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/>
  <workbookProtection workbookPassword="957A" lockStructure="1"/>
  <bookViews>
    <workbookView xWindow="0" yWindow="900" windowWidth="19440" windowHeight="6255" tabRatio="828" firstSheet="4" activeTab="4"/>
  </bookViews>
  <sheets>
    <sheet name="Náklady_2018" sheetId="4" state="hidden" r:id="rId1"/>
    <sheet name="Náklady 4088_2018" sheetId="73" state="hidden" r:id="rId2"/>
    <sheet name="R1_Rektorát" sheetId="67" state="hidden" r:id="rId3"/>
    <sheet name="R2_R3_FF" sheetId="68" state="hidden" r:id="rId4"/>
    <sheet name="Režie-stávající projekty-FTE" sheetId="69" r:id="rId5"/>
    <sheet name="Režie-stávající projekty-Kč" sheetId="70" r:id="rId6"/>
    <sheet name="Režie-nové projekty" sheetId="71" r:id="rId7"/>
    <sheet name="Režie v%" sheetId="72" r:id="rId8"/>
    <sheet name="Nakladova matice_2018" sheetId="77" state="hidden" r:id="rId9"/>
    <sheet name="Smerne ukazatele_2018" sheetId="74" state="hidden" r:id="rId10"/>
  </sheets>
  <definedNames>
    <definedName name="_xlnm._FilterDatabase" localSheetId="1" hidden="1">'Náklady 4088_2018'!#REF!</definedName>
    <definedName name="_xlnm._FilterDatabase" localSheetId="0" hidden="1">Náklady_2018!$A$28:$MO$207</definedName>
    <definedName name="_xlnm._FilterDatabase" localSheetId="2" hidden="1">'R1_Rektorát'!$A$17:$NK$149</definedName>
    <definedName name="_xlnm._FilterDatabase" localSheetId="3" hidden="1">'R2_R3_FF'!#REF!</definedName>
    <definedName name="_xlnm._FilterDatabase" localSheetId="4" hidden="1">'Režie-stávající projekty-FTE'!$A$8:$J$26</definedName>
    <definedName name="_xlnm._FilterDatabase" localSheetId="5" hidden="1">'Režie-stávající projekty-Kč'!$A$8:$Q$26</definedName>
  </definedNames>
  <calcPr calcId="145621"/>
</workbook>
</file>

<file path=xl/calcChain.xml><?xml version="1.0" encoding="utf-8"?>
<calcChain xmlns="http://schemas.openxmlformats.org/spreadsheetml/2006/main">
  <c r="B7" i="72" l="1"/>
  <c r="K12" i="71"/>
  <c r="L5" i="71"/>
  <c r="C5" i="71"/>
  <c r="D5" i="71"/>
  <c r="E5" i="71"/>
  <c r="F5" i="71"/>
  <c r="G5" i="71"/>
  <c r="H5" i="71"/>
  <c r="I5" i="71"/>
  <c r="J5" i="71"/>
  <c r="K5" i="71"/>
  <c r="B5" i="71"/>
  <c r="D10" i="70" l="1"/>
  <c r="D11" i="70"/>
  <c r="D12" i="70"/>
  <c r="D13" i="70"/>
  <c r="D14" i="70"/>
  <c r="D15" i="70"/>
  <c r="D16" i="70"/>
  <c r="D17" i="70"/>
  <c r="D18" i="70"/>
  <c r="D19" i="70"/>
  <c r="D20" i="70"/>
  <c r="D21" i="70"/>
  <c r="D22" i="70"/>
  <c r="D23" i="70"/>
  <c r="D24" i="70"/>
  <c r="D25" i="70"/>
  <c r="D26" i="70"/>
  <c r="D27" i="70"/>
  <c r="D28" i="70"/>
  <c r="D29" i="70"/>
  <c r="D9" i="70"/>
  <c r="G5" i="70"/>
  <c r="H5" i="70"/>
  <c r="I5" i="70"/>
  <c r="J5" i="70"/>
  <c r="K5" i="70"/>
  <c r="L5" i="70"/>
  <c r="M5" i="70"/>
  <c r="N5" i="70"/>
  <c r="O5" i="70"/>
  <c r="F5" i="70"/>
  <c r="D10" i="69"/>
  <c r="D11" i="69"/>
  <c r="D12" i="69"/>
  <c r="D13" i="69"/>
  <c r="D14" i="69"/>
  <c r="D15" i="69"/>
  <c r="D16" i="69"/>
  <c r="D17" i="69"/>
  <c r="D18" i="69"/>
  <c r="D19" i="69"/>
  <c r="D20" i="69"/>
  <c r="D21" i="69"/>
  <c r="D22" i="69"/>
  <c r="D23" i="69"/>
  <c r="D24" i="69"/>
  <c r="D25" i="69"/>
  <c r="D26" i="69"/>
  <c r="D27" i="69"/>
  <c r="D28" i="69"/>
  <c r="D29" i="69"/>
  <c r="D9" i="69"/>
  <c r="G5" i="69"/>
  <c r="H5" i="69"/>
  <c r="I5" i="69"/>
  <c r="J5" i="69"/>
  <c r="K5" i="69"/>
  <c r="L5" i="69"/>
  <c r="M5" i="69"/>
  <c r="N5" i="69"/>
  <c r="O5" i="69"/>
  <c r="F5" i="69"/>
  <c r="Y43" i="68" l="1"/>
  <c r="X43" i="68"/>
  <c r="W43" i="68"/>
  <c r="V43" i="68"/>
  <c r="S43" i="68"/>
  <c r="N43" i="68"/>
  <c r="M43" i="68"/>
  <c r="H43" i="68"/>
  <c r="G43" i="68"/>
  <c r="F43" i="68"/>
  <c r="AB30" i="68"/>
  <c r="Y30" i="68"/>
  <c r="X30" i="68"/>
  <c r="W30" i="68"/>
  <c r="AA30" i="68" s="1"/>
  <c r="V30" i="68"/>
  <c r="S30" i="68"/>
  <c r="N30" i="68"/>
  <c r="M30" i="68"/>
  <c r="H30" i="68"/>
  <c r="G30" i="68"/>
  <c r="F30" i="68"/>
  <c r="F4" i="68"/>
  <c r="G4" i="68"/>
  <c r="H4" i="68"/>
  <c r="I4" i="68"/>
  <c r="J4" i="68"/>
  <c r="K4" i="68"/>
  <c r="L4" i="68"/>
  <c r="M4" i="68"/>
  <c r="N4" i="68"/>
  <c r="O4" i="68"/>
  <c r="P4" i="68"/>
  <c r="Q4" i="68"/>
  <c r="R4" i="68"/>
  <c r="S4" i="68"/>
  <c r="T4" i="68"/>
  <c r="U4" i="68"/>
  <c r="V4" i="68"/>
  <c r="W4" i="68"/>
  <c r="X4" i="68"/>
  <c r="Y4" i="68"/>
  <c r="Z4" i="68"/>
  <c r="F5" i="68"/>
  <c r="G5" i="68"/>
  <c r="H5" i="68"/>
  <c r="I5" i="68"/>
  <c r="J5" i="68"/>
  <c r="K5" i="68"/>
  <c r="L5" i="68"/>
  <c r="M5" i="68"/>
  <c r="N5" i="68"/>
  <c r="O5" i="68"/>
  <c r="P5" i="68"/>
  <c r="Q5" i="68"/>
  <c r="R5" i="68"/>
  <c r="S5" i="68"/>
  <c r="T5" i="68"/>
  <c r="U5" i="68"/>
  <c r="V5" i="68"/>
  <c r="W5" i="68"/>
  <c r="X5" i="68"/>
  <c r="Y5" i="68"/>
  <c r="Z5" i="68"/>
  <c r="F6" i="68"/>
  <c r="G6" i="68"/>
  <c r="H6" i="68"/>
  <c r="I6" i="68"/>
  <c r="J6" i="68"/>
  <c r="K6" i="68"/>
  <c r="L6" i="68"/>
  <c r="M6" i="68"/>
  <c r="N6" i="68"/>
  <c r="O6" i="68"/>
  <c r="P6" i="68"/>
  <c r="Q6" i="68"/>
  <c r="R6" i="68"/>
  <c r="S6" i="68"/>
  <c r="T6" i="68"/>
  <c r="U6" i="68"/>
  <c r="V6" i="68"/>
  <c r="W6" i="68"/>
  <c r="X6" i="68"/>
  <c r="Y6" i="68"/>
  <c r="Z6" i="68"/>
  <c r="F7" i="68"/>
  <c r="G7" i="68"/>
  <c r="H7" i="68"/>
  <c r="I7" i="68"/>
  <c r="J7" i="68"/>
  <c r="K7" i="68"/>
  <c r="L7" i="68"/>
  <c r="M7" i="68"/>
  <c r="N7" i="68"/>
  <c r="O7" i="68"/>
  <c r="P7" i="68"/>
  <c r="Q7" i="68"/>
  <c r="R7" i="68"/>
  <c r="S7" i="68"/>
  <c r="T7" i="68"/>
  <c r="U7" i="68"/>
  <c r="V7" i="68"/>
  <c r="W7" i="68"/>
  <c r="X7" i="68"/>
  <c r="Y7" i="68"/>
  <c r="Z7" i="68"/>
  <c r="F8" i="68"/>
  <c r="G8" i="68"/>
  <c r="H8" i="68"/>
  <c r="I8" i="68"/>
  <c r="J8" i="68"/>
  <c r="K8" i="68"/>
  <c r="L8" i="68"/>
  <c r="M8" i="68"/>
  <c r="N8" i="68"/>
  <c r="O8" i="68"/>
  <c r="P8" i="68"/>
  <c r="Q8" i="68"/>
  <c r="R8" i="68"/>
  <c r="S8" i="68"/>
  <c r="T8" i="68"/>
  <c r="U8" i="68"/>
  <c r="V8" i="68"/>
  <c r="W8" i="68"/>
  <c r="X8" i="68"/>
  <c r="Y8" i="68"/>
  <c r="Z8" i="68"/>
  <c r="F9" i="68"/>
  <c r="G9" i="68"/>
  <c r="H9" i="68"/>
  <c r="I9" i="68"/>
  <c r="J9" i="68"/>
  <c r="K9" i="68"/>
  <c r="L9" i="68"/>
  <c r="M9" i="68"/>
  <c r="N9" i="68"/>
  <c r="O9" i="68"/>
  <c r="P9" i="68"/>
  <c r="Q9" i="68"/>
  <c r="R9" i="68"/>
  <c r="S9" i="68"/>
  <c r="T9" i="68"/>
  <c r="U9" i="68"/>
  <c r="V9" i="68"/>
  <c r="W9" i="68"/>
  <c r="X9" i="68"/>
  <c r="Y9" i="68"/>
  <c r="Z9" i="68"/>
  <c r="F10" i="68"/>
  <c r="G10" i="68"/>
  <c r="H10" i="68"/>
  <c r="I10" i="68"/>
  <c r="J10" i="68"/>
  <c r="K10" i="68"/>
  <c r="L10" i="68"/>
  <c r="M10" i="68"/>
  <c r="N10" i="68"/>
  <c r="O10" i="68"/>
  <c r="P10" i="68"/>
  <c r="Q10" i="68"/>
  <c r="R10" i="68"/>
  <c r="S10" i="68"/>
  <c r="T10" i="68"/>
  <c r="U10" i="68"/>
  <c r="V10" i="68"/>
  <c r="W10" i="68"/>
  <c r="X10" i="68"/>
  <c r="Y10" i="68"/>
  <c r="Z10" i="68"/>
  <c r="F11" i="68"/>
  <c r="G11" i="68"/>
  <c r="H11" i="68"/>
  <c r="I11" i="68"/>
  <c r="J11" i="68"/>
  <c r="K11" i="68"/>
  <c r="L11" i="68"/>
  <c r="M11" i="68"/>
  <c r="N11" i="68"/>
  <c r="O11" i="68"/>
  <c r="P11" i="68"/>
  <c r="Q11" i="68"/>
  <c r="R11" i="68"/>
  <c r="S11" i="68"/>
  <c r="T11" i="68"/>
  <c r="U11" i="68"/>
  <c r="V11" i="68"/>
  <c r="W11" i="68"/>
  <c r="X11" i="68"/>
  <c r="Y11" i="68"/>
  <c r="Z11" i="68"/>
  <c r="F12" i="68"/>
  <c r="G12" i="68"/>
  <c r="H12" i="68"/>
  <c r="I12" i="68"/>
  <c r="J12" i="68"/>
  <c r="K12" i="68"/>
  <c r="L12" i="68"/>
  <c r="M12" i="68"/>
  <c r="N12" i="68"/>
  <c r="O12" i="68"/>
  <c r="P12" i="68"/>
  <c r="Q12" i="68"/>
  <c r="R12" i="68"/>
  <c r="S12" i="68"/>
  <c r="T12" i="68"/>
  <c r="U12" i="68"/>
  <c r="V12" i="68"/>
  <c r="W12" i="68"/>
  <c r="X12" i="68"/>
  <c r="Y12" i="68"/>
  <c r="Z12" i="68"/>
  <c r="F13" i="68"/>
  <c r="G13" i="68"/>
  <c r="H13" i="68"/>
  <c r="I13" i="68"/>
  <c r="J13" i="68"/>
  <c r="K13" i="68"/>
  <c r="L13" i="68"/>
  <c r="M13" i="68"/>
  <c r="N13" i="68"/>
  <c r="O13" i="68"/>
  <c r="P13" i="68"/>
  <c r="Q13" i="68"/>
  <c r="R13" i="68"/>
  <c r="S13" i="68"/>
  <c r="T13" i="68"/>
  <c r="U13" i="68"/>
  <c r="V13" i="68"/>
  <c r="W13" i="68"/>
  <c r="X13" i="68"/>
  <c r="Y13" i="68"/>
  <c r="Z13" i="68"/>
  <c r="F14" i="68"/>
  <c r="G14" i="68"/>
  <c r="H14" i="68"/>
  <c r="I14" i="68"/>
  <c r="J14" i="68"/>
  <c r="K14" i="68"/>
  <c r="L14" i="68"/>
  <c r="M14" i="68"/>
  <c r="N14" i="68"/>
  <c r="O14" i="68"/>
  <c r="P14" i="68"/>
  <c r="Q14" i="68"/>
  <c r="R14" i="68"/>
  <c r="S14" i="68"/>
  <c r="T14" i="68"/>
  <c r="U14" i="68"/>
  <c r="V14" i="68"/>
  <c r="W14" i="68"/>
  <c r="X14" i="68"/>
  <c r="Y14" i="68"/>
  <c r="Z14" i="68"/>
  <c r="F15" i="68"/>
  <c r="G15" i="68"/>
  <c r="H15" i="68"/>
  <c r="I15" i="68"/>
  <c r="J15" i="68"/>
  <c r="K15" i="68"/>
  <c r="L15" i="68"/>
  <c r="M15" i="68"/>
  <c r="N15" i="68"/>
  <c r="O15" i="68"/>
  <c r="P15" i="68"/>
  <c r="Q15" i="68"/>
  <c r="R15" i="68"/>
  <c r="S15" i="68"/>
  <c r="T15" i="68"/>
  <c r="U15" i="68"/>
  <c r="V15" i="68"/>
  <c r="W15" i="68"/>
  <c r="X15" i="68"/>
  <c r="Y15" i="68"/>
  <c r="Z15" i="68"/>
  <c r="E5" i="68"/>
  <c r="E6" i="68"/>
  <c r="E7" i="68"/>
  <c r="E8" i="68"/>
  <c r="E9" i="68"/>
  <c r="E10" i="68"/>
  <c r="E11" i="68"/>
  <c r="E12" i="68"/>
  <c r="E13" i="68"/>
  <c r="E14" i="68"/>
  <c r="E15" i="68"/>
  <c r="E4" i="68"/>
  <c r="Y38" i="68"/>
  <c r="X38" i="68"/>
  <c r="W38" i="68"/>
  <c r="V38" i="68"/>
  <c r="S38" i="68"/>
  <c r="N38" i="68"/>
  <c r="M38" i="68"/>
  <c r="H38" i="68"/>
  <c r="G38" i="68"/>
  <c r="D19" i="68"/>
  <c r="D18" i="68"/>
  <c r="F38" i="68" l="1"/>
  <c r="AA43" i="68" l="1"/>
  <c r="AA38" i="68"/>
  <c r="AB38" i="68" s="1"/>
  <c r="M12" i="71" l="1"/>
  <c r="I12" i="71"/>
  <c r="J12" i="71" l="1"/>
  <c r="L12" i="71" l="1"/>
  <c r="AA15" i="68"/>
  <c r="AA14" i="68"/>
  <c r="AA13" i="68"/>
  <c r="AA12" i="68"/>
  <c r="AA11" i="68"/>
  <c r="AA9" i="68"/>
  <c r="AA8" i="68"/>
  <c r="AA7" i="68"/>
  <c r="AA5" i="68"/>
  <c r="AA4" i="68" l="1"/>
  <c r="AA10" i="68"/>
  <c r="AA6" i="68"/>
  <c r="FM5" i="73" l="1"/>
  <c r="HI5" i="73" l="1"/>
  <c r="GS5" i="73"/>
  <c r="GH5" i="73"/>
  <c r="EV5" i="73"/>
  <c r="DT5" i="73"/>
  <c r="DO5" i="73"/>
  <c r="CS5" i="73"/>
  <c r="CB5" i="73"/>
  <c r="AZ5" i="73"/>
  <c r="D5" i="73"/>
  <c r="MS5" i="73" l="1"/>
  <c r="F75" i="67"/>
  <c r="F104" i="67"/>
  <c r="F103" i="67"/>
  <c r="F63" i="67"/>
  <c r="F62" i="67"/>
  <c r="F64" i="67"/>
  <c r="F72" i="67"/>
  <c r="F71" i="67"/>
  <c r="F57" i="67"/>
  <c r="C90" i="67" l="1"/>
  <c r="C92" i="67"/>
  <c r="C94" i="67"/>
  <c r="C96" i="67"/>
  <c r="C98" i="67"/>
  <c r="C106" i="67"/>
  <c r="C108" i="67"/>
  <c r="C110" i="67"/>
  <c r="C112" i="67"/>
  <c r="C114" i="67"/>
  <c r="E29" i="4" l="1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J29" i="4"/>
  <c r="EK29" i="4"/>
  <c r="EL29" i="4"/>
  <c r="EM29" i="4"/>
  <c r="EN29" i="4"/>
  <c r="EO29" i="4"/>
  <c r="EP29" i="4"/>
  <c r="EQ29" i="4"/>
  <c r="ER29" i="4"/>
  <c r="ES29" i="4"/>
  <c r="ET29" i="4"/>
  <c r="EU29" i="4"/>
  <c r="EV29" i="4"/>
  <c r="EW29" i="4"/>
  <c r="EX29" i="4"/>
  <c r="EY29" i="4"/>
  <c r="EZ29" i="4"/>
  <c r="FA29" i="4"/>
  <c r="FB29" i="4"/>
  <c r="FC29" i="4"/>
  <c r="FD29" i="4"/>
  <c r="FE29" i="4"/>
  <c r="FF29" i="4"/>
  <c r="FG29" i="4"/>
  <c r="FH29" i="4"/>
  <c r="FI29" i="4"/>
  <c r="FJ29" i="4"/>
  <c r="FK29" i="4"/>
  <c r="FL29" i="4"/>
  <c r="FM29" i="4"/>
  <c r="FN29" i="4"/>
  <c r="FO29" i="4"/>
  <c r="FP29" i="4"/>
  <c r="FQ29" i="4"/>
  <c r="FR29" i="4"/>
  <c r="FS29" i="4"/>
  <c r="FT29" i="4"/>
  <c r="FU29" i="4"/>
  <c r="FV29" i="4"/>
  <c r="FW29" i="4"/>
  <c r="FX29" i="4"/>
  <c r="FY29" i="4"/>
  <c r="FZ29" i="4"/>
  <c r="GA29" i="4"/>
  <c r="GB29" i="4"/>
  <c r="GC29" i="4"/>
  <c r="GD29" i="4"/>
  <c r="GE29" i="4"/>
  <c r="GF29" i="4"/>
  <c r="GG29" i="4"/>
  <c r="GH29" i="4"/>
  <c r="GI29" i="4"/>
  <c r="GJ29" i="4"/>
  <c r="GK29" i="4"/>
  <c r="GL29" i="4"/>
  <c r="GM29" i="4"/>
  <c r="GN29" i="4"/>
  <c r="GO29" i="4"/>
  <c r="GP29" i="4"/>
  <c r="GQ29" i="4"/>
  <c r="GR29" i="4"/>
  <c r="GS29" i="4"/>
  <c r="GT29" i="4"/>
  <c r="GU29" i="4"/>
  <c r="GV29" i="4"/>
  <c r="GW29" i="4"/>
  <c r="GX29" i="4"/>
  <c r="GY29" i="4"/>
  <c r="GZ29" i="4"/>
  <c r="HA29" i="4"/>
  <c r="HB29" i="4"/>
  <c r="HC29" i="4"/>
  <c r="HD29" i="4"/>
  <c r="HE29" i="4"/>
  <c r="HF29" i="4"/>
  <c r="HG29" i="4"/>
  <c r="HH29" i="4"/>
  <c r="HI29" i="4"/>
  <c r="HJ29" i="4"/>
  <c r="HK29" i="4"/>
  <c r="HL29" i="4"/>
  <c r="HM29" i="4"/>
  <c r="HN29" i="4"/>
  <c r="HO29" i="4"/>
  <c r="HP29" i="4"/>
  <c r="HQ29" i="4"/>
  <c r="HR29" i="4"/>
  <c r="HS29" i="4"/>
  <c r="HT29" i="4"/>
  <c r="HU29" i="4"/>
  <c r="HV29" i="4"/>
  <c r="HW29" i="4"/>
  <c r="HX29" i="4"/>
  <c r="HY29" i="4"/>
  <c r="HZ29" i="4"/>
  <c r="IA29" i="4"/>
  <c r="IB29" i="4"/>
  <c r="IC29" i="4"/>
  <c r="ID29" i="4"/>
  <c r="IE29" i="4"/>
  <c r="IF29" i="4"/>
  <c r="IG29" i="4"/>
  <c r="IH29" i="4"/>
  <c r="II29" i="4"/>
  <c r="IJ29" i="4"/>
  <c r="IK29" i="4"/>
  <c r="IL29" i="4"/>
  <c r="IM29" i="4"/>
  <c r="IN29" i="4"/>
  <c r="IO29" i="4"/>
  <c r="IP29" i="4"/>
  <c r="IQ29" i="4"/>
  <c r="IR29" i="4"/>
  <c r="IS29" i="4"/>
  <c r="IT29" i="4"/>
  <c r="IU29" i="4"/>
  <c r="IV29" i="4"/>
  <c r="IW29" i="4"/>
  <c r="IX29" i="4"/>
  <c r="IY29" i="4"/>
  <c r="IZ29" i="4"/>
  <c r="JA29" i="4"/>
  <c r="JB29" i="4"/>
  <c r="JC29" i="4"/>
  <c r="JD29" i="4"/>
  <c r="JE29" i="4"/>
  <c r="JF29" i="4"/>
  <c r="JG29" i="4"/>
  <c r="JH29" i="4"/>
  <c r="JI29" i="4"/>
  <c r="JJ29" i="4"/>
  <c r="JK29" i="4"/>
  <c r="JL29" i="4"/>
  <c r="JM29" i="4"/>
  <c r="JN29" i="4"/>
  <c r="JO29" i="4"/>
  <c r="JP29" i="4"/>
  <c r="JQ29" i="4"/>
  <c r="JR29" i="4"/>
  <c r="JS29" i="4"/>
  <c r="JT29" i="4"/>
  <c r="JU29" i="4"/>
  <c r="JV29" i="4"/>
  <c r="JW29" i="4"/>
  <c r="JX29" i="4"/>
  <c r="JY29" i="4"/>
  <c r="JZ29" i="4"/>
  <c r="KA29" i="4"/>
  <c r="KB29" i="4"/>
  <c r="KC29" i="4"/>
  <c r="KD29" i="4"/>
  <c r="KE29" i="4"/>
  <c r="KF29" i="4"/>
  <c r="KG29" i="4"/>
  <c r="KH29" i="4"/>
  <c r="KI29" i="4"/>
  <c r="KJ29" i="4"/>
  <c r="KK29" i="4"/>
  <c r="KL29" i="4"/>
  <c r="KM29" i="4"/>
  <c r="KN29" i="4"/>
  <c r="KO29" i="4"/>
  <c r="KP29" i="4"/>
  <c r="KQ29" i="4"/>
  <c r="KR29" i="4"/>
  <c r="KS29" i="4"/>
  <c r="KT29" i="4"/>
  <c r="KU29" i="4"/>
  <c r="KV29" i="4"/>
  <c r="KW29" i="4"/>
  <c r="KX29" i="4"/>
  <c r="KY29" i="4"/>
  <c r="KZ29" i="4"/>
  <c r="LA29" i="4"/>
  <c r="LB29" i="4"/>
  <c r="LC29" i="4"/>
  <c r="LD29" i="4"/>
  <c r="LE29" i="4"/>
  <c r="LF29" i="4"/>
  <c r="LG29" i="4"/>
  <c r="LH29" i="4"/>
  <c r="LI29" i="4"/>
  <c r="LJ29" i="4"/>
  <c r="LK29" i="4"/>
  <c r="LL29" i="4"/>
  <c r="LM29" i="4"/>
  <c r="LN29" i="4"/>
  <c r="LO29" i="4"/>
  <c r="LP29" i="4"/>
  <c r="LQ29" i="4"/>
  <c r="LR29" i="4"/>
  <c r="LS29" i="4"/>
  <c r="LT29" i="4"/>
  <c r="LU29" i="4"/>
  <c r="LV29" i="4"/>
  <c r="LW29" i="4"/>
  <c r="LX29" i="4"/>
  <c r="LY29" i="4"/>
  <c r="LZ29" i="4"/>
  <c r="MA29" i="4"/>
  <c r="MB29" i="4"/>
  <c r="MC29" i="4"/>
  <c r="MD29" i="4"/>
  <c r="ME29" i="4"/>
  <c r="MF29" i="4"/>
  <c r="MG29" i="4"/>
  <c r="MH29" i="4"/>
  <c r="MI29" i="4"/>
  <c r="MJ29" i="4"/>
  <c r="MK29" i="4"/>
  <c r="ML29" i="4"/>
  <c r="MM29" i="4"/>
  <c r="MN29" i="4"/>
  <c r="D29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U213" i="4"/>
  <c r="V213" i="4"/>
  <c r="W213" i="4"/>
  <c r="X213" i="4"/>
  <c r="Y213" i="4"/>
  <c r="Z213" i="4"/>
  <c r="AA213" i="4"/>
  <c r="AB213" i="4"/>
  <c r="AC213" i="4"/>
  <c r="AD213" i="4"/>
  <c r="AE213" i="4"/>
  <c r="AF213" i="4"/>
  <c r="AG213" i="4"/>
  <c r="AH213" i="4"/>
  <c r="AI213" i="4"/>
  <c r="AJ213" i="4"/>
  <c r="AK213" i="4"/>
  <c r="AL213" i="4"/>
  <c r="AM213" i="4"/>
  <c r="AN213" i="4"/>
  <c r="AO213" i="4"/>
  <c r="AP213" i="4"/>
  <c r="AQ213" i="4"/>
  <c r="AR213" i="4"/>
  <c r="AS213" i="4"/>
  <c r="AT213" i="4"/>
  <c r="AU213" i="4"/>
  <c r="AV213" i="4"/>
  <c r="AW213" i="4"/>
  <c r="AX213" i="4"/>
  <c r="AY213" i="4"/>
  <c r="AZ213" i="4"/>
  <c r="BA213" i="4"/>
  <c r="BB213" i="4"/>
  <c r="BC213" i="4"/>
  <c r="BD213" i="4"/>
  <c r="BE213" i="4"/>
  <c r="BF213" i="4"/>
  <c r="BG213" i="4"/>
  <c r="BH213" i="4"/>
  <c r="BI213" i="4"/>
  <c r="BJ213" i="4"/>
  <c r="BK213" i="4"/>
  <c r="BL213" i="4"/>
  <c r="BM213" i="4"/>
  <c r="BN213" i="4"/>
  <c r="BO213" i="4"/>
  <c r="BP213" i="4"/>
  <c r="BQ213" i="4"/>
  <c r="BR213" i="4"/>
  <c r="BS213" i="4"/>
  <c r="BT213" i="4"/>
  <c r="BU213" i="4"/>
  <c r="BV213" i="4"/>
  <c r="BW213" i="4"/>
  <c r="BX213" i="4"/>
  <c r="BY213" i="4"/>
  <c r="BZ213" i="4"/>
  <c r="CA213" i="4"/>
  <c r="CB213" i="4"/>
  <c r="CC213" i="4"/>
  <c r="CD213" i="4"/>
  <c r="CE213" i="4"/>
  <c r="CF213" i="4"/>
  <c r="CG213" i="4"/>
  <c r="CH213" i="4"/>
  <c r="CI213" i="4"/>
  <c r="CJ213" i="4"/>
  <c r="CK213" i="4"/>
  <c r="CL213" i="4"/>
  <c r="CM213" i="4"/>
  <c r="CN213" i="4"/>
  <c r="CO213" i="4"/>
  <c r="CP213" i="4"/>
  <c r="CQ213" i="4"/>
  <c r="CR213" i="4"/>
  <c r="CS213" i="4"/>
  <c r="CT213" i="4"/>
  <c r="CU213" i="4"/>
  <c r="CV213" i="4"/>
  <c r="CW213" i="4"/>
  <c r="CX213" i="4"/>
  <c r="CY213" i="4"/>
  <c r="CZ213" i="4"/>
  <c r="DA213" i="4"/>
  <c r="DB213" i="4"/>
  <c r="DC213" i="4"/>
  <c r="DD213" i="4"/>
  <c r="DE213" i="4"/>
  <c r="DF213" i="4"/>
  <c r="DG213" i="4"/>
  <c r="DH213" i="4"/>
  <c r="DI213" i="4"/>
  <c r="DJ213" i="4"/>
  <c r="DK213" i="4"/>
  <c r="DL213" i="4"/>
  <c r="DM213" i="4"/>
  <c r="DN213" i="4"/>
  <c r="DO213" i="4"/>
  <c r="DP213" i="4"/>
  <c r="DQ213" i="4"/>
  <c r="DR213" i="4"/>
  <c r="DS213" i="4"/>
  <c r="DT213" i="4"/>
  <c r="DU213" i="4"/>
  <c r="DV213" i="4"/>
  <c r="DW213" i="4"/>
  <c r="DX213" i="4"/>
  <c r="DY213" i="4"/>
  <c r="DZ213" i="4"/>
  <c r="EA213" i="4"/>
  <c r="EB213" i="4"/>
  <c r="EC213" i="4"/>
  <c r="ED213" i="4"/>
  <c r="EE213" i="4"/>
  <c r="EF213" i="4"/>
  <c r="EG213" i="4"/>
  <c r="EH213" i="4"/>
  <c r="EI213" i="4"/>
  <c r="EJ213" i="4"/>
  <c r="EK213" i="4"/>
  <c r="EL213" i="4"/>
  <c r="EM213" i="4"/>
  <c r="EN213" i="4"/>
  <c r="EO213" i="4"/>
  <c r="EP213" i="4"/>
  <c r="EQ213" i="4"/>
  <c r="ER213" i="4"/>
  <c r="ES213" i="4"/>
  <c r="ET213" i="4"/>
  <c r="EU213" i="4"/>
  <c r="EV213" i="4"/>
  <c r="EW213" i="4"/>
  <c r="EX213" i="4"/>
  <c r="EY213" i="4"/>
  <c r="EZ213" i="4"/>
  <c r="FA213" i="4"/>
  <c r="FB213" i="4"/>
  <c r="FC213" i="4"/>
  <c r="FD213" i="4"/>
  <c r="FE213" i="4"/>
  <c r="FF213" i="4"/>
  <c r="FG213" i="4"/>
  <c r="FH213" i="4"/>
  <c r="FI213" i="4"/>
  <c r="FJ213" i="4"/>
  <c r="FK213" i="4"/>
  <c r="FL213" i="4"/>
  <c r="FM213" i="4"/>
  <c r="FN213" i="4"/>
  <c r="FO213" i="4"/>
  <c r="FP213" i="4"/>
  <c r="FQ213" i="4"/>
  <c r="FR213" i="4"/>
  <c r="FS213" i="4"/>
  <c r="FT213" i="4"/>
  <c r="FU213" i="4"/>
  <c r="FV213" i="4"/>
  <c r="FW213" i="4"/>
  <c r="FX213" i="4"/>
  <c r="FY213" i="4"/>
  <c r="FZ213" i="4"/>
  <c r="GA213" i="4"/>
  <c r="GB213" i="4"/>
  <c r="GC213" i="4"/>
  <c r="GD213" i="4"/>
  <c r="GE213" i="4"/>
  <c r="GF213" i="4"/>
  <c r="GG213" i="4"/>
  <c r="GH213" i="4"/>
  <c r="GI213" i="4"/>
  <c r="GJ213" i="4"/>
  <c r="GK213" i="4"/>
  <c r="GL213" i="4"/>
  <c r="GM213" i="4"/>
  <c r="GN213" i="4"/>
  <c r="GO213" i="4"/>
  <c r="GP213" i="4"/>
  <c r="GQ213" i="4"/>
  <c r="GR213" i="4"/>
  <c r="GS213" i="4"/>
  <c r="GT213" i="4"/>
  <c r="GU213" i="4"/>
  <c r="GV213" i="4"/>
  <c r="GW213" i="4"/>
  <c r="GX213" i="4"/>
  <c r="GY213" i="4"/>
  <c r="GZ213" i="4"/>
  <c r="HA213" i="4"/>
  <c r="HB213" i="4"/>
  <c r="HC213" i="4"/>
  <c r="HD213" i="4"/>
  <c r="HE213" i="4"/>
  <c r="HF213" i="4"/>
  <c r="HG213" i="4"/>
  <c r="HH213" i="4"/>
  <c r="HI213" i="4"/>
  <c r="HJ213" i="4"/>
  <c r="HK213" i="4"/>
  <c r="HL213" i="4"/>
  <c r="HM213" i="4"/>
  <c r="HN213" i="4"/>
  <c r="HO213" i="4"/>
  <c r="HP213" i="4"/>
  <c r="HQ213" i="4"/>
  <c r="HR213" i="4"/>
  <c r="HS213" i="4"/>
  <c r="HT213" i="4"/>
  <c r="HU213" i="4"/>
  <c r="HV213" i="4"/>
  <c r="HW213" i="4"/>
  <c r="HX213" i="4"/>
  <c r="HY213" i="4"/>
  <c r="HZ213" i="4"/>
  <c r="IA213" i="4"/>
  <c r="IB213" i="4"/>
  <c r="IC213" i="4"/>
  <c r="ID213" i="4"/>
  <c r="IE213" i="4"/>
  <c r="IF213" i="4"/>
  <c r="IG213" i="4"/>
  <c r="IH213" i="4"/>
  <c r="II213" i="4"/>
  <c r="IJ213" i="4"/>
  <c r="IK213" i="4"/>
  <c r="IL213" i="4"/>
  <c r="IM213" i="4"/>
  <c r="IN213" i="4"/>
  <c r="IO213" i="4"/>
  <c r="IP213" i="4"/>
  <c r="IQ213" i="4"/>
  <c r="IR213" i="4"/>
  <c r="IS213" i="4"/>
  <c r="IT213" i="4"/>
  <c r="IU213" i="4"/>
  <c r="IV213" i="4"/>
  <c r="IW213" i="4"/>
  <c r="IX213" i="4"/>
  <c r="IY213" i="4"/>
  <c r="IZ213" i="4"/>
  <c r="JA213" i="4"/>
  <c r="JB213" i="4"/>
  <c r="JC213" i="4"/>
  <c r="JD213" i="4"/>
  <c r="JE213" i="4"/>
  <c r="JF213" i="4"/>
  <c r="JG213" i="4"/>
  <c r="JH213" i="4"/>
  <c r="JI213" i="4"/>
  <c r="JJ213" i="4"/>
  <c r="JK213" i="4"/>
  <c r="JL213" i="4"/>
  <c r="JM213" i="4"/>
  <c r="JN213" i="4"/>
  <c r="JO213" i="4"/>
  <c r="JP213" i="4"/>
  <c r="JQ213" i="4"/>
  <c r="JR213" i="4"/>
  <c r="JS213" i="4"/>
  <c r="JT213" i="4"/>
  <c r="JU213" i="4"/>
  <c r="JV213" i="4"/>
  <c r="JW213" i="4"/>
  <c r="JX213" i="4"/>
  <c r="JY213" i="4"/>
  <c r="JZ213" i="4"/>
  <c r="KA213" i="4"/>
  <c r="KB213" i="4"/>
  <c r="KC213" i="4"/>
  <c r="KD213" i="4"/>
  <c r="KE213" i="4"/>
  <c r="KF213" i="4"/>
  <c r="KG213" i="4"/>
  <c r="KH213" i="4"/>
  <c r="KI213" i="4"/>
  <c r="KJ213" i="4"/>
  <c r="KK213" i="4"/>
  <c r="KL213" i="4"/>
  <c r="KM213" i="4"/>
  <c r="KN213" i="4"/>
  <c r="KO213" i="4"/>
  <c r="KP213" i="4"/>
  <c r="KQ213" i="4"/>
  <c r="KR213" i="4"/>
  <c r="KS213" i="4"/>
  <c r="KT213" i="4"/>
  <c r="KU213" i="4"/>
  <c r="KV213" i="4"/>
  <c r="KW213" i="4"/>
  <c r="KX213" i="4"/>
  <c r="KY213" i="4"/>
  <c r="KZ213" i="4"/>
  <c r="LA213" i="4"/>
  <c r="LB213" i="4"/>
  <c r="LC213" i="4"/>
  <c r="LD213" i="4"/>
  <c r="LE213" i="4"/>
  <c r="LF213" i="4"/>
  <c r="LG213" i="4"/>
  <c r="LH213" i="4"/>
  <c r="LI213" i="4"/>
  <c r="LJ213" i="4"/>
  <c r="LK213" i="4"/>
  <c r="LL213" i="4"/>
  <c r="LM213" i="4"/>
  <c r="LN213" i="4"/>
  <c r="LO213" i="4"/>
  <c r="LP213" i="4"/>
  <c r="LQ213" i="4"/>
  <c r="LR213" i="4"/>
  <c r="LS213" i="4"/>
  <c r="LT213" i="4"/>
  <c r="LU213" i="4"/>
  <c r="LV213" i="4"/>
  <c r="LW213" i="4"/>
  <c r="LX213" i="4"/>
  <c r="LY213" i="4"/>
  <c r="LZ213" i="4"/>
  <c r="MA213" i="4"/>
  <c r="MB213" i="4"/>
  <c r="MC213" i="4"/>
  <c r="MD213" i="4"/>
  <c r="ME213" i="4"/>
  <c r="MF213" i="4"/>
  <c r="MG213" i="4"/>
  <c r="MH213" i="4"/>
  <c r="MI213" i="4"/>
  <c r="MJ213" i="4"/>
  <c r="MK213" i="4"/>
  <c r="ML213" i="4"/>
  <c r="MM213" i="4"/>
  <c r="MN213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U214" i="4"/>
  <c r="V214" i="4"/>
  <c r="W214" i="4"/>
  <c r="X214" i="4"/>
  <c r="Y214" i="4"/>
  <c r="Z214" i="4"/>
  <c r="AA214" i="4"/>
  <c r="AB214" i="4"/>
  <c r="AC214" i="4"/>
  <c r="AD214" i="4"/>
  <c r="AE214" i="4"/>
  <c r="AF214" i="4"/>
  <c r="AG214" i="4"/>
  <c r="AH214" i="4"/>
  <c r="AI214" i="4"/>
  <c r="AJ214" i="4"/>
  <c r="AK214" i="4"/>
  <c r="AL214" i="4"/>
  <c r="AM214" i="4"/>
  <c r="AN214" i="4"/>
  <c r="AO214" i="4"/>
  <c r="AP214" i="4"/>
  <c r="AQ214" i="4"/>
  <c r="AR214" i="4"/>
  <c r="AS214" i="4"/>
  <c r="AT214" i="4"/>
  <c r="AU214" i="4"/>
  <c r="AV214" i="4"/>
  <c r="AW214" i="4"/>
  <c r="AX214" i="4"/>
  <c r="AY214" i="4"/>
  <c r="AZ214" i="4"/>
  <c r="BA214" i="4"/>
  <c r="BB214" i="4"/>
  <c r="BC214" i="4"/>
  <c r="BD214" i="4"/>
  <c r="BE214" i="4"/>
  <c r="BF214" i="4"/>
  <c r="BG214" i="4"/>
  <c r="BH214" i="4"/>
  <c r="BI214" i="4"/>
  <c r="BJ214" i="4"/>
  <c r="BK214" i="4"/>
  <c r="BL214" i="4"/>
  <c r="BM214" i="4"/>
  <c r="BN214" i="4"/>
  <c r="BO214" i="4"/>
  <c r="BP214" i="4"/>
  <c r="BQ214" i="4"/>
  <c r="BR214" i="4"/>
  <c r="BS214" i="4"/>
  <c r="BT214" i="4"/>
  <c r="BU214" i="4"/>
  <c r="BV214" i="4"/>
  <c r="BW214" i="4"/>
  <c r="BX214" i="4"/>
  <c r="BY214" i="4"/>
  <c r="BZ214" i="4"/>
  <c r="CA214" i="4"/>
  <c r="CB214" i="4"/>
  <c r="CC214" i="4"/>
  <c r="CD214" i="4"/>
  <c r="CE214" i="4"/>
  <c r="CF214" i="4"/>
  <c r="CG214" i="4"/>
  <c r="CH214" i="4"/>
  <c r="CI214" i="4"/>
  <c r="CJ214" i="4"/>
  <c r="CK214" i="4"/>
  <c r="CL214" i="4"/>
  <c r="CM214" i="4"/>
  <c r="CN214" i="4"/>
  <c r="CO214" i="4"/>
  <c r="CP214" i="4"/>
  <c r="CQ214" i="4"/>
  <c r="CR214" i="4"/>
  <c r="CS214" i="4"/>
  <c r="CT214" i="4"/>
  <c r="CU214" i="4"/>
  <c r="CV214" i="4"/>
  <c r="CW214" i="4"/>
  <c r="CX214" i="4"/>
  <c r="CY214" i="4"/>
  <c r="CZ214" i="4"/>
  <c r="DA214" i="4"/>
  <c r="DB214" i="4"/>
  <c r="DC214" i="4"/>
  <c r="DD214" i="4"/>
  <c r="DE214" i="4"/>
  <c r="DF214" i="4"/>
  <c r="DG214" i="4"/>
  <c r="DH214" i="4"/>
  <c r="DI214" i="4"/>
  <c r="DJ214" i="4"/>
  <c r="DK214" i="4"/>
  <c r="DL214" i="4"/>
  <c r="DM214" i="4"/>
  <c r="DN214" i="4"/>
  <c r="DO214" i="4"/>
  <c r="DP214" i="4"/>
  <c r="DQ214" i="4"/>
  <c r="DR214" i="4"/>
  <c r="DS214" i="4"/>
  <c r="DT214" i="4"/>
  <c r="DU214" i="4"/>
  <c r="DV214" i="4"/>
  <c r="DW214" i="4"/>
  <c r="DX214" i="4"/>
  <c r="DY214" i="4"/>
  <c r="DZ214" i="4"/>
  <c r="EA214" i="4"/>
  <c r="EB214" i="4"/>
  <c r="EC214" i="4"/>
  <c r="ED214" i="4"/>
  <c r="EE214" i="4"/>
  <c r="EF214" i="4"/>
  <c r="EG214" i="4"/>
  <c r="EH214" i="4"/>
  <c r="EI214" i="4"/>
  <c r="EJ214" i="4"/>
  <c r="EK214" i="4"/>
  <c r="EL214" i="4"/>
  <c r="EM214" i="4"/>
  <c r="EN214" i="4"/>
  <c r="EO214" i="4"/>
  <c r="EP214" i="4"/>
  <c r="EQ214" i="4"/>
  <c r="ER214" i="4"/>
  <c r="ES214" i="4"/>
  <c r="ET214" i="4"/>
  <c r="EU214" i="4"/>
  <c r="EV214" i="4"/>
  <c r="EW214" i="4"/>
  <c r="EX214" i="4"/>
  <c r="EY214" i="4"/>
  <c r="EZ214" i="4"/>
  <c r="FA214" i="4"/>
  <c r="FB214" i="4"/>
  <c r="FC214" i="4"/>
  <c r="FD214" i="4"/>
  <c r="FE214" i="4"/>
  <c r="FF214" i="4"/>
  <c r="FG214" i="4"/>
  <c r="FH214" i="4"/>
  <c r="FI214" i="4"/>
  <c r="FJ214" i="4"/>
  <c r="FK214" i="4"/>
  <c r="FL214" i="4"/>
  <c r="FM214" i="4"/>
  <c r="FN214" i="4"/>
  <c r="FO214" i="4"/>
  <c r="FP214" i="4"/>
  <c r="FQ214" i="4"/>
  <c r="FR214" i="4"/>
  <c r="FS214" i="4"/>
  <c r="FT214" i="4"/>
  <c r="FU214" i="4"/>
  <c r="FV214" i="4"/>
  <c r="FW214" i="4"/>
  <c r="FX214" i="4"/>
  <c r="FY214" i="4"/>
  <c r="FZ214" i="4"/>
  <c r="GA214" i="4"/>
  <c r="GB214" i="4"/>
  <c r="GC214" i="4"/>
  <c r="GD214" i="4"/>
  <c r="GE214" i="4"/>
  <c r="GF214" i="4"/>
  <c r="GG214" i="4"/>
  <c r="GH214" i="4"/>
  <c r="GI214" i="4"/>
  <c r="GJ214" i="4"/>
  <c r="GK214" i="4"/>
  <c r="GL214" i="4"/>
  <c r="GM214" i="4"/>
  <c r="GN214" i="4"/>
  <c r="GO214" i="4"/>
  <c r="GP214" i="4"/>
  <c r="GQ214" i="4"/>
  <c r="GR214" i="4"/>
  <c r="GS214" i="4"/>
  <c r="GT214" i="4"/>
  <c r="GU214" i="4"/>
  <c r="GV214" i="4"/>
  <c r="GW214" i="4"/>
  <c r="GX214" i="4"/>
  <c r="GY214" i="4"/>
  <c r="GZ214" i="4"/>
  <c r="HA214" i="4"/>
  <c r="HB214" i="4"/>
  <c r="HC214" i="4"/>
  <c r="HD214" i="4"/>
  <c r="HE214" i="4"/>
  <c r="HF214" i="4"/>
  <c r="HG214" i="4"/>
  <c r="HH214" i="4"/>
  <c r="HI214" i="4"/>
  <c r="HJ214" i="4"/>
  <c r="HK214" i="4"/>
  <c r="HL214" i="4"/>
  <c r="HM214" i="4"/>
  <c r="HN214" i="4"/>
  <c r="HO214" i="4"/>
  <c r="HP214" i="4"/>
  <c r="HQ214" i="4"/>
  <c r="HR214" i="4"/>
  <c r="HS214" i="4"/>
  <c r="HT214" i="4"/>
  <c r="HU214" i="4"/>
  <c r="HV214" i="4"/>
  <c r="HW214" i="4"/>
  <c r="HX214" i="4"/>
  <c r="HY214" i="4"/>
  <c r="HZ214" i="4"/>
  <c r="IA214" i="4"/>
  <c r="IB214" i="4"/>
  <c r="IC214" i="4"/>
  <c r="ID214" i="4"/>
  <c r="IE214" i="4"/>
  <c r="IF214" i="4"/>
  <c r="IG214" i="4"/>
  <c r="IH214" i="4"/>
  <c r="II214" i="4"/>
  <c r="IJ214" i="4"/>
  <c r="IK214" i="4"/>
  <c r="IL214" i="4"/>
  <c r="IM214" i="4"/>
  <c r="IN214" i="4"/>
  <c r="IO214" i="4"/>
  <c r="IP214" i="4"/>
  <c r="IQ214" i="4"/>
  <c r="IR214" i="4"/>
  <c r="IS214" i="4"/>
  <c r="IT214" i="4"/>
  <c r="IU214" i="4"/>
  <c r="IV214" i="4"/>
  <c r="IW214" i="4"/>
  <c r="IX214" i="4"/>
  <c r="IY214" i="4"/>
  <c r="IZ214" i="4"/>
  <c r="JA214" i="4"/>
  <c r="JB214" i="4"/>
  <c r="JC214" i="4"/>
  <c r="JD214" i="4"/>
  <c r="JE214" i="4"/>
  <c r="JF214" i="4"/>
  <c r="JG214" i="4"/>
  <c r="JH214" i="4"/>
  <c r="JI214" i="4"/>
  <c r="JJ214" i="4"/>
  <c r="JK214" i="4"/>
  <c r="JL214" i="4"/>
  <c r="JM214" i="4"/>
  <c r="JN214" i="4"/>
  <c r="JO214" i="4"/>
  <c r="JP214" i="4"/>
  <c r="JQ214" i="4"/>
  <c r="JR214" i="4"/>
  <c r="JS214" i="4"/>
  <c r="JT214" i="4"/>
  <c r="JU214" i="4"/>
  <c r="JV214" i="4"/>
  <c r="JW214" i="4"/>
  <c r="JX214" i="4"/>
  <c r="JY214" i="4"/>
  <c r="JZ214" i="4"/>
  <c r="KA214" i="4"/>
  <c r="KB214" i="4"/>
  <c r="KC214" i="4"/>
  <c r="KD214" i="4"/>
  <c r="KE214" i="4"/>
  <c r="KF214" i="4"/>
  <c r="KG214" i="4"/>
  <c r="KH214" i="4"/>
  <c r="KI214" i="4"/>
  <c r="KJ214" i="4"/>
  <c r="KK214" i="4"/>
  <c r="KL214" i="4"/>
  <c r="KM214" i="4"/>
  <c r="KN214" i="4"/>
  <c r="KO214" i="4"/>
  <c r="KP214" i="4"/>
  <c r="KQ214" i="4"/>
  <c r="KR214" i="4"/>
  <c r="KS214" i="4"/>
  <c r="KT214" i="4"/>
  <c r="KU214" i="4"/>
  <c r="KV214" i="4"/>
  <c r="KW214" i="4"/>
  <c r="KX214" i="4"/>
  <c r="KY214" i="4"/>
  <c r="KZ214" i="4"/>
  <c r="LA214" i="4"/>
  <c r="LB214" i="4"/>
  <c r="LC214" i="4"/>
  <c r="LD214" i="4"/>
  <c r="LE214" i="4"/>
  <c r="LF214" i="4"/>
  <c r="LG214" i="4"/>
  <c r="LH214" i="4"/>
  <c r="LI214" i="4"/>
  <c r="LJ214" i="4"/>
  <c r="LK214" i="4"/>
  <c r="LL214" i="4"/>
  <c r="LM214" i="4"/>
  <c r="LN214" i="4"/>
  <c r="LO214" i="4"/>
  <c r="LP214" i="4"/>
  <c r="LQ214" i="4"/>
  <c r="LR214" i="4"/>
  <c r="LS214" i="4"/>
  <c r="LT214" i="4"/>
  <c r="LU214" i="4"/>
  <c r="LV214" i="4"/>
  <c r="LW214" i="4"/>
  <c r="LX214" i="4"/>
  <c r="LY214" i="4"/>
  <c r="LZ214" i="4"/>
  <c r="MA214" i="4"/>
  <c r="MB214" i="4"/>
  <c r="MC214" i="4"/>
  <c r="MD214" i="4"/>
  <c r="ME214" i="4"/>
  <c r="MF214" i="4"/>
  <c r="MG214" i="4"/>
  <c r="MH214" i="4"/>
  <c r="MI214" i="4"/>
  <c r="MJ214" i="4"/>
  <c r="MK214" i="4"/>
  <c r="ML214" i="4"/>
  <c r="MM214" i="4"/>
  <c r="MN214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U215" i="4"/>
  <c r="V215" i="4"/>
  <c r="W215" i="4"/>
  <c r="X215" i="4"/>
  <c r="Y215" i="4"/>
  <c r="Z215" i="4"/>
  <c r="AA215" i="4"/>
  <c r="AB215" i="4"/>
  <c r="AC215" i="4"/>
  <c r="AD215" i="4"/>
  <c r="AE215" i="4"/>
  <c r="AF215" i="4"/>
  <c r="AG215" i="4"/>
  <c r="AH215" i="4"/>
  <c r="AI215" i="4"/>
  <c r="AJ215" i="4"/>
  <c r="AK215" i="4"/>
  <c r="AL215" i="4"/>
  <c r="AM215" i="4"/>
  <c r="AN215" i="4"/>
  <c r="AO215" i="4"/>
  <c r="AP215" i="4"/>
  <c r="AQ215" i="4"/>
  <c r="AR215" i="4"/>
  <c r="AS215" i="4"/>
  <c r="AT215" i="4"/>
  <c r="AU215" i="4"/>
  <c r="AV215" i="4"/>
  <c r="AW215" i="4"/>
  <c r="AX215" i="4"/>
  <c r="AY215" i="4"/>
  <c r="AZ215" i="4"/>
  <c r="BA215" i="4"/>
  <c r="BB215" i="4"/>
  <c r="BC215" i="4"/>
  <c r="BD215" i="4"/>
  <c r="BE215" i="4"/>
  <c r="BF215" i="4"/>
  <c r="BG215" i="4"/>
  <c r="BH215" i="4"/>
  <c r="BI215" i="4"/>
  <c r="BJ215" i="4"/>
  <c r="BK215" i="4"/>
  <c r="BL215" i="4"/>
  <c r="BM215" i="4"/>
  <c r="BN215" i="4"/>
  <c r="BO215" i="4"/>
  <c r="BP215" i="4"/>
  <c r="BQ215" i="4"/>
  <c r="BR215" i="4"/>
  <c r="BS215" i="4"/>
  <c r="BT215" i="4"/>
  <c r="BU215" i="4"/>
  <c r="BV215" i="4"/>
  <c r="BW215" i="4"/>
  <c r="BX215" i="4"/>
  <c r="BY215" i="4"/>
  <c r="BZ215" i="4"/>
  <c r="CA215" i="4"/>
  <c r="CB215" i="4"/>
  <c r="CC215" i="4"/>
  <c r="CD215" i="4"/>
  <c r="CE215" i="4"/>
  <c r="CF215" i="4"/>
  <c r="CG215" i="4"/>
  <c r="CH215" i="4"/>
  <c r="CI215" i="4"/>
  <c r="CJ215" i="4"/>
  <c r="CK215" i="4"/>
  <c r="CL215" i="4"/>
  <c r="CM215" i="4"/>
  <c r="CN215" i="4"/>
  <c r="CO215" i="4"/>
  <c r="CP215" i="4"/>
  <c r="CQ215" i="4"/>
  <c r="CR215" i="4"/>
  <c r="CS215" i="4"/>
  <c r="CT215" i="4"/>
  <c r="CU215" i="4"/>
  <c r="CV215" i="4"/>
  <c r="CW215" i="4"/>
  <c r="CX215" i="4"/>
  <c r="CY215" i="4"/>
  <c r="CZ215" i="4"/>
  <c r="DA215" i="4"/>
  <c r="DB215" i="4"/>
  <c r="DC215" i="4"/>
  <c r="DD215" i="4"/>
  <c r="DE215" i="4"/>
  <c r="DF215" i="4"/>
  <c r="DG215" i="4"/>
  <c r="DH215" i="4"/>
  <c r="DI215" i="4"/>
  <c r="DJ215" i="4"/>
  <c r="DK215" i="4"/>
  <c r="DL215" i="4"/>
  <c r="DM215" i="4"/>
  <c r="DN215" i="4"/>
  <c r="DO215" i="4"/>
  <c r="DP215" i="4"/>
  <c r="DQ215" i="4"/>
  <c r="DR215" i="4"/>
  <c r="DS215" i="4"/>
  <c r="DT215" i="4"/>
  <c r="DU215" i="4"/>
  <c r="DV215" i="4"/>
  <c r="DW215" i="4"/>
  <c r="DX215" i="4"/>
  <c r="DY215" i="4"/>
  <c r="DZ215" i="4"/>
  <c r="EA215" i="4"/>
  <c r="EB215" i="4"/>
  <c r="EC215" i="4"/>
  <c r="ED215" i="4"/>
  <c r="EE215" i="4"/>
  <c r="EF215" i="4"/>
  <c r="EG215" i="4"/>
  <c r="EH215" i="4"/>
  <c r="EI215" i="4"/>
  <c r="EJ215" i="4"/>
  <c r="EK215" i="4"/>
  <c r="EL215" i="4"/>
  <c r="EM215" i="4"/>
  <c r="EN215" i="4"/>
  <c r="EO215" i="4"/>
  <c r="EP215" i="4"/>
  <c r="EQ215" i="4"/>
  <c r="ER215" i="4"/>
  <c r="ES215" i="4"/>
  <c r="ET215" i="4"/>
  <c r="EU215" i="4"/>
  <c r="EV215" i="4"/>
  <c r="EW215" i="4"/>
  <c r="EX215" i="4"/>
  <c r="EY215" i="4"/>
  <c r="EZ215" i="4"/>
  <c r="FA215" i="4"/>
  <c r="FB215" i="4"/>
  <c r="FC215" i="4"/>
  <c r="FD215" i="4"/>
  <c r="FE215" i="4"/>
  <c r="FF215" i="4"/>
  <c r="FG215" i="4"/>
  <c r="FH215" i="4"/>
  <c r="FI215" i="4"/>
  <c r="FJ215" i="4"/>
  <c r="FK215" i="4"/>
  <c r="FL215" i="4"/>
  <c r="FM215" i="4"/>
  <c r="FN215" i="4"/>
  <c r="FO215" i="4"/>
  <c r="FP215" i="4"/>
  <c r="FQ215" i="4"/>
  <c r="FR215" i="4"/>
  <c r="FS215" i="4"/>
  <c r="FT215" i="4"/>
  <c r="FU215" i="4"/>
  <c r="FV215" i="4"/>
  <c r="FW215" i="4"/>
  <c r="FX215" i="4"/>
  <c r="FY215" i="4"/>
  <c r="FZ215" i="4"/>
  <c r="GA215" i="4"/>
  <c r="GB215" i="4"/>
  <c r="GC215" i="4"/>
  <c r="GD215" i="4"/>
  <c r="GE215" i="4"/>
  <c r="GF215" i="4"/>
  <c r="GG215" i="4"/>
  <c r="GH215" i="4"/>
  <c r="GI215" i="4"/>
  <c r="GJ215" i="4"/>
  <c r="GK215" i="4"/>
  <c r="GL215" i="4"/>
  <c r="GM215" i="4"/>
  <c r="GN215" i="4"/>
  <c r="GO215" i="4"/>
  <c r="GP215" i="4"/>
  <c r="GQ215" i="4"/>
  <c r="GR215" i="4"/>
  <c r="GS215" i="4"/>
  <c r="GT215" i="4"/>
  <c r="GU215" i="4"/>
  <c r="GV215" i="4"/>
  <c r="GW215" i="4"/>
  <c r="GX215" i="4"/>
  <c r="GY215" i="4"/>
  <c r="GZ215" i="4"/>
  <c r="HA215" i="4"/>
  <c r="HB215" i="4"/>
  <c r="HC215" i="4"/>
  <c r="HD215" i="4"/>
  <c r="HE215" i="4"/>
  <c r="HF215" i="4"/>
  <c r="HG215" i="4"/>
  <c r="HH215" i="4"/>
  <c r="HI215" i="4"/>
  <c r="HJ215" i="4"/>
  <c r="HK215" i="4"/>
  <c r="HL215" i="4"/>
  <c r="HM215" i="4"/>
  <c r="HN215" i="4"/>
  <c r="HO215" i="4"/>
  <c r="HP215" i="4"/>
  <c r="HQ215" i="4"/>
  <c r="HR215" i="4"/>
  <c r="HS215" i="4"/>
  <c r="HT215" i="4"/>
  <c r="HU215" i="4"/>
  <c r="HV215" i="4"/>
  <c r="HW215" i="4"/>
  <c r="HX215" i="4"/>
  <c r="HY215" i="4"/>
  <c r="HZ215" i="4"/>
  <c r="IA215" i="4"/>
  <c r="IB215" i="4"/>
  <c r="IC215" i="4"/>
  <c r="ID215" i="4"/>
  <c r="IE215" i="4"/>
  <c r="IF215" i="4"/>
  <c r="IG215" i="4"/>
  <c r="IH215" i="4"/>
  <c r="II215" i="4"/>
  <c r="IJ215" i="4"/>
  <c r="IK215" i="4"/>
  <c r="IL215" i="4"/>
  <c r="IM215" i="4"/>
  <c r="IN215" i="4"/>
  <c r="IO215" i="4"/>
  <c r="IP215" i="4"/>
  <c r="IQ215" i="4"/>
  <c r="IR215" i="4"/>
  <c r="IS215" i="4"/>
  <c r="IT215" i="4"/>
  <c r="IU215" i="4"/>
  <c r="IV215" i="4"/>
  <c r="IW215" i="4"/>
  <c r="IX215" i="4"/>
  <c r="IY215" i="4"/>
  <c r="IZ215" i="4"/>
  <c r="JA215" i="4"/>
  <c r="JB215" i="4"/>
  <c r="JC215" i="4"/>
  <c r="JD215" i="4"/>
  <c r="JE215" i="4"/>
  <c r="JF215" i="4"/>
  <c r="JG215" i="4"/>
  <c r="JH215" i="4"/>
  <c r="JI215" i="4"/>
  <c r="JJ215" i="4"/>
  <c r="JK215" i="4"/>
  <c r="JL215" i="4"/>
  <c r="JM215" i="4"/>
  <c r="JN215" i="4"/>
  <c r="JO215" i="4"/>
  <c r="JP215" i="4"/>
  <c r="JQ215" i="4"/>
  <c r="JR215" i="4"/>
  <c r="JS215" i="4"/>
  <c r="JT215" i="4"/>
  <c r="JU215" i="4"/>
  <c r="JV215" i="4"/>
  <c r="JW215" i="4"/>
  <c r="JX215" i="4"/>
  <c r="JY215" i="4"/>
  <c r="JZ215" i="4"/>
  <c r="KA215" i="4"/>
  <c r="KB215" i="4"/>
  <c r="KC215" i="4"/>
  <c r="KD215" i="4"/>
  <c r="KE215" i="4"/>
  <c r="KF215" i="4"/>
  <c r="KG215" i="4"/>
  <c r="KH215" i="4"/>
  <c r="KI215" i="4"/>
  <c r="KJ215" i="4"/>
  <c r="KK215" i="4"/>
  <c r="KL215" i="4"/>
  <c r="KM215" i="4"/>
  <c r="KN215" i="4"/>
  <c r="KO215" i="4"/>
  <c r="KP215" i="4"/>
  <c r="KQ215" i="4"/>
  <c r="KR215" i="4"/>
  <c r="KS215" i="4"/>
  <c r="KT215" i="4"/>
  <c r="KU215" i="4"/>
  <c r="KV215" i="4"/>
  <c r="KW215" i="4"/>
  <c r="KX215" i="4"/>
  <c r="KY215" i="4"/>
  <c r="KZ215" i="4"/>
  <c r="LA215" i="4"/>
  <c r="LB215" i="4"/>
  <c r="LC215" i="4"/>
  <c r="LD215" i="4"/>
  <c r="LE215" i="4"/>
  <c r="LF215" i="4"/>
  <c r="LG215" i="4"/>
  <c r="LH215" i="4"/>
  <c r="LI215" i="4"/>
  <c r="LJ215" i="4"/>
  <c r="LK215" i="4"/>
  <c r="LL215" i="4"/>
  <c r="LM215" i="4"/>
  <c r="LN215" i="4"/>
  <c r="LO215" i="4"/>
  <c r="LP215" i="4"/>
  <c r="LQ215" i="4"/>
  <c r="LR215" i="4"/>
  <c r="LS215" i="4"/>
  <c r="LT215" i="4"/>
  <c r="LU215" i="4"/>
  <c r="LV215" i="4"/>
  <c r="LW215" i="4"/>
  <c r="LX215" i="4"/>
  <c r="LY215" i="4"/>
  <c r="LZ215" i="4"/>
  <c r="MA215" i="4"/>
  <c r="MB215" i="4"/>
  <c r="MC215" i="4"/>
  <c r="MD215" i="4"/>
  <c r="ME215" i="4"/>
  <c r="MF215" i="4"/>
  <c r="MG215" i="4"/>
  <c r="MH215" i="4"/>
  <c r="MI215" i="4"/>
  <c r="MJ215" i="4"/>
  <c r="MK215" i="4"/>
  <c r="ML215" i="4"/>
  <c r="MM215" i="4"/>
  <c r="MN215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U216" i="4"/>
  <c r="V216" i="4"/>
  <c r="W216" i="4"/>
  <c r="X216" i="4"/>
  <c r="Y216" i="4"/>
  <c r="Z216" i="4"/>
  <c r="AA216" i="4"/>
  <c r="AB216" i="4"/>
  <c r="AC216" i="4"/>
  <c r="AD216" i="4"/>
  <c r="AE216" i="4"/>
  <c r="AF216" i="4"/>
  <c r="AG216" i="4"/>
  <c r="AH216" i="4"/>
  <c r="AI216" i="4"/>
  <c r="AJ216" i="4"/>
  <c r="AK216" i="4"/>
  <c r="AL216" i="4"/>
  <c r="AM216" i="4"/>
  <c r="AN216" i="4"/>
  <c r="AO216" i="4"/>
  <c r="AP216" i="4"/>
  <c r="AQ216" i="4"/>
  <c r="AR216" i="4"/>
  <c r="AS216" i="4"/>
  <c r="AT216" i="4"/>
  <c r="AU216" i="4"/>
  <c r="AV216" i="4"/>
  <c r="AW216" i="4"/>
  <c r="AX216" i="4"/>
  <c r="AY216" i="4"/>
  <c r="AZ216" i="4"/>
  <c r="BA216" i="4"/>
  <c r="BB216" i="4"/>
  <c r="BC216" i="4"/>
  <c r="BD216" i="4"/>
  <c r="BE216" i="4"/>
  <c r="BF216" i="4"/>
  <c r="BG216" i="4"/>
  <c r="BH216" i="4"/>
  <c r="BI216" i="4"/>
  <c r="BJ216" i="4"/>
  <c r="BK216" i="4"/>
  <c r="BL216" i="4"/>
  <c r="BM216" i="4"/>
  <c r="BN216" i="4"/>
  <c r="BO216" i="4"/>
  <c r="BP216" i="4"/>
  <c r="BQ216" i="4"/>
  <c r="BR216" i="4"/>
  <c r="BS216" i="4"/>
  <c r="BT216" i="4"/>
  <c r="BU216" i="4"/>
  <c r="BV216" i="4"/>
  <c r="BW216" i="4"/>
  <c r="BX216" i="4"/>
  <c r="BY216" i="4"/>
  <c r="BZ216" i="4"/>
  <c r="CA216" i="4"/>
  <c r="CB216" i="4"/>
  <c r="CC216" i="4"/>
  <c r="CD216" i="4"/>
  <c r="CE216" i="4"/>
  <c r="CF216" i="4"/>
  <c r="CG216" i="4"/>
  <c r="CH216" i="4"/>
  <c r="CI216" i="4"/>
  <c r="CJ216" i="4"/>
  <c r="CK216" i="4"/>
  <c r="CL216" i="4"/>
  <c r="CM216" i="4"/>
  <c r="CN216" i="4"/>
  <c r="CO216" i="4"/>
  <c r="CP216" i="4"/>
  <c r="CQ216" i="4"/>
  <c r="CR216" i="4"/>
  <c r="CS216" i="4"/>
  <c r="CT216" i="4"/>
  <c r="CU216" i="4"/>
  <c r="CV216" i="4"/>
  <c r="CW216" i="4"/>
  <c r="CX216" i="4"/>
  <c r="CY216" i="4"/>
  <c r="CZ216" i="4"/>
  <c r="DA216" i="4"/>
  <c r="DB216" i="4"/>
  <c r="DC216" i="4"/>
  <c r="DD216" i="4"/>
  <c r="DE216" i="4"/>
  <c r="DF216" i="4"/>
  <c r="DG216" i="4"/>
  <c r="DH216" i="4"/>
  <c r="DI216" i="4"/>
  <c r="DJ216" i="4"/>
  <c r="DK216" i="4"/>
  <c r="DL216" i="4"/>
  <c r="DM216" i="4"/>
  <c r="DN216" i="4"/>
  <c r="DO216" i="4"/>
  <c r="DP216" i="4"/>
  <c r="DQ216" i="4"/>
  <c r="DR216" i="4"/>
  <c r="DS216" i="4"/>
  <c r="DT216" i="4"/>
  <c r="DU216" i="4"/>
  <c r="DV216" i="4"/>
  <c r="DW216" i="4"/>
  <c r="DX216" i="4"/>
  <c r="DY216" i="4"/>
  <c r="DZ216" i="4"/>
  <c r="EA216" i="4"/>
  <c r="EB216" i="4"/>
  <c r="EC216" i="4"/>
  <c r="ED216" i="4"/>
  <c r="EE216" i="4"/>
  <c r="EF216" i="4"/>
  <c r="EG216" i="4"/>
  <c r="EH216" i="4"/>
  <c r="EI216" i="4"/>
  <c r="EJ216" i="4"/>
  <c r="EK216" i="4"/>
  <c r="EL216" i="4"/>
  <c r="EM216" i="4"/>
  <c r="EN216" i="4"/>
  <c r="EO216" i="4"/>
  <c r="EP216" i="4"/>
  <c r="EQ216" i="4"/>
  <c r="ER216" i="4"/>
  <c r="ES216" i="4"/>
  <c r="ET216" i="4"/>
  <c r="EU216" i="4"/>
  <c r="EV216" i="4"/>
  <c r="EW216" i="4"/>
  <c r="EX216" i="4"/>
  <c r="EY216" i="4"/>
  <c r="EZ216" i="4"/>
  <c r="FA216" i="4"/>
  <c r="FB216" i="4"/>
  <c r="FC216" i="4"/>
  <c r="FD216" i="4"/>
  <c r="FE216" i="4"/>
  <c r="FF216" i="4"/>
  <c r="FG216" i="4"/>
  <c r="FH216" i="4"/>
  <c r="FI216" i="4"/>
  <c r="FJ216" i="4"/>
  <c r="FK216" i="4"/>
  <c r="FL216" i="4"/>
  <c r="FM216" i="4"/>
  <c r="FN216" i="4"/>
  <c r="FO216" i="4"/>
  <c r="FP216" i="4"/>
  <c r="FQ216" i="4"/>
  <c r="FR216" i="4"/>
  <c r="FS216" i="4"/>
  <c r="FT216" i="4"/>
  <c r="FU216" i="4"/>
  <c r="FV216" i="4"/>
  <c r="FW216" i="4"/>
  <c r="FX216" i="4"/>
  <c r="FY216" i="4"/>
  <c r="FZ216" i="4"/>
  <c r="GA216" i="4"/>
  <c r="GB216" i="4"/>
  <c r="GC216" i="4"/>
  <c r="GD216" i="4"/>
  <c r="GE216" i="4"/>
  <c r="GF216" i="4"/>
  <c r="GG216" i="4"/>
  <c r="GH216" i="4"/>
  <c r="GI216" i="4"/>
  <c r="GJ216" i="4"/>
  <c r="GK216" i="4"/>
  <c r="GL216" i="4"/>
  <c r="GM216" i="4"/>
  <c r="GN216" i="4"/>
  <c r="GO216" i="4"/>
  <c r="GP216" i="4"/>
  <c r="GQ216" i="4"/>
  <c r="GR216" i="4"/>
  <c r="GS216" i="4"/>
  <c r="GT216" i="4"/>
  <c r="GU216" i="4"/>
  <c r="GV216" i="4"/>
  <c r="GW216" i="4"/>
  <c r="GX216" i="4"/>
  <c r="GY216" i="4"/>
  <c r="GZ216" i="4"/>
  <c r="HA216" i="4"/>
  <c r="HB216" i="4"/>
  <c r="HC216" i="4"/>
  <c r="HD216" i="4"/>
  <c r="HE216" i="4"/>
  <c r="HF216" i="4"/>
  <c r="HG216" i="4"/>
  <c r="HH216" i="4"/>
  <c r="HI216" i="4"/>
  <c r="HJ216" i="4"/>
  <c r="HK216" i="4"/>
  <c r="HL216" i="4"/>
  <c r="HM216" i="4"/>
  <c r="HN216" i="4"/>
  <c r="HO216" i="4"/>
  <c r="HP216" i="4"/>
  <c r="HQ216" i="4"/>
  <c r="HR216" i="4"/>
  <c r="HS216" i="4"/>
  <c r="HT216" i="4"/>
  <c r="HU216" i="4"/>
  <c r="HV216" i="4"/>
  <c r="HW216" i="4"/>
  <c r="HX216" i="4"/>
  <c r="HY216" i="4"/>
  <c r="HZ216" i="4"/>
  <c r="IA216" i="4"/>
  <c r="IB216" i="4"/>
  <c r="IC216" i="4"/>
  <c r="ID216" i="4"/>
  <c r="IE216" i="4"/>
  <c r="IF216" i="4"/>
  <c r="IG216" i="4"/>
  <c r="IH216" i="4"/>
  <c r="II216" i="4"/>
  <c r="IJ216" i="4"/>
  <c r="IK216" i="4"/>
  <c r="IL216" i="4"/>
  <c r="IM216" i="4"/>
  <c r="IN216" i="4"/>
  <c r="IO216" i="4"/>
  <c r="IP216" i="4"/>
  <c r="IQ216" i="4"/>
  <c r="IR216" i="4"/>
  <c r="IS216" i="4"/>
  <c r="IT216" i="4"/>
  <c r="IU216" i="4"/>
  <c r="IV216" i="4"/>
  <c r="IW216" i="4"/>
  <c r="IX216" i="4"/>
  <c r="IY216" i="4"/>
  <c r="IZ216" i="4"/>
  <c r="JA216" i="4"/>
  <c r="JB216" i="4"/>
  <c r="JC216" i="4"/>
  <c r="JD216" i="4"/>
  <c r="JE216" i="4"/>
  <c r="JF216" i="4"/>
  <c r="JG216" i="4"/>
  <c r="JH216" i="4"/>
  <c r="JI216" i="4"/>
  <c r="JJ216" i="4"/>
  <c r="JK216" i="4"/>
  <c r="JL216" i="4"/>
  <c r="JM216" i="4"/>
  <c r="JN216" i="4"/>
  <c r="JO216" i="4"/>
  <c r="JP216" i="4"/>
  <c r="JQ216" i="4"/>
  <c r="JR216" i="4"/>
  <c r="JS216" i="4"/>
  <c r="JT216" i="4"/>
  <c r="JU216" i="4"/>
  <c r="JV216" i="4"/>
  <c r="JW216" i="4"/>
  <c r="JX216" i="4"/>
  <c r="JY216" i="4"/>
  <c r="JZ216" i="4"/>
  <c r="KA216" i="4"/>
  <c r="KB216" i="4"/>
  <c r="KC216" i="4"/>
  <c r="KD216" i="4"/>
  <c r="KE216" i="4"/>
  <c r="KF216" i="4"/>
  <c r="KG216" i="4"/>
  <c r="KH216" i="4"/>
  <c r="KI216" i="4"/>
  <c r="KJ216" i="4"/>
  <c r="KK216" i="4"/>
  <c r="KL216" i="4"/>
  <c r="KM216" i="4"/>
  <c r="KN216" i="4"/>
  <c r="KO216" i="4"/>
  <c r="KP216" i="4"/>
  <c r="KQ216" i="4"/>
  <c r="KR216" i="4"/>
  <c r="KS216" i="4"/>
  <c r="KT216" i="4"/>
  <c r="KU216" i="4"/>
  <c r="KV216" i="4"/>
  <c r="KW216" i="4"/>
  <c r="KX216" i="4"/>
  <c r="KY216" i="4"/>
  <c r="KZ216" i="4"/>
  <c r="LA216" i="4"/>
  <c r="LB216" i="4"/>
  <c r="LC216" i="4"/>
  <c r="LD216" i="4"/>
  <c r="LE216" i="4"/>
  <c r="LF216" i="4"/>
  <c r="LG216" i="4"/>
  <c r="LH216" i="4"/>
  <c r="LI216" i="4"/>
  <c r="LJ216" i="4"/>
  <c r="LK216" i="4"/>
  <c r="LL216" i="4"/>
  <c r="LM216" i="4"/>
  <c r="LN216" i="4"/>
  <c r="LO216" i="4"/>
  <c r="LP216" i="4"/>
  <c r="LQ216" i="4"/>
  <c r="LR216" i="4"/>
  <c r="LS216" i="4"/>
  <c r="LT216" i="4"/>
  <c r="LU216" i="4"/>
  <c r="LV216" i="4"/>
  <c r="LW216" i="4"/>
  <c r="LX216" i="4"/>
  <c r="LY216" i="4"/>
  <c r="LZ216" i="4"/>
  <c r="MA216" i="4"/>
  <c r="MB216" i="4"/>
  <c r="MC216" i="4"/>
  <c r="MD216" i="4"/>
  <c r="ME216" i="4"/>
  <c r="MF216" i="4"/>
  <c r="MG216" i="4"/>
  <c r="MH216" i="4"/>
  <c r="MI216" i="4"/>
  <c r="MJ216" i="4"/>
  <c r="MK216" i="4"/>
  <c r="ML216" i="4"/>
  <c r="MM216" i="4"/>
  <c r="MN216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U217" i="4"/>
  <c r="V217" i="4"/>
  <c r="W217" i="4"/>
  <c r="X217" i="4"/>
  <c r="Y217" i="4"/>
  <c r="Z217" i="4"/>
  <c r="AA217" i="4"/>
  <c r="AB217" i="4"/>
  <c r="AC217" i="4"/>
  <c r="AD217" i="4"/>
  <c r="AE217" i="4"/>
  <c r="AF217" i="4"/>
  <c r="AG217" i="4"/>
  <c r="AH217" i="4"/>
  <c r="AI217" i="4"/>
  <c r="AJ217" i="4"/>
  <c r="AK217" i="4"/>
  <c r="AL217" i="4"/>
  <c r="AM217" i="4"/>
  <c r="AN217" i="4"/>
  <c r="AO217" i="4"/>
  <c r="AP217" i="4"/>
  <c r="AQ217" i="4"/>
  <c r="AR217" i="4"/>
  <c r="AS217" i="4"/>
  <c r="AT217" i="4"/>
  <c r="AU217" i="4"/>
  <c r="AV217" i="4"/>
  <c r="AW217" i="4"/>
  <c r="AX217" i="4"/>
  <c r="AY217" i="4"/>
  <c r="AZ217" i="4"/>
  <c r="BA217" i="4"/>
  <c r="BB217" i="4"/>
  <c r="BC217" i="4"/>
  <c r="BD217" i="4"/>
  <c r="BE217" i="4"/>
  <c r="BF217" i="4"/>
  <c r="BG217" i="4"/>
  <c r="BH217" i="4"/>
  <c r="BI217" i="4"/>
  <c r="BJ217" i="4"/>
  <c r="BK217" i="4"/>
  <c r="BL217" i="4"/>
  <c r="BM217" i="4"/>
  <c r="BN217" i="4"/>
  <c r="BO217" i="4"/>
  <c r="BP217" i="4"/>
  <c r="BQ217" i="4"/>
  <c r="BR217" i="4"/>
  <c r="BS217" i="4"/>
  <c r="BT217" i="4"/>
  <c r="BU217" i="4"/>
  <c r="BV217" i="4"/>
  <c r="BW217" i="4"/>
  <c r="BX217" i="4"/>
  <c r="BY217" i="4"/>
  <c r="BZ217" i="4"/>
  <c r="CA217" i="4"/>
  <c r="CB217" i="4"/>
  <c r="CC217" i="4"/>
  <c r="CD217" i="4"/>
  <c r="CE217" i="4"/>
  <c r="CF217" i="4"/>
  <c r="CG217" i="4"/>
  <c r="CH217" i="4"/>
  <c r="CI217" i="4"/>
  <c r="CJ217" i="4"/>
  <c r="CK217" i="4"/>
  <c r="CL217" i="4"/>
  <c r="CM217" i="4"/>
  <c r="CN217" i="4"/>
  <c r="CO217" i="4"/>
  <c r="CP217" i="4"/>
  <c r="CQ217" i="4"/>
  <c r="CR217" i="4"/>
  <c r="CS217" i="4"/>
  <c r="CT217" i="4"/>
  <c r="CU217" i="4"/>
  <c r="CV217" i="4"/>
  <c r="CW217" i="4"/>
  <c r="CX217" i="4"/>
  <c r="CY217" i="4"/>
  <c r="CZ217" i="4"/>
  <c r="DA217" i="4"/>
  <c r="DB217" i="4"/>
  <c r="DC217" i="4"/>
  <c r="DD217" i="4"/>
  <c r="DE217" i="4"/>
  <c r="DF217" i="4"/>
  <c r="DG217" i="4"/>
  <c r="DH217" i="4"/>
  <c r="DI217" i="4"/>
  <c r="DJ217" i="4"/>
  <c r="DK217" i="4"/>
  <c r="DL217" i="4"/>
  <c r="DM217" i="4"/>
  <c r="DN217" i="4"/>
  <c r="DO217" i="4"/>
  <c r="DP217" i="4"/>
  <c r="DQ217" i="4"/>
  <c r="DR217" i="4"/>
  <c r="DS217" i="4"/>
  <c r="DT217" i="4"/>
  <c r="DU217" i="4"/>
  <c r="DV217" i="4"/>
  <c r="DW217" i="4"/>
  <c r="DX217" i="4"/>
  <c r="DY217" i="4"/>
  <c r="DZ217" i="4"/>
  <c r="EA217" i="4"/>
  <c r="EB217" i="4"/>
  <c r="EC217" i="4"/>
  <c r="ED217" i="4"/>
  <c r="EE217" i="4"/>
  <c r="EF217" i="4"/>
  <c r="EG217" i="4"/>
  <c r="EH217" i="4"/>
  <c r="EI217" i="4"/>
  <c r="EJ217" i="4"/>
  <c r="EK217" i="4"/>
  <c r="EL217" i="4"/>
  <c r="EM217" i="4"/>
  <c r="EN217" i="4"/>
  <c r="EO217" i="4"/>
  <c r="EP217" i="4"/>
  <c r="EQ217" i="4"/>
  <c r="ER217" i="4"/>
  <c r="ES217" i="4"/>
  <c r="ET217" i="4"/>
  <c r="EU217" i="4"/>
  <c r="EV217" i="4"/>
  <c r="EW217" i="4"/>
  <c r="EX217" i="4"/>
  <c r="EY217" i="4"/>
  <c r="EZ217" i="4"/>
  <c r="FA217" i="4"/>
  <c r="FB217" i="4"/>
  <c r="FC217" i="4"/>
  <c r="FD217" i="4"/>
  <c r="FE217" i="4"/>
  <c r="FF217" i="4"/>
  <c r="FG217" i="4"/>
  <c r="FH217" i="4"/>
  <c r="FI217" i="4"/>
  <c r="FJ217" i="4"/>
  <c r="FK217" i="4"/>
  <c r="FL217" i="4"/>
  <c r="FM217" i="4"/>
  <c r="FN217" i="4"/>
  <c r="FO217" i="4"/>
  <c r="FP217" i="4"/>
  <c r="FQ217" i="4"/>
  <c r="FR217" i="4"/>
  <c r="FS217" i="4"/>
  <c r="FT217" i="4"/>
  <c r="FU217" i="4"/>
  <c r="FV217" i="4"/>
  <c r="FW217" i="4"/>
  <c r="FX217" i="4"/>
  <c r="FY217" i="4"/>
  <c r="FZ217" i="4"/>
  <c r="GA217" i="4"/>
  <c r="GB217" i="4"/>
  <c r="GC217" i="4"/>
  <c r="GD217" i="4"/>
  <c r="GE217" i="4"/>
  <c r="GF217" i="4"/>
  <c r="GG217" i="4"/>
  <c r="GH217" i="4"/>
  <c r="GI217" i="4"/>
  <c r="GJ217" i="4"/>
  <c r="GK217" i="4"/>
  <c r="GL217" i="4"/>
  <c r="GM217" i="4"/>
  <c r="GN217" i="4"/>
  <c r="GO217" i="4"/>
  <c r="GP217" i="4"/>
  <c r="GQ217" i="4"/>
  <c r="GR217" i="4"/>
  <c r="GS217" i="4"/>
  <c r="GT217" i="4"/>
  <c r="GU217" i="4"/>
  <c r="GV217" i="4"/>
  <c r="GW217" i="4"/>
  <c r="GX217" i="4"/>
  <c r="GY217" i="4"/>
  <c r="GZ217" i="4"/>
  <c r="HA217" i="4"/>
  <c r="HB217" i="4"/>
  <c r="HC217" i="4"/>
  <c r="HD217" i="4"/>
  <c r="HE217" i="4"/>
  <c r="HF217" i="4"/>
  <c r="HG217" i="4"/>
  <c r="HH217" i="4"/>
  <c r="HI217" i="4"/>
  <c r="HJ217" i="4"/>
  <c r="HK217" i="4"/>
  <c r="HL217" i="4"/>
  <c r="HM217" i="4"/>
  <c r="HN217" i="4"/>
  <c r="HO217" i="4"/>
  <c r="HP217" i="4"/>
  <c r="HQ217" i="4"/>
  <c r="HR217" i="4"/>
  <c r="HS217" i="4"/>
  <c r="HT217" i="4"/>
  <c r="HU217" i="4"/>
  <c r="HV217" i="4"/>
  <c r="HW217" i="4"/>
  <c r="HX217" i="4"/>
  <c r="HY217" i="4"/>
  <c r="HZ217" i="4"/>
  <c r="IA217" i="4"/>
  <c r="IB217" i="4"/>
  <c r="IC217" i="4"/>
  <c r="ID217" i="4"/>
  <c r="IE217" i="4"/>
  <c r="IF217" i="4"/>
  <c r="IG217" i="4"/>
  <c r="IH217" i="4"/>
  <c r="II217" i="4"/>
  <c r="IJ217" i="4"/>
  <c r="IK217" i="4"/>
  <c r="IL217" i="4"/>
  <c r="IM217" i="4"/>
  <c r="IN217" i="4"/>
  <c r="IO217" i="4"/>
  <c r="IP217" i="4"/>
  <c r="IQ217" i="4"/>
  <c r="IR217" i="4"/>
  <c r="IS217" i="4"/>
  <c r="IT217" i="4"/>
  <c r="IU217" i="4"/>
  <c r="IV217" i="4"/>
  <c r="IW217" i="4"/>
  <c r="IX217" i="4"/>
  <c r="IY217" i="4"/>
  <c r="IZ217" i="4"/>
  <c r="JA217" i="4"/>
  <c r="JB217" i="4"/>
  <c r="JC217" i="4"/>
  <c r="JD217" i="4"/>
  <c r="JE217" i="4"/>
  <c r="JF217" i="4"/>
  <c r="JG217" i="4"/>
  <c r="JH217" i="4"/>
  <c r="JI217" i="4"/>
  <c r="JJ217" i="4"/>
  <c r="JK217" i="4"/>
  <c r="JL217" i="4"/>
  <c r="JM217" i="4"/>
  <c r="JN217" i="4"/>
  <c r="JO217" i="4"/>
  <c r="JP217" i="4"/>
  <c r="JQ217" i="4"/>
  <c r="JR217" i="4"/>
  <c r="JS217" i="4"/>
  <c r="JT217" i="4"/>
  <c r="JU217" i="4"/>
  <c r="JV217" i="4"/>
  <c r="JW217" i="4"/>
  <c r="JX217" i="4"/>
  <c r="JY217" i="4"/>
  <c r="JZ217" i="4"/>
  <c r="KA217" i="4"/>
  <c r="KB217" i="4"/>
  <c r="KC217" i="4"/>
  <c r="KD217" i="4"/>
  <c r="KE217" i="4"/>
  <c r="KF217" i="4"/>
  <c r="KG217" i="4"/>
  <c r="KH217" i="4"/>
  <c r="KI217" i="4"/>
  <c r="KJ217" i="4"/>
  <c r="KK217" i="4"/>
  <c r="KL217" i="4"/>
  <c r="KM217" i="4"/>
  <c r="KN217" i="4"/>
  <c r="KO217" i="4"/>
  <c r="KP217" i="4"/>
  <c r="KQ217" i="4"/>
  <c r="KR217" i="4"/>
  <c r="KS217" i="4"/>
  <c r="KT217" i="4"/>
  <c r="KU217" i="4"/>
  <c r="KV217" i="4"/>
  <c r="KW217" i="4"/>
  <c r="KX217" i="4"/>
  <c r="KY217" i="4"/>
  <c r="KZ217" i="4"/>
  <c r="LA217" i="4"/>
  <c r="LB217" i="4"/>
  <c r="LC217" i="4"/>
  <c r="LD217" i="4"/>
  <c r="LE217" i="4"/>
  <c r="LF217" i="4"/>
  <c r="LG217" i="4"/>
  <c r="LH217" i="4"/>
  <c r="LI217" i="4"/>
  <c r="LJ217" i="4"/>
  <c r="LK217" i="4"/>
  <c r="LL217" i="4"/>
  <c r="LM217" i="4"/>
  <c r="LN217" i="4"/>
  <c r="LO217" i="4"/>
  <c r="LP217" i="4"/>
  <c r="LQ217" i="4"/>
  <c r="LR217" i="4"/>
  <c r="LS217" i="4"/>
  <c r="LT217" i="4"/>
  <c r="LU217" i="4"/>
  <c r="LV217" i="4"/>
  <c r="LW217" i="4"/>
  <c r="LX217" i="4"/>
  <c r="LY217" i="4"/>
  <c r="LZ217" i="4"/>
  <c r="MA217" i="4"/>
  <c r="MB217" i="4"/>
  <c r="MC217" i="4"/>
  <c r="MD217" i="4"/>
  <c r="ME217" i="4"/>
  <c r="MF217" i="4"/>
  <c r="MG217" i="4"/>
  <c r="MH217" i="4"/>
  <c r="MI217" i="4"/>
  <c r="MJ217" i="4"/>
  <c r="MK217" i="4"/>
  <c r="ML217" i="4"/>
  <c r="MM217" i="4"/>
  <c r="MN217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W218" i="4"/>
  <c r="X218" i="4"/>
  <c r="Y218" i="4"/>
  <c r="Z218" i="4"/>
  <c r="AA218" i="4"/>
  <c r="AB218" i="4"/>
  <c r="AC218" i="4"/>
  <c r="AD218" i="4"/>
  <c r="AE218" i="4"/>
  <c r="AF218" i="4"/>
  <c r="AG218" i="4"/>
  <c r="AH218" i="4"/>
  <c r="AI218" i="4"/>
  <c r="AJ218" i="4"/>
  <c r="AK218" i="4"/>
  <c r="AL218" i="4"/>
  <c r="AM218" i="4"/>
  <c r="AN218" i="4"/>
  <c r="AO218" i="4"/>
  <c r="AP218" i="4"/>
  <c r="AQ218" i="4"/>
  <c r="AR218" i="4"/>
  <c r="AS218" i="4"/>
  <c r="AT218" i="4"/>
  <c r="AU218" i="4"/>
  <c r="AV218" i="4"/>
  <c r="AW218" i="4"/>
  <c r="AX218" i="4"/>
  <c r="AY218" i="4"/>
  <c r="AZ218" i="4"/>
  <c r="BA218" i="4"/>
  <c r="BB218" i="4"/>
  <c r="BC218" i="4"/>
  <c r="BD218" i="4"/>
  <c r="BE218" i="4"/>
  <c r="BF218" i="4"/>
  <c r="BG218" i="4"/>
  <c r="BH218" i="4"/>
  <c r="BI218" i="4"/>
  <c r="BJ218" i="4"/>
  <c r="BK218" i="4"/>
  <c r="BL218" i="4"/>
  <c r="BM218" i="4"/>
  <c r="BN218" i="4"/>
  <c r="BO218" i="4"/>
  <c r="BP218" i="4"/>
  <c r="BQ218" i="4"/>
  <c r="BR218" i="4"/>
  <c r="BS218" i="4"/>
  <c r="BT218" i="4"/>
  <c r="BU218" i="4"/>
  <c r="BV218" i="4"/>
  <c r="BW218" i="4"/>
  <c r="BX218" i="4"/>
  <c r="BY218" i="4"/>
  <c r="BZ218" i="4"/>
  <c r="CA218" i="4"/>
  <c r="CB218" i="4"/>
  <c r="CC218" i="4"/>
  <c r="CD218" i="4"/>
  <c r="CE218" i="4"/>
  <c r="CF218" i="4"/>
  <c r="CG218" i="4"/>
  <c r="CH218" i="4"/>
  <c r="CI218" i="4"/>
  <c r="CJ218" i="4"/>
  <c r="CK218" i="4"/>
  <c r="CL218" i="4"/>
  <c r="CM218" i="4"/>
  <c r="CN218" i="4"/>
  <c r="CO218" i="4"/>
  <c r="CP218" i="4"/>
  <c r="CQ218" i="4"/>
  <c r="CR218" i="4"/>
  <c r="CS218" i="4"/>
  <c r="CT218" i="4"/>
  <c r="CU218" i="4"/>
  <c r="CV218" i="4"/>
  <c r="CW218" i="4"/>
  <c r="CX218" i="4"/>
  <c r="CY218" i="4"/>
  <c r="CZ218" i="4"/>
  <c r="DA218" i="4"/>
  <c r="DB218" i="4"/>
  <c r="DC218" i="4"/>
  <c r="DD218" i="4"/>
  <c r="DE218" i="4"/>
  <c r="DF218" i="4"/>
  <c r="DG218" i="4"/>
  <c r="DH218" i="4"/>
  <c r="DI218" i="4"/>
  <c r="DJ218" i="4"/>
  <c r="DK218" i="4"/>
  <c r="DL218" i="4"/>
  <c r="DM218" i="4"/>
  <c r="DN218" i="4"/>
  <c r="DO218" i="4"/>
  <c r="DP218" i="4"/>
  <c r="DQ218" i="4"/>
  <c r="DR218" i="4"/>
  <c r="DS218" i="4"/>
  <c r="DT218" i="4"/>
  <c r="DU218" i="4"/>
  <c r="DV218" i="4"/>
  <c r="DW218" i="4"/>
  <c r="DX218" i="4"/>
  <c r="DY218" i="4"/>
  <c r="DZ218" i="4"/>
  <c r="EA218" i="4"/>
  <c r="EB218" i="4"/>
  <c r="EC218" i="4"/>
  <c r="ED218" i="4"/>
  <c r="EE218" i="4"/>
  <c r="EF218" i="4"/>
  <c r="EG218" i="4"/>
  <c r="EH218" i="4"/>
  <c r="EI218" i="4"/>
  <c r="EJ218" i="4"/>
  <c r="EK218" i="4"/>
  <c r="EL218" i="4"/>
  <c r="EM218" i="4"/>
  <c r="EN218" i="4"/>
  <c r="EO218" i="4"/>
  <c r="EP218" i="4"/>
  <c r="EQ218" i="4"/>
  <c r="ER218" i="4"/>
  <c r="ES218" i="4"/>
  <c r="ET218" i="4"/>
  <c r="EU218" i="4"/>
  <c r="EV218" i="4"/>
  <c r="EW218" i="4"/>
  <c r="EX218" i="4"/>
  <c r="EY218" i="4"/>
  <c r="EZ218" i="4"/>
  <c r="FA218" i="4"/>
  <c r="FB218" i="4"/>
  <c r="FC218" i="4"/>
  <c r="FD218" i="4"/>
  <c r="FE218" i="4"/>
  <c r="FF218" i="4"/>
  <c r="FG218" i="4"/>
  <c r="FH218" i="4"/>
  <c r="FI218" i="4"/>
  <c r="FJ218" i="4"/>
  <c r="FK218" i="4"/>
  <c r="FL218" i="4"/>
  <c r="FM218" i="4"/>
  <c r="FN218" i="4"/>
  <c r="FO218" i="4"/>
  <c r="FP218" i="4"/>
  <c r="FQ218" i="4"/>
  <c r="FR218" i="4"/>
  <c r="FS218" i="4"/>
  <c r="FT218" i="4"/>
  <c r="FU218" i="4"/>
  <c r="FV218" i="4"/>
  <c r="FW218" i="4"/>
  <c r="FX218" i="4"/>
  <c r="FY218" i="4"/>
  <c r="FZ218" i="4"/>
  <c r="GA218" i="4"/>
  <c r="GB218" i="4"/>
  <c r="GC218" i="4"/>
  <c r="GD218" i="4"/>
  <c r="GE218" i="4"/>
  <c r="GF218" i="4"/>
  <c r="GG218" i="4"/>
  <c r="GH218" i="4"/>
  <c r="GI218" i="4"/>
  <c r="GJ218" i="4"/>
  <c r="GK218" i="4"/>
  <c r="GL218" i="4"/>
  <c r="GM218" i="4"/>
  <c r="GN218" i="4"/>
  <c r="GO218" i="4"/>
  <c r="GP218" i="4"/>
  <c r="GQ218" i="4"/>
  <c r="GR218" i="4"/>
  <c r="GS218" i="4"/>
  <c r="GT218" i="4"/>
  <c r="GU218" i="4"/>
  <c r="GV218" i="4"/>
  <c r="GW218" i="4"/>
  <c r="GX218" i="4"/>
  <c r="GY218" i="4"/>
  <c r="GZ218" i="4"/>
  <c r="HA218" i="4"/>
  <c r="HB218" i="4"/>
  <c r="HC218" i="4"/>
  <c r="HD218" i="4"/>
  <c r="HE218" i="4"/>
  <c r="HF218" i="4"/>
  <c r="HG218" i="4"/>
  <c r="HH218" i="4"/>
  <c r="HI218" i="4"/>
  <c r="HJ218" i="4"/>
  <c r="HK218" i="4"/>
  <c r="HL218" i="4"/>
  <c r="HM218" i="4"/>
  <c r="HN218" i="4"/>
  <c r="HO218" i="4"/>
  <c r="HP218" i="4"/>
  <c r="HQ218" i="4"/>
  <c r="HR218" i="4"/>
  <c r="HS218" i="4"/>
  <c r="HT218" i="4"/>
  <c r="HU218" i="4"/>
  <c r="HV218" i="4"/>
  <c r="HW218" i="4"/>
  <c r="HX218" i="4"/>
  <c r="HY218" i="4"/>
  <c r="HZ218" i="4"/>
  <c r="IA218" i="4"/>
  <c r="IB218" i="4"/>
  <c r="IC218" i="4"/>
  <c r="ID218" i="4"/>
  <c r="IE218" i="4"/>
  <c r="IF218" i="4"/>
  <c r="IG218" i="4"/>
  <c r="IH218" i="4"/>
  <c r="II218" i="4"/>
  <c r="IJ218" i="4"/>
  <c r="IK218" i="4"/>
  <c r="IL218" i="4"/>
  <c r="IM218" i="4"/>
  <c r="IN218" i="4"/>
  <c r="IO218" i="4"/>
  <c r="IP218" i="4"/>
  <c r="IQ218" i="4"/>
  <c r="IR218" i="4"/>
  <c r="IS218" i="4"/>
  <c r="IT218" i="4"/>
  <c r="IU218" i="4"/>
  <c r="IV218" i="4"/>
  <c r="IW218" i="4"/>
  <c r="IX218" i="4"/>
  <c r="IY218" i="4"/>
  <c r="IZ218" i="4"/>
  <c r="JA218" i="4"/>
  <c r="JB218" i="4"/>
  <c r="JC218" i="4"/>
  <c r="JD218" i="4"/>
  <c r="JE218" i="4"/>
  <c r="JF218" i="4"/>
  <c r="JG218" i="4"/>
  <c r="JH218" i="4"/>
  <c r="JI218" i="4"/>
  <c r="JJ218" i="4"/>
  <c r="JK218" i="4"/>
  <c r="JL218" i="4"/>
  <c r="JM218" i="4"/>
  <c r="JN218" i="4"/>
  <c r="JO218" i="4"/>
  <c r="JP218" i="4"/>
  <c r="JQ218" i="4"/>
  <c r="JR218" i="4"/>
  <c r="JS218" i="4"/>
  <c r="JT218" i="4"/>
  <c r="JU218" i="4"/>
  <c r="JV218" i="4"/>
  <c r="JW218" i="4"/>
  <c r="JX218" i="4"/>
  <c r="JY218" i="4"/>
  <c r="JZ218" i="4"/>
  <c r="KA218" i="4"/>
  <c r="KB218" i="4"/>
  <c r="KC218" i="4"/>
  <c r="KD218" i="4"/>
  <c r="KE218" i="4"/>
  <c r="KF218" i="4"/>
  <c r="KG218" i="4"/>
  <c r="KH218" i="4"/>
  <c r="KI218" i="4"/>
  <c r="KJ218" i="4"/>
  <c r="KK218" i="4"/>
  <c r="KL218" i="4"/>
  <c r="KM218" i="4"/>
  <c r="KN218" i="4"/>
  <c r="KO218" i="4"/>
  <c r="KP218" i="4"/>
  <c r="KQ218" i="4"/>
  <c r="KR218" i="4"/>
  <c r="KS218" i="4"/>
  <c r="KT218" i="4"/>
  <c r="KU218" i="4"/>
  <c r="KV218" i="4"/>
  <c r="KW218" i="4"/>
  <c r="KX218" i="4"/>
  <c r="KY218" i="4"/>
  <c r="KZ218" i="4"/>
  <c r="LA218" i="4"/>
  <c r="LB218" i="4"/>
  <c r="LC218" i="4"/>
  <c r="LD218" i="4"/>
  <c r="LE218" i="4"/>
  <c r="LF218" i="4"/>
  <c r="LG218" i="4"/>
  <c r="LH218" i="4"/>
  <c r="LI218" i="4"/>
  <c r="LJ218" i="4"/>
  <c r="LK218" i="4"/>
  <c r="LL218" i="4"/>
  <c r="LM218" i="4"/>
  <c r="LN218" i="4"/>
  <c r="LO218" i="4"/>
  <c r="LP218" i="4"/>
  <c r="LQ218" i="4"/>
  <c r="LR218" i="4"/>
  <c r="LS218" i="4"/>
  <c r="LT218" i="4"/>
  <c r="LU218" i="4"/>
  <c r="LV218" i="4"/>
  <c r="LW218" i="4"/>
  <c r="LX218" i="4"/>
  <c r="LY218" i="4"/>
  <c r="LZ218" i="4"/>
  <c r="MA218" i="4"/>
  <c r="MB218" i="4"/>
  <c r="MC218" i="4"/>
  <c r="MD218" i="4"/>
  <c r="ME218" i="4"/>
  <c r="MF218" i="4"/>
  <c r="MG218" i="4"/>
  <c r="MH218" i="4"/>
  <c r="MI218" i="4"/>
  <c r="MJ218" i="4"/>
  <c r="MK218" i="4"/>
  <c r="ML218" i="4"/>
  <c r="MM218" i="4"/>
  <c r="MN218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V219" i="4"/>
  <c r="W219" i="4"/>
  <c r="X219" i="4"/>
  <c r="Y219" i="4"/>
  <c r="Z219" i="4"/>
  <c r="AA219" i="4"/>
  <c r="AB219" i="4"/>
  <c r="AC219" i="4"/>
  <c r="AD219" i="4"/>
  <c r="AE219" i="4"/>
  <c r="AF219" i="4"/>
  <c r="AG219" i="4"/>
  <c r="AH219" i="4"/>
  <c r="AI219" i="4"/>
  <c r="AJ219" i="4"/>
  <c r="AK219" i="4"/>
  <c r="AL219" i="4"/>
  <c r="AM219" i="4"/>
  <c r="AN219" i="4"/>
  <c r="AO219" i="4"/>
  <c r="AP219" i="4"/>
  <c r="AQ219" i="4"/>
  <c r="AR219" i="4"/>
  <c r="AS219" i="4"/>
  <c r="AT219" i="4"/>
  <c r="AU219" i="4"/>
  <c r="AV219" i="4"/>
  <c r="AW219" i="4"/>
  <c r="AX219" i="4"/>
  <c r="AY219" i="4"/>
  <c r="AZ219" i="4"/>
  <c r="BA219" i="4"/>
  <c r="BB219" i="4"/>
  <c r="BC219" i="4"/>
  <c r="BD219" i="4"/>
  <c r="BE219" i="4"/>
  <c r="BF219" i="4"/>
  <c r="BG219" i="4"/>
  <c r="BH219" i="4"/>
  <c r="BI219" i="4"/>
  <c r="BJ219" i="4"/>
  <c r="BK219" i="4"/>
  <c r="BL219" i="4"/>
  <c r="BM219" i="4"/>
  <c r="BN219" i="4"/>
  <c r="BO219" i="4"/>
  <c r="BP219" i="4"/>
  <c r="BQ219" i="4"/>
  <c r="BR219" i="4"/>
  <c r="BS219" i="4"/>
  <c r="BT219" i="4"/>
  <c r="BU219" i="4"/>
  <c r="BV219" i="4"/>
  <c r="BW219" i="4"/>
  <c r="BX219" i="4"/>
  <c r="BY219" i="4"/>
  <c r="BZ219" i="4"/>
  <c r="CA219" i="4"/>
  <c r="CB219" i="4"/>
  <c r="CC219" i="4"/>
  <c r="CD219" i="4"/>
  <c r="CE219" i="4"/>
  <c r="CF219" i="4"/>
  <c r="CG219" i="4"/>
  <c r="CH219" i="4"/>
  <c r="CI219" i="4"/>
  <c r="CJ219" i="4"/>
  <c r="CK219" i="4"/>
  <c r="CL219" i="4"/>
  <c r="CM219" i="4"/>
  <c r="CN219" i="4"/>
  <c r="CO219" i="4"/>
  <c r="CP219" i="4"/>
  <c r="CQ219" i="4"/>
  <c r="CR219" i="4"/>
  <c r="CS219" i="4"/>
  <c r="CT219" i="4"/>
  <c r="CU219" i="4"/>
  <c r="CV219" i="4"/>
  <c r="CW219" i="4"/>
  <c r="CX219" i="4"/>
  <c r="CY219" i="4"/>
  <c r="CZ219" i="4"/>
  <c r="DA219" i="4"/>
  <c r="DB219" i="4"/>
  <c r="DC219" i="4"/>
  <c r="DD219" i="4"/>
  <c r="DE219" i="4"/>
  <c r="DF219" i="4"/>
  <c r="DG219" i="4"/>
  <c r="DH219" i="4"/>
  <c r="DI219" i="4"/>
  <c r="DJ219" i="4"/>
  <c r="DK219" i="4"/>
  <c r="DL219" i="4"/>
  <c r="DM219" i="4"/>
  <c r="DN219" i="4"/>
  <c r="DO219" i="4"/>
  <c r="DP219" i="4"/>
  <c r="DQ219" i="4"/>
  <c r="DR219" i="4"/>
  <c r="DS219" i="4"/>
  <c r="DT219" i="4"/>
  <c r="DU219" i="4"/>
  <c r="DV219" i="4"/>
  <c r="DW219" i="4"/>
  <c r="DX219" i="4"/>
  <c r="DY219" i="4"/>
  <c r="DZ219" i="4"/>
  <c r="EA219" i="4"/>
  <c r="EB219" i="4"/>
  <c r="EC219" i="4"/>
  <c r="ED219" i="4"/>
  <c r="EE219" i="4"/>
  <c r="EF219" i="4"/>
  <c r="EG219" i="4"/>
  <c r="EH219" i="4"/>
  <c r="EI219" i="4"/>
  <c r="EJ219" i="4"/>
  <c r="EK219" i="4"/>
  <c r="EL219" i="4"/>
  <c r="EM219" i="4"/>
  <c r="EN219" i="4"/>
  <c r="EO219" i="4"/>
  <c r="EP219" i="4"/>
  <c r="EQ219" i="4"/>
  <c r="ER219" i="4"/>
  <c r="ES219" i="4"/>
  <c r="ET219" i="4"/>
  <c r="EU219" i="4"/>
  <c r="EV219" i="4"/>
  <c r="EW219" i="4"/>
  <c r="EX219" i="4"/>
  <c r="EY219" i="4"/>
  <c r="EZ219" i="4"/>
  <c r="FA219" i="4"/>
  <c r="FB219" i="4"/>
  <c r="FC219" i="4"/>
  <c r="FD219" i="4"/>
  <c r="FE219" i="4"/>
  <c r="FF219" i="4"/>
  <c r="FG219" i="4"/>
  <c r="FH219" i="4"/>
  <c r="FI219" i="4"/>
  <c r="FJ219" i="4"/>
  <c r="FK219" i="4"/>
  <c r="FL219" i="4"/>
  <c r="FM219" i="4"/>
  <c r="FN219" i="4"/>
  <c r="FO219" i="4"/>
  <c r="FP219" i="4"/>
  <c r="FQ219" i="4"/>
  <c r="FR219" i="4"/>
  <c r="FS219" i="4"/>
  <c r="FT219" i="4"/>
  <c r="FU219" i="4"/>
  <c r="FV219" i="4"/>
  <c r="FW219" i="4"/>
  <c r="FX219" i="4"/>
  <c r="FY219" i="4"/>
  <c r="FZ219" i="4"/>
  <c r="GA219" i="4"/>
  <c r="GB219" i="4"/>
  <c r="GC219" i="4"/>
  <c r="GD219" i="4"/>
  <c r="GE219" i="4"/>
  <c r="GF219" i="4"/>
  <c r="GG219" i="4"/>
  <c r="GH219" i="4"/>
  <c r="GI219" i="4"/>
  <c r="GJ219" i="4"/>
  <c r="GK219" i="4"/>
  <c r="GL219" i="4"/>
  <c r="GM219" i="4"/>
  <c r="GN219" i="4"/>
  <c r="GO219" i="4"/>
  <c r="GP219" i="4"/>
  <c r="GQ219" i="4"/>
  <c r="GR219" i="4"/>
  <c r="GS219" i="4"/>
  <c r="GT219" i="4"/>
  <c r="GU219" i="4"/>
  <c r="GV219" i="4"/>
  <c r="GW219" i="4"/>
  <c r="GX219" i="4"/>
  <c r="GY219" i="4"/>
  <c r="GZ219" i="4"/>
  <c r="HA219" i="4"/>
  <c r="HB219" i="4"/>
  <c r="HC219" i="4"/>
  <c r="HD219" i="4"/>
  <c r="HE219" i="4"/>
  <c r="HF219" i="4"/>
  <c r="HG219" i="4"/>
  <c r="HH219" i="4"/>
  <c r="HI219" i="4"/>
  <c r="HJ219" i="4"/>
  <c r="HK219" i="4"/>
  <c r="HL219" i="4"/>
  <c r="HM219" i="4"/>
  <c r="HN219" i="4"/>
  <c r="HO219" i="4"/>
  <c r="HP219" i="4"/>
  <c r="HQ219" i="4"/>
  <c r="HR219" i="4"/>
  <c r="HS219" i="4"/>
  <c r="HT219" i="4"/>
  <c r="HU219" i="4"/>
  <c r="HV219" i="4"/>
  <c r="HW219" i="4"/>
  <c r="HX219" i="4"/>
  <c r="HY219" i="4"/>
  <c r="HZ219" i="4"/>
  <c r="IA219" i="4"/>
  <c r="IB219" i="4"/>
  <c r="IC219" i="4"/>
  <c r="ID219" i="4"/>
  <c r="IE219" i="4"/>
  <c r="IF219" i="4"/>
  <c r="IG219" i="4"/>
  <c r="IH219" i="4"/>
  <c r="II219" i="4"/>
  <c r="IJ219" i="4"/>
  <c r="IK219" i="4"/>
  <c r="IL219" i="4"/>
  <c r="IM219" i="4"/>
  <c r="IN219" i="4"/>
  <c r="IO219" i="4"/>
  <c r="IP219" i="4"/>
  <c r="IQ219" i="4"/>
  <c r="IR219" i="4"/>
  <c r="IS219" i="4"/>
  <c r="IT219" i="4"/>
  <c r="IU219" i="4"/>
  <c r="IV219" i="4"/>
  <c r="IW219" i="4"/>
  <c r="IX219" i="4"/>
  <c r="IY219" i="4"/>
  <c r="IZ219" i="4"/>
  <c r="JA219" i="4"/>
  <c r="JB219" i="4"/>
  <c r="JC219" i="4"/>
  <c r="JD219" i="4"/>
  <c r="JE219" i="4"/>
  <c r="JF219" i="4"/>
  <c r="JG219" i="4"/>
  <c r="JH219" i="4"/>
  <c r="JI219" i="4"/>
  <c r="JJ219" i="4"/>
  <c r="JK219" i="4"/>
  <c r="JL219" i="4"/>
  <c r="JM219" i="4"/>
  <c r="JN219" i="4"/>
  <c r="JO219" i="4"/>
  <c r="JP219" i="4"/>
  <c r="JQ219" i="4"/>
  <c r="JR219" i="4"/>
  <c r="JS219" i="4"/>
  <c r="JT219" i="4"/>
  <c r="JU219" i="4"/>
  <c r="JV219" i="4"/>
  <c r="JW219" i="4"/>
  <c r="JX219" i="4"/>
  <c r="JY219" i="4"/>
  <c r="JZ219" i="4"/>
  <c r="KA219" i="4"/>
  <c r="KB219" i="4"/>
  <c r="KC219" i="4"/>
  <c r="KD219" i="4"/>
  <c r="KE219" i="4"/>
  <c r="KF219" i="4"/>
  <c r="KG219" i="4"/>
  <c r="KH219" i="4"/>
  <c r="KI219" i="4"/>
  <c r="KJ219" i="4"/>
  <c r="KK219" i="4"/>
  <c r="KL219" i="4"/>
  <c r="KM219" i="4"/>
  <c r="KN219" i="4"/>
  <c r="KO219" i="4"/>
  <c r="KP219" i="4"/>
  <c r="KQ219" i="4"/>
  <c r="KR219" i="4"/>
  <c r="KS219" i="4"/>
  <c r="KT219" i="4"/>
  <c r="KU219" i="4"/>
  <c r="KV219" i="4"/>
  <c r="KW219" i="4"/>
  <c r="KX219" i="4"/>
  <c r="KY219" i="4"/>
  <c r="KZ219" i="4"/>
  <c r="LA219" i="4"/>
  <c r="LB219" i="4"/>
  <c r="LC219" i="4"/>
  <c r="LD219" i="4"/>
  <c r="LE219" i="4"/>
  <c r="LF219" i="4"/>
  <c r="LG219" i="4"/>
  <c r="LH219" i="4"/>
  <c r="LI219" i="4"/>
  <c r="LJ219" i="4"/>
  <c r="LK219" i="4"/>
  <c r="LL219" i="4"/>
  <c r="LM219" i="4"/>
  <c r="LN219" i="4"/>
  <c r="LO219" i="4"/>
  <c r="LP219" i="4"/>
  <c r="LQ219" i="4"/>
  <c r="LR219" i="4"/>
  <c r="LS219" i="4"/>
  <c r="LT219" i="4"/>
  <c r="LU219" i="4"/>
  <c r="LV219" i="4"/>
  <c r="LW219" i="4"/>
  <c r="LX219" i="4"/>
  <c r="LY219" i="4"/>
  <c r="LZ219" i="4"/>
  <c r="MA219" i="4"/>
  <c r="MB219" i="4"/>
  <c r="MC219" i="4"/>
  <c r="MD219" i="4"/>
  <c r="ME219" i="4"/>
  <c r="MF219" i="4"/>
  <c r="MG219" i="4"/>
  <c r="MH219" i="4"/>
  <c r="MI219" i="4"/>
  <c r="MJ219" i="4"/>
  <c r="MK219" i="4"/>
  <c r="ML219" i="4"/>
  <c r="MM219" i="4"/>
  <c r="MN219" i="4"/>
  <c r="D219" i="4"/>
  <c r="D218" i="4"/>
  <c r="MO218" i="4" s="1"/>
  <c r="MP218" i="4" s="1"/>
  <c r="D217" i="4"/>
  <c r="MO217" i="4" s="1"/>
  <c r="MP217" i="4" s="1"/>
  <c r="D216" i="4"/>
  <c r="MO216" i="4" s="1"/>
  <c r="MP216" i="4" s="1"/>
  <c r="D215" i="4"/>
  <c r="MO215" i="4" s="1"/>
  <c r="MP215" i="4" s="1"/>
  <c r="D214" i="4"/>
  <c r="MO214" i="4" s="1"/>
  <c r="MP214" i="4" s="1"/>
  <c r="D213" i="4"/>
  <c r="MO213" i="4" s="1"/>
  <c r="IX190" i="77"/>
  <c r="IX191" i="77"/>
  <c r="IX192" i="77"/>
  <c r="IX193" i="77"/>
  <c r="MO219" i="4" l="1"/>
  <c r="MP219" i="4" s="1"/>
  <c r="KT30" i="4" l="1"/>
  <c r="KU30" i="4"/>
  <c r="KT31" i="4"/>
  <c r="KU31" i="4"/>
  <c r="KT32" i="4"/>
  <c r="KU32" i="4"/>
  <c r="KT33" i="4"/>
  <c r="KU33" i="4"/>
  <c r="KT34" i="4"/>
  <c r="KU34" i="4"/>
  <c r="KT35" i="4"/>
  <c r="KU35" i="4"/>
  <c r="KT36" i="4"/>
  <c r="KU36" i="4"/>
  <c r="KT37" i="4"/>
  <c r="KU37" i="4"/>
  <c r="KT38" i="4"/>
  <c r="KU38" i="4"/>
  <c r="KT39" i="4"/>
  <c r="KU39" i="4"/>
  <c r="KT40" i="4"/>
  <c r="KU40" i="4"/>
  <c r="KT41" i="4"/>
  <c r="KU41" i="4"/>
  <c r="KT42" i="4"/>
  <c r="KU42" i="4"/>
  <c r="KT43" i="4"/>
  <c r="KU43" i="4"/>
  <c r="KT44" i="4"/>
  <c r="KU44" i="4"/>
  <c r="KT45" i="4"/>
  <c r="KU45" i="4"/>
  <c r="KT46" i="4"/>
  <c r="KU46" i="4"/>
  <c r="KT47" i="4"/>
  <c r="KU47" i="4"/>
  <c r="KT48" i="4"/>
  <c r="KU48" i="4"/>
  <c r="KT49" i="4"/>
  <c r="KU49" i="4"/>
  <c r="KT50" i="4"/>
  <c r="KU50" i="4"/>
  <c r="KT51" i="4"/>
  <c r="KU51" i="4"/>
  <c r="KT52" i="4"/>
  <c r="KU52" i="4"/>
  <c r="KT53" i="4"/>
  <c r="KU53" i="4"/>
  <c r="KT54" i="4"/>
  <c r="KU54" i="4"/>
  <c r="KT55" i="4"/>
  <c r="KU55" i="4"/>
  <c r="KT56" i="4"/>
  <c r="KU56" i="4"/>
  <c r="KT57" i="4"/>
  <c r="KU57" i="4"/>
  <c r="KT58" i="4"/>
  <c r="KU58" i="4"/>
  <c r="KT59" i="4"/>
  <c r="KU59" i="4"/>
  <c r="KT60" i="4"/>
  <c r="KU60" i="4"/>
  <c r="KT61" i="4"/>
  <c r="KU61" i="4"/>
  <c r="KT62" i="4"/>
  <c r="KU62" i="4"/>
  <c r="KT63" i="4"/>
  <c r="KU63" i="4"/>
  <c r="KT64" i="4"/>
  <c r="KU64" i="4"/>
  <c r="KT65" i="4"/>
  <c r="KU65" i="4"/>
  <c r="KT66" i="4"/>
  <c r="KU66" i="4"/>
  <c r="KT67" i="4"/>
  <c r="KU67" i="4"/>
  <c r="KT68" i="4"/>
  <c r="KU68" i="4"/>
  <c r="KT69" i="4"/>
  <c r="KU69" i="4"/>
  <c r="KT70" i="4"/>
  <c r="KU70" i="4"/>
  <c r="KT71" i="4"/>
  <c r="KU71" i="4"/>
  <c r="KT72" i="4"/>
  <c r="KU72" i="4"/>
  <c r="KT73" i="4"/>
  <c r="KU73" i="4"/>
  <c r="KT74" i="4"/>
  <c r="KU74" i="4"/>
  <c r="KT75" i="4"/>
  <c r="KU75" i="4"/>
  <c r="KT76" i="4"/>
  <c r="KU76" i="4"/>
  <c r="KT77" i="4"/>
  <c r="KU77" i="4"/>
  <c r="KT78" i="4"/>
  <c r="KU78" i="4"/>
  <c r="KT79" i="4"/>
  <c r="KU79" i="4"/>
  <c r="KT80" i="4"/>
  <c r="KU80" i="4"/>
  <c r="KT81" i="4"/>
  <c r="KU81" i="4"/>
  <c r="KT82" i="4"/>
  <c r="KU82" i="4"/>
  <c r="KT83" i="4"/>
  <c r="KU83" i="4"/>
  <c r="KT84" i="4"/>
  <c r="KU84" i="4"/>
  <c r="KT85" i="4"/>
  <c r="KU85" i="4"/>
  <c r="KT86" i="4"/>
  <c r="KU86" i="4"/>
  <c r="KT87" i="4"/>
  <c r="KU87" i="4"/>
  <c r="KT88" i="4"/>
  <c r="KU88" i="4"/>
  <c r="KT89" i="4"/>
  <c r="KU89" i="4"/>
  <c r="KT90" i="4"/>
  <c r="KU90" i="4"/>
  <c r="KT91" i="4"/>
  <c r="KU91" i="4"/>
  <c r="KT92" i="4"/>
  <c r="KU92" i="4"/>
  <c r="KT93" i="4"/>
  <c r="KU93" i="4"/>
  <c r="KT94" i="4"/>
  <c r="KU94" i="4"/>
  <c r="KT95" i="4"/>
  <c r="KU95" i="4"/>
  <c r="KT96" i="4"/>
  <c r="KU96" i="4"/>
  <c r="KT97" i="4"/>
  <c r="KU97" i="4"/>
  <c r="KT98" i="4"/>
  <c r="KU98" i="4"/>
  <c r="KT99" i="4"/>
  <c r="KU99" i="4"/>
  <c r="KT100" i="4"/>
  <c r="KU100" i="4"/>
  <c r="KT101" i="4"/>
  <c r="KU101" i="4"/>
  <c r="KT102" i="4"/>
  <c r="KU102" i="4"/>
  <c r="KT103" i="4"/>
  <c r="KU103" i="4"/>
  <c r="KT104" i="4"/>
  <c r="KU104" i="4"/>
  <c r="KT105" i="4"/>
  <c r="KU105" i="4"/>
  <c r="KT106" i="4"/>
  <c r="KU106" i="4"/>
  <c r="KT107" i="4"/>
  <c r="KU107" i="4"/>
  <c r="KT108" i="4"/>
  <c r="KU108" i="4"/>
  <c r="KT109" i="4"/>
  <c r="KU109" i="4"/>
  <c r="KT110" i="4"/>
  <c r="KU110" i="4"/>
  <c r="KT111" i="4"/>
  <c r="KU111" i="4"/>
  <c r="KT112" i="4"/>
  <c r="KU112" i="4"/>
  <c r="KT113" i="4"/>
  <c r="KU113" i="4"/>
  <c r="KT114" i="4"/>
  <c r="KU114" i="4"/>
  <c r="KT115" i="4"/>
  <c r="KU115" i="4"/>
  <c r="KT116" i="4"/>
  <c r="KU116" i="4"/>
  <c r="KT117" i="4"/>
  <c r="KU117" i="4"/>
  <c r="KT118" i="4"/>
  <c r="KU118" i="4"/>
  <c r="KT119" i="4"/>
  <c r="KU119" i="4"/>
  <c r="KT120" i="4"/>
  <c r="KU120" i="4"/>
  <c r="KT121" i="4"/>
  <c r="KU121" i="4"/>
  <c r="KT122" i="4"/>
  <c r="KU122" i="4"/>
  <c r="KT123" i="4"/>
  <c r="KU123" i="4"/>
  <c r="KT124" i="4"/>
  <c r="KU124" i="4"/>
  <c r="KT125" i="4"/>
  <c r="KU125" i="4"/>
  <c r="KT126" i="4"/>
  <c r="KU126" i="4"/>
  <c r="KT127" i="4"/>
  <c r="KU127" i="4"/>
  <c r="KT128" i="4"/>
  <c r="KU128" i="4"/>
  <c r="KT129" i="4"/>
  <c r="KU129" i="4"/>
  <c r="KT130" i="4"/>
  <c r="KU130" i="4"/>
  <c r="KT131" i="4"/>
  <c r="KU131" i="4"/>
  <c r="KT132" i="4"/>
  <c r="KU132" i="4"/>
  <c r="KT133" i="4"/>
  <c r="KU133" i="4"/>
  <c r="KT134" i="4"/>
  <c r="KU134" i="4"/>
  <c r="KT135" i="4"/>
  <c r="KU135" i="4"/>
  <c r="KT136" i="4"/>
  <c r="KU136" i="4"/>
  <c r="KT137" i="4"/>
  <c r="KU137" i="4"/>
  <c r="KT138" i="4"/>
  <c r="KU138" i="4"/>
  <c r="KT139" i="4"/>
  <c r="KU139" i="4"/>
  <c r="KT140" i="4"/>
  <c r="KU140" i="4"/>
  <c r="KT141" i="4"/>
  <c r="KU141" i="4"/>
  <c r="KT142" i="4"/>
  <c r="KU142" i="4"/>
  <c r="KT143" i="4"/>
  <c r="KU143" i="4"/>
  <c r="KT144" i="4"/>
  <c r="KU144" i="4"/>
  <c r="KT145" i="4"/>
  <c r="KU145" i="4"/>
  <c r="KT146" i="4"/>
  <c r="KU146" i="4"/>
  <c r="KT147" i="4"/>
  <c r="KU147" i="4"/>
  <c r="KT148" i="4"/>
  <c r="KU148" i="4"/>
  <c r="KT149" i="4"/>
  <c r="KU149" i="4"/>
  <c r="KT150" i="4"/>
  <c r="KU150" i="4"/>
  <c r="KT151" i="4"/>
  <c r="KU151" i="4"/>
  <c r="KT152" i="4"/>
  <c r="KU152" i="4"/>
  <c r="KT153" i="4"/>
  <c r="KU153" i="4"/>
  <c r="KT154" i="4"/>
  <c r="KU154" i="4"/>
  <c r="KT155" i="4"/>
  <c r="KU155" i="4"/>
  <c r="KT156" i="4"/>
  <c r="KU156" i="4"/>
  <c r="KT157" i="4"/>
  <c r="KU157" i="4"/>
  <c r="KT158" i="4"/>
  <c r="KU158" i="4"/>
  <c r="KT159" i="4"/>
  <c r="KU159" i="4"/>
  <c r="KT160" i="4"/>
  <c r="KU160" i="4"/>
  <c r="KT161" i="4"/>
  <c r="KU161" i="4"/>
  <c r="KT162" i="4"/>
  <c r="KU162" i="4"/>
  <c r="KT163" i="4"/>
  <c r="KU163" i="4"/>
  <c r="KT164" i="4"/>
  <c r="KU164" i="4"/>
  <c r="KT165" i="4"/>
  <c r="KU165" i="4"/>
  <c r="KT166" i="4"/>
  <c r="KU166" i="4"/>
  <c r="KT167" i="4"/>
  <c r="KU167" i="4"/>
  <c r="KT168" i="4"/>
  <c r="KU168" i="4"/>
  <c r="KT169" i="4"/>
  <c r="KU169" i="4"/>
  <c r="KT170" i="4"/>
  <c r="KU170" i="4"/>
  <c r="KT171" i="4"/>
  <c r="KU171" i="4"/>
  <c r="KT172" i="4"/>
  <c r="KU172" i="4"/>
  <c r="KT173" i="4"/>
  <c r="KU173" i="4"/>
  <c r="KT174" i="4"/>
  <c r="KU174" i="4"/>
  <c r="KT175" i="4"/>
  <c r="KU175" i="4"/>
  <c r="KT176" i="4"/>
  <c r="KU176" i="4"/>
  <c r="KT177" i="4"/>
  <c r="KU177" i="4"/>
  <c r="KT178" i="4"/>
  <c r="KU178" i="4"/>
  <c r="KT179" i="4"/>
  <c r="KU179" i="4"/>
  <c r="KT180" i="4"/>
  <c r="KU180" i="4"/>
  <c r="KT181" i="4"/>
  <c r="KU181" i="4"/>
  <c r="KT182" i="4"/>
  <c r="KU182" i="4"/>
  <c r="KT183" i="4"/>
  <c r="KU183" i="4"/>
  <c r="KT184" i="4"/>
  <c r="KU184" i="4"/>
  <c r="KT185" i="4"/>
  <c r="KU185" i="4"/>
  <c r="KT186" i="4"/>
  <c r="KU186" i="4"/>
  <c r="KT187" i="4"/>
  <c r="KU187" i="4"/>
  <c r="KT188" i="4"/>
  <c r="KU188" i="4"/>
  <c r="KT189" i="4"/>
  <c r="KU189" i="4"/>
  <c r="KT190" i="4"/>
  <c r="KU190" i="4"/>
  <c r="KT191" i="4"/>
  <c r="KU191" i="4"/>
  <c r="KT192" i="4"/>
  <c r="KU192" i="4"/>
  <c r="KT193" i="4"/>
  <c r="KU193" i="4"/>
  <c r="KT194" i="4"/>
  <c r="KU194" i="4"/>
  <c r="KT195" i="4"/>
  <c r="KU195" i="4"/>
  <c r="KT196" i="4"/>
  <c r="KU196" i="4"/>
  <c r="KT197" i="4"/>
  <c r="KU197" i="4"/>
  <c r="KT198" i="4"/>
  <c r="KU198" i="4"/>
  <c r="KT199" i="4"/>
  <c r="KU199" i="4"/>
  <c r="KT200" i="4"/>
  <c r="KU200" i="4"/>
  <c r="KT201" i="4"/>
  <c r="KU201" i="4"/>
  <c r="KT202" i="4"/>
  <c r="KU202" i="4"/>
  <c r="KT203" i="4"/>
  <c r="KU203" i="4"/>
  <c r="KT204" i="4"/>
  <c r="KU204" i="4"/>
  <c r="KT205" i="4"/>
  <c r="KU205" i="4"/>
  <c r="KT206" i="4"/>
  <c r="KU206" i="4"/>
  <c r="KT207" i="4"/>
  <c r="KU207" i="4"/>
  <c r="KT208" i="4"/>
  <c r="KU208" i="4"/>
  <c r="KT209" i="4"/>
  <c r="KU209" i="4"/>
  <c r="KT210" i="4"/>
  <c r="KU210" i="4"/>
  <c r="KT211" i="4"/>
  <c r="KU211" i="4"/>
  <c r="KT212" i="4"/>
  <c r="KU212" i="4"/>
  <c r="KT6" i="4"/>
  <c r="KU6" i="4"/>
  <c r="KT7" i="4"/>
  <c r="KU7" i="4"/>
  <c r="KT8" i="4"/>
  <c r="KU8" i="4"/>
  <c r="KT9" i="4"/>
  <c r="KU9" i="4"/>
  <c r="KT10" i="4"/>
  <c r="KU10" i="4"/>
  <c r="KT11" i="4"/>
  <c r="KU11" i="4"/>
  <c r="KT12" i="4"/>
  <c r="KU12" i="4"/>
  <c r="KT13" i="4"/>
  <c r="KU13" i="4"/>
  <c r="KT14" i="4"/>
  <c r="KU14" i="4"/>
  <c r="KT15" i="4"/>
  <c r="KU15" i="4"/>
  <c r="KT16" i="4"/>
  <c r="KU16" i="4"/>
  <c r="KT17" i="4"/>
  <c r="KU17" i="4"/>
  <c r="KT18" i="4"/>
  <c r="KU18" i="4"/>
  <c r="KT20" i="4"/>
  <c r="KT24" i="4" s="1"/>
  <c r="C103" i="67" s="1"/>
  <c r="KU20" i="4"/>
  <c r="KU24" i="4" s="1"/>
  <c r="C104" i="67" s="1"/>
  <c r="JW6" i="4"/>
  <c r="JW7" i="4"/>
  <c r="JW8" i="4"/>
  <c r="JW9" i="4"/>
  <c r="JW10" i="4"/>
  <c r="JW11" i="4"/>
  <c r="JW12" i="4"/>
  <c r="JW13" i="4"/>
  <c r="JW14" i="4"/>
  <c r="JW15" i="4"/>
  <c r="JW16" i="4"/>
  <c r="JW17" i="4"/>
  <c r="JW30" i="4"/>
  <c r="JW31" i="4"/>
  <c r="JW32" i="4"/>
  <c r="JW33" i="4"/>
  <c r="JW34" i="4"/>
  <c r="JW35" i="4"/>
  <c r="JW36" i="4"/>
  <c r="JW37" i="4"/>
  <c r="JW38" i="4"/>
  <c r="JW39" i="4"/>
  <c r="JW40" i="4"/>
  <c r="JW41" i="4"/>
  <c r="JW42" i="4"/>
  <c r="JW43" i="4"/>
  <c r="JW44" i="4"/>
  <c r="JW45" i="4"/>
  <c r="JW46" i="4"/>
  <c r="JW47" i="4"/>
  <c r="JW48" i="4"/>
  <c r="JW49" i="4"/>
  <c r="JW50" i="4"/>
  <c r="JW51" i="4"/>
  <c r="JW52" i="4"/>
  <c r="JW53" i="4"/>
  <c r="JW54" i="4"/>
  <c r="JW55" i="4"/>
  <c r="JW56" i="4"/>
  <c r="JW57" i="4"/>
  <c r="JW58" i="4"/>
  <c r="JW59" i="4"/>
  <c r="JW60" i="4"/>
  <c r="JW61" i="4"/>
  <c r="JW62" i="4"/>
  <c r="JW63" i="4"/>
  <c r="JW64" i="4"/>
  <c r="JW65" i="4"/>
  <c r="JW66" i="4"/>
  <c r="JW67" i="4"/>
  <c r="JW68" i="4"/>
  <c r="JW69" i="4"/>
  <c r="JW70" i="4"/>
  <c r="JW71" i="4"/>
  <c r="JW72" i="4"/>
  <c r="JW73" i="4"/>
  <c r="JW74" i="4"/>
  <c r="JW75" i="4"/>
  <c r="JW76" i="4"/>
  <c r="JW77" i="4"/>
  <c r="JW78" i="4"/>
  <c r="JW79" i="4"/>
  <c r="JW80" i="4"/>
  <c r="JW81" i="4"/>
  <c r="JW82" i="4"/>
  <c r="JW83" i="4"/>
  <c r="JW84" i="4"/>
  <c r="JW85" i="4"/>
  <c r="JW86" i="4"/>
  <c r="JW87" i="4"/>
  <c r="JW88" i="4"/>
  <c r="JW89" i="4"/>
  <c r="JW90" i="4"/>
  <c r="JW91" i="4"/>
  <c r="JW92" i="4"/>
  <c r="JW93" i="4"/>
  <c r="JW94" i="4"/>
  <c r="JW95" i="4"/>
  <c r="JW96" i="4"/>
  <c r="JW97" i="4"/>
  <c r="JW98" i="4"/>
  <c r="JW99" i="4"/>
  <c r="JW100" i="4"/>
  <c r="JW101" i="4"/>
  <c r="JW102" i="4"/>
  <c r="JW103" i="4"/>
  <c r="JW104" i="4"/>
  <c r="JW105" i="4"/>
  <c r="JW106" i="4"/>
  <c r="JW107" i="4"/>
  <c r="JW108" i="4"/>
  <c r="JW109" i="4"/>
  <c r="JW110" i="4"/>
  <c r="JW111" i="4"/>
  <c r="JW112" i="4"/>
  <c r="JW113" i="4"/>
  <c r="JW114" i="4"/>
  <c r="JW115" i="4"/>
  <c r="JW116" i="4"/>
  <c r="JW117" i="4"/>
  <c r="JW118" i="4"/>
  <c r="JW119" i="4"/>
  <c r="JW120" i="4"/>
  <c r="JW121" i="4"/>
  <c r="JW122" i="4"/>
  <c r="JW123" i="4"/>
  <c r="JW124" i="4"/>
  <c r="JW125" i="4"/>
  <c r="JW126" i="4"/>
  <c r="JW127" i="4"/>
  <c r="JW128" i="4"/>
  <c r="JW129" i="4"/>
  <c r="JW130" i="4"/>
  <c r="JW131" i="4"/>
  <c r="JW132" i="4"/>
  <c r="JW133" i="4"/>
  <c r="JW134" i="4"/>
  <c r="JW135" i="4"/>
  <c r="JW136" i="4"/>
  <c r="JW137" i="4"/>
  <c r="JW138" i="4"/>
  <c r="JW139" i="4"/>
  <c r="JW140" i="4"/>
  <c r="JW141" i="4"/>
  <c r="JW142" i="4"/>
  <c r="JW143" i="4"/>
  <c r="JW144" i="4"/>
  <c r="JW145" i="4"/>
  <c r="JW146" i="4"/>
  <c r="JW147" i="4"/>
  <c r="JW148" i="4"/>
  <c r="JW149" i="4"/>
  <c r="JW150" i="4"/>
  <c r="JW151" i="4"/>
  <c r="JW152" i="4"/>
  <c r="JW153" i="4"/>
  <c r="JW154" i="4"/>
  <c r="JW155" i="4"/>
  <c r="JW156" i="4"/>
  <c r="JW157" i="4"/>
  <c r="JW158" i="4"/>
  <c r="JW159" i="4"/>
  <c r="JW160" i="4"/>
  <c r="JW161" i="4"/>
  <c r="JW162" i="4"/>
  <c r="JW163" i="4"/>
  <c r="JW164" i="4"/>
  <c r="JW165" i="4"/>
  <c r="JW166" i="4"/>
  <c r="JW167" i="4"/>
  <c r="JW168" i="4"/>
  <c r="JW169" i="4"/>
  <c r="JW170" i="4"/>
  <c r="JW171" i="4"/>
  <c r="JW172" i="4"/>
  <c r="JW173" i="4"/>
  <c r="JW174" i="4"/>
  <c r="JW175" i="4"/>
  <c r="JW176" i="4"/>
  <c r="JW177" i="4"/>
  <c r="JW178" i="4"/>
  <c r="JW179" i="4"/>
  <c r="JW180" i="4"/>
  <c r="JW181" i="4"/>
  <c r="JW182" i="4"/>
  <c r="JW183" i="4"/>
  <c r="JW184" i="4"/>
  <c r="JW185" i="4"/>
  <c r="JW186" i="4"/>
  <c r="JW187" i="4"/>
  <c r="JW188" i="4"/>
  <c r="JW189" i="4"/>
  <c r="JW190" i="4"/>
  <c r="JW191" i="4"/>
  <c r="JW192" i="4"/>
  <c r="JW193" i="4"/>
  <c r="JW194" i="4"/>
  <c r="JW195" i="4"/>
  <c r="JW196" i="4"/>
  <c r="JW197" i="4"/>
  <c r="JW198" i="4"/>
  <c r="JW199" i="4"/>
  <c r="JW200" i="4"/>
  <c r="JW201" i="4"/>
  <c r="JW202" i="4"/>
  <c r="JW203" i="4"/>
  <c r="JW204" i="4"/>
  <c r="JW205" i="4"/>
  <c r="JW206" i="4"/>
  <c r="JW207" i="4"/>
  <c r="JW208" i="4"/>
  <c r="JW209" i="4"/>
  <c r="JW210" i="4"/>
  <c r="JW211" i="4"/>
  <c r="JW212" i="4"/>
  <c r="JS6" i="4"/>
  <c r="JS7" i="4"/>
  <c r="JS8" i="4"/>
  <c r="JS9" i="4"/>
  <c r="JS10" i="4"/>
  <c r="JS11" i="4"/>
  <c r="JS12" i="4"/>
  <c r="JS13" i="4"/>
  <c r="JS14" i="4"/>
  <c r="JS15" i="4"/>
  <c r="JS16" i="4"/>
  <c r="JS17" i="4"/>
  <c r="JS30" i="4"/>
  <c r="JS31" i="4"/>
  <c r="JS32" i="4"/>
  <c r="JS33" i="4"/>
  <c r="JS34" i="4"/>
  <c r="JS35" i="4"/>
  <c r="JS36" i="4"/>
  <c r="JS37" i="4"/>
  <c r="JS38" i="4"/>
  <c r="JS39" i="4"/>
  <c r="JS40" i="4"/>
  <c r="JS41" i="4"/>
  <c r="JS42" i="4"/>
  <c r="JS43" i="4"/>
  <c r="JS44" i="4"/>
  <c r="JS45" i="4"/>
  <c r="JS46" i="4"/>
  <c r="JS47" i="4"/>
  <c r="JS48" i="4"/>
  <c r="JS49" i="4"/>
  <c r="JS50" i="4"/>
  <c r="JS51" i="4"/>
  <c r="JS52" i="4"/>
  <c r="JS53" i="4"/>
  <c r="JS54" i="4"/>
  <c r="JS55" i="4"/>
  <c r="JS56" i="4"/>
  <c r="JS57" i="4"/>
  <c r="JS58" i="4"/>
  <c r="JS59" i="4"/>
  <c r="JS60" i="4"/>
  <c r="JS61" i="4"/>
  <c r="JS62" i="4"/>
  <c r="JS63" i="4"/>
  <c r="JS64" i="4"/>
  <c r="JS65" i="4"/>
  <c r="JS66" i="4"/>
  <c r="JS67" i="4"/>
  <c r="JS68" i="4"/>
  <c r="JS69" i="4"/>
  <c r="JS70" i="4"/>
  <c r="JS71" i="4"/>
  <c r="JS72" i="4"/>
  <c r="JS73" i="4"/>
  <c r="JS74" i="4"/>
  <c r="JS75" i="4"/>
  <c r="JS76" i="4"/>
  <c r="JS77" i="4"/>
  <c r="JS78" i="4"/>
  <c r="JS79" i="4"/>
  <c r="JS80" i="4"/>
  <c r="JS81" i="4"/>
  <c r="JS82" i="4"/>
  <c r="JS83" i="4"/>
  <c r="JS84" i="4"/>
  <c r="JS85" i="4"/>
  <c r="JS86" i="4"/>
  <c r="JS87" i="4"/>
  <c r="JS88" i="4"/>
  <c r="JS89" i="4"/>
  <c r="JS90" i="4"/>
  <c r="JS91" i="4"/>
  <c r="JS92" i="4"/>
  <c r="JS93" i="4"/>
  <c r="JS94" i="4"/>
  <c r="JS95" i="4"/>
  <c r="JS96" i="4"/>
  <c r="JS97" i="4"/>
  <c r="JS98" i="4"/>
  <c r="JS99" i="4"/>
  <c r="JS100" i="4"/>
  <c r="JS101" i="4"/>
  <c r="JS102" i="4"/>
  <c r="JS103" i="4"/>
  <c r="JS104" i="4"/>
  <c r="JS105" i="4"/>
  <c r="JS106" i="4"/>
  <c r="JS107" i="4"/>
  <c r="JS108" i="4"/>
  <c r="JS109" i="4"/>
  <c r="JS110" i="4"/>
  <c r="JS111" i="4"/>
  <c r="JS112" i="4"/>
  <c r="JS113" i="4"/>
  <c r="JS114" i="4"/>
  <c r="JS115" i="4"/>
  <c r="JS116" i="4"/>
  <c r="JS117" i="4"/>
  <c r="JS118" i="4"/>
  <c r="JS119" i="4"/>
  <c r="JS120" i="4"/>
  <c r="JS121" i="4"/>
  <c r="JS122" i="4"/>
  <c r="JS123" i="4"/>
  <c r="JS124" i="4"/>
  <c r="JS125" i="4"/>
  <c r="JS126" i="4"/>
  <c r="JS127" i="4"/>
  <c r="JS128" i="4"/>
  <c r="JS129" i="4"/>
  <c r="JS130" i="4"/>
  <c r="JS131" i="4"/>
  <c r="JS132" i="4"/>
  <c r="JS133" i="4"/>
  <c r="JS134" i="4"/>
  <c r="JS135" i="4"/>
  <c r="JS136" i="4"/>
  <c r="JS137" i="4"/>
  <c r="JS138" i="4"/>
  <c r="JS139" i="4"/>
  <c r="JS140" i="4"/>
  <c r="JS141" i="4"/>
  <c r="JS142" i="4"/>
  <c r="JS143" i="4"/>
  <c r="JS144" i="4"/>
  <c r="JS145" i="4"/>
  <c r="JS146" i="4"/>
  <c r="JS147" i="4"/>
  <c r="JS148" i="4"/>
  <c r="JS149" i="4"/>
  <c r="JS150" i="4"/>
  <c r="JS151" i="4"/>
  <c r="JS152" i="4"/>
  <c r="JS153" i="4"/>
  <c r="JS154" i="4"/>
  <c r="JS155" i="4"/>
  <c r="JS156" i="4"/>
  <c r="JS157" i="4"/>
  <c r="JS158" i="4"/>
  <c r="JS159" i="4"/>
  <c r="JS160" i="4"/>
  <c r="JS161" i="4"/>
  <c r="JS162" i="4"/>
  <c r="JS163" i="4"/>
  <c r="JS164" i="4"/>
  <c r="JS165" i="4"/>
  <c r="JS166" i="4"/>
  <c r="JS167" i="4"/>
  <c r="JS168" i="4"/>
  <c r="JS169" i="4"/>
  <c r="JS170" i="4"/>
  <c r="JS171" i="4"/>
  <c r="JS172" i="4"/>
  <c r="JS173" i="4"/>
  <c r="JS174" i="4"/>
  <c r="JS175" i="4"/>
  <c r="JS176" i="4"/>
  <c r="JS177" i="4"/>
  <c r="JS178" i="4"/>
  <c r="JS179" i="4"/>
  <c r="JS180" i="4"/>
  <c r="JS181" i="4"/>
  <c r="JS182" i="4"/>
  <c r="JS183" i="4"/>
  <c r="JS184" i="4"/>
  <c r="JS185" i="4"/>
  <c r="JS186" i="4"/>
  <c r="JS187" i="4"/>
  <c r="JS188" i="4"/>
  <c r="JS189" i="4"/>
  <c r="JS190" i="4"/>
  <c r="JS191" i="4"/>
  <c r="JS192" i="4"/>
  <c r="JS193" i="4"/>
  <c r="JS194" i="4"/>
  <c r="JS195" i="4"/>
  <c r="JS196" i="4"/>
  <c r="JS197" i="4"/>
  <c r="JS198" i="4"/>
  <c r="JS199" i="4"/>
  <c r="JS200" i="4"/>
  <c r="JS201" i="4"/>
  <c r="JS202" i="4"/>
  <c r="JS203" i="4"/>
  <c r="JS204" i="4"/>
  <c r="JS205" i="4"/>
  <c r="JS206" i="4"/>
  <c r="JS207" i="4"/>
  <c r="JS208" i="4"/>
  <c r="JS209" i="4"/>
  <c r="JS210" i="4"/>
  <c r="JS211" i="4"/>
  <c r="JS212" i="4"/>
  <c r="JL6" i="4"/>
  <c r="JL7" i="4"/>
  <c r="JL8" i="4"/>
  <c r="JL9" i="4"/>
  <c r="JL10" i="4"/>
  <c r="JL11" i="4"/>
  <c r="JL12" i="4"/>
  <c r="JL13" i="4"/>
  <c r="JL14" i="4"/>
  <c r="JL15" i="4"/>
  <c r="JL16" i="4"/>
  <c r="JL17" i="4"/>
  <c r="JL30" i="4"/>
  <c r="JL31" i="4"/>
  <c r="JL32" i="4"/>
  <c r="JL33" i="4"/>
  <c r="JL34" i="4"/>
  <c r="JL35" i="4"/>
  <c r="JL36" i="4"/>
  <c r="JL37" i="4"/>
  <c r="JL38" i="4"/>
  <c r="JL39" i="4"/>
  <c r="JL40" i="4"/>
  <c r="JL41" i="4"/>
  <c r="JL42" i="4"/>
  <c r="JL43" i="4"/>
  <c r="JL44" i="4"/>
  <c r="JL45" i="4"/>
  <c r="JL46" i="4"/>
  <c r="JL47" i="4"/>
  <c r="JL48" i="4"/>
  <c r="JL49" i="4"/>
  <c r="JL50" i="4"/>
  <c r="JL51" i="4"/>
  <c r="JL52" i="4"/>
  <c r="JL53" i="4"/>
  <c r="JL54" i="4"/>
  <c r="JL55" i="4"/>
  <c r="JL56" i="4"/>
  <c r="JL57" i="4"/>
  <c r="JL58" i="4"/>
  <c r="JL59" i="4"/>
  <c r="JL60" i="4"/>
  <c r="JL61" i="4"/>
  <c r="JL62" i="4"/>
  <c r="JL63" i="4"/>
  <c r="JL64" i="4"/>
  <c r="JL65" i="4"/>
  <c r="JL66" i="4"/>
  <c r="JL67" i="4"/>
  <c r="JL68" i="4"/>
  <c r="JL69" i="4"/>
  <c r="JL70" i="4"/>
  <c r="JL71" i="4"/>
  <c r="JL72" i="4"/>
  <c r="JL73" i="4"/>
  <c r="JL74" i="4"/>
  <c r="JL75" i="4"/>
  <c r="JL76" i="4"/>
  <c r="JL77" i="4"/>
  <c r="JL78" i="4"/>
  <c r="JL79" i="4"/>
  <c r="JL80" i="4"/>
  <c r="JL81" i="4"/>
  <c r="JL82" i="4"/>
  <c r="JL83" i="4"/>
  <c r="JL84" i="4"/>
  <c r="JL85" i="4"/>
  <c r="JL86" i="4"/>
  <c r="JL87" i="4"/>
  <c r="JL88" i="4"/>
  <c r="JL89" i="4"/>
  <c r="JL90" i="4"/>
  <c r="JL91" i="4"/>
  <c r="JL92" i="4"/>
  <c r="JL93" i="4"/>
  <c r="JL94" i="4"/>
  <c r="JL95" i="4"/>
  <c r="JL96" i="4"/>
  <c r="JL97" i="4"/>
  <c r="JL98" i="4"/>
  <c r="JL99" i="4"/>
  <c r="JL100" i="4"/>
  <c r="JL101" i="4"/>
  <c r="JL102" i="4"/>
  <c r="JL103" i="4"/>
  <c r="JL104" i="4"/>
  <c r="JL105" i="4"/>
  <c r="JL106" i="4"/>
  <c r="JL107" i="4"/>
  <c r="JL108" i="4"/>
  <c r="JL109" i="4"/>
  <c r="JL110" i="4"/>
  <c r="JL111" i="4"/>
  <c r="JL112" i="4"/>
  <c r="JL113" i="4"/>
  <c r="JL114" i="4"/>
  <c r="JL115" i="4"/>
  <c r="JL116" i="4"/>
  <c r="JL117" i="4"/>
  <c r="JL118" i="4"/>
  <c r="JL119" i="4"/>
  <c r="JL120" i="4"/>
  <c r="JL121" i="4"/>
  <c r="JL122" i="4"/>
  <c r="JL123" i="4"/>
  <c r="JL124" i="4"/>
  <c r="JL125" i="4"/>
  <c r="JL126" i="4"/>
  <c r="JL127" i="4"/>
  <c r="JL128" i="4"/>
  <c r="JL129" i="4"/>
  <c r="JL130" i="4"/>
  <c r="JL131" i="4"/>
  <c r="JL132" i="4"/>
  <c r="JL133" i="4"/>
  <c r="JL134" i="4"/>
  <c r="JL135" i="4"/>
  <c r="JL136" i="4"/>
  <c r="JL137" i="4"/>
  <c r="JL138" i="4"/>
  <c r="JL139" i="4"/>
  <c r="JL140" i="4"/>
  <c r="JL141" i="4"/>
  <c r="JL142" i="4"/>
  <c r="JL143" i="4"/>
  <c r="JL144" i="4"/>
  <c r="JL145" i="4"/>
  <c r="JL146" i="4"/>
  <c r="JL147" i="4"/>
  <c r="JL148" i="4"/>
  <c r="JL149" i="4"/>
  <c r="JL150" i="4"/>
  <c r="JL151" i="4"/>
  <c r="JL152" i="4"/>
  <c r="JL153" i="4"/>
  <c r="JL154" i="4"/>
  <c r="JL155" i="4"/>
  <c r="JL156" i="4"/>
  <c r="JL157" i="4"/>
  <c r="JL158" i="4"/>
  <c r="JL159" i="4"/>
  <c r="JL160" i="4"/>
  <c r="JL161" i="4"/>
  <c r="JL162" i="4"/>
  <c r="JL163" i="4"/>
  <c r="JL164" i="4"/>
  <c r="JL165" i="4"/>
  <c r="JL166" i="4"/>
  <c r="JL167" i="4"/>
  <c r="JL168" i="4"/>
  <c r="JL169" i="4"/>
  <c r="JL170" i="4"/>
  <c r="JL171" i="4"/>
  <c r="JL172" i="4"/>
  <c r="JL173" i="4"/>
  <c r="JL174" i="4"/>
  <c r="JL175" i="4"/>
  <c r="JL176" i="4"/>
  <c r="JL177" i="4"/>
  <c r="JL178" i="4"/>
  <c r="JL179" i="4"/>
  <c r="JL180" i="4"/>
  <c r="JL181" i="4"/>
  <c r="JL182" i="4"/>
  <c r="JL183" i="4"/>
  <c r="JL184" i="4"/>
  <c r="JL185" i="4"/>
  <c r="JL186" i="4"/>
  <c r="JL187" i="4"/>
  <c r="JL188" i="4"/>
  <c r="JL189" i="4"/>
  <c r="JL190" i="4"/>
  <c r="JL191" i="4"/>
  <c r="JL192" i="4"/>
  <c r="JL193" i="4"/>
  <c r="JL194" i="4"/>
  <c r="JL195" i="4"/>
  <c r="JL196" i="4"/>
  <c r="JL197" i="4"/>
  <c r="JL198" i="4"/>
  <c r="JL199" i="4"/>
  <c r="JL200" i="4"/>
  <c r="JL201" i="4"/>
  <c r="JL202" i="4"/>
  <c r="JL203" i="4"/>
  <c r="JL204" i="4"/>
  <c r="JL205" i="4"/>
  <c r="JL206" i="4"/>
  <c r="JL207" i="4"/>
  <c r="JL208" i="4"/>
  <c r="JL209" i="4"/>
  <c r="JL210" i="4"/>
  <c r="JL211" i="4"/>
  <c r="JL212" i="4"/>
  <c r="JF6" i="4"/>
  <c r="JF7" i="4"/>
  <c r="JF8" i="4"/>
  <c r="JF9" i="4"/>
  <c r="JF10" i="4"/>
  <c r="JF11" i="4"/>
  <c r="JF12" i="4"/>
  <c r="JF13" i="4"/>
  <c r="JF14" i="4"/>
  <c r="JF15" i="4"/>
  <c r="JF16" i="4"/>
  <c r="JF17" i="4"/>
  <c r="JF30" i="4"/>
  <c r="JF31" i="4"/>
  <c r="JF32" i="4"/>
  <c r="JF33" i="4"/>
  <c r="JF34" i="4"/>
  <c r="JF35" i="4"/>
  <c r="JF36" i="4"/>
  <c r="JF37" i="4"/>
  <c r="JF38" i="4"/>
  <c r="JF39" i="4"/>
  <c r="JF40" i="4"/>
  <c r="JF41" i="4"/>
  <c r="JF42" i="4"/>
  <c r="JF43" i="4"/>
  <c r="JF44" i="4"/>
  <c r="JF45" i="4"/>
  <c r="JF46" i="4"/>
  <c r="JF47" i="4"/>
  <c r="JF48" i="4"/>
  <c r="JF49" i="4"/>
  <c r="JF50" i="4"/>
  <c r="JF51" i="4"/>
  <c r="JF52" i="4"/>
  <c r="JF53" i="4"/>
  <c r="JF54" i="4"/>
  <c r="JF55" i="4"/>
  <c r="JF56" i="4"/>
  <c r="JF57" i="4"/>
  <c r="JF58" i="4"/>
  <c r="JF59" i="4"/>
  <c r="JF60" i="4"/>
  <c r="JF61" i="4"/>
  <c r="JF62" i="4"/>
  <c r="JF63" i="4"/>
  <c r="JF64" i="4"/>
  <c r="JF65" i="4"/>
  <c r="JF66" i="4"/>
  <c r="JF67" i="4"/>
  <c r="JF68" i="4"/>
  <c r="JF69" i="4"/>
  <c r="JF70" i="4"/>
  <c r="JF71" i="4"/>
  <c r="JF72" i="4"/>
  <c r="JF73" i="4"/>
  <c r="JF74" i="4"/>
  <c r="JF75" i="4"/>
  <c r="JF76" i="4"/>
  <c r="JF77" i="4"/>
  <c r="JF78" i="4"/>
  <c r="JF79" i="4"/>
  <c r="JF80" i="4"/>
  <c r="JF81" i="4"/>
  <c r="JF82" i="4"/>
  <c r="JF83" i="4"/>
  <c r="JF84" i="4"/>
  <c r="JF85" i="4"/>
  <c r="JF86" i="4"/>
  <c r="JF87" i="4"/>
  <c r="JF88" i="4"/>
  <c r="JF89" i="4"/>
  <c r="JF90" i="4"/>
  <c r="JF91" i="4"/>
  <c r="JF92" i="4"/>
  <c r="JF93" i="4"/>
  <c r="JF94" i="4"/>
  <c r="JF95" i="4"/>
  <c r="JF96" i="4"/>
  <c r="JF97" i="4"/>
  <c r="JF98" i="4"/>
  <c r="JF99" i="4"/>
  <c r="JF100" i="4"/>
  <c r="JF101" i="4"/>
  <c r="JF102" i="4"/>
  <c r="JF103" i="4"/>
  <c r="JF104" i="4"/>
  <c r="JF105" i="4"/>
  <c r="JF106" i="4"/>
  <c r="JF107" i="4"/>
  <c r="JF108" i="4"/>
  <c r="JF109" i="4"/>
  <c r="JF110" i="4"/>
  <c r="JF111" i="4"/>
  <c r="JF112" i="4"/>
  <c r="JF113" i="4"/>
  <c r="JF114" i="4"/>
  <c r="JF115" i="4"/>
  <c r="JF116" i="4"/>
  <c r="JF117" i="4"/>
  <c r="JF118" i="4"/>
  <c r="JF119" i="4"/>
  <c r="JF120" i="4"/>
  <c r="JF121" i="4"/>
  <c r="JF122" i="4"/>
  <c r="JF123" i="4"/>
  <c r="JF124" i="4"/>
  <c r="JF125" i="4"/>
  <c r="JF126" i="4"/>
  <c r="JF127" i="4"/>
  <c r="JF128" i="4"/>
  <c r="JF129" i="4"/>
  <c r="JF130" i="4"/>
  <c r="JF131" i="4"/>
  <c r="JF132" i="4"/>
  <c r="JF133" i="4"/>
  <c r="JF134" i="4"/>
  <c r="JF135" i="4"/>
  <c r="JF136" i="4"/>
  <c r="JF137" i="4"/>
  <c r="JF138" i="4"/>
  <c r="JF139" i="4"/>
  <c r="JF140" i="4"/>
  <c r="JF141" i="4"/>
  <c r="JF142" i="4"/>
  <c r="JF143" i="4"/>
  <c r="JF144" i="4"/>
  <c r="JF145" i="4"/>
  <c r="JF146" i="4"/>
  <c r="JF147" i="4"/>
  <c r="JF148" i="4"/>
  <c r="JF149" i="4"/>
  <c r="JF150" i="4"/>
  <c r="JF151" i="4"/>
  <c r="JF152" i="4"/>
  <c r="JF153" i="4"/>
  <c r="JF154" i="4"/>
  <c r="JF155" i="4"/>
  <c r="JF156" i="4"/>
  <c r="JF157" i="4"/>
  <c r="JF158" i="4"/>
  <c r="JF159" i="4"/>
  <c r="JF160" i="4"/>
  <c r="JF161" i="4"/>
  <c r="JF162" i="4"/>
  <c r="JF163" i="4"/>
  <c r="JF164" i="4"/>
  <c r="JF165" i="4"/>
  <c r="JF166" i="4"/>
  <c r="JF167" i="4"/>
  <c r="JF168" i="4"/>
  <c r="JF169" i="4"/>
  <c r="JF170" i="4"/>
  <c r="JF171" i="4"/>
  <c r="JF172" i="4"/>
  <c r="JF173" i="4"/>
  <c r="JF174" i="4"/>
  <c r="JF175" i="4"/>
  <c r="JF176" i="4"/>
  <c r="JF177" i="4"/>
  <c r="JF178" i="4"/>
  <c r="JF179" i="4"/>
  <c r="JF180" i="4"/>
  <c r="JF181" i="4"/>
  <c r="JF182" i="4"/>
  <c r="JF183" i="4"/>
  <c r="JF184" i="4"/>
  <c r="JF185" i="4"/>
  <c r="JF186" i="4"/>
  <c r="JF187" i="4"/>
  <c r="JF188" i="4"/>
  <c r="JF189" i="4"/>
  <c r="JF190" i="4"/>
  <c r="JF191" i="4"/>
  <c r="JF192" i="4"/>
  <c r="JF193" i="4"/>
  <c r="JF194" i="4"/>
  <c r="JF195" i="4"/>
  <c r="JF196" i="4"/>
  <c r="JF197" i="4"/>
  <c r="JF198" i="4"/>
  <c r="JF199" i="4"/>
  <c r="JF200" i="4"/>
  <c r="JF201" i="4"/>
  <c r="JF202" i="4"/>
  <c r="JF203" i="4"/>
  <c r="JF204" i="4"/>
  <c r="JF205" i="4"/>
  <c r="JF206" i="4"/>
  <c r="JF207" i="4"/>
  <c r="JF208" i="4"/>
  <c r="JF209" i="4"/>
  <c r="JF210" i="4"/>
  <c r="JF211" i="4"/>
  <c r="JF212" i="4"/>
  <c r="IL6" i="4"/>
  <c r="IL7" i="4"/>
  <c r="IL8" i="4"/>
  <c r="IL9" i="4"/>
  <c r="IL10" i="4"/>
  <c r="IL11" i="4"/>
  <c r="IL12" i="4"/>
  <c r="IL13" i="4"/>
  <c r="IL14" i="4"/>
  <c r="IL15" i="4"/>
  <c r="IL16" i="4"/>
  <c r="IL17" i="4"/>
  <c r="IL20" i="4"/>
  <c r="IL21" i="4"/>
  <c r="IL24" i="4"/>
  <c r="C37" i="67" s="1"/>
  <c r="IL30" i="4"/>
  <c r="IL31" i="4"/>
  <c r="IL32" i="4"/>
  <c r="IL33" i="4"/>
  <c r="IL34" i="4"/>
  <c r="IL35" i="4"/>
  <c r="IL36" i="4"/>
  <c r="IL37" i="4"/>
  <c r="IL38" i="4"/>
  <c r="IL39" i="4"/>
  <c r="IL40" i="4"/>
  <c r="IL41" i="4"/>
  <c r="IL42" i="4"/>
  <c r="IL43" i="4"/>
  <c r="IL44" i="4"/>
  <c r="IL45" i="4"/>
  <c r="IL46" i="4"/>
  <c r="IL47" i="4"/>
  <c r="IL48" i="4"/>
  <c r="IL49" i="4"/>
  <c r="IL50" i="4"/>
  <c r="IL51" i="4"/>
  <c r="IL52" i="4"/>
  <c r="IL53" i="4"/>
  <c r="IL54" i="4"/>
  <c r="IL55" i="4"/>
  <c r="IL56" i="4"/>
  <c r="IL57" i="4"/>
  <c r="IL58" i="4"/>
  <c r="IL59" i="4"/>
  <c r="IL60" i="4"/>
  <c r="IL61" i="4"/>
  <c r="IL62" i="4"/>
  <c r="IL63" i="4"/>
  <c r="IL64" i="4"/>
  <c r="IL65" i="4"/>
  <c r="IL66" i="4"/>
  <c r="IL67" i="4"/>
  <c r="IL68" i="4"/>
  <c r="IL69" i="4"/>
  <c r="IL70" i="4"/>
  <c r="IL71" i="4"/>
  <c r="IL72" i="4"/>
  <c r="IL73" i="4"/>
  <c r="IL74" i="4"/>
  <c r="IL75" i="4"/>
  <c r="IL76" i="4"/>
  <c r="IL77" i="4"/>
  <c r="IL78" i="4"/>
  <c r="IL79" i="4"/>
  <c r="IL80" i="4"/>
  <c r="IL81" i="4"/>
  <c r="IL82" i="4"/>
  <c r="IL83" i="4"/>
  <c r="IL84" i="4"/>
  <c r="IL85" i="4"/>
  <c r="IL86" i="4"/>
  <c r="IL87" i="4"/>
  <c r="IL88" i="4"/>
  <c r="IL89" i="4"/>
  <c r="IL90" i="4"/>
  <c r="IL91" i="4"/>
  <c r="IL92" i="4"/>
  <c r="IL93" i="4"/>
  <c r="IL94" i="4"/>
  <c r="IL95" i="4"/>
  <c r="IL96" i="4"/>
  <c r="IL97" i="4"/>
  <c r="IL98" i="4"/>
  <c r="IL99" i="4"/>
  <c r="IL100" i="4"/>
  <c r="IL101" i="4"/>
  <c r="IL102" i="4"/>
  <c r="IL103" i="4"/>
  <c r="IL104" i="4"/>
  <c r="IL105" i="4"/>
  <c r="IL106" i="4"/>
  <c r="IL107" i="4"/>
  <c r="IL108" i="4"/>
  <c r="IL109" i="4"/>
  <c r="IL110" i="4"/>
  <c r="IL111" i="4"/>
  <c r="IL112" i="4"/>
  <c r="IL113" i="4"/>
  <c r="IL114" i="4"/>
  <c r="IL115" i="4"/>
  <c r="IL116" i="4"/>
  <c r="IL117" i="4"/>
  <c r="IL118" i="4"/>
  <c r="IL119" i="4"/>
  <c r="IL120" i="4"/>
  <c r="IL121" i="4"/>
  <c r="IL122" i="4"/>
  <c r="IL123" i="4"/>
  <c r="IL124" i="4"/>
  <c r="IL125" i="4"/>
  <c r="IL126" i="4"/>
  <c r="IL127" i="4"/>
  <c r="IL128" i="4"/>
  <c r="IL129" i="4"/>
  <c r="IL130" i="4"/>
  <c r="IL131" i="4"/>
  <c r="IL132" i="4"/>
  <c r="IL133" i="4"/>
  <c r="IL134" i="4"/>
  <c r="IL135" i="4"/>
  <c r="IL136" i="4"/>
  <c r="IL137" i="4"/>
  <c r="IL138" i="4"/>
  <c r="IL139" i="4"/>
  <c r="IL140" i="4"/>
  <c r="IL141" i="4"/>
  <c r="IL142" i="4"/>
  <c r="IL143" i="4"/>
  <c r="IL144" i="4"/>
  <c r="IL145" i="4"/>
  <c r="IL146" i="4"/>
  <c r="IL147" i="4"/>
  <c r="IL148" i="4"/>
  <c r="IL149" i="4"/>
  <c r="IL150" i="4"/>
  <c r="IL151" i="4"/>
  <c r="IL152" i="4"/>
  <c r="IL153" i="4"/>
  <c r="IL154" i="4"/>
  <c r="IL155" i="4"/>
  <c r="IL156" i="4"/>
  <c r="IL157" i="4"/>
  <c r="IL158" i="4"/>
  <c r="IL159" i="4"/>
  <c r="IL160" i="4"/>
  <c r="IL161" i="4"/>
  <c r="IL162" i="4"/>
  <c r="IL163" i="4"/>
  <c r="IL164" i="4"/>
  <c r="IL165" i="4"/>
  <c r="IL166" i="4"/>
  <c r="IL167" i="4"/>
  <c r="IL168" i="4"/>
  <c r="IL169" i="4"/>
  <c r="IL170" i="4"/>
  <c r="IL171" i="4"/>
  <c r="IL172" i="4"/>
  <c r="IL173" i="4"/>
  <c r="IL174" i="4"/>
  <c r="IL175" i="4"/>
  <c r="IL176" i="4"/>
  <c r="IL177" i="4"/>
  <c r="IL178" i="4"/>
  <c r="IL179" i="4"/>
  <c r="IL180" i="4"/>
  <c r="IL181" i="4"/>
  <c r="IL182" i="4"/>
  <c r="IL183" i="4"/>
  <c r="IL184" i="4"/>
  <c r="IL185" i="4"/>
  <c r="IL186" i="4"/>
  <c r="IL187" i="4"/>
  <c r="IL188" i="4"/>
  <c r="IL189" i="4"/>
  <c r="IL190" i="4"/>
  <c r="IL191" i="4"/>
  <c r="IL192" i="4"/>
  <c r="IL193" i="4"/>
  <c r="IL194" i="4"/>
  <c r="IL195" i="4"/>
  <c r="IL196" i="4"/>
  <c r="IL197" i="4"/>
  <c r="IL198" i="4"/>
  <c r="IL199" i="4"/>
  <c r="IL200" i="4"/>
  <c r="IL201" i="4"/>
  <c r="IL202" i="4"/>
  <c r="IL203" i="4"/>
  <c r="IL204" i="4"/>
  <c r="IL205" i="4"/>
  <c r="IL206" i="4"/>
  <c r="IL207" i="4"/>
  <c r="IL208" i="4"/>
  <c r="IL209" i="4"/>
  <c r="IL210" i="4"/>
  <c r="IL211" i="4"/>
  <c r="IL212" i="4"/>
  <c r="GR6" i="4"/>
  <c r="GR7" i="4"/>
  <c r="GR8" i="4"/>
  <c r="GR9" i="4"/>
  <c r="GR10" i="4"/>
  <c r="GR11" i="4"/>
  <c r="GR12" i="4"/>
  <c r="GR13" i="4"/>
  <c r="GR14" i="4"/>
  <c r="GR15" i="4"/>
  <c r="GR16" i="4"/>
  <c r="GR17" i="4"/>
  <c r="GR30" i="4"/>
  <c r="GR31" i="4"/>
  <c r="GR32" i="4"/>
  <c r="GR33" i="4"/>
  <c r="GR34" i="4"/>
  <c r="GR35" i="4"/>
  <c r="GR36" i="4"/>
  <c r="GR37" i="4"/>
  <c r="GR38" i="4"/>
  <c r="GR39" i="4"/>
  <c r="GR40" i="4"/>
  <c r="GR41" i="4"/>
  <c r="GR42" i="4"/>
  <c r="GR43" i="4"/>
  <c r="GR44" i="4"/>
  <c r="GR45" i="4"/>
  <c r="GR46" i="4"/>
  <c r="GR47" i="4"/>
  <c r="GR48" i="4"/>
  <c r="GR49" i="4"/>
  <c r="GR50" i="4"/>
  <c r="GR51" i="4"/>
  <c r="GR52" i="4"/>
  <c r="GR53" i="4"/>
  <c r="GR54" i="4"/>
  <c r="GR55" i="4"/>
  <c r="GR56" i="4"/>
  <c r="GR57" i="4"/>
  <c r="GR58" i="4"/>
  <c r="GR59" i="4"/>
  <c r="GR60" i="4"/>
  <c r="GR61" i="4"/>
  <c r="GR62" i="4"/>
  <c r="GR63" i="4"/>
  <c r="GR64" i="4"/>
  <c r="GR65" i="4"/>
  <c r="GR66" i="4"/>
  <c r="GR67" i="4"/>
  <c r="GR68" i="4"/>
  <c r="GR69" i="4"/>
  <c r="GR70" i="4"/>
  <c r="GR71" i="4"/>
  <c r="GR72" i="4"/>
  <c r="GR73" i="4"/>
  <c r="GR74" i="4"/>
  <c r="GR75" i="4"/>
  <c r="GR76" i="4"/>
  <c r="GR77" i="4"/>
  <c r="GR78" i="4"/>
  <c r="GR79" i="4"/>
  <c r="GR80" i="4"/>
  <c r="GR81" i="4"/>
  <c r="GR82" i="4"/>
  <c r="GR83" i="4"/>
  <c r="GR84" i="4"/>
  <c r="GR85" i="4"/>
  <c r="GR86" i="4"/>
  <c r="GR87" i="4"/>
  <c r="GR88" i="4"/>
  <c r="GR89" i="4"/>
  <c r="GR90" i="4"/>
  <c r="GR91" i="4"/>
  <c r="GR92" i="4"/>
  <c r="GR93" i="4"/>
  <c r="GR94" i="4"/>
  <c r="GR95" i="4"/>
  <c r="GR96" i="4"/>
  <c r="GR97" i="4"/>
  <c r="GR98" i="4"/>
  <c r="GR99" i="4"/>
  <c r="GR100" i="4"/>
  <c r="GR101" i="4"/>
  <c r="GR102" i="4"/>
  <c r="GR103" i="4"/>
  <c r="GR104" i="4"/>
  <c r="GR105" i="4"/>
  <c r="GR106" i="4"/>
  <c r="GR107" i="4"/>
  <c r="GR108" i="4"/>
  <c r="GR109" i="4"/>
  <c r="GR110" i="4"/>
  <c r="GR111" i="4"/>
  <c r="GR112" i="4"/>
  <c r="GR113" i="4"/>
  <c r="GR114" i="4"/>
  <c r="GR115" i="4"/>
  <c r="GR116" i="4"/>
  <c r="GR117" i="4"/>
  <c r="GR118" i="4"/>
  <c r="GR119" i="4"/>
  <c r="GR120" i="4"/>
  <c r="GR121" i="4"/>
  <c r="GR122" i="4"/>
  <c r="GR123" i="4"/>
  <c r="GR124" i="4"/>
  <c r="GR125" i="4"/>
  <c r="GR126" i="4"/>
  <c r="GR127" i="4"/>
  <c r="GR128" i="4"/>
  <c r="GR129" i="4"/>
  <c r="GR130" i="4"/>
  <c r="GR131" i="4"/>
  <c r="GR132" i="4"/>
  <c r="GR133" i="4"/>
  <c r="GR134" i="4"/>
  <c r="GR135" i="4"/>
  <c r="GR136" i="4"/>
  <c r="GR137" i="4"/>
  <c r="GR138" i="4"/>
  <c r="GR139" i="4"/>
  <c r="GR140" i="4"/>
  <c r="GR141" i="4"/>
  <c r="GR142" i="4"/>
  <c r="GR143" i="4"/>
  <c r="GR144" i="4"/>
  <c r="GR145" i="4"/>
  <c r="GR146" i="4"/>
  <c r="GR147" i="4"/>
  <c r="GR148" i="4"/>
  <c r="GR149" i="4"/>
  <c r="GR150" i="4"/>
  <c r="GR151" i="4"/>
  <c r="GR152" i="4"/>
  <c r="GR153" i="4"/>
  <c r="GR154" i="4"/>
  <c r="GR155" i="4"/>
  <c r="GR156" i="4"/>
  <c r="GR157" i="4"/>
  <c r="GR158" i="4"/>
  <c r="GR159" i="4"/>
  <c r="GR160" i="4"/>
  <c r="GR161" i="4"/>
  <c r="GR162" i="4"/>
  <c r="GR163" i="4"/>
  <c r="GR164" i="4"/>
  <c r="GR165" i="4"/>
  <c r="GR166" i="4"/>
  <c r="GR167" i="4"/>
  <c r="GR168" i="4"/>
  <c r="GR169" i="4"/>
  <c r="GR170" i="4"/>
  <c r="GR171" i="4"/>
  <c r="GR172" i="4"/>
  <c r="GR173" i="4"/>
  <c r="GR174" i="4"/>
  <c r="GR175" i="4"/>
  <c r="GR176" i="4"/>
  <c r="GR177" i="4"/>
  <c r="GR178" i="4"/>
  <c r="GR179" i="4"/>
  <c r="GR180" i="4"/>
  <c r="GR181" i="4"/>
  <c r="GR182" i="4"/>
  <c r="GR183" i="4"/>
  <c r="GR184" i="4"/>
  <c r="GR185" i="4"/>
  <c r="GR186" i="4"/>
  <c r="GR187" i="4"/>
  <c r="GR188" i="4"/>
  <c r="GR189" i="4"/>
  <c r="GR190" i="4"/>
  <c r="GR191" i="4"/>
  <c r="GR192" i="4"/>
  <c r="GR193" i="4"/>
  <c r="GR194" i="4"/>
  <c r="GR195" i="4"/>
  <c r="GR196" i="4"/>
  <c r="GR197" i="4"/>
  <c r="GR198" i="4"/>
  <c r="GR199" i="4"/>
  <c r="GR200" i="4"/>
  <c r="GR201" i="4"/>
  <c r="GR202" i="4"/>
  <c r="GR203" i="4"/>
  <c r="GR204" i="4"/>
  <c r="GR205" i="4"/>
  <c r="GR206" i="4"/>
  <c r="GR207" i="4"/>
  <c r="GR208" i="4"/>
  <c r="GR209" i="4"/>
  <c r="GR210" i="4"/>
  <c r="GR211" i="4"/>
  <c r="GR212" i="4"/>
  <c r="FK30" i="4"/>
  <c r="FL30" i="4"/>
  <c r="FK31" i="4"/>
  <c r="FL31" i="4"/>
  <c r="FK32" i="4"/>
  <c r="FL32" i="4"/>
  <c r="FK33" i="4"/>
  <c r="FL33" i="4"/>
  <c r="FK34" i="4"/>
  <c r="FL34" i="4"/>
  <c r="FK35" i="4"/>
  <c r="FL35" i="4"/>
  <c r="FK36" i="4"/>
  <c r="FL36" i="4"/>
  <c r="FK37" i="4"/>
  <c r="FL37" i="4"/>
  <c r="FK38" i="4"/>
  <c r="FL38" i="4"/>
  <c r="FK39" i="4"/>
  <c r="FL39" i="4"/>
  <c r="FK40" i="4"/>
  <c r="FL40" i="4"/>
  <c r="FK41" i="4"/>
  <c r="FL41" i="4"/>
  <c r="FK42" i="4"/>
  <c r="FL42" i="4"/>
  <c r="FK43" i="4"/>
  <c r="FL43" i="4"/>
  <c r="FK44" i="4"/>
  <c r="FL44" i="4"/>
  <c r="FK45" i="4"/>
  <c r="FL45" i="4"/>
  <c r="FK46" i="4"/>
  <c r="FL46" i="4"/>
  <c r="FK47" i="4"/>
  <c r="FL47" i="4"/>
  <c r="FK48" i="4"/>
  <c r="FL48" i="4"/>
  <c r="FK49" i="4"/>
  <c r="FL49" i="4"/>
  <c r="FK50" i="4"/>
  <c r="FL50" i="4"/>
  <c r="FK51" i="4"/>
  <c r="FL51" i="4"/>
  <c r="FK52" i="4"/>
  <c r="FL52" i="4"/>
  <c r="FK53" i="4"/>
  <c r="FL53" i="4"/>
  <c r="FK54" i="4"/>
  <c r="FL54" i="4"/>
  <c r="FK55" i="4"/>
  <c r="FL55" i="4"/>
  <c r="FK56" i="4"/>
  <c r="FL56" i="4"/>
  <c r="FK57" i="4"/>
  <c r="FL57" i="4"/>
  <c r="FK58" i="4"/>
  <c r="FL58" i="4"/>
  <c r="FK59" i="4"/>
  <c r="FL59" i="4"/>
  <c r="FK60" i="4"/>
  <c r="FL60" i="4"/>
  <c r="FK61" i="4"/>
  <c r="FL61" i="4"/>
  <c r="FK62" i="4"/>
  <c r="FL62" i="4"/>
  <c r="FK63" i="4"/>
  <c r="FL63" i="4"/>
  <c r="FK64" i="4"/>
  <c r="FL64" i="4"/>
  <c r="FK65" i="4"/>
  <c r="FL65" i="4"/>
  <c r="FK66" i="4"/>
  <c r="FL66" i="4"/>
  <c r="FK67" i="4"/>
  <c r="FL67" i="4"/>
  <c r="FK68" i="4"/>
  <c r="FL68" i="4"/>
  <c r="FK69" i="4"/>
  <c r="FL69" i="4"/>
  <c r="FK70" i="4"/>
  <c r="FL70" i="4"/>
  <c r="FK71" i="4"/>
  <c r="FL71" i="4"/>
  <c r="FK72" i="4"/>
  <c r="FL72" i="4"/>
  <c r="FK73" i="4"/>
  <c r="FL73" i="4"/>
  <c r="FK74" i="4"/>
  <c r="FL74" i="4"/>
  <c r="FK75" i="4"/>
  <c r="FL75" i="4"/>
  <c r="FK76" i="4"/>
  <c r="FL76" i="4"/>
  <c r="FK77" i="4"/>
  <c r="FL77" i="4"/>
  <c r="FK78" i="4"/>
  <c r="FL78" i="4"/>
  <c r="FK79" i="4"/>
  <c r="FL79" i="4"/>
  <c r="FK80" i="4"/>
  <c r="FL80" i="4"/>
  <c r="FK81" i="4"/>
  <c r="FL81" i="4"/>
  <c r="FK82" i="4"/>
  <c r="FL82" i="4"/>
  <c r="FK83" i="4"/>
  <c r="FL83" i="4"/>
  <c r="FK84" i="4"/>
  <c r="FL84" i="4"/>
  <c r="FK85" i="4"/>
  <c r="FL85" i="4"/>
  <c r="FK86" i="4"/>
  <c r="FL86" i="4"/>
  <c r="FK87" i="4"/>
  <c r="FL87" i="4"/>
  <c r="FK88" i="4"/>
  <c r="FL88" i="4"/>
  <c r="FK89" i="4"/>
  <c r="FL89" i="4"/>
  <c r="FK90" i="4"/>
  <c r="FL90" i="4"/>
  <c r="FK91" i="4"/>
  <c r="FL91" i="4"/>
  <c r="FK92" i="4"/>
  <c r="FL92" i="4"/>
  <c r="FK93" i="4"/>
  <c r="FL93" i="4"/>
  <c r="FK94" i="4"/>
  <c r="FL94" i="4"/>
  <c r="FK95" i="4"/>
  <c r="FL95" i="4"/>
  <c r="FK96" i="4"/>
  <c r="FL96" i="4"/>
  <c r="FK97" i="4"/>
  <c r="FL97" i="4"/>
  <c r="FK98" i="4"/>
  <c r="FL98" i="4"/>
  <c r="FK99" i="4"/>
  <c r="FL99" i="4"/>
  <c r="FK100" i="4"/>
  <c r="FL100" i="4"/>
  <c r="FK101" i="4"/>
  <c r="FL101" i="4"/>
  <c r="FK102" i="4"/>
  <c r="FL102" i="4"/>
  <c r="FK103" i="4"/>
  <c r="FL103" i="4"/>
  <c r="FK104" i="4"/>
  <c r="FL104" i="4"/>
  <c r="FK105" i="4"/>
  <c r="FL105" i="4"/>
  <c r="FK106" i="4"/>
  <c r="FL106" i="4"/>
  <c r="FK107" i="4"/>
  <c r="FL107" i="4"/>
  <c r="FK108" i="4"/>
  <c r="FL108" i="4"/>
  <c r="FK109" i="4"/>
  <c r="FL109" i="4"/>
  <c r="FK110" i="4"/>
  <c r="FL110" i="4"/>
  <c r="FK111" i="4"/>
  <c r="FL111" i="4"/>
  <c r="FK112" i="4"/>
  <c r="FL112" i="4"/>
  <c r="FK113" i="4"/>
  <c r="FL113" i="4"/>
  <c r="FK114" i="4"/>
  <c r="FL114" i="4"/>
  <c r="FK115" i="4"/>
  <c r="FL115" i="4"/>
  <c r="FK116" i="4"/>
  <c r="FL116" i="4"/>
  <c r="FK117" i="4"/>
  <c r="FL117" i="4"/>
  <c r="FK118" i="4"/>
  <c r="FL118" i="4"/>
  <c r="FK119" i="4"/>
  <c r="FL119" i="4"/>
  <c r="FK120" i="4"/>
  <c r="FL120" i="4"/>
  <c r="FK121" i="4"/>
  <c r="FL121" i="4"/>
  <c r="FK122" i="4"/>
  <c r="FL122" i="4"/>
  <c r="FK123" i="4"/>
  <c r="FL123" i="4"/>
  <c r="FK124" i="4"/>
  <c r="FL124" i="4"/>
  <c r="FK125" i="4"/>
  <c r="FL125" i="4"/>
  <c r="FK126" i="4"/>
  <c r="FL126" i="4"/>
  <c r="FK127" i="4"/>
  <c r="FL127" i="4"/>
  <c r="FK128" i="4"/>
  <c r="FL128" i="4"/>
  <c r="FK129" i="4"/>
  <c r="FL129" i="4"/>
  <c r="FK130" i="4"/>
  <c r="FL130" i="4"/>
  <c r="FK131" i="4"/>
  <c r="FL131" i="4"/>
  <c r="FK132" i="4"/>
  <c r="FL132" i="4"/>
  <c r="FK133" i="4"/>
  <c r="FL133" i="4"/>
  <c r="FK134" i="4"/>
  <c r="FL134" i="4"/>
  <c r="FK135" i="4"/>
  <c r="FL135" i="4"/>
  <c r="FK136" i="4"/>
  <c r="FL136" i="4"/>
  <c r="FK137" i="4"/>
  <c r="FL137" i="4"/>
  <c r="FK138" i="4"/>
  <c r="FL138" i="4"/>
  <c r="FK139" i="4"/>
  <c r="FL139" i="4"/>
  <c r="FK140" i="4"/>
  <c r="FL140" i="4"/>
  <c r="FK141" i="4"/>
  <c r="FL141" i="4"/>
  <c r="FK142" i="4"/>
  <c r="FL142" i="4"/>
  <c r="FK143" i="4"/>
  <c r="FL143" i="4"/>
  <c r="FK144" i="4"/>
  <c r="FL144" i="4"/>
  <c r="FK145" i="4"/>
  <c r="FL145" i="4"/>
  <c r="FK146" i="4"/>
  <c r="FL146" i="4"/>
  <c r="FK147" i="4"/>
  <c r="FL147" i="4"/>
  <c r="FK148" i="4"/>
  <c r="FL148" i="4"/>
  <c r="FK149" i="4"/>
  <c r="FL149" i="4"/>
  <c r="FK150" i="4"/>
  <c r="FL150" i="4"/>
  <c r="FK151" i="4"/>
  <c r="FL151" i="4"/>
  <c r="FK152" i="4"/>
  <c r="FL152" i="4"/>
  <c r="FK153" i="4"/>
  <c r="FL153" i="4"/>
  <c r="FK154" i="4"/>
  <c r="FL154" i="4"/>
  <c r="FK155" i="4"/>
  <c r="FL155" i="4"/>
  <c r="FK156" i="4"/>
  <c r="FL156" i="4"/>
  <c r="FK157" i="4"/>
  <c r="FL157" i="4"/>
  <c r="FK158" i="4"/>
  <c r="FL158" i="4"/>
  <c r="FK159" i="4"/>
  <c r="FL159" i="4"/>
  <c r="FK160" i="4"/>
  <c r="FL160" i="4"/>
  <c r="FK161" i="4"/>
  <c r="FL161" i="4"/>
  <c r="FK162" i="4"/>
  <c r="FL162" i="4"/>
  <c r="FK163" i="4"/>
  <c r="FL163" i="4"/>
  <c r="FK164" i="4"/>
  <c r="FL164" i="4"/>
  <c r="FK165" i="4"/>
  <c r="FL165" i="4"/>
  <c r="FK166" i="4"/>
  <c r="FL166" i="4"/>
  <c r="FK167" i="4"/>
  <c r="FL167" i="4"/>
  <c r="FK168" i="4"/>
  <c r="FL168" i="4"/>
  <c r="FK169" i="4"/>
  <c r="FL169" i="4"/>
  <c r="FK170" i="4"/>
  <c r="FL170" i="4"/>
  <c r="FK171" i="4"/>
  <c r="FL171" i="4"/>
  <c r="FK172" i="4"/>
  <c r="FL172" i="4"/>
  <c r="FK173" i="4"/>
  <c r="FL173" i="4"/>
  <c r="FK174" i="4"/>
  <c r="FL174" i="4"/>
  <c r="FK175" i="4"/>
  <c r="FL175" i="4"/>
  <c r="FK176" i="4"/>
  <c r="FL176" i="4"/>
  <c r="FK177" i="4"/>
  <c r="FL177" i="4"/>
  <c r="FK178" i="4"/>
  <c r="FL178" i="4"/>
  <c r="FK179" i="4"/>
  <c r="FL179" i="4"/>
  <c r="FK180" i="4"/>
  <c r="FL180" i="4"/>
  <c r="FK181" i="4"/>
  <c r="FL181" i="4"/>
  <c r="FK182" i="4"/>
  <c r="FL182" i="4"/>
  <c r="FK183" i="4"/>
  <c r="FL183" i="4"/>
  <c r="FK184" i="4"/>
  <c r="FL184" i="4"/>
  <c r="FK185" i="4"/>
  <c r="FL185" i="4"/>
  <c r="FK186" i="4"/>
  <c r="FL186" i="4"/>
  <c r="FK187" i="4"/>
  <c r="FL187" i="4"/>
  <c r="FK188" i="4"/>
  <c r="FL188" i="4"/>
  <c r="FK189" i="4"/>
  <c r="FL189" i="4"/>
  <c r="FK190" i="4"/>
  <c r="FL190" i="4"/>
  <c r="FK191" i="4"/>
  <c r="FL191" i="4"/>
  <c r="FK192" i="4"/>
  <c r="FL192" i="4"/>
  <c r="FK193" i="4"/>
  <c r="FL193" i="4"/>
  <c r="FK194" i="4"/>
  <c r="FL194" i="4"/>
  <c r="FK195" i="4"/>
  <c r="FL195" i="4"/>
  <c r="FK196" i="4"/>
  <c r="FL196" i="4"/>
  <c r="FK197" i="4"/>
  <c r="FL197" i="4"/>
  <c r="FK198" i="4"/>
  <c r="FL198" i="4"/>
  <c r="FK199" i="4"/>
  <c r="FL199" i="4"/>
  <c r="FK200" i="4"/>
  <c r="FL200" i="4"/>
  <c r="FK201" i="4"/>
  <c r="FL201" i="4"/>
  <c r="FK202" i="4"/>
  <c r="FL202" i="4"/>
  <c r="FK203" i="4"/>
  <c r="FL203" i="4"/>
  <c r="FK204" i="4"/>
  <c r="FL204" i="4"/>
  <c r="FK205" i="4"/>
  <c r="FL205" i="4"/>
  <c r="FK206" i="4"/>
  <c r="FL206" i="4"/>
  <c r="FK207" i="4"/>
  <c r="FL207" i="4"/>
  <c r="FK208" i="4"/>
  <c r="FL208" i="4"/>
  <c r="FK209" i="4"/>
  <c r="FL209" i="4"/>
  <c r="FK210" i="4"/>
  <c r="FL210" i="4"/>
  <c r="FK211" i="4"/>
  <c r="FL211" i="4"/>
  <c r="FK212" i="4"/>
  <c r="FL212" i="4"/>
  <c r="FK6" i="4"/>
  <c r="FL6" i="4"/>
  <c r="FK7" i="4"/>
  <c r="FL7" i="4"/>
  <c r="FK8" i="4"/>
  <c r="FL8" i="4"/>
  <c r="FK9" i="4"/>
  <c r="FL9" i="4"/>
  <c r="FK10" i="4"/>
  <c r="FL10" i="4"/>
  <c r="FK11" i="4"/>
  <c r="FL11" i="4"/>
  <c r="FK12" i="4"/>
  <c r="FL12" i="4"/>
  <c r="FK13" i="4"/>
  <c r="FL13" i="4"/>
  <c r="FK14" i="4"/>
  <c r="FL14" i="4"/>
  <c r="FK15" i="4"/>
  <c r="FL15" i="4"/>
  <c r="FK16" i="4"/>
  <c r="FL16" i="4"/>
  <c r="FK17" i="4"/>
  <c r="FL17" i="4"/>
  <c r="FK18" i="4"/>
  <c r="FL18" i="4"/>
  <c r="FK20" i="4"/>
  <c r="FK24" i="4" s="1"/>
  <c r="FL20" i="4"/>
  <c r="FL24" i="4" s="1"/>
  <c r="D6" i="4"/>
  <c r="IX3" i="77"/>
  <c r="IX4" i="77"/>
  <c r="IX5" i="77"/>
  <c r="IX6" i="77"/>
  <c r="IX7" i="77"/>
  <c r="IX8" i="77"/>
  <c r="IX9" i="77"/>
  <c r="IX10" i="77"/>
  <c r="IX11" i="77"/>
  <c r="IX12" i="77"/>
  <c r="IX13" i="77"/>
  <c r="IX14" i="77"/>
  <c r="IX15" i="77"/>
  <c r="IX16" i="77"/>
  <c r="IX17" i="77"/>
  <c r="IX18" i="77"/>
  <c r="IX19" i="77"/>
  <c r="IX20" i="77"/>
  <c r="IX21" i="77"/>
  <c r="IX22" i="77"/>
  <c r="IX23" i="77"/>
  <c r="IX24" i="77"/>
  <c r="IX25" i="77"/>
  <c r="IX26" i="77"/>
  <c r="IX27" i="77"/>
  <c r="IX28" i="77"/>
  <c r="IX29" i="77"/>
  <c r="IX30" i="77"/>
  <c r="IX31" i="77"/>
  <c r="IX32" i="77"/>
  <c r="IX33" i="77"/>
  <c r="IX34" i="77"/>
  <c r="IX35" i="77"/>
  <c r="IX36" i="77"/>
  <c r="IX37" i="77"/>
  <c r="IX38" i="77"/>
  <c r="IX39" i="77"/>
  <c r="IX40" i="77"/>
  <c r="IX41" i="77"/>
  <c r="IX42" i="77"/>
  <c r="IX43" i="77"/>
  <c r="IX44" i="77"/>
  <c r="IX45" i="77"/>
  <c r="IX46" i="77"/>
  <c r="IX47" i="77"/>
  <c r="IX48" i="77"/>
  <c r="IX49" i="77"/>
  <c r="IX50" i="77"/>
  <c r="IX51" i="77"/>
  <c r="IX52" i="77"/>
  <c r="IX53" i="77"/>
  <c r="IX54" i="77"/>
  <c r="IX55" i="77"/>
  <c r="IX56" i="77"/>
  <c r="IX57" i="77"/>
  <c r="IX58" i="77"/>
  <c r="IX59" i="77"/>
  <c r="IX60" i="77"/>
  <c r="IX61" i="77"/>
  <c r="IX62" i="77"/>
  <c r="IX63" i="77"/>
  <c r="IX64" i="77"/>
  <c r="IX65" i="77"/>
  <c r="IX66" i="77"/>
  <c r="IX67" i="77"/>
  <c r="IX68" i="77"/>
  <c r="IX69" i="77"/>
  <c r="IX70" i="77"/>
  <c r="IX71" i="77"/>
  <c r="IX72" i="77"/>
  <c r="IX73" i="77"/>
  <c r="IX74" i="77"/>
  <c r="IX75" i="77"/>
  <c r="IX76" i="77"/>
  <c r="IX77" i="77"/>
  <c r="IX78" i="77"/>
  <c r="IX79" i="77"/>
  <c r="IX80" i="77"/>
  <c r="IX81" i="77"/>
  <c r="IX82" i="77"/>
  <c r="IX83" i="77"/>
  <c r="IX84" i="77"/>
  <c r="IX85" i="77"/>
  <c r="IX86" i="77"/>
  <c r="IX87" i="77"/>
  <c r="IX88" i="77"/>
  <c r="IX89" i="77"/>
  <c r="IX90" i="77"/>
  <c r="IX91" i="77"/>
  <c r="IX92" i="77"/>
  <c r="IX93" i="77"/>
  <c r="IX94" i="77"/>
  <c r="IX95" i="77"/>
  <c r="IX96" i="77"/>
  <c r="IX97" i="77"/>
  <c r="IX98" i="77"/>
  <c r="IX99" i="77"/>
  <c r="IX100" i="77"/>
  <c r="IX101" i="77"/>
  <c r="IX102" i="77"/>
  <c r="IX103" i="77"/>
  <c r="IX104" i="77"/>
  <c r="IX105" i="77"/>
  <c r="IX106" i="77"/>
  <c r="IX107" i="77"/>
  <c r="IX108" i="77"/>
  <c r="IX109" i="77"/>
  <c r="IX110" i="77"/>
  <c r="IX111" i="77"/>
  <c r="IX112" i="77"/>
  <c r="IX113" i="77"/>
  <c r="IX114" i="77"/>
  <c r="IX115" i="77"/>
  <c r="IX116" i="77"/>
  <c r="IX117" i="77"/>
  <c r="IX118" i="77"/>
  <c r="IX119" i="77"/>
  <c r="IX120" i="77"/>
  <c r="IX121" i="77"/>
  <c r="IX122" i="77"/>
  <c r="IX123" i="77"/>
  <c r="IX124" i="77"/>
  <c r="IX125" i="77"/>
  <c r="IX126" i="77"/>
  <c r="IX127" i="77"/>
  <c r="IX128" i="77"/>
  <c r="IX129" i="77"/>
  <c r="IX130" i="77"/>
  <c r="IX131" i="77"/>
  <c r="IX132" i="77"/>
  <c r="IX133" i="77"/>
  <c r="IX134" i="77"/>
  <c r="IX135" i="77"/>
  <c r="IX136" i="77"/>
  <c r="IX137" i="77"/>
  <c r="IX138" i="77"/>
  <c r="IX139" i="77"/>
  <c r="IX140" i="77"/>
  <c r="IX141" i="77"/>
  <c r="IX142" i="77"/>
  <c r="IX143" i="77"/>
  <c r="IX144" i="77"/>
  <c r="IX145" i="77"/>
  <c r="IX146" i="77"/>
  <c r="IX147" i="77"/>
  <c r="IX148" i="77"/>
  <c r="IX149" i="77"/>
  <c r="IX150" i="77"/>
  <c r="IX151" i="77"/>
  <c r="IX152" i="77"/>
  <c r="IX153" i="77"/>
  <c r="IX154" i="77"/>
  <c r="IX155" i="77"/>
  <c r="IX156" i="77"/>
  <c r="IX157" i="77"/>
  <c r="IX158" i="77"/>
  <c r="IX159" i="77"/>
  <c r="IX160" i="77"/>
  <c r="IX161" i="77"/>
  <c r="IX162" i="77"/>
  <c r="IX163" i="77"/>
  <c r="IX164" i="77"/>
  <c r="IX165" i="77"/>
  <c r="IX166" i="77"/>
  <c r="IX167" i="77"/>
  <c r="IX168" i="77"/>
  <c r="IX169" i="77"/>
  <c r="IX170" i="77"/>
  <c r="IX171" i="77"/>
  <c r="IX172" i="77"/>
  <c r="IX173" i="77"/>
  <c r="IX174" i="77"/>
  <c r="IX175" i="77"/>
  <c r="IX176" i="77"/>
  <c r="IX177" i="77"/>
  <c r="IX178" i="77"/>
  <c r="IX179" i="77"/>
  <c r="IX180" i="77"/>
  <c r="IX181" i="77"/>
  <c r="IX182" i="77"/>
  <c r="IX183" i="77"/>
  <c r="IX184" i="77"/>
  <c r="IX185" i="77"/>
  <c r="IX186" i="77"/>
  <c r="IX187" i="77"/>
  <c r="IX188" i="77"/>
  <c r="IX2" i="77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O30" i="4"/>
  <c r="CP30" i="4"/>
  <c r="CQ30" i="4"/>
  <c r="CR30" i="4"/>
  <c r="CS30" i="4"/>
  <c r="CT30" i="4"/>
  <c r="CU30" i="4"/>
  <c r="CV30" i="4"/>
  <c r="CW30" i="4"/>
  <c r="CX30" i="4"/>
  <c r="CY30" i="4"/>
  <c r="CZ30" i="4"/>
  <c r="DA30" i="4"/>
  <c r="DB30" i="4"/>
  <c r="DC30" i="4"/>
  <c r="DD30" i="4"/>
  <c r="DE30" i="4"/>
  <c r="DF30" i="4"/>
  <c r="DG30" i="4"/>
  <c r="DH30" i="4"/>
  <c r="DI30" i="4"/>
  <c r="DJ30" i="4"/>
  <c r="DK30" i="4"/>
  <c r="DL30" i="4"/>
  <c r="DM30" i="4"/>
  <c r="DN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EI30" i="4"/>
  <c r="EJ30" i="4"/>
  <c r="EK30" i="4"/>
  <c r="EL30" i="4"/>
  <c r="EM30" i="4"/>
  <c r="EN30" i="4"/>
  <c r="EO30" i="4"/>
  <c r="EP30" i="4"/>
  <c r="EQ30" i="4"/>
  <c r="ER30" i="4"/>
  <c r="ES30" i="4"/>
  <c r="ET30" i="4"/>
  <c r="EU30" i="4"/>
  <c r="EV30" i="4"/>
  <c r="EW30" i="4"/>
  <c r="EX30" i="4"/>
  <c r="EY30" i="4"/>
  <c r="EZ30" i="4"/>
  <c r="FA30" i="4"/>
  <c r="FB30" i="4"/>
  <c r="FC30" i="4"/>
  <c r="FD30" i="4"/>
  <c r="FE30" i="4"/>
  <c r="FF30" i="4"/>
  <c r="FG30" i="4"/>
  <c r="FH30" i="4"/>
  <c r="FI30" i="4"/>
  <c r="FJ30" i="4"/>
  <c r="FM30" i="4"/>
  <c r="FN30" i="4"/>
  <c r="FO30" i="4"/>
  <c r="FP30" i="4"/>
  <c r="FQ30" i="4"/>
  <c r="FR30" i="4"/>
  <c r="FS30" i="4"/>
  <c r="FT30" i="4"/>
  <c r="FU30" i="4"/>
  <c r="FV30" i="4"/>
  <c r="FW30" i="4"/>
  <c r="FX30" i="4"/>
  <c r="FY30" i="4"/>
  <c r="FZ30" i="4"/>
  <c r="GA30" i="4"/>
  <c r="GB30" i="4"/>
  <c r="GC30" i="4"/>
  <c r="GD30" i="4"/>
  <c r="GE30" i="4"/>
  <c r="GF30" i="4"/>
  <c r="GG30" i="4"/>
  <c r="GH30" i="4"/>
  <c r="GI30" i="4"/>
  <c r="GJ30" i="4"/>
  <c r="GK30" i="4"/>
  <c r="GL30" i="4"/>
  <c r="GM30" i="4"/>
  <c r="GN30" i="4"/>
  <c r="GO30" i="4"/>
  <c r="GP30" i="4"/>
  <c r="GQ30" i="4"/>
  <c r="GS30" i="4"/>
  <c r="GT30" i="4"/>
  <c r="GU30" i="4"/>
  <c r="GV30" i="4"/>
  <c r="GW30" i="4"/>
  <c r="GX30" i="4"/>
  <c r="GY30" i="4"/>
  <c r="GZ30" i="4"/>
  <c r="HA30" i="4"/>
  <c r="HB30" i="4"/>
  <c r="HC30" i="4"/>
  <c r="HD30" i="4"/>
  <c r="HE30" i="4"/>
  <c r="HF30" i="4"/>
  <c r="HG30" i="4"/>
  <c r="HH30" i="4"/>
  <c r="HI30" i="4"/>
  <c r="HJ30" i="4"/>
  <c r="HK30" i="4"/>
  <c r="HL30" i="4"/>
  <c r="HM30" i="4"/>
  <c r="HN30" i="4"/>
  <c r="HO30" i="4"/>
  <c r="HP30" i="4"/>
  <c r="HQ30" i="4"/>
  <c r="HR30" i="4"/>
  <c r="HS30" i="4"/>
  <c r="HT30" i="4"/>
  <c r="HU30" i="4"/>
  <c r="HV30" i="4"/>
  <c r="HW30" i="4"/>
  <c r="HX30" i="4"/>
  <c r="HY30" i="4"/>
  <c r="HZ30" i="4"/>
  <c r="IA30" i="4"/>
  <c r="IB30" i="4"/>
  <c r="IC30" i="4"/>
  <c r="ID30" i="4"/>
  <c r="IE30" i="4"/>
  <c r="IF30" i="4"/>
  <c r="IG30" i="4"/>
  <c r="IH30" i="4"/>
  <c r="II30" i="4"/>
  <c r="IJ30" i="4"/>
  <c r="IK30" i="4"/>
  <c r="IM30" i="4"/>
  <c r="IN30" i="4"/>
  <c r="IO30" i="4"/>
  <c r="IP30" i="4"/>
  <c r="IQ30" i="4"/>
  <c r="IR30" i="4"/>
  <c r="IS30" i="4"/>
  <c r="IT30" i="4"/>
  <c r="IU30" i="4"/>
  <c r="IV30" i="4"/>
  <c r="IW30" i="4"/>
  <c r="IX30" i="4"/>
  <c r="IY30" i="4"/>
  <c r="IZ30" i="4"/>
  <c r="JA30" i="4"/>
  <c r="JB30" i="4"/>
  <c r="JC30" i="4"/>
  <c r="JD30" i="4"/>
  <c r="JE30" i="4"/>
  <c r="JG30" i="4"/>
  <c r="JH30" i="4"/>
  <c r="JI30" i="4"/>
  <c r="JJ30" i="4"/>
  <c r="JK30" i="4"/>
  <c r="JM30" i="4"/>
  <c r="JN30" i="4"/>
  <c r="JO30" i="4"/>
  <c r="JP30" i="4"/>
  <c r="JQ30" i="4"/>
  <c r="JR30" i="4"/>
  <c r="JT30" i="4"/>
  <c r="JU30" i="4"/>
  <c r="JV30" i="4"/>
  <c r="JX30" i="4"/>
  <c r="JY30" i="4"/>
  <c r="JZ30" i="4"/>
  <c r="KA30" i="4"/>
  <c r="KB30" i="4"/>
  <c r="KC30" i="4"/>
  <c r="KD30" i="4"/>
  <c r="KE30" i="4"/>
  <c r="KF30" i="4"/>
  <c r="KG30" i="4"/>
  <c r="KH30" i="4"/>
  <c r="KI30" i="4"/>
  <c r="KJ30" i="4"/>
  <c r="KK30" i="4"/>
  <c r="KL30" i="4"/>
  <c r="KM30" i="4"/>
  <c r="KN30" i="4"/>
  <c r="KO30" i="4"/>
  <c r="KP30" i="4"/>
  <c r="KQ30" i="4"/>
  <c r="KR30" i="4"/>
  <c r="KS30" i="4"/>
  <c r="KV30" i="4"/>
  <c r="KW30" i="4"/>
  <c r="KX30" i="4"/>
  <c r="KY30" i="4"/>
  <c r="KZ30" i="4"/>
  <c r="LA30" i="4"/>
  <c r="LB30" i="4"/>
  <c r="LC30" i="4"/>
  <c r="LD30" i="4"/>
  <c r="LE30" i="4"/>
  <c r="LF30" i="4"/>
  <c r="LG30" i="4"/>
  <c r="LH30" i="4"/>
  <c r="LI30" i="4"/>
  <c r="LJ30" i="4"/>
  <c r="LK30" i="4"/>
  <c r="LL30" i="4"/>
  <c r="LM30" i="4"/>
  <c r="LN30" i="4"/>
  <c r="LO30" i="4"/>
  <c r="LP30" i="4"/>
  <c r="LQ30" i="4"/>
  <c r="LR30" i="4"/>
  <c r="LS30" i="4"/>
  <c r="LT30" i="4"/>
  <c r="LU30" i="4"/>
  <c r="LV30" i="4"/>
  <c r="LW30" i="4"/>
  <c r="LX30" i="4"/>
  <c r="LY30" i="4"/>
  <c r="LZ30" i="4"/>
  <c r="MA30" i="4"/>
  <c r="MB30" i="4"/>
  <c r="MC30" i="4"/>
  <c r="MD30" i="4"/>
  <c r="ME30" i="4"/>
  <c r="MF30" i="4"/>
  <c r="MG30" i="4"/>
  <c r="MH30" i="4"/>
  <c r="MI30" i="4"/>
  <c r="MJ30" i="4"/>
  <c r="MK30" i="4"/>
  <c r="ML30" i="4"/>
  <c r="MM30" i="4"/>
  <c r="MN30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EL31" i="4"/>
  <c r="EM31" i="4"/>
  <c r="EN31" i="4"/>
  <c r="EO31" i="4"/>
  <c r="EP31" i="4"/>
  <c r="EQ31" i="4"/>
  <c r="ER31" i="4"/>
  <c r="ES31" i="4"/>
  <c r="ET31" i="4"/>
  <c r="EU31" i="4"/>
  <c r="EV31" i="4"/>
  <c r="EW31" i="4"/>
  <c r="EX31" i="4"/>
  <c r="EY31" i="4"/>
  <c r="EZ31" i="4"/>
  <c r="FA31" i="4"/>
  <c r="FB31" i="4"/>
  <c r="FC31" i="4"/>
  <c r="FD31" i="4"/>
  <c r="FE31" i="4"/>
  <c r="FF31" i="4"/>
  <c r="FG31" i="4"/>
  <c r="FH31" i="4"/>
  <c r="FI31" i="4"/>
  <c r="FJ31" i="4"/>
  <c r="FM31" i="4"/>
  <c r="FN31" i="4"/>
  <c r="FO31" i="4"/>
  <c r="FP31" i="4"/>
  <c r="FQ31" i="4"/>
  <c r="FR31" i="4"/>
  <c r="FS31" i="4"/>
  <c r="FT31" i="4"/>
  <c r="FU31" i="4"/>
  <c r="FV31" i="4"/>
  <c r="FW31" i="4"/>
  <c r="FX31" i="4"/>
  <c r="FY31" i="4"/>
  <c r="FZ31" i="4"/>
  <c r="GA31" i="4"/>
  <c r="GB31" i="4"/>
  <c r="GC31" i="4"/>
  <c r="GD31" i="4"/>
  <c r="GE31" i="4"/>
  <c r="GF31" i="4"/>
  <c r="GG31" i="4"/>
  <c r="GH31" i="4"/>
  <c r="GI31" i="4"/>
  <c r="GJ31" i="4"/>
  <c r="GK31" i="4"/>
  <c r="GL31" i="4"/>
  <c r="GM31" i="4"/>
  <c r="GN31" i="4"/>
  <c r="GO31" i="4"/>
  <c r="GP31" i="4"/>
  <c r="GQ31" i="4"/>
  <c r="GS31" i="4"/>
  <c r="GT31" i="4"/>
  <c r="GU31" i="4"/>
  <c r="GV31" i="4"/>
  <c r="GW31" i="4"/>
  <c r="GX31" i="4"/>
  <c r="GY31" i="4"/>
  <c r="GZ31" i="4"/>
  <c r="HA31" i="4"/>
  <c r="HB31" i="4"/>
  <c r="HC31" i="4"/>
  <c r="HD31" i="4"/>
  <c r="HE31" i="4"/>
  <c r="HF31" i="4"/>
  <c r="HG31" i="4"/>
  <c r="HH31" i="4"/>
  <c r="HI31" i="4"/>
  <c r="HJ31" i="4"/>
  <c r="HK31" i="4"/>
  <c r="HL31" i="4"/>
  <c r="HM31" i="4"/>
  <c r="HN31" i="4"/>
  <c r="HO31" i="4"/>
  <c r="HP31" i="4"/>
  <c r="HQ31" i="4"/>
  <c r="HR31" i="4"/>
  <c r="HS31" i="4"/>
  <c r="HT31" i="4"/>
  <c r="HU31" i="4"/>
  <c r="HV31" i="4"/>
  <c r="HW31" i="4"/>
  <c r="HX31" i="4"/>
  <c r="HY31" i="4"/>
  <c r="HZ31" i="4"/>
  <c r="IA31" i="4"/>
  <c r="IB31" i="4"/>
  <c r="IC31" i="4"/>
  <c r="ID31" i="4"/>
  <c r="IE31" i="4"/>
  <c r="IF31" i="4"/>
  <c r="IG31" i="4"/>
  <c r="IH31" i="4"/>
  <c r="II31" i="4"/>
  <c r="IJ31" i="4"/>
  <c r="IK31" i="4"/>
  <c r="IM31" i="4"/>
  <c r="IN31" i="4"/>
  <c r="IO31" i="4"/>
  <c r="IP31" i="4"/>
  <c r="IQ31" i="4"/>
  <c r="IR31" i="4"/>
  <c r="IS31" i="4"/>
  <c r="IT31" i="4"/>
  <c r="IU31" i="4"/>
  <c r="IV31" i="4"/>
  <c r="IW31" i="4"/>
  <c r="IX31" i="4"/>
  <c r="IY31" i="4"/>
  <c r="IZ31" i="4"/>
  <c r="JA31" i="4"/>
  <c r="JB31" i="4"/>
  <c r="JC31" i="4"/>
  <c r="JD31" i="4"/>
  <c r="JE31" i="4"/>
  <c r="JG31" i="4"/>
  <c r="JH31" i="4"/>
  <c r="JI31" i="4"/>
  <c r="JJ31" i="4"/>
  <c r="JK31" i="4"/>
  <c r="JM31" i="4"/>
  <c r="JN31" i="4"/>
  <c r="JO31" i="4"/>
  <c r="JP31" i="4"/>
  <c r="JQ31" i="4"/>
  <c r="JR31" i="4"/>
  <c r="JT31" i="4"/>
  <c r="JU31" i="4"/>
  <c r="JV31" i="4"/>
  <c r="JX31" i="4"/>
  <c r="JY31" i="4"/>
  <c r="JZ31" i="4"/>
  <c r="KA31" i="4"/>
  <c r="KB31" i="4"/>
  <c r="KC31" i="4"/>
  <c r="KD31" i="4"/>
  <c r="KE31" i="4"/>
  <c r="KF31" i="4"/>
  <c r="KG31" i="4"/>
  <c r="KH31" i="4"/>
  <c r="KI31" i="4"/>
  <c r="KJ31" i="4"/>
  <c r="KK31" i="4"/>
  <c r="KL31" i="4"/>
  <c r="KM31" i="4"/>
  <c r="KN31" i="4"/>
  <c r="KO31" i="4"/>
  <c r="KP31" i="4"/>
  <c r="KQ31" i="4"/>
  <c r="KR31" i="4"/>
  <c r="KS31" i="4"/>
  <c r="KV31" i="4"/>
  <c r="KW31" i="4"/>
  <c r="KX31" i="4"/>
  <c r="KY31" i="4"/>
  <c r="KZ31" i="4"/>
  <c r="LA31" i="4"/>
  <c r="LB31" i="4"/>
  <c r="LC31" i="4"/>
  <c r="LD31" i="4"/>
  <c r="LE31" i="4"/>
  <c r="LF31" i="4"/>
  <c r="LG31" i="4"/>
  <c r="LH31" i="4"/>
  <c r="LI31" i="4"/>
  <c r="LJ31" i="4"/>
  <c r="LK31" i="4"/>
  <c r="LL31" i="4"/>
  <c r="LM31" i="4"/>
  <c r="LN31" i="4"/>
  <c r="LO31" i="4"/>
  <c r="LP31" i="4"/>
  <c r="LQ31" i="4"/>
  <c r="LR31" i="4"/>
  <c r="LS31" i="4"/>
  <c r="LT31" i="4"/>
  <c r="LU31" i="4"/>
  <c r="LV31" i="4"/>
  <c r="LW31" i="4"/>
  <c r="LX31" i="4"/>
  <c r="LY31" i="4"/>
  <c r="LZ31" i="4"/>
  <c r="MA31" i="4"/>
  <c r="MB31" i="4"/>
  <c r="MC31" i="4"/>
  <c r="MD31" i="4"/>
  <c r="ME31" i="4"/>
  <c r="MF31" i="4"/>
  <c r="MG31" i="4"/>
  <c r="MH31" i="4"/>
  <c r="MI31" i="4"/>
  <c r="MJ31" i="4"/>
  <c r="MK31" i="4"/>
  <c r="ML31" i="4"/>
  <c r="MM31" i="4"/>
  <c r="MN31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DO32" i="4"/>
  <c r="DP32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EJ32" i="4"/>
  <c r="EK32" i="4"/>
  <c r="EL32" i="4"/>
  <c r="EM32" i="4"/>
  <c r="EN32" i="4"/>
  <c r="EO32" i="4"/>
  <c r="EP32" i="4"/>
  <c r="EQ32" i="4"/>
  <c r="ER32" i="4"/>
  <c r="ES32" i="4"/>
  <c r="ET32" i="4"/>
  <c r="EU32" i="4"/>
  <c r="EV32" i="4"/>
  <c r="EW32" i="4"/>
  <c r="EX32" i="4"/>
  <c r="EY32" i="4"/>
  <c r="EZ32" i="4"/>
  <c r="FA32" i="4"/>
  <c r="FB32" i="4"/>
  <c r="FC32" i="4"/>
  <c r="FD32" i="4"/>
  <c r="FE32" i="4"/>
  <c r="FF32" i="4"/>
  <c r="FG32" i="4"/>
  <c r="FH32" i="4"/>
  <c r="FI32" i="4"/>
  <c r="FJ32" i="4"/>
  <c r="FM32" i="4"/>
  <c r="FN32" i="4"/>
  <c r="FO32" i="4"/>
  <c r="FP32" i="4"/>
  <c r="FQ32" i="4"/>
  <c r="FR32" i="4"/>
  <c r="FS32" i="4"/>
  <c r="FT32" i="4"/>
  <c r="FU32" i="4"/>
  <c r="FV32" i="4"/>
  <c r="FW32" i="4"/>
  <c r="FX32" i="4"/>
  <c r="FY32" i="4"/>
  <c r="FZ32" i="4"/>
  <c r="GA32" i="4"/>
  <c r="GB32" i="4"/>
  <c r="GC32" i="4"/>
  <c r="GD32" i="4"/>
  <c r="GE32" i="4"/>
  <c r="GF32" i="4"/>
  <c r="GG32" i="4"/>
  <c r="GH32" i="4"/>
  <c r="GI32" i="4"/>
  <c r="GJ32" i="4"/>
  <c r="GK32" i="4"/>
  <c r="GL32" i="4"/>
  <c r="GM32" i="4"/>
  <c r="GN32" i="4"/>
  <c r="GO32" i="4"/>
  <c r="GP32" i="4"/>
  <c r="GQ32" i="4"/>
  <c r="GS32" i="4"/>
  <c r="GT32" i="4"/>
  <c r="GU32" i="4"/>
  <c r="GV32" i="4"/>
  <c r="GW32" i="4"/>
  <c r="GX32" i="4"/>
  <c r="GY32" i="4"/>
  <c r="GZ32" i="4"/>
  <c r="HA32" i="4"/>
  <c r="HB32" i="4"/>
  <c r="HC32" i="4"/>
  <c r="HD32" i="4"/>
  <c r="HE32" i="4"/>
  <c r="HF32" i="4"/>
  <c r="HG32" i="4"/>
  <c r="HH32" i="4"/>
  <c r="HI32" i="4"/>
  <c r="HJ32" i="4"/>
  <c r="HK32" i="4"/>
  <c r="HL32" i="4"/>
  <c r="HM32" i="4"/>
  <c r="HN32" i="4"/>
  <c r="HO32" i="4"/>
  <c r="HP32" i="4"/>
  <c r="HQ32" i="4"/>
  <c r="HR32" i="4"/>
  <c r="HS32" i="4"/>
  <c r="HT32" i="4"/>
  <c r="HU32" i="4"/>
  <c r="HV32" i="4"/>
  <c r="HW32" i="4"/>
  <c r="HX32" i="4"/>
  <c r="HY32" i="4"/>
  <c r="HZ32" i="4"/>
  <c r="IA32" i="4"/>
  <c r="IB32" i="4"/>
  <c r="IC32" i="4"/>
  <c r="ID32" i="4"/>
  <c r="IE32" i="4"/>
  <c r="IF32" i="4"/>
  <c r="IG32" i="4"/>
  <c r="IH32" i="4"/>
  <c r="II32" i="4"/>
  <c r="IJ32" i="4"/>
  <c r="IK32" i="4"/>
  <c r="IM32" i="4"/>
  <c r="IN32" i="4"/>
  <c r="IO32" i="4"/>
  <c r="IP32" i="4"/>
  <c r="IQ32" i="4"/>
  <c r="IR32" i="4"/>
  <c r="IS32" i="4"/>
  <c r="IT32" i="4"/>
  <c r="IU32" i="4"/>
  <c r="IV32" i="4"/>
  <c r="IW32" i="4"/>
  <c r="IX32" i="4"/>
  <c r="IY32" i="4"/>
  <c r="IZ32" i="4"/>
  <c r="JA32" i="4"/>
  <c r="JB32" i="4"/>
  <c r="JC32" i="4"/>
  <c r="JD32" i="4"/>
  <c r="JE32" i="4"/>
  <c r="JG32" i="4"/>
  <c r="JH32" i="4"/>
  <c r="JI32" i="4"/>
  <c r="JJ32" i="4"/>
  <c r="JK32" i="4"/>
  <c r="JM32" i="4"/>
  <c r="JN32" i="4"/>
  <c r="JO32" i="4"/>
  <c r="JP32" i="4"/>
  <c r="JQ32" i="4"/>
  <c r="JR32" i="4"/>
  <c r="JT32" i="4"/>
  <c r="JU32" i="4"/>
  <c r="JV32" i="4"/>
  <c r="JX32" i="4"/>
  <c r="JY32" i="4"/>
  <c r="JZ32" i="4"/>
  <c r="KA32" i="4"/>
  <c r="KB32" i="4"/>
  <c r="KC32" i="4"/>
  <c r="KD32" i="4"/>
  <c r="KE32" i="4"/>
  <c r="KF32" i="4"/>
  <c r="KG32" i="4"/>
  <c r="KH32" i="4"/>
  <c r="KI32" i="4"/>
  <c r="KJ32" i="4"/>
  <c r="KK32" i="4"/>
  <c r="KL32" i="4"/>
  <c r="KM32" i="4"/>
  <c r="KN32" i="4"/>
  <c r="KO32" i="4"/>
  <c r="KP32" i="4"/>
  <c r="KQ32" i="4"/>
  <c r="KR32" i="4"/>
  <c r="KS32" i="4"/>
  <c r="KV32" i="4"/>
  <c r="KW32" i="4"/>
  <c r="KX32" i="4"/>
  <c r="KY32" i="4"/>
  <c r="KZ32" i="4"/>
  <c r="LA32" i="4"/>
  <c r="LB32" i="4"/>
  <c r="LC32" i="4"/>
  <c r="LD32" i="4"/>
  <c r="LE32" i="4"/>
  <c r="LF32" i="4"/>
  <c r="LG32" i="4"/>
  <c r="LH32" i="4"/>
  <c r="LI32" i="4"/>
  <c r="LJ32" i="4"/>
  <c r="LK32" i="4"/>
  <c r="LL32" i="4"/>
  <c r="LM32" i="4"/>
  <c r="LN32" i="4"/>
  <c r="LO32" i="4"/>
  <c r="LP32" i="4"/>
  <c r="LQ32" i="4"/>
  <c r="LR32" i="4"/>
  <c r="LS32" i="4"/>
  <c r="LT32" i="4"/>
  <c r="LU32" i="4"/>
  <c r="LV32" i="4"/>
  <c r="LW32" i="4"/>
  <c r="LX32" i="4"/>
  <c r="LY32" i="4"/>
  <c r="LZ32" i="4"/>
  <c r="MA32" i="4"/>
  <c r="MB32" i="4"/>
  <c r="MC32" i="4"/>
  <c r="MD32" i="4"/>
  <c r="ME32" i="4"/>
  <c r="MF32" i="4"/>
  <c r="MG32" i="4"/>
  <c r="MH32" i="4"/>
  <c r="MI32" i="4"/>
  <c r="MJ32" i="4"/>
  <c r="MK32" i="4"/>
  <c r="ML32" i="4"/>
  <c r="MM32" i="4"/>
  <c r="MN32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CU33" i="4"/>
  <c r="CV33" i="4"/>
  <c r="CW33" i="4"/>
  <c r="CX33" i="4"/>
  <c r="CY33" i="4"/>
  <c r="CZ33" i="4"/>
  <c r="DA33" i="4"/>
  <c r="DB33" i="4"/>
  <c r="DC33" i="4"/>
  <c r="DD33" i="4"/>
  <c r="DE33" i="4"/>
  <c r="DF33" i="4"/>
  <c r="DG33" i="4"/>
  <c r="DH33" i="4"/>
  <c r="DI33" i="4"/>
  <c r="DJ33" i="4"/>
  <c r="DK33" i="4"/>
  <c r="DL33" i="4"/>
  <c r="DM33" i="4"/>
  <c r="DN33" i="4"/>
  <c r="DO33" i="4"/>
  <c r="DP33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EI33" i="4"/>
  <c r="EJ33" i="4"/>
  <c r="EK33" i="4"/>
  <c r="EL33" i="4"/>
  <c r="EM33" i="4"/>
  <c r="EN33" i="4"/>
  <c r="EO33" i="4"/>
  <c r="EP33" i="4"/>
  <c r="EQ33" i="4"/>
  <c r="ER33" i="4"/>
  <c r="ES33" i="4"/>
  <c r="ET33" i="4"/>
  <c r="EU33" i="4"/>
  <c r="EV33" i="4"/>
  <c r="EW33" i="4"/>
  <c r="EX33" i="4"/>
  <c r="EY33" i="4"/>
  <c r="EZ33" i="4"/>
  <c r="FA33" i="4"/>
  <c r="FB33" i="4"/>
  <c r="FC33" i="4"/>
  <c r="FD33" i="4"/>
  <c r="FE33" i="4"/>
  <c r="FF33" i="4"/>
  <c r="FG33" i="4"/>
  <c r="FH33" i="4"/>
  <c r="FI33" i="4"/>
  <c r="FJ33" i="4"/>
  <c r="FM33" i="4"/>
  <c r="FN33" i="4"/>
  <c r="FO33" i="4"/>
  <c r="FP33" i="4"/>
  <c r="FQ33" i="4"/>
  <c r="FR33" i="4"/>
  <c r="FS33" i="4"/>
  <c r="FT33" i="4"/>
  <c r="FU33" i="4"/>
  <c r="FV33" i="4"/>
  <c r="FW33" i="4"/>
  <c r="FX33" i="4"/>
  <c r="FY33" i="4"/>
  <c r="FZ33" i="4"/>
  <c r="GA33" i="4"/>
  <c r="GB33" i="4"/>
  <c r="GC33" i="4"/>
  <c r="GD33" i="4"/>
  <c r="GE33" i="4"/>
  <c r="GF33" i="4"/>
  <c r="GG33" i="4"/>
  <c r="GH33" i="4"/>
  <c r="GI33" i="4"/>
  <c r="GJ33" i="4"/>
  <c r="GK33" i="4"/>
  <c r="GL33" i="4"/>
  <c r="GM33" i="4"/>
  <c r="GN33" i="4"/>
  <c r="GO33" i="4"/>
  <c r="GP33" i="4"/>
  <c r="GQ33" i="4"/>
  <c r="GS33" i="4"/>
  <c r="GT33" i="4"/>
  <c r="GU33" i="4"/>
  <c r="GV33" i="4"/>
  <c r="GW33" i="4"/>
  <c r="GX33" i="4"/>
  <c r="GY33" i="4"/>
  <c r="GZ33" i="4"/>
  <c r="HA33" i="4"/>
  <c r="HB33" i="4"/>
  <c r="HC33" i="4"/>
  <c r="HD33" i="4"/>
  <c r="HE33" i="4"/>
  <c r="HF33" i="4"/>
  <c r="HG33" i="4"/>
  <c r="HH33" i="4"/>
  <c r="HI33" i="4"/>
  <c r="HJ33" i="4"/>
  <c r="HK33" i="4"/>
  <c r="HL33" i="4"/>
  <c r="HM33" i="4"/>
  <c r="HN33" i="4"/>
  <c r="HO33" i="4"/>
  <c r="HP33" i="4"/>
  <c r="HQ33" i="4"/>
  <c r="HR33" i="4"/>
  <c r="HS33" i="4"/>
  <c r="HT33" i="4"/>
  <c r="HU33" i="4"/>
  <c r="HV33" i="4"/>
  <c r="HW33" i="4"/>
  <c r="HX33" i="4"/>
  <c r="HY33" i="4"/>
  <c r="HZ33" i="4"/>
  <c r="IA33" i="4"/>
  <c r="IB33" i="4"/>
  <c r="IC33" i="4"/>
  <c r="ID33" i="4"/>
  <c r="IE33" i="4"/>
  <c r="IF33" i="4"/>
  <c r="IG33" i="4"/>
  <c r="IH33" i="4"/>
  <c r="II33" i="4"/>
  <c r="IJ33" i="4"/>
  <c r="IK33" i="4"/>
  <c r="IM33" i="4"/>
  <c r="IN33" i="4"/>
  <c r="IO33" i="4"/>
  <c r="IP33" i="4"/>
  <c r="IQ33" i="4"/>
  <c r="IR33" i="4"/>
  <c r="IS33" i="4"/>
  <c r="IT33" i="4"/>
  <c r="IU33" i="4"/>
  <c r="IV33" i="4"/>
  <c r="IW33" i="4"/>
  <c r="IX33" i="4"/>
  <c r="IY33" i="4"/>
  <c r="IZ33" i="4"/>
  <c r="JA33" i="4"/>
  <c r="JB33" i="4"/>
  <c r="JC33" i="4"/>
  <c r="JD33" i="4"/>
  <c r="JE33" i="4"/>
  <c r="JG33" i="4"/>
  <c r="JH33" i="4"/>
  <c r="JI33" i="4"/>
  <c r="JJ33" i="4"/>
  <c r="JK33" i="4"/>
  <c r="JM33" i="4"/>
  <c r="JN33" i="4"/>
  <c r="JO33" i="4"/>
  <c r="JP33" i="4"/>
  <c r="JQ33" i="4"/>
  <c r="JR33" i="4"/>
  <c r="JT33" i="4"/>
  <c r="JU33" i="4"/>
  <c r="JV33" i="4"/>
  <c r="JX33" i="4"/>
  <c r="JY33" i="4"/>
  <c r="JZ33" i="4"/>
  <c r="KA33" i="4"/>
  <c r="KB33" i="4"/>
  <c r="KC33" i="4"/>
  <c r="KD33" i="4"/>
  <c r="KE33" i="4"/>
  <c r="KF33" i="4"/>
  <c r="KG33" i="4"/>
  <c r="KH33" i="4"/>
  <c r="KI33" i="4"/>
  <c r="KJ33" i="4"/>
  <c r="KK33" i="4"/>
  <c r="KL33" i="4"/>
  <c r="KM33" i="4"/>
  <c r="KN33" i="4"/>
  <c r="KO33" i="4"/>
  <c r="KP33" i="4"/>
  <c r="KQ33" i="4"/>
  <c r="KR33" i="4"/>
  <c r="KS33" i="4"/>
  <c r="KV33" i="4"/>
  <c r="KW33" i="4"/>
  <c r="KX33" i="4"/>
  <c r="KY33" i="4"/>
  <c r="KZ33" i="4"/>
  <c r="LA33" i="4"/>
  <c r="LB33" i="4"/>
  <c r="LC33" i="4"/>
  <c r="LD33" i="4"/>
  <c r="LE33" i="4"/>
  <c r="LF33" i="4"/>
  <c r="LG33" i="4"/>
  <c r="LH33" i="4"/>
  <c r="LI33" i="4"/>
  <c r="LJ33" i="4"/>
  <c r="LK33" i="4"/>
  <c r="LL33" i="4"/>
  <c r="LM33" i="4"/>
  <c r="LN33" i="4"/>
  <c r="LO33" i="4"/>
  <c r="LP33" i="4"/>
  <c r="LQ33" i="4"/>
  <c r="LR33" i="4"/>
  <c r="LS33" i="4"/>
  <c r="LT33" i="4"/>
  <c r="LU33" i="4"/>
  <c r="LV33" i="4"/>
  <c r="LW33" i="4"/>
  <c r="LX33" i="4"/>
  <c r="LY33" i="4"/>
  <c r="LZ33" i="4"/>
  <c r="MA33" i="4"/>
  <c r="MB33" i="4"/>
  <c r="MC33" i="4"/>
  <c r="MD33" i="4"/>
  <c r="ME33" i="4"/>
  <c r="MF33" i="4"/>
  <c r="MG33" i="4"/>
  <c r="MH33" i="4"/>
  <c r="MI33" i="4"/>
  <c r="MJ33" i="4"/>
  <c r="MK33" i="4"/>
  <c r="ML33" i="4"/>
  <c r="MM33" i="4"/>
  <c r="MN33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EK34" i="4"/>
  <c r="EL34" i="4"/>
  <c r="EM34" i="4"/>
  <c r="EN34" i="4"/>
  <c r="EO34" i="4"/>
  <c r="EP34" i="4"/>
  <c r="EQ34" i="4"/>
  <c r="ER34" i="4"/>
  <c r="ES34" i="4"/>
  <c r="ET34" i="4"/>
  <c r="EU34" i="4"/>
  <c r="EV34" i="4"/>
  <c r="EW34" i="4"/>
  <c r="EX34" i="4"/>
  <c r="EY34" i="4"/>
  <c r="EZ34" i="4"/>
  <c r="FA34" i="4"/>
  <c r="FB34" i="4"/>
  <c r="FC34" i="4"/>
  <c r="FD34" i="4"/>
  <c r="FE34" i="4"/>
  <c r="FF34" i="4"/>
  <c r="FG34" i="4"/>
  <c r="FH34" i="4"/>
  <c r="FI34" i="4"/>
  <c r="FJ34" i="4"/>
  <c r="FM34" i="4"/>
  <c r="FN34" i="4"/>
  <c r="FO34" i="4"/>
  <c r="FP34" i="4"/>
  <c r="FQ34" i="4"/>
  <c r="FR34" i="4"/>
  <c r="FS34" i="4"/>
  <c r="FT34" i="4"/>
  <c r="FU34" i="4"/>
  <c r="FV34" i="4"/>
  <c r="FW34" i="4"/>
  <c r="FX34" i="4"/>
  <c r="FY34" i="4"/>
  <c r="FZ34" i="4"/>
  <c r="GA34" i="4"/>
  <c r="GB34" i="4"/>
  <c r="GC34" i="4"/>
  <c r="GD34" i="4"/>
  <c r="GE34" i="4"/>
  <c r="GF34" i="4"/>
  <c r="GG34" i="4"/>
  <c r="GH34" i="4"/>
  <c r="GI34" i="4"/>
  <c r="GJ34" i="4"/>
  <c r="GK34" i="4"/>
  <c r="GL34" i="4"/>
  <c r="GM34" i="4"/>
  <c r="GN34" i="4"/>
  <c r="GO34" i="4"/>
  <c r="GP34" i="4"/>
  <c r="GQ34" i="4"/>
  <c r="GS34" i="4"/>
  <c r="GT34" i="4"/>
  <c r="GU34" i="4"/>
  <c r="GV34" i="4"/>
  <c r="GW34" i="4"/>
  <c r="GX34" i="4"/>
  <c r="GY34" i="4"/>
  <c r="GZ34" i="4"/>
  <c r="HA34" i="4"/>
  <c r="HB34" i="4"/>
  <c r="HC34" i="4"/>
  <c r="HD34" i="4"/>
  <c r="HE34" i="4"/>
  <c r="HF34" i="4"/>
  <c r="HG34" i="4"/>
  <c r="HH34" i="4"/>
  <c r="HI34" i="4"/>
  <c r="HJ34" i="4"/>
  <c r="HK34" i="4"/>
  <c r="HL34" i="4"/>
  <c r="HM34" i="4"/>
  <c r="HN34" i="4"/>
  <c r="HO34" i="4"/>
  <c r="HP34" i="4"/>
  <c r="HQ34" i="4"/>
  <c r="HR34" i="4"/>
  <c r="HS34" i="4"/>
  <c r="HT34" i="4"/>
  <c r="HU34" i="4"/>
  <c r="HV34" i="4"/>
  <c r="HW34" i="4"/>
  <c r="HX34" i="4"/>
  <c r="HY34" i="4"/>
  <c r="HZ34" i="4"/>
  <c r="IA34" i="4"/>
  <c r="IB34" i="4"/>
  <c r="IC34" i="4"/>
  <c r="ID34" i="4"/>
  <c r="IE34" i="4"/>
  <c r="IF34" i="4"/>
  <c r="IG34" i="4"/>
  <c r="IH34" i="4"/>
  <c r="II34" i="4"/>
  <c r="IJ34" i="4"/>
  <c r="IK34" i="4"/>
  <c r="IM34" i="4"/>
  <c r="IN34" i="4"/>
  <c r="IO34" i="4"/>
  <c r="IP34" i="4"/>
  <c r="IQ34" i="4"/>
  <c r="IR34" i="4"/>
  <c r="IS34" i="4"/>
  <c r="IT34" i="4"/>
  <c r="IU34" i="4"/>
  <c r="IV34" i="4"/>
  <c r="IW34" i="4"/>
  <c r="IX34" i="4"/>
  <c r="IY34" i="4"/>
  <c r="IZ34" i="4"/>
  <c r="JA34" i="4"/>
  <c r="JB34" i="4"/>
  <c r="JC34" i="4"/>
  <c r="JD34" i="4"/>
  <c r="JE34" i="4"/>
  <c r="JG34" i="4"/>
  <c r="JH34" i="4"/>
  <c r="JI34" i="4"/>
  <c r="JJ34" i="4"/>
  <c r="JK34" i="4"/>
  <c r="JM34" i="4"/>
  <c r="JN34" i="4"/>
  <c r="JO34" i="4"/>
  <c r="JP34" i="4"/>
  <c r="JQ34" i="4"/>
  <c r="JR34" i="4"/>
  <c r="JT34" i="4"/>
  <c r="JU34" i="4"/>
  <c r="JV34" i="4"/>
  <c r="JX34" i="4"/>
  <c r="JY34" i="4"/>
  <c r="JZ34" i="4"/>
  <c r="KA34" i="4"/>
  <c r="KB34" i="4"/>
  <c r="KC34" i="4"/>
  <c r="KD34" i="4"/>
  <c r="KE34" i="4"/>
  <c r="KF34" i="4"/>
  <c r="KG34" i="4"/>
  <c r="KH34" i="4"/>
  <c r="KI34" i="4"/>
  <c r="KJ34" i="4"/>
  <c r="KK34" i="4"/>
  <c r="KL34" i="4"/>
  <c r="KM34" i="4"/>
  <c r="KN34" i="4"/>
  <c r="KO34" i="4"/>
  <c r="KP34" i="4"/>
  <c r="KQ34" i="4"/>
  <c r="KR34" i="4"/>
  <c r="KS34" i="4"/>
  <c r="KV34" i="4"/>
  <c r="KW34" i="4"/>
  <c r="KX34" i="4"/>
  <c r="KY34" i="4"/>
  <c r="KZ34" i="4"/>
  <c r="LA34" i="4"/>
  <c r="LB34" i="4"/>
  <c r="LC34" i="4"/>
  <c r="LD34" i="4"/>
  <c r="LE34" i="4"/>
  <c r="LF34" i="4"/>
  <c r="LG34" i="4"/>
  <c r="LH34" i="4"/>
  <c r="LI34" i="4"/>
  <c r="LJ34" i="4"/>
  <c r="LK34" i="4"/>
  <c r="LL34" i="4"/>
  <c r="LM34" i="4"/>
  <c r="LN34" i="4"/>
  <c r="LO34" i="4"/>
  <c r="LP34" i="4"/>
  <c r="LQ34" i="4"/>
  <c r="LR34" i="4"/>
  <c r="LS34" i="4"/>
  <c r="LT34" i="4"/>
  <c r="LU34" i="4"/>
  <c r="LV34" i="4"/>
  <c r="LW34" i="4"/>
  <c r="LX34" i="4"/>
  <c r="LY34" i="4"/>
  <c r="LZ34" i="4"/>
  <c r="MA34" i="4"/>
  <c r="MB34" i="4"/>
  <c r="MC34" i="4"/>
  <c r="MD34" i="4"/>
  <c r="ME34" i="4"/>
  <c r="MF34" i="4"/>
  <c r="MG34" i="4"/>
  <c r="MH34" i="4"/>
  <c r="MI34" i="4"/>
  <c r="MJ34" i="4"/>
  <c r="MK34" i="4"/>
  <c r="ML34" i="4"/>
  <c r="MM34" i="4"/>
  <c r="MN34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Y35" i="4"/>
  <c r="CZ35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M35" i="4"/>
  <c r="DN35" i="4"/>
  <c r="DO35" i="4"/>
  <c r="DP35" i="4"/>
  <c r="DQ35" i="4"/>
  <c r="DR35" i="4"/>
  <c r="DS35" i="4"/>
  <c r="DT35" i="4"/>
  <c r="DU35" i="4"/>
  <c r="DV35" i="4"/>
  <c r="DW35" i="4"/>
  <c r="DX35" i="4"/>
  <c r="DY35" i="4"/>
  <c r="DZ35" i="4"/>
  <c r="EA35" i="4"/>
  <c r="EB35" i="4"/>
  <c r="EC35" i="4"/>
  <c r="ED35" i="4"/>
  <c r="EE35" i="4"/>
  <c r="EF35" i="4"/>
  <c r="EG35" i="4"/>
  <c r="EH35" i="4"/>
  <c r="EI35" i="4"/>
  <c r="EJ35" i="4"/>
  <c r="EK35" i="4"/>
  <c r="EL35" i="4"/>
  <c r="EM35" i="4"/>
  <c r="EN35" i="4"/>
  <c r="EO35" i="4"/>
  <c r="EP35" i="4"/>
  <c r="EQ35" i="4"/>
  <c r="ER35" i="4"/>
  <c r="ES35" i="4"/>
  <c r="ET35" i="4"/>
  <c r="EU35" i="4"/>
  <c r="EV35" i="4"/>
  <c r="EW35" i="4"/>
  <c r="EX35" i="4"/>
  <c r="EY35" i="4"/>
  <c r="EZ35" i="4"/>
  <c r="FA35" i="4"/>
  <c r="FB35" i="4"/>
  <c r="FC35" i="4"/>
  <c r="FD35" i="4"/>
  <c r="FE35" i="4"/>
  <c r="FF35" i="4"/>
  <c r="FG35" i="4"/>
  <c r="FH35" i="4"/>
  <c r="FI35" i="4"/>
  <c r="FJ35" i="4"/>
  <c r="FM35" i="4"/>
  <c r="FN35" i="4"/>
  <c r="FO35" i="4"/>
  <c r="FP35" i="4"/>
  <c r="FQ35" i="4"/>
  <c r="FR35" i="4"/>
  <c r="FS35" i="4"/>
  <c r="FT35" i="4"/>
  <c r="FU35" i="4"/>
  <c r="FV35" i="4"/>
  <c r="FW35" i="4"/>
  <c r="FX35" i="4"/>
  <c r="FY35" i="4"/>
  <c r="FZ35" i="4"/>
  <c r="GA35" i="4"/>
  <c r="GB35" i="4"/>
  <c r="GC35" i="4"/>
  <c r="GD35" i="4"/>
  <c r="GE35" i="4"/>
  <c r="GF35" i="4"/>
  <c r="GG35" i="4"/>
  <c r="GH35" i="4"/>
  <c r="GI35" i="4"/>
  <c r="GJ35" i="4"/>
  <c r="GK35" i="4"/>
  <c r="GL35" i="4"/>
  <c r="GM35" i="4"/>
  <c r="GN35" i="4"/>
  <c r="GO35" i="4"/>
  <c r="GP35" i="4"/>
  <c r="GQ35" i="4"/>
  <c r="GS35" i="4"/>
  <c r="GT35" i="4"/>
  <c r="GU35" i="4"/>
  <c r="GV35" i="4"/>
  <c r="GW35" i="4"/>
  <c r="GX35" i="4"/>
  <c r="GY35" i="4"/>
  <c r="GZ35" i="4"/>
  <c r="HA35" i="4"/>
  <c r="HB35" i="4"/>
  <c r="HC35" i="4"/>
  <c r="HD35" i="4"/>
  <c r="HE35" i="4"/>
  <c r="HF35" i="4"/>
  <c r="HG35" i="4"/>
  <c r="HH35" i="4"/>
  <c r="HI35" i="4"/>
  <c r="HJ35" i="4"/>
  <c r="HK35" i="4"/>
  <c r="HL35" i="4"/>
  <c r="HM35" i="4"/>
  <c r="HN35" i="4"/>
  <c r="HO35" i="4"/>
  <c r="HP35" i="4"/>
  <c r="HQ35" i="4"/>
  <c r="HR35" i="4"/>
  <c r="HS35" i="4"/>
  <c r="HT35" i="4"/>
  <c r="HU35" i="4"/>
  <c r="HV35" i="4"/>
  <c r="HW35" i="4"/>
  <c r="HX35" i="4"/>
  <c r="HY35" i="4"/>
  <c r="HZ35" i="4"/>
  <c r="IA35" i="4"/>
  <c r="IB35" i="4"/>
  <c r="IC35" i="4"/>
  <c r="ID35" i="4"/>
  <c r="IE35" i="4"/>
  <c r="IF35" i="4"/>
  <c r="IG35" i="4"/>
  <c r="IH35" i="4"/>
  <c r="II35" i="4"/>
  <c r="IJ35" i="4"/>
  <c r="IK35" i="4"/>
  <c r="IM35" i="4"/>
  <c r="IN35" i="4"/>
  <c r="IO35" i="4"/>
  <c r="IP35" i="4"/>
  <c r="IQ35" i="4"/>
  <c r="IR35" i="4"/>
  <c r="IS35" i="4"/>
  <c r="IT35" i="4"/>
  <c r="IU35" i="4"/>
  <c r="IV35" i="4"/>
  <c r="IW35" i="4"/>
  <c r="IX35" i="4"/>
  <c r="IY35" i="4"/>
  <c r="IZ35" i="4"/>
  <c r="JA35" i="4"/>
  <c r="JB35" i="4"/>
  <c r="JC35" i="4"/>
  <c r="JD35" i="4"/>
  <c r="JE35" i="4"/>
  <c r="JG35" i="4"/>
  <c r="JH35" i="4"/>
  <c r="JI35" i="4"/>
  <c r="JJ35" i="4"/>
  <c r="JK35" i="4"/>
  <c r="JM35" i="4"/>
  <c r="JN35" i="4"/>
  <c r="JO35" i="4"/>
  <c r="JP35" i="4"/>
  <c r="JQ35" i="4"/>
  <c r="JR35" i="4"/>
  <c r="JT35" i="4"/>
  <c r="JU35" i="4"/>
  <c r="JV35" i="4"/>
  <c r="JX35" i="4"/>
  <c r="JY35" i="4"/>
  <c r="JZ35" i="4"/>
  <c r="KA35" i="4"/>
  <c r="KB35" i="4"/>
  <c r="KC35" i="4"/>
  <c r="KD35" i="4"/>
  <c r="KE35" i="4"/>
  <c r="KF35" i="4"/>
  <c r="KG35" i="4"/>
  <c r="KH35" i="4"/>
  <c r="KI35" i="4"/>
  <c r="KJ35" i="4"/>
  <c r="KK35" i="4"/>
  <c r="KL35" i="4"/>
  <c r="KM35" i="4"/>
  <c r="KN35" i="4"/>
  <c r="KO35" i="4"/>
  <c r="KP35" i="4"/>
  <c r="KQ35" i="4"/>
  <c r="KR35" i="4"/>
  <c r="KS35" i="4"/>
  <c r="KV35" i="4"/>
  <c r="KW35" i="4"/>
  <c r="KX35" i="4"/>
  <c r="KY35" i="4"/>
  <c r="KZ35" i="4"/>
  <c r="LA35" i="4"/>
  <c r="LB35" i="4"/>
  <c r="LC35" i="4"/>
  <c r="LD35" i="4"/>
  <c r="LE35" i="4"/>
  <c r="LF35" i="4"/>
  <c r="LG35" i="4"/>
  <c r="LH35" i="4"/>
  <c r="LI35" i="4"/>
  <c r="LJ35" i="4"/>
  <c r="LK35" i="4"/>
  <c r="LL35" i="4"/>
  <c r="LM35" i="4"/>
  <c r="LN35" i="4"/>
  <c r="LO35" i="4"/>
  <c r="LP35" i="4"/>
  <c r="LQ35" i="4"/>
  <c r="LR35" i="4"/>
  <c r="LS35" i="4"/>
  <c r="LT35" i="4"/>
  <c r="LU35" i="4"/>
  <c r="LV35" i="4"/>
  <c r="LW35" i="4"/>
  <c r="LX35" i="4"/>
  <c r="LY35" i="4"/>
  <c r="LZ35" i="4"/>
  <c r="MA35" i="4"/>
  <c r="MB35" i="4"/>
  <c r="MC35" i="4"/>
  <c r="MD35" i="4"/>
  <c r="ME35" i="4"/>
  <c r="MF35" i="4"/>
  <c r="MG35" i="4"/>
  <c r="MH35" i="4"/>
  <c r="MI35" i="4"/>
  <c r="MJ35" i="4"/>
  <c r="MK35" i="4"/>
  <c r="ML35" i="4"/>
  <c r="MM35" i="4"/>
  <c r="MN35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W36" i="4"/>
  <c r="BX36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Y36" i="4"/>
  <c r="CZ36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M36" i="4"/>
  <c r="DN36" i="4"/>
  <c r="DO36" i="4"/>
  <c r="DP36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EI36" i="4"/>
  <c r="EJ36" i="4"/>
  <c r="EK36" i="4"/>
  <c r="EL36" i="4"/>
  <c r="EM36" i="4"/>
  <c r="EN36" i="4"/>
  <c r="EO36" i="4"/>
  <c r="EP36" i="4"/>
  <c r="EQ36" i="4"/>
  <c r="ER36" i="4"/>
  <c r="ES36" i="4"/>
  <c r="ET36" i="4"/>
  <c r="EU36" i="4"/>
  <c r="EV36" i="4"/>
  <c r="EW36" i="4"/>
  <c r="EX36" i="4"/>
  <c r="EY36" i="4"/>
  <c r="EZ36" i="4"/>
  <c r="FA36" i="4"/>
  <c r="FB36" i="4"/>
  <c r="FC36" i="4"/>
  <c r="FD36" i="4"/>
  <c r="FE36" i="4"/>
  <c r="FF36" i="4"/>
  <c r="FG36" i="4"/>
  <c r="FH36" i="4"/>
  <c r="FI36" i="4"/>
  <c r="FJ36" i="4"/>
  <c r="FM36" i="4"/>
  <c r="FN36" i="4"/>
  <c r="FO36" i="4"/>
  <c r="FP36" i="4"/>
  <c r="FQ36" i="4"/>
  <c r="FR36" i="4"/>
  <c r="FS36" i="4"/>
  <c r="FT36" i="4"/>
  <c r="FU36" i="4"/>
  <c r="FV36" i="4"/>
  <c r="FW36" i="4"/>
  <c r="FX36" i="4"/>
  <c r="FY36" i="4"/>
  <c r="FZ36" i="4"/>
  <c r="GA36" i="4"/>
  <c r="GB36" i="4"/>
  <c r="GC36" i="4"/>
  <c r="GD36" i="4"/>
  <c r="GE36" i="4"/>
  <c r="GF36" i="4"/>
  <c r="GG36" i="4"/>
  <c r="GH36" i="4"/>
  <c r="GI36" i="4"/>
  <c r="GJ36" i="4"/>
  <c r="GK36" i="4"/>
  <c r="GL36" i="4"/>
  <c r="GM36" i="4"/>
  <c r="GN36" i="4"/>
  <c r="GO36" i="4"/>
  <c r="GP36" i="4"/>
  <c r="GQ36" i="4"/>
  <c r="GS36" i="4"/>
  <c r="GT36" i="4"/>
  <c r="GU36" i="4"/>
  <c r="GV36" i="4"/>
  <c r="GW36" i="4"/>
  <c r="GX36" i="4"/>
  <c r="GY36" i="4"/>
  <c r="GZ36" i="4"/>
  <c r="HA36" i="4"/>
  <c r="HB36" i="4"/>
  <c r="HC36" i="4"/>
  <c r="HD36" i="4"/>
  <c r="HE36" i="4"/>
  <c r="HF36" i="4"/>
  <c r="HG36" i="4"/>
  <c r="HH36" i="4"/>
  <c r="HI36" i="4"/>
  <c r="HJ36" i="4"/>
  <c r="HK36" i="4"/>
  <c r="HL36" i="4"/>
  <c r="HM36" i="4"/>
  <c r="HN36" i="4"/>
  <c r="HO36" i="4"/>
  <c r="HP36" i="4"/>
  <c r="HQ36" i="4"/>
  <c r="HR36" i="4"/>
  <c r="HS36" i="4"/>
  <c r="HT36" i="4"/>
  <c r="HU36" i="4"/>
  <c r="HV36" i="4"/>
  <c r="HW36" i="4"/>
  <c r="HX36" i="4"/>
  <c r="HY36" i="4"/>
  <c r="HZ36" i="4"/>
  <c r="IA36" i="4"/>
  <c r="IB36" i="4"/>
  <c r="IC36" i="4"/>
  <c r="ID36" i="4"/>
  <c r="IE36" i="4"/>
  <c r="IF36" i="4"/>
  <c r="IG36" i="4"/>
  <c r="IH36" i="4"/>
  <c r="II36" i="4"/>
  <c r="IJ36" i="4"/>
  <c r="IK36" i="4"/>
  <c r="IM36" i="4"/>
  <c r="IN36" i="4"/>
  <c r="IO36" i="4"/>
  <c r="IP36" i="4"/>
  <c r="IQ36" i="4"/>
  <c r="IR36" i="4"/>
  <c r="IS36" i="4"/>
  <c r="IT36" i="4"/>
  <c r="IU36" i="4"/>
  <c r="IV36" i="4"/>
  <c r="IW36" i="4"/>
  <c r="IX36" i="4"/>
  <c r="IY36" i="4"/>
  <c r="IZ36" i="4"/>
  <c r="JA36" i="4"/>
  <c r="JB36" i="4"/>
  <c r="JC36" i="4"/>
  <c r="JD36" i="4"/>
  <c r="JE36" i="4"/>
  <c r="JG36" i="4"/>
  <c r="JH36" i="4"/>
  <c r="JI36" i="4"/>
  <c r="JJ36" i="4"/>
  <c r="JK36" i="4"/>
  <c r="JM36" i="4"/>
  <c r="JN36" i="4"/>
  <c r="JO36" i="4"/>
  <c r="JP36" i="4"/>
  <c r="JQ36" i="4"/>
  <c r="JR36" i="4"/>
  <c r="JT36" i="4"/>
  <c r="JU36" i="4"/>
  <c r="JV36" i="4"/>
  <c r="JX36" i="4"/>
  <c r="JY36" i="4"/>
  <c r="JZ36" i="4"/>
  <c r="KA36" i="4"/>
  <c r="KB36" i="4"/>
  <c r="KC36" i="4"/>
  <c r="KD36" i="4"/>
  <c r="KE36" i="4"/>
  <c r="KF36" i="4"/>
  <c r="KG36" i="4"/>
  <c r="KH36" i="4"/>
  <c r="KI36" i="4"/>
  <c r="KJ36" i="4"/>
  <c r="KK36" i="4"/>
  <c r="KL36" i="4"/>
  <c r="KM36" i="4"/>
  <c r="KN36" i="4"/>
  <c r="KO36" i="4"/>
  <c r="KP36" i="4"/>
  <c r="KQ36" i="4"/>
  <c r="KR36" i="4"/>
  <c r="KS36" i="4"/>
  <c r="KV36" i="4"/>
  <c r="KW36" i="4"/>
  <c r="KX36" i="4"/>
  <c r="KY36" i="4"/>
  <c r="KZ36" i="4"/>
  <c r="LA36" i="4"/>
  <c r="LB36" i="4"/>
  <c r="LC36" i="4"/>
  <c r="LD36" i="4"/>
  <c r="LE36" i="4"/>
  <c r="LF36" i="4"/>
  <c r="LG36" i="4"/>
  <c r="LH36" i="4"/>
  <c r="LI36" i="4"/>
  <c r="LJ36" i="4"/>
  <c r="LK36" i="4"/>
  <c r="LL36" i="4"/>
  <c r="LM36" i="4"/>
  <c r="LN36" i="4"/>
  <c r="LO36" i="4"/>
  <c r="LP36" i="4"/>
  <c r="LQ36" i="4"/>
  <c r="LR36" i="4"/>
  <c r="LS36" i="4"/>
  <c r="LT36" i="4"/>
  <c r="LU36" i="4"/>
  <c r="LV36" i="4"/>
  <c r="LW36" i="4"/>
  <c r="LX36" i="4"/>
  <c r="LY36" i="4"/>
  <c r="LZ36" i="4"/>
  <c r="MA36" i="4"/>
  <c r="MB36" i="4"/>
  <c r="MC36" i="4"/>
  <c r="MD36" i="4"/>
  <c r="ME36" i="4"/>
  <c r="MF36" i="4"/>
  <c r="MG36" i="4"/>
  <c r="MH36" i="4"/>
  <c r="MI36" i="4"/>
  <c r="MJ36" i="4"/>
  <c r="MK36" i="4"/>
  <c r="ML36" i="4"/>
  <c r="MM36" i="4"/>
  <c r="MN36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Y37" i="4"/>
  <c r="CZ37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M37" i="4"/>
  <c r="DN37" i="4"/>
  <c r="DO37" i="4"/>
  <c r="DP37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EI37" i="4"/>
  <c r="EJ37" i="4"/>
  <c r="EK37" i="4"/>
  <c r="EL37" i="4"/>
  <c r="EM37" i="4"/>
  <c r="EN37" i="4"/>
  <c r="EO37" i="4"/>
  <c r="EP37" i="4"/>
  <c r="EQ37" i="4"/>
  <c r="ER37" i="4"/>
  <c r="ES37" i="4"/>
  <c r="ET37" i="4"/>
  <c r="EU37" i="4"/>
  <c r="EV37" i="4"/>
  <c r="EW37" i="4"/>
  <c r="EX37" i="4"/>
  <c r="EY37" i="4"/>
  <c r="EZ37" i="4"/>
  <c r="FA37" i="4"/>
  <c r="FB37" i="4"/>
  <c r="FC37" i="4"/>
  <c r="FD37" i="4"/>
  <c r="FE37" i="4"/>
  <c r="FF37" i="4"/>
  <c r="FG37" i="4"/>
  <c r="FH37" i="4"/>
  <c r="FI37" i="4"/>
  <c r="FJ37" i="4"/>
  <c r="FM37" i="4"/>
  <c r="FN37" i="4"/>
  <c r="FO37" i="4"/>
  <c r="FP37" i="4"/>
  <c r="FQ37" i="4"/>
  <c r="FR37" i="4"/>
  <c r="FS37" i="4"/>
  <c r="FT37" i="4"/>
  <c r="FU37" i="4"/>
  <c r="FV37" i="4"/>
  <c r="FW37" i="4"/>
  <c r="FX37" i="4"/>
  <c r="FY37" i="4"/>
  <c r="FZ37" i="4"/>
  <c r="GA37" i="4"/>
  <c r="GB37" i="4"/>
  <c r="GC37" i="4"/>
  <c r="GD37" i="4"/>
  <c r="GE37" i="4"/>
  <c r="GF37" i="4"/>
  <c r="GG37" i="4"/>
  <c r="GH37" i="4"/>
  <c r="GI37" i="4"/>
  <c r="GJ37" i="4"/>
  <c r="GK37" i="4"/>
  <c r="GL37" i="4"/>
  <c r="GM37" i="4"/>
  <c r="GN37" i="4"/>
  <c r="GO37" i="4"/>
  <c r="GP37" i="4"/>
  <c r="GQ37" i="4"/>
  <c r="GS37" i="4"/>
  <c r="GT37" i="4"/>
  <c r="GU37" i="4"/>
  <c r="GV37" i="4"/>
  <c r="GW37" i="4"/>
  <c r="GX37" i="4"/>
  <c r="GY37" i="4"/>
  <c r="GZ37" i="4"/>
  <c r="HA37" i="4"/>
  <c r="HB37" i="4"/>
  <c r="HC37" i="4"/>
  <c r="HD37" i="4"/>
  <c r="HE37" i="4"/>
  <c r="HF37" i="4"/>
  <c r="HG37" i="4"/>
  <c r="HH37" i="4"/>
  <c r="HI37" i="4"/>
  <c r="HJ37" i="4"/>
  <c r="HK37" i="4"/>
  <c r="HL37" i="4"/>
  <c r="HM37" i="4"/>
  <c r="HN37" i="4"/>
  <c r="HO37" i="4"/>
  <c r="HP37" i="4"/>
  <c r="HQ37" i="4"/>
  <c r="HR37" i="4"/>
  <c r="HS37" i="4"/>
  <c r="HT37" i="4"/>
  <c r="HU37" i="4"/>
  <c r="HV37" i="4"/>
  <c r="HW37" i="4"/>
  <c r="HX37" i="4"/>
  <c r="HY37" i="4"/>
  <c r="HZ37" i="4"/>
  <c r="IA37" i="4"/>
  <c r="IB37" i="4"/>
  <c r="IC37" i="4"/>
  <c r="ID37" i="4"/>
  <c r="IE37" i="4"/>
  <c r="IF37" i="4"/>
  <c r="IG37" i="4"/>
  <c r="IH37" i="4"/>
  <c r="II37" i="4"/>
  <c r="IJ37" i="4"/>
  <c r="IK37" i="4"/>
  <c r="IM37" i="4"/>
  <c r="IN37" i="4"/>
  <c r="IO37" i="4"/>
  <c r="IP37" i="4"/>
  <c r="IQ37" i="4"/>
  <c r="IR37" i="4"/>
  <c r="IS37" i="4"/>
  <c r="IT37" i="4"/>
  <c r="IU37" i="4"/>
  <c r="IV37" i="4"/>
  <c r="IW37" i="4"/>
  <c r="IX37" i="4"/>
  <c r="IY37" i="4"/>
  <c r="IZ37" i="4"/>
  <c r="JA37" i="4"/>
  <c r="JB37" i="4"/>
  <c r="JC37" i="4"/>
  <c r="JD37" i="4"/>
  <c r="JE37" i="4"/>
  <c r="JG37" i="4"/>
  <c r="JH37" i="4"/>
  <c r="JI37" i="4"/>
  <c r="JJ37" i="4"/>
  <c r="JK37" i="4"/>
  <c r="JM37" i="4"/>
  <c r="JN37" i="4"/>
  <c r="JO37" i="4"/>
  <c r="JP37" i="4"/>
  <c r="JQ37" i="4"/>
  <c r="JR37" i="4"/>
  <c r="JT37" i="4"/>
  <c r="JU37" i="4"/>
  <c r="JV37" i="4"/>
  <c r="JX37" i="4"/>
  <c r="JY37" i="4"/>
  <c r="JZ37" i="4"/>
  <c r="KA37" i="4"/>
  <c r="KB37" i="4"/>
  <c r="KC37" i="4"/>
  <c r="KD37" i="4"/>
  <c r="KE37" i="4"/>
  <c r="KF37" i="4"/>
  <c r="KG37" i="4"/>
  <c r="KH37" i="4"/>
  <c r="KI37" i="4"/>
  <c r="KJ37" i="4"/>
  <c r="KK37" i="4"/>
  <c r="KL37" i="4"/>
  <c r="KM37" i="4"/>
  <c r="KN37" i="4"/>
  <c r="KO37" i="4"/>
  <c r="KP37" i="4"/>
  <c r="KQ37" i="4"/>
  <c r="KR37" i="4"/>
  <c r="KS37" i="4"/>
  <c r="KV37" i="4"/>
  <c r="KW37" i="4"/>
  <c r="KX37" i="4"/>
  <c r="KY37" i="4"/>
  <c r="KZ37" i="4"/>
  <c r="LA37" i="4"/>
  <c r="LB37" i="4"/>
  <c r="LC37" i="4"/>
  <c r="LD37" i="4"/>
  <c r="LE37" i="4"/>
  <c r="LF37" i="4"/>
  <c r="LG37" i="4"/>
  <c r="LH37" i="4"/>
  <c r="LI37" i="4"/>
  <c r="LJ37" i="4"/>
  <c r="LK37" i="4"/>
  <c r="LL37" i="4"/>
  <c r="LM37" i="4"/>
  <c r="LN37" i="4"/>
  <c r="LO37" i="4"/>
  <c r="LP37" i="4"/>
  <c r="LQ37" i="4"/>
  <c r="LR37" i="4"/>
  <c r="LS37" i="4"/>
  <c r="LT37" i="4"/>
  <c r="LU37" i="4"/>
  <c r="LV37" i="4"/>
  <c r="LW37" i="4"/>
  <c r="LX37" i="4"/>
  <c r="LY37" i="4"/>
  <c r="LZ37" i="4"/>
  <c r="MA37" i="4"/>
  <c r="MB37" i="4"/>
  <c r="MC37" i="4"/>
  <c r="MD37" i="4"/>
  <c r="ME37" i="4"/>
  <c r="MF37" i="4"/>
  <c r="MG37" i="4"/>
  <c r="MH37" i="4"/>
  <c r="MI37" i="4"/>
  <c r="MJ37" i="4"/>
  <c r="MK37" i="4"/>
  <c r="ML37" i="4"/>
  <c r="MM37" i="4"/>
  <c r="MN37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W38" i="4"/>
  <c r="BX38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Y38" i="4"/>
  <c r="CZ38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M38" i="4"/>
  <c r="DN38" i="4"/>
  <c r="DO38" i="4"/>
  <c r="DP38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EI38" i="4"/>
  <c r="EJ38" i="4"/>
  <c r="EK38" i="4"/>
  <c r="EL38" i="4"/>
  <c r="EM38" i="4"/>
  <c r="EN38" i="4"/>
  <c r="EO38" i="4"/>
  <c r="EP38" i="4"/>
  <c r="EQ38" i="4"/>
  <c r="ER38" i="4"/>
  <c r="ES38" i="4"/>
  <c r="ET38" i="4"/>
  <c r="EU38" i="4"/>
  <c r="EV38" i="4"/>
  <c r="EW38" i="4"/>
  <c r="EX38" i="4"/>
  <c r="EY38" i="4"/>
  <c r="EZ38" i="4"/>
  <c r="FA38" i="4"/>
  <c r="FB38" i="4"/>
  <c r="FC38" i="4"/>
  <c r="FD38" i="4"/>
  <c r="FE38" i="4"/>
  <c r="FF38" i="4"/>
  <c r="FG38" i="4"/>
  <c r="FH38" i="4"/>
  <c r="FI38" i="4"/>
  <c r="FJ38" i="4"/>
  <c r="FM38" i="4"/>
  <c r="FN38" i="4"/>
  <c r="FO38" i="4"/>
  <c r="FP38" i="4"/>
  <c r="FQ38" i="4"/>
  <c r="FR38" i="4"/>
  <c r="FS38" i="4"/>
  <c r="FT38" i="4"/>
  <c r="FU38" i="4"/>
  <c r="FV38" i="4"/>
  <c r="FW38" i="4"/>
  <c r="FX38" i="4"/>
  <c r="FY38" i="4"/>
  <c r="FZ38" i="4"/>
  <c r="GA38" i="4"/>
  <c r="GB38" i="4"/>
  <c r="GC38" i="4"/>
  <c r="GD38" i="4"/>
  <c r="GE38" i="4"/>
  <c r="GF38" i="4"/>
  <c r="GG38" i="4"/>
  <c r="GH38" i="4"/>
  <c r="GI38" i="4"/>
  <c r="GJ38" i="4"/>
  <c r="GK38" i="4"/>
  <c r="GL38" i="4"/>
  <c r="GM38" i="4"/>
  <c r="GN38" i="4"/>
  <c r="GO38" i="4"/>
  <c r="GP38" i="4"/>
  <c r="GQ38" i="4"/>
  <c r="GS38" i="4"/>
  <c r="GT38" i="4"/>
  <c r="GU38" i="4"/>
  <c r="GV38" i="4"/>
  <c r="GW38" i="4"/>
  <c r="GX38" i="4"/>
  <c r="GY38" i="4"/>
  <c r="GZ38" i="4"/>
  <c r="HA38" i="4"/>
  <c r="HB38" i="4"/>
  <c r="HC38" i="4"/>
  <c r="HD38" i="4"/>
  <c r="HE38" i="4"/>
  <c r="HF38" i="4"/>
  <c r="HG38" i="4"/>
  <c r="HH38" i="4"/>
  <c r="HI38" i="4"/>
  <c r="HJ38" i="4"/>
  <c r="HK38" i="4"/>
  <c r="HL38" i="4"/>
  <c r="HM38" i="4"/>
  <c r="HN38" i="4"/>
  <c r="HO38" i="4"/>
  <c r="HP38" i="4"/>
  <c r="HQ38" i="4"/>
  <c r="HR38" i="4"/>
  <c r="HS38" i="4"/>
  <c r="HT38" i="4"/>
  <c r="HU38" i="4"/>
  <c r="HV38" i="4"/>
  <c r="HW38" i="4"/>
  <c r="HX38" i="4"/>
  <c r="HY38" i="4"/>
  <c r="HZ38" i="4"/>
  <c r="IA38" i="4"/>
  <c r="IB38" i="4"/>
  <c r="IC38" i="4"/>
  <c r="ID38" i="4"/>
  <c r="IE38" i="4"/>
  <c r="IF38" i="4"/>
  <c r="IG38" i="4"/>
  <c r="IH38" i="4"/>
  <c r="II38" i="4"/>
  <c r="IJ38" i="4"/>
  <c r="IK38" i="4"/>
  <c r="IM38" i="4"/>
  <c r="IN38" i="4"/>
  <c r="IO38" i="4"/>
  <c r="IP38" i="4"/>
  <c r="IQ38" i="4"/>
  <c r="IR38" i="4"/>
  <c r="IS38" i="4"/>
  <c r="IT38" i="4"/>
  <c r="IU38" i="4"/>
  <c r="IV38" i="4"/>
  <c r="IW38" i="4"/>
  <c r="IX38" i="4"/>
  <c r="IY38" i="4"/>
  <c r="IZ38" i="4"/>
  <c r="JA38" i="4"/>
  <c r="JB38" i="4"/>
  <c r="JC38" i="4"/>
  <c r="JD38" i="4"/>
  <c r="JE38" i="4"/>
  <c r="JG38" i="4"/>
  <c r="JH38" i="4"/>
  <c r="JI38" i="4"/>
  <c r="JJ38" i="4"/>
  <c r="JK38" i="4"/>
  <c r="JM38" i="4"/>
  <c r="JN38" i="4"/>
  <c r="JO38" i="4"/>
  <c r="JP38" i="4"/>
  <c r="JQ38" i="4"/>
  <c r="JR38" i="4"/>
  <c r="JT38" i="4"/>
  <c r="JU38" i="4"/>
  <c r="JV38" i="4"/>
  <c r="JX38" i="4"/>
  <c r="JY38" i="4"/>
  <c r="JZ38" i="4"/>
  <c r="KA38" i="4"/>
  <c r="KB38" i="4"/>
  <c r="KC38" i="4"/>
  <c r="KD38" i="4"/>
  <c r="KE38" i="4"/>
  <c r="KF38" i="4"/>
  <c r="KG38" i="4"/>
  <c r="KH38" i="4"/>
  <c r="KI38" i="4"/>
  <c r="KJ38" i="4"/>
  <c r="KK38" i="4"/>
  <c r="KL38" i="4"/>
  <c r="KM38" i="4"/>
  <c r="KN38" i="4"/>
  <c r="KO38" i="4"/>
  <c r="KP38" i="4"/>
  <c r="KQ38" i="4"/>
  <c r="KR38" i="4"/>
  <c r="KS38" i="4"/>
  <c r="KV38" i="4"/>
  <c r="KW38" i="4"/>
  <c r="KX38" i="4"/>
  <c r="KY38" i="4"/>
  <c r="KZ38" i="4"/>
  <c r="LA38" i="4"/>
  <c r="LB38" i="4"/>
  <c r="LC38" i="4"/>
  <c r="LD38" i="4"/>
  <c r="LE38" i="4"/>
  <c r="LF38" i="4"/>
  <c r="LG38" i="4"/>
  <c r="LH38" i="4"/>
  <c r="LI38" i="4"/>
  <c r="LJ38" i="4"/>
  <c r="LK38" i="4"/>
  <c r="LL38" i="4"/>
  <c r="LM38" i="4"/>
  <c r="LN38" i="4"/>
  <c r="LO38" i="4"/>
  <c r="LP38" i="4"/>
  <c r="LQ38" i="4"/>
  <c r="LR38" i="4"/>
  <c r="LS38" i="4"/>
  <c r="LT38" i="4"/>
  <c r="LU38" i="4"/>
  <c r="LV38" i="4"/>
  <c r="LW38" i="4"/>
  <c r="LX38" i="4"/>
  <c r="LY38" i="4"/>
  <c r="LZ38" i="4"/>
  <c r="MA38" i="4"/>
  <c r="MB38" i="4"/>
  <c r="MC38" i="4"/>
  <c r="MD38" i="4"/>
  <c r="ME38" i="4"/>
  <c r="MF38" i="4"/>
  <c r="MG38" i="4"/>
  <c r="MH38" i="4"/>
  <c r="MI38" i="4"/>
  <c r="MJ38" i="4"/>
  <c r="MK38" i="4"/>
  <c r="ML38" i="4"/>
  <c r="MM38" i="4"/>
  <c r="MN38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Y39" i="4"/>
  <c r="CZ39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M39" i="4"/>
  <c r="DN39" i="4"/>
  <c r="DO39" i="4"/>
  <c r="DP39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EJ39" i="4"/>
  <c r="EK39" i="4"/>
  <c r="EL39" i="4"/>
  <c r="EM39" i="4"/>
  <c r="EN39" i="4"/>
  <c r="EO39" i="4"/>
  <c r="EP39" i="4"/>
  <c r="EQ39" i="4"/>
  <c r="ER39" i="4"/>
  <c r="ES39" i="4"/>
  <c r="ET39" i="4"/>
  <c r="EU39" i="4"/>
  <c r="EV39" i="4"/>
  <c r="EW39" i="4"/>
  <c r="EX39" i="4"/>
  <c r="EY39" i="4"/>
  <c r="EZ39" i="4"/>
  <c r="FA39" i="4"/>
  <c r="FB39" i="4"/>
  <c r="FC39" i="4"/>
  <c r="FD39" i="4"/>
  <c r="FE39" i="4"/>
  <c r="FF39" i="4"/>
  <c r="FG39" i="4"/>
  <c r="FH39" i="4"/>
  <c r="FI39" i="4"/>
  <c r="FJ39" i="4"/>
  <c r="FM39" i="4"/>
  <c r="FN39" i="4"/>
  <c r="FO39" i="4"/>
  <c r="FP39" i="4"/>
  <c r="FQ39" i="4"/>
  <c r="FR39" i="4"/>
  <c r="FS39" i="4"/>
  <c r="FT39" i="4"/>
  <c r="FU39" i="4"/>
  <c r="FV39" i="4"/>
  <c r="FW39" i="4"/>
  <c r="FX39" i="4"/>
  <c r="FY39" i="4"/>
  <c r="FZ39" i="4"/>
  <c r="GA39" i="4"/>
  <c r="GB39" i="4"/>
  <c r="GC39" i="4"/>
  <c r="GD39" i="4"/>
  <c r="GE39" i="4"/>
  <c r="GF39" i="4"/>
  <c r="GG39" i="4"/>
  <c r="GH39" i="4"/>
  <c r="GI39" i="4"/>
  <c r="GJ39" i="4"/>
  <c r="GK39" i="4"/>
  <c r="GL39" i="4"/>
  <c r="GM39" i="4"/>
  <c r="GN39" i="4"/>
  <c r="GO39" i="4"/>
  <c r="GP39" i="4"/>
  <c r="GQ39" i="4"/>
  <c r="GS39" i="4"/>
  <c r="GT39" i="4"/>
  <c r="GU39" i="4"/>
  <c r="GV39" i="4"/>
  <c r="GW39" i="4"/>
  <c r="GX39" i="4"/>
  <c r="GY39" i="4"/>
  <c r="GZ39" i="4"/>
  <c r="HA39" i="4"/>
  <c r="HB39" i="4"/>
  <c r="HC39" i="4"/>
  <c r="HD39" i="4"/>
  <c r="HE39" i="4"/>
  <c r="HF39" i="4"/>
  <c r="HG39" i="4"/>
  <c r="HH39" i="4"/>
  <c r="HI39" i="4"/>
  <c r="HJ39" i="4"/>
  <c r="HK39" i="4"/>
  <c r="HL39" i="4"/>
  <c r="HM39" i="4"/>
  <c r="HN39" i="4"/>
  <c r="HO39" i="4"/>
  <c r="HP39" i="4"/>
  <c r="HQ39" i="4"/>
  <c r="HR39" i="4"/>
  <c r="HS39" i="4"/>
  <c r="HT39" i="4"/>
  <c r="HU39" i="4"/>
  <c r="HV39" i="4"/>
  <c r="HW39" i="4"/>
  <c r="HX39" i="4"/>
  <c r="HY39" i="4"/>
  <c r="HZ39" i="4"/>
  <c r="IA39" i="4"/>
  <c r="IB39" i="4"/>
  <c r="IC39" i="4"/>
  <c r="ID39" i="4"/>
  <c r="IE39" i="4"/>
  <c r="IF39" i="4"/>
  <c r="IG39" i="4"/>
  <c r="IH39" i="4"/>
  <c r="II39" i="4"/>
  <c r="IJ39" i="4"/>
  <c r="IK39" i="4"/>
  <c r="IM39" i="4"/>
  <c r="IN39" i="4"/>
  <c r="IO39" i="4"/>
  <c r="IP39" i="4"/>
  <c r="IQ39" i="4"/>
  <c r="IR39" i="4"/>
  <c r="IS39" i="4"/>
  <c r="IT39" i="4"/>
  <c r="IU39" i="4"/>
  <c r="IV39" i="4"/>
  <c r="IW39" i="4"/>
  <c r="IX39" i="4"/>
  <c r="IY39" i="4"/>
  <c r="IZ39" i="4"/>
  <c r="JA39" i="4"/>
  <c r="JB39" i="4"/>
  <c r="JC39" i="4"/>
  <c r="JD39" i="4"/>
  <c r="JE39" i="4"/>
  <c r="JG39" i="4"/>
  <c r="JH39" i="4"/>
  <c r="JI39" i="4"/>
  <c r="JJ39" i="4"/>
  <c r="JK39" i="4"/>
  <c r="JM39" i="4"/>
  <c r="JN39" i="4"/>
  <c r="JO39" i="4"/>
  <c r="JP39" i="4"/>
  <c r="JQ39" i="4"/>
  <c r="JR39" i="4"/>
  <c r="JT39" i="4"/>
  <c r="JU39" i="4"/>
  <c r="JV39" i="4"/>
  <c r="JX39" i="4"/>
  <c r="JY39" i="4"/>
  <c r="JZ39" i="4"/>
  <c r="KA39" i="4"/>
  <c r="KB39" i="4"/>
  <c r="KC39" i="4"/>
  <c r="KD39" i="4"/>
  <c r="KE39" i="4"/>
  <c r="KF39" i="4"/>
  <c r="KG39" i="4"/>
  <c r="KH39" i="4"/>
  <c r="KI39" i="4"/>
  <c r="KJ39" i="4"/>
  <c r="KK39" i="4"/>
  <c r="KL39" i="4"/>
  <c r="KM39" i="4"/>
  <c r="KN39" i="4"/>
  <c r="KO39" i="4"/>
  <c r="KP39" i="4"/>
  <c r="KQ39" i="4"/>
  <c r="KR39" i="4"/>
  <c r="KS39" i="4"/>
  <c r="KV39" i="4"/>
  <c r="KW39" i="4"/>
  <c r="KX39" i="4"/>
  <c r="KY39" i="4"/>
  <c r="KZ39" i="4"/>
  <c r="LA39" i="4"/>
  <c r="LB39" i="4"/>
  <c r="LC39" i="4"/>
  <c r="LD39" i="4"/>
  <c r="LE39" i="4"/>
  <c r="LF39" i="4"/>
  <c r="LG39" i="4"/>
  <c r="LH39" i="4"/>
  <c r="LI39" i="4"/>
  <c r="LJ39" i="4"/>
  <c r="LK39" i="4"/>
  <c r="LL39" i="4"/>
  <c r="LM39" i="4"/>
  <c r="LN39" i="4"/>
  <c r="LO39" i="4"/>
  <c r="LP39" i="4"/>
  <c r="LQ39" i="4"/>
  <c r="LR39" i="4"/>
  <c r="LS39" i="4"/>
  <c r="LT39" i="4"/>
  <c r="LU39" i="4"/>
  <c r="LV39" i="4"/>
  <c r="LW39" i="4"/>
  <c r="LX39" i="4"/>
  <c r="LY39" i="4"/>
  <c r="LZ39" i="4"/>
  <c r="MA39" i="4"/>
  <c r="MB39" i="4"/>
  <c r="MC39" i="4"/>
  <c r="MD39" i="4"/>
  <c r="ME39" i="4"/>
  <c r="MF39" i="4"/>
  <c r="MG39" i="4"/>
  <c r="MH39" i="4"/>
  <c r="MI39" i="4"/>
  <c r="MJ39" i="4"/>
  <c r="MK39" i="4"/>
  <c r="ML39" i="4"/>
  <c r="MM39" i="4"/>
  <c r="MN39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BW40" i="4"/>
  <c r="BX40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CK40" i="4"/>
  <c r="CL40" i="4"/>
  <c r="CM40" i="4"/>
  <c r="CN40" i="4"/>
  <c r="CO40" i="4"/>
  <c r="CP40" i="4"/>
  <c r="CQ40" i="4"/>
  <c r="CR40" i="4"/>
  <c r="CS40" i="4"/>
  <c r="CT40" i="4"/>
  <c r="CU40" i="4"/>
  <c r="CV40" i="4"/>
  <c r="CW40" i="4"/>
  <c r="CX40" i="4"/>
  <c r="CY40" i="4"/>
  <c r="CZ40" i="4"/>
  <c r="DA40" i="4"/>
  <c r="DB40" i="4"/>
  <c r="DC40" i="4"/>
  <c r="DD40" i="4"/>
  <c r="DE40" i="4"/>
  <c r="DF40" i="4"/>
  <c r="DG40" i="4"/>
  <c r="DH40" i="4"/>
  <c r="DI40" i="4"/>
  <c r="DJ40" i="4"/>
  <c r="DK40" i="4"/>
  <c r="DL40" i="4"/>
  <c r="DM40" i="4"/>
  <c r="DN40" i="4"/>
  <c r="DO40" i="4"/>
  <c r="DP40" i="4"/>
  <c r="DQ40" i="4"/>
  <c r="DR40" i="4"/>
  <c r="DS40" i="4"/>
  <c r="DT40" i="4"/>
  <c r="DU40" i="4"/>
  <c r="DV40" i="4"/>
  <c r="DW40" i="4"/>
  <c r="DX40" i="4"/>
  <c r="DY40" i="4"/>
  <c r="DZ40" i="4"/>
  <c r="EA40" i="4"/>
  <c r="EB40" i="4"/>
  <c r="EC40" i="4"/>
  <c r="ED40" i="4"/>
  <c r="EE40" i="4"/>
  <c r="EF40" i="4"/>
  <c r="EG40" i="4"/>
  <c r="EH40" i="4"/>
  <c r="EI40" i="4"/>
  <c r="EJ40" i="4"/>
  <c r="EK40" i="4"/>
  <c r="EL40" i="4"/>
  <c r="EM40" i="4"/>
  <c r="EN40" i="4"/>
  <c r="EO40" i="4"/>
  <c r="EP40" i="4"/>
  <c r="EQ40" i="4"/>
  <c r="ER40" i="4"/>
  <c r="ES40" i="4"/>
  <c r="ET40" i="4"/>
  <c r="EU40" i="4"/>
  <c r="EV40" i="4"/>
  <c r="EW40" i="4"/>
  <c r="EX40" i="4"/>
  <c r="EY40" i="4"/>
  <c r="EZ40" i="4"/>
  <c r="FA40" i="4"/>
  <c r="FB40" i="4"/>
  <c r="FC40" i="4"/>
  <c r="FD40" i="4"/>
  <c r="FE40" i="4"/>
  <c r="FF40" i="4"/>
  <c r="FG40" i="4"/>
  <c r="FH40" i="4"/>
  <c r="FI40" i="4"/>
  <c r="FJ40" i="4"/>
  <c r="FM40" i="4"/>
  <c r="FN40" i="4"/>
  <c r="FO40" i="4"/>
  <c r="FP40" i="4"/>
  <c r="FQ40" i="4"/>
  <c r="FR40" i="4"/>
  <c r="FS40" i="4"/>
  <c r="FT40" i="4"/>
  <c r="FU40" i="4"/>
  <c r="FV40" i="4"/>
  <c r="FW40" i="4"/>
  <c r="FX40" i="4"/>
  <c r="FY40" i="4"/>
  <c r="FZ40" i="4"/>
  <c r="GA40" i="4"/>
  <c r="GB40" i="4"/>
  <c r="GC40" i="4"/>
  <c r="GD40" i="4"/>
  <c r="GE40" i="4"/>
  <c r="GF40" i="4"/>
  <c r="GG40" i="4"/>
  <c r="GH40" i="4"/>
  <c r="GI40" i="4"/>
  <c r="GJ40" i="4"/>
  <c r="GK40" i="4"/>
  <c r="GL40" i="4"/>
  <c r="GM40" i="4"/>
  <c r="GN40" i="4"/>
  <c r="GO40" i="4"/>
  <c r="GP40" i="4"/>
  <c r="GQ40" i="4"/>
  <c r="GS40" i="4"/>
  <c r="GT40" i="4"/>
  <c r="GU40" i="4"/>
  <c r="GV40" i="4"/>
  <c r="GW40" i="4"/>
  <c r="GX40" i="4"/>
  <c r="GY40" i="4"/>
  <c r="GZ40" i="4"/>
  <c r="HA40" i="4"/>
  <c r="HB40" i="4"/>
  <c r="HC40" i="4"/>
  <c r="HD40" i="4"/>
  <c r="HE40" i="4"/>
  <c r="HF40" i="4"/>
  <c r="HG40" i="4"/>
  <c r="HH40" i="4"/>
  <c r="HI40" i="4"/>
  <c r="HJ40" i="4"/>
  <c r="HK40" i="4"/>
  <c r="HL40" i="4"/>
  <c r="HM40" i="4"/>
  <c r="HN40" i="4"/>
  <c r="HO40" i="4"/>
  <c r="HP40" i="4"/>
  <c r="HQ40" i="4"/>
  <c r="HR40" i="4"/>
  <c r="HS40" i="4"/>
  <c r="HT40" i="4"/>
  <c r="HU40" i="4"/>
  <c r="HV40" i="4"/>
  <c r="HW40" i="4"/>
  <c r="HX40" i="4"/>
  <c r="HY40" i="4"/>
  <c r="HZ40" i="4"/>
  <c r="IA40" i="4"/>
  <c r="IB40" i="4"/>
  <c r="IC40" i="4"/>
  <c r="ID40" i="4"/>
  <c r="IE40" i="4"/>
  <c r="IF40" i="4"/>
  <c r="IG40" i="4"/>
  <c r="IH40" i="4"/>
  <c r="II40" i="4"/>
  <c r="IJ40" i="4"/>
  <c r="IK40" i="4"/>
  <c r="IM40" i="4"/>
  <c r="IN40" i="4"/>
  <c r="IO40" i="4"/>
  <c r="IP40" i="4"/>
  <c r="IQ40" i="4"/>
  <c r="IR40" i="4"/>
  <c r="IS40" i="4"/>
  <c r="IT40" i="4"/>
  <c r="IU40" i="4"/>
  <c r="IV40" i="4"/>
  <c r="IW40" i="4"/>
  <c r="IX40" i="4"/>
  <c r="IY40" i="4"/>
  <c r="IZ40" i="4"/>
  <c r="JA40" i="4"/>
  <c r="JB40" i="4"/>
  <c r="JC40" i="4"/>
  <c r="JD40" i="4"/>
  <c r="JE40" i="4"/>
  <c r="JG40" i="4"/>
  <c r="JH40" i="4"/>
  <c r="JI40" i="4"/>
  <c r="JJ40" i="4"/>
  <c r="JK40" i="4"/>
  <c r="JM40" i="4"/>
  <c r="JN40" i="4"/>
  <c r="JO40" i="4"/>
  <c r="JP40" i="4"/>
  <c r="JQ40" i="4"/>
  <c r="JR40" i="4"/>
  <c r="JT40" i="4"/>
  <c r="JU40" i="4"/>
  <c r="JV40" i="4"/>
  <c r="JX40" i="4"/>
  <c r="JY40" i="4"/>
  <c r="JZ40" i="4"/>
  <c r="KA40" i="4"/>
  <c r="KB40" i="4"/>
  <c r="KC40" i="4"/>
  <c r="KD40" i="4"/>
  <c r="KE40" i="4"/>
  <c r="KF40" i="4"/>
  <c r="KG40" i="4"/>
  <c r="KH40" i="4"/>
  <c r="KI40" i="4"/>
  <c r="KJ40" i="4"/>
  <c r="KK40" i="4"/>
  <c r="KL40" i="4"/>
  <c r="KM40" i="4"/>
  <c r="KN40" i="4"/>
  <c r="KO40" i="4"/>
  <c r="KP40" i="4"/>
  <c r="KQ40" i="4"/>
  <c r="KR40" i="4"/>
  <c r="KS40" i="4"/>
  <c r="KV40" i="4"/>
  <c r="KW40" i="4"/>
  <c r="KX40" i="4"/>
  <c r="KY40" i="4"/>
  <c r="KZ40" i="4"/>
  <c r="LA40" i="4"/>
  <c r="LB40" i="4"/>
  <c r="LC40" i="4"/>
  <c r="LD40" i="4"/>
  <c r="LE40" i="4"/>
  <c r="LF40" i="4"/>
  <c r="LG40" i="4"/>
  <c r="LH40" i="4"/>
  <c r="LI40" i="4"/>
  <c r="LJ40" i="4"/>
  <c r="LK40" i="4"/>
  <c r="LL40" i="4"/>
  <c r="LM40" i="4"/>
  <c r="LN40" i="4"/>
  <c r="LO40" i="4"/>
  <c r="LP40" i="4"/>
  <c r="LQ40" i="4"/>
  <c r="LR40" i="4"/>
  <c r="LS40" i="4"/>
  <c r="LT40" i="4"/>
  <c r="LU40" i="4"/>
  <c r="LV40" i="4"/>
  <c r="LW40" i="4"/>
  <c r="LX40" i="4"/>
  <c r="LY40" i="4"/>
  <c r="LZ40" i="4"/>
  <c r="MA40" i="4"/>
  <c r="MB40" i="4"/>
  <c r="MC40" i="4"/>
  <c r="MD40" i="4"/>
  <c r="ME40" i="4"/>
  <c r="MF40" i="4"/>
  <c r="MG40" i="4"/>
  <c r="MH40" i="4"/>
  <c r="MI40" i="4"/>
  <c r="MJ40" i="4"/>
  <c r="MK40" i="4"/>
  <c r="ML40" i="4"/>
  <c r="MM40" i="4"/>
  <c r="MN40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BV41" i="4"/>
  <c r="BW41" i="4"/>
  <c r="BX41" i="4"/>
  <c r="BY41" i="4"/>
  <c r="BZ41" i="4"/>
  <c r="CA41" i="4"/>
  <c r="CB41" i="4"/>
  <c r="CC41" i="4"/>
  <c r="CD41" i="4"/>
  <c r="CE41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Y41" i="4"/>
  <c r="CZ41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M41" i="4"/>
  <c r="DN41" i="4"/>
  <c r="DO41" i="4"/>
  <c r="DP41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EI41" i="4"/>
  <c r="EJ41" i="4"/>
  <c r="EK41" i="4"/>
  <c r="EL41" i="4"/>
  <c r="EM41" i="4"/>
  <c r="EN41" i="4"/>
  <c r="EO41" i="4"/>
  <c r="EP41" i="4"/>
  <c r="EQ41" i="4"/>
  <c r="ER41" i="4"/>
  <c r="ES41" i="4"/>
  <c r="ET41" i="4"/>
  <c r="EU41" i="4"/>
  <c r="EV41" i="4"/>
  <c r="EW41" i="4"/>
  <c r="EX41" i="4"/>
  <c r="EY41" i="4"/>
  <c r="EZ41" i="4"/>
  <c r="FA41" i="4"/>
  <c r="FB41" i="4"/>
  <c r="FC41" i="4"/>
  <c r="FD41" i="4"/>
  <c r="FE41" i="4"/>
  <c r="FF41" i="4"/>
  <c r="FG41" i="4"/>
  <c r="FH41" i="4"/>
  <c r="FI41" i="4"/>
  <c r="FJ41" i="4"/>
  <c r="FM41" i="4"/>
  <c r="FN41" i="4"/>
  <c r="FO41" i="4"/>
  <c r="FP41" i="4"/>
  <c r="FQ41" i="4"/>
  <c r="FR41" i="4"/>
  <c r="FS41" i="4"/>
  <c r="FT41" i="4"/>
  <c r="FU41" i="4"/>
  <c r="FV41" i="4"/>
  <c r="FW41" i="4"/>
  <c r="FX41" i="4"/>
  <c r="FY41" i="4"/>
  <c r="FZ41" i="4"/>
  <c r="GA41" i="4"/>
  <c r="GB41" i="4"/>
  <c r="GC41" i="4"/>
  <c r="GD41" i="4"/>
  <c r="GE41" i="4"/>
  <c r="GF41" i="4"/>
  <c r="GG41" i="4"/>
  <c r="GH41" i="4"/>
  <c r="GI41" i="4"/>
  <c r="GJ41" i="4"/>
  <c r="GK41" i="4"/>
  <c r="GL41" i="4"/>
  <c r="GM41" i="4"/>
  <c r="GN41" i="4"/>
  <c r="GO41" i="4"/>
  <c r="GP41" i="4"/>
  <c r="GQ41" i="4"/>
  <c r="GS41" i="4"/>
  <c r="GT41" i="4"/>
  <c r="GU41" i="4"/>
  <c r="GV41" i="4"/>
  <c r="GW41" i="4"/>
  <c r="GX41" i="4"/>
  <c r="GY41" i="4"/>
  <c r="GZ41" i="4"/>
  <c r="HA41" i="4"/>
  <c r="HB41" i="4"/>
  <c r="HC41" i="4"/>
  <c r="HD41" i="4"/>
  <c r="HE41" i="4"/>
  <c r="HF41" i="4"/>
  <c r="HG41" i="4"/>
  <c r="HH41" i="4"/>
  <c r="HI41" i="4"/>
  <c r="HJ41" i="4"/>
  <c r="HK41" i="4"/>
  <c r="HL41" i="4"/>
  <c r="HM41" i="4"/>
  <c r="HN41" i="4"/>
  <c r="HO41" i="4"/>
  <c r="HP41" i="4"/>
  <c r="HQ41" i="4"/>
  <c r="HR41" i="4"/>
  <c r="HS41" i="4"/>
  <c r="HT41" i="4"/>
  <c r="HU41" i="4"/>
  <c r="HV41" i="4"/>
  <c r="HW41" i="4"/>
  <c r="HX41" i="4"/>
  <c r="HY41" i="4"/>
  <c r="HZ41" i="4"/>
  <c r="IA41" i="4"/>
  <c r="IB41" i="4"/>
  <c r="IC41" i="4"/>
  <c r="ID41" i="4"/>
  <c r="IE41" i="4"/>
  <c r="IF41" i="4"/>
  <c r="IG41" i="4"/>
  <c r="IH41" i="4"/>
  <c r="II41" i="4"/>
  <c r="IJ41" i="4"/>
  <c r="IK41" i="4"/>
  <c r="IM41" i="4"/>
  <c r="IN41" i="4"/>
  <c r="IO41" i="4"/>
  <c r="IP41" i="4"/>
  <c r="IQ41" i="4"/>
  <c r="IR41" i="4"/>
  <c r="IS41" i="4"/>
  <c r="IT41" i="4"/>
  <c r="IU41" i="4"/>
  <c r="IV41" i="4"/>
  <c r="IW41" i="4"/>
  <c r="IX41" i="4"/>
  <c r="IY41" i="4"/>
  <c r="IZ41" i="4"/>
  <c r="JA41" i="4"/>
  <c r="JB41" i="4"/>
  <c r="JC41" i="4"/>
  <c r="JD41" i="4"/>
  <c r="JE41" i="4"/>
  <c r="JG41" i="4"/>
  <c r="JH41" i="4"/>
  <c r="JI41" i="4"/>
  <c r="JJ41" i="4"/>
  <c r="JK41" i="4"/>
  <c r="JM41" i="4"/>
  <c r="JN41" i="4"/>
  <c r="JO41" i="4"/>
  <c r="JP41" i="4"/>
  <c r="JQ41" i="4"/>
  <c r="JR41" i="4"/>
  <c r="JT41" i="4"/>
  <c r="JU41" i="4"/>
  <c r="JV41" i="4"/>
  <c r="JX41" i="4"/>
  <c r="JY41" i="4"/>
  <c r="JZ41" i="4"/>
  <c r="KA41" i="4"/>
  <c r="KB41" i="4"/>
  <c r="KC41" i="4"/>
  <c r="KD41" i="4"/>
  <c r="KE41" i="4"/>
  <c r="KF41" i="4"/>
  <c r="KG41" i="4"/>
  <c r="KH41" i="4"/>
  <c r="KI41" i="4"/>
  <c r="KJ41" i="4"/>
  <c r="KK41" i="4"/>
  <c r="KL41" i="4"/>
  <c r="KM41" i="4"/>
  <c r="KN41" i="4"/>
  <c r="KO41" i="4"/>
  <c r="KP41" i="4"/>
  <c r="KQ41" i="4"/>
  <c r="KR41" i="4"/>
  <c r="KS41" i="4"/>
  <c r="KV41" i="4"/>
  <c r="KW41" i="4"/>
  <c r="KX41" i="4"/>
  <c r="KY41" i="4"/>
  <c r="KZ41" i="4"/>
  <c r="LA41" i="4"/>
  <c r="LB41" i="4"/>
  <c r="LC41" i="4"/>
  <c r="LD41" i="4"/>
  <c r="LE41" i="4"/>
  <c r="LF41" i="4"/>
  <c r="LG41" i="4"/>
  <c r="LH41" i="4"/>
  <c r="LI41" i="4"/>
  <c r="LJ41" i="4"/>
  <c r="LK41" i="4"/>
  <c r="LL41" i="4"/>
  <c r="LM41" i="4"/>
  <c r="LN41" i="4"/>
  <c r="LO41" i="4"/>
  <c r="LP41" i="4"/>
  <c r="LQ41" i="4"/>
  <c r="LR41" i="4"/>
  <c r="LS41" i="4"/>
  <c r="LT41" i="4"/>
  <c r="LU41" i="4"/>
  <c r="LV41" i="4"/>
  <c r="LW41" i="4"/>
  <c r="LX41" i="4"/>
  <c r="LY41" i="4"/>
  <c r="LZ41" i="4"/>
  <c r="MA41" i="4"/>
  <c r="MB41" i="4"/>
  <c r="MC41" i="4"/>
  <c r="MD41" i="4"/>
  <c r="ME41" i="4"/>
  <c r="MF41" i="4"/>
  <c r="MG41" i="4"/>
  <c r="MH41" i="4"/>
  <c r="MI41" i="4"/>
  <c r="MJ41" i="4"/>
  <c r="MK41" i="4"/>
  <c r="ML41" i="4"/>
  <c r="MM41" i="4"/>
  <c r="MN41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BV42" i="4"/>
  <c r="BW42" i="4"/>
  <c r="BX42" i="4"/>
  <c r="BY42" i="4"/>
  <c r="BZ42" i="4"/>
  <c r="CA42" i="4"/>
  <c r="CB42" i="4"/>
  <c r="CC42" i="4"/>
  <c r="CD42" i="4"/>
  <c r="CE42" i="4"/>
  <c r="CF42" i="4"/>
  <c r="CG42" i="4"/>
  <c r="CH42" i="4"/>
  <c r="CI42" i="4"/>
  <c r="CJ42" i="4"/>
  <c r="CK42" i="4"/>
  <c r="CL42" i="4"/>
  <c r="CM42" i="4"/>
  <c r="CN42" i="4"/>
  <c r="CO42" i="4"/>
  <c r="CP42" i="4"/>
  <c r="CQ42" i="4"/>
  <c r="CR42" i="4"/>
  <c r="CS42" i="4"/>
  <c r="CT42" i="4"/>
  <c r="CU42" i="4"/>
  <c r="CV42" i="4"/>
  <c r="CW42" i="4"/>
  <c r="CX42" i="4"/>
  <c r="CY42" i="4"/>
  <c r="CZ42" i="4"/>
  <c r="DA42" i="4"/>
  <c r="DB42" i="4"/>
  <c r="DC42" i="4"/>
  <c r="DD42" i="4"/>
  <c r="DE42" i="4"/>
  <c r="DF42" i="4"/>
  <c r="DG42" i="4"/>
  <c r="DH42" i="4"/>
  <c r="DI42" i="4"/>
  <c r="DJ42" i="4"/>
  <c r="DK42" i="4"/>
  <c r="DL42" i="4"/>
  <c r="DM42" i="4"/>
  <c r="DN42" i="4"/>
  <c r="DO42" i="4"/>
  <c r="DP42" i="4"/>
  <c r="DQ42" i="4"/>
  <c r="DR42" i="4"/>
  <c r="DS42" i="4"/>
  <c r="DT42" i="4"/>
  <c r="DU42" i="4"/>
  <c r="DV42" i="4"/>
  <c r="DW42" i="4"/>
  <c r="DX42" i="4"/>
  <c r="DY42" i="4"/>
  <c r="DZ42" i="4"/>
  <c r="EA42" i="4"/>
  <c r="EB42" i="4"/>
  <c r="EC42" i="4"/>
  <c r="ED42" i="4"/>
  <c r="EE42" i="4"/>
  <c r="EF42" i="4"/>
  <c r="EG42" i="4"/>
  <c r="EH42" i="4"/>
  <c r="EI42" i="4"/>
  <c r="EJ42" i="4"/>
  <c r="EK42" i="4"/>
  <c r="EL42" i="4"/>
  <c r="EM42" i="4"/>
  <c r="EN42" i="4"/>
  <c r="EO42" i="4"/>
  <c r="EP42" i="4"/>
  <c r="EQ42" i="4"/>
  <c r="ER42" i="4"/>
  <c r="ES42" i="4"/>
  <c r="ET42" i="4"/>
  <c r="EU42" i="4"/>
  <c r="EV42" i="4"/>
  <c r="EW42" i="4"/>
  <c r="EX42" i="4"/>
  <c r="EY42" i="4"/>
  <c r="EZ42" i="4"/>
  <c r="FA42" i="4"/>
  <c r="FB42" i="4"/>
  <c r="FC42" i="4"/>
  <c r="FD42" i="4"/>
  <c r="FE42" i="4"/>
  <c r="FF42" i="4"/>
  <c r="FG42" i="4"/>
  <c r="FH42" i="4"/>
  <c r="FI42" i="4"/>
  <c r="FJ42" i="4"/>
  <c r="FM42" i="4"/>
  <c r="FN42" i="4"/>
  <c r="FO42" i="4"/>
  <c r="FP42" i="4"/>
  <c r="FQ42" i="4"/>
  <c r="FR42" i="4"/>
  <c r="FS42" i="4"/>
  <c r="FT42" i="4"/>
  <c r="FU42" i="4"/>
  <c r="FV42" i="4"/>
  <c r="FW42" i="4"/>
  <c r="FX42" i="4"/>
  <c r="FY42" i="4"/>
  <c r="FZ42" i="4"/>
  <c r="GA42" i="4"/>
  <c r="GB42" i="4"/>
  <c r="GC42" i="4"/>
  <c r="GD42" i="4"/>
  <c r="GE42" i="4"/>
  <c r="GF42" i="4"/>
  <c r="GG42" i="4"/>
  <c r="GH42" i="4"/>
  <c r="GI42" i="4"/>
  <c r="GJ42" i="4"/>
  <c r="GK42" i="4"/>
  <c r="GL42" i="4"/>
  <c r="GM42" i="4"/>
  <c r="GN42" i="4"/>
  <c r="GO42" i="4"/>
  <c r="GP42" i="4"/>
  <c r="GQ42" i="4"/>
  <c r="GS42" i="4"/>
  <c r="GT42" i="4"/>
  <c r="GU42" i="4"/>
  <c r="GV42" i="4"/>
  <c r="GW42" i="4"/>
  <c r="GX42" i="4"/>
  <c r="GY42" i="4"/>
  <c r="GZ42" i="4"/>
  <c r="HA42" i="4"/>
  <c r="HB42" i="4"/>
  <c r="HC42" i="4"/>
  <c r="HD42" i="4"/>
  <c r="HE42" i="4"/>
  <c r="HF42" i="4"/>
  <c r="HG42" i="4"/>
  <c r="HH42" i="4"/>
  <c r="HI42" i="4"/>
  <c r="HJ42" i="4"/>
  <c r="HK42" i="4"/>
  <c r="HL42" i="4"/>
  <c r="HM42" i="4"/>
  <c r="HN42" i="4"/>
  <c r="HO42" i="4"/>
  <c r="HP42" i="4"/>
  <c r="HQ42" i="4"/>
  <c r="HR42" i="4"/>
  <c r="HS42" i="4"/>
  <c r="HT42" i="4"/>
  <c r="HU42" i="4"/>
  <c r="HV42" i="4"/>
  <c r="HW42" i="4"/>
  <c r="HX42" i="4"/>
  <c r="HY42" i="4"/>
  <c r="HZ42" i="4"/>
  <c r="IA42" i="4"/>
  <c r="IB42" i="4"/>
  <c r="IC42" i="4"/>
  <c r="ID42" i="4"/>
  <c r="IE42" i="4"/>
  <c r="IF42" i="4"/>
  <c r="IG42" i="4"/>
  <c r="IH42" i="4"/>
  <c r="II42" i="4"/>
  <c r="IJ42" i="4"/>
  <c r="IK42" i="4"/>
  <c r="IM42" i="4"/>
  <c r="IN42" i="4"/>
  <c r="IO42" i="4"/>
  <c r="IP42" i="4"/>
  <c r="IQ42" i="4"/>
  <c r="IR42" i="4"/>
  <c r="IS42" i="4"/>
  <c r="IT42" i="4"/>
  <c r="IU42" i="4"/>
  <c r="IV42" i="4"/>
  <c r="IW42" i="4"/>
  <c r="IX42" i="4"/>
  <c r="IY42" i="4"/>
  <c r="IZ42" i="4"/>
  <c r="JA42" i="4"/>
  <c r="JB42" i="4"/>
  <c r="JC42" i="4"/>
  <c r="JD42" i="4"/>
  <c r="JE42" i="4"/>
  <c r="JG42" i="4"/>
  <c r="JH42" i="4"/>
  <c r="JI42" i="4"/>
  <c r="JJ42" i="4"/>
  <c r="JK42" i="4"/>
  <c r="JM42" i="4"/>
  <c r="JN42" i="4"/>
  <c r="JO42" i="4"/>
  <c r="JP42" i="4"/>
  <c r="JQ42" i="4"/>
  <c r="JR42" i="4"/>
  <c r="JT42" i="4"/>
  <c r="JU42" i="4"/>
  <c r="JV42" i="4"/>
  <c r="JX42" i="4"/>
  <c r="JY42" i="4"/>
  <c r="JZ42" i="4"/>
  <c r="KA42" i="4"/>
  <c r="KB42" i="4"/>
  <c r="KC42" i="4"/>
  <c r="KD42" i="4"/>
  <c r="KE42" i="4"/>
  <c r="KF42" i="4"/>
  <c r="KG42" i="4"/>
  <c r="KH42" i="4"/>
  <c r="KI42" i="4"/>
  <c r="KJ42" i="4"/>
  <c r="KK42" i="4"/>
  <c r="KL42" i="4"/>
  <c r="KM42" i="4"/>
  <c r="KN42" i="4"/>
  <c r="KO42" i="4"/>
  <c r="KP42" i="4"/>
  <c r="KQ42" i="4"/>
  <c r="KR42" i="4"/>
  <c r="KS42" i="4"/>
  <c r="KV42" i="4"/>
  <c r="KW42" i="4"/>
  <c r="KX42" i="4"/>
  <c r="KY42" i="4"/>
  <c r="KZ42" i="4"/>
  <c r="LA42" i="4"/>
  <c r="LB42" i="4"/>
  <c r="LC42" i="4"/>
  <c r="LD42" i="4"/>
  <c r="LE42" i="4"/>
  <c r="LF42" i="4"/>
  <c r="LG42" i="4"/>
  <c r="LH42" i="4"/>
  <c r="LI42" i="4"/>
  <c r="LJ42" i="4"/>
  <c r="LK42" i="4"/>
  <c r="LL42" i="4"/>
  <c r="LM42" i="4"/>
  <c r="LN42" i="4"/>
  <c r="LO42" i="4"/>
  <c r="LP42" i="4"/>
  <c r="LQ42" i="4"/>
  <c r="LR42" i="4"/>
  <c r="LS42" i="4"/>
  <c r="LT42" i="4"/>
  <c r="LU42" i="4"/>
  <c r="LV42" i="4"/>
  <c r="LW42" i="4"/>
  <c r="LX42" i="4"/>
  <c r="LY42" i="4"/>
  <c r="LZ42" i="4"/>
  <c r="MA42" i="4"/>
  <c r="MB42" i="4"/>
  <c r="MC42" i="4"/>
  <c r="MD42" i="4"/>
  <c r="ME42" i="4"/>
  <c r="MF42" i="4"/>
  <c r="MG42" i="4"/>
  <c r="MH42" i="4"/>
  <c r="MI42" i="4"/>
  <c r="MJ42" i="4"/>
  <c r="MK42" i="4"/>
  <c r="ML42" i="4"/>
  <c r="MM42" i="4"/>
  <c r="MN42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W43" i="4"/>
  <c r="BX43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Y43" i="4"/>
  <c r="CZ43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M43" i="4"/>
  <c r="DN43" i="4"/>
  <c r="DO43" i="4"/>
  <c r="DP43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EI43" i="4"/>
  <c r="EJ43" i="4"/>
  <c r="EK43" i="4"/>
  <c r="EL43" i="4"/>
  <c r="EM43" i="4"/>
  <c r="EN43" i="4"/>
  <c r="EO43" i="4"/>
  <c r="EP43" i="4"/>
  <c r="EQ43" i="4"/>
  <c r="ER43" i="4"/>
  <c r="ES43" i="4"/>
  <c r="ET43" i="4"/>
  <c r="EU43" i="4"/>
  <c r="EV43" i="4"/>
  <c r="EW43" i="4"/>
  <c r="EX43" i="4"/>
  <c r="EY43" i="4"/>
  <c r="EZ43" i="4"/>
  <c r="FA43" i="4"/>
  <c r="FB43" i="4"/>
  <c r="FC43" i="4"/>
  <c r="FD43" i="4"/>
  <c r="FE43" i="4"/>
  <c r="FF43" i="4"/>
  <c r="FG43" i="4"/>
  <c r="FH43" i="4"/>
  <c r="FI43" i="4"/>
  <c r="FJ43" i="4"/>
  <c r="FM43" i="4"/>
  <c r="FN43" i="4"/>
  <c r="FO43" i="4"/>
  <c r="FP43" i="4"/>
  <c r="FQ43" i="4"/>
  <c r="FR43" i="4"/>
  <c r="FS43" i="4"/>
  <c r="FT43" i="4"/>
  <c r="FU43" i="4"/>
  <c r="FV43" i="4"/>
  <c r="FW43" i="4"/>
  <c r="FX43" i="4"/>
  <c r="FY43" i="4"/>
  <c r="FZ43" i="4"/>
  <c r="GA43" i="4"/>
  <c r="GB43" i="4"/>
  <c r="GC43" i="4"/>
  <c r="GD43" i="4"/>
  <c r="GE43" i="4"/>
  <c r="GF43" i="4"/>
  <c r="GG43" i="4"/>
  <c r="GH43" i="4"/>
  <c r="GI43" i="4"/>
  <c r="GJ43" i="4"/>
  <c r="GK43" i="4"/>
  <c r="GL43" i="4"/>
  <c r="GM43" i="4"/>
  <c r="GN43" i="4"/>
  <c r="GO43" i="4"/>
  <c r="GP43" i="4"/>
  <c r="GQ43" i="4"/>
  <c r="GS43" i="4"/>
  <c r="GT43" i="4"/>
  <c r="GU43" i="4"/>
  <c r="GV43" i="4"/>
  <c r="GW43" i="4"/>
  <c r="GX43" i="4"/>
  <c r="GY43" i="4"/>
  <c r="GZ43" i="4"/>
  <c r="HA43" i="4"/>
  <c r="HB43" i="4"/>
  <c r="HC43" i="4"/>
  <c r="HD43" i="4"/>
  <c r="HE43" i="4"/>
  <c r="HF43" i="4"/>
  <c r="HG43" i="4"/>
  <c r="HH43" i="4"/>
  <c r="HI43" i="4"/>
  <c r="HJ43" i="4"/>
  <c r="HK43" i="4"/>
  <c r="HL43" i="4"/>
  <c r="HM43" i="4"/>
  <c r="HN43" i="4"/>
  <c r="HO43" i="4"/>
  <c r="HP43" i="4"/>
  <c r="HQ43" i="4"/>
  <c r="HR43" i="4"/>
  <c r="HS43" i="4"/>
  <c r="HT43" i="4"/>
  <c r="HU43" i="4"/>
  <c r="HV43" i="4"/>
  <c r="HW43" i="4"/>
  <c r="HX43" i="4"/>
  <c r="HY43" i="4"/>
  <c r="HZ43" i="4"/>
  <c r="IA43" i="4"/>
  <c r="IB43" i="4"/>
  <c r="IC43" i="4"/>
  <c r="ID43" i="4"/>
  <c r="IE43" i="4"/>
  <c r="IF43" i="4"/>
  <c r="IG43" i="4"/>
  <c r="IH43" i="4"/>
  <c r="II43" i="4"/>
  <c r="IJ43" i="4"/>
  <c r="IK43" i="4"/>
  <c r="IM43" i="4"/>
  <c r="IN43" i="4"/>
  <c r="IO43" i="4"/>
  <c r="IP43" i="4"/>
  <c r="IQ43" i="4"/>
  <c r="IR43" i="4"/>
  <c r="IS43" i="4"/>
  <c r="IT43" i="4"/>
  <c r="IU43" i="4"/>
  <c r="IV43" i="4"/>
  <c r="IW43" i="4"/>
  <c r="IX43" i="4"/>
  <c r="IY43" i="4"/>
  <c r="IZ43" i="4"/>
  <c r="JA43" i="4"/>
  <c r="JB43" i="4"/>
  <c r="JC43" i="4"/>
  <c r="JD43" i="4"/>
  <c r="JE43" i="4"/>
  <c r="JG43" i="4"/>
  <c r="JH43" i="4"/>
  <c r="JI43" i="4"/>
  <c r="JJ43" i="4"/>
  <c r="JK43" i="4"/>
  <c r="JM43" i="4"/>
  <c r="JN43" i="4"/>
  <c r="JO43" i="4"/>
  <c r="JP43" i="4"/>
  <c r="JQ43" i="4"/>
  <c r="JR43" i="4"/>
  <c r="JT43" i="4"/>
  <c r="JU43" i="4"/>
  <c r="JV43" i="4"/>
  <c r="JX43" i="4"/>
  <c r="JY43" i="4"/>
  <c r="JZ43" i="4"/>
  <c r="KA43" i="4"/>
  <c r="KB43" i="4"/>
  <c r="KC43" i="4"/>
  <c r="KD43" i="4"/>
  <c r="KE43" i="4"/>
  <c r="KF43" i="4"/>
  <c r="KG43" i="4"/>
  <c r="KH43" i="4"/>
  <c r="KI43" i="4"/>
  <c r="KJ43" i="4"/>
  <c r="KK43" i="4"/>
  <c r="KL43" i="4"/>
  <c r="KM43" i="4"/>
  <c r="KN43" i="4"/>
  <c r="KO43" i="4"/>
  <c r="KP43" i="4"/>
  <c r="KQ43" i="4"/>
  <c r="KR43" i="4"/>
  <c r="KS43" i="4"/>
  <c r="KV43" i="4"/>
  <c r="KW43" i="4"/>
  <c r="KX43" i="4"/>
  <c r="KY43" i="4"/>
  <c r="KZ43" i="4"/>
  <c r="LA43" i="4"/>
  <c r="LB43" i="4"/>
  <c r="LC43" i="4"/>
  <c r="LD43" i="4"/>
  <c r="LE43" i="4"/>
  <c r="LF43" i="4"/>
  <c r="LG43" i="4"/>
  <c r="LH43" i="4"/>
  <c r="LI43" i="4"/>
  <c r="LJ43" i="4"/>
  <c r="LK43" i="4"/>
  <c r="LL43" i="4"/>
  <c r="LM43" i="4"/>
  <c r="LN43" i="4"/>
  <c r="LO43" i="4"/>
  <c r="LP43" i="4"/>
  <c r="LQ43" i="4"/>
  <c r="LR43" i="4"/>
  <c r="LS43" i="4"/>
  <c r="LT43" i="4"/>
  <c r="LU43" i="4"/>
  <c r="LV43" i="4"/>
  <c r="LW43" i="4"/>
  <c r="LX43" i="4"/>
  <c r="LY43" i="4"/>
  <c r="LZ43" i="4"/>
  <c r="MA43" i="4"/>
  <c r="MB43" i="4"/>
  <c r="MC43" i="4"/>
  <c r="MD43" i="4"/>
  <c r="ME43" i="4"/>
  <c r="MF43" i="4"/>
  <c r="MG43" i="4"/>
  <c r="MH43" i="4"/>
  <c r="MI43" i="4"/>
  <c r="MJ43" i="4"/>
  <c r="MK43" i="4"/>
  <c r="ML43" i="4"/>
  <c r="MM43" i="4"/>
  <c r="MN43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W44" i="4"/>
  <c r="BX44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Y44" i="4"/>
  <c r="CZ44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M44" i="4"/>
  <c r="DN44" i="4"/>
  <c r="DO44" i="4"/>
  <c r="DP44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EJ44" i="4"/>
  <c r="EK44" i="4"/>
  <c r="EL44" i="4"/>
  <c r="EM44" i="4"/>
  <c r="EN44" i="4"/>
  <c r="EO44" i="4"/>
  <c r="EP44" i="4"/>
  <c r="EQ44" i="4"/>
  <c r="ER44" i="4"/>
  <c r="ES44" i="4"/>
  <c r="ET44" i="4"/>
  <c r="EU44" i="4"/>
  <c r="EV44" i="4"/>
  <c r="EW44" i="4"/>
  <c r="EX44" i="4"/>
  <c r="EY44" i="4"/>
  <c r="EZ44" i="4"/>
  <c r="FA44" i="4"/>
  <c r="FB44" i="4"/>
  <c r="FC44" i="4"/>
  <c r="FD44" i="4"/>
  <c r="FE44" i="4"/>
  <c r="FF44" i="4"/>
  <c r="FG44" i="4"/>
  <c r="FH44" i="4"/>
  <c r="FI44" i="4"/>
  <c r="FJ44" i="4"/>
  <c r="FM44" i="4"/>
  <c r="FN44" i="4"/>
  <c r="FO44" i="4"/>
  <c r="FP44" i="4"/>
  <c r="FQ44" i="4"/>
  <c r="FR44" i="4"/>
  <c r="FS44" i="4"/>
  <c r="FT44" i="4"/>
  <c r="FU44" i="4"/>
  <c r="FV44" i="4"/>
  <c r="FW44" i="4"/>
  <c r="FX44" i="4"/>
  <c r="FY44" i="4"/>
  <c r="FZ44" i="4"/>
  <c r="GA44" i="4"/>
  <c r="GB44" i="4"/>
  <c r="GC44" i="4"/>
  <c r="GD44" i="4"/>
  <c r="GE44" i="4"/>
  <c r="GF44" i="4"/>
  <c r="GG44" i="4"/>
  <c r="GH44" i="4"/>
  <c r="GI44" i="4"/>
  <c r="GJ44" i="4"/>
  <c r="GK44" i="4"/>
  <c r="GL44" i="4"/>
  <c r="GM44" i="4"/>
  <c r="GN44" i="4"/>
  <c r="GO44" i="4"/>
  <c r="GP44" i="4"/>
  <c r="GQ44" i="4"/>
  <c r="GS44" i="4"/>
  <c r="GT44" i="4"/>
  <c r="GU44" i="4"/>
  <c r="GV44" i="4"/>
  <c r="GW44" i="4"/>
  <c r="GX44" i="4"/>
  <c r="GY44" i="4"/>
  <c r="GZ44" i="4"/>
  <c r="HA44" i="4"/>
  <c r="HB44" i="4"/>
  <c r="HC44" i="4"/>
  <c r="HD44" i="4"/>
  <c r="HE44" i="4"/>
  <c r="HF44" i="4"/>
  <c r="HG44" i="4"/>
  <c r="HH44" i="4"/>
  <c r="HI44" i="4"/>
  <c r="HJ44" i="4"/>
  <c r="HK44" i="4"/>
  <c r="HL44" i="4"/>
  <c r="HM44" i="4"/>
  <c r="HN44" i="4"/>
  <c r="HO44" i="4"/>
  <c r="HP44" i="4"/>
  <c r="HQ44" i="4"/>
  <c r="HR44" i="4"/>
  <c r="HS44" i="4"/>
  <c r="HT44" i="4"/>
  <c r="HU44" i="4"/>
  <c r="HV44" i="4"/>
  <c r="HW44" i="4"/>
  <c r="HX44" i="4"/>
  <c r="HY44" i="4"/>
  <c r="HZ44" i="4"/>
  <c r="IA44" i="4"/>
  <c r="IB44" i="4"/>
  <c r="IC44" i="4"/>
  <c r="ID44" i="4"/>
  <c r="IE44" i="4"/>
  <c r="IF44" i="4"/>
  <c r="IG44" i="4"/>
  <c r="IH44" i="4"/>
  <c r="II44" i="4"/>
  <c r="IJ44" i="4"/>
  <c r="IK44" i="4"/>
  <c r="IM44" i="4"/>
  <c r="IN44" i="4"/>
  <c r="IO44" i="4"/>
  <c r="IP44" i="4"/>
  <c r="IQ44" i="4"/>
  <c r="IR44" i="4"/>
  <c r="IS44" i="4"/>
  <c r="IT44" i="4"/>
  <c r="IU44" i="4"/>
  <c r="IV44" i="4"/>
  <c r="IW44" i="4"/>
  <c r="IX44" i="4"/>
  <c r="IY44" i="4"/>
  <c r="IZ44" i="4"/>
  <c r="JA44" i="4"/>
  <c r="JB44" i="4"/>
  <c r="JC44" i="4"/>
  <c r="JD44" i="4"/>
  <c r="JE44" i="4"/>
  <c r="JG44" i="4"/>
  <c r="JH44" i="4"/>
  <c r="JI44" i="4"/>
  <c r="JJ44" i="4"/>
  <c r="JK44" i="4"/>
  <c r="JM44" i="4"/>
  <c r="JN44" i="4"/>
  <c r="JO44" i="4"/>
  <c r="JP44" i="4"/>
  <c r="JQ44" i="4"/>
  <c r="JR44" i="4"/>
  <c r="JT44" i="4"/>
  <c r="JU44" i="4"/>
  <c r="JV44" i="4"/>
  <c r="JX44" i="4"/>
  <c r="JY44" i="4"/>
  <c r="JZ44" i="4"/>
  <c r="KA44" i="4"/>
  <c r="KB44" i="4"/>
  <c r="KC44" i="4"/>
  <c r="KD44" i="4"/>
  <c r="KE44" i="4"/>
  <c r="KF44" i="4"/>
  <c r="KG44" i="4"/>
  <c r="KH44" i="4"/>
  <c r="KI44" i="4"/>
  <c r="KJ44" i="4"/>
  <c r="KK44" i="4"/>
  <c r="KL44" i="4"/>
  <c r="KM44" i="4"/>
  <c r="KN44" i="4"/>
  <c r="KO44" i="4"/>
  <c r="KP44" i="4"/>
  <c r="KQ44" i="4"/>
  <c r="KR44" i="4"/>
  <c r="KS44" i="4"/>
  <c r="KV44" i="4"/>
  <c r="KW44" i="4"/>
  <c r="KX44" i="4"/>
  <c r="KY44" i="4"/>
  <c r="KZ44" i="4"/>
  <c r="LA44" i="4"/>
  <c r="LB44" i="4"/>
  <c r="LC44" i="4"/>
  <c r="LD44" i="4"/>
  <c r="LE44" i="4"/>
  <c r="LF44" i="4"/>
  <c r="LG44" i="4"/>
  <c r="LH44" i="4"/>
  <c r="LI44" i="4"/>
  <c r="LJ44" i="4"/>
  <c r="LK44" i="4"/>
  <c r="LL44" i="4"/>
  <c r="LM44" i="4"/>
  <c r="LN44" i="4"/>
  <c r="LO44" i="4"/>
  <c r="LP44" i="4"/>
  <c r="LQ44" i="4"/>
  <c r="LR44" i="4"/>
  <c r="LS44" i="4"/>
  <c r="LT44" i="4"/>
  <c r="LU44" i="4"/>
  <c r="LV44" i="4"/>
  <c r="LW44" i="4"/>
  <c r="LX44" i="4"/>
  <c r="LY44" i="4"/>
  <c r="LZ44" i="4"/>
  <c r="MA44" i="4"/>
  <c r="MB44" i="4"/>
  <c r="MC44" i="4"/>
  <c r="MD44" i="4"/>
  <c r="ME44" i="4"/>
  <c r="MF44" i="4"/>
  <c r="MG44" i="4"/>
  <c r="MH44" i="4"/>
  <c r="MI44" i="4"/>
  <c r="MJ44" i="4"/>
  <c r="MK44" i="4"/>
  <c r="ML44" i="4"/>
  <c r="MM44" i="4"/>
  <c r="MN44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W45" i="4"/>
  <c r="BX45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Y45" i="4"/>
  <c r="CZ45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M45" i="4"/>
  <c r="DN45" i="4"/>
  <c r="DO45" i="4"/>
  <c r="DP45" i="4"/>
  <c r="DQ45" i="4"/>
  <c r="DR45" i="4"/>
  <c r="DS45" i="4"/>
  <c r="DT45" i="4"/>
  <c r="DU45" i="4"/>
  <c r="DV45" i="4"/>
  <c r="DW45" i="4"/>
  <c r="DX45" i="4"/>
  <c r="DY45" i="4"/>
  <c r="DZ45" i="4"/>
  <c r="EA45" i="4"/>
  <c r="EB45" i="4"/>
  <c r="EC45" i="4"/>
  <c r="ED45" i="4"/>
  <c r="EE45" i="4"/>
  <c r="EF45" i="4"/>
  <c r="EG45" i="4"/>
  <c r="EH45" i="4"/>
  <c r="EI45" i="4"/>
  <c r="EJ45" i="4"/>
  <c r="EK45" i="4"/>
  <c r="EL45" i="4"/>
  <c r="EM45" i="4"/>
  <c r="EN45" i="4"/>
  <c r="EO45" i="4"/>
  <c r="EP45" i="4"/>
  <c r="EQ45" i="4"/>
  <c r="ER45" i="4"/>
  <c r="ES45" i="4"/>
  <c r="ET45" i="4"/>
  <c r="EU45" i="4"/>
  <c r="EV45" i="4"/>
  <c r="EW45" i="4"/>
  <c r="EX45" i="4"/>
  <c r="EY45" i="4"/>
  <c r="EZ45" i="4"/>
  <c r="FA45" i="4"/>
  <c r="FB45" i="4"/>
  <c r="FC45" i="4"/>
  <c r="FD45" i="4"/>
  <c r="FE45" i="4"/>
  <c r="FF45" i="4"/>
  <c r="FG45" i="4"/>
  <c r="FH45" i="4"/>
  <c r="FI45" i="4"/>
  <c r="FJ45" i="4"/>
  <c r="FM45" i="4"/>
  <c r="FN45" i="4"/>
  <c r="FO45" i="4"/>
  <c r="FP45" i="4"/>
  <c r="FQ45" i="4"/>
  <c r="FR45" i="4"/>
  <c r="FS45" i="4"/>
  <c r="FT45" i="4"/>
  <c r="FU45" i="4"/>
  <c r="FV45" i="4"/>
  <c r="FW45" i="4"/>
  <c r="FX45" i="4"/>
  <c r="FY45" i="4"/>
  <c r="FZ45" i="4"/>
  <c r="GA45" i="4"/>
  <c r="GB45" i="4"/>
  <c r="GC45" i="4"/>
  <c r="GD45" i="4"/>
  <c r="GE45" i="4"/>
  <c r="GF45" i="4"/>
  <c r="GG45" i="4"/>
  <c r="GH45" i="4"/>
  <c r="GI45" i="4"/>
  <c r="GJ45" i="4"/>
  <c r="GK45" i="4"/>
  <c r="GL45" i="4"/>
  <c r="GM45" i="4"/>
  <c r="GN45" i="4"/>
  <c r="GO45" i="4"/>
  <c r="GP45" i="4"/>
  <c r="GQ45" i="4"/>
  <c r="GS45" i="4"/>
  <c r="GT45" i="4"/>
  <c r="GU45" i="4"/>
  <c r="GV45" i="4"/>
  <c r="GW45" i="4"/>
  <c r="GX45" i="4"/>
  <c r="GY45" i="4"/>
  <c r="GZ45" i="4"/>
  <c r="HA45" i="4"/>
  <c r="HB45" i="4"/>
  <c r="HC45" i="4"/>
  <c r="HD45" i="4"/>
  <c r="HE45" i="4"/>
  <c r="HF45" i="4"/>
  <c r="HG45" i="4"/>
  <c r="HH45" i="4"/>
  <c r="HI45" i="4"/>
  <c r="HJ45" i="4"/>
  <c r="HK45" i="4"/>
  <c r="HL45" i="4"/>
  <c r="HM45" i="4"/>
  <c r="HN45" i="4"/>
  <c r="HO45" i="4"/>
  <c r="HP45" i="4"/>
  <c r="HQ45" i="4"/>
  <c r="HR45" i="4"/>
  <c r="HS45" i="4"/>
  <c r="HT45" i="4"/>
  <c r="HU45" i="4"/>
  <c r="HV45" i="4"/>
  <c r="HW45" i="4"/>
  <c r="HX45" i="4"/>
  <c r="HY45" i="4"/>
  <c r="HZ45" i="4"/>
  <c r="IA45" i="4"/>
  <c r="IB45" i="4"/>
  <c r="IC45" i="4"/>
  <c r="ID45" i="4"/>
  <c r="IE45" i="4"/>
  <c r="IF45" i="4"/>
  <c r="IG45" i="4"/>
  <c r="IH45" i="4"/>
  <c r="II45" i="4"/>
  <c r="IJ45" i="4"/>
  <c r="IK45" i="4"/>
  <c r="IM45" i="4"/>
  <c r="IN45" i="4"/>
  <c r="IO45" i="4"/>
  <c r="IP45" i="4"/>
  <c r="IQ45" i="4"/>
  <c r="IR45" i="4"/>
  <c r="IS45" i="4"/>
  <c r="IT45" i="4"/>
  <c r="IU45" i="4"/>
  <c r="IV45" i="4"/>
  <c r="IW45" i="4"/>
  <c r="IX45" i="4"/>
  <c r="IY45" i="4"/>
  <c r="IZ45" i="4"/>
  <c r="JA45" i="4"/>
  <c r="JB45" i="4"/>
  <c r="JC45" i="4"/>
  <c r="JD45" i="4"/>
  <c r="JE45" i="4"/>
  <c r="JG45" i="4"/>
  <c r="JH45" i="4"/>
  <c r="JI45" i="4"/>
  <c r="JJ45" i="4"/>
  <c r="JK45" i="4"/>
  <c r="JM45" i="4"/>
  <c r="JN45" i="4"/>
  <c r="JO45" i="4"/>
  <c r="JP45" i="4"/>
  <c r="JQ45" i="4"/>
  <c r="JR45" i="4"/>
  <c r="JT45" i="4"/>
  <c r="JU45" i="4"/>
  <c r="JV45" i="4"/>
  <c r="JX45" i="4"/>
  <c r="JY45" i="4"/>
  <c r="JZ45" i="4"/>
  <c r="KA45" i="4"/>
  <c r="KB45" i="4"/>
  <c r="KC45" i="4"/>
  <c r="KD45" i="4"/>
  <c r="KE45" i="4"/>
  <c r="KF45" i="4"/>
  <c r="KG45" i="4"/>
  <c r="KH45" i="4"/>
  <c r="KI45" i="4"/>
  <c r="KJ45" i="4"/>
  <c r="KK45" i="4"/>
  <c r="KL45" i="4"/>
  <c r="KM45" i="4"/>
  <c r="KN45" i="4"/>
  <c r="KO45" i="4"/>
  <c r="KP45" i="4"/>
  <c r="KQ45" i="4"/>
  <c r="KR45" i="4"/>
  <c r="KS45" i="4"/>
  <c r="KV45" i="4"/>
  <c r="KW45" i="4"/>
  <c r="KX45" i="4"/>
  <c r="KY45" i="4"/>
  <c r="KZ45" i="4"/>
  <c r="LA45" i="4"/>
  <c r="LB45" i="4"/>
  <c r="LC45" i="4"/>
  <c r="LD45" i="4"/>
  <c r="LE45" i="4"/>
  <c r="LF45" i="4"/>
  <c r="LG45" i="4"/>
  <c r="LH45" i="4"/>
  <c r="LI45" i="4"/>
  <c r="LJ45" i="4"/>
  <c r="LK45" i="4"/>
  <c r="LL45" i="4"/>
  <c r="LM45" i="4"/>
  <c r="LN45" i="4"/>
  <c r="LO45" i="4"/>
  <c r="LP45" i="4"/>
  <c r="LQ45" i="4"/>
  <c r="LR45" i="4"/>
  <c r="LS45" i="4"/>
  <c r="LT45" i="4"/>
  <c r="LU45" i="4"/>
  <c r="LV45" i="4"/>
  <c r="LW45" i="4"/>
  <c r="LX45" i="4"/>
  <c r="LY45" i="4"/>
  <c r="LZ45" i="4"/>
  <c r="MA45" i="4"/>
  <c r="MB45" i="4"/>
  <c r="MC45" i="4"/>
  <c r="MD45" i="4"/>
  <c r="ME45" i="4"/>
  <c r="MF45" i="4"/>
  <c r="MG45" i="4"/>
  <c r="MH45" i="4"/>
  <c r="MI45" i="4"/>
  <c r="MJ45" i="4"/>
  <c r="MK45" i="4"/>
  <c r="ML45" i="4"/>
  <c r="MM45" i="4"/>
  <c r="MN45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W46" i="4"/>
  <c r="BX46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Y46" i="4"/>
  <c r="CZ46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M46" i="4"/>
  <c r="DN46" i="4"/>
  <c r="DO46" i="4"/>
  <c r="DP46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EJ46" i="4"/>
  <c r="EK46" i="4"/>
  <c r="EL46" i="4"/>
  <c r="EM46" i="4"/>
  <c r="EN46" i="4"/>
  <c r="EO46" i="4"/>
  <c r="EP46" i="4"/>
  <c r="EQ46" i="4"/>
  <c r="ER46" i="4"/>
  <c r="ES46" i="4"/>
  <c r="ET46" i="4"/>
  <c r="EU46" i="4"/>
  <c r="EV46" i="4"/>
  <c r="EW46" i="4"/>
  <c r="EX46" i="4"/>
  <c r="EY46" i="4"/>
  <c r="EZ46" i="4"/>
  <c r="FA46" i="4"/>
  <c r="FB46" i="4"/>
  <c r="FC46" i="4"/>
  <c r="FD46" i="4"/>
  <c r="FE46" i="4"/>
  <c r="FF46" i="4"/>
  <c r="FG46" i="4"/>
  <c r="FH46" i="4"/>
  <c r="FI46" i="4"/>
  <c r="FJ46" i="4"/>
  <c r="FM46" i="4"/>
  <c r="FN46" i="4"/>
  <c r="FO46" i="4"/>
  <c r="FP46" i="4"/>
  <c r="FQ46" i="4"/>
  <c r="FR46" i="4"/>
  <c r="FS46" i="4"/>
  <c r="FT46" i="4"/>
  <c r="FU46" i="4"/>
  <c r="FV46" i="4"/>
  <c r="FW46" i="4"/>
  <c r="FX46" i="4"/>
  <c r="FY46" i="4"/>
  <c r="FZ46" i="4"/>
  <c r="GA46" i="4"/>
  <c r="GB46" i="4"/>
  <c r="GC46" i="4"/>
  <c r="GD46" i="4"/>
  <c r="GE46" i="4"/>
  <c r="GF46" i="4"/>
  <c r="GG46" i="4"/>
  <c r="GH46" i="4"/>
  <c r="GI46" i="4"/>
  <c r="GJ46" i="4"/>
  <c r="GK46" i="4"/>
  <c r="GL46" i="4"/>
  <c r="GM46" i="4"/>
  <c r="GN46" i="4"/>
  <c r="GO46" i="4"/>
  <c r="GP46" i="4"/>
  <c r="GQ46" i="4"/>
  <c r="GS46" i="4"/>
  <c r="GT46" i="4"/>
  <c r="GU46" i="4"/>
  <c r="GV46" i="4"/>
  <c r="GW46" i="4"/>
  <c r="GX46" i="4"/>
  <c r="GY46" i="4"/>
  <c r="GZ46" i="4"/>
  <c r="HA46" i="4"/>
  <c r="HB46" i="4"/>
  <c r="HC46" i="4"/>
  <c r="HD46" i="4"/>
  <c r="HE46" i="4"/>
  <c r="HF46" i="4"/>
  <c r="HG46" i="4"/>
  <c r="HH46" i="4"/>
  <c r="HI46" i="4"/>
  <c r="HJ46" i="4"/>
  <c r="HK46" i="4"/>
  <c r="HL46" i="4"/>
  <c r="HM46" i="4"/>
  <c r="HN46" i="4"/>
  <c r="HO46" i="4"/>
  <c r="HP46" i="4"/>
  <c r="HQ46" i="4"/>
  <c r="HR46" i="4"/>
  <c r="HS46" i="4"/>
  <c r="HT46" i="4"/>
  <c r="HU46" i="4"/>
  <c r="HV46" i="4"/>
  <c r="HW46" i="4"/>
  <c r="HX46" i="4"/>
  <c r="HY46" i="4"/>
  <c r="HZ46" i="4"/>
  <c r="IA46" i="4"/>
  <c r="IB46" i="4"/>
  <c r="IC46" i="4"/>
  <c r="ID46" i="4"/>
  <c r="IE46" i="4"/>
  <c r="IF46" i="4"/>
  <c r="IG46" i="4"/>
  <c r="IH46" i="4"/>
  <c r="II46" i="4"/>
  <c r="IJ46" i="4"/>
  <c r="IK46" i="4"/>
  <c r="IM46" i="4"/>
  <c r="IN46" i="4"/>
  <c r="IO46" i="4"/>
  <c r="IP46" i="4"/>
  <c r="IQ46" i="4"/>
  <c r="IR46" i="4"/>
  <c r="IS46" i="4"/>
  <c r="IT46" i="4"/>
  <c r="IU46" i="4"/>
  <c r="IV46" i="4"/>
  <c r="IW46" i="4"/>
  <c r="IX46" i="4"/>
  <c r="IY46" i="4"/>
  <c r="IZ46" i="4"/>
  <c r="JA46" i="4"/>
  <c r="JB46" i="4"/>
  <c r="JC46" i="4"/>
  <c r="JD46" i="4"/>
  <c r="JE46" i="4"/>
  <c r="JG46" i="4"/>
  <c r="JH46" i="4"/>
  <c r="JI46" i="4"/>
  <c r="JJ46" i="4"/>
  <c r="JK46" i="4"/>
  <c r="JM46" i="4"/>
  <c r="JN46" i="4"/>
  <c r="JO46" i="4"/>
  <c r="JP46" i="4"/>
  <c r="JQ46" i="4"/>
  <c r="JR46" i="4"/>
  <c r="JT46" i="4"/>
  <c r="JU46" i="4"/>
  <c r="JV46" i="4"/>
  <c r="JX46" i="4"/>
  <c r="JY46" i="4"/>
  <c r="JZ46" i="4"/>
  <c r="KA46" i="4"/>
  <c r="KB46" i="4"/>
  <c r="KC46" i="4"/>
  <c r="KD46" i="4"/>
  <c r="KE46" i="4"/>
  <c r="KF46" i="4"/>
  <c r="KG46" i="4"/>
  <c r="KH46" i="4"/>
  <c r="KI46" i="4"/>
  <c r="KJ46" i="4"/>
  <c r="KK46" i="4"/>
  <c r="KL46" i="4"/>
  <c r="KM46" i="4"/>
  <c r="KN46" i="4"/>
  <c r="KO46" i="4"/>
  <c r="KP46" i="4"/>
  <c r="KQ46" i="4"/>
  <c r="KR46" i="4"/>
  <c r="KS46" i="4"/>
  <c r="KV46" i="4"/>
  <c r="KW46" i="4"/>
  <c r="KX46" i="4"/>
  <c r="KY46" i="4"/>
  <c r="KZ46" i="4"/>
  <c r="LA46" i="4"/>
  <c r="LB46" i="4"/>
  <c r="LC46" i="4"/>
  <c r="LD46" i="4"/>
  <c r="LE46" i="4"/>
  <c r="LF46" i="4"/>
  <c r="LG46" i="4"/>
  <c r="LH46" i="4"/>
  <c r="LI46" i="4"/>
  <c r="LJ46" i="4"/>
  <c r="LK46" i="4"/>
  <c r="LL46" i="4"/>
  <c r="LM46" i="4"/>
  <c r="LN46" i="4"/>
  <c r="LO46" i="4"/>
  <c r="LP46" i="4"/>
  <c r="LQ46" i="4"/>
  <c r="LR46" i="4"/>
  <c r="LS46" i="4"/>
  <c r="LT46" i="4"/>
  <c r="LU46" i="4"/>
  <c r="LV46" i="4"/>
  <c r="LW46" i="4"/>
  <c r="LX46" i="4"/>
  <c r="LY46" i="4"/>
  <c r="LZ46" i="4"/>
  <c r="MA46" i="4"/>
  <c r="MB46" i="4"/>
  <c r="MC46" i="4"/>
  <c r="MD46" i="4"/>
  <c r="ME46" i="4"/>
  <c r="MF46" i="4"/>
  <c r="MG46" i="4"/>
  <c r="MH46" i="4"/>
  <c r="MI46" i="4"/>
  <c r="MJ46" i="4"/>
  <c r="MK46" i="4"/>
  <c r="ML46" i="4"/>
  <c r="MM46" i="4"/>
  <c r="MN46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W47" i="4"/>
  <c r="BX47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M47" i="4"/>
  <c r="CN47" i="4"/>
  <c r="CO47" i="4"/>
  <c r="CP47" i="4"/>
  <c r="CQ47" i="4"/>
  <c r="CR47" i="4"/>
  <c r="CS47" i="4"/>
  <c r="CT47" i="4"/>
  <c r="CU47" i="4"/>
  <c r="CV47" i="4"/>
  <c r="CW47" i="4"/>
  <c r="CX47" i="4"/>
  <c r="CY47" i="4"/>
  <c r="CZ47" i="4"/>
  <c r="DA47" i="4"/>
  <c r="DB47" i="4"/>
  <c r="DC47" i="4"/>
  <c r="DD47" i="4"/>
  <c r="DE47" i="4"/>
  <c r="DF47" i="4"/>
  <c r="DG47" i="4"/>
  <c r="DH47" i="4"/>
  <c r="DI47" i="4"/>
  <c r="DJ47" i="4"/>
  <c r="DK47" i="4"/>
  <c r="DL47" i="4"/>
  <c r="DM47" i="4"/>
  <c r="DN47" i="4"/>
  <c r="DO47" i="4"/>
  <c r="DP47" i="4"/>
  <c r="DQ47" i="4"/>
  <c r="DR47" i="4"/>
  <c r="DS47" i="4"/>
  <c r="DT47" i="4"/>
  <c r="DU47" i="4"/>
  <c r="DV47" i="4"/>
  <c r="DW47" i="4"/>
  <c r="DX47" i="4"/>
  <c r="DY47" i="4"/>
  <c r="DZ47" i="4"/>
  <c r="EA47" i="4"/>
  <c r="EB47" i="4"/>
  <c r="EC47" i="4"/>
  <c r="ED47" i="4"/>
  <c r="EE47" i="4"/>
  <c r="EF47" i="4"/>
  <c r="EG47" i="4"/>
  <c r="EH47" i="4"/>
  <c r="EI47" i="4"/>
  <c r="EJ47" i="4"/>
  <c r="EK47" i="4"/>
  <c r="EL47" i="4"/>
  <c r="EM47" i="4"/>
  <c r="EN47" i="4"/>
  <c r="EO47" i="4"/>
  <c r="EP47" i="4"/>
  <c r="EQ47" i="4"/>
  <c r="ER47" i="4"/>
  <c r="ES47" i="4"/>
  <c r="ET47" i="4"/>
  <c r="EU47" i="4"/>
  <c r="EV47" i="4"/>
  <c r="EW47" i="4"/>
  <c r="EX47" i="4"/>
  <c r="EY47" i="4"/>
  <c r="EZ47" i="4"/>
  <c r="FA47" i="4"/>
  <c r="FB47" i="4"/>
  <c r="FC47" i="4"/>
  <c r="FD47" i="4"/>
  <c r="FE47" i="4"/>
  <c r="FF47" i="4"/>
  <c r="FG47" i="4"/>
  <c r="FH47" i="4"/>
  <c r="FI47" i="4"/>
  <c r="FJ47" i="4"/>
  <c r="FM47" i="4"/>
  <c r="FN47" i="4"/>
  <c r="FO47" i="4"/>
  <c r="FP47" i="4"/>
  <c r="FQ47" i="4"/>
  <c r="FR47" i="4"/>
  <c r="FS47" i="4"/>
  <c r="FT47" i="4"/>
  <c r="FU47" i="4"/>
  <c r="FV47" i="4"/>
  <c r="FW47" i="4"/>
  <c r="FX47" i="4"/>
  <c r="FY47" i="4"/>
  <c r="FZ47" i="4"/>
  <c r="GA47" i="4"/>
  <c r="GB47" i="4"/>
  <c r="GC47" i="4"/>
  <c r="GD47" i="4"/>
  <c r="GE47" i="4"/>
  <c r="GF47" i="4"/>
  <c r="GG47" i="4"/>
  <c r="GH47" i="4"/>
  <c r="GI47" i="4"/>
  <c r="GJ47" i="4"/>
  <c r="GK47" i="4"/>
  <c r="GL47" i="4"/>
  <c r="GM47" i="4"/>
  <c r="GN47" i="4"/>
  <c r="GO47" i="4"/>
  <c r="GP47" i="4"/>
  <c r="GQ47" i="4"/>
  <c r="GS47" i="4"/>
  <c r="GT47" i="4"/>
  <c r="GU47" i="4"/>
  <c r="GV47" i="4"/>
  <c r="GW47" i="4"/>
  <c r="GX47" i="4"/>
  <c r="GY47" i="4"/>
  <c r="GZ47" i="4"/>
  <c r="HA47" i="4"/>
  <c r="HB47" i="4"/>
  <c r="HC47" i="4"/>
  <c r="HD47" i="4"/>
  <c r="HE47" i="4"/>
  <c r="HF47" i="4"/>
  <c r="HG47" i="4"/>
  <c r="HH47" i="4"/>
  <c r="HI47" i="4"/>
  <c r="HJ47" i="4"/>
  <c r="HK47" i="4"/>
  <c r="HL47" i="4"/>
  <c r="HM47" i="4"/>
  <c r="HN47" i="4"/>
  <c r="HO47" i="4"/>
  <c r="HP47" i="4"/>
  <c r="HQ47" i="4"/>
  <c r="HR47" i="4"/>
  <c r="HS47" i="4"/>
  <c r="HT47" i="4"/>
  <c r="HU47" i="4"/>
  <c r="HV47" i="4"/>
  <c r="HW47" i="4"/>
  <c r="HX47" i="4"/>
  <c r="HY47" i="4"/>
  <c r="HZ47" i="4"/>
  <c r="IA47" i="4"/>
  <c r="IB47" i="4"/>
  <c r="IC47" i="4"/>
  <c r="ID47" i="4"/>
  <c r="IE47" i="4"/>
  <c r="IF47" i="4"/>
  <c r="IG47" i="4"/>
  <c r="IH47" i="4"/>
  <c r="II47" i="4"/>
  <c r="IJ47" i="4"/>
  <c r="IK47" i="4"/>
  <c r="IM47" i="4"/>
  <c r="IN47" i="4"/>
  <c r="IO47" i="4"/>
  <c r="IP47" i="4"/>
  <c r="IQ47" i="4"/>
  <c r="IR47" i="4"/>
  <c r="IS47" i="4"/>
  <c r="IT47" i="4"/>
  <c r="IU47" i="4"/>
  <c r="IV47" i="4"/>
  <c r="IW47" i="4"/>
  <c r="IX47" i="4"/>
  <c r="IY47" i="4"/>
  <c r="IZ47" i="4"/>
  <c r="JA47" i="4"/>
  <c r="JB47" i="4"/>
  <c r="JC47" i="4"/>
  <c r="JD47" i="4"/>
  <c r="JE47" i="4"/>
  <c r="JG47" i="4"/>
  <c r="JH47" i="4"/>
  <c r="JI47" i="4"/>
  <c r="JJ47" i="4"/>
  <c r="JK47" i="4"/>
  <c r="JM47" i="4"/>
  <c r="JN47" i="4"/>
  <c r="JO47" i="4"/>
  <c r="JP47" i="4"/>
  <c r="JQ47" i="4"/>
  <c r="JR47" i="4"/>
  <c r="JT47" i="4"/>
  <c r="JU47" i="4"/>
  <c r="JV47" i="4"/>
  <c r="JX47" i="4"/>
  <c r="JY47" i="4"/>
  <c r="JZ47" i="4"/>
  <c r="KA47" i="4"/>
  <c r="KB47" i="4"/>
  <c r="KC47" i="4"/>
  <c r="KD47" i="4"/>
  <c r="KE47" i="4"/>
  <c r="KF47" i="4"/>
  <c r="KG47" i="4"/>
  <c r="KH47" i="4"/>
  <c r="KI47" i="4"/>
  <c r="KJ47" i="4"/>
  <c r="KK47" i="4"/>
  <c r="KL47" i="4"/>
  <c r="KM47" i="4"/>
  <c r="KN47" i="4"/>
  <c r="KO47" i="4"/>
  <c r="KP47" i="4"/>
  <c r="KQ47" i="4"/>
  <c r="KR47" i="4"/>
  <c r="KS47" i="4"/>
  <c r="KV47" i="4"/>
  <c r="KW47" i="4"/>
  <c r="KX47" i="4"/>
  <c r="KY47" i="4"/>
  <c r="KZ47" i="4"/>
  <c r="LA47" i="4"/>
  <c r="LB47" i="4"/>
  <c r="LC47" i="4"/>
  <c r="LD47" i="4"/>
  <c r="LE47" i="4"/>
  <c r="LF47" i="4"/>
  <c r="LG47" i="4"/>
  <c r="LH47" i="4"/>
  <c r="LI47" i="4"/>
  <c r="LJ47" i="4"/>
  <c r="LK47" i="4"/>
  <c r="LL47" i="4"/>
  <c r="LM47" i="4"/>
  <c r="LN47" i="4"/>
  <c r="LO47" i="4"/>
  <c r="LP47" i="4"/>
  <c r="LQ47" i="4"/>
  <c r="LR47" i="4"/>
  <c r="LS47" i="4"/>
  <c r="LT47" i="4"/>
  <c r="LU47" i="4"/>
  <c r="LV47" i="4"/>
  <c r="LW47" i="4"/>
  <c r="LX47" i="4"/>
  <c r="LY47" i="4"/>
  <c r="LZ47" i="4"/>
  <c r="MA47" i="4"/>
  <c r="MB47" i="4"/>
  <c r="MC47" i="4"/>
  <c r="MD47" i="4"/>
  <c r="ME47" i="4"/>
  <c r="MF47" i="4"/>
  <c r="MG47" i="4"/>
  <c r="MH47" i="4"/>
  <c r="MI47" i="4"/>
  <c r="MJ47" i="4"/>
  <c r="MK47" i="4"/>
  <c r="ML47" i="4"/>
  <c r="MM47" i="4"/>
  <c r="MN47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Y48" i="4"/>
  <c r="CZ48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M48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EJ48" i="4"/>
  <c r="EK48" i="4"/>
  <c r="EL48" i="4"/>
  <c r="EM48" i="4"/>
  <c r="EN48" i="4"/>
  <c r="EO48" i="4"/>
  <c r="EP48" i="4"/>
  <c r="EQ48" i="4"/>
  <c r="ER48" i="4"/>
  <c r="ES48" i="4"/>
  <c r="ET48" i="4"/>
  <c r="EU48" i="4"/>
  <c r="EV48" i="4"/>
  <c r="EW48" i="4"/>
  <c r="EX48" i="4"/>
  <c r="EY48" i="4"/>
  <c r="EZ48" i="4"/>
  <c r="FA48" i="4"/>
  <c r="FB48" i="4"/>
  <c r="FC48" i="4"/>
  <c r="FD48" i="4"/>
  <c r="FE48" i="4"/>
  <c r="FF48" i="4"/>
  <c r="FG48" i="4"/>
  <c r="FH48" i="4"/>
  <c r="FI48" i="4"/>
  <c r="FJ48" i="4"/>
  <c r="FM48" i="4"/>
  <c r="FN48" i="4"/>
  <c r="FO48" i="4"/>
  <c r="FP48" i="4"/>
  <c r="FQ48" i="4"/>
  <c r="FR48" i="4"/>
  <c r="FS48" i="4"/>
  <c r="FT48" i="4"/>
  <c r="FU48" i="4"/>
  <c r="FV48" i="4"/>
  <c r="FW48" i="4"/>
  <c r="FX48" i="4"/>
  <c r="FY48" i="4"/>
  <c r="FZ48" i="4"/>
  <c r="GA48" i="4"/>
  <c r="GB48" i="4"/>
  <c r="GC48" i="4"/>
  <c r="GD48" i="4"/>
  <c r="GE48" i="4"/>
  <c r="GF48" i="4"/>
  <c r="GG48" i="4"/>
  <c r="GH48" i="4"/>
  <c r="GI48" i="4"/>
  <c r="GJ48" i="4"/>
  <c r="GK48" i="4"/>
  <c r="GL48" i="4"/>
  <c r="GM48" i="4"/>
  <c r="GN48" i="4"/>
  <c r="GO48" i="4"/>
  <c r="GP48" i="4"/>
  <c r="GQ48" i="4"/>
  <c r="GS48" i="4"/>
  <c r="GT48" i="4"/>
  <c r="GU48" i="4"/>
  <c r="GV48" i="4"/>
  <c r="GW48" i="4"/>
  <c r="GX48" i="4"/>
  <c r="GY48" i="4"/>
  <c r="GZ48" i="4"/>
  <c r="HA48" i="4"/>
  <c r="HB48" i="4"/>
  <c r="HC48" i="4"/>
  <c r="HD48" i="4"/>
  <c r="HE48" i="4"/>
  <c r="HF48" i="4"/>
  <c r="HG48" i="4"/>
  <c r="HH48" i="4"/>
  <c r="HI48" i="4"/>
  <c r="HJ48" i="4"/>
  <c r="HK48" i="4"/>
  <c r="HL48" i="4"/>
  <c r="HM48" i="4"/>
  <c r="HN48" i="4"/>
  <c r="HO48" i="4"/>
  <c r="HP48" i="4"/>
  <c r="HQ48" i="4"/>
  <c r="HR48" i="4"/>
  <c r="HS48" i="4"/>
  <c r="HT48" i="4"/>
  <c r="HU48" i="4"/>
  <c r="HV48" i="4"/>
  <c r="HW48" i="4"/>
  <c r="HX48" i="4"/>
  <c r="HY48" i="4"/>
  <c r="HZ48" i="4"/>
  <c r="IA48" i="4"/>
  <c r="IB48" i="4"/>
  <c r="IC48" i="4"/>
  <c r="ID48" i="4"/>
  <c r="IE48" i="4"/>
  <c r="IF48" i="4"/>
  <c r="IG48" i="4"/>
  <c r="IH48" i="4"/>
  <c r="II48" i="4"/>
  <c r="IJ48" i="4"/>
  <c r="IK48" i="4"/>
  <c r="IM48" i="4"/>
  <c r="IN48" i="4"/>
  <c r="IO48" i="4"/>
  <c r="IP48" i="4"/>
  <c r="IQ48" i="4"/>
  <c r="IR48" i="4"/>
  <c r="IS48" i="4"/>
  <c r="IT48" i="4"/>
  <c r="IU48" i="4"/>
  <c r="IV48" i="4"/>
  <c r="IW48" i="4"/>
  <c r="IX48" i="4"/>
  <c r="IY48" i="4"/>
  <c r="IZ48" i="4"/>
  <c r="JA48" i="4"/>
  <c r="JB48" i="4"/>
  <c r="JC48" i="4"/>
  <c r="JD48" i="4"/>
  <c r="JE48" i="4"/>
  <c r="JG48" i="4"/>
  <c r="JH48" i="4"/>
  <c r="JI48" i="4"/>
  <c r="JJ48" i="4"/>
  <c r="JK48" i="4"/>
  <c r="JM48" i="4"/>
  <c r="JN48" i="4"/>
  <c r="JO48" i="4"/>
  <c r="JP48" i="4"/>
  <c r="JQ48" i="4"/>
  <c r="JR48" i="4"/>
  <c r="JT48" i="4"/>
  <c r="JU48" i="4"/>
  <c r="JV48" i="4"/>
  <c r="JX48" i="4"/>
  <c r="JY48" i="4"/>
  <c r="JZ48" i="4"/>
  <c r="KA48" i="4"/>
  <c r="KB48" i="4"/>
  <c r="KC48" i="4"/>
  <c r="KD48" i="4"/>
  <c r="KE48" i="4"/>
  <c r="KF48" i="4"/>
  <c r="KG48" i="4"/>
  <c r="KH48" i="4"/>
  <c r="KI48" i="4"/>
  <c r="KJ48" i="4"/>
  <c r="KK48" i="4"/>
  <c r="KL48" i="4"/>
  <c r="KM48" i="4"/>
  <c r="KN48" i="4"/>
  <c r="KO48" i="4"/>
  <c r="KP48" i="4"/>
  <c r="KQ48" i="4"/>
  <c r="KR48" i="4"/>
  <c r="KS48" i="4"/>
  <c r="KV48" i="4"/>
  <c r="KW48" i="4"/>
  <c r="KX48" i="4"/>
  <c r="KY48" i="4"/>
  <c r="KZ48" i="4"/>
  <c r="LA48" i="4"/>
  <c r="LB48" i="4"/>
  <c r="LC48" i="4"/>
  <c r="LD48" i="4"/>
  <c r="LE48" i="4"/>
  <c r="LF48" i="4"/>
  <c r="LG48" i="4"/>
  <c r="LH48" i="4"/>
  <c r="LI48" i="4"/>
  <c r="LJ48" i="4"/>
  <c r="LK48" i="4"/>
  <c r="LL48" i="4"/>
  <c r="LM48" i="4"/>
  <c r="LN48" i="4"/>
  <c r="LO48" i="4"/>
  <c r="LP48" i="4"/>
  <c r="LQ48" i="4"/>
  <c r="LR48" i="4"/>
  <c r="LS48" i="4"/>
  <c r="LT48" i="4"/>
  <c r="LU48" i="4"/>
  <c r="LV48" i="4"/>
  <c r="LW48" i="4"/>
  <c r="LX48" i="4"/>
  <c r="LY48" i="4"/>
  <c r="LZ48" i="4"/>
  <c r="MA48" i="4"/>
  <c r="MB48" i="4"/>
  <c r="MC48" i="4"/>
  <c r="MD48" i="4"/>
  <c r="ME48" i="4"/>
  <c r="MF48" i="4"/>
  <c r="MG48" i="4"/>
  <c r="MH48" i="4"/>
  <c r="MI48" i="4"/>
  <c r="MJ48" i="4"/>
  <c r="MK48" i="4"/>
  <c r="ML48" i="4"/>
  <c r="MM48" i="4"/>
  <c r="MN48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Y49" i="4"/>
  <c r="CZ49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M49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EJ49" i="4"/>
  <c r="EK49" i="4"/>
  <c r="EL49" i="4"/>
  <c r="EM49" i="4"/>
  <c r="EN49" i="4"/>
  <c r="EO49" i="4"/>
  <c r="EP49" i="4"/>
  <c r="EQ49" i="4"/>
  <c r="ER49" i="4"/>
  <c r="ES49" i="4"/>
  <c r="ET49" i="4"/>
  <c r="EU49" i="4"/>
  <c r="EV49" i="4"/>
  <c r="EW49" i="4"/>
  <c r="EX49" i="4"/>
  <c r="EY49" i="4"/>
  <c r="EZ49" i="4"/>
  <c r="FA49" i="4"/>
  <c r="FB49" i="4"/>
  <c r="FC49" i="4"/>
  <c r="FD49" i="4"/>
  <c r="FE49" i="4"/>
  <c r="FF49" i="4"/>
  <c r="FG49" i="4"/>
  <c r="FH49" i="4"/>
  <c r="FI49" i="4"/>
  <c r="FJ49" i="4"/>
  <c r="FM49" i="4"/>
  <c r="FN49" i="4"/>
  <c r="FO49" i="4"/>
  <c r="FP49" i="4"/>
  <c r="FQ49" i="4"/>
  <c r="FR49" i="4"/>
  <c r="FS49" i="4"/>
  <c r="FT49" i="4"/>
  <c r="FU49" i="4"/>
  <c r="FV49" i="4"/>
  <c r="FW49" i="4"/>
  <c r="FX49" i="4"/>
  <c r="FY49" i="4"/>
  <c r="FZ49" i="4"/>
  <c r="GA49" i="4"/>
  <c r="GB49" i="4"/>
  <c r="GC49" i="4"/>
  <c r="GD49" i="4"/>
  <c r="GE49" i="4"/>
  <c r="GF49" i="4"/>
  <c r="GG49" i="4"/>
  <c r="GH49" i="4"/>
  <c r="GI49" i="4"/>
  <c r="GJ49" i="4"/>
  <c r="GK49" i="4"/>
  <c r="GL49" i="4"/>
  <c r="GM49" i="4"/>
  <c r="GN49" i="4"/>
  <c r="GO49" i="4"/>
  <c r="GP49" i="4"/>
  <c r="GQ49" i="4"/>
  <c r="GS49" i="4"/>
  <c r="GT49" i="4"/>
  <c r="GU49" i="4"/>
  <c r="GV49" i="4"/>
  <c r="GW49" i="4"/>
  <c r="GX49" i="4"/>
  <c r="GY49" i="4"/>
  <c r="GZ49" i="4"/>
  <c r="HA49" i="4"/>
  <c r="HB49" i="4"/>
  <c r="HC49" i="4"/>
  <c r="HD49" i="4"/>
  <c r="HE49" i="4"/>
  <c r="HF49" i="4"/>
  <c r="HG49" i="4"/>
  <c r="HH49" i="4"/>
  <c r="HI49" i="4"/>
  <c r="HJ49" i="4"/>
  <c r="HK49" i="4"/>
  <c r="HL49" i="4"/>
  <c r="HM49" i="4"/>
  <c r="HN49" i="4"/>
  <c r="HO49" i="4"/>
  <c r="HP49" i="4"/>
  <c r="HQ49" i="4"/>
  <c r="HR49" i="4"/>
  <c r="HS49" i="4"/>
  <c r="HT49" i="4"/>
  <c r="HU49" i="4"/>
  <c r="HV49" i="4"/>
  <c r="HW49" i="4"/>
  <c r="HX49" i="4"/>
  <c r="HY49" i="4"/>
  <c r="HZ49" i="4"/>
  <c r="IA49" i="4"/>
  <c r="IB49" i="4"/>
  <c r="IC49" i="4"/>
  <c r="ID49" i="4"/>
  <c r="IE49" i="4"/>
  <c r="IF49" i="4"/>
  <c r="IG49" i="4"/>
  <c r="IH49" i="4"/>
  <c r="II49" i="4"/>
  <c r="IJ49" i="4"/>
  <c r="IK49" i="4"/>
  <c r="IM49" i="4"/>
  <c r="IN49" i="4"/>
  <c r="IO49" i="4"/>
  <c r="IP49" i="4"/>
  <c r="IQ49" i="4"/>
  <c r="IR49" i="4"/>
  <c r="IS49" i="4"/>
  <c r="IT49" i="4"/>
  <c r="IU49" i="4"/>
  <c r="IV49" i="4"/>
  <c r="IW49" i="4"/>
  <c r="IX49" i="4"/>
  <c r="IY49" i="4"/>
  <c r="IZ49" i="4"/>
  <c r="JA49" i="4"/>
  <c r="JB49" i="4"/>
  <c r="JC49" i="4"/>
  <c r="JD49" i="4"/>
  <c r="JE49" i="4"/>
  <c r="JG49" i="4"/>
  <c r="JH49" i="4"/>
  <c r="JI49" i="4"/>
  <c r="JJ49" i="4"/>
  <c r="JK49" i="4"/>
  <c r="JM49" i="4"/>
  <c r="JN49" i="4"/>
  <c r="JO49" i="4"/>
  <c r="JP49" i="4"/>
  <c r="JQ49" i="4"/>
  <c r="JR49" i="4"/>
  <c r="JT49" i="4"/>
  <c r="JU49" i="4"/>
  <c r="JV49" i="4"/>
  <c r="JX49" i="4"/>
  <c r="JY49" i="4"/>
  <c r="JZ49" i="4"/>
  <c r="KA49" i="4"/>
  <c r="KB49" i="4"/>
  <c r="KC49" i="4"/>
  <c r="KD49" i="4"/>
  <c r="KE49" i="4"/>
  <c r="KF49" i="4"/>
  <c r="KG49" i="4"/>
  <c r="KH49" i="4"/>
  <c r="KI49" i="4"/>
  <c r="KJ49" i="4"/>
  <c r="KK49" i="4"/>
  <c r="KL49" i="4"/>
  <c r="KM49" i="4"/>
  <c r="KN49" i="4"/>
  <c r="KO49" i="4"/>
  <c r="KP49" i="4"/>
  <c r="KQ49" i="4"/>
  <c r="KR49" i="4"/>
  <c r="KS49" i="4"/>
  <c r="KV49" i="4"/>
  <c r="KW49" i="4"/>
  <c r="KX49" i="4"/>
  <c r="KY49" i="4"/>
  <c r="KZ49" i="4"/>
  <c r="LA49" i="4"/>
  <c r="LB49" i="4"/>
  <c r="LC49" i="4"/>
  <c r="LD49" i="4"/>
  <c r="LE49" i="4"/>
  <c r="LF49" i="4"/>
  <c r="LG49" i="4"/>
  <c r="LH49" i="4"/>
  <c r="LI49" i="4"/>
  <c r="LJ49" i="4"/>
  <c r="LK49" i="4"/>
  <c r="LL49" i="4"/>
  <c r="LM49" i="4"/>
  <c r="LN49" i="4"/>
  <c r="LO49" i="4"/>
  <c r="LP49" i="4"/>
  <c r="LQ49" i="4"/>
  <c r="LR49" i="4"/>
  <c r="LS49" i="4"/>
  <c r="LT49" i="4"/>
  <c r="LU49" i="4"/>
  <c r="LV49" i="4"/>
  <c r="LW49" i="4"/>
  <c r="LX49" i="4"/>
  <c r="LY49" i="4"/>
  <c r="LZ49" i="4"/>
  <c r="MA49" i="4"/>
  <c r="MB49" i="4"/>
  <c r="MC49" i="4"/>
  <c r="MD49" i="4"/>
  <c r="ME49" i="4"/>
  <c r="MF49" i="4"/>
  <c r="MG49" i="4"/>
  <c r="MH49" i="4"/>
  <c r="MI49" i="4"/>
  <c r="MJ49" i="4"/>
  <c r="MK49" i="4"/>
  <c r="ML49" i="4"/>
  <c r="MM49" i="4"/>
  <c r="MN49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W50" i="4"/>
  <c r="BX50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CK50" i="4"/>
  <c r="CL50" i="4"/>
  <c r="CM50" i="4"/>
  <c r="CN50" i="4"/>
  <c r="CO50" i="4"/>
  <c r="CP50" i="4"/>
  <c r="CQ50" i="4"/>
  <c r="CR50" i="4"/>
  <c r="CS50" i="4"/>
  <c r="CT50" i="4"/>
  <c r="CU50" i="4"/>
  <c r="CV50" i="4"/>
  <c r="CW50" i="4"/>
  <c r="CX50" i="4"/>
  <c r="CY50" i="4"/>
  <c r="CZ50" i="4"/>
  <c r="DA50" i="4"/>
  <c r="DB50" i="4"/>
  <c r="DC50" i="4"/>
  <c r="DD50" i="4"/>
  <c r="DE50" i="4"/>
  <c r="DF50" i="4"/>
  <c r="DG50" i="4"/>
  <c r="DH50" i="4"/>
  <c r="DI50" i="4"/>
  <c r="DJ50" i="4"/>
  <c r="DK50" i="4"/>
  <c r="DL50" i="4"/>
  <c r="DM50" i="4"/>
  <c r="DN50" i="4"/>
  <c r="DO50" i="4"/>
  <c r="DP50" i="4"/>
  <c r="DQ50" i="4"/>
  <c r="DR50" i="4"/>
  <c r="DS50" i="4"/>
  <c r="DT50" i="4"/>
  <c r="DU50" i="4"/>
  <c r="DV50" i="4"/>
  <c r="DW50" i="4"/>
  <c r="DX50" i="4"/>
  <c r="DY50" i="4"/>
  <c r="DZ50" i="4"/>
  <c r="EA50" i="4"/>
  <c r="EB50" i="4"/>
  <c r="EC50" i="4"/>
  <c r="ED50" i="4"/>
  <c r="EE50" i="4"/>
  <c r="EF50" i="4"/>
  <c r="EG50" i="4"/>
  <c r="EH50" i="4"/>
  <c r="EI50" i="4"/>
  <c r="EJ50" i="4"/>
  <c r="EK50" i="4"/>
  <c r="EL50" i="4"/>
  <c r="EM50" i="4"/>
  <c r="EN50" i="4"/>
  <c r="EO50" i="4"/>
  <c r="EP50" i="4"/>
  <c r="EQ50" i="4"/>
  <c r="ER50" i="4"/>
  <c r="ES50" i="4"/>
  <c r="ET50" i="4"/>
  <c r="EU50" i="4"/>
  <c r="EV50" i="4"/>
  <c r="EW50" i="4"/>
  <c r="EX50" i="4"/>
  <c r="EY50" i="4"/>
  <c r="EZ50" i="4"/>
  <c r="FA50" i="4"/>
  <c r="FB50" i="4"/>
  <c r="FC50" i="4"/>
  <c r="FD50" i="4"/>
  <c r="FE50" i="4"/>
  <c r="FF50" i="4"/>
  <c r="FG50" i="4"/>
  <c r="FH50" i="4"/>
  <c r="FI50" i="4"/>
  <c r="FJ50" i="4"/>
  <c r="FM50" i="4"/>
  <c r="FN50" i="4"/>
  <c r="FO50" i="4"/>
  <c r="FP50" i="4"/>
  <c r="FQ50" i="4"/>
  <c r="FR50" i="4"/>
  <c r="FS50" i="4"/>
  <c r="FT50" i="4"/>
  <c r="FU50" i="4"/>
  <c r="FV50" i="4"/>
  <c r="FW50" i="4"/>
  <c r="FX50" i="4"/>
  <c r="FY50" i="4"/>
  <c r="FZ50" i="4"/>
  <c r="GA50" i="4"/>
  <c r="GB50" i="4"/>
  <c r="GC50" i="4"/>
  <c r="GD50" i="4"/>
  <c r="GE50" i="4"/>
  <c r="GF50" i="4"/>
  <c r="GG50" i="4"/>
  <c r="GH50" i="4"/>
  <c r="GI50" i="4"/>
  <c r="GJ50" i="4"/>
  <c r="GK50" i="4"/>
  <c r="GL50" i="4"/>
  <c r="GM50" i="4"/>
  <c r="GN50" i="4"/>
  <c r="GO50" i="4"/>
  <c r="GP50" i="4"/>
  <c r="GQ50" i="4"/>
  <c r="GS50" i="4"/>
  <c r="GT50" i="4"/>
  <c r="GU50" i="4"/>
  <c r="GV50" i="4"/>
  <c r="GW50" i="4"/>
  <c r="GX50" i="4"/>
  <c r="GY50" i="4"/>
  <c r="GZ50" i="4"/>
  <c r="HA50" i="4"/>
  <c r="HB50" i="4"/>
  <c r="HC50" i="4"/>
  <c r="HD50" i="4"/>
  <c r="HE50" i="4"/>
  <c r="HF50" i="4"/>
  <c r="HG50" i="4"/>
  <c r="HH50" i="4"/>
  <c r="HI50" i="4"/>
  <c r="HJ50" i="4"/>
  <c r="HK50" i="4"/>
  <c r="HL50" i="4"/>
  <c r="HM50" i="4"/>
  <c r="HN50" i="4"/>
  <c r="HO50" i="4"/>
  <c r="HP50" i="4"/>
  <c r="HQ50" i="4"/>
  <c r="HR50" i="4"/>
  <c r="HS50" i="4"/>
  <c r="HT50" i="4"/>
  <c r="HU50" i="4"/>
  <c r="HV50" i="4"/>
  <c r="HW50" i="4"/>
  <c r="HX50" i="4"/>
  <c r="HY50" i="4"/>
  <c r="HZ50" i="4"/>
  <c r="IA50" i="4"/>
  <c r="IB50" i="4"/>
  <c r="IC50" i="4"/>
  <c r="ID50" i="4"/>
  <c r="IE50" i="4"/>
  <c r="IF50" i="4"/>
  <c r="IG50" i="4"/>
  <c r="IH50" i="4"/>
  <c r="II50" i="4"/>
  <c r="IJ50" i="4"/>
  <c r="IK50" i="4"/>
  <c r="IM50" i="4"/>
  <c r="IN50" i="4"/>
  <c r="IO50" i="4"/>
  <c r="IP50" i="4"/>
  <c r="IQ50" i="4"/>
  <c r="IR50" i="4"/>
  <c r="IS50" i="4"/>
  <c r="IT50" i="4"/>
  <c r="IU50" i="4"/>
  <c r="IV50" i="4"/>
  <c r="IW50" i="4"/>
  <c r="IX50" i="4"/>
  <c r="IY50" i="4"/>
  <c r="IZ50" i="4"/>
  <c r="JA50" i="4"/>
  <c r="JB50" i="4"/>
  <c r="JC50" i="4"/>
  <c r="JD50" i="4"/>
  <c r="JE50" i="4"/>
  <c r="JG50" i="4"/>
  <c r="JH50" i="4"/>
  <c r="JI50" i="4"/>
  <c r="JJ50" i="4"/>
  <c r="JK50" i="4"/>
  <c r="JM50" i="4"/>
  <c r="JN50" i="4"/>
  <c r="JO50" i="4"/>
  <c r="JP50" i="4"/>
  <c r="JQ50" i="4"/>
  <c r="JR50" i="4"/>
  <c r="JT50" i="4"/>
  <c r="JU50" i="4"/>
  <c r="JV50" i="4"/>
  <c r="JX50" i="4"/>
  <c r="JY50" i="4"/>
  <c r="JZ50" i="4"/>
  <c r="KA50" i="4"/>
  <c r="KB50" i="4"/>
  <c r="KC50" i="4"/>
  <c r="KD50" i="4"/>
  <c r="KE50" i="4"/>
  <c r="KF50" i="4"/>
  <c r="KG50" i="4"/>
  <c r="KH50" i="4"/>
  <c r="KI50" i="4"/>
  <c r="KJ50" i="4"/>
  <c r="KK50" i="4"/>
  <c r="KL50" i="4"/>
  <c r="KM50" i="4"/>
  <c r="KN50" i="4"/>
  <c r="KO50" i="4"/>
  <c r="KP50" i="4"/>
  <c r="KQ50" i="4"/>
  <c r="KR50" i="4"/>
  <c r="KS50" i="4"/>
  <c r="KV50" i="4"/>
  <c r="KW50" i="4"/>
  <c r="KX50" i="4"/>
  <c r="KY50" i="4"/>
  <c r="KZ50" i="4"/>
  <c r="LA50" i="4"/>
  <c r="LB50" i="4"/>
  <c r="LC50" i="4"/>
  <c r="LD50" i="4"/>
  <c r="LE50" i="4"/>
  <c r="LF50" i="4"/>
  <c r="LG50" i="4"/>
  <c r="LH50" i="4"/>
  <c r="LI50" i="4"/>
  <c r="LJ50" i="4"/>
  <c r="LK50" i="4"/>
  <c r="LL50" i="4"/>
  <c r="LM50" i="4"/>
  <c r="LN50" i="4"/>
  <c r="LO50" i="4"/>
  <c r="LP50" i="4"/>
  <c r="LQ50" i="4"/>
  <c r="LR50" i="4"/>
  <c r="LS50" i="4"/>
  <c r="LT50" i="4"/>
  <c r="LU50" i="4"/>
  <c r="LV50" i="4"/>
  <c r="LW50" i="4"/>
  <c r="LX50" i="4"/>
  <c r="LY50" i="4"/>
  <c r="LZ50" i="4"/>
  <c r="MA50" i="4"/>
  <c r="MB50" i="4"/>
  <c r="MC50" i="4"/>
  <c r="MD50" i="4"/>
  <c r="ME50" i="4"/>
  <c r="MF50" i="4"/>
  <c r="MG50" i="4"/>
  <c r="MH50" i="4"/>
  <c r="MI50" i="4"/>
  <c r="MJ50" i="4"/>
  <c r="MK50" i="4"/>
  <c r="ML50" i="4"/>
  <c r="MM50" i="4"/>
  <c r="MN50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Y51" i="4"/>
  <c r="CZ51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M51" i="4"/>
  <c r="DN51" i="4"/>
  <c r="DO51" i="4"/>
  <c r="DP51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EH51" i="4"/>
  <c r="EI51" i="4"/>
  <c r="EJ51" i="4"/>
  <c r="EK51" i="4"/>
  <c r="EL51" i="4"/>
  <c r="EM51" i="4"/>
  <c r="EN51" i="4"/>
  <c r="EO51" i="4"/>
  <c r="EP51" i="4"/>
  <c r="EQ51" i="4"/>
  <c r="ER51" i="4"/>
  <c r="ES51" i="4"/>
  <c r="ET51" i="4"/>
  <c r="EU51" i="4"/>
  <c r="EV51" i="4"/>
  <c r="EW51" i="4"/>
  <c r="EX51" i="4"/>
  <c r="EY51" i="4"/>
  <c r="EZ51" i="4"/>
  <c r="FA51" i="4"/>
  <c r="FB51" i="4"/>
  <c r="FC51" i="4"/>
  <c r="FD51" i="4"/>
  <c r="FE51" i="4"/>
  <c r="FF51" i="4"/>
  <c r="FG51" i="4"/>
  <c r="FH51" i="4"/>
  <c r="FI51" i="4"/>
  <c r="FJ51" i="4"/>
  <c r="FM51" i="4"/>
  <c r="FN51" i="4"/>
  <c r="FO51" i="4"/>
  <c r="FP51" i="4"/>
  <c r="FQ51" i="4"/>
  <c r="FR51" i="4"/>
  <c r="FS51" i="4"/>
  <c r="FT51" i="4"/>
  <c r="FU51" i="4"/>
  <c r="FV51" i="4"/>
  <c r="FW51" i="4"/>
  <c r="FX51" i="4"/>
  <c r="FY51" i="4"/>
  <c r="FZ51" i="4"/>
  <c r="GA51" i="4"/>
  <c r="GB51" i="4"/>
  <c r="GC51" i="4"/>
  <c r="GD51" i="4"/>
  <c r="GE51" i="4"/>
  <c r="GF51" i="4"/>
  <c r="GG51" i="4"/>
  <c r="GH51" i="4"/>
  <c r="GI51" i="4"/>
  <c r="GJ51" i="4"/>
  <c r="GK51" i="4"/>
  <c r="GL51" i="4"/>
  <c r="GM51" i="4"/>
  <c r="GN51" i="4"/>
  <c r="GO51" i="4"/>
  <c r="GP51" i="4"/>
  <c r="GQ51" i="4"/>
  <c r="GS51" i="4"/>
  <c r="GT51" i="4"/>
  <c r="GU51" i="4"/>
  <c r="GV51" i="4"/>
  <c r="GW51" i="4"/>
  <c r="GX51" i="4"/>
  <c r="GY51" i="4"/>
  <c r="GZ51" i="4"/>
  <c r="HA51" i="4"/>
  <c r="HB51" i="4"/>
  <c r="HC51" i="4"/>
  <c r="HD51" i="4"/>
  <c r="HE51" i="4"/>
  <c r="HF51" i="4"/>
  <c r="HG51" i="4"/>
  <c r="HH51" i="4"/>
  <c r="HI51" i="4"/>
  <c r="HJ51" i="4"/>
  <c r="HK51" i="4"/>
  <c r="HL51" i="4"/>
  <c r="HM51" i="4"/>
  <c r="HN51" i="4"/>
  <c r="HO51" i="4"/>
  <c r="HP51" i="4"/>
  <c r="HQ51" i="4"/>
  <c r="HR51" i="4"/>
  <c r="HS51" i="4"/>
  <c r="HT51" i="4"/>
  <c r="HU51" i="4"/>
  <c r="HV51" i="4"/>
  <c r="HW51" i="4"/>
  <c r="HX51" i="4"/>
  <c r="HY51" i="4"/>
  <c r="HZ51" i="4"/>
  <c r="IA51" i="4"/>
  <c r="IB51" i="4"/>
  <c r="IC51" i="4"/>
  <c r="ID51" i="4"/>
  <c r="IE51" i="4"/>
  <c r="IF51" i="4"/>
  <c r="IG51" i="4"/>
  <c r="IH51" i="4"/>
  <c r="II51" i="4"/>
  <c r="IJ51" i="4"/>
  <c r="IK51" i="4"/>
  <c r="IM51" i="4"/>
  <c r="IN51" i="4"/>
  <c r="IO51" i="4"/>
  <c r="IP51" i="4"/>
  <c r="IQ51" i="4"/>
  <c r="IR51" i="4"/>
  <c r="IS51" i="4"/>
  <c r="IT51" i="4"/>
  <c r="IU51" i="4"/>
  <c r="IV51" i="4"/>
  <c r="IW51" i="4"/>
  <c r="IX51" i="4"/>
  <c r="IY51" i="4"/>
  <c r="IZ51" i="4"/>
  <c r="JA51" i="4"/>
  <c r="JB51" i="4"/>
  <c r="JC51" i="4"/>
  <c r="JD51" i="4"/>
  <c r="JE51" i="4"/>
  <c r="JG51" i="4"/>
  <c r="JH51" i="4"/>
  <c r="JI51" i="4"/>
  <c r="JJ51" i="4"/>
  <c r="JK51" i="4"/>
  <c r="JM51" i="4"/>
  <c r="JN51" i="4"/>
  <c r="JO51" i="4"/>
  <c r="JP51" i="4"/>
  <c r="JQ51" i="4"/>
  <c r="JR51" i="4"/>
  <c r="JT51" i="4"/>
  <c r="JU51" i="4"/>
  <c r="JV51" i="4"/>
  <c r="JX51" i="4"/>
  <c r="JY51" i="4"/>
  <c r="JZ51" i="4"/>
  <c r="KA51" i="4"/>
  <c r="KB51" i="4"/>
  <c r="KC51" i="4"/>
  <c r="KD51" i="4"/>
  <c r="KE51" i="4"/>
  <c r="KF51" i="4"/>
  <c r="KG51" i="4"/>
  <c r="KH51" i="4"/>
  <c r="KI51" i="4"/>
  <c r="KJ51" i="4"/>
  <c r="KK51" i="4"/>
  <c r="KL51" i="4"/>
  <c r="KM51" i="4"/>
  <c r="KN51" i="4"/>
  <c r="KO51" i="4"/>
  <c r="KP51" i="4"/>
  <c r="KQ51" i="4"/>
  <c r="KR51" i="4"/>
  <c r="KS51" i="4"/>
  <c r="KV51" i="4"/>
  <c r="KW51" i="4"/>
  <c r="KX51" i="4"/>
  <c r="KY51" i="4"/>
  <c r="KZ51" i="4"/>
  <c r="LA51" i="4"/>
  <c r="LB51" i="4"/>
  <c r="LC51" i="4"/>
  <c r="LD51" i="4"/>
  <c r="LE51" i="4"/>
  <c r="LF51" i="4"/>
  <c r="LG51" i="4"/>
  <c r="LH51" i="4"/>
  <c r="LI51" i="4"/>
  <c r="LJ51" i="4"/>
  <c r="LK51" i="4"/>
  <c r="LL51" i="4"/>
  <c r="LM51" i="4"/>
  <c r="LN51" i="4"/>
  <c r="LO51" i="4"/>
  <c r="LP51" i="4"/>
  <c r="LQ51" i="4"/>
  <c r="LR51" i="4"/>
  <c r="LS51" i="4"/>
  <c r="LT51" i="4"/>
  <c r="LU51" i="4"/>
  <c r="LV51" i="4"/>
  <c r="LW51" i="4"/>
  <c r="LX51" i="4"/>
  <c r="LY51" i="4"/>
  <c r="LZ51" i="4"/>
  <c r="MA51" i="4"/>
  <c r="MB51" i="4"/>
  <c r="MC51" i="4"/>
  <c r="MD51" i="4"/>
  <c r="ME51" i="4"/>
  <c r="MF51" i="4"/>
  <c r="MG51" i="4"/>
  <c r="MH51" i="4"/>
  <c r="MI51" i="4"/>
  <c r="MJ51" i="4"/>
  <c r="MK51" i="4"/>
  <c r="ML51" i="4"/>
  <c r="MM51" i="4"/>
  <c r="MN51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Y52" i="4"/>
  <c r="CZ52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M52" i="4"/>
  <c r="DN52" i="4"/>
  <c r="DO52" i="4"/>
  <c r="DP52" i="4"/>
  <c r="DQ52" i="4"/>
  <c r="DR52" i="4"/>
  <c r="DS52" i="4"/>
  <c r="DT52" i="4"/>
  <c r="DU52" i="4"/>
  <c r="DV52" i="4"/>
  <c r="DW52" i="4"/>
  <c r="DX52" i="4"/>
  <c r="DY52" i="4"/>
  <c r="DZ52" i="4"/>
  <c r="EA52" i="4"/>
  <c r="EB52" i="4"/>
  <c r="EC52" i="4"/>
  <c r="ED52" i="4"/>
  <c r="EE52" i="4"/>
  <c r="EF52" i="4"/>
  <c r="EG52" i="4"/>
  <c r="EH52" i="4"/>
  <c r="EI52" i="4"/>
  <c r="EJ52" i="4"/>
  <c r="EK52" i="4"/>
  <c r="EL52" i="4"/>
  <c r="EM52" i="4"/>
  <c r="EN52" i="4"/>
  <c r="EO52" i="4"/>
  <c r="EP52" i="4"/>
  <c r="EQ52" i="4"/>
  <c r="ER52" i="4"/>
  <c r="ES52" i="4"/>
  <c r="ET52" i="4"/>
  <c r="EU52" i="4"/>
  <c r="EV52" i="4"/>
  <c r="EW52" i="4"/>
  <c r="EX52" i="4"/>
  <c r="EY52" i="4"/>
  <c r="EZ52" i="4"/>
  <c r="FA52" i="4"/>
  <c r="FB52" i="4"/>
  <c r="FC52" i="4"/>
  <c r="FD52" i="4"/>
  <c r="FE52" i="4"/>
  <c r="FF52" i="4"/>
  <c r="FG52" i="4"/>
  <c r="FH52" i="4"/>
  <c r="FI52" i="4"/>
  <c r="FJ52" i="4"/>
  <c r="FM52" i="4"/>
  <c r="FN52" i="4"/>
  <c r="FO52" i="4"/>
  <c r="FP52" i="4"/>
  <c r="FQ52" i="4"/>
  <c r="FR52" i="4"/>
  <c r="FS52" i="4"/>
  <c r="FT52" i="4"/>
  <c r="FU52" i="4"/>
  <c r="FV52" i="4"/>
  <c r="FW52" i="4"/>
  <c r="FX52" i="4"/>
  <c r="FY52" i="4"/>
  <c r="FZ52" i="4"/>
  <c r="GA52" i="4"/>
  <c r="GB52" i="4"/>
  <c r="GC52" i="4"/>
  <c r="GD52" i="4"/>
  <c r="GE52" i="4"/>
  <c r="GF52" i="4"/>
  <c r="GG52" i="4"/>
  <c r="GH52" i="4"/>
  <c r="GI52" i="4"/>
  <c r="GJ52" i="4"/>
  <c r="GK52" i="4"/>
  <c r="GL52" i="4"/>
  <c r="GM52" i="4"/>
  <c r="GN52" i="4"/>
  <c r="GO52" i="4"/>
  <c r="GP52" i="4"/>
  <c r="GQ52" i="4"/>
  <c r="GS52" i="4"/>
  <c r="GT52" i="4"/>
  <c r="GU52" i="4"/>
  <c r="GV52" i="4"/>
  <c r="GW52" i="4"/>
  <c r="GX52" i="4"/>
  <c r="GY52" i="4"/>
  <c r="GZ52" i="4"/>
  <c r="HA52" i="4"/>
  <c r="HB52" i="4"/>
  <c r="HC52" i="4"/>
  <c r="HD52" i="4"/>
  <c r="HE52" i="4"/>
  <c r="HF52" i="4"/>
  <c r="HG52" i="4"/>
  <c r="HH52" i="4"/>
  <c r="HI52" i="4"/>
  <c r="HJ52" i="4"/>
  <c r="HK52" i="4"/>
  <c r="HL52" i="4"/>
  <c r="HM52" i="4"/>
  <c r="HN52" i="4"/>
  <c r="HO52" i="4"/>
  <c r="HP52" i="4"/>
  <c r="HQ52" i="4"/>
  <c r="HR52" i="4"/>
  <c r="HS52" i="4"/>
  <c r="HT52" i="4"/>
  <c r="HU52" i="4"/>
  <c r="HV52" i="4"/>
  <c r="HW52" i="4"/>
  <c r="HX52" i="4"/>
  <c r="HY52" i="4"/>
  <c r="HZ52" i="4"/>
  <c r="IA52" i="4"/>
  <c r="IB52" i="4"/>
  <c r="IC52" i="4"/>
  <c r="ID52" i="4"/>
  <c r="IE52" i="4"/>
  <c r="IF52" i="4"/>
  <c r="IG52" i="4"/>
  <c r="IH52" i="4"/>
  <c r="II52" i="4"/>
  <c r="IJ52" i="4"/>
  <c r="IK52" i="4"/>
  <c r="IM52" i="4"/>
  <c r="IN52" i="4"/>
  <c r="IO52" i="4"/>
  <c r="IP52" i="4"/>
  <c r="IQ52" i="4"/>
  <c r="IR52" i="4"/>
  <c r="IS52" i="4"/>
  <c r="IT52" i="4"/>
  <c r="IU52" i="4"/>
  <c r="IV52" i="4"/>
  <c r="IW52" i="4"/>
  <c r="IX52" i="4"/>
  <c r="IY52" i="4"/>
  <c r="IZ52" i="4"/>
  <c r="JA52" i="4"/>
  <c r="JB52" i="4"/>
  <c r="JC52" i="4"/>
  <c r="JD52" i="4"/>
  <c r="JE52" i="4"/>
  <c r="JG52" i="4"/>
  <c r="JH52" i="4"/>
  <c r="JI52" i="4"/>
  <c r="JJ52" i="4"/>
  <c r="JK52" i="4"/>
  <c r="JM52" i="4"/>
  <c r="JN52" i="4"/>
  <c r="JO52" i="4"/>
  <c r="JP52" i="4"/>
  <c r="JQ52" i="4"/>
  <c r="JR52" i="4"/>
  <c r="JT52" i="4"/>
  <c r="JU52" i="4"/>
  <c r="JV52" i="4"/>
  <c r="JX52" i="4"/>
  <c r="JY52" i="4"/>
  <c r="JZ52" i="4"/>
  <c r="KA52" i="4"/>
  <c r="KB52" i="4"/>
  <c r="KC52" i="4"/>
  <c r="KD52" i="4"/>
  <c r="KE52" i="4"/>
  <c r="KF52" i="4"/>
  <c r="KG52" i="4"/>
  <c r="KH52" i="4"/>
  <c r="KI52" i="4"/>
  <c r="KJ52" i="4"/>
  <c r="KK52" i="4"/>
  <c r="KL52" i="4"/>
  <c r="KM52" i="4"/>
  <c r="KN52" i="4"/>
  <c r="KO52" i="4"/>
  <c r="KP52" i="4"/>
  <c r="KQ52" i="4"/>
  <c r="KR52" i="4"/>
  <c r="KS52" i="4"/>
  <c r="KV52" i="4"/>
  <c r="KW52" i="4"/>
  <c r="KX52" i="4"/>
  <c r="KY52" i="4"/>
  <c r="KZ52" i="4"/>
  <c r="LA52" i="4"/>
  <c r="LB52" i="4"/>
  <c r="LC52" i="4"/>
  <c r="LD52" i="4"/>
  <c r="LE52" i="4"/>
  <c r="LF52" i="4"/>
  <c r="LG52" i="4"/>
  <c r="LH52" i="4"/>
  <c r="LI52" i="4"/>
  <c r="LJ52" i="4"/>
  <c r="LK52" i="4"/>
  <c r="LL52" i="4"/>
  <c r="LM52" i="4"/>
  <c r="LN52" i="4"/>
  <c r="LO52" i="4"/>
  <c r="LP52" i="4"/>
  <c r="LQ52" i="4"/>
  <c r="LR52" i="4"/>
  <c r="LS52" i="4"/>
  <c r="LT52" i="4"/>
  <c r="LU52" i="4"/>
  <c r="LV52" i="4"/>
  <c r="LW52" i="4"/>
  <c r="LX52" i="4"/>
  <c r="LY52" i="4"/>
  <c r="LZ52" i="4"/>
  <c r="MA52" i="4"/>
  <c r="MB52" i="4"/>
  <c r="MC52" i="4"/>
  <c r="MD52" i="4"/>
  <c r="ME52" i="4"/>
  <c r="MF52" i="4"/>
  <c r="MG52" i="4"/>
  <c r="MH52" i="4"/>
  <c r="MI52" i="4"/>
  <c r="MJ52" i="4"/>
  <c r="MK52" i="4"/>
  <c r="ML52" i="4"/>
  <c r="MM52" i="4"/>
  <c r="MN52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BV53" i="4"/>
  <c r="BW53" i="4"/>
  <c r="BX53" i="4"/>
  <c r="BY53" i="4"/>
  <c r="BZ53" i="4"/>
  <c r="CA53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CV53" i="4"/>
  <c r="CW53" i="4"/>
  <c r="CX53" i="4"/>
  <c r="CY53" i="4"/>
  <c r="CZ53" i="4"/>
  <c r="DA53" i="4"/>
  <c r="DB53" i="4"/>
  <c r="DC53" i="4"/>
  <c r="DD53" i="4"/>
  <c r="DE53" i="4"/>
  <c r="DF53" i="4"/>
  <c r="DG53" i="4"/>
  <c r="DH53" i="4"/>
  <c r="DI53" i="4"/>
  <c r="DJ53" i="4"/>
  <c r="DK53" i="4"/>
  <c r="DL53" i="4"/>
  <c r="DM53" i="4"/>
  <c r="DN53" i="4"/>
  <c r="DO53" i="4"/>
  <c r="DP53" i="4"/>
  <c r="DQ53" i="4"/>
  <c r="DR53" i="4"/>
  <c r="DS53" i="4"/>
  <c r="DT53" i="4"/>
  <c r="DU53" i="4"/>
  <c r="DV53" i="4"/>
  <c r="DW53" i="4"/>
  <c r="DX53" i="4"/>
  <c r="DY53" i="4"/>
  <c r="DZ53" i="4"/>
  <c r="EA53" i="4"/>
  <c r="EB53" i="4"/>
  <c r="EC53" i="4"/>
  <c r="ED53" i="4"/>
  <c r="EE53" i="4"/>
  <c r="EF53" i="4"/>
  <c r="EG53" i="4"/>
  <c r="EH53" i="4"/>
  <c r="EI53" i="4"/>
  <c r="EJ53" i="4"/>
  <c r="EK53" i="4"/>
  <c r="EL53" i="4"/>
  <c r="EM53" i="4"/>
  <c r="EN53" i="4"/>
  <c r="EO53" i="4"/>
  <c r="EP53" i="4"/>
  <c r="EQ53" i="4"/>
  <c r="ER53" i="4"/>
  <c r="ES53" i="4"/>
  <c r="ET53" i="4"/>
  <c r="EU53" i="4"/>
  <c r="EV53" i="4"/>
  <c r="EW53" i="4"/>
  <c r="EX53" i="4"/>
  <c r="EY53" i="4"/>
  <c r="EZ53" i="4"/>
  <c r="FA53" i="4"/>
  <c r="FB53" i="4"/>
  <c r="FC53" i="4"/>
  <c r="FD53" i="4"/>
  <c r="FE53" i="4"/>
  <c r="FF53" i="4"/>
  <c r="FG53" i="4"/>
  <c r="FH53" i="4"/>
  <c r="FI53" i="4"/>
  <c r="FJ53" i="4"/>
  <c r="FM53" i="4"/>
  <c r="FN53" i="4"/>
  <c r="FO53" i="4"/>
  <c r="FP53" i="4"/>
  <c r="FQ53" i="4"/>
  <c r="FR53" i="4"/>
  <c r="FS53" i="4"/>
  <c r="FT53" i="4"/>
  <c r="FU53" i="4"/>
  <c r="FV53" i="4"/>
  <c r="FW53" i="4"/>
  <c r="FX53" i="4"/>
  <c r="FY53" i="4"/>
  <c r="FZ53" i="4"/>
  <c r="GA53" i="4"/>
  <c r="GB53" i="4"/>
  <c r="GC53" i="4"/>
  <c r="GD53" i="4"/>
  <c r="GE53" i="4"/>
  <c r="GF53" i="4"/>
  <c r="GG53" i="4"/>
  <c r="GH53" i="4"/>
  <c r="GI53" i="4"/>
  <c r="GJ53" i="4"/>
  <c r="GK53" i="4"/>
  <c r="GL53" i="4"/>
  <c r="GM53" i="4"/>
  <c r="GN53" i="4"/>
  <c r="GO53" i="4"/>
  <c r="GP53" i="4"/>
  <c r="GQ53" i="4"/>
  <c r="GS53" i="4"/>
  <c r="GT53" i="4"/>
  <c r="GU53" i="4"/>
  <c r="GV53" i="4"/>
  <c r="GW53" i="4"/>
  <c r="GX53" i="4"/>
  <c r="GY53" i="4"/>
  <c r="GZ53" i="4"/>
  <c r="HA53" i="4"/>
  <c r="HB53" i="4"/>
  <c r="HC53" i="4"/>
  <c r="HD53" i="4"/>
  <c r="HE53" i="4"/>
  <c r="HF53" i="4"/>
  <c r="HG53" i="4"/>
  <c r="HH53" i="4"/>
  <c r="HI53" i="4"/>
  <c r="HJ53" i="4"/>
  <c r="HK53" i="4"/>
  <c r="HL53" i="4"/>
  <c r="HM53" i="4"/>
  <c r="HN53" i="4"/>
  <c r="HO53" i="4"/>
  <c r="HP53" i="4"/>
  <c r="HQ53" i="4"/>
  <c r="HR53" i="4"/>
  <c r="HS53" i="4"/>
  <c r="HT53" i="4"/>
  <c r="HU53" i="4"/>
  <c r="HV53" i="4"/>
  <c r="HW53" i="4"/>
  <c r="HX53" i="4"/>
  <c r="HY53" i="4"/>
  <c r="HZ53" i="4"/>
  <c r="IA53" i="4"/>
  <c r="IB53" i="4"/>
  <c r="IC53" i="4"/>
  <c r="ID53" i="4"/>
  <c r="IE53" i="4"/>
  <c r="IF53" i="4"/>
  <c r="IG53" i="4"/>
  <c r="IH53" i="4"/>
  <c r="II53" i="4"/>
  <c r="IJ53" i="4"/>
  <c r="IK53" i="4"/>
  <c r="IM53" i="4"/>
  <c r="IN53" i="4"/>
  <c r="IO53" i="4"/>
  <c r="IP53" i="4"/>
  <c r="IQ53" i="4"/>
  <c r="IR53" i="4"/>
  <c r="IS53" i="4"/>
  <c r="IT53" i="4"/>
  <c r="IU53" i="4"/>
  <c r="IV53" i="4"/>
  <c r="IW53" i="4"/>
  <c r="IX53" i="4"/>
  <c r="IY53" i="4"/>
  <c r="IZ53" i="4"/>
  <c r="JA53" i="4"/>
  <c r="JB53" i="4"/>
  <c r="JC53" i="4"/>
  <c r="JD53" i="4"/>
  <c r="JE53" i="4"/>
  <c r="JG53" i="4"/>
  <c r="JH53" i="4"/>
  <c r="JI53" i="4"/>
  <c r="JJ53" i="4"/>
  <c r="JK53" i="4"/>
  <c r="JM53" i="4"/>
  <c r="JN53" i="4"/>
  <c r="JO53" i="4"/>
  <c r="JP53" i="4"/>
  <c r="JQ53" i="4"/>
  <c r="JR53" i="4"/>
  <c r="JT53" i="4"/>
  <c r="JU53" i="4"/>
  <c r="JV53" i="4"/>
  <c r="JX53" i="4"/>
  <c r="JY53" i="4"/>
  <c r="JZ53" i="4"/>
  <c r="KA53" i="4"/>
  <c r="KB53" i="4"/>
  <c r="KC53" i="4"/>
  <c r="KD53" i="4"/>
  <c r="KE53" i="4"/>
  <c r="KF53" i="4"/>
  <c r="KG53" i="4"/>
  <c r="KH53" i="4"/>
  <c r="KI53" i="4"/>
  <c r="KJ53" i="4"/>
  <c r="KK53" i="4"/>
  <c r="KL53" i="4"/>
  <c r="KM53" i="4"/>
  <c r="KN53" i="4"/>
  <c r="KO53" i="4"/>
  <c r="KP53" i="4"/>
  <c r="KQ53" i="4"/>
  <c r="KR53" i="4"/>
  <c r="KS53" i="4"/>
  <c r="KV53" i="4"/>
  <c r="KW53" i="4"/>
  <c r="KX53" i="4"/>
  <c r="KY53" i="4"/>
  <c r="KZ53" i="4"/>
  <c r="LA53" i="4"/>
  <c r="LB53" i="4"/>
  <c r="LC53" i="4"/>
  <c r="LD53" i="4"/>
  <c r="LE53" i="4"/>
  <c r="LF53" i="4"/>
  <c r="LG53" i="4"/>
  <c r="LH53" i="4"/>
  <c r="LI53" i="4"/>
  <c r="LJ53" i="4"/>
  <c r="LK53" i="4"/>
  <c r="LL53" i="4"/>
  <c r="LM53" i="4"/>
  <c r="LN53" i="4"/>
  <c r="LO53" i="4"/>
  <c r="LP53" i="4"/>
  <c r="LQ53" i="4"/>
  <c r="LR53" i="4"/>
  <c r="LS53" i="4"/>
  <c r="LT53" i="4"/>
  <c r="LU53" i="4"/>
  <c r="LV53" i="4"/>
  <c r="LW53" i="4"/>
  <c r="LX53" i="4"/>
  <c r="LY53" i="4"/>
  <c r="LZ53" i="4"/>
  <c r="MA53" i="4"/>
  <c r="MB53" i="4"/>
  <c r="MC53" i="4"/>
  <c r="MD53" i="4"/>
  <c r="ME53" i="4"/>
  <c r="MF53" i="4"/>
  <c r="MG53" i="4"/>
  <c r="MH53" i="4"/>
  <c r="MI53" i="4"/>
  <c r="MJ53" i="4"/>
  <c r="MK53" i="4"/>
  <c r="ML53" i="4"/>
  <c r="MM53" i="4"/>
  <c r="MN53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BV54" i="4"/>
  <c r="BW54" i="4"/>
  <c r="BX54" i="4"/>
  <c r="BY54" i="4"/>
  <c r="BZ54" i="4"/>
  <c r="CA54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U54" i="4"/>
  <c r="CV54" i="4"/>
  <c r="CW54" i="4"/>
  <c r="CX54" i="4"/>
  <c r="CY54" i="4"/>
  <c r="CZ54" i="4"/>
  <c r="DA54" i="4"/>
  <c r="DB54" i="4"/>
  <c r="DC54" i="4"/>
  <c r="DD54" i="4"/>
  <c r="DE54" i="4"/>
  <c r="DF54" i="4"/>
  <c r="DG54" i="4"/>
  <c r="DH54" i="4"/>
  <c r="DI54" i="4"/>
  <c r="DJ54" i="4"/>
  <c r="DK54" i="4"/>
  <c r="DL54" i="4"/>
  <c r="DM54" i="4"/>
  <c r="DN54" i="4"/>
  <c r="DO54" i="4"/>
  <c r="DP54" i="4"/>
  <c r="DQ54" i="4"/>
  <c r="DR54" i="4"/>
  <c r="DS54" i="4"/>
  <c r="DT54" i="4"/>
  <c r="DU54" i="4"/>
  <c r="DV54" i="4"/>
  <c r="DW54" i="4"/>
  <c r="DX54" i="4"/>
  <c r="DY54" i="4"/>
  <c r="DZ54" i="4"/>
  <c r="EA54" i="4"/>
  <c r="EB54" i="4"/>
  <c r="EC54" i="4"/>
  <c r="ED54" i="4"/>
  <c r="EE54" i="4"/>
  <c r="EF54" i="4"/>
  <c r="EG54" i="4"/>
  <c r="EH54" i="4"/>
  <c r="EI54" i="4"/>
  <c r="EJ54" i="4"/>
  <c r="EK54" i="4"/>
  <c r="EL54" i="4"/>
  <c r="EM54" i="4"/>
  <c r="EN54" i="4"/>
  <c r="EO54" i="4"/>
  <c r="EP54" i="4"/>
  <c r="EQ54" i="4"/>
  <c r="ER54" i="4"/>
  <c r="ES54" i="4"/>
  <c r="ET54" i="4"/>
  <c r="EU54" i="4"/>
  <c r="EV54" i="4"/>
  <c r="EW54" i="4"/>
  <c r="EX54" i="4"/>
  <c r="EY54" i="4"/>
  <c r="EZ54" i="4"/>
  <c r="FA54" i="4"/>
  <c r="FB54" i="4"/>
  <c r="FC54" i="4"/>
  <c r="FD54" i="4"/>
  <c r="FE54" i="4"/>
  <c r="FF54" i="4"/>
  <c r="FG54" i="4"/>
  <c r="FH54" i="4"/>
  <c r="FI54" i="4"/>
  <c r="FJ54" i="4"/>
  <c r="FM54" i="4"/>
  <c r="FN54" i="4"/>
  <c r="FO54" i="4"/>
  <c r="FP54" i="4"/>
  <c r="FQ54" i="4"/>
  <c r="FR54" i="4"/>
  <c r="FS54" i="4"/>
  <c r="FT54" i="4"/>
  <c r="FU54" i="4"/>
  <c r="FV54" i="4"/>
  <c r="FW54" i="4"/>
  <c r="FX54" i="4"/>
  <c r="FY54" i="4"/>
  <c r="FZ54" i="4"/>
  <c r="GA54" i="4"/>
  <c r="GB54" i="4"/>
  <c r="GC54" i="4"/>
  <c r="GD54" i="4"/>
  <c r="GE54" i="4"/>
  <c r="GF54" i="4"/>
  <c r="GG54" i="4"/>
  <c r="GH54" i="4"/>
  <c r="GI54" i="4"/>
  <c r="GJ54" i="4"/>
  <c r="GK54" i="4"/>
  <c r="GL54" i="4"/>
  <c r="GM54" i="4"/>
  <c r="GN54" i="4"/>
  <c r="GO54" i="4"/>
  <c r="GP54" i="4"/>
  <c r="GQ54" i="4"/>
  <c r="GS54" i="4"/>
  <c r="GT54" i="4"/>
  <c r="GU54" i="4"/>
  <c r="GV54" i="4"/>
  <c r="GW54" i="4"/>
  <c r="GX54" i="4"/>
  <c r="GY54" i="4"/>
  <c r="GZ54" i="4"/>
  <c r="HA54" i="4"/>
  <c r="HB54" i="4"/>
  <c r="HC54" i="4"/>
  <c r="HD54" i="4"/>
  <c r="HE54" i="4"/>
  <c r="HF54" i="4"/>
  <c r="HG54" i="4"/>
  <c r="HH54" i="4"/>
  <c r="HI54" i="4"/>
  <c r="HJ54" i="4"/>
  <c r="HK54" i="4"/>
  <c r="HL54" i="4"/>
  <c r="HM54" i="4"/>
  <c r="HN54" i="4"/>
  <c r="HO54" i="4"/>
  <c r="HP54" i="4"/>
  <c r="HQ54" i="4"/>
  <c r="HR54" i="4"/>
  <c r="HS54" i="4"/>
  <c r="HT54" i="4"/>
  <c r="HU54" i="4"/>
  <c r="HV54" i="4"/>
  <c r="HW54" i="4"/>
  <c r="HX54" i="4"/>
  <c r="HY54" i="4"/>
  <c r="HZ54" i="4"/>
  <c r="IA54" i="4"/>
  <c r="IB54" i="4"/>
  <c r="IC54" i="4"/>
  <c r="ID54" i="4"/>
  <c r="IE54" i="4"/>
  <c r="IF54" i="4"/>
  <c r="IG54" i="4"/>
  <c r="IH54" i="4"/>
  <c r="II54" i="4"/>
  <c r="IJ54" i="4"/>
  <c r="IK54" i="4"/>
  <c r="IM54" i="4"/>
  <c r="IN54" i="4"/>
  <c r="IO54" i="4"/>
  <c r="IP54" i="4"/>
  <c r="IQ54" i="4"/>
  <c r="IR54" i="4"/>
  <c r="IS54" i="4"/>
  <c r="IT54" i="4"/>
  <c r="IU54" i="4"/>
  <c r="IV54" i="4"/>
  <c r="IW54" i="4"/>
  <c r="IX54" i="4"/>
  <c r="IY54" i="4"/>
  <c r="IZ54" i="4"/>
  <c r="JA54" i="4"/>
  <c r="JB54" i="4"/>
  <c r="JC54" i="4"/>
  <c r="JD54" i="4"/>
  <c r="JE54" i="4"/>
  <c r="JG54" i="4"/>
  <c r="JH54" i="4"/>
  <c r="JI54" i="4"/>
  <c r="JJ54" i="4"/>
  <c r="JK54" i="4"/>
  <c r="JM54" i="4"/>
  <c r="JN54" i="4"/>
  <c r="JO54" i="4"/>
  <c r="JP54" i="4"/>
  <c r="JQ54" i="4"/>
  <c r="JR54" i="4"/>
  <c r="JT54" i="4"/>
  <c r="JU54" i="4"/>
  <c r="JV54" i="4"/>
  <c r="JX54" i="4"/>
  <c r="JY54" i="4"/>
  <c r="JZ54" i="4"/>
  <c r="KA54" i="4"/>
  <c r="KB54" i="4"/>
  <c r="KC54" i="4"/>
  <c r="KD54" i="4"/>
  <c r="KE54" i="4"/>
  <c r="KF54" i="4"/>
  <c r="KG54" i="4"/>
  <c r="KH54" i="4"/>
  <c r="KI54" i="4"/>
  <c r="KJ54" i="4"/>
  <c r="KK54" i="4"/>
  <c r="KL54" i="4"/>
  <c r="KM54" i="4"/>
  <c r="KN54" i="4"/>
  <c r="KO54" i="4"/>
  <c r="KP54" i="4"/>
  <c r="KQ54" i="4"/>
  <c r="KR54" i="4"/>
  <c r="KS54" i="4"/>
  <c r="KV54" i="4"/>
  <c r="KW54" i="4"/>
  <c r="KX54" i="4"/>
  <c r="KY54" i="4"/>
  <c r="KZ54" i="4"/>
  <c r="LA54" i="4"/>
  <c r="LB54" i="4"/>
  <c r="LC54" i="4"/>
  <c r="LD54" i="4"/>
  <c r="LE54" i="4"/>
  <c r="LF54" i="4"/>
  <c r="LG54" i="4"/>
  <c r="LH54" i="4"/>
  <c r="LI54" i="4"/>
  <c r="LJ54" i="4"/>
  <c r="LK54" i="4"/>
  <c r="LL54" i="4"/>
  <c r="LM54" i="4"/>
  <c r="LN54" i="4"/>
  <c r="LO54" i="4"/>
  <c r="LP54" i="4"/>
  <c r="LQ54" i="4"/>
  <c r="LR54" i="4"/>
  <c r="LS54" i="4"/>
  <c r="LT54" i="4"/>
  <c r="LU54" i="4"/>
  <c r="LV54" i="4"/>
  <c r="LW54" i="4"/>
  <c r="LX54" i="4"/>
  <c r="LY54" i="4"/>
  <c r="LZ54" i="4"/>
  <c r="MA54" i="4"/>
  <c r="MB54" i="4"/>
  <c r="MC54" i="4"/>
  <c r="MD54" i="4"/>
  <c r="ME54" i="4"/>
  <c r="MF54" i="4"/>
  <c r="MG54" i="4"/>
  <c r="MH54" i="4"/>
  <c r="MI54" i="4"/>
  <c r="MJ54" i="4"/>
  <c r="MK54" i="4"/>
  <c r="ML54" i="4"/>
  <c r="MM54" i="4"/>
  <c r="MN54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BV55" i="4"/>
  <c r="BW55" i="4"/>
  <c r="BX55" i="4"/>
  <c r="BY55" i="4"/>
  <c r="BZ55" i="4"/>
  <c r="CA55" i="4"/>
  <c r="CB55" i="4"/>
  <c r="CC55" i="4"/>
  <c r="CD55" i="4"/>
  <c r="CE55" i="4"/>
  <c r="CF55" i="4"/>
  <c r="CG55" i="4"/>
  <c r="CH55" i="4"/>
  <c r="CI55" i="4"/>
  <c r="CJ55" i="4"/>
  <c r="CK55" i="4"/>
  <c r="CL55" i="4"/>
  <c r="CM55" i="4"/>
  <c r="CN55" i="4"/>
  <c r="CO55" i="4"/>
  <c r="CP55" i="4"/>
  <c r="CQ55" i="4"/>
  <c r="CR55" i="4"/>
  <c r="CS55" i="4"/>
  <c r="CT55" i="4"/>
  <c r="CU55" i="4"/>
  <c r="CV55" i="4"/>
  <c r="CW55" i="4"/>
  <c r="CX55" i="4"/>
  <c r="CY55" i="4"/>
  <c r="CZ55" i="4"/>
  <c r="DA55" i="4"/>
  <c r="DB55" i="4"/>
  <c r="DC55" i="4"/>
  <c r="DD55" i="4"/>
  <c r="DE55" i="4"/>
  <c r="DF55" i="4"/>
  <c r="DG55" i="4"/>
  <c r="DH55" i="4"/>
  <c r="DI55" i="4"/>
  <c r="DJ55" i="4"/>
  <c r="DK55" i="4"/>
  <c r="DL55" i="4"/>
  <c r="DM55" i="4"/>
  <c r="DN55" i="4"/>
  <c r="DO55" i="4"/>
  <c r="DP55" i="4"/>
  <c r="DQ55" i="4"/>
  <c r="DR55" i="4"/>
  <c r="DS55" i="4"/>
  <c r="DT55" i="4"/>
  <c r="DU55" i="4"/>
  <c r="DV55" i="4"/>
  <c r="DW55" i="4"/>
  <c r="DX55" i="4"/>
  <c r="DY55" i="4"/>
  <c r="DZ55" i="4"/>
  <c r="EA55" i="4"/>
  <c r="EB55" i="4"/>
  <c r="EC55" i="4"/>
  <c r="ED55" i="4"/>
  <c r="EE55" i="4"/>
  <c r="EF55" i="4"/>
  <c r="EG55" i="4"/>
  <c r="EH55" i="4"/>
  <c r="EI55" i="4"/>
  <c r="EJ55" i="4"/>
  <c r="EK55" i="4"/>
  <c r="EL55" i="4"/>
  <c r="EM55" i="4"/>
  <c r="EN55" i="4"/>
  <c r="EO55" i="4"/>
  <c r="EP55" i="4"/>
  <c r="EQ55" i="4"/>
  <c r="ER55" i="4"/>
  <c r="ES55" i="4"/>
  <c r="ET55" i="4"/>
  <c r="EU55" i="4"/>
  <c r="EV55" i="4"/>
  <c r="EW55" i="4"/>
  <c r="EX55" i="4"/>
  <c r="EY55" i="4"/>
  <c r="EZ55" i="4"/>
  <c r="FA55" i="4"/>
  <c r="FB55" i="4"/>
  <c r="FC55" i="4"/>
  <c r="FD55" i="4"/>
  <c r="FE55" i="4"/>
  <c r="FF55" i="4"/>
  <c r="FG55" i="4"/>
  <c r="FH55" i="4"/>
  <c r="FI55" i="4"/>
  <c r="FJ55" i="4"/>
  <c r="FM55" i="4"/>
  <c r="FN55" i="4"/>
  <c r="FO55" i="4"/>
  <c r="FP55" i="4"/>
  <c r="FQ55" i="4"/>
  <c r="FR55" i="4"/>
  <c r="FS55" i="4"/>
  <c r="FT55" i="4"/>
  <c r="FU55" i="4"/>
  <c r="FV55" i="4"/>
  <c r="FW55" i="4"/>
  <c r="FX55" i="4"/>
  <c r="FY55" i="4"/>
  <c r="FZ55" i="4"/>
  <c r="GA55" i="4"/>
  <c r="GB55" i="4"/>
  <c r="GC55" i="4"/>
  <c r="GD55" i="4"/>
  <c r="GE55" i="4"/>
  <c r="GF55" i="4"/>
  <c r="GG55" i="4"/>
  <c r="GH55" i="4"/>
  <c r="GI55" i="4"/>
  <c r="GJ55" i="4"/>
  <c r="GK55" i="4"/>
  <c r="GL55" i="4"/>
  <c r="GM55" i="4"/>
  <c r="GN55" i="4"/>
  <c r="GO55" i="4"/>
  <c r="GP55" i="4"/>
  <c r="GQ55" i="4"/>
  <c r="GS55" i="4"/>
  <c r="GT55" i="4"/>
  <c r="GU55" i="4"/>
  <c r="GV55" i="4"/>
  <c r="GW55" i="4"/>
  <c r="GX55" i="4"/>
  <c r="GY55" i="4"/>
  <c r="GZ55" i="4"/>
  <c r="HA55" i="4"/>
  <c r="HB55" i="4"/>
  <c r="HC55" i="4"/>
  <c r="HD55" i="4"/>
  <c r="HE55" i="4"/>
  <c r="HF55" i="4"/>
  <c r="HG55" i="4"/>
  <c r="HH55" i="4"/>
  <c r="HI55" i="4"/>
  <c r="HJ55" i="4"/>
  <c r="HK55" i="4"/>
  <c r="HL55" i="4"/>
  <c r="HM55" i="4"/>
  <c r="HN55" i="4"/>
  <c r="HO55" i="4"/>
  <c r="HP55" i="4"/>
  <c r="HQ55" i="4"/>
  <c r="HR55" i="4"/>
  <c r="HS55" i="4"/>
  <c r="HT55" i="4"/>
  <c r="HU55" i="4"/>
  <c r="HV55" i="4"/>
  <c r="HW55" i="4"/>
  <c r="HX55" i="4"/>
  <c r="HY55" i="4"/>
  <c r="HZ55" i="4"/>
  <c r="IA55" i="4"/>
  <c r="IB55" i="4"/>
  <c r="IC55" i="4"/>
  <c r="ID55" i="4"/>
  <c r="IE55" i="4"/>
  <c r="IF55" i="4"/>
  <c r="IG55" i="4"/>
  <c r="IH55" i="4"/>
  <c r="II55" i="4"/>
  <c r="IJ55" i="4"/>
  <c r="IK55" i="4"/>
  <c r="IM55" i="4"/>
  <c r="IN55" i="4"/>
  <c r="IO55" i="4"/>
  <c r="IP55" i="4"/>
  <c r="IQ55" i="4"/>
  <c r="IR55" i="4"/>
  <c r="IS55" i="4"/>
  <c r="IT55" i="4"/>
  <c r="IU55" i="4"/>
  <c r="IV55" i="4"/>
  <c r="IW55" i="4"/>
  <c r="IX55" i="4"/>
  <c r="IY55" i="4"/>
  <c r="IZ55" i="4"/>
  <c r="JA55" i="4"/>
  <c r="JB55" i="4"/>
  <c r="JC55" i="4"/>
  <c r="JD55" i="4"/>
  <c r="JE55" i="4"/>
  <c r="JG55" i="4"/>
  <c r="JH55" i="4"/>
  <c r="JI55" i="4"/>
  <c r="JJ55" i="4"/>
  <c r="JK55" i="4"/>
  <c r="JM55" i="4"/>
  <c r="JN55" i="4"/>
  <c r="JO55" i="4"/>
  <c r="JP55" i="4"/>
  <c r="JQ55" i="4"/>
  <c r="JR55" i="4"/>
  <c r="JT55" i="4"/>
  <c r="JU55" i="4"/>
  <c r="JV55" i="4"/>
  <c r="JX55" i="4"/>
  <c r="JY55" i="4"/>
  <c r="JZ55" i="4"/>
  <c r="KA55" i="4"/>
  <c r="KB55" i="4"/>
  <c r="KC55" i="4"/>
  <c r="KD55" i="4"/>
  <c r="KE55" i="4"/>
  <c r="KF55" i="4"/>
  <c r="KG55" i="4"/>
  <c r="KH55" i="4"/>
  <c r="KI55" i="4"/>
  <c r="KJ55" i="4"/>
  <c r="KK55" i="4"/>
  <c r="KL55" i="4"/>
  <c r="KM55" i="4"/>
  <c r="KN55" i="4"/>
  <c r="KO55" i="4"/>
  <c r="KP55" i="4"/>
  <c r="KQ55" i="4"/>
  <c r="KR55" i="4"/>
  <c r="KS55" i="4"/>
  <c r="KV55" i="4"/>
  <c r="KW55" i="4"/>
  <c r="KX55" i="4"/>
  <c r="KY55" i="4"/>
  <c r="KZ55" i="4"/>
  <c r="LA55" i="4"/>
  <c r="LB55" i="4"/>
  <c r="LC55" i="4"/>
  <c r="LD55" i="4"/>
  <c r="LE55" i="4"/>
  <c r="LF55" i="4"/>
  <c r="LG55" i="4"/>
  <c r="LH55" i="4"/>
  <c r="LI55" i="4"/>
  <c r="LJ55" i="4"/>
  <c r="LK55" i="4"/>
  <c r="LL55" i="4"/>
  <c r="LM55" i="4"/>
  <c r="LN55" i="4"/>
  <c r="LO55" i="4"/>
  <c r="LP55" i="4"/>
  <c r="LQ55" i="4"/>
  <c r="LR55" i="4"/>
  <c r="LS55" i="4"/>
  <c r="LT55" i="4"/>
  <c r="LU55" i="4"/>
  <c r="LV55" i="4"/>
  <c r="LW55" i="4"/>
  <c r="LX55" i="4"/>
  <c r="LY55" i="4"/>
  <c r="LZ55" i="4"/>
  <c r="MA55" i="4"/>
  <c r="MB55" i="4"/>
  <c r="MC55" i="4"/>
  <c r="MD55" i="4"/>
  <c r="ME55" i="4"/>
  <c r="MF55" i="4"/>
  <c r="MG55" i="4"/>
  <c r="MH55" i="4"/>
  <c r="MI55" i="4"/>
  <c r="MJ55" i="4"/>
  <c r="MK55" i="4"/>
  <c r="ML55" i="4"/>
  <c r="MM55" i="4"/>
  <c r="MN55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CN56" i="4"/>
  <c r="CO56" i="4"/>
  <c r="CP56" i="4"/>
  <c r="CQ56" i="4"/>
  <c r="CR56" i="4"/>
  <c r="CS56" i="4"/>
  <c r="CT56" i="4"/>
  <c r="CU56" i="4"/>
  <c r="CV56" i="4"/>
  <c r="CW56" i="4"/>
  <c r="CX56" i="4"/>
  <c r="CY56" i="4"/>
  <c r="CZ56" i="4"/>
  <c r="DA56" i="4"/>
  <c r="DB56" i="4"/>
  <c r="DC56" i="4"/>
  <c r="DD56" i="4"/>
  <c r="DE56" i="4"/>
  <c r="DF56" i="4"/>
  <c r="DG56" i="4"/>
  <c r="DH56" i="4"/>
  <c r="DI56" i="4"/>
  <c r="DJ56" i="4"/>
  <c r="DK56" i="4"/>
  <c r="DL56" i="4"/>
  <c r="DM56" i="4"/>
  <c r="DN56" i="4"/>
  <c r="DO56" i="4"/>
  <c r="DP56" i="4"/>
  <c r="DQ56" i="4"/>
  <c r="DR56" i="4"/>
  <c r="DS56" i="4"/>
  <c r="DT56" i="4"/>
  <c r="DU56" i="4"/>
  <c r="DV56" i="4"/>
  <c r="DW56" i="4"/>
  <c r="DX56" i="4"/>
  <c r="DY56" i="4"/>
  <c r="DZ56" i="4"/>
  <c r="EA56" i="4"/>
  <c r="EB56" i="4"/>
  <c r="EC56" i="4"/>
  <c r="ED56" i="4"/>
  <c r="EE56" i="4"/>
  <c r="EF56" i="4"/>
  <c r="EG56" i="4"/>
  <c r="EH56" i="4"/>
  <c r="EI56" i="4"/>
  <c r="EJ56" i="4"/>
  <c r="EK56" i="4"/>
  <c r="EL56" i="4"/>
  <c r="EM56" i="4"/>
  <c r="EN56" i="4"/>
  <c r="EO56" i="4"/>
  <c r="EP56" i="4"/>
  <c r="EQ56" i="4"/>
  <c r="ER56" i="4"/>
  <c r="ES56" i="4"/>
  <c r="ET56" i="4"/>
  <c r="EU56" i="4"/>
  <c r="EV56" i="4"/>
  <c r="EW56" i="4"/>
  <c r="EX56" i="4"/>
  <c r="EY56" i="4"/>
  <c r="EZ56" i="4"/>
  <c r="FA56" i="4"/>
  <c r="FB56" i="4"/>
  <c r="FC56" i="4"/>
  <c r="FD56" i="4"/>
  <c r="FE56" i="4"/>
  <c r="FF56" i="4"/>
  <c r="FG56" i="4"/>
  <c r="FH56" i="4"/>
  <c r="FI56" i="4"/>
  <c r="FJ56" i="4"/>
  <c r="FM56" i="4"/>
  <c r="FN56" i="4"/>
  <c r="FO56" i="4"/>
  <c r="FP56" i="4"/>
  <c r="FQ56" i="4"/>
  <c r="FR56" i="4"/>
  <c r="FS56" i="4"/>
  <c r="FT56" i="4"/>
  <c r="FU56" i="4"/>
  <c r="FV56" i="4"/>
  <c r="FW56" i="4"/>
  <c r="FX56" i="4"/>
  <c r="FY56" i="4"/>
  <c r="FZ56" i="4"/>
  <c r="GA56" i="4"/>
  <c r="GB56" i="4"/>
  <c r="GC56" i="4"/>
  <c r="GD56" i="4"/>
  <c r="GE56" i="4"/>
  <c r="GF56" i="4"/>
  <c r="GG56" i="4"/>
  <c r="GH56" i="4"/>
  <c r="GI56" i="4"/>
  <c r="GJ56" i="4"/>
  <c r="GK56" i="4"/>
  <c r="GL56" i="4"/>
  <c r="GM56" i="4"/>
  <c r="GN56" i="4"/>
  <c r="GO56" i="4"/>
  <c r="GP56" i="4"/>
  <c r="GQ56" i="4"/>
  <c r="GS56" i="4"/>
  <c r="GT56" i="4"/>
  <c r="GU56" i="4"/>
  <c r="GV56" i="4"/>
  <c r="GW56" i="4"/>
  <c r="GX56" i="4"/>
  <c r="GY56" i="4"/>
  <c r="GZ56" i="4"/>
  <c r="HA56" i="4"/>
  <c r="HB56" i="4"/>
  <c r="HC56" i="4"/>
  <c r="HD56" i="4"/>
  <c r="HE56" i="4"/>
  <c r="HF56" i="4"/>
  <c r="HG56" i="4"/>
  <c r="HH56" i="4"/>
  <c r="HI56" i="4"/>
  <c r="HJ56" i="4"/>
  <c r="HK56" i="4"/>
  <c r="HL56" i="4"/>
  <c r="HM56" i="4"/>
  <c r="HN56" i="4"/>
  <c r="HO56" i="4"/>
  <c r="HP56" i="4"/>
  <c r="HQ56" i="4"/>
  <c r="HR56" i="4"/>
  <c r="HS56" i="4"/>
  <c r="HT56" i="4"/>
  <c r="HU56" i="4"/>
  <c r="HV56" i="4"/>
  <c r="HW56" i="4"/>
  <c r="HX56" i="4"/>
  <c r="HY56" i="4"/>
  <c r="HZ56" i="4"/>
  <c r="IA56" i="4"/>
  <c r="IB56" i="4"/>
  <c r="IC56" i="4"/>
  <c r="ID56" i="4"/>
  <c r="IE56" i="4"/>
  <c r="IF56" i="4"/>
  <c r="IG56" i="4"/>
  <c r="IH56" i="4"/>
  <c r="II56" i="4"/>
  <c r="IJ56" i="4"/>
  <c r="IK56" i="4"/>
  <c r="IM56" i="4"/>
  <c r="IN56" i="4"/>
  <c r="IO56" i="4"/>
  <c r="IP56" i="4"/>
  <c r="IQ56" i="4"/>
  <c r="IR56" i="4"/>
  <c r="IS56" i="4"/>
  <c r="IT56" i="4"/>
  <c r="IU56" i="4"/>
  <c r="IV56" i="4"/>
  <c r="IW56" i="4"/>
  <c r="IX56" i="4"/>
  <c r="IY56" i="4"/>
  <c r="IZ56" i="4"/>
  <c r="JA56" i="4"/>
  <c r="JB56" i="4"/>
  <c r="JC56" i="4"/>
  <c r="JD56" i="4"/>
  <c r="JE56" i="4"/>
  <c r="JG56" i="4"/>
  <c r="JH56" i="4"/>
  <c r="JI56" i="4"/>
  <c r="JJ56" i="4"/>
  <c r="JK56" i="4"/>
  <c r="JM56" i="4"/>
  <c r="JN56" i="4"/>
  <c r="JO56" i="4"/>
  <c r="JP56" i="4"/>
  <c r="JQ56" i="4"/>
  <c r="JR56" i="4"/>
  <c r="JT56" i="4"/>
  <c r="JU56" i="4"/>
  <c r="JV56" i="4"/>
  <c r="JX56" i="4"/>
  <c r="JY56" i="4"/>
  <c r="JZ56" i="4"/>
  <c r="KA56" i="4"/>
  <c r="KB56" i="4"/>
  <c r="KC56" i="4"/>
  <c r="KD56" i="4"/>
  <c r="KE56" i="4"/>
  <c r="KF56" i="4"/>
  <c r="KG56" i="4"/>
  <c r="KH56" i="4"/>
  <c r="KI56" i="4"/>
  <c r="KJ56" i="4"/>
  <c r="KK56" i="4"/>
  <c r="KL56" i="4"/>
  <c r="KM56" i="4"/>
  <c r="KN56" i="4"/>
  <c r="KO56" i="4"/>
  <c r="KP56" i="4"/>
  <c r="KQ56" i="4"/>
  <c r="KR56" i="4"/>
  <c r="KS56" i="4"/>
  <c r="KV56" i="4"/>
  <c r="KW56" i="4"/>
  <c r="KX56" i="4"/>
  <c r="KY56" i="4"/>
  <c r="KZ56" i="4"/>
  <c r="LA56" i="4"/>
  <c r="LB56" i="4"/>
  <c r="LC56" i="4"/>
  <c r="LD56" i="4"/>
  <c r="LE56" i="4"/>
  <c r="LF56" i="4"/>
  <c r="LG56" i="4"/>
  <c r="LH56" i="4"/>
  <c r="LI56" i="4"/>
  <c r="LJ56" i="4"/>
  <c r="LK56" i="4"/>
  <c r="LL56" i="4"/>
  <c r="LM56" i="4"/>
  <c r="LN56" i="4"/>
  <c r="LO56" i="4"/>
  <c r="LP56" i="4"/>
  <c r="LQ56" i="4"/>
  <c r="LR56" i="4"/>
  <c r="LS56" i="4"/>
  <c r="LT56" i="4"/>
  <c r="LU56" i="4"/>
  <c r="LV56" i="4"/>
  <c r="LW56" i="4"/>
  <c r="LX56" i="4"/>
  <c r="LY56" i="4"/>
  <c r="LZ56" i="4"/>
  <c r="MA56" i="4"/>
  <c r="MB56" i="4"/>
  <c r="MC56" i="4"/>
  <c r="MD56" i="4"/>
  <c r="ME56" i="4"/>
  <c r="MF56" i="4"/>
  <c r="MG56" i="4"/>
  <c r="MH56" i="4"/>
  <c r="MI56" i="4"/>
  <c r="MJ56" i="4"/>
  <c r="MK56" i="4"/>
  <c r="ML56" i="4"/>
  <c r="MM56" i="4"/>
  <c r="MN56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U57" i="4"/>
  <c r="CV57" i="4"/>
  <c r="CW57" i="4"/>
  <c r="CX57" i="4"/>
  <c r="CY57" i="4"/>
  <c r="CZ57" i="4"/>
  <c r="DA57" i="4"/>
  <c r="DB57" i="4"/>
  <c r="DC57" i="4"/>
  <c r="DD57" i="4"/>
  <c r="DE57" i="4"/>
  <c r="DF57" i="4"/>
  <c r="DG57" i="4"/>
  <c r="DH57" i="4"/>
  <c r="DI57" i="4"/>
  <c r="DJ57" i="4"/>
  <c r="DK57" i="4"/>
  <c r="DL57" i="4"/>
  <c r="DM57" i="4"/>
  <c r="DN57" i="4"/>
  <c r="DO57" i="4"/>
  <c r="DP57" i="4"/>
  <c r="DQ57" i="4"/>
  <c r="DR57" i="4"/>
  <c r="DS57" i="4"/>
  <c r="DT57" i="4"/>
  <c r="DU57" i="4"/>
  <c r="DV57" i="4"/>
  <c r="DW57" i="4"/>
  <c r="DX57" i="4"/>
  <c r="DY57" i="4"/>
  <c r="DZ57" i="4"/>
  <c r="EA57" i="4"/>
  <c r="EB57" i="4"/>
  <c r="EC57" i="4"/>
  <c r="ED57" i="4"/>
  <c r="EE57" i="4"/>
  <c r="EF57" i="4"/>
  <c r="EG57" i="4"/>
  <c r="EH57" i="4"/>
  <c r="EI57" i="4"/>
  <c r="EJ57" i="4"/>
  <c r="EK57" i="4"/>
  <c r="EL57" i="4"/>
  <c r="EM57" i="4"/>
  <c r="EN57" i="4"/>
  <c r="EO57" i="4"/>
  <c r="EP57" i="4"/>
  <c r="EQ57" i="4"/>
  <c r="ER57" i="4"/>
  <c r="ES57" i="4"/>
  <c r="ET57" i="4"/>
  <c r="EU57" i="4"/>
  <c r="EV57" i="4"/>
  <c r="EW57" i="4"/>
  <c r="EX57" i="4"/>
  <c r="EY57" i="4"/>
  <c r="EZ57" i="4"/>
  <c r="FA57" i="4"/>
  <c r="FB57" i="4"/>
  <c r="FC57" i="4"/>
  <c r="FD57" i="4"/>
  <c r="FE57" i="4"/>
  <c r="FF57" i="4"/>
  <c r="FG57" i="4"/>
  <c r="FH57" i="4"/>
  <c r="FI57" i="4"/>
  <c r="FJ57" i="4"/>
  <c r="FM57" i="4"/>
  <c r="FN57" i="4"/>
  <c r="FO57" i="4"/>
  <c r="FP57" i="4"/>
  <c r="FQ57" i="4"/>
  <c r="FR57" i="4"/>
  <c r="FS57" i="4"/>
  <c r="FT57" i="4"/>
  <c r="FU57" i="4"/>
  <c r="FV57" i="4"/>
  <c r="FW57" i="4"/>
  <c r="FX57" i="4"/>
  <c r="FY57" i="4"/>
  <c r="FZ57" i="4"/>
  <c r="GA57" i="4"/>
  <c r="GB57" i="4"/>
  <c r="GC57" i="4"/>
  <c r="GD57" i="4"/>
  <c r="GE57" i="4"/>
  <c r="GF57" i="4"/>
  <c r="GG57" i="4"/>
  <c r="GH57" i="4"/>
  <c r="GI57" i="4"/>
  <c r="GJ57" i="4"/>
  <c r="GK57" i="4"/>
  <c r="GL57" i="4"/>
  <c r="GM57" i="4"/>
  <c r="GN57" i="4"/>
  <c r="GO57" i="4"/>
  <c r="GP57" i="4"/>
  <c r="GQ57" i="4"/>
  <c r="GS57" i="4"/>
  <c r="GT57" i="4"/>
  <c r="GU57" i="4"/>
  <c r="GV57" i="4"/>
  <c r="GW57" i="4"/>
  <c r="GX57" i="4"/>
  <c r="GY57" i="4"/>
  <c r="GZ57" i="4"/>
  <c r="HA57" i="4"/>
  <c r="HB57" i="4"/>
  <c r="HC57" i="4"/>
  <c r="HD57" i="4"/>
  <c r="HE57" i="4"/>
  <c r="HF57" i="4"/>
  <c r="HG57" i="4"/>
  <c r="HH57" i="4"/>
  <c r="HI57" i="4"/>
  <c r="HJ57" i="4"/>
  <c r="HK57" i="4"/>
  <c r="HL57" i="4"/>
  <c r="HM57" i="4"/>
  <c r="HN57" i="4"/>
  <c r="HO57" i="4"/>
  <c r="HP57" i="4"/>
  <c r="HQ57" i="4"/>
  <c r="HR57" i="4"/>
  <c r="HS57" i="4"/>
  <c r="HT57" i="4"/>
  <c r="HU57" i="4"/>
  <c r="HV57" i="4"/>
  <c r="HW57" i="4"/>
  <c r="HX57" i="4"/>
  <c r="HY57" i="4"/>
  <c r="HZ57" i="4"/>
  <c r="IA57" i="4"/>
  <c r="IB57" i="4"/>
  <c r="IC57" i="4"/>
  <c r="ID57" i="4"/>
  <c r="IE57" i="4"/>
  <c r="IF57" i="4"/>
  <c r="IG57" i="4"/>
  <c r="IH57" i="4"/>
  <c r="II57" i="4"/>
  <c r="IJ57" i="4"/>
  <c r="IK57" i="4"/>
  <c r="IM57" i="4"/>
  <c r="IN57" i="4"/>
  <c r="IO57" i="4"/>
  <c r="IP57" i="4"/>
  <c r="IQ57" i="4"/>
  <c r="IR57" i="4"/>
  <c r="IS57" i="4"/>
  <c r="IT57" i="4"/>
  <c r="IU57" i="4"/>
  <c r="IV57" i="4"/>
  <c r="IW57" i="4"/>
  <c r="IX57" i="4"/>
  <c r="IY57" i="4"/>
  <c r="IZ57" i="4"/>
  <c r="JA57" i="4"/>
  <c r="JB57" i="4"/>
  <c r="JC57" i="4"/>
  <c r="JD57" i="4"/>
  <c r="JE57" i="4"/>
  <c r="JG57" i="4"/>
  <c r="JH57" i="4"/>
  <c r="JI57" i="4"/>
  <c r="JJ57" i="4"/>
  <c r="JK57" i="4"/>
  <c r="JM57" i="4"/>
  <c r="JN57" i="4"/>
  <c r="JO57" i="4"/>
  <c r="JP57" i="4"/>
  <c r="JQ57" i="4"/>
  <c r="JR57" i="4"/>
  <c r="JT57" i="4"/>
  <c r="JU57" i="4"/>
  <c r="JV57" i="4"/>
  <c r="JX57" i="4"/>
  <c r="JY57" i="4"/>
  <c r="JZ57" i="4"/>
  <c r="KA57" i="4"/>
  <c r="KB57" i="4"/>
  <c r="KC57" i="4"/>
  <c r="KD57" i="4"/>
  <c r="KE57" i="4"/>
  <c r="KF57" i="4"/>
  <c r="KG57" i="4"/>
  <c r="KH57" i="4"/>
  <c r="KI57" i="4"/>
  <c r="KJ57" i="4"/>
  <c r="KK57" i="4"/>
  <c r="KL57" i="4"/>
  <c r="KM57" i="4"/>
  <c r="KN57" i="4"/>
  <c r="KO57" i="4"/>
  <c r="KP57" i="4"/>
  <c r="KQ57" i="4"/>
  <c r="KR57" i="4"/>
  <c r="KS57" i="4"/>
  <c r="KV57" i="4"/>
  <c r="KW57" i="4"/>
  <c r="KX57" i="4"/>
  <c r="KY57" i="4"/>
  <c r="KZ57" i="4"/>
  <c r="LA57" i="4"/>
  <c r="LB57" i="4"/>
  <c r="LC57" i="4"/>
  <c r="LD57" i="4"/>
  <c r="LE57" i="4"/>
  <c r="LF57" i="4"/>
  <c r="LG57" i="4"/>
  <c r="LH57" i="4"/>
  <c r="LI57" i="4"/>
  <c r="LJ57" i="4"/>
  <c r="LK57" i="4"/>
  <c r="LL57" i="4"/>
  <c r="LM57" i="4"/>
  <c r="LN57" i="4"/>
  <c r="LO57" i="4"/>
  <c r="LP57" i="4"/>
  <c r="LQ57" i="4"/>
  <c r="LR57" i="4"/>
  <c r="LS57" i="4"/>
  <c r="LT57" i="4"/>
  <c r="LU57" i="4"/>
  <c r="LV57" i="4"/>
  <c r="LW57" i="4"/>
  <c r="LX57" i="4"/>
  <c r="LY57" i="4"/>
  <c r="LZ57" i="4"/>
  <c r="MA57" i="4"/>
  <c r="MB57" i="4"/>
  <c r="MC57" i="4"/>
  <c r="MD57" i="4"/>
  <c r="ME57" i="4"/>
  <c r="MF57" i="4"/>
  <c r="MG57" i="4"/>
  <c r="MH57" i="4"/>
  <c r="MI57" i="4"/>
  <c r="MJ57" i="4"/>
  <c r="MK57" i="4"/>
  <c r="ML57" i="4"/>
  <c r="MM57" i="4"/>
  <c r="MN57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EK58" i="4"/>
  <c r="EL58" i="4"/>
  <c r="EM58" i="4"/>
  <c r="EN58" i="4"/>
  <c r="EO58" i="4"/>
  <c r="EP58" i="4"/>
  <c r="EQ58" i="4"/>
  <c r="ER58" i="4"/>
  <c r="ES58" i="4"/>
  <c r="ET58" i="4"/>
  <c r="EU58" i="4"/>
  <c r="EV58" i="4"/>
  <c r="EW58" i="4"/>
  <c r="EX58" i="4"/>
  <c r="EY58" i="4"/>
  <c r="EZ58" i="4"/>
  <c r="FA58" i="4"/>
  <c r="FB58" i="4"/>
  <c r="FC58" i="4"/>
  <c r="FD58" i="4"/>
  <c r="FE58" i="4"/>
  <c r="FF58" i="4"/>
  <c r="FG58" i="4"/>
  <c r="FH58" i="4"/>
  <c r="FI58" i="4"/>
  <c r="FJ58" i="4"/>
  <c r="FM58" i="4"/>
  <c r="FN58" i="4"/>
  <c r="FO58" i="4"/>
  <c r="FP58" i="4"/>
  <c r="FQ58" i="4"/>
  <c r="FR58" i="4"/>
  <c r="FS58" i="4"/>
  <c r="FT58" i="4"/>
  <c r="FU58" i="4"/>
  <c r="FV58" i="4"/>
  <c r="FW58" i="4"/>
  <c r="FX58" i="4"/>
  <c r="FY58" i="4"/>
  <c r="FZ58" i="4"/>
  <c r="GA58" i="4"/>
  <c r="GB58" i="4"/>
  <c r="GC58" i="4"/>
  <c r="GD58" i="4"/>
  <c r="GE58" i="4"/>
  <c r="GF58" i="4"/>
  <c r="GG58" i="4"/>
  <c r="GH58" i="4"/>
  <c r="GI58" i="4"/>
  <c r="GJ58" i="4"/>
  <c r="GK58" i="4"/>
  <c r="GL58" i="4"/>
  <c r="GM58" i="4"/>
  <c r="GN58" i="4"/>
  <c r="GO58" i="4"/>
  <c r="GP58" i="4"/>
  <c r="GQ58" i="4"/>
  <c r="GS58" i="4"/>
  <c r="GT58" i="4"/>
  <c r="GU58" i="4"/>
  <c r="GV58" i="4"/>
  <c r="GW58" i="4"/>
  <c r="GX58" i="4"/>
  <c r="GY58" i="4"/>
  <c r="GZ58" i="4"/>
  <c r="HA58" i="4"/>
  <c r="HB58" i="4"/>
  <c r="HC58" i="4"/>
  <c r="HD58" i="4"/>
  <c r="HE58" i="4"/>
  <c r="HF58" i="4"/>
  <c r="HG58" i="4"/>
  <c r="HH58" i="4"/>
  <c r="HI58" i="4"/>
  <c r="HJ58" i="4"/>
  <c r="HK58" i="4"/>
  <c r="HL58" i="4"/>
  <c r="HM58" i="4"/>
  <c r="HN58" i="4"/>
  <c r="HO58" i="4"/>
  <c r="HP58" i="4"/>
  <c r="HQ58" i="4"/>
  <c r="HR58" i="4"/>
  <c r="HS58" i="4"/>
  <c r="HT58" i="4"/>
  <c r="HU58" i="4"/>
  <c r="HV58" i="4"/>
  <c r="HW58" i="4"/>
  <c r="HX58" i="4"/>
  <c r="HY58" i="4"/>
  <c r="HZ58" i="4"/>
  <c r="IA58" i="4"/>
  <c r="IB58" i="4"/>
  <c r="IC58" i="4"/>
  <c r="ID58" i="4"/>
  <c r="IE58" i="4"/>
  <c r="IF58" i="4"/>
  <c r="IG58" i="4"/>
  <c r="IH58" i="4"/>
  <c r="II58" i="4"/>
  <c r="IJ58" i="4"/>
  <c r="IK58" i="4"/>
  <c r="IM58" i="4"/>
  <c r="IN58" i="4"/>
  <c r="IO58" i="4"/>
  <c r="IP58" i="4"/>
  <c r="IQ58" i="4"/>
  <c r="IR58" i="4"/>
  <c r="IS58" i="4"/>
  <c r="IT58" i="4"/>
  <c r="IU58" i="4"/>
  <c r="IV58" i="4"/>
  <c r="IW58" i="4"/>
  <c r="IX58" i="4"/>
  <c r="IY58" i="4"/>
  <c r="IZ58" i="4"/>
  <c r="JA58" i="4"/>
  <c r="JB58" i="4"/>
  <c r="JC58" i="4"/>
  <c r="JD58" i="4"/>
  <c r="JE58" i="4"/>
  <c r="JG58" i="4"/>
  <c r="JH58" i="4"/>
  <c r="JI58" i="4"/>
  <c r="JJ58" i="4"/>
  <c r="JK58" i="4"/>
  <c r="JM58" i="4"/>
  <c r="JN58" i="4"/>
  <c r="JO58" i="4"/>
  <c r="JP58" i="4"/>
  <c r="JQ58" i="4"/>
  <c r="JR58" i="4"/>
  <c r="JT58" i="4"/>
  <c r="JU58" i="4"/>
  <c r="JV58" i="4"/>
  <c r="JX58" i="4"/>
  <c r="JY58" i="4"/>
  <c r="JZ58" i="4"/>
  <c r="KA58" i="4"/>
  <c r="KB58" i="4"/>
  <c r="KC58" i="4"/>
  <c r="KD58" i="4"/>
  <c r="KE58" i="4"/>
  <c r="KF58" i="4"/>
  <c r="KG58" i="4"/>
  <c r="KH58" i="4"/>
  <c r="KI58" i="4"/>
  <c r="KJ58" i="4"/>
  <c r="KK58" i="4"/>
  <c r="KL58" i="4"/>
  <c r="KM58" i="4"/>
  <c r="KN58" i="4"/>
  <c r="KO58" i="4"/>
  <c r="KP58" i="4"/>
  <c r="KQ58" i="4"/>
  <c r="KR58" i="4"/>
  <c r="KS58" i="4"/>
  <c r="KV58" i="4"/>
  <c r="KW58" i="4"/>
  <c r="KX58" i="4"/>
  <c r="KY58" i="4"/>
  <c r="KZ58" i="4"/>
  <c r="LA58" i="4"/>
  <c r="LB58" i="4"/>
  <c r="LC58" i="4"/>
  <c r="LD58" i="4"/>
  <c r="LE58" i="4"/>
  <c r="LF58" i="4"/>
  <c r="LG58" i="4"/>
  <c r="LH58" i="4"/>
  <c r="LI58" i="4"/>
  <c r="LJ58" i="4"/>
  <c r="LK58" i="4"/>
  <c r="LL58" i="4"/>
  <c r="LM58" i="4"/>
  <c r="LN58" i="4"/>
  <c r="LO58" i="4"/>
  <c r="LP58" i="4"/>
  <c r="LQ58" i="4"/>
  <c r="LR58" i="4"/>
  <c r="LS58" i="4"/>
  <c r="LT58" i="4"/>
  <c r="LU58" i="4"/>
  <c r="LV58" i="4"/>
  <c r="LW58" i="4"/>
  <c r="LX58" i="4"/>
  <c r="LY58" i="4"/>
  <c r="LZ58" i="4"/>
  <c r="MA58" i="4"/>
  <c r="MB58" i="4"/>
  <c r="MC58" i="4"/>
  <c r="MD58" i="4"/>
  <c r="ME58" i="4"/>
  <c r="MF58" i="4"/>
  <c r="MG58" i="4"/>
  <c r="MH58" i="4"/>
  <c r="MI58" i="4"/>
  <c r="MJ58" i="4"/>
  <c r="MK58" i="4"/>
  <c r="ML58" i="4"/>
  <c r="MM58" i="4"/>
  <c r="MN58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U59" i="4"/>
  <c r="CV59" i="4"/>
  <c r="CW59" i="4"/>
  <c r="CX59" i="4"/>
  <c r="CY59" i="4"/>
  <c r="CZ59" i="4"/>
  <c r="DA59" i="4"/>
  <c r="DB59" i="4"/>
  <c r="DC59" i="4"/>
  <c r="DD59" i="4"/>
  <c r="DE59" i="4"/>
  <c r="DF59" i="4"/>
  <c r="DG59" i="4"/>
  <c r="DH59" i="4"/>
  <c r="DI59" i="4"/>
  <c r="DJ59" i="4"/>
  <c r="DK59" i="4"/>
  <c r="DL59" i="4"/>
  <c r="DM59" i="4"/>
  <c r="DN59" i="4"/>
  <c r="DO59" i="4"/>
  <c r="DP59" i="4"/>
  <c r="DQ59" i="4"/>
  <c r="DR59" i="4"/>
  <c r="DS59" i="4"/>
  <c r="DT59" i="4"/>
  <c r="DU59" i="4"/>
  <c r="DV59" i="4"/>
  <c r="DW59" i="4"/>
  <c r="DX59" i="4"/>
  <c r="DY59" i="4"/>
  <c r="DZ59" i="4"/>
  <c r="EA59" i="4"/>
  <c r="EB59" i="4"/>
  <c r="EC59" i="4"/>
  <c r="ED59" i="4"/>
  <c r="EE59" i="4"/>
  <c r="EF59" i="4"/>
  <c r="EG59" i="4"/>
  <c r="EH59" i="4"/>
  <c r="EI59" i="4"/>
  <c r="EJ59" i="4"/>
  <c r="EK59" i="4"/>
  <c r="EL59" i="4"/>
  <c r="EM59" i="4"/>
  <c r="EN59" i="4"/>
  <c r="EO59" i="4"/>
  <c r="EP59" i="4"/>
  <c r="EQ59" i="4"/>
  <c r="ER59" i="4"/>
  <c r="ES59" i="4"/>
  <c r="ET59" i="4"/>
  <c r="EU59" i="4"/>
  <c r="EV59" i="4"/>
  <c r="EW59" i="4"/>
  <c r="EX59" i="4"/>
  <c r="EY59" i="4"/>
  <c r="EZ59" i="4"/>
  <c r="FA59" i="4"/>
  <c r="FB59" i="4"/>
  <c r="FC59" i="4"/>
  <c r="FD59" i="4"/>
  <c r="FE59" i="4"/>
  <c r="FF59" i="4"/>
  <c r="FG59" i="4"/>
  <c r="FH59" i="4"/>
  <c r="FI59" i="4"/>
  <c r="FJ59" i="4"/>
  <c r="FM59" i="4"/>
  <c r="FN59" i="4"/>
  <c r="FO59" i="4"/>
  <c r="FP59" i="4"/>
  <c r="FQ59" i="4"/>
  <c r="FR59" i="4"/>
  <c r="FS59" i="4"/>
  <c r="FT59" i="4"/>
  <c r="FU59" i="4"/>
  <c r="FV59" i="4"/>
  <c r="FW59" i="4"/>
  <c r="FX59" i="4"/>
  <c r="FY59" i="4"/>
  <c r="FZ59" i="4"/>
  <c r="GA59" i="4"/>
  <c r="GB59" i="4"/>
  <c r="GC59" i="4"/>
  <c r="GD59" i="4"/>
  <c r="GE59" i="4"/>
  <c r="GF59" i="4"/>
  <c r="GG59" i="4"/>
  <c r="GH59" i="4"/>
  <c r="GI59" i="4"/>
  <c r="GJ59" i="4"/>
  <c r="GK59" i="4"/>
  <c r="GL59" i="4"/>
  <c r="GM59" i="4"/>
  <c r="GN59" i="4"/>
  <c r="GO59" i="4"/>
  <c r="GP59" i="4"/>
  <c r="GQ59" i="4"/>
  <c r="GS59" i="4"/>
  <c r="GT59" i="4"/>
  <c r="GU59" i="4"/>
  <c r="GV59" i="4"/>
  <c r="GW59" i="4"/>
  <c r="GX59" i="4"/>
  <c r="GY59" i="4"/>
  <c r="GZ59" i="4"/>
  <c r="HA59" i="4"/>
  <c r="HB59" i="4"/>
  <c r="HC59" i="4"/>
  <c r="HD59" i="4"/>
  <c r="HE59" i="4"/>
  <c r="HF59" i="4"/>
  <c r="HG59" i="4"/>
  <c r="HH59" i="4"/>
  <c r="HI59" i="4"/>
  <c r="HJ59" i="4"/>
  <c r="HK59" i="4"/>
  <c r="HL59" i="4"/>
  <c r="HM59" i="4"/>
  <c r="HN59" i="4"/>
  <c r="HO59" i="4"/>
  <c r="HP59" i="4"/>
  <c r="HQ59" i="4"/>
  <c r="HR59" i="4"/>
  <c r="HS59" i="4"/>
  <c r="HT59" i="4"/>
  <c r="HU59" i="4"/>
  <c r="HV59" i="4"/>
  <c r="HW59" i="4"/>
  <c r="HX59" i="4"/>
  <c r="HY59" i="4"/>
  <c r="HZ59" i="4"/>
  <c r="IA59" i="4"/>
  <c r="IB59" i="4"/>
  <c r="IC59" i="4"/>
  <c r="ID59" i="4"/>
  <c r="IE59" i="4"/>
  <c r="IF59" i="4"/>
  <c r="IG59" i="4"/>
  <c r="IH59" i="4"/>
  <c r="II59" i="4"/>
  <c r="IJ59" i="4"/>
  <c r="IK59" i="4"/>
  <c r="IM59" i="4"/>
  <c r="IN59" i="4"/>
  <c r="IO59" i="4"/>
  <c r="IP59" i="4"/>
  <c r="IQ59" i="4"/>
  <c r="IR59" i="4"/>
  <c r="IS59" i="4"/>
  <c r="IT59" i="4"/>
  <c r="IU59" i="4"/>
  <c r="IV59" i="4"/>
  <c r="IW59" i="4"/>
  <c r="IX59" i="4"/>
  <c r="IY59" i="4"/>
  <c r="IZ59" i="4"/>
  <c r="JA59" i="4"/>
  <c r="JB59" i="4"/>
  <c r="JC59" i="4"/>
  <c r="JD59" i="4"/>
  <c r="JE59" i="4"/>
  <c r="JG59" i="4"/>
  <c r="JH59" i="4"/>
  <c r="JI59" i="4"/>
  <c r="JJ59" i="4"/>
  <c r="JK59" i="4"/>
  <c r="JM59" i="4"/>
  <c r="JN59" i="4"/>
  <c r="JO59" i="4"/>
  <c r="JP59" i="4"/>
  <c r="JQ59" i="4"/>
  <c r="JR59" i="4"/>
  <c r="JT59" i="4"/>
  <c r="JU59" i="4"/>
  <c r="JV59" i="4"/>
  <c r="JX59" i="4"/>
  <c r="JY59" i="4"/>
  <c r="JZ59" i="4"/>
  <c r="KA59" i="4"/>
  <c r="KB59" i="4"/>
  <c r="KC59" i="4"/>
  <c r="KD59" i="4"/>
  <c r="KE59" i="4"/>
  <c r="KF59" i="4"/>
  <c r="KG59" i="4"/>
  <c r="KH59" i="4"/>
  <c r="KI59" i="4"/>
  <c r="KJ59" i="4"/>
  <c r="KK59" i="4"/>
  <c r="KL59" i="4"/>
  <c r="KM59" i="4"/>
  <c r="KN59" i="4"/>
  <c r="KO59" i="4"/>
  <c r="KP59" i="4"/>
  <c r="KQ59" i="4"/>
  <c r="KR59" i="4"/>
  <c r="KS59" i="4"/>
  <c r="KV59" i="4"/>
  <c r="KW59" i="4"/>
  <c r="KX59" i="4"/>
  <c r="KY59" i="4"/>
  <c r="KZ59" i="4"/>
  <c r="LA59" i="4"/>
  <c r="LB59" i="4"/>
  <c r="LC59" i="4"/>
  <c r="LD59" i="4"/>
  <c r="LE59" i="4"/>
  <c r="LF59" i="4"/>
  <c r="LG59" i="4"/>
  <c r="LH59" i="4"/>
  <c r="LI59" i="4"/>
  <c r="LJ59" i="4"/>
  <c r="LK59" i="4"/>
  <c r="LL59" i="4"/>
  <c r="LM59" i="4"/>
  <c r="LN59" i="4"/>
  <c r="LO59" i="4"/>
  <c r="LP59" i="4"/>
  <c r="LQ59" i="4"/>
  <c r="LR59" i="4"/>
  <c r="LS59" i="4"/>
  <c r="LT59" i="4"/>
  <c r="LU59" i="4"/>
  <c r="LV59" i="4"/>
  <c r="LW59" i="4"/>
  <c r="LX59" i="4"/>
  <c r="LY59" i="4"/>
  <c r="LZ59" i="4"/>
  <c r="MA59" i="4"/>
  <c r="MB59" i="4"/>
  <c r="MC59" i="4"/>
  <c r="MD59" i="4"/>
  <c r="ME59" i="4"/>
  <c r="MF59" i="4"/>
  <c r="MG59" i="4"/>
  <c r="MH59" i="4"/>
  <c r="MI59" i="4"/>
  <c r="MJ59" i="4"/>
  <c r="MK59" i="4"/>
  <c r="ML59" i="4"/>
  <c r="MM59" i="4"/>
  <c r="MN59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BV60" i="4"/>
  <c r="BW60" i="4"/>
  <c r="BX60" i="4"/>
  <c r="BY60" i="4"/>
  <c r="BZ60" i="4"/>
  <c r="CA60" i="4"/>
  <c r="CB60" i="4"/>
  <c r="CC60" i="4"/>
  <c r="CD60" i="4"/>
  <c r="CE60" i="4"/>
  <c r="CF60" i="4"/>
  <c r="CG60" i="4"/>
  <c r="CH60" i="4"/>
  <c r="CI60" i="4"/>
  <c r="CJ60" i="4"/>
  <c r="CK60" i="4"/>
  <c r="CL60" i="4"/>
  <c r="CM60" i="4"/>
  <c r="CN60" i="4"/>
  <c r="CO60" i="4"/>
  <c r="CP60" i="4"/>
  <c r="CQ60" i="4"/>
  <c r="CR60" i="4"/>
  <c r="CS60" i="4"/>
  <c r="CT60" i="4"/>
  <c r="CU60" i="4"/>
  <c r="CV60" i="4"/>
  <c r="CW60" i="4"/>
  <c r="CX60" i="4"/>
  <c r="CY60" i="4"/>
  <c r="CZ60" i="4"/>
  <c r="DA60" i="4"/>
  <c r="DB60" i="4"/>
  <c r="DC60" i="4"/>
  <c r="DD60" i="4"/>
  <c r="DE60" i="4"/>
  <c r="DF60" i="4"/>
  <c r="DG60" i="4"/>
  <c r="DH60" i="4"/>
  <c r="DI60" i="4"/>
  <c r="DJ60" i="4"/>
  <c r="DK60" i="4"/>
  <c r="DL60" i="4"/>
  <c r="DM60" i="4"/>
  <c r="DN60" i="4"/>
  <c r="DO60" i="4"/>
  <c r="DP60" i="4"/>
  <c r="DQ60" i="4"/>
  <c r="DR60" i="4"/>
  <c r="DS60" i="4"/>
  <c r="DT60" i="4"/>
  <c r="DU60" i="4"/>
  <c r="DV60" i="4"/>
  <c r="DW60" i="4"/>
  <c r="DX60" i="4"/>
  <c r="DY60" i="4"/>
  <c r="DZ60" i="4"/>
  <c r="EA60" i="4"/>
  <c r="EB60" i="4"/>
  <c r="EC60" i="4"/>
  <c r="ED60" i="4"/>
  <c r="EE60" i="4"/>
  <c r="EF60" i="4"/>
  <c r="EG60" i="4"/>
  <c r="EH60" i="4"/>
  <c r="EI60" i="4"/>
  <c r="EJ60" i="4"/>
  <c r="EK60" i="4"/>
  <c r="EL60" i="4"/>
  <c r="EM60" i="4"/>
  <c r="EN60" i="4"/>
  <c r="EO60" i="4"/>
  <c r="EP60" i="4"/>
  <c r="EQ60" i="4"/>
  <c r="ER60" i="4"/>
  <c r="ES60" i="4"/>
  <c r="ET60" i="4"/>
  <c r="EU60" i="4"/>
  <c r="EV60" i="4"/>
  <c r="EW60" i="4"/>
  <c r="EX60" i="4"/>
  <c r="EY60" i="4"/>
  <c r="EZ60" i="4"/>
  <c r="FA60" i="4"/>
  <c r="FB60" i="4"/>
  <c r="FC60" i="4"/>
  <c r="FD60" i="4"/>
  <c r="FE60" i="4"/>
  <c r="FF60" i="4"/>
  <c r="FG60" i="4"/>
  <c r="FH60" i="4"/>
  <c r="FI60" i="4"/>
  <c r="FJ60" i="4"/>
  <c r="FM60" i="4"/>
  <c r="FN60" i="4"/>
  <c r="FO60" i="4"/>
  <c r="FP60" i="4"/>
  <c r="FQ60" i="4"/>
  <c r="FR60" i="4"/>
  <c r="FS60" i="4"/>
  <c r="FT60" i="4"/>
  <c r="FU60" i="4"/>
  <c r="FV60" i="4"/>
  <c r="FW60" i="4"/>
  <c r="FX60" i="4"/>
  <c r="FY60" i="4"/>
  <c r="FZ60" i="4"/>
  <c r="GA60" i="4"/>
  <c r="GB60" i="4"/>
  <c r="GC60" i="4"/>
  <c r="GD60" i="4"/>
  <c r="GE60" i="4"/>
  <c r="GF60" i="4"/>
  <c r="GG60" i="4"/>
  <c r="GH60" i="4"/>
  <c r="GI60" i="4"/>
  <c r="GJ60" i="4"/>
  <c r="GK60" i="4"/>
  <c r="GL60" i="4"/>
  <c r="GM60" i="4"/>
  <c r="GN60" i="4"/>
  <c r="GO60" i="4"/>
  <c r="GP60" i="4"/>
  <c r="GQ60" i="4"/>
  <c r="GS60" i="4"/>
  <c r="GT60" i="4"/>
  <c r="GU60" i="4"/>
  <c r="GV60" i="4"/>
  <c r="GW60" i="4"/>
  <c r="GX60" i="4"/>
  <c r="GY60" i="4"/>
  <c r="GZ60" i="4"/>
  <c r="HA60" i="4"/>
  <c r="HB60" i="4"/>
  <c r="HC60" i="4"/>
  <c r="HD60" i="4"/>
  <c r="HE60" i="4"/>
  <c r="HF60" i="4"/>
  <c r="HG60" i="4"/>
  <c r="HH60" i="4"/>
  <c r="HI60" i="4"/>
  <c r="HJ60" i="4"/>
  <c r="HK60" i="4"/>
  <c r="HL60" i="4"/>
  <c r="HM60" i="4"/>
  <c r="HN60" i="4"/>
  <c r="HO60" i="4"/>
  <c r="HP60" i="4"/>
  <c r="HQ60" i="4"/>
  <c r="HR60" i="4"/>
  <c r="HS60" i="4"/>
  <c r="HT60" i="4"/>
  <c r="HU60" i="4"/>
  <c r="HV60" i="4"/>
  <c r="HW60" i="4"/>
  <c r="HX60" i="4"/>
  <c r="HY60" i="4"/>
  <c r="HZ60" i="4"/>
  <c r="IA60" i="4"/>
  <c r="IB60" i="4"/>
  <c r="IC60" i="4"/>
  <c r="ID60" i="4"/>
  <c r="IE60" i="4"/>
  <c r="IF60" i="4"/>
  <c r="IG60" i="4"/>
  <c r="IH60" i="4"/>
  <c r="II60" i="4"/>
  <c r="IJ60" i="4"/>
  <c r="IK60" i="4"/>
  <c r="IM60" i="4"/>
  <c r="IN60" i="4"/>
  <c r="IO60" i="4"/>
  <c r="IP60" i="4"/>
  <c r="IQ60" i="4"/>
  <c r="IR60" i="4"/>
  <c r="IS60" i="4"/>
  <c r="IT60" i="4"/>
  <c r="IU60" i="4"/>
  <c r="IV60" i="4"/>
  <c r="IW60" i="4"/>
  <c r="IX60" i="4"/>
  <c r="IY60" i="4"/>
  <c r="IZ60" i="4"/>
  <c r="JA60" i="4"/>
  <c r="JB60" i="4"/>
  <c r="JC60" i="4"/>
  <c r="JD60" i="4"/>
  <c r="JE60" i="4"/>
  <c r="JG60" i="4"/>
  <c r="JH60" i="4"/>
  <c r="JI60" i="4"/>
  <c r="JJ60" i="4"/>
  <c r="JK60" i="4"/>
  <c r="JM60" i="4"/>
  <c r="JN60" i="4"/>
  <c r="JO60" i="4"/>
  <c r="JP60" i="4"/>
  <c r="JQ60" i="4"/>
  <c r="JR60" i="4"/>
  <c r="JT60" i="4"/>
  <c r="JU60" i="4"/>
  <c r="JV60" i="4"/>
  <c r="JX60" i="4"/>
  <c r="JY60" i="4"/>
  <c r="JZ60" i="4"/>
  <c r="KA60" i="4"/>
  <c r="KB60" i="4"/>
  <c r="KC60" i="4"/>
  <c r="KD60" i="4"/>
  <c r="KE60" i="4"/>
  <c r="KF60" i="4"/>
  <c r="KG60" i="4"/>
  <c r="KH60" i="4"/>
  <c r="KI60" i="4"/>
  <c r="KJ60" i="4"/>
  <c r="KK60" i="4"/>
  <c r="KL60" i="4"/>
  <c r="KM60" i="4"/>
  <c r="KN60" i="4"/>
  <c r="KO60" i="4"/>
  <c r="KP60" i="4"/>
  <c r="KQ60" i="4"/>
  <c r="KR60" i="4"/>
  <c r="KS60" i="4"/>
  <c r="KV60" i="4"/>
  <c r="KW60" i="4"/>
  <c r="KX60" i="4"/>
  <c r="KY60" i="4"/>
  <c r="KZ60" i="4"/>
  <c r="LA60" i="4"/>
  <c r="LB60" i="4"/>
  <c r="LC60" i="4"/>
  <c r="LD60" i="4"/>
  <c r="LE60" i="4"/>
  <c r="LF60" i="4"/>
  <c r="LG60" i="4"/>
  <c r="LH60" i="4"/>
  <c r="LI60" i="4"/>
  <c r="LJ60" i="4"/>
  <c r="LK60" i="4"/>
  <c r="LL60" i="4"/>
  <c r="LM60" i="4"/>
  <c r="LN60" i="4"/>
  <c r="LO60" i="4"/>
  <c r="LP60" i="4"/>
  <c r="LQ60" i="4"/>
  <c r="LR60" i="4"/>
  <c r="LS60" i="4"/>
  <c r="LT60" i="4"/>
  <c r="LU60" i="4"/>
  <c r="LV60" i="4"/>
  <c r="LW60" i="4"/>
  <c r="LX60" i="4"/>
  <c r="LY60" i="4"/>
  <c r="LZ60" i="4"/>
  <c r="MA60" i="4"/>
  <c r="MB60" i="4"/>
  <c r="MC60" i="4"/>
  <c r="MD60" i="4"/>
  <c r="ME60" i="4"/>
  <c r="MF60" i="4"/>
  <c r="MG60" i="4"/>
  <c r="MH60" i="4"/>
  <c r="MI60" i="4"/>
  <c r="MJ60" i="4"/>
  <c r="MK60" i="4"/>
  <c r="ML60" i="4"/>
  <c r="MM60" i="4"/>
  <c r="MN60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CW61" i="4"/>
  <c r="CX61" i="4"/>
  <c r="CY61" i="4"/>
  <c r="CZ61" i="4"/>
  <c r="DA61" i="4"/>
  <c r="DB61" i="4"/>
  <c r="DC61" i="4"/>
  <c r="DD61" i="4"/>
  <c r="DE61" i="4"/>
  <c r="DF61" i="4"/>
  <c r="DG61" i="4"/>
  <c r="DH61" i="4"/>
  <c r="DI61" i="4"/>
  <c r="DJ61" i="4"/>
  <c r="DK61" i="4"/>
  <c r="DL61" i="4"/>
  <c r="DM61" i="4"/>
  <c r="DN61" i="4"/>
  <c r="DO61" i="4"/>
  <c r="DP61" i="4"/>
  <c r="DQ61" i="4"/>
  <c r="DR61" i="4"/>
  <c r="DS61" i="4"/>
  <c r="DT61" i="4"/>
  <c r="DU61" i="4"/>
  <c r="DV61" i="4"/>
  <c r="DW61" i="4"/>
  <c r="DX61" i="4"/>
  <c r="DY61" i="4"/>
  <c r="DZ61" i="4"/>
  <c r="EA61" i="4"/>
  <c r="EB61" i="4"/>
  <c r="EC61" i="4"/>
  <c r="ED61" i="4"/>
  <c r="EE61" i="4"/>
  <c r="EF61" i="4"/>
  <c r="EG61" i="4"/>
  <c r="EH61" i="4"/>
  <c r="EI61" i="4"/>
  <c r="EJ61" i="4"/>
  <c r="EK61" i="4"/>
  <c r="EL61" i="4"/>
  <c r="EM61" i="4"/>
  <c r="EN61" i="4"/>
  <c r="EO61" i="4"/>
  <c r="EP61" i="4"/>
  <c r="EQ61" i="4"/>
  <c r="ER61" i="4"/>
  <c r="ES61" i="4"/>
  <c r="ET61" i="4"/>
  <c r="EU61" i="4"/>
  <c r="EV61" i="4"/>
  <c r="EW61" i="4"/>
  <c r="EX61" i="4"/>
  <c r="EY61" i="4"/>
  <c r="EZ61" i="4"/>
  <c r="FA61" i="4"/>
  <c r="FB61" i="4"/>
  <c r="FC61" i="4"/>
  <c r="FD61" i="4"/>
  <c r="FE61" i="4"/>
  <c r="FF61" i="4"/>
  <c r="FG61" i="4"/>
  <c r="FH61" i="4"/>
  <c r="FI61" i="4"/>
  <c r="FJ61" i="4"/>
  <c r="FM61" i="4"/>
  <c r="FN61" i="4"/>
  <c r="FO61" i="4"/>
  <c r="FP61" i="4"/>
  <c r="FQ61" i="4"/>
  <c r="FR61" i="4"/>
  <c r="FS61" i="4"/>
  <c r="FT61" i="4"/>
  <c r="FU61" i="4"/>
  <c r="FV61" i="4"/>
  <c r="FW61" i="4"/>
  <c r="FX61" i="4"/>
  <c r="FY61" i="4"/>
  <c r="FZ61" i="4"/>
  <c r="GA61" i="4"/>
  <c r="GB61" i="4"/>
  <c r="GC61" i="4"/>
  <c r="GD61" i="4"/>
  <c r="GE61" i="4"/>
  <c r="GF61" i="4"/>
  <c r="GG61" i="4"/>
  <c r="GH61" i="4"/>
  <c r="GI61" i="4"/>
  <c r="GJ61" i="4"/>
  <c r="GK61" i="4"/>
  <c r="GL61" i="4"/>
  <c r="GM61" i="4"/>
  <c r="GN61" i="4"/>
  <c r="GO61" i="4"/>
  <c r="GP61" i="4"/>
  <c r="GQ61" i="4"/>
  <c r="GS61" i="4"/>
  <c r="GT61" i="4"/>
  <c r="GU61" i="4"/>
  <c r="GV61" i="4"/>
  <c r="GW61" i="4"/>
  <c r="GX61" i="4"/>
  <c r="GY61" i="4"/>
  <c r="GZ61" i="4"/>
  <c r="HA61" i="4"/>
  <c r="HB61" i="4"/>
  <c r="HC61" i="4"/>
  <c r="HD61" i="4"/>
  <c r="HE61" i="4"/>
  <c r="HF61" i="4"/>
  <c r="HG61" i="4"/>
  <c r="HH61" i="4"/>
  <c r="HI61" i="4"/>
  <c r="HJ61" i="4"/>
  <c r="HK61" i="4"/>
  <c r="HL61" i="4"/>
  <c r="HM61" i="4"/>
  <c r="HN61" i="4"/>
  <c r="HO61" i="4"/>
  <c r="HP61" i="4"/>
  <c r="HQ61" i="4"/>
  <c r="HR61" i="4"/>
  <c r="HS61" i="4"/>
  <c r="HT61" i="4"/>
  <c r="HU61" i="4"/>
  <c r="HV61" i="4"/>
  <c r="HW61" i="4"/>
  <c r="HX61" i="4"/>
  <c r="HY61" i="4"/>
  <c r="HZ61" i="4"/>
  <c r="IA61" i="4"/>
  <c r="IB61" i="4"/>
  <c r="IC61" i="4"/>
  <c r="ID61" i="4"/>
  <c r="IE61" i="4"/>
  <c r="IF61" i="4"/>
  <c r="IG61" i="4"/>
  <c r="IH61" i="4"/>
  <c r="II61" i="4"/>
  <c r="IJ61" i="4"/>
  <c r="IK61" i="4"/>
  <c r="IM61" i="4"/>
  <c r="IN61" i="4"/>
  <c r="IO61" i="4"/>
  <c r="IP61" i="4"/>
  <c r="IQ61" i="4"/>
  <c r="IR61" i="4"/>
  <c r="IS61" i="4"/>
  <c r="IT61" i="4"/>
  <c r="IU61" i="4"/>
  <c r="IV61" i="4"/>
  <c r="IW61" i="4"/>
  <c r="IX61" i="4"/>
  <c r="IY61" i="4"/>
  <c r="IZ61" i="4"/>
  <c r="JA61" i="4"/>
  <c r="JB61" i="4"/>
  <c r="JC61" i="4"/>
  <c r="JD61" i="4"/>
  <c r="JE61" i="4"/>
  <c r="JG61" i="4"/>
  <c r="JH61" i="4"/>
  <c r="JI61" i="4"/>
  <c r="JJ61" i="4"/>
  <c r="JK61" i="4"/>
  <c r="JM61" i="4"/>
  <c r="JN61" i="4"/>
  <c r="JO61" i="4"/>
  <c r="JP61" i="4"/>
  <c r="JQ61" i="4"/>
  <c r="JR61" i="4"/>
  <c r="JT61" i="4"/>
  <c r="JU61" i="4"/>
  <c r="JV61" i="4"/>
  <c r="JX61" i="4"/>
  <c r="JY61" i="4"/>
  <c r="JZ61" i="4"/>
  <c r="KA61" i="4"/>
  <c r="KB61" i="4"/>
  <c r="KC61" i="4"/>
  <c r="KD61" i="4"/>
  <c r="KE61" i="4"/>
  <c r="KF61" i="4"/>
  <c r="KG61" i="4"/>
  <c r="KH61" i="4"/>
  <c r="KI61" i="4"/>
  <c r="KJ61" i="4"/>
  <c r="KK61" i="4"/>
  <c r="KL61" i="4"/>
  <c r="KM61" i="4"/>
  <c r="KN61" i="4"/>
  <c r="KO61" i="4"/>
  <c r="KP61" i="4"/>
  <c r="KQ61" i="4"/>
  <c r="KR61" i="4"/>
  <c r="KS61" i="4"/>
  <c r="KV61" i="4"/>
  <c r="KW61" i="4"/>
  <c r="KX61" i="4"/>
  <c r="KY61" i="4"/>
  <c r="KZ61" i="4"/>
  <c r="LA61" i="4"/>
  <c r="LB61" i="4"/>
  <c r="LC61" i="4"/>
  <c r="LD61" i="4"/>
  <c r="LE61" i="4"/>
  <c r="LF61" i="4"/>
  <c r="LG61" i="4"/>
  <c r="LH61" i="4"/>
  <c r="LI61" i="4"/>
  <c r="LJ61" i="4"/>
  <c r="LK61" i="4"/>
  <c r="LL61" i="4"/>
  <c r="LM61" i="4"/>
  <c r="LN61" i="4"/>
  <c r="LO61" i="4"/>
  <c r="LP61" i="4"/>
  <c r="LQ61" i="4"/>
  <c r="LR61" i="4"/>
  <c r="LS61" i="4"/>
  <c r="LT61" i="4"/>
  <c r="LU61" i="4"/>
  <c r="LV61" i="4"/>
  <c r="LW61" i="4"/>
  <c r="LX61" i="4"/>
  <c r="LY61" i="4"/>
  <c r="LZ61" i="4"/>
  <c r="MA61" i="4"/>
  <c r="MB61" i="4"/>
  <c r="MC61" i="4"/>
  <c r="MD61" i="4"/>
  <c r="ME61" i="4"/>
  <c r="MF61" i="4"/>
  <c r="MG61" i="4"/>
  <c r="MH61" i="4"/>
  <c r="MI61" i="4"/>
  <c r="MJ61" i="4"/>
  <c r="MK61" i="4"/>
  <c r="ML61" i="4"/>
  <c r="MM61" i="4"/>
  <c r="MN61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W62" i="4"/>
  <c r="CX62" i="4"/>
  <c r="CY62" i="4"/>
  <c r="CZ62" i="4"/>
  <c r="DA62" i="4"/>
  <c r="DB62" i="4"/>
  <c r="DC62" i="4"/>
  <c r="DD62" i="4"/>
  <c r="DE62" i="4"/>
  <c r="DF62" i="4"/>
  <c r="DG62" i="4"/>
  <c r="DH62" i="4"/>
  <c r="DI62" i="4"/>
  <c r="DJ62" i="4"/>
  <c r="DK62" i="4"/>
  <c r="DL62" i="4"/>
  <c r="DM62" i="4"/>
  <c r="DN62" i="4"/>
  <c r="DO62" i="4"/>
  <c r="DP62" i="4"/>
  <c r="DQ62" i="4"/>
  <c r="DR62" i="4"/>
  <c r="DS62" i="4"/>
  <c r="DT62" i="4"/>
  <c r="DU62" i="4"/>
  <c r="DV62" i="4"/>
  <c r="DW62" i="4"/>
  <c r="DX62" i="4"/>
  <c r="DY62" i="4"/>
  <c r="DZ62" i="4"/>
  <c r="EA62" i="4"/>
  <c r="EB62" i="4"/>
  <c r="EC62" i="4"/>
  <c r="ED62" i="4"/>
  <c r="EE62" i="4"/>
  <c r="EF62" i="4"/>
  <c r="EG62" i="4"/>
  <c r="EH62" i="4"/>
  <c r="EI62" i="4"/>
  <c r="EJ62" i="4"/>
  <c r="EK62" i="4"/>
  <c r="EL62" i="4"/>
  <c r="EM62" i="4"/>
  <c r="EN62" i="4"/>
  <c r="EO62" i="4"/>
  <c r="EP62" i="4"/>
  <c r="EQ62" i="4"/>
  <c r="ER62" i="4"/>
  <c r="ES62" i="4"/>
  <c r="ET62" i="4"/>
  <c r="EU62" i="4"/>
  <c r="EV62" i="4"/>
  <c r="EW62" i="4"/>
  <c r="EX62" i="4"/>
  <c r="EY62" i="4"/>
  <c r="EZ62" i="4"/>
  <c r="FA62" i="4"/>
  <c r="FB62" i="4"/>
  <c r="FC62" i="4"/>
  <c r="FD62" i="4"/>
  <c r="FE62" i="4"/>
  <c r="FF62" i="4"/>
  <c r="FG62" i="4"/>
  <c r="FH62" i="4"/>
  <c r="FI62" i="4"/>
  <c r="FJ62" i="4"/>
  <c r="FM62" i="4"/>
  <c r="FN62" i="4"/>
  <c r="FO62" i="4"/>
  <c r="FP62" i="4"/>
  <c r="FQ62" i="4"/>
  <c r="FR62" i="4"/>
  <c r="FS62" i="4"/>
  <c r="FT62" i="4"/>
  <c r="FU62" i="4"/>
  <c r="FV62" i="4"/>
  <c r="FW62" i="4"/>
  <c r="FX62" i="4"/>
  <c r="FY62" i="4"/>
  <c r="FZ62" i="4"/>
  <c r="GA62" i="4"/>
  <c r="GB62" i="4"/>
  <c r="GC62" i="4"/>
  <c r="GD62" i="4"/>
  <c r="GE62" i="4"/>
  <c r="GF62" i="4"/>
  <c r="GG62" i="4"/>
  <c r="GH62" i="4"/>
  <c r="GI62" i="4"/>
  <c r="GJ62" i="4"/>
  <c r="GK62" i="4"/>
  <c r="GL62" i="4"/>
  <c r="GM62" i="4"/>
  <c r="GN62" i="4"/>
  <c r="GO62" i="4"/>
  <c r="GP62" i="4"/>
  <c r="GQ62" i="4"/>
  <c r="GS62" i="4"/>
  <c r="GT62" i="4"/>
  <c r="GU62" i="4"/>
  <c r="GV62" i="4"/>
  <c r="GW62" i="4"/>
  <c r="GX62" i="4"/>
  <c r="GY62" i="4"/>
  <c r="GZ62" i="4"/>
  <c r="HA62" i="4"/>
  <c r="HB62" i="4"/>
  <c r="HC62" i="4"/>
  <c r="HD62" i="4"/>
  <c r="HE62" i="4"/>
  <c r="HF62" i="4"/>
  <c r="HG62" i="4"/>
  <c r="HH62" i="4"/>
  <c r="HI62" i="4"/>
  <c r="HJ62" i="4"/>
  <c r="HK62" i="4"/>
  <c r="HL62" i="4"/>
  <c r="HM62" i="4"/>
  <c r="HN62" i="4"/>
  <c r="HO62" i="4"/>
  <c r="HP62" i="4"/>
  <c r="HQ62" i="4"/>
  <c r="HR62" i="4"/>
  <c r="HS62" i="4"/>
  <c r="HT62" i="4"/>
  <c r="HU62" i="4"/>
  <c r="HV62" i="4"/>
  <c r="HW62" i="4"/>
  <c r="HX62" i="4"/>
  <c r="HY62" i="4"/>
  <c r="HZ62" i="4"/>
  <c r="IA62" i="4"/>
  <c r="IB62" i="4"/>
  <c r="IC62" i="4"/>
  <c r="ID62" i="4"/>
  <c r="IE62" i="4"/>
  <c r="IF62" i="4"/>
  <c r="IG62" i="4"/>
  <c r="IH62" i="4"/>
  <c r="II62" i="4"/>
  <c r="IJ62" i="4"/>
  <c r="IK62" i="4"/>
  <c r="IM62" i="4"/>
  <c r="IN62" i="4"/>
  <c r="IO62" i="4"/>
  <c r="IP62" i="4"/>
  <c r="IQ62" i="4"/>
  <c r="IR62" i="4"/>
  <c r="IS62" i="4"/>
  <c r="IT62" i="4"/>
  <c r="IU62" i="4"/>
  <c r="IV62" i="4"/>
  <c r="IW62" i="4"/>
  <c r="IX62" i="4"/>
  <c r="IY62" i="4"/>
  <c r="IZ62" i="4"/>
  <c r="JA62" i="4"/>
  <c r="JB62" i="4"/>
  <c r="JC62" i="4"/>
  <c r="JD62" i="4"/>
  <c r="JE62" i="4"/>
  <c r="JG62" i="4"/>
  <c r="JH62" i="4"/>
  <c r="JI62" i="4"/>
  <c r="JJ62" i="4"/>
  <c r="JK62" i="4"/>
  <c r="JM62" i="4"/>
  <c r="JN62" i="4"/>
  <c r="JO62" i="4"/>
  <c r="JP62" i="4"/>
  <c r="JQ62" i="4"/>
  <c r="JR62" i="4"/>
  <c r="JT62" i="4"/>
  <c r="JU62" i="4"/>
  <c r="JV62" i="4"/>
  <c r="JX62" i="4"/>
  <c r="JY62" i="4"/>
  <c r="JZ62" i="4"/>
  <c r="KA62" i="4"/>
  <c r="KB62" i="4"/>
  <c r="KC62" i="4"/>
  <c r="KD62" i="4"/>
  <c r="KE62" i="4"/>
  <c r="KF62" i="4"/>
  <c r="KG62" i="4"/>
  <c r="KH62" i="4"/>
  <c r="KI62" i="4"/>
  <c r="KJ62" i="4"/>
  <c r="KK62" i="4"/>
  <c r="KL62" i="4"/>
  <c r="KM62" i="4"/>
  <c r="KN62" i="4"/>
  <c r="KO62" i="4"/>
  <c r="KP62" i="4"/>
  <c r="KQ62" i="4"/>
  <c r="KR62" i="4"/>
  <c r="KS62" i="4"/>
  <c r="KV62" i="4"/>
  <c r="KW62" i="4"/>
  <c r="KX62" i="4"/>
  <c r="KY62" i="4"/>
  <c r="KZ62" i="4"/>
  <c r="LA62" i="4"/>
  <c r="LB62" i="4"/>
  <c r="LC62" i="4"/>
  <c r="LD62" i="4"/>
  <c r="LE62" i="4"/>
  <c r="LF62" i="4"/>
  <c r="LG62" i="4"/>
  <c r="LH62" i="4"/>
  <c r="LI62" i="4"/>
  <c r="LJ62" i="4"/>
  <c r="LK62" i="4"/>
  <c r="LL62" i="4"/>
  <c r="LM62" i="4"/>
  <c r="LN62" i="4"/>
  <c r="LO62" i="4"/>
  <c r="LP62" i="4"/>
  <c r="LQ62" i="4"/>
  <c r="LR62" i="4"/>
  <c r="LS62" i="4"/>
  <c r="LT62" i="4"/>
  <c r="LU62" i="4"/>
  <c r="LV62" i="4"/>
  <c r="LW62" i="4"/>
  <c r="LX62" i="4"/>
  <c r="LY62" i="4"/>
  <c r="LZ62" i="4"/>
  <c r="MA62" i="4"/>
  <c r="MB62" i="4"/>
  <c r="MC62" i="4"/>
  <c r="MD62" i="4"/>
  <c r="ME62" i="4"/>
  <c r="MF62" i="4"/>
  <c r="MG62" i="4"/>
  <c r="MH62" i="4"/>
  <c r="MI62" i="4"/>
  <c r="MJ62" i="4"/>
  <c r="MK62" i="4"/>
  <c r="ML62" i="4"/>
  <c r="MM62" i="4"/>
  <c r="MN62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W63" i="4"/>
  <c r="CX63" i="4"/>
  <c r="CY63" i="4"/>
  <c r="CZ63" i="4"/>
  <c r="DA63" i="4"/>
  <c r="DB63" i="4"/>
  <c r="DC63" i="4"/>
  <c r="DD63" i="4"/>
  <c r="DE63" i="4"/>
  <c r="DF63" i="4"/>
  <c r="DG63" i="4"/>
  <c r="DH63" i="4"/>
  <c r="DI63" i="4"/>
  <c r="DJ63" i="4"/>
  <c r="DK63" i="4"/>
  <c r="DL63" i="4"/>
  <c r="DM63" i="4"/>
  <c r="DN63" i="4"/>
  <c r="DO63" i="4"/>
  <c r="DP63" i="4"/>
  <c r="DQ63" i="4"/>
  <c r="DR63" i="4"/>
  <c r="DS63" i="4"/>
  <c r="DT63" i="4"/>
  <c r="DU63" i="4"/>
  <c r="DV63" i="4"/>
  <c r="DW63" i="4"/>
  <c r="DX63" i="4"/>
  <c r="DY63" i="4"/>
  <c r="DZ63" i="4"/>
  <c r="EA63" i="4"/>
  <c r="EB63" i="4"/>
  <c r="EC63" i="4"/>
  <c r="ED63" i="4"/>
  <c r="EE63" i="4"/>
  <c r="EF63" i="4"/>
  <c r="EG63" i="4"/>
  <c r="EH63" i="4"/>
  <c r="EI63" i="4"/>
  <c r="EJ63" i="4"/>
  <c r="EK63" i="4"/>
  <c r="EL63" i="4"/>
  <c r="EM63" i="4"/>
  <c r="EN63" i="4"/>
  <c r="EO63" i="4"/>
  <c r="EP63" i="4"/>
  <c r="EQ63" i="4"/>
  <c r="ER63" i="4"/>
  <c r="ES63" i="4"/>
  <c r="ET63" i="4"/>
  <c r="EU63" i="4"/>
  <c r="EV63" i="4"/>
  <c r="EW63" i="4"/>
  <c r="EX63" i="4"/>
  <c r="EY63" i="4"/>
  <c r="EZ63" i="4"/>
  <c r="FA63" i="4"/>
  <c r="FB63" i="4"/>
  <c r="FC63" i="4"/>
  <c r="FD63" i="4"/>
  <c r="FE63" i="4"/>
  <c r="FF63" i="4"/>
  <c r="FG63" i="4"/>
  <c r="FH63" i="4"/>
  <c r="FI63" i="4"/>
  <c r="FJ63" i="4"/>
  <c r="FM63" i="4"/>
  <c r="FN63" i="4"/>
  <c r="FO63" i="4"/>
  <c r="FP63" i="4"/>
  <c r="FQ63" i="4"/>
  <c r="FR63" i="4"/>
  <c r="FS63" i="4"/>
  <c r="FT63" i="4"/>
  <c r="FU63" i="4"/>
  <c r="FV63" i="4"/>
  <c r="FW63" i="4"/>
  <c r="FX63" i="4"/>
  <c r="FY63" i="4"/>
  <c r="FZ63" i="4"/>
  <c r="GA63" i="4"/>
  <c r="GB63" i="4"/>
  <c r="GC63" i="4"/>
  <c r="GD63" i="4"/>
  <c r="GE63" i="4"/>
  <c r="GF63" i="4"/>
  <c r="GG63" i="4"/>
  <c r="GH63" i="4"/>
  <c r="GI63" i="4"/>
  <c r="GJ63" i="4"/>
  <c r="GK63" i="4"/>
  <c r="GL63" i="4"/>
  <c r="GM63" i="4"/>
  <c r="GN63" i="4"/>
  <c r="GO63" i="4"/>
  <c r="GP63" i="4"/>
  <c r="GQ63" i="4"/>
  <c r="GS63" i="4"/>
  <c r="GT63" i="4"/>
  <c r="GU63" i="4"/>
  <c r="GV63" i="4"/>
  <c r="GW63" i="4"/>
  <c r="GX63" i="4"/>
  <c r="GY63" i="4"/>
  <c r="GZ63" i="4"/>
  <c r="HA63" i="4"/>
  <c r="HB63" i="4"/>
  <c r="HC63" i="4"/>
  <c r="HD63" i="4"/>
  <c r="HE63" i="4"/>
  <c r="HF63" i="4"/>
  <c r="HG63" i="4"/>
  <c r="HH63" i="4"/>
  <c r="HI63" i="4"/>
  <c r="HJ63" i="4"/>
  <c r="HK63" i="4"/>
  <c r="HL63" i="4"/>
  <c r="HM63" i="4"/>
  <c r="HN63" i="4"/>
  <c r="HO63" i="4"/>
  <c r="HP63" i="4"/>
  <c r="HQ63" i="4"/>
  <c r="HR63" i="4"/>
  <c r="HS63" i="4"/>
  <c r="HT63" i="4"/>
  <c r="HU63" i="4"/>
  <c r="HV63" i="4"/>
  <c r="HW63" i="4"/>
  <c r="HX63" i="4"/>
  <c r="HY63" i="4"/>
  <c r="HZ63" i="4"/>
  <c r="IA63" i="4"/>
  <c r="IB63" i="4"/>
  <c r="IC63" i="4"/>
  <c r="ID63" i="4"/>
  <c r="IE63" i="4"/>
  <c r="IF63" i="4"/>
  <c r="IG63" i="4"/>
  <c r="IH63" i="4"/>
  <c r="II63" i="4"/>
  <c r="IJ63" i="4"/>
  <c r="IK63" i="4"/>
  <c r="IM63" i="4"/>
  <c r="IN63" i="4"/>
  <c r="IO63" i="4"/>
  <c r="IP63" i="4"/>
  <c r="IQ63" i="4"/>
  <c r="IR63" i="4"/>
  <c r="IS63" i="4"/>
  <c r="IT63" i="4"/>
  <c r="IU63" i="4"/>
  <c r="IV63" i="4"/>
  <c r="IW63" i="4"/>
  <c r="IX63" i="4"/>
  <c r="IY63" i="4"/>
  <c r="IZ63" i="4"/>
  <c r="JA63" i="4"/>
  <c r="JB63" i="4"/>
  <c r="JC63" i="4"/>
  <c r="JD63" i="4"/>
  <c r="JE63" i="4"/>
  <c r="JG63" i="4"/>
  <c r="JH63" i="4"/>
  <c r="JI63" i="4"/>
  <c r="JJ63" i="4"/>
  <c r="JK63" i="4"/>
  <c r="JM63" i="4"/>
  <c r="JN63" i="4"/>
  <c r="JO63" i="4"/>
  <c r="JP63" i="4"/>
  <c r="JQ63" i="4"/>
  <c r="JR63" i="4"/>
  <c r="JT63" i="4"/>
  <c r="JU63" i="4"/>
  <c r="JV63" i="4"/>
  <c r="JX63" i="4"/>
  <c r="JY63" i="4"/>
  <c r="JZ63" i="4"/>
  <c r="KA63" i="4"/>
  <c r="KB63" i="4"/>
  <c r="KC63" i="4"/>
  <c r="KD63" i="4"/>
  <c r="KE63" i="4"/>
  <c r="KF63" i="4"/>
  <c r="KG63" i="4"/>
  <c r="KH63" i="4"/>
  <c r="KI63" i="4"/>
  <c r="KJ63" i="4"/>
  <c r="KK63" i="4"/>
  <c r="KL63" i="4"/>
  <c r="KM63" i="4"/>
  <c r="KN63" i="4"/>
  <c r="KO63" i="4"/>
  <c r="KP63" i="4"/>
  <c r="KQ63" i="4"/>
  <c r="KR63" i="4"/>
  <c r="KS63" i="4"/>
  <c r="KV63" i="4"/>
  <c r="KW63" i="4"/>
  <c r="KX63" i="4"/>
  <c r="KY63" i="4"/>
  <c r="KZ63" i="4"/>
  <c r="LA63" i="4"/>
  <c r="LB63" i="4"/>
  <c r="LC63" i="4"/>
  <c r="LD63" i="4"/>
  <c r="LE63" i="4"/>
  <c r="LF63" i="4"/>
  <c r="LG63" i="4"/>
  <c r="LH63" i="4"/>
  <c r="LI63" i="4"/>
  <c r="LJ63" i="4"/>
  <c r="LK63" i="4"/>
  <c r="LL63" i="4"/>
  <c r="LM63" i="4"/>
  <c r="LN63" i="4"/>
  <c r="LO63" i="4"/>
  <c r="LP63" i="4"/>
  <c r="LQ63" i="4"/>
  <c r="LR63" i="4"/>
  <c r="LS63" i="4"/>
  <c r="LT63" i="4"/>
  <c r="LU63" i="4"/>
  <c r="LV63" i="4"/>
  <c r="LW63" i="4"/>
  <c r="LX63" i="4"/>
  <c r="LY63" i="4"/>
  <c r="LZ63" i="4"/>
  <c r="MA63" i="4"/>
  <c r="MB63" i="4"/>
  <c r="MC63" i="4"/>
  <c r="MD63" i="4"/>
  <c r="ME63" i="4"/>
  <c r="MF63" i="4"/>
  <c r="MG63" i="4"/>
  <c r="MH63" i="4"/>
  <c r="MI63" i="4"/>
  <c r="MJ63" i="4"/>
  <c r="MK63" i="4"/>
  <c r="ML63" i="4"/>
  <c r="MM63" i="4"/>
  <c r="MN63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CW64" i="4"/>
  <c r="CX64" i="4"/>
  <c r="CY64" i="4"/>
  <c r="CZ64" i="4"/>
  <c r="DA64" i="4"/>
  <c r="DB64" i="4"/>
  <c r="DC64" i="4"/>
  <c r="DD64" i="4"/>
  <c r="DE64" i="4"/>
  <c r="DF64" i="4"/>
  <c r="DG64" i="4"/>
  <c r="DH64" i="4"/>
  <c r="DI64" i="4"/>
  <c r="DJ64" i="4"/>
  <c r="DK64" i="4"/>
  <c r="DL64" i="4"/>
  <c r="DM64" i="4"/>
  <c r="DN64" i="4"/>
  <c r="DO64" i="4"/>
  <c r="DP64" i="4"/>
  <c r="DQ64" i="4"/>
  <c r="DR64" i="4"/>
  <c r="DS64" i="4"/>
  <c r="DT64" i="4"/>
  <c r="DU64" i="4"/>
  <c r="DV64" i="4"/>
  <c r="DW64" i="4"/>
  <c r="DX64" i="4"/>
  <c r="DY64" i="4"/>
  <c r="DZ64" i="4"/>
  <c r="EA64" i="4"/>
  <c r="EB64" i="4"/>
  <c r="EC64" i="4"/>
  <c r="ED64" i="4"/>
  <c r="EE64" i="4"/>
  <c r="EF64" i="4"/>
  <c r="EG64" i="4"/>
  <c r="EH64" i="4"/>
  <c r="EI64" i="4"/>
  <c r="EJ64" i="4"/>
  <c r="EK64" i="4"/>
  <c r="EL64" i="4"/>
  <c r="EM64" i="4"/>
  <c r="EN64" i="4"/>
  <c r="EO64" i="4"/>
  <c r="EP64" i="4"/>
  <c r="EQ64" i="4"/>
  <c r="ER64" i="4"/>
  <c r="ES64" i="4"/>
  <c r="ET64" i="4"/>
  <c r="EU64" i="4"/>
  <c r="EV64" i="4"/>
  <c r="EW64" i="4"/>
  <c r="EX64" i="4"/>
  <c r="EY64" i="4"/>
  <c r="EZ64" i="4"/>
  <c r="FA64" i="4"/>
  <c r="FB64" i="4"/>
  <c r="FC64" i="4"/>
  <c r="FD64" i="4"/>
  <c r="FE64" i="4"/>
  <c r="FF64" i="4"/>
  <c r="FG64" i="4"/>
  <c r="FH64" i="4"/>
  <c r="FI64" i="4"/>
  <c r="FJ64" i="4"/>
  <c r="FM64" i="4"/>
  <c r="FN64" i="4"/>
  <c r="FO64" i="4"/>
  <c r="FP64" i="4"/>
  <c r="FQ64" i="4"/>
  <c r="FR64" i="4"/>
  <c r="FS64" i="4"/>
  <c r="FT64" i="4"/>
  <c r="FU64" i="4"/>
  <c r="FV64" i="4"/>
  <c r="FW64" i="4"/>
  <c r="FX64" i="4"/>
  <c r="FY64" i="4"/>
  <c r="FZ64" i="4"/>
  <c r="GA64" i="4"/>
  <c r="GB64" i="4"/>
  <c r="GC64" i="4"/>
  <c r="GD64" i="4"/>
  <c r="GE64" i="4"/>
  <c r="GF64" i="4"/>
  <c r="GG64" i="4"/>
  <c r="GH64" i="4"/>
  <c r="GI64" i="4"/>
  <c r="GJ64" i="4"/>
  <c r="GK64" i="4"/>
  <c r="GL64" i="4"/>
  <c r="GM64" i="4"/>
  <c r="GN64" i="4"/>
  <c r="GO64" i="4"/>
  <c r="GP64" i="4"/>
  <c r="GQ64" i="4"/>
  <c r="GS64" i="4"/>
  <c r="GT64" i="4"/>
  <c r="GU64" i="4"/>
  <c r="GV64" i="4"/>
  <c r="GW64" i="4"/>
  <c r="GX64" i="4"/>
  <c r="GY64" i="4"/>
  <c r="GZ64" i="4"/>
  <c r="HA64" i="4"/>
  <c r="HB64" i="4"/>
  <c r="HC64" i="4"/>
  <c r="HD64" i="4"/>
  <c r="HE64" i="4"/>
  <c r="HF64" i="4"/>
  <c r="HG64" i="4"/>
  <c r="HH64" i="4"/>
  <c r="HI64" i="4"/>
  <c r="HJ64" i="4"/>
  <c r="HK64" i="4"/>
  <c r="HL64" i="4"/>
  <c r="HM64" i="4"/>
  <c r="HN64" i="4"/>
  <c r="HO64" i="4"/>
  <c r="HP64" i="4"/>
  <c r="HQ64" i="4"/>
  <c r="HR64" i="4"/>
  <c r="HS64" i="4"/>
  <c r="HT64" i="4"/>
  <c r="HU64" i="4"/>
  <c r="HV64" i="4"/>
  <c r="HW64" i="4"/>
  <c r="HX64" i="4"/>
  <c r="HY64" i="4"/>
  <c r="HZ64" i="4"/>
  <c r="IA64" i="4"/>
  <c r="IB64" i="4"/>
  <c r="IC64" i="4"/>
  <c r="ID64" i="4"/>
  <c r="IE64" i="4"/>
  <c r="IF64" i="4"/>
  <c r="IG64" i="4"/>
  <c r="IH64" i="4"/>
  <c r="II64" i="4"/>
  <c r="IJ64" i="4"/>
  <c r="IK64" i="4"/>
  <c r="IM64" i="4"/>
  <c r="IN64" i="4"/>
  <c r="IO64" i="4"/>
  <c r="IP64" i="4"/>
  <c r="IQ64" i="4"/>
  <c r="IR64" i="4"/>
  <c r="IS64" i="4"/>
  <c r="IT64" i="4"/>
  <c r="IU64" i="4"/>
  <c r="IV64" i="4"/>
  <c r="IW64" i="4"/>
  <c r="IX64" i="4"/>
  <c r="IY64" i="4"/>
  <c r="IZ64" i="4"/>
  <c r="JA64" i="4"/>
  <c r="JB64" i="4"/>
  <c r="JC64" i="4"/>
  <c r="JD64" i="4"/>
  <c r="JE64" i="4"/>
  <c r="JG64" i="4"/>
  <c r="JH64" i="4"/>
  <c r="JI64" i="4"/>
  <c r="JJ64" i="4"/>
  <c r="JK64" i="4"/>
  <c r="JM64" i="4"/>
  <c r="JN64" i="4"/>
  <c r="JO64" i="4"/>
  <c r="JP64" i="4"/>
  <c r="JQ64" i="4"/>
  <c r="JR64" i="4"/>
  <c r="JT64" i="4"/>
  <c r="JU64" i="4"/>
  <c r="JV64" i="4"/>
  <c r="JX64" i="4"/>
  <c r="JY64" i="4"/>
  <c r="JZ64" i="4"/>
  <c r="KA64" i="4"/>
  <c r="KB64" i="4"/>
  <c r="KC64" i="4"/>
  <c r="KD64" i="4"/>
  <c r="KE64" i="4"/>
  <c r="KF64" i="4"/>
  <c r="KG64" i="4"/>
  <c r="KH64" i="4"/>
  <c r="KI64" i="4"/>
  <c r="KJ64" i="4"/>
  <c r="KK64" i="4"/>
  <c r="KL64" i="4"/>
  <c r="KM64" i="4"/>
  <c r="KN64" i="4"/>
  <c r="KO64" i="4"/>
  <c r="KP64" i="4"/>
  <c r="KQ64" i="4"/>
  <c r="KR64" i="4"/>
  <c r="KS64" i="4"/>
  <c r="KV64" i="4"/>
  <c r="KW64" i="4"/>
  <c r="KX64" i="4"/>
  <c r="KY64" i="4"/>
  <c r="KZ64" i="4"/>
  <c r="LA64" i="4"/>
  <c r="LB64" i="4"/>
  <c r="LC64" i="4"/>
  <c r="LD64" i="4"/>
  <c r="LE64" i="4"/>
  <c r="LF64" i="4"/>
  <c r="LG64" i="4"/>
  <c r="LH64" i="4"/>
  <c r="LI64" i="4"/>
  <c r="LJ64" i="4"/>
  <c r="LK64" i="4"/>
  <c r="LL64" i="4"/>
  <c r="LM64" i="4"/>
  <c r="LN64" i="4"/>
  <c r="LO64" i="4"/>
  <c r="LP64" i="4"/>
  <c r="LQ64" i="4"/>
  <c r="LR64" i="4"/>
  <c r="LS64" i="4"/>
  <c r="LT64" i="4"/>
  <c r="LU64" i="4"/>
  <c r="LV64" i="4"/>
  <c r="LW64" i="4"/>
  <c r="LX64" i="4"/>
  <c r="LY64" i="4"/>
  <c r="LZ64" i="4"/>
  <c r="MA64" i="4"/>
  <c r="MB64" i="4"/>
  <c r="MC64" i="4"/>
  <c r="MD64" i="4"/>
  <c r="ME64" i="4"/>
  <c r="MF64" i="4"/>
  <c r="MG64" i="4"/>
  <c r="MH64" i="4"/>
  <c r="MI64" i="4"/>
  <c r="MJ64" i="4"/>
  <c r="MK64" i="4"/>
  <c r="ML64" i="4"/>
  <c r="MM64" i="4"/>
  <c r="MN64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U65" i="4"/>
  <c r="CV65" i="4"/>
  <c r="CW65" i="4"/>
  <c r="CX65" i="4"/>
  <c r="CY65" i="4"/>
  <c r="CZ65" i="4"/>
  <c r="DA65" i="4"/>
  <c r="DB65" i="4"/>
  <c r="DC65" i="4"/>
  <c r="DD65" i="4"/>
  <c r="DE65" i="4"/>
  <c r="DF65" i="4"/>
  <c r="DG65" i="4"/>
  <c r="DH65" i="4"/>
  <c r="DI65" i="4"/>
  <c r="DJ65" i="4"/>
  <c r="DK65" i="4"/>
  <c r="DL65" i="4"/>
  <c r="DM65" i="4"/>
  <c r="DN65" i="4"/>
  <c r="DO65" i="4"/>
  <c r="DP65" i="4"/>
  <c r="DQ65" i="4"/>
  <c r="DR65" i="4"/>
  <c r="DS65" i="4"/>
  <c r="DT65" i="4"/>
  <c r="DU65" i="4"/>
  <c r="DV65" i="4"/>
  <c r="DW65" i="4"/>
  <c r="DX65" i="4"/>
  <c r="DY65" i="4"/>
  <c r="DZ65" i="4"/>
  <c r="EA65" i="4"/>
  <c r="EB65" i="4"/>
  <c r="EC65" i="4"/>
  <c r="ED65" i="4"/>
  <c r="EE65" i="4"/>
  <c r="EF65" i="4"/>
  <c r="EG65" i="4"/>
  <c r="EH65" i="4"/>
  <c r="EI65" i="4"/>
  <c r="EJ65" i="4"/>
  <c r="EK65" i="4"/>
  <c r="EL65" i="4"/>
  <c r="EM65" i="4"/>
  <c r="EN65" i="4"/>
  <c r="EO65" i="4"/>
  <c r="EP65" i="4"/>
  <c r="EQ65" i="4"/>
  <c r="ER65" i="4"/>
  <c r="ES65" i="4"/>
  <c r="ET65" i="4"/>
  <c r="EU65" i="4"/>
  <c r="EV65" i="4"/>
  <c r="EW65" i="4"/>
  <c r="EX65" i="4"/>
  <c r="EY65" i="4"/>
  <c r="EZ65" i="4"/>
  <c r="FA65" i="4"/>
  <c r="FB65" i="4"/>
  <c r="FC65" i="4"/>
  <c r="FD65" i="4"/>
  <c r="FE65" i="4"/>
  <c r="FF65" i="4"/>
  <c r="FG65" i="4"/>
  <c r="FH65" i="4"/>
  <c r="FI65" i="4"/>
  <c r="FJ65" i="4"/>
  <c r="FM65" i="4"/>
  <c r="FN65" i="4"/>
  <c r="FO65" i="4"/>
  <c r="FP65" i="4"/>
  <c r="FQ65" i="4"/>
  <c r="FR65" i="4"/>
  <c r="FS65" i="4"/>
  <c r="FT65" i="4"/>
  <c r="FU65" i="4"/>
  <c r="FV65" i="4"/>
  <c r="FW65" i="4"/>
  <c r="FX65" i="4"/>
  <c r="FY65" i="4"/>
  <c r="FZ65" i="4"/>
  <c r="GA65" i="4"/>
  <c r="GB65" i="4"/>
  <c r="GC65" i="4"/>
  <c r="GD65" i="4"/>
  <c r="GE65" i="4"/>
  <c r="GF65" i="4"/>
  <c r="GG65" i="4"/>
  <c r="GH65" i="4"/>
  <c r="GI65" i="4"/>
  <c r="GJ65" i="4"/>
  <c r="GK65" i="4"/>
  <c r="GL65" i="4"/>
  <c r="GM65" i="4"/>
  <c r="GN65" i="4"/>
  <c r="GO65" i="4"/>
  <c r="GP65" i="4"/>
  <c r="GQ65" i="4"/>
  <c r="GS65" i="4"/>
  <c r="GT65" i="4"/>
  <c r="GU65" i="4"/>
  <c r="GV65" i="4"/>
  <c r="GW65" i="4"/>
  <c r="GX65" i="4"/>
  <c r="GY65" i="4"/>
  <c r="GZ65" i="4"/>
  <c r="HA65" i="4"/>
  <c r="HB65" i="4"/>
  <c r="HC65" i="4"/>
  <c r="HD65" i="4"/>
  <c r="HE65" i="4"/>
  <c r="HF65" i="4"/>
  <c r="HG65" i="4"/>
  <c r="HH65" i="4"/>
  <c r="HI65" i="4"/>
  <c r="HJ65" i="4"/>
  <c r="HK65" i="4"/>
  <c r="HL65" i="4"/>
  <c r="HM65" i="4"/>
  <c r="HN65" i="4"/>
  <c r="HO65" i="4"/>
  <c r="HP65" i="4"/>
  <c r="HQ65" i="4"/>
  <c r="HR65" i="4"/>
  <c r="HS65" i="4"/>
  <c r="HT65" i="4"/>
  <c r="HU65" i="4"/>
  <c r="HV65" i="4"/>
  <c r="HW65" i="4"/>
  <c r="HX65" i="4"/>
  <c r="HY65" i="4"/>
  <c r="HZ65" i="4"/>
  <c r="IA65" i="4"/>
  <c r="IB65" i="4"/>
  <c r="IC65" i="4"/>
  <c r="ID65" i="4"/>
  <c r="IE65" i="4"/>
  <c r="IF65" i="4"/>
  <c r="IG65" i="4"/>
  <c r="IH65" i="4"/>
  <c r="II65" i="4"/>
  <c r="IJ65" i="4"/>
  <c r="IK65" i="4"/>
  <c r="IM65" i="4"/>
  <c r="IN65" i="4"/>
  <c r="IO65" i="4"/>
  <c r="IP65" i="4"/>
  <c r="IQ65" i="4"/>
  <c r="IR65" i="4"/>
  <c r="IS65" i="4"/>
  <c r="IT65" i="4"/>
  <c r="IU65" i="4"/>
  <c r="IV65" i="4"/>
  <c r="IW65" i="4"/>
  <c r="IX65" i="4"/>
  <c r="IY65" i="4"/>
  <c r="IZ65" i="4"/>
  <c r="JA65" i="4"/>
  <c r="JB65" i="4"/>
  <c r="JC65" i="4"/>
  <c r="JD65" i="4"/>
  <c r="JE65" i="4"/>
  <c r="JG65" i="4"/>
  <c r="JH65" i="4"/>
  <c r="JI65" i="4"/>
  <c r="JJ65" i="4"/>
  <c r="JK65" i="4"/>
  <c r="JM65" i="4"/>
  <c r="JN65" i="4"/>
  <c r="JO65" i="4"/>
  <c r="JP65" i="4"/>
  <c r="JQ65" i="4"/>
  <c r="JR65" i="4"/>
  <c r="JT65" i="4"/>
  <c r="JU65" i="4"/>
  <c r="JV65" i="4"/>
  <c r="JX65" i="4"/>
  <c r="JY65" i="4"/>
  <c r="JZ65" i="4"/>
  <c r="KA65" i="4"/>
  <c r="KB65" i="4"/>
  <c r="KC65" i="4"/>
  <c r="KD65" i="4"/>
  <c r="KE65" i="4"/>
  <c r="KF65" i="4"/>
  <c r="KG65" i="4"/>
  <c r="KH65" i="4"/>
  <c r="KI65" i="4"/>
  <c r="KJ65" i="4"/>
  <c r="KK65" i="4"/>
  <c r="KL65" i="4"/>
  <c r="KM65" i="4"/>
  <c r="KN65" i="4"/>
  <c r="KO65" i="4"/>
  <c r="KP65" i="4"/>
  <c r="KQ65" i="4"/>
  <c r="KR65" i="4"/>
  <c r="KS65" i="4"/>
  <c r="KV65" i="4"/>
  <c r="KW65" i="4"/>
  <c r="KX65" i="4"/>
  <c r="KY65" i="4"/>
  <c r="KZ65" i="4"/>
  <c r="LA65" i="4"/>
  <c r="LB65" i="4"/>
  <c r="LC65" i="4"/>
  <c r="LD65" i="4"/>
  <c r="LE65" i="4"/>
  <c r="LF65" i="4"/>
  <c r="LG65" i="4"/>
  <c r="LH65" i="4"/>
  <c r="LI65" i="4"/>
  <c r="LJ65" i="4"/>
  <c r="LK65" i="4"/>
  <c r="LL65" i="4"/>
  <c r="LM65" i="4"/>
  <c r="LN65" i="4"/>
  <c r="LO65" i="4"/>
  <c r="LP65" i="4"/>
  <c r="LQ65" i="4"/>
  <c r="LR65" i="4"/>
  <c r="LS65" i="4"/>
  <c r="LT65" i="4"/>
  <c r="LU65" i="4"/>
  <c r="LV65" i="4"/>
  <c r="LW65" i="4"/>
  <c r="LX65" i="4"/>
  <c r="LY65" i="4"/>
  <c r="LZ65" i="4"/>
  <c r="MA65" i="4"/>
  <c r="MB65" i="4"/>
  <c r="MC65" i="4"/>
  <c r="MD65" i="4"/>
  <c r="ME65" i="4"/>
  <c r="MF65" i="4"/>
  <c r="MG65" i="4"/>
  <c r="MH65" i="4"/>
  <c r="MI65" i="4"/>
  <c r="MJ65" i="4"/>
  <c r="MK65" i="4"/>
  <c r="ML65" i="4"/>
  <c r="MM65" i="4"/>
  <c r="MN65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V66" i="4"/>
  <c r="BW66" i="4"/>
  <c r="BX66" i="4"/>
  <c r="BY66" i="4"/>
  <c r="BZ66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CN66" i="4"/>
  <c r="CO66" i="4"/>
  <c r="CP66" i="4"/>
  <c r="CQ66" i="4"/>
  <c r="CR66" i="4"/>
  <c r="CS66" i="4"/>
  <c r="CT66" i="4"/>
  <c r="CU66" i="4"/>
  <c r="CV66" i="4"/>
  <c r="CW66" i="4"/>
  <c r="CX66" i="4"/>
  <c r="CY66" i="4"/>
  <c r="CZ66" i="4"/>
  <c r="DA66" i="4"/>
  <c r="DB66" i="4"/>
  <c r="DC66" i="4"/>
  <c r="DD66" i="4"/>
  <c r="DE66" i="4"/>
  <c r="DF66" i="4"/>
  <c r="DG66" i="4"/>
  <c r="DH66" i="4"/>
  <c r="DI66" i="4"/>
  <c r="DJ66" i="4"/>
  <c r="DK66" i="4"/>
  <c r="DL66" i="4"/>
  <c r="DM66" i="4"/>
  <c r="DN66" i="4"/>
  <c r="DO66" i="4"/>
  <c r="DP66" i="4"/>
  <c r="DQ66" i="4"/>
  <c r="DR66" i="4"/>
  <c r="DS66" i="4"/>
  <c r="DT66" i="4"/>
  <c r="DU66" i="4"/>
  <c r="DV66" i="4"/>
  <c r="DW66" i="4"/>
  <c r="DX66" i="4"/>
  <c r="DY66" i="4"/>
  <c r="DZ66" i="4"/>
  <c r="EA66" i="4"/>
  <c r="EB66" i="4"/>
  <c r="EC66" i="4"/>
  <c r="ED66" i="4"/>
  <c r="EE66" i="4"/>
  <c r="EF66" i="4"/>
  <c r="EG66" i="4"/>
  <c r="EH66" i="4"/>
  <c r="EI66" i="4"/>
  <c r="EJ66" i="4"/>
  <c r="EK66" i="4"/>
  <c r="EL66" i="4"/>
  <c r="EM66" i="4"/>
  <c r="EN66" i="4"/>
  <c r="EO66" i="4"/>
  <c r="EP66" i="4"/>
  <c r="EQ66" i="4"/>
  <c r="ER66" i="4"/>
  <c r="ES66" i="4"/>
  <c r="ET66" i="4"/>
  <c r="EU66" i="4"/>
  <c r="EV66" i="4"/>
  <c r="EW66" i="4"/>
  <c r="EX66" i="4"/>
  <c r="EY66" i="4"/>
  <c r="EZ66" i="4"/>
  <c r="FA66" i="4"/>
  <c r="FB66" i="4"/>
  <c r="FC66" i="4"/>
  <c r="FD66" i="4"/>
  <c r="FE66" i="4"/>
  <c r="FF66" i="4"/>
  <c r="FG66" i="4"/>
  <c r="FH66" i="4"/>
  <c r="FI66" i="4"/>
  <c r="FJ66" i="4"/>
  <c r="FM66" i="4"/>
  <c r="FN66" i="4"/>
  <c r="FO66" i="4"/>
  <c r="FP66" i="4"/>
  <c r="FQ66" i="4"/>
  <c r="FR66" i="4"/>
  <c r="FS66" i="4"/>
  <c r="FT66" i="4"/>
  <c r="FU66" i="4"/>
  <c r="FV66" i="4"/>
  <c r="FW66" i="4"/>
  <c r="FX66" i="4"/>
  <c r="FY66" i="4"/>
  <c r="FZ66" i="4"/>
  <c r="GA66" i="4"/>
  <c r="GB66" i="4"/>
  <c r="GC66" i="4"/>
  <c r="GD66" i="4"/>
  <c r="GE66" i="4"/>
  <c r="GF66" i="4"/>
  <c r="GG66" i="4"/>
  <c r="GH66" i="4"/>
  <c r="GI66" i="4"/>
  <c r="GJ66" i="4"/>
  <c r="GK66" i="4"/>
  <c r="GL66" i="4"/>
  <c r="GM66" i="4"/>
  <c r="GN66" i="4"/>
  <c r="GO66" i="4"/>
  <c r="GP66" i="4"/>
  <c r="GQ66" i="4"/>
  <c r="GS66" i="4"/>
  <c r="GT66" i="4"/>
  <c r="GU66" i="4"/>
  <c r="GV66" i="4"/>
  <c r="GW66" i="4"/>
  <c r="GX66" i="4"/>
  <c r="GY66" i="4"/>
  <c r="GZ66" i="4"/>
  <c r="HA66" i="4"/>
  <c r="HB66" i="4"/>
  <c r="HC66" i="4"/>
  <c r="HD66" i="4"/>
  <c r="HE66" i="4"/>
  <c r="HF66" i="4"/>
  <c r="HG66" i="4"/>
  <c r="HH66" i="4"/>
  <c r="HI66" i="4"/>
  <c r="HJ66" i="4"/>
  <c r="HK66" i="4"/>
  <c r="HL66" i="4"/>
  <c r="HM66" i="4"/>
  <c r="HN66" i="4"/>
  <c r="HO66" i="4"/>
  <c r="HP66" i="4"/>
  <c r="HQ66" i="4"/>
  <c r="HR66" i="4"/>
  <c r="HS66" i="4"/>
  <c r="HT66" i="4"/>
  <c r="HU66" i="4"/>
  <c r="HV66" i="4"/>
  <c r="HW66" i="4"/>
  <c r="HX66" i="4"/>
  <c r="HY66" i="4"/>
  <c r="HZ66" i="4"/>
  <c r="IA66" i="4"/>
  <c r="IB66" i="4"/>
  <c r="IC66" i="4"/>
  <c r="ID66" i="4"/>
  <c r="IE66" i="4"/>
  <c r="IF66" i="4"/>
  <c r="IG66" i="4"/>
  <c r="IH66" i="4"/>
  <c r="II66" i="4"/>
  <c r="IJ66" i="4"/>
  <c r="IK66" i="4"/>
  <c r="IM66" i="4"/>
  <c r="IN66" i="4"/>
  <c r="IO66" i="4"/>
  <c r="IP66" i="4"/>
  <c r="IQ66" i="4"/>
  <c r="IR66" i="4"/>
  <c r="IS66" i="4"/>
  <c r="IT66" i="4"/>
  <c r="IU66" i="4"/>
  <c r="IV66" i="4"/>
  <c r="IW66" i="4"/>
  <c r="IX66" i="4"/>
  <c r="IY66" i="4"/>
  <c r="IZ66" i="4"/>
  <c r="JA66" i="4"/>
  <c r="JB66" i="4"/>
  <c r="JC66" i="4"/>
  <c r="JD66" i="4"/>
  <c r="JE66" i="4"/>
  <c r="JG66" i="4"/>
  <c r="JH66" i="4"/>
  <c r="JI66" i="4"/>
  <c r="JJ66" i="4"/>
  <c r="JK66" i="4"/>
  <c r="JM66" i="4"/>
  <c r="JN66" i="4"/>
  <c r="JO66" i="4"/>
  <c r="JP66" i="4"/>
  <c r="JQ66" i="4"/>
  <c r="JR66" i="4"/>
  <c r="JT66" i="4"/>
  <c r="JU66" i="4"/>
  <c r="JV66" i="4"/>
  <c r="JX66" i="4"/>
  <c r="JY66" i="4"/>
  <c r="JZ66" i="4"/>
  <c r="KA66" i="4"/>
  <c r="KB66" i="4"/>
  <c r="KC66" i="4"/>
  <c r="KD66" i="4"/>
  <c r="KE66" i="4"/>
  <c r="KF66" i="4"/>
  <c r="KG66" i="4"/>
  <c r="KH66" i="4"/>
  <c r="KI66" i="4"/>
  <c r="KJ66" i="4"/>
  <c r="KK66" i="4"/>
  <c r="KL66" i="4"/>
  <c r="KM66" i="4"/>
  <c r="KN66" i="4"/>
  <c r="KO66" i="4"/>
  <c r="KP66" i="4"/>
  <c r="KQ66" i="4"/>
  <c r="KR66" i="4"/>
  <c r="KS66" i="4"/>
  <c r="KV66" i="4"/>
  <c r="KW66" i="4"/>
  <c r="KX66" i="4"/>
  <c r="KY66" i="4"/>
  <c r="KZ66" i="4"/>
  <c r="LA66" i="4"/>
  <c r="LB66" i="4"/>
  <c r="LC66" i="4"/>
  <c r="LD66" i="4"/>
  <c r="LE66" i="4"/>
  <c r="LF66" i="4"/>
  <c r="LG66" i="4"/>
  <c r="LH66" i="4"/>
  <c r="LI66" i="4"/>
  <c r="LJ66" i="4"/>
  <c r="LK66" i="4"/>
  <c r="LL66" i="4"/>
  <c r="LM66" i="4"/>
  <c r="LN66" i="4"/>
  <c r="LO66" i="4"/>
  <c r="LP66" i="4"/>
  <c r="LQ66" i="4"/>
  <c r="LR66" i="4"/>
  <c r="LS66" i="4"/>
  <c r="LT66" i="4"/>
  <c r="LU66" i="4"/>
  <c r="LV66" i="4"/>
  <c r="LW66" i="4"/>
  <c r="LX66" i="4"/>
  <c r="LY66" i="4"/>
  <c r="LZ66" i="4"/>
  <c r="MA66" i="4"/>
  <c r="MB66" i="4"/>
  <c r="MC66" i="4"/>
  <c r="MD66" i="4"/>
  <c r="ME66" i="4"/>
  <c r="MF66" i="4"/>
  <c r="MG66" i="4"/>
  <c r="MH66" i="4"/>
  <c r="MI66" i="4"/>
  <c r="MJ66" i="4"/>
  <c r="MK66" i="4"/>
  <c r="ML66" i="4"/>
  <c r="MM66" i="4"/>
  <c r="MN66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BV67" i="4"/>
  <c r="BW67" i="4"/>
  <c r="BX67" i="4"/>
  <c r="BY67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U67" i="4"/>
  <c r="CV67" i="4"/>
  <c r="CW67" i="4"/>
  <c r="CX67" i="4"/>
  <c r="CY67" i="4"/>
  <c r="CZ67" i="4"/>
  <c r="DA67" i="4"/>
  <c r="DB67" i="4"/>
  <c r="DC67" i="4"/>
  <c r="DD67" i="4"/>
  <c r="DE67" i="4"/>
  <c r="DF67" i="4"/>
  <c r="DG67" i="4"/>
  <c r="DH67" i="4"/>
  <c r="DI67" i="4"/>
  <c r="DJ67" i="4"/>
  <c r="DK67" i="4"/>
  <c r="DL67" i="4"/>
  <c r="DM67" i="4"/>
  <c r="DN67" i="4"/>
  <c r="DO67" i="4"/>
  <c r="DP67" i="4"/>
  <c r="DQ67" i="4"/>
  <c r="DR67" i="4"/>
  <c r="DS67" i="4"/>
  <c r="DT67" i="4"/>
  <c r="DU67" i="4"/>
  <c r="DV67" i="4"/>
  <c r="DW67" i="4"/>
  <c r="DX67" i="4"/>
  <c r="DY67" i="4"/>
  <c r="DZ67" i="4"/>
  <c r="EA67" i="4"/>
  <c r="EB67" i="4"/>
  <c r="EC67" i="4"/>
  <c r="ED67" i="4"/>
  <c r="EE67" i="4"/>
  <c r="EF67" i="4"/>
  <c r="EG67" i="4"/>
  <c r="EH67" i="4"/>
  <c r="EI67" i="4"/>
  <c r="EJ67" i="4"/>
  <c r="EK67" i="4"/>
  <c r="EL67" i="4"/>
  <c r="EM67" i="4"/>
  <c r="EN67" i="4"/>
  <c r="EO67" i="4"/>
  <c r="EP67" i="4"/>
  <c r="EQ67" i="4"/>
  <c r="ER67" i="4"/>
  <c r="ES67" i="4"/>
  <c r="ET67" i="4"/>
  <c r="EU67" i="4"/>
  <c r="EV67" i="4"/>
  <c r="EW67" i="4"/>
  <c r="EX67" i="4"/>
  <c r="EY67" i="4"/>
  <c r="EZ67" i="4"/>
  <c r="FA67" i="4"/>
  <c r="FB67" i="4"/>
  <c r="FC67" i="4"/>
  <c r="FD67" i="4"/>
  <c r="FE67" i="4"/>
  <c r="FF67" i="4"/>
  <c r="FG67" i="4"/>
  <c r="FH67" i="4"/>
  <c r="FI67" i="4"/>
  <c r="FJ67" i="4"/>
  <c r="FM67" i="4"/>
  <c r="FN67" i="4"/>
  <c r="FO67" i="4"/>
  <c r="FP67" i="4"/>
  <c r="FQ67" i="4"/>
  <c r="FR67" i="4"/>
  <c r="FS67" i="4"/>
  <c r="FT67" i="4"/>
  <c r="FU67" i="4"/>
  <c r="FV67" i="4"/>
  <c r="FW67" i="4"/>
  <c r="FX67" i="4"/>
  <c r="FY67" i="4"/>
  <c r="FZ67" i="4"/>
  <c r="GA67" i="4"/>
  <c r="GB67" i="4"/>
  <c r="GC67" i="4"/>
  <c r="GD67" i="4"/>
  <c r="GE67" i="4"/>
  <c r="GF67" i="4"/>
  <c r="GG67" i="4"/>
  <c r="GH67" i="4"/>
  <c r="GI67" i="4"/>
  <c r="GJ67" i="4"/>
  <c r="GK67" i="4"/>
  <c r="GL67" i="4"/>
  <c r="GM67" i="4"/>
  <c r="GN67" i="4"/>
  <c r="GO67" i="4"/>
  <c r="GP67" i="4"/>
  <c r="GQ67" i="4"/>
  <c r="GS67" i="4"/>
  <c r="GT67" i="4"/>
  <c r="GU67" i="4"/>
  <c r="GV67" i="4"/>
  <c r="GW67" i="4"/>
  <c r="GX67" i="4"/>
  <c r="GY67" i="4"/>
  <c r="GZ67" i="4"/>
  <c r="HA67" i="4"/>
  <c r="HB67" i="4"/>
  <c r="HC67" i="4"/>
  <c r="HD67" i="4"/>
  <c r="HE67" i="4"/>
  <c r="HF67" i="4"/>
  <c r="HG67" i="4"/>
  <c r="HH67" i="4"/>
  <c r="HI67" i="4"/>
  <c r="HJ67" i="4"/>
  <c r="HK67" i="4"/>
  <c r="HL67" i="4"/>
  <c r="HM67" i="4"/>
  <c r="HN67" i="4"/>
  <c r="HO67" i="4"/>
  <c r="HP67" i="4"/>
  <c r="HQ67" i="4"/>
  <c r="HR67" i="4"/>
  <c r="HS67" i="4"/>
  <c r="HT67" i="4"/>
  <c r="HU67" i="4"/>
  <c r="HV67" i="4"/>
  <c r="HW67" i="4"/>
  <c r="HX67" i="4"/>
  <c r="HY67" i="4"/>
  <c r="HZ67" i="4"/>
  <c r="IA67" i="4"/>
  <c r="IB67" i="4"/>
  <c r="IC67" i="4"/>
  <c r="ID67" i="4"/>
  <c r="IE67" i="4"/>
  <c r="IF67" i="4"/>
  <c r="IG67" i="4"/>
  <c r="IH67" i="4"/>
  <c r="II67" i="4"/>
  <c r="IJ67" i="4"/>
  <c r="IK67" i="4"/>
  <c r="IM67" i="4"/>
  <c r="IN67" i="4"/>
  <c r="IO67" i="4"/>
  <c r="IP67" i="4"/>
  <c r="IQ67" i="4"/>
  <c r="IR67" i="4"/>
  <c r="IS67" i="4"/>
  <c r="IT67" i="4"/>
  <c r="IU67" i="4"/>
  <c r="IV67" i="4"/>
  <c r="IW67" i="4"/>
  <c r="IX67" i="4"/>
  <c r="IY67" i="4"/>
  <c r="IZ67" i="4"/>
  <c r="JA67" i="4"/>
  <c r="JB67" i="4"/>
  <c r="JC67" i="4"/>
  <c r="JD67" i="4"/>
  <c r="JE67" i="4"/>
  <c r="JG67" i="4"/>
  <c r="JH67" i="4"/>
  <c r="JI67" i="4"/>
  <c r="JJ67" i="4"/>
  <c r="JK67" i="4"/>
  <c r="JM67" i="4"/>
  <c r="JN67" i="4"/>
  <c r="JO67" i="4"/>
  <c r="JP67" i="4"/>
  <c r="JQ67" i="4"/>
  <c r="JR67" i="4"/>
  <c r="JT67" i="4"/>
  <c r="JU67" i="4"/>
  <c r="JV67" i="4"/>
  <c r="JX67" i="4"/>
  <c r="JY67" i="4"/>
  <c r="JZ67" i="4"/>
  <c r="KA67" i="4"/>
  <c r="KB67" i="4"/>
  <c r="KC67" i="4"/>
  <c r="KD67" i="4"/>
  <c r="KE67" i="4"/>
  <c r="KF67" i="4"/>
  <c r="KG67" i="4"/>
  <c r="KH67" i="4"/>
  <c r="KI67" i="4"/>
  <c r="KJ67" i="4"/>
  <c r="KK67" i="4"/>
  <c r="KL67" i="4"/>
  <c r="KM67" i="4"/>
  <c r="KN67" i="4"/>
  <c r="KO67" i="4"/>
  <c r="KP67" i="4"/>
  <c r="KQ67" i="4"/>
  <c r="KR67" i="4"/>
  <c r="KS67" i="4"/>
  <c r="KV67" i="4"/>
  <c r="KW67" i="4"/>
  <c r="KX67" i="4"/>
  <c r="KY67" i="4"/>
  <c r="KZ67" i="4"/>
  <c r="LA67" i="4"/>
  <c r="LB67" i="4"/>
  <c r="LC67" i="4"/>
  <c r="LD67" i="4"/>
  <c r="LE67" i="4"/>
  <c r="LF67" i="4"/>
  <c r="LG67" i="4"/>
  <c r="LH67" i="4"/>
  <c r="LI67" i="4"/>
  <c r="LJ67" i="4"/>
  <c r="LK67" i="4"/>
  <c r="LL67" i="4"/>
  <c r="LM67" i="4"/>
  <c r="LN67" i="4"/>
  <c r="LO67" i="4"/>
  <c r="LP67" i="4"/>
  <c r="LQ67" i="4"/>
  <c r="LR67" i="4"/>
  <c r="LS67" i="4"/>
  <c r="LT67" i="4"/>
  <c r="LU67" i="4"/>
  <c r="LV67" i="4"/>
  <c r="LW67" i="4"/>
  <c r="LX67" i="4"/>
  <c r="LY67" i="4"/>
  <c r="LZ67" i="4"/>
  <c r="MA67" i="4"/>
  <c r="MB67" i="4"/>
  <c r="MC67" i="4"/>
  <c r="MD67" i="4"/>
  <c r="ME67" i="4"/>
  <c r="MF67" i="4"/>
  <c r="MG67" i="4"/>
  <c r="MH67" i="4"/>
  <c r="MI67" i="4"/>
  <c r="MJ67" i="4"/>
  <c r="MK67" i="4"/>
  <c r="ML67" i="4"/>
  <c r="MM67" i="4"/>
  <c r="MN67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BV68" i="4"/>
  <c r="BW68" i="4"/>
  <c r="BX68" i="4"/>
  <c r="BY68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CS68" i="4"/>
  <c r="CT68" i="4"/>
  <c r="CU68" i="4"/>
  <c r="CV68" i="4"/>
  <c r="CW68" i="4"/>
  <c r="CX68" i="4"/>
  <c r="CY68" i="4"/>
  <c r="CZ68" i="4"/>
  <c r="DA68" i="4"/>
  <c r="DB68" i="4"/>
  <c r="DC68" i="4"/>
  <c r="DD68" i="4"/>
  <c r="DE68" i="4"/>
  <c r="DF68" i="4"/>
  <c r="DG68" i="4"/>
  <c r="DH68" i="4"/>
  <c r="DI68" i="4"/>
  <c r="DJ68" i="4"/>
  <c r="DK68" i="4"/>
  <c r="DL68" i="4"/>
  <c r="DM68" i="4"/>
  <c r="DN68" i="4"/>
  <c r="DO68" i="4"/>
  <c r="DP68" i="4"/>
  <c r="DQ68" i="4"/>
  <c r="DR68" i="4"/>
  <c r="DS68" i="4"/>
  <c r="DT68" i="4"/>
  <c r="DU68" i="4"/>
  <c r="DV68" i="4"/>
  <c r="DW68" i="4"/>
  <c r="DX68" i="4"/>
  <c r="DY68" i="4"/>
  <c r="DZ68" i="4"/>
  <c r="EA68" i="4"/>
  <c r="EB68" i="4"/>
  <c r="EC68" i="4"/>
  <c r="ED68" i="4"/>
  <c r="EE68" i="4"/>
  <c r="EF68" i="4"/>
  <c r="EG68" i="4"/>
  <c r="EH68" i="4"/>
  <c r="EI68" i="4"/>
  <c r="EJ68" i="4"/>
  <c r="EK68" i="4"/>
  <c r="EL68" i="4"/>
  <c r="EM68" i="4"/>
  <c r="EN68" i="4"/>
  <c r="EO68" i="4"/>
  <c r="EP68" i="4"/>
  <c r="EQ68" i="4"/>
  <c r="ER68" i="4"/>
  <c r="ES68" i="4"/>
  <c r="ET68" i="4"/>
  <c r="EU68" i="4"/>
  <c r="EV68" i="4"/>
  <c r="EW68" i="4"/>
  <c r="EX68" i="4"/>
  <c r="EY68" i="4"/>
  <c r="EZ68" i="4"/>
  <c r="FA68" i="4"/>
  <c r="FB68" i="4"/>
  <c r="FC68" i="4"/>
  <c r="FD68" i="4"/>
  <c r="FE68" i="4"/>
  <c r="FF68" i="4"/>
  <c r="FG68" i="4"/>
  <c r="FH68" i="4"/>
  <c r="FI68" i="4"/>
  <c r="FJ68" i="4"/>
  <c r="FM68" i="4"/>
  <c r="FN68" i="4"/>
  <c r="FO68" i="4"/>
  <c r="FP68" i="4"/>
  <c r="FQ68" i="4"/>
  <c r="FR68" i="4"/>
  <c r="FS68" i="4"/>
  <c r="FT68" i="4"/>
  <c r="FU68" i="4"/>
  <c r="FV68" i="4"/>
  <c r="FW68" i="4"/>
  <c r="FX68" i="4"/>
  <c r="FY68" i="4"/>
  <c r="FZ68" i="4"/>
  <c r="GA68" i="4"/>
  <c r="GB68" i="4"/>
  <c r="GC68" i="4"/>
  <c r="GD68" i="4"/>
  <c r="GE68" i="4"/>
  <c r="GF68" i="4"/>
  <c r="GG68" i="4"/>
  <c r="GH68" i="4"/>
  <c r="GI68" i="4"/>
  <c r="GJ68" i="4"/>
  <c r="GK68" i="4"/>
  <c r="GL68" i="4"/>
  <c r="GM68" i="4"/>
  <c r="GN68" i="4"/>
  <c r="GO68" i="4"/>
  <c r="GP68" i="4"/>
  <c r="GQ68" i="4"/>
  <c r="GS68" i="4"/>
  <c r="GT68" i="4"/>
  <c r="GU68" i="4"/>
  <c r="GV68" i="4"/>
  <c r="GW68" i="4"/>
  <c r="GX68" i="4"/>
  <c r="GY68" i="4"/>
  <c r="GZ68" i="4"/>
  <c r="HA68" i="4"/>
  <c r="HB68" i="4"/>
  <c r="HC68" i="4"/>
  <c r="HD68" i="4"/>
  <c r="HE68" i="4"/>
  <c r="HF68" i="4"/>
  <c r="HG68" i="4"/>
  <c r="HH68" i="4"/>
  <c r="HI68" i="4"/>
  <c r="HJ68" i="4"/>
  <c r="HK68" i="4"/>
  <c r="HL68" i="4"/>
  <c r="HM68" i="4"/>
  <c r="HN68" i="4"/>
  <c r="HO68" i="4"/>
  <c r="HP68" i="4"/>
  <c r="HQ68" i="4"/>
  <c r="HR68" i="4"/>
  <c r="HS68" i="4"/>
  <c r="HT68" i="4"/>
  <c r="HU68" i="4"/>
  <c r="HV68" i="4"/>
  <c r="HW68" i="4"/>
  <c r="HX68" i="4"/>
  <c r="HY68" i="4"/>
  <c r="HZ68" i="4"/>
  <c r="IA68" i="4"/>
  <c r="IB68" i="4"/>
  <c r="IC68" i="4"/>
  <c r="ID68" i="4"/>
  <c r="IE68" i="4"/>
  <c r="IF68" i="4"/>
  <c r="IG68" i="4"/>
  <c r="IH68" i="4"/>
  <c r="II68" i="4"/>
  <c r="IJ68" i="4"/>
  <c r="IK68" i="4"/>
  <c r="IM68" i="4"/>
  <c r="IN68" i="4"/>
  <c r="IO68" i="4"/>
  <c r="IP68" i="4"/>
  <c r="IQ68" i="4"/>
  <c r="IR68" i="4"/>
  <c r="IS68" i="4"/>
  <c r="IT68" i="4"/>
  <c r="IU68" i="4"/>
  <c r="IV68" i="4"/>
  <c r="IW68" i="4"/>
  <c r="IX68" i="4"/>
  <c r="IY68" i="4"/>
  <c r="IZ68" i="4"/>
  <c r="JA68" i="4"/>
  <c r="JB68" i="4"/>
  <c r="JC68" i="4"/>
  <c r="JD68" i="4"/>
  <c r="JE68" i="4"/>
  <c r="JG68" i="4"/>
  <c r="JH68" i="4"/>
  <c r="JI68" i="4"/>
  <c r="JJ68" i="4"/>
  <c r="JK68" i="4"/>
  <c r="JM68" i="4"/>
  <c r="JN68" i="4"/>
  <c r="JO68" i="4"/>
  <c r="JP68" i="4"/>
  <c r="JQ68" i="4"/>
  <c r="JR68" i="4"/>
  <c r="JT68" i="4"/>
  <c r="JU68" i="4"/>
  <c r="JV68" i="4"/>
  <c r="JX68" i="4"/>
  <c r="JY68" i="4"/>
  <c r="JZ68" i="4"/>
  <c r="KA68" i="4"/>
  <c r="KB68" i="4"/>
  <c r="KC68" i="4"/>
  <c r="KD68" i="4"/>
  <c r="KE68" i="4"/>
  <c r="KF68" i="4"/>
  <c r="KG68" i="4"/>
  <c r="KH68" i="4"/>
  <c r="KI68" i="4"/>
  <c r="KJ68" i="4"/>
  <c r="KK68" i="4"/>
  <c r="KL68" i="4"/>
  <c r="KM68" i="4"/>
  <c r="KN68" i="4"/>
  <c r="KO68" i="4"/>
  <c r="KP68" i="4"/>
  <c r="KQ68" i="4"/>
  <c r="KR68" i="4"/>
  <c r="KS68" i="4"/>
  <c r="KV68" i="4"/>
  <c r="KW68" i="4"/>
  <c r="KX68" i="4"/>
  <c r="KY68" i="4"/>
  <c r="KZ68" i="4"/>
  <c r="LA68" i="4"/>
  <c r="LB68" i="4"/>
  <c r="LC68" i="4"/>
  <c r="LD68" i="4"/>
  <c r="LE68" i="4"/>
  <c r="LF68" i="4"/>
  <c r="LG68" i="4"/>
  <c r="LH68" i="4"/>
  <c r="LI68" i="4"/>
  <c r="LJ68" i="4"/>
  <c r="LK68" i="4"/>
  <c r="LL68" i="4"/>
  <c r="LM68" i="4"/>
  <c r="LN68" i="4"/>
  <c r="LO68" i="4"/>
  <c r="LP68" i="4"/>
  <c r="LQ68" i="4"/>
  <c r="LR68" i="4"/>
  <c r="LS68" i="4"/>
  <c r="LT68" i="4"/>
  <c r="LU68" i="4"/>
  <c r="LV68" i="4"/>
  <c r="LW68" i="4"/>
  <c r="LX68" i="4"/>
  <c r="LY68" i="4"/>
  <c r="LZ68" i="4"/>
  <c r="MA68" i="4"/>
  <c r="MB68" i="4"/>
  <c r="MC68" i="4"/>
  <c r="MD68" i="4"/>
  <c r="ME68" i="4"/>
  <c r="MF68" i="4"/>
  <c r="MG68" i="4"/>
  <c r="MH68" i="4"/>
  <c r="MI68" i="4"/>
  <c r="MJ68" i="4"/>
  <c r="MK68" i="4"/>
  <c r="ML68" i="4"/>
  <c r="MM68" i="4"/>
  <c r="MN68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BV69" i="4"/>
  <c r="BW69" i="4"/>
  <c r="BX69" i="4"/>
  <c r="BY69" i="4"/>
  <c r="BZ69" i="4"/>
  <c r="CA69" i="4"/>
  <c r="CB69" i="4"/>
  <c r="CC69" i="4"/>
  <c r="CD69" i="4"/>
  <c r="CE69" i="4"/>
  <c r="CF69" i="4"/>
  <c r="CG69" i="4"/>
  <c r="CH69" i="4"/>
  <c r="CI69" i="4"/>
  <c r="CJ69" i="4"/>
  <c r="CK69" i="4"/>
  <c r="CL69" i="4"/>
  <c r="CM69" i="4"/>
  <c r="CN69" i="4"/>
  <c r="CO69" i="4"/>
  <c r="CP69" i="4"/>
  <c r="CQ69" i="4"/>
  <c r="CR69" i="4"/>
  <c r="CS69" i="4"/>
  <c r="CT69" i="4"/>
  <c r="CU69" i="4"/>
  <c r="CV69" i="4"/>
  <c r="CW69" i="4"/>
  <c r="CX69" i="4"/>
  <c r="CY69" i="4"/>
  <c r="CZ69" i="4"/>
  <c r="DA69" i="4"/>
  <c r="DB69" i="4"/>
  <c r="DC69" i="4"/>
  <c r="DD69" i="4"/>
  <c r="DE69" i="4"/>
  <c r="DF69" i="4"/>
  <c r="DG69" i="4"/>
  <c r="DH69" i="4"/>
  <c r="DI69" i="4"/>
  <c r="DJ69" i="4"/>
  <c r="DK69" i="4"/>
  <c r="DL69" i="4"/>
  <c r="DM69" i="4"/>
  <c r="DN69" i="4"/>
  <c r="DO69" i="4"/>
  <c r="DP69" i="4"/>
  <c r="DQ69" i="4"/>
  <c r="DR69" i="4"/>
  <c r="DS69" i="4"/>
  <c r="DT69" i="4"/>
  <c r="DU69" i="4"/>
  <c r="DV69" i="4"/>
  <c r="DW69" i="4"/>
  <c r="DX69" i="4"/>
  <c r="DY69" i="4"/>
  <c r="DZ69" i="4"/>
  <c r="EA69" i="4"/>
  <c r="EB69" i="4"/>
  <c r="EC69" i="4"/>
  <c r="ED69" i="4"/>
  <c r="EE69" i="4"/>
  <c r="EF69" i="4"/>
  <c r="EG69" i="4"/>
  <c r="EH69" i="4"/>
  <c r="EI69" i="4"/>
  <c r="EJ69" i="4"/>
  <c r="EK69" i="4"/>
  <c r="EL69" i="4"/>
  <c r="EM69" i="4"/>
  <c r="EN69" i="4"/>
  <c r="EO69" i="4"/>
  <c r="EP69" i="4"/>
  <c r="EQ69" i="4"/>
  <c r="ER69" i="4"/>
  <c r="ES69" i="4"/>
  <c r="ET69" i="4"/>
  <c r="EU69" i="4"/>
  <c r="EV69" i="4"/>
  <c r="EW69" i="4"/>
  <c r="EX69" i="4"/>
  <c r="EY69" i="4"/>
  <c r="EZ69" i="4"/>
  <c r="FA69" i="4"/>
  <c r="FB69" i="4"/>
  <c r="FC69" i="4"/>
  <c r="FD69" i="4"/>
  <c r="FE69" i="4"/>
  <c r="FF69" i="4"/>
  <c r="FG69" i="4"/>
  <c r="FH69" i="4"/>
  <c r="FI69" i="4"/>
  <c r="FJ69" i="4"/>
  <c r="FM69" i="4"/>
  <c r="FN69" i="4"/>
  <c r="FO69" i="4"/>
  <c r="FP69" i="4"/>
  <c r="FQ69" i="4"/>
  <c r="FR69" i="4"/>
  <c r="FS69" i="4"/>
  <c r="FT69" i="4"/>
  <c r="FU69" i="4"/>
  <c r="FV69" i="4"/>
  <c r="FW69" i="4"/>
  <c r="FX69" i="4"/>
  <c r="FY69" i="4"/>
  <c r="FZ69" i="4"/>
  <c r="GA69" i="4"/>
  <c r="GB69" i="4"/>
  <c r="GC69" i="4"/>
  <c r="GD69" i="4"/>
  <c r="GE69" i="4"/>
  <c r="GF69" i="4"/>
  <c r="GG69" i="4"/>
  <c r="GH69" i="4"/>
  <c r="GI69" i="4"/>
  <c r="GJ69" i="4"/>
  <c r="GK69" i="4"/>
  <c r="GL69" i="4"/>
  <c r="GM69" i="4"/>
  <c r="GN69" i="4"/>
  <c r="GO69" i="4"/>
  <c r="GP69" i="4"/>
  <c r="GQ69" i="4"/>
  <c r="GS69" i="4"/>
  <c r="GT69" i="4"/>
  <c r="GU69" i="4"/>
  <c r="GV69" i="4"/>
  <c r="GW69" i="4"/>
  <c r="GX69" i="4"/>
  <c r="GY69" i="4"/>
  <c r="GZ69" i="4"/>
  <c r="HA69" i="4"/>
  <c r="HB69" i="4"/>
  <c r="HC69" i="4"/>
  <c r="HD69" i="4"/>
  <c r="HE69" i="4"/>
  <c r="HF69" i="4"/>
  <c r="HG69" i="4"/>
  <c r="HH69" i="4"/>
  <c r="HI69" i="4"/>
  <c r="HJ69" i="4"/>
  <c r="HK69" i="4"/>
  <c r="HL69" i="4"/>
  <c r="HM69" i="4"/>
  <c r="HN69" i="4"/>
  <c r="HO69" i="4"/>
  <c r="HP69" i="4"/>
  <c r="HQ69" i="4"/>
  <c r="HR69" i="4"/>
  <c r="HS69" i="4"/>
  <c r="HT69" i="4"/>
  <c r="HU69" i="4"/>
  <c r="HV69" i="4"/>
  <c r="HW69" i="4"/>
  <c r="HX69" i="4"/>
  <c r="HY69" i="4"/>
  <c r="HZ69" i="4"/>
  <c r="IA69" i="4"/>
  <c r="IB69" i="4"/>
  <c r="IC69" i="4"/>
  <c r="ID69" i="4"/>
  <c r="IE69" i="4"/>
  <c r="IF69" i="4"/>
  <c r="IG69" i="4"/>
  <c r="IH69" i="4"/>
  <c r="II69" i="4"/>
  <c r="IJ69" i="4"/>
  <c r="IK69" i="4"/>
  <c r="IM69" i="4"/>
  <c r="IN69" i="4"/>
  <c r="IO69" i="4"/>
  <c r="IP69" i="4"/>
  <c r="IQ69" i="4"/>
  <c r="IR69" i="4"/>
  <c r="IS69" i="4"/>
  <c r="IT69" i="4"/>
  <c r="IU69" i="4"/>
  <c r="IV69" i="4"/>
  <c r="IW69" i="4"/>
  <c r="IX69" i="4"/>
  <c r="IY69" i="4"/>
  <c r="IZ69" i="4"/>
  <c r="JA69" i="4"/>
  <c r="JB69" i="4"/>
  <c r="JC69" i="4"/>
  <c r="JD69" i="4"/>
  <c r="JE69" i="4"/>
  <c r="JG69" i="4"/>
  <c r="JH69" i="4"/>
  <c r="JI69" i="4"/>
  <c r="JJ69" i="4"/>
  <c r="JK69" i="4"/>
  <c r="JM69" i="4"/>
  <c r="JN69" i="4"/>
  <c r="JO69" i="4"/>
  <c r="JP69" i="4"/>
  <c r="JQ69" i="4"/>
  <c r="JR69" i="4"/>
  <c r="JT69" i="4"/>
  <c r="JU69" i="4"/>
  <c r="JV69" i="4"/>
  <c r="JX69" i="4"/>
  <c r="JY69" i="4"/>
  <c r="JZ69" i="4"/>
  <c r="KA69" i="4"/>
  <c r="KB69" i="4"/>
  <c r="KC69" i="4"/>
  <c r="KD69" i="4"/>
  <c r="KE69" i="4"/>
  <c r="KF69" i="4"/>
  <c r="KG69" i="4"/>
  <c r="KH69" i="4"/>
  <c r="KI69" i="4"/>
  <c r="KJ69" i="4"/>
  <c r="KK69" i="4"/>
  <c r="KL69" i="4"/>
  <c r="KM69" i="4"/>
  <c r="KN69" i="4"/>
  <c r="KO69" i="4"/>
  <c r="KP69" i="4"/>
  <c r="KQ69" i="4"/>
  <c r="KR69" i="4"/>
  <c r="KS69" i="4"/>
  <c r="KV69" i="4"/>
  <c r="KW69" i="4"/>
  <c r="KX69" i="4"/>
  <c r="KY69" i="4"/>
  <c r="KZ69" i="4"/>
  <c r="LA69" i="4"/>
  <c r="LB69" i="4"/>
  <c r="LC69" i="4"/>
  <c r="LD69" i="4"/>
  <c r="LE69" i="4"/>
  <c r="LF69" i="4"/>
  <c r="LG69" i="4"/>
  <c r="LH69" i="4"/>
  <c r="LI69" i="4"/>
  <c r="LJ69" i="4"/>
  <c r="LK69" i="4"/>
  <c r="LL69" i="4"/>
  <c r="LM69" i="4"/>
  <c r="LN69" i="4"/>
  <c r="LO69" i="4"/>
  <c r="LP69" i="4"/>
  <c r="LQ69" i="4"/>
  <c r="LR69" i="4"/>
  <c r="LS69" i="4"/>
  <c r="LT69" i="4"/>
  <c r="LU69" i="4"/>
  <c r="LV69" i="4"/>
  <c r="LW69" i="4"/>
  <c r="LX69" i="4"/>
  <c r="LY69" i="4"/>
  <c r="LZ69" i="4"/>
  <c r="MA69" i="4"/>
  <c r="MB69" i="4"/>
  <c r="MC69" i="4"/>
  <c r="MD69" i="4"/>
  <c r="ME69" i="4"/>
  <c r="MF69" i="4"/>
  <c r="MG69" i="4"/>
  <c r="MH69" i="4"/>
  <c r="MI69" i="4"/>
  <c r="MJ69" i="4"/>
  <c r="MK69" i="4"/>
  <c r="ML69" i="4"/>
  <c r="MM69" i="4"/>
  <c r="MN69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BV70" i="4"/>
  <c r="BW70" i="4"/>
  <c r="BX70" i="4"/>
  <c r="BY70" i="4"/>
  <c r="BZ70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CN70" i="4"/>
  <c r="CO70" i="4"/>
  <c r="CP70" i="4"/>
  <c r="CQ70" i="4"/>
  <c r="CR70" i="4"/>
  <c r="CS70" i="4"/>
  <c r="CT70" i="4"/>
  <c r="CU70" i="4"/>
  <c r="CV70" i="4"/>
  <c r="CW70" i="4"/>
  <c r="CX70" i="4"/>
  <c r="CY70" i="4"/>
  <c r="CZ70" i="4"/>
  <c r="DA70" i="4"/>
  <c r="DB70" i="4"/>
  <c r="DC70" i="4"/>
  <c r="DD70" i="4"/>
  <c r="DE70" i="4"/>
  <c r="DF70" i="4"/>
  <c r="DG70" i="4"/>
  <c r="DH70" i="4"/>
  <c r="DI70" i="4"/>
  <c r="DJ70" i="4"/>
  <c r="DK70" i="4"/>
  <c r="DL70" i="4"/>
  <c r="DM70" i="4"/>
  <c r="DN70" i="4"/>
  <c r="DO70" i="4"/>
  <c r="DP70" i="4"/>
  <c r="DQ70" i="4"/>
  <c r="DR70" i="4"/>
  <c r="DS70" i="4"/>
  <c r="DT70" i="4"/>
  <c r="DU70" i="4"/>
  <c r="DV70" i="4"/>
  <c r="DW70" i="4"/>
  <c r="DX70" i="4"/>
  <c r="DY70" i="4"/>
  <c r="DZ70" i="4"/>
  <c r="EA70" i="4"/>
  <c r="EB70" i="4"/>
  <c r="EC70" i="4"/>
  <c r="ED70" i="4"/>
  <c r="EE70" i="4"/>
  <c r="EF70" i="4"/>
  <c r="EG70" i="4"/>
  <c r="EH70" i="4"/>
  <c r="EI70" i="4"/>
  <c r="EJ70" i="4"/>
  <c r="EK70" i="4"/>
  <c r="EL70" i="4"/>
  <c r="EM70" i="4"/>
  <c r="EN70" i="4"/>
  <c r="EO70" i="4"/>
  <c r="EP70" i="4"/>
  <c r="EQ70" i="4"/>
  <c r="ER70" i="4"/>
  <c r="ES70" i="4"/>
  <c r="ET70" i="4"/>
  <c r="EU70" i="4"/>
  <c r="EV70" i="4"/>
  <c r="EW70" i="4"/>
  <c r="EX70" i="4"/>
  <c r="EY70" i="4"/>
  <c r="EZ70" i="4"/>
  <c r="FA70" i="4"/>
  <c r="FB70" i="4"/>
  <c r="FC70" i="4"/>
  <c r="FD70" i="4"/>
  <c r="FE70" i="4"/>
  <c r="FF70" i="4"/>
  <c r="FG70" i="4"/>
  <c r="FH70" i="4"/>
  <c r="FI70" i="4"/>
  <c r="FJ70" i="4"/>
  <c r="FM70" i="4"/>
  <c r="FN70" i="4"/>
  <c r="FO70" i="4"/>
  <c r="FP70" i="4"/>
  <c r="FQ70" i="4"/>
  <c r="FR70" i="4"/>
  <c r="FS70" i="4"/>
  <c r="FT70" i="4"/>
  <c r="FU70" i="4"/>
  <c r="FV70" i="4"/>
  <c r="FW70" i="4"/>
  <c r="FX70" i="4"/>
  <c r="FY70" i="4"/>
  <c r="FZ70" i="4"/>
  <c r="GA70" i="4"/>
  <c r="GB70" i="4"/>
  <c r="GC70" i="4"/>
  <c r="GD70" i="4"/>
  <c r="GE70" i="4"/>
  <c r="GF70" i="4"/>
  <c r="GG70" i="4"/>
  <c r="GH70" i="4"/>
  <c r="GI70" i="4"/>
  <c r="GJ70" i="4"/>
  <c r="GK70" i="4"/>
  <c r="GL70" i="4"/>
  <c r="GM70" i="4"/>
  <c r="GN70" i="4"/>
  <c r="GO70" i="4"/>
  <c r="GP70" i="4"/>
  <c r="GQ70" i="4"/>
  <c r="GS70" i="4"/>
  <c r="GT70" i="4"/>
  <c r="GU70" i="4"/>
  <c r="GV70" i="4"/>
  <c r="GW70" i="4"/>
  <c r="GX70" i="4"/>
  <c r="GY70" i="4"/>
  <c r="GZ70" i="4"/>
  <c r="HA70" i="4"/>
  <c r="HB70" i="4"/>
  <c r="HC70" i="4"/>
  <c r="HD70" i="4"/>
  <c r="HE70" i="4"/>
  <c r="HF70" i="4"/>
  <c r="HG70" i="4"/>
  <c r="HH70" i="4"/>
  <c r="HI70" i="4"/>
  <c r="HJ70" i="4"/>
  <c r="HK70" i="4"/>
  <c r="HL70" i="4"/>
  <c r="HM70" i="4"/>
  <c r="HN70" i="4"/>
  <c r="HO70" i="4"/>
  <c r="HP70" i="4"/>
  <c r="HQ70" i="4"/>
  <c r="HR70" i="4"/>
  <c r="HS70" i="4"/>
  <c r="HT70" i="4"/>
  <c r="HU70" i="4"/>
  <c r="HV70" i="4"/>
  <c r="HW70" i="4"/>
  <c r="HX70" i="4"/>
  <c r="HY70" i="4"/>
  <c r="HZ70" i="4"/>
  <c r="IA70" i="4"/>
  <c r="IB70" i="4"/>
  <c r="IC70" i="4"/>
  <c r="ID70" i="4"/>
  <c r="IE70" i="4"/>
  <c r="IF70" i="4"/>
  <c r="IG70" i="4"/>
  <c r="IH70" i="4"/>
  <c r="II70" i="4"/>
  <c r="IJ70" i="4"/>
  <c r="IK70" i="4"/>
  <c r="IM70" i="4"/>
  <c r="IN70" i="4"/>
  <c r="IO70" i="4"/>
  <c r="IP70" i="4"/>
  <c r="IQ70" i="4"/>
  <c r="IR70" i="4"/>
  <c r="IS70" i="4"/>
  <c r="IT70" i="4"/>
  <c r="IU70" i="4"/>
  <c r="IV70" i="4"/>
  <c r="IW70" i="4"/>
  <c r="IX70" i="4"/>
  <c r="IY70" i="4"/>
  <c r="IZ70" i="4"/>
  <c r="JA70" i="4"/>
  <c r="JB70" i="4"/>
  <c r="JC70" i="4"/>
  <c r="JD70" i="4"/>
  <c r="JE70" i="4"/>
  <c r="JG70" i="4"/>
  <c r="JH70" i="4"/>
  <c r="JI70" i="4"/>
  <c r="JJ70" i="4"/>
  <c r="JK70" i="4"/>
  <c r="JM70" i="4"/>
  <c r="JN70" i="4"/>
  <c r="JO70" i="4"/>
  <c r="JP70" i="4"/>
  <c r="JQ70" i="4"/>
  <c r="JR70" i="4"/>
  <c r="JT70" i="4"/>
  <c r="JU70" i="4"/>
  <c r="JV70" i="4"/>
  <c r="JX70" i="4"/>
  <c r="JY70" i="4"/>
  <c r="JZ70" i="4"/>
  <c r="KA70" i="4"/>
  <c r="KB70" i="4"/>
  <c r="KC70" i="4"/>
  <c r="KD70" i="4"/>
  <c r="KE70" i="4"/>
  <c r="KF70" i="4"/>
  <c r="KG70" i="4"/>
  <c r="KH70" i="4"/>
  <c r="KI70" i="4"/>
  <c r="KJ70" i="4"/>
  <c r="KK70" i="4"/>
  <c r="KL70" i="4"/>
  <c r="KM70" i="4"/>
  <c r="KN70" i="4"/>
  <c r="KO70" i="4"/>
  <c r="KP70" i="4"/>
  <c r="KQ70" i="4"/>
  <c r="KR70" i="4"/>
  <c r="KS70" i="4"/>
  <c r="KV70" i="4"/>
  <c r="KW70" i="4"/>
  <c r="KX70" i="4"/>
  <c r="KY70" i="4"/>
  <c r="KZ70" i="4"/>
  <c r="LA70" i="4"/>
  <c r="LB70" i="4"/>
  <c r="LC70" i="4"/>
  <c r="LD70" i="4"/>
  <c r="LE70" i="4"/>
  <c r="LF70" i="4"/>
  <c r="LG70" i="4"/>
  <c r="LH70" i="4"/>
  <c r="LI70" i="4"/>
  <c r="LJ70" i="4"/>
  <c r="LK70" i="4"/>
  <c r="LL70" i="4"/>
  <c r="LM70" i="4"/>
  <c r="LN70" i="4"/>
  <c r="LO70" i="4"/>
  <c r="LP70" i="4"/>
  <c r="LQ70" i="4"/>
  <c r="LR70" i="4"/>
  <c r="LS70" i="4"/>
  <c r="LT70" i="4"/>
  <c r="LU70" i="4"/>
  <c r="LV70" i="4"/>
  <c r="LW70" i="4"/>
  <c r="LX70" i="4"/>
  <c r="LY70" i="4"/>
  <c r="LZ70" i="4"/>
  <c r="MA70" i="4"/>
  <c r="MB70" i="4"/>
  <c r="MC70" i="4"/>
  <c r="MD70" i="4"/>
  <c r="ME70" i="4"/>
  <c r="MF70" i="4"/>
  <c r="MG70" i="4"/>
  <c r="MH70" i="4"/>
  <c r="MI70" i="4"/>
  <c r="MJ70" i="4"/>
  <c r="MK70" i="4"/>
  <c r="ML70" i="4"/>
  <c r="MM70" i="4"/>
  <c r="MN70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BV71" i="4"/>
  <c r="BW71" i="4"/>
  <c r="BX71" i="4"/>
  <c r="BY71" i="4"/>
  <c r="BZ71" i="4"/>
  <c r="CA71" i="4"/>
  <c r="CB71" i="4"/>
  <c r="CC71" i="4"/>
  <c r="CD71" i="4"/>
  <c r="CE71" i="4"/>
  <c r="CF71" i="4"/>
  <c r="CG71" i="4"/>
  <c r="CH71" i="4"/>
  <c r="CI71" i="4"/>
  <c r="CJ71" i="4"/>
  <c r="CK71" i="4"/>
  <c r="CL71" i="4"/>
  <c r="CM71" i="4"/>
  <c r="CN71" i="4"/>
  <c r="CO71" i="4"/>
  <c r="CP71" i="4"/>
  <c r="CQ71" i="4"/>
  <c r="CR71" i="4"/>
  <c r="CS71" i="4"/>
  <c r="CT71" i="4"/>
  <c r="CU71" i="4"/>
  <c r="CV71" i="4"/>
  <c r="CW71" i="4"/>
  <c r="CX71" i="4"/>
  <c r="CY71" i="4"/>
  <c r="CZ71" i="4"/>
  <c r="DA71" i="4"/>
  <c r="DB71" i="4"/>
  <c r="DC71" i="4"/>
  <c r="DD71" i="4"/>
  <c r="DE71" i="4"/>
  <c r="DF71" i="4"/>
  <c r="DG71" i="4"/>
  <c r="DH71" i="4"/>
  <c r="DI71" i="4"/>
  <c r="DJ71" i="4"/>
  <c r="DK71" i="4"/>
  <c r="DL71" i="4"/>
  <c r="DM71" i="4"/>
  <c r="DN71" i="4"/>
  <c r="DO71" i="4"/>
  <c r="DP71" i="4"/>
  <c r="DQ71" i="4"/>
  <c r="DR71" i="4"/>
  <c r="DS71" i="4"/>
  <c r="DT71" i="4"/>
  <c r="DU71" i="4"/>
  <c r="DV71" i="4"/>
  <c r="DW71" i="4"/>
  <c r="DX71" i="4"/>
  <c r="DY71" i="4"/>
  <c r="DZ71" i="4"/>
  <c r="EA71" i="4"/>
  <c r="EB71" i="4"/>
  <c r="EC71" i="4"/>
  <c r="ED71" i="4"/>
  <c r="EE71" i="4"/>
  <c r="EF71" i="4"/>
  <c r="EG71" i="4"/>
  <c r="EH71" i="4"/>
  <c r="EI71" i="4"/>
  <c r="EJ71" i="4"/>
  <c r="EK71" i="4"/>
  <c r="EL71" i="4"/>
  <c r="EM71" i="4"/>
  <c r="EN71" i="4"/>
  <c r="EO71" i="4"/>
  <c r="EP71" i="4"/>
  <c r="EQ71" i="4"/>
  <c r="ER71" i="4"/>
  <c r="ES71" i="4"/>
  <c r="ET71" i="4"/>
  <c r="EU71" i="4"/>
  <c r="EV71" i="4"/>
  <c r="EW71" i="4"/>
  <c r="EX71" i="4"/>
  <c r="EY71" i="4"/>
  <c r="EZ71" i="4"/>
  <c r="FA71" i="4"/>
  <c r="FB71" i="4"/>
  <c r="FC71" i="4"/>
  <c r="FD71" i="4"/>
  <c r="FE71" i="4"/>
  <c r="FF71" i="4"/>
  <c r="FG71" i="4"/>
  <c r="FH71" i="4"/>
  <c r="FI71" i="4"/>
  <c r="FJ71" i="4"/>
  <c r="FM71" i="4"/>
  <c r="FN71" i="4"/>
  <c r="FO71" i="4"/>
  <c r="FP71" i="4"/>
  <c r="FQ71" i="4"/>
  <c r="FR71" i="4"/>
  <c r="FS71" i="4"/>
  <c r="FT71" i="4"/>
  <c r="FU71" i="4"/>
  <c r="FV71" i="4"/>
  <c r="FW71" i="4"/>
  <c r="FX71" i="4"/>
  <c r="FY71" i="4"/>
  <c r="FZ71" i="4"/>
  <c r="GA71" i="4"/>
  <c r="GB71" i="4"/>
  <c r="GC71" i="4"/>
  <c r="GD71" i="4"/>
  <c r="GE71" i="4"/>
  <c r="GF71" i="4"/>
  <c r="GG71" i="4"/>
  <c r="GH71" i="4"/>
  <c r="GI71" i="4"/>
  <c r="GJ71" i="4"/>
  <c r="GK71" i="4"/>
  <c r="GL71" i="4"/>
  <c r="GM71" i="4"/>
  <c r="GN71" i="4"/>
  <c r="GO71" i="4"/>
  <c r="GP71" i="4"/>
  <c r="GQ71" i="4"/>
  <c r="GS71" i="4"/>
  <c r="GT71" i="4"/>
  <c r="GU71" i="4"/>
  <c r="GV71" i="4"/>
  <c r="GW71" i="4"/>
  <c r="GX71" i="4"/>
  <c r="GY71" i="4"/>
  <c r="GZ71" i="4"/>
  <c r="HA71" i="4"/>
  <c r="HB71" i="4"/>
  <c r="HC71" i="4"/>
  <c r="HD71" i="4"/>
  <c r="HE71" i="4"/>
  <c r="HF71" i="4"/>
  <c r="HG71" i="4"/>
  <c r="HH71" i="4"/>
  <c r="HI71" i="4"/>
  <c r="HJ71" i="4"/>
  <c r="HK71" i="4"/>
  <c r="HL71" i="4"/>
  <c r="HM71" i="4"/>
  <c r="HN71" i="4"/>
  <c r="HO71" i="4"/>
  <c r="HP71" i="4"/>
  <c r="HQ71" i="4"/>
  <c r="HR71" i="4"/>
  <c r="HS71" i="4"/>
  <c r="HT71" i="4"/>
  <c r="HU71" i="4"/>
  <c r="HV71" i="4"/>
  <c r="HW71" i="4"/>
  <c r="HX71" i="4"/>
  <c r="HY71" i="4"/>
  <c r="HZ71" i="4"/>
  <c r="IA71" i="4"/>
  <c r="IB71" i="4"/>
  <c r="IC71" i="4"/>
  <c r="ID71" i="4"/>
  <c r="IE71" i="4"/>
  <c r="IF71" i="4"/>
  <c r="IG71" i="4"/>
  <c r="IH71" i="4"/>
  <c r="II71" i="4"/>
  <c r="IJ71" i="4"/>
  <c r="IK71" i="4"/>
  <c r="IM71" i="4"/>
  <c r="IN71" i="4"/>
  <c r="IO71" i="4"/>
  <c r="IP71" i="4"/>
  <c r="IQ71" i="4"/>
  <c r="IR71" i="4"/>
  <c r="IS71" i="4"/>
  <c r="IT71" i="4"/>
  <c r="IU71" i="4"/>
  <c r="IV71" i="4"/>
  <c r="IW71" i="4"/>
  <c r="IX71" i="4"/>
  <c r="IY71" i="4"/>
  <c r="IZ71" i="4"/>
  <c r="JA71" i="4"/>
  <c r="JB71" i="4"/>
  <c r="JC71" i="4"/>
  <c r="JD71" i="4"/>
  <c r="JE71" i="4"/>
  <c r="JG71" i="4"/>
  <c r="JH71" i="4"/>
  <c r="JI71" i="4"/>
  <c r="JJ71" i="4"/>
  <c r="JK71" i="4"/>
  <c r="JM71" i="4"/>
  <c r="JN71" i="4"/>
  <c r="JO71" i="4"/>
  <c r="JP71" i="4"/>
  <c r="JQ71" i="4"/>
  <c r="JR71" i="4"/>
  <c r="JT71" i="4"/>
  <c r="JU71" i="4"/>
  <c r="JV71" i="4"/>
  <c r="JX71" i="4"/>
  <c r="JY71" i="4"/>
  <c r="JZ71" i="4"/>
  <c r="KA71" i="4"/>
  <c r="KB71" i="4"/>
  <c r="KC71" i="4"/>
  <c r="KD71" i="4"/>
  <c r="KE71" i="4"/>
  <c r="KF71" i="4"/>
  <c r="KG71" i="4"/>
  <c r="KH71" i="4"/>
  <c r="KI71" i="4"/>
  <c r="KJ71" i="4"/>
  <c r="KK71" i="4"/>
  <c r="KL71" i="4"/>
  <c r="KM71" i="4"/>
  <c r="KN71" i="4"/>
  <c r="KO71" i="4"/>
  <c r="KP71" i="4"/>
  <c r="KQ71" i="4"/>
  <c r="KR71" i="4"/>
  <c r="KS71" i="4"/>
  <c r="KV71" i="4"/>
  <c r="KW71" i="4"/>
  <c r="KX71" i="4"/>
  <c r="KY71" i="4"/>
  <c r="KZ71" i="4"/>
  <c r="LA71" i="4"/>
  <c r="LB71" i="4"/>
  <c r="LC71" i="4"/>
  <c r="LD71" i="4"/>
  <c r="LE71" i="4"/>
  <c r="LF71" i="4"/>
  <c r="LG71" i="4"/>
  <c r="LH71" i="4"/>
  <c r="LI71" i="4"/>
  <c r="LJ71" i="4"/>
  <c r="LK71" i="4"/>
  <c r="LL71" i="4"/>
  <c r="LM71" i="4"/>
  <c r="LN71" i="4"/>
  <c r="LO71" i="4"/>
  <c r="LP71" i="4"/>
  <c r="LQ71" i="4"/>
  <c r="LR71" i="4"/>
  <c r="LS71" i="4"/>
  <c r="LT71" i="4"/>
  <c r="LU71" i="4"/>
  <c r="LV71" i="4"/>
  <c r="LW71" i="4"/>
  <c r="LX71" i="4"/>
  <c r="LY71" i="4"/>
  <c r="LZ71" i="4"/>
  <c r="MA71" i="4"/>
  <c r="MB71" i="4"/>
  <c r="MC71" i="4"/>
  <c r="MD71" i="4"/>
  <c r="ME71" i="4"/>
  <c r="MF71" i="4"/>
  <c r="MG71" i="4"/>
  <c r="MH71" i="4"/>
  <c r="MI71" i="4"/>
  <c r="MJ71" i="4"/>
  <c r="MK71" i="4"/>
  <c r="ML71" i="4"/>
  <c r="MM71" i="4"/>
  <c r="MN71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BV72" i="4"/>
  <c r="BW72" i="4"/>
  <c r="BX72" i="4"/>
  <c r="BY72" i="4"/>
  <c r="BZ72" i="4"/>
  <c r="CA72" i="4"/>
  <c r="CB72" i="4"/>
  <c r="CC72" i="4"/>
  <c r="CD72" i="4"/>
  <c r="CE72" i="4"/>
  <c r="CF72" i="4"/>
  <c r="CG72" i="4"/>
  <c r="CH72" i="4"/>
  <c r="CI72" i="4"/>
  <c r="CJ72" i="4"/>
  <c r="CK72" i="4"/>
  <c r="CL72" i="4"/>
  <c r="CM72" i="4"/>
  <c r="CN72" i="4"/>
  <c r="CO72" i="4"/>
  <c r="CP72" i="4"/>
  <c r="CQ72" i="4"/>
  <c r="CR72" i="4"/>
  <c r="CS72" i="4"/>
  <c r="CT72" i="4"/>
  <c r="CU72" i="4"/>
  <c r="CV72" i="4"/>
  <c r="CW72" i="4"/>
  <c r="CX72" i="4"/>
  <c r="CY72" i="4"/>
  <c r="CZ72" i="4"/>
  <c r="DA72" i="4"/>
  <c r="DB72" i="4"/>
  <c r="DC72" i="4"/>
  <c r="DD72" i="4"/>
  <c r="DE72" i="4"/>
  <c r="DF72" i="4"/>
  <c r="DG72" i="4"/>
  <c r="DH72" i="4"/>
  <c r="DI72" i="4"/>
  <c r="DJ72" i="4"/>
  <c r="DK72" i="4"/>
  <c r="DL72" i="4"/>
  <c r="DM72" i="4"/>
  <c r="DN72" i="4"/>
  <c r="DO72" i="4"/>
  <c r="DP72" i="4"/>
  <c r="DQ72" i="4"/>
  <c r="DR72" i="4"/>
  <c r="DS72" i="4"/>
  <c r="DT72" i="4"/>
  <c r="DU72" i="4"/>
  <c r="DV72" i="4"/>
  <c r="DW72" i="4"/>
  <c r="DX72" i="4"/>
  <c r="DY72" i="4"/>
  <c r="DZ72" i="4"/>
  <c r="EA72" i="4"/>
  <c r="EB72" i="4"/>
  <c r="EC72" i="4"/>
  <c r="ED72" i="4"/>
  <c r="EE72" i="4"/>
  <c r="EF72" i="4"/>
  <c r="EG72" i="4"/>
  <c r="EH72" i="4"/>
  <c r="EI72" i="4"/>
  <c r="EJ72" i="4"/>
  <c r="EK72" i="4"/>
  <c r="EL72" i="4"/>
  <c r="EM72" i="4"/>
  <c r="EN72" i="4"/>
  <c r="EO72" i="4"/>
  <c r="EP72" i="4"/>
  <c r="EQ72" i="4"/>
  <c r="ER72" i="4"/>
  <c r="ES72" i="4"/>
  <c r="ET72" i="4"/>
  <c r="EU72" i="4"/>
  <c r="EV72" i="4"/>
  <c r="EW72" i="4"/>
  <c r="EX72" i="4"/>
  <c r="EY72" i="4"/>
  <c r="EZ72" i="4"/>
  <c r="FA72" i="4"/>
  <c r="FB72" i="4"/>
  <c r="FC72" i="4"/>
  <c r="FD72" i="4"/>
  <c r="FE72" i="4"/>
  <c r="FF72" i="4"/>
  <c r="FG72" i="4"/>
  <c r="FH72" i="4"/>
  <c r="FI72" i="4"/>
  <c r="FJ72" i="4"/>
  <c r="FM72" i="4"/>
  <c r="FN72" i="4"/>
  <c r="FO72" i="4"/>
  <c r="FP72" i="4"/>
  <c r="FQ72" i="4"/>
  <c r="FR72" i="4"/>
  <c r="FS72" i="4"/>
  <c r="FT72" i="4"/>
  <c r="FU72" i="4"/>
  <c r="FV72" i="4"/>
  <c r="FW72" i="4"/>
  <c r="FX72" i="4"/>
  <c r="FY72" i="4"/>
  <c r="FZ72" i="4"/>
  <c r="GA72" i="4"/>
  <c r="GB72" i="4"/>
  <c r="GC72" i="4"/>
  <c r="GD72" i="4"/>
  <c r="GE72" i="4"/>
  <c r="GF72" i="4"/>
  <c r="GG72" i="4"/>
  <c r="GH72" i="4"/>
  <c r="GI72" i="4"/>
  <c r="GJ72" i="4"/>
  <c r="GK72" i="4"/>
  <c r="GL72" i="4"/>
  <c r="GM72" i="4"/>
  <c r="GN72" i="4"/>
  <c r="GO72" i="4"/>
  <c r="GP72" i="4"/>
  <c r="GQ72" i="4"/>
  <c r="GS72" i="4"/>
  <c r="GT72" i="4"/>
  <c r="GU72" i="4"/>
  <c r="GV72" i="4"/>
  <c r="GW72" i="4"/>
  <c r="GX72" i="4"/>
  <c r="GY72" i="4"/>
  <c r="GZ72" i="4"/>
  <c r="HA72" i="4"/>
  <c r="HB72" i="4"/>
  <c r="HC72" i="4"/>
  <c r="HD72" i="4"/>
  <c r="HE72" i="4"/>
  <c r="HF72" i="4"/>
  <c r="HG72" i="4"/>
  <c r="HH72" i="4"/>
  <c r="HI72" i="4"/>
  <c r="HJ72" i="4"/>
  <c r="HK72" i="4"/>
  <c r="HL72" i="4"/>
  <c r="HM72" i="4"/>
  <c r="HN72" i="4"/>
  <c r="HO72" i="4"/>
  <c r="HP72" i="4"/>
  <c r="HQ72" i="4"/>
  <c r="HR72" i="4"/>
  <c r="HS72" i="4"/>
  <c r="HT72" i="4"/>
  <c r="HU72" i="4"/>
  <c r="HV72" i="4"/>
  <c r="HW72" i="4"/>
  <c r="HX72" i="4"/>
  <c r="HY72" i="4"/>
  <c r="HZ72" i="4"/>
  <c r="IA72" i="4"/>
  <c r="IB72" i="4"/>
  <c r="IC72" i="4"/>
  <c r="ID72" i="4"/>
  <c r="IE72" i="4"/>
  <c r="IF72" i="4"/>
  <c r="IG72" i="4"/>
  <c r="IH72" i="4"/>
  <c r="II72" i="4"/>
  <c r="IJ72" i="4"/>
  <c r="IK72" i="4"/>
  <c r="IM72" i="4"/>
  <c r="IN72" i="4"/>
  <c r="IO72" i="4"/>
  <c r="IP72" i="4"/>
  <c r="IQ72" i="4"/>
  <c r="IR72" i="4"/>
  <c r="IS72" i="4"/>
  <c r="IT72" i="4"/>
  <c r="IU72" i="4"/>
  <c r="IV72" i="4"/>
  <c r="IW72" i="4"/>
  <c r="IX72" i="4"/>
  <c r="IY72" i="4"/>
  <c r="IZ72" i="4"/>
  <c r="JA72" i="4"/>
  <c r="JB72" i="4"/>
  <c r="JC72" i="4"/>
  <c r="JD72" i="4"/>
  <c r="JE72" i="4"/>
  <c r="JG72" i="4"/>
  <c r="JH72" i="4"/>
  <c r="JI72" i="4"/>
  <c r="JJ72" i="4"/>
  <c r="JK72" i="4"/>
  <c r="JM72" i="4"/>
  <c r="JN72" i="4"/>
  <c r="JO72" i="4"/>
  <c r="JP72" i="4"/>
  <c r="JQ72" i="4"/>
  <c r="JR72" i="4"/>
  <c r="JT72" i="4"/>
  <c r="JU72" i="4"/>
  <c r="JV72" i="4"/>
  <c r="JX72" i="4"/>
  <c r="JY72" i="4"/>
  <c r="JZ72" i="4"/>
  <c r="KA72" i="4"/>
  <c r="KB72" i="4"/>
  <c r="KC72" i="4"/>
  <c r="KD72" i="4"/>
  <c r="KE72" i="4"/>
  <c r="KF72" i="4"/>
  <c r="KG72" i="4"/>
  <c r="KH72" i="4"/>
  <c r="KI72" i="4"/>
  <c r="KJ72" i="4"/>
  <c r="KK72" i="4"/>
  <c r="KL72" i="4"/>
  <c r="KM72" i="4"/>
  <c r="KN72" i="4"/>
  <c r="KO72" i="4"/>
  <c r="KP72" i="4"/>
  <c r="KQ72" i="4"/>
  <c r="KR72" i="4"/>
  <c r="KS72" i="4"/>
  <c r="KV72" i="4"/>
  <c r="KW72" i="4"/>
  <c r="KX72" i="4"/>
  <c r="KY72" i="4"/>
  <c r="KZ72" i="4"/>
  <c r="LA72" i="4"/>
  <c r="LB72" i="4"/>
  <c r="LC72" i="4"/>
  <c r="LD72" i="4"/>
  <c r="LE72" i="4"/>
  <c r="LF72" i="4"/>
  <c r="LG72" i="4"/>
  <c r="LH72" i="4"/>
  <c r="LI72" i="4"/>
  <c r="LJ72" i="4"/>
  <c r="LK72" i="4"/>
  <c r="LL72" i="4"/>
  <c r="LM72" i="4"/>
  <c r="LN72" i="4"/>
  <c r="LO72" i="4"/>
  <c r="LP72" i="4"/>
  <c r="LQ72" i="4"/>
  <c r="LR72" i="4"/>
  <c r="LS72" i="4"/>
  <c r="LT72" i="4"/>
  <c r="LU72" i="4"/>
  <c r="LV72" i="4"/>
  <c r="LW72" i="4"/>
  <c r="LX72" i="4"/>
  <c r="LY72" i="4"/>
  <c r="LZ72" i="4"/>
  <c r="MA72" i="4"/>
  <c r="MB72" i="4"/>
  <c r="MC72" i="4"/>
  <c r="MD72" i="4"/>
  <c r="ME72" i="4"/>
  <c r="MF72" i="4"/>
  <c r="MG72" i="4"/>
  <c r="MH72" i="4"/>
  <c r="MI72" i="4"/>
  <c r="MJ72" i="4"/>
  <c r="MK72" i="4"/>
  <c r="ML72" i="4"/>
  <c r="MM72" i="4"/>
  <c r="MN72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BV73" i="4"/>
  <c r="BW73" i="4"/>
  <c r="BX73" i="4"/>
  <c r="BY73" i="4"/>
  <c r="BZ73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CS73" i="4"/>
  <c r="CT73" i="4"/>
  <c r="CU73" i="4"/>
  <c r="CV73" i="4"/>
  <c r="CW73" i="4"/>
  <c r="CX73" i="4"/>
  <c r="CY73" i="4"/>
  <c r="CZ73" i="4"/>
  <c r="DA73" i="4"/>
  <c r="DB73" i="4"/>
  <c r="DC73" i="4"/>
  <c r="DD73" i="4"/>
  <c r="DE73" i="4"/>
  <c r="DF73" i="4"/>
  <c r="DG73" i="4"/>
  <c r="DH73" i="4"/>
  <c r="DI73" i="4"/>
  <c r="DJ73" i="4"/>
  <c r="DK73" i="4"/>
  <c r="DL73" i="4"/>
  <c r="DM73" i="4"/>
  <c r="DN73" i="4"/>
  <c r="DO73" i="4"/>
  <c r="DP73" i="4"/>
  <c r="DQ73" i="4"/>
  <c r="DR73" i="4"/>
  <c r="DS73" i="4"/>
  <c r="DT73" i="4"/>
  <c r="DU73" i="4"/>
  <c r="DV73" i="4"/>
  <c r="DW73" i="4"/>
  <c r="DX73" i="4"/>
  <c r="DY73" i="4"/>
  <c r="DZ73" i="4"/>
  <c r="EA73" i="4"/>
  <c r="EB73" i="4"/>
  <c r="EC73" i="4"/>
  <c r="ED73" i="4"/>
  <c r="EE73" i="4"/>
  <c r="EF73" i="4"/>
  <c r="EG73" i="4"/>
  <c r="EH73" i="4"/>
  <c r="EI73" i="4"/>
  <c r="EJ73" i="4"/>
  <c r="EK73" i="4"/>
  <c r="EL73" i="4"/>
  <c r="EM73" i="4"/>
  <c r="EN73" i="4"/>
  <c r="EO73" i="4"/>
  <c r="EP73" i="4"/>
  <c r="EQ73" i="4"/>
  <c r="ER73" i="4"/>
  <c r="ES73" i="4"/>
  <c r="ET73" i="4"/>
  <c r="EU73" i="4"/>
  <c r="EV73" i="4"/>
  <c r="EW73" i="4"/>
  <c r="EX73" i="4"/>
  <c r="EY73" i="4"/>
  <c r="EZ73" i="4"/>
  <c r="FA73" i="4"/>
  <c r="FB73" i="4"/>
  <c r="FC73" i="4"/>
  <c r="FD73" i="4"/>
  <c r="FE73" i="4"/>
  <c r="FF73" i="4"/>
  <c r="FG73" i="4"/>
  <c r="FH73" i="4"/>
  <c r="FI73" i="4"/>
  <c r="FJ73" i="4"/>
  <c r="FM73" i="4"/>
  <c r="FN73" i="4"/>
  <c r="FO73" i="4"/>
  <c r="FP73" i="4"/>
  <c r="FQ73" i="4"/>
  <c r="FR73" i="4"/>
  <c r="FS73" i="4"/>
  <c r="FT73" i="4"/>
  <c r="FU73" i="4"/>
  <c r="FV73" i="4"/>
  <c r="FW73" i="4"/>
  <c r="FX73" i="4"/>
  <c r="FY73" i="4"/>
  <c r="FZ73" i="4"/>
  <c r="GA73" i="4"/>
  <c r="GB73" i="4"/>
  <c r="GC73" i="4"/>
  <c r="GD73" i="4"/>
  <c r="GE73" i="4"/>
  <c r="GF73" i="4"/>
  <c r="GG73" i="4"/>
  <c r="GH73" i="4"/>
  <c r="GI73" i="4"/>
  <c r="GJ73" i="4"/>
  <c r="GK73" i="4"/>
  <c r="GL73" i="4"/>
  <c r="GM73" i="4"/>
  <c r="GN73" i="4"/>
  <c r="GO73" i="4"/>
  <c r="GP73" i="4"/>
  <c r="GQ73" i="4"/>
  <c r="GS73" i="4"/>
  <c r="GT73" i="4"/>
  <c r="GU73" i="4"/>
  <c r="GV73" i="4"/>
  <c r="GW73" i="4"/>
  <c r="GX73" i="4"/>
  <c r="GY73" i="4"/>
  <c r="GZ73" i="4"/>
  <c r="HA73" i="4"/>
  <c r="HB73" i="4"/>
  <c r="HC73" i="4"/>
  <c r="HD73" i="4"/>
  <c r="HE73" i="4"/>
  <c r="HF73" i="4"/>
  <c r="HG73" i="4"/>
  <c r="HH73" i="4"/>
  <c r="HI73" i="4"/>
  <c r="HJ73" i="4"/>
  <c r="HK73" i="4"/>
  <c r="HL73" i="4"/>
  <c r="HM73" i="4"/>
  <c r="HN73" i="4"/>
  <c r="HO73" i="4"/>
  <c r="HP73" i="4"/>
  <c r="HQ73" i="4"/>
  <c r="HR73" i="4"/>
  <c r="HS73" i="4"/>
  <c r="HT73" i="4"/>
  <c r="HU73" i="4"/>
  <c r="HV73" i="4"/>
  <c r="HW73" i="4"/>
  <c r="HX73" i="4"/>
  <c r="HY73" i="4"/>
  <c r="HZ73" i="4"/>
  <c r="IA73" i="4"/>
  <c r="IB73" i="4"/>
  <c r="IC73" i="4"/>
  <c r="ID73" i="4"/>
  <c r="IE73" i="4"/>
  <c r="IF73" i="4"/>
  <c r="IG73" i="4"/>
  <c r="IH73" i="4"/>
  <c r="II73" i="4"/>
  <c r="IJ73" i="4"/>
  <c r="IK73" i="4"/>
  <c r="IM73" i="4"/>
  <c r="IN73" i="4"/>
  <c r="IO73" i="4"/>
  <c r="IP73" i="4"/>
  <c r="IQ73" i="4"/>
  <c r="IR73" i="4"/>
  <c r="IS73" i="4"/>
  <c r="IT73" i="4"/>
  <c r="IU73" i="4"/>
  <c r="IV73" i="4"/>
  <c r="IW73" i="4"/>
  <c r="IX73" i="4"/>
  <c r="IY73" i="4"/>
  <c r="IZ73" i="4"/>
  <c r="JA73" i="4"/>
  <c r="JB73" i="4"/>
  <c r="JC73" i="4"/>
  <c r="JD73" i="4"/>
  <c r="JE73" i="4"/>
  <c r="JG73" i="4"/>
  <c r="JH73" i="4"/>
  <c r="JI73" i="4"/>
  <c r="JJ73" i="4"/>
  <c r="JK73" i="4"/>
  <c r="JM73" i="4"/>
  <c r="JN73" i="4"/>
  <c r="JO73" i="4"/>
  <c r="JP73" i="4"/>
  <c r="JQ73" i="4"/>
  <c r="JR73" i="4"/>
  <c r="JT73" i="4"/>
  <c r="JU73" i="4"/>
  <c r="JV73" i="4"/>
  <c r="JX73" i="4"/>
  <c r="JY73" i="4"/>
  <c r="JZ73" i="4"/>
  <c r="KA73" i="4"/>
  <c r="KB73" i="4"/>
  <c r="KC73" i="4"/>
  <c r="KD73" i="4"/>
  <c r="KE73" i="4"/>
  <c r="KF73" i="4"/>
  <c r="KG73" i="4"/>
  <c r="KH73" i="4"/>
  <c r="KI73" i="4"/>
  <c r="KJ73" i="4"/>
  <c r="KK73" i="4"/>
  <c r="KL73" i="4"/>
  <c r="KM73" i="4"/>
  <c r="KN73" i="4"/>
  <c r="KO73" i="4"/>
  <c r="KP73" i="4"/>
  <c r="KQ73" i="4"/>
  <c r="KR73" i="4"/>
  <c r="KS73" i="4"/>
  <c r="KV73" i="4"/>
  <c r="KW73" i="4"/>
  <c r="KX73" i="4"/>
  <c r="KY73" i="4"/>
  <c r="KZ73" i="4"/>
  <c r="LA73" i="4"/>
  <c r="LB73" i="4"/>
  <c r="LC73" i="4"/>
  <c r="LD73" i="4"/>
  <c r="LE73" i="4"/>
  <c r="LF73" i="4"/>
  <c r="LG73" i="4"/>
  <c r="LH73" i="4"/>
  <c r="LI73" i="4"/>
  <c r="LJ73" i="4"/>
  <c r="LK73" i="4"/>
  <c r="LL73" i="4"/>
  <c r="LM73" i="4"/>
  <c r="LN73" i="4"/>
  <c r="LO73" i="4"/>
  <c r="LP73" i="4"/>
  <c r="LQ73" i="4"/>
  <c r="LR73" i="4"/>
  <c r="LS73" i="4"/>
  <c r="LT73" i="4"/>
  <c r="LU73" i="4"/>
  <c r="LV73" i="4"/>
  <c r="LW73" i="4"/>
  <c r="LX73" i="4"/>
  <c r="LY73" i="4"/>
  <c r="LZ73" i="4"/>
  <c r="MA73" i="4"/>
  <c r="MB73" i="4"/>
  <c r="MC73" i="4"/>
  <c r="MD73" i="4"/>
  <c r="ME73" i="4"/>
  <c r="MF73" i="4"/>
  <c r="MG73" i="4"/>
  <c r="MH73" i="4"/>
  <c r="MI73" i="4"/>
  <c r="MJ73" i="4"/>
  <c r="MK73" i="4"/>
  <c r="ML73" i="4"/>
  <c r="MM73" i="4"/>
  <c r="MN73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BV74" i="4"/>
  <c r="BW74" i="4"/>
  <c r="BX74" i="4"/>
  <c r="BY74" i="4"/>
  <c r="BZ74" i="4"/>
  <c r="CA74" i="4"/>
  <c r="CB74" i="4"/>
  <c r="CC74" i="4"/>
  <c r="CD74" i="4"/>
  <c r="CE74" i="4"/>
  <c r="CF74" i="4"/>
  <c r="CG74" i="4"/>
  <c r="CH74" i="4"/>
  <c r="CI74" i="4"/>
  <c r="CJ74" i="4"/>
  <c r="CK74" i="4"/>
  <c r="CL74" i="4"/>
  <c r="CM74" i="4"/>
  <c r="CN74" i="4"/>
  <c r="CO74" i="4"/>
  <c r="CP74" i="4"/>
  <c r="CQ74" i="4"/>
  <c r="CR74" i="4"/>
  <c r="CS74" i="4"/>
  <c r="CT74" i="4"/>
  <c r="CU74" i="4"/>
  <c r="CV74" i="4"/>
  <c r="CW74" i="4"/>
  <c r="CX74" i="4"/>
  <c r="CY74" i="4"/>
  <c r="CZ74" i="4"/>
  <c r="DA74" i="4"/>
  <c r="DB74" i="4"/>
  <c r="DC74" i="4"/>
  <c r="DD74" i="4"/>
  <c r="DE74" i="4"/>
  <c r="DF74" i="4"/>
  <c r="DG74" i="4"/>
  <c r="DH74" i="4"/>
  <c r="DI74" i="4"/>
  <c r="DJ74" i="4"/>
  <c r="DK74" i="4"/>
  <c r="DL74" i="4"/>
  <c r="DM74" i="4"/>
  <c r="DN74" i="4"/>
  <c r="DO74" i="4"/>
  <c r="DP74" i="4"/>
  <c r="DQ74" i="4"/>
  <c r="DR74" i="4"/>
  <c r="DS74" i="4"/>
  <c r="DT74" i="4"/>
  <c r="DU74" i="4"/>
  <c r="DV74" i="4"/>
  <c r="DW74" i="4"/>
  <c r="DX74" i="4"/>
  <c r="DY74" i="4"/>
  <c r="DZ74" i="4"/>
  <c r="EA74" i="4"/>
  <c r="EB74" i="4"/>
  <c r="EC74" i="4"/>
  <c r="ED74" i="4"/>
  <c r="EE74" i="4"/>
  <c r="EF74" i="4"/>
  <c r="EG74" i="4"/>
  <c r="EH74" i="4"/>
  <c r="EI74" i="4"/>
  <c r="EJ74" i="4"/>
  <c r="EK74" i="4"/>
  <c r="EL74" i="4"/>
  <c r="EM74" i="4"/>
  <c r="EN74" i="4"/>
  <c r="EO74" i="4"/>
  <c r="EP74" i="4"/>
  <c r="EQ74" i="4"/>
  <c r="ER74" i="4"/>
  <c r="ES74" i="4"/>
  <c r="ET74" i="4"/>
  <c r="EU74" i="4"/>
  <c r="EV74" i="4"/>
  <c r="EW74" i="4"/>
  <c r="EX74" i="4"/>
  <c r="EY74" i="4"/>
  <c r="EZ74" i="4"/>
  <c r="FA74" i="4"/>
  <c r="FB74" i="4"/>
  <c r="FC74" i="4"/>
  <c r="FD74" i="4"/>
  <c r="FE74" i="4"/>
  <c r="FF74" i="4"/>
  <c r="FG74" i="4"/>
  <c r="FH74" i="4"/>
  <c r="FI74" i="4"/>
  <c r="FJ74" i="4"/>
  <c r="FM74" i="4"/>
  <c r="FN74" i="4"/>
  <c r="FO74" i="4"/>
  <c r="FP74" i="4"/>
  <c r="FQ74" i="4"/>
  <c r="FR74" i="4"/>
  <c r="FS74" i="4"/>
  <c r="FT74" i="4"/>
  <c r="FU74" i="4"/>
  <c r="FV74" i="4"/>
  <c r="FW74" i="4"/>
  <c r="FX74" i="4"/>
  <c r="FY74" i="4"/>
  <c r="FZ74" i="4"/>
  <c r="GA74" i="4"/>
  <c r="GB74" i="4"/>
  <c r="GC74" i="4"/>
  <c r="GD74" i="4"/>
  <c r="GE74" i="4"/>
  <c r="GF74" i="4"/>
  <c r="GG74" i="4"/>
  <c r="GH74" i="4"/>
  <c r="GI74" i="4"/>
  <c r="GJ74" i="4"/>
  <c r="GK74" i="4"/>
  <c r="GL74" i="4"/>
  <c r="GM74" i="4"/>
  <c r="GN74" i="4"/>
  <c r="GO74" i="4"/>
  <c r="GP74" i="4"/>
  <c r="GQ74" i="4"/>
  <c r="GS74" i="4"/>
  <c r="GT74" i="4"/>
  <c r="GU74" i="4"/>
  <c r="GV74" i="4"/>
  <c r="GW74" i="4"/>
  <c r="GX74" i="4"/>
  <c r="GY74" i="4"/>
  <c r="GZ74" i="4"/>
  <c r="HA74" i="4"/>
  <c r="HB74" i="4"/>
  <c r="HC74" i="4"/>
  <c r="HD74" i="4"/>
  <c r="HE74" i="4"/>
  <c r="HF74" i="4"/>
  <c r="HG74" i="4"/>
  <c r="HH74" i="4"/>
  <c r="HI74" i="4"/>
  <c r="HJ74" i="4"/>
  <c r="HK74" i="4"/>
  <c r="HL74" i="4"/>
  <c r="HM74" i="4"/>
  <c r="HN74" i="4"/>
  <c r="HO74" i="4"/>
  <c r="HP74" i="4"/>
  <c r="HQ74" i="4"/>
  <c r="HR74" i="4"/>
  <c r="HS74" i="4"/>
  <c r="HT74" i="4"/>
  <c r="HU74" i="4"/>
  <c r="HV74" i="4"/>
  <c r="HW74" i="4"/>
  <c r="HX74" i="4"/>
  <c r="HY74" i="4"/>
  <c r="HZ74" i="4"/>
  <c r="IA74" i="4"/>
  <c r="IB74" i="4"/>
  <c r="IC74" i="4"/>
  <c r="ID74" i="4"/>
  <c r="IE74" i="4"/>
  <c r="IF74" i="4"/>
  <c r="IG74" i="4"/>
  <c r="IH74" i="4"/>
  <c r="II74" i="4"/>
  <c r="IJ74" i="4"/>
  <c r="IK74" i="4"/>
  <c r="IM74" i="4"/>
  <c r="IN74" i="4"/>
  <c r="IO74" i="4"/>
  <c r="IP74" i="4"/>
  <c r="IQ74" i="4"/>
  <c r="IR74" i="4"/>
  <c r="IS74" i="4"/>
  <c r="IT74" i="4"/>
  <c r="IU74" i="4"/>
  <c r="IV74" i="4"/>
  <c r="IW74" i="4"/>
  <c r="IX74" i="4"/>
  <c r="IY74" i="4"/>
  <c r="IZ74" i="4"/>
  <c r="JA74" i="4"/>
  <c r="JB74" i="4"/>
  <c r="JC74" i="4"/>
  <c r="JD74" i="4"/>
  <c r="JE74" i="4"/>
  <c r="JG74" i="4"/>
  <c r="JH74" i="4"/>
  <c r="JI74" i="4"/>
  <c r="JJ74" i="4"/>
  <c r="JK74" i="4"/>
  <c r="JM74" i="4"/>
  <c r="JN74" i="4"/>
  <c r="JO74" i="4"/>
  <c r="JP74" i="4"/>
  <c r="JQ74" i="4"/>
  <c r="JR74" i="4"/>
  <c r="JT74" i="4"/>
  <c r="JU74" i="4"/>
  <c r="JV74" i="4"/>
  <c r="JX74" i="4"/>
  <c r="JY74" i="4"/>
  <c r="JZ74" i="4"/>
  <c r="KA74" i="4"/>
  <c r="KB74" i="4"/>
  <c r="KC74" i="4"/>
  <c r="KD74" i="4"/>
  <c r="KE74" i="4"/>
  <c r="KF74" i="4"/>
  <c r="KG74" i="4"/>
  <c r="KH74" i="4"/>
  <c r="KI74" i="4"/>
  <c r="KJ74" i="4"/>
  <c r="KK74" i="4"/>
  <c r="KL74" i="4"/>
  <c r="KM74" i="4"/>
  <c r="KN74" i="4"/>
  <c r="KO74" i="4"/>
  <c r="KP74" i="4"/>
  <c r="KQ74" i="4"/>
  <c r="KR74" i="4"/>
  <c r="KS74" i="4"/>
  <c r="KV74" i="4"/>
  <c r="KW74" i="4"/>
  <c r="KX74" i="4"/>
  <c r="KY74" i="4"/>
  <c r="KZ74" i="4"/>
  <c r="LA74" i="4"/>
  <c r="LB74" i="4"/>
  <c r="LC74" i="4"/>
  <c r="LD74" i="4"/>
  <c r="LE74" i="4"/>
  <c r="LF74" i="4"/>
  <c r="LG74" i="4"/>
  <c r="LH74" i="4"/>
  <c r="LI74" i="4"/>
  <c r="LJ74" i="4"/>
  <c r="LK74" i="4"/>
  <c r="LL74" i="4"/>
  <c r="LM74" i="4"/>
  <c r="LN74" i="4"/>
  <c r="LO74" i="4"/>
  <c r="LP74" i="4"/>
  <c r="LQ74" i="4"/>
  <c r="LR74" i="4"/>
  <c r="LS74" i="4"/>
  <c r="LT74" i="4"/>
  <c r="LU74" i="4"/>
  <c r="LV74" i="4"/>
  <c r="LW74" i="4"/>
  <c r="LX74" i="4"/>
  <c r="LY74" i="4"/>
  <c r="LZ74" i="4"/>
  <c r="MA74" i="4"/>
  <c r="MB74" i="4"/>
  <c r="MC74" i="4"/>
  <c r="MD74" i="4"/>
  <c r="ME74" i="4"/>
  <c r="MF74" i="4"/>
  <c r="MG74" i="4"/>
  <c r="MH74" i="4"/>
  <c r="MI74" i="4"/>
  <c r="MJ74" i="4"/>
  <c r="MK74" i="4"/>
  <c r="ML74" i="4"/>
  <c r="MM74" i="4"/>
  <c r="MN74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CW75" i="4"/>
  <c r="CX75" i="4"/>
  <c r="CY75" i="4"/>
  <c r="CZ75" i="4"/>
  <c r="DA75" i="4"/>
  <c r="DB75" i="4"/>
  <c r="DC75" i="4"/>
  <c r="DD75" i="4"/>
  <c r="DE75" i="4"/>
  <c r="DF75" i="4"/>
  <c r="DG75" i="4"/>
  <c r="DH75" i="4"/>
  <c r="DI75" i="4"/>
  <c r="DJ75" i="4"/>
  <c r="DK75" i="4"/>
  <c r="DL75" i="4"/>
  <c r="DM75" i="4"/>
  <c r="DN75" i="4"/>
  <c r="DO75" i="4"/>
  <c r="DP75" i="4"/>
  <c r="DQ75" i="4"/>
  <c r="DR75" i="4"/>
  <c r="DS75" i="4"/>
  <c r="DT75" i="4"/>
  <c r="DU75" i="4"/>
  <c r="DV75" i="4"/>
  <c r="DW75" i="4"/>
  <c r="DX75" i="4"/>
  <c r="DY75" i="4"/>
  <c r="DZ75" i="4"/>
  <c r="EA75" i="4"/>
  <c r="EB75" i="4"/>
  <c r="EC75" i="4"/>
  <c r="ED75" i="4"/>
  <c r="EE75" i="4"/>
  <c r="EF75" i="4"/>
  <c r="EG75" i="4"/>
  <c r="EH75" i="4"/>
  <c r="EI75" i="4"/>
  <c r="EJ75" i="4"/>
  <c r="EK75" i="4"/>
  <c r="EL75" i="4"/>
  <c r="EM75" i="4"/>
  <c r="EN75" i="4"/>
  <c r="EO75" i="4"/>
  <c r="EP75" i="4"/>
  <c r="EQ75" i="4"/>
  <c r="ER75" i="4"/>
  <c r="ES75" i="4"/>
  <c r="ET75" i="4"/>
  <c r="EU75" i="4"/>
  <c r="EV75" i="4"/>
  <c r="EW75" i="4"/>
  <c r="EX75" i="4"/>
  <c r="EY75" i="4"/>
  <c r="EZ75" i="4"/>
  <c r="FA75" i="4"/>
  <c r="FB75" i="4"/>
  <c r="FC75" i="4"/>
  <c r="FD75" i="4"/>
  <c r="FE75" i="4"/>
  <c r="FF75" i="4"/>
  <c r="FG75" i="4"/>
  <c r="FH75" i="4"/>
  <c r="FI75" i="4"/>
  <c r="FJ75" i="4"/>
  <c r="FM75" i="4"/>
  <c r="FN75" i="4"/>
  <c r="FO75" i="4"/>
  <c r="FP75" i="4"/>
  <c r="FQ75" i="4"/>
  <c r="FR75" i="4"/>
  <c r="FS75" i="4"/>
  <c r="FT75" i="4"/>
  <c r="FU75" i="4"/>
  <c r="FV75" i="4"/>
  <c r="FW75" i="4"/>
  <c r="FX75" i="4"/>
  <c r="FY75" i="4"/>
  <c r="FZ75" i="4"/>
  <c r="GA75" i="4"/>
  <c r="GB75" i="4"/>
  <c r="GC75" i="4"/>
  <c r="GD75" i="4"/>
  <c r="GE75" i="4"/>
  <c r="GF75" i="4"/>
  <c r="GG75" i="4"/>
  <c r="GH75" i="4"/>
  <c r="GI75" i="4"/>
  <c r="GJ75" i="4"/>
  <c r="GK75" i="4"/>
  <c r="GL75" i="4"/>
  <c r="GM75" i="4"/>
  <c r="GN75" i="4"/>
  <c r="GO75" i="4"/>
  <c r="GP75" i="4"/>
  <c r="GQ75" i="4"/>
  <c r="GS75" i="4"/>
  <c r="GT75" i="4"/>
  <c r="GU75" i="4"/>
  <c r="GV75" i="4"/>
  <c r="GW75" i="4"/>
  <c r="GX75" i="4"/>
  <c r="GY75" i="4"/>
  <c r="GZ75" i="4"/>
  <c r="HA75" i="4"/>
  <c r="HB75" i="4"/>
  <c r="HC75" i="4"/>
  <c r="HD75" i="4"/>
  <c r="HE75" i="4"/>
  <c r="HF75" i="4"/>
  <c r="HG75" i="4"/>
  <c r="HH75" i="4"/>
  <c r="HI75" i="4"/>
  <c r="HJ75" i="4"/>
  <c r="HK75" i="4"/>
  <c r="HL75" i="4"/>
  <c r="HM75" i="4"/>
  <c r="HN75" i="4"/>
  <c r="HO75" i="4"/>
  <c r="HP75" i="4"/>
  <c r="HQ75" i="4"/>
  <c r="HR75" i="4"/>
  <c r="HS75" i="4"/>
  <c r="HT75" i="4"/>
  <c r="HU75" i="4"/>
  <c r="HV75" i="4"/>
  <c r="HW75" i="4"/>
  <c r="HX75" i="4"/>
  <c r="HY75" i="4"/>
  <c r="HZ75" i="4"/>
  <c r="IA75" i="4"/>
  <c r="IB75" i="4"/>
  <c r="IC75" i="4"/>
  <c r="ID75" i="4"/>
  <c r="IE75" i="4"/>
  <c r="IF75" i="4"/>
  <c r="IG75" i="4"/>
  <c r="IH75" i="4"/>
  <c r="II75" i="4"/>
  <c r="IJ75" i="4"/>
  <c r="IK75" i="4"/>
  <c r="IM75" i="4"/>
  <c r="IN75" i="4"/>
  <c r="IO75" i="4"/>
  <c r="IP75" i="4"/>
  <c r="IQ75" i="4"/>
  <c r="IR75" i="4"/>
  <c r="IS75" i="4"/>
  <c r="IT75" i="4"/>
  <c r="IU75" i="4"/>
  <c r="IV75" i="4"/>
  <c r="IW75" i="4"/>
  <c r="IX75" i="4"/>
  <c r="IY75" i="4"/>
  <c r="IZ75" i="4"/>
  <c r="JA75" i="4"/>
  <c r="JB75" i="4"/>
  <c r="JC75" i="4"/>
  <c r="JD75" i="4"/>
  <c r="JE75" i="4"/>
  <c r="JG75" i="4"/>
  <c r="JH75" i="4"/>
  <c r="JI75" i="4"/>
  <c r="JJ75" i="4"/>
  <c r="JK75" i="4"/>
  <c r="JM75" i="4"/>
  <c r="JN75" i="4"/>
  <c r="JO75" i="4"/>
  <c r="JP75" i="4"/>
  <c r="JQ75" i="4"/>
  <c r="JR75" i="4"/>
  <c r="JT75" i="4"/>
  <c r="JU75" i="4"/>
  <c r="JV75" i="4"/>
  <c r="JX75" i="4"/>
  <c r="JY75" i="4"/>
  <c r="JZ75" i="4"/>
  <c r="KA75" i="4"/>
  <c r="KB75" i="4"/>
  <c r="KC75" i="4"/>
  <c r="KD75" i="4"/>
  <c r="KE75" i="4"/>
  <c r="KF75" i="4"/>
  <c r="KG75" i="4"/>
  <c r="KH75" i="4"/>
  <c r="KI75" i="4"/>
  <c r="KJ75" i="4"/>
  <c r="KK75" i="4"/>
  <c r="KL75" i="4"/>
  <c r="KM75" i="4"/>
  <c r="KN75" i="4"/>
  <c r="KO75" i="4"/>
  <c r="KP75" i="4"/>
  <c r="KQ75" i="4"/>
  <c r="KR75" i="4"/>
  <c r="KS75" i="4"/>
  <c r="KV75" i="4"/>
  <c r="KW75" i="4"/>
  <c r="KX75" i="4"/>
  <c r="KY75" i="4"/>
  <c r="KZ75" i="4"/>
  <c r="LA75" i="4"/>
  <c r="LB75" i="4"/>
  <c r="LC75" i="4"/>
  <c r="LD75" i="4"/>
  <c r="LE75" i="4"/>
  <c r="LF75" i="4"/>
  <c r="LG75" i="4"/>
  <c r="LH75" i="4"/>
  <c r="LI75" i="4"/>
  <c r="LJ75" i="4"/>
  <c r="LK75" i="4"/>
  <c r="LL75" i="4"/>
  <c r="LM75" i="4"/>
  <c r="LN75" i="4"/>
  <c r="LO75" i="4"/>
  <c r="LP75" i="4"/>
  <c r="LQ75" i="4"/>
  <c r="LR75" i="4"/>
  <c r="LS75" i="4"/>
  <c r="LT75" i="4"/>
  <c r="LU75" i="4"/>
  <c r="LV75" i="4"/>
  <c r="LW75" i="4"/>
  <c r="LX75" i="4"/>
  <c r="LY75" i="4"/>
  <c r="LZ75" i="4"/>
  <c r="MA75" i="4"/>
  <c r="MB75" i="4"/>
  <c r="MC75" i="4"/>
  <c r="MD75" i="4"/>
  <c r="ME75" i="4"/>
  <c r="MF75" i="4"/>
  <c r="MG75" i="4"/>
  <c r="MH75" i="4"/>
  <c r="MI75" i="4"/>
  <c r="MJ75" i="4"/>
  <c r="MK75" i="4"/>
  <c r="ML75" i="4"/>
  <c r="MM75" i="4"/>
  <c r="MN75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BV76" i="4"/>
  <c r="BW76" i="4"/>
  <c r="BX76" i="4"/>
  <c r="BY76" i="4"/>
  <c r="BZ76" i="4"/>
  <c r="CA76" i="4"/>
  <c r="CB76" i="4"/>
  <c r="CC76" i="4"/>
  <c r="CD76" i="4"/>
  <c r="CE76" i="4"/>
  <c r="CF76" i="4"/>
  <c r="CG76" i="4"/>
  <c r="CH76" i="4"/>
  <c r="CI76" i="4"/>
  <c r="CJ76" i="4"/>
  <c r="CK76" i="4"/>
  <c r="CL76" i="4"/>
  <c r="CM76" i="4"/>
  <c r="CN76" i="4"/>
  <c r="CO76" i="4"/>
  <c r="CP76" i="4"/>
  <c r="CQ76" i="4"/>
  <c r="CR76" i="4"/>
  <c r="CS76" i="4"/>
  <c r="CT76" i="4"/>
  <c r="CU76" i="4"/>
  <c r="CV76" i="4"/>
  <c r="CW76" i="4"/>
  <c r="CX76" i="4"/>
  <c r="CY76" i="4"/>
  <c r="CZ76" i="4"/>
  <c r="DA76" i="4"/>
  <c r="DB76" i="4"/>
  <c r="DC76" i="4"/>
  <c r="DD76" i="4"/>
  <c r="DE76" i="4"/>
  <c r="DF76" i="4"/>
  <c r="DG76" i="4"/>
  <c r="DH76" i="4"/>
  <c r="DI76" i="4"/>
  <c r="DJ76" i="4"/>
  <c r="DK76" i="4"/>
  <c r="DL76" i="4"/>
  <c r="DM76" i="4"/>
  <c r="DN76" i="4"/>
  <c r="DO76" i="4"/>
  <c r="DP76" i="4"/>
  <c r="DQ76" i="4"/>
  <c r="DR76" i="4"/>
  <c r="DS76" i="4"/>
  <c r="DT76" i="4"/>
  <c r="DU76" i="4"/>
  <c r="DV76" i="4"/>
  <c r="DW76" i="4"/>
  <c r="DX76" i="4"/>
  <c r="DY76" i="4"/>
  <c r="DZ76" i="4"/>
  <c r="EA76" i="4"/>
  <c r="EB76" i="4"/>
  <c r="EC76" i="4"/>
  <c r="ED76" i="4"/>
  <c r="EE76" i="4"/>
  <c r="EF76" i="4"/>
  <c r="EG76" i="4"/>
  <c r="EH76" i="4"/>
  <c r="EI76" i="4"/>
  <c r="EJ76" i="4"/>
  <c r="EK76" i="4"/>
  <c r="EL76" i="4"/>
  <c r="EM76" i="4"/>
  <c r="EN76" i="4"/>
  <c r="EO76" i="4"/>
  <c r="EP76" i="4"/>
  <c r="EQ76" i="4"/>
  <c r="ER76" i="4"/>
  <c r="ES76" i="4"/>
  <c r="ET76" i="4"/>
  <c r="EU76" i="4"/>
  <c r="EV76" i="4"/>
  <c r="EW76" i="4"/>
  <c r="EX76" i="4"/>
  <c r="EY76" i="4"/>
  <c r="EZ76" i="4"/>
  <c r="FA76" i="4"/>
  <c r="FB76" i="4"/>
  <c r="FC76" i="4"/>
  <c r="FD76" i="4"/>
  <c r="FE76" i="4"/>
  <c r="FF76" i="4"/>
  <c r="FG76" i="4"/>
  <c r="FH76" i="4"/>
  <c r="FI76" i="4"/>
  <c r="FJ76" i="4"/>
  <c r="FM76" i="4"/>
  <c r="FN76" i="4"/>
  <c r="FO76" i="4"/>
  <c r="FP76" i="4"/>
  <c r="FQ76" i="4"/>
  <c r="FR76" i="4"/>
  <c r="FS76" i="4"/>
  <c r="FT76" i="4"/>
  <c r="FU76" i="4"/>
  <c r="FV76" i="4"/>
  <c r="FW76" i="4"/>
  <c r="FX76" i="4"/>
  <c r="FY76" i="4"/>
  <c r="FZ76" i="4"/>
  <c r="GA76" i="4"/>
  <c r="GB76" i="4"/>
  <c r="GC76" i="4"/>
  <c r="GD76" i="4"/>
  <c r="GE76" i="4"/>
  <c r="GF76" i="4"/>
  <c r="GG76" i="4"/>
  <c r="GH76" i="4"/>
  <c r="GI76" i="4"/>
  <c r="GJ76" i="4"/>
  <c r="GK76" i="4"/>
  <c r="GL76" i="4"/>
  <c r="GM76" i="4"/>
  <c r="GN76" i="4"/>
  <c r="GO76" i="4"/>
  <c r="GP76" i="4"/>
  <c r="GQ76" i="4"/>
  <c r="GS76" i="4"/>
  <c r="GT76" i="4"/>
  <c r="GU76" i="4"/>
  <c r="GV76" i="4"/>
  <c r="GW76" i="4"/>
  <c r="GX76" i="4"/>
  <c r="GY76" i="4"/>
  <c r="GZ76" i="4"/>
  <c r="HA76" i="4"/>
  <c r="HB76" i="4"/>
  <c r="HC76" i="4"/>
  <c r="HD76" i="4"/>
  <c r="HE76" i="4"/>
  <c r="HF76" i="4"/>
  <c r="HG76" i="4"/>
  <c r="HH76" i="4"/>
  <c r="HI76" i="4"/>
  <c r="HJ76" i="4"/>
  <c r="HK76" i="4"/>
  <c r="HL76" i="4"/>
  <c r="HM76" i="4"/>
  <c r="HN76" i="4"/>
  <c r="HO76" i="4"/>
  <c r="HP76" i="4"/>
  <c r="HQ76" i="4"/>
  <c r="HR76" i="4"/>
  <c r="HS76" i="4"/>
  <c r="HT76" i="4"/>
  <c r="HU76" i="4"/>
  <c r="HV76" i="4"/>
  <c r="HW76" i="4"/>
  <c r="HX76" i="4"/>
  <c r="HY76" i="4"/>
  <c r="HZ76" i="4"/>
  <c r="IA76" i="4"/>
  <c r="IB76" i="4"/>
  <c r="IC76" i="4"/>
  <c r="ID76" i="4"/>
  <c r="IE76" i="4"/>
  <c r="IF76" i="4"/>
  <c r="IG76" i="4"/>
  <c r="IH76" i="4"/>
  <c r="II76" i="4"/>
  <c r="IJ76" i="4"/>
  <c r="IK76" i="4"/>
  <c r="IM76" i="4"/>
  <c r="IN76" i="4"/>
  <c r="IO76" i="4"/>
  <c r="IP76" i="4"/>
  <c r="IQ76" i="4"/>
  <c r="IR76" i="4"/>
  <c r="IS76" i="4"/>
  <c r="IT76" i="4"/>
  <c r="IU76" i="4"/>
  <c r="IV76" i="4"/>
  <c r="IW76" i="4"/>
  <c r="IX76" i="4"/>
  <c r="IY76" i="4"/>
  <c r="IZ76" i="4"/>
  <c r="JA76" i="4"/>
  <c r="JB76" i="4"/>
  <c r="JC76" i="4"/>
  <c r="JD76" i="4"/>
  <c r="JE76" i="4"/>
  <c r="JG76" i="4"/>
  <c r="JH76" i="4"/>
  <c r="JI76" i="4"/>
  <c r="JJ76" i="4"/>
  <c r="JK76" i="4"/>
  <c r="JM76" i="4"/>
  <c r="JN76" i="4"/>
  <c r="JO76" i="4"/>
  <c r="JP76" i="4"/>
  <c r="JQ76" i="4"/>
  <c r="JR76" i="4"/>
  <c r="JT76" i="4"/>
  <c r="JU76" i="4"/>
  <c r="JV76" i="4"/>
  <c r="JX76" i="4"/>
  <c r="JY76" i="4"/>
  <c r="JZ76" i="4"/>
  <c r="KA76" i="4"/>
  <c r="KB76" i="4"/>
  <c r="KC76" i="4"/>
  <c r="KD76" i="4"/>
  <c r="KE76" i="4"/>
  <c r="KF76" i="4"/>
  <c r="KG76" i="4"/>
  <c r="KH76" i="4"/>
  <c r="KI76" i="4"/>
  <c r="KJ76" i="4"/>
  <c r="KK76" i="4"/>
  <c r="KL76" i="4"/>
  <c r="KM76" i="4"/>
  <c r="KN76" i="4"/>
  <c r="KO76" i="4"/>
  <c r="KP76" i="4"/>
  <c r="KQ76" i="4"/>
  <c r="KR76" i="4"/>
  <c r="KS76" i="4"/>
  <c r="KV76" i="4"/>
  <c r="KW76" i="4"/>
  <c r="KX76" i="4"/>
  <c r="KY76" i="4"/>
  <c r="KZ76" i="4"/>
  <c r="LA76" i="4"/>
  <c r="LB76" i="4"/>
  <c r="LC76" i="4"/>
  <c r="LD76" i="4"/>
  <c r="LE76" i="4"/>
  <c r="LF76" i="4"/>
  <c r="LG76" i="4"/>
  <c r="LH76" i="4"/>
  <c r="LI76" i="4"/>
  <c r="LJ76" i="4"/>
  <c r="LK76" i="4"/>
  <c r="LL76" i="4"/>
  <c r="LM76" i="4"/>
  <c r="LN76" i="4"/>
  <c r="LO76" i="4"/>
  <c r="LP76" i="4"/>
  <c r="LQ76" i="4"/>
  <c r="LR76" i="4"/>
  <c r="LS76" i="4"/>
  <c r="LT76" i="4"/>
  <c r="LU76" i="4"/>
  <c r="LV76" i="4"/>
  <c r="LW76" i="4"/>
  <c r="LX76" i="4"/>
  <c r="LY76" i="4"/>
  <c r="LZ76" i="4"/>
  <c r="MA76" i="4"/>
  <c r="MB76" i="4"/>
  <c r="MC76" i="4"/>
  <c r="MD76" i="4"/>
  <c r="ME76" i="4"/>
  <c r="MF76" i="4"/>
  <c r="MG76" i="4"/>
  <c r="MH76" i="4"/>
  <c r="MI76" i="4"/>
  <c r="MJ76" i="4"/>
  <c r="MK76" i="4"/>
  <c r="ML76" i="4"/>
  <c r="MM76" i="4"/>
  <c r="MN76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BV77" i="4"/>
  <c r="BW77" i="4"/>
  <c r="BX77" i="4"/>
  <c r="BY77" i="4"/>
  <c r="BZ77" i="4"/>
  <c r="CA77" i="4"/>
  <c r="CB77" i="4"/>
  <c r="CC77" i="4"/>
  <c r="CD77" i="4"/>
  <c r="CE77" i="4"/>
  <c r="CF77" i="4"/>
  <c r="CG77" i="4"/>
  <c r="CH77" i="4"/>
  <c r="CI77" i="4"/>
  <c r="CJ77" i="4"/>
  <c r="CK77" i="4"/>
  <c r="CL77" i="4"/>
  <c r="CM77" i="4"/>
  <c r="CN77" i="4"/>
  <c r="CO77" i="4"/>
  <c r="CP77" i="4"/>
  <c r="CQ77" i="4"/>
  <c r="CR77" i="4"/>
  <c r="CS77" i="4"/>
  <c r="CT77" i="4"/>
  <c r="CU77" i="4"/>
  <c r="CV77" i="4"/>
  <c r="CW77" i="4"/>
  <c r="CX77" i="4"/>
  <c r="CY77" i="4"/>
  <c r="CZ77" i="4"/>
  <c r="DA77" i="4"/>
  <c r="DB77" i="4"/>
  <c r="DC77" i="4"/>
  <c r="DD77" i="4"/>
  <c r="DE77" i="4"/>
  <c r="DF77" i="4"/>
  <c r="DG77" i="4"/>
  <c r="DH77" i="4"/>
  <c r="DI77" i="4"/>
  <c r="DJ77" i="4"/>
  <c r="DK77" i="4"/>
  <c r="DL77" i="4"/>
  <c r="DM77" i="4"/>
  <c r="DN77" i="4"/>
  <c r="DO77" i="4"/>
  <c r="DP77" i="4"/>
  <c r="DQ77" i="4"/>
  <c r="DR77" i="4"/>
  <c r="DS77" i="4"/>
  <c r="DT77" i="4"/>
  <c r="DU77" i="4"/>
  <c r="DV77" i="4"/>
  <c r="DW77" i="4"/>
  <c r="DX77" i="4"/>
  <c r="DY77" i="4"/>
  <c r="DZ77" i="4"/>
  <c r="EA77" i="4"/>
  <c r="EB77" i="4"/>
  <c r="EC77" i="4"/>
  <c r="ED77" i="4"/>
  <c r="EE77" i="4"/>
  <c r="EF77" i="4"/>
  <c r="EG77" i="4"/>
  <c r="EH77" i="4"/>
  <c r="EI77" i="4"/>
  <c r="EJ77" i="4"/>
  <c r="EK77" i="4"/>
  <c r="EL77" i="4"/>
  <c r="EM77" i="4"/>
  <c r="EN77" i="4"/>
  <c r="EO77" i="4"/>
  <c r="EP77" i="4"/>
  <c r="EQ77" i="4"/>
  <c r="ER77" i="4"/>
  <c r="ES77" i="4"/>
  <c r="ET77" i="4"/>
  <c r="EU77" i="4"/>
  <c r="EV77" i="4"/>
  <c r="EW77" i="4"/>
  <c r="EX77" i="4"/>
  <c r="EY77" i="4"/>
  <c r="EZ77" i="4"/>
  <c r="FA77" i="4"/>
  <c r="FB77" i="4"/>
  <c r="FC77" i="4"/>
  <c r="FD77" i="4"/>
  <c r="FE77" i="4"/>
  <c r="FF77" i="4"/>
  <c r="FG77" i="4"/>
  <c r="FH77" i="4"/>
  <c r="FI77" i="4"/>
  <c r="FJ77" i="4"/>
  <c r="FM77" i="4"/>
  <c r="FN77" i="4"/>
  <c r="FO77" i="4"/>
  <c r="FP77" i="4"/>
  <c r="FQ77" i="4"/>
  <c r="FR77" i="4"/>
  <c r="FS77" i="4"/>
  <c r="FT77" i="4"/>
  <c r="FU77" i="4"/>
  <c r="FV77" i="4"/>
  <c r="FW77" i="4"/>
  <c r="FX77" i="4"/>
  <c r="FY77" i="4"/>
  <c r="FZ77" i="4"/>
  <c r="GA77" i="4"/>
  <c r="GB77" i="4"/>
  <c r="GC77" i="4"/>
  <c r="GD77" i="4"/>
  <c r="GE77" i="4"/>
  <c r="GF77" i="4"/>
  <c r="GG77" i="4"/>
  <c r="GH77" i="4"/>
  <c r="GI77" i="4"/>
  <c r="GJ77" i="4"/>
  <c r="GK77" i="4"/>
  <c r="GL77" i="4"/>
  <c r="GM77" i="4"/>
  <c r="GN77" i="4"/>
  <c r="GO77" i="4"/>
  <c r="GP77" i="4"/>
  <c r="GQ77" i="4"/>
  <c r="GS77" i="4"/>
  <c r="GT77" i="4"/>
  <c r="GU77" i="4"/>
  <c r="GV77" i="4"/>
  <c r="GW77" i="4"/>
  <c r="GX77" i="4"/>
  <c r="GY77" i="4"/>
  <c r="GZ77" i="4"/>
  <c r="HA77" i="4"/>
  <c r="HB77" i="4"/>
  <c r="HC77" i="4"/>
  <c r="HD77" i="4"/>
  <c r="HE77" i="4"/>
  <c r="HF77" i="4"/>
  <c r="HG77" i="4"/>
  <c r="HH77" i="4"/>
  <c r="HI77" i="4"/>
  <c r="HJ77" i="4"/>
  <c r="HK77" i="4"/>
  <c r="HL77" i="4"/>
  <c r="HM77" i="4"/>
  <c r="HN77" i="4"/>
  <c r="HO77" i="4"/>
  <c r="HP77" i="4"/>
  <c r="HQ77" i="4"/>
  <c r="HR77" i="4"/>
  <c r="HS77" i="4"/>
  <c r="HT77" i="4"/>
  <c r="HU77" i="4"/>
  <c r="HV77" i="4"/>
  <c r="HW77" i="4"/>
  <c r="HX77" i="4"/>
  <c r="HY77" i="4"/>
  <c r="HZ77" i="4"/>
  <c r="IA77" i="4"/>
  <c r="IB77" i="4"/>
  <c r="IC77" i="4"/>
  <c r="ID77" i="4"/>
  <c r="IE77" i="4"/>
  <c r="IF77" i="4"/>
  <c r="IG77" i="4"/>
  <c r="IH77" i="4"/>
  <c r="II77" i="4"/>
  <c r="IJ77" i="4"/>
  <c r="IK77" i="4"/>
  <c r="IM77" i="4"/>
  <c r="IN77" i="4"/>
  <c r="IO77" i="4"/>
  <c r="IP77" i="4"/>
  <c r="IQ77" i="4"/>
  <c r="IR77" i="4"/>
  <c r="IS77" i="4"/>
  <c r="IT77" i="4"/>
  <c r="IU77" i="4"/>
  <c r="IV77" i="4"/>
  <c r="IW77" i="4"/>
  <c r="IX77" i="4"/>
  <c r="IY77" i="4"/>
  <c r="IZ77" i="4"/>
  <c r="JA77" i="4"/>
  <c r="JB77" i="4"/>
  <c r="JC77" i="4"/>
  <c r="JD77" i="4"/>
  <c r="JE77" i="4"/>
  <c r="JG77" i="4"/>
  <c r="JH77" i="4"/>
  <c r="JI77" i="4"/>
  <c r="JJ77" i="4"/>
  <c r="JK77" i="4"/>
  <c r="JM77" i="4"/>
  <c r="JN77" i="4"/>
  <c r="JO77" i="4"/>
  <c r="JP77" i="4"/>
  <c r="JQ77" i="4"/>
  <c r="JR77" i="4"/>
  <c r="JT77" i="4"/>
  <c r="JU77" i="4"/>
  <c r="JV77" i="4"/>
  <c r="JX77" i="4"/>
  <c r="JY77" i="4"/>
  <c r="JZ77" i="4"/>
  <c r="KA77" i="4"/>
  <c r="KB77" i="4"/>
  <c r="KC77" i="4"/>
  <c r="KD77" i="4"/>
  <c r="KE77" i="4"/>
  <c r="KF77" i="4"/>
  <c r="KG77" i="4"/>
  <c r="KH77" i="4"/>
  <c r="KI77" i="4"/>
  <c r="KJ77" i="4"/>
  <c r="KK77" i="4"/>
  <c r="KL77" i="4"/>
  <c r="KM77" i="4"/>
  <c r="KN77" i="4"/>
  <c r="KO77" i="4"/>
  <c r="KP77" i="4"/>
  <c r="KQ77" i="4"/>
  <c r="KR77" i="4"/>
  <c r="KS77" i="4"/>
  <c r="KV77" i="4"/>
  <c r="KW77" i="4"/>
  <c r="KX77" i="4"/>
  <c r="KY77" i="4"/>
  <c r="KZ77" i="4"/>
  <c r="LA77" i="4"/>
  <c r="LB77" i="4"/>
  <c r="LC77" i="4"/>
  <c r="LD77" i="4"/>
  <c r="LE77" i="4"/>
  <c r="LF77" i="4"/>
  <c r="LG77" i="4"/>
  <c r="LH77" i="4"/>
  <c r="LI77" i="4"/>
  <c r="LJ77" i="4"/>
  <c r="LK77" i="4"/>
  <c r="LL77" i="4"/>
  <c r="LM77" i="4"/>
  <c r="LN77" i="4"/>
  <c r="LO77" i="4"/>
  <c r="LP77" i="4"/>
  <c r="LQ77" i="4"/>
  <c r="LR77" i="4"/>
  <c r="LS77" i="4"/>
  <c r="LT77" i="4"/>
  <c r="LU77" i="4"/>
  <c r="LV77" i="4"/>
  <c r="LW77" i="4"/>
  <c r="LX77" i="4"/>
  <c r="LY77" i="4"/>
  <c r="LZ77" i="4"/>
  <c r="MA77" i="4"/>
  <c r="MB77" i="4"/>
  <c r="MC77" i="4"/>
  <c r="MD77" i="4"/>
  <c r="ME77" i="4"/>
  <c r="MF77" i="4"/>
  <c r="MG77" i="4"/>
  <c r="MH77" i="4"/>
  <c r="MI77" i="4"/>
  <c r="MJ77" i="4"/>
  <c r="MK77" i="4"/>
  <c r="ML77" i="4"/>
  <c r="MM77" i="4"/>
  <c r="MN77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U78" i="4"/>
  <c r="CV78" i="4"/>
  <c r="CW78" i="4"/>
  <c r="CX78" i="4"/>
  <c r="CY78" i="4"/>
  <c r="CZ78" i="4"/>
  <c r="DA78" i="4"/>
  <c r="DB78" i="4"/>
  <c r="DC78" i="4"/>
  <c r="DD78" i="4"/>
  <c r="DE78" i="4"/>
  <c r="DF78" i="4"/>
  <c r="DG78" i="4"/>
  <c r="DH78" i="4"/>
  <c r="DI78" i="4"/>
  <c r="DJ78" i="4"/>
  <c r="DK78" i="4"/>
  <c r="DL78" i="4"/>
  <c r="DM78" i="4"/>
  <c r="DN78" i="4"/>
  <c r="DO78" i="4"/>
  <c r="DP78" i="4"/>
  <c r="DQ78" i="4"/>
  <c r="DR78" i="4"/>
  <c r="DS78" i="4"/>
  <c r="DT78" i="4"/>
  <c r="DU78" i="4"/>
  <c r="DV78" i="4"/>
  <c r="DW78" i="4"/>
  <c r="DX78" i="4"/>
  <c r="DY78" i="4"/>
  <c r="DZ78" i="4"/>
  <c r="EA78" i="4"/>
  <c r="EB78" i="4"/>
  <c r="EC78" i="4"/>
  <c r="ED78" i="4"/>
  <c r="EE78" i="4"/>
  <c r="EF78" i="4"/>
  <c r="EG78" i="4"/>
  <c r="EH78" i="4"/>
  <c r="EI78" i="4"/>
  <c r="EJ78" i="4"/>
  <c r="EK78" i="4"/>
  <c r="EL78" i="4"/>
  <c r="EM78" i="4"/>
  <c r="EN78" i="4"/>
  <c r="EO78" i="4"/>
  <c r="EP78" i="4"/>
  <c r="EQ78" i="4"/>
  <c r="ER78" i="4"/>
  <c r="ES78" i="4"/>
  <c r="ET78" i="4"/>
  <c r="EU78" i="4"/>
  <c r="EV78" i="4"/>
  <c r="EW78" i="4"/>
  <c r="EX78" i="4"/>
  <c r="EY78" i="4"/>
  <c r="EZ78" i="4"/>
  <c r="FA78" i="4"/>
  <c r="FB78" i="4"/>
  <c r="FC78" i="4"/>
  <c r="FD78" i="4"/>
  <c r="FE78" i="4"/>
  <c r="FF78" i="4"/>
  <c r="FG78" i="4"/>
  <c r="FH78" i="4"/>
  <c r="FI78" i="4"/>
  <c r="FJ78" i="4"/>
  <c r="FM78" i="4"/>
  <c r="FN78" i="4"/>
  <c r="FO78" i="4"/>
  <c r="FP78" i="4"/>
  <c r="FQ78" i="4"/>
  <c r="FR78" i="4"/>
  <c r="FS78" i="4"/>
  <c r="FT78" i="4"/>
  <c r="FU78" i="4"/>
  <c r="FV78" i="4"/>
  <c r="FW78" i="4"/>
  <c r="FX78" i="4"/>
  <c r="FY78" i="4"/>
  <c r="FZ78" i="4"/>
  <c r="GA78" i="4"/>
  <c r="GB78" i="4"/>
  <c r="GC78" i="4"/>
  <c r="GD78" i="4"/>
  <c r="GE78" i="4"/>
  <c r="GF78" i="4"/>
  <c r="GG78" i="4"/>
  <c r="GH78" i="4"/>
  <c r="GI78" i="4"/>
  <c r="GJ78" i="4"/>
  <c r="GK78" i="4"/>
  <c r="GL78" i="4"/>
  <c r="GM78" i="4"/>
  <c r="GN78" i="4"/>
  <c r="GO78" i="4"/>
  <c r="GP78" i="4"/>
  <c r="GQ78" i="4"/>
  <c r="GS78" i="4"/>
  <c r="GT78" i="4"/>
  <c r="GU78" i="4"/>
  <c r="GV78" i="4"/>
  <c r="GW78" i="4"/>
  <c r="GX78" i="4"/>
  <c r="GY78" i="4"/>
  <c r="GZ78" i="4"/>
  <c r="HA78" i="4"/>
  <c r="HB78" i="4"/>
  <c r="HC78" i="4"/>
  <c r="HD78" i="4"/>
  <c r="HE78" i="4"/>
  <c r="HF78" i="4"/>
  <c r="HG78" i="4"/>
  <c r="HH78" i="4"/>
  <c r="HI78" i="4"/>
  <c r="HJ78" i="4"/>
  <c r="HK78" i="4"/>
  <c r="HL78" i="4"/>
  <c r="HM78" i="4"/>
  <c r="HN78" i="4"/>
  <c r="HO78" i="4"/>
  <c r="HP78" i="4"/>
  <c r="HQ78" i="4"/>
  <c r="HR78" i="4"/>
  <c r="HS78" i="4"/>
  <c r="HT78" i="4"/>
  <c r="HU78" i="4"/>
  <c r="HV78" i="4"/>
  <c r="HW78" i="4"/>
  <c r="HX78" i="4"/>
  <c r="HY78" i="4"/>
  <c r="HZ78" i="4"/>
  <c r="IA78" i="4"/>
  <c r="IB78" i="4"/>
  <c r="IC78" i="4"/>
  <c r="ID78" i="4"/>
  <c r="IE78" i="4"/>
  <c r="IF78" i="4"/>
  <c r="IG78" i="4"/>
  <c r="IH78" i="4"/>
  <c r="II78" i="4"/>
  <c r="IJ78" i="4"/>
  <c r="IK78" i="4"/>
  <c r="IM78" i="4"/>
  <c r="IN78" i="4"/>
  <c r="IO78" i="4"/>
  <c r="IP78" i="4"/>
  <c r="IQ78" i="4"/>
  <c r="IR78" i="4"/>
  <c r="IS78" i="4"/>
  <c r="IT78" i="4"/>
  <c r="IU78" i="4"/>
  <c r="IV78" i="4"/>
  <c r="IW78" i="4"/>
  <c r="IX78" i="4"/>
  <c r="IY78" i="4"/>
  <c r="IZ78" i="4"/>
  <c r="JA78" i="4"/>
  <c r="JB78" i="4"/>
  <c r="JC78" i="4"/>
  <c r="JD78" i="4"/>
  <c r="JE78" i="4"/>
  <c r="JG78" i="4"/>
  <c r="JH78" i="4"/>
  <c r="JI78" i="4"/>
  <c r="JJ78" i="4"/>
  <c r="JK78" i="4"/>
  <c r="JM78" i="4"/>
  <c r="JN78" i="4"/>
  <c r="JO78" i="4"/>
  <c r="JP78" i="4"/>
  <c r="JQ78" i="4"/>
  <c r="JR78" i="4"/>
  <c r="JT78" i="4"/>
  <c r="JU78" i="4"/>
  <c r="JV78" i="4"/>
  <c r="JX78" i="4"/>
  <c r="JY78" i="4"/>
  <c r="JZ78" i="4"/>
  <c r="KA78" i="4"/>
  <c r="KB78" i="4"/>
  <c r="KC78" i="4"/>
  <c r="KD78" i="4"/>
  <c r="KE78" i="4"/>
  <c r="KF78" i="4"/>
  <c r="KG78" i="4"/>
  <c r="KH78" i="4"/>
  <c r="KI78" i="4"/>
  <c r="KJ78" i="4"/>
  <c r="KK78" i="4"/>
  <c r="KL78" i="4"/>
  <c r="KM78" i="4"/>
  <c r="KN78" i="4"/>
  <c r="KO78" i="4"/>
  <c r="KP78" i="4"/>
  <c r="KQ78" i="4"/>
  <c r="KR78" i="4"/>
  <c r="KS78" i="4"/>
  <c r="KV78" i="4"/>
  <c r="KW78" i="4"/>
  <c r="KX78" i="4"/>
  <c r="KY78" i="4"/>
  <c r="KZ78" i="4"/>
  <c r="LA78" i="4"/>
  <c r="LB78" i="4"/>
  <c r="LC78" i="4"/>
  <c r="LD78" i="4"/>
  <c r="LE78" i="4"/>
  <c r="LF78" i="4"/>
  <c r="LG78" i="4"/>
  <c r="LH78" i="4"/>
  <c r="LI78" i="4"/>
  <c r="LJ78" i="4"/>
  <c r="LK78" i="4"/>
  <c r="LL78" i="4"/>
  <c r="LM78" i="4"/>
  <c r="LN78" i="4"/>
  <c r="LO78" i="4"/>
  <c r="LP78" i="4"/>
  <c r="LQ78" i="4"/>
  <c r="LR78" i="4"/>
  <c r="LS78" i="4"/>
  <c r="LT78" i="4"/>
  <c r="LU78" i="4"/>
  <c r="LV78" i="4"/>
  <c r="LW78" i="4"/>
  <c r="LX78" i="4"/>
  <c r="LY78" i="4"/>
  <c r="LZ78" i="4"/>
  <c r="MA78" i="4"/>
  <c r="MB78" i="4"/>
  <c r="MC78" i="4"/>
  <c r="MD78" i="4"/>
  <c r="ME78" i="4"/>
  <c r="MF78" i="4"/>
  <c r="MG78" i="4"/>
  <c r="MH78" i="4"/>
  <c r="MI78" i="4"/>
  <c r="MJ78" i="4"/>
  <c r="MK78" i="4"/>
  <c r="ML78" i="4"/>
  <c r="MM78" i="4"/>
  <c r="MN78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BV79" i="4"/>
  <c r="BW79" i="4"/>
  <c r="BX79" i="4"/>
  <c r="BY79" i="4"/>
  <c r="BZ79" i="4"/>
  <c r="CA79" i="4"/>
  <c r="CB79" i="4"/>
  <c r="CC79" i="4"/>
  <c r="CD79" i="4"/>
  <c r="CE79" i="4"/>
  <c r="CF79" i="4"/>
  <c r="CG79" i="4"/>
  <c r="CH79" i="4"/>
  <c r="CI79" i="4"/>
  <c r="CJ79" i="4"/>
  <c r="CK79" i="4"/>
  <c r="CL79" i="4"/>
  <c r="CM79" i="4"/>
  <c r="CN79" i="4"/>
  <c r="CO79" i="4"/>
  <c r="CP79" i="4"/>
  <c r="CQ79" i="4"/>
  <c r="CR79" i="4"/>
  <c r="CS79" i="4"/>
  <c r="CT79" i="4"/>
  <c r="CU79" i="4"/>
  <c r="CV79" i="4"/>
  <c r="CW79" i="4"/>
  <c r="CX79" i="4"/>
  <c r="CY79" i="4"/>
  <c r="CZ79" i="4"/>
  <c r="DA79" i="4"/>
  <c r="DB79" i="4"/>
  <c r="DC79" i="4"/>
  <c r="DD79" i="4"/>
  <c r="DE79" i="4"/>
  <c r="DF79" i="4"/>
  <c r="DG79" i="4"/>
  <c r="DH79" i="4"/>
  <c r="DI79" i="4"/>
  <c r="DJ79" i="4"/>
  <c r="DK79" i="4"/>
  <c r="DL79" i="4"/>
  <c r="DM79" i="4"/>
  <c r="DN79" i="4"/>
  <c r="DO79" i="4"/>
  <c r="DP79" i="4"/>
  <c r="DQ79" i="4"/>
  <c r="DR79" i="4"/>
  <c r="DS79" i="4"/>
  <c r="DT79" i="4"/>
  <c r="DU79" i="4"/>
  <c r="DV79" i="4"/>
  <c r="DW79" i="4"/>
  <c r="DX79" i="4"/>
  <c r="DY79" i="4"/>
  <c r="DZ79" i="4"/>
  <c r="EA79" i="4"/>
  <c r="EB79" i="4"/>
  <c r="EC79" i="4"/>
  <c r="ED79" i="4"/>
  <c r="EE79" i="4"/>
  <c r="EF79" i="4"/>
  <c r="EG79" i="4"/>
  <c r="EH79" i="4"/>
  <c r="EI79" i="4"/>
  <c r="EJ79" i="4"/>
  <c r="EK79" i="4"/>
  <c r="EL79" i="4"/>
  <c r="EM79" i="4"/>
  <c r="EN79" i="4"/>
  <c r="EO79" i="4"/>
  <c r="EP79" i="4"/>
  <c r="EQ79" i="4"/>
  <c r="ER79" i="4"/>
  <c r="ES79" i="4"/>
  <c r="ET79" i="4"/>
  <c r="EU79" i="4"/>
  <c r="EV79" i="4"/>
  <c r="EW79" i="4"/>
  <c r="EX79" i="4"/>
  <c r="EY79" i="4"/>
  <c r="EZ79" i="4"/>
  <c r="FA79" i="4"/>
  <c r="FB79" i="4"/>
  <c r="FC79" i="4"/>
  <c r="FD79" i="4"/>
  <c r="FE79" i="4"/>
  <c r="FF79" i="4"/>
  <c r="FG79" i="4"/>
  <c r="FH79" i="4"/>
  <c r="FI79" i="4"/>
  <c r="FJ79" i="4"/>
  <c r="FM79" i="4"/>
  <c r="FN79" i="4"/>
  <c r="FO79" i="4"/>
  <c r="FP79" i="4"/>
  <c r="FQ79" i="4"/>
  <c r="FR79" i="4"/>
  <c r="FS79" i="4"/>
  <c r="FT79" i="4"/>
  <c r="FU79" i="4"/>
  <c r="FV79" i="4"/>
  <c r="FW79" i="4"/>
  <c r="FX79" i="4"/>
  <c r="FY79" i="4"/>
  <c r="FZ79" i="4"/>
  <c r="GA79" i="4"/>
  <c r="GB79" i="4"/>
  <c r="GC79" i="4"/>
  <c r="GD79" i="4"/>
  <c r="GE79" i="4"/>
  <c r="GF79" i="4"/>
  <c r="GG79" i="4"/>
  <c r="GH79" i="4"/>
  <c r="GI79" i="4"/>
  <c r="GJ79" i="4"/>
  <c r="GK79" i="4"/>
  <c r="GL79" i="4"/>
  <c r="GM79" i="4"/>
  <c r="GN79" i="4"/>
  <c r="GO79" i="4"/>
  <c r="GP79" i="4"/>
  <c r="GQ79" i="4"/>
  <c r="GS79" i="4"/>
  <c r="GT79" i="4"/>
  <c r="GU79" i="4"/>
  <c r="GV79" i="4"/>
  <c r="GW79" i="4"/>
  <c r="GX79" i="4"/>
  <c r="GY79" i="4"/>
  <c r="GZ79" i="4"/>
  <c r="HA79" i="4"/>
  <c r="HB79" i="4"/>
  <c r="HC79" i="4"/>
  <c r="HD79" i="4"/>
  <c r="HE79" i="4"/>
  <c r="HF79" i="4"/>
  <c r="HG79" i="4"/>
  <c r="HH79" i="4"/>
  <c r="HI79" i="4"/>
  <c r="HJ79" i="4"/>
  <c r="HK79" i="4"/>
  <c r="HL79" i="4"/>
  <c r="HM79" i="4"/>
  <c r="HN79" i="4"/>
  <c r="HO79" i="4"/>
  <c r="HP79" i="4"/>
  <c r="HQ79" i="4"/>
  <c r="HR79" i="4"/>
  <c r="HS79" i="4"/>
  <c r="HT79" i="4"/>
  <c r="HU79" i="4"/>
  <c r="HV79" i="4"/>
  <c r="HW79" i="4"/>
  <c r="HX79" i="4"/>
  <c r="HY79" i="4"/>
  <c r="HZ79" i="4"/>
  <c r="IA79" i="4"/>
  <c r="IB79" i="4"/>
  <c r="IC79" i="4"/>
  <c r="ID79" i="4"/>
  <c r="IE79" i="4"/>
  <c r="IF79" i="4"/>
  <c r="IG79" i="4"/>
  <c r="IH79" i="4"/>
  <c r="II79" i="4"/>
  <c r="IJ79" i="4"/>
  <c r="IK79" i="4"/>
  <c r="IM79" i="4"/>
  <c r="IN79" i="4"/>
  <c r="IO79" i="4"/>
  <c r="IP79" i="4"/>
  <c r="IQ79" i="4"/>
  <c r="IR79" i="4"/>
  <c r="IS79" i="4"/>
  <c r="IT79" i="4"/>
  <c r="IU79" i="4"/>
  <c r="IV79" i="4"/>
  <c r="IW79" i="4"/>
  <c r="IX79" i="4"/>
  <c r="IY79" i="4"/>
  <c r="IZ79" i="4"/>
  <c r="JA79" i="4"/>
  <c r="JB79" i="4"/>
  <c r="JC79" i="4"/>
  <c r="JD79" i="4"/>
  <c r="JE79" i="4"/>
  <c r="JG79" i="4"/>
  <c r="JH79" i="4"/>
  <c r="JI79" i="4"/>
  <c r="JJ79" i="4"/>
  <c r="JK79" i="4"/>
  <c r="JM79" i="4"/>
  <c r="JN79" i="4"/>
  <c r="JO79" i="4"/>
  <c r="JP79" i="4"/>
  <c r="JQ79" i="4"/>
  <c r="JR79" i="4"/>
  <c r="JT79" i="4"/>
  <c r="JU79" i="4"/>
  <c r="JV79" i="4"/>
  <c r="JX79" i="4"/>
  <c r="JY79" i="4"/>
  <c r="JZ79" i="4"/>
  <c r="KA79" i="4"/>
  <c r="KB79" i="4"/>
  <c r="KC79" i="4"/>
  <c r="KD79" i="4"/>
  <c r="KE79" i="4"/>
  <c r="KF79" i="4"/>
  <c r="KG79" i="4"/>
  <c r="KH79" i="4"/>
  <c r="KI79" i="4"/>
  <c r="KJ79" i="4"/>
  <c r="KK79" i="4"/>
  <c r="KL79" i="4"/>
  <c r="KM79" i="4"/>
  <c r="KN79" i="4"/>
  <c r="KO79" i="4"/>
  <c r="KP79" i="4"/>
  <c r="KQ79" i="4"/>
  <c r="KR79" i="4"/>
  <c r="KS79" i="4"/>
  <c r="KV79" i="4"/>
  <c r="KW79" i="4"/>
  <c r="KX79" i="4"/>
  <c r="KY79" i="4"/>
  <c r="KZ79" i="4"/>
  <c r="LA79" i="4"/>
  <c r="LB79" i="4"/>
  <c r="LC79" i="4"/>
  <c r="LD79" i="4"/>
  <c r="LE79" i="4"/>
  <c r="LF79" i="4"/>
  <c r="LG79" i="4"/>
  <c r="LH79" i="4"/>
  <c r="LI79" i="4"/>
  <c r="LJ79" i="4"/>
  <c r="LK79" i="4"/>
  <c r="LL79" i="4"/>
  <c r="LM79" i="4"/>
  <c r="LN79" i="4"/>
  <c r="LO79" i="4"/>
  <c r="LP79" i="4"/>
  <c r="LQ79" i="4"/>
  <c r="LR79" i="4"/>
  <c r="LS79" i="4"/>
  <c r="LT79" i="4"/>
  <c r="LU79" i="4"/>
  <c r="LV79" i="4"/>
  <c r="LW79" i="4"/>
  <c r="LX79" i="4"/>
  <c r="LY79" i="4"/>
  <c r="LZ79" i="4"/>
  <c r="MA79" i="4"/>
  <c r="MB79" i="4"/>
  <c r="MC79" i="4"/>
  <c r="MD79" i="4"/>
  <c r="ME79" i="4"/>
  <c r="MF79" i="4"/>
  <c r="MG79" i="4"/>
  <c r="MH79" i="4"/>
  <c r="MI79" i="4"/>
  <c r="MJ79" i="4"/>
  <c r="MK79" i="4"/>
  <c r="ML79" i="4"/>
  <c r="MM79" i="4"/>
  <c r="MN79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BV80" i="4"/>
  <c r="BW80" i="4"/>
  <c r="BX80" i="4"/>
  <c r="BY80" i="4"/>
  <c r="BZ80" i="4"/>
  <c r="CA80" i="4"/>
  <c r="CB80" i="4"/>
  <c r="CC80" i="4"/>
  <c r="CD80" i="4"/>
  <c r="CE80" i="4"/>
  <c r="CF80" i="4"/>
  <c r="CG80" i="4"/>
  <c r="CH80" i="4"/>
  <c r="CI80" i="4"/>
  <c r="CJ80" i="4"/>
  <c r="CK80" i="4"/>
  <c r="CL80" i="4"/>
  <c r="CM80" i="4"/>
  <c r="CN80" i="4"/>
  <c r="CO80" i="4"/>
  <c r="CP80" i="4"/>
  <c r="CQ80" i="4"/>
  <c r="CR80" i="4"/>
  <c r="CS80" i="4"/>
  <c r="CT80" i="4"/>
  <c r="CU80" i="4"/>
  <c r="CV80" i="4"/>
  <c r="CW80" i="4"/>
  <c r="CX80" i="4"/>
  <c r="CY80" i="4"/>
  <c r="CZ80" i="4"/>
  <c r="DA80" i="4"/>
  <c r="DB80" i="4"/>
  <c r="DC80" i="4"/>
  <c r="DD80" i="4"/>
  <c r="DE80" i="4"/>
  <c r="DF80" i="4"/>
  <c r="DG80" i="4"/>
  <c r="DH80" i="4"/>
  <c r="DI80" i="4"/>
  <c r="DJ80" i="4"/>
  <c r="DK80" i="4"/>
  <c r="DL80" i="4"/>
  <c r="DM80" i="4"/>
  <c r="DN80" i="4"/>
  <c r="DO80" i="4"/>
  <c r="DP80" i="4"/>
  <c r="DQ80" i="4"/>
  <c r="DR80" i="4"/>
  <c r="DS80" i="4"/>
  <c r="DT80" i="4"/>
  <c r="DU80" i="4"/>
  <c r="DV80" i="4"/>
  <c r="DW80" i="4"/>
  <c r="DX80" i="4"/>
  <c r="DY80" i="4"/>
  <c r="DZ80" i="4"/>
  <c r="EA80" i="4"/>
  <c r="EB80" i="4"/>
  <c r="EC80" i="4"/>
  <c r="ED80" i="4"/>
  <c r="EE80" i="4"/>
  <c r="EF80" i="4"/>
  <c r="EG80" i="4"/>
  <c r="EH80" i="4"/>
  <c r="EI80" i="4"/>
  <c r="EJ80" i="4"/>
  <c r="EK80" i="4"/>
  <c r="EL80" i="4"/>
  <c r="EM80" i="4"/>
  <c r="EN80" i="4"/>
  <c r="EO80" i="4"/>
  <c r="EP80" i="4"/>
  <c r="EQ80" i="4"/>
  <c r="ER80" i="4"/>
  <c r="ES80" i="4"/>
  <c r="ET80" i="4"/>
  <c r="EU80" i="4"/>
  <c r="EV80" i="4"/>
  <c r="EW80" i="4"/>
  <c r="EX80" i="4"/>
  <c r="EY80" i="4"/>
  <c r="EZ80" i="4"/>
  <c r="FA80" i="4"/>
  <c r="FB80" i="4"/>
  <c r="FC80" i="4"/>
  <c r="FD80" i="4"/>
  <c r="FE80" i="4"/>
  <c r="FF80" i="4"/>
  <c r="FG80" i="4"/>
  <c r="FH80" i="4"/>
  <c r="FI80" i="4"/>
  <c r="FJ80" i="4"/>
  <c r="FM80" i="4"/>
  <c r="FN80" i="4"/>
  <c r="FO80" i="4"/>
  <c r="FP80" i="4"/>
  <c r="FQ80" i="4"/>
  <c r="FR80" i="4"/>
  <c r="FS80" i="4"/>
  <c r="FT80" i="4"/>
  <c r="FU80" i="4"/>
  <c r="FV80" i="4"/>
  <c r="FW80" i="4"/>
  <c r="FX80" i="4"/>
  <c r="FY80" i="4"/>
  <c r="FZ80" i="4"/>
  <c r="GA80" i="4"/>
  <c r="GB80" i="4"/>
  <c r="GC80" i="4"/>
  <c r="GD80" i="4"/>
  <c r="GE80" i="4"/>
  <c r="GF80" i="4"/>
  <c r="GG80" i="4"/>
  <c r="GH80" i="4"/>
  <c r="GI80" i="4"/>
  <c r="GJ80" i="4"/>
  <c r="GK80" i="4"/>
  <c r="GL80" i="4"/>
  <c r="GM80" i="4"/>
  <c r="GN80" i="4"/>
  <c r="GO80" i="4"/>
  <c r="GP80" i="4"/>
  <c r="GQ80" i="4"/>
  <c r="GS80" i="4"/>
  <c r="GT80" i="4"/>
  <c r="GU80" i="4"/>
  <c r="GV80" i="4"/>
  <c r="GW80" i="4"/>
  <c r="GX80" i="4"/>
  <c r="GY80" i="4"/>
  <c r="GZ80" i="4"/>
  <c r="HA80" i="4"/>
  <c r="HB80" i="4"/>
  <c r="HC80" i="4"/>
  <c r="HD80" i="4"/>
  <c r="HE80" i="4"/>
  <c r="HF80" i="4"/>
  <c r="HG80" i="4"/>
  <c r="HH80" i="4"/>
  <c r="HI80" i="4"/>
  <c r="HJ80" i="4"/>
  <c r="HK80" i="4"/>
  <c r="HL80" i="4"/>
  <c r="HM80" i="4"/>
  <c r="HN80" i="4"/>
  <c r="HO80" i="4"/>
  <c r="HP80" i="4"/>
  <c r="HQ80" i="4"/>
  <c r="HR80" i="4"/>
  <c r="HS80" i="4"/>
  <c r="HT80" i="4"/>
  <c r="HU80" i="4"/>
  <c r="HV80" i="4"/>
  <c r="HW80" i="4"/>
  <c r="HX80" i="4"/>
  <c r="HY80" i="4"/>
  <c r="HZ80" i="4"/>
  <c r="IA80" i="4"/>
  <c r="IB80" i="4"/>
  <c r="IC80" i="4"/>
  <c r="ID80" i="4"/>
  <c r="IE80" i="4"/>
  <c r="IF80" i="4"/>
  <c r="IG80" i="4"/>
  <c r="IH80" i="4"/>
  <c r="II80" i="4"/>
  <c r="IJ80" i="4"/>
  <c r="IK80" i="4"/>
  <c r="IM80" i="4"/>
  <c r="IN80" i="4"/>
  <c r="IO80" i="4"/>
  <c r="IP80" i="4"/>
  <c r="IQ80" i="4"/>
  <c r="IR80" i="4"/>
  <c r="IS80" i="4"/>
  <c r="IT80" i="4"/>
  <c r="IU80" i="4"/>
  <c r="IV80" i="4"/>
  <c r="IW80" i="4"/>
  <c r="IX80" i="4"/>
  <c r="IY80" i="4"/>
  <c r="IZ80" i="4"/>
  <c r="JA80" i="4"/>
  <c r="JB80" i="4"/>
  <c r="JC80" i="4"/>
  <c r="JD80" i="4"/>
  <c r="JE80" i="4"/>
  <c r="JG80" i="4"/>
  <c r="JH80" i="4"/>
  <c r="JI80" i="4"/>
  <c r="JJ80" i="4"/>
  <c r="JK80" i="4"/>
  <c r="JM80" i="4"/>
  <c r="JN80" i="4"/>
  <c r="JO80" i="4"/>
  <c r="JP80" i="4"/>
  <c r="JQ80" i="4"/>
  <c r="JR80" i="4"/>
  <c r="JT80" i="4"/>
  <c r="JU80" i="4"/>
  <c r="JV80" i="4"/>
  <c r="JX80" i="4"/>
  <c r="JY80" i="4"/>
  <c r="JZ80" i="4"/>
  <c r="KA80" i="4"/>
  <c r="KB80" i="4"/>
  <c r="KC80" i="4"/>
  <c r="KD80" i="4"/>
  <c r="KE80" i="4"/>
  <c r="KF80" i="4"/>
  <c r="KG80" i="4"/>
  <c r="KH80" i="4"/>
  <c r="KI80" i="4"/>
  <c r="KJ80" i="4"/>
  <c r="KK80" i="4"/>
  <c r="KL80" i="4"/>
  <c r="KM80" i="4"/>
  <c r="KN80" i="4"/>
  <c r="KO80" i="4"/>
  <c r="KP80" i="4"/>
  <c r="KQ80" i="4"/>
  <c r="KR80" i="4"/>
  <c r="KS80" i="4"/>
  <c r="KV80" i="4"/>
  <c r="KW80" i="4"/>
  <c r="KX80" i="4"/>
  <c r="KY80" i="4"/>
  <c r="KZ80" i="4"/>
  <c r="LA80" i="4"/>
  <c r="LB80" i="4"/>
  <c r="LC80" i="4"/>
  <c r="LD80" i="4"/>
  <c r="LE80" i="4"/>
  <c r="LF80" i="4"/>
  <c r="LG80" i="4"/>
  <c r="LH80" i="4"/>
  <c r="LI80" i="4"/>
  <c r="LJ80" i="4"/>
  <c r="LK80" i="4"/>
  <c r="LL80" i="4"/>
  <c r="LM80" i="4"/>
  <c r="LN80" i="4"/>
  <c r="LO80" i="4"/>
  <c r="LP80" i="4"/>
  <c r="LQ80" i="4"/>
  <c r="LR80" i="4"/>
  <c r="LS80" i="4"/>
  <c r="LT80" i="4"/>
  <c r="LU80" i="4"/>
  <c r="LV80" i="4"/>
  <c r="LW80" i="4"/>
  <c r="LX80" i="4"/>
  <c r="LY80" i="4"/>
  <c r="LZ80" i="4"/>
  <c r="MA80" i="4"/>
  <c r="MB80" i="4"/>
  <c r="MC80" i="4"/>
  <c r="MD80" i="4"/>
  <c r="ME80" i="4"/>
  <c r="MF80" i="4"/>
  <c r="MG80" i="4"/>
  <c r="MH80" i="4"/>
  <c r="MI80" i="4"/>
  <c r="MJ80" i="4"/>
  <c r="MK80" i="4"/>
  <c r="ML80" i="4"/>
  <c r="MM80" i="4"/>
  <c r="MN80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BV81" i="4"/>
  <c r="BW81" i="4"/>
  <c r="BX81" i="4"/>
  <c r="BY81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T81" i="4"/>
  <c r="CU81" i="4"/>
  <c r="CV81" i="4"/>
  <c r="CW81" i="4"/>
  <c r="CX81" i="4"/>
  <c r="CY81" i="4"/>
  <c r="CZ81" i="4"/>
  <c r="DA81" i="4"/>
  <c r="DB81" i="4"/>
  <c r="DC81" i="4"/>
  <c r="DD81" i="4"/>
  <c r="DE81" i="4"/>
  <c r="DF81" i="4"/>
  <c r="DG81" i="4"/>
  <c r="DH81" i="4"/>
  <c r="DI81" i="4"/>
  <c r="DJ81" i="4"/>
  <c r="DK81" i="4"/>
  <c r="DL81" i="4"/>
  <c r="DM81" i="4"/>
  <c r="DN81" i="4"/>
  <c r="DO81" i="4"/>
  <c r="DP81" i="4"/>
  <c r="DQ81" i="4"/>
  <c r="DR81" i="4"/>
  <c r="DS81" i="4"/>
  <c r="DT81" i="4"/>
  <c r="DU81" i="4"/>
  <c r="DV81" i="4"/>
  <c r="DW81" i="4"/>
  <c r="DX81" i="4"/>
  <c r="DY81" i="4"/>
  <c r="DZ81" i="4"/>
  <c r="EA81" i="4"/>
  <c r="EB81" i="4"/>
  <c r="EC81" i="4"/>
  <c r="ED81" i="4"/>
  <c r="EE81" i="4"/>
  <c r="EF81" i="4"/>
  <c r="EG81" i="4"/>
  <c r="EH81" i="4"/>
  <c r="EI81" i="4"/>
  <c r="EJ81" i="4"/>
  <c r="EK81" i="4"/>
  <c r="EL81" i="4"/>
  <c r="EM81" i="4"/>
  <c r="EN81" i="4"/>
  <c r="EO81" i="4"/>
  <c r="EP81" i="4"/>
  <c r="EQ81" i="4"/>
  <c r="ER81" i="4"/>
  <c r="ES81" i="4"/>
  <c r="ET81" i="4"/>
  <c r="EU81" i="4"/>
  <c r="EV81" i="4"/>
  <c r="EW81" i="4"/>
  <c r="EX81" i="4"/>
  <c r="EY81" i="4"/>
  <c r="EZ81" i="4"/>
  <c r="FA81" i="4"/>
  <c r="FB81" i="4"/>
  <c r="FC81" i="4"/>
  <c r="FD81" i="4"/>
  <c r="FE81" i="4"/>
  <c r="FF81" i="4"/>
  <c r="FG81" i="4"/>
  <c r="FH81" i="4"/>
  <c r="FI81" i="4"/>
  <c r="FJ81" i="4"/>
  <c r="FM81" i="4"/>
  <c r="FN81" i="4"/>
  <c r="FO81" i="4"/>
  <c r="FP81" i="4"/>
  <c r="FQ81" i="4"/>
  <c r="FR81" i="4"/>
  <c r="FS81" i="4"/>
  <c r="FT81" i="4"/>
  <c r="FU81" i="4"/>
  <c r="FV81" i="4"/>
  <c r="FW81" i="4"/>
  <c r="FX81" i="4"/>
  <c r="FY81" i="4"/>
  <c r="FZ81" i="4"/>
  <c r="GA81" i="4"/>
  <c r="GB81" i="4"/>
  <c r="GC81" i="4"/>
  <c r="GD81" i="4"/>
  <c r="GE81" i="4"/>
  <c r="GF81" i="4"/>
  <c r="GG81" i="4"/>
  <c r="GH81" i="4"/>
  <c r="GI81" i="4"/>
  <c r="GJ81" i="4"/>
  <c r="GK81" i="4"/>
  <c r="GL81" i="4"/>
  <c r="GM81" i="4"/>
  <c r="GN81" i="4"/>
  <c r="GO81" i="4"/>
  <c r="GP81" i="4"/>
  <c r="GQ81" i="4"/>
  <c r="GS81" i="4"/>
  <c r="GT81" i="4"/>
  <c r="GU81" i="4"/>
  <c r="GV81" i="4"/>
  <c r="GW81" i="4"/>
  <c r="GX81" i="4"/>
  <c r="GY81" i="4"/>
  <c r="GZ81" i="4"/>
  <c r="HA81" i="4"/>
  <c r="HB81" i="4"/>
  <c r="HC81" i="4"/>
  <c r="HD81" i="4"/>
  <c r="HE81" i="4"/>
  <c r="HF81" i="4"/>
  <c r="HG81" i="4"/>
  <c r="HH81" i="4"/>
  <c r="HI81" i="4"/>
  <c r="HJ81" i="4"/>
  <c r="HK81" i="4"/>
  <c r="HL81" i="4"/>
  <c r="HM81" i="4"/>
  <c r="HN81" i="4"/>
  <c r="HO81" i="4"/>
  <c r="HP81" i="4"/>
  <c r="HQ81" i="4"/>
  <c r="HR81" i="4"/>
  <c r="HS81" i="4"/>
  <c r="HT81" i="4"/>
  <c r="HU81" i="4"/>
  <c r="HV81" i="4"/>
  <c r="HW81" i="4"/>
  <c r="HX81" i="4"/>
  <c r="HY81" i="4"/>
  <c r="HZ81" i="4"/>
  <c r="IA81" i="4"/>
  <c r="IB81" i="4"/>
  <c r="IC81" i="4"/>
  <c r="ID81" i="4"/>
  <c r="IE81" i="4"/>
  <c r="IF81" i="4"/>
  <c r="IG81" i="4"/>
  <c r="IH81" i="4"/>
  <c r="II81" i="4"/>
  <c r="IJ81" i="4"/>
  <c r="IK81" i="4"/>
  <c r="IM81" i="4"/>
  <c r="IN81" i="4"/>
  <c r="IO81" i="4"/>
  <c r="IP81" i="4"/>
  <c r="IQ81" i="4"/>
  <c r="IR81" i="4"/>
  <c r="IS81" i="4"/>
  <c r="IT81" i="4"/>
  <c r="IU81" i="4"/>
  <c r="IV81" i="4"/>
  <c r="IW81" i="4"/>
  <c r="IX81" i="4"/>
  <c r="IY81" i="4"/>
  <c r="IZ81" i="4"/>
  <c r="JA81" i="4"/>
  <c r="JB81" i="4"/>
  <c r="JC81" i="4"/>
  <c r="JD81" i="4"/>
  <c r="JE81" i="4"/>
  <c r="JG81" i="4"/>
  <c r="JH81" i="4"/>
  <c r="JI81" i="4"/>
  <c r="JJ81" i="4"/>
  <c r="JK81" i="4"/>
  <c r="JM81" i="4"/>
  <c r="JN81" i="4"/>
  <c r="JO81" i="4"/>
  <c r="JP81" i="4"/>
  <c r="JQ81" i="4"/>
  <c r="JR81" i="4"/>
  <c r="JT81" i="4"/>
  <c r="JU81" i="4"/>
  <c r="JV81" i="4"/>
  <c r="JX81" i="4"/>
  <c r="JY81" i="4"/>
  <c r="JZ81" i="4"/>
  <c r="KA81" i="4"/>
  <c r="KB81" i="4"/>
  <c r="KC81" i="4"/>
  <c r="KD81" i="4"/>
  <c r="KE81" i="4"/>
  <c r="KF81" i="4"/>
  <c r="KG81" i="4"/>
  <c r="KH81" i="4"/>
  <c r="KI81" i="4"/>
  <c r="KJ81" i="4"/>
  <c r="KK81" i="4"/>
  <c r="KL81" i="4"/>
  <c r="KM81" i="4"/>
  <c r="KN81" i="4"/>
  <c r="KO81" i="4"/>
  <c r="KP81" i="4"/>
  <c r="KQ81" i="4"/>
  <c r="KR81" i="4"/>
  <c r="KS81" i="4"/>
  <c r="KV81" i="4"/>
  <c r="KW81" i="4"/>
  <c r="KX81" i="4"/>
  <c r="KY81" i="4"/>
  <c r="KZ81" i="4"/>
  <c r="LA81" i="4"/>
  <c r="LB81" i="4"/>
  <c r="LC81" i="4"/>
  <c r="LD81" i="4"/>
  <c r="LE81" i="4"/>
  <c r="LF81" i="4"/>
  <c r="LG81" i="4"/>
  <c r="LH81" i="4"/>
  <c r="LI81" i="4"/>
  <c r="LJ81" i="4"/>
  <c r="LK81" i="4"/>
  <c r="LL81" i="4"/>
  <c r="LM81" i="4"/>
  <c r="LN81" i="4"/>
  <c r="LO81" i="4"/>
  <c r="LP81" i="4"/>
  <c r="LQ81" i="4"/>
  <c r="LR81" i="4"/>
  <c r="LS81" i="4"/>
  <c r="LT81" i="4"/>
  <c r="LU81" i="4"/>
  <c r="LV81" i="4"/>
  <c r="LW81" i="4"/>
  <c r="LX81" i="4"/>
  <c r="LY81" i="4"/>
  <c r="LZ81" i="4"/>
  <c r="MA81" i="4"/>
  <c r="MB81" i="4"/>
  <c r="MC81" i="4"/>
  <c r="MD81" i="4"/>
  <c r="ME81" i="4"/>
  <c r="MF81" i="4"/>
  <c r="MG81" i="4"/>
  <c r="MH81" i="4"/>
  <c r="MI81" i="4"/>
  <c r="MJ81" i="4"/>
  <c r="MK81" i="4"/>
  <c r="ML81" i="4"/>
  <c r="MM81" i="4"/>
  <c r="MN81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BV82" i="4"/>
  <c r="BW82" i="4"/>
  <c r="BX82" i="4"/>
  <c r="BY82" i="4"/>
  <c r="BZ82" i="4"/>
  <c r="CA82" i="4"/>
  <c r="CB82" i="4"/>
  <c r="CC82" i="4"/>
  <c r="CD82" i="4"/>
  <c r="CE82" i="4"/>
  <c r="CF82" i="4"/>
  <c r="CG82" i="4"/>
  <c r="CH82" i="4"/>
  <c r="CI82" i="4"/>
  <c r="CJ82" i="4"/>
  <c r="CK82" i="4"/>
  <c r="CL82" i="4"/>
  <c r="CM82" i="4"/>
  <c r="CN82" i="4"/>
  <c r="CO82" i="4"/>
  <c r="CP82" i="4"/>
  <c r="CQ82" i="4"/>
  <c r="CR82" i="4"/>
  <c r="CS82" i="4"/>
  <c r="CT82" i="4"/>
  <c r="CU82" i="4"/>
  <c r="CV82" i="4"/>
  <c r="CW82" i="4"/>
  <c r="CX82" i="4"/>
  <c r="CY82" i="4"/>
  <c r="CZ82" i="4"/>
  <c r="DA82" i="4"/>
  <c r="DB82" i="4"/>
  <c r="DC82" i="4"/>
  <c r="DD82" i="4"/>
  <c r="DE82" i="4"/>
  <c r="DF82" i="4"/>
  <c r="DG82" i="4"/>
  <c r="DH82" i="4"/>
  <c r="DI82" i="4"/>
  <c r="DJ82" i="4"/>
  <c r="DK82" i="4"/>
  <c r="DL82" i="4"/>
  <c r="DM82" i="4"/>
  <c r="DN82" i="4"/>
  <c r="DO82" i="4"/>
  <c r="DP82" i="4"/>
  <c r="DQ82" i="4"/>
  <c r="DR82" i="4"/>
  <c r="DS82" i="4"/>
  <c r="DT82" i="4"/>
  <c r="DU82" i="4"/>
  <c r="DV82" i="4"/>
  <c r="DW82" i="4"/>
  <c r="DX82" i="4"/>
  <c r="DY82" i="4"/>
  <c r="DZ82" i="4"/>
  <c r="EA82" i="4"/>
  <c r="EB82" i="4"/>
  <c r="EC82" i="4"/>
  <c r="ED82" i="4"/>
  <c r="EE82" i="4"/>
  <c r="EF82" i="4"/>
  <c r="EG82" i="4"/>
  <c r="EH82" i="4"/>
  <c r="EI82" i="4"/>
  <c r="EJ82" i="4"/>
  <c r="EK82" i="4"/>
  <c r="EL82" i="4"/>
  <c r="EM82" i="4"/>
  <c r="EN82" i="4"/>
  <c r="EO82" i="4"/>
  <c r="EP82" i="4"/>
  <c r="EQ82" i="4"/>
  <c r="ER82" i="4"/>
  <c r="ES82" i="4"/>
  <c r="ET82" i="4"/>
  <c r="EU82" i="4"/>
  <c r="EV82" i="4"/>
  <c r="EW82" i="4"/>
  <c r="EX82" i="4"/>
  <c r="EY82" i="4"/>
  <c r="EZ82" i="4"/>
  <c r="FA82" i="4"/>
  <c r="FB82" i="4"/>
  <c r="FC82" i="4"/>
  <c r="FD82" i="4"/>
  <c r="FE82" i="4"/>
  <c r="FF82" i="4"/>
  <c r="FG82" i="4"/>
  <c r="FH82" i="4"/>
  <c r="FI82" i="4"/>
  <c r="FJ82" i="4"/>
  <c r="FM82" i="4"/>
  <c r="FN82" i="4"/>
  <c r="FO82" i="4"/>
  <c r="FP82" i="4"/>
  <c r="FQ82" i="4"/>
  <c r="FR82" i="4"/>
  <c r="FS82" i="4"/>
  <c r="FT82" i="4"/>
  <c r="FU82" i="4"/>
  <c r="FV82" i="4"/>
  <c r="FW82" i="4"/>
  <c r="FX82" i="4"/>
  <c r="FY82" i="4"/>
  <c r="FZ82" i="4"/>
  <c r="GA82" i="4"/>
  <c r="GB82" i="4"/>
  <c r="GC82" i="4"/>
  <c r="GD82" i="4"/>
  <c r="GE82" i="4"/>
  <c r="GF82" i="4"/>
  <c r="GG82" i="4"/>
  <c r="GH82" i="4"/>
  <c r="GI82" i="4"/>
  <c r="GJ82" i="4"/>
  <c r="GK82" i="4"/>
  <c r="GL82" i="4"/>
  <c r="GM82" i="4"/>
  <c r="GN82" i="4"/>
  <c r="GO82" i="4"/>
  <c r="GP82" i="4"/>
  <c r="GQ82" i="4"/>
  <c r="GS82" i="4"/>
  <c r="GT82" i="4"/>
  <c r="GU82" i="4"/>
  <c r="GV82" i="4"/>
  <c r="GW82" i="4"/>
  <c r="GX82" i="4"/>
  <c r="GY82" i="4"/>
  <c r="GZ82" i="4"/>
  <c r="HA82" i="4"/>
  <c r="HB82" i="4"/>
  <c r="HC82" i="4"/>
  <c r="HD82" i="4"/>
  <c r="HE82" i="4"/>
  <c r="HF82" i="4"/>
  <c r="HG82" i="4"/>
  <c r="HH82" i="4"/>
  <c r="HI82" i="4"/>
  <c r="HJ82" i="4"/>
  <c r="HK82" i="4"/>
  <c r="HL82" i="4"/>
  <c r="HM82" i="4"/>
  <c r="HN82" i="4"/>
  <c r="HO82" i="4"/>
  <c r="HP82" i="4"/>
  <c r="HQ82" i="4"/>
  <c r="HR82" i="4"/>
  <c r="HS82" i="4"/>
  <c r="HT82" i="4"/>
  <c r="HU82" i="4"/>
  <c r="HV82" i="4"/>
  <c r="HW82" i="4"/>
  <c r="HX82" i="4"/>
  <c r="HY82" i="4"/>
  <c r="HZ82" i="4"/>
  <c r="IA82" i="4"/>
  <c r="IB82" i="4"/>
  <c r="IC82" i="4"/>
  <c r="ID82" i="4"/>
  <c r="IE82" i="4"/>
  <c r="IF82" i="4"/>
  <c r="IG82" i="4"/>
  <c r="IH82" i="4"/>
  <c r="II82" i="4"/>
  <c r="IJ82" i="4"/>
  <c r="IK82" i="4"/>
  <c r="IM82" i="4"/>
  <c r="IN82" i="4"/>
  <c r="IO82" i="4"/>
  <c r="IP82" i="4"/>
  <c r="IQ82" i="4"/>
  <c r="IR82" i="4"/>
  <c r="IS82" i="4"/>
  <c r="IT82" i="4"/>
  <c r="IU82" i="4"/>
  <c r="IV82" i="4"/>
  <c r="IW82" i="4"/>
  <c r="IX82" i="4"/>
  <c r="IY82" i="4"/>
  <c r="IZ82" i="4"/>
  <c r="JA82" i="4"/>
  <c r="JB82" i="4"/>
  <c r="JC82" i="4"/>
  <c r="JD82" i="4"/>
  <c r="JE82" i="4"/>
  <c r="JG82" i="4"/>
  <c r="JH82" i="4"/>
  <c r="JI82" i="4"/>
  <c r="JJ82" i="4"/>
  <c r="JK82" i="4"/>
  <c r="JM82" i="4"/>
  <c r="JN82" i="4"/>
  <c r="JO82" i="4"/>
  <c r="JP82" i="4"/>
  <c r="JQ82" i="4"/>
  <c r="JR82" i="4"/>
  <c r="JT82" i="4"/>
  <c r="JU82" i="4"/>
  <c r="JV82" i="4"/>
  <c r="JX82" i="4"/>
  <c r="JY82" i="4"/>
  <c r="JZ82" i="4"/>
  <c r="KA82" i="4"/>
  <c r="KB82" i="4"/>
  <c r="KC82" i="4"/>
  <c r="KD82" i="4"/>
  <c r="KE82" i="4"/>
  <c r="KF82" i="4"/>
  <c r="KG82" i="4"/>
  <c r="KH82" i="4"/>
  <c r="KI82" i="4"/>
  <c r="KJ82" i="4"/>
  <c r="KK82" i="4"/>
  <c r="KL82" i="4"/>
  <c r="KM82" i="4"/>
  <c r="KN82" i="4"/>
  <c r="KO82" i="4"/>
  <c r="KP82" i="4"/>
  <c r="KQ82" i="4"/>
  <c r="KR82" i="4"/>
  <c r="KS82" i="4"/>
  <c r="KV82" i="4"/>
  <c r="KW82" i="4"/>
  <c r="KX82" i="4"/>
  <c r="KY82" i="4"/>
  <c r="KZ82" i="4"/>
  <c r="LA82" i="4"/>
  <c r="LB82" i="4"/>
  <c r="LC82" i="4"/>
  <c r="LD82" i="4"/>
  <c r="LE82" i="4"/>
  <c r="LF82" i="4"/>
  <c r="LG82" i="4"/>
  <c r="LH82" i="4"/>
  <c r="LI82" i="4"/>
  <c r="LJ82" i="4"/>
  <c r="LK82" i="4"/>
  <c r="LL82" i="4"/>
  <c r="LM82" i="4"/>
  <c r="LN82" i="4"/>
  <c r="LO82" i="4"/>
  <c r="LP82" i="4"/>
  <c r="LQ82" i="4"/>
  <c r="LR82" i="4"/>
  <c r="LS82" i="4"/>
  <c r="LT82" i="4"/>
  <c r="LU82" i="4"/>
  <c r="LV82" i="4"/>
  <c r="LW82" i="4"/>
  <c r="LX82" i="4"/>
  <c r="LY82" i="4"/>
  <c r="LZ82" i="4"/>
  <c r="MA82" i="4"/>
  <c r="MB82" i="4"/>
  <c r="MC82" i="4"/>
  <c r="MD82" i="4"/>
  <c r="ME82" i="4"/>
  <c r="MF82" i="4"/>
  <c r="MG82" i="4"/>
  <c r="MH82" i="4"/>
  <c r="MI82" i="4"/>
  <c r="MJ82" i="4"/>
  <c r="MK82" i="4"/>
  <c r="ML82" i="4"/>
  <c r="MM82" i="4"/>
  <c r="MN82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BU83" i="4"/>
  <c r="BV83" i="4"/>
  <c r="BW83" i="4"/>
  <c r="BX83" i="4"/>
  <c r="BY83" i="4"/>
  <c r="BZ83" i="4"/>
  <c r="CA83" i="4"/>
  <c r="CB83" i="4"/>
  <c r="CC83" i="4"/>
  <c r="CD83" i="4"/>
  <c r="CE83" i="4"/>
  <c r="CF83" i="4"/>
  <c r="CG83" i="4"/>
  <c r="CH83" i="4"/>
  <c r="CI83" i="4"/>
  <c r="CJ83" i="4"/>
  <c r="CK83" i="4"/>
  <c r="CL83" i="4"/>
  <c r="CM83" i="4"/>
  <c r="CN83" i="4"/>
  <c r="CO83" i="4"/>
  <c r="CP83" i="4"/>
  <c r="CQ83" i="4"/>
  <c r="CR83" i="4"/>
  <c r="CS83" i="4"/>
  <c r="CT83" i="4"/>
  <c r="CU83" i="4"/>
  <c r="CV83" i="4"/>
  <c r="CW83" i="4"/>
  <c r="CX83" i="4"/>
  <c r="CY83" i="4"/>
  <c r="CZ83" i="4"/>
  <c r="DA83" i="4"/>
  <c r="DB83" i="4"/>
  <c r="DC83" i="4"/>
  <c r="DD83" i="4"/>
  <c r="DE83" i="4"/>
  <c r="DF83" i="4"/>
  <c r="DG83" i="4"/>
  <c r="DH83" i="4"/>
  <c r="DI83" i="4"/>
  <c r="DJ83" i="4"/>
  <c r="DK83" i="4"/>
  <c r="DL83" i="4"/>
  <c r="DM83" i="4"/>
  <c r="DN83" i="4"/>
  <c r="DO83" i="4"/>
  <c r="DP83" i="4"/>
  <c r="DQ83" i="4"/>
  <c r="DR83" i="4"/>
  <c r="DS83" i="4"/>
  <c r="DT83" i="4"/>
  <c r="DU83" i="4"/>
  <c r="DV83" i="4"/>
  <c r="DW83" i="4"/>
  <c r="DX83" i="4"/>
  <c r="DY83" i="4"/>
  <c r="DZ83" i="4"/>
  <c r="EA83" i="4"/>
  <c r="EB83" i="4"/>
  <c r="EC83" i="4"/>
  <c r="ED83" i="4"/>
  <c r="EE83" i="4"/>
  <c r="EF83" i="4"/>
  <c r="EG83" i="4"/>
  <c r="EH83" i="4"/>
  <c r="EI83" i="4"/>
  <c r="EJ83" i="4"/>
  <c r="EK83" i="4"/>
  <c r="EL83" i="4"/>
  <c r="EM83" i="4"/>
  <c r="EN83" i="4"/>
  <c r="EO83" i="4"/>
  <c r="EP83" i="4"/>
  <c r="EQ83" i="4"/>
  <c r="ER83" i="4"/>
  <c r="ES83" i="4"/>
  <c r="ET83" i="4"/>
  <c r="EU83" i="4"/>
  <c r="EV83" i="4"/>
  <c r="EW83" i="4"/>
  <c r="EX83" i="4"/>
  <c r="EY83" i="4"/>
  <c r="EZ83" i="4"/>
  <c r="FA83" i="4"/>
  <c r="FB83" i="4"/>
  <c r="FC83" i="4"/>
  <c r="FD83" i="4"/>
  <c r="FE83" i="4"/>
  <c r="FF83" i="4"/>
  <c r="FG83" i="4"/>
  <c r="FH83" i="4"/>
  <c r="FI83" i="4"/>
  <c r="FJ83" i="4"/>
  <c r="FM83" i="4"/>
  <c r="FN83" i="4"/>
  <c r="FO83" i="4"/>
  <c r="FP83" i="4"/>
  <c r="FQ83" i="4"/>
  <c r="FR83" i="4"/>
  <c r="FS83" i="4"/>
  <c r="FT83" i="4"/>
  <c r="FU83" i="4"/>
  <c r="FV83" i="4"/>
  <c r="FW83" i="4"/>
  <c r="FX83" i="4"/>
  <c r="FY83" i="4"/>
  <c r="FZ83" i="4"/>
  <c r="GA83" i="4"/>
  <c r="GB83" i="4"/>
  <c r="GC83" i="4"/>
  <c r="GD83" i="4"/>
  <c r="GE83" i="4"/>
  <c r="GF83" i="4"/>
  <c r="GG83" i="4"/>
  <c r="GH83" i="4"/>
  <c r="GI83" i="4"/>
  <c r="GJ83" i="4"/>
  <c r="GK83" i="4"/>
  <c r="GL83" i="4"/>
  <c r="GM83" i="4"/>
  <c r="GN83" i="4"/>
  <c r="GO83" i="4"/>
  <c r="GP83" i="4"/>
  <c r="GQ83" i="4"/>
  <c r="GS83" i="4"/>
  <c r="GT83" i="4"/>
  <c r="GU83" i="4"/>
  <c r="GV83" i="4"/>
  <c r="GW83" i="4"/>
  <c r="GX83" i="4"/>
  <c r="GY83" i="4"/>
  <c r="GZ83" i="4"/>
  <c r="HA83" i="4"/>
  <c r="HB83" i="4"/>
  <c r="HC83" i="4"/>
  <c r="HD83" i="4"/>
  <c r="HE83" i="4"/>
  <c r="HF83" i="4"/>
  <c r="HG83" i="4"/>
  <c r="HH83" i="4"/>
  <c r="HI83" i="4"/>
  <c r="HJ83" i="4"/>
  <c r="HK83" i="4"/>
  <c r="HL83" i="4"/>
  <c r="HM83" i="4"/>
  <c r="HN83" i="4"/>
  <c r="HO83" i="4"/>
  <c r="HP83" i="4"/>
  <c r="HQ83" i="4"/>
  <c r="HR83" i="4"/>
  <c r="HS83" i="4"/>
  <c r="HT83" i="4"/>
  <c r="HU83" i="4"/>
  <c r="HV83" i="4"/>
  <c r="HW83" i="4"/>
  <c r="HX83" i="4"/>
  <c r="HY83" i="4"/>
  <c r="HZ83" i="4"/>
  <c r="IA83" i="4"/>
  <c r="IB83" i="4"/>
  <c r="IC83" i="4"/>
  <c r="ID83" i="4"/>
  <c r="IE83" i="4"/>
  <c r="IF83" i="4"/>
  <c r="IG83" i="4"/>
  <c r="IH83" i="4"/>
  <c r="II83" i="4"/>
  <c r="IJ83" i="4"/>
  <c r="IK83" i="4"/>
  <c r="IM83" i="4"/>
  <c r="IN83" i="4"/>
  <c r="IO83" i="4"/>
  <c r="IP83" i="4"/>
  <c r="IQ83" i="4"/>
  <c r="IR83" i="4"/>
  <c r="IS83" i="4"/>
  <c r="IT83" i="4"/>
  <c r="IU83" i="4"/>
  <c r="IV83" i="4"/>
  <c r="IW83" i="4"/>
  <c r="IX83" i="4"/>
  <c r="IY83" i="4"/>
  <c r="IZ83" i="4"/>
  <c r="JA83" i="4"/>
  <c r="JB83" i="4"/>
  <c r="JC83" i="4"/>
  <c r="JD83" i="4"/>
  <c r="JE83" i="4"/>
  <c r="JG83" i="4"/>
  <c r="JH83" i="4"/>
  <c r="JI83" i="4"/>
  <c r="JJ83" i="4"/>
  <c r="JK83" i="4"/>
  <c r="JM83" i="4"/>
  <c r="JN83" i="4"/>
  <c r="JO83" i="4"/>
  <c r="JP83" i="4"/>
  <c r="JQ83" i="4"/>
  <c r="JR83" i="4"/>
  <c r="JT83" i="4"/>
  <c r="JU83" i="4"/>
  <c r="JV83" i="4"/>
  <c r="JX83" i="4"/>
  <c r="JY83" i="4"/>
  <c r="JZ83" i="4"/>
  <c r="KA83" i="4"/>
  <c r="KB83" i="4"/>
  <c r="KC83" i="4"/>
  <c r="KD83" i="4"/>
  <c r="KE83" i="4"/>
  <c r="KF83" i="4"/>
  <c r="KG83" i="4"/>
  <c r="KH83" i="4"/>
  <c r="KI83" i="4"/>
  <c r="KJ83" i="4"/>
  <c r="KK83" i="4"/>
  <c r="KL83" i="4"/>
  <c r="KM83" i="4"/>
  <c r="KN83" i="4"/>
  <c r="KO83" i="4"/>
  <c r="KP83" i="4"/>
  <c r="KQ83" i="4"/>
  <c r="KR83" i="4"/>
  <c r="KS83" i="4"/>
  <c r="KV83" i="4"/>
  <c r="KW83" i="4"/>
  <c r="KX83" i="4"/>
  <c r="KY83" i="4"/>
  <c r="KZ83" i="4"/>
  <c r="LA83" i="4"/>
  <c r="LB83" i="4"/>
  <c r="LC83" i="4"/>
  <c r="LD83" i="4"/>
  <c r="LE83" i="4"/>
  <c r="LF83" i="4"/>
  <c r="LG83" i="4"/>
  <c r="LH83" i="4"/>
  <c r="LI83" i="4"/>
  <c r="LJ83" i="4"/>
  <c r="LK83" i="4"/>
  <c r="LL83" i="4"/>
  <c r="LM83" i="4"/>
  <c r="LN83" i="4"/>
  <c r="LO83" i="4"/>
  <c r="LP83" i="4"/>
  <c r="LQ83" i="4"/>
  <c r="LR83" i="4"/>
  <c r="LS83" i="4"/>
  <c r="LT83" i="4"/>
  <c r="LU83" i="4"/>
  <c r="LV83" i="4"/>
  <c r="LW83" i="4"/>
  <c r="LX83" i="4"/>
  <c r="LY83" i="4"/>
  <c r="LZ83" i="4"/>
  <c r="MA83" i="4"/>
  <c r="MB83" i="4"/>
  <c r="MC83" i="4"/>
  <c r="MD83" i="4"/>
  <c r="ME83" i="4"/>
  <c r="MF83" i="4"/>
  <c r="MG83" i="4"/>
  <c r="MH83" i="4"/>
  <c r="MI83" i="4"/>
  <c r="MJ83" i="4"/>
  <c r="MK83" i="4"/>
  <c r="ML83" i="4"/>
  <c r="MM83" i="4"/>
  <c r="MN83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BU84" i="4"/>
  <c r="BV84" i="4"/>
  <c r="BW84" i="4"/>
  <c r="BX84" i="4"/>
  <c r="BY84" i="4"/>
  <c r="BZ84" i="4"/>
  <c r="CA84" i="4"/>
  <c r="CB84" i="4"/>
  <c r="CC84" i="4"/>
  <c r="CD84" i="4"/>
  <c r="CE84" i="4"/>
  <c r="CF84" i="4"/>
  <c r="CG84" i="4"/>
  <c r="CH84" i="4"/>
  <c r="CI84" i="4"/>
  <c r="CJ84" i="4"/>
  <c r="CK84" i="4"/>
  <c r="CL84" i="4"/>
  <c r="CM84" i="4"/>
  <c r="CN84" i="4"/>
  <c r="CO84" i="4"/>
  <c r="CP84" i="4"/>
  <c r="CQ84" i="4"/>
  <c r="CR84" i="4"/>
  <c r="CS84" i="4"/>
  <c r="CT84" i="4"/>
  <c r="CU84" i="4"/>
  <c r="CV84" i="4"/>
  <c r="CW84" i="4"/>
  <c r="CX84" i="4"/>
  <c r="CY84" i="4"/>
  <c r="CZ84" i="4"/>
  <c r="DA84" i="4"/>
  <c r="DB84" i="4"/>
  <c r="DC84" i="4"/>
  <c r="DD84" i="4"/>
  <c r="DE84" i="4"/>
  <c r="DF84" i="4"/>
  <c r="DG84" i="4"/>
  <c r="DH84" i="4"/>
  <c r="DI84" i="4"/>
  <c r="DJ84" i="4"/>
  <c r="DK84" i="4"/>
  <c r="DL84" i="4"/>
  <c r="DM84" i="4"/>
  <c r="DN84" i="4"/>
  <c r="DO84" i="4"/>
  <c r="DP84" i="4"/>
  <c r="DQ84" i="4"/>
  <c r="DR84" i="4"/>
  <c r="DS84" i="4"/>
  <c r="DT84" i="4"/>
  <c r="DU84" i="4"/>
  <c r="DV84" i="4"/>
  <c r="DW84" i="4"/>
  <c r="DX84" i="4"/>
  <c r="DY84" i="4"/>
  <c r="DZ84" i="4"/>
  <c r="EA84" i="4"/>
  <c r="EB84" i="4"/>
  <c r="EC84" i="4"/>
  <c r="ED84" i="4"/>
  <c r="EE84" i="4"/>
  <c r="EF84" i="4"/>
  <c r="EG84" i="4"/>
  <c r="EH84" i="4"/>
  <c r="EI84" i="4"/>
  <c r="EJ84" i="4"/>
  <c r="EK84" i="4"/>
  <c r="EL84" i="4"/>
  <c r="EM84" i="4"/>
  <c r="EN84" i="4"/>
  <c r="EO84" i="4"/>
  <c r="EP84" i="4"/>
  <c r="EQ84" i="4"/>
  <c r="ER84" i="4"/>
  <c r="ES84" i="4"/>
  <c r="ET84" i="4"/>
  <c r="EU84" i="4"/>
  <c r="EV84" i="4"/>
  <c r="EW84" i="4"/>
  <c r="EX84" i="4"/>
  <c r="EY84" i="4"/>
  <c r="EZ84" i="4"/>
  <c r="FA84" i="4"/>
  <c r="FB84" i="4"/>
  <c r="FC84" i="4"/>
  <c r="FD84" i="4"/>
  <c r="FE84" i="4"/>
  <c r="FF84" i="4"/>
  <c r="FG84" i="4"/>
  <c r="FH84" i="4"/>
  <c r="FI84" i="4"/>
  <c r="FJ84" i="4"/>
  <c r="FM84" i="4"/>
  <c r="FN84" i="4"/>
  <c r="FO84" i="4"/>
  <c r="FP84" i="4"/>
  <c r="FQ84" i="4"/>
  <c r="FR84" i="4"/>
  <c r="FS84" i="4"/>
  <c r="FT84" i="4"/>
  <c r="FU84" i="4"/>
  <c r="FV84" i="4"/>
  <c r="FW84" i="4"/>
  <c r="FX84" i="4"/>
  <c r="FY84" i="4"/>
  <c r="FZ84" i="4"/>
  <c r="GA84" i="4"/>
  <c r="GB84" i="4"/>
  <c r="GC84" i="4"/>
  <c r="GD84" i="4"/>
  <c r="GE84" i="4"/>
  <c r="GF84" i="4"/>
  <c r="GG84" i="4"/>
  <c r="GH84" i="4"/>
  <c r="GI84" i="4"/>
  <c r="GJ84" i="4"/>
  <c r="GK84" i="4"/>
  <c r="GL84" i="4"/>
  <c r="GM84" i="4"/>
  <c r="GN84" i="4"/>
  <c r="GO84" i="4"/>
  <c r="GP84" i="4"/>
  <c r="GQ84" i="4"/>
  <c r="GS84" i="4"/>
  <c r="GT84" i="4"/>
  <c r="GU84" i="4"/>
  <c r="GV84" i="4"/>
  <c r="GW84" i="4"/>
  <c r="GX84" i="4"/>
  <c r="GY84" i="4"/>
  <c r="GZ84" i="4"/>
  <c r="HA84" i="4"/>
  <c r="HB84" i="4"/>
  <c r="HC84" i="4"/>
  <c r="HD84" i="4"/>
  <c r="HE84" i="4"/>
  <c r="HF84" i="4"/>
  <c r="HG84" i="4"/>
  <c r="HH84" i="4"/>
  <c r="HI84" i="4"/>
  <c r="HJ84" i="4"/>
  <c r="HK84" i="4"/>
  <c r="HL84" i="4"/>
  <c r="HM84" i="4"/>
  <c r="HN84" i="4"/>
  <c r="HO84" i="4"/>
  <c r="HP84" i="4"/>
  <c r="HQ84" i="4"/>
  <c r="HR84" i="4"/>
  <c r="HS84" i="4"/>
  <c r="HT84" i="4"/>
  <c r="HU84" i="4"/>
  <c r="HV84" i="4"/>
  <c r="HW84" i="4"/>
  <c r="HX84" i="4"/>
  <c r="HY84" i="4"/>
  <c r="HZ84" i="4"/>
  <c r="IA84" i="4"/>
  <c r="IB84" i="4"/>
  <c r="IC84" i="4"/>
  <c r="ID84" i="4"/>
  <c r="IE84" i="4"/>
  <c r="IF84" i="4"/>
  <c r="IG84" i="4"/>
  <c r="IH84" i="4"/>
  <c r="II84" i="4"/>
  <c r="IJ84" i="4"/>
  <c r="IK84" i="4"/>
  <c r="IM84" i="4"/>
  <c r="IN84" i="4"/>
  <c r="IO84" i="4"/>
  <c r="IP84" i="4"/>
  <c r="IQ84" i="4"/>
  <c r="IR84" i="4"/>
  <c r="IS84" i="4"/>
  <c r="IT84" i="4"/>
  <c r="IU84" i="4"/>
  <c r="IV84" i="4"/>
  <c r="IW84" i="4"/>
  <c r="IX84" i="4"/>
  <c r="IY84" i="4"/>
  <c r="IZ84" i="4"/>
  <c r="JA84" i="4"/>
  <c r="JB84" i="4"/>
  <c r="JC84" i="4"/>
  <c r="JD84" i="4"/>
  <c r="JE84" i="4"/>
  <c r="JG84" i="4"/>
  <c r="JH84" i="4"/>
  <c r="JI84" i="4"/>
  <c r="JJ84" i="4"/>
  <c r="JK84" i="4"/>
  <c r="JM84" i="4"/>
  <c r="JN84" i="4"/>
  <c r="JO84" i="4"/>
  <c r="JP84" i="4"/>
  <c r="JQ84" i="4"/>
  <c r="JR84" i="4"/>
  <c r="JT84" i="4"/>
  <c r="JU84" i="4"/>
  <c r="JV84" i="4"/>
  <c r="JX84" i="4"/>
  <c r="JY84" i="4"/>
  <c r="JZ84" i="4"/>
  <c r="KA84" i="4"/>
  <c r="KB84" i="4"/>
  <c r="KC84" i="4"/>
  <c r="KD84" i="4"/>
  <c r="KE84" i="4"/>
  <c r="KF84" i="4"/>
  <c r="KG84" i="4"/>
  <c r="KH84" i="4"/>
  <c r="KI84" i="4"/>
  <c r="KJ84" i="4"/>
  <c r="KK84" i="4"/>
  <c r="KL84" i="4"/>
  <c r="KM84" i="4"/>
  <c r="KN84" i="4"/>
  <c r="KO84" i="4"/>
  <c r="KP84" i="4"/>
  <c r="KQ84" i="4"/>
  <c r="KR84" i="4"/>
  <c r="KS84" i="4"/>
  <c r="KV84" i="4"/>
  <c r="KW84" i="4"/>
  <c r="KX84" i="4"/>
  <c r="KY84" i="4"/>
  <c r="KZ84" i="4"/>
  <c r="LA84" i="4"/>
  <c r="LB84" i="4"/>
  <c r="LC84" i="4"/>
  <c r="LD84" i="4"/>
  <c r="LE84" i="4"/>
  <c r="LF84" i="4"/>
  <c r="LG84" i="4"/>
  <c r="LH84" i="4"/>
  <c r="LI84" i="4"/>
  <c r="LJ84" i="4"/>
  <c r="LK84" i="4"/>
  <c r="LL84" i="4"/>
  <c r="LM84" i="4"/>
  <c r="LN84" i="4"/>
  <c r="LO84" i="4"/>
  <c r="LP84" i="4"/>
  <c r="LQ84" i="4"/>
  <c r="LR84" i="4"/>
  <c r="LS84" i="4"/>
  <c r="LT84" i="4"/>
  <c r="LU84" i="4"/>
  <c r="LV84" i="4"/>
  <c r="LW84" i="4"/>
  <c r="LX84" i="4"/>
  <c r="LY84" i="4"/>
  <c r="LZ84" i="4"/>
  <c r="MA84" i="4"/>
  <c r="MB84" i="4"/>
  <c r="MC84" i="4"/>
  <c r="MD84" i="4"/>
  <c r="ME84" i="4"/>
  <c r="MF84" i="4"/>
  <c r="MG84" i="4"/>
  <c r="MH84" i="4"/>
  <c r="MI84" i="4"/>
  <c r="MJ84" i="4"/>
  <c r="MK84" i="4"/>
  <c r="ML84" i="4"/>
  <c r="MM84" i="4"/>
  <c r="MN84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BU85" i="4"/>
  <c r="BV85" i="4"/>
  <c r="BW85" i="4"/>
  <c r="BX85" i="4"/>
  <c r="BY85" i="4"/>
  <c r="BZ85" i="4"/>
  <c r="CA85" i="4"/>
  <c r="CB85" i="4"/>
  <c r="CC85" i="4"/>
  <c r="CD85" i="4"/>
  <c r="CE85" i="4"/>
  <c r="CF85" i="4"/>
  <c r="CG85" i="4"/>
  <c r="CH85" i="4"/>
  <c r="CI85" i="4"/>
  <c r="CJ85" i="4"/>
  <c r="CK85" i="4"/>
  <c r="CL85" i="4"/>
  <c r="CM85" i="4"/>
  <c r="CN85" i="4"/>
  <c r="CO85" i="4"/>
  <c r="CP85" i="4"/>
  <c r="CQ85" i="4"/>
  <c r="CR85" i="4"/>
  <c r="CS85" i="4"/>
  <c r="CT85" i="4"/>
  <c r="CU85" i="4"/>
  <c r="CV85" i="4"/>
  <c r="CW85" i="4"/>
  <c r="CX85" i="4"/>
  <c r="CY85" i="4"/>
  <c r="CZ85" i="4"/>
  <c r="DA85" i="4"/>
  <c r="DB85" i="4"/>
  <c r="DC85" i="4"/>
  <c r="DD85" i="4"/>
  <c r="DE85" i="4"/>
  <c r="DF85" i="4"/>
  <c r="DG85" i="4"/>
  <c r="DH85" i="4"/>
  <c r="DI85" i="4"/>
  <c r="DJ85" i="4"/>
  <c r="DK85" i="4"/>
  <c r="DL85" i="4"/>
  <c r="DM85" i="4"/>
  <c r="DN85" i="4"/>
  <c r="DO85" i="4"/>
  <c r="DP85" i="4"/>
  <c r="DQ85" i="4"/>
  <c r="DR85" i="4"/>
  <c r="DS85" i="4"/>
  <c r="DT85" i="4"/>
  <c r="DU85" i="4"/>
  <c r="DV85" i="4"/>
  <c r="DW85" i="4"/>
  <c r="DX85" i="4"/>
  <c r="DY85" i="4"/>
  <c r="DZ85" i="4"/>
  <c r="EA85" i="4"/>
  <c r="EB85" i="4"/>
  <c r="EC85" i="4"/>
  <c r="ED85" i="4"/>
  <c r="EE85" i="4"/>
  <c r="EF85" i="4"/>
  <c r="EG85" i="4"/>
  <c r="EH85" i="4"/>
  <c r="EI85" i="4"/>
  <c r="EJ85" i="4"/>
  <c r="EK85" i="4"/>
  <c r="EL85" i="4"/>
  <c r="EM85" i="4"/>
  <c r="EN85" i="4"/>
  <c r="EO85" i="4"/>
  <c r="EP85" i="4"/>
  <c r="EQ85" i="4"/>
  <c r="ER85" i="4"/>
  <c r="ES85" i="4"/>
  <c r="ET85" i="4"/>
  <c r="EU85" i="4"/>
  <c r="EV85" i="4"/>
  <c r="EW85" i="4"/>
  <c r="EX85" i="4"/>
  <c r="EY85" i="4"/>
  <c r="EZ85" i="4"/>
  <c r="FA85" i="4"/>
  <c r="FB85" i="4"/>
  <c r="FC85" i="4"/>
  <c r="FD85" i="4"/>
  <c r="FE85" i="4"/>
  <c r="FF85" i="4"/>
  <c r="FG85" i="4"/>
  <c r="FH85" i="4"/>
  <c r="FI85" i="4"/>
  <c r="FJ85" i="4"/>
  <c r="FM85" i="4"/>
  <c r="FN85" i="4"/>
  <c r="FO85" i="4"/>
  <c r="FP85" i="4"/>
  <c r="FQ85" i="4"/>
  <c r="FR85" i="4"/>
  <c r="FS85" i="4"/>
  <c r="FT85" i="4"/>
  <c r="FU85" i="4"/>
  <c r="FV85" i="4"/>
  <c r="FW85" i="4"/>
  <c r="FX85" i="4"/>
  <c r="FY85" i="4"/>
  <c r="FZ85" i="4"/>
  <c r="GA85" i="4"/>
  <c r="GB85" i="4"/>
  <c r="GC85" i="4"/>
  <c r="GD85" i="4"/>
  <c r="GE85" i="4"/>
  <c r="GF85" i="4"/>
  <c r="GG85" i="4"/>
  <c r="GH85" i="4"/>
  <c r="GI85" i="4"/>
  <c r="GJ85" i="4"/>
  <c r="GK85" i="4"/>
  <c r="GL85" i="4"/>
  <c r="GM85" i="4"/>
  <c r="GN85" i="4"/>
  <c r="GO85" i="4"/>
  <c r="GP85" i="4"/>
  <c r="GQ85" i="4"/>
  <c r="GS85" i="4"/>
  <c r="GT85" i="4"/>
  <c r="GU85" i="4"/>
  <c r="GV85" i="4"/>
  <c r="GW85" i="4"/>
  <c r="GX85" i="4"/>
  <c r="GY85" i="4"/>
  <c r="GZ85" i="4"/>
  <c r="HA85" i="4"/>
  <c r="HB85" i="4"/>
  <c r="HC85" i="4"/>
  <c r="HD85" i="4"/>
  <c r="HE85" i="4"/>
  <c r="HF85" i="4"/>
  <c r="HG85" i="4"/>
  <c r="HH85" i="4"/>
  <c r="HI85" i="4"/>
  <c r="HJ85" i="4"/>
  <c r="HK85" i="4"/>
  <c r="HL85" i="4"/>
  <c r="HM85" i="4"/>
  <c r="HN85" i="4"/>
  <c r="HO85" i="4"/>
  <c r="HP85" i="4"/>
  <c r="HQ85" i="4"/>
  <c r="HR85" i="4"/>
  <c r="HS85" i="4"/>
  <c r="HT85" i="4"/>
  <c r="HU85" i="4"/>
  <c r="HV85" i="4"/>
  <c r="HW85" i="4"/>
  <c r="HX85" i="4"/>
  <c r="HY85" i="4"/>
  <c r="HZ85" i="4"/>
  <c r="IA85" i="4"/>
  <c r="IB85" i="4"/>
  <c r="IC85" i="4"/>
  <c r="ID85" i="4"/>
  <c r="IE85" i="4"/>
  <c r="IF85" i="4"/>
  <c r="IG85" i="4"/>
  <c r="IH85" i="4"/>
  <c r="II85" i="4"/>
  <c r="IJ85" i="4"/>
  <c r="IK85" i="4"/>
  <c r="IM85" i="4"/>
  <c r="IN85" i="4"/>
  <c r="IO85" i="4"/>
  <c r="IP85" i="4"/>
  <c r="IQ85" i="4"/>
  <c r="IR85" i="4"/>
  <c r="IS85" i="4"/>
  <c r="IT85" i="4"/>
  <c r="IU85" i="4"/>
  <c r="IV85" i="4"/>
  <c r="IW85" i="4"/>
  <c r="IX85" i="4"/>
  <c r="IY85" i="4"/>
  <c r="IZ85" i="4"/>
  <c r="JA85" i="4"/>
  <c r="JB85" i="4"/>
  <c r="JC85" i="4"/>
  <c r="JD85" i="4"/>
  <c r="JE85" i="4"/>
  <c r="JG85" i="4"/>
  <c r="JH85" i="4"/>
  <c r="JI85" i="4"/>
  <c r="JJ85" i="4"/>
  <c r="JK85" i="4"/>
  <c r="JM85" i="4"/>
  <c r="JN85" i="4"/>
  <c r="JO85" i="4"/>
  <c r="JP85" i="4"/>
  <c r="JQ85" i="4"/>
  <c r="JR85" i="4"/>
  <c r="JT85" i="4"/>
  <c r="JU85" i="4"/>
  <c r="JV85" i="4"/>
  <c r="JX85" i="4"/>
  <c r="JY85" i="4"/>
  <c r="JZ85" i="4"/>
  <c r="KA85" i="4"/>
  <c r="KB85" i="4"/>
  <c r="KC85" i="4"/>
  <c r="KD85" i="4"/>
  <c r="KE85" i="4"/>
  <c r="KF85" i="4"/>
  <c r="KG85" i="4"/>
  <c r="KH85" i="4"/>
  <c r="KI85" i="4"/>
  <c r="KJ85" i="4"/>
  <c r="KK85" i="4"/>
  <c r="KL85" i="4"/>
  <c r="KM85" i="4"/>
  <c r="KN85" i="4"/>
  <c r="KO85" i="4"/>
  <c r="KP85" i="4"/>
  <c r="KQ85" i="4"/>
  <c r="KR85" i="4"/>
  <c r="KS85" i="4"/>
  <c r="KV85" i="4"/>
  <c r="KW85" i="4"/>
  <c r="KX85" i="4"/>
  <c r="KY85" i="4"/>
  <c r="KZ85" i="4"/>
  <c r="LA85" i="4"/>
  <c r="LB85" i="4"/>
  <c r="LC85" i="4"/>
  <c r="LD85" i="4"/>
  <c r="LE85" i="4"/>
  <c r="LF85" i="4"/>
  <c r="LG85" i="4"/>
  <c r="LH85" i="4"/>
  <c r="LI85" i="4"/>
  <c r="LJ85" i="4"/>
  <c r="LK85" i="4"/>
  <c r="LL85" i="4"/>
  <c r="LM85" i="4"/>
  <c r="LN85" i="4"/>
  <c r="LO85" i="4"/>
  <c r="LP85" i="4"/>
  <c r="LQ85" i="4"/>
  <c r="LR85" i="4"/>
  <c r="LS85" i="4"/>
  <c r="LT85" i="4"/>
  <c r="LU85" i="4"/>
  <c r="LV85" i="4"/>
  <c r="LW85" i="4"/>
  <c r="LX85" i="4"/>
  <c r="LY85" i="4"/>
  <c r="LZ85" i="4"/>
  <c r="MA85" i="4"/>
  <c r="MB85" i="4"/>
  <c r="MC85" i="4"/>
  <c r="MD85" i="4"/>
  <c r="ME85" i="4"/>
  <c r="MF85" i="4"/>
  <c r="MG85" i="4"/>
  <c r="MH85" i="4"/>
  <c r="MI85" i="4"/>
  <c r="MJ85" i="4"/>
  <c r="MK85" i="4"/>
  <c r="ML85" i="4"/>
  <c r="MM85" i="4"/>
  <c r="MN85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BV86" i="4"/>
  <c r="BW86" i="4"/>
  <c r="BX86" i="4"/>
  <c r="BY86" i="4"/>
  <c r="BZ86" i="4"/>
  <c r="CA86" i="4"/>
  <c r="CB86" i="4"/>
  <c r="CC86" i="4"/>
  <c r="CD86" i="4"/>
  <c r="CE86" i="4"/>
  <c r="CF86" i="4"/>
  <c r="CG86" i="4"/>
  <c r="CH86" i="4"/>
  <c r="CI86" i="4"/>
  <c r="CJ86" i="4"/>
  <c r="CK86" i="4"/>
  <c r="CL86" i="4"/>
  <c r="CM86" i="4"/>
  <c r="CN86" i="4"/>
  <c r="CO86" i="4"/>
  <c r="CP86" i="4"/>
  <c r="CQ86" i="4"/>
  <c r="CR86" i="4"/>
  <c r="CS86" i="4"/>
  <c r="CT86" i="4"/>
  <c r="CU86" i="4"/>
  <c r="CV86" i="4"/>
  <c r="CW86" i="4"/>
  <c r="CX86" i="4"/>
  <c r="CY86" i="4"/>
  <c r="CZ86" i="4"/>
  <c r="DA86" i="4"/>
  <c r="DB86" i="4"/>
  <c r="DC86" i="4"/>
  <c r="DD86" i="4"/>
  <c r="DE86" i="4"/>
  <c r="DF86" i="4"/>
  <c r="DG86" i="4"/>
  <c r="DH86" i="4"/>
  <c r="DI86" i="4"/>
  <c r="DJ86" i="4"/>
  <c r="DK86" i="4"/>
  <c r="DL86" i="4"/>
  <c r="DM86" i="4"/>
  <c r="DN86" i="4"/>
  <c r="DO86" i="4"/>
  <c r="DP86" i="4"/>
  <c r="DQ86" i="4"/>
  <c r="DR86" i="4"/>
  <c r="DS86" i="4"/>
  <c r="DT86" i="4"/>
  <c r="DU86" i="4"/>
  <c r="DV86" i="4"/>
  <c r="DW86" i="4"/>
  <c r="DX86" i="4"/>
  <c r="DY86" i="4"/>
  <c r="DZ86" i="4"/>
  <c r="EA86" i="4"/>
  <c r="EB86" i="4"/>
  <c r="EC86" i="4"/>
  <c r="ED86" i="4"/>
  <c r="EE86" i="4"/>
  <c r="EF86" i="4"/>
  <c r="EG86" i="4"/>
  <c r="EH86" i="4"/>
  <c r="EI86" i="4"/>
  <c r="EJ86" i="4"/>
  <c r="EK86" i="4"/>
  <c r="EL86" i="4"/>
  <c r="EM86" i="4"/>
  <c r="EN86" i="4"/>
  <c r="EO86" i="4"/>
  <c r="EP86" i="4"/>
  <c r="EQ86" i="4"/>
  <c r="ER86" i="4"/>
  <c r="ES86" i="4"/>
  <c r="ET86" i="4"/>
  <c r="EU86" i="4"/>
  <c r="EV86" i="4"/>
  <c r="EW86" i="4"/>
  <c r="EX86" i="4"/>
  <c r="EY86" i="4"/>
  <c r="EZ86" i="4"/>
  <c r="FA86" i="4"/>
  <c r="FB86" i="4"/>
  <c r="FC86" i="4"/>
  <c r="FD86" i="4"/>
  <c r="FE86" i="4"/>
  <c r="FF86" i="4"/>
  <c r="FG86" i="4"/>
  <c r="FH86" i="4"/>
  <c r="FI86" i="4"/>
  <c r="FJ86" i="4"/>
  <c r="FM86" i="4"/>
  <c r="FN86" i="4"/>
  <c r="FO86" i="4"/>
  <c r="FP86" i="4"/>
  <c r="FQ86" i="4"/>
  <c r="FR86" i="4"/>
  <c r="FS86" i="4"/>
  <c r="FT86" i="4"/>
  <c r="FU86" i="4"/>
  <c r="FV86" i="4"/>
  <c r="FW86" i="4"/>
  <c r="FX86" i="4"/>
  <c r="FY86" i="4"/>
  <c r="FZ86" i="4"/>
  <c r="GA86" i="4"/>
  <c r="GB86" i="4"/>
  <c r="GC86" i="4"/>
  <c r="GD86" i="4"/>
  <c r="GE86" i="4"/>
  <c r="GF86" i="4"/>
  <c r="GG86" i="4"/>
  <c r="GH86" i="4"/>
  <c r="GI86" i="4"/>
  <c r="GJ86" i="4"/>
  <c r="GK86" i="4"/>
  <c r="GL86" i="4"/>
  <c r="GM86" i="4"/>
  <c r="GN86" i="4"/>
  <c r="GO86" i="4"/>
  <c r="GP86" i="4"/>
  <c r="GQ86" i="4"/>
  <c r="GS86" i="4"/>
  <c r="GT86" i="4"/>
  <c r="GU86" i="4"/>
  <c r="GV86" i="4"/>
  <c r="GW86" i="4"/>
  <c r="GX86" i="4"/>
  <c r="GY86" i="4"/>
  <c r="GZ86" i="4"/>
  <c r="HA86" i="4"/>
  <c r="HB86" i="4"/>
  <c r="HC86" i="4"/>
  <c r="HD86" i="4"/>
  <c r="HE86" i="4"/>
  <c r="HF86" i="4"/>
  <c r="HG86" i="4"/>
  <c r="HH86" i="4"/>
  <c r="HI86" i="4"/>
  <c r="HJ86" i="4"/>
  <c r="HK86" i="4"/>
  <c r="HL86" i="4"/>
  <c r="HM86" i="4"/>
  <c r="HN86" i="4"/>
  <c r="HO86" i="4"/>
  <c r="HP86" i="4"/>
  <c r="HQ86" i="4"/>
  <c r="HR86" i="4"/>
  <c r="HS86" i="4"/>
  <c r="HT86" i="4"/>
  <c r="HU86" i="4"/>
  <c r="HV86" i="4"/>
  <c r="HW86" i="4"/>
  <c r="HX86" i="4"/>
  <c r="HY86" i="4"/>
  <c r="HZ86" i="4"/>
  <c r="IA86" i="4"/>
  <c r="IB86" i="4"/>
  <c r="IC86" i="4"/>
  <c r="ID86" i="4"/>
  <c r="IE86" i="4"/>
  <c r="IF86" i="4"/>
  <c r="IG86" i="4"/>
  <c r="IH86" i="4"/>
  <c r="II86" i="4"/>
  <c r="IJ86" i="4"/>
  <c r="IK86" i="4"/>
  <c r="IM86" i="4"/>
  <c r="IN86" i="4"/>
  <c r="IO86" i="4"/>
  <c r="IP86" i="4"/>
  <c r="IQ86" i="4"/>
  <c r="IR86" i="4"/>
  <c r="IS86" i="4"/>
  <c r="IT86" i="4"/>
  <c r="IU86" i="4"/>
  <c r="IV86" i="4"/>
  <c r="IW86" i="4"/>
  <c r="IX86" i="4"/>
  <c r="IY86" i="4"/>
  <c r="IZ86" i="4"/>
  <c r="JA86" i="4"/>
  <c r="JB86" i="4"/>
  <c r="JC86" i="4"/>
  <c r="JD86" i="4"/>
  <c r="JE86" i="4"/>
  <c r="JG86" i="4"/>
  <c r="JH86" i="4"/>
  <c r="JI86" i="4"/>
  <c r="JJ86" i="4"/>
  <c r="JK86" i="4"/>
  <c r="JM86" i="4"/>
  <c r="JN86" i="4"/>
  <c r="JO86" i="4"/>
  <c r="JP86" i="4"/>
  <c r="JQ86" i="4"/>
  <c r="JR86" i="4"/>
  <c r="JT86" i="4"/>
  <c r="JU86" i="4"/>
  <c r="JV86" i="4"/>
  <c r="JX86" i="4"/>
  <c r="JY86" i="4"/>
  <c r="JZ86" i="4"/>
  <c r="KA86" i="4"/>
  <c r="KB86" i="4"/>
  <c r="KC86" i="4"/>
  <c r="KD86" i="4"/>
  <c r="KE86" i="4"/>
  <c r="KF86" i="4"/>
  <c r="KG86" i="4"/>
  <c r="KH86" i="4"/>
  <c r="KI86" i="4"/>
  <c r="KJ86" i="4"/>
  <c r="KK86" i="4"/>
  <c r="KL86" i="4"/>
  <c r="KM86" i="4"/>
  <c r="KN86" i="4"/>
  <c r="KO86" i="4"/>
  <c r="KP86" i="4"/>
  <c r="KQ86" i="4"/>
  <c r="KR86" i="4"/>
  <c r="KS86" i="4"/>
  <c r="KV86" i="4"/>
  <c r="KW86" i="4"/>
  <c r="KX86" i="4"/>
  <c r="KY86" i="4"/>
  <c r="KZ86" i="4"/>
  <c r="LA86" i="4"/>
  <c r="LB86" i="4"/>
  <c r="LC86" i="4"/>
  <c r="LD86" i="4"/>
  <c r="LE86" i="4"/>
  <c r="LF86" i="4"/>
  <c r="LG86" i="4"/>
  <c r="LH86" i="4"/>
  <c r="LI86" i="4"/>
  <c r="LJ86" i="4"/>
  <c r="LK86" i="4"/>
  <c r="LL86" i="4"/>
  <c r="LM86" i="4"/>
  <c r="LN86" i="4"/>
  <c r="LO86" i="4"/>
  <c r="LP86" i="4"/>
  <c r="LQ86" i="4"/>
  <c r="LR86" i="4"/>
  <c r="LS86" i="4"/>
  <c r="LT86" i="4"/>
  <c r="LU86" i="4"/>
  <c r="LV86" i="4"/>
  <c r="LW86" i="4"/>
  <c r="LX86" i="4"/>
  <c r="LY86" i="4"/>
  <c r="LZ86" i="4"/>
  <c r="MA86" i="4"/>
  <c r="MB86" i="4"/>
  <c r="MC86" i="4"/>
  <c r="MD86" i="4"/>
  <c r="ME86" i="4"/>
  <c r="MF86" i="4"/>
  <c r="MG86" i="4"/>
  <c r="MH86" i="4"/>
  <c r="MI86" i="4"/>
  <c r="MJ86" i="4"/>
  <c r="MK86" i="4"/>
  <c r="ML86" i="4"/>
  <c r="MM86" i="4"/>
  <c r="MN86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BU87" i="4"/>
  <c r="BV87" i="4"/>
  <c r="BW87" i="4"/>
  <c r="BX87" i="4"/>
  <c r="BY87" i="4"/>
  <c r="BZ87" i="4"/>
  <c r="CA87" i="4"/>
  <c r="CB87" i="4"/>
  <c r="CC87" i="4"/>
  <c r="CD87" i="4"/>
  <c r="CE87" i="4"/>
  <c r="CF87" i="4"/>
  <c r="CG87" i="4"/>
  <c r="CH87" i="4"/>
  <c r="CI87" i="4"/>
  <c r="CJ87" i="4"/>
  <c r="CK87" i="4"/>
  <c r="CL87" i="4"/>
  <c r="CM87" i="4"/>
  <c r="CN87" i="4"/>
  <c r="CO87" i="4"/>
  <c r="CP87" i="4"/>
  <c r="CQ87" i="4"/>
  <c r="CR87" i="4"/>
  <c r="CS87" i="4"/>
  <c r="CT87" i="4"/>
  <c r="CU87" i="4"/>
  <c r="CV87" i="4"/>
  <c r="CW87" i="4"/>
  <c r="CX87" i="4"/>
  <c r="CY87" i="4"/>
  <c r="CZ87" i="4"/>
  <c r="DA87" i="4"/>
  <c r="DB87" i="4"/>
  <c r="DC87" i="4"/>
  <c r="DD87" i="4"/>
  <c r="DE87" i="4"/>
  <c r="DF87" i="4"/>
  <c r="DG87" i="4"/>
  <c r="DH87" i="4"/>
  <c r="DI87" i="4"/>
  <c r="DJ87" i="4"/>
  <c r="DK87" i="4"/>
  <c r="DL87" i="4"/>
  <c r="DM87" i="4"/>
  <c r="DN87" i="4"/>
  <c r="DO87" i="4"/>
  <c r="DP87" i="4"/>
  <c r="DQ87" i="4"/>
  <c r="DR87" i="4"/>
  <c r="DS87" i="4"/>
  <c r="DT87" i="4"/>
  <c r="DU87" i="4"/>
  <c r="DV87" i="4"/>
  <c r="DW87" i="4"/>
  <c r="DX87" i="4"/>
  <c r="DY87" i="4"/>
  <c r="DZ87" i="4"/>
  <c r="EA87" i="4"/>
  <c r="EB87" i="4"/>
  <c r="EC87" i="4"/>
  <c r="ED87" i="4"/>
  <c r="EE87" i="4"/>
  <c r="EF87" i="4"/>
  <c r="EG87" i="4"/>
  <c r="EH87" i="4"/>
  <c r="EI87" i="4"/>
  <c r="EJ87" i="4"/>
  <c r="EK87" i="4"/>
  <c r="EL87" i="4"/>
  <c r="EM87" i="4"/>
  <c r="EN87" i="4"/>
  <c r="EO87" i="4"/>
  <c r="EP87" i="4"/>
  <c r="EQ87" i="4"/>
  <c r="ER87" i="4"/>
  <c r="ES87" i="4"/>
  <c r="ET87" i="4"/>
  <c r="EU87" i="4"/>
  <c r="EV87" i="4"/>
  <c r="EW87" i="4"/>
  <c r="EX87" i="4"/>
  <c r="EY87" i="4"/>
  <c r="EZ87" i="4"/>
  <c r="FA87" i="4"/>
  <c r="FB87" i="4"/>
  <c r="FC87" i="4"/>
  <c r="FD87" i="4"/>
  <c r="FE87" i="4"/>
  <c r="FF87" i="4"/>
  <c r="FG87" i="4"/>
  <c r="FH87" i="4"/>
  <c r="FI87" i="4"/>
  <c r="FJ87" i="4"/>
  <c r="FM87" i="4"/>
  <c r="FN87" i="4"/>
  <c r="FO87" i="4"/>
  <c r="FP87" i="4"/>
  <c r="FQ87" i="4"/>
  <c r="FR87" i="4"/>
  <c r="FS87" i="4"/>
  <c r="FT87" i="4"/>
  <c r="FU87" i="4"/>
  <c r="FV87" i="4"/>
  <c r="FW87" i="4"/>
  <c r="FX87" i="4"/>
  <c r="FY87" i="4"/>
  <c r="FZ87" i="4"/>
  <c r="GA87" i="4"/>
  <c r="GB87" i="4"/>
  <c r="GC87" i="4"/>
  <c r="GD87" i="4"/>
  <c r="GE87" i="4"/>
  <c r="GF87" i="4"/>
  <c r="GG87" i="4"/>
  <c r="GH87" i="4"/>
  <c r="GI87" i="4"/>
  <c r="GJ87" i="4"/>
  <c r="GK87" i="4"/>
  <c r="GL87" i="4"/>
  <c r="GM87" i="4"/>
  <c r="GN87" i="4"/>
  <c r="GO87" i="4"/>
  <c r="GP87" i="4"/>
  <c r="GQ87" i="4"/>
  <c r="GS87" i="4"/>
  <c r="GT87" i="4"/>
  <c r="GU87" i="4"/>
  <c r="GV87" i="4"/>
  <c r="GW87" i="4"/>
  <c r="GX87" i="4"/>
  <c r="GY87" i="4"/>
  <c r="GZ87" i="4"/>
  <c r="HA87" i="4"/>
  <c r="HB87" i="4"/>
  <c r="HC87" i="4"/>
  <c r="HD87" i="4"/>
  <c r="HE87" i="4"/>
  <c r="HF87" i="4"/>
  <c r="HG87" i="4"/>
  <c r="HH87" i="4"/>
  <c r="HI87" i="4"/>
  <c r="HJ87" i="4"/>
  <c r="HK87" i="4"/>
  <c r="HL87" i="4"/>
  <c r="HM87" i="4"/>
  <c r="HN87" i="4"/>
  <c r="HO87" i="4"/>
  <c r="HP87" i="4"/>
  <c r="HQ87" i="4"/>
  <c r="HR87" i="4"/>
  <c r="HS87" i="4"/>
  <c r="HT87" i="4"/>
  <c r="HU87" i="4"/>
  <c r="HV87" i="4"/>
  <c r="HW87" i="4"/>
  <c r="HX87" i="4"/>
  <c r="HY87" i="4"/>
  <c r="HZ87" i="4"/>
  <c r="IA87" i="4"/>
  <c r="IB87" i="4"/>
  <c r="IC87" i="4"/>
  <c r="ID87" i="4"/>
  <c r="IE87" i="4"/>
  <c r="IF87" i="4"/>
  <c r="IG87" i="4"/>
  <c r="IH87" i="4"/>
  <c r="II87" i="4"/>
  <c r="IJ87" i="4"/>
  <c r="IK87" i="4"/>
  <c r="IM87" i="4"/>
  <c r="IN87" i="4"/>
  <c r="IO87" i="4"/>
  <c r="IP87" i="4"/>
  <c r="IQ87" i="4"/>
  <c r="IR87" i="4"/>
  <c r="IS87" i="4"/>
  <c r="IT87" i="4"/>
  <c r="IU87" i="4"/>
  <c r="IV87" i="4"/>
  <c r="IW87" i="4"/>
  <c r="IX87" i="4"/>
  <c r="IY87" i="4"/>
  <c r="IZ87" i="4"/>
  <c r="JA87" i="4"/>
  <c r="JB87" i="4"/>
  <c r="JC87" i="4"/>
  <c r="JD87" i="4"/>
  <c r="JE87" i="4"/>
  <c r="JG87" i="4"/>
  <c r="JH87" i="4"/>
  <c r="JI87" i="4"/>
  <c r="JJ87" i="4"/>
  <c r="JK87" i="4"/>
  <c r="JM87" i="4"/>
  <c r="JN87" i="4"/>
  <c r="JO87" i="4"/>
  <c r="JP87" i="4"/>
  <c r="JQ87" i="4"/>
  <c r="JR87" i="4"/>
  <c r="JT87" i="4"/>
  <c r="JU87" i="4"/>
  <c r="JV87" i="4"/>
  <c r="JX87" i="4"/>
  <c r="JY87" i="4"/>
  <c r="JZ87" i="4"/>
  <c r="KA87" i="4"/>
  <c r="KB87" i="4"/>
  <c r="KC87" i="4"/>
  <c r="KD87" i="4"/>
  <c r="KE87" i="4"/>
  <c r="KF87" i="4"/>
  <c r="KG87" i="4"/>
  <c r="KH87" i="4"/>
  <c r="KI87" i="4"/>
  <c r="KJ87" i="4"/>
  <c r="KK87" i="4"/>
  <c r="KL87" i="4"/>
  <c r="KM87" i="4"/>
  <c r="KN87" i="4"/>
  <c r="KO87" i="4"/>
  <c r="KP87" i="4"/>
  <c r="KQ87" i="4"/>
  <c r="KR87" i="4"/>
  <c r="KS87" i="4"/>
  <c r="KV87" i="4"/>
  <c r="KW87" i="4"/>
  <c r="KX87" i="4"/>
  <c r="KY87" i="4"/>
  <c r="KZ87" i="4"/>
  <c r="LA87" i="4"/>
  <c r="LB87" i="4"/>
  <c r="LC87" i="4"/>
  <c r="LD87" i="4"/>
  <c r="LE87" i="4"/>
  <c r="LF87" i="4"/>
  <c r="LG87" i="4"/>
  <c r="LH87" i="4"/>
  <c r="LI87" i="4"/>
  <c r="LJ87" i="4"/>
  <c r="LK87" i="4"/>
  <c r="LL87" i="4"/>
  <c r="LM87" i="4"/>
  <c r="LN87" i="4"/>
  <c r="LO87" i="4"/>
  <c r="LP87" i="4"/>
  <c r="LQ87" i="4"/>
  <c r="LR87" i="4"/>
  <c r="LS87" i="4"/>
  <c r="LT87" i="4"/>
  <c r="LU87" i="4"/>
  <c r="LV87" i="4"/>
  <c r="LW87" i="4"/>
  <c r="LX87" i="4"/>
  <c r="LY87" i="4"/>
  <c r="LZ87" i="4"/>
  <c r="MA87" i="4"/>
  <c r="MB87" i="4"/>
  <c r="MC87" i="4"/>
  <c r="MD87" i="4"/>
  <c r="ME87" i="4"/>
  <c r="MF87" i="4"/>
  <c r="MG87" i="4"/>
  <c r="MH87" i="4"/>
  <c r="MI87" i="4"/>
  <c r="MJ87" i="4"/>
  <c r="MK87" i="4"/>
  <c r="ML87" i="4"/>
  <c r="MM87" i="4"/>
  <c r="MN87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BU88" i="4"/>
  <c r="BV88" i="4"/>
  <c r="BW88" i="4"/>
  <c r="BX88" i="4"/>
  <c r="BY88" i="4"/>
  <c r="BZ88" i="4"/>
  <c r="CA88" i="4"/>
  <c r="CB88" i="4"/>
  <c r="CC88" i="4"/>
  <c r="CD88" i="4"/>
  <c r="CE88" i="4"/>
  <c r="CF88" i="4"/>
  <c r="CG88" i="4"/>
  <c r="CH88" i="4"/>
  <c r="CI88" i="4"/>
  <c r="CJ88" i="4"/>
  <c r="CK88" i="4"/>
  <c r="CL88" i="4"/>
  <c r="CM88" i="4"/>
  <c r="CN88" i="4"/>
  <c r="CO88" i="4"/>
  <c r="CP88" i="4"/>
  <c r="CQ88" i="4"/>
  <c r="CR88" i="4"/>
  <c r="CS88" i="4"/>
  <c r="CT88" i="4"/>
  <c r="CU88" i="4"/>
  <c r="CV88" i="4"/>
  <c r="CW88" i="4"/>
  <c r="CX88" i="4"/>
  <c r="CY88" i="4"/>
  <c r="CZ88" i="4"/>
  <c r="DA88" i="4"/>
  <c r="DB88" i="4"/>
  <c r="DC88" i="4"/>
  <c r="DD88" i="4"/>
  <c r="DE88" i="4"/>
  <c r="DF88" i="4"/>
  <c r="DG88" i="4"/>
  <c r="DH88" i="4"/>
  <c r="DI88" i="4"/>
  <c r="DJ88" i="4"/>
  <c r="DK88" i="4"/>
  <c r="DL88" i="4"/>
  <c r="DM88" i="4"/>
  <c r="DN88" i="4"/>
  <c r="DO88" i="4"/>
  <c r="DP88" i="4"/>
  <c r="DQ88" i="4"/>
  <c r="DR88" i="4"/>
  <c r="DS88" i="4"/>
  <c r="DT88" i="4"/>
  <c r="DU88" i="4"/>
  <c r="DV88" i="4"/>
  <c r="DW88" i="4"/>
  <c r="DX88" i="4"/>
  <c r="DY88" i="4"/>
  <c r="DZ88" i="4"/>
  <c r="EA88" i="4"/>
  <c r="EB88" i="4"/>
  <c r="EC88" i="4"/>
  <c r="ED88" i="4"/>
  <c r="EE88" i="4"/>
  <c r="EF88" i="4"/>
  <c r="EG88" i="4"/>
  <c r="EH88" i="4"/>
  <c r="EI88" i="4"/>
  <c r="EJ88" i="4"/>
  <c r="EK88" i="4"/>
  <c r="EL88" i="4"/>
  <c r="EM88" i="4"/>
  <c r="EN88" i="4"/>
  <c r="EO88" i="4"/>
  <c r="EP88" i="4"/>
  <c r="EQ88" i="4"/>
  <c r="ER88" i="4"/>
  <c r="ES88" i="4"/>
  <c r="ET88" i="4"/>
  <c r="EU88" i="4"/>
  <c r="EV88" i="4"/>
  <c r="EW88" i="4"/>
  <c r="EX88" i="4"/>
  <c r="EY88" i="4"/>
  <c r="EZ88" i="4"/>
  <c r="FA88" i="4"/>
  <c r="FB88" i="4"/>
  <c r="FC88" i="4"/>
  <c r="FD88" i="4"/>
  <c r="FE88" i="4"/>
  <c r="FF88" i="4"/>
  <c r="FG88" i="4"/>
  <c r="FH88" i="4"/>
  <c r="FI88" i="4"/>
  <c r="FJ88" i="4"/>
  <c r="FM88" i="4"/>
  <c r="FN88" i="4"/>
  <c r="FO88" i="4"/>
  <c r="FP88" i="4"/>
  <c r="FQ88" i="4"/>
  <c r="FR88" i="4"/>
  <c r="FS88" i="4"/>
  <c r="FT88" i="4"/>
  <c r="FU88" i="4"/>
  <c r="FV88" i="4"/>
  <c r="FW88" i="4"/>
  <c r="FX88" i="4"/>
  <c r="FY88" i="4"/>
  <c r="FZ88" i="4"/>
  <c r="GA88" i="4"/>
  <c r="GB88" i="4"/>
  <c r="GC88" i="4"/>
  <c r="GD88" i="4"/>
  <c r="GE88" i="4"/>
  <c r="GF88" i="4"/>
  <c r="GG88" i="4"/>
  <c r="GH88" i="4"/>
  <c r="GI88" i="4"/>
  <c r="GJ88" i="4"/>
  <c r="GK88" i="4"/>
  <c r="GL88" i="4"/>
  <c r="GM88" i="4"/>
  <c r="GN88" i="4"/>
  <c r="GO88" i="4"/>
  <c r="GP88" i="4"/>
  <c r="GQ88" i="4"/>
  <c r="GS88" i="4"/>
  <c r="GT88" i="4"/>
  <c r="GU88" i="4"/>
  <c r="GV88" i="4"/>
  <c r="GW88" i="4"/>
  <c r="GX88" i="4"/>
  <c r="GY88" i="4"/>
  <c r="GZ88" i="4"/>
  <c r="HA88" i="4"/>
  <c r="HB88" i="4"/>
  <c r="HC88" i="4"/>
  <c r="HD88" i="4"/>
  <c r="HE88" i="4"/>
  <c r="HF88" i="4"/>
  <c r="HG88" i="4"/>
  <c r="HH88" i="4"/>
  <c r="HI88" i="4"/>
  <c r="HJ88" i="4"/>
  <c r="HK88" i="4"/>
  <c r="HL88" i="4"/>
  <c r="HM88" i="4"/>
  <c r="HN88" i="4"/>
  <c r="HO88" i="4"/>
  <c r="HP88" i="4"/>
  <c r="HQ88" i="4"/>
  <c r="HR88" i="4"/>
  <c r="HS88" i="4"/>
  <c r="HT88" i="4"/>
  <c r="HU88" i="4"/>
  <c r="HV88" i="4"/>
  <c r="HW88" i="4"/>
  <c r="HX88" i="4"/>
  <c r="HY88" i="4"/>
  <c r="HZ88" i="4"/>
  <c r="IA88" i="4"/>
  <c r="IB88" i="4"/>
  <c r="IC88" i="4"/>
  <c r="ID88" i="4"/>
  <c r="IE88" i="4"/>
  <c r="IF88" i="4"/>
  <c r="IG88" i="4"/>
  <c r="IH88" i="4"/>
  <c r="II88" i="4"/>
  <c r="IJ88" i="4"/>
  <c r="IK88" i="4"/>
  <c r="IM88" i="4"/>
  <c r="IN88" i="4"/>
  <c r="IO88" i="4"/>
  <c r="IP88" i="4"/>
  <c r="IQ88" i="4"/>
  <c r="IR88" i="4"/>
  <c r="IS88" i="4"/>
  <c r="IT88" i="4"/>
  <c r="IU88" i="4"/>
  <c r="IV88" i="4"/>
  <c r="IW88" i="4"/>
  <c r="IX88" i="4"/>
  <c r="IY88" i="4"/>
  <c r="IZ88" i="4"/>
  <c r="JA88" i="4"/>
  <c r="JB88" i="4"/>
  <c r="JC88" i="4"/>
  <c r="JD88" i="4"/>
  <c r="JE88" i="4"/>
  <c r="JG88" i="4"/>
  <c r="JH88" i="4"/>
  <c r="JI88" i="4"/>
  <c r="JJ88" i="4"/>
  <c r="JK88" i="4"/>
  <c r="JM88" i="4"/>
  <c r="JN88" i="4"/>
  <c r="JO88" i="4"/>
  <c r="JP88" i="4"/>
  <c r="JQ88" i="4"/>
  <c r="JR88" i="4"/>
  <c r="JT88" i="4"/>
  <c r="JU88" i="4"/>
  <c r="JV88" i="4"/>
  <c r="JX88" i="4"/>
  <c r="JY88" i="4"/>
  <c r="JZ88" i="4"/>
  <c r="KA88" i="4"/>
  <c r="KB88" i="4"/>
  <c r="KC88" i="4"/>
  <c r="KD88" i="4"/>
  <c r="KE88" i="4"/>
  <c r="KF88" i="4"/>
  <c r="KG88" i="4"/>
  <c r="KH88" i="4"/>
  <c r="KI88" i="4"/>
  <c r="KJ88" i="4"/>
  <c r="KK88" i="4"/>
  <c r="KL88" i="4"/>
  <c r="KM88" i="4"/>
  <c r="KN88" i="4"/>
  <c r="KO88" i="4"/>
  <c r="KP88" i="4"/>
  <c r="KQ88" i="4"/>
  <c r="KR88" i="4"/>
  <c r="KS88" i="4"/>
  <c r="KV88" i="4"/>
  <c r="KW88" i="4"/>
  <c r="KX88" i="4"/>
  <c r="KY88" i="4"/>
  <c r="KZ88" i="4"/>
  <c r="LA88" i="4"/>
  <c r="LB88" i="4"/>
  <c r="LC88" i="4"/>
  <c r="LD88" i="4"/>
  <c r="LE88" i="4"/>
  <c r="LF88" i="4"/>
  <c r="LG88" i="4"/>
  <c r="LH88" i="4"/>
  <c r="LI88" i="4"/>
  <c r="LJ88" i="4"/>
  <c r="LK88" i="4"/>
  <c r="LL88" i="4"/>
  <c r="LM88" i="4"/>
  <c r="LN88" i="4"/>
  <c r="LO88" i="4"/>
  <c r="LP88" i="4"/>
  <c r="LQ88" i="4"/>
  <c r="LR88" i="4"/>
  <c r="LS88" i="4"/>
  <c r="LT88" i="4"/>
  <c r="LU88" i="4"/>
  <c r="LV88" i="4"/>
  <c r="LW88" i="4"/>
  <c r="LX88" i="4"/>
  <c r="LY88" i="4"/>
  <c r="LZ88" i="4"/>
  <c r="MA88" i="4"/>
  <c r="MB88" i="4"/>
  <c r="MC88" i="4"/>
  <c r="MD88" i="4"/>
  <c r="ME88" i="4"/>
  <c r="MF88" i="4"/>
  <c r="MG88" i="4"/>
  <c r="MH88" i="4"/>
  <c r="MI88" i="4"/>
  <c r="MJ88" i="4"/>
  <c r="MK88" i="4"/>
  <c r="ML88" i="4"/>
  <c r="MM88" i="4"/>
  <c r="MN88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BU89" i="4"/>
  <c r="BV89" i="4"/>
  <c r="BW89" i="4"/>
  <c r="BX89" i="4"/>
  <c r="BY89" i="4"/>
  <c r="BZ89" i="4"/>
  <c r="CA89" i="4"/>
  <c r="CB89" i="4"/>
  <c r="CC89" i="4"/>
  <c r="CD89" i="4"/>
  <c r="CE89" i="4"/>
  <c r="CF89" i="4"/>
  <c r="CG89" i="4"/>
  <c r="CH89" i="4"/>
  <c r="CI89" i="4"/>
  <c r="CJ89" i="4"/>
  <c r="CK89" i="4"/>
  <c r="CL89" i="4"/>
  <c r="CM89" i="4"/>
  <c r="CN89" i="4"/>
  <c r="CO89" i="4"/>
  <c r="CP89" i="4"/>
  <c r="CQ89" i="4"/>
  <c r="CR89" i="4"/>
  <c r="CS89" i="4"/>
  <c r="CT89" i="4"/>
  <c r="CU89" i="4"/>
  <c r="CV89" i="4"/>
  <c r="CW89" i="4"/>
  <c r="CX89" i="4"/>
  <c r="CY89" i="4"/>
  <c r="CZ89" i="4"/>
  <c r="DA89" i="4"/>
  <c r="DB89" i="4"/>
  <c r="DC89" i="4"/>
  <c r="DD89" i="4"/>
  <c r="DE89" i="4"/>
  <c r="DF89" i="4"/>
  <c r="DG89" i="4"/>
  <c r="DH89" i="4"/>
  <c r="DI89" i="4"/>
  <c r="DJ89" i="4"/>
  <c r="DK89" i="4"/>
  <c r="DL89" i="4"/>
  <c r="DM89" i="4"/>
  <c r="DN89" i="4"/>
  <c r="DO89" i="4"/>
  <c r="DP89" i="4"/>
  <c r="DQ89" i="4"/>
  <c r="DR89" i="4"/>
  <c r="DS89" i="4"/>
  <c r="DT89" i="4"/>
  <c r="DU89" i="4"/>
  <c r="DV89" i="4"/>
  <c r="DW89" i="4"/>
  <c r="DX89" i="4"/>
  <c r="DY89" i="4"/>
  <c r="DZ89" i="4"/>
  <c r="EA89" i="4"/>
  <c r="EB89" i="4"/>
  <c r="EC89" i="4"/>
  <c r="ED89" i="4"/>
  <c r="EE89" i="4"/>
  <c r="EF89" i="4"/>
  <c r="EG89" i="4"/>
  <c r="EH89" i="4"/>
  <c r="EI89" i="4"/>
  <c r="EJ89" i="4"/>
  <c r="EK89" i="4"/>
  <c r="EL89" i="4"/>
  <c r="EM89" i="4"/>
  <c r="EN89" i="4"/>
  <c r="EO89" i="4"/>
  <c r="EP89" i="4"/>
  <c r="EQ89" i="4"/>
  <c r="ER89" i="4"/>
  <c r="ES89" i="4"/>
  <c r="ET89" i="4"/>
  <c r="EU89" i="4"/>
  <c r="EV89" i="4"/>
  <c r="EW89" i="4"/>
  <c r="EX89" i="4"/>
  <c r="EY89" i="4"/>
  <c r="EZ89" i="4"/>
  <c r="FA89" i="4"/>
  <c r="FB89" i="4"/>
  <c r="FC89" i="4"/>
  <c r="FD89" i="4"/>
  <c r="FE89" i="4"/>
  <c r="FF89" i="4"/>
  <c r="FG89" i="4"/>
  <c r="FH89" i="4"/>
  <c r="FI89" i="4"/>
  <c r="FJ89" i="4"/>
  <c r="FM89" i="4"/>
  <c r="FN89" i="4"/>
  <c r="FO89" i="4"/>
  <c r="FP89" i="4"/>
  <c r="FQ89" i="4"/>
  <c r="FR89" i="4"/>
  <c r="FS89" i="4"/>
  <c r="FT89" i="4"/>
  <c r="FU89" i="4"/>
  <c r="FV89" i="4"/>
  <c r="FW89" i="4"/>
  <c r="FX89" i="4"/>
  <c r="FY89" i="4"/>
  <c r="FZ89" i="4"/>
  <c r="GA89" i="4"/>
  <c r="GB89" i="4"/>
  <c r="GC89" i="4"/>
  <c r="GD89" i="4"/>
  <c r="GE89" i="4"/>
  <c r="GF89" i="4"/>
  <c r="GG89" i="4"/>
  <c r="GH89" i="4"/>
  <c r="GI89" i="4"/>
  <c r="GJ89" i="4"/>
  <c r="GK89" i="4"/>
  <c r="GL89" i="4"/>
  <c r="GM89" i="4"/>
  <c r="GN89" i="4"/>
  <c r="GO89" i="4"/>
  <c r="GP89" i="4"/>
  <c r="GQ89" i="4"/>
  <c r="GS89" i="4"/>
  <c r="GT89" i="4"/>
  <c r="GU89" i="4"/>
  <c r="GV89" i="4"/>
  <c r="GW89" i="4"/>
  <c r="GX89" i="4"/>
  <c r="GY89" i="4"/>
  <c r="GZ89" i="4"/>
  <c r="HA89" i="4"/>
  <c r="HB89" i="4"/>
  <c r="HC89" i="4"/>
  <c r="HD89" i="4"/>
  <c r="HE89" i="4"/>
  <c r="HF89" i="4"/>
  <c r="HG89" i="4"/>
  <c r="HH89" i="4"/>
  <c r="HI89" i="4"/>
  <c r="HJ89" i="4"/>
  <c r="HK89" i="4"/>
  <c r="HL89" i="4"/>
  <c r="HM89" i="4"/>
  <c r="HN89" i="4"/>
  <c r="HO89" i="4"/>
  <c r="HP89" i="4"/>
  <c r="HQ89" i="4"/>
  <c r="HR89" i="4"/>
  <c r="HS89" i="4"/>
  <c r="HT89" i="4"/>
  <c r="HU89" i="4"/>
  <c r="HV89" i="4"/>
  <c r="HW89" i="4"/>
  <c r="HX89" i="4"/>
  <c r="HY89" i="4"/>
  <c r="HZ89" i="4"/>
  <c r="IA89" i="4"/>
  <c r="IB89" i="4"/>
  <c r="IC89" i="4"/>
  <c r="ID89" i="4"/>
  <c r="IE89" i="4"/>
  <c r="IF89" i="4"/>
  <c r="IG89" i="4"/>
  <c r="IH89" i="4"/>
  <c r="II89" i="4"/>
  <c r="IJ89" i="4"/>
  <c r="IK89" i="4"/>
  <c r="IM89" i="4"/>
  <c r="IN89" i="4"/>
  <c r="IO89" i="4"/>
  <c r="IP89" i="4"/>
  <c r="IQ89" i="4"/>
  <c r="IR89" i="4"/>
  <c r="IS89" i="4"/>
  <c r="IT89" i="4"/>
  <c r="IU89" i="4"/>
  <c r="IV89" i="4"/>
  <c r="IW89" i="4"/>
  <c r="IX89" i="4"/>
  <c r="IY89" i="4"/>
  <c r="IZ89" i="4"/>
  <c r="JA89" i="4"/>
  <c r="JB89" i="4"/>
  <c r="JC89" i="4"/>
  <c r="JD89" i="4"/>
  <c r="JE89" i="4"/>
  <c r="JG89" i="4"/>
  <c r="JH89" i="4"/>
  <c r="JI89" i="4"/>
  <c r="JJ89" i="4"/>
  <c r="JK89" i="4"/>
  <c r="JM89" i="4"/>
  <c r="JN89" i="4"/>
  <c r="JO89" i="4"/>
  <c r="JP89" i="4"/>
  <c r="JQ89" i="4"/>
  <c r="JR89" i="4"/>
  <c r="JT89" i="4"/>
  <c r="JU89" i="4"/>
  <c r="JV89" i="4"/>
  <c r="JX89" i="4"/>
  <c r="JY89" i="4"/>
  <c r="JZ89" i="4"/>
  <c r="KA89" i="4"/>
  <c r="KB89" i="4"/>
  <c r="KC89" i="4"/>
  <c r="KD89" i="4"/>
  <c r="KE89" i="4"/>
  <c r="KF89" i="4"/>
  <c r="KG89" i="4"/>
  <c r="KH89" i="4"/>
  <c r="KI89" i="4"/>
  <c r="KJ89" i="4"/>
  <c r="KK89" i="4"/>
  <c r="KL89" i="4"/>
  <c r="KM89" i="4"/>
  <c r="KN89" i="4"/>
  <c r="KO89" i="4"/>
  <c r="KP89" i="4"/>
  <c r="KQ89" i="4"/>
  <c r="KR89" i="4"/>
  <c r="KS89" i="4"/>
  <c r="KV89" i="4"/>
  <c r="KW89" i="4"/>
  <c r="KX89" i="4"/>
  <c r="KY89" i="4"/>
  <c r="KZ89" i="4"/>
  <c r="LA89" i="4"/>
  <c r="LB89" i="4"/>
  <c r="LC89" i="4"/>
  <c r="LD89" i="4"/>
  <c r="LE89" i="4"/>
  <c r="LF89" i="4"/>
  <c r="LG89" i="4"/>
  <c r="LH89" i="4"/>
  <c r="LI89" i="4"/>
  <c r="LJ89" i="4"/>
  <c r="LK89" i="4"/>
  <c r="LL89" i="4"/>
  <c r="LM89" i="4"/>
  <c r="LN89" i="4"/>
  <c r="LO89" i="4"/>
  <c r="LP89" i="4"/>
  <c r="LQ89" i="4"/>
  <c r="LR89" i="4"/>
  <c r="LS89" i="4"/>
  <c r="LT89" i="4"/>
  <c r="LU89" i="4"/>
  <c r="LV89" i="4"/>
  <c r="LW89" i="4"/>
  <c r="LX89" i="4"/>
  <c r="LY89" i="4"/>
  <c r="LZ89" i="4"/>
  <c r="MA89" i="4"/>
  <c r="MB89" i="4"/>
  <c r="MC89" i="4"/>
  <c r="MD89" i="4"/>
  <c r="ME89" i="4"/>
  <c r="MF89" i="4"/>
  <c r="MG89" i="4"/>
  <c r="MH89" i="4"/>
  <c r="MI89" i="4"/>
  <c r="MJ89" i="4"/>
  <c r="MK89" i="4"/>
  <c r="ML89" i="4"/>
  <c r="MM89" i="4"/>
  <c r="MN89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BU90" i="4"/>
  <c r="BV90" i="4"/>
  <c r="BW90" i="4"/>
  <c r="BX90" i="4"/>
  <c r="BY90" i="4"/>
  <c r="BZ90" i="4"/>
  <c r="CA90" i="4"/>
  <c r="CB90" i="4"/>
  <c r="CC90" i="4"/>
  <c r="CD90" i="4"/>
  <c r="CE90" i="4"/>
  <c r="CF90" i="4"/>
  <c r="CG90" i="4"/>
  <c r="CH90" i="4"/>
  <c r="CI90" i="4"/>
  <c r="CJ90" i="4"/>
  <c r="CK90" i="4"/>
  <c r="CL90" i="4"/>
  <c r="CM90" i="4"/>
  <c r="CN90" i="4"/>
  <c r="CO90" i="4"/>
  <c r="CP90" i="4"/>
  <c r="CQ90" i="4"/>
  <c r="CR90" i="4"/>
  <c r="CS90" i="4"/>
  <c r="CT90" i="4"/>
  <c r="CU90" i="4"/>
  <c r="CV90" i="4"/>
  <c r="CW90" i="4"/>
  <c r="CX90" i="4"/>
  <c r="CY90" i="4"/>
  <c r="CZ90" i="4"/>
  <c r="DA90" i="4"/>
  <c r="DB90" i="4"/>
  <c r="DC90" i="4"/>
  <c r="DD90" i="4"/>
  <c r="DE90" i="4"/>
  <c r="DF90" i="4"/>
  <c r="DG90" i="4"/>
  <c r="DH90" i="4"/>
  <c r="DI90" i="4"/>
  <c r="DJ90" i="4"/>
  <c r="DK90" i="4"/>
  <c r="DL90" i="4"/>
  <c r="DM90" i="4"/>
  <c r="DN90" i="4"/>
  <c r="DO90" i="4"/>
  <c r="DP90" i="4"/>
  <c r="DQ90" i="4"/>
  <c r="DR90" i="4"/>
  <c r="DS90" i="4"/>
  <c r="DT90" i="4"/>
  <c r="DU90" i="4"/>
  <c r="DV90" i="4"/>
  <c r="DW90" i="4"/>
  <c r="DX90" i="4"/>
  <c r="DY90" i="4"/>
  <c r="DZ90" i="4"/>
  <c r="EA90" i="4"/>
  <c r="EB90" i="4"/>
  <c r="EC90" i="4"/>
  <c r="ED90" i="4"/>
  <c r="EE90" i="4"/>
  <c r="EF90" i="4"/>
  <c r="EG90" i="4"/>
  <c r="EH90" i="4"/>
  <c r="EI90" i="4"/>
  <c r="EJ90" i="4"/>
  <c r="EK90" i="4"/>
  <c r="EL90" i="4"/>
  <c r="EM90" i="4"/>
  <c r="EN90" i="4"/>
  <c r="EO90" i="4"/>
  <c r="EP90" i="4"/>
  <c r="EQ90" i="4"/>
  <c r="ER90" i="4"/>
  <c r="ES90" i="4"/>
  <c r="ET90" i="4"/>
  <c r="EU90" i="4"/>
  <c r="EV90" i="4"/>
  <c r="EW90" i="4"/>
  <c r="EX90" i="4"/>
  <c r="EY90" i="4"/>
  <c r="EZ90" i="4"/>
  <c r="FA90" i="4"/>
  <c r="FB90" i="4"/>
  <c r="FC90" i="4"/>
  <c r="FD90" i="4"/>
  <c r="FE90" i="4"/>
  <c r="FF90" i="4"/>
  <c r="FG90" i="4"/>
  <c r="FH90" i="4"/>
  <c r="FI90" i="4"/>
  <c r="FJ90" i="4"/>
  <c r="FM90" i="4"/>
  <c r="FN90" i="4"/>
  <c r="FO90" i="4"/>
  <c r="FP90" i="4"/>
  <c r="FQ90" i="4"/>
  <c r="FR90" i="4"/>
  <c r="FS90" i="4"/>
  <c r="FT90" i="4"/>
  <c r="FU90" i="4"/>
  <c r="FV90" i="4"/>
  <c r="FW90" i="4"/>
  <c r="FX90" i="4"/>
  <c r="FY90" i="4"/>
  <c r="FZ90" i="4"/>
  <c r="GA90" i="4"/>
  <c r="GB90" i="4"/>
  <c r="GC90" i="4"/>
  <c r="GD90" i="4"/>
  <c r="GE90" i="4"/>
  <c r="GF90" i="4"/>
  <c r="GG90" i="4"/>
  <c r="GH90" i="4"/>
  <c r="GI90" i="4"/>
  <c r="GJ90" i="4"/>
  <c r="GK90" i="4"/>
  <c r="GL90" i="4"/>
  <c r="GM90" i="4"/>
  <c r="GN90" i="4"/>
  <c r="GO90" i="4"/>
  <c r="GP90" i="4"/>
  <c r="GQ90" i="4"/>
  <c r="GS90" i="4"/>
  <c r="GT90" i="4"/>
  <c r="GU90" i="4"/>
  <c r="GV90" i="4"/>
  <c r="GW90" i="4"/>
  <c r="GX90" i="4"/>
  <c r="GY90" i="4"/>
  <c r="GZ90" i="4"/>
  <c r="HA90" i="4"/>
  <c r="HB90" i="4"/>
  <c r="HC90" i="4"/>
  <c r="HD90" i="4"/>
  <c r="HE90" i="4"/>
  <c r="HF90" i="4"/>
  <c r="HG90" i="4"/>
  <c r="HH90" i="4"/>
  <c r="HI90" i="4"/>
  <c r="HJ90" i="4"/>
  <c r="HK90" i="4"/>
  <c r="HL90" i="4"/>
  <c r="HM90" i="4"/>
  <c r="HN90" i="4"/>
  <c r="HO90" i="4"/>
  <c r="HP90" i="4"/>
  <c r="HQ90" i="4"/>
  <c r="HR90" i="4"/>
  <c r="HS90" i="4"/>
  <c r="HT90" i="4"/>
  <c r="HU90" i="4"/>
  <c r="HV90" i="4"/>
  <c r="HW90" i="4"/>
  <c r="HX90" i="4"/>
  <c r="HY90" i="4"/>
  <c r="HZ90" i="4"/>
  <c r="IA90" i="4"/>
  <c r="IB90" i="4"/>
  <c r="IC90" i="4"/>
  <c r="ID90" i="4"/>
  <c r="IE90" i="4"/>
  <c r="IF90" i="4"/>
  <c r="IG90" i="4"/>
  <c r="IH90" i="4"/>
  <c r="II90" i="4"/>
  <c r="IJ90" i="4"/>
  <c r="IK90" i="4"/>
  <c r="IM90" i="4"/>
  <c r="IN90" i="4"/>
  <c r="IO90" i="4"/>
  <c r="IP90" i="4"/>
  <c r="IQ90" i="4"/>
  <c r="IR90" i="4"/>
  <c r="IS90" i="4"/>
  <c r="IT90" i="4"/>
  <c r="IU90" i="4"/>
  <c r="IV90" i="4"/>
  <c r="IW90" i="4"/>
  <c r="IX90" i="4"/>
  <c r="IY90" i="4"/>
  <c r="IZ90" i="4"/>
  <c r="JA90" i="4"/>
  <c r="JB90" i="4"/>
  <c r="JC90" i="4"/>
  <c r="JD90" i="4"/>
  <c r="JE90" i="4"/>
  <c r="JG90" i="4"/>
  <c r="JH90" i="4"/>
  <c r="JI90" i="4"/>
  <c r="JJ90" i="4"/>
  <c r="JK90" i="4"/>
  <c r="JM90" i="4"/>
  <c r="JN90" i="4"/>
  <c r="JO90" i="4"/>
  <c r="JP90" i="4"/>
  <c r="JQ90" i="4"/>
  <c r="JR90" i="4"/>
  <c r="JT90" i="4"/>
  <c r="JU90" i="4"/>
  <c r="JV90" i="4"/>
  <c r="JX90" i="4"/>
  <c r="JY90" i="4"/>
  <c r="JZ90" i="4"/>
  <c r="KA90" i="4"/>
  <c r="KB90" i="4"/>
  <c r="KC90" i="4"/>
  <c r="KD90" i="4"/>
  <c r="KE90" i="4"/>
  <c r="KF90" i="4"/>
  <c r="KG90" i="4"/>
  <c r="KH90" i="4"/>
  <c r="KI90" i="4"/>
  <c r="KJ90" i="4"/>
  <c r="KK90" i="4"/>
  <c r="KL90" i="4"/>
  <c r="KM90" i="4"/>
  <c r="KN90" i="4"/>
  <c r="KO90" i="4"/>
  <c r="KP90" i="4"/>
  <c r="KQ90" i="4"/>
  <c r="KR90" i="4"/>
  <c r="KS90" i="4"/>
  <c r="KV90" i="4"/>
  <c r="KW90" i="4"/>
  <c r="KX90" i="4"/>
  <c r="KY90" i="4"/>
  <c r="KZ90" i="4"/>
  <c r="LA90" i="4"/>
  <c r="LB90" i="4"/>
  <c r="LC90" i="4"/>
  <c r="LD90" i="4"/>
  <c r="LE90" i="4"/>
  <c r="LF90" i="4"/>
  <c r="LG90" i="4"/>
  <c r="LH90" i="4"/>
  <c r="LI90" i="4"/>
  <c r="LJ90" i="4"/>
  <c r="LK90" i="4"/>
  <c r="LL90" i="4"/>
  <c r="LM90" i="4"/>
  <c r="LN90" i="4"/>
  <c r="LO90" i="4"/>
  <c r="LP90" i="4"/>
  <c r="LQ90" i="4"/>
  <c r="LR90" i="4"/>
  <c r="LS90" i="4"/>
  <c r="LT90" i="4"/>
  <c r="LU90" i="4"/>
  <c r="LV90" i="4"/>
  <c r="LW90" i="4"/>
  <c r="LX90" i="4"/>
  <c r="LY90" i="4"/>
  <c r="LZ90" i="4"/>
  <c r="MA90" i="4"/>
  <c r="MB90" i="4"/>
  <c r="MC90" i="4"/>
  <c r="MD90" i="4"/>
  <c r="ME90" i="4"/>
  <c r="MF90" i="4"/>
  <c r="MG90" i="4"/>
  <c r="MH90" i="4"/>
  <c r="MI90" i="4"/>
  <c r="MJ90" i="4"/>
  <c r="MK90" i="4"/>
  <c r="ML90" i="4"/>
  <c r="MM90" i="4"/>
  <c r="MN90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BU91" i="4"/>
  <c r="BV91" i="4"/>
  <c r="BW91" i="4"/>
  <c r="BX91" i="4"/>
  <c r="BY91" i="4"/>
  <c r="BZ91" i="4"/>
  <c r="CA91" i="4"/>
  <c r="CB91" i="4"/>
  <c r="CC91" i="4"/>
  <c r="CD91" i="4"/>
  <c r="CE91" i="4"/>
  <c r="CF91" i="4"/>
  <c r="CG91" i="4"/>
  <c r="CH91" i="4"/>
  <c r="CI91" i="4"/>
  <c r="CJ91" i="4"/>
  <c r="CK91" i="4"/>
  <c r="CL91" i="4"/>
  <c r="CM91" i="4"/>
  <c r="CN91" i="4"/>
  <c r="CO91" i="4"/>
  <c r="CP91" i="4"/>
  <c r="CQ91" i="4"/>
  <c r="CR91" i="4"/>
  <c r="CS91" i="4"/>
  <c r="CT91" i="4"/>
  <c r="CU91" i="4"/>
  <c r="CV91" i="4"/>
  <c r="CW91" i="4"/>
  <c r="CX91" i="4"/>
  <c r="CY91" i="4"/>
  <c r="CZ91" i="4"/>
  <c r="DA91" i="4"/>
  <c r="DB91" i="4"/>
  <c r="DC91" i="4"/>
  <c r="DD91" i="4"/>
  <c r="DE91" i="4"/>
  <c r="DF91" i="4"/>
  <c r="DG91" i="4"/>
  <c r="DH91" i="4"/>
  <c r="DI91" i="4"/>
  <c r="DJ91" i="4"/>
  <c r="DK91" i="4"/>
  <c r="DL91" i="4"/>
  <c r="DM91" i="4"/>
  <c r="DN91" i="4"/>
  <c r="DO91" i="4"/>
  <c r="DP91" i="4"/>
  <c r="DQ91" i="4"/>
  <c r="DR91" i="4"/>
  <c r="DS91" i="4"/>
  <c r="DT91" i="4"/>
  <c r="DU91" i="4"/>
  <c r="DV91" i="4"/>
  <c r="DW91" i="4"/>
  <c r="DX91" i="4"/>
  <c r="DY91" i="4"/>
  <c r="DZ91" i="4"/>
  <c r="EA91" i="4"/>
  <c r="EB91" i="4"/>
  <c r="EC91" i="4"/>
  <c r="ED91" i="4"/>
  <c r="EE91" i="4"/>
  <c r="EF91" i="4"/>
  <c r="EG91" i="4"/>
  <c r="EH91" i="4"/>
  <c r="EI91" i="4"/>
  <c r="EJ91" i="4"/>
  <c r="EK91" i="4"/>
  <c r="EL91" i="4"/>
  <c r="EM91" i="4"/>
  <c r="EN91" i="4"/>
  <c r="EO91" i="4"/>
  <c r="EP91" i="4"/>
  <c r="EQ91" i="4"/>
  <c r="ER91" i="4"/>
  <c r="ES91" i="4"/>
  <c r="ET91" i="4"/>
  <c r="EU91" i="4"/>
  <c r="EV91" i="4"/>
  <c r="EW91" i="4"/>
  <c r="EX91" i="4"/>
  <c r="EY91" i="4"/>
  <c r="EZ91" i="4"/>
  <c r="FA91" i="4"/>
  <c r="FB91" i="4"/>
  <c r="FC91" i="4"/>
  <c r="FD91" i="4"/>
  <c r="FE91" i="4"/>
  <c r="FF91" i="4"/>
  <c r="FG91" i="4"/>
  <c r="FH91" i="4"/>
  <c r="FI91" i="4"/>
  <c r="FJ91" i="4"/>
  <c r="FM91" i="4"/>
  <c r="FN91" i="4"/>
  <c r="FO91" i="4"/>
  <c r="FP91" i="4"/>
  <c r="FQ91" i="4"/>
  <c r="FR91" i="4"/>
  <c r="FS91" i="4"/>
  <c r="FT91" i="4"/>
  <c r="FU91" i="4"/>
  <c r="FV91" i="4"/>
  <c r="FW91" i="4"/>
  <c r="FX91" i="4"/>
  <c r="FY91" i="4"/>
  <c r="FZ91" i="4"/>
  <c r="GA91" i="4"/>
  <c r="GB91" i="4"/>
  <c r="GC91" i="4"/>
  <c r="GD91" i="4"/>
  <c r="GE91" i="4"/>
  <c r="GF91" i="4"/>
  <c r="GG91" i="4"/>
  <c r="GH91" i="4"/>
  <c r="GI91" i="4"/>
  <c r="GJ91" i="4"/>
  <c r="GK91" i="4"/>
  <c r="GL91" i="4"/>
  <c r="GM91" i="4"/>
  <c r="GN91" i="4"/>
  <c r="GO91" i="4"/>
  <c r="GP91" i="4"/>
  <c r="GQ91" i="4"/>
  <c r="GS91" i="4"/>
  <c r="GT91" i="4"/>
  <c r="GU91" i="4"/>
  <c r="GV91" i="4"/>
  <c r="GW91" i="4"/>
  <c r="GX91" i="4"/>
  <c r="GY91" i="4"/>
  <c r="GZ91" i="4"/>
  <c r="HA91" i="4"/>
  <c r="HB91" i="4"/>
  <c r="HC91" i="4"/>
  <c r="HD91" i="4"/>
  <c r="HE91" i="4"/>
  <c r="HF91" i="4"/>
  <c r="HG91" i="4"/>
  <c r="HH91" i="4"/>
  <c r="HI91" i="4"/>
  <c r="HJ91" i="4"/>
  <c r="HK91" i="4"/>
  <c r="HL91" i="4"/>
  <c r="HM91" i="4"/>
  <c r="HN91" i="4"/>
  <c r="HO91" i="4"/>
  <c r="HP91" i="4"/>
  <c r="HQ91" i="4"/>
  <c r="HR91" i="4"/>
  <c r="HS91" i="4"/>
  <c r="HT91" i="4"/>
  <c r="HU91" i="4"/>
  <c r="HV91" i="4"/>
  <c r="HW91" i="4"/>
  <c r="HX91" i="4"/>
  <c r="HY91" i="4"/>
  <c r="HZ91" i="4"/>
  <c r="IA91" i="4"/>
  <c r="IB91" i="4"/>
  <c r="IC91" i="4"/>
  <c r="ID91" i="4"/>
  <c r="IE91" i="4"/>
  <c r="IF91" i="4"/>
  <c r="IG91" i="4"/>
  <c r="IH91" i="4"/>
  <c r="II91" i="4"/>
  <c r="IJ91" i="4"/>
  <c r="IK91" i="4"/>
  <c r="IM91" i="4"/>
  <c r="IN91" i="4"/>
  <c r="IO91" i="4"/>
  <c r="IP91" i="4"/>
  <c r="IQ91" i="4"/>
  <c r="IR91" i="4"/>
  <c r="IS91" i="4"/>
  <c r="IT91" i="4"/>
  <c r="IU91" i="4"/>
  <c r="IV91" i="4"/>
  <c r="IW91" i="4"/>
  <c r="IX91" i="4"/>
  <c r="IY91" i="4"/>
  <c r="IZ91" i="4"/>
  <c r="JA91" i="4"/>
  <c r="JB91" i="4"/>
  <c r="JC91" i="4"/>
  <c r="JD91" i="4"/>
  <c r="JE91" i="4"/>
  <c r="JG91" i="4"/>
  <c r="JH91" i="4"/>
  <c r="JI91" i="4"/>
  <c r="JJ91" i="4"/>
  <c r="JK91" i="4"/>
  <c r="JM91" i="4"/>
  <c r="JN91" i="4"/>
  <c r="JO91" i="4"/>
  <c r="JP91" i="4"/>
  <c r="JQ91" i="4"/>
  <c r="JR91" i="4"/>
  <c r="JT91" i="4"/>
  <c r="JU91" i="4"/>
  <c r="JV91" i="4"/>
  <c r="JX91" i="4"/>
  <c r="JY91" i="4"/>
  <c r="JZ91" i="4"/>
  <c r="KA91" i="4"/>
  <c r="KB91" i="4"/>
  <c r="KC91" i="4"/>
  <c r="KD91" i="4"/>
  <c r="KE91" i="4"/>
  <c r="KF91" i="4"/>
  <c r="KG91" i="4"/>
  <c r="KH91" i="4"/>
  <c r="KI91" i="4"/>
  <c r="KJ91" i="4"/>
  <c r="KK91" i="4"/>
  <c r="KL91" i="4"/>
  <c r="KM91" i="4"/>
  <c r="KN91" i="4"/>
  <c r="KO91" i="4"/>
  <c r="KP91" i="4"/>
  <c r="KQ91" i="4"/>
  <c r="KR91" i="4"/>
  <c r="KS91" i="4"/>
  <c r="KV91" i="4"/>
  <c r="KW91" i="4"/>
  <c r="KX91" i="4"/>
  <c r="KY91" i="4"/>
  <c r="KZ91" i="4"/>
  <c r="LA91" i="4"/>
  <c r="LB91" i="4"/>
  <c r="LC91" i="4"/>
  <c r="LD91" i="4"/>
  <c r="LE91" i="4"/>
  <c r="LF91" i="4"/>
  <c r="LG91" i="4"/>
  <c r="LH91" i="4"/>
  <c r="LI91" i="4"/>
  <c r="LJ91" i="4"/>
  <c r="LK91" i="4"/>
  <c r="LL91" i="4"/>
  <c r="LM91" i="4"/>
  <c r="LN91" i="4"/>
  <c r="LO91" i="4"/>
  <c r="LP91" i="4"/>
  <c r="LQ91" i="4"/>
  <c r="LR91" i="4"/>
  <c r="LS91" i="4"/>
  <c r="LT91" i="4"/>
  <c r="LU91" i="4"/>
  <c r="LV91" i="4"/>
  <c r="LW91" i="4"/>
  <c r="LX91" i="4"/>
  <c r="LY91" i="4"/>
  <c r="LZ91" i="4"/>
  <c r="MA91" i="4"/>
  <c r="MB91" i="4"/>
  <c r="MC91" i="4"/>
  <c r="MD91" i="4"/>
  <c r="ME91" i="4"/>
  <c r="MF91" i="4"/>
  <c r="MG91" i="4"/>
  <c r="MH91" i="4"/>
  <c r="MI91" i="4"/>
  <c r="MJ91" i="4"/>
  <c r="MK91" i="4"/>
  <c r="ML91" i="4"/>
  <c r="MM91" i="4"/>
  <c r="MN91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BU92" i="4"/>
  <c r="BV92" i="4"/>
  <c r="BW92" i="4"/>
  <c r="BX92" i="4"/>
  <c r="BY92" i="4"/>
  <c r="BZ92" i="4"/>
  <c r="CA92" i="4"/>
  <c r="CB92" i="4"/>
  <c r="CC92" i="4"/>
  <c r="CD92" i="4"/>
  <c r="CE92" i="4"/>
  <c r="CF92" i="4"/>
  <c r="CG92" i="4"/>
  <c r="CH92" i="4"/>
  <c r="CI92" i="4"/>
  <c r="CJ92" i="4"/>
  <c r="CK92" i="4"/>
  <c r="CL92" i="4"/>
  <c r="CM92" i="4"/>
  <c r="CN92" i="4"/>
  <c r="CO92" i="4"/>
  <c r="CP92" i="4"/>
  <c r="CQ92" i="4"/>
  <c r="CR92" i="4"/>
  <c r="CS92" i="4"/>
  <c r="CT92" i="4"/>
  <c r="CU92" i="4"/>
  <c r="CV92" i="4"/>
  <c r="CW92" i="4"/>
  <c r="CX92" i="4"/>
  <c r="CY92" i="4"/>
  <c r="CZ92" i="4"/>
  <c r="DA92" i="4"/>
  <c r="DB92" i="4"/>
  <c r="DC92" i="4"/>
  <c r="DD92" i="4"/>
  <c r="DE92" i="4"/>
  <c r="DF92" i="4"/>
  <c r="DG92" i="4"/>
  <c r="DH92" i="4"/>
  <c r="DI92" i="4"/>
  <c r="DJ92" i="4"/>
  <c r="DK92" i="4"/>
  <c r="DL92" i="4"/>
  <c r="DM92" i="4"/>
  <c r="DN92" i="4"/>
  <c r="DO92" i="4"/>
  <c r="DP92" i="4"/>
  <c r="DQ92" i="4"/>
  <c r="DR92" i="4"/>
  <c r="DS92" i="4"/>
  <c r="DT92" i="4"/>
  <c r="DU92" i="4"/>
  <c r="DV92" i="4"/>
  <c r="DW92" i="4"/>
  <c r="DX92" i="4"/>
  <c r="DY92" i="4"/>
  <c r="DZ92" i="4"/>
  <c r="EA92" i="4"/>
  <c r="EB92" i="4"/>
  <c r="EC92" i="4"/>
  <c r="ED92" i="4"/>
  <c r="EE92" i="4"/>
  <c r="EF92" i="4"/>
  <c r="EG92" i="4"/>
  <c r="EH92" i="4"/>
  <c r="EI92" i="4"/>
  <c r="EJ92" i="4"/>
  <c r="EK92" i="4"/>
  <c r="EL92" i="4"/>
  <c r="EM92" i="4"/>
  <c r="EN92" i="4"/>
  <c r="EO92" i="4"/>
  <c r="EP92" i="4"/>
  <c r="EQ92" i="4"/>
  <c r="ER92" i="4"/>
  <c r="ES92" i="4"/>
  <c r="ET92" i="4"/>
  <c r="EU92" i="4"/>
  <c r="EV92" i="4"/>
  <c r="EW92" i="4"/>
  <c r="EX92" i="4"/>
  <c r="EY92" i="4"/>
  <c r="EZ92" i="4"/>
  <c r="FA92" i="4"/>
  <c r="FB92" i="4"/>
  <c r="FC92" i="4"/>
  <c r="FD92" i="4"/>
  <c r="FE92" i="4"/>
  <c r="FF92" i="4"/>
  <c r="FG92" i="4"/>
  <c r="FH92" i="4"/>
  <c r="FI92" i="4"/>
  <c r="FJ92" i="4"/>
  <c r="FM92" i="4"/>
  <c r="FN92" i="4"/>
  <c r="FO92" i="4"/>
  <c r="FP92" i="4"/>
  <c r="FQ92" i="4"/>
  <c r="FR92" i="4"/>
  <c r="FS92" i="4"/>
  <c r="FT92" i="4"/>
  <c r="FU92" i="4"/>
  <c r="FV92" i="4"/>
  <c r="FW92" i="4"/>
  <c r="FX92" i="4"/>
  <c r="FY92" i="4"/>
  <c r="FZ92" i="4"/>
  <c r="GA92" i="4"/>
  <c r="GB92" i="4"/>
  <c r="GC92" i="4"/>
  <c r="GD92" i="4"/>
  <c r="GE92" i="4"/>
  <c r="GF92" i="4"/>
  <c r="GG92" i="4"/>
  <c r="GH92" i="4"/>
  <c r="GI92" i="4"/>
  <c r="GJ92" i="4"/>
  <c r="GK92" i="4"/>
  <c r="GL92" i="4"/>
  <c r="GM92" i="4"/>
  <c r="GN92" i="4"/>
  <c r="GO92" i="4"/>
  <c r="GP92" i="4"/>
  <c r="GQ92" i="4"/>
  <c r="GS92" i="4"/>
  <c r="GT92" i="4"/>
  <c r="GU92" i="4"/>
  <c r="GV92" i="4"/>
  <c r="GW92" i="4"/>
  <c r="GX92" i="4"/>
  <c r="GY92" i="4"/>
  <c r="GZ92" i="4"/>
  <c r="HA92" i="4"/>
  <c r="HB92" i="4"/>
  <c r="HC92" i="4"/>
  <c r="HD92" i="4"/>
  <c r="HE92" i="4"/>
  <c r="HF92" i="4"/>
  <c r="HG92" i="4"/>
  <c r="HH92" i="4"/>
  <c r="HI92" i="4"/>
  <c r="HJ92" i="4"/>
  <c r="HK92" i="4"/>
  <c r="HL92" i="4"/>
  <c r="HM92" i="4"/>
  <c r="HN92" i="4"/>
  <c r="HO92" i="4"/>
  <c r="HP92" i="4"/>
  <c r="HQ92" i="4"/>
  <c r="HR92" i="4"/>
  <c r="HS92" i="4"/>
  <c r="HT92" i="4"/>
  <c r="HU92" i="4"/>
  <c r="HV92" i="4"/>
  <c r="HW92" i="4"/>
  <c r="HX92" i="4"/>
  <c r="HY92" i="4"/>
  <c r="HZ92" i="4"/>
  <c r="IA92" i="4"/>
  <c r="IB92" i="4"/>
  <c r="IC92" i="4"/>
  <c r="ID92" i="4"/>
  <c r="IE92" i="4"/>
  <c r="IF92" i="4"/>
  <c r="IG92" i="4"/>
  <c r="IH92" i="4"/>
  <c r="II92" i="4"/>
  <c r="IJ92" i="4"/>
  <c r="IK92" i="4"/>
  <c r="IM92" i="4"/>
  <c r="IN92" i="4"/>
  <c r="IO92" i="4"/>
  <c r="IP92" i="4"/>
  <c r="IQ92" i="4"/>
  <c r="IR92" i="4"/>
  <c r="IS92" i="4"/>
  <c r="IT92" i="4"/>
  <c r="IU92" i="4"/>
  <c r="IV92" i="4"/>
  <c r="IW92" i="4"/>
  <c r="IX92" i="4"/>
  <c r="IY92" i="4"/>
  <c r="IZ92" i="4"/>
  <c r="JA92" i="4"/>
  <c r="JB92" i="4"/>
  <c r="JC92" i="4"/>
  <c r="JD92" i="4"/>
  <c r="JE92" i="4"/>
  <c r="JG92" i="4"/>
  <c r="JH92" i="4"/>
  <c r="JI92" i="4"/>
  <c r="JJ92" i="4"/>
  <c r="JK92" i="4"/>
  <c r="JM92" i="4"/>
  <c r="JN92" i="4"/>
  <c r="JO92" i="4"/>
  <c r="JP92" i="4"/>
  <c r="JQ92" i="4"/>
  <c r="JR92" i="4"/>
  <c r="JT92" i="4"/>
  <c r="JU92" i="4"/>
  <c r="JV92" i="4"/>
  <c r="JX92" i="4"/>
  <c r="JY92" i="4"/>
  <c r="JZ92" i="4"/>
  <c r="KA92" i="4"/>
  <c r="KB92" i="4"/>
  <c r="KC92" i="4"/>
  <c r="KD92" i="4"/>
  <c r="KE92" i="4"/>
  <c r="KF92" i="4"/>
  <c r="KG92" i="4"/>
  <c r="KH92" i="4"/>
  <c r="KI92" i="4"/>
  <c r="KJ92" i="4"/>
  <c r="KK92" i="4"/>
  <c r="KL92" i="4"/>
  <c r="KM92" i="4"/>
  <c r="KN92" i="4"/>
  <c r="KO92" i="4"/>
  <c r="KP92" i="4"/>
  <c r="KQ92" i="4"/>
  <c r="KR92" i="4"/>
  <c r="KS92" i="4"/>
  <c r="KV92" i="4"/>
  <c r="KW92" i="4"/>
  <c r="KX92" i="4"/>
  <c r="KY92" i="4"/>
  <c r="KZ92" i="4"/>
  <c r="LA92" i="4"/>
  <c r="LB92" i="4"/>
  <c r="LC92" i="4"/>
  <c r="LD92" i="4"/>
  <c r="LE92" i="4"/>
  <c r="LF92" i="4"/>
  <c r="LG92" i="4"/>
  <c r="LH92" i="4"/>
  <c r="LI92" i="4"/>
  <c r="LJ92" i="4"/>
  <c r="LK92" i="4"/>
  <c r="LL92" i="4"/>
  <c r="LM92" i="4"/>
  <c r="LN92" i="4"/>
  <c r="LO92" i="4"/>
  <c r="LP92" i="4"/>
  <c r="LQ92" i="4"/>
  <c r="LR92" i="4"/>
  <c r="LS92" i="4"/>
  <c r="LT92" i="4"/>
  <c r="LU92" i="4"/>
  <c r="LV92" i="4"/>
  <c r="LW92" i="4"/>
  <c r="LX92" i="4"/>
  <c r="LY92" i="4"/>
  <c r="LZ92" i="4"/>
  <c r="MA92" i="4"/>
  <c r="MB92" i="4"/>
  <c r="MC92" i="4"/>
  <c r="MD92" i="4"/>
  <c r="ME92" i="4"/>
  <c r="MF92" i="4"/>
  <c r="MG92" i="4"/>
  <c r="MH92" i="4"/>
  <c r="MI92" i="4"/>
  <c r="MJ92" i="4"/>
  <c r="MK92" i="4"/>
  <c r="ML92" i="4"/>
  <c r="MM92" i="4"/>
  <c r="MN92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BU93" i="4"/>
  <c r="BV93" i="4"/>
  <c r="BW93" i="4"/>
  <c r="BX93" i="4"/>
  <c r="BY93" i="4"/>
  <c r="BZ93" i="4"/>
  <c r="CA93" i="4"/>
  <c r="CB93" i="4"/>
  <c r="CC93" i="4"/>
  <c r="CD93" i="4"/>
  <c r="CE93" i="4"/>
  <c r="CF93" i="4"/>
  <c r="CG93" i="4"/>
  <c r="CH93" i="4"/>
  <c r="CI93" i="4"/>
  <c r="CJ93" i="4"/>
  <c r="CK93" i="4"/>
  <c r="CL93" i="4"/>
  <c r="CM93" i="4"/>
  <c r="CN93" i="4"/>
  <c r="CO93" i="4"/>
  <c r="CP93" i="4"/>
  <c r="CQ93" i="4"/>
  <c r="CR93" i="4"/>
  <c r="CS93" i="4"/>
  <c r="CT93" i="4"/>
  <c r="CU93" i="4"/>
  <c r="CV93" i="4"/>
  <c r="CW93" i="4"/>
  <c r="CX93" i="4"/>
  <c r="CY93" i="4"/>
  <c r="CZ93" i="4"/>
  <c r="DA93" i="4"/>
  <c r="DB93" i="4"/>
  <c r="DC93" i="4"/>
  <c r="DD93" i="4"/>
  <c r="DE93" i="4"/>
  <c r="DF93" i="4"/>
  <c r="DG93" i="4"/>
  <c r="DH93" i="4"/>
  <c r="DI93" i="4"/>
  <c r="DJ93" i="4"/>
  <c r="DK93" i="4"/>
  <c r="DL93" i="4"/>
  <c r="DM93" i="4"/>
  <c r="DN93" i="4"/>
  <c r="DO93" i="4"/>
  <c r="DP93" i="4"/>
  <c r="DQ93" i="4"/>
  <c r="DR93" i="4"/>
  <c r="DS93" i="4"/>
  <c r="DT93" i="4"/>
  <c r="DU93" i="4"/>
  <c r="DV93" i="4"/>
  <c r="DW93" i="4"/>
  <c r="DX93" i="4"/>
  <c r="DY93" i="4"/>
  <c r="DZ93" i="4"/>
  <c r="EA93" i="4"/>
  <c r="EB93" i="4"/>
  <c r="EC93" i="4"/>
  <c r="ED93" i="4"/>
  <c r="EE93" i="4"/>
  <c r="EF93" i="4"/>
  <c r="EG93" i="4"/>
  <c r="EH93" i="4"/>
  <c r="EI93" i="4"/>
  <c r="EJ93" i="4"/>
  <c r="EK93" i="4"/>
  <c r="EL93" i="4"/>
  <c r="EM93" i="4"/>
  <c r="EN93" i="4"/>
  <c r="EO93" i="4"/>
  <c r="EP93" i="4"/>
  <c r="EQ93" i="4"/>
  <c r="ER93" i="4"/>
  <c r="ES93" i="4"/>
  <c r="ET93" i="4"/>
  <c r="EU93" i="4"/>
  <c r="EV93" i="4"/>
  <c r="EW93" i="4"/>
  <c r="EX93" i="4"/>
  <c r="EY93" i="4"/>
  <c r="EZ93" i="4"/>
  <c r="FA93" i="4"/>
  <c r="FB93" i="4"/>
  <c r="FC93" i="4"/>
  <c r="FD93" i="4"/>
  <c r="FE93" i="4"/>
  <c r="FF93" i="4"/>
  <c r="FG93" i="4"/>
  <c r="FH93" i="4"/>
  <c r="FI93" i="4"/>
  <c r="FJ93" i="4"/>
  <c r="FM93" i="4"/>
  <c r="FN93" i="4"/>
  <c r="FO93" i="4"/>
  <c r="FP93" i="4"/>
  <c r="FQ93" i="4"/>
  <c r="FR93" i="4"/>
  <c r="FS93" i="4"/>
  <c r="FT93" i="4"/>
  <c r="FU93" i="4"/>
  <c r="FV93" i="4"/>
  <c r="FW93" i="4"/>
  <c r="FX93" i="4"/>
  <c r="FY93" i="4"/>
  <c r="FZ93" i="4"/>
  <c r="GA93" i="4"/>
  <c r="GB93" i="4"/>
  <c r="GC93" i="4"/>
  <c r="GD93" i="4"/>
  <c r="GE93" i="4"/>
  <c r="GF93" i="4"/>
  <c r="GG93" i="4"/>
  <c r="GH93" i="4"/>
  <c r="GI93" i="4"/>
  <c r="GJ93" i="4"/>
  <c r="GK93" i="4"/>
  <c r="GL93" i="4"/>
  <c r="GM93" i="4"/>
  <c r="GN93" i="4"/>
  <c r="GO93" i="4"/>
  <c r="GP93" i="4"/>
  <c r="GQ93" i="4"/>
  <c r="GS93" i="4"/>
  <c r="GT93" i="4"/>
  <c r="GU93" i="4"/>
  <c r="GV93" i="4"/>
  <c r="GW93" i="4"/>
  <c r="GX93" i="4"/>
  <c r="GY93" i="4"/>
  <c r="GZ93" i="4"/>
  <c r="HA93" i="4"/>
  <c r="HB93" i="4"/>
  <c r="HC93" i="4"/>
  <c r="HD93" i="4"/>
  <c r="HE93" i="4"/>
  <c r="HF93" i="4"/>
  <c r="HG93" i="4"/>
  <c r="HH93" i="4"/>
  <c r="HI93" i="4"/>
  <c r="HJ93" i="4"/>
  <c r="HK93" i="4"/>
  <c r="HL93" i="4"/>
  <c r="HM93" i="4"/>
  <c r="HN93" i="4"/>
  <c r="HO93" i="4"/>
  <c r="HP93" i="4"/>
  <c r="HQ93" i="4"/>
  <c r="HR93" i="4"/>
  <c r="HS93" i="4"/>
  <c r="HT93" i="4"/>
  <c r="HU93" i="4"/>
  <c r="HV93" i="4"/>
  <c r="HW93" i="4"/>
  <c r="HX93" i="4"/>
  <c r="HY93" i="4"/>
  <c r="HZ93" i="4"/>
  <c r="IA93" i="4"/>
  <c r="IB93" i="4"/>
  <c r="IC93" i="4"/>
  <c r="ID93" i="4"/>
  <c r="IE93" i="4"/>
  <c r="IF93" i="4"/>
  <c r="IG93" i="4"/>
  <c r="IH93" i="4"/>
  <c r="II93" i="4"/>
  <c r="IJ93" i="4"/>
  <c r="IK93" i="4"/>
  <c r="IM93" i="4"/>
  <c r="IN93" i="4"/>
  <c r="IO93" i="4"/>
  <c r="IP93" i="4"/>
  <c r="IQ93" i="4"/>
  <c r="IR93" i="4"/>
  <c r="IS93" i="4"/>
  <c r="IT93" i="4"/>
  <c r="IU93" i="4"/>
  <c r="IV93" i="4"/>
  <c r="IW93" i="4"/>
  <c r="IX93" i="4"/>
  <c r="IY93" i="4"/>
  <c r="IZ93" i="4"/>
  <c r="JA93" i="4"/>
  <c r="JB93" i="4"/>
  <c r="JC93" i="4"/>
  <c r="JD93" i="4"/>
  <c r="JE93" i="4"/>
  <c r="JG93" i="4"/>
  <c r="JH93" i="4"/>
  <c r="JI93" i="4"/>
  <c r="JJ93" i="4"/>
  <c r="JK93" i="4"/>
  <c r="JM93" i="4"/>
  <c r="JN93" i="4"/>
  <c r="JO93" i="4"/>
  <c r="JP93" i="4"/>
  <c r="JQ93" i="4"/>
  <c r="JR93" i="4"/>
  <c r="JT93" i="4"/>
  <c r="JU93" i="4"/>
  <c r="JV93" i="4"/>
  <c r="JX93" i="4"/>
  <c r="JY93" i="4"/>
  <c r="JZ93" i="4"/>
  <c r="KA93" i="4"/>
  <c r="KB93" i="4"/>
  <c r="KC93" i="4"/>
  <c r="KD93" i="4"/>
  <c r="KE93" i="4"/>
  <c r="KF93" i="4"/>
  <c r="KG93" i="4"/>
  <c r="KH93" i="4"/>
  <c r="KI93" i="4"/>
  <c r="KJ93" i="4"/>
  <c r="KK93" i="4"/>
  <c r="KL93" i="4"/>
  <c r="KM93" i="4"/>
  <c r="KN93" i="4"/>
  <c r="KO93" i="4"/>
  <c r="KP93" i="4"/>
  <c r="KQ93" i="4"/>
  <c r="KR93" i="4"/>
  <c r="KS93" i="4"/>
  <c r="KV93" i="4"/>
  <c r="KW93" i="4"/>
  <c r="KX93" i="4"/>
  <c r="KY93" i="4"/>
  <c r="KZ93" i="4"/>
  <c r="LA93" i="4"/>
  <c r="LB93" i="4"/>
  <c r="LC93" i="4"/>
  <c r="LD93" i="4"/>
  <c r="LE93" i="4"/>
  <c r="LF93" i="4"/>
  <c r="LG93" i="4"/>
  <c r="LH93" i="4"/>
  <c r="LI93" i="4"/>
  <c r="LJ93" i="4"/>
  <c r="LK93" i="4"/>
  <c r="LL93" i="4"/>
  <c r="LM93" i="4"/>
  <c r="LN93" i="4"/>
  <c r="LO93" i="4"/>
  <c r="LP93" i="4"/>
  <c r="LQ93" i="4"/>
  <c r="LR93" i="4"/>
  <c r="LS93" i="4"/>
  <c r="LT93" i="4"/>
  <c r="LU93" i="4"/>
  <c r="LV93" i="4"/>
  <c r="LW93" i="4"/>
  <c r="LX93" i="4"/>
  <c r="LY93" i="4"/>
  <c r="LZ93" i="4"/>
  <c r="MA93" i="4"/>
  <c r="MB93" i="4"/>
  <c r="MC93" i="4"/>
  <c r="MD93" i="4"/>
  <c r="ME93" i="4"/>
  <c r="MF93" i="4"/>
  <c r="MG93" i="4"/>
  <c r="MH93" i="4"/>
  <c r="MI93" i="4"/>
  <c r="MJ93" i="4"/>
  <c r="MK93" i="4"/>
  <c r="ML93" i="4"/>
  <c r="MM93" i="4"/>
  <c r="MN93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BU94" i="4"/>
  <c r="BV94" i="4"/>
  <c r="BW94" i="4"/>
  <c r="BX94" i="4"/>
  <c r="BY94" i="4"/>
  <c r="BZ94" i="4"/>
  <c r="CA94" i="4"/>
  <c r="CB94" i="4"/>
  <c r="CC94" i="4"/>
  <c r="CD94" i="4"/>
  <c r="CE94" i="4"/>
  <c r="CF94" i="4"/>
  <c r="CG94" i="4"/>
  <c r="CH94" i="4"/>
  <c r="CI94" i="4"/>
  <c r="CJ94" i="4"/>
  <c r="CK94" i="4"/>
  <c r="CL94" i="4"/>
  <c r="CM94" i="4"/>
  <c r="CN94" i="4"/>
  <c r="CO94" i="4"/>
  <c r="CP94" i="4"/>
  <c r="CQ94" i="4"/>
  <c r="CR94" i="4"/>
  <c r="CS94" i="4"/>
  <c r="CT94" i="4"/>
  <c r="CU94" i="4"/>
  <c r="CV94" i="4"/>
  <c r="CW94" i="4"/>
  <c r="CX94" i="4"/>
  <c r="CY94" i="4"/>
  <c r="CZ94" i="4"/>
  <c r="DA94" i="4"/>
  <c r="DB94" i="4"/>
  <c r="DC94" i="4"/>
  <c r="DD94" i="4"/>
  <c r="DE94" i="4"/>
  <c r="DF94" i="4"/>
  <c r="DG94" i="4"/>
  <c r="DH94" i="4"/>
  <c r="DI94" i="4"/>
  <c r="DJ94" i="4"/>
  <c r="DK94" i="4"/>
  <c r="DL94" i="4"/>
  <c r="DM94" i="4"/>
  <c r="DN94" i="4"/>
  <c r="DO94" i="4"/>
  <c r="DP94" i="4"/>
  <c r="DQ94" i="4"/>
  <c r="DR94" i="4"/>
  <c r="DS94" i="4"/>
  <c r="DT94" i="4"/>
  <c r="DU94" i="4"/>
  <c r="DV94" i="4"/>
  <c r="DW94" i="4"/>
  <c r="DX94" i="4"/>
  <c r="DY94" i="4"/>
  <c r="DZ94" i="4"/>
  <c r="EA94" i="4"/>
  <c r="EB94" i="4"/>
  <c r="EC94" i="4"/>
  <c r="ED94" i="4"/>
  <c r="EE94" i="4"/>
  <c r="EF94" i="4"/>
  <c r="EG94" i="4"/>
  <c r="EH94" i="4"/>
  <c r="EI94" i="4"/>
  <c r="EJ94" i="4"/>
  <c r="EK94" i="4"/>
  <c r="EL94" i="4"/>
  <c r="EM94" i="4"/>
  <c r="EN94" i="4"/>
  <c r="EO94" i="4"/>
  <c r="EP94" i="4"/>
  <c r="EQ94" i="4"/>
  <c r="ER94" i="4"/>
  <c r="ES94" i="4"/>
  <c r="ET94" i="4"/>
  <c r="EU94" i="4"/>
  <c r="EV94" i="4"/>
  <c r="EW94" i="4"/>
  <c r="EX94" i="4"/>
  <c r="EY94" i="4"/>
  <c r="EZ94" i="4"/>
  <c r="FA94" i="4"/>
  <c r="FB94" i="4"/>
  <c r="FC94" i="4"/>
  <c r="FD94" i="4"/>
  <c r="FE94" i="4"/>
  <c r="FF94" i="4"/>
  <c r="FG94" i="4"/>
  <c r="FH94" i="4"/>
  <c r="FI94" i="4"/>
  <c r="FJ94" i="4"/>
  <c r="FM94" i="4"/>
  <c r="FN94" i="4"/>
  <c r="FO94" i="4"/>
  <c r="FP94" i="4"/>
  <c r="FQ94" i="4"/>
  <c r="FR94" i="4"/>
  <c r="FS94" i="4"/>
  <c r="FT94" i="4"/>
  <c r="FU94" i="4"/>
  <c r="FV94" i="4"/>
  <c r="FW94" i="4"/>
  <c r="FX94" i="4"/>
  <c r="FY94" i="4"/>
  <c r="FZ94" i="4"/>
  <c r="GA94" i="4"/>
  <c r="GB94" i="4"/>
  <c r="GC94" i="4"/>
  <c r="GD94" i="4"/>
  <c r="GE94" i="4"/>
  <c r="GF94" i="4"/>
  <c r="GG94" i="4"/>
  <c r="GH94" i="4"/>
  <c r="GI94" i="4"/>
  <c r="GJ94" i="4"/>
  <c r="GK94" i="4"/>
  <c r="GL94" i="4"/>
  <c r="GM94" i="4"/>
  <c r="GN94" i="4"/>
  <c r="GO94" i="4"/>
  <c r="GP94" i="4"/>
  <c r="GQ94" i="4"/>
  <c r="GS94" i="4"/>
  <c r="GT94" i="4"/>
  <c r="GU94" i="4"/>
  <c r="GV94" i="4"/>
  <c r="GW94" i="4"/>
  <c r="GX94" i="4"/>
  <c r="GY94" i="4"/>
  <c r="GZ94" i="4"/>
  <c r="HA94" i="4"/>
  <c r="HB94" i="4"/>
  <c r="HC94" i="4"/>
  <c r="HD94" i="4"/>
  <c r="HE94" i="4"/>
  <c r="HF94" i="4"/>
  <c r="HG94" i="4"/>
  <c r="HH94" i="4"/>
  <c r="HI94" i="4"/>
  <c r="HJ94" i="4"/>
  <c r="HK94" i="4"/>
  <c r="HL94" i="4"/>
  <c r="HM94" i="4"/>
  <c r="HN94" i="4"/>
  <c r="HO94" i="4"/>
  <c r="HP94" i="4"/>
  <c r="HQ94" i="4"/>
  <c r="HR94" i="4"/>
  <c r="HS94" i="4"/>
  <c r="HT94" i="4"/>
  <c r="HU94" i="4"/>
  <c r="HV94" i="4"/>
  <c r="HW94" i="4"/>
  <c r="HX94" i="4"/>
  <c r="HY94" i="4"/>
  <c r="HZ94" i="4"/>
  <c r="IA94" i="4"/>
  <c r="IB94" i="4"/>
  <c r="IC94" i="4"/>
  <c r="ID94" i="4"/>
  <c r="IE94" i="4"/>
  <c r="IF94" i="4"/>
  <c r="IG94" i="4"/>
  <c r="IH94" i="4"/>
  <c r="II94" i="4"/>
  <c r="IJ94" i="4"/>
  <c r="IK94" i="4"/>
  <c r="IM94" i="4"/>
  <c r="IN94" i="4"/>
  <c r="IO94" i="4"/>
  <c r="IP94" i="4"/>
  <c r="IQ94" i="4"/>
  <c r="IR94" i="4"/>
  <c r="IS94" i="4"/>
  <c r="IT94" i="4"/>
  <c r="IU94" i="4"/>
  <c r="IV94" i="4"/>
  <c r="IW94" i="4"/>
  <c r="IX94" i="4"/>
  <c r="IY94" i="4"/>
  <c r="IZ94" i="4"/>
  <c r="JA94" i="4"/>
  <c r="JB94" i="4"/>
  <c r="JC94" i="4"/>
  <c r="JD94" i="4"/>
  <c r="JE94" i="4"/>
  <c r="JG94" i="4"/>
  <c r="JH94" i="4"/>
  <c r="JI94" i="4"/>
  <c r="JJ94" i="4"/>
  <c r="JK94" i="4"/>
  <c r="JM94" i="4"/>
  <c r="JN94" i="4"/>
  <c r="JO94" i="4"/>
  <c r="JP94" i="4"/>
  <c r="JQ94" i="4"/>
  <c r="JR94" i="4"/>
  <c r="JT94" i="4"/>
  <c r="JU94" i="4"/>
  <c r="JV94" i="4"/>
  <c r="JX94" i="4"/>
  <c r="JY94" i="4"/>
  <c r="JZ94" i="4"/>
  <c r="KA94" i="4"/>
  <c r="KB94" i="4"/>
  <c r="KC94" i="4"/>
  <c r="KD94" i="4"/>
  <c r="KE94" i="4"/>
  <c r="KF94" i="4"/>
  <c r="KG94" i="4"/>
  <c r="KH94" i="4"/>
  <c r="KI94" i="4"/>
  <c r="KJ94" i="4"/>
  <c r="KK94" i="4"/>
  <c r="KL94" i="4"/>
  <c r="KM94" i="4"/>
  <c r="KN94" i="4"/>
  <c r="KO94" i="4"/>
  <c r="KP94" i="4"/>
  <c r="KQ94" i="4"/>
  <c r="KR94" i="4"/>
  <c r="KS94" i="4"/>
  <c r="KV94" i="4"/>
  <c r="KW94" i="4"/>
  <c r="KX94" i="4"/>
  <c r="KY94" i="4"/>
  <c r="KZ94" i="4"/>
  <c r="LA94" i="4"/>
  <c r="LB94" i="4"/>
  <c r="LC94" i="4"/>
  <c r="LD94" i="4"/>
  <c r="LE94" i="4"/>
  <c r="LF94" i="4"/>
  <c r="LG94" i="4"/>
  <c r="LH94" i="4"/>
  <c r="LI94" i="4"/>
  <c r="LJ94" i="4"/>
  <c r="LK94" i="4"/>
  <c r="LL94" i="4"/>
  <c r="LM94" i="4"/>
  <c r="LN94" i="4"/>
  <c r="LO94" i="4"/>
  <c r="LP94" i="4"/>
  <c r="LQ94" i="4"/>
  <c r="LR94" i="4"/>
  <c r="LS94" i="4"/>
  <c r="LT94" i="4"/>
  <c r="LU94" i="4"/>
  <c r="LV94" i="4"/>
  <c r="LW94" i="4"/>
  <c r="LX94" i="4"/>
  <c r="LY94" i="4"/>
  <c r="LZ94" i="4"/>
  <c r="MA94" i="4"/>
  <c r="MB94" i="4"/>
  <c r="MC94" i="4"/>
  <c r="MD94" i="4"/>
  <c r="ME94" i="4"/>
  <c r="MF94" i="4"/>
  <c r="MG94" i="4"/>
  <c r="MH94" i="4"/>
  <c r="MI94" i="4"/>
  <c r="MJ94" i="4"/>
  <c r="MK94" i="4"/>
  <c r="ML94" i="4"/>
  <c r="MM94" i="4"/>
  <c r="MN94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BU95" i="4"/>
  <c r="BV95" i="4"/>
  <c r="BW95" i="4"/>
  <c r="BX95" i="4"/>
  <c r="BY95" i="4"/>
  <c r="BZ95" i="4"/>
  <c r="CA95" i="4"/>
  <c r="CB95" i="4"/>
  <c r="CC95" i="4"/>
  <c r="CD95" i="4"/>
  <c r="CE95" i="4"/>
  <c r="CF95" i="4"/>
  <c r="CG95" i="4"/>
  <c r="CH95" i="4"/>
  <c r="CI95" i="4"/>
  <c r="CJ95" i="4"/>
  <c r="CK95" i="4"/>
  <c r="CL95" i="4"/>
  <c r="CM95" i="4"/>
  <c r="CN95" i="4"/>
  <c r="CO95" i="4"/>
  <c r="CP95" i="4"/>
  <c r="CQ95" i="4"/>
  <c r="CR95" i="4"/>
  <c r="CS95" i="4"/>
  <c r="CT95" i="4"/>
  <c r="CU95" i="4"/>
  <c r="CV95" i="4"/>
  <c r="CW95" i="4"/>
  <c r="CX95" i="4"/>
  <c r="CY95" i="4"/>
  <c r="CZ95" i="4"/>
  <c r="DA95" i="4"/>
  <c r="DB95" i="4"/>
  <c r="DC95" i="4"/>
  <c r="DD95" i="4"/>
  <c r="DE95" i="4"/>
  <c r="DF95" i="4"/>
  <c r="DG95" i="4"/>
  <c r="DH95" i="4"/>
  <c r="DI95" i="4"/>
  <c r="DJ95" i="4"/>
  <c r="DK95" i="4"/>
  <c r="DL95" i="4"/>
  <c r="DM95" i="4"/>
  <c r="DN95" i="4"/>
  <c r="DO95" i="4"/>
  <c r="DP95" i="4"/>
  <c r="DQ95" i="4"/>
  <c r="DR95" i="4"/>
  <c r="DS95" i="4"/>
  <c r="DT95" i="4"/>
  <c r="DU95" i="4"/>
  <c r="DV95" i="4"/>
  <c r="DW95" i="4"/>
  <c r="DX95" i="4"/>
  <c r="DY95" i="4"/>
  <c r="DZ95" i="4"/>
  <c r="EA95" i="4"/>
  <c r="EB95" i="4"/>
  <c r="EC95" i="4"/>
  <c r="ED95" i="4"/>
  <c r="EE95" i="4"/>
  <c r="EF95" i="4"/>
  <c r="EG95" i="4"/>
  <c r="EH95" i="4"/>
  <c r="EI95" i="4"/>
  <c r="EJ95" i="4"/>
  <c r="EK95" i="4"/>
  <c r="EL95" i="4"/>
  <c r="EM95" i="4"/>
  <c r="EN95" i="4"/>
  <c r="EO95" i="4"/>
  <c r="EP95" i="4"/>
  <c r="EQ95" i="4"/>
  <c r="ER95" i="4"/>
  <c r="ES95" i="4"/>
  <c r="ET95" i="4"/>
  <c r="EU95" i="4"/>
  <c r="EV95" i="4"/>
  <c r="EW95" i="4"/>
  <c r="EX95" i="4"/>
  <c r="EY95" i="4"/>
  <c r="EZ95" i="4"/>
  <c r="FA95" i="4"/>
  <c r="FB95" i="4"/>
  <c r="FC95" i="4"/>
  <c r="FD95" i="4"/>
  <c r="FE95" i="4"/>
  <c r="FF95" i="4"/>
  <c r="FG95" i="4"/>
  <c r="FH95" i="4"/>
  <c r="FI95" i="4"/>
  <c r="FJ95" i="4"/>
  <c r="FM95" i="4"/>
  <c r="FN95" i="4"/>
  <c r="FO95" i="4"/>
  <c r="FP95" i="4"/>
  <c r="FQ95" i="4"/>
  <c r="FR95" i="4"/>
  <c r="FS95" i="4"/>
  <c r="FT95" i="4"/>
  <c r="FU95" i="4"/>
  <c r="FV95" i="4"/>
  <c r="FW95" i="4"/>
  <c r="FX95" i="4"/>
  <c r="FY95" i="4"/>
  <c r="FZ95" i="4"/>
  <c r="GA95" i="4"/>
  <c r="GB95" i="4"/>
  <c r="GC95" i="4"/>
  <c r="GD95" i="4"/>
  <c r="GE95" i="4"/>
  <c r="GF95" i="4"/>
  <c r="GG95" i="4"/>
  <c r="GH95" i="4"/>
  <c r="GI95" i="4"/>
  <c r="GJ95" i="4"/>
  <c r="GK95" i="4"/>
  <c r="GL95" i="4"/>
  <c r="GM95" i="4"/>
  <c r="GN95" i="4"/>
  <c r="GO95" i="4"/>
  <c r="GP95" i="4"/>
  <c r="GQ95" i="4"/>
  <c r="GS95" i="4"/>
  <c r="GT95" i="4"/>
  <c r="GU95" i="4"/>
  <c r="GV95" i="4"/>
  <c r="GW95" i="4"/>
  <c r="GX95" i="4"/>
  <c r="GY95" i="4"/>
  <c r="GZ95" i="4"/>
  <c r="HA95" i="4"/>
  <c r="HB95" i="4"/>
  <c r="HC95" i="4"/>
  <c r="HD95" i="4"/>
  <c r="HE95" i="4"/>
  <c r="HF95" i="4"/>
  <c r="HG95" i="4"/>
  <c r="HH95" i="4"/>
  <c r="HI95" i="4"/>
  <c r="HJ95" i="4"/>
  <c r="HK95" i="4"/>
  <c r="HL95" i="4"/>
  <c r="HM95" i="4"/>
  <c r="HN95" i="4"/>
  <c r="HO95" i="4"/>
  <c r="HP95" i="4"/>
  <c r="HQ95" i="4"/>
  <c r="HR95" i="4"/>
  <c r="HS95" i="4"/>
  <c r="HT95" i="4"/>
  <c r="HU95" i="4"/>
  <c r="HV95" i="4"/>
  <c r="HW95" i="4"/>
  <c r="HX95" i="4"/>
  <c r="HY95" i="4"/>
  <c r="HZ95" i="4"/>
  <c r="IA95" i="4"/>
  <c r="IB95" i="4"/>
  <c r="IC95" i="4"/>
  <c r="ID95" i="4"/>
  <c r="IE95" i="4"/>
  <c r="IF95" i="4"/>
  <c r="IG95" i="4"/>
  <c r="IH95" i="4"/>
  <c r="II95" i="4"/>
  <c r="IJ95" i="4"/>
  <c r="IK95" i="4"/>
  <c r="IM95" i="4"/>
  <c r="IN95" i="4"/>
  <c r="IO95" i="4"/>
  <c r="IP95" i="4"/>
  <c r="IQ95" i="4"/>
  <c r="IR95" i="4"/>
  <c r="IS95" i="4"/>
  <c r="IT95" i="4"/>
  <c r="IU95" i="4"/>
  <c r="IV95" i="4"/>
  <c r="IW95" i="4"/>
  <c r="IX95" i="4"/>
  <c r="IY95" i="4"/>
  <c r="IZ95" i="4"/>
  <c r="JA95" i="4"/>
  <c r="JB95" i="4"/>
  <c r="JC95" i="4"/>
  <c r="JD95" i="4"/>
  <c r="JE95" i="4"/>
  <c r="JG95" i="4"/>
  <c r="JH95" i="4"/>
  <c r="JI95" i="4"/>
  <c r="JJ95" i="4"/>
  <c r="JK95" i="4"/>
  <c r="JM95" i="4"/>
  <c r="JN95" i="4"/>
  <c r="JO95" i="4"/>
  <c r="JP95" i="4"/>
  <c r="JQ95" i="4"/>
  <c r="JR95" i="4"/>
  <c r="JT95" i="4"/>
  <c r="JU95" i="4"/>
  <c r="JV95" i="4"/>
  <c r="JX95" i="4"/>
  <c r="JY95" i="4"/>
  <c r="JZ95" i="4"/>
  <c r="KA95" i="4"/>
  <c r="KB95" i="4"/>
  <c r="KC95" i="4"/>
  <c r="KD95" i="4"/>
  <c r="KE95" i="4"/>
  <c r="KF95" i="4"/>
  <c r="KG95" i="4"/>
  <c r="KH95" i="4"/>
  <c r="KI95" i="4"/>
  <c r="KJ95" i="4"/>
  <c r="KK95" i="4"/>
  <c r="KL95" i="4"/>
  <c r="KM95" i="4"/>
  <c r="KN95" i="4"/>
  <c r="KO95" i="4"/>
  <c r="KP95" i="4"/>
  <c r="KQ95" i="4"/>
  <c r="KR95" i="4"/>
  <c r="KS95" i="4"/>
  <c r="KV95" i="4"/>
  <c r="KW95" i="4"/>
  <c r="KX95" i="4"/>
  <c r="KY95" i="4"/>
  <c r="KZ95" i="4"/>
  <c r="LA95" i="4"/>
  <c r="LB95" i="4"/>
  <c r="LC95" i="4"/>
  <c r="LD95" i="4"/>
  <c r="LE95" i="4"/>
  <c r="LF95" i="4"/>
  <c r="LG95" i="4"/>
  <c r="LH95" i="4"/>
  <c r="LI95" i="4"/>
  <c r="LJ95" i="4"/>
  <c r="LK95" i="4"/>
  <c r="LL95" i="4"/>
  <c r="LM95" i="4"/>
  <c r="LN95" i="4"/>
  <c r="LO95" i="4"/>
  <c r="LP95" i="4"/>
  <c r="LQ95" i="4"/>
  <c r="LR95" i="4"/>
  <c r="LS95" i="4"/>
  <c r="LT95" i="4"/>
  <c r="LU95" i="4"/>
  <c r="LV95" i="4"/>
  <c r="LW95" i="4"/>
  <c r="LX95" i="4"/>
  <c r="LY95" i="4"/>
  <c r="LZ95" i="4"/>
  <c r="MA95" i="4"/>
  <c r="MB95" i="4"/>
  <c r="MC95" i="4"/>
  <c r="MD95" i="4"/>
  <c r="ME95" i="4"/>
  <c r="MF95" i="4"/>
  <c r="MG95" i="4"/>
  <c r="MH95" i="4"/>
  <c r="MI95" i="4"/>
  <c r="MJ95" i="4"/>
  <c r="MK95" i="4"/>
  <c r="ML95" i="4"/>
  <c r="MM95" i="4"/>
  <c r="MN95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BU96" i="4"/>
  <c r="BV96" i="4"/>
  <c r="BW96" i="4"/>
  <c r="BX96" i="4"/>
  <c r="BY96" i="4"/>
  <c r="BZ96" i="4"/>
  <c r="CA96" i="4"/>
  <c r="CB96" i="4"/>
  <c r="CC96" i="4"/>
  <c r="CD96" i="4"/>
  <c r="CE96" i="4"/>
  <c r="CF96" i="4"/>
  <c r="CG96" i="4"/>
  <c r="CH96" i="4"/>
  <c r="CI96" i="4"/>
  <c r="CJ96" i="4"/>
  <c r="CK96" i="4"/>
  <c r="CL96" i="4"/>
  <c r="CM96" i="4"/>
  <c r="CN96" i="4"/>
  <c r="CO96" i="4"/>
  <c r="CP96" i="4"/>
  <c r="CQ96" i="4"/>
  <c r="CR96" i="4"/>
  <c r="CS96" i="4"/>
  <c r="CT96" i="4"/>
  <c r="CU96" i="4"/>
  <c r="CV96" i="4"/>
  <c r="CW96" i="4"/>
  <c r="CX96" i="4"/>
  <c r="CY96" i="4"/>
  <c r="CZ96" i="4"/>
  <c r="DA96" i="4"/>
  <c r="DB96" i="4"/>
  <c r="DC96" i="4"/>
  <c r="DD96" i="4"/>
  <c r="DE96" i="4"/>
  <c r="DF96" i="4"/>
  <c r="DG96" i="4"/>
  <c r="DH96" i="4"/>
  <c r="DI96" i="4"/>
  <c r="DJ96" i="4"/>
  <c r="DK96" i="4"/>
  <c r="DL96" i="4"/>
  <c r="DM96" i="4"/>
  <c r="DN96" i="4"/>
  <c r="DO96" i="4"/>
  <c r="DP96" i="4"/>
  <c r="DQ96" i="4"/>
  <c r="DR96" i="4"/>
  <c r="DS96" i="4"/>
  <c r="DT96" i="4"/>
  <c r="DU96" i="4"/>
  <c r="DV96" i="4"/>
  <c r="DW96" i="4"/>
  <c r="DX96" i="4"/>
  <c r="DY96" i="4"/>
  <c r="DZ96" i="4"/>
  <c r="EA96" i="4"/>
  <c r="EB96" i="4"/>
  <c r="EC96" i="4"/>
  <c r="ED96" i="4"/>
  <c r="EE96" i="4"/>
  <c r="EF96" i="4"/>
  <c r="EG96" i="4"/>
  <c r="EH96" i="4"/>
  <c r="EI96" i="4"/>
  <c r="EJ96" i="4"/>
  <c r="EK96" i="4"/>
  <c r="EL96" i="4"/>
  <c r="EM96" i="4"/>
  <c r="EN96" i="4"/>
  <c r="EO96" i="4"/>
  <c r="EP96" i="4"/>
  <c r="EQ96" i="4"/>
  <c r="ER96" i="4"/>
  <c r="ES96" i="4"/>
  <c r="ET96" i="4"/>
  <c r="EU96" i="4"/>
  <c r="EV96" i="4"/>
  <c r="EW96" i="4"/>
  <c r="EX96" i="4"/>
  <c r="EY96" i="4"/>
  <c r="EZ96" i="4"/>
  <c r="FA96" i="4"/>
  <c r="FB96" i="4"/>
  <c r="FC96" i="4"/>
  <c r="FD96" i="4"/>
  <c r="FE96" i="4"/>
  <c r="FF96" i="4"/>
  <c r="FG96" i="4"/>
  <c r="FH96" i="4"/>
  <c r="FI96" i="4"/>
  <c r="FJ96" i="4"/>
  <c r="FM96" i="4"/>
  <c r="FN96" i="4"/>
  <c r="FO96" i="4"/>
  <c r="FP96" i="4"/>
  <c r="FQ96" i="4"/>
  <c r="FR96" i="4"/>
  <c r="FS96" i="4"/>
  <c r="FT96" i="4"/>
  <c r="FU96" i="4"/>
  <c r="FV96" i="4"/>
  <c r="FW96" i="4"/>
  <c r="FX96" i="4"/>
  <c r="FY96" i="4"/>
  <c r="FZ96" i="4"/>
  <c r="GA96" i="4"/>
  <c r="GB96" i="4"/>
  <c r="GC96" i="4"/>
  <c r="GD96" i="4"/>
  <c r="GE96" i="4"/>
  <c r="GF96" i="4"/>
  <c r="GG96" i="4"/>
  <c r="GH96" i="4"/>
  <c r="GI96" i="4"/>
  <c r="GJ96" i="4"/>
  <c r="GK96" i="4"/>
  <c r="GL96" i="4"/>
  <c r="GM96" i="4"/>
  <c r="GN96" i="4"/>
  <c r="GO96" i="4"/>
  <c r="GP96" i="4"/>
  <c r="GQ96" i="4"/>
  <c r="GS96" i="4"/>
  <c r="GT96" i="4"/>
  <c r="GU96" i="4"/>
  <c r="GV96" i="4"/>
  <c r="GW96" i="4"/>
  <c r="GX96" i="4"/>
  <c r="GY96" i="4"/>
  <c r="GZ96" i="4"/>
  <c r="HA96" i="4"/>
  <c r="HB96" i="4"/>
  <c r="HC96" i="4"/>
  <c r="HD96" i="4"/>
  <c r="HE96" i="4"/>
  <c r="HF96" i="4"/>
  <c r="HG96" i="4"/>
  <c r="HH96" i="4"/>
  <c r="HI96" i="4"/>
  <c r="HJ96" i="4"/>
  <c r="HK96" i="4"/>
  <c r="HL96" i="4"/>
  <c r="HM96" i="4"/>
  <c r="HN96" i="4"/>
  <c r="HO96" i="4"/>
  <c r="HP96" i="4"/>
  <c r="HQ96" i="4"/>
  <c r="HR96" i="4"/>
  <c r="HS96" i="4"/>
  <c r="HT96" i="4"/>
  <c r="HU96" i="4"/>
  <c r="HV96" i="4"/>
  <c r="HW96" i="4"/>
  <c r="HX96" i="4"/>
  <c r="HY96" i="4"/>
  <c r="HZ96" i="4"/>
  <c r="IA96" i="4"/>
  <c r="IB96" i="4"/>
  <c r="IC96" i="4"/>
  <c r="ID96" i="4"/>
  <c r="IE96" i="4"/>
  <c r="IF96" i="4"/>
  <c r="IG96" i="4"/>
  <c r="IH96" i="4"/>
  <c r="II96" i="4"/>
  <c r="IJ96" i="4"/>
  <c r="IK96" i="4"/>
  <c r="IM96" i="4"/>
  <c r="IN96" i="4"/>
  <c r="IO96" i="4"/>
  <c r="IP96" i="4"/>
  <c r="IQ96" i="4"/>
  <c r="IR96" i="4"/>
  <c r="IS96" i="4"/>
  <c r="IT96" i="4"/>
  <c r="IU96" i="4"/>
  <c r="IV96" i="4"/>
  <c r="IW96" i="4"/>
  <c r="IX96" i="4"/>
  <c r="IY96" i="4"/>
  <c r="IZ96" i="4"/>
  <c r="JA96" i="4"/>
  <c r="JB96" i="4"/>
  <c r="JC96" i="4"/>
  <c r="JD96" i="4"/>
  <c r="JE96" i="4"/>
  <c r="JG96" i="4"/>
  <c r="JH96" i="4"/>
  <c r="JI96" i="4"/>
  <c r="JJ96" i="4"/>
  <c r="JK96" i="4"/>
  <c r="JM96" i="4"/>
  <c r="JN96" i="4"/>
  <c r="JO96" i="4"/>
  <c r="JP96" i="4"/>
  <c r="JQ96" i="4"/>
  <c r="JR96" i="4"/>
  <c r="JT96" i="4"/>
  <c r="JU96" i="4"/>
  <c r="JV96" i="4"/>
  <c r="JX96" i="4"/>
  <c r="JY96" i="4"/>
  <c r="JZ96" i="4"/>
  <c r="KA96" i="4"/>
  <c r="KB96" i="4"/>
  <c r="KC96" i="4"/>
  <c r="KD96" i="4"/>
  <c r="KE96" i="4"/>
  <c r="KF96" i="4"/>
  <c r="KG96" i="4"/>
  <c r="KH96" i="4"/>
  <c r="KI96" i="4"/>
  <c r="KJ96" i="4"/>
  <c r="KK96" i="4"/>
  <c r="KL96" i="4"/>
  <c r="KM96" i="4"/>
  <c r="KN96" i="4"/>
  <c r="KO96" i="4"/>
  <c r="KP96" i="4"/>
  <c r="KQ96" i="4"/>
  <c r="KR96" i="4"/>
  <c r="KS96" i="4"/>
  <c r="KV96" i="4"/>
  <c r="KW96" i="4"/>
  <c r="KX96" i="4"/>
  <c r="KY96" i="4"/>
  <c r="KZ96" i="4"/>
  <c r="LA96" i="4"/>
  <c r="LB96" i="4"/>
  <c r="LC96" i="4"/>
  <c r="LD96" i="4"/>
  <c r="LE96" i="4"/>
  <c r="LF96" i="4"/>
  <c r="LG96" i="4"/>
  <c r="LH96" i="4"/>
  <c r="LI96" i="4"/>
  <c r="LJ96" i="4"/>
  <c r="LK96" i="4"/>
  <c r="LL96" i="4"/>
  <c r="LM96" i="4"/>
  <c r="LN96" i="4"/>
  <c r="LO96" i="4"/>
  <c r="LP96" i="4"/>
  <c r="LQ96" i="4"/>
  <c r="LR96" i="4"/>
  <c r="LS96" i="4"/>
  <c r="LT96" i="4"/>
  <c r="LU96" i="4"/>
  <c r="LV96" i="4"/>
  <c r="LW96" i="4"/>
  <c r="LX96" i="4"/>
  <c r="LY96" i="4"/>
  <c r="LZ96" i="4"/>
  <c r="MA96" i="4"/>
  <c r="MB96" i="4"/>
  <c r="MC96" i="4"/>
  <c r="MD96" i="4"/>
  <c r="ME96" i="4"/>
  <c r="MF96" i="4"/>
  <c r="MG96" i="4"/>
  <c r="MH96" i="4"/>
  <c r="MI96" i="4"/>
  <c r="MJ96" i="4"/>
  <c r="MK96" i="4"/>
  <c r="ML96" i="4"/>
  <c r="MM96" i="4"/>
  <c r="MN96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BU97" i="4"/>
  <c r="BV97" i="4"/>
  <c r="BW97" i="4"/>
  <c r="BX97" i="4"/>
  <c r="BY97" i="4"/>
  <c r="BZ97" i="4"/>
  <c r="CA97" i="4"/>
  <c r="CB97" i="4"/>
  <c r="CC97" i="4"/>
  <c r="CD97" i="4"/>
  <c r="CE97" i="4"/>
  <c r="CF97" i="4"/>
  <c r="CG97" i="4"/>
  <c r="CH97" i="4"/>
  <c r="CI97" i="4"/>
  <c r="CJ97" i="4"/>
  <c r="CK97" i="4"/>
  <c r="CL97" i="4"/>
  <c r="CM97" i="4"/>
  <c r="CN97" i="4"/>
  <c r="CO97" i="4"/>
  <c r="CP97" i="4"/>
  <c r="CQ97" i="4"/>
  <c r="CR97" i="4"/>
  <c r="CS97" i="4"/>
  <c r="CT97" i="4"/>
  <c r="CU97" i="4"/>
  <c r="CV97" i="4"/>
  <c r="CW97" i="4"/>
  <c r="CX97" i="4"/>
  <c r="CY97" i="4"/>
  <c r="CZ97" i="4"/>
  <c r="DA97" i="4"/>
  <c r="DB97" i="4"/>
  <c r="DC97" i="4"/>
  <c r="DD97" i="4"/>
  <c r="DE97" i="4"/>
  <c r="DF97" i="4"/>
  <c r="DG97" i="4"/>
  <c r="DH97" i="4"/>
  <c r="DI97" i="4"/>
  <c r="DJ97" i="4"/>
  <c r="DK97" i="4"/>
  <c r="DL97" i="4"/>
  <c r="DM97" i="4"/>
  <c r="DN97" i="4"/>
  <c r="DO97" i="4"/>
  <c r="DP97" i="4"/>
  <c r="DQ97" i="4"/>
  <c r="DR97" i="4"/>
  <c r="DS97" i="4"/>
  <c r="DT97" i="4"/>
  <c r="DU97" i="4"/>
  <c r="DV97" i="4"/>
  <c r="DW97" i="4"/>
  <c r="DX97" i="4"/>
  <c r="DY97" i="4"/>
  <c r="DZ97" i="4"/>
  <c r="EA97" i="4"/>
  <c r="EB97" i="4"/>
  <c r="EC97" i="4"/>
  <c r="ED97" i="4"/>
  <c r="EE97" i="4"/>
  <c r="EF97" i="4"/>
  <c r="EG97" i="4"/>
  <c r="EH97" i="4"/>
  <c r="EI97" i="4"/>
  <c r="EJ97" i="4"/>
  <c r="EK97" i="4"/>
  <c r="EL97" i="4"/>
  <c r="EM97" i="4"/>
  <c r="EN97" i="4"/>
  <c r="EO97" i="4"/>
  <c r="EP97" i="4"/>
  <c r="EQ97" i="4"/>
  <c r="ER97" i="4"/>
  <c r="ES97" i="4"/>
  <c r="ET97" i="4"/>
  <c r="EU97" i="4"/>
  <c r="EV97" i="4"/>
  <c r="EW97" i="4"/>
  <c r="EX97" i="4"/>
  <c r="EY97" i="4"/>
  <c r="EZ97" i="4"/>
  <c r="FA97" i="4"/>
  <c r="FB97" i="4"/>
  <c r="FC97" i="4"/>
  <c r="FD97" i="4"/>
  <c r="FE97" i="4"/>
  <c r="FF97" i="4"/>
  <c r="FG97" i="4"/>
  <c r="FH97" i="4"/>
  <c r="FI97" i="4"/>
  <c r="FJ97" i="4"/>
  <c r="FM97" i="4"/>
  <c r="FN97" i="4"/>
  <c r="FO97" i="4"/>
  <c r="FP97" i="4"/>
  <c r="FQ97" i="4"/>
  <c r="FR97" i="4"/>
  <c r="FS97" i="4"/>
  <c r="FT97" i="4"/>
  <c r="FU97" i="4"/>
  <c r="FV97" i="4"/>
  <c r="FW97" i="4"/>
  <c r="FX97" i="4"/>
  <c r="FY97" i="4"/>
  <c r="FZ97" i="4"/>
  <c r="GA97" i="4"/>
  <c r="GB97" i="4"/>
  <c r="GC97" i="4"/>
  <c r="GD97" i="4"/>
  <c r="GE97" i="4"/>
  <c r="GF97" i="4"/>
  <c r="GG97" i="4"/>
  <c r="GH97" i="4"/>
  <c r="GI97" i="4"/>
  <c r="GJ97" i="4"/>
  <c r="GK97" i="4"/>
  <c r="GL97" i="4"/>
  <c r="GM97" i="4"/>
  <c r="GN97" i="4"/>
  <c r="GO97" i="4"/>
  <c r="GP97" i="4"/>
  <c r="GQ97" i="4"/>
  <c r="GS97" i="4"/>
  <c r="GT97" i="4"/>
  <c r="GU97" i="4"/>
  <c r="GV97" i="4"/>
  <c r="GW97" i="4"/>
  <c r="GX97" i="4"/>
  <c r="GY97" i="4"/>
  <c r="GZ97" i="4"/>
  <c r="HA97" i="4"/>
  <c r="HB97" i="4"/>
  <c r="HC97" i="4"/>
  <c r="HD97" i="4"/>
  <c r="HE97" i="4"/>
  <c r="HF97" i="4"/>
  <c r="HG97" i="4"/>
  <c r="HH97" i="4"/>
  <c r="HI97" i="4"/>
  <c r="HJ97" i="4"/>
  <c r="HK97" i="4"/>
  <c r="HL97" i="4"/>
  <c r="HM97" i="4"/>
  <c r="HN97" i="4"/>
  <c r="HO97" i="4"/>
  <c r="HP97" i="4"/>
  <c r="HQ97" i="4"/>
  <c r="HR97" i="4"/>
  <c r="HS97" i="4"/>
  <c r="HT97" i="4"/>
  <c r="HU97" i="4"/>
  <c r="HV97" i="4"/>
  <c r="HW97" i="4"/>
  <c r="HX97" i="4"/>
  <c r="HY97" i="4"/>
  <c r="HZ97" i="4"/>
  <c r="IA97" i="4"/>
  <c r="IB97" i="4"/>
  <c r="IC97" i="4"/>
  <c r="ID97" i="4"/>
  <c r="IE97" i="4"/>
  <c r="IF97" i="4"/>
  <c r="IG97" i="4"/>
  <c r="IH97" i="4"/>
  <c r="II97" i="4"/>
  <c r="IJ97" i="4"/>
  <c r="IK97" i="4"/>
  <c r="IM97" i="4"/>
  <c r="IN97" i="4"/>
  <c r="IO97" i="4"/>
  <c r="IP97" i="4"/>
  <c r="IQ97" i="4"/>
  <c r="IR97" i="4"/>
  <c r="IS97" i="4"/>
  <c r="IT97" i="4"/>
  <c r="IU97" i="4"/>
  <c r="IV97" i="4"/>
  <c r="IW97" i="4"/>
  <c r="IX97" i="4"/>
  <c r="IY97" i="4"/>
  <c r="IZ97" i="4"/>
  <c r="JA97" i="4"/>
  <c r="JB97" i="4"/>
  <c r="JC97" i="4"/>
  <c r="JD97" i="4"/>
  <c r="JE97" i="4"/>
  <c r="JG97" i="4"/>
  <c r="JH97" i="4"/>
  <c r="JI97" i="4"/>
  <c r="JJ97" i="4"/>
  <c r="JK97" i="4"/>
  <c r="JM97" i="4"/>
  <c r="JN97" i="4"/>
  <c r="JO97" i="4"/>
  <c r="JP97" i="4"/>
  <c r="JQ97" i="4"/>
  <c r="JR97" i="4"/>
  <c r="JT97" i="4"/>
  <c r="JU97" i="4"/>
  <c r="JV97" i="4"/>
  <c r="JX97" i="4"/>
  <c r="JY97" i="4"/>
  <c r="JZ97" i="4"/>
  <c r="KA97" i="4"/>
  <c r="KB97" i="4"/>
  <c r="KC97" i="4"/>
  <c r="KD97" i="4"/>
  <c r="KE97" i="4"/>
  <c r="KF97" i="4"/>
  <c r="KG97" i="4"/>
  <c r="KH97" i="4"/>
  <c r="KI97" i="4"/>
  <c r="KJ97" i="4"/>
  <c r="KK97" i="4"/>
  <c r="KL97" i="4"/>
  <c r="KM97" i="4"/>
  <c r="KN97" i="4"/>
  <c r="KO97" i="4"/>
  <c r="KP97" i="4"/>
  <c r="KQ97" i="4"/>
  <c r="KR97" i="4"/>
  <c r="KS97" i="4"/>
  <c r="KV97" i="4"/>
  <c r="KW97" i="4"/>
  <c r="KX97" i="4"/>
  <c r="KY97" i="4"/>
  <c r="KZ97" i="4"/>
  <c r="LA97" i="4"/>
  <c r="LB97" i="4"/>
  <c r="LC97" i="4"/>
  <c r="LD97" i="4"/>
  <c r="LE97" i="4"/>
  <c r="LF97" i="4"/>
  <c r="LG97" i="4"/>
  <c r="LH97" i="4"/>
  <c r="LI97" i="4"/>
  <c r="LJ97" i="4"/>
  <c r="LK97" i="4"/>
  <c r="LL97" i="4"/>
  <c r="LM97" i="4"/>
  <c r="LN97" i="4"/>
  <c r="LO97" i="4"/>
  <c r="LP97" i="4"/>
  <c r="LQ97" i="4"/>
  <c r="LR97" i="4"/>
  <c r="LS97" i="4"/>
  <c r="LT97" i="4"/>
  <c r="LU97" i="4"/>
  <c r="LV97" i="4"/>
  <c r="LW97" i="4"/>
  <c r="LX97" i="4"/>
  <c r="LY97" i="4"/>
  <c r="LZ97" i="4"/>
  <c r="MA97" i="4"/>
  <c r="MB97" i="4"/>
  <c r="MC97" i="4"/>
  <c r="MD97" i="4"/>
  <c r="ME97" i="4"/>
  <c r="MF97" i="4"/>
  <c r="MG97" i="4"/>
  <c r="MH97" i="4"/>
  <c r="MI97" i="4"/>
  <c r="MJ97" i="4"/>
  <c r="MK97" i="4"/>
  <c r="ML97" i="4"/>
  <c r="MM97" i="4"/>
  <c r="MN97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BV98" i="4"/>
  <c r="BW98" i="4"/>
  <c r="BX98" i="4"/>
  <c r="BY98" i="4"/>
  <c r="BZ98" i="4"/>
  <c r="CA98" i="4"/>
  <c r="CB98" i="4"/>
  <c r="CC98" i="4"/>
  <c r="CD98" i="4"/>
  <c r="CE98" i="4"/>
  <c r="CF98" i="4"/>
  <c r="CG98" i="4"/>
  <c r="CH98" i="4"/>
  <c r="CI98" i="4"/>
  <c r="CJ98" i="4"/>
  <c r="CK98" i="4"/>
  <c r="CL98" i="4"/>
  <c r="CM98" i="4"/>
  <c r="CN98" i="4"/>
  <c r="CO98" i="4"/>
  <c r="CP98" i="4"/>
  <c r="CQ98" i="4"/>
  <c r="CR98" i="4"/>
  <c r="CS98" i="4"/>
  <c r="CT98" i="4"/>
  <c r="CU98" i="4"/>
  <c r="CV98" i="4"/>
  <c r="CW98" i="4"/>
  <c r="CX98" i="4"/>
  <c r="CY98" i="4"/>
  <c r="CZ98" i="4"/>
  <c r="DA98" i="4"/>
  <c r="DB98" i="4"/>
  <c r="DC98" i="4"/>
  <c r="DD98" i="4"/>
  <c r="DE98" i="4"/>
  <c r="DF98" i="4"/>
  <c r="DG98" i="4"/>
  <c r="DH98" i="4"/>
  <c r="DI98" i="4"/>
  <c r="DJ98" i="4"/>
  <c r="DK98" i="4"/>
  <c r="DL98" i="4"/>
  <c r="DM98" i="4"/>
  <c r="DN98" i="4"/>
  <c r="DO98" i="4"/>
  <c r="DP98" i="4"/>
  <c r="DQ98" i="4"/>
  <c r="DR98" i="4"/>
  <c r="DS98" i="4"/>
  <c r="DT98" i="4"/>
  <c r="DU98" i="4"/>
  <c r="DV98" i="4"/>
  <c r="DW98" i="4"/>
  <c r="DX98" i="4"/>
  <c r="DY98" i="4"/>
  <c r="DZ98" i="4"/>
  <c r="EA98" i="4"/>
  <c r="EB98" i="4"/>
  <c r="EC98" i="4"/>
  <c r="ED98" i="4"/>
  <c r="EE98" i="4"/>
  <c r="EF98" i="4"/>
  <c r="EG98" i="4"/>
  <c r="EH98" i="4"/>
  <c r="EI98" i="4"/>
  <c r="EJ98" i="4"/>
  <c r="EK98" i="4"/>
  <c r="EL98" i="4"/>
  <c r="EM98" i="4"/>
  <c r="EN98" i="4"/>
  <c r="EO98" i="4"/>
  <c r="EP98" i="4"/>
  <c r="EQ98" i="4"/>
  <c r="ER98" i="4"/>
  <c r="ES98" i="4"/>
  <c r="ET98" i="4"/>
  <c r="EU98" i="4"/>
  <c r="EV98" i="4"/>
  <c r="EW98" i="4"/>
  <c r="EX98" i="4"/>
  <c r="EY98" i="4"/>
  <c r="EZ98" i="4"/>
  <c r="FA98" i="4"/>
  <c r="FB98" i="4"/>
  <c r="FC98" i="4"/>
  <c r="FD98" i="4"/>
  <c r="FE98" i="4"/>
  <c r="FF98" i="4"/>
  <c r="FG98" i="4"/>
  <c r="FH98" i="4"/>
  <c r="FI98" i="4"/>
  <c r="FJ98" i="4"/>
  <c r="FM98" i="4"/>
  <c r="FN98" i="4"/>
  <c r="FO98" i="4"/>
  <c r="FP98" i="4"/>
  <c r="FQ98" i="4"/>
  <c r="FR98" i="4"/>
  <c r="FS98" i="4"/>
  <c r="FT98" i="4"/>
  <c r="FU98" i="4"/>
  <c r="FV98" i="4"/>
  <c r="FW98" i="4"/>
  <c r="FX98" i="4"/>
  <c r="FY98" i="4"/>
  <c r="FZ98" i="4"/>
  <c r="GA98" i="4"/>
  <c r="GB98" i="4"/>
  <c r="GC98" i="4"/>
  <c r="GD98" i="4"/>
  <c r="GE98" i="4"/>
  <c r="GF98" i="4"/>
  <c r="GG98" i="4"/>
  <c r="GH98" i="4"/>
  <c r="GI98" i="4"/>
  <c r="GJ98" i="4"/>
  <c r="GK98" i="4"/>
  <c r="GL98" i="4"/>
  <c r="GM98" i="4"/>
  <c r="GN98" i="4"/>
  <c r="GO98" i="4"/>
  <c r="GP98" i="4"/>
  <c r="GQ98" i="4"/>
  <c r="GS98" i="4"/>
  <c r="GT98" i="4"/>
  <c r="GU98" i="4"/>
  <c r="GV98" i="4"/>
  <c r="GW98" i="4"/>
  <c r="GX98" i="4"/>
  <c r="GY98" i="4"/>
  <c r="GZ98" i="4"/>
  <c r="HA98" i="4"/>
  <c r="HB98" i="4"/>
  <c r="HC98" i="4"/>
  <c r="HD98" i="4"/>
  <c r="HE98" i="4"/>
  <c r="HF98" i="4"/>
  <c r="HG98" i="4"/>
  <c r="HH98" i="4"/>
  <c r="HI98" i="4"/>
  <c r="HJ98" i="4"/>
  <c r="HK98" i="4"/>
  <c r="HL98" i="4"/>
  <c r="HM98" i="4"/>
  <c r="HN98" i="4"/>
  <c r="HO98" i="4"/>
  <c r="HP98" i="4"/>
  <c r="HQ98" i="4"/>
  <c r="HR98" i="4"/>
  <c r="HS98" i="4"/>
  <c r="HT98" i="4"/>
  <c r="HU98" i="4"/>
  <c r="HV98" i="4"/>
  <c r="HW98" i="4"/>
  <c r="HX98" i="4"/>
  <c r="HY98" i="4"/>
  <c r="HZ98" i="4"/>
  <c r="IA98" i="4"/>
  <c r="IB98" i="4"/>
  <c r="IC98" i="4"/>
  <c r="ID98" i="4"/>
  <c r="IE98" i="4"/>
  <c r="IF98" i="4"/>
  <c r="IG98" i="4"/>
  <c r="IH98" i="4"/>
  <c r="II98" i="4"/>
  <c r="IJ98" i="4"/>
  <c r="IK98" i="4"/>
  <c r="IM98" i="4"/>
  <c r="IN98" i="4"/>
  <c r="IO98" i="4"/>
  <c r="IP98" i="4"/>
  <c r="IQ98" i="4"/>
  <c r="IR98" i="4"/>
  <c r="IS98" i="4"/>
  <c r="IT98" i="4"/>
  <c r="IU98" i="4"/>
  <c r="IV98" i="4"/>
  <c r="IW98" i="4"/>
  <c r="IX98" i="4"/>
  <c r="IY98" i="4"/>
  <c r="IZ98" i="4"/>
  <c r="JA98" i="4"/>
  <c r="JB98" i="4"/>
  <c r="JC98" i="4"/>
  <c r="JD98" i="4"/>
  <c r="JE98" i="4"/>
  <c r="JG98" i="4"/>
  <c r="JH98" i="4"/>
  <c r="JI98" i="4"/>
  <c r="JJ98" i="4"/>
  <c r="JK98" i="4"/>
  <c r="JM98" i="4"/>
  <c r="JN98" i="4"/>
  <c r="JO98" i="4"/>
  <c r="JP98" i="4"/>
  <c r="JQ98" i="4"/>
  <c r="JR98" i="4"/>
  <c r="JT98" i="4"/>
  <c r="JU98" i="4"/>
  <c r="JV98" i="4"/>
  <c r="JX98" i="4"/>
  <c r="JY98" i="4"/>
  <c r="JZ98" i="4"/>
  <c r="KA98" i="4"/>
  <c r="KB98" i="4"/>
  <c r="KC98" i="4"/>
  <c r="KD98" i="4"/>
  <c r="KE98" i="4"/>
  <c r="KF98" i="4"/>
  <c r="KG98" i="4"/>
  <c r="KH98" i="4"/>
  <c r="KI98" i="4"/>
  <c r="KJ98" i="4"/>
  <c r="KK98" i="4"/>
  <c r="KL98" i="4"/>
  <c r="KM98" i="4"/>
  <c r="KN98" i="4"/>
  <c r="KO98" i="4"/>
  <c r="KP98" i="4"/>
  <c r="KQ98" i="4"/>
  <c r="KR98" i="4"/>
  <c r="KS98" i="4"/>
  <c r="KV98" i="4"/>
  <c r="KW98" i="4"/>
  <c r="KX98" i="4"/>
  <c r="KY98" i="4"/>
  <c r="KZ98" i="4"/>
  <c r="LA98" i="4"/>
  <c r="LB98" i="4"/>
  <c r="LC98" i="4"/>
  <c r="LD98" i="4"/>
  <c r="LE98" i="4"/>
  <c r="LF98" i="4"/>
  <c r="LG98" i="4"/>
  <c r="LH98" i="4"/>
  <c r="LI98" i="4"/>
  <c r="LJ98" i="4"/>
  <c r="LK98" i="4"/>
  <c r="LL98" i="4"/>
  <c r="LM98" i="4"/>
  <c r="LN98" i="4"/>
  <c r="LO98" i="4"/>
  <c r="LP98" i="4"/>
  <c r="LQ98" i="4"/>
  <c r="LR98" i="4"/>
  <c r="LS98" i="4"/>
  <c r="LT98" i="4"/>
  <c r="LU98" i="4"/>
  <c r="LV98" i="4"/>
  <c r="LW98" i="4"/>
  <c r="LX98" i="4"/>
  <c r="LY98" i="4"/>
  <c r="LZ98" i="4"/>
  <c r="MA98" i="4"/>
  <c r="MB98" i="4"/>
  <c r="MC98" i="4"/>
  <c r="MD98" i="4"/>
  <c r="ME98" i="4"/>
  <c r="MF98" i="4"/>
  <c r="MG98" i="4"/>
  <c r="MH98" i="4"/>
  <c r="MI98" i="4"/>
  <c r="MJ98" i="4"/>
  <c r="MK98" i="4"/>
  <c r="ML98" i="4"/>
  <c r="MM98" i="4"/>
  <c r="MN98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BU99" i="4"/>
  <c r="BV99" i="4"/>
  <c r="BW99" i="4"/>
  <c r="BX99" i="4"/>
  <c r="BY99" i="4"/>
  <c r="BZ99" i="4"/>
  <c r="CA99" i="4"/>
  <c r="CB99" i="4"/>
  <c r="CC99" i="4"/>
  <c r="CD99" i="4"/>
  <c r="CE99" i="4"/>
  <c r="CF99" i="4"/>
  <c r="CG99" i="4"/>
  <c r="CH99" i="4"/>
  <c r="CI99" i="4"/>
  <c r="CJ99" i="4"/>
  <c r="CK99" i="4"/>
  <c r="CL99" i="4"/>
  <c r="CM99" i="4"/>
  <c r="CN99" i="4"/>
  <c r="CO99" i="4"/>
  <c r="CP99" i="4"/>
  <c r="CQ99" i="4"/>
  <c r="CR99" i="4"/>
  <c r="CS99" i="4"/>
  <c r="CT99" i="4"/>
  <c r="CU99" i="4"/>
  <c r="CV99" i="4"/>
  <c r="CW99" i="4"/>
  <c r="CX99" i="4"/>
  <c r="CY99" i="4"/>
  <c r="CZ99" i="4"/>
  <c r="DA99" i="4"/>
  <c r="DB99" i="4"/>
  <c r="DC99" i="4"/>
  <c r="DD99" i="4"/>
  <c r="DE99" i="4"/>
  <c r="DF99" i="4"/>
  <c r="DG99" i="4"/>
  <c r="DH99" i="4"/>
  <c r="DI99" i="4"/>
  <c r="DJ99" i="4"/>
  <c r="DK99" i="4"/>
  <c r="DL99" i="4"/>
  <c r="DM99" i="4"/>
  <c r="DN99" i="4"/>
  <c r="DO99" i="4"/>
  <c r="DP99" i="4"/>
  <c r="DQ99" i="4"/>
  <c r="DR99" i="4"/>
  <c r="DS99" i="4"/>
  <c r="DT99" i="4"/>
  <c r="DU99" i="4"/>
  <c r="DV99" i="4"/>
  <c r="DW99" i="4"/>
  <c r="DX99" i="4"/>
  <c r="DY99" i="4"/>
  <c r="DZ99" i="4"/>
  <c r="EA99" i="4"/>
  <c r="EB99" i="4"/>
  <c r="EC99" i="4"/>
  <c r="ED99" i="4"/>
  <c r="EE99" i="4"/>
  <c r="EF99" i="4"/>
  <c r="EG99" i="4"/>
  <c r="EH99" i="4"/>
  <c r="EI99" i="4"/>
  <c r="EJ99" i="4"/>
  <c r="EK99" i="4"/>
  <c r="EL99" i="4"/>
  <c r="EM99" i="4"/>
  <c r="EN99" i="4"/>
  <c r="EO99" i="4"/>
  <c r="EP99" i="4"/>
  <c r="EQ99" i="4"/>
  <c r="ER99" i="4"/>
  <c r="ES99" i="4"/>
  <c r="ET99" i="4"/>
  <c r="EU99" i="4"/>
  <c r="EV99" i="4"/>
  <c r="EW99" i="4"/>
  <c r="EX99" i="4"/>
  <c r="EY99" i="4"/>
  <c r="EZ99" i="4"/>
  <c r="FA99" i="4"/>
  <c r="FB99" i="4"/>
  <c r="FC99" i="4"/>
  <c r="FD99" i="4"/>
  <c r="FE99" i="4"/>
  <c r="FF99" i="4"/>
  <c r="FG99" i="4"/>
  <c r="FH99" i="4"/>
  <c r="FI99" i="4"/>
  <c r="FJ99" i="4"/>
  <c r="FM99" i="4"/>
  <c r="FN99" i="4"/>
  <c r="FO99" i="4"/>
  <c r="FP99" i="4"/>
  <c r="FQ99" i="4"/>
  <c r="FR99" i="4"/>
  <c r="FS99" i="4"/>
  <c r="FT99" i="4"/>
  <c r="FU99" i="4"/>
  <c r="FV99" i="4"/>
  <c r="FW99" i="4"/>
  <c r="FX99" i="4"/>
  <c r="FY99" i="4"/>
  <c r="FZ99" i="4"/>
  <c r="GA99" i="4"/>
  <c r="GB99" i="4"/>
  <c r="GC99" i="4"/>
  <c r="GD99" i="4"/>
  <c r="GE99" i="4"/>
  <c r="GF99" i="4"/>
  <c r="GG99" i="4"/>
  <c r="GH99" i="4"/>
  <c r="GI99" i="4"/>
  <c r="GJ99" i="4"/>
  <c r="GK99" i="4"/>
  <c r="GL99" i="4"/>
  <c r="GM99" i="4"/>
  <c r="GN99" i="4"/>
  <c r="GO99" i="4"/>
  <c r="GP99" i="4"/>
  <c r="GQ99" i="4"/>
  <c r="GS99" i="4"/>
  <c r="GT99" i="4"/>
  <c r="GU99" i="4"/>
  <c r="GV99" i="4"/>
  <c r="GW99" i="4"/>
  <c r="GX99" i="4"/>
  <c r="GY99" i="4"/>
  <c r="GZ99" i="4"/>
  <c r="HA99" i="4"/>
  <c r="HB99" i="4"/>
  <c r="HC99" i="4"/>
  <c r="HD99" i="4"/>
  <c r="HE99" i="4"/>
  <c r="HF99" i="4"/>
  <c r="HG99" i="4"/>
  <c r="HH99" i="4"/>
  <c r="HI99" i="4"/>
  <c r="HJ99" i="4"/>
  <c r="HK99" i="4"/>
  <c r="HL99" i="4"/>
  <c r="HM99" i="4"/>
  <c r="HN99" i="4"/>
  <c r="HO99" i="4"/>
  <c r="HP99" i="4"/>
  <c r="HQ99" i="4"/>
  <c r="HR99" i="4"/>
  <c r="HS99" i="4"/>
  <c r="HT99" i="4"/>
  <c r="HU99" i="4"/>
  <c r="HV99" i="4"/>
  <c r="HW99" i="4"/>
  <c r="HX99" i="4"/>
  <c r="HY99" i="4"/>
  <c r="HZ99" i="4"/>
  <c r="IA99" i="4"/>
  <c r="IB99" i="4"/>
  <c r="IC99" i="4"/>
  <c r="ID99" i="4"/>
  <c r="IE99" i="4"/>
  <c r="IF99" i="4"/>
  <c r="IG99" i="4"/>
  <c r="IH99" i="4"/>
  <c r="II99" i="4"/>
  <c r="IJ99" i="4"/>
  <c r="IK99" i="4"/>
  <c r="IM99" i="4"/>
  <c r="IN99" i="4"/>
  <c r="IO99" i="4"/>
  <c r="IP99" i="4"/>
  <c r="IQ99" i="4"/>
  <c r="IR99" i="4"/>
  <c r="IS99" i="4"/>
  <c r="IT99" i="4"/>
  <c r="IU99" i="4"/>
  <c r="IV99" i="4"/>
  <c r="IW99" i="4"/>
  <c r="IX99" i="4"/>
  <c r="IY99" i="4"/>
  <c r="IZ99" i="4"/>
  <c r="JA99" i="4"/>
  <c r="JB99" i="4"/>
  <c r="JC99" i="4"/>
  <c r="JD99" i="4"/>
  <c r="JE99" i="4"/>
  <c r="JG99" i="4"/>
  <c r="JH99" i="4"/>
  <c r="JI99" i="4"/>
  <c r="JJ99" i="4"/>
  <c r="JK99" i="4"/>
  <c r="JM99" i="4"/>
  <c r="JN99" i="4"/>
  <c r="JO99" i="4"/>
  <c r="JP99" i="4"/>
  <c r="JQ99" i="4"/>
  <c r="JR99" i="4"/>
  <c r="JT99" i="4"/>
  <c r="JU99" i="4"/>
  <c r="JV99" i="4"/>
  <c r="JX99" i="4"/>
  <c r="JY99" i="4"/>
  <c r="JZ99" i="4"/>
  <c r="KA99" i="4"/>
  <c r="KB99" i="4"/>
  <c r="KC99" i="4"/>
  <c r="KD99" i="4"/>
  <c r="KE99" i="4"/>
  <c r="KF99" i="4"/>
  <c r="KG99" i="4"/>
  <c r="KH99" i="4"/>
  <c r="KI99" i="4"/>
  <c r="KJ99" i="4"/>
  <c r="KK99" i="4"/>
  <c r="KL99" i="4"/>
  <c r="KM99" i="4"/>
  <c r="KN99" i="4"/>
  <c r="KO99" i="4"/>
  <c r="KP99" i="4"/>
  <c r="KQ99" i="4"/>
  <c r="KR99" i="4"/>
  <c r="KS99" i="4"/>
  <c r="KV99" i="4"/>
  <c r="KW99" i="4"/>
  <c r="KX99" i="4"/>
  <c r="KY99" i="4"/>
  <c r="KZ99" i="4"/>
  <c r="LA99" i="4"/>
  <c r="LB99" i="4"/>
  <c r="LC99" i="4"/>
  <c r="LD99" i="4"/>
  <c r="LE99" i="4"/>
  <c r="LF99" i="4"/>
  <c r="LG99" i="4"/>
  <c r="LH99" i="4"/>
  <c r="LI99" i="4"/>
  <c r="LJ99" i="4"/>
  <c r="LK99" i="4"/>
  <c r="LL99" i="4"/>
  <c r="LM99" i="4"/>
  <c r="LN99" i="4"/>
  <c r="LO99" i="4"/>
  <c r="LP99" i="4"/>
  <c r="LQ99" i="4"/>
  <c r="LR99" i="4"/>
  <c r="LS99" i="4"/>
  <c r="LT99" i="4"/>
  <c r="LU99" i="4"/>
  <c r="LV99" i="4"/>
  <c r="LW99" i="4"/>
  <c r="LX99" i="4"/>
  <c r="LY99" i="4"/>
  <c r="LZ99" i="4"/>
  <c r="MA99" i="4"/>
  <c r="MB99" i="4"/>
  <c r="MC99" i="4"/>
  <c r="MD99" i="4"/>
  <c r="ME99" i="4"/>
  <c r="MF99" i="4"/>
  <c r="MG99" i="4"/>
  <c r="MH99" i="4"/>
  <c r="MI99" i="4"/>
  <c r="MJ99" i="4"/>
  <c r="MK99" i="4"/>
  <c r="ML99" i="4"/>
  <c r="MM99" i="4"/>
  <c r="MN99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BV100" i="4"/>
  <c r="BW100" i="4"/>
  <c r="BX100" i="4"/>
  <c r="BY100" i="4"/>
  <c r="BZ100" i="4"/>
  <c r="CA100" i="4"/>
  <c r="CB100" i="4"/>
  <c r="CC100" i="4"/>
  <c r="CD100" i="4"/>
  <c r="CE100" i="4"/>
  <c r="CF100" i="4"/>
  <c r="CG100" i="4"/>
  <c r="CH100" i="4"/>
  <c r="CI100" i="4"/>
  <c r="CJ100" i="4"/>
  <c r="CK100" i="4"/>
  <c r="CL100" i="4"/>
  <c r="CM100" i="4"/>
  <c r="CN100" i="4"/>
  <c r="CO100" i="4"/>
  <c r="CP100" i="4"/>
  <c r="CQ100" i="4"/>
  <c r="CR100" i="4"/>
  <c r="CS100" i="4"/>
  <c r="CT100" i="4"/>
  <c r="CU100" i="4"/>
  <c r="CV100" i="4"/>
  <c r="CW100" i="4"/>
  <c r="CX100" i="4"/>
  <c r="CY100" i="4"/>
  <c r="CZ100" i="4"/>
  <c r="DA100" i="4"/>
  <c r="DB100" i="4"/>
  <c r="DC100" i="4"/>
  <c r="DD100" i="4"/>
  <c r="DE100" i="4"/>
  <c r="DF100" i="4"/>
  <c r="DG100" i="4"/>
  <c r="DH100" i="4"/>
  <c r="DI100" i="4"/>
  <c r="DJ100" i="4"/>
  <c r="DK100" i="4"/>
  <c r="DL100" i="4"/>
  <c r="DM100" i="4"/>
  <c r="DN100" i="4"/>
  <c r="DO100" i="4"/>
  <c r="DP100" i="4"/>
  <c r="DQ100" i="4"/>
  <c r="DR100" i="4"/>
  <c r="DS100" i="4"/>
  <c r="DT100" i="4"/>
  <c r="DU100" i="4"/>
  <c r="DV100" i="4"/>
  <c r="DW100" i="4"/>
  <c r="DX100" i="4"/>
  <c r="DY100" i="4"/>
  <c r="DZ100" i="4"/>
  <c r="EA100" i="4"/>
  <c r="EB100" i="4"/>
  <c r="EC100" i="4"/>
  <c r="ED100" i="4"/>
  <c r="EE100" i="4"/>
  <c r="EF100" i="4"/>
  <c r="EG100" i="4"/>
  <c r="EH100" i="4"/>
  <c r="EI100" i="4"/>
  <c r="EJ100" i="4"/>
  <c r="EK100" i="4"/>
  <c r="EL100" i="4"/>
  <c r="EM100" i="4"/>
  <c r="EN100" i="4"/>
  <c r="EO100" i="4"/>
  <c r="EP100" i="4"/>
  <c r="EQ100" i="4"/>
  <c r="ER100" i="4"/>
  <c r="ES100" i="4"/>
  <c r="ET100" i="4"/>
  <c r="EU100" i="4"/>
  <c r="EV100" i="4"/>
  <c r="EW100" i="4"/>
  <c r="EX100" i="4"/>
  <c r="EY100" i="4"/>
  <c r="EZ100" i="4"/>
  <c r="FA100" i="4"/>
  <c r="FB100" i="4"/>
  <c r="FC100" i="4"/>
  <c r="FD100" i="4"/>
  <c r="FE100" i="4"/>
  <c r="FF100" i="4"/>
  <c r="FG100" i="4"/>
  <c r="FH100" i="4"/>
  <c r="FI100" i="4"/>
  <c r="FJ100" i="4"/>
  <c r="FM100" i="4"/>
  <c r="FN100" i="4"/>
  <c r="FO100" i="4"/>
  <c r="FP100" i="4"/>
  <c r="FQ100" i="4"/>
  <c r="FR100" i="4"/>
  <c r="FS100" i="4"/>
  <c r="FT100" i="4"/>
  <c r="FU100" i="4"/>
  <c r="FV100" i="4"/>
  <c r="FW100" i="4"/>
  <c r="FX100" i="4"/>
  <c r="FY100" i="4"/>
  <c r="FZ100" i="4"/>
  <c r="GA100" i="4"/>
  <c r="GB100" i="4"/>
  <c r="GC100" i="4"/>
  <c r="GD100" i="4"/>
  <c r="GE100" i="4"/>
  <c r="GF100" i="4"/>
  <c r="GG100" i="4"/>
  <c r="GH100" i="4"/>
  <c r="GI100" i="4"/>
  <c r="GJ100" i="4"/>
  <c r="GK100" i="4"/>
  <c r="GL100" i="4"/>
  <c r="GM100" i="4"/>
  <c r="GN100" i="4"/>
  <c r="GO100" i="4"/>
  <c r="GP100" i="4"/>
  <c r="GQ100" i="4"/>
  <c r="GS100" i="4"/>
  <c r="GT100" i="4"/>
  <c r="GU100" i="4"/>
  <c r="GV100" i="4"/>
  <c r="GW100" i="4"/>
  <c r="GX100" i="4"/>
  <c r="GY100" i="4"/>
  <c r="GZ100" i="4"/>
  <c r="HA100" i="4"/>
  <c r="HB100" i="4"/>
  <c r="HC100" i="4"/>
  <c r="HD100" i="4"/>
  <c r="HE100" i="4"/>
  <c r="HF100" i="4"/>
  <c r="HG100" i="4"/>
  <c r="HH100" i="4"/>
  <c r="HI100" i="4"/>
  <c r="HJ100" i="4"/>
  <c r="HK100" i="4"/>
  <c r="HL100" i="4"/>
  <c r="HM100" i="4"/>
  <c r="HN100" i="4"/>
  <c r="HO100" i="4"/>
  <c r="HP100" i="4"/>
  <c r="HQ100" i="4"/>
  <c r="HR100" i="4"/>
  <c r="HS100" i="4"/>
  <c r="HT100" i="4"/>
  <c r="HU100" i="4"/>
  <c r="HV100" i="4"/>
  <c r="HW100" i="4"/>
  <c r="HX100" i="4"/>
  <c r="HY100" i="4"/>
  <c r="HZ100" i="4"/>
  <c r="IA100" i="4"/>
  <c r="IB100" i="4"/>
  <c r="IC100" i="4"/>
  <c r="ID100" i="4"/>
  <c r="IE100" i="4"/>
  <c r="IF100" i="4"/>
  <c r="IG100" i="4"/>
  <c r="IH100" i="4"/>
  <c r="II100" i="4"/>
  <c r="IJ100" i="4"/>
  <c r="IK100" i="4"/>
  <c r="IM100" i="4"/>
  <c r="IN100" i="4"/>
  <c r="IO100" i="4"/>
  <c r="IP100" i="4"/>
  <c r="IQ100" i="4"/>
  <c r="IR100" i="4"/>
  <c r="IS100" i="4"/>
  <c r="IT100" i="4"/>
  <c r="IU100" i="4"/>
  <c r="IV100" i="4"/>
  <c r="IW100" i="4"/>
  <c r="IX100" i="4"/>
  <c r="IY100" i="4"/>
  <c r="IZ100" i="4"/>
  <c r="JA100" i="4"/>
  <c r="JB100" i="4"/>
  <c r="JC100" i="4"/>
  <c r="JD100" i="4"/>
  <c r="JE100" i="4"/>
  <c r="JG100" i="4"/>
  <c r="JH100" i="4"/>
  <c r="JI100" i="4"/>
  <c r="JJ100" i="4"/>
  <c r="JK100" i="4"/>
  <c r="JM100" i="4"/>
  <c r="JN100" i="4"/>
  <c r="JO100" i="4"/>
  <c r="JP100" i="4"/>
  <c r="JQ100" i="4"/>
  <c r="JR100" i="4"/>
  <c r="JT100" i="4"/>
  <c r="JU100" i="4"/>
  <c r="JV100" i="4"/>
  <c r="JX100" i="4"/>
  <c r="JY100" i="4"/>
  <c r="JZ100" i="4"/>
  <c r="KA100" i="4"/>
  <c r="KB100" i="4"/>
  <c r="KC100" i="4"/>
  <c r="KD100" i="4"/>
  <c r="KE100" i="4"/>
  <c r="KF100" i="4"/>
  <c r="KG100" i="4"/>
  <c r="KH100" i="4"/>
  <c r="KI100" i="4"/>
  <c r="KJ100" i="4"/>
  <c r="KK100" i="4"/>
  <c r="KL100" i="4"/>
  <c r="KM100" i="4"/>
  <c r="KN100" i="4"/>
  <c r="KO100" i="4"/>
  <c r="KP100" i="4"/>
  <c r="KQ100" i="4"/>
  <c r="KR100" i="4"/>
  <c r="KS100" i="4"/>
  <c r="KV100" i="4"/>
  <c r="KW100" i="4"/>
  <c r="KX100" i="4"/>
  <c r="KY100" i="4"/>
  <c r="KZ100" i="4"/>
  <c r="LA100" i="4"/>
  <c r="LB100" i="4"/>
  <c r="LC100" i="4"/>
  <c r="LD100" i="4"/>
  <c r="LE100" i="4"/>
  <c r="LF100" i="4"/>
  <c r="LG100" i="4"/>
  <c r="LH100" i="4"/>
  <c r="LI100" i="4"/>
  <c r="LJ100" i="4"/>
  <c r="LK100" i="4"/>
  <c r="LL100" i="4"/>
  <c r="LM100" i="4"/>
  <c r="LN100" i="4"/>
  <c r="LO100" i="4"/>
  <c r="LP100" i="4"/>
  <c r="LQ100" i="4"/>
  <c r="LR100" i="4"/>
  <c r="LS100" i="4"/>
  <c r="LT100" i="4"/>
  <c r="LU100" i="4"/>
  <c r="LV100" i="4"/>
  <c r="LW100" i="4"/>
  <c r="LX100" i="4"/>
  <c r="LY100" i="4"/>
  <c r="LZ100" i="4"/>
  <c r="MA100" i="4"/>
  <c r="MB100" i="4"/>
  <c r="MC100" i="4"/>
  <c r="MD100" i="4"/>
  <c r="ME100" i="4"/>
  <c r="MF100" i="4"/>
  <c r="MG100" i="4"/>
  <c r="MH100" i="4"/>
  <c r="MI100" i="4"/>
  <c r="MJ100" i="4"/>
  <c r="MK100" i="4"/>
  <c r="ML100" i="4"/>
  <c r="MM100" i="4"/>
  <c r="MN100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BV101" i="4"/>
  <c r="BW101" i="4"/>
  <c r="BX101" i="4"/>
  <c r="BY101" i="4"/>
  <c r="BZ101" i="4"/>
  <c r="CA101" i="4"/>
  <c r="CB101" i="4"/>
  <c r="CC101" i="4"/>
  <c r="CD101" i="4"/>
  <c r="CE101" i="4"/>
  <c r="CF101" i="4"/>
  <c r="CG101" i="4"/>
  <c r="CH101" i="4"/>
  <c r="CI101" i="4"/>
  <c r="CJ101" i="4"/>
  <c r="CK101" i="4"/>
  <c r="CL101" i="4"/>
  <c r="CM101" i="4"/>
  <c r="CN101" i="4"/>
  <c r="CO101" i="4"/>
  <c r="CP101" i="4"/>
  <c r="CQ101" i="4"/>
  <c r="CR101" i="4"/>
  <c r="CS101" i="4"/>
  <c r="CT101" i="4"/>
  <c r="CU101" i="4"/>
  <c r="CV101" i="4"/>
  <c r="CW101" i="4"/>
  <c r="CX101" i="4"/>
  <c r="CY101" i="4"/>
  <c r="CZ101" i="4"/>
  <c r="DA101" i="4"/>
  <c r="DB101" i="4"/>
  <c r="DC101" i="4"/>
  <c r="DD101" i="4"/>
  <c r="DE101" i="4"/>
  <c r="DF101" i="4"/>
  <c r="DG101" i="4"/>
  <c r="DH101" i="4"/>
  <c r="DI101" i="4"/>
  <c r="DJ101" i="4"/>
  <c r="DK101" i="4"/>
  <c r="DL101" i="4"/>
  <c r="DM101" i="4"/>
  <c r="DN101" i="4"/>
  <c r="DO101" i="4"/>
  <c r="DP101" i="4"/>
  <c r="DQ101" i="4"/>
  <c r="DR101" i="4"/>
  <c r="DS101" i="4"/>
  <c r="DT101" i="4"/>
  <c r="DU101" i="4"/>
  <c r="DV101" i="4"/>
  <c r="DW101" i="4"/>
  <c r="DX101" i="4"/>
  <c r="DY101" i="4"/>
  <c r="DZ101" i="4"/>
  <c r="EA101" i="4"/>
  <c r="EB101" i="4"/>
  <c r="EC101" i="4"/>
  <c r="ED101" i="4"/>
  <c r="EE101" i="4"/>
  <c r="EF101" i="4"/>
  <c r="EG101" i="4"/>
  <c r="EH101" i="4"/>
  <c r="EI101" i="4"/>
  <c r="EJ101" i="4"/>
  <c r="EK101" i="4"/>
  <c r="EL101" i="4"/>
  <c r="EM101" i="4"/>
  <c r="EN101" i="4"/>
  <c r="EO101" i="4"/>
  <c r="EP101" i="4"/>
  <c r="EQ101" i="4"/>
  <c r="ER101" i="4"/>
  <c r="ES101" i="4"/>
  <c r="ET101" i="4"/>
  <c r="EU101" i="4"/>
  <c r="EV101" i="4"/>
  <c r="EW101" i="4"/>
  <c r="EX101" i="4"/>
  <c r="EY101" i="4"/>
  <c r="EZ101" i="4"/>
  <c r="FA101" i="4"/>
  <c r="FB101" i="4"/>
  <c r="FC101" i="4"/>
  <c r="FD101" i="4"/>
  <c r="FE101" i="4"/>
  <c r="FF101" i="4"/>
  <c r="FG101" i="4"/>
  <c r="FH101" i="4"/>
  <c r="FI101" i="4"/>
  <c r="FJ101" i="4"/>
  <c r="FM101" i="4"/>
  <c r="FN101" i="4"/>
  <c r="FO101" i="4"/>
  <c r="FP101" i="4"/>
  <c r="FQ101" i="4"/>
  <c r="FR101" i="4"/>
  <c r="FS101" i="4"/>
  <c r="FT101" i="4"/>
  <c r="FU101" i="4"/>
  <c r="FV101" i="4"/>
  <c r="FW101" i="4"/>
  <c r="FX101" i="4"/>
  <c r="FY101" i="4"/>
  <c r="FZ101" i="4"/>
  <c r="GA101" i="4"/>
  <c r="GB101" i="4"/>
  <c r="GC101" i="4"/>
  <c r="GD101" i="4"/>
  <c r="GE101" i="4"/>
  <c r="GF101" i="4"/>
  <c r="GG101" i="4"/>
  <c r="GH101" i="4"/>
  <c r="GI101" i="4"/>
  <c r="GJ101" i="4"/>
  <c r="GK101" i="4"/>
  <c r="GL101" i="4"/>
  <c r="GM101" i="4"/>
  <c r="GN101" i="4"/>
  <c r="GO101" i="4"/>
  <c r="GP101" i="4"/>
  <c r="GQ101" i="4"/>
  <c r="GS101" i="4"/>
  <c r="GT101" i="4"/>
  <c r="GU101" i="4"/>
  <c r="GV101" i="4"/>
  <c r="GW101" i="4"/>
  <c r="GX101" i="4"/>
  <c r="GY101" i="4"/>
  <c r="GZ101" i="4"/>
  <c r="HA101" i="4"/>
  <c r="HB101" i="4"/>
  <c r="HC101" i="4"/>
  <c r="HD101" i="4"/>
  <c r="HE101" i="4"/>
  <c r="HF101" i="4"/>
  <c r="HG101" i="4"/>
  <c r="HH101" i="4"/>
  <c r="HI101" i="4"/>
  <c r="HJ101" i="4"/>
  <c r="HK101" i="4"/>
  <c r="HL101" i="4"/>
  <c r="HM101" i="4"/>
  <c r="HN101" i="4"/>
  <c r="HO101" i="4"/>
  <c r="HP101" i="4"/>
  <c r="HQ101" i="4"/>
  <c r="HR101" i="4"/>
  <c r="HS101" i="4"/>
  <c r="HT101" i="4"/>
  <c r="HU101" i="4"/>
  <c r="HV101" i="4"/>
  <c r="HW101" i="4"/>
  <c r="HX101" i="4"/>
  <c r="HY101" i="4"/>
  <c r="HZ101" i="4"/>
  <c r="IA101" i="4"/>
  <c r="IB101" i="4"/>
  <c r="IC101" i="4"/>
  <c r="ID101" i="4"/>
  <c r="IE101" i="4"/>
  <c r="IF101" i="4"/>
  <c r="IG101" i="4"/>
  <c r="IH101" i="4"/>
  <c r="II101" i="4"/>
  <c r="IJ101" i="4"/>
  <c r="IK101" i="4"/>
  <c r="IM101" i="4"/>
  <c r="IN101" i="4"/>
  <c r="IO101" i="4"/>
  <c r="IP101" i="4"/>
  <c r="IQ101" i="4"/>
  <c r="IR101" i="4"/>
  <c r="IS101" i="4"/>
  <c r="IT101" i="4"/>
  <c r="IU101" i="4"/>
  <c r="IV101" i="4"/>
  <c r="IW101" i="4"/>
  <c r="IX101" i="4"/>
  <c r="IY101" i="4"/>
  <c r="IZ101" i="4"/>
  <c r="JA101" i="4"/>
  <c r="JB101" i="4"/>
  <c r="JC101" i="4"/>
  <c r="JD101" i="4"/>
  <c r="JE101" i="4"/>
  <c r="JG101" i="4"/>
  <c r="JH101" i="4"/>
  <c r="JI101" i="4"/>
  <c r="JJ101" i="4"/>
  <c r="JK101" i="4"/>
  <c r="JM101" i="4"/>
  <c r="JN101" i="4"/>
  <c r="JO101" i="4"/>
  <c r="JP101" i="4"/>
  <c r="JQ101" i="4"/>
  <c r="JR101" i="4"/>
  <c r="JT101" i="4"/>
  <c r="JU101" i="4"/>
  <c r="JV101" i="4"/>
  <c r="JX101" i="4"/>
  <c r="JY101" i="4"/>
  <c r="JZ101" i="4"/>
  <c r="KA101" i="4"/>
  <c r="KB101" i="4"/>
  <c r="KC101" i="4"/>
  <c r="KD101" i="4"/>
  <c r="KE101" i="4"/>
  <c r="KF101" i="4"/>
  <c r="KG101" i="4"/>
  <c r="KH101" i="4"/>
  <c r="KI101" i="4"/>
  <c r="KJ101" i="4"/>
  <c r="KK101" i="4"/>
  <c r="KL101" i="4"/>
  <c r="KM101" i="4"/>
  <c r="KN101" i="4"/>
  <c r="KO101" i="4"/>
  <c r="KP101" i="4"/>
  <c r="KQ101" i="4"/>
  <c r="KR101" i="4"/>
  <c r="KS101" i="4"/>
  <c r="KV101" i="4"/>
  <c r="KW101" i="4"/>
  <c r="KX101" i="4"/>
  <c r="KY101" i="4"/>
  <c r="KZ101" i="4"/>
  <c r="LA101" i="4"/>
  <c r="LB101" i="4"/>
  <c r="LC101" i="4"/>
  <c r="LD101" i="4"/>
  <c r="LE101" i="4"/>
  <c r="LF101" i="4"/>
  <c r="LG101" i="4"/>
  <c r="LH101" i="4"/>
  <c r="LI101" i="4"/>
  <c r="LJ101" i="4"/>
  <c r="LK101" i="4"/>
  <c r="LL101" i="4"/>
  <c r="LM101" i="4"/>
  <c r="LN101" i="4"/>
  <c r="LO101" i="4"/>
  <c r="LP101" i="4"/>
  <c r="LQ101" i="4"/>
  <c r="LR101" i="4"/>
  <c r="LS101" i="4"/>
  <c r="LT101" i="4"/>
  <c r="LU101" i="4"/>
  <c r="LV101" i="4"/>
  <c r="LW101" i="4"/>
  <c r="LX101" i="4"/>
  <c r="LY101" i="4"/>
  <c r="LZ101" i="4"/>
  <c r="MA101" i="4"/>
  <c r="MB101" i="4"/>
  <c r="MC101" i="4"/>
  <c r="MD101" i="4"/>
  <c r="ME101" i="4"/>
  <c r="MF101" i="4"/>
  <c r="MG101" i="4"/>
  <c r="MH101" i="4"/>
  <c r="MI101" i="4"/>
  <c r="MJ101" i="4"/>
  <c r="MK101" i="4"/>
  <c r="ML101" i="4"/>
  <c r="MM101" i="4"/>
  <c r="MN101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BU102" i="4"/>
  <c r="BV102" i="4"/>
  <c r="BW102" i="4"/>
  <c r="BX102" i="4"/>
  <c r="BY102" i="4"/>
  <c r="BZ102" i="4"/>
  <c r="CA102" i="4"/>
  <c r="CB102" i="4"/>
  <c r="CC102" i="4"/>
  <c r="CD102" i="4"/>
  <c r="CE102" i="4"/>
  <c r="CF102" i="4"/>
  <c r="CG102" i="4"/>
  <c r="CH102" i="4"/>
  <c r="CI102" i="4"/>
  <c r="CJ102" i="4"/>
  <c r="CK102" i="4"/>
  <c r="CL102" i="4"/>
  <c r="CM102" i="4"/>
  <c r="CN102" i="4"/>
  <c r="CO102" i="4"/>
  <c r="CP102" i="4"/>
  <c r="CQ102" i="4"/>
  <c r="CR102" i="4"/>
  <c r="CS102" i="4"/>
  <c r="CT102" i="4"/>
  <c r="CU102" i="4"/>
  <c r="CV102" i="4"/>
  <c r="CW102" i="4"/>
  <c r="CX102" i="4"/>
  <c r="CY102" i="4"/>
  <c r="CZ102" i="4"/>
  <c r="DA102" i="4"/>
  <c r="DB102" i="4"/>
  <c r="DC102" i="4"/>
  <c r="DD102" i="4"/>
  <c r="DE102" i="4"/>
  <c r="DF102" i="4"/>
  <c r="DG102" i="4"/>
  <c r="DH102" i="4"/>
  <c r="DI102" i="4"/>
  <c r="DJ102" i="4"/>
  <c r="DK102" i="4"/>
  <c r="DL102" i="4"/>
  <c r="DM102" i="4"/>
  <c r="DN102" i="4"/>
  <c r="DO102" i="4"/>
  <c r="DP102" i="4"/>
  <c r="DQ102" i="4"/>
  <c r="DR102" i="4"/>
  <c r="DS102" i="4"/>
  <c r="DT102" i="4"/>
  <c r="DU102" i="4"/>
  <c r="DV102" i="4"/>
  <c r="DW102" i="4"/>
  <c r="DX102" i="4"/>
  <c r="DY102" i="4"/>
  <c r="DZ102" i="4"/>
  <c r="EA102" i="4"/>
  <c r="EB102" i="4"/>
  <c r="EC102" i="4"/>
  <c r="ED102" i="4"/>
  <c r="EE102" i="4"/>
  <c r="EF102" i="4"/>
  <c r="EG102" i="4"/>
  <c r="EH102" i="4"/>
  <c r="EI102" i="4"/>
  <c r="EJ102" i="4"/>
  <c r="EK102" i="4"/>
  <c r="EL102" i="4"/>
  <c r="EM102" i="4"/>
  <c r="EN102" i="4"/>
  <c r="EO102" i="4"/>
  <c r="EP102" i="4"/>
  <c r="EQ102" i="4"/>
  <c r="ER102" i="4"/>
  <c r="ES102" i="4"/>
  <c r="ET102" i="4"/>
  <c r="EU102" i="4"/>
  <c r="EV102" i="4"/>
  <c r="EW102" i="4"/>
  <c r="EX102" i="4"/>
  <c r="EY102" i="4"/>
  <c r="EZ102" i="4"/>
  <c r="FA102" i="4"/>
  <c r="FB102" i="4"/>
  <c r="FC102" i="4"/>
  <c r="FD102" i="4"/>
  <c r="FE102" i="4"/>
  <c r="FF102" i="4"/>
  <c r="FG102" i="4"/>
  <c r="FH102" i="4"/>
  <c r="FI102" i="4"/>
  <c r="FJ102" i="4"/>
  <c r="FM102" i="4"/>
  <c r="FN102" i="4"/>
  <c r="FO102" i="4"/>
  <c r="FP102" i="4"/>
  <c r="FQ102" i="4"/>
  <c r="FR102" i="4"/>
  <c r="FS102" i="4"/>
  <c r="FT102" i="4"/>
  <c r="FU102" i="4"/>
  <c r="FV102" i="4"/>
  <c r="FW102" i="4"/>
  <c r="FX102" i="4"/>
  <c r="FY102" i="4"/>
  <c r="FZ102" i="4"/>
  <c r="GA102" i="4"/>
  <c r="GB102" i="4"/>
  <c r="GC102" i="4"/>
  <c r="GD102" i="4"/>
  <c r="GE102" i="4"/>
  <c r="GF102" i="4"/>
  <c r="GG102" i="4"/>
  <c r="GH102" i="4"/>
  <c r="GI102" i="4"/>
  <c r="GJ102" i="4"/>
  <c r="GK102" i="4"/>
  <c r="GL102" i="4"/>
  <c r="GM102" i="4"/>
  <c r="GN102" i="4"/>
  <c r="GO102" i="4"/>
  <c r="GP102" i="4"/>
  <c r="GQ102" i="4"/>
  <c r="GS102" i="4"/>
  <c r="GT102" i="4"/>
  <c r="GU102" i="4"/>
  <c r="GV102" i="4"/>
  <c r="GW102" i="4"/>
  <c r="GX102" i="4"/>
  <c r="GY102" i="4"/>
  <c r="GZ102" i="4"/>
  <c r="HA102" i="4"/>
  <c r="HB102" i="4"/>
  <c r="HC102" i="4"/>
  <c r="HD102" i="4"/>
  <c r="HE102" i="4"/>
  <c r="HF102" i="4"/>
  <c r="HG102" i="4"/>
  <c r="HH102" i="4"/>
  <c r="HI102" i="4"/>
  <c r="HJ102" i="4"/>
  <c r="HK102" i="4"/>
  <c r="HL102" i="4"/>
  <c r="HM102" i="4"/>
  <c r="HN102" i="4"/>
  <c r="HO102" i="4"/>
  <c r="HP102" i="4"/>
  <c r="HQ102" i="4"/>
  <c r="HR102" i="4"/>
  <c r="HS102" i="4"/>
  <c r="HT102" i="4"/>
  <c r="HU102" i="4"/>
  <c r="HV102" i="4"/>
  <c r="HW102" i="4"/>
  <c r="HX102" i="4"/>
  <c r="HY102" i="4"/>
  <c r="HZ102" i="4"/>
  <c r="IA102" i="4"/>
  <c r="IB102" i="4"/>
  <c r="IC102" i="4"/>
  <c r="ID102" i="4"/>
  <c r="IE102" i="4"/>
  <c r="IF102" i="4"/>
  <c r="IG102" i="4"/>
  <c r="IH102" i="4"/>
  <c r="II102" i="4"/>
  <c r="IJ102" i="4"/>
  <c r="IK102" i="4"/>
  <c r="IM102" i="4"/>
  <c r="IN102" i="4"/>
  <c r="IO102" i="4"/>
  <c r="IP102" i="4"/>
  <c r="IQ102" i="4"/>
  <c r="IR102" i="4"/>
  <c r="IS102" i="4"/>
  <c r="IT102" i="4"/>
  <c r="IU102" i="4"/>
  <c r="IV102" i="4"/>
  <c r="IW102" i="4"/>
  <c r="IX102" i="4"/>
  <c r="IY102" i="4"/>
  <c r="IZ102" i="4"/>
  <c r="JA102" i="4"/>
  <c r="JB102" i="4"/>
  <c r="JC102" i="4"/>
  <c r="JD102" i="4"/>
  <c r="JE102" i="4"/>
  <c r="JG102" i="4"/>
  <c r="JH102" i="4"/>
  <c r="JI102" i="4"/>
  <c r="JJ102" i="4"/>
  <c r="JK102" i="4"/>
  <c r="JM102" i="4"/>
  <c r="JN102" i="4"/>
  <c r="JO102" i="4"/>
  <c r="JP102" i="4"/>
  <c r="JQ102" i="4"/>
  <c r="JR102" i="4"/>
  <c r="JT102" i="4"/>
  <c r="JU102" i="4"/>
  <c r="JV102" i="4"/>
  <c r="JX102" i="4"/>
  <c r="JY102" i="4"/>
  <c r="JZ102" i="4"/>
  <c r="KA102" i="4"/>
  <c r="KB102" i="4"/>
  <c r="KC102" i="4"/>
  <c r="KD102" i="4"/>
  <c r="KE102" i="4"/>
  <c r="KF102" i="4"/>
  <c r="KG102" i="4"/>
  <c r="KH102" i="4"/>
  <c r="KI102" i="4"/>
  <c r="KJ102" i="4"/>
  <c r="KK102" i="4"/>
  <c r="KL102" i="4"/>
  <c r="KM102" i="4"/>
  <c r="KN102" i="4"/>
  <c r="KO102" i="4"/>
  <c r="KP102" i="4"/>
  <c r="KQ102" i="4"/>
  <c r="KR102" i="4"/>
  <c r="KS102" i="4"/>
  <c r="KV102" i="4"/>
  <c r="KW102" i="4"/>
  <c r="KX102" i="4"/>
  <c r="KY102" i="4"/>
  <c r="KZ102" i="4"/>
  <c r="LA102" i="4"/>
  <c r="LB102" i="4"/>
  <c r="LC102" i="4"/>
  <c r="LD102" i="4"/>
  <c r="LE102" i="4"/>
  <c r="LF102" i="4"/>
  <c r="LG102" i="4"/>
  <c r="LH102" i="4"/>
  <c r="LI102" i="4"/>
  <c r="LJ102" i="4"/>
  <c r="LK102" i="4"/>
  <c r="LL102" i="4"/>
  <c r="LM102" i="4"/>
  <c r="LN102" i="4"/>
  <c r="LO102" i="4"/>
  <c r="LP102" i="4"/>
  <c r="LQ102" i="4"/>
  <c r="LR102" i="4"/>
  <c r="LS102" i="4"/>
  <c r="LT102" i="4"/>
  <c r="LU102" i="4"/>
  <c r="LV102" i="4"/>
  <c r="LW102" i="4"/>
  <c r="LX102" i="4"/>
  <c r="LY102" i="4"/>
  <c r="LZ102" i="4"/>
  <c r="MA102" i="4"/>
  <c r="MB102" i="4"/>
  <c r="MC102" i="4"/>
  <c r="MD102" i="4"/>
  <c r="ME102" i="4"/>
  <c r="MF102" i="4"/>
  <c r="MG102" i="4"/>
  <c r="MH102" i="4"/>
  <c r="MI102" i="4"/>
  <c r="MJ102" i="4"/>
  <c r="MK102" i="4"/>
  <c r="ML102" i="4"/>
  <c r="MM102" i="4"/>
  <c r="MN102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B103" i="4"/>
  <c r="CC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U103" i="4"/>
  <c r="CV103" i="4"/>
  <c r="CW103" i="4"/>
  <c r="CX103" i="4"/>
  <c r="CY103" i="4"/>
  <c r="CZ103" i="4"/>
  <c r="DA103" i="4"/>
  <c r="DB103" i="4"/>
  <c r="DC103" i="4"/>
  <c r="DD103" i="4"/>
  <c r="DE103" i="4"/>
  <c r="DF103" i="4"/>
  <c r="DG103" i="4"/>
  <c r="DH103" i="4"/>
  <c r="DI103" i="4"/>
  <c r="DJ103" i="4"/>
  <c r="DK103" i="4"/>
  <c r="DL103" i="4"/>
  <c r="DM103" i="4"/>
  <c r="DN103" i="4"/>
  <c r="DO103" i="4"/>
  <c r="DP103" i="4"/>
  <c r="DQ103" i="4"/>
  <c r="DR103" i="4"/>
  <c r="DS103" i="4"/>
  <c r="DT103" i="4"/>
  <c r="DU103" i="4"/>
  <c r="DV103" i="4"/>
  <c r="DW103" i="4"/>
  <c r="DX103" i="4"/>
  <c r="DY103" i="4"/>
  <c r="DZ103" i="4"/>
  <c r="EA103" i="4"/>
  <c r="EB103" i="4"/>
  <c r="EC103" i="4"/>
  <c r="ED103" i="4"/>
  <c r="EE103" i="4"/>
  <c r="EF103" i="4"/>
  <c r="EG103" i="4"/>
  <c r="EH103" i="4"/>
  <c r="EI103" i="4"/>
  <c r="EJ103" i="4"/>
  <c r="EK103" i="4"/>
  <c r="EL103" i="4"/>
  <c r="EM103" i="4"/>
  <c r="EN103" i="4"/>
  <c r="EO103" i="4"/>
  <c r="EP103" i="4"/>
  <c r="EQ103" i="4"/>
  <c r="ER103" i="4"/>
  <c r="ES103" i="4"/>
  <c r="ET103" i="4"/>
  <c r="EU103" i="4"/>
  <c r="EV103" i="4"/>
  <c r="EW103" i="4"/>
  <c r="EX103" i="4"/>
  <c r="EY103" i="4"/>
  <c r="EZ103" i="4"/>
  <c r="FA103" i="4"/>
  <c r="FB103" i="4"/>
  <c r="FC103" i="4"/>
  <c r="FD103" i="4"/>
  <c r="FE103" i="4"/>
  <c r="FF103" i="4"/>
  <c r="FG103" i="4"/>
  <c r="FH103" i="4"/>
  <c r="FI103" i="4"/>
  <c r="FJ103" i="4"/>
  <c r="FM103" i="4"/>
  <c r="FN103" i="4"/>
  <c r="FO103" i="4"/>
  <c r="FP103" i="4"/>
  <c r="FQ103" i="4"/>
  <c r="FR103" i="4"/>
  <c r="FS103" i="4"/>
  <c r="FT103" i="4"/>
  <c r="FU103" i="4"/>
  <c r="FV103" i="4"/>
  <c r="FW103" i="4"/>
  <c r="FX103" i="4"/>
  <c r="FY103" i="4"/>
  <c r="FZ103" i="4"/>
  <c r="GA103" i="4"/>
  <c r="GB103" i="4"/>
  <c r="GC103" i="4"/>
  <c r="GD103" i="4"/>
  <c r="GE103" i="4"/>
  <c r="GF103" i="4"/>
  <c r="GG103" i="4"/>
  <c r="GH103" i="4"/>
  <c r="GI103" i="4"/>
  <c r="GJ103" i="4"/>
  <c r="GK103" i="4"/>
  <c r="GL103" i="4"/>
  <c r="GM103" i="4"/>
  <c r="GN103" i="4"/>
  <c r="GO103" i="4"/>
  <c r="GP103" i="4"/>
  <c r="GQ103" i="4"/>
  <c r="GS103" i="4"/>
  <c r="GT103" i="4"/>
  <c r="GU103" i="4"/>
  <c r="GV103" i="4"/>
  <c r="GW103" i="4"/>
  <c r="GX103" i="4"/>
  <c r="GY103" i="4"/>
  <c r="GZ103" i="4"/>
  <c r="HA103" i="4"/>
  <c r="HB103" i="4"/>
  <c r="HC103" i="4"/>
  <c r="HD103" i="4"/>
  <c r="HE103" i="4"/>
  <c r="HF103" i="4"/>
  <c r="HG103" i="4"/>
  <c r="HH103" i="4"/>
  <c r="HI103" i="4"/>
  <c r="HJ103" i="4"/>
  <c r="HK103" i="4"/>
  <c r="HL103" i="4"/>
  <c r="HM103" i="4"/>
  <c r="HN103" i="4"/>
  <c r="HO103" i="4"/>
  <c r="HP103" i="4"/>
  <c r="HQ103" i="4"/>
  <c r="HR103" i="4"/>
  <c r="HS103" i="4"/>
  <c r="HT103" i="4"/>
  <c r="HU103" i="4"/>
  <c r="HV103" i="4"/>
  <c r="HW103" i="4"/>
  <c r="HX103" i="4"/>
  <c r="HY103" i="4"/>
  <c r="HZ103" i="4"/>
  <c r="IA103" i="4"/>
  <c r="IB103" i="4"/>
  <c r="IC103" i="4"/>
  <c r="ID103" i="4"/>
  <c r="IE103" i="4"/>
  <c r="IF103" i="4"/>
  <c r="IG103" i="4"/>
  <c r="IH103" i="4"/>
  <c r="II103" i="4"/>
  <c r="IJ103" i="4"/>
  <c r="IK103" i="4"/>
  <c r="IM103" i="4"/>
  <c r="IN103" i="4"/>
  <c r="IO103" i="4"/>
  <c r="IP103" i="4"/>
  <c r="IQ103" i="4"/>
  <c r="IR103" i="4"/>
  <c r="IS103" i="4"/>
  <c r="IT103" i="4"/>
  <c r="IU103" i="4"/>
  <c r="IV103" i="4"/>
  <c r="IW103" i="4"/>
  <c r="IX103" i="4"/>
  <c r="IY103" i="4"/>
  <c r="IZ103" i="4"/>
  <c r="JA103" i="4"/>
  <c r="JB103" i="4"/>
  <c r="JC103" i="4"/>
  <c r="JD103" i="4"/>
  <c r="JE103" i="4"/>
  <c r="JG103" i="4"/>
  <c r="JH103" i="4"/>
  <c r="JI103" i="4"/>
  <c r="JJ103" i="4"/>
  <c r="JK103" i="4"/>
  <c r="JM103" i="4"/>
  <c r="JN103" i="4"/>
  <c r="JO103" i="4"/>
  <c r="JP103" i="4"/>
  <c r="JQ103" i="4"/>
  <c r="JR103" i="4"/>
  <c r="JT103" i="4"/>
  <c r="JU103" i="4"/>
  <c r="JV103" i="4"/>
  <c r="JX103" i="4"/>
  <c r="JY103" i="4"/>
  <c r="JZ103" i="4"/>
  <c r="KA103" i="4"/>
  <c r="KB103" i="4"/>
  <c r="KC103" i="4"/>
  <c r="KD103" i="4"/>
  <c r="KE103" i="4"/>
  <c r="KF103" i="4"/>
  <c r="KG103" i="4"/>
  <c r="KH103" i="4"/>
  <c r="KI103" i="4"/>
  <c r="KJ103" i="4"/>
  <c r="KK103" i="4"/>
  <c r="KL103" i="4"/>
  <c r="KM103" i="4"/>
  <c r="KN103" i="4"/>
  <c r="KO103" i="4"/>
  <c r="KP103" i="4"/>
  <c r="KQ103" i="4"/>
  <c r="KR103" i="4"/>
  <c r="KS103" i="4"/>
  <c r="KV103" i="4"/>
  <c r="KW103" i="4"/>
  <c r="KX103" i="4"/>
  <c r="KY103" i="4"/>
  <c r="KZ103" i="4"/>
  <c r="LA103" i="4"/>
  <c r="LB103" i="4"/>
  <c r="LC103" i="4"/>
  <c r="LD103" i="4"/>
  <c r="LE103" i="4"/>
  <c r="LF103" i="4"/>
  <c r="LG103" i="4"/>
  <c r="LH103" i="4"/>
  <c r="LI103" i="4"/>
  <c r="LJ103" i="4"/>
  <c r="LK103" i="4"/>
  <c r="LL103" i="4"/>
  <c r="LM103" i="4"/>
  <c r="LN103" i="4"/>
  <c r="LO103" i="4"/>
  <c r="LP103" i="4"/>
  <c r="LQ103" i="4"/>
  <c r="LR103" i="4"/>
  <c r="LS103" i="4"/>
  <c r="LT103" i="4"/>
  <c r="LU103" i="4"/>
  <c r="LV103" i="4"/>
  <c r="LW103" i="4"/>
  <c r="LX103" i="4"/>
  <c r="LY103" i="4"/>
  <c r="LZ103" i="4"/>
  <c r="MA103" i="4"/>
  <c r="MB103" i="4"/>
  <c r="MC103" i="4"/>
  <c r="MD103" i="4"/>
  <c r="ME103" i="4"/>
  <c r="MF103" i="4"/>
  <c r="MG103" i="4"/>
  <c r="MH103" i="4"/>
  <c r="MI103" i="4"/>
  <c r="MJ103" i="4"/>
  <c r="MK103" i="4"/>
  <c r="ML103" i="4"/>
  <c r="MM103" i="4"/>
  <c r="MN103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AJ104" i="4"/>
  <c r="AK104" i="4"/>
  <c r="AL104" i="4"/>
  <c r="AM104" i="4"/>
  <c r="AN104" i="4"/>
  <c r="AO104" i="4"/>
  <c r="AP104" i="4"/>
  <c r="AQ104" i="4"/>
  <c r="AR104" i="4"/>
  <c r="AS104" i="4"/>
  <c r="AT104" i="4"/>
  <c r="AU104" i="4"/>
  <c r="AV104" i="4"/>
  <c r="AW104" i="4"/>
  <c r="AX104" i="4"/>
  <c r="AY104" i="4"/>
  <c r="AZ104" i="4"/>
  <c r="BA104" i="4"/>
  <c r="BB104" i="4"/>
  <c r="BC104" i="4"/>
  <c r="BD104" i="4"/>
  <c r="BE104" i="4"/>
  <c r="BF104" i="4"/>
  <c r="BG104" i="4"/>
  <c r="BH104" i="4"/>
  <c r="BI104" i="4"/>
  <c r="BJ104" i="4"/>
  <c r="BK104" i="4"/>
  <c r="BL104" i="4"/>
  <c r="BM104" i="4"/>
  <c r="BN104" i="4"/>
  <c r="BO104" i="4"/>
  <c r="BP104" i="4"/>
  <c r="BQ104" i="4"/>
  <c r="BR104" i="4"/>
  <c r="BS104" i="4"/>
  <c r="BT104" i="4"/>
  <c r="BU104" i="4"/>
  <c r="BV104" i="4"/>
  <c r="BW104" i="4"/>
  <c r="BX104" i="4"/>
  <c r="BY104" i="4"/>
  <c r="BZ104" i="4"/>
  <c r="CA104" i="4"/>
  <c r="CB104" i="4"/>
  <c r="CC104" i="4"/>
  <c r="CD104" i="4"/>
  <c r="CE104" i="4"/>
  <c r="CF104" i="4"/>
  <c r="CG104" i="4"/>
  <c r="CH104" i="4"/>
  <c r="CI104" i="4"/>
  <c r="CJ104" i="4"/>
  <c r="CK104" i="4"/>
  <c r="CL104" i="4"/>
  <c r="CM104" i="4"/>
  <c r="CN104" i="4"/>
  <c r="CO104" i="4"/>
  <c r="CP104" i="4"/>
  <c r="CQ104" i="4"/>
  <c r="CR104" i="4"/>
  <c r="CS104" i="4"/>
  <c r="CT104" i="4"/>
  <c r="CU104" i="4"/>
  <c r="CV104" i="4"/>
  <c r="CW104" i="4"/>
  <c r="CX104" i="4"/>
  <c r="CY104" i="4"/>
  <c r="CZ104" i="4"/>
  <c r="DA104" i="4"/>
  <c r="DB104" i="4"/>
  <c r="DC104" i="4"/>
  <c r="DD104" i="4"/>
  <c r="DE104" i="4"/>
  <c r="DF104" i="4"/>
  <c r="DG104" i="4"/>
  <c r="DH104" i="4"/>
  <c r="DI104" i="4"/>
  <c r="DJ104" i="4"/>
  <c r="DK104" i="4"/>
  <c r="DL104" i="4"/>
  <c r="DM104" i="4"/>
  <c r="DN104" i="4"/>
  <c r="DO104" i="4"/>
  <c r="DP104" i="4"/>
  <c r="DQ104" i="4"/>
  <c r="DR104" i="4"/>
  <c r="DS104" i="4"/>
  <c r="DT104" i="4"/>
  <c r="DU104" i="4"/>
  <c r="DV104" i="4"/>
  <c r="DW104" i="4"/>
  <c r="DX104" i="4"/>
  <c r="DY104" i="4"/>
  <c r="DZ104" i="4"/>
  <c r="EA104" i="4"/>
  <c r="EB104" i="4"/>
  <c r="EC104" i="4"/>
  <c r="ED104" i="4"/>
  <c r="EE104" i="4"/>
  <c r="EF104" i="4"/>
  <c r="EG104" i="4"/>
  <c r="EH104" i="4"/>
  <c r="EI104" i="4"/>
  <c r="EJ104" i="4"/>
  <c r="EK104" i="4"/>
  <c r="EL104" i="4"/>
  <c r="EM104" i="4"/>
  <c r="EN104" i="4"/>
  <c r="EO104" i="4"/>
  <c r="EP104" i="4"/>
  <c r="EQ104" i="4"/>
  <c r="ER104" i="4"/>
  <c r="ES104" i="4"/>
  <c r="ET104" i="4"/>
  <c r="EU104" i="4"/>
  <c r="EV104" i="4"/>
  <c r="EW104" i="4"/>
  <c r="EX104" i="4"/>
  <c r="EY104" i="4"/>
  <c r="EZ104" i="4"/>
  <c r="FA104" i="4"/>
  <c r="FB104" i="4"/>
  <c r="FC104" i="4"/>
  <c r="FD104" i="4"/>
  <c r="FE104" i="4"/>
  <c r="FF104" i="4"/>
  <c r="FG104" i="4"/>
  <c r="FH104" i="4"/>
  <c r="FI104" i="4"/>
  <c r="FJ104" i="4"/>
  <c r="FM104" i="4"/>
  <c r="FN104" i="4"/>
  <c r="FO104" i="4"/>
  <c r="FP104" i="4"/>
  <c r="FQ104" i="4"/>
  <c r="FR104" i="4"/>
  <c r="FS104" i="4"/>
  <c r="FT104" i="4"/>
  <c r="FU104" i="4"/>
  <c r="FV104" i="4"/>
  <c r="FW104" i="4"/>
  <c r="FX104" i="4"/>
  <c r="FY104" i="4"/>
  <c r="FZ104" i="4"/>
  <c r="GA104" i="4"/>
  <c r="GB104" i="4"/>
  <c r="GC104" i="4"/>
  <c r="GD104" i="4"/>
  <c r="GE104" i="4"/>
  <c r="GF104" i="4"/>
  <c r="GG104" i="4"/>
  <c r="GH104" i="4"/>
  <c r="GI104" i="4"/>
  <c r="GJ104" i="4"/>
  <c r="GK104" i="4"/>
  <c r="GL104" i="4"/>
  <c r="GM104" i="4"/>
  <c r="GN104" i="4"/>
  <c r="GO104" i="4"/>
  <c r="GP104" i="4"/>
  <c r="GQ104" i="4"/>
  <c r="GS104" i="4"/>
  <c r="GT104" i="4"/>
  <c r="GU104" i="4"/>
  <c r="GV104" i="4"/>
  <c r="GW104" i="4"/>
  <c r="GX104" i="4"/>
  <c r="GY104" i="4"/>
  <c r="GZ104" i="4"/>
  <c r="HA104" i="4"/>
  <c r="HB104" i="4"/>
  <c r="HC104" i="4"/>
  <c r="HD104" i="4"/>
  <c r="HE104" i="4"/>
  <c r="HF104" i="4"/>
  <c r="HG104" i="4"/>
  <c r="HH104" i="4"/>
  <c r="HI104" i="4"/>
  <c r="HJ104" i="4"/>
  <c r="HK104" i="4"/>
  <c r="HL104" i="4"/>
  <c r="HM104" i="4"/>
  <c r="HN104" i="4"/>
  <c r="HO104" i="4"/>
  <c r="HP104" i="4"/>
  <c r="HQ104" i="4"/>
  <c r="HR104" i="4"/>
  <c r="HS104" i="4"/>
  <c r="HT104" i="4"/>
  <c r="HU104" i="4"/>
  <c r="HV104" i="4"/>
  <c r="HW104" i="4"/>
  <c r="HX104" i="4"/>
  <c r="HY104" i="4"/>
  <c r="HZ104" i="4"/>
  <c r="IA104" i="4"/>
  <c r="IB104" i="4"/>
  <c r="IC104" i="4"/>
  <c r="ID104" i="4"/>
  <c r="IE104" i="4"/>
  <c r="IF104" i="4"/>
  <c r="IG104" i="4"/>
  <c r="IH104" i="4"/>
  <c r="II104" i="4"/>
  <c r="IJ104" i="4"/>
  <c r="IK104" i="4"/>
  <c r="IM104" i="4"/>
  <c r="IN104" i="4"/>
  <c r="IO104" i="4"/>
  <c r="IP104" i="4"/>
  <c r="IQ104" i="4"/>
  <c r="IR104" i="4"/>
  <c r="IS104" i="4"/>
  <c r="IT104" i="4"/>
  <c r="IU104" i="4"/>
  <c r="IV104" i="4"/>
  <c r="IW104" i="4"/>
  <c r="IX104" i="4"/>
  <c r="IY104" i="4"/>
  <c r="IZ104" i="4"/>
  <c r="JA104" i="4"/>
  <c r="JB104" i="4"/>
  <c r="JC104" i="4"/>
  <c r="JD104" i="4"/>
  <c r="JE104" i="4"/>
  <c r="JG104" i="4"/>
  <c r="JH104" i="4"/>
  <c r="JI104" i="4"/>
  <c r="JJ104" i="4"/>
  <c r="JK104" i="4"/>
  <c r="JM104" i="4"/>
  <c r="JN104" i="4"/>
  <c r="JO104" i="4"/>
  <c r="JP104" i="4"/>
  <c r="JQ104" i="4"/>
  <c r="JR104" i="4"/>
  <c r="JT104" i="4"/>
  <c r="JU104" i="4"/>
  <c r="JV104" i="4"/>
  <c r="JX104" i="4"/>
  <c r="JY104" i="4"/>
  <c r="JZ104" i="4"/>
  <c r="KA104" i="4"/>
  <c r="KB104" i="4"/>
  <c r="KC104" i="4"/>
  <c r="KD104" i="4"/>
  <c r="KE104" i="4"/>
  <c r="KF104" i="4"/>
  <c r="KG104" i="4"/>
  <c r="KH104" i="4"/>
  <c r="KI104" i="4"/>
  <c r="KJ104" i="4"/>
  <c r="KK104" i="4"/>
  <c r="KL104" i="4"/>
  <c r="KM104" i="4"/>
  <c r="KN104" i="4"/>
  <c r="KO104" i="4"/>
  <c r="KP104" i="4"/>
  <c r="KQ104" i="4"/>
  <c r="KR104" i="4"/>
  <c r="KS104" i="4"/>
  <c r="KV104" i="4"/>
  <c r="KW104" i="4"/>
  <c r="KX104" i="4"/>
  <c r="KY104" i="4"/>
  <c r="KZ104" i="4"/>
  <c r="LA104" i="4"/>
  <c r="LB104" i="4"/>
  <c r="LC104" i="4"/>
  <c r="LD104" i="4"/>
  <c r="LE104" i="4"/>
  <c r="LF104" i="4"/>
  <c r="LG104" i="4"/>
  <c r="LH104" i="4"/>
  <c r="LI104" i="4"/>
  <c r="LJ104" i="4"/>
  <c r="LK104" i="4"/>
  <c r="LL104" i="4"/>
  <c r="LM104" i="4"/>
  <c r="LN104" i="4"/>
  <c r="LO104" i="4"/>
  <c r="LP104" i="4"/>
  <c r="LQ104" i="4"/>
  <c r="LR104" i="4"/>
  <c r="LS104" i="4"/>
  <c r="LT104" i="4"/>
  <c r="LU104" i="4"/>
  <c r="LV104" i="4"/>
  <c r="LW104" i="4"/>
  <c r="LX104" i="4"/>
  <c r="LY104" i="4"/>
  <c r="LZ104" i="4"/>
  <c r="MA104" i="4"/>
  <c r="MB104" i="4"/>
  <c r="MC104" i="4"/>
  <c r="MD104" i="4"/>
  <c r="ME104" i="4"/>
  <c r="MF104" i="4"/>
  <c r="MG104" i="4"/>
  <c r="MH104" i="4"/>
  <c r="MI104" i="4"/>
  <c r="MJ104" i="4"/>
  <c r="MK104" i="4"/>
  <c r="ML104" i="4"/>
  <c r="MM104" i="4"/>
  <c r="MN104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AP105" i="4"/>
  <c r="AQ105" i="4"/>
  <c r="AR105" i="4"/>
  <c r="AS105" i="4"/>
  <c r="AT105" i="4"/>
  <c r="AU105" i="4"/>
  <c r="AV105" i="4"/>
  <c r="AW105" i="4"/>
  <c r="AX105" i="4"/>
  <c r="AY105" i="4"/>
  <c r="AZ105" i="4"/>
  <c r="BA105" i="4"/>
  <c r="BB105" i="4"/>
  <c r="BC105" i="4"/>
  <c r="BD105" i="4"/>
  <c r="BE105" i="4"/>
  <c r="BF105" i="4"/>
  <c r="BG105" i="4"/>
  <c r="BH105" i="4"/>
  <c r="BI105" i="4"/>
  <c r="BJ105" i="4"/>
  <c r="BK105" i="4"/>
  <c r="BL105" i="4"/>
  <c r="BM105" i="4"/>
  <c r="BN105" i="4"/>
  <c r="BO105" i="4"/>
  <c r="BP105" i="4"/>
  <c r="BQ105" i="4"/>
  <c r="BR105" i="4"/>
  <c r="BS105" i="4"/>
  <c r="BT105" i="4"/>
  <c r="BU105" i="4"/>
  <c r="BV105" i="4"/>
  <c r="BW105" i="4"/>
  <c r="BX105" i="4"/>
  <c r="BY105" i="4"/>
  <c r="BZ105" i="4"/>
  <c r="CA105" i="4"/>
  <c r="CB105" i="4"/>
  <c r="CC105" i="4"/>
  <c r="CD105" i="4"/>
  <c r="CE105" i="4"/>
  <c r="CF105" i="4"/>
  <c r="CG105" i="4"/>
  <c r="CH105" i="4"/>
  <c r="CI105" i="4"/>
  <c r="CJ105" i="4"/>
  <c r="CK105" i="4"/>
  <c r="CL105" i="4"/>
  <c r="CM105" i="4"/>
  <c r="CN105" i="4"/>
  <c r="CO105" i="4"/>
  <c r="CP105" i="4"/>
  <c r="CQ105" i="4"/>
  <c r="CR105" i="4"/>
  <c r="CS105" i="4"/>
  <c r="CT105" i="4"/>
  <c r="CU105" i="4"/>
  <c r="CV105" i="4"/>
  <c r="CW105" i="4"/>
  <c r="CX105" i="4"/>
  <c r="CY105" i="4"/>
  <c r="CZ105" i="4"/>
  <c r="DA105" i="4"/>
  <c r="DB105" i="4"/>
  <c r="DC105" i="4"/>
  <c r="DD105" i="4"/>
  <c r="DE105" i="4"/>
  <c r="DF105" i="4"/>
  <c r="DG105" i="4"/>
  <c r="DH105" i="4"/>
  <c r="DI105" i="4"/>
  <c r="DJ105" i="4"/>
  <c r="DK105" i="4"/>
  <c r="DL105" i="4"/>
  <c r="DM105" i="4"/>
  <c r="DN105" i="4"/>
  <c r="DO105" i="4"/>
  <c r="DP105" i="4"/>
  <c r="DQ105" i="4"/>
  <c r="DR105" i="4"/>
  <c r="DS105" i="4"/>
  <c r="DT105" i="4"/>
  <c r="DU105" i="4"/>
  <c r="DV105" i="4"/>
  <c r="DW105" i="4"/>
  <c r="DX105" i="4"/>
  <c r="DY105" i="4"/>
  <c r="DZ105" i="4"/>
  <c r="EA105" i="4"/>
  <c r="EB105" i="4"/>
  <c r="EC105" i="4"/>
  <c r="ED105" i="4"/>
  <c r="EE105" i="4"/>
  <c r="EF105" i="4"/>
  <c r="EG105" i="4"/>
  <c r="EH105" i="4"/>
  <c r="EI105" i="4"/>
  <c r="EJ105" i="4"/>
  <c r="EK105" i="4"/>
  <c r="EL105" i="4"/>
  <c r="EM105" i="4"/>
  <c r="EN105" i="4"/>
  <c r="EO105" i="4"/>
  <c r="EP105" i="4"/>
  <c r="EQ105" i="4"/>
  <c r="ER105" i="4"/>
  <c r="ES105" i="4"/>
  <c r="ET105" i="4"/>
  <c r="EU105" i="4"/>
  <c r="EV105" i="4"/>
  <c r="EW105" i="4"/>
  <c r="EX105" i="4"/>
  <c r="EY105" i="4"/>
  <c r="EZ105" i="4"/>
  <c r="FA105" i="4"/>
  <c r="FB105" i="4"/>
  <c r="FC105" i="4"/>
  <c r="FD105" i="4"/>
  <c r="FE105" i="4"/>
  <c r="FF105" i="4"/>
  <c r="FG105" i="4"/>
  <c r="FH105" i="4"/>
  <c r="FI105" i="4"/>
  <c r="FJ105" i="4"/>
  <c r="FM105" i="4"/>
  <c r="FN105" i="4"/>
  <c r="FO105" i="4"/>
  <c r="FP105" i="4"/>
  <c r="FQ105" i="4"/>
  <c r="FR105" i="4"/>
  <c r="FS105" i="4"/>
  <c r="FT105" i="4"/>
  <c r="FU105" i="4"/>
  <c r="FV105" i="4"/>
  <c r="FW105" i="4"/>
  <c r="FX105" i="4"/>
  <c r="FY105" i="4"/>
  <c r="FZ105" i="4"/>
  <c r="GA105" i="4"/>
  <c r="GB105" i="4"/>
  <c r="GC105" i="4"/>
  <c r="GD105" i="4"/>
  <c r="GE105" i="4"/>
  <c r="GF105" i="4"/>
  <c r="GG105" i="4"/>
  <c r="GH105" i="4"/>
  <c r="GI105" i="4"/>
  <c r="GJ105" i="4"/>
  <c r="GK105" i="4"/>
  <c r="GL105" i="4"/>
  <c r="GM105" i="4"/>
  <c r="GN105" i="4"/>
  <c r="GO105" i="4"/>
  <c r="GP105" i="4"/>
  <c r="GQ105" i="4"/>
  <c r="GS105" i="4"/>
  <c r="GT105" i="4"/>
  <c r="GU105" i="4"/>
  <c r="GV105" i="4"/>
  <c r="GW105" i="4"/>
  <c r="GX105" i="4"/>
  <c r="GY105" i="4"/>
  <c r="GZ105" i="4"/>
  <c r="HA105" i="4"/>
  <c r="HB105" i="4"/>
  <c r="HC105" i="4"/>
  <c r="HD105" i="4"/>
  <c r="HE105" i="4"/>
  <c r="HF105" i="4"/>
  <c r="HG105" i="4"/>
  <c r="HH105" i="4"/>
  <c r="HI105" i="4"/>
  <c r="HJ105" i="4"/>
  <c r="HK105" i="4"/>
  <c r="HL105" i="4"/>
  <c r="HM105" i="4"/>
  <c r="HN105" i="4"/>
  <c r="HO105" i="4"/>
  <c r="HP105" i="4"/>
  <c r="HQ105" i="4"/>
  <c r="HR105" i="4"/>
  <c r="HS105" i="4"/>
  <c r="HT105" i="4"/>
  <c r="HU105" i="4"/>
  <c r="HV105" i="4"/>
  <c r="HW105" i="4"/>
  <c r="HX105" i="4"/>
  <c r="HY105" i="4"/>
  <c r="HZ105" i="4"/>
  <c r="IA105" i="4"/>
  <c r="IB105" i="4"/>
  <c r="IC105" i="4"/>
  <c r="ID105" i="4"/>
  <c r="IE105" i="4"/>
  <c r="IF105" i="4"/>
  <c r="IG105" i="4"/>
  <c r="IH105" i="4"/>
  <c r="II105" i="4"/>
  <c r="IJ105" i="4"/>
  <c r="IK105" i="4"/>
  <c r="IM105" i="4"/>
  <c r="IN105" i="4"/>
  <c r="IO105" i="4"/>
  <c r="IP105" i="4"/>
  <c r="IQ105" i="4"/>
  <c r="IR105" i="4"/>
  <c r="IS105" i="4"/>
  <c r="IT105" i="4"/>
  <c r="IU105" i="4"/>
  <c r="IV105" i="4"/>
  <c r="IW105" i="4"/>
  <c r="IX105" i="4"/>
  <c r="IY105" i="4"/>
  <c r="IZ105" i="4"/>
  <c r="JA105" i="4"/>
  <c r="JB105" i="4"/>
  <c r="JC105" i="4"/>
  <c r="JD105" i="4"/>
  <c r="JE105" i="4"/>
  <c r="JG105" i="4"/>
  <c r="JH105" i="4"/>
  <c r="JI105" i="4"/>
  <c r="JJ105" i="4"/>
  <c r="JK105" i="4"/>
  <c r="JM105" i="4"/>
  <c r="JN105" i="4"/>
  <c r="JO105" i="4"/>
  <c r="JP105" i="4"/>
  <c r="JQ105" i="4"/>
  <c r="JR105" i="4"/>
  <c r="JT105" i="4"/>
  <c r="JU105" i="4"/>
  <c r="JV105" i="4"/>
  <c r="JX105" i="4"/>
  <c r="JY105" i="4"/>
  <c r="JZ105" i="4"/>
  <c r="KA105" i="4"/>
  <c r="KB105" i="4"/>
  <c r="KC105" i="4"/>
  <c r="KD105" i="4"/>
  <c r="KE105" i="4"/>
  <c r="KF105" i="4"/>
  <c r="KG105" i="4"/>
  <c r="KH105" i="4"/>
  <c r="KI105" i="4"/>
  <c r="KJ105" i="4"/>
  <c r="KK105" i="4"/>
  <c r="KL105" i="4"/>
  <c r="KM105" i="4"/>
  <c r="KN105" i="4"/>
  <c r="KO105" i="4"/>
  <c r="KP105" i="4"/>
  <c r="KQ105" i="4"/>
  <c r="KR105" i="4"/>
  <c r="KS105" i="4"/>
  <c r="KV105" i="4"/>
  <c r="KW105" i="4"/>
  <c r="KX105" i="4"/>
  <c r="KY105" i="4"/>
  <c r="KZ105" i="4"/>
  <c r="LA105" i="4"/>
  <c r="LB105" i="4"/>
  <c r="LC105" i="4"/>
  <c r="LD105" i="4"/>
  <c r="LE105" i="4"/>
  <c r="LF105" i="4"/>
  <c r="LG105" i="4"/>
  <c r="LH105" i="4"/>
  <c r="LI105" i="4"/>
  <c r="LJ105" i="4"/>
  <c r="LK105" i="4"/>
  <c r="LL105" i="4"/>
  <c r="LM105" i="4"/>
  <c r="LN105" i="4"/>
  <c r="LO105" i="4"/>
  <c r="LP105" i="4"/>
  <c r="LQ105" i="4"/>
  <c r="LR105" i="4"/>
  <c r="LS105" i="4"/>
  <c r="LT105" i="4"/>
  <c r="LU105" i="4"/>
  <c r="LV105" i="4"/>
  <c r="LW105" i="4"/>
  <c r="LX105" i="4"/>
  <c r="LY105" i="4"/>
  <c r="LZ105" i="4"/>
  <c r="MA105" i="4"/>
  <c r="MB105" i="4"/>
  <c r="MC105" i="4"/>
  <c r="MD105" i="4"/>
  <c r="ME105" i="4"/>
  <c r="MF105" i="4"/>
  <c r="MG105" i="4"/>
  <c r="MH105" i="4"/>
  <c r="MI105" i="4"/>
  <c r="MJ105" i="4"/>
  <c r="MK105" i="4"/>
  <c r="ML105" i="4"/>
  <c r="MM105" i="4"/>
  <c r="MN105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AE106" i="4"/>
  <c r="AF106" i="4"/>
  <c r="AG106" i="4"/>
  <c r="AH106" i="4"/>
  <c r="AI106" i="4"/>
  <c r="AJ106" i="4"/>
  <c r="AK106" i="4"/>
  <c r="AL106" i="4"/>
  <c r="AM106" i="4"/>
  <c r="AN106" i="4"/>
  <c r="AO106" i="4"/>
  <c r="AP106" i="4"/>
  <c r="AQ106" i="4"/>
  <c r="AR106" i="4"/>
  <c r="AS106" i="4"/>
  <c r="AT106" i="4"/>
  <c r="AU106" i="4"/>
  <c r="AV106" i="4"/>
  <c r="AW106" i="4"/>
  <c r="AX106" i="4"/>
  <c r="AY106" i="4"/>
  <c r="AZ106" i="4"/>
  <c r="BA106" i="4"/>
  <c r="BB106" i="4"/>
  <c r="BC106" i="4"/>
  <c r="BD106" i="4"/>
  <c r="BE106" i="4"/>
  <c r="BF106" i="4"/>
  <c r="BG106" i="4"/>
  <c r="BH106" i="4"/>
  <c r="BI106" i="4"/>
  <c r="BJ106" i="4"/>
  <c r="BK106" i="4"/>
  <c r="BL106" i="4"/>
  <c r="BM106" i="4"/>
  <c r="BN106" i="4"/>
  <c r="BO106" i="4"/>
  <c r="BP106" i="4"/>
  <c r="BQ106" i="4"/>
  <c r="BR106" i="4"/>
  <c r="BS106" i="4"/>
  <c r="BT106" i="4"/>
  <c r="BU106" i="4"/>
  <c r="BV106" i="4"/>
  <c r="BW106" i="4"/>
  <c r="BX106" i="4"/>
  <c r="BY106" i="4"/>
  <c r="BZ106" i="4"/>
  <c r="CA106" i="4"/>
  <c r="CB106" i="4"/>
  <c r="CC106" i="4"/>
  <c r="CD106" i="4"/>
  <c r="CE106" i="4"/>
  <c r="CF106" i="4"/>
  <c r="CG106" i="4"/>
  <c r="CH106" i="4"/>
  <c r="CI106" i="4"/>
  <c r="CJ106" i="4"/>
  <c r="CK106" i="4"/>
  <c r="CL106" i="4"/>
  <c r="CM106" i="4"/>
  <c r="CN106" i="4"/>
  <c r="CO106" i="4"/>
  <c r="CP106" i="4"/>
  <c r="CQ106" i="4"/>
  <c r="CR106" i="4"/>
  <c r="CS106" i="4"/>
  <c r="CT106" i="4"/>
  <c r="CU106" i="4"/>
  <c r="CV106" i="4"/>
  <c r="CW106" i="4"/>
  <c r="CX106" i="4"/>
  <c r="CY106" i="4"/>
  <c r="CZ106" i="4"/>
  <c r="DA106" i="4"/>
  <c r="DB106" i="4"/>
  <c r="DC106" i="4"/>
  <c r="DD106" i="4"/>
  <c r="DE106" i="4"/>
  <c r="DF106" i="4"/>
  <c r="DG106" i="4"/>
  <c r="DH106" i="4"/>
  <c r="DI106" i="4"/>
  <c r="DJ106" i="4"/>
  <c r="DK106" i="4"/>
  <c r="DL106" i="4"/>
  <c r="DM106" i="4"/>
  <c r="DN106" i="4"/>
  <c r="DO106" i="4"/>
  <c r="DP106" i="4"/>
  <c r="DQ106" i="4"/>
  <c r="DR106" i="4"/>
  <c r="DS106" i="4"/>
  <c r="DT106" i="4"/>
  <c r="DU106" i="4"/>
  <c r="DV106" i="4"/>
  <c r="DW106" i="4"/>
  <c r="DX106" i="4"/>
  <c r="DY106" i="4"/>
  <c r="DZ106" i="4"/>
  <c r="EA106" i="4"/>
  <c r="EB106" i="4"/>
  <c r="EC106" i="4"/>
  <c r="ED106" i="4"/>
  <c r="EE106" i="4"/>
  <c r="EF106" i="4"/>
  <c r="EG106" i="4"/>
  <c r="EH106" i="4"/>
  <c r="EI106" i="4"/>
  <c r="EJ106" i="4"/>
  <c r="EK106" i="4"/>
  <c r="EL106" i="4"/>
  <c r="EM106" i="4"/>
  <c r="EN106" i="4"/>
  <c r="EO106" i="4"/>
  <c r="EP106" i="4"/>
  <c r="EQ106" i="4"/>
  <c r="ER106" i="4"/>
  <c r="ES106" i="4"/>
  <c r="ET106" i="4"/>
  <c r="EU106" i="4"/>
  <c r="EV106" i="4"/>
  <c r="EW106" i="4"/>
  <c r="EX106" i="4"/>
  <c r="EY106" i="4"/>
  <c r="EZ106" i="4"/>
  <c r="FA106" i="4"/>
  <c r="FB106" i="4"/>
  <c r="FC106" i="4"/>
  <c r="FD106" i="4"/>
  <c r="FE106" i="4"/>
  <c r="FF106" i="4"/>
  <c r="FG106" i="4"/>
  <c r="FH106" i="4"/>
  <c r="FI106" i="4"/>
  <c r="FJ106" i="4"/>
  <c r="FM106" i="4"/>
  <c r="FN106" i="4"/>
  <c r="FO106" i="4"/>
  <c r="FP106" i="4"/>
  <c r="FQ106" i="4"/>
  <c r="FR106" i="4"/>
  <c r="FS106" i="4"/>
  <c r="FT106" i="4"/>
  <c r="FU106" i="4"/>
  <c r="FV106" i="4"/>
  <c r="FW106" i="4"/>
  <c r="FX106" i="4"/>
  <c r="FY106" i="4"/>
  <c r="FZ106" i="4"/>
  <c r="GA106" i="4"/>
  <c r="GB106" i="4"/>
  <c r="GC106" i="4"/>
  <c r="GD106" i="4"/>
  <c r="GE106" i="4"/>
  <c r="GF106" i="4"/>
  <c r="GG106" i="4"/>
  <c r="GH106" i="4"/>
  <c r="GI106" i="4"/>
  <c r="GJ106" i="4"/>
  <c r="GK106" i="4"/>
  <c r="GL106" i="4"/>
  <c r="GM106" i="4"/>
  <c r="GN106" i="4"/>
  <c r="GO106" i="4"/>
  <c r="GP106" i="4"/>
  <c r="GQ106" i="4"/>
  <c r="GS106" i="4"/>
  <c r="GT106" i="4"/>
  <c r="GU106" i="4"/>
  <c r="GV106" i="4"/>
  <c r="GW106" i="4"/>
  <c r="GX106" i="4"/>
  <c r="GY106" i="4"/>
  <c r="GZ106" i="4"/>
  <c r="HA106" i="4"/>
  <c r="HB106" i="4"/>
  <c r="HC106" i="4"/>
  <c r="HD106" i="4"/>
  <c r="HE106" i="4"/>
  <c r="HF106" i="4"/>
  <c r="HG106" i="4"/>
  <c r="HH106" i="4"/>
  <c r="HI106" i="4"/>
  <c r="HJ106" i="4"/>
  <c r="HK106" i="4"/>
  <c r="HL106" i="4"/>
  <c r="HM106" i="4"/>
  <c r="HN106" i="4"/>
  <c r="HO106" i="4"/>
  <c r="HP106" i="4"/>
  <c r="HQ106" i="4"/>
  <c r="HR106" i="4"/>
  <c r="HS106" i="4"/>
  <c r="HT106" i="4"/>
  <c r="HU106" i="4"/>
  <c r="HV106" i="4"/>
  <c r="HW106" i="4"/>
  <c r="HX106" i="4"/>
  <c r="HY106" i="4"/>
  <c r="HZ106" i="4"/>
  <c r="IA106" i="4"/>
  <c r="IB106" i="4"/>
  <c r="IC106" i="4"/>
  <c r="ID106" i="4"/>
  <c r="IE106" i="4"/>
  <c r="IF106" i="4"/>
  <c r="IG106" i="4"/>
  <c r="IH106" i="4"/>
  <c r="II106" i="4"/>
  <c r="IJ106" i="4"/>
  <c r="IK106" i="4"/>
  <c r="IM106" i="4"/>
  <c r="IN106" i="4"/>
  <c r="IO106" i="4"/>
  <c r="IP106" i="4"/>
  <c r="IQ106" i="4"/>
  <c r="IR106" i="4"/>
  <c r="IS106" i="4"/>
  <c r="IT106" i="4"/>
  <c r="IU106" i="4"/>
  <c r="IV106" i="4"/>
  <c r="IW106" i="4"/>
  <c r="IX106" i="4"/>
  <c r="IY106" i="4"/>
  <c r="IZ106" i="4"/>
  <c r="JA106" i="4"/>
  <c r="JB106" i="4"/>
  <c r="JC106" i="4"/>
  <c r="JD106" i="4"/>
  <c r="JE106" i="4"/>
  <c r="JG106" i="4"/>
  <c r="JH106" i="4"/>
  <c r="JI106" i="4"/>
  <c r="JJ106" i="4"/>
  <c r="JK106" i="4"/>
  <c r="JM106" i="4"/>
  <c r="JN106" i="4"/>
  <c r="JO106" i="4"/>
  <c r="JP106" i="4"/>
  <c r="JQ106" i="4"/>
  <c r="JR106" i="4"/>
  <c r="JT106" i="4"/>
  <c r="JU106" i="4"/>
  <c r="JV106" i="4"/>
  <c r="JX106" i="4"/>
  <c r="JY106" i="4"/>
  <c r="JZ106" i="4"/>
  <c r="KA106" i="4"/>
  <c r="KB106" i="4"/>
  <c r="KC106" i="4"/>
  <c r="KD106" i="4"/>
  <c r="KE106" i="4"/>
  <c r="KF106" i="4"/>
  <c r="KG106" i="4"/>
  <c r="KH106" i="4"/>
  <c r="KI106" i="4"/>
  <c r="KJ106" i="4"/>
  <c r="KK106" i="4"/>
  <c r="KL106" i="4"/>
  <c r="KM106" i="4"/>
  <c r="KN106" i="4"/>
  <c r="KO106" i="4"/>
  <c r="KP106" i="4"/>
  <c r="KQ106" i="4"/>
  <c r="KR106" i="4"/>
  <c r="KS106" i="4"/>
  <c r="KV106" i="4"/>
  <c r="KW106" i="4"/>
  <c r="KX106" i="4"/>
  <c r="KY106" i="4"/>
  <c r="KZ106" i="4"/>
  <c r="LA106" i="4"/>
  <c r="LB106" i="4"/>
  <c r="LC106" i="4"/>
  <c r="LD106" i="4"/>
  <c r="LE106" i="4"/>
  <c r="LF106" i="4"/>
  <c r="LG106" i="4"/>
  <c r="LH106" i="4"/>
  <c r="LI106" i="4"/>
  <c r="LJ106" i="4"/>
  <c r="LK106" i="4"/>
  <c r="LL106" i="4"/>
  <c r="LM106" i="4"/>
  <c r="LN106" i="4"/>
  <c r="LO106" i="4"/>
  <c r="LP106" i="4"/>
  <c r="LQ106" i="4"/>
  <c r="LR106" i="4"/>
  <c r="LS106" i="4"/>
  <c r="LT106" i="4"/>
  <c r="LU106" i="4"/>
  <c r="LV106" i="4"/>
  <c r="LW106" i="4"/>
  <c r="LX106" i="4"/>
  <c r="LY106" i="4"/>
  <c r="LZ106" i="4"/>
  <c r="MA106" i="4"/>
  <c r="MB106" i="4"/>
  <c r="MC106" i="4"/>
  <c r="MD106" i="4"/>
  <c r="ME106" i="4"/>
  <c r="MF106" i="4"/>
  <c r="MG106" i="4"/>
  <c r="MH106" i="4"/>
  <c r="MI106" i="4"/>
  <c r="MJ106" i="4"/>
  <c r="MK106" i="4"/>
  <c r="ML106" i="4"/>
  <c r="MM106" i="4"/>
  <c r="MN106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AP107" i="4"/>
  <c r="AQ107" i="4"/>
  <c r="AR107" i="4"/>
  <c r="AS107" i="4"/>
  <c r="AT107" i="4"/>
  <c r="AU107" i="4"/>
  <c r="AV107" i="4"/>
  <c r="AW107" i="4"/>
  <c r="AX107" i="4"/>
  <c r="AY107" i="4"/>
  <c r="AZ107" i="4"/>
  <c r="BA107" i="4"/>
  <c r="BB107" i="4"/>
  <c r="BC107" i="4"/>
  <c r="BD107" i="4"/>
  <c r="BE107" i="4"/>
  <c r="BF107" i="4"/>
  <c r="BG107" i="4"/>
  <c r="BH107" i="4"/>
  <c r="BI107" i="4"/>
  <c r="BJ107" i="4"/>
  <c r="BK107" i="4"/>
  <c r="BL107" i="4"/>
  <c r="BM107" i="4"/>
  <c r="BN107" i="4"/>
  <c r="BO107" i="4"/>
  <c r="BP107" i="4"/>
  <c r="BQ107" i="4"/>
  <c r="BR107" i="4"/>
  <c r="BS107" i="4"/>
  <c r="BT107" i="4"/>
  <c r="BU107" i="4"/>
  <c r="BV107" i="4"/>
  <c r="BW107" i="4"/>
  <c r="BX107" i="4"/>
  <c r="BY107" i="4"/>
  <c r="BZ107" i="4"/>
  <c r="CA107" i="4"/>
  <c r="CB107" i="4"/>
  <c r="CC107" i="4"/>
  <c r="CD107" i="4"/>
  <c r="CE107" i="4"/>
  <c r="CF107" i="4"/>
  <c r="CG107" i="4"/>
  <c r="CH107" i="4"/>
  <c r="CI107" i="4"/>
  <c r="CJ107" i="4"/>
  <c r="CK107" i="4"/>
  <c r="CL107" i="4"/>
  <c r="CM107" i="4"/>
  <c r="CN107" i="4"/>
  <c r="CO107" i="4"/>
  <c r="CP107" i="4"/>
  <c r="CQ107" i="4"/>
  <c r="CR107" i="4"/>
  <c r="CS107" i="4"/>
  <c r="CT107" i="4"/>
  <c r="CU107" i="4"/>
  <c r="CV107" i="4"/>
  <c r="CW107" i="4"/>
  <c r="CX107" i="4"/>
  <c r="CY107" i="4"/>
  <c r="CZ107" i="4"/>
  <c r="DA107" i="4"/>
  <c r="DB107" i="4"/>
  <c r="DC107" i="4"/>
  <c r="DD107" i="4"/>
  <c r="DE107" i="4"/>
  <c r="DF107" i="4"/>
  <c r="DG107" i="4"/>
  <c r="DH107" i="4"/>
  <c r="DI107" i="4"/>
  <c r="DJ107" i="4"/>
  <c r="DK107" i="4"/>
  <c r="DL107" i="4"/>
  <c r="DM107" i="4"/>
  <c r="DN107" i="4"/>
  <c r="DO107" i="4"/>
  <c r="DP107" i="4"/>
  <c r="DQ107" i="4"/>
  <c r="DR107" i="4"/>
  <c r="DS107" i="4"/>
  <c r="DT107" i="4"/>
  <c r="DU107" i="4"/>
  <c r="DV107" i="4"/>
  <c r="DW107" i="4"/>
  <c r="DX107" i="4"/>
  <c r="DY107" i="4"/>
  <c r="DZ107" i="4"/>
  <c r="EA107" i="4"/>
  <c r="EB107" i="4"/>
  <c r="EC107" i="4"/>
  <c r="ED107" i="4"/>
  <c r="EE107" i="4"/>
  <c r="EF107" i="4"/>
  <c r="EG107" i="4"/>
  <c r="EH107" i="4"/>
  <c r="EI107" i="4"/>
  <c r="EJ107" i="4"/>
  <c r="EK107" i="4"/>
  <c r="EL107" i="4"/>
  <c r="EM107" i="4"/>
  <c r="EN107" i="4"/>
  <c r="EO107" i="4"/>
  <c r="EP107" i="4"/>
  <c r="EQ107" i="4"/>
  <c r="ER107" i="4"/>
  <c r="ES107" i="4"/>
  <c r="ET107" i="4"/>
  <c r="EU107" i="4"/>
  <c r="EV107" i="4"/>
  <c r="EW107" i="4"/>
  <c r="EX107" i="4"/>
  <c r="EY107" i="4"/>
  <c r="EZ107" i="4"/>
  <c r="FA107" i="4"/>
  <c r="FB107" i="4"/>
  <c r="FC107" i="4"/>
  <c r="FD107" i="4"/>
  <c r="FE107" i="4"/>
  <c r="FF107" i="4"/>
  <c r="FG107" i="4"/>
  <c r="FH107" i="4"/>
  <c r="FI107" i="4"/>
  <c r="FJ107" i="4"/>
  <c r="FM107" i="4"/>
  <c r="FN107" i="4"/>
  <c r="FO107" i="4"/>
  <c r="FP107" i="4"/>
  <c r="FQ107" i="4"/>
  <c r="FR107" i="4"/>
  <c r="FS107" i="4"/>
  <c r="FT107" i="4"/>
  <c r="FU107" i="4"/>
  <c r="FV107" i="4"/>
  <c r="FW107" i="4"/>
  <c r="FX107" i="4"/>
  <c r="FY107" i="4"/>
  <c r="FZ107" i="4"/>
  <c r="GA107" i="4"/>
  <c r="GB107" i="4"/>
  <c r="GC107" i="4"/>
  <c r="GD107" i="4"/>
  <c r="GE107" i="4"/>
  <c r="GF107" i="4"/>
  <c r="GG107" i="4"/>
  <c r="GH107" i="4"/>
  <c r="GI107" i="4"/>
  <c r="GJ107" i="4"/>
  <c r="GK107" i="4"/>
  <c r="GL107" i="4"/>
  <c r="GM107" i="4"/>
  <c r="GN107" i="4"/>
  <c r="GO107" i="4"/>
  <c r="GP107" i="4"/>
  <c r="GQ107" i="4"/>
  <c r="GS107" i="4"/>
  <c r="GT107" i="4"/>
  <c r="GU107" i="4"/>
  <c r="GV107" i="4"/>
  <c r="GW107" i="4"/>
  <c r="GX107" i="4"/>
  <c r="GY107" i="4"/>
  <c r="GZ107" i="4"/>
  <c r="HA107" i="4"/>
  <c r="HB107" i="4"/>
  <c r="HC107" i="4"/>
  <c r="HD107" i="4"/>
  <c r="HE107" i="4"/>
  <c r="HF107" i="4"/>
  <c r="HG107" i="4"/>
  <c r="HH107" i="4"/>
  <c r="HI107" i="4"/>
  <c r="HJ107" i="4"/>
  <c r="HK107" i="4"/>
  <c r="HL107" i="4"/>
  <c r="HM107" i="4"/>
  <c r="HN107" i="4"/>
  <c r="HO107" i="4"/>
  <c r="HP107" i="4"/>
  <c r="HQ107" i="4"/>
  <c r="HR107" i="4"/>
  <c r="HS107" i="4"/>
  <c r="HT107" i="4"/>
  <c r="HU107" i="4"/>
  <c r="HV107" i="4"/>
  <c r="HW107" i="4"/>
  <c r="HX107" i="4"/>
  <c r="HY107" i="4"/>
  <c r="HZ107" i="4"/>
  <c r="IA107" i="4"/>
  <c r="IB107" i="4"/>
  <c r="IC107" i="4"/>
  <c r="ID107" i="4"/>
  <c r="IE107" i="4"/>
  <c r="IF107" i="4"/>
  <c r="IG107" i="4"/>
  <c r="IH107" i="4"/>
  <c r="II107" i="4"/>
  <c r="IJ107" i="4"/>
  <c r="IK107" i="4"/>
  <c r="IM107" i="4"/>
  <c r="IN107" i="4"/>
  <c r="IO107" i="4"/>
  <c r="IP107" i="4"/>
  <c r="IQ107" i="4"/>
  <c r="IR107" i="4"/>
  <c r="IS107" i="4"/>
  <c r="IT107" i="4"/>
  <c r="IU107" i="4"/>
  <c r="IV107" i="4"/>
  <c r="IW107" i="4"/>
  <c r="IX107" i="4"/>
  <c r="IY107" i="4"/>
  <c r="IZ107" i="4"/>
  <c r="JA107" i="4"/>
  <c r="JB107" i="4"/>
  <c r="JC107" i="4"/>
  <c r="JD107" i="4"/>
  <c r="JE107" i="4"/>
  <c r="JG107" i="4"/>
  <c r="JH107" i="4"/>
  <c r="JI107" i="4"/>
  <c r="JJ107" i="4"/>
  <c r="JK107" i="4"/>
  <c r="JM107" i="4"/>
  <c r="JN107" i="4"/>
  <c r="JO107" i="4"/>
  <c r="JP107" i="4"/>
  <c r="JQ107" i="4"/>
  <c r="JR107" i="4"/>
  <c r="JT107" i="4"/>
  <c r="JU107" i="4"/>
  <c r="JV107" i="4"/>
  <c r="JX107" i="4"/>
  <c r="JY107" i="4"/>
  <c r="JZ107" i="4"/>
  <c r="KA107" i="4"/>
  <c r="KB107" i="4"/>
  <c r="KC107" i="4"/>
  <c r="KD107" i="4"/>
  <c r="KE107" i="4"/>
  <c r="KF107" i="4"/>
  <c r="KG107" i="4"/>
  <c r="KH107" i="4"/>
  <c r="KI107" i="4"/>
  <c r="KJ107" i="4"/>
  <c r="KK107" i="4"/>
  <c r="KL107" i="4"/>
  <c r="KM107" i="4"/>
  <c r="KN107" i="4"/>
  <c r="KO107" i="4"/>
  <c r="KP107" i="4"/>
  <c r="KQ107" i="4"/>
  <c r="KR107" i="4"/>
  <c r="KS107" i="4"/>
  <c r="KV107" i="4"/>
  <c r="KW107" i="4"/>
  <c r="KX107" i="4"/>
  <c r="KY107" i="4"/>
  <c r="KZ107" i="4"/>
  <c r="LA107" i="4"/>
  <c r="LB107" i="4"/>
  <c r="LC107" i="4"/>
  <c r="LD107" i="4"/>
  <c r="LE107" i="4"/>
  <c r="LF107" i="4"/>
  <c r="LG107" i="4"/>
  <c r="LH107" i="4"/>
  <c r="LI107" i="4"/>
  <c r="LJ107" i="4"/>
  <c r="LK107" i="4"/>
  <c r="LL107" i="4"/>
  <c r="LM107" i="4"/>
  <c r="LN107" i="4"/>
  <c r="LO107" i="4"/>
  <c r="LP107" i="4"/>
  <c r="LQ107" i="4"/>
  <c r="LR107" i="4"/>
  <c r="LS107" i="4"/>
  <c r="LT107" i="4"/>
  <c r="LU107" i="4"/>
  <c r="LV107" i="4"/>
  <c r="LW107" i="4"/>
  <c r="LX107" i="4"/>
  <c r="LY107" i="4"/>
  <c r="LZ107" i="4"/>
  <c r="MA107" i="4"/>
  <c r="MB107" i="4"/>
  <c r="MC107" i="4"/>
  <c r="MD107" i="4"/>
  <c r="ME107" i="4"/>
  <c r="MF107" i="4"/>
  <c r="MG107" i="4"/>
  <c r="MH107" i="4"/>
  <c r="MI107" i="4"/>
  <c r="MJ107" i="4"/>
  <c r="MK107" i="4"/>
  <c r="ML107" i="4"/>
  <c r="MM107" i="4"/>
  <c r="MN107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BM108" i="4"/>
  <c r="BN108" i="4"/>
  <c r="BO108" i="4"/>
  <c r="BP108" i="4"/>
  <c r="BQ108" i="4"/>
  <c r="BR108" i="4"/>
  <c r="BS108" i="4"/>
  <c r="BT108" i="4"/>
  <c r="BU108" i="4"/>
  <c r="BV108" i="4"/>
  <c r="BW108" i="4"/>
  <c r="BX108" i="4"/>
  <c r="BY108" i="4"/>
  <c r="BZ108" i="4"/>
  <c r="CA108" i="4"/>
  <c r="CB108" i="4"/>
  <c r="CC108" i="4"/>
  <c r="CD108" i="4"/>
  <c r="CE108" i="4"/>
  <c r="CF108" i="4"/>
  <c r="CG108" i="4"/>
  <c r="CH108" i="4"/>
  <c r="CI108" i="4"/>
  <c r="CJ108" i="4"/>
  <c r="CK108" i="4"/>
  <c r="CL108" i="4"/>
  <c r="CM108" i="4"/>
  <c r="CN108" i="4"/>
  <c r="CO108" i="4"/>
  <c r="CP108" i="4"/>
  <c r="CQ108" i="4"/>
  <c r="CR108" i="4"/>
  <c r="CS108" i="4"/>
  <c r="CT108" i="4"/>
  <c r="CU108" i="4"/>
  <c r="CV108" i="4"/>
  <c r="CW108" i="4"/>
  <c r="CX108" i="4"/>
  <c r="CY108" i="4"/>
  <c r="CZ108" i="4"/>
  <c r="DA108" i="4"/>
  <c r="DB108" i="4"/>
  <c r="DC108" i="4"/>
  <c r="DD108" i="4"/>
  <c r="DE108" i="4"/>
  <c r="DF108" i="4"/>
  <c r="DG108" i="4"/>
  <c r="DH108" i="4"/>
  <c r="DI108" i="4"/>
  <c r="DJ108" i="4"/>
  <c r="DK108" i="4"/>
  <c r="DL108" i="4"/>
  <c r="DM108" i="4"/>
  <c r="DN108" i="4"/>
  <c r="DO108" i="4"/>
  <c r="DP108" i="4"/>
  <c r="DQ108" i="4"/>
  <c r="DR108" i="4"/>
  <c r="DS108" i="4"/>
  <c r="DT108" i="4"/>
  <c r="DU108" i="4"/>
  <c r="DV108" i="4"/>
  <c r="DW108" i="4"/>
  <c r="DX108" i="4"/>
  <c r="DY108" i="4"/>
  <c r="DZ108" i="4"/>
  <c r="EA108" i="4"/>
  <c r="EB108" i="4"/>
  <c r="EC108" i="4"/>
  <c r="ED108" i="4"/>
  <c r="EE108" i="4"/>
  <c r="EF108" i="4"/>
  <c r="EG108" i="4"/>
  <c r="EH108" i="4"/>
  <c r="EI108" i="4"/>
  <c r="EJ108" i="4"/>
  <c r="EK108" i="4"/>
  <c r="EL108" i="4"/>
  <c r="EM108" i="4"/>
  <c r="EN108" i="4"/>
  <c r="EO108" i="4"/>
  <c r="EP108" i="4"/>
  <c r="EQ108" i="4"/>
  <c r="ER108" i="4"/>
  <c r="ES108" i="4"/>
  <c r="ET108" i="4"/>
  <c r="EU108" i="4"/>
  <c r="EV108" i="4"/>
  <c r="EW108" i="4"/>
  <c r="EX108" i="4"/>
  <c r="EY108" i="4"/>
  <c r="EZ108" i="4"/>
  <c r="FA108" i="4"/>
  <c r="FB108" i="4"/>
  <c r="FC108" i="4"/>
  <c r="FD108" i="4"/>
  <c r="FE108" i="4"/>
  <c r="FF108" i="4"/>
  <c r="FG108" i="4"/>
  <c r="FH108" i="4"/>
  <c r="FI108" i="4"/>
  <c r="FJ108" i="4"/>
  <c r="FM108" i="4"/>
  <c r="FN108" i="4"/>
  <c r="FO108" i="4"/>
  <c r="FP108" i="4"/>
  <c r="FQ108" i="4"/>
  <c r="FR108" i="4"/>
  <c r="FS108" i="4"/>
  <c r="FT108" i="4"/>
  <c r="FU108" i="4"/>
  <c r="FV108" i="4"/>
  <c r="FW108" i="4"/>
  <c r="FX108" i="4"/>
  <c r="FY108" i="4"/>
  <c r="FZ108" i="4"/>
  <c r="GA108" i="4"/>
  <c r="GB108" i="4"/>
  <c r="GC108" i="4"/>
  <c r="GD108" i="4"/>
  <c r="GE108" i="4"/>
  <c r="GF108" i="4"/>
  <c r="GG108" i="4"/>
  <c r="GH108" i="4"/>
  <c r="GI108" i="4"/>
  <c r="GJ108" i="4"/>
  <c r="GK108" i="4"/>
  <c r="GL108" i="4"/>
  <c r="GM108" i="4"/>
  <c r="GN108" i="4"/>
  <c r="GO108" i="4"/>
  <c r="GP108" i="4"/>
  <c r="GQ108" i="4"/>
  <c r="GS108" i="4"/>
  <c r="GT108" i="4"/>
  <c r="GU108" i="4"/>
  <c r="GV108" i="4"/>
  <c r="GW108" i="4"/>
  <c r="GX108" i="4"/>
  <c r="GY108" i="4"/>
  <c r="GZ108" i="4"/>
  <c r="HA108" i="4"/>
  <c r="HB108" i="4"/>
  <c r="HC108" i="4"/>
  <c r="HD108" i="4"/>
  <c r="HE108" i="4"/>
  <c r="HF108" i="4"/>
  <c r="HG108" i="4"/>
  <c r="HH108" i="4"/>
  <c r="HI108" i="4"/>
  <c r="HJ108" i="4"/>
  <c r="HK108" i="4"/>
  <c r="HL108" i="4"/>
  <c r="HM108" i="4"/>
  <c r="HN108" i="4"/>
  <c r="HO108" i="4"/>
  <c r="HP108" i="4"/>
  <c r="HQ108" i="4"/>
  <c r="HR108" i="4"/>
  <c r="HS108" i="4"/>
  <c r="HT108" i="4"/>
  <c r="HU108" i="4"/>
  <c r="HV108" i="4"/>
  <c r="HW108" i="4"/>
  <c r="HX108" i="4"/>
  <c r="HY108" i="4"/>
  <c r="HZ108" i="4"/>
  <c r="IA108" i="4"/>
  <c r="IB108" i="4"/>
  <c r="IC108" i="4"/>
  <c r="ID108" i="4"/>
  <c r="IE108" i="4"/>
  <c r="IF108" i="4"/>
  <c r="IG108" i="4"/>
  <c r="IH108" i="4"/>
  <c r="II108" i="4"/>
  <c r="IJ108" i="4"/>
  <c r="IK108" i="4"/>
  <c r="IM108" i="4"/>
  <c r="IN108" i="4"/>
  <c r="IO108" i="4"/>
  <c r="IP108" i="4"/>
  <c r="IQ108" i="4"/>
  <c r="IR108" i="4"/>
  <c r="IS108" i="4"/>
  <c r="IT108" i="4"/>
  <c r="IU108" i="4"/>
  <c r="IV108" i="4"/>
  <c r="IW108" i="4"/>
  <c r="IX108" i="4"/>
  <c r="IY108" i="4"/>
  <c r="IZ108" i="4"/>
  <c r="JA108" i="4"/>
  <c r="JB108" i="4"/>
  <c r="JC108" i="4"/>
  <c r="JD108" i="4"/>
  <c r="JE108" i="4"/>
  <c r="JG108" i="4"/>
  <c r="JH108" i="4"/>
  <c r="JI108" i="4"/>
  <c r="JJ108" i="4"/>
  <c r="JK108" i="4"/>
  <c r="JM108" i="4"/>
  <c r="JN108" i="4"/>
  <c r="JO108" i="4"/>
  <c r="JP108" i="4"/>
  <c r="JQ108" i="4"/>
  <c r="JR108" i="4"/>
  <c r="JT108" i="4"/>
  <c r="JU108" i="4"/>
  <c r="JV108" i="4"/>
  <c r="JX108" i="4"/>
  <c r="JY108" i="4"/>
  <c r="JZ108" i="4"/>
  <c r="KA108" i="4"/>
  <c r="KB108" i="4"/>
  <c r="KC108" i="4"/>
  <c r="KD108" i="4"/>
  <c r="KE108" i="4"/>
  <c r="KF108" i="4"/>
  <c r="KG108" i="4"/>
  <c r="KH108" i="4"/>
  <c r="KI108" i="4"/>
  <c r="KJ108" i="4"/>
  <c r="KK108" i="4"/>
  <c r="KL108" i="4"/>
  <c r="KM108" i="4"/>
  <c r="KN108" i="4"/>
  <c r="KO108" i="4"/>
  <c r="KP108" i="4"/>
  <c r="KQ108" i="4"/>
  <c r="KR108" i="4"/>
  <c r="KS108" i="4"/>
  <c r="KV108" i="4"/>
  <c r="KW108" i="4"/>
  <c r="KX108" i="4"/>
  <c r="KY108" i="4"/>
  <c r="KZ108" i="4"/>
  <c r="LA108" i="4"/>
  <c r="LB108" i="4"/>
  <c r="LC108" i="4"/>
  <c r="LD108" i="4"/>
  <c r="LE108" i="4"/>
  <c r="LF108" i="4"/>
  <c r="LG108" i="4"/>
  <c r="LH108" i="4"/>
  <c r="LI108" i="4"/>
  <c r="LJ108" i="4"/>
  <c r="LK108" i="4"/>
  <c r="LL108" i="4"/>
  <c r="LM108" i="4"/>
  <c r="LN108" i="4"/>
  <c r="LO108" i="4"/>
  <c r="LP108" i="4"/>
  <c r="LQ108" i="4"/>
  <c r="LR108" i="4"/>
  <c r="LS108" i="4"/>
  <c r="LT108" i="4"/>
  <c r="LU108" i="4"/>
  <c r="LV108" i="4"/>
  <c r="LW108" i="4"/>
  <c r="LX108" i="4"/>
  <c r="LY108" i="4"/>
  <c r="LZ108" i="4"/>
  <c r="MA108" i="4"/>
  <c r="MB108" i="4"/>
  <c r="MC108" i="4"/>
  <c r="MD108" i="4"/>
  <c r="ME108" i="4"/>
  <c r="MF108" i="4"/>
  <c r="MG108" i="4"/>
  <c r="MH108" i="4"/>
  <c r="MI108" i="4"/>
  <c r="MJ108" i="4"/>
  <c r="MK108" i="4"/>
  <c r="ML108" i="4"/>
  <c r="MM108" i="4"/>
  <c r="MN108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BM109" i="4"/>
  <c r="BN109" i="4"/>
  <c r="BO109" i="4"/>
  <c r="BP109" i="4"/>
  <c r="BQ109" i="4"/>
  <c r="BR109" i="4"/>
  <c r="BS109" i="4"/>
  <c r="BT109" i="4"/>
  <c r="BU109" i="4"/>
  <c r="BV109" i="4"/>
  <c r="BW109" i="4"/>
  <c r="BX109" i="4"/>
  <c r="BY109" i="4"/>
  <c r="BZ109" i="4"/>
  <c r="CA109" i="4"/>
  <c r="CB109" i="4"/>
  <c r="CC109" i="4"/>
  <c r="CD109" i="4"/>
  <c r="CE109" i="4"/>
  <c r="CF109" i="4"/>
  <c r="CG109" i="4"/>
  <c r="CH109" i="4"/>
  <c r="CI109" i="4"/>
  <c r="CJ109" i="4"/>
  <c r="CK109" i="4"/>
  <c r="CL109" i="4"/>
  <c r="CM109" i="4"/>
  <c r="CN109" i="4"/>
  <c r="CO109" i="4"/>
  <c r="CP109" i="4"/>
  <c r="CQ109" i="4"/>
  <c r="CR109" i="4"/>
  <c r="CS109" i="4"/>
  <c r="CT109" i="4"/>
  <c r="CU109" i="4"/>
  <c r="CV109" i="4"/>
  <c r="CW109" i="4"/>
  <c r="CX109" i="4"/>
  <c r="CY109" i="4"/>
  <c r="CZ109" i="4"/>
  <c r="DA109" i="4"/>
  <c r="DB109" i="4"/>
  <c r="DC109" i="4"/>
  <c r="DD109" i="4"/>
  <c r="DE109" i="4"/>
  <c r="DF109" i="4"/>
  <c r="DG109" i="4"/>
  <c r="DH109" i="4"/>
  <c r="DI109" i="4"/>
  <c r="DJ109" i="4"/>
  <c r="DK109" i="4"/>
  <c r="DL109" i="4"/>
  <c r="DM109" i="4"/>
  <c r="DN109" i="4"/>
  <c r="DO109" i="4"/>
  <c r="DP109" i="4"/>
  <c r="DQ109" i="4"/>
  <c r="DR109" i="4"/>
  <c r="DS109" i="4"/>
  <c r="DT109" i="4"/>
  <c r="DU109" i="4"/>
  <c r="DV109" i="4"/>
  <c r="DW109" i="4"/>
  <c r="DX109" i="4"/>
  <c r="DY109" i="4"/>
  <c r="DZ109" i="4"/>
  <c r="EA109" i="4"/>
  <c r="EB109" i="4"/>
  <c r="EC109" i="4"/>
  <c r="ED109" i="4"/>
  <c r="EE109" i="4"/>
  <c r="EF109" i="4"/>
  <c r="EG109" i="4"/>
  <c r="EH109" i="4"/>
  <c r="EI109" i="4"/>
  <c r="EJ109" i="4"/>
  <c r="EK109" i="4"/>
  <c r="EL109" i="4"/>
  <c r="EM109" i="4"/>
  <c r="EN109" i="4"/>
  <c r="EO109" i="4"/>
  <c r="EP109" i="4"/>
  <c r="EQ109" i="4"/>
  <c r="ER109" i="4"/>
  <c r="ES109" i="4"/>
  <c r="ET109" i="4"/>
  <c r="EU109" i="4"/>
  <c r="EV109" i="4"/>
  <c r="EW109" i="4"/>
  <c r="EX109" i="4"/>
  <c r="EY109" i="4"/>
  <c r="EZ109" i="4"/>
  <c r="FA109" i="4"/>
  <c r="FB109" i="4"/>
  <c r="FC109" i="4"/>
  <c r="FD109" i="4"/>
  <c r="FE109" i="4"/>
  <c r="FF109" i="4"/>
  <c r="FG109" i="4"/>
  <c r="FH109" i="4"/>
  <c r="FI109" i="4"/>
  <c r="FJ109" i="4"/>
  <c r="FM109" i="4"/>
  <c r="FN109" i="4"/>
  <c r="FO109" i="4"/>
  <c r="FP109" i="4"/>
  <c r="FQ109" i="4"/>
  <c r="FR109" i="4"/>
  <c r="FS109" i="4"/>
  <c r="FT109" i="4"/>
  <c r="FU109" i="4"/>
  <c r="FV109" i="4"/>
  <c r="FW109" i="4"/>
  <c r="FX109" i="4"/>
  <c r="FY109" i="4"/>
  <c r="FZ109" i="4"/>
  <c r="GA109" i="4"/>
  <c r="GB109" i="4"/>
  <c r="GC109" i="4"/>
  <c r="GD109" i="4"/>
  <c r="GE109" i="4"/>
  <c r="GF109" i="4"/>
  <c r="GG109" i="4"/>
  <c r="GH109" i="4"/>
  <c r="GI109" i="4"/>
  <c r="GJ109" i="4"/>
  <c r="GK109" i="4"/>
  <c r="GL109" i="4"/>
  <c r="GM109" i="4"/>
  <c r="GN109" i="4"/>
  <c r="GO109" i="4"/>
  <c r="GP109" i="4"/>
  <c r="GQ109" i="4"/>
  <c r="GS109" i="4"/>
  <c r="GT109" i="4"/>
  <c r="GU109" i="4"/>
  <c r="GV109" i="4"/>
  <c r="GW109" i="4"/>
  <c r="GX109" i="4"/>
  <c r="GY109" i="4"/>
  <c r="GZ109" i="4"/>
  <c r="HA109" i="4"/>
  <c r="HB109" i="4"/>
  <c r="HC109" i="4"/>
  <c r="HD109" i="4"/>
  <c r="HE109" i="4"/>
  <c r="HF109" i="4"/>
  <c r="HG109" i="4"/>
  <c r="HH109" i="4"/>
  <c r="HI109" i="4"/>
  <c r="HJ109" i="4"/>
  <c r="HK109" i="4"/>
  <c r="HL109" i="4"/>
  <c r="HM109" i="4"/>
  <c r="HN109" i="4"/>
  <c r="HO109" i="4"/>
  <c r="HP109" i="4"/>
  <c r="HQ109" i="4"/>
  <c r="HR109" i="4"/>
  <c r="HS109" i="4"/>
  <c r="HT109" i="4"/>
  <c r="HU109" i="4"/>
  <c r="HV109" i="4"/>
  <c r="HW109" i="4"/>
  <c r="HX109" i="4"/>
  <c r="HY109" i="4"/>
  <c r="HZ109" i="4"/>
  <c r="IA109" i="4"/>
  <c r="IB109" i="4"/>
  <c r="IC109" i="4"/>
  <c r="ID109" i="4"/>
  <c r="IE109" i="4"/>
  <c r="IF109" i="4"/>
  <c r="IG109" i="4"/>
  <c r="IH109" i="4"/>
  <c r="II109" i="4"/>
  <c r="IJ109" i="4"/>
  <c r="IK109" i="4"/>
  <c r="IM109" i="4"/>
  <c r="IN109" i="4"/>
  <c r="IO109" i="4"/>
  <c r="IP109" i="4"/>
  <c r="IQ109" i="4"/>
  <c r="IR109" i="4"/>
  <c r="IS109" i="4"/>
  <c r="IT109" i="4"/>
  <c r="IU109" i="4"/>
  <c r="IV109" i="4"/>
  <c r="IW109" i="4"/>
  <c r="IX109" i="4"/>
  <c r="IY109" i="4"/>
  <c r="IZ109" i="4"/>
  <c r="JA109" i="4"/>
  <c r="JB109" i="4"/>
  <c r="JC109" i="4"/>
  <c r="JD109" i="4"/>
  <c r="JE109" i="4"/>
  <c r="JG109" i="4"/>
  <c r="JH109" i="4"/>
  <c r="JI109" i="4"/>
  <c r="JJ109" i="4"/>
  <c r="JK109" i="4"/>
  <c r="JM109" i="4"/>
  <c r="JN109" i="4"/>
  <c r="JO109" i="4"/>
  <c r="JP109" i="4"/>
  <c r="JQ109" i="4"/>
  <c r="JR109" i="4"/>
  <c r="JT109" i="4"/>
  <c r="JU109" i="4"/>
  <c r="JV109" i="4"/>
  <c r="JX109" i="4"/>
  <c r="JY109" i="4"/>
  <c r="JZ109" i="4"/>
  <c r="KA109" i="4"/>
  <c r="KB109" i="4"/>
  <c r="KC109" i="4"/>
  <c r="KD109" i="4"/>
  <c r="KE109" i="4"/>
  <c r="KF109" i="4"/>
  <c r="KG109" i="4"/>
  <c r="KH109" i="4"/>
  <c r="KI109" i="4"/>
  <c r="KJ109" i="4"/>
  <c r="KK109" i="4"/>
  <c r="KL109" i="4"/>
  <c r="KM109" i="4"/>
  <c r="KN109" i="4"/>
  <c r="KO109" i="4"/>
  <c r="KP109" i="4"/>
  <c r="KQ109" i="4"/>
  <c r="KR109" i="4"/>
  <c r="KS109" i="4"/>
  <c r="KV109" i="4"/>
  <c r="KW109" i="4"/>
  <c r="KX109" i="4"/>
  <c r="KY109" i="4"/>
  <c r="KZ109" i="4"/>
  <c r="LA109" i="4"/>
  <c r="LB109" i="4"/>
  <c r="LC109" i="4"/>
  <c r="LD109" i="4"/>
  <c r="LE109" i="4"/>
  <c r="LF109" i="4"/>
  <c r="LG109" i="4"/>
  <c r="LH109" i="4"/>
  <c r="LI109" i="4"/>
  <c r="LJ109" i="4"/>
  <c r="LK109" i="4"/>
  <c r="LL109" i="4"/>
  <c r="LM109" i="4"/>
  <c r="LN109" i="4"/>
  <c r="LO109" i="4"/>
  <c r="LP109" i="4"/>
  <c r="LQ109" i="4"/>
  <c r="LR109" i="4"/>
  <c r="LS109" i="4"/>
  <c r="LT109" i="4"/>
  <c r="LU109" i="4"/>
  <c r="LV109" i="4"/>
  <c r="LW109" i="4"/>
  <c r="LX109" i="4"/>
  <c r="LY109" i="4"/>
  <c r="LZ109" i="4"/>
  <c r="MA109" i="4"/>
  <c r="MB109" i="4"/>
  <c r="MC109" i="4"/>
  <c r="MD109" i="4"/>
  <c r="ME109" i="4"/>
  <c r="MF109" i="4"/>
  <c r="MG109" i="4"/>
  <c r="MH109" i="4"/>
  <c r="MI109" i="4"/>
  <c r="MJ109" i="4"/>
  <c r="MK109" i="4"/>
  <c r="ML109" i="4"/>
  <c r="MM109" i="4"/>
  <c r="MN109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J110" i="4"/>
  <c r="AK110" i="4"/>
  <c r="AL110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BG110" i="4"/>
  <c r="BH110" i="4"/>
  <c r="BI110" i="4"/>
  <c r="BJ110" i="4"/>
  <c r="BK110" i="4"/>
  <c r="BL110" i="4"/>
  <c r="BM110" i="4"/>
  <c r="BN110" i="4"/>
  <c r="BO110" i="4"/>
  <c r="BP110" i="4"/>
  <c r="BQ110" i="4"/>
  <c r="BR110" i="4"/>
  <c r="BS110" i="4"/>
  <c r="BT110" i="4"/>
  <c r="BU110" i="4"/>
  <c r="BV110" i="4"/>
  <c r="BW110" i="4"/>
  <c r="BX110" i="4"/>
  <c r="BY110" i="4"/>
  <c r="BZ110" i="4"/>
  <c r="CA110" i="4"/>
  <c r="CB110" i="4"/>
  <c r="CC110" i="4"/>
  <c r="CD110" i="4"/>
  <c r="CE110" i="4"/>
  <c r="CF110" i="4"/>
  <c r="CG110" i="4"/>
  <c r="CH110" i="4"/>
  <c r="CI110" i="4"/>
  <c r="CJ110" i="4"/>
  <c r="CK110" i="4"/>
  <c r="CL110" i="4"/>
  <c r="CM110" i="4"/>
  <c r="CN110" i="4"/>
  <c r="CO110" i="4"/>
  <c r="CP110" i="4"/>
  <c r="CQ110" i="4"/>
  <c r="CR110" i="4"/>
  <c r="CS110" i="4"/>
  <c r="CT110" i="4"/>
  <c r="CU110" i="4"/>
  <c r="CV110" i="4"/>
  <c r="CW110" i="4"/>
  <c r="CX110" i="4"/>
  <c r="CY110" i="4"/>
  <c r="CZ110" i="4"/>
  <c r="DA110" i="4"/>
  <c r="DB110" i="4"/>
  <c r="DC110" i="4"/>
  <c r="DD110" i="4"/>
  <c r="DE110" i="4"/>
  <c r="DF110" i="4"/>
  <c r="DG110" i="4"/>
  <c r="DH110" i="4"/>
  <c r="DI110" i="4"/>
  <c r="DJ110" i="4"/>
  <c r="DK110" i="4"/>
  <c r="DL110" i="4"/>
  <c r="DM110" i="4"/>
  <c r="DN110" i="4"/>
  <c r="DO110" i="4"/>
  <c r="DP110" i="4"/>
  <c r="DQ110" i="4"/>
  <c r="DR110" i="4"/>
  <c r="DS110" i="4"/>
  <c r="DT110" i="4"/>
  <c r="DU110" i="4"/>
  <c r="DV110" i="4"/>
  <c r="DW110" i="4"/>
  <c r="DX110" i="4"/>
  <c r="DY110" i="4"/>
  <c r="DZ110" i="4"/>
  <c r="EA110" i="4"/>
  <c r="EB110" i="4"/>
  <c r="EC110" i="4"/>
  <c r="ED110" i="4"/>
  <c r="EE110" i="4"/>
  <c r="EF110" i="4"/>
  <c r="EG110" i="4"/>
  <c r="EH110" i="4"/>
  <c r="EI110" i="4"/>
  <c r="EJ110" i="4"/>
  <c r="EK110" i="4"/>
  <c r="EL110" i="4"/>
  <c r="EM110" i="4"/>
  <c r="EN110" i="4"/>
  <c r="EO110" i="4"/>
  <c r="EP110" i="4"/>
  <c r="EQ110" i="4"/>
  <c r="ER110" i="4"/>
  <c r="ES110" i="4"/>
  <c r="ET110" i="4"/>
  <c r="EU110" i="4"/>
  <c r="EV110" i="4"/>
  <c r="EW110" i="4"/>
  <c r="EX110" i="4"/>
  <c r="EY110" i="4"/>
  <c r="EZ110" i="4"/>
  <c r="FA110" i="4"/>
  <c r="FB110" i="4"/>
  <c r="FC110" i="4"/>
  <c r="FD110" i="4"/>
  <c r="FE110" i="4"/>
  <c r="FF110" i="4"/>
  <c r="FG110" i="4"/>
  <c r="FH110" i="4"/>
  <c r="FI110" i="4"/>
  <c r="FJ110" i="4"/>
  <c r="FM110" i="4"/>
  <c r="FN110" i="4"/>
  <c r="FO110" i="4"/>
  <c r="FP110" i="4"/>
  <c r="FQ110" i="4"/>
  <c r="FR110" i="4"/>
  <c r="FS110" i="4"/>
  <c r="FT110" i="4"/>
  <c r="FU110" i="4"/>
  <c r="FV110" i="4"/>
  <c r="FW110" i="4"/>
  <c r="FX110" i="4"/>
  <c r="FY110" i="4"/>
  <c r="FZ110" i="4"/>
  <c r="GA110" i="4"/>
  <c r="GB110" i="4"/>
  <c r="GC110" i="4"/>
  <c r="GD110" i="4"/>
  <c r="GE110" i="4"/>
  <c r="GF110" i="4"/>
  <c r="GG110" i="4"/>
  <c r="GH110" i="4"/>
  <c r="GI110" i="4"/>
  <c r="GJ110" i="4"/>
  <c r="GK110" i="4"/>
  <c r="GL110" i="4"/>
  <c r="GM110" i="4"/>
  <c r="GN110" i="4"/>
  <c r="GO110" i="4"/>
  <c r="GP110" i="4"/>
  <c r="GQ110" i="4"/>
  <c r="GS110" i="4"/>
  <c r="GT110" i="4"/>
  <c r="GU110" i="4"/>
  <c r="GV110" i="4"/>
  <c r="GW110" i="4"/>
  <c r="GX110" i="4"/>
  <c r="GY110" i="4"/>
  <c r="GZ110" i="4"/>
  <c r="HA110" i="4"/>
  <c r="HB110" i="4"/>
  <c r="HC110" i="4"/>
  <c r="HD110" i="4"/>
  <c r="HE110" i="4"/>
  <c r="HF110" i="4"/>
  <c r="HG110" i="4"/>
  <c r="HH110" i="4"/>
  <c r="HI110" i="4"/>
  <c r="HJ110" i="4"/>
  <c r="HK110" i="4"/>
  <c r="HL110" i="4"/>
  <c r="HM110" i="4"/>
  <c r="HN110" i="4"/>
  <c r="HO110" i="4"/>
  <c r="HP110" i="4"/>
  <c r="HQ110" i="4"/>
  <c r="HR110" i="4"/>
  <c r="HS110" i="4"/>
  <c r="HT110" i="4"/>
  <c r="HU110" i="4"/>
  <c r="HV110" i="4"/>
  <c r="HW110" i="4"/>
  <c r="HX110" i="4"/>
  <c r="HY110" i="4"/>
  <c r="HZ110" i="4"/>
  <c r="IA110" i="4"/>
  <c r="IB110" i="4"/>
  <c r="IC110" i="4"/>
  <c r="ID110" i="4"/>
  <c r="IE110" i="4"/>
  <c r="IF110" i="4"/>
  <c r="IG110" i="4"/>
  <c r="IH110" i="4"/>
  <c r="II110" i="4"/>
  <c r="IJ110" i="4"/>
  <c r="IK110" i="4"/>
  <c r="IM110" i="4"/>
  <c r="IN110" i="4"/>
  <c r="IO110" i="4"/>
  <c r="IP110" i="4"/>
  <c r="IQ110" i="4"/>
  <c r="IR110" i="4"/>
  <c r="IS110" i="4"/>
  <c r="IT110" i="4"/>
  <c r="IU110" i="4"/>
  <c r="IV110" i="4"/>
  <c r="IW110" i="4"/>
  <c r="IX110" i="4"/>
  <c r="IY110" i="4"/>
  <c r="IZ110" i="4"/>
  <c r="JA110" i="4"/>
  <c r="JB110" i="4"/>
  <c r="JC110" i="4"/>
  <c r="JD110" i="4"/>
  <c r="JE110" i="4"/>
  <c r="JG110" i="4"/>
  <c r="JH110" i="4"/>
  <c r="JI110" i="4"/>
  <c r="JJ110" i="4"/>
  <c r="JK110" i="4"/>
  <c r="JM110" i="4"/>
  <c r="JN110" i="4"/>
  <c r="JO110" i="4"/>
  <c r="JP110" i="4"/>
  <c r="JQ110" i="4"/>
  <c r="JR110" i="4"/>
  <c r="JT110" i="4"/>
  <c r="JU110" i="4"/>
  <c r="JV110" i="4"/>
  <c r="JX110" i="4"/>
  <c r="JY110" i="4"/>
  <c r="JZ110" i="4"/>
  <c r="KA110" i="4"/>
  <c r="KB110" i="4"/>
  <c r="KC110" i="4"/>
  <c r="KD110" i="4"/>
  <c r="KE110" i="4"/>
  <c r="KF110" i="4"/>
  <c r="KG110" i="4"/>
  <c r="KH110" i="4"/>
  <c r="KI110" i="4"/>
  <c r="KJ110" i="4"/>
  <c r="KK110" i="4"/>
  <c r="KL110" i="4"/>
  <c r="KM110" i="4"/>
  <c r="KN110" i="4"/>
  <c r="KO110" i="4"/>
  <c r="KP110" i="4"/>
  <c r="KQ110" i="4"/>
  <c r="KR110" i="4"/>
  <c r="KS110" i="4"/>
  <c r="KV110" i="4"/>
  <c r="KW110" i="4"/>
  <c r="KX110" i="4"/>
  <c r="KY110" i="4"/>
  <c r="KZ110" i="4"/>
  <c r="LA110" i="4"/>
  <c r="LB110" i="4"/>
  <c r="LC110" i="4"/>
  <c r="LD110" i="4"/>
  <c r="LE110" i="4"/>
  <c r="LF110" i="4"/>
  <c r="LG110" i="4"/>
  <c r="LH110" i="4"/>
  <c r="LI110" i="4"/>
  <c r="LJ110" i="4"/>
  <c r="LK110" i="4"/>
  <c r="LL110" i="4"/>
  <c r="LM110" i="4"/>
  <c r="LN110" i="4"/>
  <c r="LO110" i="4"/>
  <c r="LP110" i="4"/>
  <c r="LQ110" i="4"/>
  <c r="LR110" i="4"/>
  <c r="LS110" i="4"/>
  <c r="LT110" i="4"/>
  <c r="LU110" i="4"/>
  <c r="LV110" i="4"/>
  <c r="LW110" i="4"/>
  <c r="LX110" i="4"/>
  <c r="LY110" i="4"/>
  <c r="LZ110" i="4"/>
  <c r="MA110" i="4"/>
  <c r="MB110" i="4"/>
  <c r="MC110" i="4"/>
  <c r="MD110" i="4"/>
  <c r="ME110" i="4"/>
  <c r="MF110" i="4"/>
  <c r="MG110" i="4"/>
  <c r="MH110" i="4"/>
  <c r="MI110" i="4"/>
  <c r="MJ110" i="4"/>
  <c r="MK110" i="4"/>
  <c r="ML110" i="4"/>
  <c r="MM110" i="4"/>
  <c r="MN110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BM111" i="4"/>
  <c r="BN111" i="4"/>
  <c r="BO111" i="4"/>
  <c r="BP111" i="4"/>
  <c r="BQ111" i="4"/>
  <c r="BR111" i="4"/>
  <c r="BS111" i="4"/>
  <c r="BT111" i="4"/>
  <c r="BU111" i="4"/>
  <c r="BV111" i="4"/>
  <c r="BW111" i="4"/>
  <c r="BX111" i="4"/>
  <c r="BY111" i="4"/>
  <c r="BZ111" i="4"/>
  <c r="CA111" i="4"/>
  <c r="CB111" i="4"/>
  <c r="CC111" i="4"/>
  <c r="CD111" i="4"/>
  <c r="CE111" i="4"/>
  <c r="CF111" i="4"/>
  <c r="CG111" i="4"/>
  <c r="CH111" i="4"/>
  <c r="CI111" i="4"/>
  <c r="CJ111" i="4"/>
  <c r="CK111" i="4"/>
  <c r="CL111" i="4"/>
  <c r="CM111" i="4"/>
  <c r="CN111" i="4"/>
  <c r="CO111" i="4"/>
  <c r="CP111" i="4"/>
  <c r="CQ111" i="4"/>
  <c r="CR111" i="4"/>
  <c r="CS111" i="4"/>
  <c r="CT111" i="4"/>
  <c r="CU111" i="4"/>
  <c r="CV111" i="4"/>
  <c r="CW111" i="4"/>
  <c r="CX111" i="4"/>
  <c r="CY111" i="4"/>
  <c r="CZ111" i="4"/>
  <c r="DA111" i="4"/>
  <c r="DB111" i="4"/>
  <c r="DC111" i="4"/>
  <c r="DD111" i="4"/>
  <c r="DE111" i="4"/>
  <c r="DF111" i="4"/>
  <c r="DG111" i="4"/>
  <c r="DH111" i="4"/>
  <c r="DI111" i="4"/>
  <c r="DJ111" i="4"/>
  <c r="DK111" i="4"/>
  <c r="DL111" i="4"/>
  <c r="DM111" i="4"/>
  <c r="DN111" i="4"/>
  <c r="DO111" i="4"/>
  <c r="DP111" i="4"/>
  <c r="DQ111" i="4"/>
  <c r="DR111" i="4"/>
  <c r="DS111" i="4"/>
  <c r="DT111" i="4"/>
  <c r="DU111" i="4"/>
  <c r="DV111" i="4"/>
  <c r="DW111" i="4"/>
  <c r="DX111" i="4"/>
  <c r="DY111" i="4"/>
  <c r="DZ111" i="4"/>
  <c r="EA111" i="4"/>
  <c r="EB111" i="4"/>
  <c r="EC111" i="4"/>
  <c r="ED111" i="4"/>
  <c r="EE111" i="4"/>
  <c r="EF111" i="4"/>
  <c r="EG111" i="4"/>
  <c r="EH111" i="4"/>
  <c r="EI111" i="4"/>
  <c r="EJ111" i="4"/>
  <c r="EK111" i="4"/>
  <c r="EL111" i="4"/>
  <c r="EM111" i="4"/>
  <c r="EN111" i="4"/>
  <c r="EO111" i="4"/>
  <c r="EP111" i="4"/>
  <c r="EQ111" i="4"/>
  <c r="ER111" i="4"/>
  <c r="ES111" i="4"/>
  <c r="ET111" i="4"/>
  <c r="EU111" i="4"/>
  <c r="EV111" i="4"/>
  <c r="EW111" i="4"/>
  <c r="EX111" i="4"/>
  <c r="EY111" i="4"/>
  <c r="EZ111" i="4"/>
  <c r="FA111" i="4"/>
  <c r="FB111" i="4"/>
  <c r="FC111" i="4"/>
  <c r="FD111" i="4"/>
  <c r="FE111" i="4"/>
  <c r="FF111" i="4"/>
  <c r="FG111" i="4"/>
  <c r="FH111" i="4"/>
  <c r="FI111" i="4"/>
  <c r="FJ111" i="4"/>
  <c r="FM111" i="4"/>
  <c r="FN111" i="4"/>
  <c r="FO111" i="4"/>
  <c r="FP111" i="4"/>
  <c r="FQ111" i="4"/>
  <c r="FR111" i="4"/>
  <c r="FS111" i="4"/>
  <c r="FT111" i="4"/>
  <c r="FU111" i="4"/>
  <c r="FV111" i="4"/>
  <c r="FW111" i="4"/>
  <c r="FX111" i="4"/>
  <c r="FY111" i="4"/>
  <c r="FZ111" i="4"/>
  <c r="GA111" i="4"/>
  <c r="GB111" i="4"/>
  <c r="GC111" i="4"/>
  <c r="GD111" i="4"/>
  <c r="GE111" i="4"/>
  <c r="GF111" i="4"/>
  <c r="GG111" i="4"/>
  <c r="GH111" i="4"/>
  <c r="GI111" i="4"/>
  <c r="GJ111" i="4"/>
  <c r="GK111" i="4"/>
  <c r="GL111" i="4"/>
  <c r="GM111" i="4"/>
  <c r="GN111" i="4"/>
  <c r="GO111" i="4"/>
  <c r="GP111" i="4"/>
  <c r="GQ111" i="4"/>
  <c r="GS111" i="4"/>
  <c r="GT111" i="4"/>
  <c r="GU111" i="4"/>
  <c r="GV111" i="4"/>
  <c r="GW111" i="4"/>
  <c r="GX111" i="4"/>
  <c r="GY111" i="4"/>
  <c r="GZ111" i="4"/>
  <c r="HA111" i="4"/>
  <c r="HB111" i="4"/>
  <c r="HC111" i="4"/>
  <c r="HD111" i="4"/>
  <c r="HE111" i="4"/>
  <c r="HF111" i="4"/>
  <c r="HG111" i="4"/>
  <c r="HH111" i="4"/>
  <c r="HI111" i="4"/>
  <c r="HJ111" i="4"/>
  <c r="HK111" i="4"/>
  <c r="HL111" i="4"/>
  <c r="HM111" i="4"/>
  <c r="HN111" i="4"/>
  <c r="HO111" i="4"/>
  <c r="HP111" i="4"/>
  <c r="HQ111" i="4"/>
  <c r="HR111" i="4"/>
  <c r="HS111" i="4"/>
  <c r="HT111" i="4"/>
  <c r="HU111" i="4"/>
  <c r="HV111" i="4"/>
  <c r="HW111" i="4"/>
  <c r="HX111" i="4"/>
  <c r="HY111" i="4"/>
  <c r="HZ111" i="4"/>
  <c r="IA111" i="4"/>
  <c r="IB111" i="4"/>
  <c r="IC111" i="4"/>
  <c r="ID111" i="4"/>
  <c r="IE111" i="4"/>
  <c r="IF111" i="4"/>
  <c r="IG111" i="4"/>
  <c r="IH111" i="4"/>
  <c r="II111" i="4"/>
  <c r="IJ111" i="4"/>
  <c r="IK111" i="4"/>
  <c r="IM111" i="4"/>
  <c r="IN111" i="4"/>
  <c r="IO111" i="4"/>
  <c r="IP111" i="4"/>
  <c r="IQ111" i="4"/>
  <c r="IR111" i="4"/>
  <c r="IS111" i="4"/>
  <c r="IT111" i="4"/>
  <c r="IU111" i="4"/>
  <c r="IV111" i="4"/>
  <c r="IW111" i="4"/>
  <c r="IX111" i="4"/>
  <c r="IY111" i="4"/>
  <c r="IZ111" i="4"/>
  <c r="JA111" i="4"/>
  <c r="JB111" i="4"/>
  <c r="JC111" i="4"/>
  <c r="JD111" i="4"/>
  <c r="JE111" i="4"/>
  <c r="JG111" i="4"/>
  <c r="JH111" i="4"/>
  <c r="JI111" i="4"/>
  <c r="JJ111" i="4"/>
  <c r="JK111" i="4"/>
  <c r="JM111" i="4"/>
  <c r="JN111" i="4"/>
  <c r="JO111" i="4"/>
  <c r="JP111" i="4"/>
  <c r="JQ111" i="4"/>
  <c r="JR111" i="4"/>
  <c r="JT111" i="4"/>
  <c r="JU111" i="4"/>
  <c r="JV111" i="4"/>
  <c r="JX111" i="4"/>
  <c r="JY111" i="4"/>
  <c r="JZ111" i="4"/>
  <c r="KA111" i="4"/>
  <c r="KB111" i="4"/>
  <c r="KC111" i="4"/>
  <c r="KD111" i="4"/>
  <c r="KE111" i="4"/>
  <c r="KF111" i="4"/>
  <c r="KG111" i="4"/>
  <c r="KH111" i="4"/>
  <c r="KI111" i="4"/>
  <c r="KJ111" i="4"/>
  <c r="KK111" i="4"/>
  <c r="KL111" i="4"/>
  <c r="KM111" i="4"/>
  <c r="KN111" i="4"/>
  <c r="KO111" i="4"/>
  <c r="KP111" i="4"/>
  <c r="KQ111" i="4"/>
  <c r="KR111" i="4"/>
  <c r="KS111" i="4"/>
  <c r="KV111" i="4"/>
  <c r="KW111" i="4"/>
  <c r="KX111" i="4"/>
  <c r="KY111" i="4"/>
  <c r="KZ111" i="4"/>
  <c r="LA111" i="4"/>
  <c r="LB111" i="4"/>
  <c r="LC111" i="4"/>
  <c r="LD111" i="4"/>
  <c r="LE111" i="4"/>
  <c r="LF111" i="4"/>
  <c r="LG111" i="4"/>
  <c r="LH111" i="4"/>
  <c r="LI111" i="4"/>
  <c r="LJ111" i="4"/>
  <c r="LK111" i="4"/>
  <c r="LL111" i="4"/>
  <c r="LM111" i="4"/>
  <c r="LN111" i="4"/>
  <c r="LO111" i="4"/>
  <c r="LP111" i="4"/>
  <c r="LQ111" i="4"/>
  <c r="LR111" i="4"/>
  <c r="LS111" i="4"/>
  <c r="LT111" i="4"/>
  <c r="LU111" i="4"/>
  <c r="LV111" i="4"/>
  <c r="LW111" i="4"/>
  <c r="LX111" i="4"/>
  <c r="LY111" i="4"/>
  <c r="LZ111" i="4"/>
  <c r="MA111" i="4"/>
  <c r="MB111" i="4"/>
  <c r="MC111" i="4"/>
  <c r="MD111" i="4"/>
  <c r="ME111" i="4"/>
  <c r="MF111" i="4"/>
  <c r="MG111" i="4"/>
  <c r="MH111" i="4"/>
  <c r="MI111" i="4"/>
  <c r="MJ111" i="4"/>
  <c r="MK111" i="4"/>
  <c r="ML111" i="4"/>
  <c r="MM111" i="4"/>
  <c r="MN111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FC112" i="4"/>
  <c r="FD112" i="4"/>
  <c r="FE112" i="4"/>
  <c r="FF112" i="4"/>
  <c r="FG112" i="4"/>
  <c r="FH112" i="4"/>
  <c r="FI112" i="4"/>
  <c r="FJ112" i="4"/>
  <c r="FM112" i="4"/>
  <c r="FN112" i="4"/>
  <c r="FO112" i="4"/>
  <c r="FP112" i="4"/>
  <c r="FQ112" i="4"/>
  <c r="FR112" i="4"/>
  <c r="FS112" i="4"/>
  <c r="FT112" i="4"/>
  <c r="FU112" i="4"/>
  <c r="FV112" i="4"/>
  <c r="FW112" i="4"/>
  <c r="FX112" i="4"/>
  <c r="FY112" i="4"/>
  <c r="FZ112" i="4"/>
  <c r="GA112" i="4"/>
  <c r="GB112" i="4"/>
  <c r="GC112" i="4"/>
  <c r="GD112" i="4"/>
  <c r="GE112" i="4"/>
  <c r="GF112" i="4"/>
  <c r="GG112" i="4"/>
  <c r="GH112" i="4"/>
  <c r="GI112" i="4"/>
  <c r="GJ112" i="4"/>
  <c r="GK112" i="4"/>
  <c r="GL112" i="4"/>
  <c r="GM112" i="4"/>
  <c r="GN112" i="4"/>
  <c r="GO112" i="4"/>
  <c r="GP112" i="4"/>
  <c r="GQ112" i="4"/>
  <c r="GS112" i="4"/>
  <c r="GT112" i="4"/>
  <c r="GU112" i="4"/>
  <c r="GV112" i="4"/>
  <c r="GW112" i="4"/>
  <c r="GX112" i="4"/>
  <c r="GY112" i="4"/>
  <c r="GZ112" i="4"/>
  <c r="HA112" i="4"/>
  <c r="HB112" i="4"/>
  <c r="HC112" i="4"/>
  <c r="HD112" i="4"/>
  <c r="HE112" i="4"/>
  <c r="HF112" i="4"/>
  <c r="HG112" i="4"/>
  <c r="HH112" i="4"/>
  <c r="HI112" i="4"/>
  <c r="HJ112" i="4"/>
  <c r="HK112" i="4"/>
  <c r="HL112" i="4"/>
  <c r="HM112" i="4"/>
  <c r="HN112" i="4"/>
  <c r="HO112" i="4"/>
  <c r="HP112" i="4"/>
  <c r="HQ112" i="4"/>
  <c r="HR112" i="4"/>
  <c r="HS112" i="4"/>
  <c r="HT112" i="4"/>
  <c r="HU112" i="4"/>
  <c r="HV112" i="4"/>
  <c r="HW112" i="4"/>
  <c r="HX112" i="4"/>
  <c r="HY112" i="4"/>
  <c r="HZ112" i="4"/>
  <c r="IA112" i="4"/>
  <c r="IB112" i="4"/>
  <c r="IC112" i="4"/>
  <c r="ID112" i="4"/>
  <c r="IE112" i="4"/>
  <c r="IF112" i="4"/>
  <c r="IG112" i="4"/>
  <c r="IH112" i="4"/>
  <c r="II112" i="4"/>
  <c r="IJ112" i="4"/>
  <c r="IK112" i="4"/>
  <c r="IM112" i="4"/>
  <c r="IN112" i="4"/>
  <c r="IO112" i="4"/>
  <c r="IP112" i="4"/>
  <c r="IQ112" i="4"/>
  <c r="IR112" i="4"/>
  <c r="IS112" i="4"/>
  <c r="IT112" i="4"/>
  <c r="IU112" i="4"/>
  <c r="IV112" i="4"/>
  <c r="IW112" i="4"/>
  <c r="IX112" i="4"/>
  <c r="IY112" i="4"/>
  <c r="IZ112" i="4"/>
  <c r="JA112" i="4"/>
  <c r="JB112" i="4"/>
  <c r="JC112" i="4"/>
  <c r="JD112" i="4"/>
  <c r="JE112" i="4"/>
  <c r="JG112" i="4"/>
  <c r="JH112" i="4"/>
  <c r="JI112" i="4"/>
  <c r="JJ112" i="4"/>
  <c r="JK112" i="4"/>
  <c r="JM112" i="4"/>
  <c r="JN112" i="4"/>
  <c r="JO112" i="4"/>
  <c r="JP112" i="4"/>
  <c r="JQ112" i="4"/>
  <c r="JR112" i="4"/>
  <c r="JT112" i="4"/>
  <c r="JU112" i="4"/>
  <c r="JV112" i="4"/>
  <c r="JX112" i="4"/>
  <c r="JY112" i="4"/>
  <c r="JZ112" i="4"/>
  <c r="KA112" i="4"/>
  <c r="KB112" i="4"/>
  <c r="KC112" i="4"/>
  <c r="KD112" i="4"/>
  <c r="KE112" i="4"/>
  <c r="KF112" i="4"/>
  <c r="KG112" i="4"/>
  <c r="KH112" i="4"/>
  <c r="KI112" i="4"/>
  <c r="KJ112" i="4"/>
  <c r="KK112" i="4"/>
  <c r="KL112" i="4"/>
  <c r="KM112" i="4"/>
  <c r="KN112" i="4"/>
  <c r="KO112" i="4"/>
  <c r="KP112" i="4"/>
  <c r="KQ112" i="4"/>
  <c r="KR112" i="4"/>
  <c r="KS112" i="4"/>
  <c r="KV112" i="4"/>
  <c r="KW112" i="4"/>
  <c r="KX112" i="4"/>
  <c r="KY112" i="4"/>
  <c r="KZ112" i="4"/>
  <c r="LA112" i="4"/>
  <c r="LB112" i="4"/>
  <c r="LC112" i="4"/>
  <c r="LD112" i="4"/>
  <c r="LE112" i="4"/>
  <c r="LF112" i="4"/>
  <c r="LG112" i="4"/>
  <c r="LH112" i="4"/>
  <c r="LI112" i="4"/>
  <c r="LJ112" i="4"/>
  <c r="LK112" i="4"/>
  <c r="LL112" i="4"/>
  <c r="LM112" i="4"/>
  <c r="LN112" i="4"/>
  <c r="LO112" i="4"/>
  <c r="LP112" i="4"/>
  <c r="LQ112" i="4"/>
  <c r="LR112" i="4"/>
  <c r="LS112" i="4"/>
  <c r="LT112" i="4"/>
  <c r="LU112" i="4"/>
  <c r="LV112" i="4"/>
  <c r="LW112" i="4"/>
  <c r="LX112" i="4"/>
  <c r="LY112" i="4"/>
  <c r="LZ112" i="4"/>
  <c r="MA112" i="4"/>
  <c r="MB112" i="4"/>
  <c r="MC112" i="4"/>
  <c r="MD112" i="4"/>
  <c r="ME112" i="4"/>
  <c r="MF112" i="4"/>
  <c r="MG112" i="4"/>
  <c r="MH112" i="4"/>
  <c r="MI112" i="4"/>
  <c r="MJ112" i="4"/>
  <c r="MK112" i="4"/>
  <c r="ML112" i="4"/>
  <c r="MM112" i="4"/>
  <c r="MN112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DU113" i="4"/>
  <c r="DV113" i="4"/>
  <c r="DW113" i="4"/>
  <c r="DX113" i="4"/>
  <c r="DY113" i="4"/>
  <c r="DZ113" i="4"/>
  <c r="EA113" i="4"/>
  <c r="EB113" i="4"/>
  <c r="EC113" i="4"/>
  <c r="ED113" i="4"/>
  <c r="EE113" i="4"/>
  <c r="EF113" i="4"/>
  <c r="EG113" i="4"/>
  <c r="EH113" i="4"/>
  <c r="EI113" i="4"/>
  <c r="EJ113" i="4"/>
  <c r="EK113" i="4"/>
  <c r="EL113" i="4"/>
  <c r="EM113" i="4"/>
  <c r="EN113" i="4"/>
  <c r="EO113" i="4"/>
  <c r="EP113" i="4"/>
  <c r="EQ113" i="4"/>
  <c r="ER113" i="4"/>
  <c r="ES113" i="4"/>
  <c r="ET113" i="4"/>
  <c r="EU113" i="4"/>
  <c r="EV113" i="4"/>
  <c r="EW113" i="4"/>
  <c r="EX113" i="4"/>
  <c r="EY113" i="4"/>
  <c r="EZ113" i="4"/>
  <c r="FA113" i="4"/>
  <c r="FB113" i="4"/>
  <c r="FC113" i="4"/>
  <c r="FD113" i="4"/>
  <c r="FE113" i="4"/>
  <c r="FF113" i="4"/>
  <c r="FG113" i="4"/>
  <c r="FH113" i="4"/>
  <c r="FI113" i="4"/>
  <c r="FJ113" i="4"/>
  <c r="FM113" i="4"/>
  <c r="FN113" i="4"/>
  <c r="FO113" i="4"/>
  <c r="FP113" i="4"/>
  <c r="FQ113" i="4"/>
  <c r="FR113" i="4"/>
  <c r="FS113" i="4"/>
  <c r="FT113" i="4"/>
  <c r="FU113" i="4"/>
  <c r="FV113" i="4"/>
  <c r="FW113" i="4"/>
  <c r="FX113" i="4"/>
  <c r="FY113" i="4"/>
  <c r="FZ113" i="4"/>
  <c r="GA113" i="4"/>
  <c r="GB113" i="4"/>
  <c r="GC113" i="4"/>
  <c r="GD113" i="4"/>
  <c r="GE113" i="4"/>
  <c r="GF113" i="4"/>
  <c r="GG113" i="4"/>
  <c r="GH113" i="4"/>
  <c r="GI113" i="4"/>
  <c r="GJ113" i="4"/>
  <c r="GK113" i="4"/>
  <c r="GL113" i="4"/>
  <c r="GM113" i="4"/>
  <c r="GN113" i="4"/>
  <c r="GO113" i="4"/>
  <c r="GP113" i="4"/>
  <c r="GQ113" i="4"/>
  <c r="GS113" i="4"/>
  <c r="GT113" i="4"/>
  <c r="GU113" i="4"/>
  <c r="GV113" i="4"/>
  <c r="GW113" i="4"/>
  <c r="GX113" i="4"/>
  <c r="GY113" i="4"/>
  <c r="GZ113" i="4"/>
  <c r="HA113" i="4"/>
  <c r="HB113" i="4"/>
  <c r="HC113" i="4"/>
  <c r="HD113" i="4"/>
  <c r="HE113" i="4"/>
  <c r="HF113" i="4"/>
  <c r="HG113" i="4"/>
  <c r="HH113" i="4"/>
  <c r="HI113" i="4"/>
  <c r="HJ113" i="4"/>
  <c r="HK113" i="4"/>
  <c r="HL113" i="4"/>
  <c r="HM113" i="4"/>
  <c r="HN113" i="4"/>
  <c r="HO113" i="4"/>
  <c r="HP113" i="4"/>
  <c r="HQ113" i="4"/>
  <c r="HR113" i="4"/>
  <c r="HS113" i="4"/>
  <c r="HT113" i="4"/>
  <c r="HU113" i="4"/>
  <c r="HV113" i="4"/>
  <c r="HW113" i="4"/>
  <c r="HX113" i="4"/>
  <c r="HY113" i="4"/>
  <c r="HZ113" i="4"/>
  <c r="IA113" i="4"/>
  <c r="IB113" i="4"/>
  <c r="IC113" i="4"/>
  <c r="ID113" i="4"/>
  <c r="IE113" i="4"/>
  <c r="IF113" i="4"/>
  <c r="IG113" i="4"/>
  <c r="IH113" i="4"/>
  <c r="II113" i="4"/>
  <c r="IJ113" i="4"/>
  <c r="IK113" i="4"/>
  <c r="IM113" i="4"/>
  <c r="IN113" i="4"/>
  <c r="IO113" i="4"/>
  <c r="IP113" i="4"/>
  <c r="IQ113" i="4"/>
  <c r="IR113" i="4"/>
  <c r="IS113" i="4"/>
  <c r="IT113" i="4"/>
  <c r="IU113" i="4"/>
  <c r="IV113" i="4"/>
  <c r="IW113" i="4"/>
  <c r="IX113" i="4"/>
  <c r="IY113" i="4"/>
  <c r="IZ113" i="4"/>
  <c r="JA113" i="4"/>
  <c r="JB113" i="4"/>
  <c r="JC113" i="4"/>
  <c r="JD113" i="4"/>
  <c r="JE113" i="4"/>
  <c r="JG113" i="4"/>
  <c r="JH113" i="4"/>
  <c r="JI113" i="4"/>
  <c r="JJ113" i="4"/>
  <c r="JK113" i="4"/>
  <c r="JM113" i="4"/>
  <c r="JN113" i="4"/>
  <c r="JO113" i="4"/>
  <c r="JP113" i="4"/>
  <c r="JQ113" i="4"/>
  <c r="JR113" i="4"/>
  <c r="JT113" i="4"/>
  <c r="JU113" i="4"/>
  <c r="JV113" i="4"/>
  <c r="JX113" i="4"/>
  <c r="JY113" i="4"/>
  <c r="JZ113" i="4"/>
  <c r="KA113" i="4"/>
  <c r="KB113" i="4"/>
  <c r="KC113" i="4"/>
  <c r="KD113" i="4"/>
  <c r="KE113" i="4"/>
  <c r="KF113" i="4"/>
  <c r="KG113" i="4"/>
  <c r="KH113" i="4"/>
  <c r="KI113" i="4"/>
  <c r="KJ113" i="4"/>
  <c r="KK113" i="4"/>
  <c r="KL113" i="4"/>
  <c r="KM113" i="4"/>
  <c r="KN113" i="4"/>
  <c r="KO113" i="4"/>
  <c r="KP113" i="4"/>
  <c r="KQ113" i="4"/>
  <c r="KR113" i="4"/>
  <c r="KS113" i="4"/>
  <c r="KV113" i="4"/>
  <c r="KW113" i="4"/>
  <c r="KX113" i="4"/>
  <c r="KY113" i="4"/>
  <c r="KZ113" i="4"/>
  <c r="LA113" i="4"/>
  <c r="LB113" i="4"/>
  <c r="LC113" i="4"/>
  <c r="LD113" i="4"/>
  <c r="LE113" i="4"/>
  <c r="LF113" i="4"/>
  <c r="LG113" i="4"/>
  <c r="LH113" i="4"/>
  <c r="LI113" i="4"/>
  <c r="LJ113" i="4"/>
  <c r="LK113" i="4"/>
  <c r="LL113" i="4"/>
  <c r="LM113" i="4"/>
  <c r="LN113" i="4"/>
  <c r="LO113" i="4"/>
  <c r="LP113" i="4"/>
  <c r="LQ113" i="4"/>
  <c r="LR113" i="4"/>
  <c r="LS113" i="4"/>
  <c r="LT113" i="4"/>
  <c r="LU113" i="4"/>
  <c r="LV113" i="4"/>
  <c r="LW113" i="4"/>
  <c r="LX113" i="4"/>
  <c r="LY113" i="4"/>
  <c r="LZ113" i="4"/>
  <c r="MA113" i="4"/>
  <c r="MB113" i="4"/>
  <c r="MC113" i="4"/>
  <c r="MD113" i="4"/>
  <c r="ME113" i="4"/>
  <c r="MF113" i="4"/>
  <c r="MG113" i="4"/>
  <c r="MH113" i="4"/>
  <c r="MI113" i="4"/>
  <c r="MJ113" i="4"/>
  <c r="MK113" i="4"/>
  <c r="ML113" i="4"/>
  <c r="MM113" i="4"/>
  <c r="MN113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AI114" i="4"/>
  <c r="AJ114" i="4"/>
  <c r="AK114" i="4"/>
  <c r="AL114" i="4"/>
  <c r="AM114" i="4"/>
  <c r="AN114" i="4"/>
  <c r="AO114" i="4"/>
  <c r="AP114" i="4"/>
  <c r="AQ114" i="4"/>
  <c r="AR114" i="4"/>
  <c r="AS114" i="4"/>
  <c r="AT114" i="4"/>
  <c r="AU114" i="4"/>
  <c r="AV114" i="4"/>
  <c r="AW114" i="4"/>
  <c r="AX114" i="4"/>
  <c r="AY114" i="4"/>
  <c r="AZ114" i="4"/>
  <c r="BA114" i="4"/>
  <c r="BB114" i="4"/>
  <c r="BC114" i="4"/>
  <c r="BD114" i="4"/>
  <c r="BE114" i="4"/>
  <c r="BF114" i="4"/>
  <c r="BG114" i="4"/>
  <c r="BH114" i="4"/>
  <c r="BI114" i="4"/>
  <c r="BJ114" i="4"/>
  <c r="BK114" i="4"/>
  <c r="BL114" i="4"/>
  <c r="BM114" i="4"/>
  <c r="BN114" i="4"/>
  <c r="BO114" i="4"/>
  <c r="BP114" i="4"/>
  <c r="BQ114" i="4"/>
  <c r="BR114" i="4"/>
  <c r="BS114" i="4"/>
  <c r="BT114" i="4"/>
  <c r="BU114" i="4"/>
  <c r="BV114" i="4"/>
  <c r="BW114" i="4"/>
  <c r="BX114" i="4"/>
  <c r="BY114" i="4"/>
  <c r="BZ114" i="4"/>
  <c r="CA114" i="4"/>
  <c r="CB114" i="4"/>
  <c r="CC114" i="4"/>
  <c r="CD114" i="4"/>
  <c r="CE114" i="4"/>
  <c r="CF114" i="4"/>
  <c r="CG114" i="4"/>
  <c r="CH114" i="4"/>
  <c r="CI114" i="4"/>
  <c r="CJ114" i="4"/>
  <c r="CK114" i="4"/>
  <c r="CL114" i="4"/>
  <c r="CM114" i="4"/>
  <c r="CN114" i="4"/>
  <c r="CO114" i="4"/>
  <c r="CP114" i="4"/>
  <c r="CQ114" i="4"/>
  <c r="CR114" i="4"/>
  <c r="CS114" i="4"/>
  <c r="CT114" i="4"/>
  <c r="CU114" i="4"/>
  <c r="CV114" i="4"/>
  <c r="CW114" i="4"/>
  <c r="CX114" i="4"/>
  <c r="CY114" i="4"/>
  <c r="CZ114" i="4"/>
  <c r="DA114" i="4"/>
  <c r="DB114" i="4"/>
  <c r="DC114" i="4"/>
  <c r="DD114" i="4"/>
  <c r="DE114" i="4"/>
  <c r="DF114" i="4"/>
  <c r="DG114" i="4"/>
  <c r="DH114" i="4"/>
  <c r="DI114" i="4"/>
  <c r="DJ114" i="4"/>
  <c r="DK114" i="4"/>
  <c r="DL114" i="4"/>
  <c r="DM114" i="4"/>
  <c r="DN114" i="4"/>
  <c r="DO114" i="4"/>
  <c r="DP114" i="4"/>
  <c r="DQ114" i="4"/>
  <c r="DR114" i="4"/>
  <c r="DS114" i="4"/>
  <c r="DT114" i="4"/>
  <c r="DU114" i="4"/>
  <c r="DV114" i="4"/>
  <c r="DW114" i="4"/>
  <c r="DX114" i="4"/>
  <c r="DY114" i="4"/>
  <c r="DZ114" i="4"/>
  <c r="EA114" i="4"/>
  <c r="EB114" i="4"/>
  <c r="EC114" i="4"/>
  <c r="ED114" i="4"/>
  <c r="EE114" i="4"/>
  <c r="EF114" i="4"/>
  <c r="EG114" i="4"/>
  <c r="EH114" i="4"/>
  <c r="EI114" i="4"/>
  <c r="EJ114" i="4"/>
  <c r="EK114" i="4"/>
  <c r="EL114" i="4"/>
  <c r="EM114" i="4"/>
  <c r="EN114" i="4"/>
  <c r="EO114" i="4"/>
  <c r="EP114" i="4"/>
  <c r="EQ114" i="4"/>
  <c r="ER114" i="4"/>
  <c r="ES114" i="4"/>
  <c r="ET114" i="4"/>
  <c r="EU114" i="4"/>
  <c r="EV114" i="4"/>
  <c r="EW114" i="4"/>
  <c r="EX114" i="4"/>
  <c r="EY114" i="4"/>
  <c r="EZ114" i="4"/>
  <c r="FA114" i="4"/>
  <c r="FB114" i="4"/>
  <c r="FC114" i="4"/>
  <c r="FD114" i="4"/>
  <c r="FE114" i="4"/>
  <c r="FF114" i="4"/>
  <c r="FG114" i="4"/>
  <c r="FH114" i="4"/>
  <c r="FI114" i="4"/>
  <c r="FJ114" i="4"/>
  <c r="FM114" i="4"/>
  <c r="FN114" i="4"/>
  <c r="FO114" i="4"/>
  <c r="FP114" i="4"/>
  <c r="FQ114" i="4"/>
  <c r="FR114" i="4"/>
  <c r="FS114" i="4"/>
  <c r="FT114" i="4"/>
  <c r="FU114" i="4"/>
  <c r="FV114" i="4"/>
  <c r="FW114" i="4"/>
  <c r="FX114" i="4"/>
  <c r="FY114" i="4"/>
  <c r="FZ114" i="4"/>
  <c r="GA114" i="4"/>
  <c r="GB114" i="4"/>
  <c r="GC114" i="4"/>
  <c r="GD114" i="4"/>
  <c r="GE114" i="4"/>
  <c r="GF114" i="4"/>
  <c r="GG114" i="4"/>
  <c r="GH114" i="4"/>
  <c r="GI114" i="4"/>
  <c r="GJ114" i="4"/>
  <c r="GK114" i="4"/>
  <c r="GL114" i="4"/>
  <c r="GM114" i="4"/>
  <c r="GN114" i="4"/>
  <c r="GO114" i="4"/>
  <c r="GP114" i="4"/>
  <c r="GQ114" i="4"/>
  <c r="GS114" i="4"/>
  <c r="GT114" i="4"/>
  <c r="GU114" i="4"/>
  <c r="GV114" i="4"/>
  <c r="GW114" i="4"/>
  <c r="GX114" i="4"/>
  <c r="GY114" i="4"/>
  <c r="GZ114" i="4"/>
  <c r="HA114" i="4"/>
  <c r="HB114" i="4"/>
  <c r="HC114" i="4"/>
  <c r="HD114" i="4"/>
  <c r="HE114" i="4"/>
  <c r="HF114" i="4"/>
  <c r="HG114" i="4"/>
  <c r="HH114" i="4"/>
  <c r="HI114" i="4"/>
  <c r="HJ114" i="4"/>
  <c r="HK114" i="4"/>
  <c r="HL114" i="4"/>
  <c r="HM114" i="4"/>
  <c r="HN114" i="4"/>
  <c r="HO114" i="4"/>
  <c r="HP114" i="4"/>
  <c r="HQ114" i="4"/>
  <c r="HR114" i="4"/>
  <c r="HS114" i="4"/>
  <c r="HT114" i="4"/>
  <c r="HU114" i="4"/>
  <c r="HV114" i="4"/>
  <c r="HW114" i="4"/>
  <c r="HX114" i="4"/>
  <c r="HY114" i="4"/>
  <c r="HZ114" i="4"/>
  <c r="IA114" i="4"/>
  <c r="IB114" i="4"/>
  <c r="IC114" i="4"/>
  <c r="ID114" i="4"/>
  <c r="IE114" i="4"/>
  <c r="IF114" i="4"/>
  <c r="IG114" i="4"/>
  <c r="IH114" i="4"/>
  <c r="II114" i="4"/>
  <c r="IJ114" i="4"/>
  <c r="IK114" i="4"/>
  <c r="IM114" i="4"/>
  <c r="IN114" i="4"/>
  <c r="IO114" i="4"/>
  <c r="IP114" i="4"/>
  <c r="IQ114" i="4"/>
  <c r="IR114" i="4"/>
  <c r="IS114" i="4"/>
  <c r="IT114" i="4"/>
  <c r="IU114" i="4"/>
  <c r="IV114" i="4"/>
  <c r="IW114" i="4"/>
  <c r="IX114" i="4"/>
  <c r="IY114" i="4"/>
  <c r="IZ114" i="4"/>
  <c r="JA114" i="4"/>
  <c r="JB114" i="4"/>
  <c r="JC114" i="4"/>
  <c r="JD114" i="4"/>
  <c r="JE114" i="4"/>
  <c r="JG114" i="4"/>
  <c r="JH114" i="4"/>
  <c r="JI114" i="4"/>
  <c r="JJ114" i="4"/>
  <c r="JK114" i="4"/>
  <c r="JM114" i="4"/>
  <c r="JN114" i="4"/>
  <c r="JO114" i="4"/>
  <c r="JP114" i="4"/>
  <c r="JQ114" i="4"/>
  <c r="JR114" i="4"/>
  <c r="JT114" i="4"/>
  <c r="JU114" i="4"/>
  <c r="JV114" i="4"/>
  <c r="JX114" i="4"/>
  <c r="JY114" i="4"/>
  <c r="JZ114" i="4"/>
  <c r="KA114" i="4"/>
  <c r="KB114" i="4"/>
  <c r="KC114" i="4"/>
  <c r="KD114" i="4"/>
  <c r="KE114" i="4"/>
  <c r="KF114" i="4"/>
  <c r="KG114" i="4"/>
  <c r="KH114" i="4"/>
  <c r="KI114" i="4"/>
  <c r="KJ114" i="4"/>
  <c r="KK114" i="4"/>
  <c r="KL114" i="4"/>
  <c r="KM114" i="4"/>
  <c r="KN114" i="4"/>
  <c r="KO114" i="4"/>
  <c r="KP114" i="4"/>
  <c r="KQ114" i="4"/>
  <c r="KR114" i="4"/>
  <c r="KS114" i="4"/>
  <c r="KV114" i="4"/>
  <c r="KW114" i="4"/>
  <c r="KX114" i="4"/>
  <c r="KY114" i="4"/>
  <c r="KZ114" i="4"/>
  <c r="LA114" i="4"/>
  <c r="LB114" i="4"/>
  <c r="LC114" i="4"/>
  <c r="LD114" i="4"/>
  <c r="LE114" i="4"/>
  <c r="LF114" i="4"/>
  <c r="LG114" i="4"/>
  <c r="LH114" i="4"/>
  <c r="LI114" i="4"/>
  <c r="LJ114" i="4"/>
  <c r="LK114" i="4"/>
  <c r="LL114" i="4"/>
  <c r="LM114" i="4"/>
  <c r="LN114" i="4"/>
  <c r="LO114" i="4"/>
  <c r="LP114" i="4"/>
  <c r="LQ114" i="4"/>
  <c r="LR114" i="4"/>
  <c r="LS114" i="4"/>
  <c r="LT114" i="4"/>
  <c r="LU114" i="4"/>
  <c r="LV114" i="4"/>
  <c r="LW114" i="4"/>
  <c r="LX114" i="4"/>
  <c r="LY114" i="4"/>
  <c r="LZ114" i="4"/>
  <c r="MA114" i="4"/>
  <c r="MB114" i="4"/>
  <c r="MC114" i="4"/>
  <c r="MD114" i="4"/>
  <c r="ME114" i="4"/>
  <c r="MF114" i="4"/>
  <c r="MG114" i="4"/>
  <c r="MH114" i="4"/>
  <c r="MI114" i="4"/>
  <c r="MJ114" i="4"/>
  <c r="MK114" i="4"/>
  <c r="ML114" i="4"/>
  <c r="MM114" i="4"/>
  <c r="MN114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AA115" i="4"/>
  <c r="AB115" i="4"/>
  <c r="AC115" i="4"/>
  <c r="AD115" i="4"/>
  <c r="AE115" i="4"/>
  <c r="AF115" i="4"/>
  <c r="AG115" i="4"/>
  <c r="AH115" i="4"/>
  <c r="AI115" i="4"/>
  <c r="AJ115" i="4"/>
  <c r="AK115" i="4"/>
  <c r="AL115" i="4"/>
  <c r="AM115" i="4"/>
  <c r="AN115" i="4"/>
  <c r="AO115" i="4"/>
  <c r="AP115" i="4"/>
  <c r="AQ115" i="4"/>
  <c r="AR115" i="4"/>
  <c r="AS115" i="4"/>
  <c r="AT115" i="4"/>
  <c r="AU115" i="4"/>
  <c r="AV115" i="4"/>
  <c r="AW115" i="4"/>
  <c r="AX115" i="4"/>
  <c r="AY115" i="4"/>
  <c r="AZ115" i="4"/>
  <c r="BA115" i="4"/>
  <c r="BB115" i="4"/>
  <c r="BC115" i="4"/>
  <c r="BD115" i="4"/>
  <c r="BE115" i="4"/>
  <c r="BF115" i="4"/>
  <c r="BG115" i="4"/>
  <c r="BH115" i="4"/>
  <c r="BI115" i="4"/>
  <c r="BJ115" i="4"/>
  <c r="BK115" i="4"/>
  <c r="BL115" i="4"/>
  <c r="BM115" i="4"/>
  <c r="BN115" i="4"/>
  <c r="BO115" i="4"/>
  <c r="BP115" i="4"/>
  <c r="BQ115" i="4"/>
  <c r="BR115" i="4"/>
  <c r="BS115" i="4"/>
  <c r="BT115" i="4"/>
  <c r="BU115" i="4"/>
  <c r="BV115" i="4"/>
  <c r="BW115" i="4"/>
  <c r="BX115" i="4"/>
  <c r="BY115" i="4"/>
  <c r="BZ115" i="4"/>
  <c r="CA115" i="4"/>
  <c r="CB115" i="4"/>
  <c r="CC115" i="4"/>
  <c r="CD115" i="4"/>
  <c r="CE115" i="4"/>
  <c r="CF115" i="4"/>
  <c r="CG115" i="4"/>
  <c r="CH115" i="4"/>
  <c r="CI115" i="4"/>
  <c r="CJ115" i="4"/>
  <c r="CK115" i="4"/>
  <c r="CL115" i="4"/>
  <c r="CM115" i="4"/>
  <c r="CN115" i="4"/>
  <c r="CO115" i="4"/>
  <c r="CP115" i="4"/>
  <c r="CQ115" i="4"/>
  <c r="CR115" i="4"/>
  <c r="CS115" i="4"/>
  <c r="CT115" i="4"/>
  <c r="CU115" i="4"/>
  <c r="CV115" i="4"/>
  <c r="CW115" i="4"/>
  <c r="CX115" i="4"/>
  <c r="CY115" i="4"/>
  <c r="CZ115" i="4"/>
  <c r="DA115" i="4"/>
  <c r="DB115" i="4"/>
  <c r="DC115" i="4"/>
  <c r="DD115" i="4"/>
  <c r="DE115" i="4"/>
  <c r="DF115" i="4"/>
  <c r="DG115" i="4"/>
  <c r="DH115" i="4"/>
  <c r="DI115" i="4"/>
  <c r="DJ115" i="4"/>
  <c r="DK115" i="4"/>
  <c r="DL115" i="4"/>
  <c r="DM115" i="4"/>
  <c r="DN115" i="4"/>
  <c r="DO115" i="4"/>
  <c r="DP115" i="4"/>
  <c r="DQ115" i="4"/>
  <c r="DR115" i="4"/>
  <c r="DS115" i="4"/>
  <c r="DT115" i="4"/>
  <c r="DU115" i="4"/>
  <c r="DV115" i="4"/>
  <c r="DW115" i="4"/>
  <c r="DX115" i="4"/>
  <c r="DY115" i="4"/>
  <c r="DZ115" i="4"/>
  <c r="EA115" i="4"/>
  <c r="EB115" i="4"/>
  <c r="EC115" i="4"/>
  <c r="ED115" i="4"/>
  <c r="EE115" i="4"/>
  <c r="EF115" i="4"/>
  <c r="EG115" i="4"/>
  <c r="EH115" i="4"/>
  <c r="EI115" i="4"/>
  <c r="EJ115" i="4"/>
  <c r="EK115" i="4"/>
  <c r="EL115" i="4"/>
  <c r="EM115" i="4"/>
  <c r="EN115" i="4"/>
  <c r="EO115" i="4"/>
  <c r="EP115" i="4"/>
  <c r="EQ115" i="4"/>
  <c r="ER115" i="4"/>
  <c r="ES115" i="4"/>
  <c r="ET115" i="4"/>
  <c r="EU115" i="4"/>
  <c r="EV115" i="4"/>
  <c r="EW115" i="4"/>
  <c r="EX115" i="4"/>
  <c r="EY115" i="4"/>
  <c r="EZ115" i="4"/>
  <c r="FA115" i="4"/>
  <c r="FB115" i="4"/>
  <c r="FC115" i="4"/>
  <c r="FD115" i="4"/>
  <c r="FE115" i="4"/>
  <c r="FF115" i="4"/>
  <c r="FG115" i="4"/>
  <c r="FH115" i="4"/>
  <c r="FI115" i="4"/>
  <c r="FJ115" i="4"/>
  <c r="FM115" i="4"/>
  <c r="FN115" i="4"/>
  <c r="FO115" i="4"/>
  <c r="FP115" i="4"/>
  <c r="FQ115" i="4"/>
  <c r="FR115" i="4"/>
  <c r="FS115" i="4"/>
  <c r="FT115" i="4"/>
  <c r="FU115" i="4"/>
  <c r="FV115" i="4"/>
  <c r="FW115" i="4"/>
  <c r="FX115" i="4"/>
  <c r="FY115" i="4"/>
  <c r="FZ115" i="4"/>
  <c r="GA115" i="4"/>
  <c r="GB115" i="4"/>
  <c r="GC115" i="4"/>
  <c r="GD115" i="4"/>
  <c r="GE115" i="4"/>
  <c r="GF115" i="4"/>
  <c r="GG115" i="4"/>
  <c r="GH115" i="4"/>
  <c r="GI115" i="4"/>
  <c r="GJ115" i="4"/>
  <c r="GK115" i="4"/>
  <c r="GL115" i="4"/>
  <c r="GM115" i="4"/>
  <c r="GN115" i="4"/>
  <c r="GO115" i="4"/>
  <c r="GP115" i="4"/>
  <c r="GQ115" i="4"/>
  <c r="GS115" i="4"/>
  <c r="GT115" i="4"/>
  <c r="GU115" i="4"/>
  <c r="GV115" i="4"/>
  <c r="GW115" i="4"/>
  <c r="GX115" i="4"/>
  <c r="GY115" i="4"/>
  <c r="GZ115" i="4"/>
  <c r="HA115" i="4"/>
  <c r="HB115" i="4"/>
  <c r="HC115" i="4"/>
  <c r="HD115" i="4"/>
  <c r="HE115" i="4"/>
  <c r="HF115" i="4"/>
  <c r="HG115" i="4"/>
  <c r="HH115" i="4"/>
  <c r="HI115" i="4"/>
  <c r="HJ115" i="4"/>
  <c r="HK115" i="4"/>
  <c r="HL115" i="4"/>
  <c r="HM115" i="4"/>
  <c r="HN115" i="4"/>
  <c r="HO115" i="4"/>
  <c r="HP115" i="4"/>
  <c r="HQ115" i="4"/>
  <c r="HR115" i="4"/>
  <c r="HS115" i="4"/>
  <c r="HT115" i="4"/>
  <c r="HU115" i="4"/>
  <c r="HV115" i="4"/>
  <c r="HW115" i="4"/>
  <c r="HX115" i="4"/>
  <c r="HY115" i="4"/>
  <c r="HZ115" i="4"/>
  <c r="IA115" i="4"/>
  <c r="IB115" i="4"/>
  <c r="IC115" i="4"/>
  <c r="ID115" i="4"/>
  <c r="IE115" i="4"/>
  <c r="IF115" i="4"/>
  <c r="IG115" i="4"/>
  <c r="IH115" i="4"/>
  <c r="II115" i="4"/>
  <c r="IJ115" i="4"/>
  <c r="IK115" i="4"/>
  <c r="IM115" i="4"/>
  <c r="IN115" i="4"/>
  <c r="IO115" i="4"/>
  <c r="IP115" i="4"/>
  <c r="IQ115" i="4"/>
  <c r="IR115" i="4"/>
  <c r="IS115" i="4"/>
  <c r="IT115" i="4"/>
  <c r="IU115" i="4"/>
  <c r="IV115" i="4"/>
  <c r="IW115" i="4"/>
  <c r="IX115" i="4"/>
  <c r="IY115" i="4"/>
  <c r="IZ115" i="4"/>
  <c r="JA115" i="4"/>
  <c r="JB115" i="4"/>
  <c r="JC115" i="4"/>
  <c r="JD115" i="4"/>
  <c r="JE115" i="4"/>
  <c r="JG115" i="4"/>
  <c r="JH115" i="4"/>
  <c r="JI115" i="4"/>
  <c r="JJ115" i="4"/>
  <c r="JK115" i="4"/>
  <c r="JM115" i="4"/>
  <c r="JN115" i="4"/>
  <c r="JO115" i="4"/>
  <c r="JP115" i="4"/>
  <c r="JQ115" i="4"/>
  <c r="JR115" i="4"/>
  <c r="JT115" i="4"/>
  <c r="JU115" i="4"/>
  <c r="JV115" i="4"/>
  <c r="JX115" i="4"/>
  <c r="JY115" i="4"/>
  <c r="JZ115" i="4"/>
  <c r="KA115" i="4"/>
  <c r="KB115" i="4"/>
  <c r="KC115" i="4"/>
  <c r="KD115" i="4"/>
  <c r="KE115" i="4"/>
  <c r="KF115" i="4"/>
  <c r="KG115" i="4"/>
  <c r="KH115" i="4"/>
  <c r="KI115" i="4"/>
  <c r="KJ115" i="4"/>
  <c r="KK115" i="4"/>
  <c r="KL115" i="4"/>
  <c r="KM115" i="4"/>
  <c r="KN115" i="4"/>
  <c r="KO115" i="4"/>
  <c r="KP115" i="4"/>
  <c r="KQ115" i="4"/>
  <c r="KR115" i="4"/>
  <c r="KS115" i="4"/>
  <c r="KV115" i="4"/>
  <c r="KW115" i="4"/>
  <c r="KX115" i="4"/>
  <c r="KY115" i="4"/>
  <c r="KZ115" i="4"/>
  <c r="LA115" i="4"/>
  <c r="LB115" i="4"/>
  <c r="LC115" i="4"/>
  <c r="LD115" i="4"/>
  <c r="LE115" i="4"/>
  <c r="LF115" i="4"/>
  <c r="LG115" i="4"/>
  <c r="LH115" i="4"/>
  <c r="LI115" i="4"/>
  <c r="LJ115" i="4"/>
  <c r="LK115" i="4"/>
  <c r="LL115" i="4"/>
  <c r="LM115" i="4"/>
  <c r="LN115" i="4"/>
  <c r="LO115" i="4"/>
  <c r="LP115" i="4"/>
  <c r="LQ115" i="4"/>
  <c r="LR115" i="4"/>
  <c r="LS115" i="4"/>
  <c r="LT115" i="4"/>
  <c r="LU115" i="4"/>
  <c r="LV115" i="4"/>
  <c r="LW115" i="4"/>
  <c r="LX115" i="4"/>
  <c r="LY115" i="4"/>
  <c r="LZ115" i="4"/>
  <c r="MA115" i="4"/>
  <c r="MB115" i="4"/>
  <c r="MC115" i="4"/>
  <c r="MD115" i="4"/>
  <c r="ME115" i="4"/>
  <c r="MF115" i="4"/>
  <c r="MG115" i="4"/>
  <c r="MH115" i="4"/>
  <c r="MI115" i="4"/>
  <c r="MJ115" i="4"/>
  <c r="MK115" i="4"/>
  <c r="ML115" i="4"/>
  <c r="MM115" i="4"/>
  <c r="MN115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AD116" i="4"/>
  <c r="AE116" i="4"/>
  <c r="AF116" i="4"/>
  <c r="AG116" i="4"/>
  <c r="AH116" i="4"/>
  <c r="AI116" i="4"/>
  <c r="AJ116" i="4"/>
  <c r="AK116" i="4"/>
  <c r="AL116" i="4"/>
  <c r="AM116" i="4"/>
  <c r="AN116" i="4"/>
  <c r="AO116" i="4"/>
  <c r="AP116" i="4"/>
  <c r="AQ116" i="4"/>
  <c r="AR116" i="4"/>
  <c r="AS116" i="4"/>
  <c r="AT116" i="4"/>
  <c r="AU116" i="4"/>
  <c r="AV116" i="4"/>
  <c r="AW116" i="4"/>
  <c r="AX116" i="4"/>
  <c r="AY116" i="4"/>
  <c r="AZ116" i="4"/>
  <c r="BA116" i="4"/>
  <c r="BB116" i="4"/>
  <c r="BC116" i="4"/>
  <c r="BD116" i="4"/>
  <c r="BE116" i="4"/>
  <c r="BF116" i="4"/>
  <c r="BG116" i="4"/>
  <c r="BH116" i="4"/>
  <c r="BI116" i="4"/>
  <c r="BJ116" i="4"/>
  <c r="BK116" i="4"/>
  <c r="BL116" i="4"/>
  <c r="BM116" i="4"/>
  <c r="BN116" i="4"/>
  <c r="BO116" i="4"/>
  <c r="BP116" i="4"/>
  <c r="BQ116" i="4"/>
  <c r="BR116" i="4"/>
  <c r="BS116" i="4"/>
  <c r="BT116" i="4"/>
  <c r="BU116" i="4"/>
  <c r="BV116" i="4"/>
  <c r="BW116" i="4"/>
  <c r="BX116" i="4"/>
  <c r="BY116" i="4"/>
  <c r="BZ116" i="4"/>
  <c r="CA116" i="4"/>
  <c r="CB116" i="4"/>
  <c r="CC116" i="4"/>
  <c r="CD116" i="4"/>
  <c r="CE116" i="4"/>
  <c r="CF116" i="4"/>
  <c r="CG116" i="4"/>
  <c r="CH116" i="4"/>
  <c r="CI116" i="4"/>
  <c r="CJ116" i="4"/>
  <c r="CK116" i="4"/>
  <c r="CL116" i="4"/>
  <c r="CM116" i="4"/>
  <c r="CN116" i="4"/>
  <c r="CO116" i="4"/>
  <c r="CP116" i="4"/>
  <c r="CQ116" i="4"/>
  <c r="CR116" i="4"/>
  <c r="CS116" i="4"/>
  <c r="CT116" i="4"/>
  <c r="CU116" i="4"/>
  <c r="CV116" i="4"/>
  <c r="CW116" i="4"/>
  <c r="CX116" i="4"/>
  <c r="CY116" i="4"/>
  <c r="CZ116" i="4"/>
  <c r="DA116" i="4"/>
  <c r="DB116" i="4"/>
  <c r="DC116" i="4"/>
  <c r="DD116" i="4"/>
  <c r="DE116" i="4"/>
  <c r="DF116" i="4"/>
  <c r="DG116" i="4"/>
  <c r="DH116" i="4"/>
  <c r="DI116" i="4"/>
  <c r="DJ116" i="4"/>
  <c r="DK116" i="4"/>
  <c r="DL116" i="4"/>
  <c r="DM116" i="4"/>
  <c r="DN116" i="4"/>
  <c r="DO116" i="4"/>
  <c r="DP116" i="4"/>
  <c r="DQ116" i="4"/>
  <c r="DR116" i="4"/>
  <c r="DS116" i="4"/>
  <c r="DT116" i="4"/>
  <c r="DU116" i="4"/>
  <c r="DV116" i="4"/>
  <c r="DW116" i="4"/>
  <c r="DX116" i="4"/>
  <c r="DY116" i="4"/>
  <c r="DZ116" i="4"/>
  <c r="EA116" i="4"/>
  <c r="EB116" i="4"/>
  <c r="EC116" i="4"/>
  <c r="ED116" i="4"/>
  <c r="EE116" i="4"/>
  <c r="EF116" i="4"/>
  <c r="EG116" i="4"/>
  <c r="EH116" i="4"/>
  <c r="EI116" i="4"/>
  <c r="EJ116" i="4"/>
  <c r="EK116" i="4"/>
  <c r="EL116" i="4"/>
  <c r="EM116" i="4"/>
  <c r="EN116" i="4"/>
  <c r="EO116" i="4"/>
  <c r="EP116" i="4"/>
  <c r="EQ116" i="4"/>
  <c r="ER116" i="4"/>
  <c r="ES116" i="4"/>
  <c r="ET116" i="4"/>
  <c r="EU116" i="4"/>
  <c r="EV116" i="4"/>
  <c r="EW116" i="4"/>
  <c r="EX116" i="4"/>
  <c r="EY116" i="4"/>
  <c r="EZ116" i="4"/>
  <c r="FA116" i="4"/>
  <c r="FB116" i="4"/>
  <c r="FC116" i="4"/>
  <c r="FD116" i="4"/>
  <c r="FE116" i="4"/>
  <c r="FF116" i="4"/>
  <c r="FG116" i="4"/>
  <c r="FH116" i="4"/>
  <c r="FI116" i="4"/>
  <c r="FJ116" i="4"/>
  <c r="FM116" i="4"/>
  <c r="FN116" i="4"/>
  <c r="FO116" i="4"/>
  <c r="FP116" i="4"/>
  <c r="FQ116" i="4"/>
  <c r="FR116" i="4"/>
  <c r="FS116" i="4"/>
  <c r="FT116" i="4"/>
  <c r="FU116" i="4"/>
  <c r="FV116" i="4"/>
  <c r="FW116" i="4"/>
  <c r="FX116" i="4"/>
  <c r="FY116" i="4"/>
  <c r="FZ116" i="4"/>
  <c r="GA116" i="4"/>
  <c r="GB116" i="4"/>
  <c r="GC116" i="4"/>
  <c r="GD116" i="4"/>
  <c r="GE116" i="4"/>
  <c r="GF116" i="4"/>
  <c r="GG116" i="4"/>
  <c r="GH116" i="4"/>
  <c r="GI116" i="4"/>
  <c r="GJ116" i="4"/>
  <c r="GK116" i="4"/>
  <c r="GL116" i="4"/>
  <c r="GM116" i="4"/>
  <c r="GN116" i="4"/>
  <c r="GO116" i="4"/>
  <c r="GP116" i="4"/>
  <c r="GQ116" i="4"/>
  <c r="GS116" i="4"/>
  <c r="GT116" i="4"/>
  <c r="GU116" i="4"/>
  <c r="GV116" i="4"/>
  <c r="GW116" i="4"/>
  <c r="GX116" i="4"/>
  <c r="GY116" i="4"/>
  <c r="GZ116" i="4"/>
  <c r="HA116" i="4"/>
  <c r="HB116" i="4"/>
  <c r="HC116" i="4"/>
  <c r="HD116" i="4"/>
  <c r="HE116" i="4"/>
  <c r="HF116" i="4"/>
  <c r="HG116" i="4"/>
  <c r="HH116" i="4"/>
  <c r="HI116" i="4"/>
  <c r="HJ116" i="4"/>
  <c r="HK116" i="4"/>
  <c r="HL116" i="4"/>
  <c r="HM116" i="4"/>
  <c r="HN116" i="4"/>
  <c r="HO116" i="4"/>
  <c r="HP116" i="4"/>
  <c r="HQ116" i="4"/>
  <c r="HR116" i="4"/>
  <c r="HS116" i="4"/>
  <c r="HT116" i="4"/>
  <c r="HU116" i="4"/>
  <c r="HV116" i="4"/>
  <c r="HW116" i="4"/>
  <c r="HX116" i="4"/>
  <c r="HY116" i="4"/>
  <c r="HZ116" i="4"/>
  <c r="IA116" i="4"/>
  <c r="IB116" i="4"/>
  <c r="IC116" i="4"/>
  <c r="ID116" i="4"/>
  <c r="IE116" i="4"/>
  <c r="IF116" i="4"/>
  <c r="IG116" i="4"/>
  <c r="IH116" i="4"/>
  <c r="II116" i="4"/>
  <c r="IJ116" i="4"/>
  <c r="IK116" i="4"/>
  <c r="IM116" i="4"/>
  <c r="IN116" i="4"/>
  <c r="IO116" i="4"/>
  <c r="IP116" i="4"/>
  <c r="IQ116" i="4"/>
  <c r="IR116" i="4"/>
  <c r="IS116" i="4"/>
  <c r="IT116" i="4"/>
  <c r="IU116" i="4"/>
  <c r="IV116" i="4"/>
  <c r="IW116" i="4"/>
  <c r="IX116" i="4"/>
  <c r="IY116" i="4"/>
  <c r="IZ116" i="4"/>
  <c r="JA116" i="4"/>
  <c r="JB116" i="4"/>
  <c r="JC116" i="4"/>
  <c r="JD116" i="4"/>
  <c r="JE116" i="4"/>
  <c r="JG116" i="4"/>
  <c r="JH116" i="4"/>
  <c r="JI116" i="4"/>
  <c r="JJ116" i="4"/>
  <c r="JK116" i="4"/>
  <c r="JM116" i="4"/>
  <c r="JN116" i="4"/>
  <c r="JO116" i="4"/>
  <c r="JP116" i="4"/>
  <c r="JQ116" i="4"/>
  <c r="JR116" i="4"/>
  <c r="JT116" i="4"/>
  <c r="JU116" i="4"/>
  <c r="JV116" i="4"/>
  <c r="JX116" i="4"/>
  <c r="JY116" i="4"/>
  <c r="JZ116" i="4"/>
  <c r="KA116" i="4"/>
  <c r="KB116" i="4"/>
  <c r="KC116" i="4"/>
  <c r="KD116" i="4"/>
  <c r="KE116" i="4"/>
  <c r="KF116" i="4"/>
  <c r="KG116" i="4"/>
  <c r="KH116" i="4"/>
  <c r="KI116" i="4"/>
  <c r="KJ116" i="4"/>
  <c r="KK116" i="4"/>
  <c r="KL116" i="4"/>
  <c r="KM116" i="4"/>
  <c r="KN116" i="4"/>
  <c r="KO116" i="4"/>
  <c r="KP116" i="4"/>
  <c r="KQ116" i="4"/>
  <c r="KR116" i="4"/>
  <c r="KS116" i="4"/>
  <c r="KV116" i="4"/>
  <c r="KW116" i="4"/>
  <c r="KX116" i="4"/>
  <c r="KY116" i="4"/>
  <c r="KZ116" i="4"/>
  <c r="LA116" i="4"/>
  <c r="LB116" i="4"/>
  <c r="LC116" i="4"/>
  <c r="LD116" i="4"/>
  <c r="LE116" i="4"/>
  <c r="LF116" i="4"/>
  <c r="LG116" i="4"/>
  <c r="LH116" i="4"/>
  <c r="LI116" i="4"/>
  <c r="LJ116" i="4"/>
  <c r="LK116" i="4"/>
  <c r="LL116" i="4"/>
  <c r="LM116" i="4"/>
  <c r="LN116" i="4"/>
  <c r="LO116" i="4"/>
  <c r="LP116" i="4"/>
  <c r="LQ116" i="4"/>
  <c r="LR116" i="4"/>
  <c r="LS116" i="4"/>
  <c r="LT116" i="4"/>
  <c r="LU116" i="4"/>
  <c r="LV116" i="4"/>
  <c r="LW116" i="4"/>
  <c r="LX116" i="4"/>
  <c r="LY116" i="4"/>
  <c r="LZ116" i="4"/>
  <c r="MA116" i="4"/>
  <c r="MB116" i="4"/>
  <c r="MC116" i="4"/>
  <c r="MD116" i="4"/>
  <c r="ME116" i="4"/>
  <c r="MF116" i="4"/>
  <c r="MG116" i="4"/>
  <c r="MH116" i="4"/>
  <c r="MI116" i="4"/>
  <c r="MJ116" i="4"/>
  <c r="MK116" i="4"/>
  <c r="ML116" i="4"/>
  <c r="MM116" i="4"/>
  <c r="MN116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AD117" i="4"/>
  <c r="AE117" i="4"/>
  <c r="AF117" i="4"/>
  <c r="AG117" i="4"/>
  <c r="AH117" i="4"/>
  <c r="AI117" i="4"/>
  <c r="AJ117" i="4"/>
  <c r="AK117" i="4"/>
  <c r="AL117" i="4"/>
  <c r="AM117" i="4"/>
  <c r="AN117" i="4"/>
  <c r="AO117" i="4"/>
  <c r="AP117" i="4"/>
  <c r="AQ117" i="4"/>
  <c r="AR117" i="4"/>
  <c r="AS117" i="4"/>
  <c r="AT117" i="4"/>
  <c r="AU117" i="4"/>
  <c r="AV117" i="4"/>
  <c r="AW117" i="4"/>
  <c r="AX117" i="4"/>
  <c r="AY117" i="4"/>
  <c r="AZ117" i="4"/>
  <c r="BA117" i="4"/>
  <c r="BB117" i="4"/>
  <c r="BC117" i="4"/>
  <c r="BD117" i="4"/>
  <c r="BE117" i="4"/>
  <c r="BF117" i="4"/>
  <c r="BG117" i="4"/>
  <c r="BH117" i="4"/>
  <c r="BI117" i="4"/>
  <c r="BJ117" i="4"/>
  <c r="BK117" i="4"/>
  <c r="BL117" i="4"/>
  <c r="BM117" i="4"/>
  <c r="BN117" i="4"/>
  <c r="BO117" i="4"/>
  <c r="BP117" i="4"/>
  <c r="BQ117" i="4"/>
  <c r="BR117" i="4"/>
  <c r="BS117" i="4"/>
  <c r="BT117" i="4"/>
  <c r="BU117" i="4"/>
  <c r="BV117" i="4"/>
  <c r="BW117" i="4"/>
  <c r="BX117" i="4"/>
  <c r="BY117" i="4"/>
  <c r="BZ117" i="4"/>
  <c r="CA117" i="4"/>
  <c r="CB117" i="4"/>
  <c r="CC117" i="4"/>
  <c r="CD117" i="4"/>
  <c r="CE117" i="4"/>
  <c r="CF117" i="4"/>
  <c r="CG117" i="4"/>
  <c r="CH117" i="4"/>
  <c r="CI117" i="4"/>
  <c r="CJ117" i="4"/>
  <c r="CK117" i="4"/>
  <c r="CL117" i="4"/>
  <c r="CM117" i="4"/>
  <c r="CN117" i="4"/>
  <c r="CO117" i="4"/>
  <c r="CP117" i="4"/>
  <c r="CQ117" i="4"/>
  <c r="CR117" i="4"/>
  <c r="CS117" i="4"/>
  <c r="CT117" i="4"/>
  <c r="CU117" i="4"/>
  <c r="CV117" i="4"/>
  <c r="CW117" i="4"/>
  <c r="CX117" i="4"/>
  <c r="CY117" i="4"/>
  <c r="CZ117" i="4"/>
  <c r="DA117" i="4"/>
  <c r="DB117" i="4"/>
  <c r="DC117" i="4"/>
  <c r="DD117" i="4"/>
  <c r="DE117" i="4"/>
  <c r="DF117" i="4"/>
  <c r="DG117" i="4"/>
  <c r="DH117" i="4"/>
  <c r="DI117" i="4"/>
  <c r="DJ117" i="4"/>
  <c r="DK117" i="4"/>
  <c r="DL117" i="4"/>
  <c r="DM117" i="4"/>
  <c r="DN117" i="4"/>
  <c r="DO117" i="4"/>
  <c r="DP117" i="4"/>
  <c r="DQ117" i="4"/>
  <c r="DR117" i="4"/>
  <c r="DS117" i="4"/>
  <c r="DT117" i="4"/>
  <c r="DU117" i="4"/>
  <c r="DV117" i="4"/>
  <c r="DW117" i="4"/>
  <c r="DX117" i="4"/>
  <c r="DY117" i="4"/>
  <c r="DZ117" i="4"/>
  <c r="EA117" i="4"/>
  <c r="EB117" i="4"/>
  <c r="EC117" i="4"/>
  <c r="ED117" i="4"/>
  <c r="EE117" i="4"/>
  <c r="EF117" i="4"/>
  <c r="EG117" i="4"/>
  <c r="EH117" i="4"/>
  <c r="EI117" i="4"/>
  <c r="EJ117" i="4"/>
  <c r="EK117" i="4"/>
  <c r="EL117" i="4"/>
  <c r="EM117" i="4"/>
  <c r="EN117" i="4"/>
  <c r="EO117" i="4"/>
  <c r="EP117" i="4"/>
  <c r="EQ117" i="4"/>
  <c r="ER117" i="4"/>
  <c r="ES117" i="4"/>
  <c r="ET117" i="4"/>
  <c r="EU117" i="4"/>
  <c r="EV117" i="4"/>
  <c r="EW117" i="4"/>
  <c r="EX117" i="4"/>
  <c r="EY117" i="4"/>
  <c r="EZ117" i="4"/>
  <c r="FA117" i="4"/>
  <c r="FB117" i="4"/>
  <c r="FC117" i="4"/>
  <c r="FD117" i="4"/>
  <c r="FE117" i="4"/>
  <c r="FF117" i="4"/>
  <c r="FG117" i="4"/>
  <c r="FH117" i="4"/>
  <c r="FI117" i="4"/>
  <c r="FJ117" i="4"/>
  <c r="FM117" i="4"/>
  <c r="FN117" i="4"/>
  <c r="FO117" i="4"/>
  <c r="FP117" i="4"/>
  <c r="FQ117" i="4"/>
  <c r="FR117" i="4"/>
  <c r="FS117" i="4"/>
  <c r="FT117" i="4"/>
  <c r="FU117" i="4"/>
  <c r="FV117" i="4"/>
  <c r="FW117" i="4"/>
  <c r="FX117" i="4"/>
  <c r="FY117" i="4"/>
  <c r="FZ117" i="4"/>
  <c r="GA117" i="4"/>
  <c r="GB117" i="4"/>
  <c r="GC117" i="4"/>
  <c r="GD117" i="4"/>
  <c r="GE117" i="4"/>
  <c r="GF117" i="4"/>
  <c r="GG117" i="4"/>
  <c r="GH117" i="4"/>
  <c r="GI117" i="4"/>
  <c r="GJ117" i="4"/>
  <c r="GK117" i="4"/>
  <c r="GL117" i="4"/>
  <c r="GM117" i="4"/>
  <c r="GN117" i="4"/>
  <c r="GO117" i="4"/>
  <c r="GP117" i="4"/>
  <c r="GQ117" i="4"/>
  <c r="GS117" i="4"/>
  <c r="GT117" i="4"/>
  <c r="GU117" i="4"/>
  <c r="GV117" i="4"/>
  <c r="GW117" i="4"/>
  <c r="GX117" i="4"/>
  <c r="GY117" i="4"/>
  <c r="GZ117" i="4"/>
  <c r="HA117" i="4"/>
  <c r="HB117" i="4"/>
  <c r="HC117" i="4"/>
  <c r="HD117" i="4"/>
  <c r="HE117" i="4"/>
  <c r="HF117" i="4"/>
  <c r="HG117" i="4"/>
  <c r="HH117" i="4"/>
  <c r="HI117" i="4"/>
  <c r="HJ117" i="4"/>
  <c r="HK117" i="4"/>
  <c r="HL117" i="4"/>
  <c r="HM117" i="4"/>
  <c r="HN117" i="4"/>
  <c r="HO117" i="4"/>
  <c r="HP117" i="4"/>
  <c r="HQ117" i="4"/>
  <c r="HR117" i="4"/>
  <c r="HS117" i="4"/>
  <c r="HT117" i="4"/>
  <c r="HU117" i="4"/>
  <c r="HV117" i="4"/>
  <c r="HW117" i="4"/>
  <c r="HX117" i="4"/>
  <c r="HY117" i="4"/>
  <c r="HZ117" i="4"/>
  <c r="IA117" i="4"/>
  <c r="IB117" i="4"/>
  <c r="IC117" i="4"/>
  <c r="ID117" i="4"/>
  <c r="IE117" i="4"/>
  <c r="IF117" i="4"/>
  <c r="IG117" i="4"/>
  <c r="IH117" i="4"/>
  <c r="II117" i="4"/>
  <c r="IJ117" i="4"/>
  <c r="IK117" i="4"/>
  <c r="IM117" i="4"/>
  <c r="IN117" i="4"/>
  <c r="IO117" i="4"/>
  <c r="IP117" i="4"/>
  <c r="IQ117" i="4"/>
  <c r="IR117" i="4"/>
  <c r="IS117" i="4"/>
  <c r="IT117" i="4"/>
  <c r="IU117" i="4"/>
  <c r="IV117" i="4"/>
  <c r="IW117" i="4"/>
  <c r="IX117" i="4"/>
  <c r="IY117" i="4"/>
  <c r="IZ117" i="4"/>
  <c r="JA117" i="4"/>
  <c r="JB117" i="4"/>
  <c r="JC117" i="4"/>
  <c r="JD117" i="4"/>
  <c r="JE117" i="4"/>
  <c r="JG117" i="4"/>
  <c r="JH117" i="4"/>
  <c r="JI117" i="4"/>
  <c r="JJ117" i="4"/>
  <c r="JK117" i="4"/>
  <c r="JM117" i="4"/>
  <c r="JN117" i="4"/>
  <c r="JO117" i="4"/>
  <c r="JP117" i="4"/>
  <c r="JQ117" i="4"/>
  <c r="JR117" i="4"/>
  <c r="JT117" i="4"/>
  <c r="JU117" i="4"/>
  <c r="JV117" i="4"/>
  <c r="JX117" i="4"/>
  <c r="JY117" i="4"/>
  <c r="JZ117" i="4"/>
  <c r="KA117" i="4"/>
  <c r="KB117" i="4"/>
  <c r="KC117" i="4"/>
  <c r="KD117" i="4"/>
  <c r="KE117" i="4"/>
  <c r="KF117" i="4"/>
  <c r="KG117" i="4"/>
  <c r="KH117" i="4"/>
  <c r="KI117" i="4"/>
  <c r="KJ117" i="4"/>
  <c r="KK117" i="4"/>
  <c r="KL117" i="4"/>
  <c r="KM117" i="4"/>
  <c r="KN117" i="4"/>
  <c r="KO117" i="4"/>
  <c r="KP117" i="4"/>
  <c r="KQ117" i="4"/>
  <c r="KR117" i="4"/>
  <c r="KS117" i="4"/>
  <c r="KV117" i="4"/>
  <c r="KW117" i="4"/>
  <c r="KX117" i="4"/>
  <c r="KY117" i="4"/>
  <c r="KZ117" i="4"/>
  <c r="LA117" i="4"/>
  <c r="LB117" i="4"/>
  <c r="LC117" i="4"/>
  <c r="LD117" i="4"/>
  <c r="LE117" i="4"/>
  <c r="LF117" i="4"/>
  <c r="LG117" i="4"/>
  <c r="LH117" i="4"/>
  <c r="LI117" i="4"/>
  <c r="LJ117" i="4"/>
  <c r="LK117" i="4"/>
  <c r="LL117" i="4"/>
  <c r="LM117" i="4"/>
  <c r="LN117" i="4"/>
  <c r="LO117" i="4"/>
  <c r="LP117" i="4"/>
  <c r="LQ117" i="4"/>
  <c r="LR117" i="4"/>
  <c r="LS117" i="4"/>
  <c r="LT117" i="4"/>
  <c r="LU117" i="4"/>
  <c r="LV117" i="4"/>
  <c r="LW117" i="4"/>
  <c r="LX117" i="4"/>
  <c r="LY117" i="4"/>
  <c r="LZ117" i="4"/>
  <c r="MA117" i="4"/>
  <c r="MB117" i="4"/>
  <c r="MC117" i="4"/>
  <c r="MD117" i="4"/>
  <c r="ME117" i="4"/>
  <c r="MF117" i="4"/>
  <c r="MG117" i="4"/>
  <c r="MH117" i="4"/>
  <c r="MI117" i="4"/>
  <c r="MJ117" i="4"/>
  <c r="MK117" i="4"/>
  <c r="ML117" i="4"/>
  <c r="MM117" i="4"/>
  <c r="MN117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AJ118" i="4"/>
  <c r="AK118" i="4"/>
  <c r="AL118" i="4"/>
  <c r="AM118" i="4"/>
  <c r="AN118" i="4"/>
  <c r="AO118" i="4"/>
  <c r="AP118" i="4"/>
  <c r="AQ118" i="4"/>
  <c r="AR118" i="4"/>
  <c r="AS118" i="4"/>
  <c r="AT118" i="4"/>
  <c r="AU118" i="4"/>
  <c r="AV118" i="4"/>
  <c r="AW118" i="4"/>
  <c r="AX118" i="4"/>
  <c r="AY118" i="4"/>
  <c r="AZ118" i="4"/>
  <c r="BA118" i="4"/>
  <c r="BB118" i="4"/>
  <c r="BC118" i="4"/>
  <c r="BD118" i="4"/>
  <c r="BE118" i="4"/>
  <c r="BF118" i="4"/>
  <c r="BG118" i="4"/>
  <c r="BH118" i="4"/>
  <c r="BI118" i="4"/>
  <c r="BJ118" i="4"/>
  <c r="BK118" i="4"/>
  <c r="BL118" i="4"/>
  <c r="BM118" i="4"/>
  <c r="BN118" i="4"/>
  <c r="BO118" i="4"/>
  <c r="BP118" i="4"/>
  <c r="BQ118" i="4"/>
  <c r="BR118" i="4"/>
  <c r="BS118" i="4"/>
  <c r="BT118" i="4"/>
  <c r="BU118" i="4"/>
  <c r="BV118" i="4"/>
  <c r="BW118" i="4"/>
  <c r="BX118" i="4"/>
  <c r="BY118" i="4"/>
  <c r="BZ118" i="4"/>
  <c r="CA118" i="4"/>
  <c r="CB118" i="4"/>
  <c r="CC118" i="4"/>
  <c r="CD118" i="4"/>
  <c r="CE118" i="4"/>
  <c r="CF118" i="4"/>
  <c r="CG118" i="4"/>
  <c r="CH118" i="4"/>
  <c r="CI118" i="4"/>
  <c r="CJ118" i="4"/>
  <c r="CK118" i="4"/>
  <c r="CL118" i="4"/>
  <c r="CM118" i="4"/>
  <c r="CN118" i="4"/>
  <c r="CO118" i="4"/>
  <c r="CP118" i="4"/>
  <c r="CQ118" i="4"/>
  <c r="CR118" i="4"/>
  <c r="CS118" i="4"/>
  <c r="CT118" i="4"/>
  <c r="CU118" i="4"/>
  <c r="CV118" i="4"/>
  <c r="CW118" i="4"/>
  <c r="CX118" i="4"/>
  <c r="CY118" i="4"/>
  <c r="CZ118" i="4"/>
  <c r="DA118" i="4"/>
  <c r="DB118" i="4"/>
  <c r="DC118" i="4"/>
  <c r="DD118" i="4"/>
  <c r="DE118" i="4"/>
  <c r="DF118" i="4"/>
  <c r="DG118" i="4"/>
  <c r="DH118" i="4"/>
  <c r="DI118" i="4"/>
  <c r="DJ118" i="4"/>
  <c r="DK118" i="4"/>
  <c r="DL118" i="4"/>
  <c r="DM118" i="4"/>
  <c r="DN118" i="4"/>
  <c r="DO118" i="4"/>
  <c r="DP118" i="4"/>
  <c r="DQ118" i="4"/>
  <c r="DR118" i="4"/>
  <c r="DS118" i="4"/>
  <c r="DT118" i="4"/>
  <c r="DU118" i="4"/>
  <c r="DV118" i="4"/>
  <c r="DW118" i="4"/>
  <c r="DX118" i="4"/>
  <c r="DY118" i="4"/>
  <c r="DZ118" i="4"/>
  <c r="EA118" i="4"/>
  <c r="EB118" i="4"/>
  <c r="EC118" i="4"/>
  <c r="ED118" i="4"/>
  <c r="EE118" i="4"/>
  <c r="EF118" i="4"/>
  <c r="EG118" i="4"/>
  <c r="EH118" i="4"/>
  <c r="EI118" i="4"/>
  <c r="EJ118" i="4"/>
  <c r="EK118" i="4"/>
  <c r="EL118" i="4"/>
  <c r="EM118" i="4"/>
  <c r="EN118" i="4"/>
  <c r="EO118" i="4"/>
  <c r="EP118" i="4"/>
  <c r="EQ118" i="4"/>
  <c r="ER118" i="4"/>
  <c r="ES118" i="4"/>
  <c r="ET118" i="4"/>
  <c r="EU118" i="4"/>
  <c r="EV118" i="4"/>
  <c r="EW118" i="4"/>
  <c r="EX118" i="4"/>
  <c r="EY118" i="4"/>
  <c r="EZ118" i="4"/>
  <c r="FA118" i="4"/>
  <c r="FB118" i="4"/>
  <c r="FC118" i="4"/>
  <c r="FD118" i="4"/>
  <c r="FE118" i="4"/>
  <c r="FF118" i="4"/>
  <c r="FG118" i="4"/>
  <c r="FH118" i="4"/>
  <c r="FI118" i="4"/>
  <c r="FJ118" i="4"/>
  <c r="FM118" i="4"/>
  <c r="FN118" i="4"/>
  <c r="FO118" i="4"/>
  <c r="FP118" i="4"/>
  <c r="FQ118" i="4"/>
  <c r="FR118" i="4"/>
  <c r="FS118" i="4"/>
  <c r="FT118" i="4"/>
  <c r="FU118" i="4"/>
  <c r="FV118" i="4"/>
  <c r="FW118" i="4"/>
  <c r="FX118" i="4"/>
  <c r="FY118" i="4"/>
  <c r="FZ118" i="4"/>
  <c r="GA118" i="4"/>
  <c r="GB118" i="4"/>
  <c r="GC118" i="4"/>
  <c r="GD118" i="4"/>
  <c r="GE118" i="4"/>
  <c r="GF118" i="4"/>
  <c r="GG118" i="4"/>
  <c r="GH118" i="4"/>
  <c r="GI118" i="4"/>
  <c r="GJ118" i="4"/>
  <c r="GK118" i="4"/>
  <c r="GL118" i="4"/>
  <c r="GM118" i="4"/>
  <c r="GN118" i="4"/>
  <c r="GO118" i="4"/>
  <c r="GP118" i="4"/>
  <c r="GQ118" i="4"/>
  <c r="GS118" i="4"/>
  <c r="GT118" i="4"/>
  <c r="GU118" i="4"/>
  <c r="GV118" i="4"/>
  <c r="GW118" i="4"/>
  <c r="GX118" i="4"/>
  <c r="GY118" i="4"/>
  <c r="GZ118" i="4"/>
  <c r="HA118" i="4"/>
  <c r="HB118" i="4"/>
  <c r="HC118" i="4"/>
  <c r="HD118" i="4"/>
  <c r="HE118" i="4"/>
  <c r="HF118" i="4"/>
  <c r="HG118" i="4"/>
  <c r="HH118" i="4"/>
  <c r="HI118" i="4"/>
  <c r="HJ118" i="4"/>
  <c r="HK118" i="4"/>
  <c r="HL118" i="4"/>
  <c r="HM118" i="4"/>
  <c r="HN118" i="4"/>
  <c r="HO118" i="4"/>
  <c r="HP118" i="4"/>
  <c r="HQ118" i="4"/>
  <c r="HR118" i="4"/>
  <c r="HS118" i="4"/>
  <c r="HT118" i="4"/>
  <c r="HU118" i="4"/>
  <c r="HV118" i="4"/>
  <c r="HW118" i="4"/>
  <c r="HX118" i="4"/>
  <c r="HY118" i="4"/>
  <c r="HZ118" i="4"/>
  <c r="IA118" i="4"/>
  <c r="IB118" i="4"/>
  <c r="IC118" i="4"/>
  <c r="ID118" i="4"/>
  <c r="IE118" i="4"/>
  <c r="IF118" i="4"/>
  <c r="IG118" i="4"/>
  <c r="IH118" i="4"/>
  <c r="II118" i="4"/>
  <c r="IJ118" i="4"/>
  <c r="IK118" i="4"/>
  <c r="IM118" i="4"/>
  <c r="IN118" i="4"/>
  <c r="IO118" i="4"/>
  <c r="IP118" i="4"/>
  <c r="IQ118" i="4"/>
  <c r="IR118" i="4"/>
  <c r="IS118" i="4"/>
  <c r="IT118" i="4"/>
  <c r="IU118" i="4"/>
  <c r="IV118" i="4"/>
  <c r="IW118" i="4"/>
  <c r="IX118" i="4"/>
  <c r="IY118" i="4"/>
  <c r="IZ118" i="4"/>
  <c r="JA118" i="4"/>
  <c r="JB118" i="4"/>
  <c r="JC118" i="4"/>
  <c r="JD118" i="4"/>
  <c r="JE118" i="4"/>
  <c r="JG118" i="4"/>
  <c r="JH118" i="4"/>
  <c r="JI118" i="4"/>
  <c r="JJ118" i="4"/>
  <c r="JK118" i="4"/>
  <c r="JM118" i="4"/>
  <c r="JN118" i="4"/>
  <c r="JO118" i="4"/>
  <c r="JP118" i="4"/>
  <c r="JQ118" i="4"/>
  <c r="JR118" i="4"/>
  <c r="JT118" i="4"/>
  <c r="JU118" i="4"/>
  <c r="JV118" i="4"/>
  <c r="JX118" i="4"/>
  <c r="JY118" i="4"/>
  <c r="JZ118" i="4"/>
  <c r="KA118" i="4"/>
  <c r="KB118" i="4"/>
  <c r="KC118" i="4"/>
  <c r="KD118" i="4"/>
  <c r="KE118" i="4"/>
  <c r="KF118" i="4"/>
  <c r="KG118" i="4"/>
  <c r="KH118" i="4"/>
  <c r="KI118" i="4"/>
  <c r="KJ118" i="4"/>
  <c r="KK118" i="4"/>
  <c r="KL118" i="4"/>
  <c r="KM118" i="4"/>
  <c r="KN118" i="4"/>
  <c r="KO118" i="4"/>
  <c r="KP118" i="4"/>
  <c r="KQ118" i="4"/>
  <c r="KR118" i="4"/>
  <c r="KS118" i="4"/>
  <c r="KV118" i="4"/>
  <c r="KW118" i="4"/>
  <c r="KX118" i="4"/>
  <c r="KY118" i="4"/>
  <c r="KZ118" i="4"/>
  <c r="LA118" i="4"/>
  <c r="LB118" i="4"/>
  <c r="LC118" i="4"/>
  <c r="LD118" i="4"/>
  <c r="LE118" i="4"/>
  <c r="LF118" i="4"/>
  <c r="LG118" i="4"/>
  <c r="LH118" i="4"/>
  <c r="LI118" i="4"/>
  <c r="LJ118" i="4"/>
  <c r="LK118" i="4"/>
  <c r="LL118" i="4"/>
  <c r="LM118" i="4"/>
  <c r="LN118" i="4"/>
  <c r="LO118" i="4"/>
  <c r="LP118" i="4"/>
  <c r="LQ118" i="4"/>
  <c r="LR118" i="4"/>
  <c r="LS118" i="4"/>
  <c r="LT118" i="4"/>
  <c r="LU118" i="4"/>
  <c r="LV118" i="4"/>
  <c r="LW118" i="4"/>
  <c r="LX118" i="4"/>
  <c r="LY118" i="4"/>
  <c r="LZ118" i="4"/>
  <c r="MA118" i="4"/>
  <c r="MB118" i="4"/>
  <c r="MC118" i="4"/>
  <c r="MD118" i="4"/>
  <c r="ME118" i="4"/>
  <c r="MF118" i="4"/>
  <c r="MG118" i="4"/>
  <c r="MH118" i="4"/>
  <c r="MI118" i="4"/>
  <c r="MJ118" i="4"/>
  <c r="MK118" i="4"/>
  <c r="ML118" i="4"/>
  <c r="MM118" i="4"/>
  <c r="MN118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CA119" i="4"/>
  <c r="CB119" i="4"/>
  <c r="CC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DU119" i="4"/>
  <c r="DV119" i="4"/>
  <c r="DW119" i="4"/>
  <c r="DX119" i="4"/>
  <c r="DY119" i="4"/>
  <c r="DZ119" i="4"/>
  <c r="EA119" i="4"/>
  <c r="EB119" i="4"/>
  <c r="EC119" i="4"/>
  <c r="ED119" i="4"/>
  <c r="EE119" i="4"/>
  <c r="EF119" i="4"/>
  <c r="EG119" i="4"/>
  <c r="EH119" i="4"/>
  <c r="EI119" i="4"/>
  <c r="EJ119" i="4"/>
  <c r="EK119" i="4"/>
  <c r="EL119" i="4"/>
  <c r="EM119" i="4"/>
  <c r="EN119" i="4"/>
  <c r="EO119" i="4"/>
  <c r="EP119" i="4"/>
  <c r="EQ119" i="4"/>
  <c r="ER119" i="4"/>
  <c r="ES119" i="4"/>
  <c r="ET119" i="4"/>
  <c r="EU119" i="4"/>
  <c r="EV119" i="4"/>
  <c r="EW119" i="4"/>
  <c r="EX119" i="4"/>
  <c r="EY119" i="4"/>
  <c r="EZ119" i="4"/>
  <c r="FA119" i="4"/>
  <c r="FB119" i="4"/>
  <c r="FC119" i="4"/>
  <c r="FD119" i="4"/>
  <c r="FE119" i="4"/>
  <c r="FF119" i="4"/>
  <c r="FG119" i="4"/>
  <c r="FH119" i="4"/>
  <c r="FI119" i="4"/>
  <c r="FJ119" i="4"/>
  <c r="FM119" i="4"/>
  <c r="FN119" i="4"/>
  <c r="FO119" i="4"/>
  <c r="FP119" i="4"/>
  <c r="FQ119" i="4"/>
  <c r="FR119" i="4"/>
  <c r="FS119" i="4"/>
  <c r="FT119" i="4"/>
  <c r="FU119" i="4"/>
  <c r="FV119" i="4"/>
  <c r="FW119" i="4"/>
  <c r="FX119" i="4"/>
  <c r="FY119" i="4"/>
  <c r="FZ119" i="4"/>
  <c r="GA119" i="4"/>
  <c r="GB119" i="4"/>
  <c r="GC119" i="4"/>
  <c r="GD119" i="4"/>
  <c r="GE119" i="4"/>
  <c r="GF119" i="4"/>
  <c r="GG119" i="4"/>
  <c r="GH119" i="4"/>
  <c r="GI119" i="4"/>
  <c r="GJ119" i="4"/>
  <c r="GK119" i="4"/>
  <c r="GL119" i="4"/>
  <c r="GM119" i="4"/>
  <c r="GN119" i="4"/>
  <c r="GO119" i="4"/>
  <c r="GP119" i="4"/>
  <c r="GQ119" i="4"/>
  <c r="GS119" i="4"/>
  <c r="GT119" i="4"/>
  <c r="GU119" i="4"/>
  <c r="GV119" i="4"/>
  <c r="GW119" i="4"/>
  <c r="GX119" i="4"/>
  <c r="GY119" i="4"/>
  <c r="GZ119" i="4"/>
  <c r="HA119" i="4"/>
  <c r="HB119" i="4"/>
  <c r="HC119" i="4"/>
  <c r="HD119" i="4"/>
  <c r="HE119" i="4"/>
  <c r="HF119" i="4"/>
  <c r="HG119" i="4"/>
  <c r="HH119" i="4"/>
  <c r="HI119" i="4"/>
  <c r="HJ119" i="4"/>
  <c r="HK119" i="4"/>
  <c r="HL119" i="4"/>
  <c r="HM119" i="4"/>
  <c r="HN119" i="4"/>
  <c r="HO119" i="4"/>
  <c r="HP119" i="4"/>
  <c r="HQ119" i="4"/>
  <c r="HR119" i="4"/>
  <c r="HS119" i="4"/>
  <c r="HT119" i="4"/>
  <c r="HU119" i="4"/>
  <c r="HV119" i="4"/>
  <c r="HW119" i="4"/>
  <c r="HX119" i="4"/>
  <c r="HY119" i="4"/>
  <c r="HZ119" i="4"/>
  <c r="IA119" i="4"/>
  <c r="IB119" i="4"/>
  <c r="IC119" i="4"/>
  <c r="ID119" i="4"/>
  <c r="IE119" i="4"/>
  <c r="IF119" i="4"/>
  <c r="IG119" i="4"/>
  <c r="IH119" i="4"/>
  <c r="II119" i="4"/>
  <c r="IJ119" i="4"/>
  <c r="IK119" i="4"/>
  <c r="IM119" i="4"/>
  <c r="IN119" i="4"/>
  <c r="IO119" i="4"/>
  <c r="IP119" i="4"/>
  <c r="IQ119" i="4"/>
  <c r="IR119" i="4"/>
  <c r="IS119" i="4"/>
  <c r="IT119" i="4"/>
  <c r="IU119" i="4"/>
  <c r="IV119" i="4"/>
  <c r="IW119" i="4"/>
  <c r="IX119" i="4"/>
  <c r="IY119" i="4"/>
  <c r="IZ119" i="4"/>
  <c r="JA119" i="4"/>
  <c r="JB119" i="4"/>
  <c r="JC119" i="4"/>
  <c r="JD119" i="4"/>
  <c r="JE119" i="4"/>
  <c r="JG119" i="4"/>
  <c r="JH119" i="4"/>
  <c r="JI119" i="4"/>
  <c r="JJ119" i="4"/>
  <c r="JK119" i="4"/>
  <c r="JM119" i="4"/>
  <c r="JN119" i="4"/>
  <c r="JO119" i="4"/>
  <c r="JP119" i="4"/>
  <c r="JQ119" i="4"/>
  <c r="JR119" i="4"/>
  <c r="JT119" i="4"/>
  <c r="JU119" i="4"/>
  <c r="JV119" i="4"/>
  <c r="JX119" i="4"/>
  <c r="JY119" i="4"/>
  <c r="JZ119" i="4"/>
  <c r="KA119" i="4"/>
  <c r="KB119" i="4"/>
  <c r="KC119" i="4"/>
  <c r="KD119" i="4"/>
  <c r="KE119" i="4"/>
  <c r="KF119" i="4"/>
  <c r="KG119" i="4"/>
  <c r="KH119" i="4"/>
  <c r="KI119" i="4"/>
  <c r="KJ119" i="4"/>
  <c r="KK119" i="4"/>
  <c r="KL119" i="4"/>
  <c r="KM119" i="4"/>
  <c r="KN119" i="4"/>
  <c r="KO119" i="4"/>
  <c r="KP119" i="4"/>
  <c r="KQ119" i="4"/>
  <c r="KR119" i="4"/>
  <c r="KS119" i="4"/>
  <c r="KV119" i="4"/>
  <c r="KW119" i="4"/>
  <c r="KX119" i="4"/>
  <c r="KY119" i="4"/>
  <c r="KZ119" i="4"/>
  <c r="LA119" i="4"/>
  <c r="LB119" i="4"/>
  <c r="LC119" i="4"/>
  <c r="LD119" i="4"/>
  <c r="LE119" i="4"/>
  <c r="LF119" i="4"/>
  <c r="LG119" i="4"/>
  <c r="LH119" i="4"/>
  <c r="LI119" i="4"/>
  <c r="LJ119" i="4"/>
  <c r="LK119" i="4"/>
  <c r="LL119" i="4"/>
  <c r="LM119" i="4"/>
  <c r="LN119" i="4"/>
  <c r="LO119" i="4"/>
  <c r="LP119" i="4"/>
  <c r="LQ119" i="4"/>
  <c r="LR119" i="4"/>
  <c r="LS119" i="4"/>
  <c r="LT119" i="4"/>
  <c r="LU119" i="4"/>
  <c r="LV119" i="4"/>
  <c r="LW119" i="4"/>
  <c r="LX119" i="4"/>
  <c r="LY119" i="4"/>
  <c r="LZ119" i="4"/>
  <c r="MA119" i="4"/>
  <c r="MB119" i="4"/>
  <c r="MC119" i="4"/>
  <c r="MD119" i="4"/>
  <c r="ME119" i="4"/>
  <c r="MF119" i="4"/>
  <c r="MG119" i="4"/>
  <c r="MH119" i="4"/>
  <c r="MI119" i="4"/>
  <c r="MJ119" i="4"/>
  <c r="MK119" i="4"/>
  <c r="ML119" i="4"/>
  <c r="MM119" i="4"/>
  <c r="MN119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AB120" i="4"/>
  <c r="AC120" i="4"/>
  <c r="AD120" i="4"/>
  <c r="AE120" i="4"/>
  <c r="AF120" i="4"/>
  <c r="AG120" i="4"/>
  <c r="AH120" i="4"/>
  <c r="AI120" i="4"/>
  <c r="AJ120" i="4"/>
  <c r="AK120" i="4"/>
  <c r="AL120" i="4"/>
  <c r="AM120" i="4"/>
  <c r="AN120" i="4"/>
  <c r="AO120" i="4"/>
  <c r="AP120" i="4"/>
  <c r="AQ120" i="4"/>
  <c r="AR120" i="4"/>
  <c r="AS120" i="4"/>
  <c r="AT120" i="4"/>
  <c r="AU120" i="4"/>
  <c r="AV120" i="4"/>
  <c r="AW120" i="4"/>
  <c r="AX120" i="4"/>
  <c r="AY120" i="4"/>
  <c r="AZ120" i="4"/>
  <c r="BA120" i="4"/>
  <c r="BB120" i="4"/>
  <c r="BC120" i="4"/>
  <c r="BD120" i="4"/>
  <c r="BE120" i="4"/>
  <c r="BF120" i="4"/>
  <c r="BG120" i="4"/>
  <c r="BH120" i="4"/>
  <c r="BI120" i="4"/>
  <c r="BJ120" i="4"/>
  <c r="BK120" i="4"/>
  <c r="BL120" i="4"/>
  <c r="BM120" i="4"/>
  <c r="BN120" i="4"/>
  <c r="BO120" i="4"/>
  <c r="BP120" i="4"/>
  <c r="BQ120" i="4"/>
  <c r="BR120" i="4"/>
  <c r="BS120" i="4"/>
  <c r="BT120" i="4"/>
  <c r="BU120" i="4"/>
  <c r="BV120" i="4"/>
  <c r="BW120" i="4"/>
  <c r="BX120" i="4"/>
  <c r="BY120" i="4"/>
  <c r="BZ120" i="4"/>
  <c r="CA120" i="4"/>
  <c r="CB120" i="4"/>
  <c r="CC120" i="4"/>
  <c r="CD120" i="4"/>
  <c r="CE120" i="4"/>
  <c r="CF120" i="4"/>
  <c r="CG120" i="4"/>
  <c r="CH120" i="4"/>
  <c r="CI120" i="4"/>
  <c r="CJ120" i="4"/>
  <c r="CK120" i="4"/>
  <c r="CL120" i="4"/>
  <c r="CM120" i="4"/>
  <c r="CN120" i="4"/>
  <c r="CO120" i="4"/>
  <c r="CP120" i="4"/>
  <c r="CQ120" i="4"/>
  <c r="CR120" i="4"/>
  <c r="CS120" i="4"/>
  <c r="CT120" i="4"/>
  <c r="CU120" i="4"/>
  <c r="CV120" i="4"/>
  <c r="CW120" i="4"/>
  <c r="CX120" i="4"/>
  <c r="CY120" i="4"/>
  <c r="CZ120" i="4"/>
  <c r="DA120" i="4"/>
  <c r="DB120" i="4"/>
  <c r="DC120" i="4"/>
  <c r="DD120" i="4"/>
  <c r="DE120" i="4"/>
  <c r="DF120" i="4"/>
  <c r="DG120" i="4"/>
  <c r="DH120" i="4"/>
  <c r="DI120" i="4"/>
  <c r="DJ120" i="4"/>
  <c r="DK120" i="4"/>
  <c r="DL120" i="4"/>
  <c r="DM120" i="4"/>
  <c r="DN120" i="4"/>
  <c r="DO120" i="4"/>
  <c r="DP120" i="4"/>
  <c r="DQ120" i="4"/>
  <c r="DR120" i="4"/>
  <c r="DS120" i="4"/>
  <c r="DT120" i="4"/>
  <c r="DU120" i="4"/>
  <c r="DV120" i="4"/>
  <c r="DW120" i="4"/>
  <c r="DX120" i="4"/>
  <c r="DY120" i="4"/>
  <c r="DZ120" i="4"/>
  <c r="EA120" i="4"/>
  <c r="EB120" i="4"/>
  <c r="EC120" i="4"/>
  <c r="ED120" i="4"/>
  <c r="EE120" i="4"/>
  <c r="EF120" i="4"/>
  <c r="EG120" i="4"/>
  <c r="EH120" i="4"/>
  <c r="EI120" i="4"/>
  <c r="EJ120" i="4"/>
  <c r="EK120" i="4"/>
  <c r="EL120" i="4"/>
  <c r="EM120" i="4"/>
  <c r="EN120" i="4"/>
  <c r="EO120" i="4"/>
  <c r="EP120" i="4"/>
  <c r="EQ120" i="4"/>
  <c r="ER120" i="4"/>
  <c r="ES120" i="4"/>
  <c r="ET120" i="4"/>
  <c r="EU120" i="4"/>
  <c r="EV120" i="4"/>
  <c r="EW120" i="4"/>
  <c r="EX120" i="4"/>
  <c r="EY120" i="4"/>
  <c r="EZ120" i="4"/>
  <c r="FA120" i="4"/>
  <c r="FB120" i="4"/>
  <c r="FC120" i="4"/>
  <c r="FD120" i="4"/>
  <c r="FE120" i="4"/>
  <c r="FF120" i="4"/>
  <c r="FG120" i="4"/>
  <c r="FH120" i="4"/>
  <c r="FI120" i="4"/>
  <c r="FJ120" i="4"/>
  <c r="FM120" i="4"/>
  <c r="FN120" i="4"/>
  <c r="FO120" i="4"/>
  <c r="FP120" i="4"/>
  <c r="FQ120" i="4"/>
  <c r="FR120" i="4"/>
  <c r="FS120" i="4"/>
  <c r="FT120" i="4"/>
  <c r="FU120" i="4"/>
  <c r="FV120" i="4"/>
  <c r="FW120" i="4"/>
  <c r="FX120" i="4"/>
  <c r="FY120" i="4"/>
  <c r="FZ120" i="4"/>
  <c r="GA120" i="4"/>
  <c r="GB120" i="4"/>
  <c r="GC120" i="4"/>
  <c r="GD120" i="4"/>
  <c r="GE120" i="4"/>
  <c r="GF120" i="4"/>
  <c r="GG120" i="4"/>
  <c r="GH120" i="4"/>
  <c r="GI120" i="4"/>
  <c r="GJ120" i="4"/>
  <c r="GK120" i="4"/>
  <c r="GL120" i="4"/>
  <c r="GM120" i="4"/>
  <c r="GN120" i="4"/>
  <c r="GO120" i="4"/>
  <c r="GP120" i="4"/>
  <c r="GQ120" i="4"/>
  <c r="GS120" i="4"/>
  <c r="GT120" i="4"/>
  <c r="GU120" i="4"/>
  <c r="GV120" i="4"/>
  <c r="GW120" i="4"/>
  <c r="GX120" i="4"/>
  <c r="GY120" i="4"/>
  <c r="GZ120" i="4"/>
  <c r="HA120" i="4"/>
  <c r="HB120" i="4"/>
  <c r="HC120" i="4"/>
  <c r="HD120" i="4"/>
  <c r="HE120" i="4"/>
  <c r="HF120" i="4"/>
  <c r="HG120" i="4"/>
  <c r="HH120" i="4"/>
  <c r="HI120" i="4"/>
  <c r="HJ120" i="4"/>
  <c r="HK120" i="4"/>
  <c r="HL120" i="4"/>
  <c r="HM120" i="4"/>
  <c r="HN120" i="4"/>
  <c r="HO120" i="4"/>
  <c r="HP120" i="4"/>
  <c r="HQ120" i="4"/>
  <c r="HR120" i="4"/>
  <c r="HS120" i="4"/>
  <c r="HT120" i="4"/>
  <c r="HU120" i="4"/>
  <c r="HV120" i="4"/>
  <c r="HW120" i="4"/>
  <c r="HX120" i="4"/>
  <c r="HY120" i="4"/>
  <c r="HZ120" i="4"/>
  <c r="IA120" i="4"/>
  <c r="IB120" i="4"/>
  <c r="IC120" i="4"/>
  <c r="ID120" i="4"/>
  <c r="IE120" i="4"/>
  <c r="IF120" i="4"/>
  <c r="IG120" i="4"/>
  <c r="IH120" i="4"/>
  <c r="II120" i="4"/>
  <c r="IJ120" i="4"/>
  <c r="IK120" i="4"/>
  <c r="IM120" i="4"/>
  <c r="IN120" i="4"/>
  <c r="IO120" i="4"/>
  <c r="IP120" i="4"/>
  <c r="IQ120" i="4"/>
  <c r="IR120" i="4"/>
  <c r="IS120" i="4"/>
  <c r="IT120" i="4"/>
  <c r="IU120" i="4"/>
  <c r="IV120" i="4"/>
  <c r="IW120" i="4"/>
  <c r="IX120" i="4"/>
  <c r="IY120" i="4"/>
  <c r="IZ120" i="4"/>
  <c r="JA120" i="4"/>
  <c r="JB120" i="4"/>
  <c r="JC120" i="4"/>
  <c r="JD120" i="4"/>
  <c r="JE120" i="4"/>
  <c r="JG120" i="4"/>
  <c r="JH120" i="4"/>
  <c r="JI120" i="4"/>
  <c r="JJ120" i="4"/>
  <c r="JK120" i="4"/>
  <c r="JM120" i="4"/>
  <c r="JN120" i="4"/>
  <c r="JO120" i="4"/>
  <c r="JP120" i="4"/>
  <c r="JQ120" i="4"/>
  <c r="JR120" i="4"/>
  <c r="JT120" i="4"/>
  <c r="JU120" i="4"/>
  <c r="JV120" i="4"/>
  <c r="JX120" i="4"/>
  <c r="JY120" i="4"/>
  <c r="JZ120" i="4"/>
  <c r="KA120" i="4"/>
  <c r="KB120" i="4"/>
  <c r="KC120" i="4"/>
  <c r="KD120" i="4"/>
  <c r="KE120" i="4"/>
  <c r="KF120" i="4"/>
  <c r="KG120" i="4"/>
  <c r="KH120" i="4"/>
  <c r="KI120" i="4"/>
  <c r="KJ120" i="4"/>
  <c r="KK120" i="4"/>
  <c r="KL120" i="4"/>
  <c r="KM120" i="4"/>
  <c r="KN120" i="4"/>
  <c r="KO120" i="4"/>
  <c r="KP120" i="4"/>
  <c r="KQ120" i="4"/>
  <c r="KR120" i="4"/>
  <c r="KS120" i="4"/>
  <c r="KV120" i="4"/>
  <c r="KW120" i="4"/>
  <c r="KX120" i="4"/>
  <c r="KY120" i="4"/>
  <c r="KZ120" i="4"/>
  <c r="LA120" i="4"/>
  <c r="LB120" i="4"/>
  <c r="LC120" i="4"/>
  <c r="LD120" i="4"/>
  <c r="LE120" i="4"/>
  <c r="LF120" i="4"/>
  <c r="LG120" i="4"/>
  <c r="LH120" i="4"/>
  <c r="LI120" i="4"/>
  <c r="LJ120" i="4"/>
  <c r="LK120" i="4"/>
  <c r="LL120" i="4"/>
  <c r="LM120" i="4"/>
  <c r="LN120" i="4"/>
  <c r="LO120" i="4"/>
  <c r="LP120" i="4"/>
  <c r="LQ120" i="4"/>
  <c r="LR120" i="4"/>
  <c r="LS120" i="4"/>
  <c r="LT120" i="4"/>
  <c r="LU120" i="4"/>
  <c r="LV120" i="4"/>
  <c r="LW120" i="4"/>
  <c r="LX120" i="4"/>
  <c r="LY120" i="4"/>
  <c r="LZ120" i="4"/>
  <c r="MA120" i="4"/>
  <c r="MB120" i="4"/>
  <c r="MC120" i="4"/>
  <c r="MD120" i="4"/>
  <c r="ME120" i="4"/>
  <c r="MF120" i="4"/>
  <c r="MG120" i="4"/>
  <c r="MH120" i="4"/>
  <c r="MI120" i="4"/>
  <c r="MJ120" i="4"/>
  <c r="MK120" i="4"/>
  <c r="ML120" i="4"/>
  <c r="MM120" i="4"/>
  <c r="MN120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Z121" i="4"/>
  <c r="AA121" i="4"/>
  <c r="AB121" i="4"/>
  <c r="AC121" i="4"/>
  <c r="AD121" i="4"/>
  <c r="AE121" i="4"/>
  <c r="AF121" i="4"/>
  <c r="AG121" i="4"/>
  <c r="AH121" i="4"/>
  <c r="AI121" i="4"/>
  <c r="AJ121" i="4"/>
  <c r="AK121" i="4"/>
  <c r="AL121" i="4"/>
  <c r="AM121" i="4"/>
  <c r="AN121" i="4"/>
  <c r="AO121" i="4"/>
  <c r="AP121" i="4"/>
  <c r="AQ121" i="4"/>
  <c r="AR121" i="4"/>
  <c r="AS121" i="4"/>
  <c r="AT121" i="4"/>
  <c r="AU121" i="4"/>
  <c r="AV121" i="4"/>
  <c r="AW121" i="4"/>
  <c r="AX121" i="4"/>
  <c r="AY121" i="4"/>
  <c r="AZ121" i="4"/>
  <c r="BA121" i="4"/>
  <c r="BB121" i="4"/>
  <c r="BC121" i="4"/>
  <c r="BD121" i="4"/>
  <c r="BE121" i="4"/>
  <c r="BF121" i="4"/>
  <c r="BG121" i="4"/>
  <c r="BH121" i="4"/>
  <c r="BI121" i="4"/>
  <c r="BJ121" i="4"/>
  <c r="BK121" i="4"/>
  <c r="BL121" i="4"/>
  <c r="BM121" i="4"/>
  <c r="BN121" i="4"/>
  <c r="BO121" i="4"/>
  <c r="BP121" i="4"/>
  <c r="BQ121" i="4"/>
  <c r="BR121" i="4"/>
  <c r="BS121" i="4"/>
  <c r="BT121" i="4"/>
  <c r="BU121" i="4"/>
  <c r="BV121" i="4"/>
  <c r="BW121" i="4"/>
  <c r="BX121" i="4"/>
  <c r="BY121" i="4"/>
  <c r="BZ121" i="4"/>
  <c r="CA121" i="4"/>
  <c r="CB121" i="4"/>
  <c r="CC121" i="4"/>
  <c r="CD121" i="4"/>
  <c r="CE121" i="4"/>
  <c r="CF121" i="4"/>
  <c r="CG121" i="4"/>
  <c r="CH121" i="4"/>
  <c r="CI121" i="4"/>
  <c r="CJ121" i="4"/>
  <c r="CK121" i="4"/>
  <c r="CL121" i="4"/>
  <c r="CM121" i="4"/>
  <c r="CN121" i="4"/>
  <c r="CO121" i="4"/>
  <c r="CP121" i="4"/>
  <c r="CQ121" i="4"/>
  <c r="CR121" i="4"/>
  <c r="CS121" i="4"/>
  <c r="CT121" i="4"/>
  <c r="CU121" i="4"/>
  <c r="CV121" i="4"/>
  <c r="CW121" i="4"/>
  <c r="CX121" i="4"/>
  <c r="CY121" i="4"/>
  <c r="CZ121" i="4"/>
  <c r="DA121" i="4"/>
  <c r="DB121" i="4"/>
  <c r="DC121" i="4"/>
  <c r="DD121" i="4"/>
  <c r="DE121" i="4"/>
  <c r="DF121" i="4"/>
  <c r="DG121" i="4"/>
  <c r="DH121" i="4"/>
  <c r="DI121" i="4"/>
  <c r="DJ121" i="4"/>
  <c r="DK121" i="4"/>
  <c r="DL121" i="4"/>
  <c r="DM121" i="4"/>
  <c r="DN121" i="4"/>
  <c r="DO121" i="4"/>
  <c r="DP121" i="4"/>
  <c r="DQ121" i="4"/>
  <c r="DR121" i="4"/>
  <c r="DS121" i="4"/>
  <c r="DT121" i="4"/>
  <c r="DU121" i="4"/>
  <c r="DV121" i="4"/>
  <c r="DW121" i="4"/>
  <c r="DX121" i="4"/>
  <c r="DY121" i="4"/>
  <c r="DZ121" i="4"/>
  <c r="EA121" i="4"/>
  <c r="EB121" i="4"/>
  <c r="EC121" i="4"/>
  <c r="ED121" i="4"/>
  <c r="EE121" i="4"/>
  <c r="EF121" i="4"/>
  <c r="EG121" i="4"/>
  <c r="EH121" i="4"/>
  <c r="EI121" i="4"/>
  <c r="EJ121" i="4"/>
  <c r="EK121" i="4"/>
  <c r="EL121" i="4"/>
  <c r="EM121" i="4"/>
  <c r="EN121" i="4"/>
  <c r="EO121" i="4"/>
  <c r="EP121" i="4"/>
  <c r="EQ121" i="4"/>
  <c r="ER121" i="4"/>
  <c r="ES121" i="4"/>
  <c r="ET121" i="4"/>
  <c r="EU121" i="4"/>
  <c r="EV121" i="4"/>
  <c r="EW121" i="4"/>
  <c r="EX121" i="4"/>
  <c r="EY121" i="4"/>
  <c r="EZ121" i="4"/>
  <c r="FA121" i="4"/>
  <c r="FB121" i="4"/>
  <c r="FC121" i="4"/>
  <c r="FD121" i="4"/>
  <c r="FE121" i="4"/>
  <c r="FF121" i="4"/>
  <c r="FG121" i="4"/>
  <c r="FH121" i="4"/>
  <c r="FI121" i="4"/>
  <c r="FJ121" i="4"/>
  <c r="FM121" i="4"/>
  <c r="FN121" i="4"/>
  <c r="FO121" i="4"/>
  <c r="FP121" i="4"/>
  <c r="FQ121" i="4"/>
  <c r="FR121" i="4"/>
  <c r="FS121" i="4"/>
  <c r="FT121" i="4"/>
  <c r="FU121" i="4"/>
  <c r="FV121" i="4"/>
  <c r="FW121" i="4"/>
  <c r="FX121" i="4"/>
  <c r="FY121" i="4"/>
  <c r="FZ121" i="4"/>
  <c r="GA121" i="4"/>
  <c r="GB121" i="4"/>
  <c r="GC121" i="4"/>
  <c r="GD121" i="4"/>
  <c r="GE121" i="4"/>
  <c r="GF121" i="4"/>
  <c r="GG121" i="4"/>
  <c r="GH121" i="4"/>
  <c r="GI121" i="4"/>
  <c r="GJ121" i="4"/>
  <c r="GK121" i="4"/>
  <c r="GL121" i="4"/>
  <c r="GM121" i="4"/>
  <c r="GN121" i="4"/>
  <c r="GO121" i="4"/>
  <c r="GP121" i="4"/>
  <c r="GQ121" i="4"/>
  <c r="GS121" i="4"/>
  <c r="GT121" i="4"/>
  <c r="GU121" i="4"/>
  <c r="GV121" i="4"/>
  <c r="GW121" i="4"/>
  <c r="GX121" i="4"/>
  <c r="GY121" i="4"/>
  <c r="GZ121" i="4"/>
  <c r="HA121" i="4"/>
  <c r="HB121" i="4"/>
  <c r="HC121" i="4"/>
  <c r="HD121" i="4"/>
  <c r="HE121" i="4"/>
  <c r="HF121" i="4"/>
  <c r="HG121" i="4"/>
  <c r="HH121" i="4"/>
  <c r="HI121" i="4"/>
  <c r="HJ121" i="4"/>
  <c r="HK121" i="4"/>
  <c r="HL121" i="4"/>
  <c r="HM121" i="4"/>
  <c r="HN121" i="4"/>
  <c r="HO121" i="4"/>
  <c r="HP121" i="4"/>
  <c r="HQ121" i="4"/>
  <c r="HR121" i="4"/>
  <c r="HS121" i="4"/>
  <c r="HT121" i="4"/>
  <c r="HU121" i="4"/>
  <c r="HV121" i="4"/>
  <c r="HW121" i="4"/>
  <c r="HX121" i="4"/>
  <c r="HY121" i="4"/>
  <c r="HZ121" i="4"/>
  <c r="IA121" i="4"/>
  <c r="IB121" i="4"/>
  <c r="IC121" i="4"/>
  <c r="ID121" i="4"/>
  <c r="IE121" i="4"/>
  <c r="IF121" i="4"/>
  <c r="IG121" i="4"/>
  <c r="IH121" i="4"/>
  <c r="II121" i="4"/>
  <c r="IJ121" i="4"/>
  <c r="IK121" i="4"/>
  <c r="IM121" i="4"/>
  <c r="IN121" i="4"/>
  <c r="IO121" i="4"/>
  <c r="IP121" i="4"/>
  <c r="IQ121" i="4"/>
  <c r="IR121" i="4"/>
  <c r="IS121" i="4"/>
  <c r="IT121" i="4"/>
  <c r="IU121" i="4"/>
  <c r="IV121" i="4"/>
  <c r="IW121" i="4"/>
  <c r="IX121" i="4"/>
  <c r="IY121" i="4"/>
  <c r="IZ121" i="4"/>
  <c r="JA121" i="4"/>
  <c r="JB121" i="4"/>
  <c r="JC121" i="4"/>
  <c r="JD121" i="4"/>
  <c r="JE121" i="4"/>
  <c r="JG121" i="4"/>
  <c r="JH121" i="4"/>
  <c r="JI121" i="4"/>
  <c r="JJ121" i="4"/>
  <c r="JK121" i="4"/>
  <c r="JM121" i="4"/>
  <c r="JN121" i="4"/>
  <c r="JO121" i="4"/>
  <c r="JP121" i="4"/>
  <c r="JQ121" i="4"/>
  <c r="JR121" i="4"/>
  <c r="JT121" i="4"/>
  <c r="JU121" i="4"/>
  <c r="JV121" i="4"/>
  <c r="JX121" i="4"/>
  <c r="JY121" i="4"/>
  <c r="JZ121" i="4"/>
  <c r="KA121" i="4"/>
  <c r="KB121" i="4"/>
  <c r="KC121" i="4"/>
  <c r="KD121" i="4"/>
  <c r="KE121" i="4"/>
  <c r="KF121" i="4"/>
  <c r="KG121" i="4"/>
  <c r="KH121" i="4"/>
  <c r="KI121" i="4"/>
  <c r="KJ121" i="4"/>
  <c r="KK121" i="4"/>
  <c r="KL121" i="4"/>
  <c r="KM121" i="4"/>
  <c r="KN121" i="4"/>
  <c r="KO121" i="4"/>
  <c r="KP121" i="4"/>
  <c r="KQ121" i="4"/>
  <c r="KR121" i="4"/>
  <c r="KS121" i="4"/>
  <c r="KV121" i="4"/>
  <c r="KW121" i="4"/>
  <c r="KX121" i="4"/>
  <c r="KY121" i="4"/>
  <c r="KZ121" i="4"/>
  <c r="LA121" i="4"/>
  <c r="LB121" i="4"/>
  <c r="LC121" i="4"/>
  <c r="LD121" i="4"/>
  <c r="LE121" i="4"/>
  <c r="LF121" i="4"/>
  <c r="LG121" i="4"/>
  <c r="LH121" i="4"/>
  <c r="LI121" i="4"/>
  <c r="LJ121" i="4"/>
  <c r="LK121" i="4"/>
  <c r="LL121" i="4"/>
  <c r="LM121" i="4"/>
  <c r="LN121" i="4"/>
  <c r="LO121" i="4"/>
  <c r="LP121" i="4"/>
  <c r="LQ121" i="4"/>
  <c r="LR121" i="4"/>
  <c r="LS121" i="4"/>
  <c r="LT121" i="4"/>
  <c r="LU121" i="4"/>
  <c r="LV121" i="4"/>
  <c r="LW121" i="4"/>
  <c r="LX121" i="4"/>
  <c r="LY121" i="4"/>
  <c r="LZ121" i="4"/>
  <c r="MA121" i="4"/>
  <c r="MB121" i="4"/>
  <c r="MC121" i="4"/>
  <c r="MD121" i="4"/>
  <c r="ME121" i="4"/>
  <c r="MF121" i="4"/>
  <c r="MG121" i="4"/>
  <c r="MH121" i="4"/>
  <c r="MI121" i="4"/>
  <c r="MJ121" i="4"/>
  <c r="MK121" i="4"/>
  <c r="ML121" i="4"/>
  <c r="MM121" i="4"/>
  <c r="MN121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AA122" i="4"/>
  <c r="AB122" i="4"/>
  <c r="AC122" i="4"/>
  <c r="AD122" i="4"/>
  <c r="AE122" i="4"/>
  <c r="AF122" i="4"/>
  <c r="AG122" i="4"/>
  <c r="AH122" i="4"/>
  <c r="AI122" i="4"/>
  <c r="AJ122" i="4"/>
  <c r="AK122" i="4"/>
  <c r="AL122" i="4"/>
  <c r="AM122" i="4"/>
  <c r="AN122" i="4"/>
  <c r="AO122" i="4"/>
  <c r="AP122" i="4"/>
  <c r="AQ122" i="4"/>
  <c r="AR122" i="4"/>
  <c r="AS122" i="4"/>
  <c r="AT122" i="4"/>
  <c r="AU122" i="4"/>
  <c r="AV122" i="4"/>
  <c r="AW122" i="4"/>
  <c r="AX122" i="4"/>
  <c r="AY122" i="4"/>
  <c r="AZ122" i="4"/>
  <c r="BA122" i="4"/>
  <c r="BB122" i="4"/>
  <c r="BC122" i="4"/>
  <c r="BD122" i="4"/>
  <c r="BE122" i="4"/>
  <c r="BF122" i="4"/>
  <c r="BG122" i="4"/>
  <c r="BH122" i="4"/>
  <c r="BI122" i="4"/>
  <c r="BJ122" i="4"/>
  <c r="BK122" i="4"/>
  <c r="BL122" i="4"/>
  <c r="BM122" i="4"/>
  <c r="BN122" i="4"/>
  <c r="BO122" i="4"/>
  <c r="BP122" i="4"/>
  <c r="BQ122" i="4"/>
  <c r="BR122" i="4"/>
  <c r="BS122" i="4"/>
  <c r="BT122" i="4"/>
  <c r="BU122" i="4"/>
  <c r="BV122" i="4"/>
  <c r="BW122" i="4"/>
  <c r="BX122" i="4"/>
  <c r="BY122" i="4"/>
  <c r="BZ122" i="4"/>
  <c r="CA122" i="4"/>
  <c r="CB122" i="4"/>
  <c r="CC122" i="4"/>
  <c r="CD122" i="4"/>
  <c r="CE122" i="4"/>
  <c r="CF122" i="4"/>
  <c r="CG122" i="4"/>
  <c r="CH122" i="4"/>
  <c r="CI122" i="4"/>
  <c r="CJ122" i="4"/>
  <c r="CK122" i="4"/>
  <c r="CL122" i="4"/>
  <c r="CM122" i="4"/>
  <c r="CN122" i="4"/>
  <c r="CO122" i="4"/>
  <c r="CP122" i="4"/>
  <c r="CQ122" i="4"/>
  <c r="CR122" i="4"/>
  <c r="CS122" i="4"/>
  <c r="CT122" i="4"/>
  <c r="CU122" i="4"/>
  <c r="CV122" i="4"/>
  <c r="CW122" i="4"/>
  <c r="CX122" i="4"/>
  <c r="CY122" i="4"/>
  <c r="CZ122" i="4"/>
  <c r="DA122" i="4"/>
  <c r="DB122" i="4"/>
  <c r="DC122" i="4"/>
  <c r="DD122" i="4"/>
  <c r="DE122" i="4"/>
  <c r="DF122" i="4"/>
  <c r="DG122" i="4"/>
  <c r="DH122" i="4"/>
  <c r="DI122" i="4"/>
  <c r="DJ122" i="4"/>
  <c r="DK122" i="4"/>
  <c r="DL122" i="4"/>
  <c r="DM122" i="4"/>
  <c r="DN122" i="4"/>
  <c r="DO122" i="4"/>
  <c r="DP122" i="4"/>
  <c r="DQ122" i="4"/>
  <c r="DR122" i="4"/>
  <c r="DS122" i="4"/>
  <c r="DT122" i="4"/>
  <c r="DU122" i="4"/>
  <c r="DV122" i="4"/>
  <c r="DW122" i="4"/>
  <c r="DX122" i="4"/>
  <c r="DY122" i="4"/>
  <c r="DZ122" i="4"/>
  <c r="EA122" i="4"/>
  <c r="EB122" i="4"/>
  <c r="EC122" i="4"/>
  <c r="ED122" i="4"/>
  <c r="EE122" i="4"/>
  <c r="EF122" i="4"/>
  <c r="EG122" i="4"/>
  <c r="EH122" i="4"/>
  <c r="EI122" i="4"/>
  <c r="EJ122" i="4"/>
  <c r="EK122" i="4"/>
  <c r="EL122" i="4"/>
  <c r="EM122" i="4"/>
  <c r="EN122" i="4"/>
  <c r="EO122" i="4"/>
  <c r="EP122" i="4"/>
  <c r="EQ122" i="4"/>
  <c r="ER122" i="4"/>
  <c r="ES122" i="4"/>
  <c r="ET122" i="4"/>
  <c r="EU122" i="4"/>
  <c r="EV122" i="4"/>
  <c r="EW122" i="4"/>
  <c r="EX122" i="4"/>
  <c r="EY122" i="4"/>
  <c r="EZ122" i="4"/>
  <c r="FA122" i="4"/>
  <c r="FB122" i="4"/>
  <c r="FC122" i="4"/>
  <c r="FD122" i="4"/>
  <c r="FE122" i="4"/>
  <c r="FF122" i="4"/>
  <c r="FG122" i="4"/>
  <c r="FH122" i="4"/>
  <c r="FI122" i="4"/>
  <c r="FJ122" i="4"/>
  <c r="FM122" i="4"/>
  <c r="FN122" i="4"/>
  <c r="FO122" i="4"/>
  <c r="FP122" i="4"/>
  <c r="FQ122" i="4"/>
  <c r="FR122" i="4"/>
  <c r="FS122" i="4"/>
  <c r="FT122" i="4"/>
  <c r="FU122" i="4"/>
  <c r="FV122" i="4"/>
  <c r="FW122" i="4"/>
  <c r="FX122" i="4"/>
  <c r="FY122" i="4"/>
  <c r="FZ122" i="4"/>
  <c r="GA122" i="4"/>
  <c r="GB122" i="4"/>
  <c r="GC122" i="4"/>
  <c r="GD122" i="4"/>
  <c r="GE122" i="4"/>
  <c r="GF122" i="4"/>
  <c r="GG122" i="4"/>
  <c r="GH122" i="4"/>
  <c r="GI122" i="4"/>
  <c r="GJ122" i="4"/>
  <c r="GK122" i="4"/>
  <c r="GL122" i="4"/>
  <c r="GM122" i="4"/>
  <c r="GN122" i="4"/>
  <c r="GO122" i="4"/>
  <c r="GP122" i="4"/>
  <c r="GQ122" i="4"/>
  <c r="GS122" i="4"/>
  <c r="GT122" i="4"/>
  <c r="GU122" i="4"/>
  <c r="GV122" i="4"/>
  <c r="GW122" i="4"/>
  <c r="GX122" i="4"/>
  <c r="GY122" i="4"/>
  <c r="GZ122" i="4"/>
  <c r="HA122" i="4"/>
  <c r="HB122" i="4"/>
  <c r="HC122" i="4"/>
  <c r="HD122" i="4"/>
  <c r="HE122" i="4"/>
  <c r="HF122" i="4"/>
  <c r="HG122" i="4"/>
  <c r="HH122" i="4"/>
  <c r="HI122" i="4"/>
  <c r="HJ122" i="4"/>
  <c r="HK122" i="4"/>
  <c r="HL122" i="4"/>
  <c r="HM122" i="4"/>
  <c r="HN122" i="4"/>
  <c r="HO122" i="4"/>
  <c r="HP122" i="4"/>
  <c r="HQ122" i="4"/>
  <c r="HR122" i="4"/>
  <c r="HS122" i="4"/>
  <c r="HT122" i="4"/>
  <c r="HU122" i="4"/>
  <c r="HV122" i="4"/>
  <c r="HW122" i="4"/>
  <c r="HX122" i="4"/>
  <c r="HY122" i="4"/>
  <c r="HZ122" i="4"/>
  <c r="IA122" i="4"/>
  <c r="IB122" i="4"/>
  <c r="IC122" i="4"/>
  <c r="ID122" i="4"/>
  <c r="IE122" i="4"/>
  <c r="IF122" i="4"/>
  <c r="IG122" i="4"/>
  <c r="IH122" i="4"/>
  <c r="II122" i="4"/>
  <c r="IJ122" i="4"/>
  <c r="IK122" i="4"/>
  <c r="IM122" i="4"/>
  <c r="IN122" i="4"/>
  <c r="IO122" i="4"/>
  <c r="IP122" i="4"/>
  <c r="IQ122" i="4"/>
  <c r="IR122" i="4"/>
  <c r="IS122" i="4"/>
  <c r="IT122" i="4"/>
  <c r="IU122" i="4"/>
  <c r="IV122" i="4"/>
  <c r="IW122" i="4"/>
  <c r="IX122" i="4"/>
  <c r="IY122" i="4"/>
  <c r="IZ122" i="4"/>
  <c r="JA122" i="4"/>
  <c r="JB122" i="4"/>
  <c r="JC122" i="4"/>
  <c r="JD122" i="4"/>
  <c r="JE122" i="4"/>
  <c r="JG122" i="4"/>
  <c r="JH122" i="4"/>
  <c r="JI122" i="4"/>
  <c r="JJ122" i="4"/>
  <c r="JK122" i="4"/>
  <c r="JM122" i="4"/>
  <c r="JN122" i="4"/>
  <c r="JO122" i="4"/>
  <c r="JP122" i="4"/>
  <c r="JQ122" i="4"/>
  <c r="JR122" i="4"/>
  <c r="JT122" i="4"/>
  <c r="JU122" i="4"/>
  <c r="JV122" i="4"/>
  <c r="JX122" i="4"/>
  <c r="JY122" i="4"/>
  <c r="JZ122" i="4"/>
  <c r="KA122" i="4"/>
  <c r="KB122" i="4"/>
  <c r="KC122" i="4"/>
  <c r="KD122" i="4"/>
  <c r="KE122" i="4"/>
  <c r="KF122" i="4"/>
  <c r="KG122" i="4"/>
  <c r="KH122" i="4"/>
  <c r="KI122" i="4"/>
  <c r="KJ122" i="4"/>
  <c r="KK122" i="4"/>
  <c r="KL122" i="4"/>
  <c r="KM122" i="4"/>
  <c r="KN122" i="4"/>
  <c r="KO122" i="4"/>
  <c r="KP122" i="4"/>
  <c r="KQ122" i="4"/>
  <c r="KR122" i="4"/>
  <c r="KS122" i="4"/>
  <c r="KV122" i="4"/>
  <c r="KW122" i="4"/>
  <c r="KX122" i="4"/>
  <c r="KY122" i="4"/>
  <c r="KZ122" i="4"/>
  <c r="LA122" i="4"/>
  <c r="LB122" i="4"/>
  <c r="LC122" i="4"/>
  <c r="LD122" i="4"/>
  <c r="LE122" i="4"/>
  <c r="LF122" i="4"/>
  <c r="LG122" i="4"/>
  <c r="LH122" i="4"/>
  <c r="LI122" i="4"/>
  <c r="LJ122" i="4"/>
  <c r="LK122" i="4"/>
  <c r="LL122" i="4"/>
  <c r="LM122" i="4"/>
  <c r="LN122" i="4"/>
  <c r="LO122" i="4"/>
  <c r="LP122" i="4"/>
  <c r="LQ122" i="4"/>
  <c r="LR122" i="4"/>
  <c r="LS122" i="4"/>
  <c r="LT122" i="4"/>
  <c r="LU122" i="4"/>
  <c r="LV122" i="4"/>
  <c r="LW122" i="4"/>
  <c r="LX122" i="4"/>
  <c r="LY122" i="4"/>
  <c r="LZ122" i="4"/>
  <c r="MA122" i="4"/>
  <c r="MB122" i="4"/>
  <c r="MC122" i="4"/>
  <c r="MD122" i="4"/>
  <c r="ME122" i="4"/>
  <c r="MF122" i="4"/>
  <c r="MG122" i="4"/>
  <c r="MH122" i="4"/>
  <c r="MI122" i="4"/>
  <c r="MJ122" i="4"/>
  <c r="MK122" i="4"/>
  <c r="ML122" i="4"/>
  <c r="MM122" i="4"/>
  <c r="MN122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AA123" i="4"/>
  <c r="AB123" i="4"/>
  <c r="AC123" i="4"/>
  <c r="AD123" i="4"/>
  <c r="AE123" i="4"/>
  <c r="AF123" i="4"/>
  <c r="AG123" i="4"/>
  <c r="AH123" i="4"/>
  <c r="AI123" i="4"/>
  <c r="AJ123" i="4"/>
  <c r="AK123" i="4"/>
  <c r="AL123" i="4"/>
  <c r="AM123" i="4"/>
  <c r="AN123" i="4"/>
  <c r="AO123" i="4"/>
  <c r="AP123" i="4"/>
  <c r="AQ123" i="4"/>
  <c r="AR123" i="4"/>
  <c r="AS123" i="4"/>
  <c r="AT123" i="4"/>
  <c r="AU123" i="4"/>
  <c r="AV123" i="4"/>
  <c r="AW123" i="4"/>
  <c r="AX123" i="4"/>
  <c r="AY123" i="4"/>
  <c r="AZ123" i="4"/>
  <c r="BA123" i="4"/>
  <c r="BB123" i="4"/>
  <c r="BC123" i="4"/>
  <c r="BD123" i="4"/>
  <c r="BE123" i="4"/>
  <c r="BF123" i="4"/>
  <c r="BG123" i="4"/>
  <c r="BH123" i="4"/>
  <c r="BI123" i="4"/>
  <c r="BJ123" i="4"/>
  <c r="BK123" i="4"/>
  <c r="BL123" i="4"/>
  <c r="BM123" i="4"/>
  <c r="BN123" i="4"/>
  <c r="BO123" i="4"/>
  <c r="BP123" i="4"/>
  <c r="BQ123" i="4"/>
  <c r="BR123" i="4"/>
  <c r="BS123" i="4"/>
  <c r="BT123" i="4"/>
  <c r="BU123" i="4"/>
  <c r="BV123" i="4"/>
  <c r="BW123" i="4"/>
  <c r="BX123" i="4"/>
  <c r="BY123" i="4"/>
  <c r="BZ123" i="4"/>
  <c r="CA123" i="4"/>
  <c r="CB123" i="4"/>
  <c r="CC123" i="4"/>
  <c r="CD123" i="4"/>
  <c r="CE123" i="4"/>
  <c r="CF123" i="4"/>
  <c r="CG123" i="4"/>
  <c r="CH123" i="4"/>
  <c r="CI123" i="4"/>
  <c r="CJ123" i="4"/>
  <c r="CK123" i="4"/>
  <c r="CL123" i="4"/>
  <c r="CM123" i="4"/>
  <c r="CN123" i="4"/>
  <c r="CO123" i="4"/>
  <c r="CP123" i="4"/>
  <c r="CQ123" i="4"/>
  <c r="CR123" i="4"/>
  <c r="CS123" i="4"/>
  <c r="CT123" i="4"/>
  <c r="CU123" i="4"/>
  <c r="CV123" i="4"/>
  <c r="CW123" i="4"/>
  <c r="CX123" i="4"/>
  <c r="CY123" i="4"/>
  <c r="CZ123" i="4"/>
  <c r="DA123" i="4"/>
  <c r="DB123" i="4"/>
  <c r="DC123" i="4"/>
  <c r="DD123" i="4"/>
  <c r="DE123" i="4"/>
  <c r="DF123" i="4"/>
  <c r="DG123" i="4"/>
  <c r="DH123" i="4"/>
  <c r="DI123" i="4"/>
  <c r="DJ123" i="4"/>
  <c r="DK123" i="4"/>
  <c r="DL123" i="4"/>
  <c r="DM123" i="4"/>
  <c r="DN123" i="4"/>
  <c r="DO123" i="4"/>
  <c r="DP123" i="4"/>
  <c r="DQ123" i="4"/>
  <c r="DR123" i="4"/>
  <c r="DS123" i="4"/>
  <c r="DT123" i="4"/>
  <c r="DU123" i="4"/>
  <c r="DV123" i="4"/>
  <c r="DW123" i="4"/>
  <c r="DX123" i="4"/>
  <c r="DY123" i="4"/>
  <c r="DZ123" i="4"/>
  <c r="EA123" i="4"/>
  <c r="EB123" i="4"/>
  <c r="EC123" i="4"/>
  <c r="ED123" i="4"/>
  <c r="EE123" i="4"/>
  <c r="EF123" i="4"/>
  <c r="EG123" i="4"/>
  <c r="EH123" i="4"/>
  <c r="EI123" i="4"/>
  <c r="EJ123" i="4"/>
  <c r="EK123" i="4"/>
  <c r="EL123" i="4"/>
  <c r="EM123" i="4"/>
  <c r="EN123" i="4"/>
  <c r="EO123" i="4"/>
  <c r="EP123" i="4"/>
  <c r="EQ123" i="4"/>
  <c r="ER123" i="4"/>
  <c r="ES123" i="4"/>
  <c r="ET123" i="4"/>
  <c r="EU123" i="4"/>
  <c r="EV123" i="4"/>
  <c r="EW123" i="4"/>
  <c r="EX123" i="4"/>
  <c r="EY123" i="4"/>
  <c r="EZ123" i="4"/>
  <c r="FA123" i="4"/>
  <c r="FB123" i="4"/>
  <c r="FC123" i="4"/>
  <c r="FD123" i="4"/>
  <c r="FE123" i="4"/>
  <c r="FF123" i="4"/>
  <c r="FG123" i="4"/>
  <c r="FH123" i="4"/>
  <c r="FI123" i="4"/>
  <c r="FJ123" i="4"/>
  <c r="FM123" i="4"/>
  <c r="FN123" i="4"/>
  <c r="FO123" i="4"/>
  <c r="FP123" i="4"/>
  <c r="FQ123" i="4"/>
  <c r="FR123" i="4"/>
  <c r="FS123" i="4"/>
  <c r="FT123" i="4"/>
  <c r="FU123" i="4"/>
  <c r="FV123" i="4"/>
  <c r="FW123" i="4"/>
  <c r="FX123" i="4"/>
  <c r="FY123" i="4"/>
  <c r="FZ123" i="4"/>
  <c r="GA123" i="4"/>
  <c r="GB123" i="4"/>
  <c r="GC123" i="4"/>
  <c r="GD123" i="4"/>
  <c r="GE123" i="4"/>
  <c r="GF123" i="4"/>
  <c r="GG123" i="4"/>
  <c r="GH123" i="4"/>
  <c r="GI123" i="4"/>
  <c r="GJ123" i="4"/>
  <c r="GK123" i="4"/>
  <c r="GL123" i="4"/>
  <c r="GM123" i="4"/>
  <c r="GN123" i="4"/>
  <c r="GO123" i="4"/>
  <c r="GP123" i="4"/>
  <c r="GQ123" i="4"/>
  <c r="GS123" i="4"/>
  <c r="GT123" i="4"/>
  <c r="GU123" i="4"/>
  <c r="GV123" i="4"/>
  <c r="GW123" i="4"/>
  <c r="GX123" i="4"/>
  <c r="GY123" i="4"/>
  <c r="GZ123" i="4"/>
  <c r="HA123" i="4"/>
  <c r="HB123" i="4"/>
  <c r="HC123" i="4"/>
  <c r="HD123" i="4"/>
  <c r="HE123" i="4"/>
  <c r="HF123" i="4"/>
  <c r="HG123" i="4"/>
  <c r="HH123" i="4"/>
  <c r="HI123" i="4"/>
  <c r="HJ123" i="4"/>
  <c r="HK123" i="4"/>
  <c r="HL123" i="4"/>
  <c r="HM123" i="4"/>
  <c r="HN123" i="4"/>
  <c r="HO123" i="4"/>
  <c r="HP123" i="4"/>
  <c r="HQ123" i="4"/>
  <c r="HR123" i="4"/>
  <c r="HS123" i="4"/>
  <c r="HT123" i="4"/>
  <c r="HU123" i="4"/>
  <c r="HV123" i="4"/>
  <c r="HW123" i="4"/>
  <c r="HX123" i="4"/>
  <c r="HY123" i="4"/>
  <c r="HZ123" i="4"/>
  <c r="IA123" i="4"/>
  <c r="IB123" i="4"/>
  <c r="IC123" i="4"/>
  <c r="ID123" i="4"/>
  <c r="IE123" i="4"/>
  <c r="IF123" i="4"/>
  <c r="IG123" i="4"/>
  <c r="IH123" i="4"/>
  <c r="II123" i="4"/>
  <c r="IJ123" i="4"/>
  <c r="IK123" i="4"/>
  <c r="IM123" i="4"/>
  <c r="IN123" i="4"/>
  <c r="IO123" i="4"/>
  <c r="IP123" i="4"/>
  <c r="IQ123" i="4"/>
  <c r="IR123" i="4"/>
  <c r="IS123" i="4"/>
  <c r="IT123" i="4"/>
  <c r="IU123" i="4"/>
  <c r="IV123" i="4"/>
  <c r="IW123" i="4"/>
  <c r="IX123" i="4"/>
  <c r="IY123" i="4"/>
  <c r="IZ123" i="4"/>
  <c r="JA123" i="4"/>
  <c r="JB123" i="4"/>
  <c r="JC123" i="4"/>
  <c r="JD123" i="4"/>
  <c r="JE123" i="4"/>
  <c r="JG123" i="4"/>
  <c r="JH123" i="4"/>
  <c r="JI123" i="4"/>
  <c r="JJ123" i="4"/>
  <c r="JK123" i="4"/>
  <c r="JM123" i="4"/>
  <c r="JN123" i="4"/>
  <c r="JO123" i="4"/>
  <c r="JP123" i="4"/>
  <c r="JQ123" i="4"/>
  <c r="JR123" i="4"/>
  <c r="JT123" i="4"/>
  <c r="JU123" i="4"/>
  <c r="JV123" i="4"/>
  <c r="JX123" i="4"/>
  <c r="JY123" i="4"/>
  <c r="JZ123" i="4"/>
  <c r="KA123" i="4"/>
  <c r="KB123" i="4"/>
  <c r="KC123" i="4"/>
  <c r="KD123" i="4"/>
  <c r="KE123" i="4"/>
  <c r="KF123" i="4"/>
  <c r="KG123" i="4"/>
  <c r="KH123" i="4"/>
  <c r="KI123" i="4"/>
  <c r="KJ123" i="4"/>
  <c r="KK123" i="4"/>
  <c r="KL123" i="4"/>
  <c r="KM123" i="4"/>
  <c r="KN123" i="4"/>
  <c r="KO123" i="4"/>
  <c r="KP123" i="4"/>
  <c r="KQ123" i="4"/>
  <c r="KR123" i="4"/>
  <c r="KS123" i="4"/>
  <c r="KV123" i="4"/>
  <c r="KW123" i="4"/>
  <c r="KX123" i="4"/>
  <c r="KY123" i="4"/>
  <c r="KZ123" i="4"/>
  <c r="LA123" i="4"/>
  <c r="LB123" i="4"/>
  <c r="LC123" i="4"/>
  <c r="LD123" i="4"/>
  <c r="LE123" i="4"/>
  <c r="LF123" i="4"/>
  <c r="LG123" i="4"/>
  <c r="LH123" i="4"/>
  <c r="LI123" i="4"/>
  <c r="LJ123" i="4"/>
  <c r="LK123" i="4"/>
  <c r="LL123" i="4"/>
  <c r="LM123" i="4"/>
  <c r="LN123" i="4"/>
  <c r="LO123" i="4"/>
  <c r="LP123" i="4"/>
  <c r="LQ123" i="4"/>
  <c r="LR123" i="4"/>
  <c r="LS123" i="4"/>
  <c r="LT123" i="4"/>
  <c r="LU123" i="4"/>
  <c r="LV123" i="4"/>
  <c r="LW123" i="4"/>
  <c r="LX123" i="4"/>
  <c r="LY123" i="4"/>
  <c r="LZ123" i="4"/>
  <c r="MA123" i="4"/>
  <c r="MB123" i="4"/>
  <c r="MC123" i="4"/>
  <c r="MD123" i="4"/>
  <c r="ME123" i="4"/>
  <c r="MF123" i="4"/>
  <c r="MG123" i="4"/>
  <c r="MH123" i="4"/>
  <c r="MI123" i="4"/>
  <c r="MJ123" i="4"/>
  <c r="MK123" i="4"/>
  <c r="ML123" i="4"/>
  <c r="MM123" i="4"/>
  <c r="MN123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Z124" i="4"/>
  <c r="AA124" i="4"/>
  <c r="AB124" i="4"/>
  <c r="AC124" i="4"/>
  <c r="AD124" i="4"/>
  <c r="AE124" i="4"/>
  <c r="AF124" i="4"/>
  <c r="AG124" i="4"/>
  <c r="AH124" i="4"/>
  <c r="AI124" i="4"/>
  <c r="AJ124" i="4"/>
  <c r="AK124" i="4"/>
  <c r="AL124" i="4"/>
  <c r="AM124" i="4"/>
  <c r="AN124" i="4"/>
  <c r="AO124" i="4"/>
  <c r="AP124" i="4"/>
  <c r="AQ124" i="4"/>
  <c r="AR124" i="4"/>
  <c r="AS124" i="4"/>
  <c r="AT124" i="4"/>
  <c r="AU124" i="4"/>
  <c r="AV124" i="4"/>
  <c r="AW124" i="4"/>
  <c r="AX124" i="4"/>
  <c r="AY124" i="4"/>
  <c r="AZ124" i="4"/>
  <c r="BA124" i="4"/>
  <c r="BB124" i="4"/>
  <c r="BC124" i="4"/>
  <c r="BD124" i="4"/>
  <c r="BE124" i="4"/>
  <c r="BF124" i="4"/>
  <c r="BG124" i="4"/>
  <c r="BH124" i="4"/>
  <c r="BI124" i="4"/>
  <c r="BJ124" i="4"/>
  <c r="BK124" i="4"/>
  <c r="BL124" i="4"/>
  <c r="BM124" i="4"/>
  <c r="BN124" i="4"/>
  <c r="BO124" i="4"/>
  <c r="BP124" i="4"/>
  <c r="BQ124" i="4"/>
  <c r="BR124" i="4"/>
  <c r="BS124" i="4"/>
  <c r="BT124" i="4"/>
  <c r="BU124" i="4"/>
  <c r="BV124" i="4"/>
  <c r="BW124" i="4"/>
  <c r="BX124" i="4"/>
  <c r="BY124" i="4"/>
  <c r="BZ124" i="4"/>
  <c r="CA124" i="4"/>
  <c r="CB124" i="4"/>
  <c r="CC124" i="4"/>
  <c r="CD124" i="4"/>
  <c r="CE124" i="4"/>
  <c r="CF124" i="4"/>
  <c r="CG124" i="4"/>
  <c r="CH124" i="4"/>
  <c r="CI124" i="4"/>
  <c r="CJ124" i="4"/>
  <c r="CK124" i="4"/>
  <c r="CL124" i="4"/>
  <c r="CM124" i="4"/>
  <c r="CN124" i="4"/>
  <c r="CO124" i="4"/>
  <c r="CP124" i="4"/>
  <c r="CQ124" i="4"/>
  <c r="CR124" i="4"/>
  <c r="CS124" i="4"/>
  <c r="CT124" i="4"/>
  <c r="CU124" i="4"/>
  <c r="CV124" i="4"/>
  <c r="CW124" i="4"/>
  <c r="CX124" i="4"/>
  <c r="CY124" i="4"/>
  <c r="CZ124" i="4"/>
  <c r="DA124" i="4"/>
  <c r="DB124" i="4"/>
  <c r="DC124" i="4"/>
  <c r="DD124" i="4"/>
  <c r="DE124" i="4"/>
  <c r="DF124" i="4"/>
  <c r="DG124" i="4"/>
  <c r="DH124" i="4"/>
  <c r="DI124" i="4"/>
  <c r="DJ124" i="4"/>
  <c r="DK124" i="4"/>
  <c r="DL124" i="4"/>
  <c r="DM124" i="4"/>
  <c r="DN124" i="4"/>
  <c r="DO124" i="4"/>
  <c r="DP124" i="4"/>
  <c r="DQ124" i="4"/>
  <c r="DR124" i="4"/>
  <c r="DS124" i="4"/>
  <c r="DT124" i="4"/>
  <c r="DU124" i="4"/>
  <c r="DV124" i="4"/>
  <c r="DW124" i="4"/>
  <c r="DX124" i="4"/>
  <c r="DY124" i="4"/>
  <c r="DZ124" i="4"/>
  <c r="EA124" i="4"/>
  <c r="EB124" i="4"/>
  <c r="EC124" i="4"/>
  <c r="ED124" i="4"/>
  <c r="EE124" i="4"/>
  <c r="EF124" i="4"/>
  <c r="EG124" i="4"/>
  <c r="EH124" i="4"/>
  <c r="EI124" i="4"/>
  <c r="EJ124" i="4"/>
  <c r="EK124" i="4"/>
  <c r="EL124" i="4"/>
  <c r="EM124" i="4"/>
  <c r="EN124" i="4"/>
  <c r="EO124" i="4"/>
  <c r="EP124" i="4"/>
  <c r="EQ124" i="4"/>
  <c r="ER124" i="4"/>
  <c r="ES124" i="4"/>
  <c r="ET124" i="4"/>
  <c r="EU124" i="4"/>
  <c r="EV124" i="4"/>
  <c r="EW124" i="4"/>
  <c r="EX124" i="4"/>
  <c r="EY124" i="4"/>
  <c r="EZ124" i="4"/>
  <c r="FA124" i="4"/>
  <c r="FB124" i="4"/>
  <c r="FC124" i="4"/>
  <c r="FD124" i="4"/>
  <c r="FE124" i="4"/>
  <c r="FF124" i="4"/>
  <c r="FG124" i="4"/>
  <c r="FH124" i="4"/>
  <c r="FI124" i="4"/>
  <c r="FJ124" i="4"/>
  <c r="FM124" i="4"/>
  <c r="FN124" i="4"/>
  <c r="FO124" i="4"/>
  <c r="FP124" i="4"/>
  <c r="FQ124" i="4"/>
  <c r="FR124" i="4"/>
  <c r="FS124" i="4"/>
  <c r="FT124" i="4"/>
  <c r="FU124" i="4"/>
  <c r="FV124" i="4"/>
  <c r="FW124" i="4"/>
  <c r="FX124" i="4"/>
  <c r="FY124" i="4"/>
  <c r="FZ124" i="4"/>
  <c r="GA124" i="4"/>
  <c r="GB124" i="4"/>
  <c r="GC124" i="4"/>
  <c r="GD124" i="4"/>
  <c r="GE124" i="4"/>
  <c r="GF124" i="4"/>
  <c r="GG124" i="4"/>
  <c r="GH124" i="4"/>
  <c r="GI124" i="4"/>
  <c r="GJ124" i="4"/>
  <c r="GK124" i="4"/>
  <c r="GL124" i="4"/>
  <c r="GM124" i="4"/>
  <c r="GN124" i="4"/>
  <c r="GO124" i="4"/>
  <c r="GP124" i="4"/>
  <c r="GQ124" i="4"/>
  <c r="GS124" i="4"/>
  <c r="GT124" i="4"/>
  <c r="GU124" i="4"/>
  <c r="GV124" i="4"/>
  <c r="GW124" i="4"/>
  <c r="GX124" i="4"/>
  <c r="GY124" i="4"/>
  <c r="GZ124" i="4"/>
  <c r="HA124" i="4"/>
  <c r="HB124" i="4"/>
  <c r="HC124" i="4"/>
  <c r="HD124" i="4"/>
  <c r="HE124" i="4"/>
  <c r="HF124" i="4"/>
  <c r="HG124" i="4"/>
  <c r="HH124" i="4"/>
  <c r="HI124" i="4"/>
  <c r="HJ124" i="4"/>
  <c r="HK124" i="4"/>
  <c r="HL124" i="4"/>
  <c r="HM124" i="4"/>
  <c r="HN124" i="4"/>
  <c r="HO124" i="4"/>
  <c r="HP124" i="4"/>
  <c r="HQ124" i="4"/>
  <c r="HR124" i="4"/>
  <c r="HS124" i="4"/>
  <c r="HT124" i="4"/>
  <c r="HU124" i="4"/>
  <c r="HV124" i="4"/>
  <c r="HW124" i="4"/>
  <c r="HX124" i="4"/>
  <c r="HY124" i="4"/>
  <c r="HZ124" i="4"/>
  <c r="IA124" i="4"/>
  <c r="IB124" i="4"/>
  <c r="IC124" i="4"/>
  <c r="ID124" i="4"/>
  <c r="IE124" i="4"/>
  <c r="IF124" i="4"/>
  <c r="IG124" i="4"/>
  <c r="IH124" i="4"/>
  <c r="II124" i="4"/>
  <c r="IJ124" i="4"/>
  <c r="IK124" i="4"/>
  <c r="IM124" i="4"/>
  <c r="IN124" i="4"/>
  <c r="IO124" i="4"/>
  <c r="IP124" i="4"/>
  <c r="IQ124" i="4"/>
  <c r="IR124" i="4"/>
  <c r="IS124" i="4"/>
  <c r="IT124" i="4"/>
  <c r="IU124" i="4"/>
  <c r="IV124" i="4"/>
  <c r="IW124" i="4"/>
  <c r="IX124" i="4"/>
  <c r="IY124" i="4"/>
  <c r="IZ124" i="4"/>
  <c r="JA124" i="4"/>
  <c r="JB124" i="4"/>
  <c r="JC124" i="4"/>
  <c r="JD124" i="4"/>
  <c r="JE124" i="4"/>
  <c r="JG124" i="4"/>
  <c r="JH124" i="4"/>
  <c r="JI124" i="4"/>
  <c r="JJ124" i="4"/>
  <c r="JK124" i="4"/>
  <c r="JM124" i="4"/>
  <c r="JN124" i="4"/>
  <c r="JO124" i="4"/>
  <c r="JP124" i="4"/>
  <c r="JQ124" i="4"/>
  <c r="JR124" i="4"/>
  <c r="JT124" i="4"/>
  <c r="JU124" i="4"/>
  <c r="JV124" i="4"/>
  <c r="JX124" i="4"/>
  <c r="JY124" i="4"/>
  <c r="JZ124" i="4"/>
  <c r="KA124" i="4"/>
  <c r="KB124" i="4"/>
  <c r="KC124" i="4"/>
  <c r="KD124" i="4"/>
  <c r="KE124" i="4"/>
  <c r="KF124" i="4"/>
  <c r="KG124" i="4"/>
  <c r="KH124" i="4"/>
  <c r="KI124" i="4"/>
  <c r="KJ124" i="4"/>
  <c r="KK124" i="4"/>
  <c r="KL124" i="4"/>
  <c r="KM124" i="4"/>
  <c r="KN124" i="4"/>
  <c r="KO124" i="4"/>
  <c r="KP124" i="4"/>
  <c r="KQ124" i="4"/>
  <c r="KR124" i="4"/>
  <c r="KS124" i="4"/>
  <c r="KV124" i="4"/>
  <c r="KW124" i="4"/>
  <c r="KX124" i="4"/>
  <c r="KY124" i="4"/>
  <c r="KZ124" i="4"/>
  <c r="LA124" i="4"/>
  <c r="LB124" i="4"/>
  <c r="LC124" i="4"/>
  <c r="LD124" i="4"/>
  <c r="LE124" i="4"/>
  <c r="LF124" i="4"/>
  <c r="LG124" i="4"/>
  <c r="LH124" i="4"/>
  <c r="LI124" i="4"/>
  <c r="LJ124" i="4"/>
  <c r="LK124" i="4"/>
  <c r="LL124" i="4"/>
  <c r="LM124" i="4"/>
  <c r="LN124" i="4"/>
  <c r="LO124" i="4"/>
  <c r="LP124" i="4"/>
  <c r="LQ124" i="4"/>
  <c r="LR124" i="4"/>
  <c r="LS124" i="4"/>
  <c r="LT124" i="4"/>
  <c r="LU124" i="4"/>
  <c r="LV124" i="4"/>
  <c r="LW124" i="4"/>
  <c r="LX124" i="4"/>
  <c r="LY124" i="4"/>
  <c r="LZ124" i="4"/>
  <c r="MA124" i="4"/>
  <c r="MB124" i="4"/>
  <c r="MC124" i="4"/>
  <c r="MD124" i="4"/>
  <c r="ME124" i="4"/>
  <c r="MF124" i="4"/>
  <c r="MG124" i="4"/>
  <c r="MH124" i="4"/>
  <c r="MI124" i="4"/>
  <c r="MJ124" i="4"/>
  <c r="MK124" i="4"/>
  <c r="ML124" i="4"/>
  <c r="MM124" i="4"/>
  <c r="MN124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Z125" i="4"/>
  <c r="AA125" i="4"/>
  <c r="AB125" i="4"/>
  <c r="AC125" i="4"/>
  <c r="AD125" i="4"/>
  <c r="AE125" i="4"/>
  <c r="AF125" i="4"/>
  <c r="AG125" i="4"/>
  <c r="AH125" i="4"/>
  <c r="AI125" i="4"/>
  <c r="AJ125" i="4"/>
  <c r="AK125" i="4"/>
  <c r="AL125" i="4"/>
  <c r="AM125" i="4"/>
  <c r="AN125" i="4"/>
  <c r="AO125" i="4"/>
  <c r="AP125" i="4"/>
  <c r="AQ125" i="4"/>
  <c r="AR125" i="4"/>
  <c r="AS125" i="4"/>
  <c r="AT125" i="4"/>
  <c r="AU125" i="4"/>
  <c r="AV125" i="4"/>
  <c r="AW125" i="4"/>
  <c r="AX125" i="4"/>
  <c r="AY125" i="4"/>
  <c r="AZ125" i="4"/>
  <c r="BA125" i="4"/>
  <c r="BB125" i="4"/>
  <c r="BC125" i="4"/>
  <c r="BD125" i="4"/>
  <c r="BE125" i="4"/>
  <c r="BF125" i="4"/>
  <c r="BG125" i="4"/>
  <c r="BH125" i="4"/>
  <c r="BI125" i="4"/>
  <c r="BJ125" i="4"/>
  <c r="BK125" i="4"/>
  <c r="BL125" i="4"/>
  <c r="BM125" i="4"/>
  <c r="BN125" i="4"/>
  <c r="BO125" i="4"/>
  <c r="BP125" i="4"/>
  <c r="BQ125" i="4"/>
  <c r="BR125" i="4"/>
  <c r="BS125" i="4"/>
  <c r="BT125" i="4"/>
  <c r="BU125" i="4"/>
  <c r="BV125" i="4"/>
  <c r="BW125" i="4"/>
  <c r="BX125" i="4"/>
  <c r="BY125" i="4"/>
  <c r="BZ125" i="4"/>
  <c r="CA125" i="4"/>
  <c r="CB125" i="4"/>
  <c r="CC125" i="4"/>
  <c r="CD125" i="4"/>
  <c r="CE125" i="4"/>
  <c r="CF125" i="4"/>
  <c r="CG125" i="4"/>
  <c r="CH125" i="4"/>
  <c r="CI125" i="4"/>
  <c r="CJ125" i="4"/>
  <c r="CK125" i="4"/>
  <c r="CL125" i="4"/>
  <c r="CM125" i="4"/>
  <c r="CN125" i="4"/>
  <c r="CO125" i="4"/>
  <c r="CP125" i="4"/>
  <c r="CQ125" i="4"/>
  <c r="CR125" i="4"/>
  <c r="CS125" i="4"/>
  <c r="CT125" i="4"/>
  <c r="CU125" i="4"/>
  <c r="CV125" i="4"/>
  <c r="CW125" i="4"/>
  <c r="CX125" i="4"/>
  <c r="CY125" i="4"/>
  <c r="CZ125" i="4"/>
  <c r="DA125" i="4"/>
  <c r="DB125" i="4"/>
  <c r="DC125" i="4"/>
  <c r="DD125" i="4"/>
  <c r="DE125" i="4"/>
  <c r="DF125" i="4"/>
  <c r="DG125" i="4"/>
  <c r="DH125" i="4"/>
  <c r="DI125" i="4"/>
  <c r="DJ125" i="4"/>
  <c r="DK125" i="4"/>
  <c r="DL125" i="4"/>
  <c r="DM125" i="4"/>
  <c r="DN125" i="4"/>
  <c r="DO125" i="4"/>
  <c r="DP125" i="4"/>
  <c r="DQ125" i="4"/>
  <c r="DR125" i="4"/>
  <c r="DS125" i="4"/>
  <c r="DT125" i="4"/>
  <c r="DU125" i="4"/>
  <c r="DV125" i="4"/>
  <c r="DW125" i="4"/>
  <c r="DX125" i="4"/>
  <c r="DY125" i="4"/>
  <c r="DZ125" i="4"/>
  <c r="EA125" i="4"/>
  <c r="EB125" i="4"/>
  <c r="EC125" i="4"/>
  <c r="ED125" i="4"/>
  <c r="EE125" i="4"/>
  <c r="EF125" i="4"/>
  <c r="EG125" i="4"/>
  <c r="EH125" i="4"/>
  <c r="EI125" i="4"/>
  <c r="EJ125" i="4"/>
  <c r="EK125" i="4"/>
  <c r="EL125" i="4"/>
  <c r="EM125" i="4"/>
  <c r="EN125" i="4"/>
  <c r="EO125" i="4"/>
  <c r="EP125" i="4"/>
  <c r="EQ125" i="4"/>
  <c r="ER125" i="4"/>
  <c r="ES125" i="4"/>
  <c r="ET125" i="4"/>
  <c r="EU125" i="4"/>
  <c r="EV125" i="4"/>
  <c r="EW125" i="4"/>
  <c r="EX125" i="4"/>
  <c r="EY125" i="4"/>
  <c r="EZ125" i="4"/>
  <c r="FA125" i="4"/>
  <c r="FB125" i="4"/>
  <c r="FC125" i="4"/>
  <c r="FD125" i="4"/>
  <c r="FE125" i="4"/>
  <c r="FF125" i="4"/>
  <c r="FG125" i="4"/>
  <c r="FH125" i="4"/>
  <c r="FI125" i="4"/>
  <c r="FJ125" i="4"/>
  <c r="FM125" i="4"/>
  <c r="FN125" i="4"/>
  <c r="FO125" i="4"/>
  <c r="FP125" i="4"/>
  <c r="FQ125" i="4"/>
  <c r="FR125" i="4"/>
  <c r="FS125" i="4"/>
  <c r="FT125" i="4"/>
  <c r="FU125" i="4"/>
  <c r="FV125" i="4"/>
  <c r="FW125" i="4"/>
  <c r="FX125" i="4"/>
  <c r="FY125" i="4"/>
  <c r="FZ125" i="4"/>
  <c r="GA125" i="4"/>
  <c r="GB125" i="4"/>
  <c r="GC125" i="4"/>
  <c r="GD125" i="4"/>
  <c r="GE125" i="4"/>
  <c r="GF125" i="4"/>
  <c r="GG125" i="4"/>
  <c r="GH125" i="4"/>
  <c r="GI125" i="4"/>
  <c r="GJ125" i="4"/>
  <c r="GK125" i="4"/>
  <c r="GL125" i="4"/>
  <c r="GM125" i="4"/>
  <c r="GN125" i="4"/>
  <c r="GO125" i="4"/>
  <c r="GP125" i="4"/>
  <c r="GQ125" i="4"/>
  <c r="GS125" i="4"/>
  <c r="GT125" i="4"/>
  <c r="GU125" i="4"/>
  <c r="GV125" i="4"/>
  <c r="GW125" i="4"/>
  <c r="GX125" i="4"/>
  <c r="GY125" i="4"/>
  <c r="GZ125" i="4"/>
  <c r="HA125" i="4"/>
  <c r="HB125" i="4"/>
  <c r="HC125" i="4"/>
  <c r="HD125" i="4"/>
  <c r="HE125" i="4"/>
  <c r="HF125" i="4"/>
  <c r="HG125" i="4"/>
  <c r="HH125" i="4"/>
  <c r="HI125" i="4"/>
  <c r="HJ125" i="4"/>
  <c r="HK125" i="4"/>
  <c r="HL125" i="4"/>
  <c r="HM125" i="4"/>
  <c r="HN125" i="4"/>
  <c r="HO125" i="4"/>
  <c r="HP125" i="4"/>
  <c r="HQ125" i="4"/>
  <c r="HR125" i="4"/>
  <c r="HS125" i="4"/>
  <c r="HT125" i="4"/>
  <c r="HU125" i="4"/>
  <c r="HV125" i="4"/>
  <c r="HW125" i="4"/>
  <c r="HX125" i="4"/>
  <c r="HY125" i="4"/>
  <c r="HZ125" i="4"/>
  <c r="IA125" i="4"/>
  <c r="IB125" i="4"/>
  <c r="IC125" i="4"/>
  <c r="ID125" i="4"/>
  <c r="IE125" i="4"/>
  <c r="IF125" i="4"/>
  <c r="IG125" i="4"/>
  <c r="IH125" i="4"/>
  <c r="II125" i="4"/>
  <c r="IJ125" i="4"/>
  <c r="IK125" i="4"/>
  <c r="IM125" i="4"/>
  <c r="IN125" i="4"/>
  <c r="IO125" i="4"/>
  <c r="IP125" i="4"/>
  <c r="IQ125" i="4"/>
  <c r="IR125" i="4"/>
  <c r="IS125" i="4"/>
  <c r="IT125" i="4"/>
  <c r="IU125" i="4"/>
  <c r="IV125" i="4"/>
  <c r="IW125" i="4"/>
  <c r="IX125" i="4"/>
  <c r="IY125" i="4"/>
  <c r="IZ125" i="4"/>
  <c r="JA125" i="4"/>
  <c r="JB125" i="4"/>
  <c r="JC125" i="4"/>
  <c r="JD125" i="4"/>
  <c r="JE125" i="4"/>
  <c r="JG125" i="4"/>
  <c r="JH125" i="4"/>
  <c r="JI125" i="4"/>
  <c r="JJ125" i="4"/>
  <c r="JK125" i="4"/>
  <c r="JM125" i="4"/>
  <c r="JN125" i="4"/>
  <c r="JO125" i="4"/>
  <c r="JP125" i="4"/>
  <c r="JQ125" i="4"/>
  <c r="JR125" i="4"/>
  <c r="JT125" i="4"/>
  <c r="JU125" i="4"/>
  <c r="JV125" i="4"/>
  <c r="JX125" i="4"/>
  <c r="JY125" i="4"/>
  <c r="JZ125" i="4"/>
  <c r="KA125" i="4"/>
  <c r="KB125" i="4"/>
  <c r="KC125" i="4"/>
  <c r="KD125" i="4"/>
  <c r="KE125" i="4"/>
  <c r="KF125" i="4"/>
  <c r="KG125" i="4"/>
  <c r="KH125" i="4"/>
  <c r="KI125" i="4"/>
  <c r="KJ125" i="4"/>
  <c r="KK125" i="4"/>
  <c r="KL125" i="4"/>
  <c r="KM125" i="4"/>
  <c r="KN125" i="4"/>
  <c r="KO125" i="4"/>
  <c r="KP125" i="4"/>
  <c r="KQ125" i="4"/>
  <c r="KR125" i="4"/>
  <c r="KS125" i="4"/>
  <c r="KV125" i="4"/>
  <c r="KW125" i="4"/>
  <c r="KX125" i="4"/>
  <c r="KY125" i="4"/>
  <c r="KZ125" i="4"/>
  <c r="LA125" i="4"/>
  <c r="LB125" i="4"/>
  <c r="LC125" i="4"/>
  <c r="LD125" i="4"/>
  <c r="LE125" i="4"/>
  <c r="LF125" i="4"/>
  <c r="LG125" i="4"/>
  <c r="LH125" i="4"/>
  <c r="LI125" i="4"/>
  <c r="LJ125" i="4"/>
  <c r="LK125" i="4"/>
  <c r="LL125" i="4"/>
  <c r="LM125" i="4"/>
  <c r="LN125" i="4"/>
  <c r="LO125" i="4"/>
  <c r="LP125" i="4"/>
  <c r="LQ125" i="4"/>
  <c r="LR125" i="4"/>
  <c r="LS125" i="4"/>
  <c r="LT125" i="4"/>
  <c r="LU125" i="4"/>
  <c r="LV125" i="4"/>
  <c r="LW125" i="4"/>
  <c r="LX125" i="4"/>
  <c r="LY125" i="4"/>
  <c r="LZ125" i="4"/>
  <c r="MA125" i="4"/>
  <c r="MB125" i="4"/>
  <c r="MC125" i="4"/>
  <c r="MD125" i="4"/>
  <c r="ME125" i="4"/>
  <c r="MF125" i="4"/>
  <c r="MG125" i="4"/>
  <c r="MH125" i="4"/>
  <c r="MI125" i="4"/>
  <c r="MJ125" i="4"/>
  <c r="MK125" i="4"/>
  <c r="ML125" i="4"/>
  <c r="MM125" i="4"/>
  <c r="MN125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Z126" i="4"/>
  <c r="AA126" i="4"/>
  <c r="AB126" i="4"/>
  <c r="AC126" i="4"/>
  <c r="AD126" i="4"/>
  <c r="AE126" i="4"/>
  <c r="AF126" i="4"/>
  <c r="AG126" i="4"/>
  <c r="AH126" i="4"/>
  <c r="AI126" i="4"/>
  <c r="AJ126" i="4"/>
  <c r="AK126" i="4"/>
  <c r="AL126" i="4"/>
  <c r="AM126" i="4"/>
  <c r="AN126" i="4"/>
  <c r="AO126" i="4"/>
  <c r="AP126" i="4"/>
  <c r="AQ126" i="4"/>
  <c r="AR126" i="4"/>
  <c r="AS126" i="4"/>
  <c r="AT126" i="4"/>
  <c r="AU126" i="4"/>
  <c r="AV126" i="4"/>
  <c r="AW126" i="4"/>
  <c r="AX126" i="4"/>
  <c r="AY126" i="4"/>
  <c r="AZ126" i="4"/>
  <c r="BA126" i="4"/>
  <c r="BB126" i="4"/>
  <c r="BC126" i="4"/>
  <c r="BD126" i="4"/>
  <c r="BE126" i="4"/>
  <c r="BF126" i="4"/>
  <c r="BG126" i="4"/>
  <c r="BH126" i="4"/>
  <c r="BI126" i="4"/>
  <c r="BJ126" i="4"/>
  <c r="BK126" i="4"/>
  <c r="BL126" i="4"/>
  <c r="BM126" i="4"/>
  <c r="BN126" i="4"/>
  <c r="BO126" i="4"/>
  <c r="BP126" i="4"/>
  <c r="BQ126" i="4"/>
  <c r="BR126" i="4"/>
  <c r="BS126" i="4"/>
  <c r="BT126" i="4"/>
  <c r="BU126" i="4"/>
  <c r="BV126" i="4"/>
  <c r="BW126" i="4"/>
  <c r="BX126" i="4"/>
  <c r="BY126" i="4"/>
  <c r="BZ126" i="4"/>
  <c r="CA126" i="4"/>
  <c r="CB126" i="4"/>
  <c r="CC126" i="4"/>
  <c r="CD126" i="4"/>
  <c r="CE126" i="4"/>
  <c r="CF126" i="4"/>
  <c r="CG126" i="4"/>
  <c r="CH126" i="4"/>
  <c r="CI126" i="4"/>
  <c r="CJ126" i="4"/>
  <c r="CK126" i="4"/>
  <c r="CL126" i="4"/>
  <c r="CM126" i="4"/>
  <c r="CN126" i="4"/>
  <c r="CO126" i="4"/>
  <c r="CP126" i="4"/>
  <c r="CQ126" i="4"/>
  <c r="CR126" i="4"/>
  <c r="CS126" i="4"/>
  <c r="CT126" i="4"/>
  <c r="CU126" i="4"/>
  <c r="CV126" i="4"/>
  <c r="CW126" i="4"/>
  <c r="CX126" i="4"/>
  <c r="CY126" i="4"/>
  <c r="CZ126" i="4"/>
  <c r="DA126" i="4"/>
  <c r="DB126" i="4"/>
  <c r="DC126" i="4"/>
  <c r="DD126" i="4"/>
  <c r="DE126" i="4"/>
  <c r="DF126" i="4"/>
  <c r="DG126" i="4"/>
  <c r="DH126" i="4"/>
  <c r="DI126" i="4"/>
  <c r="DJ126" i="4"/>
  <c r="DK126" i="4"/>
  <c r="DL126" i="4"/>
  <c r="DM126" i="4"/>
  <c r="DN126" i="4"/>
  <c r="DO126" i="4"/>
  <c r="DP126" i="4"/>
  <c r="DQ126" i="4"/>
  <c r="DR126" i="4"/>
  <c r="DS126" i="4"/>
  <c r="DT126" i="4"/>
  <c r="DU126" i="4"/>
  <c r="DV126" i="4"/>
  <c r="DW126" i="4"/>
  <c r="DX126" i="4"/>
  <c r="DY126" i="4"/>
  <c r="DZ126" i="4"/>
  <c r="EA126" i="4"/>
  <c r="EB126" i="4"/>
  <c r="EC126" i="4"/>
  <c r="ED126" i="4"/>
  <c r="EE126" i="4"/>
  <c r="EF126" i="4"/>
  <c r="EG126" i="4"/>
  <c r="EH126" i="4"/>
  <c r="EI126" i="4"/>
  <c r="EJ126" i="4"/>
  <c r="EK126" i="4"/>
  <c r="EL126" i="4"/>
  <c r="EM126" i="4"/>
  <c r="EN126" i="4"/>
  <c r="EO126" i="4"/>
  <c r="EP126" i="4"/>
  <c r="EQ126" i="4"/>
  <c r="ER126" i="4"/>
  <c r="ES126" i="4"/>
  <c r="ET126" i="4"/>
  <c r="EU126" i="4"/>
  <c r="EV126" i="4"/>
  <c r="EW126" i="4"/>
  <c r="EX126" i="4"/>
  <c r="EY126" i="4"/>
  <c r="EZ126" i="4"/>
  <c r="FA126" i="4"/>
  <c r="FB126" i="4"/>
  <c r="FC126" i="4"/>
  <c r="FD126" i="4"/>
  <c r="FE126" i="4"/>
  <c r="FF126" i="4"/>
  <c r="FG126" i="4"/>
  <c r="FH126" i="4"/>
  <c r="FI126" i="4"/>
  <c r="FJ126" i="4"/>
  <c r="FM126" i="4"/>
  <c r="FN126" i="4"/>
  <c r="FO126" i="4"/>
  <c r="FP126" i="4"/>
  <c r="FQ126" i="4"/>
  <c r="FR126" i="4"/>
  <c r="FS126" i="4"/>
  <c r="FT126" i="4"/>
  <c r="FU126" i="4"/>
  <c r="FV126" i="4"/>
  <c r="FW126" i="4"/>
  <c r="FX126" i="4"/>
  <c r="FY126" i="4"/>
  <c r="FZ126" i="4"/>
  <c r="GA126" i="4"/>
  <c r="GB126" i="4"/>
  <c r="GC126" i="4"/>
  <c r="GD126" i="4"/>
  <c r="GE126" i="4"/>
  <c r="GF126" i="4"/>
  <c r="GG126" i="4"/>
  <c r="GH126" i="4"/>
  <c r="GI126" i="4"/>
  <c r="GJ126" i="4"/>
  <c r="GK126" i="4"/>
  <c r="GL126" i="4"/>
  <c r="GM126" i="4"/>
  <c r="GN126" i="4"/>
  <c r="GO126" i="4"/>
  <c r="GP126" i="4"/>
  <c r="GQ126" i="4"/>
  <c r="GS126" i="4"/>
  <c r="GT126" i="4"/>
  <c r="GU126" i="4"/>
  <c r="GV126" i="4"/>
  <c r="GW126" i="4"/>
  <c r="GX126" i="4"/>
  <c r="GY126" i="4"/>
  <c r="GZ126" i="4"/>
  <c r="HA126" i="4"/>
  <c r="HB126" i="4"/>
  <c r="HC126" i="4"/>
  <c r="HD126" i="4"/>
  <c r="HE126" i="4"/>
  <c r="HF126" i="4"/>
  <c r="HG126" i="4"/>
  <c r="HH126" i="4"/>
  <c r="HI126" i="4"/>
  <c r="HJ126" i="4"/>
  <c r="HK126" i="4"/>
  <c r="HL126" i="4"/>
  <c r="HM126" i="4"/>
  <c r="HN126" i="4"/>
  <c r="HO126" i="4"/>
  <c r="HP126" i="4"/>
  <c r="HQ126" i="4"/>
  <c r="HR126" i="4"/>
  <c r="HS126" i="4"/>
  <c r="HT126" i="4"/>
  <c r="HU126" i="4"/>
  <c r="HV126" i="4"/>
  <c r="HW126" i="4"/>
  <c r="HX126" i="4"/>
  <c r="HY126" i="4"/>
  <c r="HZ126" i="4"/>
  <c r="IA126" i="4"/>
  <c r="IB126" i="4"/>
  <c r="IC126" i="4"/>
  <c r="ID126" i="4"/>
  <c r="IE126" i="4"/>
  <c r="IF126" i="4"/>
  <c r="IG126" i="4"/>
  <c r="IH126" i="4"/>
  <c r="II126" i="4"/>
  <c r="IJ126" i="4"/>
  <c r="IK126" i="4"/>
  <c r="IM126" i="4"/>
  <c r="IN126" i="4"/>
  <c r="IO126" i="4"/>
  <c r="IP126" i="4"/>
  <c r="IQ126" i="4"/>
  <c r="IR126" i="4"/>
  <c r="IS126" i="4"/>
  <c r="IT126" i="4"/>
  <c r="IU126" i="4"/>
  <c r="IV126" i="4"/>
  <c r="IW126" i="4"/>
  <c r="IX126" i="4"/>
  <c r="IY126" i="4"/>
  <c r="IZ126" i="4"/>
  <c r="JA126" i="4"/>
  <c r="JB126" i="4"/>
  <c r="JC126" i="4"/>
  <c r="JD126" i="4"/>
  <c r="JE126" i="4"/>
  <c r="JG126" i="4"/>
  <c r="JH126" i="4"/>
  <c r="JI126" i="4"/>
  <c r="JJ126" i="4"/>
  <c r="JK126" i="4"/>
  <c r="JM126" i="4"/>
  <c r="JN126" i="4"/>
  <c r="JO126" i="4"/>
  <c r="JP126" i="4"/>
  <c r="JQ126" i="4"/>
  <c r="JR126" i="4"/>
  <c r="JT126" i="4"/>
  <c r="JU126" i="4"/>
  <c r="JV126" i="4"/>
  <c r="JX126" i="4"/>
  <c r="JY126" i="4"/>
  <c r="JZ126" i="4"/>
  <c r="KA126" i="4"/>
  <c r="KB126" i="4"/>
  <c r="KC126" i="4"/>
  <c r="KD126" i="4"/>
  <c r="KE126" i="4"/>
  <c r="KF126" i="4"/>
  <c r="KG126" i="4"/>
  <c r="KH126" i="4"/>
  <c r="KI126" i="4"/>
  <c r="KJ126" i="4"/>
  <c r="KK126" i="4"/>
  <c r="KL126" i="4"/>
  <c r="KM126" i="4"/>
  <c r="KN126" i="4"/>
  <c r="KO126" i="4"/>
  <c r="KP126" i="4"/>
  <c r="KQ126" i="4"/>
  <c r="KR126" i="4"/>
  <c r="KS126" i="4"/>
  <c r="KV126" i="4"/>
  <c r="KW126" i="4"/>
  <c r="KX126" i="4"/>
  <c r="KY126" i="4"/>
  <c r="KZ126" i="4"/>
  <c r="LA126" i="4"/>
  <c r="LB126" i="4"/>
  <c r="LC126" i="4"/>
  <c r="LD126" i="4"/>
  <c r="LE126" i="4"/>
  <c r="LF126" i="4"/>
  <c r="LG126" i="4"/>
  <c r="LH126" i="4"/>
  <c r="LI126" i="4"/>
  <c r="LJ126" i="4"/>
  <c r="LK126" i="4"/>
  <c r="LL126" i="4"/>
  <c r="LM126" i="4"/>
  <c r="LN126" i="4"/>
  <c r="LO126" i="4"/>
  <c r="LP126" i="4"/>
  <c r="LQ126" i="4"/>
  <c r="LR126" i="4"/>
  <c r="LS126" i="4"/>
  <c r="LT126" i="4"/>
  <c r="LU126" i="4"/>
  <c r="LV126" i="4"/>
  <c r="LW126" i="4"/>
  <c r="LX126" i="4"/>
  <c r="LY126" i="4"/>
  <c r="LZ126" i="4"/>
  <c r="MA126" i="4"/>
  <c r="MB126" i="4"/>
  <c r="MC126" i="4"/>
  <c r="MD126" i="4"/>
  <c r="ME126" i="4"/>
  <c r="MF126" i="4"/>
  <c r="MG126" i="4"/>
  <c r="MH126" i="4"/>
  <c r="MI126" i="4"/>
  <c r="MJ126" i="4"/>
  <c r="MK126" i="4"/>
  <c r="ML126" i="4"/>
  <c r="MM126" i="4"/>
  <c r="MN126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AA127" i="4"/>
  <c r="AB127" i="4"/>
  <c r="AC127" i="4"/>
  <c r="AD127" i="4"/>
  <c r="AE127" i="4"/>
  <c r="AF127" i="4"/>
  <c r="AG127" i="4"/>
  <c r="AH127" i="4"/>
  <c r="AI127" i="4"/>
  <c r="AJ127" i="4"/>
  <c r="AK127" i="4"/>
  <c r="AL127" i="4"/>
  <c r="AM127" i="4"/>
  <c r="AN127" i="4"/>
  <c r="AO127" i="4"/>
  <c r="AP127" i="4"/>
  <c r="AQ127" i="4"/>
  <c r="AR127" i="4"/>
  <c r="AS127" i="4"/>
  <c r="AT127" i="4"/>
  <c r="AU127" i="4"/>
  <c r="AV127" i="4"/>
  <c r="AW127" i="4"/>
  <c r="AX127" i="4"/>
  <c r="AY127" i="4"/>
  <c r="AZ127" i="4"/>
  <c r="BA127" i="4"/>
  <c r="BB127" i="4"/>
  <c r="BC127" i="4"/>
  <c r="BD127" i="4"/>
  <c r="BE127" i="4"/>
  <c r="BF127" i="4"/>
  <c r="BG127" i="4"/>
  <c r="BH127" i="4"/>
  <c r="BI127" i="4"/>
  <c r="BJ127" i="4"/>
  <c r="BK127" i="4"/>
  <c r="BL127" i="4"/>
  <c r="BM127" i="4"/>
  <c r="BN127" i="4"/>
  <c r="BO127" i="4"/>
  <c r="BP127" i="4"/>
  <c r="BQ127" i="4"/>
  <c r="BR127" i="4"/>
  <c r="BS127" i="4"/>
  <c r="BT127" i="4"/>
  <c r="BU127" i="4"/>
  <c r="BV127" i="4"/>
  <c r="BW127" i="4"/>
  <c r="BX127" i="4"/>
  <c r="BY127" i="4"/>
  <c r="BZ127" i="4"/>
  <c r="CA127" i="4"/>
  <c r="CB127" i="4"/>
  <c r="CC127" i="4"/>
  <c r="CD127" i="4"/>
  <c r="CE127" i="4"/>
  <c r="CF127" i="4"/>
  <c r="CG127" i="4"/>
  <c r="CH127" i="4"/>
  <c r="CI127" i="4"/>
  <c r="CJ127" i="4"/>
  <c r="CK127" i="4"/>
  <c r="CL127" i="4"/>
  <c r="CM127" i="4"/>
  <c r="CN127" i="4"/>
  <c r="CO127" i="4"/>
  <c r="CP127" i="4"/>
  <c r="CQ127" i="4"/>
  <c r="CR127" i="4"/>
  <c r="CS127" i="4"/>
  <c r="CT127" i="4"/>
  <c r="CU127" i="4"/>
  <c r="CV127" i="4"/>
  <c r="CW127" i="4"/>
  <c r="CX127" i="4"/>
  <c r="CY127" i="4"/>
  <c r="CZ127" i="4"/>
  <c r="DA127" i="4"/>
  <c r="DB127" i="4"/>
  <c r="DC127" i="4"/>
  <c r="DD127" i="4"/>
  <c r="DE127" i="4"/>
  <c r="DF127" i="4"/>
  <c r="DG127" i="4"/>
  <c r="DH127" i="4"/>
  <c r="DI127" i="4"/>
  <c r="DJ127" i="4"/>
  <c r="DK127" i="4"/>
  <c r="DL127" i="4"/>
  <c r="DM127" i="4"/>
  <c r="DN127" i="4"/>
  <c r="DO127" i="4"/>
  <c r="DP127" i="4"/>
  <c r="DQ127" i="4"/>
  <c r="DR127" i="4"/>
  <c r="DS127" i="4"/>
  <c r="DT127" i="4"/>
  <c r="DU127" i="4"/>
  <c r="DV127" i="4"/>
  <c r="DW127" i="4"/>
  <c r="DX127" i="4"/>
  <c r="DY127" i="4"/>
  <c r="DZ127" i="4"/>
  <c r="EA127" i="4"/>
  <c r="EB127" i="4"/>
  <c r="EC127" i="4"/>
  <c r="ED127" i="4"/>
  <c r="EE127" i="4"/>
  <c r="EF127" i="4"/>
  <c r="EG127" i="4"/>
  <c r="EH127" i="4"/>
  <c r="EI127" i="4"/>
  <c r="EJ127" i="4"/>
  <c r="EK127" i="4"/>
  <c r="EL127" i="4"/>
  <c r="EM127" i="4"/>
  <c r="EN127" i="4"/>
  <c r="EO127" i="4"/>
  <c r="EP127" i="4"/>
  <c r="EQ127" i="4"/>
  <c r="ER127" i="4"/>
  <c r="ES127" i="4"/>
  <c r="ET127" i="4"/>
  <c r="EU127" i="4"/>
  <c r="EV127" i="4"/>
  <c r="EW127" i="4"/>
  <c r="EX127" i="4"/>
  <c r="EY127" i="4"/>
  <c r="EZ127" i="4"/>
  <c r="FA127" i="4"/>
  <c r="FB127" i="4"/>
  <c r="FC127" i="4"/>
  <c r="FD127" i="4"/>
  <c r="FE127" i="4"/>
  <c r="FF127" i="4"/>
  <c r="FG127" i="4"/>
  <c r="FH127" i="4"/>
  <c r="FI127" i="4"/>
  <c r="FJ127" i="4"/>
  <c r="FM127" i="4"/>
  <c r="FN127" i="4"/>
  <c r="FO127" i="4"/>
  <c r="FP127" i="4"/>
  <c r="FQ127" i="4"/>
  <c r="FR127" i="4"/>
  <c r="FS127" i="4"/>
  <c r="FT127" i="4"/>
  <c r="FU127" i="4"/>
  <c r="FV127" i="4"/>
  <c r="FW127" i="4"/>
  <c r="FX127" i="4"/>
  <c r="FY127" i="4"/>
  <c r="FZ127" i="4"/>
  <c r="GA127" i="4"/>
  <c r="GB127" i="4"/>
  <c r="GC127" i="4"/>
  <c r="GD127" i="4"/>
  <c r="GE127" i="4"/>
  <c r="GF127" i="4"/>
  <c r="GG127" i="4"/>
  <c r="GH127" i="4"/>
  <c r="GI127" i="4"/>
  <c r="GJ127" i="4"/>
  <c r="GK127" i="4"/>
  <c r="GL127" i="4"/>
  <c r="GM127" i="4"/>
  <c r="GN127" i="4"/>
  <c r="GO127" i="4"/>
  <c r="GP127" i="4"/>
  <c r="GQ127" i="4"/>
  <c r="GS127" i="4"/>
  <c r="GT127" i="4"/>
  <c r="GU127" i="4"/>
  <c r="GV127" i="4"/>
  <c r="GW127" i="4"/>
  <c r="GX127" i="4"/>
  <c r="GY127" i="4"/>
  <c r="GZ127" i="4"/>
  <c r="HA127" i="4"/>
  <c r="HB127" i="4"/>
  <c r="HC127" i="4"/>
  <c r="HD127" i="4"/>
  <c r="HE127" i="4"/>
  <c r="HF127" i="4"/>
  <c r="HG127" i="4"/>
  <c r="HH127" i="4"/>
  <c r="HI127" i="4"/>
  <c r="HJ127" i="4"/>
  <c r="HK127" i="4"/>
  <c r="HL127" i="4"/>
  <c r="HM127" i="4"/>
  <c r="HN127" i="4"/>
  <c r="HO127" i="4"/>
  <c r="HP127" i="4"/>
  <c r="HQ127" i="4"/>
  <c r="HR127" i="4"/>
  <c r="HS127" i="4"/>
  <c r="HT127" i="4"/>
  <c r="HU127" i="4"/>
  <c r="HV127" i="4"/>
  <c r="HW127" i="4"/>
  <c r="HX127" i="4"/>
  <c r="HY127" i="4"/>
  <c r="HZ127" i="4"/>
  <c r="IA127" i="4"/>
  <c r="IB127" i="4"/>
  <c r="IC127" i="4"/>
  <c r="ID127" i="4"/>
  <c r="IE127" i="4"/>
  <c r="IF127" i="4"/>
  <c r="IG127" i="4"/>
  <c r="IH127" i="4"/>
  <c r="II127" i="4"/>
  <c r="IJ127" i="4"/>
  <c r="IK127" i="4"/>
  <c r="IM127" i="4"/>
  <c r="IN127" i="4"/>
  <c r="IO127" i="4"/>
  <c r="IP127" i="4"/>
  <c r="IQ127" i="4"/>
  <c r="IR127" i="4"/>
  <c r="IS127" i="4"/>
  <c r="IT127" i="4"/>
  <c r="IU127" i="4"/>
  <c r="IV127" i="4"/>
  <c r="IW127" i="4"/>
  <c r="IX127" i="4"/>
  <c r="IY127" i="4"/>
  <c r="IZ127" i="4"/>
  <c r="JA127" i="4"/>
  <c r="JB127" i="4"/>
  <c r="JC127" i="4"/>
  <c r="JD127" i="4"/>
  <c r="JE127" i="4"/>
  <c r="JG127" i="4"/>
  <c r="JH127" i="4"/>
  <c r="JI127" i="4"/>
  <c r="JJ127" i="4"/>
  <c r="JK127" i="4"/>
  <c r="JM127" i="4"/>
  <c r="JN127" i="4"/>
  <c r="JO127" i="4"/>
  <c r="JP127" i="4"/>
  <c r="JQ127" i="4"/>
  <c r="JR127" i="4"/>
  <c r="JT127" i="4"/>
  <c r="JU127" i="4"/>
  <c r="JV127" i="4"/>
  <c r="JX127" i="4"/>
  <c r="JY127" i="4"/>
  <c r="JZ127" i="4"/>
  <c r="KA127" i="4"/>
  <c r="KB127" i="4"/>
  <c r="KC127" i="4"/>
  <c r="KD127" i="4"/>
  <c r="KE127" i="4"/>
  <c r="KF127" i="4"/>
  <c r="KG127" i="4"/>
  <c r="KH127" i="4"/>
  <c r="KI127" i="4"/>
  <c r="KJ127" i="4"/>
  <c r="KK127" i="4"/>
  <c r="KL127" i="4"/>
  <c r="KM127" i="4"/>
  <c r="KN127" i="4"/>
  <c r="KO127" i="4"/>
  <c r="KP127" i="4"/>
  <c r="KQ127" i="4"/>
  <c r="KR127" i="4"/>
  <c r="KS127" i="4"/>
  <c r="KV127" i="4"/>
  <c r="KW127" i="4"/>
  <c r="KX127" i="4"/>
  <c r="KY127" i="4"/>
  <c r="KZ127" i="4"/>
  <c r="LA127" i="4"/>
  <c r="LB127" i="4"/>
  <c r="LC127" i="4"/>
  <c r="LD127" i="4"/>
  <c r="LE127" i="4"/>
  <c r="LF127" i="4"/>
  <c r="LG127" i="4"/>
  <c r="LH127" i="4"/>
  <c r="LI127" i="4"/>
  <c r="LJ127" i="4"/>
  <c r="LK127" i="4"/>
  <c r="LL127" i="4"/>
  <c r="LM127" i="4"/>
  <c r="LN127" i="4"/>
  <c r="LO127" i="4"/>
  <c r="LP127" i="4"/>
  <c r="LQ127" i="4"/>
  <c r="LR127" i="4"/>
  <c r="LS127" i="4"/>
  <c r="LT127" i="4"/>
  <c r="LU127" i="4"/>
  <c r="LV127" i="4"/>
  <c r="LW127" i="4"/>
  <c r="LX127" i="4"/>
  <c r="LY127" i="4"/>
  <c r="LZ127" i="4"/>
  <c r="MA127" i="4"/>
  <c r="MB127" i="4"/>
  <c r="MC127" i="4"/>
  <c r="MD127" i="4"/>
  <c r="ME127" i="4"/>
  <c r="MF127" i="4"/>
  <c r="MG127" i="4"/>
  <c r="MH127" i="4"/>
  <c r="MI127" i="4"/>
  <c r="MJ127" i="4"/>
  <c r="MK127" i="4"/>
  <c r="ML127" i="4"/>
  <c r="MM127" i="4"/>
  <c r="MN127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Z128" i="4"/>
  <c r="AA128" i="4"/>
  <c r="AB128" i="4"/>
  <c r="AC128" i="4"/>
  <c r="AD128" i="4"/>
  <c r="AE128" i="4"/>
  <c r="AF128" i="4"/>
  <c r="AG128" i="4"/>
  <c r="AH128" i="4"/>
  <c r="AI128" i="4"/>
  <c r="AJ128" i="4"/>
  <c r="AK128" i="4"/>
  <c r="AL128" i="4"/>
  <c r="AM128" i="4"/>
  <c r="AN128" i="4"/>
  <c r="AO128" i="4"/>
  <c r="AP128" i="4"/>
  <c r="AQ128" i="4"/>
  <c r="AR128" i="4"/>
  <c r="AS128" i="4"/>
  <c r="AT128" i="4"/>
  <c r="AU128" i="4"/>
  <c r="AV128" i="4"/>
  <c r="AW128" i="4"/>
  <c r="AX128" i="4"/>
  <c r="AY128" i="4"/>
  <c r="AZ128" i="4"/>
  <c r="BA128" i="4"/>
  <c r="BB128" i="4"/>
  <c r="BC128" i="4"/>
  <c r="BD128" i="4"/>
  <c r="BE128" i="4"/>
  <c r="BF128" i="4"/>
  <c r="BG128" i="4"/>
  <c r="BH128" i="4"/>
  <c r="BI128" i="4"/>
  <c r="BJ128" i="4"/>
  <c r="BK128" i="4"/>
  <c r="BL128" i="4"/>
  <c r="BM128" i="4"/>
  <c r="BN128" i="4"/>
  <c r="BO128" i="4"/>
  <c r="BP128" i="4"/>
  <c r="BQ128" i="4"/>
  <c r="BR128" i="4"/>
  <c r="BS128" i="4"/>
  <c r="BT128" i="4"/>
  <c r="BU128" i="4"/>
  <c r="BV128" i="4"/>
  <c r="BW128" i="4"/>
  <c r="BX128" i="4"/>
  <c r="BY128" i="4"/>
  <c r="BZ128" i="4"/>
  <c r="CA128" i="4"/>
  <c r="CB128" i="4"/>
  <c r="CC128" i="4"/>
  <c r="CD128" i="4"/>
  <c r="CE128" i="4"/>
  <c r="CF128" i="4"/>
  <c r="CG128" i="4"/>
  <c r="CH128" i="4"/>
  <c r="CI128" i="4"/>
  <c r="CJ128" i="4"/>
  <c r="CK128" i="4"/>
  <c r="CL128" i="4"/>
  <c r="CM128" i="4"/>
  <c r="CN128" i="4"/>
  <c r="CO128" i="4"/>
  <c r="CP128" i="4"/>
  <c r="CQ128" i="4"/>
  <c r="CR128" i="4"/>
  <c r="CS128" i="4"/>
  <c r="CT128" i="4"/>
  <c r="CU128" i="4"/>
  <c r="CV128" i="4"/>
  <c r="CW128" i="4"/>
  <c r="CX128" i="4"/>
  <c r="CY128" i="4"/>
  <c r="CZ128" i="4"/>
  <c r="DA128" i="4"/>
  <c r="DB128" i="4"/>
  <c r="DC128" i="4"/>
  <c r="DD128" i="4"/>
  <c r="DE128" i="4"/>
  <c r="DF128" i="4"/>
  <c r="DG128" i="4"/>
  <c r="DH128" i="4"/>
  <c r="DI128" i="4"/>
  <c r="DJ128" i="4"/>
  <c r="DK128" i="4"/>
  <c r="DL128" i="4"/>
  <c r="DM128" i="4"/>
  <c r="DN128" i="4"/>
  <c r="DO128" i="4"/>
  <c r="DP128" i="4"/>
  <c r="DQ128" i="4"/>
  <c r="DR128" i="4"/>
  <c r="DS128" i="4"/>
  <c r="DT128" i="4"/>
  <c r="DU128" i="4"/>
  <c r="DV128" i="4"/>
  <c r="DW128" i="4"/>
  <c r="DX128" i="4"/>
  <c r="DY128" i="4"/>
  <c r="DZ128" i="4"/>
  <c r="EA128" i="4"/>
  <c r="EB128" i="4"/>
  <c r="EC128" i="4"/>
  <c r="ED128" i="4"/>
  <c r="EE128" i="4"/>
  <c r="EF128" i="4"/>
  <c r="EG128" i="4"/>
  <c r="EH128" i="4"/>
  <c r="EI128" i="4"/>
  <c r="EJ128" i="4"/>
  <c r="EK128" i="4"/>
  <c r="EL128" i="4"/>
  <c r="EM128" i="4"/>
  <c r="EN128" i="4"/>
  <c r="EO128" i="4"/>
  <c r="EP128" i="4"/>
  <c r="EQ128" i="4"/>
  <c r="ER128" i="4"/>
  <c r="ES128" i="4"/>
  <c r="ET128" i="4"/>
  <c r="EU128" i="4"/>
  <c r="EV128" i="4"/>
  <c r="EW128" i="4"/>
  <c r="EX128" i="4"/>
  <c r="EY128" i="4"/>
  <c r="EZ128" i="4"/>
  <c r="FA128" i="4"/>
  <c r="FB128" i="4"/>
  <c r="FC128" i="4"/>
  <c r="FD128" i="4"/>
  <c r="FE128" i="4"/>
  <c r="FF128" i="4"/>
  <c r="FG128" i="4"/>
  <c r="FH128" i="4"/>
  <c r="FI128" i="4"/>
  <c r="FJ128" i="4"/>
  <c r="FM128" i="4"/>
  <c r="FN128" i="4"/>
  <c r="FO128" i="4"/>
  <c r="FP128" i="4"/>
  <c r="FQ128" i="4"/>
  <c r="FR128" i="4"/>
  <c r="FS128" i="4"/>
  <c r="FT128" i="4"/>
  <c r="FU128" i="4"/>
  <c r="FV128" i="4"/>
  <c r="FW128" i="4"/>
  <c r="FX128" i="4"/>
  <c r="FY128" i="4"/>
  <c r="FZ128" i="4"/>
  <c r="GA128" i="4"/>
  <c r="GB128" i="4"/>
  <c r="GC128" i="4"/>
  <c r="GD128" i="4"/>
  <c r="GE128" i="4"/>
  <c r="GF128" i="4"/>
  <c r="GG128" i="4"/>
  <c r="GH128" i="4"/>
  <c r="GI128" i="4"/>
  <c r="GJ128" i="4"/>
  <c r="GK128" i="4"/>
  <c r="GL128" i="4"/>
  <c r="GM128" i="4"/>
  <c r="GN128" i="4"/>
  <c r="GO128" i="4"/>
  <c r="GP128" i="4"/>
  <c r="GQ128" i="4"/>
  <c r="GS128" i="4"/>
  <c r="GT128" i="4"/>
  <c r="GU128" i="4"/>
  <c r="GV128" i="4"/>
  <c r="GW128" i="4"/>
  <c r="GX128" i="4"/>
  <c r="GY128" i="4"/>
  <c r="GZ128" i="4"/>
  <c r="HA128" i="4"/>
  <c r="HB128" i="4"/>
  <c r="HC128" i="4"/>
  <c r="HD128" i="4"/>
  <c r="HE128" i="4"/>
  <c r="HF128" i="4"/>
  <c r="HG128" i="4"/>
  <c r="HH128" i="4"/>
  <c r="HI128" i="4"/>
  <c r="HJ128" i="4"/>
  <c r="HK128" i="4"/>
  <c r="HL128" i="4"/>
  <c r="HM128" i="4"/>
  <c r="HN128" i="4"/>
  <c r="HO128" i="4"/>
  <c r="HP128" i="4"/>
  <c r="HQ128" i="4"/>
  <c r="HR128" i="4"/>
  <c r="HS128" i="4"/>
  <c r="HT128" i="4"/>
  <c r="HU128" i="4"/>
  <c r="HV128" i="4"/>
  <c r="HW128" i="4"/>
  <c r="HX128" i="4"/>
  <c r="HY128" i="4"/>
  <c r="HZ128" i="4"/>
  <c r="IA128" i="4"/>
  <c r="IB128" i="4"/>
  <c r="IC128" i="4"/>
  <c r="ID128" i="4"/>
  <c r="IE128" i="4"/>
  <c r="IF128" i="4"/>
  <c r="IG128" i="4"/>
  <c r="IH128" i="4"/>
  <c r="II128" i="4"/>
  <c r="IJ128" i="4"/>
  <c r="IK128" i="4"/>
  <c r="IM128" i="4"/>
  <c r="IN128" i="4"/>
  <c r="IO128" i="4"/>
  <c r="IP128" i="4"/>
  <c r="IQ128" i="4"/>
  <c r="IR128" i="4"/>
  <c r="IS128" i="4"/>
  <c r="IT128" i="4"/>
  <c r="IU128" i="4"/>
  <c r="IV128" i="4"/>
  <c r="IW128" i="4"/>
  <c r="IX128" i="4"/>
  <c r="IY128" i="4"/>
  <c r="IZ128" i="4"/>
  <c r="JA128" i="4"/>
  <c r="JB128" i="4"/>
  <c r="JC128" i="4"/>
  <c r="JD128" i="4"/>
  <c r="JE128" i="4"/>
  <c r="JG128" i="4"/>
  <c r="JH128" i="4"/>
  <c r="JI128" i="4"/>
  <c r="JJ128" i="4"/>
  <c r="JK128" i="4"/>
  <c r="JM128" i="4"/>
  <c r="JN128" i="4"/>
  <c r="JO128" i="4"/>
  <c r="JP128" i="4"/>
  <c r="JQ128" i="4"/>
  <c r="JR128" i="4"/>
  <c r="JT128" i="4"/>
  <c r="JU128" i="4"/>
  <c r="JV128" i="4"/>
  <c r="JX128" i="4"/>
  <c r="JY128" i="4"/>
  <c r="JZ128" i="4"/>
  <c r="KA128" i="4"/>
  <c r="KB128" i="4"/>
  <c r="KC128" i="4"/>
  <c r="KD128" i="4"/>
  <c r="KE128" i="4"/>
  <c r="KF128" i="4"/>
  <c r="KG128" i="4"/>
  <c r="KH128" i="4"/>
  <c r="KI128" i="4"/>
  <c r="KJ128" i="4"/>
  <c r="KK128" i="4"/>
  <c r="KL128" i="4"/>
  <c r="KM128" i="4"/>
  <c r="KN128" i="4"/>
  <c r="KO128" i="4"/>
  <c r="KP128" i="4"/>
  <c r="KQ128" i="4"/>
  <c r="KR128" i="4"/>
  <c r="KS128" i="4"/>
  <c r="KV128" i="4"/>
  <c r="KW128" i="4"/>
  <c r="KX128" i="4"/>
  <c r="KY128" i="4"/>
  <c r="KZ128" i="4"/>
  <c r="LA128" i="4"/>
  <c r="LB128" i="4"/>
  <c r="LC128" i="4"/>
  <c r="LD128" i="4"/>
  <c r="LE128" i="4"/>
  <c r="LF128" i="4"/>
  <c r="LG128" i="4"/>
  <c r="LH128" i="4"/>
  <c r="LI128" i="4"/>
  <c r="LJ128" i="4"/>
  <c r="LK128" i="4"/>
  <c r="LL128" i="4"/>
  <c r="LM128" i="4"/>
  <c r="LN128" i="4"/>
  <c r="LO128" i="4"/>
  <c r="LP128" i="4"/>
  <c r="LQ128" i="4"/>
  <c r="LR128" i="4"/>
  <c r="LS128" i="4"/>
  <c r="LT128" i="4"/>
  <c r="LU128" i="4"/>
  <c r="LV128" i="4"/>
  <c r="LW128" i="4"/>
  <c r="LX128" i="4"/>
  <c r="LY128" i="4"/>
  <c r="LZ128" i="4"/>
  <c r="MA128" i="4"/>
  <c r="MB128" i="4"/>
  <c r="MC128" i="4"/>
  <c r="MD128" i="4"/>
  <c r="ME128" i="4"/>
  <c r="MF128" i="4"/>
  <c r="MG128" i="4"/>
  <c r="MH128" i="4"/>
  <c r="MI128" i="4"/>
  <c r="MJ128" i="4"/>
  <c r="MK128" i="4"/>
  <c r="ML128" i="4"/>
  <c r="MM128" i="4"/>
  <c r="MN128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Z129" i="4"/>
  <c r="AA129" i="4"/>
  <c r="AB129" i="4"/>
  <c r="AC129" i="4"/>
  <c r="AD129" i="4"/>
  <c r="AE129" i="4"/>
  <c r="AF129" i="4"/>
  <c r="AG129" i="4"/>
  <c r="AH129" i="4"/>
  <c r="AI129" i="4"/>
  <c r="AJ129" i="4"/>
  <c r="AK129" i="4"/>
  <c r="AL129" i="4"/>
  <c r="AM129" i="4"/>
  <c r="AN129" i="4"/>
  <c r="AO129" i="4"/>
  <c r="AP129" i="4"/>
  <c r="AQ129" i="4"/>
  <c r="AR129" i="4"/>
  <c r="AS129" i="4"/>
  <c r="AT129" i="4"/>
  <c r="AU129" i="4"/>
  <c r="AV129" i="4"/>
  <c r="AW129" i="4"/>
  <c r="AX129" i="4"/>
  <c r="AY129" i="4"/>
  <c r="AZ129" i="4"/>
  <c r="BA129" i="4"/>
  <c r="BB129" i="4"/>
  <c r="BC129" i="4"/>
  <c r="BD129" i="4"/>
  <c r="BE129" i="4"/>
  <c r="BF129" i="4"/>
  <c r="BG129" i="4"/>
  <c r="BH129" i="4"/>
  <c r="BI129" i="4"/>
  <c r="BJ129" i="4"/>
  <c r="BK129" i="4"/>
  <c r="BL129" i="4"/>
  <c r="BM129" i="4"/>
  <c r="BN129" i="4"/>
  <c r="BO129" i="4"/>
  <c r="BP129" i="4"/>
  <c r="BQ129" i="4"/>
  <c r="BR129" i="4"/>
  <c r="BS129" i="4"/>
  <c r="BT129" i="4"/>
  <c r="BU129" i="4"/>
  <c r="BV129" i="4"/>
  <c r="BW129" i="4"/>
  <c r="BX129" i="4"/>
  <c r="BY129" i="4"/>
  <c r="BZ129" i="4"/>
  <c r="CA129" i="4"/>
  <c r="CB129" i="4"/>
  <c r="CC129" i="4"/>
  <c r="CD129" i="4"/>
  <c r="CE129" i="4"/>
  <c r="CF129" i="4"/>
  <c r="CG129" i="4"/>
  <c r="CH129" i="4"/>
  <c r="CI129" i="4"/>
  <c r="CJ129" i="4"/>
  <c r="CK129" i="4"/>
  <c r="CL129" i="4"/>
  <c r="CM129" i="4"/>
  <c r="CN129" i="4"/>
  <c r="CO129" i="4"/>
  <c r="CP129" i="4"/>
  <c r="CQ129" i="4"/>
  <c r="CR129" i="4"/>
  <c r="CS129" i="4"/>
  <c r="CT129" i="4"/>
  <c r="CU129" i="4"/>
  <c r="CV129" i="4"/>
  <c r="CW129" i="4"/>
  <c r="CX129" i="4"/>
  <c r="CY129" i="4"/>
  <c r="CZ129" i="4"/>
  <c r="DA129" i="4"/>
  <c r="DB129" i="4"/>
  <c r="DC129" i="4"/>
  <c r="DD129" i="4"/>
  <c r="DE129" i="4"/>
  <c r="DF129" i="4"/>
  <c r="DG129" i="4"/>
  <c r="DH129" i="4"/>
  <c r="DI129" i="4"/>
  <c r="DJ129" i="4"/>
  <c r="DK129" i="4"/>
  <c r="DL129" i="4"/>
  <c r="DM129" i="4"/>
  <c r="DN129" i="4"/>
  <c r="DO129" i="4"/>
  <c r="DP129" i="4"/>
  <c r="DQ129" i="4"/>
  <c r="DR129" i="4"/>
  <c r="DS129" i="4"/>
  <c r="DT129" i="4"/>
  <c r="DU129" i="4"/>
  <c r="DV129" i="4"/>
  <c r="DW129" i="4"/>
  <c r="DX129" i="4"/>
  <c r="DY129" i="4"/>
  <c r="DZ129" i="4"/>
  <c r="EA129" i="4"/>
  <c r="EB129" i="4"/>
  <c r="EC129" i="4"/>
  <c r="ED129" i="4"/>
  <c r="EE129" i="4"/>
  <c r="EF129" i="4"/>
  <c r="EG129" i="4"/>
  <c r="EH129" i="4"/>
  <c r="EI129" i="4"/>
  <c r="EJ129" i="4"/>
  <c r="EK129" i="4"/>
  <c r="EL129" i="4"/>
  <c r="EM129" i="4"/>
  <c r="EN129" i="4"/>
  <c r="EO129" i="4"/>
  <c r="EP129" i="4"/>
  <c r="EQ129" i="4"/>
  <c r="ER129" i="4"/>
  <c r="ES129" i="4"/>
  <c r="ET129" i="4"/>
  <c r="EU129" i="4"/>
  <c r="EV129" i="4"/>
  <c r="EW129" i="4"/>
  <c r="EX129" i="4"/>
  <c r="EY129" i="4"/>
  <c r="EZ129" i="4"/>
  <c r="FA129" i="4"/>
  <c r="FB129" i="4"/>
  <c r="FC129" i="4"/>
  <c r="FD129" i="4"/>
  <c r="FE129" i="4"/>
  <c r="FF129" i="4"/>
  <c r="FG129" i="4"/>
  <c r="FH129" i="4"/>
  <c r="FI129" i="4"/>
  <c r="FJ129" i="4"/>
  <c r="FM129" i="4"/>
  <c r="FN129" i="4"/>
  <c r="FO129" i="4"/>
  <c r="FP129" i="4"/>
  <c r="FQ129" i="4"/>
  <c r="FR129" i="4"/>
  <c r="FS129" i="4"/>
  <c r="FT129" i="4"/>
  <c r="FU129" i="4"/>
  <c r="FV129" i="4"/>
  <c r="FW129" i="4"/>
  <c r="FX129" i="4"/>
  <c r="FY129" i="4"/>
  <c r="FZ129" i="4"/>
  <c r="GA129" i="4"/>
  <c r="GB129" i="4"/>
  <c r="GC129" i="4"/>
  <c r="GD129" i="4"/>
  <c r="GE129" i="4"/>
  <c r="GF129" i="4"/>
  <c r="GG129" i="4"/>
  <c r="GH129" i="4"/>
  <c r="GI129" i="4"/>
  <c r="GJ129" i="4"/>
  <c r="GK129" i="4"/>
  <c r="GL129" i="4"/>
  <c r="GM129" i="4"/>
  <c r="GN129" i="4"/>
  <c r="GO129" i="4"/>
  <c r="GP129" i="4"/>
  <c r="GQ129" i="4"/>
  <c r="GS129" i="4"/>
  <c r="GT129" i="4"/>
  <c r="GU129" i="4"/>
  <c r="GV129" i="4"/>
  <c r="GW129" i="4"/>
  <c r="GX129" i="4"/>
  <c r="GY129" i="4"/>
  <c r="GZ129" i="4"/>
  <c r="HA129" i="4"/>
  <c r="HB129" i="4"/>
  <c r="HC129" i="4"/>
  <c r="HD129" i="4"/>
  <c r="HE129" i="4"/>
  <c r="HF129" i="4"/>
  <c r="HG129" i="4"/>
  <c r="HH129" i="4"/>
  <c r="HI129" i="4"/>
  <c r="HJ129" i="4"/>
  <c r="HK129" i="4"/>
  <c r="HL129" i="4"/>
  <c r="HM129" i="4"/>
  <c r="HN129" i="4"/>
  <c r="HO129" i="4"/>
  <c r="HP129" i="4"/>
  <c r="HQ129" i="4"/>
  <c r="HR129" i="4"/>
  <c r="HS129" i="4"/>
  <c r="HT129" i="4"/>
  <c r="HU129" i="4"/>
  <c r="HV129" i="4"/>
  <c r="HW129" i="4"/>
  <c r="HX129" i="4"/>
  <c r="HY129" i="4"/>
  <c r="HZ129" i="4"/>
  <c r="IA129" i="4"/>
  <c r="IB129" i="4"/>
  <c r="IC129" i="4"/>
  <c r="ID129" i="4"/>
  <c r="IE129" i="4"/>
  <c r="IF129" i="4"/>
  <c r="IG129" i="4"/>
  <c r="IH129" i="4"/>
  <c r="II129" i="4"/>
  <c r="IJ129" i="4"/>
  <c r="IK129" i="4"/>
  <c r="IM129" i="4"/>
  <c r="IN129" i="4"/>
  <c r="IO129" i="4"/>
  <c r="IP129" i="4"/>
  <c r="IQ129" i="4"/>
  <c r="IR129" i="4"/>
  <c r="IS129" i="4"/>
  <c r="IT129" i="4"/>
  <c r="IU129" i="4"/>
  <c r="IV129" i="4"/>
  <c r="IW129" i="4"/>
  <c r="IX129" i="4"/>
  <c r="IY129" i="4"/>
  <c r="IZ129" i="4"/>
  <c r="JA129" i="4"/>
  <c r="JB129" i="4"/>
  <c r="JC129" i="4"/>
  <c r="JD129" i="4"/>
  <c r="JE129" i="4"/>
  <c r="JG129" i="4"/>
  <c r="JH129" i="4"/>
  <c r="JI129" i="4"/>
  <c r="JJ129" i="4"/>
  <c r="JK129" i="4"/>
  <c r="JM129" i="4"/>
  <c r="JN129" i="4"/>
  <c r="JO129" i="4"/>
  <c r="JP129" i="4"/>
  <c r="JQ129" i="4"/>
  <c r="JR129" i="4"/>
  <c r="JT129" i="4"/>
  <c r="JU129" i="4"/>
  <c r="JV129" i="4"/>
  <c r="JX129" i="4"/>
  <c r="JY129" i="4"/>
  <c r="JZ129" i="4"/>
  <c r="KA129" i="4"/>
  <c r="KB129" i="4"/>
  <c r="KC129" i="4"/>
  <c r="KD129" i="4"/>
  <c r="KE129" i="4"/>
  <c r="KF129" i="4"/>
  <c r="KG129" i="4"/>
  <c r="KH129" i="4"/>
  <c r="KI129" i="4"/>
  <c r="KJ129" i="4"/>
  <c r="KK129" i="4"/>
  <c r="KL129" i="4"/>
  <c r="KM129" i="4"/>
  <c r="KN129" i="4"/>
  <c r="KO129" i="4"/>
  <c r="KP129" i="4"/>
  <c r="KQ129" i="4"/>
  <c r="KR129" i="4"/>
  <c r="KS129" i="4"/>
  <c r="KV129" i="4"/>
  <c r="KW129" i="4"/>
  <c r="KX129" i="4"/>
  <c r="KY129" i="4"/>
  <c r="KZ129" i="4"/>
  <c r="LA129" i="4"/>
  <c r="LB129" i="4"/>
  <c r="LC129" i="4"/>
  <c r="LD129" i="4"/>
  <c r="LE129" i="4"/>
  <c r="LF129" i="4"/>
  <c r="LG129" i="4"/>
  <c r="LH129" i="4"/>
  <c r="LI129" i="4"/>
  <c r="LJ129" i="4"/>
  <c r="LK129" i="4"/>
  <c r="LL129" i="4"/>
  <c r="LM129" i="4"/>
  <c r="LN129" i="4"/>
  <c r="LO129" i="4"/>
  <c r="LP129" i="4"/>
  <c r="LQ129" i="4"/>
  <c r="LR129" i="4"/>
  <c r="LS129" i="4"/>
  <c r="LT129" i="4"/>
  <c r="LU129" i="4"/>
  <c r="LV129" i="4"/>
  <c r="LW129" i="4"/>
  <c r="LX129" i="4"/>
  <c r="LY129" i="4"/>
  <c r="LZ129" i="4"/>
  <c r="MA129" i="4"/>
  <c r="MB129" i="4"/>
  <c r="MC129" i="4"/>
  <c r="MD129" i="4"/>
  <c r="ME129" i="4"/>
  <c r="MF129" i="4"/>
  <c r="MG129" i="4"/>
  <c r="MH129" i="4"/>
  <c r="MI129" i="4"/>
  <c r="MJ129" i="4"/>
  <c r="MK129" i="4"/>
  <c r="ML129" i="4"/>
  <c r="MM129" i="4"/>
  <c r="MN129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Z130" i="4"/>
  <c r="AA130" i="4"/>
  <c r="AB130" i="4"/>
  <c r="AC130" i="4"/>
  <c r="AD130" i="4"/>
  <c r="AE130" i="4"/>
  <c r="AF130" i="4"/>
  <c r="AG130" i="4"/>
  <c r="AH130" i="4"/>
  <c r="AI130" i="4"/>
  <c r="AJ130" i="4"/>
  <c r="AK130" i="4"/>
  <c r="AL130" i="4"/>
  <c r="AM130" i="4"/>
  <c r="AN130" i="4"/>
  <c r="AO130" i="4"/>
  <c r="AP130" i="4"/>
  <c r="AQ130" i="4"/>
  <c r="AR130" i="4"/>
  <c r="AS130" i="4"/>
  <c r="AT130" i="4"/>
  <c r="AU130" i="4"/>
  <c r="AV130" i="4"/>
  <c r="AW130" i="4"/>
  <c r="AX130" i="4"/>
  <c r="AY130" i="4"/>
  <c r="AZ130" i="4"/>
  <c r="BA130" i="4"/>
  <c r="BB130" i="4"/>
  <c r="BC130" i="4"/>
  <c r="BD130" i="4"/>
  <c r="BE130" i="4"/>
  <c r="BF130" i="4"/>
  <c r="BG130" i="4"/>
  <c r="BH130" i="4"/>
  <c r="BI130" i="4"/>
  <c r="BJ130" i="4"/>
  <c r="BK130" i="4"/>
  <c r="BL130" i="4"/>
  <c r="BM130" i="4"/>
  <c r="BN130" i="4"/>
  <c r="BO130" i="4"/>
  <c r="BP130" i="4"/>
  <c r="BQ130" i="4"/>
  <c r="BR130" i="4"/>
  <c r="BS130" i="4"/>
  <c r="BT130" i="4"/>
  <c r="BU130" i="4"/>
  <c r="BV130" i="4"/>
  <c r="BW130" i="4"/>
  <c r="BX130" i="4"/>
  <c r="BY130" i="4"/>
  <c r="BZ130" i="4"/>
  <c r="CA130" i="4"/>
  <c r="CB130" i="4"/>
  <c r="CC130" i="4"/>
  <c r="CD130" i="4"/>
  <c r="CE130" i="4"/>
  <c r="CF130" i="4"/>
  <c r="CG130" i="4"/>
  <c r="CH130" i="4"/>
  <c r="CI130" i="4"/>
  <c r="CJ130" i="4"/>
  <c r="CK130" i="4"/>
  <c r="CL130" i="4"/>
  <c r="CM130" i="4"/>
  <c r="CN130" i="4"/>
  <c r="CO130" i="4"/>
  <c r="CP130" i="4"/>
  <c r="CQ130" i="4"/>
  <c r="CR130" i="4"/>
  <c r="CS130" i="4"/>
  <c r="CT130" i="4"/>
  <c r="CU130" i="4"/>
  <c r="CV130" i="4"/>
  <c r="CW130" i="4"/>
  <c r="CX130" i="4"/>
  <c r="CY130" i="4"/>
  <c r="CZ130" i="4"/>
  <c r="DA130" i="4"/>
  <c r="DB130" i="4"/>
  <c r="DC130" i="4"/>
  <c r="DD130" i="4"/>
  <c r="DE130" i="4"/>
  <c r="DF130" i="4"/>
  <c r="DG130" i="4"/>
  <c r="DH130" i="4"/>
  <c r="DI130" i="4"/>
  <c r="DJ130" i="4"/>
  <c r="DK130" i="4"/>
  <c r="DL130" i="4"/>
  <c r="DM130" i="4"/>
  <c r="DN130" i="4"/>
  <c r="DO130" i="4"/>
  <c r="DP130" i="4"/>
  <c r="DQ130" i="4"/>
  <c r="DR130" i="4"/>
  <c r="DS130" i="4"/>
  <c r="DT130" i="4"/>
  <c r="DU130" i="4"/>
  <c r="DV130" i="4"/>
  <c r="DW130" i="4"/>
  <c r="DX130" i="4"/>
  <c r="DY130" i="4"/>
  <c r="DZ130" i="4"/>
  <c r="EA130" i="4"/>
  <c r="EB130" i="4"/>
  <c r="EC130" i="4"/>
  <c r="ED130" i="4"/>
  <c r="EE130" i="4"/>
  <c r="EF130" i="4"/>
  <c r="EG130" i="4"/>
  <c r="EH130" i="4"/>
  <c r="EI130" i="4"/>
  <c r="EJ130" i="4"/>
  <c r="EK130" i="4"/>
  <c r="EL130" i="4"/>
  <c r="EM130" i="4"/>
  <c r="EN130" i="4"/>
  <c r="EO130" i="4"/>
  <c r="EP130" i="4"/>
  <c r="EQ130" i="4"/>
  <c r="ER130" i="4"/>
  <c r="ES130" i="4"/>
  <c r="ET130" i="4"/>
  <c r="EU130" i="4"/>
  <c r="EV130" i="4"/>
  <c r="EW130" i="4"/>
  <c r="EX130" i="4"/>
  <c r="EY130" i="4"/>
  <c r="EZ130" i="4"/>
  <c r="FA130" i="4"/>
  <c r="FB130" i="4"/>
  <c r="FC130" i="4"/>
  <c r="FD130" i="4"/>
  <c r="FE130" i="4"/>
  <c r="FF130" i="4"/>
  <c r="FG130" i="4"/>
  <c r="FH130" i="4"/>
  <c r="FI130" i="4"/>
  <c r="FJ130" i="4"/>
  <c r="FM130" i="4"/>
  <c r="FN130" i="4"/>
  <c r="FO130" i="4"/>
  <c r="FP130" i="4"/>
  <c r="FQ130" i="4"/>
  <c r="FR130" i="4"/>
  <c r="FS130" i="4"/>
  <c r="FT130" i="4"/>
  <c r="FU130" i="4"/>
  <c r="FV130" i="4"/>
  <c r="FW130" i="4"/>
  <c r="FX130" i="4"/>
  <c r="FY130" i="4"/>
  <c r="FZ130" i="4"/>
  <c r="GA130" i="4"/>
  <c r="GB130" i="4"/>
  <c r="GC130" i="4"/>
  <c r="GD130" i="4"/>
  <c r="GE130" i="4"/>
  <c r="GF130" i="4"/>
  <c r="GG130" i="4"/>
  <c r="GH130" i="4"/>
  <c r="GI130" i="4"/>
  <c r="GJ130" i="4"/>
  <c r="GK130" i="4"/>
  <c r="GL130" i="4"/>
  <c r="GM130" i="4"/>
  <c r="GN130" i="4"/>
  <c r="GO130" i="4"/>
  <c r="GP130" i="4"/>
  <c r="GQ130" i="4"/>
  <c r="GS130" i="4"/>
  <c r="GT130" i="4"/>
  <c r="GU130" i="4"/>
  <c r="GV130" i="4"/>
  <c r="GW130" i="4"/>
  <c r="GX130" i="4"/>
  <c r="GY130" i="4"/>
  <c r="GZ130" i="4"/>
  <c r="HA130" i="4"/>
  <c r="HB130" i="4"/>
  <c r="HC130" i="4"/>
  <c r="HD130" i="4"/>
  <c r="HE130" i="4"/>
  <c r="HF130" i="4"/>
  <c r="HG130" i="4"/>
  <c r="HH130" i="4"/>
  <c r="HI130" i="4"/>
  <c r="HJ130" i="4"/>
  <c r="HK130" i="4"/>
  <c r="HL130" i="4"/>
  <c r="HM130" i="4"/>
  <c r="HN130" i="4"/>
  <c r="HO130" i="4"/>
  <c r="HP130" i="4"/>
  <c r="HQ130" i="4"/>
  <c r="HR130" i="4"/>
  <c r="HS130" i="4"/>
  <c r="HT130" i="4"/>
  <c r="HU130" i="4"/>
  <c r="HV130" i="4"/>
  <c r="HW130" i="4"/>
  <c r="HX130" i="4"/>
  <c r="HY130" i="4"/>
  <c r="HZ130" i="4"/>
  <c r="IA130" i="4"/>
  <c r="IB130" i="4"/>
  <c r="IC130" i="4"/>
  <c r="ID130" i="4"/>
  <c r="IE130" i="4"/>
  <c r="IF130" i="4"/>
  <c r="IG130" i="4"/>
  <c r="IH130" i="4"/>
  <c r="II130" i="4"/>
  <c r="IJ130" i="4"/>
  <c r="IK130" i="4"/>
  <c r="IM130" i="4"/>
  <c r="IN130" i="4"/>
  <c r="IO130" i="4"/>
  <c r="IP130" i="4"/>
  <c r="IQ130" i="4"/>
  <c r="IR130" i="4"/>
  <c r="IS130" i="4"/>
  <c r="IT130" i="4"/>
  <c r="IU130" i="4"/>
  <c r="IV130" i="4"/>
  <c r="IW130" i="4"/>
  <c r="IX130" i="4"/>
  <c r="IY130" i="4"/>
  <c r="IZ130" i="4"/>
  <c r="JA130" i="4"/>
  <c r="JB130" i="4"/>
  <c r="JC130" i="4"/>
  <c r="JD130" i="4"/>
  <c r="JE130" i="4"/>
  <c r="JG130" i="4"/>
  <c r="JH130" i="4"/>
  <c r="JI130" i="4"/>
  <c r="JJ130" i="4"/>
  <c r="JK130" i="4"/>
  <c r="JM130" i="4"/>
  <c r="JN130" i="4"/>
  <c r="JO130" i="4"/>
  <c r="JP130" i="4"/>
  <c r="JQ130" i="4"/>
  <c r="JR130" i="4"/>
  <c r="JT130" i="4"/>
  <c r="JU130" i="4"/>
  <c r="JV130" i="4"/>
  <c r="JX130" i="4"/>
  <c r="JY130" i="4"/>
  <c r="JZ130" i="4"/>
  <c r="KA130" i="4"/>
  <c r="KB130" i="4"/>
  <c r="KC130" i="4"/>
  <c r="KD130" i="4"/>
  <c r="KE130" i="4"/>
  <c r="KF130" i="4"/>
  <c r="KG130" i="4"/>
  <c r="KH130" i="4"/>
  <c r="KI130" i="4"/>
  <c r="KJ130" i="4"/>
  <c r="KK130" i="4"/>
  <c r="KL130" i="4"/>
  <c r="KM130" i="4"/>
  <c r="KN130" i="4"/>
  <c r="KO130" i="4"/>
  <c r="KP130" i="4"/>
  <c r="KQ130" i="4"/>
  <c r="KR130" i="4"/>
  <c r="KS130" i="4"/>
  <c r="KV130" i="4"/>
  <c r="KW130" i="4"/>
  <c r="KX130" i="4"/>
  <c r="KY130" i="4"/>
  <c r="KZ130" i="4"/>
  <c r="LA130" i="4"/>
  <c r="LB130" i="4"/>
  <c r="LC130" i="4"/>
  <c r="LD130" i="4"/>
  <c r="LE130" i="4"/>
  <c r="LF130" i="4"/>
  <c r="LG130" i="4"/>
  <c r="LH130" i="4"/>
  <c r="LI130" i="4"/>
  <c r="LJ130" i="4"/>
  <c r="LK130" i="4"/>
  <c r="LL130" i="4"/>
  <c r="LM130" i="4"/>
  <c r="LN130" i="4"/>
  <c r="LO130" i="4"/>
  <c r="LP130" i="4"/>
  <c r="LQ130" i="4"/>
  <c r="LR130" i="4"/>
  <c r="LS130" i="4"/>
  <c r="LT130" i="4"/>
  <c r="LU130" i="4"/>
  <c r="LV130" i="4"/>
  <c r="LW130" i="4"/>
  <c r="LX130" i="4"/>
  <c r="LY130" i="4"/>
  <c r="LZ130" i="4"/>
  <c r="MA130" i="4"/>
  <c r="MB130" i="4"/>
  <c r="MC130" i="4"/>
  <c r="MD130" i="4"/>
  <c r="ME130" i="4"/>
  <c r="MF130" i="4"/>
  <c r="MG130" i="4"/>
  <c r="MH130" i="4"/>
  <c r="MI130" i="4"/>
  <c r="MJ130" i="4"/>
  <c r="MK130" i="4"/>
  <c r="ML130" i="4"/>
  <c r="MM130" i="4"/>
  <c r="MN130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Z131" i="4"/>
  <c r="AA131" i="4"/>
  <c r="AB131" i="4"/>
  <c r="AC131" i="4"/>
  <c r="AD131" i="4"/>
  <c r="AE131" i="4"/>
  <c r="AF131" i="4"/>
  <c r="AG131" i="4"/>
  <c r="AH131" i="4"/>
  <c r="AI131" i="4"/>
  <c r="AJ131" i="4"/>
  <c r="AK131" i="4"/>
  <c r="AL131" i="4"/>
  <c r="AM131" i="4"/>
  <c r="AN131" i="4"/>
  <c r="AO131" i="4"/>
  <c r="AP131" i="4"/>
  <c r="AQ131" i="4"/>
  <c r="AR131" i="4"/>
  <c r="AS131" i="4"/>
  <c r="AT131" i="4"/>
  <c r="AU131" i="4"/>
  <c r="AV131" i="4"/>
  <c r="AW131" i="4"/>
  <c r="AX131" i="4"/>
  <c r="AY131" i="4"/>
  <c r="AZ131" i="4"/>
  <c r="BA131" i="4"/>
  <c r="BB131" i="4"/>
  <c r="BC131" i="4"/>
  <c r="BD131" i="4"/>
  <c r="BE131" i="4"/>
  <c r="BF131" i="4"/>
  <c r="BG131" i="4"/>
  <c r="BH131" i="4"/>
  <c r="BI131" i="4"/>
  <c r="BJ131" i="4"/>
  <c r="BK131" i="4"/>
  <c r="BL131" i="4"/>
  <c r="BM131" i="4"/>
  <c r="BN131" i="4"/>
  <c r="BO131" i="4"/>
  <c r="BP131" i="4"/>
  <c r="BQ131" i="4"/>
  <c r="BR131" i="4"/>
  <c r="BS131" i="4"/>
  <c r="BT131" i="4"/>
  <c r="BU131" i="4"/>
  <c r="BV131" i="4"/>
  <c r="BW131" i="4"/>
  <c r="BX131" i="4"/>
  <c r="BY131" i="4"/>
  <c r="BZ131" i="4"/>
  <c r="CA131" i="4"/>
  <c r="CB131" i="4"/>
  <c r="CC131" i="4"/>
  <c r="CD131" i="4"/>
  <c r="CE131" i="4"/>
  <c r="CF131" i="4"/>
  <c r="CG131" i="4"/>
  <c r="CH131" i="4"/>
  <c r="CI131" i="4"/>
  <c r="CJ131" i="4"/>
  <c r="CK131" i="4"/>
  <c r="CL131" i="4"/>
  <c r="CM131" i="4"/>
  <c r="CN131" i="4"/>
  <c r="CO131" i="4"/>
  <c r="CP131" i="4"/>
  <c r="CQ131" i="4"/>
  <c r="CR131" i="4"/>
  <c r="CS131" i="4"/>
  <c r="CT131" i="4"/>
  <c r="CU131" i="4"/>
  <c r="CV131" i="4"/>
  <c r="CW131" i="4"/>
  <c r="CX131" i="4"/>
  <c r="CY131" i="4"/>
  <c r="CZ131" i="4"/>
  <c r="DA131" i="4"/>
  <c r="DB131" i="4"/>
  <c r="DC131" i="4"/>
  <c r="DD131" i="4"/>
  <c r="DE131" i="4"/>
  <c r="DF131" i="4"/>
  <c r="DG131" i="4"/>
  <c r="DH131" i="4"/>
  <c r="DI131" i="4"/>
  <c r="DJ131" i="4"/>
  <c r="DK131" i="4"/>
  <c r="DL131" i="4"/>
  <c r="DM131" i="4"/>
  <c r="DN131" i="4"/>
  <c r="DO131" i="4"/>
  <c r="DP131" i="4"/>
  <c r="DQ131" i="4"/>
  <c r="DR131" i="4"/>
  <c r="DS131" i="4"/>
  <c r="DT131" i="4"/>
  <c r="DU131" i="4"/>
  <c r="DV131" i="4"/>
  <c r="DW131" i="4"/>
  <c r="DX131" i="4"/>
  <c r="DY131" i="4"/>
  <c r="DZ131" i="4"/>
  <c r="EA131" i="4"/>
  <c r="EB131" i="4"/>
  <c r="EC131" i="4"/>
  <c r="ED131" i="4"/>
  <c r="EE131" i="4"/>
  <c r="EF131" i="4"/>
  <c r="EG131" i="4"/>
  <c r="EH131" i="4"/>
  <c r="EI131" i="4"/>
  <c r="EJ131" i="4"/>
  <c r="EK131" i="4"/>
  <c r="EL131" i="4"/>
  <c r="EM131" i="4"/>
  <c r="EN131" i="4"/>
  <c r="EO131" i="4"/>
  <c r="EP131" i="4"/>
  <c r="EQ131" i="4"/>
  <c r="ER131" i="4"/>
  <c r="ES131" i="4"/>
  <c r="ET131" i="4"/>
  <c r="EU131" i="4"/>
  <c r="EV131" i="4"/>
  <c r="EW131" i="4"/>
  <c r="EX131" i="4"/>
  <c r="EY131" i="4"/>
  <c r="EZ131" i="4"/>
  <c r="FA131" i="4"/>
  <c r="FB131" i="4"/>
  <c r="FC131" i="4"/>
  <c r="FD131" i="4"/>
  <c r="FE131" i="4"/>
  <c r="FF131" i="4"/>
  <c r="FG131" i="4"/>
  <c r="FH131" i="4"/>
  <c r="FI131" i="4"/>
  <c r="FJ131" i="4"/>
  <c r="FM131" i="4"/>
  <c r="FN131" i="4"/>
  <c r="FO131" i="4"/>
  <c r="FP131" i="4"/>
  <c r="FQ131" i="4"/>
  <c r="FR131" i="4"/>
  <c r="FS131" i="4"/>
  <c r="FT131" i="4"/>
  <c r="FU131" i="4"/>
  <c r="FV131" i="4"/>
  <c r="FW131" i="4"/>
  <c r="FX131" i="4"/>
  <c r="FY131" i="4"/>
  <c r="FZ131" i="4"/>
  <c r="GA131" i="4"/>
  <c r="GB131" i="4"/>
  <c r="GC131" i="4"/>
  <c r="GD131" i="4"/>
  <c r="GE131" i="4"/>
  <c r="GF131" i="4"/>
  <c r="GG131" i="4"/>
  <c r="GH131" i="4"/>
  <c r="GI131" i="4"/>
  <c r="GJ131" i="4"/>
  <c r="GK131" i="4"/>
  <c r="GL131" i="4"/>
  <c r="GM131" i="4"/>
  <c r="GN131" i="4"/>
  <c r="GO131" i="4"/>
  <c r="GP131" i="4"/>
  <c r="GQ131" i="4"/>
  <c r="GS131" i="4"/>
  <c r="GT131" i="4"/>
  <c r="GU131" i="4"/>
  <c r="GV131" i="4"/>
  <c r="GW131" i="4"/>
  <c r="GX131" i="4"/>
  <c r="GY131" i="4"/>
  <c r="GZ131" i="4"/>
  <c r="HA131" i="4"/>
  <c r="HB131" i="4"/>
  <c r="HC131" i="4"/>
  <c r="HD131" i="4"/>
  <c r="HE131" i="4"/>
  <c r="HF131" i="4"/>
  <c r="HG131" i="4"/>
  <c r="HH131" i="4"/>
  <c r="HI131" i="4"/>
  <c r="HJ131" i="4"/>
  <c r="HK131" i="4"/>
  <c r="HL131" i="4"/>
  <c r="HM131" i="4"/>
  <c r="HN131" i="4"/>
  <c r="HO131" i="4"/>
  <c r="HP131" i="4"/>
  <c r="HQ131" i="4"/>
  <c r="HR131" i="4"/>
  <c r="HS131" i="4"/>
  <c r="HT131" i="4"/>
  <c r="HU131" i="4"/>
  <c r="HV131" i="4"/>
  <c r="HW131" i="4"/>
  <c r="HX131" i="4"/>
  <c r="HY131" i="4"/>
  <c r="HZ131" i="4"/>
  <c r="IA131" i="4"/>
  <c r="IB131" i="4"/>
  <c r="IC131" i="4"/>
  <c r="ID131" i="4"/>
  <c r="IE131" i="4"/>
  <c r="IF131" i="4"/>
  <c r="IG131" i="4"/>
  <c r="IH131" i="4"/>
  <c r="II131" i="4"/>
  <c r="IJ131" i="4"/>
  <c r="IK131" i="4"/>
  <c r="IM131" i="4"/>
  <c r="IN131" i="4"/>
  <c r="IO131" i="4"/>
  <c r="IP131" i="4"/>
  <c r="IQ131" i="4"/>
  <c r="IR131" i="4"/>
  <c r="IS131" i="4"/>
  <c r="IT131" i="4"/>
  <c r="IU131" i="4"/>
  <c r="IV131" i="4"/>
  <c r="IW131" i="4"/>
  <c r="IX131" i="4"/>
  <c r="IY131" i="4"/>
  <c r="IZ131" i="4"/>
  <c r="JA131" i="4"/>
  <c r="JB131" i="4"/>
  <c r="JC131" i="4"/>
  <c r="JD131" i="4"/>
  <c r="JE131" i="4"/>
  <c r="JG131" i="4"/>
  <c r="JH131" i="4"/>
  <c r="JI131" i="4"/>
  <c r="JJ131" i="4"/>
  <c r="JK131" i="4"/>
  <c r="JM131" i="4"/>
  <c r="JN131" i="4"/>
  <c r="JO131" i="4"/>
  <c r="JP131" i="4"/>
  <c r="JQ131" i="4"/>
  <c r="JR131" i="4"/>
  <c r="JT131" i="4"/>
  <c r="JU131" i="4"/>
  <c r="JV131" i="4"/>
  <c r="JX131" i="4"/>
  <c r="JY131" i="4"/>
  <c r="JZ131" i="4"/>
  <c r="KA131" i="4"/>
  <c r="KB131" i="4"/>
  <c r="KC131" i="4"/>
  <c r="KD131" i="4"/>
  <c r="KE131" i="4"/>
  <c r="KF131" i="4"/>
  <c r="KG131" i="4"/>
  <c r="KH131" i="4"/>
  <c r="KI131" i="4"/>
  <c r="KJ131" i="4"/>
  <c r="KK131" i="4"/>
  <c r="KL131" i="4"/>
  <c r="KM131" i="4"/>
  <c r="KN131" i="4"/>
  <c r="KO131" i="4"/>
  <c r="KP131" i="4"/>
  <c r="KQ131" i="4"/>
  <c r="KR131" i="4"/>
  <c r="KS131" i="4"/>
  <c r="KV131" i="4"/>
  <c r="KW131" i="4"/>
  <c r="KX131" i="4"/>
  <c r="KY131" i="4"/>
  <c r="KZ131" i="4"/>
  <c r="LA131" i="4"/>
  <c r="LB131" i="4"/>
  <c r="LC131" i="4"/>
  <c r="LD131" i="4"/>
  <c r="LE131" i="4"/>
  <c r="LF131" i="4"/>
  <c r="LG131" i="4"/>
  <c r="LH131" i="4"/>
  <c r="LI131" i="4"/>
  <c r="LJ131" i="4"/>
  <c r="LK131" i="4"/>
  <c r="LL131" i="4"/>
  <c r="LM131" i="4"/>
  <c r="LN131" i="4"/>
  <c r="LO131" i="4"/>
  <c r="LP131" i="4"/>
  <c r="LQ131" i="4"/>
  <c r="LR131" i="4"/>
  <c r="LS131" i="4"/>
  <c r="LT131" i="4"/>
  <c r="LU131" i="4"/>
  <c r="LV131" i="4"/>
  <c r="LW131" i="4"/>
  <c r="LX131" i="4"/>
  <c r="LY131" i="4"/>
  <c r="LZ131" i="4"/>
  <c r="MA131" i="4"/>
  <c r="MB131" i="4"/>
  <c r="MC131" i="4"/>
  <c r="MD131" i="4"/>
  <c r="ME131" i="4"/>
  <c r="MF131" i="4"/>
  <c r="MG131" i="4"/>
  <c r="MH131" i="4"/>
  <c r="MI131" i="4"/>
  <c r="MJ131" i="4"/>
  <c r="MK131" i="4"/>
  <c r="ML131" i="4"/>
  <c r="MM131" i="4"/>
  <c r="MN131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AB132" i="4"/>
  <c r="AC132" i="4"/>
  <c r="AD132" i="4"/>
  <c r="AE132" i="4"/>
  <c r="AF132" i="4"/>
  <c r="AG132" i="4"/>
  <c r="AH132" i="4"/>
  <c r="AI132" i="4"/>
  <c r="AJ132" i="4"/>
  <c r="AK132" i="4"/>
  <c r="AL132" i="4"/>
  <c r="AM132" i="4"/>
  <c r="AN132" i="4"/>
  <c r="AO132" i="4"/>
  <c r="AP132" i="4"/>
  <c r="AQ132" i="4"/>
  <c r="AR132" i="4"/>
  <c r="AS132" i="4"/>
  <c r="AT132" i="4"/>
  <c r="AU132" i="4"/>
  <c r="AV132" i="4"/>
  <c r="AW132" i="4"/>
  <c r="AX132" i="4"/>
  <c r="AY132" i="4"/>
  <c r="AZ132" i="4"/>
  <c r="BA132" i="4"/>
  <c r="BB132" i="4"/>
  <c r="BC132" i="4"/>
  <c r="BD132" i="4"/>
  <c r="BE132" i="4"/>
  <c r="BF132" i="4"/>
  <c r="BG132" i="4"/>
  <c r="BH132" i="4"/>
  <c r="BI132" i="4"/>
  <c r="BJ132" i="4"/>
  <c r="BK132" i="4"/>
  <c r="BL132" i="4"/>
  <c r="BM132" i="4"/>
  <c r="BN132" i="4"/>
  <c r="BO132" i="4"/>
  <c r="BP132" i="4"/>
  <c r="BQ132" i="4"/>
  <c r="BR132" i="4"/>
  <c r="BS132" i="4"/>
  <c r="BT132" i="4"/>
  <c r="BU132" i="4"/>
  <c r="BV132" i="4"/>
  <c r="BW132" i="4"/>
  <c r="BX132" i="4"/>
  <c r="BY132" i="4"/>
  <c r="BZ132" i="4"/>
  <c r="CA132" i="4"/>
  <c r="CB132" i="4"/>
  <c r="CC132" i="4"/>
  <c r="CD132" i="4"/>
  <c r="CE132" i="4"/>
  <c r="CF132" i="4"/>
  <c r="CG132" i="4"/>
  <c r="CH132" i="4"/>
  <c r="CI132" i="4"/>
  <c r="CJ132" i="4"/>
  <c r="CK132" i="4"/>
  <c r="CL132" i="4"/>
  <c r="CM132" i="4"/>
  <c r="CN132" i="4"/>
  <c r="CO132" i="4"/>
  <c r="CP132" i="4"/>
  <c r="CQ132" i="4"/>
  <c r="CR132" i="4"/>
  <c r="CS132" i="4"/>
  <c r="CT132" i="4"/>
  <c r="CU132" i="4"/>
  <c r="CV132" i="4"/>
  <c r="CW132" i="4"/>
  <c r="CX132" i="4"/>
  <c r="CY132" i="4"/>
  <c r="CZ132" i="4"/>
  <c r="DA132" i="4"/>
  <c r="DB132" i="4"/>
  <c r="DC132" i="4"/>
  <c r="DD132" i="4"/>
  <c r="DE132" i="4"/>
  <c r="DF132" i="4"/>
  <c r="DG132" i="4"/>
  <c r="DH132" i="4"/>
  <c r="DI132" i="4"/>
  <c r="DJ132" i="4"/>
  <c r="DK132" i="4"/>
  <c r="DL132" i="4"/>
  <c r="DM132" i="4"/>
  <c r="DN132" i="4"/>
  <c r="DO132" i="4"/>
  <c r="DP132" i="4"/>
  <c r="DQ132" i="4"/>
  <c r="DR132" i="4"/>
  <c r="DS132" i="4"/>
  <c r="DT132" i="4"/>
  <c r="DU132" i="4"/>
  <c r="DV132" i="4"/>
  <c r="DW132" i="4"/>
  <c r="DX132" i="4"/>
  <c r="DY132" i="4"/>
  <c r="DZ132" i="4"/>
  <c r="EA132" i="4"/>
  <c r="EB132" i="4"/>
  <c r="EC132" i="4"/>
  <c r="ED132" i="4"/>
  <c r="EE132" i="4"/>
  <c r="EF132" i="4"/>
  <c r="EG132" i="4"/>
  <c r="EH132" i="4"/>
  <c r="EI132" i="4"/>
  <c r="EJ132" i="4"/>
  <c r="EK132" i="4"/>
  <c r="EL132" i="4"/>
  <c r="EM132" i="4"/>
  <c r="EN132" i="4"/>
  <c r="EO132" i="4"/>
  <c r="EP132" i="4"/>
  <c r="EQ132" i="4"/>
  <c r="ER132" i="4"/>
  <c r="ES132" i="4"/>
  <c r="ET132" i="4"/>
  <c r="EU132" i="4"/>
  <c r="EV132" i="4"/>
  <c r="EW132" i="4"/>
  <c r="EX132" i="4"/>
  <c r="EY132" i="4"/>
  <c r="EZ132" i="4"/>
  <c r="FA132" i="4"/>
  <c r="FB132" i="4"/>
  <c r="FC132" i="4"/>
  <c r="FD132" i="4"/>
  <c r="FE132" i="4"/>
  <c r="FF132" i="4"/>
  <c r="FG132" i="4"/>
  <c r="FH132" i="4"/>
  <c r="FI132" i="4"/>
  <c r="FJ132" i="4"/>
  <c r="FM132" i="4"/>
  <c r="FN132" i="4"/>
  <c r="FO132" i="4"/>
  <c r="FP132" i="4"/>
  <c r="FQ132" i="4"/>
  <c r="FR132" i="4"/>
  <c r="FS132" i="4"/>
  <c r="FT132" i="4"/>
  <c r="FU132" i="4"/>
  <c r="FV132" i="4"/>
  <c r="FW132" i="4"/>
  <c r="FX132" i="4"/>
  <c r="FY132" i="4"/>
  <c r="FZ132" i="4"/>
  <c r="GA132" i="4"/>
  <c r="GB132" i="4"/>
  <c r="GC132" i="4"/>
  <c r="GD132" i="4"/>
  <c r="GE132" i="4"/>
  <c r="GF132" i="4"/>
  <c r="GG132" i="4"/>
  <c r="GH132" i="4"/>
  <c r="GI132" i="4"/>
  <c r="GJ132" i="4"/>
  <c r="GK132" i="4"/>
  <c r="GL132" i="4"/>
  <c r="GM132" i="4"/>
  <c r="GN132" i="4"/>
  <c r="GO132" i="4"/>
  <c r="GP132" i="4"/>
  <c r="GQ132" i="4"/>
  <c r="GS132" i="4"/>
  <c r="GT132" i="4"/>
  <c r="GU132" i="4"/>
  <c r="GV132" i="4"/>
  <c r="GW132" i="4"/>
  <c r="GX132" i="4"/>
  <c r="GY132" i="4"/>
  <c r="GZ132" i="4"/>
  <c r="HA132" i="4"/>
  <c r="HB132" i="4"/>
  <c r="HC132" i="4"/>
  <c r="HD132" i="4"/>
  <c r="HE132" i="4"/>
  <c r="HF132" i="4"/>
  <c r="HG132" i="4"/>
  <c r="HH132" i="4"/>
  <c r="HI132" i="4"/>
  <c r="HJ132" i="4"/>
  <c r="HK132" i="4"/>
  <c r="HL132" i="4"/>
  <c r="HM132" i="4"/>
  <c r="HN132" i="4"/>
  <c r="HO132" i="4"/>
  <c r="HP132" i="4"/>
  <c r="HQ132" i="4"/>
  <c r="HR132" i="4"/>
  <c r="HS132" i="4"/>
  <c r="HT132" i="4"/>
  <c r="HU132" i="4"/>
  <c r="HV132" i="4"/>
  <c r="HW132" i="4"/>
  <c r="HX132" i="4"/>
  <c r="HY132" i="4"/>
  <c r="HZ132" i="4"/>
  <c r="IA132" i="4"/>
  <c r="IB132" i="4"/>
  <c r="IC132" i="4"/>
  <c r="ID132" i="4"/>
  <c r="IE132" i="4"/>
  <c r="IF132" i="4"/>
  <c r="IG132" i="4"/>
  <c r="IH132" i="4"/>
  <c r="II132" i="4"/>
  <c r="IJ132" i="4"/>
  <c r="IK132" i="4"/>
  <c r="IM132" i="4"/>
  <c r="IN132" i="4"/>
  <c r="IO132" i="4"/>
  <c r="IP132" i="4"/>
  <c r="IQ132" i="4"/>
  <c r="IR132" i="4"/>
  <c r="IS132" i="4"/>
  <c r="IT132" i="4"/>
  <c r="IU132" i="4"/>
  <c r="IV132" i="4"/>
  <c r="IW132" i="4"/>
  <c r="IX132" i="4"/>
  <c r="IY132" i="4"/>
  <c r="IZ132" i="4"/>
  <c r="JA132" i="4"/>
  <c r="JB132" i="4"/>
  <c r="JC132" i="4"/>
  <c r="JD132" i="4"/>
  <c r="JE132" i="4"/>
  <c r="JG132" i="4"/>
  <c r="JH132" i="4"/>
  <c r="JI132" i="4"/>
  <c r="JJ132" i="4"/>
  <c r="JK132" i="4"/>
  <c r="JM132" i="4"/>
  <c r="JN132" i="4"/>
  <c r="JO132" i="4"/>
  <c r="JP132" i="4"/>
  <c r="JQ132" i="4"/>
  <c r="JR132" i="4"/>
  <c r="JT132" i="4"/>
  <c r="JU132" i="4"/>
  <c r="JV132" i="4"/>
  <c r="JX132" i="4"/>
  <c r="JY132" i="4"/>
  <c r="JZ132" i="4"/>
  <c r="KA132" i="4"/>
  <c r="KB132" i="4"/>
  <c r="KC132" i="4"/>
  <c r="KD132" i="4"/>
  <c r="KE132" i="4"/>
  <c r="KF132" i="4"/>
  <c r="KG132" i="4"/>
  <c r="KH132" i="4"/>
  <c r="KI132" i="4"/>
  <c r="KJ132" i="4"/>
  <c r="KK132" i="4"/>
  <c r="KL132" i="4"/>
  <c r="KM132" i="4"/>
  <c r="KN132" i="4"/>
  <c r="KO132" i="4"/>
  <c r="KP132" i="4"/>
  <c r="KQ132" i="4"/>
  <c r="KR132" i="4"/>
  <c r="KS132" i="4"/>
  <c r="KV132" i="4"/>
  <c r="KW132" i="4"/>
  <c r="KX132" i="4"/>
  <c r="KY132" i="4"/>
  <c r="KZ132" i="4"/>
  <c r="LA132" i="4"/>
  <c r="LB132" i="4"/>
  <c r="LC132" i="4"/>
  <c r="LD132" i="4"/>
  <c r="LE132" i="4"/>
  <c r="LF132" i="4"/>
  <c r="LG132" i="4"/>
  <c r="LH132" i="4"/>
  <c r="LI132" i="4"/>
  <c r="LJ132" i="4"/>
  <c r="LK132" i="4"/>
  <c r="LL132" i="4"/>
  <c r="LM132" i="4"/>
  <c r="LN132" i="4"/>
  <c r="LO132" i="4"/>
  <c r="LP132" i="4"/>
  <c r="LQ132" i="4"/>
  <c r="LR132" i="4"/>
  <c r="LS132" i="4"/>
  <c r="LT132" i="4"/>
  <c r="LU132" i="4"/>
  <c r="LV132" i="4"/>
  <c r="LW132" i="4"/>
  <c r="LX132" i="4"/>
  <c r="LY132" i="4"/>
  <c r="LZ132" i="4"/>
  <c r="MA132" i="4"/>
  <c r="MB132" i="4"/>
  <c r="MC132" i="4"/>
  <c r="MD132" i="4"/>
  <c r="ME132" i="4"/>
  <c r="MF132" i="4"/>
  <c r="MG132" i="4"/>
  <c r="MH132" i="4"/>
  <c r="MI132" i="4"/>
  <c r="MJ132" i="4"/>
  <c r="MK132" i="4"/>
  <c r="ML132" i="4"/>
  <c r="MM132" i="4"/>
  <c r="MN132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Z133" i="4"/>
  <c r="AA133" i="4"/>
  <c r="AB133" i="4"/>
  <c r="AC133" i="4"/>
  <c r="AD133" i="4"/>
  <c r="AE133" i="4"/>
  <c r="AF133" i="4"/>
  <c r="AG133" i="4"/>
  <c r="AH133" i="4"/>
  <c r="AI133" i="4"/>
  <c r="AJ133" i="4"/>
  <c r="AK133" i="4"/>
  <c r="AL133" i="4"/>
  <c r="AM133" i="4"/>
  <c r="AN133" i="4"/>
  <c r="AO133" i="4"/>
  <c r="AP133" i="4"/>
  <c r="AQ133" i="4"/>
  <c r="AR133" i="4"/>
  <c r="AS133" i="4"/>
  <c r="AT133" i="4"/>
  <c r="AU133" i="4"/>
  <c r="AV133" i="4"/>
  <c r="AW133" i="4"/>
  <c r="AX133" i="4"/>
  <c r="AY133" i="4"/>
  <c r="AZ133" i="4"/>
  <c r="BA133" i="4"/>
  <c r="BB133" i="4"/>
  <c r="BC133" i="4"/>
  <c r="BD133" i="4"/>
  <c r="BE133" i="4"/>
  <c r="BF133" i="4"/>
  <c r="BG133" i="4"/>
  <c r="BH133" i="4"/>
  <c r="BI133" i="4"/>
  <c r="BJ133" i="4"/>
  <c r="BK133" i="4"/>
  <c r="BL133" i="4"/>
  <c r="BM133" i="4"/>
  <c r="BN133" i="4"/>
  <c r="BO133" i="4"/>
  <c r="BP133" i="4"/>
  <c r="BQ133" i="4"/>
  <c r="BR133" i="4"/>
  <c r="BS133" i="4"/>
  <c r="BT133" i="4"/>
  <c r="BU133" i="4"/>
  <c r="BV133" i="4"/>
  <c r="BW133" i="4"/>
  <c r="BX133" i="4"/>
  <c r="BY133" i="4"/>
  <c r="BZ133" i="4"/>
  <c r="CA133" i="4"/>
  <c r="CB133" i="4"/>
  <c r="CC133" i="4"/>
  <c r="CD133" i="4"/>
  <c r="CE133" i="4"/>
  <c r="CF133" i="4"/>
  <c r="CG133" i="4"/>
  <c r="CH133" i="4"/>
  <c r="CI133" i="4"/>
  <c r="CJ133" i="4"/>
  <c r="CK133" i="4"/>
  <c r="CL133" i="4"/>
  <c r="CM133" i="4"/>
  <c r="CN133" i="4"/>
  <c r="CO133" i="4"/>
  <c r="CP133" i="4"/>
  <c r="CQ133" i="4"/>
  <c r="CR133" i="4"/>
  <c r="CS133" i="4"/>
  <c r="CT133" i="4"/>
  <c r="CU133" i="4"/>
  <c r="CV133" i="4"/>
  <c r="CW133" i="4"/>
  <c r="CX133" i="4"/>
  <c r="CY133" i="4"/>
  <c r="CZ133" i="4"/>
  <c r="DA133" i="4"/>
  <c r="DB133" i="4"/>
  <c r="DC133" i="4"/>
  <c r="DD133" i="4"/>
  <c r="DE133" i="4"/>
  <c r="DF133" i="4"/>
  <c r="DG133" i="4"/>
  <c r="DH133" i="4"/>
  <c r="DI133" i="4"/>
  <c r="DJ133" i="4"/>
  <c r="DK133" i="4"/>
  <c r="DL133" i="4"/>
  <c r="DM133" i="4"/>
  <c r="DN133" i="4"/>
  <c r="DO133" i="4"/>
  <c r="DP133" i="4"/>
  <c r="DQ133" i="4"/>
  <c r="DR133" i="4"/>
  <c r="DS133" i="4"/>
  <c r="DT133" i="4"/>
  <c r="DU133" i="4"/>
  <c r="DV133" i="4"/>
  <c r="DW133" i="4"/>
  <c r="DX133" i="4"/>
  <c r="DY133" i="4"/>
  <c r="DZ133" i="4"/>
  <c r="EA133" i="4"/>
  <c r="EB133" i="4"/>
  <c r="EC133" i="4"/>
  <c r="ED133" i="4"/>
  <c r="EE133" i="4"/>
  <c r="EF133" i="4"/>
  <c r="EG133" i="4"/>
  <c r="EH133" i="4"/>
  <c r="EI133" i="4"/>
  <c r="EJ133" i="4"/>
  <c r="EK133" i="4"/>
  <c r="EL133" i="4"/>
  <c r="EM133" i="4"/>
  <c r="EN133" i="4"/>
  <c r="EO133" i="4"/>
  <c r="EP133" i="4"/>
  <c r="EQ133" i="4"/>
  <c r="ER133" i="4"/>
  <c r="ES133" i="4"/>
  <c r="ET133" i="4"/>
  <c r="EU133" i="4"/>
  <c r="EV133" i="4"/>
  <c r="EW133" i="4"/>
  <c r="EX133" i="4"/>
  <c r="EY133" i="4"/>
  <c r="EZ133" i="4"/>
  <c r="FA133" i="4"/>
  <c r="FB133" i="4"/>
  <c r="FC133" i="4"/>
  <c r="FD133" i="4"/>
  <c r="FE133" i="4"/>
  <c r="FF133" i="4"/>
  <c r="FG133" i="4"/>
  <c r="FH133" i="4"/>
  <c r="FI133" i="4"/>
  <c r="FJ133" i="4"/>
  <c r="FM133" i="4"/>
  <c r="FN133" i="4"/>
  <c r="FO133" i="4"/>
  <c r="FP133" i="4"/>
  <c r="FQ133" i="4"/>
  <c r="FR133" i="4"/>
  <c r="FS133" i="4"/>
  <c r="FT133" i="4"/>
  <c r="FU133" i="4"/>
  <c r="FV133" i="4"/>
  <c r="FW133" i="4"/>
  <c r="FX133" i="4"/>
  <c r="FY133" i="4"/>
  <c r="FZ133" i="4"/>
  <c r="GA133" i="4"/>
  <c r="GB133" i="4"/>
  <c r="GC133" i="4"/>
  <c r="GD133" i="4"/>
  <c r="GE133" i="4"/>
  <c r="GF133" i="4"/>
  <c r="GG133" i="4"/>
  <c r="GH133" i="4"/>
  <c r="GI133" i="4"/>
  <c r="GJ133" i="4"/>
  <c r="GK133" i="4"/>
  <c r="GL133" i="4"/>
  <c r="GM133" i="4"/>
  <c r="GN133" i="4"/>
  <c r="GO133" i="4"/>
  <c r="GP133" i="4"/>
  <c r="GQ133" i="4"/>
  <c r="GS133" i="4"/>
  <c r="GT133" i="4"/>
  <c r="GU133" i="4"/>
  <c r="GV133" i="4"/>
  <c r="GW133" i="4"/>
  <c r="GX133" i="4"/>
  <c r="GY133" i="4"/>
  <c r="GZ133" i="4"/>
  <c r="HA133" i="4"/>
  <c r="HB133" i="4"/>
  <c r="HC133" i="4"/>
  <c r="HD133" i="4"/>
  <c r="HE133" i="4"/>
  <c r="HF133" i="4"/>
  <c r="HG133" i="4"/>
  <c r="HH133" i="4"/>
  <c r="HI133" i="4"/>
  <c r="HJ133" i="4"/>
  <c r="HK133" i="4"/>
  <c r="HL133" i="4"/>
  <c r="HM133" i="4"/>
  <c r="HN133" i="4"/>
  <c r="HO133" i="4"/>
  <c r="HP133" i="4"/>
  <c r="HQ133" i="4"/>
  <c r="HR133" i="4"/>
  <c r="HS133" i="4"/>
  <c r="HT133" i="4"/>
  <c r="HU133" i="4"/>
  <c r="HV133" i="4"/>
  <c r="HW133" i="4"/>
  <c r="HX133" i="4"/>
  <c r="HY133" i="4"/>
  <c r="HZ133" i="4"/>
  <c r="IA133" i="4"/>
  <c r="IB133" i="4"/>
  <c r="IC133" i="4"/>
  <c r="ID133" i="4"/>
  <c r="IE133" i="4"/>
  <c r="IF133" i="4"/>
  <c r="IG133" i="4"/>
  <c r="IH133" i="4"/>
  <c r="II133" i="4"/>
  <c r="IJ133" i="4"/>
  <c r="IK133" i="4"/>
  <c r="IM133" i="4"/>
  <c r="IN133" i="4"/>
  <c r="IO133" i="4"/>
  <c r="IP133" i="4"/>
  <c r="IQ133" i="4"/>
  <c r="IR133" i="4"/>
  <c r="IS133" i="4"/>
  <c r="IT133" i="4"/>
  <c r="IU133" i="4"/>
  <c r="IV133" i="4"/>
  <c r="IW133" i="4"/>
  <c r="IX133" i="4"/>
  <c r="IY133" i="4"/>
  <c r="IZ133" i="4"/>
  <c r="JA133" i="4"/>
  <c r="JB133" i="4"/>
  <c r="JC133" i="4"/>
  <c r="JD133" i="4"/>
  <c r="JE133" i="4"/>
  <c r="JG133" i="4"/>
  <c r="JH133" i="4"/>
  <c r="JI133" i="4"/>
  <c r="JJ133" i="4"/>
  <c r="JK133" i="4"/>
  <c r="JM133" i="4"/>
  <c r="JN133" i="4"/>
  <c r="JO133" i="4"/>
  <c r="JP133" i="4"/>
  <c r="JQ133" i="4"/>
  <c r="JR133" i="4"/>
  <c r="JT133" i="4"/>
  <c r="JU133" i="4"/>
  <c r="JV133" i="4"/>
  <c r="JX133" i="4"/>
  <c r="JY133" i="4"/>
  <c r="JZ133" i="4"/>
  <c r="KA133" i="4"/>
  <c r="KB133" i="4"/>
  <c r="KC133" i="4"/>
  <c r="KD133" i="4"/>
  <c r="KE133" i="4"/>
  <c r="KF133" i="4"/>
  <c r="KG133" i="4"/>
  <c r="KH133" i="4"/>
  <c r="KI133" i="4"/>
  <c r="KJ133" i="4"/>
  <c r="KK133" i="4"/>
  <c r="KL133" i="4"/>
  <c r="KM133" i="4"/>
  <c r="KN133" i="4"/>
  <c r="KO133" i="4"/>
  <c r="KP133" i="4"/>
  <c r="KQ133" i="4"/>
  <c r="KR133" i="4"/>
  <c r="KS133" i="4"/>
  <c r="KV133" i="4"/>
  <c r="KW133" i="4"/>
  <c r="KX133" i="4"/>
  <c r="KY133" i="4"/>
  <c r="KZ133" i="4"/>
  <c r="LA133" i="4"/>
  <c r="LB133" i="4"/>
  <c r="LC133" i="4"/>
  <c r="LD133" i="4"/>
  <c r="LE133" i="4"/>
  <c r="LF133" i="4"/>
  <c r="LG133" i="4"/>
  <c r="LH133" i="4"/>
  <c r="LI133" i="4"/>
  <c r="LJ133" i="4"/>
  <c r="LK133" i="4"/>
  <c r="LL133" i="4"/>
  <c r="LM133" i="4"/>
  <c r="LN133" i="4"/>
  <c r="LO133" i="4"/>
  <c r="LP133" i="4"/>
  <c r="LQ133" i="4"/>
  <c r="LR133" i="4"/>
  <c r="LS133" i="4"/>
  <c r="LT133" i="4"/>
  <c r="LU133" i="4"/>
  <c r="LV133" i="4"/>
  <c r="LW133" i="4"/>
  <c r="LX133" i="4"/>
  <c r="LY133" i="4"/>
  <c r="LZ133" i="4"/>
  <c r="MA133" i="4"/>
  <c r="MB133" i="4"/>
  <c r="MC133" i="4"/>
  <c r="MD133" i="4"/>
  <c r="ME133" i="4"/>
  <c r="MF133" i="4"/>
  <c r="MG133" i="4"/>
  <c r="MH133" i="4"/>
  <c r="MI133" i="4"/>
  <c r="MJ133" i="4"/>
  <c r="MK133" i="4"/>
  <c r="ML133" i="4"/>
  <c r="MM133" i="4"/>
  <c r="MN133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Z134" i="4"/>
  <c r="AA134" i="4"/>
  <c r="AB134" i="4"/>
  <c r="AC134" i="4"/>
  <c r="AD134" i="4"/>
  <c r="AE134" i="4"/>
  <c r="AF134" i="4"/>
  <c r="AG134" i="4"/>
  <c r="AH134" i="4"/>
  <c r="AI134" i="4"/>
  <c r="AJ134" i="4"/>
  <c r="AK134" i="4"/>
  <c r="AL134" i="4"/>
  <c r="AM134" i="4"/>
  <c r="AN134" i="4"/>
  <c r="AO134" i="4"/>
  <c r="AP134" i="4"/>
  <c r="AQ134" i="4"/>
  <c r="AR134" i="4"/>
  <c r="AS134" i="4"/>
  <c r="AT134" i="4"/>
  <c r="AU134" i="4"/>
  <c r="AV134" i="4"/>
  <c r="AW134" i="4"/>
  <c r="AX134" i="4"/>
  <c r="AY134" i="4"/>
  <c r="AZ134" i="4"/>
  <c r="BA134" i="4"/>
  <c r="BB134" i="4"/>
  <c r="BC134" i="4"/>
  <c r="BD134" i="4"/>
  <c r="BE134" i="4"/>
  <c r="BF134" i="4"/>
  <c r="BG134" i="4"/>
  <c r="BH134" i="4"/>
  <c r="BI134" i="4"/>
  <c r="BJ134" i="4"/>
  <c r="BK134" i="4"/>
  <c r="BL134" i="4"/>
  <c r="BM134" i="4"/>
  <c r="BN134" i="4"/>
  <c r="BO134" i="4"/>
  <c r="BP134" i="4"/>
  <c r="BQ134" i="4"/>
  <c r="BR134" i="4"/>
  <c r="BS134" i="4"/>
  <c r="BT134" i="4"/>
  <c r="BU134" i="4"/>
  <c r="BV134" i="4"/>
  <c r="BW134" i="4"/>
  <c r="BX134" i="4"/>
  <c r="BY134" i="4"/>
  <c r="BZ134" i="4"/>
  <c r="CA134" i="4"/>
  <c r="CB134" i="4"/>
  <c r="CC134" i="4"/>
  <c r="CD134" i="4"/>
  <c r="CE134" i="4"/>
  <c r="CF134" i="4"/>
  <c r="CG134" i="4"/>
  <c r="CH134" i="4"/>
  <c r="CI134" i="4"/>
  <c r="CJ134" i="4"/>
  <c r="CK134" i="4"/>
  <c r="CL134" i="4"/>
  <c r="CM134" i="4"/>
  <c r="CN134" i="4"/>
  <c r="CO134" i="4"/>
  <c r="CP134" i="4"/>
  <c r="CQ134" i="4"/>
  <c r="CR134" i="4"/>
  <c r="CS134" i="4"/>
  <c r="CT134" i="4"/>
  <c r="CU134" i="4"/>
  <c r="CV134" i="4"/>
  <c r="CW134" i="4"/>
  <c r="CX134" i="4"/>
  <c r="CY134" i="4"/>
  <c r="CZ134" i="4"/>
  <c r="DA134" i="4"/>
  <c r="DB134" i="4"/>
  <c r="DC134" i="4"/>
  <c r="DD134" i="4"/>
  <c r="DE134" i="4"/>
  <c r="DF134" i="4"/>
  <c r="DG134" i="4"/>
  <c r="DH134" i="4"/>
  <c r="DI134" i="4"/>
  <c r="DJ134" i="4"/>
  <c r="DK134" i="4"/>
  <c r="DL134" i="4"/>
  <c r="DM134" i="4"/>
  <c r="DN134" i="4"/>
  <c r="DO134" i="4"/>
  <c r="DP134" i="4"/>
  <c r="DQ134" i="4"/>
  <c r="DR134" i="4"/>
  <c r="DS134" i="4"/>
  <c r="DT134" i="4"/>
  <c r="DU134" i="4"/>
  <c r="DV134" i="4"/>
  <c r="DW134" i="4"/>
  <c r="DX134" i="4"/>
  <c r="DY134" i="4"/>
  <c r="DZ134" i="4"/>
  <c r="EA134" i="4"/>
  <c r="EB134" i="4"/>
  <c r="EC134" i="4"/>
  <c r="ED134" i="4"/>
  <c r="EE134" i="4"/>
  <c r="EF134" i="4"/>
  <c r="EG134" i="4"/>
  <c r="EH134" i="4"/>
  <c r="EI134" i="4"/>
  <c r="EJ134" i="4"/>
  <c r="EK134" i="4"/>
  <c r="EL134" i="4"/>
  <c r="EM134" i="4"/>
  <c r="EN134" i="4"/>
  <c r="EO134" i="4"/>
  <c r="EP134" i="4"/>
  <c r="EQ134" i="4"/>
  <c r="ER134" i="4"/>
  <c r="ES134" i="4"/>
  <c r="ET134" i="4"/>
  <c r="EU134" i="4"/>
  <c r="EV134" i="4"/>
  <c r="EW134" i="4"/>
  <c r="EX134" i="4"/>
  <c r="EY134" i="4"/>
  <c r="EZ134" i="4"/>
  <c r="FA134" i="4"/>
  <c r="FB134" i="4"/>
  <c r="FC134" i="4"/>
  <c r="FD134" i="4"/>
  <c r="FE134" i="4"/>
  <c r="FF134" i="4"/>
  <c r="FG134" i="4"/>
  <c r="FH134" i="4"/>
  <c r="FI134" i="4"/>
  <c r="FJ134" i="4"/>
  <c r="FM134" i="4"/>
  <c r="FN134" i="4"/>
  <c r="FO134" i="4"/>
  <c r="FP134" i="4"/>
  <c r="FQ134" i="4"/>
  <c r="FR134" i="4"/>
  <c r="FS134" i="4"/>
  <c r="FT134" i="4"/>
  <c r="FU134" i="4"/>
  <c r="FV134" i="4"/>
  <c r="FW134" i="4"/>
  <c r="FX134" i="4"/>
  <c r="FY134" i="4"/>
  <c r="FZ134" i="4"/>
  <c r="GA134" i="4"/>
  <c r="GB134" i="4"/>
  <c r="GC134" i="4"/>
  <c r="GD134" i="4"/>
  <c r="GE134" i="4"/>
  <c r="GF134" i="4"/>
  <c r="GG134" i="4"/>
  <c r="GH134" i="4"/>
  <c r="GI134" i="4"/>
  <c r="GJ134" i="4"/>
  <c r="GK134" i="4"/>
  <c r="GL134" i="4"/>
  <c r="GM134" i="4"/>
  <c r="GN134" i="4"/>
  <c r="GO134" i="4"/>
  <c r="GP134" i="4"/>
  <c r="GQ134" i="4"/>
  <c r="GS134" i="4"/>
  <c r="GT134" i="4"/>
  <c r="GU134" i="4"/>
  <c r="GV134" i="4"/>
  <c r="GW134" i="4"/>
  <c r="GX134" i="4"/>
  <c r="GY134" i="4"/>
  <c r="GZ134" i="4"/>
  <c r="HA134" i="4"/>
  <c r="HB134" i="4"/>
  <c r="HC134" i="4"/>
  <c r="HD134" i="4"/>
  <c r="HE134" i="4"/>
  <c r="HF134" i="4"/>
  <c r="HG134" i="4"/>
  <c r="HH134" i="4"/>
  <c r="HI134" i="4"/>
  <c r="HJ134" i="4"/>
  <c r="HK134" i="4"/>
  <c r="HL134" i="4"/>
  <c r="HM134" i="4"/>
  <c r="HN134" i="4"/>
  <c r="HO134" i="4"/>
  <c r="HP134" i="4"/>
  <c r="HQ134" i="4"/>
  <c r="HR134" i="4"/>
  <c r="HS134" i="4"/>
  <c r="HT134" i="4"/>
  <c r="HU134" i="4"/>
  <c r="HV134" i="4"/>
  <c r="HW134" i="4"/>
  <c r="HX134" i="4"/>
  <c r="HY134" i="4"/>
  <c r="HZ134" i="4"/>
  <c r="IA134" i="4"/>
  <c r="IB134" i="4"/>
  <c r="IC134" i="4"/>
  <c r="ID134" i="4"/>
  <c r="IE134" i="4"/>
  <c r="IF134" i="4"/>
  <c r="IG134" i="4"/>
  <c r="IH134" i="4"/>
  <c r="II134" i="4"/>
  <c r="IJ134" i="4"/>
  <c r="IK134" i="4"/>
  <c r="IM134" i="4"/>
  <c r="IN134" i="4"/>
  <c r="IO134" i="4"/>
  <c r="IP134" i="4"/>
  <c r="IQ134" i="4"/>
  <c r="IR134" i="4"/>
  <c r="IS134" i="4"/>
  <c r="IT134" i="4"/>
  <c r="IU134" i="4"/>
  <c r="IV134" i="4"/>
  <c r="IW134" i="4"/>
  <c r="IX134" i="4"/>
  <c r="IY134" i="4"/>
  <c r="IZ134" i="4"/>
  <c r="JA134" i="4"/>
  <c r="JB134" i="4"/>
  <c r="JC134" i="4"/>
  <c r="JD134" i="4"/>
  <c r="JE134" i="4"/>
  <c r="JG134" i="4"/>
  <c r="JH134" i="4"/>
  <c r="JI134" i="4"/>
  <c r="JJ134" i="4"/>
  <c r="JK134" i="4"/>
  <c r="JM134" i="4"/>
  <c r="JN134" i="4"/>
  <c r="JO134" i="4"/>
  <c r="JP134" i="4"/>
  <c r="JQ134" i="4"/>
  <c r="JR134" i="4"/>
  <c r="JT134" i="4"/>
  <c r="JU134" i="4"/>
  <c r="JV134" i="4"/>
  <c r="JX134" i="4"/>
  <c r="JY134" i="4"/>
  <c r="JZ134" i="4"/>
  <c r="KA134" i="4"/>
  <c r="KB134" i="4"/>
  <c r="KC134" i="4"/>
  <c r="KD134" i="4"/>
  <c r="KE134" i="4"/>
  <c r="KF134" i="4"/>
  <c r="KG134" i="4"/>
  <c r="KH134" i="4"/>
  <c r="KI134" i="4"/>
  <c r="KJ134" i="4"/>
  <c r="KK134" i="4"/>
  <c r="KL134" i="4"/>
  <c r="KM134" i="4"/>
  <c r="KN134" i="4"/>
  <c r="KO134" i="4"/>
  <c r="KP134" i="4"/>
  <c r="KQ134" i="4"/>
  <c r="KR134" i="4"/>
  <c r="KS134" i="4"/>
  <c r="KV134" i="4"/>
  <c r="KW134" i="4"/>
  <c r="KX134" i="4"/>
  <c r="KY134" i="4"/>
  <c r="KZ134" i="4"/>
  <c r="LA134" i="4"/>
  <c r="LB134" i="4"/>
  <c r="LC134" i="4"/>
  <c r="LD134" i="4"/>
  <c r="LE134" i="4"/>
  <c r="LF134" i="4"/>
  <c r="LG134" i="4"/>
  <c r="LH134" i="4"/>
  <c r="LI134" i="4"/>
  <c r="LJ134" i="4"/>
  <c r="LK134" i="4"/>
  <c r="LL134" i="4"/>
  <c r="LM134" i="4"/>
  <c r="LN134" i="4"/>
  <c r="LO134" i="4"/>
  <c r="LP134" i="4"/>
  <c r="LQ134" i="4"/>
  <c r="LR134" i="4"/>
  <c r="LS134" i="4"/>
  <c r="LT134" i="4"/>
  <c r="LU134" i="4"/>
  <c r="LV134" i="4"/>
  <c r="LW134" i="4"/>
  <c r="LX134" i="4"/>
  <c r="LY134" i="4"/>
  <c r="LZ134" i="4"/>
  <c r="MA134" i="4"/>
  <c r="MB134" i="4"/>
  <c r="MC134" i="4"/>
  <c r="MD134" i="4"/>
  <c r="ME134" i="4"/>
  <c r="MF134" i="4"/>
  <c r="MG134" i="4"/>
  <c r="MH134" i="4"/>
  <c r="MI134" i="4"/>
  <c r="MJ134" i="4"/>
  <c r="MK134" i="4"/>
  <c r="ML134" i="4"/>
  <c r="MM134" i="4"/>
  <c r="MN134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Z135" i="4"/>
  <c r="AA135" i="4"/>
  <c r="AB135" i="4"/>
  <c r="AC135" i="4"/>
  <c r="AD135" i="4"/>
  <c r="AE135" i="4"/>
  <c r="AF135" i="4"/>
  <c r="AG135" i="4"/>
  <c r="AH135" i="4"/>
  <c r="AI135" i="4"/>
  <c r="AJ135" i="4"/>
  <c r="AK135" i="4"/>
  <c r="AL135" i="4"/>
  <c r="AM135" i="4"/>
  <c r="AN135" i="4"/>
  <c r="AO135" i="4"/>
  <c r="AP135" i="4"/>
  <c r="AQ135" i="4"/>
  <c r="AR135" i="4"/>
  <c r="AS135" i="4"/>
  <c r="AT135" i="4"/>
  <c r="AU135" i="4"/>
  <c r="AV135" i="4"/>
  <c r="AW135" i="4"/>
  <c r="AX135" i="4"/>
  <c r="AY135" i="4"/>
  <c r="AZ135" i="4"/>
  <c r="BA135" i="4"/>
  <c r="BB135" i="4"/>
  <c r="BC135" i="4"/>
  <c r="BD135" i="4"/>
  <c r="BE135" i="4"/>
  <c r="BF135" i="4"/>
  <c r="BG135" i="4"/>
  <c r="BH135" i="4"/>
  <c r="BI135" i="4"/>
  <c r="BJ135" i="4"/>
  <c r="BK135" i="4"/>
  <c r="BL135" i="4"/>
  <c r="BM135" i="4"/>
  <c r="BN135" i="4"/>
  <c r="BO135" i="4"/>
  <c r="BP135" i="4"/>
  <c r="BQ135" i="4"/>
  <c r="BR135" i="4"/>
  <c r="BS135" i="4"/>
  <c r="BT135" i="4"/>
  <c r="BU135" i="4"/>
  <c r="BV135" i="4"/>
  <c r="BW135" i="4"/>
  <c r="BX135" i="4"/>
  <c r="BY135" i="4"/>
  <c r="BZ135" i="4"/>
  <c r="CA135" i="4"/>
  <c r="CB135" i="4"/>
  <c r="CC135" i="4"/>
  <c r="CD135" i="4"/>
  <c r="CE135" i="4"/>
  <c r="CF135" i="4"/>
  <c r="CG135" i="4"/>
  <c r="CH135" i="4"/>
  <c r="CI135" i="4"/>
  <c r="CJ135" i="4"/>
  <c r="CK135" i="4"/>
  <c r="CL135" i="4"/>
  <c r="CM135" i="4"/>
  <c r="CN135" i="4"/>
  <c r="CO135" i="4"/>
  <c r="CP135" i="4"/>
  <c r="CQ135" i="4"/>
  <c r="CR135" i="4"/>
  <c r="CS135" i="4"/>
  <c r="CT135" i="4"/>
  <c r="CU135" i="4"/>
  <c r="CV135" i="4"/>
  <c r="CW135" i="4"/>
  <c r="CX135" i="4"/>
  <c r="CY135" i="4"/>
  <c r="CZ135" i="4"/>
  <c r="DA135" i="4"/>
  <c r="DB135" i="4"/>
  <c r="DC135" i="4"/>
  <c r="DD135" i="4"/>
  <c r="DE135" i="4"/>
  <c r="DF135" i="4"/>
  <c r="DG135" i="4"/>
  <c r="DH135" i="4"/>
  <c r="DI135" i="4"/>
  <c r="DJ135" i="4"/>
  <c r="DK135" i="4"/>
  <c r="DL135" i="4"/>
  <c r="DM135" i="4"/>
  <c r="DN135" i="4"/>
  <c r="DO135" i="4"/>
  <c r="DP135" i="4"/>
  <c r="DQ135" i="4"/>
  <c r="DR135" i="4"/>
  <c r="DS135" i="4"/>
  <c r="DT135" i="4"/>
  <c r="DU135" i="4"/>
  <c r="DV135" i="4"/>
  <c r="DW135" i="4"/>
  <c r="DX135" i="4"/>
  <c r="DY135" i="4"/>
  <c r="DZ135" i="4"/>
  <c r="EA135" i="4"/>
  <c r="EB135" i="4"/>
  <c r="EC135" i="4"/>
  <c r="ED135" i="4"/>
  <c r="EE135" i="4"/>
  <c r="EF135" i="4"/>
  <c r="EG135" i="4"/>
  <c r="EH135" i="4"/>
  <c r="EI135" i="4"/>
  <c r="EJ135" i="4"/>
  <c r="EK135" i="4"/>
  <c r="EL135" i="4"/>
  <c r="EM135" i="4"/>
  <c r="EN135" i="4"/>
  <c r="EO135" i="4"/>
  <c r="EP135" i="4"/>
  <c r="EQ135" i="4"/>
  <c r="ER135" i="4"/>
  <c r="ES135" i="4"/>
  <c r="ET135" i="4"/>
  <c r="EU135" i="4"/>
  <c r="EV135" i="4"/>
  <c r="EW135" i="4"/>
  <c r="EX135" i="4"/>
  <c r="EY135" i="4"/>
  <c r="EZ135" i="4"/>
  <c r="FA135" i="4"/>
  <c r="FB135" i="4"/>
  <c r="FC135" i="4"/>
  <c r="FD135" i="4"/>
  <c r="FE135" i="4"/>
  <c r="FF135" i="4"/>
  <c r="FG135" i="4"/>
  <c r="FH135" i="4"/>
  <c r="FI135" i="4"/>
  <c r="FJ135" i="4"/>
  <c r="FM135" i="4"/>
  <c r="FN135" i="4"/>
  <c r="FO135" i="4"/>
  <c r="FP135" i="4"/>
  <c r="FQ135" i="4"/>
  <c r="FR135" i="4"/>
  <c r="FS135" i="4"/>
  <c r="FT135" i="4"/>
  <c r="FU135" i="4"/>
  <c r="FV135" i="4"/>
  <c r="FW135" i="4"/>
  <c r="FX135" i="4"/>
  <c r="FY135" i="4"/>
  <c r="FZ135" i="4"/>
  <c r="GA135" i="4"/>
  <c r="GB135" i="4"/>
  <c r="GC135" i="4"/>
  <c r="GD135" i="4"/>
  <c r="GE135" i="4"/>
  <c r="GF135" i="4"/>
  <c r="GG135" i="4"/>
  <c r="GH135" i="4"/>
  <c r="GI135" i="4"/>
  <c r="GJ135" i="4"/>
  <c r="GK135" i="4"/>
  <c r="GL135" i="4"/>
  <c r="GM135" i="4"/>
  <c r="GN135" i="4"/>
  <c r="GO135" i="4"/>
  <c r="GP135" i="4"/>
  <c r="GQ135" i="4"/>
  <c r="GS135" i="4"/>
  <c r="GT135" i="4"/>
  <c r="GU135" i="4"/>
  <c r="GV135" i="4"/>
  <c r="GW135" i="4"/>
  <c r="GX135" i="4"/>
  <c r="GY135" i="4"/>
  <c r="GZ135" i="4"/>
  <c r="HA135" i="4"/>
  <c r="HB135" i="4"/>
  <c r="HC135" i="4"/>
  <c r="HD135" i="4"/>
  <c r="HE135" i="4"/>
  <c r="HF135" i="4"/>
  <c r="HG135" i="4"/>
  <c r="HH135" i="4"/>
  <c r="HI135" i="4"/>
  <c r="HJ135" i="4"/>
  <c r="HK135" i="4"/>
  <c r="HL135" i="4"/>
  <c r="HM135" i="4"/>
  <c r="HN135" i="4"/>
  <c r="HO135" i="4"/>
  <c r="HP135" i="4"/>
  <c r="HQ135" i="4"/>
  <c r="HR135" i="4"/>
  <c r="HS135" i="4"/>
  <c r="HT135" i="4"/>
  <c r="HU135" i="4"/>
  <c r="HV135" i="4"/>
  <c r="HW135" i="4"/>
  <c r="HX135" i="4"/>
  <c r="HY135" i="4"/>
  <c r="HZ135" i="4"/>
  <c r="IA135" i="4"/>
  <c r="IB135" i="4"/>
  <c r="IC135" i="4"/>
  <c r="ID135" i="4"/>
  <c r="IE135" i="4"/>
  <c r="IF135" i="4"/>
  <c r="IG135" i="4"/>
  <c r="IH135" i="4"/>
  <c r="II135" i="4"/>
  <c r="IJ135" i="4"/>
  <c r="IK135" i="4"/>
  <c r="IM135" i="4"/>
  <c r="IN135" i="4"/>
  <c r="IO135" i="4"/>
  <c r="IP135" i="4"/>
  <c r="IQ135" i="4"/>
  <c r="IR135" i="4"/>
  <c r="IS135" i="4"/>
  <c r="IT135" i="4"/>
  <c r="IU135" i="4"/>
  <c r="IV135" i="4"/>
  <c r="IW135" i="4"/>
  <c r="IX135" i="4"/>
  <c r="IY135" i="4"/>
  <c r="IZ135" i="4"/>
  <c r="JA135" i="4"/>
  <c r="JB135" i="4"/>
  <c r="JC135" i="4"/>
  <c r="JD135" i="4"/>
  <c r="JE135" i="4"/>
  <c r="JG135" i="4"/>
  <c r="JH135" i="4"/>
  <c r="JI135" i="4"/>
  <c r="JJ135" i="4"/>
  <c r="JK135" i="4"/>
  <c r="JM135" i="4"/>
  <c r="JN135" i="4"/>
  <c r="JO135" i="4"/>
  <c r="JP135" i="4"/>
  <c r="JQ135" i="4"/>
  <c r="JR135" i="4"/>
  <c r="JT135" i="4"/>
  <c r="JU135" i="4"/>
  <c r="JV135" i="4"/>
  <c r="JX135" i="4"/>
  <c r="JY135" i="4"/>
  <c r="JZ135" i="4"/>
  <c r="KA135" i="4"/>
  <c r="KB135" i="4"/>
  <c r="KC135" i="4"/>
  <c r="KD135" i="4"/>
  <c r="KE135" i="4"/>
  <c r="KF135" i="4"/>
  <c r="KG135" i="4"/>
  <c r="KH135" i="4"/>
  <c r="KI135" i="4"/>
  <c r="KJ135" i="4"/>
  <c r="KK135" i="4"/>
  <c r="KL135" i="4"/>
  <c r="KM135" i="4"/>
  <c r="KN135" i="4"/>
  <c r="KO135" i="4"/>
  <c r="KP135" i="4"/>
  <c r="KQ135" i="4"/>
  <c r="KR135" i="4"/>
  <c r="KS135" i="4"/>
  <c r="KV135" i="4"/>
  <c r="KW135" i="4"/>
  <c r="KX135" i="4"/>
  <c r="KY135" i="4"/>
  <c r="KZ135" i="4"/>
  <c r="LA135" i="4"/>
  <c r="LB135" i="4"/>
  <c r="LC135" i="4"/>
  <c r="LD135" i="4"/>
  <c r="LE135" i="4"/>
  <c r="LF135" i="4"/>
  <c r="LG135" i="4"/>
  <c r="LH135" i="4"/>
  <c r="LI135" i="4"/>
  <c r="LJ135" i="4"/>
  <c r="LK135" i="4"/>
  <c r="LL135" i="4"/>
  <c r="LM135" i="4"/>
  <c r="LN135" i="4"/>
  <c r="LO135" i="4"/>
  <c r="LP135" i="4"/>
  <c r="LQ135" i="4"/>
  <c r="LR135" i="4"/>
  <c r="LS135" i="4"/>
  <c r="LT135" i="4"/>
  <c r="LU135" i="4"/>
  <c r="LV135" i="4"/>
  <c r="LW135" i="4"/>
  <c r="LX135" i="4"/>
  <c r="LY135" i="4"/>
  <c r="LZ135" i="4"/>
  <c r="MA135" i="4"/>
  <c r="MB135" i="4"/>
  <c r="MC135" i="4"/>
  <c r="MD135" i="4"/>
  <c r="ME135" i="4"/>
  <c r="MF135" i="4"/>
  <c r="MG135" i="4"/>
  <c r="MH135" i="4"/>
  <c r="MI135" i="4"/>
  <c r="MJ135" i="4"/>
  <c r="MK135" i="4"/>
  <c r="ML135" i="4"/>
  <c r="MM135" i="4"/>
  <c r="MN135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Z136" i="4"/>
  <c r="AA136" i="4"/>
  <c r="AB136" i="4"/>
  <c r="AC136" i="4"/>
  <c r="AD136" i="4"/>
  <c r="AE136" i="4"/>
  <c r="AF136" i="4"/>
  <c r="AG136" i="4"/>
  <c r="AH136" i="4"/>
  <c r="AI136" i="4"/>
  <c r="AJ136" i="4"/>
  <c r="AK136" i="4"/>
  <c r="AL136" i="4"/>
  <c r="AM136" i="4"/>
  <c r="AN136" i="4"/>
  <c r="AO136" i="4"/>
  <c r="AP136" i="4"/>
  <c r="AQ136" i="4"/>
  <c r="AR136" i="4"/>
  <c r="AS136" i="4"/>
  <c r="AT136" i="4"/>
  <c r="AU136" i="4"/>
  <c r="AV136" i="4"/>
  <c r="AW136" i="4"/>
  <c r="AX136" i="4"/>
  <c r="AY136" i="4"/>
  <c r="AZ136" i="4"/>
  <c r="BA136" i="4"/>
  <c r="BB136" i="4"/>
  <c r="BC136" i="4"/>
  <c r="BD136" i="4"/>
  <c r="BE136" i="4"/>
  <c r="BF136" i="4"/>
  <c r="BG136" i="4"/>
  <c r="BH136" i="4"/>
  <c r="BI136" i="4"/>
  <c r="BJ136" i="4"/>
  <c r="BK136" i="4"/>
  <c r="BL136" i="4"/>
  <c r="BM136" i="4"/>
  <c r="BN136" i="4"/>
  <c r="BO136" i="4"/>
  <c r="BP136" i="4"/>
  <c r="BQ136" i="4"/>
  <c r="BR136" i="4"/>
  <c r="BS136" i="4"/>
  <c r="BT136" i="4"/>
  <c r="BU136" i="4"/>
  <c r="BV136" i="4"/>
  <c r="BW136" i="4"/>
  <c r="BX136" i="4"/>
  <c r="BY136" i="4"/>
  <c r="BZ136" i="4"/>
  <c r="CA136" i="4"/>
  <c r="CB136" i="4"/>
  <c r="CC136" i="4"/>
  <c r="CD136" i="4"/>
  <c r="CE136" i="4"/>
  <c r="CF136" i="4"/>
  <c r="CG136" i="4"/>
  <c r="CH136" i="4"/>
  <c r="CI136" i="4"/>
  <c r="CJ136" i="4"/>
  <c r="CK136" i="4"/>
  <c r="CL136" i="4"/>
  <c r="CM136" i="4"/>
  <c r="CN136" i="4"/>
  <c r="CO136" i="4"/>
  <c r="CP136" i="4"/>
  <c r="CQ136" i="4"/>
  <c r="CR136" i="4"/>
  <c r="CS136" i="4"/>
  <c r="CT136" i="4"/>
  <c r="CU136" i="4"/>
  <c r="CV136" i="4"/>
  <c r="CW136" i="4"/>
  <c r="CX136" i="4"/>
  <c r="CY136" i="4"/>
  <c r="CZ136" i="4"/>
  <c r="DA136" i="4"/>
  <c r="DB136" i="4"/>
  <c r="DC136" i="4"/>
  <c r="DD136" i="4"/>
  <c r="DE136" i="4"/>
  <c r="DF136" i="4"/>
  <c r="DG136" i="4"/>
  <c r="DH136" i="4"/>
  <c r="DI136" i="4"/>
  <c r="DJ136" i="4"/>
  <c r="DK136" i="4"/>
  <c r="DL136" i="4"/>
  <c r="DM136" i="4"/>
  <c r="DN136" i="4"/>
  <c r="DO136" i="4"/>
  <c r="DP136" i="4"/>
  <c r="DQ136" i="4"/>
  <c r="DR136" i="4"/>
  <c r="DS136" i="4"/>
  <c r="DT136" i="4"/>
  <c r="DU136" i="4"/>
  <c r="DV136" i="4"/>
  <c r="DW136" i="4"/>
  <c r="DX136" i="4"/>
  <c r="DY136" i="4"/>
  <c r="DZ136" i="4"/>
  <c r="EA136" i="4"/>
  <c r="EB136" i="4"/>
  <c r="EC136" i="4"/>
  <c r="ED136" i="4"/>
  <c r="EE136" i="4"/>
  <c r="EF136" i="4"/>
  <c r="EG136" i="4"/>
  <c r="EH136" i="4"/>
  <c r="EI136" i="4"/>
  <c r="EJ136" i="4"/>
  <c r="EK136" i="4"/>
  <c r="EL136" i="4"/>
  <c r="EM136" i="4"/>
  <c r="EN136" i="4"/>
  <c r="EO136" i="4"/>
  <c r="EP136" i="4"/>
  <c r="EQ136" i="4"/>
  <c r="ER136" i="4"/>
  <c r="ES136" i="4"/>
  <c r="ET136" i="4"/>
  <c r="EU136" i="4"/>
  <c r="EV136" i="4"/>
  <c r="EW136" i="4"/>
  <c r="EX136" i="4"/>
  <c r="EY136" i="4"/>
  <c r="EZ136" i="4"/>
  <c r="FA136" i="4"/>
  <c r="FB136" i="4"/>
  <c r="FC136" i="4"/>
  <c r="FD136" i="4"/>
  <c r="FE136" i="4"/>
  <c r="FF136" i="4"/>
  <c r="FG136" i="4"/>
  <c r="FH136" i="4"/>
  <c r="FI136" i="4"/>
  <c r="FJ136" i="4"/>
  <c r="FM136" i="4"/>
  <c r="FN136" i="4"/>
  <c r="FO136" i="4"/>
  <c r="FP136" i="4"/>
  <c r="FQ136" i="4"/>
  <c r="FR136" i="4"/>
  <c r="FS136" i="4"/>
  <c r="FT136" i="4"/>
  <c r="FU136" i="4"/>
  <c r="FV136" i="4"/>
  <c r="FW136" i="4"/>
  <c r="FX136" i="4"/>
  <c r="FY136" i="4"/>
  <c r="FZ136" i="4"/>
  <c r="GA136" i="4"/>
  <c r="GB136" i="4"/>
  <c r="GC136" i="4"/>
  <c r="GD136" i="4"/>
  <c r="GE136" i="4"/>
  <c r="GF136" i="4"/>
  <c r="GG136" i="4"/>
  <c r="GH136" i="4"/>
  <c r="GI136" i="4"/>
  <c r="GJ136" i="4"/>
  <c r="GK136" i="4"/>
  <c r="GL136" i="4"/>
  <c r="GM136" i="4"/>
  <c r="GN136" i="4"/>
  <c r="GO136" i="4"/>
  <c r="GP136" i="4"/>
  <c r="GQ136" i="4"/>
  <c r="GS136" i="4"/>
  <c r="GT136" i="4"/>
  <c r="GU136" i="4"/>
  <c r="GV136" i="4"/>
  <c r="GW136" i="4"/>
  <c r="GX136" i="4"/>
  <c r="GY136" i="4"/>
  <c r="GZ136" i="4"/>
  <c r="HA136" i="4"/>
  <c r="HB136" i="4"/>
  <c r="HC136" i="4"/>
  <c r="HD136" i="4"/>
  <c r="HE136" i="4"/>
  <c r="HF136" i="4"/>
  <c r="HG136" i="4"/>
  <c r="HH136" i="4"/>
  <c r="HI136" i="4"/>
  <c r="HJ136" i="4"/>
  <c r="HK136" i="4"/>
  <c r="HL136" i="4"/>
  <c r="HM136" i="4"/>
  <c r="HN136" i="4"/>
  <c r="HO136" i="4"/>
  <c r="HP136" i="4"/>
  <c r="HQ136" i="4"/>
  <c r="HR136" i="4"/>
  <c r="HS136" i="4"/>
  <c r="HT136" i="4"/>
  <c r="HU136" i="4"/>
  <c r="HV136" i="4"/>
  <c r="HW136" i="4"/>
  <c r="HX136" i="4"/>
  <c r="HY136" i="4"/>
  <c r="HZ136" i="4"/>
  <c r="IA136" i="4"/>
  <c r="IB136" i="4"/>
  <c r="IC136" i="4"/>
  <c r="ID136" i="4"/>
  <c r="IE136" i="4"/>
  <c r="IF136" i="4"/>
  <c r="IG136" i="4"/>
  <c r="IH136" i="4"/>
  <c r="II136" i="4"/>
  <c r="IJ136" i="4"/>
  <c r="IK136" i="4"/>
  <c r="IM136" i="4"/>
  <c r="IN136" i="4"/>
  <c r="IO136" i="4"/>
  <c r="IP136" i="4"/>
  <c r="IQ136" i="4"/>
  <c r="IR136" i="4"/>
  <c r="IS136" i="4"/>
  <c r="IT136" i="4"/>
  <c r="IU136" i="4"/>
  <c r="IV136" i="4"/>
  <c r="IW136" i="4"/>
  <c r="IX136" i="4"/>
  <c r="IY136" i="4"/>
  <c r="IZ136" i="4"/>
  <c r="JA136" i="4"/>
  <c r="JB136" i="4"/>
  <c r="JC136" i="4"/>
  <c r="JD136" i="4"/>
  <c r="JE136" i="4"/>
  <c r="JG136" i="4"/>
  <c r="JH136" i="4"/>
  <c r="JI136" i="4"/>
  <c r="JJ136" i="4"/>
  <c r="JK136" i="4"/>
  <c r="JM136" i="4"/>
  <c r="JN136" i="4"/>
  <c r="JO136" i="4"/>
  <c r="JP136" i="4"/>
  <c r="JQ136" i="4"/>
  <c r="JR136" i="4"/>
  <c r="JT136" i="4"/>
  <c r="JU136" i="4"/>
  <c r="JV136" i="4"/>
  <c r="JX136" i="4"/>
  <c r="JY136" i="4"/>
  <c r="JZ136" i="4"/>
  <c r="KA136" i="4"/>
  <c r="KB136" i="4"/>
  <c r="KC136" i="4"/>
  <c r="KD136" i="4"/>
  <c r="KE136" i="4"/>
  <c r="KF136" i="4"/>
  <c r="KG136" i="4"/>
  <c r="KH136" i="4"/>
  <c r="KI136" i="4"/>
  <c r="KJ136" i="4"/>
  <c r="KK136" i="4"/>
  <c r="KL136" i="4"/>
  <c r="KM136" i="4"/>
  <c r="KN136" i="4"/>
  <c r="KO136" i="4"/>
  <c r="KP136" i="4"/>
  <c r="KQ136" i="4"/>
  <c r="KR136" i="4"/>
  <c r="KS136" i="4"/>
  <c r="KV136" i="4"/>
  <c r="KW136" i="4"/>
  <c r="KX136" i="4"/>
  <c r="KY136" i="4"/>
  <c r="KZ136" i="4"/>
  <c r="LA136" i="4"/>
  <c r="LB136" i="4"/>
  <c r="LC136" i="4"/>
  <c r="LD136" i="4"/>
  <c r="LE136" i="4"/>
  <c r="LF136" i="4"/>
  <c r="LG136" i="4"/>
  <c r="LH136" i="4"/>
  <c r="LI136" i="4"/>
  <c r="LJ136" i="4"/>
  <c r="LK136" i="4"/>
  <c r="LL136" i="4"/>
  <c r="LM136" i="4"/>
  <c r="LN136" i="4"/>
  <c r="LO136" i="4"/>
  <c r="LP136" i="4"/>
  <c r="LQ136" i="4"/>
  <c r="LR136" i="4"/>
  <c r="LS136" i="4"/>
  <c r="LT136" i="4"/>
  <c r="LU136" i="4"/>
  <c r="LV136" i="4"/>
  <c r="LW136" i="4"/>
  <c r="LX136" i="4"/>
  <c r="LY136" i="4"/>
  <c r="LZ136" i="4"/>
  <c r="MA136" i="4"/>
  <c r="MB136" i="4"/>
  <c r="MC136" i="4"/>
  <c r="MD136" i="4"/>
  <c r="ME136" i="4"/>
  <c r="MF136" i="4"/>
  <c r="MG136" i="4"/>
  <c r="MH136" i="4"/>
  <c r="MI136" i="4"/>
  <c r="MJ136" i="4"/>
  <c r="MK136" i="4"/>
  <c r="ML136" i="4"/>
  <c r="MM136" i="4"/>
  <c r="MN136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Z137" i="4"/>
  <c r="AA137" i="4"/>
  <c r="AB137" i="4"/>
  <c r="AC137" i="4"/>
  <c r="AD137" i="4"/>
  <c r="AE137" i="4"/>
  <c r="AF137" i="4"/>
  <c r="AG137" i="4"/>
  <c r="AH137" i="4"/>
  <c r="AI137" i="4"/>
  <c r="AJ137" i="4"/>
  <c r="AK137" i="4"/>
  <c r="AL137" i="4"/>
  <c r="AM137" i="4"/>
  <c r="AN137" i="4"/>
  <c r="AO137" i="4"/>
  <c r="AP137" i="4"/>
  <c r="AQ137" i="4"/>
  <c r="AR137" i="4"/>
  <c r="AS137" i="4"/>
  <c r="AT137" i="4"/>
  <c r="AU137" i="4"/>
  <c r="AV137" i="4"/>
  <c r="AW137" i="4"/>
  <c r="AX137" i="4"/>
  <c r="AY137" i="4"/>
  <c r="AZ137" i="4"/>
  <c r="BA137" i="4"/>
  <c r="BB137" i="4"/>
  <c r="BC137" i="4"/>
  <c r="BD137" i="4"/>
  <c r="BE137" i="4"/>
  <c r="BF137" i="4"/>
  <c r="BG137" i="4"/>
  <c r="BH137" i="4"/>
  <c r="BI137" i="4"/>
  <c r="BJ137" i="4"/>
  <c r="BK137" i="4"/>
  <c r="BL137" i="4"/>
  <c r="BM137" i="4"/>
  <c r="BN137" i="4"/>
  <c r="BO137" i="4"/>
  <c r="BP137" i="4"/>
  <c r="BQ137" i="4"/>
  <c r="BR137" i="4"/>
  <c r="BS137" i="4"/>
  <c r="BT137" i="4"/>
  <c r="BU137" i="4"/>
  <c r="BV137" i="4"/>
  <c r="BW137" i="4"/>
  <c r="BX137" i="4"/>
  <c r="BY137" i="4"/>
  <c r="BZ137" i="4"/>
  <c r="CA137" i="4"/>
  <c r="CB137" i="4"/>
  <c r="CC137" i="4"/>
  <c r="CD137" i="4"/>
  <c r="CE137" i="4"/>
  <c r="CF137" i="4"/>
  <c r="CG137" i="4"/>
  <c r="CH137" i="4"/>
  <c r="CI137" i="4"/>
  <c r="CJ137" i="4"/>
  <c r="CK137" i="4"/>
  <c r="CL137" i="4"/>
  <c r="CM137" i="4"/>
  <c r="CN137" i="4"/>
  <c r="CO137" i="4"/>
  <c r="CP137" i="4"/>
  <c r="CQ137" i="4"/>
  <c r="CR137" i="4"/>
  <c r="CS137" i="4"/>
  <c r="CT137" i="4"/>
  <c r="CU137" i="4"/>
  <c r="CV137" i="4"/>
  <c r="CW137" i="4"/>
  <c r="CX137" i="4"/>
  <c r="CY137" i="4"/>
  <c r="CZ137" i="4"/>
  <c r="DA137" i="4"/>
  <c r="DB137" i="4"/>
  <c r="DC137" i="4"/>
  <c r="DD137" i="4"/>
  <c r="DE137" i="4"/>
  <c r="DF137" i="4"/>
  <c r="DG137" i="4"/>
  <c r="DH137" i="4"/>
  <c r="DI137" i="4"/>
  <c r="DJ137" i="4"/>
  <c r="DK137" i="4"/>
  <c r="DL137" i="4"/>
  <c r="DM137" i="4"/>
  <c r="DN137" i="4"/>
  <c r="DO137" i="4"/>
  <c r="DP137" i="4"/>
  <c r="DQ137" i="4"/>
  <c r="DR137" i="4"/>
  <c r="DS137" i="4"/>
  <c r="DT137" i="4"/>
  <c r="DU137" i="4"/>
  <c r="DV137" i="4"/>
  <c r="DW137" i="4"/>
  <c r="DX137" i="4"/>
  <c r="DY137" i="4"/>
  <c r="DZ137" i="4"/>
  <c r="EA137" i="4"/>
  <c r="EB137" i="4"/>
  <c r="EC137" i="4"/>
  <c r="ED137" i="4"/>
  <c r="EE137" i="4"/>
  <c r="EF137" i="4"/>
  <c r="EG137" i="4"/>
  <c r="EH137" i="4"/>
  <c r="EI137" i="4"/>
  <c r="EJ137" i="4"/>
  <c r="EK137" i="4"/>
  <c r="EL137" i="4"/>
  <c r="EM137" i="4"/>
  <c r="EN137" i="4"/>
  <c r="EO137" i="4"/>
  <c r="EP137" i="4"/>
  <c r="EQ137" i="4"/>
  <c r="ER137" i="4"/>
  <c r="ES137" i="4"/>
  <c r="ET137" i="4"/>
  <c r="EU137" i="4"/>
  <c r="EV137" i="4"/>
  <c r="EW137" i="4"/>
  <c r="EX137" i="4"/>
  <c r="EY137" i="4"/>
  <c r="EZ137" i="4"/>
  <c r="FA137" i="4"/>
  <c r="FB137" i="4"/>
  <c r="FC137" i="4"/>
  <c r="FD137" i="4"/>
  <c r="FE137" i="4"/>
  <c r="FF137" i="4"/>
  <c r="FG137" i="4"/>
  <c r="FH137" i="4"/>
  <c r="FI137" i="4"/>
  <c r="FJ137" i="4"/>
  <c r="FM137" i="4"/>
  <c r="FN137" i="4"/>
  <c r="FO137" i="4"/>
  <c r="FP137" i="4"/>
  <c r="FQ137" i="4"/>
  <c r="FR137" i="4"/>
  <c r="FS137" i="4"/>
  <c r="FT137" i="4"/>
  <c r="FU137" i="4"/>
  <c r="FV137" i="4"/>
  <c r="FW137" i="4"/>
  <c r="FX137" i="4"/>
  <c r="FY137" i="4"/>
  <c r="FZ137" i="4"/>
  <c r="GA137" i="4"/>
  <c r="GB137" i="4"/>
  <c r="GC137" i="4"/>
  <c r="GD137" i="4"/>
  <c r="GE137" i="4"/>
  <c r="GF137" i="4"/>
  <c r="GG137" i="4"/>
  <c r="GH137" i="4"/>
  <c r="GI137" i="4"/>
  <c r="GJ137" i="4"/>
  <c r="GK137" i="4"/>
  <c r="GL137" i="4"/>
  <c r="GM137" i="4"/>
  <c r="GN137" i="4"/>
  <c r="GO137" i="4"/>
  <c r="GP137" i="4"/>
  <c r="GQ137" i="4"/>
  <c r="GS137" i="4"/>
  <c r="GT137" i="4"/>
  <c r="GU137" i="4"/>
  <c r="GV137" i="4"/>
  <c r="GW137" i="4"/>
  <c r="GX137" i="4"/>
  <c r="GY137" i="4"/>
  <c r="GZ137" i="4"/>
  <c r="HA137" i="4"/>
  <c r="HB137" i="4"/>
  <c r="HC137" i="4"/>
  <c r="HD137" i="4"/>
  <c r="HE137" i="4"/>
  <c r="HF137" i="4"/>
  <c r="HG137" i="4"/>
  <c r="HH137" i="4"/>
  <c r="HI137" i="4"/>
  <c r="HJ137" i="4"/>
  <c r="HK137" i="4"/>
  <c r="HL137" i="4"/>
  <c r="HM137" i="4"/>
  <c r="HN137" i="4"/>
  <c r="HO137" i="4"/>
  <c r="HP137" i="4"/>
  <c r="HQ137" i="4"/>
  <c r="HR137" i="4"/>
  <c r="HS137" i="4"/>
  <c r="HT137" i="4"/>
  <c r="HU137" i="4"/>
  <c r="HV137" i="4"/>
  <c r="HW137" i="4"/>
  <c r="HX137" i="4"/>
  <c r="HY137" i="4"/>
  <c r="HZ137" i="4"/>
  <c r="IA137" i="4"/>
  <c r="IB137" i="4"/>
  <c r="IC137" i="4"/>
  <c r="ID137" i="4"/>
  <c r="IE137" i="4"/>
  <c r="IF137" i="4"/>
  <c r="IG137" i="4"/>
  <c r="IH137" i="4"/>
  <c r="II137" i="4"/>
  <c r="IJ137" i="4"/>
  <c r="IK137" i="4"/>
  <c r="IM137" i="4"/>
  <c r="IN137" i="4"/>
  <c r="IO137" i="4"/>
  <c r="IP137" i="4"/>
  <c r="IQ137" i="4"/>
  <c r="IR137" i="4"/>
  <c r="IS137" i="4"/>
  <c r="IT137" i="4"/>
  <c r="IU137" i="4"/>
  <c r="IV137" i="4"/>
  <c r="IW137" i="4"/>
  <c r="IX137" i="4"/>
  <c r="IY137" i="4"/>
  <c r="IZ137" i="4"/>
  <c r="JA137" i="4"/>
  <c r="JB137" i="4"/>
  <c r="JC137" i="4"/>
  <c r="JD137" i="4"/>
  <c r="JE137" i="4"/>
  <c r="JG137" i="4"/>
  <c r="JH137" i="4"/>
  <c r="JI137" i="4"/>
  <c r="JJ137" i="4"/>
  <c r="JK137" i="4"/>
  <c r="JM137" i="4"/>
  <c r="JN137" i="4"/>
  <c r="JO137" i="4"/>
  <c r="JP137" i="4"/>
  <c r="JQ137" i="4"/>
  <c r="JR137" i="4"/>
  <c r="JT137" i="4"/>
  <c r="JU137" i="4"/>
  <c r="JV137" i="4"/>
  <c r="JX137" i="4"/>
  <c r="JY137" i="4"/>
  <c r="JZ137" i="4"/>
  <c r="KA137" i="4"/>
  <c r="KB137" i="4"/>
  <c r="KC137" i="4"/>
  <c r="KD137" i="4"/>
  <c r="KE137" i="4"/>
  <c r="KF137" i="4"/>
  <c r="KG137" i="4"/>
  <c r="KH137" i="4"/>
  <c r="KI137" i="4"/>
  <c r="KJ137" i="4"/>
  <c r="KK137" i="4"/>
  <c r="KL137" i="4"/>
  <c r="KM137" i="4"/>
  <c r="KN137" i="4"/>
  <c r="KO137" i="4"/>
  <c r="KP137" i="4"/>
  <c r="KQ137" i="4"/>
  <c r="KR137" i="4"/>
  <c r="KS137" i="4"/>
  <c r="KV137" i="4"/>
  <c r="KW137" i="4"/>
  <c r="KX137" i="4"/>
  <c r="KY137" i="4"/>
  <c r="KZ137" i="4"/>
  <c r="LA137" i="4"/>
  <c r="LB137" i="4"/>
  <c r="LC137" i="4"/>
  <c r="LD137" i="4"/>
  <c r="LE137" i="4"/>
  <c r="LF137" i="4"/>
  <c r="LG137" i="4"/>
  <c r="LH137" i="4"/>
  <c r="LI137" i="4"/>
  <c r="LJ137" i="4"/>
  <c r="LK137" i="4"/>
  <c r="LL137" i="4"/>
  <c r="LM137" i="4"/>
  <c r="LN137" i="4"/>
  <c r="LO137" i="4"/>
  <c r="LP137" i="4"/>
  <c r="LQ137" i="4"/>
  <c r="LR137" i="4"/>
  <c r="LS137" i="4"/>
  <c r="LT137" i="4"/>
  <c r="LU137" i="4"/>
  <c r="LV137" i="4"/>
  <c r="LW137" i="4"/>
  <c r="LX137" i="4"/>
  <c r="LY137" i="4"/>
  <c r="LZ137" i="4"/>
  <c r="MA137" i="4"/>
  <c r="MB137" i="4"/>
  <c r="MC137" i="4"/>
  <c r="MD137" i="4"/>
  <c r="ME137" i="4"/>
  <c r="MF137" i="4"/>
  <c r="MG137" i="4"/>
  <c r="MH137" i="4"/>
  <c r="MI137" i="4"/>
  <c r="MJ137" i="4"/>
  <c r="MK137" i="4"/>
  <c r="ML137" i="4"/>
  <c r="MM137" i="4"/>
  <c r="MN137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Z138" i="4"/>
  <c r="AA138" i="4"/>
  <c r="AB138" i="4"/>
  <c r="AC138" i="4"/>
  <c r="AD138" i="4"/>
  <c r="AE138" i="4"/>
  <c r="AF138" i="4"/>
  <c r="AG138" i="4"/>
  <c r="AH138" i="4"/>
  <c r="AI138" i="4"/>
  <c r="AJ138" i="4"/>
  <c r="AK138" i="4"/>
  <c r="AL138" i="4"/>
  <c r="AM138" i="4"/>
  <c r="AN138" i="4"/>
  <c r="AO138" i="4"/>
  <c r="AP138" i="4"/>
  <c r="AQ138" i="4"/>
  <c r="AR138" i="4"/>
  <c r="AS138" i="4"/>
  <c r="AT138" i="4"/>
  <c r="AU138" i="4"/>
  <c r="AV138" i="4"/>
  <c r="AW138" i="4"/>
  <c r="AX138" i="4"/>
  <c r="AY138" i="4"/>
  <c r="AZ138" i="4"/>
  <c r="BA138" i="4"/>
  <c r="BB138" i="4"/>
  <c r="BC138" i="4"/>
  <c r="BD138" i="4"/>
  <c r="BE138" i="4"/>
  <c r="BF138" i="4"/>
  <c r="BG138" i="4"/>
  <c r="BH138" i="4"/>
  <c r="BI138" i="4"/>
  <c r="BJ138" i="4"/>
  <c r="BK138" i="4"/>
  <c r="BL138" i="4"/>
  <c r="BM138" i="4"/>
  <c r="BN138" i="4"/>
  <c r="BO138" i="4"/>
  <c r="BP138" i="4"/>
  <c r="BQ138" i="4"/>
  <c r="BR138" i="4"/>
  <c r="BS138" i="4"/>
  <c r="BT138" i="4"/>
  <c r="BU138" i="4"/>
  <c r="BV138" i="4"/>
  <c r="BW138" i="4"/>
  <c r="BX138" i="4"/>
  <c r="BY138" i="4"/>
  <c r="BZ138" i="4"/>
  <c r="CA138" i="4"/>
  <c r="CB138" i="4"/>
  <c r="CC138" i="4"/>
  <c r="CD138" i="4"/>
  <c r="CE138" i="4"/>
  <c r="CF138" i="4"/>
  <c r="CG138" i="4"/>
  <c r="CH138" i="4"/>
  <c r="CI138" i="4"/>
  <c r="CJ138" i="4"/>
  <c r="CK138" i="4"/>
  <c r="CL138" i="4"/>
  <c r="CM138" i="4"/>
  <c r="CN138" i="4"/>
  <c r="CO138" i="4"/>
  <c r="CP138" i="4"/>
  <c r="CQ138" i="4"/>
  <c r="CR138" i="4"/>
  <c r="CS138" i="4"/>
  <c r="CT138" i="4"/>
  <c r="CU138" i="4"/>
  <c r="CV138" i="4"/>
  <c r="CW138" i="4"/>
  <c r="CX138" i="4"/>
  <c r="CY138" i="4"/>
  <c r="CZ138" i="4"/>
  <c r="DA138" i="4"/>
  <c r="DB138" i="4"/>
  <c r="DC138" i="4"/>
  <c r="DD138" i="4"/>
  <c r="DE138" i="4"/>
  <c r="DF138" i="4"/>
  <c r="DG138" i="4"/>
  <c r="DH138" i="4"/>
  <c r="DI138" i="4"/>
  <c r="DJ138" i="4"/>
  <c r="DK138" i="4"/>
  <c r="DL138" i="4"/>
  <c r="DM138" i="4"/>
  <c r="DN138" i="4"/>
  <c r="DO138" i="4"/>
  <c r="DP138" i="4"/>
  <c r="DQ138" i="4"/>
  <c r="DR138" i="4"/>
  <c r="DS138" i="4"/>
  <c r="DT138" i="4"/>
  <c r="DU138" i="4"/>
  <c r="DV138" i="4"/>
  <c r="DW138" i="4"/>
  <c r="DX138" i="4"/>
  <c r="DY138" i="4"/>
  <c r="DZ138" i="4"/>
  <c r="EA138" i="4"/>
  <c r="EB138" i="4"/>
  <c r="EC138" i="4"/>
  <c r="ED138" i="4"/>
  <c r="EE138" i="4"/>
  <c r="EF138" i="4"/>
  <c r="EG138" i="4"/>
  <c r="EH138" i="4"/>
  <c r="EI138" i="4"/>
  <c r="EJ138" i="4"/>
  <c r="EK138" i="4"/>
  <c r="EL138" i="4"/>
  <c r="EM138" i="4"/>
  <c r="EN138" i="4"/>
  <c r="EO138" i="4"/>
  <c r="EP138" i="4"/>
  <c r="EQ138" i="4"/>
  <c r="ER138" i="4"/>
  <c r="ES138" i="4"/>
  <c r="ET138" i="4"/>
  <c r="EU138" i="4"/>
  <c r="EV138" i="4"/>
  <c r="EW138" i="4"/>
  <c r="EX138" i="4"/>
  <c r="EY138" i="4"/>
  <c r="EZ138" i="4"/>
  <c r="FA138" i="4"/>
  <c r="FB138" i="4"/>
  <c r="FC138" i="4"/>
  <c r="FD138" i="4"/>
  <c r="FE138" i="4"/>
  <c r="FF138" i="4"/>
  <c r="FG138" i="4"/>
  <c r="FH138" i="4"/>
  <c r="FI138" i="4"/>
  <c r="FJ138" i="4"/>
  <c r="FM138" i="4"/>
  <c r="FN138" i="4"/>
  <c r="FO138" i="4"/>
  <c r="FP138" i="4"/>
  <c r="FQ138" i="4"/>
  <c r="FR138" i="4"/>
  <c r="FS138" i="4"/>
  <c r="FT138" i="4"/>
  <c r="FU138" i="4"/>
  <c r="FV138" i="4"/>
  <c r="FW138" i="4"/>
  <c r="FX138" i="4"/>
  <c r="FY138" i="4"/>
  <c r="FZ138" i="4"/>
  <c r="GA138" i="4"/>
  <c r="GB138" i="4"/>
  <c r="GC138" i="4"/>
  <c r="GD138" i="4"/>
  <c r="GE138" i="4"/>
  <c r="GF138" i="4"/>
  <c r="GG138" i="4"/>
  <c r="GH138" i="4"/>
  <c r="GI138" i="4"/>
  <c r="GJ138" i="4"/>
  <c r="GK138" i="4"/>
  <c r="GL138" i="4"/>
  <c r="GM138" i="4"/>
  <c r="GN138" i="4"/>
  <c r="GO138" i="4"/>
  <c r="GP138" i="4"/>
  <c r="GQ138" i="4"/>
  <c r="GS138" i="4"/>
  <c r="GT138" i="4"/>
  <c r="GU138" i="4"/>
  <c r="GV138" i="4"/>
  <c r="GW138" i="4"/>
  <c r="GX138" i="4"/>
  <c r="GY138" i="4"/>
  <c r="GZ138" i="4"/>
  <c r="HA138" i="4"/>
  <c r="HB138" i="4"/>
  <c r="HC138" i="4"/>
  <c r="HD138" i="4"/>
  <c r="HE138" i="4"/>
  <c r="HF138" i="4"/>
  <c r="HG138" i="4"/>
  <c r="HH138" i="4"/>
  <c r="HI138" i="4"/>
  <c r="HJ138" i="4"/>
  <c r="HK138" i="4"/>
  <c r="HL138" i="4"/>
  <c r="HM138" i="4"/>
  <c r="HN138" i="4"/>
  <c r="HO138" i="4"/>
  <c r="HP138" i="4"/>
  <c r="HQ138" i="4"/>
  <c r="HR138" i="4"/>
  <c r="HS138" i="4"/>
  <c r="HT138" i="4"/>
  <c r="HU138" i="4"/>
  <c r="HV138" i="4"/>
  <c r="HW138" i="4"/>
  <c r="HX138" i="4"/>
  <c r="HY138" i="4"/>
  <c r="HZ138" i="4"/>
  <c r="IA138" i="4"/>
  <c r="IB138" i="4"/>
  <c r="IC138" i="4"/>
  <c r="ID138" i="4"/>
  <c r="IE138" i="4"/>
  <c r="IF138" i="4"/>
  <c r="IG138" i="4"/>
  <c r="IH138" i="4"/>
  <c r="II138" i="4"/>
  <c r="IJ138" i="4"/>
  <c r="IK138" i="4"/>
  <c r="IM138" i="4"/>
  <c r="IN138" i="4"/>
  <c r="IO138" i="4"/>
  <c r="IP138" i="4"/>
  <c r="IQ138" i="4"/>
  <c r="IR138" i="4"/>
  <c r="IS138" i="4"/>
  <c r="IT138" i="4"/>
  <c r="IU138" i="4"/>
  <c r="IV138" i="4"/>
  <c r="IW138" i="4"/>
  <c r="IX138" i="4"/>
  <c r="IY138" i="4"/>
  <c r="IZ138" i="4"/>
  <c r="JA138" i="4"/>
  <c r="JB138" i="4"/>
  <c r="JC138" i="4"/>
  <c r="JD138" i="4"/>
  <c r="JE138" i="4"/>
  <c r="JG138" i="4"/>
  <c r="JH138" i="4"/>
  <c r="JI138" i="4"/>
  <c r="JJ138" i="4"/>
  <c r="JK138" i="4"/>
  <c r="JM138" i="4"/>
  <c r="JN138" i="4"/>
  <c r="JO138" i="4"/>
  <c r="JP138" i="4"/>
  <c r="JQ138" i="4"/>
  <c r="JR138" i="4"/>
  <c r="JT138" i="4"/>
  <c r="JU138" i="4"/>
  <c r="JV138" i="4"/>
  <c r="JX138" i="4"/>
  <c r="JY138" i="4"/>
  <c r="JZ138" i="4"/>
  <c r="KA138" i="4"/>
  <c r="KB138" i="4"/>
  <c r="KC138" i="4"/>
  <c r="KD138" i="4"/>
  <c r="KE138" i="4"/>
  <c r="KF138" i="4"/>
  <c r="KG138" i="4"/>
  <c r="KH138" i="4"/>
  <c r="KI138" i="4"/>
  <c r="KJ138" i="4"/>
  <c r="KK138" i="4"/>
  <c r="KL138" i="4"/>
  <c r="KM138" i="4"/>
  <c r="KN138" i="4"/>
  <c r="KO138" i="4"/>
  <c r="KP138" i="4"/>
  <c r="KQ138" i="4"/>
  <c r="KR138" i="4"/>
  <c r="KS138" i="4"/>
  <c r="KV138" i="4"/>
  <c r="KW138" i="4"/>
  <c r="KX138" i="4"/>
  <c r="KY138" i="4"/>
  <c r="KZ138" i="4"/>
  <c r="LA138" i="4"/>
  <c r="LB138" i="4"/>
  <c r="LC138" i="4"/>
  <c r="LD138" i="4"/>
  <c r="LE138" i="4"/>
  <c r="LF138" i="4"/>
  <c r="LG138" i="4"/>
  <c r="LH138" i="4"/>
  <c r="LI138" i="4"/>
  <c r="LJ138" i="4"/>
  <c r="LK138" i="4"/>
  <c r="LL138" i="4"/>
  <c r="LM138" i="4"/>
  <c r="LN138" i="4"/>
  <c r="LO138" i="4"/>
  <c r="LP138" i="4"/>
  <c r="LQ138" i="4"/>
  <c r="LR138" i="4"/>
  <c r="LS138" i="4"/>
  <c r="LT138" i="4"/>
  <c r="LU138" i="4"/>
  <c r="LV138" i="4"/>
  <c r="LW138" i="4"/>
  <c r="LX138" i="4"/>
  <c r="LY138" i="4"/>
  <c r="LZ138" i="4"/>
  <c r="MA138" i="4"/>
  <c r="MB138" i="4"/>
  <c r="MC138" i="4"/>
  <c r="MD138" i="4"/>
  <c r="ME138" i="4"/>
  <c r="MF138" i="4"/>
  <c r="MG138" i="4"/>
  <c r="MH138" i="4"/>
  <c r="MI138" i="4"/>
  <c r="MJ138" i="4"/>
  <c r="MK138" i="4"/>
  <c r="ML138" i="4"/>
  <c r="MM138" i="4"/>
  <c r="MN138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Z139" i="4"/>
  <c r="AA139" i="4"/>
  <c r="AB139" i="4"/>
  <c r="AC139" i="4"/>
  <c r="AD139" i="4"/>
  <c r="AE139" i="4"/>
  <c r="AF139" i="4"/>
  <c r="AG139" i="4"/>
  <c r="AH139" i="4"/>
  <c r="AI139" i="4"/>
  <c r="AJ139" i="4"/>
  <c r="AK139" i="4"/>
  <c r="AL139" i="4"/>
  <c r="AM139" i="4"/>
  <c r="AN139" i="4"/>
  <c r="AO139" i="4"/>
  <c r="AP139" i="4"/>
  <c r="AQ139" i="4"/>
  <c r="AR139" i="4"/>
  <c r="AS139" i="4"/>
  <c r="AT139" i="4"/>
  <c r="AU139" i="4"/>
  <c r="AV139" i="4"/>
  <c r="AW139" i="4"/>
  <c r="AX139" i="4"/>
  <c r="AY139" i="4"/>
  <c r="AZ139" i="4"/>
  <c r="BA139" i="4"/>
  <c r="BB139" i="4"/>
  <c r="BC139" i="4"/>
  <c r="BD139" i="4"/>
  <c r="BE139" i="4"/>
  <c r="BF139" i="4"/>
  <c r="BG139" i="4"/>
  <c r="BH139" i="4"/>
  <c r="BI139" i="4"/>
  <c r="BJ139" i="4"/>
  <c r="BK139" i="4"/>
  <c r="BL139" i="4"/>
  <c r="BM139" i="4"/>
  <c r="BN139" i="4"/>
  <c r="BO139" i="4"/>
  <c r="BP139" i="4"/>
  <c r="BQ139" i="4"/>
  <c r="BR139" i="4"/>
  <c r="BS139" i="4"/>
  <c r="BT139" i="4"/>
  <c r="BU139" i="4"/>
  <c r="BV139" i="4"/>
  <c r="BW139" i="4"/>
  <c r="BX139" i="4"/>
  <c r="BY139" i="4"/>
  <c r="BZ139" i="4"/>
  <c r="CA139" i="4"/>
  <c r="CB139" i="4"/>
  <c r="CC139" i="4"/>
  <c r="CD139" i="4"/>
  <c r="CE139" i="4"/>
  <c r="CF139" i="4"/>
  <c r="CG139" i="4"/>
  <c r="CH139" i="4"/>
  <c r="CI139" i="4"/>
  <c r="CJ139" i="4"/>
  <c r="CK139" i="4"/>
  <c r="CL139" i="4"/>
  <c r="CM139" i="4"/>
  <c r="CN139" i="4"/>
  <c r="CO139" i="4"/>
  <c r="CP139" i="4"/>
  <c r="CQ139" i="4"/>
  <c r="CR139" i="4"/>
  <c r="CS139" i="4"/>
  <c r="CT139" i="4"/>
  <c r="CU139" i="4"/>
  <c r="CV139" i="4"/>
  <c r="CW139" i="4"/>
  <c r="CX139" i="4"/>
  <c r="CY139" i="4"/>
  <c r="CZ139" i="4"/>
  <c r="DA139" i="4"/>
  <c r="DB139" i="4"/>
  <c r="DC139" i="4"/>
  <c r="DD139" i="4"/>
  <c r="DE139" i="4"/>
  <c r="DF139" i="4"/>
  <c r="DG139" i="4"/>
  <c r="DH139" i="4"/>
  <c r="DI139" i="4"/>
  <c r="DJ139" i="4"/>
  <c r="DK139" i="4"/>
  <c r="DL139" i="4"/>
  <c r="DM139" i="4"/>
  <c r="DN139" i="4"/>
  <c r="DO139" i="4"/>
  <c r="DP139" i="4"/>
  <c r="DQ139" i="4"/>
  <c r="DR139" i="4"/>
  <c r="DS139" i="4"/>
  <c r="DT139" i="4"/>
  <c r="DU139" i="4"/>
  <c r="DV139" i="4"/>
  <c r="DW139" i="4"/>
  <c r="DX139" i="4"/>
  <c r="DY139" i="4"/>
  <c r="DZ139" i="4"/>
  <c r="EA139" i="4"/>
  <c r="EB139" i="4"/>
  <c r="EC139" i="4"/>
  <c r="ED139" i="4"/>
  <c r="EE139" i="4"/>
  <c r="EF139" i="4"/>
  <c r="EG139" i="4"/>
  <c r="EH139" i="4"/>
  <c r="EI139" i="4"/>
  <c r="EJ139" i="4"/>
  <c r="EK139" i="4"/>
  <c r="EL139" i="4"/>
  <c r="EM139" i="4"/>
  <c r="EN139" i="4"/>
  <c r="EO139" i="4"/>
  <c r="EP139" i="4"/>
  <c r="EQ139" i="4"/>
  <c r="ER139" i="4"/>
  <c r="ES139" i="4"/>
  <c r="ET139" i="4"/>
  <c r="EU139" i="4"/>
  <c r="EV139" i="4"/>
  <c r="EW139" i="4"/>
  <c r="EX139" i="4"/>
  <c r="EY139" i="4"/>
  <c r="EZ139" i="4"/>
  <c r="FA139" i="4"/>
  <c r="FB139" i="4"/>
  <c r="FC139" i="4"/>
  <c r="FD139" i="4"/>
  <c r="FE139" i="4"/>
  <c r="FF139" i="4"/>
  <c r="FG139" i="4"/>
  <c r="FH139" i="4"/>
  <c r="FI139" i="4"/>
  <c r="FJ139" i="4"/>
  <c r="FM139" i="4"/>
  <c r="FN139" i="4"/>
  <c r="FO139" i="4"/>
  <c r="FP139" i="4"/>
  <c r="FQ139" i="4"/>
  <c r="FR139" i="4"/>
  <c r="FS139" i="4"/>
  <c r="FT139" i="4"/>
  <c r="FU139" i="4"/>
  <c r="FV139" i="4"/>
  <c r="FW139" i="4"/>
  <c r="FX139" i="4"/>
  <c r="FY139" i="4"/>
  <c r="FZ139" i="4"/>
  <c r="GA139" i="4"/>
  <c r="GB139" i="4"/>
  <c r="GC139" i="4"/>
  <c r="GD139" i="4"/>
  <c r="GE139" i="4"/>
  <c r="GF139" i="4"/>
  <c r="GG139" i="4"/>
  <c r="GH139" i="4"/>
  <c r="GI139" i="4"/>
  <c r="GJ139" i="4"/>
  <c r="GK139" i="4"/>
  <c r="GL139" i="4"/>
  <c r="GM139" i="4"/>
  <c r="GN139" i="4"/>
  <c r="GO139" i="4"/>
  <c r="GP139" i="4"/>
  <c r="GQ139" i="4"/>
  <c r="GS139" i="4"/>
  <c r="GT139" i="4"/>
  <c r="GU139" i="4"/>
  <c r="GV139" i="4"/>
  <c r="GW139" i="4"/>
  <c r="GX139" i="4"/>
  <c r="GY139" i="4"/>
  <c r="GZ139" i="4"/>
  <c r="HA139" i="4"/>
  <c r="HB139" i="4"/>
  <c r="HC139" i="4"/>
  <c r="HD139" i="4"/>
  <c r="HE139" i="4"/>
  <c r="HF139" i="4"/>
  <c r="HG139" i="4"/>
  <c r="HH139" i="4"/>
  <c r="HI139" i="4"/>
  <c r="HJ139" i="4"/>
  <c r="HK139" i="4"/>
  <c r="HL139" i="4"/>
  <c r="HM139" i="4"/>
  <c r="HN139" i="4"/>
  <c r="HO139" i="4"/>
  <c r="HP139" i="4"/>
  <c r="HQ139" i="4"/>
  <c r="HR139" i="4"/>
  <c r="HS139" i="4"/>
  <c r="HT139" i="4"/>
  <c r="HU139" i="4"/>
  <c r="HV139" i="4"/>
  <c r="HW139" i="4"/>
  <c r="HX139" i="4"/>
  <c r="HY139" i="4"/>
  <c r="HZ139" i="4"/>
  <c r="IA139" i="4"/>
  <c r="IB139" i="4"/>
  <c r="IC139" i="4"/>
  <c r="ID139" i="4"/>
  <c r="IE139" i="4"/>
  <c r="IF139" i="4"/>
  <c r="IG139" i="4"/>
  <c r="IH139" i="4"/>
  <c r="II139" i="4"/>
  <c r="IJ139" i="4"/>
  <c r="IK139" i="4"/>
  <c r="IM139" i="4"/>
  <c r="IN139" i="4"/>
  <c r="IO139" i="4"/>
  <c r="IP139" i="4"/>
  <c r="IQ139" i="4"/>
  <c r="IR139" i="4"/>
  <c r="IS139" i="4"/>
  <c r="IT139" i="4"/>
  <c r="IU139" i="4"/>
  <c r="IV139" i="4"/>
  <c r="IW139" i="4"/>
  <c r="IX139" i="4"/>
  <c r="IY139" i="4"/>
  <c r="IZ139" i="4"/>
  <c r="JA139" i="4"/>
  <c r="JB139" i="4"/>
  <c r="JC139" i="4"/>
  <c r="JD139" i="4"/>
  <c r="JE139" i="4"/>
  <c r="JG139" i="4"/>
  <c r="JH139" i="4"/>
  <c r="JI139" i="4"/>
  <c r="JJ139" i="4"/>
  <c r="JK139" i="4"/>
  <c r="JM139" i="4"/>
  <c r="JN139" i="4"/>
  <c r="JO139" i="4"/>
  <c r="JP139" i="4"/>
  <c r="JQ139" i="4"/>
  <c r="JR139" i="4"/>
  <c r="JT139" i="4"/>
  <c r="JU139" i="4"/>
  <c r="JV139" i="4"/>
  <c r="JX139" i="4"/>
  <c r="JY139" i="4"/>
  <c r="JZ139" i="4"/>
  <c r="KA139" i="4"/>
  <c r="KB139" i="4"/>
  <c r="KC139" i="4"/>
  <c r="KD139" i="4"/>
  <c r="KE139" i="4"/>
  <c r="KF139" i="4"/>
  <c r="KG139" i="4"/>
  <c r="KH139" i="4"/>
  <c r="KI139" i="4"/>
  <c r="KJ139" i="4"/>
  <c r="KK139" i="4"/>
  <c r="KL139" i="4"/>
  <c r="KM139" i="4"/>
  <c r="KN139" i="4"/>
  <c r="KO139" i="4"/>
  <c r="KP139" i="4"/>
  <c r="KQ139" i="4"/>
  <c r="KR139" i="4"/>
  <c r="KS139" i="4"/>
  <c r="KV139" i="4"/>
  <c r="KW139" i="4"/>
  <c r="KX139" i="4"/>
  <c r="KY139" i="4"/>
  <c r="KZ139" i="4"/>
  <c r="LA139" i="4"/>
  <c r="LB139" i="4"/>
  <c r="LC139" i="4"/>
  <c r="LD139" i="4"/>
  <c r="LE139" i="4"/>
  <c r="LF139" i="4"/>
  <c r="LG139" i="4"/>
  <c r="LH139" i="4"/>
  <c r="LI139" i="4"/>
  <c r="LJ139" i="4"/>
  <c r="LK139" i="4"/>
  <c r="LL139" i="4"/>
  <c r="LM139" i="4"/>
  <c r="LN139" i="4"/>
  <c r="LO139" i="4"/>
  <c r="LP139" i="4"/>
  <c r="LQ139" i="4"/>
  <c r="LR139" i="4"/>
  <c r="LS139" i="4"/>
  <c r="LT139" i="4"/>
  <c r="LU139" i="4"/>
  <c r="LV139" i="4"/>
  <c r="LW139" i="4"/>
  <c r="LX139" i="4"/>
  <c r="LY139" i="4"/>
  <c r="LZ139" i="4"/>
  <c r="MA139" i="4"/>
  <c r="MB139" i="4"/>
  <c r="MC139" i="4"/>
  <c r="MD139" i="4"/>
  <c r="ME139" i="4"/>
  <c r="MF139" i="4"/>
  <c r="MG139" i="4"/>
  <c r="MH139" i="4"/>
  <c r="MI139" i="4"/>
  <c r="MJ139" i="4"/>
  <c r="MK139" i="4"/>
  <c r="ML139" i="4"/>
  <c r="MM139" i="4"/>
  <c r="MN139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Z140" i="4"/>
  <c r="AA140" i="4"/>
  <c r="AB140" i="4"/>
  <c r="AC140" i="4"/>
  <c r="AD140" i="4"/>
  <c r="AE140" i="4"/>
  <c r="AF140" i="4"/>
  <c r="AG140" i="4"/>
  <c r="AH140" i="4"/>
  <c r="AI140" i="4"/>
  <c r="AJ140" i="4"/>
  <c r="AK140" i="4"/>
  <c r="AL140" i="4"/>
  <c r="AM140" i="4"/>
  <c r="AN140" i="4"/>
  <c r="AO140" i="4"/>
  <c r="AP140" i="4"/>
  <c r="AQ140" i="4"/>
  <c r="AR140" i="4"/>
  <c r="AS140" i="4"/>
  <c r="AT140" i="4"/>
  <c r="AU140" i="4"/>
  <c r="AV140" i="4"/>
  <c r="AW140" i="4"/>
  <c r="AX140" i="4"/>
  <c r="AY140" i="4"/>
  <c r="AZ140" i="4"/>
  <c r="BA140" i="4"/>
  <c r="BB140" i="4"/>
  <c r="BC140" i="4"/>
  <c r="BD140" i="4"/>
  <c r="BE140" i="4"/>
  <c r="BF140" i="4"/>
  <c r="BG140" i="4"/>
  <c r="BH140" i="4"/>
  <c r="BI140" i="4"/>
  <c r="BJ140" i="4"/>
  <c r="BK140" i="4"/>
  <c r="BL140" i="4"/>
  <c r="BM140" i="4"/>
  <c r="BN140" i="4"/>
  <c r="BO140" i="4"/>
  <c r="BP140" i="4"/>
  <c r="BQ140" i="4"/>
  <c r="BR140" i="4"/>
  <c r="BS140" i="4"/>
  <c r="BT140" i="4"/>
  <c r="BU140" i="4"/>
  <c r="BV140" i="4"/>
  <c r="BW140" i="4"/>
  <c r="BX140" i="4"/>
  <c r="BY140" i="4"/>
  <c r="BZ140" i="4"/>
  <c r="CA140" i="4"/>
  <c r="CB140" i="4"/>
  <c r="CC140" i="4"/>
  <c r="CD140" i="4"/>
  <c r="CE140" i="4"/>
  <c r="CF140" i="4"/>
  <c r="CG140" i="4"/>
  <c r="CH140" i="4"/>
  <c r="CI140" i="4"/>
  <c r="CJ140" i="4"/>
  <c r="CK140" i="4"/>
  <c r="CL140" i="4"/>
  <c r="CM140" i="4"/>
  <c r="CN140" i="4"/>
  <c r="CO140" i="4"/>
  <c r="CP140" i="4"/>
  <c r="CQ140" i="4"/>
  <c r="CR140" i="4"/>
  <c r="CS140" i="4"/>
  <c r="CT140" i="4"/>
  <c r="CU140" i="4"/>
  <c r="CV140" i="4"/>
  <c r="CW140" i="4"/>
  <c r="CX140" i="4"/>
  <c r="CY140" i="4"/>
  <c r="CZ140" i="4"/>
  <c r="DA140" i="4"/>
  <c r="DB140" i="4"/>
  <c r="DC140" i="4"/>
  <c r="DD140" i="4"/>
  <c r="DE140" i="4"/>
  <c r="DF140" i="4"/>
  <c r="DG140" i="4"/>
  <c r="DH140" i="4"/>
  <c r="DI140" i="4"/>
  <c r="DJ140" i="4"/>
  <c r="DK140" i="4"/>
  <c r="DL140" i="4"/>
  <c r="DM140" i="4"/>
  <c r="DN140" i="4"/>
  <c r="DO140" i="4"/>
  <c r="DP140" i="4"/>
  <c r="DQ140" i="4"/>
  <c r="DR140" i="4"/>
  <c r="DS140" i="4"/>
  <c r="DT140" i="4"/>
  <c r="DU140" i="4"/>
  <c r="DV140" i="4"/>
  <c r="DW140" i="4"/>
  <c r="DX140" i="4"/>
  <c r="DY140" i="4"/>
  <c r="DZ140" i="4"/>
  <c r="EA140" i="4"/>
  <c r="EB140" i="4"/>
  <c r="EC140" i="4"/>
  <c r="ED140" i="4"/>
  <c r="EE140" i="4"/>
  <c r="EF140" i="4"/>
  <c r="EG140" i="4"/>
  <c r="EH140" i="4"/>
  <c r="EI140" i="4"/>
  <c r="EJ140" i="4"/>
  <c r="EK140" i="4"/>
  <c r="EL140" i="4"/>
  <c r="EM140" i="4"/>
  <c r="EN140" i="4"/>
  <c r="EO140" i="4"/>
  <c r="EP140" i="4"/>
  <c r="EQ140" i="4"/>
  <c r="ER140" i="4"/>
  <c r="ES140" i="4"/>
  <c r="ET140" i="4"/>
  <c r="EU140" i="4"/>
  <c r="EV140" i="4"/>
  <c r="EW140" i="4"/>
  <c r="EX140" i="4"/>
  <c r="EY140" i="4"/>
  <c r="EZ140" i="4"/>
  <c r="FA140" i="4"/>
  <c r="FB140" i="4"/>
  <c r="FC140" i="4"/>
  <c r="FD140" i="4"/>
  <c r="FE140" i="4"/>
  <c r="FF140" i="4"/>
  <c r="FG140" i="4"/>
  <c r="FH140" i="4"/>
  <c r="FI140" i="4"/>
  <c r="FJ140" i="4"/>
  <c r="FM140" i="4"/>
  <c r="FN140" i="4"/>
  <c r="FO140" i="4"/>
  <c r="FP140" i="4"/>
  <c r="FQ140" i="4"/>
  <c r="FR140" i="4"/>
  <c r="FS140" i="4"/>
  <c r="FT140" i="4"/>
  <c r="FU140" i="4"/>
  <c r="FV140" i="4"/>
  <c r="FW140" i="4"/>
  <c r="FX140" i="4"/>
  <c r="FY140" i="4"/>
  <c r="FZ140" i="4"/>
  <c r="GA140" i="4"/>
  <c r="GB140" i="4"/>
  <c r="GC140" i="4"/>
  <c r="GD140" i="4"/>
  <c r="GE140" i="4"/>
  <c r="GF140" i="4"/>
  <c r="GG140" i="4"/>
  <c r="GH140" i="4"/>
  <c r="GI140" i="4"/>
  <c r="GJ140" i="4"/>
  <c r="GK140" i="4"/>
  <c r="GL140" i="4"/>
  <c r="GM140" i="4"/>
  <c r="GN140" i="4"/>
  <c r="GO140" i="4"/>
  <c r="GP140" i="4"/>
  <c r="GQ140" i="4"/>
  <c r="GS140" i="4"/>
  <c r="GT140" i="4"/>
  <c r="GU140" i="4"/>
  <c r="GV140" i="4"/>
  <c r="GW140" i="4"/>
  <c r="GX140" i="4"/>
  <c r="GY140" i="4"/>
  <c r="GZ140" i="4"/>
  <c r="HA140" i="4"/>
  <c r="HB140" i="4"/>
  <c r="HC140" i="4"/>
  <c r="HD140" i="4"/>
  <c r="HE140" i="4"/>
  <c r="HF140" i="4"/>
  <c r="HG140" i="4"/>
  <c r="HH140" i="4"/>
  <c r="HI140" i="4"/>
  <c r="HJ140" i="4"/>
  <c r="HK140" i="4"/>
  <c r="HL140" i="4"/>
  <c r="HM140" i="4"/>
  <c r="HN140" i="4"/>
  <c r="HO140" i="4"/>
  <c r="HP140" i="4"/>
  <c r="HQ140" i="4"/>
  <c r="HR140" i="4"/>
  <c r="HS140" i="4"/>
  <c r="HT140" i="4"/>
  <c r="HU140" i="4"/>
  <c r="HV140" i="4"/>
  <c r="HW140" i="4"/>
  <c r="HX140" i="4"/>
  <c r="HY140" i="4"/>
  <c r="HZ140" i="4"/>
  <c r="IA140" i="4"/>
  <c r="IB140" i="4"/>
  <c r="IC140" i="4"/>
  <c r="ID140" i="4"/>
  <c r="IE140" i="4"/>
  <c r="IF140" i="4"/>
  <c r="IG140" i="4"/>
  <c r="IH140" i="4"/>
  <c r="II140" i="4"/>
  <c r="IJ140" i="4"/>
  <c r="IK140" i="4"/>
  <c r="IM140" i="4"/>
  <c r="IN140" i="4"/>
  <c r="IO140" i="4"/>
  <c r="IP140" i="4"/>
  <c r="IQ140" i="4"/>
  <c r="IR140" i="4"/>
  <c r="IS140" i="4"/>
  <c r="IT140" i="4"/>
  <c r="IU140" i="4"/>
  <c r="IV140" i="4"/>
  <c r="IW140" i="4"/>
  <c r="IX140" i="4"/>
  <c r="IY140" i="4"/>
  <c r="IZ140" i="4"/>
  <c r="JA140" i="4"/>
  <c r="JB140" i="4"/>
  <c r="JC140" i="4"/>
  <c r="JD140" i="4"/>
  <c r="JE140" i="4"/>
  <c r="JG140" i="4"/>
  <c r="JH140" i="4"/>
  <c r="JI140" i="4"/>
  <c r="JJ140" i="4"/>
  <c r="JK140" i="4"/>
  <c r="JM140" i="4"/>
  <c r="JN140" i="4"/>
  <c r="JO140" i="4"/>
  <c r="JP140" i="4"/>
  <c r="JQ140" i="4"/>
  <c r="JR140" i="4"/>
  <c r="JT140" i="4"/>
  <c r="JU140" i="4"/>
  <c r="JV140" i="4"/>
  <c r="JX140" i="4"/>
  <c r="JY140" i="4"/>
  <c r="JZ140" i="4"/>
  <c r="KA140" i="4"/>
  <c r="KB140" i="4"/>
  <c r="KC140" i="4"/>
  <c r="KD140" i="4"/>
  <c r="KE140" i="4"/>
  <c r="KF140" i="4"/>
  <c r="KG140" i="4"/>
  <c r="KH140" i="4"/>
  <c r="KI140" i="4"/>
  <c r="KJ140" i="4"/>
  <c r="KK140" i="4"/>
  <c r="KL140" i="4"/>
  <c r="KM140" i="4"/>
  <c r="KN140" i="4"/>
  <c r="KO140" i="4"/>
  <c r="KP140" i="4"/>
  <c r="KQ140" i="4"/>
  <c r="KR140" i="4"/>
  <c r="KS140" i="4"/>
  <c r="KV140" i="4"/>
  <c r="KW140" i="4"/>
  <c r="KX140" i="4"/>
  <c r="KY140" i="4"/>
  <c r="KZ140" i="4"/>
  <c r="LA140" i="4"/>
  <c r="LB140" i="4"/>
  <c r="LC140" i="4"/>
  <c r="LD140" i="4"/>
  <c r="LE140" i="4"/>
  <c r="LF140" i="4"/>
  <c r="LG140" i="4"/>
  <c r="LH140" i="4"/>
  <c r="LI140" i="4"/>
  <c r="LJ140" i="4"/>
  <c r="LK140" i="4"/>
  <c r="LL140" i="4"/>
  <c r="LM140" i="4"/>
  <c r="LN140" i="4"/>
  <c r="LO140" i="4"/>
  <c r="LP140" i="4"/>
  <c r="LQ140" i="4"/>
  <c r="LR140" i="4"/>
  <c r="LS140" i="4"/>
  <c r="LT140" i="4"/>
  <c r="LU140" i="4"/>
  <c r="LV140" i="4"/>
  <c r="LW140" i="4"/>
  <c r="LX140" i="4"/>
  <c r="LY140" i="4"/>
  <c r="LZ140" i="4"/>
  <c r="MA140" i="4"/>
  <c r="MB140" i="4"/>
  <c r="MC140" i="4"/>
  <c r="MD140" i="4"/>
  <c r="ME140" i="4"/>
  <c r="MF140" i="4"/>
  <c r="MG140" i="4"/>
  <c r="MH140" i="4"/>
  <c r="MI140" i="4"/>
  <c r="MJ140" i="4"/>
  <c r="MK140" i="4"/>
  <c r="ML140" i="4"/>
  <c r="MM140" i="4"/>
  <c r="MN140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Z141" i="4"/>
  <c r="AA141" i="4"/>
  <c r="AB141" i="4"/>
  <c r="AC141" i="4"/>
  <c r="AD141" i="4"/>
  <c r="AE141" i="4"/>
  <c r="AF141" i="4"/>
  <c r="AG141" i="4"/>
  <c r="AH141" i="4"/>
  <c r="AI141" i="4"/>
  <c r="AJ141" i="4"/>
  <c r="AK141" i="4"/>
  <c r="AL141" i="4"/>
  <c r="AM141" i="4"/>
  <c r="AN141" i="4"/>
  <c r="AO141" i="4"/>
  <c r="AP141" i="4"/>
  <c r="AQ141" i="4"/>
  <c r="AR141" i="4"/>
  <c r="AS141" i="4"/>
  <c r="AT141" i="4"/>
  <c r="AU141" i="4"/>
  <c r="AV141" i="4"/>
  <c r="AW141" i="4"/>
  <c r="AX141" i="4"/>
  <c r="AY141" i="4"/>
  <c r="AZ141" i="4"/>
  <c r="BA141" i="4"/>
  <c r="BB141" i="4"/>
  <c r="BC141" i="4"/>
  <c r="BD141" i="4"/>
  <c r="BE141" i="4"/>
  <c r="BF141" i="4"/>
  <c r="BG141" i="4"/>
  <c r="BH141" i="4"/>
  <c r="BI141" i="4"/>
  <c r="BJ141" i="4"/>
  <c r="BK141" i="4"/>
  <c r="BL141" i="4"/>
  <c r="BM141" i="4"/>
  <c r="BN141" i="4"/>
  <c r="BO141" i="4"/>
  <c r="BP141" i="4"/>
  <c r="BQ141" i="4"/>
  <c r="BR141" i="4"/>
  <c r="BS141" i="4"/>
  <c r="BT141" i="4"/>
  <c r="BU141" i="4"/>
  <c r="BV141" i="4"/>
  <c r="BW141" i="4"/>
  <c r="BX141" i="4"/>
  <c r="BY141" i="4"/>
  <c r="BZ141" i="4"/>
  <c r="CA141" i="4"/>
  <c r="CB141" i="4"/>
  <c r="CC141" i="4"/>
  <c r="CD141" i="4"/>
  <c r="CE141" i="4"/>
  <c r="CF141" i="4"/>
  <c r="CG141" i="4"/>
  <c r="CH141" i="4"/>
  <c r="CI141" i="4"/>
  <c r="CJ141" i="4"/>
  <c r="CK141" i="4"/>
  <c r="CL141" i="4"/>
  <c r="CM141" i="4"/>
  <c r="CN141" i="4"/>
  <c r="CO141" i="4"/>
  <c r="CP141" i="4"/>
  <c r="CQ141" i="4"/>
  <c r="CR141" i="4"/>
  <c r="CS141" i="4"/>
  <c r="CT141" i="4"/>
  <c r="CU141" i="4"/>
  <c r="CV141" i="4"/>
  <c r="CW141" i="4"/>
  <c r="CX141" i="4"/>
  <c r="CY141" i="4"/>
  <c r="CZ141" i="4"/>
  <c r="DA141" i="4"/>
  <c r="DB141" i="4"/>
  <c r="DC141" i="4"/>
  <c r="DD141" i="4"/>
  <c r="DE141" i="4"/>
  <c r="DF141" i="4"/>
  <c r="DG141" i="4"/>
  <c r="DH141" i="4"/>
  <c r="DI141" i="4"/>
  <c r="DJ141" i="4"/>
  <c r="DK141" i="4"/>
  <c r="DL141" i="4"/>
  <c r="DM141" i="4"/>
  <c r="DN141" i="4"/>
  <c r="DO141" i="4"/>
  <c r="DP141" i="4"/>
  <c r="DQ141" i="4"/>
  <c r="DR141" i="4"/>
  <c r="DS141" i="4"/>
  <c r="DT141" i="4"/>
  <c r="DU141" i="4"/>
  <c r="DV141" i="4"/>
  <c r="DW141" i="4"/>
  <c r="DX141" i="4"/>
  <c r="DY141" i="4"/>
  <c r="DZ141" i="4"/>
  <c r="EA141" i="4"/>
  <c r="EB141" i="4"/>
  <c r="EC141" i="4"/>
  <c r="ED141" i="4"/>
  <c r="EE141" i="4"/>
  <c r="EF141" i="4"/>
  <c r="EG141" i="4"/>
  <c r="EH141" i="4"/>
  <c r="EI141" i="4"/>
  <c r="EJ141" i="4"/>
  <c r="EK141" i="4"/>
  <c r="EL141" i="4"/>
  <c r="EM141" i="4"/>
  <c r="EN141" i="4"/>
  <c r="EO141" i="4"/>
  <c r="EP141" i="4"/>
  <c r="EQ141" i="4"/>
  <c r="ER141" i="4"/>
  <c r="ES141" i="4"/>
  <c r="ET141" i="4"/>
  <c r="EU141" i="4"/>
  <c r="EV141" i="4"/>
  <c r="EW141" i="4"/>
  <c r="EX141" i="4"/>
  <c r="EY141" i="4"/>
  <c r="EZ141" i="4"/>
  <c r="FA141" i="4"/>
  <c r="FB141" i="4"/>
  <c r="FC141" i="4"/>
  <c r="FD141" i="4"/>
  <c r="FE141" i="4"/>
  <c r="FF141" i="4"/>
  <c r="FG141" i="4"/>
  <c r="FH141" i="4"/>
  <c r="FI141" i="4"/>
  <c r="FJ141" i="4"/>
  <c r="FM141" i="4"/>
  <c r="FN141" i="4"/>
  <c r="FO141" i="4"/>
  <c r="FP141" i="4"/>
  <c r="FQ141" i="4"/>
  <c r="FR141" i="4"/>
  <c r="FS141" i="4"/>
  <c r="FT141" i="4"/>
  <c r="FU141" i="4"/>
  <c r="FV141" i="4"/>
  <c r="FW141" i="4"/>
  <c r="FX141" i="4"/>
  <c r="FY141" i="4"/>
  <c r="FZ141" i="4"/>
  <c r="GA141" i="4"/>
  <c r="GB141" i="4"/>
  <c r="GC141" i="4"/>
  <c r="GD141" i="4"/>
  <c r="GE141" i="4"/>
  <c r="GF141" i="4"/>
  <c r="GG141" i="4"/>
  <c r="GH141" i="4"/>
  <c r="GI141" i="4"/>
  <c r="GJ141" i="4"/>
  <c r="GK141" i="4"/>
  <c r="GL141" i="4"/>
  <c r="GM141" i="4"/>
  <c r="GN141" i="4"/>
  <c r="GO141" i="4"/>
  <c r="GP141" i="4"/>
  <c r="GQ141" i="4"/>
  <c r="GS141" i="4"/>
  <c r="GT141" i="4"/>
  <c r="GU141" i="4"/>
  <c r="GV141" i="4"/>
  <c r="GW141" i="4"/>
  <c r="GX141" i="4"/>
  <c r="GY141" i="4"/>
  <c r="GZ141" i="4"/>
  <c r="HA141" i="4"/>
  <c r="HB141" i="4"/>
  <c r="HC141" i="4"/>
  <c r="HD141" i="4"/>
  <c r="HE141" i="4"/>
  <c r="HF141" i="4"/>
  <c r="HG141" i="4"/>
  <c r="HH141" i="4"/>
  <c r="HI141" i="4"/>
  <c r="HJ141" i="4"/>
  <c r="HK141" i="4"/>
  <c r="HL141" i="4"/>
  <c r="HM141" i="4"/>
  <c r="HN141" i="4"/>
  <c r="HO141" i="4"/>
  <c r="HP141" i="4"/>
  <c r="HQ141" i="4"/>
  <c r="HR141" i="4"/>
  <c r="HS141" i="4"/>
  <c r="HT141" i="4"/>
  <c r="HU141" i="4"/>
  <c r="HV141" i="4"/>
  <c r="HW141" i="4"/>
  <c r="HX141" i="4"/>
  <c r="HY141" i="4"/>
  <c r="HZ141" i="4"/>
  <c r="IA141" i="4"/>
  <c r="IB141" i="4"/>
  <c r="IC141" i="4"/>
  <c r="ID141" i="4"/>
  <c r="IE141" i="4"/>
  <c r="IF141" i="4"/>
  <c r="IG141" i="4"/>
  <c r="IH141" i="4"/>
  <c r="II141" i="4"/>
  <c r="IJ141" i="4"/>
  <c r="IK141" i="4"/>
  <c r="IM141" i="4"/>
  <c r="IN141" i="4"/>
  <c r="IO141" i="4"/>
  <c r="IP141" i="4"/>
  <c r="IQ141" i="4"/>
  <c r="IR141" i="4"/>
  <c r="IS141" i="4"/>
  <c r="IT141" i="4"/>
  <c r="IU141" i="4"/>
  <c r="IV141" i="4"/>
  <c r="IW141" i="4"/>
  <c r="IX141" i="4"/>
  <c r="IY141" i="4"/>
  <c r="IZ141" i="4"/>
  <c r="JA141" i="4"/>
  <c r="JB141" i="4"/>
  <c r="JC141" i="4"/>
  <c r="JD141" i="4"/>
  <c r="JE141" i="4"/>
  <c r="JG141" i="4"/>
  <c r="JH141" i="4"/>
  <c r="JI141" i="4"/>
  <c r="JJ141" i="4"/>
  <c r="JK141" i="4"/>
  <c r="JM141" i="4"/>
  <c r="JN141" i="4"/>
  <c r="JO141" i="4"/>
  <c r="JP141" i="4"/>
  <c r="JQ141" i="4"/>
  <c r="JR141" i="4"/>
  <c r="JT141" i="4"/>
  <c r="JU141" i="4"/>
  <c r="JV141" i="4"/>
  <c r="JX141" i="4"/>
  <c r="JY141" i="4"/>
  <c r="JZ141" i="4"/>
  <c r="KA141" i="4"/>
  <c r="KB141" i="4"/>
  <c r="KC141" i="4"/>
  <c r="KD141" i="4"/>
  <c r="KE141" i="4"/>
  <c r="KF141" i="4"/>
  <c r="KG141" i="4"/>
  <c r="KH141" i="4"/>
  <c r="KI141" i="4"/>
  <c r="KJ141" i="4"/>
  <c r="KK141" i="4"/>
  <c r="KL141" i="4"/>
  <c r="KM141" i="4"/>
  <c r="KN141" i="4"/>
  <c r="KO141" i="4"/>
  <c r="KP141" i="4"/>
  <c r="KQ141" i="4"/>
  <c r="KR141" i="4"/>
  <c r="KS141" i="4"/>
  <c r="KV141" i="4"/>
  <c r="KW141" i="4"/>
  <c r="KX141" i="4"/>
  <c r="KY141" i="4"/>
  <c r="KZ141" i="4"/>
  <c r="LA141" i="4"/>
  <c r="LB141" i="4"/>
  <c r="LC141" i="4"/>
  <c r="LD141" i="4"/>
  <c r="LE141" i="4"/>
  <c r="LF141" i="4"/>
  <c r="LG141" i="4"/>
  <c r="LH141" i="4"/>
  <c r="LI141" i="4"/>
  <c r="LJ141" i="4"/>
  <c r="LK141" i="4"/>
  <c r="LL141" i="4"/>
  <c r="LM141" i="4"/>
  <c r="LN141" i="4"/>
  <c r="LO141" i="4"/>
  <c r="LP141" i="4"/>
  <c r="LQ141" i="4"/>
  <c r="LR141" i="4"/>
  <c r="LS141" i="4"/>
  <c r="LT141" i="4"/>
  <c r="LU141" i="4"/>
  <c r="LV141" i="4"/>
  <c r="LW141" i="4"/>
  <c r="LX141" i="4"/>
  <c r="LY141" i="4"/>
  <c r="LZ141" i="4"/>
  <c r="MA141" i="4"/>
  <c r="MB141" i="4"/>
  <c r="MC141" i="4"/>
  <c r="MD141" i="4"/>
  <c r="ME141" i="4"/>
  <c r="MF141" i="4"/>
  <c r="MG141" i="4"/>
  <c r="MH141" i="4"/>
  <c r="MI141" i="4"/>
  <c r="MJ141" i="4"/>
  <c r="MK141" i="4"/>
  <c r="ML141" i="4"/>
  <c r="MM141" i="4"/>
  <c r="MN141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Z142" i="4"/>
  <c r="AA142" i="4"/>
  <c r="AB142" i="4"/>
  <c r="AC142" i="4"/>
  <c r="AD142" i="4"/>
  <c r="AE142" i="4"/>
  <c r="AF142" i="4"/>
  <c r="AG142" i="4"/>
  <c r="AH142" i="4"/>
  <c r="AI142" i="4"/>
  <c r="AJ142" i="4"/>
  <c r="AK142" i="4"/>
  <c r="AL142" i="4"/>
  <c r="AM142" i="4"/>
  <c r="AN142" i="4"/>
  <c r="AO142" i="4"/>
  <c r="AP142" i="4"/>
  <c r="AQ142" i="4"/>
  <c r="AR142" i="4"/>
  <c r="AS142" i="4"/>
  <c r="AT142" i="4"/>
  <c r="AU142" i="4"/>
  <c r="AV142" i="4"/>
  <c r="AW142" i="4"/>
  <c r="AX142" i="4"/>
  <c r="AY142" i="4"/>
  <c r="AZ142" i="4"/>
  <c r="BA142" i="4"/>
  <c r="BB142" i="4"/>
  <c r="BC142" i="4"/>
  <c r="BD142" i="4"/>
  <c r="BE142" i="4"/>
  <c r="BF142" i="4"/>
  <c r="BG142" i="4"/>
  <c r="BH142" i="4"/>
  <c r="BI142" i="4"/>
  <c r="BJ142" i="4"/>
  <c r="BK142" i="4"/>
  <c r="BL142" i="4"/>
  <c r="BM142" i="4"/>
  <c r="BN142" i="4"/>
  <c r="BO142" i="4"/>
  <c r="BP142" i="4"/>
  <c r="BQ142" i="4"/>
  <c r="BR142" i="4"/>
  <c r="BS142" i="4"/>
  <c r="BT142" i="4"/>
  <c r="BU142" i="4"/>
  <c r="BV142" i="4"/>
  <c r="BW142" i="4"/>
  <c r="BX142" i="4"/>
  <c r="BY142" i="4"/>
  <c r="BZ142" i="4"/>
  <c r="CA142" i="4"/>
  <c r="CB142" i="4"/>
  <c r="CC142" i="4"/>
  <c r="CD142" i="4"/>
  <c r="CE142" i="4"/>
  <c r="CF142" i="4"/>
  <c r="CG142" i="4"/>
  <c r="CH142" i="4"/>
  <c r="CI142" i="4"/>
  <c r="CJ142" i="4"/>
  <c r="CK142" i="4"/>
  <c r="CL142" i="4"/>
  <c r="CM142" i="4"/>
  <c r="CN142" i="4"/>
  <c r="CO142" i="4"/>
  <c r="CP142" i="4"/>
  <c r="CQ142" i="4"/>
  <c r="CR142" i="4"/>
  <c r="CS142" i="4"/>
  <c r="CT142" i="4"/>
  <c r="CU142" i="4"/>
  <c r="CV142" i="4"/>
  <c r="CW142" i="4"/>
  <c r="CX142" i="4"/>
  <c r="CY142" i="4"/>
  <c r="CZ142" i="4"/>
  <c r="DA142" i="4"/>
  <c r="DB142" i="4"/>
  <c r="DC142" i="4"/>
  <c r="DD142" i="4"/>
  <c r="DE142" i="4"/>
  <c r="DF142" i="4"/>
  <c r="DG142" i="4"/>
  <c r="DH142" i="4"/>
  <c r="DI142" i="4"/>
  <c r="DJ142" i="4"/>
  <c r="DK142" i="4"/>
  <c r="DL142" i="4"/>
  <c r="DM142" i="4"/>
  <c r="DN142" i="4"/>
  <c r="DO142" i="4"/>
  <c r="DP142" i="4"/>
  <c r="DQ142" i="4"/>
  <c r="DR142" i="4"/>
  <c r="DS142" i="4"/>
  <c r="DT142" i="4"/>
  <c r="DU142" i="4"/>
  <c r="DV142" i="4"/>
  <c r="DW142" i="4"/>
  <c r="DX142" i="4"/>
  <c r="DY142" i="4"/>
  <c r="DZ142" i="4"/>
  <c r="EA142" i="4"/>
  <c r="EB142" i="4"/>
  <c r="EC142" i="4"/>
  <c r="ED142" i="4"/>
  <c r="EE142" i="4"/>
  <c r="EF142" i="4"/>
  <c r="EG142" i="4"/>
  <c r="EH142" i="4"/>
  <c r="EI142" i="4"/>
  <c r="EJ142" i="4"/>
  <c r="EK142" i="4"/>
  <c r="EL142" i="4"/>
  <c r="EM142" i="4"/>
  <c r="EN142" i="4"/>
  <c r="EO142" i="4"/>
  <c r="EP142" i="4"/>
  <c r="EQ142" i="4"/>
  <c r="ER142" i="4"/>
  <c r="ES142" i="4"/>
  <c r="ET142" i="4"/>
  <c r="EU142" i="4"/>
  <c r="EV142" i="4"/>
  <c r="EW142" i="4"/>
  <c r="EX142" i="4"/>
  <c r="EY142" i="4"/>
  <c r="EZ142" i="4"/>
  <c r="FA142" i="4"/>
  <c r="FB142" i="4"/>
  <c r="FC142" i="4"/>
  <c r="FD142" i="4"/>
  <c r="FE142" i="4"/>
  <c r="FF142" i="4"/>
  <c r="FG142" i="4"/>
  <c r="FH142" i="4"/>
  <c r="FI142" i="4"/>
  <c r="FJ142" i="4"/>
  <c r="FM142" i="4"/>
  <c r="FN142" i="4"/>
  <c r="FO142" i="4"/>
  <c r="FP142" i="4"/>
  <c r="FQ142" i="4"/>
  <c r="FR142" i="4"/>
  <c r="FS142" i="4"/>
  <c r="FT142" i="4"/>
  <c r="FU142" i="4"/>
  <c r="FV142" i="4"/>
  <c r="FW142" i="4"/>
  <c r="FX142" i="4"/>
  <c r="FY142" i="4"/>
  <c r="FZ142" i="4"/>
  <c r="GA142" i="4"/>
  <c r="GB142" i="4"/>
  <c r="GC142" i="4"/>
  <c r="GD142" i="4"/>
  <c r="GE142" i="4"/>
  <c r="GF142" i="4"/>
  <c r="GG142" i="4"/>
  <c r="GH142" i="4"/>
  <c r="GI142" i="4"/>
  <c r="GJ142" i="4"/>
  <c r="GK142" i="4"/>
  <c r="GL142" i="4"/>
  <c r="GM142" i="4"/>
  <c r="GN142" i="4"/>
  <c r="GO142" i="4"/>
  <c r="GP142" i="4"/>
  <c r="GQ142" i="4"/>
  <c r="GS142" i="4"/>
  <c r="GT142" i="4"/>
  <c r="GU142" i="4"/>
  <c r="GV142" i="4"/>
  <c r="GW142" i="4"/>
  <c r="GX142" i="4"/>
  <c r="GY142" i="4"/>
  <c r="GZ142" i="4"/>
  <c r="HA142" i="4"/>
  <c r="HB142" i="4"/>
  <c r="HC142" i="4"/>
  <c r="HD142" i="4"/>
  <c r="HE142" i="4"/>
  <c r="HF142" i="4"/>
  <c r="HG142" i="4"/>
  <c r="HH142" i="4"/>
  <c r="HI142" i="4"/>
  <c r="HJ142" i="4"/>
  <c r="HK142" i="4"/>
  <c r="HL142" i="4"/>
  <c r="HM142" i="4"/>
  <c r="HN142" i="4"/>
  <c r="HO142" i="4"/>
  <c r="HP142" i="4"/>
  <c r="HQ142" i="4"/>
  <c r="HR142" i="4"/>
  <c r="HS142" i="4"/>
  <c r="HT142" i="4"/>
  <c r="HU142" i="4"/>
  <c r="HV142" i="4"/>
  <c r="HW142" i="4"/>
  <c r="HX142" i="4"/>
  <c r="HY142" i="4"/>
  <c r="HZ142" i="4"/>
  <c r="IA142" i="4"/>
  <c r="IB142" i="4"/>
  <c r="IC142" i="4"/>
  <c r="ID142" i="4"/>
  <c r="IE142" i="4"/>
  <c r="IF142" i="4"/>
  <c r="IG142" i="4"/>
  <c r="IH142" i="4"/>
  <c r="II142" i="4"/>
  <c r="IJ142" i="4"/>
  <c r="IK142" i="4"/>
  <c r="IM142" i="4"/>
  <c r="IN142" i="4"/>
  <c r="IO142" i="4"/>
  <c r="IP142" i="4"/>
  <c r="IQ142" i="4"/>
  <c r="IR142" i="4"/>
  <c r="IS142" i="4"/>
  <c r="IT142" i="4"/>
  <c r="IU142" i="4"/>
  <c r="IV142" i="4"/>
  <c r="IW142" i="4"/>
  <c r="IX142" i="4"/>
  <c r="IY142" i="4"/>
  <c r="IZ142" i="4"/>
  <c r="JA142" i="4"/>
  <c r="JB142" i="4"/>
  <c r="JC142" i="4"/>
  <c r="JD142" i="4"/>
  <c r="JE142" i="4"/>
  <c r="JG142" i="4"/>
  <c r="JH142" i="4"/>
  <c r="JI142" i="4"/>
  <c r="JJ142" i="4"/>
  <c r="JK142" i="4"/>
  <c r="JM142" i="4"/>
  <c r="JN142" i="4"/>
  <c r="JO142" i="4"/>
  <c r="JP142" i="4"/>
  <c r="JQ142" i="4"/>
  <c r="JR142" i="4"/>
  <c r="JT142" i="4"/>
  <c r="JU142" i="4"/>
  <c r="JV142" i="4"/>
  <c r="JX142" i="4"/>
  <c r="JY142" i="4"/>
  <c r="JZ142" i="4"/>
  <c r="KA142" i="4"/>
  <c r="KB142" i="4"/>
  <c r="KC142" i="4"/>
  <c r="KD142" i="4"/>
  <c r="KE142" i="4"/>
  <c r="KF142" i="4"/>
  <c r="KG142" i="4"/>
  <c r="KH142" i="4"/>
  <c r="KI142" i="4"/>
  <c r="KJ142" i="4"/>
  <c r="KK142" i="4"/>
  <c r="KL142" i="4"/>
  <c r="KM142" i="4"/>
  <c r="KN142" i="4"/>
  <c r="KO142" i="4"/>
  <c r="KP142" i="4"/>
  <c r="KQ142" i="4"/>
  <c r="KR142" i="4"/>
  <c r="KS142" i="4"/>
  <c r="KV142" i="4"/>
  <c r="KW142" i="4"/>
  <c r="KX142" i="4"/>
  <c r="KY142" i="4"/>
  <c r="KZ142" i="4"/>
  <c r="LA142" i="4"/>
  <c r="LB142" i="4"/>
  <c r="LC142" i="4"/>
  <c r="LD142" i="4"/>
  <c r="LE142" i="4"/>
  <c r="LF142" i="4"/>
  <c r="LG142" i="4"/>
  <c r="LH142" i="4"/>
  <c r="LI142" i="4"/>
  <c r="LJ142" i="4"/>
  <c r="LK142" i="4"/>
  <c r="LL142" i="4"/>
  <c r="LM142" i="4"/>
  <c r="LN142" i="4"/>
  <c r="LO142" i="4"/>
  <c r="LP142" i="4"/>
  <c r="LQ142" i="4"/>
  <c r="LR142" i="4"/>
  <c r="LS142" i="4"/>
  <c r="LT142" i="4"/>
  <c r="LU142" i="4"/>
  <c r="LV142" i="4"/>
  <c r="LW142" i="4"/>
  <c r="LX142" i="4"/>
  <c r="LY142" i="4"/>
  <c r="LZ142" i="4"/>
  <c r="MA142" i="4"/>
  <c r="MB142" i="4"/>
  <c r="MC142" i="4"/>
  <c r="MD142" i="4"/>
  <c r="ME142" i="4"/>
  <c r="MF142" i="4"/>
  <c r="MG142" i="4"/>
  <c r="MH142" i="4"/>
  <c r="MI142" i="4"/>
  <c r="MJ142" i="4"/>
  <c r="MK142" i="4"/>
  <c r="ML142" i="4"/>
  <c r="MM142" i="4"/>
  <c r="MN142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Z143" i="4"/>
  <c r="AA143" i="4"/>
  <c r="AB143" i="4"/>
  <c r="AC143" i="4"/>
  <c r="AD143" i="4"/>
  <c r="AE143" i="4"/>
  <c r="AF143" i="4"/>
  <c r="AG143" i="4"/>
  <c r="AH143" i="4"/>
  <c r="AI143" i="4"/>
  <c r="AJ143" i="4"/>
  <c r="AK143" i="4"/>
  <c r="AL143" i="4"/>
  <c r="AM143" i="4"/>
  <c r="AN143" i="4"/>
  <c r="AO143" i="4"/>
  <c r="AP143" i="4"/>
  <c r="AQ143" i="4"/>
  <c r="AR143" i="4"/>
  <c r="AS143" i="4"/>
  <c r="AT143" i="4"/>
  <c r="AU143" i="4"/>
  <c r="AV143" i="4"/>
  <c r="AW143" i="4"/>
  <c r="AX143" i="4"/>
  <c r="AY143" i="4"/>
  <c r="AZ143" i="4"/>
  <c r="BA143" i="4"/>
  <c r="BB143" i="4"/>
  <c r="BC143" i="4"/>
  <c r="BD143" i="4"/>
  <c r="BE143" i="4"/>
  <c r="BF143" i="4"/>
  <c r="BG143" i="4"/>
  <c r="BH143" i="4"/>
  <c r="BI143" i="4"/>
  <c r="BJ143" i="4"/>
  <c r="BK143" i="4"/>
  <c r="BL143" i="4"/>
  <c r="BM143" i="4"/>
  <c r="BN143" i="4"/>
  <c r="BO143" i="4"/>
  <c r="BP143" i="4"/>
  <c r="BQ143" i="4"/>
  <c r="BR143" i="4"/>
  <c r="BS143" i="4"/>
  <c r="BT143" i="4"/>
  <c r="BU143" i="4"/>
  <c r="BV143" i="4"/>
  <c r="BW143" i="4"/>
  <c r="BX143" i="4"/>
  <c r="BY143" i="4"/>
  <c r="BZ143" i="4"/>
  <c r="CA143" i="4"/>
  <c r="CB143" i="4"/>
  <c r="CC143" i="4"/>
  <c r="CD143" i="4"/>
  <c r="CE143" i="4"/>
  <c r="CF143" i="4"/>
  <c r="CG143" i="4"/>
  <c r="CH143" i="4"/>
  <c r="CI143" i="4"/>
  <c r="CJ143" i="4"/>
  <c r="CK143" i="4"/>
  <c r="CL143" i="4"/>
  <c r="CM143" i="4"/>
  <c r="CN143" i="4"/>
  <c r="CO143" i="4"/>
  <c r="CP143" i="4"/>
  <c r="CQ143" i="4"/>
  <c r="CR143" i="4"/>
  <c r="CS143" i="4"/>
  <c r="CT143" i="4"/>
  <c r="CU143" i="4"/>
  <c r="CV143" i="4"/>
  <c r="CW143" i="4"/>
  <c r="CX143" i="4"/>
  <c r="CY143" i="4"/>
  <c r="CZ143" i="4"/>
  <c r="DA143" i="4"/>
  <c r="DB143" i="4"/>
  <c r="DC143" i="4"/>
  <c r="DD143" i="4"/>
  <c r="DE143" i="4"/>
  <c r="DF143" i="4"/>
  <c r="DG143" i="4"/>
  <c r="DH143" i="4"/>
  <c r="DI143" i="4"/>
  <c r="DJ143" i="4"/>
  <c r="DK143" i="4"/>
  <c r="DL143" i="4"/>
  <c r="DM143" i="4"/>
  <c r="DN143" i="4"/>
  <c r="DO143" i="4"/>
  <c r="DP143" i="4"/>
  <c r="DQ143" i="4"/>
  <c r="DR143" i="4"/>
  <c r="DS143" i="4"/>
  <c r="DT143" i="4"/>
  <c r="DU143" i="4"/>
  <c r="DV143" i="4"/>
  <c r="DW143" i="4"/>
  <c r="DX143" i="4"/>
  <c r="DY143" i="4"/>
  <c r="DZ143" i="4"/>
  <c r="EA143" i="4"/>
  <c r="EB143" i="4"/>
  <c r="EC143" i="4"/>
  <c r="ED143" i="4"/>
  <c r="EE143" i="4"/>
  <c r="EF143" i="4"/>
  <c r="EG143" i="4"/>
  <c r="EH143" i="4"/>
  <c r="EI143" i="4"/>
  <c r="EJ143" i="4"/>
  <c r="EK143" i="4"/>
  <c r="EL143" i="4"/>
  <c r="EM143" i="4"/>
  <c r="EN143" i="4"/>
  <c r="EO143" i="4"/>
  <c r="EP143" i="4"/>
  <c r="EQ143" i="4"/>
  <c r="ER143" i="4"/>
  <c r="ES143" i="4"/>
  <c r="ET143" i="4"/>
  <c r="EU143" i="4"/>
  <c r="EV143" i="4"/>
  <c r="EW143" i="4"/>
  <c r="EX143" i="4"/>
  <c r="EY143" i="4"/>
  <c r="EZ143" i="4"/>
  <c r="FA143" i="4"/>
  <c r="FB143" i="4"/>
  <c r="FC143" i="4"/>
  <c r="FD143" i="4"/>
  <c r="FE143" i="4"/>
  <c r="FF143" i="4"/>
  <c r="FG143" i="4"/>
  <c r="FH143" i="4"/>
  <c r="FI143" i="4"/>
  <c r="FJ143" i="4"/>
  <c r="FM143" i="4"/>
  <c r="FN143" i="4"/>
  <c r="FO143" i="4"/>
  <c r="FP143" i="4"/>
  <c r="FQ143" i="4"/>
  <c r="FR143" i="4"/>
  <c r="FS143" i="4"/>
  <c r="FT143" i="4"/>
  <c r="FU143" i="4"/>
  <c r="FV143" i="4"/>
  <c r="FW143" i="4"/>
  <c r="FX143" i="4"/>
  <c r="FY143" i="4"/>
  <c r="FZ143" i="4"/>
  <c r="GA143" i="4"/>
  <c r="GB143" i="4"/>
  <c r="GC143" i="4"/>
  <c r="GD143" i="4"/>
  <c r="GE143" i="4"/>
  <c r="GF143" i="4"/>
  <c r="GG143" i="4"/>
  <c r="GH143" i="4"/>
  <c r="GI143" i="4"/>
  <c r="GJ143" i="4"/>
  <c r="GK143" i="4"/>
  <c r="GL143" i="4"/>
  <c r="GM143" i="4"/>
  <c r="GN143" i="4"/>
  <c r="GO143" i="4"/>
  <c r="GP143" i="4"/>
  <c r="GQ143" i="4"/>
  <c r="GS143" i="4"/>
  <c r="GT143" i="4"/>
  <c r="GU143" i="4"/>
  <c r="GV143" i="4"/>
  <c r="GW143" i="4"/>
  <c r="GX143" i="4"/>
  <c r="GY143" i="4"/>
  <c r="GZ143" i="4"/>
  <c r="HA143" i="4"/>
  <c r="HB143" i="4"/>
  <c r="HC143" i="4"/>
  <c r="HD143" i="4"/>
  <c r="HE143" i="4"/>
  <c r="HF143" i="4"/>
  <c r="HG143" i="4"/>
  <c r="HH143" i="4"/>
  <c r="HI143" i="4"/>
  <c r="HJ143" i="4"/>
  <c r="HK143" i="4"/>
  <c r="HL143" i="4"/>
  <c r="HM143" i="4"/>
  <c r="HN143" i="4"/>
  <c r="HO143" i="4"/>
  <c r="HP143" i="4"/>
  <c r="HQ143" i="4"/>
  <c r="HR143" i="4"/>
  <c r="HS143" i="4"/>
  <c r="HT143" i="4"/>
  <c r="HU143" i="4"/>
  <c r="HV143" i="4"/>
  <c r="HW143" i="4"/>
  <c r="HX143" i="4"/>
  <c r="HY143" i="4"/>
  <c r="HZ143" i="4"/>
  <c r="IA143" i="4"/>
  <c r="IB143" i="4"/>
  <c r="IC143" i="4"/>
  <c r="ID143" i="4"/>
  <c r="IE143" i="4"/>
  <c r="IF143" i="4"/>
  <c r="IG143" i="4"/>
  <c r="IH143" i="4"/>
  <c r="II143" i="4"/>
  <c r="IJ143" i="4"/>
  <c r="IK143" i="4"/>
  <c r="IM143" i="4"/>
  <c r="IN143" i="4"/>
  <c r="IO143" i="4"/>
  <c r="IP143" i="4"/>
  <c r="IQ143" i="4"/>
  <c r="IR143" i="4"/>
  <c r="IS143" i="4"/>
  <c r="IT143" i="4"/>
  <c r="IU143" i="4"/>
  <c r="IV143" i="4"/>
  <c r="IW143" i="4"/>
  <c r="IX143" i="4"/>
  <c r="IY143" i="4"/>
  <c r="IZ143" i="4"/>
  <c r="JA143" i="4"/>
  <c r="JB143" i="4"/>
  <c r="JC143" i="4"/>
  <c r="JD143" i="4"/>
  <c r="JE143" i="4"/>
  <c r="JG143" i="4"/>
  <c r="JH143" i="4"/>
  <c r="JI143" i="4"/>
  <c r="JJ143" i="4"/>
  <c r="JK143" i="4"/>
  <c r="JM143" i="4"/>
  <c r="JN143" i="4"/>
  <c r="JO143" i="4"/>
  <c r="JP143" i="4"/>
  <c r="JQ143" i="4"/>
  <c r="JR143" i="4"/>
  <c r="JT143" i="4"/>
  <c r="JU143" i="4"/>
  <c r="JV143" i="4"/>
  <c r="JX143" i="4"/>
  <c r="JY143" i="4"/>
  <c r="JZ143" i="4"/>
  <c r="KA143" i="4"/>
  <c r="KB143" i="4"/>
  <c r="KC143" i="4"/>
  <c r="KD143" i="4"/>
  <c r="KE143" i="4"/>
  <c r="KF143" i="4"/>
  <c r="KG143" i="4"/>
  <c r="KH143" i="4"/>
  <c r="KI143" i="4"/>
  <c r="KJ143" i="4"/>
  <c r="KK143" i="4"/>
  <c r="KL143" i="4"/>
  <c r="KM143" i="4"/>
  <c r="KN143" i="4"/>
  <c r="KO143" i="4"/>
  <c r="KP143" i="4"/>
  <c r="KQ143" i="4"/>
  <c r="KR143" i="4"/>
  <c r="KS143" i="4"/>
  <c r="KV143" i="4"/>
  <c r="KW143" i="4"/>
  <c r="KX143" i="4"/>
  <c r="KY143" i="4"/>
  <c r="KZ143" i="4"/>
  <c r="LA143" i="4"/>
  <c r="LB143" i="4"/>
  <c r="LC143" i="4"/>
  <c r="LD143" i="4"/>
  <c r="LE143" i="4"/>
  <c r="LF143" i="4"/>
  <c r="LG143" i="4"/>
  <c r="LH143" i="4"/>
  <c r="LI143" i="4"/>
  <c r="LJ143" i="4"/>
  <c r="LK143" i="4"/>
  <c r="LL143" i="4"/>
  <c r="LM143" i="4"/>
  <c r="LN143" i="4"/>
  <c r="LO143" i="4"/>
  <c r="LP143" i="4"/>
  <c r="LQ143" i="4"/>
  <c r="LR143" i="4"/>
  <c r="LS143" i="4"/>
  <c r="LT143" i="4"/>
  <c r="LU143" i="4"/>
  <c r="LV143" i="4"/>
  <c r="LW143" i="4"/>
  <c r="LX143" i="4"/>
  <c r="LY143" i="4"/>
  <c r="LZ143" i="4"/>
  <c r="MA143" i="4"/>
  <c r="MB143" i="4"/>
  <c r="MC143" i="4"/>
  <c r="MD143" i="4"/>
  <c r="ME143" i="4"/>
  <c r="MF143" i="4"/>
  <c r="MG143" i="4"/>
  <c r="MH143" i="4"/>
  <c r="MI143" i="4"/>
  <c r="MJ143" i="4"/>
  <c r="MK143" i="4"/>
  <c r="ML143" i="4"/>
  <c r="MM143" i="4"/>
  <c r="MN143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Z144" i="4"/>
  <c r="AA144" i="4"/>
  <c r="AB144" i="4"/>
  <c r="AC144" i="4"/>
  <c r="AD144" i="4"/>
  <c r="AE144" i="4"/>
  <c r="AF144" i="4"/>
  <c r="AG144" i="4"/>
  <c r="AH144" i="4"/>
  <c r="AI144" i="4"/>
  <c r="AJ144" i="4"/>
  <c r="AK144" i="4"/>
  <c r="AL144" i="4"/>
  <c r="AM144" i="4"/>
  <c r="AN144" i="4"/>
  <c r="AO144" i="4"/>
  <c r="AP144" i="4"/>
  <c r="AQ144" i="4"/>
  <c r="AR144" i="4"/>
  <c r="AS144" i="4"/>
  <c r="AT144" i="4"/>
  <c r="AU144" i="4"/>
  <c r="AV144" i="4"/>
  <c r="AW144" i="4"/>
  <c r="AX144" i="4"/>
  <c r="AY144" i="4"/>
  <c r="AZ144" i="4"/>
  <c r="BA144" i="4"/>
  <c r="BB144" i="4"/>
  <c r="BC144" i="4"/>
  <c r="BD144" i="4"/>
  <c r="BE144" i="4"/>
  <c r="BF144" i="4"/>
  <c r="BG144" i="4"/>
  <c r="BH144" i="4"/>
  <c r="BI144" i="4"/>
  <c r="BJ144" i="4"/>
  <c r="BK144" i="4"/>
  <c r="BL144" i="4"/>
  <c r="BM144" i="4"/>
  <c r="BN144" i="4"/>
  <c r="BO144" i="4"/>
  <c r="BP144" i="4"/>
  <c r="BQ144" i="4"/>
  <c r="BR144" i="4"/>
  <c r="BS144" i="4"/>
  <c r="BT144" i="4"/>
  <c r="BU144" i="4"/>
  <c r="BV144" i="4"/>
  <c r="BW144" i="4"/>
  <c r="BX144" i="4"/>
  <c r="BY144" i="4"/>
  <c r="BZ144" i="4"/>
  <c r="CA144" i="4"/>
  <c r="CB144" i="4"/>
  <c r="CC144" i="4"/>
  <c r="CD144" i="4"/>
  <c r="CE144" i="4"/>
  <c r="CF144" i="4"/>
  <c r="CG144" i="4"/>
  <c r="CH144" i="4"/>
  <c r="CI144" i="4"/>
  <c r="CJ144" i="4"/>
  <c r="CK144" i="4"/>
  <c r="CL144" i="4"/>
  <c r="CM144" i="4"/>
  <c r="CN144" i="4"/>
  <c r="CO144" i="4"/>
  <c r="CP144" i="4"/>
  <c r="CQ144" i="4"/>
  <c r="CR144" i="4"/>
  <c r="CS144" i="4"/>
  <c r="CT144" i="4"/>
  <c r="CU144" i="4"/>
  <c r="CV144" i="4"/>
  <c r="CW144" i="4"/>
  <c r="CX144" i="4"/>
  <c r="CY144" i="4"/>
  <c r="CZ144" i="4"/>
  <c r="DA144" i="4"/>
  <c r="DB144" i="4"/>
  <c r="DC144" i="4"/>
  <c r="DD144" i="4"/>
  <c r="DE144" i="4"/>
  <c r="DF144" i="4"/>
  <c r="DG144" i="4"/>
  <c r="DH144" i="4"/>
  <c r="DI144" i="4"/>
  <c r="DJ144" i="4"/>
  <c r="DK144" i="4"/>
  <c r="DL144" i="4"/>
  <c r="DM144" i="4"/>
  <c r="DN144" i="4"/>
  <c r="DO144" i="4"/>
  <c r="DP144" i="4"/>
  <c r="DQ144" i="4"/>
  <c r="DR144" i="4"/>
  <c r="DS144" i="4"/>
  <c r="DT144" i="4"/>
  <c r="DU144" i="4"/>
  <c r="DV144" i="4"/>
  <c r="DW144" i="4"/>
  <c r="DX144" i="4"/>
  <c r="DY144" i="4"/>
  <c r="DZ144" i="4"/>
  <c r="EA144" i="4"/>
  <c r="EB144" i="4"/>
  <c r="EC144" i="4"/>
  <c r="ED144" i="4"/>
  <c r="EE144" i="4"/>
  <c r="EF144" i="4"/>
  <c r="EG144" i="4"/>
  <c r="EH144" i="4"/>
  <c r="EI144" i="4"/>
  <c r="EJ144" i="4"/>
  <c r="EK144" i="4"/>
  <c r="EL144" i="4"/>
  <c r="EM144" i="4"/>
  <c r="EN144" i="4"/>
  <c r="EO144" i="4"/>
  <c r="EP144" i="4"/>
  <c r="EQ144" i="4"/>
  <c r="ER144" i="4"/>
  <c r="ES144" i="4"/>
  <c r="ET144" i="4"/>
  <c r="EU144" i="4"/>
  <c r="EV144" i="4"/>
  <c r="EW144" i="4"/>
  <c r="EX144" i="4"/>
  <c r="EY144" i="4"/>
  <c r="EZ144" i="4"/>
  <c r="FA144" i="4"/>
  <c r="FB144" i="4"/>
  <c r="FC144" i="4"/>
  <c r="FD144" i="4"/>
  <c r="FE144" i="4"/>
  <c r="FF144" i="4"/>
  <c r="FG144" i="4"/>
  <c r="FH144" i="4"/>
  <c r="FI144" i="4"/>
  <c r="FJ144" i="4"/>
  <c r="FM144" i="4"/>
  <c r="FN144" i="4"/>
  <c r="FO144" i="4"/>
  <c r="FP144" i="4"/>
  <c r="FQ144" i="4"/>
  <c r="FR144" i="4"/>
  <c r="FS144" i="4"/>
  <c r="FT144" i="4"/>
  <c r="FU144" i="4"/>
  <c r="FV144" i="4"/>
  <c r="FW144" i="4"/>
  <c r="FX144" i="4"/>
  <c r="FY144" i="4"/>
  <c r="FZ144" i="4"/>
  <c r="GA144" i="4"/>
  <c r="GB144" i="4"/>
  <c r="GC144" i="4"/>
  <c r="GD144" i="4"/>
  <c r="GE144" i="4"/>
  <c r="GF144" i="4"/>
  <c r="GG144" i="4"/>
  <c r="GH144" i="4"/>
  <c r="GI144" i="4"/>
  <c r="GJ144" i="4"/>
  <c r="GK144" i="4"/>
  <c r="GL144" i="4"/>
  <c r="GM144" i="4"/>
  <c r="GN144" i="4"/>
  <c r="GO144" i="4"/>
  <c r="GP144" i="4"/>
  <c r="GQ144" i="4"/>
  <c r="GS144" i="4"/>
  <c r="GT144" i="4"/>
  <c r="GU144" i="4"/>
  <c r="GV144" i="4"/>
  <c r="GW144" i="4"/>
  <c r="GX144" i="4"/>
  <c r="GY144" i="4"/>
  <c r="GZ144" i="4"/>
  <c r="HA144" i="4"/>
  <c r="HB144" i="4"/>
  <c r="HC144" i="4"/>
  <c r="HD144" i="4"/>
  <c r="HE144" i="4"/>
  <c r="HF144" i="4"/>
  <c r="HG144" i="4"/>
  <c r="HH144" i="4"/>
  <c r="HI144" i="4"/>
  <c r="HJ144" i="4"/>
  <c r="HK144" i="4"/>
  <c r="HL144" i="4"/>
  <c r="HM144" i="4"/>
  <c r="HN144" i="4"/>
  <c r="HO144" i="4"/>
  <c r="HP144" i="4"/>
  <c r="HQ144" i="4"/>
  <c r="HR144" i="4"/>
  <c r="HS144" i="4"/>
  <c r="HT144" i="4"/>
  <c r="HU144" i="4"/>
  <c r="HV144" i="4"/>
  <c r="HW144" i="4"/>
  <c r="HX144" i="4"/>
  <c r="HY144" i="4"/>
  <c r="HZ144" i="4"/>
  <c r="IA144" i="4"/>
  <c r="IB144" i="4"/>
  <c r="IC144" i="4"/>
  <c r="ID144" i="4"/>
  <c r="IE144" i="4"/>
  <c r="IF144" i="4"/>
  <c r="IG144" i="4"/>
  <c r="IH144" i="4"/>
  <c r="II144" i="4"/>
  <c r="IJ144" i="4"/>
  <c r="IK144" i="4"/>
  <c r="IM144" i="4"/>
  <c r="IN144" i="4"/>
  <c r="IO144" i="4"/>
  <c r="IP144" i="4"/>
  <c r="IQ144" i="4"/>
  <c r="IR144" i="4"/>
  <c r="IS144" i="4"/>
  <c r="IT144" i="4"/>
  <c r="IU144" i="4"/>
  <c r="IV144" i="4"/>
  <c r="IW144" i="4"/>
  <c r="IX144" i="4"/>
  <c r="IY144" i="4"/>
  <c r="IZ144" i="4"/>
  <c r="JA144" i="4"/>
  <c r="JB144" i="4"/>
  <c r="JC144" i="4"/>
  <c r="JD144" i="4"/>
  <c r="JE144" i="4"/>
  <c r="JG144" i="4"/>
  <c r="JH144" i="4"/>
  <c r="JI144" i="4"/>
  <c r="JJ144" i="4"/>
  <c r="JK144" i="4"/>
  <c r="JM144" i="4"/>
  <c r="JN144" i="4"/>
  <c r="JO144" i="4"/>
  <c r="JP144" i="4"/>
  <c r="JQ144" i="4"/>
  <c r="JR144" i="4"/>
  <c r="JT144" i="4"/>
  <c r="JU144" i="4"/>
  <c r="JV144" i="4"/>
  <c r="JX144" i="4"/>
  <c r="JY144" i="4"/>
  <c r="JZ144" i="4"/>
  <c r="KA144" i="4"/>
  <c r="KB144" i="4"/>
  <c r="KC144" i="4"/>
  <c r="KD144" i="4"/>
  <c r="KE144" i="4"/>
  <c r="KF144" i="4"/>
  <c r="KG144" i="4"/>
  <c r="KH144" i="4"/>
  <c r="KI144" i="4"/>
  <c r="KJ144" i="4"/>
  <c r="KK144" i="4"/>
  <c r="KL144" i="4"/>
  <c r="KM144" i="4"/>
  <c r="KN144" i="4"/>
  <c r="KO144" i="4"/>
  <c r="KP144" i="4"/>
  <c r="KQ144" i="4"/>
  <c r="KR144" i="4"/>
  <c r="KS144" i="4"/>
  <c r="KV144" i="4"/>
  <c r="KW144" i="4"/>
  <c r="KX144" i="4"/>
  <c r="KY144" i="4"/>
  <c r="KZ144" i="4"/>
  <c r="LA144" i="4"/>
  <c r="LB144" i="4"/>
  <c r="LC144" i="4"/>
  <c r="LD144" i="4"/>
  <c r="LE144" i="4"/>
  <c r="LF144" i="4"/>
  <c r="LG144" i="4"/>
  <c r="LH144" i="4"/>
  <c r="LI144" i="4"/>
  <c r="LJ144" i="4"/>
  <c r="LK144" i="4"/>
  <c r="LL144" i="4"/>
  <c r="LM144" i="4"/>
  <c r="LN144" i="4"/>
  <c r="LO144" i="4"/>
  <c r="LP144" i="4"/>
  <c r="LQ144" i="4"/>
  <c r="LR144" i="4"/>
  <c r="LS144" i="4"/>
  <c r="LT144" i="4"/>
  <c r="LU144" i="4"/>
  <c r="LV144" i="4"/>
  <c r="LW144" i="4"/>
  <c r="LX144" i="4"/>
  <c r="LY144" i="4"/>
  <c r="LZ144" i="4"/>
  <c r="MA144" i="4"/>
  <c r="MB144" i="4"/>
  <c r="MC144" i="4"/>
  <c r="MD144" i="4"/>
  <c r="ME144" i="4"/>
  <c r="MF144" i="4"/>
  <c r="MG144" i="4"/>
  <c r="MH144" i="4"/>
  <c r="MI144" i="4"/>
  <c r="MJ144" i="4"/>
  <c r="MK144" i="4"/>
  <c r="ML144" i="4"/>
  <c r="MM144" i="4"/>
  <c r="MN144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Z145" i="4"/>
  <c r="AA145" i="4"/>
  <c r="AB145" i="4"/>
  <c r="AC145" i="4"/>
  <c r="AD145" i="4"/>
  <c r="AE145" i="4"/>
  <c r="AF145" i="4"/>
  <c r="AG145" i="4"/>
  <c r="AH145" i="4"/>
  <c r="AI145" i="4"/>
  <c r="AJ145" i="4"/>
  <c r="AK145" i="4"/>
  <c r="AL145" i="4"/>
  <c r="AM145" i="4"/>
  <c r="AN145" i="4"/>
  <c r="AO145" i="4"/>
  <c r="AP145" i="4"/>
  <c r="AQ145" i="4"/>
  <c r="AR145" i="4"/>
  <c r="AS145" i="4"/>
  <c r="AT145" i="4"/>
  <c r="AU145" i="4"/>
  <c r="AV145" i="4"/>
  <c r="AW145" i="4"/>
  <c r="AX145" i="4"/>
  <c r="AY145" i="4"/>
  <c r="AZ145" i="4"/>
  <c r="BA145" i="4"/>
  <c r="BB145" i="4"/>
  <c r="BC145" i="4"/>
  <c r="BD145" i="4"/>
  <c r="BE145" i="4"/>
  <c r="BF145" i="4"/>
  <c r="BG145" i="4"/>
  <c r="BH145" i="4"/>
  <c r="BI145" i="4"/>
  <c r="BJ145" i="4"/>
  <c r="BK145" i="4"/>
  <c r="BL145" i="4"/>
  <c r="BM145" i="4"/>
  <c r="BN145" i="4"/>
  <c r="BO145" i="4"/>
  <c r="BP145" i="4"/>
  <c r="BQ145" i="4"/>
  <c r="BR145" i="4"/>
  <c r="BS145" i="4"/>
  <c r="BT145" i="4"/>
  <c r="BU145" i="4"/>
  <c r="BV145" i="4"/>
  <c r="BW145" i="4"/>
  <c r="BX145" i="4"/>
  <c r="BY145" i="4"/>
  <c r="BZ145" i="4"/>
  <c r="CA145" i="4"/>
  <c r="CB145" i="4"/>
  <c r="CC145" i="4"/>
  <c r="CD145" i="4"/>
  <c r="CE145" i="4"/>
  <c r="CF145" i="4"/>
  <c r="CG145" i="4"/>
  <c r="CH145" i="4"/>
  <c r="CI145" i="4"/>
  <c r="CJ145" i="4"/>
  <c r="CK145" i="4"/>
  <c r="CL145" i="4"/>
  <c r="CM145" i="4"/>
  <c r="CN145" i="4"/>
  <c r="CO145" i="4"/>
  <c r="CP145" i="4"/>
  <c r="CQ145" i="4"/>
  <c r="CR145" i="4"/>
  <c r="CS145" i="4"/>
  <c r="CT145" i="4"/>
  <c r="CU145" i="4"/>
  <c r="CV145" i="4"/>
  <c r="CW145" i="4"/>
  <c r="CX145" i="4"/>
  <c r="CY145" i="4"/>
  <c r="CZ145" i="4"/>
  <c r="DA145" i="4"/>
  <c r="DB145" i="4"/>
  <c r="DC145" i="4"/>
  <c r="DD145" i="4"/>
  <c r="DE145" i="4"/>
  <c r="DF145" i="4"/>
  <c r="DG145" i="4"/>
  <c r="DH145" i="4"/>
  <c r="DI145" i="4"/>
  <c r="DJ145" i="4"/>
  <c r="DK145" i="4"/>
  <c r="DL145" i="4"/>
  <c r="DM145" i="4"/>
  <c r="DN145" i="4"/>
  <c r="DO145" i="4"/>
  <c r="DP145" i="4"/>
  <c r="DQ145" i="4"/>
  <c r="DR145" i="4"/>
  <c r="DS145" i="4"/>
  <c r="DT145" i="4"/>
  <c r="DU145" i="4"/>
  <c r="DV145" i="4"/>
  <c r="DW145" i="4"/>
  <c r="DX145" i="4"/>
  <c r="DY145" i="4"/>
  <c r="DZ145" i="4"/>
  <c r="EA145" i="4"/>
  <c r="EB145" i="4"/>
  <c r="EC145" i="4"/>
  <c r="ED145" i="4"/>
  <c r="EE145" i="4"/>
  <c r="EF145" i="4"/>
  <c r="EG145" i="4"/>
  <c r="EH145" i="4"/>
  <c r="EI145" i="4"/>
  <c r="EJ145" i="4"/>
  <c r="EK145" i="4"/>
  <c r="EL145" i="4"/>
  <c r="EM145" i="4"/>
  <c r="EN145" i="4"/>
  <c r="EO145" i="4"/>
  <c r="EP145" i="4"/>
  <c r="EQ145" i="4"/>
  <c r="ER145" i="4"/>
  <c r="ES145" i="4"/>
  <c r="ET145" i="4"/>
  <c r="EU145" i="4"/>
  <c r="EV145" i="4"/>
  <c r="EW145" i="4"/>
  <c r="EX145" i="4"/>
  <c r="EY145" i="4"/>
  <c r="EZ145" i="4"/>
  <c r="FA145" i="4"/>
  <c r="FB145" i="4"/>
  <c r="FC145" i="4"/>
  <c r="FD145" i="4"/>
  <c r="FE145" i="4"/>
  <c r="FF145" i="4"/>
  <c r="FG145" i="4"/>
  <c r="FH145" i="4"/>
  <c r="FI145" i="4"/>
  <c r="FJ145" i="4"/>
  <c r="FM145" i="4"/>
  <c r="FN145" i="4"/>
  <c r="FO145" i="4"/>
  <c r="FP145" i="4"/>
  <c r="FQ145" i="4"/>
  <c r="FR145" i="4"/>
  <c r="FS145" i="4"/>
  <c r="FT145" i="4"/>
  <c r="FU145" i="4"/>
  <c r="FV145" i="4"/>
  <c r="FW145" i="4"/>
  <c r="FX145" i="4"/>
  <c r="FY145" i="4"/>
  <c r="FZ145" i="4"/>
  <c r="GA145" i="4"/>
  <c r="GB145" i="4"/>
  <c r="GC145" i="4"/>
  <c r="GD145" i="4"/>
  <c r="GE145" i="4"/>
  <c r="GF145" i="4"/>
  <c r="GG145" i="4"/>
  <c r="GH145" i="4"/>
  <c r="GI145" i="4"/>
  <c r="GJ145" i="4"/>
  <c r="GK145" i="4"/>
  <c r="GL145" i="4"/>
  <c r="GM145" i="4"/>
  <c r="GN145" i="4"/>
  <c r="GO145" i="4"/>
  <c r="GP145" i="4"/>
  <c r="GQ145" i="4"/>
  <c r="GS145" i="4"/>
  <c r="GT145" i="4"/>
  <c r="GU145" i="4"/>
  <c r="GV145" i="4"/>
  <c r="GW145" i="4"/>
  <c r="GX145" i="4"/>
  <c r="GY145" i="4"/>
  <c r="GZ145" i="4"/>
  <c r="HA145" i="4"/>
  <c r="HB145" i="4"/>
  <c r="HC145" i="4"/>
  <c r="HD145" i="4"/>
  <c r="HE145" i="4"/>
  <c r="HF145" i="4"/>
  <c r="HG145" i="4"/>
  <c r="HH145" i="4"/>
  <c r="HI145" i="4"/>
  <c r="HJ145" i="4"/>
  <c r="HK145" i="4"/>
  <c r="HL145" i="4"/>
  <c r="HM145" i="4"/>
  <c r="HN145" i="4"/>
  <c r="HO145" i="4"/>
  <c r="HP145" i="4"/>
  <c r="HQ145" i="4"/>
  <c r="HR145" i="4"/>
  <c r="HS145" i="4"/>
  <c r="HT145" i="4"/>
  <c r="HU145" i="4"/>
  <c r="HV145" i="4"/>
  <c r="HW145" i="4"/>
  <c r="HX145" i="4"/>
  <c r="HY145" i="4"/>
  <c r="HZ145" i="4"/>
  <c r="IA145" i="4"/>
  <c r="IB145" i="4"/>
  <c r="IC145" i="4"/>
  <c r="ID145" i="4"/>
  <c r="IE145" i="4"/>
  <c r="IF145" i="4"/>
  <c r="IG145" i="4"/>
  <c r="IH145" i="4"/>
  <c r="II145" i="4"/>
  <c r="IJ145" i="4"/>
  <c r="IK145" i="4"/>
  <c r="IM145" i="4"/>
  <c r="IN145" i="4"/>
  <c r="IO145" i="4"/>
  <c r="IP145" i="4"/>
  <c r="IQ145" i="4"/>
  <c r="IR145" i="4"/>
  <c r="IS145" i="4"/>
  <c r="IT145" i="4"/>
  <c r="IU145" i="4"/>
  <c r="IV145" i="4"/>
  <c r="IW145" i="4"/>
  <c r="IX145" i="4"/>
  <c r="IY145" i="4"/>
  <c r="IZ145" i="4"/>
  <c r="JA145" i="4"/>
  <c r="JB145" i="4"/>
  <c r="JC145" i="4"/>
  <c r="JD145" i="4"/>
  <c r="JE145" i="4"/>
  <c r="JG145" i="4"/>
  <c r="JH145" i="4"/>
  <c r="JI145" i="4"/>
  <c r="JJ145" i="4"/>
  <c r="JK145" i="4"/>
  <c r="JM145" i="4"/>
  <c r="JN145" i="4"/>
  <c r="JO145" i="4"/>
  <c r="JP145" i="4"/>
  <c r="JQ145" i="4"/>
  <c r="JR145" i="4"/>
  <c r="JT145" i="4"/>
  <c r="JU145" i="4"/>
  <c r="JV145" i="4"/>
  <c r="JX145" i="4"/>
  <c r="JY145" i="4"/>
  <c r="JZ145" i="4"/>
  <c r="KA145" i="4"/>
  <c r="KB145" i="4"/>
  <c r="KC145" i="4"/>
  <c r="KD145" i="4"/>
  <c r="KE145" i="4"/>
  <c r="KF145" i="4"/>
  <c r="KG145" i="4"/>
  <c r="KH145" i="4"/>
  <c r="KI145" i="4"/>
  <c r="KJ145" i="4"/>
  <c r="KK145" i="4"/>
  <c r="KL145" i="4"/>
  <c r="KM145" i="4"/>
  <c r="KN145" i="4"/>
  <c r="KO145" i="4"/>
  <c r="KP145" i="4"/>
  <c r="KQ145" i="4"/>
  <c r="KR145" i="4"/>
  <c r="KS145" i="4"/>
  <c r="KV145" i="4"/>
  <c r="KW145" i="4"/>
  <c r="KX145" i="4"/>
  <c r="KY145" i="4"/>
  <c r="KZ145" i="4"/>
  <c r="LA145" i="4"/>
  <c r="LB145" i="4"/>
  <c r="LC145" i="4"/>
  <c r="LD145" i="4"/>
  <c r="LE145" i="4"/>
  <c r="LF145" i="4"/>
  <c r="LG145" i="4"/>
  <c r="LH145" i="4"/>
  <c r="LI145" i="4"/>
  <c r="LJ145" i="4"/>
  <c r="LK145" i="4"/>
  <c r="LL145" i="4"/>
  <c r="LM145" i="4"/>
  <c r="LN145" i="4"/>
  <c r="LO145" i="4"/>
  <c r="LP145" i="4"/>
  <c r="LQ145" i="4"/>
  <c r="LR145" i="4"/>
  <c r="LS145" i="4"/>
  <c r="LT145" i="4"/>
  <c r="LU145" i="4"/>
  <c r="LV145" i="4"/>
  <c r="LW145" i="4"/>
  <c r="LX145" i="4"/>
  <c r="LY145" i="4"/>
  <c r="LZ145" i="4"/>
  <c r="MA145" i="4"/>
  <c r="MB145" i="4"/>
  <c r="MC145" i="4"/>
  <c r="MD145" i="4"/>
  <c r="ME145" i="4"/>
  <c r="MF145" i="4"/>
  <c r="MG145" i="4"/>
  <c r="MH145" i="4"/>
  <c r="MI145" i="4"/>
  <c r="MJ145" i="4"/>
  <c r="MK145" i="4"/>
  <c r="ML145" i="4"/>
  <c r="MM145" i="4"/>
  <c r="MN145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Z146" i="4"/>
  <c r="AA146" i="4"/>
  <c r="AB146" i="4"/>
  <c r="AC146" i="4"/>
  <c r="AD146" i="4"/>
  <c r="AE146" i="4"/>
  <c r="AF146" i="4"/>
  <c r="AG146" i="4"/>
  <c r="AH146" i="4"/>
  <c r="AI146" i="4"/>
  <c r="AJ146" i="4"/>
  <c r="AK146" i="4"/>
  <c r="AL146" i="4"/>
  <c r="AM146" i="4"/>
  <c r="AN146" i="4"/>
  <c r="AO146" i="4"/>
  <c r="AP146" i="4"/>
  <c r="AQ146" i="4"/>
  <c r="AR146" i="4"/>
  <c r="AS146" i="4"/>
  <c r="AT146" i="4"/>
  <c r="AU146" i="4"/>
  <c r="AV146" i="4"/>
  <c r="AW146" i="4"/>
  <c r="AX146" i="4"/>
  <c r="AY146" i="4"/>
  <c r="AZ146" i="4"/>
  <c r="BA146" i="4"/>
  <c r="BB146" i="4"/>
  <c r="BC146" i="4"/>
  <c r="BD146" i="4"/>
  <c r="BE146" i="4"/>
  <c r="BF146" i="4"/>
  <c r="BG146" i="4"/>
  <c r="BH146" i="4"/>
  <c r="BI146" i="4"/>
  <c r="BJ146" i="4"/>
  <c r="BK146" i="4"/>
  <c r="BL146" i="4"/>
  <c r="BM146" i="4"/>
  <c r="BN146" i="4"/>
  <c r="BO146" i="4"/>
  <c r="BP146" i="4"/>
  <c r="BQ146" i="4"/>
  <c r="BR146" i="4"/>
  <c r="BS146" i="4"/>
  <c r="BT146" i="4"/>
  <c r="BU146" i="4"/>
  <c r="BV146" i="4"/>
  <c r="BW146" i="4"/>
  <c r="BX146" i="4"/>
  <c r="BY146" i="4"/>
  <c r="BZ146" i="4"/>
  <c r="CA146" i="4"/>
  <c r="CB146" i="4"/>
  <c r="CC146" i="4"/>
  <c r="CD146" i="4"/>
  <c r="CE146" i="4"/>
  <c r="CF146" i="4"/>
  <c r="CG146" i="4"/>
  <c r="CH146" i="4"/>
  <c r="CI146" i="4"/>
  <c r="CJ146" i="4"/>
  <c r="CK146" i="4"/>
  <c r="CL146" i="4"/>
  <c r="CM146" i="4"/>
  <c r="CN146" i="4"/>
  <c r="CO146" i="4"/>
  <c r="CP146" i="4"/>
  <c r="CQ146" i="4"/>
  <c r="CR146" i="4"/>
  <c r="CS146" i="4"/>
  <c r="CT146" i="4"/>
  <c r="CU146" i="4"/>
  <c r="CV146" i="4"/>
  <c r="CW146" i="4"/>
  <c r="CX146" i="4"/>
  <c r="CY146" i="4"/>
  <c r="CZ146" i="4"/>
  <c r="DA146" i="4"/>
  <c r="DB146" i="4"/>
  <c r="DC146" i="4"/>
  <c r="DD146" i="4"/>
  <c r="DE146" i="4"/>
  <c r="DF146" i="4"/>
  <c r="DG146" i="4"/>
  <c r="DH146" i="4"/>
  <c r="DI146" i="4"/>
  <c r="DJ146" i="4"/>
  <c r="DK146" i="4"/>
  <c r="DL146" i="4"/>
  <c r="DM146" i="4"/>
  <c r="DN146" i="4"/>
  <c r="DO146" i="4"/>
  <c r="DP146" i="4"/>
  <c r="DQ146" i="4"/>
  <c r="DR146" i="4"/>
  <c r="DS146" i="4"/>
  <c r="DT146" i="4"/>
  <c r="DU146" i="4"/>
  <c r="DV146" i="4"/>
  <c r="DW146" i="4"/>
  <c r="DX146" i="4"/>
  <c r="DY146" i="4"/>
  <c r="DZ146" i="4"/>
  <c r="EA146" i="4"/>
  <c r="EB146" i="4"/>
  <c r="EC146" i="4"/>
  <c r="ED146" i="4"/>
  <c r="EE146" i="4"/>
  <c r="EF146" i="4"/>
  <c r="EG146" i="4"/>
  <c r="EH146" i="4"/>
  <c r="EI146" i="4"/>
  <c r="EJ146" i="4"/>
  <c r="EK146" i="4"/>
  <c r="EL146" i="4"/>
  <c r="EM146" i="4"/>
  <c r="EN146" i="4"/>
  <c r="EO146" i="4"/>
  <c r="EP146" i="4"/>
  <c r="EQ146" i="4"/>
  <c r="ER146" i="4"/>
  <c r="ES146" i="4"/>
  <c r="ET146" i="4"/>
  <c r="EU146" i="4"/>
  <c r="EV146" i="4"/>
  <c r="EW146" i="4"/>
  <c r="EX146" i="4"/>
  <c r="EY146" i="4"/>
  <c r="EZ146" i="4"/>
  <c r="FA146" i="4"/>
  <c r="FB146" i="4"/>
  <c r="FC146" i="4"/>
  <c r="FD146" i="4"/>
  <c r="FE146" i="4"/>
  <c r="FF146" i="4"/>
  <c r="FG146" i="4"/>
  <c r="FH146" i="4"/>
  <c r="FI146" i="4"/>
  <c r="FJ146" i="4"/>
  <c r="FM146" i="4"/>
  <c r="FN146" i="4"/>
  <c r="FO146" i="4"/>
  <c r="FP146" i="4"/>
  <c r="FQ146" i="4"/>
  <c r="FR146" i="4"/>
  <c r="FS146" i="4"/>
  <c r="FT146" i="4"/>
  <c r="FU146" i="4"/>
  <c r="FV146" i="4"/>
  <c r="FW146" i="4"/>
  <c r="FX146" i="4"/>
  <c r="FY146" i="4"/>
  <c r="FZ146" i="4"/>
  <c r="GA146" i="4"/>
  <c r="GB146" i="4"/>
  <c r="GC146" i="4"/>
  <c r="GD146" i="4"/>
  <c r="GE146" i="4"/>
  <c r="GF146" i="4"/>
  <c r="GG146" i="4"/>
  <c r="GH146" i="4"/>
  <c r="GI146" i="4"/>
  <c r="GJ146" i="4"/>
  <c r="GK146" i="4"/>
  <c r="GL146" i="4"/>
  <c r="GM146" i="4"/>
  <c r="GN146" i="4"/>
  <c r="GO146" i="4"/>
  <c r="GP146" i="4"/>
  <c r="GQ146" i="4"/>
  <c r="GS146" i="4"/>
  <c r="GT146" i="4"/>
  <c r="GU146" i="4"/>
  <c r="GV146" i="4"/>
  <c r="GW146" i="4"/>
  <c r="GX146" i="4"/>
  <c r="GY146" i="4"/>
  <c r="GZ146" i="4"/>
  <c r="HA146" i="4"/>
  <c r="HB146" i="4"/>
  <c r="HC146" i="4"/>
  <c r="HD146" i="4"/>
  <c r="HE146" i="4"/>
  <c r="HF146" i="4"/>
  <c r="HG146" i="4"/>
  <c r="HH146" i="4"/>
  <c r="HI146" i="4"/>
  <c r="HJ146" i="4"/>
  <c r="HK146" i="4"/>
  <c r="HL146" i="4"/>
  <c r="HM146" i="4"/>
  <c r="HN146" i="4"/>
  <c r="HO146" i="4"/>
  <c r="HP146" i="4"/>
  <c r="HQ146" i="4"/>
  <c r="HR146" i="4"/>
  <c r="HS146" i="4"/>
  <c r="HT146" i="4"/>
  <c r="HU146" i="4"/>
  <c r="HV146" i="4"/>
  <c r="HW146" i="4"/>
  <c r="HX146" i="4"/>
  <c r="HY146" i="4"/>
  <c r="HZ146" i="4"/>
  <c r="IA146" i="4"/>
  <c r="IB146" i="4"/>
  <c r="IC146" i="4"/>
  <c r="ID146" i="4"/>
  <c r="IE146" i="4"/>
  <c r="IF146" i="4"/>
  <c r="IG146" i="4"/>
  <c r="IH146" i="4"/>
  <c r="II146" i="4"/>
  <c r="IJ146" i="4"/>
  <c r="IK146" i="4"/>
  <c r="IM146" i="4"/>
  <c r="IN146" i="4"/>
  <c r="IO146" i="4"/>
  <c r="IP146" i="4"/>
  <c r="IQ146" i="4"/>
  <c r="IR146" i="4"/>
  <c r="IS146" i="4"/>
  <c r="IT146" i="4"/>
  <c r="IU146" i="4"/>
  <c r="IV146" i="4"/>
  <c r="IW146" i="4"/>
  <c r="IX146" i="4"/>
  <c r="IY146" i="4"/>
  <c r="IZ146" i="4"/>
  <c r="JA146" i="4"/>
  <c r="JB146" i="4"/>
  <c r="JC146" i="4"/>
  <c r="JD146" i="4"/>
  <c r="JE146" i="4"/>
  <c r="JG146" i="4"/>
  <c r="JH146" i="4"/>
  <c r="JI146" i="4"/>
  <c r="JJ146" i="4"/>
  <c r="JK146" i="4"/>
  <c r="JM146" i="4"/>
  <c r="JN146" i="4"/>
  <c r="JO146" i="4"/>
  <c r="JP146" i="4"/>
  <c r="JQ146" i="4"/>
  <c r="JR146" i="4"/>
  <c r="JT146" i="4"/>
  <c r="JU146" i="4"/>
  <c r="JV146" i="4"/>
  <c r="JX146" i="4"/>
  <c r="JY146" i="4"/>
  <c r="JZ146" i="4"/>
  <c r="KA146" i="4"/>
  <c r="KB146" i="4"/>
  <c r="KC146" i="4"/>
  <c r="KD146" i="4"/>
  <c r="KE146" i="4"/>
  <c r="KF146" i="4"/>
  <c r="KG146" i="4"/>
  <c r="KH146" i="4"/>
  <c r="KI146" i="4"/>
  <c r="KJ146" i="4"/>
  <c r="KK146" i="4"/>
  <c r="KL146" i="4"/>
  <c r="KM146" i="4"/>
  <c r="KN146" i="4"/>
  <c r="KO146" i="4"/>
  <c r="KP146" i="4"/>
  <c r="KQ146" i="4"/>
  <c r="KR146" i="4"/>
  <c r="KS146" i="4"/>
  <c r="KV146" i="4"/>
  <c r="KW146" i="4"/>
  <c r="KX146" i="4"/>
  <c r="KY146" i="4"/>
  <c r="KZ146" i="4"/>
  <c r="LA146" i="4"/>
  <c r="LB146" i="4"/>
  <c r="LC146" i="4"/>
  <c r="LD146" i="4"/>
  <c r="LE146" i="4"/>
  <c r="LF146" i="4"/>
  <c r="LG146" i="4"/>
  <c r="LH146" i="4"/>
  <c r="LI146" i="4"/>
  <c r="LJ146" i="4"/>
  <c r="LK146" i="4"/>
  <c r="LL146" i="4"/>
  <c r="LM146" i="4"/>
  <c r="LN146" i="4"/>
  <c r="LO146" i="4"/>
  <c r="LP146" i="4"/>
  <c r="LQ146" i="4"/>
  <c r="LR146" i="4"/>
  <c r="LS146" i="4"/>
  <c r="LT146" i="4"/>
  <c r="LU146" i="4"/>
  <c r="LV146" i="4"/>
  <c r="LW146" i="4"/>
  <c r="LX146" i="4"/>
  <c r="LY146" i="4"/>
  <c r="LZ146" i="4"/>
  <c r="MA146" i="4"/>
  <c r="MB146" i="4"/>
  <c r="MC146" i="4"/>
  <c r="MD146" i="4"/>
  <c r="ME146" i="4"/>
  <c r="MF146" i="4"/>
  <c r="MG146" i="4"/>
  <c r="MH146" i="4"/>
  <c r="MI146" i="4"/>
  <c r="MJ146" i="4"/>
  <c r="MK146" i="4"/>
  <c r="ML146" i="4"/>
  <c r="MM146" i="4"/>
  <c r="MN146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Z147" i="4"/>
  <c r="AA147" i="4"/>
  <c r="AB147" i="4"/>
  <c r="AC147" i="4"/>
  <c r="AD147" i="4"/>
  <c r="AE147" i="4"/>
  <c r="AF147" i="4"/>
  <c r="AG147" i="4"/>
  <c r="AH147" i="4"/>
  <c r="AI147" i="4"/>
  <c r="AJ147" i="4"/>
  <c r="AK147" i="4"/>
  <c r="AL147" i="4"/>
  <c r="AM147" i="4"/>
  <c r="AN147" i="4"/>
  <c r="AO147" i="4"/>
  <c r="AP147" i="4"/>
  <c r="AQ147" i="4"/>
  <c r="AR147" i="4"/>
  <c r="AS147" i="4"/>
  <c r="AT147" i="4"/>
  <c r="AU147" i="4"/>
  <c r="AV147" i="4"/>
  <c r="AW147" i="4"/>
  <c r="AX147" i="4"/>
  <c r="AY147" i="4"/>
  <c r="AZ147" i="4"/>
  <c r="BA147" i="4"/>
  <c r="BB147" i="4"/>
  <c r="BC147" i="4"/>
  <c r="BD147" i="4"/>
  <c r="BE147" i="4"/>
  <c r="BF147" i="4"/>
  <c r="BG147" i="4"/>
  <c r="BH147" i="4"/>
  <c r="BI147" i="4"/>
  <c r="BJ147" i="4"/>
  <c r="BK147" i="4"/>
  <c r="BL147" i="4"/>
  <c r="BM147" i="4"/>
  <c r="BN147" i="4"/>
  <c r="BO147" i="4"/>
  <c r="BP147" i="4"/>
  <c r="BQ147" i="4"/>
  <c r="BR147" i="4"/>
  <c r="BS147" i="4"/>
  <c r="BT147" i="4"/>
  <c r="BU147" i="4"/>
  <c r="BV147" i="4"/>
  <c r="BW147" i="4"/>
  <c r="BX147" i="4"/>
  <c r="BY147" i="4"/>
  <c r="BZ147" i="4"/>
  <c r="CA147" i="4"/>
  <c r="CB147" i="4"/>
  <c r="CC147" i="4"/>
  <c r="CD147" i="4"/>
  <c r="CE147" i="4"/>
  <c r="CF147" i="4"/>
  <c r="CG147" i="4"/>
  <c r="CH147" i="4"/>
  <c r="CI147" i="4"/>
  <c r="CJ147" i="4"/>
  <c r="CK147" i="4"/>
  <c r="CL147" i="4"/>
  <c r="CM147" i="4"/>
  <c r="CN147" i="4"/>
  <c r="CO147" i="4"/>
  <c r="CP147" i="4"/>
  <c r="CQ147" i="4"/>
  <c r="CR147" i="4"/>
  <c r="CS147" i="4"/>
  <c r="CT147" i="4"/>
  <c r="CU147" i="4"/>
  <c r="CV147" i="4"/>
  <c r="CW147" i="4"/>
  <c r="CX147" i="4"/>
  <c r="CY147" i="4"/>
  <c r="CZ147" i="4"/>
  <c r="DA147" i="4"/>
  <c r="DB147" i="4"/>
  <c r="DC147" i="4"/>
  <c r="DD147" i="4"/>
  <c r="DE147" i="4"/>
  <c r="DF147" i="4"/>
  <c r="DG147" i="4"/>
  <c r="DH147" i="4"/>
  <c r="DI147" i="4"/>
  <c r="DJ147" i="4"/>
  <c r="DK147" i="4"/>
  <c r="DL147" i="4"/>
  <c r="DM147" i="4"/>
  <c r="DN147" i="4"/>
  <c r="DO147" i="4"/>
  <c r="DP147" i="4"/>
  <c r="DQ147" i="4"/>
  <c r="DR147" i="4"/>
  <c r="DS147" i="4"/>
  <c r="DT147" i="4"/>
  <c r="DU147" i="4"/>
  <c r="DV147" i="4"/>
  <c r="DW147" i="4"/>
  <c r="DX147" i="4"/>
  <c r="DY147" i="4"/>
  <c r="DZ147" i="4"/>
  <c r="EA147" i="4"/>
  <c r="EB147" i="4"/>
  <c r="EC147" i="4"/>
  <c r="ED147" i="4"/>
  <c r="EE147" i="4"/>
  <c r="EF147" i="4"/>
  <c r="EG147" i="4"/>
  <c r="EH147" i="4"/>
  <c r="EI147" i="4"/>
  <c r="EJ147" i="4"/>
  <c r="EK147" i="4"/>
  <c r="EL147" i="4"/>
  <c r="EM147" i="4"/>
  <c r="EN147" i="4"/>
  <c r="EO147" i="4"/>
  <c r="EP147" i="4"/>
  <c r="EQ147" i="4"/>
  <c r="ER147" i="4"/>
  <c r="ES147" i="4"/>
  <c r="ET147" i="4"/>
  <c r="EU147" i="4"/>
  <c r="EV147" i="4"/>
  <c r="EW147" i="4"/>
  <c r="EX147" i="4"/>
  <c r="EY147" i="4"/>
  <c r="EZ147" i="4"/>
  <c r="FA147" i="4"/>
  <c r="FB147" i="4"/>
  <c r="FC147" i="4"/>
  <c r="FD147" i="4"/>
  <c r="FE147" i="4"/>
  <c r="FF147" i="4"/>
  <c r="FG147" i="4"/>
  <c r="FH147" i="4"/>
  <c r="FI147" i="4"/>
  <c r="FJ147" i="4"/>
  <c r="FM147" i="4"/>
  <c r="FN147" i="4"/>
  <c r="FO147" i="4"/>
  <c r="FP147" i="4"/>
  <c r="FQ147" i="4"/>
  <c r="FR147" i="4"/>
  <c r="FS147" i="4"/>
  <c r="FT147" i="4"/>
  <c r="FU147" i="4"/>
  <c r="FV147" i="4"/>
  <c r="FW147" i="4"/>
  <c r="FX147" i="4"/>
  <c r="FY147" i="4"/>
  <c r="FZ147" i="4"/>
  <c r="GA147" i="4"/>
  <c r="GB147" i="4"/>
  <c r="GC147" i="4"/>
  <c r="GD147" i="4"/>
  <c r="GE147" i="4"/>
  <c r="GF147" i="4"/>
  <c r="GG147" i="4"/>
  <c r="GH147" i="4"/>
  <c r="GI147" i="4"/>
  <c r="GJ147" i="4"/>
  <c r="GK147" i="4"/>
  <c r="GL147" i="4"/>
  <c r="GM147" i="4"/>
  <c r="GN147" i="4"/>
  <c r="GO147" i="4"/>
  <c r="GP147" i="4"/>
  <c r="GQ147" i="4"/>
  <c r="GS147" i="4"/>
  <c r="GT147" i="4"/>
  <c r="GU147" i="4"/>
  <c r="GV147" i="4"/>
  <c r="GW147" i="4"/>
  <c r="GX147" i="4"/>
  <c r="GY147" i="4"/>
  <c r="GZ147" i="4"/>
  <c r="HA147" i="4"/>
  <c r="HB147" i="4"/>
  <c r="HC147" i="4"/>
  <c r="HD147" i="4"/>
  <c r="HE147" i="4"/>
  <c r="HF147" i="4"/>
  <c r="HG147" i="4"/>
  <c r="HH147" i="4"/>
  <c r="HI147" i="4"/>
  <c r="HJ147" i="4"/>
  <c r="HK147" i="4"/>
  <c r="HL147" i="4"/>
  <c r="HM147" i="4"/>
  <c r="HN147" i="4"/>
  <c r="HO147" i="4"/>
  <c r="HP147" i="4"/>
  <c r="HQ147" i="4"/>
  <c r="HR147" i="4"/>
  <c r="HS147" i="4"/>
  <c r="HT147" i="4"/>
  <c r="HU147" i="4"/>
  <c r="HV147" i="4"/>
  <c r="HW147" i="4"/>
  <c r="HX147" i="4"/>
  <c r="HY147" i="4"/>
  <c r="HZ147" i="4"/>
  <c r="IA147" i="4"/>
  <c r="IB147" i="4"/>
  <c r="IC147" i="4"/>
  <c r="ID147" i="4"/>
  <c r="IE147" i="4"/>
  <c r="IF147" i="4"/>
  <c r="IG147" i="4"/>
  <c r="IH147" i="4"/>
  <c r="II147" i="4"/>
  <c r="IJ147" i="4"/>
  <c r="IK147" i="4"/>
  <c r="IM147" i="4"/>
  <c r="IN147" i="4"/>
  <c r="IO147" i="4"/>
  <c r="IP147" i="4"/>
  <c r="IQ147" i="4"/>
  <c r="IR147" i="4"/>
  <c r="IS147" i="4"/>
  <c r="IT147" i="4"/>
  <c r="IU147" i="4"/>
  <c r="IV147" i="4"/>
  <c r="IW147" i="4"/>
  <c r="IX147" i="4"/>
  <c r="IY147" i="4"/>
  <c r="IZ147" i="4"/>
  <c r="JA147" i="4"/>
  <c r="JB147" i="4"/>
  <c r="JC147" i="4"/>
  <c r="JD147" i="4"/>
  <c r="JE147" i="4"/>
  <c r="JG147" i="4"/>
  <c r="JH147" i="4"/>
  <c r="JI147" i="4"/>
  <c r="JJ147" i="4"/>
  <c r="JK147" i="4"/>
  <c r="JM147" i="4"/>
  <c r="JN147" i="4"/>
  <c r="JO147" i="4"/>
  <c r="JP147" i="4"/>
  <c r="JQ147" i="4"/>
  <c r="JR147" i="4"/>
  <c r="JT147" i="4"/>
  <c r="JU147" i="4"/>
  <c r="JV147" i="4"/>
  <c r="JX147" i="4"/>
  <c r="JY147" i="4"/>
  <c r="JZ147" i="4"/>
  <c r="KA147" i="4"/>
  <c r="KB147" i="4"/>
  <c r="KC147" i="4"/>
  <c r="KD147" i="4"/>
  <c r="KE147" i="4"/>
  <c r="KF147" i="4"/>
  <c r="KG147" i="4"/>
  <c r="KH147" i="4"/>
  <c r="KI147" i="4"/>
  <c r="KJ147" i="4"/>
  <c r="KK147" i="4"/>
  <c r="KL147" i="4"/>
  <c r="KM147" i="4"/>
  <c r="KN147" i="4"/>
  <c r="KO147" i="4"/>
  <c r="KP147" i="4"/>
  <c r="KQ147" i="4"/>
  <c r="KR147" i="4"/>
  <c r="KS147" i="4"/>
  <c r="KV147" i="4"/>
  <c r="KW147" i="4"/>
  <c r="KX147" i="4"/>
  <c r="KY147" i="4"/>
  <c r="KZ147" i="4"/>
  <c r="LA147" i="4"/>
  <c r="LB147" i="4"/>
  <c r="LC147" i="4"/>
  <c r="LD147" i="4"/>
  <c r="LE147" i="4"/>
  <c r="LF147" i="4"/>
  <c r="LG147" i="4"/>
  <c r="LH147" i="4"/>
  <c r="LI147" i="4"/>
  <c r="LJ147" i="4"/>
  <c r="LK147" i="4"/>
  <c r="LL147" i="4"/>
  <c r="LM147" i="4"/>
  <c r="LN147" i="4"/>
  <c r="LO147" i="4"/>
  <c r="LP147" i="4"/>
  <c r="LQ147" i="4"/>
  <c r="LR147" i="4"/>
  <c r="LS147" i="4"/>
  <c r="LT147" i="4"/>
  <c r="LU147" i="4"/>
  <c r="LV147" i="4"/>
  <c r="LW147" i="4"/>
  <c r="LX147" i="4"/>
  <c r="LY147" i="4"/>
  <c r="LZ147" i="4"/>
  <c r="MA147" i="4"/>
  <c r="MB147" i="4"/>
  <c r="MC147" i="4"/>
  <c r="MD147" i="4"/>
  <c r="ME147" i="4"/>
  <c r="MF147" i="4"/>
  <c r="MG147" i="4"/>
  <c r="MH147" i="4"/>
  <c r="MI147" i="4"/>
  <c r="MJ147" i="4"/>
  <c r="MK147" i="4"/>
  <c r="ML147" i="4"/>
  <c r="MM147" i="4"/>
  <c r="MN147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Z148" i="4"/>
  <c r="AA148" i="4"/>
  <c r="AB148" i="4"/>
  <c r="AC148" i="4"/>
  <c r="AD148" i="4"/>
  <c r="AE148" i="4"/>
  <c r="AF148" i="4"/>
  <c r="AG148" i="4"/>
  <c r="AH148" i="4"/>
  <c r="AI148" i="4"/>
  <c r="AJ148" i="4"/>
  <c r="AK148" i="4"/>
  <c r="AL148" i="4"/>
  <c r="AM148" i="4"/>
  <c r="AN148" i="4"/>
  <c r="AO148" i="4"/>
  <c r="AP148" i="4"/>
  <c r="AQ148" i="4"/>
  <c r="AR148" i="4"/>
  <c r="AS148" i="4"/>
  <c r="AT148" i="4"/>
  <c r="AU148" i="4"/>
  <c r="AV148" i="4"/>
  <c r="AW148" i="4"/>
  <c r="AX148" i="4"/>
  <c r="AY148" i="4"/>
  <c r="AZ148" i="4"/>
  <c r="BA148" i="4"/>
  <c r="BB148" i="4"/>
  <c r="BC148" i="4"/>
  <c r="BD148" i="4"/>
  <c r="BE148" i="4"/>
  <c r="BF148" i="4"/>
  <c r="BG148" i="4"/>
  <c r="BH148" i="4"/>
  <c r="BI148" i="4"/>
  <c r="BJ148" i="4"/>
  <c r="BK148" i="4"/>
  <c r="BL148" i="4"/>
  <c r="BM148" i="4"/>
  <c r="BN148" i="4"/>
  <c r="BO148" i="4"/>
  <c r="BP148" i="4"/>
  <c r="BQ148" i="4"/>
  <c r="BR148" i="4"/>
  <c r="BS148" i="4"/>
  <c r="BT148" i="4"/>
  <c r="BU148" i="4"/>
  <c r="BV148" i="4"/>
  <c r="BW148" i="4"/>
  <c r="BX148" i="4"/>
  <c r="BY148" i="4"/>
  <c r="BZ148" i="4"/>
  <c r="CA148" i="4"/>
  <c r="CB148" i="4"/>
  <c r="CC148" i="4"/>
  <c r="CD148" i="4"/>
  <c r="CE148" i="4"/>
  <c r="CF148" i="4"/>
  <c r="CG148" i="4"/>
  <c r="CH148" i="4"/>
  <c r="CI148" i="4"/>
  <c r="CJ148" i="4"/>
  <c r="CK148" i="4"/>
  <c r="CL148" i="4"/>
  <c r="CM148" i="4"/>
  <c r="CN148" i="4"/>
  <c r="CO148" i="4"/>
  <c r="CP148" i="4"/>
  <c r="CQ148" i="4"/>
  <c r="CR148" i="4"/>
  <c r="CS148" i="4"/>
  <c r="CT148" i="4"/>
  <c r="CU148" i="4"/>
  <c r="CV148" i="4"/>
  <c r="CW148" i="4"/>
  <c r="CX148" i="4"/>
  <c r="CY148" i="4"/>
  <c r="CZ148" i="4"/>
  <c r="DA148" i="4"/>
  <c r="DB148" i="4"/>
  <c r="DC148" i="4"/>
  <c r="DD148" i="4"/>
  <c r="DE148" i="4"/>
  <c r="DF148" i="4"/>
  <c r="DG148" i="4"/>
  <c r="DH148" i="4"/>
  <c r="DI148" i="4"/>
  <c r="DJ148" i="4"/>
  <c r="DK148" i="4"/>
  <c r="DL148" i="4"/>
  <c r="DM148" i="4"/>
  <c r="DN148" i="4"/>
  <c r="DO148" i="4"/>
  <c r="DP148" i="4"/>
  <c r="DQ148" i="4"/>
  <c r="DR148" i="4"/>
  <c r="DS148" i="4"/>
  <c r="DT148" i="4"/>
  <c r="DU148" i="4"/>
  <c r="DV148" i="4"/>
  <c r="DW148" i="4"/>
  <c r="DX148" i="4"/>
  <c r="DY148" i="4"/>
  <c r="DZ148" i="4"/>
  <c r="EA148" i="4"/>
  <c r="EB148" i="4"/>
  <c r="EC148" i="4"/>
  <c r="ED148" i="4"/>
  <c r="EE148" i="4"/>
  <c r="EF148" i="4"/>
  <c r="EG148" i="4"/>
  <c r="EH148" i="4"/>
  <c r="EI148" i="4"/>
  <c r="EJ148" i="4"/>
  <c r="EK148" i="4"/>
  <c r="EL148" i="4"/>
  <c r="EM148" i="4"/>
  <c r="EN148" i="4"/>
  <c r="EO148" i="4"/>
  <c r="EP148" i="4"/>
  <c r="EQ148" i="4"/>
  <c r="ER148" i="4"/>
  <c r="ES148" i="4"/>
  <c r="ET148" i="4"/>
  <c r="EU148" i="4"/>
  <c r="EV148" i="4"/>
  <c r="EW148" i="4"/>
  <c r="EX148" i="4"/>
  <c r="EY148" i="4"/>
  <c r="EZ148" i="4"/>
  <c r="FA148" i="4"/>
  <c r="FB148" i="4"/>
  <c r="FC148" i="4"/>
  <c r="FD148" i="4"/>
  <c r="FE148" i="4"/>
  <c r="FF148" i="4"/>
  <c r="FG148" i="4"/>
  <c r="FH148" i="4"/>
  <c r="FI148" i="4"/>
  <c r="FJ148" i="4"/>
  <c r="FM148" i="4"/>
  <c r="FN148" i="4"/>
  <c r="FO148" i="4"/>
  <c r="FP148" i="4"/>
  <c r="FQ148" i="4"/>
  <c r="FR148" i="4"/>
  <c r="FS148" i="4"/>
  <c r="FT148" i="4"/>
  <c r="FU148" i="4"/>
  <c r="FV148" i="4"/>
  <c r="FW148" i="4"/>
  <c r="FX148" i="4"/>
  <c r="FY148" i="4"/>
  <c r="FZ148" i="4"/>
  <c r="GA148" i="4"/>
  <c r="GB148" i="4"/>
  <c r="GC148" i="4"/>
  <c r="GD148" i="4"/>
  <c r="GE148" i="4"/>
  <c r="GF148" i="4"/>
  <c r="GG148" i="4"/>
  <c r="GH148" i="4"/>
  <c r="GI148" i="4"/>
  <c r="GJ148" i="4"/>
  <c r="GK148" i="4"/>
  <c r="GL148" i="4"/>
  <c r="GM148" i="4"/>
  <c r="GN148" i="4"/>
  <c r="GO148" i="4"/>
  <c r="GP148" i="4"/>
  <c r="GQ148" i="4"/>
  <c r="GS148" i="4"/>
  <c r="GT148" i="4"/>
  <c r="GU148" i="4"/>
  <c r="GV148" i="4"/>
  <c r="GW148" i="4"/>
  <c r="GX148" i="4"/>
  <c r="GY148" i="4"/>
  <c r="GZ148" i="4"/>
  <c r="HA148" i="4"/>
  <c r="HB148" i="4"/>
  <c r="HC148" i="4"/>
  <c r="HD148" i="4"/>
  <c r="HE148" i="4"/>
  <c r="HF148" i="4"/>
  <c r="HG148" i="4"/>
  <c r="HH148" i="4"/>
  <c r="HI148" i="4"/>
  <c r="HJ148" i="4"/>
  <c r="HK148" i="4"/>
  <c r="HL148" i="4"/>
  <c r="HM148" i="4"/>
  <c r="HN148" i="4"/>
  <c r="HO148" i="4"/>
  <c r="HP148" i="4"/>
  <c r="HQ148" i="4"/>
  <c r="HR148" i="4"/>
  <c r="HS148" i="4"/>
  <c r="HT148" i="4"/>
  <c r="HU148" i="4"/>
  <c r="HV148" i="4"/>
  <c r="HW148" i="4"/>
  <c r="HX148" i="4"/>
  <c r="HY148" i="4"/>
  <c r="HZ148" i="4"/>
  <c r="IA148" i="4"/>
  <c r="IB148" i="4"/>
  <c r="IC148" i="4"/>
  <c r="ID148" i="4"/>
  <c r="IE148" i="4"/>
  <c r="IF148" i="4"/>
  <c r="IG148" i="4"/>
  <c r="IH148" i="4"/>
  <c r="II148" i="4"/>
  <c r="IJ148" i="4"/>
  <c r="IK148" i="4"/>
  <c r="IM148" i="4"/>
  <c r="IN148" i="4"/>
  <c r="IO148" i="4"/>
  <c r="IP148" i="4"/>
  <c r="IQ148" i="4"/>
  <c r="IR148" i="4"/>
  <c r="IS148" i="4"/>
  <c r="IT148" i="4"/>
  <c r="IU148" i="4"/>
  <c r="IV148" i="4"/>
  <c r="IW148" i="4"/>
  <c r="IX148" i="4"/>
  <c r="IY148" i="4"/>
  <c r="IZ148" i="4"/>
  <c r="JA148" i="4"/>
  <c r="JB148" i="4"/>
  <c r="JC148" i="4"/>
  <c r="JD148" i="4"/>
  <c r="JE148" i="4"/>
  <c r="JG148" i="4"/>
  <c r="JH148" i="4"/>
  <c r="JI148" i="4"/>
  <c r="JJ148" i="4"/>
  <c r="JK148" i="4"/>
  <c r="JM148" i="4"/>
  <c r="JN148" i="4"/>
  <c r="JO148" i="4"/>
  <c r="JP148" i="4"/>
  <c r="JQ148" i="4"/>
  <c r="JR148" i="4"/>
  <c r="JT148" i="4"/>
  <c r="JU148" i="4"/>
  <c r="JV148" i="4"/>
  <c r="JX148" i="4"/>
  <c r="JY148" i="4"/>
  <c r="JZ148" i="4"/>
  <c r="KA148" i="4"/>
  <c r="KB148" i="4"/>
  <c r="KC148" i="4"/>
  <c r="KD148" i="4"/>
  <c r="KE148" i="4"/>
  <c r="KF148" i="4"/>
  <c r="KG148" i="4"/>
  <c r="KH148" i="4"/>
  <c r="KI148" i="4"/>
  <c r="KJ148" i="4"/>
  <c r="KK148" i="4"/>
  <c r="KL148" i="4"/>
  <c r="KM148" i="4"/>
  <c r="KN148" i="4"/>
  <c r="KO148" i="4"/>
  <c r="KP148" i="4"/>
  <c r="KQ148" i="4"/>
  <c r="KR148" i="4"/>
  <c r="KS148" i="4"/>
  <c r="KV148" i="4"/>
  <c r="KW148" i="4"/>
  <c r="KX148" i="4"/>
  <c r="KY148" i="4"/>
  <c r="KZ148" i="4"/>
  <c r="LA148" i="4"/>
  <c r="LB148" i="4"/>
  <c r="LC148" i="4"/>
  <c r="LD148" i="4"/>
  <c r="LE148" i="4"/>
  <c r="LF148" i="4"/>
  <c r="LG148" i="4"/>
  <c r="LH148" i="4"/>
  <c r="LI148" i="4"/>
  <c r="LJ148" i="4"/>
  <c r="LK148" i="4"/>
  <c r="LL148" i="4"/>
  <c r="LM148" i="4"/>
  <c r="LN148" i="4"/>
  <c r="LO148" i="4"/>
  <c r="LP148" i="4"/>
  <c r="LQ148" i="4"/>
  <c r="LR148" i="4"/>
  <c r="LS148" i="4"/>
  <c r="LT148" i="4"/>
  <c r="LU148" i="4"/>
  <c r="LV148" i="4"/>
  <c r="LW148" i="4"/>
  <c r="LX148" i="4"/>
  <c r="LY148" i="4"/>
  <c r="LZ148" i="4"/>
  <c r="MA148" i="4"/>
  <c r="MB148" i="4"/>
  <c r="MC148" i="4"/>
  <c r="MD148" i="4"/>
  <c r="ME148" i="4"/>
  <c r="MF148" i="4"/>
  <c r="MG148" i="4"/>
  <c r="MH148" i="4"/>
  <c r="MI148" i="4"/>
  <c r="MJ148" i="4"/>
  <c r="MK148" i="4"/>
  <c r="ML148" i="4"/>
  <c r="MM148" i="4"/>
  <c r="MN148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Z149" i="4"/>
  <c r="AA149" i="4"/>
  <c r="AB149" i="4"/>
  <c r="AC149" i="4"/>
  <c r="AD149" i="4"/>
  <c r="AE149" i="4"/>
  <c r="AF149" i="4"/>
  <c r="AG149" i="4"/>
  <c r="AH149" i="4"/>
  <c r="AI149" i="4"/>
  <c r="AJ149" i="4"/>
  <c r="AK149" i="4"/>
  <c r="AL149" i="4"/>
  <c r="AM149" i="4"/>
  <c r="AN149" i="4"/>
  <c r="AO149" i="4"/>
  <c r="AP149" i="4"/>
  <c r="AQ149" i="4"/>
  <c r="AR149" i="4"/>
  <c r="AS149" i="4"/>
  <c r="AT149" i="4"/>
  <c r="AU149" i="4"/>
  <c r="AV149" i="4"/>
  <c r="AW149" i="4"/>
  <c r="AX149" i="4"/>
  <c r="AY149" i="4"/>
  <c r="AZ149" i="4"/>
  <c r="BA149" i="4"/>
  <c r="BB149" i="4"/>
  <c r="BC149" i="4"/>
  <c r="BD149" i="4"/>
  <c r="BE149" i="4"/>
  <c r="BF149" i="4"/>
  <c r="BG149" i="4"/>
  <c r="BH149" i="4"/>
  <c r="BI149" i="4"/>
  <c r="BJ149" i="4"/>
  <c r="BK149" i="4"/>
  <c r="BL149" i="4"/>
  <c r="BM149" i="4"/>
  <c r="BN149" i="4"/>
  <c r="BO149" i="4"/>
  <c r="BP149" i="4"/>
  <c r="BQ149" i="4"/>
  <c r="BR149" i="4"/>
  <c r="BS149" i="4"/>
  <c r="BT149" i="4"/>
  <c r="BU149" i="4"/>
  <c r="BV149" i="4"/>
  <c r="BW149" i="4"/>
  <c r="BX149" i="4"/>
  <c r="BY149" i="4"/>
  <c r="BZ149" i="4"/>
  <c r="CA149" i="4"/>
  <c r="CB149" i="4"/>
  <c r="CC149" i="4"/>
  <c r="CD149" i="4"/>
  <c r="CE149" i="4"/>
  <c r="CF149" i="4"/>
  <c r="CG149" i="4"/>
  <c r="CH149" i="4"/>
  <c r="CI149" i="4"/>
  <c r="CJ149" i="4"/>
  <c r="CK149" i="4"/>
  <c r="CL149" i="4"/>
  <c r="CM149" i="4"/>
  <c r="CN149" i="4"/>
  <c r="CO149" i="4"/>
  <c r="CP149" i="4"/>
  <c r="CQ149" i="4"/>
  <c r="CR149" i="4"/>
  <c r="CS149" i="4"/>
  <c r="CT149" i="4"/>
  <c r="CU149" i="4"/>
  <c r="CV149" i="4"/>
  <c r="CW149" i="4"/>
  <c r="CX149" i="4"/>
  <c r="CY149" i="4"/>
  <c r="CZ149" i="4"/>
  <c r="DA149" i="4"/>
  <c r="DB149" i="4"/>
  <c r="DC149" i="4"/>
  <c r="DD149" i="4"/>
  <c r="DE149" i="4"/>
  <c r="DF149" i="4"/>
  <c r="DG149" i="4"/>
  <c r="DH149" i="4"/>
  <c r="DI149" i="4"/>
  <c r="DJ149" i="4"/>
  <c r="DK149" i="4"/>
  <c r="DL149" i="4"/>
  <c r="DM149" i="4"/>
  <c r="DN149" i="4"/>
  <c r="DO149" i="4"/>
  <c r="DP149" i="4"/>
  <c r="DQ149" i="4"/>
  <c r="DR149" i="4"/>
  <c r="DS149" i="4"/>
  <c r="DT149" i="4"/>
  <c r="DU149" i="4"/>
  <c r="DV149" i="4"/>
  <c r="DW149" i="4"/>
  <c r="DX149" i="4"/>
  <c r="DY149" i="4"/>
  <c r="DZ149" i="4"/>
  <c r="EA149" i="4"/>
  <c r="EB149" i="4"/>
  <c r="EC149" i="4"/>
  <c r="ED149" i="4"/>
  <c r="EE149" i="4"/>
  <c r="EF149" i="4"/>
  <c r="EG149" i="4"/>
  <c r="EH149" i="4"/>
  <c r="EI149" i="4"/>
  <c r="EJ149" i="4"/>
  <c r="EK149" i="4"/>
  <c r="EL149" i="4"/>
  <c r="EM149" i="4"/>
  <c r="EN149" i="4"/>
  <c r="EO149" i="4"/>
  <c r="EP149" i="4"/>
  <c r="EQ149" i="4"/>
  <c r="ER149" i="4"/>
  <c r="ES149" i="4"/>
  <c r="ET149" i="4"/>
  <c r="EU149" i="4"/>
  <c r="EV149" i="4"/>
  <c r="EW149" i="4"/>
  <c r="EX149" i="4"/>
  <c r="EY149" i="4"/>
  <c r="EZ149" i="4"/>
  <c r="FA149" i="4"/>
  <c r="FB149" i="4"/>
  <c r="FC149" i="4"/>
  <c r="FD149" i="4"/>
  <c r="FE149" i="4"/>
  <c r="FF149" i="4"/>
  <c r="FG149" i="4"/>
  <c r="FH149" i="4"/>
  <c r="FI149" i="4"/>
  <c r="FJ149" i="4"/>
  <c r="FM149" i="4"/>
  <c r="FN149" i="4"/>
  <c r="FO149" i="4"/>
  <c r="FP149" i="4"/>
  <c r="FQ149" i="4"/>
  <c r="FR149" i="4"/>
  <c r="FS149" i="4"/>
  <c r="FT149" i="4"/>
  <c r="FU149" i="4"/>
  <c r="FV149" i="4"/>
  <c r="FW149" i="4"/>
  <c r="FX149" i="4"/>
  <c r="FY149" i="4"/>
  <c r="FZ149" i="4"/>
  <c r="GA149" i="4"/>
  <c r="GB149" i="4"/>
  <c r="GC149" i="4"/>
  <c r="GD149" i="4"/>
  <c r="GE149" i="4"/>
  <c r="GF149" i="4"/>
  <c r="GG149" i="4"/>
  <c r="GH149" i="4"/>
  <c r="GI149" i="4"/>
  <c r="GJ149" i="4"/>
  <c r="GK149" i="4"/>
  <c r="GL149" i="4"/>
  <c r="GM149" i="4"/>
  <c r="GN149" i="4"/>
  <c r="GO149" i="4"/>
  <c r="GP149" i="4"/>
  <c r="GQ149" i="4"/>
  <c r="GS149" i="4"/>
  <c r="GT149" i="4"/>
  <c r="GU149" i="4"/>
  <c r="GV149" i="4"/>
  <c r="GW149" i="4"/>
  <c r="GX149" i="4"/>
  <c r="GY149" i="4"/>
  <c r="GZ149" i="4"/>
  <c r="HA149" i="4"/>
  <c r="HB149" i="4"/>
  <c r="HC149" i="4"/>
  <c r="HD149" i="4"/>
  <c r="HE149" i="4"/>
  <c r="HF149" i="4"/>
  <c r="HG149" i="4"/>
  <c r="HH149" i="4"/>
  <c r="HI149" i="4"/>
  <c r="HJ149" i="4"/>
  <c r="HK149" i="4"/>
  <c r="HL149" i="4"/>
  <c r="HM149" i="4"/>
  <c r="HN149" i="4"/>
  <c r="HO149" i="4"/>
  <c r="HP149" i="4"/>
  <c r="HQ149" i="4"/>
  <c r="HR149" i="4"/>
  <c r="HS149" i="4"/>
  <c r="HT149" i="4"/>
  <c r="HU149" i="4"/>
  <c r="HV149" i="4"/>
  <c r="HW149" i="4"/>
  <c r="HX149" i="4"/>
  <c r="HY149" i="4"/>
  <c r="HZ149" i="4"/>
  <c r="IA149" i="4"/>
  <c r="IB149" i="4"/>
  <c r="IC149" i="4"/>
  <c r="ID149" i="4"/>
  <c r="IE149" i="4"/>
  <c r="IF149" i="4"/>
  <c r="IG149" i="4"/>
  <c r="IH149" i="4"/>
  <c r="II149" i="4"/>
  <c r="IJ149" i="4"/>
  <c r="IK149" i="4"/>
  <c r="IM149" i="4"/>
  <c r="IN149" i="4"/>
  <c r="IO149" i="4"/>
  <c r="IP149" i="4"/>
  <c r="IQ149" i="4"/>
  <c r="IR149" i="4"/>
  <c r="IS149" i="4"/>
  <c r="IT149" i="4"/>
  <c r="IU149" i="4"/>
  <c r="IV149" i="4"/>
  <c r="IW149" i="4"/>
  <c r="IX149" i="4"/>
  <c r="IY149" i="4"/>
  <c r="IZ149" i="4"/>
  <c r="JA149" i="4"/>
  <c r="JB149" i="4"/>
  <c r="JC149" i="4"/>
  <c r="JD149" i="4"/>
  <c r="JE149" i="4"/>
  <c r="JG149" i="4"/>
  <c r="JH149" i="4"/>
  <c r="JI149" i="4"/>
  <c r="JJ149" i="4"/>
  <c r="JK149" i="4"/>
  <c r="JM149" i="4"/>
  <c r="JN149" i="4"/>
  <c r="JO149" i="4"/>
  <c r="JP149" i="4"/>
  <c r="JQ149" i="4"/>
  <c r="JR149" i="4"/>
  <c r="JT149" i="4"/>
  <c r="JU149" i="4"/>
  <c r="JV149" i="4"/>
  <c r="JX149" i="4"/>
  <c r="JY149" i="4"/>
  <c r="JZ149" i="4"/>
  <c r="KA149" i="4"/>
  <c r="KB149" i="4"/>
  <c r="KC149" i="4"/>
  <c r="KD149" i="4"/>
  <c r="KE149" i="4"/>
  <c r="KF149" i="4"/>
  <c r="KG149" i="4"/>
  <c r="KH149" i="4"/>
  <c r="KI149" i="4"/>
  <c r="KJ149" i="4"/>
  <c r="KK149" i="4"/>
  <c r="KL149" i="4"/>
  <c r="KM149" i="4"/>
  <c r="KN149" i="4"/>
  <c r="KO149" i="4"/>
  <c r="KP149" i="4"/>
  <c r="KQ149" i="4"/>
  <c r="KR149" i="4"/>
  <c r="KS149" i="4"/>
  <c r="KV149" i="4"/>
  <c r="KW149" i="4"/>
  <c r="KX149" i="4"/>
  <c r="KY149" i="4"/>
  <c r="KZ149" i="4"/>
  <c r="LA149" i="4"/>
  <c r="LB149" i="4"/>
  <c r="LC149" i="4"/>
  <c r="LD149" i="4"/>
  <c r="LE149" i="4"/>
  <c r="LF149" i="4"/>
  <c r="LG149" i="4"/>
  <c r="LH149" i="4"/>
  <c r="LI149" i="4"/>
  <c r="LJ149" i="4"/>
  <c r="LK149" i="4"/>
  <c r="LL149" i="4"/>
  <c r="LM149" i="4"/>
  <c r="LN149" i="4"/>
  <c r="LO149" i="4"/>
  <c r="LP149" i="4"/>
  <c r="LQ149" i="4"/>
  <c r="LR149" i="4"/>
  <c r="LS149" i="4"/>
  <c r="LT149" i="4"/>
  <c r="LU149" i="4"/>
  <c r="LV149" i="4"/>
  <c r="LW149" i="4"/>
  <c r="LX149" i="4"/>
  <c r="LY149" i="4"/>
  <c r="LZ149" i="4"/>
  <c r="MA149" i="4"/>
  <c r="MB149" i="4"/>
  <c r="MC149" i="4"/>
  <c r="MD149" i="4"/>
  <c r="ME149" i="4"/>
  <c r="MF149" i="4"/>
  <c r="MG149" i="4"/>
  <c r="MH149" i="4"/>
  <c r="MI149" i="4"/>
  <c r="MJ149" i="4"/>
  <c r="MK149" i="4"/>
  <c r="ML149" i="4"/>
  <c r="MM149" i="4"/>
  <c r="MN149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Z150" i="4"/>
  <c r="AA150" i="4"/>
  <c r="AB150" i="4"/>
  <c r="AC150" i="4"/>
  <c r="AD150" i="4"/>
  <c r="AE150" i="4"/>
  <c r="AF150" i="4"/>
  <c r="AG150" i="4"/>
  <c r="AH150" i="4"/>
  <c r="AI150" i="4"/>
  <c r="AJ150" i="4"/>
  <c r="AK150" i="4"/>
  <c r="AL150" i="4"/>
  <c r="AM150" i="4"/>
  <c r="AN150" i="4"/>
  <c r="AO150" i="4"/>
  <c r="AP150" i="4"/>
  <c r="AQ150" i="4"/>
  <c r="AR150" i="4"/>
  <c r="AS150" i="4"/>
  <c r="AT150" i="4"/>
  <c r="AU150" i="4"/>
  <c r="AV150" i="4"/>
  <c r="AW150" i="4"/>
  <c r="AX150" i="4"/>
  <c r="AY150" i="4"/>
  <c r="AZ150" i="4"/>
  <c r="BA150" i="4"/>
  <c r="BB150" i="4"/>
  <c r="BC150" i="4"/>
  <c r="BD150" i="4"/>
  <c r="BE150" i="4"/>
  <c r="BF150" i="4"/>
  <c r="BG150" i="4"/>
  <c r="BH150" i="4"/>
  <c r="BI150" i="4"/>
  <c r="BJ150" i="4"/>
  <c r="BK150" i="4"/>
  <c r="BL150" i="4"/>
  <c r="BM150" i="4"/>
  <c r="BN150" i="4"/>
  <c r="BO150" i="4"/>
  <c r="BP150" i="4"/>
  <c r="BQ150" i="4"/>
  <c r="BR150" i="4"/>
  <c r="BS150" i="4"/>
  <c r="BT150" i="4"/>
  <c r="BU150" i="4"/>
  <c r="BV150" i="4"/>
  <c r="BW150" i="4"/>
  <c r="BX150" i="4"/>
  <c r="BY150" i="4"/>
  <c r="BZ150" i="4"/>
  <c r="CA150" i="4"/>
  <c r="CB150" i="4"/>
  <c r="CC150" i="4"/>
  <c r="CD150" i="4"/>
  <c r="CE150" i="4"/>
  <c r="CF150" i="4"/>
  <c r="CG150" i="4"/>
  <c r="CH150" i="4"/>
  <c r="CI150" i="4"/>
  <c r="CJ150" i="4"/>
  <c r="CK150" i="4"/>
  <c r="CL150" i="4"/>
  <c r="CM150" i="4"/>
  <c r="CN150" i="4"/>
  <c r="CO150" i="4"/>
  <c r="CP150" i="4"/>
  <c r="CQ150" i="4"/>
  <c r="CR150" i="4"/>
  <c r="CS150" i="4"/>
  <c r="CT150" i="4"/>
  <c r="CU150" i="4"/>
  <c r="CV150" i="4"/>
  <c r="CW150" i="4"/>
  <c r="CX150" i="4"/>
  <c r="CY150" i="4"/>
  <c r="CZ150" i="4"/>
  <c r="DA150" i="4"/>
  <c r="DB150" i="4"/>
  <c r="DC150" i="4"/>
  <c r="DD150" i="4"/>
  <c r="DE150" i="4"/>
  <c r="DF150" i="4"/>
  <c r="DG150" i="4"/>
  <c r="DH150" i="4"/>
  <c r="DI150" i="4"/>
  <c r="DJ150" i="4"/>
  <c r="DK150" i="4"/>
  <c r="DL150" i="4"/>
  <c r="DM150" i="4"/>
  <c r="DN150" i="4"/>
  <c r="DO150" i="4"/>
  <c r="DP150" i="4"/>
  <c r="DQ150" i="4"/>
  <c r="DR150" i="4"/>
  <c r="DS150" i="4"/>
  <c r="DT150" i="4"/>
  <c r="DU150" i="4"/>
  <c r="DV150" i="4"/>
  <c r="DW150" i="4"/>
  <c r="DX150" i="4"/>
  <c r="DY150" i="4"/>
  <c r="DZ150" i="4"/>
  <c r="EA150" i="4"/>
  <c r="EB150" i="4"/>
  <c r="EC150" i="4"/>
  <c r="ED150" i="4"/>
  <c r="EE150" i="4"/>
  <c r="EF150" i="4"/>
  <c r="EG150" i="4"/>
  <c r="EH150" i="4"/>
  <c r="EI150" i="4"/>
  <c r="EJ150" i="4"/>
  <c r="EK150" i="4"/>
  <c r="EL150" i="4"/>
  <c r="EM150" i="4"/>
  <c r="EN150" i="4"/>
  <c r="EO150" i="4"/>
  <c r="EP150" i="4"/>
  <c r="EQ150" i="4"/>
  <c r="ER150" i="4"/>
  <c r="ES150" i="4"/>
  <c r="ET150" i="4"/>
  <c r="EU150" i="4"/>
  <c r="EV150" i="4"/>
  <c r="EW150" i="4"/>
  <c r="EX150" i="4"/>
  <c r="EY150" i="4"/>
  <c r="EZ150" i="4"/>
  <c r="FA150" i="4"/>
  <c r="FB150" i="4"/>
  <c r="FC150" i="4"/>
  <c r="FD150" i="4"/>
  <c r="FE150" i="4"/>
  <c r="FF150" i="4"/>
  <c r="FG150" i="4"/>
  <c r="FH150" i="4"/>
  <c r="FI150" i="4"/>
  <c r="FJ150" i="4"/>
  <c r="FM150" i="4"/>
  <c r="FN150" i="4"/>
  <c r="FO150" i="4"/>
  <c r="FP150" i="4"/>
  <c r="FQ150" i="4"/>
  <c r="FR150" i="4"/>
  <c r="FS150" i="4"/>
  <c r="FT150" i="4"/>
  <c r="FU150" i="4"/>
  <c r="FV150" i="4"/>
  <c r="FW150" i="4"/>
  <c r="FX150" i="4"/>
  <c r="FY150" i="4"/>
  <c r="FZ150" i="4"/>
  <c r="GA150" i="4"/>
  <c r="GB150" i="4"/>
  <c r="GC150" i="4"/>
  <c r="GD150" i="4"/>
  <c r="GE150" i="4"/>
  <c r="GF150" i="4"/>
  <c r="GG150" i="4"/>
  <c r="GH150" i="4"/>
  <c r="GI150" i="4"/>
  <c r="GJ150" i="4"/>
  <c r="GK150" i="4"/>
  <c r="GL150" i="4"/>
  <c r="GM150" i="4"/>
  <c r="GN150" i="4"/>
  <c r="GO150" i="4"/>
  <c r="GP150" i="4"/>
  <c r="GQ150" i="4"/>
  <c r="GS150" i="4"/>
  <c r="GT150" i="4"/>
  <c r="GU150" i="4"/>
  <c r="GV150" i="4"/>
  <c r="GW150" i="4"/>
  <c r="GX150" i="4"/>
  <c r="GY150" i="4"/>
  <c r="GZ150" i="4"/>
  <c r="HA150" i="4"/>
  <c r="HB150" i="4"/>
  <c r="HC150" i="4"/>
  <c r="HD150" i="4"/>
  <c r="HE150" i="4"/>
  <c r="HF150" i="4"/>
  <c r="HG150" i="4"/>
  <c r="HH150" i="4"/>
  <c r="HI150" i="4"/>
  <c r="HJ150" i="4"/>
  <c r="HK150" i="4"/>
  <c r="HL150" i="4"/>
  <c r="HM150" i="4"/>
  <c r="HN150" i="4"/>
  <c r="HO150" i="4"/>
  <c r="HP150" i="4"/>
  <c r="HQ150" i="4"/>
  <c r="HR150" i="4"/>
  <c r="HS150" i="4"/>
  <c r="HT150" i="4"/>
  <c r="HU150" i="4"/>
  <c r="HV150" i="4"/>
  <c r="HW150" i="4"/>
  <c r="HX150" i="4"/>
  <c r="HY150" i="4"/>
  <c r="HZ150" i="4"/>
  <c r="IA150" i="4"/>
  <c r="IB150" i="4"/>
  <c r="IC150" i="4"/>
  <c r="ID150" i="4"/>
  <c r="IE150" i="4"/>
  <c r="IF150" i="4"/>
  <c r="IG150" i="4"/>
  <c r="IH150" i="4"/>
  <c r="II150" i="4"/>
  <c r="IJ150" i="4"/>
  <c r="IK150" i="4"/>
  <c r="IM150" i="4"/>
  <c r="IN150" i="4"/>
  <c r="IO150" i="4"/>
  <c r="IP150" i="4"/>
  <c r="IQ150" i="4"/>
  <c r="IR150" i="4"/>
  <c r="IS150" i="4"/>
  <c r="IT150" i="4"/>
  <c r="IU150" i="4"/>
  <c r="IV150" i="4"/>
  <c r="IW150" i="4"/>
  <c r="IX150" i="4"/>
  <c r="IY150" i="4"/>
  <c r="IZ150" i="4"/>
  <c r="JA150" i="4"/>
  <c r="JB150" i="4"/>
  <c r="JC150" i="4"/>
  <c r="JD150" i="4"/>
  <c r="JE150" i="4"/>
  <c r="JG150" i="4"/>
  <c r="JH150" i="4"/>
  <c r="JI150" i="4"/>
  <c r="JJ150" i="4"/>
  <c r="JK150" i="4"/>
  <c r="JM150" i="4"/>
  <c r="JN150" i="4"/>
  <c r="JO150" i="4"/>
  <c r="JP150" i="4"/>
  <c r="JQ150" i="4"/>
  <c r="JR150" i="4"/>
  <c r="JT150" i="4"/>
  <c r="JU150" i="4"/>
  <c r="JV150" i="4"/>
  <c r="JX150" i="4"/>
  <c r="JY150" i="4"/>
  <c r="JZ150" i="4"/>
  <c r="KA150" i="4"/>
  <c r="KB150" i="4"/>
  <c r="KC150" i="4"/>
  <c r="KD150" i="4"/>
  <c r="KE150" i="4"/>
  <c r="KF150" i="4"/>
  <c r="KG150" i="4"/>
  <c r="KH150" i="4"/>
  <c r="KI150" i="4"/>
  <c r="KJ150" i="4"/>
  <c r="KK150" i="4"/>
  <c r="KL150" i="4"/>
  <c r="KM150" i="4"/>
  <c r="KN150" i="4"/>
  <c r="KO150" i="4"/>
  <c r="KP150" i="4"/>
  <c r="KQ150" i="4"/>
  <c r="KR150" i="4"/>
  <c r="KS150" i="4"/>
  <c r="KV150" i="4"/>
  <c r="KW150" i="4"/>
  <c r="KX150" i="4"/>
  <c r="KY150" i="4"/>
  <c r="KZ150" i="4"/>
  <c r="LA150" i="4"/>
  <c r="LB150" i="4"/>
  <c r="LC150" i="4"/>
  <c r="LD150" i="4"/>
  <c r="LE150" i="4"/>
  <c r="LF150" i="4"/>
  <c r="LG150" i="4"/>
  <c r="LH150" i="4"/>
  <c r="LI150" i="4"/>
  <c r="LJ150" i="4"/>
  <c r="LK150" i="4"/>
  <c r="LL150" i="4"/>
  <c r="LM150" i="4"/>
  <c r="LN150" i="4"/>
  <c r="LO150" i="4"/>
  <c r="LP150" i="4"/>
  <c r="LQ150" i="4"/>
  <c r="LR150" i="4"/>
  <c r="LS150" i="4"/>
  <c r="LT150" i="4"/>
  <c r="LU150" i="4"/>
  <c r="LV150" i="4"/>
  <c r="LW150" i="4"/>
  <c r="LX150" i="4"/>
  <c r="LY150" i="4"/>
  <c r="LZ150" i="4"/>
  <c r="MA150" i="4"/>
  <c r="MB150" i="4"/>
  <c r="MC150" i="4"/>
  <c r="MD150" i="4"/>
  <c r="ME150" i="4"/>
  <c r="MF150" i="4"/>
  <c r="MG150" i="4"/>
  <c r="MH150" i="4"/>
  <c r="MI150" i="4"/>
  <c r="MJ150" i="4"/>
  <c r="MK150" i="4"/>
  <c r="ML150" i="4"/>
  <c r="MM150" i="4"/>
  <c r="MN150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Z151" i="4"/>
  <c r="AA151" i="4"/>
  <c r="AB151" i="4"/>
  <c r="AC151" i="4"/>
  <c r="AD151" i="4"/>
  <c r="AE151" i="4"/>
  <c r="AF151" i="4"/>
  <c r="AG151" i="4"/>
  <c r="AH151" i="4"/>
  <c r="AI151" i="4"/>
  <c r="AJ151" i="4"/>
  <c r="AK151" i="4"/>
  <c r="AL151" i="4"/>
  <c r="AM151" i="4"/>
  <c r="AN151" i="4"/>
  <c r="AO151" i="4"/>
  <c r="AP151" i="4"/>
  <c r="AQ151" i="4"/>
  <c r="AR151" i="4"/>
  <c r="AS151" i="4"/>
  <c r="AT151" i="4"/>
  <c r="AU151" i="4"/>
  <c r="AV151" i="4"/>
  <c r="AW151" i="4"/>
  <c r="AX151" i="4"/>
  <c r="AY151" i="4"/>
  <c r="AZ151" i="4"/>
  <c r="BA151" i="4"/>
  <c r="BB151" i="4"/>
  <c r="BC151" i="4"/>
  <c r="BD151" i="4"/>
  <c r="BE151" i="4"/>
  <c r="BF151" i="4"/>
  <c r="BG151" i="4"/>
  <c r="BH151" i="4"/>
  <c r="BI151" i="4"/>
  <c r="BJ151" i="4"/>
  <c r="BK151" i="4"/>
  <c r="BL151" i="4"/>
  <c r="BM151" i="4"/>
  <c r="BN151" i="4"/>
  <c r="BO151" i="4"/>
  <c r="BP151" i="4"/>
  <c r="BQ151" i="4"/>
  <c r="BR151" i="4"/>
  <c r="BS151" i="4"/>
  <c r="BT151" i="4"/>
  <c r="BU151" i="4"/>
  <c r="BV151" i="4"/>
  <c r="BW151" i="4"/>
  <c r="BX151" i="4"/>
  <c r="BY151" i="4"/>
  <c r="BZ151" i="4"/>
  <c r="CA151" i="4"/>
  <c r="CB151" i="4"/>
  <c r="CC151" i="4"/>
  <c r="CD151" i="4"/>
  <c r="CE151" i="4"/>
  <c r="CF151" i="4"/>
  <c r="CG151" i="4"/>
  <c r="CH151" i="4"/>
  <c r="CI151" i="4"/>
  <c r="CJ151" i="4"/>
  <c r="CK151" i="4"/>
  <c r="CL151" i="4"/>
  <c r="CM151" i="4"/>
  <c r="CN151" i="4"/>
  <c r="CO151" i="4"/>
  <c r="CP151" i="4"/>
  <c r="CQ151" i="4"/>
  <c r="CR151" i="4"/>
  <c r="CS151" i="4"/>
  <c r="CT151" i="4"/>
  <c r="CU151" i="4"/>
  <c r="CV151" i="4"/>
  <c r="CW151" i="4"/>
  <c r="CX151" i="4"/>
  <c r="CY151" i="4"/>
  <c r="CZ151" i="4"/>
  <c r="DA151" i="4"/>
  <c r="DB151" i="4"/>
  <c r="DC151" i="4"/>
  <c r="DD151" i="4"/>
  <c r="DE151" i="4"/>
  <c r="DF151" i="4"/>
  <c r="DG151" i="4"/>
  <c r="DH151" i="4"/>
  <c r="DI151" i="4"/>
  <c r="DJ151" i="4"/>
  <c r="DK151" i="4"/>
  <c r="DL151" i="4"/>
  <c r="DM151" i="4"/>
  <c r="DN151" i="4"/>
  <c r="DO151" i="4"/>
  <c r="DP151" i="4"/>
  <c r="DQ151" i="4"/>
  <c r="DR151" i="4"/>
  <c r="DS151" i="4"/>
  <c r="DT151" i="4"/>
  <c r="DU151" i="4"/>
  <c r="DV151" i="4"/>
  <c r="DW151" i="4"/>
  <c r="DX151" i="4"/>
  <c r="DY151" i="4"/>
  <c r="DZ151" i="4"/>
  <c r="EA151" i="4"/>
  <c r="EB151" i="4"/>
  <c r="EC151" i="4"/>
  <c r="ED151" i="4"/>
  <c r="EE151" i="4"/>
  <c r="EF151" i="4"/>
  <c r="EG151" i="4"/>
  <c r="EH151" i="4"/>
  <c r="EI151" i="4"/>
  <c r="EJ151" i="4"/>
  <c r="EK151" i="4"/>
  <c r="EL151" i="4"/>
  <c r="EM151" i="4"/>
  <c r="EN151" i="4"/>
  <c r="EO151" i="4"/>
  <c r="EP151" i="4"/>
  <c r="EQ151" i="4"/>
  <c r="ER151" i="4"/>
  <c r="ES151" i="4"/>
  <c r="ET151" i="4"/>
  <c r="EU151" i="4"/>
  <c r="EV151" i="4"/>
  <c r="EW151" i="4"/>
  <c r="EX151" i="4"/>
  <c r="EY151" i="4"/>
  <c r="EZ151" i="4"/>
  <c r="FA151" i="4"/>
  <c r="FB151" i="4"/>
  <c r="FC151" i="4"/>
  <c r="FD151" i="4"/>
  <c r="FE151" i="4"/>
  <c r="FF151" i="4"/>
  <c r="FG151" i="4"/>
  <c r="FH151" i="4"/>
  <c r="FI151" i="4"/>
  <c r="FJ151" i="4"/>
  <c r="FM151" i="4"/>
  <c r="FN151" i="4"/>
  <c r="FO151" i="4"/>
  <c r="FP151" i="4"/>
  <c r="FQ151" i="4"/>
  <c r="FR151" i="4"/>
  <c r="FS151" i="4"/>
  <c r="FT151" i="4"/>
  <c r="FU151" i="4"/>
  <c r="FV151" i="4"/>
  <c r="FW151" i="4"/>
  <c r="FX151" i="4"/>
  <c r="FY151" i="4"/>
  <c r="FZ151" i="4"/>
  <c r="GA151" i="4"/>
  <c r="GB151" i="4"/>
  <c r="GC151" i="4"/>
  <c r="GD151" i="4"/>
  <c r="GE151" i="4"/>
  <c r="GF151" i="4"/>
  <c r="GG151" i="4"/>
  <c r="GH151" i="4"/>
  <c r="GI151" i="4"/>
  <c r="GJ151" i="4"/>
  <c r="GK151" i="4"/>
  <c r="GL151" i="4"/>
  <c r="GM151" i="4"/>
  <c r="GN151" i="4"/>
  <c r="GO151" i="4"/>
  <c r="GP151" i="4"/>
  <c r="GQ151" i="4"/>
  <c r="GS151" i="4"/>
  <c r="GT151" i="4"/>
  <c r="GU151" i="4"/>
  <c r="GV151" i="4"/>
  <c r="GW151" i="4"/>
  <c r="GX151" i="4"/>
  <c r="GY151" i="4"/>
  <c r="GZ151" i="4"/>
  <c r="HA151" i="4"/>
  <c r="HB151" i="4"/>
  <c r="HC151" i="4"/>
  <c r="HD151" i="4"/>
  <c r="HE151" i="4"/>
  <c r="HF151" i="4"/>
  <c r="HG151" i="4"/>
  <c r="HH151" i="4"/>
  <c r="HI151" i="4"/>
  <c r="HJ151" i="4"/>
  <c r="HK151" i="4"/>
  <c r="HL151" i="4"/>
  <c r="HM151" i="4"/>
  <c r="HN151" i="4"/>
  <c r="HO151" i="4"/>
  <c r="HP151" i="4"/>
  <c r="HQ151" i="4"/>
  <c r="HR151" i="4"/>
  <c r="HS151" i="4"/>
  <c r="HT151" i="4"/>
  <c r="HU151" i="4"/>
  <c r="HV151" i="4"/>
  <c r="HW151" i="4"/>
  <c r="HX151" i="4"/>
  <c r="HY151" i="4"/>
  <c r="HZ151" i="4"/>
  <c r="IA151" i="4"/>
  <c r="IB151" i="4"/>
  <c r="IC151" i="4"/>
  <c r="ID151" i="4"/>
  <c r="IE151" i="4"/>
  <c r="IF151" i="4"/>
  <c r="IG151" i="4"/>
  <c r="IH151" i="4"/>
  <c r="II151" i="4"/>
  <c r="IJ151" i="4"/>
  <c r="IK151" i="4"/>
  <c r="IM151" i="4"/>
  <c r="IN151" i="4"/>
  <c r="IO151" i="4"/>
  <c r="IP151" i="4"/>
  <c r="IQ151" i="4"/>
  <c r="IR151" i="4"/>
  <c r="IS151" i="4"/>
  <c r="IT151" i="4"/>
  <c r="IU151" i="4"/>
  <c r="IV151" i="4"/>
  <c r="IW151" i="4"/>
  <c r="IX151" i="4"/>
  <c r="IY151" i="4"/>
  <c r="IZ151" i="4"/>
  <c r="JA151" i="4"/>
  <c r="JB151" i="4"/>
  <c r="JC151" i="4"/>
  <c r="JD151" i="4"/>
  <c r="JE151" i="4"/>
  <c r="JG151" i="4"/>
  <c r="JH151" i="4"/>
  <c r="JI151" i="4"/>
  <c r="JJ151" i="4"/>
  <c r="JK151" i="4"/>
  <c r="JM151" i="4"/>
  <c r="JN151" i="4"/>
  <c r="JO151" i="4"/>
  <c r="JP151" i="4"/>
  <c r="JQ151" i="4"/>
  <c r="JR151" i="4"/>
  <c r="JT151" i="4"/>
  <c r="JU151" i="4"/>
  <c r="JV151" i="4"/>
  <c r="JX151" i="4"/>
  <c r="JY151" i="4"/>
  <c r="JZ151" i="4"/>
  <c r="KA151" i="4"/>
  <c r="KB151" i="4"/>
  <c r="KC151" i="4"/>
  <c r="KD151" i="4"/>
  <c r="KE151" i="4"/>
  <c r="KF151" i="4"/>
  <c r="KG151" i="4"/>
  <c r="KH151" i="4"/>
  <c r="KI151" i="4"/>
  <c r="KJ151" i="4"/>
  <c r="KK151" i="4"/>
  <c r="KL151" i="4"/>
  <c r="KM151" i="4"/>
  <c r="KN151" i="4"/>
  <c r="KO151" i="4"/>
  <c r="KP151" i="4"/>
  <c r="KQ151" i="4"/>
  <c r="KR151" i="4"/>
  <c r="KS151" i="4"/>
  <c r="KV151" i="4"/>
  <c r="KW151" i="4"/>
  <c r="KX151" i="4"/>
  <c r="KY151" i="4"/>
  <c r="KZ151" i="4"/>
  <c r="LA151" i="4"/>
  <c r="LB151" i="4"/>
  <c r="LC151" i="4"/>
  <c r="LD151" i="4"/>
  <c r="LE151" i="4"/>
  <c r="LF151" i="4"/>
  <c r="LG151" i="4"/>
  <c r="LH151" i="4"/>
  <c r="LI151" i="4"/>
  <c r="LJ151" i="4"/>
  <c r="LK151" i="4"/>
  <c r="LL151" i="4"/>
  <c r="LM151" i="4"/>
  <c r="LN151" i="4"/>
  <c r="LO151" i="4"/>
  <c r="LP151" i="4"/>
  <c r="LQ151" i="4"/>
  <c r="LR151" i="4"/>
  <c r="LS151" i="4"/>
  <c r="LT151" i="4"/>
  <c r="LU151" i="4"/>
  <c r="LV151" i="4"/>
  <c r="LW151" i="4"/>
  <c r="LX151" i="4"/>
  <c r="LY151" i="4"/>
  <c r="LZ151" i="4"/>
  <c r="MA151" i="4"/>
  <c r="MB151" i="4"/>
  <c r="MC151" i="4"/>
  <c r="MD151" i="4"/>
  <c r="ME151" i="4"/>
  <c r="MF151" i="4"/>
  <c r="MG151" i="4"/>
  <c r="MH151" i="4"/>
  <c r="MI151" i="4"/>
  <c r="MJ151" i="4"/>
  <c r="MK151" i="4"/>
  <c r="ML151" i="4"/>
  <c r="MM151" i="4"/>
  <c r="MN151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Z152" i="4"/>
  <c r="AA152" i="4"/>
  <c r="AB152" i="4"/>
  <c r="AC152" i="4"/>
  <c r="AD152" i="4"/>
  <c r="AE152" i="4"/>
  <c r="AF152" i="4"/>
  <c r="AG152" i="4"/>
  <c r="AH152" i="4"/>
  <c r="AI152" i="4"/>
  <c r="AJ152" i="4"/>
  <c r="AK152" i="4"/>
  <c r="AL152" i="4"/>
  <c r="AM152" i="4"/>
  <c r="AN152" i="4"/>
  <c r="AO152" i="4"/>
  <c r="AP152" i="4"/>
  <c r="AQ152" i="4"/>
  <c r="AR152" i="4"/>
  <c r="AS152" i="4"/>
  <c r="AT152" i="4"/>
  <c r="AU152" i="4"/>
  <c r="AV152" i="4"/>
  <c r="AW152" i="4"/>
  <c r="AX152" i="4"/>
  <c r="AY152" i="4"/>
  <c r="AZ152" i="4"/>
  <c r="BA152" i="4"/>
  <c r="BB152" i="4"/>
  <c r="BC152" i="4"/>
  <c r="BD152" i="4"/>
  <c r="BE152" i="4"/>
  <c r="BF152" i="4"/>
  <c r="BG152" i="4"/>
  <c r="BH152" i="4"/>
  <c r="BI152" i="4"/>
  <c r="BJ152" i="4"/>
  <c r="BK152" i="4"/>
  <c r="BL152" i="4"/>
  <c r="BM152" i="4"/>
  <c r="BN152" i="4"/>
  <c r="BO152" i="4"/>
  <c r="BP152" i="4"/>
  <c r="BQ152" i="4"/>
  <c r="BR152" i="4"/>
  <c r="BS152" i="4"/>
  <c r="BT152" i="4"/>
  <c r="BU152" i="4"/>
  <c r="BV152" i="4"/>
  <c r="BW152" i="4"/>
  <c r="BX152" i="4"/>
  <c r="BY152" i="4"/>
  <c r="BZ152" i="4"/>
  <c r="CA152" i="4"/>
  <c r="CB152" i="4"/>
  <c r="CC152" i="4"/>
  <c r="CD152" i="4"/>
  <c r="CE152" i="4"/>
  <c r="CF152" i="4"/>
  <c r="CG152" i="4"/>
  <c r="CH152" i="4"/>
  <c r="CI152" i="4"/>
  <c r="CJ152" i="4"/>
  <c r="CK152" i="4"/>
  <c r="CL152" i="4"/>
  <c r="CM152" i="4"/>
  <c r="CN152" i="4"/>
  <c r="CO152" i="4"/>
  <c r="CP152" i="4"/>
  <c r="CQ152" i="4"/>
  <c r="CR152" i="4"/>
  <c r="CS152" i="4"/>
  <c r="CT152" i="4"/>
  <c r="CU152" i="4"/>
  <c r="CV152" i="4"/>
  <c r="CW152" i="4"/>
  <c r="CX152" i="4"/>
  <c r="CY152" i="4"/>
  <c r="CZ152" i="4"/>
  <c r="DA152" i="4"/>
  <c r="DB152" i="4"/>
  <c r="DC152" i="4"/>
  <c r="DD152" i="4"/>
  <c r="DE152" i="4"/>
  <c r="DF152" i="4"/>
  <c r="DG152" i="4"/>
  <c r="DH152" i="4"/>
  <c r="DI152" i="4"/>
  <c r="DJ152" i="4"/>
  <c r="DK152" i="4"/>
  <c r="DL152" i="4"/>
  <c r="DM152" i="4"/>
  <c r="DN152" i="4"/>
  <c r="DO152" i="4"/>
  <c r="DP152" i="4"/>
  <c r="DQ152" i="4"/>
  <c r="DR152" i="4"/>
  <c r="DS152" i="4"/>
  <c r="DT152" i="4"/>
  <c r="DU152" i="4"/>
  <c r="DV152" i="4"/>
  <c r="DW152" i="4"/>
  <c r="DX152" i="4"/>
  <c r="DY152" i="4"/>
  <c r="DZ152" i="4"/>
  <c r="EA152" i="4"/>
  <c r="EB152" i="4"/>
  <c r="EC152" i="4"/>
  <c r="ED152" i="4"/>
  <c r="EE152" i="4"/>
  <c r="EF152" i="4"/>
  <c r="EG152" i="4"/>
  <c r="EH152" i="4"/>
  <c r="EI152" i="4"/>
  <c r="EJ152" i="4"/>
  <c r="EK152" i="4"/>
  <c r="EL152" i="4"/>
  <c r="EM152" i="4"/>
  <c r="EN152" i="4"/>
  <c r="EO152" i="4"/>
  <c r="EP152" i="4"/>
  <c r="EQ152" i="4"/>
  <c r="ER152" i="4"/>
  <c r="ES152" i="4"/>
  <c r="ET152" i="4"/>
  <c r="EU152" i="4"/>
  <c r="EV152" i="4"/>
  <c r="EW152" i="4"/>
  <c r="EX152" i="4"/>
  <c r="EY152" i="4"/>
  <c r="EZ152" i="4"/>
  <c r="FA152" i="4"/>
  <c r="FB152" i="4"/>
  <c r="FC152" i="4"/>
  <c r="FD152" i="4"/>
  <c r="FE152" i="4"/>
  <c r="FF152" i="4"/>
  <c r="FG152" i="4"/>
  <c r="FH152" i="4"/>
  <c r="FI152" i="4"/>
  <c r="FJ152" i="4"/>
  <c r="FM152" i="4"/>
  <c r="FN152" i="4"/>
  <c r="FO152" i="4"/>
  <c r="FP152" i="4"/>
  <c r="FQ152" i="4"/>
  <c r="FR152" i="4"/>
  <c r="FS152" i="4"/>
  <c r="FT152" i="4"/>
  <c r="FU152" i="4"/>
  <c r="FV152" i="4"/>
  <c r="FW152" i="4"/>
  <c r="FX152" i="4"/>
  <c r="FY152" i="4"/>
  <c r="FZ152" i="4"/>
  <c r="GA152" i="4"/>
  <c r="GB152" i="4"/>
  <c r="GC152" i="4"/>
  <c r="GD152" i="4"/>
  <c r="GE152" i="4"/>
  <c r="GF152" i="4"/>
  <c r="GG152" i="4"/>
  <c r="GH152" i="4"/>
  <c r="GI152" i="4"/>
  <c r="GJ152" i="4"/>
  <c r="GK152" i="4"/>
  <c r="GL152" i="4"/>
  <c r="GM152" i="4"/>
  <c r="GN152" i="4"/>
  <c r="GO152" i="4"/>
  <c r="GP152" i="4"/>
  <c r="GQ152" i="4"/>
  <c r="GS152" i="4"/>
  <c r="GT152" i="4"/>
  <c r="GU152" i="4"/>
  <c r="GV152" i="4"/>
  <c r="GW152" i="4"/>
  <c r="GX152" i="4"/>
  <c r="GY152" i="4"/>
  <c r="GZ152" i="4"/>
  <c r="HA152" i="4"/>
  <c r="HB152" i="4"/>
  <c r="HC152" i="4"/>
  <c r="HD152" i="4"/>
  <c r="HE152" i="4"/>
  <c r="HF152" i="4"/>
  <c r="HG152" i="4"/>
  <c r="HH152" i="4"/>
  <c r="HI152" i="4"/>
  <c r="HJ152" i="4"/>
  <c r="HK152" i="4"/>
  <c r="HL152" i="4"/>
  <c r="HM152" i="4"/>
  <c r="HN152" i="4"/>
  <c r="HO152" i="4"/>
  <c r="HP152" i="4"/>
  <c r="HQ152" i="4"/>
  <c r="HR152" i="4"/>
  <c r="HS152" i="4"/>
  <c r="HT152" i="4"/>
  <c r="HU152" i="4"/>
  <c r="HV152" i="4"/>
  <c r="HW152" i="4"/>
  <c r="HX152" i="4"/>
  <c r="HY152" i="4"/>
  <c r="HZ152" i="4"/>
  <c r="IA152" i="4"/>
  <c r="IB152" i="4"/>
  <c r="IC152" i="4"/>
  <c r="ID152" i="4"/>
  <c r="IE152" i="4"/>
  <c r="IF152" i="4"/>
  <c r="IG152" i="4"/>
  <c r="IH152" i="4"/>
  <c r="II152" i="4"/>
  <c r="IJ152" i="4"/>
  <c r="IK152" i="4"/>
  <c r="IM152" i="4"/>
  <c r="IN152" i="4"/>
  <c r="IO152" i="4"/>
  <c r="IP152" i="4"/>
  <c r="IQ152" i="4"/>
  <c r="IR152" i="4"/>
  <c r="IS152" i="4"/>
  <c r="IT152" i="4"/>
  <c r="IU152" i="4"/>
  <c r="IV152" i="4"/>
  <c r="IW152" i="4"/>
  <c r="IX152" i="4"/>
  <c r="IY152" i="4"/>
  <c r="IZ152" i="4"/>
  <c r="JA152" i="4"/>
  <c r="JB152" i="4"/>
  <c r="JC152" i="4"/>
  <c r="JD152" i="4"/>
  <c r="JE152" i="4"/>
  <c r="JG152" i="4"/>
  <c r="JH152" i="4"/>
  <c r="JI152" i="4"/>
  <c r="JJ152" i="4"/>
  <c r="JK152" i="4"/>
  <c r="JM152" i="4"/>
  <c r="JN152" i="4"/>
  <c r="JO152" i="4"/>
  <c r="JP152" i="4"/>
  <c r="JQ152" i="4"/>
  <c r="JR152" i="4"/>
  <c r="JT152" i="4"/>
  <c r="JU152" i="4"/>
  <c r="JV152" i="4"/>
  <c r="JX152" i="4"/>
  <c r="JY152" i="4"/>
  <c r="JZ152" i="4"/>
  <c r="KA152" i="4"/>
  <c r="KB152" i="4"/>
  <c r="KC152" i="4"/>
  <c r="KD152" i="4"/>
  <c r="KE152" i="4"/>
  <c r="KF152" i="4"/>
  <c r="KG152" i="4"/>
  <c r="KH152" i="4"/>
  <c r="KI152" i="4"/>
  <c r="KJ152" i="4"/>
  <c r="KK152" i="4"/>
  <c r="KL152" i="4"/>
  <c r="KM152" i="4"/>
  <c r="KN152" i="4"/>
  <c r="KO152" i="4"/>
  <c r="KP152" i="4"/>
  <c r="KQ152" i="4"/>
  <c r="KR152" i="4"/>
  <c r="KS152" i="4"/>
  <c r="KV152" i="4"/>
  <c r="KW152" i="4"/>
  <c r="KX152" i="4"/>
  <c r="KY152" i="4"/>
  <c r="KZ152" i="4"/>
  <c r="LA152" i="4"/>
  <c r="LB152" i="4"/>
  <c r="LC152" i="4"/>
  <c r="LD152" i="4"/>
  <c r="LE152" i="4"/>
  <c r="LF152" i="4"/>
  <c r="LG152" i="4"/>
  <c r="LH152" i="4"/>
  <c r="LI152" i="4"/>
  <c r="LJ152" i="4"/>
  <c r="LK152" i="4"/>
  <c r="LL152" i="4"/>
  <c r="LM152" i="4"/>
  <c r="LN152" i="4"/>
  <c r="LO152" i="4"/>
  <c r="LP152" i="4"/>
  <c r="LQ152" i="4"/>
  <c r="LR152" i="4"/>
  <c r="LS152" i="4"/>
  <c r="LT152" i="4"/>
  <c r="LU152" i="4"/>
  <c r="LV152" i="4"/>
  <c r="LW152" i="4"/>
  <c r="LX152" i="4"/>
  <c r="LY152" i="4"/>
  <c r="LZ152" i="4"/>
  <c r="MA152" i="4"/>
  <c r="MB152" i="4"/>
  <c r="MC152" i="4"/>
  <c r="MD152" i="4"/>
  <c r="ME152" i="4"/>
  <c r="MF152" i="4"/>
  <c r="MG152" i="4"/>
  <c r="MH152" i="4"/>
  <c r="MI152" i="4"/>
  <c r="MJ152" i="4"/>
  <c r="MK152" i="4"/>
  <c r="ML152" i="4"/>
  <c r="MM152" i="4"/>
  <c r="MN152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Z153" i="4"/>
  <c r="AA153" i="4"/>
  <c r="AB153" i="4"/>
  <c r="AC153" i="4"/>
  <c r="AD153" i="4"/>
  <c r="AE153" i="4"/>
  <c r="AF153" i="4"/>
  <c r="AG153" i="4"/>
  <c r="AH153" i="4"/>
  <c r="AI153" i="4"/>
  <c r="AJ153" i="4"/>
  <c r="AK153" i="4"/>
  <c r="AL153" i="4"/>
  <c r="AM153" i="4"/>
  <c r="AN153" i="4"/>
  <c r="AO153" i="4"/>
  <c r="AP153" i="4"/>
  <c r="AQ153" i="4"/>
  <c r="AR153" i="4"/>
  <c r="AS153" i="4"/>
  <c r="AT153" i="4"/>
  <c r="AU153" i="4"/>
  <c r="AV153" i="4"/>
  <c r="AW153" i="4"/>
  <c r="AX153" i="4"/>
  <c r="AY153" i="4"/>
  <c r="AZ153" i="4"/>
  <c r="BA153" i="4"/>
  <c r="BB153" i="4"/>
  <c r="BC153" i="4"/>
  <c r="BD153" i="4"/>
  <c r="BE153" i="4"/>
  <c r="BF153" i="4"/>
  <c r="BG153" i="4"/>
  <c r="BH153" i="4"/>
  <c r="BI153" i="4"/>
  <c r="BJ153" i="4"/>
  <c r="BK153" i="4"/>
  <c r="BL153" i="4"/>
  <c r="BM153" i="4"/>
  <c r="BN153" i="4"/>
  <c r="BO153" i="4"/>
  <c r="BP153" i="4"/>
  <c r="BQ153" i="4"/>
  <c r="BR153" i="4"/>
  <c r="BS153" i="4"/>
  <c r="BT153" i="4"/>
  <c r="BU153" i="4"/>
  <c r="BV153" i="4"/>
  <c r="BW153" i="4"/>
  <c r="BX153" i="4"/>
  <c r="BY153" i="4"/>
  <c r="BZ153" i="4"/>
  <c r="CA153" i="4"/>
  <c r="CB153" i="4"/>
  <c r="CC153" i="4"/>
  <c r="CD153" i="4"/>
  <c r="CE153" i="4"/>
  <c r="CF153" i="4"/>
  <c r="CG153" i="4"/>
  <c r="CH153" i="4"/>
  <c r="CI153" i="4"/>
  <c r="CJ153" i="4"/>
  <c r="CK153" i="4"/>
  <c r="CL153" i="4"/>
  <c r="CM153" i="4"/>
  <c r="CN153" i="4"/>
  <c r="CO153" i="4"/>
  <c r="CP153" i="4"/>
  <c r="CQ153" i="4"/>
  <c r="CR153" i="4"/>
  <c r="CS153" i="4"/>
  <c r="CT153" i="4"/>
  <c r="CU153" i="4"/>
  <c r="CV153" i="4"/>
  <c r="CW153" i="4"/>
  <c r="CX153" i="4"/>
  <c r="CY153" i="4"/>
  <c r="CZ153" i="4"/>
  <c r="DA153" i="4"/>
  <c r="DB153" i="4"/>
  <c r="DC153" i="4"/>
  <c r="DD153" i="4"/>
  <c r="DE153" i="4"/>
  <c r="DF153" i="4"/>
  <c r="DG153" i="4"/>
  <c r="DH153" i="4"/>
  <c r="DI153" i="4"/>
  <c r="DJ153" i="4"/>
  <c r="DK153" i="4"/>
  <c r="DL153" i="4"/>
  <c r="DM153" i="4"/>
  <c r="DN153" i="4"/>
  <c r="DO153" i="4"/>
  <c r="DP153" i="4"/>
  <c r="DQ153" i="4"/>
  <c r="DR153" i="4"/>
  <c r="DS153" i="4"/>
  <c r="DT153" i="4"/>
  <c r="DU153" i="4"/>
  <c r="DV153" i="4"/>
  <c r="DW153" i="4"/>
  <c r="DX153" i="4"/>
  <c r="DY153" i="4"/>
  <c r="DZ153" i="4"/>
  <c r="EA153" i="4"/>
  <c r="EB153" i="4"/>
  <c r="EC153" i="4"/>
  <c r="ED153" i="4"/>
  <c r="EE153" i="4"/>
  <c r="EF153" i="4"/>
  <c r="EG153" i="4"/>
  <c r="EH153" i="4"/>
  <c r="EI153" i="4"/>
  <c r="EJ153" i="4"/>
  <c r="EK153" i="4"/>
  <c r="EL153" i="4"/>
  <c r="EM153" i="4"/>
  <c r="EN153" i="4"/>
  <c r="EO153" i="4"/>
  <c r="EP153" i="4"/>
  <c r="EQ153" i="4"/>
  <c r="ER153" i="4"/>
  <c r="ES153" i="4"/>
  <c r="ET153" i="4"/>
  <c r="EU153" i="4"/>
  <c r="EV153" i="4"/>
  <c r="EW153" i="4"/>
  <c r="EX153" i="4"/>
  <c r="EY153" i="4"/>
  <c r="EZ153" i="4"/>
  <c r="FA153" i="4"/>
  <c r="FB153" i="4"/>
  <c r="FC153" i="4"/>
  <c r="FD153" i="4"/>
  <c r="FE153" i="4"/>
  <c r="FF153" i="4"/>
  <c r="FG153" i="4"/>
  <c r="FH153" i="4"/>
  <c r="FI153" i="4"/>
  <c r="FJ153" i="4"/>
  <c r="FM153" i="4"/>
  <c r="FN153" i="4"/>
  <c r="FO153" i="4"/>
  <c r="FP153" i="4"/>
  <c r="FQ153" i="4"/>
  <c r="FR153" i="4"/>
  <c r="FS153" i="4"/>
  <c r="FT153" i="4"/>
  <c r="FU153" i="4"/>
  <c r="FV153" i="4"/>
  <c r="FW153" i="4"/>
  <c r="FX153" i="4"/>
  <c r="FY153" i="4"/>
  <c r="FZ153" i="4"/>
  <c r="GA153" i="4"/>
  <c r="GB153" i="4"/>
  <c r="GC153" i="4"/>
  <c r="GD153" i="4"/>
  <c r="GE153" i="4"/>
  <c r="GF153" i="4"/>
  <c r="GG153" i="4"/>
  <c r="GH153" i="4"/>
  <c r="GI153" i="4"/>
  <c r="GJ153" i="4"/>
  <c r="GK153" i="4"/>
  <c r="GL153" i="4"/>
  <c r="GM153" i="4"/>
  <c r="GN153" i="4"/>
  <c r="GO153" i="4"/>
  <c r="GP153" i="4"/>
  <c r="GQ153" i="4"/>
  <c r="GS153" i="4"/>
  <c r="GT153" i="4"/>
  <c r="GU153" i="4"/>
  <c r="GV153" i="4"/>
  <c r="GW153" i="4"/>
  <c r="GX153" i="4"/>
  <c r="GY153" i="4"/>
  <c r="GZ153" i="4"/>
  <c r="HA153" i="4"/>
  <c r="HB153" i="4"/>
  <c r="HC153" i="4"/>
  <c r="HD153" i="4"/>
  <c r="HE153" i="4"/>
  <c r="HF153" i="4"/>
  <c r="HG153" i="4"/>
  <c r="HH153" i="4"/>
  <c r="HI153" i="4"/>
  <c r="HJ153" i="4"/>
  <c r="HK153" i="4"/>
  <c r="HL153" i="4"/>
  <c r="HM153" i="4"/>
  <c r="HN153" i="4"/>
  <c r="HO153" i="4"/>
  <c r="HP153" i="4"/>
  <c r="HQ153" i="4"/>
  <c r="HR153" i="4"/>
  <c r="HS153" i="4"/>
  <c r="HT153" i="4"/>
  <c r="HU153" i="4"/>
  <c r="HV153" i="4"/>
  <c r="HW153" i="4"/>
  <c r="HX153" i="4"/>
  <c r="HY153" i="4"/>
  <c r="HZ153" i="4"/>
  <c r="IA153" i="4"/>
  <c r="IB153" i="4"/>
  <c r="IC153" i="4"/>
  <c r="ID153" i="4"/>
  <c r="IE153" i="4"/>
  <c r="IF153" i="4"/>
  <c r="IG153" i="4"/>
  <c r="IH153" i="4"/>
  <c r="II153" i="4"/>
  <c r="IJ153" i="4"/>
  <c r="IK153" i="4"/>
  <c r="IM153" i="4"/>
  <c r="IN153" i="4"/>
  <c r="IO153" i="4"/>
  <c r="IP153" i="4"/>
  <c r="IQ153" i="4"/>
  <c r="IR153" i="4"/>
  <c r="IS153" i="4"/>
  <c r="IT153" i="4"/>
  <c r="IU153" i="4"/>
  <c r="IV153" i="4"/>
  <c r="IW153" i="4"/>
  <c r="IX153" i="4"/>
  <c r="IY153" i="4"/>
  <c r="IZ153" i="4"/>
  <c r="JA153" i="4"/>
  <c r="JB153" i="4"/>
  <c r="JC153" i="4"/>
  <c r="JD153" i="4"/>
  <c r="JE153" i="4"/>
  <c r="JG153" i="4"/>
  <c r="JH153" i="4"/>
  <c r="JI153" i="4"/>
  <c r="JJ153" i="4"/>
  <c r="JK153" i="4"/>
  <c r="JM153" i="4"/>
  <c r="JN153" i="4"/>
  <c r="JO153" i="4"/>
  <c r="JP153" i="4"/>
  <c r="JQ153" i="4"/>
  <c r="JR153" i="4"/>
  <c r="JT153" i="4"/>
  <c r="JU153" i="4"/>
  <c r="JV153" i="4"/>
  <c r="JX153" i="4"/>
  <c r="JY153" i="4"/>
  <c r="JZ153" i="4"/>
  <c r="KA153" i="4"/>
  <c r="KB153" i="4"/>
  <c r="KC153" i="4"/>
  <c r="KD153" i="4"/>
  <c r="KE153" i="4"/>
  <c r="KF153" i="4"/>
  <c r="KG153" i="4"/>
  <c r="KH153" i="4"/>
  <c r="KI153" i="4"/>
  <c r="KJ153" i="4"/>
  <c r="KK153" i="4"/>
  <c r="KL153" i="4"/>
  <c r="KM153" i="4"/>
  <c r="KN153" i="4"/>
  <c r="KO153" i="4"/>
  <c r="KP153" i="4"/>
  <c r="KQ153" i="4"/>
  <c r="KR153" i="4"/>
  <c r="KS153" i="4"/>
  <c r="KV153" i="4"/>
  <c r="KW153" i="4"/>
  <c r="KX153" i="4"/>
  <c r="KY153" i="4"/>
  <c r="KZ153" i="4"/>
  <c r="LA153" i="4"/>
  <c r="LB153" i="4"/>
  <c r="LC153" i="4"/>
  <c r="LD153" i="4"/>
  <c r="LE153" i="4"/>
  <c r="LF153" i="4"/>
  <c r="LG153" i="4"/>
  <c r="LH153" i="4"/>
  <c r="LI153" i="4"/>
  <c r="LJ153" i="4"/>
  <c r="LK153" i="4"/>
  <c r="LL153" i="4"/>
  <c r="LM153" i="4"/>
  <c r="LN153" i="4"/>
  <c r="LO153" i="4"/>
  <c r="LP153" i="4"/>
  <c r="LQ153" i="4"/>
  <c r="LR153" i="4"/>
  <c r="LS153" i="4"/>
  <c r="LT153" i="4"/>
  <c r="LU153" i="4"/>
  <c r="LV153" i="4"/>
  <c r="LW153" i="4"/>
  <c r="LX153" i="4"/>
  <c r="LY153" i="4"/>
  <c r="LZ153" i="4"/>
  <c r="MA153" i="4"/>
  <c r="MB153" i="4"/>
  <c r="MC153" i="4"/>
  <c r="MD153" i="4"/>
  <c r="ME153" i="4"/>
  <c r="MF153" i="4"/>
  <c r="MG153" i="4"/>
  <c r="MH153" i="4"/>
  <c r="MI153" i="4"/>
  <c r="MJ153" i="4"/>
  <c r="MK153" i="4"/>
  <c r="ML153" i="4"/>
  <c r="MM153" i="4"/>
  <c r="MN153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Z154" i="4"/>
  <c r="AA154" i="4"/>
  <c r="AB154" i="4"/>
  <c r="AC154" i="4"/>
  <c r="AD154" i="4"/>
  <c r="AE154" i="4"/>
  <c r="AF154" i="4"/>
  <c r="AG154" i="4"/>
  <c r="AH154" i="4"/>
  <c r="AI154" i="4"/>
  <c r="AJ154" i="4"/>
  <c r="AK154" i="4"/>
  <c r="AL154" i="4"/>
  <c r="AM154" i="4"/>
  <c r="AN154" i="4"/>
  <c r="AO154" i="4"/>
  <c r="AP154" i="4"/>
  <c r="AQ154" i="4"/>
  <c r="AR154" i="4"/>
  <c r="AS154" i="4"/>
  <c r="AT154" i="4"/>
  <c r="AU154" i="4"/>
  <c r="AV154" i="4"/>
  <c r="AW154" i="4"/>
  <c r="AX154" i="4"/>
  <c r="AY154" i="4"/>
  <c r="AZ154" i="4"/>
  <c r="BA154" i="4"/>
  <c r="BB154" i="4"/>
  <c r="BC154" i="4"/>
  <c r="BD154" i="4"/>
  <c r="BE154" i="4"/>
  <c r="BF154" i="4"/>
  <c r="BG154" i="4"/>
  <c r="BH154" i="4"/>
  <c r="BI154" i="4"/>
  <c r="BJ154" i="4"/>
  <c r="BK154" i="4"/>
  <c r="BL154" i="4"/>
  <c r="BM154" i="4"/>
  <c r="BN154" i="4"/>
  <c r="BO154" i="4"/>
  <c r="BP154" i="4"/>
  <c r="BQ154" i="4"/>
  <c r="BR154" i="4"/>
  <c r="BS154" i="4"/>
  <c r="BT154" i="4"/>
  <c r="BU154" i="4"/>
  <c r="BV154" i="4"/>
  <c r="BW154" i="4"/>
  <c r="BX154" i="4"/>
  <c r="BY154" i="4"/>
  <c r="BZ154" i="4"/>
  <c r="CA154" i="4"/>
  <c r="CB154" i="4"/>
  <c r="CC154" i="4"/>
  <c r="CD154" i="4"/>
  <c r="CE154" i="4"/>
  <c r="CF154" i="4"/>
  <c r="CG154" i="4"/>
  <c r="CH154" i="4"/>
  <c r="CI154" i="4"/>
  <c r="CJ154" i="4"/>
  <c r="CK154" i="4"/>
  <c r="CL154" i="4"/>
  <c r="CM154" i="4"/>
  <c r="CN154" i="4"/>
  <c r="CO154" i="4"/>
  <c r="CP154" i="4"/>
  <c r="CQ154" i="4"/>
  <c r="CR154" i="4"/>
  <c r="CS154" i="4"/>
  <c r="CT154" i="4"/>
  <c r="CU154" i="4"/>
  <c r="CV154" i="4"/>
  <c r="CW154" i="4"/>
  <c r="CX154" i="4"/>
  <c r="CY154" i="4"/>
  <c r="CZ154" i="4"/>
  <c r="DA154" i="4"/>
  <c r="DB154" i="4"/>
  <c r="DC154" i="4"/>
  <c r="DD154" i="4"/>
  <c r="DE154" i="4"/>
  <c r="DF154" i="4"/>
  <c r="DG154" i="4"/>
  <c r="DH154" i="4"/>
  <c r="DI154" i="4"/>
  <c r="DJ154" i="4"/>
  <c r="DK154" i="4"/>
  <c r="DL154" i="4"/>
  <c r="DM154" i="4"/>
  <c r="DN154" i="4"/>
  <c r="DO154" i="4"/>
  <c r="DP154" i="4"/>
  <c r="DQ154" i="4"/>
  <c r="DR154" i="4"/>
  <c r="DS154" i="4"/>
  <c r="DT154" i="4"/>
  <c r="DU154" i="4"/>
  <c r="DV154" i="4"/>
  <c r="DW154" i="4"/>
  <c r="DX154" i="4"/>
  <c r="DY154" i="4"/>
  <c r="DZ154" i="4"/>
  <c r="EA154" i="4"/>
  <c r="EB154" i="4"/>
  <c r="EC154" i="4"/>
  <c r="ED154" i="4"/>
  <c r="EE154" i="4"/>
  <c r="EF154" i="4"/>
  <c r="EG154" i="4"/>
  <c r="EH154" i="4"/>
  <c r="EI154" i="4"/>
  <c r="EJ154" i="4"/>
  <c r="EK154" i="4"/>
  <c r="EL154" i="4"/>
  <c r="EM154" i="4"/>
  <c r="EN154" i="4"/>
  <c r="EO154" i="4"/>
  <c r="EP154" i="4"/>
  <c r="EQ154" i="4"/>
  <c r="ER154" i="4"/>
  <c r="ES154" i="4"/>
  <c r="ET154" i="4"/>
  <c r="EU154" i="4"/>
  <c r="EV154" i="4"/>
  <c r="EW154" i="4"/>
  <c r="EX154" i="4"/>
  <c r="EY154" i="4"/>
  <c r="EZ154" i="4"/>
  <c r="FA154" i="4"/>
  <c r="FB154" i="4"/>
  <c r="FC154" i="4"/>
  <c r="FD154" i="4"/>
  <c r="FE154" i="4"/>
  <c r="FF154" i="4"/>
  <c r="FG154" i="4"/>
  <c r="FH154" i="4"/>
  <c r="FI154" i="4"/>
  <c r="FJ154" i="4"/>
  <c r="FM154" i="4"/>
  <c r="FN154" i="4"/>
  <c r="FO154" i="4"/>
  <c r="FP154" i="4"/>
  <c r="FQ154" i="4"/>
  <c r="FR154" i="4"/>
  <c r="FS154" i="4"/>
  <c r="FT154" i="4"/>
  <c r="FU154" i="4"/>
  <c r="FV154" i="4"/>
  <c r="FW154" i="4"/>
  <c r="FX154" i="4"/>
  <c r="FY154" i="4"/>
  <c r="FZ154" i="4"/>
  <c r="GA154" i="4"/>
  <c r="GB154" i="4"/>
  <c r="GC154" i="4"/>
  <c r="GD154" i="4"/>
  <c r="GE154" i="4"/>
  <c r="GF154" i="4"/>
  <c r="GG154" i="4"/>
  <c r="GH154" i="4"/>
  <c r="GI154" i="4"/>
  <c r="GJ154" i="4"/>
  <c r="GK154" i="4"/>
  <c r="GL154" i="4"/>
  <c r="GM154" i="4"/>
  <c r="GN154" i="4"/>
  <c r="GO154" i="4"/>
  <c r="GP154" i="4"/>
  <c r="GQ154" i="4"/>
  <c r="GS154" i="4"/>
  <c r="GT154" i="4"/>
  <c r="GU154" i="4"/>
  <c r="GV154" i="4"/>
  <c r="GW154" i="4"/>
  <c r="GX154" i="4"/>
  <c r="GY154" i="4"/>
  <c r="GZ154" i="4"/>
  <c r="HA154" i="4"/>
  <c r="HB154" i="4"/>
  <c r="HC154" i="4"/>
  <c r="HD154" i="4"/>
  <c r="HE154" i="4"/>
  <c r="HF154" i="4"/>
  <c r="HG154" i="4"/>
  <c r="HH154" i="4"/>
  <c r="HI154" i="4"/>
  <c r="HJ154" i="4"/>
  <c r="HK154" i="4"/>
  <c r="HL154" i="4"/>
  <c r="HM154" i="4"/>
  <c r="HN154" i="4"/>
  <c r="HO154" i="4"/>
  <c r="HP154" i="4"/>
  <c r="HQ154" i="4"/>
  <c r="HR154" i="4"/>
  <c r="HS154" i="4"/>
  <c r="HT154" i="4"/>
  <c r="HU154" i="4"/>
  <c r="HV154" i="4"/>
  <c r="HW154" i="4"/>
  <c r="HX154" i="4"/>
  <c r="HY154" i="4"/>
  <c r="HZ154" i="4"/>
  <c r="IA154" i="4"/>
  <c r="IB154" i="4"/>
  <c r="IC154" i="4"/>
  <c r="ID154" i="4"/>
  <c r="IE154" i="4"/>
  <c r="IF154" i="4"/>
  <c r="IG154" i="4"/>
  <c r="IH154" i="4"/>
  <c r="II154" i="4"/>
  <c r="IJ154" i="4"/>
  <c r="IK154" i="4"/>
  <c r="IM154" i="4"/>
  <c r="IN154" i="4"/>
  <c r="IO154" i="4"/>
  <c r="IP154" i="4"/>
  <c r="IQ154" i="4"/>
  <c r="IR154" i="4"/>
  <c r="IS154" i="4"/>
  <c r="IT154" i="4"/>
  <c r="IU154" i="4"/>
  <c r="IV154" i="4"/>
  <c r="IW154" i="4"/>
  <c r="IX154" i="4"/>
  <c r="IY154" i="4"/>
  <c r="IZ154" i="4"/>
  <c r="JA154" i="4"/>
  <c r="JB154" i="4"/>
  <c r="JC154" i="4"/>
  <c r="JD154" i="4"/>
  <c r="JE154" i="4"/>
  <c r="JG154" i="4"/>
  <c r="JH154" i="4"/>
  <c r="JI154" i="4"/>
  <c r="JJ154" i="4"/>
  <c r="JK154" i="4"/>
  <c r="JM154" i="4"/>
  <c r="JN154" i="4"/>
  <c r="JO154" i="4"/>
  <c r="JP154" i="4"/>
  <c r="JQ154" i="4"/>
  <c r="JR154" i="4"/>
  <c r="JT154" i="4"/>
  <c r="JU154" i="4"/>
  <c r="JV154" i="4"/>
  <c r="JX154" i="4"/>
  <c r="JY154" i="4"/>
  <c r="JZ154" i="4"/>
  <c r="KA154" i="4"/>
  <c r="KB154" i="4"/>
  <c r="KC154" i="4"/>
  <c r="KD154" i="4"/>
  <c r="KE154" i="4"/>
  <c r="KF154" i="4"/>
  <c r="KG154" i="4"/>
  <c r="KH154" i="4"/>
  <c r="KI154" i="4"/>
  <c r="KJ154" i="4"/>
  <c r="KK154" i="4"/>
  <c r="KL154" i="4"/>
  <c r="KM154" i="4"/>
  <c r="KN154" i="4"/>
  <c r="KO154" i="4"/>
  <c r="KP154" i="4"/>
  <c r="KQ154" i="4"/>
  <c r="KR154" i="4"/>
  <c r="KS154" i="4"/>
  <c r="KV154" i="4"/>
  <c r="KW154" i="4"/>
  <c r="KX154" i="4"/>
  <c r="KY154" i="4"/>
  <c r="KZ154" i="4"/>
  <c r="LA154" i="4"/>
  <c r="LB154" i="4"/>
  <c r="LC154" i="4"/>
  <c r="LD154" i="4"/>
  <c r="LE154" i="4"/>
  <c r="LF154" i="4"/>
  <c r="LG154" i="4"/>
  <c r="LH154" i="4"/>
  <c r="LI154" i="4"/>
  <c r="LJ154" i="4"/>
  <c r="LK154" i="4"/>
  <c r="LL154" i="4"/>
  <c r="LM154" i="4"/>
  <c r="LN154" i="4"/>
  <c r="LO154" i="4"/>
  <c r="LP154" i="4"/>
  <c r="LQ154" i="4"/>
  <c r="LR154" i="4"/>
  <c r="LS154" i="4"/>
  <c r="LT154" i="4"/>
  <c r="LU154" i="4"/>
  <c r="LV154" i="4"/>
  <c r="LW154" i="4"/>
  <c r="LX154" i="4"/>
  <c r="LY154" i="4"/>
  <c r="LZ154" i="4"/>
  <c r="MA154" i="4"/>
  <c r="MB154" i="4"/>
  <c r="MC154" i="4"/>
  <c r="MD154" i="4"/>
  <c r="ME154" i="4"/>
  <c r="MF154" i="4"/>
  <c r="MG154" i="4"/>
  <c r="MH154" i="4"/>
  <c r="MI154" i="4"/>
  <c r="MJ154" i="4"/>
  <c r="MK154" i="4"/>
  <c r="ML154" i="4"/>
  <c r="MM154" i="4"/>
  <c r="MN154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Z155" i="4"/>
  <c r="AA155" i="4"/>
  <c r="AB155" i="4"/>
  <c r="AC155" i="4"/>
  <c r="AD155" i="4"/>
  <c r="AE155" i="4"/>
  <c r="AF155" i="4"/>
  <c r="AG155" i="4"/>
  <c r="AH155" i="4"/>
  <c r="AI155" i="4"/>
  <c r="AJ155" i="4"/>
  <c r="AK155" i="4"/>
  <c r="AL155" i="4"/>
  <c r="AM155" i="4"/>
  <c r="AN155" i="4"/>
  <c r="AO155" i="4"/>
  <c r="AP155" i="4"/>
  <c r="AQ155" i="4"/>
  <c r="AR155" i="4"/>
  <c r="AS155" i="4"/>
  <c r="AT155" i="4"/>
  <c r="AU155" i="4"/>
  <c r="AV155" i="4"/>
  <c r="AW155" i="4"/>
  <c r="AX155" i="4"/>
  <c r="AY155" i="4"/>
  <c r="AZ155" i="4"/>
  <c r="BA155" i="4"/>
  <c r="BB155" i="4"/>
  <c r="BC155" i="4"/>
  <c r="BD155" i="4"/>
  <c r="BE155" i="4"/>
  <c r="BF155" i="4"/>
  <c r="BG155" i="4"/>
  <c r="BH155" i="4"/>
  <c r="BI155" i="4"/>
  <c r="BJ155" i="4"/>
  <c r="BK155" i="4"/>
  <c r="BL155" i="4"/>
  <c r="BM155" i="4"/>
  <c r="BN155" i="4"/>
  <c r="BO155" i="4"/>
  <c r="BP155" i="4"/>
  <c r="BQ155" i="4"/>
  <c r="BR155" i="4"/>
  <c r="BS155" i="4"/>
  <c r="BT155" i="4"/>
  <c r="BU155" i="4"/>
  <c r="BV155" i="4"/>
  <c r="BW155" i="4"/>
  <c r="BX155" i="4"/>
  <c r="BY155" i="4"/>
  <c r="BZ155" i="4"/>
  <c r="CA155" i="4"/>
  <c r="CB155" i="4"/>
  <c r="CC155" i="4"/>
  <c r="CD155" i="4"/>
  <c r="CE155" i="4"/>
  <c r="CF155" i="4"/>
  <c r="CG155" i="4"/>
  <c r="CH155" i="4"/>
  <c r="CI155" i="4"/>
  <c r="CJ155" i="4"/>
  <c r="CK155" i="4"/>
  <c r="CL155" i="4"/>
  <c r="CM155" i="4"/>
  <c r="CN155" i="4"/>
  <c r="CO155" i="4"/>
  <c r="CP155" i="4"/>
  <c r="CQ155" i="4"/>
  <c r="CR155" i="4"/>
  <c r="CS155" i="4"/>
  <c r="CT155" i="4"/>
  <c r="CU155" i="4"/>
  <c r="CV155" i="4"/>
  <c r="CW155" i="4"/>
  <c r="CX155" i="4"/>
  <c r="CY155" i="4"/>
  <c r="CZ155" i="4"/>
  <c r="DA155" i="4"/>
  <c r="DB155" i="4"/>
  <c r="DC155" i="4"/>
  <c r="DD155" i="4"/>
  <c r="DE155" i="4"/>
  <c r="DF155" i="4"/>
  <c r="DG155" i="4"/>
  <c r="DH155" i="4"/>
  <c r="DI155" i="4"/>
  <c r="DJ155" i="4"/>
  <c r="DK155" i="4"/>
  <c r="DL155" i="4"/>
  <c r="DM155" i="4"/>
  <c r="DN155" i="4"/>
  <c r="DO155" i="4"/>
  <c r="DP155" i="4"/>
  <c r="DQ155" i="4"/>
  <c r="DR155" i="4"/>
  <c r="DS155" i="4"/>
  <c r="DT155" i="4"/>
  <c r="DU155" i="4"/>
  <c r="DV155" i="4"/>
  <c r="DW155" i="4"/>
  <c r="DX155" i="4"/>
  <c r="DY155" i="4"/>
  <c r="DZ155" i="4"/>
  <c r="EA155" i="4"/>
  <c r="EB155" i="4"/>
  <c r="EC155" i="4"/>
  <c r="ED155" i="4"/>
  <c r="EE155" i="4"/>
  <c r="EF155" i="4"/>
  <c r="EG155" i="4"/>
  <c r="EH155" i="4"/>
  <c r="EI155" i="4"/>
  <c r="EJ155" i="4"/>
  <c r="EK155" i="4"/>
  <c r="EL155" i="4"/>
  <c r="EM155" i="4"/>
  <c r="EN155" i="4"/>
  <c r="EO155" i="4"/>
  <c r="EP155" i="4"/>
  <c r="EQ155" i="4"/>
  <c r="ER155" i="4"/>
  <c r="ES155" i="4"/>
  <c r="ET155" i="4"/>
  <c r="EU155" i="4"/>
  <c r="EV155" i="4"/>
  <c r="EW155" i="4"/>
  <c r="EX155" i="4"/>
  <c r="EY155" i="4"/>
  <c r="EZ155" i="4"/>
  <c r="FA155" i="4"/>
  <c r="FB155" i="4"/>
  <c r="FC155" i="4"/>
  <c r="FD155" i="4"/>
  <c r="FE155" i="4"/>
  <c r="FF155" i="4"/>
  <c r="FG155" i="4"/>
  <c r="FH155" i="4"/>
  <c r="FI155" i="4"/>
  <c r="FJ155" i="4"/>
  <c r="FM155" i="4"/>
  <c r="FN155" i="4"/>
  <c r="FO155" i="4"/>
  <c r="FP155" i="4"/>
  <c r="FQ155" i="4"/>
  <c r="FR155" i="4"/>
  <c r="FS155" i="4"/>
  <c r="FT155" i="4"/>
  <c r="FU155" i="4"/>
  <c r="FV155" i="4"/>
  <c r="FW155" i="4"/>
  <c r="FX155" i="4"/>
  <c r="FY155" i="4"/>
  <c r="FZ155" i="4"/>
  <c r="GA155" i="4"/>
  <c r="GB155" i="4"/>
  <c r="GC155" i="4"/>
  <c r="GD155" i="4"/>
  <c r="GE155" i="4"/>
  <c r="GF155" i="4"/>
  <c r="GG155" i="4"/>
  <c r="GH155" i="4"/>
  <c r="GI155" i="4"/>
  <c r="GJ155" i="4"/>
  <c r="GK155" i="4"/>
  <c r="GL155" i="4"/>
  <c r="GM155" i="4"/>
  <c r="GN155" i="4"/>
  <c r="GO155" i="4"/>
  <c r="GP155" i="4"/>
  <c r="GQ155" i="4"/>
  <c r="GS155" i="4"/>
  <c r="GT155" i="4"/>
  <c r="GU155" i="4"/>
  <c r="GV155" i="4"/>
  <c r="GW155" i="4"/>
  <c r="GX155" i="4"/>
  <c r="GY155" i="4"/>
  <c r="GZ155" i="4"/>
  <c r="HA155" i="4"/>
  <c r="HB155" i="4"/>
  <c r="HC155" i="4"/>
  <c r="HD155" i="4"/>
  <c r="HE155" i="4"/>
  <c r="HF155" i="4"/>
  <c r="HG155" i="4"/>
  <c r="HH155" i="4"/>
  <c r="HI155" i="4"/>
  <c r="HJ155" i="4"/>
  <c r="HK155" i="4"/>
  <c r="HL155" i="4"/>
  <c r="HM155" i="4"/>
  <c r="HN155" i="4"/>
  <c r="HO155" i="4"/>
  <c r="HP155" i="4"/>
  <c r="HQ155" i="4"/>
  <c r="HR155" i="4"/>
  <c r="HS155" i="4"/>
  <c r="HT155" i="4"/>
  <c r="HU155" i="4"/>
  <c r="HV155" i="4"/>
  <c r="HW155" i="4"/>
  <c r="HX155" i="4"/>
  <c r="HY155" i="4"/>
  <c r="HZ155" i="4"/>
  <c r="IA155" i="4"/>
  <c r="IB155" i="4"/>
  <c r="IC155" i="4"/>
  <c r="ID155" i="4"/>
  <c r="IE155" i="4"/>
  <c r="IF155" i="4"/>
  <c r="IG155" i="4"/>
  <c r="IH155" i="4"/>
  <c r="II155" i="4"/>
  <c r="IJ155" i="4"/>
  <c r="IK155" i="4"/>
  <c r="IM155" i="4"/>
  <c r="IN155" i="4"/>
  <c r="IO155" i="4"/>
  <c r="IP155" i="4"/>
  <c r="IQ155" i="4"/>
  <c r="IR155" i="4"/>
  <c r="IS155" i="4"/>
  <c r="IT155" i="4"/>
  <c r="IU155" i="4"/>
  <c r="IV155" i="4"/>
  <c r="IW155" i="4"/>
  <c r="IX155" i="4"/>
  <c r="IY155" i="4"/>
  <c r="IZ155" i="4"/>
  <c r="JA155" i="4"/>
  <c r="JB155" i="4"/>
  <c r="JC155" i="4"/>
  <c r="JD155" i="4"/>
  <c r="JE155" i="4"/>
  <c r="JG155" i="4"/>
  <c r="JH155" i="4"/>
  <c r="JI155" i="4"/>
  <c r="JJ155" i="4"/>
  <c r="JK155" i="4"/>
  <c r="JM155" i="4"/>
  <c r="JN155" i="4"/>
  <c r="JO155" i="4"/>
  <c r="JP155" i="4"/>
  <c r="JQ155" i="4"/>
  <c r="JR155" i="4"/>
  <c r="JT155" i="4"/>
  <c r="JU155" i="4"/>
  <c r="JV155" i="4"/>
  <c r="JX155" i="4"/>
  <c r="JY155" i="4"/>
  <c r="JZ155" i="4"/>
  <c r="KA155" i="4"/>
  <c r="KB155" i="4"/>
  <c r="KC155" i="4"/>
  <c r="KD155" i="4"/>
  <c r="KE155" i="4"/>
  <c r="KF155" i="4"/>
  <c r="KG155" i="4"/>
  <c r="KH155" i="4"/>
  <c r="KI155" i="4"/>
  <c r="KJ155" i="4"/>
  <c r="KK155" i="4"/>
  <c r="KL155" i="4"/>
  <c r="KM155" i="4"/>
  <c r="KN155" i="4"/>
  <c r="KO155" i="4"/>
  <c r="KP155" i="4"/>
  <c r="KQ155" i="4"/>
  <c r="KR155" i="4"/>
  <c r="KS155" i="4"/>
  <c r="KV155" i="4"/>
  <c r="KW155" i="4"/>
  <c r="KX155" i="4"/>
  <c r="KY155" i="4"/>
  <c r="KZ155" i="4"/>
  <c r="LA155" i="4"/>
  <c r="LB155" i="4"/>
  <c r="LC155" i="4"/>
  <c r="LD155" i="4"/>
  <c r="LE155" i="4"/>
  <c r="LF155" i="4"/>
  <c r="LG155" i="4"/>
  <c r="LH155" i="4"/>
  <c r="LI155" i="4"/>
  <c r="LJ155" i="4"/>
  <c r="LK155" i="4"/>
  <c r="LL155" i="4"/>
  <c r="LM155" i="4"/>
  <c r="LN155" i="4"/>
  <c r="LO155" i="4"/>
  <c r="LP155" i="4"/>
  <c r="LQ155" i="4"/>
  <c r="LR155" i="4"/>
  <c r="LS155" i="4"/>
  <c r="LT155" i="4"/>
  <c r="LU155" i="4"/>
  <c r="LV155" i="4"/>
  <c r="LW155" i="4"/>
  <c r="LX155" i="4"/>
  <c r="LY155" i="4"/>
  <c r="LZ155" i="4"/>
  <c r="MA155" i="4"/>
  <c r="MB155" i="4"/>
  <c r="MC155" i="4"/>
  <c r="MD155" i="4"/>
  <c r="ME155" i="4"/>
  <c r="MF155" i="4"/>
  <c r="MG155" i="4"/>
  <c r="MH155" i="4"/>
  <c r="MI155" i="4"/>
  <c r="MJ155" i="4"/>
  <c r="MK155" i="4"/>
  <c r="ML155" i="4"/>
  <c r="MM155" i="4"/>
  <c r="MN155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Z156" i="4"/>
  <c r="AA156" i="4"/>
  <c r="AB156" i="4"/>
  <c r="AC156" i="4"/>
  <c r="AD156" i="4"/>
  <c r="AE156" i="4"/>
  <c r="AF156" i="4"/>
  <c r="AG156" i="4"/>
  <c r="AH156" i="4"/>
  <c r="AI156" i="4"/>
  <c r="AJ156" i="4"/>
  <c r="AK156" i="4"/>
  <c r="AL156" i="4"/>
  <c r="AM156" i="4"/>
  <c r="AN156" i="4"/>
  <c r="AO156" i="4"/>
  <c r="AP156" i="4"/>
  <c r="AQ156" i="4"/>
  <c r="AR156" i="4"/>
  <c r="AS156" i="4"/>
  <c r="AT156" i="4"/>
  <c r="AU156" i="4"/>
  <c r="AV156" i="4"/>
  <c r="AW156" i="4"/>
  <c r="AX156" i="4"/>
  <c r="AY156" i="4"/>
  <c r="AZ156" i="4"/>
  <c r="BA156" i="4"/>
  <c r="BB156" i="4"/>
  <c r="BC156" i="4"/>
  <c r="BD156" i="4"/>
  <c r="BE156" i="4"/>
  <c r="BF156" i="4"/>
  <c r="BG156" i="4"/>
  <c r="BH156" i="4"/>
  <c r="BI156" i="4"/>
  <c r="BJ156" i="4"/>
  <c r="BK156" i="4"/>
  <c r="BL156" i="4"/>
  <c r="BM156" i="4"/>
  <c r="BN156" i="4"/>
  <c r="BO156" i="4"/>
  <c r="BP156" i="4"/>
  <c r="BQ156" i="4"/>
  <c r="BR156" i="4"/>
  <c r="BS156" i="4"/>
  <c r="BT156" i="4"/>
  <c r="BU156" i="4"/>
  <c r="BV156" i="4"/>
  <c r="BW156" i="4"/>
  <c r="BX156" i="4"/>
  <c r="BY156" i="4"/>
  <c r="BZ156" i="4"/>
  <c r="CA156" i="4"/>
  <c r="CB156" i="4"/>
  <c r="CC156" i="4"/>
  <c r="CD156" i="4"/>
  <c r="CE156" i="4"/>
  <c r="CF156" i="4"/>
  <c r="CG156" i="4"/>
  <c r="CH156" i="4"/>
  <c r="CI156" i="4"/>
  <c r="CJ156" i="4"/>
  <c r="CK156" i="4"/>
  <c r="CL156" i="4"/>
  <c r="CM156" i="4"/>
  <c r="CN156" i="4"/>
  <c r="CO156" i="4"/>
  <c r="CP156" i="4"/>
  <c r="CQ156" i="4"/>
  <c r="CR156" i="4"/>
  <c r="CS156" i="4"/>
  <c r="CT156" i="4"/>
  <c r="CU156" i="4"/>
  <c r="CV156" i="4"/>
  <c r="CW156" i="4"/>
  <c r="CX156" i="4"/>
  <c r="CY156" i="4"/>
  <c r="CZ156" i="4"/>
  <c r="DA156" i="4"/>
  <c r="DB156" i="4"/>
  <c r="DC156" i="4"/>
  <c r="DD156" i="4"/>
  <c r="DE156" i="4"/>
  <c r="DF156" i="4"/>
  <c r="DG156" i="4"/>
  <c r="DH156" i="4"/>
  <c r="DI156" i="4"/>
  <c r="DJ156" i="4"/>
  <c r="DK156" i="4"/>
  <c r="DL156" i="4"/>
  <c r="DM156" i="4"/>
  <c r="DN156" i="4"/>
  <c r="DO156" i="4"/>
  <c r="DP156" i="4"/>
  <c r="DQ156" i="4"/>
  <c r="DR156" i="4"/>
  <c r="DS156" i="4"/>
  <c r="DT156" i="4"/>
  <c r="DU156" i="4"/>
  <c r="DV156" i="4"/>
  <c r="DW156" i="4"/>
  <c r="DX156" i="4"/>
  <c r="DY156" i="4"/>
  <c r="DZ156" i="4"/>
  <c r="EA156" i="4"/>
  <c r="EB156" i="4"/>
  <c r="EC156" i="4"/>
  <c r="ED156" i="4"/>
  <c r="EE156" i="4"/>
  <c r="EF156" i="4"/>
  <c r="EG156" i="4"/>
  <c r="EH156" i="4"/>
  <c r="EI156" i="4"/>
  <c r="EJ156" i="4"/>
  <c r="EK156" i="4"/>
  <c r="EL156" i="4"/>
  <c r="EM156" i="4"/>
  <c r="EN156" i="4"/>
  <c r="EO156" i="4"/>
  <c r="EP156" i="4"/>
  <c r="EQ156" i="4"/>
  <c r="ER156" i="4"/>
  <c r="ES156" i="4"/>
  <c r="ET156" i="4"/>
  <c r="EU156" i="4"/>
  <c r="EV156" i="4"/>
  <c r="EW156" i="4"/>
  <c r="EX156" i="4"/>
  <c r="EY156" i="4"/>
  <c r="EZ156" i="4"/>
  <c r="FA156" i="4"/>
  <c r="FB156" i="4"/>
  <c r="FC156" i="4"/>
  <c r="FD156" i="4"/>
  <c r="FE156" i="4"/>
  <c r="FF156" i="4"/>
  <c r="FG156" i="4"/>
  <c r="FH156" i="4"/>
  <c r="FI156" i="4"/>
  <c r="FJ156" i="4"/>
  <c r="FM156" i="4"/>
  <c r="FN156" i="4"/>
  <c r="FO156" i="4"/>
  <c r="FP156" i="4"/>
  <c r="FQ156" i="4"/>
  <c r="FR156" i="4"/>
  <c r="FS156" i="4"/>
  <c r="FT156" i="4"/>
  <c r="FU156" i="4"/>
  <c r="FV156" i="4"/>
  <c r="FW156" i="4"/>
  <c r="FX156" i="4"/>
  <c r="FY156" i="4"/>
  <c r="FZ156" i="4"/>
  <c r="GA156" i="4"/>
  <c r="GB156" i="4"/>
  <c r="GC156" i="4"/>
  <c r="GD156" i="4"/>
  <c r="GE156" i="4"/>
  <c r="GF156" i="4"/>
  <c r="GG156" i="4"/>
  <c r="GH156" i="4"/>
  <c r="GI156" i="4"/>
  <c r="GJ156" i="4"/>
  <c r="GK156" i="4"/>
  <c r="GL156" i="4"/>
  <c r="GM156" i="4"/>
  <c r="GN156" i="4"/>
  <c r="GO156" i="4"/>
  <c r="GP156" i="4"/>
  <c r="GQ156" i="4"/>
  <c r="GS156" i="4"/>
  <c r="GT156" i="4"/>
  <c r="GU156" i="4"/>
  <c r="GV156" i="4"/>
  <c r="GW156" i="4"/>
  <c r="GX156" i="4"/>
  <c r="GY156" i="4"/>
  <c r="GZ156" i="4"/>
  <c r="HA156" i="4"/>
  <c r="HB156" i="4"/>
  <c r="HC156" i="4"/>
  <c r="HD156" i="4"/>
  <c r="HE156" i="4"/>
  <c r="HF156" i="4"/>
  <c r="HG156" i="4"/>
  <c r="HH156" i="4"/>
  <c r="HI156" i="4"/>
  <c r="HJ156" i="4"/>
  <c r="HK156" i="4"/>
  <c r="HL156" i="4"/>
  <c r="HM156" i="4"/>
  <c r="HN156" i="4"/>
  <c r="HO156" i="4"/>
  <c r="HP156" i="4"/>
  <c r="HQ156" i="4"/>
  <c r="HR156" i="4"/>
  <c r="HS156" i="4"/>
  <c r="HT156" i="4"/>
  <c r="HU156" i="4"/>
  <c r="HV156" i="4"/>
  <c r="HW156" i="4"/>
  <c r="HX156" i="4"/>
  <c r="HY156" i="4"/>
  <c r="HZ156" i="4"/>
  <c r="IA156" i="4"/>
  <c r="IB156" i="4"/>
  <c r="IC156" i="4"/>
  <c r="ID156" i="4"/>
  <c r="IE156" i="4"/>
  <c r="IF156" i="4"/>
  <c r="IG156" i="4"/>
  <c r="IH156" i="4"/>
  <c r="II156" i="4"/>
  <c r="IJ156" i="4"/>
  <c r="IK156" i="4"/>
  <c r="IM156" i="4"/>
  <c r="IN156" i="4"/>
  <c r="IO156" i="4"/>
  <c r="IP156" i="4"/>
  <c r="IQ156" i="4"/>
  <c r="IR156" i="4"/>
  <c r="IS156" i="4"/>
  <c r="IT156" i="4"/>
  <c r="IU156" i="4"/>
  <c r="IV156" i="4"/>
  <c r="IW156" i="4"/>
  <c r="IX156" i="4"/>
  <c r="IY156" i="4"/>
  <c r="IZ156" i="4"/>
  <c r="JA156" i="4"/>
  <c r="JB156" i="4"/>
  <c r="JC156" i="4"/>
  <c r="JD156" i="4"/>
  <c r="JE156" i="4"/>
  <c r="JG156" i="4"/>
  <c r="JH156" i="4"/>
  <c r="JI156" i="4"/>
  <c r="JJ156" i="4"/>
  <c r="JK156" i="4"/>
  <c r="JM156" i="4"/>
  <c r="JN156" i="4"/>
  <c r="JO156" i="4"/>
  <c r="JP156" i="4"/>
  <c r="JQ156" i="4"/>
  <c r="JR156" i="4"/>
  <c r="JT156" i="4"/>
  <c r="JU156" i="4"/>
  <c r="JV156" i="4"/>
  <c r="JX156" i="4"/>
  <c r="JY156" i="4"/>
  <c r="JZ156" i="4"/>
  <c r="KA156" i="4"/>
  <c r="KB156" i="4"/>
  <c r="KC156" i="4"/>
  <c r="KD156" i="4"/>
  <c r="KE156" i="4"/>
  <c r="KF156" i="4"/>
  <c r="KG156" i="4"/>
  <c r="KH156" i="4"/>
  <c r="KI156" i="4"/>
  <c r="KJ156" i="4"/>
  <c r="KK156" i="4"/>
  <c r="KL156" i="4"/>
  <c r="KM156" i="4"/>
  <c r="KN156" i="4"/>
  <c r="KO156" i="4"/>
  <c r="KP156" i="4"/>
  <c r="KQ156" i="4"/>
  <c r="KR156" i="4"/>
  <c r="KS156" i="4"/>
  <c r="KV156" i="4"/>
  <c r="KW156" i="4"/>
  <c r="KX156" i="4"/>
  <c r="KY156" i="4"/>
  <c r="KZ156" i="4"/>
  <c r="LA156" i="4"/>
  <c r="LB156" i="4"/>
  <c r="LC156" i="4"/>
  <c r="LD156" i="4"/>
  <c r="LE156" i="4"/>
  <c r="LF156" i="4"/>
  <c r="LG156" i="4"/>
  <c r="LH156" i="4"/>
  <c r="LI156" i="4"/>
  <c r="LJ156" i="4"/>
  <c r="LK156" i="4"/>
  <c r="LL156" i="4"/>
  <c r="LM156" i="4"/>
  <c r="LN156" i="4"/>
  <c r="LO156" i="4"/>
  <c r="LP156" i="4"/>
  <c r="LQ156" i="4"/>
  <c r="LR156" i="4"/>
  <c r="LS156" i="4"/>
  <c r="LT156" i="4"/>
  <c r="LU156" i="4"/>
  <c r="LV156" i="4"/>
  <c r="LW156" i="4"/>
  <c r="LX156" i="4"/>
  <c r="LY156" i="4"/>
  <c r="LZ156" i="4"/>
  <c r="MA156" i="4"/>
  <c r="MB156" i="4"/>
  <c r="MC156" i="4"/>
  <c r="MD156" i="4"/>
  <c r="ME156" i="4"/>
  <c r="MF156" i="4"/>
  <c r="MG156" i="4"/>
  <c r="MH156" i="4"/>
  <c r="MI156" i="4"/>
  <c r="MJ156" i="4"/>
  <c r="MK156" i="4"/>
  <c r="ML156" i="4"/>
  <c r="MM156" i="4"/>
  <c r="MN156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Z157" i="4"/>
  <c r="AA157" i="4"/>
  <c r="AB157" i="4"/>
  <c r="AC157" i="4"/>
  <c r="AD157" i="4"/>
  <c r="AE157" i="4"/>
  <c r="AF157" i="4"/>
  <c r="AG157" i="4"/>
  <c r="AH157" i="4"/>
  <c r="AI157" i="4"/>
  <c r="AJ157" i="4"/>
  <c r="AK157" i="4"/>
  <c r="AL157" i="4"/>
  <c r="AM157" i="4"/>
  <c r="AN157" i="4"/>
  <c r="AO157" i="4"/>
  <c r="AP157" i="4"/>
  <c r="AQ157" i="4"/>
  <c r="AR157" i="4"/>
  <c r="AS157" i="4"/>
  <c r="AT157" i="4"/>
  <c r="AU157" i="4"/>
  <c r="AV157" i="4"/>
  <c r="AW157" i="4"/>
  <c r="AX157" i="4"/>
  <c r="AY157" i="4"/>
  <c r="AZ157" i="4"/>
  <c r="BA157" i="4"/>
  <c r="BB157" i="4"/>
  <c r="BC157" i="4"/>
  <c r="BD157" i="4"/>
  <c r="BE157" i="4"/>
  <c r="BF157" i="4"/>
  <c r="BG157" i="4"/>
  <c r="BH157" i="4"/>
  <c r="BI157" i="4"/>
  <c r="BJ157" i="4"/>
  <c r="BK157" i="4"/>
  <c r="BL157" i="4"/>
  <c r="BM157" i="4"/>
  <c r="BN157" i="4"/>
  <c r="BO157" i="4"/>
  <c r="BP157" i="4"/>
  <c r="BQ157" i="4"/>
  <c r="BR157" i="4"/>
  <c r="BS157" i="4"/>
  <c r="BT157" i="4"/>
  <c r="BU157" i="4"/>
  <c r="BV157" i="4"/>
  <c r="BW157" i="4"/>
  <c r="BX157" i="4"/>
  <c r="BY157" i="4"/>
  <c r="BZ157" i="4"/>
  <c r="CA157" i="4"/>
  <c r="CB157" i="4"/>
  <c r="CC157" i="4"/>
  <c r="CD157" i="4"/>
  <c r="CE157" i="4"/>
  <c r="CF157" i="4"/>
  <c r="CG157" i="4"/>
  <c r="CH157" i="4"/>
  <c r="CI157" i="4"/>
  <c r="CJ157" i="4"/>
  <c r="CK157" i="4"/>
  <c r="CL157" i="4"/>
  <c r="CM157" i="4"/>
  <c r="CN157" i="4"/>
  <c r="CO157" i="4"/>
  <c r="CP157" i="4"/>
  <c r="CQ157" i="4"/>
  <c r="CR157" i="4"/>
  <c r="CS157" i="4"/>
  <c r="CT157" i="4"/>
  <c r="CU157" i="4"/>
  <c r="CV157" i="4"/>
  <c r="CW157" i="4"/>
  <c r="CX157" i="4"/>
  <c r="CY157" i="4"/>
  <c r="CZ157" i="4"/>
  <c r="DA157" i="4"/>
  <c r="DB157" i="4"/>
  <c r="DC157" i="4"/>
  <c r="DD157" i="4"/>
  <c r="DE157" i="4"/>
  <c r="DF157" i="4"/>
  <c r="DG157" i="4"/>
  <c r="DH157" i="4"/>
  <c r="DI157" i="4"/>
  <c r="DJ157" i="4"/>
  <c r="DK157" i="4"/>
  <c r="DL157" i="4"/>
  <c r="DM157" i="4"/>
  <c r="DN157" i="4"/>
  <c r="DO157" i="4"/>
  <c r="DP157" i="4"/>
  <c r="DQ157" i="4"/>
  <c r="DR157" i="4"/>
  <c r="DS157" i="4"/>
  <c r="DT157" i="4"/>
  <c r="DU157" i="4"/>
  <c r="DV157" i="4"/>
  <c r="DW157" i="4"/>
  <c r="DX157" i="4"/>
  <c r="DY157" i="4"/>
  <c r="DZ157" i="4"/>
  <c r="EA157" i="4"/>
  <c r="EB157" i="4"/>
  <c r="EC157" i="4"/>
  <c r="ED157" i="4"/>
  <c r="EE157" i="4"/>
  <c r="EF157" i="4"/>
  <c r="EG157" i="4"/>
  <c r="EH157" i="4"/>
  <c r="EI157" i="4"/>
  <c r="EJ157" i="4"/>
  <c r="EK157" i="4"/>
  <c r="EL157" i="4"/>
  <c r="EM157" i="4"/>
  <c r="EN157" i="4"/>
  <c r="EO157" i="4"/>
  <c r="EP157" i="4"/>
  <c r="EQ157" i="4"/>
  <c r="ER157" i="4"/>
  <c r="ES157" i="4"/>
  <c r="ET157" i="4"/>
  <c r="EU157" i="4"/>
  <c r="EV157" i="4"/>
  <c r="EW157" i="4"/>
  <c r="EX157" i="4"/>
  <c r="EY157" i="4"/>
  <c r="EZ157" i="4"/>
  <c r="FA157" i="4"/>
  <c r="FB157" i="4"/>
  <c r="FC157" i="4"/>
  <c r="FD157" i="4"/>
  <c r="FE157" i="4"/>
  <c r="FF157" i="4"/>
  <c r="FG157" i="4"/>
  <c r="FH157" i="4"/>
  <c r="FI157" i="4"/>
  <c r="FJ157" i="4"/>
  <c r="FM157" i="4"/>
  <c r="FN157" i="4"/>
  <c r="FO157" i="4"/>
  <c r="FP157" i="4"/>
  <c r="FQ157" i="4"/>
  <c r="FR157" i="4"/>
  <c r="FS157" i="4"/>
  <c r="FT157" i="4"/>
  <c r="FU157" i="4"/>
  <c r="FV157" i="4"/>
  <c r="FW157" i="4"/>
  <c r="FX157" i="4"/>
  <c r="FY157" i="4"/>
  <c r="FZ157" i="4"/>
  <c r="GA157" i="4"/>
  <c r="GB157" i="4"/>
  <c r="GC157" i="4"/>
  <c r="GD157" i="4"/>
  <c r="GE157" i="4"/>
  <c r="GF157" i="4"/>
  <c r="GG157" i="4"/>
  <c r="GH157" i="4"/>
  <c r="GI157" i="4"/>
  <c r="GJ157" i="4"/>
  <c r="GK157" i="4"/>
  <c r="GL157" i="4"/>
  <c r="GM157" i="4"/>
  <c r="GN157" i="4"/>
  <c r="GO157" i="4"/>
  <c r="GP157" i="4"/>
  <c r="GQ157" i="4"/>
  <c r="GS157" i="4"/>
  <c r="GT157" i="4"/>
  <c r="GU157" i="4"/>
  <c r="GV157" i="4"/>
  <c r="GW157" i="4"/>
  <c r="GX157" i="4"/>
  <c r="GY157" i="4"/>
  <c r="GZ157" i="4"/>
  <c r="HA157" i="4"/>
  <c r="HB157" i="4"/>
  <c r="HC157" i="4"/>
  <c r="HD157" i="4"/>
  <c r="HE157" i="4"/>
  <c r="HF157" i="4"/>
  <c r="HG157" i="4"/>
  <c r="HH157" i="4"/>
  <c r="HI157" i="4"/>
  <c r="HJ157" i="4"/>
  <c r="HK157" i="4"/>
  <c r="HL157" i="4"/>
  <c r="HM157" i="4"/>
  <c r="HN157" i="4"/>
  <c r="HO157" i="4"/>
  <c r="HP157" i="4"/>
  <c r="HQ157" i="4"/>
  <c r="HR157" i="4"/>
  <c r="HS157" i="4"/>
  <c r="HT157" i="4"/>
  <c r="HU157" i="4"/>
  <c r="HV157" i="4"/>
  <c r="HW157" i="4"/>
  <c r="HX157" i="4"/>
  <c r="HY157" i="4"/>
  <c r="HZ157" i="4"/>
  <c r="IA157" i="4"/>
  <c r="IB157" i="4"/>
  <c r="IC157" i="4"/>
  <c r="ID157" i="4"/>
  <c r="IE157" i="4"/>
  <c r="IF157" i="4"/>
  <c r="IG157" i="4"/>
  <c r="IH157" i="4"/>
  <c r="II157" i="4"/>
  <c r="IJ157" i="4"/>
  <c r="IK157" i="4"/>
  <c r="IM157" i="4"/>
  <c r="IN157" i="4"/>
  <c r="IO157" i="4"/>
  <c r="IP157" i="4"/>
  <c r="IQ157" i="4"/>
  <c r="IR157" i="4"/>
  <c r="IS157" i="4"/>
  <c r="IT157" i="4"/>
  <c r="IU157" i="4"/>
  <c r="IV157" i="4"/>
  <c r="IW157" i="4"/>
  <c r="IX157" i="4"/>
  <c r="IY157" i="4"/>
  <c r="IZ157" i="4"/>
  <c r="JA157" i="4"/>
  <c r="JB157" i="4"/>
  <c r="JC157" i="4"/>
  <c r="JD157" i="4"/>
  <c r="JE157" i="4"/>
  <c r="JG157" i="4"/>
  <c r="JH157" i="4"/>
  <c r="JI157" i="4"/>
  <c r="JJ157" i="4"/>
  <c r="JK157" i="4"/>
  <c r="JM157" i="4"/>
  <c r="JN157" i="4"/>
  <c r="JO157" i="4"/>
  <c r="JP157" i="4"/>
  <c r="JQ157" i="4"/>
  <c r="JR157" i="4"/>
  <c r="JT157" i="4"/>
  <c r="JU157" i="4"/>
  <c r="JV157" i="4"/>
  <c r="JX157" i="4"/>
  <c r="JY157" i="4"/>
  <c r="JZ157" i="4"/>
  <c r="KA157" i="4"/>
  <c r="KB157" i="4"/>
  <c r="KC157" i="4"/>
  <c r="KD157" i="4"/>
  <c r="KE157" i="4"/>
  <c r="KF157" i="4"/>
  <c r="KG157" i="4"/>
  <c r="KH157" i="4"/>
  <c r="KI157" i="4"/>
  <c r="KJ157" i="4"/>
  <c r="KK157" i="4"/>
  <c r="KL157" i="4"/>
  <c r="KM157" i="4"/>
  <c r="KN157" i="4"/>
  <c r="KO157" i="4"/>
  <c r="KP157" i="4"/>
  <c r="KQ157" i="4"/>
  <c r="KR157" i="4"/>
  <c r="KS157" i="4"/>
  <c r="KV157" i="4"/>
  <c r="KW157" i="4"/>
  <c r="KX157" i="4"/>
  <c r="KY157" i="4"/>
  <c r="KZ157" i="4"/>
  <c r="LA157" i="4"/>
  <c r="LB157" i="4"/>
  <c r="LC157" i="4"/>
  <c r="LD157" i="4"/>
  <c r="LE157" i="4"/>
  <c r="LF157" i="4"/>
  <c r="LG157" i="4"/>
  <c r="LH157" i="4"/>
  <c r="LI157" i="4"/>
  <c r="LJ157" i="4"/>
  <c r="LK157" i="4"/>
  <c r="LL157" i="4"/>
  <c r="LM157" i="4"/>
  <c r="LN157" i="4"/>
  <c r="LO157" i="4"/>
  <c r="LP157" i="4"/>
  <c r="LQ157" i="4"/>
  <c r="LR157" i="4"/>
  <c r="LS157" i="4"/>
  <c r="LT157" i="4"/>
  <c r="LU157" i="4"/>
  <c r="LV157" i="4"/>
  <c r="LW157" i="4"/>
  <c r="LX157" i="4"/>
  <c r="LY157" i="4"/>
  <c r="LZ157" i="4"/>
  <c r="MA157" i="4"/>
  <c r="MB157" i="4"/>
  <c r="MC157" i="4"/>
  <c r="MD157" i="4"/>
  <c r="ME157" i="4"/>
  <c r="MF157" i="4"/>
  <c r="MG157" i="4"/>
  <c r="MH157" i="4"/>
  <c r="MI157" i="4"/>
  <c r="MJ157" i="4"/>
  <c r="MK157" i="4"/>
  <c r="ML157" i="4"/>
  <c r="MM157" i="4"/>
  <c r="MN157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Z158" i="4"/>
  <c r="AA158" i="4"/>
  <c r="AB158" i="4"/>
  <c r="AC158" i="4"/>
  <c r="AD158" i="4"/>
  <c r="AE158" i="4"/>
  <c r="AF158" i="4"/>
  <c r="AG158" i="4"/>
  <c r="AH158" i="4"/>
  <c r="AI158" i="4"/>
  <c r="AJ158" i="4"/>
  <c r="AK158" i="4"/>
  <c r="AL158" i="4"/>
  <c r="AM158" i="4"/>
  <c r="AN158" i="4"/>
  <c r="AO158" i="4"/>
  <c r="AP158" i="4"/>
  <c r="AQ158" i="4"/>
  <c r="AR158" i="4"/>
  <c r="AS158" i="4"/>
  <c r="AT158" i="4"/>
  <c r="AU158" i="4"/>
  <c r="AV158" i="4"/>
  <c r="AW158" i="4"/>
  <c r="AX158" i="4"/>
  <c r="AY158" i="4"/>
  <c r="AZ158" i="4"/>
  <c r="BA158" i="4"/>
  <c r="BB158" i="4"/>
  <c r="BC158" i="4"/>
  <c r="BD158" i="4"/>
  <c r="BE158" i="4"/>
  <c r="BF158" i="4"/>
  <c r="BG158" i="4"/>
  <c r="BH158" i="4"/>
  <c r="BI158" i="4"/>
  <c r="BJ158" i="4"/>
  <c r="BK158" i="4"/>
  <c r="BL158" i="4"/>
  <c r="BM158" i="4"/>
  <c r="BN158" i="4"/>
  <c r="BO158" i="4"/>
  <c r="BP158" i="4"/>
  <c r="BQ158" i="4"/>
  <c r="BR158" i="4"/>
  <c r="BS158" i="4"/>
  <c r="BT158" i="4"/>
  <c r="BU158" i="4"/>
  <c r="BV158" i="4"/>
  <c r="BW158" i="4"/>
  <c r="BX158" i="4"/>
  <c r="BY158" i="4"/>
  <c r="BZ158" i="4"/>
  <c r="CA158" i="4"/>
  <c r="CB158" i="4"/>
  <c r="CC158" i="4"/>
  <c r="CD158" i="4"/>
  <c r="CE158" i="4"/>
  <c r="CF158" i="4"/>
  <c r="CG158" i="4"/>
  <c r="CH158" i="4"/>
  <c r="CI158" i="4"/>
  <c r="CJ158" i="4"/>
  <c r="CK158" i="4"/>
  <c r="CL158" i="4"/>
  <c r="CM158" i="4"/>
  <c r="CN158" i="4"/>
  <c r="CO158" i="4"/>
  <c r="CP158" i="4"/>
  <c r="CQ158" i="4"/>
  <c r="CR158" i="4"/>
  <c r="CS158" i="4"/>
  <c r="CT158" i="4"/>
  <c r="CU158" i="4"/>
  <c r="CV158" i="4"/>
  <c r="CW158" i="4"/>
  <c r="CX158" i="4"/>
  <c r="CY158" i="4"/>
  <c r="CZ158" i="4"/>
  <c r="DA158" i="4"/>
  <c r="DB158" i="4"/>
  <c r="DC158" i="4"/>
  <c r="DD158" i="4"/>
  <c r="DE158" i="4"/>
  <c r="DF158" i="4"/>
  <c r="DG158" i="4"/>
  <c r="DH158" i="4"/>
  <c r="DI158" i="4"/>
  <c r="DJ158" i="4"/>
  <c r="DK158" i="4"/>
  <c r="DL158" i="4"/>
  <c r="DM158" i="4"/>
  <c r="DN158" i="4"/>
  <c r="DO158" i="4"/>
  <c r="DP158" i="4"/>
  <c r="DQ158" i="4"/>
  <c r="DR158" i="4"/>
  <c r="DS158" i="4"/>
  <c r="DT158" i="4"/>
  <c r="DU158" i="4"/>
  <c r="DV158" i="4"/>
  <c r="DW158" i="4"/>
  <c r="DX158" i="4"/>
  <c r="DY158" i="4"/>
  <c r="DZ158" i="4"/>
  <c r="EA158" i="4"/>
  <c r="EB158" i="4"/>
  <c r="EC158" i="4"/>
  <c r="ED158" i="4"/>
  <c r="EE158" i="4"/>
  <c r="EF158" i="4"/>
  <c r="EG158" i="4"/>
  <c r="EH158" i="4"/>
  <c r="EI158" i="4"/>
  <c r="EJ158" i="4"/>
  <c r="EK158" i="4"/>
  <c r="EL158" i="4"/>
  <c r="EM158" i="4"/>
  <c r="EN158" i="4"/>
  <c r="EO158" i="4"/>
  <c r="EP158" i="4"/>
  <c r="EQ158" i="4"/>
  <c r="ER158" i="4"/>
  <c r="ES158" i="4"/>
  <c r="ET158" i="4"/>
  <c r="EU158" i="4"/>
  <c r="EV158" i="4"/>
  <c r="EW158" i="4"/>
  <c r="EX158" i="4"/>
  <c r="EY158" i="4"/>
  <c r="EZ158" i="4"/>
  <c r="FA158" i="4"/>
  <c r="FB158" i="4"/>
  <c r="FC158" i="4"/>
  <c r="FD158" i="4"/>
  <c r="FE158" i="4"/>
  <c r="FF158" i="4"/>
  <c r="FG158" i="4"/>
  <c r="FH158" i="4"/>
  <c r="FI158" i="4"/>
  <c r="FJ158" i="4"/>
  <c r="FM158" i="4"/>
  <c r="FN158" i="4"/>
  <c r="FO158" i="4"/>
  <c r="FP158" i="4"/>
  <c r="FQ158" i="4"/>
  <c r="FR158" i="4"/>
  <c r="FS158" i="4"/>
  <c r="FT158" i="4"/>
  <c r="FU158" i="4"/>
  <c r="FV158" i="4"/>
  <c r="FW158" i="4"/>
  <c r="FX158" i="4"/>
  <c r="FY158" i="4"/>
  <c r="FZ158" i="4"/>
  <c r="GA158" i="4"/>
  <c r="GB158" i="4"/>
  <c r="GC158" i="4"/>
  <c r="GD158" i="4"/>
  <c r="GE158" i="4"/>
  <c r="GF158" i="4"/>
  <c r="GG158" i="4"/>
  <c r="GH158" i="4"/>
  <c r="GI158" i="4"/>
  <c r="GJ158" i="4"/>
  <c r="GK158" i="4"/>
  <c r="GL158" i="4"/>
  <c r="GM158" i="4"/>
  <c r="GN158" i="4"/>
  <c r="GO158" i="4"/>
  <c r="GP158" i="4"/>
  <c r="GQ158" i="4"/>
  <c r="GS158" i="4"/>
  <c r="GT158" i="4"/>
  <c r="GU158" i="4"/>
  <c r="GV158" i="4"/>
  <c r="GW158" i="4"/>
  <c r="GX158" i="4"/>
  <c r="GY158" i="4"/>
  <c r="GZ158" i="4"/>
  <c r="HA158" i="4"/>
  <c r="HB158" i="4"/>
  <c r="HC158" i="4"/>
  <c r="HD158" i="4"/>
  <c r="HE158" i="4"/>
  <c r="HF158" i="4"/>
  <c r="HG158" i="4"/>
  <c r="HH158" i="4"/>
  <c r="HI158" i="4"/>
  <c r="HJ158" i="4"/>
  <c r="HK158" i="4"/>
  <c r="HL158" i="4"/>
  <c r="HM158" i="4"/>
  <c r="HN158" i="4"/>
  <c r="HO158" i="4"/>
  <c r="HP158" i="4"/>
  <c r="HQ158" i="4"/>
  <c r="HR158" i="4"/>
  <c r="HS158" i="4"/>
  <c r="HT158" i="4"/>
  <c r="HU158" i="4"/>
  <c r="HV158" i="4"/>
  <c r="HW158" i="4"/>
  <c r="HX158" i="4"/>
  <c r="HY158" i="4"/>
  <c r="HZ158" i="4"/>
  <c r="IA158" i="4"/>
  <c r="IB158" i="4"/>
  <c r="IC158" i="4"/>
  <c r="ID158" i="4"/>
  <c r="IE158" i="4"/>
  <c r="IF158" i="4"/>
  <c r="IG158" i="4"/>
  <c r="IH158" i="4"/>
  <c r="II158" i="4"/>
  <c r="IJ158" i="4"/>
  <c r="IK158" i="4"/>
  <c r="IM158" i="4"/>
  <c r="IN158" i="4"/>
  <c r="IO158" i="4"/>
  <c r="IP158" i="4"/>
  <c r="IQ158" i="4"/>
  <c r="IR158" i="4"/>
  <c r="IS158" i="4"/>
  <c r="IT158" i="4"/>
  <c r="IU158" i="4"/>
  <c r="IV158" i="4"/>
  <c r="IW158" i="4"/>
  <c r="IX158" i="4"/>
  <c r="IY158" i="4"/>
  <c r="IZ158" i="4"/>
  <c r="JA158" i="4"/>
  <c r="JB158" i="4"/>
  <c r="JC158" i="4"/>
  <c r="JD158" i="4"/>
  <c r="JE158" i="4"/>
  <c r="JG158" i="4"/>
  <c r="JH158" i="4"/>
  <c r="JI158" i="4"/>
  <c r="JJ158" i="4"/>
  <c r="JK158" i="4"/>
  <c r="JM158" i="4"/>
  <c r="JN158" i="4"/>
  <c r="JO158" i="4"/>
  <c r="JP158" i="4"/>
  <c r="JQ158" i="4"/>
  <c r="JR158" i="4"/>
  <c r="JT158" i="4"/>
  <c r="JU158" i="4"/>
  <c r="JV158" i="4"/>
  <c r="JX158" i="4"/>
  <c r="JY158" i="4"/>
  <c r="JZ158" i="4"/>
  <c r="KA158" i="4"/>
  <c r="KB158" i="4"/>
  <c r="KC158" i="4"/>
  <c r="KD158" i="4"/>
  <c r="KE158" i="4"/>
  <c r="KF158" i="4"/>
  <c r="KG158" i="4"/>
  <c r="KH158" i="4"/>
  <c r="KI158" i="4"/>
  <c r="KJ158" i="4"/>
  <c r="KK158" i="4"/>
  <c r="KL158" i="4"/>
  <c r="KM158" i="4"/>
  <c r="KN158" i="4"/>
  <c r="KO158" i="4"/>
  <c r="KP158" i="4"/>
  <c r="KQ158" i="4"/>
  <c r="KR158" i="4"/>
  <c r="KS158" i="4"/>
  <c r="KV158" i="4"/>
  <c r="KW158" i="4"/>
  <c r="KX158" i="4"/>
  <c r="KY158" i="4"/>
  <c r="KZ158" i="4"/>
  <c r="LA158" i="4"/>
  <c r="LB158" i="4"/>
  <c r="LC158" i="4"/>
  <c r="LD158" i="4"/>
  <c r="LE158" i="4"/>
  <c r="LF158" i="4"/>
  <c r="LG158" i="4"/>
  <c r="LH158" i="4"/>
  <c r="LI158" i="4"/>
  <c r="LJ158" i="4"/>
  <c r="LK158" i="4"/>
  <c r="LL158" i="4"/>
  <c r="LM158" i="4"/>
  <c r="LN158" i="4"/>
  <c r="LO158" i="4"/>
  <c r="LP158" i="4"/>
  <c r="LQ158" i="4"/>
  <c r="LR158" i="4"/>
  <c r="LS158" i="4"/>
  <c r="LT158" i="4"/>
  <c r="LU158" i="4"/>
  <c r="LV158" i="4"/>
  <c r="LW158" i="4"/>
  <c r="LX158" i="4"/>
  <c r="LY158" i="4"/>
  <c r="LZ158" i="4"/>
  <c r="MA158" i="4"/>
  <c r="MB158" i="4"/>
  <c r="MC158" i="4"/>
  <c r="MD158" i="4"/>
  <c r="ME158" i="4"/>
  <c r="MF158" i="4"/>
  <c r="MG158" i="4"/>
  <c r="MH158" i="4"/>
  <c r="MI158" i="4"/>
  <c r="MJ158" i="4"/>
  <c r="MK158" i="4"/>
  <c r="ML158" i="4"/>
  <c r="MM158" i="4"/>
  <c r="MN158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Z159" i="4"/>
  <c r="AA159" i="4"/>
  <c r="AB159" i="4"/>
  <c r="AC159" i="4"/>
  <c r="AD159" i="4"/>
  <c r="AE159" i="4"/>
  <c r="AF159" i="4"/>
  <c r="AG159" i="4"/>
  <c r="AH159" i="4"/>
  <c r="AI159" i="4"/>
  <c r="AJ159" i="4"/>
  <c r="AK159" i="4"/>
  <c r="AL159" i="4"/>
  <c r="AM159" i="4"/>
  <c r="AN159" i="4"/>
  <c r="AO159" i="4"/>
  <c r="AP159" i="4"/>
  <c r="AQ159" i="4"/>
  <c r="AR159" i="4"/>
  <c r="AS159" i="4"/>
  <c r="AT159" i="4"/>
  <c r="AU159" i="4"/>
  <c r="AV159" i="4"/>
  <c r="AW159" i="4"/>
  <c r="AX159" i="4"/>
  <c r="AY159" i="4"/>
  <c r="AZ159" i="4"/>
  <c r="BA159" i="4"/>
  <c r="BB159" i="4"/>
  <c r="BC159" i="4"/>
  <c r="BD159" i="4"/>
  <c r="BE159" i="4"/>
  <c r="BF159" i="4"/>
  <c r="BG159" i="4"/>
  <c r="BH159" i="4"/>
  <c r="BI159" i="4"/>
  <c r="BJ159" i="4"/>
  <c r="BK159" i="4"/>
  <c r="BL159" i="4"/>
  <c r="BM159" i="4"/>
  <c r="BN159" i="4"/>
  <c r="BO159" i="4"/>
  <c r="BP159" i="4"/>
  <c r="BQ159" i="4"/>
  <c r="BR159" i="4"/>
  <c r="BS159" i="4"/>
  <c r="BT159" i="4"/>
  <c r="BU159" i="4"/>
  <c r="BV159" i="4"/>
  <c r="BW159" i="4"/>
  <c r="BX159" i="4"/>
  <c r="BY159" i="4"/>
  <c r="BZ159" i="4"/>
  <c r="CA159" i="4"/>
  <c r="CB159" i="4"/>
  <c r="CC159" i="4"/>
  <c r="CD159" i="4"/>
  <c r="CE159" i="4"/>
  <c r="CF159" i="4"/>
  <c r="CG159" i="4"/>
  <c r="CH159" i="4"/>
  <c r="CI159" i="4"/>
  <c r="CJ159" i="4"/>
  <c r="CK159" i="4"/>
  <c r="CL159" i="4"/>
  <c r="CM159" i="4"/>
  <c r="CN159" i="4"/>
  <c r="CO159" i="4"/>
  <c r="CP159" i="4"/>
  <c r="CQ159" i="4"/>
  <c r="CR159" i="4"/>
  <c r="CS159" i="4"/>
  <c r="CT159" i="4"/>
  <c r="CU159" i="4"/>
  <c r="CV159" i="4"/>
  <c r="CW159" i="4"/>
  <c r="CX159" i="4"/>
  <c r="CY159" i="4"/>
  <c r="CZ159" i="4"/>
  <c r="DA159" i="4"/>
  <c r="DB159" i="4"/>
  <c r="DC159" i="4"/>
  <c r="DD159" i="4"/>
  <c r="DE159" i="4"/>
  <c r="DF159" i="4"/>
  <c r="DG159" i="4"/>
  <c r="DH159" i="4"/>
  <c r="DI159" i="4"/>
  <c r="DJ159" i="4"/>
  <c r="DK159" i="4"/>
  <c r="DL159" i="4"/>
  <c r="DM159" i="4"/>
  <c r="DN159" i="4"/>
  <c r="DO159" i="4"/>
  <c r="DP159" i="4"/>
  <c r="DQ159" i="4"/>
  <c r="DR159" i="4"/>
  <c r="DS159" i="4"/>
  <c r="DT159" i="4"/>
  <c r="DU159" i="4"/>
  <c r="DV159" i="4"/>
  <c r="DW159" i="4"/>
  <c r="DX159" i="4"/>
  <c r="DY159" i="4"/>
  <c r="DZ159" i="4"/>
  <c r="EA159" i="4"/>
  <c r="EB159" i="4"/>
  <c r="EC159" i="4"/>
  <c r="ED159" i="4"/>
  <c r="EE159" i="4"/>
  <c r="EF159" i="4"/>
  <c r="EG159" i="4"/>
  <c r="EH159" i="4"/>
  <c r="EI159" i="4"/>
  <c r="EJ159" i="4"/>
  <c r="EK159" i="4"/>
  <c r="EL159" i="4"/>
  <c r="EM159" i="4"/>
  <c r="EN159" i="4"/>
  <c r="EO159" i="4"/>
  <c r="EP159" i="4"/>
  <c r="EQ159" i="4"/>
  <c r="ER159" i="4"/>
  <c r="ES159" i="4"/>
  <c r="ET159" i="4"/>
  <c r="EU159" i="4"/>
  <c r="EV159" i="4"/>
  <c r="EW159" i="4"/>
  <c r="EX159" i="4"/>
  <c r="EY159" i="4"/>
  <c r="EZ159" i="4"/>
  <c r="FA159" i="4"/>
  <c r="FB159" i="4"/>
  <c r="FC159" i="4"/>
  <c r="FD159" i="4"/>
  <c r="FE159" i="4"/>
  <c r="FF159" i="4"/>
  <c r="FG159" i="4"/>
  <c r="FH159" i="4"/>
  <c r="FI159" i="4"/>
  <c r="FJ159" i="4"/>
  <c r="FM159" i="4"/>
  <c r="FN159" i="4"/>
  <c r="FO159" i="4"/>
  <c r="FP159" i="4"/>
  <c r="FQ159" i="4"/>
  <c r="FR159" i="4"/>
  <c r="FS159" i="4"/>
  <c r="FT159" i="4"/>
  <c r="FU159" i="4"/>
  <c r="FV159" i="4"/>
  <c r="FW159" i="4"/>
  <c r="FX159" i="4"/>
  <c r="FY159" i="4"/>
  <c r="FZ159" i="4"/>
  <c r="GA159" i="4"/>
  <c r="GB159" i="4"/>
  <c r="GC159" i="4"/>
  <c r="GD159" i="4"/>
  <c r="GE159" i="4"/>
  <c r="GF159" i="4"/>
  <c r="GG159" i="4"/>
  <c r="GH159" i="4"/>
  <c r="GI159" i="4"/>
  <c r="GJ159" i="4"/>
  <c r="GK159" i="4"/>
  <c r="GL159" i="4"/>
  <c r="GM159" i="4"/>
  <c r="GN159" i="4"/>
  <c r="GO159" i="4"/>
  <c r="GP159" i="4"/>
  <c r="GQ159" i="4"/>
  <c r="GS159" i="4"/>
  <c r="GT159" i="4"/>
  <c r="GU159" i="4"/>
  <c r="GV159" i="4"/>
  <c r="GW159" i="4"/>
  <c r="GX159" i="4"/>
  <c r="GY159" i="4"/>
  <c r="GZ159" i="4"/>
  <c r="HA159" i="4"/>
  <c r="HB159" i="4"/>
  <c r="HC159" i="4"/>
  <c r="HD159" i="4"/>
  <c r="HE159" i="4"/>
  <c r="HF159" i="4"/>
  <c r="HG159" i="4"/>
  <c r="HH159" i="4"/>
  <c r="HI159" i="4"/>
  <c r="HJ159" i="4"/>
  <c r="HK159" i="4"/>
  <c r="HL159" i="4"/>
  <c r="HM159" i="4"/>
  <c r="HN159" i="4"/>
  <c r="HO159" i="4"/>
  <c r="HP159" i="4"/>
  <c r="HQ159" i="4"/>
  <c r="HR159" i="4"/>
  <c r="HS159" i="4"/>
  <c r="HT159" i="4"/>
  <c r="HU159" i="4"/>
  <c r="HV159" i="4"/>
  <c r="HW159" i="4"/>
  <c r="HX159" i="4"/>
  <c r="HY159" i="4"/>
  <c r="HZ159" i="4"/>
  <c r="IA159" i="4"/>
  <c r="IB159" i="4"/>
  <c r="IC159" i="4"/>
  <c r="ID159" i="4"/>
  <c r="IE159" i="4"/>
  <c r="IF159" i="4"/>
  <c r="IG159" i="4"/>
  <c r="IH159" i="4"/>
  <c r="II159" i="4"/>
  <c r="IJ159" i="4"/>
  <c r="IK159" i="4"/>
  <c r="IM159" i="4"/>
  <c r="IN159" i="4"/>
  <c r="IO159" i="4"/>
  <c r="IP159" i="4"/>
  <c r="IQ159" i="4"/>
  <c r="IR159" i="4"/>
  <c r="IS159" i="4"/>
  <c r="IT159" i="4"/>
  <c r="IU159" i="4"/>
  <c r="IV159" i="4"/>
  <c r="IW159" i="4"/>
  <c r="IX159" i="4"/>
  <c r="IY159" i="4"/>
  <c r="IZ159" i="4"/>
  <c r="JA159" i="4"/>
  <c r="JB159" i="4"/>
  <c r="JC159" i="4"/>
  <c r="JD159" i="4"/>
  <c r="JE159" i="4"/>
  <c r="JG159" i="4"/>
  <c r="JH159" i="4"/>
  <c r="JI159" i="4"/>
  <c r="JJ159" i="4"/>
  <c r="JK159" i="4"/>
  <c r="JM159" i="4"/>
  <c r="JN159" i="4"/>
  <c r="JO159" i="4"/>
  <c r="JP159" i="4"/>
  <c r="JQ159" i="4"/>
  <c r="JR159" i="4"/>
  <c r="JT159" i="4"/>
  <c r="JU159" i="4"/>
  <c r="JV159" i="4"/>
  <c r="JX159" i="4"/>
  <c r="JY159" i="4"/>
  <c r="JZ159" i="4"/>
  <c r="KA159" i="4"/>
  <c r="KB159" i="4"/>
  <c r="KC159" i="4"/>
  <c r="KD159" i="4"/>
  <c r="KE159" i="4"/>
  <c r="KF159" i="4"/>
  <c r="KG159" i="4"/>
  <c r="KH159" i="4"/>
  <c r="KI159" i="4"/>
  <c r="KJ159" i="4"/>
  <c r="KK159" i="4"/>
  <c r="KL159" i="4"/>
  <c r="KM159" i="4"/>
  <c r="KN159" i="4"/>
  <c r="KO159" i="4"/>
  <c r="KP159" i="4"/>
  <c r="KQ159" i="4"/>
  <c r="KR159" i="4"/>
  <c r="KS159" i="4"/>
  <c r="KV159" i="4"/>
  <c r="KW159" i="4"/>
  <c r="KX159" i="4"/>
  <c r="KY159" i="4"/>
  <c r="KZ159" i="4"/>
  <c r="LA159" i="4"/>
  <c r="LB159" i="4"/>
  <c r="LC159" i="4"/>
  <c r="LD159" i="4"/>
  <c r="LE159" i="4"/>
  <c r="LF159" i="4"/>
  <c r="LG159" i="4"/>
  <c r="LH159" i="4"/>
  <c r="LI159" i="4"/>
  <c r="LJ159" i="4"/>
  <c r="LK159" i="4"/>
  <c r="LL159" i="4"/>
  <c r="LM159" i="4"/>
  <c r="LN159" i="4"/>
  <c r="LO159" i="4"/>
  <c r="LP159" i="4"/>
  <c r="LQ159" i="4"/>
  <c r="LR159" i="4"/>
  <c r="LS159" i="4"/>
  <c r="LT159" i="4"/>
  <c r="LU159" i="4"/>
  <c r="LV159" i="4"/>
  <c r="LW159" i="4"/>
  <c r="LX159" i="4"/>
  <c r="LY159" i="4"/>
  <c r="LZ159" i="4"/>
  <c r="MA159" i="4"/>
  <c r="MB159" i="4"/>
  <c r="MC159" i="4"/>
  <c r="MD159" i="4"/>
  <c r="ME159" i="4"/>
  <c r="MF159" i="4"/>
  <c r="MG159" i="4"/>
  <c r="MH159" i="4"/>
  <c r="MI159" i="4"/>
  <c r="MJ159" i="4"/>
  <c r="MK159" i="4"/>
  <c r="ML159" i="4"/>
  <c r="MM159" i="4"/>
  <c r="MN159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Z160" i="4"/>
  <c r="AA160" i="4"/>
  <c r="AB160" i="4"/>
  <c r="AC160" i="4"/>
  <c r="AD160" i="4"/>
  <c r="AE160" i="4"/>
  <c r="AF160" i="4"/>
  <c r="AG160" i="4"/>
  <c r="AH160" i="4"/>
  <c r="AI160" i="4"/>
  <c r="AJ160" i="4"/>
  <c r="AK160" i="4"/>
  <c r="AL160" i="4"/>
  <c r="AM160" i="4"/>
  <c r="AN160" i="4"/>
  <c r="AO160" i="4"/>
  <c r="AP160" i="4"/>
  <c r="AQ160" i="4"/>
  <c r="AR160" i="4"/>
  <c r="AS160" i="4"/>
  <c r="AT160" i="4"/>
  <c r="AU160" i="4"/>
  <c r="AV160" i="4"/>
  <c r="AW160" i="4"/>
  <c r="AX160" i="4"/>
  <c r="AY160" i="4"/>
  <c r="AZ160" i="4"/>
  <c r="BA160" i="4"/>
  <c r="BB160" i="4"/>
  <c r="BC160" i="4"/>
  <c r="BD160" i="4"/>
  <c r="BE160" i="4"/>
  <c r="BF160" i="4"/>
  <c r="BG160" i="4"/>
  <c r="BH160" i="4"/>
  <c r="BI160" i="4"/>
  <c r="BJ160" i="4"/>
  <c r="BK160" i="4"/>
  <c r="BL160" i="4"/>
  <c r="BM160" i="4"/>
  <c r="BN160" i="4"/>
  <c r="BO160" i="4"/>
  <c r="BP160" i="4"/>
  <c r="BQ160" i="4"/>
  <c r="BR160" i="4"/>
  <c r="BS160" i="4"/>
  <c r="BT160" i="4"/>
  <c r="BU160" i="4"/>
  <c r="BV160" i="4"/>
  <c r="BW160" i="4"/>
  <c r="BX160" i="4"/>
  <c r="BY160" i="4"/>
  <c r="BZ160" i="4"/>
  <c r="CA160" i="4"/>
  <c r="CB160" i="4"/>
  <c r="CC160" i="4"/>
  <c r="CD160" i="4"/>
  <c r="CE160" i="4"/>
  <c r="CF160" i="4"/>
  <c r="CG160" i="4"/>
  <c r="CH160" i="4"/>
  <c r="CI160" i="4"/>
  <c r="CJ160" i="4"/>
  <c r="CK160" i="4"/>
  <c r="CL160" i="4"/>
  <c r="CM160" i="4"/>
  <c r="CN160" i="4"/>
  <c r="CO160" i="4"/>
  <c r="CP160" i="4"/>
  <c r="CQ160" i="4"/>
  <c r="CR160" i="4"/>
  <c r="CS160" i="4"/>
  <c r="CT160" i="4"/>
  <c r="CU160" i="4"/>
  <c r="CV160" i="4"/>
  <c r="CW160" i="4"/>
  <c r="CX160" i="4"/>
  <c r="CY160" i="4"/>
  <c r="CZ160" i="4"/>
  <c r="DA160" i="4"/>
  <c r="DB160" i="4"/>
  <c r="DC160" i="4"/>
  <c r="DD160" i="4"/>
  <c r="DE160" i="4"/>
  <c r="DF160" i="4"/>
  <c r="DG160" i="4"/>
  <c r="DH160" i="4"/>
  <c r="DI160" i="4"/>
  <c r="DJ160" i="4"/>
  <c r="DK160" i="4"/>
  <c r="DL160" i="4"/>
  <c r="DM160" i="4"/>
  <c r="DN160" i="4"/>
  <c r="DO160" i="4"/>
  <c r="DP160" i="4"/>
  <c r="DQ160" i="4"/>
  <c r="DR160" i="4"/>
  <c r="DS160" i="4"/>
  <c r="DT160" i="4"/>
  <c r="DU160" i="4"/>
  <c r="DV160" i="4"/>
  <c r="DW160" i="4"/>
  <c r="DX160" i="4"/>
  <c r="DY160" i="4"/>
  <c r="DZ160" i="4"/>
  <c r="EA160" i="4"/>
  <c r="EB160" i="4"/>
  <c r="EC160" i="4"/>
  <c r="ED160" i="4"/>
  <c r="EE160" i="4"/>
  <c r="EF160" i="4"/>
  <c r="EG160" i="4"/>
  <c r="EH160" i="4"/>
  <c r="EI160" i="4"/>
  <c r="EJ160" i="4"/>
  <c r="EK160" i="4"/>
  <c r="EL160" i="4"/>
  <c r="EM160" i="4"/>
  <c r="EN160" i="4"/>
  <c r="EO160" i="4"/>
  <c r="EP160" i="4"/>
  <c r="EQ160" i="4"/>
  <c r="ER160" i="4"/>
  <c r="ES160" i="4"/>
  <c r="ET160" i="4"/>
  <c r="EU160" i="4"/>
  <c r="EV160" i="4"/>
  <c r="EW160" i="4"/>
  <c r="EX160" i="4"/>
  <c r="EY160" i="4"/>
  <c r="EZ160" i="4"/>
  <c r="FA160" i="4"/>
  <c r="FB160" i="4"/>
  <c r="FC160" i="4"/>
  <c r="FD160" i="4"/>
  <c r="FE160" i="4"/>
  <c r="FF160" i="4"/>
  <c r="FG160" i="4"/>
  <c r="FH160" i="4"/>
  <c r="FI160" i="4"/>
  <c r="FJ160" i="4"/>
  <c r="FM160" i="4"/>
  <c r="FN160" i="4"/>
  <c r="FO160" i="4"/>
  <c r="FP160" i="4"/>
  <c r="FQ160" i="4"/>
  <c r="FR160" i="4"/>
  <c r="FS160" i="4"/>
  <c r="FT160" i="4"/>
  <c r="FU160" i="4"/>
  <c r="FV160" i="4"/>
  <c r="FW160" i="4"/>
  <c r="FX160" i="4"/>
  <c r="FY160" i="4"/>
  <c r="FZ160" i="4"/>
  <c r="GA160" i="4"/>
  <c r="GB160" i="4"/>
  <c r="GC160" i="4"/>
  <c r="GD160" i="4"/>
  <c r="GE160" i="4"/>
  <c r="GF160" i="4"/>
  <c r="GG160" i="4"/>
  <c r="GH160" i="4"/>
  <c r="GI160" i="4"/>
  <c r="GJ160" i="4"/>
  <c r="GK160" i="4"/>
  <c r="GL160" i="4"/>
  <c r="GM160" i="4"/>
  <c r="GN160" i="4"/>
  <c r="GO160" i="4"/>
  <c r="GP160" i="4"/>
  <c r="GQ160" i="4"/>
  <c r="GS160" i="4"/>
  <c r="GT160" i="4"/>
  <c r="GU160" i="4"/>
  <c r="GV160" i="4"/>
  <c r="GW160" i="4"/>
  <c r="GX160" i="4"/>
  <c r="GY160" i="4"/>
  <c r="GZ160" i="4"/>
  <c r="HA160" i="4"/>
  <c r="HB160" i="4"/>
  <c r="HC160" i="4"/>
  <c r="HD160" i="4"/>
  <c r="HE160" i="4"/>
  <c r="HF160" i="4"/>
  <c r="HG160" i="4"/>
  <c r="HH160" i="4"/>
  <c r="HI160" i="4"/>
  <c r="HJ160" i="4"/>
  <c r="HK160" i="4"/>
  <c r="HL160" i="4"/>
  <c r="HM160" i="4"/>
  <c r="HN160" i="4"/>
  <c r="HO160" i="4"/>
  <c r="HP160" i="4"/>
  <c r="HQ160" i="4"/>
  <c r="HR160" i="4"/>
  <c r="HS160" i="4"/>
  <c r="HT160" i="4"/>
  <c r="HU160" i="4"/>
  <c r="HV160" i="4"/>
  <c r="HW160" i="4"/>
  <c r="HX160" i="4"/>
  <c r="HY160" i="4"/>
  <c r="HZ160" i="4"/>
  <c r="IA160" i="4"/>
  <c r="IB160" i="4"/>
  <c r="IC160" i="4"/>
  <c r="ID160" i="4"/>
  <c r="IE160" i="4"/>
  <c r="IF160" i="4"/>
  <c r="IG160" i="4"/>
  <c r="IH160" i="4"/>
  <c r="II160" i="4"/>
  <c r="IJ160" i="4"/>
  <c r="IK160" i="4"/>
  <c r="IM160" i="4"/>
  <c r="IN160" i="4"/>
  <c r="IO160" i="4"/>
  <c r="IP160" i="4"/>
  <c r="IQ160" i="4"/>
  <c r="IR160" i="4"/>
  <c r="IS160" i="4"/>
  <c r="IT160" i="4"/>
  <c r="IU160" i="4"/>
  <c r="IV160" i="4"/>
  <c r="IW160" i="4"/>
  <c r="IX160" i="4"/>
  <c r="IY160" i="4"/>
  <c r="IZ160" i="4"/>
  <c r="JA160" i="4"/>
  <c r="JB160" i="4"/>
  <c r="JC160" i="4"/>
  <c r="JD160" i="4"/>
  <c r="JE160" i="4"/>
  <c r="JG160" i="4"/>
  <c r="JH160" i="4"/>
  <c r="JI160" i="4"/>
  <c r="JJ160" i="4"/>
  <c r="JK160" i="4"/>
  <c r="JM160" i="4"/>
  <c r="JN160" i="4"/>
  <c r="JO160" i="4"/>
  <c r="JP160" i="4"/>
  <c r="JQ160" i="4"/>
  <c r="JR160" i="4"/>
  <c r="JT160" i="4"/>
  <c r="JU160" i="4"/>
  <c r="JV160" i="4"/>
  <c r="JX160" i="4"/>
  <c r="JY160" i="4"/>
  <c r="JZ160" i="4"/>
  <c r="KA160" i="4"/>
  <c r="KB160" i="4"/>
  <c r="KC160" i="4"/>
  <c r="KD160" i="4"/>
  <c r="KE160" i="4"/>
  <c r="KF160" i="4"/>
  <c r="KG160" i="4"/>
  <c r="KH160" i="4"/>
  <c r="KI160" i="4"/>
  <c r="KJ160" i="4"/>
  <c r="KK160" i="4"/>
  <c r="KL160" i="4"/>
  <c r="KM160" i="4"/>
  <c r="KN160" i="4"/>
  <c r="KO160" i="4"/>
  <c r="KP160" i="4"/>
  <c r="KQ160" i="4"/>
  <c r="KR160" i="4"/>
  <c r="KS160" i="4"/>
  <c r="KV160" i="4"/>
  <c r="KW160" i="4"/>
  <c r="KX160" i="4"/>
  <c r="KY160" i="4"/>
  <c r="KZ160" i="4"/>
  <c r="LA160" i="4"/>
  <c r="LB160" i="4"/>
  <c r="LC160" i="4"/>
  <c r="LD160" i="4"/>
  <c r="LE160" i="4"/>
  <c r="LF160" i="4"/>
  <c r="LG160" i="4"/>
  <c r="LH160" i="4"/>
  <c r="LI160" i="4"/>
  <c r="LJ160" i="4"/>
  <c r="LK160" i="4"/>
  <c r="LL160" i="4"/>
  <c r="LM160" i="4"/>
  <c r="LN160" i="4"/>
  <c r="LO160" i="4"/>
  <c r="LP160" i="4"/>
  <c r="LQ160" i="4"/>
  <c r="LR160" i="4"/>
  <c r="LS160" i="4"/>
  <c r="LT160" i="4"/>
  <c r="LU160" i="4"/>
  <c r="LV160" i="4"/>
  <c r="LW160" i="4"/>
  <c r="LX160" i="4"/>
  <c r="LY160" i="4"/>
  <c r="LZ160" i="4"/>
  <c r="MA160" i="4"/>
  <c r="MB160" i="4"/>
  <c r="MC160" i="4"/>
  <c r="MD160" i="4"/>
  <c r="ME160" i="4"/>
  <c r="MF160" i="4"/>
  <c r="MG160" i="4"/>
  <c r="MH160" i="4"/>
  <c r="MI160" i="4"/>
  <c r="MJ160" i="4"/>
  <c r="MK160" i="4"/>
  <c r="ML160" i="4"/>
  <c r="MM160" i="4"/>
  <c r="MN160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Z161" i="4"/>
  <c r="AA161" i="4"/>
  <c r="AB161" i="4"/>
  <c r="AC161" i="4"/>
  <c r="AD161" i="4"/>
  <c r="AE161" i="4"/>
  <c r="AF161" i="4"/>
  <c r="AG161" i="4"/>
  <c r="AH161" i="4"/>
  <c r="AI161" i="4"/>
  <c r="AJ161" i="4"/>
  <c r="AK161" i="4"/>
  <c r="AL161" i="4"/>
  <c r="AM161" i="4"/>
  <c r="AN161" i="4"/>
  <c r="AO161" i="4"/>
  <c r="AP161" i="4"/>
  <c r="AQ161" i="4"/>
  <c r="AR161" i="4"/>
  <c r="AS161" i="4"/>
  <c r="AT161" i="4"/>
  <c r="AU161" i="4"/>
  <c r="AV161" i="4"/>
  <c r="AW161" i="4"/>
  <c r="AX161" i="4"/>
  <c r="AY161" i="4"/>
  <c r="AZ161" i="4"/>
  <c r="BA161" i="4"/>
  <c r="BB161" i="4"/>
  <c r="BC161" i="4"/>
  <c r="BD161" i="4"/>
  <c r="BE161" i="4"/>
  <c r="BF161" i="4"/>
  <c r="BG161" i="4"/>
  <c r="BH161" i="4"/>
  <c r="BI161" i="4"/>
  <c r="BJ161" i="4"/>
  <c r="BK161" i="4"/>
  <c r="BL161" i="4"/>
  <c r="BM161" i="4"/>
  <c r="BN161" i="4"/>
  <c r="BO161" i="4"/>
  <c r="BP161" i="4"/>
  <c r="BQ161" i="4"/>
  <c r="BR161" i="4"/>
  <c r="BS161" i="4"/>
  <c r="BT161" i="4"/>
  <c r="BU161" i="4"/>
  <c r="BV161" i="4"/>
  <c r="BW161" i="4"/>
  <c r="BX161" i="4"/>
  <c r="BY161" i="4"/>
  <c r="BZ161" i="4"/>
  <c r="CA161" i="4"/>
  <c r="CB161" i="4"/>
  <c r="CC161" i="4"/>
  <c r="CD161" i="4"/>
  <c r="CE161" i="4"/>
  <c r="CF161" i="4"/>
  <c r="CG161" i="4"/>
  <c r="CH161" i="4"/>
  <c r="CI161" i="4"/>
  <c r="CJ161" i="4"/>
  <c r="CK161" i="4"/>
  <c r="CL161" i="4"/>
  <c r="CM161" i="4"/>
  <c r="CN161" i="4"/>
  <c r="CO161" i="4"/>
  <c r="CP161" i="4"/>
  <c r="CQ161" i="4"/>
  <c r="CR161" i="4"/>
  <c r="CS161" i="4"/>
  <c r="CT161" i="4"/>
  <c r="CU161" i="4"/>
  <c r="CV161" i="4"/>
  <c r="CW161" i="4"/>
  <c r="CX161" i="4"/>
  <c r="CY161" i="4"/>
  <c r="CZ161" i="4"/>
  <c r="DA161" i="4"/>
  <c r="DB161" i="4"/>
  <c r="DC161" i="4"/>
  <c r="DD161" i="4"/>
  <c r="DE161" i="4"/>
  <c r="DF161" i="4"/>
  <c r="DG161" i="4"/>
  <c r="DH161" i="4"/>
  <c r="DI161" i="4"/>
  <c r="DJ161" i="4"/>
  <c r="DK161" i="4"/>
  <c r="DL161" i="4"/>
  <c r="DM161" i="4"/>
  <c r="DN161" i="4"/>
  <c r="DO161" i="4"/>
  <c r="DP161" i="4"/>
  <c r="DQ161" i="4"/>
  <c r="DR161" i="4"/>
  <c r="DS161" i="4"/>
  <c r="DT161" i="4"/>
  <c r="DU161" i="4"/>
  <c r="DV161" i="4"/>
  <c r="DW161" i="4"/>
  <c r="DX161" i="4"/>
  <c r="DY161" i="4"/>
  <c r="DZ161" i="4"/>
  <c r="EA161" i="4"/>
  <c r="EB161" i="4"/>
  <c r="EC161" i="4"/>
  <c r="ED161" i="4"/>
  <c r="EE161" i="4"/>
  <c r="EF161" i="4"/>
  <c r="EG161" i="4"/>
  <c r="EH161" i="4"/>
  <c r="EI161" i="4"/>
  <c r="EJ161" i="4"/>
  <c r="EK161" i="4"/>
  <c r="EL161" i="4"/>
  <c r="EM161" i="4"/>
  <c r="EN161" i="4"/>
  <c r="EO161" i="4"/>
  <c r="EP161" i="4"/>
  <c r="EQ161" i="4"/>
  <c r="ER161" i="4"/>
  <c r="ES161" i="4"/>
  <c r="ET161" i="4"/>
  <c r="EU161" i="4"/>
  <c r="EV161" i="4"/>
  <c r="EW161" i="4"/>
  <c r="EX161" i="4"/>
  <c r="EY161" i="4"/>
  <c r="EZ161" i="4"/>
  <c r="FA161" i="4"/>
  <c r="FB161" i="4"/>
  <c r="FC161" i="4"/>
  <c r="FD161" i="4"/>
  <c r="FE161" i="4"/>
  <c r="FF161" i="4"/>
  <c r="FG161" i="4"/>
  <c r="FH161" i="4"/>
  <c r="FI161" i="4"/>
  <c r="FJ161" i="4"/>
  <c r="FM161" i="4"/>
  <c r="FN161" i="4"/>
  <c r="FO161" i="4"/>
  <c r="FP161" i="4"/>
  <c r="FQ161" i="4"/>
  <c r="FR161" i="4"/>
  <c r="FS161" i="4"/>
  <c r="FT161" i="4"/>
  <c r="FU161" i="4"/>
  <c r="FV161" i="4"/>
  <c r="FW161" i="4"/>
  <c r="FX161" i="4"/>
  <c r="FY161" i="4"/>
  <c r="FZ161" i="4"/>
  <c r="GA161" i="4"/>
  <c r="GB161" i="4"/>
  <c r="GC161" i="4"/>
  <c r="GD161" i="4"/>
  <c r="GE161" i="4"/>
  <c r="GF161" i="4"/>
  <c r="GG161" i="4"/>
  <c r="GH161" i="4"/>
  <c r="GI161" i="4"/>
  <c r="GJ161" i="4"/>
  <c r="GK161" i="4"/>
  <c r="GL161" i="4"/>
  <c r="GM161" i="4"/>
  <c r="GN161" i="4"/>
  <c r="GO161" i="4"/>
  <c r="GP161" i="4"/>
  <c r="GQ161" i="4"/>
  <c r="GS161" i="4"/>
  <c r="GT161" i="4"/>
  <c r="GU161" i="4"/>
  <c r="GV161" i="4"/>
  <c r="GW161" i="4"/>
  <c r="GX161" i="4"/>
  <c r="GY161" i="4"/>
  <c r="GZ161" i="4"/>
  <c r="HA161" i="4"/>
  <c r="HB161" i="4"/>
  <c r="HC161" i="4"/>
  <c r="HD161" i="4"/>
  <c r="HE161" i="4"/>
  <c r="HF161" i="4"/>
  <c r="HG161" i="4"/>
  <c r="HH161" i="4"/>
  <c r="HI161" i="4"/>
  <c r="HJ161" i="4"/>
  <c r="HK161" i="4"/>
  <c r="HL161" i="4"/>
  <c r="HM161" i="4"/>
  <c r="HN161" i="4"/>
  <c r="HO161" i="4"/>
  <c r="HP161" i="4"/>
  <c r="HQ161" i="4"/>
  <c r="HR161" i="4"/>
  <c r="HS161" i="4"/>
  <c r="HT161" i="4"/>
  <c r="HU161" i="4"/>
  <c r="HV161" i="4"/>
  <c r="HW161" i="4"/>
  <c r="HX161" i="4"/>
  <c r="HY161" i="4"/>
  <c r="HZ161" i="4"/>
  <c r="IA161" i="4"/>
  <c r="IB161" i="4"/>
  <c r="IC161" i="4"/>
  <c r="ID161" i="4"/>
  <c r="IE161" i="4"/>
  <c r="IF161" i="4"/>
  <c r="IG161" i="4"/>
  <c r="IH161" i="4"/>
  <c r="II161" i="4"/>
  <c r="IJ161" i="4"/>
  <c r="IK161" i="4"/>
  <c r="IM161" i="4"/>
  <c r="IN161" i="4"/>
  <c r="IO161" i="4"/>
  <c r="IP161" i="4"/>
  <c r="IQ161" i="4"/>
  <c r="IR161" i="4"/>
  <c r="IS161" i="4"/>
  <c r="IT161" i="4"/>
  <c r="IU161" i="4"/>
  <c r="IV161" i="4"/>
  <c r="IW161" i="4"/>
  <c r="IX161" i="4"/>
  <c r="IY161" i="4"/>
  <c r="IZ161" i="4"/>
  <c r="JA161" i="4"/>
  <c r="JB161" i="4"/>
  <c r="JC161" i="4"/>
  <c r="JD161" i="4"/>
  <c r="JE161" i="4"/>
  <c r="JG161" i="4"/>
  <c r="JH161" i="4"/>
  <c r="JI161" i="4"/>
  <c r="JJ161" i="4"/>
  <c r="JK161" i="4"/>
  <c r="JM161" i="4"/>
  <c r="JN161" i="4"/>
  <c r="JO161" i="4"/>
  <c r="JP161" i="4"/>
  <c r="JQ161" i="4"/>
  <c r="JR161" i="4"/>
  <c r="JT161" i="4"/>
  <c r="JU161" i="4"/>
  <c r="JV161" i="4"/>
  <c r="JX161" i="4"/>
  <c r="JY161" i="4"/>
  <c r="JZ161" i="4"/>
  <c r="KA161" i="4"/>
  <c r="KB161" i="4"/>
  <c r="KC161" i="4"/>
  <c r="KD161" i="4"/>
  <c r="KE161" i="4"/>
  <c r="KF161" i="4"/>
  <c r="KG161" i="4"/>
  <c r="KH161" i="4"/>
  <c r="KI161" i="4"/>
  <c r="KJ161" i="4"/>
  <c r="KK161" i="4"/>
  <c r="KL161" i="4"/>
  <c r="KM161" i="4"/>
  <c r="KN161" i="4"/>
  <c r="KO161" i="4"/>
  <c r="KP161" i="4"/>
  <c r="KQ161" i="4"/>
  <c r="KR161" i="4"/>
  <c r="KS161" i="4"/>
  <c r="KV161" i="4"/>
  <c r="KW161" i="4"/>
  <c r="KX161" i="4"/>
  <c r="KY161" i="4"/>
  <c r="KZ161" i="4"/>
  <c r="LA161" i="4"/>
  <c r="LB161" i="4"/>
  <c r="LC161" i="4"/>
  <c r="LD161" i="4"/>
  <c r="LE161" i="4"/>
  <c r="LF161" i="4"/>
  <c r="LG161" i="4"/>
  <c r="LH161" i="4"/>
  <c r="LI161" i="4"/>
  <c r="LJ161" i="4"/>
  <c r="LK161" i="4"/>
  <c r="LL161" i="4"/>
  <c r="LM161" i="4"/>
  <c r="LN161" i="4"/>
  <c r="LO161" i="4"/>
  <c r="LP161" i="4"/>
  <c r="LQ161" i="4"/>
  <c r="LR161" i="4"/>
  <c r="LS161" i="4"/>
  <c r="LT161" i="4"/>
  <c r="LU161" i="4"/>
  <c r="LV161" i="4"/>
  <c r="LW161" i="4"/>
  <c r="LX161" i="4"/>
  <c r="LY161" i="4"/>
  <c r="LZ161" i="4"/>
  <c r="MA161" i="4"/>
  <c r="MB161" i="4"/>
  <c r="MC161" i="4"/>
  <c r="MD161" i="4"/>
  <c r="ME161" i="4"/>
  <c r="MF161" i="4"/>
  <c r="MG161" i="4"/>
  <c r="MH161" i="4"/>
  <c r="MI161" i="4"/>
  <c r="MJ161" i="4"/>
  <c r="MK161" i="4"/>
  <c r="ML161" i="4"/>
  <c r="MM161" i="4"/>
  <c r="MN161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Z162" i="4"/>
  <c r="AA162" i="4"/>
  <c r="AB162" i="4"/>
  <c r="AC162" i="4"/>
  <c r="AD162" i="4"/>
  <c r="AE162" i="4"/>
  <c r="AF162" i="4"/>
  <c r="AG162" i="4"/>
  <c r="AH162" i="4"/>
  <c r="AI162" i="4"/>
  <c r="AJ162" i="4"/>
  <c r="AK162" i="4"/>
  <c r="AL162" i="4"/>
  <c r="AM162" i="4"/>
  <c r="AN162" i="4"/>
  <c r="AO162" i="4"/>
  <c r="AP162" i="4"/>
  <c r="AQ162" i="4"/>
  <c r="AR162" i="4"/>
  <c r="AS162" i="4"/>
  <c r="AT162" i="4"/>
  <c r="AU162" i="4"/>
  <c r="AV162" i="4"/>
  <c r="AW162" i="4"/>
  <c r="AX162" i="4"/>
  <c r="AY162" i="4"/>
  <c r="AZ162" i="4"/>
  <c r="BA162" i="4"/>
  <c r="BB162" i="4"/>
  <c r="BC162" i="4"/>
  <c r="BD162" i="4"/>
  <c r="BE162" i="4"/>
  <c r="BF162" i="4"/>
  <c r="BG162" i="4"/>
  <c r="BH162" i="4"/>
  <c r="BI162" i="4"/>
  <c r="BJ162" i="4"/>
  <c r="BK162" i="4"/>
  <c r="BL162" i="4"/>
  <c r="BM162" i="4"/>
  <c r="BN162" i="4"/>
  <c r="BO162" i="4"/>
  <c r="BP162" i="4"/>
  <c r="BQ162" i="4"/>
  <c r="BR162" i="4"/>
  <c r="BS162" i="4"/>
  <c r="BT162" i="4"/>
  <c r="BU162" i="4"/>
  <c r="BV162" i="4"/>
  <c r="BW162" i="4"/>
  <c r="BX162" i="4"/>
  <c r="BY162" i="4"/>
  <c r="BZ162" i="4"/>
  <c r="CA162" i="4"/>
  <c r="CB162" i="4"/>
  <c r="CC162" i="4"/>
  <c r="CD162" i="4"/>
  <c r="CE162" i="4"/>
  <c r="CF162" i="4"/>
  <c r="CG162" i="4"/>
  <c r="CH162" i="4"/>
  <c r="CI162" i="4"/>
  <c r="CJ162" i="4"/>
  <c r="CK162" i="4"/>
  <c r="CL162" i="4"/>
  <c r="CM162" i="4"/>
  <c r="CN162" i="4"/>
  <c r="CO162" i="4"/>
  <c r="CP162" i="4"/>
  <c r="CQ162" i="4"/>
  <c r="CR162" i="4"/>
  <c r="CS162" i="4"/>
  <c r="CT162" i="4"/>
  <c r="CU162" i="4"/>
  <c r="CV162" i="4"/>
  <c r="CW162" i="4"/>
  <c r="CX162" i="4"/>
  <c r="CY162" i="4"/>
  <c r="CZ162" i="4"/>
  <c r="DA162" i="4"/>
  <c r="DB162" i="4"/>
  <c r="DC162" i="4"/>
  <c r="DD162" i="4"/>
  <c r="DE162" i="4"/>
  <c r="DF162" i="4"/>
  <c r="DG162" i="4"/>
  <c r="DH162" i="4"/>
  <c r="DI162" i="4"/>
  <c r="DJ162" i="4"/>
  <c r="DK162" i="4"/>
  <c r="DL162" i="4"/>
  <c r="DM162" i="4"/>
  <c r="DN162" i="4"/>
  <c r="DO162" i="4"/>
  <c r="DP162" i="4"/>
  <c r="DQ162" i="4"/>
  <c r="DR162" i="4"/>
  <c r="DS162" i="4"/>
  <c r="DT162" i="4"/>
  <c r="DU162" i="4"/>
  <c r="DV162" i="4"/>
  <c r="DW162" i="4"/>
  <c r="DX162" i="4"/>
  <c r="DY162" i="4"/>
  <c r="DZ162" i="4"/>
  <c r="EA162" i="4"/>
  <c r="EB162" i="4"/>
  <c r="EC162" i="4"/>
  <c r="ED162" i="4"/>
  <c r="EE162" i="4"/>
  <c r="EF162" i="4"/>
  <c r="EG162" i="4"/>
  <c r="EH162" i="4"/>
  <c r="EI162" i="4"/>
  <c r="EJ162" i="4"/>
  <c r="EK162" i="4"/>
  <c r="EL162" i="4"/>
  <c r="EM162" i="4"/>
  <c r="EN162" i="4"/>
  <c r="EO162" i="4"/>
  <c r="EP162" i="4"/>
  <c r="EQ162" i="4"/>
  <c r="ER162" i="4"/>
  <c r="ES162" i="4"/>
  <c r="ET162" i="4"/>
  <c r="EU162" i="4"/>
  <c r="EV162" i="4"/>
  <c r="EW162" i="4"/>
  <c r="EX162" i="4"/>
  <c r="EY162" i="4"/>
  <c r="EZ162" i="4"/>
  <c r="FA162" i="4"/>
  <c r="FB162" i="4"/>
  <c r="FC162" i="4"/>
  <c r="FD162" i="4"/>
  <c r="FE162" i="4"/>
  <c r="FF162" i="4"/>
  <c r="FG162" i="4"/>
  <c r="FH162" i="4"/>
  <c r="FI162" i="4"/>
  <c r="FJ162" i="4"/>
  <c r="FM162" i="4"/>
  <c r="FN162" i="4"/>
  <c r="FO162" i="4"/>
  <c r="FP162" i="4"/>
  <c r="FQ162" i="4"/>
  <c r="FR162" i="4"/>
  <c r="FS162" i="4"/>
  <c r="FT162" i="4"/>
  <c r="FU162" i="4"/>
  <c r="FV162" i="4"/>
  <c r="FW162" i="4"/>
  <c r="FX162" i="4"/>
  <c r="FY162" i="4"/>
  <c r="FZ162" i="4"/>
  <c r="GA162" i="4"/>
  <c r="GB162" i="4"/>
  <c r="GC162" i="4"/>
  <c r="GD162" i="4"/>
  <c r="GE162" i="4"/>
  <c r="GF162" i="4"/>
  <c r="GG162" i="4"/>
  <c r="GH162" i="4"/>
  <c r="GI162" i="4"/>
  <c r="GJ162" i="4"/>
  <c r="GK162" i="4"/>
  <c r="GL162" i="4"/>
  <c r="GM162" i="4"/>
  <c r="GN162" i="4"/>
  <c r="GO162" i="4"/>
  <c r="GP162" i="4"/>
  <c r="GQ162" i="4"/>
  <c r="GS162" i="4"/>
  <c r="GT162" i="4"/>
  <c r="GU162" i="4"/>
  <c r="GV162" i="4"/>
  <c r="GW162" i="4"/>
  <c r="GX162" i="4"/>
  <c r="GY162" i="4"/>
  <c r="GZ162" i="4"/>
  <c r="HA162" i="4"/>
  <c r="HB162" i="4"/>
  <c r="HC162" i="4"/>
  <c r="HD162" i="4"/>
  <c r="HE162" i="4"/>
  <c r="HF162" i="4"/>
  <c r="HG162" i="4"/>
  <c r="HH162" i="4"/>
  <c r="HI162" i="4"/>
  <c r="HJ162" i="4"/>
  <c r="HK162" i="4"/>
  <c r="HL162" i="4"/>
  <c r="HM162" i="4"/>
  <c r="HN162" i="4"/>
  <c r="HO162" i="4"/>
  <c r="HP162" i="4"/>
  <c r="HQ162" i="4"/>
  <c r="HR162" i="4"/>
  <c r="HS162" i="4"/>
  <c r="HT162" i="4"/>
  <c r="HU162" i="4"/>
  <c r="HV162" i="4"/>
  <c r="HW162" i="4"/>
  <c r="HX162" i="4"/>
  <c r="HY162" i="4"/>
  <c r="HZ162" i="4"/>
  <c r="IA162" i="4"/>
  <c r="IB162" i="4"/>
  <c r="IC162" i="4"/>
  <c r="ID162" i="4"/>
  <c r="IE162" i="4"/>
  <c r="IF162" i="4"/>
  <c r="IG162" i="4"/>
  <c r="IH162" i="4"/>
  <c r="II162" i="4"/>
  <c r="IJ162" i="4"/>
  <c r="IK162" i="4"/>
  <c r="IM162" i="4"/>
  <c r="IN162" i="4"/>
  <c r="IO162" i="4"/>
  <c r="IP162" i="4"/>
  <c r="IQ162" i="4"/>
  <c r="IR162" i="4"/>
  <c r="IS162" i="4"/>
  <c r="IT162" i="4"/>
  <c r="IU162" i="4"/>
  <c r="IV162" i="4"/>
  <c r="IW162" i="4"/>
  <c r="IX162" i="4"/>
  <c r="IY162" i="4"/>
  <c r="IZ162" i="4"/>
  <c r="JA162" i="4"/>
  <c r="JB162" i="4"/>
  <c r="JC162" i="4"/>
  <c r="JD162" i="4"/>
  <c r="JE162" i="4"/>
  <c r="JG162" i="4"/>
  <c r="JH162" i="4"/>
  <c r="JI162" i="4"/>
  <c r="JJ162" i="4"/>
  <c r="JK162" i="4"/>
  <c r="JM162" i="4"/>
  <c r="JN162" i="4"/>
  <c r="JO162" i="4"/>
  <c r="JP162" i="4"/>
  <c r="JQ162" i="4"/>
  <c r="JR162" i="4"/>
  <c r="JT162" i="4"/>
  <c r="JU162" i="4"/>
  <c r="JV162" i="4"/>
  <c r="JX162" i="4"/>
  <c r="JY162" i="4"/>
  <c r="JZ162" i="4"/>
  <c r="KA162" i="4"/>
  <c r="KB162" i="4"/>
  <c r="KC162" i="4"/>
  <c r="KD162" i="4"/>
  <c r="KE162" i="4"/>
  <c r="KF162" i="4"/>
  <c r="KG162" i="4"/>
  <c r="KH162" i="4"/>
  <c r="KI162" i="4"/>
  <c r="KJ162" i="4"/>
  <c r="KK162" i="4"/>
  <c r="KL162" i="4"/>
  <c r="KM162" i="4"/>
  <c r="KN162" i="4"/>
  <c r="KO162" i="4"/>
  <c r="KP162" i="4"/>
  <c r="KQ162" i="4"/>
  <c r="KR162" i="4"/>
  <c r="KS162" i="4"/>
  <c r="KV162" i="4"/>
  <c r="KW162" i="4"/>
  <c r="KX162" i="4"/>
  <c r="KY162" i="4"/>
  <c r="KZ162" i="4"/>
  <c r="LA162" i="4"/>
  <c r="LB162" i="4"/>
  <c r="LC162" i="4"/>
  <c r="LD162" i="4"/>
  <c r="LE162" i="4"/>
  <c r="LF162" i="4"/>
  <c r="LG162" i="4"/>
  <c r="LH162" i="4"/>
  <c r="LI162" i="4"/>
  <c r="LJ162" i="4"/>
  <c r="LK162" i="4"/>
  <c r="LL162" i="4"/>
  <c r="LM162" i="4"/>
  <c r="LN162" i="4"/>
  <c r="LO162" i="4"/>
  <c r="LP162" i="4"/>
  <c r="LQ162" i="4"/>
  <c r="LR162" i="4"/>
  <c r="LS162" i="4"/>
  <c r="LT162" i="4"/>
  <c r="LU162" i="4"/>
  <c r="LV162" i="4"/>
  <c r="LW162" i="4"/>
  <c r="LX162" i="4"/>
  <c r="LY162" i="4"/>
  <c r="LZ162" i="4"/>
  <c r="MA162" i="4"/>
  <c r="MB162" i="4"/>
  <c r="MC162" i="4"/>
  <c r="MD162" i="4"/>
  <c r="ME162" i="4"/>
  <c r="MF162" i="4"/>
  <c r="MG162" i="4"/>
  <c r="MH162" i="4"/>
  <c r="MI162" i="4"/>
  <c r="MJ162" i="4"/>
  <c r="MK162" i="4"/>
  <c r="ML162" i="4"/>
  <c r="MM162" i="4"/>
  <c r="MN162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Z163" i="4"/>
  <c r="AA163" i="4"/>
  <c r="AB163" i="4"/>
  <c r="AC163" i="4"/>
  <c r="AD163" i="4"/>
  <c r="AE163" i="4"/>
  <c r="AF163" i="4"/>
  <c r="AG163" i="4"/>
  <c r="AH163" i="4"/>
  <c r="AI163" i="4"/>
  <c r="AJ163" i="4"/>
  <c r="AK163" i="4"/>
  <c r="AL163" i="4"/>
  <c r="AM163" i="4"/>
  <c r="AN163" i="4"/>
  <c r="AO163" i="4"/>
  <c r="AP163" i="4"/>
  <c r="AQ163" i="4"/>
  <c r="AR163" i="4"/>
  <c r="AS163" i="4"/>
  <c r="AT163" i="4"/>
  <c r="AU163" i="4"/>
  <c r="AV163" i="4"/>
  <c r="AW163" i="4"/>
  <c r="AX163" i="4"/>
  <c r="AY163" i="4"/>
  <c r="AZ163" i="4"/>
  <c r="BA163" i="4"/>
  <c r="BB163" i="4"/>
  <c r="BC163" i="4"/>
  <c r="BD163" i="4"/>
  <c r="BE163" i="4"/>
  <c r="BF163" i="4"/>
  <c r="BG163" i="4"/>
  <c r="BH163" i="4"/>
  <c r="BI163" i="4"/>
  <c r="BJ163" i="4"/>
  <c r="BK163" i="4"/>
  <c r="BL163" i="4"/>
  <c r="BM163" i="4"/>
  <c r="BN163" i="4"/>
  <c r="BO163" i="4"/>
  <c r="BP163" i="4"/>
  <c r="BQ163" i="4"/>
  <c r="BR163" i="4"/>
  <c r="BS163" i="4"/>
  <c r="BT163" i="4"/>
  <c r="BU163" i="4"/>
  <c r="BV163" i="4"/>
  <c r="BW163" i="4"/>
  <c r="BX163" i="4"/>
  <c r="BY163" i="4"/>
  <c r="BZ163" i="4"/>
  <c r="CA163" i="4"/>
  <c r="CB163" i="4"/>
  <c r="CC163" i="4"/>
  <c r="CD163" i="4"/>
  <c r="CE163" i="4"/>
  <c r="CF163" i="4"/>
  <c r="CG163" i="4"/>
  <c r="CH163" i="4"/>
  <c r="CI163" i="4"/>
  <c r="CJ163" i="4"/>
  <c r="CK163" i="4"/>
  <c r="CL163" i="4"/>
  <c r="CM163" i="4"/>
  <c r="CN163" i="4"/>
  <c r="CO163" i="4"/>
  <c r="CP163" i="4"/>
  <c r="CQ163" i="4"/>
  <c r="CR163" i="4"/>
  <c r="CS163" i="4"/>
  <c r="CT163" i="4"/>
  <c r="CU163" i="4"/>
  <c r="CV163" i="4"/>
  <c r="CW163" i="4"/>
  <c r="CX163" i="4"/>
  <c r="CY163" i="4"/>
  <c r="CZ163" i="4"/>
  <c r="DA163" i="4"/>
  <c r="DB163" i="4"/>
  <c r="DC163" i="4"/>
  <c r="DD163" i="4"/>
  <c r="DE163" i="4"/>
  <c r="DF163" i="4"/>
  <c r="DG163" i="4"/>
  <c r="DH163" i="4"/>
  <c r="DI163" i="4"/>
  <c r="DJ163" i="4"/>
  <c r="DK163" i="4"/>
  <c r="DL163" i="4"/>
  <c r="DM163" i="4"/>
  <c r="DN163" i="4"/>
  <c r="DO163" i="4"/>
  <c r="DP163" i="4"/>
  <c r="DQ163" i="4"/>
  <c r="DR163" i="4"/>
  <c r="DS163" i="4"/>
  <c r="DT163" i="4"/>
  <c r="DU163" i="4"/>
  <c r="DV163" i="4"/>
  <c r="DW163" i="4"/>
  <c r="DX163" i="4"/>
  <c r="DY163" i="4"/>
  <c r="DZ163" i="4"/>
  <c r="EA163" i="4"/>
  <c r="EB163" i="4"/>
  <c r="EC163" i="4"/>
  <c r="ED163" i="4"/>
  <c r="EE163" i="4"/>
  <c r="EF163" i="4"/>
  <c r="EG163" i="4"/>
  <c r="EH163" i="4"/>
  <c r="EI163" i="4"/>
  <c r="EJ163" i="4"/>
  <c r="EK163" i="4"/>
  <c r="EL163" i="4"/>
  <c r="EM163" i="4"/>
  <c r="EN163" i="4"/>
  <c r="EO163" i="4"/>
  <c r="EP163" i="4"/>
  <c r="EQ163" i="4"/>
  <c r="ER163" i="4"/>
  <c r="ES163" i="4"/>
  <c r="ET163" i="4"/>
  <c r="EU163" i="4"/>
  <c r="EV163" i="4"/>
  <c r="EW163" i="4"/>
  <c r="EX163" i="4"/>
  <c r="EY163" i="4"/>
  <c r="EZ163" i="4"/>
  <c r="FA163" i="4"/>
  <c r="FB163" i="4"/>
  <c r="FC163" i="4"/>
  <c r="FD163" i="4"/>
  <c r="FE163" i="4"/>
  <c r="FF163" i="4"/>
  <c r="FG163" i="4"/>
  <c r="FH163" i="4"/>
  <c r="FI163" i="4"/>
  <c r="FJ163" i="4"/>
  <c r="FM163" i="4"/>
  <c r="FN163" i="4"/>
  <c r="FO163" i="4"/>
  <c r="FP163" i="4"/>
  <c r="FQ163" i="4"/>
  <c r="FR163" i="4"/>
  <c r="FS163" i="4"/>
  <c r="FT163" i="4"/>
  <c r="FU163" i="4"/>
  <c r="FV163" i="4"/>
  <c r="FW163" i="4"/>
  <c r="FX163" i="4"/>
  <c r="FY163" i="4"/>
  <c r="FZ163" i="4"/>
  <c r="GA163" i="4"/>
  <c r="GB163" i="4"/>
  <c r="GC163" i="4"/>
  <c r="GD163" i="4"/>
  <c r="GE163" i="4"/>
  <c r="GF163" i="4"/>
  <c r="GG163" i="4"/>
  <c r="GH163" i="4"/>
  <c r="GI163" i="4"/>
  <c r="GJ163" i="4"/>
  <c r="GK163" i="4"/>
  <c r="GL163" i="4"/>
  <c r="GM163" i="4"/>
  <c r="GN163" i="4"/>
  <c r="GO163" i="4"/>
  <c r="GP163" i="4"/>
  <c r="GQ163" i="4"/>
  <c r="GS163" i="4"/>
  <c r="GT163" i="4"/>
  <c r="GU163" i="4"/>
  <c r="GV163" i="4"/>
  <c r="GW163" i="4"/>
  <c r="GX163" i="4"/>
  <c r="GY163" i="4"/>
  <c r="GZ163" i="4"/>
  <c r="HA163" i="4"/>
  <c r="HB163" i="4"/>
  <c r="HC163" i="4"/>
  <c r="HD163" i="4"/>
  <c r="HE163" i="4"/>
  <c r="HF163" i="4"/>
  <c r="HG163" i="4"/>
  <c r="HH163" i="4"/>
  <c r="HI163" i="4"/>
  <c r="HJ163" i="4"/>
  <c r="HK163" i="4"/>
  <c r="HL163" i="4"/>
  <c r="HM163" i="4"/>
  <c r="HN163" i="4"/>
  <c r="HO163" i="4"/>
  <c r="HP163" i="4"/>
  <c r="HQ163" i="4"/>
  <c r="HR163" i="4"/>
  <c r="HS163" i="4"/>
  <c r="HT163" i="4"/>
  <c r="HU163" i="4"/>
  <c r="HV163" i="4"/>
  <c r="HW163" i="4"/>
  <c r="HX163" i="4"/>
  <c r="HY163" i="4"/>
  <c r="HZ163" i="4"/>
  <c r="IA163" i="4"/>
  <c r="IB163" i="4"/>
  <c r="IC163" i="4"/>
  <c r="ID163" i="4"/>
  <c r="IE163" i="4"/>
  <c r="IF163" i="4"/>
  <c r="IG163" i="4"/>
  <c r="IH163" i="4"/>
  <c r="II163" i="4"/>
  <c r="IJ163" i="4"/>
  <c r="IK163" i="4"/>
  <c r="IM163" i="4"/>
  <c r="IN163" i="4"/>
  <c r="IO163" i="4"/>
  <c r="IP163" i="4"/>
  <c r="IQ163" i="4"/>
  <c r="IR163" i="4"/>
  <c r="IS163" i="4"/>
  <c r="IT163" i="4"/>
  <c r="IU163" i="4"/>
  <c r="IV163" i="4"/>
  <c r="IW163" i="4"/>
  <c r="IX163" i="4"/>
  <c r="IY163" i="4"/>
  <c r="IZ163" i="4"/>
  <c r="JA163" i="4"/>
  <c r="JB163" i="4"/>
  <c r="JC163" i="4"/>
  <c r="JD163" i="4"/>
  <c r="JE163" i="4"/>
  <c r="JG163" i="4"/>
  <c r="JH163" i="4"/>
  <c r="JI163" i="4"/>
  <c r="JJ163" i="4"/>
  <c r="JK163" i="4"/>
  <c r="JM163" i="4"/>
  <c r="JN163" i="4"/>
  <c r="JO163" i="4"/>
  <c r="JP163" i="4"/>
  <c r="JQ163" i="4"/>
  <c r="JR163" i="4"/>
  <c r="JT163" i="4"/>
  <c r="JU163" i="4"/>
  <c r="JV163" i="4"/>
  <c r="JX163" i="4"/>
  <c r="JY163" i="4"/>
  <c r="JZ163" i="4"/>
  <c r="KA163" i="4"/>
  <c r="KB163" i="4"/>
  <c r="KC163" i="4"/>
  <c r="KD163" i="4"/>
  <c r="KE163" i="4"/>
  <c r="KF163" i="4"/>
  <c r="KG163" i="4"/>
  <c r="KH163" i="4"/>
  <c r="KI163" i="4"/>
  <c r="KJ163" i="4"/>
  <c r="KK163" i="4"/>
  <c r="KL163" i="4"/>
  <c r="KM163" i="4"/>
  <c r="KN163" i="4"/>
  <c r="KO163" i="4"/>
  <c r="KP163" i="4"/>
  <c r="KQ163" i="4"/>
  <c r="KR163" i="4"/>
  <c r="KS163" i="4"/>
  <c r="KV163" i="4"/>
  <c r="KW163" i="4"/>
  <c r="KX163" i="4"/>
  <c r="KY163" i="4"/>
  <c r="KZ163" i="4"/>
  <c r="LA163" i="4"/>
  <c r="LB163" i="4"/>
  <c r="LC163" i="4"/>
  <c r="LD163" i="4"/>
  <c r="LE163" i="4"/>
  <c r="LF163" i="4"/>
  <c r="LG163" i="4"/>
  <c r="LH163" i="4"/>
  <c r="LI163" i="4"/>
  <c r="LJ163" i="4"/>
  <c r="LK163" i="4"/>
  <c r="LL163" i="4"/>
  <c r="LM163" i="4"/>
  <c r="LN163" i="4"/>
  <c r="LO163" i="4"/>
  <c r="LP163" i="4"/>
  <c r="LQ163" i="4"/>
  <c r="LR163" i="4"/>
  <c r="LS163" i="4"/>
  <c r="LT163" i="4"/>
  <c r="LU163" i="4"/>
  <c r="LV163" i="4"/>
  <c r="LW163" i="4"/>
  <c r="LX163" i="4"/>
  <c r="LY163" i="4"/>
  <c r="LZ163" i="4"/>
  <c r="MA163" i="4"/>
  <c r="MB163" i="4"/>
  <c r="MC163" i="4"/>
  <c r="MD163" i="4"/>
  <c r="ME163" i="4"/>
  <c r="MF163" i="4"/>
  <c r="MG163" i="4"/>
  <c r="MH163" i="4"/>
  <c r="MI163" i="4"/>
  <c r="MJ163" i="4"/>
  <c r="MK163" i="4"/>
  <c r="ML163" i="4"/>
  <c r="MM163" i="4"/>
  <c r="MN163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Z164" i="4"/>
  <c r="AA164" i="4"/>
  <c r="AB164" i="4"/>
  <c r="AC164" i="4"/>
  <c r="AD164" i="4"/>
  <c r="AE164" i="4"/>
  <c r="AF164" i="4"/>
  <c r="AG164" i="4"/>
  <c r="AH164" i="4"/>
  <c r="AI164" i="4"/>
  <c r="AJ164" i="4"/>
  <c r="AK164" i="4"/>
  <c r="AL164" i="4"/>
  <c r="AM164" i="4"/>
  <c r="AN164" i="4"/>
  <c r="AO164" i="4"/>
  <c r="AP164" i="4"/>
  <c r="AQ164" i="4"/>
  <c r="AR164" i="4"/>
  <c r="AS164" i="4"/>
  <c r="AT164" i="4"/>
  <c r="AU164" i="4"/>
  <c r="AV164" i="4"/>
  <c r="AW164" i="4"/>
  <c r="AX164" i="4"/>
  <c r="AY164" i="4"/>
  <c r="AZ164" i="4"/>
  <c r="BA164" i="4"/>
  <c r="BB164" i="4"/>
  <c r="BC164" i="4"/>
  <c r="BD164" i="4"/>
  <c r="BE164" i="4"/>
  <c r="BF164" i="4"/>
  <c r="BG164" i="4"/>
  <c r="BH164" i="4"/>
  <c r="BI164" i="4"/>
  <c r="BJ164" i="4"/>
  <c r="BK164" i="4"/>
  <c r="BL164" i="4"/>
  <c r="BM164" i="4"/>
  <c r="BN164" i="4"/>
  <c r="BO164" i="4"/>
  <c r="BP164" i="4"/>
  <c r="BQ164" i="4"/>
  <c r="BR164" i="4"/>
  <c r="BS164" i="4"/>
  <c r="BT164" i="4"/>
  <c r="BU164" i="4"/>
  <c r="BV164" i="4"/>
  <c r="BW164" i="4"/>
  <c r="BX164" i="4"/>
  <c r="BY164" i="4"/>
  <c r="BZ164" i="4"/>
  <c r="CA164" i="4"/>
  <c r="CB164" i="4"/>
  <c r="CC164" i="4"/>
  <c r="CD164" i="4"/>
  <c r="CE164" i="4"/>
  <c r="CF164" i="4"/>
  <c r="CG164" i="4"/>
  <c r="CH164" i="4"/>
  <c r="CI164" i="4"/>
  <c r="CJ164" i="4"/>
  <c r="CK164" i="4"/>
  <c r="CL164" i="4"/>
  <c r="CM164" i="4"/>
  <c r="CN164" i="4"/>
  <c r="CO164" i="4"/>
  <c r="CP164" i="4"/>
  <c r="CQ164" i="4"/>
  <c r="CR164" i="4"/>
  <c r="CS164" i="4"/>
  <c r="CT164" i="4"/>
  <c r="CU164" i="4"/>
  <c r="CV164" i="4"/>
  <c r="CW164" i="4"/>
  <c r="CX164" i="4"/>
  <c r="CY164" i="4"/>
  <c r="CZ164" i="4"/>
  <c r="DA164" i="4"/>
  <c r="DB164" i="4"/>
  <c r="DC164" i="4"/>
  <c r="DD164" i="4"/>
  <c r="DE164" i="4"/>
  <c r="DF164" i="4"/>
  <c r="DG164" i="4"/>
  <c r="DH164" i="4"/>
  <c r="DI164" i="4"/>
  <c r="DJ164" i="4"/>
  <c r="DK164" i="4"/>
  <c r="DL164" i="4"/>
  <c r="DM164" i="4"/>
  <c r="DN164" i="4"/>
  <c r="DO164" i="4"/>
  <c r="DP164" i="4"/>
  <c r="DQ164" i="4"/>
  <c r="DR164" i="4"/>
  <c r="DS164" i="4"/>
  <c r="DT164" i="4"/>
  <c r="DU164" i="4"/>
  <c r="DV164" i="4"/>
  <c r="DW164" i="4"/>
  <c r="DX164" i="4"/>
  <c r="DY164" i="4"/>
  <c r="DZ164" i="4"/>
  <c r="EA164" i="4"/>
  <c r="EB164" i="4"/>
  <c r="EC164" i="4"/>
  <c r="ED164" i="4"/>
  <c r="EE164" i="4"/>
  <c r="EF164" i="4"/>
  <c r="EG164" i="4"/>
  <c r="EH164" i="4"/>
  <c r="EI164" i="4"/>
  <c r="EJ164" i="4"/>
  <c r="EK164" i="4"/>
  <c r="EL164" i="4"/>
  <c r="EM164" i="4"/>
  <c r="EN164" i="4"/>
  <c r="EO164" i="4"/>
  <c r="EP164" i="4"/>
  <c r="EQ164" i="4"/>
  <c r="ER164" i="4"/>
  <c r="ES164" i="4"/>
  <c r="ET164" i="4"/>
  <c r="EU164" i="4"/>
  <c r="EV164" i="4"/>
  <c r="EW164" i="4"/>
  <c r="EX164" i="4"/>
  <c r="EY164" i="4"/>
  <c r="EZ164" i="4"/>
  <c r="FA164" i="4"/>
  <c r="FB164" i="4"/>
  <c r="FC164" i="4"/>
  <c r="FD164" i="4"/>
  <c r="FE164" i="4"/>
  <c r="FF164" i="4"/>
  <c r="FG164" i="4"/>
  <c r="FH164" i="4"/>
  <c r="FI164" i="4"/>
  <c r="FJ164" i="4"/>
  <c r="FM164" i="4"/>
  <c r="FN164" i="4"/>
  <c r="FO164" i="4"/>
  <c r="FP164" i="4"/>
  <c r="FQ164" i="4"/>
  <c r="FR164" i="4"/>
  <c r="FS164" i="4"/>
  <c r="FT164" i="4"/>
  <c r="FU164" i="4"/>
  <c r="FV164" i="4"/>
  <c r="FW164" i="4"/>
  <c r="FX164" i="4"/>
  <c r="FY164" i="4"/>
  <c r="FZ164" i="4"/>
  <c r="GA164" i="4"/>
  <c r="GB164" i="4"/>
  <c r="GC164" i="4"/>
  <c r="GD164" i="4"/>
  <c r="GE164" i="4"/>
  <c r="GF164" i="4"/>
  <c r="GG164" i="4"/>
  <c r="GH164" i="4"/>
  <c r="GI164" i="4"/>
  <c r="GJ164" i="4"/>
  <c r="GK164" i="4"/>
  <c r="GL164" i="4"/>
  <c r="GM164" i="4"/>
  <c r="GN164" i="4"/>
  <c r="GO164" i="4"/>
  <c r="GP164" i="4"/>
  <c r="GQ164" i="4"/>
  <c r="GS164" i="4"/>
  <c r="GT164" i="4"/>
  <c r="GU164" i="4"/>
  <c r="GV164" i="4"/>
  <c r="GW164" i="4"/>
  <c r="GX164" i="4"/>
  <c r="GY164" i="4"/>
  <c r="GZ164" i="4"/>
  <c r="HA164" i="4"/>
  <c r="HB164" i="4"/>
  <c r="HC164" i="4"/>
  <c r="HD164" i="4"/>
  <c r="HE164" i="4"/>
  <c r="HF164" i="4"/>
  <c r="HG164" i="4"/>
  <c r="HH164" i="4"/>
  <c r="HI164" i="4"/>
  <c r="HJ164" i="4"/>
  <c r="HK164" i="4"/>
  <c r="HL164" i="4"/>
  <c r="HM164" i="4"/>
  <c r="HN164" i="4"/>
  <c r="HO164" i="4"/>
  <c r="HP164" i="4"/>
  <c r="HQ164" i="4"/>
  <c r="HR164" i="4"/>
  <c r="HS164" i="4"/>
  <c r="HT164" i="4"/>
  <c r="HU164" i="4"/>
  <c r="HV164" i="4"/>
  <c r="HW164" i="4"/>
  <c r="HX164" i="4"/>
  <c r="HY164" i="4"/>
  <c r="HZ164" i="4"/>
  <c r="IA164" i="4"/>
  <c r="IB164" i="4"/>
  <c r="IC164" i="4"/>
  <c r="ID164" i="4"/>
  <c r="IE164" i="4"/>
  <c r="IF164" i="4"/>
  <c r="IG164" i="4"/>
  <c r="IH164" i="4"/>
  <c r="II164" i="4"/>
  <c r="IJ164" i="4"/>
  <c r="IK164" i="4"/>
  <c r="IM164" i="4"/>
  <c r="IN164" i="4"/>
  <c r="IO164" i="4"/>
  <c r="IP164" i="4"/>
  <c r="IQ164" i="4"/>
  <c r="IR164" i="4"/>
  <c r="IS164" i="4"/>
  <c r="IT164" i="4"/>
  <c r="IU164" i="4"/>
  <c r="IV164" i="4"/>
  <c r="IW164" i="4"/>
  <c r="IX164" i="4"/>
  <c r="IY164" i="4"/>
  <c r="IZ164" i="4"/>
  <c r="JA164" i="4"/>
  <c r="JB164" i="4"/>
  <c r="JC164" i="4"/>
  <c r="JD164" i="4"/>
  <c r="JE164" i="4"/>
  <c r="JG164" i="4"/>
  <c r="JH164" i="4"/>
  <c r="JI164" i="4"/>
  <c r="JJ164" i="4"/>
  <c r="JK164" i="4"/>
  <c r="JM164" i="4"/>
  <c r="JN164" i="4"/>
  <c r="JO164" i="4"/>
  <c r="JP164" i="4"/>
  <c r="JQ164" i="4"/>
  <c r="JR164" i="4"/>
  <c r="JT164" i="4"/>
  <c r="JU164" i="4"/>
  <c r="JV164" i="4"/>
  <c r="JX164" i="4"/>
  <c r="JY164" i="4"/>
  <c r="JZ164" i="4"/>
  <c r="KA164" i="4"/>
  <c r="KB164" i="4"/>
  <c r="KC164" i="4"/>
  <c r="KD164" i="4"/>
  <c r="KE164" i="4"/>
  <c r="KF164" i="4"/>
  <c r="KG164" i="4"/>
  <c r="KH164" i="4"/>
  <c r="KI164" i="4"/>
  <c r="KJ164" i="4"/>
  <c r="KK164" i="4"/>
  <c r="KL164" i="4"/>
  <c r="KM164" i="4"/>
  <c r="KN164" i="4"/>
  <c r="KO164" i="4"/>
  <c r="KP164" i="4"/>
  <c r="KQ164" i="4"/>
  <c r="KR164" i="4"/>
  <c r="KS164" i="4"/>
  <c r="KV164" i="4"/>
  <c r="KW164" i="4"/>
  <c r="KX164" i="4"/>
  <c r="KY164" i="4"/>
  <c r="KZ164" i="4"/>
  <c r="LA164" i="4"/>
  <c r="LB164" i="4"/>
  <c r="LC164" i="4"/>
  <c r="LD164" i="4"/>
  <c r="LE164" i="4"/>
  <c r="LF164" i="4"/>
  <c r="LG164" i="4"/>
  <c r="LH164" i="4"/>
  <c r="LI164" i="4"/>
  <c r="LJ164" i="4"/>
  <c r="LK164" i="4"/>
  <c r="LL164" i="4"/>
  <c r="LM164" i="4"/>
  <c r="LN164" i="4"/>
  <c r="LO164" i="4"/>
  <c r="LP164" i="4"/>
  <c r="LQ164" i="4"/>
  <c r="LR164" i="4"/>
  <c r="LS164" i="4"/>
  <c r="LT164" i="4"/>
  <c r="LU164" i="4"/>
  <c r="LV164" i="4"/>
  <c r="LW164" i="4"/>
  <c r="LX164" i="4"/>
  <c r="LY164" i="4"/>
  <c r="LZ164" i="4"/>
  <c r="MA164" i="4"/>
  <c r="MB164" i="4"/>
  <c r="MC164" i="4"/>
  <c r="MD164" i="4"/>
  <c r="ME164" i="4"/>
  <c r="MF164" i="4"/>
  <c r="MG164" i="4"/>
  <c r="MH164" i="4"/>
  <c r="MI164" i="4"/>
  <c r="MJ164" i="4"/>
  <c r="MK164" i="4"/>
  <c r="ML164" i="4"/>
  <c r="MM164" i="4"/>
  <c r="MN164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AB165" i="4"/>
  <c r="AC165" i="4"/>
  <c r="AD165" i="4"/>
  <c r="AE165" i="4"/>
  <c r="AF165" i="4"/>
  <c r="AG165" i="4"/>
  <c r="AH165" i="4"/>
  <c r="AI165" i="4"/>
  <c r="AJ165" i="4"/>
  <c r="AK165" i="4"/>
  <c r="AL165" i="4"/>
  <c r="AM165" i="4"/>
  <c r="AN165" i="4"/>
  <c r="AO165" i="4"/>
  <c r="AP165" i="4"/>
  <c r="AQ165" i="4"/>
  <c r="AR165" i="4"/>
  <c r="AS165" i="4"/>
  <c r="AT165" i="4"/>
  <c r="AU165" i="4"/>
  <c r="AV165" i="4"/>
  <c r="AW165" i="4"/>
  <c r="AX165" i="4"/>
  <c r="AY165" i="4"/>
  <c r="AZ165" i="4"/>
  <c r="BA165" i="4"/>
  <c r="BB165" i="4"/>
  <c r="BC165" i="4"/>
  <c r="BD165" i="4"/>
  <c r="BE165" i="4"/>
  <c r="BF165" i="4"/>
  <c r="BG165" i="4"/>
  <c r="BH165" i="4"/>
  <c r="BI165" i="4"/>
  <c r="BJ165" i="4"/>
  <c r="BK165" i="4"/>
  <c r="BL165" i="4"/>
  <c r="BM165" i="4"/>
  <c r="BN165" i="4"/>
  <c r="BO165" i="4"/>
  <c r="BP165" i="4"/>
  <c r="BQ165" i="4"/>
  <c r="BR165" i="4"/>
  <c r="BS165" i="4"/>
  <c r="BT165" i="4"/>
  <c r="BU165" i="4"/>
  <c r="BV165" i="4"/>
  <c r="BW165" i="4"/>
  <c r="BX165" i="4"/>
  <c r="BY165" i="4"/>
  <c r="BZ165" i="4"/>
  <c r="CA165" i="4"/>
  <c r="CB165" i="4"/>
  <c r="CC165" i="4"/>
  <c r="CD165" i="4"/>
  <c r="CE165" i="4"/>
  <c r="CF165" i="4"/>
  <c r="CG165" i="4"/>
  <c r="CH165" i="4"/>
  <c r="CI165" i="4"/>
  <c r="CJ165" i="4"/>
  <c r="CK165" i="4"/>
  <c r="CL165" i="4"/>
  <c r="CM165" i="4"/>
  <c r="CN165" i="4"/>
  <c r="CO165" i="4"/>
  <c r="CP165" i="4"/>
  <c r="CQ165" i="4"/>
  <c r="CR165" i="4"/>
  <c r="CS165" i="4"/>
  <c r="CT165" i="4"/>
  <c r="CU165" i="4"/>
  <c r="CV165" i="4"/>
  <c r="CW165" i="4"/>
  <c r="CX165" i="4"/>
  <c r="CY165" i="4"/>
  <c r="CZ165" i="4"/>
  <c r="DA165" i="4"/>
  <c r="DB165" i="4"/>
  <c r="DC165" i="4"/>
  <c r="DD165" i="4"/>
  <c r="DE165" i="4"/>
  <c r="DF165" i="4"/>
  <c r="DG165" i="4"/>
  <c r="DH165" i="4"/>
  <c r="DI165" i="4"/>
  <c r="DJ165" i="4"/>
  <c r="DK165" i="4"/>
  <c r="DL165" i="4"/>
  <c r="DM165" i="4"/>
  <c r="DN165" i="4"/>
  <c r="DO165" i="4"/>
  <c r="DP165" i="4"/>
  <c r="DQ165" i="4"/>
  <c r="DR165" i="4"/>
  <c r="DS165" i="4"/>
  <c r="DT165" i="4"/>
  <c r="DU165" i="4"/>
  <c r="DV165" i="4"/>
  <c r="DW165" i="4"/>
  <c r="DX165" i="4"/>
  <c r="DY165" i="4"/>
  <c r="DZ165" i="4"/>
  <c r="EA165" i="4"/>
  <c r="EB165" i="4"/>
  <c r="EC165" i="4"/>
  <c r="ED165" i="4"/>
  <c r="EE165" i="4"/>
  <c r="EF165" i="4"/>
  <c r="EG165" i="4"/>
  <c r="EH165" i="4"/>
  <c r="EI165" i="4"/>
  <c r="EJ165" i="4"/>
  <c r="EK165" i="4"/>
  <c r="EL165" i="4"/>
  <c r="EM165" i="4"/>
  <c r="EN165" i="4"/>
  <c r="EO165" i="4"/>
  <c r="EP165" i="4"/>
  <c r="EQ165" i="4"/>
  <c r="ER165" i="4"/>
  <c r="ES165" i="4"/>
  <c r="ET165" i="4"/>
  <c r="EU165" i="4"/>
  <c r="EV165" i="4"/>
  <c r="EW165" i="4"/>
  <c r="EX165" i="4"/>
  <c r="EY165" i="4"/>
  <c r="EZ165" i="4"/>
  <c r="FA165" i="4"/>
  <c r="FB165" i="4"/>
  <c r="FC165" i="4"/>
  <c r="FD165" i="4"/>
  <c r="FE165" i="4"/>
  <c r="FF165" i="4"/>
  <c r="FG165" i="4"/>
  <c r="FH165" i="4"/>
  <c r="FI165" i="4"/>
  <c r="FJ165" i="4"/>
  <c r="FM165" i="4"/>
  <c r="FN165" i="4"/>
  <c r="FO165" i="4"/>
  <c r="FP165" i="4"/>
  <c r="FQ165" i="4"/>
  <c r="FR165" i="4"/>
  <c r="FS165" i="4"/>
  <c r="FT165" i="4"/>
  <c r="FU165" i="4"/>
  <c r="FV165" i="4"/>
  <c r="FW165" i="4"/>
  <c r="FX165" i="4"/>
  <c r="FY165" i="4"/>
  <c r="FZ165" i="4"/>
  <c r="GA165" i="4"/>
  <c r="GB165" i="4"/>
  <c r="GC165" i="4"/>
  <c r="GD165" i="4"/>
  <c r="GE165" i="4"/>
  <c r="GF165" i="4"/>
  <c r="GG165" i="4"/>
  <c r="GH165" i="4"/>
  <c r="GI165" i="4"/>
  <c r="GJ165" i="4"/>
  <c r="GK165" i="4"/>
  <c r="GL165" i="4"/>
  <c r="GM165" i="4"/>
  <c r="GN165" i="4"/>
  <c r="GO165" i="4"/>
  <c r="GP165" i="4"/>
  <c r="GQ165" i="4"/>
  <c r="GS165" i="4"/>
  <c r="GT165" i="4"/>
  <c r="GU165" i="4"/>
  <c r="GV165" i="4"/>
  <c r="GW165" i="4"/>
  <c r="GX165" i="4"/>
  <c r="GY165" i="4"/>
  <c r="GZ165" i="4"/>
  <c r="HA165" i="4"/>
  <c r="HB165" i="4"/>
  <c r="HC165" i="4"/>
  <c r="HD165" i="4"/>
  <c r="HE165" i="4"/>
  <c r="HF165" i="4"/>
  <c r="HG165" i="4"/>
  <c r="HH165" i="4"/>
  <c r="HI165" i="4"/>
  <c r="HJ165" i="4"/>
  <c r="HK165" i="4"/>
  <c r="HL165" i="4"/>
  <c r="HM165" i="4"/>
  <c r="HN165" i="4"/>
  <c r="HO165" i="4"/>
  <c r="HP165" i="4"/>
  <c r="HQ165" i="4"/>
  <c r="HR165" i="4"/>
  <c r="HS165" i="4"/>
  <c r="HT165" i="4"/>
  <c r="HU165" i="4"/>
  <c r="HV165" i="4"/>
  <c r="HW165" i="4"/>
  <c r="HX165" i="4"/>
  <c r="HY165" i="4"/>
  <c r="HZ165" i="4"/>
  <c r="IA165" i="4"/>
  <c r="IB165" i="4"/>
  <c r="IC165" i="4"/>
  <c r="ID165" i="4"/>
  <c r="IE165" i="4"/>
  <c r="IF165" i="4"/>
  <c r="IG165" i="4"/>
  <c r="IH165" i="4"/>
  <c r="II165" i="4"/>
  <c r="IJ165" i="4"/>
  <c r="IK165" i="4"/>
  <c r="IM165" i="4"/>
  <c r="IN165" i="4"/>
  <c r="IO165" i="4"/>
  <c r="IP165" i="4"/>
  <c r="IQ165" i="4"/>
  <c r="IR165" i="4"/>
  <c r="IS165" i="4"/>
  <c r="IT165" i="4"/>
  <c r="IU165" i="4"/>
  <c r="IV165" i="4"/>
  <c r="IW165" i="4"/>
  <c r="IX165" i="4"/>
  <c r="IY165" i="4"/>
  <c r="IZ165" i="4"/>
  <c r="JA165" i="4"/>
  <c r="JB165" i="4"/>
  <c r="JC165" i="4"/>
  <c r="JD165" i="4"/>
  <c r="JE165" i="4"/>
  <c r="JG165" i="4"/>
  <c r="JH165" i="4"/>
  <c r="JI165" i="4"/>
  <c r="JJ165" i="4"/>
  <c r="JK165" i="4"/>
  <c r="JM165" i="4"/>
  <c r="JN165" i="4"/>
  <c r="JO165" i="4"/>
  <c r="JP165" i="4"/>
  <c r="JQ165" i="4"/>
  <c r="JR165" i="4"/>
  <c r="JT165" i="4"/>
  <c r="JU165" i="4"/>
  <c r="JV165" i="4"/>
  <c r="JX165" i="4"/>
  <c r="JY165" i="4"/>
  <c r="JZ165" i="4"/>
  <c r="KA165" i="4"/>
  <c r="KB165" i="4"/>
  <c r="KC165" i="4"/>
  <c r="KD165" i="4"/>
  <c r="KE165" i="4"/>
  <c r="KF165" i="4"/>
  <c r="KG165" i="4"/>
  <c r="KH165" i="4"/>
  <c r="KI165" i="4"/>
  <c r="KJ165" i="4"/>
  <c r="KK165" i="4"/>
  <c r="KL165" i="4"/>
  <c r="KM165" i="4"/>
  <c r="KN165" i="4"/>
  <c r="KO165" i="4"/>
  <c r="KP165" i="4"/>
  <c r="KQ165" i="4"/>
  <c r="KR165" i="4"/>
  <c r="KS165" i="4"/>
  <c r="KV165" i="4"/>
  <c r="KW165" i="4"/>
  <c r="KX165" i="4"/>
  <c r="KY165" i="4"/>
  <c r="KZ165" i="4"/>
  <c r="LA165" i="4"/>
  <c r="LB165" i="4"/>
  <c r="LC165" i="4"/>
  <c r="LD165" i="4"/>
  <c r="LE165" i="4"/>
  <c r="LF165" i="4"/>
  <c r="LG165" i="4"/>
  <c r="LH165" i="4"/>
  <c r="LI165" i="4"/>
  <c r="LJ165" i="4"/>
  <c r="LK165" i="4"/>
  <c r="LL165" i="4"/>
  <c r="LM165" i="4"/>
  <c r="LN165" i="4"/>
  <c r="LO165" i="4"/>
  <c r="LP165" i="4"/>
  <c r="LQ165" i="4"/>
  <c r="LR165" i="4"/>
  <c r="LS165" i="4"/>
  <c r="LT165" i="4"/>
  <c r="LU165" i="4"/>
  <c r="LV165" i="4"/>
  <c r="LW165" i="4"/>
  <c r="LX165" i="4"/>
  <c r="LY165" i="4"/>
  <c r="LZ165" i="4"/>
  <c r="MA165" i="4"/>
  <c r="MB165" i="4"/>
  <c r="MC165" i="4"/>
  <c r="MD165" i="4"/>
  <c r="ME165" i="4"/>
  <c r="MF165" i="4"/>
  <c r="MG165" i="4"/>
  <c r="MH165" i="4"/>
  <c r="MI165" i="4"/>
  <c r="MJ165" i="4"/>
  <c r="MK165" i="4"/>
  <c r="ML165" i="4"/>
  <c r="MM165" i="4"/>
  <c r="MN165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Z166" i="4"/>
  <c r="AA166" i="4"/>
  <c r="AB166" i="4"/>
  <c r="AC166" i="4"/>
  <c r="AD166" i="4"/>
  <c r="AE166" i="4"/>
  <c r="AF166" i="4"/>
  <c r="AG166" i="4"/>
  <c r="AH166" i="4"/>
  <c r="AI166" i="4"/>
  <c r="AJ166" i="4"/>
  <c r="AK166" i="4"/>
  <c r="AL166" i="4"/>
  <c r="AM166" i="4"/>
  <c r="AN166" i="4"/>
  <c r="AO166" i="4"/>
  <c r="AP166" i="4"/>
  <c r="AQ166" i="4"/>
  <c r="AR166" i="4"/>
  <c r="AS166" i="4"/>
  <c r="AT166" i="4"/>
  <c r="AU166" i="4"/>
  <c r="AV166" i="4"/>
  <c r="AW166" i="4"/>
  <c r="AX166" i="4"/>
  <c r="AY166" i="4"/>
  <c r="AZ166" i="4"/>
  <c r="BA166" i="4"/>
  <c r="BB166" i="4"/>
  <c r="BC166" i="4"/>
  <c r="BD166" i="4"/>
  <c r="BE166" i="4"/>
  <c r="BF166" i="4"/>
  <c r="BG166" i="4"/>
  <c r="BH166" i="4"/>
  <c r="BI166" i="4"/>
  <c r="BJ166" i="4"/>
  <c r="BK166" i="4"/>
  <c r="BL166" i="4"/>
  <c r="BM166" i="4"/>
  <c r="BN166" i="4"/>
  <c r="BO166" i="4"/>
  <c r="BP166" i="4"/>
  <c r="BQ166" i="4"/>
  <c r="BR166" i="4"/>
  <c r="BS166" i="4"/>
  <c r="BT166" i="4"/>
  <c r="BU166" i="4"/>
  <c r="BV166" i="4"/>
  <c r="BW166" i="4"/>
  <c r="BX166" i="4"/>
  <c r="BY166" i="4"/>
  <c r="BZ166" i="4"/>
  <c r="CA166" i="4"/>
  <c r="CB166" i="4"/>
  <c r="CC166" i="4"/>
  <c r="CD166" i="4"/>
  <c r="CE166" i="4"/>
  <c r="CF166" i="4"/>
  <c r="CG166" i="4"/>
  <c r="CH166" i="4"/>
  <c r="CI166" i="4"/>
  <c r="CJ166" i="4"/>
  <c r="CK166" i="4"/>
  <c r="CL166" i="4"/>
  <c r="CM166" i="4"/>
  <c r="CN166" i="4"/>
  <c r="CO166" i="4"/>
  <c r="CP166" i="4"/>
  <c r="CQ166" i="4"/>
  <c r="CR166" i="4"/>
  <c r="CS166" i="4"/>
  <c r="CT166" i="4"/>
  <c r="CU166" i="4"/>
  <c r="CV166" i="4"/>
  <c r="CW166" i="4"/>
  <c r="CX166" i="4"/>
  <c r="CY166" i="4"/>
  <c r="CZ166" i="4"/>
  <c r="DA166" i="4"/>
  <c r="DB166" i="4"/>
  <c r="DC166" i="4"/>
  <c r="DD166" i="4"/>
  <c r="DE166" i="4"/>
  <c r="DF166" i="4"/>
  <c r="DG166" i="4"/>
  <c r="DH166" i="4"/>
  <c r="DI166" i="4"/>
  <c r="DJ166" i="4"/>
  <c r="DK166" i="4"/>
  <c r="DL166" i="4"/>
  <c r="DM166" i="4"/>
  <c r="DN166" i="4"/>
  <c r="DO166" i="4"/>
  <c r="DP166" i="4"/>
  <c r="DQ166" i="4"/>
  <c r="DR166" i="4"/>
  <c r="DS166" i="4"/>
  <c r="DT166" i="4"/>
  <c r="DU166" i="4"/>
  <c r="DV166" i="4"/>
  <c r="DW166" i="4"/>
  <c r="DX166" i="4"/>
  <c r="DY166" i="4"/>
  <c r="DZ166" i="4"/>
  <c r="EA166" i="4"/>
  <c r="EB166" i="4"/>
  <c r="EC166" i="4"/>
  <c r="ED166" i="4"/>
  <c r="EE166" i="4"/>
  <c r="EF166" i="4"/>
  <c r="EG166" i="4"/>
  <c r="EH166" i="4"/>
  <c r="EI166" i="4"/>
  <c r="EJ166" i="4"/>
  <c r="EK166" i="4"/>
  <c r="EL166" i="4"/>
  <c r="EM166" i="4"/>
  <c r="EN166" i="4"/>
  <c r="EO166" i="4"/>
  <c r="EP166" i="4"/>
  <c r="EQ166" i="4"/>
  <c r="ER166" i="4"/>
  <c r="ES166" i="4"/>
  <c r="ET166" i="4"/>
  <c r="EU166" i="4"/>
  <c r="EV166" i="4"/>
  <c r="EW166" i="4"/>
  <c r="EX166" i="4"/>
  <c r="EY166" i="4"/>
  <c r="EZ166" i="4"/>
  <c r="FA166" i="4"/>
  <c r="FB166" i="4"/>
  <c r="FC166" i="4"/>
  <c r="FD166" i="4"/>
  <c r="FE166" i="4"/>
  <c r="FF166" i="4"/>
  <c r="FG166" i="4"/>
  <c r="FH166" i="4"/>
  <c r="FI166" i="4"/>
  <c r="FJ166" i="4"/>
  <c r="FM166" i="4"/>
  <c r="FN166" i="4"/>
  <c r="FO166" i="4"/>
  <c r="FP166" i="4"/>
  <c r="FQ166" i="4"/>
  <c r="FR166" i="4"/>
  <c r="FS166" i="4"/>
  <c r="FT166" i="4"/>
  <c r="FU166" i="4"/>
  <c r="FV166" i="4"/>
  <c r="FW166" i="4"/>
  <c r="FX166" i="4"/>
  <c r="FY166" i="4"/>
  <c r="FZ166" i="4"/>
  <c r="GA166" i="4"/>
  <c r="GB166" i="4"/>
  <c r="GC166" i="4"/>
  <c r="GD166" i="4"/>
  <c r="GE166" i="4"/>
  <c r="GF166" i="4"/>
  <c r="GG166" i="4"/>
  <c r="GH166" i="4"/>
  <c r="GI166" i="4"/>
  <c r="GJ166" i="4"/>
  <c r="GK166" i="4"/>
  <c r="GL166" i="4"/>
  <c r="GM166" i="4"/>
  <c r="GN166" i="4"/>
  <c r="GO166" i="4"/>
  <c r="GP166" i="4"/>
  <c r="GQ166" i="4"/>
  <c r="GS166" i="4"/>
  <c r="GT166" i="4"/>
  <c r="GU166" i="4"/>
  <c r="GV166" i="4"/>
  <c r="GW166" i="4"/>
  <c r="GX166" i="4"/>
  <c r="GY166" i="4"/>
  <c r="GZ166" i="4"/>
  <c r="HA166" i="4"/>
  <c r="HB166" i="4"/>
  <c r="HC166" i="4"/>
  <c r="HD166" i="4"/>
  <c r="HE166" i="4"/>
  <c r="HF166" i="4"/>
  <c r="HG166" i="4"/>
  <c r="HH166" i="4"/>
  <c r="HI166" i="4"/>
  <c r="HJ166" i="4"/>
  <c r="HK166" i="4"/>
  <c r="HL166" i="4"/>
  <c r="HM166" i="4"/>
  <c r="HN166" i="4"/>
  <c r="HO166" i="4"/>
  <c r="HP166" i="4"/>
  <c r="HQ166" i="4"/>
  <c r="HR166" i="4"/>
  <c r="HS166" i="4"/>
  <c r="HT166" i="4"/>
  <c r="HU166" i="4"/>
  <c r="HV166" i="4"/>
  <c r="HW166" i="4"/>
  <c r="HX166" i="4"/>
  <c r="HY166" i="4"/>
  <c r="HZ166" i="4"/>
  <c r="IA166" i="4"/>
  <c r="IB166" i="4"/>
  <c r="IC166" i="4"/>
  <c r="ID166" i="4"/>
  <c r="IE166" i="4"/>
  <c r="IF166" i="4"/>
  <c r="IG166" i="4"/>
  <c r="IH166" i="4"/>
  <c r="II166" i="4"/>
  <c r="IJ166" i="4"/>
  <c r="IK166" i="4"/>
  <c r="IM166" i="4"/>
  <c r="IN166" i="4"/>
  <c r="IO166" i="4"/>
  <c r="IP166" i="4"/>
  <c r="IQ166" i="4"/>
  <c r="IR166" i="4"/>
  <c r="IS166" i="4"/>
  <c r="IT166" i="4"/>
  <c r="IU166" i="4"/>
  <c r="IV166" i="4"/>
  <c r="IW166" i="4"/>
  <c r="IX166" i="4"/>
  <c r="IY166" i="4"/>
  <c r="IZ166" i="4"/>
  <c r="JA166" i="4"/>
  <c r="JB166" i="4"/>
  <c r="JC166" i="4"/>
  <c r="JD166" i="4"/>
  <c r="JE166" i="4"/>
  <c r="JG166" i="4"/>
  <c r="JH166" i="4"/>
  <c r="JI166" i="4"/>
  <c r="JJ166" i="4"/>
  <c r="JK166" i="4"/>
  <c r="JM166" i="4"/>
  <c r="JN166" i="4"/>
  <c r="JO166" i="4"/>
  <c r="JP166" i="4"/>
  <c r="JQ166" i="4"/>
  <c r="JR166" i="4"/>
  <c r="JT166" i="4"/>
  <c r="JU166" i="4"/>
  <c r="JV166" i="4"/>
  <c r="JX166" i="4"/>
  <c r="JY166" i="4"/>
  <c r="JZ166" i="4"/>
  <c r="KA166" i="4"/>
  <c r="KB166" i="4"/>
  <c r="KC166" i="4"/>
  <c r="KD166" i="4"/>
  <c r="KE166" i="4"/>
  <c r="KF166" i="4"/>
  <c r="KG166" i="4"/>
  <c r="KH166" i="4"/>
  <c r="KI166" i="4"/>
  <c r="KJ166" i="4"/>
  <c r="KK166" i="4"/>
  <c r="KL166" i="4"/>
  <c r="KM166" i="4"/>
  <c r="KN166" i="4"/>
  <c r="KO166" i="4"/>
  <c r="KP166" i="4"/>
  <c r="KQ166" i="4"/>
  <c r="KR166" i="4"/>
  <c r="KS166" i="4"/>
  <c r="KV166" i="4"/>
  <c r="KW166" i="4"/>
  <c r="KX166" i="4"/>
  <c r="KY166" i="4"/>
  <c r="KZ166" i="4"/>
  <c r="LA166" i="4"/>
  <c r="LB166" i="4"/>
  <c r="LC166" i="4"/>
  <c r="LD166" i="4"/>
  <c r="LE166" i="4"/>
  <c r="LF166" i="4"/>
  <c r="LG166" i="4"/>
  <c r="LH166" i="4"/>
  <c r="LI166" i="4"/>
  <c r="LJ166" i="4"/>
  <c r="LK166" i="4"/>
  <c r="LL166" i="4"/>
  <c r="LM166" i="4"/>
  <c r="LN166" i="4"/>
  <c r="LO166" i="4"/>
  <c r="LP166" i="4"/>
  <c r="LQ166" i="4"/>
  <c r="LR166" i="4"/>
  <c r="LS166" i="4"/>
  <c r="LT166" i="4"/>
  <c r="LU166" i="4"/>
  <c r="LV166" i="4"/>
  <c r="LW166" i="4"/>
  <c r="LX166" i="4"/>
  <c r="LY166" i="4"/>
  <c r="LZ166" i="4"/>
  <c r="MA166" i="4"/>
  <c r="MB166" i="4"/>
  <c r="MC166" i="4"/>
  <c r="MD166" i="4"/>
  <c r="ME166" i="4"/>
  <c r="MF166" i="4"/>
  <c r="MG166" i="4"/>
  <c r="MH166" i="4"/>
  <c r="MI166" i="4"/>
  <c r="MJ166" i="4"/>
  <c r="MK166" i="4"/>
  <c r="ML166" i="4"/>
  <c r="MM166" i="4"/>
  <c r="MN166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U167" i="4"/>
  <c r="V167" i="4"/>
  <c r="W167" i="4"/>
  <c r="X167" i="4"/>
  <c r="Y167" i="4"/>
  <c r="Z167" i="4"/>
  <c r="AA167" i="4"/>
  <c r="AB167" i="4"/>
  <c r="AC167" i="4"/>
  <c r="AD167" i="4"/>
  <c r="AE167" i="4"/>
  <c r="AF167" i="4"/>
  <c r="AG167" i="4"/>
  <c r="AH167" i="4"/>
  <c r="AI167" i="4"/>
  <c r="AJ167" i="4"/>
  <c r="AK167" i="4"/>
  <c r="AL167" i="4"/>
  <c r="AM167" i="4"/>
  <c r="AN167" i="4"/>
  <c r="AO167" i="4"/>
  <c r="AP167" i="4"/>
  <c r="AQ167" i="4"/>
  <c r="AR167" i="4"/>
  <c r="AS167" i="4"/>
  <c r="AT167" i="4"/>
  <c r="AU167" i="4"/>
  <c r="AV167" i="4"/>
  <c r="AW167" i="4"/>
  <c r="AX167" i="4"/>
  <c r="AY167" i="4"/>
  <c r="AZ167" i="4"/>
  <c r="BA167" i="4"/>
  <c r="BB167" i="4"/>
  <c r="BC167" i="4"/>
  <c r="BD167" i="4"/>
  <c r="BE167" i="4"/>
  <c r="BF167" i="4"/>
  <c r="BG167" i="4"/>
  <c r="BH167" i="4"/>
  <c r="BI167" i="4"/>
  <c r="BJ167" i="4"/>
  <c r="BK167" i="4"/>
  <c r="BL167" i="4"/>
  <c r="BM167" i="4"/>
  <c r="BN167" i="4"/>
  <c r="BO167" i="4"/>
  <c r="BP167" i="4"/>
  <c r="BQ167" i="4"/>
  <c r="BR167" i="4"/>
  <c r="BS167" i="4"/>
  <c r="BT167" i="4"/>
  <c r="BU167" i="4"/>
  <c r="BV167" i="4"/>
  <c r="BW167" i="4"/>
  <c r="BX167" i="4"/>
  <c r="BY167" i="4"/>
  <c r="BZ167" i="4"/>
  <c r="CA167" i="4"/>
  <c r="CB167" i="4"/>
  <c r="CC167" i="4"/>
  <c r="CD167" i="4"/>
  <c r="CE167" i="4"/>
  <c r="CF167" i="4"/>
  <c r="CG167" i="4"/>
  <c r="CH167" i="4"/>
  <c r="CI167" i="4"/>
  <c r="CJ167" i="4"/>
  <c r="CK167" i="4"/>
  <c r="CL167" i="4"/>
  <c r="CM167" i="4"/>
  <c r="CN167" i="4"/>
  <c r="CO167" i="4"/>
  <c r="CP167" i="4"/>
  <c r="CQ167" i="4"/>
  <c r="CR167" i="4"/>
  <c r="CS167" i="4"/>
  <c r="CT167" i="4"/>
  <c r="CU167" i="4"/>
  <c r="CV167" i="4"/>
  <c r="CW167" i="4"/>
  <c r="CX167" i="4"/>
  <c r="CY167" i="4"/>
  <c r="CZ167" i="4"/>
  <c r="DA167" i="4"/>
  <c r="DB167" i="4"/>
  <c r="DC167" i="4"/>
  <c r="DD167" i="4"/>
  <c r="DE167" i="4"/>
  <c r="DF167" i="4"/>
  <c r="DG167" i="4"/>
  <c r="DH167" i="4"/>
  <c r="DI167" i="4"/>
  <c r="DJ167" i="4"/>
  <c r="DK167" i="4"/>
  <c r="DL167" i="4"/>
  <c r="DM167" i="4"/>
  <c r="DN167" i="4"/>
  <c r="DO167" i="4"/>
  <c r="DP167" i="4"/>
  <c r="DQ167" i="4"/>
  <c r="DR167" i="4"/>
  <c r="DS167" i="4"/>
  <c r="DT167" i="4"/>
  <c r="DU167" i="4"/>
  <c r="DV167" i="4"/>
  <c r="DW167" i="4"/>
  <c r="DX167" i="4"/>
  <c r="DY167" i="4"/>
  <c r="DZ167" i="4"/>
  <c r="EA167" i="4"/>
  <c r="EB167" i="4"/>
  <c r="EC167" i="4"/>
  <c r="ED167" i="4"/>
  <c r="EE167" i="4"/>
  <c r="EF167" i="4"/>
  <c r="EG167" i="4"/>
  <c r="EH167" i="4"/>
  <c r="EI167" i="4"/>
  <c r="EJ167" i="4"/>
  <c r="EK167" i="4"/>
  <c r="EL167" i="4"/>
  <c r="EM167" i="4"/>
  <c r="EN167" i="4"/>
  <c r="EO167" i="4"/>
  <c r="EP167" i="4"/>
  <c r="EQ167" i="4"/>
  <c r="ER167" i="4"/>
  <c r="ES167" i="4"/>
  <c r="ET167" i="4"/>
  <c r="EU167" i="4"/>
  <c r="EV167" i="4"/>
  <c r="EW167" i="4"/>
  <c r="EX167" i="4"/>
  <c r="EY167" i="4"/>
  <c r="EZ167" i="4"/>
  <c r="FA167" i="4"/>
  <c r="FB167" i="4"/>
  <c r="FC167" i="4"/>
  <c r="FD167" i="4"/>
  <c r="FE167" i="4"/>
  <c r="FF167" i="4"/>
  <c r="FG167" i="4"/>
  <c r="FH167" i="4"/>
  <c r="FI167" i="4"/>
  <c r="FJ167" i="4"/>
  <c r="FM167" i="4"/>
  <c r="FN167" i="4"/>
  <c r="FO167" i="4"/>
  <c r="FP167" i="4"/>
  <c r="FQ167" i="4"/>
  <c r="FR167" i="4"/>
  <c r="FS167" i="4"/>
  <c r="FT167" i="4"/>
  <c r="FU167" i="4"/>
  <c r="FV167" i="4"/>
  <c r="FW167" i="4"/>
  <c r="FX167" i="4"/>
  <c r="FY167" i="4"/>
  <c r="FZ167" i="4"/>
  <c r="GA167" i="4"/>
  <c r="GB167" i="4"/>
  <c r="GC167" i="4"/>
  <c r="GD167" i="4"/>
  <c r="GE167" i="4"/>
  <c r="GF167" i="4"/>
  <c r="GG167" i="4"/>
  <c r="GH167" i="4"/>
  <c r="GI167" i="4"/>
  <c r="GJ167" i="4"/>
  <c r="GK167" i="4"/>
  <c r="GL167" i="4"/>
  <c r="GM167" i="4"/>
  <c r="GN167" i="4"/>
  <c r="GO167" i="4"/>
  <c r="GP167" i="4"/>
  <c r="GQ167" i="4"/>
  <c r="GS167" i="4"/>
  <c r="GT167" i="4"/>
  <c r="GU167" i="4"/>
  <c r="GV167" i="4"/>
  <c r="GW167" i="4"/>
  <c r="GX167" i="4"/>
  <c r="GY167" i="4"/>
  <c r="GZ167" i="4"/>
  <c r="HA167" i="4"/>
  <c r="HB167" i="4"/>
  <c r="HC167" i="4"/>
  <c r="HD167" i="4"/>
  <c r="HE167" i="4"/>
  <c r="HF167" i="4"/>
  <c r="HG167" i="4"/>
  <c r="HH167" i="4"/>
  <c r="HI167" i="4"/>
  <c r="HJ167" i="4"/>
  <c r="HK167" i="4"/>
  <c r="HL167" i="4"/>
  <c r="HM167" i="4"/>
  <c r="HN167" i="4"/>
  <c r="HO167" i="4"/>
  <c r="HP167" i="4"/>
  <c r="HQ167" i="4"/>
  <c r="HR167" i="4"/>
  <c r="HS167" i="4"/>
  <c r="HT167" i="4"/>
  <c r="HU167" i="4"/>
  <c r="HV167" i="4"/>
  <c r="HW167" i="4"/>
  <c r="HX167" i="4"/>
  <c r="HY167" i="4"/>
  <c r="HZ167" i="4"/>
  <c r="IA167" i="4"/>
  <c r="IB167" i="4"/>
  <c r="IC167" i="4"/>
  <c r="ID167" i="4"/>
  <c r="IE167" i="4"/>
  <c r="IF167" i="4"/>
  <c r="IG167" i="4"/>
  <c r="IH167" i="4"/>
  <c r="II167" i="4"/>
  <c r="IJ167" i="4"/>
  <c r="IK167" i="4"/>
  <c r="IM167" i="4"/>
  <c r="IN167" i="4"/>
  <c r="IO167" i="4"/>
  <c r="IP167" i="4"/>
  <c r="IQ167" i="4"/>
  <c r="IR167" i="4"/>
  <c r="IS167" i="4"/>
  <c r="IT167" i="4"/>
  <c r="IU167" i="4"/>
  <c r="IV167" i="4"/>
  <c r="IW167" i="4"/>
  <c r="IX167" i="4"/>
  <c r="IY167" i="4"/>
  <c r="IZ167" i="4"/>
  <c r="JA167" i="4"/>
  <c r="JB167" i="4"/>
  <c r="JC167" i="4"/>
  <c r="JD167" i="4"/>
  <c r="JE167" i="4"/>
  <c r="JG167" i="4"/>
  <c r="JH167" i="4"/>
  <c r="JI167" i="4"/>
  <c r="JJ167" i="4"/>
  <c r="JK167" i="4"/>
  <c r="JM167" i="4"/>
  <c r="JN167" i="4"/>
  <c r="JO167" i="4"/>
  <c r="JP167" i="4"/>
  <c r="JQ167" i="4"/>
  <c r="JR167" i="4"/>
  <c r="JT167" i="4"/>
  <c r="JU167" i="4"/>
  <c r="JV167" i="4"/>
  <c r="JX167" i="4"/>
  <c r="JY167" i="4"/>
  <c r="JZ167" i="4"/>
  <c r="KA167" i="4"/>
  <c r="KB167" i="4"/>
  <c r="KC167" i="4"/>
  <c r="KD167" i="4"/>
  <c r="KE167" i="4"/>
  <c r="KF167" i="4"/>
  <c r="KG167" i="4"/>
  <c r="KH167" i="4"/>
  <c r="KI167" i="4"/>
  <c r="KJ167" i="4"/>
  <c r="KK167" i="4"/>
  <c r="KL167" i="4"/>
  <c r="KM167" i="4"/>
  <c r="KN167" i="4"/>
  <c r="KO167" i="4"/>
  <c r="KP167" i="4"/>
  <c r="KQ167" i="4"/>
  <c r="KR167" i="4"/>
  <c r="KS167" i="4"/>
  <c r="KV167" i="4"/>
  <c r="KW167" i="4"/>
  <c r="KX167" i="4"/>
  <c r="KY167" i="4"/>
  <c r="KZ167" i="4"/>
  <c r="LA167" i="4"/>
  <c r="LB167" i="4"/>
  <c r="LC167" i="4"/>
  <c r="LD167" i="4"/>
  <c r="LE167" i="4"/>
  <c r="LF167" i="4"/>
  <c r="LG167" i="4"/>
  <c r="LH167" i="4"/>
  <c r="LI167" i="4"/>
  <c r="LJ167" i="4"/>
  <c r="LK167" i="4"/>
  <c r="LL167" i="4"/>
  <c r="LM167" i="4"/>
  <c r="LN167" i="4"/>
  <c r="LO167" i="4"/>
  <c r="LP167" i="4"/>
  <c r="LQ167" i="4"/>
  <c r="LR167" i="4"/>
  <c r="LS167" i="4"/>
  <c r="LT167" i="4"/>
  <c r="LU167" i="4"/>
  <c r="LV167" i="4"/>
  <c r="LW167" i="4"/>
  <c r="LX167" i="4"/>
  <c r="LY167" i="4"/>
  <c r="LZ167" i="4"/>
  <c r="MA167" i="4"/>
  <c r="MB167" i="4"/>
  <c r="MC167" i="4"/>
  <c r="MD167" i="4"/>
  <c r="ME167" i="4"/>
  <c r="MF167" i="4"/>
  <c r="MG167" i="4"/>
  <c r="MH167" i="4"/>
  <c r="MI167" i="4"/>
  <c r="MJ167" i="4"/>
  <c r="MK167" i="4"/>
  <c r="ML167" i="4"/>
  <c r="MM167" i="4"/>
  <c r="MN167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Z168" i="4"/>
  <c r="AA168" i="4"/>
  <c r="AB168" i="4"/>
  <c r="AC168" i="4"/>
  <c r="AD168" i="4"/>
  <c r="AE168" i="4"/>
  <c r="AF168" i="4"/>
  <c r="AG168" i="4"/>
  <c r="AH168" i="4"/>
  <c r="AI168" i="4"/>
  <c r="AJ168" i="4"/>
  <c r="AK168" i="4"/>
  <c r="AL168" i="4"/>
  <c r="AM168" i="4"/>
  <c r="AN168" i="4"/>
  <c r="AO168" i="4"/>
  <c r="AP168" i="4"/>
  <c r="AQ168" i="4"/>
  <c r="AR168" i="4"/>
  <c r="AS168" i="4"/>
  <c r="AT168" i="4"/>
  <c r="AU168" i="4"/>
  <c r="AV168" i="4"/>
  <c r="AW168" i="4"/>
  <c r="AX168" i="4"/>
  <c r="AY168" i="4"/>
  <c r="AZ168" i="4"/>
  <c r="BA168" i="4"/>
  <c r="BB168" i="4"/>
  <c r="BC168" i="4"/>
  <c r="BD168" i="4"/>
  <c r="BE168" i="4"/>
  <c r="BF168" i="4"/>
  <c r="BG168" i="4"/>
  <c r="BH168" i="4"/>
  <c r="BI168" i="4"/>
  <c r="BJ168" i="4"/>
  <c r="BK168" i="4"/>
  <c r="BL168" i="4"/>
  <c r="BM168" i="4"/>
  <c r="BN168" i="4"/>
  <c r="BO168" i="4"/>
  <c r="BP168" i="4"/>
  <c r="BQ168" i="4"/>
  <c r="BR168" i="4"/>
  <c r="BS168" i="4"/>
  <c r="BT168" i="4"/>
  <c r="BU168" i="4"/>
  <c r="BV168" i="4"/>
  <c r="BW168" i="4"/>
  <c r="BX168" i="4"/>
  <c r="BY168" i="4"/>
  <c r="BZ168" i="4"/>
  <c r="CA168" i="4"/>
  <c r="CB168" i="4"/>
  <c r="CC168" i="4"/>
  <c r="CD168" i="4"/>
  <c r="CE168" i="4"/>
  <c r="CF168" i="4"/>
  <c r="CG168" i="4"/>
  <c r="CH168" i="4"/>
  <c r="CI168" i="4"/>
  <c r="CJ168" i="4"/>
  <c r="CK168" i="4"/>
  <c r="CL168" i="4"/>
  <c r="CM168" i="4"/>
  <c r="CN168" i="4"/>
  <c r="CO168" i="4"/>
  <c r="CP168" i="4"/>
  <c r="CQ168" i="4"/>
  <c r="CR168" i="4"/>
  <c r="CS168" i="4"/>
  <c r="CT168" i="4"/>
  <c r="CU168" i="4"/>
  <c r="CV168" i="4"/>
  <c r="CW168" i="4"/>
  <c r="CX168" i="4"/>
  <c r="CY168" i="4"/>
  <c r="CZ168" i="4"/>
  <c r="DA168" i="4"/>
  <c r="DB168" i="4"/>
  <c r="DC168" i="4"/>
  <c r="DD168" i="4"/>
  <c r="DE168" i="4"/>
  <c r="DF168" i="4"/>
  <c r="DG168" i="4"/>
  <c r="DH168" i="4"/>
  <c r="DI168" i="4"/>
  <c r="DJ168" i="4"/>
  <c r="DK168" i="4"/>
  <c r="DL168" i="4"/>
  <c r="DM168" i="4"/>
  <c r="DN168" i="4"/>
  <c r="DO168" i="4"/>
  <c r="DP168" i="4"/>
  <c r="DQ168" i="4"/>
  <c r="DR168" i="4"/>
  <c r="DS168" i="4"/>
  <c r="DT168" i="4"/>
  <c r="DU168" i="4"/>
  <c r="DV168" i="4"/>
  <c r="DW168" i="4"/>
  <c r="DX168" i="4"/>
  <c r="DY168" i="4"/>
  <c r="DZ168" i="4"/>
  <c r="EA168" i="4"/>
  <c r="EB168" i="4"/>
  <c r="EC168" i="4"/>
  <c r="ED168" i="4"/>
  <c r="EE168" i="4"/>
  <c r="EF168" i="4"/>
  <c r="EG168" i="4"/>
  <c r="EH168" i="4"/>
  <c r="EI168" i="4"/>
  <c r="EJ168" i="4"/>
  <c r="EK168" i="4"/>
  <c r="EL168" i="4"/>
  <c r="EM168" i="4"/>
  <c r="EN168" i="4"/>
  <c r="EO168" i="4"/>
  <c r="EP168" i="4"/>
  <c r="EQ168" i="4"/>
  <c r="ER168" i="4"/>
  <c r="ES168" i="4"/>
  <c r="ET168" i="4"/>
  <c r="EU168" i="4"/>
  <c r="EV168" i="4"/>
  <c r="EW168" i="4"/>
  <c r="EX168" i="4"/>
  <c r="EY168" i="4"/>
  <c r="EZ168" i="4"/>
  <c r="FA168" i="4"/>
  <c r="FB168" i="4"/>
  <c r="FC168" i="4"/>
  <c r="FD168" i="4"/>
  <c r="FE168" i="4"/>
  <c r="FF168" i="4"/>
  <c r="FG168" i="4"/>
  <c r="FH168" i="4"/>
  <c r="FI168" i="4"/>
  <c r="FJ168" i="4"/>
  <c r="FM168" i="4"/>
  <c r="FN168" i="4"/>
  <c r="FO168" i="4"/>
  <c r="FP168" i="4"/>
  <c r="FQ168" i="4"/>
  <c r="FR168" i="4"/>
  <c r="FS168" i="4"/>
  <c r="FT168" i="4"/>
  <c r="FU168" i="4"/>
  <c r="FV168" i="4"/>
  <c r="FW168" i="4"/>
  <c r="FX168" i="4"/>
  <c r="FY168" i="4"/>
  <c r="FZ168" i="4"/>
  <c r="GA168" i="4"/>
  <c r="GB168" i="4"/>
  <c r="GC168" i="4"/>
  <c r="GD168" i="4"/>
  <c r="GE168" i="4"/>
  <c r="GF168" i="4"/>
  <c r="GG168" i="4"/>
  <c r="GH168" i="4"/>
  <c r="GI168" i="4"/>
  <c r="GJ168" i="4"/>
  <c r="GK168" i="4"/>
  <c r="GL168" i="4"/>
  <c r="GM168" i="4"/>
  <c r="GN168" i="4"/>
  <c r="GO168" i="4"/>
  <c r="GP168" i="4"/>
  <c r="GQ168" i="4"/>
  <c r="GS168" i="4"/>
  <c r="GT168" i="4"/>
  <c r="GU168" i="4"/>
  <c r="GV168" i="4"/>
  <c r="GW168" i="4"/>
  <c r="GX168" i="4"/>
  <c r="GY168" i="4"/>
  <c r="GZ168" i="4"/>
  <c r="HA168" i="4"/>
  <c r="HB168" i="4"/>
  <c r="HC168" i="4"/>
  <c r="HD168" i="4"/>
  <c r="HE168" i="4"/>
  <c r="HF168" i="4"/>
  <c r="HG168" i="4"/>
  <c r="HH168" i="4"/>
  <c r="HI168" i="4"/>
  <c r="HJ168" i="4"/>
  <c r="HK168" i="4"/>
  <c r="HL168" i="4"/>
  <c r="HM168" i="4"/>
  <c r="HN168" i="4"/>
  <c r="HO168" i="4"/>
  <c r="HP168" i="4"/>
  <c r="HQ168" i="4"/>
  <c r="HR168" i="4"/>
  <c r="HS168" i="4"/>
  <c r="HT168" i="4"/>
  <c r="HU168" i="4"/>
  <c r="HV168" i="4"/>
  <c r="HW168" i="4"/>
  <c r="HX168" i="4"/>
  <c r="HY168" i="4"/>
  <c r="HZ168" i="4"/>
  <c r="IA168" i="4"/>
  <c r="IB168" i="4"/>
  <c r="IC168" i="4"/>
  <c r="ID168" i="4"/>
  <c r="IE168" i="4"/>
  <c r="IF168" i="4"/>
  <c r="IG168" i="4"/>
  <c r="IH168" i="4"/>
  <c r="II168" i="4"/>
  <c r="IJ168" i="4"/>
  <c r="IK168" i="4"/>
  <c r="IM168" i="4"/>
  <c r="IN168" i="4"/>
  <c r="IO168" i="4"/>
  <c r="IP168" i="4"/>
  <c r="IQ168" i="4"/>
  <c r="IR168" i="4"/>
  <c r="IS168" i="4"/>
  <c r="IT168" i="4"/>
  <c r="IU168" i="4"/>
  <c r="IV168" i="4"/>
  <c r="IW168" i="4"/>
  <c r="IX168" i="4"/>
  <c r="IY168" i="4"/>
  <c r="IZ168" i="4"/>
  <c r="JA168" i="4"/>
  <c r="JB168" i="4"/>
  <c r="JC168" i="4"/>
  <c r="JD168" i="4"/>
  <c r="JE168" i="4"/>
  <c r="JG168" i="4"/>
  <c r="JH168" i="4"/>
  <c r="JI168" i="4"/>
  <c r="JJ168" i="4"/>
  <c r="JK168" i="4"/>
  <c r="JM168" i="4"/>
  <c r="JN168" i="4"/>
  <c r="JO168" i="4"/>
  <c r="JP168" i="4"/>
  <c r="JQ168" i="4"/>
  <c r="JR168" i="4"/>
  <c r="JT168" i="4"/>
  <c r="JU168" i="4"/>
  <c r="JV168" i="4"/>
  <c r="JX168" i="4"/>
  <c r="JY168" i="4"/>
  <c r="JZ168" i="4"/>
  <c r="KA168" i="4"/>
  <c r="KB168" i="4"/>
  <c r="KC168" i="4"/>
  <c r="KD168" i="4"/>
  <c r="KE168" i="4"/>
  <c r="KF168" i="4"/>
  <c r="KG168" i="4"/>
  <c r="KH168" i="4"/>
  <c r="KI168" i="4"/>
  <c r="KJ168" i="4"/>
  <c r="KK168" i="4"/>
  <c r="KL168" i="4"/>
  <c r="KM168" i="4"/>
  <c r="KN168" i="4"/>
  <c r="KO168" i="4"/>
  <c r="KP168" i="4"/>
  <c r="KQ168" i="4"/>
  <c r="KR168" i="4"/>
  <c r="KS168" i="4"/>
  <c r="KV168" i="4"/>
  <c r="KW168" i="4"/>
  <c r="KX168" i="4"/>
  <c r="KY168" i="4"/>
  <c r="KZ168" i="4"/>
  <c r="LA168" i="4"/>
  <c r="LB168" i="4"/>
  <c r="LC168" i="4"/>
  <c r="LD168" i="4"/>
  <c r="LE168" i="4"/>
  <c r="LF168" i="4"/>
  <c r="LG168" i="4"/>
  <c r="LH168" i="4"/>
  <c r="LI168" i="4"/>
  <c r="LJ168" i="4"/>
  <c r="LK168" i="4"/>
  <c r="LL168" i="4"/>
  <c r="LM168" i="4"/>
  <c r="LN168" i="4"/>
  <c r="LO168" i="4"/>
  <c r="LP168" i="4"/>
  <c r="LQ168" i="4"/>
  <c r="LR168" i="4"/>
  <c r="LS168" i="4"/>
  <c r="LT168" i="4"/>
  <c r="LU168" i="4"/>
  <c r="LV168" i="4"/>
  <c r="LW168" i="4"/>
  <c r="LX168" i="4"/>
  <c r="LY168" i="4"/>
  <c r="LZ168" i="4"/>
  <c r="MA168" i="4"/>
  <c r="MB168" i="4"/>
  <c r="MC168" i="4"/>
  <c r="MD168" i="4"/>
  <c r="ME168" i="4"/>
  <c r="MF168" i="4"/>
  <c r="MG168" i="4"/>
  <c r="MH168" i="4"/>
  <c r="MI168" i="4"/>
  <c r="MJ168" i="4"/>
  <c r="MK168" i="4"/>
  <c r="ML168" i="4"/>
  <c r="MM168" i="4"/>
  <c r="MN168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Z169" i="4"/>
  <c r="AA169" i="4"/>
  <c r="AB169" i="4"/>
  <c r="AC169" i="4"/>
  <c r="AD169" i="4"/>
  <c r="AE169" i="4"/>
  <c r="AF169" i="4"/>
  <c r="AG169" i="4"/>
  <c r="AH169" i="4"/>
  <c r="AI169" i="4"/>
  <c r="AJ169" i="4"/>
  <c r="AK169" i="4"/>
  <c r="AL169" i="4"/>
  <c r="AM169" i="4"/>
  <c r="AN169" i="4"/>
  <c r="AO169" i="4"/>
  <c r="AP169" i="4"/>
  <c r="AQ169" i="4"/>
  <c r="AR169" i="4"/>
  <c r="AS169" i="4"/>
  <c r="AT169" i="4"/>
  <c r="AU169" i="4"/>
  <c r="AV169" i="4"/>
  <c r="AW169" i="4"/>
  <c r="AX169" i="4"/>
  <c r="AY169" i="4"/>
  <c r="AZ169" i="4"/>
  <c r="BA169" i="4"/>
  <c r="BB169" i="4"/>
  <c r="BC169" i="4"/>
  <c r="BD169" i="4"/>
  <c r="BE169" i="4"/>
  <c r="BF169" i="4"/>
  <c r="BG169" i="4"/>
  <c r="BH169" i="4"/>
  <c r="BI169" i="4"/>
  <c r="BJ169" i="4"/>
  <c r="BK169" i="4"/>
  <c r="BL169" i="4"/>
  <c r="BM169" i="4"/>
  <c r="BN169" i="4"/>
  <c r="BO169" i="4"/>
  <c r="BP169" i="4"/>
  <c r="BQ169" i="4"/>
  <c r="BR169" i="4"/>
  <c r="BS169" i="4"/>
  <c r="BT169" i="4"/>
  <c r="BU169" i="4"/>
  <c r="BV169" i="4"/>
  <c r="BW169" i="4"/>
  <c r="BX169" i="4"/>
  <c r="BY169" i="4"/>
  <c r="BZ169" i="4"/>
  <c r="CA169" i="4"/>
  <c r="CB169" i="4"/>
  <c r="CC169" i="4"/>
  <c r="CD169" i="4"/>
  <c r="CE169" i="4"/>
  <c r="CF169" i="4"/>
  <c r="CG169" i="4"/>
  <c r="CH169" i="4"/>
  <c r="CI169" i="4"/>
  <c r="CJ169" i="4"/>
  <c r="CK169" i="4"/>
  <c r="CL169" i="4"/>
  <c r="CM169" i="4"/>
  <c r="CN169" i="4"/>
  <c r="CO169" i="4"/>
  <c r="CP169" i="4"/>
  <c r="CQ169" i="4"/>
  <c r="CR169" i="4"/>
  <c r="CS169" i="4"/>
  <c r="CT169" i="4"/>
  <c r="CU169" i="4"/>
  <c r="CV169" i="4"/>
  <c r="CW169" i="4"/>
  <c r="CX169" i="4"/>
  <c r="CY169" i="4"/>
  <c r="CZ169" i="4"/>
  <c r="DA169" i="4"/>
  <c r="DB169" i="4"/>
  <c r="DC169" i="4"/>
  <c r="DD169" i="4"/>
  <c r="DE169" i="4"/>
  <c r="DF169" i="4"/>
  <c r="DG169" i="4"/>
  <c r="DH169" i="4"/>
  <c r="DI169" i="4"/>
  <c r="DJ169" i="4"/>
  <c r="DK169" i="4"/>
  <c r="DL169" i="4"/>
  <c r="DM169" i="4"/>
  <c r="DN169" i="4"/>
  <c r="DO169" i="4"/>
  <c r="DP169" i="4"/>
  <c r="DQ169" i="4"/>
  <c r="DR169" i="4"/>
  <c r="DS169" i="4"/>
  <c r="DT169" i="4"/>
  <c r="DU169" i="4"/>
  <c r="DV169" i="4"/>
  <c r="DW169" i="4"/>
  <c r="DX169" i="4"/>
  <c r="DY169" i="4"/>
  <c r="DZ169" i="4"/>
  <c r="EA169" i="4"/>
  <c r="EB169" i="4"/>
  <c r="EC169" i="4"/>
  <c r="ED169" i="4"/>
  <c r="EE169" i="4"/>
  <c r="EF169" i="4"/>
  <c r="EG169" i="4"/>
  <c r="EH169" i="4"/>
  <c r="EI169" i="4"/>
  <c r="EJ169" i="4"/>
  <c r="EK169" i="4"/>
  <c r="EL169" i="4"/>
  <c r="EM169" i="4"/>
  <c r="EN169" i="4"/>
  <c r="EO169" i="4"/>
  <c r="EP169" i="4"/>
  <c r="EQ169" i="4"/>
  <c r="ER169" i="4"/>
  <c r="ES169" i="4"/>
  <c r="ET169" i="4"/>
  <c r="EU169" i="4"/>
  <c r="EV169" i="4"/>
  <c r="EW169" i="4"/>
  <c r="EX169" i="4"/>
  <c r="EY169" i="4"/>
  <c r="EZ169" i="4"/>
  <c r="FA169" i="4"/>
  <c r="FB169" i="4"/>
  <c r="FC169" i="4"/>
  <c r="FD169" i="4"/>
  <c r="FE169" i="4"/>
  <c r="FF169" i="4"/>
  <c r="FG169" i="4"/>
  <c r="FH169" i="4"/>
  <c r="FI169" i="4"/>
  <c r="FJ169" i="4"/>
  <c r="FM169" i="4"/>
  <c r="FN169" i="4"/>
  <c r="FO169" i="4"/>
  <c r="FP169" i="4"/>
  <c r="FQ169" i="4"/>
  <c r="FR169" i="4"/>
  <c r="FS169" i="4"/>
  <c r="FT169" i="4"/>
  <c r="FU169" i="4"/>
  <c r="FV169" i="4"/>
  <c r="FW169" i="4"/>
  <c r="FX169" i="4"/>
  <c r="FY169" i="4"/>
  <c r="FZ169" i="4"/>
  <c r="GA169" i="4"/>
  <c r="GB169" i="4"/>
  <c r="GC169" i="4"/>
  <c r="GD169" i="4"/>
  <c r="GE169" i="4"/>
  <c r="GF169" i="4"/>
  <c r="GG169" i="4"/>
  <c r="GH169" i="4"/>
  <c r="GI169" i="4"/>
  <c r="GJ169" i="4"/>
  <c r="GK169" i="4"/>
  <c r="GL169" i="4"/>
  <c r="GM169" i="4"/>
  <c r="GN169" i="4"/>
  <c r="GO169" i="4"/>
  <c r="GP169" i="4"/>
  <c r="GQ169" i="4"/>
  <c r="GS169" i="4"/>
  <c r="GT169" i="4"/>
  <c r="GU169" i="4"/>
  <c r="GV169" i="4"/>
  <c r="GW169" i="4"/>
  <c r="GX169" i="4"/>
  <c r="GY169" i="4"/>
  <c r="GZ169" i="4"/>
  <c r="HA169" i="4"/>
  <c r="HB169" i="4"/>
  <c r="HC169" i="4"/>
  <c r="HD169" i="4"/>
  <c r="HE169" i="4"/>
  <c r="HF169" i="4"/>
  <c r="HG169" i="4"/>
  <c r="HH169" i="4"/>
  <c r="HI169" i="4"/>
  <c r="HJ169" i="4"/>
  <c r="HK169" i="4"/>
  <c r="HL169" i="4"/>
  <c r="HM169" i="4"/>
  <c r="HN169" i="4"/>
  <c r="HO169" i="4"/>
  <c r="HP169" i="4"/>
  <c r="HQ169" i="4"/>
  <c r="HR169" i="4"/>
  <c r="HS169" i="4"/>
  <c r="HT169" i="4"/>
  <c r="HU169" i="4"/>
  <c r="HV169" i="4"/>
  <c r="HW169" i="4"/>
  <c r="HX169" i="4"/>
  <c r="HY169" i="4"/>
  <c r="HZ169" i="4"/>
  <c r="IA169" i="4"/>
  <c r="IB169" i="4"/>
  <c r="IC169" i="4"/>
  <c r="ID169" i="4"/>
  <c r="IE169" i="4"/>
  <c r="IF169" i="4"/>
  <c r="IG169" i="4"/>
  <c r="IH169" i="4"/>
  <c r="II169" i="4"/>
  <c r="IJ169" i="4"/>
  <c r="IK169" i="4"/>
  <c r="IM169" i="4"/>
  <c r="IN169" i="4"/>
  <c r="IO169" i="4"/>
  <c r="IP169" i="4"/>
  <c r="IQ169" i="4"/>
  <c r="IR169" i="4"/>
  <c r="IS169" i="4"/>
  <c r="IT169" i="4"/>
  <c r="IU169" i="4"/>
  <c r="IV169" i="4"/>
  <c r="IW169" i="4"/>
  <c r="IX169" i="4"/>
  <c r="IY169" i="4"/>
  <c r="IZ169" i="4"/>
  <c r="JA169" i="4"/>
  <c r="JB169" i="4"/>
  <c r="JC169" i="4"/>
  <c r="JD169" i="4"/>
  <c r="JE169" i="4"/>
  <c r="JG169" i="4"/>
  <c r="JH169" i="4"/>
  <c r="JI169" i="4"/>
  <c r="JJ169" i="4"/>
  <c r="JK169" i="4"/>
  <c r="JM169" i="4"/>
  <c r="JN169" i="4"/>
  <c r="JO169" i="4"/>
  <c r="JP169" i="4"/>
  <c r="JQ169" i="4"/>
  <c r="JR169" i="4"/>
  <c r="JT169" i="4"/>
  <c r="JU169" i="4"/>
  <c r="JV169" i="4"/>
  <c r="JX169" i="4"/>
  <c r="JY169" i="4"/>
  <c r="JZ169" i="4"/>
  <c r="KA169" i="4"/>
  <c r="KB169" i="4"/>
  <c r="KC169" i="4"/>
  <c r="KD169" i="4"/>
  <c r="KE169" i="4"/>
  <c r="KF169" i="4"/>
  <c r="KG169" i="4"/>
  <c r="KH169" i="4"/>
  <c r="KI169" i="4"/>
  <c r="KJ169" i="4"/>
  <c r="KK169" i="4"/>
  <c r="KL169" i="4"/>
  <c r="KM169" i="4"/>
  <c r="KN169" i="4"/>
  <c r="KO169" i="4"/>
  <c r="KP169" i="4"/>
  <c r="KQ169" i="4"/>
  <c r="KR169" i="4"/>
  <c r="KS169" i="4"/>
  <c r="KV169" i="4"/>
  <c r="KW169" i="4"/>
  <c r="KX169" i="4"/>
  <c r="KY169" i="4"/>
  <c r="KZ169" i="4"/>
  <c r="LA169" i="4"/>
  <c r="LB169" i="4"/>
  <c r="LC169" i="4"/>
  <c r="LD169" i="4"/>
  <c r="LE169" i="4"/>
  <c r="LF169" i="4"/>
  <c r="LG169" i="4"/>
  <c r="LH169" i="4"/>
  <c r="LI169" i="4"/>
  <c r="LJ169" i="4"/>
  <c r="LK169" i="4"/>
  <c r="LL169" i="4"/>
  <c r="LM169" i="4"/>
  <c r="LN169" i="4"/>
  <c r="LO169" i="4"/>
  <c r="LP169" i="4"/>
  <c r="LQ169" i="4"/>
  <c r="LR169" i="4"/>
  <c r="LS169" i="4"/>
  <c r="LT169" i="4"/>
  <c r="LU169" i="4"/>
  <c r="LV169" i="4"/>
  <c r="LW169" i="4"/>
  <c r="LX169" i="4"/>
  <c r="LY169" i="4"/>
  <c r="LZ169" i="4"/>
  <c r="MA169" i="4"/>
  <c r="MB169" i="4"/>
  <c r="MC169" i="4"/>
  <c r="MD169" i="4"/>
  <c r="ME169" i="4"/>
  <c r="MF169" i="4"/>
  <c r="MG169" i="4"/>
  <c r="MH169" i="4"/>
  <c r="MI169" i="4"/>
  <c r="MJ169" i="4"/>
  <c r="MK169" i="4"/>
  <c r="ML169" i="4"/>
  <c r="MM169" i="4"/>
  <c r="MN169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Z170" i="4"/>
  <c r="AA170" i="4"/>
  <c r="AB170" i="4"/>
  <c r="AC170" i="4"/>
  <c r="AD170" i="4"/>
  <c r="AE170" i="4"/>
  <c r="AF170" i="4"/>
  <c r="AG170" i="4"/>
  <c r="AH170" i="4"/>
  <c r="AI170" i="4"/>
  <c r="AJ170" i="4"/>
  <c r="AK170" i="4"/>
  <c r="AL170" i="4"/>
  <c r="AM170" i="4"/>
  <c r="AN170" i="4"/>
  <c r="AO170" i="4"/>
  <c r="AP170" i="4"/>
  <c r="AQ170" i="4"/>
  <c r="AR170" i="4"/>
  <c r="AS170" i="4"/>
  <c r="AT170" i="4"/>
  <c r="AU170" i="4"/>
  <c r="AV170" i="4"/>
  <c r="AW170" i="4"/>
  <c r="AX170" i="4"/>
  <c r="AY170" i="4"/>
  <c r="AZ170" i="4"/>
  <c r="BA170" i="4"/>
  <c r="BB170" i="4"/>
  <c r="BC170" i="4"/>
  <c r="BD170" i="4"/>
  <c r="BE170" i="4"/>
  <c r="BF170" i="4"/>
  <c r="BG170" i="4"/>
  <c r="BH170" i="4"/>
  <c r="BI170" i="4"/>
  <c r="BJ170" i="4"/>
  <c r="BK170" i="4"/>
  <c r="BL170" i="4"/>
  <c r="BM170" i="4"/>
  <c r="BN170" i="4"/>
  <c r="BO170" i="4"/>
  <c r="BP170" i="4"/>
  <c r="BQ170" i="4"/>
  <c r="BR170" i="4"/>
  <c r="BS170" i="4"/>
  <c r="BT170" i="4"/>
  <c r="BU170" i="4"/>
  <c r="BV170" i="4"/>
  <c r="BW170" i="4"/>
  <c r="BX170" i="4"/>
  <c r="BY170" i="4"/>
  <c r="BZ170" i="4"/>
  <c r="CA170" i="4"/>
  <c r="CB170" i="4"/>
  <c r="CC170" i="4"/>
  <c r="CD170" i="4"/>
  <c r="CE170" i="4"/>
  <c r="CF170" i="4"/>
  <c r="CG170" i="4"/>
  <c r="CH170" i="4"/>
  <c r="CI170" i="4"/>
  <c r="CJ170" i="4"/>
  <c r="CK170" i="4"/>
  <c r="CL170" i="4"/>
  <c r="CM170" i="4"/>
  <c r="CN170" i="4"/>
  <c r="CO170" i="4"/>
  <c r="CP170" i="4"/>
  <c r="CQ170" i="4"/>
  <c r="CR170" i="4"/>
  <c r="CS170" i="4"/>
  <c r="CT170" i="4"/>
  <c r="CU170" i="4"/>
  <c r="CV170" i="4"/>
  <c r="CW170" i="4"/>
  <c r="CX170" i="4"/>
  <c r="CY170" i="4"/>
  <c r="CZ170" i="4"/>
  <c r="DA170" i="4"/>
  <c r="DB170" i="4"/>
  <c r="DC170" i="4"/>
  <c r="DD170" i="4"/>
  <c r="DE170" i="4"/>
  <c r="DF170" i="4"/>
  <c r="DG170" i="4"/>
  <c r="DH170" i="4"/>
  <c r="DI170" i="4"/>
  <c r="DJ170" i="4"/>
  <c r="DK170" i="4"/>
  <c r="DL170" i="4"/>
  <c r="DM170" i="4"/>
  <c r="DN170" i="4"/>
  <c r="DO170" i="4"/>
  <c r="DP170" i="4"/>
  <c r="DQ170" i="4"/>
  <c r="DR170" i="4"/>
  <c r="DS170" i="4"/>
  <c r="DT170" i="4"/>
  <c r="DU170" i="4"/>
  <c r="DV170" i="4"/>
  <c r="DW170" i="4"/>
  <c r="DX170" i="4"/>
  <c r="DY170" i="4"/>
  <c r="DZ170" i="4"/>
  <c r="EA170" i="4"/>
  <c r="EB170" i="4"/>
  <c r="EC170" i="4"/>
  <c r="ED170" i="4"/>
  <c r="EE170" i="4"/>
  <c r="EF170" i="4"/>
  <c r="EG170" i="4"/>
  <c r="EH170" i="4"/>
  <c r="EI170" i="4"/>
  <c r="EJ170" i="4"/>
  <c r="EK170" i="4"/>
  <c r="EL170" i="4"/>
  <c r="EM170" i="4"/>
  <c r="EN170" i="4"/>
  <c r="EO170" i="4"/>
  <c r="EP170" i="4"/>
  <c r="EQ170" i="4"/>
  <c r="ER170" i="4"/>
  <c r="ES170" i="4"/>
  <c r="ET170" i="4"/>
  <c r="EU170" i="4"/>
  <c r="EV170" i="4"/>
  <c r="EW170" i="4"/>
  <c r="EX170" i="4"/>
  <c r="EY170" i="4"/>
  <c r="EZ170" i="4"/>
  <c r="FA170" i="4"/>
  <c r="FB170" i="4"/>
  <c r="FC170" i="4"/>
  <c r="FD170" i="4"/>
  <c r="FE170" i="4"/>
  <c r="FF170" i="4"/>
  <c r="FG170" i="4"/>
  <c r="FH170" i="4"/>
  <c r="FI170" i="4"/>
  <c r="FJ170" i="4"/>
  <c r="FM170" i="4"/>
  <c r="FN170" i="4"/>
  <c r="FO170" i="4"/>
  <c r="FP170" i="4"/>
  <c r="FQ170" i="4"/>
  <c r="FR170" i="4"/>
  <c r="FS170" i="4"/>
  <c r="FT170" i="4"/>
  <c r="FU170" i="4"/>
  <c r="FV170" i="4"/>
  <c r="FW170" i="4"/>
  <c r="FX170" i="4"/>
  <c r="FY170" i="4"/>
  <c r="FZ170" i="4"/>
  <c r="GA170" i="4"/>
  <c r="GB170" i="4"/>
  <c r="GC170" i="4"/>
  <c r="GD170" i="4"/>
  <c r="GE170" i="4"/>
  <c r="GF170" i="4"/>
  <c r="GG170" i="4"/>
  <c r="GH170" i="4"/>
  <c r="GI170" i="4"/>
  <c r="GJ170" i="4"/>
  <c r="GK170" i="4"/>
  <c r="GL170" i="4"/>
  <c r="GM170" i="4"/>
  <c r="GN170" i="4"/>
  <c r="GO170" i="4"/>
  <c r="GP170" i="4"/>
  <c r="GQ170" i="4"/>
  <c r="GS170" i="4"/>
  <c r="GT170" i="4"/>
  <c r="GU170" i="4"/>
  <c r="GV170" i="4"/>
  <c r="GW170" i="4"/>
  <c r="GX170" i="4"/>
  <c r="GY170" i="4"/>
  <c r="GZ170" i="4"/>
  <c r="HA170" i="4"/>
  <c r="HB170" i="4"/>
  <c r="HC170" i="4"/>
  <c r="HD170" i="4"/>
  <c r="HE170" i="4"/>
  <c r="HF170" i="4"/>
  <c r="HG170" i="4"/>
  <c r="HH170" i="4"/>
  <c r="HI170" i="4"/>
  <c r="HJ170" i="4"/>
  <c r="HK170" i="4"/>
  <c r="HL170" i="4"/>
  <c r="HM170" i="4"/>
  <c r="HN170" i="4"/>
  <c r="HO170" i="4"/>
  <c r="HP170" i="4"/>
  <c r="HQ170" i="4"/>
  <c r="HR170" i="4"/>
  <c r="HS170" i="4"/>
  <c r="HT170" i="4"/>
  <c r="HU170" i="4"/>
  <c r="HV170" i="4"/>
  <c r="HW170" i="4"/>
  <c r="HX170" i="4"/>
  <c r="HY170" i="4"/>
  <c r="HZ170" i="4"/>
  <c r="IA170" i="4"/>
  <c r="IB170" i="4"/>
  <c r="IC170" i="4"/>
  <c r="ID170" i="4"/>
  <c r="IE170" i="4"/>
  <c r="IF170" i="4"/>
  <c r="IG170" i="4"/>
  <c r="IH170" i="4"/>
  <c r="II170" i="4"/>
  <c r="IJ170" i="4"/>
  <c r="IK170" i="4"/>
  <c r="IM170" i="4"/>
  <c r="IN170" i="4"/>
  <c r="IO170" i="4"/>
  <c r="IP170" i="4"/>
  <c r="IQ170" i="4"/>
  <c r="IR170" i="4"/>
  <c r="IS170" i="4"/>
  <c r="IT170" i="4"/>
  <c r="IU170" i="4"/>
  <c r="IV170" i="4"/>
  <c r="IW170" i="4"/>
  <c r="IX170" i="4"/>
  <c r="IY170" i="4"/>
  <c r="IZ170" i="4"/>
  <c r="JA170" i="4"/>
  <c r="JB170" i="4"/>
  <c r="JC170" i="4"/>
  <c r="JD170" i="4"/>
  <c r="JE170" i="4"/>
  <c r="JG170" i="4"/>
  <c r="JH170" i="4"/>
  <c r="JI170" i="4"/>
  <c r="JJ170" i="4"/>
  <c r="JK170" i="4"/>
  <c r="JM170" i="4"/>
  <c r="JN170" i="4"/>
  <c r="JO170" i="4"/>
  <c r="JP170" i="4"/>
  <c r="JQ170" i="4"/>
  <c r="JR170" i="4"/>
  <c r="JT170" i="4"/>
  <c r="JU170" i="4"/>
  <c r="JV170" i="4"/>
  <c r="JX170" i="4"/>
  <c r="JY170" i="4"/>
  <c r="JZ170" i="4"/>
  <c r="KA170" i="4"/>
  <c r="KB170" i="4"/>
  <c r="KC170" i="4"/>
  <c r="KD170" i="4"/>
  <c r="KE170" i="4"/>
  <c r="KF170" i="4"/>
  <c r="KG170" i="4"/>
  <c r="KH170" i="4"/>
  <c r="KI170" i="4"/>
  <c r="KJ170" i="4"/>
  <c r="KK170" i="4"/>
  <c r="KL170" i="4"/>
  <c r="KM170" i="4"/>
  <c r="KN170" i="4"/>
  <c r="KO170" i="4"/>
  <c r="KP170" i="4"/>
  <c r="KQ170" i="4"/>
  <c r="KR170" i="4"/>
  <c r="KS170" i="4"/>
  <c r="KV170" i="4"/>
  <c r="KW170" i="4"/>
  <c r="KX170" i="4"/>
  <c r="KY170" i="4"/>
  <c r="KZ170" i="4"/>
  <c r="LA170" i="4"/>
  <c r="LB170" i="4"/>
  <c r="LC170" i="4"/>
  <c r="LD170" i="4"/>
  <c r="LE170" i="4"/>
  <c r="LF170" i="4"/>
  <c r="LG170" i="4"/>
  <c r="LH170" i="4"/>
  <c r="LI170" i="4"/>
  <c r="LJ170" i="4"/>
  <c r="LK170" i="4"/>
  <c r="LL170" i="4"/>
  <c r="LM170" i="4"/>
  <c r="LN170" i="4"/>
  <c r="LO170" i="4"/>
  <c r="LP170" i="4"/>
  <c r="LQ170" i="4"/>
  <c r="LR170" i="4"/>
  <c r="LS170" i="4"/>
  <c r="LT170" i="4"/>
  <c r="LU170" i="4"/>
  <c r="LV170" i="4"/>
  <c r="LW170" i="4"/>
  <c r="LX170" i="4"/>
  <c r="LY170" i="4"/>
  <c r="LZ170" i="4"/>
  <c r="MA170" i="4"/>
  <c r="MB170" i="4"/>
  <c r="MC170" i="4"/>
  <c r="MD170" i="4"/>
  <c r="ME170" i="4"/>
  <c r="MF170" i="4"/>
  <c r="MG170" i="4"/>
  <c r="MH170" i="4"/>
  <c r="MI170" i="4"/>
  <c r="MJ170" i="4"/>
  <c r="MK170" i="4"/>
  <c r="ML170" i="4"/>
  <c r="MM170" i="4"/>
  <c r="MN170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Z171" i="4"/>
  <c r="AA171" i="4"/>
  <c r="AB171" i="4"/>
  <c r="AC171" i="4"/>
  <c r="AD171" i="4"/>
  <c r="AE171" i="4"/>
  <c r="AF171" i="4"/>
  <c r="AG171" i="4"/>
  <c r="AH171" i="4"/>
  <c r="AI171" i="4"/>
  <c r="AJ171" i="4"/>
  <c r="AK171" i="4"/>
  <c r="AL171" i="4"/>
  <c r="AM171" i="4"/>
  <c r="AN171" i="4"/>
  <c r="AO171" i="4"/>
  <c r="AP171" i="4"/>
  <c r="AQ171" i="4"/>
  <c r="AR171" i="4"/>
  <c r="AS171" i="4"/>
  <c r="AT171" i="4"/>
  <c r="AU171" i="4"/>
  <c r="AV171" i="4"/>
  <c r="AW171" i="4"/>
  <c r="AX171" i="4"/>
  <c r="AY171" i="4"/>
  <c r="AZ171" i="4"/>
  <c r="BA171" i="4"/>
  <c r="BB171" i="4"/>
  <c r="BC171" i="4"/>
  <c r="BD171" i="4"/>
  <c r="BE171" i="4"/>
  <c r="BF171" i="4"/>
  <c r="BG171" i="4"/>
  <c r="BH171" i="4"/>
  <c r="BI171" i="4"/>
  <c r="BJ171" i="4"/>
  <c r="BK171" i="4"/>
  <c r="BL171" i="4"/>
  <c r="BM171" i="4"/>
  <c r="BN171" i="4"/>
  <c r="BO171" i="4"/>
  <c r="BP171" i="4"/>
  <c r="BQ171" i="4"/>
  <c r="BR171" i="4"/>
  <c r="BS171" i="4"/>
  <c r="BT171" i="4"/>
  <c r="BU171" i="4"/>
  <c r="BV171" i="4"/>
  <c r="BW171" i="4"/>
  <c r="BX171" i="4"/>
  <c r="BY171" i="4"/>
  <c r="BZ171" i="4"/>
  <c r="CA171" i="4"/>
  <c r="CB171" i="4"/>
  <c r="CC171" i="4"/>
  <c r="CD171" i="4"/>
  <c r="CE171" i="4"/>
  <c r="CF171" i="4"/>
  <c r="CG171" i="4"/>
  <c r="CH171" i="4"/>
  <c r="CI171" i="4"/>
  <c r="CJ171" i="4"/>
  <c r="CK171" i="4"/>
  <c r="CL171" i="4"/>
  <c r="CM171" i="4"/>
  <c r="CN171" i="4"/>
  <c r="CO171" i="4"/>
  <c r="CP171" i="4"/>
  <c r="CQ171" i="4"/>
  <c r="CR171" i="4"/>
  <c r="CS171" i="4"/>
  <c r="CT171" i="4"/>
  <c r="CU171" i="4"/>
  <c r="CV171" i="4"/>
  <c r="CW171" i="4"/>
  <c r="CX171" i="4"/>
  <c r="CY171" i="4"/>
  <c r="CZ171" i="4"/>
  <c r="DA171" i="4"/>
  <c r="DB171" i="4"/>
  <c r="DC171" i="4"/>
  <c r="DD171" i="4"/>
  <c r="DE171" i="4"/>
  <c r="DF171" i="4"/>
  <c r="DG171" i="4"/>
  <c r="DH171" i="4"/>
  <c r="DI171" i="4"/>
  <c r="DJ171" i="4"/>
  <c r="DK171" i="4"/>
  <c r="DL171" i="4"/>
  <c r="DM171" i="4"/>
  <c r="DN171" i="4"/>
  <c r="DO171" i="4"/>
  <c r="DP171" i="4"/>
  <c r="DQ171" i="4"/>
  <c r="DR171" i="4"/>
  <c r="DS171" i="4"/>
  <c r="DT171" i="4"/>
  <c r="DU171" i="4"/>
  <c r="DV171" i="4"/>
  <c r="DW171" i="4"/>
  <c r="DX171" i="4"/>
  <c r="DY171" i="4"/>
  <c r="DZ171" i="4"/>
  <c r="EA171" i="4"/>
  <c r="EB171" i="4"/>
  <c r="EC171" i="4"/>
  <c r="ED171" i="4"/>
  <c r="EE171" i="4"/>
  <c r="EF171" i="4"/>
  <c r="EG171" i="4"/>
  <c r="EH171" i="4"/>
  <c r="EI171" i="4"/>
  <c r="EJ171" i="4"/>
  <c r="EK171" i="4"/>
  <c r="EL171" i="4"/>
  <c r="EM171" i="4"/>
  <c r="EN171" i="4"/>
  <c r="EO171" i="4"/>
  <c r="EP171" i="4"/>
  <c r="EQ171" i="4"/>
  <c r="ER171" i="4"/>
  <c r="ES171" i="4"/>
  <c r="ET171" i="4"/>
  <c r="EU171" i="4"/>
  <c r="EV171" i="4"/>
  <c r="EW171" i="4"/>
  <c r="EX171" i="4"/>
  <c r="EY171" i="4"/>
  <c r="EZ171" i="4"/>
  <c r="FA171" i="4"/>
  <c r="FB171" i="4"/>
  <c r="FC171" i="4"/>
  <c r="FD171" i="4"/>
  <c r="FE171" i="4"/>
  <c r="FF171" i="4"/>
  <c r="FG171" i="4"/>
  <c r="FH171" i="4"/>
  <c r="FI171" i="4"/>
  <c r="FJ171" i="4"/>
  <c r="FM171" i="4"/>
  <c r="FN171" i="4"/>
  <c r="FO171" i="4"/>
  <c r="FP171" i="4"/>
  <c r="FQ171" i="4"/>
  <c r="FR171" i="4"/>
  <c r="FS171" i="4"/>
  <c r="FT171" i="4"/>
  <c r="FU171" i="4"/>
  <c r="FV171" i="4"/>
  <c r="FW171" i="4"/>
  <c r="FX171" i="4"/>
  <c r="FY171" i="4"/>
  <c r="FZ171" i="4"/>
  <c r="GA171" i="4"/>
  <c r="GB171" i="4"/>
  <c r="GC171" i="4"/>
  <c r="GD171" i="4"/>
  <c r="GE171" i="4"/>
  <c r="GF171" i="4"/>
  <c r="GG171" i="4"/>
  <c r="GH171" i="4"/>
  <c r="GI171" i="4"/>
  <c r="GJ171" i="4"/>
  <c r="GK171" i="4"/>
  <c r="GL171" i="4"/>
  <c r="GM171" i="4"/>
  <c r="GN171" i="4"/>
  <c r="GO171" i="4"/>
  <c r="GP171" i="4"/>
  <c r="GQ171" i="4"/>
  <c r="GS171" i="4"/>
  <c r="GT171" i="4"/>
  <c r="GU171" i="4"/>
  <c r="GV171" i="4"/>
  <c r="GW171" i="4"/>
  <c r="GX171" i="4"/>
  <c r="GY171" i="4"/>
  <c r="GZ171" i="4"/>
  <c r="HA171" i="4"/>
  <c r="HB171" i="4"/>
  <c r="HC171" i="4"/>
  <c r="HD171" i="4"/>
  <c r="HE171" i="4"/>
  <c r="HF171" i="4"/>
  <c r="HG171" i="4"/>
  <c r="HH171" i="4"/>
  <c r="HI171" i="4"/>
  <c r="HJ171" i="4"/>
  <c r="HK171" i="4"/>
  <c r="HL171" i="4"/>
  <c r="HM171" i="4"/>
  <c r="HN171" i="4"/>
  <c r="HO171" i="4"/>
  <c r="HP171" i="4"/>
  <c r="HQ171" i="4"/>
  <c r="HR171" i="4"/>
  <c r="HS171" i="4"/>
  <c r="HT171" i="4"/>
  <c r="HU171" i="4"/>
  <c r="HV171" i="4"/>
  <c r="HW171" i="4"/>
  <c r="HX171" i="4"/>
  <c r="HY171" i="4"/>
  <c r="HZ171" i="4"/>
  <c r="IA171" i="4"/>
  <c r="IB171" i="4"/>
  <c r="IC171" i="4"/>
  <c r="ID171" i="4"/>
  <c r="IE171" i="4"/>
  <c r="IF171" i="4"/>
  <c r="IG171" i="4"/>
  <c r="IH171" i="4"/>
  <c r="II171" i="4"/>
  <c r="IJ171" i="4"/>
  <c r="IK171" i="4"/>
  <c r="IM171" i="4"/>
  <c r="IN171" i="4"/>
  <c r="IO171" i="4"/>
  <c r="IP171" i="4"/>
  <c r="IQ171" i="4"/>
  <c r="IR171" i="4"/>
  <c r="IS171" i="4"/>
  <c r="IT171" i="4"/>
  <c r="IU171" i="4"/>
  <c r="IV171" i="4"/>
  <c r="IW171" i="4"/>
  <c r="IX171" i="4"/>
  <c r="IY171" i="4"/>
  <c r="IZ171" i="4"/>
  <c r="JA171" i="4"/>
  <c r="JB171" i="4"/>
  <c r="JC171" i="4"/>
  <c r="JD171" i="4"/>
  <c r="JE171" i="4"/>
  <c r="JG171" i="4"/>
  <c r="JH171" i="4"/>
  <c r="JI171" i="4"/>
  <c r="JJ171" i="4"/>
  <c r="JK171" i="4"/>
  <c r="JM171" i="4"/>
  <c r="JN171" i="4"/>
  <c r="JO171" i="4"/>
  <c r="JP171" i="4"/>
  <c r="JQ171" i="4"/>
  <c r="JR171" i="4"/>
  <c r="JT171" i="4"/>
  <c r="JU171" i="4"/>
  <c r="JV171" i="4"/>
  <c r="JX171" i="4"/>
  <c r="JY171" i="4"/>
  <c r="JZ171" i="4"/>
  <c r="KA171" i="4"/>
  <c r="KB171" i="4"/>
  <c r="KC171" i="4"/>
  <c r="KD171" i="4"/>
  <c r="KE171" i="4"/>
  <c r="KF171" i="4"/>
  <c r="KG171" i="4"/>
  <c r="KH171" i="4"/>
  <c r="KI171" i="4"/>
  <c r="KJ171" i="4"/>
  <c r="KK171" i="4"/>
  <c r="KL171" i="4"/>
  <c r="KM171" i="4"/>
  <c r="KN171" i="4"/>
  <c r="KO171" i="4"/>
  <c r="KP171" i="4"/>
  <c r="KQ171" i="4"/>
  <c r="KR171" i="4"/>
  <c r="KS171" i="4"/>
  <c r="KV171" i="4"/>
  <c r="KW171" i="4"/>
  <c r="KX171" i="4"/>
  <c r="KY171" i="4"/>
  <c r="KZ171" i="4"/>
  <c r="LA171" i="4"/>
  <c r="LB171" i="4"/>
  <c r="LC171" i="4"/>
  <c r="LD171" i="4"/>
  <c r="LE171" i="4"/>
  <c r="LF171" i="4"/>
  <c r="LG171" i="4"/>
  <c r="LH171" i="4"/>
  <c r="LI171" i="4"/>
  <c r="LJ171" i="4"/>
  <c r="LK171" i="4"/>
  <c r="LL171" i="4"/>
  <c r="LM171" i="4"/>
  <c r="LN171" i="4"/>
  <c r="LO171" i="4"/>
  <c r="LP171" i="4"/>
  <c r="LQ171" i="4"/>
  <c r="LR171" i="4"/>
  <c r="LS171" i="4"/>
  <c r="LT171" i="4"/>
  <c r="LU171" i="4"/>
  <c r="LV171" i="4"/>
  <c r="LW171" i="4"/>
  <c r="LX171" i="4"/>
  <c r="LY171" i="4"/>
  <c r="LZ171" i="4"/>
  <c r="MA171" i="4"/>
  <c r="MB171" i="4"/>
  <c r="MC171" i="4"/>
  <c r="MD171" i="4"/>
  <c r="ME171" i="4"/>
  <c r="MF171" i="4"/>
  <c r="MG171" i="4"/>
  <c r="MH171" i="4"/>
  <c r="MI171" i="4"/>
  <c r="MJ171" i="4"/>
  <c r="MK171" i="4"/>
  <c r="ML171" i="4"/>
  <c r="MM171" i="4"/>
  <c r="MN171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Z172" i="4"/>
  <c r="AA172" i="4"/>
  <c r="AB172" i="4"/>
  <c r="AC172" i="4"/>
  <c r="AD172" i="4"/>
  <c r="AE172" i="4"/>
  <c r="AF172" i="4"/>
  <c r="AG172" i="4"/>
  <c r="AH172" i="4"/>
  <c r="AI172" i="4"/>
  <c r="AJ172" i="4"/>
  <c r="AK172" i="4"/>
  <c r="AL172" i="4"/>
  <c r="AM172" i="4"/>
  <c r="AN172" i="4"/>
  <c r="AO172" i="4"/>
  <c r="AP172" i="4"/>
  <c r="AQ172" i="4"/>
  <c r="AR172" i="4"/>
  <c r="AS172" i="4"/>
  <c r="AT172" i="4"/>
  <c r="AU172" i="4"/>
  <c r="AV172" i="4"/>
  <c r="AW172" i="4"/>
  <c r="AX172" i="4"/>
  <c r="AY172" i="4"/>
  <c r="AZ172" i="4"/>
  <c r="BA172" i="4"/>
  <c r="BB172" i="4"/>
  <c r="BC172" i="4"/>
  <c r="BD172" i="4"/>
  <c r="BE172" i="4"/>
  <c r="BF172" i="4"/>
  <c r="BG172" i="4"/>
  <c r="BH172" i="4"/>
  <c r="BI172" i="4"/>
  <c r="BJ172" i="4"/>
  <c r="BK172" i="4"/>
  <c r="BL172" i="4"/>
  <c r="BM172" i="4"/>
  <c r="BN172" i="4"/>
  <c r="BO172" i="4"/>
  <c r="BP172" i="4"/>
  <c r="BQ172" i="4"/>
  <c r="BR172" i="4"/>
  <c r="BS172" i="4"/>
  <c r="BT172" i="4"/>
  <c r="BU172" i="4"/>
  <c r="BV172" i="4"/>
  <c r="BW172" i="4"/>
  <c r="BX172" i="4"/>
  <c r="BY172" i="4"/>
  <c r="BZ172" i="4"/>
  <c r="CA172" i="4"/>
  <c r="CB172" i="4"/>
  <c r="CC172" i="4"/>
  <c r="CD172" i="4"/>
  <c r="CE172" i="4"/>
  <c r="CF172" i="4"/>
  <c r="CG172" i="4"/>
  <c r="CH172" i="4"/>
  <c r="CI172" i="4"/>
  <c r="CJ172" i="4"/>
  <c r="CK172" i="4"/>
  <c r="CL172" i="4"/>
  <c r="CM172" i="4"/>
  <c r="CN172" i="4"/>
  <c r="CO172" i="4"/>
  <c r="CP172" i="4"/>
  <c r="CQ172" i="4"/>
  <c r="CR172" i="4"/>
  <c r="CS172" i="4"/>
  <c r="CT172" i="4"/>
  <c r="CU172" i="4"/>
  <c r="CV172" i="4"/>
  <c r="CW172" i="4"/>
  <c r="CX172" i="4"/>
  <c r="CY172" i="4"/>
  <c r="CZ172" i="4"/>
  <c r="DA172" i="4"/>
  <c r="DB172" i="4"/>
  <c r="DC172" i="4"/>
  <c r="DD172" i="4"/>
  <c r="DE172" i="4"/>
  <c r="DF172" i="4"/>
  <c r="DG172" i="4"/>
  <c r="DH172" i="4"/>
  <c r="DI172" i="4"/>
  <c r="DJ172" i="4"/>
  <c r="DK172" i="4"/>
  <c r="DL172" i="4"/>
  <c r="DM172" i="4"/>
  <c r="DN172" i="4"/>
  <c r="DO172" i="4"/>
  <c r="DP172" i="4"/>
  <c r="DQ172" i="4"/>
  <c r="DR172" i="4"/>
  <c r="DS172" i="4"/>
  <c r="DT172" i="4"/>
  <c r="DU172" i="4"/>
  <c r="DV172" i="4"/>
  <c r="DW172" i="4"/>
  <c r="DX172" i="4"/>
  <c r="DY172" i="4"/>
  <c r="DZ172" i="4"/>
  <c r="EA172" i="4"/>
  <c r="EB172" i="4"/>
  <c r="EC172" i="4"/>
  <c r="ED172" i="4"/>
  <c r="EE172" i="4"/>
  <c r="EF172" i="4"/>
  <c r="EG172" i="4"/>
  <c r="EH172" i="4"/>
  <c r="EI172" i="4"/>
  <c r="EJ172" i="4"/>
  <c r="EK172" i="4"/>
  <c r="EL172" i="4"/>
  <c r="EM172" i="4"/>
  <c r="EN172" i="4"/>
  <c r="EO172" i="4"/>
  <c r="EP172" i="4"/>
  <c r="EQ172" i="4"/>
  <c r="ER172" i="4"/>
  <c r="ES172" i="4"/>
  <c r="ET172" i="4"/>
  <c r="EU172" i="4"/>
  <c r="EV172" i="4"/>
  <c r="EW172" i="4"/>
  <c r="EX172" i="4"/>
  <c r="EY172" i="4"/>
  <c r="EZ172" i="4"/>
  <c r="FA172" i="4"/>
  <c r="FB172" i="4"/>
  <c r="FC172" i="4"/>
  <c r="FD172" i="4"/>
  <c r="FE172" i="4"/>
  <c r="FF172" i="4"/>
  <c r="FG172" i="4"/>
  <c r="FH172" i="4"/>
  <c r="FI172" i="4"/>
  <c r="FJ172" i="4"/>
  <c r="FM172" i="4"/>
  <c r="FN172" i="4"/>
  <c r="FO172" i="4"/>
  <c r="FP172" i="4"/>
  <c r="FQ172" i="4"/>
  <c r="FR172" i="4"/>
  <c r="FS172" i="4"/>
  <c r="FT172" i="4"/>
  <c r="FU172" i="4"/>
  <c r="FV172" i="4"/>
  <c r="FW172" i="4"/>
  <c r="FX172" i="4"/>
  <c r="FY172" i="4"/>
  <c r="FZ172" i="4"/>
  <c r="GA172" i="4"/>
  <c r="GB172" i="4"/>
  <c r="GC172" i="4"/>
  <c r="GD172" i="4"/>
  <c r="GE172" i="4"/>
  <c r="GF172" i="4"/>
  <c r="GG172" i="4"/>
  <c r="GH172" i="4"/>
  <c r="GI172" i="4"/>
  <c r="GJ172" i="4"/>
  <c r="GK172" i="4"/>
  <c r="GL172" i="4"/>
  <c r="GM172" i="4"/>
  <c r="GN172" i="4"/>
  <c r="GO172" i="4"/>
  <c r="GP172" i="4"/>
  <c r="GQ172" i="4"/>
  <c r="GS172" i="4"/>
  <c r="GT172" i="4"/>
  <c r="GU172" i="4"/>
  <c r="GV172" i="4"/>
  <c r="GW172" i="4"/>
  <c r="GX172" i="4"/>
  <c r="GY172" i="4"/>
  <c r="GZ172" i="4"/>
  <c r="HA172" i="4"/>
  <c r="HB172" i="4"/>
  <c r="HC172" i="4"/>
  <c r="HD172" i="4"/>
  <c r="HE172" i="4"/>
  <c r="HF172" i="4"/>
  <c r="HG172" i="4"/>
  <c r="HH172" i="4"/>
  <c r="HI172" i="4"/>
  <c r="HJ172" i="4"/>
  <c r="HK172" i="4"/>
  <c r="HL172" i="4"/>
  <c r="HM172" i="4"/>
  <c r="HN172" i="4"/>
  <c r="HO172" i="4"/>
  <c r="HP172" i="4"/>
  <c r="HQ172" i="4"/>
  <c r="HR172" i="4"/>
  <c r="HS172" i="4"/>
  <c r="HT172" i="4"/>
  <c r="HU172" i="4"/>
  <c r="HV172" i="4"/>
  <c r="HW172" i="4"/>
  <c r="HX172" i="4"/>
  <c r="HY172" i="4"/>
  <c r="HZ172" i="4"/>
  <c r="IA172" i="4"/>
  <c r="IB172" i="4"/>
  <c r="IC172" i="4"/>
  <c r="ID172" i="4"/>
  <c r="IE172" i="4"/>
  <c r="IF172" i="4"/>
  <c r="IG172" i="4"/>
  <c r="IH172" i="4"/>
  <c r="II172" i="4"/>
  <c r="IJ172" i="4"/>
  <c r="IK172" i="4"/>
  <c r="IM172" i="4"/>
  <c r="IN172" i="4"/>
  <c r="IO172" i="4"/>
  <c r="IP172" i="4"/>
  <c r="IQ172" i="4"/>
  <c r="IR172" i="4"/>
  <c r="IS172" i="4"/>
  <c r="IT172" i="4"/>
  <c r="IU172" i="4"/>
  <c r="IV172" i="4"/>
  <c r="IW172" i="4"/>
  <c r="IX172" i="4"/>
  <c r="IY172" i="4"/>
  <c r="IZ172" i="4"/>
  <c r="JA172" i="4"/>
  <c r="JB172" i="4"/>
  <c r="JC172" i="4"/>
  <c r="JD172" i="4"/>
  <c r="JE172" i="4"/>
  <c r="JG172" i="4"/>
  <c r="JH172" i="4"/>
  <c r="JI172" i="4"/>
  <c r="JJ172" i="4"/>
  <c r="JK172" i="4"/>
  <c r="JM172" i="4"/>
  <c r="JN172" i="4"/>
  <c r="JO172" i="4"/>
  <c r="JP172" i="4"/>
  <c r="JQ172" i="4"/>
  <c r="JR172" i="4"/>
  <c r="JT172" i="4"/>
  <c r="JU172" i="4"/>
  <c r="JV172" i="4"/>
  <c r="JX172" i="4"/>
  <c r="JY172" i="4"/>
  <c r="JZ172" i="4"/>
  <c r="KA172" i="4"/>
  <c r="KB172" i="4"/>
  <c r="KC172" i="4"/>
  <c r="KD172" i="4"/>
  <c r="KE172" i="4"/>
  <c r="KF172" i="4"/>
  <c r="KG172" i="4"/>
  <c r="KH172" i="4"/>
  <c r="KI172" i="4"/>
  <c r="KJ172" i="4"/>
  <c r="KK172" i="4"/>
  <c r="KL172" i="4"/>
  <c r="KM172" i="4"/>
  <c r="KN172" i="4"/>
  <c r="KO172" i="4"/>
  <c r="KP172" i="4"/>
  <c r="KQ172" i="4"/>
  <c r="KR172" i="4"/>
  <c r="KS172" i="4"/>
  <c r="KV172" i="4"/>
  <c r="KW172" i="4"/>
  <c r="KX172" i="4"/>
  <c r="KY172" i="4"/>
  <c r="KZ172" i="4"/>
  <c r="LA172" i="4"/>
  <c r="LB172" i="4"/>
  <c r="LC172" i="4"/>
  <c r="LD172" i="4"/>
  <c r="LE172" i="4"/>
  <c r="LF172" i="4"/>
  <c r="LG172" i="4"/>
  <c r="LH172" i="4"/>
  <c r="LI172" i="4"/>
  <c r="LJ172" i="4"/>
  <c r="LK172" i="4"/>
  <c r="LL172" i="4"/>
  <c r="LM172" i="4"/>
  <c r="LN172" i="4"/>
  <c r="LO172" i="4"/>
  <c r="LP172" i="4"/>
  <c r="LQ172" i="4"/>
  <c r="LR172" i="4"/>
  <c r="LS172" i="4"/>
  <c r="LT172" i="4"/>
  <c r="LU172" i="4"/>
  <c r="LV172" i="4"/>
  <c r="LW172" i="4"/>
  <c r="LX172" i="4"/>
  <c r="LY172" i="4"/>
  <c r="LZ172" i="4"/>
  <c r="MA172" i="4"/>
  <c r="MB172" i="4"/>
  <c r="MC172" i="4"/>
  <c r="MD172" i="4"/>
  <c r="ME172" i="4"/>
  <c r="MF172" i="4"/>
  <c r="MG172" i="4"/>
  <c r="MH172" i="4"/>
  <c r="MI172" i="4"/>
  <c r="MJ172" i="4"/>
  <c r="MK172" i="4"/>
  <c r="ML172" i="4"/>
  <c r="MM172" i="4"/>
  <c r="MN172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Z173" i="4"/>
  <c r="AA173" i="4"/>
  <c r="AB173" i="4"/>
  <c r="AC173" i="4"/>
  <c r="AD173" i="4"/>
  <c r="AE173" i="4"/>
  <c r="AF173" i="4"/>
  <c r="AG173" i="4"/>
  <c r="AH173" i="4"/>
  <c r="AI173" i="4"/>
  <c r="AJ173" i="4"/>
  <c r="AK173" i="4"/>
  <c r="AL173" i="4"/>
  <c r="AM173" i="4"/>
  <c r="AN173" i="4"/>
  <c r="AO173" i="4"/>
  <c r="AP173" i="4"/>
  <c r="AQ173" i="4"/>
  <c r="AR173" i="4"/>
  <c r="AS173" i="4"/>
  <c r="AT173" i="4"/>
  <c r="AU173" i="4"/>
  <c r="AV173" i="4"/>
  <c r="AW173" i="4"/>
  <c r="AX173" i="4"/>
  <c r="AY173" i="4"/>
  <c r="AZ173" i="4"/>
  <c r="BA173" i="4"/>
  <c r="BB173" i="4"/>
  <c r="BC173" i="4"/>
  <c r="BD173" i="4"/>
  <c r="BE173" i="4"/>
  <c r="BF173" i="4"/>
  <c r="BG173" i="4"/>
  <c r="BH173" i="4"/>
  <c r="BI173" i="4"/>
  <c r="BJ173" i="4"/>
  <c r="BK173" i="4"/>
  <c r="BL173" i="4"/>
  <c r="BM173" i="4"/>
  <c r="BN173" i="4"/>
  <c r="BO173" i="4"/>
  <c r="BP173" i="4"/>
  <c r="BQ173" i="4"/>
  <c r="BR173" i="4"/>
  <c r="BS173" i="4"/>
  <c r="BT173" i="4"/>
  <c r="BU173" i="4"/>
  <c r="BV173" i="4"/>
  <c r="BW173" i="4"/>
  <c r="BX173" i="4"/>
  <c r="BY173" i="4"/>
  <c r="BZ173" i="4"/>
  <c r="CA173" i="4"/>
  <c r="CB173" i="4"/>
  <c r="CC173" i="4"/>
  <c r="CD173" i="4"/>
  <c r="CE173" i="4"/>
  <c r="CF173" i="4"/>
  <c r="CG173" i="4"/>
  <c r="CH173" i="4"/>
  <c r="CI173" i="4"/>
  <c r="CJ173" i="4"/>
  <c r="CK173" i="4"/>
  <c r="CL173" i="4"/>
  <c r="CM173" i="4"/>
  <c r="CN173" i="4"/>
  <c r="CO173" i="4"/>
  <c r="CP173" i="4"/>
  <c r="CQ173" i="4"/>
  <c r="CR173" i="4"/>
  <c r="CS173" i="4"/>
  <c r="CT173" i="4"/>
  <c r="CU173" i="4"/>
  <c r="CV173" i="4"/>
  <c r="CW173" i="4"/>
  <c r="CX173" i="4"/>
  <c r="CY173" i="4"/>
  <c r="CZ173" i="4"/>
  <c r="DA173" i="4"/>
  <c r="DB173" i="4"/>
  <c r="DC173" i="4"/>
  <c r="DD173" i="4"/>
  <c r="DE173" i="4"/>
  <c r="DF173" i="4"/>
  <c r="DG173" i="4"/>
  <c r="DH173" i="4"/>
  <c r="DI173" i="4"/>
  <c r="DJ173" i="4"/>
  <c r="DK173" i="4"/>
  <c r="DL173" i="4"/>
  <c r="DM173" i="4"/>
  <c r="DN173" i="4"/>
  <c r="DO173" i="4"/>
  <c r="DP173" i="4"/>
  <c r="DQ173" i="4"/>
  <c r="DR173" i="4"/>
  <c r="DS173" i="4"/>
  <c r="DT173" i="4"/>
  <c r="DU173" i="4"/>
  <c r="DV173" i="4"/>
  <c r="DW173" i="4"/>
  <c r="DX173" i="4"/>
  <c r="DY173" i="4"/>
  <c r="DZ173" i="4"/>
  <c r="EA173" i="4"/>
  <c r="EB173" i="4"/>
  <c r="EC173" i="4"/>
  <c r="ED173" i="4"/>
  <c r="EE173" i="4"/>
  <c r="EF173" i="4"/>
  <c r="EG173" i="4"/>
  <c r="EH173" i="4"/>
  <c r="EI173" i="4"/>
  <c r="EJ173" i="4"/>
  <c r="EK173" i="4"/>
  <c r="EL173" i="4"/>
  <c r="EM173" i="4"/>
  <c r="EN173" i="4"/>
  <c r="EO173" i="4"/>
  <c r="EP173" i="4"/>
  <c r="EQ173" i="4"/>
  <c r="ER173" i="4"/>
  <c r="ES173" i="4"/>
  <c r="ET173" i="4"/>
  <c r="EU173" i="4"/>
  <c r="EV173" i="4"/>
  <c r="EW173" i="4"/>
  <c r="EX173" i="4"/>
  <c r="EY173" i="4"/>
  <c r="EZ173" i="4"/>
  <c r="FA173" i="4"/>
  <c r="FB173" i="4"/>
  <c r="FC173" i="4"/>
  <c r="FD173" i="4"/>
  <c r="FE173" i="4"/>
  <c r="FF173" i="4"/>
  <c r="FG173" i="4"/>
  <c r="FH173" i="4"/>
  <c r="FI173" i="4"/>
  <c r="FJ173" i="4"/>
  <c r="FM173" i="4"/>
  <c r="FN173" i="4"/>
  <c r="FO173" i="4"/>
  <c r="FP173" i="4"/>
  <c r="FQ173" i="4"/>
  <c r="FR173" i="4"/>
  <c r="FS173" i="4"/>
  <c r="FT173" i="4"/>
  <c r="FU173" i="4"/>
  <c r="FV173" i="4"/>
  <c r="FW173" i="4"/>
  <c r="FX173" i="4"/>
  <c r="FY173" i="4"/>
  <c r="FZ173" i="4"/>
  <c r="GA173" i="4"/>
  <c r="GB173" i="4"/>
  <c r="GC173" i="4"/>
  <c r="GD173" i="4"/>
  <c r="GE173" i="4"/>
  <c r="GF173" i="4"/>
  <c r="GG173" i="4"/>
  <c r="GH173" i="4"/>
  <c r="GI173" i="4"/>
  <c r="GJ173" i="4"/>
  <c r="GK173" i="4"/>
  <c r="GL173" i="4"/>
  <c r="GM173" i="4"/>
  <c r="GN173" i="4"/>
  <c r="GO173" i="4"/>
  <c r="GP173" i="4"/>
  <c r="GQ173" i="4"/>
  <c r="GS173" i="4"/>
  <c r="GT173" i="4"/>
  <c r="GU173" i="4"/>
  <c r="GV173" i="4"/>
  <c r="GW173" i="4"/>
  <c r="GX173" i="4"/>
  <c r="GY173" i="4"/>
  <c r="GZ173" i="4"/>
  <c r="HA173" i="4"/>
  <c r="HB173" i="4"/>
  <c r="HC173" i="4"/>
  <c r="HD173" i="4"/>
  <c r="HE173" i="4"/>
  <c r="HF173" i="4"/>
  <c r="HG173" i="4"/>
  <c r="HH173" i="4"/>
  <c r="HI173" i="4"/>
  <c r="HJ173" i="4"/>
  <c r="HK173" i="4"/>
  <c r="HL173" i="4"/>
  <c r="HM173" i="4"/>
  <c r="HN173" i="4"/>
  <c r="HO173" i="4"/>
  <c r="HP173" i="4"/>
  <c r="HQ173" i="4"/>
  <c r="HR173" i="4"/>
  <c r="HS173" i="4"/>
  <c r="HT173" i="4"/>
  <c r="HU173" i="4"/>
  <c r="HV173" i="4"/>
  <c r="HW173" i="4"/>
  <c r="HX173" i="4"/>
  <c r="HY173" i="4"/>
  <c r="HZ173" i="4"/>
  <c r="IA173" i="4"/>
  <c r="IB173" i="4"/>
  <c r="IC173" i="4"/>
  <c r="ID173" i="4"/>
  <c r="IE173" i="4"/>
  <c r="IF173" i="4"/>
  <c r="IG173" i="4"/>
  <c r="IH173" i="4"/>
  <c r="II173" i="4"/>
  <c r="IJ173" i="4"/>
  <c r="IK173" i="4"/>
  <c r="IM173" i="4"/>
  <c r="IN173" i="4"/>
  <c r="IO173" i="4"/>
  <c r="IP173" i="4"/>
  <c r="IQ173" i="4"/>
  <c r="IR173" i="4"/>
  <c r="IS173" i="4"/>
  <c r="IT173" i="4"/>
  <c r="IU173" i="4"/>
  <c r="IV173" i="4"/>
  <c r="IW173" i="4"/>
  <c r="IX173" i="4"/>
  <c r="IY173" i="4"/>
  <c r="IZ173" i="4"/>
  <c r="JA173" i="4"/>
  <c r="JB173" i="4"/>
  <c r="JC173" i="4"/>
  <c r="JD173" i="4"/>
  <c r="JE173" i="4"/>
  <c r="JG173" i="4"/>
  <c r="JH173" i="4"/>
  <c r="JI173" i="4"/>
  <c r="JJ173" i="4"/>
  <c r="JK173" i="4"/>
  <c r="JM173" i="4"/>
  <c r="JN173" i="4"/>
  <c r="JO173" i="4"/>
  <c r="JP173" i="4"/>
  <c r="JQ173" i="4"/>
  <c r="JR173" i="4"/>
  <c r="JT173" i="4"/>
  <c r="JU173" i="4"/>
  <c r="JV173" i="4"/>
  <c r="JX173" i="4"/>
  <c r="JY173" i="4"/>
  <c r="JZ173" i="4"/>
  <c r="KA173" i="4"/>
  <c r="KB173" i="4"/>
  <c r="KC173" i="4"/>
  <c r="KD173" i="4"/>
  <c r="KE173" i="4"/>
  <c r="KF173" i="4"/>
  <c r="KG173" i="4"/>
  <c r="KH173" i="4"/>
  <c r="KI173" i="4"/>
  <c r="KJ173" i="4"/>
  <c r="KK173" i="4"/>
  <c r="KL173" i="4"/>
  <c r="KM173" i="4"/>
  <c r="KN173" i="4"/>
  <c r="KO173" i="4"/>
  <c r="KP173" i="4"/>
  <c r="KQ173" i="4"/>
  <c r="KR173" i="4"/>
  <c r="KS173" i="4"/>
  <c r="KV173" i="4"/>
  <c r="KW173" i="4"/>
  <c r="KX173" i="4"/>
  <c r="KY173" i="4"/>
  <c r="KZ173" i="4"/>
  <c r="LA173" i="4"/>
  <c r="LB173" i="4"/>
  <c r="LC173" i="4"/>
  <c r="LD173" i="4"/>
  <c r="LE173" i="4"/>
  <c r="LF173" i="4"/>
  <c r="LG173" i="4"/>
  <c r="LH173" i="4"/>
  <c r="LI173" i="4"/>
  <c r="LJ173" i="4"/>
  <c r="LK173" i="4"/>
  <c r="LL173" i="4"/>
  <c r="LM173" i="4"/>
  <c r="LN173" i="4"/>
  <c r="LO173" i="4"/>
  <c r="LP173" i="4"/>
  <c r="LQ173" i="4"/>
  <c r="LR173" i="4"/>
  <c r="LS173" i="4"/>
  <c r="LT173" i="4"/>
  <c r="LU173" i="4"/>
  <c r="LV173" i="4"/>
  <c r="LW173" i="4"/>
  <c r="LX173" i="4"/>
  <c r="LY173" i="4"/>
  <c r="LZ173" i="4"/>
  <c r="MA173" i="4"/>
  <c r="MB173" i="4"/>
  <c r="MC173" i="4"/>
  <c r="MD173" i="4"/>
  <c r="ME173" i="4"/>
  <c r="MF173" i="4"/>
  <c r="MG173" i="4"/>
  <c r="MH173" i="4"/>
  <c r="MI173" i="4"/>
  <c r="MJ173" i="4"/>
  <c r="MK173" i="4"/>
  <c r="ML173" i="4"/>
  <c r="MM173" i="4"/>
  <c r="MN173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Z174" i="4"/>
  <c r="AA174" i="4"/>
  <c r="AB174" i="4"/>
  <c r="AC174" i="4"/>
  <c r="AD174" i="4"/>
  <c r="AE174" i="4"/>
  <c r="AF174" i="4"/>
  <c r="AG174" i="4"/>
  <c r="AH174" i="4"/>
  <c r="AI174" i="4"/>
  <c r="AJ174" i="4"/>
  <c r="AK174" i="4"/>
  <c r="AL174" i="4"/>
  <c r="AM174" i="4"/>
  <c r="AN174" i="4"/>
  <c r="AO174" i="4"/>
  <c r="AP174" i="4"/>
  <c r="AQ174" i="4"/>
  <c r="AR174" i="4"/>
  <c r="AS174" i="4"/>
  <c r="AT174" i="4"/>
  <c r="AU174" i="4"/>
  <c r="AV174" i="4"/>
  <c r="AW174" i="4"/>
  <c r="AX174" i="4"/>
  <c r="AY174" i="4"/>
  <c r="AZ174" i="4"/>
  <c r="BA174" i="4"/>
  <c r="BB174" i="4"/>
  <c r="BC174" i="4"/>
  <c r="BD174" i="4"/>
  <c r="BE174" i="4"/>
  <c r="BF174" i="4"/>
  <c r="BG174" i="4"/>
  <c r="BH174" i="4"/>
  <c r="BI174" i="4"/>
  <c r="BJ174" i="4"/>
  <c r="BK174" i="4"/>
  <c r="BL174" i="4"/>
  <c r="BM174" i="4"/>
  <c r="BN174" i="4"/>
  <c r="BO174" i="4"/>
  <c r="BP174" i="4"/>
  <c r="BQ174" i="4"/>
  <c r="BR174" i="4"/>
  <c r="BS174" i="4"/>
  <c r="BT174" i="4"/>
  <c r="BU174" i="4"/>
  <c r="BV174" i="4"/>
  <c r="BW174" i="4"/>
  <c r="BX174" i="4"/>
  <c r="BY174" i="4"/>
  <c r="BZ174" i="4"/>
  <c r="CA174" i="4"/>
  <c r="CB174" i="4"/>
  <c r="CC174" i="4"/>
  <c r="CD174" i="4"/>
  <c r="CE174" i="4"/>
  <c r="CF174" i="4"/>
  <c r="CG174" i="4"/>
  <c r="CH174" i="4"/>
  <c r="CI174" i="4"/>
  <c r="CJ174" i="4"/>
  <c r="CK174" i="4"/>
  <c r="CL174" i="4"/>
  <c r="CM174" i="4"/>
  <c r="CN174" i="4"/>
  <c r="CO174" i="4"/>
  <c r="CP174" i="4"/>
  <c r="CQ174" i="4"/>
  <c r="CR174" i="4"/>
  <c r="CS174" i="4"/>
  <c r="CT174" i="4"/>
  <c r="CU174" i="4"/>
  <c r="CV174" i="4"/>
  <c r="CW174" i="4"/>
  <c r="CX174" i="4"/>
  <c r="CY174" i="4"/>
  <c r="CZ174" i="4"/>
  <c r="DA174" i="4"/>
  <c r="DB174" i="4"/>
  <c r="DC174" i="4"/>
  <c r="DD174" i="4"/>
  <c r="DE174" i="4"/>
  <c r="DF174" i="4"/>
  <c r="DG174" i="4"/>
  <c r="DH174" i="4"/>
  <c r="DI174" i="4"/>
  <c r="DJ174" i="4"/>
  <c r="DK174" i="4"/>
  <c r="DL174" i="4"/>
  <c r="DM174" i="4"/>
  <c r="DN174" i="4"/>
  <c r="DO174" i="4"/>
  <c r="DP174" i="4"/>
  <c r="DQ174" i="4"/>
  <c r="DR174" i="4"/>
  <c r="DS174" i="4"/>
  <c r="DT174" i="4"/>
  <c r="DU174" i="4"/>
  <c r="DV174" i="4"/>
  <c r="DW174" i="4"/>
  <c r="DX174" i="4"/>
  <c r="DY174" i="4"/>
  <c r="DZ174" i="4"/>
  <c r="EA174" i="4"/>
  <c r="EB174" i="4"/>
  <c r="EC174" i="4"/>
  <c r="ED174" i="4"/>
  <c r="EE174" i="4"/>
  <c r="EF174" i="4"/>
  <c r="EG174" i="4"/>
  <c r="EH174" i="4"/>
  <c r="EI174" i="4"/>
  <c r="EJ174" i="4"/>
  <c r="EK174" i="4"/>
  <c r="EL174" i="4"/>
  <c r="EM174" i="4"/>
  <c r="EN174" i="4"/>
  <c r="EO174" i="4"/>
  <c r="EP174" i="4"/>
  <c r="EQ174" i="4"/>
  <c r="ER174" i="4"/>
  <c r="ES174" i="4"/>
  <c r="ET174" i="4"/>
  <c r="EU174" i="4"/>
  <c r="EV174" i="4"/>
  <c r="EW174" i="4"/>
  <c r="EX174" i="4"/>
  <c r="EY174" i="4"/>
  <c r="EZ174" i="4"/>
  <c r="FA174" i="4"/>
  <c r="FB174" i="4"/>
  <c r="FC174" i="4"/>
  <c r="FD174" i="4"/>
  <c r="FE174" i="4"/>
  <c r="FF174" i="4"/>
  <c r="FG174" i="4"/>
  <c r="FH174" i="4"/>
  <c r="FI174" i="4"/>
  <c r="FJ174" i="4"/>
  <c r="FM174" i="4"/>
  <c r="FN174" i="4"/>
  <c r="FO174" i="4"/>
  <c r="FP174" i="4"/>
  <c r="FQ174" i="4"/>
  <c r="FR174" i="4"/>
  <c r="FS174" i="4"/>
  <c r="FT174" i="4"/>
  <c r="FU174" i="4"/>
  <c r="FV174" i="4"/>
  <c r="FW174" i="4"/>
  <c r="FX174" i="4"/>
  <c r="FY174" i="4"/>
  <c r="FZ174" i="4"/>
  <c r="GA174" i="4"/>
  <c r="GB174" i="4"/>
  <c r="GC174" i="4"/>
  <c r="GD174" i="4"/>
  <c r="GE174" i="4"/>
  <c r="GF174" i="4"/>
  <c r="GG174" i="4"/>
  <c r="GH174" i="4"/>
  <c r="GI174" i="4"/>
  <c r="GJ174" i="4"/>
  <c r="GK174" i="4"/>
  <c r="GL174" i="4"/>
  <c r="GM174" i="4"/>
  <c r="GN174" i="4"/>
  <c r="GO174" i="4"/>
  <c r="GP174" i="4"/>
  <c r="GQ174" i="4"/>
  <c r="GS174" i="4"/>
  <c r="GT174" i="4"/>
  <c r="GU174" i="4"/>
  <c r="GV174" i="4"/>
  <c r="GW174" i="4"/>
  <c r="GX174" i="4"/>
  <c r="GY174" i="4"/>
  <c r="GZ174" i="4"/>
  <c r="HA174" i="4"/>
  <c r="HB174" i="4"/>
  <c r="HC174" i="4"/>
  <c r="HD174" i="4"/>
  <c r="HE174" i="4"/>
  <c r="HF174" i="4"/>
  <c r="HG174" i="4"/>
  <c r="HH174" i="4"/>
  <c r="HI174" i="4"/>
  <c r="HJ174" i="4"/>
  <c r="HK174" i="4"/>
  <c r="HL174" i="4"/>
  <c r="HM174" i="4"/>
  <c r="HN174" i="4"/>
  <c r="HO174" i="4"/>
  <c r="HP174" i="4"/>
  <c r="HQ174" i="4"/>
  <c r="HR174" i="4"/>
  <c r="HS174" i="4"/>
  <c r="HT174" i="4"/>
  <c r="HU174" i="4"/>
  <c r="HV174" i="4"/>
  <c r="HW174" i="4"/>
  <c r="HX174" i="4"/>
  <c r="HY174" i="4"/>
  <c r="HZ174" i="4"/>
  <c r="IA174" i="4"/>
  <c r="IB174" i="4"/>
  <c r="IC174" i="4"/>
  <c r="ID174" i="4"/>
  <c r="IE174" i="4"/>
  <c r="IF174" i="4"/>
  <c r="IG174" i="4"/>
  <c r="IH174" i="4"/>
  <c r="II174" i="4"/>
  <c r="IJ174" i="4"/>
  <c r="IK174" i="4"/>
  <c r="IM174" i="4"/>
  <c r="IN174" i="4"/>
  <c r="IO174" i="4"/>
  <c r="IP174" i="4"/>
  <c r="IQ174" i="4"/>
  <c r="IR174" i="4"/>
  <c r="IS174" i="4"/>
  <c r="IT174" i="4"/>
  <c r="IU174" i="4"/>
  <c r="IV174" i="4"/>
  <c r="IW174" i="4"/>
  <c r="IX174" i="4"/>
  <c r="IY174" i="4"/>
  <c r="IZ174" i="4"/>
  <c r="JA174" i="4"/>
  <c r="JB174" i="4"/>
  <c r="JC174" i="4"/>
  <c r="JD174" i="4"/>
  <c r="JE174" i="4"/>
  <c r="JG174" i="4"/>
  <c r="JH174" i="4"/>
  <c r="JI174" i="4"/>
  <c r="JJ174" i="4"/>
  <c r="JK174" i="4"/>
  <c r="JM174" i="4"/>
  <c r="JN174" i="4"/>
  <c r="JO174" i="4"/>
  <c r="JP174" i="4"/>
  <c r="JQ174" i="4"/>
  <c r="JR174" i="4"/>
  <c r="JT174" i="4"/>
  <c r="JU174" i="4"/>
  <c r="JV174" i="4"/>
  <c r="JX174" i="4"/>
  <c r="JY174" i="4"/>
  <c r="JZ174" i="4"/>
  <c r="KA174" i="4"/>
  <c r="KB174" i="4"/>
  <c r="KC174" i="4"/>
  <c r="KD174" i="4"/>
  <c r="KE174" i="4"/>
  <c r="KF174" i="4"/>
  <c r="KG174" i="4"/>
  <c r="KH174" i="4"/>
  <c r="KI174" i="4"/>
  <c r="KJ174" i="4"/>
  <c r="KK174" i="4"/>
  <c r="KL174" i="4"/>
  <c r="KM174" i="4"/>
  <c r="KN174" i="4"/>
  <c r="KO174" i="4"/>
  <c r="KP174" i="4"/>
  <c r="KQ174" i="4"/>
  <c r="KR174" i="4"/>
  <c r="KS174" i="4"/>
  <c r="KV174" i="4"/>
  <c r="KW174" i="4"/>
  <c r="KX174" i="4"/>
  <c r="KY174" i="4"/>
  <c r="KZ174" i="4"/>
  <c r="LA174" i="4"/>
  <c r="LB174" i="4"/>
  <c r="LC174" i="4"/>
  <c r="LD174" i="4"/>
  <c r="LE174" i="4"/>
  <c r="LF174" i="4"/>
  <c r="LG174" i="4"/>
  <c r="LH174" i="4"/>
  <c r="LI174" i="4"/>
  <c r="LJ174" i="4"/>
  <c r="LK174" i="4"/>
  <c r="LL174" i="4"/>
  <c r="LM174" i="4"/>
  <c r="LN174" i="4"/>
  <c r="LO174" i="4"/>
  <c r="LP174" i="4"/>
  <c r="LQ174" i="4"/>
  <c r="LR174" i="4"/>
  <c r="LS174" i="4"/>
  <c r="LT174" i="4"/>
  <c r="LU174" i="4"/>
  <c r="LV174" i="4"/>
  <c r="LW174" i="4"/>
  <c r="LX174" i="4"/>
  <c r="LY174" i="4"/>
  <c r="LZ174" i="4"/>
  <c r="MA174" i="4"/>
  <c r="MB174" i="4"/>
  <c r="MC174" i="4"/>
  <c r="MD174" i="4"/>
  <c r="ME174" i="4"/>
  <c r="MF174" i="4"/>
  <c r="MG174" i="4"/>
  <c r="MH174" i="4"/>
  <c r="MI174" i="4"/>
  <c r="MJ174" i="4"/>
  <c r="MK174" i="4"/>
  <c r="ML174" i="4"/>
  <c r="MM174" i="4"/>
  <c r="MN174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Z175" i="4"/>
  <c r="AA175" i="4"/>
  <c r="AB175" i="4"/>
  <c r="AC175" i="4"/>
  <c r="AD175" i="4"/>
  <c r="AE175" i="4"/>
  <c r="AF175" i="4"/>
  <c r="AG175" i="4"/>
  <c r="AH175" i="4"/>
  <c r="AI175" i="4"/>
  <c r="AJ175" i="4"/>
  <c r="AK175" i="4"/>
  <c r="AL175" i="4"/>
  <c r="AM175" i="4"/>
  <c r="AN175" i="4"/>
  <c r="AO175" i="4"/>
  <c r="AP175" i="4"/>
  <c r="AQ175" i="4"/>
  <c r="AR175" i="4"/>
  <c r="AS175" i="4"/>
  <c r="AT175" i="4"/>
  <c r="AU175" i="4"/>
  <c r="AV175" i="4"/>
  <c r="AW175" i="4"/>
  <c r="AX175" i="4"/>
  <c r="AY175" i="4"/>
  <c r="AZ175" i="4"/>
  <c r="BA175" i="4"/>
  <c r="BB175" i="4"/>
  <c r="BC175" i="4"/>
  <c r="BD175" i="4"/>
  <c r="BE175" i="4"/>
  <c r="BF175" i="4"/>
  <c r="BG175" i="4"/>
  <c r="BH175" i="4"/>
  <c r="BI175" i="4"/>
  <c r="BJ175" i="4"/>
  <c r="BK175" i="4"/>
  <c r="BL175" i="4"/>
  <c r="BM175" i="4"/>
  <c r="BN175" i="4"/>
  <c r="BO175" i="4"/>
  <c r="BP175" i="4"/>
  <c r="BQ175" i="4"/>
  <c r="BR175" i="4"/>
  <c r="BS175" i="4"/>
  <c r="BT175" i="4"/>
  <c r="BU175" i="4"/>
  <c r="BV175" i="4"/>
  <c r="BW175" i="4"/>
  <c r="BX175" i="4"/>
  <c r="BY175" i="4"/>
  <c r="BZ175" i="4"/>
  <c r="CA175" i="4"/>
  <c r="CB175" i="4"/>
  <c r="CC175" i="4"/>
  <c r="CD175" i="4"/>
  <c r="CE175" i="4"/>
  <c r="CF175" i="4"/>
  <c r="CG175" i="4"/>
  <c r="CH175" i="4"/>
  <c r="CI175" i="4"/>
  <c r="CJ175" i="4"/>
  <c r="CK175" i="4"/>
  <c r="CL175" i="4"/>
  <c r="CM175" i="4"/>
  <c r="CN175" i="4"/>
  <c r="CO175" i="4"/>
  <c r="CP175" i="4"/>
  <c r="CQ175" i="4"/>
  <c r="CR175" i="4"/>
  <c r="CS175" i="4"/>
  <c r="CT175" i="4"/>
  <c r="CU175" i="4"/>
  <c r="CV175" i="4"/>
  <c r="CW175" i="4"/>
  <c r="CX175" i="4"/>
  <c r="CY175" i="4"/>
  <c r="CZ175" i="4"/>
  <c r="DA175" i="4"/>
  <c r="DB175" i="4"/>
  <c r="DC175" i="4"/>
  <c r="DD175" i="4"/>
  <c r="DE175" i="4"/>
  <c r="DF175" i="4"/>
  <c r="DG175" i="4"/>
  <c r="DH175" i="4"/>
  <c r="DI175" i="4"/>
  <c r="DJ175" i="4"/>
  <c r="DK175" i="4"/>
  <c r="DL175" i="4"/>
  <c r="DM175" i="4"/>
  <c r="DN175" i="4"/>
  <c r="DO175" i="4"/>
  <c r="DP175" i="4"/>
  <c r="DQ175" i="4"/>
  <c r="DR175" i="4"/>
  <c r="DS175" i="4"/>
  <c r="DT175" i="4"/>
  <c r="DU175" i="4"/>
  <c r="DV175" i="4"/>
  <c r="DW175" i="4"/>
  <c r="DX175" i="4"/>
  <c r="DY175" i="4"/>
  <c r="DZ175" i="4"/>
  <c r="EA175" i="4"/>
  <c r="EB175" i="4"/>
  <c r="EC175" i="4"/>
  <c r="ED175" i="4"/>
  <c r="EE175" i="4"/>
  <c r="EF175" i="4"/>
  <c r="EG175" i="4"/>
  <c r="EH175" i="4"/>
  <c r="EI175" i="4"/>
  <c r="EJ175" i="4"/>
  <c r="EK175" i="4"/>
  <c r="EL175" i="4"/>
  <c r="EM175" i="4"/>
  <c r="EN175" i="4"/>
  <c r="EO175" i="4"/>
  <c r="EP175" i="4"/>
  <c r="EQ175" i="4"/>
  <c r="ER175" i="4"/>
  <c r="ES175" i="4"/>
  <c r="ET175" i="4"/>
  <c r="EU175" i="4"/>
  <c r="EV175" i="4"/>
  <c r="EW175" i="4"/>
  <c r="EX175" i="4"/>
  <c r="EY175" i="4"/>
  <c r="EZ175" i="4"/>
  <c r="FA175" i="4"/>
  <c r="FB175" i="4"/>
  <c r="FC175" i="4"/>
  <c r="FD175" i="4"/>
  <c r="FE175" i="4"/>
  <c r="FF175" i="4"/>
  <c r="FG175" i="4"/>
  <c r="FH175" i="4"/>
  <c r="FI175" i="4"/>
  <c r="FJ175" i="4"/>
  <c r="FM175" i="4"/>
  <c r="FN175" i="4"/>
  <c r="FO175" i="4"/>
  <c r="FP175" i="4"/>
  <c r="FQ175" i="4"/>
  <c r="FR175" i="4"/>
  <c r="FS175" i="4"/>
  <c r="FT175" i="4"/>
  <c r="FU175" i="4"/>
  <c r="FV175" i="4"/>
  <c r="FW175" i="4"/>
  <c r="FX175" i="4"/>
  <c r="FY175" i="4"/>
  <c r="FZ175" i="4"/>
  <c r="GA175" i="4"/>
  <c r="GB175" i="4"/>
  <c r="GC175" i="4"/>
  <c r="GD175" i="4"/>
  <c r="GE175" i="4"/>
  <c r="GF175" i="4"/>
  <c r="GG175" i="4"/>
  <c r="GH175" i="4"/>
  <c r="GI175" i="4"/>
  <c r="GJ175" i="4"/>
  <c r="GK175" i="4"/>
  <c r="GL175" i="4"/>
  <c r="GM175" i="4"/>
  <c r="GN175" i="4"/>
  <c r="GO175" i="4"/>
  <c r="GP175" i="4"/>
  <c r="GQ175" i="4"/>
  <c r="GS175" i="4"/>
  <c r="GT175" i="4"/>
  <c r="GU175" i="4"/>
  <c r="GV175" i="4"/>
  <c r="GW175" i="4"/>
  <c r="GX175" i="4"/>
  <c r="GY175" i="4"/>
  <c r="GZ175" i="4"/>
  <c r="HA175" i="4"/>
  <c r="HB175" i="4"/>
  <c r="HC175" i="4"/>
  <c r="HD175" i="4"/>
  <c r="HE175" i="4"/>
  <c r="HF175" i="4"/>
  <c r="HG175" i="4"/>
  <c r="HH175" i="4"/>
  <c r="HI175" i="4"/>
  <c r="HJ175" i="4"/>
  <c r="HK175" i="4"/>
  <c r="HL175" i="4"/>
  <c r="HM175" i="4"/>
  <c r="HN175" i="4"/>
  <c r="HO175" i="4"/>
  <c r="HP175" i="4"/>
  <c r="HQ175" i="4"/>
  <c r="HR175" i="4"/>
  <c r="HS175" i="4"/>
  <c r="HT175" i="4"/>
  <c r="HU175" i="4"/>
  <c r="HV175" i="4"/>
  <c r="HW175" i="4"/>
  <c r="HX175" i="4"/>
  <c r="HY175" i="4"/>
  <c r="HZ175" i="4"/>
  <c r="IA175" i="4"/>
  <c r="IB175" i="4"/>
  <c r="IC175" i="4"/>
  <c r="ID175" i="4"/>
  <c r="IE175" i="4"/>
  <c r="IF175" i="4"/>
  <c r="IG175" i="4"/>
  <c r="IH175" i="4"/>
  <c r="II175" i="4"/>
  <c r="IJ175" i="4"/>
  <c r="IK175" i="4"/>
  <c r="IM175" i="4"/>
  <c r="IN175" i="4"/>
  <c r="IO175" i="4"/>
  <c r="IP175" i="4"/>
  <c r="IQ175" i="4"/>
  <c r="IR175" i="4"/>
  <c r="IS175" i="4"/>
  <c r="IT175" i="4"/>
  <c r="IU175" i="4"/>
  <c r="IV175" i="4"/>
  <c r="IW175" i="4"/>
  <c r="IX175" i="4"/>
  <c r="IY175" i="4"/>
  <c r="IZ175" i="4"/>
  <c r="JA175" i="4"/>
  <c r="JB175" i="4"/>
  <c r="JC175" i="4"/>
  <c r="JD175" i="4"/>
  <c r="JE175" i="4"/>
  <c r="JG175" i="4"/>
  <c r="JH175" i="4"/>
  <c r="JI175" i="4"/>
  <c r="JJ175" i="4"/>
  <c r="JK175" i="4"/>
  <c r="JM175" i="4"/>
  <c r="JN175" i="4"/>
  <c r="JO175" i="4"/>
  <c r="JP175" i="4"/>
  <c r="JQ175" i="4"/>
  <c r="JR175" i="4"/>
  <c r="JT175" i="4"/>
  <c r="JU175" i="4"/>
  <c r="JV175" i="4"/>
  <c r="JX175" i="4"/>
  <c r="JY175" i="4"/>
  <c r="JZ175" i="4"/>
  <c r="KA175" i="4"/>
  <c r="KB175" i="4"/>
  <c r="KC175" i="4"/>
  <c r="KD175" i="4"/>
  <c r="KE175" i="4"/>
  <c r="KF175" i="4"/>
  <c r="KG175" i="4"/>
  <c r="KH175" i="4"/>
  <c r="KI175" i="4"/>
  <c r="KJ175" i="4"/>
  <c r="KK175" i="4"/>
  <c r="KL175" i="4"/>
  <c r="KM175" i="4"/>
  <c r="KN175" i="4"/>
  <c r="KO175" i="4"/>
  <c r="KP175" i="4"/>
  <c r="KQ175" i="4"/>
  <c r="KR175" i="4"/>
  <c r="KS175" i="4"/>
  <c r="KV175" i="4"/>
  <c r="KW175" i="4"/>
  <c r="KX175" i="4"/>
  <c r="KY175" i="4"/>
  <c r="KZ175" i="4"/>
  <c r="LA175" i="4"/>
  <c r="LB175" i="4"/>
  <c r="LC175" i="4"/>
  <c r="LD175" i="4"/>
  <c r="LE175" i="4"/>
  <c r="LF175" i="4"/>
  <c r="LG175" i="4"/>
  <c r="LH175" i="4"/>
  <c r="LI175" i="4"/>
  <c r="LJ175" i="4"/>
  <c r="LK175" i="4"/>
  <c r="LL175" i="4"/>
  <c r="LM175" i="4"/>
  <c r="LN175" i="4"/>
  <c r="LO175" i="4"/>
  <c r="LP175" i="4"/>
  <c r="LQ175" i="4"/>
  <c r="LR175" i="4"/>
  <c r="LS175" i="4"/>
  <c r="LT175" i="4"/>
  <c r="LU175" i="4"/>
  <c r="LV175" i="4"/>
  <c r="LW175" i="4"/>
  <c r="LX175" i="4"/>
  <c r="LY175" i="4"/>
  <c r="LZ175" i="4"/>
  <c r="MA175" i="4"/>
  <c r="MB175" i="4"/>
  <c r="MC175" i="4"/>
  <c r="MD175" i="4"/>
  <c r="ME175" i="4"/>
  <c r="MF175" i="4"/>
  <c r="MG175" i="4"/>
  <c r="MH175" i="4"/>
  <c r="MI175" i="4"/>
  <c r="MJ175" i="4"/>
  <c r="MK175" i="4"/>
  <c r="ML175" i="4"/>
  <c r="MM175" i="4"/>
  <c r="MN175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W176" i="4"/>
  <c r="X176" i="4"/>
  <c r="Y176" i="4"/>
  <c r="Z176" i="4"/>
  <c r="AA176" i="4"/>
  <c r="AB176" i="4"/>
  <c r="AC176" i="4"/>
  <c r="AD176" i="4"/>
  <c r="AE176" i="4"/>
  <c r="AF176" i="4"/>
  <c r="AG176" i="4"/>
  <c r="AH176" i="4"/>
  <c r="AI176" i="4"/>
  <c r="AJ176" i="4"/>
  <c r="AK176" i="4"/>
  <c r="AL176" i="4"/>
  <c r="AM176" i="4"/>
  <c r="AN176" i="4"/>
  <c r="AO176" i="4"/>
  <c r="AP176" i="4"/>
  <c r="AQ176" i="4"/>
  <c r="AR176" i="4"/>
  <c r="AS176" i="4"/>
  <c r="AT176" i="4"/>
  <c r="AU176" i="4"/>
  <c r="AV176" i="4"/>
  <c r="AW176" i="4"/>
  <c r="AX176" i="4"/>
  <c r="AY176" i="4"/>
  <c r="AZ176" i="4"/>
  <c r="BA176" i="4"/>
  <c r="BB176" i="4"/>
  <c r="BC176" i="4"/>
  <c r="BD176" i="4"/>
  <c r="BE176" i="4"/>
  <c r="BF176" i="4"/>
  <c r="BG176" i="4"/>
  <c r="BH176" i="4"/>
  <c r="BI176" i="4"/>
  <c r="BJ176" i="4"/>
  <c r="BK176" i="4"/>
  <c r="BL176" i="4"/>
  <c r="BM176" i="4"/>
  <c r="BN176" i="4"/>
  <c r="BO176" i="4"/>
  <c r="BP176" i="4"/>
  <c r="BQ176" i="4"/>
  <c r="BR176" i="4"/>
  <c r="BS176" i="4"/>
  <c r="BT176" i="4"/>
  <c r="BU176" i="4"/>
  <c r="BV176" i="4"/>
  <c r="BW176" i="4"/>
  <c r="BX176" i="4"/>
  <c r="BY176" i="4"/>
  <c r="BZ176" i="4"/>
  <c r="CA176" i="4"/>
  <c r="CB176" i="4"/>
  <c r="CC176" i="4"/>
  <c r="CD176" i="4"/>
  <c r="CE176" i="4"/>
  <c r="CF176" i="4"/>
  <c r="CG176" i="4"/>
  <c r="CH176" i="4"/>
  <c r="CI176" i="4"/>
  <c r="CJ176" i="4"/>
  <c r="CK176" i="4"/>
  <c r="CL176" i="4"/>
  <c r="CM176" i="4"/>
  <c r="CN176" i="4"/>
  <c r="CO176" i="4"/>
  <c r="CP176" i="4"/>
  <c r="CQ176" i="4"/>
  <c r="CR176" i="4"/>
  <c r="CS176" i="4"/>
  <c r="CT176" i="4"/>
  <c r="CU176" i="4"/>
  <c r="CV176" i="4"/>
  <c r="CW176" i="4"/>
  <c r="CX176" i="4"/>
  <c r="CY176" i="4"/>
  <c r="CZ176" i="4"/>
  <c r="DA176" i="4"/>
  <c r="DB176" i="4"/>
  <c r="DC176" i="4"/>
  <c r="DD176" i="4"/>
  <c r="DE176" i="4"/>
  <c r="DF176" i="4"/>
  <c r="DG176" i="4"/>
  <c r="DH176" i="4"/>
  <c r="DI176" i="4"/>
  <c r="DJ176" i="4"/>
  <c r="DK176" i="4"/>
  <c r="DL176" i="4"/>
  <c r="DM176" i="4"/>
  <c r="DN176" i="4"/>
  <c r="DO176" i="4"/>
  <c r="DP176" i="4"/>
  <c r="DQ176" i="4"/>
  <c r="DR176" i="4"/>
  <c r="DS176" i="4"/>
  <c r="DT176" i="4"/>
  <c r="DU176" i="4"/>
  <c r="DV176" i="4"/>
  <c r="DW176" i="4"/>
  <c r="DX176" i="4"/>
  <c r="DY176" i="4"/>
  <c r="DZ176" i="4"/>
  <c r="EA176" i="4"/>
  <c r="EB176" i="4"/>
  <c r="EC176" i="4"/>
  <c r="ED176" i="4"/>
  <c r="EE176" i="4"/>
  <c r="EF176" i="4"/>
  <c r="EG176" i="4"/>
  <c r="EH176" i="4"/>
  <c r="EI176" i="4"/>
  <c r="EJ176" i="4"/>
  <c r="EK176" i="4"/>
  <c r="EL176" i="4"/>
  <c r="EM176" i="4"/>
  <c r="EN176" i="4"/>
  <c r="EO176" i="4"/>
  <c r="EP176" i="4"/>
  <c r="EQ176" i="4"/>
  <c r="ER176" i="4"/>
  <c r="ES176" i="4"/>
  <c r="ET176" i="4"/>
  <c r="EU176" i="4"/>
  <c r="EV176" i="4"/>
  <c r="EW176" i="4"/>
  <c r="EX176" i="4"/>
  <c r="EY176" i="4"/>
  <c r="EZ176" i="4"/>
  <c r="FA176" i="4"/>
  <c r="FB176" i="4"/>
  <c r="FC176" i="4"/>
  <c r="FD176" i="4"/>
  <c r="FE176" i="4"/>
  <c r="FF176" i="4"/>
  <c r="FG176" i="4"/>
  <c r="FH176" i="4"/>
  <c r="FI176" i="4"/>
  <c r="FJ176" i="4"/>
  <c r="FM176" i="4"/>
  <c r="FN176" i="4"/>
  <c r="FO176" i="4"/>
  <c r="FP176" i="4"/>
  <c r="FQ176" i="4"/>
  <c r="FR176" i="4"/>
  <c r="FS176" i="4"/>
  <c r="FT176" i="4"/>
  <c r="FU176" i="4"/>
  <c r="FV176" i="4"/>
  <c r="FW176" i="4"/>
  <c r="FX176" i="4"/>
  <c r="FY176" i="4"/>
  <c r="FZ176" i="4"/>
  <c r="GA176" i="4"/>
  <c r="GB176" i="4"/>
  <c r="GC176" i="4"/>
  <c r="GD176" i="4"/>
  <c r="GE176" i="4"/>
  <c r="GF176" i="4"/>
  <c r="GG176" i="4"/>
  <c r="GH176" i="4"/>
  <c r="GI176" i="4"/>
  <c r="GJ176" i="4"/>
  <c r="GK176" i="4"/>
  <c r="GL176" i="4"/>
  <c r="GM176" i="4"/>
  <c r="GN176" i="4"/>
  <c r="GO176" i="4"/>
  <c r="GP176" i="4"/>
  <c r="GQ176" i="4"/>
  <c r="GS176" i="4"/>
  <c r="GT176" i="4"/>
  <c r="GU176" i="4"/>
  <c r="GV176" i="4"/>
  <c r="GW176" i="4"/>
  <c r="GX176" i="4"/>
  <c r="GY176" i="4"/>
  <c r="GZ176" i="4"/>
  <c r="HA176" i="4"/>
  <c r="HB176" i="4"/>
  <c r="HC176" i="4"/>
  <c r="HD176" i="4"/>
  <c r="HE176" i="4"/>
  <c r="HF176" i="4"/>
  <c r="HG176" i="4"/>
  <c r="HH176" i="4"/>
  <c r="HI176" i="4"/>
  <c r="HJ176" i="4"/>
  <c r="HK176" i="4"/>
  <c r="HL176" i="4"/>
  <c r="HM176" i="4"/>
  <c r="HN176" i="4"/>
  <c r="HO176" i="4"/>
  <c r="HP176" i="4"/>
  <c r="HQ176" i="4"/>
  <c r="HR176" i="4"/>
  <c r="HS176" i="4"/>
  <c r="HT176" i="4"/>
  <c r="HU176" i="4"/>
  <c r="HV176" i="4"/>
  <c r="HW176" i="4"/>
  <c r="HX176" i="4"/>
  <c r="HY176" i="4"/>
  <c r="HZ176" i="4"/>
  <c r="IA176" i="4"/>
  <c r="IB176" i="4"/>
  <c r="IC176" i="4"/>
  <c r="ID176" i="4"/>
  <c r="IE176" i="4"/>
  <c r="IF176" i="4"/>
  <c r="IG176" i="4"/>
  <c r="IH176" i="4"/>
  <c r="II176" i="4"/>
  <c r="IJ176" i="4"/>
  <c r="IK176" i="4"/>
  <c r="IM176" i="4"/>
  <c r="IN176" i="4"/>
  <c r="IO176" i="4"/>
  <c r="IP176" i="4"/>
  <c r="IQ176" i="4"/>
  <c r="IR176" i="4"/>
  <c r="IS176" i="4"/>
  <c r="IT176" i="4"/>
  <c r="IU176" i="4"/>
  <c r="IV176" i="4"/>
  <c r="IW176" i="4"/>
  <c r="IX176" i="4"/>
  <c r="IY176" i="4"/>
  <c r="IZ176" i="4"/>
  <c r="JA176" i="4"/>
  <c r="JB176" i="4"/>
  <c r="JC176" i="4"/>
  <c r="JD176" i="4"/>
  <c r="JE176" i="4"/>
  <c r="JG176" i="4"/>
  <c r="JH176" i="4"/>
  <c r="JI176" i="4"/>
  <c r="JJ176" i="4"/>
  <c r="JK176" i="4"/>
  <c r="JM176" i="4"/>
  <c r="JN176" i="4"/>
  <c r="JO176" i="4"/>
  <c r="JP176" i="4"/>
  <c r="JQ176" i="4"/>
  <c r="JR176" i="4"/>
  <c r="JT176" i="4"/>
  <c r="JU176" i="4"/>
  <c r="JV176" i="4"/>
  <c r="JX176" i="4"/>
  <c r="JY176" i="4"/>
  <c r="JZ176" i="4"/>
  <c r="KA176" i="4"/>
  <c r="KB176" i="4"/>
  <c r="KC176" i="4"/>
  <c r="KD176" i="4"/>
  <c r="KE176" i="4"/>
  <c r="KF176" i="4"/>
  <c r="KG176" i="4"/>
  <c r="KH176" i="4"/>
  <c r="KI176" i="4"/>
  <c r="KJ176" i="4"/>
  <c r="KK176" i="4"/>
  <c r="KL176" i="4"/>
  <c r="KM176" i="4"/>
  <c r="KN176" i="4"/>
  <c r="KO176" i="4"/>
  <c r="KP176" i="4"/>
  <c r="KQ176" i="4"/>
  <c r="KR176" i="4"/>
  <c r="KS176" i="4"/>
  <c r="KV176" i="4"/>
  <c r="KW176" i="4"/>
  <c r="KX176" i="4"/>
  <c r="KY176" i="4"/>
  <c r="KZ176" i="4"/>
  <c r="LA176" i="4"/>
  <c r="LB176" i="4"/>
  <c r="LC176" i="4"/>
  <c r="LD176" i="4"/>
  <c r="LE176" i="4"/>
  <c r="LF176" i="4"/>
  <c r="LG176" i="4"/>
  <c r="LH176" i="4"/>
  <c r="LI176" i="4"/>
  <c r="LJ176" i="4"/>
  <c r="LK176" i="4"/>
  <c r="LL176" i="4"/>
  <c r="LM176" i="4"/>
  <c r="LN176" i="4"/>
  <c r="LO176" i="4"/>
  <c r="LP176" i="4"/>
  <c r="LQ176" i="4"/>
  <c r="LR176" i="4"/>
  <c r="LS176" i="4"/>
  <c r="LT176" i="4"/>
  <c r="LU176" i="4"/>
  <c r="LV176" i="4"/>
  <c r="LW176" i="4"/>
  <c r="LX176" i="4"/>
  <c r="LY176" i="4"/>
  <c r="LZ176" i="4"/>
  <c r="MA176" i="4"/>
  <c r="MB176" i="4"/>
  <c r="MC176" i="4"/>
  <c r="MD176" i="4"/>
  <c r="ME176" i="4"/>
  <c r="MF176" i="4"/>
  <c r="MG176" i="4"/>
  <c r="MH176" i="4"/>
  <c r="MI176" i="4"/>
  <c r="MJ176" i="4"/>
  <c r="MK176" i="4"/>
  <c r="ML176" i="4"/>
  <c r="MM176" i="4"/>
  <c r="MN176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W177" i="4"/>
  <c r="X177" i="4"/>
  <c r="Y177" i="4"/>
  <c r="Z177" i="4"/>
  <c r="AA177" i="4"/>
  <c r="AB177" i="4"/>
  <c r="AC177" i="4"/>
  <c r="AD177" i="4"/>
  <c r="AE177" i="4"/>
  <c r="AF177" i="4"/>
  <c r="AG177" i="4"/>
  <c r="AH177" i="4"/>
  <c r="AI177" i="4"/>
  <c r="AJ177" i="4"/>
  <c r="AK177" i="4"/>
  <c r="AL177" i="4"/>
  <c r="AM177" i="4"/>
  <c r="AN177" i="4"/>
  <c r="AO177" i="4"/>
  <c r="AP177" i="4"/>
  <c r="AQ177" i="4"/>
  <c r="AR177" i="4"/>
  <c r="AS177" i="4"/>
  <c r="AT177" i="4"/>
  <c r="AU177" i="4"/>
  <c r="AV177" i="4"/>
  <c r="AW177" i="4"/>
  <c r="AX177" i="4"/>
  <c r="AY177" i="4"/>
  <c r="AZ177" i="4"/>
  <c r="BA177" i="4"/>
  <c r="BB177" i="4"/>
  <c r="BC177" i="4"/>
  <c r="BD177" i="4"/>
  <c r="BE177" i="4"/>
  <c r="BF177" i="4"/>
  <c r="BG177" i="4"/>
  <c r="BH177" i="4"/>
  <c r="BI177" i="4"/>
  <c r="BJ177" i="4"/>
  <c r="BK177" i="4"/>
  <c r="BL177" i="4"/>
  <c r="BM177" i="4"/>
  <c r="BN177" i="4"/>
  <c r="BO177" i="4"/>
  <c r="BP177" i="4"/>
  <c r="BQ177" i="4"/>
  <c r="BR177" i="4"/>
  <c r="BS177" i="4"/>
  <c r="BT177" i="4"/>
  <c r="BU177" i="4"/>
  <c r="BV177" i="4"/>
  <c r="BW177" i="4"/>
  <c r="BX177" i="4"/>
  <c r="BY177" i="4"/>
  <c r="BZ177" i="4"/>
  <c r="CA177" i="4"/>
  <c r="CB177" i="4"/>
  <c r="CC177" i="4"/>
  <c r="CD177" i="4"/>
  <c r="CE177" i="4"/>
  <c r="CF177" i="4"/>
  <c r="CG177" i="4"/>
  <c r="CH177" i="4"/>
  <c r="CI177" i="4"/>
  <c r="CJ177" i="4"/>
  <c r="CK177" i="4"/>
  <c r="CL177" i="4"/>
  <c r="CM177" i="4"/>
  <c r="CN177" i="4"/>
  <c r="CO177" i="4"/>
  <c r="CP177" i="4"/>
  <c r="CQ177" i="4"/>
  <c r="CR177" i="4"/>
  <c r="CS177" i="4"/>
  <c r="CT177" i="4"/>
  <c r="CU177" i="4"/>
  <c r="CV177" i="4"/>
  <c r="CW177" i="4"/>
  <c r="CX177" i="4"/>
  <c r="CY177" i="4"/>
  <c r="CZ177" i="4"/>
  <c r="DA177" i="4"/>
  <c r="DB177" i="4"/>
  <c r="DC177" i="4"/>
  <c r="DD177" i="4"/>
  <c r="DE177" i="4"/>
  <c r="DF177" i="4"/>
  <c r="DG177" i="4"/>
  <c r="DH177" i="4"/>
  <c r="DI177" i="4"/>
  <c r="DJ177" i="4"/>
  <c r="DK177" i="4"/>
  <c r="DL177" i="4"/>
  <c r="DM177" i="4"/>
  <c r="DN177" i="4"/>
  <c r="DO177" i="4"/>
  <c r="DP177" i="4"/>
  <c r="DQ177" i="4"/>
  <c r="DR177" i="4"/>
  <c r="DS177" i="4"/>
  <c r="DT177" i="4"/>
  <c r="DU177" i="4"/>
  <c r="DV177" i="4"/>
  <c r="DW177" i="4"/>
  <c r="DX177" i="4"/>
  <c r="DY177" i="4"/>
  <c r="DZ177" i="4"/>
  <c r="EA177" i="4"/>
  <c r="EB177" i="4"/>
  <c r="EC177" i="4"/>
  <c r="ED177" i="4"/>
  <c r="EE177" i="4"/>
  <c r="EF177" i="4"/>
  <c r="EG177" i="4"/>
  <c r="EH177" i="4"/>
  <c r="EI177" i="4"/>
  <c r="EJ177" i="4"/>
  <c r="EK177" i="4"/>
  <c r="EL177" i="4"/>
  <c r="EM177" i="4"/>
  <c r="EN177" i="4"/>
  <c r="EO177" i="4"/>
  <c r="EP177" i="4"/>
  <c r="EQ177" i="4"/>
  <c r="ER177" i="4"/>
  <c r="ES177" i="4"/>
  <c r="ET177" i="4"/>
  <c r="EU177" i="4"/>
  <c r="EV177" i="4"/>
  <c r="EW177" i="4"/>
  <c r="EX177" i="4"/>
  <c r="EY177" i="4"/>
  <c r="EZ177" i="4"/>
  <c r="FA177" i="4"/>
  <c r="FB177" i="4"/>
  <c r="FC177" i="4"/>
  <c r="FD177" i="4"/>
  <c r="FE177" i="4"/>
  <c r="FF177" i="4"/>
  <c r="FG177" i="4"/>
  <c r="FH177" i="4"/>
  <c r="FI177" i="4"/>
  <c r="FJ177" i="4"/>
  <c r="FM177" i="4"/>
  <c r="FN177" i="4"/>
  <c r="FO177" i="4"/>
  <c r="FP177" i="4"/>
  <c r="FQ177" i="4"/>
  <c r="FR177" i="4"/>
  <c r="FS177" i="4"/>
  <c r="FT177" i="4"/>
  <c r="FU177" i="4"/>
  <c r="FV177" i="4"/>
  <c r="FW177" i="4"/>
  <c r="FX177" i="4"/>
  <c r="FY177" i="4"/>
  <c r="FZ177" i="4"/>
  <c r="GA177" i="4"/>
  <c r="GB177" i="4"/>
  <c r="GC177" i="4"/>
  <c r="GD177" i="4"/>
  <c r="GE177" i="4"/>
  <c r="GF177" i="4"/>
  <c r="GG177" i="4"/>
  <c r="GH177" i="4"/>
  <c r="GI177" i="4"/>
  <c r="GJ177" i="4"/>
  <c r="GK177" i="4"/>
  <c r="GL177" i="4"/>
  <c r="GM177" i="4"/>
  <c r="GN177" i="4"/>
  <c r="GO177" i="4"/>
  <c r="GP177" i="4"/>
  <c r="GQ177" i="4"/>
  <c r="GS177" i="4"/>
  <c r="GT177" i="4"/>
  <c r="GU177" i="4"/>
  <c r="GV177" i="4"/>
  <c r="GW177" i="4"/>
  <c r="GX177" i="4"/>
  <c r="GY177" i="4"/>
  <c r="GZ177" i="4"/>
  <c r="HA177" i="4"/>
  <c r="HB177" i="4"/>
  <c r="HC177" i="4"/>
  <c r="HD177" i="4"/>
  <c r="HE177" i="4"/>
  <c r="HF177" i="4"/>
  <c r="HG177" i="4"/>
  <c r="HH177" i="4"/>
  <c r="HI177" i="4"/>
  <c r="HJ177" i="4"/>
  <c r="HK177" i="4"/>
  <c r="HL177" i="4"/>
  <c r="HM177" i="4"/>
  <c r="HN177" i="4"/>
  <c r="HO177" i="4"/>
  <c r="HP177" i="4"/>
  <c r="HQ177" i="4"/>
  <c r="HR177" i="4"/>
  <c r="HS177" i="4"/>
  <c r="HT177" i="4"/>
  <c r="HU177" i="4"/>
  <c r="HV177" i="4"/>
  <c r="HW177" i="4"/>
  <c r="HX177" i="4"/>
  <c r="HY177" i="4"/>
  <c r="HZ177" i="4"/>
  <c r="IA177" i="4"/>
  <c r="IB177" i="4"/>
  <c r="IC177" i="4"/>
  <c r="ID177" i="4"/>
  <c r="IE177" i="4"/>
  <c r="IF177" i="4"/>
  <c r="IG177" i="4"/>
  <c r="IH177" i="4"/>
  <c r="II177" i="4"/>
  <c r="IJ177" i="4"/>
  <c r="IK177" i="4"/>
  <c r="IM177" i="4"/>
  <c r="IN177" i="4"/>
  <c r="IO177" i="4"/>
  <c r="IP177" i="4"/>
  <c r="IQ177" i="4"/>
  <c r="IR177" i="4"/>
  <c r="IS177" i="4"/>
  <c r="IT177" i="4"/>
  <c r="IU177" i="4"/>
  <c r="IV177" i="4"/>
  <c r="IW177" i="4"/>
  <c r="IX177" i="4"/>
  <c r="IY177" i="4"/>
  <c r="IZ177" i="4"/>
  <c r="JA177" i="4"/>
  <c r="JB177" i="4"/>
  <c r="JC177" i="4"/>
  <c r="JD177" i="4"/>
  <c r="JE177" i="4"/>
  <c r="JG177" i="4"/>
  <c r="JH177" i="4"/>
  <c r="JI177" i="4"/>
  <c r="JJ177" i="4"/>
  <c r="JK177" i="4"/>
  <c r="JM177" i="4"/>
  <c r="JN177" i="4"/>
  <c r="JO177" i="4"/>
  <c r="JP177" i="4"/>
  <c r="JQ177" i="4"/>
  <c r="JR177" i="4"/>
  <c r="JT177" i="4"/>
  <c r="JU177" i="4"/>
  <c r="JV177" i="4"/>
  <c r="JX177" i="4"/>
  <c r="JY177" i="4"/>
  <c r="JZ177" i="4"/>
  <c r="KA177" i="4"/>
  <c r="KB177" i="4"/>
  <c r="KC177" i="4"/>
  <c r="KD177" i="4"/>
  <c r="KE177" i="4"/>
  <c r="KF177" i="4"/>
  <c r="KG177" i="4"/>
  <c r="KH177" i="4"/>
  <c r="KI177" i="4"/>
  <c r="KJ177" i="4"/>
  <c r="KK177" i="4"/>
  <c r="KL177" i="4"/>
  <c r="KM177" i="4"/>
  <c r="KN177" i="4"/>
  <c r="KO177" i="4"/>
  <c r="KP177" i="4"/>
  <c r="KQ177" i="4"/>
  <c r="KR177" i="4"/>
  <c r="KS177" i="4"/>
  <c r="KV177" i="4"/>
  <c r="KW177" i="4"/>
  <c r="KX177" i="4"/>
  <c r="KY177" i="4"/>
  <c r="KZ177" i="4"/>
  <c r="LA177" i="4"/>
  <c r="LB177" i="4"/>
  <c r="LC177" i="4"/>
  <c r="LD177" i="4"/>
  <c r="LE177" i="4"/>
  <c r="LF177" i="4"/>
  <c r="LG177" i="4"/>
  <c r="LH177" i="4"/>
  <c r="LI177" i="4"/>
  <c r="LJ177" i="4"/>
  <c r="LK177" i="4"/>
  <c r="LL177" i="4"/>
  <c r="LM177" i="4"/>
  <c r="LN177" i="4"/>
  <c r="LO177" i="4"/>
  <c r="LP177" i="4"/>
  <c r="LQ177" i="4"/>
  <c r="LR177" i="4"/>
  <c r="LS177" i="4"/>
  <c r="LT177" i="4"/>
  <c r="LU177" i="4"/>
  <c r="LV177" i="4"/>
  <c r="LW177" i="4"/>
  <c r="LX177" i="4"/>
  <c r="LY177" i="4"/>
  <c r="LZ177" i="4"/>
  <c r="MA177" i="4"/>
  <c r="MB177" i="4"/>
  <c r="MC177" i="4"/>
  <c r="MD177" i="4"/>
  <c r="ME177" i="4"/>
  <c r="MF177" i="4"/>
  <c r="MG177" i="4"/>
  <c r="MH177" i="4"/>
  <c r="MI177" i="4"/>
  <c r="MJ177" i="4"/>
  <c r="MK177" i="4"/>
  <c r="ML177" i="4"/>
  <c r="MM177" i="4"/>
  <c r="MN177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Z178" i="4"/>
  <c r="AA178" i="4"/>
  <c r="AB178" i="4"/>
  <c r="AC178" i="4"/>
  <c r="AD178" i="4"/>
  <c r="AE178" i="4"/>
  <c r="AF178" i="4"/>
  <c r="AG178" i="4"/>
  <c r="AH178" i="4"/>
  <c r="AI178" i="4"/>
  <c r="AJ178" i="4"/>
  <c r="AK178" i="4"/>
  <c r="AL178" i="4"/>
  <c r="AM178" i="4"/>
  <c r="AN178" i="4"/>
  <c r="AO178" i="4"/>
  <c r="AP178" i="4"/>
  <c r="AQ178" i="4"/>
  <c r="AR178" i="4"/>
  <c r="AS178" i="4"/>
  <c r="AT178" i="4"/>
  <c r="AU178" i="4"/>
  <c r="AV178" i="4"/>
  <c r="AW178" i="4"/>
  <c r="AX178" i="4"/>
  <c r="AY178" i="4"/>
  <c r="AZ178" i="4"/>
  <c r="BA178" i="4"/>
  <c r="BB178" i="4"/>
  <c r="BC178" i="4"/>
  <c r="BD178" i="4"/>
  <c r="BE178" i="4"/>
  <c r="BF178" i="4"/>
  <c r="BG178" i="4"/>
  <c r="BH178" i="4"/>
  <c r="BI178" i="4"/>
  <c r="BJ178" i="4"/>
  <c r="BK178" i="4"/>
  <c r="BL178" i="4"/>
  <c r="BM178" i="4"/>
  <c r="BN178" i="4"/>
  <c r="BO178" i="4"/>
  <c r="BP178" i="4"/>
  <c r="BQ178" i="4"/>
  <c r="BR178" i="4"/>
  <c r="BS178" i="4"/>
  <c r="BT178" i="4"/>
  <c r="BU178" i="4"/>
  <c r="BV178" i="4"/>
  <c r="BW178" i="4"/>
  <c r="BX178" i="4"/>
  <c r="BY178" i="4"/>
  <c r="BZ178" i="4"/>
  <c r="CA178" i="4"/>
  <c r="CB178" i="4"/>
  <c r="CC178" i="4"/>
  <c r="CD178" i="4"/>
  <c r="CE178" i="4"/>
  <c r="CF178" i="4"/>
  <c r="CG178" i="4"/>
  <c r="CH178" i="4"/>
  <c r="CI178" i="4"/>
  <c r="CJ178" i="4"/>
  <c r="CK178" i="4"/>
  <c r="CL178" i="4"/>
  <c r="CM178" i="4"/>
  <c r="CN178" i="4"/>
  <c r="CO178" i="4"/>
  <c r="CP178" i="4"/>
  <c r="CQ178" i="4"/>
  <c r="CR178" i="4"/>
  <c r="CS178" i="4"/>
  <c r="CT178" i="4"/>
  <c r="CU178" i="4"/>
  <c r="CV178" i="4"/>
  <c r="CW178" i="4"/>
  <c r="CX178" i="4"/>
  <c r="CY178" i="4"/>
  <c r="CZ178" i="4"/>
  <c r="DA178" i="4"/>
  <c r="DB178" i="4"/>
  <c r="DC178" i="4"/>
  <c r="DD178" i="4"/>
  <c r="DE178" i="4"/>
  <c r="DF178" i="4"/>
  <c r="DG178" i="4"/>
  <c r="DH178" i="4"/>
  <c r="DI178" i="4"/>
  <c r="DJ178" i="4"/>
  <c r="DK178" i="4"/>
  <c r="DL178" i="4"/>
  <c r="DM178" i="4"/>
  <c r="DN178" i="4"/>
  <c r="DO178" i="4"/>
  <c r="DP178" i="4"/>
  <c r="DQ178" i="4"/>
  <c r="DR178" i="4"/>
  <c r="DS178" i="4"/>
  <c r="DT178" i="4"/>
  <c r="DU178" i="4"/>
  <c r="DV178" i="4"/>
  <c r="DW178" i="4"/>
  <c r="DX178" i="4"/>
  <c r="DY178" i="4"/>
  <c r="DZ178" i="4"/>
  <c r="EA178" i="4"/>
  <c r="EB178" i="4"/>
  <c r="EC178" i="4"/>
  <c r="ED178" i="4"/>
  <c r="EE178" i="4"/>
  <c r="EF178" i="4"/>
  <c r="EG178" i="4"/>
  <c r="EH178" i="4"/>
  <c r="EI178" i="4"/>
  <c r="EJ178" i="4"/>
  <c r="EK178" i="4"/>
  <c r="EL178" i="4"/>
  <c r="EM178" i="4"/>
  <c r="EN178" i="4"/>
  <c r="EO178" i="4"/>
  <c r="EP178" i="4"/>
  <c r="EQ178" i="4"/>
  <c r="ER178" i="4"/>
  <c r="ES178" i="4"/>
  <c r="ET178" i="4"/>
  <c r="EU178" i="4"/>
  <c r="EV178" i="4"/>
  <c r="EW178" i="4"/>
  <c r="EX178" i="4"/>
  <c r="EY178" i="4"/>
  <c r="EZ178" i="4"/>
  <c r="FA178" i="4"/>
  <c r="FB178" i="4"/>
  <c r="FC178" i="4"/>
  <c r="FD178" i="4"/>
  <c r="FE178" i="4"/>
  <c r="FF178" i="4"/>
  <c r="FG178" i="4"/>
  <c r="FH178" i="4"/>
  <c r="FI178" i="4"/>
  <c r="FJ178" i="4"/>
  <c r="FM178" i="4"/>
  <c r="FN178" i="4"/>
  <c r="FO178" i="4"/>
  <c r="FP178" i="4"/>
  <c r="FQ178" i="4"/>
  <c r="FR178" i="4"/>
  <c r="FS178" i="4"/>
  <c r="FT178" i="4"/>
  <c r="FU178" i="4"/>
  <c r="FV178" i="4"/>
  <c r="FW178" i="4"/>
  <c r="FX178" i="4"/>
  <c r="FY178" i="4"/>
  <c r="FZ178" i="4"/>
  <c r="GA178" i="4"/>
  <c r="GB178" i="4"/>
  <c r="GC178" i="4"/>
  <c r="GD178" i="4"/>
  <c r="GE178" i="4"/>
  <c r="GF178" i="4"/>
  <c r="GG178" i="4"/>
  <c r="GH178" i="4"/>
  <c r="GI178" i="4"/>
  <c r="GJ178" i="4"/>
  <c r="GK178" i="4"/>
  <c r="GL178" i="4"/>
  <c r="GM178" i="4"/>
  <c r="GN178" i="4"/>
  <c r="GO178" i="4"/>
  <c r="GP178" i="4"/>
  <c r="GQ178" i="4"/>
  <c r="GS178" i="4"/>
  <c r="GT178" i="4"/>
  <c r="GU178" i="4"/>
  <c r="GV178" i="4"/>
  <c r="GW178" i="4"/>
  <c r="GX178" i="4"/>
  <c r="GY178" i="4"/>
  <c r="GZ178" i="4"/>
  <c r="HA178" i="4"/>
  <c r="HB178" i="4"/>
  <c r="HC178" i="4"/>
  <c r="HD178" i="4"/>
  <c r="HE178" i="4"/>
  <c r="HF178" i="4"/>
  <c r="HG178" i="4"/>
  <c r="HH178" i="4"/>
  <c r="HI178" i="4"/>
  <c r="HJ178" i="4"/>
  <c r="HK178" i="4"/>
  <c r="HL178" i="4"/>
  <c r="HM178" i="4"/>
  <c r="HN178" i="4"/>
  <c r="HO178" i="4"/>
  <c r="HP178" i="4"/>
  <c r="HQ178" i="4"/>
  <c r="HR178" i="4"/>
  <c r="HS178" i="4"/>
  <c r="HT178" i="4"/>
  <c r="HU178" i="4"/>
  <c r="HV178" i="4"/>
  <c r="HW178" i="4"/>
  <c r="HX178" i="4"/>
  <c r="HY178" i="4"/>
  <c r="HZ178" i="4"/>
  <c r="IA178" i="4"/>
  <c r="IB178" i="4"/>
  <c r="IC178" i="4"/>
  <c r="ID178" i="4"/>
  <c r="IE178" i="4"/>
  <c r="IF178" i="4"/>
  <c r="IG178" i="4"/>
  <c r="IH178" i="4"/>
  <c r="II178" i="4"/>
  <c r="IJ178" i="4"/>
  <c r="IK178" i="4"/>
  <c r="IM178" i="4"/>
  <c r="IN178" i="4"/>
  <c r="IO178" i="4"/>
  <c r="IP178" i="4"/>
  <c r="IQ178" i="4"/>
  <c r="IR178" i="4"/>
  <c r="IS178" i="4"/>
  <c r="IT178" i="4"/>
  <c r="IU178" i="4"/>
  <c r="IV178" i="4"/>
  <c r="IW178" i="4"/>
  <c r="IX178" i="4"/>
  <c r="IY178" i="4"/>
  <c r="IZ178" i="4"/>
  <c r="JA178" i="4"/>
  <c r="JB178" i="4"/>
  <c r="JC178" i="4"/>
  <c r="JD178" i="4"/>
  <c r="JE178" i="4"/>
  <c r="JG178" i="4"/>
  <c r="JH178" i="4"/>
  <c r="JI178" i="4"/>
  <c r="JJ178" i="4"/>
  <c r="JK178" i="4"/>
  <c r="JM178" i="4"/>
  <c r="JN178" i="4"/>
  <c r="JO178" i="4"/>
  <c r="JP178" i="4"/>
  <c r="JQ178" i="4"/>
  <c r="JR178" i="4"/>
  <c r="JT178" i="4"/>
  <c r="JU178" i="4"/>
  <c r="JV178" i="4"/>
  <c r="JX178" i="4"/>
  <c r="JY178" i="4"/>
  <c r="JZ178" i="4"/>
  <c r="KA178" i="4"/>
  <c r="KB178" i="4"/>
  <c r="KC178" i="4"/>
  <c r="KD178" i="4"/>
  <c r="KE178" i="4"/>
  <c r="KF178" i="4"/>
  <c r="KG178" i="4"/>
  <c r="KH178" i="4"/>
  <c r="KI178" i="4"/>
  <c r="KJ178" i="4"/>
  <c r="KK178" i="4"/>
  <c r="KL178" i="4"/>
  <c r="KM178" i="4"/>
  <c r="KN178" i="4"/>
  <c r="KO178" i="4"/>
  <c r="KP178" i="4"/>
  <c r="KQ178" i="4"/>
  <c r="KR178" i="4"/>
  <c r="KS178" i="4"/>
  <c r="KV178" i="4"/>
  <c r="KW178" i="4"/>
  <c r="KX178" i="4"/>
  <c r="KY178" i="4"/>
  <c r="KZ178" i="4"/>
  <c r="LA178" i="4"/>
  <c r="LB178" i="4"/>
  <c r="LC178" i="4"/>
  <c r="LD178" i="4"/>
  <c r="LE178" i="4"/>
  <c r="LF178" i="4"/>
  <c r="LG178" i="4"/>
  <c r="LH178" i="4"/>
  <c r="LI178" i="4"/>
  <c r="LJ178" i="4"/>
  <c r="LK178" i="4"/>
  <c r="LL178" i="4"/>
  <c r="LM178" i="4"/>
  <c r="LN178" i="4"/>
  <c r="LO178" i="4"/>
  <c r="LP178" i="4"/>
  <c r="LQ178" i="4"/>
  <c r="LR178" i="4"/>
  <c r="LS178" i="4"/>
  <c r="LT178" i="4"/>
  <c r="LU178" i="4"/>
  <c r="LV178" i="4"/>
  <c r="LW178" i="4"/>
  <c r="LX178" i="4"/>
  <c r="LY178" i="4"/>
  <c r="LZ178" i="4"/>
  <c r="MA178" i="4"/>
  <c r="MB178" i="4"/>
  <c r="MC178" i="4"/>
  <c r="MD178" i="4"/>
  <c r="ME178" i="4"/>
  <c r="MF178" i="4"/>
  <c r="MG178" i="4"/>
  <c r="MH178" i="4"/>
  <c r="MI178" i="4"/>
  <c r="MJ178" i="4"/>
  <c r="MK178" i="4"/>
  <c r="ML178" i="4"/>
  <c r="MM178" i="4"/>
  <c r="MN178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Z179" i="4"/>
  <c r="AA179" i="4"/>
  <c r="AB179" i="4"/>
  <c r="AC179" i="4"/>
  <c r="AD179" i="4"/>
  <c r="AE179" i="4"/>
  <c r="AF179" i="4"/>
  <c r="AG179" i="4"/>
  <c r="AH179" i="4"/>
  <c r="AI179" i="4"/>
  <c r="AJ179" i="4"/>
  <c r="AK179" i="4"/>
  <c r="AL179" i="4"/>
  <c r="AM179" i="4"/>
  <c r="AN179" i="4"/>
  <c r="AO179" i="4"/>
  <c r="AP179" i="4"/>
  <c r="AQ179" i="4"/>
  <c r="AR179" i="4"/>
  <c r="AS179" i="4"/>
  <c r="AT179" i="4"/>
  <c r="AU179" i="4"/>
  <c r="AV179" i="4"/>
  <c r="AW179" i="4"/>
  <c r="AX179" i="4"/>
  <c r="AY179" i="4"/>
  <c r="AZ179" i="4"/>
  <c r="BA179" i="4"/>
  <c r="BB179" i="4"/>
  <c r="BC179" i="4"/>
  <c r="BD179" i="4"/>
  <c r="BE179" i="4"/>
  <c r="BF179" i="4"/>
  <c r="BG179" i="4"/>
  <c r="BH179" i="4"/>
  <c r="BI179" i="4"/>
  <c r="BJ179" i="4"/>
  <c r="BK179" i="4"/>
  <c r="BL179" i="4"/>
  <c r="BM179" i="4"/>
  <c r="BN179" i="4"/>
  <c r="BO179" i="4"/>
  <c r="BP179" i="4"/>
  <c r="BQ179" i="4"/>
  <c r="BR179" i="4"/>
  <c r="BS179" i="4"/>
  <c r="BT179" i="4"/>
  <c r="BU179" i="4"/>
  <c r="BV179" i="4"/>
  <c r="BW179" i="4"/>
  <c r="BX179" i="4"/>
  <c r="BY179" i="4"/>
  <c r="BZ179" i="4"/>
  <c r="CA179" i="4"/>
  <c r="CB179" i="4"/>
  <c r="CC179" i="4"/>
  <c r="CD179" i="4"/>
  <c r="CE179" i="4"/>
  <c r="CF179" i="4"/>
  <c r="CG179" i="4"/>
  <c r="CH179" i="4"/>
  <c r="CI179" i="4"/>
  <c r="CJ179" i="4"/>
  <c r="CK179" i="4"/>
  <c r="CL179" i="4"/>
  <c r="CM179" i="4"/>
  <c r="CN179" i="4"/>
  <c r="CO179" i="4"/>
  <c r="CP179" i="4"/>
  <c r="CQ179" i="4"/>
  <c r="CR179" i="4"/>
  <c r="CS179" i="4"/>
  <c r="CT179" i="4"/>
  <c r="CU179" i="4"/>
  <c r="CV179" i="4"/>
  <c r="CW179" i="4"/>
  <c r="CX179" i="4"/>
  <c r="CY179" i="4"/>
  <c r="CZ179" i="4"/>
  <c r="DA179" i="4"/>
  <c r="DB179" i="4"/>
  <c r="DC179" i="4"/>
  <c r="DD179" i="4"/>
  <c r="DE179" i="4"/>
  <c r="DF179" i="4"/>
  <c r="DG179" i="4"/>
  <c r="DH179" i="4"/>
  <c r="DI179" i="4"/>
  <c r="DJ179" i="4"/>
  <c r="DK179" i="4"/>
  <c r="DL179" i="4"/>
  <c r="DM179" i="4"/>
  <c r="DN179" i="4"/>
  <c r="DO179" i="4"/>
  <c r="DP179" i="4"/>
  <c r="DQ179" i="4"/>
  <c r="DR179" i="4"/>
  <c r="DS179" i="4"/>
  <c r="DT179" i="4"/>
  <c r="DU179" i="4"/>
  <c r="DV179" i="4"/>
  <c r="DW179" i="4"/>
  <c r="DX179" i="4"/>
  <c r="DY179" i="4"/>
  <c r="DZ179" i="4"/>
  <c r="EA179" i="4"/>
  <c r="EB179" i="4"/>
  <c r="EC179" i="4"/>
  <c r="ED179" i="4"/>
  <c r="EE179" i="4"/>
  <c r="EF179" i="4"/>
  <c r="EG179" i="4"/>
  <c r="EH179" i="4"/>
  <c r="EI179" i="4"/>
  <c r="EJ179" i="4"/>
  <c r="EK179" i="4"/>
  <c r="EL179" i="4"/>
  <c r="EM179" i="4"/>
  <c r="EN179" i="4"/>
  <c r="EO179" i="4"/>
  <c r="EP179" i="4"/>
  <c r="EQ179" i="4"/>
  <c r="ER179" i="4"/>
  <c r="ES179" i="4"/>
  <c r="ET179" i="4"/>
  <c r="EU179" i="4"/>
  <c r="EV179" i="4"/>
  <c r="EW179" i="4"/>
  <c r="EX179" i="4"/>
  <c r="EY179" i="4"/>
  <c r="EZ179" i="4"/>
  <c r="FA179" i="4"/>
  <c r="FB179" i="4"/>
  <c r="FC179" i="4"/>
  <c r="FD179" i="4"/>
  <c r="FE179" i="4"/>
  <c r="FF179" i="4"/>
  <c r="FG179" i="4"/>
  <c r="FH179" i="4"/>
  <c r="FI179" i="4"/>
  <c r="FJ179" i="4"/>
  <c r="FM179" i="4"/>
  <c r="FN179" i="4"/>
  <c r="FO179" i="4"/>
  <c r="FP179" i="4"/>
  <c r="FQ179" i="4"/>
  <c r="FR179" i="4"/>
  <c r="FS179" i="4"/>
  <c r="FT179" i="4"/>
  <c r="FU179" i="4"/>
  <c r="FV179" i="4"/>
  <c r="FW179" i="4"/>
  <c r="FX179" i="4"/>
  <c r="FY179" i="4"/>
  <c r="FZ179" i="4"/>
  <c r="GA179" i="4"/>
  <c r="GB179" i="4"/>
  <c r="GC179" i="4"/>
  <c r="GD179" i="4"/>
  <c r="GE179" i="4"/>
  <c r="GF179" i="4"/>
  <c r="GG179" i="4"/>
  <c r="GH179" i="4"/>
  <c r="GI179" i="4"/>
  <c r="GJ179" i="4"/>
  <c r="GK179" i="4"/>
  <c r="GL179" i="4"/>
  <c r="GM179" i="4"/>
  <c r="GN179" i="4"/>
  <c r="GO179" i="4"/>
  <c r="GP179" i="4"/>
  <c r="GQ179" i="4"/>
  <c r="GS179" i="4"/>
  <c r="GT179" i="4"/>
  <c r="GU179" i="4"/>
  <c r="GV179" i="4"/>
  <c r="GW179" i="4"/>
  <c r="GX179" i="4"/>
  <c r="GY179" i="4"/>
  <c r="GZ179" i="4"/>
  <c r="HA179" i="4"/>
  <c r="HB179" i="4"/>
  <c r="HC179" i="4"/>
  <c r="HD179" i="4"/>
  <c r="HE179" i="4"/>
  <c r="HF179" i="4"/>
  <c r="HG179" i="4"/>
  <c r="HH179" i="4"/>
  <c r="HI179" i="4"/>
  <c r="HJ179" i="4"/>
  <c r="HK179" i="4"/>
  <c r="HL179" i="4"/>
  <c r="HM179" i="4"/>
  <c r="HN179" i="4"/>
  <c r="HO179" i="4"/>
  <c r="HP179" i="4"/>
  <c r="HQ179" i="4"/>
  <c r="HR179" i="4"/>
  <c r="HS179" i="4"/>
  <c r="HT179" i="4"/>
  <c r="HU179" i="4"/>
  <c r="HV179" i="4"/>
  <c r="HW179" i="4"/>
  <c r="HX179" i="4"/>
  <c r="HY179" i="4"/>
  <c r="HZ179" i="4"/>
  <c r="IA179" i="4"/>
  <c r="IB179" i="4"/>
  <c r="IC179" i="4"/>
  <c r="ID179" i="4"/>
  <c r="IE179" i="4"/>
  <c r="IF179" i="4"/>
  <c r="IG179" i="4"/>
  <c r="IH179" i="4"/>
  <c r="II179" i="4"/>
  <c r="IJ179" i="4"/>
  <c r="IK179" i="4"/>
  <c r="IM179" i="4"/>
  <c r="IN179" i="4"/>
  <c r="IO179" i="4"/>
  <c r="IP179" i="4"/>
  <c r="IQ179" i="4"/>
  <c r="IR179" i="4"/>
  <c r="IS179" i="4"/>
  <c r="IT179" i="4"/>
  <c r="IU179" i="4"/>
  <c r="IV179" i="4"/>
  <c r="IW179" i="4"/>
  <c r="IX179" i="4"/>
  <c r="IY179" i="4"/>
  <c r="IZ179" i="4"/>
  <c r="JA179" i="4"/>
  <c r="JB179" i="4"/>
  <c r="JC179" i="4"/>
  <c r="JD179" i="4"/>
  <c r="JE179" i="4"/>
  <c r="JG179" i="4"/>
  <c r="JH179" i="4"/>
  <c r="JI179" i="4"/>
  <c r="JJ179" i="4"/>
  <c r="JK179" i="4"/>
  <c r="JM179" i="4"/>
  <c r="JN179" i="4"/>
  <c r="JO179" i="4"/>
  <c r="JP179" i="4"/>
  <c r="JQ179" i="4"/>
  <c r="JR179" i="4"/>
  <c r="JT179" i="4"/>
  <c r="JU179" i="4"/>
  <c r="JV179" i="4"/>
  <c r="JX179" i="4"/>
  <c r="JY179" i="4"/>
  <c r="JZ179" i="4"/>
  <c r="KA179" i="4"/>
  <c r="KB179" i="4"/>
  <c r="KC179" i="4"/>
  <c r="KD179" i="4"/>
  <c r="KE179" i="4"/>
  <c r="KF179" i="4"/>
  <c r="KG179" i="4"/>
  <c r="KH179" i="4"/>
  <c r="KI179" i="4"/>
  <c r="KJ179" i="4"/>
  <c r="KK179" i="4"/>
  <c r="KL179" i="4"/>
  <c r="KM179" i="4"/>
  <c r="KN179" i="4"/>
  <c r="KO179" i="4"/>
  <c r="KP179" i="4"/>
  <c r="KQ179" i="4"/>
  <c r="KR179" i="4"/>
  <c r="KS179" i="4"/>
  <c r="KV179" i="4"/>
  <c r="KW179" i="4"/>
  <c r="KX179" i="4"/>
  <c r="KY179" i="4"/>
  <c r="KZ179" i="4"/>
  <c r="LA179" i="4"/>
  <c r="LB179" i="4"/>
  <c r="LC179" i="4"/>
  <c r="LD179" i="4"/>
  <c r="LE179" i="4"/>
  <c r="LF179" i="4"/>
  <c r="LG179" i="4"/>
  <c r="LH179" i="4"/>
  <c r="LI179" i="4"/>
  <c r="LJ179" i="4"/>
  <c r="LK179" i="4"/>
  <c r="LL179" i="4"/>
  <c r="LM179" i="4"/>
  <c r="LN179" i="4"/>
  <c r="LO179" i="4"/>
  <c r="LP179" i="4"/>
  <c r="LQ179" i="4"/>
  <c r="LR179" i="4"/>
  <c r="LS179" i="4"/>
  <c r="LT179" i="4"/>
  <c r="LU179" i="4"/>
  <c r="LV179" i="4"/>
  <c r="LW179" i="4"/>
  <c r="LX179" i="4"/>
  <c r="LY179" i="4"/>
  <c r="LZ179" i="4"/>
  <c r="MA179" i="4"/>
  <c r="MB179" i="4"/>
  <c r="MC179" i="4"/>
  <c r="MD179" i="4"/>
  <c r="ME179" i="4"/>
  <c r="MF179" i="4"/>
  <c r="MG179" i="4"/>
  <c r="MH179" i="4"/>
  <c r="MI179" i="4"/>
  <c r="MJ179" i="4"/>
  <c r="MK179" i="4"/>
  <c r="ML179" i="4"/>
  <c r="MM179" i="4"/>
  <c r="MN179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Z180" i="4"/>
  <c r="AA180" i="4"/>
  <c r="AB180" i="4"/>
  <c r="AC180" i="4"/>
  <c r="AD180" i="4"/>
  <c r="AE180" i="4"/>
  <c r="AF180" i="4"/>
  <c r="AG180" i="4"/>
  <c r="AH180" i="4"/>
  <c r="AI180" i="4"/>
  <c r="AJ180" i="4"/>
  <c r="AK180" i="4"/>
  <c r="AL180" i="4"/>
  <c r="AM180" i="4"/>
  <c r="AN180" i="4"/>
  <c r="AO180" i="4"/>
  <c r="AP180" i="4"/>
  <c r="AQ180" i="4"/>
  <c r="AR180" i="4"/>
  <c r="AS180" i="4"/>
  <c r="AT180" i="4"/>
  <c r="AU180" i="4"/>
  <c r="AV180" i="4"/>
  <c r="AW180" i="4"/>
  <c r="AX180" i="4"/>
  <c r="AY180" i="4"/>
  <c r="AZ180" i="4"/>
  <c r="BA180" i="4"/>
  <c r="BB180" i="4"/>
  <c r="BC180" i="4"/>
  <c r="BD180" i="4"/>
  <c r="BE180" i="4"/>
  <c r="BF180" i="4"/>
  <c r="BG180" i="4"/>
  <c r="BH180" i="4"/>
  <c r="BI180" i="4"/>
  <c r="BJ180" i="4"/>
  <c r="BK180" i="4"/>
  <c r="BL180" i="4"/>
  <c r="BM180" i="4"/>
  <c r="BN180" i="4"/>
  <c r="BO180" i="4"/>
  <c r="BP180" i="4"/>
  <c r="BQ180" i="4"/>
  <c r="BR180" i="4"/>
  <c r="BS180" i="4"/>
  <c r="BT180" i="4"/>
  <c r="BU180" i="4"/>
  <c r="BV180" i="4"/>
  <c r="BW180" i="4"/>
  <c r="BX180" i="4"/>
  <c r="BY180" i="4"/>
  <c r="BZ180" i="4"/>
  <c r="CA180" i="4"/>
  <c r="CB180" i="4"/>
  <c r="CC180" i="4"/>
  <c r="CD180" i="4"/>
  <c r="CE180" i="4"/>
  <c r="CF180" i="4"/>
  <c r="CG180" i="4"/>
  <c r="CH180" i="4"/>
  <c r="CI180" i="4"/>
  <c r="CJ180" i="4"/>
  <c r="CK180" i="4"/>
  <c r="CL180" i="4"/>
  <c r="CM180" i="4"/>
  <c r="CN180" i="4"/>
  <c r="CO180" i="4"/>
  <c r="CP180" i="4"/>
  <c r="CQ180" i="4"/>
  <c r="CR180" i="4"/>
  <c r="CS180" i="4"/>
  <c r="CT180" i="4"/>
  <c r="CU180" i="4"/>
  <c r="CV180" i="4"/>
  <c r="CW180" i="4"/>
  <c r="CX180" i="4"/>
  <c r="CY180" i="4"/>
  <c r="CZ180" i="4"/>
  <c r="DA180" i="4"/>
  <c r="DB180" i="4"/>
  <c r="DC180" i="4"/>
  <c r="DD180" i="4"/>
  <c r="DE180" i="4"/>
  <c r="DF180" i="4"/>
  <c r="DG180" i="4"/>
  <c r="DH180" i="4"/>
  <c r="DI180" i="4"/>
  <c r="DJ180" i="4"/>
  <c r="DK180" i="4"/>
  <c r="DL180" i="4"/>
  <c r="DM180" i="4"/>
  <c r="DN180" i="4"/>
  <c r="DO180" i="4"/>
  <c r="DP180" i="4"/>
  <c r="DQ180" i="4"/>
  <c r="DR180" i="4"/>
  <c r="DS180" i="4"/>
  <c r="DT180" i="4"/>
  <c r="DU180" i="4"/>
  <c r="DV180" i="4"/>
  <c r="DW180" i="4"/>
  <c r="DX180" i="4"/>
  <c r="DY180" i="4"/>
  <c r="DZ180" i="4"/>
  <c r="EA180" i="4"/>
  <c r="EB180" i="4"/>
  <c r="EC180" i="4"/>
  <c r="ED180" i="4"/>
  <c r="EE180" i="4"/>
  <c r="EF180" i="4"/>
  <c r="EG180" i="4"/>
  <c r="EH180" i="4"/>
  <c r="EI180" i="4"/>
  <c r="EJ180" i="4"/>
  <c r="EK180" i="4"/>
  <c r="EL180" i="4"/>
  <c r="EM180" i="4"/>
  <c r="EN180" i="4"/>
  <c r="EO180" i="4"/>
  <c r="EP180" i="4"/>
  <c r="EQ180" i="4"/>
  <c r="ER180" i="4"/>
  <c r="ES180" i="4"/>
  <c r="ET180" i="4"/>
  <c r="EU180" i="4"/>
  <c r="EV180" i="4"/>
  <c r="EW180" i="4"/>
  <c r="EX180" i="4"/>
  <c r="EY180" i="4"/>
  <c r="EZ180" i="4"/>
  <c r="FA180" i="4"/>
  <c r="FB180" i="4"/>
  <c r="FC180" i="4"/>
  <c r="FD180" i="4"/>
  <c r="FE180" i="4"/>
  <c r="FF180" i="4"/>
  <c r="FG180" i="4"/>
  <c r="FH180" i="4"/>
  <c r="FI180" i="4"/>
  <c r="FJ180" i="4"/>
  <c r="FM180" i="4"/>
  <c r="FN180" i="4"/>
  <c r="FO180" i="4"/>
  <c r="FP180" i="4"/>
  <c r="FQ180" i="4"/>
  <c r="FR180" i="4"/>
  <c r="FS180" i="4"/>
  <c r="FT180" i="4"/>
  <c r="FU180" i="4"/>
  <c r="FV180" i="4"/>
  <c r="FW180" i="4"/>
  <c r="FX180" i="4"/>
  <c r="FY180" i="4"/>
  <c r="FZ180" i="4"/>
  <c r="GA180" i="4"/>
  <c r="GB180" i="4"/>
  <c r="GC180" i="4"/>
  <c r="GD180" i="4"/>
  <c r="GE180" i="4"/>
  <c r="GF180" i="4"/>
  <c r="GG180" i="4"/>
  <c r="GH180" i="4"/>
  <c r="GI180" i="4"/>
  <c r="GJ180" i="4"/>
  <c r="GK180" i="4"/>
  <c r="GL180" i="4"/>
  <c r="GM180" i="4"/>
  <c r="GN180" i="4"/>
  <c r="GO180" i="4"/>
  <c r="GP180" i="4"/>
  <c r="GQ180" i="4"/>
  <c r="GS180" i="4"/>
  <c r="GT180" i="4"/>
  <c r="GU180" i="4"/>
  <c r="GV180" i="4"/>
  <c r="GW180" i="4"/>
  <c r="GX180" i="4"/>
  <c r="GY180" i="4"/>
  <c r="GZ180" i="4"/>
  <c r="HA180" i="4"/>
  <c r="HB180" i="4"/>
  <c r="HC180" i="4"/>
  <c r="HD180" i="4"/>
  <c r="HE180" i="4"/>
  <c r="HF180" i="4"/>
  <c r="HG180" i="4"/>
  <c r="HH180" i="4"/>
  <c r="HI180" i="4"/>
  <c r="HJ180" i="4"/>
  <c r="HK180" i="4"/>
  <c r="HL180" i="4"/>
  <c r="HM180" i="4"/>
  <c r="HN180" i="4"/>
  <c r="HO180" i="4"/>
  <c r="HP180" i="4"/>
  <c r="HQ180" i="4"/>
  <c r="HR180" i="4"/>
  <c r="HS180" i="4"/>
  <c r="HT180" i="4"/>
  <c r="HU180" i="4"/>
  <c r="HV180" i="4"/>
  <c r="HW180" i="4"/>
  <c r="HX180" i="4"/>
  <c r="HY180" i="4"/>
  <c r="HZ180" i="4"/>
  <c r="IA180" i="4"/>
  <c r="IB180" i="4"/>
  <c r="IC180" i="4"/>
  <c r="ID180" i="4"/>
  <c r="IE180" i="4"/>
  <c r="IF180" i="4"/>
  <c r="IG180" i="4"/>
  <c r="IH180" i="4"/>
  <c r="II180" i="4"/>
  <c r="IJ180" i="4"/>
  <c r="IK180" i="4"/>
  <c r="IM180" i="4"/>
  <c r="IN180" i="4"/>
  <c r="IO180" i="4"/>
  <c r="IP180" i="4"/>
  <c r="IQ180" i="4"/>
  <c r="IR180" i="4"/>
  <c r="IS180" i="4"/>
  <c r="IT180" i="4"/>
  <c r="IU180" i="4"/>
  <c r="IV180" i="4"/>
  <c r="IW180" i="4"/>
  <c r="IX180" i="4"/>
  <c r="IY180" i="4"/>
  <c r="IZ180" i="4"/>
  <c r="JA180" i="4"/>
  <c r="JB180" i="4"/>
  <c r="JC180" i="4"/>
  <c r="JD180" i="4"/>
  <c r="JE180" i="4"/>
  <c r="JG180" i="4"/>
  <c r="JH180" i="4"/>
  <c r="JI180" i="4"/>
  <c r="JJ180" i="4"/>
  <c r="JK180" i="4"/>
  <c r="JM180" i="4"/>
  <c r="JN180" i="4"/>
  <c r="JO180" i="4"/>
  <c r="JP180" i="4"/>
  <c r="JQ180" i="4"/>
  <c r="JR180" i="4"/>
  <c r="JT180" i="4"/>
  <c r="JU180" i="4"/>
  <c r="JV180" i="4"/>
  <c r="JX180" i="4"/>
  <c r="JY180" i="4"/>
  <c r="JZ180" i="4"/>
  <c r="KA180" i="4"/>
  <c r="KB180" i="4"/>
  <c r="KC180" i="4"/>
  <c r="KD180" i="4"/>
  <c r="KE180" i="4"/>
  <c r="KF180" i="4"/>
  <c r="KG180" i="4"/>
  <c r="KH180" i="4"/>
  <c r="KI180" i="4"/>
  <c r="KJ180" i="4"/>
  <c r="KK180" i="4"/>
  <c r="KL180" i="4"/>
  <c r="KM180" i="4"/>
  <c r="KN180" i="4"/>
  <c r="KO180" i="4"/>
  <c r="KP180" i="4"/>
  <c r="KQ180" i="4"/>
  <c r="KR180" i="4"/>
  <c r="KS180" i="4"/>
  <c r="KV180" i="4"/>
  <c r="KW180" i="4"/>
  <c r="KX180" i="4"/>
  <c r="KY180" i="4"/>
  <c r="KZ180" i="4"/>
  <c r="LA180" i="4"/>
  <c r="LB180" i="4"/>
  <c r="LC180" i="4"/>
  <c r="LD180" i="4"/>
  <c r="LE180" i="4"/>
  <c r="LF180" i="4"/>
  <c r="LG180" i="4"/>
  <c r="LH180" i="4"/>
  <c r="LI180" i="4"/>
  <c r="LJ180" i="4"/>
  <c r="LK180" i="4"/>
  <c r="LL180" i="4"/>
  <c r="LM180" i="4"/>
  <c r="LN180" i="4"/>
  <c r="LO180" i="4"/>
  <c r="LP180" i="4"/>
  <c r="LQ180" i="4"/>
  <c r="LR180" i="4"/>
  <c r="LS180" i="4"/>
  <c r="LT180" i="4"/>
  <c r="LU180" i="4"/>
  <c r="LV180" i="4"/>
  <c r="LW180" i="4"/>
  <c r="LX180" i="4"/>
  <c r="LY180" i="4"/>
  <c r="LZ180" i="4"/>
  <c r="MA180" i="4"/>
  <c r="MB180" i="4"/>
  <c r="MC180" i="4"/>
  <c r="MD180" i="4"/>
  <c r="ME180" i="4"/>
  <c r="MF180" i="4"/>
  <c r="MG180" i="4"/>
  <c r="MH180" i="4"/>
  <c r="MI180" i="4"/>
  <c r="MJ180" i="4"/>
  <c r="MK180" i="4"/>
  <c r="ML180" i="4"/>
  <c r="MM180" i="4"/>
  <c r="MN180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W181" i="4"/>
  <c r="X181" i="4"/>
  <c r="Y181" i="4"/>
  <c r="Z181" i="4"/>
  <c r="AA181" i="4"/>
  <c r="AB181" i="4"/>
  <c r="AC181" i="4"/>
  <c r="AD181" i="4"/>
  <c r="AE181" i="4"/>
  <c r="AF181" i="4"/>
  <c r="AG181" i="4"/>
  <c r="AH181" i="4"/>
  <c r="AI181" i="4"/>
  <c r="AJ181" i="4"/>
  <c r="AK181" i="4"/>
  <c r="AL181" i="4"/>
  <c r="AM181" i="4"/>
  <c r="AN181" i="4"/>
  <c r="AO181" i="4"/>
  <c r="AP181" i="4"/>
  <c r="AQ181" i="4"/>
  <c r="AR181" i="4"/>
  <c r="AS181" i="4"/>
  <c r="AT181" i="4"/>
  <c r="AU181" i="4"/>
  <c r="AV181" i="4"/>
  <c r="AW181" i="4"/>
  <c r="AX181" i="4"/>
  <c r="AY181" i="4"/>
  <c r="AZ181" i="4"/>
  <c r="BA181" i="4"/>
  <c r="BB181" i="4"/>
  <c r="BC181" i="4"/>
  <c r="BD181" i="4"/>
  <c r="BE181" i="4"/>
  <c r="BF181" i="4"/>
  <c r="BG181" i="4"/>
  <c r="BH181" i="4"/>
  <c r="BI181" i="4"/>
  <c r="BJ181" i="4"/>
  <c r="BK181" i="4"/>
  <c r="BL181" i="4"/>
  <c r="BM181" i="4"/>
  <c r="BN181" i="4"/>
  <c r="BO181" i="4"/>
  <c r="BP181" i="4"/>
  <c r="BQ181" i="4"/>
  <c r="BR181" i="4"/>
  <c r="BS181" i="4"/>
  <c r="BT181" i="4"/>
  <c r="BU181" i="4"/>
  <c r="BV181" i="4"/>
  <c r="BW181" i="4"/>
  <c r="BX181" i="4"/>
  <c r="BY181" i="4"/>
  <c r="BZ181" i="4"/>
  <c r="CA181" i="4"/>
  <c r="CB181" i="4"/>
  <c r="CC181" i="4"/>
  <c r="CD181" i="4"/>
  <c r="CE181" i="4"/>
  <c r="CF181" i="4"/>
  <c r="CG181" i="4"/>
  <c r="CH181" i="4"/>
  <c r="CI181" i="4"/>
  <c r="CJ181" i="4"/>
  <c r="CK181" i="4"/>
  <c r="CL181" i="4"/>
  <c r="CM181" i="4"/>
  <c r="CN181" i="4"/>
  <c r="CO181" i="4"/>
  <c r="CP181" i="4"/>
  <c r="CQ181" i="4"/>
  <c r="CR181" i="4"/>
  <c r="CS181" i="4"/>
  <c r="CT181" i="4"/>
  <c r="CU181" i="4"/>
  <c r="CV181" i="4"/>
  <c r="CW181" i="4"/>
  <c r="CX181" i="4"/>
  <c r="CY181" i="4"/>
  <c r="CZ181" i="4"/>
  <c r="DA181" i="4"/>
  <c r="DB181" i="4"/>
  <c r="DC181" i="4"/>
  <c r="DD181" i="4"/>
  <c r="DE181" i="4"/>
  <c r="DF181" i="4"/>
  <c r="DG181" i="4"/>
  <c r="DH181" i="4"/>
  <c r="DI181" i="4"/>
  <c r="DJ181" i="4"/>
  <c r="DK181" i="4"/>
  <c r="DL181" i="4"/>
  <c r="DM181" i="4"/>
  <c r="DN181" i="4"/>
  <c r="DO181" i="4"/>
  <c r="DP181" i="4"/>
  <c r="DQ181" i="4"/>
  <c r="DR181" i="4"/>
  <c r="DS181" i="4"/>
  <c r="DT181" i="4"/>
  <c r="DU181" i="4"/>
  <c r="DV181" i="4"/>
  <c r="DW181" i="4"/>
  <c r="DX181" i="4"/>
  <c r="DY181" i="4"/>
  <c r="DZ181" i="4"/>
  <c r="EA181" i="4"/>
  <c r="EB181" i="4"/>
  <c r="EC181" i="4"/>
  <c r="ED181" i="4"/>
  <c r="EE181" i="4"/>
  <c r="EF181" i="4"/>
  <c r="EG181" i="4"/>
  <c r="EH181" i="4"/>
  <c r="EI181" i="4"/>
  <c r="EJ181" i="4"/>
  <c r="EK181" i="4"/>
  <c r="EL181" i="4"/>
  <c r="EM181" i="4"/>
  <c r="EN181" i="4"/>
  <c r="EO181" i="4"/>
  <c r="EP181" i="4"/>
  <c r="EQ181" i="4"/>
  <c r="ER181" i="4"/>
  <c r="ES181" i="4"/>
  <c r="ET181" i="4"/>
  <c r="EU181" i="4"/>
  <c r="EV181" i="4"/>
  <c r="EW181" i="4"/>
  <c r="EX181" i="4"/>
  <c r="EY181" i="4"/>
  <c r="EZ181" i="4"/>
  <c r="FA181" i="4"/>
  <c r="FB181" i="4"/>
  <c r="FC181" i="4"/>
  <c r="FD181" i="4"/>
  <c r="FE181" i="4"/>
  <c r="FF181" i="4"/>
  <c r="FG181" i="4"/>
  <c r="FH181" i="4"/>
  <c r="FI181" i="4"/>
  <c r="FJ181" i="4"/>
  <c r="FM181" i="4"/>
  <c r="FN181" i="4"/>
  <c r="FO181" i="4"/>
  <c r="FP181" i="4"/>
  <c r="FQ181" i="4"/>
  <c r="FR181" i="4"/>
  <c r="FS181" i="4"/>
  <c r="FT181" i="4"/>
  <c r="FU181" i="4"/>
  <c r="FV181" i="4"/>
  <c r="FW181" i="4"/>
  <c r="FX181" i="4"/>
  <c r="FY181" i="4"/>
  <c r="FZ181" i="4"/>
  <c r="GA181" i="4"/>
  <c r="GB181" i="4"/>
  <c r="GC181" i="4"/>
  <c r="GD181" i="4"/>
  <c r="GE181" i="4"/>
  <c r="GF181" i="4"/>
  <c r="GG181" i="4"/>
  <c r="GH181" i="4"/>
  <c r="GI181" i="4"/>
  <c r="GJ181" i="4"/>
  <c r="GK181" i="4"/>
  <c r="GL181" i="4"/>
  <c r="GM181" i="4"/>
  <c r="GN181" i="4"/>
  <c r="GO181" i="4"/>
  <c r="GP181" i="4"/>
  <c r="GQ181" i="4"/>
  <c r="GS181" i="4"/>
  <c r="GT181" i="4"/>
  <c r="GU181" i="4"/>
  <c r="GV181" i="4"/>
  <c r="GW181" i="4"/>
  <c r="GX181" i="4"/>
  <c r="GY181" i="4"/>
  <c r="GZ181" i="4"/>
  <c r="HA181" i="4"/>
  <c r="HB181" i="4"/>
  <c r="HC181" i="4"/>
  <c r="HD181" i="4"/>
  <c r="HE181" i="4"/>
  <c r="HF181" i="4"/>
  <c r="HG181" i="4"/>
  <c r="HH181" i="4"/>
  <c r="HI181" i="4"/>
  <c r="HJ181" i="4"/>
  <c r="HK181" i="4"/>
  <c r="HL181" i="4"/>
  <c r="HM181" i="4"/>
  <c r="HN181" i="4"/>
  <c r="HO181" i="4"/>
  <c r="HP181" i="4"/>
  <c r="HQ181" i="4"/>
  <c r="HR181" i="4"/>
  <c r="HS181" i="4"/>
  <c r="HT181" i="4"/>
  <c r="HU181" i="4"/>
  <c r="HV181" i="4"/>
  <c r="HW181" i="4"/>
  <c r="HX181" i="4"/>
  <c r="HY181" i="4"/>
  <c r="HZ181" i="4"/>
  <c r="IA181" i="4"/>
  <c r="IB181" i="4"/>
  <c r="IC181" i="4"/>
  <c r="ID181" i="4"/>
  <c r="IE181" i="4"/>
  <c r="IF181" i="4"/>
  <c r="IG181" i="4"/>
  <c r="IH181" i="4"/>
  <c r="II181" i="4"/>
  <c r="IJ181" i="4"/>
  <c r="IK181" i="4"/>
  <c r="IM181" i="4"/>
  <c r="IN181" i="4"/>
  <c r="IO181" i="4"/>
  <c r="IP181" i="4"/>
  <c r="IQ181" i="4"/>
  <c r="IR181" i="4"/>
  <c r="IS181" i="4"/>
  <c r="IT181" i="4"/>
  <c r="IU181" i="4"/>
  <c r="IV181" i="4"/>
  <c r="IW181" i="4"/>
  <c r="IX181" i="4"/>
  <c r="IY181" i="4"/>
  <c r="IZ181" i="4"/>
  <c r="JA181" i="4"/>
  <c r="JB181" i="4"/>
  <c r="JC181" i="4"/>
  <c r="JD181" i="4"/>
  <c r="JE181" i="4"/>
  <c r="JG181" i="4"/>
  <c r="JH181" i="4"/>
  <c r="JI181" i="4"/>
  <c r="JJ181" i="4"/>
  <c r="JK181" i="4"/>
  <c r="JM181" i="4"/>
  <c r="JN181" i="4"/>
  <c r="JO181" i="4"/>
  <c r="JP181" i="4"/>
  <c r="JQ181" i="4"/>
  <c r="JR181" i="4"/>
  <c r="JT181" i="4"/>
  <c r="JU181" i="4"/>
  <c r="JV181" i="4"/>
  <c r="JX181" i="4"/>
  <c r="JY181" i="4"/>
  <c r="JZ181" i="4"/>
  <c r="KA181" i="4"/>
  <c r="KB181" i="4"/>
  <c r="KC181" i="4"/>
  <c r="KD181" i="4"/>
  <c r="KE181" i="4"/>
  <c r="KF181" i="4"/>
  <c r="KG181" i="4"/>
  <c r="KH181" i="4"/>
  <c r="KI181" i="4"/>
  <c r="KJ181" i="4"/>
  <c r="KK181" i="4"/>
  <c r="KL181" i="4"/>
  <c r="KM181" i="4"/>
  <c r="KN181" i="4"/>
  <c r="KO181" i="4"/>
  <c r="KP181" i="4"/>
  <c r="KQ181" i="4"/>
  <c r="KR181" i="4"/>
  <c r="KS181" i="4"/>
  <c r="KV181" i="4"/>
  <c r="KW181" i="4"/>
  <c r="KX181" i="4"/>
  <c r="KY181" i="4"/>
  <c r="KZ181" i="4"/>
  <c r="LA181" i="4"/>
  <c r="LB181" i="4"/>
  <c r="LC181" i="4"/>
  <c r="LD181" i="4"/>
  <c r="LE181" i="4"/>
  <c r="LF181" i="4"/>
  <c r="LG181" i="4"/>
  <c r="LH181" i="4"/>
  <c r="LI181" i="4"/>
  <c r="LJ181" i="4"/>
  <c r="LK181" i="4"/>
  <c r="LL181" i="4"/>
  <c r="LM181" i="4"/>
  <c r="LN181" i="4"/>
  <c r="LO181" i="4"/>
  <c r="LP181" i="4"/>
  <c r="LQ181" i="4"/>
  <c r="LR181" i="4"/>
  <c r="LS181" i="4"/>
  <c r="LT181" i="4"/>
  <c r="LU181" i="4"/>
  <c r="LV181" i="4"/>
  <c r="LW181" i="4"/>
  <c r="LX181" i="4"/>
  <c r="LY181" i="4"/>
  <c r="LZ181" i="4"/>
  <c r="MA181" i="4"/>
  <c r="MB181" i="4"/>
  <c r="MC181" i="4"/>
  <c r="MD181" i="4"/>
  <c r="ME181" i="4"/>
  <c r="MF181" i="4"/>
  <c r="MG181" i="4"/>
  <c r="MH181" i="4"/>
  <c r="MI181" i="4"/>
  <c r="MJ181" i="4"/>
  <c r="MK181" i="4"/>
  <c r="ML181" i="4"/>
  <c r="MM181" i="4"/>
  <c r="MN181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Z182" i="4"/>
  <c r="AA182" i="4"/>
  <c r="AB182" i="4"/>
  <c r="AC182" i="4"/>
  <c r="AD182" i="4"/>
  <c r="AE182" i="4"/>
  <c r="AF182" i="4"/>
  <c r="AG182" i="4"/>
  <c r="AH182" i="4"/>
  <c r="AI182" i="4"/>
  <c r="AJ182" i="4"/>
  <c r="AK182" i="4"/>
  <c r="AL182" i="4"/>
  <c r="AM182" i="4"/>
  <c r="AN182" i="4"/>
  <c r="AO182" i="4"/>
  <c r="AP182" i="4"/>
  <c r="AQ182" i="4"/>
  <c r="AR182" i="4"/>
  <c r="AS182" i="4"/>
  <c r="AT182" i="4"/>
  <c r="AU182" i="4"/>
  <c r="AV182" i="4"/>
  <c r="AW182" i="4"/>
  <c r="AX182" i="4"/>
  <c r="AY182" i="4"/>
  <c r="AZ182" i="4"/>
  <c r="BA182" i="4"/>
  <c r="BB182" i="4"/>
  <c r="BC182" i="4"/>
  <c r="BD182" i="4"/>
  <c r="BE182" i="4"/>
  <c r="BF182" i="4"/>
  <c r="BG182" i="4"/>
  <c r="BH182" i="4"/>
  <c r="BI182" i="4"/>
  <c r="BJ182" i="4"/>
  <c r="BK182" i="4"/>
  <c r="BL182" i="4"/>
  <c r="BM182" i="4"/>
  <c r="BN182" i="4"/>
  <c r="BO182" i="4"/>
  <c r="BP182" i="4"/>
  <c r="BQ182" i="4"/>
  <c r="BR182" i="4"/>
  <c r="BS182" i="4"/>
  <c r="BT182" i="4"/>
  <c r="BU182" i="4"/>
  <c r="BV182" i="4"/>
  <c r="BW182" i="4"/>
  <c r="BX182" i="4"/>
  <c r="BY182" i="4"/>
  <c r="BZ182" i="4"/>
  <c r="CA182" i="4"/>
  <c r="CB182" i="4"/>
  <c r="CC182" i="4"/>
  <c r="CD182" i="4"/>
  <c r="CE182" i="4"/>
  <c r="CF182" i="4"/>
  <c r="CG182" i="4"/>
  <c r="CH182" i="4"/>
  <c r="CI182" i="4"/>
  <c r="CJ182" i="4"/>
  <c r="CK182" i="4"/>
  <c r="CL182" i="4"/>
  <c r="CM182" i="4"/>
  <c r="CN182" i="4"/>
  <c r="CO182" i="4"/>
  <c r="CP182" i="4"/>
  <c r="CQ182" i="4"/>
  <c r="CR182" i="4"/>
  <c r="CS182" i="4"/>
  <c r="CT182" i="4"/>
  <c r="CU182" i="4"/>
  <c r="CV182" i="4"/>
  <c r="CW182" i="4"/>
  <c r="CX182" i="4"/>
  <c r="CY182" i="4"/>
  <c r="CZ182" i="4"/>
  <c r="DA182" i="4"/>
  <c r="DB182" i="4"/>
  <c r="DC182" i="4"/>
  <c r="DD182" i="4"/>
  <c r="DE182" i="4"/>
  <c r="DF182" i="4"/>
  <c r="DG182" i="4"/>
  <c r="DH182" i="4"/>
  <c r="DI182" i="4"/>
  <c r="DJ182" i="4"/>
  <c r="DK182" i="4"/>
  <c r="DL182" i="4"/>
  <c r="DM182" i="4"/>
  <c r="DN182" i="4"/>
  <c r="DO182" i="4"/>
  <c r="DP182" i="4"/>
  <c r="DQ182" i="4"/>
  <c r="DR182" i="4"/>
  <c r="DS182" i="4"/>
  <c r="DT182" i="4"/>
  <c r="DU182" i="4"/>
  <c r="DV182" i="4"/>
  <c r="DW182" i="4"/>
  <c r="DX182" i="4"/>
  <c r="DY182" i="4"/>
  <c r="DZ182" i="4"/>
  <c r="EA182" i="4"/>
  <c r="EB182" i="4"/>
  <c r="EC182" i="4"/>
  <c r="ED182" i="4"/>
  <c r="EE182" i="4"/>
  <c r="EF182" i="4"/>
  <c r="EG182" i="4"/>
  <c r="EH182" i="4"/>
  <c r="EI182" i="4"/>
  <c r="EJ182" i="4"/>
  <c r="EK182" i="4"/>
  <c r="EL182" i="4"/>
  <c r="EM182" i="4"/>
  <c r="EN182" i="4"/>
  <c r="EO182" i="4"/>
  <c r="EP182" i="4"/>
  <c r="EQ182" i="4"/>
  <c r="ER182" i="4"/>
  <c r="ES182" i="4"/>
  <c r="ET182" i="4"/>
  <c r="EU182" i="4"/>
  <c r="EV182" i="4"/>
  <c r="EW182" i="4"/>
  <c r="EX182" i="4"/>
  <c r="EY182" i="4"/>
  <c r="EZ182" i="4"/>
  <c r="FA182" i="4"/>
  <c r="FB182" i="4"/>
  <c r="FC182" i="4"/>
  <c r="FD182" i="4"/>
  <c r="FE182" i="4"/>
  <c r="FF182" i="4"/>
  <c r="FG182" i="4"/>
  <c r="FH182" i="4"/>
  <c r="FI182" i="4"/>
  <c r="FJ182" i="4"/>
  <c r="FM182" i="4"/>
  <c r="FN182" i="4"/>
  <c r="FO182" i="4"/>
  <c r="FP182" i="4"/>
  <c r="FQ182" i="4"/>
  <c r="FR182" i="4"/>
  <c r="FS182" i="4"/>
  <c r="FT182" i="4"/>
  <c r="FU182" i="4"/>
  <c r="FV182" i="4"/>
  <c r="FW182" i="4"/>
  <c r="FX182" i="4"/>
  <c r="FY182" i="4"/>
  <c r="FZ182" i="4"/>
  <c r="GA182" i="4"/>
  <c r="GB182" i="4"/>
  <c r="GC182" i="4"/>
  <c r="GD182" i="4"/>
  <c r="GE182" i="4"/>
  <c r="GF182" i="4"/>
  <c r="GG182" i="4"/>
  <c r="GH182" i="4"/>
  <c r="GI182" i="4"/>
  <c r="GJ182" i="4"/>
  <c r="GK182" i="4"/>
  <c r="GL182" i="4"/>
  <c r="GM182" i="4"/>
  <c r="GN182" i="4"/>
  <c r="GO182" i="4"/>
  <c r="GP182" i="4"/>
  <c r="GQ182" i="4"/>
  <c r="GS182" i="4"/>
  <c r="GT182" i="4"/>
  <c r="GU182" i="4"/>
  <c r="GV182" i="4"/>
  <c r="GW182" i="4"/>
  <c r="GX182" i="4"/>
  <c r="GY182" i="4"/>
  <c r="GZ182" i="4"/>
  <c r="HA182" i="4"/>
  <c r="HB182" i="4"/>
  <c r="HC182" i="4"/>
  <c r="HD182" i="4"/>
  <c r="HE182" i="4"/>
  <c r="HF182" i="4"/>
  <c r="HG182" i="4"/>
  <c r="HH182" i="4"/>
  <c r="HI182" i="4"/>
  <c r="HJ182" i="4"/>
  <c r="HK182" i="4"/>
  <c r="HL182" i="4"/>
  <c r="HM182" i="4"/>
  <c r="HN182" i="4"/>
  <c r="HO182" i="4"/>
  <c r="HP182" i="4"/>
  <c r="HQ182" i="4"/>
  <c r="HR182" i="4"/>
  <c r="HS182" i="4"/>
  <c r="HT182" i="4"/>
  <c r="HU182" i="4"/>
  <c r="HV182" i="4"/>
  <c r="HW182" i="4"/>
  <c r="HX182" i="4"/>
  <c r="HY182" i="4"/>
  <c r="HZ182" i="4"/>
  <c r="IA182" i="4"/>
  <c r="IB182" i="4"/>
  <c r="IC182" i="4"/>
  <c r="ID182" i="4"/>
  <c r="IE182" i="4"/>
  <c r="IF182" i="4"/>
  <c r="IG182" i="4"/>
  <c r="IH182" i="4"/>
  <c r="II182" i="4"/>
  <c r="IJ182" i="4"/>
  <c r="IK182" i="4"/>
  <c r="IM182" i="4"/>
  <c r="IN182" i="4"/>
  <c r="IO182" i="4"/>
  <c r="IP182" i="4"/>
  <c r="IQ182" i="4"/>
  <c r="IR182" i="4"/>
  <c r="IS182" i="4"/>
  <c r="IT182" i="4"/>
  <c r="IU182" i="4"/>
  <c r="IV182" i="4"/>
  <c r="IW182" i="4"/>
  <c r="IX182" i="4"/>
  <c r="IY182" i="4"/>
  <c r="IZ182" i="4"/>
  <c r="JA182" i="4"/>
  <c r="JB182" i="4"/>
  <c r="JC182" i="4"/>
  <c r="JD182" i="4"/>
  <c r="JE182" i="4"/>
  <c r="JG182" i="4"/>
  <c r="JH182" i="4"/>
  <c r="JI182" i="4"/>
  <c r="JJ182" i="4"/>
  <c r="JK182" i="4"/>
  <c r="JM182" i="4"/>
  <c r="JN182" i="4"/>
  <c r="JO182" i="4"/>
  <c r="JP182" i="4"/>
  <c r="JQ182" i="4"/>
  <c r="JR182" i="4"/>
  <c r="JT182" i="4"/>
  <c r="JU182" i="4"/>
  <c r="JV182" i="4"/>
  <c r="JX182" i="4"/>
  <c r="JY182" i="4"/>
  <c r="JZ182" i="4"/>
  <c r="KA182" i="4"/>
  <c r="KB182" i="4"/>
  <c r="KC182" i="4"/>
  <c r="KD182" i="4"/>
  <c r="KE182" i="4"/>
  <c r="KF182" i="4"/>
  <c r="KG182" i="4"/>
  <c r="KH182" i="4"/>
  <c r="KI182" i="4"/>
  <c r="KJ182" i="4"/>
  <c r="KK182" i="4"/>
  <c r="KL182" i="4"/>
  <c r="KM182" i="4"/>
  <c r="KN182" i="4"/>
  <c r="KO182" i="4"/>
  <c r="KP182" i="4"/>
  <c r="KQ182" i="4"/>
  <c r="KR182" i="4"/>
  <c r="KS182" i="4"/>
  <c r="KV182" i="4"/>
  <c r="KW182" i="4"/>
  <c r="KX182" i="4"/>
  <c r="KY182" i="4"/>
  <c r="KZ182" i="4"/>
  <c r="LA182" i="4"/>
  <c r="LB182" i="4"/>
  <c r="LC182" i="4"/>
  <c r="LD182" i="4"/>
  <c r="LE182" i="4"/>
  <c r="LF182" i="4"/>
  <c r="LG182" i="4"/>
  <c r="LH182" i="4"/>
  <c r="LI182" i="4"/>
  <c r="LJ182" i="4"/>
  <c r="LK182" i="4"/>
  <c r="LL182" i="4"/>
  <c r="LM182" i="4"/>
  <c r="LN182" i="4"/>
  <c r="LO182" i="4"/>
  <c r="LP182" i="4"/>
  <c r="LQ182" i="4"/>
  <c r="LR182" i="4"/>
  <c r="LS182" i="4"/>
  <c r="LT182" i="4"/>
  <c r="LU182" i="4"/>
  <c r="LV182" i="4"/>
  <c r="LW182" i="4"/>
  <c r="LX182" i="4"/>
  <c r="LY182" i="4"/>
  <c r="LZ182" i="4"/>
  <c r="MA182" i="4"/>
  <c r="MB182" i="4"/>
  <c r="MC182" i="4"/>
  <c r="MD182" i="4"/>
  <c r="ME182" i="4"/>
  <c r="MF182" i="4"/>
  <c r="MG182" i="4"/>
  <c r="MH182" i="4"/>
  <c r="MI182" i="4"/>
  <c r="MJ182" i="4"/>
  <c r="MK182" i="4"/>
  <c r="ML182" i="4"/>
  <c r="MM182" i="4"/>
  <c r="MN182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Z183" i="4"/>
  <c r="AA183" i="4"/>
  <c r="AB183" i="4"/>
  <c r="AC183" i="4"/>
  <c r="AD183" i="4"/>
  <c r="AE183" i="4"/>
  <c r="AF183" i="4"/>
  <c r="AG183" i="4"/>
  <c r="AH183" i="4"/>
  <c r="AI183" i="4"/>
  <c r="AJ183" i="4"/>
  <c r="AK183" i="4"/>
  <c r="AL183" i="4"/>
  <c r="AM183" i="4"/>
  <c r="AN183" i="4"/>
  <c r="AO183" i="4"/>
  <c r="AP183" i="4"/>
  <c r="AQ183" i="4"/>
  <c r="AR183" i="4"/>
  <c r="AS183" i="4"/>
  <c r="AT183" i="4"/>
  <c r="AU183" i="4"/>
  <c r="AV183" i="4"/>
  <c r="AW183" i="4"/>
  <c r="AX183" i="4"/>
  <c r="AY183" i="4"/>
  <c r="AZ183" i="4"/>
  <c r="BA183" i="4"/>
  <c r="BB183" i="4"/>
  <c r="BC183" i="4"/>
  <c r="BD183" i="4"/>
  <c r="BE183" i="4"/>
  <c r="BF183" i="4"/>
  <c r="BG183" i="4"/>
  <c r="BH183" i="4"/>
  <c r="BI183" i="4"/>
  <c r="BJ183" i="4"/>
  <c r="BK183" i="4"/>
  <c r="BL183" i="4"/>
  <c r="BM183" i="4"/>
  <c r="BN183" i="4"/>
  <c r="BO183" i="4"/>
  <c r="BP183" i="4"/>
  <c r="BQ183" i="4"/>
  <c r="BR183" i="4"/>
  <c r="BS183" i="4"/>
  <c r="BT183" i="4"/>
  <c r="BU183" i="4"/>
  <c r="BV183" i="4"/>
  <c r="BW183" i="4"/>
  <c r="BX183" i="4"/>
  <c r="BY183" i="4"/>
  <c r="BZ183" i="4"/>
  <c r="CA183" i="4"/>
  <c r="CB183" i="4"/>
  <c r="CC183" i="4"/>
  <c r="CD183" i="4"/>
  <c r="CE183" i="4"/>
  <c r="CF183" i="4"/>
  <c r="CG183" i="4"/>
  <c r="CH183" i="4"/>
  <c r="CI183" i="4"/>
  <c r="CJ183" i="4"/>
  <c r="CK183" i="4"/>
  <c r="CL183" i="4"/>
  <c r="CM183" i="4"/>
  <c r="CN183" i="4"/>
  <c r="CO183" i="4"/>
  <c r="CP183" i="4"/>
  <c r="CQ183" i="4"/>
  <c r="CR183" i="4"/>
  <c r="CS183" i="4"/>
  <c r="CT183" i="4"/>
  <c r="CU183" i="4"/>
  <c r="CV183" i="4"/>
  <c r="CW183" i="4"/>
  <c r="CX183" i="4"/>
  <c r="CY183" i="4"/>
  <c r="CZ183" i="4"/>
  <c r="DA183" i="4"/>
  <c r="DB183" i="4"/>
  <c r="DC183" i="4"/>
  <c r="DD183" i="4"/>
  <c r="DE183" i="4"/>
  <c r="DF183" i="4"/>
  <c r="DG183" i="4"/>
  <c r="DH183" i="4"/>
  <c r="DI183" i="4"/>
  <c r="DJ183" i="4"/>
  <c r="DK183" i="4"/>
  <c r="DL183" i="4"/>
  <c r="DM183" i="4"/>
  <c r="DN183" i="4"/>
  <c r="DO183" i="4"/>
  <c r="DP183" i="4"/>
  <c r="DQ183" i="4"/>
  <c r="DR183" i="4"/>
  <c r="DS183" i="4"/>
  <c r="DT183" i="4"/>
  <c r="DU183" i="4"/>
  <c r="DV183" i="4"/>
  <c r="DW183" i="4"/>
  <c r="DX183" i="4"/>
  <c r="DY183" i="4"/>
  <c r="DZ183" i="4"/>
  <c r="EA183" i="4"/>
  <c r="EB183" i="4"/>
  <c r="EC183" i="4"/>
  <c r="ED183" i="4"/>
  <c r="EE183" i="4"/>
  <c r="EF183" i="4"/>
  <c r="EG183" i="4"/>
  <c r="EH183" i="4"/>
  <c r="EI183" i="4"/>
  <c r="EJ183" i="4"/>
  <c r="EK183" i="4"/>
  <c r="EL183" i="4"/>
  <c r="EM183" i="4"/>
  <c r="EN183" i="4"/>
  <c r="EO183" i="4"/>
  <c r="EP183" i="4"/>
  <c r="EQ183" i="4"/>
  <c r="ER183" i="4"/>
  <c r="ES183" i="4"/>
  <c r="ET183" i="4"/>
  <c r="EU183" i="4"/>
  <c r="EV183" i="4"/>
  <c r="EW183" i="4"/>
  <c r="EX183" i="4"/>
  <c r="EY183" i="4"/>
  <c r="EZ183" i="4"/>
  <c r="FA183" i="4"/>
  <c r="FB183" i="4"/>
  <c r="FC183" i="4"/>
  <c r="FD183" i="4"/>
  <c r="FE183" i="4"/>
  <c r="FF183" i="4"/>
  <c r="FG183" i="4"/>
  <c r="FH183" i="4"/>
  <c r="FI183" i="4"/>
  <c r="FJ183" i="4"/>
  <c r="FM183" i="4"/>
  <c r="FN183" i="4"/>
  <c r="FO183" i="4"/>
  <c r="FP183" i="4"/>
  <c r="FQ183" i="4"/>
  <c r="FR183" i="4"/>
  <c r="FS183" i="4"/>
  <c r="FT183" i="4"/>
  <c r="FU183" i="4"/>
  <c r="FV183" i="4"/>
  <c r="FW183" i="4"/>
  <c r="FX183" i="4"/>
  <c r="FY183" i="4"/>
  <c r="FZ183" i="4"/>
  <c r="GA183" i="4"/>
  <c r="GB183" i="4"/>
  <c r="GC183" i="4"/>
  <c r="GD183" i="4"/>
  <c r="GE183" i="4"/>
  <c r="GF183" i="4"/>
  <c r="GG183" i="4"/>
  <c r="GH183" i="4"/>
  <c r="GI183" i="4"/>
  <c r="GJ183" i="4"/>
  <c r="GK183" i="4"/>
  <c r="GL183" i="4"/>
  <c r="GM183" i="4"/>
  <c r="GN183" i="4"/>
  <c r="GO183" i="4"/>
  <c r="GP183" i="4"/>
  <c r="GQ183" i="4"/>
  <c r="GS183" i="4"/>
  <c r="GT183" i="4"/>
  <c r="GU183" i="4"/>
  <c r="GV183" i="4"/>
  <c r="GW183" i="4"/>
  <c r="GX183" i="4"/>
  <c r="GY183" i="4"/>
  <c r="GZ183" i="4"/>
  <c r="HA183" i="4"/>
  <c r="HB183" i="4"/>
  <c r="HC183" i="4"/>
  <c r="HD183" i="4"/>
  <c r="HE183" i="4"/>
  <c r="HF183" i="4"/>
  <c r="HG183" i="4"/>
  <c r="HH183" i="4"/>
  <c r="HI183" i="4"/>
  <c r="HJ183" i="4"/>
  <c r="HK183" i="4"/>
  <c r="HL183" i="4"/>
  <c r="HM183" i="4"/>
  <c r="HN183" i="4"/>
  <c r="HO183" i="4"/>
  <c r="HP183" i="4"/>
  <c r="HQ183" i="4"/>
  <c r="HR183" i="4"/>
  <c r="HS183" i="4"/>
  <c r="HT183" i="4"/>
  <c r="HU183" i="4"/>
  <c r="HV183" i="4"/>
  <c r="HW183" i="4"/>
  <c r="HX183" i="4"/>
  <c r="HY183" i="4"/>
  <c r="HZ183" i="4"/>
  <c r="IA183" i="4"/>
  <c r="IB183" i="4"/>
  <c r="IC183" i="4"/>
  <c r="ID183" i="4"/>
  <c r="IE183" i="4"/>
  <c r="IF183" i="4"/>
  <c r="IG183" i="4"/>
  <c r="IH183" i="4"/>
  <c r="II183" i="4"/>
  <c r="IJ183" i="4"/>
  <c r="IK183" i="4"/>
  <c r="IM183" i="4"/>
  <c r="IN183" i="4"/>
  <c r="IO183" i="4"/>
  <c r="IP183" i="4"/>
  <c r="IQ183" i="4"/>
  <c r="IR183" i="4"/>
  <c r="IS183" i="4"/>
  <c r="IT183" i="4"/>
  <c r="IU183" i="4"/>
  <c r="IV183" i="4"/>
  <c r="IW183" i="4"/>
  <c r="IX183" i="4"/>
  <c r="IY183" i="4"/>
  <c r="IZ183" i="4"/>
  <c r="JA183" i="4"/>
  <c r="JB183" i="4"/>
  <c r="JC183" i="4"/>
  <c r="JD183" i="4"/>
  <c r="JE183" i="4"/>
  <c r="JG183" i="4"/>
  <c r="JH183" i="4"/>
  <c r="JI183" i="4"/>
  <c r="JJ183" i="4"/>
  <c r="JK183" i="4"/>
  <c r="JM183" i="4"/>
  <c r="JN183" i="4"/>
  <c r="JO183" i="4"/>
  <c r="JP183" i="4"/>
  <c r="JQ183" i="4"/>
  <c r="JR183" i="4"/>
  <c r="JT183" i="4"/>
  <c r="JU183" i="4"/>
  <c r="JV183" i="4"/>
  <c r="JX183" i="4"/>
  <c r="JY183" i="4"/>
  <c r="JZ183" i="4"/>
  <c r="KA183" i="4"/>
  <c r="KB183" i="4"/>
  <c r="KC183" i="4"/>
  <c r="KD183" i="4"/>
  <c r="KE183" i="4"/>
  <c r="KF183" i="4"/>
  <c r="KG183" i="4"/>
  <c r="KH183" i="4"/>
  <c r="KI183" i="4"/>
  <c r="KJ183" i="4"/>
  <c r="KK183" i="4"/>
  <c r="KL183" i="4"/>
  <c r="KM183" i="4"/>
  <c r="KN183" i="4"/>
  <c r="KO183" i="4"/>
  <c r="KP183" i="4"/>
  <c r="KQ183" i="4"/>
  <c r="KR183" i="4"/>
  <c r="KS183" i="4"/>
  <c r="KV183" i="4"/>
  <c r="KW183" i="4"/>
  <c r="KX183" i="4"/>
  <c r="KY183" i="4"/>
  <c r="KZ183" i="4"/>
  <c r="LA183" i="4"/>
  <c r="LB183" i="4"/>
  <c r="LC183" i="4"/>
  <c r="LD183" i="4"/>
  <c r="LE183" i="4"/>
  <c r="LF183" i="4"/>
  <c r="LG183" i="4"/>
  <c r="LH183" i="4"/>
  <c r="LI183" i="4"/>
  <c r="LJ183" i="4"/>
  <c r="LK183" i="4"/>
  <c r="LL183" i="4"/>
  <c r="LM183" i="4"/>
  <c r="LN183" i="4"/>
  <c r="LO183" i="4"/>
  <c r="LP183" i="4"/>
  <c r="LQ183" i="4"/>
  <c r="LR183" i="4"/>
  <c r="LS183" i="4"/>
  <c r="LT183" i="4"/>
  <c r="LU183" i="4"/>
  <c r="LV183" i="4"/>
  <c r="LW183" i="4"/>
  <c r="LX183" i="4"/>
  <c r="LY183" i="4"/>
  <c r="LZ183" i="4"/>
  <c r="MA183" i="4"/>
  <c r="MB183" i="4"/>
  <c r="MC183" i="4"/>
  <c r="MD183" i="4"/>
  <c r="ME183" i="4"/>
  <c r="MF183" i="4"/>
  <c r="MG183" i="4"/>
  <c r="MH183" i="4"/>
  <c r="MI183" i="4"/>
  <c r="MJ183" i="4"/>
  <c r="MK183" i="4"/>
  <c r="ML183" i="4"/>
  <c r="MM183" i="4"/>
  <c r="MN183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Z184" i="4"/>
  <c r="AA184" i="4"/>
  <c r="AB184" i="4"/>
  <c r="AC184" i="4"/>
  <c r="AD184" i="4"/>
  <c r="AE184" i="4"/>
  <c r="AF184" i="4"/>
  <c r="AG184" i="4"/>
  <c r="AH184" i="4"/>
  <c r="AI184" i="4"/>
  <c r="AJ184" i="4"/>
  <c r="AK184" i="4"/>
  <c r="AL184" i="4"/>
  <c r="AM184" i="4"/>
  <c r="AN184" i="4"/>
  <c r="AO184" i="4"/>
  <c r="AP184" i="4"/>
  <c r="AQ184" i="4"/>
  <c r="AR184" i="4"/>
  <c r="AS184" i="4"/>
  <c r="AT184" i="4"/>
  <c r="AU184" i="4"/>
  <c r="AV184" i="4"/>
  <c r="AW184" i="4"/>
  <c r="AX184" i="4"/>
  <c r="AY184" i="4"/>
  <c r="AZ184" i="4"/>
  <c r="BA184" i="4"/>
  <c r="BB184" i="4"/>
  <c r="BC184" i="4"/>
  <c r="BD184" i="4"/>
  <c r="BE184" i="4"/>
  <c r="BF184" i="4"/>
  <c r="BG184" i="4"/>
  <c r="BH184" i="4"/>
  <c r="BI184" i="4"/>
  <c r="BJ184" i="4"/>
  <c r="BK184" i="4"/>
  <c r="BL184" i="4"/>
  <c r="BM184" i="4"/>
  <c r="BN184" i="4"/>
  <c r="BO184" i="4"/>
  <c r="BP184" i="4"/>
  <c r="BQ184" i="4"/>
  <c r="BR184" i="4"/>
  <c r="BS184" i="4"/>
  <c r="BT184" i="4"/>
  <c r="BU184" i="4"/>
  <c r="BV184" i="4"/>
  <c r="BW184" i="4"/>
  <c r="BX184" i="4"/>
  <c r="BY184" i="4"/>
  <c r="BZ184" i="4"/>
  <c r="CA184" i="4"/>
  <c r="CB184" i="4"/>
  <c r="CC184" i="4"/>
  <c r="CD184" i="4"/>
  <c r="CE184" i="4"/>
  <c r="CF184" i="4"/>
  <c r="CG184" i="4"/>
  <c r="CH184" i="4"/>
  <c r="CI184" i="4"/>
  <c r="CJ184" i="4"/>
  <c r="CK184" i="4"/>
  <c r="CL184" i="4"/>
  <c r="CM184" i="4"/>
  <c r="CN184" i="4"/>
  <c r="CO184" i="4"/>
  <c r="CP184" i="4"/>
  <c r="CQ184" i="4"/>
  <c r="CR184" i="4"/>
  <c r="CS184" i="4"/>
  <c r="CT184" i="4"/>
  <c r="CU184" i="4"/>
  <c r="CV184" i="4"/>
  <c r="CW184" i="4"/>
  <c r="CX184" i="4"/>
  <c r="CY184" i="4"/>
  <c r="CZ184" i="4"/>
  <c r="DA184" i="4"/>
  <c r="DB184" i="4"/>
  <c r="DC184" i="4"/>
  <c r="DD184" i="4"/>
  <c r="DE184" i="4"/>
  <c r="DF184" i="4"/>
  <c r="DG184" i="4"/>
  <c r="DH184" i="4"/>
  <c r="DI184" i="4"/>
  <c r="DJ184" i="4"/>
  <c r="DK184" i="4"/>
  <c r="DL184" i="4"/>
  <c r="DM184" i="4"/>
  <c r="DN184" i="4"/>
  <c r="DO184" i="4"/>
  <c r="DP184" i="4"/>
  <c r="DQ184" i="4"/>
  <c r="DR184" i="4"/>
  <c r="DS184" i="4"/>
  <c r="DT184" i="4"/>
  <c r="DU184" i="4"/>
  <c r="DV184" i="4"/>
  <c r="DW184" i="4"/>
  <c r="DX184" i="4"/>
  <c r="DY184" i="4"/>
  <c r="DZ184" i="4"/>
  <c r="EA184" i="4"/>
  <c r="EB184" i="4"/>
  <c r="EC184" i="4"/>
  <c r="ED184" i="4"/>
  <c r="EE184" i="4"/>
  <c r="EF184" i="4"/>
  <c r="EG184" i="4"/>
  <c r="EH184" i="4"/>
  <c r="EI184" i="4"/>
  <c r="EJ184" i="4"/>
  <c r="EK184" i="4"/>
  <c r="EL184" i="4"/>
  <c r="EM184" i="4"/>
  <c r="EN184" i="4"/>
  <c r="EO184" i="4"/>
  <c r="EP184" i="4"/>
  <c r="EQ184" i="4"/>
  <c r="ER184" i="4"/>
  <c r="ES184" i="4"/>
  <c r="ET184" i="4"/>
  <c r="EU184" i="4"/>
  <c r="EV184" i="4"/>
  <c r="EW184" i="4"/>
  <c r="EX184" i="4"/>
  <c r="EY184" i="4"/>
  <c r="EZ184" i="4"/>
  <c r="FA184" i="4"/>
  <c r="FB184" i="4"/>
  <c r="FC184" i="4"/>
  <c r="FD184" i="4"/>
  <c r="FE184" i="4"/>
  <c r="FF184" i="4"/>
  <c r="FG184" i="4"/>
  <c r="FH184" i="4"/>
  <c r="FI184" i="4"/>
  <c r="FJ184" i="4"/>
  <c r="FM184" i="4"/>
  <c r="FN184" i="4"/>
  <c r="FO184" i="4"/>
  <c r="FP184" i="4"/>
  <c r="FQ184" i="4"/>
  <c r="FR184" i="4"/>
  <c r="FS184" i="4"/>
  <c r="FT184" i="4"/>
  <c r="FU184" i="4"/>
  <c r="FV184" i="4"/>
  <c r="FW184" i="4"/>
  <c r="FX184" i="4"/>
  <c r="FY184" i="4"/>
  <c r="FZ184" i="4"/>
  <c r="GA184" i="4"/>
  <c r="GB184" i="4"/>
  <c r="GC184" i="4"/>
  <c r="GD184" i="4"/>
  <c r="GE184" i="4"/>
  <c r="GF184" i="4"/>
  <c r="GG184" i="4"/>
  <c r="GH184" i="4"/>
  <c r="GI184" i="4"/>
  <c r="GJ184" i="4"/>
  <c r="GK184" i="4"/>
  <c r="GL184" i="4"/>
  <c r="GM184" i="4"/>
  <c r="GN184" i="4"/>
  <c r="GO184" i="4"/>
  <c r="GP184" i="4"/>
  <c r="GQ184" i="4"/>
  <c r="GS184" i="4"/>
  <c r="GT184" i="4"/>
  <c r="GU184" i="4"/>
  <c r="GV184" i="4"/>
  <c r="GW184" i="4"/>
  <c r="GX184" i="4"/>
  <c r="GY184" i="4"/>
  <c r="GZ184" i="4"/>
  <c r="HA184" i="4"/>
  <c r="HB184" i="4"/>
  <c r="HC184" i="4"/>
  <c r="HD184" i="4"/>
  <c r="HE184" i="4"/>
  <c r="HF184" i="4"/>
  <c r="HG184" i="4"/>
  <c r="HH184" i="4"/>
  <c r="HI184" i="4"/>
  <c r="HJ184" i="4"/>
  <c r="HK184" i="4"/>
  <c r="HL184" i="4"/>
  <c r="HM184" i="4"/>
  <c r="HN184" i="4"/>
  <c r="HO184" i="4"/>
  <c r="HP184" i="4"/>
  <c r="HQ184" i="4"/>
  <c r="HR184" i="4"/>
  <c r="HS184" i="4"/>
  <c r="HT184" i="4"/>
  <c r="HU184" i="4"/>
  <c r="HV184" i="4"/>
  <c r="HW184" i="4"/>
  <c r="HX184" i="4"/>
  <c r="HY184" i="4"/>
  <c r="HZ184" i="4"/>
  <c r="IA184" i="4"/>
  <c r="IB184" i="4"/>
  <c r="IC184" i="4"/>
  <c r="ID184" i="4"/>
  <c r="IE184" i="4"/>
  <c r="IF184" i="4"/>
  <c r="IG184" i="4"/>
  <c r="IH184" i="4"/>
  <c r="II184" i="4"/>
  <c r="IJ184" i="4"/>
  <c r="IK184" i="4"/>
  <c r="IM184" i="4"/>
  <c r="IN184" i="4"/>
  <c r="IO184" i="4"/>
  <c r="IP184" i="4"/>
  <c r="IQ184" i="4"/>
  <c r="IR184" i="4"/>
  <c r="IS184" i="4"/>
  <c r="IT184" i="4"/>
  <c r="IU184" i="4"/>
  <c r="IV184" i="4"/>
  <c r="IW184" i="4"/>
  <c r="IX184" i="4"/>
  <c r="IY184" i="4"/>
  <c r="IZ184" i="4"/>
  <c r="JA184" i="4"/>
  <c r="JB184" i="4"/>
  <c r="JC184" i="4"/>
  <c r="JD184" i="4"/>
  <c r="JE184" i="4"/>
  <c r="JG184" i="4"/>
  <c r="JH184" i="4"/>
  <c r="JI184" i="4"/>
  <c r="JJ184" i="4"/>
  <c r="JK184" i="4"/>
  <c r="JM184" i="4"/>
  <c r="JN184" i="4"/>
  <c r="JO184" i="4"/>
  <c r="JP184" i="4"/>
  <c r="JQ184" i="4"/>
  <c r="JR184" i="4"/>
  <c r="JT184" i="4"/>
  <c r="JU184" i="4"/>
  <c r="JV184" i="4"/>
  <c r="JX184" i="4"/>
  <c r="JY184" i="4"/>
  <c r="JZ184" i="4"/>
  <c r="KA184" i="4"/>
  <c r="KB184" i="4"/>
  <c r="KC184" i="4"/>
  <c r="KD184" i="4"/>
  <c r="KE184" i="4"/>
  <c r="KF184" i="4"/>
  <c r="KG184" i="4"/>
  <c r="KH184" i="4"/>
  <c r="KI184" i="4"/>
  <c r="KJ184" i="4"/>
  <c r="KK184" i="4"/>
  <c r="KL184" i="4"/>
  <c r="KM184" i="4"/>
  <c r="KN184" i="4"/>
  <c r="KO184" i="4"/>
  <c r="KP184" i="4"/>
  <c r="KQ184" i="4"/>
  <c r="KR184" i="4"/>
  <c r="KS184" i="4"/>
  <c r="KV184" i="4"/>
  <c r="KW184" i="4"/>
  <c r="KX184" i="4"/>
  <c r="KY184" i="4"/>
  <c r="KZ184" i="4"/>
  <c r="LA184" i="4"/>
  <c r="LB184" i="4"/>
  <c r="LC184" i="4"/>
  <c r="LD184" i="4"/>
  <c r="LE184" i="4"/>
  <c r="LF184" i="4"/>
  <c r="LG184" i="4"/>
  <c r="LH184" i="4"/>
  <c r="LI184" i="4"/>
  <c r="LJ184" i="4"/>
  <c r="LK184" i="4"/>
  <c r="LL184" i="4"/>
  <c r="LM184" i="4"/>
  <c r="LN184" i="4"/>
  <c r="LO184" i="4"/>
  <c r="LP184" i="4"/>
  <c r="LQ184" i="4"/>
  <c r="LR184" i="4"/>
  <c r="LS184" i="4"/>
  <c r="LT184" i="4"/>
  <c r="LU184" i="4"/>
  <c r="LV184" i="4"/>
  <c r="LW184" i="4"/>
  <c r="LX184" i="4"/>
  <c r="LY184" i="4"/>
  <c r="LZ184" i="4"/>
  <c r="MA184" i="4"/>
  <c r="MB184" i="4"/>
  <c r="MC184" i="4"/>
  <c r="MD184" i="4"/>
  <c r="ME184" i="4"/>
  <c r="MF184" i="4"/>
  <c r="MG184" i="4"/>
  <c r="MH184" i="4"/>
  <c r="MI184" i="4"/>
  <c r="MJ184" i="4"/>
  <c r="MK184" i="4"/>
  <c r="ML184" i="4"/>
  <c r="MM184" i="4"/>
  <c r="MN184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Z185" i="4"/>
  <c r="AA185" i="4"/>
  <c r="AB185" i="4"/>
  <c r="AC185" i="4"/>
  <c r="AD185" i="4"/>
  <c r="AE185" i="4"/>
  <c r="AF185" i="4"/>
  <c r="AG185" i="4"/>
  <c r="AH185" i="4"/>
  <c r="AI185" i="4"/>
  <c r="AJ185" i="4"/>
  <c r="AK185" i="4"/>
  <c r="AL185" i="4"/>
  <c r="AM185" i="4"/>
  <c r="AN185" i="4"/>
  <c r="AO185" i="4"/>
  <c r="AP185" i="4"/>
  <c r="AQ185" i="4"/>
  <c r="AR185" i="4"/>
  <c r="AS185" i="4"/>
  <c r="AT185" i="4"/>
  <c r="AU185" i="4"/>
  <c r="AV185" i="4"/>
  <c r="AW185" i="4"/>
  <c r="AX185" i="4"/>
  <c r="AY185" i="4"/>
  <c r="AZ185" i="4"/>
  <c r="BA185" i="4"/>
  <c r="BB185" i="4"/>
  <c r="BC185" i="4"/>
  <c r="BD185" i="4"/>
  <c r="BE185" i="4"/>
  <c r="BF185" i="4"/>
  <c r="BG185" i="4"/>
  <c r="BH185" i="4"/>
  <c r="BI185" i="4"/>
  <c r="BJ185" i="4"/>
  <c r="BK185" i="4"/>
  <c r="BL185" i="4"/>
  <c r="BM185" i="4"/>
  <c r="BN185" i="4"/>
  <c r="BO185" i="4"/>
  <c r="BP185" i="4"/>
  <c r="BQ185" i="4"/>
  <c r="BR185" i="4"/>
  <c r="BS185" i="4"/>
  <c r="BT185" i="4"/>
  <c r="BU185" i="4"/>
  <c r="BV185" i="4"/>
  <c r="BW185" i="4"/>
  <c r="BX185" i="4"/>
  <c r="BY185" i="4"/>
  <c r="BZ185" i="4"/>
  <c r="CA185" i="4"/>
  <c r="CB185" i="4"/>
  <c r="CC185" i="4"/>
  <c r="CD185" i="4"/>
  <c r="CE185" i="4"/>
  <c r="CF185" i="4"/>
  <c r="CG185" i="4"/>
  <c r="CH185" i="4"/>
  <c r="CI185" i="4"/>
  <c r="CJ185" i="4"/>
  <c r="CK185" i="4"/>
  <c r="CL185" i="4"/>
  <c r="CM185" i="4"/>
  <c r="CN185" i="4"/>
  <c r="CO185" i="4"/>
  <c r="CP185" i="4"/>
  <c r="CQ185" i="4"/>
  <c r="CR185" i="4"/>
  <c r="CS185" i="4"/>
  <c r="CT185" i="4"/>
  <c r="CU185" i="4"/>
  <c r="CV185" i="4"/>
  <c r="CW185" i="4"/>
  <c r="CX185" i="4"/>
  <c r="CY185" i="4"/>
  <c r="CZ185" i="4"/>
  <c r="DA185" i="4"/>
  <c r="DB185" i="4"/>
  <c r="DC185" i="4"/>
  <c r="DD185" i="4"/>
  <c r="DE185" i="4"/>
  <c r="DF185" i="4"/>
  <c r="DG185" i="4"/>
  <c r="DH185" i="4"/>
  <c r="DI185" i="4"/>
  <c r="DJ185" i="4"/>
  <c r="DK185" i="4"/>
  <c r="DL185" i="4"/>
  <c r="DM185" i="4"/>
  <c r="DN185" i="4"/>
  <c r="DO185" i="4"/>
  <c r="DP185" i="4"/>
  <c r="DQ185" i="4"/>
  <c r="DR185" i="4"/>
  <c r="DS185" i="4"/>
  <c r="DT185" i="4"/>
  <c r="DU185" i="4"/>
  <c r="DV185" i="4"/>
  <c r="DW185" i="4"/>
  <c r="DX185" i="4"/>
  <c r="DY185" i="4"/>
  <c r="DZ185" i="4"/>
  <c r="EA185" i="4"/>
  <c r="EB185" i="4"/>
  <c r="EC185" i="4"/>
  <c r="ED185" i="4"/>
  <c r="EE185" i="4"/>
  <c r="EF185" i="4"/>
  <c r="EG185" i="4"/>
  <c r="EH185" i="4"/>
  <c r="EI185" i="4"/>
  <c r="EJ185" i="4"/>
  <c r="EK185" i="4"/>
  <c r="EL185" i="4"/>
  <c r="EM185" i="4"/>
  <c r="EN185" i="4"/>
  <c r="EO185" i="4"/>
  <c r="EP185" i="4"/>
  <c r="EQ185" i="4"/>
  <c r="ER185" i="4"/>
  <c r="ES185" i="4"/>
  <c r="ET185" i="4"/>
  <c r="EU185" i="4"/>
  <c r="EV185" i="4"/>
  <c r="EW185" i="4"/>
  <c r="EX185" i="4"/>
  <c r="EY185" i="4"/>
  <c r="EZ185" i="4"/>
  <c r="FA185" i="4"/>
  <c r="FB185" i="4"/>
  <c r="FC185" i="4"/>
  <c r="FD185" i="4"/>
  <c r="FE185" i="4"/>
  <c r="FF185" i="4"/>
  <c r="FG185" i="4"/>
  <c r="FH185" i="4"/>
  <c r="FI185" i="4"/>
  <c r="FJ185" i="4"/>
  <c r="FM185" i="4"/>
  <c r="FN185" i="4"/>
  <c r="FO185" i="4"/>
  <c r="FP185" i="4"/>
  <c r="FQ185" i="4"/>
  <c r="FR185" i="4"/>
  <c r="FS185" i="4"/>
  <c r="FT185" i="4"/>
  <c r="FU185" i="4"/>
  <c r="FV185" i="4"/>
  <c r="FW185" i="4"/>
  <c r="FX185" i="4"/>
  <c r="FY185" i="4"/>
  <c r="FZ185" i="4"/>
  <c r="GA185" i="4"/>
  <c r="GB185" i="4"/>
  <c r="GC185" i="4"/>
  <c r="GD185" i="4"/>
  <c r="GE185" i="4"/>
  <c r="GF185" i="4"/>
  <c r="GG185" i="4"/>
  <c r="GH185" i="4"/>
  <c r="GI185" i="4"/>
  <c r="GJ185" i="4"/>
  <c r="GK185" i="4"/>
  <c r="GL185" i="4"/>
  <c r="GM185" i="4"/>
  <c r="GN185" i="4"/>
  <c r="GO185" i="4"/>
  <c r="GP185" i="4"/>
  <c r="GQ185" i="4"/>
  <c r="GS185" i="4"/>
  <c r="GT185" i="4"/>
  <c r="GU185" i="4"/>
  <c r="GV185" i="4"/>
  <c r="GW185" i="4"/>
  <c r="GX185" i="4"/>
  <c r="GY185" i="4"/>
  <c r="GZ185" i="4"/>
  <c r="HA185" i="4"/>
  <c r="HB185" i="4"/>
  <c r="HC185" i="4"/>
  <c r="HD185" i="4"/>
  <c r="HE185" i="4"/>
  <c r="HF185" i="4"/>
  <c r="HG185" i="4"/>
  <c r="HH185" i="4"/>
  <c r="HI185" i="4"/>
  <c r="HJ185" i="4"/>
  <c r="HK185" i="4"/>
  <c r="HL185" i="4"/>
  <c r="HM185" i="4"/>
  <c r="HN185" i="4"/>
  <c r="HO185" i="4"/>
  <c r="HP185" i="4"/>
  <c r="HQ185" i="4"/>
  <c r="HR185" i="4"/>
  <c r="HS185" i="4"/>
  <c r="HT185" i="4"/>
  <c r="HU185" i="4"/>
  <c r="HV185" i="4"/>
  <c r="HW185" i="4"/>
  <c r="HX185" i="4"/>
  <c r="HY185" i="4"/>
  <c r="HZ185" i="4"/>
  <c r="IA185" i="4"/>
  <c r="IB185" i="4"/>
  <c r="IC185" i="4"/>
  <c r="ID185" i="4"/>
  <c r="IE185" i="4"/>
  <c r="IF185" i="4"/>
  <c r="IG185" i="4"/>
  <c r="IH185" i="4"/>
  <c r="II185" i="4"/>
  <c r="IJ185" i="4"/>
  <c r="IK185" i="4"/>
  <c r="IM185" i="4"/>
  <c r="IN185" i="4"/>
  <c r="IO185" i="4"/>
  <c r="IP185" i="4"/>
  <c r="IQ185" i="4"/>
  <c r="IR185" i="4"/>
  <c r="IS185" i="4"/>
  <c r="IT185" i="4"/>
  <c r="IU185" i="4"/>
  <c r="IV185" i="4"/>
  <c r="IW185" i="4"/>
  <c r="IX185" i="4"/>
  <c r="IY185" i="4"/>
  <c r="IZ185" i="4"/>
  <c r="JA185" i="4"/>
  <c r="JB185" i="4"/>
  <c r="JC185" i="4"/>
  <c r="JD185" i="4"/>
  <c r="JE185" i="4"/>
  <c r="JG185" i="4"/>
  <c r="JH185" i="4"/>
  <c r="JI185" i="4"/>
  <c r="JJ185" i="4"/>
  <c r="JK185" i="4"/>
  <c r="JM185" i="4"/>
  <c r="JN185" i="4"/>
  <c r="JO185" i="4"/>
  <c r="JP185" i="4"/>
  <c r="JQ185" i="4"/>
  <c r="JR185" i="4"/>
  <c r="JT185" i="4"/>
  <c r="JU185" i="4"/>
  <c r="JV185" i="4"/>
  <c r="JX185" i="4"/>
  <c r="JY185" i="4"/>
  <c r="JZ185" i="4"/>
  <c r="KA185" i="4"/>
  <c r="KB185" i="4"/>
  <c r="KC185" i="4"/>
  <c r="KD185" i="4"/>
  <c r="KE185" i="4"/>
  <c r="KF185" i="4"/>
  <c r="KG185" i="4"/>
  <c r="KH185" i="4"/>
  <c r="KI185" i="4"/>
  <c r="KJ185" i="4"/>
  <c r="KK185" i="4"/>
  <c r="KL185" i="4"/>
  <c r="KM185" i="4"/>
  <c r="KN185" i="4"/>
  <c r="KO185" i="4"/>
  <c r="KP185" i="4"/>
  <c r="KQ185" i="4"/>
  <c r="KR185" i="4"/>
  <c r="KS185" i="4"/>
  <c r="KV185" i="4"/>
  <c r="KW185" i="4"/>
  <c r="KX185" i="4"/>
  <c r="KY185" i="4"/>
  <c r="KZ185" i="4"/>
  <c r="LA185" i="4"/>
  <c r="LB185" i="4"/>
  <c r="LC185" i="4"/>
  <c r="LD185" i="4"/>
  <c r="LE185" i="4"/>
  <c r="LF185" i="4"/>
  <c r="LG185" i="4"/>
  <c r="LH185" i="4"/>
  <c r="LI185" i="4"/>
  <c r="LJ185" i="4"/>
  <c r="LK185" i="4"/>
  <c r="LL185" i="4"/>
  <c r="LM185" i="4"/>
  <c r="LN185" i="4"/>
  <c r="LO185" i="4"/>
  <c r="LP185" i="4"/>
  <c r="LQ185" i="4"/>
  <c r="LR185" i="4"/>
  <c r="LS185" i="4"/>
  <c r="LT185" i="4"/>
  <c r="LU185" i="4"/>
  <c r="LV185" i="4"/>
  <c r="LW185" i="4"/>
  <c r="LX185" i="4"/>
  <c r="LY185" i="4"/>
  <c r="LZ185" i="4"/>
  <c r="MA185" i="4"/>
  <c r="MB185" i="4"/>
  <c r="MC185" i="4"/>
  <c r="MD185" i="4"/>
  <c r="ME185" i="4"/>
  <c r="MF185" i="4"/>
  <c r="MG185" i="4"/>
  <c r="MH185" i="4"/>
  <c r="MI185" i="4"/>
  <c r="MJ185" i="4"/>
  <c r="MK185" i="4"/>
  <c r="ML185" i="4"/>
  <c r="MM185" i="4"/>
  <c r="MN185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Z186" i="4"/>
  <c r="AA186" i="4"/>
  <c r="AB186" i="4"/>
  <c r="AC186" i="4"/>
  <c r="AD186" i="4"/>
  <c r="AE186" i="4"/>
  <c r="AF186" i="4"/>
  <c r="AG186" i="4"/>
  <c r="AH186" i="4"/>
  <c r="AI186" i="4"/>
  <c r="AJ186" i="4"/>
  <c r="AK186" i="4"/>
  <c r="AL186" i="4"/>
  <c r="AM186" i="4"/>
  <c r="AN186" i="4"/>
  <c r="AO186" i="4"/>
  <c r="AP186" i="4"/>
  <c r="AQ186" i="4"/>
  <c r="AR186" i="4"/>
  <c r="AS186" i="4"/>
  <c r="AT186" i="4"/>
  <c r="AU186" i="4"/>
  <c r="AV186" i="4"/>
  <c r="AW186" i="4"/>
  <c r="AX186" i="4"/>
  <c r="AY186" i="4"/>
  <c r="AZ186" i="4"/>
  <c r="BA186" i="4"/>
  <c r="BB186" i="4"/>
  <c r="BC186" i="4"/>
  <c r="BD186" i="4"/>
  <c r="BE186" i="4"/>
  <c r="BF186" i="4"/>
  <c r="BG186" i="4"/>
  <c r="BH186" i="4"/>
  <c r="BI186" i="4"/>
  <c r="BJ186" i="4"/>
  <c r="BK186" i="4"/>
  <c r="BL186" i="4"/>
  <c r="BM186" i="4"/>
  <c r="BN186" i="4"/>
  <c r="BO186" i="4"/>
  <c r="BP186" i="4"/>
  <c r="BQ186" i="4"/>
  <c r="BR186" i="4"/>
  <c r="BS186" i="4"/>
  <c r="BT186" i="4"/>
  <c r="BU186" i="4"/>
  <c r="BV186" i="4"/>
  <c r="BW186" i="4"/>
  <c r="BX186" i="4"/>
  <c r="BY186" i="4"/>
  <c r="BZ186" i="4"/>
  <c r="CA186" i="4"/>
  <c r="CB186" i="4"/>
  <c r="CC186" i="4"/>
  <c r="CD186" i="4"/>
  <c r="CE186" i="4"/>
  <c r="CF186" i="4"/>
  <c r="CG186" i="4"/>
  <c r="CH186" i="4"/>
  <c r="CI186" i="4"/>
  <c r="CJ186" i="4"/>
  <c r="CK186" i="4"/>
  <c r="CL186" i="4"/>
  <c r="CM186" i="4"/>
  <c r="CN186" i="4"/>
  <c r="CO186" i="4"/>
  <c r="CP186" i="4"/>
  <c r="CQ186" i="4"/>
  <c r="CR186" i="4"/>
  <c r="CS186" i="4"/>
  <c r="CT186" i="4"/>
  <c r="CU186" i="4"/>
  <c r="CV186" i="4"/>
  <c r="CW186" i="4"/>
  <c r="CX186" i="4"/>
  <c r="CY186" i="4"/>
  <c r="CZ186" i="4"/>
  <c r="DA186" i="4"/>
  <c r="DB186" i="4"/>
  <c r="DC186" i="4"/>
  <c r="DD186" i="4"/>
  <c r="DE186" i="4"/>
  <c r="DF186" i="4"/>
  <c r="DG186" i="4"/>
  <c r="DH186" i="4"/>
  <c r="DI186" i="4"/>
  <c r="DJ186" i="4"/>
  <c r="DK186" i="4"/>
  <c r="DL186" i="4"/>
  <c r="DM186" i="4"/>
  <c r="DN186" i="4"/>
  <c r="DO186" i="4"/>
  <c r="DP186" i="4"/>
  <c r="DQ186" i="4"/>
  <c r="DR186" i="4"/>
  <c r="DS186" i="4"/>
  <c r="DT186" i="4"/>
  <c r="DU186" i="4"/>
  <c r="DV186" i="4"/>
  <c r="DW186" i="4"/>
  <c r="DX186" i="4"/>
  <c r="DY186" i="4"/>
  <c r="DZ186" i="4"/>
  <c r="EA186" i="4"/>
  <c r="EB186" i="4"/>
  <c r="EC186" i="4"/>
  <c r="ED186" i="4"/>
  <c r="EE186" i="4"/>
  <c r="EF186" i="4"/>
  <c r="EG186" i="4"/>
  <c r="EH186" i="4"/>
  <c r="EI186" i="4"/>
  <c r="EJ186" i="4"/>
  <c r="EK186" i="4"/>
  <c r="EL186" i="4"/>
  <c r="EM186" i="4"/>
  <c r="EN186" i="4"/>
  <c r="EO186" i="4"/>
  <c r="EP186" i="4"/>
  <c r="EQ186" i="4"/>
  <c r="ER186" i="4"/>
  <c r="ES186" i="4"/>
  <c r="ET186" i="4"/>
  <c r="EU186" i="4"/>
  <c r="EV186" i="4"/>
  <c r="EW186" i="4"/>
  <c r="EX186" i="4"/>
  <c r="EY186" i="4"/>
  <c r="EZ186" i="4"/>
  <c r="FA186" i="4"/>
  <c r="FB186" i="4"/>
  <c r="FC186" i="4"/>
  <c r="FD186" i="4"/>
  <c r="FE186" i="4"/>
  <c r="FF186" i="4"/>
  <c r="FG186" i="4"/>
  <c r="FH186" i="4"/>
  <c r="FI186" i="4"/>
  <c r="FJ186" i="4"/>
  <c r="FM186" i="4"/>
  <c r="FN186" i="4"/>
  <c r="FO186" i="4"/>
  <c r="FP186" i="4"/>
  <c r="FQ186" i="4"/>
  <c r="FR186" i="4"/>
  <c r="FS186" i="4"/>
  <c r="FT186" i="4"/>
  <c r="FU186" i="4"/>
  <c r="FV186" i="4"/>
  <c r="FW186" i="4"/>
  <c r="FX186" i="4"/>
  <c r="FY186" i="4"/>
  <c r="FZ186" i="4"/>
  <c r="GA186" i="4"/>
  <c r="GB186" i="4"/>
  <c r="GC186" i="4"/>
  <c r="GD186" i="4"/>
  <c r="GE186" i="4"/>
  <c r="GF186" i="4"/>
  <c r="GG186" i="4"/>
  <c r="GH186" i="4"/>
  <c r="GI186" i="4"/>
  <c r="GJ186" i="4"/>
  <c r="GK186" i="4"/>
  <c r="GL186" i="4"/>
  <c r="GM186" i="4"/>
  <c r="GN186" i="4"/>
  <c r="GO186" i="4"/>
  <c r="GP186" i="4"/>
  <c r="GQ186" i="4"/>
  <c r="GS186" i="4"/>
  <c r="GT186" i="4"/>
  <c r="GU186" i="4"/>
  <c r="GV186" i="4"/>
  <c r="GW186" i="4"/>
  <c r="GX186" i="4"/>
  <c r="GY186" i="4"/>
  <c r="GZ186" i="4"/>
  <c r="HA186" i="4"/>
  <c r="HB186" i="4"/>
  <c r="HC186" i="4"/>
  <c r="HD186" i="4"/>
  <c r="HE186" i="4"/>
  <c r="HF186" i="4"/>
  <c r="HG186" i="4"/>
  <c r="HH186" i="4"/>
  <c r="HI186" i="4"/>
  <c r="HJ186" i="4"/>
  <c r="HK186" i="4"/>
  <c r="HL186" i="4"/>
  <c r="HM186" i="4"/>
  <c r="HN186" i="4"/>
  <c r="HO186" i="4"/>
  <c r="HP186" i="4"/>
  <c r="HQ186" i="4"/>
  <c r="HR186" i="4"/>
  <c r="HS186" i="4"/>
  <c r="HT186" i="4"/>
  <c r="HU186" i="4"/>
  <c r="HV186" i="4"/>
  <c r="HW186" i="4"/>
  <c r="HX186" i="4"/>
  <c r="HY186" i="4"/>
  <c r="HZ186" i="4"/>
  <c r="IA186" i="4"/>
  <c r="IB186" i="4"/>
  <c r="IC186" i="4"/>
  <c r="ID186" i="4"/>
  <c r="IE186" i="4"/>
  <c r="IF186" i="4"/>
  <c r="IG186" i="4"/>
  <c r="IH186" i="4"/>
  <c r="II186" i="4"/>
  <c r="IJ186" i="4"/>
  <c r="IK186" i="4"/>
  <c r="IM186" i="4"/>
  <c r="IN186" i="4"/>
  <c r="IO186" i="4"/>
  <c r="IP186" i="4"/>
  <c r="IQ186" i="4"/>
  <c r="IR186" i="4"/>
  <c r="IS186" i="4"/>
  <c r="IT186" i="4"/>
  <c r="IU186" i="4"/>
  <c r="IV186" i="4"/>
  <c r="IW186" i="4"/>
  <c r="IX186" i="4"/>
  <c r="IY186" i="4"/>
  <c r="IZ186" i="4"/>
  <c r="JA186" i="4"/>
  <c r="JB186" i="4"/>
  <c r="JC186" i="4"/>
  <c r="JD186" i="4"/>
  <c r="JE186" i="4"/>
  <c r="JG186" i="4"/>
  <c r="JH186" i="4"/>
  <c r="JI186" i="4"/>
  <c r="JJ186" i="4"/>
  <c r="JK186" i="4"/>
  <c r="JM186" i="4"/>
  <c r="JN186" i="4"/>
  <c r="JO186" i="4"/>
  <c r="JP186" i="4"/>
  <c r="JQ186" i="4"/>
  <c r="JR186" i="4"/>
  <c r="JT186" i="4"/>
  <c r="JU186" i="4"/>
  <c r="JV186" i="4"/>
  <c r="JX186" i="4"/>
  <c r="JY186" i="4"/>
  <c r="JZ186" i="4"/>
  <c r="KA186" i="4"/>
  <c r="KB186" i="4"/>
  <c r="KC186" i="4"/>
  <c r="KD186" i="4"/>
  <c r="KE186" i="4"/>
  <c r="KF186" i="4"/>
  <c r="KG186" i="4"/>
  <c r="KH186" i="4"/>
  <c r="KI186" i="4"/>
  <c r="KJ186" i="4"/>
  <c r="KK186" i="4"/>
  <c r="KL186" i="4"/>
  <c r="KM186" i="4"/>
  <c r="KN186" i="4"/>
  <c r="KO186" i="4"/>
  <c r="KP186" i="4"/>
  <c r="KQ186" i="4"/>
  <c r="KR186" i="4"/>
  <c r="KS186" i="4"/>
  <c r="KV186" i="4"/>
  <c r="KW186" i="4"/>
  <c r="KX186" i="4"/>
  <c r="KY186" i="4"/>
  <c r="KZ186" i="4"/>
  <c r="LA186" i="4"/>
  <c r="LB186" i="4"/>
  <c r="LC186" i="4"/>
  <c r="LD186" i="4"/>
  <c r="LE186" i="4"/>
  <c r="LF186" i="4"/>
  <c r="LG186" i="4"/>
  <c r="LH186" i="4"/>
  <c r="LI186" i="4"/>
  <c r="LJ186" i="4"/>
  <c r="LK186" i="4"/>
  <c r="LL186" i="4"/>
  <c r="LM186" i="4"/>
  <c r="LN186" i="4"/>
  <c r="LO186" i="4"/>
  <c r="LP186" i="4"/>
  <c r="LQ186" i="4"/>
  <c r="LR186" i="4"/>
  <c r="LS186" i="4"/>
  <c r="LT186" i="4"/>
  <c r="LU186" i="4"/>
  <c r="LV186" i="4"/>
  <c r="LW186" i="4"/>
  <c r="LX186" i="4"/>
  <c r="LY186" i="4"/>
  <c r="LZ186" i="4"/>
  <c r="MA186" i="4"/>
  <c r="MB186" i="4"/>
  <c r="MC186" i="4"/>
  <c r="MD186" i="4"/>
  <c r="ME186" i="4"/>
  <c r="MF186" i="4"/>
  <c r="MG186" i="4"/>
  <c r="MH186" i="4"/>
  <c r="MI186" i="4"/>
  <c r="MJ186" i="4"/>
  <c r="MK186" i="4"/>
  <c r="ML186" i="4"/>
  <c r="MM186" i="4"/>
  <c r="MN186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Z187" i="4"/>
  <c r="AA187" i="4"/>
  <c r="AB187" i="4"/>
  <c r="AC187" i="4"/>
  <c r="AD187" i="4"/>
  <c r="AE187" i="4"/>
  <c r="AF187" i="4"/>
  <c r="AG187" i="4"/>
  <c r="AH187" i="4"/>
  <c r="AI187" i="4"/>
  <c r="AJ187" i="4"/>
  <c r="AK187" i="4"/>
  <c r="AL187" i="4"/>
  <c r="AM187" i="4"/>
  <c r="AN187" i="4"/>
  <c r="AO187" i="4"/>
  <c r="AP187" i="4"/>
  <c r="AQ187" i="4"/>
  <c r="AR187" i="4"/>
  <c r="AS187" i="4"/>
  <c r="AT187" i="4"/>
  <c r="AU187" i="4"/>
  <c r="AV187" i="4"/>
  <c r="AW187" i="4"/>
  <c r="AX187" i="4"/>
  <c r="AY187" i="4"/>
  <c r="AZ187" i="4"/>
  <c r="BA187" i="4"/>
  <c r="BB187" i="4"/>
  <c r="BC187" i="4"/>
  <c r="BD187" i="4"/>
  <c r="BE187" i="4"/>
  <c r="BF187" i="4"/>
  <c r="BG187" i="4"/>
  <c r="BH187" i="4"/>
  <c r="BI187" i="4"/>
  <c r="BJ187" i="4"/>
  <c r="BK187" i="4"/>
  <c r="BL187" i="4"/>
  <c r="BM187" i="4"/>
  <c r="BN187" i="4"/>
  <c r="BO187" i="4"/>
  <c r="BP187" i="4"/>
  <c r="BQ187" i="4"/>
  <c r="BR187" i="4"/>
  <c r="BS187" i="4"/>
  <c r="BT187" i="4"/>
  <c r="BU187" i="4"/>
  <c r="BV187" i="4"/>
  <c r="BW187" i="4"/>
  <c r="BX187" i="4"/>
  <c r="BY187" i="4"/>
  <c r="BZ187" i="4"/>
  <c r="CA187" i="4"/>
  <c r="CB187" i="4"/>
  <c r="CC187" i="4"/>
  <c r="CD187" i="4"/>
  <c r="CE187" i="4"/>
  <c r="CF187" i="4"/>
  <c r="CG187" i="4"/>
  <c r="CH187" i="4"/>
  <c r="CI187" i="4"/>
  <c r="CJ187" i="4"/>
  <c r="CK187" i="4"/>
  <c r="CL187" i="4"/>
  <c r="CM187" i="4"/>
  <c r="CN187" i="4"/>
  <c r="CO187" i="4"/>
  <c r="CP187" i="4"/>
  <c r="CQ187" i="4"/>
  <c r="CR187" i="4"/>
  <c r="CS187" i="4"/>
  <c r="CT187" i="4"/>
  <c r="CU187" i="4"/>
  <c r="CV187" i="4"/>
  <c r="CW187" i="4"/>
  <c r="CX187" i="4"/>
  <c r="CY187" i="4"/>
  <c r="CZ187" i="4"/>
  <c r="DA187" i="4"/>
  <c r="DB187" i="4"/>
  <c r="DC187" i="4"/>
  <c r="DD187" i="4"/>
  <c r="DE187" i="4"/>
  <c r="DF187" i="4"/>
  <c r="DG187" i="4"/>
  <c r="DH187" i="4"/>
  <c r="DI187" i="4"/>
  <c r="DJ187" i="4"/>
  <c r="DK187" i="4"/>
  <c r="DL187" i="4"/>
  <c r="DM187" i="4"/>
  <c r="DN187" i="4"/>
  <c r="DO187" i="4"/>
  <c r="DP187" i="4"/>
  <c r="DQ187" i="4"/>
  <c r="DR187" i="4"/>
  <c r="DS187" i="4"/>
  <c r="DT187" i="4"/>
  <c r="DU187" i="4"/>
  <c r="DV187" i="4"/>
  <c r="DW187" i="4"/>
  <c r="DX187" i="4"/>
  <c r="DY187" i="4"/>
  <c r="DZ187" i="4"/>
  <c r="EA187" i="4"/>
  <c r="EB187" i="4"/>
  <c r="EC187" i="4"/>
  <c r="ED187" i="4"/>
  <c r="EE187" i="4"/>
  <c r="EF187" i="4"/>
  <c r="EG187" i="4"/>
  <c r="EH187" i="4"/>
  <c r="EI187" i="4"/>
  <c r="EJ187" i="4"/>
  <c r="EK187" i="4"/>
  <c r="EL187" i="4"/>
  <c r="EM187" i="4"/>
  <c r="EN187" i="4"/>
  <c r="EO187" i="4"/>
  <c r="EP187" i="4"/>
  <c r="EQ187" i="4"/>
  <c r="ER187" i="4"/>
  <c r="ES187" i="4"/>
  <c r="ET187" i="4"/>
  <c r="EU187" i="4"/>
  <c r="EV187" i="4"/>
  <c r="EW187" i="4"/>
  <c r="EX187" i="4"/>
  <c r="EY187" i="4"/>
  <c r="EZ187" i="4"/>
  <c r="FA187" i="4"/>
  <c r="FB187" i="4"/>
  <c r="FC187" i="4"/>
  <c r="FD187" i="4"/>
  <c r="FE187" i="4"/>
  <c r="FF187" i="4"/>
  <c r="FG187" i="4"/>
  <c r="FH187" i="4"/>
  <c r="FI187" i="4"/>
  <c r="FJ187" i="4"/>
  <c r="FM187" i="4"/>
  <c r="FN187" i="4"/>
  <c r="FO187" i="4"/>
  <c r="FP187" i="4"/>
  <c r="FQ187" i="4"/>
  <c r="FR187" i="4"/>
  <c r="FS187" i="4"/>
  <c r="FT187" i="4"/>
  <c r="FU187" i="4"/>
  <c r="FV187" i="4"/>
  <c r="FW187" i="4"/>
  <c r="FX187" i="4"/>
  <c r="FY187" i="4"/>
  <c r="FZ187" i="4"/>
  <c r="GA187" i="4"/>
  <c r="GB187" i="4"/>
  <c r="GC187" i="4"/>
  <c r="GD187" i="4"/>
  <c r="GE187" i="4"/>
  <c r="GF187" i="4"/>
  <c r="GG187" i="4"/>
  <c r="GH187" i="4"/>
  <c r="GI187" i="4"/>
  <c r="GJ187" i="4"/>
  <c r="GK187" i="4"/>
  <c r="GL187" i="4"/>
  <c r="GM187" i="4"/>
  <c r="GN187" i="4"/>
  <c r="GO187" i="4"/>
  <c r="GP187" i="4"/>
  <c r="GQ187" i="4"/>
  <c r="GS187" i="4"/>
  <c r="GT187" i="4"/>
  <c r="GU187" i="4"/>
  <c r="GV187" i="4"/>
  <c r="GW187" i="4"/>
  <c r="GX187" i="4"/>
  <c r="GY187" i="4"/>
  <c r="GZ187" i="4"/>
  <c r="HA187" i="4"/>
  <c r="HB187" i="4"/>
  <c r="HC187" i="4"/>
  <c r="HD187" i="4"/>
  <c r="HE187" i="4"/>
  <c r="HF187" i="4"/>
  <c r="HG187" i="4"/>
  <c r="HH187" i="4"/>
  <c r="HI187" i="4"/>
  <c r="HJ187" i="4"/>
  <c r="HK187" i="4"/>
  <c r="HL187" i="4"/>
  <c r="HM187" i="4"/>
  <c r="HN187" i="4"/>
  <c r="HO187" i="4"/>
  <c r="HP187" i="4"/>
  <c r="HQ187" i="4"/>
  <c r="HR187" i="4"/>
  <c r="HS187" i="4"/>
  <c r="HT187" i="4"/>
  <c r="HU187" i="4"/>
  <c r="HV187" i="4"/>
  <c r="HW187" i="4"/>
  <c r="HX187" i="4"/>
  <c r="HY187" i="4"/>
  <c r="HZ187" i="4"/>
  <c r="IA187" i="4"/>
  <c r="IB187" i="4"/>
  <c r="IC187" i="4"/>
  <c r="ID187" i="4"/>
  <c r="IE187" i="4"/>
  <c r="IF187" i="4"/>
  <c r="IG187" i="4"/>
  <c r="IH187" i="4"/>
  <c r="II187" i="4"/>
  <c r="IJ187" i="4"/>
  <c r="IK187" i="4"/>
  <c r="IM187" i="4"/>
  <c r="IN187" i="4"/>
  <c r="IO187" i="4"/>
  <c r="IP187" i="4"/>
  <c r="IQ187" i="4"/>
  <c r="IR187" i="4"/>
  <c r="IS187" i="4"/>
  <c r="IT187" i="4"/>
  <c r="IU187" i="4"/>
  <c r="IV187" i="4"/>
  <c r="IW187" i="4"/>
  <c r="IX187" i="4"/>
  <c r="IY187" i="4"/>
  <c r="IZ187" i="4"/>
  <c r="JA187" i="4"/>
  <c r="JB187" i="4"/>
  <c r="JC187" i="4"/>
  <c r="JD187" i="4"/>
  <c r="JE187" i="4"/>
  <c r="JG187" i="4"/>
  <c r="JH187" i="4"/>
  <c r="JI187" i="4"/>
  <c r="JJ187" i="4"/>
  <c r="JK187" i="4"/>
  <c r="JM187" i="4"/>
  <c r="JN187" i="4"/>
  <c r="JO187" i="4"/>
  <c r="JP187" i="4"/>
  <c r="JQ187" i="4"/>
  <c r="JR187" i="4"/>
  <c r="JT187" i="4"/>
  <c r="JU187" i="4"/>
  <c r="JV187" i="4"/>
  <c r="JX187" i="4"/>
  <c r="JY187" i="4"/>
  <c r="JZ187" i="4"/>
  <c r="KA187" i="4"/>
  <c r="KB187" i="4"/>
  <c r="KC187" i="4"/>
  <c r="KD187" i="4"/>
  <c r="KE187" i="4"/>
  <c r="KF187" i="4"/>
  <c r="KG187" i="4"/>
  <c r="KH187" i="4"/>
  <c r="KI187" i="4"/>
  <c r="KJ187" i="4"/>
  <c r="KK187" i="4"/>
  <c r="KL187" i="4"/>
  <c r="KM187" i="4"/>
  <c r="KN187" i="4"/>
  <c r="KO187" i="4"/>
  <c r="KP187" i="4"/>
  <c r="KQ187" i="4"/>
  <c r="KR187" i="4"/>
  <c r="KS187" i="4"/>
  <c r="KV187" i="4"/>
  <c r="KW187" i="4"/>
  <c r="KX187" i="4"/>
  <c r="KY187" i="4"/>
  <c r="KZ187" i="4"/>
  <c r="LA187" i="4"/>
  <c r="LB187" i="4"/>
  <c r="LC187" i="4"/>
  <c r="LD187" i="4"/>
  <c r="LE187" i="4"/>
  <c r="LF187" i="4"/>
  <c r="LG187" i="4"/>
  <c r="LH187" i="4"/>
  <c r="LI187" i="4"/>
  <c r="LJ187" i="4"/>
  <c r="LK187" i="4"/>
  <c r="LL187" i="4"/>
  <c r="LM187" i="4"/>
  <c r="LN187" i="4"/>
  <c r="LO187" i="4"/>
  <c r="LP187" i="4"/>
  <c r="LQ187" i="4"/>
  <c r="LR187" i="4"/>
  <c r="LS187" i="4"/>
  <c r="LT187" i="4"/>
  <c r="LU187" i="4"/>
  <c r="LV187" i="4"/>
  <c r="LW187" i="4"/>
  <c r="LX187" i="4"/>
  <c r="LY187" i="4"/>
  <c r="LZ187" i="4"/>
  <c r="MA187" i="4"/>
  <c r="MB187" i="4"/>
  <c r="MC187" i="4"/>
  <c r="MD187" i="4"/>
  <c r="ME187" i="4"/>
  <c r="MF187" i="4"/>
  <c r="MG187" i="4"/>
  <c r="MH187" i="4"/>
  <c r="MI187" i="4"/>
  <c r="MJ187" i="4"/>
  <c r="MK187" i="4"/>
  <c r="ML187" i="4"/>
  <c r="MM187" i="4"/>
  <c r="MN187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Z188" i="4"/>
  <c r="AA188" i="4"/>
  <c r="AB188" i="4"/>
  <c r="AC188" i="4"/>
  <c r="AD188" i="4"/>
  <c r="AE188" i="4"/>
  <c r="AF188" i="4"/>
  <c r="AG188" i="4"/>
  <c r="AH188" i="4"/>
  <c r="AI188" i="4"/>
  <c r="AJ188" i="4"/>
  <c r="AK188" i="4"/>
  <c r="AL188" i="4"/>
  <c r="AM188" i="4"/>
  <c r="AN188" i="4"/>
  <c r="AO188" i="4"/>
  <c r="AP188" i="4"/>
  <c r="AQ188" i="4"/>
  <c r="AR188" i="4"/>
  <c r="AS188" i="4"/>
  <c r="AT188" i="4"/>
  <c r="AU188" i="4"/>
  <c r="AV188" i="4"/>
  <c r="AW188" i="4"/>
  <c r="AX188" i="4"/>
  <c r="AY188" i="4"/>
  <c r="AZ188" i="4"/>
  <c r="BA188" i="4"/>
  <c r="BB188" i="4"/>
  <c r="BC188" i="4"/>
  <c r="BD188" i="4"/>
  <c r="BE188" i="4"/>
  <c r="BF188" i="4"/>
  <c r="BG188" i="4"/>
  <c r="BH188" i="4"/>
  <c r="BI188" i="4"/>
  <c r="BJ188" i="4"/>
  <c r="BK188" i="4"/>
  <c r="BL188" i="4"/>
  <c r="BM188" i="4"/>
  <c r="BN188" i="4"/>
  <c r="BO188" i="4"/>
  <c r="BP188" i="4"/>
  <c r="BQ188" i="4"/>
  <c r="BR188" i="4"/>
  <c r="BS188" i="4"/>
  <c r="BT188" i="4"/>
  <c r="BU188" i="4"/>
  <c r="BV188" i="4"/>
  <c r="BW188" i="4"/>
  <c r="BX188" i="4"/>
  <c r="BY188" i="4"/>
  <c r="BZ188" i="4"/>
  <c r="CA188" i="4"/>
  <c r="CB188" i="4"/>
  <c r="CC188" i="4"/>
  <c r="CD188" i="4"/>
  <c r="CE188" i="4"/>
  <c r="CF188" i="4"/>
  <c r="CG188" i="4"/>
  <c r="CH188" i="4"/>
  <c r="CI188" i="4"/>
  <c r="CJ188" i="4"/>
  <c r="CK188" i="4"/>
  <c r="CL188" i="4"/>
  <c r="CM188" i="4"/>
  <c r="CN188" i="4"/>
  <c r="CO188" i="4"/>
  <c r="CP188" i="4"/>
  <c r="CQ188" i="4"/>
  <c r="CR188" i="4"/>
  <c r="CS188" i="4"/>
  <c r="CT188" i="4"/>
  <c r="CU188" i="4"/>
  <c r="CV188" i="4"/>
  <c r="CW188" i="4"/>
  <c r="CX188" i="4"/>
  <c r="CY188" i="4"/>
  <c r="CZ188" i="4"/>
  <c r="DA188" i="4"/>
  <c r="DB188" i="4"/>
  <c r="DC188" i="4"/>
  <c r="DD188" i="4"/>
  <c r="DE188" i="4"/>
  <c r="DF188" i="4"/>
  <c r="DG188" i="4"/>
  <c r="DH188" i="4"/>
  <c r="DI188" i="4"/>
  <c r="DJ188" i="4"/>
  <c r="DK188" i="4"/>
  <c r="DL188" i="4"/>
  <c r="DM188" i="4"/>
  <c r="DN188" i="4"/>
  <c r="DO188" i="4"/>
  <c r="DP188" i="4"/>
  <c r="DQ188" i="4"/>
  <c r="DR188" i="4"/>
  <c r="DS188" i="4"/>
  <c r="DT188" i="4"/>
  <c r="DU188" i="4"/>
  <c r="DV188" i="4"/>
  <c r="DW188" i="4"/>
  <c r="DX188" i="4"/>
  <c r="DY188" i="4"/>
  <c r="DZ188" i="4"/>
  <c r="EA188" i="4"/>
  <c r="EB188" i="4"/>
  <c r="EC188" i="4"/>
  <c r="ED188" i="4"/>
  <c r="EE188" i="4"/>
  <c r="EF188" i="4"/>
  <c r="EG188" i="4"/>
  <c r="EH188" i="4"/>
  <c r="EI188" i="4"/>
  <c r="EJ188" i="4"/>
  <c r="EK188" i="4"/>
  <c r="EL188" i="4"/>
  <c r="EM188" i="4"/>
  <c r="EN188" i="4"/>
  <c r="EO188" i="4"/>
  <c r="EP188" i="4"/>
  <c r="EQ188" i="4"/>
  <c r="ER188" i="4"/>
  <c r="ES188" i="4"/>
  <c r="ET188" i="4"/>
  <c r="EU188" i="4"/>
  <c r="EV188" i="4"/>
  <c r="EW188" i="4"/>
  <c r="EX188" i="4"/>
  <c r="EY188" i="4"/>
  <c r="EZ188" i="4"/>
  <c r="FA188" i="4"/>
  <c r="FB188" i="4"/>
  <c r="FC188" i="4"/>
  <c r="FD188" i="4"/>
  <c r="FE188" i="4"/>
  <c r="FF188" i="4"/>
  <c r="FG188" i="4"/>
  <c r="FH188" i="4"/>
  <c r="FI188" i="4"/>
  <c r="FJ188" i="4"/>
  <c r="FM188" i="4"/>
  <c r="FN188" i="4"/>
  <c r="FO188" i="4"/>
  <c r="FP188" i="4"/>
  <c r="FQ188" i="4"/>
  <c r="FR188" i="4"/>
  <c r="FS188" i="4"/>
  <c r="FT188" i="4"/>
  <c r="FU188" i="4"/>
  <c r="FV188" i="4"/>
  <c r="FW188" i="4"/>
  <c r="FX188" i="4"/>
  <c r="FY188" i="4"/>
  <c r="FZ188" i="4"/>
  <c r="GA188" i="4"/>
  <c r="GB188" i="4"/>
  <c r="GC188" i="4"/>
  <c r="GD188" i="4"/>
  <c r="GE188" i="4"/>
  <c r="GF188" i="4"/>
  <c r="GG188" i="4"/>
  <c r="GH188" i="4"/>
  <c r="GI188" i="4"/>
  <c r="GJ188" i="4"/>
  <c r="GK188" i="4"/>
  <c r="GL188" i="4"/>
  <c r="GM188" i="4"/>
  <c r="GN188" i="4"/>
  <c r="GO188" i="4"/>
  <c r="GP188" i="4"/>
  <c r="GQ188" i="4"/>
  <c r="GS188" i="4"/>
  <c r="GT188" i="4"/>
  <c r="GU188" i="4"/>
  <c r="GV188" i="4"/>
  <c r="GW188" i="4"/>
  <c r="GX188" i="4"/>
  <c r="GY188" i="4"/>
  <c r="GZ188" i="4"/>
  <c r="HA188" i="4"/>
  <c r="HB188" i="4"/>
  <c r="HC188" i="4"/>
  <c r="HD188" i="4"/>
  <c r="HE188" i="4"/>
  <c r="HF188" i="4"/>
  <c r="HG188" i="4"/>
  <c r="HH188" i="4"/>
  <c r="HI188" i="4"/>
  <c r="HJ188" i="4"/>
  <c r="HK188" i="4"/>
  <c r="HL188" i="4"/>
  <c r="HM188" i="4"/>
  <c r="HN188" i="4"/>
  <c r="HO188" i="4"/>
  <c r="HP188" i="4"/>
  <c r="HQ188" i="4"/>
  <c r="HR188" i="4"/>
  <c r="HS188" i="4"/>
  <c r="HT188" i="4"/>
  <c r="HU188" i="4"/>
  <c r="HV188" i="4"/>
  <c r="HW188" i="4"/>
  <c r="HX188" i="4"/>
  <c r="HY188" i="4"/>
  <c r="HZ188" i="4"/>
  <c r="IA188" i="4"/>
  <c r="IB188" i="4"/>
  <c r="IC188" i="4"/>
  <c r="ID188" i="4"/>
  <c r="IE188" i="4"/>
  <c r="IF188" i="4"/>
  <c r="IG188" i="4"/>
  <c r="IH188" i="4"/>
  <c r="II188" i="4"/>
  <c r="IJ188" i="4"/>
  <c r="IK188" i="4"/>
  <c r="IM188" i="4"/>
  <c r="IN188" i="4"/>
  <c r="IO188" i="4"/>
  <c r="IP188" i="4"/>
  <c r="IQ188" i="4"/>
  <c r="IR188" i="4"/>
  <c r="IS188" i="4"/>
  <c r="IT188" i="4"/>
  <c r="IU188" i="4"/>
  <c r="IV188" i="4"/>
  <c r="IW188" i="4"/>
  <c r="IX188" i="4"/>
  <c r="IY188" i="4"/>
  <c r="IZ188" i="4"/>
  <c r="JA188" i="4"/>
  <c r="JB188" i="4"/>
  <c r="JC188" i="4"/>
  <c r="JD188" i="4"/>
  <c r="JE188" i="4"/>
  <c r="JG188" i="4"/>
  <c r="JH188" i="4"/>
  <c r="JI188" i="4"/>
  <c r="JJ188" i="4"/>
  <c r="JK188" i="4"/>
  <c r="JM188" i="4"/>
  <c r="JN188" i="4"/>
  <c r="JO188" i="4"/>
  <c r="JP188" i="4"/>
  <c r="JQ188" i="4"/>
  <c r="JR188" i="4"/>
  <c r="JT188" i="4"/>
  <c r="JU188" i="4"/>
  <c r="JV188" i="4"/>
  <c r="JX188" i="4"/>
  <c r="JY188" i="4"/>
  <c r="JZ188" i="4"/>
  <c r="KA188" i="4"/>
  <c r="KB188" i="4"/>
  <c r="KC188" i="4"/>
  <c r="KD188" i="4"/>
  <c r="KE188" i="4"/>
  <c r="KF188" i="4"/>
  <c r="KG188" i="4"/>
  <c r="KH188" i="4"/>
  <c r="KI188" i="4"/>
  <c r="KJ188" i="4"/>
  <c r="KK188" i="4"/>
  <c r="KL188" i="4"/>
  <c r="KM188" i="4"/>
  <c r="KN188" i="4"/>
  <c r="KO188" i="4"/>
  <c r="KP188" i="4"/>
  <c r="KQ188" i="4"/>
  <c r="KR188" i="4"/>
  <c r="KS188" i="4"/>
  <c r="KV188" i="4"/>
  <c r="KW188" i="4"/>
  <c r="KX188" i="4"/>
  <c r="KY188" i="4"/>
  <c r="KZ188" i="4"/>
  <c r="LA188" i="4"/>
  <c r="LB188" i="4"/>
  <c r="LC188" i="4"/>
  <c r="LD188" i="4"/>
  <c r="LE188" i="4"/>
  <c r="LF188" i="4"/>
  <c r="LG188" i="4"/>
  <c r="LH188" i="4"/>
  <c r="LI188" i="4"/>
  <c r="LJ188" i="4"/>
  <c r="LK188" i="4"/>
  <c r="LL188" i="4"/>
  <c r="LM188" i="4"/>
  <c r="LN188" i="4"/>
  <c r="LO188" i="4"/>
  <c r="LP188" i="4"/>
  <c r="LQ188" i="4"/>
  <c r="LR188" i="4"/>
  <c r="LS188" i="4"/>
  <c r="LT188" i="4"/>
  <c r="LU188" i="4"/>
  <c r="LV188" i="4"/>
  <c r="LW188" i="4"/>
  <c r="LX188" i="4"/>
  <c r="LY188" i="4"/>
  <c r="LZ188" i="4"/>
  <c r="MA188" i="4"/>
  <c r="MB188" i="4"/>
  <c r="MC188" i="4"/>
  <c r="MD188" i="4"/>
  <c r="ME188" i="4"/>
  <c r="MF188" i="4"/>
  <c r="MG188" i="4"/>
  <c r="MH188" i="4"/>
  <c r="MI188" i="4"/>
  <c r="MJ188" i="4"/>
  <c r="MK188" i="4"/>
  <c r="ML188" i="4"/>
  <c r="MM188" i="4"/>
  <c r="MN188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Z189" i="4"/>
  <c r="AA189" i="4"/>
  <c r="AB189" i="4"/>
  <c r="AC189" i="4"/>
  <c r="AD189" i="4"/>
  <c r="AE189" i="4"/>
  <c r="AF189" i="4"/>
  <c r="AG189" i="4"/>
  <c r="AH189" i="4"/>
  <c r="AI189" i="4"/>
  <c r="AJ189" i="4"/>
  <c r="AK189" i="4"/>
  <c r="AL189" i="4"/>
  <c r="AM189" i="4"/>
  <c r="AN189" i="4"/>
  <c r="AO189" i="4"/>
  <c r="AP189" i="4"/>
  <c r="AQ189" i="4"/>
  <c r="AR189" i="4"/>
  <c r="AS189" i="4"/>
  <c r="AT189" i="4"/>
  <c r="AU189" i="4"/>
  <c r="AV189" i="4"/>
  <c r="AW189" i="4"/>
  <c r="AX189" i="4"/>
  <c r="AY189" i="4"/>
  <c r="AZ189" i="4"/>
  <c r="BA189" i="4"/>
  <c r="BB189" i="4"/>
  <c r="BC189" i="4"/>
  <c r="BD189" i="4"/>
  <c r="BE189" i="4"/>
  <c r="BF189" i="4"/>
  <c r="BG189" i="4"/>
  <c r="BH189" i="4"/>
  <c r="BI189" i="4"/>
  <c r="BJ189" i="4"/>
  <c r="BK189" i="4"/>
  <c r="BL189" i="4"/>
  <c r="BM189" i="4"/>
  <c r="BN189" i="4"/>
  <c r="BO189" i="4"/>
  <c r="BP189" i="4"/>
  <c r="BQ189" i="4"/>
  <c r="BR189" i="4"/>
  <c r="BS189" i="4"/>
  <c r="BT189" i="4"/>
  <c r="BU189" i="4"/>
  <c r="BV189" i="4"/>
  <c r="BW189" i="4"/>
  <c r="BX189" i="4"/>
  <c r="BY189" i="4"/>
  <c r="BZ189" i="4"/>
  <c r="CA189" i="4"/>
  <c r="CB189" i="4"/>
  <c r="CC189" i="4"/>
  <c r="CD189" i="4"/>
  <c r="CE189" i="4"/>
  <c r="CF189" i="4"/>
  <c r="CG189" i="4"/>
  <c r="CH189" i="4"/>
  <c r="CI189" i="4"/>
  <c r="CJ189" i="4"/>
  <c r="CK189" i="4"/>
  <c r="CL189" i="4"/>
  <c r="CM189" i="4"/>
  <c r="CN189" i="4"/>
  <c r="CO189" i="4"/>
  <c r="CP189" i="4"/>
  <c r="CQ189" i="4"/>
  <c r="CR189" i="4"/>
  <c r="CS189" i="4"/>
  <c r="CT189" i="4"/>
  <c r="CU189" i="4"/>
  <c r="CV189" i="4"/>
  <c r="CW189" i="4"/>
  <c r="CX189" i="4"/>
  <c r="CY189" i="4"/>
  <c r="CZ189" i="4"/>
  <c r="DA189" i="4"/>
  <c r="DB189" i="4"/>
  <c r="DC189" i="4"/>
  <c r="DD189" i="4"/>
  <c r="DE189" i="4"/>
  <c r="DF189" i="4"/>
  <c r="DG189" i="4"/>
  <c r="DH189" i="4"/>
  <c r="DI189" i="4"/>
  <c r="DJ189" i="4"/>
  <c r="DK189" i="4"/>
  <c r="DL189" i="4"/>
  <c r="DM189" i="4"/>
  <c r="DN189" i="4"/>
  <c r="DO189" i="4"/>
  <c r="DP189" i="4"/>
  <c r="DQ189" i="4"/>
  <c r="DR189" i="4"/>
  <c r="DS189" i="4"/>
  <c r="DT189" i="4"/>
  <c r="DU189" i="4"/>
  <c r="DV189" i="4"/>
  <c r="DW189" i="4"/>
  <c r="DX189" i="4"/>
  <c r="DY189" i="4"/>
  <c r="DZ189" i="4"/>
  <c r="EA189" i="4"/>
  <c r="EB189" i="4"/>
  <c r="EC189" i="4"/>
  <c r="ED189" i="4"/>
  <c r="EE189" i="4"/>
  <c r="EF189" i="4"/>
  <c r="EG189" i="4"/>
  <c r="EH189" i="4"/>
  <c r="EI189" i="4"/>
  <c r="EJ189" i="4"/>
  <c r="EK189" i="4"/>
  <c r="EL189" i="4"/>
  <c r="EM189" i="4"/>
  <c r="EN189" i="4"/>
  <c r="EO189" i="4"/>
  <c r="EP189" i="4"/>
  <c r="EQ189" i="4"/>
  <c r="ER189" i="4"/>
  <c r="ES189" i="4"/>
  <c r="ET189" i="4"/>
  <c r="EU189" i="4"/>
  <c r="EV189" i="4"/>
  <c r="EW189" i="4"/>
  <c r="EX189" i="4"/>
  <c r="EY189" i="4"/>
  <c r="EZ189" i="4"/>
  <c r="FA189" i="4"/>
  <c r="FB189" i="4"/>
  <c r="FC189" i="4"/>
  <c r="FD189" i="4"/>
  <c r="FE189" i="4"/>
  <c r="FF189" i="4"/>
  <c r="FG189" i="4"/>
  <c r="FH189" i="4"/>
  <c r="FI189" i="4"/>
  <c r="FJ189" i="4"/>
  <c r="FM189" i="4"/>
  <c r="FN189" i="4"/>
  <c r="FO189" i="4"/>
  <c r="FP189" i="4"/>
  <c r="FQ189" i="4"/>
  <c r="FR189" i="4"/>
  <c r="FS189" i="4"/>
  <c r="FT189" i="4"/>
  <c r="FU189" i="4"/>
  <c r="FV189" i="4"/>
  <c r="FW189" i="4"/>
  <c r="FX189" i="4"/>
  <c r="FY189" i="4"/>
  <c r="FZ189" i="4"/>
  <c r="GA189" i="4"/>
  <c r="GB189" i="4"/>
  <c r="GC189" i="4"/>
  <c r="GD189" i="4"/>
  <c r="GE189" i="4"/>
  <c r="GF189" i="4"/>
  <c r="GG189" i="4"/>
  <c r="GH189" i="4"/>
  <c r="GI189" i="4"/>
  <c r="GJ189" i="4"/>
  <c r="GK189" i="4"/>
  <c r="GL189" i="4"/>
  <c r="GM189" i="4"/>
  <c r="GN189" i="4"/>
  <c r="GO189" i="4"/>
  <c r="GP189" i="4"/>
  <c r="GQ189" i="4"/>
  <c r="GS189" i="4"/>
  <c r="GT189" i="4"/>
  <c r="GU189" i="4"/>
  <c r="GV189" i="4"/>
  <c r="GW189" i="4"/>
  <c r="GX189" i="4"/>
  <c r="GY189" i="4"/>
  <c r="GZ189" i="4"/>
  <c r="HA189" i="4"/>
  <c r="HB189" i="4"/>
  <c r="HC189" i="4"/>
  <c r="HD189" i="4"/>
  <c r="HE189" i="4"/>
  <c r="HF189" i="4"/>
  <c r="HG189" i="4"/>
  <c r="HH189" i="4"/>
  <c r="HI189" i="4"/>
  <c r="HJ189" i="4"/>
  <c r="HK189" i="4"/>
  <c r="HL189" i="4"/>
  <c r="HM189" i="4"/>
  <c r="HN189" i="4"/>
  <c r="HO189" i="4"/>
  <c r="HP189" i="4"/>
  <c r="HQ189" i="4"/>
  <c r="HR189" i="4"/>
  <c r="HS189" i="4"/>
  <c r="HT189" i="4"/>
  <c r="HU189" i="4"/>
  <c r="HV189" i="4"/>
  <c r="HW189" i="4"/>
  <c r="HX189" i="4"/>
  <c r="HY189" i="4"/>
  <c r="HZ189" i="4"/>
  <c r="IA189" i="4"/>
  <c r="IB189" i="4"/>
  <c r="IC189" i="4"/>
  <c r="ID189" i="4"/>
  <c r="IE189" i="4"/>
  <c r="IF189" i="4"/>
  <c r="IG189" i="4"/>
  <c r="IH189" i="4"/>
  <c r="II189" i="4"/>
  <c r="IJ189" i="4"/>
  <c r="IK189" i="4"/>
  <c r="IM189" i="4"/>
  <c r="IN189" i="4"/>
  <c r="IO189" i="4"/>
  <c r="IP189" i="4"/>
  <c r="IQ189" i="4"/>
  <c r="IR189" i="4"/>
  <c r="IS189" i="4"/>
  <c r="IT189" i="4"/>
  <c r="IU189" i="4"/>
  <c r="IV189" i="4"/>
  <c r="IW189" i="4"/>
  <c r="IX189" i="4"/>
  <c r="IY189" i="4"/>
  <c r="IZ189" i="4"/>
  <c r="JA189" i="4"/>
  <c r="JB189" i="4"/>
  <c r="JC189" i="4"/>
  <c r="JD189" i="4"/>
  <c r="JE189" i="4"/>
  <c r="JG189" i="4"/>
  <c r="JH189" i="4"/>
  <c r="JI189" i="4"/>
  <c r="JJ189" i="4"/>
  <c r="JK189" i="4"/>
  <c r="JM189" i="4"/>
  <c r="JN189" i="4"/>
  <c r="JO189" i="4"/>
  <c r="JP189" i="4"/>
  <c r="JQ189" i="4"/>
  <c r="JR189" i="4"/>
  <c r="JT189" i="4"/>
  <c r="JU189" i="4"/>
  <c r="JV189" i="4"/>
  <c r="JX189" i="4"/>
  <c r="JY189" i="4"/>
  <c r="JZ189" i="4"/>
  <c r="KA189" i="4"/>
  <c r="KB189" i="4"/>
  <c r="KC189" i="4"/>
  <c r="KD189" i="4"/>
  <c r="KE189" i="4"/>
  <c r="KF189" i="4"/>
  <c r="KG189" i="4"/>
  <c r="KH189" i="4"/>
  <c r="KI189" i="4"/>
  <c r="KJ189" i="4"/>
  <c r="KK189" i="4"/>
  <c r="KL189" i="4"/>
  <c r="KM189" i="4"/>
  <c r="KN189" i="4"/>
  <c r="KO189" i="4"/>
  <c r="KP189" i="4"/>
  <c r="KQ189" i="4"/>
  <c r="KR189" i="4"/>
  <c r="KS189" i="4"/>
  <c r="KV189" i="4"/>
  <c r="KW189" i="4"/>
  <c r="KX189" i="4"/>
  <c r="KY189" i="4"/>
  <c r="KZ189" i="4"/>
  <c r="LA189" i="4"/>
  <c r="LB189" i="4"/>
  <c r="LC189" i="4"/>
  <c r="LD189" i="4"/>
  <c r="LE189" i="4"/>
  <c r="LF189" i="4"/>
  <c r="LG189" i="4"/>
  <c r="LH189" i="4"/>
  <c r="LI189" i="4"/>
  <c r="LJ189" i="4"/>
  <c r="LK189" i="4"/>
  <c r="LL189" i="4"/>
  <c r="LM189" i="4"/>
  <c r="LN189" i="4"/>
  <c r="LO189" i="4"/>
  <c r="LP189" i="4"/>
  <c r="LQ189" i="4"/>
  <c r="LR189" i="4"/>
  <c r="LS189" i="4"/>
  <c r="LT189" i="4"/>
  <c r="LU189" i="4"/>
  <c r="LV189" i="4"/>
  <c r="LW189" i="4"/>
  <c r="LX189" i="4"/>
  <c r="LY189" i="4"/>
  <c r="LZ189" i="4"/>
  <c r="MA189" i="4"/>
  <c r="MB189" i="4"/>
  <c r="MC189" i="4"/>
  <c r="MD189" i="4"/>
  <c r="ME189" i="4"/>
  <c r="MF189" i="4"/>
  <c r="MG189" i="4"/>
  <c r="MH189" i="4"/>
  <c r="MI189" i="4"/>
  <c r="MJ189" i="4"/>
  <c r="MK189" i="4"/>
  <c r="ML189" i="4"/>
  <c r="MM189" i="4"/>
  <c r="MN189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Z190" i="4"/>
  <c r="AA190" i="4"/>
  <c r="AB190" i="4"/>
  <c r="AC190" i="4"/>
  <c r="AD190" i="4"/>
  <c r="AE190" i="4"/>
  <c r="AF190" i="4"/>
  <c r="AG190" i="4"/>
  <c r="AH190" i="4"/>
  <c r="AI190" i="4"/>
  <c r="AJ190" i="4"/>
  <c r="AK190" i="4"/>
  <c r="AL190" i="4"/>
  <c r="AM190" i="4"/>
  <c r="AN190" i="4"/>
  <c r="AO190" i="4"/>
  <c r="AP190" i="4"/>
  <c r="AQ190" i="4"/>
  <c r="AR190" i="4"/>
  <c r="AS190" i="4"/>
  <c r="AT190" i="4"/>
  <c r="AU190" i="4"/>
  <c r="AV190" i="4"/>
  <c r="AW190" i="4"/>
  <c r="AX190" i="4"/>
  <c r="AY190" i="4"/>
  <c r="AZ190" i="4"/>
  <c r="BA190" i="4"/>
  <c r="BB190" i="4"/>
  <c r="BC190" i="4"/>
  <c r="BD190" i="4"/>
  <c r="BE190" i="4"/>
  <c r="BF190" i="4"/>
  <c r="BG190" i="4"/>
  <c r="BH190" i="4"/>
  <c r="BI190" i="4"/>
  <c r="BJ190" i="4"/>
  <c r="BK190" i="4"/>
  <c r="BL190" i="4"/>
  <c r="BM190" i="4"/>
  <c r="BN190" i="4"/>
  <c r="BO190" i="4"/>
  <c r="BP190" i="4"/>
  <c r="BQ190" i="4"/>
  <c r="BR190" i="4"/>
  <c r="BS190" i="4"/>
  <c r="BT190" i="4"/>
  <c r="BU190" i="4"/>
  <c r="BV190" i="4"/>
  <c r="BW190" i="4"/>
  <c r="BX190" i="4"/>
  <c r="BY190" i="4"/>
  <c r="BZ190" i="4"/>
  <c r="CA190" i="4"/>
  <c r="CB190" i="4"/>
  <c r="CC190" i="4"/>
  <c r="CD190" i="4"/>
  <c r="CE190" i="4"/>
  <c r="CF190" i="4"/>
  <c r="CG190" i="4"/>
  <c r="CH190" i="4"/>
  <c r="CI190" i="4"/>
  <c r="CJ190" i="4"/>
  <c r="CK190" i="4"/>
  <c r="CL190" i="4"/>
  <c r="CM190" i="4"/>
  <c r="CN190" i="4"/>
  <c r="CO190" i="4"/>
  <c r="CP190" i="4"/>
  <c r="CQ190" i="4"/>
  <c r="CR190" i="4"/>
  <c r="CS190" i="4"/>
  <c r="CT190" i="4"/>
  <c r="CU190" i="4"/>
  <c r="CV190" i="4"/>
  <c r="CW190" i="4"/>
  <c r="CX190" i="4"/>
  <c r="CY190" i="4"/>
  <c r="CZ190" i="4"/>
  <c r="DA190" i="4"/>
  <c r="DB190" i="4"/>
  <c r="DC190" i="4"/>
  <c r="DD190" i="4"/>
  <c r="DE190" i="4"/>
  <c r="DF190" i="4"/>
  <c r="DG190" i="4"/>
  <c r="DH190" i="4"/>
  <c r="DI190" i="4"/>
  <c r="DJ190" i="4"/>
  <c r="DK190" i="4"/>
  <c r="DL190" i="4"/>
  <c r="DM190" i="4"/>
  <c r="DN190" i="4"/>
  <c r="DO190" i="4"/>
  <c r="DP190" i="4"/>
  <c r="DQ190" i="4"/>
  <c r="DR190" i="4"/>
  <c r="DS190" i="4"/>
  <c r="DT190" i="4"/>
  <c r="DU190" i="4"/>
  <c r="DV190" i="4"/>
  <c r="DW190" i="4"/>
  <c r="DX190" i="4"/>
  <c r="DY190" i="4"/>
  <c r="DZ190" i="4"/>
  <c r="EA190" i="4"/>
  <c r="EB190" i="4"/>
  <c r="EC190" i="4"/>
  <c r="ED190" i="4"/>
  <c r="EE190" i="4"/>
  <c r="EF190" i="4"/>
  <c r="EG190" i="4"/>
  <c r="EH190" i="4"/>
  <c r="EI190" i="4"/>
  <c r="EJ190" i="4"/>
  <c r="EK190" i="4"/>
  <c r="EL190" i="4"/>
  <c r="EM190" i="4"/>
  <c r="EN190" i="4"/>
  <c r="EO190" i="4"/>
  <c r="EP190" i="4"/>
  <c r="EQ190" i="4"/>
  <c r="ER190" i="4"/>
  <c r="ES190" i="4"/>
  <c r="ET190" i="4"/>
  <c r="EU190" i="4"/>
  <c r="EV190" i="4"/>
  <c r="EW190" i="4"/>
  <c r="EX190" i="4"/>
  <c r="EY190" i="4"/>
  <c r="EZ190" i="4"/>
  <c r="FA190" i="4"/>
  <c r="FB190" i="4"/>
  <c r="FC190" i="4"/>
  <c r="FD190" i="4"/>
  <c r="FE190" i="4"/>
  <c r="FF190" i="4"/>
  <c r="FG190" i="4"/>
  <c r="FH190" i="4"/>
  <c r="FI190" i="4"/>
  <c r="FJ190" i="4"/>
  <c r="FM190" i="4"/>
  <c r="FN190" i="4"/>
  <c r="FO190" i="4"/>
  <c r="FP190" i="4"/>
  <c r="FQ190" i="4"/>
  <c r="FR190" i="4"/>
  <c r="FS190" i="4"/>
  <c r="FT190" i="4"/>
  <c r="FU190" i="4"/>
  <c r="FV190" i="4"/>
  <c r="FW190" i="4"/>
  <c r="FX190" i="4"/>
  <c r="FY190" i="4"/>
  <c r="FZ190" i="4"/>
  <c r="GA190" i="4"/>
  <c r="GB190" i="4"/>
  <c r="GC190" i="4"/>
  <c r="GD190" i="4"/>
  <c r="GE190" i="4"/>
  <c r="GF190" i="4"/>
  <c r="GG190" i="4"/>
  <c r="GH190" i="4"/>
  <c r="GI190" i="4"/>
  <c r="GJ190" i="4"/>
  <c r="GK190" i="4"/>
  <c r="GL190" i="4"/>
  <c r="GM190" i="4"/>
  <c r="GN190" i="4"/>
  <c r="GO190" i="4"/>
  <c r="GP190" i="4"/>
  <c r="GQ190" i="4"/>
  <c r="GS190" i="4"/>
  <c r="GT190" i="4"/>
  <c r="GU190" i="4"/>
  <c r="GV190" i="4"/>
  <c r="GW190" i="4"/>
  <c r="GX190" i="4"/>
  <c r="GY190" i="4"/>
  <c r="GZ190" i="4"/>
  <c r="HA190" i="4"/>
  <c r="HB190" i="4"/>
  <c r="HC190" i="4"/>
  <c r="HD190" i="4"/>
  <c r="HE190" i="4"/>
  <c r="HF190" i="4"/>
  <c r="HG190" i="4"/>
  <c r="HH190" i="4"/>
  <c r="HI190" i="4"/>
  <c r="HJ190" i="4"/>
  <c r="HK190" i="4"/>
  <c r="HL190" i="4"/>
  <c r="HM190" i="4"/>
  <c r="HN190" i="4"/>
  <c r="HO190" i="4"/>
  <c r="HP190" i="4"/>
  <c r="HQ190" i="4"/>
  <c r="HR190" i="4"/>
  <c r="HS190" i="4"/>
  <c r="HT190" i="4"/>
  <c r="HU190" i="4"/>
  <c r="HV190" i="4"/>
  <c r="HW190" i="4"/>
  <c r="HX190" i="4"/>
  <c r="HY190" i="4"/>
  <c r="HZ190" i="4"/>
  <c r="IA190" i="4"/>
  <c r="IB190" i="4"/>
  <c r="IC190" i="4"/>
  <c r="ID190" i="4"/>
  <c r="IE190" i="4"/>
  <c r="IF190" i="4"/>
  <c r="IG190" i="4"/>
  <c r="IH190" i="4"/>
  <c r="II190" i="4"/>
  <c r="IJ190" i="4"/>
  <c r="IK190" i="4"/>
  <c r="IM190" i="4"/>
  <c r="IN190" i="4"/>
  <c r="IO190" i="4"/>
  <c r="IP190" i="4"/>
  <c r="IQ190" i="4"/>
  <c r="IR190" i="4"/>
  <c r="IS190" i="4"/>
  <c r="IT190" i="4"/>
  <c r="IU190" i="4"/>
  <c r="IV190" i="4"/>
  <c r="IW190" i="4"/>
  <c r="IX190" i="4"/>
  <c r="IY190" i="4"/>
  <c r="IZ190" i="4"/>
  <c r="JA190" i="4"/>
  <c r="JB190" i="4"/>
  <c r="JC190" i="4"/>
  <c r="JD190" i="4"/>
  <c r="JE190" i="4"/>
  <c r="JG190" i="4"/>
  <c r="JH190" i="4"/>
  <c r="JI190" i="4"/>
  <c r="JJ190" i="4"/>
  <c r="JK190" i="4"/>
  <c r="JM190" i="4"/>
  <c r="JN190" i="4"/>
  <c r="JO190" i="4"/>
  <c r="JP190" i="4"/>
  <c r="JQ190" i="4"/>
  <c r="JR190" i="4"/>
  <c r="JT190" i="4"/>
  <c r="JU190" i="4"/>
  <c r="JV190" i="4"/>
  <c r="JX190" i="4"/>
  <c r="JY190" i="4"/>
  <c r="JZ190" i="4"/>
  <c r="KA190" i="4"/>
  <c r="KB190" i="4"/>
  <c r="KC190" i="4"/>
  <c r="KD190" i="4"/>
  <c r="KE190" i="4"/>
  <c r="KF190" i="4"/>
  <c r="KG190" i="4"/>
  <c r="KH190" i="4"/>
  <c r="KI190" i="4"/>
  <c r="KJ190" i="4"/>
  <c r="KK190" i="4"/>
  <c r="KL190" i="4"/>
  <c r="KM190" i="4"/>
  <c r="KN190" i="4"/>
  <c r="KO190" i="4"/>
  <c r="KP190" i="4"/>
  <c r="KQ190" i="4"/>
  <c r="KR190" i="4"/>
  <c r="KS190" i="4"/>
  <c r="KV190" i="4"/>
  <c r="KW190" i="4"/>
  <c r="KX190" i="4"/>
  <c r="KY190" i="4"/>
  <c r="KZ190" i="4"/>
  <c r="LA190" i="4"/>
  <c r="LB190" i="4"/>
  <c r="LC190" i="4"/>
  <c r="LD190" i="4"/>
  <c r="LE190" i="4"/>
  <c r="LF190" i="4"/>
  <c r="LG190" i="4"/>
  <c r="LH190" i="4"/>
  <c r="LI190" i="4"/>
  <c r="LJ190" i="4"/>
  <c r="LK190" i="4"/>
  <c r="LL190" i="4"/>
  <c r="LM190" i="4"/>
  <c r="LN190" i="4"/>
  <c r="LO190" i="4"/>
  <c r="LP190" i="4"/>
  <c r="LQ190" i="4"/>
  <c r="LR190" i="4"/>
  <c r="LS190" i="4"/>
  <c r="LT190" i="4"/>
  <c r="LU190" i="4"/>
  <c r="LV190" i="4"/>
  <c r="LW190" i="4"/>
  <c r="LX190" i="4"/>
  <c r="LY190" i="4"/>
  <c r="LZ190" i="4"/>
  <c r="MA190" i="4"/>
  <c r="MB190" i="4"/>
  <c r="MC190" i="4"/>
  <c r="MD190" i="4"/>
  <c r="ME190" i="4"/>
  <c r="MF190" i="4"/>
  <c r="MG190" i="4"/>
  <c r="MH190" i="4"/>
  <c r="MI190" i="4"/>
  <c r="MJ190" i="4"/>
  <c r="MK190" i="4"/>
  <c r="ML190" i="4"/>
  <c r="MM190" i="4"/>
  <c r="MN190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Z191" i="4"/>
  <c r="AA191" i="4"/>
  <c r="AB191" i="4"/>
  <c r="AC191" i="4"/>
  <c r="AD191" i="4"/>
  <c r="AE191" i="4"/>
  <c r="AF191" i="4"/>
  <c r="AG191" i="4"/>
  <c r="AH191" i="4"/>
  <c r="AI191" i="4"/>
  <c r="AJ191" i="4"/>
  <c r="AK191" i="4"/>
  <c r="AL191" i="4"/>
  <c r="AM191" i="4"/>
  <c r="AN191" i="4"/>
  <c r="AO191" i="4"/>
  <c r="AP191" i="4"/>
  <c r="AQ191" i="4"/>
  <c r="AR191" i="4"/>
  <c r="AS191" i="4"/>
  <c r="AT191" i="4"/>
  <c r="AU191" i="4"/>
  <c r="AV191" i="4"/>
  <c r="AW191" i="4"/>
  <c r="AX191" i="4"/>
  <c r="AY191" i="4"/>
  <c r="AZ191" i="4"/>
  <c r="BA191" i="4"/>
  <c r="BB191" i="4"/>
  <c r="BC191" i="4"/>
  <c r="BD191" i="4"/>
  <c r="BE191" i="4"/>
  <c r="BF191" i="4"/>
  <c r="BG191" i="4"/>
  <c r="BH191" i="4"/>
  <c r="BI191" i="4"/>
  <c r="BJ191" i="4"/>
  <c r="BK191" i="4"/>
  <c r="BL191" i="4"/>
  <c r="BM191" i="4"/>
  <c r="BN191" i="4"/>
  <c r="BO191" i="4"/>
  <c r="BP191" i="4"/>
  <c r="BQ191" i="4"/>
  <c r="BR191" i="4"/>
  <c r="BS191" i="4"/>
  <c r="BT191" i="4"/>
  <c r="BU191" i="4"/>
  <c r="BV191" i="4"/>
  <c r="BW191" i="4"/>
  <c r="BX191" i="4"/>
  <c r="BY191" i="4"/>
  <c r="BZ191" i="4"/>
  <c r="CA191" i="4"/>
  <c r="CB191" i="4"/>
  <c r="CC191" i="4"/>
  <c r="CD191" i="4"/>
  <c r="CE191" i="4"/>
  <c r="CF191" i="4"/>
  <c r="CG191" i="4"/>
  <c r="CH191" i="4"/>
  <c r="CI191" i="4"/>
  <c r="CJ191" i="4"/>
  <c r="CK191" i="4"/>
  <c r="CL191" i="4"/>
  <c r="CM191" i="4"/>
  <c r="CN191" i="4"/>
  <c r="CO191" i="4"/>
  <c r="CP191" i="4"/>
  <c r="CQ191" i="4"/>
  <c r="CR191" i="4"/>
  <c r="CS191" i="4"/>
  <c r="CT191" i="4"/>
  <c r="CU191" i="4"/>
  <c r="CV191" i="4"/>
  <c r="CW191" i="4"/>
  <c r="CX191" i="4"/>
  <c r="CY191" i="4"/>
  <c r="CZ191" i="4"/>
  <c r="DA191" i="4"/>
  <c r="DB191" i="4"/>
  <c r="DC191" i="4"/>
  <c r="DD191" i="4"/>
  <c r="DE191" i="4"/>
  <c r="DF191" i="4"/>
  <c r="DG191" i="4"/>
  <c r="DH191" i="4"/>
  <c r="DI191" i="4"/>
  <c r="DJ191" i="4"/>
  <c r="DK191" i="4"/>
  <c r="DL191" i="4"/>
  <c r="DM191" i="4"/>
  <c r="DN191" i="4"/>
  <c r="DO191" i="4"/>
  <c r="DP191" i="4"/>
  <c r="DQ191" i="4"/>
  <c r="DR191" i="4"/>
  <c r="DS191" i="4"/>
  <c r="DT191" i="4"/>
  <c r="DU191" i="4"/>
  <c r="DV191" i="4"/>
  <c r="DW191" i="4"/>
  <c r="DX191" i="4"/>
  <c r="DY191" i="4"/>
  <c r="DZ191" i="4"/>
  <c r="EA191" i="4"/>
  <c r="EB191" i="4"/>
  <c r="EC191" i="4"/>
  <c r="ED191" i="4"/>
  <c r="EE191" i="4"/>
  <c r="EF191" i="4"/>
  <c r="EG191" i="4"/>
  <c r="EH191" i="4"/>
  <c r="EI191" i="4"/>
  <c r="EJ191" i="4"/>
  <c r="EK191" i="4"/>
  <c r="EL191" i="4"/>
  <c r="EM191" i="4"/>
  <c r="EN191" i="4"/>
  <c r="EO191" i="4"/>
  <c r="EP191" i="4"/>
  <c r="EQ191" i="4"/>
  <c r="ER191" i="4"/>
  <c r="ES191" i="4"/>
  <c r="ET191" i="4"/>
  <c r="EU191" i="4"/>
  <c r="EV191" i="4"/>
  <c r="EW191" i="4"/>
  <c r="EX191" i="4"/>
  <c r="EY191" i="4"/>
  <c r="EZ191" i="4"/>
  <c r="FA191" i="4"/>
  <c r="FB191" i="4"/>
  <c r="FC191" i="4"/>
  <c r="FD191" i="4"/>
  <c r="FE191" i="4"/>
  <c r="FF191" i="4"/>
  <c r="FG191" i="4"/>
  <c r="FH191" i="4"/>
  <c r="FI191" i="4"/>
  <c r="FJ191" i="4"/>
  <c r="FM191" i="4"/>
  <c r="FN191" i="4"/>
  <c r="FO191" i="4"/>
  <c r="FP191" i="4"/>
  <c r="FQ191" i="4"/>
  <c r="FR191" i="4"/>
  <c r="FS191" i="4"/>
  <c r="FT191" i="4"/>
  <c r="FU191" i="4"/>
  <c r="FV191" i="4"/>
  <c r="FW191" i="4"/>
  <c r="FX191" i="4"/>
  <c r="FY191" i="4"/>
  <c r="FZ191" i="4"/>
  <c r="GA191" i="4"/>
  <c r="GB191" i="4"/>
  <c r="GC191" i="4"/>
  <c r="GD191" i="4"/>
  <c r="GE191" i="4"/>
  <c r="GF191" i="4"/>
  <c r="GG191" i="4"/>
  <c r="GH191" i="4"/>
  <c r="GI191" i="4"/>
  <c r="GJ191" i="4"/>
  <c r="GK191" i="4"/>
  <c r="GL191" i="4"/>
  <c r="GM191" i="4"/>
  <c r="GN191" i="4"/>
  <c r="GO191" i="4"/>
  <c r="GP191" i="4"/>
  <c r="GQ191" i="4"/>
  <c r="GS191" i="4"/>
  <c r="GT191" i="4"/>
  <c r="GU191" i="4"/>
  <c r="GV191" i="4"/>
  <c r="GW191" i="4"/>
  <c r="GX191" i="4"/>
  <c r="GY191" i="4"/>
  <c r="GZ191" i="4"/>
  <c r="HA191" i="4"/>
  <c r="HB191" i="4"/>
  <c r="HC191" i="4"/>
  <c r="HD191" i="4"/>
  <c r="HE191" i="4"/>
  <c r="HF191" i="4"/>
  <c r="HG191" i="4"/>
  <c r="HH191" i="4"/>
  <c r="HI191" i="4"/>
  <c r="HJ191" i="4"/>
  <c r="HK191" i="4"/>
  <c r="HL191" i="4"/>
  <c r="HM191" i="4"/>
  <c r="HN191" i="4"/>
  <c r="HO191" i="4"/>
  <c r="HP191" i="4"/>
  <c r="HQ191" i="4"/>
  <c r="HR191" i="4"/>
  <c r="HS191" i="4"/>
  <c r="HT191" i="4"/>
  <c r="HU191" i="4"/>
  <c r="HV191" i="4"/>
  <c r="HW191" i="4"/>
  <c r="HX191" i="4"/>
  <c r="HY191" i="4"/>
  <c r="HZ191" i="4"/>
  <c r="IA191" i="4"/>
  <c r="IB191" i="4"/>
  <c r="IC191" i="4"/>
  <c r="ID191" i="4"/>
  <c r="IE191" i="4"/>
  <c r="IF191" i="4"/>
  <c r="IG191" i="4"/>
  <c r="IH191" i="4"/>
  <c r="II191" i="4"/>
  <c r="IJ191" i="4"/>
  <c r="IK191" i="4"/>
  <c r="IM191" i="4"/>
  <c r="IN191" i="4"/>
  <c r="IO191" i="4"/>
  <c r="IP191" i="4"/>
  <c r="IQ191" i="4"/>
  <c r="IR191" i="4"/>
  <c r="IS191" i="4"/>
  <c r="IT191" i="4"/>
  <c r="IU191" i="4"/>
  <c r="IV191" i="4"/>
  <c r="IW191" i="4"/>
  <c r="IX191" i="4"/>
  <c r="IY191" i="4"/>
  <c r="IZ191" i="4"/>
  <c r="JA191" i="4"/>
  <c r="JB191" i="4"/>
  <c r="JC191" i="4"/>
  <c r="JD191" i="4"/>
  <c r="JE191" i="4"/>
  <c r="JG191" i="4"/>
  <c r="JH191" i="4"/>
  <c r="JI191" i="4"/>
  <c r="JJ191" i="4"/>
  <c r="JK191" i="4"/>
  <c r="JM191" i="4"/>
  <c r="JN191" i="4"/>
  <c r="JO191" i="4"/>
  <c r="JP191" i="4"/>
  <c r="JQ191" i="4"/>
  <c r="JR191" i="4"/>
  <c r="JT191" i="4"/>
  <c r="JU191" i="4"/>
  <c r="JV191" i="4"/>
  <c r="JX191" i="4"/>
  <c r="JY191" i="4"/>
  <c r="JZ191" i="4"/>
  <c r="KA191" i="4"/>
  <c r="KB191" i="4"/>
  <c r="KC191" i="4"/>
  <c r="KD191" i="4"/>
  <c r="KE191" i="4"/>
  <c r="KF191" i="4"/>
  <c r="KG191" i="4"/>
  <c r="KH191" i="4"/>
  <c r="KI191" i="4"/>
  <c r="KJ191" i="4"/>
  <c r="KK191" i="4"/>
  <c r="KL191" i="4"/>
  <c r="KM191" i="4"/>
  <c r="KN191" i="4"/>
  <c r="KO191" i="4"/>
  <c r="KP191" i="4"/>
  <c r="KQ191" i="4"/>
  <c r="KR191" i="4"/>
  <c r="KS191" i="4"/>
  <c r="KV191" i="4"/>
  <c r="KW191" i="4"/>
  <c r="KX191" i="4"/>
  <c r="KY191" i="4"/>
  <c r="KZ191" i="4"/>
  <c r="LA191" i="4"/>
  <c r="LB191" i="4"/>
  <c r="LC191" i="4"/>
  <c r="LD191" i="4"/>
  <c r="LE191" i="4"/>
  <c r="LF191" i="4"/>
  <c r="LG191" i="4"/>
  <c r="LH191" i="4"/>
  <c r="LI191" i="4"/>
  <c r="LJ191" i="4"/>
  <c r="LK191" i="4"/>
  <c r="LL191" i="4"/>
  <c r="LM191" i="4"/>
  <c r="LN191" i="4"/>
  <c r="LO191" i="4"/>
  <c r="LP191" i="4"/>
  <c r="LQ191" i="4"/>
  <c r="LR191" i="4"/>
  <c r="LS191" i="4"/>
  <c r="LT191" i="4"/>
  <c r="LU191" i="4"/>
  <c r="LV191" i="4"/>
  <c r="LW191" i="4"/>
  <c r="LX191" i="4"/>
  <c r="LY191" i="4"/>
  <c r="LZ191" i="4"/>
  <c r="MA191" i="4"/>
  <c r="MB191" i="4"/>
  <c r="MC191" i="4"/>
  <c r="MD191" i="4"/>
  <c r="ME191" i="4"/>
  <c r="MF191" i="4"/>
  <c r="MG191" i="4"/>
  <c r="MH191" i="4"/>
  <c r="MI191" i="4"/>
  <c r="MJ191" i="4"/>
  <c r="MK191" i="4"/>
  <c r="ML191" i="4"/>
  <c r="MM191" i="4"/>
  <c r="MN191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W192" i="4"/>
  <c r="X192" i="4"/>
  <c r="Y192" i="4"/>
  <c r="Z192" i="4"/>
  <c r="AA192" i="4"/>
  <c r="AB192" i="4"/>
  <c r="AC192" i="4"/>
  <c r="AD192" i="4"/>
  <c r="AE192" i="4"/>
  <c r="AF192" i="4"/>
  <c r="AG192" i="4"/>
  <c r="AH192" i="4"/>
  <c r="AI192" i="4"/>
  <c r="AJ192" i="4"/>
  <c r="AK192" i="4"/>
  <c r="AL192" i="4"/>
  <c r="AM192" i="4"/>
  <c r="AN192" i="4"/>
  <c r="AO192" i="4"/>
  <c r="AP192" i="4"/>
  <c r="AQ192" i="4"/>
  <c r="AR192" i="4"/>
  <c r="AS192" i="4"/>
  <c r="AT192" i="4"/>
  <c r="AU192" i="4"/>
  <c r="AV192" i="4"/>
  <c r="AW192" i="4"/>
  <c r="AX192" i="4"/>
  <c r="AY192" i="4"/>
  <c r="AZ192" i="4"/>
  <c r="BA192" i="4"/>
  <c r="BB192" i="4"/>
  <c r="BC192" i="4"/>
  <c r="BD192" i="4"/>
  <c r="BE192" i="4"/>
  <c r="BF192" i="4"/>
  <c r="BG192" i="4"/>
  <c r="BH192" i="4"/>
  <c r="BI192" i="4"/>
  <c r="BJ192" i="4"/>
  <c r="BK192" i="4"/>
  <c r="BL192" i="4"/>
  <c r="BM192" i="4"/>
  <c r="BN192" i="4"/>
  <c r="BO192" i="4"/>
  <c r="BP192" i="4"/>
  <c r="BQ192" i="4"/>
  <c r="BR192" i="4"/>
  <c r="BS192" i="4"/>
  <c r="BT192" i="4"/>
  <c r="BU192" i="4"/>
  <c r="BV192" i="4"/>
  <c r="BW192" i="4"/>
  <c r="BX192" i="4"/>
  <c r="BY192" i="4"/>
  <c r="BZ192" i="4"/>
  <c r="CA192" i="4"/>
  <c r="CB192" i="4"/>
  <c r="CC192" i="4"/>
  <c r="CD192" i="4"/>
  <c r="CE192" i="4"/>
  <c r="CF192" i="4"/>
  <c r="CG192" i="4"/>
  <c r="CH192" i="4"/>
  <c r="CI192" i="4"/>
  <c r="CJ192" i="4"/>
  <c r="CK192" i="4"/>
  <c r="CL192" i="4"/>
  <c r="CM192" i="4"/>
  <c r="CN192" i="4"/>
  <c r="CO192" i="4"/>
  <c r="CP192" i="4"/>
  <c r="CQ192" i="4"/>
  <c r="CR192" i="4"/>
  <c r="CS192" i="4"/>
  <c r="CT192" i="4"/>
  <c r="CU192" i="4"/>
  <c r="CV192" i="4"/>
  <c r="CW192" i="4"/>
  <c r="CX192" i="4"/>
  <c r="CY192" i="4"/>
  <c r="CZ192" i="4"/>
  <c r="DA192" i="4"/>
  <c r="DB192" i="4"/>
  <c r="DC192" i="4"/>
  <c r="DD192" i="4"/>
  <c r="DE192" i="4"/>
  <c r="DF192" i="4"/>
  <c r="DG192" i="4"/>
  <c r="DH192" i="4"/>
  <c r="DI192" i="4"/>
  <c r="DJ192" i="4"/>
  <c r="DK192" i="4"/>
  <c r="DL192" i="4"/>
  <c r="DM192" i="4"/>
  <c r="DN192" i="4"/>
  <c r="DO192" i="4"/>
  <c r="DP192" i="4"/>
  <c r="DQ192" i="4"/>
  <c r="DR192" i="4"/>
  <c r="DS192" i="4"/>
  <c r="DT192" i="4"/>
  <c r="DU192" i="4"/>
  <c r="DV192" i="4"/>
  <c r="DW192" i="4"/>
  <c r="DX192" i="4"/>
  <c r="DY192" i="4"/>
  <c r="DZ192" i="4"/>
  <c r="EA192" i="4"/>
  <c r="EB192" i="4"/>
  <c r="EC192" i="4"/>
  <c r="ED192" i="4"/>
  <c r="EE192" i="4"/>
  <c r="EF192" i="4"/>
  <c r="EG192" i="4"/>
  <c r="EH192" i="4"/>
  <c r="EI192" i="4"/>
  <c r="EJ192" i="4"/>
  <c r="EK192" i="4"/>
  <c r="EL192" i="4"/>
  <c r="EM192" i="4"/>
  <c r="EN192" i="4"/>
  <c r="EO192" i="4"/>
  <c r="EP192" i="4"/>
  <c r="EQ192" i="4"/>
  <c r="ER192" i="4"/>
  <c r="ES192" i="4"/>
  <c r="ET192" i="4"/>
  <c r="EU192" i="4"/>
  <c r="EV192" i="4"/>
  <c r="EW192" i="4"/>
  <c r="EX192" i="4"/>
  <c r="EY192" i="4"/>
  <c r="EZ192" i="4"/>
  <c r="FA192" i="4"/>
  <c r="FB192" i="4"/>
  <c r="FC192" i="4"/>
  <c r="FD192" i="4"/>
  <c r="FE192" i="4"/>
  <c r="FF192" i="4"/>
  <c r="FG192" i="4"/>
  <c r="FH192" i="4"/>
  <c r="FI192" i="4"/>
  <c r="FJ192" i="4"/>
  <c r="FM192" i="4"/>
  <c r="FN192" i="4"/>
  <c r="FO192" i="4"/>
  <c r="FP192" i="4"/>
  <c r="FQ192" i="4"/>
  <c r="FR192" i="4"/>
  <c r="FS192" i="4"/>
  <c r="FT192" i="4"/>
  <c r="FU192" i="4"/>
  <c r="FV192" i="4"/>
  <c r="FW192" i="4"/>
  <c r="FX192" i="4"/>
  <c r="FY192" i="4"/>
  <c r="FZ192" i="4"/>
  <c r="GA192" i="4"/>
  <c r="GB192" i="4"/>
  <c r="GC192" i="4"/>
  <c r="GD192" i="4"/>
  <c r="GE192" i="4"/>
  <c r="GF192" i="4"/>
  <c r="GG192" i="4"/>
  <c r="GH192" i="4"/>
  <c r="GI192" i="4"/>
  <c r="GJ192" i="4"/>
  <c r="GK192" i="4"/>
  <c r="GL192" i="4"/>
  <c r="GM192" i="4"/>
  <c r="GN192" i="4"/>
  <c r="GO192" i="4"/>
  <c r="GP192" i="4"/>
  <c r="GQ192" i="4"/>
  <c r="GS192" i="4"/>
  <c r="GT192" i="4"/>
  <c r="GU192" i="4"/>
  <c r="GV192" i="4"/>
  <c r="GW192" i="4"/>
  <c r="GX192" i="4"/>
  <c r="GY192" i="4"/>
  <c r="GZ192" i="4"/>
  <c r="HA192" i="4"/>
  <c r="HB192" i="4"/>
  <c r="HC192" i="4"/>
  <c r="HD192" i="4"/>
  <c r="HE192" i="4"/>
  <c r="HF192" i="4"/>
  <c r="HG192" i="4"/>
  <c r="HH192" i="4"/>
  <c r="HI192" i="4"/>
  <c r="HJ192" i="4"/>
  <c r="HK192" i="4"/>
  <c r="HL192" i="4"/>
  <c r="HM192" i="4"/>
  <c r="HN192" i="4"/>
  <c r="HO192" i="4"/>
  <c r="HP192" i="4"/>
  <c r="HQ192" i="4"/>
  <c r="HR192" i="4"/>
  <c r="HS192" i="4"/>
  <c r="HT192" i="4"/>
  <c r="HU192" i="4"/>
  <c r="HV192" i="4"/>
  <c r="HW192" i="4"/>
  <c r="HX192" i="4"/>
  <c r="HY192" i="4"/>
  <c r="HZ192" i="4"/>
  <c r="IA192" i="4"/>
  <c r="IB192" i="4"/>
  <c r="IC192" i="4"/>
  <c r="ID192" i="4"/>
  <c r="IE192" i="4"/>
  <c r="IF192" i="4"/>
  <c r="IG192" i="4"/>
  <c r="IH192" i="4"/>
  <c r="II192" i="4"/>
  <c r="IJ192" i="4"/>
  <c r="IK192" i="4"/>
  <c r="IM192" i="4"/>
  <c r="IN192" i="4"/>
  <c r="IO192" i="4"/>
  <c r="IP192" i="4"/>
  <c r="IQ192" i="4"/>
  <c r="IR192" i="4"/>
  <c r="IS192" i="4"/>
  <c r="IT192" i="4"/>
  <c r="IU192" i="4"/>
  <c r="IV192" i="4"/>
  <c r="IW192" i="4"/>
  <c r="IX192" i="4"/>
  <c r="IY192" i="4"/>
  <c r="IZ192" i="4"/>
  <c r="JA192" i="4"/>
  <c r="JB192" i="4"/>
  <c r="JC192" i="4"/>
  <c r="JD192" i="4"/>
  <c r="JE192" i="4"/>
  <c r="JG192" i="4"/>
  <c r="JH192" i="4"/>
  <c r="JI192" i="4"/>
  <c r="JJ192" i="4"/>
  <c r="JK192" i="4"/>
  <c r="JM192" i="4"/>
  <c r="JN192" i="4"/>
  <c r="JO192" i="4"/>
  <c r="JP192" i="4"/>
  <c r="JQ192" i="4"/>
  <c r="JR192" i="4"/>
  <c r="JT192" i="4"/>
  <c r="JU192" i="4"/>
  <c r="JV192" i="4"/>
  <c r="JX192" i="4"/>
  <c r="JY192" i="4"/>
  <c r="JZ192" i="4"/>
  <c r="KA192" i="4"/>
  <c r="KB192" i="4"/>
  <c r="KC192" i="4"/>
  <c r="KD192" i="4"/>
  <c r="KE192" i="4"/>
  <c r="KF192" i="4"/>
  <c r="KG192" i="4"/>
  <c r="KH192" i="4"/>
  <c r="KI192" i="4"/>
  <c r="KJ192" i="4"/>
  <c r="KK192" i="4"/>
  <c r="KL192" i="4"/>
  <c r="KM192" i="4"/>
  <c r="KN192" i="4"/>
  <c r="KO192" i="4"/>
  <c r="KP192" i="4"/>
  <c r="KQ192" i="4"/>
  <c r="KR192" i="4"/>
  <c r="KS192" i="4"/>
  <c r="KV192" i="4"/>
  <c r="KW192" i="4"/>
  <c r="KX192" i="4"/>
  <c r="KY192" i="4"/>
  <c r="KZ192" i="4"/>
  <c r="LA192" i="4"/>
  <c r="LB192" i="4"/>
  <c r="LC192" i="4"/>
  <c r="LD192" i="4"/>
  <c r="LE192" i="4"/>
  <c r="LF192" i="4"/>
  <c r="LG192" i="4"/>
  <c r="LH192" i="4"/>
  <c r="LI192" i="4"/>
  <c r="LJ192" i="4"/>
  <c r="LK192" i="4"/>
  <c r="LL192" i="4"/>
  <c r="LM192" i="4"/>
  <c r="LN192" i="4"/>
  <c r="LO192" i="4"/>
  <c r="LP192" i="4"/>
  <c r="LQ192" i="4"/>
  <c r="LR192" i="4"/>
  <c r="LS192" i="4"/>
  <c r="LT192" i="4"/>
  <c r="LU192" i="4"/>
  <c r="LV192" i="4"/>
  <c r="LW192" i="4"/>
  <c r="LX192" i="4"/>
  <c r="LY192" i="4"/>
  <c r="LZ192" i="4"/>
  <c r="MA192" i="4"/>
  <c r="MB192" i="4"/>
  <c r="MC192" i="4"/>
  <c r="MD192" i="4"/>
  <c r="ME192" i="4"/>
  <c r="MF192" i="4"/>
  <c r="MG192" i="4"/>
  <c r="MH192" i="4"/>
  <c r="MI192" i="4"/>
  <c r="MJ192" i="4"/>
  <c r="MK192" i="4"/>
  <c r="ML192" i="4"/>
  <c r="MM192" i="4"/>
  <c r="MN192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Z193" i="4"/>
  <c r="AA193" i="4"/>
  <c r="AB193" i="4"/>
  <c r="AC193" i="4"/>
  <c r="AD193" i="4"/>
  <c r="AE193" i="4"/>
  <c r="AF193" i="4"/>
  <c r="AG193" i="4"/>
  <c r="AH193" i="4"/>
  <c r="AI193" i="4"/>
  <c r="AJ193" i="4"/>
  <c r="AK193" i="4"/>
  <c r="AL193" i="4"/>
  <c r="AM193" i="4"/>
  <c r="AN193" i="4"/>
  <c r="AO193" i="4"/>
  <c r="AP193" i="4"/>
  <c r="AQ193" i="4"/>
  <c r="AR193" i="4"/>
  <c r="AS193" i="4"/>
  <c r="AT193" i="4"/>
  <c r="AU193" i="4"/>
  <c r="AV193" i="4"/>
  <c r="AW193" i="4"/>
  <c r="AX193" i="4"/>
  <c r="AY193" i="4"/>
  <c r="AZ193" i="4"/>
  <c r="BA193" i="4"/>
  <c r="BB193" i="4"/>
  <c r="BC193" i="4"/>
  <c r="BD193" i="4"/>
  <c r="BE193" i="4"/>
  <c r="BF193" i="4"/>
  <c r="BG193" i="4"/>
  <c r="BH193" i="4"/>
  <c r="BI193" i="4"/>
  <c r="BJ193" i="4"/>
  <c r="BK193" i="4"/>
  <c r="BL193" i="4"/>
  <c r="BM193" i="4"/>
  <c r="BN193" i="4"/>
  <c r="BO193" i="4"/>
  <c r="BP193" i="4"/>
  <c r="BQ193" i="4"/>
  <c r="BR193" i="4"/>
  <c r="BS193" i="4"/>
  <c r="BT193" i="4"/>
  <c r="BU193" i="4"/>
  <c r="BV193" i="4"/>
  <c r="BW193" i="4"/>
  <c r="BX193" i="4"/>
  <c r="BY193" i="4"/>
  <c r="BZ193" i="4"/>
  <c r="CA193" i="4"/>
  <c r="CB193" i="4"/>
  <c r="CC193" i="4"/>
  <c r="CD193" i="4"/>
  <c r="CE193" i="4"/>
  <c r="CF193" i="4"/>
  <c r="CG193" i="4"/>
  <c r="CH193" i="4"/>
  <c r="CI193" i="4"/>
  <c r="CJ193" i="4"/>
  <c r="CK193" i="4"/>
  <c r="CL193" i="4"/>
  <c r="CM193" i="4"/>
  <c r="CN193" i="4"/>
  <c r="CO193" i="4"/>
  <c r="CP193" i="4"/>
  <c r="CQ193" i="4"/>
  <c r="CR193" i="4"/>
  <c r="CS193" i="4"/>
  <c r="CT193" i="4"/>
  <c r="CU193" i="4"/>
  <c r="CV193" i="4"/>
  <c r="CW193" i="4"/>
  <c r="CX193" i="4"/>
  <c r="CY193" i="4"/>
  <c r="CZ193" i="4"/>
  <c r="DA193" i="4"/>
  <c r="DB193" i="4"/>
  <c r="DC193" i="4"/>
  <c r="DD193" i="4"/>
  <c r="DE193" i="4"/>
  <c r="DF193" i="4"/>
  <c r="DG193" i="4"/>
  <c r="DH193" i="4"/>
  <c r="DI193" i="4"/>
  <c r="DJ193" i="4"/>
  <c r="DK193" i="4"/>
  <c r="DL193" i="4"/>
  <c r="DM193" i="4"/>
  <c r="DN193" i="4"/>
  <c r="DO193" i="4"/>
  <c r="DP193" i="4"/>
  <c r="DQ193" i="4"/>
  <c r="DR193" i="4"/>
  <c r="DS193" i="4"/>
  <c r="DT193" i="4"/>
  <c r="DU193" i="4"/>
  <c r="DV193" i="4"/>
  <c r="DW193" i="4"/>
  <c r="DX193" i="4"/>
  <c r="DY193" i="4"/>
  <c r="DZ193" i="4"/>
  <c r="EA193" i="4"/>
  <c r="EB193" i="4"/>
  <c r="EC193" i="4"/>
  <c r="ED193" i="4"/>
  <c r="EE193" i="4"/>
  <c r="EF193" i="4"/>
  <c r="EG193" i="4"/>
  <c r="EH193" i="4"/>
  <c r="EI193" i="4"/>
  <c r="EJ193" i="4"/>
  <c r="EK193" i="4"/>
  <c r="EL193" i="4"/>
  <c r="EM193" i="4"/>
  <c r="EN193" i="4"/>
  <c r="EO193" i="4"/>
  <c r="EP193" i="4"/>
  <c r="EQ193" i="4"/>
  <c r="ER193" i="4"/>
  <c r="ES193" i="4"/>
  <c r="ET193" i="4"/>
  <c r="EU193" i="4"/>
  <c r="EV193" i="4"/>
  <c r="EW193" i="4"/>
  <c r="EX193" i="4"/>
  <c r="EY193" i="4"/>
  <c r="EZ193" i="4"/>
  <c r="FA193" i="4"/>
  <c r="FB193" i="4"/>
  <c r="FC193" i="4"/>
  <c r="FD193" i="4"/>
  <c r="FE193" i="4"/>
  <c r="FF193" i="4"/>
  <c r="FG193" i="4"/>
  <c r="FH193" i="4"/>
  <c r="FI193" i="4"/>
  <c r="FJ193" i="4"/>
  <c r="FM193" i="4"/>
  <c r="FN193" i="4"/>
  <c r="FO193" i="4"/>
  <c r="FP193" i="4"/>
  <c r="FQ193" i="4"/>
  <c r="FR193" i="4"/>
  <c r="FS193" i="4"/>
  <c r="FT193" i="4"/>
  <c r="FU193" i="4"/>
  <c r="FV193" i="4"/>
  <c r="FW193" i="4"/>
  <c r="FX193" i="4"/>
  <c r="FY193" i="4"/>
  <c r="FZ193" i="4"/>
  <c r="GA193" i="4"/>
  <c r="GB193" i="4"/>
  <c r="GC193" i="4"/>
  <c r="GD193" i="4"/>
  <c r="GE193" i="4"/>
  <c r="GF193" i="4"/>
  <c r="GG193" i="4"/>
  <c r="GH193" i="4"/>
  <c r="GI193" i="4"/>
  <c r="GJ193" i="4"/>
  <c r="GK193" i="4"/>
  <c r="GL193" i="4"/>
  <c r="GM193" i="4"/>
  <c r="GN193" i="4"/>
  <c r="GO193" i="4"/>
  <c r="GP193" i="4"/>
  <c r="GQ193" i="4"/>
  <c r="GS193" i="4"/>
  <c r="GT193" i="4"/>
  <c r="GU193" i="4"/>
  <c r="GV193" i="4"/>
  <c r="GW193" i="4"/>
  <c r="GX193" i="4"/>
  <c r="GY193" i="4"/>
  <c r="GZ193" i="4"/>
  <c r="HA193" i="4"/>
  <c r="HB193" i="4"/>
  <c r="HC193" i="4"/>
  <c r="HD193" i="4"/>
  <c r="HE193" i="4"/>
  <c r="HF193" i="4"/>
  <c r="HG193" i="4"/>
  <c r="HH193" i="4"/>
  <c r="HI193" i="4"/>
  <c r="HJ193" i="4"/>
  <c r="HK193" i="4"/>
  <c r="HL193" i="4"/>
  <c r="HM193" i="4"/>
  <c r="HN193" i="4"/>
  <c r="HO193" i="4"/>
  <c r="HP193" i="4"/>
  <c r="HQ193" i="4"/>
  <c r="HR193" i="4"/>
  <c r="HS193" i="4"/>
  <c r="HT193" i="4"/>
  <c r="HU193" i="4"/>
  <c r="HV193" i="4"/>
  <c r="HW193" i="4"/>
  <c r="HX193" i="4"/>
  <c r="HY193" i="4"/>
  <c r="HZ193" i="4"/>
  <c r="IA193" i="4"/>
  <c r="IB193" i="4"/>
  <c r="IC193" i="4"/>
  <c r="ID193" i="4"/>
  <c r="IE193" i="4"/>
  <c r="IF193" i="4"/>
  <c r="IG193" i="4"/>
  <c r="IH193" i="4"/>
  <c r="II193" i="4"/>
  <c r="IJ193" i="4"/>
  <c r="IK193" i="4"/>
  <c r="IM193" i="4"/>
  <c r="IN193" i="4"/>
  <c r="IO193" i="4"/>
  <c r="IP193" i="4"/>
  <c r="IQ193" i="4"/>
  <c r="IR193" i="4"/>
  <c r="IS193" i="4"/>
  <c r="IT193" i="4"/>
  <c r="IU193" i="4"/>
  <c r="IV193" i="4"/>
  <c r="IW193" i="4"/>
  <c r="IX193" i="4"/>
  <c r="IY193" i="4"/>
  <c r="IZ193" i="4"/>
  <c r="JA193" i="4"/>
  <c r="JB193" i="4"/>
  <c r="JC193" i="4"/>
  <c r="JD193" i="4"/>
  <c r="JE193" i="4"/>
  <c r="JG193" i="4"/>
  <c r="JH193" i="4"/>
  <c r="JI193" i="4"/>
  <c r="JJ193" i="4"/>
  <c r="JK193" i="4"/>
  <c r="JM193" i="4"/>
  <c r="JN193" i="4"/>
  <c r="JO193" i="4"/>
  <c r="JP193" i="4"/>
  <c r="JQ193" i="4"/>
  <c r="JR193" i="4"/>
  <c r="JT193" i="4"/>
  <c r="JU193" i="4"/>
  <c r="JV193" i="4"/>
  <c r="JX193" i="4"/>
  <c r="JY193" i="4"/>
  <c r="JZ193" i="4"/>
  <c r="KA193" i="4"/>
  <c r="KB193" i="4"/>
  <c r="KC193" i="4"/>
  <c r="KD193" i="4"/>
  <c r="KE193" i="4"/>
  <c r="KF193" i="4"/>
  <c r="KG193" i="4"/>
  <c r="KH193" i="4"/>
  <c r="KI193" i="4"/>
  <c r="KJ193" i="4"/>
  <c r="KK193" i="4"/>
  <c r="KL193" i="4"/>
  <c r="KM193" i="4"/>
  <c r="KN193" i="4"/>
  <c r="KO193" i="4"/>
  <c r="KP193" i="4"/>
  <c r="KQ193" i="4"/>
  <c r="KR193" i="4"/>
  <c r="KS193" i="4"/>
  <c r="KV193" i="4"/>
  <c r="KW193" i="4"/>
  <c r="KX193" i="4"/>
  <c r="KY193" i="4"/>
  <c r="KZ193" i="4"/>
  <c r="LA193" i="4"/>
  <c r="LB193" i="4"/>
  <c r="LC193" i="4"/>
  <c r="LD193" i="4"/>
  <c r="LE193" i="4"/>
  <c r="LF193" i="4"/>
  <c r="LG193" i="4"/>
  <c r="LH193" i="4"/>
  <c r="LI193" i="4"/>
  <c r="LJ193" i="4"/>
  <c r="LK193" i="4"/>
  <c r="LL193" i="4"/>
  <c r="LM193" i="4"/>
  <c r="LN193" i="4"/>
  <c r="LO193" i="4"/>
  <c r="LP193" i="4"/>
  <c r="LQ193" i="4"/>
  <c r="LR193" i="4"/>
  <c r="LS193" i="4"/>
  <c r="LT193" i="4"/>
  <c r="LU193" i="4"/>
  <c r="LV193" i="4"/>
  <c r="LW193" i="4"/>
  <c r="LX193" i="4"/>
  <c r="LY193" i="4"/>
  <c r="LZ193" i="4"/>
  <c r="MA193" i="4"/>
  <c r="MB193" i="4"/>
  <c r="MC193" i="4"/>
  <c r="MD193" i="4"/>
  <c r="ME193" i="4"/>
  <c r="MF193" i="4"/>
  <c r="MG193" i="4"/>
  <c r="MH193" i="4"/>
  <c r="MI193" i="4"/>
  <c r="MJ193" i="4"/>
  <c r="MK193" i="4"/>
  <c r="ML193" i="4"/>
  <c r="MM193" i="4"/>
  <c r="MN193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W194" i="4"/>
  <c r="X194" i="4"/>
  <c r="Y194" i="4"/>
  <c r="Z194" i="4"/>
  <c r="AA194" i="4"/>
  <c r="AB194" i="4"/>
  <c r="AC194" i="4"/>
  <c r="AD194" i="4"/>
  <c r="AE194" i="4"/>
  <c r="AF194" i="4"/>
  <c r="AG194" i="4"/>
  <c r="AH194" i="4"/>
  <c r="AI194" i="4"/>
  <c r="AJ194" i="4"/>
  <c r="AK194" i="4"/>
  <c r="AL194" i="4"/>
  <c r="AM194" i="4"/>
  <c r="AN194" i="4"/>
  <c r="AO194" i="4"/>
  <c r="AP194" i="4"/>
  <c r="AQ194" i="4"/>
  <c r="AR194" i="4"/>
  <c r="AS194" i="4"/>
  <c r="AT194" i="4"/>
  <c r="AU194" i="4"/>
  <c r="AV194" i="4"/>
  <c r="AW194" i="4"/>
  <c r="AX194" i="4"/>
  <c r="AY194" i="4"/>
  <c r="AZ194" i="4"/>
  <c r="BA194" i="4"/>
  <c r="BB194" i="4"/>
  <c r="BC194" i="4"/>
  <c r="BD194" i="4"/>
  <c r="BE194" i="4"/>
  <c r="BF194" i="4"/>
  <c r="BG194" i="4"/>
  <c r="BH194" i="4"/>
  <c r="BI194" i="4"/>
  <c r="BJ194" i="4"/>
  <c r="BK194" i="4"/>
  <c r="BL194" i="4"/>
  <c r="BM194" i="4"/>
  <c r="BN194" i="4"/>
  <c r="BO194" i="4"/>
  <c r="BP194" i="4"/>
  <c r="BQ194" i="4"/>
  <c r="BR194" i="4"/>
  <c r="BS194" i="4"/>
  <c r="BT194" i="4"/>
  <c r="BU194" i="4"/>
  <c r="BV194" i="4"/>
  <c r="BW194" i="4"/>
  <c r="BX194" i="4"/>
  <c r="BY194" i="4"/>
  <c r="BZ194" i="4"/>
  <c r="CA194" i="4"/>
  <c r="CB194" i="4"/>
  <c r="CC194" i="4"/>
  <c r="CD194" i="4"/>
  <c r="CE194" i="4"/>
  <c r="CF194" i="4"/>
  <c r="CG194" i="4"/>
  <c r="CH194" i="4"/>
  <c r="CI194" i="4"/>
  <c r="CJ194" i="4"/>
  <c r="CK194" i="4"/>
  <c r="CL194" i="4"/>
  <c r="CM194" i="4"/>
  <c r="CN194" i="4"/>
  <c r="CO194" i="4"/>
  <c r="CP194" i="4"/>
  <c r="CQ194" i="4"/>
  <c r="CR194" i="4"/>
  <c r="CS194" i="4"/>
  <c r="CT194" i="4"/>
  <c r="CU194" i="4"/>
  <c r="CV194" i="4"/>
  <c r="CW194" i="4"/>
  <c r="CX194" i="4"/>
  <c r="CY194" i="4"/>
  <c r="CZ194" i="4"/>
  <c r="DA194" i="4"/>
  <c r="DB194" i="4"/>
  <c r="DC194" i="4"/>
  <c r="DD194" i="4"/>
  <c r="DE194" i="4"/>
  <c r="DF194" i="4"/>
  <c r="DG194" i="4"/>
  <c r="DH194" i="4"/>
  <c r="DI194" i="4"/>
  <c r="DJ194" i="4"/>
  <c r="DK194" i="4"/>
  <c r="DL194" i="4"/>
  <c r="DM194" i="4"/>
  <c r="DN194" i="4"/>
  <c r="DO194" i="4"/>
  <c r="DP194" i="4"/>
  <c r="DQ194" i="4"/>
  <c r="DR194" i="4"/>
  <c r="DS194" i="4"/>
  <c r="DT194" i="4"/>
  <c r="DU194" i="4"/>
  <c r="DV194" i="4"/>
  <c r="DW194" i="4"/>
  <c r="DX194" i="4"/>
  <c r="DY194" i="4"/>
  <c r="DZ194" i="4"/>
  <c r="EA194" i="4"/>
  <c r="EB194" i="4"/>
  <c r="EC194" i="4"/>
  <c r="ED194" i="4"/>
  <c r="EE194" i="4"/>
  <c r="EF194" i="4"/>
  <c r="EG194" i="4"/>
  <c r="EH194" i="4"/>
  <c r="EI194" i="4"/>
  <c r="EJ194" i="4"/>
  <c r="EK194" i="4"/>
  <c r="EL194" i="4"/>
  <c r="EM194" i="4"/>
  <c r="EN194" i="4"/>
  <c r="EO194" i="4"/>
  <c r="EP194" i="4"/>
  <c r="EQ194" i="4"/>
  <c r="ER194" i="4"/>
  <c r="ES194" i="4"/>
  <c r="ET194" i="4"/>
  <c r="EU194" i="4"/>
  <c r="EV194" i="4"/>
  <c r="EW194" i="4"/>
  <c r="EX194" i="4"/>
  <c r="EY194" i="4"/>
  <c r="EZ194" i="4"/>
  <c r="FA194" i="4"/>
  <c r="FB194" i="4"/>
  <c r="FC194" i="4"/>
  <c r="FD194" i="4"/>
  <c r="FE194" i="4"/>
  <c r="FF194" i="4"/>
  <c r="FG194" i="4"/>
  <c r="FH194" i="4"/>
  <c r="FI194" i="4"/>
  <c r="FJ194" i="4"/>
  <c r="FM194" i="4"/>
  <c r="FN194" i="4"/>
  <c r="FO194" i="4"/>
  <c r="FP194" i="4"/>
  <c r="FQ194" i="4"/>
  <c r="FR194" i="4"/>
  <c r="FS194" i="4"/>
  <c r="FT194" i="4"/>
  <c r="FU194" i="4"/>
  <c r="FV194" i="4"/>
  <c r="FW194" i="4"/>
  <c r="FX194" i="4"/>
  <c r="FY194" i="4"/>
  <c r="FZ194" i="4"/>
  <c r="GA194" i="4"/>
  <c r="GB194" i="4"/>
  <c r="GC194" i="4"/>
  <c r="GD194" i="4"/>
  <c r="GE194" i="4"/>
  <c r="GF194" i="4"/>
  <c r="GG194" i="4"/>
  <c r="GH194" i="4"/>
  <c r="GI194" i="4"/>
  <c r="GJ194" i="4"/>
  <c r="GK194" i="4"/>
  <c r="GL194" i="4"/>
  <c r="GM194" i="4"/>
  <c r="GN194" i="4"/>
  <c r="GO194" i="4"/>
  <c r="GP194" i="4"/>
  <c r="GQ194" i="4"/>
  <c r="GS194" i="4"/>
  <c r="GT194" i="4"/>
  <c r="GU194" i="4"/>
  <c r="GV194" i="4"/>
  <c r="GW194" i="4"/>
  <c r="GX194" i="4"/>
  <c r="GY194" i="4"/>
  <c r="GZ194" i="4"/>
  <c r="HA194" i="4"/>
  <c r="HB194" i="4"/>
  <c r="HC194" i="4"/>
  <c r="HD194" i="4"/>
  <c r="HE194" i="4"/>
  <c r="HF194" i="4"/>
  <c r="HG194" i="4"/>
  <c r="HH194" i="4"/>
  <c r="HI194" i="4"/>
  <c r="HJ194" i="4"/>
  <c r="HK194" i="4"/>
  <c r="HL194" i="4"/>
  <c r="HM194" i="4"/>
  <c r="HN194" i="4"/>
  <c r="HO194" i="4"/>
  <c r="HP194" i="4"/>
  <c r="HQ194" i="4"/>
  <c r="HR194" i="4"/>
  <c r="HS194" i="4"/>
  <c r="HT194" i="4"/>
  <c r="HU194" i="4"/>
  <c r="HV194" i="4"/>
  <c r="HW194" i="4"/>
  <c r="HX194" i="4"/>
  <c r="HY194" i="4"/>
  <c r="HZ194" i="4"/>
  <c r="IA194" i="4"/>
  <c r="IB194" i="4"/>
  <c r="IC194" i="4"/>
  <c r="ID194" i="4"/>
  <c r="IE194" i="4"/>
  <c r="IF194" i="4"/>
  <c r="IG194" i="4"/>
  <c r="IH194" i="4"/>
  <c r="II194" i="4"/>
  <c r="IJ194" i="4"/>
  <c r="IK194" i="4"/>
  <c r="IM194" i="4"/>
  <c r="IN194" i="4"/>
  <c r="IO194" i="4"/>
  <c r="IP194" i="4"/>
  <c r="IQ194" i="4"/>
  <c r="IR194" i="4"/>
  <c r="IS194" i="4"/>
  <c r="IT194" i="4"/>
  <c r="IU194" i="4"/>
  <c r="IV194" i="4"/>
  <c r="IW194" i="4"/>
  <c r="IX194" i="4"/>
  <c r="IY194" i="4"/>
  <c r="IZ194" i="4"/>
  <c r="JA194" i="4"/>
  <c r="JB194" i="4"/>
  <c r="JC194" i="4"/>
  <c r="JD194" i="4"/>
  <c r="JE194" i="4"/>
  <c r="JG194" i="4"/>
  <c r="JH194" i="4"/>
  <c r="JI194" i="4"/>
  <c r="JJ194" i="4"/>
  <c r="JK194" i="4"/>
  <c r="JM194" i="4"/>
  <c r="JN194" i="4"/>
  <c r="JO194" i="4"/>
  <c r="JP194" i="4"/>
  <c r="JQ194" i="4"/>
  <c r="JR194" i="4"/>
  <c r="JT194" i="4"/>
  <c r="JU194" i="4"/>
  <c r="JV194" i="4"/>
  <c r="JX194" i="4"/>
  <c r="JY194" i="4"/>
  <c r="JZ194" i="4"/>
  <c r="KA194" i="4"/>
  <c r="KB194" i="4"/>
  <c r="KC194" i="4"/>
  <c r="KD194" i="4"/>
  <c r="KE194" i="4"/>
  <c r="KF194" i="4"/>
  <c r="KG194" i="4"/>
  <c r="KH194" i="4"/>
  <c r="KI194" i="4"/>
  <c r="KJ194" i="4"/>
  <c r="KK194" i="4"/>
  <c r="KL194" i="4"/>
  <c r="KM194" i="4"/>
  <c r="KN194" i="4"/>
  <c r="KO194" i="4"/>
  <c r="KP194" i="4"/>
  <c r="KQ194" i="4"/>
  <c r="KR194" i="4"/>
  <c r="KS194" i="4"/>
  <c r="KV194" i="4"/>
  <c r="KW194" i="4"/>
  <c r="KX194" i="4"/>
  <c r="KY194" i="4"/>
  <c r="KZ194" i="4"/>
  <c r="LA194" i="4"/>
  <c r="LB194" i="4"/>
  <c r="LC194" i="4"/>
  <c r="LD194" i="4"/>
  <c r="LE194" i="4"/>
  <c r="LF194" i="4"/>
  <c r="LG194" i="4"/>
  <c r="LH194" i="4"/>
  <c r="LI194" i="4"/>
  <c r="LJ194" i="4"/>
  <c r="LK194" i="4"/>
  <c r="LL194" i="4"/>
  <c r="LM194" i="4"/>
  <c r="LN194" i="4"/>
  <c r="LO194" i="4"/>
  <c r="LP194" i="4"/>
  <c r="LQ194" i="4"/>
  <c r="LR194" i="4"/>
  <c r="LS194" i="4"/>
  <c r="LT194" i="4"/>
  <c r="LU194" i="4"/>
  <c r="LV194" i="4"/>
  <c r="LW194" i="4"/>
  <c r="LX194" i="4"/>
  <c r="LY194" i="4"/>
  <c r="LZ194" i="4"/>
  <c r="MA194" i="4"/>
  <c r="MB194" i="4"/>
  <c r="MC194" i="4"/>
  <c r="MD194" i="4"/>
  <c r="ME194" i="4"/>
  <c r="MF194" i="4"/>
  <c r="MG194" i="4"/>
  <c r="MH194" i="4"/>
  <c r="MI194" i="4"/>
  <c r="MJ194" i="4"/>
  <c r="MK194" i="4"/>
  <c r="ML194" i="4"/>
  <c r="MM194" i="4"/>
  <c r="MN194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W195" i="4"/>
  <c r="X195" i="4"/>
  <c r="Y195" i="4"/>
  <c r="Z195" i="4"/>
  <c r="AA195" i="4"/>
  <c r="AB195" i="4"/>
  <c r="AC195" i="4"/>
  <c r="AD195" i="4"/>
  <c r="AE195" i="4"/>
  <c r="AF195" i="4"/>
  <c r="AG195" i="4"/>
  <c r="AH195" i="4"/>
  <c r="AI195" i="4"/>
  <c r="AJ195" i="4"/>
  <c r="AK195" i="4"/>
  <c r="AL195" i="4"/>
  <c r="AM195" i="4"/>
  <c r="AN195" i="4"/>
  <c r="AO195" i="4"/>
  <c r="AP195" i="4"/>
  <c r="AQ195" i="4"/>
  <c r="AR195" i="4"/>
  <c r="AS195" i="4"/>
  <c r="AT195" i="4"/>
  <c r="AU195" i="4"/>
  <c r="AV195" i="4"/>
  <c r="AW195" i="4"/>
  <c r="AX195" i="4"/>
  <c r="AY195" i="4"/>
  <c r="AZ195" i="4"/>
  <c r="BA195" i="4"/>
  <c r="BB195" i="4"/>
  <c r="BC195" i="4"/>
  <c r="BD195" i="4"/>
  <c r="BE195" i="4"/>
  <c r="BF195" i="4"/>
  <c r="BG195" i="4"/>
  <c r="BH195" i="4"/>
  <c r="BI195" i="4"/>
  <c r="BJ195" i="4"/>
  <c r="BK195" i="4"/>
  <c r="BL195" i="4"/>
  <c r="BM195" i="4"/>
  <c r="BN195" i="4"/>
  <c r="BO195" i="4"/>
  <c r="BP195" i="4"/>
  <c r="BQ195" i="4"/>
  <c r="BR195" i="4"/>
  <c r="BS195" i="4"/>
  <c r="BT195" i="4"/>
  <c r="BU195" i="4"/>
  <c r="BV195" i="4"/>
  <c r="BW195" i="4"/>
  <c r="BX195" i="4"/>
  <c r="BY195" i="4"/>
  <c r="BZ195" i="4"/>
  <c r="CA195" i="4"/>
  <c r="CB195" i="4"/>
  <c r="CC195" i="4"/>
  <c r="CD195" i="4"/>
  <c r="CE195" i="4"/>
  <c r="CF195" i="4"/>
  <c r="CG195" i="4"/>
  <c r="CH195" i="4"/>
  <c r="CI195" i="4"/>
  <c r="CJ195" i="4"/>
  <c r="CK195" i="4"/>
  <c r="CL195" i="4"/>
  <c r="CM195" i="4"/>
  <c r="CN195" i="4"/>
  <c r="CO195" i="4"/>
  <c r="CP195" i="4"/>
  <c r="CQ195" i="4"/>
  <c r="CR195" i="4"/>
  <c r="CS195" i="4"/>
  <c r="CT195" i="4"/>
  <c r="CU195" i="4"/>
  <c r="CV195" i="4"/>
  <c r="CW195" i="4"/>
  <c r="CX195" i="4"/>
  <c r="CY195" i="4"/>
  <c r="CZ195" i="4"/>
  <c r="DA195" i="4"/>
  <c r="DB195" i="4"/>
  <c r="DC195" i="4"/>
  <c r="DD195" i="4"/>
  <c r="DE195" i="4"/>
  <c r="DF195" i="4"/>
  <c r="DG195" i="4"/>
  <c r="DH195" i="4"/>
  <c r="DI195" i="4"/>
  <c r="DJ195" i="4"/>
  <c r="DK195" i="4"/>
  <c r="DL195" i="4"/>
  <c r="DM195" i="4"/>
  <c r="DN195" i="4"/>
  <c r="DO195" i="4"/>
  <c r="DP195" i="4"/>
  <c r="DQ195" i="4"/>
  <c r="DR195" i="4"/>
  <c r="DS195" i="4"/>
  <c r="DT195" i="4"/>
  <c r="DU195" i="4"/>
  <c r="DV195" i="4"/>
  <c r="DW195" i="4"/>
  <c r="DX195" i="4"/>
  <c r="DY195" i="4"/>
  <c r="DZ195" i="4"/>
  <c r="EA195" i="4"/>
  <c r="EB195" i="4"/>
  <c r="EC195" i="4"/>
  <c r="ED195" i="4"/>
  <c r="EE195" i="4"/>
  <c r="EF195" i="4"/>
  <c r="EG195" i="4"/>
  <c r="EH195" i="4"/>
  <c r="EI195" i="4"/>
  <c r="EJ195" i="4"/>
  <c r="EK195" i="4"/>
  <c r="EL195" i="4"/>
  <c r="EM195" i="4"/>
  <c r="EN195" i="4"/>
  <c r="EO195" i="4"/>
  <c r="EP195" i="4"/>
  <c r="EQ195" i="4"/>
  <c r="ER195" i="4"/>
  <c r="ES195" i="4"/>
  <c r="ET195" i="4"/>
  <c r="EU195" i="4"/>
  <c r="EV195" i="4"/>
  <c r="EW195" i="4"/>
  <c r="EX195" i="4"/>
  <c r="EY195" i="4"/>
  <c r="EZ195" i="4"/>
  <c r="FA195" i="4"/>
  <c r="FB195" i="4"/>
  <c r="FC195" i="4"/>
  <c r="FD195" i="4"/>
  <c r="FE195" i="4"/>
  <c r="FF195" i="4"/>
  <c r="FG195" i="4"/>
  <c r="FH195" i="4"/>
  <c r="FI195" i="4"/>
  <c r="FJ195" i="4"/>
  <c r="FM195" i="4"/>
  <c r="FN195" i="4"/>
  <c r="FO195" i="4"/>
  <c r="FP195" i="4"/>
  <c r="FQ195" i="4"/>
  <c r="FR195" i="4"/>
  <c r="FS195" i="4"/>
  <c r="FT195" i="4"/>
  <c r="FU195" i="4"/>
  <c r="FV195" i="4"/>
  <c r="FW195" i="4"/>
  <c r="FX195" i="4"/>
  <c r="FY195" i="4"/>
  <c r="FZ195" i="4"/>
  <c r="GA195" i="4"/>
  <c r="GB195" i="4"/>
  <c r="GC195" i="4"/>
  <c r="GD195" i="4"/>
  <c r="GE195" i="4"/>
  <c r="GF195" i="4"/>
  <c r="GG195" i="4"/>
  <c r="GH195" i="4"/>
  <c r="GI195" i="4"/>
  <c r="GJ195" i="4"/>
  <c r="GK195" i="4"/>
  <c r="GL195" i="4"/>
  <c r="GM195" i="4"/>
  <c r="GN195" i="4"/>
  <c r="GO195" i="4"/>
  <c r="GP195" i="4"/>
  <c r="GQ195" i="4"/>
  <c r="GS195" i="4"/>
  <c r="GT195" i="4"/>
  <c r="GU195" i="4"/>
  <c r="GV195" i="4"/>
  <c r="GW195" i="4"/>
  <c r="GX195" i="4"/>
  <c r="GY195" i="4"/>
  <c r="GZ195" i="4"/>
  <c r="HA195" i="4"/>
  <c r="HB195" i="4"/>
  <c r="HC195" i="4"/>
  <c r="HD195" i="4"/>
  <c r="HE195" i="4"/>
  <c r="HF195" i="4"/>
  <c r="HG195" i="4"/>
  <c r="HH195" i="4"/>
  <c r="HI195" i="4"/>
  <c r="HJ195" i="4"/>
  <c r="HK195" i="4"/>
  <c r="HL195" i="4"/>
  <c r="HM195" i="4"/>
  <c r="HN195" i="4"/>
  <c r="HO195" i="4"/>
  <c r="HP195" i="4"/>
  <c r="HQ195" i="4"/>
  <c r="HR195" i="4"/>
  <c r="HS195" i="4"/>
  <c r="HT195" i="4"/>
  <c r="HU195" i="4"/>
  <c r="HV195" i="4"/>
  <c r="HW195" i="4"/>
  <c r="HX195" i="4"/>
  <c r="HY195" i="4"/>
  <c r="HZ195" i="4"/>
  <c r="IA195" i="4"/>
  <c r="IB195" i="4"/>
  <c r="IC195" i="4"/>
  <c r="ID195" i="4"/>
  <c r="IE195" i="4"/>
  <c r="IF195" i="4"/>
  <c r="IG195" i="4"/>
  <c r="IH195" i="4"/>
  <c r="II195" i="4"/>
  <c r="IJ195" i="4"/>
  <c r="IK195" i="4"/>
  <c r="IM195" i="4"/>
  <c r="IN195" i="4"/>
  <c r="IO195" i="4"/>
  <c r="IP195" i="4"/>
  <c r="IQ195" i="4"/>
  <c r="IR195" i="4"/>
  <c r="IS195" i="4"/>
  <c r="IT195" i="4"/>
  <c r="IU195" i="4"/>
  <c r="IV195" i="4"/>
  <c r="IW195" i="4"/>
  <c r="IX195" i="4"/>
  <c r="IY195" i="4"/>
  <c r="IZ195" i="4"/>
  <c r="JA195" i="4"/>
  <c r="JB195" i="4"/>
  <c r="JC195" i="4"/>
  <c r="JD195" i="4"/>
  <c r="JE195" i="4"/>
  <c r="JG195" i="4"/>
  <c r="JH195" i="4"/>
  <c r="JI195" i="4"/>
  <c r="JJ195" i="4"/>
  <c r="JK195" i="4"/>
  <c r="JM195" i="4"/>
  <c r="JN195" i="4"/>
  <c r="JO195" i="4"/>
  <c r="JP195" i="4"/>
  <c r="JQ195" i="4"/>
  <c r="JR195" i="4"/>
  <c r="JT195" i="4"/>
  <c r="JU195" i="4"/>
  <c r="JV195" i="4"/>
  <c r="JX195" i="4"/>
  <c r="JY195" i="4"/>
  <c r="JZ195" i="4"/>
  <c r="KA195" i="4"/>
  <c r="KB195" i="4"/>
  <c r="KC195" i="4"/>
  <c r="KD195" i="4"/>
  <c r="KE195" i="4"/>
  <c r="KF195" i="4"/>
  <c r="KG195" i="4"/>
  <c r="KH195" i="4"/>
  <c r="KI195" i="4"/>
  <c r="KJ195" i="4"/>
  <c r="KK195" i="4"/>
  <c r="KL195" i="4"/>
  <c r="KM195" i="4"/>
  <c r="KN195" i="4"/>
  <c r="KO195" i="4"/>
  <c r="KP195" i="4"/>
  <c r="KQ195" i="4"/>
  <c r="KR195" i="4"/>
  <c r="KS195" i="4"/>
  <c r="KV195" i="4"/>
  <c r="KW195" i="4"/>
  <c r="KX195" i="4"/>
  <c r="KY195" i="4"/>
  <c r="KZ195" i="4"/>
  <c r="LA195" i="4"/>
  <c r="LB195" i="4"/>
  <c r="LC195" i="4"/>
  <c r="LD195" i="4"/>
  <c r="LE195" i="4"/>
  <c r="LF195" i="4"/>
  <c r="LG195" i="4"/>
  <c r="LH195" i="4"/>
  <c r="LI195" i="4"/>
  <c r="LJ195" i="4"/>
  <c r="LK195" i="4"/>
  <c r="LL195" i="4"/>
  <c r="LM195" i="4"/>
  <c r="LN195" i="4"/>
  <c r="LO195" i="4"/>
  <c r="LP195" i="4"/>
  <c r="LQ195" i="4"/>
  <c r="LR195" i="4"/>
  <c r="LS195" i="4"/>
  <c r="LT195" i="4"/>
  <c r="LU195" i="4"/>
  <c r="LV195" i="4"/>
  <c r="LW195" i="4"/>
  <c r="LX195" i="4"/>
  <c r="LY195" i="4"/>
  <c r="LZ195" i="4"/>
  <c r="MA195" i="4"/>
  <c r="MB195" i="4"/>
  <c r="MC195" i="4"/>
  <c r="MD195" i="4"/>
  <c r="ME195" i="4"/>
  <c r="MF195" i="4"/>
  <c r="MG195" i="4"/>
  <c r="MH195" i="4"/>
  <c r="MI195" i="4"/>
  <c r="MJ195" i="4"/>
  <c r="MK195" i="4"/>
  <c r="ML195" i="4"/>
  <c r="MM195" i="4"/>
  <c r="MN195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Z196" i="4"/>
  <c r="AA196" i="4"/>
  <c r="AB196" i="4"/>
  <c r="AC196" i="4"/>
  <c r="AD196" i="4"/>
  <c r="AE196" i="4"/>
  <c r="AF196" i="4"/>
  <c r="AG196" i="4"/>
  <c r="AH196" i="4"/>
  <c r="AI196" i="4"/>
  <c r="AJ196" i="4"/>
  <c r="AK196" i="4"/>
  <c r="AL196" i="4"/>
  <c r="AM196" i="4"/>
  <c r="AN196" i="4"/>
  <c r="AO196" i="4"/>
  <c r="AP196" i="4"/>
  <c r="AQ196" i="4"/>
  <c r="AR196" i="4"/>
  <c r="AS196" i="4"/>
  <c r="AT196" i="4"/>
  <c r="AU196" i="4"/>
  <c r="AV196" i="4"/>
  <c r="AW196" i="4"/>
  <c r="AX196" i="4"/>
  <c r="AY196" i="4"/>
  <c r="AZ196" i="4"/>
  <c r="BA196" i="4"/>
  <c r="BB196" i="4"/>
  <c r="BC196" i="4"/>
  <c r="BD196" i="4"/>
  <c r="BE196" i="4"/>
  <c r="BF196" i="4"/>
  <c r="BG196" i="4"/>
  <c r="BH196" i="4"/>
  <c r="BI196" i="4"/>
  <c r="BJ196" i="4"/>
  <c r="BK196" i="4"/>
  <c r="BL196" i="4"/>
  <c r="BM196" i="4"/>
  <c r="BN196" i="4"/>
  <c r="BO196" i="4"/>
  <c r="BP196" i="4"/>
  <c r="BQ196" i="4"/>
  <c r="BR196" i="4"/>
  <c r="BS196" i="4"/>
  <c r="BT196" i="4"/>
  <c r="BU196" i="4"/>
  <c r="BV196" i="4"/>
  <c r="BW196" i="4"/>
  <c r="BX196" i="4"/>
  <c r="BY196" i="4"/>
  <c r="BZ196" i="4"/>
  <c r="CA196" i="4"/>
  <c r="CB196" i="4"/>
  <c r="CC196" i="4"/>
  <c r="CD196" i="4"/>
  <c r="CE196" i="4"/>
  <c r="CF196" i="4"/>
  <c r="CG196" i="4"/>
  <c r="CH196" i="4"/>
  <c r="CI196" i="4"/>
  <c r="CJ196" i="4"/>
  <c r="CK196" i="4"/>
  <c r="CL196" i="4"/>
  <c r="CM196" i="4"/>
  <c r="CN196" i="4"/>
  <c r="CO196" i="4"/>
  <c r="CP196" i="4"/>
  <c r="CQ196" i="4"/>
  <c r="CR196" i="4"/>
  <c r="CS196" i="4"/>
  <c r="CT196" i="4"/>
  <c r="CU196" i="4"/>
  <c r="CV196" i="4"/>
  <c r="CW196" i="4"/>
  <c r="CX196" i="4"/>
  <c r="CY196" i="4"/>
  <c r="CZ196" i="4"/>
  <c r="DA196" i="4"/>
  <c r="DB196" i="4"/>
  <c r="DC196" i="4"/>
  <c r="DD196" i="4"/>
  <c r="DE196" i="4"/>
  <c r="DF196" i="4"/>
  <c r="DG196" i="4"/>
  <c r="DH196" i="4"/>
  <c r="DI196" i="4"/>
  <c r="DJ196" i="4"/>
  <c r="DK196" i="4"/>
  <c r="DL196" i="4"/>
  <c r="DM196" i="4"/>
  <c r="DN196" i="4"/>
  <c r="DO196" i="4"/>
  <c r="DP196" i="4"/>
  <c r="DQ196" i="4"/>
  <c r="DR196" i="4"/>
  <c r="DS196" i="4"/>
  <c r="DT196" i="4"/>
  <c r="DU196" i="4"/>
  <c r="DV196" i="4"/>
  <c r="DW196" i="4"/>
  <c r="DX196" i="4"/>
  <c r="DY196" i="4"/>
  <c r="DZ196" i="4"/>
  <c r="EA196" i="4"/>
  <c r="EB196" i="4"/>
  <c r="EC196" i="4"/>
  <c r="ED196" i="4"/>
  <c r="EE196" i="4"/>
  <c r="EF196" i="4"/>
  <c r="EG196" i="4"/>
  <c r="EH196" i="4"/>
  <c r="EI196" i="4"/>
  <c r="EJ196" i="4"/>
  <c r="EK196" i="4"/>
  <c r="EL196" i="4"/>
  <c r="EM196" i="4"/>
  <c r="EN196" i="4"/>
  <c r="EO196" i="4"/>
  <c r="EP196" i="4"/>
  <c r="EQ196" i="4"/>
  <c r="ER196" i="4"/>
  <c r="ES196" i="4"/>
  <c r="ET196" i="4"/>
  <c r="EU196" i="4"/>
  <c r="EV196" i="4"/>
  <c r="EW196" i="4"/>
  <c r="EX196" i="4"/>
  <c r="EY196" i="4"/>
  <c r="EZ196" i="4"/>
  <c r="FA196" i="4"/>
  <c r="FB196" i="4"/>
  <c r="FC196" i="4"/>
  <c r="FD196" i="4"/>
  <c r="FE196" i="4"/>
  <c r="FF196" i="4"/>
  <c r="FG196" i="4"/>
  <c r="FH196" i="4"/>
  <c r="FI196" i="4"/>
  <c r="FJ196" i="4"/>
  <c r="FM196" i="4"/>
  <c r="FN196" i="4"/>
  <c r="FO196" i="4"/>
  <c r="FP196" i="4"/>
  <c r="FQ196" i="4"/>
  <c r="FR196" i="4"/>
  <c r="FS196" i="4"/>
  <c r="FT196" i="4"/>
  <c r="FU196" i="4"/>
  <c r="FV196" i="4"/>
  <c r="FW196" i="4"/>
  <c r="FX196" i="4"/>
  <c r="FY196" i="4"/>
  <c r="FZ196" i="4"/>
  <c r="GA196" i="4"/>
  <c r="GB196" i="4"/>
  <c r="GC196" i="4"/>
  <c r="GD196" i="4"/>
  <c r="GE196" i="4"/>
  <c r="GF196" i="4"/>
  <c r="GG196" i="4"/>
  <c r="GH196" i="4"/>
  <c r="GI196" i="4"/>
  <c r="GJ196" i="4"/>
  <c r="GK196" i="4"/>
  <c r="GL196" i="4"/>
  <c r="GM196" i="4"/>
  <c r="GN196" i="4"/>
  <c r="GO196" i="4"/>
  <c r="GP196" i="4"/>
  <c r="GQ196" i="4"/>
  <c r="GS196" i="4"/>
  <c r="GT196" i="4"/>
  <c r="GU196" i="4"/>
  <c r="GV196" i="4"/>
  <c r="GW196" i="4"/>
  <c r="GX196" i="4"/>
  <c r="GY196" i="4"/>
  <c r="GZ196" i="4"/>
  <c r="HA196" i="4"/>
  <c r="HB196" i="4"/>
  <c r="HC196" i="4"/>
  <c r="HD196" i="4"/>
  <c r="HE196" i="4"/>
  <c r="HF196" i="4"/>
  <c r="HG196" i="4"/>
  <c r="HH196" i="4"/>
  <c r="HI196" i="4"/>
  <c r="HJ196" i="4"/>
  <c r="HK196" i="4"/>
  <c r="HL196" i="4"/>
  <c r="HM196" i="4"/>
  <c r="HN196" i="4"/>
  <c r="HO196" i="4"/>
  <c r="HP196" i="4"/>
  <c r="HQ196" i="4"/>
  <c r="HR196" i="4"/>
  <c r="HS196" i="4"/>
  <c r="HT196" i="4"/>
  <c r="HU196" i="4"/>
  <c r="HV196" i="4"/>
  <c r="HW196" i="4"/>
  <c r="HX196" i="4"/>
  <c r="HY196" i="4"/>
  <c r="HZ196" i="4"/>
  <c r="IA196" i="4"/>
  <c r="IB196" i="4"/>
  <c r="IC196" i="4"/>
  <c r="ID196" i="4"/>
  <c r="IE196" i="4"/>
  <c r="IF196" i="4"/>
  <c r="IG196" i="4"/>
  <c r="IH196" i="4"/>
  <c r="II196" i="4"/>
  <c r="IJ196" i="4"/>
  <c r="IK196" i="4"/>
  <c r="IM196" i="4"/>
  <c r="IN196" i="4"/>
  <c r="IO196" i="4"/>
  <c r="IP196" i="4"/>
  <c r="IQ196" i="4"/>
  <c r="IR196" i="4"/>
  <c r="IS196" i="4"/>
  <c r="IT196" i="4"/>
  <c r="IU196" i="4"/>
  <c r="IV196" i="4"/>
  <c r="IW196" i="4"/>
  <c r="IX196" i="4"/>
  <c r="IY196" i="4"/>
  <c r="IZ196" i="4"/>
  <c r="JA196" i="4"/>
  <c r="JB196" i="4"/>
  <c r="JC196" i="4"/>
  <c r="JD196" i="4"/>
  <c r="JE196" i="4"/>
  <c r="JG196" i="4"/>
  <c r="JH196" i="4"/>
  <c r="JI196" i="4"/>
  <c r="JJ196" i="4"/>
  <c r="JK196" i="4"/>
  <c r="JM196" i="4"/>
  <c r="JN196" i="4"/>
  <c r="JO196" i="4"/>
  <c r="JP196" i="4"/>
  <c r="JQ196" i="4"/>
  <c r="JR196" i="4"/>
  <c r="JT196" i="4"/>
  <c r="JU196" i="4"/>
  <c r="JV196" i="4"/>
  <c r="JX196" i="4"/>
  <c r="JY196" i="4"/>
  <c r="JZ196" i="4"/>
  <c r="KA196" i="4"/>
  <c r="KB196" i="4"/>
  <c r="KC196" i="4"/>
  <c r="KD196" i="4"/>
  <c r="KE196" i="4"/>
  <c r="KF196" i="4"/>
  <c r="KG196" i="4"/>
  <c r="KH196" i="4"/>
  <c r="KI196" i="4"/>
  <c r="KJ196" i="4"/>
  <c r="KK196" i="4"/>
  <c r="KL196" i="4"/>
  <c r="KM196" i="4"/>
  <c r="KN196" i="4"/>
  <c r="KO196" i="4"/>
  <c r="KP196" i="4"/>
  <c r="KQ196" i="4"/>
  <c r="KR196" i="4"/>
  <c r="KS196" i="4"/>
  <c r="KV196" i="4"/>
  <c r="KW196" i="4"/>
  <c r="KX196" i="4"/>
  <c r="KY196" i="4"/>
  <c r="KZ196" i="4"/>
  <c r="LA196" i="4"/>
  <c r="LB196" i="4"/>
  <c r="LC196" i="4"/>
  <c r="LD196" i="4"/>
  <c r="LE196" i="4"/>
  <c r="LF196" i="4"/>
  <c r="LG196" i="4"/>
  <c r="LH196" i="4"/>
  <c r="LI196" i="4"/>
  <c r="LJ196" i="4"/>
  <c r="LK196" i="4"/>
  <c r="LL196" i="4"/>
  <c r="LM196" i="4"/>
  <c r="LN196" i="4"/>
  <c r="LO196" i="4"/>
  <c r="LP196" i="4"/>
  <c r="LQ196" i="4"/>
  <c r="LR196" i="4"/>
  <c r="LS196" i="4"/>
  <c r="LT196" i="4"/>
  <c r="LU196" i="4"/>
  <c r="LV196" i="4"/>
  <c r="LW196" i="4"/>
  <c r="LX196" i="4"/>
  <c r="LY196" i="4"/>
  <c r="LZ196" i="4"/>
  <c r="MA196" i="4"/>
  <c r="MB196" i="4"/>
  <c r="MC196" i="4"/>
  <c r="MD196" i="4"/>
  <c r="ME196" i="4"/>
  <c r="MF196" i="4"/>
  <c r="MG196" i="4"/>
  <c r="MH196" i="4"/>
  <c r="MI196" i="4"/>
  <c r="MJ196" i="4"/>
  <c r="MK196" i="4"/>
  <c r="ML196" i="4"/>
  <c r="MM196" i="4"/>
  <c r="MN196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Z197" i="4"/>
  <c r="AA197" i="4"/>
  <c r="AB197" i="4"/>
  <c r="AC197" i="4"/>
  <c r="AD197" i="4"/>
  <c r="AE197" i="4"/>
  <c r="AF197" i="4"/>
  <c r="AG197" i="4"/>
  <c r="AH197" i="4"/>
  <c r="AI197" i="4"/>
  <c r="AJ197" i="4"/>
  <c r="AK197" i="4"/>
  <c r="AL197" i="4"/>
  <c r="AM197" i="4"/>
  <c r="AN197" i="4"/>
  <c r="AO197" i="4"/>
  <c r="AP197" i="4"/>
  <c r="AQ197" i="4"/>
  <c r="AR197" i="4"/>
  <c r="AS197" i="4"/>
  <c r="AT197" i="4"/>
  <c r="AU197" i="4"/>
  <c r="AV197" i="4"/>
  <c r="AW197" i="4"/>
  <c r="AX197" i="4"/>
  <c r="AY197" i="4"/>
  <c r="AZ197" i="4"/>
  <c r="BA197" i="4"/>
  <c r="BB197" i="4"/>
  <c r="BC197" i="4"/>
  <c r="BD197" i="4"/>
  <c r="BE197" i="4"/>
  <c r="BF197" i="4"/>
  <c r="BG197" i="4"/>
  <c r="BH197" i="4"/>
  <c r="BI197" i="4"/>
  <c r="BJ197" i="4"/>
  <c r="BK197" i="4"/>
  <c r="BL197" i="4"/>
  <c r="BM197" i="4"/>
  <c r="BN197" i="4"/>
  <c r="BO197" i="4"/>
  <c r="BP197" i="4"/>
  <c r="BQ197" i="4"/>
  <c r="BR197" i="4"/>
  <c r="BS197" i="4"/>
  <c r="BT197" i="4"/>
  <c r="BU197" i="4"/>
  <c r="BV197" i="4"/>
  <c r="BW197" i="4"/>
  <c r="BX197" i="4"/>
  <c r="BY197" i="4"/>
  <c r="BZ197" i="4"/>
  <c r="CA197" i="4"/>
  <c r="CB197" i="4"/>
  <c r="CC197" i="4"/>
  <c r="CD197" i="4"/>
  <c r="CE197" i="4"/>
  <c r="CF197" i="4"/>
  <c r="CG197" i="4"/>
  <c r="CH197" i="4"/>
  <c r="CI197" i="4"/>
  <c r="CJ197" i="4"/>
  <c r="CK197" i="4"/>
  <c r="CL197" i="4"/>
  <c r="CM197" i="4"/>
  <c r="CN197" i="4"/>
  <c r="CO197" i="4"/>
  <c r="CP197" i="4"/>
  <c r="CQ197" i="4"/>
  <c r="CR197" i="4"/>
  <c r="CS197" i="4"/>
  <c r="CT197" i="4"/>
  <c r="CU197" i="4"/>
  <c r="CV197" i="4"/>
  <c r="CW197" i="4"/>
  <c r="CX197" i="4"/>
  <c r="CY197" i="4"/>
  <c r="CZ197" i="4"/>
  <c r="DA197" i="4"/>
  <c r="DB197" i="4"/>
  <c r="DC197" i="4"/>
  <c r="DD197" i="4"/>
  <c r="DE197" i="4"/>
  <c r="DF197" i="4"/>
  <c r="DG197" i="4"/>
  <c r="DH197" i="4"/>
  <c r="DI197" i="4"/>
  <c r="DJ197" i="4"/>
  <c r="DK197" i="4"/>
  <c r="DL197" i="4"/>
  <c r="DM197" i="4"/>
  <c r="DN197" i="4"/>
  <c r="DO197" i="4"/>
  <c r="DP197" i="4"/>
  <c r="DQ197" i="4"/>
  <c r="DR197" i="4"/>
  <c r="DS197" i="4"/>
  <c r="DT197" i="4"/>
  <c r="DU197" i="4"/>
  <c r="DV197" i="4"/>
  <c r="DW197" i="4"/>
  <c r="DX197" i="4"/>
  <c r="DY197" i="4"/>
  <c r="DZ197" i="4"/>
  <c r="EA197" i="4"/>
  <c r="EB197" i="4"/>
  <c r="EC197" i="4"/>
  <c r="ED197" i="4"/>
  <c r="EE197" i="4"/>
  <c r="EF197" i="4"/>
  <c r="EG197" i="4"/>
  <c r="EH197" i="4"/>
  <c r="EI197" i="4"/>
  <c r="EJ197" i="4"/>
  <c r="EK197" i="4"/>
  <c r="EL197" i="4"/>
  <c r="EM197" i="4"/>
  <c r="EN197" i="4"/>
  <c r="EO197" i="4"/>
  <c r="EP197" i="4"/>
  <c r="EQ197" i="4"/>
  <c r="ER197" i="4"/>
  <c r="ES197" i="4"/>
  <c r="ET197" i="4"/>
  <c r="EU197" i="4"/>
  <c r="EV197" i="4"/>
  <c r="EW197" i="4"/>
  <c r="EX197" i="4"/>
  <c r="EY197" i="4"/>
  <c r="EZ197" i="4"/>
  <c r="FA197" i="4"/>
  <c r="FB197" i="4"/>
  <c r="FC197" i="4"/>
  <c r="FD197" i="4"/>
  <c r="FE197" i="4"/>
  <c r="FF197" i="4"/>
  <c r="FG197" i="4"/>
  <c r="FH197" i="4"/>
  <c r="FI197" i="4"/>
  <c r="FJ197" i="4"/>
  <c r="FM197" i="4"/>
  <c r="FN197" i="4"/>
  <c r="FO197" i="4"/>
  <c r="FP197" i="4"/>
  <c r="FQ197" i="4"/>
  <c r="FR197" i="4"/>
  <c r="FS197" i="4"/>
  <c r="FT197" i="4"/>
  <c r="FU197" i="4"/>
  <c r="FV197" i="4"/>
  <c r="FW197" i="4"/>
  <c r="FX197" i="4"/>
  <c r="FY197" i="4"/>
  <c r="FZ197" i="4"/>
  <c r="GA197" i="4"/>
  <c r="GB197" i="4"/>
  <c r="GC197" i="4"/>
  <c r="GD197" i="4"/>
  <c r="GE197" i="4"/>
  <c r="GF197" i="4"/>
  <c r="GG197" i="4"/>
  <c r="GH197" i="4"/>
  <c r="GI197" i="4"/>
  <c r="GJ197" i="4"/>
  <c r="GK197" i="4"/>
  <c r="GL197" i="4"/>
  <c r="GM197" i="4"/>
  <c r="GN197" i="4"/>
  <c r="GO197" i="4"/>
  <c r="GP197" i="4"/>
  <c r="GQ197" i="4"/>
  <c r="GS197" i="4"/>
  <c r="GT197" i="4"/>
  <c r="GU197" i="4"/>
  <c r="GV197" i="4"/>
  <c r="GW197" i="4"/>
  <c r="GX197" i="4"/>
  <c r="GY197" i="4"/>
  <c r="GZ197" i="4"/>
  <c r="HA197" i="4"/>
  <c r="HB197" i="4"/>
  <c r="HC197" i="4"/>
  <c r="HD197" i="4"/>
  <c r="HE197" i="4"/>
  <c r="HF197" i="4"/>
  <c r="HG197" i="4"/>
  <c r="HH197" i="4"/>
  <c r="HI197" i="4"/>
  <c r="HJ197" i="4"/>
  <c r="HK197" i="4"/>
  <c r="HL197" i="4"/>
  <c r="HM197" i="4"/>
  <c r="HN197" i="4"/>
  <c r="HO197" i="4"/>
  <c r="HP197" i="4"/>
  <c r="HQ197" i="4"/>
  <c r="HR197" i="4"/>
  <c r="HS197" i="4"/>
  <c r="HT197" i="4"/>
  <c r="HU197" i="4"/>
  <c r="HV197" i="4"/>
  <c r="HW197" i="4"/>
  <c r="HX197" i="4"/>
  <c r="HY197" i="4"/>
  <c r="HZ197" i="4"/>
  <c r="IA197" i="4"/>
  <c r="IB197" i="4"/>
  <c r="IC197" i="4"/>
  <c r="ID197" i="4"/>
  <c r="IE197" i="4"/>
  <c r="IF197" i="4"/>
  <c r="IG197" i="4"/>
  <c r="IH197" i="4"/>
  <c r="II197" i="4"/>
  <c r="IJ197" i="4"/>
  <c r="IK197" i="4"/>
  <c r="IM197" i="4"/>
  <c r="IN197" i="4"/>
  <c r="IO197" i="4"/>
  <c r="IP197" i="4"/>
  <c r="IQ197" i="4"/>
  <c r="IR197" i="4"/>
  <c r="IS197" i="4"/>
  <c r="IT197" i="4"/>
  <c r="IU197" i="4"/>
  <c r="IV197" i="4"/>
  <c r="IW197" i="4"/>
  <c r="IX197" i="4"/>
  <c r="IY197" i="4"/>
  <c r="IZ197" i="4"/>
  <c r="JA197" i="4"/>
  <c r="JB197" i="4"/>
  <c r="JC197" i="4"/>
  <c r="JD197" i="4"/>
  <c r="JE197" i="4"/>
  <c r="JG197" i="4"/>
  <c r="JH197" i="4"/>
  <c r="JI197" i="4"/>
  <c r="JJ197" i="4"/>
  <c r="JK197" i="4"/>
  <c r="JM197" i="4"/>
  <c r="JN197" i="4"/>
  <c r="JO197" i="4"/>
  <c r="JP197" i="4"/>
  <c r="JQ197" i="4"/>
  <c r="JR197" i="4"/>
  <c r="JT197" i="4"/>
  <c r="JU197" i="4"/>
  <c r="JV197" i="4"/>
  <c r="JX197" i="4"/>
  <c r="JY197" i="4"/>
  <c r="JZ197" i="4"/>
  <c r="KA197" i="4"/>
  <c r="KB197" i="4"/>
  <c r="KC197" i="4"/>
  <c r="KD197" i="4"/>
  <c r="KE197" i="4"/>
  <c r="KF197" i="4"/>
  <c r="KG197" i="4"/>
  <c r="KH197" i="4"/>
  <c r="KI197" i="4"/>
  <c r="KJ197" i="4"/>
  <c r="KK197" i="4"/>
  <c r="KL197" i="4"/>
  <c r="KM197" i="4"/>
  <c r="KN197" i="4"/>
  <c r="KO197" i="4"/>
  <c r="KP197" i="4"/>
  <c r="KQ197" i="4"/>
  <c r="KR197" i="4"/>
  <c r="KS197" i="4"/>
  <c r="KV197" i="4"/>
  <c r="KW197" i="4"/>
  <c r="KX197" i="4"/>
  <c r="KY197" i="4"/>
  <c r="KZ197" i="4"/>
  <c r="LA197" i="4"/>
  <c r="LB197" i="4"/>
  <c r="LC197" i="4"/>
  <c r="LD197" i="4"/>
  <c r="LE197" i="4"/>
  <c r="LF197" i="4"/>
  <c r="LG197" i="4"/>
  <c r="LH197" i="4"/>
  <c r="LI197" i="4"/>
  <c r="LJ197" i="4"/>
  <c r="LK197" i="4"/>
  <c r="LL197" i="4"/>
  <c r="LM197" i="4"/>
  <c r="LN197" i="4"/>
  <c r="LO197" i="4"/>
  <c r="LP197" i="4"/>
  <c r="LQ197" i="4"/>
  <c r="LR197" i="4"/>
  <c r="LS197" i="4"/>
  <c r="LT197" i="4"/>
  <c r="LU197" i="4"/>
  <c r="LV197" i="4"/>
  <c r="LW197" i="4"/>
  <c r="LX197" i="4"/>
  <c r="LY197" i="4"/>
  <c r="LZ197" i="4"/>
  <c r="MA197" i="4"/>
  <c r="MB197" i="4"/>
  <c r="MC197" i="4"/>
  <c r="MD197" i="4"/>
  <c r="ME197" i="4"/>
  <c r="MF197" i="4"/>
  <c r="MG197" i="4"/>
  <c r="MH197" i="4"/>
  <c r="MI197" i="4"/>
  <c r="MJ197" i="4"/>
  <c r="MK197" i="4"/>
  <c r="ML197" i="4"/>
  <c r="MM197" i="4"/>
  <c r="MN197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Z198" i="4"/>
  <c r="AA198" i="4"/>
  <c r="AB198" i="4"/>
  <c r="AC198" i="4"/>
  <c r="AD198" i="4"/>
  <c r="AE198" i="4"/>
  <c r="AF198" i="4"/>
  <c r="AG198" i="4"/>
  <c r="AH198" i="4"/>
  <c r="AI198" i="4"/>
  <c r="AJ198" i="4"/>
  <c r="AK198" i="4"/>
  <c r="AL198" i="4"/>
  <c r="AM198" i="4"/>
  <c r="AN198" i="4"/>
  <c r="AO198" i="4"/>
  <c r="AP198" i="4"/>
  <c r="AQ198" i="4"/>
  <c r="AR198" i="4"/>
  <c r="AS198" i="4"/>
  <c r="AT198" i="4"/>
  <c r="AU198" i="4"/>
  <c r="AV198" i="4"/>
  <c r="AW198" i="4"/>
  <c r="AX198" i="4"/>
  <c r="AY198" i="4"/>
  <c r="AZ198" i="4"/>
  <c r="BA198" i="4"/>
  <c r="BB198" i="4"/>
  <c r="BC198" i="4"/>
  <c r="BD198" i="4"/>
  <c r="BE198" i="4"/>
  <c r="BF198" i="4"/>
  <c r="BG198" i="4"/>
  <c r="BH198" i="4"/>
  <c r="BI198" i="4"/>
  <c r="BJ198" i="4"/>
  <c r="BK198" i="4"/>
  <c r="BL198" i="4"/>
  <c r="BM198" i="4"/>
  <c r="BN198" i="4"/>
  <c r="BO198" i="4"/>
  <c r="BP198" i="4"/>
  <c r="BQ198" i="4"/>
  <c r="BR198" i="4"/>
  <c r="BS198" i="4"/>
  <c r="BT198" i="4"/>
  <c r="BU198" i="4"/>
  <c r="BV198" i="4"/>
  <c r="BW198" i="4"/>
  <c r="BX198" i="4"/>
  <c r="BY198" i="4"/>
  <c r="BZ198" i="4"/>
  <c r="CA198" i="4"/>
  <c r="CB198" i="4"/>
  <c r="CC198" i="4"/>
  <c r="CD198" i="4"/>
  <c r="CE198" i="4"/>
  <c r="CF198" i="4"/>
  <c r="CG198" i="4"/>
  <c r="CH198" i="4"/>
  <c r="CI198" i="4"/>
  <c r="CJ198" i="4"/>
  <c r="CK198" i="4"/>
  <c r="CL198" i="4"/>
  <c r="CM198" i="4"/>
  <c r="CN198" i="4"/>
  <c r="CO198" i="4"/>
  <c r="CP198" i="4"/>
  <c r="CQ198" i="4"/>
  <c r="CR198" i="4"/>
  <c r="CS198" i="4"/>
  <c r="CT198" i="4"/>
  <c r="CU198" i="4"/>
  <c r="CV198" i="4"/>
  <c r="CW198" i="4"/>
  <c r="CX198" i="4"/>
  <c r="CY198" i="4"/>
  <c r="CZ198" i="4"/>
  <c r="DA198" i="4"/>
  <c r="DB198" i="4"/>
  <c r="DC198" i="4"/>
  <c r="DD198" i="4"/>
  <c r="DE198" i="4"/>
  <c r="DF198" i="4"/>
  <c r="DG198" i="4"/>
  <c r="DH198" i="4"/>
  <c r="DI198" i="4"/>
  <c r="DJ198" i="4"/>
  <c r="DK198" i="4"/>
  <c r="DL198" i="4"/>
  <c r="DM198" i="4"/>
  <c r="DN198" i="4"/>
  <c r="DO198" i="4"/>
  <c r="DP198" i="4"/>
  <c r="DQ198" i="4"/>
  <c r="DR198" i="4"/>
  <c r="DS198" i="4"/>
  <c r="DT198" i="4"/>
  <c r="DU198" i="4"/>
  <c r="DV198" i="4"/>
  <c r="DW198" i="4"/>
  <c r="DX198" i="4"/>
  <c r="DY198" i="4"/>
  <c r="DZ198" i="4"/>
  <c r="EA198" i="4"/>
  <c r="EB198" i="4"/>
  <c r="EC198" i="4"/>
  <c r="ED198" i="4"/>
  <c r="EE198" i="4"/>
  <c r="EF198" i="4"/>
  <c r="EG198" i="4"/>
  <c r="EH198" i="4"/>
  <c r="EI198" i="4"/>
  <c r="EJ198" i="4"/>
  <c r="EK198" i="4"/>
  <c r="EL198" i="4"/>
  <c r="EM198" i="4"/>
  <c r="EN198" i="4"/>
  <c r="EO198" i="4"/>
  <c r="EP198" i="4"/>
  <c r="EQ198" i="4"/>
  <c r="ER198" i="4"/>
  <c r="ES198" i="4"/>
  <c r="ET198" i="4"/>
  <c r="EU198" i="4"/>
  <c r="EV198" i="4"/>
  <c r="EW198" i="4"/>
  <c r="EX198" i="4"/>
  <c r="EY198" i="4"/>
  <c r="EZ198" i="4"/>
  <c r="FA198" i="4"/>
  <c r="FB198" i="4"/>
  <c r="FC198" i="4"/>
  <c r="FD198" i="4"/>
  <c r="FE198" i="4"/>
  <c r="FF198" i="4"/>
  <c r="FG198" i="4"/>
  <c r="FH198" i="4"/>
  <c r="FI198" i="4"/>
  <c r="FJ198" i="4"/>
  <c r="FM198" i="4"/>
  <c r="FN198" i="4"/>
  <c r="FO198" i="4"/>
  <c r="FP198" i="4"/>
  <c r="FQ198" i="4"/>
  <c r="FR198" i="4"/>
  <c r="FS198" i="4"/>
  <c r="FT198" i="4"/>
  <c r="FU198" i="4"/>
  <c r="FV198" i="4"/>
  <c r="FW198" i="4"/>
  <c r="FX198" i="4"/>
  <c r="FY198" i="4"/>
  <c r="FZ198" i="4"/>
  <c r="GA198" i="4"/>
  <c r="GB198" i="4"/>
  <c r="GC198" i="4"/>
  <c r="GD198" i="4"/>
  <c r="GE198" i="4"/>
  <c r="GF198" i="4"/>
  <c r="GG198" i="4"/>
  <c r="GH198" i="4"/>
  <c r="GI198" i="4"/>
  <c r="GJ198" i="4"/>
  <c r="GK198" i="4"/>
  <c r="GL198" i="4"/>
  <c r="GM198" i="4"/>
  <c r="GN198" i="4"/>
  <c r="GO198" i="4"/>
  <c r="GP198" i="4"/>
  <c r="GQ198" i="4"/>
  <c r="GS198" i="4"/>
  <c r="GT198" i="4"/>
  <c r="GU198" i="4"/>
  <c r="GV198" i="4"/>
  <c r="GW198" i="4"/>
  <c r="GX198" i="4"/>
  <c r="GY198" i="4"/>
  <c r="GZ198" i="4"/>
  <c r="HA198" i="4"/>
  <c r="HB198" i="4"/>
  <c r="HC198" i="4"/>
  <c r="HD198" i="4"/>
  <c r="HE198" i="4"/>
  <c r="HF198" i="4"/>
  <c r="HG198" i="4"/>
  <c r="HH198" i="4"/>
  <c r="HI198" i="4"/>
  <c r="HJ198" i="4"/>
  <c r="HK198" i="4"/>
  <c r="HL198" i="4"/>
  <c r="HM198" i="4"/>
  <c r="HN198" i="4"/>
  <c r="HO198" i="4"/>
  <c r="HP198" i="4"/>
  <c r="HQ198" i="4"/>
  <c r="HR198" i="4"/>
  <c r="HS198" i="4"/>
  <c r="HT198" i="4"/>
  <c r="HU198" i="4"/>
  <c r="HV198" i="4"/>
  <c r="HW198" i="4"/>
  <c r="HX198" i="4"/>
  <c r="HY198" i="4"/>
  <c r="HZ198" i="4"/>
  <c r="IA198" i="4"/>
  <c r="IB198" i="4"/>
  <c r="IC198" i="4"/>
  <c r="ID198" i="4"/>
  <c r="IE198" i="4"/>
  <c r="IF198" i="4"/>
  <c r="IG198" i="4"/>
  <c r="IH198" i="4"/>
  <c r="II198" i="4"/>
  <c r="IJ198" i="4"/>
  <c r="IK198" i="4"/>
  <c r="IM198" i="4"/>
  <c r="IN198" i="4"/>
  <c r="IO198" i="4"/>
  <c r="IP198" i="4"/>
  <c r="IQ198" i="4"/>
  <c r="IR198" i="4"/>
  <c r="IS198" i="4"/>
  <c r="IT198" i="4"/>
  <c r="IU198" i="4"/>
  <c r="IV198" i="4"/>
  <c r="IW198" i="4"/>
  <c r="IX198" i="4"/>
  <c r="IY198" i="4"/>
  <c r="IZ198" i="4"/>
  <c r="JA198" i="4"/>
  <c r="JB198" i="4"/>
  <c r="JC198" i="4"/>
  <c r="JD198" i="4"/>
  <c r="JE198" i="4"/>
  <c r="JG198" i="4"/>
  <c r="JH198" i="4"/>
  <c r="JI198" i="4"/>
  <c r="JJ198" i="4"/>
  <c r="JK198" i="4"/>
  <c r="JM198" i="4"/>
  <c r="JN198" i="4"/>
  <c r="JO198" i="4"/>
  <c r="JP198" i="4"/>
  <c r="JQ198" i="4"/>
  <c r="JR198" i="4"/>
  <c r="JT198" i="4"/>
  <c r="JU198" i="4"/>
  <c r="JV198" i="4"/>
  <c r="JX198" i="4"/>
  <c r="JY198" i="4"/>
  <c r="JZ198" i="4"/>
  <c r="KA198" i="4"/>
  <c r="KB198" i="4"/>
  <c r="KC198" i="4"/>
  <c r="KD198" i="4"/>
  <c r="KE198" i="4"/>
  <c r="KF198" i="4"/>
  <c r="KG198" i="4"/>
  <c r="KH198" i="4"/>
  <c r="KI198" i="4"/>
  <c r="KJ198" i="4"/>
  <c r="KK198" i="4"/>
  <c r="KL198" i="4"/>
  <c r="KM198" i="4"/>
  <c r="KN198" i="4"/>
  <c r="KO198" i="4"/>
  <c r="KP198" i="4"/>
  <c r="KQ198" i="4"/>
  <c r="KR198" i="4"/>
  <c r="KS198" i="4"/>
  <c r="KV198" i="4"/>
  <c r="KW198" i="4"/>
  <c r="KX198" i="4"/>
  <c r="KY198" i="4"/>
  <c r="KZ198" i="4"/>
  <c r="LA198" i="4"/>
  <c r="LB198" i="4"/>
  <c r="LC198" i="4"/>
  <c r="LD198" i="4"/>
  <c r="LE198" i="4"/>
  <c r="LF198" i="4"/>
  <c r="LG198" i="4"/>
  <c r="LH198" i="4"/>
  <c r="LI198" i="4"/>
  <c r="LJ198" i="4"/>
  <c r="LK198" i="4"/>
  <c r="LL198" i="4"/>
  <c r="LM198" i="4"/>
  <c r="LN198" i="4"/>
  <c r="LO198" i="4"/>
  <c r="LP198" i="4"/>
  <c r="LQ198" i="4"/>
  <c r="LR198" i="4"/>
  <c r="LS198" i="4"/>
  <c r="LT198" i="4"/>
  <c r="LU198" i="4"/>
  <c r="LV198" i="4"/>
  <c r="LW198" i="4"/>
  <c r="LX198" i="4"/>
  <c r="LY198" i="4"/>
  <c r="LZ198" i="4"/>
  <c r="MA198" i="4"/>
  <c r="MB198" i="4"/>
  <c r="MC198" i="4"/>
  <c r="MD198" i="4"/>
  <c r="ME198" i="4"/>
  <c r="MF198" i="4"/>
  <c r="MG198" i="4"/>
  <c r="MH198" i="4"/>
  <c r="MI198" i="4"/>
  <c r="MJ198" i="4"/>
  <c r="MK198" i="4"/>
  <c r="ML198" i="4"/>
  <c r="MM198" i="4"/>
  <c r="MN198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Z199" i="4"/>
  <c r="AA199" i="4"/>
  <c r="AB199" i="4"/>
  <c r="AC199" i="4"/>
  <c r="AD199" i="4"/>
  <c r="AE199" i="4"/>
  <c r="AF199" i="4"/>
  <c r="AG199" i="4"/>
  <c r="AH199" i="4"/>
  <c r="AI199" i="4"/>
  <c r="AJ199" i="4"/>
  <c r="AK199" i="4"/>
  <c r="AL199" i="4"/>
  <c r="AM199" i="4"/>
  <c r="AN199" i="4"/>
  <c r="AO199" i="4"/>
  <c r="AP199" i="4"/>
  <c r="AQ199" i="4"/>
  <c r="AR199" i="4"/>
  <c r="AS199" i="4"/>
  <c r="AT199" i="4"/>
  <c r="AU199" i="4"/>
  <c r="AV199" i="4"/>
  <c r="AW199" i="4"/>
  <c r="AX199" i="4"/>
  <c r="AY199" i="4"/>
  <c r="AZ199" i="4"/>
  <c r="BA199" i="4"/>
  <c r="BB199" i="4"/>
  <c r="BC199" i="4"/>
  <c r="BD199" i="4"/>
  <c r="BE199" i="4"/>
  <c r="BF199" i="4"/>
  <c r="BG199" i="4"/>
  <c r="BH199" i="4"/>
  <c r="BI199" i="4"/>
  <c r="BJ199" i="4"/>
  <c r="BK199" i="4"/>
  <c r="BL199" i="4"/>
  <c r="BM199" i="4"/>
  <c r="BN199" i="4"/>
  <c r="BO199" i="4"/>
  <c r="BP199" i="4"/>
  <c r="BQ199" i="4"/>
  <c r="BR199" i="4"/>
  <c r="BS199" i="4"/>
  <c r="BT199" i="4"/>
  <c r="BU199" i="4"/>
  <c r="BV199" i="4"/>
  <c r="BW199" i="4"/>
  <c r="BX199" i="4"/>
  <c r="BY199" i="4"/>
  <c r="BZ199" i="4"/>
  <c r="CA199" i="4"/>
  <c r="CB199" i="4"/>
  <c r="CC199" i="4"/>
  <c r="CD199" i="4"/>
  <c r="CE199" i="4"/>
  <c r="CF199" i="4"/>
  <c r="CG199" i="4"/>
  <c r="CH199" i="4"/>
  <c r="CI199" i="4"/>
  <c r="CJ199" i="4"/>
  <c r="CK199" i="4"/>
  <c r="CL199" i="4"/>
  <c r="CM199" i="4"/>
  <c r="CN199" i="4"/>
  <c r="CO199" i="4"/>
  <c r="CP199" i="4"/>
  <c r="CQ199" i="4"/>
  <c r="CR199" i="4"/>
  <c r="CS199" i="4"/>
  <c r="CT199" i="4"/>
  <c r="CU199" i="4"/>
  <c r="CV199" i="4"/>
  <c r="CW199" i="4"/>
  <c r="CX199" i="4"/>
  <c r="CY199" i="4"/>
  <c r="CZ199" i="4"/>
  <c r="DA199" i="4"/>
  <c r="DB199" i="4"/>
  <c r="DC199" i="4"/>
  <c r="DD199" i="4"/>
  <c r="DE199" i="4"/>
  <c r="DF199" i="4"/>
  <c r="DG199" i="4"/>
  <c r="DH199" i="4"/>
  <c r="DI199" i="4"/>
  <c r="DJ199" i="4"/>
  <c r="DK199" i="4"/>
  <c r="DL199" i="4"/>
  <c r="DM199" i="4"/>
  <c r="DN199" i="4"/>
  <c r="DO199" i="4"/>
  <c r="DP199" i="4"/>
  <c r="DQ199" i="4"/>
  <c r="DR199" i="4"/>
  <c r="DS199" i="4"/>
  <c r="DT199" i="4"/>
  <c r="DU199" i="4"/>
  <c r="DV199" i="4"/>
  <c r="DW199" i="4"/>
  <c r="DX199" i="4"/>
  <c r="DY199" i="4"/>
  <c r="DZ199" i="4"/>
  <c r="EA199" i="4"/>
  <c r="EB199" i="4"/>
  <c r="EC199" i="4"/>
  <c r="ED199" i="4"/>
  <c r="EE199" i="4"/>
  <c r="EF199" i="4"/>
  <c r="EG199" i="4"/>
  <c r="EH199" i="4"/>
  <c r="EI199" i="4"/>
  <c r="EJ199" i="4"/>
  <c r="EK199" i="4"/>
  <c r="EL199" i="4"/>
  <c r="EM199" i="4"/>
  <c r="EN199" i="4"/>
  <c r="EO199" i="4"/>
  <c r="EP199" i="4"/>
  <c r="EQ199" i="4"/>
  <c r="ER199" i="4"/>
  <c r="ES199" i="4"/>
  <c r="ET199" i="4"/>
  <c r="EU199" i="4"/>
  <c r="EV199" i="4"/>
  <c r="EW199" i="4"/>
  <c r="EX199" i="4"/>
  <c r="EY199" i="4"/>
  <c r="EZ199" i="4"/>
  <c r="FA199" i="4"/>
  <c r="FB199" i="4"/>
  <c r="FC199" i="4"/>
  <c r="FD199" i="4"/>
  <c r="FE199" i="4"/>
  <c r="FF199" i="4"/>
  <c r="FG199" i="4"/>
  <c r="FH199" i="4"/>
  <c r="FI199" i="4"/>
  <c r="FJ199" i="4"/>
  <c r="FM199" i="4"/>
  <c r="FN199" i="4"/>
  <c r="FO199" i="4"/>
  <c r="FP199" i="4"/>
  <c r="FQ199" i="4"/>
  <c r="FR199" i="4"/>
  <c r="FS199" i="4"/>
  <c r="FT199" i="4"/>
  <c r="FU199" i="4"/>
  <c r="FV199" i="4"/>
  <c r="FW199" i="4"/>
  <c r="FX199" i="4"/>
  <c r="FY199" i="4"/>
  <c r="FZ199" i="4"/>
  <c r="GA199" i="4"/>
  <c r="GB199" i="4"/>
  <c r="GC199" i="4"/>
  <c r="GD199" i="4"/>
  <c r="GE199" i="4"/>
  <c r="GF199" i="4"/>
  <c r="GG199" i="4"/>
  <c r="GH199" i="4"/>
  <c r="GI199" i="4"/>
  <c r="GJ199" i="4"/>
  <c r="GK199" i="4"/>
  <c r="GL199" i="4"/>
  <c r="GM199" i="4"/>
  <c r="GN199" i="4"/>
  <c r="GO199" i="4"/>
  <c r="GP199" i="4"/>
  <c r="GQ199" i="4"/>
  <c r="GS199" i="4"/>
  <c r="GT199" i="4"/>
  <c r="GU199" i="4"/>
  <c r="GV199" i="4"/>
  <c r="GW199" i="4"/>
  <c r="GX199" i="4"/>
  <c r="GY199" i="4"/>
  <c r="GZ199" i="4"/>
  <c r="HA199" i="4"/>
  <c r="HB199" i="4"/>
  <c r="HC199" i="4"/>
  <c r="HD199" i="4"/>
  <c r="HE199" i="4"/>
  <c r="HF199" i="4"/>
  <c r="HG199" i="4"/>
  <c r="HH199" i="4"/>
  <c r="HI199" i="4"/>
  <c r="HJ199" i="4"/>
  <c r="HK199" i="4"/>
  <c r="HL199" i="4"/>
  <c r="HM199" i="4"/>
  <c r="HN199" i="4"/>
  <c r="HO199" i="4"/>
  <c r="HP199" i="4"/>
  <c r="HQ199" i="4"/>
  <c r="HR199" i="4"/>
  <c r="HS199" i="4"/>
  <c r="HT199" i="4"/>
  <c r="HU199" i="4"/>
  <c r="HV199" i="4"/>
  <c r="HW199" i="4"/>
  <c r="HX199" i="4"/>
  <c r="HY199" i="4"/>
  <c r="HZ199" i="4"/>
  <c r="IA199" i="4"/>
  <c r="IB199" i="4"/>
  <c r="IC199" i="4"/>
  <c r="ID199" i="4"/>
  <c r="IE199" i="4"/>
  <c r="IF199" i="4"/>
  <c r="IG199" i="4"/>
  <c r="IH199" i="4"/>
  <c r="II199" i="4"/>
  <c r="IJ199" i="4"/>
  <c r="IK199" i="4"/>
  <c r="IM199" i="4"/>
  <c r="IN199" i="4"/>
  <c r="IO199" i="4"/>
  <c r="IP199" i="4"/>
  <c r="IQ199" i="4"/>
  <c r="IR199" i="4"/>
  <c r="IS199" i="4"/>
  <c r="IT199" i="4"/>
  <c r="IU199" i="4"/>
  <c r="IV199" i="4"/>
  <c r="IW199" i="4"/>
  <c r="IX199" i="4"/>
  <c r="IY199" i="4"/>
  <c r="IZ199" i="4"/>
  <c r="JA199" i="4"/>
  <c r="JB199" i="4"/>
  <c r="JC199" i="4"/>
  <c r="JD199" i="4"/>
  <c r="JE199" i="4"/>
  <c r="JG199" i="4"/>
  <c r="JH199" i="4"/>
  <c r="JI199" i="4"/>
  <c r="JJ199" i="4"/>
  <c r="JK199" i="4"/>
  <c r="JM199" i="4"/>
  <c r="JN199" i="4"/>
  <c r="JO199" i="4"/>
  <c r="JP199" i="4"/>
  <c r="JQ199" i="4"/>
  <c r="JR199" i="4"/>
  <c r="JT199" i="4"/>
  <c r="JU199" i="4"/>
  <c r="JV199" i="4"/>
  <c r="JX199" i="4"/>
  <c r="JY199" i="4"/>
  <c r="JZ199" i="4"/>
  <c r="KA199" i="4"/>
  <c r="KB199" i="4"/>
  <c r="KC199" i="4"/>
  <c r="KD199" i="4"/>
  <c r="KE199" i="4"/>
  <c r="KF199" i="4"/>
  <c r="KG199" i="4"/>
  <c r="KH199" i="4"/>
  <c r="KI199" i="4"/>
  <c r="KJ199" i="4"/>
  <c r="KK199" i="4"/>
  <c r="KL199" i="4"/>
  <c r="KM199" i="4"/>
  <c r="KN199" i="4"/>
  <c r="KO199" i="4"/>
  <c r="KP199" i="4"/>
  <c r="KQ199" i="4"/>
  <c r="KR199" i="4"/>
  <c r="KS199" i="4"/>
  <c r="KV199" i="4"/>
  <c r="KW199" i="4"/>
  <c r="KX199" i="4"/>
  <c r="KY199" i="4"/>
  <c r="KZ199" i="4"/>
  <c r="LA199" i="4"/>
  <c r="LB199" i="4"/>
  <c r="LC199" i="4"/>
  <c r="LD199" i="4"/>
  <c r="LE199" i="4"/>
  <c r="LF199" i="4"/>
  <c r="LG199" i="4"/>
  <c r="LH199" i="4"/>
  <c r="LI199" i="4"/>
  <c r="LJ199" i="4"/>
  <c r="LK199" i="4"/>
  <c r="LL199" i="4"/>
  <c r="LM199" i="4"/>
  <c r="LN199" i="4"/>
  <c r="LO199" i="4"/>
  <c r="LP199" i="4"/>
  <c r="LQ199" i="4"/>
  <c r="LR199" i="4"/>
  <c r="LS199" i="4"/>
  <c r="LT199" i="4"/>
  <c r="LU199" i="4"/>
  <c r="LV199" i="4"/>
  <c r="LW199" i="4"/>
  <c r="LX199" i="4"/>
  <c r="LY199" i="4"/>
  <c r="LZ199" i="4"/>
  <c r="MA199" i="4"/>
  <c r="MB199" i="4"/>
  <c r="MC199" i="4"/>
  <c r="MD199" i="4"/>
  <c r="ME199" i="4"/>
  <c r="MF199" i="4"/>
  <c r="MG199" i="4"/>
  <c r="MH199" i="4"/>
  <c r="MI199" i="4"/>
  <c r="MJ199" i="4"/>
  <c r="MK199" i="4"/>
  <c r="ML199" i="4"/>
  <c r="MM199" i="4"/>
  <c r="MN199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Z200" i="4"/>
  <c r="AA200" i="4"/>
  <c r="AB200" i="4"/>
  <c r="AC200" i="4"/>
  <c r="AD200" i="4"/>
  <c r="AE200" i="4"/>
  <c r="AF200" i="4"/>
  <c r="AG200" i="4"/>
  <c r="AH200" i="4"/>
  <c r="AI200" i="4"/>
  <c r="AJ200" i="4"/>
  <c r="AK200" i="4"/>
  <c r="AL200" i="4"/>
  <c r="AM200" i="4"/>
  <c r="AN200" i="4"/>
  <c r="AO200" i="4"/>
  <c r="AP200" i="4"/>
  <c r="AQ200" i="4"/>
  <c r="AR200" i="4"/>
  <c r="AS200" i="4"/>
  <c r="AT200" i="4"/>
  <c r="AU200" i="4"/>
  <c r="AV200" i="4"/>
  <c r="AW200" i="4"/>
  <c r="AX200" i="4"/>
  <c r="AY200" i="4"/>
  <c r="AZ200" i="4"/>
  <c r="BA200" i="4"/>
  <c r="BB200" i="4"/>
  <c r="BC200" i="4"/>
  <c r="BD200" i="4"/>
  <c r="BE200" i="4"/>
  <c r="BF200" i="4"/>
  <c r="BG200" i="4"/>
  <c r="BH200" i="4"/>
  <c r="BI200" i="4"/>
  <c r="BJ200" i="4"/>
  <c r="BK200" i="4"/>
  <c r="BL200" i="4"/>
  <c r="BM200" i="4"/>
  <c r="BN200" i="4"/>
  <c r="BO200" i="4"/>
  <c r="BP200" i="4"/>
  <c r="BQ200" i="4"/>
  <c r="BR200" i="4"/>
  <c r="BS200" i="4"/>
  <c r="BT200" i="4"/>
  <c r="BU200" i="4"/>
  <c r="BV200" i="4"/>
  <c r="BW200" i="4"/>
  <c r="BX200" i="4"/>
  <c r="BY200" i="4"/>
  <c r="BZ200" i="4"/>
  <c r="CA200" i="4"/>
  <c r="CB200" i="4"/>
  <c r="CC200" i="4"/>
  <c r="CD200" i="4"/>
  <c r="CE200" i="4"/>
  <c r="CF200" i="4"/>
  <c r="CG200" i="4"/>
  <c r="CH200" i="4"/>
  <c r="CI200" i="4"/>
  <c r="CJ200" i="4"/>
  <c r="CK200" i="4"/>
  <c r="CL200" i="4"/>
  <c r="CM200" i="4"/>
  <c r="CN200" i="4"/>
  <c r="CO200" i="4"/>
  <c r="CP200" i="4"/>
  <c r="CQ200" i="4"/>
  <c r="CR200" i="4"/>
  <c r="CS200" i="4"/>
  <c r="CT200" i="4"/>
  <c r="CU200" i="4"/>
  <c r="CV200" i="4"/>
  <c r="CW200" i="4"/>
  <c r="CX200" i="4"/>
  <c r="CY200" i="4"/>
  <c r="CZ200" i="4"/>
  <c r="DA200" i="4"/>
  <c r="DB200" i="4"/>
  <c r="DC200" i="4"/>
  <c r="DD200" i="4"/>
  <c r="DE200" i="4"/>
  <c r="DF200" i="4"/>
  <c r="DG200" i="4"/>
  <c r="DH200" i="4"/>
  <c r="DI200" i="4"/>
  <c r="DJ200" i="4"/>
  <c r="DK200" i="4"/>
  <c r="DL200" i="4"/>
  <c r="DM200" i="4"/>
  <c r="DN200" i="4"/>
  <c r="DO200" i="4"/>
  <c r="DP200" i="4"/>
  <c r="DQ200" i="4"/>
  <c r="DR200" i="4"/>
  <c r="DS200" i="4"/>
  <c r="DT200" i="4"/>
  <c r="DU200" i="4"/>
  <c r="DV200" i="4"/>
  <c r="DW200" i="4"/>
  <c r="DX200" i="4"/>
  <c r="DY200" i="4"/>
  <c r="DZ200" i="4"/>
  <c r="EA200" i="4"/>
  <c r="EB200" i="4"/>
  <c r="EC200" i="4"/>
  <c r="ED200" i="4"/>
  <c r="EE200" i="4"/>
  <c r="EF200" i="4"/>
  <c r="EG200" i="4"/>
  <c r="EH200" i="4"/>
  <c r="EI200" i="4"/>
  <c r="EJ200" i="4"/>
  <c r="EK200" i="4"/>
  <c r="EL200" i="4"/>
  <c r="EM200" i="4"/>
  <c r="EN200" i="4"/>
  <c r="EO200" i="4"/>
  <c r="EP200" i="4"/>
  <c r="EQ200" i="4"/>
  <c r="ER200" i="4"/>
  <c r="ES200" i="4"/>
  <c r="ET200" i="4"/>
  <c r="EU200" i="4"/>
  <c r="EV200" i="4"/>
  <c r="EW200" i="4"/>
  <c r="EX200" i="4"/>
  <c r="EY200" i="4"/>
  <c r="EZ200" i="4"/>
  <c r="FA200" i="4"/>
  <c r="FB200" i="4"/>
  <c r="FC200" i="4"/>
  <c r="FD200" i="4"/>
  <c r="FE200" i="4"/>
  <c r="FF200" i="4"/>
  <c r="FG200" i="4"/>
  <c r="FH200" i="4"/>
  <c r="FI200" i="4"/>
  <c r="FJ200" i="4"/>
  <c r="FM200" i="4"/>
  <c r="FN200" i="4"/>
  <c r="FO200" i="4"/>
  <c r="FP200" i="4"/>
  <c r="FQ200" i="4"/>
  <c r="FR200" i="4"/>
  <c r="FS200" i="4"/>
  <c r="FT200" i="4"/>
  <c r="FU200" i="4"/>
  <c r="FV200" i="4"/>
  <c r="FW200" i="4"/>
  <c r="FX200" i="4"/>
  <c r="FY200" i="4"/>
  <c r="FZ200" i="4"/>
  <c r="GA200" i="4"/>
  <c r="GB200" i="4"/>
  <c r="GC200" i="4"/>
  <c r="GD200" i="4"/>
  <c r="GE200" i="4"/>
  <c r="GF200" i="4"/>
  <c r="GG200" i="4"/>
  <c r="GH200" i="4"/>
  <c r="GI200" i="4"/>
  <c r="GJ200" i="4"/>
  <c r="GK200" i="4"/>
  <c r="GL200" i="4"/>
  <c r="GM200" i="4"/>
  <c r="GN200" i="4"/>
  <c r="GO200" i="4"/>
  <c r="GP200" i="4"/>
  <c r="GQ200" i="4"/>
  <c r="GS200" i="4"/>
  <c r="GT200" i="4"/>
  <c r="GU200" i="4"/>
  <c r="GV200" i="4"/>
  <c r="GW200" i="4"/>
  <c r="GX200" i="4"/>
  <c r="GY200" i="4"/>
  <c r="GZ200" i="4"/>
  <c r="HA200" i="4"/>
  <c r="HB200" i="4"/>
  <c r="HC200" i="4"/>
  <c r="HD200" i="4"/>
  <c r="HE200" i="4"/>
  <c r="HF200" i="4"/>
  <c r="HG200" i="4"/>
  <c r="HH200" i="4"/>
  <c r="HI200" i="4"/>
  <c r="HJ200" i="4"/>
  <c r="HK200" i="4"/>
  <c r="HL200" i="4"/>
  <c r="HM200" i="4"/>
  <c r="HN200" i="4"/>
  <c r="HO200" i="4"/>
  <c r="HP200" i="4"/>
  <c r="HQ200" i="4"/>
  <c r="HR200" i="4"/>
  <c r="HS200" i="4"/>
  <c r="HT200" i="4"/>
  <c r="HU200" i="4"/>
  <c r="HV200" i="4"/>
  <c r="HW200" i="4"/>
  <c r="HX200" i="4"/>
  <c r="HY200" i="4"/>
  <c r="HZ200" i="4"/>
  <c r="IA200" i="4"/>
  <c r="IB200" i="4"/>
  <c r="IC200" i="4"/>
  <c r="ID200" i="4"/>
  <c r="IE200" i="4"/>
  <c r="IF200" i="4"/>
  <c r="IG200" i="4"/>
  <c r="IH200" i="4"/>
  <c r="II200" i="4"/>
  <c r="IJ200" i="4"/>
  <c r="IK200" i="4"/>
  <c r="IM200" i="4"/>
  <c r="IN200" i="4"/>
  <c r="IO200" i="4"/>
  <c r="IP200" i="4"/>
  <c r="IQ200" i="4"/>
  <c r="IR200" i="4"/>
  <c r="IS200" i="4"/>
  <c r="IT200" i="4"/>
  <c r="IU200" i="4"/>
  <c r="IV200" i="4"/>
  <c r="IW200" i="4"/>
  <c r="IX200" i="4"/>
  <c r="IY200" i="4"/>
  <c r="IZ200" i="4"/>
  <c r="JA200" i="4"/>
  <c r="JB200" i="4"/>
  <c r="JC200" i="4"/>
  <c r="JD200" i="4"/>
  <c r="JE200" i="4"/>
  <c r="JG200" i="4"/>
  <c r="JH200" i="4"/>
  <c r="JI200" i="4"/>
  <c r="JJ200" i="4"/>
  <c r="JK200" i="4"/>
  <c r="JM200" i="4"/>
  <c r="JN200" i="4"/>
  <c r="JO200" i="4"/>
  <c r="JP200" i="4"/>
  <c r="JQ200" i="4"/>
  <c r="JR200" i="4"/>
  <c r="JT200" i="4"/>
  <c r="JU200" i="4"/>
  <c r="JV200" i="4"/>
  <c r="JX200" i="4"/>
  <c r="JY200" i="4"/>
  <c r="JZ200" i="4"/>
  <c r="KA200" i="4"/>
  <c r="KB200" i="4"/>
  <c r="KC200" i="4"/>
  <c r="KD200" i="4"/>
  <c r="KE200" i="4"/>
  <c r="KF200" i="4"/>
  <c r="KG200" i="4"/>
  <c r="KH200" i="4"/>
  <c r="KI200" i="4"/>
  <c r="KJ200" i="4"/>
  <c r="KK200" i="4"/>
  <c r="KL200" i="4"/>
  <c r="KM200" i="4"/>
  <c r="KN200" i="4"/>
  <c r="KO200" i="4"/>
  <c r="KP200" i="4"/>
  <c r="KQ200" i="4"/>
  <c r="KR200" i="4"/>
  <c r="KS200" i="4"/>
  <c r="KV200" i="4"/>
  <c r="KW200" i="4"/>
  <c r="KX200" i="4"/>
  <c r="KY200" i="4"/>
  <c r="KZ200" i="4"/>
  <c r="LA200" i="4"/>
  <c r="LB200" i="4"/>
  <c r="LC200" i="4"/>
  <c r="LD200" i="4"/>
  <c r="LE200" i="4"/>
  <c r="LF200" i="4"/>
  <c r="LG200" i="4"/>
  <c r="LH200" i="4"/>
  <c r="LI200" i="4"/>
  <c r="LJ200" i="4"/>
  <c r="LK200" i="4"/>
  <c r="LL200" i="4"/>
  <c r="LM200" i="4"/>
  <c r="LN200" i="4"/>
  <c r="LO200" i="4"/>
  <c r="LP200" i="4"/>
  <c r="LQ200" i="4"/>
  <c r="LR200" i="4"/>
  <c r="LS200" i="4"/>
  <c r="LT200" i="4"/>
  <c r="LU200" i="4"/>
  <c r="LV200" i="4"/>
  <c r="LW200" i="4"/>
  <c r="LX200" i="4"/>
  <c r="LY200" i="4"/>
  <c r="LZ200" i="4"/>
  <c r="MA200" i="4"/>
  <c r="MB200" i="4"/>
  <c r="MC200" i="4"/>
  <c r="MD200" i="4"/>
  <c r="ME200" i="4"/>
  <c r="MF200" i="4"/>
  <c r="MG200" i="4"/>
  <c r="MH200" i="4"/>
  <c r="MI200" i="4"/>
  <c r="MJ200" i="4"/>
  <c r="MK200" i="4"/>
  <c r="ML200" i="4"/>
  <c r="MM200" i="4"/>
  <c r="MN200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Z201" i="4"/>
  <c r="AA201" i="4"/>
  <c r="AB201" i="4"/>
  <c r="AC201" i="4"/>
  <c r="AD201" i="4"/>
  <c r="AE201" i="4"/>
  <c r="AF201" i="4"/>
  <c r="AG201" i="4"/>
  <c r="AH201" i="4"/>
  <c r="AI201" i="4"/>
  <c r="AJ201" i="4"/>
  <c r="AK201" i="4"/>
  <c r="AL201" i="4"/>
  <c r="AM201" i="4"/>
  <c r="AN201" i="4"/>
  <c r="AO201" i="4"/>
  <c r="AP201" i="4"/>
  <c r="AQ201" i="4"/>
  <c r="AR201" i="4"/>
  <c r="AS201" i="4"/>
  <c r="AT201" i="4"/>
  <c r="AU201" i="4"/>
  <c r="AV201" i="4"/>
  <c r="AW201" i="4"/>
  <c r="AX201" i="4"/>
  <c r="AY201" i="4"/>
  <c r="AZ201" i="4"/>
  <c r="BA201" i="4"/>
  <c r="BB201" i="4"/>
  <c r="BC201" i="4"/>
  <c r="BD201" i="4"/>
  <c r="BE201" i="4"/>
  <c r="BF201" i="4"/>
  <c r="BG201" i="4"/>
  <c r="BH201" i="4"/>
  <c r="BI201" i="4"/>
  <c r="BJ201" i="4"/>
  <c r="BK201" i="4"/>
  <c r="BL201" i="4"/>
  <c r="BM201" i="4"/>
  <c r="BN201" i="4"/>
  <c r="BO201" i="4"/>
  <c r="BP201" i="4"/>
  <c r="BQ201" i="4"/>
  <c r="BR201" i="4"/>
  <c r="BS201" i="4"/>
  <c r="BT201" i="4"/>
  <c r="BU201" i="4"/>
  <c r="BV201" i="4"/>
  <c r="BW201" i="4"/>
  <c r="BX201" i="4"/>
  <c r="BY201" i="4"/>
  <c r="BZ201" i="4"/>
  <c r="CA201" i="4"/>
  <c r="CB201" i="4"/>
  <c r="CC201" i="4"/>
  <c r="CD201" i="4"/>
  <c r="CE201" i="4"/>
  <c r="CF201" i="4"/>
  <c r="CG201" i="4"/>
  <c r="CH201" i="4"/>
  <c r="CI201" i="4"/>
  <c r="CJ201" i="4"/>
  <c r="CK201" i="4"/>
  <c r="CL201" i="4"/>
  <c r="CM201" i="4"/>
  <c r="CN201" i="4"/>
  <c r="CO201" i="4"/>
  <c r="CP201" i="4"/>
  <c r="CQ201" i="4"/>
  <c r="CR201" i="4"/>
  <c r="CS201" i="4"/>
  <c r="CT201" i="4"/>
  <c r="CU201" i="4"/>
  <c r="CV201" i="4"/>
  <c r="CW201" i="4"/>
  <c r="CX201" i="4"/>
  <c r="CY201" i="4"/>
  <c r="CZ201" i="4"/>
  <c r="DA201" i="4"/>
  <c r="DB201" i="4"/>
  <c r="DC201" i="4"/>
  <c r="DD201" i="4"/>
  <c r="DE201" i="4"/>
  <c r="DF201" i="4"/>
  <c r="DG201" i="4"/>
  <c r="DH201" i="4"/>
  <c r="DI201" i="4"/>
  <c r="DJ201" i="4"/>
  <c r="DK201" i="4"/>
  <c r="DL201" i="4"/>
  <c r="DM201" i="4"/>
  <c r="DN201" i="4"/>
  <c r="DO201" i="4"/>
  <c r="DP201" i="4"/>
  <c r="DQ201" i="4"/>
  <c r="DR201" i="4"/>
  <c r="DS201" i="4"/>
  <c r="DT201" i="4"/>
  <c r="DU201" i="4"/>
  <c r="DV201" i="4"/>
  <c r="DW201" i="4"/>
  <c r="DX201" i="4"/>
  <c r="DY201" i="4"/>
  <c r="DZ201" i="4"/>
  <c r="EA201" i="4"/>
  <c r="EB201" i="4"/>
  <c r="EC201" i="4"/>
  <c r="ED201" i="4"/>
  <c r="EE201" i="4"/>
  <c r="EF201" i="4"/>
  <c r="EG201" i="4"/>
  <c r="EH201" i="4"/>
  <c r="EI201" i="4"/>
  <c r="EJ201" i="4"/>
  <c r="EK201" i="4"/>
  <c r="EL201" i="4"/>
  <c r="EM201" i="4"/>
  <c r="EN201" i="4"/>
  <c r="EO201" i="4"/>
  <c r="EP201" i="4"/>
  <c r="EQ201" i="4"/>
  <c r="ER201" i="4"/>
  <c r="ES201" i="4"/>
  <c r="ET201" i="4"/>
  <c r="EU201" i="4"/>
  <c r="EV201" i="4"/>
  <c r="EW201" i="4"/>
  <c r="EX201" i="4"/>
  <c r="EY201" i="4"/>
  <c r="EZ201" i="4"/>
  <c r="FA201" i="4"/>
  <c r="FB201" i="4"/>
  <c r="FC201" i="4"/>
  <c r="FD201" i="4"/>
  <c r="FE201" i="4"/>
  <c r="FF201" i="4"/>
  <c r="FG201" i="4"/>
  <c r="FH201" i="4"/>
  <c r="FI201" i="4"/>
  <c r="FJ201" i="4"/>
  <c r="FM201" i="4"/>
  <c r="FN201" i="4"/>
  <c r="FO201" i="4"/>
  <c r="FP201" i="4"/>
  <c r="FQ201" i="4"/>
  <c r="FR201" i="4"/>
  <c r="FS201" i="4"/>
  <c r="FT201" i="4"/>
  <c r="FU201" i="4"/>
  <c r="FV201" i="4"/>
  <c r="FW201" i="4"/>
  <c r="FX201" i="4"/>
  <c r="FY201" i="4"/>
  <c r="FZ201" i="4"/>
  <c r="GA201" i="4"/>
  <c r="GB201" i="4"/>
  <c r="GC201" i="4"/>
  <c r="GD201" i="4"/>
  <c r="GE201" i="4"/>
  <c r="GF201" i="4"/>
  <c r="GG201" i="4"/>
  <c r="GH201" i="4"/>
  <c r="GI201" i="4"/>
  <c r="GJ201" i="4"/>
  <c r="GK201" i="4"/>
  <c r="GL201" i="4"/>
  <c r="GM201" i="4"/>
  <c r="GN201" i="4"/>
  <c r="GO201" i="4"/>
  <c r="GP201" i="4"/>
  <c r="GQ201" i="4"/>
  <c r="GS201" i="4"/>
  <c r="GT201" i="4"/>
  <c r="GU201" i="4"/>
  <c r="GV201" i="4"/>
  <c r="GW201" i="4"/>
  <c r="GX201" i="4"/>
  <c r="GY201" i="4"/>
  <c r="GZ201" i="4"/>
  <c r="HA201" i="4"/>
  <c r="HB201" i="4"/>
  <c r="HC201" i="4"/>
  <c r="HD201" i="4"/>
  <c r="HE201" i="4"/>
  <c r="HF201" i="4"/>
  <c r="HG201" i="4"/>
  <c r="HH201" i="4"/>
  <c r="HI201" i="4"/>
  <c r="HJ201" i="4"/>
  <c r="HK201" i="4"/>
  <c r="HL201" i="4"/>
  <c r="HM201" i="4"/>
  <c r="HN201" i="4"/>
  <c r="HO201" i="4"/>
  <c r="HP201" i="4"/>
  <c r="HQ201" i="4"/>
  <c r="HR201" i="4"/>
  <c r="HS201" i="4"/>
  <c r="HT201" i="4"/>
  <c r="HU201" i="4"/>
  <c r="HV201" i="4"/>
  <c r="HW201" i="4"/>
  <c r="HX201" i="4"/>
  <c r="HY201" i="4"/>
  <c r="HZ201" i="4"/>
  <c r="IA201" i="4"/>
  <c r="IB201" i="4"/>
  <c r="IC201" i="4"/>
  <c r="ID201" i="4"/>
  <c r="IE201" i="4"/>
  <c r="IF201" i="4"/>
  <c r="IG201" i="4"/>
  <c r="IH201" i="4"/>
  <c r="II201" i="4"/>
  <c r="IJ201" i="4"/>
  <c r="IK201" i="4"/>
  <c r="IM201" i="4"/>
  <c r="IN201" i="4"/>
  <c r="IO201" i="4"/>
  <c r="IP201" i="4"/>
  <c r="IQ201" i="4"/>
  <c r="IR201" i="4"/>
  <c r="IS201" i="4"/>
  <c r="IT201" i="4"/>
  <c r="IU201" i="4"/>
  <c r="IV201" i="4"/>
  <c r="IW201" i="4"/>
  <c r="IX201" i="4"/>
  <c r="IY201" i="4"/>
  <c r="IZ201" i="4"/>
  <c r="JA201" i="4"/>
  <c r="JB201" i="4"/>
  <c r="JC201" i="4"/>
  <c r="JD201" i="4"/>
  <c r="JE201" i="4"/>
  <c r="JG201" i="4"/>
  <c r="JH201" i="4"/>
  <c r="JI201" i="4"/>
  <c r="JJ201" i="4"/>
  <c r="JK201" i="4"/>
  <c r="JM201" i="4"/>
  <c r="JN201" i="4"/>
  <c r="JO201" i="4"/>
  <c r="JP201" i="4"/>
  <c r="JQ201" i="4"/>
  <c r="JR201" i="4"/>
  <c r="JT201" i="4"/>
  <c r="JU201" i="4"/>
  <c r="JV201" i="4"/>
  <c r="JX201" i="4"/>
  <c r="JY201" i="4"/>
  <c r="JZ201" i="4"/>
  <c r="KA201" i="4"/>
  <c r="KB201" i="4"/>
  <c r="KC201" i="4"/>
  <c r="KD201" i="4"/>
  <c r="KE201" i="4"/>
  <c r="KF201" i="4"/>
  <c r="KG201" i="4"/>
  <c r="KH201" i="4"/>
  <c r="KI201" i="4"/>
  <c r="KJ201" i="4"/>
  <c r="KK201" i="4"/>
  <c r="KL201" i="4"/>
  <c r="KM201" i="4"/>
  <c r="KN201" i="4"/>
  <c r="KO201" i="4"/>
  <c r="KP201" i="4"/>
  <c r="KQ201" i="4"/>
  <c r="KR201" i="4"/>
  <c r="KS201" i="4"/>
  <c r="KV201" i="4"/>
  <c r="KW201" i="4"/>
  <c r="KX201" i="4"/>
  <c r="KY201" i="4"/>
  <c r="KZ201" i="4"/>
  <c r="LA201" i="4"/>
  <c r="LB201" i="4"/>
  <c r="LC201" i="4"/>
  <c r="LD201" i="4"/>
  <c r="LE201" i="4"/>
  <c r="LF201" i="4"/>
  <c r="LG201" i="4"/>
  <c r="LH201" i="4"/>
  <c r="LI201" i="4"/>
  <c r="LJ201" i="4"/>
  <c r="LK201" i="4"/>
  <c r="LL201" i="4"/>
  <c r="LM201" i="4"/>
  <c r="LN201" i="4"/>
  <c r="LO201" i="4"/>
  <c r="LP201" i="4"/>
  <c r="LQ201" i="4"/>
  <c r="LR201" i="4"/>
  <c r="LS201" i="4"/>
  <c r="LT201" i="4"/>
  <c r="LU201" i="4"/>
  <c r="LV201" i="4"/>
  <c r="LW201" i="4"/>
  <c r="LX201" i="4"/>
  <c r="LY201" i="4"/>
  <c r="LZ201" i="4"/>
  <c r="MA201" i="4"/>
  <c r="MB201" i="4"/>
  <c r="MC201" i="4"/>
  <c r="MD201" i="4"/>
  <c r="ME201" i="4"/>
  <c r="MF201" i="4"/>
  <c r="MG201" i="4"/>
  <c r="MH201" i="4"/>
  <c r="MI201" i="4"/>
  <c r="MJ201" i="4"/>
  <c r="MK201" i="4"/>
  <c r="ML201" i="4"/>
  <c r="MM201" i="4"/>
  <c r="MN201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Z202" i="4"/>
  <c r="AA202" i="4"/>
  <c r="AB202" i="4"/>
  <c r="AC202" i="4"/>
  <c r="AD202" i="4"/>
  <c r="AE202" i="4"/>
  <c r="AF202" i="4"/>
  <c r="AG202" i="4"/>
  <c r="AH202" i="4"/>
  <c r="AI202" i="4"/>
  <c r="AJ202" i="4"/>
  <c r="AK202" i="4"/>
  <c r="AL202" i="4"/>
  <c r="AM202" i="4"/>
  <c r="AN202" i="4"/>
  <c r="AO202" i="4"/>
  <c r="AP202" i="4"/>
  <c r="AQ202" i="4"/>
  <c r="AR202" i="4"/>
  <c r="AS202" i="4"/>
  <c r="AT202" i="4"/>
  <c r="AU202" i="4"/>
  <c r="AV202" i="4"/>
  <c r="AW202" i="4"/>
  <c r="AX202" i="4"/>
  <c r="AY202" i="4"/>
  <c r="AZ202" i="4"/>
  <c r="BA202" i="4"/>
  <c r="BB202" i="4"/>
  <c r="BC202" i="4"/>
  <c r="BD202" i="4"/>
  <c r="BE202" i="4"/>
  <c r="BF202" i="4"/>
  <c r="BG202" i="4"/>
  <c r="BH202" i="4"/>
  <c r="BI202" i="4"/>
  <c r="BJ202" i="4"/>
  <c r="BK202" i="4"/>
  <c r="BL202" i="4"/>
  <c r="BM202" i="4"/>
  <c r="BN202" i="4"/>
  <c r="BO202" i="4"/>
  <c r="BP202" i="4"/>
  <c r="BQ202" i="4"/>
  <c r="BR202" i="4"/>
  <c r="BS202" i="4"/>
  <c r="BT202" i="4"/>
  <c r="BU202" i="4"/>
  <c r="BV202" i="4"/>
  <c r="BW202" i="4"/>
  <c r="BX202" i="4"/>
  <c r="BY202" i="4"/>
  <c r="BZ202" i="4"/>
  <c r="CA202" i="4"/>
  <c r="CB202" i="4"/>
  <c r="CC202" i="4"/>
  <c r="CD202" i="4"/>
  <c r="CE202" i="4"/>
  <c r="CF202" i="4"/>
  <c r="CG202" i="4"/>
  <c r="CH202" i="4"/>
  <c r="CI202" i="4"/>
  <c r="CJ202" i="4"/>
  <c r="CK202" i="4"/>
  <c r="CL202" i="4"/>
  <c r="CM202" i="4"/>
  <c r="CN202" i="4"/>
  <c r="CO202" i="4"/>
  <c r="CP202" i="4"/>
  <c r="CQ202" i="4"/>
  <c r="CR202" i="4"/>
  <c r="CS202" i="4"/>
  <c r="CT202" i="4"/>
  <c r="CU202" i="4"/>
  <c r="CV202" i="4"/>
  <c r="CW202" i="4"/>
  <c r="CX202" i="4"/>
  <c r="CY202" i="4"/>
  <c r="CZ202" i="4"/>
  <c r="DA202" i="4"/>
  <c r="DB202" i="4"/>
  <c r="DC202" i="4"/>
  <c r="DD202" i="4"/>
  <c r="DE202" i="4"/>
  <c r="DF202" i="4"/>
  <c r="DG202" i="4"/>
  <c r="DH202" i="4"/>
  <c r="DI202" i="4"/>
  <c r="DJ202" i="4"/>
  <c r="DK202" i="4"/>
  <c r="DL202" i="4"/>
  <c r="DM202" i="4"/>
  <c r="DN202" i="4"/>
  <c r="DO202" i="4"/>
  <c r="DP202" i="4"/>
  <c r="DQ202" i="4"/>
  <c r="DR202" i="4"/>
  <c r="DS202" i="4"/>
  <c r="DT202" i="4"/>
  <c r="DU202" i="4"/>
  <c r="DV202" i="4"/>
  <c r="DW202" i="4"/>
  <c r="DX202" i="4"/>
  <c r="DY202" i="4"/>
  <c r="DZ202" i="4"/>
  <c r="EA202" i="4"/>
  <c r="EB202" i="4"/>
  <c r="EC202" i="4"/>
  <c r="ED202" i="4"/>
  <c r="EE202" i="4"/>
  <c r="EF202" i="4"/>
  <c r="EG202" i="4"/>
  <c r="EH202" i="4"/>
  <c r="EI202" i="4"/>
  <c r="EJ202" i="4"/>
  <c r="EK202" i="4"/>
  <c r="EL202" i="4"/>
  <c r="EM202" i="4"/>
  <c r="EN202" i="4"/>
  <c r="EO202" i="4"/>
  <c r="EP202" i="4"/>
  <c r="EQ202" i="4"/>
  <c r="ER202" i="4"/>
  <c r="ES202" i="4"/>
  <c r="ET202" i="4"/>
  <c r="EU202" i="4"/>
  <c r="EV202" i="4"/>
  <c r="EW202" i="4"/>
  <c r="EX202" i="4"/>
  <c r="EY202" i="4"/>
  <c r="EZ202" i="4"/>
  <c r="FA202" i="4"/>
  <c r="FB202" i="4"/>
  <c r="FC202" i="4"/>
  <c r="FD202" i="4"/>
  <c r="FE202" i="4"/>
  <c r="FF202" i="4"/>
  <c r="FG202" i="4"/>
  <c r="FH202" i="4"/>
  <c r="FI202" i="4"/>
  <c r="FJ202" i="4"/>
  <c r="FM202" i="4"/>
  <c r="FN202" i="4"/>
  <c r="FO202" i="4"/>
  <c r="FP202" i="4"/>
  <c r="FQ202" i="4"/>
  <c r="FR202" i="4"/>
  <c r="FS202" i="4"/>
  <c r="FT202" i="4"/>
  <c r="FU202" i="4"/>
  <c r="FV202" i="4"/>
  <c r="FW202" i="4"/>
  <c r="FX202" i="4"/>
  <c r="FY202" i="4"/>
  <c r="FZ202" i="4"/>
  <c r="GA202" i="4"/>
  <c r="GB202" i="4"/>
  <c r="GC202" i="4"/>
  <c r="GD202" i="4"/>
  <c r="GE202" i="4"/>
  <c r="GF202" i="4"/>
  <c r="GG202" i="4"/>
  <c r="GH202" i="4"/>
  <c r="GI202" i="4"/>
  <c r="GJ202" i="4"/>
  <c r="GK202" i="4"/>
  <c r="GL202" i="4"/>
  <c r="GM202" i="4"/>
  <c r="GN202" i="4"/>
  <c r="GO202" i="4"/>
  <c r="GP202" i="4"/>
  <c r="GQ202" i="4"/>
  <c r="GS202" i="4"/>
  <c r="GT202" i="4"/>
  <c r="GU202" i="4"/>
  <c r="GV202" i="4"/>
  <c r="GW202" i="4"/>
  <c r="GX202" i="4"/>
  <c r="GY202" i="4"/>
  <c r="GZ202" i="4"/>
  <c r="HA202" i="4"/>
  <c r="HB202" i="4"/>
  <c r="HC202" i="4"/>
  <c r="HD202" i="4"/>
  <c r="HE202" i="4"/>
  <c r="HF202" i="4"/>
  <c r="HG202" i="4"/>
  <c r="HH202" i="4"/>
  <c r="HI202" i="4"/>
  <c r="HJ202" i="4"/>
  <c r="HK202" i="4"/>
  <c r="HL202" i="4"/>
  <c r="HM202" i="4"/>
  <c r="HN202" i="4"/>
  <c r="HO202" i="4"/>
  <c r="HP202" i="4"/>
  <c r="HQ202" i="4"/>
  <c r="HR202" i="4"/>
  <c r="HS202" i="4"/>
  <c r="HT202" i="4"/>
  <c r="HU202" i="4"/>
  <c r="HV202" i="4"/>
  <c r="HW202" i="4"/>
  <c r="HX202" i="4"/>
  <c r="HY202" i="4"/>
  <c r="HZ202" i="4"/>
  <c r="IA202" i="4"/>
  <c r="IB202" i="4"/>
  <c r="IC202" i="4"/>
  <c r="ID202" i="4"/>
  <c r="IE202" i="4"/>
  <c r="IF202" i="4"/>
  <c r="IG202" i="4"/>
  <c r="IH202" i="4"/>
  <c r="II202" i="4"/>
  <c r="IJ202" i="4"/>
  <c r="IK202" i="4"/>
  <c r="IM202" i="4"/>
  <c r="IN202" i="4"/>
  <c r="IO202" i="4"/>
  <c r="IP202" i="4"/>
  <c r="IQ202" i="4"/>
  <c r="IR202" i="4"/>
  <c r="IS202" i="4"/>
  <c r="IT202" i="4"/>
  <c r="IU202" i="4"/>
  <c r="IV202" i="4"/>
  <c r="IW202" i="4"/>
  <c r="IX202" i="4"/>
  <c r="IY202" i="4"/>
  <c r="IZ202" i="4"/>
  <c r="JA202" i="4"/>
  <c r="JB202" i="4"/>
  <c r="JC202" i="4"/>
  <c r="JD202" i="4"/>
  <c r="JE202" i="4"/>
  <c r="JG202" i="4"/>
  <c r="JH202" i="4"/>
  <c r="JI202" i="4"/>
  <c r="JJ202" i="4"/>
  <c r="JK202" i="4"/>
  <c r="JM202" i="4"/>
  <c r="JN202" i="4"/>
  <c r="JO202" i="4"/>
  <c r="JP202" i="4"/>
  <c r="JQ202" i="4"/>
  <c r="JR202" i="4"/>
  <c r="JT202" i="4"/>
  <c r="JU202" i="4"/>
  <c r="JV202" i="4"/>
  <c r="JX202" i="4"/>
  <c r="JY202" i="4"/>
  <c r="JZ202" i="4"/>
  <c r="KA202" i="4"/>
  <c r="KB202" i="4"/>
  <c r="KC202" i="4"/>
  <c r="KD202" i="4"/>
  <c r="KE202" i="4"/>
  <c r="KF202" i="4"/>
  <c r="KG202" i="4"/>
  <c r="KH202" i="4"/>
  <c r="KI202" i="4"/>
  <c r="KJ202" i="4"/>
  <c r="KK202" i="4"/>
  <c r="KL202" i="4"/>
  <c r="KM202" i="4"/>
  <c r="KN202" i="4"/>
  <c r="KO202" i="4"/>
  <c r="KP202" i="4"/>
  <c r="KQ202" i="4"/>
  <c r="KR202" i="4"/>
  <c r="KS202" i="4"/>
  <c r="KV202" i="4"/>
  <c r="KW202" i="4"/>
  <c r="KX202" i="4"/>
  <c r="KY202" i="4"/>
  <c r="KZ202" i="4"/>
  <c r="LA202" i="4"/>
  <c r="LB202" i="4"/>
  <c r="LC202" i="4"/>
  <c r="LD202" i="4"/>
  <c r="LE202" i="4"/>
  <c r="LF202" i="4"/>
  <c r="LG202" i="4"/>
  <c r="LH202" i="4"/>
  <c r="LI202" i="4"/>
  <c r="LJ202" i="4"/>
  <c r="LK202" i="4"/>
  <c r="LL202" i="4"/>
  <c r="LM202" i="4"/>
  <c r="LN202" i="4"/>
  <c r="LO202" i="4"/>
  <c r="LP202" i="4"/>
  <c r="LQ202" i="4"/>
  <c r="LR202" i="4"/>
  <c r="LS202" i="4"/>
  <c r="LT202" i="4"/>
  <c r="LU202" i="4"/>
  <c r="LV202" i="4"/>
  <c r="LW202" i="4"/>
  <c r="LX202" i="4"/>
  <c r="LY202" i="4"/>
  <c r="LZ202" i="4"/>
  <c r="MA202" i="4"/>
  <c r="MB202" i="4"/>
  <c r="MC202" i="4"/>
  <c r="MD202" i="4"/>
  <c r="ME202" i="4"/>
  <c r="MF202" i="4"/>
  <c r="MG202" i="4"/>
  <c r="MH202" i="4"/>
  <c r="MI202" i="4"/>
  <c r="MJ202" i="4"/>
  <c r="MK202" i="4"/>
  <c r="ML202" i="4"/>
  <c r="MM202" i="4"/>
  <c r="MN202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W203" i="4"/>
  <c r="X203" i="4"/>
  <c r="Y203" i="4"/>
  <c r="Z203" i="4"/>
  <c r="AA203" i="4"/>
  <c r="AB203" i="4"/>
  <c r="AC203" i="4"/>
  <c r="AD203" i="4"/>
  <c r="AE203" i="4"/>
  <c r="AF203" i="4"/>
  <c r="AG203" i="4"/>
  <c r="AH203" i="4"/>
  <c r="AI203" i="4"/>
  <c r="AJ203" i="4"/>
  <c r="AK203" i="4"/>
  <c r="AL203" i="4"/>
  <c r="AM203" i="4"/>
  <c r="AN203" i="4"/>
  <c r="AO203" i="4"/>
  <c r="AP203" i="4"/>
  <c r="AQ203" i="4"/>
  <c r="AR203" i="4"/>
  <c r="AS203" i="4"/>
  <c r="AT203" i="4"/>
  <c r="AU203" i="4"/>
  <c r="AV203" i="4"/>
  <c r="AW203" i="4"/>
  <c r="AX203" i="4"/>
  <c r="AY203" i="4"/>
  <c r="AZ203" i="4"/>
  <c r="BA203" i="4"/>
  <c r="BB203" i="4"/>
  <c r="BC203" i="4"/>
  <c r="BD203" i="4"/>
  <c r="BE203" i="4"/>
  <c r="BF203" i="4"/>
  <c r="BG203" i="4"/>
  <c r="BH203" i="4"/>
  <c r="BI203" i="4"/>
  <c r="BJ203" i="4"/>
  <c r="BK203" i="4"/>
  <c r="BL203" i="4"/>
  <c r="BM203" i="4"/>
  <c r="BN203" i="4"/>
  <c r="BO203" i="4"/>
  <c r="BP203" i="4"/>
  <c r="BQ203" i="4"/>
  <c r="BR203" i="4"/>
  <c r="BS203" i="4"/>
  <c r="BT203" i="4"/>
  <c r="BU203" i="4"/>
  <c r="BV203" i="4"/>
  <c r="BW203" i="4"/>
  <c r="BX203" i="4"/>
  <c r="BY203" i="4"/>
  <c r="BZ203" i="4"/>
  <c r="CA203" i="4"/>
  <c r="CB203" i="4"/>
  <c r="CC203" i="4"/>
  <c r="CD203" i="4"/>
  <c r="CE203" i="4"/>
  <c r="CF203" i="4"/>
  <c r="CG203" i="4"/>
  <c r="CH203" i="4"/>
  <c r="CI203" i="4"/>
  <c r="CJ203" i="4"/>
  <c r="CK203" i="4"/>
  <c r="CL203" i="4"/>
  <c r="CM203" i="4"/>
  <c r="CN203" i="4"/>
  <c r="CO203" i="4"/>
  <c r="CP203" i="4"/>
  <c r="CQ203" i="4"/>
  <c r="CR203" i="4"/>
  <c r="CS203" i="4"/>
  <c r="CT203" i="4"/>
  <c r="CU203" i="4"/>
  <c r="CV203" i="4"/>
  <c r="CW203" i="4"/>
  <c r="CX203" i="4"/>
  <c r="CY203" i="4"/>
  <c r="CZ203" i="4"/>
  <c r="DA203" i="4"/>
  <c r="DB203" i="4"/>
  <c r="DC203" i="4"/>
  <c r="DD203" i="4"/>
  <c r="DE203" i="4"/>
  <c r="DF203" i="4"/>
  <c r="DG203" i="4"/>
  <c r="DH203" i="4"/>
  <c r="DI203" i="4"/>
  <c r="DJ203" i="4"/>
  <c r="DK203" i="4"/>
  <c r="DL203" i="4"/>
  <c r="DM203" i="4"/>
  <c r="DN203" i="4"/>
  <c r="DO203" i="4"/>
  <c r="DP203" i="4"/>
  <c r="DQ203" i="4"/>
  <c r="DR203" i="4"/>
  <c r="DS203" i="4"/>
  <c r="DT203" i="4"/>
  <c r="DU203" i="4"/>
  <c r="DV203" i="4"/>
  <c r="DW203" i="4"/>
  <c r="DX203" i="4"/>
  <c r="DY203" i="4"/>
  <c r="DZ203" i="4"/>
  <c r="EA203" i="4"/>
  <c r="EB203" i="4"/>
  <c r="EC203" i="4"/>
  <c r="ED203" i="4"/>
  <c r="EE203" i="4"/>
  <c r="EF203" i="4"/>
  <c r="EG203" i="4"/>
  <c r="EH203" i="4"/>
  <c r="EI203" i="4"/>
  <c r="EJ203" i="4"/>
  <c r="EK203" i="4"/>
  <c r="EL203" i="4"/>
  <c r="EM203" i="4"/>
  <c r="EN203" i="4"/>
  <c r="EO203" i="4"/>
  <c r="EP203" i="4"/>
  <c r="EQ203" i="4"/>
  <c r="ER203" i="4"/>
  <c r="ES203" i="4"/>
  <c r="ET203" i="4"/>
  <c r="EU203" i="4"/>
  <c r="EV203" i="4"/>
  <c r="EW203" i="4"/>
  <c r="EX203" i="4"/>
  <c r="EY203" i="4"/>
  <c r="EZ203" i="4"/>
  <c r="FA203" i="4"/>
  <c r="FB203" i="4"/>
  <c r="FC203" i="4"/>
  <c r="FD203" i="4"/>
  <c r="FE203" i="4"/>
  <c r="FF203" i="4"/>
  <c r="FG203" i="4"/>
  <c r="FH203" i="4"/>
  <c r="FI203" i="4"/>
  <c r="FJ203" i="4"/>
  <c r="FM203" i="4"/>
  <c r="FN203" i="4"/>
  <c r="FO203" i="4"/>
  <c r="FP203" i="4"/>
  <c r="FQ203" i="4"/>
  <c r="FR203" i="4"/>
  <c r="FS203" i="4"/>
  <c r="FT203" i="4"/>
  <c r="FU203" i="4"/>
  <c r="FV203" i="4"/>
  <c r="FW203" i="4"/>
  <c r="FX203" i="4"/>
  <c r="FY203" i="4"/>
  <c r="FZ203" i="4"/>
  <c r="GA203" i="4"/>
  <c r="GB203" i="4"/>
  <c r="GC203" i="4"/>
  <c r="GD203" i="4"/>
  <c r="GE203" i="4"/>
  <c r="GF203" i="4"/>
  <c r="GG203" i="4"/>
  <c r="GH203" i="4"/>
  <c r="GI203" i="4"/>
  <c r="GJ203" i="4"/>
  <c r="GK203" i="4"/>
  <c r="GL203" i="4"/>
  <c r="GM203" i="4"/>
  <c r="GN203" i="4"/>
  <c r="GO203" i="4"/>
  <c r="GP203" i="4"/>
  <c r="GQ203" i="4"/>
  <c r="GS203" i="4"/>
  <c r="GT203" i="4"/>
  <c r="GU203" i="4"/>
  <c r="GV203" i="4"/>
  <c r="GW203" i="4"/>
  <c r="GX203" i="4"/>
  <c r="GY203" i="4"/>
  <c r="GZ203" i="4"/>
  <c r="HA203" i="4"/>
  <c r="HB203" i="4"/>
  <c r="HC203" i="4"/>
  <c r="HD203" i="4"/>
  <c r="HE203" i="4"/>
  <c r="HF203" i="4"/>
  <c r="HG203" i="4"/>
  <c r="HH203" i="4"/>
  <c r="HI203" i="4"/>
  <c r="HJ203" i="4"/>
  <c r="HK203" i="4"/>
  <c r="HL203" i="4"/>
  <c r="HM203" i="4"/>
  <c r="HN203" i="4"/>
  <c r="HO203" i="4"/>
  <c r="HP203" i="4"/>
  <c r="HQ203" i="4"/>
  <c r="HR203" i="4"/>
  <c r="HS203" i="4"/>
  <c r="HT203" i="4"/>
  <c r="HU203" i="4"/>
  <c r="HV203" i="4"/>
  <c r="HW203" i="4"/>
  <c r="HX203" i="4"/>
  <c r="HY203" i="4"/>
  <c r="HZ203" i="4"/>
  <c r="IA203" i="4"/>
  <c r="IB203" i="4"/>
  <c r="IC203" i="4"/>
  <c r="ID203" i="4"/>
  <c r="IE203" i="4"/>
  <c r="IF203" i="4"/>
  <c r="IG203" i="4"/>
  <c r="IH203" i="4"/>
  <c r="II203" i="4"/>
  <c r="IJ203" i="4"/>
  <c r="IK203" i="4"/>
  <c r="IM203" i="4"/>
  <c r="IN203" i="4"/>
  <c r="IO203" i="4"/>
  <c r="IP203" i="4"/>
  <c r="IQ203" i="4"/>
  <c r="IR203" i="4"/>
  <c r="IS203" i="4"/>
  <c r="IT203" i="4"/>
  <c r="IU203" i="4"/>
  <c r="IV203" i="4"/>
  <c r="IW203" i="4"/>
  <c r="IX203" i="4"/>
  <c r="IY203" i="4"/>
  <c r="IZ203" i="4"/>
  <c r="JA203" i="4"/>
  <c r="JB203" i="4"/>
  <c r="JC203" i="4"/>
  <c r="JD203" i="4"/>
  <c r="JE203" i="4"/>
  <c r="JG203" i="4"/>
  <c r="JH203" i="4"/>
  <c r="JI203" i="4"/>
  <c r="JJ203" i="4"/>
  <c r="JK203" i="4"/>
  <c r="JM203" i="4"/>
  <c r="JN203" i="4"/>
  <c r="JO203" i="4"/>
  <c r="JP203" i="4"/>
  <c r="JQ203" i="4"/>
  <c r="JR203" i="4"/>
  <c r="JT203" i="4"/>
  <c r="JU203" i="4"/>
  <c r="JV203" i="4"/>
  <c r="JX203" i="4"/>
  <c r="JY203" i="4"/>
  <c r="JZ203" i="4"/>
  <c r="KA203" i="4"/>
  <c r="KB203" i="4"/>
  <c r="KC203" i="4"/>
  <c r="KD203" i="4"/>
  <c r="KE203" i="4"/>
  <c r="KF203" i="4"/>
  <c r="KG203" i="4"/>
  <c r="KH203" i="4"/>
  <c r="KI203" i="4"/>
  <c r="KJ203" i="4"/>
  <c r="KK203" i="4"/>
  <c r="KL203" i="4"/>
  <c r="KM203" i="4"/>
  <c r="KN203" i="4"/>
  <c r="KO203" i="4"/>
  <c r="KP203" i="4"/>
  <c r="KQ203" i="4"/>
  <c r="KR203" i="4"/>
  <c r="KS203" i="4"/>
  <c r="KV203" i="4"/>
  <c r="KW203" i="4"/>
  <c r="KX203" i="4"/>
  <c r="KY203" i="4"/>
  <c r="KZ203" i="4"/>
  <c r="LA203" i="4"/>
  <c r="LB203" i="4"/>
  <c r="LC203" i="4"/>
  <c r="LD203" i="4"/>
  <c r="LE203" i="4"/>
  <c r="LF203" i="4"/>
  <c r="LG203" i="4"/>
  <c r="LH203" i="4"/>
  <c r="LI203" i="4"/>
  <c r="LJ203" i="4"/>
  <c r="LK203" i="4"/>
  <c r="LL203" i="4"/>
  <c r="LM203" i="4"/>
  <c r="LN203" i="4"/>
  <c r="LO203" i="4"/>
  <c r="LP203" i="4"/>
  <c r="LQ203" i="4"/>
  <c r="LR203" i="4"/>
  <c r="LS203" i="4"/>
  <c r="LT203" i="4"/>
  <c r="LU203" i="4"/>
  <c r="LV203" i="4"/>
  <c r="LW203" i="4"/>
  <c r="LX203" i="4"/>
  <c r="LY203" i="4"/>
  <c r="LZ203" i="4"/>
  <c r="MA203" i="4"/>
  <c r="MB203" i="4"/>
  <c r="MC203" i="4"/>
  <c r="MD203" i="4"/>
  <c r="ME203" i="4"/>
  <c r="MF203" i="4"/>
  <c r="MG203" i="4"/>
  <c r="MH203" i="4"/>
  <c r="MI203" i="4"/>
  <c r="MJ203" i="4"/>
  <c r="MK203" i="4"/>
  <c r="ML203" i="4"/>
  <c r="MM203" i="4"/>
  <c r="MN203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Z204" i="4"/>
  <c r="AA204" i="4"/>
  <c r="AB204" i="4"/>
  <c r="AC204" i="4"/>
  <c r="AD204" i="4"/>
  <c r="AE204" i="4"/>
  <c r="AF204" i="4"/>
  <c r="AG204" i="4"/>
  <c r="AH204" i="4"/>
  <c r="AI204" i="4"/>
  <c r="AJ204" i="4"/>
  <c r="AK204" i="4"/>
  <c r="AL204" i="4"/>
  <c r="AM204" i="4"/>
  <c r="AN204" i="4"/>
  <c r="AO204" i="4"/>
  <c r="AP204" i="4"/>
  <c r="AQ204" i="4"/>
  <c r="AR204" i="4"/>
  <c r="AS204" i="4"/>
  <c r="AT204" i="4"/>
  <c r="AU204" i="4"/>
  <c r="AV204" i="4"/>
  <c r="AW204" i="4"/>
  <c r="AX204" i="4"/>
  <c r="AY204" i="4"/>
  <c r="AZ204" i="4"/>
  <c r="BA204" i="4"/>
  <c r="BB204" i="4"/>
  <c r="BC204" i="4"/>
  <c r="BD204" i="4"/>
  <c r="BE204" i="4"/>
  <c r="BF204" i="4"/>
  <c r="BG204" i="4"/>
  <c r="BH204" i="4"/>
  <c r="BI204" i="4"/>
  <c r="BJ204" i="4"/>
  <c r="BK204" i="4"/>
  <c r="BL204" i="4"/>
  <c r="BM204" i="4"/>
  <c r="BN204" i="4"/>
  <c r="BO204" i="4"/>
  <c r="BP204" i="4"/>
  <c r="BQ204" i="4"/>
  <c r="BR204" i="4"/>
  <c r="BS204" i="4"/>
  <c r="BT204" i="4"/>
  <c r="BU204" i="4"/>
  <c r="BV204" i="4"/>
  <c r="BW204" i="4"/>
  <c r="BX204" i="4"/>
  <c r="BY204" i="4"/>
  <c r="BZ204" i="4"/>
  <c r="CA204" i="4"/>
  <c r="CB204" i="4"/>
  <c r="CC204" i="4"/>
  <c r="CD204" i="4"/>
  <c r="CE204" i="4"/>
  <c r="CF204" i="4"/>
  <c r="CG204" i="4"/>
  <c r="CH204" i="4"/>
  <c r="CI204" i="4"/>
  <c r="CJ204" i="4"/>
  <c r="CK204" i="4"/>
  <c r="CL204" i="4"/>
  <c r="CM204" i="4"/>
  <c r="CN204" i="4"/>
  <c r="CO204" i="4"/>
  <c r="CP204" i="4"/>
  <c r="CQ204" i="4"/>
  <c r="CR204" i="4"/>
  <c r="CS204" i="4"/>
  <c r="CT204" i="4"/>
  <c r="CU204" i="4"/>
  <c r="CV204" i="4"/>
  <c r="CW204" i="4"/>
  <c r="CX204" i="4"/>
  <c r="CY204" i="4"/>
  <c r="CZ204" i="4"/>
  <c r="DA204" i="4"/>
  <c r="DB204" i="4"/>
  <c r="DC204" i="4"/>
  <c r="DD204" i="4"/>
  <c r="DE204" i="4"/>
  <c r="DF204" i="4"/>
  <c r="DG204" i="4"/>
  <c r="DH204" i="4"/>
  <c r="DI204" i="4"/>
  <c r="DJ204" i="4"/>
  <c r="DK204" i="4"/>
  <c r="DL204" i="4"/>
  <c r="DM204" i="4"/>
  <c r="DN204" i="4"/>
  <c r="DO204" i="4"/>
  <c r="DP204" i="4"/>
  <c r="DQ204" i="4"/>
  <c r="DR204" i="4"/>
  <c r="DS204" i="4"/>
  <c r="DT204" i="4"/>
  <c r="DU204" i="4"/>
  <c r="DV204" i="4"/>
  <c r="DW204" i="4"/>
  <c r="DX204" i="4"/>
  <c r="DY204" i="4"/>
  <c r="DZ204" i="4"/>
  <c r="EA204" i="4"/>
  <c r="EB204" i="4"/>
  <c r="EC204" i="4"/>
  <c r="ED204" i="4"/>
  <c r="EE204" i="4"/>
  <c r="EF204" i="4"/>
  <c r="EG204" i="4"/>
  <c r="EH204" i="4"/>
  <c r="EI204" i="4"/>
  <c r="EJ204" i="4"/>
  <c r="EK204" i="4"/>
  <c r="EL204" i="4"/>
  <c r="EM204" i="4"/>
  <c r="EN204" i="4"/>
  <c r="EO204" i="4"/>
  <c r="EP204" i="4"/>
  <c r="EQ204" i="4"/>
  <c r="ER204" i="4"/>
  <c r="ES204" i="4"/>
  <c r="ET204" i="4"/>
  <c r="EU204" i="4"/>
  <c r="EV204" i="4"/>
  <c r="EW204" i="4"/>
  <c r="EX204" i="4"/>
  <c r="EY204" i="4"/>
  <c r="EZ204" i="4"/>
  <c r="FA204" i="4"/>
  <c r="FB204" i="4"/>
  <c r="FC204" i="4"/>
  <c r="FD204" i="4"/>
  <c r="FE204" i="4"/>
  <c r="FF204" i="4"/>
  <c r="FG204" i="4"/>
  <c r="FH204" i="4"/>
  <c r="FI204" i="4"/>
  <c r="FJ204" i="4"/>
  <c r="FM204" i="4"/>
  <c r="FN204" i="4"/>
  <c r="FO204" i="4"/>
  <c r="FP204" i="4"/>
  <c r="FQ204" i="4"/>
  <c r="FR204" i="4"/>
  <c r="FS204" i="4"/>
  <c r="FT204" i="4"/>
  <c r="FU204" i="4"/>
  <c r="FV204" i="4"/>
  <c r="FW204" i="4"/>
  <c r="FX204" i="4"/>
  <c r="FY204" i="4"/>
  <c r="FZ204" i="4"/>
  <c r="GA204" i="4"/>
  <c r="GB204" i="4"/>
  <c r="GC204" i="4"/>
  <c r="GD204" i="4"/>
  <c r="GE204" i="4"/>
  <c r="GF204" i="4"/>
  <c r="GG204" i="4"/>
  <c r="GH204" i="4"/>
  <c r="GI204" i="4"/>
  <c r="GJ204" i="4"/>
  <c r="GK204" i="4"/>
  <c r="GL204" i="4"/>
  <c r="GM204" i="4"/>
  <c r="GN204" i="4"/>
  <c r="GO204" i="4"/>
  <c r="GP204" i="4"/>
  <c r="GQ204" i="4"/>
  <c r="GS204" i="4"/>
  <c r="GT204" i="4"/>
  <c r="GU204" i="4"/>
  <c r="GV204" i="4"/>
  <c r="GW204" i="4"/>
  <c r="GX204" i="4"/>
  <c r="GY204" i="4"/>
  <c r="GZ204" i="4"/>
  <c r="HA204" i="4"/>
  <c r="HB204" i="4"/>
  <c r="HC204" i="4"/>
  <c r="HD204" i="4"/>
  <c r="HE204" i="4"/>
  <c r="HF204" i="4"/>
  <c r="HG204" i="4"/>
  <c r="HH204" i="4"/>
  <c r="HI204" i="4"/>
  <c r="HJ204" i="4"/>
  <c r="HK204" i="4"/>
  <c r="HL204" i="4"/>
  <c r="HM204" i="4"/>
  <c r="HN204" i="4"/>
  <c r="HO204" i="4"/>
  <c r="HP204" i="4"/>
  <c r="HQ204" i="4"/>
  <c r="HR204" i="4"/>
  <c r="HS204" i="4"/>
  <c r="HT204" i="4"/>
  <c r="HU204" i="4"/>
  <c r="HV204" i="4"/>
  <c r="HW204" i="4"/>
  <c r="HX204" i="4"/>
  <c r="HY204" i="4"/>
  <c r="HZ204" i="4"/>
  <c r="IA204" i="4"/>
  <c r="IB204" i="4"/>
  <c r="IC204" i="4"/>
  <c r="ID204" i="4"/>
  <c r="IE204" i="4"/>
  <c r="IF204" i="4"/>
  <c r="IG204" i="4"/>
  <c r="IH204" i="4"/>
  <c r="II204" i="4"/>
  <c r="IJ204" i="4"/>
  <c r="IK204" i="4"/>
  <c r="IM204" i="4"/>
  <c r="IN204" i="4"/>
  <c r="IO204" i="4"/>
  <c r="IP204" i="4"/>
  <c r="IQ204" i="4"/>
  <c r="IR204" i="4"/>
  <c r="IS204" i="4"/>
  <c r="IT204" i="4"/>
  <c r="IU204" i="4"/>
  <c r="IV204" i="4"/>
  <c r="IW204" i="4"/>
  <c r="IX204" i="4"/>
  <c r="IY204" i="4"/>
  <c r="IZ204" i="4"/>
  <c r="JA204" i="4"/>
  <c r="JB204" i="4"/>
  <c r="JC204" i="4"/>
  <c r="JD204" i="4"/>
  <c r="JE204" i="4"/>
  <c r="JG204" i="4"/>
  <c r="JH204" i="4"/>
  <c r="JI204" i="4"/>
  <c r="JJ204" i="4"/>
  <c r="JK204" i="4"/>
  <c r="JM204" i="4"/>
  <c r="JN204" i="4"/>
  <c r="JO204" i="4"/>
  <c r="JP204" i="4"/>
  <c r="JQ204" i="4"/>
  <c r="JR204" i="4"/>
  <c r="JT204" i="4"/>
  <c r="JU204" i="4"/>
  <c r="JV204" i="4"/>
  <c r="JX204" i="4"/>
  <c r="JY204" i="4"/>
  <c r="JZ204" i="4"/>
  <c r="KA204" i="4"/>
  <c r="KB204" i="4"/>
  <c r="KC204" i="4"/>
  <c r="KD204" i="4"/>
  <c r="KE204" i="4"/>
  <c r="KF204" i="4"/>
  <c r="KG204" i="4"/>
  <c r="KH204" i="4"/>
  <c r="KI204" i="4"/>
  <c r="KJ204" i="4"/>
  <c r="KK204" i="4"/>
  <c r="KL204" i="4"/>
  <c r="KM204" i="4"/>
  <c r="KN204" i="4"/>
  <c r="KO204" i="4"/>
  <c r="KP204" i="4"/>
  <c r="KQ204" i="4"/>
  <c r="KR204" i="4"/>
  <c r="KS204" i="4"/>
  <c r="KV204" i="4"/>
  <c r="KW204" i="4"/>
  <c r="KX204" i="4"/>
  <c r="KY204" i="4"/>
  <c r="KZ204" i="4"/>
  <c r="LA204" i="4"/>
  <c r="LB204" i="4"/>
  <c r="LC204" i="4"/>
  <c r="LD204" i="4"/>
  <c r="LE204" i="4"/>
  <c r="LF204" i="4"/>
  <c r="LG204" i="4"/>
  <c r="LH204" i="4"/>
  <c r="LI204" i="4"/>
  <c r="LJ204" i="4"/>
  <c r="LK204" i="4"/>
  <c r="LL204" i="4"/>
  <c r="LM204" i="4"/>
  <c r="LN204" i="4"/>
  <c r="LO204" i="4"/>
  <c r="LP204" i="4"/>
  <c r="LQ204" i="4"/>
  <c r="LR204" i="4"/>
  <c r="LS204" i="4"/>
  <c r="LT204" i="4"/>
  <c r="LU204" i="4"/>
  <c r="LV204" i="4"/>
  <c r="LW204" i="4"/>
  <c r="LX204" i="4"/>
  <c r="LY204" i="4"/>
  <c r="LZ204" i="4"/>
  <c r="MA204" i="4"/>
  <c r="MB204" i="4"/>
  <c r="MC204" i="4"/>
  <c r="MD204" i="4"/>
  <c r="ME204" i="4"/>
  <c r="MF204" i="4"/>
  <c r="MG204" i="4"/>
  <c r="MH204" i="4"/>
  <c r="MI204" i="4"/>
  <c r="MJ204" i="4"/>
  <c r="MK204" i="4"/>
  <c r="ML204" i="4"/>
  <c r="MM204" i="4"/>
  <c r="MN204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U205" i="4"/>
  <c r="V205" i="4"/>
  <c r="W205" i="4"/>
  <c r="X205" i="4"/>
  <c r="Y205" i="4"/>
  <c r="Z205" i="4"/>
  <c r="AA205" i="4"/>
  <c r="AB205" i="4"/>
  <c r="AC205" i="4"/>
  <c r="AD205" i="4"/>
  <c r="AE205" i="4"/>
  <c r="AF205" i="4"/>
  <c r="AG205" i="4"/>
  <c r="AH205" i="4"/>
  <c r="AI205" i="4"/>
  <c r="AJ205" i="4"/>
  <c r="AK205" i="4"/>
  <c r="AL205" i="4"/>
  <c r="AM205" i="4"/>
  <c r="AN205" i="4"/>
  <c r="AO205" i="4"/>
  <c r="AP205" i="4"/>
  <c r="AQ205" i="4"/>
  <c r="AR205" i="4"/>
  <c r="AS205" i="4"/>
  <c r="AT205" i="4"/>
  <c r="AU205" i="4"/>
  <c r="AV205" i="4"/>
  <c r="AW205" i="4"/>
  <c r="AX205" i="4"/>
  <c r="AY205" i="4"/>
  <c r="AZ205" i="4"/>
  <c r="BA205" i="4"/>
  <c r="BB205" i="4"/>
  <c r="BC205" i="4"/>
  <c r="BD205" i="4"/>
  <c r="BE205" i="4"/>
  <c r="BF205" i="4"/>
  <c r="BG205" i="4"/>
  <c r="BH205" i="4"/>
  <c r="BI205" i="4"/>
  <c r="BJ205" i="4"/>
  <c r="BK205" i="4"/>
  <c r="BL205" i="4"/>
  <c r="BM205" i="4"/>
  <c r="BN205" i="4"/>
  <c r="BO205" i="4"/>
  <c r="BP205" i="4"/>
  <c r="BQ205" i="4"/>
  <c r="BR205" i="4"/>
  <c r="BS205" i="4"/>
  <c r="BT205" i="4"/>
  <c r="BU205" i="4"/>
  <c r="BV205" i="4"/>
  <c r="BW205" i="4"/>
  <c r="BX205" i="4"/>
  <c r="BY205" i="4"/>
  <c r="BZ205" i="4"/>
  <c r="CA205" i="4"/>
  <c r="CB205" i="4"/>
  <c r="CC205" i="4"/>
  <c r="CD205" i="4"/>
  <c r="CE205" i="4"/>
  <c r="CF205" i="4"/>
  <c r="CG205" i="4"/>
  <c r="CH205" i="4"/>
  <c r="CI205" i="4"/>
  <c r="CJ205" i="4"/>
  <c r="CK205" i="4"/>
  <c r="CL205" i="4"/>
  <c r="CM205" i="4"/>
  <c r="CN205" i="4"/>
  <c r="CO205" i="4"/>
  <c r="CP205" i="4"/>
  <c r="CQ205" i="4"/>
  <c r="CR205" i="4"/>
  <c r="CS205" i="4"/>
  <c r="CT205" i="4"/>
  <c r="CU205" i="4"/>
  <c r="CV205" i="4"/>
  <c r="CW205" i="4"/>
  <c r="CX205" i="4"/>
  <c r="CY205" i="4"/>
  <c r="CZ205" i="4"/>
  <c r="DA205" i="4"/>
  <c r="DB205" i="4"/>
  <c r="DC205" i="4"/>
  <c r="DD205" i="4"/>
  <c r="DE205" i="4"/>
  <c r="DF205" i="4"/>
  <c r="DG205" i="4"/>
  <c r="DH205" i="4"/>
  <c r="DI205" i="4"/>
  <c r="DJ205" i="4"/>
  <c r="DK205" i="4"/>
  <c r="DL205" i="4"/>
  <c r="DM205" i="4"/>
  <c r="DN205" i="4"/>
  <c r="DO205" i="4"/>
  <c r="DP205" i="4"/>
  <c r="DQ205" i="4"/>
  <c r="DR205" i="4"/>
  <c r="DS205" i="4"/>
  <c r="DT205" i="4"/>
  <c r="DU205" i="4"/>
  <c r="DV205" i="4"/>
  <c r="DW205" i="4"/>
  <c r="DX205" i="4"/>
  <c r="DY205" i="4"/>
  <c r="DZ205" i="4"/>
  <c r="EA205" i="4"/>
  <c r="EB205" i="4"/>
  <c r="EC205" i="4"/>
  <c r="ED205" i="4"/>
  <c r="EE205" i="4"/>
  <c r="EF205" i="4"/>
  <c r="EG205" i="4"/>
  <c r="EH205" i="4"/>
  <c r="EI205" i="4"/>
  <c r="EJ205" i="4"/>
  <c r="EK205" i="4"/>
  <c r="EL205" i="4"/>
  <c r="EM205" i="4"/>
  <c r="EN205" i="4"/>
  <c r="EO205" i="4"/>
  <c r="EP205" i="4"/>
  <c r="EQ205" i="4"/>
  <c r="ER205" i="4"/>
  <c r="ES205" i="4"/>
  <c r="ET205" i="4"/>
  <c r="EU205" i="4"/>
  <c r="EV205" i="4"/>
  <c r="EW205" i="4"/>
  <c r="EX205" i="4"/>
  <c r="EY205" i="4"/>
  <c r="EZ205" i="4"/>
  <c r="FA205" i="4"/>
  <c r="FB205" i="4"/>
  <c r="FC205" i="4"/>
  <c r="FD205" i="4"/>
  <c r="FE205" i="4"/>
  <c r="FF205" i="4"/>
  <c r="FG205" i="4"/>
  <c r="FH205" i="4"/>
  <c r="FI205" i="4"/>
  <c r="FJ205" i="4"/>
  <c r="FM205" i="4"/>
  <c r="FN205" i="4"/>
  <c r="FO205" i="4"/>
  <c r="FP205" i="4"/>
  <c r="FQ205" i="4"/>
  <c r="FR205" i="4"/>
  <c r="FS205" i="4"/>
  <c r="FT205" i="4"/>
  <c r="FU205" i="4"/>
  <c r="FV205" i="4"/>
  <c r="FW205" i="4"/>
  <c r="FX205" i="4"/>
  <c r="FY205" i="4"/>
  <c r="FZ205" i="4"/>
  <c r="GA205" i="4"/>
  <c r="GB205" i="4"/>
  <c r="GC205" i="4"/>
  <c r="GD205" i="4"/>
  <c r="GE205" i="4"/>
  <c r="GF205" i="4"/>
  <c r="GG205" i="4"/>
  <c r="GH205" i="4"/>
  <c r="GI205" i="4"/>
  <c r="GJ205" i="4"/>
  <c r="GK205" i="4"/>
  <c r="GL205" i="4"/>
  <c r="GM205" i="4"/>
  <c r="GN205" i="4"/>
  <c r="GO205" i="4"/>
  <c r="GP205" i="4"/>
  <c r="GQ205" i="4"/>
  <c r="GS205" i="4"/>
  <c r="GT205" i="4"/>
  <c r="GU205" i="4"/>
  <c r="GV205" i="4"/>
  <c r="GW205" i="4"/>
  <c r="GX205" i="4"/>
  <c r="GY205" i="4"/>
  <c r="GZ205" i="4"/>
  <c r="HA205" i="4"/>
  <c r="HB205" i="4"/>
  <c r="HC205" i="4"/>
  <c r="HD205" i="4"/>
  <c r="HE205" i="4"/>
  <c r="HF205" i="4"/>
  <c r="HG205" i="4"/>
  <c r="HH205" i="4"/>
  <c r="HI205" i="4"/>
  <c r="HJ205" i="4"/>
  <c r="HK205" i="4"/>
  <c r="HL205" i="4"/>
  <c r="HM205" i="4"/>
  <c r="HN205" i="4"/>
  <c r="HO205" i="4"/>
  <c r="HP205" i="4"/>
  <c r="HQ205" i="4"/>
  <c r="HR205" i="4"/>
  <c r="HS205" i="4"/>
  <c r="HT205" i="4"/>
  <c r="HU205" i="4"/>
  <c r="HV205" i="4"/>
  <c r="HW205" i="4"/>
  <c r="HX205" i="4"/>
  <c r="HY205" i="4"/>
  <c r="HZ205" i="4"/>
  <c r="IA205" i="4"/>
  <c r="IB205" i="4"/>
  <c r="IC205" i="4"/>
  <c r="ID205" i="4"/>
  <c r="IE205" i="4"/>
  <c r="IF205" i="4"/>
  <c r="IG205" i="4"/>
  <c r="IH205" i="4"/>
  <c r="II205" i="4"/>
  <c r="IJ205" i="4"/>
  <c r="IK205" i="4"/>
  <c r="IM205" i="4"/>
  <c r="IN205" i="4"/>
  <c r="IO205" i="4"/>
  <c r="IP205" i="4"/>
  <c r="IQ205" i="4"/>
  <c r="IR205" i="4"/>
  <c r="IS205" i="4"/>
  <c r="IT205" i="4"/>
  <c r="IU205" i="4"/>
  <c r="IV205" i="4"/>
  <c r="IW205" i="4"/>
  <c r="IX205" i="4"/>
  <c r="IY205" i="4"/>
  <c r="IZ205" i="4"/>
  <c r="JA205" i="4"/>
  <c r="JB205" i="4"/>
  <c r="JC205" i="4"/>
  <c r="JD205" i="4"/>
  <c r="JE205" i="4"/>
  <c r="JG205" i="4"/>
  <c r="JH205" i="4"/>
  <c r="JI205" i="4"/>
  <c r="JJ205" i="4"/>
  <c r="JK205" i="4"/>
  <c r="JM205" i="4"/>
  <c r="JN205" i="4"/>
  <c r="JO205" i="4"/>
  <c r="JP205" i="4"/>
  <c r="JQ205" i="4"/>
  <c r="JR205" i="4"/>
  <c r="JT205" i="4"/>
  <c r="JU205" i="4"/>
  <c r="JV205" i="4"/>
  <c r="JX205" i="4"/>
  <c r="JY205" i="4"/>
  <c r="JZ205" i="4"/>
  <c r="KA205" i="4"/>
  <c r="KB205" i="4"/>
  <c r="KC205" i="4"/>
  <c r="KD205" i="4"/>
  <c r="KE205" i="4"/>
  <c r="KF205" i="4"/>
  <c r="KG205" i="4"/>
  <c r="KH205" i="4"/>
  <c r="KI205" i="4"/>
  <c r="KJ205" i="4"/>
  <c r="KK205" i="4"/>
  <c r="KL205" i="4"/>
  <c r="KM205" i="4"/>
  <c r="KN205" i="4"/>
  <c r="KO205" i="4"/>
  <c r="KP205" i="4"/>
  <c r="KQ205" i="4"/>
  <c r="KR205" i="4"/>
  <c r="KS205" i="4"/>
  <c r="KV205" i="4"/>
  <c r="KW205" i="4"/>
  <c r="KX205" i="4"/>
  <c r="KY205" i="4"/>
  <c r="KZ205" i="4"/>
  <c r="LA205" i="4"/>
  <c r="LB205" i="4"/>
  <c r="LC205" i="4"/>
  <c r="LD205" i="4"/>
  <c r="LE205" i="4"/>
  <c r="LF205" i="4"/>
  <c r="LG205" i="4"/>
  <c r="LH205" i="4"/>
  <c r="LI205" i="4"/>
  <c r="LJ205" i="4"/>
  <c r="LK205" i="4"/>
  <c r="LL205" i="4"/>
  <c r="LM205" i="4"/>
  <c r="LN205" i="4"/>
  <c r="LO205" i="4"/>
  <c r="LP205" i="4"/>
  <c r="LQ205" i="4"/>
  <c r="LR205" i="4"/>
  <c r="LS205" i="4"/>
  <c r="LT205" i="4"/>
  <c r="LU205" i="4"/>
  <c r="LV205" i="4"/>
  <c r="LW205" i="4"/>
  <c r="LX205" i="4"/>
  <c r="LY205" i="4"/>
  <c r="LZ205" i="4"/>
  <c r="MA205" i="4"/>
  <c r="MB205" i="4"/>
  <c r="MC205" i="4"/>
  <c r="MD205" i="4"/>
  <c r="ME205" i="4"/>
  <c r="MF205" i="4"/>
  <c r="MG205" i="4"/>
  <c r="MH205" i="4"/>
  <c r="MI205" i="4"/>
  <c r="MJ205" i="4"/>
  <c r="MK205" i="4"/>
  <c r="ML205" i="4"/>
  <c r="MM205" i="4"/>
  <c r="MN205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U206" i="4"/>
  <c r="V206" i="4"/>
  <c r="W206" i="4"/>
  <c r="X206" i="4"/>
  <c r="Y206" i="4"/>
  <c r="Z206" i="4"/>
  <c r="AA206" i="4"/>
  <c r="AB206" i="4"/>
  <c r="AC206" i="4"/>
  <c r="AD206" i="4"/>
  <c r="AE206" i="4"/>
  <c r="AF206" i="4"/>
  <c r="AG206" i="4"/>
  <c r="AH206" i="4"/>
  <c r="AI206" i="4"/>
  <c r="AJ206" i="4"/>
  <c r="AK206" i="4"/>
  <c r="AL206" i="4"/>
  <c r="AM206" i="4"/>
  <c r="AN206" i="4"/>
  <c r="AO206" i="4"/>
  <c r="AP206" i="4"/>
  <c r="AQ206" i="4"/>
  <c r="AR206" i="4"/>
  <c r="AS206" i="4"/>
  <c r="AT206" i="4"/>
  <c r="AU206" i="4"/>
  <c r="AV206" i="4"/>
  <c r="AW206" i="4"/>
  <c r="AX206" i="4"/>
  <c r="AY206" i="4"/>
  <c r="AZ206" i="4"/>
  <c r="BA206" i="4"/>
  <c r="BB206" i="4"/>
  <c r="BC206" i="4"/>
  <c r="BD206" i="4"/>
  <c r="BE206" i="4"/>
  <c r="BF206" i="4"/>
  <c r="BG206" i="4"/>
  <c r="BH206" i="4"/>
  <c r="BI206" i="4"/>
  <c r="BJ206" i="4"/>
  <c r="BK206" i="4"/>
  <c r="BL206" i="4"/>
  <c r="BM206" i="4"/>
  <c r="BN206" i="4"/>
  <c r="BO206" i="4"/>
  <c r="BP206" i="4"/>
  <c r="BQ206" i="4"/>
  <c r="BR206" i="4"/>
  <c r="BS206" i="4"/>
  <c r="BT206" i="4"/>
  <c r="BU206" i="4"/>
  <c r="BV206" i="4"/>
  <c r="BW206" i="4"/>
  <c r="BX206" i="4"/>
  <c r="BY206" i="4"/>
  <c r="BZ206" i="4"/>
  <c r="CA206" i="4"/>
  <c r="CB206" i="4"/>
  <c r="CC206" i="4"/>
  <c r="CD206" i="4"/>
  <c r="CE206" i="4"/>
  <c r="CF206" i="4"/>
  <c r="CG206" i="4"/>
  <c r="CH206" i="4"/>
  <c r="CI206" i="4"/>
  <c r="CJ206" i="4"/>
  <c r="CK206" i="4"/>
  <c r="CL206" i="4"/>
  <c r="CM206" i="4"/>
  <c r="CN206" i="4"/>
  <c r="CO206" i="4"/>
  <c r="CP206" i="4"/>
  <c r="CQ206" i="4"/>
  <c r="CR206" i="4"/>
  <c r="CS206" i="4"/>
  <c r="CT206" i="4"/>
  <c r="CU206" i="4"/>
  <c r="CV206" i="4"/>
  <c r="CW206" i="4"/>
  <c r="CX206" i="4"/>
  <c r="CY206" i="4"/>
  <c r="CZ206" i="4"/>
  <c r="DA206" i="4"/>
  <c r="DB206" i="4"/>
  <c r="DC206" i="4"/>
  <c r="DD206" i="4"/>
  <c r="DE206" i="4"/>
  <c r="DF206" i="4"/>
  <c r="DG206" i="4"/>
  <c r="DH206" i="4"/>
  <c r="DI206" i="4"/>
  <c r="DJ206" i="4"/>
  <c r="DK206" i="4"/>
  <c r="DL206" i="4"/>
  <c r="DM206" i="4"/>
  <c r="DN206" i="4"/>
  <c r="DO206" i="4"/>
  <c r="DP206" i="4"/>
  <c r="DQ206" i="4"/>
  <c r="DR206" i="4"/>
  <c r="DS206" i="4"/>
  <c r="DT206" i="4"/>
  <c r="DU206" i="4"/>
  <c r="DV206" i="4"/>
  <c r="DW206" i="4"/>
  <c r="DX206" i="4"/>
  <c r="DY206" i="4"/>
  <c r="DZ206" i="4"/>
  <c r="EA206" i="4"/>
  <c r="EB206" i="4"/>
  <c r="EC206" i="4"/>
  <c r="ED206" i="4"/>
  <c r="EE206" i="4"/>
  <c r="EF206" i="4"/>
  <c r="EG206" i="4"/>
  <c r="EH206" i="4"/>
  <c r="EI206" i="4"/>
  <c r="EJ206" i="4"/>
  <c r="EK206" i="4"/>
  <c r="EL206" i="4"/>
  <c r="EM206" i="4"/>
  <c r="EN206" i="4"/>
  <c r="EO206" i="4"/>
  <c r="EP206" i="4"/>
  <c r="EQ206" i="4"/>
  <c r="ER206" i="4"/>
  <c r="ES206" i="4"/>
  <c r="ET206" i="4"/>
  <c r="EU206" i="4"/>
  <c r="EV206" i="4"/>
  <c r="EW206" i="4"/>
  <c r="EX206" i="4"/>
  <c r="EY206" i="4"/>
  <c r="EZ206" i="4"/>
  <c r="FA206" i="4"/>
  <c r="FB206" i="4"/>
  <c r="FC206" i="4"/>
  <c r="FD206" i="4"/>
  <c r="FE206" i="4"/>
  <c r="FF206" i="4"/>
  <c r="FG206" i="4"/>
  <c r="FH206" i="4"/>
  <c r="FI206" i="4"/>
  <c r="FJ206" i="4"/>
  <c r="FM206" i="4"/>
  <c r="FN206" i="4"/>
  <c r="FO206" i="4"/>
  <c r="FP206" i="4"/>
  <c r="FQ206" i="4"/>
  <c r="FR206" i="4"/>
  <c r="FS206" i="4"/>
  <c r="FT206" i="4"/>
  <c r="FU206" i="4"/>
  <c r="FV206" i="4"/>
  <c r="FW206" i="4"/>
  <c r="FX206" i="4"/>
  <c r="FY206" i="4"/>
  <c r="FZ206" i="4"/>
  <c r="GA206" i="4"/>
  <c r="GB206" i="4"/>
  <c r="GC206" i="4"/>
  <c r="GD206" i="4"/>
  <c r="GE206" i="4"/>
  <c r="GF206" i="4"/>
  <c r="GG206" i="4"/>
  <c r="GH206" i="4"/>
  <c r="GI206" i="4"/>
  <c r="GJ206" i="4"/>
  <c r="GK206" i="4"/>
  <c r="GL206" i="4"/>
  <c r="GM206" i="4"/>
  <c r="GN206" i="4"/>
  <c r="GO206" i="4"/>
  <c r="GP206" i="4"/>
  <c r="GQ206" i="4"/>
  <c r="GS206" i="4"/>
  <c r="GT206" i="4"/>
  <c r="GU206" i="4"/>
  <c r="GV206" i="4"/>
  <c r="GW206" i="4"/>
  <c r="GX206" i="4"/>
  <c r="GY206" i="4"/>
  <c r="GZ206" i="4"/>
  <c r="HA206" i="4"/>
  <c r="HB206" i="4"/>
  <c r="HC206" i="4"/>
  <c r="HD206" i="4"/>
  <c r="HE206" i="4"/>
  <c r="HF206" i="4"/>
  <c r="HG206" i="4"/>
  <c r="HH206" i="4"/>
  <c r="HI206" i="4"/>
  <c r="HJ206" i="4"/>
  <c r="HK206" i="4"/>
  <c r="HL206" i="4"/>
  <c r="HM206" i="4"/>
  <c r="HN206" i="4"/>
  <c r="HO206" i="4"/>
  <c r="HP206" i="4"/>
  <c r="HQ206" i="4"/>
  <c r="HR206" i="4"/>
  <c r="HS206" i="4"/>
  <c r="HT206" i="4"/>
  <c r="HU206" i="4"/>
  <c r="HV206" i="4"/>
  <c r="HW206" i="4"/>
  <c r="HX206" i="4"/>
  <c r="HY206" i="4"/>
  <c r="HZ206" i="4"/>
  <c r="IA206" i="4"/>
  <c r="IB206" i="4"/>
  <c r="IC206" i="4"/>
  <c r="ID206" i="4"/>
  <c r="IE206" i="4"/>
  <c r="IF206" i="4"/>
  <c r="IG206" i="4"/>
  <c r="IH206" i="4"/>
  <c r="II206" i="4"/>
  <c r="IJ206" i="4"/>
  <c r="IK206" i="4"/>
  <c r="IM206" i="4"/>
  <c r="IN206" i="4"/>
  <c r="IO206" i="4"/>
  <c r="IP206" i="4"/>
  <c r="IQ206" i="4"/>
  <c r="IR206" i="4"/>
  <c r="IS206" i="4"/>
  <c r="IT206" i="4"/>
  <c r="IU206" i="4"/>
  <c r="IV206" i="4"/>
  <c r="IW206" i="4"/>
  <c r="IX206" i="4"/>
  <c r="IY206" i="4"/>
  <c r="IZ206" i="4"/>
  <c r="JA206" i="4"/>
  <c r="JB206" i="4"/>
  <c r="JC206" i="4"/>
  <c r="JD206" i="4"/>
  <c r="JE206" i="4"/>
  <c r="JG206" i="4"/>
  <c r="JH206" i="4"/>
  <c r="JI206" i="4"/>
  <c r="JJ206" i="4"/>
  <c r="JK206" i="4"/>
  <c r="JM206" i="4"/>
  <c r="JN206" i="4"/>
  <c r="JO206" i="4"/>
  <c r="JP206" i="4"/>
  <c r="JQ206" i="4"/>
  <c r="JR206" i="4"/>
  <c r="JT206" i="4"/>
  <c r="JU206" i="4"/>
  <c r="JV206" i="4"/>
  <c r="JX206" i="4"/>
  <c r="JY206" i="4"/>
  <c r="JZ206" i="4"/>
  <c r="KA206" i="4"/>
  <c r="KB206" i="4"/>
  <c r="KC206" i="4"/>
  <c r="KD206" i="4"/>
  <c r="KE206" i="4"/>
  <c r="KF206" i="4"/>
  <c r="KG206" i="4"/>
  <c r="KH206" i="4"/>
  <c r="KI206" i="4"/>
  <c r="KJ206" i="4"/>
  <c r="KK206" i="4"/>
  <c r="KL206" i="4"/>
  <c r="KM206" i="4"/>
  <c r="KN206" i="4"/>
  <c r="KO206" i="4"/>
  <c r="KP206" i="4"/>
  <c r="KQ206" i="4"/>
  <c r="KR206" i="4"/>
  <c r="KS206" i="4"/>
  <c r="KV206" i="4"/>
  <c r="KW206" i="4"/>
  <c r="KX206" i="4"/>
  <c r="KY206" i="4"/>
  <c r="KZ206" i="4"/>
  <c r="LA206" i="4"/>
  <c r="LB206" i="4"/>
  <c r="LC206" i="4"/>
  <c r="LD206" i="4"/>
  <c r="LE206" i="4"/>
  <c r="LF206" i="4"/>
  <c r="LG206" i="4"/>
  <c r="LH206" i="4"/>
  <c r="LI206" i="4"/>
  <c r="LJ206" i="4"/>
  <c r="LK206" i="4"/>
  <c r="LL206" i="4"/>
  <c r="LM206" i="4"/>
  <c r="LN206" i="4"/>
  <c r="LO206" i="4"/>
  <c r="LP206" i="4"/>
  <c r="LQ206" i="4"/>
  <c r="LR206" i="4"/>
  <c r="LS206" i="4"/>
  <c r="LT206" i="4"/>
  <c r="LU206" i="4"/>
  <c r="LV206" i="4"/>
  <c r="LW206" i="4"/>
  <c r="LX206" i="4"/>
  <c r="LY206" i="4"/>
  <c r="LZ206" i="4"/>
  <c r="MA206" i="4"/>
  <c r="MB206" i="4"/>
  <c r="MC206" i="4"/>
  <c r="MD206" i="4"/>
  <c r="ME206" i="4"/>
  <c r="MF206" i="4"/>
  <c r="MG206" i="4"/>
  <c r="MH206" i="4"/>
  <c r="MI206" i="4"/>
  <c r="MJ206" i="4"/>
  <c r="MK206" i="4"/>
  <c r="ML206" i="4"/>
  <c r="MM206" i="4"/>
  <c r="MN206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U207" i="4"/>
  <c r="V207" i="4"/>
  <c r="W207" i="4"/>
  <c r="X207" i="4"/>
  <c r="Y207" i="4"/>
  <c r="Z207" i="4"/>
  <c r="AA207" i="4"/>
  <c r="AB207" i="4"/>
  <c r="AC207" i="4"/>
  <c r="AD207" i="4"/>
  <c r="AE207" i="4"/>
  <c r="AF207" i="4"/>
  <c r="AG207" i="4"/>
  <c r="AH207" i="4"/>
  <c r="AI207" i="4"/>
  <c r="AJ207" i="4"/>
  <c r="AK207" i="4"/>
  <c r="AL207" i="4"/>
  <c r="AM207" i="4"/>
  <c r="AN207" i="4"/>
  <c r="AO207" i="4"/>
  <c r="AP207" i="4"/>
  <c r="AQ207" i="4"/>
  <c r="AR207" i="4"/>
  <c r="AS207" i="4"/>
  <c r="AT207" i="4"/>
  <c r="AU207" i="4"/>
  <c r="AV207" i="4"/>
  <c r="AW207" i="4"/>
  <c r="AX207" i="4"/>
  <c r="AY207" i="4"/>
  <c r="AZ207" i="4"/>
  <c r="BA207" i="4"/>
  <c r="BB207" i="4"/>
  <c r="BC207" i="4"/>
  <c r="BD207" i="4"/>
  <c r="BE207" i="4"/>
  <c r="BF207" i="4"/>
  <c r="BG207" i="4"/>
  <c r="BH207" i="4"/>
  <c r="BI207" i="4"/>
  <c r="BJ207" i="4"/>
  <c r="BK207" i="4"/>
  <c r="BL207" i="4"/>
  <c r="BM207" i="4"/>
  <c r="BN207" i="4"/>
  <c r="BO207" i="4"/>
  <c r="BP207" i="4"/>
  <c r="BQ207" i="4"/>
  <c r="BR207" i="4"/>
  <c r="BS207" i="4"/>
  <c r="BT207" i="4"/>
  <c r="BU207" i="4"/>
  <c r="BV207" i="4"/>
  <c r="BW207" i="4"/>
  <c r="BX207" i="4"/>
  <c r="BY207" i="4"/>
  <c r="BZ207" i="4"/>
  <c r="CA207" i="4"/>
  <c r="CB207" i="4"/>
  <c r="CC207" i="4"/>
  <c r="CD207" i="4"/>
  <c r="CE207" i="4"/>
  <c r="CF207" i="4"/>
  <c r="CG207" i="4"/>
  <c r="CH207" i="4"/>
  <c r="CI207" i="4"/>
  <c r="CJ207" i="4"/>
  <c r="CK207" i="4"/>
  <c r="CL207" i="4"/>
  <c r="CM207" i="4"/>
  <c r="CN207" i="4"/>
  <c r="CO207" i="4"/>
  <c r="CP207" i="4"/>
  <c r="CQ207" i="4"/>
  <c r="CR207" i="4"/>
  <c r="CS207" i="4"/>
  <c r="CT207" i="4"/>
  <c r="CU207" i="4"/>
  <c r="CV207" i="4"/>
  <c r="CW207" i="4"/>
  <c r="CX207" i="4"/>
  <c r="CY207" i="4"/>
  <c r="CZ207" i="4"/>
  <c r="DA207" i="4"/>
  <c r="DB207" i="4"/>
  <c r="DC207" i="4"/>
  <c r="DD207" i="4"/>
  <c r="DE207" i="4"/>
  <c r="DF207" i="4"/>
  <c r="DG207" i="4"/>
  <c r="DH207" i="4"/>
  <c r="DI207" i="4"/>
  <c r="DJ207" i="4"/>
  <c r="DK207" i="4"/>
  <c r="DL207" i="4"/>
  <c r="DM207" i="4"/>
  <c r="DN207" i="4"/>
  <c r="DO207" i="4"/>
  <c r="DP207" i="4"/>
  <c r="DQ207" i="4"/>
  <c r="DR207" i="4"/>
  <c r="DS207" i="4"/>
  <c r="DT207" i="4"/>
  <c r="DU207" i="4"/>
  <c r="DV207" i="4"/>
  <c r="DW207" i="4"/>
  <c r="DX207" i="4"/>
  <c r="DY207" i="4"/>
  <c r="DZ207" i="4"/>
  <c r="EA207" i="4"/>
  <c r="EB207" i="4"/>
  <c r="EC207" i="4"/>
  <c r="ED207" i="4"/>
  <c r="EE207" i="4"/>
  <c r="EF207" i="4"/>
  <c r="EG207" i="4"/>
  <c r="EH207" i="4"/>
  <c r="EI207" i="4"/>
  <c r="EJ207" i="4"/>
  <c r="EK207" i="4"/>
  <c r="EL207" i="4"/>
  <c r="EM207" i="4"/>
  <c r="EN207" i="4"/>
  <c r="EO207" i="4"/>
  <c r="EP207" i="4"/>
  <c r="EQ207" i="4"/>
  <c r="ER207" i="4"/>
  <c r="ES207" i="4"/>
  <c r="ET207" i="4"/>
  <c r="EU207" i="4"/>
  <c r="EV207" i="4"/>
  <c r="EW207" i="4"/>
  <c r="EX207" i="4"/>
  <c r="EY207" i="4"/>
  <c r="EZ207" i="4"/>
  <c r="FA207" i="4"/>
  <c r="FB207" i="4"/>
  <c r="FC207" i="4"/>
  <c r="FD207" i="4"/>
  <c r="FE207" i="4"/>
  <c r="FF207" i="4"/>
  <c r="FG207" i="4"/>
  <c r="FH207" i="4"/>
  <c r="FI207" i="4"/>
  <c r="FJ207" i="4"/>
  <c r="FM207" i="4"/>
  <c r="FN207" i="4"/>
  <c r="FO207" i="4"/>
  <c r="FP207" i="4"/>
  <c r="FQ207" i="4"/>
  <c r="FR207" i="4"/>
  <c r="FS207" i="4"/>
  <c r="FT207" i="4"/>
  <c r="FU207" i="4"/>
  <c r="FV207" i="4"/>
  <c r="FW207" i="4"/>
  <c r="FX207" i="4"/>
  <c r="FY207" i="4"/>
  <c r="FZ207" i="4"/>
  <c r="GA207" i="4"/>
  <c r="GB207" i="4"/>
  <c r="GC207" i="4"/>
  <c r="GD207" i="4"/>
  <c r="GE207" i="4"/>
  <c r="GF207" i="4"/>
  <c r="GG207" i="4"/>
  <c r="GH207" i="4"/>
  <c r="GI207" i="4"/>
  <c r="GJ207" i="4"/>
  <c r="GK207" i="4"/>
  <c r="GL207" i="4"/>
  <c r="GM207" i="4"/>
  <c r="GN207" i="4"/>
  <c r="GO207" i="4"/>
  <c r="GP207" i="4"/>
  <c r="GQ207" i="4"/>
  <c r="GS207" i="4"/>
  <c r="GT207" i="4"/>
  <c r="GU207" i="4"/>
  <c r="GV207" i="4"/>
  <c r="GW207" i="4"/>
  <c r="GX207" i="4"/>
  <c r="GY207" i="4"/>
  <c r="GZ207" i="4"/>
  <c r="HA207" i="4"/>
  <c r="HB207" i="4"/>
  <c r="HC207" i="4"/>
  <c r="HD207" i="4"/>
  <c r="HE207" i="4"/>
  <c r="HF207" i="4"/>
  <c r="HG207" i="4"/>
  <c r="HH207" i="4"/>
  <c r="HI207" i="4"/>
  <c r="HJ207" i="4"/>
  <c r="HK207" i="4"/>
  <c r="HL207" i="4"/>
  <c r="HM207" i="4"/>
  <c r="HN207" i="4"/>
  <c r="HO207" i="4"/>
  <c r="HP207" i="4"/>
  <c r="HQ207" i="4"/>
  <c r="HR207" i="4"/>
  <c r="HS207" i="4"/>
  <c r="HT207" i="4"/>
  <c r="HU207" i="4"/>
  <c r="HV207" i="4"/>
  <c r="HW207" i="4"/>
  <c r="HX207" i="4"/>
  <c r="HY207" i="4"/>
  <c r="HZ207" i="4"/>
  <c r="IA207" i="4"/>
  <c r="IB207" i="4"/>
  <c r="IC207" i="4"/>
  <c r="ID207" i="4"/>
  <c r="IE207" i="4"/>
  <c r="IF207" i="4"/>
  <c r="IG207" i="4"/>
  <c r="IH207" i="4"/>
  <c r="II207" i="4"/>
  <c r="IJ207" i="4"/>
  <c r="IK207" i="4"/>
  <c r="IM207" i="4"/>
  <c r="IN207" i="4"/>
  <c r="IO207" i="4"/>
  <c r="IP207" i="4"/>
  <c r="IQ207" i="4"/>
  <c r="IR207" i="4"/>
  <c r="IS207" i="4"/>
  <c r="IT207" i="4"/>
  <c r="IU207" i="4"/>
  <c r="IV207" i="4"/>
  <c r="IW207" i="4"/>
  <c r="IX207" i="4"/>
  <c r="IY207" i="4"/>
  <c r="IZ207" i="4"/>
  <c r="JA207" i="4"/>
  <c r="JB207" i="4"/>
  <c r="JC207" i="4"/>
  <c r="JD207" i="4"/>
  <c r="JE207" i="4"/>
  <c r="JG207" i="4"/>
  <c r="JH207" i="4"/>
  <c r="JI207" i="4"/>
  <c r="JJ207" i="4"/>
  <c r="JK207" i="4"/>
  <c r="JM207" i="4"/>
  <c r="JN207" i="4"/>
  <c r="JO207" i="4"/>
  <c r="JP207" i="4"/>
  <c r="JQ207" i="4"/>
  <c r="JR207" i="4"/>
  <c r="JT207" i="4"/>
  <c r="JU207" i="4"/>
  <c r="JV207" i="4"/>
  <c r="JX207" i="4"/>
  <c r="JY207" i="4"/>
  <c r="JZ207" i="4"/>
  <c r="KA207" i="4"/>
  <c r="KB207" i="4"/>
  <c r="KC207" i="4"/>
  <c r="KD207" i="4"/>
  <c r="KE207" i="4"/>
  <c r="KF207" i="4"/>
  <c r="KG207" i="4"/>
  <c r="KH207" i="4"/>
  <c r="KI207" i="4"/>
  <c r="KJ207" i="4"/>
  <c r="KK207" i="4"/>
  <c r="KL207" i="4"/>
  <c r="KM207" i="4"/>
  <c r="KN207" i="4"/>
  <c r="KO207" i="4"/>
  <c r="KP207" i="4"/>
  <c r="KQ207" i="4"/>
  <c r="KR207" i="4"/>
  <c r="KS207" i="4"/>
  <c r="KV207" i="4"/>
  <c r="KW207" i="4"/>
  <c r="KX207" i="4"/>
  <c r="KY207" i="4"/>
  <c r="KZ207" i="4"/>
  <c r="LA207" i="4"/>
  <c r="LB207" i="4"/>
  <c r="LC207" i="4"/>
  <c r="LD207" i="4"/>
  <c r="LE207" i="4"/>
  <c r="LF207" i="4"/>
  <c r="LG207" i="4"/>
  <c r="LH207" i="4"/>
  <c r="LI207" i="4"/>
  <c r="LJ207" i="4"/>
  <c r="LK207" i="4"/>
  <c r="LL207" i="4"/>
  <c r="LM207" i="4"/>
  <c r="LN207" i="4"/>
  <c r="LO207" i="4"/>
  <c r="LP207" i="4"/>
  <c r="LQ207" i="4"/>
  <c r="LR207" i="4"/>
  <c r="LS207" i="4"/>
  <c r="LT207" i="4"/>
  <c r="LU207" i="4"/>
  <c r="LV207" i="4"/>
  <c r="LW207" i="4"/>
  <c r="LX207" i="4"/>
  <c r="LY207" i="4"/>
  <c r="LZ207" i="4"/>
  <c r="MA207" i="4"/>
  <c r="MB207" i="4"/>
  <c r="MC207" i="4"/>
  <c r="MD207" i="4"/>
  <c r="ME207" i="4"/>
  <c r="MF207" i="4"/>
  <c r="MG207" i="4"/>
  <c r="MH207" i="4"/>
  <c r="MI207" i="4"/>
  <c r="MJ207" i="4"/>
  <c r="MK207" i="4"/>
  <c r="ML207" i="4"/>
  <c r="MM207" i="4"/>
  <c r="MN207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U208" i="4"/>
  <c r="V208" i="4"/>
  <c r="W208" i="4"/>
  <c r="X208" i="4"/>
  <c r="Y208" i="4"/>
  <c r="Z208" i="4"/>
  <c r="AA208" i="4"/>
  <c r="AB208" i="4"/>
  <c r="AC208" i="4"/>
  <c r="AD208" i="4"/>
  <c r="AE208" i="4"/>
  <c r="AF208" i="4"/>
  <c r="AG208" i="4"/>
  <c r="AH208" i="4"/>
  <c r="AI208" i="4"/>
  <c r="AJ208" i="4"/>
  <c r="AK208" i="4"/>
  <c r="AL208" i="4"/>
  <c r="AM208" i="4"/>
  <c r="AN208" i="4"/>
  <c r="AO208" i="4"/>
  <c r="AP208" i="4"/>
  <c r="AQ208" i="4"/>
  <c r="AR208" i="4"/>
  <c r="AS208" i="4"/>
  <c r="AT208" i="4"/>
  <c r="AU208" i="4"/>
  <c r="AV208" i="4"/>
  <c r="AW208" i="4"/>
  <c r="AX208" i="4"/>
  <c r="AY208" i="4"/>
  <c r="AZ208" i="4"/>
  <c r="BA208" i="4"/>
  <c r="BB208" i="4"/>
  <c r="BC208" i="4"/>
  <c r="BD208" i="4"/>
  <c r="BE208" i="4"/>
  <c r="BF208" i="4"/>
  <c r="BG208" i="4"/>
  <c r="BH208" i="4"/>
  <c r="BI208" i="4"/>
  <c r="BJ208" i="4"/>
  <c r="BK208" i="4"/>
  <c r="BL208" i="4"/>
  <c r="BM208" i="4"/>
  <c r="BN208" i="4"/>
  <c r="BO208" i="4"/>
  <c r="BP208" i="4"/>
  <c r="BQ208" i="4"/>
  <c r="BR208" i="4"/>
  <c r="BS208" i="4"/>
  <c r="BT208" i="4"/>
  <c r="BU208" i="4"/>
  <c r="BV208" i="4"/>
  <c r="BW208" i="4"/>
  <c r="BX208" i="4"/>
  <c r="BY208" i="4"/>
  <c r="BZ208" i="4"/>
  <c r="CA208" i="4"/>
  <c r="CB208" i="4"/>
  <c r="CC208" i="4"/>
  <c r="CD208" i="4"/>
  <c r="CE208" i="4"/>
  <c r="CF208" i="4"/>
  <c r="CG208" i="4"/>
  <c r="CH208" i="4"/>
  <c r="CI208" i="4"/>
  <c r="CJ208" i="4"/>
  <c r="CK208" i="4"/>
  <c r="CL208" i="4"/>
  <c r="CM208" i="4"/>
  <c r="CN208" i="4"/>
  <c r="CO208" i="4"/>
  <c r="CP208" i="4"/>
  <c r="CQ208" i="4"/>
  <c r="CR208" i="4"/>
  <c r="CS208" i="4"/>
  <c r="CT208" i="4"/>
  <c r="CU208" i="4"/>
  <c r="CV208" i="4"/>
  <c r="CW208" i="4"/>
  <c r="CX208" i="4"/>
  <c r="CY208" i="4"/>
  <c r="CZ208" i="4"/>
  <c r="DA208" i="4"/>
  <c r="DB208" i="4"/>
  <c r="DC208" i="4"/>
  <c r="DD208" i="4"/>
  <c r="DE208" i="4"/>
  <c r="DF208" i="4"/>
  <c r="DG208" i="4"/>
  <c r="DH208" i="4"/>
  <c r="DI208" i="4"/>
  <c r="DJ208" i="4"/>
  <c r="DK208" i="4"/>
  <c r="DL208" i="4"/>
  <c r="DM208" i="4"/>
  <c r="DN208" i="4"/>
  <c r="DO208" i="4"/>
  <c r="DP208" i="4"/>
  <c r="DQ208" i="4"/>
  <c r="DR208" i="4"/>
  <c r="DS208" i="4"/>
  <c r="DT208" i="4"/>
  <c r="DU208" i="4"/>
  <c r="DV208" i="4"/>
  <c r="DW208" i="4"/>
  <c r="DX208" i="4"/>
  <c r="DY208" i="4"/>
  <c r="DZ208" i="4"/>
  <c r="EA208" i="4"/>
  <c r="EB208" i="4"/>
  <c r="EC208" i="4"/>
  <c r="ED208" i="4"/>
  <c r="EE208" i="4"/>
  <c r="EF208" i="4"/>
  <c r="EG208" i="4"/>
  <c r="EH208" i="4"/>
  <c r="EI208" i="4"/>
  <c r="EJ208" i="4"/>
  <c r="EK208" i="4"/>
  <c r="EL208" i="4"/>
  <c r="EM208" i="4"/>
  <c r="EN208" i="4"/>
  <c r="EO208" i="4"/>
  <c r="EP208" i="4"/>
  <c r="EQ208" i="4"/>
  <c r="ER208" i="4"/>
  <c r="ES208" i="4"/>
  <c r="ET208" i="4"/>
  <c r="EU208" i="4"/>
  <c r="EV208" i="4"/>
  <c r="EW208" i="4"/>
  <c r="EX208" i="4"/>
  <c r="EY208" i="4"/>
  <c r="EZ208" i="4"/>
  <c r="FA208" i="4"/>
  <c r="FB208" i="4"/>
  <c r="FC208" i="4"/>
  <c r="FD208" i="4"/>
  <c r="FE208" i="4"/>
  <c r="FF208" i="4"/>
  <c r="FG208" i="4"/>
  <c r="FH208" i="4"/>
  <c r="FI208" i="4"/>
  <c r="FJ208" i="4"/>
  <c r="FM208" i="4"/>
  <c r="FN208" i="4"/>
  <c r="FO208" i="4"/>
  <c r="FP208" i="4"/>
  <c r="FQ208" i="4"/>
  <c r="FR208" i="4"/>
  <c r="FS208" i="4"/>
  <c r="FT208" i="4"/>
  <c r="FU208" i="4"/>
  <c r="FV208" i="4"/>
  <c r="FW208" i="4"/>
  <c r="FX208" i="4"/>
  <c r="FY208" i="4"/>
  <c r="FZ208" i="4"/>
  <c r="GA208" i="4"/>
  <c r="GB208" i="4"/>
  <c r="GC208" i="4"/>
  <c r="GD208" i="4"/>
  <c r="GE208" i="4"/>
  <c r="GF208" i="4"/>
  <c r="GG208" i="4"/>
  <c r="GH208" i="4"/>
  <c r="GI208" i="4"/>
  <c r="GJ208" i="4"/>
  <c r="GK208" i="4"/>
  <c r="GL208" i="4"/>
  <c r="GM208" i="4"/>
  <c r="GN208" i="4"/>
  <c r="GO208" i="4"/>
  <c r="GP208" i="4"/>
  <c r="GQ208" i="4"/>
  <c r="GS208" i="4"/>
  <c r="GT208" i="4"/>
  <c r="GU208" i="4"/>
  <c r="GV208" i="4"/>
  <c r="GW208" i="4"/>
  <c r="GX208" i="4"/>
  <c r="GY208" i="4"/>
  <c r="GZ208" i="4"/>
  <c r="HA208" i="4"/>
  <c r="HB208" i="4"/>
  <c r="HC208" i="4"/>
  <c r="HD208" i="4"/>
  <c r="HE208" i="4"/>
  <c r="HF208" i="4"/>
  <c r="HG208" i="4"/>
  <c r="HH208" i="4"/>
  <c r="HI208" i="4"/>
  <c r="HJ208" i="4"/>
  <c r="HK208" i="4"/>
  <c r="HL208" i="4"/>
  <c r="HM208" i="4"/>
  <c r="HN208" i="4"/>
  <c r="HO208" i="4"/>
  <c r="HP208" i="4"/>
  <c r="HQ208" i="4"/>
  <c r="HR208" i="4"/>
  <c r="HS208" i="4"/>
  <c r="HT208" i="4"/>
  <c r="HU208" i="4"/>
  <c r="HV208" i="4"/>
  <c r="HW208" i="4"/>
  <c r="HX208" i="4"/>
  <c r="HY208" i="4"/>
  <c r="HZ208" i="4"/>
  <c r="IA208" i="4"/>
  <c r="IB208" i="4"/>
  <c r="IC208" i="4"/>
  <c r="ID208" i="4"/>
  <c r="IE208" i="4"/>
  <c r="IF208" i="4"/>
  <c r="IG208" i="4"/>
  <c r="IH208" i="4"/>
  <c r="II208" i="4"/>
  <c r="IJ208" i="4"/>
  <c r="IK208" i="4"/>
  <c r="IM208" i="4"/>
  <c r="IN208" i="4"/>
  <c r="IO208" i="4"/>
  <c r="IP208" i="4"/>
  <c r="IQ208" i="4"/>
  <c r="IR208" i="4"/>
  <c r="IS208" i="4"/>
  <c r="IT208" i="4"/>
  <c r="IU208" i="4"/>
  <c r="IV208" i="4"/>
  <c r="IW208" i="4"/>
  <c r="IX208" i="4"/>
  <c r="IY208" i="4"/>
  <c r="IZ208" i="4"/>
  <c r="JA208" i="4"/>
  <c r="JB208" i="4"/>
  <c r="JC208" i="4"/>
  <c r="JD208" i="4"/>
  <c r="JE208" i="4"/>
  <c r="JG208" i="4"/>
  <c r="JH208" i="4"/>
  <c r="JI208" i="4"/>
  <c r="JJ208" i="4"/>
  <c r="JK208" i="4"/>
  <c r="JM208" i="4"/>
  <c r="JN208" i="4"/>
  <c r="JO208" i="4"/>
  <c r="JP208" i="4"/>
  <c r="JQ208" i="4"/>
  <c r="JR208" i="4"/>
  <c r="JT208" i="4"/>
  <c r="JU208" i="4"/>
  <c r="JV208" i="4"/>
  <c r="JX208" i="4"/>
  <c r="JY208" i="4"/>
  <c r="JZ208" i="4"/>
  <c r="KA208" i="4"/>
  <c r="KB208" i="4"/>
  <c r="KC208" i="4"/>
  <c r="KD208" i="4"/>
  <c r="KE208" i="4"/>
  <c r="KF208" i="4"/>
  <c r="KG208" i="4"/>
  <c r="KH208" i="4"/>
  <c r="KI208" i="4"/>
  <c r="KJ208" i="4"/>
  <c r="KK208" i="4"/>
  <c r="KL208" i="4"/>
  <c r="KM208" i="4"/>
  <c r="KN208" i="4"/>
  <c r="KO208" i="4"/>
  <c r="KP208" i="4"/>
  <c r="KQ208" i="4"/>
  <c r="KR208" i="4"/>
  <c r="KS208" i="4"/>
  <c r="KV208" i="4"/>
  <c r="KW208" i="4"/>
  <c r="KX208" i="4"/>
  <c r="KY208" i="4"/>
  <c r="KZ208" i="4"/>
  <c r="LA208" i="4"/>
  <c r="LB208" i="4"/>
  <c r="LC208" i="4"/>
  <c r="LD208" i="4"/>
  <c r="LE208" i="4"/>
  <c r="LF208" i="4"/>
  <c r="LG208" i="4"/>
  <c r="LH208" i="4"/>
  <c r="LI208" i="4"/>
  <c r="LJ208" i="4"/>
  <c r="LK208" i="4"/>
  <c r="LL208" i="4"/>
  <c r="LM208" i="4"/>
  <c r="LN208" i="4"/>
  <c r="LO208" i="4"/>
  <c r="LP208" i="4"/>
  <c r="LQ208" i="4"/>
  <c r="LR208" i="4"/>
  <c r="LS208" i="4"/>
  <c r="LT208" i="4"/>
  <c r="LU208" i="4"/>
  <c r="LV208" i="4"/>
  <c r="LW208" i="4"/>
  <c r="LX208" i="4"/>
  <c r="LY208" i="4"/>
  <c r="LZ208" i="4"/>
  <c r="MA208" i="4"/>
  <c r="MB208" i="4"/>
  <c r="MC208" i="4"/>
  <c r="MD208" i="4"/>
  <c r="ME208" i="4"/>
  <c r="MF208" i="4"/>
  <c r="MG208" i="4"/>
  <c r="MH208" i="4"/>
  <c r="MI208" i="4"/>
  <c r="MJ208" i="4"/>
  <c r="MK208" i="4"/>
  <c r="ML208" i="4"/>
  <c r="MM208" i="4"/>
  <c r="MN208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U209" i="4"/>
  <c r="V209" i="4"/>
  <c r="W209" i="4"/>
  <c r="X209" i="4"/>
  <c r="Y209" i="4"/>
  <c r="Z209" i="4"/>
  <c r="AA209" i="4"/>
  <c r="AB209" i="4"/>
  <c r="AC209" i="4"/>
  <c r="AD209" i="4"/>
  <c r="AE209" i="4"/>
  <c r="AF209" i="4"/>
  <c r="AG209" i="4"/>
  <c r="AH209" i="4"/>
  <c r="AI209" i="4"/>
  <c r="AJ209" i="4"/>
  <c r="AK209" i="4"/>
  <c r="AL209" i="4"/>
  <c r="AM209" i="4"/>
  <c r="AN209" i="4"/>
  <c r="AO209" i="4"/>
  <c r="AP209" i="4"/>
  <c r="AQ209" i="4"/>
  <c r="AR209" i="4"/>
  <c r="AS209" i="4"/>
  <c r="AT209" i="4"/>
  <c r="AU209" i="4"/>
  <c r="AV209" i="4"/>
  <c r="AW209" i="4"/>
  <c r="AX209" i="4"/>
  <c r="AY209" i="4"/>
  <c r="AZ209" i="4"/>
  <c r="BA209" i="4"/>
  <c r="BB209" i="4"/>
  <c r="BC209" i="4"/>
  <c r="BD209" i="4"/>
  <c r="BE209" i="4"/>
  <c r="BF209" i="4"/>
  <c r="BG209" i="4"/>
  <c r="BH209" i="4"/>
  <c r="BI209" i="4"/>
  <c r="BJ209" i="4"/>
  <c r="BK209" i="4"/>
  <c r="BL209" i="4"/>
  <c r="BM209" i="4"/>
  <c r="BN209" i="4"/>
  <c r="BO209" i="4"/>
  <c r="BP209" i="4"/>
  <c r="BQ209" i="4"/>
  <c r="BR209" i="4"/>
  <c r="BS209" i="4"/>
  <c r="BT209" i="4"/>
  <c r="BU209" i="4"/>
  <c r="BV209" i="4"/>
  <c r="BW209" i="4"/>
  <c r="BX209" i="4"/>
  <c r="BY209" i="4"/>
  <c r="BZ209" i="4"/>
  <c r="CA209" i="4"/>
  <c r="CB209" i="4"/>
  <c r="CC209" i="4"/>
  <c r="CD209" i="4"/>
  <c r="CE209" i="4"/>
  <c r="CF209" i="4"/>
  <c r="CG209" i="4"/>
  <c r="CH209" i="4"/>
  <c r="CI209" i="4"/>
  <c r="CJ209" i="4"/>
  <c r="CK209" i="4"/>
  <c r="CL209" i="4"/>
  <c r="CM209" i="4"/>
  <c r="CN209" i="4"/>
  <c r="CO209" i="4"/>
  <c r="CP209" i="4"/>
  <c r="CQ209" i="4"/>
  <c r="CR209" i="4"/>
  <c r="CS209" i="4"/>
  <c r="CT209" i="4"/>
  <c r="CU209" i="4"/>
  <c r="CV209" i="4"/>
  <c r="CW209" i="4"/>
  <c r="CX209" i="4"/>
  <c r="CY209" i="4"/>
  <c r="CZ209" i="4"/>
  <c r="DA209" i="4"/>
  <c r="DB209" i="4"/>
  <c r="DC209" i="4"/>
  <c r="DD209" i="4"/>
  <c r="DE209" i="4"/>
  <c r="DF209" i="4"/>
  <c r="DG209" i="4"/>
  <c r="DH209" i="4"/>
  <c r="DI209" i="4"/>
  <c r="DJ209" i="4"/>
  <c r="DK209" i="4"/>
  <c r="DL209" i="4"/>
  <c r="DM209" i="4"/>
  <c r="DN209" i="4"/>
  <c r="DO209" i="4"/>
  <c r="DP209" i="4"/>
  <c r="DQ209" i="4"/>
  <c r="DR209" i="4"/>
  <c r="DS209" i="4"/>
  <c r="DT209" i="4"/>
  <c r="DU209" i="4"/>
  <c r="DV209" i="4"/>
  <c r="DW209" i="4"/>
  <c r="DX209" i="4"/>
  <c r="DY209" i="4"/>
  <c r="DZ209" i="4"/>
  <c r="EA209" i="4"/>
  <c r="EB209" i="4"/>
  <c r="EC209" i="4"/>
  <c r="ED209" i="4"/>
  <c r="EE209" i="4"/>
  <c r="EF209" i="4"/>
  <c r="EG209" i="4"/>
  <c r="EH209" i="4"/>
  <c r="EI209" i="4"/>
  <c r="EJ209" i="4"/>
  <c r="EK209" i="4"/>
  <c r="EL209" i="4"/>
  <c r="EM209" i="4"/>
  <c r="EN209" i="4"/>
  <c r="EO209" i="4"/>
  <c r="EP209" i="4"/>
  <c r="EQ209" i="4"/>
  <c r="ER209" i="4"/>
  <c r="ES209" i="4"/>
  <c r="ET209" i="4"/>
  <c r="EU209" i="4"/>
  <c r="EV209" i="4"/>
  <c r="EW209" i="4"/>
  <c r="EX209" i="4"/>
  <c r="EY209" i="4"/>
  <c r="EZ209" i="4"/>
  <c r="FA209" i="4"/>
  <c r="FB209" i="4"/>
  <c r="FC209" i="4"/>
  <c r="FD209" i="4"/>
  <c r="FE209" i="4"/>
  <c r="FF209" i="4"/>
  <c r="FG209" i="4"/>
  <c r="FH209" i="4"/>
  <c r="FI209" i="4"/>
  <c r="FJ209" i="4"/>
  <c r="FM209" i="4"/>
  <c r="FN209" i="4"/>
  <c r="FO209" i="4"/>
  <c r="FP209" i="4"/>
  <c r="FQ209" i="4"/>
  <c r="FR209" i="4"/>
  <c r="FS209" i="4"/>
  <c r="FT209" i="4"/>
  <c r="FU209" i="4"/>
  <c r="FV209" i="4"/>
  <c r="FW209" i="4"/>
  <c r="FX209" i="4"/>
  <c r="FY209" i="4"/>
  <c r="FZ209" i="4"/>
  <c r="GA209" i="4"/>
  <c r="GB209" i="4"/>
  <c r="GC209" i="4"/>
  <c r="GD209" i="4"/>
  <c r="GE209" i="4"/>
  <c r="GF209" i="4"/>
  <c r="GG209" i="4"/>
  <c r="GH209" i="4"/>
  <c r="GI209" i="4"/>
  <c r="GJ209" i="4"/>
  <c r="GK209" i="4"/>
  <c r="GL209" i="4"/>
  <c r="GM209" i="4"/>
  <c r="GN209" i="4"/>
  <c r="GO209" i="4"/>
  <c r="GP209" i="4"/>
  <c r="GQ209" i="4"/>
  <c r="GS209" i="4"/>
  <c r="GT209" i="4"/>
  <c r="GU209" i="4"/>
  <c r="GV209" i="4"/>
  <c r="GW209" i="4"/>
  <c r="GX209" i="4"/>
  <c r="GY209" i="4"/>
  <c r="GZ209" i="4"/>
  <c r="HA209" i="4"/>
  <c r="HB209" i="4"/>
  <c r="HC209" i="4"/>
  <c r="HD209" i="4"/>
  <c r="HE209" i="4"/>
  <c r="HF209" i="4"/>
  <c r="HG209" i="4"/>
  <c r="HH209" i="4"/>
  <c r="HI209" i="4"/>
  <c r="HJ209" i="4"/>
  <c r="HK209" i="4"/>
  <c r="HL209" i="4"/>
  <c r="HM209" i="4"/>
  <c r="HN209" i="4"/>
  <c r="HO209" i="4"/>
  <c r="HP209" i="4"/>
  <c r="HQ209" i="4"/>
  <c r="HR209" i="4"/>
  <c r="HS209" i="4"/>
  <c r="HT209" i="4"/>
  <c r="HU209" i="4"/>
  <c r="HV209" i="4"/>
  <c r="HW209" i="4"/>
  <c r="HX209" i="4"/>
  <c r="HY209" i="4"/>
  <c r="HZ209" i="4"/>
  <c r="IA209" i="4"/>
  <c r="IB209" i="4"/>
  <c r="IC209" i="4"/>
  <c r="ID209" i="4"/>
  <c r="IE209" i="4"/>
  <c r="IF209" i="4"/>
  <c r="IG209" i="4"/>
  <c r="IH209" i="4"/>
  <c r="II209" i="4"/>
  <c r="IJ209" i="4"/>
  <c r="IK209" i="4"/>
  <c r="IM209" i="4"/>
  <c r="IN209" i="4"/>
  <c r="IO209" i="4"/>
  <c r="IP209" i="4"/>
  <c r="IQ209" i="4"/>
  <c r="IR209" i="4"/>
  <c r="IS209" i="4"/>
  <c r="IT209" i="4"/>
  <c r="IU209" i="4"/>
  <c r="IV209" i="4"/>
  <c r="IW209" i="4"/>
  <c r="IX209" i="4"/>
  <c r="IY209" i="4"/>
  <c r="IZ209" i="4"/>
  <c r="JA209" i="4"/>
  <c r="JB209" i="4"/>
  <c r="JC209" i="4"/>
  <c r="JD209" i="4"/>
  <c r="JE209" i="4"/>
  <c r="JG209" i="4"/>
  <c r="JH209" i="4"/>
  <c r="JI209" i="4"/>
  <c r="JJ209" i="4"/>
  <c r="JK209" i="4"/>
  <c r="JM209" i="4"/>
  <c r="JN209" i="4"/>
  <c r="JO209" i="4"/>
  <c r="JP209" i="4"/>
  <c r="JQ209" i="4"/>
  <c r="JR209" i="4"/>
  <c r="JT209" i="4"/>
  <c r="JU209" i="4"/>
  <c r="JV209" i="4"/>
  <c r="JX209" i="4"/>
  <c r="JY209" i="4"/>
  <c r="JZ209" i="4"/>
  <c r="KA209" i="4"/>
  <c r="KB209" i="4"/>
  <c r="KC209" i="4"/>
  <c r="KD209" i="4"/>
  <c r="KE209" i="4"/>
  <c r="KF209" i="4"/>
  <c r="KG209" i="4"/>
  <c r="KH209" i="4"/>
  <c r="KI209" i="4"/>
  <c r="KJ209" i="4"/>
  <c r="KK209" i="4"/>
  <c r="KL209" i="4"/>
  <c r="KM209" i="4"/>
  <c r="KN209" i="4"/>
  <c r="KO209" i="4"/>
  <c r="KP209" i="4"/>
  <c r="KQ209" i="4"/>
  <c r="KR209" i="4"/>
  <c r="KS209" i="4"/>
  <c r="KV209" i="4"/>
  <c r="KW209" i="4"/>
  <c r="KX209" i="4"/>
  <c r="KY209" i="4"/>
  <c r="KZ209" i="4"/>
  <c r="LA209" i="4"/>
  <c r="LB209" i="4"/>
  <c r="LC209" i="4"/>
  <c r="LD209" i="4"/>
  <c r="LE209" i="4"/>
  <c r="LF209" i="4"/>
  <c r="LG209" i="4"/>
  <c r="LH209" i="4"/>
  <c r="LI209" i="4"/>
  <c r="LJ209" i="4"/>
  <c r="LK209" i="4"/>
  <c r="LL209" i="4"/>
  <c r="LM209" i="4"/>
  <c r="LN209" i="4"/>
  <c r="LO209" i="4"/>
  <c r="LP209" i="4"/>
  <c r="LQ209" i="4"/>
  <c r="LR209" i="4"/>
  <c r="LS209" i="4"/>
  <c r="LT209" i="4"/>
  <c r="LU209" i="4"/>
  <c r="LV209" i="4"/>
  <c r="LW209" i="4"/>
  <c r="LX209" i="4"/>
  <c r="LY209" i="4"/>
  <c r="LZ209" i="4"/>
  <c r="MA209" i="4"/>
  <c r="MB209" i="4"/>
  <c r="MC209" i="4"/>
  <c r="MD209" i="4"/>
  <c r="ME209" i="4"/>
  <c r="MF209" i="4"/>
  <c r="MG209" i="4"/>
  <c r="MH209" i="4"/>
  <c r="MI209" i="4"/>
  <c r="MJ209" i="4"/>
  <c r="MK209" i="4"/>
  <c r="ML209" i="4"/>
  <c r="MM209" i="4"/>
  <c r="MN209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U210" i="4"/>
  <c r="V210" i="4"/>
  <c r="W210" i="4"/>
  <c r="X210" i="4"/>
  <c r="Y210" i="4"/>
  <c r="Z210" i="4"/>
  <c r="AA210" i="4"/>
  <c r="AB210" i="4"/>
  <c r="AC210" i="4"/>
  <c r="AD210" i="4"/>
  <c r="AE210" i="4"/>
  <c r="AF210" i="4"/>
  <c r="AG210" i="4"/>
  <c r="AH210" i="4"/>
  <c r="AI210" i="4"/>
  <c r="AJ210" i="4"/>
  <c r="AK210" i="4"/>
  <c r="AL210" i="4"/>
  <c r="AM210" i="4"/>
  <c r="AN210" i="4"/>
  <c r="AO210" i="4"/>
  <c r="AP210" i="4"/>
  <c r="AQ210" i="4"/>
  <c r="AR210" i="4"/>
  <c r="AS210" i="4"/>
  <c r="AT210" i="4"/>
  <c r="AU210" i="4"/>
  <c r="AV210" i="4"/>
  <c r="AW210" i="4"/>
  <c r="AX210" i="4"/>
  <c r="AY210" i="4"/>
  <c r="AZ210" i="4"/>
  <c r="BA210" i="4"/>
  <c r="BB210" i="4"/>
  <c r="BC210" i="4"/>
  <c r="BD210" i="4"/>
  <c r="BE210" i="4"/>
  <c r="BF210" i="4"/>
  <c r="BG210" i="4"/>
  <c r="BH210" i="4"/>
  <c r="BI210" i="4"/>
  <c r="BJ210" i="4"/>
  <c r="BK210" i="4"/>
  <c r="BL210" i="4"/>
  <c r="BM210" i="4"/>
  <c r="BN210" i="4"/>
  <c r="BO210" i="4"/>
  <c r="BP210" i="4"/>
  <c r="BQ210" i="4"/>
  <c r="BR210" i="4"/>
  <c r="BS210" i="4"/>
  <c r="BT210" i="4"/>
  <c r="BU210" i="4"/>
  <c r="BV210" i="4"/>
  <c r="BW210" i="4"/>
  <c r="BX210" i="4"/>
  <c r="BY210" i="4"/>
  <c r="BZ210" i="4"/>
  <c r="CA210" i="4"/>
  <c r="CB210" i="4"/>
  <c r="CC210" i="4"/>
  <c r="CD210" i="4"/>
  <c r="CE210" i="4"/>
  <c r="CF210" i="4"/>
  <c r="CG210" i="4"/>
  <c r="CH210" i="4"/>
  <c r="CI210" i="4"/>
  <c r="CJ210" i="4"/>
  <c r="CK210" i="4"/>
  <c r="CL210" i="4"/>
  <c r="CM210" i="4"/>
  <c r="CN210" i="4"/>
  <c r="CO210" i="4"/>
  <c r="CP210" i="4"/>
  <c r="CQ210" i="4"/>
  <c r="CR210" i="4"/>
  <c r="CS210" i="4"/>
  <c r="CT210" i="4"/>
  <c r="CU210" i="4"/>
  <c r="CV210" i="4"/>
  <c r="CW210" i="4"/>
  <c r="CX210" i="4"/>
  <c r="CY210" i="4"/>
  <c r="CZ210" i="4"/>
  <c r="DA210" i="4"/>
  <c r="DB210" i="4"/>
  <c r="DC210" i="4"/>
  <c r="DD210" i="4"/>
  <c r="DE210" i="4"/>
  <c r="DF210" i="4"/>
  <c r="DG210" i="4"/>
  <c r="DH210" i="4"/>
  <c r="DI210" i="4"/>
  <c r="DJ210" i="4"/>
  <c r="DK210" i="4"/>
  <c r="DL210" i="4"/>
  <c r="DM210" i="4"/>
  <c r="DN210" i="4"/>
  <c r="DO210" i="4"/>
  <c r="DP210" i="4"/>
  <c r="DQ210" i="4"/>
  <c r="DR210" i="4"/>
  <c r="DS210" i="4"/>
  <c r="DT210" i="4"/>
  <c r="DU210" i="4"/>
  <c r="DV210" i="4"/>
  <c r="DW210" i="4"/>
  <c r="DX210" i="4"/>
  <c r="DY210" i="4"/>
  <c r="DZ210" i="4"/>
  <c r="EA210" i="4"/>
  <c r="EB210" i="4"/>
  <c r="EC210" i="4"/>
  <c r="ED210" i="4"/>
  <c r="EE210" i="4"/>
  <c r="EF210" i="4"/>
  <c r="EG210" i="4"/>
  <c r="EH210" i="4"/>
  <c r="EI210" i="4"/>
  <c r="EJ210" i="4"/>
  <c r="EK210" i="4"/>
  <c r="EL210" i="4"/>
  <c r="EM210" i="4"/>
  <c r="EN210" i="4"/>
  <c r="EO210" i="4"/>
  <c r="EP210" i="4"/>
  <c r="EQ210" i="4"/>
  <c r="ER210" i="4"/>
  <c r="ES210" i="4"/>
  <c r="ET210" i="4"/>
  <c r="EU210" i="4"/>
  <c r="EV210" i="4"/>
  <c r="EW210" i="4"/>
  <c r="EX210" i="4"/>
  <c r="EY210" i="4"/>
  <c r="EZ210" i="4"/>
  <c r="FA210" i="4"/>
  <c r="FB210" i="4"/>
  <c r="FC210" i="4"/>
  <c r="FD210" i="4"/>
  <c r="FE210" i="4"/>
  <c r="FF210" i="4"/>
  <c r="FG210" i="4"/>
  <c r="FH210" i="4"/>
  <c r="FI210" i="4"/>
  <c r="FJ210" i="4"/>
  <c r="FM210" i="4"/>
  <c r="FN210" i="4"/>
  <c r="FO210" i="4"/>
  <c r="FP210" i="4"/>
  <c r="FQ210" i="4"/>
  <c r="FR210" i="4"/>
  <c r="FS210" i="4"/>
  <c r="FT210" i="4"/>
  <c r="FU210" i="4"/>
  <c r="FV210" i="4"/>
  <c r="FW210" i="4"/>
  <c r="FX210" i="4"/>
  <c r="FY210" i="4"/>
  <c r="FZ210" i="4"/>
  <c r="GA210" i="4"/>
  <c r="GB210" i="4"/>
  <c r="GC210" i="4"/>
  <c r="GD210" i="4"/>
  <c r="GE210" i="4"/>
  <c r="GF210" i="4"/>
  <c r="GG210" i="4"/>
  <c r="GH210" i="4"/>
  <c r="GI210" i="4"/>
  <c r="GJ210" i="4"/>
  <c r="GK210" i="4"/>
  <c r="GL210" i="4"/>
  <c r="GM210" i="4"/>
  <c r="GN210" i="4"/>
  <c r="GO210" i="4"/>
  <c r="GP210" i="4"/>
  <c r="GQ210" i="4"/>
  <c r="GS210" i="4"/>
  <c r="GT210" i="4"/>
  <c r="GU210" i="4"/>
  <c r="GV210" i="4"/>
  <c r="GW210" i="4"/>
  <c r="GX210" i="4"/>
  <c r="GY210" i="4"/>
  <c r="GZ210" i="4"/>
  <c r="HA210" i="4"/>
  <c r="HB210" i="4"/>
  <c r="HC210" i="4"/>
  <c r="HD210" i="4"/>
  <c r="HE210" i="4"/>
  <c r="HF210" i="4"/>
  <c r="HG210" i="4"/>
  <c r="HH210" i="4"/>
  <c r="HI210" i="4"/>
  <c r="HJ210" i="4"/>
  <c r="HK210" i="4"/>
  <c r="HL210" i="4"/>
  <c r="HM210" i="4"/>
  <c r="HN210" i="4"/>
  <c r="HO210" i="4"/>
  <c r="HP210" i="4"/>
  <c r="HQ210" i="4"/>
  <c r="HR210" i="4"/>
  <c r="HS210" i="4"/>
  <c r="HT210" i="4"/>
  <c r="HU210" i="4"/>
  <c r="HV210" i="4"/>
  <c r="HW210" i="4"/>
  <c r="HX210" i="4"/>
  <c r="HY210" i="4"/>
  <c r="HZ210" i="4"/>
  <c r="IA210" i="4"/>
  <c r="IB210" i="4"/>
  <c r="IC210" i="4"/>
  <c r="ID210" i="4"/>
  <c r="IE210" i="4"/>
  <c r="IF210" i="4"/>
  <c r="IG210" i="4"/>
  <c r="IH210" i="4"/>
  <c r="II210" i="4"/>
  <c r="IJ210" i="4"/>
  <c r="IK210" i="4"/>
  <c r="IM210" i="4"/>
  <c r="IN210" i="4"/>
  <c r="IO210" i="4"/>
  <c r="IP210" i="4"/>
  <c r="IQ210" i="4"/>
  <c r="IR210" i="4"/>
  <c r="IS210" i="4"/>
  <c r="IT210" i="4"/>
  <c r="IU210" i="4"/>
  <c r="IV210" i="4"/>
  <c r="IW210" i="4"/>
  <c r="IX210" i="4"/>
  <c r="IY210" i="4"/>
  <c r="IZ210" i="4"/>
  <c r="JA210" i="4"/>
  <c r="JB210" i="4"/>
  <c r="JC210" i="4"/>
  <c r="JD210" i="4"/>
  <c r="JE210" i="4"/>
  <c r="JG210" i="4"/>
  <c r="JH210" i="4"/>
  <c r="JI210" i="4"/>
  <c r="JJ210" i="4"/>
  <c r="JK210" i="4"/>
  <c r="JM210" i="4"/>
  <c r="JN210" i="4"/>
  <c r="JO210" i="4"/>
  <c r="JP210" i="4"/>
  <c r="JQ210" i="4"/>
  <c r="JR210" i="4"/>
  <c r="JT210" i="4"/>
  <c r="JU210" i="4"/>
  <c r="JV210" i="4"/>
  <c r="JX210" i="4"/>
  <c r="JY210" i="4"/>
  <c r="JZ210" i="4"/>
  <c r="KA210" i="4"/>
  <c r="KB210" i="4"/>
  <c r="KC210" i="4"/>
  <c r="KD210" i="4"/>
  <c r="KE210" i="4"/>
  <c r="KF210" i="4"/>
  <c r="KG210" i="4"/>
  <c r="KH210" i="4"/>
  <c r="KI210" i="4"/>
  <c r="KJ210" i="4"/>
  <c r="KK210" i="4"/>
  <c r="KL210" i="4"/>
  <c r="KM210" i="4"/>
  <c r="KN210" i="4"/>
  <c r="KO210" i="4"/>
  <c r="KP210" i="4"/>
  <c r="KQ210" i="4"/>
  <c r="KR210" i="4"/>
  <c r="KS210" i="4"/>
  <c r="KV210" i="4"/>
  <c r="KW210" i="4"/>
  <c r="KX210" i="4"/>
  <c r="KY210" i="4"/>
  <c r="KZ210" i="4"/>
  <c r="LA210" i="4"/>
  <c r="LB210" i="4"/>
  <c r="LC210" i="4"/>
  <c r="LD210" i="4"/>
  <c r="LE210" i="4"/>
  <c r="LF210" i="4"/>
  <c r="LG210" i="4"/>
  <c r="LH210" i="4"/>
  <c r="LI210" i="4"/>
  <c r="LJ210" i="4"/>
  <c r="LK210" i="4"/>
  <c r="LL210" i="4"/>
  <c r="LM210" i="4"/>
  <c r="LN210" i="4"/>
  <c r="LO210" i="4"/>
  <c r="LP210" i="4"/>
  <c r="LQ210" i="4"/>
  <c r="LR210" i="4"/>
  <c r="LS210" i="4"/>
  <c r="LT210" i="4"/>
  <c r="LU210" i="4"/>
  <c r="LV210" i="4"/>
  <c r="LW210" i="4"/>
  <c r="LX210" i="4"/>
  <c r="LY210" i="4"/>
  <c r="LZ210" i="4"/>
  <c r="MA210" i="4"/>
  <c r="MB210" i="4"/>
  <c r="MC210" i="4"/>
  <c r="MD210" i="4"/>
  <c r="ME210" i="4"/>
  <c r="MF210" i="4"/>
  <c r="MG210" i="4"/>
  <c r="MH210" i="4"/>
  <c r="MI210" i="4"/>
  <c r="MJ210" i="4"/>
  <c r="MK210" i="4"/>
  <c r="ML210" i="4"/>
  <c r="MM210" i="4"/>
  <c r="MN210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U211" i="4"/>
  <c r="V211" i="4"/>
  <c r="W211" i="4"/>
  <c r="X211" i="4"/>
  <c r="Y211" i="4"/>
  <c r="Z211" i="4"/>
  <c r="AA211" i="4"/>
  <c r="AB211" i="4"/>
  <c r="AC211" i="4"/>
  <c r="AD211" i="4"/>
  <c r="AE211" i="4"/>
  <c r="AF211" i="4"/>
  <c r="AG211" i="4"/>
  <c r="AH211" i="4"/>
  <c r="AI211" i="4"/>
  <c r="AJ211" i="4"/>
  <c r="AK211" i="4"/>
  <c r="AL211" i="4"/>
  <c r="AM211" i="4"/>
  <c r="AN211" i="4"/>
  <c r="AO211" i="4"/>
  <c r="AP211" i="4"/>
  <c r="AQ211" i="4"/>
  <c r="AR211" i="4"/>
  <c r="AS211" i="4"/>
  <c r="AT211" i="4"/>
  <c r="AU211" i="4"/>
  <c r="AV211" i="4"/>
  <c r="AW211" i="4"/>
  <c r="AX211" i="4"/>
  <c r="AY211" i="4"/>
  <c r="AZ211" i="4"/>
  <c r="BA211" i="4"/>
  <c r="BB211" i="4"/>
  <c r="BC211" i="4"/>
  <c r="BD211" i="4"/>
  <c r="BE211" i="4"/>
  <c r="BF211" i="4"/>
  <c r="BG211" i="4"/>
  <c r="BH211" i="4"/>
  <c r="BI211" i="4"/>
  <c r="BJ211" i="4"/>
  <c r="BK211" i="4"/>
  <c r="BL211" i="4"/>
  <c r="BM211" i="4"/>
  <c r="BN211" i="4"/>
  <c r="BO211" i="4"/>
  <c r="BP211" i="4"/>
  <c r="BQ211" i="4"/>
  <c r="BR211" i="4"/>
  <c r="BS211" i="4"/>
  <c r="BT211" i="4"/>
  <c r="BU211" i="4"/>
  <c r="BV211" i="4"/>
  <c r="BW211" i="4"/>
  <c r="BX211" i="4"/>
  <c r="BY211" i="4"/>
  <c r="BZ211" i="4"/>
  <c r="CA211" i="4"/>
  <c r="CB211" i="4"/>
  <c r="CC211" i="4"/>
  <c r="CD211" i="4"/>
  <c r="CE211" i="4"/>
  <c r="CF211" i="4"/>
  <c r="CG211" i="4"/>
  <c r="CH211" i="4"/>
  <c r="CI211" i="4"/>
  <c r="CJ211" i="4"/>
  <c r="CK211" i="4"/>
  <c r="CL211" i="4"/>
  <c r="CM211" i="4"/>
  <c r="CN211" i="4"/>
  <c r="CO211" i="4"/>
  <c r="CP211" i="4"/>
  <c r="CQ211" i="4"/>
  <c r="CR211" i="4"/>
  <c r="CS211" i="4"/>
  <c r="CT211" i="4"/>
  <c r="CU211" i="4"/>
  <c r="CV211" i="4"/>
  <c r="CW211" i="4"/>
  <c r="CX211" i="4"/>
  <c r="CY211" i="4"/>
  <c r="CZ211" i="4"/>
  <c r="DA211" i="4"/>
  <c r="DB211" i="4"/>
  <c r="DC211" i="4"/>
  <c r="DD211" i="4"/>
  <c r="DE211" i="4"/>
  <c r="DF211" i="4"/>
  <c r="DG211" i="4"/>
  <c r="DH211" i="4"/>
  <c r="DI211" i="4"/>
  <c r="DJ211" i="4"/>
  <c r="DK211" i="4"/>
  <c r="DL211" i="4"/>
  <c r="DM211" i="4"/>
  <c r="DN211" i="4"/>
  <c r="DO211" i="4"/>
  <c r="DP211" i="4"/>
  <c r="DQ211" i="4"/>
  <c r="DR211" i="4"/>
  <c r="DS211" i="4"/>
  <c r="DT211" i="4"/>
  <c r="DU211" i="4"/>
  <c r="DV211" i="4"/>
  <c r="DW211" i="4"/>
  <c r="DX211" i="4"/>
  <c r="DY211" i="4"/>
  <c r="DZ211" i="4"/>
  <c r="EA211" i="4"/>
  <c r="EB211" i="4"/>
  <c r="EC211" i="4"/>
  <c r="ED211" i="4"/>
  <c r="EE211" i="4"/>
  <c r="EF211" i="4"/>
  <c r="EG211" i="4"/>
  <c r="EH211" i="4"/>
  <c r="EI211" i="4"/>
  <c r="EJ211" i="4"/>
  <c r="EK211" i="4"/>
  <c r="EL211" i="4"/>
  <c r="EM211" i="4"/>
  <c r="EN211" i="4"/>
  <c r="EO211" i="4"/>
  <c r="EP211" i="4"/>
  <c r="EQ211" i="4"/>
  <c r="ER211" i="4"/>
  <c r="ES211" i="4"/>
  <c r="ET211" i="4"/>
  <c r="EU211" i="4"/>
  <c r="EV211" i="4"/>
  <c r="EW211" i="4"/>
  <c r="EX211" i="4"/>
  <c r="EY211" i="4"/>
  <c r="EZ211" i="4"/>
  <c r="FA211" i="4"/>
  <c r="FB211" i="4"/>
  <c r="FC211" i="4"/>
  <c r="FD211" i="4"/>
  <c r="FE211" i="4"/>
  <c r="FF211" i="4"/>
  <c r="FG211" i="4"/>
  <c r="FH211" i="4"/>
  <c r="FI211" i="4"/>
  <c r="FJ211" i="4"/>
  <c r="FM211" i="4"/>
  <c r="FN211" i="4"/>
  <c r="FO211" i="4"/>
  <c r="FP211" i="4"/>
  <c r="FQ211" i="4"/>
  <c r="FR211" i="4"/>
  <c r="FS211" i="4"/>
  <c r="FT211" i="4"/>
  <c r="FU211" i="4"/>
  <c r="FV211" i="4"/>
  <c r="FW211" i="4"/>
  <c r="FX211" i="4"/>
  <c r="FY211" i="4"/>
  <c r="FZ211" i="4"/>
  <c r="GA211" i="4"/>
  <c r="GB211" i="4"/>
  <c r="GC211" i="4"/>
  <c r="GD211" i="4"/>
  <c r="GE211" i="4"/>
  <c r="GF211" i="4"/>
  <c r="GG211" i="4"/>
  <c r="GH211" i="4"/>
  <c r="GI211" i="4"/>
  <c r="GJ211" i="4"/>
  <c r="GK211" i="4"/>
  <c r="GL211" i="4"/>
  <c r="GM211" i="4"/>
  <c r="GN211" i="4"/>
  <c r="GO211" i="4"/>
  <c r="GP211" i="4"/>
  <c r="GQ211" i="4"/>
  <c r="GS211" i="4"/>
  <c r="GT211" i="4"/>
  <c r="GU211" i="4"/>
  <c r="GV211" i="4"/>
  <c r="GW211" i="4"/>
  <c r="GX211" i="4"/>
  <c r="GY211" i="4"/>
  <c r="GZ211" i="4"/>
  <c r="HA211" i="4"/>
  <c r="HB211" i="4"/>
  <c r="HC211" i="4"/>
  <c r="HD211" i="4"/>
  <c r="HE211" i="4"/>
  <c r="HF211" i="4"/>
  <c r="HG211" i="4"/>
  <c r="HH211" i="4"/>
  <c r="HI211" i="4"/>
  <c r="HJ211" i="4"/>
  <c r="HK211" i="4"/>
  <c r="HL211" i="4"/>
  <c r="HM211" i="4"/>
  <c r="HN211" i="4"/>
  <c r="HO211" i="4"/>
  <c r="HP211" i="4"/>
  <c r="HQ211" i="4"/>
  <c r="HR211" i="4"/>
  <c r="HS211" i="4"/>
  <c r="HT211" i="4"/>
  <c r="HU211" i="4"/>
  <c r="HV211" i="4"/>
  <c r="HW211" i="4"/>
  <c r="HX211" i="4"/>
  <c r="HY211" i="4"/>
  <c r="HZ211" i="4"/>
  <c r="IA211" i="4"/>
  <c r="IB211" i="4"/>
  <c r="IC211" i="4"/>
  <c r="ID211" i="4"/>
  <c r="IE211" i="4"/>
  <c r="IF211" i="4"/>
  <c r="IG211" i="4"/>
  <c r="IH211" i="4"/>
  <c r="II211" i="4"/>
  <c r="IJ211" i="4"/>
  <c r="IK211" i="4"/>
  <c r="IM211" i="4"/>
  <c r="IN211" i="4"/>
  <c r="IO211" i="4"/>
  <c r="IP211" i="4"/>
  <c r="IQ211" i="4"/>
  <c r="IR211" i="4"/>
  <c r="IS211" i="4"/>
  <c r="IT211" i="4"/>
  <c r="IU211" i="4"/>
  <c r="IV211" i="4"/>
  <c r="IW211" i="4"/>
  <c r="IX211" i="4"/>
  <c r="IY211" i="4"/>
  <c r="IZ211" i="4"/>
  <c r="JA211" i="4"/>
  <c r="JB211" i="4"/>
  <c r="JC211" i="4"/>
  <c r="JD211" i="4"/>
  <c r="JE211" i="4"/>
  <c r="JG211" i="4"/>
  <c r="JH211" i="4"/>
  <c r="JI211" i="4"/>
  <c r="JJ211" i="4"/>
  <c r="JK211" i="4"/>
  <c r="JM211" i="4"/>
  <c r="JN211" i="4"/>
  <c r="JO211" i="4"/>
  <c r="JP211" i="4"/>
  <c r="JQ211" i="4"/>
  <c r="JR211" i="4"/>
  <c r="JT211" i="4"/>
  <c r="JU211" i="4"/>
  <c r="JV211" i="4"/>
  <c r="JX211" i="4"/>
  <c r="JY211" i="4"/>
  <c r="JZ211" i="4"/>
  <c r="KA211" i="4"/>
  <c r="KB211" i="4"/>
  <c r="KC211" i="4"/>
  <c r="KD211" i="4"/>
  <c r="KE211" i="4"/>
  <c r="KF211" i="4"/>
  <c r="KG211" i="4"/>
  <c r="KH211" i="4"/>
  <c r="KI211" i="4"/>
  <c r="KJ211" i="4"/>
  <c r="KK211" i="4"/>
  <c r="KL211" i="4"/>
  <c r="KM211" i="4"/>
  <c r="KN211" i="4"/>
  <c r="KO211" i="4"/>
  <c r="KP211" i="4"/>
  <c r="KQ211" i="4"/>
  <c r="KR211" i="4"/>
  <c r="KS211" i="4"/>
  <c r="KV211" i="4"/>
  <c r="KW211" i="4"/>
  <c r="KX211" i="4"/>
  <c r="KY211" i="4"/>
  <c r="KZ211" i="4"/>
  <c r="LA211" i="4"/>
  <c r="LB211" i="4"/>
  <c r="LC211" i="4"/>
  <c r="LD211" i="4"/>
  <c r="LE211" i="4"/>
  <c r="LF211" i="4"/>
  <c r="LG211" i="4"/>
  <c r="LH211" i="4"/>
  <c r="LI211" i="4"/>
  <c r="LJ211" i="4"/>
  <c r="LK211" i="4"/>
  <c r="LL211" i="4"/>
  <c r="LM211" i="4"/>
  <c r="LN211" i="4"/>
  <c r="LO211" i="4"/>
  <c r="LP211" i="4"/>
  <c r="LQ211" i="4"/>
  <c r="LR211" i="4"/>
  <c r="LS211" i="4"/>
  <c r="LT211" i="4"/>
  <c r="LU211" i="4"/>
  <c r="LV211" i="4"/>
  <c r="LW211" i="4"/>
  <c r="LX211" i="4"/>
  <c r="LY211" i="4"/>
  <c r="LZ211" i="4"/>
  <c r="MA211" i="4"/>
  <c r="MB211" i="4"/>
  <c r="MC211" i="4"/>
  <c r="MD211" i="4"/>
  <c r="ME211" i="4"/>
  <c r="MF211" i="4"/>
  <c r="MG211" i="4"/>
  <c r="MH211" i="4"/>
  <c r="MI211" i="4"/>
  <c r="MJ211" i="4"/>
  <c r="MK211" i="4"/>
  <c r="ML211" i="4"/>
  <c r="MM211" i="4"/>
  <c r="MN211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V212" i="4"/>
  <c r="W212" i="4"/>
  <c r="X212" i="4"/>
  <c r="Y212" i="4"/>
  <c r="Z212" i="4"/>
  <c r="AA212" i="4"/>
  <c r="AB212" i="4"/>
  <c r="AC212" i="4"/>
  <c r="AD212" i="4"/>
  <c r="AE212" i="4"/>
  <c r="AF212" i="4"/>
  <c r="AG212" i="4"/>
  <c r="AH212" i="4"/>
  <c r="AI212" i="4"/>
  <c r="AJ212" i="4"/>
  <c r="AK212" i="4"/>
  <c r="AL212" i="4"/>
  <c r="AM212" i="4"/>
  <c r="AN212" i="4"/>
  <c r="AO212" i="4"/>
  <c r="AP212" i="4"/>
  <c r="AQ212" i="4"/>
  <c r="AR212" i="4"/>
  <c r="AS212" i="4"/>
  <c r="AT212" i="4"/>
  <c r="AU212" i="4"/>
  <c r="AV212" i="4"/>
  <c r="AW212" i="4"/>
  <c r="AX212" i="4"/>
  <c r="AY212" i="4"/>
  <c r="AZ212" i="4"/>
  <c r="BA212" i="4"/>
  <c r="BB212" i="4"/>
  <c r="BC212" i="4"/>
  <c r="BD212" i="4"/>
  <c r="BE212" i="4"/>
  <c r="BF212" i="4"/>
  <c r="BG212" i="4"/>
  <c r="BH212" i="4"/>
  <c r="BI212" i="4"/>
  <c r="BJ212" i="4"/>
  <c r="BK212" i="4"/>
  <c r="BL212" i="4"/>
  <c r="BM212" i="4"/>
  <c r="BN212" i="4"/>
  <c r="BO212" i="4"/>
  <c r="BP212" i="4"/>
  <c r="BQ212" i="4"/>
  <c r="BR212" i="4"/>
  <c r="BS212" i="4"/>
  <c r="BT212" i="4"/>
  <c r="BU212" i="4"/>
  <c r="BV212" i="4"/>
  <c r="BW212" i="4"/>
  <c r="BX212" i="4"/>
  <c r="BY212" i="4"/>
  <c r="BZ212" i="4"/>
  <c r="CA212" i="4"/>
  <c r="CB212" i="4"/>
  <c r="CC212" i="4"/>
  <c r="CD212" i="4"/>
  <c r="CE212" i="4"/>
  <c r="CF212" i="4"/>
  <c r="CG212" i="4"/>
  <c r="CH212" i="4"/>
  <c r="CI212" i="4"/>
  <c r="CJ212" i="4"/>
  <c r="CK212" i="4"/>
  <c r="CL212" i="4"/>
  <c r="CM212" i="4"/>
  <c r="CN212" i="4"/>
  <c r="CO212" i="4"/>
  <c r="CP212" i="4"/>
  <c r="CQ212" i="4"/>
  <c r="CR212" i="4"/>
  <c r="CS212" i="4"/>
  <c r="CT212" i="4"/>
  <c r="CU212" i="4"/>
  <c r="CV212" i="4"/>
  <c r="CW212" i="4"/>
  <c r="CX212" i="4"/>
  <c r="CY212" i="4"/>
  <c r="CZ212" i="4"/>
  <c r="DA212" i="4"/>
  <c r="DB212" i="4"/>
  <c r="DC212" i="4"/>
  <c r="DD212" i="4"/>
  <c r="DE212" i="4"/>
  <c r="DF212" i="4"/>
  <c r="DG212" i="4"/>
  <c r="DH212" i="4"/>
  <c r="DI212" i="4"/>
  <c r="DJ212" i="4"/>
  <c r="DK212" i="4"/>
  <c r="DL212" i="4"/>
  <c r="DM212" i="4"/>
  <c r="DN212" i="4"/>
  <c r="DO212" i="4"/>
  <c r="DP212" i="4"/>
  <c r="DQ212" i="4"/>
  <c r="DR212" i="4"/>
  <c r="DS212" i="4"/>
  <c r="DT212" i="4"/>
  <c r="DU212" i="4"/>
  <c r="DV212" i="4"/>
  <c r="DW212" i="4"/>
  <c r="DX212" i="4"/>
  <c r="DY212" i="4"/>
  <c r="DZ212" i="4"/>
  <c r="EA212" i="4"/>
  <c r="EB212" i="4"/>
  <c r="EC212" i="4"/>
  <c r="ED212" i="4"/>
  <c r="EE212" i="4"/>
  <c r="EF212" i="4"/>
  <c r="EG212" i="4"/>
  <c r="EH212" i="4"/>
  <c r="EI212" i="4"/>
  <c r="EJ212" i="4"/>
  <c r="EK212" i="4"/>
  <c r="EL212" i="4"/>
  <c r="EM212" i="4"/>
  <c r="EN212" i="4"/>
  <c r="EO212" i="4"/>
  <c r="EP212" i="4"/>
  <c r="EQ212" i="4"/>
  <c r="ER212" i="4"/>
  <c r="ES212" i="4"/>
  <c r="ET212" i="4"/>
  <c r="EU212" i="4"/>
  <c r="EV212" i="4"/>
  <c r="EW212" i="4"/>
  <c r="EX212" i="4"/>
  <c r="EY212" i="4"/>
  <c r="EZ212" i="4"/>
  <c r="FA212" i="4"/>
  <c r="FB212" i="4"/>
  <c r="FC212" i="4"/>
  <c r="FD212" i="4"/>
  <c r="FE212" i="4"/>
  <c r="FF212" i="4"/>
  <c r="FG212" i="4"/>
  <c r="FH212" i="4"/>
  <c r="FI212" i="4"/>
  <c r="FJ212" i="4"/>
  <c r="FM212" i="4"/>
  <c r="FN212" i="4"/>
  <c r="FO212" i="4"/>
  <c r="FP212" i="4"/>
  <c r="FQ212" i="4"/>
  <c r="FR212" i="4"/>
  <c r="FS212" i="4"/>
  <c r="FT212" i="4"/>
  <c r="FU212" i="4"/>
  <c r="FV212" i="4"/>
  <c r="FW212" i="4"/>
  <c r="FX212" i="4"/>
  <c r="FY212" i="4"/>
  <c r="FZ212" i="4"/>
  <c r="GA212" i="4"/>
  <c r="GB212" i="4"/>
  <c r="GC212" i="4"/>
  <c r="GD212" i="4"/>
  <c r="GE212" i="4"/>
  <c r="GF212" i="4"/>
  <c r="GG212" i="4"/>
  <c r="GH212" i="4"/>
  <c r="GI212" i="4"/>
  <c r="GJ212" i="4"/>
  <c r="GK212" i="4"/>
  <c r="GL212" i="4"/>
  <c r="GM212" i="4"/>
  <c r="GN212" i="4"/>
  <c r="GO212" i="4"/>
  <c r="GP212" i="4"/>
  <c r="GQ212" i="4"/>
  <c r="GS212" i="4"/>
  <c r="GT212" i="4"/>
  <c r="GU212" i="4"/>
  <c r="GV212" i="4"/>
  <c r="GW212" i="4"/>
  <c r="GX212" i="4"/>
  <c r="GY212" i="4"/>
  <c r="GZ212" i="4"/>
  <c r="HA212" i="4"/>
  <c r="HB212" i="4"/>
  <c r="HC212" i="4"/>
  <c r="HD212" i="4"/>
  <c r="HE212" i="4"/>
  <c r="HF212" i="4"/>
  <c r="HG212" i="4"/>
  <c r="HH212" i="4"/>
  <c r="HI212" i="4"/>
  <c r="HJ212" i="4"/>
  <c r="HK212" i="4"/>
  <c r="HL212" i="4"/>
  <c r="HM212" i="4"/>
  <c r="HN212" i="4"/>
  <c r="HO212" i="4"/>
  <c r="HP212" i="4"/>
  <c r="HQ212" i="4"/>
  <c r="HR212" i="4"/>
  <c r="HS212" i="4"/>
  <c r="HT212" i="4"/>
  <c r="HU212" i="4"/>
  <c r="HV212" i="4"/>
  <c r="HW212" i="4"/>
  <c r="HX212" i="4"/>
  <c r="HY212" i="4"/>
  <c r="HZ212" i="4"/>
  <c r="IA212" i="4"/>
  <c r="IB212" i="4"/>
  <c r="IC212" i="4"/>
  <c r="ID212" i="4"/>
  <c r="IE212" i="4"/>
  <c r="IF212" i="4"/>
  <c r="IG212" i="4"/>
  <c r="IH212" i="4"/>
  <c r="II212" i="4"/>
  <c r="IJ212" i="4"/>
  <c r="IK212" i="4"/>
  <c r="IM212" i="4"/>
  <c r="IN212" i="4"/>
  <c r="IO212" i="4"/>
  <c r="IP212" i="4"/>
  <c r="IQ212" i="4"/>
  <c r="IR212" i="4"/>
  <c r="IS212" i="4"/>
  <c r="IT212" i="4"/>
  <c r="IU212" i="4"/>
  <c r="IV212" i="4"/>
  <c r="IW212" i="4"/>
  <c r="IX212" i="4"/>
  <c r="IY212" i="4"/>
  <c r="IZ212" i="4"/>
  <c r="JA212" i="4"/>
  <c r="JB212" i="4"/>
  <c r="JC212" i="4"/>
  <c r="JD212" i="4"/>
  <c r="JE212" i="4"/>
  <c r="JG212" i="4"/>
  <c r="JH212" i="4"/>
  <c r="JI212" i="4"/>
  <c r="JJ212" i="4"/>
  <c r="JK212" i="4"/>
  <c r="JM212" i="4"/>
  <c r="JN212" i="4"/>
  <c r="JO212" i="4"/>
  <c r="JP212" i="4"/>
  <c r="JQ212" i="4"/>
  <c r="JR212" i="4"/>
  <c r="JT212" i="4"/>
  <c r="JU212" i="4"/>
  <c r="JV212" i="4"/>
  <c r="JX212" i="4"/>
  <c r="JY212" i="4"/>
  <c r="JZ212" i="4"/>
  <c r="KA212" i="4"/>
  <c r="KB212" i="4"/>
  <c r="KC212" i="4"/>
  <c r="KD212" i="4"/>
  <c r="KE212" i="4"/>
  <c r="KF212" i="4"/>
  <c r="KG212" i="4"/>
  <c r="KH212" i="4"/>
  <c r="KI212" i="4"/>
  <c r="KJ212" i="4"/>
  <c r="KK212" i="4"/>
  <c r="KL212" i="4"/>
  <c r="KM212" i="4"/>
  <c r="KN212" i="4"/>
  <c r="KO212" i="4"/>
  <c r="KP212" i="4"/>
  <c r="KQ212" i="4"/>
  <c r="KR212" i="4"/>
  <c r="KS212" i="4"/>
  <c r="KV212" i="4"/>
  <c r="KW212" i="4"/>
  <c r="KX212" i="4"/>
  <c r="KY212" i="4"/>
  <c r="KZ212" i="4"/>
  <c r="LA212" i="4"/>
  <c r="LB212" i="4"/>
  <c r="LC212" i="4"/>
  <c r="LD212" i="4"/>
  <c r="LE212" i="4"/>
  <c r="LF212" i="4"/>
  <c r="LG212" i="4"/>
  <c r="LH212" i="4"/>
  <c r="LI212" i="4"/>
  <c r="LJ212" i="4"/>
  <c r="LK212" i="4"/>
  <c r="LL212" i="4"/>
  <c r="LM212" i="4"/>
  <c r="LN212" i="4"/>
  <c r="LO212" i="4"/>
  <c r="LP212" i="4"/>
  <c r="LQ212" i="4"/>
  <c r="LR212" i="4"/>
  <c r="LS212" i="4"/>
  <c r="LT212" i="4"/>
  <c r="LU212" i="4"/>
  <c r="LV212" i="4"/>
  <c r="LW212" i="4"/>
  <c r="LX212" i="4"/>
  <c r="LY212" i="4"/>
  <c r="LZ212" i="4"/>
  <c r="MA212" i="4"/>
  <c r="MB212" i="4"/>
  <c r="MC212" i="4"/>
  <c r="MD212" i="4"/>
  <c r="ME212" i="4"/>
  <c r="MF212" i="4"/>
  <c r="MG212" i="4"/>
  <c r="MH212" i="4"/>
  <c r="MI212" i="4"/>
  <c r="MJ212" i="4"/>
  <c r="MK212" i="4"/>
  <c r="ML212" i="4"/>
  <c r="MM212" i="4"/>
  <c r="MN212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I37" i="67" l="1"/>
  <c r="M37" i="67"/>
  <c r="Q37" i="67"/>
  <c r="U37" i="67"/>
  <c r="Y37" i="67"/>
  <c r="AC37" i="67"/>
  <c r="AG37" i="67"/>
  <c r="AK37" i="67"/>
  <c r="AO37" i="67"/>
  <c r="AS37" i="67"/>
  <c r="AW37" i="67"/>
  <c r="BA37" i="67"/>
  <c r="BE37" i="67"/>
  <c r="BI37" i="67"/>
  <c r="BM37" i="67"/>
  <c r="BQ37" i="67"/>
  <c r="BU37" i="67"/>
  <c r="BY37" i="67"/>
  <c r="CC37" i="67"/>
  <c r="CG37" i="67"/>
  <c r="CK37" i="67"/>
  <c r="CO37" i="67"/>
  <c r="CS37" i="67"/>
  <c r="CW37" i="67"/>
  <c r="DA37" i="67"/>
  <c r="DE37" i="67"/>
  <c r="DI37" i="67"/>
  <c r="DM37" i="67"/>
  <c r="DQ37" i="67"/>
  <c r="DU37" i="67"/>
  <c r="DY37" i="67"/>
  <c r="EC37" i="67"/>
  <c r="EG37" i="67"/>
  <c r="EK37" i="67"/>
  <c r="EO37" i="67"/>
  <c r="ES37" i="67"/>
  <c r="EW37" i="67"/>
  <c r="FA37" i="67"/>
  <c r="FE37" i="67"/>
  <c r="FI37" i="67"/>
  <c r="FM37" i="67"/>
  <c r="FQ37" i="67"/>
  <c r="FU37" i="67"/>
  <c r="L37" i="67"/>
  <c r="P37" i="67"/>
  <c r="T37" i="67"/>
  <c r="X37" i="67"/>
  <c r="AB37" i="67"/>
  <c r="AF37" i="67"/>
  <c r="AJ37" i="67"/>
  <c r="AN37" i="67"/>
  <c r="AR37" i="67"/>
  <c r="AV37" i="67"/>
  <c r="AZ37" i="67"/>
  <c r="BD37" i="67"/>
  <c r="BH37" i="67"/>
  <c r="BL37" i="67"/>
  <c r="BP37" i="67"/>
  <c r="BT37" i="67"/>
  <c r="BX37" i="67"/>
  <c r="CB37" i="67"/>
  <c r="CF37" i="67"/>
  <c r="CJ37" i="67"/>
  <c r="CN37" i="67"/>
  <c r="CR37" i="67"/>
  <c r="CV37" i="67"/>
  <c r="CZ37" i="67"/>
  <c r="DD37" i="67"/>
  <c r="DH37" i="67"/>
  <c r="DL37" i="67"/>
  <c r="DP37" i="67"/>
  <c r="DT37" i="67"/>
  <c r="DX37" i="67"/>
  <c r="EB37" i="67"/>
  <c r="EF37" i="67"/>
  <c r="EJ37" i="67"/>
  <c r="EN37" i="67"/>
  <c r="ER37" i="67"/>
  <c r="EV37" i="67"/>
  <c r="EZ37" i="67"/>
  <c r="FD37" i="67"/>
  <c r="FJ37" i="67"/>
  <c r="FR37" i="67"/>
  <c r="FX37" i="67"/>
  <c r="GB37" i="67"/>
  <c r="K37" i="67"/>
  <c r="O37" i="67"/>
  <c r="S37" i="67"/>
  <c r="W37" i="67"/>
  <c r="AA37" i="67"/>
  <c r="AE37" i="67"/>
  <c r="AI37" i="67"/>
  <c r="AM37" i="67"/>
  <c r="AQ37" i="67"/>
  <c r="AU37" i="67"/>
  <c r="AY37" i="67"/>
  <c r="BC37" i="67"/>
  <c r="BG37" i="67"/>
  <c r="BK37" i="67"/>
  <c r="BO37" i="67"/>
  <c r="BS37" i="67"/>
  <c r="BW37" i="67"/>
  <c r="CA37" i="67"/>
  <c r="CE37" i="67"/>
  <c r="CI37" i="67"/>
  <c r="CM37" i="67"/>
  <c r="CQ37" i="67"/>
  <c r="CU37" i="67"/>
  <c r="CY37" i="67"/>
  <c r="DC37" i="67"/>
  <c r="DG37" i="67"/>
  <c r="DK37" i="67"/>
  <c r="DO37" i="67"/>
  <c r="DS37" i="67"/>
  <c r="DW37" i="67"/>
  <c r="EA37" i="67"/>
  <c r="EE37" i="67"/>
  <c r="EI37" i="67"/>
  <c r="EM37" i="67"/>
  <c r="EQ37" i="67"/>
  <c r="EU37" i="67"/>
  <c r="EY37" i="67"/>
  <c r="FC37" i="67"/>
  <c r="FG37" i="67"/>
  <c r="FK37" i="67"/>
  <c r="FO37" i="67"/>
  <c r="FS37" i="67"/>
  <c r="J37" i="67"/>
  <c r="N37" i="67"/>
  <c r="R37" i="67"/>
  <c r="V37" i="67"/>
  <c r="Z37" i="67"/>
  <c r="AD37" i="67"/>
  <c r="AH37" i="67"/>
  <c r="AL37" i="67"/>
  <c r="AP37" i="67"/>
  <c r="AT37" i="67"/>
  <c r="AX37" i="67"/>
  <c r="BB37" i="67"/>
  <c r="BF37" i="67"/>
  <c r="BJ37" i="67"/>
  <c r="BN37" i="67"/>
  <c r="BR37" i="67"/>
  <c r="BV37" i="67"/>
  <c r="BZ37" i="67"/>
  <c r="CD37" i="67"/>
  <c r="CH37" i="67"/>
  <c r="CL37" i="67"/>
  <c r="CP37" i="67"/>
  <c r="CT37" i="67"/>
  <c r="CX37" i="67"/>
  <c r="DB37" i="67"/>
  <c r="DF37" i="67"/>
  <c r="DJ37" i="67"/>
  <c r="DN37" i="67"/>
  <c r="DR37" i="67"/>
  <c r="DV37" i="67"/>
  <c r="DZ37" i="67"/>
  <c r="ED37" i="67"/>
  <c r="EH37" i="67"/>
  <c r="EL37" i="67"/>
  <c r="EP37" i="67"/>
  <c r="EX37" i="67"/>
  <c r="FF37" i="67"/>
  <c r="FV37" i="67"/>
  <c r="GD37" i="67"/>
  <c r="GH37" i="67"/>
  <c r="GL37" i="67"/>
  <c r="GP37" i="67"/>
  <c r="GT37" i="67"/>
  <c r="GX37" i="67"/>
  <c r="HB37" i="67"/>
  <c r="HF37" i="67"/>
  <c r="HJ37" i="67"/>
  <c r="HN37" i="67"/>
  <c r="HR37" i="67"/>
  <c r="HV37" i="67"/>
  <c r="HZ37" i="67"/>
  <c r="ID37" i="67"/>
  <c r="IH37" i="67"/>
  <c r="IL37" i="67"/>
  <c r="IP37" i="67"/>
  <c r="IT37" i="67"/>
  <c r="IX37" i="67"/>
  <c r="JB37" i="67"/>
  <c r="JF37" i="67"/>
  <c r="JJ37" i="67"/>
  <c r="JN37" i="67"/>
  <c r="JR37" i="67"/>
  <c r="JV37" i="67"/>
  <c r="JZ37" i="67"/>
  <c r="KD37" i="67"/>
  <c r="KH37" i="67"/>
  <c r="KL37" i="67"/>
  <c r="KP37" i="67"/>
  <c r="KT37" i="67"/>
  <c r="KX37" i="67"/>
  <c r="LB37" i="67"/>
  <c r="LF37" i="67"/>
  <c r="LJ37" i="67"/>
  <c r="LN37" i="67"/>
  <c r="LR37" i="67"/>
  <c r="LV37" i="67"/>
  <c r="LZ37" i="67"/>
  <c r="MD37" i="67"/>
  <c r="MH37" i="67"/>
  <c r="ML37" i="67"/>
  <c r="MP37" i="67"/>
  <c r="MT37" i="67"/>
  <c r="MX37" i="67"/>
  <c r="NB37" i="67"/>
  <c r="NF37" i="67"/>
  <c r="NJ37" i="67"/>
  <c r="FL37" i="67"/>
  <c r="FT37" i="67"/>
  <c r="FY37" i="67"/>
  <c r="GC37" i="67"/>
  <c r="GG37" i="67"/>
  <c r="GK37" i="67"/>
  <c r="GO37" i="67"/>
  <c r="GS37" i="67"/>
  <c r="GW37" i="67"/>
  <c r="HA37" i="67"/>
  <c r="HE37" i="67"/>
  <c r="HI37" i="67"/>
  <c r="HM37" i="67"/>
  <c r="HQ37" i="67"/>
  <c r="HU37" i="67"/>
  <c r="HY37" i="67"/>
  <c r="IC37" i="67"/>
  <c r="IG37" i="67"/>
  <c r="IK37" i="67"/>
  <c r="IO37" i="67"/>
  <c r="IS37" i="67"/>
  <c r="IW37" i="67"/>
  <c r="JA37" i="67"/>
  <c r="JE37" i="67"/>
  <c r="JI37" i="67"/>
  <c r="JM37" i="67"/>
  <c r="JQ37" i="67"/>
  <c r="JU37" i="67"/>
  <c r="JY37" i="67"/>
  <c r="KC37" i="67"/>
  <c r="KG37" i="67"/>
  <c r="KK37" i="67"/>
  <c r="KO37" i="67"/>
  <c r="KS37" i="67"/>
  <c r="KW37" i="67"/>
  <c r="LA37" i="67"/>
  <c r="LE37" i="67"/>
  <c r="LI37" i="67"/>
  <c r="LM37" i="67"/>
  <c r="LQ37" i="67"/>
  <c r="LU37" i="67"/>
  <c r="LY37" i="67"/>
  <c r="MC37" i="67"/>
  <c r="MK37" i="67"/>
  <c r="ET37" i="67"/>
  <c r="FB37" i="67"/>
  <c r="FN37" i="67"/>
  <c r="FZ37" i="67"/>
  <c r="GF37" i="67"/>
  <c r="GJ37" i="67"/>
  <c r="GN37" i="67"/>
  <c r="GR37" i="67"/>
  <c r="GV37" i="67"/>
  <c r="GZ37" i="67"/>
  <c r="HD37" i="67"/>
  <c r="HH37" i="67"/>
  <c r="HL37" i="67"/>
  <c r="HP37" i="67"/>
  <c r="HT37" i="67"/>
  <c r="HX37" i="67"/>
  <c r="IB37" i="67"/>
  <c r="IF37" i="67"/>
  <c r="IJ37" i="67"/>
  <c r="IN37" i="67"/>
  <c r="IR37" i="67"/>
  <c r="IV37" i="67"/>
  <c r="IZ37" i="67"/>
  <c r="JD37" i="67"/>
  <c r="JH37" i="67"/>
  <c r="JL37" i="67"/>
  <c r="JP37" i="67"/>
  <c r="JT37" i="67"/>
  <c r="JX37" i="67"/>
  <c r="KB37" i="67"/>
  <c r="KF37" i="67"/>
  <c r="KJ37" i="67"/>
  <c r="KN37" i="67"/>
  <c r="KR37" i="67"/>
  <c r="KV37" i="67"/>
  <c r="KZ37" i="67"/>
  <c r="LD37" i="67"/>
  <c r="LH37" i="67"/>
  <c r="LL37" i="67"/>
  <c r="LP37" i="67"/>
  <c r="LT37" i="67"/>
  <c r="LX37" i="67"/>
  <c r="MB37" i="67"/>
  <c r="MF37" i="67"/>
  <c r="MJ37" i="67"/>
  <c r="MN37" i="67"/>
  <c r="MR37" i="67"/>
  <c r="MV37" i="67"/>
  <c r="MZ37" i="67"/>
  <c r="ND37" i="67"/>
  <c r="NH37" i="67"/>
  <c r="FH37" i="67"/>
  <c r="FP37" i="67"/>
  <c r="FW37" i="67"/>
  <c r="GA37" i="67"/>
  <c r="GE37" i="67"/>
  <c r="GI37" i="67"/>
  <c r="GM37" i="67"/>
  <c r="GQ37" i="67"/>
  <c r="GU37" i="67"/>
  <c r="GY37" i="67"/>
  <c r="HC37" i="67"/>
  <c r="HG37" i="67"/>
  <c r="HK37" i="67"/>
  <c r="HO37" i="67"/>
  <c r="HS37" i="67"/>
  <c r="HW37" i="67"/>
  <c r="IA37" i="67"/>
  <c r="IE37" i="67"/>
  <c r="II37" i="67"/>
  <c r="IM37" i="67"/>
  <c r="IQ37" i="67"/>
  <c r="IU37" i="67"/>
  <c r="IY37" i="67"/>
  <c r="JC37" i="67"/>
  <c r="JG37" i="67"/>
  <c r="JK37" i="67"/>
  <c r="JO37" i="67"/>
  <c r="JS37" i="67"/>
  <c r="JW37" i="67"/>
  <c r="KA37" i="67"/>
  <c r="KE37" i="67"/>
  <c r="KI37" i="67"/>
  <c r="KM37" i="67"/>
  <c r="KQ37" i="67"/>
  <c r="KU37" i="67"/>
  <c r="LC37" i="67"/>
  <c r="LK37" i="67"/>
  <c r="LS37" i="67"/>
  <c r="MA37" i="67"/>
  <c r="MO37" i="67"/>
  <c r="MW37" i="67"/>
  <c r="NE37" i="67"/>
  <c r="H37" i="67"/>
  <c r="G37" i="67" s="1"/>
  <c r="MI37" i="67"/>
  <c r="MQ37" i="67"/>
  <c r="MY37" i="67"/>
  <c r="NG37" i="67"/>
  <c r="KY37" i="67"/>
  <c r="LG37" i="67"/>
  <c r="LO37" i="67"/>
  <c r="LW37" i="67"/>
  <c r="MG37" i="67"/>
  <c r="MS37" i="67"/>
  <c r="NA37" i="67"/>
  <c r="NI37" i="67"/>
  <c r="ME37" i="67"/>
  <c r="MM37" i="67"/>
  <c r="MU37" i="67"/>
  <c r="NC37" i="67"/>
  <c r="J104" i="67"/>
  <c r="L104" i="67"/>
  <c r="N104" i="67"/>
  <c r="P104" i="67"/>
  <c r="R104" i="67"/>
  <c r="T104" i="67"/>
  <c r="V104" i="67"/>
  <c r="X104" i="67"/>
  <c r="Z104" i="67"/>
  <c r="AB104" i="67"/>
  <c r="AD104" i="67"/>
  <c r="AF104" i="67"/>
  <c r="AH104" i="67"/>
  <c r="AJ104" i="67"/>
  <c r="AL104" i="67"/>
  <c r="AN104" i="67"/>
  <c r="AP104" i="67"/>
  <c r="AR104" i="67"/>
  <c r="AT104" i="67"/>
  <c r="AV104" i="67"/>
  <c r="AX104" i="67"/>
  <c r="AZ104" i="67"/>
  <c r="BB104" i="67"/>
  <c r="BD104" i="67"/>
  <c r="BF104" i="67"/>
  <c r="BH104" i="67"/>
  <c r="BJ104" i="67"/>
  <c r="BL104" i="67"/>
  <c r="BN104" i="67"/>
  <c r="BP104" i="67"/>
  <c r="BR104" i="67"/>
  <c r="BT104" i="67"/>
  <c r="BV104" i="67"/>
  <c r="BX104" i="67"/>
  <c r="BZ104" i="67"/>
  <c r="CB104" i="67"/>
  <c r="CD104" i="67"/>
  <c r="CF104" i="67"/>
  <c r="CH104" i="67"/>
  <c r="CJ104" i="67"/>
  <c r="CL104" i="67"/>
  <c r="CN104" i="67"/>
  <c r="CP104" i="67"/>
  <c r="CR104" i="67"/>
  <c r="CT104" i="67"/>
  <c r="CV104" i="67"/>
  <c r="CX104" i="67"/>
  <c r="CZ104" i="67"/>
  <c r="DB104" i="67"/>
  <c r="DD104" i="67"/>
  <c r="DF104" i="67"/>
  <c r="DH104" i="67"/>
  <c r="DJ104" i="67"/>
  <c r="DL104" i="67"/>
  <c r="DN104" i="67"/>
  <c r="DP104" i="67"/>
  <c r="DR104" i="67"/>
  <c r="DT104" i="67"/>
  <c r="DV104" i="67"/>
  <c r="DX104" i="67"/>
  <c r="DZ104" i="67"/>
  <c r="EB104" i="67"/>
  <c r="ED104" i="67"/>
  <c r="EF104" i="67"/>
  <c r="EH104" i="67"/>
  <c r="EJ104" i="67"/>
  <c r="EL104" i="67"/>
  <c r="EN104" i="67"/>
  <c r="EP104" i="67"/>
  <c r="ER104" i="67"/>
  <c r="ET104" i="67"/>
  <c r="EV104" i="67"/>
  <c r="EX104" i="67"/>
  <c r="EZ104" i="67"/>
  <c r="FB104" i="67"/>
  <c r="FD104" i="67"/>
  <c r="FF104" i="67"/>
  <c r="FH104" i="67"/>
  <c r="FJ104" i="67"/>
  <c r="FL104" i="67"/>
  <c r="FN104" i="67"/>
  <c r="FP104" i="67"/>
  <c r="FR104" i="67"/>
  <c r="FT104" i="67"/>
  <c r="FV104" i="67"/>
  <c r="FX104" i="67"/>
  <c r="FZ104" i="67"/>
  <c r="GB104" i="67"/>
  <c r="GD104" i="67"/>
  <c r="GF104" i="67"/>
  <c r="GH104" i="67"/>
  <c r="GJ104" i="67"/>
  <c r="GL104" i="67"/>
  <c r="GN104" i="67"/>
  <c r="GP104" i="67"/>
  <c r="GR104" i="67"/>
  <c r="GT104" i="67"/>
  <c r="GV104" i="67"/>
  <c r="GX104" i="67"/>
  <c r="GZ104" i="67"/>
  <c r="HB104" i="67"/>
  <c r="HD104" i="67"/>
  <c r="HF104" i="67"/>
  <c r="HH104" i="67"/>
  <c r="HJ104" i="67"/>
  <c r="HL104" i="67"/>
  <c r="HN104" i="67"/>
  <c r="HP104" i="67"/>
  <c r="HR104" i="67"/>
  <c r="HT104" i="67"/>
  <c r="HV104" i="67"/>
  <c r="HX104" i="67"/>
  <c r="HZ104" i="67"/>
  <c r="IB104" i="67"/>
  <c r="ID104" i="67"/>
  <c r="IF104" i="67"/>
  <c r="IH104" i="67"/>
  <c r="IJ104" i="67"/>
  <c r="IL104" i="67"/>
  <c r="IN104" i="67"/>
  <c r="IP104" i="67"/>
  <c r="IR104" i="67"/>
  <c r="IT104" i="67"/>
  <c r="IV104" i="67"/>
  <c r="IX104" i="67"/>
  <c r="IZ104" i="67"/>
  <c r="JB104" i="67"/>
  <c r="JD104" i="67"/>
  <c r="JF104" i="67"/>
  <c r="JH104" i="67"/>
  <c r="JJ104" i="67"/>
  <c r="JL104" i="67"/>
  <c r="JN104" i="67"/>
  <c r="JP104" i="67"/>
  <c r="JR104" i="67"/>
  <c r="JT104" i="67"/>
  <c r="JV104" i="67"/>
  <c r="JX104" i="67"/>
  <c r="JZ104" i="67"/>
  <c r="KB104" i="67"/>
  <c r="KD104" i="67"/>
  <c r="KF104" i="67"/>
  <c r="KH104" i="67"/>
  <c r="KJ104" i="67"/>
  <c r="KL104" i="67"/>
  <c r="KN104" i="67"/>
  <c r="KP104" i="67"/>
  <c r="KR104" i="67"/>
  <c r="KT104" i="67"/>
  <c r="KV104" i="67"/>
  <c r="KX104" i="67"/>
  <c r="KZ104" i="67"/>
  <c r="LB104" i="67"/>
  <c r="LD104" i="67"/>
  <c r="LF104" i="67"/>
  <c r="LH104" i="67"/>
  <c r="LJ104" i="67"/>
  <c r="LL104" i="67"/>
  <c r="LN104" i="67"/>
  <c r="LP104" i="67"/>
  <c r="LR104" i="67"/>
  <c r="LT104" i="67"/>
  <c r="LV104" i="67"/>
  <c r="I104" i="67"/>
  <c r="K104" i="67"/>
  <c r="M104" i="67"/>
  <c r="O104" i="67"/>
  <c r="Q104" i="67"/>
  <c r="S104" i="67"/>
  <c r="U104" i="67"/>
  <c r="W104" i="67"/>
  <c r="Y104" i="67"/>
  <c r="AA104" i="67"/>
  <c r="AC104" i="67"/>
  <c r="AE104" i="67"/>
  <c r="AG104" i="67"/>
  <c r="AI104" i="67"/>
  <c r="AK104" i="67"/>
  <c r="AM104" i="67"/>
  <c r="AO104" i="67"/>
  <c r="AQ104" i="67"/>
  <c r="AS104" i="67"/>
  <c r="AU104" i="67"/>
  <c r="AW104" i="67"/>
  <c r="AY104" i="67"/>
  <c r="BA104" i="67"/>
  <c r="BC104" i="67"/>
  <c r="BE104" i="67"/>
  <c r="BG104" i="67"/>
  <c r="BI104" i="67"/>
  <c r="BK104" i="67"/>
  <c r="BM104" i="67"/>
  <c r="BO104" i="67"/>
  <c r="BQ104" i="67"/>
  <c r="BS104" i="67"/>
  <c r="BU104" i="67"/>
  <c r="BW104" i="67"/>
  <c r="BY104" i="67"/>
  <c r="CA104" i="67"/>
  <c r="CC104" i="67"/>
  <c r="CE104" i="67"/>
  <c r="CG104" i="67"/>
  <c r="CI104" i="67"/>
  <c r="CK104" i="67"/>
  <c r="CM104" i="67"/>
  <c r="CO104" i="67"/>
  <c r="CQ104" i="67"/>
  <c r="CS104" i="67"/>
  <c r="CU104" i="67"/>
  <c r="CW104" i="67"/>
  <c r="CY104" i="67"/>
  <c r="DA104" i="67"/>
  <c r="DC104" i="67"/>
  <c r="DE104" i="67"/>
  <c r="DG104" i="67"/>
  <c r="DI104" i="67"/>
  <c r="DK104" i="67"/>
  <c r="DM104" i="67"/>
  <c r="DO104" i="67"/>
  <c r="DQ104" i="67"/>
  <c r="DS104" i="67"/>
  <c r="DU104" i="67"/>
  <c r="DW104" i="67"/>
  <c r="DY104" i="67"/>
  <c r="EA104" i="67"/>
  <c r="EC104" i="67"/>
  <c r="EE104" i="67"/>
  <c r="EG104" i="67"/>
  <c r="EI104" i="67"/>
  <c r="EK104" i="67"/>
  <c r="EM104" i="67"/>
  <c r="EO104" i="67"/>
  <c r="EQ104" i="67"/>
  <c r="ES104" i="67"/>
  <c r="EU104" i="67"/>
  <c r="EW104" i="67"/>
  <c r="EY104" i="67"/>
  <c r="FA104" i="67"/>
  <c r="FC104" i="67"/>
  <c r="FE104" i="67"/>
  <c r="FG104" i="67"/>
  <c r="FI104" i="67"/>
  <c r="FK104" i="67"/>
  <c r="FM104" i="67"/>
  <c r="FO104" i="67"/>
  <c r="FQ104" i="67"/>
  <c r="FS104" i="67"/>
  <c r="FU104" i="67"/>
  <c r="FW104" i="67"/>
  <c r="FY104" i="67"/>
  <c r="GA104" i="67"/>
  <c r="GC104" i="67"/>
  <c r="GE104" i="67"/>
  <c r="GG104" i="67"/>
  <c r="GI104" i="67"/>
  <c r="GK104" i="67"/>
  <c r="GM104" i="67"/>
  <c r="GO104" i="67"/>
  <c r="GQ104" i="67"/>
  <c r="GS104" i="67"/>
  <c r="GU104" i="67"/>
  <c r="GW104" i="67"/>
  <c r="GY104" i="67"/>
  <c r="HA104" i="67"/>
  <c r="HC104" i="67"/>
  <c r="HE104" i="67"/>
  <c r="HG104" i="67"/>
  <c r="HI104" i="67"/>
  <c r="HK104" i="67"/>
  <c r="HM104" i="67"/>
  <c r="HO104" i="67"/>
  <c r="HQ104" i="67"/>
  <c r="HS104" i="67"/>
  <c r="HU104" i="67"/>
  <c r="HW104" i="67"/>
  <c r="HY104" i="67"/>
  <c r="IA104" i="67"/>
  <c r="IC104" i="67"/>
  <c r="IE104" i="67"/>
  <c r="IG104" i="67"/>
  <c r="II104" i="67"/>
  <c r="IK104" i="67"/>
  <c r="IM104" i="67"/>
  <c r="IO104" i="67"/>
  <c r="IQ104" i="67"/>
  <c r="IS104" i="67"/>
  <c r="IU104" i="67"/>
  <c r="IW104" i="67"/>
  <c r="IY104" i="67"/>
  <c r="JA104" i="67"/>
  <c r="JC104" i="67"/>
  <c r="JE104" i="67"/>
  <c r="JG104" i="67"/>
  <c r="JI104" i="67"/>
  <c r="JK104" i="67"/>
  <c r="JM104" i="67"/>
  <c r="JO104" i="67"/>
  <c r="JQ104" i="67"/>
  <c r="JS104" i="67"/>
  <c r="JU104" i="67"/>
  <c r="JW104" i="67"/>
  <c r="JY104" i="67"/>
  <c r="KA104" i="67"/>
  <c r="KC104" i="67"/>
  <c r="KE104" i="67"/>
  <c r="KG104" i="67"/>
  <c r="KI104" i="67"/>
  <c r="KK104" i="67"/>
  <c r="KM104" i="67"/>
  <c r="KO104" i="67"/>
  <c r="KQ104" i="67"/>
  <c r="KS104" i="67"/>
  <c r="KU104" i="67"/>
  <c r="KW104" i="67"/>
  <c r="KY104" i="67"/>
  <c r="LA104" i="67"/>
  <c r="LC104" i="67"/>
  <c r="LE104" i="67"/>
  <c r="LI104" i="67"/>
  <c r="LM104" i="67"/>
  <c r="LQ104" i="67"/>
  <c r="LU104" i="67"/>
  <c r="LX104" i="67"/>
  <c r="LZ104" i="67"/>
  <c r="MB104" i="67"/>
  <c r="MD104" i="67"/>
  <c r="MF104" i="67"/>
  <c r="MH104" i="67"/>
  <c r="MJ104" i="67"/>
  <c r="ML104" i="67"/>
  <c r="MN104" i="67"/>
  <c r="MP104" i="67"/>
  <c r="MR104" i="67"/>
  <c r="MT104" i="67"/>
  <c r="MV104" i="67"/>
  <c r="MX104" i="67"/>
  <c r="MZ104" i="67"/>
  <c r="NB104" i="67"/>
  <c r="ND104" i="67"/>
  <c r="NF104" i="67"/>
  <c r="NH104" i="67"/>
  <c r="NA104" i="67"/>
  <c r="NE104" i="67"/>
  <c r="NI104" i="67"/>
  <c r="LG104" i="67"/>
  <c r="LK104" i="67"/>
  <c r="LO104" i="67"/>
  <c r="LS104" i="67"/>
  <c r="LW104" i="67"/>
  <c r="LY104" i="67"/>
  <c r="MA104" i="67"/>
  <c r="MC104" i="67"/>
  <c r="ME104" i="67"/>
  <c r="MG104" i="67"/>
  <c r="MI104" i="67"/>
  <c r="MK104" i="67"/>
  <c r="MM104" i="67"/>
  <c r="MO104" i="67"/>
  <c r="MQ104" i="67"/>
  <c r="MS104" i="67"/>
  <c r="MU104" i="67"/>
  <c r="MW104" i="67"/>
  <c r="MY104" i="67"/>
  <c r="NC104" i="67"/>
  <c r="NG104" i="67"/>
  <c r="I103" i="67"/>
  <c r="K103" i="67"/>
  <c r="M103" i="67"/>
  <c r="O103" i="67"/>
  <c r="Q103" i="67"/>
  <c r="S103" i="67"/>
  <c r="U103" i="67"/>
  <c r="W103" i="67"/>
  <c r="Y103" i="67"/>
  <c r="AA103" i="67"/>
  <c r="AC103" i="67"/>
  <c r="AE103" i="67"/>
  <c r="AG103" i="67"/>
  <c r="AI103" i="67"/>
  <c r="AK103" i="67"/>
  <c r="AM103" i="67"/>
  <c r="AO103" i="67"/>
  <c r="AQ103" i="67"/>
  <c r="AS103" i="67"/>
  <c r="AU103" i="67"/>
  <c r="AW103" i="67"/>
  <c r="AY103" i="67"/>
  <c r="BA103" i="67"/>
  <c r="BC103" i="67"/>
  <c r="BE103" i="67"/>
  <c r="BG103" i="67"/>
  <c r="BI103" i="67"/>
  <c r="BK103" i="67"/>
  <c r="BM103" i="67"/>
  <c r="BO103" i="67"/>
  <c r="BQ103" i="67"/>
  <c r="BS103" i="67"/>
  <c r="BU103" i="67"/>
  <c r="BW103" i="67"/>
  <c r="BY103" i="67"/>
  <c r="CA103" i="67"/>
  <c r="CC103" i="67"/>
  <c r="CE103" i="67"/>
  <c r="CG103" i="67"/>
  <c r="CI103" i="67"/>
  <c r="CK103" i="67"/>
  <c r="CM103" i="67"/>
  <c r="CO103" i="67"/>
  <c r="CQ103" i="67"/>
  <c r="CS103" i="67"/>
  <c r="CU103" i="67"/>
  <c r="CW103" i="67"/>
  <c r="CY103" i="67"/>
  <c r="DA103" i="67"/>
  <c r="DC103" i="67"/>
  <c r="DE103" i="67"/>
  <c r="DG103" i="67"/>
  <c r="DI103" i="67"/>
  <c r="DK103" i="67"/>
  <c r="DM103" i="67"/>
  <c r="DO103" i="67"/>
  <c r="DQ103" i="67"/>
  <c r="DS103" i="67"/>
  <c r="DU103" i="67"/>
  <c r="DW103" i="67"/>
  <c r="DY103" i="67"/>
  <c r="EA103" i="67"/>
  <c r="EC103" i="67"/>
  <c r="EE103" i="67"/>
  <c r="EG103" i="67"/>
  <c r="EI103" i="67"/>
  <c r="EK103" i="67"/>
  <c r="EM103" i="67"/>
  <c r="EO103" i="67"/>
  <c r="EQ103" i="67"/>
  <c r="ES103" i="67"/>
  <c r="EU103" i="67"/>
  <c r="EW103" i="67"/>
  <c r="EY103" i="67"/>
  <c r="FA103" i="67"/>
  <c r="FC103" i="67"/>
  <c r="FE103" i="67"/>
  <c r="FG103" i="67"/>
  <c r="FI103" i="67"/>
  <c r="FK103" i="67"/>
  <c r="FM103" i="67"/>
  <c r="FO103" i="67"/>
  <c r="FQ103" i="67"/>
  <c r="FS103" i="67"/>
  <c r="FU103" i="67"/>
  <c r="J103" i="67"/>
  <c r="L103" i="67"/>
  <c r="N103" i="67"/>
  <c r="P103" i="67"/>
  <c r="R103" i="67"/>
  <c r="T103" i="67"/>
  <c r="V103" i="67"/>
  <c r="X103" i="67"/>
  <c r="Z103" i="67"/>
  <c r="AB103" i="67"/>
  <c r="AD103" i="67"/>
  <c r="AF103" i="67"/>
  <c r="AH103" i="67"/>
  <c r="AJ103" i="67"/>
  <c r="AL103" i="67"/>
  <c r="AN103" i="67"/>
  <c r="AP103" i="67"/>
  <c r="AR103" i="67"/>
  <c r="AT103" i="67"/>
  <c r="AV103" i="67"/>
  <c r="AX103" i="67"/>
  <c r="AZ103" i="67"/>
  <c r="BB103" i="67"/>
  <c r="BD103" i="67"/>
  <c r="BF103" i="67"/>
  <c r="BH103" i="67"/>
  <c r="BJ103" i="67"/>
  <c r="BL103" i="67"/>
  <c r="BN103" i="67"/>
  <c r="BP103" i="67"/>
  <c r="BR103" i="67"/>
  <c r="BT103" i="67"/>
  <c r="BV103" i="67"/>
  <c r="BX103" i="67"/>
  <c r="BZ103" i="67"/>
  <c r="CB103" i="67"/>
  <c r="CD103" i="67"/>
  <c r="CF103" i="67"/>
  <c r="CH103" i="67"/>
  <c r="CJ103" i="67"/>
  <c r="CL103" i="67"/>
  <c r="CN103" i="67"/>
  <c r="CP103" i="67"/>
  <c r="CR103" i="67"/>
  <c r="CT103" i="67"/>
  <c r="CV103" i="67"/>
  <c r="CX103" i="67"/>
  <c r="CZ103" i="67"/>
  <c r="DB103" i="67"/>
  <c r="DD103" i="67"/>
  <c r="DF103" i="67"/>
  <c r="DH103" i="67"/>
  <c r="DJ103" i="67"/>
  <c r="DL103" i="67"/>
  <c r="DN103" i="67"/>
  <c r="DP103" i="67"/>
  <c r="DR103" i="67"/>
  <c r="DT103" i="67"/>
  <c r="DV103" i="67"/>
  <c r="DX103" i="67"/>
  <c r="DZ103" i="67"/>
  <c r="EB103" i="67"/>
  <c r="ED103" i="67"/>
  <c r="EF103" i="67"/>
  <c r="EH103" i="67"/>
  <c r="EJ103" i="67"/>
  <c r="EL103" i="67"/>
  <c r="EN103" i="67"/>
  <c r="EP103" i="67"/>
  <c r="ER103" i="67"/>
  <c r="ET103" i="67"/>
  <c r="EV103" i="67"/>
  <c r="EX103" i="67"/>
  <c r="EZ103" i="67"/>
  <c r="FB103" i="67"/>
  <c r="FD103" i="67"/>
  <c r="FF103" i="67"/>
  <c r="FH103" i="67"/>
  <c r="FJ103" i="67"/>
  <c r="FL103" i="67"/>
  <c r="FN103" i="67"/>
  <c r="FP103" i="67"/>
  <c r="FR103" i="67"/>
  <c r="FT103" i="67"/>
  <c r="FV103" i="67"/>
  <c r="FX103" i="67"/>
  <c r="FZ103" i="67"/>
  <c r="GB103" i="67"/>
  <c r="GD103" i="67"/>
  <c r="GF103" i="67"/>
  <c r="GH103" i="67"/>
  <c r="GJ103" i="67"/>
  <c r="GL103" i="67"/>
  <c r="GN103" i="67"/>
  <c r="GP103" i="67"/>
  <c r="GR103" i="67"/>
  <c r="GT103" i="67"/>
  <c r="GV103" i="67"/>
  <c r="GX103" i="67"/>
  <c r="GZ103" i="67"/>
  <c r="HB103" i="67"/>
  <c r="HD103" i="67"/>
  <c r="HF103" i="67"/>
  <c r="HH103" i="67"/>
  <c r="HJ103" i="67"/>
  <c r="HL103" i="67"/>
  <c r="HN103" i="67"/>
  <c r="HP103" i="67"/>
  <c r="HR103" i="67"/>
  <c r="HT103" i="67"/>
  <c r="HV103" i="67"/>
  <c r="HX103" i="67"/>
  <c r="HZ103" i="67"/>
  <c r="IB103" i="67"/>
  <c r="ID103" i="67"/>
  <c r="IF103" i="67"/>
  <c r="IH103" i="67"/>
  <c r="IJ103" i="67"/>
  <c r="IL103" i="67"/>
  <c r="IN103" i="67"/>
  <c r="IP103" i="67"/>
  <c r="IR103" i="67"/>
  <c r="IT103" i="67"/>
  <c r="IV103" i="67"/>
  <c r="IX103" i="67"/>
  <c r="IZ103" i="67"/>
  <c r="JB103" i="67"/>
  <c r="JD103" i="67"/>
  <c r="JF103" i="67"/>
  <c r="JH103" i="67"/>
  <c r="JJ103" i="67"/>
  <c r="JL103" i="67"/>
  <c r="JN103" i="67"/>
  <c r="JP103" i="67"/>
  <c r="JR103" i="67"/>
  <c r="JT103" i="67"/>
  <c r="JV103" i="67"/>
  <c r="JX103" i="67"/>
  <c r="JZ103" i="67"/>
  <c r="KB103" i="67"/>
  <c r="KD103" i="67"/>
  <c r="KF103" i="67"/>
  <c r="KH103" i="67"/>
  <c r="KJ103" i="67"/>
  <c r="KL103" i="67"/>
  <c r="KN103" i="67"/>
  <c r="KP103" i="67"/>
  <c r="KR103" i="67"/>
  <c r="KT103" i="67"/>
  <c r="KV103" i="67"/>
  <c r="KX103" i="67"/>
  <c r="KZ103" i="67"/>
  <c r="LB103" i="67"/>
  <c r="LD103" i="67"/>
  <c r="LF103" i="67"/>
  <c r="LH103" i="67"/>
  <c r="LJ103" i="67"/>
  <c r="LL103" i="67"/>
  <c r="LN103" i="67"/>
  <c r="LP103" i="67"/>
  <c r="LR103" i="67"/>
  <c r="LT103" i="67"/>
  <c r="LV103" i="67"/>
  <c r="LX103" i="67"/>
  <c r="LZ103" i="67"/>
  <c r="MB103" i="67"/>
  <c r="MD103" i="67"/>
  <c r="MF103" i="67"/>
  <c r="MH103" i="67"/>
  <c r="MJ103" i="67"/>
  <c r="ML103" i="67"/>
  <c r="MN103" i="67"/>
  <c r="MP103" i="67"/>
  <c r="MR103" i="67"/>
  <c r="MT103" i="67"/>
  <c r="MV103" i="67"/>
  <c r="MX103" i="67"/>
  <c r="MZ103" i="67"/>
  <c r="NB103" i="67"/>
  <c r="ND103" i="67"/>
  <c r="NF103" i="67"/>
  <c r="NH103" i="67"/>
  <c r="FW103" i="67"/>
  <c r="FY103" i="67"/>
  <c r="GA103" i="67"/>
  <c r="GC103" i="67"/>
  <c r="GE103" i="67"/>
  <c r="GG103" i="67"/>
  <c r="GI103" i="67"/>
  <c r="GK103" i="67"/>
  <c r="GM103" i="67"/>
  <c r="GO103" i="67"/>
  <c r="GQ103" i="67"/>
  <c r="GS103" i="67"/>
  <c r="GU103" i="67"/>
  <c r="GW103" i="67"/>
  <c r="GY103" i="67"/>
  <c r="HA103" i="67"/>
  <c r="HC103" i="67"/>
  <c r="HE103" i="67"/>
  <c r="HG103" i="67"/>
  <c r="HI103" i="67"/>
  <c r="HK103" i="67"/>
  <c r="HM103" i="67"/>
  <c r="HO103" i="67"/>
  <c r="HQ103" i="67"/>
  <c r="HS103" i="67"/>
  <c r="HU103" i="67"/>
  <c r="HW103" i="67"/>
  <c r="HY103" i="67"/>
  <c r="IA103" i="67"/>
  <c r="IC103" i="67"/>
  <c r="IE103" i="67"/>
  <c r="IG103" i="67"/>
  <c r="II103" i="67"/>
  <c r="IK103" i="67"/>
  <c r="IM103" i="67"/>
  <c r="IO103" i="67"/>
  <c r="IQ103" i="67"/>
  <c r="IS103" i="67"/>
  <c r="IU103" i="67"/>
  <c r="IW103" i="67"/>
  <c r="IY103" i="67"/>
  <c r="JA103" i="67"/>
  <c r="JC103" i="67"/>
  <c r="JE103" i="67"/>
  <c r="JG103" i="67"/>
  <c r="JI103" i="67"/>
  <c r="JK103" i="67"/>
  <c r="JM103" i="67"/>
  <c r="JO103" i="67"/>
  <c r="JQ103" i="67"/>
  <c r="JS103" i="67"/>
  <c r="JU103" i="67"/>
  <c r="JW103" i="67"/>
  <c r="JY103" i="67"/>
  <c r="KA103" i="67"/>
  <c r="KC103" i="67"/>
  <c r="KE103" i="67"/>
  <c r="KG103" i="67"/>
  <c r="KI103" i="67"/>
  <c r="KK103" i="67"/>
  <c r="KM103" i="67"/>
  <c r="KO103" i="67"/>
  <c r="KQ103" i="67"/>
  <c r="KS103" i="67"/>
  <c r="KU103" i="67"/>
  <c r="KW103" i="67"/>
  <c r="KY103" i="67"/>
  <c r="LA103" i="67"/>
  <c r="LC103" i="67"/>
  <c r="LE103" i="67"/>
  <c r="LG103" i="67"/>
  <c r="LI103" i="67"/>
  <c r="LK103" i="67"/>
  <c r="LM103" i="67"/>
  <c r="LO103" i="67"/>
  <c r="LQ103" i="67"/>
  <c r="LS103" i="67"/>
  <c r="LU103" i="67"/>
  <c r="LW103" i="67"/>
  <c r="LY103" i="67"/>
  <c r="MA103" i="67"/>
  <c r="MC103" i="67"/>
  <c r="ME103" i="67"/>
  <c r="MG103" i="67"/>
  <c r="MI103" i="67"/>
  <c r="MK103" i="67"/>
  <c r="MO103" i="67"/>
  <c r="MS103" i="67"/>
  <c r="MW103" i="67"/>
  <c r="NA103" i="67"/>
  <c r="NE103" i="67"/>
  <c r="NI103" i="67"/>
  <c r="MM103" i="67"/>
  <c r="MQ103" i="67"/>
  <c r="MU103" i="67"/>
  <c r="MY103" i="67"/>
  <c r="NC103" i="67"/>
  <c r="NG103" i="67"/>
  <c r="H104" i="67"/>
  <c r="H103" i="67"/>
  <c r="MN28" i="4"/>
  <c r="ML28" i="4"/>
  <c r="MJ28" i="4"/>
  <c r="MH28" i="4"/>
  <c r="MF28" i="4"/>
  <c r="MD28" i="4"/>
  <c r="MB28" i="4"/>
  <c r="LZ28" i="4"/>
  <c r="LX28" i="4"/>
  <c r="LV28" i="4"/>
  <c r="LT28" i="4"/>
  <c r="LR28" i="4"/>
  <c r="LP28" i="4"/>
  <c r="LN28" i="4"/>
  <c r="LL28" i="4"/>
  <c r="LJ28" i="4"/>
  <c r="LH28" i="4"/>
  <c r="LF28" i="4"/>
  <c r="LD28" i="4"/>
  <c r="LB28" i="4"/>
  <c r="KZ28" i="4"/>
  <c r="KX28" i="4"/>
  <c r="KV28" i="4"/>
  <c r="KR28" i="4"/>
  <c r="KP28" i="4"/>
  <c r="KN28" i="4"/>
  <c r="KL28" i="4"/>
  <c r="KJ28" i="4"/>
  <c r="KH28" i="4"/>
  <c r="KF28" i="4"/>
  <c r="KD28" i="4"/>
  <c r="KB28" i="4"/>
  <c r="JZ28" i="4"/>
  <c r="JX28" i="4"/>
  <c r="JV28" i="4"/>
  <c r="JT28" i="4"/>
  <c r="JQ28" i="4"/>
  <c r="JO28" i="4"/>
  <c r="JM28" i="4"/>
  <c r="JJ28" i="4"/>
  <c r="JH28" i="4"/>
  <c r="JE28" i="4"/>
  <c r="JC28" i="4"/>
  <c r="JA28" i="4"/>
  <c r="IY28" i="4"/>
  <c r="IW28" i="4"/>
  <c r="IU28" i="4"/>
  <c r="IS28" i="4"/>
  <c r="IQ28" i="4"/>
  <c r="IO28" i="4"/>
  <c r="IM28" i="4"/>
  <c r="IJ28" i="4"/>
  <c r="IH28" i="4"/>
  <c r="IG28" i="4"/>
  <c r="IE28" i="4"/>
  <c r="IC28" i="4"/>
  <c r="IA28" i="4"/>
  <c r="HY28" i="4"/>
  <c r="HW28" i="4"/>
  <c r="HU28" i="4"/>
  <c r="HS28" i="4"/>
  <c r="HQ28" i="4"/>
  <c r="HO28" i="4"/>
  <c r="HM28" i="4"/>
  <c r="HK28" i="4"/>
  <c r="HI28" i="4"/>
  <c r="HG28" i="4"/>
  <c r="HE28" i="4"/>
  <c r="HC28" i="4"/>
  <c r="HA28" i="4"/>
  <c r="GY28" i="4"/>
  <c r="GW28" i="4"/>
  <c r="GU28" i="4"/>
  <c r="GS28" i="4"/>
  <c r="GP28" i="4"/>
  <c r="GN28" i="4"/>
  <c r="GL28" i="4"/>
  <c r="GJ28" i="4"/>
  <c r="GH28" i="4"/>
  <c r="GF28" i="4"/>
  <c r="GD28" i="4"/>
  <c r="GB28" i="4"/>
  <c r="FZ28" i="4"/>
  <c r="FX28" i="4"/>
  <c r="FV28" i="4"/>
  <c r="FT28" i="4"/>
  <c r="FR28" i="4"/>
  <c r="FP28" i="4"/>
  <c r="FN28" i="4"/>
  <c r="FJ28" i="4"/>
  <c r="FH28" i="4"/>
  <c r="FF28" i="4"/>
  <c r="FD28" i="4"/>
  <c r="FB28" i="4"/>
  <c r="EZ28" i="4"/>
  <c r="EX28" i="4"/>
  <c r="EV28" i="4"/>
  <c r="ET28" i="4"/>
  <c r="ER28" i="4"/>
  <c r="EP28" i="4"/>
  <c r="EN28" i="4"/>
  <c r="EL28" i="4"/>
  <c r="EJ28" i="4"/>
  <c r="EH28" i="4"/>
  <c r="EF28" i="4"/>
  <c r="ED28" i="4"/>
  <c r="EB28" i="4"/>
  <c r="DZ28" i="4"/>
  <c r="DX28" i="4"/>
  <c r="DV28" i="4"/>
  <c r="DT28" i="4"/>
  <c r="DR28" i="4"/>
  <c r="DP28" i="4"/>
  <c r="DM28" i="4"/>
  <c r="DK28" i="4"/>
  <c r="DI28" i="4"/>
  <c r="DG28" i="4"/>
  <c r="DE28" i="4"/>
  <c r="DC28" i="4"/>
  <c r="DA28" i="4"/>
  <c r="CY28" i="4"/>
  <c r="CW28" i="4"/>
  <c r="CU28" i="4"/>
  <c r="CS28" i="4"/>
  <c r="CQ28" i="4"/>
  <c r="CO28" i="4"/>
  <c r="CL28" i="4"/>
  <c r="CJ28" i="4"/>
  <c r="CH28" i="4"/>
  <c r="CF28" i="4"/>
  <c r="CD28" i="4"/>
  <c r="CB28" i="4"/>
  <c r="BZ28" i="4"/>
  <c r="BX28" i="4"/>
  <c r="BV28" i="4"/>
  <c r="BT28" i="4"/>
  <c r="BR28" i="4"/>
  <c r="BP28" i="4"/>
  <c r="BN28" i="4"/>
  <c r="BL28" i="4"/>
  <c r="BJ28" i="4"/>
  <c r="BH28" i="4"/>
  <c r="BF28" i="4"/>
  <c r="BD28" i="4"/>
  <c r="BB28" i="4"/>
  <c r="AZ28" i="4"/>
  <c r="AX28" i="4"/>
  <c r="AV28" i="4"/>
  <c r="AT28" i="4"/>
  <c r="AR28" i="4"/>
  <c r="AP28" i="4"/>
  <c r="AN28" i="4"/>
  <c r="AL28" i="4"/>
  <c r="AJ28" i="4"/>
  <c r="AH28" i="4"/>
  <c r="AF28" i="4"/>
  <c r="AD28" i="4"/>
  <c r="AB28" i="4"/>
  <c r="Z28" i="4"/>
  <c r="X28" i="4"/>
  <c r="V28" i="4"/>
  <c r="T28" i="4"/>
  <c r="R28" i="4"/>
  <c r="P28" i="4"/>
  <c r="N28" i="4"/>
  <c r="L28" i="4"/>
  <c r="J28" i="4"/>
  <c r="H28" i="4"/>
  <c r="F28" i="4"/>
  <c r="FK28" i="4"/>
  <c r="IL28" i="4"/>
  <c r="JF28" i="4"/>
  <c r="JS28" i="4"/>
  <c r="KU28" i="4"/>
  <c r="D28" i="4"/>
  <c r="MM28" i="4"/>
  <c r="MK28" i="4"/>
  <c r="MI28" i="4"/>
  <c r="MG28" i="4"/>
  <c r="ME28" i="4"/>
  <c r="MC28" i="4"/>
  <c r="MA28" i="4"/>
  <c r="LY28" i="4"/>
  <c r="LW28" i="4"/>
  <c r="LU28" i="4"/>
  <c r="LS28" i="4"/>
  <c r="LQ28" i="4"/>
  <c r="LO28" i="4"/>
  <c r="LM28" i="4"/>
  <c r="LK28" i="4"/>
  <c r="LI28" i="4"/>
  <c r="LG28" i="4"/>
  <c r="LE28" i="4"/>
  <c r="LC28" i="4"/>
  <c r="LA28" i="4"/>
  <c r="KY28" i="4"/>
  <c r="KW28" i="4"/>
  <c r="KS28" i="4"/>
  <c r="KQ28" i="4"/>
  <c r="KO28" i="4"/>
  <c r="KM28" i="4"/>
  <c r="KK28" i="4"/>
  <c r="KI28" i="4"/>
  <c r="KG28" i="4"/>
  <c r="KE28" i="4"/>
  <c r="KC28" i="4"/>
  <c r="KA28" i="4"/>
  <c r="JY28" i="4"/>
  <c r="JU28" i="4"/>
  <c r="JR28" i="4"/>
  <c r="JP28" i="4"/>
  <c r="JN28" i="4"/>
  <c r="JK28" i="4"/>
  <c r="JI28" i="4"/>
  <c r="JG28" i="4"/>
  <c r="JD28" i="4"/>
  <c r="JB28" i="4"/>
  <c r="IZ28" i="4"/>
  <c r="IX28" i="4"/>
  <c r="IV28" i="4"/>
  <c r="IT28" i="4"/>
  <c r="IR28" i="4"/>
  <c r="IP28" i="4"/>
  <c r="IN28" i="4"/>
  <c r="IK28" i="4"/>
  <c r="II28" i="4"/>
  <c r="IF28" i="4"/>
  <c r="ID28" i="4"/>
  <c r="IB28" i="4"/>
  <c r="HZ28" i="4"/>
  <c r="HX28" i="4"/>
  <c r="HV28" i="4"/>
  <c r="HT28" i="4"/>
  <c r="HR28" i="4"/>
  <c r="HP28" i="4"/>
  <c r="HN28" i="4"/>
  <c r="HL28" i="4"/>
  <c r="HJ28" i="4"/>
  <c r="HH28" i="4"/>
  <c r="HF28" i="4"/>
  <c r="HD28" i="4"/>
  <c r="HB28" i="4"/>
  <c r="GZ28" i="4"/>
  <c r="GX28" i="4"/>
  <c r="GV28" i="4"/>
  <c r="GT28" i="4"/>
  <c r="GQ28" i="4"/>
  <c r="GO28" i="4"/>
  <c r="GM28" i="4"/>
  <c r="GK28" i="4"/>
  <c r="GI28" i="4"/>
  <c r="GG28" i="4"/>
  <c r="GE28" i="4"/>
  <c r="GC28" i="4"/>
  <c r="GA28" i="4"/>
  <c r="FY28" i="4"/>
  <c r="FW28" i="4"/>
  <c r="FU28" i="4"/>
  <c r="FS28" i="4"/>
  <c r="FQ28" i="4"/>
  <c r="FO28" i="4"/>
  <c r="FM28" i="4"/>
  <c r="FI28" i="4"/>
  <c r="FG28" i="4"/>
  <c r="FE28" i="4"/>
  <c r="FC28" i="4"/>
  <c r="FA28" i="4"/>
  <c r="EY28" i="4"/>
  <c r="EW28" i="4"/>
  <c r="EU28" i="4"/>
  <c r="ES28" i="4"/>
  <c r="EQ28" i="4"/>
  <c r="EO28" i="4"/>
  <c r="EM28" i="4"/>
  <c r="EK28" i="4"/>
  <c r="EI28" i="4"/>
  <c r="EG28" i="4"/>
  <c r="EE28" i="4"/>
  <c r="EC28" i="4"/>
  <c r="EA28" i="4"/>
  <c r="DY28" i="4"/>
  <c r="DW28" i="4"/>
  <c r="DU28" i="4"/>
  <c r="DS28" i="4"/>
  <c r="DQ28" i="4"/>
  <c r="DO28" i="4"/>
  <c r="DN28" i="4"/>
  <c r="DL28" i="4"/>
  <c r="DJ28" i="4"/>
  <c r="DH28" i="4"/>
  <c r="DF28" i="4"/>
  <c r="DD28" i="4"/>
  <c r="DB28" i="4"/>
  <c r="CZ28" i="4"/>
  <c r="CX28" i="4"/>
  <c r="CV28" i="4"/>
  <c r="CT28" i="4"/>
  <c r="CR28" i="4"/>
  <c r="CP28" i="4"/>
  <c r="CN28" i="4"/>
  <c r="CM28" i="4"/>
  <c r="CK28" i="4"/>
  <c r="CI28" i="4"/>
  <c r="CG28" i="4"/>
  <c r="CE28" i="4"/>
  <c r="CC28" i="4"/>
  <c r="CA28" i="4"/>
  <c r="BY28" i="4"/>
  <c r="BW28" i="4"/>
  <c r="BU28" i="4"/>
  <c r="BS28" i="4"/>
  <c r="BQ28" i="4"/>
  <c r="BO28" i="4"/>
  <c r="BM28" i="4"/>
  <c r="BK28" i="4"/>
  <c r="BI28" i="4"/>
  <c r="BG28" i="4"/>
  <c r="BE28" i="4"/>
  <c r="BC28" i="4"/>
  <c r="BA28" i="4"/>
  <c r="AY28" i="4"/>
  <c r="AW28" i="4"/>
  <c r="AU28" i="4"/>
  <c r="AS28" i="4"/>
  <c r="AQ28" i="4"/>
  <c r="AO28" i="4"/>
  <c r="AM28" i="4"/>
  <c r="AK28" i="4"/>
  <c r="AI28" i="4"/>
  <c r="AG28" i="4"/>
  <c r="AE28" i="4"/>
  <c r="AC28" i="4"/>
  <c r="AA28" i="4"/>
  <c r="Y28" i="4"/>
  <c r="W28" i="4"/>
  <c r="U28" i="4"/>
  <c r="S28" i="4"/>
  <c r="Q28" i="4"/>
  <c r="O28" i="4"/>
  <c r="M28" i="4"/>
  <c r="K28" i="4"/>
  <c r="I28" i="4"/>
  <c r="G28" i="4"/>
  <c r="E28" i="4"/>
  <c r="FL28" i="4"/>
  <c r="GR28" i="4"/>
  <c r="GR19" i="4" s="1"/>
  <c r="GR22" i="4" s="1"/>
  <c r="JL28" i="4"/>
  <c r="JW28" i="4"/>
  <c r="KT28" i="4"/>
  <c r="KT19" i="4" s="1"/>
  <c r="KT22" i="4" s="1"/>
  <c r="IX189" i="77"/>
  <c r="GR18" i="4"/>
  <c r="GR20" i="4"/>
  <c r="GR24" i="4" s="1"/>
  <c r="IL18" i="4"/>
  <c r="JF18" i="4"/>
  <c r="JF20" i="4"/>
  <c r="JF24" i="4" s="1"/>
  <c r="C57" i="67" s="1"/>
  <c r="JL18" i="4"/>
  <c r="JL20" i="4"/>
  <c r="JL24" i="4" s="1"/>
  <c r="C64" i="67" s="1"/>
  <c r="JS18" i="4"/>
  <c r="JS20" i="4"/>
  <c r="JS24" i="4" s="1"/>
  <c r="C71" i="67" s="1"/>
  <c r="JW18" i="4"/>
  <c r="JW20" i="4"/>
  <c r="JW24" i="4" s="1"/>
  <c r="C75" i="67" s="1"/>
  <c r="KU19" i="4"/>
  <c r="KU22" i="4" s="1"/>
  <c r="MP213" i="4"/>
  <c r="JW19" i="4"/>
  <c r="JW22" i="4" s="1"/>
  <c r="JS19" i="4"/>
  <c r="JS22" i="4" s="1"/>
  <c r="JL19" i="4"/>
  <c r="JL22" i="4" s="1"/>
  <c r="JF19" i="4"/>
  <c r="JF22" i="4" s="1"/>
  <c r="IL19" i="4"/>
  <c r="IL22" i="4" s="1"/>
  <c r="FK19" i="4"/>
  <c r="FK22" i="4" s="1"/>
  <c r="FL19" i="4"/>
  <c r="FL22" i="4" s="1"/>
  <c r="MO151" i="4"/>
  <c r="MP151" i="4" s="1"/>
  <c r="MO188" i="4"/>
  <c r="MP188" i="4" s="1"/>
  <c r="G104" i="67" l="1"/>
  <c r="NJ104" i="67" s="1"/>
  <c r="NK104" i="67" s="1"/>
  <c r="G103" i="67"/>
  <c r="NJ103" i="67" s="1"/>
  <c r="NK103" i="67" s="1"/>
  <c r="H71" i="67"/>
  <c r="I71" i="67"/>
  <c r="K71" i="67"/>
  <c r="M71" i="67"/>
  <c r="O71" i="67"/>
  <c r="Q71" i="67"/>
  <c r="S71" i="67"/>
  <c r="U71" i="67"/>
  <c r="W71" i="67"/>
  <c r="Y71" i="67"/>
  <c r="AA71" i="67"/>
  <c r="AC71" i="67"/>
  <c r="AE71" i="67"/>
  <c r="AG71" i="67"/>
  <c r="AI71" i="67"/>
  <c r="AK71" i="67"/>
  <c r="AM71" i="67"/>
  <c r="AO71" i="67"/>
  <c r="AQ71" i="67"/>
  <c r="AS71" i="67"/>
  <c r="AU71" i="67"/>
  <c r="AW71" i="67"/>
  <c r="AY71" i="67"/>
  <c r="BA71" i="67"/>
  <c r="BC71" i="67"/>
  <c r="BE71" i="67"/>
  <c r="BG71" i="67"/>
  <c r="BI71" i="67"/>
  <c r="BK71" i="67"/>
  <c r="BM71" i="67"/>
  <c r="BO71" i="67"/>
  <c r="BQ71" i="67"/>
  <c r="BS71" i="67"/>
  <c r="BU71" i="67"/>
  <c r="BW71" i="67"/>
  <c r="BY71" i="67"/>
  <c r="CA71" i="67"/>
  <c r="CC71" i="67"/>
  <c r="CE71" i="67"/>
  <c r="CG71" i="67"/>
  <c r="CI71" i="67"/>
  <c r="CK71" i="67"/>
  <c r="CM71" i="67"/>
  <c r="CO71" i="67"/>
  <c r="CQ71" i="67"/>
  <c r="CS71" i="67"/>
  <c r="CU71" i="67"/>
  <c r="CW71" i="67"/>
  <c r="CY71" i="67"/>
  <c r="DA71" i="67"/>
  <c r="DC71" i="67"/>
  <c r="DE71" i="67"/>
  <c r="DG71" i="67"/>
  <c r="DI71" i="67"/>
  <c r="DK71" i="67"/>
  <c r="DM71" i="67"/>
  <c r="DO71" i="67"/>
  <c r="DQ71" i="67"/>
  <c r="DS71" i="67"/>
  <c r="DU71" i="67"/>
  <c r="DW71" i="67"/>
  <c r="DY71" i="67"/>
  <c r="EA71" i="67"/>
  <c r="EC71" i="67"/>
  <c r="EE71" i="67"/>
  <c r="EG71" i="67"/>
  <c r="EI71" i="67"/>
  <c r="EK71" i="67"/>
  <c r="EM71" i="67"/>
  <c r="EO71" i="67"/>
  <c r="EQ71" i="67"/>
  <c r="ES71" i="67"/>
  <c r="EU71" i="67"/>
  <c r="EW71" i="67"/>
  <c r="EY71" i="67"/>
  <c r="FA71" i="67"/>
  <c r="FC71" i="67"/>
  <c r="FE71" i="67"/>
  <c r="FG71" i="67"/>
  <c r="FI71" i="67"/>
  <c r="FK71" i="67"/>
  <c r="FM71" i="67"/>
  <c r="FO71" i="67"/>
  <c r="FQ71" i="67"/>
  <c r="FS71" i="67"/>
  <c r="FU71" i="67"/>
  <c r="J71" i="67"/>
  <c r="L71" i="67"/>
  <c r="N71" i="67"/>
  <c r="P71" i="67"/>
  <c r="R71" i="67"/>
  <c r="T71" i="67"/>
  <c r="V71" i="67"/>
  <c r="X71" i="67"/>
  <c r="Z71" i="67"/>
  <c r="AB71" i="67"/>
  <c r="AD71" i="67"/>
  <c r="AF71" i="67"/>
  <c r="AH71" i="67"/>
  <c r="AJ71" i="67"/>
  <c r="AL71" i="67"/>
  <c r="AN71" i="67"/>
  <c r="AP71" i="67"/>
  <c r="AR71" i="67"/>
  <c r="AT71" i="67"/>
  <c r="AV71" i="67"/>
  <c r="AX71" i="67"/>
  <c r="AZ71" i="67"/>
  <c r="BB71" i="67"/>
  <c r="BD71" i="67"/>
  <c r="BF71" i="67"/>
  <c r="BH71" i="67"/>
  <c r="BJ71" i="67"/>
  <c r="BL71" i="67"/>
  <c r="BN71" i="67"/>
  <c r="BP71" i="67"/>
  <c r="BR71" i="67"/>
  <c r="BT71" i="67"/>
  <c r="BV71" i="67"/>
  <c r="BX71" i="67"/>
  <c r="BZ71" i="67"/>
  <c r="CB71" i="67"/>
  <c r="CD71" i="67"/>
  <c r="CF71" i="67"/>
  <c r="CH71" i="67"/>
  <c r="CJ71" i="67"/>
  <c r="CL71" i="67"/>
  <c r="CN71" i="67"/>
  <c r="CP71" i="67"/>
  <c r="CR71" i="67"/>
  <c r="CT71" i="67"/>
  <c r="CV71" i="67"/>
  <c r="CX71" i="67"/>
  <c r="CZ71" i="67"/>
  <c r="DB71" i="67"/>
  <c r="DD71" i="67"/>
  <c r="DF71" i="67"/>
  <c r="DH71" i="67"/>
  <c r="DJ71" i="67"/>
  <c r="DL71" i="67"/>
  <c r="DN71" i="67"/>
  <c r="DP71" i="67"/>
  <c r="DR71" i="67"/>
  <c r="DT71" i="67"/>
  <c r="DV71" i="67"/>
  <c r="DX71" i="67"/>
  <c r="DZ71" i="67"/>
  <c r="EB71" i="67"/>
  <c r="ED71" i="67"/>
  <c r="EF71" i="67"/>
  <c r="EH71" i="67"/>
  <c r="EJ71" i="67"/>
  <c r="EL71" i="67"/>
  <c r="EN71" i="67"/>
  <c r="EP71" i="67"/>
  <c r="ER71" i="67"/>
  <c r="ET71" i="67"/>
  <c r="EV71" i="67"/>
  <c r="EX71" i="67"/>
  <c r="EZ71" i="67"/>
  <c r="FB71" i="67"/>
  <c r="FD71" i="67"/>
  <c r="FF71" i="67"/>
  <c r="FH71" i="67"/>
  <c r="FJ71" i="67"/>
  <c r="FL71" i="67"/>
  <c r="FN71" i="67"/>
  <c r="FP71" i="67"/>
  <c r="FR71" i="67"/>
  <c r="FT71" i="67"/>
  <c r="FW71" i="67"/>
  <c r="FY71" i="67"/>
  <c r="GA71" i="67"/>
  <c r="GC71" i="67"/>
  <c r="GE71" i="67"/>
  <c r="GG71" i="67"/>
  <c r="GI71" i="67"/>
  <c r="GK71" i="67"/>
  <c r="GM71" i="67"/>
  <c r="GO71" i="67"/>
  <c r="GQ71" i="67"/>
  <c r="GS71" i="67"/>
  <c r="GU71" i="67"/>
  <c r="GW71" i="67"/>
  <c r="GY71" i="67"/>
  <c r="HA71" i="67"/>
  <c r="HC71" i="67"/>
  <c r="HE71" i="67"/>
  <c r="HG71" i="67"/>
  <c r="HI71" i="67"/>
  <c r="HK71" i="67"/>
  <c r="HM71" i="67"/>
  <c r="HO71" i="67"/>
  <c r="HQ71" i="67"/>
  <c r="HS71" i="67"/>
  <c r="HU71" i="67"/>
  <c r="HW71" i="67"/>
  <c r="HY71" i="67"/>
  <c r="IA71" i="67"/>
  <c r="IC71" i="67"/>
  <c r="IE71" i="67"/>
  <c r="IG71" i="67"/>
  <c r="II71" i="67"/>
  <c r="IK71" i="67"/>
  <c r="IM71" i="67"/>
  <c r="IO71" i="67"/>
  <c r="IQ71" i="67"/>
  <c r="IS71" i="67"/>
  <c r="IU71" i="67"/>
  <c r="IW71" i="67"/>
  <c r="IY71" i="67"/>
  <c r="JA71" i="67"/>
  <c r="JC71" i="67"/>
  <c r="JE71" i="67"/>
  <c r="JG71" i="67"/>
  <c r="JI71" i="67"/>
  <c r="JK71" i="67"/>
  <c r="JM71" i="67"/>
  <c r="JO71" i="67"/>
  <c r="JQ71" i="67"/>
  <c r="JS71" i="67"/>
  <c r="JU71" i="67"/>
  <c r="JW71" i="67"/>
  <c r="JY71" i="67"/>
  <c r="KA71" i="67"/>
  <c r="KC71" i="67"/>
  <c r="KE71" i="67"/>
  <c r="KG71" i="67"/>
  <c r="KI71" i="67"/>
  <c r="KK71" i="67"/>
  <c r="KM71" i="67"/>
  <c r="KO71" i="67"/>
  <c r="KQ71" i="67"/>
  <c r="KS71" i="67"/>
  <c r="KU71" i="67"/>
  <c r="KW71" i="67"/>
  <c r="KY71" i="67"/>
  <c r="LA71" i="67"/>
  <c r="LC71" i="67"/>
  <c r="LE71" i="67"/>
  <c r="LG71" i="67"/>
  <c r="LI71" i="67"/>
  <c r="LK71" i="67"/>
  <c r="LM71" i="67"/>
  <c r="LO71" i="67"/>
  <c r="LQ71" i="67"/>
  <c r="LS71" i="67"/>
  <c r="LU71" i="67"/>
  <c r="LW71" i="67"/>
  <c r="LY71" i="67"/>
  <c r="MA71" i="67"/>
  <c r="MC71" i="67"/>
  <c r="ME71" i="67"/>
  <c r="MG71" i="67"/>
  <c r="MI71" i="67"/>
  <c r="MK71" i="67"/>
  <c r="MM71" i="67"/>
  <c r="MO71" i="67"/>
  <c r="MQ71" i="67"/>
  <c r="MS71" i="67"/>
  <c r="MU71" i="67"/>
  <c r="MW71" i="67"/>
  <c r="MY71" i="67"/>
  <c r="FV71" i="67"/>
  <c r="FX71" i="67"/>
  <c r="FZ71" i="67"/>
  <c r="GB71" i="67"/>
  <c r="GD71" i="67"/>
  <c r="GF71" i="67"/>
  <c r="GH71" i="67"/>
  <c r="GJ71" i="67"/>
  <c r="GL71" i="67"/>
  <c r="GN71" i="67"/>
  <c r="GP71" i="67"/>
  <c r="GR71" i="67"/>
  <c r="GT71" i="67"/>
  <c r="GV71" i="67"/>
  <c r="GX71" i="67"/>
  <c r="GZ71" i="67"/>
  <c r="HB71" i="67"/>
  <c r="HD71" i="67"/>
  <c r="HF71" i="67"/>
  <c r="HH71" i="67"/>
  <c r="HJ71" i="67"/>
  <c r="HL71" i="67"/>
  <c r="HN71" i="67"/>
  <c r="HP71" i="67"/>
  <c r="HR71" i="67"/>
  <c r="HT71" i="67"/>
  <c r="HV71" i="67"/>
  <c r="HX71" i="67"/>
  <c r="HZ71" i="67"/>
  <c r="IB71" i="67"/>
  <c r="ID71" i="67"/>
  <c r="IF71" i="67"/>
  <c r="IH71" i="67"/>
  <c r="IJ71" i="67"/>
  <c r="IL71" i="67"/>
  <c r="IN71" i="67"/>
  <c r="IP71" i="67"/>
  <c r="IR71" i="67"/>
  <c r="IT71" i="67"/>
  <c r="IV71" i="67"/>
  <c r="IX71" i="67"/>
  <c r="IZ71" i="67"/>
  <c r="JB71" i="67"/>
  <c r="JD71" i="67"/>
  <c r="JF71" i="67"/>
  <c r="JH71" i="67"/>
  <c r="JJ71" i="67"/>
  <c r="JL71" i="67"/>
  <c r="JN71" i="67"/>
  <c r="JP71" i="67"/>
  <c r="JR71" i="67"/>
  <c r="JT71" i="67"/>
  <c r="JV71" i="67"/>
  <c r="JX71" i="67"/>
  <c r="JZ71" i="67"/>
  <c r="KB71" i="67"/>
  <c r="KD71" i="67"/>
  <c r="KF71" i="67"/>
  <c r="KH71" i="67"/>
  <c r="KJ71" i="67"/>
  <c r="KL71" i="67"/>
  <c r="KN71" i="67"/>
  <c r="KP71" i="67"/>
  <c r="KR71" i="67"/>
  <c r="KT71" i="67"/>
  <c r="KV71" i="67"/>
  <c r="KX71" i="67"/>
  <c r="KZ71" i="67"/>
  <c r="LB71" i="67"/>
  <c r="LD71" i="67"/>
  <c r="LF71" i="67"/>
  <c r="LH71" i="67"/>
  <c r="LJ71" i="67"/>
  <c r="LL71" i="67"/>
  <c r="LN71" i="67"/>
  <c r="LP71" i="67"/>
  <c r="LR71" i="67"/>
  <c r="LT71" i="67"/>
  <c r="LV71" i="67"/>
  <c r="LX71" i="67"/>
  <c r="LZ71" i="67"/>
  <c r="MB71" i="67"/>
  <c r="MD71" i="67"/>
  <c r="MF71" i="67"/>
  <c r="MH71" i="67"/>
  <c r="MJ71" i="67"/>
  <c r="MN71" i="67"/>
  <c r="MR71" i="67"/>
  <c r="MV71" i="67"/>
  <c r="MZ71" i="67"/>
  <c r="NB71" i="67"/>
  <c r="ND71" i="67"/>
  <c r="NF71" i="67"/>
  <c r="NH71" i="67"/>
  <c r="NG71" i="67"/>
  <c r="ML71" i="67"/>
  <c r="MP71" i="67"/>
  <c r="MT71" i="67"/>
  <c r="MX71" i="67"/>
  <c r="NA71" i="67"/>
  <c r="NC71" i="67"/>
  <c r="NE71" i="67"/>
  <c r="NI71" i="67"/>
  <c r="H75" i="67"/>
  <c r="I75" i="67"/>
  <c r="K75" i="67"/>
  <c r="M75" i="67"/>
  <c r="O75" i="67"/>
  <c r="Q75" i="67"/>
  <c r="S75" i="67"/>
  <c r="U75" i="67"/>
  <c r="W75" i="67"/>
  <c r="Y75" i="67"/>
  <c r="AA75" i="67"/>
  <c r="AC75" i="67"/>
  <c r="AE75" i="67"/>
  <c r="AG75" i="67"/>
  <c r="AI75" i="67"/>
  <c r="AK75" i="67"/>
  <c r="AM75" i="67"/>
  <c r="AO75" i="67"/>
  <c r="AQ75" i="67"/>
  <c r="AS75" i="67"/>
  <c r="AU75" i="67"/>
  <c r="AW75" i="67"/>
  <c r="AY75" i="67"/>
  <c r="BA75" i="67"/>
  <c r="BC75" i="67"/>
  <c r="BE75" i="67"/>
  <c r="BG75" i="67"/>
  <c r="BI75" i="67"/>
  <c r="BK75" i="67"/>
  <c r="BM75" i="67"/>
  <c r="BO75" i="67"/>
  <c r="BQ75" i="67"/>
  <c r="BS75" i="67"/>
  <c r="BU75" i="67"/>
  <c r="BW75" i="67"/>
  <c r="BY75" i="67"/>
  <c r="CA75" i="67"/>
  <c r="CC75" i="67"/>
  <c r="CE75" i="67"/>
  <c r="CG75" i="67"/>
  <c r="CI75" i="67"/>
  <c r="CK75" i="67"/>
  <c r="CM75" i="67"/>
  <c r="CO75" i="67"/>
  <c r="CQ75" i="67"/>
  <c r="CS75" i="67"/>
  <c r="CU75" i="67"/>
  <c r="CW75" i="67"/>
  <c r="CY75" i="67"/>
  <c r="DA75" i="67"/>
  <c r="DC75" i="67"/>
  <c r="DE75" i="67"/>
  <c r="DG75" i="67"/>
  <c r="DI75" i="67"/>
  <c r="DK75" i="67"/>
  <c r="DM75" i="67"/>
  <c r="DO75" i="67"/>
  <c r="DQ75" i="67"/>
  <c r="DS75" i="67"/>
  <c r="DU75" i="67"/>
  <c r="DW75" i="67"/>
  <c r="DY75" i="67"/>
  <c r="EA75" i="67"/>
  <c r="EC75" i="67"/>
  <c r="EE75" i="67"/>
  <c r="EG75" i="67"/>
  <c r="EI75" i="67"/>
  <c r="EK75" i="67"/>
  <c r="EM75" i="67"/>
  <c r="EO75" i="67"/>
  <c r="EQ75" i="67"/>
  <c r="ES75" i="67"/>
  <c r="EU75" i="67"/>
  <c r="EW75" i="67"/>
  <c r="EY75" i="67"/>
  <c r="FA75" i="67"/>
  <c r="FC75" i="67"/>
  <c r="FE75" i="67"/>
  <c r="FG75" i="67"/>
  <c r="FI75" i="67"/>
  <c r="FK75" i="67"/>
  <c r="FM75" i="67"/>
  <c r="FO75" i="67"/>
  <c r="FQ75" i="67"/>
  <c r="FS75" i="67"/>
  <c r="FU75" i="67"/>
  <c r="J75" i="67"/>
  <c r="L75" i="67"/>
  <c r="N75" i="67"/>
  <c r="P75" i="67"/>
  <c r="R75" i="67"/>
  <c r="T75" i="67"/>
  <c r="V75" i="67"/>
  <c r="X75" i="67"/>
  <c r="Z75" i="67"/>
  <c r="AB75" i="67"/>
  <c r="AD75" i="67"/>
  <c r="AF75" i="67"/>
  <c r="AH75" i="67"/>
  <c r="AJ75" i="67"/>
  <c r="AL75" i="67"/>
  <c r="AN75" i="67"/>
  <c r="AP75" i="67"/>
  <c r="AR75" i="67"/>
  <c r="AT75" i="67"/>
  <c r="AV75" i="67"/>
  <c r="AX75" i="67"/>
  <c r="AZ75" i="67"/>
  <c r="BB75" i="67"/>
  <c r="BD75" i="67"/>
  <c r="BF75" i="67"/>
  <c r="BH75" i="67"/>
  <c r="BJ75" i="67"/>
  <c r="BL75" i="67"/>
  <c r="BN75" i="67"/>
  <c r="BP75" i="67"/>
  <c r="BR75" i="67"/>
  <c r="BT75" i="67"/>
  <c r="BV75" i="67"/>
  <c r="BX75" i="67"/>
  <c r="BZ75" i="67"/>
  <c r="CB75" i="67"/>
  <c r="CF75" i="67"/>
  <c r="CJ75" i="67"/>
  <c r="CN75" i="67"/>
  <c r="CR75" i="67"/>
  <c r="CV75" i="67"/>
  <c r="CZ75" i="67"/>
  <c r="DD75" i="67"/>
  <c r="DH75" i="67"/>
  <c r="DL75" i="67"/>
  <c r="DP75" i="67"/>
  <c r="DT75" i="67"/>
  <c r="DX75" i="67"/>
  <c r="EB75" i="67"/>
  <c r="EF75" i="67"/>
  <c r="EJ75" i="67"/>
  <c r="EN75" i="67"/>
  <c r="ER75" i="67"/>
  <c r="EV75" i="67"/>
  <c r="EZ75" i="67"/>
  <c r="FD75" i="67"/>
  <c r="FH75" i="67"/>
  <c r="FL75" i="67"/>
  <c r="FP75" i="67"/>
  <c r="FT75" i="67"/>
  <c r="FW75" i="67"/>
  <c r="FY75" i="67"/>
  <c r="GA75" i="67"/>
  <c r="GC75" i="67"/>
  <c r="GE75" i="67"/>
  <c r="GG75" i="67"/>
  <c r="GI75" i="67"/>
  <c r="GK75" i="67"/>
  <c r="GM75" i="67"/>
  <c r="GO75" i="67"/>
  <c r="GQ75" i="67"/>
  <c r="GS75" i="67"/>
  <c r="GU75" i="67"/>
  <c r="GW75" i="67"/>
  <c r="GY75" i="67"/>
  <c r="HA75" i="67"/>
  <c r="HC75" i="67"/>
  <c r="HE75" i="67"/>
  <c r="HG75" i="67"/>
  <c r="HI75" i="67"/>
  <c r="HK75" i="67"/>
  <c r="HM75" i="67"/>
  <c r="HO75" i="67"/>
  <c r="HQ75" i="67"/>
  <c r="HS75" i="67"/>
  <c r="HU75" i="67"/>
  <c r="HW75" i="67"/>
  <c r="HY75" i="67"/>
  <c r="IA75" i="67"/>
  <c r="IC75" i="67"/>
  <c r="IE75" i="67"/>
  <c r="IG75" i="67"/>
  <c r="II75" i="67"/>
  <c r="IK75" i="67"/>
  <c r="IM75" i="67"/>
  <c r="IO75" i="67"/>
  <c r="IQ75" i="67"/>
  <c r="IS75" i="67"/>
  <c r="IU75" i="67"/>
  <c r="IW75" i="67"/>
  <c r="IY75" i="67"/>
  <c r="JA75" i="67"/>
  <c r="JC75" i="67"/>
  <c r="JE75" i="67"/>
  <c r="JG75" i="67"/>
  <c r="JI75" i="67"/>
  <c r="JK75" i="67"/>
  <c r="JM75" i="67"/>
  <c r="JO75" i="67"/>
  <c r="JQ75" i="67"/>
  <c r="JS75" i="67"/>
  <c r="JU75" i="67"/>
  <c r="JW75" i="67"/>
  <c r="JY75" i="67"/>
  <c r="KA75" i="67"/>
  <c r="KC75" i="67"/>
  <c r="KE75" i="67"/>
  <c r="KG75" i="67"/>
  <c r="KI75" i="67"/>
  <c r="KK75" i="67"/>
  <c r="KM75" i="67"/>
  <c r="KO75" i="67"/>
  <c r="KQ75" i="67"/>
  <c r="KS75" i="67"/>
  <c r="KU75" i="67"/>
  <c r="KW75" i="67"/>
  <c r="KY75" i="67"/>
  <c r="LA75" i="67"/>
  <c r="LC75" i="67"/>
  <c r="LE75" i="67"/>
  <c r="LG75" i="67"/>
  <c r="LI75" i="67"/>
  <c r="LK75" i="67"/>
  <c r="LM75" i="67"/>
  <c r="LO75" i="67"/>
  <c r="LQ75" i="67"/>
  <c r="LS75" i="67"/>
  <c r="CD75" i="67"/>
  <c r="CH75" i="67"/>
  <c r="CL75" i="67"/>
  <c r="CP75" i="67"/>
  <c r="CT75" i="67"/>
  <c r="CX75" i="67"/>
  <c r="DB75" i="67"/>
  <c r="DF75" i="67"/>
  <c r="DJ75" i="67"/>
  <c r="DN75" i="67"/>
  <c r="DR75" i="67"/>
  <c r="DV75" i="67"/>
  <c r="DZ75" i="67"/>
  <c r="ED75" i="67"/>
  <c r="EH75" i="67"/>
  <c r="EL75" i="67"/>
  <c r="EP75" i="67"/>
  <c r="ET75" i="67"/>
  <c r="EX75" i="67"/>
  <c r="FB75" i="67"/>
  <c r="FF75" i="67"/>
  <c r="FJ75" i="67"/>
  <c r="FN75" i="67"/>
  <c r="FR75" i="67"/>
  <c r="FV75" i="67"/>
  <c r="FX75" i="67"/>
  <c r="FZ75" i="67"/>
  <c r="GB75" i="67"/>
  <c r="GD75" i="67"/>
  <c r="GF75" i="67"/>
  <c r="GH75" i="67"/>
  <c r="GJ75" i="67"/>
  <c r="GL75" i="67"/>
  <c r="GN75" i="67"/>
  <c r="GP75" i="67"/>
  <c r="GR75" i="67"/>
  <c r="GT75" i="67"/>
  <c r="GV75" i="67"/>
  <c r="GX75" i="67"/>
  <c r="GZ75" i="67"/>
  <c r="HB75" i="67"/>
  <c r="HD75" i="67"/>
  <c r="HF75" i="67"/>
  <c r="HH75" i="67"/>
  <c r="HJ75" i="67"/>
  <c r="HL75" i="67"/>
  <c r="HN75" i="67"/>
  <c r="HP75" i="67"/>
  <c r="HR75" i="67"/>
  <c r="HT75" i="67"/>
  <c r="HV75" i="67"/>
  <c r="HX75" i="67"/>
  <c r="HZ75" i="67"/>
  <c r="IB75" i="67"/>
  <c r="ID75" i="67"/>
  <c r="IF75" i="67"/>
  <c r="IH75" i="67"/>
  <c r="IJ75" i="67"/>
  <c r="IL75" i="67"/>
  <c r="IN75" i="67"/>
  <c r="IP75" i="67"/>
  <c r="IR75" i="67"/>
  <c r="IT75" i="67"/>
  <c r="IV75" i="67"/>
  <c r="IX75" i="67"/>
  <c r="IZ75" i="67"/>
  <c r="JB75" i="67"/>
  <c r="JD75" i="67"/>
  <c r="JF75" i="67"/>
  <c r="JH75" i="67"/>
  <c r="JJ75" i="67"/>
  <c r="JL75" i="67"/>
  <c r="JN75" i="67"/>
  <c r="JP75" i="67"/>
  <c r="JR75" i="67"/>
  <c r="JT75" i="67"/>
  <c r="JV75" i="67"/>
  <c r="JX75" i="67"/>
  <c r="JZ75" i="67"/>
  <c r="KB75" i="67"/>
  <c r="KD75" i="67"/>
  <c r="KF75" i="67"/>
  <c r="KH75" i="67"/>
  <c r="KJ75" i="67"/>
  <c r="KL75" i="67"/>
  <c r="KN75" i="67"/>
  <c r="KR75" i="67"/>
  <c r="KV75" i="67"/>
  <c r="KZ75" i="67"/>
  <c r="LD75" i="67"/>
  <c r="LH75" i="67"/>
  <c r="LL75" i="67"/>
  <c r="LP75" i="67"/>
  <c r="LT75" i="67"/>
  <c r="LV75" i="67"/>
  <c r="LX75" i="67"/>
  <c r="LZ75" i="67"/>
  <c r="MB75" i="67"/>
  <c r="MD75" i="67"/>
  <c r="MF75" i="67"/>
  <c r="MH75" i="67"/>
  <c r="MJ75" i="67"/>
  <c r="ML75" i="67"/>
  <c r="MN75" i="67"/>
  <c r="MP75" i="67"/>
  <c r="MR75" i="67"/>
  <c r="MT75" i="67"/>
  <c r="MV75" i="67"/>
  <c r="MX75" i="67"/>
  <c r="MZ75" i="67"/>
  <c r="NB75" i="67"/>
  <c r="ND75" i="67"/>
  <c r="NF75" i="67"/>
  <c r="NH75" i="67"/>
  <c r="KP75" i="67"/>
  <c r="KT75" i="67"/>
  <c r="KX75" i="67"/>
  <c r="LB75" i="67"/>
  <c r="LF75" i="67"/>
  <c r="LJ75" i="67"/>
  <c r="LN75" i="67"/>
  <c r="LR75" i="67"/>
  <c r="LU75" i="67"/>
  <c r="LW75" i="67"/>
  <c r="LY75" i="67"/>
  <c r="MA75" i="67"/>
  <c r="MC75" i="67"/>
  <c r="ME75" i="67"/>
  <c r="MG75" i="67"/>
  <c r="MI75" i="67"/>
  <c r="MK75" i="67"/>
  <c r="MM75" i="67"/>
  <c r="MO75" i="67"/>
  <c r="MQ75" i="67"/>
  <c r="MS75" i="67"/>
  <c r="MU75" i="67"/>
  <c r="MW75" i="67"/>
  <c r="MY75" i="67"/>
  <c r="NA75" i="67"/>
  <c r="NC75" i="67"/>
  <c r="NE75" i="67"/>
  <c r="NG75" i="67"/>
  <c r="NI75" i="67"/>
  <c r="H64" i="67"/>
  <c r="I64" i="67"/>
  <c r="K64" i="67"/>
  <c r="M64" i="67"/>
  <c r="O64" i="67"/>
  <c r="Q64" i="67"/>
  <c r="S64" i="67"/>
  <c r="U64" i="67"/>
  <c r="W64" i="67"/>
  <c r="Y64" i="67"/>
  <c r="AA64" i="67"/>
  <c r="AC64" i="67"/>
  <c r="AE64" i="67"/>
  <c r="AG64" i="67"/>
  <c r="AI64" i="67"/>
  <c r="AK64" i="67"/>
  <c r="AM64" i="67"/>
  <c r="AO64" i="67"/>
  <c r="AQ64" i="67"/>
  <c r="AS64" i="67"/>
  <c r="AU64" i="67"/>
  <c r="AW64" i="67"/>
  <c r="AY64" i="67"/>
  <c r="BA64" i="67"/>
  <c r="BC64" i="67"/>
  <c r="BE64" i="67"/>
  <c r="BG64" i="67"/>
  <c r="BI64" i="67"/>
  <c r="BK64" i="67"/>
  <c r="BM64" i="67"/>
  <c r="BO64" i="67"/>
  <c r="BQ64" i="67"/>
  <c r="BS64" i="67"/>
  <c r="BU64" i="67"/>
  <c r="BW64" i="67"/>
  <c r="BY64" i="67"/>
  <c r="CA64" i="67"/>
  <c r="CC64" i="67"/>
  <c r="CE64" i="67"/>
  <c r="CG64" i="67"/>
  <c r="CI64" i="67"/>
  <c r="CK64" i="67"/>
  <c r="CM64" i="67"/>
  <c r="CO64" i="67"/>
  <c r="CQ64" i="67"/>
  <c r="CS64" i="67"/>
  <c r="CU64" i="67"/>
  <c r="CW64" i="67"/>
  <c r="CY64" i="67"/>
  <c r="DA64" i="67"/>
  <c r="DC64" i="67"/>
  <c r="DE64" i="67"/>
  <c r="DG64" i="67"/>
  <c r="DI64" i="67"/>
  <c r="DK64" i="67"/>
  <c r="DM64" i="67"/>
  <c r="DO64" i="67"/>
  <c r="DQ64" i="67"/>
  <c r="DS64" i="67"/>
  <c r="DU64" i="67"/>
  <c r="DW64" i="67"/>
  <c r="DY64" i="67"/>
  <c r="EA64" i="67"/>
  <c r="EC64" i="67"/>
  <c r="EE64" i="67"/>
  <c r="EG64" i="67"/>
  <c r="EI64" i="67"/>
  <c r="EK64" i="67"/>
  <c r="EM64" i="67"/>
  <c r="EO64" i="67"/>
  <c r="EQ64" i="67"/>
  <c r="ES64" i="67"/>
  <c r="EU64" i="67"/>
  <c r="EW64" i="67"/>
  <c r="EY64" i="67"/>
  <c r="FA64" i="67"/>
  <c r="FC64" i="67"/>
  <c r="FE64" i="67"/>
  <c r="FG64" i="67"/>
  <c r="FI64" i="67"/>
  <c r="FK64" i="67"/>
  <c r="FM64" i="67"/>
  <c r="FO64" i="67"/>
  <c r="FQ64" i="67"/>
  <c r="FS64" i="67"/>
  <c r="FU64" i="67"/>
  <c r="J64" i="67"/>
  <c r="L64" i="67"/>
  <c r="N64" i="67"/>
  <c r="P64" i="67"/>
  <c r="R64" i="67"/>
  <c r="T64" i="67"/>
  <c r="V64" i="67"/>
  <c r="X64" i="67"/>
  <c r="Z64" i="67"/>
  <c r="AB64" i="67"/>
  <c r="AD64" i="67"/>
  <c r="AF64" i="67"/>
  <c r="AH64" i="67"/>
  <c r="AJ64" i="67"/>
  <c r="AL64" i="67"/>
  <c r="AN64" i="67"/>
  <c r="AP64" i="67"/>
  <c r="AR64" i="67"/>
  <c r="AT64" i="67"/>
  <c r="AV64" i="67"/>
  <c r="AX64" i="67"/>
  <c r="AZ64" i="67"/>
  <c r="BB64" i="67"/>
  <c r="BD64" i="67"/>
  <c r="BF64" i="67"/>
  <c r="BH64" i="67"/>
  <c r="BJ64" i="67"/>
  <c r="BL64" i="67"/>
  <c r="BN64" i="67"/>
  <c r="BP64" i="67"/>
  <c r="BR64" i="67"/>
  <c r="BT64" i="67"/>
  <c r="BV64" i="67"/>
  <c r="BX64" i="67"/>
  <c r="BZ64" i="67"/>
  <c r="CB64" i="67"/>
  <c r="CD64" i="67"/>
  <c r="CF64" i="67"/>
  <c r="CH64" i="67"/>
  <c r="CJ64" i="67"/>
  <c r="CL64" i="67"/>
  <c r="CN64" i="67"/>
  <c r="CP64" i="67"/>
  <c r="CR64" i="67"/>
  <c r="CT64" i="67"/>
  <c r="CV64" i="67"/>
  <c r="CX64" i="67"/>
  <c r="CZ64" i="67"/>
  <c r="DB64" i="67"/>
  <c r="DD64" i="67"/>
  <c r="DF64" i="67"/>
  <c r="DH64" i="67"/>
  <c r="DJ64" i="67"/>
  <c r="DL64" i="67"/>
  <c r="DN64" i="67"/>
  <c r="DP64" i="67"/>
  <c r="DR64" i="67"/>
  <c r="DT64" i="67"/>
  <c r="DV64" i="67"/>
  <c r="DX64" i="67"/>
  <c r="DZ64" i="67"/>
  <c r="EB64" i="67"/>
  <c r="ED64" i="67"/>
  <c r="EF64" i="67"/>
  <c r="EH64" i="67"/>
  <c r="EJ64" i="67"/>
  <c r="EL64" i="67"/>
  <c r="EN64" i="67"/>
  <c r="EP64" i="67"/>
  <c r="ER64" i="67"/>
  <c r="ET64" i="67"/>
  <c r="EV64" i="67"/>
  <c r="EX64" i="67"/>
  <c r="EZ64" i="67"/>
  <c r="FB64" i="67"/>
  <c r="FD64" i="67"/>
  <c r="FF64" i="67"/>
  <c r="FH64" i="67"/>
  <c r="FJ64" i="67"/>
  <c r="FL64" i="67"/>
  <c r="FN64" i="67"/>
  <c r="FP64" i="67"/>
  <c r="FT64" i="67"/>
  <c r="FW64" i="67"/>
  <c r="FY64" i="67"/>
  <c r="GA64" i="67"/>
  <c r="GC64" i="67"/>
  <c r="GE64" i="67"/>
  <c r="GG64" i="67"/>
  <c r="GI64" i="67"/>
  <c r="GK64" i="67"/>
  <c r="GM64" i="67"/>
  <c r="GO64" i="67"/>
  <c r="GQ64" i="67"/>
  <c r="GS64" i="67"/>
  <c r="GU64" i="67"/>
  <c r="GW64" i="67"/>
  <c r="GY64" i="67"/>
  <c r="HA64" i="67"/>
  <c r="HC64" i="67"/>
  <c r="HE64" i="67"/>
  <c r="HG64" i="67"/>
  <c r="HI64" i="67"/>
  <c r="HK64" i="67"/>
  <c r="HM64" i="67"/>
  <c r="HO64" i="67"/>
  <c r="HQ64" i="67"/>
  <c r="HS64" i="67"/>
  <c r="HU64" i="67"/>
  <c r="HW64" i="67"/>
  <c r="HY64" i="67"/>
  <c r="IA64" i="67"/>
  <c r="IC64" i="67"/>
  <c r="IE64" i="67"/>
  <c r="IG64" i="67"/>
  <c r="II64" i="67"/>
  <c r="IK64" i="67"/>
  <c r="IM64" i="67"/>
  <c r="IO64" i="67"/>
  <c r="IQ64" i="67"/>
  <c r="IS64" i="67"/>
  <c r="IU64" i="67"/>
  <c r="IW64" i="67"/>
  <c r="IY64" i="67"/>
  <c r="JA64" i="67"/>
  <c r="JC64" i="67"/>
  <c r="JE64" i="67"/>
  <c r="JG64" i="67"/>
  <c r="JI64" i="67"/>
  <c r="JK64" i="67"/>
  <c r="JM64" i="67"/>
  <c r="JO64" i="67"/>
  <c r="JQ64" i="67"/>
  <c r="JS64" i="67"/>
  <c r="JU64" i="67"/>
  <c r="JW64" i="67"/>
  <c r="JY64" i="67"/>
  <c r="KA64" i="67"/>
  <c r="KC64" i="67"/>
  <c r="KE64" i="67"/>
  <c r="KG64" i="67"/>
  <c r="KI64" i="67"/>
  <c r="KK64" i="67"/>
  <c r="KM64" i="67"/>
  <c r="KO64" i="67"/>
  <c r="KQ64" i="67"/>
  <c r="KS64" i="67"/>
  <c r="KU64" i="67"/>
  <c r="KW64" i="67"/>
  <c r="KY64" i="67"/>
  <c r="LA64" i="67"/>
  <c r="LC64" i="67"/>
  <c r="LE64" i="67"/>
  <c r="LG64" i="67"/>
  <c r="LI64" i="67"/>
  <c r="LK64" i="67"/>
  <c r="LM64" i="67"/>
  <c r="LO64" i="67"/>
  <c r="LQ64" i="67"/>
  <c r="LS64" i="67"/>
  <c r="LU64" i="67"/>
  <c r="LW64" i="67"/>
  <c r="LY64" i="67"/>
  <c r="MA64" i="67"/>
  <c r="MC64" i="67"/>
  <c r="ME64" i="67"/>
  <c r="MG64" i="67"/>
  <c r="MI64" i="67"/>
  <c r="MK64" i="67"/>
  <c r="MM64" i="67"/>
  <c r="MO64" i="67"/>
  <c r="MQ64" i="67"/>
  <c r="MS64" i="67"/>
  <c r="FR64" i="67"/>
  <c r="FV64" i="67"/>
  <c r="FX64" i="67"/>
  <c r="FZ64" i="67"/>
  <c r="GB64" i="67"/>
  <c r="GD64" i="67"/>
  <c r="GF64" i="67"/>
  <c r="GH64" i="67"/>
  <c r="GJ64" i="67"/>
  <c r="GL64" i="67"/>
  <c r="GN64" i="67"/>
  <c r="GP64" i="67"/>
  <c r="GR64" i="67"/>
  <c r="GT64" i="67"/>
  <c r="GV64" i="67"/>
  <c r="GX64" i="67"/>
  <c r="GZ64" i="67"/>
  <c r="HB64" i="67"/>
  <c r="HD64" i="67"/>
  <c r="HF64" i="67"/>
  <c r="HH64" i="67"/>
  <c r="HJ64" i="67"/>
  <c r="HL64" i="67"/>
  <c r="HN64" i="67"/>
  <c r="HP64" i="67"/>
  <c r="HR64" i="67"/>
  <c r="HT64" i="67"/>
  <c r="HV64" i="67"/>
  <c r="HX64" i="67"/>
  <c r="HZ64" i="67"/>
  <c r="IB64" i="67"/>
  <c r="ID64" i="67"/>
  <c r="IF64" i="67"/>
  <c r="IH64" i="67"/>
  <c r="IJ64" i="67"/>
  <c r="IL64" i="67"/>
  <c r="IN64" i="67"/>
  <c r="IP64" i="67"/>
  <c r="IR64" i="67"/>
  <c r="IT64" i="67"/>
  <c r="IV64" i="67"/>
  <c r="IX64" i="67"/>
  <c r="IZ64" i="67"/>
  <c r="JB64" i="67"/>
  <c r="JD64" i="67"/>
  <c r="JF64" i="67"/>
  <c r="JH64" i="67"/>
  <c r="JJ64" i="67"/>
  <c r="JL64" i="67"/>
  <c r="JN64" i="67"/>
  <c r="JP64" i="67"/>
  <c r="JR64" i="67"/>
  <c r="JT64" i="67"/>
  <c r="JV64" i="67"/>
  <c r="JX64" i="67"/>
  <c r="JZ64" i="67"/>
  <c r="KB64" i="67"/>
  <c r="KD64" i="67"/>
  <c r="KF64" i="67"/>
  <c r="KH64" i="67"/>
  <c r="KJ64" i="67"/>
  <c r="KL64" i="67"/>
  <c r="KN64" i="67"/>
  <c r="KP64" i="67"/>
  <c r="KR64" i="67"/>
  <c r="KT64" i="67"/>
  <c r="KV64" i="67"/>
  <c r="KX64" i="67"/>
  <c r="KZ64" i="67"/>
  <c r="LB64" i="67"/>
  <c r="LD64" i="67"/>
  <c r="LF64" i="67"/>
  <c r="LH64" i="67"/>
  <c r="LJ64" i="67"/>
  <c r="LL64" i="67"/>
  <c r="LN64" i="67"/>
  <c r="LP64" i="67"/>
  <c r="LR64" i="67"/>
  <c r="LT64" i="67"/>
  <c r="LV64" i="67"/>
  <c r="LX64" i="67"/>
  <c r="LZ64" i="67"/>
  <c r="MB64" i="67"/>
  <c r="MD64" i="67"/>
  <c r="MF64" i="67"/>
  <c r="MH64" i="67"/>
  <c r="ML64" i="67"/>
  <c r="MP64" i="67"/>
  <c r="MT64" i="67"/>
  <c r="MV64" i="67"/>
  <c r="MX64" i="67"/>
  <c r="MZ64" i="67"/>
  <c r="NB64" i="67"/>
  <c r="ND64" i="67"/>
  <c r="NF64" i="67"/>
  <c r="NH64" i="67"/>
  <c r="MJ64" i="67"/>
  <c r="MN64" i="67"/>
  <c r="MR64" i="67"/>
  <c r="MU64" i="67"/>
  <c r="MW64" i="67"/>
  <c r="MY64" i="67"/>
  <c r="NA64" i="67"/>
  <c r="NC64" i="67"/>
  <c r="NE64" i="67"/>
  <c r="NG64" i="67"/>
  <c r="NI64" i="67"/>
  <c r="I57" i="67"/>
  <c r="K57" i="67"/>
  <c r="M57" i="67"/>
  <c r="O57" i="67"/>
  <c r="Q57" i="67"/>
  <c r="S57" i="67"/>
  <c r="U57" i="67"/>
  <c r="W57" i="67"/>
  <c r="Y57" i="67"/>
  <c r="AA57" i="67"/>
  <c r="AC57" i="67"/>
  <c r="AE57" i="67"/>
  <c r="AG57" i="67"/>
  <c r="AI57" i="67"/>
  <c r="AK57" i="67"/>
  <c r="AM57" i="67"/>
  <c r="AO57" i="67"/>
  <c r="AQ57" i="67"/>
  <c r="AS57" i="67"/>
  <c r="AU57" i="67"/>
  <c r="AW57" i="67"/>
  <c r="AY57" i="67"/>
  <c r="BA57" i="67"/>
  <c r="BC57" i="67"/>
  <c r="BE57" i="67"/>
  <c r="BG57" i="67"/>
  <c r="BI57" i="67"/>
  <c r="BK57" i="67"/>
  <c r="BM57" i="67"/>
  <c r="BO57" i="67"/>
  <c r="BQ57" i="67"/>
  <c r="BS57" i="67"/>
  <c r="BU57" i="67"/>
  <c r="BW57" i="67"/>
  <c r="BY57" i="67"/>
  <c r="CA57" i="67"/>
  <c r="CC57" i="67"/>
  <c r="CE57" i="67"/>
  <c r="CG57" i="67"/>
  <c r="CI57" i="67"/>
  <c r="CK57" i="67"/>
  <c r="CM57" i="67"/>
  <c r="CO57" i="67"/>
  <c r="CQ57" i="67"/>
  <c r="CS57" i="67"/>
  <c r="CU57" i="67"/>
  <c r="CW57" i="67"/>
  <c r="CY57" i="67"/>
  <c r="DA57" i="67"/>
  <c r="DC57" i="67"/>
  <c r="DE57" i="67"/>
  <c r="DG57" i="67"/>
  <c r="DI57" i="67"/>
  <c r="DK57" i="67"/>
  <c r="DM57" i="67"/>
  <c r="DO57" i="67"/>
  <c r="DQ57" i="67"/>
  <c r="DS57" i="67"/>
  <c r="DU57" i="67"/>
  <c r="DW57" i="67"/>
  <c r="DY57" i="67"/>
  <c r="EA57" i="67"/>
  <c r="EC57" i="67"/>
  <c r="EE57" i="67"/>
  <c r="EG57" i="67"/>
  <c r="EI57" i="67"/>
  <c r="EK57" i="67"/>
  <c r="EM57" i="67"/>
  <c r="EO57" i="67"/>
  <c r="EQ57" i="67"/>
  <c r="ES57" i="67"/>
  <c r="EU57" i="67"/>
  <c r="EW57" i="67"/>
  <c r="EY57" i="67"/>
  <c r="FA57" i="67"/>
  <c r="FC57" i="67"/>
  <c r="FE57" i="67"/>
  <c r="FG57" i="67"/>
  <c r="FI57" i="67"/>
  <c r="FK57" i="67"/>
  <c r="FM57" i="67"/>
  <c r="FO57" i="67"/>
  <c r="FQ57" i="67"/>
  <c r="FS57" i="67"/>
  <c r="FU57" i="67"/>
  <c r="J57" i="67"/>
  <c r="L57" i="67"/>
  <c r="N57" i="67"/>
  <c r="P57" i="67"/>
  <c r="R57" i="67"/>
  <c r="T57" i="67"/>
  <c r="V57" i="67"/>
  <c r="X57" i="67"/>
  <c r="Z57" i="67"/>
  <c r="AB57" i="67"/>
  <c r="AD57" i="67"/>
  <c r="AF57" i="67"/>
  <c r="AH57" i="67"/>
  <c r="AJ57" i="67"/>
  <c r="AL57" i="67"/>
  <c r="AN57" i="67"/>
  <c r="AP57" i="67"/>
  <c r="AR57" i="67"/>
  <c r="AT57" i="67"/>
  <c r="AV57" i="67"/>
  <c r="AX57" i="67"/>
  <c r="AZ57" i="67"/>
  <c r="BB57" i="67"/>
  <c r="BD57" i="67"/>
  <c r="BF57" i="67"/>
  <c r="BH57" i="67"/>
  <c r="BJ57" i="67"/>
  <c r="BL57" i="67"/>
  <c r="BN57" i="67"/>
  <c r="BP57" i="67"/>
  <c r="BR57" i="67"/>
  <c r="BT57" i="67"/>
  <c r="BV57" i="67"/>
  <c r="BX57" i="67"/>
  <c r="BZ57" i="67"/>
  <c r="CB57" i="67"/>
  <c r="CD57" i="67"/>
  <c r="CF57" i="67"/>
  <c r="CH57" i="67"/>
  <c r="CJ57" i="67"/>
  <c r="CL57" i="67"/>
  <c r="CN57" i="67"/>
  <c r="CP57" i="67"/>
  <c r="CR57" i="67"/>
  <c r="CT57" i="67"/>
  <c r="CV57" i="67"/>
  <c r="CX57" i="67"/>
  <c r="CZ57" i="67"/>
  <c r="DB57" i="67"/>
  <c r="DD57" i="67"/>
  <c r="DF57" i="67"/>
  <c r="DH57" i="67"/>
  <c r="DJ57" i="67"/>
  <c r="DL57" i="67"/>
  <c r="DN57" i="67"/>
  <c r="DP57" i="67"/>
  <c r="DR57" i="67"/>
  <c r="DT57" i="67"/>
  <c r="DV57" i="67"/>
  <c r="DX57" i="67"/>
  <c r="DZ57" i="67"/>
  <c r="EB57" i="67"/>
  <c r="ED57" i="67"/>
  <c r="EF57" i="67"/>
  <c r="EH57" i="67"/>
  <c r="EJ57" i="67"/>
  <c r="EL57" i="67"/>
  <c r="EN57" i="67"/>
  <c r="EP57" i="67"/>
  <c r="ER57" i="67"/>
  <c r="ET57" i="67"/>
  <c r="EV57" i="67"/>
  <c r="EX57" i="67"/>
  <c r="EZ57" i="67"/>
  <c r="FB57" i="67"/>
  <c r="FD57" i="67"/>
  <c r="FF57" i="67"/>
  <c r="FH57" i="67"/>
  <c r="FJ57" i="67"/>
  <c r="FN57" i="67"/>
  <c r="FR57" i="67"/>
  <c r="FV57" i="67"/>
  <c r="FX57" i="67"/>
  <c r="FZ57" i="67"/>
  <c r="GB57" i="67"/>
  <c r="GD57" i="67"/>
  <c r="GF57" i="67"/>
  <c r="GH57" i="67"/>
  <c r="GJ57" i="67"/>
  <c r="GL57" i="67"/>
  <c r="GN57" i="67"/>
  <c r="GP57" i="67"/>
  <c r="GR57" i="67"/>
  <c r="GT57" i="67"/>
  <c r="GV57" i="67"/>
  <c r="GX57" i="67"/>
  <c r="GZ57" i="67"/>
  <c r="HB57" i="67"/>
  <c r="HD57" i="67"/>
  <c r="HF57" i="67"/>
  <c r="HH57" i="67"/>
  <c r="HJ57" i="67"/>
  <c r="HL57" i="67"/>
  <c r="HN57" i="67"/>
  <c r="HP57" i="67"/>
  <c r="HR57" i="67"/>
  <c r="HT57" i="67"/>
  <c r="HV57" i="67"/>
  <c r="HX57" i="67"/>
  <c r="HZ57" i="67"/>
  <c r="IB57" i="67"/>
  <c r="ID57" i="67"/>
  <c r="IF57" i="67"/>
  <c r="IH57" i="67"/>
  <c r="IJ57" i="67"/>
  <c r="IL57" i="67"/>
  <c r="IN57" i="67"/>
  <c r="IP57" i="67"/>
  <c r="IR57" i="67"/>
  <c r="IT57" i="67"/>
  <c r="IV57" i="67"/>
  <c r="IX57" i="67"/>
  <c r="IZ57" i="67"/>
  <c r="JB57" i="67"/>
  <c r="JD57" i="67"/>
  <c r="JF57" i="67"/>
  <c r="JH57" i="67"/>
  <c r="JJ57" i="67"/>
  <c r="JL57" i="67"/>
  <c r="JN57" i="67"/>
  <c r="JP57" i="67"/>
  <c r="JR57" i="67"/>
  <c r="JT57" i="67"/>
  <c r="JV57" i="67"/>
  <c r="JX57" i="67"/>
  <c r="JZ57" i="67"/>
  <c r="KB57" i="67"/>
  <c r="KD57" i="67"/>
  <c r="KF57" i="67"/>
  <c r="KH57" i="67"/>
  <c r="KJ57" i="67"/>
  <c r="KL57" i="67"/>
  <c r="KN57" i="67"/>
  <c r="KP57" i="67"/>
  <c r="KR57" i="67"/>
  <c r="KT57" i="67"/>
  <c r="KV57" i="67"/>
  <c r="KX57" i="67"/>
  <c r="KZ57" i="67"/>
  <c r="LB57" i="67"/>
  <c r="LD57" i="67"/>
  <c r="LF57" i="67"/>
  <c r="LH57" i="67"/>
  <c r="LJ57" i="67"/>
  <c r="LL57" i="67"/>
  <c r="LN57" i="67"/>
  <c r="LP57" i="67"/>
  <c r="LR57" i="67"/>
  <c r="LT57" i="67"/>
  <c r="LV57" i="67"/>
  <c r="LX57" i="67"/>
  <c r="LZ57" i="67"/>
  <c r="MB57" i="67"/>
  <c r="MD57" i="67"/>
  <c r="MF57" i="67"/>
  <c r="MH57" i="67"/>
  <c r="MJ57" i="67"/>
  <c r="ML57" i="67"/>
  <c r="MN57" i="67"/>
  <c r="MP57" i="67"/>
  <c r="MR57" i="67"/>
  <c r="MT57" i="67"/>
  <c r="MV57" i="67"/>
  <c r="MX57" i="67"/>
  <c r="MZ57" i="67"/>
  <c r="NB57" i="67"/>
  <c r="FL57" i="67"/>
  <c r="FP57" i="67"/>
  <c r="FT57" i="67"/>
  <c r="FW57" i="67"/>
  <c r="FY57" i="67"/>
  <c r="GA57" i="67"/>
  <c r="GC57" i="67"/>
  <c r="GE57" i="67"/>
  <c r="GG57" i="67"/>
  <c r="GI57" i="67"/>
  <c r="GK57" i="67"/>
  <c r="GM57" i="67"/>
  <c r="GO57" i="67"/>
  <c r="GQ57" i="67"/>
  <c r="GS57" i="67"/>
  <c r="GU57" i="67"/>
  <c r="GW57" i="67"/>
  <c r="GY57" i="67"/>
  <c r="HA57" i="67"/>
  <c r="HC57" i="67"/>
  <c r="HE57" i="67"/>
  <c r="HG57" i="67"/>
  <c r="HI57" i="67"/>
  <c r="HK57" i="67"/>
  <c r="HM57" i="67"/>
  <c r="HO57" i="67"/>
  <c r="HQ57" i="67"/>
  <c r="HS57" i="67"/>
  <c r="HU57" i="67"/>
  <c r="HW57" i="67"/>
  <c r="HY57" i="67"/>
  <c r="IA57" i="67"/>
  <c r="IC57" i="67"/>
  <c r="IE57" i="67"/>
  <c r="IG57" i="67"/>
  <c r="II57" i="67"/>
  <c r="IK57" i="67"/>
  <c r="IM57" i="67"/>
  <c r="IO57" i="67"/>
  <c r="IQ57" i="67"/>
  <c r="IS57" i="67"/>
  <c r="IU57" i="67"/>
  <c r="IW57" i="67"/>
  <c r="IY57" i="67"/>
  <c r="JA57" i="67"/>
  <c r="JC57" i="67"/>
  <c r="JE57" i="67"/>
  <c r="JG57" i="67"/>
  <c r="JI57" i="67"/>
  <c r="JK57" i="67"/>
  <c r="JM57" i="67"/>
  <c r="JO57" i="67"/>
  <c r="JQ57" i="67"/>
  <c r="JS57" i="67"/>
  <c r="JU57" i="67"/>
  <c r="JW57" i="67"/>
  <c r="JY57" i="67"/>
  <c r="KA57" i="67"/>
  <c r="KC57" i="67"/>
  <c r="KE57" i="67"/>
  <c r="KG57" i="67"/>
  <c r="KI57" i="67"/>
  <c r="KK57" i="67"/>
  <c r="KM57" i="67"/>
  <c r="KO57" i="67"/>
  <c r="KQ57" i="67"/>
  <c r="KS57" i="67"/>
  <c r="KU57" i="67"/>
  <c r="KW57" i="67"/>
  <c r="KY57" i="67"/>
  <c r="LA57" i="67"/>
  <c r="LC57" i="67"/>
  <c r="LE57" i="67"/>
  <c r="LG57" i="67"/>
  <c r="LI57" i="67"/>
  <c r="LK57" i="67"/>
  <c r="LM57" i="67"/>
  <c r="LO57" i="67"/>
  <c r="LQ57" i="67"/>
  <c r="LS57" i="67"/>
  <c r="LU57" i="67"/>
  <c r="LW57" i="67"/>
  <c r="LY57" i="67"/>
  <c r="MA57" i="67"/>
  <c r="MC57" i="67"/>
  <c r="ME57" i="67"/>
  <c r="MI57" i="67"/>
  <c r="MM57" i="67"/>
  <c r="MQ57" i="67"/>
  <c r="MU57" i="67"/>
  <c r="MY57" i="67"/>
  <c r="NC57" i="67"/>
  <c r="NE57" i="67"/>
  <c r="NG57" i="67"/>
  <c r="NI57" i="67"/>
  <c r="MG57" i="67"/>
  <c r="MK57" i="67"/>
  <c r="MO57" i="67"/>
  <c r="MS57" i="67"/>
  <c r="MW57" i="67"/>
  <c r="NA57" i="67"/>
  <c r="ND57" i="67"/>
  <c r="NF57" i="67"/>
  <c r="NH57" i="67"/>
  <c r="H57" i="67"/>
  <c r="CL3" i="74"/>
  <c r="CL4" i="74"/>
  <c r="CL5" i="74"/>
  <c r="CL6" i="74"/>
  <c r="CL7" i="74"/>
  <c r="CL8" i="74"/>
  <c r="CL9" i="74"/>
  <c r="CL10" i="74"/>
  <c r="CL11" i="74"/>
  <c r="CL12" i="74"/>
  <c r="CL13" i="74"/>
  <c r="CL2" i="7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O6" i="4"/>
  <c r="CP6" i="4"/>
  <c r="CQ6" i="4"/>
  <c r="CR6" i="4"/>
  <c r="CS6" i="4"/>
  <c r="CT6" i="4"/>
  <c r="CU6" i="4"/>
  <c r="CV6" i="4"/>
  <c r="CW6" i="4"/>
  <c r="CX6" i="4"/>
  <c r="CY6" i="4"/>
  <c r="CZ6" i="4"/>
  <c r="DA6" i="4"/>
  <c r="DB6" i="4"/>
  <c r="DC6" i="4"/>
  <c r="DD6" i="4"/>
  <c r="DE6" i="4"/>
  <c r="DF6" i="4"/>
  <c r="DG6" i="4"/>
  <c r="DH6" i="4"/>
  <c r="DI6" i="4"/>
  <c r="DJ6" i="4"/>
  <c r="DK6" i="4"/>
  <c r="DL6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J6" i="4"/>
  <c r="EK6" i="4"/>
  <c r="EL6" i="4"/>
  <c r="EM6" i="4"/>
  <c r="EN6" i="4"/>
  <c r="EO6" i="4"/>
  <c r="EP6" i="4"/>
  <c r="EQ6" i="4"/>
  <c r="ER6" i="4"/>
  <c r="ES6" i="4"/>
  <c r="ET6" i="4"/>
  <c r="EU6" i="4"/>
  <c r="EV6" i="4"/>
  <c r="EW6" i="4"/>
  <c r="EX6" i="4"/>
  <c r="EY6" i="4"/>
  <c r="EZ6" i="4"/>
  <c r="FA6" i="4"/>
  <c r="FB6" i="4"/>
  <c r="FC6" i="4"/>
  <c r="FD6" i="4"/>
  <c r="FE6" i="4"/>
  <c r="FF6" i="4"/>
  <c r="FG6" i="4"/>
  <c r="FH6" i="4"/>
  <c r="FI6" i="4"/>
  <c r="FJ6" i="4"/>
  <c r="FM6" i="4"/>
  <c r="FN6" i="4"/>
  <c r="FO6" i="4"/>
  <c r="FP6" i="4"/>
  <c r="FQ6" i="4"/>
  <c r="FR6" i="4"/>
  <c r="FS6" i="4"/>
  <c r="FT6" i="4"/>
  <c r="FU6" i="4"/>
  <c r="FV6" i="4"/>
  <c r="FW6" i="4"/>
  <c r="FX6" i="4"/>
  <c r="FY6" i="4"/>
  <c r="FZ6" i="4"/>
  <c r="GA6" i="4"/>
  <c r="GB6" i="4"/>
  <c r="GC6" i="4"/>
  <c r="GD6" i="4"/>
  <c r="GE6" i="4"/>
  <c r="GF6" i="4"/>
  <c r="GG6" i="4"/>
  <c r="GH6" i="4"/>
  <c r="GI6" i="4"/>
  <c r="GJ6" i="4"/>
  <c r="GK6" i="4"/>
  <c r="GL6" i="4"/>
  <c r="GM6" i="4"/>
  <c r="GN6" i="4"/>
  <c r="GO6" i="4"/>
  <c r="GP6" i="4"/>
  <c r="GQ6" i="4"/>
  <c r="GS6" i="4"/>
  <c r="GT6" i="4"/>
  <c r="GU6" i="4"/>
  <c r="GV6" i="4"/>
  <c r="GW6" i="4"/>
  <c r="GX6" i="4"/>
  <c r="GY6" i="4"/>
  <c r="GZ6" i="4"/>
  <c r="HA6" i="4"/>
  <c r="HB6" i="4"/>
  <c r="HC6" i="4"/>
  <c r="HD6" i="4"/>
  <c r="HE6" i="4"/>
  <c r="HF6" i="4"/>
  <c r="HG6" i="4"/>
  <c r="HH6" i="4"/>
  <c r="HI6" i="4"/>
  <c r="HJ6" i="4"/>
  <c r="HK6" i="4"/>
  <c r="HL6" i="4"/>
  <c r="HM6" i="4"/>
  <c r="HN6" i="4"/>
  <c r="HO6" i="4"/>
  <c r="HP6" i="4"/>
  <c r="HQ6" i="4"/>
  <c r="HR6" i="4"/>
  <c r="HS6" i="4"/>
  <c r="HT6" i="4"/>
  <c r="HU6" i="4"/>
  <c r="HV6" i="4"/>
  <c r="HW6" i="4"/>
  <c r="HX6" i="4"/>
  <c r="HY6" i="4"/>
  <c r="HZ6" i="4"/>
  <c r="IA6" i="4"/>
  <c r="IB6" i="4"/>
  <c r="IC6" i="4"/>
  <c r="ID6" i="4"/>
  <c r="IE6" i="4"/>
  <c r="IF6" i="4"/>
  <c r="IG6" i="4"/>
  <c r="IH6" i="4"/>
  <c r="II6" i="4"/>
  <c r="IJ6" i="4"/>
  <c r="IK6" i="4"/>
  <c r="IM6" i="4"/>
  <c r="IN6" i="4"/>
  <c r="IO6" i="4"/>
  <c r="IP6" i="4"/>
  <c r="IQ6" i="4"/>
  <c r="IR6" i="4"/>
  <c r="IS6" i="4"/>
  <c r="IT6" i="4"/>
  <c r="IU6" i="4"/>
  <c r="IV6" i="4"/>
  <c r="IW6" i="4"/>
  <c r="IX6" i="4"/>
  <c r="IY6" i="4"/>
  <c r="IZ6" i="4"/>
  <c r="JA6" i="4"/>
  <c r="JB6" i="4"/>
  <c r="JC6" i="4"/>
  <c r="JD6" i="4"/>
  <c r="JE6" i="4"/>
  <c r="JG6" i="4"/>
  <c r="JH6" i="4"/>
  <c r="JI6" i="4"/>
  <c r="JJ6" i="4"/>
  <c r="JK6" i="4"/>
  <c r="JM6" i="4"/>
  <c r="JN6" i="4"/>
  <c r="JO6" i="4"/>
  <c r="JP6" i="4"/>
  <c r="JQ6" i="4"/>
  <c r="JR6" i="4"/>
  <c r="JT6" i="4"/>
  <c r="JU6" i="4"/>
  <c r="JV6" i="4"/>
  <c r="JX6" i="4"/>
  <c r="JY6" i="4"/>
  <c r="JZ6" i="4"/>
  <c r="KA6" i="4"/>
  <c r="KB6" i="4"/>
  <c r="KC6" i="4"/>
  <c r="KD6" i="4"/>
  <c r="KE6" i="4"/>
  <c r="KF6" i="4"/>
  <c r="KG6" i="4"/>
  <c r="KH6" i="4"/>
  <c r="KI6" i="4"/>
  <c r="KJ6" i="4"/>
  <c r="KK6" i="4"/>
  <c r="KL6" i="4"/>
  <c r="KM6" i="4"/>
  <c r="KN6" i="4"/>
  <c r="KO6" i="4"/>
  <c r="KP6" i="4"/>
  <c r="KQ6" i="4"/>
  <c r="KR6" i="4"/>
  <c r="KS6" i="4"/>
  <c r="KV6" i="4"/>
  <c r="KW6" i="4"/>
  <c r="KX6" i="4"/>
  <c r="KY6" i="4"/>
  <c r="KZ6" i="4"/>
  <c r="LA6" i="4"/>
  <c r="LB6" i="4"/>
  <c r="LC6" i="4"/>
  <c r="LD6" i="4"/>
  <c r="LE6" i="4"/>
  <c r="LF6" i="4"/>
  <c r="LG6" i="4"/>
  <c r="LH6" i="4"/>
  <c r="LI6" i="4"/>
  <c r="LJ6" i="4"/>
  <c r="LK6" i="4"/>
  <c r="LL6" i="4"/>
  <c r="LM6" i="4"/>
  <c r="LN6" i="4"/>
  <c r="LO6" i="4"/>
  <c r="LP6" i="4"/>
  <c r="LQ6" i="4"/>
  <c r="LR6" i="4"/>
  <c r="LS6" i="4"/>
  <c r="LT6" i="4"/>
  <c r="LU6" i="4"/>
  <c r="LV6" i="4"/>
  <c r="LW6" i="4"/>
  <c r="LX6" i="4"/>
  <c r="LY6" i="4"/>
  <c r="LZ6" i="4"/>
  <c r="MA6" i="4"/>
  <c r="MB6" i="4"/>
  <c r="MC6" i="4"/>
  <c r="MD6" i="4"/>
  <c r="ME6" i="4"/>
  <c r="MF6" i="4"/>
  <c r="MG6" i="4"/>
  <c r="MH6" i="4"/>
  <c r="MI6" i="4"/>
  <c r="MJ6" i="4"/>
  <c r="MK6" i="4"/>
  <c r="ML6" i="4"/>
  <c r="MM6" i="4"/>
  <c r="MN6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FC7" i="4"/>
  <c r="FD7" i="4"/>
  <c r="FE7" i="4"/>
  <c r="FF7" i="4"/>
  <c r="FG7" i="4"/>
  <c r="FH7" i="4"/>
  <c r="FI7" i="4"/>
  <c r="FJ7" i="4"/>
  <c r="FM7" i="4"/>
  <c r="FN7" i="4"/>
  <c r="FO7" i="4"/>
  <c r="FP7" i="4"/>
  <c r="FQ7" i="4"/>
  <c r="FR7" i="4"/>
  <c r="FS7" i="4"/>
  <c r="FT7" i="4"/>
  <c r="FU7" i="4"/>
  <c r="FV7" i="4"/>
  <c r="FW7" i="4"/>
  <c r="FX7" i="4"/>
  <c r="FY7" i="4"/>
  <c r="FZ7" i="4"/>
  <c r="GA7" i="4"/>
  <c r="GB7" i="4"/>
  <c r="GC7" i="4"/>
  <c r="GD7" i="4"/>
  <c r="GE7" i="4"/>
  <c r="GF7" i="4"/>
  <c r="GG7" i="4"/>
  <c r="GH7" i="4"/>
  <c r="GI7" i="4"/>
  <c r="GJ7" i="4"/>
  <c r="GK7" i="4"/>
  <c r="GL7" i="4"/>
  <c r="GM7" i="4"/>
  <c r="GN7" i="4"/>
  <c r="GO7" i="4"/>
  <c r="GP7" i="4"/>
  <c r="GQ7" i="4"/>
  <c r="GS7" i="4"/>
  <c r="GT7" i="4"/>
  <c r="GU7" i="4"/>
  <c r="GV7" i="4"/>
  <c r="GW7" i="4"/>
  <c r="GX7" i="4"/>
  <c r="GY7" i="4"/>
  <c r="GZ7" i="4"/>
  <c r="HA7" i="4"/>
  <c r="HB7" i="4"/>
  <c r="HC7" i="4"/>
  <c r="HD7" i="4"/>
  <c r="HE7" i="4"/>
  <c r="HF7" i="4"/>
  <c r="HG7" i="4"/>
  <c r="HH7" i="4"/>
  <c r="HI7" i="4"/>
  <c r="HJ7" i="4"/>
  <c r="HK7" i="4"/>
  <c r="HL7" i="4"/>
  <c r="HM7" i="4"/>
  <c r="HN7" i="4"/>
  <c r="HO7" i="4"/>
  <c r="HP7" i="4"/>
  <c r="HQ7" i="4"/>
  <c r="HR7" i="4"/>
  <c r="HS7" i="4"/>
  <c r="HT7" i="4"/>
  <c r="HU7" i="4"/>
  <c r="HV7" i="4"/>
  <c r="HW7" i="4"/>
  <c r="HX7" i="4"/>
  <c r="HY7" i="4"/>
  <c r="HZ7" i="4"/>
  <c r="IA7" i="4"/>
  <c r="IB7" i="4"/>
  <c r="IC7" i="4"/>
  <c r="ID7" i="4"/>
  <c r="IE7" i="4"/>
  <c r="IF7" i="4"/>
  <c r="IG7" i="4"/>
  <c r="IH7" i="4"/>
  <c r="II7" i="4"/>
  <c r="IJ7" i="4"/>
  <c r="IK7" i="4"/>
  <c r="IM7" i="4"/>
  <c r="IN7" i="4"/>
  <c r="IO7" i="4"/>
  <c r="IP7" i="4"/>
  <c r="IQ7" i="4"/>
  <c r="IR7" i="4"/>
  <c r="IS7" i="4"/>
  <c r="IT7" i="4"/>
  <c r="IU7" i="4"/>
  <c r="IV7" i="4"/>
  <c r="IW7" i="4"/>
  <c r="IX7" i="4"/>
  <c r="IY7" i="4"/>
  <c r="IZ7" i="4"/>
  <c r="JA7" i="4"/>
  <c r="JB7" i="4"/>
  <c r="JC7" i="4"/>
  <c r="JD7" i="4"/>
  <c r="JE7" i="4"/>
  <c r="JG7" i="4"/>
  <c r="JH7" i="4"/>
  <c r="JI7" i="4"/>
  <c r="JJ7" i="4"/>
  <c r="JK7" i="4"/>
  <c r="JM7" i="4"/>
  <c r="JN7" i="4"/>
  <c r="JO7" i="4"/>
  <c r="JP7" i="4"/>
  <c r="JQ7" i="4"/>
  <c r="JR7" i="4"/>
  <c r="JT7" i="4"/>
  <c r="JU7" i="4"/>
  <c r="JV7" i="4"/>
  <c r="JX7" i="4"/>
  <c r="JY7" i="4"/>
  <c r="JZ7" i="4"/>
  <c r="KA7" i="4"/>
  <c r="KB7" i="4"/>
  <c r="KC7" i="4"/>
  <c r="KD7" i="4"/>
  <c r="KE7" i="4"/>
  <c r="KF7" i="4"/>
  <c r="KG7" i="4"/>
  <c r="KH7" i="4"/>
  <c r="KI7" i="4"/>
  <c r="KJ7" i="4"/>
  <c r="KK7" i="4"/>
  <c r="KL7" i="4"/>
  <c r="KM7" i="4"/>
  <c r="KN7" i="4"/>
  <c r="KO7" i="4"/>
  <c r="KP7" i="4"/>
  <c r="KQ7" i="4"/>
  <c r="KR7" i="4"/>
  <c r="KS7" i="4"/>
  <c r="KV7" i="4"/>
  <c r="KW7" i="4"/>
  <c r="KX7" i="4"/>
  <c r="KY7" i="4"/>
  <c r="KZ7" i="4"/>
  <c r="LA7" i="4"/>
  <c r="LB7" i="4"/>
  <c r="LC7" i="4"/>
  <c r="LD7" i="4"/>
  <c r="LE7" i="4"/>
  <c r="LF7" i="4"/>
  <c r="LG7" i="4"/>
  <c r="LH7" i="4"/>
  <c r="LI7" i="4"/>
  <c r="LJ7" i="4"/>
  <c r="LK7" i="4"/>
  <c r="LL7" i="4"/>
  <c r="LM7" i="4"/>
  <c r="LN7" i="4"/>
  <c r="LO7" i="4"/>
  <c r="LP7" i="4"/>
  <c r="LQ7" i="4"/>
  <c r="LR7" i="4"/>
  <c r="LS7" i="4"/>
  <c r="LT7" i="4"/>
  <c r="LU7" i="4"/>
  <c r="LV7" i="4"/>
  <c r="LW7" i="4"/>
  <c r="LX7" i="4"/>
  <c r="LY7" i="4"/>
  <c r="LZ7" i="4"/>
  <c r="MA7" i="4"/>
  <c r="MB7" i="4"/>
  <c r="MC7" i="4"/>
  <c r="MD7" i="4"/>
  <c r="ME7" i="4"/>
  <c r="MF7" i="4"/>
  <c r="MG7" i="4"/>
  <c r="MH7" i="4"/>
  <c r="MI7" i="4"/>
  <c r="MJ7" i="4"/>
  <c r="MK7" i="4"/>
  <c r="ML7" i="4"/>
  <c r="MM7" i="4"/>
  <c r="MN7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CU8" i="4"/>
  <c r="CV8" i="4"/>
  <c r="CW8" i="4"/>
  <c r="CX8" i="4"/>
  <c r="CY8" i="4"/>
  <c r="CZ8" i="4"/>
  <c r="DA8" i="4"/>
  <c r="DB8" i="4"/>
  <c r="DC8" i="4"/>
  <c r="DD8" i="4"/>
  <c r="DE8" i="4"/>
  <c r="DF8" i="4"/>
  <c r="DG8" i="4"/>
  <c r="DH8" i="4"/>
  <c r="DI8" i="4"/>
  <c r="DJ8" i="4"/>
  <c r="DK8" i="4"/>
  <c r="DL8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J8" i="4"/>
  <c r="EK8" i="4"/>
  <c r="EL8" i="4"/>
  <c r="EM8" i="4"/>
  <c r="EN8" i="4"/>
  <c r="EO8" i="4"/>
  <c r="EP8" i="4"/>
  <c r="EQ8" i="4"/>
  <c r="ER8" i="4"/>
  <c r="ES8" i="4"/>
  <c r="ET8" i="4"/>
  <c r="EU8" i="4"/>
  <c r="EV8" i="4"/>
  <c r="EW8" i="4"/>
  <c r="EX8" i="4"/>
  <c r="EY8" i="4"/>
  <c r="EZ8" i="4"/>
  <c r="FA8" i="4"/>
  <c r="FB8" i="4"/>
  <c r="FC8" i="4"/>
  <c r="FD8" i="4"/>
  <c r="FE8" i="4"/>
  <c r="FF8" i="4"/>
  <c r="FG8" i="4"/>
  <c r="FH8" i="4"/>
  <c r="FI8" i="4"/>
  <c r="FJ8" i="4"/>
  <c r="FM8" i="4"/>
  <c r="FN8" i="4"/>
  <c r="FO8" i="4"/>
  <c r="FP8" i="4"/>
  <c r="FQ8" i="4"/>
  <c r="FR8" i="4"/>
  <c r="FS8" i="4"/>
  <c r="FT8" i="4"/>
  <c r="FU8" i="4"/>
  <c r="FV8" i="4"/>
  <c r="FW8" i="4"/>
  <c r="FX8" i="4"/>
  <c r="FY8" i="4"/>
  <c r="FZ8" i="4"/>
  <c r="GA8" i="4"/>
  <c r="GB8" i="4"/>
  <c r="GC8" i="4"/>
  <c r="GD8" i="4"/>
  <c r="GE8" i="4"/>
  <c r="GF8" i="4"/>
  <c r="GG8" i="4"/>
  <c r="GH8" i="4"/>
  <c r="GI8" i="4"/>
  <c r="GJ8" i="4"/>
  <c r="GK8" i="4"/>
  <c r="GL8" i="4"/>
  <c r="GM8" i="4"/>
  <c r="GN8" i="4"/>
  <c r="GO8" i="4"/>
  <c r="GP8" i="4"/>
  <c r="GQ8" i="4"/>
  <c r="GS8" i="4"/>
  <c r="GT8" i="4"/>
  <c r="GU8" i="4"/>
  <c r="GV8" i="4"/>
  <c r="GW8" i="4"/>
  <c r="GX8" i="4"/>
  <c r="GY8" i="4"/>
  <c r="GZ8" i="4"/>
  <c r="HA8" i="4"/>
  <c r="HB8" i="4"/>
  <c r="HC8" i="4"/>
  <c r="HD8" i="4"/>
  <c r="HE8" i="4"/>
  <c r="HF8" i="4"/>
  <c r="HG8" i="4"/>
  <c r="HH8" i="4"/>
  <c r="HI8" i="4"/>
  <c r="HJ8" i="4"/>
  <c r="HK8" i="4"/>
  <c r="HL8" i="4"/>
  <c r="HM8" i="4"/>
  <c r="HN8" i="4"/>
  <c r="HO8" i="4"/>
  <c r="HP8" i="4"/>
  <c r="HQ8" i="4"/>
  <c r="HR8" i="4"/>
  <c r="HS8" i="4"/>
  <c r="HT8" i="4"/>
  <c r="HU8" i="4"/>
  <c r="HV8" i="4"/>
  <c r="HW8" i="4"/>
  <c r="HX8" i="4"/>
  <c r="HY8" i="4"/>
  <c r="HZ8" i="4"/>
  <c r="IA8" i="4"/>
  <c r="IB8" i="4"/>
  <c r="IC8" i="4"/>
  <c r="ID8" i="4"/>
  <c r="IE8" i="4"/>
  <c r="IF8" i="4"/>
  <c r="IG8" i="4"/>
  <c r="IH8" i="4"/>
  <c r="II8" i="4"/>
  <c r="IJ8" i="4"/>
  <c r="IK8" i="4"/>
  <c r="IM8" i="4"/>
  <c r="IN8" i="4"/>
  <c r="IO8" i="4"/>
  <c r="IP8" i="4"/>
  <c r="IQ8" i="4"/>
  <c r="IR8" i="4"/>
  <c r="IS8" i="4"/>
  <c r="IT8" i="4"/>
  <c r="IU8" i="4"/>
  <c r="IV8" i="4"/>
  <c r="IW8" i="4"/>
  <c r="IX8" i="4"/>
  <c r="IY8" i="4"/>
  <c r="IZ8" i="4"/>
  <c r="JA8" i="4"/>
  <c r="JB8" i="4"/>
  <c r="JC8" i="4"/>
  <c r="JD8" i="4"/>
  <c r="JE8" i="4"/>
  <c r="JG8" i="4"/>
  <c r="JH8" i="4"/>
  <c r="JI8" i="4"/>
  <c r="JJ8" i="4"/>
  <c r="JK8" i="4"/>
  <c r="JM8" i="4"/>
  <c r="JN8" i="4"/>
  <c r="JO8" i="4"/>
  <c r="JP8" i="4"/>
  <c r="JQ8" i="4"/>
  <c r="JR8" i="4"/>
  <c r="JT8" i="4"/>
  <c r="JU8" i="4"/>
  <c r="JV8" i="4"/>
  <c r="JX8" i="4"/>
  <c r="JY8" i="4"/>
  <c r="JZ8" i="4"/>
  <c r="KA8" i="4"/>
  <c r="KB8" i="4"/>
  <c r="KC8" i="4"/>
  <c r="KD8" i="4"/>
  <c r="KE8" i="4"/>
  <c r="KF8" i="4"/>
  <c r="KG8" i="4"/>
  <c r="KH8" i="4"/>
  <c r="KI8" i="4"/>
  <c r="KJ8" i="4"/>
  <c r="KK8" i="4"/>
  <c r="KL8" i="4"/>
  <c r="KM8" i="4"/>
  <c r="KN8" i="4"/>
  <c r="KO8" i="4"/>
  <c r="KP8" i="4"/>
  <c r="KQ8" i="4"/>
  <c r="KR8" i="4"/>
  <c r="KS8" i="4"/>
  <c r="KV8" i="4"/>
  <c r="KW8" i="4"/>
  <c r="KX8" i="4"/>
  <c r="KY8" i="4"/>
  <c r="KZ8" i="4"/>
  <c r="LA8" i="4"/>
  <c r="LB8" i="4"/>
  <c r="LC8" i="4"/>
  <c r="LD8" i="4"/>
  <c r="LE8" i="4"/>
  <c r="LF8" i="4"/>
  <c r="LG8" i="4"/>
  <c r="LH8" i="4"/>
  <c r="LI8" i="4"/>
  <c r="LJ8" i="4"/>
  <c r="LK8" i="4"/>
  <c r="LL8" i="4"/>
  <c r="LM8" i="4"/>
  <c r="LN8" i="4"/>
  <c r="LO8" i="4"/>
  <c r="LP8" i="4"/>
  <c r="LQ8" i="4"/>
  <c r="LR8" i="4"/>
  <c r="LS8" i="4"/>
  <c r="LT8" i="4"/>
  <c r="LU8" i="4"/>
  <c r="LV8" i="4"/>
  <c r="LW8" i="4"/>
  <c r="LX8" i="4"/>
  <c r="LY8" i="4"/>
  <c r="LZ8" i="4"/>
  <c r="MA8" i="4"/>
  <c r="MB8" i="4"/>
  <c r="MC8" i="4"/>
  <c r="MD8" i="4"/>
  <c r="ME8" i="4"/>
  <c r="MF8" i="4"/>
  <c r="MG8" i="4"/>
  <c r="MH8" i="4"/>
  <c r="MI8" i="4"/>
  <c r="MJ8" i="4"/>
  <c r="MK8" i="4"/>
  <c r="ML8" i="4"/>
  <c r="MM8" i="4"/>
  <c r="MN8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EL9" i="4"/>
  <c r="EM9" i="4"/>
  <c r="EN9" i="4"/>
  <c r="EO9" i="4"/>
  <c r="EP9" i="4"/>
  <c r="EQ9" i="4"/>
  <c r="ER9" i="4"/>
  <c r="ES9" i="4"/>
  <c r="ET9" i="4"/>
  <c r="EU9" i="4"/>
  <c r="EV9" i="4"/>
  <c r="EW9" i="4"/>
  <c r="EX9" i="4"/>
  <c r="EY9" i="4"/>
  <c r="EZ9" i="4"/>
  <c r="FA9" i="4"/>
  <c r="FB9" i="4"/>
  <c r="FC9" i="4"/>
  <c r="FD9" i="4"/>
  <c r="FE9" i="4"/>
  <c r="FF9" i="4"/>
  <c r="FG9" i="4"/>
  <c r="FH9" i="4"/>
  <c r="FI9" i="4"/>
  <c r="FJ9" i="4"/>
  <c r="FM9" i="4"/>
  <c r="FN9" i="4"/>
  <c r="FO9" i="4"/>
  <c r="FP9" i="4"/>
  <c r="FQ9" i="4"/>
  <c r="FR9" i="4"/>
  <c r="FS9" i="4"/>
  <c r="FT9" i="4"/>
  <c r="FU9" i="4"/>
  <c r="FV9" i="4"/>
  <c r="FW9" i="4"/>
  <c r="FX9" i="4"/>
  <c r="FY9" i="4"/>
  <c r="FZ9" i="4"/>
  <c r="GA9" i="4"/>
  <c r="GB9" i="4"/>
  <c r="GC9" i="4"/>
  <c r="GD9" i="4"/>
  <c r="GE9" i="4"/>
  <c r="GF9" i="4"/>
  <c r="GG9" i="4"/>
  <c r="GH9" i="4"/>
  <c r="GI9" i="4"/>
  <c r="GJ9" i="4"/>
  <c r="GK9" i="4"/>
  <c r="GL9" i="4"/>
  <c r="GM9" i="4"/>
  <c r="GN9" i="4"/>
  <c r="GO9" i="4"/>
  <c r="GP9" i="4"/>
  <c r="GQ9" i="4"/>
  <c r="GS9" i="4"/>
  <c r="GT9" i="4"/>
  <c r="GU9" i="4"/>
  <c r="GV9" i="4"/>
  <c r="GW9" i="4"/>
  <c r="GX9" i="4"/>
  <c r="GY9" i="4"/>
  <c r="GZ9" i="4"/>
  <c r="HA9" i="4"/>
  <c r="HB9" i="4"/>
  <c r="HC9" i="4"/>
  <c r="HD9" i="4"/>
  <c r="HE9" i="4"/>
  <c r="HF9" i="4"/>
  <c r="HG9" i="4"/>
  <c r="HH9" i="4"/>
  <c r="HI9" i="4"/>
  <c r="HJ9" i="4"/>
  <c r="HK9" i="4"/>
  <c r="HL9" i="4"/>
  <c r="HM9" i="4"/>
  <c r="HN9" i="4"/>
  <c r="HO9" i="4"/>
  <c r="HP9" i="4"/>
  <c r="HQ9" i="4"/>
  <c r="HR9" i="4"/>
  <c r="HS9" i="4"/>
  <c r="HT9" i="4"/>
  <c r="HU9" i="4"/>
  <c r="HV9" i="4"/>
  <c r="HW9" i="4"/>
  <c r="HX9" i="4"/>
  <c r="HY9" i="4"/>
  <c r="HZ9" i="4"/>
  <c r="IA9" i="4"/>
  <c r="IB9" i="4"/>
  <c r="IC9" i="4"/>
  <c r="ID9" i="4"/>
  <c r="IE9" i="4"/>
  <c r="IF9" i="4"/>
  <c r="IG9" i="4"/>
  <c r="IH9" i="4"/>
  <c r="II9" i="4"/>
  <c r="IJ9" i="4"/>
  <c r="IK9" i="4"/>
  <c r="IM9" i="4"/>
  <c r="IN9" i="4"/>
  <c r="IO9" i="4"/>
  <c r="IP9" i="4"/>
  <c r="IQ9" i="4"/>
  <c r="IR9" i="4"/>
  <c r="IS9" i="4"/>
  <c r="IT9" i="4"/>
  <c r="IU9" i="4"/>
  <c r="IV9" i="4"/>
  <c r="IW9" i="4"/>
  <c r="IX9" i="4"/>
  <c r="IY9" i="4"/>
  <c r="IZ9" i="4"/>
  <c r="JA9" i="4"/>
  <c r="JB9" i="4"/>
  <c r="JC9" i="4"/>
  <c r="JD9" i="4"/>
  <c r="JE9" i="4"/>
  <c r="JG9" i="4"/>
  <c r="JH9" i="4"/>
  <c r="JI9" i="4"/>
  <c r="JJ9" i="4"/>
  <c r="JK9" i="4"/>
  <c r="JM9" i="4"/>
  <c r="JN9" i="4"/>
  <c r="JO9" i="4"/>
  <c r="JP9" i="4"/>
  <c r="JQ9" i="4"/>
  <c r="JR9" i="4"/>
  <c r="JT9" i="4"/>
  <c r="JU9" i="4"/>
  <c r="JV9" i="4"/>
  <c r="JX9" i="4"/>
  <c r="JY9" i="4"/>
  <c r="JZ9" i="4"/>
  <c r="KA9" i="4"/>
  <c r="KB9" i="4"/>
  <c r="KC9" i="4"/>
  <c r="KD9" i="4"/>
  <c r="KE9" i="4"/>
  <c r="KF9" i="4"/>
  <c r="KG9" i="4"/>
  <c r="KH9" i="4"/>
  <c r="KI9" i="4"/>
  <c r="KJ9" i="4"/>
  <c r="KK9" i="4"/>
  <c r="KL9" i="4"/>
  <c r="KM9" i="4"/>
  <c r="KN9" i="4"/>
  <c r="KO9" i="4"/>
  <c r="KP9" i="4"/>
  <c r="KQ9" i="4"/>
  <c r="KR9" i="4"/>
  <c r="KS9" i="4"/>
  <c r="KV9" i="4"/>
  <c r="KW9" i="4"/>
  <c r="KX9" i="4"/>
  <c r="KY9" i="4"/>
  <c r="KZ9" i="4"/>
  <c r="LA9" i="4"/>
  <c r="LB9" i="4"/>
  <c r="LC9" i="4"/>
  <c r="LD9" i="4"/>
  <c r="LE9" i="4"/>
  <c r="LF9" i="4"/>
  <c r="LG9" i="4"/>
  <c r="LH9" i="4"/>
  <c r="LI9" i="4"/>
  <c r="LJ9" i="4"/>
  <c r="LK9" i="4"/>
  <c r="LL9" i="4"/>
  <c r="LM9" i="4"/>
  <c r="LN9" i="4"/>
  <c r="LO9" i="4"/>
  <c r="LP9" i="4"/>
  <c r="LQ9" i="4"/>
  <c r="LR9" i="4"/>
  <c r="LS9" i="4"/>
  <c r="LT9" i="4"/>
  <c r="LU9" i="4"/>
  <c r="LV9" i="4"/>
  <c r="LW9" i="4"/>
  <c r="LX9" i="4"/>
  <c r="LY9" i="4"/>
  <c r="LZ9" i="4"/>
  <c r="MA9" i="4"/>
  <c r="MB9" i="4"/>
  <c r="MC9" i="4"/>
  <c r="MD9" i="4"/>
  <c r="ME9" i="4"/>
  <c r="MF9" i="4"/>
  <c r="MG9" i="4"/>
  <c r="MH9" i="4"/>
  <c r="MI9" i="4"/>
  <c r="MJ9" i="4"/>
  <c r="MK9" i="4"/>
  <c r="ML9" i="4"/>
  <c r="MM9" i="4"/>
  <c r="MN9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EL10" i="4"/>
  <c r="EM10" i="4"/>
  <c r="EN10" i="4"/>
  <c r="EO10" i="4"/>
  <c r="EP10" i="4"/>
  <c r="EQ10" i="4"/>
  <c r="ER10" i="4"/>
  <c r="ES10" i="4"/>
  <c r="ET10" i="4"/>
  <c r="EU10" i="4"/>
  <c r="EV10" i="4"/>
  <c r="EW10" i="4"/>
  <c r="EX10" i="4"/>
  <c r="EY10" i="4"/>
  <c r="EZ10" i="4"/>
  <c r="FA10" i="4"/>
  <c r="FB10" i="4"/>
  <c r="FC10" i="4"/>
  <c r="FD10" i="4"/>
  <c r="FE10" i="4"/>
  <c r="FF10" i="4"/>
  <c r="FG10" i="4"/>
  <c r="FH10" i="4"/>
  <c r="FI10" i="4"/>
  <c r="FJ10" i="4"/>
  <c r="FM10" i="4"/>
  <c r="FN10" i="4"/>
  <c r="FO10" i="4"/>
  <c r="FP10" i="4"/>
  <c r="FQ10" i="4"/>
  <c r="FR10" i="4"/>
  <c r="FS10" i="4"/>
  <c r="FT10" i="4"/>
  <c r="FU10" i="4"/>
  <c r="FV10" i="4"/>
  <c r="FW10" i="4"/>
  <c r="FX10" i="4"/>
  <c r="FY10" i="4"/>
  <c r="FZ10" i="4"/>
  <c r="GA10" i="4"/>
  <c r="GB10" i="4"/>
  <c r="GC10" i="4"/>
  <c r="GD10" i="4"/>
  <c r="GE10" i="4"/>
  <c r="GF10" i="4"/>
  <c r="GG10" i="4"/>
  <c r="GH10" i="4"/>
  <c r="GI10" i="4"/>
  <c r="GJ10" i="4"/>
  <c r="GK10" i="4"/>
  <c r="GL10" i="4"/>
  <c r="GM10" i="4"/>
  <c r="GN10" i="4"/>
  <c r="GO10" i="4"/>
  <c r="GP10" i="4"/>
  <c r="GQ10" i="4"/>
  <c r="GS10" i="4"/>
  <c r="GT10" i="4"/>
  <c r="GU10" i="4"/>
  <c r="GV10" i="4"/>
  <c r="GW10" i="4"/>
  <c r="GX10" i="4"/>
  <c r="GY10" i="4"/>
  <c r="GZ10" i="4"/>
  <c r="HA10" i="4"/>
  <c r="HB10" i="4"/>
  <c r="HC10" i="4"/>
  <c r="HD10" i="4"/>
  <c r="HE10" i="4"/>
  <c r="HF10" i="4"/>
  <c r="HG10" i="4"/>
  <c r="HH10" i="4"/>
  <c r="HI10" i="4"/>
  <c r="HJ10" i="4"/>
  <c r="HK10" i="4"/>
  <c r="HL10" i="4"/>
  <c r="HM10" i="4"/>
  <c r="HN10" i="4"/>
  <c r="HO10" i="4"/>
  <c r="HP10" i="4"/>
  <c r="HQ10" i="4"/>
  <c r="HR10" i="4"/>
  <c r="HS10" i="4"/>
  <c r="HT10" i="4"/>
  <c r="HU10" i="4"/>
  <c r="HV10" i="4"/>
  <c r="HW10" i="4"/>
  <c r="HX10" i="4"/>
  <c r="HY10" i="4"/>
  <c r="HZ10" i="4"/>
  <c r="IA10" i="4"/>
  <c r="IB10" i="4"/>
  <c r="IC10" i="4"/>
  <c r="ID10" i="4"/>
  <c r="IE10" i="4"/>
  <c r="IF10" i="4"/>
  <c r="IG10" i="4"/>
  <c r="IH10" i="4"/>
  <c r="II10" i="4"/>
  <c r="IJ10" i="4"/>
  <c r="IK10" i="4"/>
  <c r="IM10" i="4"/>
  <c r="IN10" i="4"/>
  <c r="IO10" i="4"/>
  <c r="IP10" i="4"/>
  <c r="IQ10" i="4"/>
  <c r="IR10" i="4"/>
  <c r="IS10" i="4"/>
  <c r="IT10" i="4"/>
  <c r="IU10" i="4"/>
  <c r="IV10" i="4"/>
  <c r="IW10" i="4"/>
  <c r="IX10" i="4"/>
  <c r="IY10" i="4"/>
  <c r="IZ10" i="4"/>
  <c r="JA10" i="4"/>
  <c r="JB10" i="4"/>
  <c r="JC10" i="4"/>
  <c r="JD10" i="4"/>
  <c r="JE10" i="4"/>
  <c r="JG10" i="4"/>
  <c r="JH10" i="4"/>
  <c r="JI10" i="4"/>
  <c r="JJ10" i="4"/>
  <c r="JK10" i="4"/>
  <c r="JM10" i="4"/>
  <c r="JN10" i="4"/>
  <c r="JO10" i="4"/>
  <c r="JP10" i="4"/>
  <c r="JQ10" i="4"/>
  <c r="JR10" i="4"/>
  <c r="JT10" i="4"/>
  <c r="JU10" i="4"/>
  <c r="JV10" i="4"/>
  <c r="JX10" i="4"/>
  <c r="JY10" i="4"/>
  <c r="JZ10" i="4"/>
  <c r="KA10" i="4"/>
  <c r="KB10" i="4"/>
  <c r="KC10" i="4"/>
  <c r="KD10" i="4"/>
  <c r="KE10" i="4"/>
  <c r="KF10" i="4"/>
  <c r="KG10" i="4"/>
  <c r="KH10" i="4"/>
  <c r="KI10" i="4"/>
  <c r="KJ10" i="4"/>
  <c r="KK10" i="4"/>
  <c r="KL10" i="4"/>
  <c r="KM10" i="4"/>
  <c r="KN10" i="4"/>
  <c r="KO10" i="4"/>
  <c r="KP10" i="4"/>
  <c r="KQ10" i="4"/>
  <c r="KR10" i="4"/>
  <c r="KS10" i="4"/>
  <c r="KV10" i="4"/>
  <c r="KW10" i="4"/>
  <c r="KX10" i="4"/>
  <c r="KY10" i="4"/>
  <c r="KZ10" i="4"/>
  <c r="LA10" i="4"/>
  <c r="LB10" i="4"/>
  <c r="LC10" i="4"/>
  <c r="LD10" i="4"/>
  <c r="LE10" i="4"/>
  <c r="LF10" i="4"/>
  <c r="LG10" i="4"/>
  <c r="LH10" i="4"/>
  <c r="LI10" i="4"/>
  <c r="LJ10" i="4"/>
  <c r="LK10" i="4"/>
  <c r="LL10" i="4"/>
  <c r="LM10" i="4"/>
  <c r="LN10" i="4"/>
  <c r="LO10" i="4"/>
  <c r="LP10" i="4"/>
  <c r="LQ10" i="4"/>
  <c r="LR10" i="4"/>
  <c r="LS10" i="4"/>
  <c r="LT10" i="4"/>
  <c r="LU10" i="4"/>
  <c r="LV10" i="4"/>
  <c r="LW10" i="4"/>
  <c r="LX10" i="4"/>
  <c r="LY10" i="4"/>
  <c r="LZ10" i="4"/>
  <c r="MA10" i="4"/>
  <c r="MB10" i="4"/>
  <c r="MC10" i="4"/>
  <c r="MD10" i="4"/>
  <c r="ME10" i="4"/>
  <c r="MF10" i="4"/>
  <c r="MG10" i="4"/>
  <c r="MH10" i="4"/>
  <c r="MI10" i="4"/>
  <c r="MJ10" i="4"/>
  <c r="MK10" i="4"/>
  <c r="ML10" i="4"/>
  <c r="MM10" i="4"/>
  <c r="MN10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EL11" i="4"/>
  <c r="EM11" i="4"/>
  <c r="EN11" i="4"/>
  <c r="EO11" i="4"/>
  <c r="EP11" i="4"/>
  <c r="EQ11" i="4"/>
  <c r="ER11" i="4"/>
  <c r="ES11" i="4"/>
  <c r="ET11" i="4"/>
  <c r="EU11" i="4"/>
  <c r="EV11" i="4"/>
  <c r="EW11" i="4"/>
  <c r="EX11" i="4"/>
  <c r="EY11" i="4"/>
  <c r="EZ11" i="4"/>
  <c r="FA11" i="4"/>
  <c r="FB11" i="4"/>
  <c r="FC11" i="4"/>
  <c r="FD11" i="4"/>
  <c r="FE11" i="4"/>
  <c r="FF11" i="4"/>
  <c r="FG11" i="4"/>
  <c r="FH11" i="4"/>
  <c r="FI11" i="4"/>
  <c r="FJ11" i="4"/>
  <c r="FM11" i="4"/>
  <c r="FN11" i="4"/>
  <c r="FO11" i="4"/>
  <c r="FP11" i="4"/>
  <c r="FQ11" i="4"/>
  <c r="FR11" i="4"/>
  <c r="FS11" i="4"/>
  <c r="FT11" i="4"/>
  <c r="FU11" i="4"/>
  <c r="FV11" i="4"/>
  <c r="FW11" i="4"/>
  <c r="FX11" i="4"/>
  <c r="FY11" i="4"/>
  <c r="FZ11" i="4"/>
  <c r="GA11" i="4"/>
  <c r="GB11" i="4"/>
  <c r="GC11" i="4"/>
  <c r="GD11" i="4"/>
  <c r="GE11" i="4"/>
  <c r="GF11" i="4"/>
  <c r="GG11" i="4"/>
  <c r="GH11" i="4"/>
  <c r="GI11" i="4"/>
  <c r="GJ11" i="4"/>
  <c r="GK11" i="4"/>
  <c r="GL11" i="4"/>
  <c r="GM11" i="4"/>
  <c r="GN11" i="4"/>
  <c r="GO11" i="4"/>
  <c r="GP11" i="4"/>
  <c r="GQ11" i="4"/>
  <c r="GS11" i="4"/>
  <c r="GT11" i="4"/>
  <c r="GU11" i="4"/>
  <c r="GV11" i="4"/>
  <c r="GW11" i="4"/>
  <c r="GX11" i="4"/>
  <c r="GY11" i="4"/>
  <c r="GZ11" i="4"/>
  <c r="HA11" i="4"/>
  <c r="HB11" i="4"/>
  <c r="HC11" i="4"/>
  <c r="HD11" i="4"/>
  <c r="HE11" i="4"/>
  <c r="HF11" i="4"/>
  <c r="HG11" i="4"/>
  <c r="HH11" i="4"/>
  <c r="HI11" i="4"/>
  <c r="HJ11" i="4"/>
  <c r="HK11" i="4"/>
  <c r="HL11" i="4"/>
  <c r="HM11" i="4"/>
  <c r="HN11" i="4"/>
  <c r="HO11" i="4"/>
  <c r="HP11" i="4"/>
  <c r="HQ11" i="4"/>
  <c r="HR11" i="4"/>
  <c r="HS11" i="4"/>
  <c r="HT11" i="4"/>
  <c r="HU11" i="4"/>
  <c r="HV11" i="4"/>
  <c r="HW11" i="4"/>
  <c r="HX11" i="4"/>
  <c r="HY11" i="4"/>
  <c r="HZ11" i="4"/>
  <c r="IA11" i="4"/>
  <c r="IB11" i="4"/>
  <c r="IC11" i="4"/>
  <c r="ID11" i="4"/>
  <c r="IE11" i="4"/>
  <c r="IF11" i="4"/>
  <c r="IG11" i="4"/>
  <c r="IH11" i="4"/>
  <c r="II11" i="4"/>
  <c r="IJ11" i="4"/>
  <c r="IK11" i="4"/>
  <c r="IM11" i="4"/>
  <c r="IN11" i="4"/>
  <c r="IO11" i="4"/>
  <c r="IP11" i="4"/>
  <c r="IQ11" i="4"/>
  <c r="IR11" i="4"/>
  <c r="IS11" i="4"/>
  <c r="IT11" i="4"/>
  <c r="IU11" i="4"/>
  <c r="IV11" i="4"/>
  <c r="IW11" i="4"/>
  <c r="IX11" i="4"/>
  <c r="IY11" i="4"/>
  <c r="IZ11" i="4"/>
  <c r="JA11" i="4"/>
  <c r="JB11" i="4"/>
  <c r="JC11" i="4"/>
  <c r="JD11" i="4"/>
  <c r="JE11" i="4"/>
  <c r="JG11" i="4"/>
  <c r="JH11" i="4"/>
  <c r="JI11" i="4"/>
  <c r="JJ11" i="4"/>
  <c r="JK11" i="4"/>
  <c r="JM11" i="4"/>
  <c r="JN11" i="4"/>
  <c r="JO11" i="4"/>
  <c r="JP11" i="4"/>
  <c r="JQ11" i="4"/>
  <c r="JR11" i="4"/>
  <c r="JT11" i="4"/>
  <c r="JU11" i="4"/>
  <c r="JV11" i="4"/>
  <c r="JX11" i="4"/>
  <c r="JY11" i="4"/>
  <c r="JZ11" i="4"/>
  <c r="KA11" i="4"/>
  <c r="KB11" i="4"/>
  <c r="KC11" i="4"/>
  <c r="KD11" i="4"/>
  <c r="KE11" i="4"/>
  <c r="KF11" i="4"/>
  <c r="KG11" i="4"/>
  <c r="KH11" i="4"/>
  <c r="KI11" i="4"/>
  <c r="KJ11" i="4"/>
  <c r="KK11" i="4"/>
  <c r="KL11" i="4"/>
  <c r="KM11" i="4"/>
  <c r="KN11" i="4"/>
  <c r="KO11" i="4"/>
  <c r="KP11" i="4"/>
  <c r="KQ11" i="4"/>
  <c r="KR11" i="4"/>
  <c r="KS11" i="4"/>
  <c r="KV11" i="4"/>
  <c r="KW11" i="4"/>
  <c r="KX11" i="4"/>
  <c r="KY11" i="4"/>
  <c r="KZ11" i="4"/>
  <c r="LA11" i="4"/>
  <c r="LB11" i="4"/>
  <c r="LC11" i="4"/>
  <c r="LD11" i="4"/>
  <c r="LE11" i="4"/>
  <c r="LF11" i="4"/>
  <c r="LG11" i="4"/>
  <c r="LH11" i="4"/>
  <c r="LI11" i="4"/>
  <c r="LJ11" i="4"/>
  <c r="LK11" i="4"/>
  <c r="LL11" i="4"/>
  <c r="LM11" i="4"/>
  <c r="LN11" i="4"/>
  <c r="LO11" i="4"/>
  <c r="LP11" i="4"/>
  <c r="LQ11" i="4"/>
  <c r="LR11" i="4"/>
  <c r="LS11" i="4"/>
  <c r="LT11" i="4"/>
  <c r="LU11" i="4"/>
  <c r="LV11" i="4"/>
  <c r="LW11" i="4"/>
  <c r="LX11" i="4"/>
  <c r="LY11" i="4"/>
  <c r="LZ11" i="4"/>
  <c r="MA11" i="4"/>
  <c r="MB11" i="4"/>
  <c r="MC11" i="4"/>
  <c r="MD11" i="4"/>
  <c r="ME11" i="4"/>
  <c r="MF11" i="4"/>
  <c r="MG11" i="4"/>
  <c r="MH11" i="4"/>
  <c r="MI11" i="4"/>
  <c r="MJ11" i="4"/>
  <c r="MK11" i="4"/>
  <c r="ML11" i="4"/>
  <c r="MM11" i="4"/>
  <c r="MN11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EL12" i="4"/>
  <c r="EM12" i="4"/>
  <c r="EN12" i="4"/>
  <c r="EO12" i="4"/>
  <c r="EP12" i="4"/>
  <c r="EQ12" i="4"/>
  <c r="ER12" i="4"/>
  <c r="ES12" i="4"/>
  <c r="ET12" i="4"/>
  <c r="EU12" i="4"/>
  <c r="EV12" i="4"/>
  <c r="EW12" i="4"/>
  <c r="EX12" i="4"/>
  <c r="EY12" i="4"/>
  <c r="EZ12" i="4"/>
  <c r="FA12" i="4"/>
  <c r="FB12" i="4"/>
  <c r="FC12" i="4"/>
  <c r="FD12" i="4"/>
  <c r="FE12" i="4"/>
  <c r="FF12" i="4"/>
  <c r="FG12" i="4"/>
  <c r="FH12" i="4"/>
  <c r="FI12" i="4"/>
  <c r="FJ12" i="4"/>
  <c r="FM12" i="4"/>
  <c r="FN12" i="4"/>
  <c r="FO12" i="4"/>
  <c r="FP12" i="4"/>
  <c r="FQ12" i="4"/>
  <c r="FR12" i="4"/>
  <c r="FS12" i="4"/>
  <c r="FT12" i="4"/>
  <c r="FU12" i="4"/>
  <c r="FV12" i="4"/>
  <c r="FW12" i="4"/>
  <c r="FX12" i="4"/>
  <c r="FY12" i="4"/>
  <c r="FZ12" i="4"/>
  <c r="GA12" i="4"/>
  <c r="GB12" i="4"/>
  <c r="GC12" i="4"/>
  <c r="GD12" i="4"/>
  <c r="GE12" i="4"/>
  <c r="GF12" i="4"/>
  <c r="GG12" i="4"/>
  <c r="GH12" i="4"/>
  <c r="GI12" i="4"/>
  <c r="GJ12" i="4"/>
  <c r="GK12" i="4"/>
  <c r="GL12" i="4"/>
  <c r="GM12" i="4"/>
  <c r="GN12" i="4"/>
  <c r="GO12" i="4"/>
  <c r="GP12" i="4"/>
  <c r="GQ12" i="4"/>
  <c r="GS12" i="4"/>
  <c r="GT12" i="4"/>
  <c r="GU12" i="4"/>
  <c r="GV12" i="4"/>
  <c r="GW12" i="4"/>
  <c r="GX12" i="4"/>
  <c r="GY12" i="4"/>
  <c r="GZ12" i="4"/>
  <c r="HA12" i="4"/>
  <c r="HB12" i="4"/>
  <c r="HC12" i="4"/>
  <c r="HD12" i="4"/>
  <c r="HE12" i="4"/>
  <c r="HF12" i="4"/>
  <c r="HG12" i="4"/>
  <c r="HH12" i="4"/>
  <c r="HI12" i="4"/>
  <c r="HJ12" i="4"/>
  <c r="HK12" i="4"/>
  <c r="HL12" i="4"/>
  <c r="HM12" i="4"/>
  <c r="HN12" i="4"/>
  <c r="HO12" i="4"/>
  <c r="HP12" i="4"/>
  <c r="HQ12" i="4"/>
  <c r="HR12" i="4"/>
  <c r="HS12" i="4"/>
  <c r="HT12" i="4"/>
  <c r="HU12" i="4"/>
  <c r="HV12" i="4"/>
  <c r="HW12" i="4"/>
  <c r="HX12" i="4"/>
  <c r="HY12" i="4"/>
  <c r="HZ12" i="4"/>
  <c r="IA12" i="4"/>
  <c r="IB12" i="4"/>
  <c r="IC12" i="4"/>
  <c r="ID12" i="4"/>
  <c r="IE12" i="4"/>
  <c r="IF12" i="4"/>
  <c r="IG12" i="4"/>
  <c r="IH12" i="4"/>
  <c r="II12" i="4"/>
  <c r="IJ12" i="4"/>
  <c r="IK12" i="4"/>
  <c r="IM12" i="4"/>
  <c r="IN12" i="4"/>
  <c r="IO12" i="4"/>
  <c r="IP12" i="4"/>
  <c r="IQ12" i="4"/>
  <c r="IR12" i="4"/>
  <c r="IS12" i="4"/>
  <c r="IT12" i="4"/>
  <c r="IU12" i="4"/>
  <c r="IV12" i="4"/>
  <c r="IW12" i="4"/>
  <c r="IX12" i="4"/>
  <c r="IY12" i="4"/>
  <c r="IZ12" i="4"/>
  <c r="JA12" i="4"/>
  <c r="JB12" i="4"/>
  <c r="JC12" i="4"/>
  <c r="JD12" i="4"/>
  <c r="JE12" i="4"/>
  <c r="JG12" i="4"/>
  <c r="JH12" i="4"/>
  <c r="JI12" i="4"/>
  <c r="JJ12" i="4"/>
  <c r="JK12" i="4"/>
  <c r="JM12" i="4"/>
  <c r="JN12" i="4"/>
  <c r="JO12" i="4"/>
  <c r="JP12" i="4"/>
  <c r="JQ12" i="4"/>
  <c r="JR12" i="4"/>
  <c r="JT12" i="4"/>
  <c r="JU12" i="4"/>
  <c r="JV12" i="4"/>
  <c r="JX12" i="4"/>
  <c r="JY12" i="4"/>
  <c r="JZ12" i="4"/>
  <c r="KA12" i="4"/>
  <c r="KB12" i="4"/>
  <c r="KC12" i="4"/>
  <c r="KD12" i="4"/>
  <c r="KE12" i="4"/>
  <c r="KF12" i="4"/>
  <c r="KG12" i="4"/>
  <c r="KH12" i="4"/>
  <c r="KI12" i="4"/>
  <c r="KJ12" i="4"/>
  <c r="KK12" i="4"/>
  <c r="KL12" i="4"/>
  <c r="KM12" i="4"/>
  <c r="KN12" i="4"/>
  <c r="KO12" i="4"/>
  <c r="KP12" i="4"/>
  <c r="KQ12" i="4"/>
  <c r="KR12" i="4"/>
  <c r="KS12" i="4"/>
  <c r="KV12" i="4"/>
  <c r="KW12" i="4"/>
  <c r="KX12" i="4"/>
  <c r="KY12" i="4"/>
  <c r="KZ12" i="4"/>
  <c r="LA12" i="4"/>
  <c r="LB12" i="4"/>
  <c r="LC12" i="4"/>
  <c r="LD12" i="4"/>
  <c r="LE12" i="4"/>
  <c r="LF12" i="4"/>
  <c r="LG12" i="4"/>
  <c r="LH12" i="4"/>
  <c r="LI12" i="4"/>
  <c r="LJ12" i="4"/>
  <c r="LK12" i="4"/>
  <c r="LL12" i="4"/>
  <c r="LM12" i="4"/>
  <c r="LN12" i="4"/>
  <c r="LO12" i="4"/>
  <c r="LP12" i="4"/>
  <c r="LQ12" i="4"/>
  <c r="LR12" i="4"/>
  <c r="LS12" i="4"/>
  <c r="LT12" i="4"/>
  <c r="LU12" i="4"/>
  <c r="LV12" i="4"/>
  <c r="LW12" i="4"/>
  <c r="LX12" i="4"/>
  <c r="LY12" i="4"/>
  <c r="LZ12" i="4"/>
  <c r="MA12" i="4"/>
  <c r="MB12" i="4"/>
  <c r="MC12" i="4"/>
  <c r="MD12" i="4"/>
  <c r="ME12" i="4"/>
  <c r="MF12" i="4"/>
  <c r="MG12" i="4"/>
  <c r="MH12" i="4"/>
  <c r="MI12" i="4"/>
  <c r="MJ12" i="4"/>
  <c r="MK12" i="4"/>
  <c r="ML12" i="4"/>
  <c r="MM12" i="4"/>
  <c r="MN12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Y13" i="4"/>
  <c r="CZ13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J13" i="4"/>
  <c r="EK13" i="4"/>
  <c r="EL13" i="4"/>
  <c r="EM13" i="4"/>
  <c r="EN13" i="4"/>
  <c r="EO13" i="4"/>
  <c r="EP13" i="4"/>
  <c r="EQ13" i="4"/>
  <c r="ER13" i="4"/>
  <c r="ES13" i="4"/>
  <c r="ET13" i="4"/>
  <c r="EU13" i="4"/>
  <c r="EV13" i="4"/>
  <c r="EW13" i="4"/>
  <c r="EX13" i="4"/>
  <c r="EY13" i="4"/>
  <c r="EZ13" i="4"/>
  <c r="FA13" i="4"/>
  <c r="FB13" i="4"/>
  <c r="FC13" i="4"/>
  <c r="FD13" i="4"/>
  <c r="FE13" i="4"/>
  <c r="FF13" i="4"/>
  <c r="FG13" i="4"/>
  <c r="FH13" i="4"/>
  <c r="FI13" i="4"/>
  <c r="FJ13" i="4"/>
  <c r="FM13" i="4"/>
  <c r="FN13" i="4"/>
  <c r="FO13" i="4"/>
  <c r="FP13" i="4"/>
  <c r="FQ13" i="4"/>
  <c r="FR13" i="4"/>
  <c r="FS13" i="4"/>
  <c r="FT13" i="4"/>
  <c r="FU13" i="4"/>
  <c r="FV13" i="4"/>
  <c r="FW13" i="4"/>
  <c r="FX13" i="4"/>
  <c r="FY13" i="4"/>
  <c r="FZ13" i="4"/>
  <c r="GA13" i="4"/>
  <c r="GB13" i="4"/>
  <c r="GC13" i="4"/>
  <c r="GD13" i="4"/>
  <c r="GE13" i="4"/>
  <c r="GF13" i="4"/>
  <c r="GG13" i="4"/>
  <c r="GH13" i="4"/>
  <c r="GI13" i="4"/>
  <c r="GJ13" i="4"/>
  <c r="GK13" i="4"/>
  <c r="GL13" i="4"/>
  <c r="GM13" i="4"/>
  <c r="GN13" i="4"/>
  <c r="GO13" i="4"/>
  <c r="GP13" i="4"/>
  <c r="GQ13" i="4"/>
  <c r="GS13" i="4"/>
  <c r="GT13" i="4"/>
  <c r="GU13" i="4"/>
  <c r="GV13" i="4"/>
  <c r="GW13" i="4"/>
  <c r="GX13" i="4"/>
  <c r="GY13" i="4"/>
  <c r="GZ13" i="4"/>
  <c r="HA13" i="4"/>
  <c r="HB13" i="4"/>
  <c r="HC13" i="4"/>
  <c r="HD13" i="4"/>
  <c r="HE13" i="4"/>
  <c r="HF13" i="4"/>
  <c r="HG13" i="4"/>
  <c r="HH13" i="4"/>
  <c r="HI13" i="4"/>
  <c r="HJ13" i="4"/>
  <c r="HK13" i="4"/>
  <c r="HL13" i="4"/>
  <c r="HM13" i="4"/>
  <c r="HN13" i="4"/>
  <c r="HO13" i="4"/>
  <c r="HP13" i="4"/>
  <c r="HQ13" i="4"/>
  <c r="HR13" i="4"/>
  <c r="HS13" i="4"/>
  <c r="HT13" i="4"/>
  <c r="HU13" i="4"/>
  <c r="HV13" i="4"/>
  <c r="HW13" i="4"/>
  <c r="HX13" i="4"/>
  <c r="HY13" i="4"/>
  <c r="HZ13" i="4"/>
  <c r="IA13" i="4"/>
  <c r="IB13" i="4"/>
  <c r="IC13" i="4"/>
  <c r="ID13" i="4"/>
  <c r="IE13" i="4"/>
  <c r="IF13" i="4"/>
  <c r="IG13" i="4"/>
  <c r="IH13" i="4"/>
  <c r="II13" i="4"/>
  <c r="IJ13" i="4"/>
  <c r="IK13" i="4"/>
  <c r="IM13" i="4"/>
  <c r="IN13" i="4"/>
  <c r="IO13" i="4"/>
  <c r="IP13" i="4"/>
  <c r="IQ13" i="4"/>
  <c r="IR13" i="4"/>
  <c r="IS13" i="4"/>
  <c r="IT13" i="4"/>
  <c r="IU13" i="4"/>
  <c r="IV13" i="4"/>
  <c r="IW13" i="4"/>
  <c r="IX13" i="4"/>
  <c r="IY13" i="4"/>
  <c r="IZ13" i="4"/>
  <c r="JA13" i="4"/>
  <c r="JB13" i="4"/>
  <c r="JC13" i="4"/>
  <c r="JD13" i="4"/>
  <c r="JE13" i="4"/>
  <c r="JG13" i="4"/>
  <c r="JH13" i="4"/>
  <c r="JI13" i="4"/>
  <c r="JJ13" i="4"/>
  <c r="JK13" i="4"/>
  <c r="JM13" i="4"/>
  <c r="JN13" i="4"/>
  <c r="JO13" i="4"/>
  <c r="JP13" i="4"/>
  <c r="JQ13" i="4"/>
  <c r="JR13" i="4"/>
  <c r="JT13" i="4"/>
  <c r="JU13" i="4"/>
  <c r="JV13" i="4"/>
  <c r="JX13" i="4"/>
  <c r="JY13" i="4"/>
  <c r="JZ13" i="4"/>
  <c r="KA13" i="4"/>
  <c r="KB13" i="4"/>
  <c r="KC13" i="4"/>
  <c r="KD13" i="4"/>
  <c r="KE13" i="4"/>
  <c r="KF13" i="4"/>
  <c r="KG13" i="4"/>
  <c r="KH13" i="4"/>
  <c r="KI13" i="4"/>
  <c r="KJ13" i="4"/>
  <c r="KK13" i="4"/>
  <c r="KL13" i="4"/>
  <c r="KM13" i="4"/>
  <c r="KN13" i="4"/>
  <c r="KO13" i="4"/>
  <c r="KP13" i="4"/>
  <c r="KQ13" i="4"/>
  <c r="KR13" i="4"/>
  <c r="KS13" i="4"/>
  <c r="KV13" i="4"/>
  <c r="KW13" i="4"/>
  <c r="KX13" i="4"/>
  <c r="KY13" i="4"/>
  <c r="KZ13" i="4"/>
  <c r="LA13" i="4"/>
  <c r="LB13" i="4"/>
  <c r="LC13" i="4"/>
  <c r="LD13" i="4"/>
  <c r="LE13" i="4"/>
  <c r="LF13" i="4"/>
  <c r="LG13" i="4"/>
  <c r="LH13" i="4"/>
  <c r="LI13" i="4"/>
  <c r="LJ13" i="4"/>
  <c r="LK13" i="4"/>
  <c r="LL13" i="4"/>
  <c r="LM13" i="4"/>
  <c r="LN13" i="4"/>
  <c r="LO13" i="4"/>
  <c r="LP13" i="4"/>
  <c r="LQ13" i="4"/>
  <c r="LR13" i="4"/>
  <c r="LS13" i="4"/>
  <c r="LT13" i="4"/>
  <c r="LU13" i="4"/>
  <c r="LV13" i="4"/>
  <c r="LW13" i="4"/>
  <c r="LX13" i="4"/>
  <c r="LY13" i="4"/>
  <c r="LZ13" i="4"/>
  <c r="MA13" i="4"/>
  <c r="MB13" i="4"/>
  <c r="MC13" i="4"/>
  <c r="MD13" i="4"/>
  <c r="ME13" i="4"/>
  <c r="MF13" i="4"/>
  <c r="MG13" i="4"/>
  <c r="MH13" i="4"/>
  <c r="MI13" i="4"/>
  <c r="MJ13" i="4"/>
  <c r="MK13" i="4"/>
  <c r="ML13" i="4"/>
  <c r="MM13" i="4"/>
  <c r="MN13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EP14" i="4"/>
  <c r="EQ14" i="4"/>
  <c r="ER14" i="4"/>
  <c r="ES14" i="4"/>
  <c r="ET14" i="4"/>
  <c r="EU14" i="4"/>
  <c r="EV14" i="4"/>
  <c r="EW14" i="4"/>
  <c r="EX14" i="4"/>
  <c r="EY14" i="4"/>
  <c r="EZ14" i="4"/>
  <c r="FA14" i="4"/>
  <c r="FB14" i="4"/>
  <c r="FC14" i="4"/>
  <c r="FD14" i="4"/>
  <c r="FE14" i="4"/>
  <c r="FF14" i="4"/>
  <c r="FG14" i="4"/>
  <c r="FH14" i="4"/>
  <c r="FI14" i="4"/>
  <c r="FJ14" i="4"/>
  <c r="FM14" i="4"/>
  <c r="FN14" i="4"/>
  <c r="FO14" i="4"/>
  <c r="FP14" i="4"/>
  <c r="FQ14" i="4"/>
  <c r="FR14" i="4"/>
  <c r="FS14" i="4"/>
  <c r="FT14" i="4"/>
  <c r="FU14" i="4"/>
  <c r="FV14" i="4"/>
  <c r="FW14" i="4"/>
  <c r="FX14" i="4"/>
  <c r="FY14" i="4"/>
  <c r="FZ14" i="4"/>
  <c r="GA14" i="4"/>
  <c r="GB14" i="4"/>
  <c r="GC14" i="4"/>
  <c r="GD14" i="4"/>
  <c r="GE14" i="4"/>
  <c r="GF14" i="4"/>
  <c r="GG14" i="4"/>
  <c r="GH14" i="4"/>
  <c r="GI14" i="4"/>
  <c r="GJ14" i="4"/>
  <c r="GK14" i="4"/>
  <c r="GL14" i="4"/>
  <c r="GM14" i="4"/>
  <c r="GN14" i="4"/>
  <c r="GO14" i="4"/>
  <c r="GP14" i="4"/>
  <c r="GQ14" i="4"/>
  <c r="GS14" i="4"/>
  <c r="GT14" i="4"/>
  <c r="GU14" i="4"/>
  <c r="GV14" i="4"/>
  <c r="GW14" i="4"/>
  <c r="GX14" i="4"/>
  <c r="GY14" i="4"/>
  <c r="GZ14" i="4"/>
  <c r="HA14" i="4"/>
  <c r="HB14" i="4"/>
  <c r="HC14" i="4"/>
  <c r="HD14" i="4"/>
  <c r="HE14" i="4"/>
  <c r="HF14" i="4"/>
  <c r="HG14" i="4"/>
  <c r="HH14" i="4"/>
  <c r="HI14" i="4"/>
  <c r="HJ14" i="4"/>
  <c r="HK14" i="4"/>
  <c r="HL14" i="4"/>
  <c r="HM14" i="4"/>
  <c r="HN14" i="4"/>
  <c r="HO14" i="4"/>
  <c r="HP14" i="4"/>
  <c r="HQ14" i="4"/>
  <c r="HR14" i="4"/>
  <c r="HS14" i="4"/>
  <c r="HT14" i="4"/>
  <c r="HU14" i="4"/>
  <c r="HV14" i="4"/>
  <c r="HW14" i="4"/>
  <c r="HX14" i="4"/>
  <c r="HY14" i="4"/>
  <c r="HZ14" i="4"/>
  <c r="IA14" i="4"/>
  <c r="IB14" i="4"/>
  <c r="IC14" i="4"/>
  <c r="ID14" i="4"/>
  <c r="IE14" i="4"/>
  <c r="IF14" i="4"/>
  <c r="IG14" i="4"/>
  <c r="IH14" i="4"/>
  <c r="II14" i="4"/>
  <c r="IJ14" i="4"/>
  <c r="IK14" i="4"/>
  <c r="IM14" i="4"/>
  <c r="IN14" i="4"/>
  <c r="IO14" i="4"/>
  <c r="IP14" i="4"/>
  <c r="IQ14" i="4"/>
  <c r="IR14" i="4"/>
  <c r="IS14" i="4"/>
  <c r="IT14" i="4"/>
  <c r="IU14" i="4"/>
  <c r="IV14" i="4"/>
  <c r="IW14" i="4"/>
  <c r="IX14" i="4"/>
  <c r="IY14" i="4"/>
  <c r="IZ14" i="4"/>
  <c r="JA14" i="4"/>
  <c r="JB14" i="4"/>
  <c r="JC14" i="4"/>
  <c r="JD14" i="4"/>
  <c r="JE14" i="4"/>
  <c r="JG14" i="4"/>
  <c r="JH14" i="4"/>
  <c r="JI14" i="4"/>
  <c r="JJ14" i="4"/>
  <c r="JK14" i="4"/>
  <c r="JM14" i="4"/>
  <c r="JN14" i="4"/>
  <c r="JO14" i="4"/>
  <c r="JP14" i="4"/>
  <c r="JQ14" i="4"/>
  <c r="JR14" i="4"/>
  <c r="JT14" i="4"/>
  <c r="JU14" i="4"/>
  <c r="JV14" i="4"/>
  <c r="JX14" i="4"/>
  <c r="JY14" i="4"/>
  <c r="JZ14" i="4"/>
  <c r="KA14" i="4"/>
  <c r="KB14" i="4"/>
  <c r="KC14" i="4"/>
  <c r="KD14" i="4"/>
  <c r="KE14" i="4"/>
  <c r="KF14" i="4"/>
  <c r="KG14" i="4"/>
  <c r="KH14" i="4"/>
  <c r="KI14" i="4"/>
  <c r="KJ14" i="4"/>
  <c r="KK14" i="4"/>
  <c r="KL14" i="4"/>
  <c r="KM14" i="4"/>
  <c r="KN14" i="4"/>
  <c r="KO14" i="4"/>
  <c r="KP14" i="4"/>
  <c r="KQ14" i="4"/>
  <c r="KR14" i="4"/>
  <c r="KS14" i="4"/>
  <c r="KV14" i="4"/>
  <c r="KW14" i="4"/>
  <c r="KX14" i="4"/>
  <c r="KY14" i="4"/>
  <c r="KZ14" i="4"/>
  <c r="LA14" i="4"/>
  <c r="LB14" i="4"/>
  <c r="LC14" i="4"/>
  <c r="LD14" i="4"/>
  <c r="LE14" i="4"/>
  <c r="LF14" i="4"/>
  <c r="LG14" i="4"/>
  <c r="LH14" i="4"/>
  <c r="LI14" i="4"/>
  <c r="LJ14" i="4"/>
  <c r="LK14" i="4"/>
  <c r="LL14" i="4"/>
  <c r="LM14" i="4"/>
  <c r="LN14" i="4"/>
  <c r="LO14" i="4"/>
  <c r="LP14" i="4"/>
  <c r="LQ14" i="4"/>
  <c r="LR14" i="4"/>
  <c r="LS14" i="4"/>
  <c r="LT14" i="4"/>
  <c r="LU14" i="4"/>
  <c r="LV14" i="4"/>
  <c r="LW14" i="4"/>
  <c r="LX14" i="4"/>
  <c r="LY14" i="4"/>
  <c r="LZ14" i="4"/>
  <c r="MA14" i="4"/>
  <c r="MB14" i="4"/>
  <c r="MC14" i="4"/>
  <c r="MD14" i="4"/>
  <c r="ME14" i="4"/>
  <c r="MF14" i="4"/>
  <c r="MG14" i="4"/>
  <c r="MH14" i="4"/>
  <c r="MI14" i="4"/>
  <c r="MJ14" i="4"/>
  <c r="MK14" i="4"/>
  <c r="ML14" i="4"/>
  <c r="MM14" i="4"/>
  <c r="MN14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O15" i="4"/>
  <c r="CP15" i="4"/>
  <c r="CQ15" i="4"/>
  <c r="CR15" i="4"/>
  <c r="CS15" i="4"/>
  <c r="CT15" i="4"/>
  <c r="CU15" i="4"/>
  <c r="CV15" i="4"/>
  <c r="CW15" i="4"/>
  <c r="CX15" i="4"/>
  <c r="CY15" i="4"/>
  <c r="CZ15" i="4"/>
  <c r="DA15" i="4"/>
  <c r="DB15" i="4"/>
  <c r="DC15" i="4"/>
  <c r="DD15" i="4"/>
  <c r="DE15" i="4"/>
  <c r="DF15" i="4"/>
  <c r="DG15" i="4"/>
  <c r="DH15" i="4"/>
  <c r="DI15" i="4"/>
  <c r="DJ15" i="4"/>
  <c r="DK15" i="4"/>
  <c r="DL15" i="4"/>
  <c r="DM15" i="4"/>
  <c r="DN15" i="4"/>
  <c r="DO15" i="4"/>
  <c r="DP15" i="4"/>
  <c r="DQ15" i="4"/>
  <c r="DR15" i="4"/>
  <c r="DS15" i="4"/>
  <c r="DT15" i="4"/>
  <c r="DU15" i="4"/>
  <c r="DV15" i="4"/>
  <c r="DW15" i="4"/>
  <c r="DX15" i="4"/>
  <c r="DY15" i="4"/>
  <c r="DZ15" i="4"/>
  <c r="EA15" i="4"/>
  <c r="EB15" i="4"/>
  <c r="EC15" i="4"/>
  <c r="ED15" i="4"/>
  <c r="EE15" i="4"/>
  <c r="EF15" i="4"/>
  <c r="EG15" i="4"/>
  <c r="EH15" i="4"/>
  <c r="EI15" i="4"/>
  <c r="EJ15" i="4"/>
  <c r="EK15" i="4"/>
  <c r="EL15" i="4"/>
  <c r="EM15" i="4"/>
  <c r="EN15" i="4"/>
  <c r="EO15" i="4"/>
  <c r="EP15" i="4"/>
  <c r="EQ15" i="4"/>
  <c r="ER15" i="4"/>
  <c r="ES15" i="4"/>
  <c r="ET15" i="4"/>
  <c r="EU15" i="4"/>
  <c r="EV15" i="4"/>
  <c r="EW15" i="4"/>
  <c r="EX15" i="4"/>
  <c r="EY15" i="4"/>
  <c r="EZ15" i="4"/>
  <c r="FA15" i="4"/>
  <c r="FB15" i="4"/>
  <c r="FC15" i="4"/>
  <c r="FD15" i="4"/>
  <c r="FE15" i="4"/>
  <c r="FF15" i="4"/>
  <c r="FG15" i="4"/>
  <c r="FH15" i="4"/>
  <c r="FI15" i="4"/>
  <c r="FJ15" i="4"/>
  <c r="FM15" i="4"/>
  <c r="FN15" i="4"/>
  <c r="FO15" i="4"/>
  <c r="FP15" i="4"/>
  <c r="FQ15" i="4"/>
  <c r="FR15" i="4"/>
  <c r="FS15" i="4"/>
  <c r="FT15" i="4"/>
  <c r="FU15" i="4"/>
  <c r="FV15" i="4"/>
  <c r="FW15" i="4"/>
  <c r="FX15" i="4"/>
  <c r="FY15" i="4"/>
  <c r="FZ15" i="4"/>
  <c r="GA15" i="4"/>
  <c r="GB15" i="4"/>
  <c r="GC15" i="4"/>
  <c r="GD15" i="4"/>
  <c r="GE15" i="4"/>
  <c r="GF15" i="4"/>
  <c r="GG15" i="4"/>
  <c r="GH15" i="4"/>
  <c r="GI15" i="4"/>
  <c r="GJ15" i="4"/>
  <c r="GK15" i="4"/>
  <c r="GL15" i="4"/>
  <c r="GM15" i="4"/>
  <c r="GN15" i="4"/>
  <c r="GO15" i="4"/>
  <c r="GP15" i="4"/>
  <c r="GQ15" i="4"/>
  <c r="GS15" i="4"/>
  <c r="GT15" i="4"/>
  <c r="GU15" i="4"/>
  <c r="GV15" i="4"/>
  <c r="GW15" i="4"/>
  <c r="GX15" i="4"/>
  <c r="GY15" i="4"/>
  <c r="GZ15" i="4"/>
  <c r="HA15" i="4"/>
  <c r="HB15" i="4"/>
  <c r="HC15" i="4"/>
  <c r="HD15" i="4"/>
  <c r="HE15" i="4"/>
  <c r="HF15" i="4"/>
  <c r="HG15" i="4"/>
  <c r="HH15" i="4"/>
  <c r="HI15" i="4"/>
  <c r="HJ15" i="4"/>
  <c r="HK15" i="4"/>
  <c r="HL15" i="4"/>
  <c r="HM15" i="4"/>
  <c r="HN15" i="4"/>
  <c r="HO15" i="4"/>
  <c r="HP15" i="4"/>
  <c r="HQ15" i="4"/>
  <c r="HR15" i="4"/>
  <c r="HS15" i="4"/>
  <c r="HT15" i="4"/>
  <c r="HU15" i="4"/>
  <c r="HV15" i="4"/>
  <c r="HW15" i="4"/>
  <c r="HX15" i="4"/>
  <c r="HY15" i="4"/>
  <c r="HZ15" i="4"/>
  <c r="IA15" i="4"/>
  <c r="IB15" i="4"/>
  <c r="IC15" i="4"/>
  <c r="ID15" i="4"/>
  <c r="IE15" i="4"/>
  <c r="IF15" i="4"/>
  <c r="IG15" i="4"/>
  <c r="IH15" i="4"/>
  <c r="II15" i="4"/>
  <c r="IJ15" i="4"/>
  <c r="IK15" i="4"/>
  <c r="IM15" i="4"/>
  <c r="IN15" i="4"/>
  <c r="IO15" i="4"/>
  <c r="IP15" i="4"/>
  <c r="IQ15" i="4"/>
  <c r="IR15" i="4"/>
  <c r="IS15" i="4"/>
  <c r="IT15" i="4"/>
  <c r="IU15" i="4"/>
  <c r="IV15" i="4"/>
  <c r="IW15" i="4"/>
  <c r="IX15" i="4"/>
  <c r="IY15" i="4"/>
  <c r="IZ15" i="4"/>
  <c r="JA15" i="4"/>
  <c r="JB15" i="4"/>
  <c r="JC15" i="4"/>
  <c r="JD15" i="4"/>
  <c r="JE15" i="4"/>
  <c r="JG15" i="4"/>
  <c r="JH15" i="4"/>
  <c r="JI15" i="4"/>
  <c r="JJ15" i="4"/>
  <c r="JK15" i="4"/>
  <c r="JM15" i="4"/>
  <c r="JN15" i="4"/>
  <c r="JO15" i="4"/>
  <c r="JP15" i="4"/>
  <c r="JQ15" i="4"/>
  <c r="JR15" i="4"/>
  <c r="JT15" i="4"/>
  <c r="JU15" i="4"/>
  <c r="JV15" i="4"/>
  <c r="JX15" i="4"/>
  <c r="JY15" i="4"/>
  <c r="JZ15" i="4"/>
  <c r="KA15" i="4"/>
  <c r="KB15" i="4"/>
  <c r="KC15" i="4"/>
  <c r="KD15" i="4"/>
  <c r="KE15" i="4"/>
  <c r="KF15" i="4"/>
  <c r="KG15" i="4"/>
  <c r="KH15" i="4"/>
  <c r="KI15" i="4"/>
  <c r="KJ15" i="4"/>
  <c r="KK15" i="4"/>
  <c r="KL15" i="4"/>
  <c r="KM15" i="4"/>
  <c r="KN15" i="4"/>
  <c r="KO15" i="4"/>
  <c r="KP15" i="4"/>
  <c r="KQ15" i="4"/>
  <c r="KR15" i="4"/>
  <c r="KS15" i="4"/>
  <c r="KV15" i="4"/>
  <c r="KW15" i="4"/>
  <c r="KX15" i="4"/>
  <c r="KY15" i="4"/>
  <c r="KZ15" i="4"/>
  <c r="LA15" i="4"/>
  <c r="LB15" i="4"/>
  <c r="LC15" i="4"/>
  <c r="LD15" i="4"/>
  <c r="LE15" i="4"/>
  <c r="LF15" i="4"/>
  <c r="LG15" i="4"/>
  <c r="LH15" i="4"/>
  <c r="LI15" i="4"/>
  <c r="LJ15" i="4"/>
  <c r="LK15" i="4"/>
  <c r="LL15" i="4"/>
  <c r="LM15" i="4"/>
  <c r="LN15" i="4"/>
  <c r="LO15" i="4"/>
  <c r="LP15" i="4"/>
  <c r="LQ15" i="4"/>
  <c r="LR15" i="4"/>
  <c r="LS15" i="4"/>
  <c r="LT15" i="4"/>
  <c r="LU15" i="4"/>
  <c r="LV15" i="4"/>
  <c r="LW15" i="4"/>
  <c r="LX15" i="4"/>
  <c r="LY15" i="4"/>
  <c r="LZ15" i="4"/>
  <c r="MA15" i="4"/>
  <c r="MB15" i="4"/>
  <c r="MC15" i="4"/>
  <c r="MD15" i="4"/>
  <c r="ME15" i="4"/>
  <c r="MF15" i="4"/>
  <c r="MG15" i="4"/>
  <c r="MH15" i="4"/>
  <c r="MI15" i="4"/>
  <c r="MJ15" i="4"/>
  <c r="MK15" i="4"/>
  <c r="ML15" i="4"/>
  <c r="MM15" i="4"/>
  <c r="MN15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EL16" i="4"/>
  <c r="EM16" i="4"/>
  <c r="EN16" i="4"/>
  <c r="EO16" i="4"/>
  <c r="EP16" i="4"/>
  <c r="EQ16" i="4"/>
  <c r="ER16" i="4"/>
  <c r="ES16" i="4"/>
  <c r="ET16" i="4"/>
  <c r="EU16" i="4"/>
  <c r="EV16" i="4"/>
  <c r="EW16" i="4"/>
  <c r="EX16" i="4"/>
  <c r="EY16" i="4"/>
  <c r="EZ16" i="4"/>
  <c r="FA16" i="4"/>
  <c r="FB16" i="4"/>
  <c r="FC16" i="4"/>
  <c r="FD16" i="4"/>
  <c r="FE16" i="4"/>
  <c r="FF16" i="4"/>
  <c r="FG16" i="4"/>
  <c r="FH16" i="4"/>
  <c r="FI16" i="4"/>
  <c r="FJ16" i="4"/>
  <c r="FM16" i="4"/>
  <c r="FN16" i="4"/>
  <c r="FO16" i="4"/>
  <c r="FP16" i="4"/>
  <c r="FQ16" i="4"/>
  <c r="FR16" i="4"/>
  <c r="FS16" i="4"/>
  <c r="FT16" i="4"/>
  <c r="FU16" i="4"/>
  <c r="FV16" i="4"/>
  <c r="FW16" i="4"/>
  <c r="FX16" i="4"/>
  <c r="FY16" i="4"/>
  <c r="FZ16" i="4"/>
  <c r="GA16" i="4"/>
  <c r="GB16" i="4"/>
  <c r="GC16" i="4"/>
  <c r="GD16" i="4"/>
  <c r="GE16" i="4"/>
  <c r="GF16" i="4"/>
  <c r="GG16" i="4"/>
  <c r="GH16" i="4"/>
  <c r="GI16" i="4"/>
  <c r="GJ16" i="4"/>
  <c r="GK16" i="4"/>
  <c r="GL16" i="4"/>
  <c r="GM16" i="4"/>
  <c r="GN16" i="4"/>
  <c r="GO16" i="4"/>
  <c r="GP16" i="4"/>
  <c r="GQ16" i="4"/>
  <c r="GS16" i="4"/>
  <c r="GT16" i="4"/>
  <c r="GU16" i="4"/>
  <c r="GV16" i="4"/>
  <c r="GW16" i="4"/>
  <c r="GX16" i="4"/>
  <c r="GY16" i="4"/>
  <c r="GZ16" i="4"/>
  <c r="HA16" i="4"/>
  <c r="HB16" i="4"/>
  <c r="HC16" i="4"/>
  <c r="HD16" i="4"/>
  <c r="HE16" i="4"/>
  <c r="HF16" i="4"/>
  <c r="HG16" i="4"/>
  <c r="HH16" i="4"/>
  <c r="HI16" i="4"/>
  <c r="HJ16" i="4"/>
  <c r="HK16" i="4"/>
  <c r="HL16" i="4"/>
  <c r="HM16" i="4"/>
  <c r="HN16" i="4"/>
  <c r="HO16" i="4"/>
  <c r="HP16" i="4"/>
  <c r="HQ16" i="4"/>
  <c r="HR16" i="4"/>
  <c r="HS16" i="4"/>
  <c r="HT16" i="4"/>
  <c r="HU16" i="4"/>
  <c r="HV16" i="4"/>
  <c r="HW16" i="4"/>
  <c r="HX16" i="4"/>
  <c r="HY16" i="4"/>
  <c r="HZ16" i="4"/>
  <c r="IA16" i="4"/>
  <c r="IB16" i="4"/>
  <c r="IC16" i="4"/>
  <c r="ID16" i="4"/>
  <c r="IE16" i="4"/>
  <c r="IF16" i="4"/>
  <c r="IG16" i="4"/>
  <c r="IH16" i="4"/>
  <c r="II16" i="4"/>
  <c r="IJ16" i="4"/>
  <c r="IK16" i="4"/>
  <c r="IM16" i="4"/>
  <c r="IN16" i="4"/>
  <c r="IO16" i="4"/>
  <c r="IP16" i="4"/>
  <c r="IQ16" i="4"/>
  <c r="IR16" i="4"/>
  <c r="IS16" i="4"/>
  <c r="IT16" i="4"/>
  <c r="IU16" i="4"/>
  <c r="IV16" i="4"/>
  <c r="IW16" i="4"/>
  <c r="IX16" i="4"/>
  <c r="IY16" i="4"/>
  <c r="IZ16" i="4"/>
  <c r="JA16" i="4"/>
  <c r="JB16" i="4"/>
  <c r="JC16" i="4"/>
  <c r="JD16" i="4"/>
  <c r="JE16" i="4"/>
  <c r="JG16" i="4"/>
  <c r="JH16" i="4"/>
  <c r="JI16" i="4"/>
  <c r="JJ16" i="4"/>
  <c r="JK16" i="4"/>
  <c r="JM16" i="4"/>
  <c r="JN16" i="4"/>
  <c r="JO16" i="4"/>
  <c r="JP16" i="4"/>
  <c r="JQ16" i="4"/>
  <c r="JR16" i="4"/>
  <c r="JT16" i="4"/>
  <c r="JU16" i="4"/>
  <c r="JV16" i="4"/>
  <c r="JX16" i="4"/>
  <c r="JY16" i="4"/>
  <c r="JZ16" i="4"/>
  <c r="KA16" i="4"/>
  <c r="KB16" i="4"/>
  <c r="KC16" i="4"/>
  <c r="KD16" i="4"/>
  <c r="KE16" i="4"/>
  <c r="KF16" i="4"/>
  <c r="KG16" i="4"/>
  <c r="KH16" i="4"/>
  <c r="KI16" i="4"/>
  <c r="KJ16" i="4"/>
  <c r="KK16" i="4"/>
  <c r="KL16" i="4"/>
  <c r="KM16" i="4"/>
  <c r="KN16" i="4"/>
  <c r="KO16" i="4"/>
  <c r="KP16" i="4"/>
  <c r="KQ16" i="4"/>
  <c r="KR16" i="4"/>
  <c r="KS16" i="4"/>
  <c r="KV16" i="4"/>
  <c r="KW16" i="4"/>
  <c r="KX16" i="4"/>
  <c r="KY16" i="4"/>
  <c r="KZ16" i="4"/>
  <c r="LA16" i="4"/>
  <c r="LB16" i="4"/>
  <c r="LC16" i="4"/>
  <c r="LD16" i="4"/>
  <c r="LE16" i="4"/>
  <c r="LF16" i="4"/>
  <c r="LG16" i="4"/>
  <c r="LH16" i="4"/>
  <c r="LI16" i="4"/>
  <c r="LJ16" i="4"/>
  <c r="LK16" i="4"/>
  <c r="LL16" i="4"/>
  <c r="LM16" i="4"/>
  <c r="LN16" i="4"/>
  <c r="LO16" i="4"/>
  <c r="LP16" i="4"/>
  <c r="LQ16" i="4"/>
  <c r="LR16" i="4"/>
  <c r="LS16" i="4"/>
  <c r="LT16" i="4"/>
  <c r="LU16" i="4"/>
  <c r="LV16" i="4"/>
  <c r="LW16" i="4"/>
  <c r="LX16" i="4"/>
  <c r="LY16" i="4"/>
  <c r="LZ16" i="4"/>
  <c r="MA16" i="4"/>
  <c r="MB16" i="4"/>
  <c r="MC16" i="4"/>
  <c r="MD16" i="4"/>
  <c r="ME16" i="4"/>
  <c r="MF16" i="4"/>
  <c r="MG16" i="4"/>
  <c r="MH16" i="4"/>
  <c r="MI16" i="4"/>
  <c r="MJ16" i="4"/>
  <c r="MK16" i="4"/>
  <c r="ML16" i="4"/>
  <c r="MM16" i="4"/>
  <c r="MN16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Y17" i="4"/>
  <c r="CZ17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M17" i="4"/>
  <c r="DN17" i="4"/>
  <c r="DO17" i="4"/>
  <c r="DP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EJ17" i="4"/>
  <c r="EK17" i="4"/>
  <c r="EL17" i="4"/>
  <c r="EM17" i="4"/>
  <c r="EN17" i="4"/>
  <c r="EO17" i="4"/>
  <c r="EP17" i="4"/>
  <c r="EQ17" i="4"/>
  <c r="ER17" i="4"/>
  <c r="ES17" i="4"/>
  <c r="ET17" i="4"/>
  <c r="EU17" i="4"/>
  <c r="EV17" i="4"/>
  <c r="EW17" i="4"/>
  <c r="EX17" i="4"/>
  <c r="EY17" i="4"/>
  <c r="EZ17" i="4"/>
  <c r="FA17" i="4"/>
  <c r="FB17" i="4"/>
  <c r="FC17" i="4"/>
  <c r="FD17" i="4"/>
  <c r="FE17" i="4"/>
  <c r="FF17" i="4"/>
  <c r="FG17" i="4"/>
  <c r="FH17" i="4"/>
  <c r="FI17" i="4"/>
  <c r="FJ17" i="4"/>
  <c r="FM17" i="4"/>
  <c r="FN17" i="4"/>
  <c r="FO17" i="4"/>
  <c r="FP17" i="4"/>
  <c r="FQ17" i="4"/>
  <c r="FR17" i="4"/>
  <c r="FS17" i="4"/>
  <c r="FT17" i="4"/>
  <c r="FU17" i="4"/>
  <c r="FV17" i="4"/>
  <c r="FW17" i="4"/>
  <c r="FX17" i="4"/>
  <c r="FY17" i="4"/>
  <c r="FZ17" i="4"/>
  <c r="GA17" i="4"/>
  <c r="GB17" i="4"/>
  <c r="GC17" i="4"/>
  <c r="GD17" i="4"/>
  <c r="GE17" i="4"/>
  <c r="GF17" i="4"/>
  <c r="GG17" i="4"/>
  <c r="GH17" i="4"/>
  <c r="GI17" i="4"/>
  <c r="GJ17" i="4"/>
  <c r="GK17" i="4"/>
  <c r="GL17" i="4"/>
  <c r="GM17" i="4"/>
  <c r="GN17" i="4"/>
  <c r="GO17" i="4"/>
  <c r="GP17" i="4"/>
  <c r="GQ17" i="4"/>
  <c r="GS17" i="4"/>
  <c r="GT17" i="4"/>
  <c r="GU17" i="4"/>
  <c r="GV17" i="4"/>
  <c r="GW17" i="4"/>
  <c r="GX17" i="4"/>
  <c r="GY17" i="4"/>
  <c r="GZ17" i="4"/>
  <c r="HA17" i="4"/>
  <c r="HB17" i="4"/>
  <c r="HC17" i="4"/>
  <c r="HD17" i="4"/>
  <c r="HE17" i="4"/>
  <c r="HF17" i="4"/>
  <c r="HG17" i="4"/>
  <c r="HH17" i="4"/>
  <c r="HI17" i="4"/>
  <c r="HJ17" i="4"/>
  <c r="HK17" i="4"/>
  <c r="HL17" i="4"/>
  <c r="HM17" i="4"/>
  <c r="HN17" i="4"/>
  <c r="HO17" i="4"/>
  <c r="HP17" i="4"/>
  <c r="HQ17" i="4"/>
  <c r="HR17" i="4"/>
  <c r="HS17" i="4"/>
  <c r="HT17" i="4"/>
  <c r="HU17" i="4"/>
  <c r="HV17" i="4"/>
  <c r="HW17" i="4"/>
  <c r="HX17" i="4"/>
  <c r="HY17" i="4"/>
  <c r="HZ17" i="4"/>
  <c r="IA17" i="4"/>
  <c r="IB17" i="4"/>
  <c r="IC17" i="4"/>
  <c r="ID17" i="4"/>
  <c r="IE17" i="4"/>
  <c r="IF17" i="4"/>
  <c r="IG17" i="4"/>
  <c r="IH17" i="4"/>
  <c r="II17" i="4"/>
  <c r="IJ17" i="4"/>
  <c r="IK17" i="4"/>
  <c r="IM17" i="4"/>
  <c r="IN17" i="4"/>
  <c r="IO17" i="4"/>
  <c r="IP17" i="4"/>
  <c r="IQ17" i="4"/>
  <c r="IR17" i="4"/>
  <c r="IS17" i="4"/>
  <c r="IT17" i="4"/>
  <c r="IU17" i="4"/>
  <c r="IV17" i="4"/>
  <c r="IW17" i="4"/>
  <c r="IX17" i="4"/>
  <c r="IY17" i="4"/>
  <c r="IZ17" i="4"/>
  <c r="JA17" i="4"/>
  <c r="JB17" i="4"/>
  <c r="JC17" i="4"/>
  <c r="JD17" i="4"/>
  <c r="JE17" i="4"/>
  <c r="JG17" i="4"/>
  <c r="JH17" i="4"/>
  <c r="JI17" i="4"/>
  <c r="JJ17" i="4"/>
  <c r="JK17" i="4"/>
  <c r="JM17" i="4"/>
  <c r="JN17" i="4"/>
  <c r="JO17" i="4"/>
  <c r="JP17" i="4"/>
  <c r="JQ17" i="4"/>
  <c r="JR17" i="4"/>
  <c r="JT17" i="4"/>
  <c r="JU17" i="4"/>
  <c r="JV17" i="4"/>
  <c r="JX17" i="4"/>
  <c r="JY17" i="4"/>
  <c r="JZ17" i="4"/>
  <c r="KA17" i="4"/>
  <c r="KB17" i="4"/>
  <c r="KC17" i="4"/>
  <c r="KD17" i="4"/>
  <c r="KE17" i="4"/>
  <c r="KF17" i="4"/>
  <c r="KG17" i="4"/>
  <c r="KH17" i="4"/>
  <c r="KI17" i="4"/>
  <c r="KJ17" i="4"/>
  <c r="KK17" i="4"/>
  <c r="KL17" i="4"/>
  <c r="KM17" i="4"/>
  <c r="KN17" i="4"/>
  <c r="KO17" i="4"/>
  <c r="KP17" i="4"/>
  <c r="KQ17" i="4"/>
  <c r="KR17" i="4"/>
  <c r="KS17" i="4"/>
  <c r="KV17" i="4"/>
  <c r="KW17" i="4"/>
  <c r="KX17" i="4"/>
  <c r="KY17" i="4"/>
  <c r="KZ17" i="4"/>
  <c r="LA17" i="4"/>
  <c r="LB17" i="4"/>
  <c r="LC17" i="4"/>
  <c r="LD17" i="4"/>
  <c r="LE17" i="4"/>
  <c r="LF17" i="4"/>
  <c r="LG17" i="4"/>
  <c r="LH17" i="4"/>
  <c r="LI17" i="4"/>
  <c r="LJ17" i="4"/>
  <c r="LK17" i="4"/>
  <c r="LL17" i="4"/>
  <c r="LM17" i="4"/>
  <c r="LN17" i="4"/>
  <c r="LO17" i="4"/>
  <c r="LP17" i="4"/>
  <c r="LQ17" i="4"/>
  <c r="LR17" i="4"/>
  <c r="LS17" i="4"/>
  <c r="LT17" i="4"/>
  <c r="LU17" i="4"/>
  <c r="LV17" i="4"/>
  <c r="LW17" i="4"/>
  <c r="LX17" i="4"/>
  <c r="LY17" i="4"/>
  <c r="LZ17" i="4"/>
  <c r="MA17" i="4"/>
  <c r="MB17" i="4"/>
  <c r="MC17" i="4"/>
  <c r="MD17" i="4"/>
  <c r="ME17" i="4"/>
  <c r="MF17" i="4"/>
  <c r="MG17" i="4"/>
  <c r="MH17" i="4"/>
  <c r="MI17" i="4"/>
  <c r="MJ17" i="4"/>
  <c r="MK17" i="4"/>
  <c r="ML17" i="4"/>
  <c r="MM17" i="4"/>
  <c r="MN17" i="4"/>
  <c r="E6" i="4"/>
  <c r="F6" i="4"/>
  <c r="G6" i="4"/>
  <c r="E7" i="4"/>
  <c r="F7" i="4"/>
  <c r="G7" i="4"/>
  <c r="E8" i="4"/>
  <c r="F8" i="4"/>
  <c r="G8" i="4"/>
  <c r="E9" i="4"/>
  <c r="F9" i="4"/>
  <c r="G9" i="4"/>
  <c r="E10" i="4"/>
  <c r="F10" i="4"/>
  <c r="G10" i="4"/>
  <c r="E11" i="4"/>
  <c r="F11" i="4"/>
  <c r="G11" i="4"/>
  <c r="E12" i="4"/>
  <c r="F12" i="4"/>
  <c r="G12" i="4"/>
  <c r="E13" i="4"/>
  <c r="F13" i="4"/>
  <c r="G13" i="4"/>
  <c r="E14" i="4"/>
  <c r="F14" i="4"/>
  <c r="G14" i="4"/>
  <c r="E15" i="4"/>
  <c r="F15" i="4"/>
  <c r="G15" i="4"/>
  <c r="E16" i="4"/>
  <c r="F16" i="4"/>
  <c r="G16" i="4"/>
  <c r="E17" i="4"/>
  <c r="F17" i="4"/>
  <c r="G17" i="4"/>
  <c r="D17" i="4"/>
  <c r="D16" i="4"/>
  <c r="D15" i="4"/>
  <c r="D14" i="4"/>
  <c r="D13" i="4"/>
  <c r="D12" i="4"/>
  <c r="D11" i="4"/>
  <c r="D10" i="4"/>
  <c r="D9" i="4"/>
  <c r="D8" i="4"/>
  <c r="D7" i="4"/>
  <c r="G57" i="67" l="1"/>
  <c r="NJ57" i="67" s="1"/>
  <c r="NK57" i="67" s="1"/>
  <c r="G71" i="67"/>
  <c r="NJ71" i="67" s="1"/>
  <c r="NK71" i="67" s="1"/>
  <c r="MS4" i="73" l="1"/>
  <c r="MS6" i="73" s="1"/>
  <c r="F114" i="67" l="1"/>
  <c r="F113" i="67"/>
  <c r="F112" i="67"/>
  <c r="F111" i="67"/>
  <c r="F110" i="67"/>
  <c r="F109" i="67"/>
  <c r="F108" i="67"/>
  <c r="F107" i="67"/>
  <c r="F106" i="67"/>
  <c r="F105" i="67"/>
  <c r="F102" i="67"/>
  <c r="F101" i="67"/>
  <c r="F100" i="67"/>
  <c r="F99" i="67"/>
  <c r="F98" i="67"/>
  <c r="F97" i="67"/>
  <c r="F96" i="67"/>
  <c r="F95" i="67"/>
  <c r="F94" i="67"/>
  <c r="F93" i="67"/>
  <c r="F92" i="67"/>
  <c r="F91" i="67"/>
  <c r="F90" i="67"/>
  <c r="F89" i="67"/>
  <c r="F88" i="67"/>
  <c r="F87" i="67"/>
  <c r="F86" i="67"/>
  <c r="F85" i="67"/>
  <c r="F84" i="67"/>
  <c r="F83" i="67"/>
  <c r="F82" i="67"/>
  <c r="F81" i="67"/>
  <c r="F80" i="67"/>
  <c r="F79" i="67"/>
  <c r="F78" i="67"/>
  <c r="F77" i="67"/>
  <c r="F76" i="67"/>
  <c r="F73" i="67" l="1"/>
  <c r="F61" i="67" l="1"/>
  <c r="F70" i="67" l="1"/>
  <c r="F69" i="67"/>
  <c r="F68" i="67"/>
  <c r="F67" i="67"/>
  <c r="F66" i="67"/>
  <c r="F65" i="67"/>
  <c r="F60" i="67"/>
  <c r="F59" i="67"/>
  <c r="F58" i="67"/>
  <c r="F56" i="67"/>
  <c r="F55" i="67"/>
  <c r="F54" i="67"/>
  <c r="F50" i="67"/>
  <c r="F40" i="67"/>
  <c r="F46" i="67" s="1"/>
  <c r="F39" i="67"/>
  <c r="F38" i="67"/>
  <c r="F36" i="67"/>
  <c r="F35" i="67"/>
  <c r="F41" i="67" l="1"/>
  <c r="F42" i="67"/>
  <c r="F43" i="67"/>
  <c r="F44" i="67"/>
  <c r="F45" i="67"/>
  <c r="HR20" i="4"/>
  <c r="HS20" i="4"/>
  <c r="HT20" i="4"/>
  <c r="HU20" i="4"/>
  <c r="HV20" i="4"/>
  <c r="HW20" i="4"/>
  <c r="HX20" i="4"/>
  <c r="HY20" i="4"/>
  <c r="HZ20" i="4"/>
  <c r="IA20" i="4"/>
  <c r="IB20" i="4"/>
  <c r="IC20" i="4"/>
  <c r="ID20" i="4"/>
  <c r="IE20" i="4"/>
  <c r="IF20" i="4"/>
  <c r="IG20" i="4"/>
  <c r="IH20" i="4"/>
  <c r="II20" i="4"/>
  <c r="JV20" i="4"/>
  <c r="MI20" i="4"/>
  <c r="MJ20" i="4"/>
  <c r="MK20" i="4"/>
  <c r="ML20" i="4"/>
  <c r="MM20" i="4"/>
  <c r="MN20" i="4"/>
  <c r="HR21" i="4"/>
  <c r="HS21" i="4"/>
  <c r="HT21" i="4"/>
  <c r="HU21" i="4"/>
  <c r="HV21" i="4"/>
  <c r="HW21" i="4"/>
  <c r="HX21" i="4"/>
  <c r="HY21" i="4"/>
  <c r="HZ21" i="4"/>
  <c r="IA21" i="4"/>
  <c r="IB21" i="4"/>
  <c r="IC21" i="4"/>
  <c r="ID21" i="4"/>
  <c r="IE21" i="4"/>
  <c r="IF21" i="4"/>
  <c r="IG21" i="4"/>
  <c r="IH21" i="4"/>
  <c r="II21" i="4"/>
  <c r="JV21" i="4"/>
  <c r="MI21" i="4"/>
  <c r="MJ21" i="4"/>
  <c r="MK21" i="4"/>
  <c r="ML21" i="4"/>
  <c r="MM21" i="4"/>
  <c r="MN21" i="4"/>
  <c r="FL21" i="4" l="1"/>
  <c r="GR21" i="4"/>
  <c r="JF21" i="4"/>
  <c r="E18" i="4"/>
  <c r="E20" i="4"/>
  <c r="JE19" i="4" l="1"/>
  <c r="JE22" i="4" s="1"/>
  <c r="IW19" i="4"/>
  <c r="IW22" i="4" s="1"/>
  <c r="IO19" i="4"/>
  <c r="IO22" i="4" s="1"/>
  <c r="IA19" i="4"/>
  <c r="IA22" i="4" s="1"/>
  <c r="HT19" i="4"/>
  <c r="HT22" i="4" s="1"/>
  <c r="HD19" i="4"/>
  <c r="HD22" i="4" s="1"/>
  <c r="GV19" i="4"/>
  <c r="GV22" i="4" s="1"/>
  <c r="GM19" i="4"/>
  <c r="GM22" i="4" s="1"/>
  <c r="GE19" i="4"/>
  <c r="GE22" i="4" s="1"/>
  <c r="FW19" i="4"/>
  <c r="FW22" i="4" s="1"/>
  <c r="FO19" i="4"/>
  <c r="FO22" i="4" s="1"/>
  <c r="FE19" i="4"/>
  <c r="FE22" i="4" s="1"/>
  <c r="EW19" i="4"/>
  <c r="EW22" i="4" s="1"/>
  <c r="EO19" i="4"/>
  <c r="EO22" i="4" s="1"/>
  <c r="EG19" i="4"/>
  <c r="EG22" i="4" s="1"/>
  <c r="DY19" i="4"/>
  <c r="DY22" i="4" s="1"/>
  <c r="DR19" i="4"/>
  <c r="DR22" i="4" s="1"/>
  <c r="DK19" i="4"/>
  <c r="DK22" i="4" s="1"/>
  <c r="DG19" i="4"/>
  <c r="DG22" i="4" s="1"/>
  <c r="DC19" i="4"/>
  <c r="DC22" i="4" s="1"/>
  <c r="CY19" i="4"/>
  <c r="CY22" i="4" s="1"/>
  <c r="CU19" i="4"/>
  <c r="CU22" i="4" s="1"/>
  <c r="CQ19" i="4"/>
  <c r="CQ22" i="4" s="1"/>
  <c r="CJ19" i="4"/>
  <c r="CJ22" i="4" s="1"/>
  <c r="CF19" i="4"/>
  <c r="CF22" i="4" s="1"/>
  <c r="CB19" i="4"/>
  <c r="CB22" i="4" s="1"/>
  <c r="BX19" i="4"/>
  <c r="BX22" i="4" s="1"/>
  <c r="BT19" i="4"/>
  <c r="BT22" i="4" s="1"/>
  <c r="BP19" i="4"/>
  <c r="BP22" i="4" s="1"/>
  <c r="BL19" i="4"/>
  <c r="BL22" i="4" s="1"/>
  <c r="BH19" i="4"/>
  <c r="BH22" i="4" s="1"/>
  <c r="BD19" i="4"/>
  <c r="BD22" i="4" s="1"/>
  <c r="AZ19" i="4"/>
  <c r="AZ22" i="4" s="1"/>
  <c r="AV19" i="4"/>
  <c r="AV22" i="4" s="1"/>
  <c r="AR19" i="4"/>
  <c r="AR22" i="4" s="1"/>
  <c r="AN19" i="4"/>
  <c r="AN22" i="4" s="1"/>
  <c r="AJ19" i="4"/>
  <c r="AJ22" i="4" s="1"/>
  <c r="AF19" i="4"/>
  <c r="AF22" i="4" s="1"/>
  <c r="AB19" i="4"/>
  <c r="AB22" i="4" s="1"/>
  <c r="X19" i="4"/>
  <c r="X22" i="4" s="1"/>
  <c r="T19" i="4"/>
  <c r="T22" i="4" s="1"/>
  <c r="P19" i="4"/>
  <c r="P22" i="4" s="1"/>
  <c r="L19" i="4"/>
  <c r="L22" i="4" s="1"/>
  <c r="H19" i="4"/>
  <c r="H22" i="4" s="1"/>
  <c r="MN18" i="4"/>
  <c r="ML18" i="4"/>
  <c r="MJ18" i="4"/>
  <c r="MH18" i="4"/>
  <c r="MF18" i="4"/>
  <c r="MD18" i="4"/>
  <c r="MB18" i="4"/>
  <c r="LZ18" i="4"/>
  <c r="LX18" i="4"/>
  <c r="LV18" i="4"/>
  <c r="LT18" i="4"/>
  <c r="LR18" i="4"/>
  <c r="LP18" i="4"/>
  <c r="LN18" i="4"/>
  <c r="LL18" i="4"/>
  <c r="LJ18" i="4"/>
  <c r="LH18" i="4"/>
  <c r="LF18" i="4"/>
  <c r="LD18" i="4"/>
  <c r="LB18" i="4"/>
  <c r="KZ18" i="4"/>
  <c r="KX18" i="4"/>
  <c r="KV18" i="4"/>
  <c r="KR18" i="4"/>
  <c r="KP18" i="4"/>
  <c r="KN18" i="4"/>
  <c r="KL18" i="4"/>
  <c r="KJ18" i="4"/>
  <c r="KH18" i="4"/>
  <c r="KF18" i="4"/>
  <c r="KD18" i="4"/>
  <c r="KB18" i="4"/>
  <c r="JZ18" i="4"/>
  <c r="JX18" i="4"/>
  <c r="JV18" i="4"/>
  <c r="JT18" i="4"/>
  <c r="JQ18" i="4"/>
  <c r="JO18" i="4"/>
  <c r="JM18" i="4"/>
  <c r="JJ18" i="4"/>
  <c r="JH18" i="4"/>
  <c r="JE18" i="4"/>
  <c r="JC18" i="4"/>
  <c r="JA18" i="4"/>
  <c r="IY18" i="4"/>
  <c r="IW18" i="4"/>
  <c r="IU18" i="4"/>
  <c r="IS18" i="4"/>
  <c r="IQ18" i="4"/>
  <c r="IO18" i="4"/>
  <c r="IM18" i="4"/>
  <c r="IJ18" i="4"/>
  <c r="IH18" i="4"/>
  <c r="IG18" i="4"/>
  <c r="IE18" i="4"/>
  <c r="IC18" i="4"/>
  <c r="IA18" i="4"/>
  <c r="HY18" i="4"/>
  <c r="HW18" i="4"/>
  <c r="HU18" i="4"/>
  <c r="HS18" i="4"/>
  <c r="HG18" i="4"/>
  <c r="HE18" i="4"/>
  <c r="HC18" i="4"/>
  <c r="HA18" i="4"/>
  <c r="GY18" i="4"/>
  <c r="GW18" i="4"/>
  <c r="GU18" i="4"/>
  <c r="GS18" i="4"/>
  <c r="GP18" i="4"/>
  <c r="GN18" i="4"/>
  <c r="GL18" i="4"/>
  <c r="GJ18" i="4"/>
  <c r="GH18" i="4"/>
  <c r="GF18" i="4"/>
  <c r="GD18" i="4"/>
  <c r="GB18" i="4"/>
  <c r="FZ18" i="4"/>
  <c r="FX18" i="4"/>
  <c r="FV18" i="4"/>
  <c r="FT18" i="4"/>
  <c r="FR18" i="4"/>
  <c r="FP18" i="4"/>
  <c r="FN18" i="4"/>
  <c r="FJ18" i="4"/>
  <c r="FH18" i="4"/>
  <c r="FF18" i="4"/>
  <c r="FD18" i="4"/>
  <c r="FB18" i="4"/>
  <c r="EZ18" i="4"/>
  <c r="EX18" i="4"/>
  <c r="EV18" i="4"/>
  <c r="ET18" i="4"/>
  <c r="ER18" i="4"/>
  <c r="EP18" i="4"/>
  <c r="EN18" i="4"/>
  <c r="EL18" i="4"/>
  <c r="EJ18" i="4"/>
  <c r="EH18" i="4"/>
  <c r="EF18" i="4"/>
  <c r="ED18" i="4"/>
  <c r="EB18" i="4"/>
  <c r="DZ18" i="4"/>
  <c r="DX18" i="4"/>
  <c r="DV18" i="4"/>
  <c r="DT18" i="4"/>
  <c r="DR18" i="4"/>
  <c r="DP18" i="4"/>
  <c r="DM18" i="4"/>
  <c r="DK18" i="4"/>
  <c r="DI18" i="4"/>
  <c r="DG18" i="4"/>
  <c r="DE18" i="4"/>
  <c r="DC18" i="4"/>
  <c r="DA18" i="4"/>
  <c r="CY18" i="4"/>
  <c r="CW18" i="4"/>
  <c r="CU18" i="4"/>
  <c r="CS18" i="4"/>
  <c r="CQ18" i="4"/>
  <c r="CO18" i="4"/>
  <c r="CL18" i="4"/>
  <c r="CJ18" i="4"/>
  <c r="CH18" i="4"/>
  <c r="CF18" i="4"/>
  <c r="CD18" i="4"/>
  <c r="CB18" i="4"/>
  <c r="BZ18" i="4"/>
  <c r="BX18" i="4"/>
  <c r="BV18" i="4"/>
  <c r="BT18" i="4"/>
  <c r="BR18" i="4"/>
  <c r="BP18" i="4"/>
  <c r="BN18" i="4"/>
  <c r="BL18" i="4"/>
  <c r="BJ18" i="4"/>
  <c r="BH18" i="4"/>
  <c r="BF18" i="4"/>
  <c r="BD18" i="4"/>
  <c r="BB18" i="4"/>
  <c r="AZ18" i="4"/>
  <c r="AX18" i="4"/>
  <c r="AV18" i="4"/>
  <c r="AT18" i="4"/>
  <c r="AR18" i="4"/>
  <c r="AP18" i="4"/>
  <c r="AN18" i="4"/>
  <c r="AL18" i="4"/>
  <c r="AJ18" i="4"/>
  <c r="AH18" i="4"/>
  <c r="AF18" i="4"/>
  <c r="AD18" i="4"/>
  <c r="AB18" i="4"/>
  <c r="Z18" i="4"/>
  <c r="X18" i="4"/>
  <c r="V18" i="4"/>
  <c r="T18" i="4"/>
  <c r="R18" i="4"/>
  <c r="P18" i="4"/>
  <c r="N18" i="4"/>
  <c r="L18" i="4"/>
  <c r="J18" i="4"/>
  <c r="H18" i="4"/>
  <c r="F18" i="4"/>
  <c r="MH20" i="4"/>
  <c r="MF20" i="4"/>
  <c r="MD20" i="4"/>
  <c r="MB20" i="4"/>
  <c r="LZ20" i="4"/>
  <c r="LX20" i="4"/>
  <c r="LV20" i="4"/>
  <c r="LT20" i="4"/>
  <c r="LR20" i="4"/>
  <c r="LP20" i="4"/>
  <c r="LN20" i="4"/>
  <c r="LL20" i="4"/>
  <c r="LJ20" i="4"/>
  <c r="LH20" i="4"/>
  <c r="LF20" i="4"/>
  <c r="LD20" i="4"/>
  <c r="LB20" i="4"/>
  <c r="KZ20" i="4"/>
  <c r="KX20" i="4"/>
  <c r="KV20" i="4"/>
  <c r="KR20" i="4"/>
  <c r="KP20" i="4"/>
  <c r="KN20" i="4"/>
  <c r="KL20" i="4"/>
  <c r="KJ20" i="4"/>
  <c r="KH20" i="4"/>
  <c r="KF20" i="4"/>
  <c r="KF24" i="4" s="1"/>
  <c r="C84" i="67" s="1"/>
  <c r="KD20" i="4"/>
  <c r="KB20" i="4"/>
  <c r="JZ20" i="4"/>
  <c r="JX20" i="4"/>
  <c r="JT20" i="4"/>
  <c r="JT24" i="4" s="1"/>
  <c r="C72" i="67" s="1"/>
  <c r="JQ20" i="4"/>
  <c r="JO20" i="4"/>
  <c r="JM20" i="4"/>
  <c r="JJ20" i="4"/>
  <c r="JH20" i="4"/>
  <c r="JE20" i="4"/>
  <c r="JC20" i="4"/>
  <c r="JA20" i="4"/>
  <c r="IY20" i="4"/>
  <c r="IW20" i="4"/>
  <c r="IU20" i="4"/>
  <c r="IS20" i="4"/>
  <c r="IQ20" i="4"/>
  <c r="IO20" i="4"/>
  <c r="IM20" i="4"/>
  <c r="IJ20" i="4"/>
  <c r="HG20" i="4"/>
  <c r="HE20" i="4"/>
  <c r="HC20" i="4"/>
  <c r="HA20" i="4"/>
  <c r="GY20" i="4"/>
  <c r="GW20" i="4"/>
  <c r="GU20" i="4"/>
  <c r="GS20" i="4"/>
  <c r="GP20" i="4"/>
  <c r="GN20" i="4"/>
  <c r="GL20" i="4"/>
  <c r="GJ20" i="4"/>
  <c r="GH20" i="4"/>
  <c r="GF20" i="4"/>
  <c r="GD20" i="4"/>
  <c r="GB20" i="4"/>
  <c r="FZ20" i="4"/>
  <c r="FX20" i="4"/>
  <c r="FV20" i="4"/>
  <c r="FT20" i="4"/>
  <c r="FR20" i="4"/>
  <c r="FP20" i="4"/>
  <c r="FN20" i="4"/>
  <c r="FJ20" i="4"/>
  <c r="FH20" i="4"/>
  <c r="FF20" i="4"/>
  <c r="FD20" i="4"/>
  <c r="FB20" i="4"/>
  <c r="EZ20" i="4"/>
  <c r="EX20" i="4"/>
  <c r="EV20" i="4"/>
  <c r="ET20" i="4"/>
  <c r="ER20" i="4"/>
  <c r="EP20" i="4"/>
  <c r="EN20" i="4"/>
  <c r="EL20" i="4"/>
  <c r="EJ20" i="4"/>
  <c r="EH20" i="4"/>
  <c r="EF20" i="4"/>
  <c r="ED20" i="4"/>
  <c r="EB20" i="4"/>
  <c r="DZ20" i="4"/>
  <c r="DX20" i="4"/>
  <c r="DV20" i="4"/>
  <c r="DT20" i="4"/>
  <c r="DR20" i="4"/>
  <c r="DP20" i="4"/>
  <c r="DM20" i="4"/>
  <c r="DK20" i="4"/>
  <c r="DI20" i="4"/>
  <c r="DG20" i="4"/>
  <c r="DE20" i="4"/>
  <c r="DC20" i="4"/>
  <c r="DA20" i="4"/>
  <c r="CY20" i="4"/>
  <c r="CW20" i="4"/>
  <c r="CU20" i="4"/>
  <c r="CS20" i="4"/>
  <c r="CQ20" i="4"/>
  <c r="CO20" i="4"/>
  <c r="CL20" i="4"/>
  <c r="CJ20" i="4"/>
  <c r="CH20" i="4"/>
  <c r="CF20" i="4"/>
  <c r="CD20" i="4"/>
  <c r="CB20" i="4"/>
  <c r="BZ20" i="4"/>
  <c r="BX20" i="4"/>
  <c r="BV20" i="4"/>
  <c r="BT20" i="4"/>
  <c r="BR20" i="4"/>
  <c r="BP20" i="4"/>
  <c r="BN20" i="4"/>
  <c r="BL20" i="4"/>
  <c r="BJ20" i="4"/>
  <c r="BH20" i="4"/>
  <c r="BF20" i="4"/>
  <c r="BD20" i="4"/>
  <c r="BB20" i="4"/>
  <c r="AZ20" i="4"/>
  <c r="AX20" i="4"/>
  <c r="AV20" i="4"/>
  <c r="AT20" i="4"/>
  <c r="AR20" i="4"/>
  <c r="AP20" i="4"/>
  <c r="AN20" i="4"/>
  <c r="AL20" i="4"/>
  <c r="AJ20" i="4"/>
  <c r="AH20" i="4"/>
  <c r="AF20" i="4"/>
  <c r="AD20" i="4"/>
  <c r="AB20" i="4"/>
  <c r="Z20" i="4"/>
  <c r="X20" i="4"/>
  <c r="V20" i="4"/>
  <c r="T20" i="4"/>
  <c r="R20" i="4"/>
  <c r="P20" i="4"/>
  <c r="N20" i="4"/>
  <c r="L20" i="4"/>
  <c r="J20" i="4"/>
  <c r="H20" i="4"/>
  <c r="F20" i="4"/>
  <c r="JM19" i="4"/>
  <c r="JM22" i="4" s="1"/>
  <c r="JA19" i="4"/>
  <c r="JA22" i="4" s="1"/>
  <c r="IS19" i="4"/>
  <c r="IS22" i="4" s="1"/>
  <c r="IJ19" i="4"/>
  <c r="IJ22" i="4" s="1"/>
  <c r="IE19" i="4"/>
  <c r="IE22" i="4" s="1"/>
  <c r="HX19" i="4"/>
  <c r="HX22" i="4" s="1"/>
  <c r="HH19" i="4"/>
  <c r="HH22" i="4" s="1"/>
  <c r="GZ19" i="4"/>
  <c r="GZ22" i="4" s="1"/>
  <c r="GQ19" i="4"/>
  <c r="GQ22" i="4" s="1"/>
  <c r="GI19" i="4"/>
  <c r="GI22" i="4" s="1"/>
  <c r="GA19" i="4"/>
  <c r="GA22" i="4" s="1"/>
  <c r="FS19" i="4"/>
  <c r="FS22" i="4" s="1"/>
  <c r="FI19" i="4"/>
  <c r="FI22" i="4" s="1"/>
  <c r="FA19" i="4"/>
  <c r="FA22" i="4" s="1"/>
  <c r="ES19" i="4"/>
  <c r="ES22" i="4" s="1"/>
  <c r="EK19" i="4"/>
  <c r="EK22" i="4" s="1"/>
  <c r="EC19" i="4"/>
  <c r="EC22" i="4" s="1"/>
  <c r="DT19" i="4"/>
  <c r="DT22" i="4" s="1"/>
  <c r="DP19" i="4"/>
  <c r="DP22" i="4" s="1"/>
  <c r="DM19" i="4"/>
  <c r="DM22" i="4" s="1"/>
  <c r="DI19" i="4"/>
  <c r="DI22" i="4" s="1"/>
  <c r="DE19" i="4"/>
  <c r="DE22" i="4" s="1"/>
  <c r="DA19" i="4"/>
  <c r="DA22" i="4" s="1"/>
  <c r="CW19" i="4"/>
  <c r="CW22" i="4" s="1"/>
  <c r="CS19" i="4"/>
  <c r="CS22" i="4" s="1"/>
  <c r="CO19" i="4"/>
  <c r="CO22" i="4" s="1"/>
  <c r="CL19" i="4"/>
  <c r="CL22" i="4" s="1"/>
  <c r="CH19" i="4"/>
  <c r="CH22" i="4" s="1"/>
  <c r="CD19" i="4"/>
  <c r="CD22" i="4" s="1"/>
  <c r="BZ19" i="4"/>
  <c r="BZ22" i="4" s="1"/>
  <c r="BV19" i="4"/>
  <c r="BV22" i="4" s="1"/>
  <c r="BR19" i="4"/>
  <c r="BR22" i="4" s="1"/>
  <c r="BN19" i="4"/>
  <c r="BN22" i="4" s="1"/>
  <c r="BJ19" i="4"/>
  <c r="BJ22" i="4" s="1"/>
  <c r="BF19" i="4"/>
  <c r="BF22" i="4" s="1"/>
  <c r="BB19" i="4"/>
  <c r="BB22" i="4" s="1"/>
  <c r="AX19" i="4"/>
  <c r="AX22" i="4" s="1"/>
  <c r="AT19" i="4"/>
  <c r="AT22" i="4" s="1"/>
  <c r="AP19" i="4"/>
  <c r="AP22" i="4" s="1"/>
  <c r="AL19" i="4"/>
  <c r="AL22" i="4" s="1"/>
  <c r="AH19" i="4"/>
  <c r="AH22" i="4" s="1"/>
  <c r="AD19" i="4"/>
  <c r="AD22" i="4" s="1"/>
  <c r="Z19" i="4"/>
  <c r="Z22" i="4" s="1"/>
  <c r="V19" i="4"/>
  <c r="V22" i="4" s="1"/>
  <c r="R19" i="4"/>
  <c r="R22" i="4" s="1"/>
  <c r="N19" i="4"/>
  <c r="N22" i="4" s="1"/>
  <c r="J19" i="4"/>
  <c r="J22" i="4" s="1"/>
  <c r="F19" i="4"/>
  <c r="F22" i="4" s="1"/>
  <c r="JH19" i="4"/>
  <c r="JH22" i="4" s="1"/>
  <c r="JC19" i="4"/>
  <c r="JC22" i="4" s="1"/>
  <c r="IY19" i="4"/>
  <c r="IY22" i="4" s="1"/>
  <c r="IU19" i="4"/>
  <c r="IU22" i="4" s="1"/>
  <c r="IQ19" i="4"/>
  <c r="IQ22" i="4" s="1"/>
  <c r="IM19" i="4"/>
  <c r="IM22" i="4" s="1"/>
  <c r="IH19" i="4"/>
  <c r="IH22" i="4" s="1"/>
  <c r="IG19" i="4"/>
  <c r="IG22" i="4" s="1"/>
  <c r="IC19" i="4"/>
  <c r="IC22" i="4" s="1"/>
  <c r="HY19" i="4"/>
  <c r="HY22" i="4" s="1"/>
  <c r="HV19" i="4"/>
  <c r="HV22" i="4" s="1"/>
  <c r="HR19" i="4"/>
  <c r="HR22" i="4" s="1"/>
  <c r="HF19" i="4"/>
  <c r="HF22" i="4" s="1"/>
  <c r="HB19" i="4"/>
  <c r="HB22" i="4" s="1"/>
  <c r="GX19" i="4"/>
  <c r="GX22" i="4" s="1"/>
  <c r="GT19" i="4"/>
  <c r="GT22" i="4" s="1"/>
  <c r="GO19" i="4"/>
  <c r="GO22" i="4" s="1"/>
  <c r="GK19" i="4"/>
  <c r="GK22" i="4" s="1"/>
  <c r="GG19" i="4"/>
  <c r="GG22" i="4" s="1"/>
  <c r="GC19" i="4"/>
  <c r="GC22" i="4" s="1"/>
  <c r="FY19" i="4"/>
  <c r="FY22" i="4" s="1"/>
  <c r="FU19" i="4"/>
  <c r="FU22" i="4" s="1"/>
  <c r="FQ19" i="4"/>
  <c r="FQ22" i="4" s="1"/>
  <c r="FM19" i="4"/>
  <c r="FM22" i="4" s="1"/>
  <c r="FG19" i="4"/>
  <c r="FG22" i="4" s="1"/>
  <c r="FC19" i="4"/>
  <c r="FC22" i="4" s="1"/>
  <c r="EY19" i="4"/>
  <c r="EY22" i="4" s="1"/>
  <c r="EU19" i="4"/>
  <c r="EU22" i="4" s="1"/>
  <c r="EQ19" i="4"/>
  <c r="EQ22" i="4" s="1"/>
  <c r="EM19" i="4"/>
  <c r="EM22" i="4" s="1"/>
  <c r="EI19" i="4"/>
  <c r="EI22" i="4" s="1"/>
  <c r="EE19" i="4"/>
  <c r="EE22" i="4" s="1"/>
  <c r="EA19" i="4"/>
  <c r="EA22" i="4" s="1"/>
  <c r="DW19" i="4"/>
  <c r="DW22" i="4" s="1"/>
  <c r="DS19" i="4"/>
  <c r="DS22" i="4" s="1"/>
  <c r="DQ19" i="4"/>
  <c r="DQ22" i="4" s="1"/>
  <c r="DO19" i="4"/>
  <c r="DO22" i="4" s="1"/>
  <c r="DN19" i="4"/>
  <c r="DN22" i="4" s="1"/>
  <c r="DL19" i="4"/>
  <c r="DL22" i="4" s="1"/>
  <c r="DJ19" i="4"/>
  <c r="DJ22" i="4" s="1"/>
  <c r="DH19" i="4"/>
  <c r="DH22" i="4" s="1"/>
  <c r="DF19" i="4"/>
  <c r="DF22" i="4" s="1"/>
  <c r="DD19" i="4"/>
  <c r="DD22" i="4" s="1"/>
  <c r="DB19" i="4"/>
  <c r="DB22" i="4" s="1"/>
  <c r="CZ19" i="4"/>
  <c r="CZ22" i="4" s="1"/>
  <c r="CX19" i="4"/>
  <c r="CX22" i="4" s="1"/>
  <c r="CV19" i="4"/>
  <c r="CV22" i="4" s="1"/>
  <c r="CT19" i="4"/>
  <c r="CT22" i="4" s="1"/>
  <c r="CR19" i="4"/>
  <c r="CR22" i="4" s="1"/>
  <c r="CP19" i="4"/>
  <c r="CP22" i="4" s="1"/>
  <c r="CN19" i="4"/>
  <c r="CN22" i="4" s="1"/>
  <c r="CM19" i="4"/>
  <c r="CM22" i="4" s="1"/>
  <c r="CK19" i="4"/>
  <c r="CK22" i="4" s="1"/>
  <c r="CI19" i="4"/>
  <c r="CI22" i="4" s="1"/>
  <c r="CG19" i="4"/>
  <c r="CG22" i="4" s="1"/>
  <c r="CE19" i="4"/>
  <c r="CE22" i="4" s="1"/>
  <c r="CC19" i="4"/>
  <c r="CC22" i="4" s="1"/>
  <c r="CA19" i="4"/>
  <c r="CA22" i="4" s="1"/>
  <c r="BY19" i="4"/>
  <c r="BY22" i="4" s="1"/>
  <c r="BW19" i="4"/>
  <c r="BW22" i="4" s="1"/>
  <c r="BU19" i="4"/>
  <c r="BU22" i="4" s="1"/>
  <c r="BS19" i="4"/>
  <c r="BS22" i="4" s="1"/>
  <c r="BQ19" i="4"/>
  <c r="BQ22" i="4" s="1"/>
  <c r="BO19" i="4"/>
  <c r="BO22" i="4" s="1"/>
  <c r="BM19" i="4"/>
  <c r="BM22" i="4" s="1"/>
  <c r="BK19" i="4"/>
  <c r="BK22" i="4" s="1"/>
  <c r="BI19" i="4"/>
  <c r="BI22" i="4" s="1"/>
  <c r="BG19" i="4"/>
  <c r="BG22" i="4" s="1"/>
  <c r="BE19" i="4"/>
  <c r="BE22" i="4" s="1"/>
  <c r="BC19" i="4"/>
  <c r="BC22" i="4" s="1"/>
  <c r="BA19" i="4"/>
  <c r="BA22" i="4" s="1"/>
  <c r="AY19" i="4"/>
  <c r="AY22" i="4" s="1"/>
  <c r="AW19" i="4"/>
  <c r="AW22" i="4" s="1"/>
  <c r="AU19" i="4"/>
  <c r="AU22" i="4" s="1"/>
  <c r="AS19" i="4"/>
  <c r="AS22" i="4" s="1"/>
  <c r="AQ19" i="4"/>
  <c r="AQ22" i="4" s="1"/>
  <c r="AO19" i="4"/>
  <c r="AO22" i="4" s="1"/>
  <c r="AM19" i="4"/>
  <c r="AM22" i="4" s="1"/>
  <c r="AK19" i="4"/>
  <c r="AK22" i="4" s="1"/>
  <c r="AI19" i="4"/>
  <c r="AI22" i="4" s="1"/>
  <c r="AG19" i="4"/>
  <c r="AG22" i="4" s="1"/>
  <c r="AE19" i="4"/>
  <c r="AE22" i="4" s="1"/>
  <c r="AC19" i="4"/>
  <c r="AC22" i="4" s="1"/>
  <c r="AA19" i="4"/>
  <c r="AA22" i="4" s="1"/>
  <c r="Y19" i="4"/>
  <c r="Y22" i="4" s="1"/>
  <c r="W19" i="4"/>
  <c r="W22" i="4" s="1"/>
  <c r="U19" i="4"/>
  <c r="U22" i="4" s="1"/>
  <c r="S19" i="4"/>
  <c r="S22" i="4" s="1"/>
  <c r="Q19" i="4"/>
  <c r="Q22" i="4" s="1"/>
  <c r="O19" i="4"/>
  <c r="O22" i="4" s="1"/>
  <c r="M19" i="4"/>
  <c r="M22" i="4" s="1"/>
  <c r="K19" i="4"/>
  <c r="K22" i="4" s="1"/>
  <c r="I19" i="4"/>
  <c r="I22" i="4" s="1"/>
  <c r="G19" i="4"/>
  <c r="G22" i="4" s="1"/>
  <c r="D20" i="4"/>
  <c r="D18" i="4"/>
  <c r="MM18" i="4"/>
  <c r="MK18" i="4"/>
  <c r="MI18" i="4"/>
  <c r="MG18" i="4"/>
  <c r="ME18" i="4"/>
  <c r="MC18" i="4"/>
  <c r="MA18" i="4"/>
  <c r="LY18" i="4"/>
  <c r="LW18" i="4"/>
  <c r="LU18" i="4"/>
  <c r="LS18" i="4"/>
  <c r="LQ18" i="4"/>
  <c r="LO18" i="4"/>
  <c r="LM18" i="4"/>
  <c r="LK18" i="4"/>
  <c r="LI18" i="4"/>
  <c r="LG18" i="4"/>
  <c r="LE18" i="4"/>
  <c r="LC18" i="4"/>
  <c r="LA18" i="4"/>
  <c r="KY18" i="4"/>
  <c r="KW18" i="4"/>
  <c r="KS18" i="4"/>
  <c r="KQ18" i="4"/>
  <c r="KO18" i="4"/>
  <c r="KM18" i="4"/>
  <c r="KK18" i="4"/>
  <c r="KI18" i="4"/>
  <c r="KG18" i="4"/>
  <c r="KE18" i="4"/>
  <c r="KC18" i="4"/>
  <c r="KA18" i="4"/>
  <c r="JY18" i="4"/>
  <c r="JU18" i="4"/>
  <c r="JR18" i="4"/>
  <c r="JP18" i="4"/>
  <c r="JN18" i="4"/>
  <c r="JK18" i="4"/>
  <c r="JI18" i="4"/>
  <c r="JG18" i="4"/>
  <c r="JD18" i="4"/>
  <c r="JB18" i="4"/>
  <c r="IZ18" i="4"/>
  <c r="IX18" i="4"/>
  <c r="IV18" i="4"/>
  <c r="IT18" i="4"/>
  <c r="IR18" i="4"/>
  <c r="IP18" i="4"/>
  <c r="IN18" i="4"/>
  <c r="IK18" i="4"/>
  <c r="II18" i="4"/>
  <c r="IF18" i="4"/>
  <c r="ID18" i="4"/>
  <c r="IB18" i="4"/>
  <c r="HZ18" i="4"/>
  <c r="HX18" i="4"/>
  <c r="HV18" i="4"/>
  <c r="HT18" i="4"/>
  <c r="HR18" i="4"/>
  <c r="HH18" i="4"/>
  <c r="HF18" i="4"/>
  <c r="HD18" i="4"/>
  <c r="HB18" i="4"/>
  <c r="GZ18" i="4"/>
  <c r="GX18" i="4"/>
  <c r="GV18" i="4"/>
  <c r="GT18" i="4"/>
  <c r="GQ18" i="4"/>
  <c r="GO18" i="4"/>
  <c r="GM18" i="4"/>
  <c r="GK18" i="4"/>
  <c r="GI18" i="4"/>
  <c r="GG18" i="4"/>
  <c r="GE18" i="4"/>
  <c r="GC18" i="4"/>
  <c r="GA18" i="4"/>
  <c r="FY18" i="4"/>
  <c r="FW18" i="4"/>
  <c r="FU18" i="4"/>
  <c r="FS18" i="4"/>
  <c r="FQ18" i="4"/>
  <c r="FO18" i="4"/>
  <c r="FM18" i="4"/>
  <c r="FI18" i="4"/>
  <c r="FG18" i="4"/>
  <c r="FE18" i="4"/>
  <c r="FC18" i="4"/>
  <c r="FA18" i="4"/>
  <c r="EY18" i="4"/>
  <c r="EW18" i="4"/>
  <c r="EU18" i="4"/>
  <c r="ES18" i="4"/>
  <c r="EQ18" i="4"/>
  <c r="EO18" i="4"/>
  <c r="EM18" i="4"/>
  <c r="EK18" i="4"/>
  <c r="EI18" i="4"/>
  <c r="EG18" i="4"/>
  <c r="EE18" i="4"/>
  <c r="EC18" i="4"/>
  <c r="EA18" i="4"/>
  <c r="DY18" i="4"/>
  <c r="DW18" i="4"/>
  <c r="DU18" i="4"/>
  <c r="DS18" i="4"/>
  <c r="DQ18" i="4"/>
  <c r="DO18" i="4"/>
  <c r="DN18" i="4"/>
  <c r="DL18" i="4"/>
  <c r="DJ18" i="4"/>
  <c r="DH18" i="4"/>
  <c r="DF18" i="4"/>
  <c r="DD18" i="4"/>
  <c r="DB18" i="4"/>
  <c r="CZ18" i="4"/>
  <c r="CX18" i="4"/>
  <c r="CV18" i="4"/>
  <c r="CT18" i="4"/>
  <c r="CR18" i="4"/>
  <c r="CP18" i="4"/>
  <c r="CN18" i="4"/>
  <c r="CM18" i="4"/>
  <c r="CK18" i="4"/>
  <c r="CI18" i="4"/>
  <c r="CG18" i="4"/>
  <c r="CE18" i="4"/>
  <c r="CC18" i="4"/>
  <c r="CA18" i="4"/>
  <c r="BY18" i="4"/>
  <c r="BW18" i="4"/>
  <c r="BU18" i="4"/>
  <c r="BS18" i="4"/>
  <c r="BQ18" i="4"/>
  <c r="BO18" i="4"/>
  <c r="BM18" i="4"/>
  <c r="BK18" i="4"/>
  <c r="BI18" i="4"/>
  <c r="BG18" i="4"/>
  <c r="BE18" i="4"/>
  <c r="BC18" i="4"/>
  <c r="BA18" i="4"/>
  <c r="AY18" i="4"/>
  <c r="AW18" i="4"/>
  <c r="AU18" i="4"/>
  <c r="AS18" i="4"/>
  <c r="AQ18" i="4"/>
  <c r="AO18" i="4"/>
  <c r="AM18" i="4"/>
  <c r="AK18" i="4"/>
  <c r="AI18" i="4"/>
  <c r="AG18" i="4"/>
  <c r="AE18" i="4"/>
  <c r="AC18" i="4"/>
  <c r="AA18" i="4"/>
  <c r="Y18" i="4"/>
  <c r="W18" i="4"/>
  <c r="U18" i="4"/>
  <c r="S18" i="4"/>
  <c r="Q18" i="4"/>
  <c r="O18" i="4"/>
  <c r="M18" i="4"/>
  <c r="K18" i="4"/>
  <c r="I18" i="4"/>
  <c r="G18" i="4"/>
  <c r="JU21" i="4"/>
  <c r="I21" i="4"/>
  <c r="MG20" i="4"/>
  <c r="ME20" i="4"/>
  <c r="MC20" i="4"/>
  <c r="MA20" i="4"/>
  <c r="LY20" i="4"/>
  <c r="LW20" i="4"/>
  <c r="LU20" i="4"/>
  <c r="LS20" i="4"/>
  <c r="LQ20" i="4"/>
  <c r="LO20" i="4"/>
  <c r="LM20" i="4"/>
  <c r="LK20" i="4"/>
  <c r="LI20" i="4"/>
  <c r="LG20" i="4"/>
  <c r="LE20" i="4"/>
  <c r="LC20" i="4"/>
  <c r="LA20" i="4"/>
  <c r="KY20" i="4"/>
  <c r="KW20" i="4"/>
  <c r="KS20" i="4"/>
  <c r="KQ20" i="4"/>
  <c r="KO20" i="4"/>
  <c r="KM20" i="4"/>
  <c r="KK20" i="4"/>
  <c r="KI20" i="4"/>
  <c r="KG20" i="4"/>
  <c r="KE20" i="4"/>
  <c r="KE24" i="4" s="1"/>
  <c r="C83" i="67" s="1"/>
  <c r="KC20" i="4"/>
  <c r="KA20" i="4"/>
  <c r="JY20" i="4"/>
  <c r="JU20" i="4"/>
  <c r="JU24" i="4" s="1"/>
  <c r="C73" i="67" s="1"/>
  <c r="JR20" i="4"/>
  <c r="JP20" i="4"/>
  <c r="JN20" i="4"/>
  <c r="JK20" i="4"/>
  <c r="JI20" i="4"/>
  <c r="JG20" i="4"/>
  <c r="JD20" i="4"/>
  <c r="JB20" i="4"/>
  <c r="IZ20" i="4"/>
  <c r="IX20" i="4"/>
  <c r="IV20" i="4"/>
  <c r="IT20" i="4"/>
  <c r="IR20" i="4"/>
  <c r="IP20" i="4"/>
  <c r="IN20" i="4"/>
  <c r="IK20" i="4"/>
  <c r="HH20" i="4"/>
  <c r="HF20" i="4"/>
  <c r="HD20" i="4"/>
  <c r="HB20" i="4"/>
  <c r="GZ20" i="4"/>
  <c r="GX20" i="4"/>
  <c r="GV20" i="4"/>
  <c r="GT20" i="4"/>
  <c r="GQ20" i="4"/>
  <c r="GO20" i="4"/>
  <c r="GM20" i="4"/>
  <c r="GK20" i="4"/>
  <c r="GI20" i="4"/>
  <c r="GG20" i="4"/>
  <c r="GE20" i="4"/>
  <c r="GC20" i="4"/>
  <c r="GA20" i="4"/>
  <c r="FY20" i="4"/>
  <c r="FW20" i="4"/>
  <c r="FU20" i="4"/>
  <c r="FS20" i="4"/>
  <c r="FQ20" i="4"/>
  <c r="FO20" i="4"/>
  <c r="FM20" i="4"/>
  <c r="FI20" i="4"/>
  <c r="FG20" i="4"/>
  <c r="FE20" i="4"/>
  <c r="FC20" i="4"/>
  <c r="FA20" i="4"/>
  <c r="EY20" i="4"/>
  <c r="EW20" i="4"/>
  <c r="EU20" i="4"/>
  <c r="ES20" i="4"/>
  <c r="ES24" i="4" s="1"/>
  <c r="EQ20" i="4"/>
  <c r="EO20" i="4"/>
  <c r="EM20" i="4"/>
  <c r="EK20" i="4"/>
  <c r="EI20" i="4"/>
  <c r="EG20" i="4"/>
  <c r="EE20" i="4"/>
  <c r="EC20" i="4"/>
  <c r="EA20" i="4"/>
  <c r="DY20" i="4"/>
  <c r="DW20" i="4"/>
  <c r="DU20" i="4"/>
  <c r="DS20" i="4"/>
  <c r="DQ20" i="4"/>
  <c r="DO20" i="4"/>
  <c r="DN20" i="4"/>
  <c r="DL20" i="4"/>
  <c r="DJ20" i="4"/>
  <c r="DH20" i="4"/>
  <c r="DF20" i="4"/>
  <c r="DD20" i="4"/>
  <c r="DB20" i="4"/>
  <c r="CZ20" i="4"/>
  <c r="CX20" i="4"/>
  <c r="CV20" i="4"/>
  <c r="CT20" i="4"/>
  <c r="CR20" i="4"/>
  <c r="CP20" i="4"/>
  <c r="CN20" i="4"/>
  <c r="CM20" i="4"/>
  <c r="CK20" i="4"/>
  <c r="CI20" i="4"/>
  <c r="CG20" i="4"/>
  <c r="CE20" i="4"/>
  <c r="CC20" i="4"/>
  <c r="CA20" i="4"/>
  <c r="BY20" i="4"/>
  <c r="BW20" i="4"/>
  <c r="BU20" i="4"/>
  <c r="BS20" i="4"/>
  <c r="BQ20" i="4"/>
  <c r="BO20" i="4"/>
  <c r="BM20" i="4"/>
  <c r="BK20" i="4"/>
  <c r="BI20" i="4"/>
  <c r="BG20" i="4"/>
  <c r="BE20" i="4"/>
  <c r="BC20" i="4"/>
  <c r="BA20" i="4"/>
  <c r="AY20" i="4"/>
  <c r="AY24" i="4" s="1"/>
  <c r="AW20" i="4"/>
  <c r="AU20" i="4"/>
  <c r="AS20" i="4"/>
  <c r="AQ20" i="4"/>
  <c r="AO20" i="4"/>
  <c r="AM20" i="4"/>
  <c r="AK20" i="4"/>
  <c r="AI20" i="4"/>
  <c r="AG20" i="4"/>
  <c r="AE20" i="4"/>
  <c r="AC20" i="4"/>
  <c r="AA20" i="4"/>
  <c r="Y20" i="4"/>
  <c r="W20" i="4"/>
  <c r="U20" i="4"/>
  <c r="S20" i="4"/>
  <c r="Q20" i="4"/>
  <c r="O20" i="4"/>
  <c r="M20" i="4"/>
  <c r="K20" i="4"/>
  <c r="I20" i="4"/>
  <c r="G20" i="4"/>
  <c r="HP19" i="4"/>
  <c r="HP22" i="4" s="1"/>
  <c r="HQ18" i="4"/>
  <c r="HO18" i="4"/>
  <c r="HM18" i="4"/>
  <c r="HK18" i="4"/>
  <c r="HI18" i="4"/>
  <c r="HQ20" i="4"/>
  <c r="HO20" i="4"/>
  <c r="HM20" i="4"/>
  <c r="HK20" i="4"/>
  <c r="HK24" i="4" s="1"/>
  <c r="HI20" i="4"/>
  <c r="HL19" i="4"/>
  <c r="HL22" i="4" s="1"/>
  <c r="HN19" i="4"/>
  <c r="HN22" i="4" s="1"/>
  <c r="HJ19" i="4"/>
  <c r="HJ22" i="4" s="1"/>
  <c r="HP18" i="4"/>
  <c r="HN18" i="4"/>
  <c r="HL18" i="4"/>
  <c r="HJ18" i="4"/>
  <c r="HP20" i="4"/>
  <c r="HN20" i="4"/>
  <c r="HL20" i="4"/>
  <c r="HJ20" i="4"/>
  <c r="FQ21" i="4"/>
  <c r="FO21" i="4"/>
  <c r="FK21" i="4"/>
  <c r="FI21" i="4"/>
  <c r="FG21" i="4"/>
  <c r="FC21" i="4"/>
  <c r="FA21" i="4"/>
  <c r="EY21" i="4"/>
  <c r="EW21" i="4"/>
  <c r="EU21" i="4"/>
  <c r="ES21" i="4"/>
  <c r="EQ21" i="4"/>
  <c r="EM21" i="4"/>
  <c r="EK21" i="4"/>
  <c r="EI21" i="4"/>
  <c r="EG21" i="4"/>
  <c r="EE21" i="4"/>
  <c r="EC21" i="4"/>
  <c r="EA21" i="4"/>
  <c r="DW21" i="4"/>
  <c r="DU21" i="4"/>
  <c r="JH21" i="4"/>
  <c r="JE21" i="4"/>
  <c r="JC21" i="4"/>
  <c r="JA21" i="4"/>
  <c r="IY21" i="4"/>
  <c r="IW21" i="4"/>
  <c r="IU21" i="4"/>
  <c r="IQ21" i="4"/>
  <c r="IO21" i="4"/>
  <c r="IJ21" i="4"/>
  <c r="HP21" i="4"/>
  <c r="HL21" i="4"/>
  <c r="HJ21" i="4"/>
  <c r="HH21" i="4"/>
  <c r="HF21" i="4"/>
  <c r="HD21" i="4"/>
  <c r="HB21" i="4"/>
  <c r="GZ21" i="4"/>
  <c r="GX21" i="4"/>
  <c r="GV21" i="4"/>
  <c r="GT21" i="4"/>
  <c r="GQ21" i="4"/>
  <c r="GO21" i="4"/>
  <c r="GM21" i="4"/>
  <c r="GI21" i="4"/>
  <c r="GG21" i="4"/>
  <c r="GE21" i="4"/>
  <c r="GC21" i="4"/>
  <c r="GA21" i="4"/>
  <c r="FY21" i="4"/>
  <c r="FW21" i="4"/>
  <c r="FU21" i="4"/>
  <c r="FS21" i="4"/>
  <c r="DT21" i="4"/>
  <c r="KS21" i="4"/>
  <c r="LE21" i="4"/>
  <c r="KY21" i="4"/>
  <c r="KG21" i="4"/>
  <c r="MG21" i="4"/>
  <c r="MC21" i="4"/>
  <c r="LY21" i="4"/>
  <c r="LU21" i="4"/>
  <c r="LQ21" i="4"/>
  <c r="KU21" i="4"/>
  <c r="KA21" i="4"/>
  <c r="JR21" i="4"/>
  <c r="KT21" i="4"/>
  <c r="JW21" i="4"/>
  <c r="JS21" i="4"/>
  <c r="JL21" i="4"/>
  <c r="IS21" i="4"/>
  <c r="HN21" i="4"/>
  <c r="GK21" i="4"/>
  <c r="FE21" i="4"/>
  <c r="EO21" i="4"/>
  <c r="DY21" i="4"/>
  <c r="DS21" i="4"/>
  <c r="DQ21" i="4"/>
  <c r="DO21" i="4"/>
  <c r="DN21" i="4"/>
  <c r="DL21" i="4"/>
  <c r="DJ21" i="4"/>
  <c r="DH21" i="4"/>
  <c r="DF21" i="4"/>
  <c r="DD21" i="4"/>
  <c r="DB21" i="4"/>
  <c r="CZ21" i="4"/>
  <c r="CX21" i="4"/>
  <c r="CV21" i="4"/>
  <c r="CT21" i="4"/>
  <c r="CR21" i="4"/>
  <c r="CP21" i="4"/>
  <c r="CN21" i="4"/>
  <c r="CM21" i="4"/>
  <c r="CK21" i="4"/>
  <c r="CI21" i="4"/>
  <c r="CG21" i="4"/>
  <c r="CE21" i="4"/>
  <c r="CC21" i="4"/>
  <c r="CA21" i="4"/>
  <c r="BY21" i="4"/>
  <c r="BW21" i="4"/>
  <c r="BU21" i="4"/>
  <c r="BS21" i="4"/>
  <c r="BQ21" i="4"/>
  <c r="BO21" i="4"/>
  <c r="BM21" i="4"/>
  <c r="BK21" i="4"/>
  <c r="BI21" i="4"/>
  <c r="BG21" i="4"/>
  <c r="BE21" i="4"/>
  <c r="BC21" i="4"/>
  <c r="BA21" i="4"/>
  <c r="AY21" i="4"/>
  <c r="AW21" i="4"/>
  <c r="AU21" i="4"/>
  <c r="AS21" i="4"/>
  <c r="AQ21" i="4"/>
  <c r="AO21" i="4"/>
  <c r="AM21" i="4"/>
  <c r="AK21" i="4"/>
  <c r="AI21" i="4"/>
  <c r="AG21" i="4"/>
  <c r="AE21" i="4"/>
  <c r="AC21" i="4"/>
  <c r="AA21" i="4"/>
  <c r="Y21" i="4"/>
  <c r="W21" i="4"/>
  <c r="U21" i="4"/>
  <c r="S21" i="4"/>
  <c r="Q21" i="4"/>
  <c r="O21" i="4"/>
  <c r="M21" i="4"/>
  <c r="K21" i="4"/>
  <c r="G21" i="4"/>
  <c r="E21" i="4"/>
  <c r="D21" i="4"/>
  <c r="LK21" i="4"/>
  <c r="KK21" i="4"/>
  <c r="JK21" i="4"/>
  <c r="JG21" i="4"/>
  <c r="JD21" i="4"/>
  <c r="JB21" i="4"/>
  <c r="IZ21" i="4"/>
  <c r="IX21" i="4"/>
  <c r="IV21" i="4"/>
  <c r="IT21" i="4"/>
  <c r="IR21" i="4"/>
  <c r="IP21" i="4"/>
  <c r="IN21" i="4"/>
  <c r="IK21" i="4"/>
  <c r="HQ21" i="4"/>
  <c r="HO21" i="4"/>
  <c r="HM21" i="4"/>
  <c r="HK21" i="4"/>
  <c r="HI21" i="4"/>
  <c r="HG21" i="4"/>
  <c r="HE21" i="4"/>
  <c r="HC21" i="4"/>
  <c r="HA21" i="4"/>
  <c r="GY21" i="4"/>
  <c r="GW21" i="4"/>
  <c r="GU21" i="4"/>
  <c r="GS21" i="4"/>
  <c r="GP21" i="4"/>
  <c r="GN21" i="4"/>
  <c r="GL21" i="4"/>
  <c r="GJ21" i="4"/>
  <c r="GH21" i="4"/>
  <c r="GF21" i="4"/>
  <c r="GD21" i="4"/>
  <c r="GB21" i="4"/>
  <c r="FZ21" i="4"/>
  <c r="FX21" i="4"/>
  <c r="FV21" i="4"/>
  <c r="FT21" i="4"/>
  <c r="FR21" i="4"/>
  <c r="FP21" i="4"/>
  <c r="FN21" i="4"/>
  <c r="FJ21" i="4"/>
  <c r="FH21" i="4"/>
  <c r="FF21" i="4"/>
  <c r="FD21" i="4"/>
  <c r="FB21" i="4"/>
  <c r="EZ21" i="4"/>
  <c r="EX21" i="4"/>
  <c r="EV21" i="4"/>
  <c r="ET21" i="4"/>
  <c r="ER21" i="4"/>
  <c r="EP21" i="4"/>
  <c r="EN21" i="4"/>
  <c r="EL21" i="4"/>
  <c r="EJ21" i="4"/>
  <c r="EH21" i="4"/>
  <c r="EF21" i="4"/>
  <c r="ED21" i="4"/>
  <c r="EB21" i="4"/>
  <c r="DZ21" i="4"/>
  <c r="DX21" i="4"/>
  <c r="DV21" i="4"/>
  <c r="DR21" i="4"/>
  <c r="DP21" i="4"/>
  <c r="DM21" i="4"/>
  <c r="DK21" i="4"/>
  <c r="DI21" i="4"/>
  <c r="DG21" i="4"/>
  <c r="DE21" i="4"/>
  <c r="DC21" i="4"/>
  <c r="DA21" i="4"/>
  <c r="CY21" i="4"/>
  <c r="CW21" i="4"/>
  <c r="CU21" i="4"/>
  <c r="CS21" i="4"/>
  <c r="CQ21" i="4"/>
  <c r="CO21" i="4"/>
  <c r="CL21" i="4"/>
  <c r="CJ21" i="4"/>
  <c r="CH21" i="4"/>
  <c r="CF21" i="4"/>
  <c r="CD21" i="4"/>
  <c r="CB21" i="4"/>
  <c r="BZ21" i="4"/>
  <c r="BX21" i="4"/>
  <c r="BV21" i="4"/>
  <c r="BT21" i="4"/>
  <c r="BR21" i="4"/>
  <c r="BP21" i="4"/>
  <c r="BN21" i="4"/>
  <c r="BL21" i="4"/>
  <c r="BJ21" i="4"/>
  <c r="BH21" i="4"/>
  <c r="BF21" i="4"/>
  <c r="BD21" i="4"/>
  <c r="BB21" i="4"/>
  <c r="AZ21" i="4"/>
  <c r="AX21" i="4"/>
  <c r="AV21" i="4"/>
  <c r="AT21" i="4"/>
  <c r="AR21" i="4"/>
  <c r="AP21" i="4"/>
  <c r="AN21" i="4"/>
  <c r="AL21" i="4"/>
  <c r="AJ21" i="4"/>
  <c r="AH21" i="4"/>
  <c r="AF21" i="4"/>
  <c r="AD21" i="4"/>
  <c r="AB21" i="4"/>
  <c r="Z21" i="4"/>
  <c r="X21" i="4"/>
  <c r="V21" i="4"/>
  <c r="T21" i="4"/>
  <c r="R21" i="4"/>
  <c r="P21" i="4"/>
  <c r="N21" i="4"/>
  <c r="L21" i="4"/>
  <c r="J21" i="4"/>
  <c r="H21" i="4"/>
  <c r="F21" i="4"/>
  <c r="MO205" i="4"/>
  <c r="MP205" i="4" s="1"/>
  <c r="MO206" i="4"/>
  <c r="MP206" i="4" s="1"/>
  <c r="MO207" i="4"/>
  <c r="MP207" i="4" s="1"/>
  <c r="MO208" i="4"/>
  <c r="MP208" i="4" s="1"/>
  <c r="MO209" i="4"/>
  <c r="MP209" i="4" s="1"/>
  <c r="MO210" i="4"/>
  <c r="MP210" i="4" s="1"/>
  <c r="MO211" i="4"/>
  <c r="MP211" i="4" s="1"/>
  <c r="MO212" i="4"/>
  <c r="MP212" i="4" s="1"/>
  <c r="FM21" i="4" l="1"/>
  <c r="IM21" i="4"/>
  <c r="JJ21" i="4"/>
  <c r="JK19" i="4"/>
  <c r="JK22" i="4" s="1"/>
  <c r="JO21" i="4"/>
  <c r="JP19" i="4"/>
  <c r="JP22" i="4" s="1"/>
  <c r="JT21" i="4"/>
  <c r="JU19" i="4"/>
  <c r="JU22" i="4" s="1"/>
  <c r="JX21" i="4"/>
  <c r="JY19" i="4"/>
  <c r="JY22" i="4" s="1"/>
  <c r="KB21" i="4"/>
  <c r="KC19" i="4"/>
  <c r="KC22" i="4" s="1"/>
  <c r="KF21" i="4"/>
  <c r="KG19" i="4"/>
  <c r="KG22" i="4" s="1"/>
  <c r="KJ21" i="4"/>
  <c r="KK19" i="4"/>
  <c r="KK22" i="4" s="1"/>
  <c r="KN21" i="4"/>
  <c r="KO19" i="4"/>
  <c r="KO22" i="4" s="1"/>
  <c r="KR21" i="4"/>
  <c r="KS19" i="4"/>
  <c r="KS22" i="4" s="1"/>
  <c r="KX21" i="4"/>
  <c r="KY19" i="4"/>
  <c r="KY22" i="4" s="1"/>
  <c r="LA19" i="4"/>
  <c r="LA22" i="4" s="1"/>
  <c r="LD21" i="4"/>
  <c r="LE19" i="4"/>
  <c r="LE22" i="4" s="1"/>
  <c r="LH21" i="4"/>
  <c r="LI19" i="4"/>
  <c r="LI22" i="4" s="1"/>
  <c r="LL21" i="4"/>
  <c r="LM19" i="4"/>
  <c r="LM22" i="4" s="1"/>
  <c r="LN21" i="4"/>
  <c r="LO19" i="4"/>
  <c r="LO22" i="4" s="1"/>
  <c r="LR21" i="4"/>
  <c r="LS19" i="4"/>
  <c r="LS22" i="4" s="1"/>
  <c r="LV21" i="4"/>
  <c r="LW19" i="4"/>
  <c r="LW22" i="4" s="1"/>
  <c r="LZ21" i="4"/>
  <c r="MA19" i="4"/>
  <c r="MA22" i="4" s="1"/>
  <c r="MD21" i="4"/>
  <c r="ME19" i="4"/>
  <c r="ME22" i="4" s="1"/>
  <c r="MH21" i="4"/>
  <c r="MI19" i="4"/>
  <c r="MI22" i="4" s="1"/>
  <c r="MM19" i="4"/>
  <c r="MM22" i="4" s="1"/>
  <c r="JT19" i="4"/>
  <c r="JT22" i="4" s="1"/>
  <c r="KB19" i="4"/>
  <c r="KB22" i="4" s="1"/>
  <c r="KI21" i="4"/>
  <c r="KJ19" i="4"/>
  <c r="KJ22" i="4" s="1"/>
  <c r="KQ21" i="4"/>
  <c r="KR19" i="4"/>
  <c r="KR22" i="4" s="1"/>
  <c r="LC21" i="4"/>
  <c r="LD19" i="4"/>
  <c r="LD22" i="4" s="1"/>
  <c r="LL19" i="4"/>
  <c r="LL22" i="4" s="1"/>
  <c r="LR19" i="4"/>
  <c r="LR22" i="4" s="1"/>
  <c r="LZ19" i="4"/>
  <c r="LZ22" i="4" s="1"/>
  <c r="MH19" i="4"/>
  <c r="MH22" i="4" s="1"/>
  <c r="JP21" i="4"/>
  <c r="JQ19" i="4"/>
  <c r="JQ22" i="4" s="1"/>
  <c r="KH19" i="4"/>
  <c r="KH22" i="4" s="1"/>
  <c r="KZ19" i="4"/>
  <c r="KZ22" i="4" s="1"/>
  <c r="LI21" i="4"/>
  <c r="LJ19" i="4"/>
  <c r="LJ22" i="4" s="1"/>
  <c r="LW21" i="4"/>
  <c r="LX19" i="4"/>
  <c r="LX22" i="4" s="1"/>
  <c r="MN19" i="4"/>
  <c r="MN22" i="4" s="1"/>
  <c r="KL19" i="4"/>
  <c r="KL22" i="4" s="1"/>
  <c r="LM21" i="4"/>
  <c r="LF19" i="4"/>
  <c r="LF22" i="4" s="1"/>
  <c r="KV19" i="4"/>
  <c r="KV22" i="4" s="1"/>
  <c r="DU19" i="4"/>
  <c r="DU22" i="4" s="1"/>
  <c r="FV19" i="4"/>
  <c r="FV22" i="4" s="1"/>
  <c r="FZ19" i="4"/>
  <c r="FZ22" i="4" s="1"/>
  <c r="GD19" i="4"/>
  <c r="GD22" i="4" s="1"/>
  <c r="GH19" i="4"/>
  <c r="GH22" i="4" s="1"/>
  <c r="GL19" i="4"/>
  <c r="GL22" i="4" s="1"/>
  <c r="GP19" i="4"/>
  <c r="GP22" i="4" s="1"/>
  <c r="GU19" i="4"/>
  <c r="GU22" i="4" s="1"/>
  <c r="GY19" i="4"/>
  <c r="GY22" i="4" s="1"/>
  <c r="HC19" i="4"/>
  <c r="HC22" i="4" s="1"/>
  <c r="HG19" i="4"/>
  <c r="HG22" i="4" s="1"/>
  <c r="HS19" i="4"/>
  <c r="HS22" i="4" s="1"/>
  <c r="HW19" i="4"/>
  <c r="HW22" i="4" s="1"/>
  <c r="IB19" i="4"/>
  <c r="IB22" i="4" s="1"/>
  <c r="IF19" i="4"/>
  <c r="IF22" i="4" s="1"/>
  <c r="IK19" i="4"/>
  <c r="IK22" i="4" s="1"/>
  <c r="IP19" i="4"/>
  <c r="IP22" i="4" s="1"/>
  <c r="IT19" i="4"/>
  <c r="IT22" i="4" s="1"/>
  <c r="IX19" i="4"/>
  <c r="IX22" i="4" s="1"/>
  <c r="JB19" i="4"/>
  <c r="JB22" i="4" s="1"/>
  <c r="JG19" i="4"/>
  <c r="JG22" i="4" s="1"/>
  <c r="DV19" i="4"/>
  <c r="DV22" i="4" s="1"/>
  <c r="DZ19" i="4"/>
  <c r="DZ22" i="4" s="1"/>
  <c r="ED19" i="4"/>
  <c r="ED22" i="4" s="1"/>
  <c r="EH19" i="4"/>
  <c r="EH22" i="4" s="1"/>
  <c r="EL19" i="4"/>
  <c r="EL22" i="4" s="1"/>
  <c r="EP19" i="4"/>
  <c r="EP22" i="4" s="1"/>
  <c r="ET19" i="4"/>
  <c r="ET22" i="4" s="1"/>
  <c r="EX19" i="4"/>
  <c r="EX22" i="4" s="1"/>
  <c r="FB19" i="4"/>
  <c r="FB22" i="4" s="1"/>
  <c r="FF19" i="4"/>
  <c r="FF22" i="4" s="1"/>
  <c r="FJ19" i="4"/>
  <c r="FJ22" i="4" s="1"/>
  <c r="FP19" i="4"/>
  <c r="FP22" i="4" s="1"/>
  <c r="D19" i="4"/>
  <c r="D22" i="4" s="1"/>
  <c r="JI21" i="4"/>
  <c r="JJ19" i="4"/>
  <c r="JJ22" i="4" s="1"/>
  <c r="JM21" i="4"/>
  <c r="JN19" i="4"/>
  <c r="JN22" i="4" s="1"/>
  <c r="JQ21" i="4"/>
  <c r="JR19" i="4"/>
  <c r="JR22" i="4" s="1"/>
  <c r="JZ21" i="4"/>
  <c r="KA19" i="4"/>
  <c r="KA22" i="4" s="1"/>
  <c r="KD21" i="4"/>
  <c r="KE19" i="4"/>
  <c r="KE22" i="4" s="1"/>
  <c r="KH21" i="4"/>
  <c r="KI19" i="4"/>
  <c r="KI22" i="4" s="1"/>
  <c r="KL21" i="4"/>
  <c r="KM19" i="4"/>
  <c r="KM22" i="4" s="1"/>
  <c r="KP21" i="4"/>
  <c r="KQ19" i="4"/>
  <c r="KQ22" i="4" s="1"/>
  <c r="KV21" i="4"/>
  <c r="KW19" i="4"/>
  <c r="KW22" i="4" s="1"/>
  <c r="KZ21" i="4"/>
  <c r="LB21" i="4"/>
  <c r="LC19" i="4"/>
  <c r="LC22" i="4" s="1"/>
  <c r="LF21" i="4"/>
  <c r="LG19" i="4"/>
  <c r="LG22" i="4" s="1"/>
  <c r="LJ21" i="4"/>
  <c r="LK19" i="4"/>
  <c r="LK22" i="4" s="1"/>
  <c r="LP21" i="4"/>
  <c r="LQ19" i="4"/>
  <c r="LQ22" i="4" s="1"/>
  <c r="LT21" i="4"/>
  <c r="LU19" i="4"/>
  <c r="LU22" i="4" s="1"/>
  <c r="LX21" i="4"/>
  <c r="LY19" i="4"/>
  <c r="LY22" i="4" s="1"/>
  <c r="MB21" i="4"/>
  <c r="MC19" i="4"/>
  <c r="MC22" i="4" s="1"/>
  <c r="MF21" i="4"/>
  <c r="MG19" i="4"/>
  <c r="MG22" i="4" s="1"/>
  <c r="MK19" i="4"/>
  <c r="MK22" i="4" s="1"/>
  <c r="JN21" i="4"/>
  <c r="JO19" i="4"/>
  <c r="JO22" i="4" s="1"/>
  <c r="JX19" i="4"/>
  <c r="JX22" i="4" s="1"/>
  <c r="KE21" i="4"/>
  <c r="KF19" i="4"/>
  <c r="KF22" i="4" s="1"/>
  <c r="KM21" i="4"/>
  <c r="KN19" i="4"/>
  <c r="KN22" i="4" s="1"/>
  <c r="KW21" i="4"/>
  <c r="KX19" i="4"/>
  <c r="KX22" i="4" s="1"/>
  <c r="LG21" i="4"/>
  <c r="LH19" i="4"/>
  <c r="LH22" i="4" s="1"/>
  <c r="LN19" i="4"/>
  <c r="LN22" i="4" s="1"/>
  <c r="LV19" i="4"/>
  <c r="LV22" i="4" s="1"/>
  <c r="MD19" i="4"/>
  <c r="MD22" i="4" s="1"/>
  <c r="ML19" i="4"/>
  <c r="ML22" i="4" s="1"/>
  <c r="JY21" i="4"/>
  <c r="JZ19" i="4"/>
  <c r="JZ22" i="4" s="1"/>
  <c r="KO21" i="4"/>
  <c r="KP19" i="4"/>
  <c r="KP22" i="4" s="1"/>
  <c r="LA21" i="4"/>
  <c r="LB19" i="4"/>
  <c r="LB22" i="4" s="1"/>
  <c r="LO21" i="4"/>
  <c r="LP19" i="4"/>
  <c r="LP22" i="4" s="1"/>
  <c r="ME21" i="4"/>
  <c r="MF19" i="4"/>
  <c r="MF22" i="4" s="1"/>
  <c r="JV19" i="4"/>
  <c r="JV22" i="4" s="1"/>
  <c r="MA21" i="4"/>
  <c r="MB19" i="4"/>
  <c r="MB22" i="4" s="1"/>
  <c r="KC21" i="4"/>
  <c r="KD19" i="4"/>
  <c r="KD22" i="4" s="1"/>
  <c r="MJ19" i="4"/>
  <c r="MJ22" i="4" s="1"/>
  <c r="LS21" i="4"/>
  <c r="LT19" i="4"/>
  <c r="LT22" i="4" s="1"/>
  <c r="FT19" i="4"/>
  <c r="FT22" i="4" s="1"/>
  <c r="FX19" i="4"/>
  <c r="FX22" i="4" s="1"/>
  <c r="GB19" i="4"/>
  <c r="GB22" i="4" s="1"/>
  <c r="GF19" i="4"/>
  <c r="GF22" i="4" s="1"/>
  <c r="GJ19" i="4"/>
  <c r="GJ22" i="4" s="1"/>
  <c r="GN19" i="4"/>
  <c r="GN22" i="4" s="1"/>
  <c r="GS19" i="4"/>
  <c r="GS22" i="4" s="1"/>
  <c r="GW19" i="4"/>
  <c r="GW22" i="4" s="1"/>
  <c r="HA19" i="4"/>
  <c r="HA22" i="4" s="1"/>
  <c r="HE19" i="4"/>
  <c r="HE22" i="4" s="1"/>
  <c r="HU19" i="4"/>
  <c r="HU22" i="4" s="1"/>
  <c r="HZ19" i="4"/>
  <c r="HZ22" i="4" s="1"/>
  <c r="ID19" i="4"/>
  <c r="ID22" i="4" s="1"/>
  <c r="II19" i="4"/>
  <c r="II22" i="4" s="1"/>
  <c r="IN19" i="4"/>
  <c r="IN22" i="4" s="1"/>
  <c r="IR19" i="4"/>
  <c r="IR22" i="4" s="1"/>
  <c r="IV19" i="4"/>
  <c r="IV22" i="4" s="1"/>
  <c r="IZ19" i="4"/>
  <c r="IZ22" i="4" s="1"/>
  <c r="JD19" i="4"/>
  <c r="JD22" i="4" s="1"/>
  <c r="JI19" i="4"/>
  <c r="JI22" i="4" s="1"/>
  <c r="DX19" i="4"/>
  <c r="DX22" i="4" s="1"/>
  <c r="EB19" i="4"/>
  <c r="EB22" i="4" s="1"/>
  <c r="EF19" i="4"/>
  <c r="EF22" i="4" s="1"/>
  <c r="EJ19" i="4"/>
  <c r="EJ22" i="4" s="1"/>
  <c r="EN19" i="4"/>
  <c r="EN22" i="4" s="1"/>
  <c r="ER19" i="4"/>
  <c r="ER22" i="4" s="1"/>
  <c r="EV19" i="4"/>
  <c r="EV22" i="4" s="1"/>
  <c r="EZ19" i="4"/>
  <c r="EZ22" i="4" s="1"/>
  <c r="FD19" i="4"/>
  <c r="FD22" i="4" s="1"/>
  <c r="FH19" i="4"/>
  <c r="FH22" i="4" s="1"/>
  <c r="FN19" i="4"/>
  <c r="FN22" i="4" s="1"/>
  <c r="FR19" i="4"/>
  <c r="FR22" i="4" s="1"/>
  <c r="HK19" i="4"/>
  <c r="HK22" i="4" s="1"/>
  <c r="HO19" i="4"/>
  <c r="HO22" i="4" s="1"/>
  <c r="HI19" i="4"/>
  <c r="HI22" i="4" s="1"/>
  <c r="HM19" i="4"/>
  <c r="HM22" i="4" s="1"/>
  <c r="HQ19" i="4"/>
  <c r="HQ22" i="4" s="1"/>
  <c r="MO29" i="4" l="1"/>
  <c r="MO30" i="4"/>
  <c r="MP30" i="4" s="1"/>
  <c r="MO31" i="4"/>
  <c r="MP31" i="4" s="1"/>
  <c r="MO32" i="4"/>
  <c r="MP32" i="4" s="1"/>
  <c r="MO33" i="4"/>
  <c r="MP33" i="4" s="1"/>
  <c r="MO34" i="4"/>
  <c r="MP34" i="4" s="1"/>
  <c r="MO35" i="4"/>
  <c r="MP35" i="4" s="1"/>
  <c r="MO36" i="4"/>
  <c r="MP36" i="4" s="1"/>
  <c r="MO37" i="4"/>
  <c r="MP37" i="4" s="1"/>
  <c r="MO38" i="4"/>
  <c r="MP38" i="4" s="1"/>
  <c r="MO39" i="4"/>
  <c r="MP39" i="4" s="1"/>
  <c r="MO40" i="4"/>
  <c r="MP40" i="4" s="1"/>
  <c r="MO41" i="4"/>
  <c r="MP41" i="4" s="1"/>
  <c r="MO42" i="4"/>
  <c r="MP42" i="4" s="1"/>
  <c r="MO43" i="4"/>
  <c r="MP43" i="4" s="1"/>
  <c r="MO44" i="4"/>
  <c r="MP44" i="4" s="1"/>
  <c r="MO45" i="4"/>
  <c r="MP45" i="4" s="1"/>
  <c r="MO46" i="4"/>
  <c r="MP46" i="4" s="1"/>
  <c r="MO47" i="4"/>
  <c r="MP47" i="4" s="1"/>
  <c r="MO48" i="4"/>
  <c r="MP48" i="4" s="1"/>
  <c r="MO49" i="4"/>
  <c r="MP49" i="4" s="1"/>
  <c r="MO50" i="4"/>
  <c r="MP50" i="4" s="1"/>
  <c r="MO51" i="4"/>
  <c r="MP51" i="4" s="1"/>
  <c r="MO52" i="4"/>
  <c r="MP52" i="4" s="1"/>
  <c r="MO53" i="4"/>
  <c r="MP53" i="4" s="1"/>
  <c r="MO54" i="4"/>
  <c r="MP54" i="4" s="1"/>
  <c r="MO55" i="4"/>
  <c r="MP55" i="4" s="1"/>
  <c r="MO56" i="4"/>
  <c r="MP56" i="4" s="1"/>
  <c r="MO57" i="4"/>
  <c r="MP57" i="4" s="1"/>
  <c r="MO58" i="4"/>
  <c r="MP58" i="4" s="1"/>
  <c r="MO59" i="4"/>
  <c r="MP59" i="4" s="1"/>
  <c r="MO60" i="4"/>
  <c r="MP60" i="4" s="1"/>
  <c r="MO61" i="4"/>
  <c r="MP61" i="4" s="1"/>
  <c r="MO62" i="4"/>
  <c r="MP62" i="4" s="1"/>
  <c r="MO63" i="4"/>
  <c r="MP63" i="4" s="1"/>
  <c r="MO64" i="4"/>
  <c r="MP64" i="4" s="1"/>
  <c r="MO65" i="4"/>
  <c r="MP65" i="4" s="1"/>
  <c r="MO66" i="4"/>
  <c r="MP66" i="4" s="1"/>
  <c r="MO67" i="4"/>
  <c r="MP67" i="4" s="1"/>
  <c r="MO68" i="4"/>
  <c r="MP68" i="4" s="1"/>
  <c r="MO69" i="4"/>
  <c r="MP69" i="4" s="1"/>
  <c r="MO70" i="4"/>
  <c r="MP70" i="4" s="1"/>
  <c r="MO71" i="4"/>
  <c r="MP71" i="4" s="1"/>
  <c r="MO72" i="4"/>
  <c r="MP72" i="4" s="1"/>
  <c r="MO73" i="4"/>
  <c r="MP73" i="4" s="1"/>
  <c r="MO74" i="4"/>
  <c r="MP74" i="4" s="1"/>
  <c r="MO75" i="4"/>
  <c r="MP75" i="4" s="1"/>
  <c r="MO76" i="4"/>
  <c r="MP76" i="4" s="1"/>
  <c r="MO77" i="4"/>
  <c r="MP77" i="4" s="1"/>
  <c r="MO78" i="4"/>
  <c r="MP78" i="4" s="1"/>
  <c r="MO79" i="4"/>
  <c r="MP79" i="4" s="1"/>
  <c r="MO80" i="4"/>
  <c r="MP80" i="4" s="1"/>
  <c r="MO81" i="4"/>
  <c r="MP81" i="4" s="1"/>
  <c r="MO82" i="4"/>
  <c r="MP82" i="4" s="1"/>
  <c r="MO83" i="4"/>
  <c r="MP83" i="4" s="1"/>
  <c r="MO84" i="4"/>
  <c r="MP84" i="4" s="1"/>
  <c r="MO85" i="4"/>
  <c r="MP85" i="4" s="1"/>
  <c r="MO86" i="4"/>
  <c r="MP86" i="4" s="1"/>
  <c r="MO87" i="4"/>
  <c r="MP87" i="4" s="1"/>
  <c r="MO88" i="4"/>
  <c r="MP88" i="4" s="1"/>
  <c r="MO89" i="4"/>
  <c r="MP89" i="4" s="1"/>
  <c r="MO90" i="4"/>
  <c r="MP90" i="4" s="1"/>
  <c r="MO91" i="4"/>
  <c r="MP91" i="4" s="1"/>
  <c r="MO92" i="4"/>
  <c r="MP92" i="4" s="1"/>
  <c r="MO93" i="4"/>
  <c r="MP93" i="4" s="1"/>
  <c r="MO94" i="4"/>
  <c r="MP94" i="4" s="1"/>
  <c r="MO95" i="4"/>
  <c r="MP95" i="4" s="1"/>
  <c r="MO96" i="4"/>
  <c r="MP96" i="4" s="1"/>
  <c r="MO97" i="4"/>
  <c r="MP97" i="4" s="1"/>
  <c r="MO98" i="4"/>
  <c r="MP98" i="4" s="1"/>
  <c r="MO99" i="4"/>
  <c r="MP99" i="4" s="1"/>
  <c r="MO100" i="4"/>
  <c r="MP100" i="4" s="1"/>
  <c r="MO101" i="4"/>
  <c r="MP101" i="4" s="1"/>
  <c r="MO102" i="4"/>
  <c r="MP102" i="4" s="1"/>
  <c r="MO103" i="4"/>
  <c r="MP103" i="4" s="1"/>
  <c r="MO104" i="4"/>
  <c r="MP104" i="4" s="1"/>
  <c r="MO105" i="4"/>
  <c r="MP105" i="4" s="1"/>
  <c r="MO106" i="4"/>
  <c r="MP106" i="4" s="1"/>
  <c r="MO107" i="4"/>
  <c r="MP107" i="4" s="1"/>
  <c r="MO108" i="4"/>
  <c r="MP108" i="4" s="1"/>
  <c r="MO109" i="4"/>
  <c r="MP109" i="4" s="1"/>
  <c r="MO110" i="4"/>
  <c r="MP110" i="4" s="1"/>
  <c r="MO111" i="4"/>
  <c r="MP111" i="4" s="1"/>
  <c r="MO112" i="4"/>
  <c r="MP112" i="4" s="1"/>
  <c r="MO113" i="4"/>
  <c r="MP113" i="4" s="1"/>
  <c r="MO114" i="4"/>
  <c r="MP114" i="4" s="1"/>
  <c r="MO115" i="4"/>
  <c r="MP115" i="4" s="1"/>
  <c r="MO116" i="4"/>
  <c r="MP116" i="4" s="1"/>
  <c r="MO117" i="4"/>
  <c r="MP117" i="4" s="1"/>
  <c r="MO118" i="4"/>
  <c r="MP118" i="4" s="1"/>
  <c r="MO119" i="4"/>
  <c r="MP119" i="4" s="1"/>
  <c r="MO120" i="4"/>
  <c r="MP120" i="4" s="1"/>
  <c r="MO121" i="4"/>
  <c r="MP121" i="4" s="1"/>
  <c r="MO122" i="4"/>
  <c r="MP122" i="4" s="1"/>
  <c r="MO123" i="4"/>
  <c r="MP123" i="4" s="1"/>
  <c r="MO124" i="4"/>
  <c r="MP124" i="4" s="1"/>
  <c r="MO125" i="4"/>
  <c r="MP125" i="4" s="1"/>
  <c r="MO126" i="4"/>
  <c r="MP126" i="4" s="1"/>
  <c r="MO127" i="4"/>
  <c r="MP127" i="4" s="1"/>
  <c r="MO128" i="4"/>
  <c r="MP128" i="4" s="1"/>
  <c r="MO129" i="4"/>
  <c r="MP129" i="4" s="1"/>
  <c r="MO130" i="4"/>
  <c r="MP130" i="4" s="1"/>
  <c r="MO131" i="4"/>
  <c r="MP131" i="4" s="1"/>
  <c r="MO132" i="4"/>
  <c r="MP132" i="4" s="1"/>
  <c r="MO133" i="4"/>
  <c r="MP133" i="4" s="1"/>
  <c r="MO134" i="4"/>
  <c r="MP134" i="4" s="1"/>
  <c r="MO135" i="4"/>
  <c r="MP135" i="4" s="1"/>
  <c r="MO136" i="4"/>
  <c r="MP136" i="4" s="1"/>
  <c r="MO137" i="4"/>
  <c r="MP137" i="4" s="1"/>
  <c r="MO138" i="4"/>
  <c r="MP138" i="4" s="1"/>
  <c r="MO139" i="4"/>
  <c r="MP139" i="4" s="1"/>
  <c r="MO140" i="4"/>
  <c r="MP140" i="4" s="1"/>
  <c r="MO141" i="4"/>
  <c r="MP141" i="4" s="1"/>
  <c r="MO142" i="4"/>
  <c r="MP142" i="4" s="1"/>
  <c r="MO143" i="4"/>
  <c r="MP143" i="4" s="1"/>
  <c r="MO144" i="4"/>
  <c r="MP144" i="4" s="1"/>
  <c r="MO145" i="4"/>
  <c r="MP145" i="4" s="1"/>
  <c r="MO146" i="4"/>
  <c r="MP146" i="4" s="1"/>
  <c r="MO147" i="4"/>
  <c r="MP147" i="4" s="1"/>
  <c r="MO148" i="4"/>
  <c r="MP148" i="4" s="1"/>
  <c r="MO149" i="4"/>
  <c r="MP149" i="4" s="1"/>
  <c r="MO150" i="4"/>
  <c r="MP150" i="4" s="1"/>
  <c r="MO152" i="4"/>
  <c r="MP152" i="4" s="1"/>
  <c r="MO153" i="4"/>
  <c r="MP153" i="4" s="1"/>
  <c r="MO154" i="4"/>
  <c r="MP154" i="4" s="1"/>
  <c r="MO155" i="4"/>
  <c r="MP155" i="4" s="1"/>
  <c r="MO156" i="4"/>
  <c r="MP156" i="4" s="1"/>
  <c r="MO157" i="4"/>
  <c r="MP157" i="4" s="1"/>
  <c r="MO158" i="4"/>
  <c r="MP158" i="4" s="1"/>
  <c r="MO159" i="4"/>
  <c r="MP159" i="4" s="1"/>
  <c r="MO160" i="4"/>
  <c r="MP160" i="4" s="1"/>
  <c r="MO161" i="4"/>
  <c r="MP161" i="4" s="1"/>
  <c r="MO162" i="4"/>
  <c r="MP162" i="4" s="1"/>
  <c r="MO163" i="4"/>
  <c r="MP163" i="4" s="1"/>
  <c r="MO164" i="4"/>
  <c r="MP164" i="4" s="1"/>
  <c r="MO165" i="4"/>
  <c r="MP165" i="4" s="1"/>
  <c r="MO166" i="4"/>
  <c r="MP166" i="4" s="1"/>
  <c r="MO167" i="4"/>
  <c r="MP167" i="4" s="1"/>
  <c r="MO168" i="4"/>
  <c r="MP168" i="4" s="1"/>
  <c r="MO169" i="4"/>
  <c r="MP169" i="4" s="1"/>
  <c r="MO170" i="4"/>
  <c r="MP170" i="4" s="1"/>
  <c r="MO171" i="4"/>
  <c r="MP171" i="4" s="1"/>
  <c r="MO172" i="4"/>
  <c r="MP172" i="4" s="1"/>
  <c r="MO173" i="4"/>
  <c r="MP173" i="4" s="1"/>
  <c r="MO174" i="4"/>
  <c r="MP174" i="4" s="1"/>
  <c r="MO175" i="4"/>
  <c r="MP175" i="4" s="1"/>
  <c r="MO176" i="4"/>
  <c r="MP176" i="4" s="1"/>
  <c r="MO177" i="4"/>
  <c r="MP177" i="4" s="1"/>
  <c r="MO178" i="4"/>
  <c r="MP178" i="4" s="1"/>
  <c r="MO179" i="4"/>
  <c r="MP179" i="4" s="1"/>
  <c r="MO180" i="4"/>
  <c r="MP180" i="4" s="1"/>
  <c r="MO181" i="4"/>
  <c r="MP181" i="4" s="1"/>
  <c r="MO182" i="4"/>
  <c r="MP182" i="4" s="1"/>
  <c r="MO183" i="4"/>
  <c r="MP183" i="4" s="1"/>
  <c r="MO184" i="4"/>
  <c r="MP184" i="4" s="1"/>
  <c r="MO185" i="4"/>
  <c r="MP185" i="4" s="1"/>
  <c r="MO186" i="4"/>
  <c r="MP186" i="4" s="1"/>
  <c r="MO187" i="4"/>
  <c r="MP187" i="4" s="1"/>
  <c r="MO189" i="4"/>
  <c r="MP189" i="4" s="1"/>
  <c r="MO190" i="4"/>
  <c r="MP190" i="4" s="1"/>
  <c r="MO191" i="4"/>
  <c r="MP191" i="4" s="1"/>
  <c r="MO192" i="4"/>
  <c r="MP192" i="4" s="1"/>
  <c r="MO193" i="4"/>
  <c r="MP193" i="4" s="1"/>
  <c r="MO194" i="4"/>
  <c r="MP194" i="4" s="1"/>
  <c r="MO195" i="4"/>
  <c r="MP195" i="4" s="1"/>
  <c r="MO196" i="4"/>
  <c r="MP196" i="4" s="1"/>
  <c r="MO197" i="4"/>
  <c r="MP197" i="4" s="1"/>
  <c r="MO198" i="4"/>
  <c r="MP198" i="4" s="1"/>
  <c r="MO199" i="4"/>
  <c r="MP199" i="4" s="1"/>
  <c r="MO200" i="4"/>
  <c r="MP200" i="4" s="1"/>
  <c r="MO201" i="4"/>
  <c r="MP201" i="4" s="1"/>
  <c r="MO202" i="4"/>
  <c r="MP202" i="4" s="1"/>
  <c r="MO203" i="4"/>
  <c r="MP203" i="4" s="1"/>
  <c r="MO204" i="4"/>
  <c r="MP204" i="4" s="1"/>
  <c r="MO28" i="4" l="1"/>
  <c r="MP28" i="4" s="1"/>
  <c r="MP29" i="4"/>
  <c r="MO6" i="4"/>
  <c r="MQ6" i="4" l="1"/>
  <c r="FU4" i="67"/>
  <c r="JW4" i="67"/>
  <c r="KJ4" i="67"/>
  <c r="LL4" i="67"/>
  <c r="FV4" i="67"/>
  <c r="HD4" i="67"/>
  <c r="JB4" i="67"/>
  <c r="KC4" i="67"/>
  <c r="KN4" i="67"/>
  <c r="LK4" i="67"/>
  <c r="NE4" i="67"/>
  <c r="NG4" i="67"/>
  <c r="NI4" i="67"/>
  <c r="MI4" i="67"/>
  <c r="MK4" i="67"/>
  <c r="MM4" i="67"/>
  <c r="MO4" i="67"/>
  <c r="MQ4" i="67"/>
  <c r="MS4" i="67"/>
  <c r="MU4" i="67"/>
  <c r="MW4" i="67"/>
  <c r="MY4" i="67"/>
  <c r="NA4" i="67"/>
  <c r="NF4" i="67"/>
  <c r="NH4" i="67"/>
  <c r="ND4" i="67"/>
  <c r="MJ4" i="67"/>
  <c r="ML4" i="67"/>
  <c r="MN4" i="67"/>
  <c r="MP4" i="67"/>
  <c r="MR4" i="67"/>
  <c r="MT4" i="67"/>
  <c r="MV4" i="67"/>
  <c r="MX4" i="67"/>
  <c r="MZ4" i="67"/>
  <c r="NB4" i="67"/>
  <c r="MH4" i="67"/>
  <c r="LV4" i="67"/>
  <c r="LX4" i="67"/>
  <c r="LZ4" i="67"/>
  <c r="MB4" i="67"/>
  <c r="MD4" i="67"/>
  <c r="MF4" i="67"/>
  <c r="LT4" i="67"/>
  <c r="LP4" i="67"/>
  <c r="LR4" i="67"/>
  <c r="LN4" i="67"/>
  <c r="JX4" i="67"/>
  <c r="JZ4" i="67"/>
  <c r="KB4" i="67"/>
  <c r="KE4" i="67"/>
  <c r="KG4" i="67"/>
  <c r="KI4" i="67"/>
  <c r="KL4" i="67"/>
  <c r="KP4" i="67"/>
  <c r="KR4" i="67"/>
  <c r="KT4" i="67"/>
  <c r="KV4" i="67"/>
  <c r="KX4" i="67"/>
  <c r="KZ4" i="67"/>
  <c r="LB4" i="67"/>
  <c r="LD4" i="67"/>
  <c r="LF4" i="67"/>
  <c r="LH4" i="67"/>
  <c r="LJ4" i="67"/>
  <c r="LU4" i="67"/>
  <c r="LW4" i="67"/>
  <c r="LY4" i="67"/>
  <c r="MA4" i="67"/>
  <c r="MC4" i="67"/>
  <c r="ME4" i="67"/>
  <c r="LO4" i="67"/>
  <c r="LQ4" i="67"/>
  <c r="JV4" i="67"/>
  <c r="JY4" i="67"/>
  <c r="KA4" i="67"/>
  <c r="KD4" i="67"/>
  <c r="KF4" i="67"/>
  <c r="KH4" i="67"/>
  <c r="KK4" i="67"/>
  <c r="KM4" i="67"/>
  <c r="KO4" i="67"/>
  <c r="KQ4" i="67"/>
  <c r="KS4" i="67"/>
  <c r="KU4" i="67"/>
  <c r="KW4" i="67"/>
  <c r="KY4" i="67"/>
  <c r="LA4" i="67"/>
  <c r="LC4" i="67"/>
  <c r="LE4" i="67"/>
  <c r="LI4" i="67"/>
  <c r="LG4" i="67"/>
  <c r="JA4" i="67"/>
  <c r="JD4" i="67"/>
  <c r="JF4" i="67"/>
  <c r="JH4" i="67"/>
  <c r="JJ4" i="67"/>
  <c r="JL4" i="67"/>
  <c r="JN4" i="67"/>
  <c r="JP4" i="67"/>
  <c r="JR4" i="67"/>
  <c r="IH4" i="67"/>
  <c r="IJ4" i="67"/>
  <c r="IL4" i="67"/>
  <c r="IO4" i="67"/>
  <c r="IQ4" i="67"/>
  <c r="IS4" i="67"/>
  <c r="IU4" i="67"/>
  <c r="IX4" i="67"/>
  <c r="JU4" i="67"/>
  <c r="JC4" i="67"/>
  <c r="JE4" i="67"/>
  <c r="JG4" i="67"/>
  <c r="JI4" i="67"/>
  <c r="JK4" i="67"/>
  <c r="JM4" i="67"/>
  <c r="JO4" i="67"/>
  <c r="JQ4" i="67"/>
  <c r="JS4" i="67"/>
  <c r="IZ4" i="67"/>
  <c r="II4" i="67"/>
  <c r="IK4" i="67"/>
  <c r="IM4" i="67"/>
  <c r="IN4" i="67"/>
  <c r="IP4" i="67"/>
  <c r="IR4" i="67"/>
  <c r="IT4" i="67"/>
  <c r="IV4" i="67"/>
  <c r="IW4" i="67"/>
  <c r="IG4" i="67"/>
  <c r="HY4" i="67"/>
  <c r="IA4" i="67"/>
  <c r="IC4" i="67"/>
  <c r="IE4" i="67"/>
  <c r="HZ4" i="67"/>
  <c r="ID4" i="67"/>
  <c r="HW4" i="67"/>
  <c r="HH4" i="67"/>
  <c r="HJ4" i="67"/>
  <c r="HL4" i="67"/>
  <c r="HN4" i="67"/>
  <c r="HP4" i="67"/>
  <c r="HR4" i="67"/>
  <c r="HT4" i="67"/>
  <c r="HF4" i="67"/>
  <c r="GV4" i="67"/>
  <c r="GX4" i="67"/>
  <c r="GZ4" i="67"/>
  <c r="HB4" i="67"/>
  <c r="GT4" i="67"/>
  <c r="FZ4" i="67"/>
  <c r="GB4" i="67"/>
  <c r="GD4" i="67"/>
  <c r="GF4" i="67"/>
  <c r="GH4" i="67"/>
  <c r="GJ4" i="67"/>
  <c r="GL4" i="67"/>
  <c r="GN4" i="67"/>
  <c r="GP4" i="67"/>
  <c r="GR4" i="67"/>
  <c r="FX4" i="67"/>
  <c r="FH4" i="67"/>
  <c r="FJ4" i="67"/>
  <c r="FL4" i="67"/>
  <c r="FN4" i="67"/>
  <c r="HX4" i="67"/>
  <c r="IB4" i="67"/>
  <c r="HG4" i="67"/>
  <c r="HI4" i="67"/>
  <c r="HK4" i="67"/>
  <c r="HM4" i="67"/>
  <c r="HO4" i="67"/>
  <c r="HQ4" i="67"/>
  <c r="HS4" i="67"/>
  <c r="HU4" i="67"/>
  <c r="GU4" i="67"/>
  <c r="GW4" i="67"/>
  <c r="GY4" i="67"/>
  <c r="HA4" i="67"/>
  <c r="HC4" i="67"/>
  <c r="FY4" i="67"/>
  <c r="GA4" i="67"/>
  <c r="GC4" i="67"/>
  <c r="GE4" i="67"/>
  <c r="GG4" i="67"/>
  <c r="GI4" i="67"/>
  <c r="GK4" i="67"/>
  <c r="GM4" i="67"/>
  <c r="GO4" i="67"/>
  <c r="GQ4" i="67"/>
  <c r="FG4" i="67"/>
  <c r="FI4" i="67"/>
  <c r="FK4" i="67"/>
  <c r="FM4" i="67"/>
  <c r="FO4" i="67"/>
  <c r="FP4" i="67"/>
  <c r="FR4" i="67"/>
  <c r="FT4" i="67"/>
  <c r="FF4" i="67"/>
  <c r="EE4" i="67"/>
  <c r="EG4" i="67"/>
  <c r="EI4" i="67"/>
  <c r="EK4" i="67"/>
  <c r="EM4" i="67"/>
  <c r="EO4" i="67"/>
  <c r="EQ4" i="67"/>
  <c r="ES4" i="67"/>
  <c r="EU4" i="67"/>
  <c r="EW4" i="67"/>
  <c r="EY4" i="67"/>
  <c r="FA4" i="67"/>
  <c r="FC4" i="67"/>
  <c r="EC4" i="67"/>
  <c r="DX4" i="67"/>
  <c r="DZ4" i="67"/>
  <c r="DA4" i="67"/>
  <c r="DC4" i="67"/>
  <c r="DE4" i="67"/>
  <c r="DG4" i="67"/>
  <c r="DI4" i="67"/>
  <c r="DK4" i="67"/>
  <c r="DM4" i="67"/>
  <c r="DO4" i="67"/>
  <c r="DQ4" i="67"/>
  <c r="DS4" i="67"/>
  <c r="DU4" i="67"/>
  <c r="CI4" i="67"/>
  <c r="CK4" i="67"/>
  <c r="CM4" i="67"/>
  <c r="CO4" i="67"/>
  <c r="CQ4" i="67"/>
  <c r="CS4" i="67"/>
  <c r="CT4" i="67"/>
  <c r="CV4" i="67"/>
  <c r="CX4" i="67"/>
  <c r="FQ4" i="67"/>
  <c r="FS4" i="67"/>
  <c r="ED4" i="67"/>
  <c r="EF4" i="67"/>
  <c r="EH4" i="67"/>
  <c r="EJ4" i="67"/>
  <c r="EL4" i="67"/>
  <c r="EN4" i="67"/>
  <c r="EP4" i="67"/>
  <c r="ER4" i="67"/>
  <c r="ET4" i="67"/>
  <c r="EV4" i="67"/>
  <c r="EX4" i="67"/>
  <c r="EZ4" i="67"/>
  <c r="FB4" i="67"/>
  <c r="FD4" i="67"/>
  <c r="DY4" i="67"/>
  <c r="EA4" i="67"/>
  <c r="DW4" i="67"/>
  <c r="DB4" i="67"/>
  <c r="DD4" i="67"/>
  <c r="DF4" i="67"/>
  <c r="DH4" i="67"/>
  <c r="DJ4" i="67"/>
  <c r="DL4" i="67"/>
  <c r="DN4" i="67"/>
  <c r="DP4" i="67"/>
  <c r="DR4" i="67"/>
  <c r="DT4" i="67"/>
  <c r="CZ4" i="67"/>
  <c r="CJ4" i="67"/>
  <c r="CL4" i="67"/>
  <c r="CN4" i="67"/>
  <c r="CP4" i="67"/>
  <c r="CR4" i="67"/>
  <c r="CU4" i="67"/>
  <c r="CW4" i="67"/>
  <c r="CH4" i="67"/>
  <c r="BF4" i="67"/>
  <c r="BH4" i="67"/>
  <c r="BJ4" i="67"/>
  <c r="BL4" i="67"/>
  <c r="BN4" i="67"/>
  <c r="BP4" i="67"/>
  <c r="BR4" i="67"/>
  <c r="BT4" i="67"/>
  <c r="BV4" i="67"/>
  <c r="BX4" i="67"/>
  <c r="BZ4" i="67"/>
  <c r="CB4" i="67"/>
  <c r="CD4" i="67"/>
  <c r="CF4" i="67"/>
  <c r="K4" i="67"/>
  <c r="M4" i="67"/>
  <c r="O4" i="67"/>
  <c r="Q4" i="67"/>
  <c r="S4" i="67"/>
  <c r="U4" i="67"/>
  <c r="W4" i="67"/>
  <c r="Y4" i="67"/>
  <c r="AA4" i="67"/>
  <c r="AC4" i="67"/>
  <c r="AE4" i="67"/>
  <c r="AG4" i="67"/>
  <c r="AI4" i="67"/>
  <c r="AK4" i="67"/>
  <c r="AM4" i="67"/>
  <c r="AO4" i="67"/>
  <c r="AQ4" i="67"/>
  <c r="AS4" i="67"/>
  <c r="AU4" i="67"/>
  <c r="AW4" i="67"/>
  <c r="AY4" i="67"/>
  <c r="BA4" i="67"/>
  <c r="BC4" i="67"/>
  <c r="I4" i="67"/>
  <c r="BG4" i="67"/>
  <c r="BI4" i="67"/>
  <c r="BK4" i="67"/>
  <c r="BM4" i="67"/>
  <c r="BO4" i="67"/>
  <c r="BQ4" i="67"/>
  <c r="BS4" i="67"/>
  <c r="BU4" i="67"/>
  <c r="BW4" i="67"/>
  <c r="BY4" i="67"/>
  <c r="CA4" i="67"/>
  <c r="CC4" i="67"/>
  <c r="CE4" i="67"/>
  <c r="BE4" i="67"/>
  <c r="L4" i="67"/>
  <c r="N4" i="67"/>
  <c r="P4" i="67"/>
  <c r="R4" i="67"/>
  <c r="T4" i="67"/>
  <c r="V4" i="67"/>
  <c r="X4" i="67"/>
  <c r="Z4" i="67"/>
  <c r="AB4" i="67"/>
  <c r="AD4" i="67"/>
  <c r="AF4" i="67"/>
  <c r="AH4" i="67"/>
  <c r="AJ4" i="67"/>
  <c r="AL4" i="67"/>
  <c r="AN4" i="67"/>
  <c r="AP4" i="67"/>
  <c r="AR4" i="67"/>
  <c r="AT4" i="67"/>
  <c r="AV4" i="67"/>
  <c r="AX4" i="67"/>
  <c r="AZ4" i="67"/>
  <c r="BB4" i="67"/>
  <c r="J4" i="67"/>
  <c r="H4" i="67"/>
  <c r="MO7" i="4"/>
  <c r="MO8" i="4"/>
  <c r="MO9" i="4"/>
  <c r="MO10" i="4"/>
  <c r="MO11" i="4"/>
  <c r="MO12" i="4"/>
  <c r="MO13" i="4"/>
  <c r="MO14" i="4"/>
  <c r="MO15" i="4"/>
  <c r="MO16" i="4"/>
  <c r="MO17" i="4"/>
  <c r="JT4" i="67" l="1"/>
  <c r="MQ16" i="4"/>
  <c r="JW14" i="67"/>
  <c r="KJ14" i="67"/>
  <c r="HD14" i="67"/>
  <c r="JB14" i="67"/>
  <c r="KC14" i="67"/>
  <c r="KN14" i="67"/>
  <c r="FU14" i="67"/>
  <c r="LL14" i="67"/>
  <c r="FV14" i="67"/>
  <c r="LK14" i="67"/>
  <c r="MQ14" i="4"/>
  <c r="FU12" i="67"/>
  <c r="JW12" i="67"/>
  <c r="KJ12" i="67"/>
  <c r="LL12" i="67"/>
  <c r="FV12" i="67"/>
  <c r="HD12" i="67"/>
  <c r="JB12" i="67"/>
  <c r="KC12" i="67"/>
  <c r="KN12" i="67"/>
  <c r="LK12" i="67"/>
  <c r="MQ12" i="4"/>
  <c r="JW10" i="67"/>
  <c r="KJ10" i="67"/>
  <c r="HD10" i="67"/>
  <c r="JB10" i="67"/>
  <c r="KC10" i="67"/>
  <c r="KN10" i="67"/>
  <c r="FU10" i="67"/>
  <c r="LL10" i="67"/>
  <c r="FV10" i="67"/>
  <c r="LK10" i="67"/>
  <c r="MQ10" i="4"/>
  <c r="FU8" i="67"/>
  <c r="JW8" i="67"/>
  <c r="KJ8" i="67"/>
  <c r="LL8" i="67"/>
  <c r="FV8" i="67"/>
  <c r="HD8" i="67"/>
  <c r="JB8" i="67"/>
  <c r="KC8" i="67"/>
  <c r="KN8" i="67"/>
  <c r="LK8" i="67"/>
  <c r="MQ8" i="4"/>
  <c r="JW6" i="67"/>
  <c r="JW73" i="67" s="1"/>
  <c r="KJ6" i="67"/>
  <c r="KJ73" i="67" s="1"/>
  <c r="HD6" i="67"/>
  <c r="HD73" i="67" s="1"/>
  <c r="JB6" i="67"/>
  <c r="JB73" i="67" s="1"/>
  <c r="KC6" i="67"/>
  <c r="KC73" i="67" s="1"/>
  <c r="KN6" i="67"/>
  <c r="KN73" i="67" s="1"/>
  <c r="FU6" i="67"/>
  <c r="FU73" i="67" s="1"/>
  <c r="LL6" i="67"/>
  <c r="LL73" i="67" s="1"/>
  <c r="FV6" i="67"/>
  <c r="FV73" i="67" s="1"/>
  <c r="LK6" i="67"/>
  <c r="LK73" i="67" s="1"/>
  <c r="FE4" i="67"/>
  <c r="KN84" i="67"/>
  <c r="KN83" i="67"/>
  <c r="KN72" i="67"/>
  <c r="JB84" i="67"/>
  <c r="JB83" i="67"/>
  <c r="JB72" i="67"/>
  <c r="FV84" i="67"/>
  <c r="FV83" i="67"/>
  <c r="FV72" i="67"/>
  <c r="KJ84" i="67"/>
  <c r="KJ83" i="67"/>
  <c r="KJ72" i="67"/>
  <c r="JW84" i="67"/>
  <c r="JW83" i="67"/>
  <c r="JW72" i="67"/>
  <c r="MQ17" i="4"/>
  <c r="FU15" i="67"/>
  <c r="HD15" i="67"/>
  <c r="JB15" i="67"/>
  <c r="KN15" i="67"/>
  <c r="LL15" i="67"/>
  <c r="FV15" i="67"/>
  <c r="JW15" i="67"/>
  <c r="KJ15" i="67"/>
  <c r="LK15" i="67"/>
  <c r="KC15" i="67"/>
  <c r="MQ15" i="4"/>
  <c r="FU13" i="67"/>
  <c r="KC13" i="67"/>
  <c r="LL13" i="67"/>
  <c r="FV13" i="67"/>
  <c r="LK13" i="67"/>
  <c r="HD13" i="67"/>
  <c r="JB13" i="67"/>
  <c r="KN13" i="67"/>
  <c r="JW13" i="67"/>
  <c r="KJ13" i="67"/>
  <c r="MQ13" i="4"/>
  <c r="FU11" i="67"/>
  <c r="HD11" i="67"/>
  <c r="JB11" i="67"/>
  <c r="KN11" i="67"/>
  <c r="LL11" i="67"/>
  <c r="FV11" i="67"/>
  <c r="JW11" i="67"/>
  <c r="KJ11" i="67"/>
  <c r="LK11" i="67"/>
  <c r="KC11" i="67"/>
  <c r="MQ11" i="4"/>
  <c r="FU9" i="67"/>
  <c r="KC9" i="67"/>
  <c r="LL9" i="67"/>
  <c r="FV9" i="67"/>
  <c r="LK9" i="67"/>
  <c r="HD9" i="67"/>
  <c r="JB9" i="67"/>
  <c r="KN9" i="67"/>
  <c r="JW9" i="67"/>
  <c r="KJ9" i="67"/>
  <c r="MQ9" i="4"/>
  <c r="FU7" i="67"/>
  <c r="HD7" i="67"/>
  <c r="JB7" i="67"/>
  <c r="KN7" i="67"/>
  <c r="LL7" i="67"/>
  <c r="FV7" i="67"/>
  <c r="JW7" i="67"/>
  <c r="KJ7" i="67"/>
  <c r="LK7" i="67"/>
  <c r="KC7" i="67"/>
  <c r="MQ7" i="4"/>
  <c r="FU5" i="67"/>
  <c r="KC5" i="67"/>
  <c r="LL5" i="67"/>
  <c r="FV5" i="67"/>
  <c r="LK5" i="67"/>
  <c r="HD5" i="67"/>
  <c r="JB5" i="67"/>
  <c r="KN5" i="67"/>
  <c r="JW5" i="67"/>
  <c r="KJ5" i="67"/>
  <c r="FT83" i="67"/>
  <c r="FT72" i="67"/>
  <c r="FT84" i="67"/>
  <c r="GS4" i="67"/>
  <c r="LK84" i="67"/>
  <c r="LK83" i="67"/>
  <c r="LK72" i="67"/>
  <c r="KC84" i="67"/>
  <c r="KC72" i="67"/>
  <c r="KC83" i="67"/>
  <c r="HD84" i="67"/>
  <c r="HD83" i="67"/>
  <c r="HD72" i="67"/>
  <c r="LL84" i="67"/>
  <c r="LL83" i="67"/>
  <c r="LL72" i="67"/>
  <c r="FU72" i="67"/>
  <c r="FU84" i="67"/>
  <c r="FU83" i="67"/>
  <c r="AZ83" i="67"/>
  <c r="AZ72" i="67"/>
  <c r="AZ84" i="67"/>
  <c r="AV83" i="67"/>
  <c r="AV72" i="67"/>
  <c r="AV84" i="67"/>
  <c r="AR83" i="67"/>
  <c r="AR72" i="67"/>
  <c r="AR84" i="67"/>
  <c r="AN83" i="67"/>
  <c r="AN72" i="67"/>
  <c r="AN84" i="67"/>
  <c r="AJ83" i="67"/>
  <c r="AJ72" i="67"/>
  <c r="AJ84" i="67"/>
  <c r="AF83" i="67"/>
  <c r="AF72" i="67"/>
  <c r="AF84" i="67"/>
  <c r="AB83" i="67"/>
  <c r="AB72" i="67"/>
  <c r="AB84" i="67"/>
  <c r="X83" i="67"/>
  <c r="X72" i="67"/>
  <c r="X84" i="67"/>
  <c r="T83" i="67"/>
  <c r="T72" i="67"/>
  <c r="T84" i="67"/>
  <c r="P83" i="67"/>
  <c r="P72" i="67"/>
  <c r="P84" i="67"/>
  <c r="L83" i="67"/>
  <c r="L72" i="67"/>
  <c r="L84" i="67"/>
  <c r="CE83" i="67"/>
  <c r="CE72" i="67"/>
  <c r="CE84" i="67"/>
  <c r="CA83" i="67"/>
  <c r="CA72" i="67"/>
  <c r="CA84" i="67"/>
  <c r="BW83" i="67"/>
  <c r="BW72" i="67"/>
  <c r="BW84" i="67"/>
  <c r="BS83" i="67"/>
  <c r="BS72" i="67"/>
  <c r="BS84" i="67"/>
  <c r="BO83" i="67"/>
  <c r="BO72" i="67"/>
  <c r="BO84" i="67"/>
  <c r="BK83" i="67"/>
  <c r="BK72" i="67"/>
  <c r="BK84" i="67"/>
  <c r="BG83" i="67"/>
  <c r="BG72" i="67"/>
  <c r="BG84" i="67"/>
  <c r="BC83" i="67"/>
  <c r="BC72" i="67"/>
  <c r="BC84" i="67"/>
  <c r="AY83" i="67"/>
  <c r="AY72" i="67"/>
  <c r="AY84" i="67"/>
  <c r="AU83" i="67"/>
  <c r="AU72" i="67"/>
  <c r="AU84" i="67"/>
  <c r="AQ83" i="67"/>
  <c r="AQ72" i="67"/>
  <c r="AQ84" i="67"/>
  <c r="AM83" i="67"/>
  <c r="AM72" i="67"/>
  <c r="AM84" i="67"/>
  <c r="AI83" i="67"/>
  <c r="AI72" i="67"/>
  <c r="AI84" i="67"/>
  <c r="AE83" i="67"/>
  <c r="AE72" i="67"/>
  <c r="AE84" i="67"/>
  <c r="AA83" i="67"/>
  <c r="AA72" i="67"/>
  <c r="AA84" i="67"/>
  <c r="W83" i="67"/>
  <c r="W72" i="67"/>
  <c r="W84" i="67"/>
  <c r="S83" i="67"/>
  <c r="S72" i="67"/>
  <c r="S84" i="67"/>
  <c r="O83" i="67"/>
  <c r="O72" i="67"/>
  <c r="O84" i="67"/>
  <c r="K83" i="67"/>
  <c r="K72" i="67"/>
  <c r="K84" i="67"/>
  <c r="CD83" i="67"/>
  <c r="CD72" i="67"/>
  <c r="CD84" i="67"/>
  <c r="BZ83" i="67"/>
  <c r="BZ72" i="67"/>
  <c r="BZ84" i="67"/>
  <c r="BV83" i="67"/>
  <c r="BV72" i="67"/>
  <c r="BV84" i="67"/>
  <c r="BR83" i="67"/>
  <c r="BR72" i="67"/>
  <c r="BR84" i="67"/>
  <c r="BN83" i="67"/>
  <c r="BN72" i="67"/>
  <c r="BN84" i="67"/>
  <c r="BJ83" i="67"/>
  <c r="BJ72" i="67"/>
  <c r="BJ84" i="67"/>
  <c r="BF83" i="67"/>
  <c r="BF72" i="67"/>
  <c r="BF84" i="67"/>
  <c r="CW83" i="67"/>
  <c r="CW72" i="67"/>
  <c r="CW84" i="67"/>
  <c r="CP83" i="67"/>
  <c r="CP72" i="67"/>
  <c r="CP84" i="67"/>
  <c r="CL83" i="67"/>
  <c r="CL72" i="67"/>
  <c r="CL84" i="67"/>
  <c r="CZ83" i="67"/>
  <c r="CZ72" i="67"/>
  <c r="CZ84" i="67"/>
  <c r="DT83" i="67"/>
  <c r="DT72" i="67"/>
  <c r="DT84" i="67"/>
  <c r="DP83" i="67"/>
  <c r="DP72" i="67"/>
  <c r="DP84" i="67"/>
  <c r="DL83" i="67"/>
  <c r="DL72" i="67"/>
  <c r="DL84" i="67"/>
  <c r="DH83" i="67"/>
  <c r="DH72" i="67"/>
  <c r="DH84" i="67"/>
  <c r="DD83" i="67"/>
  <c r="DD72" i="67"/>
  <c r="DD84" i="67"/>
  <c r="DW83" i="67"/>
  <c r="DW72" i="67"/>
  <c r="DW84" i="67"/>
  <c r="DY83" i="67"/>
  <c r="DY72" i="67"/>
  <c r="DY84" i="67"/>
  <c r="FB83" i="67"/>
  <c r="FB72" i="67"/>
  <c r="FB84" i="67"/>
  <c r="EX83" i="67"/>
  <c r="EX72" i="67"/>
  <c r="EX84" i="67"/>
  <c r="ET83" i="67"/>
  <c r="ET72" i="67"/>
  <c r="ET84" i="67"/>
  <c r="EP83" i="67"/>
  <c r="EP72" i="67"/>
  <c r="EP84" i="67"/>
  <c r="EL83" i="67"/>
  <c r="EL72" i="67"/>
  <c r="EL84" i="67"/>
  <c r="EH83" i="67"/>
  <c r="EH72" i="67"/>
  <c r="EH84" i="67"/>
  <c r="ED83" i="67"/>
  <c r="ED72" i="67"/>
  <c r="ED84" i="67"/>
  <c r="FQ83" i="67"/>
  <c r="FQ72" i="67"/>
  <c r="FQ84" i="67"/>
  <c r="CV72" i="67"/>
  <c r="CV83" i="67"/>
  <c r="CV84" i="67"/>
  <c r="CS72" i="67"/>
  <c r="CS83" i="67"/>
  <c r="CS84" i="67"/>
  <c r="CO72" i="67"/>
  <c r="CO83" i="67"/>
  <c r="CO84" i="67"/>
  <c r="CK72" i="67"/>
  <c r="CK83" i="67"/>
  <c r="CK84" i="67"/>
  <c r="DU83" i="67"/>
  <c r="DU72" i="67"/>
  <c r="DU84" i="67"/>
  <c r="DQ83" i="67"/>
  <c r="DQ72" i="67"/>
  <c r="DQ84" i="67"/>
  <c r="DM83" i="67"/>
  <c r="DM72" i="67"/>
  <c r="DM84" i="67"/>
  <c r="DI83" i="67"/>
  <c r="DI72" i="67"/>
  <c r="DI84" i="67"/>
  <c r="DE83" i="67"/>
  <c r="DE72" i="67"/>
  <c r="DE84" i="67"/>
  <c r="DA83" i="67"/>
  <c r="DA72" i="67"/>
  <c r="DA84" i="67"/>
  <c r="DX83" i="67"/>
  <c r="DX72" i="67"/>
  <c r="DX84" i="67"/>
  <c r="FC83" i="67"/>
  <c r="FC72" i="67"/>
  <c r="FC84" i="67"/>
  <c r="EY83" i="67"/>
  <c r="EY72" i="67"/>
  <c r="EY84" i="67"/>
  <c r="EU83" i="67"/>
  <c r="EU72" i="67"/>
  <c r="EU84" i="67"/>
  <c r="EQ83" i="67"/>
  <c r="EQ72" i="67"/>
  <c r="EQ84" i="67"/>
  <c r="EM83" i="67"/>
  <c r="EM72" i="67"/>
  <c r="EM84" i="67"/>
  <c r="EI83" i="67"/>
  <c r="EI72" i="67"/>
  <c r="EI84" i="67"/>
  <c r="EE83" i="67"/>
  <c r="EE72" i="67"/>
  <c r="EE84" i="67"/>
  <c r="FP72" i="67"/>
  <c r="FP83" i="67"/>
  <c r="FP84" i="67"/>
  <c r="FM83" i="67"/>
  <c r="FM72" i="67"/>
  <c r="FM84" i="67"/>
  <c r="FI83" i="67"/>
  <c r="FI72" i="67"/>
  <c r="FI84" i="67"/>
  <c r="GQ83" i="67"/>
  <c r="GQ72" i="67"/>
  <c r="GQ84" i="67"/>
  <c r="GM83" i="67"/>
  <c r="GM72" i="67"/>
  <c r="GM84" i="67"/>
  <c r="GI83" i="67"/>
  <c r="GI72" i="67"/>
  <c r="GI84" i="67"/>
  <c r="GE83" i="67"/>
  <c r="GE72" i="67"/>
  <c r="GE84" i="67"/>
  <c r="GA83" i="67"/>
  <c r="GA72" i="67"/>
  <c r="GA84" i="67"/>
  <c r="HC83" i="67"/>
  <c r="HC72" i="67"/>
  <c r="HC84" i="67"/>
  <c r="GY83" i="67"/>
  <c r="GY72" i="67"/>
  <c r="GY84" i="67"/>
  <c r="GU83" i="67"/>
  <c r="GU72" i="67"/>
  <c r="GU84" i="67"/>
  <c r="HS83" i="67"/>
  <c r="HS72" i="67"/>
  <c r="HS84" i="67"/>
  <c r="HO83" i="67"/>
  <c r="HO72" i="67"/>
  <c r="HO84" i="67"/>
  <c r="HK83" i="67"/>
  <c r="HK72" i="67"/>
  <c r="HK84" i="67"/>
  <c r="HG83" i="67"/>
  <c r="HG72" i="67"/>
  <c r="HG84" i="67"/>
  <c r="HX83" i="67"/>
  <c r="HX72" i="67"/>
  <c r="HX84" i="67"/>
  <c r="FL72" i="67"/>
  <c r="FL83" i="67"/>
  <c r="FL84" i="67"/>
  <c r="FH72" i="67"/>
  <c r="FH83" i="67"/>
  <c r="FH84" i="67"/>
  <c r="GR83" i="67"/>
  <c r="GR72" i="67"/>
  <c r="GR84" i="67"/>
  <c r="GN83" i="67"/>
  <c r="GN72" i="67"/>
  <c r="GN84" i="67"/>
  <c r="GJ83" i="67"/>
  <c r="GJ72" i="67"/>
  <c r="GJ84" i="67"/>
  <c r="GF83" i="67"/>
  <c r="GF72" i="67"/>
  <c r="GF84" i="67"/>
  <c r="GB83" i="67"/>
  <c r="GB72" i="67"/>
  <c r="GB84" i="67"/>
  <c r="GT83" i="67"/>
  <c r="GT72" i="67"/>
  <c r="GT84" i="67"/>
  <c r="GZ72" i="67"/>
  <c r="GZ83" i="67"/>
  <c r="GZ84" i="67"/>
  <c r="GV72" i="67"/>
  <c r="GV83" i="67"/>
  <c r="GV84" i="67"/>
  <c r="HT83" i="67"/>
  <c r="HT72" i="67"/>
  <c r="HT84" i="67"/>
  <c r="HP83" i="67"/>
  <c r="HP72" i="67"/>
  <c r="HP84" i="67"/>
  <c r="HL83" i="67"/>
  <c r="HL72" i="67"/>
  <c r="HL84" i="67"/>
  <c r="HH83" i="67"/>
  <c r="HH72" i="67"/>
  <c r="HH84" i="67"/>
  <c r="ID83" i="67"/>
  <c r="ID72" i="67"/>
  <c r="ID84" i="67"/>
  <c r="IE72" i="67"/>
  <c r="IE83" i="67"/>
  <c r="IE84" i="67"/>
  <c r="IA72" i="67"/>
  <c r="IA83" i="67"/>
  <c r="IA84" i="67"/>
  <c r="IG83" i="67"/>
  <c r="IG72" i="67"/>
  <c r="IG84" i="67"/>
  <c r="IT83" i="67"/>
  <c r="IT72" i="67"/>
  <c r="IT84" i="67"/>
  <c r="IP83" i="67"/>
  <c r="IP72" i="67"/>
  <c r="IP84" i="67"/>
  <c r="IM83" i="67"/>
  <c r="IM72" i="67"/>
  <c r="IM84" i="67"/>
  <c r="II83" i="67"/>
  <c r="II72" i="67"/>
  <c r="II84" i="67"/>
  <c r="JS83" i="67"/>
  <c r="JS72" i="67"/>
  <c r="JS84" i="67"/>
  <c r="JO83" i="67"/>
  <c r="JO72" i="67"/>
  <c r="JO84" i="67"/>
  <c r="JK83" i="67"/>
  <c r="JK72" i="67"/>
  <c r="JK84" i="67"/>
  <c r="JG83" i="67"/>
  <c r="JG72" i="67"/>
  <c r="JG84" i="67"/>
  <c r="JC83" i="67"/>
  <c r="JC72" i="67"/>
  <c r="JC84" i="67"/>
  <c r="IX83" i="67"/>
  <c r="IX72" i="67"/>
  <c r="IX84" i="67"/>
  <c r="IS83" i="67"/>
  <c r="IS72" i="67"/>
  <c r="IS84" i="67"/>
  <c r="IO83" i="67"/>
  <c r="IO72" i="67"/>
  <c r="IO84" i="67"/>
  <c r="IJ72" i="67"/>
  <c r="IJ83" i="67"/>
  <c r="IJ84" i="67"/>
  <c r="JR83" i="67"/>
  <c r="JR72" i="67"/>
  <c r="JR84" i="67"/>
  <c r="JN83" i="67"/>
  <c r="JN72" i="67"/>
  <c r="JN84" i="67"/>
  <c r="JJ83" i="67"/>
  <c r="JJ72" i="67"/>
  <c r="JJ84" i="67"/>
  <c r="JF83" i="67"/>
  <c r="JF72" i="67"/>
  <c r="JF84" i="67"/>
  <c r="JA83" i="67"/>
  <c r="JA72" i="67"/>
  <c r="JA84" i="67"/>
  <c r="LI83" i="67"/>
  <c r="LI72" i="67"/>
  <c r="LI84" i="67"/>
  <c r="LC83" i="67"/>
  <c r="LC72" i="67"/>
  <c r="LC84" i="67"/>
  <c r="KY83" i="67"/>
  <c r="KY72" i="67"/>
  <c r="KY84" i="67"/>
  <c r="KU83" i="67"/>
  <c r="KU72" i="67"/>
  <c r="KU84" i="67"/>
  <c r="KQ83" i="67"/>
  <c r="KQ72" i="67"/>
  <c r="KQ84" i="67"/>
  <c r="KM83" i="67"/>
  <c r="KM72" i="67"/>
  <c r="KM84" i="67"/>
  <c r="KH83" i="67"/>
  <c r="KH72" i="67"/>
  <c r="KH84" i="67"/>
  <c r="KD83" i="67"/>
  <c r="KD72" i="67"/>
  <c r="KD84" i="67"/>
  <c r="JY83" i="67"/>
  <c r="JY72" i="67"/>
  <c r="JY84" i="67"/>
  <c r="LQ83" i="67"/>
  <c r="LQ72" i="67"/>
  <c r="LQ84" i="67"/>
  <c r="MC83" i="67"/>
  <c r="MC72" i="67"/>
  <c r="MC84" i="67"/>
  <c r="LY83" i="67"/>
  <c r="LY72" i="67"/>
  <c r="LY84" i="67"/>
  <c r="LU83" i="67"/>
  <c r="LU72" i="67"/>
  <c r="LU84" i="67"/>
  <c r="LH83" i="67"/>
  <c r="LH72" i="67"/>
  <c r="LH84" i="67"/>
  <c r="LD83" i="67"/>
  <c r="LD72" i="67"/>
  <c r="LD84" i="67"/>
  <c r="KZ83" i="67"/>
  <c r="KZ72" i="67"/>
  <c r="KZ84" i="67"/>
  <c r="KV83" i="67"/>
  <c r="KV72" i="67"/>
  <c r="KV84" i="67"/>
  <c r="KR83" i="67"/>
  <c r="KR72" i="67"/>
  <c r="KR84" i="67"/>
  <c r="KI83" i="67"/>
  <c r="KI72" i="67"/>
  <c r="KI84" i="67"/>
  <c r="KE83" i="67"/>
  <c r="KE72" i="67"/>
  <c r="KE84" i="67"/>
  <c r="JZ83" i="67"/>
  <c r="JZ72" i="67"/>
  <c r="JZ84" i="67"/>
  <c r="LN72" i="67"/>
  <c r="LN83" i="67"/>
  <c r="LN84" i="67"/>
  <c r="LP72" i="67"/>
  <c r="LP83" i="67"/>
  <c r="LP84" i="67"/>
  <c r="LT83" i="67"/>
  <c r="LT72" i="67"/>
  <c r="LT84" i="67"/>
  <c r="MD72" i="67"/>
  <c r="MD83" i="67"/>
  <c r="MD84" i="67"/>
  <c r="LZ72" i="67"/>
  <c r="LZ83" i="67"/>
  <c r="LZ84" i="67"/>
  <c r="LV72" i="67"/>
  <c r="LV83" i="67"/>
  <c r="LV84" i="67"/>
  <c r="NB83" i="67"/>
  <c r="NB72" i="67"/>
  <c r="NB84" i="67"/>
  <c r="MX83" i="67"/>
  <c r="MX72" i="67"/>
  <c r="MX84" i="67"/>
  <c r="MT83" i="67"/>
  <c r="MT72" i="67"/>
  <c r="MT84" i="67"/>
  <c r="MP83" i="67"/>
  <c r="MP72" i="67"/>
  <c r="MP84" i="67"/>
  <c r="ML83" i="67"/>
  <c r="ML72" i="67"/>
  <c r="ML84" i="67"/>
  <c r="ND83" i="67"/>
  <c r="ND72" i="67"/>
  <c r="ND84" i="67"/>
  <c r="NF72" i="67"/>
  <c r="NF83" i="67"/>
  <c r="NF84" i="67"/>
  <c r="MY83" i="67"/>
  <c r="MY72" i="67"/>
  <c r="MY84" i="67"/>
  <c r="MU83" i="67"/>
  <c r="MU72" i="67"/>
  <c r="MU84" i="67"/>
  <c r="MQ83" i="67"/>
  <c r="MQ72" i="67"/>
  <c r="MQ84" i="67"/>
  <c r="MM83" i="67"/>
  <c r="MM72" i="67"/>
  <c r="MM84" i="67"/>
  <c r="MI83" i="67"/>
  <c r="MI72" i="67"/>
  <c r="MI84" i="67"/>
  <c r="NG83" i="67"/>
  <c r="NG72" i="67"/>
  <c r="NG84" i="67"/>
  <c r="J83" i="67"/>
  <c r="J72" i="67"/>
  <c r="J84" i="67"/>
  <c r="BB83" i="67"/>
  <c r="BB72" i="67"/>
  <c r="BB84" i="67"/>
  <c r="AX83" i="67"/>
  <c r="AX72" i="67"/>
  <c r="AX84" i="67"/>
  <c r="AT83" i="67"/>
  <c r="AT72" i="67"/>
  <c r="AT84" i="67"/>
  <c r="AP83" i="67"/>
  <c r="AP72" i="67"/>
  <c r="AP84" i="67"/>
  <c r="AL83" i="67"/>
  <c r="AL72" i="67"/>
  <c r="AL84" i="67"/>
  <c r="AH83" i="67"/>
  <c r="AH72" i="67"/>
  <c r="AH84" i="67"/>
  <c r="AD83" i="67"/>
  <c r="AD72" i="67"/>
  <c r="AD84" i="67"/>
  <c r="Z83" i="67"/>
  <c r="Z72" i="67"/>
  <c r="Z84" i="67"/>
  <c r="V83" i="67"/>
  <c r="V72" i="67"/>
  <c r="V84" i="67"/>
  <c r="R83" i="67"/>
  <c r="R72" i="67"/>
  <c r="R84" i="67"/>
  <c r="N83" i="67"/>
  <c r="N72" i="67"/>
  <c r="N84" i="67"/>
  <c r="BE83" i="67"/>
  <c r="BE72" i="67"/>
  <c r="BE84" i="67"/>
  <c r="CC83" i="67"/>
  <c r="CC72" i="67"/>
  <c r="CC84" i="67"/>
  <c r="BY83" i="67"/>
  <c r="BY72" i="67"/>
  <c r="BY84" i="67"/>
  <c r="BU83" i="67"/>
  <c r="BU72" i="67"/>
  <c r="BU84" i="67"/>
  <c r="BQ83" i="67"/>
  <c r="BQ72" i="67"/>
  <c r="BQ84" i="67"/>
  <c r="BM83" i="67"/>
  <c r="BM72" i="67"/>
  <c r="BM84" i="67"/>
  <c r="BI83" i="67"/>
  <c r="BI72" i="67"/>
  <c r="BI84" i="67"/>
  <c r="I83" i="67"/>
  <c r="I72" i="67"/>
  <c r="I84" i="67"/>
  <c r="BA83" i="67"/>
  <c r="BA72" i="67"/>
  <c r="BA84" i="67"/>
  <c r="AW83" i="67"/>
  <c r="AW72" i="67"/>
  <c r="AW84" i="67"/>
  <c r="AS83" i="67"/>
  <c r="AS72" i="67"/>
  <c r="AS84" i="67"/>
  <c r="AO83" i="67"/>
  <c r="AO72" i="67"/>
  <c r="AO84" i="67"/>
  <c r="AK83" i="67"/>
  <c r="AK72" i="67"/>
  <c r="AK84" i="67"/>
  <c r="AG83" i="67"/>
  <c r="AG72" i="67"/>
  <c r="AG84" i="67"/>
  <c r="AC83" i="67"/>
  <c r="AC72" i="67"/>
  <c r="AC84" i="67"/>
  <c r="Y83" i="67"/>
  <c r="Y72" i="67"/>
  <c r="Y84" i="67"/>
  <c r="U83" i="67"/>
  <c r="U72" i="67"/>
  <c r="U84" i="67"/>
  <c r="Q83" i="67"/>
  <c r="Q72" i="67"/>
  <c r="Q84" i="67"/>
  <c r="M83" i="67"/>
  <c r="M72" i="67"/>
  <c r="M84" i="67"/>
  <c r="CF72" i="67"/>
  <c r="CF83" i="67"/>
  <c r="CF84" i="67"/>
  <c r="CB83" i="67"/>
  <c r="CB72" i="67"/>
  <c r="CB84" i="67"/>
  <c r="BX83" i="67"/>
  <c r="BX72" i="67"/>
  <c r="BX84" i="67"/>
  <c r="BT83" i="67"/>
  <c r="BT72" i="67"/>
  <c r="BT84" i="67"/>
  <c r="BP83" i="67"/>
  <c r="BP72" i="67"/>
  <c r="BP84" i="67"/>
  <c r="BL83" i="67"/>
  <c r="BL72" i="67"/>
  <c r="BL84" i="67"/>
  <c r="BH83" i="67"/>
  <c r="BH72" i="67"/>
  <c r="BH84" i="67"/>
  <c r="CH83" i="67"/>
  <c r="CH72" i="67"/>
  <c r="CH84" i="67"/>
  <c r="CU72" i="67"/>
  <c r="CU83" i="67"/>
  <c r="CU84" i="67"/>
  <c r="CR72" i="67"/>
  <c r="CR83" i="67"/>
  <c r="CR84" i="67"/>
  <c r="CN72" i="67"/>
  <c r="CN83" i="67"/>
  <c r="CN84" i="67"/>
  <c r="CJ72" i="67"/>
  <c r="CJ83" i="67"/>
  <c r="CJ84" i="67"/>
  <c r="DR83" i="67"/>
  <c r="DR72" i="67"/>
  <c r="DR84" i="67"/>
  <c r="DN83" i="67"/>
  <c r="DN72" i="67"/>
  <c r="DN84" i="67"/>
  <c r="DJ83" i="67"/>
  <c r="DJ72" i="67"/>
  <c r="DJ84" i="67"/>
  <c r="DF83" i="67"/>
  <c r="DF72" i="67"/>
  <c r="DF84" i="67"/>
  <c r="DB83" i="67"/>
  <c r="DB72" i="67"/>
  <c r="DB84" i="67"/>
  <c r="EA83" i="67"/>
  <c r="EA72" i="67"/>
  <c r="EA84" i="67"/>
  <c r="FD72" i="67"/>
  <c r="FD83" i="67"/>
  <c r="FD84" i="67"/>
  <c r="EZ72" i="67"/>
  <c r="EZ83" i="67"/>
  <c r="EZ84" i="67"/>
  <c r="EV72" i="67"/>
  <c r="EV83" i="67"/>
  <c r="EV84" i="67"/>
  <c r="ER72" i="67"/>
  <c r="ER83" i="67"/>
  <c r="ER84" i="67"/>
  <c r="EN72" i="67"/>
  <c r="EN83" i="67"/>
  <c r="EN84" i="67"/>
  <c r="EJ72" i="67"/>
  <c r="EJ83" i="67"/>
  <c r="EJ84" i="67"/>
  <c r="EF72" i="67"/>
  <c r="EF83" i="67"/>
  <c r="EF84" i="67"/>
  <c r="FS72" i="67"/>
  <c r="FS83" i="67"/>
  <c r="FS84" i="67"/>
  <c r="CX83" i="67"/>
  <c r="CX72" i="67"/>
  <c r="CX84" i="67"/>
  <c r="CT83" i="67"/>
  <c r="CT72" i="67"/>
  <c r="CT84" i="67"/>
  <c r="CQ83" i="67"/>
  <c r="CQ72" i="67"/>
  <c r="CQ84" i="67"/>
  <c r="CM83" i="67"/>
  <c r="CM72" i="67"/>
  <c r="CM84" i="67"/>
  <c r="CI83" i="67"/>
  <c r="CI72" i="67"/>
  <c r="CI84" i="67"/>
  <c r="DS83" i="67"/>
  <c r="DS72" i="67"/>
  <c r="DS84" i="67"/>
  <c r="DO83" i="67"/>
  <c r="DO72" i="67"/>
  <c r="DO84" i="67"/>
  <c r="DK83" i="67"/>
  <c r="DK72" i="67"/>
  <c r="DK84" i="67"/>
  <c r="DG83" i="67"/>
  <c r="DG72" i="67"/>
  <c r="DG84" i="67"/>
  <c r="DC83" i="67"/>
  <c r="DC72" i="67"/>
  <c r="DC84" i="67"/>
  <c r="DZ83" i="67"/>
  <c r="DZ72" i="67"/>
  <c r="DZ84" i="67"/>
  <c r="EC83" i="67"/>
  <c r="EC72" i="67"/>
  <c r="EC84" i="67"/>
  <c r="FA72" i="67"/>
  <c r="FA83" i="67"/>
  <c r="FA84" i="67"/>
  <c r="EW72" i="67"/>
  <c r="EW83" i="67"/>
  <c r="EW84" i="67"/>
  <c r="ES72" i="67"/>
  <c r="ES83" i="67"/>
  <c r="ES84" i="67"/>
  <c r="EO72" i="67"/>
  <c r="EO83" i="67"/>
  <c r="EO84" i="67"/>
  <c r="EK72" i="67"/>
  <c r="EK83" i="67"/>
  <c r="EK84" i="67"/>
  <c r="EG72" i="67"/>
  <c r="EG83" i="67"/>
  <c r="EG84" i="67"/>
  <c r="FF83" i="67"/>
  <c r="FF72" i="67"/>
  <c r="FF84" i="67"/>
  <c r="FR83" i="67"/>
  <c r="FR72" i="67"/>
  <c r="FR84" i="67"/>
  <c r="FO72" i="67"/>
  <c r="FO83" i="67"/>
  <c r="FO84" i="67"/>
  <c r="FK72" i="67"/>
  <c r="FK83" i="67"/>
  <c r="FK84" i="67"/>
  <c r="FG72" i="67"/>
  <c r="FG83" i="67"/>
  <c r="FG84" i="67"/>
  <c r="GO72" i="67"/>
  <c r="GO83" i="67"/>
  <c r="GO84" i="67"/>
  <c r="GK72" i="67"/>
  <c r="GK83" i="67"/>
  <c r="GK84" i="67"/>
  <c r="GG72" i="67"/>
  <c r="GG83" i="67"/>
  <c r="GG84" i="67"/>
  <c r="GC72" i="67"/>
  <c r="GC83" i="67"/>
  <c r="GC84" i="67"/>
  <c r="FY72" i="67"/>
  <c r="FY83" i="67"/>
  <c r="FY84" i="67"/>
  <c r="HA72" i="67"/>
  <c r="HA83" i="67"/>
  <c r="HA84" i="67"/>
  <c r="GW72" i="67"/>
  <c r="GW83" i="67"/>
  <c r="GW84" i="67"/>
  <c r="HU72" i="67"/>
  <c r="HU83" i="67"/>
  <c r="HU84" i="67"/>
  <c r="HQ72" i="67"/>
  <c r="HQ83" i="67"/>
  <c r="HQ84" i="67"/>
  <c r="HM72" i="67"/>
  <c r="HM83" i="67"/>
  <c r="HM84" i="67"/>
  <c r="HI72" i="67"/>
  <c r="HI83" i="67"/>
  <c r="HI84" i="67"/>
  <c r="IB83" i="67"/>
  <c r="IB72" i="67"/>
  <c r="IB84" i="67"/>
  <c r="FN83" i="67"/>
  <c r="FN72" i="67"/>
  <c r="FN84" i="67"/>
  <c r="FJ83" i="67"/>
  <c r="FJ72" i="67"/>
  <c r="FJ84" i="67"/>
  <c r="FX83" i="67"/>
  <c r="FX72" i="67"/>
  <c r="FX84" i="67"/>
  <c r="GP72" i="67"/>
  <c r="GP83" i="67"/>
  <c r="GP84" i="67"/>
  <c r="GL72" i="67"/>
  <c r="GL83" i="67"/>
  <c r="GL84" i="67"/>
  <c r="GH72" i="67"/>
  <c r="GH83" i="67"/>
  <c r="GH84" i="67"/>
  <c r="GD72" i="67"/>
  <c r="GD83" i="67"/>
  <c r="GD84" i="67"/>
  <c r="FZ72" i="67"/>
  <c r="FZ83" i="67"/>
  <c r="FZ84" i="67"/>
  <c r="HB83" i="67"/>
  <c r="HB72" i="67"/>
  <c r="HB84" i="67"/>
  <c r="GX83" i="67"/>
  <c r="GX72" i="67"/>
  <c r="GX84" i="67"/>
  <c r="HF83" i="67"/>
  <c r="HF72" i="67"/>
  <c r="HF84" i="67"/>
  <c r="HR83" i="67"/>
  <c r="HR72" i="67"/>
  <c r="HR84" i="67"/>
  <c r="HN83" i="67"/>
  <c r="HN72" i="67"/>
  <c r="HN84" i="67"/>
  <c r="HJ83" i="67"/>
  <c r="HJ72" i="67"/>
  <c r="HJ84" i="67"/>
  <c r="HW83" i="67"/>
  <c r="HW72" i="67"/>
  <c r="HW84" i="67"/>
  <c r="HZ83" i="67"/>
  <c r="HZ72" i="67"/>
  <c r="HZ84" i="67"/>
  <c r="IC83" i="67"/>
  <c r="IC72" i="67"/>
  <c r="IC84" i="67"/>
  <c r="HY83" i="67"/>
  <c r="HY72" i="67"/>
  <c r="HY84" i="67"/>
  <c r="IW72" i="67"/>
  <c r="IW83" i="67"/>
  <c r="IW84" i="67"/>
  <c r="IV72" i="67"/>
  <c r="IV83" i="67"/>
  <c r="IV84" i="67"/>
  <c r="IR72" i="67"/>
  <c r="IR83" i="67"/>
  <c r="IR84" i="67"/>
  <c r="IN72" i="67"/>
  <c r="IN83" i="67"/>
  <c r="IN84" i="67"/>
  <c r="IK83" i="67"/>
  <c r="IK72" i="67"/>
  <c r="IK84" i="67"/>
  <c r="IZ83" i="67"/>
  <c r="IZ72" i="67"/>
  <c r="IZ84" i="67"/>
  <c r="JQ83" i="67"/>
  <c r="JQ72" i="67"/>
  <c r="JQ84" i="67"/>
  <c r="JM83" i="67"/>
  <c r="JM72" i="67"/>
  <c r="JM84" i="67"/>
  <c r="JI83" i="67"/>
  <c r="JI72" i="67"/>
  <c r="JI84" i="67"/>
  <c r="JE83" i="67"/>
  <c r="JE72" i="67"/>
  <c r="JE84" i="67"/>
  <c r="JU72" i="67"/>
  <c r="JU83" i="67"/>
  <c r="JU84" i="67"/>
  <c r="IU83" i="67"/>
  <c r="IU72" i="67"/>
  <c r="IU84" i="67"/>
  <c r="IQ83" i="67"/>
  <c r="IQ72" i="67"/>
  <c r="IQ84" i="67"/>
  <c r="IL83" i="67"/>
  <c r="IL72" i="67"/>
  <c r="IL84" i="67"/>
  <c r="IH83" i="67"/>
  <c r="IH72" i="67"/>
  <c r="IH84" i="67"/>
  <c r="JP83" i="67"/>
  <c r="JP72" i="67"/>
  <c r="JP84" i="67"/>
  <c r="JL83" i="67"/>
  <c r="JL72" i="67"/>
  <c r="JL84" i="67"/>
  <c r="JH83" i="67"/>
  <c r="JH72" i="67"/>
  <c r="JH84" i="67"/>
  <c r="JD83" i="67"/>
  <c r="JD72" i="67"/>
  <c r="JD84" i="67"/>
  <c r="LG83" i="67"/>
  <c r="LG72" i="67"/>
  <c r="LG84" i="67"/>
  <c r="LE83" i="67"/>
  <c r="LE72" i="67"/>
  <c r="LE84" i="67"/>
  <c r="LA83" i="67"/>
  <c r="LA72" i="67"/>
  <c r="LA84" i="67"/>
  <c r="KW83" i="67"/>
  <c r="KW72" i="67"/>
  <c r="KW84" i="67"/>
  <c r="KS83" i="67"/>
  <c r="KS72" i="67"/>
  <c r="KS84" i="67"/>
  <c r="KO83" i="67"/>
  <c r="KO72" i="67"/>
  <c r="KO84" i="67"/>
  <c r="KK83" i="67"/>
  <c r="KK72" i="67"/>
  <c r="KK84" i="67"/>
  <c r="KF83" i="67"/>
  <c r="KF72" i="67"/>
  <c r="KF84" i="67"/>
  <c r="KA83" i="67"/>
  <c r="KA72" i="67"/>
  <c r="KA84" i="67"/>
  <c r="JV83" i="67"/>
  <c r="JV72" i="67"/>
  <c r="JV84" i="67"/>
  <c r="LO83" i="67"/>
  <c r="LO72" i="67"/>
  <c r="LO84" i="67"/>
  <c r="ME72" i="67"/>
  <c r="ME83" i="67"/>
  <c r="ME84" i="67"/>
  <c r="MA72" i="67"/>
  <c r="MA83" i="67"/>
  <c r="MA84" i="67"/>
  <c r="LW72" i="67"/>
  <c r="LW83" i="67"/>
  <c r="LW84" i="67"/>
  <c r="LJ83" i="67"/>
  <c r="LJ72" i="67"/>
  <c r="LJ84" i="67"/>
  <c r="LF83" i="67"/>
  <c r="LF72" i="67"/>
  <c r="LF84" i="67"/>
  <c r="LB83" i="67"/>
  <c r="LB72" i="67"/>
  <c r="LB84" i="67"/>
  <c r="KX83" i="67"/>
  <c r="KX72" i="67"/>
  <c r="KX84" i="67"/>
  <c r="KT83" i="67"/>
  <c r="KT72" i="67"/>
  <c r="KT84" i="67"/>
  <c r="KP83" i="67"/>
  <c r="KP72" i="67"/>
  <c r="KP84" i="67"/>
  <c r="KL83" i="67"/>
  <c r="KL72" i="67"/>
  <c r="KL84" i="67"/>
  <c r="KG83" i="67"/>
  <c r="KG72" i="67"/>
  <c r="KG84" i="67"/>
  <c r="KB83" i="67"/>
  <c r="KB72" i="67"/>
  <c r="KB84" i="67"/>
  <c r="JX83" i="67"/>
  <c r="JX72" i="67"/>
  <c r="JX84" i="67"/>
  <c r="LR83" i="67"/>
  <c r="LR72" i="67"/>
  <c r="LR84" i="67"/>
  <c r="MF83" i="67"/>
  <c r="MF72" i="67"/>
  <c r="MF84" i="67"/>
  <c r="MB83" i="67"/>
  <c r="MB72" i="67"/>
  <c r="MB84" i="67"/>
  <c r="LX83" i="67"/>
  <c r="LX72" i="67"/>
  <c r="LX84" i="67"/>
  <c r="MH72" i="67"/>
  <c r="MH83" i="67"/>
  <c r="MH84" i="67"/>
  <c r="MZ83" i="67"/>
  <c r="MZ72" i="67"/>
  <c r="MZ84" i="67"/>
  <c r="MV83" i="67"/>
  <c r="MV72" i="67"/>
  <c r="MV84" i="67"/>
  <c r="MR83" i="67"/>
  <c r="MR72" i="67"/>
  <c r="MR84" i="67"/>
  <c r="MN83" i="67"/>
  <c r="MN72" i="67"/>
  <c r="MN84" i="67"/>
  <c r="MJ83" i="67"/>
  <c r="MJ72" i="67"/>
  <c r="MJ84" i="67"/>
  <c r="NH83" i="67"/>
  <c r="NH72" i="67"/>
  <c r="NH84" i="67"/>
  <c r="NA83" i="67"/>
  <c r="NA72" i="67"/>
  <c r="NA84" i="67"/>
  <c r="MW83" i="67"/>
  <c r="MW72" i="67"/>
  <c r="MW84" i="67"/>
  <c r="MS83" i="67"/>
  <c r="MS72" i="67"/>
  <c r="MS84" i="67"/>
  <c r="MO83" i="67"/>
  <c r="MO72" i="67"/>
  <c r="MO84" i="67"/>
  <c r="MK83" i="67"/>
  <c r="MK72" i="67"/>
  <c r="MK84" i="67"/>
  <c r="NI83" i="67"/>
  <c r="NI72" i="67"/>
  <c r="NI84" i="67"/>
  <c r="NE83" i="67"/>
  <c r="NE72" i="67"/>
  <c r="NE84" i="67"/>
  <c r="H83" i="67"/>
  <c r="H84" i="67"/>
  <c r="H72" i="67"/>
  <c r="NE14" i="67"/>
  <c r="NG14" i="67"/>
  <c r="NI14" i="67"/>
  <c r="NF14" i="67"/>
  <c r="NH14" i="67"/>
  <c r="ND14" i="67"/>
  <c r="MJ14" i="67"/>
  <c r="ML14" i="67"/>
  <c r="MN14" i="67"/>
  <c r="MP14" i="67"/>
  <c r="MR14" i="67"/>
  <c r="MT14" i="67"/>
  <c r="MV14" i="67"/>
  <c r="MX14" i="67"/>
  <c r="MZ14" i="67"/>
  <c r="NB14" i="67"/>
  <c r="MH14" i="67"/>
  <c r="MI14" i="67"/>
  <c r="MK14" i="67"/>
  <c r="MM14" i="67"/>
  <c r="MO14" i="67"/>
  <c r="MQ14" i="67"/>
  <c r="MS14" i="67"/>
  <c r="MU14" i="67"/>
  <c r="MW14" i="67"/>
  <c r="MY14" i="67"/>
  <c r="NA14" i="67"/>
  <c r="LV14" i="67"/>
  <c r="LX14" i="67"/>
  <c r="LZ14" i="67"/>
  <c r="MB14" i="67"/>
  <c r="MD14" i="67"/>
  <c r="MF14" i="67"/>
  <c r="LT14" i="67"/>
  <c r="LP14" i="67"/>
  <c r="LR14" i="67"/>
  <c r="LN14" i="67"/>
  <c r="LU14" i="67"/>
  <c r="LW14" i="67"/>
  <c r="LY14" i="67"/>
  <c r="MA14" i="67"/>
  <c r="MC14" i="67"/>
  <c r="ME14" i="67"/>
  <c r="LO14" i="67"/>
  <c r="LQ14" i="67"/>
  <c r="JV14" i="67"/>
  <c r="JY14" i="67"/>
  <c r="KA14" i="67"/>
  <c r="KD14" i="67"/>
  <c r="KF14" i="67"/>
  <c r="KH14" i="67"/>
  <c r="KK14" i="67"/>
  <c r="KM14" i="67"/>
  <c r="KO14" i="67"/>
  <c r="KQ14" i="67"/>
  <c r="KS14" i="67"/>
  <c r="KU14" i="67"/>
  <c r="KW14" i="67"/>
  <c r="KY14" i="67"/>
  <c r="LA14" i="67"/>
  <c r="LC14" i="67"/>
  <c r="LE14" i="67"/>
  <c r="LG14" i="67"/>
  <c r="LI14" i="67"/>
  <c r="JA14" i="67"/>
  <c r="JD14" i="67"/>
  <c r="JF14" i="67"/>
  <c r="JH14" i="67"/>
  <c r="JJ14" i="67"/>
  <c r="JL14" i="67"/>
  <c r="JN14" i="67"/>
  <c r="JP14" i="67"/>
  <c r="JR14" i="67"/>
  <c r="JX14" i="67"/>
  <c r="JZ14" i="67"/>
  <c r="KB14" i="67"/>
  <c r="KE14" i="67"/>
  <c r="KG14" i="67"/>
  <c r="KI14" i="67"/>
  <c r="KL14" i="67"/>
  <c r="KP14" i="67"/>
  <c r="KR14" i="67"/>
  <c r="KT14" i="67"/>
  <c r="KV14" i="67"/>
  <c r="KX14" i="67"/>
  <c r="KZ14" i="67"/>
  <c r="LB14" i="67"/>
  <c r="LD14" i="67"/>
  <c r="LF14" i="67"/>
  <c r="LH14" i="67"/>
  <c r="LJ14" i="67"/>
  <c r="JU14" i="67"/>
  <c r="JC14" i="67"/>
  <c r="JE14" i="67"/>
  <c r="JG14" i="67"/>
  <c r="JI14" i="67"/>
  <c r="JK14" i="67"/>
  <c r="JM14" i="67"/>
  <c r="JO14" i="67"/>
  <c r="JQ14" i="67"/>
  <c r="JS14" i="67"/>
  <c r="IZ14" i="67"/>
  <c r="II14" i="67"/>
  <c r="IK14" i="67"/>
  <c r="IM14" i="67"/>
  <c r="IN14" i="67"/>
  <c r="IP14" i="67"/>
  <c r="IR14" i="67"/>
  <c r="IT14" i="67"/>
  <c r="IV14" i="67"/>
  <c r="IW14" i="67"/>
  <c r="IG14" i="67"/>
  <c r="HY14" i="67"/>
  <c r="IA14" i="67"/>
  <c r="IC14" i="67"/>
  <c r="IE14" i="67"/>
  <c r="IH14" i="67"/>
  <c r="IL14" i="67"/>
  <c r="IO14" i="67"/>
  <c r="IS14" i="67"/>
  <c r="IX14" i="67"/>
  <c r="HZ14" i="67"/>
  <c r="ID14" i="67"/>
  <c r="HW14" i="67"/>
  <c r="HH14" i="67"/>
  <c r="HJ14" i="67"/>
  <c r="HL14" i="67"/>
  <c r="HN14" i="67"/>
  <c r="HP14" i="67"/>
  <c r="HR14" i="67"/>
  <c r="HT14" i="67"/>
  <c r="HF14" i="67"/>
  <c r="GV14" i="67"/>
  <c r="GX14" i="67"/>
  <c r="GZ14" i="67"/>
  <c r="HB14" i="67"/>
  <c r="GT14" i="67"/>
  <c r="FZ14" i="67"/>
  <c r="GB14" i="67"/>
  <c r="GD14" i="67"/>
  <c r="GF14" i="67"/>
  <c r="GH14" i="67"/>
  <c r="GJ14" i="67"/>
  <c r="GL14" i="67"/>
  <c r="GN14" i="67"/>
  <c r="GP14" i="67"/>
  <c r="GR14" i="67"/>
  <c r="FX14" i="67"/>
  <c r="IJ14" i="67"/>
  <c r="IQ14" i="67"/>
  <c r="IU14" i="67"/>
  <c r="HX14" i="67"/>
  <c r="IB14" i="67"/>
  <c r="HG14" i="67"/>
  <c r="HI14" i="67"/>
  <c r="HK14" i="67"/>
  <c r="HM14" i="67"/>
  <c r="HO14" i="67"/>
  <c r="HQ14" i="67"/>
  <c r="HS14" i="67"/>
  <c r="HU14" i="67"/>
  <c r="GU14" i="67"/>
  <c r="GW14" i="67"/>
  <c r="GY14" i="67"/>
  <c r="HA14" i="67"/>
  <c r="HC14" i="67"/>
  <c r="FY14" i="67"/>
  <c r="GA14" i="67"/>
  <c r="GC14" i="67"/>
  <c r="GE14" i="67"/>
  <c r="GG14" i="67"/>
  <c r="GI14" i="67"/>
  <c r="GK14" i="67"/>
  <c r="GM14" i="67"/>
  <c r="GO14" i="67"/>
  <c r="GQ14" i="67"/>
  <c r="FH14" i="67"/>
  <c r="FJ14" i="67"/>
  <c r="FL14" i="67"/>
  <c r="FN14" i="67"/>
  <c r="FP14" i="67"/>
  <c r="FR14" i="67"/>
  <c r="FT14" i="67"/>
  <c r="FF14" i="67"/>
  <c r="EE14" i="67"/>
  <c r="EG14" i="67"/>
  <c r="EI14" i="67"/>
  <c r="EK14" i="67"/>
  <c r="EM14" i="67"/>
  <c r="EO14" i="67"/>
  <c r="EQ14" i="67"/>
  <c r="ES14" i="67"/>
  <c r="EU14" i="67"/>
  <c r="EW14" i="67"/>
  <c r="EY14" i="67"/>
  <c r="FA14" i="67"/>
  <c r="FC14" i="67"/>
  <c r="EC14" i="67"/>
  <c r="DX14" i="67"/>
  <c r="DZ14" i="67"/>
  <c r="DA14" i="67"/>
  <c r="DC14" i="67"/>
  <c r="DE14" i="67"/>
  <c r="DG14" i="67"/>
  <c r="DI14" i="67"/>
  <c r="DK14" i="67"/>
  <c r="DM14" i="67"/>
  <c r="DO14" i="67"/>
  <c r="DQ14" i="67"/>
  <c r="DS14" i="67"/>
  <c r="DU14" i="67"/>
  <c r="CI14" i="67"/>
  <c r="CK14" i="67"/>
  <c r="CM14" i="67"/>
  <c r="CO14" i="67"/>
  <c r="CQ14" i="67"/>
  <c r="CS14" i="67"/>
  <c r="CT14" i="67"/>
  <c r="CV14" i="67"/>
  <c r="CX14" i="67"/>
  <c r="FG14" i="67"/>
  <c r="FI14" i="67"/>
  <c r="FK14" i="67"/>
  <c r="FM14" i="67"/>
  <c r="FO14" i="67"/>
  <c r="FQ14" i="67"/>
  <c r="FS14" i="67"/>
  <c r="ED14" i="67"/>
  <c r="EF14" i="67"/>
  <c r="EH14" i="67"/>
  <c r="EJ14" i="67"/>
  <c r="EL14" i="67"/>
  <c r="EN14" i="67"/>
  <c r="EP14" i="67"/>
  <c r="ER14" i="67"/>
  <c r="ET14" i="67"/>
  <c r="EV14" i="67"/>
  <c r="EX14" i="67"/>
  <c r="EZ14" i="67"/>
  <c r="FB14" i="67"/>
  <c r="FD14" i="67"/>
  <c r="DY14" i="67"/>
  <c r="EA14" i="67"/>
  <c r="DW14" i="67"/>
  <c r="DB14" i="67"/>
  <c r="DD14" i="67"/>
  <c r="DF14" i="67"/>
  <c r="DH14" i="67"/>
  <c r="DJ14" i="67"/>
  <c r="DL14" i="67"/>
  <c r="DN14" i="67"/>
  <c r="DP14" i="67"/>
  <c r="DR14" i="67"/>
  <c r="DT14" i="67"/>
  <c r="CZ14" i="67"/>
  <c r="CJ14" i="67"/>
  <c r="CL14" i="67"/>
  <c r="CN14" i="67"/>
  <c r="CP14" i="67"/>
  <c r="CR14" i="67"/>
  <c r="CU14" i="67"/>
  <c r="CW14" i="67"/>
  <c r="CH14" i="67"/>
  <c r="BF14" i="67"/>
  <c r="BH14" i="67"/>
  <c r="BJ14" i="67"/>
  <c r="BL14" i="67"/>
  <c r="BN14" i="67"/>
  <c r="BP14" i="67"/>
  <c r="BR14" i="67"/>
  <c r="BT14" i="67"/>
  <c r="BV14" i="67"/>
  <c r="BX14" i="67"/>
  <c r="BZ14" i="67"/>
  <c r="CB14" i="67"/>
  <c r="CD14" i="67"/>
  <c r="CF14" i="67"/>
  <c r="K14" i="67"/>
  <c r="M14" i="67"/>
  <c r="O14" i="67"/>
  <c r="Q14" i="67"/>
  <c r="S14" i="67"/>
  <c r="U14" i="67"/>
  <c r="W14" i="67"/>
  <c r="Y14" i="67"/>
  <c r="AA14" i="67"/>
  <c r="AC14" i="67"/>
  <c r="AE14" i="67"/>
  <c r="AG14" i="67"/>
  <c r="AI14" i="67"/>
  <c r="AK14" i="67"/>
  <c r="AM14" i="67"/>
  <c r="AO14" i="67"/>
  <c r="AQ14" i="67"/>
  <c r="AS14" i="67"/>
  <c r="AU14" i="67"/>
  <c r="AW14" i="67"/>
  <c r="AY14" i="67"/>
  <c r="BA14" i="67"/>
  <c r="BC14" i="67"/>
  <c r="I14" i="67"/>
  <c r="BG14" i="67"/>
  <c r="BI14" i="67"/>
  <c r="BK14" i="67"/>
  <c r="BM14" i="67"/>
  <c r="BO14" i="67"/>
  <c r="BQ14" i="67"/>
  <c r="BS14" i="67"/>
  <c r="BU14" i="67"/>
  <c r="BW14" i="67"/>
  <c r="BY14" i="67"/>
  <c r="CA14" i="67"/>
  <c r="CC14" i="67"/>
  <c r="CE14" i="67"/>
  <c r="BE14" i="67"/>
  <c r="L14" i="67"/>
  <c r="N14" i="67"/>
  <c r="P14" i="67"/>
  <c r="R14" i="67"/>
  <c r="T14" i="67"/>
  <c r="V14" i="67"/>
  <c r="X14" i="67"/>
  <c r="Z14" i="67"/>
  <c r="AB14" i="67"/>
  <c r="AD14" i="67"/>
  <c r="AF14" i="67"/>
  <c r="AH14" i="67"/>
  <c r="AJ14" i="67"/>
  <c r="AL14" i="67"/>
  <c r="AN14" i="67"/>
  <c r="AP14" i="67"/>
  <c r="AR14" i="67"/>
  <c r="AT14" i="67"/>
  <c r="AV14" i="67"/>
  <c r="AX14" i="67"/>
  <c r="AZ14" i="67"/>
  <c r="BB14" i="67"/>
  <c r="J14" i="67"/>
  <c r="H14" i="67"/>
  <c r="NE12" i="67"/>
  <c r="NG12" i="67"/>
  <c r="NI12" i="67"/>
  <c r="NF12" i="67"/>
  <c r="NH12" i="67"/>
  <c r="ND12" i="67"/>
  <c r="MJ12" i="67"/>
  <c r="ML12" i="67"/>
  <c r="MN12" i="67"/>
  <c r="MP12" i="67"/>
  <c r="MR12" i="67"/>
  <c r="MT12" i="67"/>
  <c r="MV12" i="67"/>
  <c r="MX12" i="67"/>
  <c r="MZ12" i="67"/>
  <c r="NB12" i="67"/>
  <c r="MH12" i="67"/>
  <c r="MI12" i="67"/>
  <c r="MK12" i="67"/>
  <c r="MM12" i="67"/>
  <c r="MO12" i="67"/>
  <c r="MQ12" i="67"/>
  <c r="MS12" i="67"/>
  <c r="MU12" i="67"/>
  <c r="MW12" i="67"/>
  <c r="MY12" i="67"/>
  <c r="NA12" i="67"/>
  <c r="LV12" i="67"/>
  <c r="LX12" i="67"/>
  <c r="LZ12" i="67"/>
  <c r="MB12" i="67"/>
  <c r="MD12" i="67"/>
  <c r="MF12" i="67"/>
  <c r="LT12" i="67"/>
  <c r="LP12" i="67"/>
  <c r="LR12" i="67"/>
  <c r="LN12" i="67"/>
  <c r="LU12" i="67"/>
  <c r="LW12" i="67"/>
  <c r="LY12" i="67"/>
  <c r="MA12" i="67"/>
  <c r="MC12" i="67"/>
  <c r="ME12" i="67"/>
  <c r="LO12" i="67"/>
  <c r="LQ12" i="67"/>
  <c r="JX12" i="67"/>
  <c r="JZ12" i="67"/>
  <c r="KB12" i="67"/>
  <c r="KE12" i="67"/>
  <c r="KG12" i="67"/>
  <c r="KI12" i="67"/>
  <c r="KL12" i="67"/>
  <c r="KP12" i="67"/>
  <c r="KR12" i="67"/>
  <c r="KT12" i="67"/>
  <c r="KV12" i="67"/>
  <c r="KX12" i="67"/>
  <c r="KZ12" i="67"/>
  <c r="LB12" i="67"/>
  <c r="LD12" i="67"/>
  <c r="LF12" i="67"/>
  <c r="LH12" i="67"/>
  <c r="LJ12" i="67"/>
  <c r="JV12" i="67"/>
  <c r="JY12" i="67"/>
  <c r="KA12" i="67"/>
  <c r="KD12" i="67"/>
  <c r="KF12" i="67"/>
  <c r="KH12" i="67"/>
  <c r="KK12" i="67"/>
  <c r="KM12" i="67"/>
  <c r="KO12" i="67"/>
  <c r="KQ12" i="67"/>
  <c r="KS12" i="67"/>
  <c r="KU12" i="67"/>
  <c r="KW12" i="67"/>
  <c r="KY12" i="67"/>
  <c r="LA12" i="67"/>
  <c r="LC12" i="67"/>
  <c r="LE12" i="67"/>
  <c r="LG12" i="67"/>
  <c r="LI12" i="67"/>
  <c r="JA12" i="67"/>
  <c r="JD12" i="67"/>
  <c r="JF12" i="67"/>
  <c r="JH12" i="67"/>
  <c r="JJ12" i="67"/>
  <c r="JL12" i="67"/>
  <c r="JN12" i="67"/>
  <c r="JP12" i="67"/>
  <c r="JR12" i="67"/>
  <c r="JU12" i="67"/>
  <c r="JC12" i="67"/>
  <c r="JE12" i="67"/>
  <c r="JG12" i="67"/>
  <c r="JI12" i="67"/>
  <c r="JK12" i="67"/>
  <c r="JM12" i="67"/>
  <c r="JO12" i="67"/>
  <c r="JQ12" i="67"/>
  <c r="JS12" i="67"/>
  <c r="IZ12" i="67"/>
  <c r="II12" i="67"/>
  <c r="IK12" i="67"/>
  <c r="IM12" i="67"/>
  <c r="IN12" i="67"/>
  <c r="IP12" i="67"/>
  <c r="IR12" i="67"/>
  <c r="IT12" i="67"/>
  <c r="IV12" i="67"/>
  <c r="IW12" i="67"/>
  <c r="IG12" i="67"/>
  <c r="HY12" i="67"/>
  <c r="IA12" i="67"/>
  <c r="IC12" i="67"/>
  <c r="IE12" i="67"/>
  <c r="IJ12" i="67"/>
  <c r="IQ12" i="67"/>
  <c r="IU12" i="67"/>
  <c r="HZ12" i="67"/>
  <c r="ID12" i="67"/>
  <c r="HW12" i="67"/>
  <c r="HH12" i="67"/>
  <c r="HJ12" i="67"/>
  <c r="HL12" i="67"/>
  <c r="HN12" i="67"/>
  <c r="HP12" i="67"/>
  <c r="HR12" i="67"/>
  <c r="HT12" i="67"/>
  <c r="HF12" i="67"/>
  <c r="GV12" i="67"/>
  <c r="GX12" i="67"/>
  <c r="GZ12" i="67"/>
  <c r="HB12" i="67"/>
  <c r="GT12" i="67"/>
  <c r="FZ12" i="67"/>
  <c r="GB12" i="67"/>
  <c r="GD12" i="67"/>
  <c r="GF12" i="67"/>
  <c r="GH12" i="67"/>
  <c r="GJ12" i="67"/>
  <c r="GL12" i="67"/>
  <c r="GN12" i="67"/>
  <c r="GP12" i="67"/>
  <c r="GR12" i="67"/>
  <c r="FX12" i="67"/>
  <c r="IH12" i="67"/>
  <c r="IL12" i="67"/>
  <c r="IO12" i="67"/>
  <c r="IS12" i="67"/>
  <c r="IX12" i="67"/>
  <c r="HX12" i="67"/>
  <c r="IB12" i="67"/>
  <c r="HG12" i="67"/>
  <c r="HI12" i="67"/>
  <c r="HK12" i="67"/>
  <c r="HM12" i="67"/>
  <c r="HO12" i="67"/>
  <c r="HQ12" i="67"/>
  <c r="HS12" i="67"/>
  <c r="HU12" i="67"/>
  <c r="GU12" i="67"/>
  <c r="GW12" i="67"/>
  <c r="GY12" i="67"/>
  <c r="HA12" i="67"/>
  <c r="HC12" i="67"/>
  <c r="FY12" i="67"/>
  <c r="GA12" i="67"/>
  <c r="GC12" i="67"/>
  <c r="GE12" i="67"/>
  <c r="GG12" i="67"/>
  <c r="GI12" i="67"/>
  <c r="GK12" i="67"/>
  <c r="GM12" i="67"/>
  <c r="GO12" i="67"/>
  <c r="GQ12" i="67"/>
  <c r="FH12" i="67"/>
  <c r="FJ12" i="67"/>
  <c r="FL12" i="67"/>
  <c r="FN12" i="67"/>
  <c r="FP12" i="67"/>
  <c r="FR12" i="67"/>
  <c r="FT12" i="67"/>
  <c r="FF12" i="67"/>
  <c r="EE12" i="67"/>
  <c r="EG12" i="67"/>
  <c r="EI12" i="67"/>
  <c r="EK12" i="67"/>
  <c r="EM12" i="67"/>
  <c r="EO12" i="67"/>
  <c r="EQ12" i="67"/>
  <c r="ES12" i="67"/>
  <c r="EU12" i="67"/>
  <c r="EW12" i="67"/>
  <c r="EY12" i="67"/>
  <c r="FA12" i="67"/>
  <c r="FC12" i="67"/>
  <c r="EC12" i="67"/>
  <c r="DX12" i="67"/>
  <c r="DZ12" i="67"/>
  <c r="DA12" i="67"/>
  <c r="DC12" i="67"/>
  <c r="DE12" i="67"/>
  <c r="DG12" i="67"/>
  <c r="DI12" i="67"/>
  <c r="DK12" i="67"/>
  <c r="DM12" i="67"/>
  <c r="DO12" i="67"/>
  <c r="DQ12" i="67"/>
  <c r="DS12" i="67"/>
  <c r="DU12" i="67"/>
  <c r="CI12" i="67"/>
  <c r="CK12" i="67"/>
  <c r="CM12" i="67"/>
  <c r="CO12" i="67"/>
  <c r="CQ12" i="67"/>
  <c r="CS12" i="67"/>
  <c r="CT12" i="67"/>
  <c r="CV12" i="67"/>
  <c r="CX12" i="67"/>
  <c r="FG12" i="67"/>
  <c r="FI12" i="67"/>
  <c r="FK12" i="67"/>
  <c r="FM12" i="67"/>
  <c r="FO12" i="67"/>
  <c r="FQ12" i="67"/>
  <c r="FS12" i="67"/>
  <c r="ED12" i="67"/>
  <c r="EF12" i="67"/>
  <c r="EH12" i="67"/>
  <c r="EJ12" i="67"/>
  <c r="EL12" i="67"/>
  <c r="EN12" i="67"/>
  <c r="EP12" i="67"/>
  <c r="ER12" i="67"/>
  <c r="ET12" i="67"/>
  <c r="EV12" i="67"/>
  <c r="EX12" i="67"/>
  <c r="EZ12" i="67"/>
  <c r="FB12" i="67"/>
  <c r="FD12" i="67"/>
  <c r="DY12" i="67"/>
  <c r="EA12" i="67"/>
  <c r="DW12" i="67"/>
  <c r="DB12" i="67"/>
  <c r="DD12" i="67"/>
  <c r="DF12" i="67"/>
  <c r="DH12" i="67"/>
  <c r="DJ12" i="67"/>
  <c r="DL12" i="67"/>
  <c r="DN12" i="67"/>
  <c r="DP12" i="67"/>
  <c r="DR12" i="67"/>
  <c r="DT12" i="67"/>
  <c r="CZ12" i="67"/>
  <c r="CJ12" i="67"/>
  <c r="CL12" i="67"/>
  <c r="CN12" i="67"/>
  <c r="CP12" i="67"/>
  <c r="CR12" i="67"/>
  <c r="CU12" i="67"/>
  <c r="CW12" i="67"/>
  <c r="CH12" i="67"/>
  <c r="BF12" i="67"/>
  <c r="BH12" i="67"/>
  <c r="BJ12" i="67"/>
  <c r="BL12" i="67"/>
  <c r="BN12" i="67"/>
  <c r="BP12" i="67"/>
  <c r="BR12" i="67"/>
  <c r="BT12" i="67"/>
  <c r="BV12" i="67"/>
  <c r="BX12" i="67"/>
  <c r="BZ12" i="67"/>
  <c r="CB12" i="67"/>
  <c r="CD12" i="67"/>
  <c r="CF12" i="67"/>
  <c r="K12" i="67"/>
  <c r="M12" i="67"/>
  <c r="O12" i="67"/>
  <c r="Q12" i="67"/>
  <c r="S12" i="67"/>
  <c r="U12" i="67"/>
  <c r="W12" i="67"/>
  <c r="Y12" i="67"/>
  <c r="AA12" i="67"/>
  <c r="AC12" i="67"/>
  <c r="AE12" i="67"/>
  <c r="AG12" i="67"/>
  <c r="AI12" i="67"/>
  <c r="AK12" i="67"/>
  <c r="AM12" i="67"/>
  <c r="AO12" i="67"/>
  <c r="AQ12" i="67"/>
  <c r="AS12" i="67"/>
  <c r="AU12" i="67"/>
  <c r="AW12" i="67"/>
  <c r="AY12" i="67"/>
  <c r="BA12" i="67"/>
  <c r="BC12" i="67"/>
  <c r="I12" i="67"/>
  <c r="BG12" i="67"/>
  <c r="BI12" i="67"/>
  <c r="BK12" i="67"/>
  <c r="BM12" i="67"/>
  <c r="BO12" i="67"/>
  <c r="BQ12" i="67"/>
  <c r="BS12" i="67"/>
  <c r="BU12" i="67"/>
  <c r="BW12" i="67"/>
  <c r="BY12" i="67"/>
  <c r="CA12" i="67"/>
  <c r="CC12" i="67"/>
  <c r="CE12" i="67"/>
  <c r="BE12" i="67"/>
  <c r="L12" i="67"/>
  <c r="N12" i="67"/>
  <c r="P12" i="67"/>
  <c r="R12" i="67"/>
  <c r="T12" i="67"/>
  <c r="V12" i="67"/>
  <c r="X12" i="67"/>
  <c r="Z12" i="67"/>
  <c r="AB12" i="67"/>
  <c r="AD12" i="67"/>
  <c r="AF12" i="67"/>
  <c r="AH12" i="67"/>
  <c r="AJ12" i="67"/>
  <c r="AL12" i="67"/>
  <c r="AN12" i="67"/>
  <c r="AP12" i="67"/>
  <c r="AR12" i="67"/>
  <c r="AT12" i="67"/>
  <c r="AV12" i="67"/>
  <c r="AX12" i="67"/>
  <c r="AZ12" i="67"/>
  <c r="BB12" i="67"/>
  <c r="J12" i="67"/>
  <c r="H12" i="67"/>
  <c r="NE10" i="67"/>
  <c r="NG10" i="67"/>
  <c r="NI10" i="67"/>
  <c r="NF10" i="67"/>
  <c r="NH10" i="67"/>
  <c r="ND10" i="67"/>
  <c r="MJ10" i="67"/>
  <c r="ML10" i="67"/>
  <c r="MN10" i="67"/>
  <c r="MP10" i="67"/>
  <c r="MR10" i="67"/>
  <c r="MT10" i="67"/>
  <c r="MV10" i="67"/>
  <c r="MX10" i="67"/>
  <c r="MZ10" i="67"/>
  <c r="NB10" i="67"/>
  <c r="MH10" i="67"/>
  <c r="MI10" i="67"/>
  <c r="MK10" i="67"/>
  <c r="MM10" i="67"/>
  <c r="MO10" i="67"/>
  <c r="MQ10" i="67"/>
  <c r="MS10" i="67"/>
  <c r="MU10" i="67"/>
  <c r="MW10" i="67"/>
  <c r="MY10" i="67"/>
  <c r="NA10" i="67"/>
  <c r="LV10" i="67"/>
  <c r="LX10" i="67"/>
  <c r="LZ10" i="67"/>
  <c r="MB10" i="67"/>
  <c r="MD10" i="67"/>
  <c r="MF10" i="67"/>
  <c r="LT10" i="67"/>
  <c r="LP10" i="67"/>
  <c r="LR10" i="67"/>
  <c r="LN10" i="67"/>
  <c r="LU10" i="67"/>
  <c r="LW10" i="67"/>
  <c r="LY10" i="67"/>
  <c r="MA10" i="67"/>
  <c r="MC10" i="67"/>
  <c r="ME10" i="67"/>
  <c r="LO10" i="67"/>
  <c r="LQ10" i="67"/>
  <c r="JX10" i="67"/>
  <c r="JZ10" i="67"/>
  <c r="KB10" i="67"/>
  <c r="KE10" i="67"/>
  <c r="KG10" i="67"/>
  <c r="KI10" i="67"/>
  <c r="KL10" i="67"/>
  <c r="KP10" i="67"/>
  <c r="KR10" i="67"/>
  <c r="KT10" i="67"/>
  <c r="KV10" i="67"/>
  <c r="KX10" i="67"/>
  <c r="KZ10" i="67"/>
  <c r="LB10" i="67"/>
  <c r="LD10" i="67"/>
  <c r="LF10" i="67"/>
  <c r="LH10" i="67"/>
  <c r="LJ10" i="67"/>
  <c r="JV10" i="67"/>
  <c r="JY10" i="67"/>
  <c r="KA10" i="67"/>
  <c r="KD10" i="67"/>
  <c r="KF10" i="67"/>
  <c r="KH10" i="67"/>
  <c r="KK10" i="67"/>
  <c r="KM10" i="67"/>
  <c r="KO10" i="67"/>
  <c r="KQ10" i="67"/>
  <c r="KS10" i="67"/>
  <c r="KU10" i="67"/>
  <c r="KW10" i="67"/>
  <c r="KY10" i="67"/>
  <c r="LA10" i="67"/>
  <c r="LC10" i="67"/>
  <c r="LE10" i="67"/>
  <c r="LG10" i="67"/>
  <c r="LI10" i="67"/>
  <c r="JA10" i="67"/>
  <c r="JD10" i="67"/>
  <c r="JF10" i="67"/>
  <c r="JH10" i="67"/>
  <c r="JJ10" i="67"/>
  <c r="JL10" i="67"/>
  <c r="JN10" i="67"/>
  <c r="JP10" i="67"/>
  <c r="JR10" i="67"/>
  <c r="IH10" i="67"/>
  <c r="IJ10" i="67"/>
  <c r="IL10" i="67"/>
  <c r="IO10" i="67"/>
  <c r="IQ10" i="67"/>
  <c r="IS10" i="67"/>
  <c r="IU10" i="67"/>
  <c r="IX10" i="67"/>
  <c r="JU10" i="67"/>
  <c r="JC10" i="67"/>
  <c r="JE10" i="67"/>
  <c r="JG10" i="67"/>
  <c r="JI10" i="67"/>
  <c r="JK10" i="67"/>
  <c r="JM10" i="67"/>
  <c r="JO10" i="67"/>
  <c r="JQ10" i="67"/>
  <c r="JS10" i="67"/>
  <c r="IZ10" i="67"/>
  <c r="II10" i="67"/>
  <c r="IK10" i="67"/>
  <c r="IM10" i="67"/>
  <c r="IN10" i="67"/>
  <c r="IP10" i="67"/>
  <c r="IR10" i="67"/>
  <c r="IT10" i="67"/>
  <c r="IV10" i="67"/>
  <c r="IW10" i="67"/>
  <c r="IG10" i="67"/>
  <c r="HY10" i="67"/>
  <c r="IA10" i="67"/>
  <c r="IC10" i="67"/>
  <c r="IE10" i="67"/>
  <c r="HZ10" i="67"/>
  <c r="ID10" i="67"/>
  <c r="HW10" i="67"/>
  <c r="HH10" i="67"/>
  <c r="HJ10" i="67"/>
  <c r="HL10" i="67"/>
  <c r="HN10" i="67"/>
  <c r="HP10" i="67"/>
  <c r="HR10" i="67"/>
  <c r="HT10" i="67"/>
  <c r="HF10" i="67"/>
  <c r="GV10" i="67"/>
  <c r="GX10" i="67"/>
  <c r="GZ10" i="67"/>
  <c r="HB10" i="67"/>
  <c r="GT10" i="67"/>
  <c r="FZ10" i="67"/>
  <c r="GB10" i="67"/>
  <c r="GD10" i="67"/>
  <c r="GF10" i="67"/>
  <c r="GH10" i="67"/>
  <c r="GJ10" i="67"/>
  <c r="GL10" i="67"/>
  <c r="GN10" i="67"/>
  <c r="GP10" i="67"/>
  <c r="GR10" i="67"/>
  <c r="FX10" i="67"/>
  <c r="HX10" i="67"/>
  <c r="IB10" i="67"/>
  <c r="HG10" i="67"/>
  <c r="HI10" i="67"/>
  <c r="HK10" i="67"/>
  <c r="HM10" i="67"/>
  <c r="HO10" i="67"/>
  <c r="HQ10" i="67"/>
  <c r="HS10" i="67"/>
  <c r="HU10" i="67"/>
  <c r="GU10" i="67"/>
  <c r="GW10" i="67"/>
  <c r="GY10" i="67"/>
  <c r="HA10" i="67"/>
  <c r="HC10" i="67"/>
  <c r="FY10" i="67"/>
  <c r="GA10" i="67"/>
  <c r="GC10" i="67"/>
  <c r="GE10" i="67"/>
  <c r="GG10" i="67"/>
  <c r="GI10" i="67"/>
  <c r="GK10" i="67"/>
  <c r="GM10" i="67"/>
  <c r="GO10" i="67"/>
  <c r="GQ10" i="67"/>
  <c r="FH10" i="67"/>
  <c r="FJ10" i="67"/>
  <c r="FL10" i="67"/>
  <c r="FN10" i="67"/>
  <c r="FP10" i="67"/>
  <c r="FR10" i="67"/>
  <c r="FT10" i="67"/>
  <c r="FF10" i="67"/>
  <c r="EE10" i="67"/>
  <c r="EG10" i="67"/>
  <c r="EI10" i="67"/>
  <c r="EK10" i="67"/>
  <c r="EM10" i="67"/>
  <c r="EO10" i="67"/>
  <c r="EQ10" i="67"/>
  <c r="ES10" i="67"/>
  <c r="EU10" i="67"/>
  <c r="EW10" i="67"/>
  <c r="EY10" i="67"/>
  <c r="FA10" i="67"/>
  <c r="FC10" i="67"/>
  <c r="EC10" i="67"/>
  <c r="DX10" i="67"/>
  <c r="DZ10" i="67"/>
  <c r="DA10" i="67"/>
  <c r="DC10" i="67"/>
  <c r="DE10" i="67"/>
  <c r="DG10" i="67"/>
  <c r="DI10" i="67"/>
  <c r="DK10" i="67"/>
  <c r="DM10" i="67"/>
  <c r="DO10" i="67"/>
  <c r="DQ10" i="67"/>
  <c r="DS10" i="67"/>
  <c r="DU10" i="67"/>
  <c r="CI10" i="67"/>
  <c r="CK10" i="67"/>
  <c r="CM10" i="67"/>
  <c r="CO10" i="67"/>
  <c r="CQ10" i="67"/>
  <c r="CS10" i="67"/>
  <c r="CT10" i="67"/>
  <c r="CV10" i="67"/>
  <c r="CX10" i="67"/>
  <c r="FG10" i="67"/>
  <c r="FI10" i="67"/>
  <c r="FK10" i="67"/>
  <c r="FM10" i="67"/>
  <c r="FO10" i="67"/>
  <c r="FQ10" i="67"/>
  <c r="FS10" i="67"/>
  <c r="ED10" i="67"/>
  <c r="EF10" i="67"/>
  <c r="EH10" i="67"/>
  <c r="EJ10" i="67"/>
  <c r="EL10" i="67"/>
  <c r="EN10" i="67"/>
  <c r="EP10" i="67"/>
  <c r="ER10" i="67"/>
  <c r="ET10" i="67"/>
  <c r="EV10" i="67"/>
  <c r="EX10" i="67"/>
  <c r="EZ10" i="67"/>
  <c r="FB10" i="67"/>
  <c r="FD10" i="67"/>
  <c r="DY10" i="67"/>
  <c r="EA10" i="67"/>
  <c r="DW10" i="67"/>
  <c r="DB10" i="67"/>
  <c r="DD10" i="67"/>
  <c r="DF10" i="67"/>
  <c r="DH10" i="67"/>
  <c r="DJ10" i="67"/>
  <c r="DL10" i="67"/>
  <c r="DN10" i="67"/>
  <c r="DP10" i="67"/>
  <c r="DR10" i="67"/>
  <c r="DT10" i="67"/>
  <c r="CZ10" i="67"/>
  <c r="CJ10" i="67"/>
  <c r="CL10" i="67"/>
  <c r="CN10" i="67"/>
  <c r="CP10" i="67"/>
  <c r="CR10" i="67"/>
  <c r="CU10" i="67"/>
  <c r="CW10" i="67"/>
  <c r="CH10" i="67"/>
  <c r="BF10" i="67"/>
  <c r="BH10" i="67"/>
  <c r="BJ10" i="67"/>
  <c r="BL10" i="67"/>
  <c r="BN10" i="67"/>
  <c r="BP10" i="67"/>
  <c r="BR10" i="67"/>
  <c r="BT10" i="67"/>
  <c r="BV10" i="67"/>
  <c r="BX10" i="67"/>
  <c r="BZ10" i="67"/>
  <c r="CB10" i="67"/>
  <c r="CD10" i="67"/>
  <c r="CF10" i="67"/>
  <c r="K10" i="67"/>
  <c r="M10" i="67"/>
  <c r="O10" i="67"/>
  <c r="Q10" i="67"/>
  <c r="S10" i="67"/>
  <c r="U10" i="67"/>
  <c r="W10" i="67"/>
  <c r="Y10" i="67"/>
  <c r="AA10" i="67"/>
  <c r="AC10" i="67"/>
  <c r="AE10" i="67"/>
  <c r="AG10" i="67"/>
  <c r="AI10" i="67"/>
  <c r="AK10" i="67"/>
  <c r="AM10" i="67"/>
  <c r="AO10" i="67"/>
  <c r="AQ10" i="67"/>
  <c r="AS10" i="67"/>
  <c r="AU10" i="67"/>
  <c r="AW10" i="67"/>
  <c r="AY10" i="67"/>
  <c r="BA10" i="67"/>
  <c r="BC10" i="67"/>
  <c r="I10" i="67"/>
  <c r="BG10" i="67"/>
  <c r="BI10" i="67"/>
  <c r="BK10" i="67"/>
  <c r="BM10" i="67"/>
  <c r="BO10" i="67"/>
  <c r="BQ10" i="67"/>
  <c r="BS10" i="67"/>
  <c r="BU10" i="67"/>
  <c r="BW10" i="67"/>
  <c r="BY10" i="67"/>
  <c r="CA10" i="67"/>
  <c r="CC10" i="67"/>
  <c r="CE10" i="67"/>
  <c r="BE10" i="67"/>
  <c r="L10" i="67"/>
  <c r="N10" i="67"/>
  <c r="P10" i="67"/>
  <c r="R10" i="67"/>
  <c r="T10" i="67"/>
  <c r="V10" i="67"/>
  <c r="X10" i="67"/>
  <c r="Z10" i="67"/>
  <c r="AB10" i="67"/>
  <c r="AD10" i="67"/>
  <c r="AF10" i="67"/>
  <c r="AH10" i="67"/>
  <c r="AJ10" i="67"/>
  <c r="AL10" i="67"/>
  <c r="AN10" i="67"/>
  <c r="AP10" i="67"/>
  <c r="AR10" i="67"/>
  <c r="AT10" i="67"/>
  <c r="AV10" i="67"/>
  <c r="AX10" i="67"/>
  <c r="AZ10" i="67"/>
  <c r="BB10" i="67"/>
  <c r="J10" i="67"/>
  <c r="H10" i="67"/>
  <c r="NE8" i="67"/>
  <c r="NG8" i="67"/>
  <c r="NI8" i="67"/>
  <c r="MI8" i="67"/>
  <c r="MK8" i="67"/>
  <c r="MM8" i="67"/>
  <c r="MO8" i="67"/>
  <c r="MQ8" i="67"/>
  <c r="MS8" i="67"/>
  <c r="MU8" i="67"/>
  <c r="MW8" i="67"/>
  <c r="MY8" i="67"/>
  <c r="NF8" i="67"/>
  <c r="NH8" i="67"/>
  <c r="ND8" i="67"/>
  <c r="MJ8" i="67"/>
  <c r="ML8" i="67"/>
  <c r="MN8" i="67"/>
  <c r="MP8" i="67"/>
  <c r="MR8" i="67"/>
  <c r="MT8" i="67"/>
  <c r="MV8" i="67"/>
  <c r="MX8" i="67"/>
  <c r="MZ8" i="67"/>
  <c r="NB8" i="67"/>
  <c r="MH8" i="67"/>
  <c r="NA8" i="67"/>
  <c r="LV8" i="67"/>
  <c r="LX8" i="67"/>
  <c r="LZ8" i="67"/>
  <c r="MB8" i="67"/>
  <c r="MD8" i="67"/>
  <c r="MF8" i="67"/>
  <c r="LT8" i="67"/>
  <c r="LP8" i="67"/>
  <c r="LR8" i="67"/>
  <c r="LN8" i="67"/>
  <c r="LU8" i="67"/>
  <c r="LW8" i="67"/>
  <c r="LY8" i="67"/>
  <c r="MA8" i="67"/>
  <c r="MC8" i="67"/>
  <c r="ME8" i="67"/>
  <c r="LO8" i="67"/>
  <c r="LQ8" i="67"/>
  <c r="JX8" i="67"/>
  <c r="JZ8" i="67"/>
  <c r="KB8" i="67"/>
  <c r="KE8" i="67"/>
  <c r="KG8" i="67"/>
  <c r="KI8" i="67"/>
  <c r="KL8" i="67"/>
  <c r="KP8" i="67"/>
  <c r="KR8" i="67"/>
  <c r="KT8" i="67"/>
  <c r="KV8" i="67"/>
  <c r="KX8" i="67"/>
  <c r="KZ8" i="67"/>
  <c r="LB8" i="67"/>
  <c r="LD8" i="67"/>
  <c r="LF8" i="67"/>
  <c r="LH8" i="67"/>
  <c r="LJ8" i="67"/>
  <c r="JV8" i="67"/>
  <c r="JY8" i="67"/>
  <c r="KA8" i="67"/>
  <c r="KD8" i="67"/>
  <c r="KF8" i="67"/>
  <c r="KH8" i="67"/>
  <c r="KK8" i="67"/>
  <c r="KM8" i="67"/>
  <c r="KO8" i="67"/>
  <c r="KQ8" i="67"/>
  <c r="KS8" i="67"/>
  <c r="KU8" i="67"/>
  <c r="KW8" i="67"/>
  <c r="KY8" i="67"/>
  <c r="LA8" i="67"/>
  <c r="LC8" i="67"/>
  <c r="LE8" i="67"/>
  <c r="LG8" i="67"/>
  <c r="LI8" i="67"/>
  <c r="JA8" i="67"/>
  <c r="JD8" i="67"/>
  <c r="JF8" i="67"/>
  <c r="JH8" i="67"/>
  <c r="JJ8" i="67"/>
  <c r="JL8" i="67"/>
  <c r="JN8" i="67"/>
  <c r="JP8" i="67"/>
  <c r="JR8" i="67"/>
  <c r="IH8" i="67"/>
  <c r="IJ8" i="67"/>
  <c r="IL8" i="67"/>
  <c r="IO8" i="67"/>
  <c r="IQ8" i="67"/>
  <c r="IS8" i="67"/>
  <c r="IU8" i="67"/>
  <c r="IX8" i="67"/>
  <c r="JU8" i="67"/>
  <c r="JC8" i="67"/>
  <c r="JE8" i="67"/>
  <c r="JG8" i="67"/>
  <c r="JI8" i="67"/>
  <c r="JK8" i="67"/>
  <c r="JM8" i="67"/>
  <c r="JO8" i="67"/>
  <c r="JQ8" i="67"/>
  <c r="JS8" i="67"/>
  <c r="IZ8" i="67"/>
  <c r="II8" i="67"/>
  <c r="IK8" i="67"/>
  <c r="IM8" i="67"/>
  <c r="IN8" i="67"/>
  <c r="IP8" i="67"/>
  <c r="IR8" i="67"/>
  <c r="IT8" i="67"/>
  <c r="IV8" i="67"/>
  <c r="IW8" i="67"/>
  <c r="IG8" i="67"/>
  <c r="HY8" i="67"/>
  <c r="IA8" i="67"/>
  <c r="IC8" i="67"/>
  <c r="IE8" i="67"/>
  <c r="HW8" i="67"/>
  <c r="HZ8" i="67"/>
  <c r="ID8" i="67"/>
  <c r="HH8" i="67"/>
  <c r="HJ8" i="67"/>
  <c r="HL8" i="67"/>
  <c r="HN8" i="67"/>
  <c r="HP8" i="67"/>
  <c r="HR8" i="67"/>
  <c r="HT8" i="67"/>
  <c r="HF8" i="67"/>
  <c r="GV8" i="67"/>
  <c r="GX8" i="67"/>
  <c r="GZ8" i="67"/>
  <c r="HB8" i="67"/>
  <c r="GT8" i="67"/>
  <c r="FZ8" i="67"/>
  <c r="GB8" i="67"/>
  <c r="GD8" i="67"/>
  <c r="GF8" i="67"/>
  <c r="GH8" i="67"/>
  <c r="GJ8" i="67"/>
  <c r="GL8" i="67"/>
  <c r="GN8" i="67"/>
  <c r="GP8" i="67"/>
  <c r="GR8" i="67"/>
  <c r="FX8" i="67"/>
  <c r="HX8" i="67"/>
  <c r="IB8" i="67"/>
  <c r="HG8" i="67"/>
  <c r="HI8" i="67"/>
  <c r="HK8" i="67"/>
  <c r="HM8" i="67"/>
  <c r="HO8" i="67"/>
  <c r="HQ8" i="67"/>
  <c r="HS8" i="67"/>
  <c r="HU8" i="67"/>
  <c r="GU8" i="67"/>
  <c r="GW8" i="67"/>
  <c r="GY8" i="67"/>
  <c r="HA8" i="67"/>
  <c r="HC8" i="67"/>
  <c r="FY8" i="67"/>
  <c r="GA8" i="67"/>
  <c r="GC8" i="67"/>
  <c r="GE8" i="67"/>
  <c r="GG8" i="67"/>
  <c r="GI8" i="67"/>
  <c r="GK8" i="67"/>
  <c r="GM8" i="67"/>
  <c r="GO8" i="67"/>
  <c r="GQ8" i="67"/>
  <c r="FH8" i="67"/>
  <c r="FJ8" i="67"/>
  <c r="FL8" i="67"/>
  <c r="FN8" i="67"/>
  <c r="FP8" i="67"/>
  <c r="FR8" i="67"/>
  <c r="FT8" i="67"/>
  <c r="FF8" i="67"/>
  <c r="EE8" i="67"/>
  <c r="EG8" i="67"/>
  <c r="EI8" i="67"/>
  <c r="EK8" i="67"/>
  <c r="EM8" i="67"/>
  <c r="EO8" i="67"/>
  <c r="EQ8" i="67"/>
  <c r="ES8" i="67"/>
  <c r="EU8" i="67"/>
  <c r="EW8" i="67"/>
  <c r="EY8" i="67"/>
  <c r="FA8" i="67"/>
  <c r="FC8" i="67"/>
  <c r="EC8" i="67"/>
  <c r="DX8" i="67"/>
  <c r="DZ8" i="67"/>
  <c r="DA8" i="67"/>
  <c r="DC8" i="67"/>
  <c r="DE8" i="67"/>
  <c r="DG8" i="67"/>
  <c r="DI8" i="67"/>
  <c r="DK8" i="67"/>
  <c r="DM8" i="67"/>
  <c r="DO8" i="67"/>
  <c r="DQ8" i="67"/>
  <c r="DS8" i="67"/>
  <c r="DU8" i="67"/>
  <c r="CI8" i="67"/>
  <c r="CK8" i="67"/>
  <c r="CM8" i="67"/>
  <c r="CO8" i="67"/>
  <c r="CQ8" i="67"/>
  <c r="CS8" i="67"/>
  <c r="CT8" i="67"/>
  <c r="CV8" i="67"/>
  <c r="CX8" i="67"/>
  <c r="FG8" i="67"/>
  <c r="FI8" i="67"/>
  <c r="FK8" i="67"/>
  <c r="FM8" i="67"/>
  <c r="FO8" i="67"/>
  <c r="FQ8" i="67"/>
  <c r="FS8" i="67"/>
  <c r="ED8" i="67"/>
  <c r="EF8" i="67"/>
  <c r="EH8" i="67"/>
  <c r="EJ8" i="67"/>
  <c r="EL8" i="67"/>
  <c r="EN8" i="67"/>
  <c r="EP8" i="67"/>
  <c r="ER8" i="67"/>
  <c r="ET8" i="67"/>
  <c r="EV8" i="67"/>
  <c r="EX8" i="67"/>
  <c r="EZ8" i="67"/>
  <c r="FB8" i="67"/>
  <c r="FD8" i="67"/>
  <c r="DY8" i="67"/>
  <c r="EA8" i="67"/>
  <c r="DW8" i="67"/>
  <c r="DB8" i="67"/>
  <c r="DD8" i="67"/>
  <c r="DF8" i="67"/>
  <c r="DH8" i="67"/>
  <c r="DJ8" i="67"/>
  <c r="DL8" i="67"/>
  <c r="DN8" i="67"/>
  <c r="DP8" i="67"/>
  <c r="DR8" i="67"/>
  <c r="DT8" i="67"/>
  <c r="CZ8" i="67"/>
  <c r="CJ8" i="67"/>
  <c r="CL8" i="67"/>
  <c r="CN8" i="67"/>
  <c r="CP8" i="67"/>
  <c r="CR8" i="67"/>
  <c r="CU8" i="67"/>
  <c r="CW8" i="67"/>
  <c r="CH8" i="67"/>
  <c r="BF8" i="67"/>
  <c r="BH8" i="67"/>
  <c r="BJ8" i="67"/>
  <c r="BL8" i="67"/>
  <c r="BN8" i="67"/>
  <c r="BP8" i="67"/>
  <c r="BR8" i="67"/>
  <c r="BT8" i="67"/>
  <c r="BV8" i="67"/>
  <c r="BX8" i="67"/>
  <c r="BZ8" i="67"/>
  <c r="CB8" i="67"/>
  <c r="CD8" i="67"/>
  <c r="CF8" i="67"/>
  <c r="K8" i="67"/>
  <c r="M8" i="67"/>
  <c r="O8" i="67"/>
  <c r="Q8" i="67"/>
  <c r="S8" i="67"/>
  <c r="U8" i="67"/>
  <c r="W8" i="67"/>
  <c r="Y8" i="67"/>
  <c r="AA8" i="67"/>
  <c r="AC8" i="67"/>
  <c r="AE8" i="67"/>
  <c r="AG8" i="67"/>
  <c r="AI8" i="67"/>
  <c r="AK8" i="67"/>
  <c r="AM8" i="67"/>
  <c r="AO8" i="67"/>
  <c r="AQ8" i="67"/>
  <c r="AS8" i="67"/>
  <c r="AU8" i="67"/>
  <c r="AW8" i="67"/>
  <c r="AY8" i="67"/>
  <c r="BA8" i="67"/>
  <c r="BC8" i="67"/>
  <c r="I8" i="67"/>
  <c r="BG8" i="67"/>
  <c r="BI8" i="67"/>
  <c r="BK8" i="67"/>
  <c r="BM8" i="67"/>
  <c r="BO8" i="67"/>
  <c r="BQ8" i="67"/>
  <c r="BS8" i="67"/>
  <c r="BU8" i="67"/>
  <c r="BW8" i="67"/>
  <c r="BY8" i="67"/>
  <c r="CA8" i="67"/>
  <c r="CC8" i="67"/>
  <c r="CE8" i="67"/>
  <c r="BE8" i="67"/>
  <c r="L8" i="67"/>
  <c r="N8" i="67"/>
  <c r="P8" i="67"/>
  <c r="R8" i="67"/>
  <c r="T8" i="67"/>
  <c r="V8" i="67"/>
  <c r="X8" i="67"/>
  <c r="Z8" i="67"/>
  <c r="AB8" i="67"/>
  <c r="AD8" i="67"/>
  <c r="AF8" i="67"/>
  <c r="AH8" i="67"/>
  <c r="AJ8" i="67"/>
  <c r="AL8" i="67"/>
  <c r="AN8" i="67"/>
  <c r="AP8" i="67"/>
  <c r="AR8" i="67"/>
  <c r="AT8" i="67"/>
  <c r="AV8" i="67"/>
  <c r="AX8" i="67"/>
  <c r="AZ8" i="67"/>
  <c r="BB8" i="67"/>
  <c r="J8" i="67"/>
  <c r="H8" i="67"/>
  <c r="NE6" i="67"/>
  <c r="NG6" i="67"/>
  <c r="NI6" i="67"/>
  <c r="MI6" i="67"/>
  <c r="MK6" i="67"/>
  <c r="MM6" i="67"/>
  <c r="MO6" i="67"/>
  <c r="MQ6" i="67"/>
  <c r="MS6" i="67"/>
  <c r="MU6" i="67"/>
  <c r="MW6" i="67"/>
  <c r="MY6" i="67"/>
  <c r="NA6" i="67"/>
  <c r="NF6" i="67"/>
  <c r="NH6" i="67"/>
  <c r="ND6" i="67"/>
  <c r="MJ6" i="67"/>
  <c r="ML6" i="67"/>
  <c r="MN6" i="67"/>
  <c r="MP6" i="67"/>
  <c r="MR6" i="67"/>
  <c r="MT6" i="67"/>
  <c r="MV6" i="67"/>
  <c r="MX6" i="67"/>
  <c r="MZ6" i="67"/>
  <c r="NB6" i="67"/>
  <c r="MH6" i="67"/>
  <c r="LV6" i="67"/>
  <c r="LX6" i="67"/>
  <c r="LZ6" i="67"/>
  <c r="MB6" i="67"/>
  <c r="MD6" i="67"/>
  <c r="MF6" i="67"/>
  <c r="LT6" i="67"/>
  <c r="LP6" i="67"/>
  <c r="LR6" i="67"/>
  <c r="LN6" i="67"/>
  <c r="LU6" i="67"/>
  <c r="LW6" i="67"/>
  <c r="LY6" i="67"/>
  <c r="MA6" i="67"/>
  <c r="MC6" i="67"/>
  <c r="ME6" i="67"/>
  <c r="LO6" i="67"/>
  <c r="LQ6" i="67"/>
  <c r="JX6" i="67"/>
  <c r="JZ6" i="67"/>
  <c r="KB6" i="67"/>
  <c r="KE6" i="67"/>
  <c r="KG6" i="67"/>
  <c r="KI6" i="67"/>
  <c r="KL6" i="67"/>
  <c r="KP6" i="67"/>
  <c r="KR6" i="67"/>
  <c r="KT6" i="67"/>
  <c r="KV6" i="67"/>
  <c r="KX6" i="67"/>
  <c r="KZ6" i="67"/>
  <c r="LB6" i="67"/>
  <c r="LD6" i="67"/>
  <c r="LF6" i="67"/>
  <c r="LH6" i="67"/>
  <c r="LJ6" i="67"/>
  <c r="JV6" i="67"/>
  <c r="JY6" i="67"/>
  <c r="KA6" i="67"/>
  <c r="KD6" i="67"/>
  <c r="KF6" i="67"/>
  <c r="KH6" i="67"/>
  <c r="KK6" i="67"/>
  <c r="KM6" i="67"/>
  <c r="KO6" i="67"/>
  <c r="KQ6" i="67"/>
  <c r="KS6" i="67"/>
  <c r="KU6" i="67"/>
  <c r="KW6" i="67"/>
  <c r="KY6" i="67"/>
  <c r="LA6" i="67"/>
  <c r="LC6" i="67"/>
  <c r="LE6" i="67"/>
  <c r="LG6" i="67"/>
  <c r="LI6" i="67"/>
  <c r="JA6" i="67"/>
  <c r="JD6" i="67"/>
  <c r="JF6" i="67"/>
  <c r="JH6" i="67"/>
  <c r="JJ6" i="67"/>
  <c r="JL6" i="67"/>
  <c r="JN6" i="67"/>
  <c r="JP6" i="67"/>
  <c r="JR6" i="67"/>
  <c r="IH6" i="67"/>
  <c r="IJ6" i="67"/>
  <c r="IL6" i="67"/>
  <c r="IO6" i="67"/>
  <c r="IQ6" i="67"/>
  <c r="IS6" i="67"/>
  <c r="IU6" i="67"/>
  <c r="IX6" i="67"/>
  <c r="JU6" i="67"/>
  <c r="JC6" i="67"/>
  <c r="JE6" i="67"/>
  <c r="JG6" i="67"/>
  <c r="JI6" i="67"/>
  <c r="JK6" i="67"/>
  <c r="JM6" i="67"/>
  <c r="JO6" i="67"/>
  <c r="JQ6" i="67"/>
  <c r="JS6" i="67"/>
  <c r="IZ6" i="67"/>
  <c r="II6" i="67"/>
  <c r="IK6" i="67"/>
  <c r="IM6" i="67"/>
  <c r="IN6" i="67"/>
  <c r="IP6" i="67"/>
  <c r="IR6" i="67"/>
  <c r="IT6" i="67"/>
  <c r="IV6" i="67"/>
  <c r="IW6" i="67"/>
  <c r="IG6" i="67"/>
  <c r="HY6" i="67"/>
  <c r="IA6" i="67"/>
  <c r="IC6" i="67"/>
  <c r="IE6" i="67"/>
  <c r="HW6" i="67"/>
  <c r="HZ6" i="67"/>
  <c r="ID6" i="67"/>
  <c r="HH6" i="67"/>
  <c r="HJ6" i="67"/>
  <c r="HL6" i="67"/>
  <c r="HN6" i="67"/>
  <c r="HP6" i="67"/>
  <c r="HR6" i="67"/>
  <c r="HT6" i="67"/>
  <c r="HF6" i="67"/>
  <c r="GV6" i="67"/>
  <c r="GX6" i="67"/>
  <c r="GZ6" i="67"/>
  <c r="HB6" i="67"/>
  <c r="GT6" i="67"/>
  <c r="FZ6" i="67"/>
  <c r="GB6" i="67"/>
  <c r="GD6" i="67"/>
  <c r="GF6" i="67"/>
  <c r="GH6" i="67"/>
  <c r="GJ6" i="67"/>
  <c r="GL6" i="67"/>
  <c r="GN6" i="67"/>
  <c r="GP6" i="67"/>
  <c r="GR6" i="67"/>
  <c r="FX6" i="67"/>
  <c r="HX6" i="67"/>
  <c r="IB6" i="67"/>
  <c r="HG6" i="67"/>
  <c r="HI6" i="67"/>
  <c r="HK6" i="67"/>
  <c r="HM6" i="67"/>
  <c r="HO6" i="67"/>
  <c r="HQ6" i="67"/>
  <c r="HS6" i="67"/>
  <c r="HU6" i="67"/>
  <c r="GU6" i="67"/>
  <c r="GW6" i="67"/>
  <c r="GY6" i="67"/>
  <c r="HA6" i="67"/>
  <c r="HC6" i="67"/>
  <c r="FY6" i="67"/>
  <c r="GA6" i="67"/>
  <c r="GC6" i="67"/>
  <c r="GE6" i="67"/>
  <c r="GG6" i="67"/>
  <c r="GI6" i="67"/>
  <c r="GK6" i="67"/>
  <c r="GM6" i="67"/>
  <c r="GO6" i="67"/>
  <c r="GQ6" i="67"/>
  <c r="FH6" i="67"/>
  <c r="FJ6" i="67"/>
  <c r="FL6" i="67"/>
  <c r="FN6" i="67"/>
  <c r="FP6" i="67"/>
  <c r="FR6" i="67"/>
  <c r="FT6" i="67"/>
  <c r="FT73" i="67" s="1"/>
  <c r="FF6" i="67"/>
  <c r="EE6" i="67"/>
  <c r="EG6" i="67"/>
  <c r="EI6" i="67"/>
  <c r="EK6" i="67"/>
  <c r="EM6" i="67"/>
  <c r="EO6" i="67"/>
  <c r="EQ6" i="67"/>
  <c r="ES6" i="67"/>
  <c r="EU6" i="67"/>
  <c r="EW6" i="67"/>
  <c r="EY6" i="67"/>
  <c r="FA6" i="67"/>
  <c r="FC6" i="67"/>
  <c r="EC6" i="67"/>
  <c r="DX6" i="67"/>
  <c r="DZ6" i="67"/>
  <c r="DA6" i="67"/>
  <c r="DC6" i="67"/>
  <c r="DE6" i="67"/>
  <c r="DG6" i="67"/>
  <c r="DI6" i="67"/>
  <c r="DK6" i="67"/>
  <c r="DM6" i="67"/>
  <c r="DO6" i="67"/>
  <c r="DQ6" i="67"/>
  <c r="DS6" i="67"/>
  <c r="DU6" i="67"/>
  <c r="CI6" i="67"/>
  <c r="CK6" i="67"/>
  <c r="CM6" i="67"/>
  <c r="CO6" i="67"/>
  <c r="CQ6" i="67"/>
  <c r="CS6" i="67"/>
  <c r="CT6" i="67"/>
  <c r="CV6" i="67"/>
  <c r="CX6" i="67"/>
  <c r="FG6" i="67"/>
  <c r="FI6" i="67"/>
  <c r="FK6" i="67"/>
  <c r="FM6" i="67"/>
  <c r="FO6" i="67"/>
  <c r="FQ6" i="67"/>
  <c r="FS6" i="67"/>
  <c r="ED6" i="67"/>
  <c r="EF6" i="67"/>
  <c r="EH6" i="67"/>
  <c r="EJ6" i="67"/>
  <c r="EL6" i="67"/>
  <c r="EN6" i="67"/>
  <c r="EP6" i="67"/>
  <c r="ER6" i="67"/>
  <c r="ET6" i="67"/>
  <c r="EV6" i="67"/>
  <c r="EX6" i="67"/>
  <c r="EZ6" i="67"/>
  <c r="FB6" i="67"/>
  <c r="FD6" i="67"/>
  <c r="DY6" i="67"/>
  <c r="EA6" i="67"/>
  <c r="DW6" i="67"/>
  <c r="DB6" i="67"/>
  <c r="DD6" i="67"/>
  <c r="DF6" i="67"/>
  <c r="DH6" i="67"/>
  <c r="DJ6" i="67"/>
  <c r="DL6" i="67"/>
  <c r="DN6" i="67"/>
  <c r="DP6" i="67"/>
  <c r="DR6" i="67"/>
  <c r="DT6" i="67"/>
  <c r="CZ6" i="67"/>
  <c r="CJ6" i="67"/>
  <c r="CL6" i="67"/>
  <c r="CN6" i="67"/>
  <c r="CP6" i="67"/>
  <c r="CR6" i="67"/>
  <c r="CU6" i="67"/>
  <c r="CW6" i="67"/>
  <c r="CH6" i="67"/>
  <c r="BF6" i="67"/>
  <c r="BH6" i="67"/>
  <c r="BJ6" i="67"/>
  <c r="BL6" i="67"/>
  <c r="BN6" i="67"/>
  <c r="BP6" i="67"/>
  <c r="BR6" i="67"/>
  <c r="BT6" i="67"/>
  <c r="BV6" i="67"/>
  <c r="BX6" i="67"/>
  <c r="BZ6" i="67"/>
  <c r="CB6" i="67"/>
  <c r="CD6" i="67"/>
  <c r="CF6" i="67"/>
  <c r="K6" i="67"/>
  <c r="M6" i="67"/>
  <c r="O6" i="67"/>
  <c r="Q6" i="67"/>
  <c r="S6" i="67"/>
  <c r="U6" i="67"/>
  <c r="W6" i="67"/>
  <c r="Y6" i="67"/>
  <c r="AA6" i="67"/>
  <c r="AC6" i="67"/>
  <c r="AE6" i="67"/>
  <c r="AG6" i="67"/>
  <c r="AI6" i="67"/>
  <c r="AK6" i="67"/>
  <c r="AM6" i="67"/>
  <c r="AO6" i="67"/>
  <c r="AQ6" i="67"/>
  <c r="AS6" i="67"/>
  <c r="AU6" i="67"/>
  <c r="AW6" i="67"/>
  <c r="AY6" i="67"/>
  <c r="BA6" i="67"/>
  <c r="BC6" i="67"/>
  <c r="I6" i="67"/>
  <c r="BG6" i="67"/>
  <c r="BI6" i="67"/>
  <c r="BK6" i="67"/>
  <c r="BM6" i="67"/>
  <c r="BO6" i="67"/>
  <c r="BQ6" i="67"/>
  <c r="BS6" i="67"/>
  <c r="BU6" i="67"/>
  <c r="BW6" i="67"/>
  <c r="BY6" i="67"/>
  <c r="CA6" i="67"/>
  <c r="CC6" i="67"/>
  <c r="CE6" i="67"/>
  <c r="BE6" i="67"/>
  <c r="L6" i="67"/>
  <c r="N6" i="67"/>
  <c r="P6" i="67"/>
  <c r="R6" i="67"/>
  <c r="T6" i="67"/>
  <c r="V6" i="67"/>
  <c r="X6" i="67"/>
  <c r="Z6" i="67"/>
  <c r="AB6" i="67"/>
  <c r="AD6" i="67"/>
  <c r="AF6" i="67"/>
  <c r="AH6" i="67"/>
  <c r="AJ6" i="67"/>
  <c r="AL6" i="67"/>
  <c r="AN6" i="67"/>
  <c r="AP6" i="67"/>
  <c r="AR6" i="67"/>
  <c r="AT6" i="67"/>
  <c r="AV6" i="67"/>
  <c r="AX6" i="67"/>
  <c r="AZ6" i="67"/>
  <c r="BB6" i="67"/>
  <c r="J6" i="67"/>
  <c r="H6" i="67"/>
  <c r="G4" i="67"/>
  <c r="BD4" i="67"/>
  <c r="CG4" i="67"/>
  <c r="EB4" i="67"/>
  <c r="FW4" i="67"/>
  <c r="HE4" i="67"/>
  <c r="HV4" i="67"/>
  <c r="IY4" i="67"/>
  <c r="LM4" i="67"/>
  <c r="LS4" i="67"/>
  <c r="NC4" i="67"/>
  <c r="NF15" i="67"/>
  <c r="NH15" i="67"/>
  <c r="ND15" i="67"/>
  <c r="NE15" i="67"/>
  <c r="NG15" i="67"/>
  <c r="NI15" i="67"/>
  <c r="MJ15" i="67"/>
  <c r="ML15" i="67"/>
  <c r="MN15" i="67"/>
  <c r="MP15" i="67"/>
  <c r="MR15" i="67"/>
  <c r="MT15" i="67"/>
  <c r="MV15" i="67"/>
  <c r="MX15" i="67"/>
  <c r="MZ15" i="67"/>
  <c r="NB15" i="67"/>
  <c r="MI15" i="67"/>
  <c r="MK15" i="67"/>
  <c r="MM15" i="67"/>
  <c r="MO15" i="67"/>
  <c r="MQ15" i="67"/>
  <c r="MS15" i="67"/>
  <c r="MU15" i="67"/>
  <c r="MW15" i="67"/>
  <c r="MY15" i="67"/>
  <c r="NA15" i="67"/>
  <c r="MH15" i="67"/>
  <c r="LV15" i="67"/>
  <c r="LX15" i="67"/>
  <c r="LZ15" i="67"/>
  <c r="MB15" i="67"/>
  <c r="MD15" i="67"/>
  <c r="MF15" i="67"/>
  <c r="LP15" i="67"/>
  <c r="LR15" i="67"/>
  <c r="LU15" i="67"/>
  <c r="LW15" i="67"/>
  <c r="LY15" i="67"/>
  <c r="MA15" i="67"/>
  <c r="MC15" i="67"/>
  <c r="ME15" i="67"/>
  <c r="LT15" i="67"/>
  <c r="LO15" i="67"/>
  <c r="LQ15" i="67"/>
  <c r="LN15" i="67"/>
  <c r="JV15" i="67"/>
  <c r="JY15" i="67"/>
  <c r="KA15" i="67"/>
  <c r="KD15" i="67"/>
  <c r="KF15" i="67"/>
  <c r="KH15" i="67"/>
  <c r="KK15" i="67"/>
  <c r="KM15" i="67"/>
  <c r="KO15" i="67"/>
  <c r="KQ15" i="67"/>
  <c r="KS15" i="67"/>
  <c r="KU15" i="67"/>
  <c r="KW15" i="67"/>
  <c r="KY15" i="67"/>
  <c r="LA15" i="67"/>
  <c r="LC15" i="67"/>
  <c r="LE15" i="67"/>
  <c r="LG15" i="67"/>
  <c r="LI15" i="67"/>
  <c r="JU15" i="67"/>
  <c r="JA15" i="67"/>
  <c r="JD15" i="67"/>
  <c r="JF15" i="67"/>
  <c r="JH15" i="67"/>
  <c r="JJ15" i="67"/>
  <c r="JL15" i="67"/>
  <c r="JN15" i="67"/>
  <c r="JP15" i="67"/>
  <c r="JR15" i="67"/>
  <c r="IZ15" i="67"/>
  <c r="JX15" i="67"/>
  <c r="JZ15" i="67"/>
  <c r="KB15" i="67"/>
  <c r="KE15" i="67"/>
  <c r="KG15" i="67"/>
  <c r="KI15" i="67"/>
  <c r="KL15" i="67"/>
  <c r="KP15" i="67"/>
  <c r="KR15" i="67"/>
  <c r="KT15" i="67"/>
  <c r="KV15" i="67"/>
  <c r="KX15" i="67"/>
  <c r="KZ15" i="67"/>
  <c r="LB15" i="67"/>
  <c r="LD15" i="67"/>
  <c r="LF15" i="67"/>
  <c r="LH15" i="67"/>
  <c r="LJ15" i="67"/>
  <c r="JC15" i="67"/>
  <c r="JE15" i="67"/>
  <c r="JG15" i="67"/>
  <c r="JI15" i="67"/>
  <c r="JK15" i="67"/>
  <c r="JM15" i="67"/>
  <c r="JO15" i="67"/>
  <c r="JQ15" i="67"/>
  <c r="JS15" i="67"/>
  <c r="IH15" i="67"/>
  <c r="IJ15" i="67"/>
  <c r="IL15" i="67"/>
  <c r="IO15" i="67"/>
  <c r="IQ15" i="67"/>
  <c r="IS15" i="67"/>
  <c r="IU15" i="67"/>
  <c r="IX15" i="67"/>
  <c r="HY15" i="67"/>
  <c r="IA15" i="67"/>
  <c r="IC15" i="67"/>
  <c r="IE15" i="67"/>
  <c r="IK15" i="67"/>
  <c r="IN15" i="67"/>
  <c r="IR15" i="67"/>
  <c r="IV15" i="67"/>
  <c r="IW15" i="67"/>
  <c r="IG15" i="67"/>
  <c r="HZ15" i="67"/>
  <c r="ID15" i="67"/>
  <c r="HG15" i="67"/>
  <c r="HI15" i="67"/>
  <c r="HK15" i="67"/>
  <c r="HM15" i="67"/>
  <c r="HO15" i="67"/>
  <c r="HQ15" i="67"/>
  <c r="HS15" i="67"/>
  <c r="HU15" i="67"/>
  <c r="GU15" i="67"/>
  <c r="GW15" i="67"/>
  <c r="GY15" i="67"/>
  <c r="HA15" i="67"/>
  <c r="HC15" i="67"/>
  <c r="FZ15" i="67"/>
  <c r="GB15" i="67"/>
  <c r="GD15" i="67"/>
  <c r="GF15" i="67"/>
  <c r="GH15" i="67"/>
  <c r="GJ15" i="67"/>
  <c r="GL15" i="67"/>
  <c r="GN15" i="67"/>
  <c r="GP15" i="67"/>
  <c r="GR15" i="67"/>
  <c r="II15" i="67"/>
  <c r="IM15" i="67"/>
  <c r="IP15" i="67"/>
  <c r="IT15" i="67"/>
  <c r="HX15" i="67"/>
  <c r="IB15" i="67"/>
  <c r="HW15" i="67"/>
  <c r="HH15" i="67"/>
  <c r="HJ15" i="67"/>
  <c r="HL15" i="67"/>
  <c r="HN15" i="67"/>
  <c r="HP15" i="67"/>
  <c r="HR15" i="67"/>
  <c r="HT15" i="67"/>
  <c r="HF15" i="67"/>
  <c r="GV15" i="67"/>
  <c r="GX15" i="67"/>
  <c r="GZ15" i="67"/>
  <c r="HB15" i="67"/>
  <c r="GT15" i="67"/>
  <c r="FY15" i="67"/>
  <c r="GA15" i="67"/>
  <c r="GC15" i="67"/>
  <c r="GE15" i="67"/>
  <c r="GG15" i="67"/>
  <c r="GI15" i="67"/>
  <c r="GK15" i="67"/>
  <c r="GM15" i="67"/>
  <c r="GO15" i="67"/>
  <c r="GQ15" i="67"/>
  <c r="FX15" i="67"/>
  <c r="FH15" i="67"/>
  <c r="FJ15" i="67"/>
  <c r="FL15" i="67"/>
  <c r="FN15" i="67"/>
  <c r="FP15" i="67"/>
  <c r="FR15" i="67"/>
  <c r="FT15" i="67"/>
  <c r="ED15" i="67"/>
  <c r="EF15" i="67"/>
  <c r="EH15" i="67"/>
  <c r="EJ15" i="67"/>
  <c r="EL15" i="67"/>
  <c r="EN15" i="67"/>
  <c r="EP15" i="67"/>
  <c r="ER15" i="67"/>
  <c r="ET15" i="67"/>
  <c r="EV15" i="67"/>
  <c r="EX15" i="67"/>
  <c r="EZ15" i="67"/>
  <c r="FB15" i="67"/>
  <c r="FD15" i="67"/>
  <c r="DX15" i="67"/>
  <c r="DZ15" i="67"/>
  <c r="DW15" i="67"/>
  <c r="DA15" i="67"/>
  <c r="DC15" i="67"/>
  <c r="DE15" i="67"/>
  <c r="DG15" i="67"/>
  <c r="DI15" i="67"/>
  <c r="DK15" i="67"/>
  <c r="DM15" i="67"/>
  <c r="DO15" i="67"/>
  <c r="DQ15" i="67"/>
  <c r="DS15" i="67"/>
  <c r="DU15" i="67"/>
  <c r="CZ15" i="67"/>
  <c r="CJ15" i="67"/>
  <c r="CL15" i="67"/>
  <c r="CN15" i="67"/>
  <c r="CP15" i="67"/>
  <c r="CR15" i="67"/>
  <c r="CU15" i="67"/>
  <c r="CW15" i="67"/>
  <c r="CH15" i="67"/>
  <c r="FG15" i="67"/>
  <c r="FI15" i="67"/>
  <c r="FK15" i="67"/>
  <c r="FM15" i="67"/>
  <c r="FO15" i="67"/>
  <c r="FQ15" i="67"/>
  <c r="FS15" i="67"/>
  <c r="FF15" i="67"/>
  <c r="EE15" i="67"/>
  <c r="EG15" i="67"/>
  <c r="EI15" i="67"/>
  <c r="EK15" i="67"/>
  <c r="EM15" i="67"/>
  <c r="EO15" i="67"/>
  <c r="EQ15" i="67"/>
  <c r="ES15" i="67"/>
  <c r="EU15" i="67"/>
  <c r="EW15" i="67"/>
  <c r="EY15" i="67"/>
  <c r="FA15" i="67"/>
  <c r="FC15" i="67"/>
  <c r="EC15" i="67"/>
  <c r="DY15" i="67"/>
  <c r="EA15" i="67"/>
  <c r="DB15" i="67"/>
  <c r="DD15" i="67"/>
  <c r="DF15" i="67"/>
  <c r="DH15" i="67"/>
  <c r="DJ15" i="67"/>
  <c r="DL15" i="67"/>
  <c r="DN15" i="67"/>
  <c r="DP15" i="67"/>
  <c r="DR15" i="67"/>
  <c r="DT15" i="67"/>
  <c r="CI15" i="67"/>
  <c r="CK15" i="67"/>
  <c r="CM15" i="67"/>
  <c r="CO15" i="67"/>
  <c r="CQ15" i="67"/>
  <c r="CS15" i="67"/>
  <c r="CT15" i="67"/>
  <c r="CV15" i="67"/>
  <c r="CX15" i="67"/>
  <c r="BG15" i="67"/>
  <c r="BI15" i="67"/>
  <c r="BK15" i="67"/>
  <c r="BM15" i="67"/>
  <c r="BO15" i="67"/>
  <c r="BQ15" i="67"/>
  <c r="BS15" i="67"/>
  <c r="BU15" i="67"/>
  <c r="BW15" i="67"/>
  <c r="BY15" i="67"/>
  <c r="CA15" i="67"/>
  <c r="CC15" i="67"/>
  <c r="CE15" i="67"/>
  <c r="BE15" i="67"/>
  <c r="L15" i="67"/>
  <c r="N15" i="67"/>
  <c r="P15" i="67"/>
  <c r="R15" i="67"/>
  <c r="T15" i="67"/>
  <c r="V15" i="67"/>
  <c r="X15" i="67"/>
  <c r="Z15" i="67"/>
  <c r="AB15" i="67"/>
  <c r="AD15" i="67"/>
  <c r="AF15" i="67"/>
  <c r="AH15" i="67"/>
  <c r="AJ15" i="67"/>
  <c r="AL15" i="67"/>
  <c r="AN15" i="67"/>
  <c r="AP15" i="67"/>
  <c r="AR15" i="67"/>
  <c r="AT15" i="67"/>
  <c r="AV15" i="67"/>
  <c r="AX15" i="67"/>
  <c r="AZ15" i="67"/>
  <c r="BB15" i="67"/>
  <c r="I15" i="67"/>
  <c r="H15" i="67"/>
  <c r="BF15" i="67"/>
  <c r="BH15" i="67"/>
  <c r="BJ15" i="67"/>
  <c r="BL15" i="67"/>
  <c r="BN15" i="67"/>
  <c r="BP15" i="67"/>
  <c r="BR15" i="67"/>
  <c r="BT15" i="67"/>
  <c r="BV15" i="67"/>
  <c r="BX15" i="67"/>
  <c r="BZ15" i="67"/>
  <c r="CB15" i="67"/>
  <c r="CD15" i="67"/>
  <c r="CF15" i="67"/>
  <c r="K15" i="67"/>
  <c r="M15" i="67"/>
  <c r="O15" i="67"/>
  <c r="Q15" i="67"/>
  <c r="S15" i="67"/>
  <c r="U15" i="67"/>
  <c r="W15" i="67"/>
  <c r="Y15" i="67"/>
  <c r="AA15" i="67"/>
  <c r="AC15" i="67"/>
  <c r="AE15" i="67"/>
  <c r="AG15" i="67"/>
  <c r="AI15" i="67"/>
  <c r="AK15" i="67"/>
  <c r="AM15" i="67"/>
  <c r="AO15" i="67"/>
  <c r="AQ15" i="67"/>
  <c r="AS15" i="67"/>
  <c r="AU15" i="67"/>
  <c r="AW15" i="67"/>
  <c r="AY15" i="67"/>
  <c r="BA15" i="67"/>
  <c r="BC15" i="67"/>
  <c r="J15" i="67"/>
  <c r="NF13" i="67"/>
  <c r="NH13" i="67"/>
  <c r="ND13" i="67"/>
  <c r="NE13" i="67"/>
  <c r="NG13" i="67"/>
  <c r="NI13" i="67"/>
  <c r="MJ13" i="67"/>
  <c r="ML13" i="67"/>
  <c r="MN13" i="67"/>
  <c r="MP13" i="67"/>
  <c r="MR13" i="67"/>
  <c r="MT13" i="67"/>
  <c r="MV13" i="67"/>
  <c r="MX13" i="67"/>
  <c r="MZ13" i="67"/>
  <c r="NB13" i="67"/>
  <c r="MI13" i="67"/>
  <c r="MK13" i="67"/>
  <c r="MM13" i="67"/>
  <c r="MO13" i="67"/>
  <c r="MQ13" i="67"/>
  <c r="MS13" i="67"/>
  <c r="MU13" i="67"/>
  <c r="MW13" i="67"/>
  <c r="MY13" i="67"/>
  <c r="NA13" i="67"/>
  <c r="MH13" i="67"/>
  <c r="LV13" i="67"/>
  <c r="LX13" i="67"/>
  <c r="LZ13" i="67"/>
  <c r="MB13" i="67"/>
  <c r="MD13" i="67"/>
  <c r="MF13" i="67"/>
  <c r="LP13" i="67"/>
  <c r="LR13" i="67"/>
  <c r="LU13" i="67"/>
  <c r="LW13" i="67"/>
  <c r="LY13" i="67"/>
  <c r="MA13" i="67"/>
  <c r="MC13" i="67"/>
  <c r="ME13" i="67"/>
  <c r="LT13" i="67"/>
  <c r="LO13" i="67"/>
  <c r="LQ13" i="67"/>
  <c r="LN13" i="67"/>
  <c r="JX13" i="67"/>
  <c r="JZ13" i="67"/>
  <c r="KB13" i="67"/>
  <c r="KE13" i="67"/>
  <c r="KG13" i="67"/>
  <c r="KI13" i="67"/>
  <c r="KL13" i="67"/>
  <c r="KP13" i="67"/>
  <c r="KR13" i="67"/>
  <c r="KT13" i="67"/>
  <c r="KV13" i="67"/>
  <c r="KX13" i="67"/>
  <c r="KZ13" i="67"/>
  <c r="LB13" i="67"/>
  <c r="LD13" i="67"/>
  <c r="LF13" i="67"/>
  <c r="LH13" i="67"/>
  <c r="JV13" i="67"/>
  <c r="JY13" i="67"/>
  <c r="KA13" i="67"/>
  <c r="KD13" i="67"/>
  <c r="KF13" i="67"/>
  <c r="KH13" i="67"/>
  <c r="KK13" i="67"/>
  <c r="KM13" i="67"/>
  <c r="KO13" i="67"/>
  <c r="KQ13" i="67"/>
  <c r="KS13" i="67"/>
  <c r="KU13" i="67"/>
  <c r="KW13" i="67"/>
  <c r="KY13" i="67"/>
  <c r="LA13" i="67"/>
  <c r="LC13" i="67"/>
  <c r="LE13" i="67"/>
  <c r="LG13" i="67"/>
  <c r="LI13" i="67"/>
  <c r="JU13" i="67"/>
  <c r="JA13" i="67"/>
  <c r="JD13" i="67"/>
  <c r="JF13" i="67"/>
  <c r="JH13" i="67"/>
  <c r="JJ13" i="67"/>
  <c r="JL13" i="67"/>
  <c r="JN13" i="67"/>
  <c r="JP13" i="67"/>
  <c r="JR13" i="67"/>
  <c r="IZ13" i="67"/>
  <c r="LJ13" i="67"/>
  <c r="JC13" i="67"/>
  <c r="JE13" i="67"/>
  <c r="JG13" i="67"/>
  <c r="JI13" i="67"/>
  <c r="JK13" i="67"/>
  <c r="JM13" i="67"/>
  <c r="JO13" i="67"/>
  <c r="JQ13" i="67"/>
  <c r="JS13" i="67"/>
  <c r="IH13" i="67"/>
  <c r="IJ13" i="67"/>
  <c r="IL13" i="67"/>
  <c r="IO13" i="67"/>
  <c r="IQ13" i="67"/>
  <c r="IS13" i="67"/>
  <c r="IU13" i="67"/>
  <c r="IX13" i="67"/>
  <c r="HY13" i="67"/>
  <c r="IA13" i="67"/>
  <c r="IC13" i="67"/>
  <c r="IE13" i="67"/>
  <c r="II13" i="67"/>
  <c r="IM13" i="67"/>
  <c r="IP13" i="67"/>
  <c r="IT13" i="67"/>
  <c r="HZ13" i="67"/>
  <c r="ID13" i="67"/>
  <c r="HG13" i="67"/>
  <c r="HI13" i="67"/>
  <c r="HK13" i="67"/>
  <c r="HM13" i="67"/>
  <c r="HO13" i="67"/>
  <c r="HQ13" i="67"/>
  <c r="HS13" i="67"/>
  <c r="HU13" i="67"/>
  <c r="GU13" i="67"/>
  <c r="GW13" i="67"/>
  <c r="GY13" i="67"/>
  <c r="HA13" i="67"/>
  <c r="HC13" i="67"/>
  <c r="FZ13" i="67"/>
  <c r="GB13" i="67"/>
  <c r="GD13" i="67"/>
  <c r="GF13" i="67"/>
  <c r="GH13" i="67"/>
  <c r="GJ13" i="67"/>
  <c r="GL13" i="67"/>
  <c r="GN13" i="67"/>
  <c r="GP13" i="67"/>
  <c r="GR13" i="67"/>
  <c r="IK13" i="67"/>
  <c r="IN13" i="67"/>
  <c r="IR13" i="67"/>
  <c r="IV13" i="67"/>
  <c r="IW13" i="67"/>
  <c r="IG13" i="67"/>
  <c r="HX13" i="67"/>
  <c r="IB13" i="67"/>
  <c r="HW13" i="67"/>
  <c r="HH13" i="67"/>
  <c r="HJ13" i="67"/>
  <c r="HL13" i="67"/>
  <c r="HN13" i="67"/>
  <c r="HP13" i="67"/>
  <c r="HR13" i="67"/>
  <c r="HT13" i="67"/>
  <c r="HF13" i="67"/>
  <c r="GV13" i="67"/>
  <c r="GX13" i="67"/>
  <c r="GZ13" i="67"/>
  <c r="HB13" i="67"/>
  <c r="GT13" i="67"/>
  <c r="FY13" i="67"/>
  <c r="GA13" i="67"/>
  <c r="GC13" i="67"/>
  <c r="GE13" i="67"/>
  <c r="GG13" i="67"/>
  <c r="GI13" i="67"/>
  <c r="GK13" i="67"/>
  <c r="GM13" i="67"/>
  <c r="GO13" i="67"/>
  <c r="GQ13" i="67"/>
  <c r="FX13" i="67"/>
  <c r="FH13" i="67"/>
  <c r="FJ13" i="67"/>
  <c r="FL13" i="67"/>
  <c r="FN13" i="67"/>
  <c r="FP13" i="67"/>
  <c r="FR13" i="67"/>
  <c r="FT13" i="67"/>
  <c r="ED13" i="67"/>
  <c r="EF13" i="67"/>
  <c r="EH13" i="67"/>
  <c r="EJ13" i="67"/>
  <c r="EL13" i="67"/>
  <c r="EN13" i="67"/>
  <c r="EP13" i="67"/>
  <c r="ER13" i="67"/>
  <c r="ET13" i="67"/>
  <c r="EV13" i="67"/>
  <c r="EX13" i="67"/>
  <c r="EZ13" i="67"/>
  <c r="FB13" i="67"/>
  <c r="FD13" i="67"/>
  <c r="DX13" i="67"/>
  <c r="DZ13" i="67"/>
  <c r="DW13" i="67"/>
  <c r="DA13" i="67"/>
  <c r="DC13" i="67"/>
  <c r="DE13" i="67"/>
  <c r="DG13" i="67"/>
  <c r="DI13" i="67"/>
  <c r="DK13" i="67"/>
  <c r="DM13" i="67"/>
  <c r="DO13" i="67"/>
  <c r="DQ13" i="67"/>
  <c r="DS13" i="67"/>
  <c r="DU13" i="67"/>
  <c r="CZ13" i="67"/>
  <c r="CJ13" i="67"/>
  <c r="CL13" i="67"/>
  <c r="CN13" i="67"/>
  <c r="CP13" i="67"/>
  <c r="CR13" i="67"/>
  <c r="CU13" i="67"/>
  <c r="CW13" i="67"/>
  <c r="CH13" i="67"/>
  <c r="FG13" i="67"/>
  <c r="FI13" i="67"/>
  <c r="FK13" i="67"/>
  <c r="FM13" i="67"/>
  <c r="FO13" i="67"/>
  <c r="FQ13" i="67"/>
  <c r="FS13" i="67"/>
  <c r="FF13" i="67"/>
  <c r="EE13" i="67"/>
  <c r="EG13" i="67"/>
  <c r="EI13" i="67"/>
  <c r="EK13" i="67"/>
  <c r="EM13" i="67"/>
  <c r="EO13" i="67"/>
  <c r="EQ13" i="67"/>
  <c r="ES13" i="67"/>
  <c r="EU13" i="67"/>
  <c r="EW13" i="67"/>
  <c r="EY13" i="67"/>
  <c r="FA13" i="67"/>
  <c r="FC13" i="67"/>
  <c r="EC13" i="67"/>
  <c r="DY13" i="67"/>
  <c r="EA13" i="67"/>
  <c r="DB13" i="67"/>
  <c r="DD13" i="67"/>
  <c r="DF13" i="67"/>
  <c r="DH13" i="67"/>
  <c r="DJ13" i="67"/>
  <c r="DL13" i="67"/>
  <c r="DN13" i="67"/>
  <c r="DP13" i="67"/>
  <c r="DR13" i="67"/>
  <c r="DT13" i="67"/>
  <c r="CI13" i="67"/>
  <c r="CK13" i="67"/>
  <c r="CM13" i="67"/>
  <c r="CO13" i="67"/>
  <c r="CQ13" i="67"/>
  <c r="CS13" i="67"/>
  <c r="CT13" i="67"/>
  <c r="CV13" i="67"/>
  <c r="CX13" i="67"/>
  <c r="BG13" i="67"/>
  <c r="BI13" i="67"/>
  <c r="BK13" i="67"/>
  <c r="BM13" i="67"/>
  <c r="BO13" i="67"/>
  <c r="BQ13" i="67"/>
  <c r="BS13" i="67"/>
  <c r="BU13" i="67"/>
  <c r="BW13" i="67"/>
  <c r="BY13" i="67"/>
  <c r="CA13" i="67"/>
  <c r="CC13" i="67"/>
  <c r="CE13" i="67"/>
  <c r="BE13" i="67"/>
  <c r="L13" i="67"/>
  <c r="N13" i="67"/>
  <c r="P13" i="67"/>
  <c r="R13" i="67"/>
  <c r="T13" i="67"/>
  <c r="V13" i="67"/>
  <c r="X13" i="67"/>
  <c r="Z13" i="67"/>
  <c r="AB13" i="67"/>
  <c r="AD13" i="67"/>
  <c r="AF13" i="67"/>
  <c r="AH13" i="67"/>
  <c r="AJ13" i="67"/>
  <c r="AL13" i="67"/>
  <c r="AN13" i="67"/>
  <c r="AP13" i="67"/>
  <c r="AR13" i="67"/>
  <c r="AT13" i="67"/>
  <c r="AV13" i="67"/>
  <c r="AX13" i="67"/>
  <c r="AZ13" i="67"/>
  <c r="BB13" i="67"/>
  <c r="I13" i="67"/>
  <c r="H13" i="67"/>
  <c r="BF13" i="67"/>
  <c r="BH13" i="67"/>
  <c r="BJ13" i="67"/>
  <c r="BL13" i="67"/>
  <c r="BN13" i="67"/>
  <c r="BP13" i="67"/>
  <c r="BR13" i="67"/>
  <c r="BT13" i="67"/>
  <c r="BV13" i="67"/>
  <c r="BX13" i="67"/>
  <c r="BZ13" i="67"/>
  <c r="CB13" i="67"/>
  <c r="CD13" i="67"/>
  <c r="CF13" i="67"/>
  <c r="K13" i="67"/>
  <c r="M13" i="67"/>
  <c r="O13" i="67"/>
  <c r="Q13" i="67"/>
  <c r="S13" i="67"/>
  <c r="U13" i="67"/>
  <c r="W13" i="67"/>
  <c r="Y13" i="67"/>
  <c r="AA13" i="67"/>
  <c r="AC13" i="67"/>
  <c r="AE13" i="67"/>
  <c r="AG13" i="67"/>
  <c r="AI13" i="67"/>
  <c r="AK13" i="67"/>
  <c r="AM13" i="67"/>
  <c r="AO13" i="67"/>
  <c r="AQ13" i="67"/>
  <c r="AS13" i="67"/>
  <c r="AU13" i="67"/>
  <c r="AW13" i="67"/>
  <c r="AY13" i="67"/>
  <c r="BA13" i="67"/>
  <c r="BC13" i="67"/>
  <c r="J13" i="67"/>
  <c r="NF11" i="67"/>
  <c r="NH11" i="67"/>
  <c r="ND11" i="67"/>
  <c r="NE11" i="67"/>
  <c r="NG11" i="67"/>
  <c r="NI11" i="67"/>
  <c r="MJ11" i="67"/>
  <c r="ML11" i="67"/>
  <c r="MN11" i="67"/>
  <c r="MP11" i="67"/>
  <c r="MR11" i="67"/>
  <c r="MT11" i="67"/>
  <c r="MV11" i="67"/>
  <c r="MX11" i="67"/>
  <c r="MZ11" i="67"/>
  <c r="NB11" i="67"/>
  <c r="MI11" i="67"/>
  <c r="MK11" i="67"/>
  <c r="MM11" i="67"/>
  <c r="MO11" i="67"/>
  <c r="MQ11" i="67"/>
  <c r="MS11" i="67"/>
  <c r="MU11" i="67"/>
  <c r="MW11" i="67"/>
  <c r="MY11" i="67"/>
  <c r="NA11" i="67"/>
  <c r="MH11" i="67"/>
  <c r="LV11" i="67"/>
  <c r="LX11" i="67"/>
  <c r="LZ11" i="67"/>
  <c r="MB11" i="67"/>
  <c r="MD11" i="67"/>
  <c r="MF11" i="67"/>
  <c r="LP11" i="67"/>
  <c r="LR11" i="67"/>
  <c r="LU11" i="67"/>
  <c r="LW11" i="67"/>
  <c r="LY11" i="67"/>
  <c r="MA11" i="67"/>
  <c r="MC11" i="67"/>
  <c r="ME11" i="67"/>
  <c r="LT11" i="67"/>
  <c r="LO11" i="67"/>
  <c r="LQ11" i="67"/>
  <c r="LN11" i="67"/>
  <c r="JX11" i="67"/>
  <c r="JZ11" i="67"/>
  <c r="KB11" i="67"/>
  <c r="KE11" i="67"/>
  <c r="KG11" i="67"/>
  <c r="KI11" i="67"/>
  <c r="KL11" i="67"/>
  <c r="KP11" i="67"/>
  <c r="KR11" i="67"/>
  <c r="KT11" i="67"/>
  <c r="KV11" i="67"/>
  <c r="KX11" i="67"/>
  <c r="KZ11" i="67"/>
  <c r="LB11" i="67"/>
  <c r="LD11" i="67"/>
  <c r="LF11" i="67"/>
  <c r="LH11" i="67"/>
  <c r="LJ11" i="67"/>
  <c r="JV11" i="67"/>
  <c r="JY11" i="67"/>
  <c r="KA11" i="67"/>
  <c r="KD11" i="67"/>
  <c r="KF11" i="67"/>
  <c r="KH11" i="67"/>
  <c r="KK11" i="67"/>
  <c r="KM11" i="67"/>
  <c r="KO11" i="67"/>
  <c r="KQ11" i="67"/>
  <c r="KS11" i="67"/>
  <c r="KU11" i="67"/>
  <c r="KW11" i="67"/>
  <c r="KY11" i="67"/>
  <c r="LA11" i="67"/>
  <c r="LC11" i="67"/>
  <c r="LE11" i="67"/>
  <c r="LG11" i="67"/>
  <c r="LI11" i="67"/>
  <c r="JU11" i="67"/>
  <c r="JA11" i="67"/>
  <c r="JD11" i="67"/>
  <c r="JF11" i="67"/>
  <c r="JH11" i="67"/>
  <c r="JJ11" i="67"/>
  <c r="JL11" i="67"/>
  <c r="JN11" i="67"/>
  <c r="JP11" i="67"/>
  <c r="JR11" i="67"/>
  <c r="IZ11" i="67"/>
  <c r="II11" i="67"/>
  <c r="IK11" i="67"/>
  <c r="IM11" i="67"/>
  <c r="IN11" i="67"/>
  <c r="IP11" i="67"/>
  <c r="IR11" i="67"/>
  <c r="IT11" i="67"/>
  <c r="JC11" i="67"/>
  <c r="JE11" i="67"/>
  <c r="JG11" i="67"/>
  <c r="JI11" i="67"/>
  <c r="JK11" i="67"/>
  <c r="JM11" i="67"/>
  <c r="JO11" i="67"/>
  <c r="JQ11" i="67"/>
  <c r="JS11" i="67"/>
  <c r="IH11" i="67"/>
  <c r="IJ11" i="67"/>
  <c r="IL11" i="67"/>
  <c r="IO11" i="67"/>
  <c r="IQ11" i="67"/>
  <c r="IS11" i="67"/>
  <c r="IU11" i="67"/>
  <c r="IX11" i="67"/>
  <c r="HY11" i="67"/>
  <c r="IA11" i="67"/>
  <c r="IC11" i="67"/>
  <c r="IE11" i="67"/>
  <c r="IV11" i="67"/>
  <c r="IW11" i="67"/>
  <c r="IG11" i="67"/>
  <c r="HZ11" i="67"/>
  <c r="ID11" i="67"/>
  <c r="HG11" i="67"/>
  <c r="HI11" i="67"/>
  <c r="HK11" i="67"/>
  <c r="HM11" i="67"/>
  <c r="HO11" i="67"/>
  <c r="HQ11" i="67"/>
  <c r="HS11" i="67"/>
  <c r="HU11" i="67"/>
  <c r="GU11" i="67"/>
  <c r="GW11" i="67"/>
  <c r="GY11" i="67"/>
  <c r="HA11" i="67"/>
  <c r="HC11" i="67"/>
  <c r="FZ11" i="67"/>
  <c r="GB11" i="67"/>
  <c r="GD11" i="67"/>
  <c r="GF11" i="67"/>
  <c r="GH11" i="67"/>
  <c r="GJ11" i="67"/>
  <c r="GL11" i="67"/>
  <c r="GN11" i="67"/>
  <c r="GP11" i="67"/>
  <c r="GR11" i="67"/>
  <c r="HX11" i="67"/>
  <c r="IB11" i="67"/>
  <c r="HW11" i="67"/>
  <c r="HH11" i="67"/>
  <c r="HJ11" i="67"/>
  <c r="HL11" i="67"/>
  <c r="HN11" i="67"/>
  <c r="HP11" i="67"/>
  <c r="HR11" i="67"/>
  <c r="HT11" i="67"/>
  <c r="HF11" i="67"/>
  <c r="GV11" i="67"/>
  <c r="GX11" i="67"/>
  <c r="GZ11" i="67"/>
  <c r="HB11" i="67"/>
  <c r="GT11" i="67"/>
  <c r="FY11" i="67"/>
  <c r="GA11" i="67"/>
  <c r="GC11" i="67"/>
  <c r="GE11" i="67"/>
  <c r="GG11" i="67"/>
  <c r="GI11" i="67"/>
  <c r="GK11" i="67"/>
  <c r="GM11" i="67"/>
  <c r="GO11" i="67"/>
  <c r="GQ11" i="67"/>
  <c r="FX11" i="67"/>
  <c r="FH11" i="67"/>
  <c r="FJ11" i="67"/>
  <c r="FL11" i="67"/>
  <c r="FN11" i="67"/>
  <c r="FP11" i="67"/>
  <c r="FR11" i="67"/>
  <c r="FT11" i="67"/>
  <c r="ED11" i="67"/>
  <c r="EF11" i="67"/>
  <c r="EH11" i="67"/>
  <c r="EJ11" i="67"/>
  <c r="EL11" i="67"/>
  <c r="EN11" i="67"/>
  <c r="EP11" i="67"/>
  <c r="ER11" i="67"/>
  <c r="ET11" i="67"/>
  <c r="EV11" i="67"/>
  <c r="EX11" i="67"/>
  <c r="EZ11" i="67"/>
  <c r="FB11" i="67"/>
  <c r="FD11" i="67"/>
  <c r="DX11" i="67"/>
  <c r="DZ11" i="67"/>
  <c r="DW11" i="67"/>
  <c r="DA11" i="67"/>
  <c r="DC11" i="67"/>
  <c r="DE11" i="67"/>
  <c r="DG11" i="67"/>
  <c r="DI11" i="67"/>
  <c r="DK11" i="67"/>
  <c r="DM11" i="67"/>
  <c r="DO11" i="67"/>
  <c r="DQ11" i="67"/>
  <c r="DS11" i="67"/>
  <c r="DU11" i="67"/>
  <c r="CZ11" i="67"/>
  <c r="CJ11" i="67"/>
  <c r="CL11" i="67"/>
  <c r="CN11" i="67"/>
  <c r="CP11" i="67"/>
  <c r="CR11" i="67"/>
  <c r="CU11" i="67"/>
  <c r="CW11" i="67"/>
  <c r="CH11" i="67"/>
  <c r="FG11" i="67"/>
  <c r="FI11" i="67"/>
  <c r="FK11" i="67"/>
  <c r="FM11" i="67"/>
  <c r="FO11" i="67"/>
  <c r="FQ11" i="67"/>
  <c r="FS11" i="67"/>
  <c r="FF11" i="67"/>
  <c r="EE11" i="67"/>
  <c r="EG11" i="67"/>
  <c r="EI11" i="67"/>
  <c r="EK11" i="67"/>
  <c r="EM11" i="67"/>
  <c r="EO11" i="67"/>
  <c r="EQ11" i="67"/>
  <c r="ES11" i="67"/>
  <c r="EU11" i="67"/>
  <c r="EW11" i="67"/>
  <c r="EY11" i="67"/>
  <c r="FA11" i="67"/>
  <c r="FC11" i="67"/>
  <c r="EC11" i="67"/>
  <c r="DY11" i="67"/>
  <c r="EA11" i="67"/>
  <c r="DB11" i="67"/>
  <c r="DD11" i="67"/>
  <c r="DF11" i="67"/>
  <c r="DH11" i="67"/>
  <c r="DJ11" i="67"/>
  <c r="DL11" i="67"/>
  <c r="DN11" i="67"/>
  <c r="DP11" i="67"/>
  <c r="DR11" i="67"/>
  <c r="DT11" i="67"/>
  <c r="CI11" i="67"/>
  <c r="CK11" i="67"/>
  <c r="CM11" i="67"/>
  <c r="CO11" i="67"/>
  <c r="CQ11" i="67"/>
  <c r="CS11" i="67"/>
  <c r="CT11" i="67"/>
  <c r="CV11" i="67"/>
  <c r="CX11" i="67"/>
  <c r="BG11" i="67"/>
  <c r="BI11" i="67"/>
  <c r="BK11" i="67"/>
  <c r="BM11" i="67"/>
  <c r="BO11" i="67"/>
  <c r="BQ11" i="67"/>
  <c r="BS11" i="67"/>
  <c r="BU11" i="67"/>
  <c r="BW11" i="67"/>
  <c r="BY11" i="67"/>
  <c r="CA11" i="67"/>
  <c r="CC11" i="67"/>
  <c r="CE11" i="67"/>
  <c r="BE11" i="67"/>
  <c r="L11" i="67"/>
  <c r="N11" i="67"/>
  <c r="P11" i="67"/>
  <c r="R11" i="67"/>
  <c r="T11" i="67"/>
  <c r="V11" i="67"/>
  <c r="X11" i="67"/>
  <c r="Z11" i="67"/>
  <c r="AB11" i="67"/>
  <c r="AD11" i="67"/>
  <c r="AF11" i="67"/>
  <c r="AH11" i="67"/>
  <c r="AJ11" i="67"/>
  <c r="AL11" i="67"/>
  <c r="AN11" i="67"/>
  <c r="AP11" i="67"/>
  <c r="AR11" i="67"/>
  <c r="AT11" i="67"/>
  <c r="AV11" i="67"/>
  <c r="AX11" i="67"/>
  <c r="AZ11" i="67"/>
  <c r="BB11" i="67"/>
  <c r="I11" i="67"/>
  <c r="H11" i="67"/>
  <c r="BF11" i="67"/>
  <c r="BH11" i="67"/>
  <c r="BJ11" i="67"/>
  <c r="BL11" i="67"/>
  <c r="BN11" i="67"/>
  <c r="BP11" i="67"/>
  <c r="BR11" i="67"/>
  <c r="BT11" i="67"/>
  <c r="BV11" i="67"/>
  <c r="BX11" i="67"/>
  <c r="BZ11" i="67"/>
  <c r="CB11" i="67"/>
  <c r="CD11" i="67"/>
  <c r="CF11" i="67"/>
  <c r="K11" i="67"/>
  <c r="M11" i="67"/>
  <c r="O11" i="67"/>
  <c r="Q11" i="67"/>
  <c r="S11" i="67"/>
  <c r="U11" i="67"/>
  <c r="W11" i="67"/>
  <c r="Y11" i="67"/>
  <c r="AA11" i="67"/>
  <c r="AC11" i="67"/>
  <c r="AE11" i="67"/>
  <c r="AG11" i="67"/>
  <c r="AI11" i="67"/>
  <c r="AK11" i="67"/>
  <c r="AM11" i="67"/>
  <c r="AO11" i="67"/>
  <c r="AQ11" i="67"/>
  <c r="AS11" i="67"/>
  <c r="AU11" i="67"/>
  <c r="AW11" i="67"/>
  <c r="AY11" i="67"/>
  <c r="BA11" i="67"/>
  <c r="BC11" i="67"/>
  <c r="J11" i="67"/>
  <c r="NF9" i="67"/>
  <c r="NH9" i="67"/>
  <c r="ND9" i="67"/>
  <c r="NE9" i="67"/>
  <c r="NG9" i="67"/>
  <c r="NI9" i="67"/>
  <c r="MJ9" i="67"/>
  <c r="ML9" i="67"/>
  <c r="MN9" i="67"/>
  <c r="MP9" i="67"/>
  <c r="MR9" i="67"/>
  <c r="MT9" i="67"/>
  <c r="MV9" i="67"/>
  <c r="MX9" i="67"/>
  <c r="MZ9" i="67"/>
  <c r="NB9" i="67"/>
  <c r="MI9" i="67"/>
  <c r="MK9" i="67"/>
  <c r="MM9" i="67"/>
  <c r="MO9" i="67"/>
  <c r="MQ9" i="67"/>
  <c r="MS9" i="67"/>
  <c r="MU9" i="67"/>
  <c r="MW9" i="67"/>
  <c r="MY9" i="67"/>
  <c r="NA9" i="67"/>
  <c r="MH9" i="67"/>
  <c r="LV9" i="67"/>
  <c r="LX9" i="67"/>
  <c r="LZ9" i="67"/>
  <c r="MB9" i="67"/>
  <c r="MD9" i="67"/>
  <c r="MF9" i="67"/>
  <c r="LP9" i="67"/>
  <c r="LR9" i="67"/>
  <c r="LU9" i="67"/>
  <c r="LW9" i="67"/>
  <c r="LY9" i="67"/>
  <c r="MA9" i="67"/>
  <c r="MC9" i="67"/>
  <c r="ME9" i="67"/>
  <c r="LT9" i="67"/>
  <c r="LO9" i="67"/>
  <c r="LQ9" i="67"/>
  <c r="LN9" i="67"/>
  <c r="JX9" i="67"/>
  <c r="JZ9" i="67"/>
  <c r="KB9" i="67"/>
  <c r="KE9" i="67"/>
  <c r="KG9" i="67"/>
  <c r="KI9" i="67"/>
  <c r="KL9" i="67"/>
  <c r="KP9" i="67"/>
  <c r="KR9" i="67"/>
  <c r="KT9" i="67"/>
  <c r="KV9" i="67"/>
  <c r="KX9" i="67"/>
  <c r="KZ9" i="67"/>
  <c r="LB9" i="67"/>
  <c r="LD9" i="67"/>
  <c r="LF9" i="67"/>
  <c r="LH9" i="67"/>
  <c r="LJ9" i="67"/>
  <c r="JV9" i="67"/>
  <c r="JY9" i="67"/>
  <c r="KA9" i="67"/>
  <c r="KD9" i="67"/>
  <c r="KF9" i="67"/>
  <c r="KH9" i="67"/>
  <c r="KK9" i="67"/>
  <c r="KM9" i="67"/>
  <c r="KO9" i="67"/>
  <c r="KQ9" i="67"/>
  <c r="KS9" i="67"/>
  <c r="KU9" i="67"/>
  <c r="KW9" i="67"/>
  <c r="KY9" i="67"/>
  <c r="LA9" i="67"/>
  <c r="LC9" i="67"/>
  <c r="LE9" i="67"/>
  <c r="LG9" i="67"/>
  <c r="LI9" i="67"/>
  <c r="JU9" i="67"/>
  <c r="JA9" i="67"/>
  <c r="JD9" i="67"/>
  <c r="JF9" i="67"/>
  <c r="JH9" i="67"/>
  <c r="JJ9" i="67"/>
  <c r="JL9" i="67"/>
  <c r="JN9" i="67"/>
  <c r="JP9" i="67"/>
  <c r="JR9" i="67"/>
  <c r="IZ9" i="67"/>
  <c r="II9" i="67"/>
  <c r="IK9" i="67"/>
  <c r="IM9" i="67"/>
  <c r="IN9" i="67"/>
  <c r="IP9" i="67"/>
  <c r="IR9" i="67"/>
  <c r="IT9" i="67"/>
  <c r="IV9" i="67"/>
  <c r="IW9" i="67"/>
  <c r="JC9" i="67"/>
  <c r="JE9" i="67"/>
  <c r="JG9" i="67"/>
  <c r="JI9" i="67"/>
  <c r="JK9" i="67"/>
  <c r="JM9" i="67"/>
  <c r="JO9" i="67"/>
  <c r="JQ9" i="67"/>
  <c r="JS9" i="67"/>
  <c r="IH9" i="67"/>
  <c r="IJ9" i="67"/>
  <c r="IL9" i="67"/>
  <c r="IO9" i="67"/>
  <c r="IQ9" i="67"/>
  <c r="IS9" i="67"/>
  <c r="IU9" i="67"/>
  <c r="IX9" i="67"/>
  <c r="HY9" i="67"/>
  <c r="IA9" i="67"/>
  <c r="IC9" i="67"/>
  <c r="IE9" i="67"/>
  <c r="HZ9" i="67"/>
  <c r="ID9" i="67"/>
  <c r="HG9" i="67"/>
  <c r="HI9" i="67"/>
  <c r="HK9" i="67"/>
  <c r="HM9" i="67"/>
  <c r="HO9" i="67"/>
  <c r="HQ9" i="67"/>
  <c r="HS9" i="67"/>
  <c r="HU9" i="67"/>
  <c r="GU9" i="67"/>
  <c r="GW9" i="67"/>
  <c r="GY9" i="67"/>
  <c r="HA9" i="67"/>
  <c r="HC9" i="67"/>
  <c r="FZ9" i="67"/>
  <c r="GB9" i="67"/>
  <c r="GD9" i="67"/>
  <c r="GF9" i="67"/>
  <c r="GH9" i="67"/>
  <c r="GJ9" i="67"/>
  <c r="GL9" i="67"/>
  <c r="GN9" i="67"/>
  <c r="GP9" i="67"/>
  <c r="GR9" i="67"/>
  <c r="IG9" i="67"/>
  <c r="HX9" i="67"/>
  <c r="IB9" i="67"/>
  <c r="HW9" i="67"/>
  <c r="HH9" i="67"/>
  <c r="HJ9" i="67"/>
  <c r="HL9" i="67"/>
  <c r="HN9" i="67"/>
  <c r="HP9" i="67"/>
  <c r="HR9" i="67"/>
  <c r="HT9" i="67"/>
  <c r="HF9" i="67"/>
  <c r="GV9" i="67"/>
  <c r="GX9" i="67"/>
  <c r="GZ9" i="67"/>
  <c r="HB9" i="67"/>
  <c r="GT9" i="67"/>
  <c r="FY9" i="67"/>
  <c r="GA9" i="67"/>
  <c r="GC9" i="67"/>
  <c r="GE9" i="67"/>
  <c r="GG9" i="67"/>
  <c r="GI9" i="67"/>
  <c r="GK9" i="67"/>
  <c r="GM9" i="67"/>
  <c r="GO9" i="67"/>
  <c r="GQ9" i="67"/>
  <c r="FX9" i="67"/>
  <c r="FH9" i="67"/>
  <c r="FJ9" i="67"/>
  <c r="FL9" i="67"/>
  <c r="FN9" i="67"/>
  <c r="FP9" i="67"/>
  <c r="FR9" i="67"/>
  <c r="FT9" i="67"/>
  <c r="ED9" i="67"/>
  <c r="EF9" i="67"/>
  <c r="EH9" i="67"/>
  <c r="EJ9" i="67"/>
  <c r="EL9" i="67"/>
  <c r="EN9" i="67"/>
  <c r="EP9" i="67"/>
  <c r="ER9" i="67"/>
  <c r="ET9" i="67"/>
  <c r="EV9" i="67"/>
  <c r="EX9" i="67"/>
  <c r="EZ9" i="67"/>
  <c r="FB9" i="67"/>
  <c r="FD9" i="67"/>
  <c r="DX9" i="67"/>
  <c r="DZ9" i="67"/>
  <c r="DW9" i="67"/>
  <c r="DA9" i="67"/>
  <c r="DC9" i="67"/>
  <c r="DE9" i="67"/>
  <c r="DG9" i="67"/>
  <c r="DI9" i="67"/>
  <c r="DK9" i="67"/>
  <c r="DM9" i="67"/>
  <c r="DO9" i="67"/>
  <c r="DQ9" i="67"/>
  <c r="DS9" i="67"/>
  <c r="DU9" i="67"/>
  <c r="CZ9" i="67"/>
  <c r="CJ9" i="67"/>
  <c r="CL9" i="67"/>
  <c r="CN9" i="67"/>
  <c r="CP9" i="67"/>
  <c r="CR9" i="67"/>
  <c r="CU9" i="67"/>
  <c r="CW9" i="67"/>
  <c r="CH9" i="67"/>
  <c r="FG9" i="67"/>
  <c r="FI9" i="67"/>
  <c r="FK9" i="67"/>
  <c r="FM9" i="67"/>
  <c r="FO9" i="67"/>
  <c r="FQ9" i="67"/>
  <c r="FS9" i="67"/>
  <c r="FF9" i="67"/>
  <c r="EE9" i="67"/>
  <c r="EG9" i="67"/>
  <c r="EI9" i="67"/>
  <c r="EK9" i="67"/>
  <c r="EM9" i="67"/>
  <c r="EO9" i="67"/>
  <c r="EQ9" i="67"/>
  <c r="ES9" i="67"/>
  <c r="EU9" i="67"/>
  <c r="EW9" i="67"/>
  <c r="EY9" i="67"/>
  <c r="FA9" i="67"/>
  <c r="FC9" i="67"/>
  <c r="EC9" i="67"/>
  <c r="DY9" i="67"/>
  <c r="EA9" i="67"/>
  <c r="DB9" i="67"/>
  <c r="DD9" i="67"/>
  <c r="DF9" i="67"/>
  <c r="DH9" i="67"/>
  <c r="DJ9" i="67"/>
  <c r="DL9" i="67"/>
  <c r="DN9" i="67"/>
  <c r="DP9" i="67"/>
  <c r="DR9" i="67"/>
  <c r="DT9" i="67"/>
  <c r="CI9" i="67"/>
  <c r="CK9" i="67"/>
  <c r="CM9" i="67"/>
  <c r="CO9" i="67"/>
  <c r="CQ9" i="67"/>
  <c r="CS9" i="67"/>
  <c r="CT9" i="67"/>
  <c r="CV9" i="67"/>
  <c r="CX9" i="67"/>
  <c r="BG9" i="67"/>
  <c r="BI9" i="67"/>
  <c r="BK9" i="67"/>
  <c r="BM9" i="67"/>
  <c r="BO9" i="67"/>
  <c r="BQ9" i="67"/>
  <c r="BS9" i="67"/>
  <c r="BU9" i="67"/>
  <c r="BW9" i="67"/>
  <c r="BY9" i="67"/>
  <c r="CA9" i="67"/>
  <c r="CC9" i="67"/>
  <c r="CE9" i="67"/>
  <c r="BE9" i="67"/>
  <c r="L9" i="67"/>
  <c r="N9" i="67"/>
  <c r="P9" i="67"/>
  <c r="R9" i="67"/>
  <c r="T9" i="67"/>
  <c r="V9" i="67"/>
  <c r="X9" i="67"/>
  <c r="Z9" i="67"/>
  <c r="AB9" i="67"/>
  <c r="AD9" i="67"/>
  <c r="AF9" i="67"/>
  <c r="AH9" i="67"/>
  <c r="AJ9" i="67"/>
  <c r="AL9" i="67"/>
  <c r="AN9" i="67"/>
  <c r="AP9" i="67"/>
  <c r="AR9" i="67"/>
  <c r="AT9" i="67"/>
  <c r="AV9" i="67"/>
  <c r="AX9" i="67"/>
  <c r="AZ9" i="67"/>
  <c r="BB9" i="67"/>
  <c r="I9" i="67"/>
  <c r="H9" i="67"/>
  <c r="BF9" i="67"/>
  <c r="BH9" i="67"/>
  <c r="BJ9" i="67"/>
  <c r="BL9" i="67"/>
  <c r="BN9" i="67"/>
  <c r="BP9" i="67"/>
  <c r="BR9" i="67"/>
  <c r="BT9" i="67"/>
  <c r="BV9" i="67"/>
  <c r="BX9" i="67"/>
  <c r="BZ9" i="67"/>
  <c r="CB9" i="67"/>
  <c r="CD9" i="67"/>
  <c r="CF9" i="67"/>
  <c r="K9" i="67"/>
  <c r="M9" i="67"/>
  <c r="O9" i="67"/>
  <c r="Q9" i="67"/>
  <c r="S9" i="67"/>
  <c r="U9" i="67"/>
  <c r="W9" i="67"/>
  <c r="Y9" i="67"/>
  <c r="AA9" i="67"/>
  <c r="AC9" i="67"/>
  <c r="AE9" i="67"/>
  <c r="AG9" i="67"/>
  <c r="AI9" i="67"/>
  <c r="AK9" i="67"/>
  <c r="AM9" i="67"/>
  <c r="AO9" i="67"/>
  <c r="AQ9" i="67"/>
  <c r="AS9" i="67"/>
  <c r="AU9" i="67"/>
  <c r="AW9" i="67"/>
  <c r="AY9" i="67"/>
  <c r="BA9" i="67"/>
  <c r="BC9" i="67"/>
  <c r="J9" i="67"/>
  <c r="NF7" i="67"/>
  <c r="NH7" i="67"/>
  <c r="ND7" i="67"/>
  <c r="MI7" i="67"/>
  <c r="MK7" i="67"/>
  <c r="MM7" i="67"/>
  <c r="MO7" i="67"/>
  <c r="MQ7" i="67"/>
  <c r="MS7" i="67"/>
  <c r="MU7" i="67"/>
  <c r="MW7" i="67"/>
  <c r="MY7" i="67"/>
  <c r="NA7" i="67"/>
  <c r="NE7" i="67"/>
  <c r="NG7" i="67"/>
  <c r="NI7" i="67"/>
  <c r="MJ7" i="67"/>
  <c r="ML7" i="67"/>
  <c r="MN7" i="67"/>
  <c r="MP7" i="67"/>
  <c r="MR7" i="67"/>
  <c r="MT7" i="67"/>
  <c r="MV7" i="67"/>
  <c r="MX7" i="67"/>
  <c r="MZ7" i="67"/>
  <c r="NB7" i="67"/>
  <c r="MH7" i="67"/>
  <c r="LV7" i="67"/>
  <c r="LX7" i="67"/>
  <c r="LZ7" i="67"/>
  <c r="MB7" i="67"/>
  <c r="MD7" i="67"/>
  <c r="MF7" i="67"/>
  <c r="LP7" i="67"/>
  <c r="LR7" i="67"/>
  <c r="LU7" i="67"/>
  <c r="LW7" i="67"/>
  <c r="LY7" i="67"/>
  <c r="MA7" i="67"/>
  <c r="MC7" i="67"/>
  <c r="ME7" i="67"/>
  <c r="LT7" i="67"/>
  <c r="LO7" i="67"/>
  <c r="LQ7" i="67"/>
  <c r="LN7" i="67"/>
  <c r="JX7" i="67"/>
  <c r="JZ7" i="67"/>
  <c r="KB7" i="67"/>
  <c r="KE7" i="67"/>
  <c r="KG7" i="67"/>
  <c r="KI7" i="67"/>
  <c r="KL7" i="67"/>
  <c r="KP7" i="67"/>
  <c r="KR7" i="67"/>
  <c r="KT7" i="67"/>
  <c r="KV7" i="67"/>
  <c r="KX7" i="67"/>
  <c r="KZ7" i="67"/>
  <c r="LB7" i="67"/>
  <c r="LD7" i="67"/>
  <c r="LF7" i="67"/>
  <c r="LH7" i="67"/>
  <c r="LJ7" i="67"/>
  <c r="JV7" i="67"/>
  <c r="JY7" i="67"/>
  <c r="KA7" i="67"/>
  <c r="KD7" i="67"/>
  <c r="KF7" i="67"/>
  <c r="KH7" i="67"/>
  <c r="KK7" i="67"/>
  <c r="KM7" i="67"/>
  <c r="KO7" i="67"/>
  <c r="KQ7" i="67"/>
  <c r="KS7" i="67"/>
  <c r="KU7" i="67"/>
  <c r="KW7" i="67"/>
  <c r="KY7" i="67"/>
  <c r="LA7" i="67"/>
  <c r="LC7" i="67"/>
  <c r="LE7" i="67"/>
  <c r="LG7" i="67"/>
  <c r="LI7" i="67"/>
  <c r="JU7" i="67"/>
  <c r="JA7" i="67"/>
  <c r="JD7" i="67"/>
  <c r="JF7" i="67"/>
  <c r="JH7" i="67"/>
  <c r="JJ7" i="67"/>
  <c r="JL7" i="67"/>
  <c r="JN7" i="67"/>
  <c r="JP7" i="67"/>
  <c r="JR7" i="67"/>
  <c r="IZ7" i="67"/>
  <c r="II7" i="67"/>
  <c r="IK7" i="67"/>
  <c r="IM7" i="67"/>
  <c r="IN7" i="67"/>
  <c r="IP7" i="67"/>
  <c r="IR7" i="67"/>
  <c r="IT7" i="67"/>
  <c r="IV7" i="67"/>
  <c r="IW7" i="67"/>
  <c r="JC7" i="67"/>
  <c r="JE7" i="67"/>
  <c r="JG7" i="67"/>
  <c r="JI7" i="67"/>
  <c r="JK7" i="67"/>
  <c r="JM7" i="67"/>
  <c r="JO7" i="67"/>
  <c r="JQ7" i="67"/>
  <c r="JS7" i="67"/>
  <c r="IH7" i="67"/>
  <c r="IJ7" i="67"/>
  <c r="IL7" i="67"/>
  <c r="IO7" i="67"/>
  <c r="IQ7" i="67"/>
  <c r="IS7" i="67"/>
  <c r="IU7" i="67"/>
  <c r="IX7" i="67"/>
  <c r="HY7" i="67"/>
  <c r="IA7" i="67"/>
  <c r="IC7" i="67"/>
  <c r="IE7" i="67"/>
  <c r="IG7" i="67"/>
  <c r="HZ7" i="67"/>
  <c r="ID7" i="67"/>
  <c r="HW7" i="67"/>
  <c r="HG7" i="67"/>
  <c r="HI7" i="67"/>
  <c r="HK7" i="67"/>
  <c r="HM7" i="67"/>
  <c r="HO7" i="67"/>
  <c r="HQ7" i="67"/>
  <c r="HS7" i="67"/>
  <c r="HU7" i="67"/>
  <c r="GU7" i="67"/>
  <c r="GW7" i="67"/>
  <c r="GY7" i="67"/>
  <c r="HA7" i="67"/>
  <c r="HC7" i="67"/>
  <c r="FZ7" i="67"/>
  <c r="GB7" i="67"/>
  <c r="GD7" i="67"/>
  <c r="GF7" i="67"/>
  <c r="GH7" i="67"/>
  <c r="GJ7" i="67"/>
  <c r="GL7" i="67"/>
  <c r="GN7" i="67"/>
  <c r="GP7" i="67"/>
  <c r="GR7" i="67"/>
  <c r="HX7" i="67"/>
  <c r="IB7" i="67"/>
  <c r="HH7" i="67"/>
  <c r="HJ7" i="67"/>
  <c r="HL7" i="67"/>
  <c r="HN7" i="67"/>
  <c r="HP7" i="67"/>
  <c r="HR7" i="67"/>
  <c r="HT7" i="67"/>
  <c r="HF7" i="67"/>
  <c r="GV7" i="67"/>
  <c r="GX7" i="67"/>
  <c r="GZ7" i="67"/>
  <c r="HB7" i="67"/>
  <c r="GT7" i="67"/>
  <c r="FY7" i="67"/>
  <c r="GA7" i="67"/>
  <c r="GC7" i="67"/>
  <c r="GE7" i="67"/>
  <c r="GG7" i="67"/>
  <c r="GI7" i="67"/>
  <c r="GK7" i="67"/>
  <c r="GM7" i="67"/>
  <c r="GO7" i="67"/>
  <c r="GQ7" i="67"/>
  <c r="FX7" i="67"/>
  <c r="FH7" i="67"/>
  <c r="FJ7" i="67"/>
  <c r="FL7" i="67"/>
  <c r="FN7" i="67"/>
  <c r="FP7" i="67"/>
  <c r="FR7" i="67"/>
  <c r="FT7" i="67"/>
  <c r="ED7" i="67"/>
  <c r="EF7" i="67"/>
  <c r="EH7" i="67"/>
  <c r="EJ7" i="67"/>
  <c r="EL7" i="67"/>
  <c r="EN7" i="67"/>
  <c r="EP7" i="67"/>
  <c r="ER7" i="67"/>
  <c r="ET7" i="67"/>
  <c r="EV7" i="67"/>
  <c r="EX7" i="67"/>
  <c r="EZ7" i="67"/>
  <c r="FB7" i="67"/>
  <c r="FD7" i="67"/>
  <c r="DX7" i="67"/>
  <c r="DZ7" i="67"/>
  <c r="DW7" i="67"/>
  <c r="DA7" i="67"/>
  <c r="DC7" i="67"/>
  <c r="DE7" i="67"/>
  <c r="DG7" i="67"/>
  <c r="DI7" i="67"/>
  <c r="DK7" i="67"/>
  <c r="DM7" i="67"/>
  <c r="DO7" i="67"/>
  <c r="DQ7" i="67"/>
  <c r="DS7" i="67"/>
  <c r="DU7" i="67"/>
  <c r="CZ7" i="67"/>
  <c r="CJ7" i="67"/>
  <c r="CL7" i="67"/>
  <c r="CN7" i="67"/>
  <c r="CP7" i="67"/>
  <c r="CR7" i="67"/>
  <c r="CU7" i="67"/>
  <c r="CW7" i="67"/>
  <c r="CH7" i="67"/>
  <c r="FG7" i="67"/>
  <c r="FI7" i="67"/>
  <c r="FK7" i="67"/>
  <c r="FM7" i="67"/>
  <c r="FO7" i="67"/>
  <c r="FQ7" i="67"/>
  <c r="FS7" i="67"/>
  <c r="FF7" i="67"/>
  <c r="EE7" i="67"/>
  <c r="EG7" i="67"/>
  <c r="EI7" i="67"/>
  <c r="EK7" i="67"/>
  <c r="EM7" i="67"/>
  <c r="EO7" i="67"/>
  <c r="EQ7" i="67"/>
  <c r="ES7" i="67"/>
  <c r="EU7" i="67"/>
  <c r="EW7" i="67"/>
  <c r="EY7" i="67"/>
  <c r="FA7" i="67"/>
  <c r="FC7" i="67"/>
  <c r="EC7" i="67"/>
  <c r="DY7" i="67"/>
  <c r="EA7" i="67"/>
  <c r="DB7" i="67"/>
  <c r="DD7" i="67"/>
  <c r="DF7" i="67"/>
  <c r="DH7" i="67"/>
  <c r="DJ7" i="67"/>
  <c r="DL7" i="67"/>
  <c r="DN7" i="67"/>
  <c r="DP7" i="67"/>
  <c r="DR7" i="67"/>
  <c r="DT7" i="67"/>
  <c r="CI7" i="67"/>
  <c r="CK7" i="67"/>
  <c r="CM7" i="67"/>
  <c r="CO7" i="67"/>
  <c r="CQ7" i="67"/>
  <c r="CS7" i="67"/>
  <c r="CT7" i="67"/>
  <c r="CV7" i="67"/>
  <c r="CX7" i="67"/>
  <c r="BG7" i="67"/>
  <c r="BI7" i="67"/>
  <c r="BK7" i="67"/>
  <c r="BM7" i="67"/>
  <c r="BO7" i="67"/>
  <c r="BQ7" i="67"/>
  <c r="BS7" i="67"/>
  <c r="BU7" i="67"/>
  <c r="BW7" i="67"/>
  <c r="BY7" i="67"/>
  <c r="CA7" i="67"/>
  <c r="CC7" i="67"/>
  <c r="CE7" i="67"/>
  <c r="BE7" i="67"/>
  <c r="L7" i="67"/>
  <c r="N7" i="67"/>
  <c r="P7" i="67"/>
  <c r="R7" i="67"/>
  <c r="T7" i="67"/>
  <c r="V7" i="67"/>
  <c r="X7" i="67"/>
  <c r="Z7" i="67"/>
  <c r="AB7" i="67"/>
  <c r="AD7" i="67"/>
  <c r="AF7" i="67"/>
  <c r="AH7" i="67"/>
  <c r="AJ7" i="67"/>
  <c r="AL7" i="67"/>
  <c r="AN7" i="67"/>
  <c r="AP7" i="67"/>
  <c r="AR7" i="67"/>
  <c r="AT7" i="67"/>
  <c r="AV7" i="67"/>
  <c r="AX7" i="67"/>
  <c r="AZ7" i="67"/>
  <c r="BB7" i="67"/>
  <c r="I7" i="67"/>
  <c r="H7" i="67"/>
  <c r="BF7" i="67"/>
  <c r="BH7" i="67"/>
  <c r="BJ7" i="67"/>
  <c r="BL7" i="67"/>
  <c r="BN7" i="67"/>
  <c r="BP7" i="67"/>
  <c r="BR7" i="67"/>
  <c r="BT7" i="67"/>
  <c r="BV7" i="67"/>
  <c r="BX7" i="67"/>
  <c r="BZ7" i="67"/>
  <c r="CB7" i="67"/>
  <c r="CD7" i="67"/>
  <c r="CF7" i="67"/>
  <c r="K7" i="67"/>
  <c r="M7" i="67"/>
  <c r="O7" i="67"/>
  <c r="Q7" i="67"/>
  <c r="S7" i="67"/>
  <c r="U7" i="67"/>
  <c r="W7" i="67"/>
  <c r="Y7" i="67"/>
  <c r="AA7" i="67"/>
  <c r="AC7" i="67"/>
  <c r="AE7" i="67"/>
  <c r="AG7" i="67"/>
  <c r="AI7" i="67"/>
  <c r="AK7" i="67"/>
  <c r="AM7" i="67"/>
  <c r="AO7" i="67"/>
  <c r="AQ7" i="67"/>
  <c r="AS7" i="67"/>
  <c r="AU7" i="67"/>
  <c r="AW7" i="67"/>
  <c r="AY7" i="67"/>
  <c r="BA7" i="67"/>
  <c r="BC7" i="67"/>
  <c r="J7" i="67"/>
  <c r="NF5" i="67"/>
  <c r="NH5" i="67"/>
  <c r="ND5" i="67"/>
  <c r="MI5" i="67"/>
  <c r="MK5" i="67"/>
  <c r="MM5" i="67"/>
  <c r="MO5" i="67"/>
  <c r="MQ5" i="67"/>
  <c r="MS5" i="67"/>
  <c r="MU5" i="67"/>
  <c r="MW5" i="67"/>
  <c r="MY5" i="67"/>
  <c r="NA5" i="67"/>
  <c r="NE5" i="67"/>
  <c r="NG5" i="67"/>
  <c r="NI5" i="67"/>
  <c r="MJ5" i="67"/>
  <c r="ML5" i="67"/>
  <c r="MN5" i="67"/>
  <c r="MP5" i="67"/>
  <c r="MR5" i="67"/>
  <c r="MT5" i="67"/>
  <c r="MV5" i="67"/>
  <c r="MX5" i="67"/>
  <c r="MZ5" i="67"/>
  <c r="NB5" i="67"/>
  <c r="MH5" i="67"/>
  <c r="LV5" i="67"/>
  <c r="LX5" i="67"/>
  <c r="LZ5" i="67"/>
  <c r="MB5" i="67"/>
  <c r="MD5" i="67"/>
  <c r="MF5" i="67"/>
  <c r="LP5" i="67"/>
  <c r="LR5" i="67"/>
  <c r="JX5" i="67"/>
  <c r="JZ5" i="67"/>
  <c r="LU5" i="67"/>
  <c r="LW5" i="67"/>
  <c r="LY5" i="67"/>
  <c r="MA5" i="67"/>
  <c r="MC5" i="67"/>
  <c r="ME5" i="67"/>
  <c r="LT5" i="67"/>
  <c r="LO5" i="67"/>
  <c r="LQ5" i="67"/>
  <c r="LN5" i="67"/>
  <c r="JY5" i="67"/>
  <c r="KB5" i="67"/>
  <c r="KE5" i="67"/>
  <c r="KG5" i="67"/>
  <c r="KI5" i="67"/>
  <c r="KL5" i="67"/>
  <c r="KP5" i="67"/>
  <c r="KR5" i="67"/>
  <c r="KT5" i="67"/>
  <c r="KV5" i="67"/>
  <c r="KX5" i="67"/>
  <c r="KZ5" i="67"/>
  <c r="LB5" i="67"/>
  <c r="LD5" i="67"/>
  <c r="LF5" i="67"/>
  <c r="LH5" i="67"/>
  <c r="LJ5" i="67"/>
  <c r="JV5" i="67"/>
  <c r="KA5" i="67"/>
  <c r="KD5" i="67"/>
  <c r="KF5" i="67"/>
  <c r="KH5" i="67"/>
  <c r="KK5" i="67"/>
  <c r="KM5" i="67"/>
  <c r="KO5" i="67"/>
  <c r="KQ5" i="67"/>
  <c r="KS5" i="67"/>
  <c r="KU5" i="67"/>
  <c r="KW5" i="67"/>
  <c r="KY5" i="67"/>
  <c r="LA5" i="67"/>
  <c r="LC5" i="67"/>
  <c r="LE5" i="67"/>
  <c r="LG5" i="67"/>
  <c r="LI5" i="67"/>
  <c r="JU5" i="67"/>
  <c r="JA5" i="67"/>
  <c r="JD5" i="67"/>
  <c r="JF5" i="67"/>
  <c r="JH5" i="67"/>
  <c r="JJ5" i="67"/>
  <c r="JL5" i="67"/>
  <c r="JN5" i="67"/>
  <c r="JP5" i="67"/>
  <c r="JR5" i="67"/>
  <c r="IZ5" i="67"/>
  <c r="II5" i="67"/>
  <c r="IK5" i="67"/>
  <c r="IM5" i="67"/>
  <c r="IN5" i="67"/>
  <c r="IP5" i="67"/>
  <c r="IR5" i="67"/>
  <c r="IT5" i="67"/>
  <c r="IV5" i="67"/>
  <c r="IW5" i="67"/>
  <c r="JC5" i="67"/>
  <c r="JE5" i="67"/>
  <c r="JG5" i="67"/>
  <c r="JI5" i="67"/>
  <c r="JK5" i="67"/>
  <c r="JM5" i="67"/>
  <c r="JO5" i="67"/>
  <c r="JQ5" i="67"/>
  <c r="JS5" i="67"/>
  <c r="IH5" i="67"/>
  <c r="IJ5" i="67"/>
  <c r="IL5" i="67"/>
  <c r="IO5" i="67"/>
  <c r="IQ5" i="67"/>
  <c r="IS5" i="67"/>
  <c r="IU5" i="67"/>
  <c r="IX5" i="67"/>
  <c r="HY5" i="67"/>
  <c r="IA5" i="67"/>
  <c r="IC5" i="67"/>
  <c r="IE5" i="67"/>
  <c r="HZ5" i="67"/>
  <c r="ID5" i="67"/>
  <c r="HG5" i="67"/>
  <c r="HI5" i="67"/>
  <c r="HK5" i="67"/>
  <c r="HM5" i="67"/>
  <c r="HO5" i="67"/>
  <c r="HQ5" i="67"/>
  <c r="HS5" i="67"/>
  <c r="HU5" i="67"/>
  <c r="GU5" i="67"/>
  <c r="GW5" i="67"/>
  <c r="GY5" i="67"/>
  <c r="HA5" i="67"/>
  <c r="HC5" i="67"/>
  <c r="FZ5" i="67"/>
  <c r="GB5" i="67"/>
  <c r="GD5" i="67"/>
  <c r="GF5" i="67"/>
  <c r="GH5" i="67"/>
  <c r="GJ5" i="67"/>
  <c r="GL5" i="67"/>
  <c r="GN5" i="67"/>
  <c r="GP5" i="67"/>
  <c r="GR5" i="67"/>
  <c r="IG5" i="67"/>
  <c r="HX5" i="67"/>
  <c r="IB5" i="67"/>
  <c r="HW5" i="67"/>
  <c r="HH5" i="67"/>
  <c r="HJ5" i="67"/>
  <c r="HL5" i="67"/>
  <c r="HN5" i="67"/>
  <c r="HP5" i="67"/>
  <c r="HR5" i="67"/>
  <c r="HT5" i="67"/>
  <c r="HF5" i="67"/>
  <c r="GV5" i="67"/>
  <c r="GX5" i="67"/>
  <c r="GZ5" i="67"/>
  <c r="HB5" i="67"/>
  <c r="GT5" i="67"/>
  <c r="FY5" i="67"/>
  <c r="GA5" i="67"/>
  <c r="GC5" i="67"/>
  <c r="GE5" i="67"/>
  <c r="GG5" i="67"/>
  <c r="GI5" i="67"/>
  <c r="GK5" i="67"/>
  <c r="GM5" i="67"/>
  <c r="GO5" i="67"/>
  <c r="GQ5" i="67"/>
  <c r="FX5" i="67"/>
  <c r="FH5" i="67"/>
  <c r="FJ5" i="67"/>
  <c r="FL5" i="67"/>
  <c r="FN5" i="67"/>
  <c r="FP5" i="67"/>
  <c r="FR5" i="67"/>
  <c r="FT5" i="67"/>
  <c r="ED5" i="67"/>
  <c r="EF5" i="67"/>
  <c r="EH5" i="67"/>
  <c r="EJ5" i="67"/>
  <c r="EL5" i="67"/>
  <c r="EN5" i="67"/>
  <c r="EP5" i="67"/>
  <c r="ER5" i="67"/>
  <c r="ET5" i="67"/>
  <c r="EV5" i="67"/>
  <c r="EX5" i="67"/>
  <c r="EZ5" i="67"/>
  <c r="FB5" i="67"/>
  <c r="FD5" i="67"/>
  <c r="DX5" i="67"/>
  <c r="DZ5" i="67"/>
  <c r="DW5" i="67"/>
  <c r="DA5" i="67"/>
  <c r="DC5" i="67"/>
  <c r="DE5" i="67"/>
  <c r="DG5" i="67"/>
  <c r="DI5" i="67"/>
  <c r="DK5" i="67"/>
  <c r="DM5" i="67"/>
  <c r="DO5" i="67"/>
  <c r="DQ5" i="67"/>
  <c r="DS5" i="67"/>
  <c r="DU5" i="67"/>
  <c r="CZ5" i="67"/>
  <c r="CJ5" i="67"/>
  <c r="CL5" i="67"/>
  <c r="CN5" i="67"/>
  <c r="CP5" i="67"/>
  <c r="CR5" i="67"/>
  <c r="CU5" i="67"/>
  <c r="CW5" i="67"/>
  <c r="CH5" i="67"/>
  <c r="FG5" i="67"/>
  <c r="FI5" i="67"/>
  <c r="FK5" i="67"/>
  <c r="FM5" i="67"/>
  <c r="FO5" i="67"/>
  <c r="FQ5" i="67"/>
  <c r="FS5" i="67"/>
  <c r="FF5" i="67"/>
  <c r="EE5" i="67"/>
  <c r="EG5" i="67"/>
  <c r="EI5" i="67"/>
  <c r="EK5" i="67"/>
  <c r="EM5" i="67"/>
  <c r="EO5" i="67"/>
  <c r="EQ5" i="67"/>
  <c r="ES5" i="67"/>
  <c r="EU5" i="67"/>
  <c r="EW5" i="67"/>
  <c r="EY5" i="67"/>
  <c r="FA5" i="67"/>
  <c r="FC5" i="67"/>
  <c r="EC5" i="67"/>
  <c r="DY5" i="67"/>
  <c r="EA5" i="67"/>
  <c r="DB5" i="67"/>
  <c r="DD5" i="67"/>
  <c r="DF5" i="67"/>
  <c r="DH5" i="67"/>
  <c r="DJ5" i="67"/>
  <c r="DL5" i="67"/>
  <c r="DN5" i="67"/>
  <c r="DP5" i="67"/>
  <c r="DR5" i="67"/>
  <c r="DT5" i="67"/>
  <c r="CI5" i="67"/>
  <c r="CK5" i="67"/>
  <c r="CM5" i="67"/>
  <c r="CO5" i="67"/>
  <c r="CQ5" i="67"/>
  <c r="CS5" i="67"/>
  <c r="CT5" i="67"/>
  <c r="CV5" i="67"/>
  <c r="CX5" i="67"/>
  <c r="BG5" i="67"/>
  <c r="BI5" i="67"/>
  <c r="BK5" i="67"/>
  <c r="BM5" i="67"/>
  <c r="BO5" i="67"/>
  <c r="BQ5" i="67"/>
  <c r="BS5" i="67"/>
  <c r="BU5" i="67"/>
  <c r="BW5" i="67"/>
  <c r="BY5" i="67"/>
  <c r="CA5" i="67"/>
  <c r="CC5" i="67"/>
  <c r="CE5" i="67"/>
  <c r="BE5" i="67"/>
  <c r="L5" i="67"/>
  <c r="N5" i="67"/>
  <c r="P5" i="67"/>
  <c r="R5" i="67"/>
  <c r="T5" i="67"/>
  <c r="V5" i="67"/>
  <c r="X5" i="67"/>
  <c r="Z5" i="67"/>
  <c r="AB5" i="67"/>
  <c r="AD5" i="67"/>
  <c r="AF5" i="67"/>
  <c r="AH5" i="67"/>
  <c r="AJ5" i="67"/>
  <c r="AL5" i="67"/>
  <c r="AN5" i="67"/>
  <c r="AP5" i="67"/>
  <c r="AR5" i="67"/>
  <c r="AT5" i="67"/>
  <c r="AV5" i="67"/>
  <c r="AX5" i="67"/>
  <c r="AZ5" i="67"/>
  <c r="BB5" i="67"/>
  <c r="I5" i="67"/>
  <c r="H5" i="67"/>
  <c r="BF5" i="67"/>
  <c r="BH5" i="67"/>
  <c r="BJ5" i="67"/>
  <c r="BL5" i="67"/>
  <c r="BN5" i="67"/>
  <c r="BP5" i="67"/>
  <c r="BR5" i="67"/>
  <c r="BT5" i="67"/>
  <c r="BV5" i="67"/>
  <c r="BX5" i="67"/>
  <c r="BZ5" i="67"/>
  <c r="CB5" i="67"/>
  <c r="CD5" i="67"/>
  <c r="CF5" i="67"/>
  <c r="K5" i="67"/>
  <c r="M5" i="67"/>
  <c r="O5" i="67"/>
  <c r="Q5" i="67"/>
  <c r="S5" i="67"/>
  <c r="U5" i="67"/>
  <c r="W5" i="67"/>
  <c r="Y5" i="67"/>
  <c r="AA5" i="67"/>
  <c r="AC5" i="67"/>
  <c r="AE5" i="67"/>
  <c r="AG5" i="67"/>
  <c r="AI5" i="67"/>
  <c r="AK5" i="67"/>
  <c r="AM5" i="67"/>
  <c r="AO5" i="67"/>
  <c r="AQ5" i="67"/>
  <c r="AS5" i="67"/>
  <c r="AU5" i="67"/>
  <c r="AW5" i="67"/>
  <c r="AY5" i="67"/>
  <c r="BA5" i="67"/>
  <c r="BC5" i="67"/>
  <c r="J5" i="67"/>
  <c r="CY4" i="67"/>
  <c r="DV4" i="67"/>
  <c r="IF4" i="67"/>
  <c r="MG4" i="67"/>
  <c r="ER24" i="4"/>
  <c r="GC24" i="4"/>
  <c r="KZ24" i="4"/>
  <c r="C113" i="67" s="1"/>
  <c r="JT5" i="67" l="1"/>
  <c r="JT9" i="67"/>
  <c r="JT11" i="67"/>
  <c r="JT6" i="67"/>
  <c r="JT8" i="67"/>
  <c r="JT10" i="67"/>
  <c r="JT12" i="67"/>
  <c r="FE7" i="67"/>
  <c r="GS7" i="67"/>
  <c r="FE11" i="67"/>
  <c r="GS11" i="67"/>
  <c r="FE13" i="67"/>
  <c r="GS13" i="67"/>
  <c r="FE15" i="67"/>
  <c r="GS15" i="67"/>
  <c r="NJ4" i="67"/>
  <c r="FE5" i="67"/>
  <c r="GS5" i="67"/>
  <c r="JT7" i="67"/>
  <c r="FE9" i="67"/>
  <c r="GS9" i="67"/>
  <c r="JT13" i="67"/>
  <c r="FE6" i="67"/>
  <c r="GS6" i="67"/>
  <c r="FE10" i="67"/>
  <c r="GS10" i="67"/>
  <c r="FE14" i="67"/>
  <c r="GS14" i="67"/>
  <c r="JT15" i="67"/>
  <c r="FE8" i="67"/>
  <c r="GS8" i="67"/>
  <c r="FE12" i="67"/>
  <c r="GS12" i="67"/>
  <c r="JT14" i="67"/>
  <c r="E113" i="67"/>
  <c r="AO113" i="67" s="1"/>
  <c r="E114" i="67"/>
  <c r="BK114" i="67" s="1"/>
  <c r="BB73" i="67"/>
  <c r="AX73" i="67"/>
  <c r="AT73" i="67"/>
  <c r="AP73" i="67"/>
  <c r="AL73" i="67"/>
  <c r="AH73" i="67"/>
  <c r="AD73" i="67"/>
  <c r="Z73" i="67"/>
  <c r="V73" i="67"/>
  <c r="R73" i="67"/>
  <c r="N73" i="67"/>
  <c r="BE73" i="67"/>
  <c r="CC73" i="67"/>
  <c r="BY73" i="67"/>
  <c r="BU73" i="67"/>
  <c r="BQ73" i="67"/>
  <c r="BM73" i="67"/>
  <c r="BI73" i="67"/>
  <c r="I73" i="67"/>
  <c r="BA73" i="67"/>
  <c r="AW73" i="67"/>
  <c r="AS73" i="67"/>
  <c r="AO73" i="67"/>
  <c r="AK73" i="67"/>
  <c r="AG73" i="67"/>
  <c r="AC73" i="67"/>
  <c r="Y73" i="67"/>
  <c r="U73" i="67"/>
  <c r="Q73" i="67"/>
  <c r="M73" i="67"/>
  <c r="CF73" i="67"/>
  <c r="CB73" i="67"/>
  <c r="BX73" i="67"/>
  <c r="BT73" i="67"/>
  <c r="BP73" i="67"/>
  <c r="BL73" i="67"/>
  <c r="BH73" i="67"/>
  <c r="CH73" i="67"/>
  <c r="CU73" i="67"/>
  <c r="CR73" i="67"/>
  <c r="CN73" i="67"/>
  <c r="CJ73" i="67"/>
  <c r="DR73" i="67"/>
  <c r="DN73" i="67"/>
  <c r="DJ73" i="67"/>
  <c r="DF73" i="67"/>
  <c r="DB73" i="67"/>
  <c r="EA73" i="67"/>
  <c r="FD73" i="67"/>
  <c r="EZ73" i="67"/>
  <c r="EV73" i="67"/>
  <c r="ER73" i="67"/>
  <c r="EN73" i="67"/>
  <c r="EJ73" i="67"/>
  <c r="EF73" i="67"/>
  <c r="FS73" i="67"/>
  <c r="FO73" i="67"/>
  <c r="FK73" i="67"/>
  <c r="FG73" i="67"/>
  <c r="CV73" i="67"/>
  <c r="CS73" i="67"/>
  <c r="CO73" i="67"/>
  <c r="CK73" i="67"/>
  <c r="DU73" i="67"/>
  <c r="DQ73" i="67"/>
  <c r="DM73" i="67"/>
  <c r="DI73" i="67"/>
  <c r="DE73" i="67"/>
  <c r="DA73" i="67"/>
  <c r="DX73" i="67"/>
  <c r="FC73" i="67"/>
  <c r="EY73" i="67"/>
  <c r="EU73" i="67"/>
  <c r="EQ73" i="67"/>
  <c r="EM73" i="67"/>
  <c r="EI73" i="67"/>
  <c r="EE73" i="67"/>
  <c r="FP73" i="67"/>
  <c r="FL73" i="67"/>
  <c r="FH73" i="67"/>
  <c r="GO73" i="67"/>
  <c r="GK73" i="67"/>
  <c r="GG73" i="67"/>
  <c r="GC73" i="67"/>
  <c r="FY73" i="67"/>
  <c r="HA73" i="67"/>
  <c r="GW73" i="67"/>
  <c r="HU73" i="67"/>
  <c r="HQ73" i="67"/>
  <c r="HM73" i="67"/>
  <c r="HI73" i="67"/>
  <c r="IB73" i="67"/>
  <c r="FX73" i="67"/>
  <c r="GP73" i="67"/>
  <c r="GL73" i="67"/>
  <c r="GH73" i="67"/>
  <c r="GD73" i="67"/>
  <c r="FZ73" i="67"/>
  <c r="HB73" i="67"/>
  <c r="GX73" i="67"/>
  <c r="HF73" i="67"/>
  <c r="HR73" i="67"/>
  <c r="HN73" i="67"/>
  <c r="HJ73" i="67"/>
  <c r="ID73" i="67"/>
  <c r="HW73" i="67"/>
  <c r="IC73" i="67"/>
  <c r="HY73" i="67"/>
  <c r="IW73" i="67"/>
  <c r="IV73" i="67"/>
  <c r="IR73" i="67"/>
  <c r="IN73" i="67"/>
  <c r="IK73" i="67"/>
  <c r="IZ73" i="67"/>
  <c r="JQ73" i="67"/>
  <c r="JM73" i="67"/>
  <c r="JI73" i="67"/>
  <c r="JE73" i="67"/>
  <c r="JU73" i="67"/>
  <c r="IU73" i="67"/>
  <c r="IQ73" i="67"/>
  <c r="IL73" i="67"/>
  <c r="IH73" i="67"/>
  <c r="JP73" i="67"/>
  <c r="JL73" i="67"/>
  <c r="JH73" i="67"/>
  <c r="JD73" i="67"/>
  <c r="LI73" i="67"/>
  <c r="LE73" i="67"/>
  <c r="LA73" i="67"/>
  <c r="KW73" i="67"/>
  <c r="KS73" i="67"/>
  <c r="KO73" i="67"/>
  <c r="KK73" i="67"/>
  <c r="KF73" i="67"/>
  <c r="KA73" i="67"/>
  <c r="JV73" i="67"/>
  <c r="LH73" i="67"/>
  <c r="LD73" i="67"/>
  <c r="KZ73" i="67"/>
  <c r="KV73" i="67"/>
  <c r="KR73" i="67"/>
  <c r="KI73" i="67"/>
  <c r="KE73" i="67"/>
  <c r="JZ73" i="67"/>
  <c r="LQ73" i="67"/>
  <c r="MC73" i="67"/>
  <c r="LY73" i="67"/>
  <c r="LU73" i="67"/>
  <c r="LR73" i="67"/>
  <c r="MF73" i="67"/>
  <c r="MB73" i="67"/>
  <c r="LX73" i="67"/>
  <c r="MH73" i="67"/>
  <c r="MZ73" i="67"/>
  <c r="MV73" i="67"/>
  <c r="MR73" i="67"/>
  <c r="MN73" i="67"/>
  <c r="MJ73" i="67"/>
  <c r="NH73" i="67"/>
  <c r="NA73" i="67"/>
  <c r="MW73" i="67"/>
  <c r="MS73" i="67"/>
  <c r="MO73" i="67"/>
  <c r="MK73" i="67"/>
  <c r="NI73" i="67"/>
  <c r="NE73" i="67"/>
  <c r="IY72" i="67"/>
  <c r="NC72" i="67"/>
  <c r="LS72" i="67"/>
  <c r="J73" i="67"/>
  <c r="AZ73" i="67"/>
  <c r="AV73" i="67"/>
  <c r="AR73" i="67"/>
  <c r="AN73" i="67"/>
  <c r="AJ73" i="67"/>
  <c r="AF73" i="67"/>
  <c r="AB73" i="67"/>
  <c r="X73" i="67"/>
  <c r="T73" i="67"/>
  <c r="P73" i="67"/>
  <c r="L73" i="67"/>
  <c r="CE73" i="67"/>
  <c r="CA73" i="67"/>
  <c r="BW73" i="67"/>
  <c r="BS73" i="67"/>
  <c r="BO73" i="67"/>
  <c r="BK73" i="67"/>
  <c r="BG73" i="67"/>
  <c r="BC73" i="67"/>
  <c r="AY73" i="67"/>
  <c r="AU73" i="67"/>
  <c r="AQ73" i="67"/>
  <c r="AM73" i="67"/>
  <c r="AI73" i="67"/>
  <c r="AE73" i="67"/>
  <c r="AA73" i="67"/>
  <c r="W73" i="67"/>
  <c r="S73" i="67"/>
  <c r="O73" i="67"/>
  <c r="K73" i="67"/>
  <c r="CD73" i="67"/>
  <c r="BZ73" i="67"/>
  <c r="BV73" i="67"/>
  <c r="BR73" i="67"/>
  <c r="BN73" i="67"/>
  <c r="BJ73" i="67"/>
  <c r="BF73" i="67"/>
  <c r="CW73" i="67"/>
  <c r="CP73" i="67"/>
  <c r="CL73" i="67"/>
  <c r="CZ73" i="67"/>
  <c r="DT73" i="67"/>
  <c r="DP73" i="67"/>
  <c r="DL73" i="67"/>
  <c r="DH73" i="67"/>
  <c r="DD73" i="67"/>
  <c r="DW73" i="67"/>
  <c r="DY73" i="67"/>
  <c r="FB73" i="67"/>
  <c r="EX73" i="67"/>
  <c r="ET73" i="67"/>
  <c r="EP73" i="67"/>
  <c r="EL73" i="67"/>
  <c r="EH73" i="67"/>
  <c r="ED73" i="67"/>
  <c r="FQ73" i="67"/>
  <c r="FM73" i="67"/>
  <c r="FI73" i="67"/>
  <c r="CX73" i="67"/>
  <c r="CT73" i="67"/>
  <c r="CQ73" i="67"/>
  <c r="CM73" i="67"/>
  <c r="CI73" i="67"/>
  <c r="DS73" i="67"/>
  <c r="DO73" i="67"/>
  <c r="DK73" i="67"/>
  <c r="DG73" i="67"/>
  <c r="DC73" i="67"/>
  <c r="DZ73" i="67"/>
  <c r="EC73" i="67"/>
  <c r="FA73" i="67"/>
  <c r="EW73" i="67"/>
  <c r="ES73" i="67"/>
  <c r="EO73" i="67"/>
  <c r="EK73" i="67"/>
  <c r="EG73" i="67"/>
  <c r="FF73" i="67"/>
  <c r="FR73" i="67"/>
  <c r="FN73" i="67"/>
  <c r="FJ73" i="67"/>
  <c r="GQ73" i="67"/>
  <c r="GM73" i="67"/>
  <c r="GI73" i="67"/>
  <c r="GE73" i="67"/>
  <c r="GA73" i="67"/>
  <c r="HC73" i="67"/>
  <c r="GY73" i="67"/>
  <c r="GU73" i="67"/>
  <c r="HS73" i="67"/>
  <c r="HO73" i="67"/>
  <c r="HK73" i="67"/>
  <c r="HG73" i="67"/>
  <c r="HX73" i="67"/>
  <c r="GR73" i="67"/>
  <c r="GN73" i="67"/>
  <c r="GJ73" i="67"/>
  <c r="GF73" i="67"/>
  <c r="GB73" i="67"/>
  <c r="GT73" i="67"/>
  <c r="GZ73" i="67"/>
  <c r="GV73" i="67"/>
  <c r="HT73" i="67"/>
  <c r="HP73" i="67"/>
  <c r="HL73" i="67"/>
  <c r="HH73" i="67"/>
  <c r="HZ73" i="67"/>
  <c r="IE73" i="67"/>
  <c r="IA73" i="67"/>
  <c r="IG73" i="67"/>
  <c r="IT73" i="67"/>
  <c r="IP73" i="67"/>
  <c r="IM73" i="67"/>
  <c r="II73" i="67"/>
  <c r="JS73" i="67"/>
  <c r="JO73" i="67"/>
  <c r="JK73" i="67"/>
  <c r="JG73" i="67"/>
  <c r="JC73" i="67"/>
  <c r="IX73" i="67"/>
  <c r="IS73" i="67"/>
  <c r="IO73" i="67"/>
  <c r="IJ73" i="67"/>
  <c r="JR73" i="67"/>
  <c r="JN73" i="67"/>
  <c r="JJ73" i="67"/>
  <c r="JF73" i="67"/>
  <c r="JA73" i="67"/>
  <c r="LG73" i="67"/>
  <c r="LC73" i="67"/>
  <c r="KY73" i="67"/>
  <c r="KU73" i="67"/>
  <c r="KQ73" i="67"/>
  <c r="KM73" i="67"/>
  <c r="KH73" i="67"/>
  <c r="KD73" i="67"/>
  <c r="JY73" i="67"/>
  <c r="LJ73" i="67"/>
  <c r="LF73" i="67"/>
  <c r="LB73" i="67"/>
  <c r="KX73" i="67"/>
  <c r="KT73" i="67"/>
  <c r="KP73" i="67"/>
  <c r="KL73" i="67"/>
  <c r="KG73" i="67"/>
  <c r="KB73" i="67"/>
  <c r="JX73" i="67"/>
  <c r="LO73" i="67"/>
  <c r="ME73" i="67"/>
  <c r="MA73" i="67"/>
  <c r="LW73" i="67"/>
  <c r="LN73" i="67"/>
  <c r="LP73" i="67"/>
  <c r="LT73" i="67"/>
  <c r="MD73" i="67"/>
  <c r="LZ73" i="67"/>
  <c r="LV73" i="67"/>
  <c r="NB73" i="67"/>
  <c r="MX73" i="67"/>
  <c r="MT73" i="67"/>
  <c r="MP73" i="67"/>
  <c r="ML73" i="67"/>
  <c r="ND73" i="67"/>
  <c r="NF73" i="67"/>
  <c r="MY73" i="67"/>
  <c r="MU73" i="67"/>
  <c r="MQ73" i="67"/>
  <c r="MM73" i="67"/>
  <c r="MI73" i="67"/>
  <c r="NG73" i="67"/>
  <c r="MG72" i="67"/>
  <c r="JT72" i="67"/>
  <c r="HV72" i="67"/>
  <c r="HE72" i="67"/>
  <c r="FW72" i="67"/>
  <c r="FE72" i="67"/>
  <c r="EB72" i="67"/>
  <c r="CG72" i="67"/>
  <c r="BD72" i="67"/>
  <c r="LM72" i="67"/>
  <c r="IF72" i="67"/>
  <c r="GS72" i="67"/>
  <c r="DV72" i="67"/>
  <c r="CY72" i="67"/>
  <c r="H73" i="67"/>
  <c r="G72" i="67"/>
  <c r="G8" i="67"/>
  <c r="BD8" i="67"/>
  <c r="IY8" i="67"/>
  <c r="NC8" i="67"/>
  <c r="CY8" i="67"/>
  <c r="DV8" i="67"/>
  <c r="IF8" i="67"/>
  <c r="CY5" i="67"/>
  <c r="DV5" i="67"/>
  <c r="FW5" i="67"/>
  <c r="HE5" i="67"/>
  <c r="HV5" i="67"/>
  <c r="LM5" i="67"/>
  <c r="LS5" i="67"/>
  <c r="NC5" i="67"/>
  <c r="CY7" i="67"/>
  <c r="DV7" i="67"/>
  <c r="FW7" i="67"/>
  <c r="HE7" i="67"/>
  <c r="IF7" i="67"/>
  <c r="LM7" i="67"/>
  <c r="LS7" i="67"/>
  <c r="NC7" i="67"/>
  <c r="CY9" i="67"/>
  <c r="DV9" i="67"/>
  <c r="FW9" i="67"/>
  <c r="HE9" i="67"/>
  <c r="HV9" i="67"/>
  <c r="LM9" i="67"/>
  <c r="LS9" i="67"/>
  <c r="NC9" i="67"/>
  <c r="CY11" i="67"/>
  <c r="DV11" i="67"/>
  <c r="FW11" i="67"/>
  <c r="HE11" i="67"/>
  <c r="HV11" i="67"/>
  <c r="LM11" i="67"/>
  <c r="LS11" i="67"/>
  <c r="NC11" i="67"/>
  <c r="CY13" i="67"/>
  <c r="DV13" i="67"/>
  <c r="FW13" i="67"/>
  <c r="HE13" i="67"/>
  <c r="HV13" i="67"/>
  <c r="IY13" i="67"/>
  <c r="LM13" i="67"/>
  <c r="LS13" i="67"/>
  <c r="NC13" i="67"/>
  <c r="CY15" i="67"/>
  <c r="DV15" i="67"/>
  <c r="FW15" i="67"/>
  <c r="HE15" i="67"/>
  <c r="HV15" i="67"/>
  <c r="IY15" i="67"/>
  <c r="LM15" i="67"/>
  <c r="LS15" i="67"/>
  <c r="NC15" i="67"/>
  <c r="G6" i="67"/>
  <c r="BD6" i="67"/>
  <c r="CG6" i="67"/>
  <c r="FW6" i="67"/>
  <c r="HE6" i="67"/>
  <c r="HV6" i="67"/>
  <c r="IY6" i="67"/>
  <c r="LM6" i="67"/>
  <c r="LS6" i="67"/>
  <c r="NC6" i="67"/>
  <c r="CG8" i="67"/>
  <c r="FW8" i="67"/>
  <c r="HE8" i="67"/>
  <c r="HV8" i="67"/>
  <c r="LM8" i="67"/>
  <c r="LS8" i="67"/>
  <c r="MG8" i="67"/>
  <c r="G10" i="67"/>
  <c r="BD10" i="67"/>
  <c r="CG10" i="67"/>
  <c r="FW10" i="67"/>
  <c r="HE10" i="67"/>
  <c r="HV10" i="67"/>
  <c r="IY10" i="67"/>
  <c r="LM10" i="67"/>
  <c r="LS10" i="67"/>
  <c r="NC10" i="67"/>
  <c r="G12" i="67"/>
  <c r="BD12" i="67"/>
  <c r="CG12" i="67"/>
  <c r="FW12" i="67"/>
  <c r="HE12" i="67"/>
  <c r="HV12" i="67"/>
  <c r="IF12" i="67"/>
  <c r="LM12" i="67"/>
  <c r="LS12" i="67"/>
  <c r="NC12" i="67"/>
  <c r="G14" i="67"/>
  <c r="BD14" i="67"/>
  <c r="CG14" i="67"/>
  <c r="IF14" i="67"/>
  <c r="LM14" i="67"/>
  <c r="LS14" i="67"/>
  <c r="NC14" i="67"/>
  <c r="G5" i="67"/>
  <c r="BD5" i="67"/>
  <c r="EB5" i="67"/>
  <c r="CG5" i="67"/>
  <c r="IF5" i="67"/>
  <c r="IY5" i="67"/>
  <c r="MG5" i="67"/>
  <c r="G7" i="67"/>
  <c r="BD7" i="67"/>
  <c r="EB7" i="67"/>
  <c r="CG7" i="67"/>
  <c r="HV7" i="67"/>
  <c r="IY7" i="67"/>
  <c r="MG7" i="67"/>
  <c r="G9" i="67"/>
  <c r="BD9" i="67"/>
  <c r="EB9" i="67"/>
  <c r="CG9" i="67"/>
  <c r="IF9" i="67"/>
  <c r="IY9" i="67"/>
  <c r="MG9" i="67"/>
  <c r="G11" i="67"/>
  <c r="BD11" i="67"/>
  <c r="EB11" i="67"/>
  <c r="CG11" i="67"/>
  <c r="IF11" i="67"/>
  <c r="IY11" i="67"/>
  <c r="MG11" i="67"/>
  <c r="G13" i="67"/>
  <c r="BD13" i="67"/>
  <c r="EB13" i="67"/>
  <c r="CG13" i="67"/>
  <c r="IF13" i="67"/>
  <c r="MG13" i="67"/>
  <c r="G15" i="67"/>
  <c r="BD15" i="67"/>
  <c r="EB15" i="67"/>
  <c r="CG15" i="67"/>
  <c r="IF15" i="67"/>
  <c r="MG15" i="67"/>
  <c r="CY6" i="67"/>
  <c r="DV6" i="67"/>
  <c r="EB6" i="67"/>
  <c r="IF6" i="67"/>
  <c r="MG6" i="67"/>
  <c r="EB8" i="67"/>
  <c r="CY10" i="67"/>
  <c r="DV10" i="67"/>
  <c r="EB10" i="67"/>
  <c r="IF10" i="67"/>
  <c r="MG10" i="67"/>
  <c r="CY12" i="67"/>
  <c r="DV12" i="67"/>
  <c r="EB12" i="67"/>
  <c r="IY12" i="67"/>
  <c r="MG12" i="67"/>
  <c r="CY14" i="67"/>
  <c r="DV14" i="67"/>
  <c r="EB14" i="67"/>
  <c r="FW14" i="67"/>
  <c r="HE14" i="67"/>
  <c r="HV14" i="67"/>
  <c r="IY14" i="67"/>
  <c r="MG14" i="67"/>
  <c r="MP6" i="4"/>
  <c r="HL114" i="67" l="1"/>
  <c r="MS114" i="67"/>
  <c r="R114" i="67"/>
  <c r="KE114" i="67"/>
  <c r="CU114" i="67"/>
  <c r="JY114" i="67"/>
  <c r="HI114" i="67"/>
  <c r="EJ114" i="67"/>
  <c r="DL114" i="67"/>
  <c r="CF114" i="67"/>
  <c r="GJ114" i="67"/>
  <c r="MJ114" i="67"/>
  <c r="LR114" i="67"/>
  <c r="LG114" i="67"/>
  <c r="JC114" i="67"/>
  <c r="GH114" i="67"/>
  <c r="GI114" i="67"/>
  <c r="DE114" i="67"/>
  <c r="EO114" i="67"/>
  <c r="BI114" i="67"/>
  <c r="AX114" i="67"/>
  <c r="AO114" i="67"/>
  <c r="MU114" i="67"/>
  <c r="NJ14" i="67"/>
  <c r="NJ6" i="67"/>
  <c r="NJ15" i="67"/>
  <c r="NJ11" i="67"/>
  <c r="NJ9" i="67"/>
  <c r="NJ7" i="67"/>
  <c r="NJ5" i="67"/>
  <c r="NJ12" i="67"/>
  <c r="NJ10" i="67"/>
  <c r="NJ13" i="67"/>
  <c r="NJ8" i="67"/>
  <c r="NJ72" i="67"/>
  <c r="LK113" i="67"/>
  <c r="LL113" i="67"/>
  <c r="LK114" i="67"/>
  <c r="LL114" i="67"/>
  <c r="KJ113" i="67"/>
  <c r="KN113" i="67"/>
  <c r="KJ114" i="67"/>
  <c r="KN114" i="67"/>
  <c r="JW113" i="67"/>
  <c r="KC113" i="67"/>
  <c r="KC114" i="67"/>
  <c r="JB114" i="67"/>
  <c r="JW114" i="67"/>
  <c r="HD113" i="67"/>
  <c r="JB113" i="67"/>
  <c r="BC114" i="67"/>
  <c r="HD114" i="67"/>
  <c r="MZ114" i="67"/>
  <c r="LZ114" i="67"/>
  <c r="LT114" i="67"/>
  <c r="KQ114" i="67"/>
  <c r="JL114" i="67"/>
  <c r="KV114" i="67"/>
  <c r="JS114" i="67"/>
  <c r="IN114" i="67"/>
  <c r="GW114" i="67"/>
  <c r="IP114" i="67"/>
  <c r="GZ114" i="67"/>
  <c r="FL114" i="67"/>
  <c r="EZ114" i="67"/>
  <c r="DU114" i="67"/>
  <c r="FQ114" i="67"/>
  <c r="EC114" i="67"/>
  <c r="CM114" i="67"/>
  <c r="BY114" i="67"/>
  <c r="AH114" i="67"/>
  <c r="BP114" i="67"/>
  <c r="Y114" i="67"/>
  <c r="J114" i="67"/>
  <c r="KG114" i="67"/>
  <c r="DG114" i="67"/>
  <c r="J113" i="67"/>
  <c r="FU113" i="67"/>
  <c r="FT113" i="67"/>
  <c r="FV113" i="67"/>
  <c r="AM114" i="67"/>
  <c r="FT114" i="67"/>
  <c r="FV114" i="67"/>
  <c r="FU114" i="67"/>
  <c r="JM113" i="67"/>
  <c r="LU113" i="67"/>
  <c r="FY113" i="67"/>
  <c r="NH114" i="67"/>
  <c r="KA114" i="67"/>
  <c r="GK114" i="67"/>
  <c r="EQ114" i="67"/>
  <c r="AZ114" i="67"/>
  <c r="MR113" i="67"/>
  <c r="KA113" i="67"/>
  <c r="HR113" i="67"/>
  <c r="EJ113" i="67"/>
  <c r="NA113" i="67"/>
  <c r="KI113" i="67"/>
  <c r="LI113" i="67"/>
  <c r="HY113" i="67"/>
  <c r="GP113" i="67"/>
  <c r="DX113" i="67"/>
  <c r="CU113" i="67"/>
  <c r="AD113" i="67"/>
  <c r="JG113" i="67"/>
  <c r="NI113" i="67"/>
  <c r="MK113" i="67"/>
  <c r="MF113" i="67"/>
  <c r="KZ113" i="67"/>
  <c r="KS113" i="67"/>
  <c r="JP113" i="67"/>
  <c r="IN113" i="67"/>
  <c r="HZ113" i="67"/>
  <c r="FZ113" i="67"/>
  <c r="IX113" i="67"/>
  <c r="CO113" i="67"/>
  <c r="DF113" i="67"/>
  <c r="CF113" i="67"/>
  <c r="BU113" i="67"/>
  <c r="CX113" i="67"/>
  <c r="H113" i="67"/>
  <c r="MJ113" i="67"/>
  <c r="MZ113" i="67"/>
  <c r="MS113" i="67"/>
  <c r="LX113" i="67"/>
  <c r="MC113" i="67"/>
  <c r="JZ113" i="67"/>
  <c r="KR113" i="67"/>
  <c r="LH113" i="67"/>
  <c r="KK113" i="67"/>
  <c r="LA113" i="67"/>
  <c r="JH113" i="67"/>
  <c r="JE113" i="67"/>
  <c r="IZ113" i="67"/>
  <c r="IV113" i="67"/>
  <c r="IJ113" i="67"/>
  <c r="HJ113" i="67"/>
  <c r="GX113" i="67"/>
  <c r="GH113" i="67"/>
  <c r="IL113" i="67"/>
  <c r="HQ113" i="67"/>
  <c r="GO113" i="67"/>
  <c r="EQ113" i="67"/>
  <c r="DM113" i="67"/>
  <c r="FK113" i="67"/>
  <c r="EZ113" i="67"/>
  <c r="BP113" i="67"/>
  <c r="Y113" i="67"/>
  <c r="I113" i="67"/>
  <c r="N113" i="67"/>
  <c r="AT113" i="67"/>
  <c r="LP113" i="67"/>
  <c r="HK113" i="67"/>
  <c r="S113" i="67"/>
  <c r="HI113" i="67"/>
  <c r="GW113" i="67"/>
  <c r="GG113" i="67"/>
  <c r="FL113" i="67"/>
  <c r="EI113" i="67"/>
  <c r="EY113" i="67"/>
  <c r="DE113" i="67"/>
  <c r="DU113" i="67"/>
  <c r="CV113" i="67"/>
  <c r="FS113" i="67"/>
  <c r="ER113" i="67"/>
  <c r="EA113" i="67"/>
  <c r="DN113" i="67"/>
  <c r="CN113" i="67"/>
  <c r="BH113" i="67"/>
  <c r="BX113" i="67"/>
  <c r="Q113" i="67"/>
  <c r="AG113" i="67"/>
  <c r="AW113" i="67"/>
  <c r="BM113" i="67"/>
  <c r="CC113" i="67"/>
  <c r="V113" i="67"/>
  <c r="AL113" i="67"/>
  <c r="BB113" i="67"/>
  <c r="MP113" i="67"/>
  <c r="LJ113" i="67"/>
  <c r="HL113" i="67"/>
  <c r="EK113" i="67"/>
  <c r="DP113" i="67"/>
  <c r="CE113" i="67"/>
  <c r="NG113" i="67"/>
  <c r="MU113" i="67"/>
  <c r="KB113" i="67"/>
  <c r="LC113" i="67"/>
  <c r="GJ113" i="67"/>
  <c r="GI113" i="67"/>
  <c r="DG113" i="67"/>
  <c r="ET113" i="67"/>
  <c r="BJ113" i="67"/>
  <c r="AY113" i="67"/>
  <c r="AN113" i="67"/>
  <c r="ND113" i="67"/>
  <c r="NB113" i="67"/>
  <c r="LZ113" i="67"/>
  <c r="ME113" i="67"/>
  <c r="KT113" i="67"/>
  <c r="KM113" i="67"/>
  <c r="JJ113" i="67"/>
  <c r="II113" i="67"/>
  <c r="IQ113" i="67"/>
  <c r="GZ113" i="67"/>
  <c r="IO113" i="67"/>
  <c r="GY113" i="67"/>
  <c r="FN113" i="67"/>
  <c r="FA113" i="67"/>
  <c r="CI113" i="67"/>
  <c r="ED113" i="67"/>
  <c r="DW113" i="67"/>
  <c r="CP113" i="67"/>
  <c r="BZ113" i="67"/>
  <c r="AI113" i="67"/>
  <c r="BO113" i="67"/>
  <c r="X113" i="67"/>
  <c r="ND114" i="67"/>
  <c r="MR114" i="67"/>
  <c r="MK114" i="67"/>
  <c r="NA114" i="67"/>
  <c r="LY114" i="67"/>
  <c r="LO114" i="67"/>
  <c r="KH114" i="67"/>
  <c r="KY114" i="67"/>
  <c r="JD114" i="67"/>
  <c r="IZ114" i="67"/>
  <c r="LD114" i="67"/>
  <c r="JK114" i="67"/>
  <c r="IO114" i="67"/>
  <c r="IA114" i="67"/>
  <c r="IG114" i="67"/>
  <c r="HQ114" i="67"/>
  <c r="FZ114" i="67"/>
  <c r="GP114" i="67"/>
  <c r="IB114" i="67"/>
  <c r="HT114" i="67"/>
  <c r="GA114" i="67"/>
  <c r="GQ114" i="67"/>
  <c r="ER114" i="67"/>
  <c r="DZ114" i="67"/>
  <c r="DM114" i="67"/>
  <c r="CN114" i="67"/>
  <c r="FI114" i="67"/>
  <c r="EG114" i="67"/>
  <c r="EW114" i="67"/>
  <c r="DD114" i="67"/>
  <c r="DT114" i="67"/>
  <c r="CT114" i="67"/>
  <c r="BQ114" i="67"/>
  <c r="BE114" i="67"/>
  <c r="Z114" i="67"/>
  <c r="AP114" i="67"/>
  <c r="BH114" i="67"/>
  <c r="BX114" i="67"/>
  <c r="Q114" i="67"/>
  <c r="AG114" i="67"/>
  <c r="AW114" i="67"/>
  <c r="MP114" i="67"/>
  <c r="LI114" i="67"/>
  <c r="JE114" i="67"/>
  <c r="HK114" i="67"/>
  <c r="HN114" i="67"/>
  <c r="EL114" i="67"/>
  <c r="CW114" i="67"/>
  <c r="DN114" i="67"/>
  <c r="T114" i="67"/>
  <c r="CD114" i="67"/>
  <c r="AZ113" i="67"/>
  <c r="AR113" i="67"/>
  <c r="AJ113" i="67"/>
  <c r="AB113" i="67"/>
  <c r="T113" i="67"/>
  <c r="L113" i="67"/>
  <c r="CA113" i="67"/>
  <c r="BS113" i="67"/>
  <c r="BK113" i="67"/>
  <c r="BC113" i="67"/>
  <c r="AU113" i="67"/>
  <c r="AM113" i="67"/>
  <c r="AE113" i="67"/>
  <c r="W113" i="67"/>
  <c r="O113" i="67"/>
  <c r="CD113" i="67"/>
  <c r="BV113" i="67"/>
  <c r="BN113" i="67"/>
  <c r="BF113" i="67"/>
  <c r="CL113" i="67"/>
  <c r="DT113" i="67"/>
  <c r="DL113" i="67"/>
  <c r="DD113" i="67"/>
  <c r="DY113" i="67"/>
  <c r="EX113" i="67"/>
  <c r="EP113" i="67"/>
  <c r="EH113" i="67"/>
  <c r="FQ113" i="67"/>
  <c r="FI113" i="67"/>
  <c r="CT113" i="67"/>
  <c r="CM113" i="67"/>
  <c r="DS113" i="67"/>
  <c r="DK113" i="67"/>
  <c r="DC113" i="67"/>
  <c r="EC113" i="67"/>
  <c r="EW113" i="67"/>
  <c r="EO113" i="67"/>
  <c r="EG113" i="67"/>
  <c r="FR113" i="67"/>
  <c r="FJ113" i="67"/>
  <c r="GM113" i="67"/>
  <c r="GE113" i="67"/>
  <c r="HC113" i="67"/>
  <c r="GU113" i="67"/>
  <c r="HO113" i="67"/>
  <c r="HG113" i="67"/>
  <c r="IH113" i="67"/>
  <c r="GN113" i="67"/>
  <c r="GF113" i="67"/>
  <c r="GT113" i="67"/>
  <c r="GV113" i="67"/>
  <c r="HP113" i="67"/>
  <c r="HH113" i="67"/>
  <c r="IE113" i="67"/>
  <c r="IG113" i="67"/>
  <c r="IT113" i="67"/>
  <c r="IM113" i="67"/>
  <c r="JS113" i="67"/>
  <c r="JK113" i="67"/>
  <c r="JC113" i="67"/>
  <c r="JN113" i="67"/>
  <c r="JF113" i="67"/>
  <c r="LG113" i="67"/>
  <c r="KY113" i="67"/>
  <c r="KQ113" i="67"/>
  <c r="KH113" i="67"/>
  <c r="JY113" i="67"/>
  <c r="LF113" i="67"/>
  <c r="KX113" i="67"/>
  <c r="KP113" i="67"/>
  <c r="KG113" i="67"/>
  <c r="JX113" i="67"/>
  <c r="MA113" i="67"/>
  <c r="LN113" i="67"/>
  <c r="MD113" i="67"/>
  <c r="LV113" i="67"/>
  <c r="MY113" i="67"/>
  <c r="MQ113" i="67"/>
  <c r="MI113" i="67"/>
  <c r="MX113" i="67"/>
  <c r="NE113" i="67"/>
  <c r="NH113" i="67"/>
  <c r="MN113" i="67"/>
  <c r="MV113" i="67"/>
  <c r="MH113" i="67"/>
  <c r="MO113" i="67"/>
  <c r="MW113" i="67"/>
  <c r="MB113" i="67"/>
  <c r="LR113" i="67"/>
  <c r="LY113" i="67"/>
  <c r="LQ113" i="67"/>
  <c r="KE113" i="67"/>
  <c r="KV113" i="67"/>
  <c r="LD113" i="67"/>
  <c r="JV113" i="67"/>
  <c r="KF113" i="67"/>
  <c r="KO113" i="67"/>
  <c r="KW113" i="67"/>
  <c r="LE113" i="67"/>
  <c r="JD113" i="67"/>
  <c r="JL113" i="67"/>
  <c r="JU113" i="67"/>
  <c r="JI113" i="67"/>
  <c r="JQ113" i="67"/>
  <c r="IK113" i="67"/>
  <c r="IR113" i="67"/>
  <c r="IW113" i="67"/>
  <c r="IC113" i="67"/>
  <c r="IU113" i="67"/>
  <c r="HW113" i="67"/>
  <c r="HN113" i="67"/>
  <c r="HF113" i="67"/>
  <c r="HB113" i="67"/>
  <c r="GD113" i="67"/>
  <c r="GL113" i="67"/>
  <c r="FX113" i="67"/>
  <c r="IS113" i="67"/>
  <c r="IB113" i="67"/>
  <c r="HM113" i="67"/>
  <c r="HU113" i="67"/>
  <c r="HA113" i="67"/>
  <c r="GC113" i="67"/>
  <c r="GK113" i="67"/>
  <c r="FH113" i="67"/>
  <c r="FP113" i="67"/>
  <c r="EE113" i="67"/>
  <c r="EM113" i="67"/>
  <c r="EU113" i="67"/>
  <c r="FC113" i="67"/>
  <c r="DA113" i="67"/>
  <c r="DI113" i="67"/>
  <c r="DQ113" i="67"/>
  <c r="CK113" i="67"/>
  <c r="CS113" i="67"/>
  <c r="FG113" i="67"/>
  <c r="FO113" i="67"/>
  <c r="EF113" i="67"/>
  <c r="EN113" i="67"/>
  <c r="EV113" i="67"/>
  <c r="FD113" i="67"/>
  <c r="DB113" i="67"/>
  <c r="DJ113" i="67"/>
  <c r="DR113" i="67"/>
  <c r="CJ113" i="67"/>
  <c r="CR113" i="67"/>
  <c r="CH113" i="67"/>
  <c r="BL113" i="67"/>
  <c r="BT113" i="67"/>
  <c r="CB113" i="67"/>
  <c r="M113" i="67"/>
  <c r="U113" i="67"/>
  <c r="AC113" i="67"/>
  <c r="AK113" i="67"/>
  <c r="AS113" i="67"/>
  <c r="BA113" i="67"/>
  <c r="BI113" i="67"/>
  <c r="BQ113" i="67"/>
  <c r="BY113" i="67"/>
  <c r="BE113" i="67"/>
  <c r="R113" i="67"/>
  <c r="Z113" i="67"/>
  <c r="AH113" i="67"/>
  <c r="AP113" i="67"/>
  <c r="AX113" i="67"/>
  <c r="NF113" i="67"/>
  <c r="ML113" i="67"/>
  <c r="MT113" i="67"/>
  <c r="MM113" i="67"/>
  <c r="LT113" i="67"/>
  <c r="LW113" i="67"/>
  <c r="LO113" i="67"/>
  <c r="KL113" i="67"/>
  <c r="LB113" i="67"/>
  <c r="KD113" i="67"/>
  <c r="KU113" i="67"/>
  <c r="JA113" i="67"/>
  <c r="JR113" i="67"/>
  <c r="JO113" i="67"/>
  <c r="IP113" i="67"/>
  <c r="IA113" i="67"/>
  <c r="ID113" i="67"/>
  <c r="HT113" i="67"/>
  <c r="GB113" i="67"/>
  <c r="GR113" i="67"/>
  <c r="HX113" i="67"/>
  <c r="HS113" i="67"/>
  <c r="GA113" i="67"/>
  <c r="GQ113" i="67"/>
  <c r="FF113" i="67"/>
  <c r="ES113" i="67"/>
  <c r="DZ113" i="67"/>
  <c r="DO113" i="67"/>
  <c r="CQ113" i="67"/>
  <c r="FM113" i="67"/>
  <c r="EL113" i="67"/>
  <c r="FB113" i="67"/>
  <c r="DH113" i="67"/>
  <c r="CZ113" i="67"/>
  <c r="CW113" i="67"/>
  <c r="BR113" i="67"/>
  <c r="K113" i="67"/>
  <c r="AA113" i="67"/>
  <c r="AQ113" i="67"/>
  <c r="BG113" i="67"/>
  <c r="BW113" i="67"/>
  <c r="P113" i="67"/>
  <c r="AF113" i="67"/>
  <c r="AV113" i="67"/>
  <c r="NI114" i="67"/>
  <c r="NB114" i="67"/>
  <c r="MB114" i="67"/>
  <c r="KS114" i="67"/>
  <c r="JN114" i="67"/>
  <c r="KX114" i="67"/>
  <c r="IH114" i="67"/>
  <c r="IR114" i="67"/>
  <c r="GY114" i="67"/>
  <c r="IT114" i="67"/>
  <c r="HB114" i="67"/>
  <c r="FN114" i="67"/>
  <c r="FB114" i="67"/>
  <c r="CZ114" i="67"/>
  <c r="FS114" i="67"/>
  <c r="DY114" i="67"/>
  <c r="CO114" i="67"/>
  <c r="CA114" i="67"/>
  <c r="AJ114" i="67"/>
  <c r="BN114" i="67"/>
  <c r="W114" i="67"/>
  <c r="AY114" i="67"/>
  <c r="AQ114" i="67"/>
  <c r="AI114" i="67"/>
  <c r="AA114" i="67"/>
  <c r="S114" i="67"/>
  <c r="K114" i="67"/>
  <c r="BZ114" i="67"/>
  <c r="BR114" i="67"/>
  <c r="BJ114" i="67"/>
  <c r="I114" i="67"/>
  <c r="AV114" i="67"/>
  <c r="AN114" i="67"/>
  <c r="AF114" i="67"/>
  <c r="X114" i="67"/>
  <c r="P114" i="67"/>
  <c r="CE114" i="67"/>
  <c r="BW114" i="67"/>
  <c r="BO114" i="67"/>
  <c r="BG114" i="67"/>
  <c r="CS114" i="67"/>
  <c r="CK114" i="67"/>
  <c r="DR114" i="67"/>
  <c r="DJ114" i="67"/>
  <c r="DB114" i="67"/>
  <c r="FC114" i="67"/>
  <c r="EU114" i="67"/>
  <c r="EM114" i="67"/>
  <c r="EE114" i="67"/>
  <c r="FO114" i="67"/>
  <c r="FG114" i="67"/>
  <c r="CL114" i="67"/>
  <c r="DS114" i="67"/>
  <c r="DK114" i="67"/>
  <c r="DC114" i="67"/>
  <c r="DX114" i="67"/>
  <c r="EX114" i="67"/>
  <c r="EP114" i="67"/>
  <c r="EH114" i="67"/>
  <c r="FR114" i="67"/>
  <c r="FJ114" i="67"/>
  <c r="GO114" i="67"/>
  <c r="GG114" i="67"/>
  <c r="FY114" i="67"/>
  <c r="GX114" i="67"/>
  <c r="HR114" i="67"/>
  <c r="HJ114" i="67"/>
  <c r="HX114" i="67"/>
  <c r="IM114" i="67"/>
  <c r="GN114" i="67"/>
  <c r="GF114" i="67"/>
  <c r="HC114" i="67"/>
  <c r="GU114" i="67"/>
  <c r="HO114" i="67"/>
  <c r="HG114" i="67"/>
  <c r="IW114" i="67"/>
  <c r="IK114" i="67"/>
  <c r="HY114" i="67"/>
  <c r="IU114" i="67"/>
  <c r="IL114" i="67"/>
  <c r="JQ114" i="67"/>
  <c r="JI114" i="67"/>
  <c r="LJ114" i="67"/>
  <c r="LB114" i="67"/>
  <c r="KT114" i="67"/>
  <c r="KL114" i="67"/>
  <c r="KB114" i="67"/>
  <c r="JR114" i="67"/>
  <c r="JJ114" i="67"/>
  <c r="JA114" i="67"/>
  <c r="LE114" i="67"/>
  <c r="KW114" i="67"/>
  <c r="KO114" i="67"/>
  <c r="KF114" i="67"/>
  <c r="JV114" i="67"/>
  <c r="ME114" i="67"/>
  <c r="LW114" i="67"/>
  <c r="LP114" i="67"/>
  <c r="MF114" i="67"/>
  <c r="LX114" i="67"/>
  <c r="MY114" i="67"/>
  <c r="MQ114" i="67"/>
  <c r="MI114" i="67"/>
  <c r="MX114" i="67"/>
  <c r="H114" i="67"/>
  <c r="NF114" i="67"/>
  <c r="NG114" i="67"/>
  <c r="MN114" i="67"/>
  <c r="MV114" i="67"/>
  <c r="MO114" i="67"/>
  <c r="MW114" i="67"/>
  <c r="LV114" i="67"/>
  <c r="MD114" i="67"/>
  <c r="LU114" i="67"/>
  <c r="MC114" i="67"/>
  <c r="LN114" i="67"/>
  <c r="KD114" i="67"/>
  <c r="KM114" i="67"/>
  <c r="KU114" i="67"/>
  <c r="LC114" i="67"/>
  <c r="JU114" i="67"/>
  <c r="JH114" i="67"/>
  <c r="JP114" i="67"/>
  <c r="JZ114" i="67"/>
  <c r="KI114" i="67"/>
  <c r="KR114" i="67"/>
  <c r="KZ114" i="67"/>
  <c r="LH114" i="67"/>
  <c r="JG114" i="67"/>
  <c r="JO114" i="67"/>
  <c r="IJ114" i="67"/>
  <c r="IS114" i="67"/>
  <c r="IX114" i="67"/>
  <c r="IE114" i="67"/>
  <c r="IV114" i="67"/>
  <c r="ID114" i="67"/>
  <c r="HM114" i="67"/>
  <c r="HU114" i="67"/>
  <c r="HA114" i="67"/>
  <c r="GD114" i="67"/>
  <c r="GL114" i="67"/>
  <c r="II114" i="67"/>
  <c r="HH114" i="67"/>
  <c r="HP114" i="67"/>
  <c r="GV114" i="67"/>
  <c r="GT114" i="67"/>
  <c r="GE114" i="67"/>
  <c r="GM114" i="67"/>
  <c r="FH114" i="67"/>
  <c r="FP114" i="67"/>
  <c r="EF114" i="67"/>
  <c r="EN114" i="67"/>
  <c r="EV114" i="67"/>
  <c r="FD114" i="67"/>
  <c r="DA114" i="67"/>
  <c r="DI114" i="67"/>
  <c r="DQ114" i="67"/>
  <c r="CJ114" i="67"/>
  <c r="CR114" i="67"/>
  <c r="CH114" i="67"/>
  <c r="FM114" i="67"/>
  <c r="FF114" i="67"/>
  <c r="EK114" i="67"/>
  <c r="ES114" i="67"/>
  <c r="FA114" i="67"/>
  <c r="EA114" i="67"/>
  <c r="DH114" i="67"/>
  <c r="DP114" i="67"/>
  <c r="CI114" i="67"/>
  <c r="CQ114" i="67"/>
  <c r="CX114" i="67"/>
  <c r="BM114" i="67"/>
  <c r="BU114" i="67"/>
  <c r="CC114" i="67"/>
  <c r="N114" i="67"/>
  <c r="V114" i="67"/>
  <c r="AD114" i="67"/>
  <c r="AL114" i="67"/>
  <c r="AT114" i="67"/>
  <c r="BB114" i="67"/>
  <c r="BL114" i="67"/>
  <c r="BT114" i="67"/>
  <c r="CB114" i="67"/>
  <c r="M114" i="67"/>
  <c r="U114" i="67"/>
  <c r="AC114" i="67"/>
  <c r="AK114" i="67"/>
  <c r="AS114" i="67"/>
  <c r="BA114" i="67"/>
  <c r="NE114" i="67"/>
  <c r="ML114" i="67"/>
  <c r="MT114" i="67"/>
  <c r="MM114" i="67"/>
  <c r="MH114" i="67"/>
  <c r="MA114" i="67"/>
  <c r="LQ114" i="67"/>
  <c r="KK114" i="67"/>
  <c r="LA114" i="67"/>
  <c r="JF114" i="67"/>
  <c r="JX114" i="67"/>
  <c r="KP114" i="67"/>
  <c r="LF114" i="67"/>
  <c r="JM114" i="67"/>
  <c r="IQ114" i="67"/>
  <c r="IC114" i="67"/>
  <c r="HZ114" i="67"/>
  <c r="HS114" i="67"/>
  <c r="GB114" i="67"/>
  <c r="GR114" i="67"/>
  <c r="HW114" i="67"/>
  <c r="HF114" i="67"/>
  <c r="GC114" i="67"/>
  <c r="FX114" i="67"/>
  <c r="ED114" i="67"/>
  <c r="ET114" i="67"/>
  <c r="DW114" i="67"/>
  <c r="DO114" i="67"/>
  <c r="CP114" i="67"/>
  <c r="FK114" i="67"/>
  <c r="EI114" i="67"/>
  <c r="EY114" i="67"/>
  <c r="DF114" i="67"/>
  <c r="CV114" i="67"/>
  <c r="BS114" i="67"/>
  <c r="L114" i="67"/>
  <c r="AB114" i="67"/>
  <c r="AR114" i="67"/>
  <c r="BF114" i="67"/>
  <c r="BV114" i="67"/>
  <c r="O114" i="67"/>
  <c r="AE114" i="67"/>
  <c r="AU114" i="67"/>
  <c r="NK72" i="67"/>
  <c r="IY84" i="67"/>
  <c r="IY83" i="67"/>
  <c r="EB84" i="67"/>
  <c r="EB83" i="67"/>
  <c r="DV84" i="67"/>
  <c r="DV83" i="67"/>
  <c r="IY73" i="67"/>
  <c r="IF73" i="67"/>
  <c r="GS73" i="67"/>
  <c r="EB73" i="67"/>
  <c r="G75" i="67"/>
  <c r="NC83" i="67"/>
  <c r="NC84" i="67"/>
  <c r="LS83" i="67"/>
  <c r="LM84" i="67"/>
  <c r="HV84" i="67"/>
  <c r="HV83" i="67"/>
  <c r="FW84" i="67"/>
  <c r="FW83" i="67"/>
  <c r="CG83" i="67"/>
  <c r="BD84" i="67"/>
  <c r="BD83" i="67"/>
  <c r="NC73" i="67"/>
  <c r="LM73" i="67"/>
  <c r="HV73" i="67"/>
  <c r="FW73" i="67"/>
  <c r="DV73" i="67"/>
  <c r="MG83" i="67"/>
  <c r="MG84" i="67"/>
  <c r="JT84" i="67"/>
  <c r="JT83" i="67"/>
  <c r="GS84" i="67"/>
  <c r="GS83" i="67"/>
  <c r="FE84" i="67"/>
  <c r="FE83" i="67"/>
  <c r="CY84" i="67"/>
  <c r="CY83" i="67"/>
  <c r="MG73" i="67"/>
  <c r="JT73" i="67"/>
  <c r="CG73" i="67"/>
  <c r="FE73" i="67"/>
  <c r="BD73" i="67"/>
  <c r="G73" i="67"/>
  <c r="LS84" i="67"/>
  <c r="LM83" i="67"/>
  <c r="IF83" i="67"/>
  <c r="IF84" i="67"/>
  <c r="HE83" i="67"/>
  <c r="HE84" i="67"/>
  <c r="CG84" i="67"/>
  <c r="G84" i="67"/>
  <c r="G83" i="67"/>
  <c r="LS73" i="67"/>
  <c r="HE73" i="67"/>
  <c r="CY73" i="67"/>
  <c r="MM24" i="4"/>
  <c r="C153" i="67" s="1"/>
  <c r="MN24" i="4"/>
  <c r="C154" i="67" s="1"/>
  <c r="ML24" i="4"/>
  <c r="C152" i="67" s="1"/>
  <c r="NJ73" i="67" l="1"/>
  <c r="NJ84" i="67"/>
  <c r="NK84" i="67" s="1"/>
  <c r="NJ75" i="67"/>
  <c r="NJ83" i="67"/>
  <c r="LK154" i="67"/>
  <c r="KN154" i="67"/>
  <c r="LL154" i="67"/>
  <c r="KC154" i="67"/>
  <c r="KJ154" i="67"/>
  <c r="JW154" i="67"/>
  <c r="HD154" i="67"/>
  <c r="FT154" i="67"/>
  <c r="FV154" i="67"/>
  <c r="JB154" i="67"/>
  <c r="FU154" i="67"/>
  <c r="LK152" i="67"/>
  <c r="KN152" i="67"/>
  <c r="LL152" i="67"/>
  <c r="KC152" i="67"/>
  <c r="KJ152" i="67"/>
  <c r="JW152" i="67"/>
  <c r="HD152" i="67"/>
  <c r="FT152" i="67"/>
  <c r="FV152" i="67"/>
  <c r="JB152" i="67"/>
  <c r="FU152" i="67"/>
  <c r="LK153" i="67"/>
  <c r="LL153" i="67"/>
  <c r="KN153" i="67"/>
  <c r="KJ153" i="67"/>
  <c r="JW153" i="67"/>
  <c r="KC153" i="67"/>
  <c r="JB153" i="67"/>
  <c r="FU153" i="67"/>
  <c r="HD153" i="67"/>
  <c r="FT153" i="67"/>
  <c r="FV153" i="67"/>
  <c r="DV113" i="67"/>
  <c r="IY113" i="67"/>
  <c r="BD113" i="67"/>
  <c r="HV113" i="67"/>
  <c r="GS113" i="67"/>
  <c r="CY113" i="67"/>
  <c r="LS113" i="67"/>
  <c r="FE113" i="67"/>
  <c r="FW113" i="67"/>
  <c r="MG113" i="67"/>
  <c r="LM113" i="67"/>
  <c r="CG113" i="67"/>
  <c r="HE113" i="67"/>
  <c r="JT113" i="67"/>
  <c r="NC113" i="67"/>
  <c r="IF113" i="67"/>
  <c r="EB113" i="67"/>
  <c r="G113" i="67"/>
  <c r="NC114" i="67"/>
  <c r="DV114" i="67"/>
  <c r="HE114" i="67"/>
  <c r="HV114" i="67"/>
  <c r="GS114" i="67"/>
  <c r="EB114" i="67"/>
  <c r="JT114" i="67"/>
  <c r="IY114" i="67"/>
  <c r="G114" i="67"/>
  <c r="CG114" i="67"/>
  <c r="BD114" i="67"/>
  <c r="CY114" i="67"/>
  <c r="IF114" i="67"/>
  <c r="LM114" i="67"/>
  <c r="LS114" i="67"/>
  <c r="MG114" i="67"/>
  <c r="FW114" i="67"/>
  <c r="FE114" i="67"/>
  <c r="H154" i="67"/>
  <c r="NG154" i="67"/>
  <c r="NF154" i="67"/>
  <c r="MJ154" i="67"/>
  <c r="MN154" i="67"/>
  <c r="MR154" i="67"/>
  <c r="MV154" i="67"/>
  <c r="MZ154" i="67"/>
  <c r="LV154" i="67"/>
  <c r="LZ154" i="67"/>
  <c r="MD154" i="67"/>
  <c r="MI154" i="67"/>
  <c r="MM154" i="67"/>
  <c r="MQ154" i="67"/>
  <c r="MU154" i="67"/>
  <c r="MY154" i="67"/>
  <c r="LW154" i="67"/>
  <c r="MA154" i="67"/>
  <c r="ME154" i="67"/>
  <c r="LR154" i="67"/>
  <c r="LO154" i="67"/>
  <c r="JX154" i="67"/>
  <c r="KB154" i="67"/>
  <c r="KG154" i="67"/>
  <c r="KL154" i="67"/>
  <c r="KP154" i="67"/>
  <c r="KT154" i="67"/>
  <c r="KX154" i="67"/>
  <c r="LB154" i="67"/>
  <c r="LF154" i="67"/>
  <c r="LJ154" i="67"/>
  <c r="JY154" i="67"/>
  <c r="KD154" i="67"/>
  <c r="KH154" i="67"/>
  <c r="KM154" i="67"/>
  <c r="KQ154" i="67"/>
  <c r="KU154" i="67"/>
  <c r="KY154" i="67"/>
  <c r="LC154" i="67"/>
  <c r="LG154" i="67"/>
  <c r="JC154" i="67"/>
  <c r="JG154" i="67"/>
  <c r="JK154" i="67"/>
  <c r="JO154" i="67"/>
  <c r="JS154" i="67"/>
  <c r="IK154" i="67"/>
  <c r="IO154" i="67"/>
  <c r="IS154" i="67"/>
  <c r="IX154" i="67"/>
  <c r="HZ154" i="67"/>
  <c r="ID154" i="67"/>
  <c r="JD154" i="67"/>
  <c r="JH154" i="67"/>
  <c r="JL154" i="67"/>
  <c r="JP154" i="67"/>
  <c r="IH154" i="67"/>
  <c r="IL154" i="67"/>
  <c r="IP154" i="67"/>
  <c r="IT154" i="67"/>
  <c r="HY154" i="67"/>
  <c r="IC154" i="67"/>
  <c r="HG154" i="67"/>
  <c r="HK154" i="67"/>
  <c r="HO154" i="67"/>
  <c r="HS154" i="67"/>
  <c r="GU154" i="67"/>
  <c r="GY154" i="67"/>
  <c r="HC154" i="67"/>
  <c r="GA154" i="67"/>
  <c r="GE154" i="67"/>
  <c r="GI154" i="67"/>
  <c r="GM154" i="67"/>
  <c r="GQ154" i="67"/>
  <c r="FI154" i="67"/>
  <c r="FM154" i="67"/>
  <c r="FQ154" i="67"/>
  <c r="EE154" i="67"/>
  <c r="EI154" i="67"/>
  <c r="EM154" i="67"/>
  <c r="EQ154" i="67"/>
  <c r="EU154" i="67"/>
  <c r="EY154" i="67"/>
  <c r="FC154" i="67"/>
  <c r="HJ154" i="67"/>
  <c r="HN154" i="67"/>
  <c r="HR154" i="67"/>
  <c r="GV154" i="67"/>
  <c r="GZ154" i="67"/>
  <c r="FZ154" i="67"/>
  <c r="GD154" i="67"/>
  <c r="GH154" i="67"/>
  <c r="GL154" i="67"/>
  <c r="GP154" i="67"/>
  <c r="FH154" i="67"/>
  <c r="FL154" i="67"/>
  <c r="FP154" i="67"/>
  <c r="EJ154" i="67"/>
  <c r="ER154" i="67"/>
  <c r="EZ154" i="67"/>
  <c r="DY154" i="67"/>
  <c r="DB154" i="67"/>
  <c r="DF154" i="67"/>
  <c r="DJ154" i="67"/>
  <c r="DN154" i="67"/>
  <c r="DR154" i="67"/>
  <c r="CL154" i="67"/>
  <c r="CP154" i="67"/>
  <c r="CW154" i="67"/>
  <c r="BG154" i="67"/>
  <c r="BK154" i="67"/>
  <c r="BO154" i="67"/>
  <c r="BS154" i="67"/>
  <c r="BW154" i="67"/>
  <c r="CA154" i="67"/>
  <c r="CE154" i="67"/>
  <c r="LT154" i="67"/>
  <c r="IZ154" i="67"/>
  <c r="EH154" i="67"/>
  <c r="EP154" i="67"/>
  <c r="EX154" i="67"/>
  <c r="DX154" i="67"/>
  <c r="DA154" i="67"/>
  <c r="DE154" i="67"/>
  <c r="DI154" i="67"/>
  <c r="DM154" i="67"/>
  <c r="DQ154" i="67"/>
  <c r="DU154" i="67"/>
  <c r="CK154" i="67"/>
  <c r="CO154" i="67"/>
  <c r="CS154" i="67"/>
  <c r="CV154" i="67"/>
  <c r="BF154" i="67"/>
  <c r="BJ154" i="67"/>
  <c r="BN154" i="67"/>
  <c r="BR154" i="67"/>
  <c r="BV154" i="67"/>
  <c r="BZ154" i="67"/>
  <c r="CD154" i="67"/>
  <c r="JU154" i="67"/>
  <c r="HF154" i="67"/>
  <c r="EC154" i="67"/>
  <c r="J154" i="67"/>
  <c r="N154" i="67"/>
  <c r="R154" i="67"/>
  <c r="V154" i="67"/>
  <c r="Z154" i="67"/>
  <c r="AD154" i="67"/>
  <c r="AH154" i="67"/>
  <c r="AL154" i="67"/>
  <c r="AP154" i="67"/>
  <c r="AT154" i="67"/>
  <c r="AX154" i="67"/>
  <c r="BB154" i="67"/>
  <c r="M154" i="67"/>
  <c r="U154" i="67"/>
  <c r="AC154" i="67"/>
  <c r="AK154" i="67"/>
  <c r="AS154" i="67"/>
  <c r="BA154" i="67"/>
  <c r="GT154" i="67"/>
  <c r="DW154" i="67"/>
  <c r="BE154" i="67"/>
  <c r="O154" i="67"/>
  <c r="W154" i="67"/>
  <c r="AE154" i="67"/>
  <c r="AM154" i="67"/>
  <c r="AU154" i="67"/>
  <c r="BC154" i="67"/>
  <c r="NE154" i="67"/>
  <c r="NI154" i="67"/>
  <c r="NH154" i="67"/>
  <c r="ML154" i="67"/>
  <c r="MP154" i="67"/>
  <c r="MT154" i="67"/>
  <c r="MX154" i="67"/>
  <c r="NB154" i="67"/>
  <c r="LX154" i="67"/>
  <c r="MB154" i="67"/>
  <c r="MF154" i="67"/>
  <c r="MK154" i="67"/>
  <c r="MO154" i="67"/>
  <c r="MS154" i="67"/>
  <c r="MW154" i="67"/>
  <c r="NA154" i="67"/>
  <c r="LU154" i="67"/>
  <c r="LY154" i="67"/>
  <c r="MC154" i="67"/>
  <c r="LP154" i="67"/>
  <c r="LQ154" i="67"/>
  <c r="JZ154" i="67"/>
  <c r="KE154" i="67"/>
  <c r="KI154" i="67"/>
  <c r="KR154" i="67"/>
  <c r="KV154" i="67"/>
  <c r="KZ154" i="67"/>
  <c r="LD154" i="67"/>
  <c r="LH154" i="67"/>
  <c r="JV154" i="67"/>
  <c r="KA154" i="67"/>
  <c r="KF154" i="67"/>
  <c r="KK154" i="67"/>
  <c r="KO154" i="67"/>
  <c r="KS154" i="67"/>
  <c r="KW154" i="67"/>
  <c r="LA154" i="67"/>
  <c r="LE154" i="67"/>
  <c r="LI154" i="67"/>
  <c r="JE154" i="67"/>
  <c r="JI154" i="67"/>
  <c r="JM154" i="67"/>
  <c r="JQ154" i="67"/>
  <c r="II154" i="67"/>
  <c r="IM154" i="67"/>
  <c r="IQ154" i="67"/>
  <c r="IU154" i="67"/>
  <c r="HX154" i="67"/>
  <c r="IB154" i="67"/>
  <c r="JA154" i="67"/>
  <c r="JF154" i="67"/>
  <c r="JJ154" i="67"/>
  <c r="JN154" i="67"/>
  <c r="JR154" i="67"/>
  <c r="IJ154" i="67"/>
  <c r="IN154" i="67"/>
  <c r="IR154" i="67"/>
  <c r="IV154" i="67"/>
  <c r="IW154" i="67"/>
  <c r="IA154" i="67"/>
  <c r="IE154" i="67"/>
  <c r="HI154" i="67"/>
  <c r="HM154" i="67"/>
  <c r="HQ154" i="67"/>
  <c r="HU154" i="67"/>
  <c r="GW154" i="67"/>
  <c r="HA154" i="67"/>
  <c r="FY154" i="67"/>
  <c r="GC154" i="67"/>
  <c r="GG154" i="67"/>
  <c r="GK154" i="67"/>
  <c r="GO154" i="67"/>
  <c r="FG154" i="67"/>
  <c r="FK154" i="67"/>
  <c r="FO154" i="67"/>
  <c r="FS154" i="67"/>
  <c r="EG154" i="67"/>
  <c r="EK154" i="67"/>
  <c r="EO154" i="67"/>
  <c r="ES154" i="67"/>
  <c r="EW154" i="67"/>
  <c r="FA154" i="67"/>
  <c r="HH154" i="67"/>
  <c r="HL154" i="67"/>
  <c r="HP154" i="67"/>
  <c r="HT154" i="67"/>
  <c r="GX154" i="67"/>
  <c r="HB154" i="67"/>
  <c r="GB154" i="67"/>
  <c r="GF154" i="67"/>
  <c r="GJ154" i="67"/>
  <c r="GN154" i="67"/>
  <c r="GR154" i="67"/>
  <c r="FJ154" i="67"/>
  <c r="FN154" i="67"/>
  <c r="FR154" i="67"/>
  <c r="EF154" i="67"/>
  <c r="EN154" i="67"/>
  <c r="EV154" i="67"/>
  <c r="FD154" i="67"/>
  <c r="EA154" i="67"/>
  <c r="DD154" i="67"/>
  <c r="DH154" i="67"/>
  <c r="DL154" i="67"/>
  <c r="DP154" i="67"/>
  <c r="DT154" i="67"/>
  <c r="CJ154" i="67"/>
  <c r="CN154" i="67"/>
  <c r="CR154" i="67"/>
  <c r="CU154" i="67"/>
  <c r="CF154" i="67"/>
  <c r="BI154" i="67"/>
  <c r="BM154" i="67"/>
  <c r="BQ154" i="67"/>
  <c r="BU154" i="67"/>
  <c r="BY154" i="67"/>
  <c r="CC154" i="67"/>
  <c r="MH154" i="67"/>
  <c r="MG154" i="67" s="1"/>
  <c r="LN154" i="67"/>
  <c r="ED154" i="67"/>
  <c r="EL154" i="67"/>
  <c r="ET154" i="67"/>
  <c r="FB154" i="67"/>
  <c r="DZ154" i="67"/>
  <c r="DC154" i="67"/>
  <c r="DG154" i="67"/>
  <c r="DK154" i="67"/>
  <c r="DO154" i="67"/>
  <c r="DS154" i="67"/>
  <c r="CI154" i="67"/>
  <c r="CM154" i="67"/>
  <c r="CQ154" i="67"/>
  <c r="CT154" i="67"/>
  <c r="CX154" i="67"/>
  <c r="BH154" i="67"/>
  <c r="BL154" i="67"/>
  <c r="BP154" i="67"/>
  <c r="BT154" i="67"/>
  <c r="BX154" i="67"/>
  <c r="CB154" i="67"/>
  <c r="ND154" i="67"/>
  <c r="IG154" i="67"/>
  <c r="FX154" i="67"/>
  <c r="CZ154" i="67"/>
  <c r="L154" i="67"/>
  <c r="P154" i="67"/>
  <c r="T154" i="67"/>
  <c r="X154" i="67"/>
  <c r="AB154" i="67"/>
  <c r="AF154" i="67"/>
  <c r="AJ154" i="67"/>
  <c r="AN154" i="67"/>
  <c r="AR154" i="67"/>
  <c r="AV154" i="67"/>
  <c r="AZ154" i="67"/>
  <c r="I154" i="67"/>
  <c r="Q154" i="67"/>
  <c r="Y154" i="67"/>
  <c r="AG154" i="67"/>
  <c r="AO154" i="67"/>
  <c r="AW154" i="67"/>
  <c r="HW154" i="67"/>
  <c r="FF154" i="67"/>
  <c r="CH154" i="67"/>
  <c r="K154" i="67"/>
  <c r="S154" i="67"/>
  <c r="AA154" i="67"/>
  <c r="AI154" i="67"/>
  <c r="AQ154" i="67"/>
  <c r="AY154" i="67"/>
  <c r="NE152" i="67"/>
  <c r="NI152" i="67"/>
  <c r="NH152" i="67"/>
  <c r="ML152" i="67"/>
  <c r="MP152" i="67"/>
  <c r="MT152" i="67"/>
  <c r="MX152" i="67"/>
  <c r="NB152" i="67"/>
  <c r="LX152" i="67"/>
  <c r="MB152" i="67"/>
  <c r="MF152" i="67"/>
  <c r="MK152" i="67"/>
  <c r="MO152" i="67"/>
  <c r="MS152" i="67"/>
  <c r="MW152" i="67"/>
  <c r="NA152" i="67"/>
  <c r="LU152" i="67"/>
  <c r="LY152" i="67"/>
  <c r="MC152" i="67"/>
  <c r="LP152" i="67"/>
  <c r="LQ152" i="67"/>
  <c r="JZ152" i="67"/>
  <c r="KE152" i="67"/>
  <c r="KI152" i="67"/>
  <c r="KR152" i="67"/>
  <c r="KV152" i="67"/>
  <c r="KZ152" i="67"/>
  <c r="LD152" i="67"/>
  <c r="LH152" i="67"/>
  <c r="JV152" i="67"/>
  <c r="KA152" i="67"/>
  <c r="KF152" i="67"/>
  <c r="KK152" i="67"/>
  <c r="KO152" i="67"/>
  <c r="KS152" i="67"/>
  <c r="KW152" i="67"/>
  <c r="LA152" i="67"/>
  <c r="LE152" i="67"/>
  <c r="LI152" i="67"/>
  <c r="JE152" i="67"/>
  <c r="JI152" i="67"/>
  <c r="JM152" i="67"/>
  <c r="JQ152" i="67"/>
  <c r="II152" i="67"/>
  <c r="IM152" i="67"/>
  <c r="IQ152" i="67"/>
  <c r="IU152" i="67"/>
  <c r="HX152" i="67"/>
  <c r="IB152" i="67"/>
  <c r="JA152" i="67"/>
  <c r="JF152" i="67"/>
  <c r="JJ152" i="67"/>
  <c r="JN152" i="67"/>
  <c r="JR152" i="67"/>
  <c r="IJ152" i="67"/>
  <c r="IN152" i="67"/>
  <c r="IR152" i="67"/>
  <c r="IV152" i="67"/>
  <c r="IW152" i="67"/>
  <c r="IA152" i="67"/>
  <c r="IE152" i="67"/>
  <c r="HI152" i="67"/>
  <c r="HM152" i="67"/>
  <c r="HQ152" i="67"/>
  <c r="HU152" i="67"/>
  <c r="GW152" i="67"/>
  <c r="HA152" i="67"/>
  <c r="FY152" i="67"/>
  <c r="GC152" i="67"/>
  <c r="GG152" i="67"/>
  <c r="GK152" i="67"/>
  <c r="GO152" i="67"/>
  <c r="FG152" i="67"/>
  <c r="FK152" i="67"/>
  <c r="FO152" i="67"/>
  <c r="FS152" i="67"/>
  <c r="EG152" i="67"/>
  <c r="EK152" i="67"/>
  <c r="EO152" i="67"/>
  <c r="ES152" i="67"/>
  <c r="EW152" i="67"/>
  <c r="FA152" i="67"/>
  <c r="HH152" i="67"/>
  <c r="HL152" i="67"/>
  <c r="HP152" i="67"/>
  <c r="HT152" i="67"/>
  <c r="GX152" i="67"/>
  <c r="HB152" i="67"/>
  <c r="GB152" i="67"/>
  <c r="GF152" i="67"/>
  <c r="GJ152" i="67"/>
  <c r="GN152" i="67"/>
  <c r="GR152" i="67"/>
  <c r="FJ152" i="67"/>
  <c r="FN152" i="67"/>
  <c r="FR152" i="67"/>
  <c r="ED152" i="67"/>
  <c r="EL152" i="67"/>
  <c r="ET152" i="67"/>
  <c r="FB152" i="67"/>
  <c r="EA152" i="67"/>
  <c r="DD152" i="67"/>
  <c r="DH152" i="67"/>
  <c r="DL152" i="67"/>
  <c r="DP152" i="67"/>
  <c r="DT152" i="67"/>
  <c r="CJ152" i="67"/>
  <c r="CN152" i="67"/>
  <c r="CR152" i="67"/>
  <c r="CU152" i="67"/>
  <c r="CF152" i="67"/>
  <c r="BI152" i="67"/>
  <c r="BM152" i="67"/>
  <c r="BQ152" i="67"/>
  <c r="BU152" i="67"/>
  <c r="BY152" i="67"/>
  <c r="CC152" i="67"/>
  <c r="MH152" i="67"/>
  <c r="LN152" i="67"/>
  <c r="EF152" i="67"/>
  <c r="EN152" i="67"/>
  <c r="EV152" i="67"/>
  <c r="FD152" i="67"/>
  <c r="DZ152" i="67"/>
  <c r="DC152" i="67"/>
  <c r="DG152" i="67"/>
  <c r="DK152" i="67"/>
  <c r="DO152" i="67"/>
  <c r="DS152" i="67"/>
  <c r="CI152" i="67"/>
  <c r="CM152" i="67"/>
  <c r="CQ152" i="67"/>
  <c r="CT152" i="67"/>
  <c r="CX152" i="67"/>
  <c r="BH152" i="67"/>
  <c r="BL152" i="67"/>
  <c r="BP152" i="67"/>
  <c r="BT152" i="67"/>
  <c r="BX152" i="67"/>
  <c r="CB152" i="67"/>
  <c r="ND152" i="67"/>
  <c r="IG152" i="67"/>
  <c r="FX152" i="67"/>
  <c r="CZ152" i="67"/>
  <c r="L152" i="67"/>
  <c r="P152" i="67"/>
  <c r="T152" i="67"/>
  <c r="X152" i="67"/>
  <c r="AB152" i="67"/>
  <c r="AF152" i="67"/>
  <c r="AJ152" i="67"/>
  <c r="AN152" i="67"/>
  <c r="AR152" i="67"/>
  <c r="AV152" i="67"/>
  <c r="AZ152" i="67"/>
  <c r="I152" i="67"/>
  <c r="Q152" i="67"/>
  <c r="Y152" i="67"/>
  <c r="AG152" i="67"/>
  <c r="AO152" i="67"/>
  <c r="AW152" i="67"/>
  <c r="HW152" i="67"/>
  <c r="FF152" i="67"/>
  <c r="CH152" i="67"/>
  <c r="K152" i="67"/>
  <c r="S152" i="67"/>
  <c r="AA152" i="67"/>
  <c r="AI152" i="67"/>
  <c r="AQ152" i="67"/>
  <c r="AY152" i="67"/>
  <c r="H152" i="67"/>
  <c r="NG152" i="67"/>
  <c r="NF152" i="67"/>
  <c r="MJ152" i="67"/>
  <c r="MN152" i="67"/>
  <c r="MR152" i="67"/>
  <c r="MV152" i="67"/>
  <c r="MZ152" i="67"/>
  <c r="LV152" i="67"/>
  <c r="LZ152" i="67"/>
  <c r="MD152" i="67"/>
  <c r="MI152" i="67"/>
  <c r="MM152" i="67"/>
  <c r="MQ152" i="67"/>
  <c r="MU152" i="67"/>
  <c r="MY152" i="67"/>
  <c r="LW152" i="67"/>
  <c r="MA152" i="67"/>
  <c r="ME152" i="67"/>
  <c r="LR152" i="67"/>
  <c r="LO152" i="67"/>
  <c r="JX152" i="67"/>
  <c r="KB152" i="67"/>
  <c r="KG152" i="67"/>
  <c r="KL152" i="67"/>
  <c r="KP152" i="67"/>
  <c r="KT152" i="67"/>
  <c r="KX152" i="67"/>
  <c r="LB152" i="67"/>
  <c r="LF152" i="67"/>
  <c r="LJ152" i="67"/>
  <c r="JY152" i="67"/>
  <c r="KD152" i="67"/>
  <c r="KH152" i="67"/>
  <c r="KM152" i="67"/>
  <c r="KQ152" i="67"/>
  <c r="KU152" i="67"/>
  <c r="KY152" i="67"/>
  <c r="LC152" i="67"/>
  <c r="LG152" i="67"/>
  <c r="JC152" i="67"/>
  <c r="JG152" i="67"/>
  <c r="JK152" i="67"/>
  <c r="JO152" i="67"/>
  <c r="JS152" i="67"/>
  <c r="IK152" i="67"/>
  <c r="IO152" i="67"/>
  <c r="IS152" i="67"/>
  <c r="IX152" i="67"/>
  <c r="HZ152" i="67"/>
  <c r="ID152" i="67"/>
  <c r="JD152" i="67"/>
  <c r="JH152" i="67"/>
  <c r="JL152" i="67"/>
  <c r="JP152" i="67"/>
  <c r="IH152" i="67"/>
  <c r="IL152" i="67"/>
  <c r="IP152" i="67"/>
  <c r="IT152" i="67"/>
  <c r="HY152" i="67"/>
  <c r="IC152" i="67"/>
  <c r="HG152" i="67"/>
  <c r="HK152" i="67"/>
  <c r="HO152" i="67"/>
  <c r="HS152" i="67"/>
  <c r="GU152" i="67"/>
  <c r="GY152" i="67"/>
  <c r="HC152" i="67"/>
  <c r="GA152" i="67"/>
  <c r="GE152" i="67"/>
  <c r="GI152" i="67"/>
  <c r="GM152" i="67"/>
  <c r="GQ152" i="67"/>
  <c r="FI152" i="67"/>
  <c r="FM152" i="67"/>
  <c r="FQ152" i="67"/>
  <c r="EE152" i="67"/>
  <c r="EI152" i="67"/>
  <c r="EM152" i="67"/>
  <c r="EQ152" i="67"/>
  <c r="EU152" i="67"/>
  <c r="EY152" i="67"/>
  <c r="FC152" i="67"/>
  <c r="HJ152" i="67"/>
  <c r="HN152" i="67"/>
  <c r="HR152" i="67"/>
  <c r="GV152" i="67"/>
  <c r="GZ152" i="67"/>
  <c r="FZ152" i="67"/>
  <c r="GD152" i="67"/>
  <c r="GH152" i="67"/>
  <c r="GL152" i="67"/>
  <c r="GP152" i="67"/>
  <c r="FH152" i="67"/>
  <c r="FL152" i="67"/>
  <c r="FP152" i="67"/>
  <c r="EH152" i="67"/>
  <c r="EP152" i="67"/>
  <c r="EX152" i="67"/>
  <c r="DY152" i="67"/>
  <c r="DB152" i="67"/>
  <c r="DF152" i="67"/>
  <c r="DJ152" i="67"/>
  <c r="DN152" i="67"/>
  <c r="DR152" i="67"/>
  <c r="CL152" i="67"/>
  <c r="CP152" i="67"/>
  <c r="CW152" i="67"/>
  <c r="BG152" i="67"/>
  <c r="BK152" i="67"/>
  <c r="BO152" i="67"/>
  <c r="BS152" i="67"/>
  <c r="BW152" i="67"/>
  <c r="CA152" i="67"/>
  <c r="CE152" i="67"/>
  <c r="LT152" i="67"/>
  <c r="IZ152" i="67"/>
  <c r="EJ152" i="67"/>
  <c r="ER152" i="67"/>
  <c r="EZ152" i="67"/>
  <c r="DX152" i="67"/>
  <c r="DA152" i="67"/>
  <c r="DE152" i="67"/>
  <c r="DI152" i="67"/>
  <c r="DM152" i="67"/>
  <c r="DQ152" i="67"/>
  <c r="DU152" i="67"/>
  <c r="CK152" i="67"/>
  <c r="CO152" i="67"/>
  <c r="CS152" i="67"/>
  <c r="CV152" i="67"/>
  <c r="BF152" i="67"/>
  <c r="BJ152" i="67"/>
  <c r="BN152" i="67"/>
  <c r="BR152" i="67"/>
  <c r="BV152" i="67"/>
  <c r="BZ152" i="67"/>
  <c r="CD152" i="67"/>
  <c r="JU152" i="67"/>
  <c r="HF152" i="67"/>
  <c r="EC152" i="67"/>
  <c r="J152" i="67"/>
  <c r="N152" i="67"/>
  <c r="R152" i="67"/>
  <c r="V152" i="67"/>
  <c r="Z152" i="67"/>
  <c r="AD152" i="67"/>
  <c r="AH152" i="67"/>
  <c r="AL152" i="67"/>
  <c r="AP152" i="67"/>
  <c r="AT152" i="67"/>
  <c r="AX152" i="67"/>
  <c r="BB152" i="67"/>
  <c r="M152" i="67"/>
  <c r="U152" i="67"/>
  <c r="AC152" i="67"/>
  <c r="AK152" i="67"/>
  <c r="AS152" i="67"/>
  <c r="BA152" i="67"/>
  <c r="GT152" i="67"/>
  <c r="DW152" i="67"/>
  <c r="BE152" i="67"/>
  <c r="O152" i="67"/>
  <c r="W152" i="67"/>
  <c r="AE152" i="67"/>
  <c r="AM152" i="67"/>
  <c r="AU152" i="67"/>
  <c r="BC152" i="67"/>
  <c r="NF153" i="67"/>
  <c r="NE153" i="67"/>
  <c r="NI153" i="67"/>
  <c r="ML153" i="67"/>
  <c r="MP153" i="67"/>
  <c r="MT153" i="67"/>
  <c r="MX153" i="67"/>
  <c r="NB153" i="67"/>
  <c r="LV153" i="67"/>
  <c r="LZ153" i="67"/>
  <c r="MD153" i="67"/>
  <c r="MI153" i="67"/>
  <c r="MM153" i="67"/>
  <c r="MQ153" i="67"/>
  <c r="MU153" i="67"/>
  <c r="MY153" i="67"/>
  <c r="LU153" i="67"/>
  <c r="LY153" i="67"/>
  <c r="MC153" i="67"/>
  <c r="LR153" i="67"/>
  <c r="LQ153" i="67"/>
  <c r="JZ153" i="67"/>
  <c r="KE153" i="67"/>
  <c r="KI153" i="67"/>
  <c r="KR153" i="67"/>
  <c r="KV153" i="67"/>
  <c r="KZ153" i="67"/>
  <c r="LD153" i="67"/>
  <c r="LH153" i="67"/>
  <c r="JV153" i="67"/>
  <c r="KA153" i="67"/>
  <c r="KF153" i="67"/>
  <c r="KK153" i="67"/>
  <c r="KO153" i="67"/>
  <c r="KS153" i="67"/>
  <c r="KW153" i="67"/>
  <c r="LA153" i="67"/>
  <c r="LE153" i="67"/>
  <c r="LI153" i="67"/>
  <c r="JE153" i="67"/>
  <c r="JI153" i="67"/>
  <c r="JM153" i="67"/>
  <c r="JQ153" i="67"/>
  <c r="II153" i="67"/>
  <c r="IM153" i="67"/>
  <c r="IQ153" i="67"/>
  <c r="IU153" i="67"/>
  <c r="HX153" i="67"/>
  <c r="IB153" i="67"/>
  <c r="JA153" i="67"/>
  <c r="JF153" i="67"/>
  <c r="JJ153" i="67"/>
  <c r="JN153" i="67"/>
  <c r="JR153" i="67"/>
  <c r="IJ153" i="67"/>
  <c r="IN153" i="67"/>
  <c r="IR153" i="67"/>
  <c r="IV153" i="67"/>
  <c r="IW153" i="67"/>
  <c r="IA153" i="67"/>
  <c r="IE153" i="67"/>
  <c r="HJ153" i="67"/>
  <c r="HN153" i="67"/>
  <c r="HR153" i="67"/>
  <c r="GV153" i="67"/>
  <c r="GZ153" i="67"/>
  <c r="FY153" i="67"/>
  <c r="GC153" i="67"/>
  <c r="GG153" i="67"/>
  <c r="GK153" i="67"/>
  <c r="GO153" i="67"/>
  <c r="FG153" i="67"/>
  <c r="FK153" i="67"/>
  <c r="FO153" i="67"/>
  <c r="H153" i="67"/>
  <c r="NH153" i="67"/>
  <c r="NG153" i="67"/>
  <c r="MJ153" i="67"/>
  <c r="MN153" i="67"/>
  <c r="MR153" i="67"/>
  <c r="MV153" i="67"/>
  <c r="MZ153" i="67"/>
  <c r="LX153" i="67"/>
  <c r="MB153" i="67"/>
  <c r="MF153" i="67"/>
  <c r="MK153" i="67"/>
  <c r="MO153" i="67"/>
  <c r="MS153" i="67"/>
  <c r="MW153" i="67"/>
  <c r="NA153" i="67"/>
  <c r="LW153" i="67"/>
  <c r="MA153" i="67"/>
  <c r="ME153" i="67"/>
  <c r="LP153" i="67"/>
  <c r="LO153" i="67"/>
  <c r="JX153" i="67"/>
  <c r="KB153" i="67"/>
  <c r="KG153" i="67"/>
  <c r="KL153" i="67"/>
  <c r="KP153" i="67"/>
  <c r="KT153" i="67"/>
  <c r="KX153" i="67"/>
  <c r="LB153" i="67"/>
  <c r="LF153" i="67"/>
  <c r="LJ153" i="67"/>
  <c r="JY153" i="67"/>
  <c r="KD153" i="67"/>
  <c r="KH153" i="67"/>
  <c r="KM153" i="67"/>
  <c r="KQ153" i="67"/>
  <c r="KU153" i="67"/>
  <c r="KY153" i="67"/>
  <c r="LC153" i="67"/>
  <c r="LG153" i="67"/>
  <c r="JC153" i="67"/>
  <c r="JG153" i="67"/>
  <c r="JK153" i="67"/>
  <c r="JO153" i="67"/>
  <c r="JS153" i="67"/>
  <c r="IK153" i="67"/>
  <c r="IO153" i="67"/>
  <c r="IS153" i="67"/>
  <c r="IX153" i="67"/>
  <c r="HZ153" i="67"/>
  <c r="ID153" i="67"/>
  <c r="JD153" i="67"/>
  <c r="JH153" i="67"/>
  <c r="JL153" i="67"/>
  <c r="JP153" i="67"/>
  <c r="IH153" i="67"/>
  <c r="IL153" i="67"/>
  <c r="IP153" i="67"/>
  <c r="IT153" i="67"/>
  <c r="HY153" i="67"/>
  <c r="IC153" i="67"/>
  <c r="HH153" i="67"/>
  <c r="HL153" i="67"/>
  <c r="HP153" i="67"/>
  <c r="HT153" i="67"/>
  <c r="GX153" i="67"/>
  <c r="HB153" i="67"/>
  <c r="GA153" i="67"/>
  <c r="GE153" i="67"/>
  <c r="GI153" i="67"/>
  <c r="GM153" i="67"/>
  <c r="GQ153" i="67"/>
  <c r="FI153" i="67"/>
  <c r="FM153" i="67"/>
  <c r="FQ153" i="67"/>
  <c r="FS153" i="67"/>
  <c r="EF153" i="67"/>
  <c r="EJ153" i="67"/>
  <c r="EN153" i="67"/>
  <c r="ER153" i="67"/>
  <c r="EV153" i="67"/>
  <c r="EZ153" i="67"/>
  <c r="FD153" i="67"/>
  <c r="HI153" i="67"/>
  <c r="HM153" i="67"/>
  <c r="HQ153" i="67"/>
  <c r="HU153" i="67"/>
  <c r="GW153" i="67"/>
  <c r="HA153" i="67"/>
  <c r="FZ153" i="67"/>
  <c r="GD153" i="67"/>
  <c r="GH153" i="67"/>
  <c r="GL153" i="67"/>
  <c r="GP153" i="67"/>
  <c r="FH153" i="67"/>
  <c r="FL153" i="67"/>
  <c r="FP153" i="67"/>
  <c r="EI153" i="67"/>
  <c r="EQ153" i="67"/>
  <c r="EY153" i="67"/>
  <c r="DY153" i="67"/>
  <c r="DB153" i="67"/>
  <c r="DF153" i="67"/>
  <c r="DJ153" i="67"/>
  <c r="DN153" i="67"/>
  <c r="DR153" i="67"/>
  <c r="CK153" i="67"/>
  <c r="CO153" i="67"/>
  <c r="CS153" i="67"/>
  <c r="CV153" i="67"/>
  <c r="BG153" i="67"/>
  <c r="BK153" i="67"/>
  <c r="BO153" i="67"/>
  <c r="BS153" i="67"/>
  <c r="BW153" i="67"/>
  <c r="CA153" i="67"/>
  <c r="CE153" i="67"/>
  <c r="JU153" i="67"/>
  <c r="EK153" i="67"/>
  <c r="ES153" i="67"/>
  <c r="FA153" i="67"/>
  <c r="DZ153" i="67"/>
  <c r="DC153" i="67"/>
  <c r="DG153" i="67"/>
  <c r="DK153" i="67"/>
  <c r="DO153" i="67"/>
  <c r="DS153" i="67"/>
  <c r="CJ153" i="67"/>
  <c r="CN153" i="67"/>
  <c r="CR153" i="67"/>
  <c r="CU153" i="67"/>
  <c r="CF153" i="67"/>
  <c r="BH153" i="67"/>
  <c r="BL153" i="67"/>
  <c r="BP153" i="67"/>
  <c r="BT153" i="67"/>
  <c r="BX153" i="67"/>
  <c r="CB153" i="67"/>
  <c r="MH153" i="67"/>
  <c r="LN153" i="67"/>
  <c r="HW153" i="67"/>
  <c r="FF153" i="67"/>
  <c r="CH153" i="67"/>
  <c r="I153" i="67"/>
  <c r="M153" i="67"/>
  <c r="Q153" i="67"/>
  <c r="U153" i="67"/>
  <c r="Y153" i="67"/>
  <c r="AC153" i="67"/>
  <c r="AG153" i="67"/>
  <c r="AK153" i="67"/>
  <c r="AO153" i="67"/>
  <c r="AS153" i="67"/>
  <c r="AW153" i="67"/>
  <c r="BA153" i="67"/>
  <c r="J153" i="67"/>
  <c r="R153" i="67"/>
  <c r="Z153" i="67"/>
  <c r="AH153" i="67"/>
  <c r="AP153" i="67"/>
  <c r="AX153" i="67"/>
  <c r="IG153" i="67"/>
  <c r="FX153" i="67"/>
  <c r="CZ153" i="67"/>
  <c r="P153" i="67"/>
  <c r="X153" i="67"/>
  <c r="AF153" i="67"/>
  <c r="AN153" i="67"/>
  <c r="AV153" i="67"/>
  <c r="ED153" i="67"/>
  <c r="EH153" i="67"/>
  <c r="EL153" i="67"/>
  <c r="EP153" i="67"/>
  <c r="ET153" i="67"/>
  <c r="EX153" i="67"/>
  <c r="FB153" i="67"/>
  <c r="HG153" i="67"/>
  <c r="HK153" i="67"/>
  <c r="HO153" i="67"/>
  <c r="HS153" i="67"/>
  <c r="GU153" i="67"/>
  <c r="GY153" i="67"/>
  <c r="HC153" i="67"/>
  <c r="GB153" i="67"/>
  <c r="GF153" i="67"/>
  <c r="GJ153" i="67"/>
  <c r="GN153" i="67"/>
  <c r="GR153" i="67"/>
  <c r="FJ153" i="67"/>
  <c r="FN153" i="67"/>
  <c r="FR153" i="67"/>
  <c r="EE153" i="67"/>
  <c r="EM153" i="67"/>
  <c r="EU153" i="67"/>
  <c r="FC153" i="67"/>
  <c r="EA153" i="67"/>
  <c r="DD153" i="67"/>
  <c r="DH153" i="67"/>
  <c r="DL153" i="67"/>
  <c r="DP153" i="67"/>
  <c r="DT153" i="67"/>
  <c r="CI153" i="67"/>
  <c r="CM153" i="67"/>
  <c r="CQ153" i="67"/>
  <c r="CT153" i="67"/>
  <c r="CX153" i="67"/>
  <c r="BI153" i="67"/>
  <c r="BM153" i="67"/>
  <c r="BQ153" i="67"/>
  <c r="BU153" i="67"/>
  <c r="BY153" i="67"/>
  <c r="CC153" i="67"/>
  <c r="ND153" i="67"/>
  <c r="EG153" i="67"/>
  <c r="EO153" i="67"/>
  <c r="EW153" i="67"/>
  <c r="DX153" i="67"/>
  <c r="DA153" i="67"/>
  <c r="DE153" i="67"/>
  <c r="DI153" i="67"/>
  <c r="DM153" i="67"/>
  <c r="DQ153" i="67"/>
  <c r="DU153" i="67"/>
  <c r="CL153" i="67"/>
  <c r="CP153" i="67"/>
  <c r="CW153" i="67"/>
  <c r="BF153" i="67"/>
  <c r="BJ153" i="67"/>
  <c r="BN153" i="67"/>
  <c r="BR153" i="67"/>
  <c r="BV153" i="67"/>
  <c r="BZ153" i="67"/>
  <c r="CD153" i="67"/>
  <c r="LT153" i="67"/>
  <c r="IZ153" i="67"/>
  <c r="GT153" i="67"/>
  <c r="DW153" i="67"/>
  <c r="BE153" i="67"/>
  <c r="K153" i="67"/>
  <c r="O153" i="67"/>
  <c r="S153" i="67"/>
  <c r="W153" i="67"/>
  <c r="AA153" i="67"/>
  <c r="AE153" i="67"/>
  <c r="AI153" i="67"/>
  <c r="AM153" i="67"/>
  <c r="AQ153" i="67"/>
  <c r="AU153" i="67"/>
  <c r="AY153" i="67"/>
  <c r="BC153" i="67"/>
  <c r="N153" i="67"/>
  <c r="V153" i="67"/>
  <c r="AD153" i="67"/>
  <c r="AL153" i="67"/>
  <c r="AT153" i="67"/>
  <c r="AZ153" i="67"/>
  <c r="HF153" i="67"/>
  <c r="EC153" i="67"/>
  <c r="L153" i="67"/>
  <c r="T153" i="67"/>
  <c r="AB153" i="67"/>
  <c r="AJ153" i="67"/>
  <c r="AR153" i="67"/>
  <c r="BB153" i="67"/>
  <c r="NK83" i="67"/>
  <c r="NK75" i="67"/>
  <c r="NK73" i="67"/>
  <c r="E19" i="4"/>
  <c r="E22" i="4" s="1"/>
  <c r="MG153" i="67" l="1"/>
  <c r="MG152" i="67"/>
  <c r="NJ114" i="67"/>
  <c r="NK114" i="67" s="1"/>
  <c r="NJ113" i="67"/>
  <c r="NK113" i="67" s="1"/>
  <c r="NC153" i="67"/>
  <c r="GS152" i="67"/>
  <c r="HE152" i="67"/>
  <c r="IY152" i="67"/>
  <c r="BD152" i="67"/>
  <c r="EB153" i="67"/>
  <c r="GS153" i="67"/>
  <c r="LS153" i="67"/>
  <c r="IF153" i="67"/>
  <c r="LM153" i="67"/>
  <c r="JT153" i="67"/>
  <c r="DV152" i="67"/>
  <c r="EB152" i="67"/>
  <c r="JT152" i="67"/>
  <c r="LS152" i="67"/>
  <c r="CG154" i="67"/>
  <c r="HV154" i="67"/>
  <c r="CY154" i="67"/>
  <c r="IF154" i="67"/>
  <c r="NC154" i="67"/>
  <c r="LM154" i="67"/>
  <c r="BD153" i="67"/>
  <c r="HE153" i="67"/>
  <c r="DV153" i="67"/>
  <c r="IY153" i="67"/>
  <c r="HV153" i="67"/>
  <c r="FE154" i="67"/>
  <c r="FW154" i="67"/>
  <c r="FW153" i="67"/>
  <c r="CG153" i="67"/>
  <c r="G153" i="67"/>
  <c r="G152" i="67"/>
  <c r="FE152" i="67"/>
  <c r="FW152" i="67"/>
  <c r="DV154" i="67"/>
  <c r="EB154" i="67"/>
  <c r="JT154" i="67"/>
  <c r="LS154" i="67"/>
  <c r="CY153" i="67"/>
  <c r="FE153" i="67"/>
  <c r="CG152" i="67"/>
  <c r="HV152" i="67"/>
  <c r="CY152" i="67"/>
  <c r="IF152" i="67"/>
  <c r="NC152" i="67"/>
  <c r="LM152" i="67"/>
  <c r="BD154" i="67"/>
  <c r="GS154" i="67"/>
  <c r="HE154" i="67"/>
  <c r="IY154" i="67"/>
  <c r="G154" i="67"/>
  <c r="KY24" i="4"/>
  <c r="C111" i="67" s="1"/>
  <c r="KX24" i="4"/>
  <c r="C109" i="67" s="1"/>
  <c r="NJ152" i="67" l="1"/>
  <c r="NK152" i="67" s="1"/>
  <c r="NJ153" i="67"/>
  <c r="NK153" i="67" s="1"/>
  <c r="NJ154" i="67"/>
  <c r="NK154" i="67" s="1"/>
  <c r="E110" i="67"/>
  <c r="E109" i="67"/>
  <c r="E111" i="67"/>
  <c r="E112" i="67"/>
  <c r="FY24" i="4"/>
  <c r="IX24" i="4"/>
  <c r="C49" i="67" s="1"/>
  <c r="KD24" i="4"/>
  <c r="C82" i="67" s="1"/>
  <c r="KC24" i="4"/>
  <c r="C81" i="67" s="1"/>
  <c r="AW24" i="4"/>
  <c r="AX24" i="4"/>
  <c r="LK82" i="67" l="1"/>
  <c r="LL82" i="67"/>
  <c r="LK111" i="67"/>
  <c r="LL111" i="67"/>
  <c r="LK110" i="67"/>
  <c r="LL110" i="67"/>
  <c r="LK81" i="67"/>
  <c r="LL81" i="67"/>
  <c r="LK49" i="67"/>
  <c r="LL49" i="67"/>
  <c r="LK112" i="67"/>
  <c r="LL112" i="67"/>
  <c r="LK109" i="67"/>
  <c r="LL109" i="67"/>
  <c r="KJ82" i="67"/>
  <c r="KN82" i="67"/>
  <c r="KJ111" i="67"/>
  <c r="KN111" i="67"/>
  <c r="KJ110" i="67"/>
  <c r="KN110" i="67"/>
  <c r="KJ81" i="67"/>
  <c r="KN81" i="67"/>
  <c r="KJ49" i="67"/>
  <c r="KN49" i="67"/>
  <c r="KJ112" i="67"/>
  <c r="KN112" i="67"/>
  <c r="KJ109" i="67"/>
  <c r="KN109" i="67"/>
  <c r="JW82" i="67"/>
  <c r="KC82" i="67"/>
  <c r="JW111" i="67"/>
  <c r="KC111" i="67"/>
  <c r="JW110" i="67"/>
  <c r="KC110" i="67"/>
  <c r="JW81" i="67"/>
  <c r="KC81" i="67"/>
  <c r="JW49" i="67"/>
  <c r="KC49" i="67"/>
  <c r="JW112" i="67"/>
  <c r="KC112" i="67"/>
  <c r="JW109" i="67"/>
  <c r="KC109" i="67"/>
  <c r="HD82" i="67"/>
  <c r="JB82" i="67"/>
  <c r="HD111" i="67"/>
  <c r="JB111" i="67"/>
  <c r="HD110" i="67"/>
  <c r="JB110" i="67"/>
  <c r="HD81" i="67"/>
  <c r="JB81" i="67"/>
  <c r="HD49" i="67"/>
  <c r="JB49" i="67"/>
  <c r="HD112" i="67"/>
  <c r="JB112" i="67"/>
  <c r="HD109" i="67"/>
  <c r="JB109" i="67"/>
  <c r="FT82" i="67"/>
  <c r="FV82" i="67"/>
  <c r="FU82" i="67"/>
  <c r="FU111" i="67"/>
  <c r="FT111" i="67"/>
  <c r="FV111" i="67"/>
  <c r="FT110" i="67"/>
  <c r="FV110" i="67"/>
  <c r="FU110" i="67"/>
  <c r="FU81" i="67"/>
  <c r="FT81" i="67"/>
  <c r="FV81" i="67"/>
  <c r="FT49" i="67"/>
  <c r="FV49" i="67"/>
  <c r="FU49" i="67"/>
  <c r="FT112" i="67"/>
  <c r="FV112" i="67"/>
  <c r="FU112" i="67"/>
  <c r="FU109" i="67"/>
  <c r="FT109" i="67"/>
  <c r="FV109" i="67"/>
  <c r="J109" i="67"/>
  <c r="AZ109" i="67"/>
  <c r="AV109" i="67"/>
  <c r="AR109" i="67"/>
  <c r="AN109" i="67"/>
  <c r="AJ109" i="67"/>
  <c r="AF109" i="67"/>
  <c r="AB109" i="67"/>
  <c r="X109" i="67"/>
  <c r="T109" i="67"/>
  <c r="P109" i="67"/>
  <c r="L109" i="67"/>
  <c r="CE109" i="67"/>
  <c r="CA109" i="67"/>
  <c r="BW109" i="67"/>
  <c r="BS109" i="67"/>
  <c r="BO109" i="67"/>
  <c r="BK109" i="67"/>
  <c r="BG109" i="67"/>
  <c r="BC109" i="67"/>
  <c r="AY109" i="67"/>
  <c r="AU109" i="67"/>
  <c r="AQ109" i="67"/>
  <c r="AM109" i="67"/>
  <c r="AI109" i="67"/>
  <c r="AE109" i="67"/>
  <c r="AA109" i="67"/>
  <c r="W109" i="67"/>
  <c r="S109" i="67"/>
  <c r="O109" i="67"/>
  <c r="K109" i="67"/>
  <c r="CD109" i="67"/>
  <c r="BZ109" i="67"/>
  <c r="BV109" i="67"/>
  <c r="BR109" i="67"/>
  <c r="BN109" i="67"/>
  <c r="BJ109" i="67"/>
  <c r="BF109" i="67"/>
  <c r="CW109" i="67"/>
  <c r="CP109" i="67"/>
  <c r="CL109" i="67"/>
  <c r="CZ109" i="67"/>
  <c r="DT109" i="67"/>
  <c r="DP109" i="67"/>
  <c r="DL109" i="67"/>
  <c r="DH109" i="67"/>
  <c r="DD109" i="67"/>
  <c r="DW109" i="67"/>
  <c r="DY109" i="67"/>
  <c r="FB109" i="67"/>
  <c r="EX109" i="67"/>
  <c r="ET109" i="67"/>
  <c r="EP109" i="67"/>
  <c r="EL109" i="67"/>
  <c r="EH109" i="67"/>
  <c r="ED109" i="67"/>
  <c r="FQ109" i="67"/>
  <c r="FM109" i="67"/>
  <c r="FI109" i="67"/>
  <c r="CX109" i="67"/>
  <c r="CT109" i="67"/>
  <c r="CQ109" i="67"/>
  <c r="CM109" i="67"/>
  <c r="CI109" i="67"/>
  <c r="DS109" i="67"/>
  <c r="DO109" i="67"/>
  <c r="DK109" i="67"/>
  <c r="DG109" i="67"/>
  <c r="DC109" i="67"/>
  <c r="DZ109" i="67"/>
  <c r="EC109" i="67"/>
  <c r="FA109" i="67"/>
  <c r="EW109" i="67"/>
  <c r="ES109" i="67"/>
  <c r="EO109" i="67"/>
  <c r="EK109" i="67"/>
  <c r="EG109" i="67"/>
  <c r="FF109" i="67"/>
  <c r="FR109" i="67"/>
  <c r="FN109" i="67"/>
  <c r="FJ109" i="67"/>
  <c r="GQ109" i="67"/>
  <c r="GM109" i="67"/>
  <c r="GI109" i="67"/>
  <c r="GE109" i="67"/>
  <c r="GA109" i="67"/>
  <c r="HC109" i="67"/>
  <c r="GY109" i="67"/>
  <c r="GU109" i="67"/>
  <c r="HS109" i="67"/>
  <c r="HO109" i="67"/>
  <c r="HK109" i="67"/>
  <c r="HG109" i="67"/>
  <c r="HX109" i="67"/>
  <c r="IO109" i="67"/>
  <c r="IH109" i="67"/>
  <c r="GR109" i="67"/>
  <c r="GN109" i="67"/>
  <c r="GJ109" i="67"/>
  <c r="GF109" i="67"/>
  <c r="GB109" i="67"/>
  <c r="GT109" i="67"/>
  <c r="GZ109" i="67"/>
  <c r="GV109" i="67"/>
  <c r="HT109" i="67"/>
  <c r="HP109" i="67"/>
  <c r="HL109" i="67"/>
  <c r="HH109" i="67"/>
  <c r="ID109" i="67"/>
  <c r="IQ109" i="67"/>
  <c r="IE109" i="67"/>
  <c r="IA109" i="67"/>
  <c r="IG109" i="67"/>
  <c r="IT109" i="67"/>
  <c r="IP109" i="67"/>
  <c r="IM109" i="67"/>
  <c r="II109" i="67"/>
  <c r="JS109" i="67"/>
  <c r="JO109" i="67"/>
  <c r="JK109" i="67"/>
  <c r="JG109" i="67"/>
  <c r="JC109" i="67"/>
  <c r="JR109" i="67"/>
  <c r="JN109" i="67"/>
  <c r="JJ109" i="67"/>
  <c r="JF109" i="67"/>
  <c r="JA109" i="67"/>
  <c r="LG109" i="67"/>
  <c r="LC109" i="67"/>
  <c r="KY109" i="67"/>
  <c r="KU109" i="67"/>
  <c r="KQ109" i="67"/>
  <c r="KM109" i="67"/>
  <c r="KH109" i="67"/>
  <c r="KD109" i="67"/>
  <c r="JY109" i="67"/>
  <c r="LJ109" i="67"/>
  <c r="LF109" i="67"/>
  <c r="LB109" i="67"/>
  <c r="KX109" i="67"/>
  <c r="KT109" i="67"/>
  <c r="KP109" i="67"/>
  <c r="KL109" i="67"/>
  <c r="KG109" i="67"/>
  <c r="KB109" i="67"/>
  <c r="JX109" i="67"/>
  <c r="LO109" i="67"/>
  <c r="ME109" i="67"/>
  <c r="MA109" i="67"/>
  <c r="LW109" i="67"/>
  <c r="LN109" i="67"/>
  <c r="LP109" i="67"/>
  <c r="LT109" i="67"/>
  <c r="MD109" i="67"/>
  <c r="LZ109" i="67"/>
  <c r="LV109" i="67"/>
  <c r="MY109" i="67"/>
  <c r="MU109" i="67"/>
  <c r="MQ109" i="67"/>
  <c r="MM109" i="67"/>
  <c r="MI109" i="67"/>
  <c r="NB109" i="67"/>
  <c r="MX109" i="67"/>
  <c r="MT109" i="67"/>
  <c r="MP109" i="67"/>
  <c r="ML109" i="67"/>
  <c r="ND109" i="67"/>
  <c r="NF109" i="67"/>
  <c r="NG109" i="67"/>
  <c r="BB109" i="67"/>
  <c r="AX109" i="67"/>
  <c r="AT109" i="67"/>
  <c r="AP109" i="67"/>
  <c r="AL109" i="67"/>
  <c r="AH109" i="67"/>
  <c r="AD109" i="67"/>
  <c r="Z109" i="67"/>
  <c r="V109" i="67"/>
  <c r="R109" i="67"/>
  <c r="N109" i="67"/>
  <c r="BE109" i="67"/>
  <c r="CC109" i="67"/>
  <c r="BY109" i="67"/>
  <c r="BU109" i="67"/>
  <c r="BQ109" i="67"/>
  <c r="BM109" i="67"/>
  <c r="BI109" i="67"/>
  <c r="I109" i="67"/>
  <c r="BA109" i="67"/>
  <c r="AW109" i="67"/>
  <c r="AS109" i="67"/>
  <c r="AO109" i="67"/>
  <c r="AK109" i="67"/>
  <c r="AG109" i="67"/>
  <c r="AC109" i="67"/>
  <c r="Y109" i="67"/>
  <c r="U109" i="67"/>
  <c r="Q109" i="67"/>
  <c r="M109" i="67"/>
  <c r="CF109" i="67"/>
  <c r="CB109" i="67"/>
  <c r="BX109" i="67"/>
  <c r="BT109" i="67"/>
  <c r="BP109" i="67"/>
  <c r="BL109" i="67"/>
  <c r="BH109" i="67"/>
  <c r="CH109" i="67"/>
  <c r="CU109" i="67"/>
  <c r="CR109" i="67"/>
  <c r="CN109" i="67"/>
  <c r="CJ109" i="67"/>
  <c r="DR109" i="67"/>
  <c r="DN109" i="67"/>
  <c r="DJ109" i="67"/>
  <c r="DF109" i="67"/>
  <c r="DB109" i="67"/>
  <c r="EA109" i="67"/>
  <c r="FD109" i="67"/>
  <c r="EZ109" i="67"/>
  <c r="EV109" i="67"/>
  <c r="ER109" i="67"/>
  <c r="EN109" i="67"/>
  <c r="EJ109" i="67"/>
  <c r="EF109" i="67"/>
  <c r="FS109" i="67"/>
  <c r="FO109" i="67"/>
  <c r="FK109" i="67"/>
  <c r="FG109" i="67"/>
  <c r="CV109" i="67"/>
  <c r="CS109" i="67"/>
  <c r="CO109" i="67"/>
  <c r="CK109" i="67"/>
  <c r="DU109" i="67"/>
  <c r="DQ109" i="67"/>
  <c r="DM109" i="67"/>
  <c r="DI109" i="67"/>
  <c r="DE109" i="67"/>
  <c r="DA109" i="67"/>
  <c r="DX109" i="67"/>
  <c r="FC109" i="67"/>
  <c r="EY109" i="67"/>
  <c r="EU109" i="67"/>
  <c r="EQ109" i="67"/>
  <c r="EM109" i="67"/>
  <c r="EI109" i="67"/>
  <c r="EE109" i="67"/>
  <c r="FP109" i="67"/>
  <c r="FL109" i="67"/>
  <c r="FH109" i="67"/>
  <c r="GO109" i="67"/>
  <c r="GK109" i="67"/>
  <c r="GG109" i="67"/>
  <c r="GC109" i="67"/>
  <c r="FY109" i="67"/>
  <c r="HA109" i="67"/>
  <c r="GW109" i="67"/>
  <c r="HU109" i="67"/>
  <c r="HQ109" i="67"/>
  <c r="HM109" i="67"/>
  <c r="HI109" i="67"/>
  <c r="IB109" i="67"/>
  <c r="IX109" i="67"/>
  <c r="IS109" i="67"/>
  <c r="IL109" i="67"/>
  <c r="FX109" i="67"/>
  <c r="GP109" i="67"/>
  <c r="GL109" i="67"/>
  <c r="GH109" i="67"/>
  <c r="GD109" i="67"/>
  <c r="FZ109" i="67"/>
  <c r="HB109" i="67"/>
  <c r="GX109" i="67"/>
  <c r="HF109" i="67"/>
  <c r="HR109" i="67"/>
  <c r="HN109" i="67"/>
  <c r="HJ109" i="67"/>
  <c r="HW109" i="67"/>
  <c r="HZ109" i="67"/>
  <c r="IU109" i="67"/>
  <c r="IJ109" i="67"/>
  <c r="IC109" i="67"/>
  <c r="HY109" i="67"/>
  <c r="IW109" i="67"/>
  <c r="IV109" i="67"/>
  <c r="IR109" i="67"/>
  <c r="IN109" i="67"/>
  <c r="IK109" i="67"/>
  <c r="IZ109" i="67"/>
  <c r="JQ109" i="67"/>
  <c r="JM109" i="67"/>
  <c r="JI109" i="67"/>
  <c r="JE109" i="67"/>
  <c r="JU109" i="67"/>
  <c r="JP109" i="67"/>
  <c r="JL109" i="67"/>
  <c r="JH109" i="67"/>
  <c r="JD109" i="67"/>
  <c r="LI109" i="67"/>
  <c r="LE109" i="67"/>
  <c r="LA109" i="67"/>
  <c r="KW109" i="67"/>
  <c r="KS109" i="67"/>
  <c r="KO109" i="67"/>
  <c r="KK109" i="67"/>
  <c r="KF109" i="67"/>
  <c r="KA109" i="67"/>
  <c r="JV109" i="67"/>
  <c r="LH109" i="67"/>
  <c r="LD109" i="67"/>
  <c r="KZ109" i="67"/>
  <c r="KV109" i="67"/>
  <c r="KR109" i="67"/>
  <c r="KI109" i="67"/>
  <c r="KE109" i="67"/>
  <c r="JZ109" i="67"/>
  <c r="LQ109" i="67"/>
  <c r="MF109" i="67"/>
  <c r="MB109" i="67"/>
  <c r="LX109" i="67"/>
  <c r="NA109" i="67"/>
  <c r="MW109" i="67"/>
  <c r="MS109" i="67"/>
  <c r="MO109" i="67"/>
  <c r="MK109" i="67"/>
  <c r="MH109" i="67"/>
  <c r="MZ109" i="67"/>
  <c r="MV109" i="67"/>
  <c r="MR109" i="67"/>
  <c r="MN109" i="67"/>
  <c r="MJ109" i="67"/>
  <c r="NH109" i="67"/>
  <c r="NI109" i="67"/>
  <c r="NE109" i="67"/>
  <c r="MC109" i="67"/>
  <c r="LY109" i="67"/>
  <c r="LU109" i="67"/>
  <c r="LR109" i="67"/>
  <c r="H109" i="67"/>
  <c r="AY49" i="67"/>
  <c r="AQ49" i="67"/>
  <c r="AI49" i="67"/>
  <c r="AA49" i="67"/>
  <c r="S49" i="67"/>
  <c r="K49" i="67"/>
  <c r="BZ49" i="67"/>
  <c r="BC49" i="67"/>
  <c r="AU49" i="67"/>
  <c r="AM49" i="67"/>
  <c r="AE49" i="67"/>
  <c r="W49" i="67"/>
  <c r="O49" i="67"/>
  <c r="CD49" i="67"/>
  <c r="BR49" i="67"/>
  <c r="BJ49" i="67"/>
  <c r="I49" i="67"/>
  <c r="AV49" i="67"/>
  <c r="AN49" i="67"/>
  <c r="AF49" i="67"/>
  <c r="X49" i="67"/>
  <c r="P49" i="67"/>
  <c r="CE49" i="67"/>
  <c r="BW49" i="67"/>
  <c r="BO49" i="67"/>
  <c r="BG49" i="67"/>
  <c r="CS49" i="67"/>
  <c r="CK49" i="67"/>
  <c r="DR49" i="67"/>
  <c r="DJ49" i="67"/>
  <c r="DB49" i="67"/>
  <c r="FC49" i="67"/>
  <c r="EU49" i="67"/>
  <c r="EM49" i="67"/>
  <c r="EE49" i="67"/>
  <c r="FO49" i="67"/>
  <c r="FG49" i="67"/>
  <c r="CL49" i="67"/>
  <c r="DS49" i="67"/>
  <c r="DK49" i="67"/>
  <c r="DC49" i="67"/>
  <c r="DX49" i="67"/>
  <c r="EX49" i="67"/>
  <c r="EP49" i="67"/>
  <c r="EH49" i="67"/>
  <c r="FR49" i="67"/>
  <c r="FJ49" i="67"/>
  <c r="GO49" i="67"/>
  <c r="GG49" i="67"/>
  <c r="FY49" i="67"/>
  <c r="GX49" i="67"/>
  <c r="HR49" i="67"/>
  <c r="HJ49" i="67"/>
  <c r="GR49" i="67"/>
  <c r="GJ49" i="67"/>
  <c r="GB49" i="67"/>
  <c r="GY49" i="67"/>
  <c r="HS49" i="67"/>
  <c r="HK49" i="67"/>
  <c r="ID49" i="67"/>
  <c r="IC49" i="67"/>
  <c r="IQ49" i="67"/>
  <c r="IH49" i="67"/>
  <c r="JM49" i="67"/>
  <c r="JE49" i="67"/>
  <c r="IV49" i="67"/>
  <c r="IN49" i="67"/>
  <c r="IZ49" i="67"/>
  <c r="JL49" i="67"/>
  <c r="JD49" i="67"/>
  <c r="LG49" i="67"/>
  <c r="KY49" i="67"/>
  <c r="KQ49" i="67"/>
  <c r="KH49" i="67"/>
  <c r="JY49" i="67"/>
  <c r="LF49" i="67"/>
  <c r="KX49" i="67"/>
  <c r="KP49" i="67"/>
  <c r="KG49" i="67"/>
  <c r="JX49" i="67"/>
  <c r="ME49" i="67"/>
  <c r="LW49" i="67"/>
  <c r="MD49" i="67"/>
  <c r="LV49" i="67"/>
  <c r="NB49" i="67"/>
  <c r="MT49" i="67"/>
  <c r="ML49" i="67"/>
  <c r="NE49" i="67"/>
  <c r="MU49" i="67"/>
  <c r="MM49" i="67"/>
  <c r="NH49" i="67"/>
  <c r="BV49" i="67"/>
  <c r="BN49" i="67"/>
  <c r="BF49" i="67"/>
  <c r="AZ49" i="67"/>
  <c r="AR49" i="67"/>
  <c r="AJ49" i="67"/>
  <c r="AB49" i="67"/>
  <c r="T49" i="67"/>
  <c r="L49" i="67"/>
  <c r="CA49" i="67"/>
  <c r="BS49" i="67"/>
  <c r="BK49" i="67"/>
  <c r="CV49" i="67"/>
  <c r="CO49" i="67"/>
  <c r="DN49" i="67"/>
  <c r="DF49" i="67"/>
  <c r="DY49" i="67"/>
  <c r="EY49" i="67"/>
  <c r="EQ49" i="67"/>
  <c r="EI49" i="67"/>
  <c r="FS49" i="67"/>
  <c r="FK49" i="67"/>
  <c r="CW49" i="67"/>
  <c r="CP49" i="67"/>
  <c r="CZ49" i="67"/>
  <c r="DO49" i="67"/>
  <c r="DG49" i="67"/>
  <c r="DW49" i="67"/>
  <c r="FB49" i="67"/>
  <c r="ET49" i="67"/>
  <c r="EL49" i="67"/>
  <c r="ED49" i="67"/>
  <c r="FN49" i="67"/>
  <c r="FX49" i="67"/>
  <c r="GK49" i="67"/>
  <c r="GC49" i="67"/>
  <c r="HB49" i="67"/>
  <c r="HF49" i="67"/>
  <c r="HN49" i="67"/>
  <c r="IB49" i="67"/>
  <c r="GN49" i="67"/>
  <c r="GF49" i="67"/>
  <c r="HC49" i="67"/>
  <c r="GU49" i="67"/>
  <c r="HO49" i="67"/>
  <c r="HG49" i="67"/>
  <c r="IG49" i="67"/>
  <c r="HY49" i="67"/>
  <c r="IU49" i="67"/>
  <c r="IL49" i="67"/>
  <c r="JQ49" i="67"/>
  <c r="JI49" i="67"/>
  <c r="IW49" i="67"/>
  <c r="IR49" i="67"/>
  <c r="IK49" i="67"/>
  <c r="JP49" i="67"/>
  <c r="JH49" i="67"/>
  <c r="JU49" i="67"/>
  <c r="LC49" i="67"/>
  <c r="KU49" i="67"/>
  <c r="KM49" i="67"/>
  <c r="KD49" i="67"/>
  <c r="LJ49" i="67"/>
  <c r="LB49" i="67"/>
  <c r="KT49" i="67"/>
  <c r="KL49" i="67"/>
  <c r="KB49" i="67"/>
  <c r="LQ49" i="67"/>
  <c r="MA49" i="67"/>
  <c r="LR49" i="67"/>
  <c r="LZ49" i="67"/>
  <c r="MH49" i="67"/>
  <c r="MX49" i="67"/>
  <c r="MP49" i="67"/>
  <c r="NI49" i="67"/>
  <c r="MY49" i="67"/>
  <c r="MQ49" i="67"/>
  <c r="MI49" i="67"/>
  <c r="J49" i="67"/>
  <c r="AW49" i="67"/>
  <c r="AO49" i="67"/>
  <c r="AG49" i="67"/>
  <c r="Y49" i="67"/>
  <c r="Q49" i="67"/>
  <c r="CF49" i="67"/>
  <c r="BX49" i="67"/>
  <c r="BP49" i="67"/>
  <c r="BH49" i="67"/>
  <c r="AX49" i="67"/>
  <c r="AP49" i="67"/>
  <c r="AH49" i="67"/>
  <c r="Z49" i="67"/>
  <c r="R49" i="67"/>
  <c r="BE49" i="67"/>
  <c r="BY49" i="67"/>
  <c r="BQ49" i="67"/>
  <c r="BI49" i="67"/>
  <c r="CT49" i="67"/>
  <c r="CM49" i="67"/>
  <c r="DT49" i="67"/>
  <c r="DL49" i="67"/>
  <c r="DD49" i="67"/>
  <c r="EC49" i="67"/>
  <c r="EW49" i="67"/>
  <c r="EO49" i="67"/>
  <c r="EG49" i="67"/>
  <c r="FQ49" i="67"/>
  <c r="FI49" i="67"/>
  <c r="CU49" i="67"/>
  <c r="CN49" i="67"/>
  <c r="DU49" i="67"/>
  <c r="DM49" i="67"/>
  <c r="DE49" i="67"/>
  <c r="DZ49" i="67"/>
  <c r="EZ49" i="67"/>
  <c r="ER49" i="67"/>
  <c r="EJ49" i="67"/>
  <c r="FL49" i="67"/>
  <c r="GQ49" i="67"/>
  <c r="GI49" i="67"/>
  <c r="GA49" i="67"/>
  <c r="GZ49" i="67"/>
  <c r="HT49" i="67"/>
  <c r="HL49" i="67"/>
  <c r="HX49" i="67"/>
  <c r="GL49" i="67"/>
  <c r="GD49" i="67"/>
  <c r="HA49" i="67"/>
  <c r="HU49" i="67"/>
  <c r="HM49" i="67"/>
  <c r="HW49" i="67"/>
  <c r="IE49" i="67"/>
  <c r="IX49" i="67"/>
  <c r="IS49" i="67"/>
  <c r="IJ49" i="67"/>
  <c r="JO49" i="67"/>
  <c r="JG49" i="67"/>
  <c r="IP49" i="67"/>
  <c r="II49" i="67"/>
  <c r="JN49" i="67"/>
  <c r="JF49" i="67"/>
  <c r="LI49" i="67"/>
  <c r="LA49" i="67"/>
  <c r="KS49" i="67"/>
  <c r="KK49" i="67"/>
  <c r="KA49" i="67"/>
  <c r="LH49" i="67"/>
  <c r="KZ49" i="67"/>
  <c r="KR49" i="67"/>
  <c r="KI49" i="67"/>
  <c r="JZ49" i="67"/>
  <c r="LO49" i="67"/>
  <c r="LT49" i="67"/>
  <c r="LY49" i="67"/>
  <c r="LP49" i="67"/>
  <c r="MF49" i="67"/>
  <c r="LX49" i="67"/>
  <c r="MV49" i="67"/>
  <c r="MN49" i="67"/>
  <c r="NG49" i="67"/>
  <c r="MW49" i="67"/>
  <c r="MO49" i="67"/>
  <c r="ND49" i="67"/>
  <c r="BA49" i="67"/>
  <c r="AS49" i="67"/>
  <c r="AK49" i="67"/>
  <c r="AC49" i="67"/>
  <c r="U49" i="67"/>
  <c r="M49" i="67"/>
  <c r="CB49" i="67"/>
  <c r="BT49" i="67"/>
  <c r="BL49" i="67"/>
  <c r="BB49" i="67"/>
  <c r="AT49" i="67"/>
  <c r="AL49" i="67"/>
  <c r="AD49" i="67"/>
  <c r="V49" i="67"/>
  <c r="N49" i="67"/>
  <c r="CC49" i="67"/>
  <c r="BU49" i="67"/>
  <c r="BM49" i="67"/>
  <c r="CX49" i="67"/>
  <c r="CQ49" i="67"/>
  <c r="CI49" i="67"/>
  <c r="DP49" i="67"/>
  <c r="DH49" i="67"/>
  <c r="EA49" i="67"/>
  <c r="FA49" i="67"/>
  <c r="ES49" i="67"/>
  <c r="EK49" i="67"/>
  <c r="FF49" i="67"/>
  <c r="FM49" i="67"/>
  <c r="CH49" i="67"/>
  <c r="CR49" i="67"/>
  <c r="CJ49" i="67"/>
  <c r="DQ49" i="67"/>
  <c r="DI49" i="67"/>
  <c r="DA49" i="67"/>
  <c r="FD49" i="67"/>
  <c r="EV49" i="67"/>
  <c r="EN49" i="67"/>
  <c r="EF49" i="67"/>
  <c r="FP49" i="67"/>
  <c r="FH49" i="67"/>
  <c r="GM49" i="67"/>
  <c r="GE49" i="67"/>
  <c r="GT49" i="67"/>
  <c r="GV49" i="67"/>
  <c r="HP49" i="67"/>
  <c r="HH49" i="67"/>
  <c r="GP49" i="67"/>
  <c r="GH49" i="67"/>
  <c r="FZ49" i="67"/>
  <c r="GW49" i="67"/>
  <c r="HQ49" i="67"/>
  <c r="HI49" i="67"/>
  <c r="HZ49" i="67"/>
  <c r="IA49" i="67"/>
  <c r="IO49" i="67"/>
  <c r="JS49" i="67"/>
  <c r="JK49" i="67"/>
  <c r="JC49" i="67"/>
  <c r="IT49" i="67"/>
  <c r="IM49" i="67"/>
  <c r="JR49" i="67"/>
  <c r="JJ49" i="67"/>
  <c r="JA49" i="67"/>
  <c r="LE49" i="67"/>
  <c r="KW49" i="67"/>
  <c r="KO49" i="67"/>
  <c r="KF49" i="67"/>
  <c r="JV49" i="67"/>
  <c r="LD49" i="67"/>
  <c r="KV49" i="67"/>
  <c r="KE49" i="67"/>
  <c r="LN49" i="67"/>
  <c r="MC49" i="67"/>
  <c r="LU49" i="67"/>
  <c r="MB49" i="67"/>
  <c r="MZ49" i="67"/>
  <c r="MR49" i="67"/>
  <c r="MJ49" i="67"/>
  <c r="NA49" i="67"/>
  <c r="MS49" i="67"/>
  <c r="MK49" i="67"/>
  <c r="NF49" i="67"/>
  <c r="H49" i="67"/>
  <c r="BC110" i="67"/>
  <c r="AU110" i="67"/>
  <c r="AM110" i="67"/>
  <c r="AE110" i="67"/>
  <c r="W110" i="67"/>
  <c r="O110" i="67"/>
  <c r="CD110" i="67"/>
  <c r="BV110" i="67"/>
  <c r="BN110" i="67"/>
  <c r="BF110" i="67"/>
  <c r="AZ110" i="67"/>
  <c r="AR110" i="67"/>
  <c r="AJ110" i="67"/>
  <c r="AB110" i="67"/>
  <c r="T110" i="67"/>
  <c r="L110" i="67"/>
  <c r="CA110" i="67"/>
  <c r="BS110" i="67"/>
  <c r="BK110" i="67"/>
  <c r="CV110" i="67"/>
  <c r="CO110" i="67"/>
  <c r="DN110" i="67"/>
  <c r="DF110" i="67"/>
  <c r="DY110" i="67"/>
  <c r="EY110" i="67"/>
  <c r="EQ110" i="67"/>
  <c r="EI110" i="67"/>
  <c r="FS110" i="67"/>
  <c r="FK110" i="67"/>
  <c r="CW110" i="67"/>
  <c r="CP110" i="67"/>
  <c r="CZ110" i="67"/>
  <c r="DO110" i="67"/>
  <c r="DG110" i="67"/>
  <c r="DW110" i="67"/>
  <c r="FB110" i="67"/>
  <c r="ET110" i="67"/>
  <c r="EL110" i="67"/>
  <c r="ED110" i="67"/>
  <c r="FN110" i="67"/>
  <c r="FX110" i="67"/>
  <c r="GK110" i="67"/>
  <c r="GC110" i="67"/>
  <c r="HB110" i="67"/>
  <c r="HF110" i="67"/>
  <c r="HN110" i="67"/>
  <c r="HW110" i="67"/>
  <c r="IT110" i="67"/>
  <c r="GR110" i="67"/>
  <c r="GJ110" i="67"/>
  <c r="GB110" i="67"/>
  <c r="GY110" i="67"/>
  <c r="HS110" i="67"/>
  <c r="HK110" i="67"/>
  <c r="HZ110" i="67"/>
  <c r="IR110" i="67"/>
  <c r="IC110" i="67"/>
  <c r="IQ110" i="67"/>
  <c r="IH110" i="67"/>
  <c r="JM110" i="67"/>
  <c r="JE110" i="67"/>
  <c r="LF110" i="67"/>
  <c r="KX110" i="67"/>
  <c r="KP110" i="67"/>
  <c r="KG110" i="67"/>
  <c r="JX110" i="67"/>
  <c r="JN110" i="67"/>
  <c r="JF110" i="67"/>
  <c r="LI110" i="67"/>
  <c r="LA110" i="67"/>
  <c r="KS110" i="67"/>
  <c r="KK110" i="67"/>
  <c r="KA110" i="67"/>
  <c r="LQ110" i="67"/>
  <c r="MA110" i="67"/>
  <c r="MB110" i="67"/>
  <c r="MH110" i="67"/>
  <c r="MU110" i="67"/>
  <c r="MM110" i="67"/>
  <c r="NB110" i="67"/>
  <c r="MT110" i="67"/>
  <c r="ML110" i="67"/>
  <c r="NE110" i="67"/>
  <c r="AY110" i="67"/>
  <c r="AQ110" i="67"/>
  <c r="AI110" i="67"/>
  <c r="AA110" i="67"/>
  <c r="S110" i="67"/>
  <c r="K110" i="67"/>
  <c r="BZ110" i="67"/>
  <c r="BR110" i="67"/>
  <c r="BJ110" i="67"/>
  <c r="I110" i="67"/>
  <c r="AV110" i="67"/>
  <c r="AN110" i="67"/>
  <c r="AF110" i="67"/>
  <c r="X110" i="67"/>
  <c r="P110" i="67"/>
  <c r="CE110" i="67"/>
  <c r="BW110" i="67"/>
  <c r="BO110" i="67"/>
  <c r="BG110" i="67"/>
  <c r="CS110" i="67"/>
  <c r="CK110" i="67"/>
  <c r="DR110" i="67"/>
  <c r="DJ110" i="67"/>
  <c r="DB110" i="67"/>
  <c r="FC110" i="67"/>
  <c r="EU110" i="67"/>
  <c r="EM110" i="67"/>
  <c r="EE110" i="67"/>
  <c r="FO110" i="67"/>
  <c r="FG110" i="67"/>
  <c r="CL110" i="67"/>
  <c r="DS110" i="67"/>
  <c r="DK110" i="67"/>
  <c r="DC110" i="67"/>
  <c r="DX110" i="67"/>
  <c r="EX110" i="67"/>
  <c r="EP110" i="67"/>
  <c r="EH110" i="67"/>
  <c r="FR110" i="67"/>
  <c r="FJ110" i="67"/>
  <c r="GO110" i="67"/>
  <c r="GG110" i="67"/>
  <c r="FY110" i="67"/>
  <c r="GX110" i="67"/>
  <c r="HR110" i="67"/>
  <c r="HJ110" i="67"/>
  <c r="HX110" i="67"/>
  <c r="IM110" i="67"/>
  <c r="GN110" i="67"/>
  <c r="GF110" i="67"/>
  <c r="HC110" i="67"/>
  <c r="GU110" i="67"/>
  <c r="HO110" i="67"/>
  <c r="HG110" i="67"/>
  <c r="IW110" i="67"/>
  <c r="IK110" i="67"/>
  <c r="HY110" i="67"/>
  <c r="IU110" i="67"/>
  <c r="IL110" i="67"/>
  <c r="JQ110" i="67"/>
  <c r="JI110" i="67"/>
  <c r="LJ110" i="67"/>
  <c r="LB110" i="67"/>
  <c r="KT110" i="67"/>
  <c r="KL110" i="67"/>
  <c r="KB110" i="67"/>
  <c r="JR110" i="67"/>
  <c r="JJ110" i="67"/>
  <c r="JA110" i="67"/>
  <c r="LE110" i="67"/>
  <c r="KW110" i="67"/>
  <c r="KO110" i="67"/>
  <c r="KF110" i="67"/>
  <c r="JV110" i="67"/>
  <c r="ME110" i="67"/>
  <c r="LW110" i="67"/>
  <c r="LP110" i="67"/>
  <c r="MF110" i="67"/>
  <c r="LX110" i="67"/>
  <c r="MY110" i="67"/>
  <c r="MQ110" i="67"/>
  <c r="MI110" i="67"/>
  <c r="MX110" i="67"/>
  <c r="MP110" i="67"/>
  <c r="NI110" i="67"/>
  <c r="NH110" i="67"/>
  <c r="J110" i="67"/>
  <c r="AW110" i="67"/>
  <c r="AO110" i="67"/>
  <c r="AG110" i="67"/>
  <c r="Y110" i="67"/>
  <c r="Q110" i="67"/>
  <c r="CF110" i="67"/>
  <c r="BX110" i="67"/>
  <c r="BP110" i="67"/>
  <c r="BH110" i="67"/>
  <c r="AX110" i="67"/>
  <c r="AP110" i="67"/>
  <c r="AH110" i="67"/>
  <c r="Z110" i="67"/>
  <c r="R110" i="67"/>
  <c r="BE110" i="67"/>
  <c r="BY110" i="67"/>
  <c r="BQ110" i="67"/>
  <c r="BI110" i="67"/>
  <c r="CT110" i="67"/>
  <c r="CM110" i="67"/>
  <c r="DT110" i="67"/>
  <c r="DL110" i="67"/>
  <c r="DD110" i="67"/>
  <c r="EC110" i="67"/>
  <c r="EW110" i="67"/>
  <c r="EO110" i="67"/>
  <c r="EG110" i="67"/>
  <c r="FQ110" i="67"/>
  <c r="FI110" i="67"/>
  <c r="CU110" i="67"/>
  <c r="CN110" i="67"/>
  <c r="DU110" i="67"/>
  <c r="DM110" i="67"/>
  <c r="DE110" i="67"/>
  <c r="DZ110" i="67"/>
  <c r="EZ110" i="67"/>
  <c r="ER110" i="67"/>
  <c r="EJ110" i="67"/>
  <c r="FL110" i="67"/>
  <c r="GQ110" i="67"/>
  <c r="GI110" i="67"/>
  <c r="GA110" i="67"/>
  <c r="GZ110" i="67"/>
  <c r="HT110" i="67"/>
  <c r="HL110" i="67"/>
  <c r="IB110" i="67"/>
  <c r="IP110" i="67"/>
  <c r="GP110" i="67"/>
  <c r="GH110" i="67"/>
  <c r="FZ110" i="67"/>
  <c r="GW110" i="67"/>
  <c r="HQ110" i="67"/>
  <c r="HI110" i="67"/>
  <c r="IG110" i="67"/>
  <c r="IN110" i="67"/>
  <c r="IA110" i="67"/>
  <c r="IO110" i="67"/>
  <c r="JS110" i="67"/>
  <c r="JK110" i="67"/>
  <c r="JC110" i="67"/>
  <c r="LD110" i="67"/>
  <c r="KV110" i="67"/>
  <c r="KE110" i="67"/>
  <c r="IZ110" i="67"/>
  <c r="JL110" i="67"/>
  <c r="JD110" i="67"/>
  <c r="LG110" i="67"/>
  <c r="KY110" i="67"/>
  <c r="KQ110" i="67"/>
  <c r="KH110" i="67"/>
  <c r="JY110" i="67"/>
  <c r="LO110" i="67"/>
  <c r="LT110" i="67"/>
  <c r="LY110" i="67"/>
  <c r="LR110" i="67"/>
  <c r="LZ110" i="67"/>
  <c r="NA110" i="67"/>
  <c r="MS110" i="67"/>
  <c r="MK110" i="67"/>
  <c r="MZ110" i="67"/>
  <c r="MR110" i="67"/>
  <c r="MJ110" i="67"/>
  <c r="ND110" i="67"/>
  <c r="H110" i="67"/>
  <c r="BA110" i="67"/>
  <c r="AS110" i="67"/>
  <c r="AK110" i="67"/>
  <c r="AC110" i="67"/>
  <c r="U110" i="67"/>
  <c r="M110" i="67"/>
  <c r="CB110" i="67"/>
  <c r="BT110" i="67"/>
  <c r="BL110" i="67"/>
  <c r="BB110" i="67"/>
  <c r="AT110" i="67"/>
  <c r="AL110" i="67"/>
  <c r="AD110" i="67"/>
  <c r="V110" i="67"/>
  <c r="N110" i="67"/>
  <c r="CC110" i="67"/>
  <c r="BU110" i="67"/>
  <c r="BM110" i="67"/>
  <c r="CX110" i="67"/>
  <c r="CQ110" i="67"/>
  <c r="CI110" i="67"/>
  <c r="DP110" i="67"/>
  <c r="DH110" i="67"/>
  <c r="EA110" i="67"/>
  <c r="FA110" i="67"/>
  <c r="ES110" i="67"/>
  <c r="EK110" i="67"/>
  <c r="FF110" i="67"/>
  <c r="FM110" i="67"/>
  <c r="CH110" i="67"/>
  <c r="CR110" i="67"/>
  <c r="CJ110" i="67"/>
  <c r="DQ110" i="67"/>
  <c r="DI110" i="67"/>
  <c r="DA110" i="67"/>
  <c r="FD110" i="67"/>
  <c r="EV110" i="67"/>
  <c r="EN110" i="67"/>
  <c r="EF110" i="67"/>
  <c r="FP110" i="67"/>
  <c r="FH110" i="67"/>
  <c r="GM110" i="67"/>
  <c r="GE110" i="67"/>
  <c r="GT110" i="67"/>
  <c r="GV110" i="67"/>
  <c r="HP110" i="67"/>
  <c r="HH110" i="67"/>
  <c r="II110" i="67"/>
  <c r="GL110" i="67"/>
  <c r="GD110" i="67"/>
  <c r="HA110" i="67"/>
  <c r="HU110" i="67"/>
  <c r="HM110" i="67"/>
  <c r="ID110" i="67"/>
  <c r="IV110" i="67"/>
  <c r="IE110" i="67"/>
  <c r="IX110" i="67"/>
  <c r="IS110" i="67"/>
  <c r="IJ110" i="67"/>
  <c r="JO110" i="67"/>
  <c r="JG110" i="67"/>
  <c r="LH110" i="67"/>
  <c r="KZ110" i="67"/>
  <c r="KR110" i="67"/>
  <c r="KI110" i="67"/>
  <c r="JZ110" i="67"/>
  <c r="JP110" i="67"/>
  <c r="JH110" i="67"/>
  <c r="JU110" i="67"/>
  <c r="LC110" i="67"/>
  <c r="KU110" i="67"/>
  <c r="KM110" i="67"/>
  <c r="KD110" i="67"/>
  <c r="LN110" i="67"/>
  <c r="MC110" i="67"/>
  <c r="LU110" i="67"/>
  <c r="MD110" i="67"/>
  <c r="LV110" i="67"/>
  <c r="MW110" i="67"/>
  <c r="MO110" i="67"/>
  <c r="MV110" i="67"/>
  <c r="MN110" i="67"/>
  <c r="NG110" i="67"/>
  <c r="NF110" i="67"/>
  <c r="I112" i="67"/>
  <c r="AZ112" i="67"/>
  <c r="AV112" i="67"/>
  <c r="AR112" i="67"/>
  <c r="AN112" i="67"/>
  <c r="AJ112" i="67"/>
  <c r="AF112" i="67"/>
  <c r="AB112" i="67"/>
  <c r="X112" i="67"/>
  <c r="T112" i="67"/>
  <c r="P112" i="67"/>
  <c r="L112" i="67"/>
  <c r="CE112" i="67"/>
  <c r="CA112" i="67"/>
  <c r="BW112" i="67"/>
  <c r="BS112" i="67"/>
  <c r="BO112" i="67"/>
  <c r="BK112" i="67"/>
  <c r="BG112" i="67"/>
  <c r="DR112" i="67"/>
  <c r="DN112" i="67"/>
  <c r="DJ112" i="67"/>
  <c r="DF112" i="67"/>
  <c r="DB112" i="67"/>
  <c r="DY112" i="67"/>
  <c r="FS112" i="67"/>
  <c r="FO112" i="67"/>
  <c r="FK112" i="67"/>
  <c r="FG112" i="67"/>
  <c r="CW112" i="67"/>
  <c r="CP112" i="67"/>
  <c r="CL112" i="67"/>
  <c r="CZ112" i="67"/>
  <c r="DS112" i="67"/>
  <c r="DO112" i="67"/>
  <c r="DK112" i="67"/>
  <c r="DG112" i="67"/>
  <c r="DC112" i="67"/>
  <c r="FB112" i="67"/>
  <c r="EX112" i="67"/>
  <c r="ET112" i="67"/>
  <c r="EP112" i="67"/>
  <c r="EL112" i="67"/>
  <c r="EH112" i="67"/>
  <c r="ED112" i="67"/>
  <c r="FR112" i="67"/>
  <c r="FN112" i="67"/>
  <c r="FJ112" i="67"/>
  <c r="FX112" i="67"/>
  <c r="GO112" i="67"/>
  <c r="GK112" i="67"/>
  <c r="GG112" i="67"/>
  <c r="GC112" i="67"/>
  <c r="FY112" i="67"/>
  <c r="HB112" i="67"/>
  <c r="GX112" i="67"/>
  <c r="HW112" i="67"/>
  <c r="GR112" i="67"/>
  <c r="GN112" i="67"/>
  <c r="GJ112" i="67"/>
  <c r="GF112" i="67"/>
  <c r="GB112" i="67"/>
  <c r="HZ112" i="67"/>
  <c r="IW112" i="67"/>
  <c r="IR112" i="67"/>
  <c r="IK112" i="67"/>
  <c r="JR112" i="67"/>
  <c r="JN112" i="67"/>
  <c r="JJ112" i="67"/>
  <c r="JF112" i="67"/>
  <c r="JA112" i="67"/>
  <c r="LQ112" i="67"/>
  <c r="LP112" i="67"/>
  <c r="MF112" i="67"/>
  <c r="MB112" i="67"/>
  <c r="LX112" i="67"/>
  <c r="BC112" i="67"/>
  <c r="AY112" i="67"/>
  <c r="AU112" i="67"/>
  <c r="AQ112" i="67"/>
  <c r="AM112" i="67"/>
  <c r="AI112" i="67"/>
  <c r="AE112" i="67"/>
  <c r="AA112" i="67"/>
  <c r="W112" i="67"/>
  <c r="S112" i="67"/>
  <c r="O112" i="67"/>
  <c r="K112" i="67"/>
  <c r="CD112" i="67"/>
  <c r="BZ112" i="67"/>
  <c r="BV112" i="67"/>
  <c r="BR112" i="67"/>
  <c r="BN112" i="67"/>
  <c r="BJ112" i="67"/>
  <c r="BF112" i="67"/>
  <c r="CV112" i="67"/>
  <c r="CS112" i="67"/>
  <c r="CO112" i="67"/>
  <c r="CK112" i="67"/>
  <c r="FC112" i="67"/>
  <c r="EY112" i="67"/>
  <c r="EU112" i="67"/>
  <c r="EQ112" i="67"/>
  <c r="EM112" i="67"/>
  <c r="EI112" i="67"/>
  <c r="EE112" i="67"/>
  <c r="DW112" i="67"/>
  <c r="DX112" i="67"/>
  <c r="HF112" i="67"/>
  <c r="HR112" i="67"/>
  <c r="HN112" i="67"/>
  <c r="HJ112" i="67"/>
  <c r="HX112" i="67"/>
  <c r="IT112" i="67"/>
  <c r="IM112" i="67"/>
  <c r="HC112" i="67"/>
  <c r="GY112" i="67"/>
  <c r="GU112" i="67"/>
  <c r="HS112" i="67"/>
  <c r="HO112" i="67"/>
  <c r="HK112" i="67"/>
  <c r="HG112" i="67"/>
  <c r="IC112" i="67"/>
  <c r="HY112" i="67"/>
  <c r="IU112" i="67"/>
  <c r="IQ112" i="67"/>
  <c r="IL112" i="67"/>
  <c r="IH112" i="67"/>
  <c r="JQ112" i="67"/>
  <c r="JM112" i="67"/>
  <c r="JI112" i="67"/>
  <c r="JE112" i="67"/>
  <c r="LJ112" i="67"/>
  <c r="LF112" i="67"/>
  <c r="LB112" i="67"/>
  <c r="KX112" i="67"/>
  <c r="KT112" i="67"/>
  <c r="KP112" i="67"/>
  <c r="KL112" i="67"/>
  <c r="KG112" i="67"/>
  <c r="KB112" i="67"/>
  <c r="JX112" i="67"/>
  <c r="LI112" i="67"/>
  <c r="LE112" i="67"/>
  <c r="LA112" i="67"/>
  <c r="KW112" i="67"/>
  <c r="KS112" i="67"/>
  <c r="KO112" i="67"/>
  <c r="KK112" i="67"/>
  <c r="KF112" i="67"/>
  <c r="KA112" i="67"/>
  <c r="JV112" i="67"/>
  <c r="ME112" i="67"/>
  <c r="MA112" i="67"/>
  <c r="LW112" i="67"/>
  <c r="MH112" i="67"/>
  <c r="MY112" i="67"/>
  <c r="MU112" i="67"/>
  <c r="MQ112" i="67"/>
  <c r="MM112" i="67"/>
  <c r="MI112" i="67"/>
  <c r="NB112" i="67"/>
  <c r="MX112" i="67"/>
  <c r="MT112" i="67"/>
  <c r="MP112" i="67"/>
  <c r="ML112" i="67"/>
  <c r="NI112" i="67"/>
  <c r="NE112" i="67"/>
  <c r="NH112" i="67"/>
  <c r="BA112" i="67"/>
  <c r="AW112" i="67"/>
  <c r="AS112" i="67"/>
  <c r="AO112" i="67"/>
  <c r="AK112" i="67"/>
  <c r="AG112" i="67"/>
  <c r="AC112" i="67"/>
  <c r="Y112" i="67"/>
  <c r="U112" i="67"/>
  <c r="Q112" i="67"/>
  <c r="M112" i="67"/>
  <c r="CB112" i="67"/>
  <c r="BX112" i="67"/>
  <c r="BT112" i="67"/>
  <c r="BP112" i="67"/>
  <c r="BL112" i="67"/>
  <c r="BH112" i="67"/>
  <c r="CX112" i="67"/>
  <c r="CT112" i="67"/>
  <c r="CQ112" i="67"/>
  <c r="CM112" i="67"/>
  <c r="CI112" i="67"/>
  <c r="FA112" i="67"/>
  <c r="EW112" i="67"/>
  <c r="ES112" i="67"/>
  <c r="EO112" i="67"/>
  <c r="EK112" i="67"/>
  <c r="EG112" i="67"/>
  <c r="FF112" i="67"/>
  <c r="CH112" i="67"/>
  <c r="DZ112" i="67"/>
  <c r="HT112" i="67"/>
  <c r="HP112" i="67"/>
  <c r="HL112" i="67"/>
  <c r="HH112" i="67"/>
  <c r="HA112" i="67"/>
  <c r="GW112" i="67"/>
  <c r="HU112" i="67"/>
  <c r="HQ112" i="67"/>
  <c r="HM112" i="67"/>
  <c r="HI112" i="67"/>
  <c r="ID112" i="67"/>
  <c r="IG112" i="67"/>
  <c r="IV112" i="67"/>
  <c r="IN112" i="67"/>
  <c r="IE112" i="67"/>
  <c r="IA112" i="67"/>
  <c r="IX112" i="67"/>
  <c r="IS112" i="67"/>
  <c r="IO112" i="67"/>
  <c r="IJ112" i="67"/>
  <c r="JS112" i="67"/>
  <c r="JO112" i="67"/>
  <c r="JK112" i="67"/>
  <c r="JG112" i="67"/>
  <c r="JC112" i="67"/>
  <c r="LH112" i="67"/>
  <c r="LD112" i="67"/>
  <c r="KZ112" i="67"/>
  <c r="KV112" i="67"/>
  <c r="KR112" i="67"/>
  <c r="KI112" i="67"/>
  <c r="KE112" i="67"/>
  <c r="JZ112" i="67"/>
  <c r="IZ112" i="67"/>
  <c r="LG112" i="67"/>
  <c r="LC112" i="67"/>
  <c r="KY112" i="67"/>
  <c r="KU112" i="67"/>
  <c r="KQ112" i="67"/>
  <c r="KM112" i="67"/>
  <c r="KH112" i="67"/>
  <c r="KD112" i="67"/>
  <c r="JY112" i="67"/>
  <c r="LT112" i="67"/>
  <c r="MC112" i="67"/>
  <c r="LY112" i="67"/>
  <c r="LU112" i="67"/>
  <c r="NA112" i="67"/>
  <c r="MW112" i="67"/>
  <c r="MS112" i="67"/>
  <c r="MO112" i="67"/>
  <c r="MK112" i="67"/>
  <c r="ND112" i="67"/>
  <c r="J112" i="67"/>
  <c r="CF112" i="67"/>
  <c r="BB112" i="67"/>
  <c r="AX112" i="67"/>
  <c r="AT112" i="67"/>
  <c r="AP112" i="67"/>
  <c r="AL112" i="67"/>
  <c r="AH112" i="67"/>
  <c r="AD112" i="67"/>
  <c r="Z112" i="67"/>
  <c r="V112" i="67"/>
  <c r="R112" i="67"/>
  <c r="N112" i="67"/>
  <c r="BE112" i="67"/>
  <c r="CC112" i="67"/>
  <c r="BY112" i="67"/>
  <c r="BU112" i="67"/>
  <c r="BQ112" i="67"/>
  <c r="BM112" i="67"/>
  <c r="BI112" i="67"/>
  <c r="DT112" i="67"/>
  <c r="DP112" i="67"/>
  <c r="DL112" i="67"/>
  <c r="DH112" i="67"/>
  <c r="DD112" i="67"/>
  <c r="EA112" i="67"/>
  <c r="EC112" i="67"/>
  <c r="FQ112" i="67"/>
  <c r="FM112" i="67"/>
  <c r="FI112" i="67"/>
  <c r="CU112" i="67"/>
  <c r="CR112" i="67"/>
  <c r="CN112" i="67"/>
  <c r="CJ112" i="67"/>
  <c r="DU112" i="67"/>
  <c r="DQ112" i="67"/>
  <c r="DM112" i="67"/>
  <c r="DI112" i="67"/>
  <c r="DE112" i="67"/>
  <c r="DA112" i="67"/>
  <c r="FD112" i="67"/>
  <c r="EZ112" i="67"/>
  <c r="EV112" i="67"/>
  <c r="ER112" i="67"/>
  <c r="EN112" i="67"/>
  <c r="EJ112" i="67"/>
  <c r="EF112" i="67"/>
  <c r="FP112" i="67"/>
  <c r="FL112" i="67"/>
  <c r="FH112" i="67"/>
  <c r="GQ112" i="67"/>
  <c r="GM112" i="67"/>
  <c r="GI112" i="67"/>
  <c r="GE112" i="67"/>
  <c r="GA112" i="67"/>
  <c r="GT112" i="67"/>
  <c r="GZ112" i="67"/>
  <c r="GV112" i="67"/>
  <c r="IB112" i="67"/>
  <c r="IP112" i="67"/>
  <c r="II112" i="67"/>
  <c r="GP112" i="67"/>
  <c r="GL112" i="67"/>
  <c r="GH112" i="67"/>
  <c r="GD112" i="67"/>
  <c r="FZ112" i="67"/>
  <c r="JP112" i="67"/>
  <c r="JL112" i="67"/>
  <c r="JH112" i="67"/>
  <c r="JD112" i="67"/>
  <c r="JU112" i="67"/>
  <c r="LN112" i="67"/>
  <c r="LO112" i="67"/>
  <c r="LR112" i="67"/>
  <c r="MD112" i="67"/>
  <c r="LZ112" i="67"/>
  <c r="LV112" i="67"/>
  <c r="MZ112" i="67"/>
  <c r="MV112" i="67"/>
  <c r="MR112" i="67"/>
  <c r="MN112" i="67"/>
  <c r="MJ112" i="67"/>
  <c r="NG112" i="67"/>
  <c r="NF112" i="67"/>
  <c r="H112" i="67"/>
  <c r="J111" i="67"/>
  <c r="AV111" i="67"/>
  <c r="AN111" i="67"/>
  <c r="AF111" i="67"/>
  <c r="X111" i="67"/>
  <c r="P111" i="67"/>
  <c r="CE111" i="67"/>
  <c r="BW111" i="67"/>
  <c r="BO111" i="67"/>
  <c r="BG111" i="67"/>
  <c r="AY111" i="67"/>
  <c r="AQ111" i="67"/>
  <c r="AI111" i="67"/>
  <c r="AA111" i="67"/>
  <c r="S111" i="67"/>
  <c r="K111" i="67"/>
  <c r="BZ111" i="67"/>
  <c r="BR111" i="67"/>
  <c r="BJ111" i="67"/>
  <c r="CW111" i="67"/>
  <c r="CP111" i="67"/>
  <c r="CZ111" i="67"/>
  <c r="DP111" i="67"/>
  <c r="DH111" i="67"/>
  <c r="DW111" i="67"/>
  <c r="FB111" i="67"/>
  <c r="ET111" i="67"/>
  <c r="EL111" i="67"/>
  <c r="ED111" i="67"/>
  <c r="FM111" i="67"/>
  <c r="CX111" i="67"/>
  <c r="CQ111" i="67"/>
  <c r="CI111" i="67"/>
  <c r="DO111" i="67"/>
  <c r="DG111" i="67"/>
  <c r="DZ111" i="67"/>
  <c r="FA111" i="67"/>
  <c r="ES111" i="67"/>
  <c r="EK111" i="67"/>
  <c r="FF111" i="67"/>
  <c r="FN111" i="67"/>
  <c r="GQ111" i="67"/>
  <c r="GI111" i="67"/>
  <c r="GA111" i="67"/>
  <c r="GY111" i="67"/>
  <c r="HS111" i="67"/>
  <c r="HK111" i="67"/>
  <c r="HX111" i="67"/>
  <c r="IO111" i="67"/>
  <c r="GR111" i="67"/>
  <c r="GJ111" i="67"/>
  <c r="GB111" i="67"/>
  <c r="GZ111" i="67"/>
  <c r="HT111" i="67"/>
  <c r="HL111" i="67"/>
  <c r="ID111" i="67"/>
  <c r="IQ111" i="67"/>
  <c r="IA111" i="67"/>
  <c r="IP111" i="67"/>
  <c r="II111" i="67"/>
  <c r="JO111" i="67"/>
  <c r="JG111" i="67"/>
  <c r="JR111" i="67"/>
  <c r="JJ111" i="67"/>
  <c r="JA111" i="67"/>
  <c r="LC111" i="67"/>
  <c r="KU111" i="67"/>
  <c r="KM111" i="67"/>
  <c r="KD111" i="67"/>
  <c r="LJ111" i="67"/>
  <c r="LB111" i="67"/>
  <c r="KT111" i="67"/>
  <c r="KL111" i="67"/>
  <c r="KB111" i="67"/>
  <c r="LO111" i="67"/>
  <c r="MA111" i="67"/>
  <c r="LT111" i="67"/>
  <c r="LZ111" i="67"/>
  <c r="MU111" i="67"/>
  <c r="MM111" i="67"/>
  <c r="AZ111" i="67"/>
  <c r="AR111" i="67"/>
  <c r="AJ111" i="67"/>
  <c r="AB111" i="67"/>
  <c r="T111" i="67"/>
  <c r="L111" i="67"/>
  <c r="CA111" i="67"/>
  <c r="BS111" i="67"/>
  <c r="BK111" i="67"/>
  <c r="BC111" i="67"/>
  <c r="AU111" i="67"/>
  <c r="AM111" i="67"/>
  <c r="AE111" i="67"/>
  <c r="W111" i="67"/>
  <c r="O111" i="67"/>
  <c r="CD111" i="67"/>
  <c r="BV111" i="67"/>
  <c r="BN111" i="67"/>
  <c r="BF111" i="67"/>
  <c r="CL111" i="67"/>
  <c r="DT111" i="67"/>
  <c r="DL111" i="67"/>
  <c r="DD111" i="67"/>
  <c r="DY111" i="67"/>
  <c r="EX111" i="67"/>
  <c r="EP111" i="67"/>
  <c r="EH111" i="67"/>
  <c r="FQ111" i="67"/>
  <c r="FI111" i="67"/>
  <c r="CT111" i="67"/>
  <c r="CM111" i="67"/>
  <c r="DS111" i="67"/>
  <c r="DK111" i="67"/>
  <c r="DC111" i="67"/>
  <c r="EC111" i="67"/>
  <c r="EW111" i="67"/>
  <c r="EO111" i="67"/>
  <c r="EG111" i="67"/>
  <c r="FR111" i="67"/>
  <c r="FJ111" i="67"/>
  <c r="GM111" i="67"/>
  <c r="GE111" i="67"/>
  <c r="HC111" i="67"/>
  <c r="GU111" i="67"/>
  <c r="HO111" i="67"/>
  <c r="HG111" i="67"/>
  <c r="IH111" i="67"/>
  <c r="GN111" i="67"/>
  <c r="GF111" i="67"/>
  <c r="GT111" i="67"/>
  <c r="GV111" i="67"/>
  <c r="HP111" i="67"/>
  <c r="HH111" i="67"/>
  <c r="IE111" i="67"/>
  <c r="IG111" i="67"/>
  <c r="IT111" i="67"/>
  <c r="IM111" i="67"/>
  <c r="JS111" i="67"/>
  <c r="JK111" i="67"/>
  <c r="JC111" i="67"/>
  <c r="JN111" i="67"/>
  <c r="JF111" i="67"/>
  <c r="LG111" i="67"/>
  <c r="KY111" i="67"/>
  <c r="KQ111" i="67"/>
  <c r="KH111" i="67"/>
  <c r="JY111" i="67"/>
  <c r="LF111" i="67"/>
  <c r="KX111" i="67"/>
  <c r="KP111" i="67"/>
  <c r="KG111" i="67"/>
  <c r="JX111" i="67"/>
  <c r="ME111" i="67"/>
  <c r="LW111" i="67"/>
  <c r="LN111" i="67"/>
  <c r="LP111" i="67"/>
  <c r="MD111" i="67"/>
  <c r="LV111" i="67"/>
  <c r="MY111" i="67"/>
  <c r="MQ111" i="67"/>
  <c r="NB111" i="67"/>
  <c r="MT111" i="67"/>
  <c r="ML111" i="67"/>
  <c r="NF111" i="67"/>
  <c r="AX111" i="67"/>
  <c r="AP111" i="67"/>
  <c r="AH111" i="67"/>
  <c r="Z111" i="67"/>
  <c r="R111" i="67"/>
  <c r="BE111" i="67"/>
  <c r="BY111" i="67"/>
  <c r="BQ111" i="67"/>
  <c r="BI111" i="67"/>
  <c r="BA111" i="67"/>
  <c r="AS111" i="67"/>
  <c r="AK111" i="67"/>
  <c r="AC111" i="67"/>
  <c r="U111" i="67"/>
  <c r="M111" i="67"/>
  <c r="CB111" i="67"/>
  <c r="BT111" i="67"/>
  <c r="BL111" i="67"/>
  <c r="CH111" i="67"/>
  <c r="CR111" i="67"/>
  <c r="CJ111" i="67"/>
  <c r="DR111" i="67"/>
  <c r="DJ111" i="67"/>
  <c r="DB111" i="67"/>
  <c r="FD111" i="67"/>
  <c r="EV111" i="67"/>
  <c r="EN111" i="67"/>
  <c r="EF111" i="67"/>
  <c r="FO111" i="67"/>
  <c r="FG111" i="67"/>
  <c r="CS111" i="67"/>
  <c r="CK111" i="67"/>
  <c r="DQ111" i="67"/>
  <c r="DI111" i="67"/>
  <c r="DA111" i="67"/>
  <c r="FC111" i="67"/>
  <c r="EU111" i="67"/>
  <c r="EM111" i="67"/>
  <c r="EE111" i="67"/>
  <c r="FP111" i="67"/>
  <c r="FH111" i="67"/>
  <c r="GK111" i="67"/>
  <c r="GC111" i="67"/>
  <c r="HA111" i="67"/>
  <c r="HU111" i="67"/>
  <c r="HM111" i="67"/>
  <c r="IB111" i="67"/>
  <c r="IS111" i="67"/>
  <c r="FX111" i="67"/>
  <c r="GL111" i="67"/>
  <c r="GD111" i="67"/>
  <c r="HB111" i="67"/>
  <c r="HF111" i="67"/>
  <c r="HN111" i="67"/>
  <c r="HW111" i="67"/>
  <c r="IU111" i="67"/>
  <c r="IC111" i="67"/>
  <c r="IW111" i="67"/>
  <c r="IR111" i="67"/>
  <c r="IK111" i="67"/>
  <c r="JQ111" i="67"/>
  <c r="JI111" i="67"/>
  <c r="JU111" i="67"/>
  <c r="JL111" i="67"/>
  <c r="JD111" i="67"/>
  <c r="LE111" i="67"/>
  <c r="KW111" i="67"/>
  <c r="KO111" i="67"/>
  <c r="KF111" i="67"/>
  <c r="JV111" i="67"/>
  <c r="LD111" i="67"/>
  <c r="KV111" i="67"/>
  <c r="KE111" i="67"/>
  <c r="LQ111" i="67"/>
  <c r="LY111" i="67"/>
  <c r="LR111" i="67"/>
  <c r="MI111" i="67"/>
  <c r="MX111" i="67"/>
  <c r="MP111" i="67"/>
  <c r="ND111" i="67"/>
  <c r="NG111" i="67"/>
  <c r="BB111" i="67"/>
  <c r="AT111" i="67"/>
  <c r="AL111" i="67"/>
  <c r="AD111" i="67"/>
  <c r="V111" i="67"/>
  <c r="N111" i="67"/>
  <c r="CC111" i="67"/>
  <c r="BU111" i="67"/>
  <c r="BM111" i="67"/>
  <c r="I111" i="67"/>
  <c r="AW111" i="67"/>
  <c r="AO111" i="67"/>
  <c r="AG111" i="67"/>
  <c r="Y111" i="67"/>
  <c r="Q111" i="67"/>
  <c r="CF111" i="67"/>
  <c r="BX111" i="67"/>
  <c r="BP111" i="67"/>
  <c r="BH111" i="67"/>
  <c r="CU111" i="67"/>
  <c r="CN111" i="67"/>
  <c r="DN111" i="67"/>
  <c r="DF111" i="67"/>
  <c r="EA111" i="67"/>
  <c r="EZ111" i="67"/>
  <c r="ER111" i="67"/>
  <c r="EJ111" i="67"/>
  <c r="FS111" i="67"/>
  <c r="FK111" i="67"/>
  <c r="CV111" i="67"/>
  <c r="CO111" i="67"/>
  <c r="DU111" i="67"/>
  <c r="DM111" i="67"/>
  <c r="DE111" i="67"/>
  <c r="DX111" i="67"/>
  <c r="EY111" i="67"/>
  <c r="EQ111" i="67"/>
  <c r="EI111" i="67"/>
  <c r="FL111" i="67"/>
  <c r="GO111" i="67"/>
  <c r="GG111" i="67"/>
  <c r="FY111" i="67"/>
  <c r="GW111" i="67"/>
  <c r="HQ111" i="67"/>
  <c r="HI111" i="67"/>
  <c r="IX111" i="67"/>
  <c r="IL111" i="67"/>
  <c r="GP111" i="67"/>
  <c r="GH111" i="67"/>
  <c r="FZ111" i="67"/>
  <c r="GX111" i="67"/>
  <c r="HR111" i="67"/>
  <c r="HJ111" i="67"/>
  <c r="HZ111" i="67"/>
  <c r="IJ111" i="67"/>
  <c r="HY111" i="67"/>
  <c r="IV111" i="67"/>
  <c r="IN111" i="67"/>
  <c r="IZ111" i="67"/>
  <c r="JM111" i="67"/>
  <c r="JE111" i="67"/>
  <c r="JP111" i="67"/>
  <c r="JH111" i="67"/>
  <c r="LI111" i="67"/>
  <c r="LA111" i="67"/>
  <c r="KS111" i="67"/>
  <c r="KK111" i="67"/>
  <c r="KA111" i="67"/>
  <c r="LH111" i="67"/>
  <c r="KZ111" i="67"/>
  <c r="KR111" i="67"/>
  <c r="KI111" i="67"/>
  <c r="JZ111" i="67"/>
  <c r="MC111" i="67"/>
  <c r="MF111" i="67"/>
  <c r="LX111" i="67"/>
  <c r="NA111" i="67"/>
  <c r="MS111" i="67"/>
  <c r="MK111" i="67"/>
  <c r="MZ111" i="67"/>
  <c r="MR111" i="67"/>
  <c r="MJ111" i="67"/>
  <c r="NI111" i="67"/>
  <c r="H111" i="67"/>
  <c r="LU111" i="67"/>
  <c r="MB111" i="67"/>
  <c r="MW111" i="67"/>
  <c r="MO111" i="67"/>
  <c r="MH111" i="67"/>
  <c r="MV111" i="67"/>
  <c r="MN111" i="67"/>
  <c r="NH111" i="67"/>
  <c r="NE111" i="67"/>
  <c r="AZ82" i="67"/>
  <c r="AR82" i="67"/>
  <c r="AJ82" i="67"/>
  <c r="AB82" i="67"/>
  <c r="T82" i="67"/>
  <c r="L82" i="67"/>
  <c r="CA82" i="67"/>
  <c r="BS82" i="67"/>
  <c r="BK82" i="67"/>
  <c r="AY82" i="67"/>
  <c r="AQ82" i="67"/>
  <c r="AI82" i="67"/>
  <c r="AA82" i="67"/>
  <c r="S82" i="67"/>
  <c r="K82" i="67"/>
  <c r="BZ82" i="67"/>
  <c r="BR82" i="67"/>
  <c r="BJ82" i="67"/>
  <c r="CL82" i="67"/>
  <c r="DP82" i="67"/>
  <c r="DH82" i="67"/>
  <c r="DW82" i="67"/>
  <c r="DY82" i="67"/>
  <c r="EX82" i="67"/>
  <c r="EP82" i="67"/>
  <c r="EH82" i="67"/>
  <c r="CV82" i="67"/>
  <c r="CO82" i="67"/>
  <c r="DU82" i="67"/>
  <c r="DM82" i="67"/>
  <c r="DE82" i="67"/>
  <c r="DX82" i="67"/>
  <c r="EY82" i="67"/>
  <c r="EQ82" i="67"/>
  <c r="EI82" i="67"/>
  <c r="FM82" i="67"/>
  <c r="GQ82" i="67"/>
  <c r="GI82" i="67"/>
  <c r="GA82" i="67"/>
  <c r="GY82" i="67"/>
  <c r="HS82" i="67"/>
  <c r="HK82" i="67"/>
  <c r="HX82" i="67"/>
  <c r="FH82" i="67"/>
  <c r="GR82" i="67"/>
  <c r="GJ82" i="67"/>
  <c r="GB82" i="67"/>
  <c r="GT82" i="67"/>
  <c r="GV82" i="67"/>
  <c r="HP82" i="67"/>
  <c r="HH82" i="67"/>
  <c r="ID82" i="67"/>
  <c r="IE82" i="67"/>
  <c r="IT82" i="67"/>
  <c r="IM82" i="67"/>
  <c r="JO82" i="67"/>
  <c r="JG82" i="67"/>
  <c r="IX82" i="67"/>
  <c r="IS82" i="67"/>
  <c r="JN82" i="67"/>
  <c r="JF82" i="67"/>
  <c r="KY82" i="67"/>
  <c r="KQ82" i="67"/>
  <c r="KH82" i="67"/>
  <c r="JY82" i="67"/>
  <c r="MC82" i="67"/>
  <c r="LU82" i="67"/>
  <c r="LD82" i="67"/>
  <c r="KV82" i="67"/>
  <c r="KE82" i="67"/>
  <c r="LP82" i="67"/>
  <c r="LZ82" i="67"/>
  <c r="NB82" i="67"/>
  <c r="MT82" i="67"/>
  <c r="AV82" i="67"/>
  <c r="AN82" i="67"/>
  <c r="AF82" i="67"/>
  <c r="X82" i="67"/>
  <c r="P82" i="67"/>
  <c r="CE82" i="67"/>
  <c r="BW82" i="67"/>
  <c r="BO82" i="67"/>
  <c r="BG82" i="67"/>
  <c r="BC82" i="67"/>
  <c r="AU82" i="67"/>
  <c r="AM82" i="67"/>
  <c r="AE82" i="67"/>
  <c r="W82" i="67"/>
  <c r="O82" i="67"/>
  <c r="CD82" i="67"/>
  <c r="BV82" i="67"/>
  <c r="BN82" i="67"/>
  <c r="BF82" i="67"/>
  <c r="CW82" i="67"/>
  <c r="CP82" i="67"/>
  <c r="CZ82" i="67"/>
  <c r="DT82" i="67"/>
  <c r="DL82" i="67"/>
  <c r="DD82" i="67"/>
  <c r="FB82" i="67"/>
  <c r="ET82" i="67"/>
  <c r="EL82" i="67"/>
  <c r="ED82" i="67"/>
  <c r="FQ82" i="67"/>
  <c r="CS82" i="67"/>
  <c r="CK82" i="67"/>
  <c r="DQ82" i="67"/>
  <c r="DI82" i="67"/>
  <c r="DA82" i="67"/>
  <c r="FC82" i="67"/>
  <c r="EU82" i="67"/>
  <c r="EM82" i="67"/>
  <c r="EE82" i="67"/>
  <c r="FP82" i="67"/>
  <c r="FI82" i="67"/>
  <c r="GM82" i="67"/>
  <c r="GE82" i="67"/>
  <c r="HC82" i="67"/>
  <c r="GU82" i="67"/>
  <c r="HO82" i="67"/>
  <c r="HG82" i="67"/>
  <c r="FL82" i="67"/>
  <c r="GN82" i="67"/>
  <c r="GF82" i="67"/>
  <c r="GZ82" i="67"/>
  <c r="HT82" i="67"/>
  <c r="HL82" i="67"/>
  <c r="IA82" i="67"/>
  <c r="IG82" i="67"/>
  <c r="IP82" i="67"/>
  <c r="II82" i="67"/>
  <c r="JS82" i="67"/>
  <c r="JK82" i="67"/>
  <c r="JC82" i="67"/>
  <c r="IO82" i="67"/>
  <c r="IJ82" i="67"/>
  <c r="JR82" i="67"/>
  <c r="JJ82" i="67"/>
  <c r="JA82" i="67"/>
  <c r="LI82" i="67"/>
  <c r="LC82" i="67"/>
  <c r="KU82" i="67"/>
  <c r="KM82" i="67"/>
  <c r="KD82" i="67"/>
  <c r="LQ82" i="67"/>
  <c r="LY82" i="67"/>
  <c r="LH82" i="67"/>
  <c r="KZ82" i="67"/>
  <c r="KR82" i="67"/>
  <c r="KI82" i="67"/>
  <c r="JZ82" i="67"/>
  <c r="LN82" i="67"/>
  <c r="LT82" i="67"/>
  <c r="MD82" i="67"/>
  <c r="LV82" i="67"/>
  <c r="MX82" i="67"/>
  <c r="MP82" i="67"/>
  <c r="ML82" i="67"/>
  <c r="MY82" i="67"/>
  <c r="MQ82" i="67"/>
  <c r="MI82" i="67"/>
  <c r="J82" i="67"/>
  <c r="AX82" i="67"/>
  <c r="AP82" i="67"/>
  <c r="AH82" i="67"/>
  <c r="Z82" i="67"/>
  <c r="R82" i="67"/>
  <c r="BE82" i="67"/>
  <c r="BY82" i="67"/>
  <c r="BQ82" i="67"/>
  <c r="BI82" i="67"/>
  <c r="I82" i="67"/>
  <c r="AW82" i="67"/>
  <c r="AO82" i="67"/>
  <c r="AG82" i="67"/>
  <c r="Y82" i="67"/>
  <c r="Q82" i="67"/>
  <c r="BX82" i="67"/>
  <c r="BP82" i="67"/>
  <c r="BH82" i="67"/>
  <c r="CR82" i="67"/>
  <c r="CJ82" i="67"/>
  <c r="DN82" i="67"/>
  <c r="DF82" i="67"/>
  <c r="FD82" i="67"/>
  <c r="EV82" i="67"/>
  <c r="EN82" i="67"/>
  <c r="EF82" i="67"/>
  <c r="CT82" i="67"/>
  <c r="CM82" i="67"/>
  <c r="DS82" i="67"/>
  <c r="DK82" i="67"/>
  <c r="DC82" i="67"/>
  <c r="FA82" i="67"/>
  <c r="ES82" i="67"/>
  <c r="EK82" i="67"/>
  <c r="FR82" i="67"/>
  <c r="FO82" i="67"/>
  <c r="FG82" i="67"/>
  <c r="GK82" i="67"/>
  <c r="GC82" i="67"/>
  <c r="HA82" i="67"/>
  <c r="HU82" i="67"/>
  <c r="HM82" i="67"/>
  <c r="IB82" i="67"/>
  <c r="FN82" i="67"/>
  <c r="FX82" i="67"/>
  <c r="GP82" i="67"/>
  <c r="GH82" i="67"/>
  <c r="FZ82" i="67"/>
  <c r="HB82" i="67"/>
  <c r="HN82" i="67"/>
  <c r="HW82" i="67"/>
  <c r="HY82" i="67"/>
  <c r="IV82" i="67"/>
  <c r="IN82" i="67"/>
  <c r="IK82" i="67"/>
  <c r="JM82" i="67"/>
  <c r="JE82" i="67"/>
  <c r="IQ82" i="67"/>
  <c r="IH82" i="67"/>
  <c r="JL82" i="67"/>
  <c r="JD82" i="67"/>
  <c r="LG82" i="67"/>
  <c r="LE82" i="67"/>
  <c r="KW82" i="67"/>
  <c r="KO82" i="67"/>
  <c r="KF82" i="67"/>
  <c r="JV82" i="67"/>
  <c r="MA82" i="67"/>
  <c r="LJ82" i="67"/>
  <c r="LB82" i="67"/>
  <c r="KT82" i="67"/>
  <c r="KL82" i="67"/>
  <c r="KB82" i="67"/>
  <c r="MF82" i="67"/>
  <c r="LX82" i="67"/>
  <c r="ND82" i="67"/>
  <c r="NF82" i="67"/>
  <c r="MU82" i="67"/>
  <c r="MM82" i="67"/>
  <c r="NG82" i="67"/>
  <c r="BB82" i="67"/>
  <c r="AT82" i="67"/>
  <c r="AL82" i="67"/>
  <c r="AD82" i="67"/>
  <c r="V82" i="67"/>
  <c r="N82" i="67"/>
  <c r="CC82" i="67"/>
  <c r="BU82" i="67"/>
  <c r="BM82" i="67"/>
  <c r="BA82" i="67"/>
  <c r="AS82" i="67"/>
  <c r="AK82" i="67"/>
  <c r="AC82" i="67"/>
  <c r="U82" i="67"/>
  <c r="M82" i="67"/>
  <c r="CF82" i="67"/>
  <c r="CB82" i="67"/>
  <c r="BT82" i="67"/>
  <c r="BL82" i="67"/>
  <c r="CH82" i="67"/>
  <c r="CU82" i="67"/>
  <c r="CN82" i="67"/>
  <c r="DR82" i="67"/>
  <c r="DJ82" i="67"/>
  <c r="DB82" i="67"/>
  <c r="EA82" i="67"/>
  <c r="EZ82" i="67"/>
  <c r="ER82" i="67"/>
  <c r="EJ82" i="67"/>
  <c r="FS82" i="67"/>
  <c r="CX82" i="67"/>
  <c r="CQ82" i="67"/>
  <c r="CI82" i="67"/>
  <c r="DO82" i="67"/>
  <c r="DG82" i="67"/>
  <c r="DZ82" i="67"/>
  <c r="EC82" i="67"/>
  <c r="EW82" i="67"/>
  <c r="EO82" i="67"/>
  <c r="EG82" i="67"/>
  <c r="FF82" i="67"/>
  <c r="FK82" i="67"/>
  <c r="GO82" i="67"/>
  <c r="GG82" i="67"/>
  <c r="FY82" i="67"/>
  <c r="GW82" i="67"/>
  <c r="HQ82" i="67"/>
  <c r="HI82" i="67"/>
  <c r="FJ82" i="67"/>
  <c r="GL82" i="67"/>
  <c r="GD82" i="67"/>
  <c r="GX82" i="67"/>
  <c r="HF82" i="67"/>
  <c r="HR82" i="67"/>
  <c r="HJ82" i="67"/>
  <c r="HZ82" i="67"/>
  <c r="IC82" i="67"/>
  <c r="IW82" i="67"/>
  <c r="IR82" i="67"/>
  <c r="IZ82" i="67"/>
  <c r="JQ82" i="67"/>
  <c r="JI82" i="67"/>
  <c r="JU82" i="67"/>
  <c r="IU82" i="67"/>
  <c r="IL82" i="67"/>
  <c r="JP82" i="67"/>
  <c r="JH82" i="67"/>
  <c r="LA82" i="67"/>
  <c r="KS82" i="67"/>
  <c r="KK82" i="67"/>
  <c r="KA82" i="67"/>
  <c r="LO82" i="67"/>
  <c r="LW82" i="67"/>
  <c r="KX82" i="67"/>
  <c r="KG82" i="67"/>
  <c r="MB82" i="67"/>
  <c r="MH82" i="67"/>
  <c r="MV82" i="67"/>
  <c r="MN82" i="67"/>
  <c r="NA82" i="67"/>
  <c r="MS82" i="67"/>
  <c r="MK82" i="67"/>
  <c r="NE82" i="67"/>
  <c r="H82" i="67"/>
  <c r="ME82" i="67"/>
  <c r="LF82" i="67"/>
  <c r="KP82" i="67"/>
  <c r="JX82" i="67"/>
  <c r="LR82" i="67"/>
  <c r="MZ82" i="67"/>
  <c r="MR82" i="67"/>
  <c r="MJ82" i="67"/>
  <c r="NH82" i="67"/>
  <c r="MW82" i="67"/>
  <c r="MO82" i="67"/>
  <c r="NI82" i="67"/>
  <c r="AZ81" i="67"/>
  <c r="AV81" i="67"/>
  <c r="AR81" i="67"/>
  <c r="AN81" i="67"/>
  <c r="AJ81" i="67"/>
  <c r="AF81" i="67"/>
  <c r="AB81" i="67"/>
  <c r="X81" i="67"/>
  <c r="T81" i="67"/>
  <c r="P81" i="67"/>
  <c r="L81" i="67"/>
  <c r="CE81" i="67"/>
  <c r="CA81" i="67"/>
  <c r="BW81" i="67"/>
  <c r="BS81" i="67"/>
  <c r="BO81" i="67"/>
  <c r="BK81" i="67"/>
  <c r="BG81" i="67"/>
  <c r="BC81" i="67"/>
  <c r="AY81" i="67"/>
  <c r="AU81" i="67"/>
  <c r="AQ81" i="67"/>
  <c r="AM81" i="67"/>
  <c r="AI81" i="67"/>
  <c r="AE81" i="67"/>
  <c r="AA81" i="67"/>
  <c r="W81" i="67"/>
  <c r="S81" i="67"/>
  <c r="O81" i="67"/>
  <c r="K81" i="67"/>
  <c r="CD81" i="67"/>
  <c r="BZ81" i="67"/>
  <c r="BV81" i="67"/>
  <c r="BR81" i="67"/>
  <c r="BN81" i="67"/>
  <c r="BJ81" i="67"/>
  <c r="BF81" i="67"/>
  <c r="CW81" i="67"/>
  <c r="CP81" i="67"/>
  <c r="CL81" i="67"/>
  <c r="CZ81" i="67"/>
  <c r="DT81" i="67"/>
  <c r="DP81" i="67"/>
  <c r="DL81" i="67"/>
  <c r="DH81" i="67"/>
  <c r="DD81" i="67"/>
  <c r="DW81" i="67"/>
  <c r="DY81" i="67"/>
  <c r="FB81" i="67"/>
  <c r="EX81" i="67"/>
  <c r="ET81" i="67"/>
  <c r="EP81" i="67"/>
  <c r="EL81" i="67"/>
  <c r="EH81" i="67"/>
  <c r="ED81" i="67"/>
  <c r="FQ81" i="67"/>
  <c r="DU81" i="67"/>
  <c r="DQ81" i="67"/>
  <c r="DM81" i="67"/>
  <c r="DI81" i="67"/>
  <c r="DE81" i="67"/>
  <c r="DA81" i="67"/>
  <c r="DX81" i="67"/>
  <c r="FC81" i="67"/>
  <c r="EY81" i="67"/>
  <c r="EU81" i="67"/>
  <c r="EQ81" i="67"/>
  <c r="EM81" i="67"/>
  <c r="EI81" i="67"/>
  <c r="EE81" i="67"/>
  <c r="FM81" i="67"/>
  <c r="FI81" i="67"/>
  <c r="GQ81" i="67"/>
  <c r="GM81" i="67"/>
  <c r="GI81" i="67"/>
  <c r="GE81" i="67"/>
  <c r="GA81" i="67"/>
  <c r="HC81" i="67"/>
  <c r="GY81" i="67"/>
  <c r="GU81" i="67"/>
  <c r="HS81" i="67"/>
  <c r="HO81" i="67"/>
  <c r="HK81" i="67"/>
  <c r="HG81" i="67"/>
  <c r="CV81" i="67"/>
  <c r="CS81" i="67"/>
  <c r="CO81" i="67"/>
  <c r="CK81" i="67"/>
  <c r="FP81" i="67"/>
  <c r="FL81" i="67"/>
  <c r="FH81" i="67"/>
  <c r="GZ81" i="67"/>
  <c r="GV81" i="67"/>
  <c r="IE81" i="67"/>
  <c r="IA81" i="67"/>
  <c r="JS81" i="67"/>
  <c r="JO81" i="67"/>
  <c r="JK81" i="67"/>
  <c r="JG81" i="67"/>
  <c r="JC81" i="67"/>
  <c r="IJ81" i="67"/>
  <c r="LC81" i="67"/>
  <c r="KY81" i="67"/>
  <c r="KU81" i="67"/>
  <c r="KQ81" i="67"/>
  <c r="KM81" i="67"/>
  <c r="KH81" i="67"/>
  <c r="KD81" i="67"/>
  <c r="JY81" i="67"/>
  <c r="LQ81" i="67"/>
  <c r="LN81" i="67"/>
  <c r="LP81" i="67"/>
  <c r="MD81" i="67"/>
  <c r="LZ81" i="67"/>
  <c r="LV81" i="67"/>
  <c r="MX81" i="67"/>
  <c r="MP81" i="67"/>
  <c r="NF81" i="67"/>
  <c r="CF81" i="67"/>
  <c r="HX81" i="67"/>
  <c r="GR81" i="67"/>
  <c r="GN81" i="67"/>
  <c r="GJ81" i="67"/>
  <c r="GF81" i="67"/>
  <c r="GB81" i="67"/>
  <c r="GT81" i="67"/>
  <c r="HT81" i="67"/>
  <c r="HP81" i="67"/>
  <c r="HL81" i="67"/>
  <c r="HH81" i="67"/>
  <c r="ID81" i="67"/>
  <c r="IG81" i="67"/>
  <c r="IT81" i="67"/>
  <c r="IP81" i="67"/>
  <c r="IM81" i="67"/>
  <c r="II81" i="67"/>
  <c r="IX81" i="67"/>
  <c r="IS81" i="67"/>
  <c r="IO81" i="67"/>
  <c r="JR81" i="67"/>
  <c r="JN81" i="67"/>
  <c r="JJ81" i="67"/>
  <c r="JF81" i="67"/>
  <c r="JA81" i="67"/>
  <c r="LI81" i="67"/>
  <c r="MC81" i="67"/>
  <c r="LY81" i="67"/>
  <c r="LU81" i="67"/>
  <c r="LH81" i="67"/>
  <c r="LD81" i="67"/>
  <c r="KZ81" i="67"/>
  <c r="KV81" i="67"/>
  <c r="KR81" i="67"/>
  <c r="KI81" i="67"/>
  <c r="KE81" i="67"/>
  <c r="JZ81" i="67"/>
  <c r="LT81" i="67"/>
  <c r="NB81" i="67"/>
  <c r="MT81" i="67"/>
  <c r="ML81" i="67"/>
  <c r="ND81" i="67"/>
  <c r="MY81" i="67"/>
  <c r="MU81" i="67"/>
  <c r="MQ81" i="67"/>
  <c r="MM81" i="67"/>
  <c r="MI81" i="67"/>
  <c r="NG81" i="67"/>
  <c r="J81" i="67"/>
  <c r="BB81" i="67"/>
  <c r="AX81" i="67"/>
  <c r="AT81" i="67"/>
  <c r="AP81" i="67"/>
  <c r="AL81" i="67"/>
  <c r="AH81" i="67"/>
  <c r="AD81" i="67"/>
  <c r="Z81" i="67"/>
  <c r="V81" i="67"/>
  <c r="R81" i="67"/>
  <c r="N81" i="67"/>
  <c r="BE81" i="67"/>
  <c r="CC81" i="67"/>
  <c r="BY81" i="67"/>
  <c r="BU81" i="67"/>
  <c r="BQ81" i="67"/>
  <c r="BM81" i="67"/>
  <c r="BI81" i="67"/>
  <c r="I81" i="67"/>
  <c r="BA81" i="67"/>
  <c r="AW81" i="67"/>
  <c r="AS81" i="67"/>
  <c r="AO81" i="67"/>
  <c r="AK81" i="67"/>
  <c r="AG81" i="67"/>
  <c r="AC81" i="67"/>
  <c r="Y81" i="67"/>
  <c r="U81" i="67"/>
  <c r="Q81" i="67"/>
  <c r="CB81" i="67"/>
  <c r="BX81" i="67"/>
  <c r="BT81" i="67"/>
  <c r="BP81" i="67"/>
  <c r="BL81" i="67"/>
  <c r="BH81" i="67"/>
  <c r="CH81" i="67"/>
  <c r="DR81" i="67"/>
  <c r="DN81" i="67"/>
  <c r="DJ81" i="67"/>
  <c r="DF81" i="67"/>
  <c r="DB81" i="67"/>
  <c r="EA81" i="67"/>
  <c r="CX81" i="67"/>
  <c r="CT81" i="67"/>
  <c r="CQ81" i="67"/>
  <c r="CM81" i="67"/>
  <c r="CI81" i="67"/>
  <c r="DS81" i="67"/>
  <c r="DO81" i="67"/>
  <c r="DK81" i="67"/>
  <c r="DG81" i="67"/>
  <c r="DC81" i="67"/>
  <c r="DZ81" i="67"/>
  <c r="EC81" i="67"/>
  <c r="FF81" i="67"/>
  <c r="FR81" i="67"/>
  <c r="IB81" i="67"/>
  <c r="FN81" i="67"/>
  <c r="FJ81" i="67"/>
  <c r="FX81" i="67"/>
  <c r="HB81" i="67"/>
  <c r="GX81" i="67"/>
  <c r="HF81" i="67"/>
  <c r="HR81" i="67"/>
  <c r="HN81" i="67"/>
  <c r="HJ81" i="67"/>
  <c r="HW81" i="67"/>
  <c r="HZ81" i="67"/>
  <c r="IC81" i="67"/>
  <c r="HY81" i="67"/>
  <c r="IK81" i="67"/>
  <c r="IZ81" i="67"/>
  <c r="JQ81" i="67"/>
  <c r="JM81" i="67"/>
  <c r="JI81" i="67"/>
  <c r="JE81" i="67"/>
  <c r="IU81" i="67"/>
  <c r="IQ81" i="67"/>
  <c r="IL81" i="67"/>
  <c r="IH81" i="67"/>
  <c r="JP81" i="67"/>
  <c r="JL81" i="67"/>
  <c r="JH81" i="67"/>
  <c r="JD81" i="67"/>
  <c r="LE81" i="67"/>
  <c r="LA81" i="67"/>
  <c r="KW81" i="67"/>
  <c r="KS81" i="67"/>
  <c r="KO81" i="67"/>
  <c r="KK81" i="67"/>
  <c r="KF81" i="67"/>
  <c r="KA81" i="67"/>
  <c r="JV81" i="67"/>
  <c r="LO81" i="67"/>
  <c r="LJ81" i="67"/>
  <c r="LF81" i="67"/>
  <c r="LB81" i="67"/>
  <c r="KX81" i="67"/>
  <c r="KT81" i="67"/>
  <c r="KP81" i="67"/>
  <c r="KL81" i="67"/>
  <c r="KG81" i="67"/>
  <c r="KB81" i="67"/>
  <c r="JX81" i="67"/>
  <c r="LR81" i="67"/>
  <c r="MF81" i="67"/>
  <c r="MB81" i="67"/>
  <c r="LX81" i="67"/>
  <c r="MZ81" i="67"/>
  <c r="MV81" i="67"/>
  <c r="MR81" i="67"/>
  <c r="MN81" i="67"/>
  <c r="MJ81" i="67"/>
  <c r="NH81" i="67"/>
  <c r="NA81" i="67"/>
  <c r="MW81" i="67"/>
  <c r="MS81" i="67"/>
  <c r="MO81" i="67"/>
  <c r="MK81" i="67"/>
  <c r="NI81" i="67"/>
  <c r="NE81" i="67"/>
  <c r="H81" i="67"/>
  <c r="M81" i="67"/>
  <c r="CU81" i="67"/>
  <c r="CR81" i="67"/>
  <c r="CN81" i="67"/>
  <c r="CJ81" i="67"/>
  <c r="FD81" i="67"/>
  <c r="EZ81" i="67"/>
  <c r="EV81" i="67"/>
  <c r="ER81" i="67"/>
  <c r="EN81" i="67"/>
  <c r="EJ81" i="67"/>
  <c r="EF81" i="67"/>
  <c r="FS81" i="67"/>
  <c r="FA81" i="67"/>
  <c r="EW81" i="67"/>
  <c r="ES81" i="67"/>
  <c r="EO81" i="67"/>
  <c r="EK81" i="67"/>
  <c r="EG81" i="67"/>
  <c r="FO81" i="67"/>
  <c r="FK81" i="67"/>
  <c r="FG81" i="67"/>
  <c r="GO81" i="67"/>
  <c r="GK81" i="67"/>
  <c r="GG81" i="67"/>
  <c r="GC81" i="67"/>
  <c r="FY81" i="67"/>
  <c r="HA81" i="67"/>
  <c r="GW81" i="67"/>
  <c r="HU81" i="67"/>
  <c r="HQ81" i="67"/>
  <c r="HM81" i="67"/>
  <c r="HI81" i="67"/>
  <c r="GP81" i="67"/>
  <c r="GL81" i="67"/>
  <c r="GH81" i="67"/>
  <c r="GD81" i="67"/>
  <c r="FZ81" i="67"/>
  <c r="IW81" i="67"/>
  <c r="IV81" i="67"/>
  <c r="IR81" i="67"/>
  <c r="IN81" i="67"/>
  <c r="JU81" i="67"/>
  <c r="LG81" i="67"/>
  <c r="ME81" i="67"/>
  <c r="MA81" i="67"/>
  <c r="LW81" i="67"/>
  <c r="MH81" i="67"/>
  <c r="HP24" i="4"/>
  <c r="HQ24" i="4"/>
  <c r="HR24" i="4"/>
  <c r="C17" i="67" s="1"/>
  <c r="HS24" i="4"/>
  <c r="C18" i="67" s="1"/>
  <c r="HT24" i="4"/>
  <c r="C19" i="67" s="1"/>
  <c r="HU24" i="4"/>
  <c r="C20" i="67" s="1"/>
  <c r="HV24" i="4"/>
  <c r="C21" i="67" s="1"/>
  <c r="HW24" i="4"/>
  <c r="C22" i="67" s="1"/>
  <c r="HX24" i="4"/>
  <c r="C23" i="67" s="1"/>
  <c r="HY24" i="4"/>
  <c r="C24" i="67" s="1"/>
  <c r="HZ24" i="4"/>
  <c r="C25" i="67" s="1"/>
  <c r="IA24" i="4"/>
  <c r="C26" i="67" s="1"/>
  <c r="IB24" i="4"/>
  <c r="C27" i="67" s="1"/>
  <c r="IC24" i="4"/>
  <c r="C28" i="67" s="1"/>
  <c r="ID24" i="4"/>
  <c r="C29" i="67" s="1"/>
  <c r="IE24" i="4"/>
  <c r="C30" i="67" s="1"/>
  <c r="IF24" i="4"/>
  <c r="C31" i="67" s="1"/>
  <c r="IG24" i="4"/>
  <c r="C32" i="67" s="1"/>
  <c r="LK32" i="67" l="1"/>
  <c r="KJ32" i="67"/>
  <c r="LL32" i="67"/>
  <c r="KN32" i="67"/>
  <c r="JW32" i="67"/>
  <c r="KC32" i="67"/>
  <c r="JB32" i="67"/>
  <c r="FU32" i="67"/>
  <c r="HD32" i="67"/>
  <c r="FT32" i="67"/>
  <c r="FV32" i="67"/>
  <c r="LK30" i="67"/>
  <c r="KJ30" i="67"/>
  <c r="LL30" i="67"/>
  <c r="KN30" i="67"/>
  <c r="JW30" i="67"/>
  <c r="KC30" i="67"/>
  <c r="JB30" i="67"/>
  <c r="FU30" i="67"/>
  <c r="HD30" i="67"/>
  <c r="FT30" i="67"/>
  <c r="FV30" i="67"/>
  <c r="LK28" i="67"/>
  <c r="KJ28" i="67"/>
  <c r="LL28" i="67"/>
  <c r="KN28" i="67"/>
  <c r="JW28" i="67"/>
  <c r="KC28" i="67"/>
  <c r="JB28" i="67"/>
  <c r="FU28" i="67"/>
  <c r="HD28" i="67"/>
  <c r="FT28" i="67"/>
  <c r="FV28" i="67"/>
  <c r="LK26" i="67"/>
  <c r="KJ26" i="67"/>
  <c r="LL26" i="67"/>
  <c r="KN26" i="67"/>
  <c r="JW26" i="67"/>
  <c r="KC26" i="67"/>
  <c r="JB26" i="67"/>
  <c r="FU26" i="67"/>
  <c r="HD26" i="67"/>
  <c r="FT26" i="67"/>
  <c r="FV26" i="67"/>
  <c r="LK24" i="67"/>
  <c r="KJ24" i="67"/>
  <c r="LL24" i="67"/>
  <c r="KN24" i="67"/>
  <c r="JW24" i="67"/>
  <c r="KC24" i="67"/>
  <c r="JB24" i="67"/>
  <c r="FU24" i="67"/>
  <c r="HD24" i="67"/>
  <c r="FT24" i="67"/>
  <c r="FV24" i="67"/>
  <c r="LK22" i="67"/>
  <c r="KJ22" i="67"/>
  <c r="LL22" i="67"/>
  <c r="KN22" i="67"/>
  <c r="JW22" i="67"/>
  <c r="KC22" i="67"/>
  <c r="JB22" i="67"/>
  <c r="FU22" i="67"/>
  <c r="HD22" i="67"/>
  <c r="FT22" i="67"/>
  <c r="FV22" i="67"/>
  <c r="LK20" i="67"/>
  <c r="KJ20" i="67"/>
  <c r="LL20" i="67"/>
  <c r="KN20" i="67"/>
  <c r="JW20" i="67"/>
  <c r="KC20" i="67"/>
  <c r="JB20" i="67"/>
  <c r="FU20" i="67"/>
  <c r="HD20" i="67"/>
  <c r="FT20" i="67"/>
  <c r="FV20" i="67"/>
  <c r="LK18" i="67"/>
  <c r="KJ18" i="67"/>
  <c r="LL18" i="67"/>
  <c r="KN18" i="67"/>
  <c r="JW18" i="67"/>
  <c r="KC18" i="67"/>
  <c r="JB18" i="67"/>
  <c r="FU18" i="67"/>
  <c r="HD18" i="67"/>
  <c r="FT18" i="67"/>
  <c r="FV18" i="67"/>
  <c r="LK31" i="67"/>
  <c r="KN31" i="67"/>
  <c r="LL31" i="67"/>
  <c r="KJ31" i="67"/>
  <c r="KC31" i="67"/>
  <c r="JW31" i="67"/>
  <c r="HD31" i="67"/>
  <c r="FT31" i="67"/>
  <c r="FV31" i="67"/>
  <c r="JB31" i="67"/>
  <c r="FU31" i="67"/>
  <c r="LK29" i="67"/>
  <c r="KN29" i="67"/>
  <c r="LL29" i="67"/>
  <c r="KJ29" i="67"/>
  <c r="KC29" i="67"/>
  <c r="JW29" i="67"/>
  <c r="HD29" i="67"/>
  <c r="FT29" i="67"/>
  <c r="FV29" i="67"/>
  <c r="JB29" i="67"/>
  <c r="FU29" i="67"/>
  <c r="LK27" i="67"/>
  <c r="KN27" i="67"/>
  <c r="LL27" i="67"/>
  <c r="KJ27" i="67"/>
  <c r="KC27" i="67"/>
  <c r="JW27" i="67"/>
  <c r="HD27" i="67"/>
  <c r="FT27" i="67"/>
  <c r="FV27" i="67"/>
  <c r="JB27" i="67"/>
  <c r="FU27" i="67"/>
  <c r="LK25" i="67"/>
  <c r="KN25" i="67"/>
  <c r="LL25" i="67"/>
  <c r="KJ25" i="67"/>
  <c r="KC25" i="67"/>
  <c r="JW25" i="67"/>
  <c r="HD25" i="67"/>
  <c r="FT25" i="67"/>
  <c r="FV25" i="67"/>
  <c r="JB25" i="67"/>
  <c r="FU25" i="67"/>
  <c r="LK23" i="67"/>
  <c r="KN23" i="67"/>
  <c r="LL23" i="67"/>
  <c r="KJ23" i="67"/>
  <c r="KC23" i="67"/>
  <c r="JW23" i="67"/>
  <c r="HD23" i="67"/>
  <c r="FT23" i="67"/>
  <c r="FV23" i="67"/>
  <c r="JB23" i="67"/>
  <c r="FU23" i="67"/>
  <c r="LK21" i="67"/>
  <c r="KN21" i="67"/>
  <c r="LL21" i="67"/>
  <c r="KJ21" i="67"/>
  <c r="KC21" i="67"/>
  <c r="JW21" i="67"/>
  <c r="HD21" i="67"/>
  <c r="FT21" i="67"/>
  <c r="FV21" i="67"/>
  <c r="JB21" i="67"/>
  <c r="FU21" i="67"/>
  <c r="LK19" i="67"/>
  <c r="KN19" i="67"/>
  <c r="LL19" i="67"/>
  <c r="KJ19" i="67"/>
  <c r="KC19" i="67"/>
  <c r="JW19" i="67"/>
  <c r="HD19" i="67"/>
  <c r="FT19" i="67"/>
  <c r="FV19" i="67"/>
  <c r="JB19" i="67"/>
  <c r="FU19" i="67"/>
  <c r="LK17" i="67"/>
  <c r="KN17" i="67"/>
  <c r="LL17" i="67"/>
  <c r="KJ17" i="67"/>
  <c r="KC17" i="67"/>
  <c r="JW17" i="67"/>
  <c r="HD17" i="67"/>
  <c r="FT17" i="67"/>
  <c r="FV17" i="67"/>
  <c r="JB17" i="67"/>
  <c r="FU17" i="67"/>
  <c r="LM110" i="67"/>
  <c r="G109" i="67"/>
  <c r="GS49" i="67"/>
  <c r="G49" i="67"/>
  <c r="LM49" i="67"/>
  <c r="NH32" i="67"/>
  <c r="NG32" i="67"/>
  <c r="MI32" i="67"/>
  <c r="MM32" i="67"/>
  <c r="MQ32" i="67"/>
  <c r="MU32" i="67"/>
  <c r="MY32" i="67"/>
  <c r="MJ32" i="67"/>
  <c r="MN32" i="67"/>
  <c r="MR32" i="67"/>
  <c r="MV32" i="67"/>
  <c r="MZ32" i="67"/>
  <c r="LX32" i="67"/>
  <c r="MB32" i="67"/>
  <c r="MF32" i="67"/>
  <c r="LU32" i="67"/>
  <c r="LY32" i="67"/>
  <c r="MC32" i="67"/>
  <c r="LP32" i="67"/>
  <c r="JX32" i="67"/>
  <c r="KB32" i="67"/>
  <c r="KG32" i="67"/>
  <c r="KL32" i="67"/>
  <c r="KP32" i="67"/>
  <c r="KT32" i="67"/>
  <c r="KX32" i="67"/>
  <c r="LB32" i="67"/>
  <c r="LF32" i="67"/>
  <c r="LJ32" i="67"/>
  <c r="LQ32" i="67"/>
  <c r="JY32" i="67"/>
  <c r="KD32" i="67"/>
  <c r="KH32" i="67"/>
  <c r="KM32" i="67"/>
  <c r="KQ32" i="67"/>
  <c r="KU32" i="67"/>
  <c r="KY32" i="67"/>
  <c r="LC32" i="67"/>
  <c r="LG32" i="67"/>
  <c r="JC32" i="67"/>
  <c r="JG32" i="67"/>
  <c r="JK32" i="67"/>
  <c r="JO32" i="67"/>
  <c r="JS32" i="67"/>
  <c r="JD32" i="67"/>
  <c r="JH32" i="67"/>
  <c r="JL32" i="67"/>
  <c r="JP32" i="67"/>
  <c r="II32" i="67"/>
  <c r="IM32" i="67"/>
  <c r="IQ32" i="67"/>
  <c r="IU32" i="67"/>
  <c r="HX32" i="67"/>
  <c r="IB32" i="67"/>
  <c r="HG32" i="67"/>
  <c r="HK32" i="67"/>
  <c r="HO32" i="67"/>
  <c r="HS32" i="67"/>
  <c r="IH32" i="67"/>
  <c r="IL32" i="67"/>
  <c r="IP32" i="67"/>
  <c r="IT32" i="67"/>
  <c r="HY32" i="67"/>
  <c r="IC32" i="67"/>
  <c r="HH32" i="67"/>
  <c r="HL32" i="67"/>
  <c r="HP32" i="67"/>
  <c r="HT32" i="67"/>
  <c r="GX32" i="67"/>
  <c r="HB32" i="67"/>
  <c r="GA32" i="67"/>
  <c r="GE32" i="67"/>
  <c r="GI32" i="67"/>
  <c r="GM32" i="67"/>
  <c r="GQ32" i="67"/>
  <c r="FI32" i="67"/>
  <c r="FM32" i="67"/>
  <c r="FQ32" i="67"/>
  <c r="ED32" i="67"/>
  <c r="EH32" i="67"/>
  <c r="EL32" i="67"/>
  <c r="EP32" i="67"/>
  <c r="ET32" i="67"/>
  <c r="EX32" i="67"/>
  <c r="FB32" i="67"/>
  <c r="DX32" i="67"/>
  <c r="GU32" i="67"/>
  <c r="GY32" i="67"/>
  <c r="HC32" i="67"/>
  <c r="GB32" i="67"/>
  <c r="GF32" i="67"/>
  <c r="GJ32" i="67"/>
  <c r="GN32" i="67"/>
  <c r="GR32" i="67"/>
  <c r="FJ32" i="67"/>
  <c r="FN32" i="67"/>
  <c r="FR32" i="67"/>
  <c r="EE32" i="67"/>
  <c r="EI32" i="67"/>
  <c r="EM32" i="67"/>
  <c r="EQ32" i="67"/>
  <c r="EU32" i="67"/>
  <c r="EY32" i="67"/>
  <c r="FC32" i="67"/>
  <c r="DB32" i="67"/>
  <c r="DF32" i="67"/>
  <c r="DJ32" i="67"/>
  <c r="DN32" i="67"/>
  <c r="DR32" i="67"/>
  <c r="CK32" i="67"/>
  <c r="CO32" i="67"/>
  <c r="CS32" i="67"/>
  <c r="CV32" i="67"/>
  <c r="BG32" i="67"/>
  <c r="BK32" i="67"/>
  <c r="BO32" i="67"/>
  <c r="BS32" i="67"/>
  <c r="BW32" i="67"/>
  <c r="CA32" i="67"/>
  <c r="CE32" i="67"/>
  <c r="JU32" i="67"/>
  <c r="DA32" i="67"/>
  <c r="DE32" i="67"/>
  <c r="DI32" i="67"/>
  <c r="DM32" i="67"/>
  <c r="DQ32" i="67"/>
  <c r="DU32" i="67"/>
  <c r="CL32" i="67"/>
  <c r="CP32" i="67"/>
  <c r="CW32" i="67"/>
  <c r="BF32" i="67"/>
  <c r="BJ32" i="67"/>
  <c r="BN32" i="67"/>
  <c r="BR32" i="67"/>
  <c r="BV32" i="67"/>
  <c r="BZ32" i="67"/>
  <c r="CD32" i="67"/>
  <c r="LT32" i="67"/>
  <c r="IZ32" i="67"/>
  <c r="GT32" i="67"/>
  <c r="DW32" i="67"/>
  <c r="BE32" i="67"/>
  <c r="K32" i="67"/>
  <c r="O32" i="67"/>
  <c r="S32" i="67"/>
  <c r="W32" i="67"/>
  <c r="AA32" i="67"/>
  <c r="AE32" i="67"/>
  <c r="AI32" i="67"/>
  <c r="AM32" i="67"/>
  <c r="AQ32" i="67"/>
  <c r="AU32" i="67"/>
  <c r="AY32" i="67"/>
  <c r="BC32" i="67"/>
  <c r="HF32" i="67"/>
  <c r="EC32" i="67"/>
  <c r="J32" i="67"/>
  <c r="N32" i="67"/>
  <c r="R32" i="67"/>
  <c r="V32" i="67"/>
  <c r="Z32" i="67"/>
  <c r="AD32" i="67"/>
  <c r="AH32" i="67"/>
  <c r="AL32" i="67"/>
  <c r="AP32" i="67"/>
  <c r="AT32" i="67"/>
  <c r="AX32" i="67"/>
  <c r="BB32" i="67"/>
  <c r="NF32" i="67"/>
  <c r="NE32" i="67"/>
  <c r="NI32" i="67"/>
  <c r="MK32" i="67"/>
  <c r="MO32" i="67"/>
  <c r="MS32" i="67"/>
  <c r="MW32" i="67"/>
  <c r="NA32" i="67"/>
  <c r="ML32" i="67"/>
  <c r="MP32" i="67"/>
  <c r="MT32" i="67"/>
  <c r="MX32" i="67"/>
  <c r="NB32" i="67"/>
  <c r="LV32" i="67"/>
  <c r="LZ32" i="67"/>
  <c r="MD32" i="67"/>
  <c r="LW32" i="67"/>
  <c r="MA32" i="67"/>
  <c r="ME32" i="67"/>
  <c r="LR32" i="67"/>
  <c r="JZ32" i="67"/>
  <c r="KE32" i="67"/>
  <c r="KI32" i="67"/>
  <c r="KR32" i="67"/>
  <c r="KV32" i="67"/>
  <c r="KZ32" i="67"/>
  <c r="LD32" i="67"/>
  <c r="LH32" i="67"/>
  <c r="LO32" i="67"/>
  <c r="JV32" i="67"/>
  <c r="KA32" i="67"/>
  <c r="KF32" i="67"/>
  <c r="KK32" i="67"/>
  <c r="KO32" i="67"/>
  <c r="KS32" i="67"/>
  <c r="KW32" i="67"/>
  <c r="LA32" i="67"/>
  <c r="LE32" i="67"/>
  <c r="LI32" i="67"/>
  <c r="JE32" i="67"/>
  <c r="JI32" i="67"/>
  <c r="JM32" i="67"/>
  <c r="JQ32" i="67"/>
  <c r="JA32" i="67"/>
  <c r="JF32" i="67"/>
  <c r="JJ32" i="67"/>
  <c r="JN32" i="67"/>
  <c r="JR32" i="67"/>
  <c r="IK32" i="67"/>
  <c r="IO32" i="67"/>
  <c r="IS32" i="67"/>
  <c r="IX32" i="67"/>
  <c r="HZ32" i="67"/>
  <c r="ID32" i="67"/>
  <c r="HI32" i="67"/>
  <c r="HM32" i="67"/>
  <c r="HQ32" i="67"/>
  <c r="HU32" i="67"/>
  <c r="IJ32" i="67"/>
  <c r="IN32" i="67"/>
  <c r="IR32" i="67"/>
  <c r="IV32" i="67"/>
  <c r="IW32" i="67"/>
  <c r="IA32" i="67"/>
  <c r="IE32" i="67"/>
  <c r="HJ32" i="67"/>
  <c r="HN32" i="67"/>
  <c r="HR32" i="67"/>
  <c r="GV32" i="67"/>
  <c r="GZ32" i="67"/>
  <c r="FY32" i="67"/>
  <c r="GC32" i="67"/>
  <c r="GG32" i="67"/>
  <c r="GK32" i="67"/>
  <c r="GO32" i="67"/>
  <c r="FG32" i="67"/>
  <c r="FK32" i="67"/>
  <c r="FO32" i="67"/>
  <c r="FS32" i="67"/>
  <c r="EF32" i="67"/>
  <c r="EJ32" i="67"/>
  <c r="EN32" i="67"/>
  <c r="ER32" i="67"/>
  <c r="EV32" i="67"/>
  <c r="EZ32" i="67"/>
  <c r="FD32" i="67"/>
  <c r="DZ32" i="67"/>
  <c r="GW32" i="67"/>
  <c r="HA32" i="67"/>
  <c r="FZ32" i="67"/>
  <c r="GD32" i="67"/>
  <c r="GH32" i="67"/>
  <c r="GL32" i="67"/>
  <c r="GP32" i="67"/>
  <c r="FH32" i="67"/>
  <c r="FL32" i="67"/>
  <c r="FP32" i="67"/>
  <c r="EG32" i="67"/>
  <c r="EK32" i="67"/>
  <c r="EO32" i="67"/>
  <c r="ES32" i="67"/>
  <c r="EW32" i="67"/>
  <c r="FA32" i="67"/>
  <c r="EA32" i="67"/>
  <c r="DD32" i="67"/>
  <c r="DH32" i="67"/>
  <c r="DL32" i="67"/>
  <c r="DP32" i="67"/>
  <c r="DT32" i="67"/>
  <c r="CI32" i="67"/>
  <c r="CM32" i="67"/>
  <c r="CQ32" i="67"/>
  <c r="CT32" i="67"/>
  <c r="CX32" i="67"/>
  <c r="BI32" i="67"/>
  <c r="BM32" i="67"/>
  <c r="BQ32" i="67"/>
  <c r="BU32" i="67"/>
  <c r="BY32" i="67"/>
  <c r="CC32" i="67"/>
  <c r="ND32" i="67"/>
  <c r="DY32" i="67"/>
  <c r="DC32" i="67"/>
  <c r="DG32" i="67"/>
  <c r="DK32" i="67"/>
  <c r="DO32" i="67"/>
  <c r="DS32" i="67"/>
  <c r="CJ32" i="67"/>
  <c r="CN32" i="67"/>
  <c r="CR32" i="67"/>
  <c r="CU32" i="67"/>
  <c r="CF32" i="67"/>
  <c r="BH32" i="67"/>
  <c r="BL32" i="67"/>
  <c r="BP32" i="67"/>
  <c r="BT32" i="67"/>
  <c r="BX32" i="67"/>
  <c r="CB32" i="67"/>
  <c r="MH32" i="67"/>
  <c r="LN32" i="67"/>
  <c r="HW32" i="67"/>
  <c r="FF32" i="67"/>
  <c r="CH32" i="67"/>
  <c r="I32" i="67"/>
  <c r="M32" i="67"/>
  <c r="Q32" i="67"/>
  <c r="U32" i="67"/>
  <c r="Y32" i="67"/>
  <c r="AC32" i="67"/>
  <c r="AG32" i="67"/>
  <c r="AK32" i="67"/>
  <c r="AO32" i="67"/>
  <c r="AS32" i="67"/>
  <c r="AW32" i="67"/>
  <c r="BA32" i="67"/>
  <c r="IG32" i="67"/>
  <c r="FX32" i="67"/>
  <c r="CZ32" i="67"/>
  <c r="L32" i="67"/>
  <c r="P32" i="67"/>
  <c r="T32" i="67"/>
  <c r="X32" i="67"/>
  <c r="AB32" i="67"/>
  <c r="AF32" i="67"/>
  <c r="AJ32" i="67"/>
  <c r="AN32" i="67"/>
  <c r="AR32" i="67"/>
  <c r="AV32" i="67"/>
  <c r="AZ32" i="67"/>
  <c r="H32" i="67"/>
  <c r="NH30" i="67"/>
  <c r="NG30" i="67"/>
  <c r="MI30" i="67"/>
  <c r="MM30" i="67"/>
  <c r="MQ30" i="67"/>
  <c r="MU30" i="67"/>
  <c r="MY30" i="67"/>
  <c r="MJ30" i="67"/>
  <c r="MN30" i="67"/>
  <c r="MR30" i="67"/>
  <c r="MV30" i="67"/>
  <c r="MZ30" i="67"/>
  <c r="LX30" i="67"/>
  <c r="MB30" i="67"/>
  <c r="MF30" i="67"/>
  <c r="LU30" i="67"/>
  <c r="LY30" i="67"/>
  <c r="MC30" i="67"/>
  <c r="LP30" i="67"/>
  <c r="JX30" i="67"/>
  <c r="KB30" i="67"/>
  <c r="KG30" i="67"/>
  <c r="KL30" i="67"/>
  <c r="KP30" i="67"/>
  <c r="KT30" i="67"/>
  <c r="NF30" i="67"/>
  <c r="NE30" i="67"/>
  <c r="NI30" i="67"/>
  <c r="MK30" i="67"/>
  <c r="MO30" i="67"/>
  <c r="MS30" i="67"/>
  <c r="MW30" i="67"/>
  <c r="NA30" i="67"/>
  <c r="ML30" i="67"/>
  <c r="MP30" i="67"/>
  <c r="MT30" i="67"/>
  <c r="MX30" i="67"/>
  <c r="NB30" i="67"/>
  <c r="LV30" i="67"/>
  <c r="LZ30" i="67"/>
  <c r="MD30" i="67"/>
  <c r="LW30" i="67"/>
  <c r="MA30" i="67"/>
  <c r="ME30" i="67"/>
  <c r="LR30" i="67"/>
  <c r="JZ30" i="67"/>
  <c r="KE30" i="67"/>
  <c r="KI30" i="67"/>
  <c r="KR30" i="67"/>
  <c r="KV30" i="67"/>
  <c r="KX30" i="67"/>
  <c r="LB30" i="67"/>
  <c r="LF30" i="67"/>
  <c r="LJ30" i="67"/>
  <c r="LQ30" i="67"/>
  <c r="JY30" i="67"/>
  <c r="KD30" i="67"/>
  <c r="KH30" i="67"/>
  <c r="KM30" i="67"/>
  <c r="KQ30" i="67"/>
  <c r="KU30" i="67"/>
  <c r="KY30" i="67"/>
  <c r="LC30" i="67"/>
  <c r="LG30" i="67"/>
  <c r="JC30" i="67"/>
  <c r="JG30" i="67"/>
  <c r="JK30" i="67"/>
  <c r="JO30" i="67"/>
  <c r="JS30" i="67"/>
  <c r="JD30" i="67"/>
  <c r="JH30" i="67"/>
  <c r="JL30" i="67"/>
  <c r="JP30" i="67"/>
  <c r="II30" i="67"/>
  <c r="IM30" i="67"/>
  <c r="IQ30" i="67"/>
  <c r="IU30" i="67"/>
  <c r="HX30" i="67"/>
  <c r="IB30" i="67"/>
  <c r="HG30" i="67"/>
  <c r="HK30" i="67"/>
  <c r="HO30" i="67"/>
  <c r="HS30" i="67"/>
  <c r="IH30" i="67"/>
  <c r="IL30" i="67"/>
  <c r="IP30" i="67"/>
  <c r="IT30" i="67"/>
  <c r="HY30" i="67"/>
  <c r="IC30" i="67"/>
  <c r="HH30" i="67"/>
  <c r="HL30" i="67"/>
  <c r="HP30" i="67"/>
  <c r="HT30" i="67"/>
  <c r="GX30" i="67"/>
  <c r="HB30" i="67"/>
  <c r="GA30" i="67"/>
  <c r="GE30" i="67"/>
  <c r="GI30" i="67"/>
  <c r="GM30" i="67"/>
  <c r="GQ30" i="67"/>
  <c r="FI30" i="67"/>
  <c r="FM30" i="67"/>
  <c r="FQ30" i="67"/>
  <c r="ED30" i="67"/>
  <c r="EH30" i="67"/>
  <c r="EL30" i="67"/>
  <c r="EP30" i="67"/>
  <c r="ET30" i="67"/>
  <c r="EX30" i="67"/>
  <c r="FB30" i="67"/>
  <c r="DX30" i="67"/>
  <c r="GU30" i="67"/>
  <c r="GY30" i="67"/>
  <c r="HC30" i="67"/>
  <c r="GB30" i="67"/>
  <c r="GF30" i="67"/>
  <c r="GJ30" i="67"/>
  <c r="GN30" i="67"/>
  <c r="GR30" i="67"/>
  <c r="FJ30" i="67"/>
  <c r="FN30" i="67"/>
  <c r="FR30" i="67"/>
  <c r="EE30" i="67"/>
  <c r="EI30" i="67"/>
  <c r="EM30" i="67"/>
  <c r="EQ30" i="67"/>
  <c r="EU30" i="67"/>
  <c r="EY30" i="67"/>
  <c r="FC30" i="67"/>
  <c r="DB30" i="67"/>
  <c r="DF30" i="67"/>
  <c r="DJ30" i="67"/>
  <c r="DN30" i="67"/>
  <c r="DR30" i="67"/>
  <c r="CK30" i="67"/>
  <c r="CO30" i="67"/>
  <c r="CS30" i="67"/>
  <c r="CV30" i="67"/>
  <c r="BG30" i="67"/>
  <c r="BK30" i="67"/>
  <c r="BO30" i="67"/>
  <c r="BS30" i="67"/>
  <c r="BW30" i="67"/>
  <c r="CA30" i="67"/>
  <c r="CE30" i="67"/>
  <c r="JU30" i="67"/>
  <c r="DA30" i="67"/>
  <c r="DE30" i="67"/>
  <c r="DI30" i="67"/>
  <c r="DM30" i="67"/>
  <c r="DQ30" i="67"/>
  <c r="DU30" i="67"/>
  <c r="CL30" i="67"/>
  <c r="CP30" i="67"/>
  <c r="CW30" i="67"/>
  <c r="BF30" i="67"/>
  <c r="BJ30" i="67"/>
  <c r="BN30" i="67"/>
  <c r="BR30" i="67"/>
  <c r="BV30" i="67"/>
  <c r="BZ30" i="67"/>
  <c r="CD30" i="67"/>
  <c r="LT30" i="67"/>
  <c r="IZ30" i="67"/>
  <c r="GT30" i="67"/>
  <c r="DW30" i="67"/>
  <c r="BE30" i="67"/>
  <c r="K30" i="67"/>
  <c r="O30" i="67"/>
  <c r="S30" i="67"/>
  <c r="W30" i="67"/>
  <c r="AA30" i="67"/>
  <c r="AE30" i="67"/>
  <c r="AI30" i="67"/>
  <c r="AM30" i="67"/>
  <c r="AQ30" i="67"/>
  <c r="AU30" i="67"/>
  <c r="AY30" i="67"/>
  <c r="BC30" i="67"/>
  <c r="HF30" i="67"/>
  <c r="EC30" i="67"/>
  <c r="J30" i="67"/>
  <c r="N30" i="67"/>
  <c r="R30" i="67"/>
  <c r="V30" i="67"/>
  <c r="Z30" i="67"/>
  <c r="AD30" i="67"/>
  <c r="AH30" i="67"/>
  <c r="AL30" i="67"/>
  <c r="AP30" i="67"/>
  <c r="AT30" i="67"/>
  <c r="AX30" i="67"/>
  <c r="BB30" i="67"/>
  <c r="KZ30" i="67"/>
  <c r="LD30" i="67"/>
  <c r="LH30" i="67"/>
  <c r="LO30" i="67"/>
  <c r="JV30" i="67"/>
  <c r="KA30" i="67"/>
  <c r="KF30" i="67"/>
  <c r="KK30" i="67"/>
  <c r="KO30" i="67"/>
  <c r="KS30" i="67"/>
  <c r="KW30" i="67"/>
  <c r="LA30" i="67"/>
  <c r="LE30" i="67"/>
  <c r="LI30" i="67"/>
  <c r="JE30" i="67"/>
  <c r="JI30" i="67"/>
  <c r="JM30" i="67"/>
  <c r="JQ30" i="67"/>
  <c r="JA30" i="67"/>
  <c r="JF30" i="67"/>
  <c r="JJ30" i="67"/>
  <c r="JN30" i="67"/>
  <c r="JR30" i="67"/>
  <c r="IK30" i="67"/>
  <c r="IO30" i="67"/>
  <c r="IS30" i="67"/>
  <c r="IX30" i="67"/>
  <c r="HZ30" i="67"/>
  <c r="ID30" i="67"/>
  <c r="HI30" i="67"/>
  <c r="HM30" i="67"/>
  <c r="HQ30" i="67"/>
  <c r="HU30" i="67"/>
  <c r="IJ30" i="67"/>
  <c r="IN30" i="67"/>
  <c r="IR30" i="67"/>
  <c r="IV30" i="67"/>
  <c r="IW30" i="67"/>
  <c r="IA30" i="67"/>
  <c r="IE30" i="67"/>
  <c r="HJ30" i="67"/>
  <c r="HN30" i="67"/>
  <c r="HR30" i="67"/>
  <c r="GV30" i="67"/>
  <c r="GZ30" i="67"/>
  <c r="FY30" i="67"/>
  <c r="GC30" i="67"/>
  <c r="GG30" i="67"/>
  <c r="GK30" i="67"/>
  <c r="GO30" i="67"/>
  <c r="FG30" i="67"/>
  <c r="FK30" i="67"/>
  <c r="FO30" i="67"/>
  <c r="FS30" i="67"/>
  <c r="EF30" i="67"/>
  <c r="EJ30" i="67"/>
  <c r="EN30" i="67"/>
  <c r="ER30" i="67"/>
  <c r="EV30" i="67"/>
  <c r="EZ30" i="67"/>
  <c r="FD30" i="67"/>
  <c r="DZ30" i="67"/>
  <c r="GW30" i="67"/>
  <c r="HA30" i="67"/>
  <c r="FZ30" i="67"/>
  <c r="GD30" i="67"/>
  <c r="GH30" i="67"/>
  <c r="GL30" i="67"/>
  <c r="GP30" i="67"/>
  <c r="FH30" i="67"/>
  <c r="FL30" i="67"/>
  <c r="FP30" i="67"/>
  <c r="EG30" i="67"/>
  <c r="EK30" i="67"/>
  <c r="EO30" i="67"/>
  <c r="ES30" i="67"/>
  <c r="EW30" i="67"/>
  <c r="FA30" i="67"/>
  <c r="EA30" i="67"/>
  <c r="DD30" i="67"/>
  <c r="DH30" i="67"/>
  <c r="DL30" i="67"/>
  <c r="DP30" i="67"/>
  <c r="DT30" i="67"/>
  <c r="CI30" i="67"/>
  <c r="CM30" i="67"/>
  <c r="CQ30" i="67"/>
  <c r="CT30" i="67"/>
  <c r="CX30" i="67"/>
  <c r="BI30" i="67"/>
  <c r="BM30" i="67"/>
  <c r="BQ30" i="67"/>
  <c r="BU30" i="67"/>
  <c r="BY30" i="67"/>
  <c r="CC30" i="67"/>
  <c r="ND30" i="67"/>
  <c r="DY30" i="67"/>
  <c r="DC30" i="67"/>
  <c r="DG30" i="67"/>
  <c r="DK30" i="67"/>
  <c r="DO30" i="67"/>
  <c r="DS30" i="67"/>
  <c r="CJ30" i="67"/>
  <c r="CN30" i="67"/>
  <c r="CR30" i="67"/>
  <c r="CU30" i="67"/>
  <c r="CF30" i="67"/>
  <c r="BH30" i="67"/>
  <c r="BL30" i="67"/>
  <c r="BP30" i="67"/>
  <c r="BT30" i="67"/>
  <c r="BX30" i="67"/>
  <c r="CB30" i="67"/>
  <c r="MH30" i="67"/>
  <c r="LN30" i="67"/>
  <c r="HW30" i="67"/>
  <c r="FF30" i="67"/>
  <c r="CH30" i="67"/>
  <c r="I30" i="67"/>
  <c r="M30" i="67"/>
  <c r="Q30" i="67"/>
  <c r="U30" i="67"/>
  <c r="Y30" i="67"/>
  <c r="AC30" i="67"/>
  <c r="AG30" i="67"/>
  <c r="AK30" i="67"/>
  <c r="AO30" i="67"/>
  <c r="AS30" i="67"/>
  <c r="AW30" i="67"/>
  <c r="BA30" i="67"/>
  <c r="IG30" i="67"/>
  <c r="FX30" i="67"/>
  <c r="CZ30" i="67"/>
  <c r="L30" i="67"/>
  <c r="P30" i="67"/>
  <c r="T30" i="67"/>
  <c r="X30" i="67"/>
  <c r="AB30" i="67"/>
  <c r="AF30" i="67"/>
  <c r="AJ30" i="67"/>
  <c r="AN30" i="67"/>
  <c r="AR30" i="67"/>
  <c r="AV30" i="67"/>
  <c r="AZ30" i="67"/>
  <c r="H30" i="67"/>
  <c r="NH28" i="67"/>
  <c r="NG28" i="67"/>
  <c r="MI28" i="67"/>
  <c r="MM28" i="67"/>
  <c r="MQ28" i="67"/>
  <c r="MU28" i="67"/>
  <c r="MY28" i="67"/>
  <c r="MJ28" i="67"/>
  <c r="MN28" i="67"/>
  <c r="MR28" i="67"/>
  <c r="MV28" i="67"/>
  <c r="MZ28" i="67"/>
  <c r="LX28" i="67"/>
  <c r="MB28" i="67"/>
  <c r="MF28" i="67"/>
  <c r="LU28" i="67"/>
  <c r="LY28" i="67"/>
  <c r="MC28" i="67"/>
  <c r="LP28" i="67"/>
  <c r="JX28" i="67"/>
  <c r="KB28" i="67"/>
  <c r="KG28" i="67"/>
  <c r="KL28" i="67"/>
  <c r="KP28" i="67"/>
  <c r="KT28" i="67"/>
  <c r="KX28" i="67"/>
  <c r="LB28" i="67"/>
  <c r="LF28" i="67"/>
  <c r="LJ28" i="67"/>
  <c r="LQ28" i="67"/>
  <c r="JY28" i="67"/>
  <c r="KD28" i="67"/>
  <c r="KH28" i="67"/>
  <c r="KM28" i="67"/>
  <c r="KQ28" i="67"/>
  <c r="KU28" i="67"/>
  <c r="KY28" i="67"/>
  <c r="LC28" i="67"/>
  <c r="LG28" i="67"/>
  <c r="JC28" i="67"/>
  <c r="JG28" i="67"/>
  <c r="JK28" i="67"/>
  <c r="JO28" i="67"/>
  <c r="JS28" i="67"/>
  <c r="JD28" i="67"/>
  <c r="JH28" i="67"/>
  <c r="JL28" i="67"/>
  <c r="JP28" i="67"/>
  <c r="II28" i="67"/>
  <c r="IM28" i="67"/>
  <c r="IQ28" i="67"/>
  <c r="IU28" i="67"/>
  <c r="HX28" i="67"/>
  <c r="IB28" i="67"/>
  <c r="HG28" i="67"/>
  <c r="HK28" i="67"/>
  <c r="HO28" i="67"/>
  <c r="HS28" i="67"/>
  <c r="IH28" i="67"/>
  <c r="IL28" i="67"/>
  <c r="IP28" i="67"/>
  <c r="IT28" i="67"/>
  <c r="HY28" i="67"/>
  <c r="IC28" i="67"/>
  <c r="HH28" i="67"/>
  <c r="HL28" i="67"/>
  <c r="HP28" i="67"/>
  <c r="HT28" i="67"/>
  <c r="GX28" i="67"/>
  <c r="HB28" i="67"/>
  <c r="GA28" i="67"/>
  <c r="GE28" i="67"/>
  <c r="GI28" i="67"/>
  <c r="GM28" i="67"/>
  <c r="GQ28" i="67"/>
  <c r="FI28" i="67"/>
  <c r="FM28" i="67"/>
  <c r="FQ28" i="67"/>
  <c r="ED28" i="67"/>
  <c r="EH28" i="67"/>
  <c r="EL28" i="67"/>
  <c r="EP28" i="67"/>
  <c r="ET28" i="67"/>
  <c r="EX28" i="67"/>
  <c r="FB28" i="67"/>
  <c r="DX28" i="67"/>
  <c r="GU28" i="67"/>
  <c r="GY28" i="67"/>
  <c r="HC28" i="67"/>
  <c r="GB28" i="67"/>
  <c r="GF28" i="67"/>
  <c r="GJ28" i="67"/>
  <c r="GN28" i="67"/>
  <c r="GR28" i="67"/>
  <c r="FJ28" i="67"/>
  <c r="FN28" i="67"/>
  <c r="FR28" i="67"/>
  <c r="EE28" i="67"/>
  <c r="EI28" i="67"/>
  <c r="EM28" i="67"/>
  <c r="EQ28" i="67"/>
  <c r="EU28" i="67"/>
  <c r="EY28" i="67"/>
  <c r="FC28" i="67"/>
  <c r="DB28" i="67"/>
  <c r="DF28" i="67"/>
  <c r="DJ28" i="67"/>
  <c r="DN28" i="67"/>
  <c r="DR28" i="67"/>
  <c r="CK28" i="67"/>
  <c r="CO28" i="67"/>
  <c r="CS28" i="67"/>
  <c r="CV28" i="67"/>
  <c r="BG28" i="67"/>
  <c r="BK28" i="67"/>
  <c r="BO28" i="67"/>
  <c r="BS28" i="67"/>
  <c r="BW28" i="67"/>
  <c r="CA28" i="67"/>
  <c r="CE28" i="67"/>
  <c r="JU28" i="67"/>
  <c r="DA28" i="67"/>
  <c r="DE28" i="67"/>
  <c r="DI28" i="67"/>
  <c r="DM28" i="67"/>
  <c r="DQ28" i="67"/>
  <c r="DU28" i="67"/>
  <c r="CL28" i="67"/>
  <c r="CP28" i="67"/>
  <c r="CW28" i="67"/>
  <c r="BF28" i="67"/>
  <c r="BJ28" i="67"/>
  <c r="BN28" i="67"/>
  <c r="BR28" i="67"/>
  <c r="BV28" i="67"/>
  <c r="BZ28" i="67"/>
  <c r="CD28" i="67"/>
  <c r="LT28" i="67"/>
  <c r="IZ28" i="67"/>
  <c r="GT28" i="67"/>
  <c r="DW28" i="67"/>
  <c r="BE28" i="67"/>
  <c r="K28" i="67"/>
  <c r="O28" i="67"/>
  <c r="S28" i="67"/>
  <c r="W28" i="67"/>
  <c r="AA28" i="67"/>
  <c r="AE28" i="67"/>
  <c r="AI28" i="67"/>
  <c r="AM28" i="67"/>
  <c r="AQ28" i="67"/>
  <c r="AU28" i="67"/>
  <c r="AY28" i="67"/>
  <c r="BC28" i="67"/>
  <c r="HF28" i="67"/>
  <c r="EC28" i="67"/>
  <c r="J28" i="67"/>
  <c r="N28" i="67"/>
  <c r="R28" i="67"/>
  <c r="V28" i="67"/>
  <c r="Z28" i="67"/>
  <c r="AD28" i="67"/>
  <c r="AH28" i="67"/>
  <c r="AL28" i="67"/>
  <c r="AP28" i="67"/>
  <c r="AT28" i="67"/>
  <c r="AX28" i="67"/>
  <c r="BB28" i="67"/>
  <c r="NF28" i="67"/>
  <c r="NE28" i="67"/>
  <c r="NI28" i="67"/>
  <c r="MK28" i="67"/>
  <c r="MO28" i="67"/>
  <c r="MS28" i="67"/>
  <c r="MW28" i="67"/>
  <c r="NA28" i="67"/>
  <c r="ML28" i="67"/>
  <c r="MP28" i="67"/>
  <c r="MT28" i="67"/>
  <c r="MX28" i="67"/>
  <c r="NB28" i="67"/>
  <c r="LV28" i="67"/>
  <c r="LZ28" i="67"/>
  <c r="MD28" i="67"/>
  <c r="LW28" i="67"/>
  <c r="MA28" i="67"/>
  <c r="ME28" i="67"/>
  <c r="LR28" i="67"/>
  <c r="JZ28" i="67"/>
  <c r="KE28" i="67"/>
  <c r="KI28" i="67"/>
  <c r="KR28" i="67"/>
  <c r="KV28" i="67"/>
  <c r="KZ28" i="67"/>
  <c r="LD28" i="67"/>
  <c r="LH28" i="67"/>
  <c r="LO28" i="67"/>
  <c r="JV28" i="67"/>
  <c r="KA28" i="67"/>
  <c r="KF28" i="67"/>
  <c r="KK28" i="67"/>
  <c r="KO28" i="67"/>
  <c r="KS28" i="67"/>
  <c r="KW28" i="67"/>
  <c r="LA28" i="67"/>
  <c r="LE28" i="67"/>
  <c r="LI28" i="67"/>
  <c r="JE28" i="67"/>
  <c r="JI28" i="67"/>
  <c r="JM28" i="67"/>
  <c r="JQ28" i="67"/>
  <c r="JA28" i="67"/>
  <c r="JF28" i="67"/>
  <c r="JJ28" i="67"/>
  <c r="JN28" i="67"/>
  <c r="JR28" i="67"/>
  <c r="IK28" i="67"/>
  <c r="IO28" i="67"/>
  <c r="IS28" i="67"/>
  <c r="IX28" i="67"/>
  <c r="HZ28" i="67"/>
  <c r="ID28" i="67"/>
  <c r="HI28" i="67"/>
  <c r="HM28" i="67"/>
  <c r="HQ28" i="67"/>
  <c r="HU28" i="67"/>
  <c r="IJ28" i="67"/>
  <c r="IN28" i="67"/>
  <c r="IR28" i="67"/>
  <c r="IV28" i="67"/>
  <c r="IW28" i="67"/>
  <c r="IA28" i="67"/>
  <c r="IE28" i="67"/>
  <c r="HJ28" i="67"/>
  <c r="HN28" i="67"/>
  <c r="HR28" i="67"/>
  <c r="GV28" i="67"/>
  <c r="GZ28" i="67"/>
  <c r="FY28" i="67"/>
  <c r="GC28" i="67"/>
  <c r="GG28" i="67"/>
  <c r="GK28" i="67"/>
  <c r="GO28" i="67"/>
  <c r="FG28" i="67"/>
  <c r="FK28" i="67"/>
  <c r="FO28" i="67"/>
  <c r="FS28" i="67"/>
  <c r="EF28" i="67"/>
  <c r="EJ28" i="67"/>
  <c r="EN28" i="67"/>
  <c r="ER28" i="67"/>
  <c r="EV28" i="67"/>
  <c r="EZ28" i="67"/>
  <c r="FD28" i="67"/>
  <c r="DZ28" i="67"/>
  <c r="GW28" i="67"/>
  <c r="HA28" i="67"/>
  <c r="FZ28" i="67"/>
  <c r="GD28" i="67"/>
  <c r="GH28" i="67"/>
  <c r="GL28" i="67"/>
  <c r="GP28" i="67"/>
  <c r="FH28" i="67"/>
  <c r="FL28" i="67"/>
  <c r="FP28" i="67"/>
  <c r="EG28" i="67"/>
  <c r="EK28" i="67"/>
  <c r="EO28" i="67"/>
  <c r="ES28" i="67"/>
  <c r="EW28" i="67"/>
  <c r="FA28" i="67"/>
  <c r="EA28" i="67"/>
  <c r="DD28" i="67"/>
  <c r="DH28" i="67"/>
  <c r="DL28" i="67"/>
  <c r="DP28" i="67"/>
  <c r="DT28" i="67"/>
  <c r="CI28" i="67"/>
  <c r="CM28" i="67"/>
  <c r="CQ28" i="67"/>
  <c r="CT28" i="67"/>
  <c r="CX28" i="67"/>
  <c r="BI28" i="67"/>
  <c r="BM28" i="67"/>
  <c r="BQ28" i="67"/>
  <c r="BU28" i="67"/>
  <c r="BY28" i="67"/>
  <c r="CC28" i="67"/>
  <c r="ND28" i="67"/>
  <c r="DY28" i="67"/>
  <c r="DC28" i="67"/>
  <c r="DG28" i="67"/>
  <c r="DK28" i="67"/>
  <c r="DO28" i="67"/>
  <c r="DS28" i="67"/>
  <c r="CJ28" i="67"/>
  <c r="CN28" i="67"/>
  <c r="CR28" i="67"/>
  <c r="CU28" i="67"/>
  <c r="CF28" i="67"/>
  <c r="BH28" i="67"/>
  <c r="BL28" i="67"/>
  <c r="BP28" i="67"/>
  <c r="BT28" i="67"/>
  <c r="BX28" i="67"/>
  <c r="CB28" i="67"/>
  <c r="MH28" i="67"/>
  <c r="LN28" i="67"/>
  <c r="HW28" i="67"/>
  <c r="FF28" i="67"/>
  <c r="CH28" i="67"/>
  <c r="I28" i="67"/>
  <c r="M28" i="67"/>
  <c r="Q28" i="67"/>
  <c r="U28" i="67"/>
  <c r="Y28" i="67"/>
  <c r="AC28" i="67"/>
  <c r="AG28" i="67"/>
  <c r="AK28" i="67"/>
  <c r="AO28" i="67"/>
  <c r="AS28" i="67"/>
  <c r="AW28" i="67"/>
  <c r="BA28" i="67"/>
  <c r="IG28" i="67"/>
  <c r="FX28" i="67"/>
  <c r="CZ28" i="67"/>
  <c r="L28" i="67"/>
  <c r="P28" i="67"/>
  <c r="T28" i="67"/>
  <c r="X28" i="67"/>
  <c r="AB28" i="67"/>
  <c r="AF28" i="67"/>
  <c r="AJ28" i="67"/>
  <c r="AN28" i="67"/>
  <c r="AR28" i="67"/>
  <c r="AV28" i="67"/>
  <c r="AZ28" i="67"/>
  <c r="H28" i="67"/>
  <c r="NH26" i="67"/>
  <c r="NG26" i="67"/>
  <c r="MI26" i="67"/>
  <c r="MM26" i="67"/>
  <c r="MQ26" i="67"/>
  <c r="MU26" i="67"/>
  <c r="MY26" i="67"/>
  <c r="MJ26" i="67"/>
  <c r="MN26" i="67"/>
  <c r="MR26" i="67"/>
  <c r="MV26" i="67"/>
  <c r="MZ26" i="67"/>
  <c r="LX26" i="67"/>
  <c r="MB26" i="67"/>
  <c r="MF26" i="67"/>
  <c r="LU26" i="67"/>
  <c r="LY26" i="67"/>
  <c r="MC26" i="67"/>
  <c r="LP26" i="67"/>
  <c r="JX26" i="67"/>
  <c r="KB26" i="67"/>
  <c r="KG26" i="67"/>
  <c r="KL26" i="67"/>
  <c r="KP26" i="67"/>
  <c r="KT26" i="67"/>
  <c r="KX26" i="67"/>
  <c r="LB26" i="67"/>
  <c r="LF26" i="67"/>
  <c r="LJ26" i="67"/>
  <c r="LQ26" i="67"/>
  <c r="JY26" i="67"/>
  <c r="KD26" i="67"/>
  <c r="KH26" i="67"/>
  <c r="KM26" i="67"/>
  <c r="KQ26" i="67"/>
  <c r="KU26" i="67"/>
  <c r="KY26" i="67"/>
  <c r="LC26" i="67"/>
  <c r="LG26" i="67"/>
  <c r="JC26" i="67"/>
  <c r="JG26" i="67"/>
  <c r="JK26" i="67"/>
  <c r="JO26" i="67"/>
  <c r="JS26" i="67"/>
  <c r="JD26" i="67"/>
  <c r="JH26" i="67"/>
  <c r="JL26" i="67"/>
  <c r="JP26" i="67"/>
  <c r="II26" i="67"/>
  <c r="IM26" i="67"/>
  <c r="IQ26" i="67"/>
  <c r="IU26" i="67"/>
  <c r="HX26" i="67"/>
  <c r="IB26" i="67"/>
  <c r="HG26" i="67"/>
  <c r="HK26" i="67"/>
  <c r="HO26" i="67"/>
  <c r="HS26" i="67"/>
  <c r="IH26" i="67"/>
  <c r="IL26" i="67"/>
  <c r="IP26" i="67"/>
  <c r="IT26" i="67"/>
  <c r="HY26" i="67"/>
  <c r="IC26" i="67"/>
  <c r="HH26" i="67"/>
  <c r="HL26" i="67"/>
  <c r="HP26" i="67"/>
  <c r="HT26" i="67"/>
  <c r="GX26" i="67"/>
  <c r="HB26" i="67"/>
  <c r="GA26" i="67"/>
  <c r="GE26" i="67"/>
  <c r="GI26" i="67"/>
  <c r="GM26" i="67"/>
  <c r="GQ26" i="67"/>
  <c r="FI26" i="67"/>
  <c r="FM26" i="67"/>
  <c r="FQ26" i="67"/>
  <c r="ED26" i="67"/>
  <c r="EH26" i="67"/>
  <c r="EL26" i="67"/>
  <c r="EP26" i="67"/>
  <c r="ET26" i="67"/>
  <c r="EX26" i="67"/>
  <c r="FB26" i="67"/>
  <c r="DX26" i="67"/>
  <c r="GU26" i="67"/>
  <c r="GY26" i="67"/>
  <c r="HC26" i="67"/>
  <c r="GB26" i="67"/>
  <c r="GF26" i="67"/>
  <c r="GJ26" i="67"/>
  <c r="GN26" i="67"/>
  <c r="GR26" i="67"/>
  <c r="FJ26" i="67"/>
  <c r="FN26" i="67"/>
  <c r="FR26" i="67"/>
  <c r="EE26" i="67"/>
  <c r="EI26" i="67"/>
  <c r="EM26" i="67"/>
  <c r="EQ26" i="67"/>
  <c r="EU26" i="67"/>
  <c r="EY26" i="67"/>
  <c r="FC26" i="67"/>
  <c r="DB26" i="67"/>
  <c r="DF26" i="67"/>
  <c r="DJ26" i="67"/>
  <c r="DN26" i="67"/>
  <c r="DR26" i="67"/>
  <c r="CK26" i="67"/>
  <c r="CO26" i="67"/>
  <c r="CS26" i="67"/>
  <c r="CV26" i="67"/>
  <c r="BG26" i="67"/>
  <c r="BK26" i="67"/>
  <c r="BO26" i="67"/>
  <c r="BS26" i="67"/>
  <c r="BW26" i="67"/>
  <c r="CA26" i="67"/>
  <c r="CE26" i="67"/>
  <c r="JU26" i="67"/>
  <c r="DA26" i="67"/>
  <c r="DE26" i="67"/>
  <c r="DI26" i="67"/>
  <c r="DM26" i="67"/>
  <c r="DQ26" i="67"/>
  <c r="DU26" i="67"/>
  <c r="CL26" i="67"/>
  <c r="CP26" i="67"/>
  <c r="CW26" i="67"/>
  <c r="BF26" i="67"/>
  <c r="BJ26" i="67"/>
  <c r="BN26" i="67"/>
  <c r="BR26" i="67"/>
  <c r="BV26" i="67"/>
  <c r="BZ26" i="67"/>
  <c r="CD26" i="67"/>
  <c r="LT26" i="67"/>
  <c r="IZ26" i="67"/>
  <c r="GT26" i="67"/>
  <c r="DW26" i="67"/>
  <c r="BE26" i="67"/>
  <c r="K26" i="67"/>
  <c r="O26" i="67"/>
  <c r="S26" i="67"/>
  <c r="W26" i="67"/>
  <c r="AA26" i="67"/>
  <c r="AE26" i="67"/>
  <c r="AI26" i="67"/>
  <c r="AM26" i="67"/>
  <c r="AQ26" i="67"/>
  <c r="AU26" i="67"/>
  <c r="AY26" i="67"/>
  <c r="BC26" i="67"/>
  <c r="HF26" i="67"/>
  <c r="EC26" i="67"/>
  <c r="J26" i="67"/>
  <c r="N26" i="67"/>
  <c r="R26" i="67"/>
  <c r="V26" i="67"/>
  <c r="Z26" i="67"/>
  <c r="AD26" i="67"/>
  <c r="AH26" i="67"/>
  <c r="AL26" i="67"/>
  <c r="AP26" i="67"/>
  <c r="AT26" i="67"/>
  <c r="AX26" i="67"/>
  <c r="BB26" i="67"/>
  <c r="NF26" i="67"/>
  <c r="NE26" i="67"/>
  <c r="NI26" i="67"/>
  <c r="MK26" i="67"/>
  <c r="MO26" i="67"/>
  <c r="MS26" i="67"/>
  <c r="MW26" i="67"/>
  <c r="NA26" i="67"/>
  <c r="ML26" i="67"/>
  <c r="MP26" i="67"/>
  <c r="MT26" i="67"/>
  <c r="MX26" i="67"/>
  <c r="NB26" i="67"/>
  <c r="LV26" i="67"/>
  <c r="LZ26" i="67"/>
  <c r="MD26" i="67"/>
  <c r="LW26" i="67"/>
  <c r="MA26" i="67"/>
  <c r="ME26" i="67"/>
  <c r="LR26" i="67"/>
  <c r="JZ26" i="67"/>
  <c r="KE26" i="67"/>
  <c r="KI26" i="67"/>
  <c r="KR26" i="67"/>
  <c r="KV26" i="67"/>
  <c r="KZ26" i="67"/>
  <c r="LD26" i="67"/>
  <c r="LH26" i="67"/>
  <c r="LO26" i="67"/>
  <c r="JV26" i="67"/>
  <c r="KA26" i="67"/>
  <c r="KF26" i="67"/>
  <c r="KK26" i="67"/>
  <c r="KO26" i="67"/>
  <c r="KS26" i="67"/>
  <c r="KW26" i="67"/>
  <c r="LA26" i="67"/>
  <c r="LE26" i="67"/>
  <c r="LI26" i="67"/>
  <c r="JE26" i="67"/>
  <c r="JI26" i="67"/>
  <c r="JM26" i="67"/>
  <c r="JQ26" i="67"/>
  <c r="JA26" i="67"/>
  <c r="JF26" i="67"/>
  <c r="JJ26" i="67"/>
  <c r="JN26" i="67"/>
  <c r="JR26" i="67"/>
  <c r="IK26" i="67"/>
  <c r="IO26" i="67"/>
  <c r="IS26" i="67"/>
  <c r="IX26" i="67"/>
  <c r="HZ26" i="67"/>
  <c r="ID26" i="67"/>
  <c r="HI26" i="67"/>
  <c r="HM26" i="67"/>
  <c r="HQ26" i="67"/>
  <c r="HU26" i="67"/>
  <c r="IJ26" i="67"/>
  <c r="IN26" i="67"/>
  <c r="IR26" i="67"/>
  <c r="IV26" i="67"/>
  <c r="IW26" i="67"/>
  <c r="IA26" i="67"/>
  <c r="IE26" i="67"/>
  <c r="HJ26" i="67"/>
  <c r="HN26" i="67"/>
  <c r="HR26" i="67"/>
  <c r="GV26" i="67"/>
  <c r="GZ26" i="67"/>
  <c r="FY26" i="67"/>
  <c r="GC26" i="67"/>
  <c r="GG26" i="67"/>
  <c r="GK26" i="67"/>
  <c r="GO26" i="67"/>
  <c r="FG26" i="67"/>
  <c r="FK26" i="67"/>
  <c r="FO26" i="67"/>
  <c r="FS26" i="67"/>
  <c r="EF26" i="67"/>
  <c r="EJ26" i="67"/>
  <c r="EN26" i="67"/>
  <c r="ER26" i="67"/>
  <c r="EV26" i="67"/>
  <c r="EZ26" i="67"/>
  <c r="FD26" i="67"/>
  <c r="DZ26" i="67"/>
  <c r="GW26" i="67"/>
  <c r="HA26" i="67"/>
  <c r="FZ26" i="67"/>
  <c r="GD26" i="67"/>
  <c r="GH26" i="67"/>
  <c r="GL26" i="67"/>
  <c r="GP26" i="67"/>
  <c r="FH26" i="67"/>
  <c r="FL26" i="67"/>
  <c r="FP26" i="67"/>
  <c r="EG26" i="67"/>
  <c r="EK26" i="67"/>
  <c r="EO26" i="67"/>
  <c r="ES26" i="67"/>
  <c r="EW26" i="67"/>
  <c r="FA26" i="67"/>
  <c r="EA26" i="67"/>
  <c r="DD26" i="67"/>
  <c r="DH26" i="67"/>
  <c r="DL26" i="67"/>
  <c r="DP26" i="67"/>
  <c r="DT26" i="67"/>
  <c r="CI26" i="67"/>
  <c r="CM26" i="67"/>
  <c r="CQ26" i="67"/>
  <c r="CT26" i="67"/>
  <c r="CX26" i="67"/>
  <c r="BI26" i="67"/>
  <c r="BM26" i="67"/>
  <c r="BQ26" i="67"/>
  <c r="BU26" i="67"/>
  <c r="BY26" i="67"/>
  <c r="CC26" i="67"/>
  <c r="ND26" i="67"/>
  <c r="DY26" i="67"/>
  <c r="DC26" i="67"/>
  <c r="DG26" i="67"/>
  <c r="DK26" i="67"/>
  <c r="DO26" i="67"/>
  <c r="DS26" i="67"/>
  <c r="CJ26" i="67"/>
  <c r="CN26" i="67"/>
  <c r="CR26" i="67"/>
  <c r="CU26" i="67"/>
  <c r="CF26" i="67"/>
  <c r="BH26" i="67"/>
  <c r="BL26" i="67"/>
  <c r="BP26" i="67"/>
  <c r="BT26" i="67"/>
  <c r="BX26" i="67"/>
  <c r="CB26" i="67"/>
  <c r="MH26" i="67"/>
  <c r="LN26" i="67"/>
  <c r="HW26" i="67"/>
  <c r="FF26" i="67"/>
  <c r="CH26" i="67"/>
  <c r="I26" i="67"/>
  <c r="M26" i="67"/>
  <c r="Q26" i="67"/>
  <c r="U26" i="67"/>
  <c r="Y26" i="67"/>
  <c r="AC26" i="67"/>
  <c r="AG26" i="67"/>
  <c r="AK26" i="67"/>
  <c r="AO26" i="67"/>
  <c r="AS26" i="67"/>
  <c r="AW26" i="67"/>
  <c r="BA26" i="67"/>
  <c r="IG26" i="67"/>
  <c r="FX26" i="67"/>
  <c r="CZ26" i="67"/>
  <c r="L26" i="67"/>
  <c r="P26" i="67"/>
  <c r="T26" i="67"/>
  <c r="X26" i="67"/>
  <c r="AB26" i="67"/>
  <c r="AF26" i="67"/>
  <c r="AJ26" i="67"/>
  <c r="AN26" i="67"/>
  <c r="AR26" i="67"/>
  <c r="AV26" i="67"/>
  <c r="AZ26" i="67"/>
  <c r="H26" i="67"/>
  <c r="NH24" i="67"/>
  <c r="NG24" i="67"/>
  <c r="MI24" i="67"/>
  <c r="MM24" i="67"/>
  <c r="MQ24" i="67"/>
  <c r="MU24" i="67"/>
  <c r="MY24" i="67"/>
  <c r="MJ24" i="67"/>
  <c r="MN24" i="67"/>
  <c r="NF24" i="67"/>
  <c r="NE24" i="67"/>
  <c r="NI24" i="67"/>
  <c r="MK24" i="67"/>
  <c r="MO24" i="67"/>
  <c r="MS24" i="67"/>
  <c r="MW24" i="67"/>
  <c r="NA24" i="67"/>
  <c r="ML24" i="67"/>
  <c r="MP24" i="67"/>
  <c r="MT24" i="67"/>
  <c r="MX24" i="67"/>
  <c r="NB24" i="67"/>
  <c r="LV24" i="67"/>
  <c r="LZ24" i="67"/>
  <c r="MD24" i="67"/>
  <c r="LW24" i="67"/>
  <c r="MA24" i="67"/>
  <c r="ME24" i="67"/>
  <c r="LR24" i="67"/>
  <c r="JZ24" i="67"/>
  <c r="KE24" i="67"/>
  <c r="KI24" i="67"/>
  <c r="KR24" i="67"/>
  <c r="KV24" i="67"/>
  <c r="KZ24" i="67"/>
  <c r="LD24" i="67"/>
  <c r="LH24" i="67"/>
  <c r="LO24" i="67"/>
  <c r="JV24" i="67"/>
  <c r="KA24" i="67"/>
  <c r="KF24" i="67"/>
  <c r="KK24" i="67"/>
  <c r="KO24" i="67"/>
  <c r="KS24" i="67"/>
  <c r="KW24" i="67"/>
  <c r="LA24" i="67"/>
  <c r="LE24" i="67"/>
  <c r="LI24" i="67"/>
  <c r="JE24" i="67"/>
  <c r="JI24" i="67"/>
  <c r="JM24" i="67"/>
  <c r="JQ24" i="67"/>
  <c r="JA24" i="67"/>
  <c r="JF24" i="67"/>
  <c r="JJ24" i="67"/>
  <c r="JN24" i="67"/>
  <c r="JR24" i="67"/>
  <c r="IK24" i="67"/>
  <c r="IO24" i="67"/>
  <c r="IS24" i="67"/>
  <c r="IX24" i="67"/>
  <c r="HZ24" i="67"/>
  <c r="ID24" i="67"/>
  <c r="HI24" i="67"/>
  <c r="HM24" i="67"/>
  <c r="HQ24" i="67"/>
  <c r="HU24" i="67"/>
  <c r="IJ24" i="67"/>
  <c r="IN24" i="67"/>
  <c r="IR24" i="67"/>
  <c r="IV24" i="67"/>
  <c r="IW24" i="67"/>
  <c r="IA24" i="67"/>
  <c r="IE24" i="67"/>
  <c r="HJ24" i="67"/>
  <c r="HN24" i="67"/>
  <c r="HR24" i="67"/>
  <c r="GV24" i="67"/>
  <c r="GZ24" i="67"/>
  <c r="FY24" i="67"/>
  <c r="GC24" i="67"/>
  <c r="GG24" i="67"/>
  <c r="GK24" i="67"/>
  <c r="GO24" i="67"/>
  <c r="FG24" i="67"/>
  <c r="FK24" i="67"/>
  <c r="FO24" i="67"/>
  <c r="FS24" i="67"/>
  <c r="EF24" i="67"/>
  <c r="EJ24" i="67"/>
  <c r="EN24" i="67"/>
  <c r="ER24" i="67"/>
  <c r="EV24" i="67"/>
  <c r="EZ24" i="67"/>
  <c r="FD24" i="67"/>
  <c r="DZ24" i="67"/>
  <c r="GW24" i="67"/>
  <c r="HA24" i="67"/>
  <c r="FZ24" i="67"/>
  <c r="GD24" i="67"/>
  <c r="GH24" i="67"/>
  <c r="GL24" i="67"/>
  <c r="GP24" i="67"/>
  <c r="FH24" i="67"/>
  <c r="FL24" i="67"/>
  <c r="FP24" i="67"/>
  <c r="EG24" i="67"/>
  <c r="EK24" i="67"/>
  <c r="EO24" i="67"/>
  <c r="ES24" i="67"/>
  <c r="EW24" i="67"/>
  <c r="FA24" i="67"/>
  <c r="EA24" i="67"/>
  <c r="DD24" i="67"/>
  <c r="DH24" i="67"/>
  <c r="DL24" i="67"/>
  <c r="DP24" i="67"/>
  <c r="DT24" i="67"/>
  <c r="CI24" i="67"/>
  <c r="CM24" i="67"/>
  <c r="CQ24" i="67"/>
  <c r="CT24" i="67"/>
  <c r="CX24" i="67"/>
  <c r="BI24" i="67"/>
  <c r="BM24" i="67"/>
  <c r="BQ24" i="67"/>
  <c r="BU24" i="67"/>
  <c r="BY24" i="67"/>
  <c r="CC24" i="67"/>
  <c r="ND24" i="67"/>
  <c r="DY24" i="67"/>
  <c r="DC24" i="67"/>
  <c r="DG24" i="67"/>
  <c r="DK24" i="67"/>
  <c r="DO24" i="67"/>
  <c r="DS24" i="67"/>
  <c r="CJ24" i="67"/>
  <c r="CN24" i="67"/>
  <c r="CR24" i="67"/>
  <c r="CU24" i="67"/>
  <c r="CF24" i="67"/>
  <c r="BH24" i="67"/>
  <c r="BL24" i="67"/>
  <c r="BP24" i="67"/>
  <c r="BT24" i="67"/>
  <c r="BX24" i="67"/>
  <c r="CB24" i="67"/>
  <c r="MH24" i="67"/>
  <c r="LN24" i="67"/>
  <c r="HW24" i="67"/>
  <c r="FF24" i="67"/>
  <c r="CH24" i="67"/>
  <c r="I24" i="67"/>
  <c r="M24" i="67"/>
  <c r="Q24" i="67"/>
  <c r="U24" i="67"/>
  <c r="Y24" i="67"/>
  <c r="AC24" i="67"/>
  <c r="AG24" i="67"/>
  <c r="AK24" i="67"/>
  <c r="AO24" i="67"/>
  <c r="AS24" i="67"/>
  <c r="AW24" i="67"/>
  <c r="BA24" i="67"/>
  <c r="IG24" i="67"/>
  <c r="FX24" i="67"/>
  <c r="CZ24" i="67"/>
  <c r="L24" i="67"/>
  <c r="P24" i="67"/>
  <c r="T24" i="67"/>
  <c r="X24" i="67"/>
  <c r="AB24" i="67"/>
  <c r="AF24" i="67"/>
  <c r="AJ24" i="67"/>
  <c r="AN24" i="67"/>
  <c r="AR24" i="67"/>
  <c r="AV24" i="67"/>
  <c r="AZ24" i="67"/>
  <c r="MR24" i="67"/>
  <c r="MZ24" i="67"/>
  <c r="LX24" i="67"/>
  <c r="MF24" i="67"/>
  <c r="LU24" i="67"/>
  <c r="MC24" i="67"/>
  <c r="LP24" i="67"/>
  <c r="KB24" i="67"/>
  <c r="KL24" i="67"/>
  <c r="KT24" i="67"/>
  <c r="LB24" i="67"/>
  <c r="LJ24" i="67"/>
  <c r="JY24" i="67"/>
  <c r="KH24" i="67"/>
  <c r="KQ24" i="67"/>
  <c r="KY24" i="67"/>
  <c r="LG24" i="67"/>
  <c r="JG24" i="67"/>
  <c r="JO24" i="67"/>
  <c r="JD24" i="67"/>
  <c r="JL24" i="67"/>
  <c r="II24" i="67"/>
  <c r="IQ24" i="67"/>
  <c r="IB24" i="67"/>
  <c r="HK24" i="67"/>
  <c r="HS24" i="67"/>
  <c r="IL24" i="67"/>
  <c r="IT24" i="67"/>
  <c r="HY24" i="67"/>
  <c r="HH24" i="67"/>
  <c r="HP24" i="67"/>
  <c r="GX24" i="67"/>
  <c r="GA24" i="67"/>
  <c r="GI24" i="67"/>
  <c r="GQ24" i="67"/>
  <c r="FM24" i="67"/>
  <c r="ED24" i="67"/>
  <c r="EL24" i="67"/>
  <c r="ET24" i="67"/>
  <c r="FB24" i="67"/>
  <c r="GU24" i="67"/>
  <c r="HC24" i="67"/>
  <c r="GF24" i="67"/>
  <c r="GN24" i="67"/>
  <c r="FJ24" i="67"/>
  <c r="FR24" i="67"/>
  <c r="EI24" i="67"/>
  <c r="EQ24" i="67"/>
  <c r="EY24" i="67"/>
  <c r="DB24" i="67"/>
  <c r="DJ24" i="67"/>
  <c r="DR24" i="67"/>
  <c r="CK24" i="67"/>
  <c r="CS24" i="67"/>
  <c r="BG24" i="67"/>
  <c r="BO24" i="67"/>
  <c r="BW24" i="67"/>
  <c r="CE24" i="67"/>
  <c r="JU24" i="67"/>
  <c r="DE24" i="67"/>
  <c r="DM24" i="67"/>
  <c r="DU24" i="67"/>
  <c r="CP24" i="67"/>
  <c r="CW24" i="67"/>
  <c r="BJ24" i="67"/>
  <c r="BR24" i="67"/>
  <c r="BZ24" i="67"/>
  <c r="LT24" i="67"/>
  <c r="GT24" i="67"/>
  <c r="BE24" i="67"/>
  <c r="O24" i="67"/>
  <c r="W24" i="67"/>
  <c r="AE24" i="67"/>
  <c r="AM24" i="67"/>
  <c r="AU24" i="67"/>
  <c r="BC24" i="67"/>
  <c r="EC24" i="67"/>
  <c r="N24" i="67"/>
  <c r="V24" i="67"/>
  <c r="AD24" i="67"/>
  <c r="AL24" i="67"/>
  <c r="AT24" i="67"/>
  <c r="BB24" i="67"/>
  <c r="MV24" i="67"/>
  <c r="MB24" i="67"/>
  <c r="LY24" i="67"/>
  <c r="JX24" i="67"/>
  <c r="KG24" i="67"/>
  <c r="KP24" i="67"/>
  <c r="KX24" i="67"/>
  <c r="LF24" i="67"/>
  <c r="LQ24" i="67"/>
  <c r="KD24" i="67"/>
  <c r="KM24" i="67"/>
  <c r="KU24" i="67"/>
  <c r="LC24" i="67"/>
  <c r="JC24" i="67"/>
  <c r="JK24" i="67"/>
  <c r="JS24" i="67"/>
  <c r="JH24" i="67"/>
  <c r="JP24" i="67"/>
  <c r="IM24" i="67"/>
  <c r="IU24" i="67"/>
  <c r="HX24" i="67"/>
  <c r="HG24" i="67"/>
  <c r="HO24" i="67"/>
  <c r="IH24" i="67"/>
  <c r="IP24" i="67"/>
  <c r="IC24" i="67"/>
  <c r="HL24" i="67"/>
  <c r="HT24" i="67"/>
  <c r="HB24" i="67"/>
  <c r="GE24" i="67"/>
  <c r="GM24" i="67"/>
  <c r="FI24" i="67"/>
  <c r="FQ24" i="67"/>
  <c r="EH24" i="67"/>
  <c r="EP24" i="67"/>
  <c r="EX24" i="67"/>
  <c r="DX24" i="67"/>
  <c r="GY24" i="67"/>
  <c r="GB24" i="67"/>
  <c r="GJ24" i="67"/>
  <c r="GR24" i="67"/>
  <c r="FN24" i="67"/>
  <c r="EE24" i="67"/>
  <c r="EM24" i="67"/>
  <c r="EU24" i="67"/>
  <c r="FC24" i="67"/>
  <c r="DF24" i="67"/>
  <c r="DN24" i="67"/>
  <c r="CO24" i="67"/>
  <c r="CV24" i="67"/>
  <c r="BK24" i="67"/>
  <c r="BS24" i="67"/>
  <c r="CA24" i="67"/>
  <c r="DA24" i="67"/>
  <c r="DI24" i="67"/>
  <c r="DQ24" i="67"/>
  <c r="CL24" i="67"/>
  <c r="BF24" i="67"/>
  <c r="BN24" i="67"/>
  <c r="BV24" i="67"/>
  <c r="CD24" i="67"/>
  <c r="IZ24" i="67"/>
  <c r="DW24" i="67"/>
  <c r="K24" i="67"/>
  <c r="S24" i="67"/>
  <c r="AA24" i="67"/>
  <c r="AI24" i="67"/>
  <c r="AQ24" i="67"/>
  <c r="AY24" i="67"/>
  <c r="HF24" i="67"/>
  <c r="J24" i="67"/>
  <c r="R24" i="67"/>
  <c r="Z24" i="67"/>
  <c r="AH24" i="67"/>
  <c r="AP24" i="67"/>
  <c r="AX24" i="67"/>
  <c r="H24" i="67"/>
  <c r="NF22" i="67"/>
  <c r="NE22" i="67"/>
  <c r="NI22" i="67"/>
  <c r="MK22" i="67"/>
  <c r="MO22" i="67"/>
  <c r="MS22" i="67"/>
  <c r="MW22" i="67"/>
  <c r="NG22" i="67"/>
  <c r="MM22" i="67"/>
  <c r="MU22" i="67"/>
  <c r="NA22" i="67"/>
  <c r="ML22" i="67"/>
  <c r="MP22" i="67"/>
  <c r="MT22" i="67"/>
  <c r="MX22" i="67"/>
  <c r="NB22" i="67"/>
  <c r="LV22" i="67"/>
  <c r="LZ22" i="67"/>
  <c r="MD22" i="67"/>
  <c r="LW22" i="67"/>
  <c r="MA22" i="67"/>
  <c r="ME22" i="67"/>
  <c r="LR22" i="67"/>
  <c r="JZ22" i="67"/>
  <c r="KE22" i="67"/>
  <c r="KI22" i="67"/>
  <c r="KR22" i="67"/>
  <c r="KV22" i="67"/>
  <c r="KZ22" i="67"/>
  <c r="LD22" i="67"/>
  <c r="LH22" i="67"/>
  <c r="LO22" i="67"/>
  <c r="JV22" i="67"/>
  <c r="KA22" i="67"/>
  <c r="KF22" i="67"/>
  <c r="KK22" i="67"/>
  <c r="KO22" i="67"/>
  <c r="KS22" i="67"/>
  <c r="KW22" i="67"/>
  <c r="LA22" i="67"/>
  <c r="LE22" i="67"/>
  <c r="LI22" i="67"/>
  <c r="JE22" i="67"/>
  <c r="JI22" i="67"/>
  <c r="JM22" i="67"/>
  <c r="JQ22" i="67"/>
  <c r="JA22" i="67"/>
  <c r="JF22" i="67"/>
  <c r="JJ22" i="67"/>
  <c r="JN22" i="67"/>
  <c r="JR22" i="67"/>
  <c r="IK22" i="67"/>
  <c r="IO22" i="67"/>
  <c r="IS22" i="67"/>
  <c r="IX22" i="67"/>
  <c r="HZ22" i="67"/>
  <c r="ID22" i="67"/>
  <c r="HI22" i="67"/>
  <c r="HM22" i="67"/>
  <c r="HQ22" i="67"/>
  <c r="HU22" i="67"/>
  <c r="IJ22" i="67"/>
  <c r="IN22" i="67"/>
  <c r="IR22" i="67"/>
  <c r="IV22" i="67"/>
  <c r="IW22" i="67"/>
  <c r="IA22" i="67"/>
  <c r="IE22" i="67"/>
  <c r="HJ22" i="67"/>
  <c r="HN22" i="67"/>
  <c r="HR22" i="67"/>
  <c r="GV22" i="67"/>
  <c r="GZ22" i="67"/>
  <c r="FY22" i="67"/>
  <c r="GC22" i="67"/>
  <c r="GG22" i="67"/>
  <c r="GK22" i="67"/>
  <c r="GO22" i="67"/>
  <c r="FG22" i="67"/>
  <c r="FK22" i="67"/>
  <c r="FO22" i="67"/>
  <c r="FS22" i="67"/>
  <c r="EF22" i="67"/>
  <c r="EJ22" i="67"/>
  <c r="EN22" i="67"/>
  <c r="ER22" i="67"/>
  <c r="EV22" i="67"/>
  <c r="EZ22" i="67"/>
  <c r="FD22" i="67"/>
  <c r="DZ22" i="67"/>
  <c r="GW22" i="67"/>
  <c r="HA22" i="67"/>
  <c r="FZ22" i="67"/>
  <c r="GD22" i="67"/>
  <c r="GH22" i="67"/>
  <c r="GL22" i="67"/>
  <c r="GP22" i="67"/>
  <c r="FH22" i="67"/>
  <c r="FL22" i="67"/>
  <c r="FP22" i="67"/>
  <c r="EG22" i="67"/>
  <c r="EK22" i="67"/>
  <c r="EO22" i="67"/>
  <c r="ES22" i="67"/>
  <c r="EW22" i="67"/>
  <c r="FA22" i="67"/>
  <c r="EA22" i="67"/>
  <c r="DD22" i="67"/>
  <c r="DH22" i="67"/>
  <c r="DL22" i="67"/>
  <c r="DP22" i="67"/>
  <c r="DT22" i="67"/>
  <c r="CI22" i="67"/>
  <c r="CM22" i="67"/>
  <c r="CQ22" i="67"/>
  <c r="CT22" i="67"/>
  <c r="CX22" i="67"/>
  <c r="BI22" i="67"/>
  <c r="BM22" i="67"/>
  <c r="BQ22" i="67"/>
  <c r="BU22" i="67"/>
  <c r="BY22" i="67"/>
  <c r="CC22" i="67"/>
  <c r="ND22" i="67"/>
  <c r="DY22" i="67"/>
  <c r="DC22" i="67"/>
  <c r="DG22" i="67"/>
  <c r="DK22" i="67"/>
  <c r="DO22" i="67"/>
  <c r="DS22" i="67"/>
  <c r="CJ22" i="67"/>
  <c r="CN22" i="67"/>
  <c r="CR22" i="67"/>
  <c r="CU22" i="67"/>
  <c r="CF22" i="67"/>
  <c r="BH22" i="67"/>
  <c r="BL22" i="67"/>
  <c r="BP22" i="67"/>
  <c r="BT22" i="67"/>
  <c r="BX22" i="67"/>
  <c r="CB22" i="67"/>
  <c r="MH22" i="67"/>
  <c r="LN22" i="67"/>
  <c r="HW22" i="67"/>
  <c r="FF22" i="67"/>
  <c r="CH22" i="67"/>
  <c r="I22" i="67"/>
  <c r="M22" i="67"/>
  <c r="Q22" i="67"/>
  <c r="U22" i="67"/>
  <c r="Y22" i="67"/>
  <c r="AC22" i="67"/>
  <c r="AG22" i="67"/>
  <c r="AK22" i="67"/>
  <c r="AO22" i="67"/>
  <c r="AS22" i="67"/>
  <c r="AW22" i="67"/>
  <c r="BA22" i="67"/>
  <c r="IG22" i="67"/>
  <c r="FX22" i="67"/>
  <c r="CZ22" i="67"/>
  <c r="L22" i="67"/>
  <c r="P22" i="67"/>
  <c r="T22" i="67"/>
  <c r="X22" i="67"/>
  <c r="AB22" i="67"/>
  <c r="AF22" i="67"/>
  <c r="AJ22" i="67"/>
  <c r="AN22" i="67"/>
  <c r="AR22" i="67"/>
  <c r="AV22" i="67"/>
  <c r="AZ22" i="67"/>
  <c r="NH22" i="67"/>
  <c r="MI22" i="67"/>
  <c r="MQ22" i="67"/>
  <c r="MY22" i="67"/>
  <c r="MJ22" i="67"/>
  <c r="MN22" i="67"/>
  <c r="MR22" i="67"/>
  <c r="MV22" i="67"/>
  <c r="MZ22" i="67"/>
  <c r="LX22" i="67"/>
  <c r="MB22" i="67"/>
  <c r="MF22" i="67"/>
  <c r="LU22" i="67"/>
  <c r="LY22" i="67"/>
  <c r="MC22" i="67"/>
  <c r="LP22" i="67"/>
  <c r="JX22" i="67"/>
  <c r="KB22" i="67"/>
  <c r="KG22" i="67"/>
  <c r="KL22" i="67"/>
  <c r="KP22" i="67"/>
  <c r="KT22" i="67"/>
  <c r="KX22" i="67"/>
  <c r="LB22" i="67"/>
  <c r="LF22" i="67"/>
  <c r="LJ22" i="67"/>
  <c r="LQ22" i="67"/>
  <c r="JY22" i="67"/>
  <c r="KD22" i="67"/>
  <c r="KH22" i="67"/>
  <c r="KM22" i="67"/>
  <c r="KQ22" i="67"/>
  <c r="KU22" i="67"/>
  <c r="KY22" i="67"/>
  <c r="LC22" i="67"/>
  <c r="LG22" i="67"/>
  <c r="JC22" i="67"/>
  <c r="JG22" i="67"/>
  <c r="JK22" i="67"/>
  <c r="JO22" i="67"/>
  <c r="JS22" i="67"/>
  <c r="JD22" i="67"/>
  <c r="JH22" i="67"/>
  <c r="JL22" i="67"/>
  <c r="JP22" i="67"/>
  <c r="II22" i="67"/>
  <c r="IM22" i="67"/>
  <c r="IQ22" i="67"/>
  <c r="IU22" i="67"/>
  <c r="HX22" i="67"/>
  <c r="IB22" i="67"/>
  <c r="HG22" i="67"/>
  <c r="HK22" i="67"/>
  <c r="HO22" i="67"/>
  <c r="HS22" i="67"/>
  <c r="IH22" i="67"/>
  <c r="IL22" i="67"/>
  <c r="IP22" i="67"/>
  <c r="IT22" i="67"/>
  <c r="HY22" i="67"/>
  <c r="IC22" i="67"/>
  <c r="HH22" i="67"/>
  <c r="HL22" i="67"/>
  <c r="HP22" i="67"/>
  <c r="HT22" i="67"/>
  <c r="GX22" i="67"/>
  <c r="HB22" i="67"/>
  <c r="GA22" i="67"/>
  <c r="GE22" i="67"/>
  <c r="GI22" i="67"/>
  <c r="GM22" i="67"/>
  <c r="GQ22" i="67"/>
  <c r="FI22" i="67"/>
  <c r="FM22" i="67"/>
  <c r="FQ22" i="67"/>
  <c r="ED22" i="67"/>
  <c r="EH22" i="67"/>
  <c r="EL22" i="67"/>
  <c r="EP22" i="67"/>
  <c r="ET22" i="67"/>
  <c r="EX22" i="67"/>
  <c r="FB22" i="67"/>
  <c r="DX22" i="67"/>
  <c r="GU22" i="67"/>
  <c r="GY22" i="67"/>
  <c r="HC22" i="67"/>
  <c r="GB22" i="67"/>
  <c r="GF22" i="67"/>
  <c r="GJ22" i="67"/>
  <c r="GN22" i="67"/>
  <c r="GR22" i="67"/>
  <c r="FJ22" i="67"/>
  <c r="FN22" i="67"/>
  <c r="FR22" i="67"/>
  <c r="EE22" i="67"/>
  <c r="EI22" i="67"/>
  <c r="EM22" i="67"/>
  <c r="EQ22" i="67"/>
  <c r="EU22" i="67"/>
  <c r="EY22" i="67"/>
  <c r="FC22" i="67"/>
  <c r="DB22" i="67"/>
  <c r="DF22" i="67"/>
  <c r="DJ22" i="67"/>
  <c r="DN22" i="67"/>
  <c r="DR22" i="67"/>
  <c r="CK22" i="67"/>
  <c r="CO22" i="67"/>
  <c r="CS22" i="67"/>
  <c r="CV22" i="67"/>
  <c r="BG22" i="67"/>
  <c r="BK22" i="67"/>
  <c r="BO22" i="67"/>
  <c r="BS22" i="67"/>
  <c r="BW22" i="67"/>
  <c r="CA22" i="67"/>
  <c r="CE22" i="67"/>
  <c r="JU22" i="67"/>
  <c r="DA22" i="67"/>
  <c r="DE22" i="67"/>
  <c r="DI22" i="67"/>
  <c r="DM22" i="67"/>
  <c r="DQ22" i="67"/>
  <c r="DU22" i="67"/>
  <c r="CL22" i="67"/>
  <c r="CP22" i="67"/>
  <c r="CW22" i="67"/>
  <c r="BF22" i="67"/>
  <c r="BJ22" i="67"/>
  <c r="BN22" i="67"/>
  <c r="BR22" i="67"/>
  <c r="BV22" i="67"/>
  <c r="BZ22" i="67"/>
  <c r="CD22" i="67"/>
  <c r="LT22" i="67"/>
  <c r="IZ22" i="67"/>
  <c r="GT22" i="67"/>
  <c r="DW22" i="67"/>
  <c r="BE22" i="67"/>
  <c r="K22" i="67"/>
  <c r="O22" i="67"/>
  <c r="S22" i="67"/>
  <c r="W22" i="67"/>
  <c r="AA22" i="67"/>
  <c r="AE22" i="67"/>
  <c r="AI22" i="67"/>
  <c r="AM22" i="67"/>
  <c r="AQ22" i="67"/>
  <c r="AU22" i="67"/>
  <c r="AY22" i="67"/>
  <c r="BC22" i="67"/>
  <c r="HF22" i="67"/>
  <c r="EC22" i="67"/>
  <c r="J22" i="67"/>
  <c r="N22" i="67"/>
  <c r="R22" i="67"/>
  <c r="V22" i="67"/>
  <c r="Z22" i="67"/>
  <c r="AD22" i="67"/>
  <c r="AH22" i="67"/>
  <c r="AL22" i="67"/>
  <c r="AP22" i="67"/>
  <c r="AT22" i="67"/>
  <c r="AX22" i="67"/>
  <c r="BB22" i="67"/>
  <c r="H22" i="67"/>
  <c r="NF20" i="67"/>
  <c r="NE20" i="67"/>
  <c r="NI20" i="67"/>
  <c r="MK20" i="67"/>
  <c r="MO20" i="67"/>
  <c r="MS20" i="67"/>
  <c r="MW20" i="67"/>
  <c r="NA20" i="67"/>
  <c r="ML20" i="67"/>
  <c r="MP20" i="67"/>
  <c r="MT20" i="67"/>
  <c r="MX20" i="67"/>
  <c r="NB20" i="67"/>
  <c r="LV20" i="67"/>
  <c r="LZ20" i="67"/>
  <c r="MD20" i="67"/>
  <c r="LW20" i="67"/>
  <c r="MA20" i="67"/>
  <c r="ME20" i="67"/>
  <c r="LR20" i="67"/>
  <c r="JZ20" i="67"/>
  <c r="KE20" i="67"/>
  <c r="KI20" i="67"/>
  <c r="KR20" i="67"/>
  <c r="KV20" i="67"/>
  <c r="KZ20" i="67"/>
  <c r="LD20" i="67"/>
  <c r="LH20" i="67"/>
  <c r="LO20" i="67"/>
  <c r="JV20" i="67"/>
  <c r="KA20" i="67"/>
  <c r="KF20" i="67"/>
  <c r="KK20" i="67"/>
  <c r="KO20" i="67"/>
  <c r="KS20" i="67"/>
  <c r="KW20" i="67"/>
  <c r="LA20" i="67"/>
  <c r="LE20" i="67"/>
  <c r="LI20" i="67"/>
  <c r="JE20" i="67"/>
  <c r="JI20" i="67"/>
  <c r="JM20" i="67"/>
  <c r="JQ20" i="67"/>
  <c r="JA20" i="67"/>
  <c r="JF20" i="67"/>
  <c r="JJ20" i="67"/>
  <c r="JN20" i="67"/>
  <c r="JR20" i="67"/>
  <c r="IK20" i="67"/>
  <c r="IO20" i="67"/>
  <c r="IS20" i="67"/>
  <c r="IX20" i="67"/>
  <c r="HZ20" i="67"/>
  <c r="ID20" i="67"/>
  <c r="HI20" i="67"/>
  <c r="HM20" i="67"/>
  <c r="HQ20" i="67"/>
  <c r="HU20" i="67"/>
  <c r="IJ20" i="67"/>
  <c r="IN20" i="67"/>
  <c r="IR20" i="67"/>
  <c r="IV20" i="67"/>
  <c r="IW20" i="67"/>
  <c r="IA20" i="67"/>
  <c r="IE20" i="67"/>
  <c r="HJ20" i="67"/>
  <c r="HN20" i="67"/>
  <c r="HR20" i="67"/>
  <c r="GV20" i="67"/>
  <c r="GZ20" i="67"/>
  <c r="FY20" i="67"/>
  <c r="GC20" i="67"/>
  <c r="GG20" i="67"/>
  <c r="GK20" i="67"/>
  <c r="GO20" i="67"/>
  <c r="FG20" i="67"/>
  <c r="FK20" i="67"/>
  <c r="FO20" i="67"/>
  <c r="FS20" i="67"/>
  <c r="EF20" i="67"/>
  <c r="EJ20" i="67"/>
  <c r="EN20" i="67"/>
  <c r="ER20" i="67"/>
  <c r="EV20" i="67"/>
  <c r="EZ20" i="67"/>
  <c r="FD20" i="67"/>
  <c r="DZ20" i="67"/>
  <c r="GW20" i="67"/>
  <c r="HA20" i="67"/>
  <c r="FZ20" i="67"/>
  <c r="GD20" i="67"/>
  <c r="GH20" i="67"/>
  <c r="GL20" i="67"/>
  <c r="GP20" i="67"/>
  <c r="FH20" i="67"/>
  <c r="FL20" i="67"/>
  <c r="FP20" i="67"/>
  <c r="EG20" i="67"/>
  <c r="EK20" i="67"/>
  <c r="EO20" i="67"/>
  <c r="ES20" i="67"/>
  <c r="EW20" i="67"/>
  <c r="FA20" i="67"/>
  <c r="EA20" i="67"/>
  <c r="DD20" i="67"/>
  <c r="DH20" i="67"/>
  <c r="DL20" i="67"/>
  <c r="DP20" i="67"/>
  <c r="DT20" i="67"/>
  <c r="CI20" i="67"/>
  <c r="CM20" i="67"/>
  <c r="CQ20" i="67"/>
  <c r="CT20" i="67"/>
  <c r="CX20" i="67"/>
  <c r="BI20" i="67"/>
  <c r="BM20" i="67"/>
  <c r="BQ20" i="67"/>
  <c r="BU20" i="67"/>
  <c r="BY20" i="67"/>
  <c r="CC20" i="67"/>
  <c r="ND20" i="67"/>
  <c r="DY20" i="67"/>
  <c r="DC20" i="67"/>
  <c r="DG20" i="67"/>
  <c r="DK20" i="67"/>
  <c r="DO20" i="67"/>
  <c r="DS20" i="67"/>
  <c r="CJ20" i="67"/>
  <c r="CN20" i="67"/>
  <c r="CR20" i="67"/>
  <c r="CU20" i="67"/>
  <c r="CF20" i="67"/>
  <c r="BH20" i="67"/>
  <c r="BL20" i="67"/>
  <c r="BP20" i="67"/>
  <c r="BT20" i="67"/>
  <c r="BX20" i="67"/>
  <c r="CB20" i="67"/>
  <c r="MH20" i="67"/>
  <c r="LN20" i="67"/>
  <c r="HW20" i="67"/>
  <c r="FF20" i="67"/>
  <c r="CH20" i="67"/>
  <c r="I20" i="67"/>
  <c r="M20" i="67"/>
  <c r="Q20" i="67"/>
  <c r="U20" i="67"/>
  <c r="Y20" i="67"/>
  <c r="AC20" i="67"/>
  <c r="AG20" i="67"/>
  <c r="AK20" i="67"/>
  <c r="AO20" i="67"/>
  <c r="AS20" i="67"/>
  <c r="AW20" i="67"/>
  <c r="BA20" i="67"/>
  <c r="IG20" i="67"/>
  <c r="FX20" i="67"/>
  <c r="CZ20" i="67"/>
  <c r="L20" i="67"/>
  <c r="P20" i="67"/>
  <c r="T20" i="67"/>
  <c r="X20" i="67"/>
  <c r="AB20" i="67"/>
  <c r="AF20" i="67"/>
  <c r="AJ20" i="67"/>
  <c r="AN20" i="67"/>
  <c r="AR20" i="67"/>
  <c r="AV20" i="67"/>
  <c r="AZ20" i="67"/>
  <c r="NH20" i="67"/>
  <c r="NG20" i="67"/>
  <c r="MI20" i="67"/>
  <c r="MM20" i="67"/>
  <c r="MQ20" i="67"/>
  <c r="MU20" i="67"/>
  <c r="MY20" i="67"/>
  <c r="MJ20" i="67"/>
  <c r="MN20" i="67"/>
  <c r="MR20" i="67"/>
  <c r="MV20" i="67"/>
  <c r="MZ20" i="67"/>
  <c r="LX20" i="67"/>
  <c r="MB20" i="67"/>
  <c r="MF20" i="67"/>
  <c r="LU20" i="67"/>
  <c r="LY20" i="67"/>
  <c r="MC20" i="67"/>
  <c r="LP20" i="67"/>
  <c r="JX20" i="67"/>
  <c r="KB20" i="67"/>
  <c r="KG20" i="67"/>
  <c r="KL20" i="67"/>
  <c r="KP20" i="67"/>
  <c r="KT20" i="67"/>
  <c r="KX20" i="67"/>
  <c r="LB20" i="67"/>
  <c r="LF20" i="67"/>
  <c r="LJ20" i="67"/>
  <c r="LQ20" i="67"/>
  <c r="JY20" i="67"/>
  <c r="KD20" i="67"/>
  <c r="KH20" i="67"/>
  <c r="KM20" i="67"/>
  <c r="KQ20" i="67"/>
  <c r="KU20" i="67"/>
  <c r="KY20" i="67"/>
  <c r="LC20" i="67"/>
  <c r="LG20" i="67"/>
  <c r="JC20" i="67"/>
  <c r="JG20" i="67"/>
  <c r="JK20" i="67"/>
  <c r="JO20" i="67"/>
  <c r="JS20" i="67"/>
  <c r="JD20" i="67"/>
  <c r="JH20" i="67"/>
  <c r="JL20" i="67"/>
  <c r="JP20" i="67"/>
  <c r="II20" i="67"/>
  <c r="IM20" i="67"/>
  <c r="IQ20" i="67"/>
  <c r="IU20" i="67"/>
  <c r="HX20" i="67"/>
  <c r="IB20" i="67"/>
  <c r="HG20" i="67"/>
  <c r="HK20" i="67"/>
  <c r="HO20" i="67"/>
  <c r="HS20" i="67"/>
  <c r="IH20" i="67"/>
  <c r="IL20" i="67"/>
  <c r="IP20" i="67"/>
  <c r="IT20" i="67"/>
  <c r="HY20" i="67"/>
  <c r="IC20" i="67"/>
  <c r="HH20" i="67"/>
  <c r="HL20" i="67"/>
  <c r="HP20" i="67"/>
  <c r="HT20" i="67"/>
  <c r="GX20" i="67"/>
  <c r="HB20" i="67"/>
  <c r="GA20" i="67"/>
  <c r="GE20" i="67"/>
  <c r="GI20" i="67"/>
  <c r="GM20" i="67"/>
  <c r="GQ20" i="67"/>
  <c r="FI20" i="67"/>
  <c r="FM20" i="67"/>
  <c r="FQ20" i="67"/>
  <c r="ED20" i="67"/>
  <c r="EH20" i="67"/>
  <c r="EL20" i="67"/>
  <c r="EP20" i="67"/>
  <c r="ET20" i="67"/>
  <c r="EX20" i="67"/>
  <c r="FB20" i="67"/>
  <c r="DX20" i="67"/>
  <c r="GU20" i="67"/>
  <c r="GY20" i="67"/>
  <c r="HC20" i="67"/>
  <c r="GB20" i="67"/>
  <c r="GF20" i="67"/>
  <c r="GJ20" i="67"/>
  <c r="GN20" i="67"/>
  <c r="GR20" i="67"/>
  <c r="FJ20" i="67"/>
  <c r="FN20" i="67"/>
  <c r="FR20" i="67"/>
  <c r="EE20" i="67"/>
  <c r="EI20" i="67"/>
  <c r="EM20" i="67"/>
  <c r="EQ20" i="67"/>
  <c r="EU20" i="67"/>
  <c r="EY20" i="67"/>
  <c r="FC20" i="67"/>
  <c r="DB20" i="67"/>
  <c r="DF20" i="67"/>
  <c r="DJ20" i="67"/>
  <c r="DN20" i="67"/>
  <c r="DR20" i="67"/>
  <c r="CK20" i="67"/>
  <c r="CO20" i="67"/>
  <c r="CS20" i="67"/>
  <c r="CV20" i="67"/>
  <c r="BG20" i="67"/>
  <c r="BK20" i="67"/>
  <c r="BO20" i="67"/>
  <c r="BS20" i="67"/>
  <c r="BW20" i="67"/>
  <c r="CA20" i="67"/>
  <c r="CE20" i="67"/>
  <c r="JU20" i="67"/>
  <c r="DA20" i="67"/>
  <c r="DE20" i="67"/>
  <c r="DI20" i="67"/>
  <c r="DM20" i="67"/>
  <c r="DQ20" i="67"/>
  <c r="DU20" i="67"/>
  <c r="CL20" i="67"/>
  <c r="CP20" i="67"/>
  <c r="CW20" i="67"/>
  <c r="BF20" i="67"/>
  <c r="BJ20" i="67"/>
  <c r="BN20" i="67"/>
  <c r="BR20" i="67"/>
  <c r="BV20" i="67"/>
  <c r="BZ20" i="67"/>
  <c r="CD20" i="67"/>
  <c r="LT20" i="67"/>
  <c r="IZ20" i="67"/>
  <c r="GT20" i="67"/>
  <c r="DW20" i="67"/>
  <c r="BE20" i="67"/>
  <c r="K20" i="67"/>
  <c r="O20" i="67"/>
  <c r="S20" i="67"/>
  <c r="W20" i="67"/>
  <c r="AA20" i="67"/>
  <c r="AE20" i="67"/>
  <c r="AI20" i="67"/>
  <c r="AM20" i="67"/>
  <c r="AQ20" i="67"/>
  <c r="AU20" i="67"/>
  <c r="AY20" i="67"/>
  <c r="BC20" i="67"/>
  <c r="HF20" i="67"/>
  <c r="EC20" i="67"/>
  <c r="J20" i="67"/>
  <c r="N20" i="67"/>
  <c r="R20" i="67"/>
  <c r="V20" i="67"/>
  <c r="Z20" i="67"/>
  <c r="AD20" i="67"/>
  <c r="AH20" i="67"/>
  <c r="AL20" i="67"/>
  <c r="AP20" i="67"/>
  <c r="AT20" i="67"/>
  <c r="AX20" i="67"/>
  <c r="BB20" i="67"/>
  <c r="H20" i="67"/>
  <c r="NF18" i="67"/>
  <c r="NE18" i="67"/>
  <c r="NI18" i="67"/>
  <c r="MK18" i="67"/>
  <c r="MO18" i="67"/>
  <c r="MS18" i="67"/>
  <c r="MW18" i="67"/>
  <c r="NA18" i="67"/>
  <c r="ML18" i="67"/>
  <c r="MP18" i="67"/>
  <c r="MT18" i="67"/>
  <c r="MX18" i="67"/>
  <c r="NB18" i="67"/>
  <c r="LV18" i="67"/>
  <c r="LZ18" i="67"/>
  <c r="MD18" i="67"/>
  <c r="LW18" i="67"/>
  <c r="MA18" i="67"/>
  <c r="ME18" i="67"/>
  <c r="LR18" i="67"/>
  <c r="JZ18" i="67"/>
  <c r="KE18" i="67"/>
  <c r="KI18" i="67"/>
  <c r="KR18" i="67"/>
  <c r="KV18" i="67"/>
  <c r="KZ18" i="67"/>
  <c r="LD18" i="67"/>
  <c r="LH18" i="67"/>
  <c r="LO18" i="67"/>
  <c r="JV18" i="67"/>
  <c r="KA18" i="67"/>
  <c r="KF18" i="67"/>
  <c r="KK18" i="67"/>
  <c r="KO18" i="67"/>
  <c r="KS18" i="67"/>
  <c r="KW18" i="67"/>
  <c r="LA18" i="67"/>
  <c r="LE18" i="67"/>
  <c r="LI18" i="67"/>
  <c r="JE18" i="67"/>
  <c r="JI18" i="67"/>
  <c r="JM18" i="67"/>
  <c r="JQ18" i="67"/>
  <c r="JA18" i="67"/>
  <c r="JF18" i="67"/>
  <c r="JJ18" i="67"/>
  <c r="JN18" i="67"/>
  <c r="JR18" i="67"/>
  <c r="IK18" i="67"/>
  <c r="IO18" i="67"/>
  <c r="IS18" i="67"/>
  <c r="IX18" i="67"/>
  <c r="HZ18" i="67"/>
  <c r="ID18" i="67"/>
  <c r="HI18" i="67"/>
  <c r="HM18" i="67"/>
  <c r="HQ18" i="67"/>
  <c r="HU18" i="67"/>
  <c r="IJ18" i="67"/>
  <c r="IN18" i="67"/>
  <c r="IR18" i="67"/>
  <c r="IV18" i="67"/>
  <c r="IW18" i="67"/>
  <c r="IA18" i="67"/>
  <c r="IE18" i="67"/>
  <c r="HJ18" i="67"/>
  <c r="HN18" i="67"/>
  <c r="HR18" i="67"/>
  <c r="GV18" i="67"/>
  <c r="GZ18" i="67"/>
  <c r="FY18" i="67"/>
  <c r="GC18" i="67"/>
  <c r="GG18" i="67"/>
  <c r="GK18" i="67"/>
  <c r="GO18" i="67"/>
  <c r="FG18" i="67"/>
  <c r="FK18" i="67"/>
  <c r="FO18" i="67"/>
  <c r="FS18" i="67"/>
  <c r="EF18" i="67"/>
  <c r="EJ18" i="67"/>
  <c r="EN18" i="67"/>
  <c r="ER18" i="67"/>
  <c r="EV18" i="67"/>
  <c r="EZ18" i="67"/>
  <c r="FD18" i="67"/>
  <c r="DZ18" i="67"/>
  <c r="GW18" i="67"/>
  <c r="HA18" i="67"/>
  <c r="FZ18" i="67"/>
  <c r="GD18" i="67"/>
  <c r="GH18" i="67"/>
  <c r="GL18" i="67"/>
  <c r="GP18" i="67"/>
  <c r="FH18" i="67"/>
  <c r="FL18" i="67"/>
  <c r="FP18" i="67"/>
  <c r="EG18" i="67"/>
  <c r="EK18" i="67"/>
  <c r="EO18" i="67"/>
  <c r="ES18" i="67"/>
  <c r="EW18" i="67"/>
  <c r="FA18" i="67"/>
  <c r="EA18" i="67"/>
  <c r="DD18" i="67"/>
  <c r="DH18" i="67"/>
  <c r="DL18" i="67"/>
  <c r="DP18" i="67"/>
  <c r="DT18" i="67"/>
  <c r="CI18" i="67"/>
  <c r="CM18" i="67"/>
  <c r="CQ18" i="67"/>
  <c r="CT18" i="67"/>
  <c r="CX18" i="67"/>
  <c r="BI18" i="67"/>
  <c r="BM18" i="67"/>
  <c r="BQ18" i="67"/>
  <c r="BU18" i="67"/>
  <c r="BY18" i="67"/>
  <c r="CC18" i="67"/>
  <c r="ND18" i="67"/>
  <c r="DY18" i="67"/>
  <c r="DC18" i="67"/>
  <c r="DG18" i="67"/>
  <c r="DK18" i="67"/>
  <c r="DO18" i="67"/>
  <c r="DS18" i="67"/>
  <c r="CJ18" i="67"/>
  <c r="CN18" i="67"/>
  <c r="CR18" i="67"/>
  <c r="CU18" i="67"/>
  <c r="CF18" i="67"/>
  <c r="BH18" i="67"/>
  <c r="BL18" i="67"/>
  <c r="BP18" i="67"/>
  <c r="BT18" i="67"/>
  <c r="BX18" i="67"/>
  <c r="CB18" i="67"/>
  <c r="MH18" i="67"/>
  <c r="LN18" i="67"/>
  <c r="HW18" i="67"/>
  <c r="FF18" i="67"/>
  <c r="CH18" i="67"/>
  <c r="I18" i="67"/>
  <c r="M18" i="67"/>
  <c r="Q18" i="67"/>
  <c r="U18" i="67"/>
  <c r="Y18" i="67"/>
  <c r="AC18" i="67"/>
  <c r="AG18" i="67"/>
  <c r="AK18" i="67"/>
  <c r="AO18" i="67"/>
  <c r="AS18" i="67"/>
  <c r="AW18" i="67"/>
  <c r="BA18" i="67"/>
  <c r="IG18" i="67"/>
  <c r="FX18" i="67"/>
  <c r="CZ18" i="67"/>
  <c r="L18" i="67"/>
  <c r="P18" i="67"/>
  <c r="T18" i="67"/>
  <c r="X18" i="67"/>
  <c r="AB18" i="67"/>
  <c r="AF18" i="67"/>
  <c r="AJ18" i="67"/>
  <c r="AN18" i="67"/>
  <c r="AR18" i="67"/>
  <c r="AV18" i="67"/>
  <c r="AZ18" i="67"/>
  <c r="NH18" i="67"/>
  <c r="NG18" i="67"/>
  <c r="MI18" i="67"/>
  <c r="MM18" i="67"/>
  <c r="MQ18" i="67"/>
  <c r="MU18" i="67"/>
  <c r="MY18" i="67"/>
  <c r="MJ18" i="67"/>
  <c r="MN18" i="67"/>
  <c r="MR18" i="67"/>
  <c r="MV18" i="67"/>
  <c r="MZ18" i="67"/>
  <c r="LX18" i="67"/>
  <c r="MB18" i="67"/>
  <c r="MF18" i="67"/>
  <c r="LU18" i="67"/>
  <c r="LY18" i="67"/>
  <c r="MC18" i="67"/>
  <c r="LP18" i="67"/>
  <c r="JX18" i="67"/>
  <c r="KB18" i="67"/>
  <c r="KG18" i="67"/>
  <c r="KL18" i="67"/>
  <c r="KP18" i="67"/>
  <c r="KT18" i="67"/>
  <c r="KX18" i="67"/>
  <c r="LB18" i="67"/>
  <c r="LF18" i="67"/>
  <c r="LJ18" i="67"/>
  <c r="LQ18" i="67"/>
  <c r="JY18" i="67"/>
  <c r="KD18" i="67"/>
  <c r="KH18" i="67"/>
  <c r="KM18" i="67"/>
  <c r="KQ18" i="67"/>
  <c r="KU18" i="67"/>
  <c r="KY18" i="67"/>
  <c r="LC18" i="67"/>
  <c r="LG18" i="67"/>
  <c r="JC18" i="67"/>
  <c r="JG18" i="67"/>
  <c r="JK18" i="67"/>
  <c r="JO18" i="67"/>
  <c r="JS18" i="67"/>
  <c r="JD18" i="67"/>
  <c r="JH18" i="67"/>
  <c r="JL18" i="67"/>
  <c r="JP18" i="67"/>
  <c r="II18" i="67"/>
  <c r="IM18" i="67"/>
  <c r="IQ18" i="67"/>
  <c r="IU18" i="67"/>
  <c r="HX18" i="67"/>
  <c r="IB18" i="67"/>
  <c r="HG18" i="67"/>
  <c r="HK18" i="67"/>
  <c r="HO18" i="67"/>
  <c r="HS18" i="67"/>
  <c r="IH18" i="67"/>
  <c r="IL18" i="67"/>
  <c r="IP18" i="67"/>
  <c r="IT18" i="67"/>
  <c r="HY18" i="67"/>
  <c r="IC18" i="67"/>
  <c r="HH18" i="67"/>
  <c r="HL18" i="67"/>
  <c r="HP18" i="67"/>
  <c r="HT18" i="67"/>
  <c r="GX18" i="67"/>
  <c r="HB18" i="67"/>
  <c r="GA18" i="67"/>
  <c r="GE18" i="67"/>
  <c r="GI18" i="67"/>
  <c r="GM18" i="67"/>
  <c r="GQ18" i="67"/>
  <c r="FI18" i="67"/>
  <c r="FM18" i="67"/>
  <c r="FQ18" i="67"/>
  <c r="ED18" i="67"/>
  <c r="EH18" i="67"/>
  <c r="EL18" i="67"/>
  <c r="EP18" i="67"/>
  <c r="ET18" i="67"/>
  <c r="EX18" i="67"/>
  <c r="FB18" i="67"/>
  <c r="DX18" i="67"/>
  <c r="GU18" i="67"/>
  <c r="GY18" i="67"/>
  <c r="HC18" i="67"/>
  <c r="GB18" i="67"/>
  <c r="GF18" i="67"/>
  <c r="GJ18" i="67"/>
  <c r="GN18" i="67"/>
  <c r="GR18" i="67"/>
  <c r="FJ18" i="67"/>
  <c r="FN18" i="67"/>
  <c r="FR18" i="67"/>
  <c r="EE18" i="67"/>
  <c r="EI18" i="67"/>
  <c r="EM18" i="67"/>
  <c r="EQ18" i="67"/>
  <c r="EU18" i="67"/>
  <c r="EY18" i="67"/>
  <c r="FC18" i="67"/>
  <c r="DB18" i="67"/>
  <c r="DF18" i="67"/>
  <c r="DJ18" i="67"/>
  <c r="DN18" i="67"/>
  <c r="DR18" i="67"/>
  <c r="CK18" i="67"/>
  <c r="CO18" i="67"/>
  <c r="CS18" i="67"/>
  <c r="CV18" i="67"/>
  <c r="BG18" i="67"/>
  <c r="BK18" i="67"/>
  <c r="BO18" i="67"/>
  <c r="BS18" i="67"/>
  <c r="BW18" i="67"/>
  <c r="CA18" i="67"/>
  <c r="CE18" i="67"/>
  <c r="JU18" i="67"/>
  <c r="DA18" i="67"/>
  <c r="DE18" i="67"/>
  <c r="DI18" i="67"/>
  <c r="DM18" i="67"/>
  <c r="DQ18" i="67"/>
  <c r="DU18" i="67"/>
  <c r="CL18" i="67"/>
  <c r="CP18" i="67"/>
  <c r="CW18" i="67"/>
  <c r="BF18" i="67"/>
  <c r="BJ18" i="67"/>
  <c r="BN18" i="67"/>
  <c r="BR18" i="67"/>
  <c r="BV18" i="67"/>
  <c r="BZ18" i="67"/>
  <c r="CD18" i="67"/>
  <c r="LT18" i="67"/>
  <c r="IZ18" i="67"/>
  <c r="GT18" i="67"/>
  <c r="DW18" i="67"/>
  <c r="BE18" i="67"/>
  <c r="K18" i="67"/>
  <c r="O18" i="67"/>
  <c r="S18" i="67"/>
  <c r="W18" i="67"/>
  <c r="AA18" i="67"/>
  <c r="AE18" i="67"/>
  <c r="AI18" i="67"/>
  <c r="AM18" i="67"/>
  <c r="AQ18" i="67"/>
  <c r="AU18" i="67"/>
  <c r="AY18" i="67"/>
  <c r="BC18" i="67"/>
  <c r="HF18" i="67"/>
  <c r="EC18" i="67"/>
  <c r="J18" i="67"/>
  <c r="N18" i="67"/>
  <c r="R18" i="67"/>
  <c r="V18" i="67"/>
  <c r="Z18" i="67"/>
  <c r="AD18" i="67"/>
  <c r="AH18" i="67"/>
  <c r="AL18" i="67"/>
  <c r="AP18" i="67"/>
  <c r="AT18" i="67"/>
  <c r="AX18" i="67"/>
  <c r="BB18" i="67"/>
  <c r="H18" i="67"/>
  <c r="JT110" i="67"/>
  <c r="GS110" i="67"/>
  <c r="CG110" i="67"/>
  <c r="FE110" i="67"/>
  <c r="G110" i="67"/>
  <c r="LS110" i="67"/>
  <c r="EB110" i="67"/>
  <c r="CY110" i="67"/>
  <c r="CG49" i="67"/>
  <c r="FE49" i="67"/>
  <c r="NC49" i="67"/>
  <c r="HV49" i="67"/>
  <c r="BD49" i="67"/>
  <c r="MG49" i="67"/>
  <c r="JT49" i="67"/>
  <c r="HE49" i="67"/>
  <c r="FW49" i="67"/>
  <c r="DV49" i="67"/>
  <c r="IY49" i="67"/>
  <c r="IY109" i="67"/>
  <c r="LS109" i="67"/>
  <c r="LM109" i="67"/>
  <c r="IF109" i="67"/>
  <c r="GS109" i="67"/>
  <c r="EB109" i="67"/>
  <c r="NG31" i="67"/>
  <c r="NF31" i="67"/>
  <c r="MI31" i="67"/>
  <c r="MM31" i="67"/>
  <c r="MQ31" i="67"/>
  <c r="MU31" i="67"/>
  <c r="MY31" i="67"/>
  <c r="MJ31" i="67"/>
  <c r="MN31" i="67"/>
  <c r="MR31" i="67"/>
  <c r="MV31" i="67"/>
  <c r="MZ31" i="67"/>
  <c r="LV31" i="67"/>
  <c r="LZ31" i="67"/>
  <c r="MD31" i="67"/>
  <c r="LW31" i="67"/>
  <c r="MA31" i="67"/>
  <c r="ME31" i="67"/>
  <c r="LP31" i="67"/>
  <c r="JX31" i="67"/>
  <c r="KB31" i="67"/>
  <c r="KG31" i="67"/>
  <c r="KL31" i="67"/>
  <c r="KP31" i="67"/>
  <c r="KT31" i="67"/>
  <c r="KX31" i="67"/>
  <c r="LB31" i="67"/>
  <c r="LF31" i="67"/>
  <c r="LJ31" i="67"/>
  <c r="LQ31" i="67"/>
  <c r="JY31" i="67"/>
  <c r="KD31" i="67"/>
  <c r="KH31" i="67"/>
  <c r="KM31" i="67"/>
  <c r="KQ31" i="67"/>
  <c r="KU31" i="67"/>
  <c r="KY31" i="67"/>
  <c r="LC31" i="67"/>
  <c r="LG31" i="67"/>
  <c r="JC31" i="67"/>
  <c r="JG31" i="67"/>
  <c r="JK31" i="67"/>
  <c r="JO31" i="67"/>
  <c r="JS31" i="67"/>
  <c r="JD31" i="67"/>
  <c r="JH31" i="67"/>
  <c r="JL31" i="67"/>
  <c r="JP31" i="67"/>
  <c r="II31" i="67"/>
  <c r="IM31" i="67"/>
  <c r="IQ31" i="67"/>
  <c r="IU31" i="67"/>
  <c r="HX31" i="67"/>
  <c r="IB31" i="67"/>
  <c r="HH31" i="67"/>
  <c r="HL31" i="67"/>
  <c r="HP31" i="67"/>
  <c r="HT31" i="67"/>
  <c r="IJ31" i="67"/>
  <c r="IN31" i="67"/>
  <c r="IR31" i="67"/>
  <c r="IV31" i="67"/>
  <c r="IW31" i="67"/>
  <c r="IA31" i="67"/>
  <c r="IE31" i="67"/>
  <c r="HI31" i="67"/>
  <c r="HM31" i="67"/>
  <c r="HQ31" i="67"/>
  <c r="HU31" i="67"/>
  <c r="GW31" i="67"/>
  <c r="HA31" i="67"/>
  <c r="FY31" i="67"/>
  <c r="GC31" i="67"/>
  <c r="GG31" i="67"/>
  <c r="GK31" i="67"/>
  <c r="GO31" i="67"/>
  <c r="FG31" i="67"/>
  <c r="FK31" i="67"/>
  <c r="FO31" i="67"/>
  <c r="FS31" i="67"/>
  <c r="EG31" i="67"/>
  <c r="EK31" i="67"/>
  <c r="EO31" i="67"/>
  <c r="ES31" i="67"/>
  <c r="EW31" i="67"/>
  <c r="FA31" i="67"/>
  <c r="DX31" i="67"/>
  <c r="GV31" i="67"/>
  <c r="GZ31" i="67"/>
  <c r="FZ31" i="67"/>
  <c r="GD31" i="67"/>
  <c r="GH31" i="67"/>
  <c r="GL31" i="67"/>
  <c r="GP31" i="67"/>
  <c r="FH31" i="67"/>
  <c r="FL31" i="67"/>
  <c r="FP31" i="67"/>
  <c r="EF31" i="67"/>
  <c r="EJ31" i="67"/>
  <c r="EN31" i="67"/>
  <c r="ER31" i="67"/>
  <c r="EV31" i="67"/>
  <c r="EZ31" i="67"/>
  <c r="FD31" i="67"/>
  <c r="DB31" i="67"/>
  <c r="DF31" i="67"/>
  <c r="DJ31" i="67"/>
  <c r="DN31" i="67"/>
  <c r="DR31" i="67"/>
  <c r="CL31" i="67"/>
  <c r="CP31" i="67"/>
  <c r="CW31" i="67"/>
  <c r="BG31" i="67"/>
  <c r="BK31" i="67"/>
  <c r="BO31" i="67"/>
  <c r="BS31" i="67"/>
  <c r="BW31" i="67"/>
  <c r="CA31" i="67"/>
  <c r="CE31" i="67"/>
  <c r="LT31" i="67"/>
  <c r="DY31" i="67"/>
  <c r="DC31" i="67"/>
  <c r="DG31" i="67"/>
  <c r="DK31" i="67"/>
  <c r="DO31" i="67"/>
  <c r="DS31" i="67"/>
  <c r="CI31" i="67"/>
  <c r="CM31" i="67"/>
  <c r="CQ31" i="67"/>
  <c r="CT31" i="67"/>
  <c r="CX31" i="67"/>
  <c r="BH31" i="67"/>
  <c r="BL31" i="67"/>
  <c r="BP31" i="67"/>
  <c r="BT31" i="67"/>
  <c r="BX31" i="67"/>
  <c r="CB31" i="67"/>
  <c r="ND31" i="67"/>
  <c r="IG31" i="67"/>
  <c r="FX31" i="67"/>
  <c r="CZ31" i="67"/>
  <c r="L31" i="67"/>
  <c r="P31" i="67"/>
  <c r="T31" i="67"/>
  <c r="X31" i="67"/>
  <c r="AB31" i="67"/>
  <c r="AF31" i="67"/>
  <c r="AJ31" i="67"/>
  <c r="AN31" i="67"/>
  <c r="AR31" i="67"/>
  <c r="AV31" i="67"/>
  <c r="AZ31" i="67"/>
  <c r="IZ31" i="67"/>
  <c r="GT31" i="67"/>
  <c r="DW31" i="67"/>
  <c r="BE31" i="67"/>
  <c r="K31" i="67"/>
  <c r="O31" i="67"/>
  <c r="S31" i="67"/>
  <c r="W31" i="67"/>
  <c r="AA31" i="67"/>
  <c r="AE31" i="67"/>
  <c r="AI31" i="67"/>
  <c r="AM31" i="67"/>
  <c r="AQ31" i="67"/>
  <c r="AU31" i="67"/>
  <c r="AY31" i="67"/>
  <c r="BC31" i="67"/>
  <c r="NE31" i="67"/>
  <c r="NI31" i="67"/>
  <c r="NH31" i="67"/>
  <c r="MK31" i="67"/>
  <c r="MO31" i="67"/>
  <c r="MS31" i="67"/>
  <c r="MW31" i="67"/>
  <c r="NA31" i="67"/>
  <c r="ML31" i="67"/>
  <c r="MP31" i="67"/>
  <c r="MT31" i="67"/>
  <c r="MX31" i="67"/>
  <c r="NB31" i="67"/>
  <c r="LX31" i="67"/>
  <c r="MB31" i="67"/>
  <c r="MF31" i="67"/>
  <c r="LU31" i="67"/>
  <c r="LY31" i="67"/>
  <c r="MC31" i="67"/>
  <c r="LR31" i="67"/>
  <c r="JZ31" i="67"/>
  <c r="KE31" i="67"/>
  <c r="KI31" i="67"/>
  <c r="KR31" i="67"/>
  <c r="KV31" i="67"/>
  <c r="KZ31" i="67"/>
  <c r="LD31" i="67"/>
  <c r="LH31" i="67"/>
  <c r="LO31" i="67"/>
  <c r="JV31" i="67"/>
  <c r="KA31" i="67"/>
  <c r="KF31" i="67"/>
  <c r="KK31" i="67"/>
  <c r="KO31" i="67"/>
  <c r="KS31" i="67"/>
  <c r="KW31" i="67"/>
  <c r="LA31" i="67"/>
  <c r="LE31" i="67"/>
  <c r="LI31" i="67"/>
  <c r="JE31" i="67"/>
  <c r="JI31" i="67"/>
  <c r="JM31" i="67"/>
  <c r="JQ31" i="67"/>
  <c r="JA31" i="67"/>
  <c r="JF31" i="67"/>
  <c r="JJ31" i="67"/>
  <c r="JN31" i="67"/>
  <c r="JR31" i="67"/>
  <c r="IK31" i="67"/>
  <c r="IO31" i="67"/>
  <c r="IS31" i="67"/>
  <c r="IX31" i="67"/>
  <c r="HZ31" i="67"/>
  <c r="ID31" i="67"/>
  <c r="HJ31" i="67"/>
  <c r="HN31" i="67"/>
  <c r="HR31" i="67"/>
  <c r="IH31" i="67"/>
  <c r="IL31" i="67"/>
  <c r="IP31" i="67"/>
  <c r="IT31" i="67"/>
  <c r="HY31" i="67"/>
  <c r="IC31" i="67"/>
  <c r="HG31" i="67"/>
  <c r="HK31" i="67"/>
  <c r="HO31" i="67"/>
  <c r="HS31" i="67"/>
  <c r="GU31" i="67"/>
  <c r="GY31" i="67"/>
  <c r="HC31" i="67"/>
  <c r="GA31" i="67"/>
  <c r="GE31" i="67"/>
  <c r="GI31" i="67"/>
  <c r="GM31" i="67"/>
  <c r="GQ31" i="67"/>
  <c r="FI31" i="67"/>
  <c r="FM31" i="67"/>
  <c r="FQ31" i="67"/>
  <c r="EE31" i="67"/>
  <c r="EI31" i="67"/>
  <c r="EM31" i="67"/>
  <c r="EQ31" i="67"/>
  <c r="EU31" i="67"/>
  <c r="EY31" i="67"/>
  <c r="FC31" i="67"/>
  <c r="DZ31" i="67"/>
  <c r="GX31" i="67"/>
  <c r="HB31" i="67"/>
  <c r="GB31" i="67"/>
  <c r="GF31" i="67"/>
  <c r="GJ31" i="67"/>
  <c r="GN31" i="67"/>
  <c r="GR31" i="67"/>
  <c r="FJ31" i="67"/>
  <c r="FN31" i="67"/>
  <c r="FR31" i="67"/>
  <c r="ED31" i="67"/>
  <c r="EH31" i="67"/>
  <c r="EL31" i="67"/>
  <c r="EP31" i="67"/>
  <c r="ET31" i="67"/>
  <c r="EX31" i="67"/>
  <c r="FB31" i="67"/>
  <c r="EA31" i="67"/>
  <c r="DD31" i="67"/>
  <c r="DH31" i="67"/>
  <c r="DL31" i="67"/>
  <c r="DP31" i="67"/>
  <c r="DT31" i="67"/>
  <c r="CJ31" i="67"/>
  <c r="CN31" i="67"/>
  <c r="CR31" i="67"/>
  <c r="CU31" i="67"/>
  <c r="CF31" i="67"/>
  <c r="BI31" i="67"/>
  <c r="BM31" i="67"/>
  <c r="BQ31" i="67"/>
  <c r="BU31" i="67"/>
  <c r="BY31" i="67"/>
  <c r="CC31" i="67"/>
  <c r="MH31" i="67"/>
  <c r="LN31" i="67"/>
  <c r="DA31" i="67"/>
  <c r="DE31" i="67"/>
  <c r="DI31" i="67"/>
  <c r="DM31" i="67"/>
  <c r="DQ31" i="67"/>
  <c r="DU31" i="67"/>
  <c r="CK31" i="67"/>
  <c r="CO31" i="67"/>
  <c r="CS31" i="67"/>
  <c r="CV31" i="67"/>
  <c r="BF31" i="67"/>
  <c r="BJ31" i="67"/>
  <c r="BN31" i="67"/>
  <c r="BR31" i="67"/>
  <c r="BV31" i="67"/>
  <c r="BZ31" i="67"/>
  <c r="CD31" i="67"/>
  <c r="JU31" i="67"/>
  <c r="HF31" i="67"/>
  <c r="EC31" i="67"/>
  <c r="J31" i="67"/>
  <c r="N31" i="67"/>
  <c r="R31" i="67"/>
  <c r="V31" i="67"/>
  <c r="Z31" i="67"/>
  <c r="AD31" i="67"/>
  <c r="AH31" i="67"/>
  <c r="AL31" i="67"/>
  <c r="AP31" i="67"/>
  <c r="AT31" i="67"/>
  <c r="AX31" i="67"/>
  <c r="BB31" i="67"/>
  <c r="HW31" i="67"/>
  <c r="FF31" i="67"/>
  <c r="CH31" i="67"/>
  <c r="I31" i="67"/>
  <c r="M31" i="67"/>
  <c r="Q31" i="67"/>
  <c r="U31" i="67"/>
  <c r="Y31" i="67"/>
  <c r="AC31" i="67"/>
  <c r="AG31" i="67"/>
  <c r="AK31" i="67"/>
  <c r="AO31" i="67"/>
  <c r="AS31" i="67"/>
  <c r="AW31" i="67"/>
  <c r="BA31" i="67"/>
  <c r="H31" i="67"/>
  <c r="NG29" i="67"/>
  <c r="NF29" i="67"/>
  <c r="MI29" i="67"/>
  <c r="MM29" i="67"/>
  <c r="MQ29" i="67"/>
  <c r="MU29" i="67"/>
  <c r="MY29" i="67"/>
  <c r="MJ29" i="67"/>
  <c r="MN29" i="67"/>
  <c r="MR29" i="67"/>
  <c r="MV29" i="67"/>
  <c r="MZ29" i="67"/>
  <c r="LV29" i="67"/>
  <c r="LZ29" i="67"/>
  <c r="MD29" i="67"/>
  <c r="LW29" i="67"/>
  <c r="MA29" i="67"/>
  <c r="ME29" i="67"/>
  <c r="LP29" i="67"/>
  <c r="JX29" i="67"/>
  <c r="KB29" i="67"/>
  <c r="KG29" i="67"/>
  <c r="KL29" i="67"/>
  <c r="KP29" i="67"/>
  <c r="KT29" i="67"/>
  <c r="KX29" i="67"/>
  <c r="LB29" i="67"/>
  <c r="LF29" i="67"/>
  <c r="LJ29" i="67"/>
  <c r="LQ29" i="67"/>
  <c r="JY29" i="67"/>
  <c r="KD29" i="67"/>
  <c r="KH29" i="67"/>
  <c r="KM29" i="67"/>
  <c r="KQ29" i="67"/>
  <c r="KU29" i="67"/>
  <c r="KY29" i="67"/>
  <c r="LC29" i="67"/>
  <c r="LG29" i="67"/>
  <c r="JC29" i="67"/>
  <c r="JG29" i="67"/>
  <c r="JK29" i="67"/>
  <c r="JO29" i="67"/>
  <c r="JS29" i="67"/>
  <c r="JD29" i="67"/>
  <c r="JH29" i="67"/>
  <c r="JL29" i="67"/>
  <c r="JP29" i="67"/>
  <c r="II29" i="67"/>
  <c r="IM29" i="67"/>
  <c r="IQ29" i="67"/>
  <c r="IU29" i="67"/>
  <c r="HX29" i="67"/>
  <c r="IB29" i="67"/>
  <c r="HH29" i="67"/>
  <c r="HL29" i="67"/>
  <c r="HP29" i="67"/>
  <c r="HT29" i="67"/>
  <c r="IJ29" i="67"/>
  <c r="IN29" i="67"/>
  <c r="IR29" i="67"/>
  <c r="IV29" i="67"/>
  <c r="IW29" i="67"/>
  <c r="IA29" i="67"/>
  <c r="IE29" i="67"/>
  <c r="HI29" i="67"/>
  <c r="HM29" i="67"/>
  <c r="HQ29" i="67"/>
  <c r="HU29" i="67"/>
  <c r="GW29" i="67"/>
  <c r="HA29" i="67"/>
  <c r="FY29" i="67"/>
  <c r="GC29" i="67"/>
  <c r="GG29" i="67"/>
  <c r="GK29" i="67"/>
  <c r="GO29" i="67"/>
  <c r="FG29" i="67"/>
  <c r="FK29" i="67"/>
  <c r="FO29" i="67"/>
  <c r="FS29" i="67"/>
  <c r="EG29" i="67"/>
  <c r="EK29" i="67"/>
  <c r="EO29" i="67"/>
  <c r="ES29" i="67"/>
  <c r="EW29" i="67"/>
  <c r="FA29" i="67"/>
  <c r="DX29" i="67"/>
  <c r="GV29" i="67"/>
  <c r="GZ29" i="67"/>
  <c r="FZ29" i="67"/>
  <c r="GD29" i="67"/>
  <c r="GH29" i="67"/>
  <c r="GL29" i="67"/>
  <c r="GP29" i="67"/>
  <c r="FH29" i="67"/>
  <c r="FL29" i="67"/>
  <c r="FP29" i="67"/>
  <c r="EF29" i="67"/>
  <c r="EJ29" i="67"/>
  <c r="EN29" i="67"/>
  <c r="ER29" i="67"/>
  <c r="EV29" i="67"/>
  <c r="EZ29" i="67"/>
  <c r="FD29" i="67"/>
  <c r="DB29" i="67"/>
  <c r="DF29" i="67"/>
  <c r="DJ29" i="67"/>
  <c r="DN29" i="67"/>
  <c r="DR29" i="67"/>
  <c r="CL29" i="67"/>
  <c r="CP29" i="67"/>
  <c r="CW29" i="67"/>
  <c r="BG29" i="67"/>
  <c r="BK29" i="67"/>
  <c r="BO29" i="67"/>
  <c r="BS29" i="67"/>
  <c r="BW29" i="67"/>
  <c r="CA29" i="67"/>
  <c r="CE29" i="67"/>
  <c r="LT29" i="67"/>
  <c r="DY29" i="67"/>
  <c r="DC29" i="67"/>
  <c r="DG29" i="67"/>
  <c r="DK29" i="67"/>
  <c r="DO29" i="67"/>
  <c r="DS29" i="67"/>
  <c r="CI29" i="67"/>
  <c r="CM29" i="67"/>
  <c r="CQ29" i="67"/>
  <c r="CT29" i="67"/>
  <c r="CX29" i="67"/>
  <c r="BH29" i="67"/>
  <c r="BL29" i="67"/>
  <c r="BP29" i="67"/>
  <c r="BT29" i="67"/>
  <c r="BX29" i="67"/>
  <c r="CB29" i="67"/>
  <c r="ND29" i="67"/>
  <c r="IG29" i="67"/>
  <c r="FX29" i="67"/>
  <c r="CZ29" i="67"/>
  <c r="L29" i="67"/>
  <c r="P29" i="67"/>
  <c r="T29" i="67"/>
  <c r="X29" i="67"/>
  <c r="AB29" i="67"/>
  <c r="AF29" i="67"/>
  <c r="AJ29" i="67"/>
  <c r="AN29" i="67"/>
  <c r="AR29" i="67"/>
  <c r="AV29" i="67"/>
  <c r="AZ29" i="67"/>
  <c r="IZ29" i="67"/>
  <c r="GT29" i="67"/>
  <c r="DW29" i="67"/>
  <c r="BE29" i="67"/>
  <c r="K29" i="67"/>
  <c r="O29" i="67"/>
  <c r="S29" i="67"/>
  <c r="W29" i="67"/>
  <c r="AA29" i="67"/>
  <c r="AE29" i="67"/>
  <c r="AI29" i="67"/>
  <c r="AM29" i="67"/>
  <c r="AQ29" i="67"/>
  <c r="AU29" i="67"/>
  <c r="AY29" i="67"/>
  <c r="BC29" i="67"/>
  <c r="NE29" i="67"/>
  <c r="NI29" i="67"/>
  <c r="NH29" i="67"/>
  <c r="MK29" i="67"/>
  <c r="MO29" i="67"/>
  <c r="MS29" i="67"/>
  <c r="MW29" i="67"/>
  <c r="NA29" i="67"/>
  <c r="ML29" i="67"/>
  <c r="MP29" i="67"/>
  <c r="MT29" i="67"/>
  <c r="MX29" i="67"/>
  <c r="NB29" i="67"/>
  <c r="LX29" i="67"/>
  <c r="MB29" i="67"/>
  <c r="MF29" i="67"/>
  <c r="LU29" i="67"/>
  <c r="LY29" i="67"/>
  <c r="MC29" i="67"/>
  <c r="LR29" i="67"/>
  <c r="JZ29" i="67"/>
  <c r="KE29" i="67"/>
  <c r="KI29" i="67"/>
  <c r="KR29" i="67"/>
  <c r="KV29" i="67"/>
  <c r="KZ29" i="67"/>
  <c r="LD29" i="67"/>
  <c r="LH29" i="67"/>
  <c r="LO29" i="67"/>
  <c r="JV29" i="67"/>
  <c r="KA29" i="67"/>
  <c r="KF29" i="67"/>
  <c r="KK29" i="67"/>
  <c r="KO29" i="67"/>
  <c r="KS29" i="67"/>
  <c r="KW29" i="67"/>
  <c r="LA29" i="67"/>
  <c r="LE29" i="67"/>
  <c r="LI29" i="67"/>
  <c r="JE29" i="67"/>
  <c r="JI29" i="67"/>
  <c r="JM29" i="67"/>
  <c r="JQ29" i="67"/>
  <c r="JA29" i="67"/>
  <c r="JF29" i="67"/>
  <c r="JJ29" i="67"/>
  <c r="JN29" i="67"/>
  <c r="JR29" i="67"/>
  <c r="IK29" i="67"/>
  <c r="IO29" i="67"/>
  <c r="IS29" i="67"/>
  <c r="IX29" i="67"/>
  <c r="HZ29" i="67"/>
  <c r="ID29" i="67"/>
  <c r="HJ29" i="67"/>
  <c r="HN29" i="67"/>
  <c r="HR29" i="67"/>
  <c r="IH29" i="67"/>
  <c r="IL29" i="67"/>
  <c r="IP29" i="67"/>
  <c r="IT29" i="67"/>
  <c r="HY29" i="67"/>
  <c r="IC29" i="67"/>
  <c r="HG29" i="67"/>
  <c r="HK29" i="67"/>
  <c r="HO29" i="67"/>
  <c r="HS29" i="67"/>
  <c r="GU29" i="67"/>
  <c r="GY29" i="67"/>
  <c r="HC29" i="67"/>
  <c r="GA29" i="67"/>
  <c r="GE29" i="67"/>
  <c r="GI29" i="67"/>
  <c r="GM29" i="67"/>
  <c r="GQ29" i="67"/>
  <c r="FI29" i="67"/>
  <c r="FM29" i="67"/>
  <c r="FQ29" i="67"/>
  <c r="EE29" i="67"/>
  <c r="EI29" i="67"/>
  <c r="EM29" i="67"/>
  <c r="EQ29" i="67"/>
  <c r="EU29" i="67"/>
  <c r="EY29" i="67"/>
  <c r="FC29" i="67"/>
  <c r="DZ29" i="67"/>
  <c r="GX29" i="67"/>
  <c r="HB29" i="67"/>
  <c r="GB29" i="67"/>
  <c r="GF29" i="67"/>
  <c r="GJ29" i="67"/>
  <c r="GN29" i="67"/>
  <c r="GR29" i="67"/>
  <c r="FJ29" i="67"/>
  <c r="FN29" i="67"/>
  <c r="FR29" i="67"/>
  <c r="ED29" i="67"/>
  <c r="EH29" i="67"/>
  <c r="EL29" i="67"/>
  <c r="EP29" i="67"/>
  <c r="ET29" i="67"/>
  <c r="EX29" i="67"/>
  <c r="FB29" i="67"/>
  <c r="EA29" i="67"/>
  <c r="DD29" i="67"/>
  <c r="DH29" i="67"/>
  <c r="DL29" i="67"/>
  <c r="DP29" i="67"/>
  <c r="DT29" i="67"/>
  <c r="CJ29" i="67"/>
  <c r="CN29" i="67"/>
  <c r="CR29" i="67"/>
  <c r="CU29" i="67"/>
  <c r="CF29" i="67"/>
  <c r="BI29" i="67"/>
  <c r="BM29" i="67"/>
  <c r="BQ29" i="67"/>
  <c r="BU29" i="67"/>
  <c r="BY29" i="67"/>
  <c r="CC29" i="67"/>
  <c r="MH29" i="67"/>
  <c r="LN29" i="67"/>
  <c r="DA29" i="67"/>
  <c r="DE29" i="67"/>
  <c r="DI29" i="67"/>
  <c r="DM29" i="67"/>
  <c r="DQ29" i="67"/>
  <c r="DU29" i="67"/>
  <c r="CK29" i="67"/>
  <c r="CO29" i="67"/>
  <c r="CS29" i="67"/>
  <c r="CV29" i="67"/>
  <c r="BF29" i="67"/>
  <c r="BJ29" i="67"/>
  <c r="BN29" i="67"/>
  <c r="BR29" i="67"/>
  <c r="BV29" i="67"/>
  <c r="BZ29" i="67"/>
  <c r="CD29" i="67"/>
  <c r="JU29" i="67"/>
  <c r="HF29" i="67"/>
  <c r="EC29" i="67"/>
  <c r="J29" i="67"/>
  <c r="N29" i="67"/>
  <c r="R29" i="67"/>
  <c r="V29" i="67"/>
  <c r="Z29" i="67"/>
  <c r="AD29" i="67"/>
  <c r="AH29" i="67"/>
  <c r="AL29" i="67"/>
  <c r="AP29" i="67"/>
  <c r="AT29" i="67"/>
  <c r="AX29" i="67"/>
  <c r="BB29" i="67"/>
  <c r="HW29" i="67"/>
  <c r="FF29" i="67"/>
  <c r="CH29" i="67"/>
  <c r="I29" i="67"/>
  <c r="M29" i="67"/>
  <c r="Q29" i="67"/>
  <c r="U29" i="67"/>
  <c r="Y29" i="67"/>
  <c r="AC29" i="67"/>
  <c r="AG29" i="67"/>
  <c r="AK29" i="67"/>
  <c r="AO29" i="67"/>
  <c r="AS29" i="67"/>
  <c r="AW29" i="67"/>
  <c r="BA29" i="67"/>
  <c r="H29" i="67"/>
  <c r="NG27" i="67"/>
  <c r="NF27" i="67"/>
  <c r="MI27" i="67"/>
  <c r="MM27" i="67"/>
  <c r="MQ27" i="67"/>
  <c r="NE27" i="67"/>
  <c r="NI27" i="67"/>
  <c r="NH27" i="67"/>
  <c r="MK27" i="67"/>
  <c r="MO27" i="67"/>
  <c r="MS27" i="67"/>
  <c r="MW27" i="67"/>
  <c r="NA27" i="67"/>
  <c r="ML27" i="67"/>
  <c r="MP27" i="67"/>
  <c r="MT27" i="67"/>
  <c r="MX27" i="67"/>
  <c r="NB27" i="67"/>
  <c r="LX27" i="67"/>
  <c r="MB27" i="67"/>
  <c r="MF27" i="67"/>
  <c r="LU27" i="67"/>
  <c r="LY27" i="67"/>
  <c r="MC27" i="67"/>
  <c r="LR27" i="67"/>
  <c r="JZ27" i="67"/>
  <c r="KE27" i="67"/>
  <c r="KI27" i="67"/>
  <c r="KR27" i="67"/>
  <c r="KV27" i="67"/>
  <c r="KZ27" i="67"/>
  <c r="LD27" i="67"/>
  <c r="LH27" i="67"/>
  <c r="LO27" i="67"/>
  <c r="JV27" i="67"/>
  <c r="KA27" i="67"/>
  <c r="KF27" i="67"/>
  <c r="KK27" i="67"/>
  <c r="KO27" i="67"/>
  <c r="KS27" i="67"/>
  <c r="KW27" i="67"/>
  <c r="LA27" i="67"/>
  <c r="LE27" i="67"/>
  <c r="LI27" i="67"/>
  <c r="JE27" i="67"/>
  <c r="JI27" i="67"/>
  <c r="JM27" i="67"/>
  <c r="JQ27" i="67"/>
  <c r="JA27" i="67"/>
  <c r="JF27" i="67"/>
  <c r="JJ27" i="67"/>
  <c r="JN27" i="67"/>
  <c r="JR27" i="67"/>
  <c r="IK27" i="67"/>
  <c r="IO27" i="67"/>
  <c r="IS27" i="67"/>
  <c r="IX27" i="67"/>
  <c r="HZ27" i="67"/>
  <c r="ID27" i="67"/>
  <c r="HJ27" i="67"/>
  <c r="HN27" i="67"/>
  <c r="HR27" i="67"/>
  <c r="IH27" i="67"/>
  <c r="IL27" i="67"/>
  <c r="IP27" i="67"/>
  <c r="IT27" i="67"/>
  <c r="HY27" i="67"/>
  <c r="IC27" i="67"/>
  <c r="HG27" i="67"/>
  <c r="HK27" i="67"/>
  <c r="HO27" i="67"/>
  <c r="HS27" i="67"/>
  <c r="GU27" i="67"/>
  <c r="GY27" i="67"/>
  <c r="HC27" i="67"/>
  <c r="GA27" i="67"/>
  <c r="GE27" i="67"/>
  <c r="GI27" i="67"/>
  <c r="GM27" i="67"/>
  <c r="GQ27" i="67"/>
  <c r="FI27" i="67"/>
  <c r="FM27" i="67"/>
  <c r="FQ27" i="67"/>
  <c r="EE27" i="67"/>
  <c r="EI27" i="67"/>
  <c r="EM27" i="67"/>
  <c r="EQ27" i="67"/>
  <c r="EU27" i="67"/>
  <c r="EY27" i="67"/>
  <c r="FC27" i="67"/>
  <c r="DZ27" i="67"/>
  <c r="GX27" i="67"/>
  <c r="HB27" i="67"/>
  <c r="GB27" i="67"/>
  <c r="GF27" i="67"/>
  <c r="GJ27" i="67"/>
  <c r="GN27" i="67"/>
  <c r="GR27" i="67"/>
  <c r="FJ27" i="67"/>
  <c r="FN27" i="67"/>
  <c r="FR27" i="67"/>
  <c r="ED27" i="67"/>
  <c r="EH27" i="67"/>
  <c r="EL27" i="67"/>
  <c r="EP27" i="67"/>
  <c r="ET27" i="67"/>
  <c r="EX27" i="67"/>
  <c r="FB27" i="67"/>
  <c r="EA27" i="67"/>
  <c r="DD27" i="67"/>
  <c r="DH27" i="67"/>
  <c r="DL27" i="67"/>
  <c r="DP27" i="67"/>
  <c r="DT27" i="67"/>
  <c r="CJ27" i="67"/>
  <c r="CN27" i="67"/>
  <c r="CR27" i="67"/>
  <c r="CU27" i="67"/>
  <c r="CF27" i="67"/>
  <c r="BI27" i="67"/>
  <c r="BM27" i="67"/>
  <c r="BQ27" i="67"/>
  <c r="BU27" i="67"/>
  <c r="BY27" i="67"/>
  <c r="CC27" i="67"/>
  <c r="MH27" i="67"/>
  <c r="LN27" i="67"/>
  <c r="DA27" i="67"/>
  <c r="DE27" i="67"/>
  <c r="DI27" i="67"/>
  <c r="DM27" i="67"/>
  <c r="DQ27" i="67"/>
  <c r="DU27" i="67"/>
  <c r="CK27" i="67"/>
  <c r="CO27" i="67"/>
  <c r="CS27" i="67"/>
  <c r="CV27" i="67"/>
  <c r="BF27" i="67"/>
  <c r="BJ27" i="67"/>
  <c r="BN27" i="67"/>
  <c r="BR27" i="67"/>
  <c r="BV27" i="67"/>
  <c r="BZ27" i="67"/>
  <c r="CD27" i="67"/>
  <c r="JU27" i="67"/>
  <c r="HF27" i="67"/>
  <c r="EC27" i="67"/>
  <c r="J27" i="67"/>
  <c r="N27" i="67"/>
  <c r="R27" i="67"/>
  <c r="V27" i="67"/>
  <c r="Z27" i="67"/>
  <c r="AD27" i="67"/>
  <c r="AH27" i="67"/>
  <c r="AL27" i="67"/>
  <c r="AP27" i="67"/>
  <c r="AT27" i="67"/>
  <c r="AX27" i="67"/>
  <c r="BB27" i="67"/>
  <c r="HW27" i="67"/>
  <c r="FF27" i="67"/>
  <c r="CH27" i="67"/>
  <c r="I27" i="67"/>
  <c r="M27" i="67"/>
  <c r="Q27" i="67"/>
  <c r="U27" i="67"/>
  <c r="Y27" i="67"/>
  <c r="AC27" i="67"/>
  <c r="AG27" i="67"/>
  <c r="AK27" i="67"/>
  <c r="AO27" i="67"/>
  <c r="AS27" i="67"/>
  <c r="AW27" i="67"/>
  <c r="BA27" i="67"/>
  <c r="MU27" i="67"/>
  <c r="MY27" i="67"/>
  <c r="MJ27" i="67"/>
  <c r="MN27" i="67"/>
  <c r="MR27" i="67"/>
  <c r="MV27" i="67"/>
  <c r="MZ27" i="67"/>
  <c r="LV27" i="67"/>
  <c r="LZ27" i="67"/>
  <c r="MD27" i="67"/>
  <c r="LW27" i="67"/>
  <c r="MA27" i="67"/>
  <c r="ME27" i="67"/>
  <c r="LP27" i="67"/>
  <c r="JX27" i="67"/>
  <c r="KB27" i="67"/>
  <c r="KG27" i="67"/>
  <c r="KL27" i="67"/>
  <c r="KP27" i="67"/>
  <c r="KT27" i="67"/>
  <c r="KX27" i="67"/>
  <c r="LB27" i="67"/>
  <c r="LF27" i="67"/>
  <c r="LJ27" i="67"/>
  <c r="LQ27" i="67"/>
  <c r="JY27" i="67"/>
  <c r="KD27" i="67"/>
  <c r="KH27" i="67"/>
  <c r="KM27" i="67"/>
  <c r="KQ27" i="67"/>
  <c r="KU27" i="67"/>
  <c r="KY27" i="67"/>
  <c r="LC27" i="67"/>
  <c r="LG27" i="67"/>
  <c r="JC27" i="67"/>
  <c r="JG27" i="67"/>
  <c r="JK27" i="67"/>
  <c r="JO27" i="67"/>
  <c r="JS27" i="67"/>
  <c r="JD27" i="67"/>
  <c r="JH27" i="67"/>
  <c r="JL27" i="67"/>
  <c r="JP27" i="67"/>
  <c r="II27" i="67"/>
  <c r="IM27" i="67"/>
  <c r="IQ27" i="67"/>
  <c r="IU27" i="67"/>
  <c r="HX27" i="67"/>
  <c r="IB27" i="67"/>
  <c r="HH27" i="67"/>
  <c r="HL27" i="67"/>
  <c r="HP27" i="67"/>
  <c r="HT27" i="67"/>
  <c r="IJ27" i="67"/>
  <c r="IN27" i="67"/>
  <c r="IR27" i="67"/>
  <c r="IV27" i="67"/>
  <c r="IW27" i="67"/>
  <c r="IA27" i="67"/>
  <c r="IE27" i="67"/>
  <c r="HI27" i="67"/>
  <c r="HM27" i="67"/>
  <c r="HQ27" i="67"/>
  <c r="HU27" i="67"/>
  <c r="GW27" i="67"/>
  <c r="HA27" i="67"/>
  <c r="FY27" i="67"/>
  <c r="GC27" i="67"/>
  <c r="GG27" i="67"/>
  <c r="GK27" i="67"/>
  <c r="GO27" i="67"/>
  <c r="FG27" i="67"/>
  <c r="FK27" i="67"/>
  <c r="FO27" i="67"/>
  <c r="FS27" i="67"/>
  <c r="EG27" i="67"/>
  <c r="EK27" i="67"/>
  <c r="EO27" i="67"/>
  <c r="ES27" i="67"/>
  <c r="EW27" i="67"/>
  <c r="FA27" i="67"/>
  <c r="DX27" i="67"/>
  <c r="GV27" i="67"/>
  <c r="GZ27" i="67"/>
  <c r="FZ27" i="67"/>
  <c r="GD27" i="67"/>
  <c r="GH27" i="67"/>
  <c r="GL27" i="67"/>
  <c r="GP27" i="67"/>
  <c r="FH27" i="67"/>
  <c r="FL27" i="67"/>
  <c r="FP27" i="67"/>
  <c r="EF27" i="67"/>
  <c r="EJ27" i="67"/>
  <c r="EN27" i="67"/>
  <c r="ER27" i="67"/>
  <c r="EV27" i="67"/>
  <c r="EZ27" i="67"/>
  <c r="FD27" i="67"/>
  <c r="DB27" i="67"/>
  <c r="DF27" i="67"/>
  <c r="DJ27" i="67"/>
  <c r="DN27" i="67"/>
  <c r="DR27" i="67"/>
  <c r="CL27" i="67"/>
  <c r="CP27" i="67"/>
  <c r="CW27" i="67"/>
  <c r="BG27" i="67"/>
  <c r="BK27" i="67"/>
  <c r="BO27" i="67"/>
  <c r="BS27" i="67"/>
  <c r="BW27" i="67"/>
  <c r="CA27" i="67"/>
  <c r="CE27" i="67"/>
  <c r="LT27" i="67"/>
  <c r="DY27" i="67"/>
  <c r="DC27" i="67"/>
  <c r="DG27" i="67"/>
  <c r="DK27" i="67"/>
  <c r="DO27" i="67"/>
  <c r="DS27" i="67"/>
  <c r="CI27" i="67"/>
  <c r="CM27" i="67"/>
  <c r="CQ27" i="67"/>
  <c r="CT27" i="67"/>
  <c r="CX27" i="67"/>
  <c r="BH27" i="67"/>
  <c r="BL27" i="67"/>
  <c r="BP27" i="67"/>
  <c r="BT27" i="67"/>
  <c r="BX27" i="67"/>
  <c r="CB27" i="67"/>
  <c r="ND27" i="67"/>
  <c r="IG27" i="67"/>
  <c r="FX27" i="67"/>
  <c r="CZ27" i="67"/>
  <c r="L27" i="67"/>
  <c r="P27" i="67"/>
  <c r="T27" i="67"/>
  <c r="X27" i="67"/>
  <c r="AB27" i="67"/>
  <c r="AF27" i="67"/>
  <c r="AJ27" i="67"/>
  <c r="AN27" i="67"/>
  <c r="AR27" i="67"/>
  <c r="AV27" i="67"/>
  <c r="AZ27" i="67"/>
  <c r="IZ27" i="67"/>
  <c r="GT27" i="67"/>
  <c r="DW27" i="67"/>
  <c r="BE27" i="67"/>
  <c r="K27" i="67"/>
  <c r="O27" i="67"/>
  <c r="S27" i="67"/>
  <c r="W27" i="67"/>
  <c r="AA27" i="67"/>
  <c r="AE27" i="67"/>
  <c r="AI27" i="67"/>
  <c r="AM27" i="67"/>
  <c r="AQ27" i="67"/>
  <c r="AU27" i="67"/>
  <c r="AY27" i="67"/>
  <c r="BC27" i="67"/>
  <c r="H27" i="67"/>
  <c r="NE25" i="67"/>
  <c r="NI25" i="67"/>
  <c r="NH25" i="67"/>
  <c r="MK25" i="67"/>
  <c r="MO25" i="67"/>
  <c r="MS25" i="67"/>
  <c r="MW25" i="67"/>
  <c r="NA25" i="67"/>
  <c r="ML25" i="67"/>
  <c r="MP25" i="67"/>
  <c r="MT25" i="67"/>
  <c r="MX25" i="67"/>
  <c r="NB25" i="67"/>
  <c r="LX25" i="67"/>
  <c r="MB25" i="67"/>
  <c r="MF25" i="67"/>
  <c r="LU25" i="67"/>
  <c r="LY25" i="67"/>
  <c r="MC25" i="67"/>
  <c r="LR25" i="67"/>
  <c r="JZ25" i="67"/>
  <c r="KE25" i="67"/>
  <c r="KI25" i="67"/>
  <c r="KR25" i="67"/>
  <c r="KV25" i="67"/>
  <c r="KZ25" i="67"/>
  <c r="LD25" i="67"/>
  <c r="LH25" i="67"/>
  <c r="LO25" i="67"/>
  <c r="JV25" i="67"/>
  <c r="KA25" i="67"/>
  <c r="KF25" i="67"/>
  <c r="KK25" i="67"/>
  <c r="KO25" i="67"/>
  <c r="KS25" i="67"/>
  <c r="KW25" i="67"/>
  <c r="LA25" i="67"/>
  <c r="LE25" i="67"/>
  <c r="LI25" i="67"/>
  <c r="JE25" i="67"/>
  <c r="JI25" i="67"/>
  <c r="JM25" i="67"/>
  <c r="JQ25" i="67"/>
  <c r="JA25" i="67"/>
  <c r="JF25" i="67"/>
  <c r="JJ25" i="67"/>
  <c r="JN25" i="67"/>
  <c r="JR25" i="67"/>
  <c r="IK25" i="67"/>
  <c r="IO25" i="67"/>
  <c r="IS25" i="67"/>
  <c r="IX25" i="67"/>
  <c r="HZ25" i="67"/>
  <c r="ID25" i="67"/>
  <c r="HJ25" i="67"/>
  <c r="HN25" i="67"/>
  <c r="HR25" i="67"/>
  <c r="IH25" i="67"/>
  <c r="IL25" i="67"/>
  <c r="IP25" i="67"/>
  <c r="IT25" i="67"/>
  <c r="HY25" i="67"/>
  <c r="IC25" i="67"/>
  <c r="HG25" i="67"/>
  <c r="HK25" i="67"/>
  <c r="HO25" i="67"/>
  <c r="HS25" i="67"/>
  <c r="GU25" i="67"/>
  <c r="GY25" i="67"/>
  <c r="HC25" i="67"/>
  <c r="GA25" i="67"/>
  <c r="GE25" i="67"/>
  <c r="GI25" i="67"/>
  <c r="GM25" i="67"/>
  <c r="GQ25" i="67"/>
  <c r="FI25" i="67"/>
  <c r="FM25" i="67"/>
  <c r="FQ25" i="67"/>
  <c r="EE25" i="67"/>
  <c r="EI25" i="67"/>
  <c r="EM25" i="67"/>
  <c r="EQ25" i="67"/>
  <c r="EU25" i="67"/>
  <c r="EY25" i="67"/>
  <c r="FC25" i="67"/>
  <c r="DZ25" i="67"/>
  <c r="GX25" i="67"/>
  <c r="HB25" i="67"/>
  <c r="GB25" i="67"/>
  <c r="GF25" i="67"/>
  <c r="GJ25" i="67"/>
  <c r="GN25" i="67"/>
  <c r="GR25" i="67"/>
  <c r="FJ25" i="67"/>
  <c r="FN25" i="67"/>
  <c r="FR25" i="67"/>
  <c r="ED25" i="67"/>
  <c r="EH25" i="67"/>
  <c r="EL25" i="67"/>
  <c r="EP25" i="67"/>
  <c r="ET25" i="67"/>
  <c r="EX25" i="67"/>
  <c r="FB25" i="67"/>
  <c r="EA25" i="67"/>
  <c r="DD25" i="67"/>
  <c r="DH25" i="67"/>
  <c r="DL25" i="67"/>
  <c r="DP25" i="67"/>
  <c r="DT25" i="67"/>
  <c r="CJ25" i="67"/>
  <c r="CN25" i="67"/>
  <c r="CR25" i="67"/>
  <c r="CU25" i="67"/>
  <c r="CF25" i="67"/>
  <c r="BI25" i="67"/>
  <c r="BM25" i="67"/>
  <c r="BQ25" i="67"/>
  <c r="BU25" i="67"/>
  <c r="BY25" i="67"/>
  <c r="CC25" i="67"/>
  <c r="MH25" i="67"/>
  <c r="LN25" i="67"/>
  <c r="DA25" i="67"/>
  <c r="DE25" i="67"/>
  <c r="DI25" i="67"/>
  <c r="DM25" i="67"/>
  <c r="DQ25" i="67"/>
  <c r="DU25" i="67"/>
  <c r="CK25" i="67"/>
  <c r="CO25" i="67"/>
  <c r="CS25" i="67"/>
  <c r="CV25" i="67"/>
  <c r="BF25" i="67"/>
  <c r="BJ25" i="67"/>
  <c r="BN25" i="67"/>
  <c r="BR25" i="67"/>
  <c r="BV25" i="67"/>
  <c r="BZ25" i="67"/>
  <c r="CD25" i="67"/>
  <c r="JU25" i="67"/>
  <c r="HF25" i="67"/>
  <c r="EC25" i="67"/>
  <c r="J25" i="67"/>
  <c r="N25" i="67"/>
  <c r="R25" i="67"/>
  <c r="V25" i="67"/>
  <c r="Z25" i="67"/>
  <c r="AD25" i="67"/>
  <c r="AH25" i="67"/>
  <c r="AL25" i="67"/>
  <c r="AP25" i="67"/>
  <c r="AT25" i="67"/>
  <c r="AX25" i="67"/>
  <c r="BB25" i="67"/>
  <c r="HW25" i="67"/>
  <c r="FF25" i="67"/>
  <c r="CH25" i="67"/>
  <c r="I25" i="67"/>
  <c r="M25" i="67"/>
  <c r="Q25" i="67"/>
  <c r="U25" i="67"/>
  <c r="Y25" i="67"/>
  <c r="AC25" i="67"/>
  <c r="AG25" i="67"/>
  <c r="AK25" i="67"/>
  <c r="AO25" i="67"/>
  <c r="AS25" i="67"/>
  <c r="AW25" i="67"/>
  <c r="BA25" i="67"/>
  <c r="NG25" i="67"/>
  <c r="NF25" i="67"/>
  <c r="MI25" i="67"/>
  <c r="MM25" i="67"/>
  <c r="MQ25" i="67"/>
  <c r="MU25" i="67"/>
  <c r="MY25" i="67"/>
  <c r="MJ25" i="67"/>
  <c r="MN25" i="67"/>
  <c r="MR25" i="67"/>
  <c r="MV25" i="67"/>
  <c r="MZ25" i="67"/>
  <c r="LV25" i="67"/>
  <c r="LZ25" i="67"/>
  <c r="MD25" i="67"/>
  <c r="LW25" i="67"/>
  <c r="MA25" i="67"/>
  <c r="ME25" i="67"/>
  <c r="LP25" i="67"/>
  <c r="JX25" i="67"/>
  <c r="KB25" i="67"/>
  <c r="KG25" i="67"/>
  <c r="KL25" i="67"/>
  <c r="KP25" i="67"/>
  <c r="KT25" i="67"/>
  <c r="KX25" i="67"/>
  <c r="LB25" i="67"/>
  <c r="LF25" i="67"/>
  <c r="LJ25" i="67"/>
  <c r="LQ25" i="67"/>
  <c r="JY25" i="67"/>
  <c r="KD25" i="67"/>
  <c r="KH25" i="67"/>
  <c r="KM25" i="67"/>
  <c r="KQ25" i="67"/>
  <c r="KU25" i="67"/>
  <c r="KY25" i="67"/>
  <c r="LC25" i="67"/>
  <c r="LG25" i="67"/>
  <c r="JC25" i="67"/>
  <c r="JG25" i="67"/>
  <c r="JK25" i="67"/>
  <c r="JO25" i="67"/>
  <c r="JS25" i="67"/>
  <c r="JD25" i="67"/>
  <c r="JH25" i="67"/>
  <c r="JL25" i="67"/>
  <c r="JP25" i="67"/>
  <c r="II25" i="67"/>
  <c r="IM25" i="67"/>
  <c r="IQ25" i="67"/>
  <c r="IU25" i="67"/>
  <c r="HX25" i="67"/>
  <c r="IB25" i="67"/>
  <c r="HH25" i="67"/>
  <c r="HL25" i="67"/>
  <c r="HP25" i="67"/>
  <c r="HT25" i="67"/>
  <c r="IJ25" i="67"/>
  <c r="IN25" i="67"/>
  <c r="IR25" i="67"/>
  <c r="IV25" i="67"/>
  <c r="IW25" i="67"/>
  <c r="IA25" i="67"/>
  <c r="IE25" i="67"/>
  <c r="HI25" i="67"/>
  <c r="HM25" i="67"/>
  <c r="HQ25" i="67"/>
  <c r="HU25" i="67"/>
  <c r="GW25" i="67"/>
  <c r="HA25" i="67"/>
  <c r="FY25" i="67"/>
  <c r="GC25" i="67"/>
  <c r="GG25" i="67"/>
  <c r="GK25" i="67"/>
  <c r="GO25" i="67"/>
  <c r="FG25" i="67"/>
  <c r="FK25" i="67"/>
  <c r="FO25" i="67"/>
  <c r="FS25" i="67"/>
  <c r="EG25" i="67"/>
  <c r="EK25" i="67"/>
  <c r="EO25" i="67"/>
  <c r="ES25" i="67"/>
  <c r="EW25" i="67"/>
  <c r="FA25" i="67"/>
  <c r="DX25" i="67"/>
  <c r="GV25" i="67"/>
  <c r="GZ25" i="67"/>
  <c r="FZ25" i="67"/>
  <c r="GD25" i="67"/>
  <c r="GH25" i="67"/>
  <c r="GL25" i="67"/>
  <c r="GP25" i="67"/>
  <c r="FH25" i="67"/>
  <c r="FL25" i="67"/>
  <c r="FP25" i="67"/>
  <c r="EF25" i="67"/>
  <c r="EJ25" i="67"/>
  <c r="EN25" i="67"/>
  <c r="ER25" i="67"/>
  <c r="EV25" i="67"/>
  <c r="EZ25" i="67"/>
  <c r="FD25" i="67"/>
  <c r="DB25" i="67"/>
  <c r="DF25" i="67"/>
  <c r="DJ25" i="67"/>
  <c r="DN25" i="67"/>
  <c r="DR25" i="67"/>
  <c r="CL25" i="67"/>
  <c r="CP25" i="67"/>
  <c r="CW25" i="67"/>
  <c r="BG25" i="67"/>
  <c r="BK25" i="67"/>
  <c r="BO25" i="67"/>
  <c r="BS25" i="67"/>
  <c r="BW25" i="67"/>
  <c r="CA25" i="67"/>
  <c r="CE25" i="67"/>
  <c r="LT25" i="67"/>
  <c r="DY25" i="67"/>
  <c r="DC25" i="67"/>
  <c r="DG25" i="67"/>
  <c r="DK25" i="67"/>
  <c r="DO25" i="67"/>
  <c r="DS25" i="67"/>
  <c r="CI25" i="67"/>
  <c r="CM25" i="67"/>
  <c r="CQ25" i="67"/>
  <c r="CT25" i="67"/>
  <c r="CX25" i="67"/>
  <c r="BH25" i="67"/>
  <c r="BL25" i="67"/>
  <c r="BP25" i="67"/>
  <c r="BT25" i="67"/>
  <c r="BX25" i="67"/>
  <c r="CB25" i="67"/>
  <c r="ND25" i="67"/>
  <c r="IG25" i="67"/>
  <c r="FX25" i="67"/>
  <c r="CZ25" i="67"/>
  <c r="L25" i="67"/>
  <c r="P25" i="67"/>
  <c r="T25" i="67"/>
  <c r="X25" i="67"/>
  <c r="AB25" i="67"/>
  <c r="AF25" i="67"/>
  <c r="AJ25" i="67"/>
  <c r="AN25" i="67"/>
  <c r="AR25" i="67"/>
  <c r="AV25" i="67"/>
  <c r="AZ25" i="67"/>
  <c r="IZ25" i="67"/>
  <c r="GT25" i="67"/>
  <c r="DW25" i="67"/>
  <c r="BE25" i="67"/>
  <c r="K25" i="67"/>
  <c r="O25" i="67"/>
  <c r="S25" i="67"/>
  <c r="W25" i="67"/>
  <c r="AA25" i="67"/>
  <c r="AE25" i="67"/>
  <c r="AI25" i="67"/>
  <c r="AM25" i="67"/>
  <c r="AQ25" i="67"/>
  <c r="AU25" i="67"/>
  <c r="AY25" i="67"/>
  <c r="BC25" i="67"/>
  <c r="H25" i="67"/>
  <c r="NE23" i="67"/>
  <c r="NI23" i="67"/>
  <c r="NH23" i="67"/>
  <c r="MK23" i="67"/>
  <c r="MO23" i="67"/>
  <c r="MS23" i="67"/>
  <c r="MW23" i="67"/>
  <c r="NA23" i="67"/>
  <c r="ML23" i="67"/>
  <c r="MP23" i="67"/>
  <c r="MT23" i="67"/>
  <c r="MX23" i="67"/>
  <c r="NB23" i="67"/>
  <c r="LX23" i="67"/>
  <c r="MB23" i="67"/>
  <c r="MF23" i="67"/>
  <c r="LU23" i="67"/>
  <c r="LY23" i="67"/>
  <c r="MC23" i="67"/>
  <c r="LR23" i="67"/>
  <c r="JZ23" i="67"/>
  <c r="KE23" i="67"/>
  <c r="KI23" i="67"/>
  <c r="KR23" i="67"/>
  <c r="KV23" i="67"/>
  <c r="KZ23" i="67"/>
  <c r="LD23" i="67"/>
  <c r="LH23" i="67"/>
  <c r="LO23" i="67"/>
  <c r="JV23" i="67"/>
  <c r="KA23" i="67"/>
  <c r="KF23" i="67"/>
  <c r="KK23" i="67"/>
  <c r="KO23" i="67"/>
  <c r="KS23" i="67"/>
  <c r="KW23" i="67"/>
  <c r="LA23" i="67"/>
  <c r="LE23" i="67"/>
  <c r="LI23" i="67"/>
  <c r="JE23" i="67"/>
  <c r="JI23" i="67"/>
  <c r="JM23" i="67"/>
  <c r="JQ23" i="67"/>
  <c r="JA23" i="67"/>
  <c r="JF23" i="67"/>
  <c r="JJ23" i="67"/>
  <c r="JN23" i="67"/>
  <c r="JR23" i="67"/>
  <c r="IK23" i="67"/>
  <c r="IO23" i="67"/>
  <c r="IS23" i="67"/>
  <c r="IX23" i="67"/>
  <c r="HZ23" i="67"/>
  <c r="ID23" i="67"/>
  <c r="HJ23" i="67"/>
  <c r="HN23" i="67"/>
  <c r="HR23" i="67"/>
  <c r="IH23" i="67"/>
  <c r="IL23" i="67"/>
  <c r="IP23" i="67"/>
  <c r="IT23" i="67"/>
  <c r="HY23" i="67"/>
  <c r="IC23" i="67"/>
  <c r="HG23" i="67"/>
  <c r="HK23" i="67"/>
  <c r="HO23" i="67"/>
  <c r="HS23" i="67"/>
  <c r="GU23" i="67"/>
  <c r="GY23" i="67"/>
  <c r="HC23" i="67"/>
  <c r="GA23" i="67"/>
  <c r="GE23" i="67"/>
  <c r="GI23" i="67"/>
  <c r="GM23" i="67"/>
  <c r="GQ23" i="67"/>
  <c r="FI23" i="67"/>
  <c r="FM23" i="67"/>
  <c r="FQ23" i="67"/>
  <c r="EE23" i="67"/>
  <c r="EI23" i="67"/>
  <c r="EM23" i="67"/>
  <c r="EQ23" i="67"/>
  <c r="EU23" i="67"/>
  <c r="EY23" i="67"/>
  <c r="FC23" i="67"/>
  <c r="DZ23" i="67"/>
  <c r="GX23" i="67"/>
  <c r="HB23" i="67"/>
  <c r="GB23" i="67"/>
  <c r="GF23" i="67"/>
  <c r="GJ23" i="67"/>
  <c r="GN23" i="67"/>
  <c r="GR23" i="67"/>
  <c r="FJ23" i="67"/>
  <c r="FN23" i="67"/>
  <c r="FR23" i="67"/>
  <c r="ED23" i="67"/>
  <c r="EH23" i="67"/>
  <c r="EL23" i="67"/>
  <c r="EP23" i="67"/>
  <c r="ET23" i="67"/>
  <c r="EX23" i="67"/>
  <c r="FB23" i="67"/>
  <c r="EA23" i="67"/>
  <c r="DD23" i="67"/>
  <c r="DH23" i="67"/>
  <c r="DL23" i="67"/>
  <c r="DP23" i="67"/>
  <c r="DT23" i="67"/>
  <c r="CJ23" i="67"/>
  <c r="CN23" i="67"/>
  <c r="CR23" i="67"/>
  <c r="CU23" i="67"/>
  <c r="CF23" i="67"/>
  <c r="BI23" i="67"/>
  <c r="BM23" i="67"/>
  <c r="BQ23" i="67"/>
  <c r="BU23" i="67"/>
  <c r="BY23" i="67"/>
  <c r="CC23" i="67"/>
  <c r="MH23" i="67"/>
  <c r="LN23" i="67"/>
  <c r="DA23" i="67"/>
  <c r="DE23" i="67"/>
  <c r="DI23" i="67"/>
  <c r="DM23" i="67"/>
  <c r="DQ23" i="67"/>
  <c r="DU23" i="67"/>
  <c r="CK23" i="67"/>
  <c r="CO23" i="67"/>
  <c r="CS23" i="67"/>
  <c r="CV23" i="67"/>
  <c r="BF23" i="67"/>
  <c r="BJ23" i="67"/>
  <c r="BN23" i="67"/>
  <c r="BR23" i="67"/>
  <c r="BV23" i="67"/>
  <c r="BZ23" i="67"/>
  <c r="CD23" i="67"/>
  <c r="JU23" i="67"/>
  <c r="HF23" i="67"/>
  <c r="EC23" i="67"/>
  <c r="J23" i="67"/>
  <c r="N23" i="67"/>
  <c r="R23" i="67"/>
  <c r="V23" i="67"/>
  <c r="Z23" i="67"/>
  <c r="AD23" i="67"/>
  <c r="AH23" i="67"/>
  <c r="AL23" i="67"/>
  <c r="AP23" i="67"/>
  <c r="AT23" i="67"/>
  <c r="AX23" i="67"/>
  <c r="BB23" i="67"/>
  <c r="HW23" i="67"/>
  <c r="FF23" i="67"/>
  <c r="CH23" i="67"/>
  <c r="I23" i="67"/>
  <c r="M23" i="67"/>
  <c r="Q23" i="67"/>
  <c r="U23" i="67"/>
  <c r="Y23" i="67"/>
  <c r="AC23" i="67"/>
  <c r="AG23" i="67"/>
  <c r="AK23" i="67"/>
  <c r="AO23" i="67"/>
  <c r="AS23" i="67"/>
  <c r="AW23" i="67"/>
  <c r="BA23" i="67"/>
  <c r="NG23" i="67"/>
  <c r="NF23" i="67"/>
  <c r="MI23" i="67"/>
  <c r="MM23" i="67"/>
  <c r="MQ23" i="67"/>
  <c r="MU23" i="67"/>
  <c r="MY23" i="67"/>
  <c r="MJ23" i="67"/>
  <c r="MN23" i="67"/>
  <c r="MR23" i="67"/>
  <c r="MV23" i="67"/>
  <c r="MZ23" i="67"/>
  <c r="LV23" i="67"/>
  <c r="LZ23" i="67"/>
  <c r="MD23" i="67"/>
  <c r="LW23" i="67"/>
  <c r="MA23" i="67"/>
  <c r="ME23" i="67"/>
  <c r="LP23" i="67"/>
  <c r="JX23" i="67"/>
  <c r="KB23" i="67"/>
  <c r="KG23" i="67"/>
  <c r="KL23" i="67"/>
  <c r="KP23" i="67"/>
  <c r="KT23" i="67"/>
  <c r="KX23" i="67"/>
  <c r="LB23" i="67"/>
  <c r="LF23" i="67"/>
  <c r="LJ23" i="67"/>
  <c r="LQ23" i="67"/>
  <c r="JY23" i="67"/>
  <c r="KD23" i="67"/>
  <c r="KH23" i="67"/>
  <c r="KM23" i="67"/>
  <c r="KQ23" i="67"/>
  <c r="KU23" i="67"/>
  <c r="KY23" i="67"/>
  <c r="LC23" i="67"/>
  <c r="LG23" i="67"/>
  <c r="JC23" i="67"/>
  <c r="JG23" i="67"/>
  <c r="JK23" i="67"/>
  <c r="JO23" i="67"/>
  <c r="JS23" i="67"/>
  <c r="JD23" i="67"/>
  <c r="JH23" i="67"/>
  <c r="JL23" i="67"/>
  <c r="JP23" i="67"/>
  <c r="II23" i="67"/>
  <c r="IM23" i="67"/>
  <c r="IQ23" i="67"/>
  <c r="IU23" i="67"/>
  <c r="HX23" i="67"/>
  <c r="IB23" i="67"/>
  <c r="HH23" i="67"/>
  <c r="HL23" i="67"/>
  <c r="HP23" i="67"/>
  <c r="HT23" i="67"/>
  <c r="IJ23" i="67"/>
  <c r="IN23" i="67"/>
  <c r="IR23" i="67"/>
  <c r="IV23" i="67"/>
  <c r="IW23" i="67"/>
  <c r="IA23" i="67"/>
  <c r="IE23" i="67"/>
  <c r="HI23" i="67"/>
  <c r="HM23" i="67"/>
  <c r="HQ23" i="67"/>
  <c r="HU23" i="67"/>
  <c r="GW23" i="67"/>
  <c r="HA23" i="67"/>
  <c r="FY23" i="67"/>
  <c r="GC23" i="67"/>
  <c r="GG23" i="67"/>
  <c r="GK23" i="67"/>
  <c r="GO23" i="67"/>
  <c r="FG23" i="67"/>
  <c r="FK23" i="67"/>
  <c r="FO23" i="67"/>
  <c r="FS23" i="67"/>
  <c r="EG23" i="67"/>
  <c r="EK23" i="67"/>
  <c r="EO23" i="67"/>
  <c r="ES23" i="67"/>
  <c r="EW23" i="67"/>
  <c r="FA23" i="67"/>
  <c r="DX23" i="67"/>
  <c r="GV23" i="67"/>
  <c r="GZ23" i="67"/>
  <c r="FZ23" i="67"/>
  <c r="GD23" i="67"/>
  <c r="GH23" i="67"/>
  <c r="GL23" i="67"/>
  <c r="GP23" i="67"/>
  <c r="FH23" i="67"/>
  <c r="FL23" i="67"/>
  <c r="FP23" i="67"/>
  <c r="EF23" i="67"/>
  <c r="EJ23" i="67"/>
  <c r="EN23" i="67"/>
  <c r="ER23" i="67"/>
  <c r="EV23" i="67"/>
  <c r="EZ23" i="67"/>
  <c r="FD23" i="67"/>
  <c r="DB23" i="67"/>
  <c r="DF23" i="67"/>
  <c r="DJ23" i="67"/>
  <c r="DN23" i="67"/>
  <c r="DR23" i="67"/>
  <c r="CL23" i="67"/>
  <c r="CP23" i="67"/>
  <c r="CW23" i="67"/>
  <c r="BG23" i="67"/>
  <c r="BK23" i="67"/>
  <c r="BO23" i="67"/>
  <c r="BS23" i="67"/>
  <c r="BW23" i="67"/>
  <c r="CA23" i="67"/>
  <c r="CE23" i="67"/>
  <c r="LT23" i="67"/>
  <c r="DY23" i="67"/>
  <c r="DC23" i="67"/>
  <c r="DG23" i="67"/>
  <c r="DK23" i="67"/>
  <c r="DO23" i="67"/>
  <c r="DS23" i="67"/>
  <c r="CI23" i="67"/>
  <c r="CM23" i="67"/>
  <c r="CQ23" i="67"/>
  <c r="CT23" i="67"/>
  <c r="CX23" i="67"/>
  <c r="BH23" i="67"/>
  <c r="BL23" i="67"/>
  <c r="BP23" i="67"/>
  <c r="BT23" i="67"/>
  <c r="BX23" i="67"/>
  <c r="CB23" i="67"/>
  <c r="ND23" i="67"/>
  <c r="IG23" i="67"/>
  <c r="FX23" i="67"/>
  <c r="CZ23" i="67"/>
  <c r="L23" i="67"/>
  <c r="P23" i="67"/>
  <c r="T23" i="67"/>
  <c r="X23" i="67"/>
  <c r="AB23" i="67"/>
  <c r="AF23" i="67"/>
  <c r="AJ23" i="67"/>
  <c r="AN23" i="67"/>
  <c r="AR23" i="67"/>
  <c r="AV23" i="67"/>
  <c r="AZ23" i="67"/>
  <c r="IZ23" i="67"/>
  <c r="GT23" i="67"/>
  <c r="DW23" i="67"/>
  <c r="BE23" i="67"/>
  <c r="K23" i="67"/>
  <c r="O23" i="67"/>
  <c r="S23" i="67"/>
  <c r="W23" i="67"/>
  <c r="AA23" i="67"/>
  <c r="AE23" i="67"/>
  <c r="AI23" i="67"/>
  <c r="AM23" i="67"/>
  <c r="AQ23" i="67"/>
  <c r="AU23" i="67"/>
  <c r="AY23" i="67"/>
  <c r="BC23" i="67"/>
  <c r="H23" i="67"/>
  <c r="NE21" i="67"/>
  <c r="NI21" i="67"/>
  <c r="NH21" i="67"/>
  <c r="MK21" i="67"/>
  <c r="MO21" i="67"/>
  <c r="MS21" i="67"/>
  <c r="MW21" i="67"/>
  <c r="NA21" i="67"/>
  <c r="ML21" i="67"/>
  <c r="MP21" i="67"/>
  <c r="MT21" i="67"/>
  <c r="MX21" i="67"/>
  <c r="NB21" i="67"/>
  <c r="LX21" i="67"/>
  <c r="MB21" i="67"/>
  <c r="MF21" i="67"/>
  <c r="LU21" i="67"/>
  <c r="LY21" i="67"/>
  <c r="MC21" i="67"/>
  <c r="LR21" i="67"/>
  <c r="JZ21" i="67"/>
  <c r="KE21" i="67"/>
  <c r="KI21" i="67"/>
  <c r="KR21" i="67"/>
  <c r="KV21" i="67"/>
  <c r="KZ21" i="67"/>
  <c r="LD21" i="67"/>
  <c r="LH21" i="67"/>
  <c r="LO21" i="67"/>
  <c r="JV21" i="67"/>
  <c r="KA21" i="67"/>
  <c r="KF21" i="67"/>
  <c r="KK21" i="67"/>
  <c r="KO21" i="67"/>
  <c r="KS21" i="67"/>
  <c r="KW21" i="67"/>
  <c r="LA21" i="67"/>
  <c r="LE21" i="67"/>
  <c r="LI21" i="67"/>
  <c r="JE21" i="67"/>
  <c r="JI21" i="67"/>
  <c r="JM21" i="67"/>
  <c r="JQ21" i="67"/>
  <c r="JA21" i="67"/>
  <c r="JF21" i="67"/>
  <c r="JJ21" i="67"/>
  <c r="JN21" i="67"/>
  <c r="JR21" i="67"/>
  <c r="IK21" i="67"/>
  <c r="IO21" i="67"/>
  <c r="IS21" i="67"/>
  <c r="IX21" i="67"/>
  <c r="HZ21" i="67"/>
  <c r="ID21" i="67"/>
  <c r="HJ21" i="67"/>
  <c r="HN21" i="67"/>
  <c r="HR21" i="67"/>
  <c r="IH21" i="67"/>
  <c r="IL21" i="67"/>
  <c r="IP21" i="67"/>
  <c r="IT21" i="67"/>
  <c r="HY21" i="67"/>
  <c r="IC21" i="67"/>
  <c r="HG21" i="67"/>
  <c r="HK21" i="67"/>
  <c r="HO21" i="67"/>
  <c r="HS21" i="67"/>
  <c r="GU21" i="67"/>
  <c r="GY21" i="67"/>
  <c r="HC21" i="67"/>
  <c r="GA21" i="67"/>
  <c r="GE21" i="67"/>
  <c r="GI21" i="67"/>
  <c r="GM21" i="67"/>
  <c r="GQ21" i="67"/>
  <c r="FI21" i="67"/>
  <c r="FM21" i="67"/>
  <c r="FQ21" i="67"/>
  <c r="EE21" i="67"/>
  <c r="EI21" i="67"/>
  <c r="EM21" i="67"/>
  <c r="EQ21" i="67"/>
  <c r="EU21" i="67"/>
  <c r="EY21" i="67"/>
  <c r="FC21" i="67"/>
  <c r="DZ21" i="67"/>
  <c r="GX21" i="67"/>
  <c r="HB21" i="67"/>
  <c r="GB21" i="67"/>
  <c r="GF21" i="67"/>
  <c r="GJ21" i="67"/>
  <c r="GN21" i="67"/>
  <c r="GR21" i="67"/>
  <c r="FJ21" i="67"/>
  <c r="FN21" i="67"/>
  <c r="FR21" i="67"/>
  <c r="ED21" i="67"/>
  <c r="EH21" i="67"/>
  <c r="EL21" i="67"/>
  <c r="EP21" i="67"/>
  <c r="ET21" i="67"/>
  <c r="EX21" i="67"/>
  <c r="FB21" i="67"/>
  <c r="EA21" i="67"/>
  <c r="DD21" i="67"/>
  <c r="DH21" i="67"/>
  <c r="DL21" i="67"/>
  <c r="DP21" i="67"/>
  <c r="DT21" i="67"/>
  <c r="CJ21" i="67"/>
  <c r="CN21" i="67"/>
  <c r="CR21" i="67"/>
  <c r="CU21" i="67"/>
  <c r="CF21" i="67"/>
  <c r="BI21" i="67"/>
  <c r="BM21" i="67"/>
  <c r="BQ21" i="67"/>
  <c r="BU21" i="67"/>
  <c r="BY21" i="67"/>
  <c r="CC21" i="67"/>
  <c r="MH21" i="67"/>
  <c r="LN21" i="67"/>
  <c r="DA21" i="67"/>
  <c r="DE21" i="67"/>
  <c r="DI21" i="67"/>
  <c r="DM21" i="67"/>
  <c r="DQ21" i="67"/>
  <c r="DU21" i="67"/>
  <c r="CK21" i="67"/>
  <c r="CO21" i="67"/>
  <c r="CS21" i="67"/>
  <c r="CV21" i="67"/>
  <c r="BF21" i="67"/>
  <c r="BJ21" i="67"/>
  <c r="BN21" i="67"/>
  <c r="BR21" i="67"/>
  <c r="BV21" i="67"/>
  <c r="BZ21" i="67"/>
  <c r="CD21" i="67"/>
  <c r="JU21" i="67"/>
  <c r="HF21" i="67"/>
  <c r="EC21" i="67"/>
  <c r="J21" i="67"/>
  <c r="N21" i="67"/>
  <c r="R21" i="67"/>
  <c r="V21" i="67"/>
  <c r="Z21" i="67"/>
  <c r="AD21" i="67"/>
  <c r="AH21" i="67"/>
  <c r="AL21" i="67"/>
  <c r="AP21" i="67"/>
  <c r="AT21" i="67"/>
  <c r="AX21" i="67"/>
  <c r="BB21" i="67"/>
  <c r="HW21" i="67"/>
  <c r="FF21" i="67"/>
  <c r="CH21" i="67"/>
  <c r="I21" i="67"/>
  <c r="M21" i="67"/>
  <c r="Q21" i="67"/>
  <c r="U21" i="67"/>
  <c r="Y21" i="67"/>
  <c r="AC21" i="67"/>
  <c r="AG21" i="67"/>
  <c r="AK21" i="67"/>
  <c r="AO21" i="67"/>
  <c r="AS21" i="67"/>
  <c r="AW21" i="67"/>
  <c r="BA21" i="67"/>
  <c r="NG21" i="67"/>
  <c r="NF21" i="67"/>
  <c r="MI21" i="67"/>
  <c r="MM21" i="67"/>
  <c r="MQ21" i="67"/>
  <c r="MU21" i="67"/>
  <c r="MY21" i="67"/>
  <c r="MJ21" i="67"/>
  <c r="MN21" i="67"/>
  <c r="MR21" i="67"/>
  <c r="MV21" i="67"/>
  <c r="MZ21" i="67"/>
  <c r="LV21" i="67"/>
  <c r="LZ21" i="67"/>
  <c r="MD21" i="67"/>
  <c r="LW21" i="67"/>
  <c r="MA21" i="67"/>
  <c r="ME21" i="67"/>
  <c r="LP21" i="67"/>
  <c r="JX21" i="67"/>
  <c r="KB21" i="67"/>
  <c r="KG21" i="67"/>
  <c r="KL21" i="67"/>
  <c r="KP21" i="67"/>
  <c r="KT21" i="67"/>
  <c r="KX21" i="67"/>
  <c r="LB21" i="67"/>
  <c r="LF21" i="67"/>
  <c r="LJ21" i="67"/>
  <c r="LQ21" i="67"/>
  <c r="JY21" i="67"/>
  <c r="KD21" i="67"/>
  <c r="KH21" i="67"/>
  <c r="KM21" i="67"/>
  <c r="KQ21" i="67"/>
  <c r="KU21" i="67"/>
  <c r="KY21" i="67"/>
  <c r="LC21" i="67"/>
  <c r="LG21" i="67"/>
  <c r="JC21" i="67"/>
  <c r="JG21" i="67"/>
  <c r="JK21" i="67"/>
  <c r="JO21" i="67"/>
  <c r="JS21" i="67"/>
  <c r="JD21" i="67"/>
  <c r="JH21" i="67"/>
  <c r="JL21" i="67"/>
  <c r="JP21" i="67"/>
  <c r="II21" i="67"/>
  <c r="IM21" i="67"/>
  <c r="IQ21" i="67"/>
  <c r="IU21" i="67"/>
  <c r="HX21" i="67"/>
  <c r="IB21" i="67"/>
  <c r="HH21" i="67"/>
  <c r="HL21" i="67"/>
  <c r="HP21" i="67"/>
  <c r="HT21" i="67"/>
  <c r="IJ21" i="67"/>
  <c r="IN21" i="67"/>
  <c r="IR21" i="67"/>
  <c r="IV21" i="67"/>
  <c r="IW21" i="67"/>
  <c r="IA21" i="67"/>
  <c r="IE21" i="67"/>
  <c r="HI21" i="67"/>
  <c r="HM21" i="67"/>
  <c r="HQ21" i="67"/>
  <c r="HU21" i="67"/>
  <c r="GW21" i="67"/>
  <c r="HA21" i="67"/>
  <c r="FY21" i="67"/>
  <c r="GC21" i="67"/>
  <c r="GG21" i="67"/>
  <c r="GK21" i="67"/>
  <c r="GO21" i="67"/>
  <c r="FG21" i="67"/>
  <c r="FK21" i="67"/>
  <c r="FO21" i="67"/>
  <c r="FS21" i="67"/>
  <c r="EG21" i="67"/>
  <c r="EK21" i="67"/>
  <c r="EO21" i="67"/>
  <c r="ES21" i="67"/>
  <c r="EW21" i="67"/>
  <c r="FA21" i="67"/>
  <c r="DX21" i="67"/>
  <c r="GV21" i="67"/>
  <c r="GZ21" i="67"/>
  <c r="FZ21" i="67"/>
  <c r="GD21" i="67"/>
  <c r="GH21" i="67"/>
  <c r="GL21" i="67"/>
  <c r="GP21" i="67"/>
  <c r="FH21" i="67"/>
  <c r="FL21" i="67"/>
  <c r="FP21" i="67"/>
  <c r="EF21" i="67"/>
  <c r="EJ21" i="67"/>
  <c r="EN21" i="67"/>
  <c r="ER21" i="67"/>
  <c r="EV21" i="67"/>
  <c r="EZ21" i="67"/>
  <c r="FD21" i="67"/>
  <c r="DB21" i="67"/>
  <c r="DF21" i="67"/>
  <c r="DJ21" i="67"/>
  <c r="DN21" i="67"/>
  <c r="DR21" i="67"/>
  <c r="CL21" i="67"/>
  <c r="CP21" i="67"/>
  <c r="CW21" i="67"/>
  <c r="BG21" i="67"/>
  <c r="BK21" i="67"/>
  <c r="BO21" i="67"/>
  <c r="BS21" i="67"/>
  <c r="BW21" i="67"/>
  <c r="CA21" i="67"/>
  <c r="CE21" i="67"/>
  <c r="LT21" i="67"/>
  <c r="DY21" i="67"/>
  <c r="DC21" i="67"/>
  <c r="DG21" i="67"/>
  <c r="DK21" i="67"/>
  <c r="DO21" i="67"/>
  <c r="DS21" i="67"/>
  <c r="CI21" i="67"/>
  <c r="CM21" i="67"/>
  <c r="CQ21" i="67"/>
  <c r="CT21" i="67"/>
  <c r="CX21" i="67"/>
  <c r="BH21" i="67"/>
  <c r="BL21" i="67"/>
  <c r="BP21" i="67"/>
  <c r="BT21" i="67"/>
  <c r="BX21" i="67"/>
  <c r="CB21" i="67"/>
  <c r="ND21" i="67"/>
  <c r="IG21" i="67"/>
  <c r="FX21" i="67"/>
  <c r="CZ21" i="67"/>
  <c r="L21" i="67"/>
  <c r="P21" i="67"/>
  <c r="T21" i="67"/>
  <c r="X21" i="67"/>
  <c r="AB21" i="67"/>
  <c r="AF21" i="67"/>
  <c r="AJ21" i="67"/>
  <c r="AN21" i="67"/>
  <c r="AR21" i="67"/>
  <c r="AV21" i="67"/>
  <c r="AZ21" i="67"/>
  <c r="IZ21" i="67"/>
  <c r="GT21" i="67"/>
  <c r="DW21" i="67"/>
  <c r="BE21" i="67"/>
  <c r="K21" i="67"/>
  <c r="O21" i="67"/>
  <c r="S21" i="67"/>
  <c r="W21" i="67"/>
  <c r="AA21" i="67"/>
  <c r="AE21" i="67"/>
  <c r="AI21" i="67"/>
  <c r="AM21" i="67"/>
  <c r="AQ21" i="67"/>
  <c r="AU21" i="67"/>
  <c r="AY21" i="67"/>
  <c r="BC21" i="67"/>
  <c r="H21" i="67"/>
  <c r="NE19" i="67"/>
  <c r="NI19" i="67"/>
  <c r="NH19" i="67"/>
  <c r="MK19" i="67"/>
  <c r="MO19" i="67"/>
  <c r="MS19" i="67"/>
  <c r="MW19" i="67"/>
  <c r="NA19" i="67"/>
  <c r="ML19" i="67"/>
  <c r="MP19" i="67"/>
  <c r="MT19" i="67"/>
  <c r="MX19" i="67"/>
  <c r="NB19" i="67"/>
  <c r="LX19" i="67"/>
  <c r="MB19" i="67"/>
  <c r="MF19" i="67"/>
  <c r="LU19" i="67"/>
  <c r="LY19" i="67"/>
  <c r="MC19" i="67"/>
  <c r="LR19" i="67"/>
  <c r="JZ19" i="67"/>
  <c r="KE19" i="67"/>
  <c r="KI19" i="67"/>
  <c r="KR19" i="67"/>
  <c r="KV19" i="67"/>
  <c r="KZ19" i="67"/>
  <c r="LD19" i="67"/>
  <c r="LH19" i="67"/>
  <c r="LO19" i="67"/>
  <c r="JV19" i="67"/>
  <c r="KA19" i="67"/>
  <c r="KF19" i="67"/>
  <c r="KK19" i="67"/>
  <c r="KO19" i="67"/>
  <c r="KS19" i="67"/>
  <c r="KW19" i="67"/>
  <c r="LA19" i="67"/>
  <c r="LE19" i="67"/>
  <c r="LI19" i="67"/>
  <c r="JE19" i="67"/>
  <c r="JI19" i="67"/>
  <c r="JM19" i="67"/>
  <c r="JQ19" i="67"/>
  <c r="JA19" i="67"/>
  <c r="JF19" i="67"/>
  <c r="JJ19" i="67"/>
  <c r="JN19" i="67"/>
  <c r="JR19" i="67"/>
  <c r="IK19" i="67"/>
  <c r="IO19" i="67"/>
  <c r="IS19" i="67"/>
  <c r="IX19" i="67"/>
  <c r="HZ19" i="67"/>
  <c r="ID19" i="67"/>
  <c r="HJ19" i="67"/>
  <c r="HN19" i="67"/>
  <c r="HR19" i="67"/>
  <c r="IH19" i="67"/>
  <c r="IL19" i="67"/>
  <c r="IP19" i="67"/>
  <c r="IT19" i="67"/>
  <c r="HY19" i="67"/>
  <c r="IC19" i="67"/>
  <c r="HG19" i="67"/>
  <c r="HK19" i="67"/>
  <c r="HO19" i="67"/>
  <c r="HS19" i="67"/>
  <c r="GU19" i="67"/>
  <c r="GY19" i="67"/>
  <c r="HC19" i="67"/>
  <c r="GA19" i="67"/>
  <c r="GE19" i="67"/>
  <c r="GI19" i="67"/>
  <c r="GM19" i="67"/>
  <c r="GQ19" i="67"/>
  <c r="FI19" i="67"/>
  <c r="FM19" i="67"/>
  <c r="FQ19" i="67"/>
  <c r="EE19" i="67"/>
  <c r="EI19" i="67"/>
  <c r="EM19" i="67"/>
  <c r="EQ19" i="67"/>
  <c r="EU19" i="67"/>
  <c r="EY19" i="67"/>
  <c r="FC19" i="67"/>
  <c r="DZ19" i="67"/>
  <c r="GX19" i="67"/>
  <c r="HB19" i="67"/>
  <c r="GB19" i="67"/>
  <c r="GF19" i="67"/>
  <c r="GJ19" i="67"/>
  <c r="GN19" i="67"/>
  <c r="GR19" i="67"/>
  <c r="FJ19" i="67"/>
  <c r="FN19" i="67"/>
  <c r="FR19" i="67"/>
  <c r="ED19" i="67"/>
  <c r="EH19" i="67"/>
  <c r="EL19" i="67"/>
  <c r="EP19" i="67"/>
  <c r="ET19" i="67"/>
  <c r="EX19" i="67"/>
  <c r="FB19" i="67"/>
  <c r="EA19" i="67"/>
  <c r="DD19" i="67"/>
  <c r="DH19" i="67"/>
  <c r="DL19" i="67"/>
  <c r="DP19" i="67"/>
  <c r="DT19" i="67"/>
  <c r="CJ19" i="67"/>
  <c r="CN19" i="67"/>
  <c r="CR19" i="67"/>
  <c r="CU19" i="67"/>
  <c r="CF19" i="67"/>
  <c r="BI19" i="67"/>
  <c r="BM19" i="67"/>
  <c r="BQ19" i="67"/>
  <c r="BU19" i="67"/>
  <c r="BY19" i="67"/>
  <c r="CC19" i="67"/>
  <c r="MH19" i="67"/>
  <c r="LN19" i="67"/>
  <c r="DA19" i="67"/>
  <c r="DE19" i="67"/>
  <c r="DI19" i="67"/>
  <c r="DM19" i="67"/>
  <c r="DQ19" i="67"/>
  <c r="DU19" i="67"/>
  <c r="CK19" i="67"/>
  <c r="CO19" i="67"/>
  <c r="CS19" i="67"/>
  <c r="CV19" i="67"/>
  <c r="BF19" i="67"/>
  <c r="BJ19" i="67"/>
  <c r="BN19" i="67"/>
  <c r="BR19" i="67"/>
  <c r="BV19" i="67"/>
  <c r="BZ19" i="67"/>
  <c r="CD19" i="67"/>
  <c r="JU19" i="67"/>
  <c r="HF19" i="67"/>
  <c r="EC19" i="67"/>
  <c r="J19" i="67"/>
  <c r="N19" i="67"/>
  <c r="R19" i="67"/>
  <c r="V19" i="67"/>
  <c r="Z19" i="67"/>
  <c r="AD19" i="67"/>
  <c r="AH19" i="67"/>
  <c r="AL19" i="67"/>
  <c r="AP19" i="67"/>
  <c r="AT19" i="67"/>
  <c r="AX19" i="67"/>
  <c r="BB19" i="67"/>
  <c r="HW19" i="67"/>
  <c r="FF19" i="67"/>
  <c r="CH19" i="67"/>
  <c r="I19" i="67"/>
  <c r="M19" i="67"/>
  <c r="Q19" i="67"/>
  <c r="U19" i="67"/>
  <c r="Y19" i="67"/>
  <c r="AC19" i="67"/>
  <c r="AG19" i="67"/>
  <c r="AK19" i="67"/>
  <c r="AO19" i="67"/>
  <c r="AS19" i="67"/>
  <c r="AW19" i="67"/>
  <c r="BA19" i="67"/>
  <c r="NG19" i="67"/>
  <c r="NF19" i="67"/>
  <c r="MI19" i="67"/>
  <c r="MM19" i="67"/>
  <c r="MQ19" i="67"/>
  <c r="MU19" i="67"/>
  <c r="MY19" i="67"/>
  <c r="MJ19" i="67"/>
  <c r="MN19" i="67"/>
  <c r="MR19" i="67"/>
  <c r="MV19" i="67"/>
  <c r="MZ19" i="67"/>
  <c r="LV19" i="67"/>
  <c r="LZ19" i="67"/>
  <c r="MD19" i="67"/>
  <c r="LW19" i="67"/>
  <c r="MA19" i="67"/>
  <c r="ME19" i="67"/>
  <c r="LP19" i="67"/>
  <c r="JX19" i="67"/>
  <c r="KB19" i="67"/>
  <c r="KG19" i="67"/>
  <c r="KL19" i="67"/>
  <c r="KP19" i="67"/>
  <c r="KT19" i="67"/>
  <c r="KX19" i="67"/>
  <c r="LB19" i="67"/>
  <c r="LF19" i="67"/>
  <c r="LJ19" i="67"/>
  <c r="LQ19" i="67"/>
  <c r="JY19" i="67"/>
  <c r="KD19" i="67"/>
  <c r="KH19" i="67"/>
  <c r="KM19" i="67"/>
  <c r="KQ19" i="67"/>
  <c r="KU19" i="67"/>
  <c r="KY19" i="67"/>
  <c r="LC19" i="67"/>
  <c r="LG19" i="67"/>
  <c r="JC19" i="67"/>
  <c r="JG19" i="67"/>
  <c r="JK19" i="67"/>
  <c r="JO19" i="67"/>
  <c r="JS19" i="67"/>
  <c r="JD19" i="67"/>
  <c r="JH19" i="67"/>
  <c r="JL19" i="67"/>
  <c r="JP19" i="67"/>
  <c r="II19" i="67"/>
  <c r="IM19" i="67"/>
  <c r="IQ19" i="67"/>
  <c r="IU19" i="67"/>
  <c r="HX19" i="67"/>
  <c r="IB19" i="67"/>
  <c r="HH19" i="67"/>
  <c r="HL19" i="67"/>
  <c r="HP19" i="67"/>
  <c r="HT19" i="67"/>
  <c r="IJ19" i="67"/>
  <c r="IN19" i="67"/>
  <c r="IR19" i="67"/>
  <c r="IV19" i="67"/>
  <c r="IW19" i="67"/>
  <c r="IA19" i="67"/>
  <c r="IE19" i="67"/>
  <c r="HI19" i="67"/>
  <c r="HM19" i="67"/>
  <c r="HQ19" i="67"/>
  <c r="HU19" i="67"/>
  <c r="GW19" i="67"/>
  <c r="HA19" i="67"/>
  <c r="FY19" i="67"/>
  <c r="GC19" i="67"/>
  <c r="GG19" i="67"/>
  <c r="GK19" i="67"/>
  <c r="GO19" i="67"/>
  <c r="FG19" i="67"/>
  <c r="FK19" i="67"/>
  <c r="FO19" i="67"/>
  <c r="FS19" i="67"/>
  <c r="EG19" i="67"/>
  <c r="EK19" i="67"/>
  <c r="EO19" i="67"/>
  <c r="ES19" i="67"/>
  <c r="EW19" i="67"/>
  <c r="FA19" i="67"/>
  <c r="DX19" i="67"/>
  <c r="GV19" i="67"/>
  <c r="GZ19" i="67"/>
  <c r="FZ19" i="67"/>
  <c r="GD19" i="67"/>
  <c r="GH19" i="67"/>
  <c r="GL19" i="67"/>
  <c r="GP19" i="67"/>
  <c r="FH19" i="67"/>
  <c r="FL19" i="67"/>
  <c r="FP19" i="67"/>
  <c r="EF19" i="67"/>
  <c r="EJ19" i="67"/>
  <c r="EN19" i="67"/>
  <c r="ER19" i="67"/>
  <c r="EV19" i="67"/>
  <c r="EZ19" i="67"/>
  <c r="FD19" i="67"/>
  <c r="DB19" i="67"/>
  <c r="DF19" i="67"/>
  <c r="DJ19" i="67"/>
  <c r="DN19" i="67"/>
  <c r="DR19" i="67"/>
  <c r="CL19" i="67"/>
  <c r="CP19" i="67"/>
  <c r="CW19" i="67"/>
  <c r="BG19" i="67"/>
  <c r="BK19" i="67"/>
  <c r="BO19" i="67"/>
  <c r="BS19" i="67"/>
  <c r="BW19" i="67"/>
  <c r="CA19" i="67"/>
  <c r="CE19" i="67"/>
  <c r="LT19" i="67"/>
  <c r="DY19" i="67"/>
  <c r="DC19" i="67"/>
  <c r="DG19" i="67"/>
  <c r="DK19" i="67"/>
  <c r="DO19" i="67"/>
  <c r="DS19" i="67"/>
  <c r="CI19" i="67"/>
  <c r="CM19" i="67"/>
  <c r="CQ19" i="67"/>
  <c r="CT19" i="67"/>
  <c r="CX19" i="67"/>
  <c r="BH19" i="67"/>
  <c r="BL19" i="67"/>
  <c r="BP19" i="67"/>
  <c r="BT19" i="67"/>
  <c r="BX19" i="67"/>
  <c r="CB19" i="67"/>
  <c r="ND19" i="67"/>
  <c r="IG19" i="67"/>
  <c r="FX19" i="67"/>
  <c r="CZ19" i="67"/>
  <c r="L19" i="67"/>
  <c r="P19" i="67"/>
  <c r="T19" i="67"/>
  <c r="X19" i="67"/>
  <c r="AB19" i="67"/>
  <c r="AF19" i="67"/>
  <c r="AJ19" i="67"/>
  <c r="AN19" i="67"/>
  <c r="AR19" i="67"/>
  <c r="AV19" i="67"/>
  <c r="AZ19" i="67"/>
  <c r="IZ19" i="67"/>
  <c r="GT19" i="67"/>
  <c r="DW19" i="67"/>
  <c r="BE19" i="67"/>
  <c r="K19" i="67"/>
  <c r="O19" i="67"/>
  <c r="S19" i="67"/>
  <c r="W19" i="67"/>
  <c r="AA19" i="67"/>
  <c r="AE19" i="67"/>
  <c r="AI19" i="67"/>
  <c r="AM19" i="67"/>
  <c r="AQ19" i="67"/>
  <c r="AU19" i="67"/>
  <c r="AY19" i="67"/>
  <c r="BC19" i="67"/>
  <c r="H19" i="67"/>
  <c r="NE17" i="67"/>
  <c r="NI17" i="67"/>
  <c r="NH17" i="67"/>
  <c r="MK17" i="67"/>
  <c r="MO17" i="67"/>
  <c r="MS17" i="67"/>
  <c r="MW17" i="67"/>
  <c r="NA17" i="67"/>
  <c r="ML17" i="67"/>
  <c r="MP17" i="67"/>
  <c r="MT17" i="67"/>
  <c r="MX17" i="67"/>
  <c r="NB17" i="67"/>
  <c r="LX17" i="67"/>
  <c r="MB17" i="67"/>
  <c r="MF17" i="67"/>
  <c r="LU17" i="67"/>
  <c r="LY17" i="67"/>
  <c r="MC17" i="67"/>
  <c r="LR17" i="67"/>
  <c r="JZ17" i="67"/>
  <c r="KE17" i="67"/>
  <c r="KI17" i="67"/>
  <c r="KR17" i="67"/>
  <c r="KV17" i="67"/>
  <c r="KZ17" i="67"/>
  <c r="LD17" i="67"/>
  <c r="LH17" i="67"/>
  <c r="LO17" i="67"/>
  <c r="JV17" i="67"/>
  <c r="KA17" i="67"/>
  <c r="KF17" i="67"/>
  <c r="KK17" i="67"/>
  <c r="KO17" i="67"/>
  <c r="KS17" i="67"/>
  <c r="KW17" i="67"/>
  <c r="LA17" i="67"/>
  <c r="LE17" i="67"/>
  <c r="LI17" i="67"/>
  <c r="JE17" i="67"/>
  <c r="JI17" i="67"/>
  <c r="JM17" i="67"/>
  <c r="JQ17" i="67"/>
  <c r="JA17" i="67"/>
  <c r="JF17" i="67"/>
  <c r="JJ17" i="67"/>
  <c r="JN17" i="67"/>
  <c r="JR17" i="67"/>
  <c r="IK17" i="67"/>
  <c r="IO17" i="67"/>
  <c r="IS17" i="67"/>
  <c r="IX17" i="67"/>
  <c r="HZ17" i="67"/>
  <c r="ID17" i="67"/>
  <c r="HJ17" i="67"/>
  <c r="HN17" i="67"/>
  <c r="HR17" i="67"/>
  <c r="IH17" i="67"/>
  <c r="IL17" i="67"/>
  <c r="IP17" i="67"/>
  <c r="IT17" i="67"/>
  <c r="HY17" i="67"/>
  <c r="IC17" i="67"/>
  <c r="HG17" i="67"/>
  <c r="HK17" i="67"/>
  <c r="HO17" i="67"/>
  <c r="HS17" i="67"/>
  <c r="GU17" i="67"/>
  <c r="GY17" i="67"/>
  <c r="HC17" i="67"/>
  <c r="GA17" i="67"/>
  <c r="GE17" i="67"/>
  <c r="GI17" i="67"/>
  <c r="GM17" i="67"/>
  <c r="GQ17" i="67"/>
  <c r="FI17" i="67"/>
  <c r="FM17" i="67"/>
  <c r="FQ17" i="67"/>
  <c r="EE17" i="67"/>
  <c r="EI17" i="67"/>
  <c r="NG17" i="67"/>
  <c r="NF17" i="67"/>
  <c r="MI17" i="67"/>
  <c r="MM17" i="67"/>
  <c r="MQ17" i="67"/>
  <c r="MU17" i="67"/>
  <c r="MY17" i="67"/>
  <c r="MJ17" i="67"/>
  <c r="MN17" i="67"/>
  <c r="MR17" i="67"/>
  <c r="MV17" i="67"/>
  <c r="MZ17" i="67"/>
  <c r="LV17" i="67"/>
  <c r="LZ17" i="67"/>
  <c r="MD17" i="67"/>
  <c r="LW17" i="67"/>
  <c r="MA17" i="67"/>
  <c r="ME17" i="67"/>
  <c r="LP17" i="67"/>
  <c r="JX17" i="67"/>
  <c r="KB17" i="67"/>
  <c r="KG17" i="67"/>
  <c r="KL17" i="67"/>
  <c r="KP17" i="67"/>
  <c r="KT17" i="67"/>
  <c r="KX17" i="67"/>
  <c r="LB17" i="67"/>
  <c r="LF17" i="67"/>
  <c r="LJ17" i="67"/>
  <c r="LQ17" i="67"/>
  <c r="JY17" i="67"/>
  <c r="KD17" i="67"/>
  <c r="KH17" i="67"/>
  <c r="KM17" i="67"/>
  <c r="KQ17" i="67"/>
  <c r="KU17" i="67"/>
  <c r="KY17" i="67"/>
  <c r="LC17" i="67"/>
  <c r="LG17" i="67"/>
  <c r="JC17" i="67"/>
  <c r="JG17" i="67"/>
  <c r="JK17" i="67"/>
  <c r="JO17" i="67"/>
  <c r="JS17" i="67"/>
  <c r="JD17" i="67"/>
  <c r="JH17" i="67"/>
  <c r="JL17" i="67"/>
  <c r="JP17" i="67"/>
  <c r="II17" i="67"/>
  <c r="IM17" i="67"/>
  <c r="IQ17" i="67"/>
  <c r="IU17" i="67"/>
  <c r="HX17" i="67"/>
  <c r="IB17" i="67"/>
  <c r="HH17" i="67"/>
  <c r="HL17" i="67"/>
  <c r="HP17" i="67"/>
  <c r="HT17" i="67"/>
  <c r="IJ17" i="67"/>
  <c r="IN17" i="67"/>
  <c r="IR17" i="67"/>
  <c r="IV17" i="67"/>
  <c r="IW17" i="67"/>
  <c r="IA17" i="67"/>
  <c r="IE17" i="67"/>
  <c r="HI17" i="67"/>
  <c r="HM17" i="67"/>
  <c r="HQ17" i="67"/>
  <c r="HU17" i="67"/>
  <c r="GW17" i="67"/>
  <c r="HA17" i="67"/>
  <c r="FY17" i="67"/>
  <c r="GC17" i="67"/>
  <c r="GG17" i="67"/>
  <c r="GK17" i="67"/>
  <c r="GO17" i="67"/>
  <c r="FG17" i="67"/>
  <c r="FK17" i="67"/>
  <c r="FO17" i="67"/>
  <c r="FS17" i="67"/>
  <c r="EG17" i="67"/>
  <c r="EK17" i="67"/>
  <c r="EO17" i="67"/>
  <c r="ES17" i="67"/>
  <c r="EW17" i="67"/>
  <c r="FA17" i="67"/>
  <c r="DX17" i="67"/>
  <c r="GV17" i="67"/>
  <c r="GZ17" i="67"/>
  <c r="FZ17" i="67"/>
  <c r="GD17" i="67"/>
  <c r="GH17" i="67"/>
  <c r="GL17" i="67"/>
  <c r="GP17" i="67"/>
  <c r="FH17" i="67"/>
  <c r="FL17" i="67"/>
  <c r="FP17" i="67"/>
  <c r="EF17" i="67"/>
  <c r="EJ17" i="67"/>
  <c r="EN17" i="67"/>
  <c r="ER17" i="67"/>
  <c r="EV17" i="67"/>
  <c r="EZ17" i="67"/>
  <c r="FD17" i="67"/>
  <c r="DB17" i="67"/>
  <c r="DF17" i="67"/>
  <c r="DJ17" i="67"/>
  <c r="DN17" i="67"/>
  <c r="DR17" i="67"/>
  <c r="CL17" i="67"/>
  <c r="CP17" i="67"/>
  <c r="CW17" i="67"/>
  <c r="BG17" i="67"/>
  <c r="BK17" i="67"/>
  <c r="BO17" i="67"/>
  <c r="BS17" i="67"/>
  <c r="BW17" i="67"/>
  <c r="CA17" i="67"/>
  <c r="CE17" i="67"/>
  <c r="LT17" i="67"/>
  <c r="DY17" i="67"/>
  <c r="DC17" i="67"/>
  <c r="DG17" i="67"/>
  <c r="DK17" i="67"/>
  <c r="DO17" i="67"/>
  <c r="DS17" i="67"/>
  <c r="CI17" i="67"/>
  <c r="CM17" i="67"/>
  <c r="CQ17" i="67"/>
  <c r="CT17" i="67"/>
  <c r="CX17" i="67"/>
  <c r="BH17" i="67"/>
  <c r="BL17" i="67"/>
  <c r="BP17" i="67"/>
  <c r="BT17" i="67"/>
  <c r="BX17" i="67"/>
  <c r="CB17" i="67"/>
  <c r="ND17" i="67"/>
  <c r="IG17" i="67"/>
  <c r="FX17" i="67"/>
  <c r="CZ17" i="67"/>
  <c r="L17" i="67"/>
  <c r="P17" i="67"/>
  <c r="T17" i="67"/>
  <c r="X17" i="67"/>
  <c r="AB17" i="67"/>
  <c r="AF17" i="67"/>
  <c r="AJ17" i="67"/>
  <c r="AN17" i="67"/>
  <c r="AR17" i="67"/>
  <c r="AV17" i="67"/>
  <c r="AZ17" i="67"/>
  <c r="IZ17" i="67"/>
  <c r="GT17" i="67"/>
  <c r="DW17" i="67"/>
  <c r="BE17" i="67"/>
  <c r="K17" i="67"/>
  <c r="O17" i="67"/>
  <c r="S17" i="67"/>
  <c r="W17" i="67"/>
  <c r="AA17" i="67"/>
  <c r="AE17" i="67"/>
  <c r="AI17" i="67"/>
  <c r="AM17" i="67"/>
  <c r="AQ17" i="67"/>
  <c r="AU17" i="67"/>
  <c r="AY17" i="67"/>
  <c r="BC17" i="67"/>
  <c r="EM17" i="67"/>
  <c r="EQ17" i="67"/>
  <c r="EU17" i="67"/>
  <c r="EY17" i="67"/>
  <c r="FC17" i="67"/>
  <c r="DZ17" i="67"/>
  <c r="GX17" i="67"/>
  <c r="HB17" i="67"/>
  <c r="GB17" i="67"/>
  <c r="GF17" i="67"/>
  <c r="GJ17" i="67"/>
  <c r="GN17" i="67"/>
  <c r="GR17" i="67"/>
  <c r="FJ17" i="67"/>
  <c r="FN17" i="67"/>
  <c r="FR17" i="67"/>
  <c r="ED17" i="67"/>
  <c r="EH17" i="67"/>
  <c r="EL17" i="67"/>
  <c r="EP17" i="67"/>
  <c r="ET17" i="67"/>
  <c r="EX17" i="67"/>
  <c r="FB17" i="67"/>
  <c r="EA17" i="67"/>
  <c r="DD17" i="67"/>
  <c r="DH17" i="67"/>
  <c r="DL17" i="67"/>
  <c r="DP17" i="67"/>
  <c r="DT17" i="67"/>
  <c r="CJ17" i="67"/>
  <c r="CN17" i="67"/>
  <c r="CR17" i="67"/>
  <c r="CU17" i="67"/>
  <c r="CF17" i="67"/>
  <c r="BI17" i="67"/>
  <c r="BM17" i="67"/>
  <c r="BQ17" i="67"/>
  <c r="BU17" i="67"/>
  <c r="BY17" i="67"/>
  <c r="CC17" i="67"/>
  <c r="MH17" i="67"/>
  <c r="LN17" i="67"/>
  <c r="DA17" i="67"/>
  <c r="DE17" i="67"/>
  <c r="DI17" i="67"/>
  <c r="DM17" i="67"/>
  <c r="DQ17" i="67"/>
  <c r="DU17" i="67"/>
  <c r="CK17" i="67"/>
  <c r="CO17" i="67"/>
  <c r="CS17" i="67"/>
  <c r="CV17" i="67"/>
  <c r="BF17" i="67"/>
  <c r="BJ17" i="67"/>
  <c r="BN17" i="67"/>
  <c r="BR17" i="67"/>
  <c r="BV17" i="67"/>
  <c r="BZ17" i="67"/>
  <c r="CD17" i="67"/>
  <c r="JU17" i="67"/>
  <c r="HF17" i="67"/>
  <c r="EC17" i="67"/>
  <c r="J17" i="67"/>
  <c r="N17" i="67"/>
  <c r="R17" i="67"/>
  <c r="V17" i="67"/>
  <c r="Z17" i="67"/>
  <c r="AD17" i="67"/>
  <c r="AH17" i="67"/>
  <c r="AL17" i="67"/>
  <c r="AP17" i="67"/>
  <c r="AT17" i="67"/>
  <c r="AX17" i="67"/>
  <c r="BB17" i="67"/>
  <c r="HW17" i="67"/>
  <c r="FF17" i="67"/>
  <c r="CH17" i="67"/>
  <c r="I17" i="67"/>
  <c r="M17" i="67"/>
  <c r="Q17" i="67"/>
  <c r="U17" i="67"/>
  <c r="Y17" i="67"/>
  <c r="AC17" i="67"/>
  <c r="AG17" i="67"/>
  <c r="AK17" i="67"/>
  <c r="AO17" i="67"/>
  <c r="AS17" i="67"/>
  <c r="AW17" i="67"/>
  <c r="BA17" i="67"/>
  <c r="H17" i="67"/>
  <c r="NC110" i="67"/>
  <c r="IY110" i="67"/>
  <c r="IF110" i="67"/>
  <c r="BD110" i="67"/>
  <c r="MG110" i="67"/>
  <c r="HV110" i="67"/>
  <c r="HE110" i="67"/>
  <c r="FW110" i="67"/>
  <c r="DV110" i="67"/>
  <c r="LS49" i="67"/>
  <c r="EB49" i="67"/>
  <c r="IF49" i="67"/>
  <c r="CY49" i="67"/>
  <c r="MG109" i="67"/>
  <c r="JT109" i="67"/>
  <c r="HV109" i="67"/>
  <c r="HE109" i="67"/>
  <c r="FW109" i="67"/>
  <c r="CG109" i="67"/>
  <c r="BD109" i="67"/>
  <c r="NC109" i="67"/>
  <c r="FE109" i="67"/>
  <c r="DV109" i="67"/>
  <c r="CY109" i="67"/>
  <c r="MG81" i="67"/>
  <c r="G82" i="67"/>
  <c r="G111" i="67"/>
  <c r="G112" i="67"/>
  <c r="JT112" i="67"/>
  <c r="MG111" i="67"/>
  <c r="IY111" i="67"/>
  <c r="NC111" i="67"/>
  <c r="BD111" i="67"/>
  <c r="LM111" i="67"/>
  <c r="DV111" i="67"/>
  <c r="LM112" i="67"/>
  <c r="BD112" i="67"/>
  <c r="NC112" i="67"/>
  <c r="CG112" i="67"/>
  <c r="JT111" i="67"/>
  <c r="HV111" i="67"/>
  <c r="HE111" i="67"/>
  <c r="FW111" i="67"/>
  <c r="CG111" i="67"/>
  <c r="IF111" i="67"/>
  <c r="GS111" i="67"/>
  <c r="EB111" i="67"/>
  <c r="LS111" i="67"/>
  <c r="FE111" i="67"/>
  <c r="CY111" i="67"/>
  <c r="GS112" i="67"/>
  <c r="EB112" i="67"/>
  <c r="LS112" i="67"/>
  <c r="IY112" i="67"/>
  <c r="IF112" i="67"/>
  <c r="FE112" i="67"/>
  <c r="MG112" i="67"/>
  <c r="HE112" i="67"/>
  <c r="DV112" i="67"/>
  <c r="HV112" i="67"/>
  <c r="FW112" i="67"/>
  <c r="CY112" i="67"/>
  <c r="MG82" i="67"/>
  <c r="IY82" i="67"/>
  <c r="CG82" i="67"/>
  <c r="NC82" i="67"/>
  <c r="LS82" i="67"/>
  <c r="IF82" i="67"/>
  <c r="GS82" i="67"/>
  <c r="JT81" i="67"/>
  <c r="JT82" i="67"/>
  <c r="HE82" i="67"/>
  <c r="FE82" i="67"/>
  <c r="EB82" i="67"/>
  <c r="HV82" i="67"/>
  <c r="FW82" i="67"/>
  <c r="BD82" i="67"/>
  <c r="LM82" i="67"/>
  <c r="CY82" i="67"/>
  <c r="DV82" i="67"/>
  <c r="IY81" i="67"/>
  <c r="FW81" i="67"/>
  <c r="EB81" i="67"/>
  <c r="NC81" i="67"/>
  <c r="IF81" i="67"/>
  <c r="GS81" i="67"/>
  <c r="DV81" i="67"/>
  <c r="CY81" i="67"/>
  <c r="G81" i="67"/>
  <c r="HV81" i="67"/>
  <c r="HE81" i="67"/>
  <c r="FE81" i="67"/>
  <c r="CG81" i="67"/>
  <c r="BD81" i="67"/>
  <c r="LS81" i="67"/>
  <c r="LM81" i="67"/>
  <c r="GP24" i="4"/>
  <c r="KR24" i="4"/>
  <c r="C101" i="67" s="1"/>
  <c r="IW24" i="4"/>
  <c r="C48" i="67" s="1"/>
  <c r="IS24" i="4"/>
  <c r="C44" i="67" s="1"/>
  <c r="KW24" i="4"/>
  <c r="C107" i="67" s="1"/>
  <c r="KQ24" i="4"/>
  <c r="C100" i="67" s="1"/>
  <c r="IV24" i="4"/>
  <c r="C47" i="67" s="1"/>
  <c r="IR24" i="4"/>
  <c r="C43" i="67" s="1"/>
  <c r="KV24" i="4"/>
  <c r="C105" i="67" s="1"/>
  <c r="KP24" i="4"/>
  <c r="C99" i="67" s="1"/>
  <c r="IU24" i="4"/>
  <c r="C46" i="67" s="1"/>
  <c r="KS24" i="4"/>
  <c r="C102" i="67" s="1"/>
  <c r="KO24" i="4"/>
  <c r="C97" i="67" s="1"/>
  <c r="IT24" i="4"/>
  <c r="C45" i="67" s="1"/>
  <c r="MH24" i="4"/>
  <c r="C148" i="67" s="1"/>
  <c r="MD24" i="4"/>
  <c r="C144" i="67" s="1"/>
  <c r="LZ24" i="4"/>
  <c r="C140" i="67" s="1"/>
  <c r="LV24" i="4"/>
  <c r="C136" i="67" s="1"/>
  <c r="LR24" i="4"/>
  <c r="C132" i="67" s="1"/>
  <c r="LN24" i="4"/>
  <c r="C128" i="67" s="1"/>
  <c r="LM24" i="4"/>
  <c r="C127" i="67" s="1"/>
  <c r="LI24" i="4"/>
  <c r="C123" i="67" s="1"/>
  <c r="LE24" i="4"/>
  <c r="C119" i="67" s="1"/>
  <c r="LA24" i="4"/>
  <c r="C115" i="67" s="1"/>
  <c r="KN24" i="4"/>
  <c r="C95" i="67" s="1"/>
  <c r="KJ24" i="4"/>
  <c r="C88" i="67" s="1"/>
  <c r="KB24" i="4"/>
  <c r="C80" i="67" s="1"/>
  <c r="JX24" i="4"/>
  <c r="C76" i="67" s="1"/>
  <c r="JP24" i="4"/>
  <c r="C68" i="67" s="1"/>
  <c r="JK24" i="4"/>
  <c r="C62" i="67" s="1"/>
  <c r="JG24" i="4"/>
  <c r="C58" i="67" s="1"/>
  <c r="JB24" i="4"/>
  <c r="C53" i="67" s="1"/>
  <c r="IO24" i="4"/>
  <c r="C40" i="67" s="1"/>
  <c r="IJ24" i="4"/>
  <c r="C35" i="67" s="1"/>
  <c r="HL24" i="4"/>
  <c r="HG24" i="4"/>
  <c r="HC24" i="4"/>
  <c r="GY24" i="4"/>
  <c r="GU24" i="4"/>
  <c r="GL24" i="4"/>
  <c r="GH24" i="4"/>
  <c r="GD24" i="4"/>
  <c r="FX24" i="4"/>
  <c r="FT24" i="4"/>
  <c r="FP24" i="4"/>
  <c r="FJ24" i="4"/>
  <c r="FF24" i="4"/>
  <c r="FB24" i="4"/>
  <c r="EX24" i="4"/>
  <c r="ET24" i="4"/>
  <c r="EN24" i="4"/>
  <c r="EJ24" i="4"/>
  <c r="EF24" i="4"/>
  <c r="EB24" i="4"/>
  <c r="DX24" i="4"/>
  <c r="DT24" i="4"/>
  <c r="DP24" i="4"/>
  <c r="DM24" i="4"/>
  <c r="DI24" i="4"/>
  <c r="DE24" i="4"/>
  <c r="DA24" i="4"/>
  <c r="CW24" i="4"/>
  <c r="CS24" i="4"/>
  <c r="C18" i="68" s="1"/>
  <c r="CO24" i="4"/>
  <c r="CL24" i="4"/>
  <c r="CH24" i="4"/>
  <c r="CD24" i="4"/>
  <c r="BZ24" i="4"/>
  <c r="BV24" i="4"/>
  <c r="BR24" i="4"/>
  <c r="BN24" i="4"/>
  <c r="BJ24" i="4"/>
  <c r="BF24" i="4"/>
  <c r="BB24" i="4"/>
  <c r="AU24" i="4"/>
  <c r="AQ24" i="4"/>
  <c r="AM24" i="4"/>
  <c r="AI24" i="4"/>
  <c r="AE24" i="4"/>
  <c r="AA24" i="4"/>
  <c r="W24" i="4"/>
  <c r="S24" i="4"/>
  <c r="O24" i="4"/>
  <c r="K24" i="4"/>
  <c r="G24" i="4"/>
  <c r="MI24" i="4"/>
  <c r="C149" i="67" s="1"/>
  <c r="ME24" i="4"/>
  <c r="C145" i="67" s="1"/>
  <c r="MA24" i="4"/>
  <c r="C141" i="67" s="1"/>
  <c r="LW24" i="4"/>
  <c r="C137" i="67" s="1"/>
  <c r="LS24" i="4"/>
  <c r="C133" i="67" s="1"/>
  <c r="LO24" i="4"/>
  <c r="C129" i="67" s="1"/>
  <c r="LJ24" i="4"/>
  <c r="C124" i="67" s="1"/>
  <c r="LF24" i="4"/>
  <c r="C120" i="67" s="1"/>
  <c r="LB24" i="4"/>
  <c r="C116" i="67" s="1"/>
  <c r="KK24" i="4"/>
  <c r="C89" i="67" s="1"/>
  <c r="KG24" i="4"/>
  <c r="C85" i="67" s="1"/>
  <c r="JY24" i="4"/>
  <c r="C77" i="67" s="1"/>
  <c r="JQ24" i="4"/>
  <c r="C69" i="67" s="1"/>
  <c r="JM24" i="4"/>
  <c r="C65" i="67" s="1"/>
  <c r="JH24" i="4"/>
  <c r="C59" i="67" s="1"/>
  <c r="JC24" i="4"/>
  <c r="C54" i="67" s="1"/>
  <c r="IY24" i="4"/>
  <c r="C50" i="67" s="1"/>
  <c r="IP24" i="4"/>
  <c r="C41" i="67" s="1"/>
  <c r="IK24" i="4"/>
  <c r="C36" i="67" s="1"/>
  <c r="HM24" i="4"/>
  <c r="HH24" i="4"/>
  <c r="HD24" i="4"/>
  <c r="GZ24" i="4"/>
  <c r="GV24" i="4"/>
  <c r="GQ24" i="4"/>
  <c r="GM24" i="4"/>
  <c r="GI24" i="4"/>
  <c r="GE24" i="4"/>
  <c r="FZ24" i="4"/>
  <c r="FU24" i="4"/>
  <c r="FQ24" i="4"/>
  <c r="FM24" i="4"/>
  <c r="FG24" i="4"/>
  <c r="FC24" i="4"/>
  <c r="EY24" i="4"/>
  <c r="EU24" i="4"/>
  <c r="EO24" i="4"/>
  <c r="EK24" i="4"/>
  <c r="EG24" i="4"/>
  <c r="EC24" i="4"/>
  <c r="DY24" i="4"/>
  <c r="DU24" i="4"/>
  <c r="DQ24" i="4"/>
  <c r="DN24" i="4"/>
  <c r="C19" i="68" s="1"/>
  <c r="DJ24" i="4"/>
  <c r="DF24" i="4"/>
  <c r="DB24" i="4"/>
  <c r="CX24" i="4"/>
  <c r="CT24" i="4"/>
  <c r="CP24" i="4"/>
  <c r="CM24" i="4"/>
  <c r="CI24" i="4"/>
  <c r="CE24" i="4"/>
  <c r="CA24" i="4"/>
  <c r="BW24" i="4"/>
  <c r="BS24" i="4"/>
  <c r="BO24" i="4"/>
  <c r="BK24" i="4"/>
  <c r="BG24" i="4"/>
  <c r="BC24" i="4"/>
  <c r="AV24" i="4"/>
  <c r="AR24" i="4"/>
  <c r="AN24" i="4"/>
  <c r="AJ24" i="4"/>
  <c r="AF24" i="4"/>
  <c r="AB24" i="4"/>
  <c r="X24" i="4"/>
  <c r="T24" i="4"/>
  <c r="P24" i="4"/>
  <c r="L24" i="4"/>
  <c r="H24" i="4"/>
  <c r="MK24" i="4"/>
  <c r="C151" i="67" s="1"/>
  <c r="MG24" i="4"/>
  <c r="C147" i="67" s="1"/>
  <c r="MC24" i="4"/>
  <c r="C143" i="67" s="1"/>
  <c r="LY24" i="4"/>
  <c r="C139" i="67" s="1"/>
  <c r="LU24" i="4"/>
  <c r="C135" i="67" s="1"/>
  <c r="LQ24" i="4"/>
  <c r="C131" i="67" s="1"/>
  <c r="LL24" i="4"/>
  <c r="C126" i="67" s="1"/>
  <c r="LH24" i="4"/>
  <c r="C122" i="67" s="1"/>
  <c r="LD24" i="4"/>
  <c r="C118" i="67" s="1"/>
  <c r="KM24" i="4"/>
  <c r="C93" i="67" s="1"/>
  <c r="KI24" i="4"/>
  <c r="C87" i="67" s="1"/>
  <c r="KA24" i="4"/>
  <c r="C79" i="67" s="1"/>
  <c r="JV24" i="4"/>
  <c r="C74" i="67" s="1"/>
  <c r="JO24" i="4"/>
  <c r="C67" i="67" s="1"/>
  <c r="JJ24" i="4"/>
  <c r="C61" i="67" s="1"/>
  <c r="JE24" i="4"/>
  <c r="C56" i="67" s="1"/>
  <c r="JA24" i="4"/>
  <c r="C52" i="67" s="1"/>
  <c r="IN24" i="4"/>
  <c r="C39" i="67" s="1"/>
  <c r="II24" i="4"/>
  <c r="C34" i="67" s="1"/>
  <c r="HO24" i="4"/>
  <c r="HJ24" i="4"/>
  <c r="HF24" i="4"/>
  <c r="HB24" i="4"/>
  <c r="GX24" i="4"/>
  <c r="GT24" i="4"/>
  <c r="GO24" i="4"/>
  <c r="GK24" i="4"/>
  <c r="GG24" i="4"/>
  <c r="GB24" i="4"/>
  <c r="FW24" i="4"/>
  <c r="FS24" i="4"/>
  <c r="FO24" i="4"/>
  <c r="FI24" i="4"/>
  <c r="FE24" i="4"/>
  <c r="FA24" i="4"/>
  <c r="EW24" i="4"/>
  <c r="EQ24" i="4"/>
  <c r="EM24" i="4"/>
  <c r="EI24" i="4"/>
  <c r="EE24" i="4"/>
  <c r="EA24" i="4"/>
  <c r="DW24" i="4"/>
  <c r="DS24" i="4"/>
  <c r="DO24" i="4"/>
  <c r="DL24" i="4"/>
  <c r="DH24" i="4"/>
  <c r="DD24" i="4"/>
  <c r="CZ24" i="4"/>
  <c r="CV24" i="4"/>
  <c r="CR24" i="4"/>
  <c r="CN24" i="4"/>
  <c r="CK24" i="4"/>
  <c r="CG24" i="4"/>
  <c r="CC24" i="4"/>
  <c r="BY24" i="4"/>
  <c r="BU24" i="4"/>
  <c r="BQ24" i="4"/>
  <c r="BM24" i="4"/>
  <c r="BI24" i="4"/>
  <c r="BE24" i="4"/>
  <c r="BA24" i="4"/>
  <c r="AT24" i="4"/>
  <c r="AP24" i="4"/>
  <c r="AL24" i="4"/>
  <c r="AH24" i="4"/>
  <c r="AD24" i="4"/>
  <c r="Z24" i="4"/>
  <c r="V24" i="4"/>
  <c r="R24" i="4"/>
  <c r="N24" i="4"/>
  <c r="J24" i="4"/>
  <c r="F24" i="4"/>
  <c r="MJ24" i="4"/>
  <c r="C150" i="67" s="1"/>
  <c r="MF24" i="4"/>
  <c r="C146" i="67" s="1"/>
  <c r="MB24" i="4"/>
  <c r="C142" i="67" s="1"/>
  <c r="LX24" i="4"/>
  <c r="C138" i="67" s="1"/>
  <c r="LT24" i="4"/>
  <c r="C134" i="67" s="1"/>
  <c r="LP24" i="4"/>
  <c r="C130" i="67" s="1"/>
  <c r="LK24" i="4"/>
  <c r="C125" i="67" s="1"/>
  <c r="LG24" i="4"/>
  <c r="C121" i="67" s="1"/>
  <c r="LC24" i="4"/>
  <c r="C117" i="67" s="1"/>
  <c r="KL24" i="4"/>
  <c r="C91" i="67" s="1"/>
  <c r="KH24" i="4"/>
  <c r="C86" i="67" s="1"/>
  <c r="JZ24" i="4"/>
  <c r="C78" i="67" s="1"/>
  <c r="JR24" i="4"/>
  <c r="C70" i="67" s="1"/>
  <c r="JN24" i="4"/>
  <c r="C66" i="67" s="1"/>
  <c r="JI24" i="4"/>
  <c r="C60" i="67" s="1"/>
  <c r="JD24" i="4"/>
  <c r="C55" i="67" s="1"/>
  <c r="IZ24" i="4"/>
  <c r="C51" i="67" s="1"/>
  <c r="IQ24" i="4"/>
  <c r="C42" i="67" s="1"/>
  <c r="IM24" i="4"/>
  <c r="C38" i="67" s="1"/>
  <c r="IH24" i="4"/>
  <c r="C33" i="67" s="1"/>
  <c r="HN24" i="4"/>
  <c r="HI24" i="4"/>
  <c r="HE24" i="4"/>
  <c r="HA24" i="4"/>
  <c r="GW24" i="4"/>
  <c r="GS24" i="4"/>
  <c r="GN24" i="4"/>
  <c r="GJ24" i="4"/>
  <c r="GF24" i="4"/>
  <c r="GA24" i="4"/>
  <c r="FV24" i="4"/>
  <c r="FR24" i="4"/>
  <c r="FN24" i="4"/>
  <c r="FH24" i="4"/>
  <c r="FD24" i="4"/>
  <c r="EZ24" i="4"/>
  <c r="EV24" i="4"/>
  <c r="EP24" i="4"/>
  <c r="EL24" i="4"/>
  <c r="EH24" i="4"/>
  <c r="ED24" i="4"/>
  <c r="DZ24" i="4"/>
  <c r="DV24" i="4"/>
  <c r="DR24" i="4"/>
  <c r="DK24" i="4"/>
  <c r="DG24" i="4"/>
  <c r="DC24" i="4"/>
  <c r="CY24" i="4"/>
  <c r="CU24" i="4"/>
  <c r="CQ24" i="4"/>
  <c r="CJ24" i="4"/>
  <c r="CF24" i="4"/>
  <c r="CB24" i="4"/>
  <c r="BX24" i="4"/>
  <c r="BT24" i="4"/>
  <c r="BP24" i="4"/>
  <c r="BL24" i="4"/>
  <c r="BH24" i="4"/>
  <c r="BD24" i="4"/>
  <c r="AZ24" i="4"/>
  <c r="AS24" i="4"/>
  <c r="AO24" i="4"/>
  <c r="AK24" i="4"/>
  <c r="AG24" i="4"/>
  <c r="AC24" i="4"/>
  <c r="Y24" i="4"/>
  <c r="U24" i="4"/>
  <c r="Q24" i="4"/>
  <c r="M24" i="4"/>
  <c r="I24" i="4"/>
  <c r="E24" i="4"/>
  <c r="Z19" i="68" l="1"/>
  <c r="H19" i="68"/>
  <c r="L19" i="68"/>
  <c r="P19" i="68"/>
  <c r="T19" i="68"/>
  <c r="X19" i="68"/>
  <c r="G19" i="68"/>
  <c r="K19" i="68"/>
  <c r="O19" i="68"/>
  <c r="S19" i="68"/>
  <c r="W19" i="68"/>
  <c r="U19" i="68"/>
  <c r="F19" i="68"/>
  <c r="J19" i="68"/>
  <c r="N19" i="68"/>
  <c r="R19" i="68"/>
  <c r="V19" i="68"/>
  <c r="E19" i="68"/>
  <c r="I19" i="68"/>
  <c r="M19" i="68"/>
  <c r="Q19" i="68"/>
  <c r="Y19" i="68"/>
  <c r="G18" i="68"/>
  <c r="K18" i="68"/>
  <c r="K21" i="68" s="1"/>
  <c r="O18" i="68"/>
  <c r="S18" i="68"/>
  <c r="S21" i="68" s="1"/>
  <c r="W18" i="68"/>
  <c r="F18" i="68"/>
  <c r="J18" i="68"/>
  <c r="N18" i="68"/>
  <c r="R18" i="68"/>
  <c r="V18" i="68"/>
  <c r="E18" i="68"/>
  <c r="I18" i="68"/>
  <c r="M18" i="68"/>
  <c r="Q18" i="68"/>
  <c r="U18" i="68"/>
  <c r="Y18" i="68"/>
  <c r="Y21" i="68" s="1"/>
  <c r="H18" i="68"/>
  <c r="L18" i="68"/>
  <c r="P18" i="68"/>
  <c r="T18" i="68"/>
  <c r="X18" i="68"/>
  <c r="Z18" i="68"/>
  <c r="GS164" i="67"/>
  <c r="FE164" i="67"/>
  <c r="E62" i="67"/>
  <c r="I62" i="67" s="1"/>
  <c r="NJ109" i="67"/>
  <c r="NK109" i="67" s="1"/>
  <c r="NJ110" i="67"/>
  <c r="NJ81" i="67"/>
  <c r="NK81" i="67" s="1"/>
  <c r="NJ82" i="67"/>
  <c r="NJ112" i="67"/>
  <c r="NK112" i="67" s="1"/>
  <c r="NJ111" i="67"/>
  <c r="NJ49" i="67"/>
  <c r="NK49" i="67" s="1"/>
  <c r="LK33" i="67"/>
  <c r="KJ33" i="67"/>
  <c r="LL33" i="67"/>
  <c r="KN33" i="67"/>
  <c r="JW33" i="67"/>
  <c r="KC33" i="67"/>
  <c r="JB33" i="67"/>
  <c r="FU33" i="67"/>
  <c r="HD33" i="67"/>
  <c r="FT33" i="67"/>
  <c r="FV33" i="67"/>
  <c r="LK149" i="67"/>
  <c r="LL149" i="67"/>
  <c r="KN149" i="67"/>
  <c r="KJ149" i="67"/>
  <c r="JW149" i="67"/>
  <c r="KC149" i="67"/>
  <c r="JB149" i="67"/>
  <c r="FU149" i="67"/>
  <c r="HD149" i="67"/>
  <c r="FT149" i="67"/>
  <c r="FV149" i="67"/>
  <c r="LK150" i="67"/>
  <c r="KN150" i="67"/>
  <c r="LL150" i="67"/>
  <c r="KC150" i="67"/>
  <c r="KJ150" i="67"/>
  <c r="JW150" i="67"/>
  <c r="HD150" i="67"/>
  <c r="FT150" i="67"/>
  <c r="FV150" i="67"/>
  <c r="JB150" i="67"/>
  <c r="FU150" i="67"/>
  <c r="LK34" i="67"/>
  <c r="KN34" i="67"/>
  <c r="LL34" i="67"/>
  <c r="KJ34" i="67"/>
  <c r="KC34" i="67"/>
  <c r="JW34" i="67"/>
  <c r="HD34" i="67"/>
  <c r="FT34" i="67"/>
  <c r="FV34" i="67"/>
  <c r="JB34" i="67"/>
  <c r="FU34" i="67"/>
  <c r="LK74" i="67"/>
  <c r="KN74" i="67"/>
  <c r="LL74" i="67"/>
  <c r="KJ74" i="67"/>
  <c r="KC74" i="67"/>
  <c r="JW74" i="67"/>
  <c r="HD74" i="67"/>
  <c r="FT74" i="67"/>
  <c r="FV74" i="67"/>
  <c r="JB74" i="67"/>
  <c r="FU74" i="67"/>
  <c r="LK151" i="67"/>
  <c r="LL151" i="67"/>
  <c r="KN151" i="67"/>
  <c r="KJ151" i="67"/>
  <c r="JW151" i="67"/>
  <c r="KC151" i="67"/>
  <c r="JB151" i="67"/>
  <c r="FU151" i="67"/>
  <c r="HD151" i="67"/>
  <c r="FT151" i="67"/>
  <c r="FV151" i="67"/>
  <c r="LK55" i="67"/>
  <c r="LL55" i="67"/>
  <c r="LK38" i="67"/>
  <c r="LL38" i="67"/>
  <c r="LK51" i="67"/>
  <c r="LL51" i="67"/>
  <c r="LK60" i="67"/>
  <c r="LL60" i="67"/>
  <c r="LK70" i="67"/>
  <c r="LL70" i="67"/>
  <c r="LK86" i="67"/>
  <c r="LL86" i="67"/>
  <c r="LK121" i="67"/>
  <c r="LL121" i="67"/>
  <c r="LK134" i="67"/>
  <c r="LL134" i="67"/>
  <c r="LK142" i="67"/>
  <c r="LL142" i="67"/>
  <c r="LK52" i="67"/>
  <c r="LL52" i="67"/>
  <c r="LK61" i="67"/>
  <c r="LL61" i="67"/>
  <c r="LK87" i="67"/>
  <c r="LL87" i="67"/>
  <c r="LK122" i="67"/>
  <c r="LL122" i="67"/>
  <c r="LK135" i="67"/>
  <c r="LL135" i="67"/>
  <c r="LK143" i="67"/>
  <c r="LL143" i="67"/>
  <c r="LK41" i="67"/>
  <c r="LL41" i="67"/>
  <c r="LK54" i="67"/>
  <c r="LL54" i="67"/>
  <c r="LK65" i="67"/>
  <c r="LL65" i="67"/>
  <c r="LK77" i="67"/>
  <c r="LL77" i="67"/>
  <c r="LK120" i="67"/>
  <c r="LL120" i="67"/>
  <c r="LK129" i="67"/>
  <c r="LL129" i="67"/>
  <c r="LK137" i="67"/>
  <c r="LL137" i="67"/>
  <c r="LK145" i="67"/>
  <c r="LL145" i="67"/>
  <c r="LK40" i="67"/>
  <c r="LL40" i="67"/>
  <c r="LK58" i="67"/>
  <c r="LL58" i="67"/>
  <c r="LK68" i="67"/>
  <c r="LL68" i="67"/>
  <c r="LK80" i="67"/>
  <c r="LL80" i="67"/>
  <c r="LK119" i="67"/>
  <c r="LL119" i="67"/>
  <c r="LK127" i="67"/>
  <c r="LL127" i="67"/>
  <c r="LK132" i="67"/>
  <c r="LL132" i="67"/>
  <c r="LK140" i="67"/>
  <c r="LL140" i="67"/>
  <c r="LK148" i="67"/>
  <c r="LL148" i="67"/>
  <c r="LK46" i="67"/>
  <c r="LL46" i="67"/>
  <c r="LK47" i="67"/>
  <c r="LL47" i="67"/>
  <c r="LK48" i="67"/>
  <c r="LL48" i="67"/>
  <c r="LK42" i="67"/>
  <c r="LL42" i="67"/>
  <c r="LK66" i="67"/>
  <c r="LL66" i="67"/>
  <c r="LK78" i="67"/>
  <c r="LL78" i="67"/>
  <c r="LK117" i="67"/>
  <c r="LL117" i="67"/>
  <c r="LK125" i="67"/>
  <c r="LL125" i="67"/>
  <c r="LK130" i="67"/>
  <c r="LL130" i="67"/>
  <c r="LK138" i="67"/>
  <c r="LL138" i="67"/>
  <c r="LK146" i="67"/>
  <c r="LL146" i="67"/>
  <c r="LK39" i="67"/>
  <c r="LL39" i="67"/>
  <c r="LK56" i="67"/>
  <c r="LL56" i="67"/>
  <c r="LK67" i="67"/>
  <c r="LL67" i="67"/>
  <c r="LK79" i="67"/>
  <c r="LL79" i="67"/>
  <c r="LK118" i="67"/>
  <c r="LL118" i="67"/>
  <c r="LK126" i="67"/>
  <c r="LL126" i="67"/>
  <c r="LK131" i="67"/>
  <c r="LL131" i="67"/>
  <c r="LK139" i="67"/>
  <c r="LL139" i="67"/>
  <c r="LK147" i="67"/>
  <c r="LL147" i="67"/>
  <c r="LK36" i="67"/>
  <c r="LL36" i="67"/>
  <c r="LK50" i="67"/>
  <c r="LL50" i="67"/>
  <c r="LK59" i="67"/>
  <c r="LL59" i="67"/>
  <c r="LK69" i="67"/>
  <c r="LL69" i="67"/>
  <c r="LK85" i="67"/>
  <c r="LL85" i="67"/>
  <c r="LK116" i="67"/>
  <c r="LL116" i="67"/>
  <c r="LK124" i="67"/>
  <c r="LL124" i="67"/>
  <c r="LK133" i="67"/>
  <c r="LL133" i="67"/>
  <c r="LK141" i="67"/>
  <c r="LL141" i="67"/>
  <c r="LK35" i="67"/>
  <c r="LL35" i="67"/>
  <c r="LK53" i="67"/>
  <c r="LL53" i="67"/>
  <c r="LK76" i="67"/>
  <c r="LL76" i="67"/>
  <c r="LK88" i="67"/>
  <c r="LL88" i="67"/>
  <c r="LK115" i="67"/>
  <c r="LL115" i="67"/>
  <c r="LK123" i="67"/>
  <c r="LL123" i="67"/>
  <c r="LK128" i="67"/>
  <c r="LL128" i="67"/>
  <c r="LK136" i="67"/>
  <c r="LL136" i="67"/>
  <c r="LK144" i="67"/>
  <c r="LL144" i="67"/>
  <c r="LK45" i="67"/>
  <c r="LL45" i="67"/>
  <c r="LK102" i="67"/>
  <c r="LL102" i="67"/>
  <c r="LK99" i="67"/>
  <c r="LL99" i="67"/>
  <c r="LK43" i="67"/>
  <c r="LL43" i="67"/>
  <c r="LK100" i="67"/>
  <c r="LL100" i="67"/>
  <c r="LK44" i="67"/>
  <c r="LL44" i="67"/>
  <c r="LK101" i="67"/>
  <c r="LL101" i="67"/>
  <c r="KJ55" i="67"/>
  <c r="KN55" i="67"/>
  <c r="KJ38" i="67"/>
  <c r="KN38" i="67"/>
  <c r="KJ51" i="67"/>
  <c r="KN51" i="67"/>
  <c r="KJ60" i="67"/>
  <c r="KN60" i="67"/>
  <c r="KJ70" i="67"/>
  <c r="KN70" i="67"/>
  <c r="KJ86" i="67"/>
  <c r="KN86" i="67"/>
  <c r="KJ121" i="67"/>
  <c r="KN121" i="67"/>
  <c r="KJ134" i="67"/>
  <c r="KN134" i="67"/>
  <c r="KJ142" i="67"/>
  <c r="KN142" i="67"/>
  <c r="KJ52" i="67"/>
  <c r="KN52" i="67"/>
  <c r="KJ61" i="67"/>
  <c r="KN61" i="67"/>
  <c r="KJ87" i="67"/>
  <c r="KN87" i="67"/>
  <c r="KJ122" i="67"/>
  <c r="KN122" i="67"/>
  <c r="KJ135" i="67"/>
  <c r="KN135" i="67"/>
  <c r="KJ143" i="67"/>
  <c r="KN143" i="67"/>
  <c r="KJ41" i="67"/>
  <c r="KN41" i="67"/>
  <c r="KJ54" i="67"/>
  <c r="KN54" i="67"/>
  <c r="KJ65" i="67"/>
  <c r="KN65" i="67"/>
  <c r="KJ77" i="67"/>
  <c r="KN77" i="67"/>
  <c r="KJ120" i="67"/>
  <c r="KN120" i="67"/>
  <c r="KJ129" i="67"/>
  <c r="KN129" i="67"/>
  <c r="KJ137" i="67"/>
  <c r="KN137" i="67"/>
  <c r="KJ145" i="67"/>
  <c r="KN145" i="67"/>
  <c r="KJ40" i="67"/>
  <c r="KN40" i="67"/>
  <c r="KJ58" i="67"/>
  <c r="KN58" i="67"/>
  <c r="KJ68" i="67"/>
  <c r="KN68" i="67"/>
  <c r="KJ80" i="67"/>
  <c r="KN80" i="67"/>
  <c r="KJ119" i="67"/>
  <c r="KN119" i="67"/>
  <c r="KJ127" i="67"/>
  <c r="KN127" i="67"/>
  <c r="KJ132" i="67"/>
  <c r="KN132" i="67"/>
  <c r="KJ140" i="67"/>
  <c r="KN140" i="67"/>
  <c r="KJ148" i="67"/>
  <c r="KN148" i="67"/>
  <c r="KJ46" i="67"/>
  <c r="KN46" i="67"/>
  <c r="KJ47" i="67"/>
  <c r="KN47" i="67"/>
  <c r="KJ48" i="67"/>
  <c r="KN48" i="67"/>
  <c r="KJ42" i="67"/>
  <c r="KN42" i="67"/>
  <c r="KJ66" i="67"/>
  <c r="KN66" i="67"/>
  <c r="KJ78" i="67"/>
  <c r="KN78" i="67"/>
  <c r="KJ117" i="67"/>
  <c r="KN117" i="67"/>
  <c r="KJ125" i="67"/>
  <c r="KN125" i="67"/>
  <c r="KJ130" i="67"/>
  <c r="KN130" i="67"/>
  <c r="KJ138" i="67"/>
  <c r="KN138" i="67"/>
  <c r="KJ146" i="67"/>
  <c r="KN146" i="67"/>
  <c r="KJ39" i="67"/>
  <c r="KN39" i="67"/>
  <c r="KJ56" i="67"/>
  <c r="KN56" i="67"/>
  <c r="KJ67" i="67"/>
  <c r="KN67" i="67"/>
  <c r="KJ79" i="67"/>
  <c r="KN79" i="67"/>
  <c r="KJ118" i="67"/>
  <c r="KN118" i="67"/>
  <c r="KJ126" i="67"/>
  <c r="KN126" i="67"/>
  <c r="KJ131" i="67"/>
  <c r="KN131" i="67"/>
  <c r="KJ139" i="67"/>
  <c r="KN139" i="67"/>
  <c r="KJ147" i="67"/>
  <c r="KN147" i="67"/>
  <c r="KJ36" i="67"/>
  <c r="KN36" i="67"/>
  <c r="KJ50" i="67"/>
  <c r="KN50" i="67"/>
  <c r="KJ59" i="67"/>
  <c r="KN59" i="67"/>
  <c r="KJ69" i="67"/>
  <c r="KN69" i="67"/>
  <c r="KJ85" i="67"/>
  <c r="KN85" i="67"/>
  <c r="KJ116" i="67"/>
  <c r="KN116" i="67"/>
  <c r="KJ124" i="67"/>
  <c r="KN124" i="67"/>
  <c r="KJ133" i="67"/>
  <c r="KN133" i="67"/>
  <c r="KJ141" i="67"/>
  <c r="KN141" i="67"/>
  <c r="KJ35" i="67"/>
  <c r="KN35" i="67"/>
  <c r="KJ53" i="67"/>
  <c r="KN53" i="67"/>
  <c r="KJ76" i="67"/>
  <c r="KN76" i="67"/>
  <c r="KJ88" i="67"/>
  <c r="KN88" i="67"/>
  <c r="KJ115" i="67"/>
  <c r="KN115" i="67"/>
  <c r="KJ123" i="67"/>
  <c r="KN123" i="67"/>
  <c r="KJ128" i="67"/>
  <c r="KN128" i="67"/>
  <c r="KJ136" i="67"/>
  <c r="KN136" i="67"/>
  <c r="KJ144" i="67"/>
  <c r="KN144" i="67"/>
  <c r="KJ45" i="67"/>
  <c r="KN45" i="67"/>
  <c r="KJ102" i="67"/>
  <c r="KN102" i="67"/>
  <c r="KJ99" i="67"/>
  <c r="KN99" i="67"/>
  <c r="KJ43" i="67"/>
  <c r="KN43" i="67"/>
  <c r="KJ100" i="67"/>
  <c r="KN100" i="67"/>
  <c r="KJ44" i="67"/>
  <c r="KN44" i="67"/>
  <c r="KJ101" i="67"/>
  <c r="KN101" i="67"/>
  <c r="JW55" i="67"/>
  <c r="KC55" i="67"/>
  <c r="JW38" i="67"/>
  <c r="KC38" i="67"/>
  <c r="JW51" i="67"/>
  <c r="KC51" i="67"/>
  <c r="JW60" i="67"/>
  <c r="KC60" i="67"/>
  <c r="JW70" i="67"/>
  <c r="KC70" i="67"/>
  <c r="JW86" i="67"/>
  <c r="KC86" i="67"/>
  <c r="JW121" i="67"/>
  <c r="KC121" i="67"/>
  <c r="JW134" i="67"/>
  <c r="KC134" i="67"/>
  <c r="JW142" i="67"/>
  <c r="KC142" i="67"/>
  <c r="JW52" i="67"/>
  <c r="KC52" i="67"/>
  <c r="JW61" i="67"/>
  <c r="KC61" i="67"/>
  <c r="JW87" i="67"/>
  <c r="KC87" i="67"/>
  <c r="JW122" i="67"/>
  <c r="KC122" i="67"/>
  <c r="JW135" i="67"/>
  <c r="KC135" i="67"/>
  <c r="JW143" i="67"/>
  <c r="KC143" i="67"/>
  <c r="JW41" i="67"/>
  <c r="KC41" i="67"/>
  <c r="JW54" i="67"/>
  <c r="KC54" i="67"/>
  <c r="JW65" i="67"/>
  <c r="KC65" i="67"/>
  <c r="JW77" i="67"/>
  <c r="KC77" i="67"/>
  <c r="JW120" i="67"/>
  <c r="KC120" i="67"/>
  <c r="JW129" i="67"/>
  <c r="KC129" i="67"/>
  <c r="JW137" i="67"/>
  <c r="KC137" i="67"/>
  <c r="JW145" i="67"/>
  <c r="KC145" i="67"/>
  <c r="JW40" i="67"/>
  <c r="KC40" i="67"/>
  <c r="JW58" i="67"/>
  <c r="KC58" i="67"/>
  <c r="JW68" i="67"/>
  <c r="KC68" i="67"/>
  <c r="JW80" i="67"/>
  <c r="KC80" i="67"/>
  <c r="JW119" i="67"/>
  <c r="KC119" i="67"/>
  <c r="JW127" i="67"/>
  <c r="KC127" i="67"/>
  <c r="JW132" i="67"/>
  <c r="KC132" i="67"/>
  <c r="JW140" i="67"/>
  <c r="KC140" i="67"/>
  <c r="JW148" i="67"/>
  <c r="KC148" i="67"/>
  <c r="JW46" i="67"/>
  <c r="KC46" i="67"/>
  <c r="JW47" i="67"/>
  <c r="KC47" i="67"/>
  <c r="JW48" i="67"/>
  <c r="KC48" i="67"/>
  <c r="JW42" i="67"/>
  <c r="KC42" i="67"/>
  <c r="JW66" i="67"/>
  <c r="KC66" i="67"/>
  <c r="JW78" i="67"/>
  <c r="KC78" i="67"/>
  <c r="JW117" i="67"/>
  <c r="KC117" i="67"/>
  <c r="JW125" i="67"/>
  <c r="KC125" i="67"/>
  <c r="JW130" i="67"/>
  <c r="KC130" i="67"/>
  <c r="JW138" i="67"/>
  <c r="KC138" i="67"/>
  <c r="JW146" i="67"/>
  <c r="KC146" i="67"/>
  <c r="JW39" i="67"/>
  <c r="KC39" i="67"/>
  <c r="JW56" i="67"/>
  <c r="KC56" i="67"/>
  <c r="JW67" i="67"/>
  <c r="KC67" i="67"/>
  <c r="JW79" i="67"/>
  <c r="KC79" i="67"/>
  <c r="JW118" i="67"/>
  <c r="KC118" i="67"/>
  <c r="JW126" i="67"/>
  <c r="KC126" i="67"/>
  <c r="JW131" i="67"/>
  <c r="KC131" i="67"/>
  <c r="JW139" i="67"/>
  <c r="KC139" i="67"/>
  <c r="JW147" i="67"/>
  <c r="KC147" i="67"/>
  <c r="JW36" i="67"/>
  <c r="KC36" i="67"/>
  <c r="JW50" i="67"/>
  <c r="KC50" i="67"/>
  <c r="JW59" i="67"/>
  <c r="KC59" i="67"/>
  <c r="JW69" i="67"/>
  <c r="KC69" i="67"/>
  <c r="JW85" i="67"/>
  <c r="KC85" i="67"/>
  <c r="JW116" i="67"/>
  <c r="KC116" i="67"/>
  <c r="JW124" i="67"/>
  <c r="KC124" i="67"/>
  <c r="JW133" i="67"/>
  <c r="KC133" i="67"/>
  <c r="JW141" i="67"/>
  <c r="KC141" i="67"/>
  <c r="JW35" i="67"/>
  <c r="KC35" i="67"/>
  <c r="JW53" i="67"/>
  <c r="KC53" i="67"/>
  <c r="JW76" i="67"/>
  <c r="KC76" i="67"/>
  <c r="JW88" i="67"/>
  <c r="KC88" i="67"/>
  <c r="JW115" i="67"/>
  <c r="KC115" i="67"/>
  <c r="JW123" i="67"/>
  <c r="KC123" i="67"/>
  <c r="JW128" i="67"/>
  <c r="KC128" i="67"/>
  <c r="JW136" i="67"/>
  <c r="KC136" i="67"/>
  <c r="JW144" i="67"/>
  <c r="KC144" i="67"/>
  <c r="JW45" i="67"/>
  <c r="KC45" i="67"/>
  <c r="JW102" i="67"/>
  <c r="KC102" i="67"/>
  <c r="JW99" i="67"/>
  <c r="KC99" i="67"/>
  <c r="JW43" i="67"/>
  <c r="KC43" i="67"/>
  <c r="JW100" i="67"/>
  <c r="KC100" i="67"/>
  <c r="JW44" i="67"/>
  <c r="KC44" i="67"/>
  <c r="JW101" i="67"/>
  <c r="KC101" i="67"/>
  <c r="HD55" i="67"/>
  <c r="JB55" i="67"/>
  <c r="HD38" i="67"/>
  <c r="JB38" i="67"/>
  <c r="HD51" i="67"/>
  <c r="JB51" i="67"/>
  <c r="HD60" i="67"/>
  <c r="JB60" i="67"/>
  <c r="HD70" i="67"/>
  <c r="JB70" i="67"/>
  <c r="HD86" i="67"/>
  <c r="JB86" i="67"/>
  <c r="HD121" i="67"/>
  <c r="JB121" i="67"/>
  <c r="HD134" i="67"/>
  <c r="JB134" i="67"/>
  <c r="HD142" i="67"/>
  <c r="JB142" i="67"/>
  <c r="HD52" i="67"/>
  <c r="JB52" i="67"/>
  <c r="HD61" i="67"/>
  <c r="JB61" i="67"/>
  <c r="HD87" i="67"/>
  <c r="JB87" i="67"/>
  <c r="HD122" i="67"/>
  <c r="JB122" i="67"/>
  <c r="HD135" i="67"/>
  <c r="JB135" i="67"/>
  <c r="HD143" i="67"/>
  <c r="JB143" i="67"/>
  <c r="HD41" i="67"/>
  <c r="JB41" i="67"/>
  <c r="HD54" i="67"/>
  <c r="JB54" i="67"/>
  <c r="HD65" i="67"/>
  <c r="JB65" i="67"/>
  <c r="HD77" i="67"/>
  <c r="JB77" i="67"/>
  <c r="HD120" i="67"/>
  <c r="JB120" i="67"/>
  <c r="HD129" i="67"/>
  <c r="JB129" i="67"/>
  <c r="HD137" i="67"/>
  <c r="JB137" i="67"/>
  <c r="HD145" i="67"/>
  <c r="JB145" i="67"/>
  <c r="HD40" i="67"/>
  <c r="JB40" i="67"/>
  <c r="HD58" i="67"/>
  <c r="JB58" i="67"/>
  <c r="HD68" i="67"/>
  <c r="JB68" i="67"/>
  <c r="HD80" i="67"/>
  <c r="JB80" i="67"/>
  <c r="HD119" i="67"/>
  <c r="JB119" i="67"/>
  <c r="HD127" i="67"/>
  <c r="JB127" i="67"/>
  <c r="HD132" i="67"/>
  <c r="JB132" i="67"/>
  <c r="HD140" i="67"/>
  <c r="JB140" i="67"/>
  <c r="HD148" i="67"/>
  <c r="JB148" i="67"/>
  <c r="HD46" i="67"/>
  <c r="JB46" i="67"/>
  <c r="HD47" i="67"/>
  <c r="JB47" i="67"/>
  <c r="HD48" i="67"/>
  <c r="JB48" i="67"/>
  <c r="HD42" i="67"/>
  <c r="JB42" i="67"/>
  <c r="HD66" i="67"/>
  <c r="JB66" i="67"/>
  <c r="HD78" i="67"/>
  <c r="JB78" i="67"/>
  <c r="HD117" i="67"/>
  <c r="JB117" i="67"/>
  <c r="HD125" i="67"/>
  <c r="JB125" i="67"/>
  <c r="HD130" i="67"/>
  <c r="JB130" i="67"/>
  <c r="HD138" i="67"/>
  <c r="JB138" i="67"/>
  <c r="HD146" i="67"/>
  <c r="JB146" i="67"/>
  <c r="HD39" i="67"/>
  <c r="JB39" i="67"/>
  <c r="HD56" i="67"/>
  <c r="JB56" i="67"/>
  <c r="HD67" i="67"/>
  <c r="JB67" i="67"/>
  <c r="HD79" i="67"/>
  <c r="JB79" i="67"/>
  <c r="HD118" i="67"/>
  <c r="JB118" i="67"/>
  <c r="HD126" i="67"/>
  <c r="JB126" i="67"/>
  <c r="HD131" i="67"/>
  <c r="JB131" i="67"/>
  <c r="HD139" i="67"/>
  <c r="JB139" i="67"/>
  <c r="HD147" i="67"/>
  <c r="JB147" i="67"/>
  <c r="HD36" i="67"/>
  <c r="JB36" i="67"/>
  <c r="HD50" i="67"/>
  <c r="JB50" i="67"/>
  <c r="HD59" i="67"/>
  <c r="JB59" i="67"/>
  <c r="HD69" i="67"/>
  <c r="JB69" i="67"/>
  <c r="HD85" i="67"/>
  <c r="JB85" i="67"/>
  <c r="HD116" i="67"/>
  <c r="JB116" i="67"/>
  <c r="HD124" i="67"/>
  <c r="JB124" i="67"/>
  <c r="HD133" i="67"/>
  <c r="JB133" i="67"/>
  <c r="HD141" i="67"/>
  <c r="JB141" i="67"/>
  <c r="HD35" i="67"/>
  <c r="JB35" i="67"/>
  <c r="HD53" i="67"/>
  <c r="JB53" i="67"/>
  <c r="HD76" i="67"/>
  <c r="JB76" i="67"/>
  <c r="HD88" i="67"/>
  <c r="JB88" i="67"/>
  <c r="HD115" i="67"/>
  <c r="JB115" i="67"/>
  <c r="HD123" i="67"/>
  <c r="JB123" i="67"/>
  <c r="HD128" i="67"/>
  <c r="JB128" i="67"/>
  <c r="HD136" i="67"/>
  <c r="JB136" i="67"/>
  <c r="HD144" i="67"/>
  <c r="JB144" i="67"/>
  <c r="HD45" i="67"/>
  <c r="JB45" i="67"/>
  <c r="HD102" i="67"/>
  <c r="JB102" i="67"/>
  <c r="HD99" i="67"/>
  <c r="JB99" i="67"/>
  <c r="HD43" i="67"/>
  <c r="JB43" i="67"/>
  <c r="HD100" i="67"/>
  <c r="JB100" i="67"/>
  <c r="HD44" i="67"/>
  <c r="JB44" i="67"/>
  <c r="HD101" i="67"/>
  <c r="JB101" i="67"/>
  <c r="FT55" i="67"/>
  <c r="FV55" i="67"/>
  <c r="FU55" i="67"/>
  <c r="FU38" i="67"/>
  <c r="FT38" i="67"/>
  <c r="FV38" i="67"/>
  <c r="FT51" i="67"/>
  <c r="FV51" i="67"/>
  <c r="FU51" i="67"/>
  <c r="FT60" i="67"/>
  <c r="FV60" i="67"/>
  <c r="FU60" i="67"/>
  <c r="FU70" i="67"/>
  <c r="FT70" i="67"/>
  <c r="FV70" i="67"/>
  <c r="FT86" i="67"/>
  <c r="FV86" i="67"/>
  <c r="FU86" i="67"/>
  <c r="FU121" i="67"/>
  <c r="FT121" i="67"/>
  <c r="FV121" i="67"/>
  <c r="FT134" i="67"/>
  <c r="FV134" i="67"/>
  <c r="FU134" i="67"/>
  <c r="FT142" i="67"/>
  <c r="FV142" i="67"/>
  <c r="FU142" i="67"/>
  <c r="FU52" i="67"/>
  <c r="FT52" i="67"/>
  <c r="FV52" i="67"/>
  <c r="FU61" i="67"/>
  <c r="FT61" i="67"/>
  <c r="FV61" i="67"/>
  <c r="FU87" i="67"/>
  <c r="FT87" i="67"/>
  <c r="FV87" i="67"/>
  <c r="FT122" i="67"/>
  <c r="FV122" i="67"/>
  <c r="FU122" i="67"/>
  <c r="FU135" i="67"/>
  <c r="FT135" i="67"/>
  <c r="FV135" i="67"/>
  <c r="FU143" i="67"/>
  <c r="FT143" i="67"/>
  <c r="FV143" i="67"/>
  <c r="FT41" i="67"/>
  <c r="FV41" i="67"/>
  <c r="FU41" i="67"/>
  <c r="FU54" i="67"/>
  <c r="FT54" i="67"/>
  <c r="FV54" i="67"/>
  <c r="FT65" i="67"/>
  <c r="FV65" i="67"/>
  <c r="FU65" i="67"/>
  <c r="FU77" i="67"/>
  <c r="FT77" i="67"/>
  <c r="FV77" i="67"/>
  <c r="FT120" i="67"/>
  <c r="FV120" i="67"/>
  <c r="FU120" i="67"/>
  <c r="FU129" i="67"/>
  <c r="FT129" i="67"/>
  <c r="FV129" i="67"/>
  <c r="FU137" i="67"/>
  <c r="FT137" i="67"/>
  <c r="FV137" i="67"/>
  <c r="FU145" i="67"/>
  <c r="FT145" i="67"/>
  <c r="FV145" i="67"/>
  <c r="FU40" i="67"/>
  <c r="FT40" i="67"/>
  <c r="FV40" i="67"/>
  <c r="FT58" i="67"/>
  <c r="FV58" i="67"/>
  <c r="FU58" i="67"/>
  <c r="FU68" i="67"/>
  <c r="FT68" i="67"/>
  <c r="FV68" i="67"/>
  <c r="FT80" i="67"/>
  <c r="FV80" i="67"/>
  <c r="FU80" i="67"/>
  <c r="FU119" i="67"/>
  <c r="FT119" i="67"/>
  <c r="FV119" i="67"/>
  <c r="FU127" i="67"/>
  <c r="FT127" i="67"/>
  <c r="FV127" i="67"/>
  <c r="FT132" i="67"/>
  <c r="FV132" i="67"/>
  <c r="FU132" i="67"/>
  <c r="FT140" i="67"/>
  <c r="FV140" i="67"/>
  <c r="FU140" i="67"/>
  <c r="FT148" i="67"/>
  <c r="FV148" i="67"/>
  <c r="FU148" i="67"/>
  <c r="FU46" i="67"/>
  <c r="FT46" i="67"/>
  <c r="FV46" i="67"/>
  <c r="FT47" i="67"/>
  <c r="FV47" i="67"/>
  <c r="FU47" i="67"/>
  <c r="FU48" i="67"/>
  <c r="FT48" i="67"/>
  <c r="FV48" i="67"/>
  <c r="FU42" i="67"/>
  <c r="FT42" i="67"/>
  <c r="FV42" i="67"/>
  <c r="FU66" i="67"/>
  <c r="FT66" i="67"/>
  <c r="FV66" i="67"/>
  <c r="FT78" i="67"/>
  <c r="FV78" i="67"/>
  <c r="FU78" i="67"/>
  <c r="FU117" i="67"/>
  <c r="FT117" i="67"/>
  <c r="FV117" i="67"/>
  <c r="FU125" i="67"/>
  <c r="FT125" i="67"/>
  <c r="FV125" i="67"/>
  <c r="FT130" i="67"/>
  <c r="FV130" i="67"/>
  <c r="FU130" i="67"/>
  <c r="FT138" i="67"/>
  <c r="FV138" i="67"/>
  <c r="FU138" i="67"/>
  <c r="FT146" i="67"/>
  <c r="FV146" i="67"/>
  <c r="FU146" i="67"/>
  <c r="FT39" i="67"/>
  <c r="FV39" i="67"/>
  <c r="FU39" i="67"/>
  <c r="FU56" i="67"/>
  <c r="FT56" i="67"/>
  <c r="FV56" i="67"/>
  <c r="FT67" i="67"/>
  <c r="FV67" i="67"/>
  <c r="FU67" i="67"/>
  <c r="FU79" i="67"/>
  <c r="FT79" i="67"/>
  <c r="FV79" i="67"/>
  <c r="FT118" i="67"/>
  <c r="FV118" i="67"/>
  <c r="FU118" i="67"/>
  <c r="FT126" i="67"/>
  <c r="FV126" i="67"/>
  <c r="FU126" i="67"/>
  <c r="FU131" i="67"/>
  <c r="FT131" i="67"/>
  <c r="FV131" i="67"/>
  <c r="FU139" i="67"/>
  <c r="FT139" i="67"/>
  <c r="FV139" i="67"/>
  <c r="FU147" i="67"/>
  <c r="FT147" i="67"/>
  <c r="FV147" i="67"/>
  <c r="FT36" i="67"/>
  <c r="FV36" i="67"/>
  <c r="FU36" i="67"/>
  <c r="FU50" i="67"/>
  <c r="FT50" i="67"/>
  <c r="FV50" i="67"/>
  <c r="FU59" i="67"/>
  <c r="FT59" i="67"/>
  <c r="FV59" i="67"/>
  <c r="FT69" i="67"/>
  <c r="FV69" i="67"/>
  <c r="FU69" i="67"/>
  <c r="FU85" i="67"/>
  <c r="FT85" i="67"/>
  <c r="FV85" i="67"/>
  <c r="FT116" i="67"/>
  <c r="FV116" i="67"/>
  <c r="FU116" i="67"/>
  <c r="FT124" i="67"/>
  <c r="FV124" i="67"/>
  <c r="FU124" i="67"/>
  <c r="FU133" i="67"/>
  <c r="FT133" i="67"/>
  <c r="FV133" i="67"/>
  <c r="FU141" i="67"/>
  <c r="FT141" i="67"/>
  <c r="FV141" i="67"/>
  <c r="FU35" i="67"/>
  <c r="FT35" i="67"/>
  <c r="FV35" i="67"/>
  <c r="FT53" i="67"/>
  <c r="FV53" i="67"/>
  <c r="FU53" i="67"/>
  <c r="FT76" i="67"/>
  <c r="FV76" i="67"/>
  <c r="FU76" i="67"/>
  <c r="FT88" i="67"/>
  <c r="FV88" i="67"/>
  <c r="FU88" i="67"/>
  <c r="FU115" i="67"/>
  <c r="FT115" i="67"/>
  <c r="FV115" i="67"/>
  <c r="FU123" i="67"/>
  <c r="FT123" i="67"/>
  <c r="FV123" i="67"/>
  <c r="FT128" i="67"/>
  <c r="FV128" i="67"/>
  <c r="FU128" i="67"/>
  <c r="FT136" i="67"/>
  <c r="FV136" i="67"/>
  <c r="FU136" i="67"/>
  <c r="FT144" i="67"/>
  <c r="FV144" i="67"/>
  <c r="FU144" i="67"/>
  <c r="FT45" i="67"/>
  <c r="FV45" i="67"/>
  <c r="FU45" i="67"/>
  <c r="FT102" i="67"/>
  <c r="FV102" i="67"/>
  <c r="FU102" i="67"/>
  <c r="FU99" i="67"/>
  <c r="FT99" i="67"/>
  <c r="FV99" i="67"/>
  <c r="FT43" i="67"/>
  <c r="FV43" i="67"/>
  <c r="FU43" i="67"/>
  <c r="FT100" i="67"/>
  <c r="FV100" i="67"/>
  <c r="FU100" i="67"/>
  <c r="FU44" i="67"/>
  <c r="FT44" i="67"/>
  <c r="FV44" i="67"/>
  <c r="FU101" i="67"/>
  <c r="FT101" i="67"/>
  <c r="FV101" i="67"/>
  <c r="MG26" i="67"/>
  <c r="IF28" i="67"/>
  <c r="LM28" i="67"/>
  <c r="NC28" i="67"/>
  <c r="HV30" i="67"/>
  <c r="MG30" i="67"/>
  <c r="IF32" i="67"/>
  <c r="LM32" i="67"/>
  <c r="NC32" i="67"/>
  <c r="G17" i="67"/>
  <c r="FE17" i="67"/>
  <c r="EB17" i="67"/>
  <c r="JT17" i="67"/>
  <c r="MG17" i="67"/>
  <c r="IY17" i="67"/>
  <c r="IF17" i="67"/>
  <c r="NC17" i="67"/>
  <c r="LS17" i="67"/>
  <c r="GS19" i="67"/>
  <c r="FW19" i="67"/>
  <c r="NC21" i="67"/>
  <c r="CY30" i="67"/>
  <c r="IF30" i="67"/>
  <c r="FE30" i="67"/>
  <c r="LM30" i="67"/>
  <c r="NC30" i="67"/>
  <c r="LS30" i="67"/>
  <c r="FW32" i="67"/>
  <c r="HV32" i="67"/>
  <c r="MG32" i="67"/>
  <c r="HV17" i="67"/>
  <c r="LM17" i="67"/>
  <c r="NC23" i="67"/>
  <c r="IY27" i="67"/>
  <c r="NC27" i="67"/>
  <c r="LS27" i="67"/>
  <c r="MG31" i="67"/>
  <c r="DV20" i="67"/>
  <c r="LS22" i="67"/>
  <c r="FW30" i="67"/>
  <c r="HE17" i="67"/>
  <c r="NC19" i="67"/>
  <c r="IY23" i="67"/>
  <c r="HV29" i="67"/>
  <c r="LM29" i="67"/>
  <c r="JT31" i="67"/>
  <c r="LS18" i="67"/>
  <c r="JT18" i="67"/>
  <c r="HE20" i="67"/>
  <c r="IY20" i="67"/>
  <c r="JT22" i="67"/>
  <c r="FW26" i="67"/>
  <c r="HV26" i="67"/>
  <c r="CY28" i="67"/>
  <c r="FE28" i="67"/>
  <c r="CY32" i="67"/>
  <c r="FE32" i="67"/>
  <c r="CG32" i="67"/>
  <c r="HV164" i="67"/>
  <c r="CG30" i="67"/>
  <c r="DV17" i="67"/>
  <c r="BD19" i="67"/>
  <c r="G21" i="67"/>
  <c r="DV21" i="67"/>
  <c r="IY21" i="67"/>
  <c r="CY21" i="67"/>
  <c r="IF21" i="67"/>
  <c r="LS21" i="67"/>
  <c r="BD23" i="67"/>
  <c r="GS23" i="67"/>
  <c r="FW23" i="67"/>
  <c r="G25" i="67"/>
  <c r="DV25" i="67"/>
  <c r="IY25" i="67"/>
  <c r="CY25" i="67"/>
  <c r="IF25" i="67"/>
  <c r="NC25" i="67"/>
  <c r="LS25" i="67"/>
  <c r="BD27" i="67"/>
  <c r="GS27" i="67"/>
  <c r="FW27" i="67"/>
  <c r="G29" i="67"/>
  <c r="FE29" i="67"/>
  <c r="EB29" i="67"/>
  <c r="JT29" i="67"/>
  <c r="MG29" i="67"/>
  <c r="CG31" i="67"/>
  <c r="HV31" i="67"/>
  <c r="HE31" i="67"/>
  <c r="LM31" i="67"/>
  <c r="G18" i="67"/>
  <c r="HE18" i="67"/>
  <c r="DV18" i="67"/>
  <c r="IY18" i="67"/>
  <c r="EB20" i="67"/>
  <c r="BD20" i="67"/>
  <c r="GS20" i="67"/>
  <c r="LS20" i="67"/>
  <c r="JT20" i="67"/>
  <c r="G22" i="67"/>
  <c r="HE22" i="67"/>
  <c r="DV22" i="67"/>
  <c r="IY22" i="67"/>
  <c r="HE24" i="67"/>
  <c r="IY24" i="67"/>
  <c r="NC24" i="67"/>
  <c r="G26" i="67"/>
  <c r="CY26" i="67"/>
  <c r="IF26" i="67"/>
  <c r="FE26" i="67"/>
  <c r="LM26" i="67"/>
  <c r="NC26" i="67"/>
  <c r="FW28" i="67"/>
  <c r="CG28" i="67"/>
  <c r="HV28" i="67"/>
  <c r="MG28" i="67"/>
  <c r="G30" i="67"/>
  <c r="HE164" i="67"/>
  <c r="BD164" i="67"/>
  <c r="BC38" i="67"/>
  <c r="AU38" i="67"/>
  <c r="AM38" i="67"/>
  <c r="AE38" i="67"/>
  <c r="W38" i="67"/>
  <c r="O38" i="67"/>
  <c r="CD38" i="67"/>
  <c r="AY38" i="67"/>
  <c r="AQ38" i="67"/>
  <c r="AI38" i="67"/>
  <c r="AA38" i="67"/>
  <c r="S38" i="67"/>
  <c r="K38" i="67"/>
  <c r="BZ38" i="67"/>
  <c r="BV38" i="67"/>
  <c r="BN38" i="67"/>
  <c r="BF38" i="67"/>
  <c r="AZ38" i="67"/>
  <c r="AR38" i="67"/>
  <c r="AJ38" i="67"/>
  <c r="AB38" i="67"/>
  <c r="T38" i="67"/>
  <c r="L38" i="67"/>
  <c r="CA38" i="67"/>
  <c r="BS38" i="67"/>
  <c r="BK38" i="67"/>
  <c r="CV38" i="67"/>
  <c r="CO38" i="67"/>
  <c r="DN38" i="67"/>
  <c r="DF38" i="67"/>
  <c r="DY38" i="67"/>
  <c r="EY38" i="67"/>
  <c r="EQ38" i="67"/>
  <c r="EI38" i="67"/>
  <c r="FS38" i="67"/>
  <c r="FK38" i="67"/>
  <c r="CW38" i="67"/>
  <c r="CP38" i="67"/>
  <c r="CZ38" i="67"/>
  <c r="DO38" i="67"/>
  <c r="DG38" i="67"/>
  <c r="DW38" i="67"/>
  <c r="FB38" i="67"/>
  <c r="ET38" i="67"/>
  <c r="EL38" i="67"/>
  <c r="ED38" i="67"/>
  <c r="FN38" i="67"/>
  <c r="FX38" i="67"/>
  <c r="GK38" i="67"/>
  <c r="GC38" i="67"/>
  <c r="HB38" i="67"/>
  <c r="HF38" i="67"/>
  <c r="HN38" i="67"/>
  <c r="IB38" i="67"/>
  <c r="GN38" i="67"/>
  <c r="GF38" i="67"/>
  <c r="HC38" i="67"/>
  <c r="GU38" i="67"/>
  <c r="HO38" i="67"/>
  <c r="HG38" i="67"/>
  <c r="IG38" i="67"/>
  <c r="HY38" i="67"/>
  <c r="IU38" i="67"/>
  <c r="IL38" i="67"/>
  <c r="JQ38" i="67"/>
  <c r="JI38" i="67"/>
  <c r="IW38" i="67"/>
  <c r="IR38" i="67"/>
  <c r="IK38" i="67"/>
  <c r="JP38" i="67"/>
  <c r="JH38" i="67"/>
  <c r="JU38" i="67"/>
  <c r="LC38" i="67"/>
  <c r="KU38" i="67"/>
  <c r="KM38" i="67"/>
  <c r="KD38" i="67"/>
  <c r="LJ38" i="67"/>
  <c r="LB38" i="67"/>
  <c r="KT38" i="67"/>
  <c r="KL38" i="67"/>
  <c r="KB38" i="67"/>
  <c r="LQ38" i="67"/>
  <c r="MA38" i="67"/>
  <c r="LR38" i="67"/>
  <c r="LZ38" i="67"/>
  <c r="MH38" i="67"/>
  <c r="MX38" i="67"/>
  <c r="MP38" i="67"/>
  <c r="NI38" i="67"/>
  <c r="MY38" i="67"/>
  <c r="MQ38" i="67"/>
  <c r="MI38" i="67"/>
  <c r="BR38" i="67"/>
  <c r="BJ38" i="67"/>
  <c r="I38" i="67"/>
  <c r="AV38" i="67"/>
  <c r="AN38" i="67"/>
  <c r="AF38" i="67"/>
  <c r="X38" i="67"/>
  <c r="P38" i="67"/>
  <c r="CE38" i="67"/>
  <c r="BW38" i="67"/>
  <c r="BO38" i="67"/>
  <c r="BG38" i="67"/>
  <c r="CS38" i="67"/>
  <c r="CK38" i="67"/>
  <c r="DR38" i="67"/>
  <c r="DJ38" i="67"/>
  <c r="DB38" i="67"/>
  <c r="FC38" i="67"/>
  <c r="EU38" i="67"/>
  <c r="EM38" i="67"/>
  <c r="EE38" i="67"/>
  <c r="FO38" i="67"/>
  <c r="FG38" i="67"/>
  <c r="CL38" i="67"/>
  <c r="DS38" i="67"/>
  <c r="DK38" i="67"/>
  <c r="DC38" i="67"/>
  <c r="DX38" i="67"/>
  <c r="EX38" i="67"/>
  <c r="EP38" i="67"/>
  <c r="EH38" i="67"/>
  <c r="FR38" i="67"/>
  <c r="FJ38" i="67"/>
  <c r="GO38" i="67"/>
  <c r="GG38" i="67"/>
  <c r="FY38" i="67"/>
  <c r="GX38" i="67"/>
  <c r="HR38" i="67"/>
  <c r="HJ38" i="67"/>
  <c r="GR38" i="67"/>
  <c r="GJ38" i="67"/>
  <c r="GB38" i="67"/>
  <c r="GY38" i="67"/>
  <c r="HS38" i="67"/>
  <c r="HK38" i="67"/>
  <c r="ID38" i="67"/>
  <c r="IC38" i="67"/>
  <c r="IQ38" i="67"/>
  <c r="IH38" i="67"/>
  <c r="JM38" i="67"/>
  <c r="JE38" i="67"/>
  <c r="IV38" i="67"/>
  <c r="IN38" i="67"/>
  <c r="IZ38" i="67"/>
  <c r="JL38" i="67"/>
  <c r="JD38" i="67"/>
  <c r="LG38" i="67"/>
  <c r="KY38" i="67"/>
  <c r="KQ38" i="67"/>
  <c r="KH38" i="67"/>
  <c r="JY38" i="67"/>
  <c r="LF38" i="67"/>
  <c r="KX38" i="67"/>
  <c r="KP38" i="67"/>
  <c r="KG38" i="67"/>
  <c r="JX38" i="67"/>
  <c r="ME38" i="67"/>
  <c r="LW38" i="67"/>
  <c r="MD38" i="67"/>
  <c r="LV38" i="67"/>
  <c r="NB38" i="67"/>
  <c r="MT38" i="67"/>
  <c r="ML38" i="67"/>
  <c r="NE38" i="67"/>
  <c r="MU38" i="67"/>
  <c r="MM38" i="67"/>
  <c r="NH38" i="67"/>
  <c r="BA38" i="67"/>
  <c r="AS38" i="67"/>
  <c r="AK38" i="67"/>
  <c r="AC38" i="67"/>
  <c r="U38" i="67"/>
  <c r="M38" i="67"/>
  <c r="CB38" i="67"/>
  <c r="BT38" i="67"/>
  <c r="BL38" i="67"/>
  <c r="BB38" i="67"/>
  <c r="AT38" i="67"/>
  <c r="AL38" i="67"/>
  <c r="AD38" i="67"/>
  <c r="V38" i="67"/>
  <c r="N38" i="67"/>
  <c r="CC38" i="67"/>
  <c r="BU38" i="67"/>
  <c r="BM38" i="67"/>
  <c r="CX38" i="67"/>
  <c r="CQ38" i="67"/>
  <c r="CI38" i="67"/>
  <c r="DP38" i="67"/>
  <c r="DH38" i="67"/>
  <c r="EA38" i="67"/>
  <c r="FA38" i="67"/>
  <c r="ES38" i="67"/>
  <c r="EK38" i="67"/>
  <c r="FF38" i="67"/>
  <c r="FM38" i="67"/>
  <c r="CH38" i="67"/>
  <c r="CR38" i="67"/>
  <c r="CJ38" i="67"/>
  <c r="DQ38" i="67"/>
  <c r="DI38" i="67"/>
  <c r="DA38" i="67"/>
  <c r="FD38" i="67"/>
  <c r="EV38" i="67"/>
  <c r="EN38" i="67"/>
  <c r="EF38" i="67"/>
  <c r="FP38" i="67"/>
  <c r="FH38" i="67"/>
  <c r="GM38" i="67"/>
  <c r="GE38" i="67"/>
  <c r="GT38" i="67"/>
  <c r="GV38" i="67"/>
  <c r="HP38" i="67"/>
  <c r="HH38" i="67"/>
  <c r="GP38" i="67"/>
  <c r="GH38" i="67"/>
  <c r="FZ38" i="67"/>
  <c r="GW38" i="67"/>
  <c r="HQ38" i="67"/>
  <c r="HI38" i="67"/>
  <c r="HZ38" i="67"/>
  <c r="IA38" i="67"/>
  <c r="IO38" i="67"/>
  <c r="JS38" i="67"/>
  <c r="JK38" i="67"/>
  <c r="JC38" i="67"/>
  <c r="IT38" i="67"/>
  <c r="IM38" i="67"/>
  <c r="JR38" i="67"/>
  <c r="JJ38" i="67"/>
  <c r="JA38" i="67"/>
  <c r="LE38" i="67"/>
  <c r="KW38" i="67"/>
  <c r="KO38" i="67"/>
  <c r="KF38" i="67"/>
  <c r="JV38" i="67"/>
  <c r="LD38" i="67"/>
  <c r="KV38" i="67"/>
  <c r="KE38" i="67"/>
  <c r="LN38" i="67"/>
  <c r="MC38" i="67"/>
  <c r="LU38" i="67"/>
  <c r="MB38" i="67"/>
  <c r="MZ38" i="67"/>
  <c r="MR38" i="67"/>
  <c r="MJ38" i="67"/>
  <c r="NA38" i="67"/>
  <c r="MS38" i="67"/>
  <c r="MK38" i="67"/>
  <c r="NF38" i="67"/>
  <c r="J38" i="67"/>
  <c r="AW38" i="67"/>
  <c r="AO38" i="67"/>
  <c r="AG38" i="67"/>
  <c r="Y38" i="67"/>
  <c r="Q38" i="67"/>
  <c r="CF38" i="67"/>
  <c r="BX38" i="67"/>
  <c r="BP38" i="67"/>
  <c r="BH38" i="67"/>
  <c r="AX38" i="67"/>
  <c r="AP38" i="67"/>
  <c r="AH38" i="67"/>
  <c r="Z38" i="67"/>
  <c r="R38" i="67"/>
  <c r="BE38" i="67"/>
  <c r="BY38" i="67"/>
  <c r="BQ38" i="67"/>
  <c r="BI38" i="67"/>
  <c r="CT38" i="67"/>
  <c r="CM38" i="67"/>
  <c r="DT38" i="67"/>
  <c r="DL38" i="67"/>
  <c r="DD38" i="67"/>
  <c r="EC38" i="67"/>
  <c r="EW38" i="67"/>
  <c r="EO38" i="67"/>
  <c r="EG38" i="67"/>
  <c r="FQ38" i="67"/>
  <c r="FI38" i="67"/>
  <c r="CU38" i="67"/>
  <c r="CN38" i="67"/>
  <c r="DU38" i="67"/>
  <c r="DM38" i="67"/>
  <c r="DE38" i="67"/>
  <c r="DZ38" i="67"/>
  <c r="EZ38" i="67"/>
  <c r="ER38" i="67"/>
  <c r="EJ38" i="67"/>
  <c r="FL38" i="67"/>
  <c r="GQ38" i="67"/>
  <c r="GI38" i="67"/>
  <c r="GA38" i="67"/>
  <c r="GZ38" i="67"/>
  <c r="HT38" i="67"/>
  <c r="HL38" i="67"/>
  <c r="HX38" i="67"/>
  <c r="GL38" i="67"/>
  <c r="GD38" i="67"/>
  <c r="HA38" i="67"/>
  <c r="HU38" i="67"/>
  <c r="HM38" i="67"/>
  <c r="HW38" i="67"/>
  <c r="IE38" i="67"/>
  <c r="IX38" i="67"/>
  <c r="IS38" i="67"/>
  <c r="IJ38" i="67"/>
  <c r="JO38" i="67"/>
  <c r="JG38" i="67"/>
  <c r="IP38" i="67"/>
  <c r="II38" i="67"/>
  <c r="JN38" i="67"/>
  <c r="JF38" i="67"/>
  <c r="LI38" i="67"/>
  <c r="LA38" i="67"/>
  <c r="KS38" i="67"/>
  <c r="KK38" i="67"/>
  <c r="KA38" i="67"/>
  <c r="LH38" i="67"/>
  <c r="KZ38" i="67"/>
  <c r="KR38" i="67"/>
  <c r="KI38" i="67"/>
  <c r="JZ38" i="67"/>
  <c r="LO38" i="67"/>
  <c r="LT38" i="67"/>
  <c r="LY38" i="67"/>
  <c r="LP38" i="67"/>
  <c r="MF38" i="67"/>
  <c r="LX38" i="67"/>
  <c r="MV38" i="67"/>
  <c r="MN38" i="67"/>
  <c r="NG38" i="67"/>
  <c r="MW38" i="67"/>
  <c r="MO38" i="67"/>
  <c r="ND38" i="67"/>
  <c r="H38" i="67"/>
  <c r="BC51" i="67"/>
  <c r="AU51" i="67"/>
  <c r="AM51" i="67"/>
  <c r="AE51" i="67"/>
  <c r="W51" i="67"/>
  <c r="O51" i="67"/>
  <c r="CD51" i="67"/>
  <c r="AY51" i="67"/>
  <c r="AQ51" i="67"/>
  <c r="AI51" i="67"/>
  <c r="AA51" i="67"/>
  <c r="S51" i="67"/>
  <c r="K51" i="67"/>
  <c r="BZ51" i="67"/>
  <c r="BV51" i="67"/>
  <c r="BN51" i="67"/>
  <c r="BF51" i="67"/>
  <c r="AZ51" i="67"/>
  <c r="AR51" i="67"/>
  <c r="AJ51" i="67"/>
  <c r="AB51" i="67"/>
  <c r="T51" i="67"/>
  <c r="L51" i="67"/>
  <c r="CA51" i="67"/>
  <c r="BS51" i="67"/>
  <c r="BK51" i="67"/>
  <c r="CV51" i="67"/>
  <c r="CO51" i="67"/>
  <c r="DN51" i="67"/>
  <c r="DF51" i="67"/>
  <c r="DY51" i="67"/>
  <c r="EY51" i="67"/>
  <c r="EQ51" i="67"/>
  <c r="EI51" i="67"/>
  <c r="FS51" i="67"/>
  <c r="FK51" i="67"/>
  <c r="CW51" i="67"/>
  <c r="CP51" i="67"/>
  <c r="CZ51" i="67"/>
  <c r="DO51" i="67"/>
  <c r="DG51" i="67"/>
  <c r="DW51" i="67"/>
  <c r="FB51" i="67"/>
  <c r="ET51" i="67"/>
  <c r="EL51" i="67"/>
  <c r="ED51" i="67"/>
  <c r="FN51" i="67"/>
  <c r="FX51" i="67"/>
  <c r="GK51" i="67"/>
  <c r="GC51" i="67"/>
  <c r="HB51" i="67"/>
  <c r="HF51" i="67"/>
  <c r="HN51" i="67"/>
  <c r="IB51" i="67"/>
  <c r="GN51" i="67"/>
  <c r="GF51" i="67"/>
  <c r="HC51" i="67"/>
  <c r="GU51" i="67"/>
  <c r="HO51" i="67"/>
  <c r="HG51" i="67"/>
  <c r="IG51" i="67"/>
  <c r="HY51" i="67"/>
  <c r="IU51" i="67"/>
  <c r="IL51" i="67"/>
  <c r="JQ51" i="67"/>
  <c r="JI51" i="67"/>
  <c r="IW51" i="67"/>
  <c r="IR51" i="67"/>
  <c r="IK51" i="67"/>
  <c r="JP51" i="67"/>
  <c r="JH51" i="67"/>
  <c r="JU51" i="67"/>
  <c r="LC51" i="67"/>
  <c r="KU51" i="67"/>
  <c r="KM51" i="67"/>
  <c r="KD51" i="67"/>
  <c r="LJ51" i="67"/>
  <c r="LB51" i="67"/>
  <c r="KT51" i="67"/>
  <c r="KL51" i="67"/>
  <c r="KB51" i="67"/>
  <c r="LQ51" i="67"/>
  <c r="MA51" i="67"/>
  <c r="LR51" i="67"/>
  <c r="LZ51" i="67"/>
  <c r="MH51" i="67"/>
  <c r="MX51" i="67"/>
  <c r="MP51" i="67"/>
  <c r="NI51" i="67"/>
  <c r="MY51" i="67"/>
  <c r="MQ51" i="67"/>
  <c r="MI51" i="67"/>
  <c r="BR51" i="67"/>
  <c r="BJ51" i="67"/>
  <c r="I51" i="67"/>
  <c r="AV51" i="67"/>
  <c r="AN51" i="67"/>
  <c r="AF51" i="67"/>
  <c r="X51" i="67"/>
  <c r="P51" i="67"/>
  <c r="CE51" i="67"/>
  <c r="BW51" i="67"/>
  <c r="BO51" i="67"/>
  <c r="BG51" i="67"/>
  <c r="CS51" i="67"/>
  <c r="CK51" i="67"/>
  <c r="DR51" i="67"/>
  <c r="DJ51" i="67"/>
  <c r="DB51" i="67"/>
  <c r="FC51" i="67"/>
  <c r="EU51" i="67"/>
  <c r="EM51" i="67"/>
  <c r="EE51" i="67"/>
  <c r="FO51" i="67"/>
  <c r="FG51" i="67"/>
  <c r="CL51" i="67"/>
  <c r="DS51" i="67"/>
  <c r="DK51" i="67"/>
  <c r="DC51" i="67"/>
  <c r="DX51" i="67"/>
  <c r="EX51" i="67"/>
  <c r="EP51" i="67"/>
  <c r="EH51" i="67"/>
  <c r="FR51" i="67"/>
  <c r="FJ51" i="67"/>
  <c r="GO51" i="67"/>
  <c r="GG51" i="67"/>
  <c r="FY51" i="67"/>
  <c r="GX51" i="67"/>
  <c r="HR51" i="67"/>
  <c r="HJ51" i="67"/>
  <c r="GR51" i="67"/>
  <c r="GJ51" i="67"/>
  <c r="GB51" i="67"/>
  <c r="GY51" i="67"/>
  <c r="HS51" i="67"/>
  <c r="HK51" i="67"/>
  <c r="ID51" i="67"/>
  <c r="IC51" i="67"/>
  <c r="IQ51" i="67"/>
  <c r="IH51" i="67"/>
  <c r="JM51" i="67"/>
  <c r="JE51" i="67"/>
  <c r="IV51" i="67"/>
  <c r="IN51" i="67"/>
  <c r="IZ51" i="67"/>
  <c r="JL51" i="67"/>
  <c r="JD51" i="67"/>
  <c r="LG51" i="67"/>
  <c r="KY51" i="67"/>
  <c r="KQ51" i="67"/>
  <c r="KH51" i="67"/>
  <c r="JY51" i="67"/>
  <c r="LF51" i="67"/>
  <c r="KX51" i="67"/>
  <c r="KP51" i="67"/>
  <c r="KG51" i="67"/>
  <c r="JX51" i="67"/>
  <c r="ME51" i="67"/>
  <c r="LW51" i="67"/>
  <c r="MD51" i="67"/>
  <c r="LV51" i="67"/>
  <c r="NB51" i="67"/>
  <c r="MT51" i="67"/>
  <c r="ML51" i="67"/>
  <c r="NE51" i="67"/>
  <c r="MU51" i="67"/>
  <c r="MM51" i="67"/>
  <c r="NH51" i="67"/>
  <c r="BA51" i="67"/>
  <c r="AS51" i="67"/>
  <c r="AK51" i="67"/>
  <c r="AC51" i="67"/>
  <c r="U51" i="67"/>
  <c r="M51" i="67"/>
  <c r="CB51" i="67"/>
  <c r="BT51" i="67"/>
  <c r="BL51" i="67"/>
  <c r="BB51" i="67"/>
  <c r="AT51" i="67"/>
  <c r="AL51" i="67"/>
  <c r="AD51" i="67"/>
  <c r="V51" i="67"/>
  <c r="N51" i="67"/>
  <c r="CC51" i="67"/>
  <c r="BU51" i="67"/>
  <c r="BM51" i="67"/>
  <c r="CX51" i="67"/>
  <c r="CQ51" i="67"/>
  <c r="CI51" i="67"/>
  <c r="DP51" i="67"/>
  <c r="DH51" i="67"/>
  <c r="EA51" i="67"/>
  <c r="FA51" i="67"/>
  <c r="ES51" i="67"/>
  <c r="EK51" i="67"/>
  <c r="FF51" i="67"/>
  <c r="FM51" i="67"/>
  <c r="CH51" i="67"/>
  <c r="CR51" i="67"/>
  <c r="CJ51" i="67"/>
  <c r="DQ51" i="67"/>
  <c r="DI51" i="67"/>
  <c r="DA51" i="67"/>
  <c r="FD51" i="67"/>
  <c r="EV51" i="67"/>
  <c r="EN51" i="67"/>
  <c r="EF51" i="67"/>
  <c r="FP51" i="67"/>
  <c r="FH51" i="67"/>
  <c r="GM51" i="67"/>
  <c r="GE51" i="67"/>
  <c r="GT51" i="67"/>
  <c r="GV51" i="67"/>
  <c r="HP51" i="67"/>
  <c r="HH51" i="67"/>
  <c r="GP51" i="67"/>
  <c r="GH51" i="67"/>
  <c r="FZ51" i="67"/>
  <c r="GW51" i="67"/>
  <c r="HQ51" i="67"/>
  <c r="HI51" i="67"/>
  <c r="HZ51" i="67"/>
  <c r="IA51" i="67"/>
  <c r="IO51" i="67"/>
  <c r="JS51" i="67"/>
  <c r="JK51" i="67"/>
  <c r="JC51" i="67"/>
  <c r="IT51" i="67"/>
  <c r="IM51" i="67"/>
  <c r="JR51" i="67"/>
  <c r="JJ51" i="67"/>
  <c r="JA51" i="67"/>
  <c r="LE51" i="67"/>
  <c r="KW51" i="67"/>
  <c r="KO51" i="67"/>
  <c r="KF51" i="67"/>
  <c r="JV51" i="67"/>
  <c r="LD51" i="67"/>
  <c r="KV51" i="67"/>
  <c r="KE51" i="67"/>
  <c r="LN51" i="67"/>
  <c r="MC51" i="67"/>
  <c r="LU51" i="67"/>
  <c r="MB51" i="67"/>
  <c r="MZ51" i="67"/>
  <c r="MR51" i="67"/>
  <c r="MJ51" i="67"/>
  <c r="NA51" i="67"/>
  <c r="MS51" i="67"/>
  <c r="MK51" i="67"/>
  <c r="NF51" i="67"/>
  <c r="J51" i="67"/>
  <c r="AW51" i="67"/>
  <c r="AO51" i="67"/>
  <c r="AG51" i="67"/>
  <c r="Y51" i="67"/>
  <c r="Q51" i="67"/>
  <c r="CF51" i="67"/>
  <c r="BX51" i="67"/>
  <c r="BP51" i="67"/>
  <c r="BH51" i="67"/>
  <c r="AX51" i="67"/>
  <c r="AP51" i="67"/>
  <c r="AH51" i="67"/>
  <c r="Z51" i="67"/>
  <c r="R51" i="67"/>
  <c r="BE51" i="67"/>
  <c r="BY51" i="67"/>
  <c r="BQ51" i="67"/>
  <c r="BI51" i="67"/>
  <c r="CT51" i="67"/>
  <c r="CM51" i="67"/>
  <c r="DT51" i="67"/>
  <c r="DL51" i="67"/>
  <c r="DD51" i="67"/>
  <c r="EC51" i="67"/>
  <c r="EW51" i="67"/>
  <c r="EO51" i="67"/>
  <c r="EG51" i="67"/>
  <c r="FQ51" i="67"/>
  <c r="FI51" i="67"/>
  <c r="CU51" i="67"/>
  <c r="CN51" i="67"/>
  <c r="DU51" i="67"/>
  <c r="DM51" i="67"/>
  <c r="DE51" i="67"/>
  <c r="DZ51" i="67"/>
  <c r="EZ51" i="67"/>
  <c r="ER51" i="67"/>
  <c r="EJ51" i="67"/>
  <c r="FL51" i="67"/>
  <c r="GQ51" i="67"/>
  <c r="GI51" i="67"/>
  <c r="GA51" i="67"/>
  <c r="GZ51" i="67"/>
  <c r="HT51" i="67"/>
  <c r="HL51" i="67"/>
  <c r="HX51" i="67"/>
  <c r="GL51" i="67"/>
  <c r="GD51" i="67"/>
  <c r="HA51" i="67"/>
  <c r="HU51" i="67"/>
  <c r="HM51" i="67"/>
  <c r="HW51" i="67"/>
  <c r="IE51" i="67"/>
  <c r="IX51" i="67"/>
  <c r="IS51" i="67"/>
  <c r="IJ51" i="67"/>
  <c r="JO51" i="67"/>
  <c r="JG51" i="67"/>
  <c r="IP51" i="67"/>
  <c r="II51" i="67"/>
  <c r="JN51" i="67"/>
  <c r="JF51" i="67"/>
  <c r="LI51" i="67"/>
  <c r="LA51" i="67"/>
  <c r="KS51" i="67"/>
  <c r="KK51" i="67"/>
  <c r="KA51" i="67"/>
  <c r="LH51" i="67"/>
  <c r="KZ51" i="67"/>
  <c r="KR51" i="67"/>
  <c r="KI51" i="67"/>
  <c r="JZ51" i="67"/>
  <c r="LO51" i="67"/>
  <c r="LT51" i="67"/>
  <c r="LY51" i="67"/>
  <c r="LP51" i="67"/>
  <c r="MF51" i="67"/>
  <c r="LX51" i="67"/>
  <c r="MV51" i="67"/>
  <c r="MN51" i="67"/>
  <c r="NG51" i="67"/>
  <c r="MW51" i="67"/>
  <c r="MO51" i="67"/>
  <c r="ND51" i="67"/>
  <c r="H51" i="67"/>
  <c r="BC60" i="67"/>
  <c r="AY60" i="67"/>
  <c r="AU60" i="67"/>
  <c r="AQ60" i="67"/>
  <c r="AM60" i="67"/>
  <c r="AI60" i="67"/>
  <c r="AE60" i="67"/>
  <c r="AA60" i="67"/>
  <c r="W60" i="67"/>
  <c r="S60" i="67"/>
  <c r="O60" i="67"/>
  <c r="K60" i="67"/>
  <c r="DT60" i="67"/>
  <c r="DP60" i="67"/>
  <c r="DL60" i="67"/>
  <c r="DH60" i="67"/>
  <c r="DD60" i="67"/>
  <c r="DW60" i="67"/>
  <c r="HX60" i="67"/>
  <c r="GT60" i="67"/>
  <c r="GZ60" i="67"/>
  <c r="GV60" i="67"/>
  <c r="IQ60" i="67"/>
  <c r="IM60" i="67"/>
  <c r="II60" i="67"/>
  <c r="LJ60" i="67"/>
  <c r="LF60" i="67"/>
  <c r="LB60" i="67"/>
  <c r="KX60" i="67"/>
  <c r="KT60" i="67"/>
  <c r="KP60" i="67"/>
  <c r="KL60" i="67"/>
  <c r="KG60" i="67"/>
  <c r="KB60" i="67"/>
  <c r="JX60" i="67"/>
  <c r="ME60" i="67"/>
  <c r="MA60" i="67"/>
  <c r="LW60" i="67"/>
  <c r="LN60" i="67"/>
  <c r="LP60" i="67"/>
  <c r="MD60" i="67"/>
  <c r="LZ60" i="67"/>
  <c r="LV60" i="67"/>
  <c r="MY60" i="67"/>
  <c r="MU60" i="67"/>
  <c r="MQ60" i="67"/>
  <c r="MM60" i="67"/>
  <c r="MI60" i="67"/>
  <c r="NF60" i="67"/>
  <c r="NG60" i="67"/>
  <c r="J60" i="67"/>
  <c r="AZ60" i="67"/>
  <c r="AV60" i="67"/>
  <c r="AR60" i="67"/>
  <c r="AN60" i="67"/>
  <c r="AJ60" i="67"/>
  <c r="AF60" i="67"/>
  <c r="AB60" i="67"/>
  <c r="X60" i="67"/>
  <c r="T60" i="67"/>
  <c r="P60" i="67"/>
  <c r="L60" i="67"/>
  <c r="CE60" i="67"/>
  <c r="CA60" i="67"/>
  <c r="BW60" i="67"/>
  <c r="BS60" i="67"/>
  <c r="BO60" i="67"/>
  <c r="BK60" i="67"/>
  <c r="BG60" i="67"/>
  <c r="CD60" i="67"/>
  <c r="BZ60" i="67"/>
  <c r="BV60" i="67"/>
  <c r="BR60" i="67"/>
  <c r="BN60" i="67"/>
  <c r="BJ60" i="67"/>
  <c r="BF60" i="67"/>
  <c r="CW60" i="67"/>
  <c r="CP60" i="67"/>
  <c r="CL60" i="67"/>
  <c r="CZ60" i="67"/>
  <c r="DY60" i="67"/>
  <c r="FB60" i="67"/>
  <c r="EX60" i="67"/>
  <c r="ET60" i="67"/>
  <c r="EP60" i="67"/>
  <c r="EL60" i="67"/>
  <c r="EH60" i="67"/>
  <c r="ED60" i="67"/>
  <c r="FQ60" i="67"/>
  <c r="FM60" i="67"/>
  <c r="FI60" i="67"/>
  <c r="CX60" i="67"/>
  <c r="CT60" i="67"/>
  <c r="CQ60" i="67"/>
  <c r="CM60" i="67"/>
  <c r="CI60" i="67"/>
  <c r="DS60" i="67"/>
  <c r="DO60" i="67"/>
  <c r="DK60" i="67"/>
  <c r="DG60" i="67"/>
  <c r="DC60" i="67"/>
  <c r="DZ60" i="67"/>
  <c r="EC60" i="67"/>
  <c r="FA60" i="67"/>
  <c r="EW60" i="67"/>
  <c r="ES60" i="67"/>
  <c r="EO60" i="67"/>
  <c r="EK60" i="67"/>
  <c r="EG60" i="67"/>
  <c r="FF60" i="67"/>
  <c r="FR60" i="67"/>
  <c r="FN60" i="67"/>
  <c r="FJ60" i="67"/>
  <c r="GQ60" i="67"/>
  <c r="GM60" i="67"/>
  <c r="GI60" i="67"/>
  <c r="GE60" i="67"/>
  <c r="GA60" i="67"/>
  <c r="HC60" i="67"/>
  <c r="GY60" i="67"/>
  <c r="GU60" i="67"/>
  <c r="HS60" i="67"/>
  <c r="HO60" i="67"/>
  <c r="HK60" i="67"/>
  <c r="HG60" i="67"/>
  <c r="IO60" i="67"/>
  <c r="IH60" i="67"/>
  <c r="GR60" i="67"/>
  <c r="GN60" i="67"/>
  <c r="GJ60" i="67"/>
  <c r="GF60" i="67"/>
  <c r="GB60" i="67"/>
  <c r="HT60" i="67"/>
  <c r="HP60" i="67"/>
  <c r="HL60" i="67"/>
  <c r="HH60" i="67"/>
  <c r="ID60" i="67"/>
  <c r="IE60" i="67"/>
  <c r="IA60" i="67"/>
  <c r="IG60" i="67"/>
  <c r="IT60" i="67"/>
  <c r="IP60" i="67"/>
  <c r="JS60" i="67"/>
  <c r="JO60" i="67"/>
  <c r="JK60" i="67"/>
  <c r="JG60" i="67"/>
  <c r="JC60" i="67"/>
  <c r="JR60" i="67"/>
  <c r="JN60" i="67"/>
  <c r="JJ60" i="67"/>
  <c r="JF60" i="67"/>
  <c r="JA60" i="67"/>
  <c r="LG60" i="67"/>
  <c r="LC60" i="67"/>
  <c r="KY60" i="67"/>
  <c r="KU60" i="67"/>
  <c r="KQ60" i="67"/>
  <c r="KM60" i="67"/>
  <c r="KH60" i="67"/>
  <c r="KD60" i="67"/>
  <c r="JY60" i="67"/>
  <c r="LO60" i="67"/>
  <c r="LT60" i="67"/>
  <c r="NB60" i="67"/>
  <c r="MX60" i="67"/>
  <c r="MT60" i="67"/>
  <c r="MP60" i="67"/>
  <c r="ML60" i="67"/>
  <c r="ND60" i="67"/>
  <c r="BB60" i="67"/>
  <c r="AX60" i="67"/>
  <c r="AT60" i="67"/>
  <c r="AP60" i="67"/>
  <c r="AL60" i="67"/>
  <c r="AH60" i="67"/>
  <c r="AD60" i="67"/>
  <c r="Z60" i="67"/>
  <c r="V60" i="67"/>
  <c r="R60" i="67"/>
  <c r="N60" i="67"/>
  <c r="I60" i="67"/>
  <c r="BA60" i="67"/>
  <c r="AW60" i="67"/>
  <c r="AS60" i="67"/>
  <c r="AO60" i="67"/>
  <c r="AK60" i="67"/>
  <c r="AG60" i="67"/>
  <c r="AC60" i="67"/>
  <c r="Y60" i="67"/>
  <c r="U60" i="67"/>
  <c r="Q60" i="67"/>
  <c r="M60" i="67"/>
  <c r="CB60" i="67"/>
  <c r="BX60" i="67"/>
  <c r="BT60" i="67"/>
  <c r="BP60" i="67"/>
  <c r="BL60" i="67"/>
  <c r="BH60" i="67"/>
  <c r="CH60" i="67"/>
  <c r="DR60" i="67"/>
  <c r="DN60" i="67"/>
  <c r="DJ60" i="67"/>
  <c r="DF60" i="67"/>
  <c r="DB60" i="67"/>
  <c r="FS60" i="67"/>
  <c r="FO60" i="67"/>
  <c r="FK60" i="67"/>
  <c r="FG60" i="67"/>
  <c r="CV60" i="67"/>
  <c r="CS60" i="67"/>
  <c r="CO60" i="67"/>
  <c r="CK60" i="67"/>
  <c r="DU60" i="67"/>
  <c r="DQ60" i="67"/>
  <c r="DM60" i="67"/>
  <c r="DI60" i="67"/>
  <c r="DE60" i="67"/>
  <c r="DA60" i="67"/>
  <c r="DX60" i="67"/>
  <c r="FC60" i="67"/>
  <c r="EY60" i="67"/>
  <c r="EU60" i="67"/>
  <c r="EQ60" i="67"/>
  <c r="EM60" i="67"/>
  <c r="EI60" i="67"/>
  <c r="EE60" i="67"/>
  <c r="GO60" i="67"/>
  <c r="GK60" i="67"/>
  <c r="GG60" i="67"/>
  <c r="GC60" i="67"/>
  <c r="FY60" i="67"/>
  <c r="HA60" i="67"/>
  <c r="GW60" i="67"/>
  <c r="HU60" i="67"/>
  <c r="HQ60" i="67"/>
  <c r="HM60" i="67"/>
  <c r="HI60" i="67"/>
  <c r="IX60" i="67"/>
  <c r="IS60" i="67"/>
  <c r="IL60" i="67"/>
  <c r="FX60" i="67"/>
  <c r="HB60" i="67"/>
  <c r="GX60" i="67"/>
  <c r="HF60" i="67"/>
  <c r="HR60" i="67"/>
  <c r="HN60" i="67"/>
  <c r="HJ60" i="67"/>
  <c r="HW60" i="67"/>
  <c r="HZ60" i="67"/>
  <c r="IJ60" i="67"/>
  <c r="IC60" i="67"/>
  <c r="HY60" i="67"/>
  <c r="IW60" i="67"/>
  <c r="IV60" i="67"/>
  <c r="IR60" i="67"/>
  <c r="IN60" i="67"/>
  <c r="IK60" i="67"/>
  <c r="IZ60" i="67"/>
  <c r="JQ60" i="67"/>
  <c r="JM60" i="67"/>
  <c r="JI60" i="67"/>
  <c r="JE60" i="67"/>
  <c r="JU60" i="67"/>
  <c r="LI60" i="67"/>
  <c r="LE60" i="67"/>
  <c r="LA60" i="67"/>
  <c r="KW60" i="67"/>
  <c r="KS60" i="67"/>
  <c r="KO60" i="67"/>
  <c r="KK60" i="67"/>
  <c r="KF60" i="67"/>
  <c r="KA60" i="67"/>
  <c r="JV60" i="67"/>
  <c r="LH60" i="67"/>
  <c r="LD60" i="67"/>
  <c r="KZ60" i="67"/>
  <c r="KV60" i="67"/>
  <c r="KR60" i="67"/>
  <c r="KI60" i="67"/>
  <c r="KE60" i="67"/>
  <c r="JZ60" i="67"/>
  <c r="LQ60" i="67"/>
  <c r="MC60" i="67"/>
  <c r="LY60" i="67"/>
  <c r="LU60" i="67"/>
  <c r="LR60" i="67"/>
  <c r="MF60" i="67"/>
  <c r="MB60" i="67"/>
  <c r="LX60" i="67"/>
  <c r="NA60" i="67"/>
  <c r="MW60" i="67"/>
  <c r="MS60" i="67"/>
  <c r="MO60" i="67"/>
  <c r="MK60" i="67"/>
  <c r="NH60" i="67"/>
  <c r="NI60" i="67"/>
  <c r="NE60" i="67"/>
  <c r="H60" i="67"/>
  <c r="BE60" i="67"/>
  <c r="CC60" i="67"/>
  <c r="BY60" i="67"/>
  <c r="BU60" i="67"/>
  <c r="BQ60" i="67"/>
  <c r="BM60" i="67"/>
  <c r="BI60" i="67"/>
  <c r="CF60" i="67"/>
  <c r="CU60" i="67"/>
  <c r="CR60" i="67"/>
  <c r="CN60" i="67"/>
  <c r="CJ60" i="67"/>
  <c r="EA60" i="67"/>
  <c r="FD60" i="67"/>
  <c r="EZ60" i="67"/>
  <c r="EV60" i="67"/>
  <c r="ER60" i="67"/>
  <c r="EN60" i="67"/>
  <c r="EJ60" i="67"/>
  <c r="EF60" i="67"/>
  <c r="FP60" i="67"/>
  <c r="FL60" i="67"/>
  <c r="FH60" i="67"/>
  <c r="IB60" i="67"/>
  <c r="GP60" i="67"/>
  <c r="GL60" i="67"/>
  <c r="GH60" i="67"/>
  <c r="GD60" i="67"/>
  <c r="FZ60" i="67"/>
  <c r="IU60" i="67"/>
  <c r="JP60" i="67"/>
  <c r="JL60" i="67"/>
  <c r="JH60" i="67"/>
  <c r="JD60" i="67"/>
  <c r="MH60" i="67"/>
  <c r="MZ60" i="67"/>
  <c r="MV60" i="67"/>
  <c r="MR60" i="67"/>
  <c r="MN60" i="67"/>
  <c r="MJ60" i="67"/>
  <c r="HT86" i="67"/>
  <c r="HP86" i="67"/>
  <c r="HL86" i="67"/>
  <c r="AZ86" i="67"/>
  <c r="AV86" i="67"/>
  <c r="AR86" i="67"/>
  <c r="AN86" i="67"/>
  <c r="AJ86" i="67"/>
  <c r="AF86" i="67"/>
  <c r="AB86" i="67"/>
  <c r="X86" i="67"/>
  <c r="T86" i="67"/>
  <c r="P86" i="67"/>
  <c r="L86" i="67"/>
  <c r="CE86" i="67"/>
  <c r="CA86" i="67"/>
  <c r="BW86" i="67"/>
  <c r="BS86" i="67"/>
  <c r="BO86" i="67"/>
  <c r="BK86" i="67"/>
  <c r="BG86" i="67"/>
  <c r="BC86" i="67"/>
  <c r="AY86" i="67"/>
  <c r="AU86" i="67"/>
  <c r="AQ86" i="67"/>
  <c r="AM86" i="67"/>
  <c r="AI86" i="67"/>
  <c r="AE86" i="67"/>
  <c r="AA86" i="67"/>
  <c r="W86" i="67"/>
  <c r="S86" i="67"/>
  <c r="O86" i="67"/>
  <c r="K86" i="67"/>
  <c r="CD86" i="67"/>
  <c r="BZ86" i="67"/>
  <c r="BV86" i="67"/>
  <c r="BR86" i="67"/>
  <c r="BN86" i="67"/>
  <c r="BJ86" i="67"/>
  <c r="BF86" i="67"/>
  <c r="CW86" i="67"/>
  <c r="CP86" i="67"/>
  <c r="CL86" i="67"/>
  <c r="CZ86" i="67"/>
  <c r="DT86" i="67"/>
  <c r="DP86" i="67"/>
  <c r="DL86" i="67"/>
  <c r="DH86" i="67"/>
  <c r="DD86" i="67"/>
  <c r="DW86" i="67"/>
  <c r="DY86" i="67"/>
  <c r="FB86" i="67"/>
  <c r="EX86" i="67"/>
  <c r="ET86" i="67"/>
  <c r="EP86" i="67"/>
  <c r="EL86" i="67"/>
  <c r="EH86" i="67"/>
  <c r="ED86" i="67"/>
  <c r="FQ86" i="67"/>
  <c r="CV86" i="67"/>
  <c r="CS86" i="67"/>
  <c r="CO86" i="67"/>
  <c r="CK86" i="67"/>
  <c r="DU86" i="67"/>
  <c r="DQ86" i="67"/>
  <c r="DM86" i="67"/>
  <c r="DI86" i="67"/>
  <c r="DE86" i="67"/>
  <c r="DA86" i="67"/>
  <c r="DX86" i="67"/>
  <c r="FC86" i="67"/>
  <c r="EY86" i="67"/>
  <c r="EU86" i="67"/>
  <c r="EQ86" i="67"/>
  <c r="EM86" i="67"/>
  <c r="EI86" i="67"/>
  <c r="EE86" i="67"/>
  <c r="FP86" i="67"/>
  <c r="FM86" i="67"/>
  <c r="FI86" i="67"/>
  <c r="GQ86" i="67"/>
  <c r="GM86" i="67"/>
  <c r="GI86" i="67"/>
  <c r="GE86" i="67"/>
  <c r="GA86" i="67"/>
  <c r="HC86" i="67"/>
  <c r="GY86" i="67"/>
  <c r="GU86" i="67"/>
  <c r="HS86" i="67"/>
  <c r="HO86" i="67"/>
  <c r="HK86" i="67"/>
  <c r="HG86" i="67"/>
  <c r="HX86" i="67"/>
  <c r="FL86" i="67"/>
  <c r="FH86" i="67"/>
  <c r="GR86" i="67"/>
  <c r="GN86" i="67"/>
  <c r="GJ86" i="67"/>
  <c r="GF86" i="67"/>
  <c r="GB86" i="67"/>
  <c r="GT86" i="67"/>
  <c r="GZ86" i="67"/>
  <c r="GV86" i="67"/>
  <c r="HH86" i="67"/>
  <c r="ID86" i="67"/>
  <c r="IE86" i="67"/>
  <c r="IA86" i="67"/>
  <c r="IG86" i="67"/>
  <c r="IT86" i="67"/>
  <c r="IP86" i="67"/>
  <c r="IM86" i="67"/>
  <c r="II86" i="67"/>
  <c r="JS86" i="67"/>
  <c r="JO86" i="67"/>
  <c r="JK86" i="67"/>
  <c r="JG86" i="67"/>
  <c r="JC86" i="67"/>
  <c r="IX86" i="67"/>
  <c r="IS86" i="67"/>
  <c r="IO86" i="67"/>
  <c r="IJ86" i="67"/>
  <c r="JR86" i="67"/>
  <c r="JN86" i="67"/>
  <c r="JJ86" i="67"/>
  <c r="JF86" i="67"/>
  <c r="JA86" i="67"/>
  <c r="LI86" i="67"/>
  <c r="LC86" i="67"/>
  <c r="KY86" i="67"/>
  <c r="KU86" i="67"/>
  <c r="KQ86" i="67"/>
  <c r="KM86" i="67"/>
  <c r="KH86" i="67"/>
  <c r="KD86" i="67"/>
  <c r="JY86" i="67"/>
  <c r="LQ86" i="67"/>
  <c r="MC86" i="67"/>
  <c r="LY86" i="67"/>
  <c r="LU86" i="67"/>
  <c r="LH86" i="67"/>
  <c r="LD86" i="67"/>
  <c r="KZ86" i="67"/>
  <c r="KV86" i="67"/>
  <c r="KR86" i="67"/>
  <c r="KI86" i="67"/>
  <c r="KE86" i="67"/>
  <c r="JZ86" i="67"/>
  <c r="LN86" i="67"/>
  <c r="LP86" i="67"/>
  <c r="LT86" i="67"/>
  <c r="MD86" i="67"/>
  <c r="LZ86" i="67"/>
  <c r="LV86" i="67"/>
  <c r="NB86" i="67"/>
  <c r="MX86" i="67"/>
  <c r="MT86" i="67"/>
  <c r="MP86" i="67"/>
  <c r="ML86" i="67"/>
  <c r="ND86" i="67"/>
  <c r="NF86" i="67"/>
  <c r="MY86" i="67"/>
  <c r="MU86" i="67"/>
  <c r="MQ86" i="67"/>
  <c r="MM86" i="67"/>
  <c r="MI86" i="67"/>
  <c r="NG86" i="67"/>
  <c r="J86" i="67"/>
  <c r="BB86" i="67"/>
  <c r="AX86" i="67"/>
  <c r="AT86" i="67"/>
  <c r="AP86" i="67"/>
  <c r="AL86" i="67"/>
  <c r="AH86" i="67"/>
  <c r="AD86" i="67"/>
  <c r="Z86" i="67"/>
  <c r="V86" i="67"/>
  <c r="R86" i="67"/>
  <c r="N86" i="67"/>
  <c r="BE86" i="67"/>
  <c r="CC86" i="67"/>
  <c r="BY86" i="67"/>
  <c r="BU86" i="67"/>
  <c r="BQ86" i="67"/>
  <c r="BM86" i="67"/>
  <c r="BI86" i="67"/>
  <c r="I86" i="67"/>
  <c r="BA86" i="67"/>
  <c r="AW86" i="67"/>
  <c r="AS86" i="67"/>
  <c r="AO86" i="67"/>
  <c r="AK86" i="67"/>
  <c r="AG86" i="67"/>
  <c r="AC86" i="67"/>
  <c r="Y86" i="67"/>
  <c r="U86" i="67"/>
  <c r="Q86" i="67"/>
  <c r="M86" i="67"/>
  <c r="CF86" i="67"/>
  <c r="CB86" i="67"/>
  <c r="BX86" i="67"/>
  <c r="BT86" i="67"/>
  <c r="BP86" i="67"/>
  <c r="BL86" i="67"/>
  <c r="BH86" i="67"/>
  <c r="CH86" i="67"/>
  <c r="CU86" i="67"/>
  <c r="CR86" i="67"/>
  <c r="CN86" i="67"/>
  <c r="CJ86" i="67"/>
  <c r="DR86" i="67"/>
  <c r="DN86" i="67"/>
  <c r="DJ86" i="67"/>
  <c r="DF86" i="67"/>
  <c r="DB86" i="67"/>
  <c r="EA86" i="67"/>
  <c r="FD86" i="67"/>
  <c r="EZ86" i="67"/>
  <c r="EV86" i="67"/>
  <c r="ER86" i="67"/>
  <c r="EN86" i="67"/>
  <c r="EJ86" i="67"/>
  <c r="EF86" i="67"/>
  <c r="FS86" i="67"/>
  <c r="CX86" i="67"/>
  <c r="CT86" i="67"/>
  <c r="CQ86" i="67"/>
  <c r="CM86" i="67"/>
  <c r="CI86" i="67"/>
  <c r="DS86" i="67"/>
  <c r="DO86" i="67"/>
  <c r="DK86" i="67"/>
  <c r="DG86" i="67"/>
  <c r="DC86" i="67"/>
  <c r="DZ86" i="67"/>
  <c r="EC86" i="67"/>
  <c r="FA86" i="67"/>
  <c r="EW86" i="67"/>
  <c r="ES86" i="67"/>
  <c r="EO86" i="67"/>
  <c r="EK86" i="67"/>
  <c r="EG86" i="67"/>
  <c r="FF86" i="67"/>
  <c r="FR86" i="67"/>
  <c r="FO86" i="67"/>
  <c r="FK86" i="67"/>
  <c r="FG86" i="67"/>
  <c r="GO86" i="67"/>
  <c r="GK86" i="67"/>
  <c r="GG86" i="67"/>
  <c r="GC86" i="67"/>
  <c r="FY86" i="67"/>
  <c r="HA86" i="67"/>
  <c r="GW86" i="67"/>
  <c r="HU86" i="67"/>
  <c r="HQ86" i="67"/>
  <c r="HM86" i="67"/>
  <c r="HI86" i="67"/>
  <c r="IB86" i="67"/>
  <c r="FN86" i="67"/>
  <c r="FJ86" i="67"/>
  <c r="FX86" i="67"/>
  <c r="GP86" i="67"/>
  <c r="GL86" i="67"/>
  <c r="GH86" i="67"/>
  <c r="GD86" i="67"/>
  <c r="FZ86" i="67"/>
  <c r="HB86" i="67"/>
  <c r="GX86" i="67"/>
  <c r="HF86" i="67"/>
  <c r="HR86" i="67"/>
  <c r="HN86" i="67"/>
  <c r="HJ86" i="67"/>
  <c r="HW86" i="67"/>
  <c r="HZ86" i="67"/>
  <c r="IC86" i="67"/>
  <c r="HY86" i="67"/>
  <c r="IW86" i="67"/>
  <c r="IV86" i="67"/>
  <c r="IR86" i="67"/>
  <c r="IN86" i="67"/>
  <c r="IK86" i="67"/>
  <c r="IZ86" i="67"/>
  <c r="JQ86" i="67"/>
  <c r="JM86" i="67"/>
  <c r="JI86" i="67"/>
  <c r="JE86" i="67"/>
  <c r="JU86" i="67"/>
  <c r="IU86" i="67"/>
  <c r="IQ86" i="67"/>
  <c r="IL86" i="67"/>
  <c r="IH86" i="67"/>
  <c r="JP86" i="67"/>
  <c r="JL86" i="67"/>
  <c r="JH86" i="67"/>
  <c r="JD86" i="67"/>
  <c r="LG86" i="67"/>
  <c r="LE86" i="67"/>
  <c r="LA86" i="67"/>
  <c r="KW86" i="67"/>
  <c r="KS86" i="67"/>
  <c r="KO86" i="67"/>
  <c r="KK86" i="67"/>
  <c r="KF86" i="67"/>
  <c r="KA86" i="67"/>
  <c r="JV86" i="67"/>
  <c r="LO86" i="67"/>
  <c r="ME86" i="67"/>
  <c r="MA86" i="67"/>
  <c r="LW86" i="67"/>
  <c r="LJ86" i="67"/>
  <c r="LF86" i="67"/>
  <c r="LB86" i="67"/>
  <c r="KX86" i="67"/>
  <c r="KT86" i="67"/>
  <c r="KP86" i="67"/>
  <c r="KL86" i="67"/>
  <c r="KG86" i="67"/>
  <c r="KB86" i="67"/>
  <c r="JX86" i="67"/>
  <c r="LR86" i="67"/>
  <c r="MF86" i="67"/>
  <c r="MB86" i="67"/>
  <c r="LX86" i="67"/>
  <c r="MH86" i="67"/>
  <c r="MZ86" i="67"/>
  <c r="MV86" i="67"/>
  <c r="MR86" i="67"/>
  <c r="MN86" i="67"/>
  <c r="MJ86" i="67"/>
  <c r="NH86" i="67"/>
  <c r="NA86" i="67"/>
  <c r="MW86" i="67"/>
  <c r="MS86" i="67"/>
  <c r="MO86" i="67"/>
  <c r="MK86" i="67"/>
  <c r="NI86" i="67"/>
  <c r="NE86" i="67"/>
  <c r="H86" i="67"/>
  <c r="BB121" i="67"/>
  <c r="AT121" i="67"/>
  <c r="AL121" i="67"/>
  <c r="AD121" i="67"/>
  <c r="V121" i="67"/>
  <c r="N121" i="67"/>
  <c r="CC121" i="67"/>
  <c r="BU121" i="67"/>
  <c r="BM121" i="67"/>
  <c r="I121" i="67"/>
  <c r="AW121" i="67"/>
  <c r="AO121" i="67"/>
  <c r="AG121" i="67"/>
  <c r="Y121" i="67"/>
  <c r="Q121" i="67"/>
  <c r="BX121" i="67"/>
  <c r="BP121" i="67"/>
  <c r="BH121" i="67"/>
  <c r="CR121" i="67"/>
  <c r="CJ121" i="67"/>
  <c r="DN121" i="67"/>
  <c r="DF121" i="67"/>
  <c r="EA121" i="67"/>
  <c r="FD121" i="67"/>
  <c r="EV121" i="67"/>
  <c r="EN121" i="67"/>
  <c r="EF121" i="67"/>
  <c r="FS121" i="67"/>
  <c r="FK121" i="67"/>
  <c r="CS121" i="67"/>
  <c r="CK121" i="67"/>
  <c r="DU121" i="67"/>
  <c r="DM121" i="67"/>
  <c r="DE121" i="67"/>
  <c r="DX121" i="67"/>
  <c r="EY121" i="67"/>
  <c r="EQ121" i="67"/>
  <c r="EI121" i="67"/>
  <c r="FP121" i="67"/>
  <c r="FH121" i="67"/>
  <c r="GO121" i="67"/>
  <c r="GG121" i="67"/>
  <c r="FY121" i="67"/>
  <c r="GW121" i="67"/>
  <c r="HQ121" i="67"/>
  <c r="HI121" i="67"/>
  <c r="IB121" i="67"/>
  <c r="FX121" i="67"/>
  <c r="GP121" i="67"/>
  <c r="GH121" i="67"/>
  <c r="FZ121" i="67"/>
  <c r="HB121" i="67"/>
  <c r="HF121" i="67"/>
  <c r="HR121" i="67"/>
  <c r="HJ121" i="67"/>
  <c r="ID121" i="67"/>
  <c r="IC121" i="67"/>
  <c r="IW121" i="67"/>
  <c r="IR121" i="67"/>
  <c r="IK121" i="67"/>
  <c r="JQ121" i="67"/>
  <c r="JI121" i="67"/>
  <c r="IQ121" i="67"/>
  <c r="IL121" i="67"/>
  <c r="JP121" i="67"/>
  <c r="JL121" i="67"/>
  <c r="JH121" i="67"/>
  <c r="JD121" i="67"/>
  <c r="LI121" i="67"/>
  <c r="LA121" i="67"/>
  <c r="KS121" i="67"/>
  <c r="KK121" i="67"/>
  <c r="KA121" i="67"/>
  <c r="LH121" i="67"/>
  <c r="KZ121" i="67"/>
  <c r="KR121" i="67"/>
  <c r="KI121" i="67"/>
  <c r="JZ121" i="67"/>
  <c r="AX121" i="67"/>
  <c r="AP121" i="67"/>
  <c r="AH121" i="67"/>
  <c r="Z121" i="67"/>
  <c r="R121" i="67"/>
  <c r="BE121" i="67"/>
  <c r="BY121" i="67"/>
  <c r="BQ121" i="67"/>
  <c r="BI121" i="67"/>
  <c r="BA121" i="67"/>
  <c r="AS121" i="67"/>
  <c r="AK121" i="67"/>
  <c r="AC121" i="67"/>
  <c r="U121" i="67"/>
  <c r="M121" i="67"/>
  <c r="CF121" i="67"/>
  <c r="CB121" i="67"/>
  <c r="BT121" i="67"/>
  <c r="BL121" i="67"/>
  <c r="CH121" i="67"/>
  <c r="CU121" i="67"/>
  <c r="CN121" i="67"/>
  <c r="DR121" i="67"/>
  <c r="DJ121" i="67"/>
  <c r="DB121" i="67"/>
  <c r="EZ121" i="67"/>
  <c r="ER121" i="67"/>
  <c r="EJ121" i="67"/>
  <c r="FO121" i="67"/>
  <c r="FG121" i="67"/>
  <c r="CV121" i="67"/>
  <c r="CO121" i="67"/>
  <c r="DQ121" i="67"/>
  <c r="DI121" i="67"/>
  <c r="DA121" i="67"/>
  <c r="FC121" i="67"/>
  <c r="EU121" i="67"/>
  <c r="EM121" i="67"/>
  <c r="EE121" i="67"/>
  <c r="FL121" i="67"/>
  <c r="GK121" i="67"/>
  <c r="GC121" i="67"/>
  <c r="HA121" i="67"/>
  <c r="HU121" i="67"/>
  <c r="HM121" i="67"/>
  <c r="GL121" i="67"/>
  <c r="GD121" i="67"/>
  <c r="GX121" i="67"/>
  <c r="HN121" i="67"/>
  <c r="HW121" i="67"/>
  <c r="HY121" i="67"/>
  <c r="IV121" i="67"/>
  <c r="IN121" i="67"/>
  <c r="IZ121" i="67"/>
  <c r="JM121" i="67"/>
  <c r="JE121" i="67"/>
  <c r="JU121" i="67"/>
  <c r="IU121" i="67"/>
  <c r="IH121" i="67"/>
  <c r="LE121" i="67"/>
  <c r="KW121" i="67"/>
  <c r="KO121" i="67"/>
  <c r="KF121" i="67"/>
  <c r="JV121" i="67"/>
  <c r="LD121" i="67"/>
  <c r="KV121" i="67"/>
  <c r="KE121" i="67"/>
  <c r="LQ121" i="67"/>
  <c r="LY121" i="67"/>
  <c r="MB121" i="67"/>
  <c r="MH121" i="67"/>
  <c r="MZ121" i="67"/>
  <c r="MR121" i="67"/>
  <c r="MJ121" i="67"/>
  <c r="NA121" i="67"/>
  <c r="MS121" i="67"/>
  <c r="MK121" i="67"/>
  <c r="NE121" i="67"/>
  <c r="MC121" i="67"/>
  <c r="LU121" i="67"/>
  <c r="LR121" i="67"/>
  <c r="MF121" i="67"/>
  <c r="LX121" i="67"/>
  <c r="MV121" i="67"/>
  <c r="MN121" i="67"/>
  <c r="NH121" i="67"/>
  <c r="MW121" i="67"/>
  <c r="MO121" i="67"/>
  <c r="NI121" i="67"/>
  <c r="J121" i="67"/>
  <c r="AV121" i="67"/>
  <c r="AN121" i="67"/>
  <c r="AF121" i="67"/>
  <c r="X121" i="67"/>
  <c r="P121" i="67"/>
  <c r="CE121" i="67"/>
  <c r="BW121" i="67"/>
  <c r="BO121" i="67"/>
  <c r="BG121" i="67"/>
  <c r="AY121" i="67"/>
  <c r="AQ121" i="67"/>
  <c r="AI121" i="67"/>
  <c r="AA121" i="67"/>
  <c r="S121" i="67"/>
  <c r="K121" i="67"/>
  <c r="BZ121" i="67"/>
  <c r="BR121" i="67"/>
  <c r="BJ121" i="67"/>
  <c r="CW121" i="67"/>
  <c r="CP121" i="67"/>
  <c r="CZ121" i="67"/>
  <c r="DP121" i="67"/>
  <c r="DH121" i="67"/>
  <c r="DW121" i="67"/>
  <c r="FB121" i="67"/>
  <c r="ET121" i="67"/>
  <c r="EL121" i="67"/>
  <c r="ED121" i="67"/>
  <c r="FM121" i="67"/>
  <c r="CX121" i="67"/>
  <c r="CQ121" i="67"/>
  <c r="CI121" i="67"/>
  <c r="DO121" i="67"/>
  <c r="DG121" i="67"/>
  <c r="DZ121" i="67"/>
  <c r="FA121" i="67"/>
  <c r="ES121" i="67"/>
  <c r="EK121" i="67"/>
  <c r="FF121" i="67"/>
  <c r="FN121" i="67"/>
  <c r="GQ121" i="67"/>
  <c r="GI121" i="67"/>
  <c r="GA121" i="67"/>
  <c r="GY121" i="67"/>
  <c r="HS121" i="67"/>
  <c r="HK121" i="67"/>
  <c r="GN121" i="67"/>
  <c r="GF121" i="67"/>
  <c r="GT121" i="67"/>
  <c r="GZ121" i="67"/>
  <c r="HP121" i="67"/>
  <c r="HH121" i="67"/>
  <c r="IE121" i="67"/>
  <c r="IG121" i="67"/>
  <c r="IT121" i="67"/>
  <c r="II121" i="67"/>
  <c r="JS121" i="67"/>
  <c r="JK121" i="67"/>
  <c r="JC121" i="67"/>
  <c r="IO121" i="67"/>
  <c r="JR121" i="67"/>
  <c r="JN121" i="67"/>
  <c r="JJ121" i="67"/>
  <c r="JF121" i="67"/>
  <c r="JA121" i="67"/>
  <c r="LC121" i="67"/>
  <c r="KU121" i="67"/>
  <c r="KM121" i="67"/>
  <c r="KD121" i="67"/>
  <c r="LJ121" i="67"/>
  <c r="LB121" i="67"/>
  <c r="KT121" i="67"/>
  <c r="KL121" i="67"/>
  <c r="KB121" i="67"/>
  <c r="LO121" i="67"/>
  <c r="ME121" i="67"/>
  <c r="LW121" i="67"/>
  <c r="LN121" i="67"/>
  <c r="LP121" i="67"/>
  <c r="LT121" i="67"/>
  <c r="MD121" i="67"/>
  <c r="LV121" i="67"/>
  <c r="MX121" i="67"/>
  <c r="MP121" i="67"/>
  <c r="ND121" i="67"/>
  <c r="NF121" i="67"/>
  <c r="MY121" i="67"/>
  <c r="MQ121" i="67"/>
  <c r="MI121" i="67"/>
  <c r="AZ121" i="67"/>
  <c r="AR121" i="67"/>
  <c r="AJ121" i="67"/>
  <c r="AB121" i="67"/>
  <c r="T121" i="67"/>
  <c r="L121" i="67"/>
  <c r="CA121" i="67"/>
  <c r="BS121" i="67"/>
  <c r="BK121" i="67"/>
  <c r="BC121" i="67"/>
  <c r="AU121" i="67"/>
  <c r="AM121" i="67"/>
  <c r="AE121" i="67"/>
  <c r="W121" i="67"/>
  <c r="O121" i="67"/>
  <c r="CD121" i="67"/>
  <c r="BV121" i="67"/>
  <c r="BN121" i="67"/>
  <c r="BF121" i="67"/>
  <c r="CL121" i="67"/>
  <c r="DT121" i="67"/>
  <c r="DL121" i="67"/>
  <c r="DD121" i="67"/>
  <c r="DY121" i="67"/>
  <c r="EX121" i="67"/>
  <c r="EP121" i="67"/>
  <c r="EH121" i="67"/>
  <c r="FQ121" i="67"/>
  <c r="FI121" i="67"/>
  <c r="CT121" i="67"/>
  <c r="CM121" i="67"/>
  <c r="DS121" i="67"/>
  <c r="DK121" i="67"/>
  <c r="DC121" i="67"/>
  <c r="EC121" i="67"/>
  <c r="EW121" i="67"/>
  <c r="EO121" i="67"/>
  <c r="EG121" i="67"/>
  <c r="FR121" i="67"/>
  <c r="FJ121" i="67"/>
  <c r="GM121" i="67"/>
  <c r="GE121" i="67"/>
  <c r="HC121" i="67"/>
  <c r="GU121" i="67"/>
  <c r="HO121" i="67"/>
  <c r="HG121" i="67"/>
  <c r="HX121" i="67"/>
  <c r="GR121" i="67"/>
  <c r="GJ121" i="67"/>
  <c r="GB121" i="67"/>
  <c r="GV121" i="67"/>
  <c r="HT121" i="67"/>
  <c r="HL121" i="67"/>
  <c r="HZ121" i="67"/>
  <c r="IA121" i="67"/>
  <c r="IP121" i="67"/>
  <c r="IM121" i="67"/>
  <c r="JO121" i="67"/>
  <c r="JG121" i="67"/>
  <c r="IX121" i="67"/>
  <c r="IS121" i="67"/>
  <c r="IJ121" i="67"/>
  <c r="LG121" i="67"/>
  <c r="KY121" i="67"/>
  <c r="KQ121" i="67"/>
  <c r="KH121" i="67"/>
  <c r="JY121" i="67"/>
  <c r="LF121" i="67"/>
  <c r="KX121" i="67"/>
  <c r="KP121" i="67"/>
  <c r="KG121" i="67"/>
  <c r="JX121" i="67"/>
  <c r="MA121" i="67"/>
  <c r="LZ121" i="67"/>
  <c r="NB121" i="67"/>
  <c r="MT121" i="67"/>
  <c r="ML121" i="67"/>
  <c r="MU121" i="67"/>
  <c r="MM121" i="67"/>
  <c r="NG121" i="67"/>
  <c r="H121" i="67"/>
  <c r="AU142" i="67"/>
  <c r="BA142" i="67"/>
  <c r="AW142" i="67"/>
  <c r="AO142" i="67"/>
  <c r="AG142" i="67"/>
  <c r="AC142" i="67"/>
  <c r="Y142" i="67"/>
  <c r="CB142" i="67"/>
  <c r="BX142" i="67"/>
  <c r="BT142" i="67"/>
  <c r="BP142" i="67"/>
  <c r="BL142" i="67"/>
  <c r="BH142" i="67"/>
  <c r="FA142" i="67"/>
  <c r="ES142" i="67"/>
  <c r="EK142" i="67"/>
  <c r="DZ142" i="67"/>
  <c r="EZ142" i="67"/>
  <c r="ER142" i="67"/>
  <c r="HA142" i="67"/>
  <c r="GW142" i="67"/>
  <c r="HU142" i="67"/>
  <c r="HQ142" i="67"/>
  <c r="HM142" i="67"/>
  <c r="HI142" i="67"/>
  <c r="ID142" i="67"/>
  <c r="IE142" i="67"/>
  <c r="IA142" i="67"/>
  <c r="IX142" i="67"/>
  <c r="IS142" i="67"/>
  <c r="IO142" i="67"/>
  <c r="IJ142" i="67"/>
  <c r="JS142" i="67"/>
  <c r="JO142" i="67"/>
  <c r="JK142" i="67"/>
  <c r="JG142" i="67"/>
  <c r="JC142" i="67"/>
  <c r="JR142" i="67"/>
  <c r="JN142" i="67"/>
  <c r="JJ142" i="67"/>
  <c r="JF142" i="67"/>
  <c r="JA142" i="67"/>
  <c r="MZ142" i="67"/>
  <c r="MV142" i="67"/>
  <c r="MR142" i="67"/>
  <c r="NA142" i="67"/>
  <c r="MW142" i="67"/>
  <c r="MS142" i="67"/>
  <c r="MO142" i="67"/>
  <c r="MK142" i="67"/>
  <c r="BC142" i="67"/>
  <c r="AI142" i="67"/>
  <c r="J142" i="67"/>
  <c r="AS142" i="67"/>
  <c r="AK142" i="67"/>
  <c r="U142" i="67"/>
  <c r="Q142" i="67"/>
  <c r="M142" i="67"/>
  <c r="CF142" i="67"/>
  <c r="BB142" i="67"/>
  <c r="AX142" i="67"/>
  <c r="AT142" i="67"/>
  <c r="AP142" i="67"/>
  <c r="AL142" i="67"/>
  <c r="AH142" i="67"/>
  <c r="AD142" i="67"/>
  <c r="Z142" i="67"/>
  <c r="V142" i="67"/>
  <c r="R142" i="67"/>
  <c r="N142" i="67"/>
  <c r="BE142" i="67"/>
  <c r="CC142" i="67"/>
  <c r="BY142" i="67"/>
  <c r="BU142" i="67"/>
  <c r="BQ142" i="67"/>
  <c r="BM142" i="67"/>
  <c r="BI142" i="67"/>
  <c r="CX142" i="67"/>
  <c r="CT142" i="67"/>
  <c r="CQ142" i="67"/>
  <c r="CM142" i="67"/>
  <c r="CI142" i="67"/>
  <c r="DT142" i="67"/>
  <c r="DP142" i="67"/>
  <c r="DL142" i="67"/>
  <c r="DH142" i="67"/>
  <c r="DD142" i="67"/>
  <c r="EA142" i="67"/>
  <c r="EC142" i="67"/>
  <c r="EW142" i="67"/>
  <c r="EO142" i="67"/>
  <c r="EG142" i="67"/>
  <c r="FF142" i="67"/>
  <c r="FQ142" i="67"/>
  <c r="FM142" i="67"/>
  <c r="FI142" i="67"/>
  <c r="CH142" i="67"/>
  <c r="CU142" i="67"/>
  <c r="CR142" i="67"/>
  <c r="CN142" i="67"/>
  <c r="CJ142" i="67"/>
  <c r="DU142" i="67"/>
  <c r="DQ142" i="67"/>
  <c r="DM142" i="67"/>
  <c r="DI142" i="67"/>
  <c r="DE142" i="67"/>
  <c r="DA142" i="67"/>
  <c r="FD142" i="67"/>
  <c r="EV142" i="67"/>
  <c r="EN142" i="67"/>
  <c r="EJ142" i="67"/>
  <c r="EF142" i="67"/>
  <c r="FP142" i="67"/>
  <c r="FL142" i="67"/>
  <c r="FH142" i="67"/>
  <c r="GQ142" i="67"/>
  <c r="GM142" i="67"/>
  <c r="GI142" i="67"/>
  <c r="GE142" i="67"/>
  <c r="GA142" i="67"/>
  <c r="GT142" i="67"/>
  <c r="GZ142" i="67"/>
  <c r="GV142" i="67"/>
  <c r="HT142" i="67"/>
  <c r="HP142" i="67"/>
  <c r="HL142" i="67"/>
  <c r="HH142" i="67"/>
  <c r="IB142" i="67"/>
  <c r="IG142" i="67"/>
  <c r="GP142" i="67"/>
  <c r="GL142" i="67"/>
  <c r="GH142" i="67"/>
  <c r="GD142" i="67"/>
  <c r="FZ142" i="67"/>
  <c r="IT142" i="67"/>
  <c r="IP142" i="67"/>
  <c r="IM142" i="67"/>
  <c r="II142" i="67"/>
  <c r="LI142" i="67"/>
  <c r="LE142" i="67"/>
  <c r="LA142" i="67"/>
  <c r="KW142" i="67"/>
  <c r="KS142" i="67"/>
  <c r="KO142" i="67"/>
  <c r="KK142" i="67"/>
  <c r="KF142" i="67"/>
  <c r="KA142" i="67"/>
  <c r="LJ142" i="67"/>
  <c r="LF142" i="67"/>
  <c r="LB142" i="67"/>
  <c r="KX142" i="67"/>
  <c r="KT142" i="67"/>
  <c r="KP142" i="67"/>
  <c r="KL142" i="67"/>
  <c r="KG142" i="67"/>
  <c r="KB142" i="67"/>
  <c r="LN142" i="67"/>
  <c r="LO142" i="67"/>
  <c r="LT142" i="67"/>
  <c r="MC142" i="67"/>
  <c r="LY142" i="67"/>
  <c r="LU142" i="67"/>
  <c r="JX142" i="67"/>
  <c r="LP142" i="67"/>
  <c r="MF142" i="67"/>
  <c r="MB142" i="67"/>
  <c r="LX142" i="67"/>
  <c r="MN142" i="67"/>
  <c r="MJ142" i="67"/>
  <c r="NG142" i="67"/>
  <c r="ND142" i="67"/>
  <c r="NF142" i="67"/>
  <c r="AQ142" i="67"/>
  <c r="AM142" i="67"/>
  <c r="AE142" i="67"/>
  <c r="S142" i="67"/>
  <c r="K142" i="67"/>
  <c r="CD142" i="67"/>
  <c r="BZ142" i="67"/>
  <c r="BV142" i="67"/>
  <c r="BR142" i="67"/>
  <c r="BN142" i="67"/>
  <c r="BJ142" i="67"/>
  <c r="BF142" i="67"/>
  <c r="I142" i="67"/>
  <c r="AV142" i="67"/>
  <c r="AN142" i="67"/>
  <c r="AF142" i="67"/>
  <c r="AB142" i="67"/>
  <c r="T142" i="67"/>
  <c r="P142" i="67"/>
  <c r="CV142" i="67"/>
  <c r="CS142" i="67"/>
  <c r="CO142" i="67"/>
  <c r="CK142" i="67"/>
  <c r="FC142" i="67"/>
  <c r="EY142" i="67"/>
  <c r="EU142" i="67"/>
  <c r="EQ142" i="67"/>
  <c r="EM142" i="67"/>
  <c r="EI142" i="67"/>
  <c r="EE142" i="67"/>
  <c r="CW142" i="67"/>
  <c r="CP142" i="67"/>
  <c r="CL142" i="67"/>
  <c r="CZ142" i="67"/>
  <c r="DW142" i="67"/>
  <c r="DX142" i="67"/>
  <c r="FB142" i="67"/>
  <c r="EX142" i="67"/>
  <c r="ET142" i="67"/>
  <c r="EP142" i="67"/>
  <c r="EL142" i="67"/>
  <c r="EH142" i="67"/>
  <c r="ED142" i="67"/>
  <c r="FR142" i="67"/>
  <c r="FN142" i="67"/>
  <c r="FJ142" i="67"/>
  <c r="FX142" i="67"/>
  <c r="HB142" i="67"/>
  <c r="GX142" i="67"/>
  <c r="HF142" i="67"/>
  <c r="HR142" i="67"/>
  <c r="HN142" i="67"/>
  <c r="HJ142" i="67"/>
  <c r="HW142" i="67"/>
  <c r="HX142" i="67"/>
  <c r="GR142" i="67"/>
  <c r="GN142" i="67"/>
  <c r="GJ142" i="67"/>
  <c r="GF142" i="67"/>
  <c r="GB142" i="67"/>
  <c r="HC142" i="67"/>
  <c r="GY142" i="67"/>
  <c r="GU142" i="67"/>
  <c r="HS142" i="67"/>
  <c r="HO142" i="67"/>
  <c r="HK142" i="67"/>
  <c r="HG142" i="67"/>
  <c r="IC142" i="67"/>
  <c r="HY142" i="67"/>
  <c r="IU142" i="67"/>
  <c r="IQ142" i="67"/>
  <c r="IL142" i="67"/>
  <c r="IH142" i="67"/>
  <c r="JQ142" i="67"/>
  <c r="JM142" i="67"/>
  <c r="JI142" i="67"/>
  <c r="JE142" i="67"/>
  <c r="IZ142" i="67"/>
  <c r="JL142" i="67"/>
  <c r="JD142" i="67"/>
  <c r="JU142" i="67"/>
  <c r="JV142" i="67"/>
  <c r="ME142" i="67"/>
  <c r="MA142" i="67"/>
  <c r="LW142" i="67"/>
  <c r="LR142" i="67"/>
  <c r="MH142" i="67"/>
  <c r="MY142" i="67"/>
  <c r="MU142" i="67"/>
  <c r="MQ142" i="67"/>
  <c r="NH142" i="67"/>
  <c r="AY142" i="67"/>
  <c r="AA142" i="67"/>
  <c r="W142" i="67"/>
  <c r="O142" i="67"/>
  <c r="AZ142" i="67"/>
  <c r="AR142" i="67"/>
  <c r="AJ142" i="67"/>
  <c r="X142" i="67"/>
  <c r="L142" i="67"/>
  <c r="CE142" i="67"/>
  <c r="CA142" i="67"/>
  <c r="BW142" i="67"/>
  <c r="BS142" i="67"/>
  <c r="BO142" i="67"/>
  <c r="BK142" i="67"/>
  <c r="BG142" i="67"/>
  <c r="DR142" i="67"/>
  <c r="DN142" i="67"/>
  <c r="DJ142" i="67"/>
  <c r="DF142" i="67"/>
  <c r="DB142" i="67"/>
  <c r="DY142" i="67"/>
  <c r="FS142" i="67"/>
  <c r="FO142" i="67"/>
  <c r="FK142" i="67"/>
  <c r="FG142" i="67"/>
  <c r="DS142" i="67"/>
  <c r="DO142" i="67"/>
  <c r="DK142" i="67"/>
  <c r="DG142" i="67"/>
  <c r="DC142" i="67"/>
  <c r="GO142" i="67"/>
  <c r="GK142" i="67"/>
  <c r="GG142" i="67"/>
  <c r="GC142" i="67"/>
  <c r="FY142" i="67"/>
  <c r="HZ142" i="67"/>
  <c r="IW142" i="67"/>
  <c r="IV142" i="67"/>
  <c r="IR142" i="67"/>
  <c r="IN142" i="67"/>
  <c r="IK142" i="67"/>
  <c r="JP142" i="67"/>
  <c r="JH142" i="67"/>
  <c r="LG142" i="67"/>
  <c r="LC142" i="67"/>
  <c r="KY142" i="67"/>
  <c r="KU142" i="67"/>
  <c r="KQ142" i="67"/>
  <c r="KM142" i="67"/>
  <c r="KH142" i="67"/>
  <c r="KD142" i="67"/>
  <c r="LH142" i="67"/>
  <c r="LD142" i="67"/>
  <c r="KZ142" i="67"/>
  <c r="KV142" i="67"/>
  <c r="KR142" i="67"/>
  <c r="KI142" i="67"/>
  <c r="KE142" i="67"/>
  <c r="JY142" i="67"/>
  <c r="LQ142" i="67"/>
  <c r="JZ142" i="67"/>
  <c r="MD142" i="67"/>
  <c r="LZ142" i="67"/>
  <c r="LV142" i="67"/>
  <c r="NB142" i="67"/>
  <c r="MX142" i="67"/>
  <c r="MT142" i="67"/>
  <c r="MP142" i="67"/>
  <c r="ML142" i="67"/>
  <c r="NI142" i="67"/>
  <c r="NE142" i="67"/>
  <c r="MM142" i="67"/>
  <c r="MI142" i="67"/>
  <c r="H142" i="67"/>
  <c r="H150" i="67"/>
  <c r="NG150" i="67"/>
  <c r="NF150" i="67"/>
  <c r="MJ150" i="67"/>
  <c r="MN150" i="67"/>
  <c r="MR150" i="67"/>
  <c r="MV150" i="67"/>
  <c r="MZ150" i="67"/>
  <c r="LV150" i="67"/>
  <c r="LZ150" i="67"/>
  <c r="MD150" i="67"/>
  <c r="MI150" i="67"/>
  <c r="MM150" i="67"/>
  <c r="MQ150" i="67"/>
  <c r="MU150" i="67"/>
  <c r="MY150" i="67"/>
  <c r="LW150" i="67"/>
  <c r="MA150" i="67"/>
  <c r="ME150" i="67"/>
  <c r="LR150" i="67"/>
  <c r="LO150" i="67"/>
  <c r="JX150" i="67"/>
  <c r="KB150" i="67"/>
  <c r="KG150" i="67"/>
  <c r="KL150" i="67"/>
  <c r="KP150" i="67"/>
  <c r="KT150" i="67"/>
  <c r="KX150" i="67"/>
  <c r="LB150" i="67"/>
  <c r="LF150" i="67"/>
  <c r="LJ150" i="67"/>
  <c r="JY150" i="67"/>
  <c r="KD150" i="67"/>
  <c r="KH150" i="67"/>
  <c r="KM150" i="67"/>
  <c r="KQ150" i="67"/>
  <c r="KU150" i="67"/>
  <c r="KY150" i="67"/>
  <c r="LC150" i="67"/>
  <c r="LG150" i="67"/>
  <c r="JC150" i="67"/>
  <c r="JG150" i="67"/>
  <c r="JK150" i="67"/>
  <c r="JO150" i="67"/>
  <c r="JS150" i="67"/>
  <c r="IK150" i="67"/>
  <c r="IO150" i="67"/>
  <c r="IS150" i="67"/>
  <c r="IX150" i="67"/>
  <c r="HZ150" i="67"/>
  <c r="ID150" i="67"/>
  <c r="JD150" i="67"/>
  <c r="JH150" i="67"/>
  <c r="JL150" i="67"/>
  <c r="JP150" i="67"/>
  <c r="IH150" i="67"/>
  <c r="IL150" i="67"/>
  <c r="IP150" i="67"/>
  <c r="IT150" i="67"/>
  <c r="HY150" i="67"/>
  <c r="IC150" i="67"/>
  <c r="HG150" i="67"/>
  <c r="HK150" i="67"/>
  <c r="HO150" i="67"/>
  <c r="HS150" i="67"/>
  <c r="GU150" i="67"/>
  <c r="GY150" i="67"/>
  <c r="HC150" i="67"/>
  <c r="GA150" i="67"/>
  <c r="GE150" i="67"/>
  <c r="GI150" i="67"/>
  <c r="GM150" i="67"/>
  <c r="GQ150" i="67"/>
  <c r="FI150" i="67"/>
  <c r="FM150" i="67"/>
  <c r="FQ150" i="67"/>
  <c r="EE150" i="67"/>
  <c r="EI150" i="67"/>
  <c r="EM150" i="67"/>
  <c r="EQ150" i="67"/>
  <c r="EU150" i="67"/>
  <c r="EY150" i="67"/>
  <c r="FC150" i="67"/>
  <c r="HJ150" i="67"/>
  <c r="HN150" i="67"/>
  <c r="HR150" i="67"/>
  <c r="GV150" i="67"/>
  <c r="GZ150" i="67"/>
  <c r="FZ150" i="67"/>
  <c r="GD150" i="67"/>
  <c r="GH150" i="67"/>
  <c r="GL150" i="67"/>
  <c r="GP150" i="67"/>
  <c r="FH150" i="67"/>
  <c r="FL150" i="67"/>
  <c r="FP150" i="67"/>
  <c r="EJ150" i="67"/>
  <c r="ER150" i="67"/>
  <c r="EZ150" i="67"/>
  <c r="DY150" i="67"/>
  <c r="DB150" i="67"/>
  <c r="DF150" i="67"/>
  <c r="DJ150" i="67"/>
  <c r="DN150" i="67"/>
  <c r="DR150" i="67"/>
  <c r="CL150" i="67"/>
  <c r="CP150" i="67"/>
  <c r="CW150" i="67"/>
  <c r="BG150" i="67"/>
  <c r="BK150" i="67"/>
  <c r="BO150" i="67"/>
  <c r="BS150" i="67"/>
  <c r="BW150" i="67"/>
  <c r="CA150" i="67"/>
  <c r="CE150" i="67"/>
  <c r="LT150" i="67"/>
  <c r="IZ150" i="67"/>
  <c r="EH150" i="67"/>
  <c r="EP150" i="67"/>
  <c r="EX150" i="67"/>
  <c r="DX150" i="67"/>
  <c r="DA150" i="67"/>
  <c r="DE150" i="67"/>
  <c r="DI150" i="67"/>
  <c r="DM150" i="67"/>
  <c r="DQ150" i="67"/>
  <c r="DU150" i="67"/>
  <c r="CK150" i="67"/>
  <c r="CO150" i="67"/>
  <c r="CS150" i="67"/>
  <c r="CV150" i="67"/>
  <c r="BF150" i="67"/>
  <c r="BJ150" i="67"/>
  <c r="BN150" i="67"/>
  <c r="BR150" i="67"/>
  <c r="BV150" i="67"/>
  <c r="BZ150" i="67"/>
  <c r="CD150" i="67"/>
  <c r="JU150" i="67"/>
  <c r="HF150" i="67"/>
  <c r="EC150" i="67"/>
  <c r="J150" i="67"/>
  <c r="N150" i="67"/>
  <c r="R150" i="67"/>
  <c r="V150" i="67"/>
  <c r="Z150" i="67"/>
  <c r="AD150" i="67"/>
  <c r="AH150" i="67"/>
  <c r="AL150" i="67"/>
  <c r="AP150" i="67"/>
  <c r="AT150" i="67"/>
  <c r="AX150" i="67"/>
  <c r="BB150" i="67"/>
  <c r="M150" i="67"/>
  <c r="U150" i="67"/>
  <c r="AC150" i="67"/>
  <c r="AK150" i="67"/>
  <c r="AS150" i="67"/>
  <c r="BA150" i="67"/>
  <c r="GT150" i="67"/>
  <c r="DW150" i="67"/>
  <c r="BE150" i="67"/>
  <c r="O150" i="67"/>
  <c r="W150" i="67"/>
  <c r="AE150" i="67"/>
  <c r="AM150" i="67"/>
  <c r="AU150" i="67"/>
  <c r="BC150" i="67"/>
  <c r="NE150" i="67"/>
  <c r="NI150" i="67"/>
  <c r="NH150" i="67"/>
  <c r="ML150" i="67"/>
  <c r="MP150" i="67"/>
  <c r="MT150" i="67"/>
  <c r="MX150" i="67"/>
  <c r="NB150" i="67"/>
  <c r="LX150" i="67"/>
  <c r="MB150" i="67"/>
  <c r="MF150" i="67"/>
  <c r="MK150" i="67"/>
  <c r="MO150" i="67"/>
  <c r="MS150" i="67"/>
  <c r="MW150" i="67"/>
  <c r="NA150" i="67"/>
  <c r="LU150" i="67"/>
  <c r="LY150" i="67"/>
  <c r="MC150" i="67"/>
  <c r="LP150" i="67"/>
  <c r="LQ150" i="67"/>
  <c r="JZ150" i="67"/>
  <c r="KE150" i="67"/>
  <c r="KI150" i="67"/>
  <c r="KR150" i="67"/>
  <c r="KV150" i="67"/>
  <c r="KZ150" i="67"/>
  <c r="LD150" i="67"/>
  <c r="LH150" i="67"/>
  <c r="JV150" i="67"/>
  <c r="KA150" i="67"/>
  <c r="KF150" i="67"/>
  <c r="KK150" i="67"/>
  <c r="KO150" i="67"/>
  <c r="KS150" i="67"/>
  <c r="KW150" i="67"/>
  <c r="LA150" i="67"/>
  <c r="LE150" i="67"/>
  <c r="LI150" i="67"/>
  <c r="JE150" i="67"/>
  <c r="JI150" i="67"/>
  <c r="JM150" i="67"/>
  <c r="JQ150" i="67"/>
  <c r="II150" i="67"/>
  <c r="IM150" i="67"/>
  <c r="IQ150" i="67"/>
  <c r="IU150" i="67"/>
  <c r="HX150" i="67"/>
  <c r="IB150" i="67"/>
  <c r="JA150" i="67"/>
  <c r="JF150" i="67"/>
  <c r="JJ150" i="67"/>
  <c r="JN150" i="67"/>
  <c r="JR150" i="67"/>
  <c r="IJ150" i="67"/>
  <c r="IN150" i="67"/>
  <c r="IR150" i="67"/>
  <c r="IV150" i="67"/>
  <c r="IW150" i="67"/>
  <c r="IA150" i="67"/>
  <c r="IE150" i="67"/>
  <c r="HI150" i="67"/>
  <c r="HM150" i="67"/>
  <c r="HQ150" i="67"/>
  <c r="HU150" i="67"/>
  <c r="GW150" i="67"/>
  <c r="HA150" i="67"/>
  <c r="FY150" i="67"/>
  <c r="GC150" i="67"/>
  <c r="GG150" i="67"/>
  <c r="GK150" i="67"/>
  <c r="GO150" i="67"/>
  <c r="FG150" i="67"/>
  <c r="FK150" i="67"/>
  <c r="FO150" i="67"/>
  <c r="FS150" i="67"/>
  <c r="EG150" i="67"/>
  <c r="EK150" i="67"/>
  <c r="EO150" i="67"/>
  <c r="ES150" i="67"/>
  <c r="EW150" i="67"/>
  <c r="FA150" i="67"/>
  <c r="HH150" i="67"/>
  <c r="HL150" i="67"/>
  <c r="HP150" i="67"/>
  <c r="HT150" i="67"/>
  <c r="GX150" i="67"/>
  <c r="HB150" i="67"/>
  <c r="GB150" i="67"/>
  <c r="GF150" i="67"/>
  <c r="GJ150" i="67"/>
  <c r="GN150" i="67"/>
  <c r="GR150" i="67"/>
  <c r="FJ150" i="67"/>
  <c r="FN150" i="67"/>
  <c r="FR150" i="67"/>
  <c r="EF150" i="67"/>
  <c r="EN150" i="67"/>
  <c r="EV150" i="67"/>
  <c r="FD150" i="67"/>
  <c r="EA150" i="67"/>
  <c r="DD150" i="67"/>
  <c r="DH150" i="67"/>
  <c r="DL150" i="67"/>
  <c r="DP150" i="67"/>
  <c r="DT150" i="67"/>
  <c r="CJ150" i="67"/>
  <c r="CN150" i="67"/>
  <c r="CR150" i="67"/>
  <c r="CU150" i="67"/>
  <c r="CF150" i="67"/>
  <c r="BI150" i="67"/>
  <c r="BM150" i="67"/>
  <c r="BQ150" i="67"/>
  <c r="BU150" i="67"/>
  <c r="BY150" i="67"/>
  <c r="CC150" i="67"/>
  <c r="MH150" i="67"/>
  <c r="LN150" i="67"/>
  <c r="ED150" i="67"/>
  <c r="EL150" i="67"/>
  <c r="ET150" i="67"/>
  <c r="FB150" i="67"/>
  <c r="DZ150" i="67"/>
  <c r="DC150" i="67"/>
  <c r="DG150" i="67"/>
  <c r="DK150" i="67"/>
  <c r="DO150" i="67"/>
  <c r="DS150" i="67"/>
  <c r="CI150" i="67"/>
  <c r="CM150" i="67"/>
  <c r="CQ150" i="67"/>
  <c r="CT150" i="67"/>
  <c r="CX150" i="67"/>
  <c r="BH150" i="67"/>
  <c r="BL150" i="67"/>
  <c r="BP150" i="67"/>
  <c r="BT150" i="67"/>
  <c r="BX150" i="67"/>
  <c r="CB150" i="67"/>
  <c r="ND150" i="67"/>
  <c r="IG150" i="67"/>
  <c r="FX150" i="67"/>
  <c r="CZ150" i="67"/>
  <c r="L150" i="67"/>
  <c r="P150" i="67"/>
  <c r="T150" i="67"/>
  <c r="X150" i="67"/>
  <c r="AB150" i="67"/>
  <c r="AF150" i="67"/>
  <c r="AJ150" i="67"/>
  <c r="AN150" i="67"/>
  <c r="AR150" i="67"/>
  <c r="AV150" i="67"/>
  <c r="AZ150" i="67"/>
  <c r="I150" i="67"/>
  <c r="Q150" i="67"/>
  <c r="Y150" i="67"/>
  <c r="AG150" i="67"/>
  <c r="AO150" i="67"/>
  <c r="AW150" i="67"/>
  <c r="HW150" i="67"/>
  <c r="FF150" i="67"/>
  <c r="CH150" i="67"/>
  <c r="K150" i="67"/>
  <c r="S150" i="67"/>
  <c r="AA150" i="67"/>
  <c r="AI150" i="67"/>
  <c r="AQ150" i="67"/>
  <c r="AY150" i="67"/>
  <c r="CG164" i="67"/>
  <c r="NG34" i="67"/>
  <c r="NF34" i="67"/>
  <c r="MI34" i="67"/>
  <c r="MM34" i="67"/>
  <c r="MQ34" i="67"/>
  <c r="MU34" i="67"/>
  <c r="MY34" i="67"/>
  <c r="MJ34" i="67"/>
  <c r="MN34" i="67"/>
  <c r="MR34" i="67"/>
  <c r="MV34" i="67"/>
  <c r="MZ34" i="67"/>
  <c r="LV34" i="67"/>
  <c r="LZ34" i="67"/>
  <c r="MD34" i="67"/>
  <c r="LW34" i="67"/>
  <c r="MA34" i="67"/>
  <c r="ME34" i="67"/>
  <c r="LP34" i="67"/>
  <c r="JX34" i="67"/>
  <c r="KB34" i="67"/>
  <c r="KG34" i="67"/>
  <c r="KL34" i="67"/>
  <c r="KP34" i="67"/>
  <c r="KT34" i="67"/>
  <c r="KX34" i="67"/>
  <c r="LB34" i="67"/>
  <c r="LF34" i="67"/>
  <c r="LJ34" i="67"/>
  <c r="LQ34" i="67"/>
  <c r="JY34" i="67"/>
  <c r="KD34" i="67"/>
  <c r="KH34" i="67"/>
  <c r="KM34" i="67"/>
  <c r="KQ34" i="67"/>
  <c r="KU34" i="67"/>
  <c r="KY34" i="67"/>
  <c r="LC34" i="67"/>
  <c r="LG34" i="67"/>
  <c r="JC34" i="67"/>
  <c r="JG34" i="67"/>
  <c r="JK34" i="67"/>
  <c r="JO34" i="67"/>
  <c r="JS34" i="67"/>
  <c r="JD34" i="67"/>
  <c r="JH34" i="67"/>
  <c r="JL34" i="67"/>
  <c r="JP34" i="67"/>
  <c r="II34" i="67"/>
  <c r="IM34" i="67"/>
  <c r="IQ34" i="67"/>
  <c r="IU34" i="67"/>
  <c r="HX34" i="67"/>
  <c r="IB34" i="67"/>
  <c r="HH34" i="67"/>
  <c r="HL34" i="67"/>
  <c r="HP34" i="67"/>
  <c r="HT34" i="67"/>
  <c r="IJ34" i="67"/>
  <c r="IN34" i="67"/>
  <c r="IR34" i="67"/>
  <c r="IV34" i="67"/>
  <c r="IW34" i="67"/>
  <c r="IA34" i="67"/>
  <c r="IE34" i="67"/>
  <c r="HI34" i="67"/>
  <c r="HM34" i="67"/>
  <c r="HQ34" i="67"/>
  <c r="HU34" i="67"/>
  <c r="GW34" i="67"/>
  <c r="HA34" i="67"/>
  <c r="FY34" i="67"/>
  <c r="GC34" i="67"/>
  <c r="GG34" i="67"/>
  <c r="GK34" i="67"/>
  <c r="GO34" i="67"/>
  <c r="FG34" i="67"/>
  <c r="FK34" i="67"/>
  <c r="FO34" i="67"/>
  <c r="FS34" i="67"/>
  <c r="EG34" i="67"/>
  <c r="EK34" i="67"/>
  <c r="EO34" i="67"/>
  <c r="ES34" i="67"/>
  <c r="EW34" i="67"/>
  <c r="FA34" i="67"/>
  <c r="DX34" i="67"/>
  <c r="GV34" i="67"/>
  <c r="GZ34" i="67"/>
  <c r="FZ34" i="67"/>
  <c r="GD34" i="67"/>
  <c r="GH34" i="67"/>
  <c r="GL34" i="67"/>
  <c r="GP34" i="67"/>
  <c r="FH34" i="67"/>
  <c r="FL34" i="67"/>
  <c r="FP34" i="67"/>
  <c r="EF34" i="67"/>
  <c r="EJ34" i="67"/>
  <c r="EN34" i="67"/>
  <c r="ER34" i="67"/>
  <c r="EV34" i="67"/>
  <c r="EZ34" i="67"/>
  <c r="FD34" i="67"/>
  <c r="DB34" i="67"/>
  <c r="DF34" i="67"/>
  <c r="DJ34" i="67"/>
  <c r="DN34" i="67"/>
  <c r="DR34" i="67"/>
  <c r="CL34" i="67"/>
  <c r="CP34" i="67"/>
  <c r="CW34" i="67"/>
  <c r="BG34" i="67"/>
  <c r="BK34" i="67"/>
  <c r="BO34" i="67"/>
  <c r="BS34" i="67"/>
  <c r="BW34" i="67"/>
  <c r="CA34" i="67"/>
  <c r="CE34" i="67"/>
  <c r="LT34" i="67"/>
  <c r="DY34" i="67"/>
  <c r="DC34" i="67"/>
  <c r="DG34" i="67"/>
  <c r="DK34" i="67"/>
  <c r="DO34" i="67"/>
  <c r="DS34" i="67"/>
  <c r="CI34" i="67"/>
  <c r="CM34" i="67"/>
  <c r="CQ34" i="67"/>
  <c r="CT34" i="67"/>
  <c r="CX34" i="67"/>
  <c r="BH34" i="67"/>
  <c r="BL34" i="67"/>
  <c r="BP34" i="67"/>
  <c r="BT34" i="67"/>
  <c r="BX34" i="67"/>
  <c r="CB34" i="67"/>
  <c r="ND34" i="67"/>
  <c r="IG34" i="67"/>
  <c r="FX34" i="67"/>
  <c r="CZ34" i="67"/>
  <c r="L34" i="67"/>
  <c r="P34" i="67"/>
  <c r="T34" i="67"/>
  <c r="X34" i="67"/>
  <c r="AB34" i="67"/>
  <c r="AF34" i="67"/>
  <c r="AJ34" i="67"/>
  <c r="AN34" i="67"/>
  <c r="AR34" i="67"/>
  <c r="AV34" i="67"/>
  <c r="AZ34" i="67"/>
  <c r="IZ34" i="67"/>
  <c r="GT34" i="67"/>
  <c r="DW34" i="67"/>
  <c r="BE34" i="67"/>
  <c r="K34" i="67"/>
  <c r="O34" i="67"/>
  <c r="S34" i="67"/>
  <c r="W34" i="67"/>
  <c r="AA34" i="67"/>
  <c r="AE34" i="67"/>
  <c r="AI34" i="67"/>
  <c r="AM34" i="67"/>
  <c r="AQ34" i="67"/>
  <c r="AU34" i="67"/>
  <c r="AY34" i="67"/>
  <c r="BC34" i="67"/>
  <c r="NE34" i="67"/>
  <c r="NI34" i="67"/>
  <c r="NH34" i="67"/>
  <c r="MK34" i="67"/>
  <c r="MO34" i="67"/>
  <c r="MS34" i="67"/>
  <c r="MW34" i="67"/>
  <c r="NA34" i="67"/>
  <c r="ML34" i="67"/>
  <c r="MP34" i="67"/>
  <c r="MT34" i="67"/>
  <c r="MX34" i="67"/>
  <c r="NB34" i="67"/>
  <c r="LX34" i="67"/>
  <c r="MB34" i="67"/>
  <c r="MF34" i="67"/>
  <c r="LU34" i="67"/>
  <c r="LY34" i="67"/>
  <c r="MC34" i="67"/>
  <c r="LR34" i="67"/>
  <c r="JZ34" i="67"/>
  <c r="KE34" i="67"/>
  <c r="KI34" i="67"/>
  <c r="KR34" i="67"/>
  <c r="KV34" i="67"/>
  <c r="KZ34" i="67"/>
  <c r="LD34" i="67"/>
  <c r="LH34" i="67"/>
  <c r="LO34" i="67"/>
  <c r="JV34" i="67"/>
  <c r="KA34" i="67"/>
  <c r="KF34" i="67"/>
  <c r="KK34" i="67"/>
  <c r="KO34" i="67"/>
  <c r="KS34" i="67"/>
  <c r="KW34" i="67"/>
  <c r="LA34" i="67"/>
  <c r="LE34" i="67"/>
  <c r="LI34" i="67"/>
  <c r="JE34" i="67"/>
  <c r="JI34" i="67"/>
  <c r="JM34" i="67"/>
  <c r="JQ34" i="67"/>
  <c r="JA34" i="67"/>
  <c r="JF34" i="67"/>
  <c r="JJ34" i="67"/>
  <c r="JN34" i="67"/>
  <c r="JR34" i="67"/>
  <c r="IK34" i="67"/>
  <c r="IO34" i="67"/>
  <c r="IS34" i="67"/>
  <c r="IX34" i="67"/>
  <c r="HZ34" i="67"/>
  <c r="ID34" i="67"/>
  <c r="HJ34" i="67"/>
  <c r="HN34" i="67"/>
  <c r="HR34" i="67"/>
  <c r="IH34" i="67"/>
  <c r="IL34" i="67"/>
  <c r="IP34" i="67"/>
  <c r="IT34" i="67"/>
  <c r="HY34" i="67"/>
  <c r="IC34" i="67"/>
  <c r="HG34" i="67"/>
  <c r="HK34" i="67"/>
  <c r="HO34" i="67"/>
  <c r="HS34" i="67"/>
  <c r="GU34" i="67"/>
  <c r="GY34" i="67"/>
  <c r="HC34" i="67"/>
  <c r="GA34" i="67"/>
  <c r="GE34" i="67"/>
  <c r="GI34" i="67"/>
  <c r="GM34" i="67"/>
  <c r="GQ34" i="67"/>
  <c r="FI34" i="67"/>
  <c r="FM34" i="67"/>
  <c r="FQ34" i="67"/>
  <c r="EE34" i="67"/>
  <c r="EI34" i="67"/>
  <c r="EM34" i="67"/>
  <c r="EQ34" i="67"/>
  <c r="EU34" i="67"/>
  <c r="EY34" i="67"/>
  <c r="FC34" i="67"/>
  <c r="DZ34" i="67"/>
  <c r="GX34" i="67"/>
  <c r="HB34" i="67"/>
  <c r="GB34" i="67"/>
  <c r="GF34" i="67"/>
  <c r="GJ34" i="67"/>
  <c r="GN34" i="67"/>
  <c r="GR34" i="67"/>
  <c r="FJ34" i="67"/>
  <c r="FN34" i="67"/>
  <c r="FR34" i="67"/>
  <c r="ED34" i="67"/>
  <c r="EH34" i="67"/>
  <c r="EL34" i="67"/>
  <c r="EP34" i="67"/>
  <c r="ET34" i="67"/>
  <c r="EX34" i="67"/>
  <c r="FB34" i="67"/>
  <c r="EA34" i="67"/>
  <c r="DD34" i="67"/>
  <c r="DH34" i="67"/>
  <c r="DL34" i="67"/>
  <c r="DP34" i="67"/>
  <c r="DT34" i="67"/>
  <c r="CJ34" i="67"/>
  <c r="CN34" i="67"/>
  <c r="CR34" i="67"/>
  <c r="CU34" i="67"/>
  <c r="CF34" i="67"/>
  <c r="BI34" i="67"/>
  <c r="BM34" i="67"/>
  <c r="BQ34" i="67"/>
  <c r="BU34" i="67"/>
  <c r="BY34" i="67"/>
  <c r="CC34" i="67"/>
  <c r="MH34" i="67"/>
  <c r="LN34" i="67"/>
  <c r="DA34" i="67"/>
  <c r="DE34" i="67"/>
  <c r="DI34" i="67"/>
  <c r="DM34" i="67"/>
  <c r="DQ34" i="67"/>
  <c r="DU34" i="67"/>
  <c r="CK34" i="67"/>
  <c r="CO34" i="67"/>
  <c r="CS34" i="67"/>
  <c r="CV34" i="67"/>
  <c r="BF34" i="67"/>
  <c r="BJ34" i="67"/>
  <c r="BN34" i="67"/>
  <c r="BR34" i="67"/>
  <c r="BV34" i="67"/>
  <c r="BZ34" i="67"/>
  <c r="CD34" i="67"/>
  <c r="JU34" i="67"/>
  <c r="HF34" i="67"/>
  <c r="EC34" i="67"/>
  <c r="J34" i="67"/>
  <c r="N34" i="67"/>
  <c r="R34" i="67"/>
  <c r="V34" i="67"/>
  <c r="Z34" i="67"/>
  <c r="AD34" i="67"/>
  <c r="AH34" i="67"/>
  <c r="AL34" i="67"/>
  <c r="AP34" i="67"/>
  <c r="AT34" i="67"/>
  <c r="AX34" i="67"/>
  <c r="BB34" i="67"/>
  <c r="HW34" i="67"/>
  <c r="FF34" i="67"/>
  <c r="CH34" i="67"/>
  <c r="I34" i="67"/>
  <c r="M34" i="67"/>
  <c r="Q34" i="67"/>
  <c r="U34" i="67"/>
  <c r="Y34" i="67"/>
  <c r="AC34" i="67"/>
  <c r="AG34" i="67"/>
  <c r="AK34" i="67"/>
  <c r="AO34" i="67"/>
  <c r="AS34" i="67"/>
  <c r="AW34" i="67"/>
  <c r="BA34" i="67"/>
  <c r="H34" i="67"/>
  <c r="BC52" i="67"/>
  <c r="AU52" i="67"/>
  <c r="AM52" i="67"/>
  <c r="AE52" i="67"/>
  <c r="W52" i="67"/>
  <c r="O52" i="67"/>
  <c r="CD52" i="67"/>
  <c r="BV52" i="67"/>
  <c r="AY52" i="67"/>
  <c r="AQ52" i="67"/>
  <c r="AI52" i="67"/>
  <c r="AA52" i="67"/>
  <c r="S52" i="67"/>
  <c r="K52" i="67"/>
  <c r="BZ52" i="67"/>
  <c r="BN52" i="67"/>
  <c r="BF52" i="67"/>
  <c r="AZ52" i="67"/>
  <c r="AR52" i="67"/>
  <c r="AJ52" i="67"/>
  <c r="AB52" i="67"/>
  <c r="T52" i="67"/>
  <c r="L52" i="67"/>
  <c r="CA52" i="67"/>
  <c r="BS52" i="67"/>
  <c r="BK52" i="67"/>
  <c r="CV52" i="67"/>
  <c r="CO52" i="67"/>
  <c r="DN52" i="67"/>
  <c r="DF52" i="67"/>
  <c r="DY52" i="67"/>
  <c r="EY52" i="67"/>
  <c r="EQ52" i="67"/>
  <c r="EI52" i="67"/>
  <c r="FS52" i="67"/>
  <c r="FK52" i="67"/>
  <c r="CW52" i="67"/>
  <c r="CP52" i="67"/>
  <c r="CZ52" i="67"/>
  <c r="DO52" i="67"/>
  <c r="DG52" i="67"/>
  <c r="DW52" i="67"/>
  <c r="FB52" i="67"/>
  <c r="ET52" i="67"/>
  <c r="EL52" i="67"/>
  <c r="ED52" i="67"/>
  <c r="FN52" i="67"/>
  <c r="FX52" i="67"/>
  <c r="GK52" i="67"/>
  <c r="GC52" i="67"/>
  <c r="HB52" i="67"/>
  <c r="HF52" i="67"/>
  <c r="HN52" i="67"/>
  <c r="IB52" i="67"/>
  <c r="GN52" i="67"/>
  <c r="GF52" i="67"/>
  <c r="HC52" i="67"/>
  <c r="GU52" i="67"/>
  <c r="HO52" i="67"/>
  <c r="HG52" i="67"/>
  <c r="IG52" i="67"/>
  <c r="HY52" i="67"/>
  <c r="IU52" i="67"/>
  <c r="IL52" i="67"/>
  <c r="JQ52" i="67"/>
  <c r="JI52" i="67"/>
  <c r="IW52" i="67"/>
  <c r="IR52" i="67"/>
  <c r="IK52" i="67"/>
  <c r="JP52" i="67"/>
  <c r="JH52" i="67"/>
  <c r="JU52" i="67"/>
  <c r="LC52" i="67"/>
  <c r="KU52" i="67"/>
  <c r="KM52" i="67"/>
  <c r="KD52" i="67"/>
  <c r="LJ52" i="67"/>
  <c r="LB52" i="67"/>
  <c r="KT52" i="67"/>
  <c r="KL52" i="67"/>
  <c r="KB52" i="67"/>
  <c r="LQ52" i="67"/>
  <c r="MA52" i="67"/>
  <c r="LR52" i="67"/>
  <c r="LZ52" i="67"/>
  <c r="MH52" i="67"/>
  <c r="MX52" i="67"/>
  <c r="MP52" i="67"/>
  <c r="NI52" i="67"/>
  <c r="MY52" i="67"/>
  <c r="MQ52" i="67"/>
  <c r="MI52" i="67"/>
  <c r="BR52" i="67"/>
  <c r="BJ52" i="67"/>
  <c r="I52" i="67"/>
  <c r="AV52" i="67"/>
  <c r="AN52" i="67"/>
  <c r="AF52" i="67"/>
  <c r="X52" i="67"/>
  <c r="P52" i="67"/>
  <c r="CE52" i="67"/>
  <c r="BW52" i="67"/>
  <c r="BO52" i="67"/>
  <c r="BG52" i="67"/>
  <c r="CS52" i="67"/>
  <c r="CK52" i="67"/>
  <c r="DR52" i="67"/>
  <c r="DJ52" i="67"/>
  <c r="DB52" i="67"/>
  <c r="FC52" i="67"/>
  <c r="EU52" i="67"/>
  <c r="EM52" i="67"/>
  <c r="EE52" i="67"/>
  <c r="FO52" i="67"/>
  <c r="FG52" i="67"/>
  <c r="CL52" i="67"/>
  <c r="DS52" i="67"/>
  <c r="DK52" i="67"/>
  <c r="DC52" i="67"/>
  <c r="DX52" i="67"/>
  <c r="EX52" i="67"/>
  <c r="EP52" i="67"/>
  <c r="EH52" i="67"/>
  <c r="FR52" i="67"/>
  <c r="FJ52" i="67"/>
  <c r="GO52" i="67"/>
  <c r="GG52" i="67"/>
  <c r="FY52" i="67"/>
  <c r="GX52" i="67"/>
  <c r="HR52" i="67"/>
  <c r="HJ52" i="67"/>
  <c r="GR52" i="67"/>
  <c r="GJ52" i="67"/>
  <c r="GB52" i="67"/>
  <c r="GY52" i="67"/>
  <c r="HS52" i="67"/>
  <c r="HK52" i="67"/>
  <c r="ID52" i="67"/>
  <c r="IC52" i="67"/>
  <c r="IQ52" i="67"/>
  <c r="IH52" i="67"/>
  <c r="JM52" i="67"/>
  <c r="JE52" i="67"/>
  <c r="IV52" i="67"/>
  <c r="IN52" i="67"/>
  <c r="IZ52" i="67"/>
  <c r="JL52" i="67"/>
  <c r="JD52" i="67"/>
  <c r="LG52" i="67"/>
  <c r="KY52" i="67"/>
  <c r="KQ52" i="67"/>
  <c r="KH52" i="67"/>
  <c r="JY52" i="67"/>
  <c r="LF52" i="67"/>
  <c r="KX52" i="67"/>
  <c r="KP52" i="67"/>
  <c r="KG52" i="67"/>
  <c r="JX52" i="67"/>
  <c r="ME52" i="67"/>
  <c r="LW52" i="67"/>
  <c r="MD52" i="67"/>
  <c r="LV52" i="67"/>
  <c r="NB52" i="67"/>
  <c r="MT52" i="67"/>
  <c r="ML52" i="67"/>
  <c r="NE52" i="67"/>
  <c r="MU52" i="67"/>
  <c r="MM52" i="67"/>
  <c r="NH52" i="67"/>
  <c r="BA52" i="67"/>
  <c r="AS52" i="67"/>
  <c r="AK52" i="67"/>
  <c r="AC52" i="67"/>
  <c r="U52" i="67"/>
  <c r="M52" i="67"/>
  <c r="CB52" i="67"/>
  <c r="BT52" i="67"/>
  <c r="BL52" i="67"/>
  <c r="BB52" i="67"/>
  <c r="AT52" i="67"/>
  <c r="AL52" i="67"/>
  <c r="AD52" i="67"/>
  <c r="V52" i="67"/>
  <c r="N52" i="67"/>
  <c r="CC52" i="67"/>
  <c r="BU52" i="67"/>
  <c r="BM52" i="67"/>
  <c r="CX52" i="67"/>
  <c r="CQ52" i="67"/>
  <c r="CI52" i="67"/>
  <c r="DP52" i="67"/>
  <c r="DH52" i="67"/>
  <c r="EA52" i="67"/>
  <c r="FA52" i="67"/>
  <c r="ES52" i="67"/>
  <c r="EK52" i="67"/>
  <c r="FF52" i="67"/>
  <c r="FM52" i="67"/>
  <c r="CH52" i="67"/>
  <c r="CR52" i="67"/>
  <c r="CJ52" i="67"/>
  <c r="DQ52" i="67"/>
  <c r="DI52" i="67"/>
  <c r="DA52" i="67"/>
  <c r="FD52" i="67"/>
  <c r="EV52" i="67"/>
  <c r="EN52" i="67"/>
  <c r="EF52" i="67"/>
  <c r="FP52" i="67"/>
  <c r="FH52" i="67"/>
  <c r="GM52" i="67"/>
  <c r="GE52" i="67"/>
  <c r="GT52" i="67"/>
  <c r="GV52" i="67"/>
  <c r="HP52" i="67"/>
  <c r="HH52" i="67"/>
  <c r="GP52" i="67"/>
  <c r="GH52" i="67"/>
  <c r="FZ52" i="67"/>
  <c r="GW52" i="67"/>
  <c r="HQ52" i="67"/>
  <c r="HI52" i="67"/>
  <c r="HZ52" i="67"/>
  <c r="IA52" i="67"/>
  <c r="IO52" i="67"/>
  <c r="JS52" i="67"/>
  <c r="JK52" i="67"/>
  <c r="JC52" i="67"/>
  <c r="IT52" i="67"/>
  <c r="IM52" i="67"/>
  <c r="JR52" i="67"/>
  <c r="JJ52" i="67"/>
  <c r="JA52" i="67"/>
  <c r="LE52" i="67"/>
  <c r="KW52" i="67"/>
  <c r="KO52" i="67"/>
  <c r="KF52" i="67"/>
  <c r="JV52" i="67"/>
  <c r="LD52" i="67"/>
  <c r="KV52" i="67"/>
  <c r="KE52" i="67"/>
  <c r="LN52" i="67"/>
  <c r="MC52" i="67"/>
  <c r="LU52" i="67"/>
  <c r="MB52" i="67"/>
  <c r="MZ52" i="67"/>
  <c r="MR52" i="67"/>
  <c r="MJ52" i="67"/>
  <c r="NA52" i="67"/>
  <c r="MS52" i="67"/>
  <c r="MK52" i="67"/>
  <c r="NF52" i="67"/>
  <c r="J52" i="67"/>
  <c r="AW52" i="67"/>
  <c r="AO52" i="67"/>
  <c r="AG52" i="67"/>
  <c r="Y52" i="67"/>
  <c r="Q52" i="67"/>
  <c r="CF52" i="67"/>
  <c r="BX52" i="67"/>
  <c r="BP52" i="67"/>
  <c r="BH52" i="67"/>
  <c r="AX52" i="67"/>
  <c r="AP52" i="67"/>
  <c r="AH52" i="67"/>
  <c r="Z52" i="67"/>
  <c r="R52" i="67"/>
  <c r="BE52" i="67"/>
  <c r="BY52" i="67"/>
  <c r="BQ52" i="67"/>
  <c r="BI52" i="67"/>
  <c r="CT52" i="67"/>
  <c r="CM52" i="67"/>
  <c r="DT52" i="67"/>
  <c r="DL52" i="67"/>
  <c r="DD52" i="67"/>
  <c r="EC52" i="67"/>
  <c r="EW52" i="67"/>
  <c r="EO52" i="67"/>
  <c r="EG52" i="67"/>
  <c r="FQ52" i="67"/>
  <c r="FI52" i="67"/>
  <c r="CU52" i="67"/>
  <c r="CN52" i="67"/>
  <c r="DU52" i="67"/>
  <c r="DM52" i="67"/>
  <c r="DE52" i="67"/>
  <c r="DZ52" i="67"/>
  <c r="EZ52" i="67"/>
  <c r="ER52" i="67"/>
  <c r="EJ52" i="67"/>
  <c r="FL52" i="67"/>
  <c r="GQ52" i="67"/>
  <c r="GI52" i="67"/>
  <c r="GA52" i="67"/>
  <c r="GZ52" i="67"/>
  <c r="HT52" i="67"/>
  <c r="HL52" i="67"/>
  <c r="HX52" i="67"/>
  <c r="GL52" i="67"/>
  <c r="GD52" i="67"/>
  <c r="HA52" i="67"/>
  <c r="HU52" i="67"/>
  <c r="HM52" i="67"/>
  <c r="HW52" i="67"/>
  <c r="IE52" i="67"/>
  <c r="IX52" i="67"/>
  <c r="IS52" i="67"/>
  <c r="IJ52" i="67"/>
  <c r="JO52" i="67"/>
  <c r="JG52" i="67"/>
  <c r="IP52" i="67"/>
  <c r="II52" i="67"/>
  <c r="JN52" i="67"/>
  <c r="JF52" i="67"/>
  <c r="LI52" i="67"/>
  <c r="LA52" i="67"/>
  <c r="KS52" i="67"/>
  <c r="KK52" i="67"/>
  <c r="KA52" i="67"/>
  <c r="LH52" i="67"/>
  <c r="KZ52" i="67"/>
  <c r="KR52" i="67"/>
  <c r="KI52" i="67"/>
  <c r="JZ52" i="67"/>
  <c r="LO52" i="67"/>
  <c r="LT52" i="67"/>
  <c r="LY52" i="67"/>
  <c r="LP52" i="67"/>
  <c r="MF52" i="67"/>
  <c r="LX52" i="67"/>
  <c r="MV52" i="67"/>
  <c r="MN52" i="67"/>
  <c r="NG52" i="67"/>
  <c r="MW52" i="67"/>
  <c r="MO52" i="67"/>
  <c r="ND52" i="67"/>
  <c r="H52" i="67"/>
  <c r="J61" i="67"/>
  <c r="BC61" i="67"/>
  <c r="AY61" i="67"/>
  <c r="AU61" i="67"/>
  <c r="AQ61" i="67"/>
  <c r="AM61" i="67"/>
  <c r="AI61" i="67"/>
  <c r="AE61" i="67"/>
  <c r="AA61" i="67"/>
  <c r="W61" i="67"/>
  <c r="S61" i="67"/>
  <c r="O61" i="67"/>
  <c r="K61" i="67"/>
  <c r="CD61" i="67"/>
  <c r="BZ61" i="67"/>
  <c r="BV61" i="67"/>
  <c r="BR61" i="67"/>
  <c r="BN61" i="67"/>
  <c r="BJ61" i="67"/>
  <c r="BF61" i="67"/>
  <c r="CW61" i="67"/>
  <c r="CP61" i="67"/>
  <c r="CL61" i="67"/>
  <c r="DT61" i="67"/>
  <c r="DP61" i="67"/>
  <c r="DL61" i="67"/>
  <c r="DH61" i="67"/>
  <c r="DD61" i="67"/>
  <c r="DW61" i="67"/>
  <c r="FB61" i="67"/>
  <c r="EX61" i="67"/>
  <c r="ET61" i="67"/>
  <c r="EP61" i="67"/>
  <c r="EL61" i="67"/>
  <c r="EH61" i="67"/>
  <c r="ED61" i="67"/>
  <c r="FQ61" i="67"/>
  <c r="FM61" i="67"/>
  <c r="FI61" i="67"/>
  <c r="CX61" i="67"/>
  <c r="CT61" i="67"/>
  <c r="CQ61" i="67"/>
  <c r="CM61" i="67"/>
  <c r="CI61" i="67"/>
  <c r="EC61" i="67"/>
  <c r="FR61" i="67"/>
  <c r="FN61" i="67"/>
  <c r="FJ61" i="67"/>
  <c r="GQ61" i="67"/>
  <c r="GM61" i="67"/>
  <c r="GI61" i="67"/>
  <c r="GE61" i="67"/>
  <c r="GA61" i="67"/>
  <c r="HC61" i="67"/>
  <c r="GY61" i="67"/>
  <c r="GU61" i="67"/>
  <c r="HS61" i="67"/>
  <c r="HO61" i="67"/>
  <c r="HK61" i="67"/>
  <c r="HG61" i="67"/>
  <c r="HX61" i="67"/>
  <c r="IH61" i="67"/>
  <c r="GR61" i="67"/>
  <c r="GN61" i="67"/>
  <c r="GJ61" i="67"/>
  <c r="GF61" i="67"/>
  <c r="GB61" i="67"/>
  <c r="GT61" i="67"/>
  <c r="HT61" i="67"/>
  <c r="HP61" i="67"/>
  <c r="HL61" i="67"/>
  <c r="HH61" i="67"/>
  <c r="IQ61" i="67"/>
  <c r="IT61" i="67"/>
  <c r="IP61" i="67"/>
  <c r="IM61" i="67"/>
  <c r="II61" i="67"/>
  <c r="LJ61" i="67"/>
  <c r="LF61" i="67"/>
  <c r="LB61" i="67"/>
  <c r="KX61" i="67"/>
  <c r="KT61" i="67"/>
  <c r="KP61" i="67"/>
  <c r="KL61" i="67"/>
  <c r="KG61" i="67"/>
  <c r="KB61" i="67"/>
  <c r="JX61" i="67"/>
  <c r="LT61" i="67"/>
  <c r="MY61" i="67"/>
  <c r="MU61" i="67"/>
  <c r="MQ61" i="67"/>
  <c r="MM61" i="67"/>
  <c r="MI61" i="67"/>
  <c r="ND61" i="67"/>
  <c r="NG61" i="67"/>
  <c r="AZ61" i="67"/>
  <c r="AV61" i="67"/>
  <c r="AR61" i="67"/>
  <c r="AN61" i="67"/>
  <c r="AJ61" i="67"/>
  <c r="AF61" i="67"/>
  <c r="AB61" i="67"/>
  <c r="X61" i="67"/>
  <c r="T61" i="67"/>
  <c r="P61" i="67"/>
  <c r="L61" i="67"/>
  <c r="CE61" i="67"/>
  <c r="CA61" i="67"/>
  <c r="BW61" i="67"/>
  <c r="BS61" i="67"/>
  <c r="BO61" i="67"/>
  <c r="BK61" i="67"/>
  <c r="BG61" i="67"/>
  <c r="CZ61" i="67"/>
  <c r="DY61" i="67"/>
  <c r="DS61" i="67"/>
  <c r="DO61" i="67"/>
  <c r="DK61" i="67"/>
  <c r="DG61" i="67"/>
  <c r="DC61" i="67"/>
  <c r="DZ61" i="67"/>
  <c r="FA61" i="67"/>
  <c r="EW61" i="67"/>
  <c r="ES61" i="67"/>
  <c r="EO61" i="67"/>
  <c r="EK61" i="67"/>
  <c r="EG61" i="67"/>
  <c r="FF61" i="67"/>
  <c r="IO61" i="67"/>
  <c r="GZ61" i="67"/>
  <c r="GV61" i="67"/>
  <c r="ID61" i="67"/>
  <c r="IE61" i="67"/>
  <c r="IA61" i="67"/>
  <c r="IG61" i="67"/>
  <c r="JS61" i="67"/>
  <c r="JO61" i="67"/>
  <c r="JK61" i="67"/>
  <c r="JG61" i="67"/>
  <c r="JC61" i="67"/>
  <c r="JR61" i="67"/>
  <c r="JN61" i="67"/>
  <c r="JJ61" i="67"/>
  <c r="JF61" i="67"/>
  <c r="JA61" i="67"/>
  <c r="LG61" i="67"/>
  <c r="LC61" i="67"/>
  <c r="KY61" i="67"/>
  <c r="KU61" i="67"/>
  <c r="KQ61" i="67"/>
  <c r="KM61" i="67"/>
  <c r="KH61" i="67"/>
  <c r="KD61" i="67"/>
  <c r="JY61" i="67"/>
  <c r="LO61" i="67"/>
  <c r="ME61" i="67"/>
  <c r="MA61" i="67"/>
  <c r="LW61" i="67"/>
  <c r="LN61" i="67"/>
  <c r="LP61" i="67"/>
  <c r="MD61" i="67"/>
  <c r="LZ61" i="67"/>
  <c r="LV61" i="67"/>
  <c r="NB61" i="67"/>
  <c r="MX61" i="67"/>
  <c r="MT61" i="67"/>
  <c r="MP61" i="67"/>
  <c r="ML61" i="67"/>
  <c r="NF61" i="67"/>
  <c r="I61" i="67"/>
  <c r="BA61" i="67"/>
  <c r="AW61" i="67"/>
  <c r="AS61" i="67"/>
  <c r="AO61" i="67"/>
  <c r="AK61" i="67"/>
  <c r="AG61" i="67"/>
  <c r="AC61" i="67"/>
  <c r="Y61" i="67"/>
  <c r="U61" i="67"/>
  <c r="Q61" i="67"/>
  <c r="M61" i="67"/>
  <c r="CF61" i="67"/>
  <c r="CB61" i="67"/>
  <c r="BX61" i="67"/>
  <c r="BT61" i="67"/>
  <c r="BP61" i="67"/>
  <c r="BL61" i="67"/>
  <c r="BH61" i="67"/>
  <c r="CH61" i="67"/>
  <c r="CU61" i="67"/>
  <c r="CR61" i="67"/>
  <c r="CN61" i="67"/>
  <c r="CJ61" i="67"/>
  <c r="DR61" i="67"/>
  <c r="DN61" i="67"/>
  <c r="DJ61" i="67"/>
  <c r="DF61" i="67"/>
  <c r="DB61" i="67"/>
  <c r="FD61" i="67"/>
  <c r="EZ61" i="67"/>
  <c r="EV61" i="67"/>
  <c r="ER61" i="67"/>
  <c r="EN61" i="67"/>
  <c r="EJ61" i="67"/>
  <c r="EF61" i="67"/>
  <c r="FS61" i="67"/>
  <c r="FO61" i="67"/>
  <c r="FK61" i="67"/>
  <c r="FG61" i="67"/>
  <c r="CV61" i="67"/>
  <c r="CS61" i="67"/>
  <c r="CO61" i="67"/>
  <c r="CK61" i="67"/>
  <c r="FP61" i="67"/>
  <c r="FL61" i="67"/>
  <c r="FH61" i="67"/>
  <c r="GO61" i="67"/>
  <c r="GK61" i="67"/>
  <c r="GG61" i="67"/>
  <c r="GC61" i="67"/>
  <c r="FY61" i="67"/>
  <c r="HA61" i="67"/>
  <c r="GW61" i="67"/>
  <c r="HU61" i="67"/>
  <c r="HQ61" i="67"/>
  <c r="HM61" i="67"/>
  <c r="HI61" i="67"/>
  <c r="IX61" i="67"/>
  <c r="IS61" i="67"/>
  <c r="FX61" i="67"/>
  <c r="GP61" i="67"/>
  <c r="GL61" i="67"/>
  <c r="GH61" i="67"/>
  <c r="GD61" i="67"/>
  <c r="FZ61" i="67"/>
  <c r="HR61" i="67"/>
  <c r="HN61" i="67"/>
  <c r="HJ61" i="67"/>
  <c r="HW61" i="67"/>
  <c r="HZ61" i="67"/>
  <c r="IJ61" i="67"/>
  <c r="IW61" i="67"/>
  <c r="IV61" i="67"/>
  <c r="IR61" i="67"/>
  <c r="IN61" i="67"/>
  <c r="IK61" i="67"/>
  <c r="JQ61" i="67"/>
  <c r="JM61" i="67"/>
  <c r="JI61" i="67"/>
  <c r="JE61" i="67"/>
  <c r="JU61" i="67"/>
  <c r="LI61" i="67"/>
  <c r="LE61" i="67"/>
  <c r="LA61" i="67"/>
  <c r="KW61" i="67"/>
  <c r="KS61" i="67"/>
  <c r="KO61" i="67"/>
  <c r="KK61" i="67"/>
  <c r="KF61" i="67"/>
  <c r="KA61" i="67"/>
  <c r="JV61" i="67"/>
  <c r="LH61" i="67"/>
  <c r="LD61" i="67"/>
  <c r="KZ61" i="67"/>
  <c r="KV61" i="67"/>
  <c r="KR61" i="67"/>
  <c r="KI61" i="67"/>
  <c r="KE61" i="67"/>
  <c r="JZ61" i="67"/>
  <c r="LQ61" i="67"/>
  <c r="LR61" i="67"/>
  <c r="NA61" i="67"/>
  <c r="MW61" i="67"/>
  <c r="MS61" i="67"/>
  <c r="MO61" i="67"/>
  <c r="MK61" i="67"/>
  <c r="MH61" i="67"/>
  <c r="NI61" i="67"/>
  <c r="NE61" i="67"/>
  <c r="H61" i="67"/>
  <c r="BB61" i="67"/>
  <c r="AX61" i="67"/>
  <c r="AT61" i="67"/>
  <c r="AP61" i="67"/>
  <c r="AL61" i="67"/>
  <c r="AH61" i="67"/>
  <c r="AD61" i="67"/>
  <c r="Z61" i="67"/>
  <c r="V61" i="67"/>
  <c r="R61" i="67"/>
  <c r="N61" i="67"/>
  <c r="BE61" i="67"/>
  <c r="CC61" i="67"/>
  <c r="BY61" i="67"/>
  <c r="BU61" i="67"/>
  <c r="BQ61" i="67"/>
  <c r="BM61" i="67"/>
  <c r="BI61" i="67"/>
  <c r="EA61" i="67"/>
  <c r="DU61" i="67"/>
  <c r="DQ61" i="67"/>
  <c r="DM61" i="67"/>
  <c r="DI61" i="67"/>
  <c r="DE61" i="67"/>
  <c r="DA61" i="67"/>
  <c r="DX61" i="67"/>
  <c r="FC61" i="67"/>
  <c r="EY61" i="67"/>
  <c r="EU61" i="67"/>
  <c r="EQ61" i="67"/>
  <c r="EM61" i="67"/>
  <c r="EI61" i="67"/>
  <c r="EE61" i="67"/>
  <c r="IB61" i="67"/>
  <c r="IL61" i="67"/>
  <c r="HB61" i="67"/>
  <c r="GX61" i="67"/>
  <c r="HF61" i="67"/>
  <c r="IU61" i="67"/>
  <c r="IC61" i="67"/>
  <c r="HY61" i="67"/>
  <c r="IZ61" i="67"/>
  <c r="JP61" i="67"/>
  <c r="JL61" i="67"/>
  <c r="JH61" i="67"/>
  <c r="JD61" i="67"/>
  <c r="MC61" i="67"/>
  <c r="LY61" i="67"/>
  <c r="LU61" i="67"/>
  <c r="MF61" i="67"/>
  <c r="MB61" i="67"/>
  <c r="LX61" i="67"/>
  <c r="MZ61" i="67"/>
  <c r="MV61" i="67"/>
  <c r="MR61" i="67"/>
  <c r="MN61" i="67"/>
  <c r="MJ61" i="67"/>
  <c r="NH61" i="67"/>
  <c r="H74" i="67"/>
  <c r="NG74" i="67"/>
  <c r="NF74" i="67"/>
  <c r="MJ74" i="67"/>
  <c r="MN74" i="67"/>
  <c r="MR74" i="67"/>
  <c r="MV74" i="67"/>
  <c r="MZ74" i="67"/>
  <c r="MI74" i="67"/>
  <c r="MM74" i="67"/>
  <c r="MQ74" i="67"/>
  <c r="MU74" i="67"/>
  <c r="MY74" i="67"/>
  <c r="LV74" i="67"/>
  <c r="LZ74" i="67"/>
  <c r="MD74" i="67"/>
  <c r="LW74" i="67"/>
  <c r="MA74" i="67"/>
  <c r="ME74" i="67"/>
  <c r="LP74" i="67"/>
  <c r="LO74" i="67"/>
  <c r="JX74" i="67"/>
  <c r="KB74" i="67"/>
  <c r="KG74" i="67"/>
  <c r="KL74" i="67"/>
  <c r="KP74" i="67"/>
  <c r="KT74" i="67"/>
  <c r="KX74" i="67"/>
  <c r="LB74" i="67"/>
  <c r="LF74" i="67"/>
  <c r="LJ74" i="67"/>
  <c r="JE74" i="67"/>
  <c r="JI74" i="67"/>
  <c r="JM74" i="67"/>
  <c r="JQ74" i="67"/>
  <c r="JV74" i="67"/>
  <c r="KA74" i="67"/>
  <c r="KF74" i="67"/>
  <c r="KK74" i="67"/>
  <c r="KO74" i="67"/>
  <c r="KS74" i="67"/>
  <c r="KW74" i="67"/>
  <c r="LA74" i="67"/>
  <c r="LE74" i="67"/>
  <c r="LI74" i="67"/>
  <c r="JD74" i="67"/>
  <c r="JH74" i="67"/>
  <c r="JL74" i="67"/>
  <c r="JP74" i="67"/>
  <c r="II74" i="67"/>
  <c r="IM74" i="67"/>
  <c r="IQ74" i="67"/>
  <c r="IU74" i="67"/>
  <c r="HX74" i="67"/>
  <c r="IB74" i="67"/>
  <c r="HH74" i="67"/>
  <c r="HL74" i="67"/>
  <c r="HP74" i="67"/>
  <c r="HT74" i="67"/>
  <c r="IJ74" i="67"/>
  <c r="IN74" i="67"/>
  <c r="IR74" i="67"/>
  <c r="IV74" i="67"/>
  <c r="IW74" i="67"/>
  <c r="IA74" i="67"/>
  <c r="IE74" i="67"/>
  <c r="HI74" i="67"/>
  <c r="HM74" i="67"/>
  <c r="HQ74" i="67"/>
  <c r="HU74" i="67"/>
  <c r="GW74" i="67"/>
  <c r="HA74" i="67"/>
  <c r="FY74" i="67"/>
  <c r="GC74" i="67"/>
  <c r="GG74" i="67"/>
  <c r="GK74" i="67"/>
  <c r="GO74" i="67"/>
  <c r="FG74" i="67"/>
  <c r="FK74" i="67"/>
  <c r="FO74" i="67"/>
  <c r="FS74" i="67"/>
  <c r="EG74" i="67"/>
  <c r="EK74" i="67"/>
  <c r="EO74" i="67"/>
  <c r="ES74" i="67"/>
  <c r="EW74" i="67"/>
  <c r="FA74" i="67"/>
  <c r="GV74" i="67"/>
  <c r="GZ74" i="67"/>
  <c r="FZ74" i="67"/>
  <c r="GD74" i="67"/>
  <c r="GH74" i="67"/>
  <c r="GL74" i="67"/>
  <c r="GP74" i="67"/>
  <c r="FH74" i="67"/>
  <c r="FL74" i="67"/>
  <c r="FP74" i="67"/>
  <c r="EF74" i="67"/>
  <c r="EJ74" i="67"/>
  <c r="EN74" i="67"/>
  <c r="ER74" i="67"/>
  <c r="EV74" i="67"/>
  <c r="EZ74" i="67"/>
  <c r="FD74" i="67"/>
  <c r="EA74" i="67"/>
  <c r="DD74" i="67"/>
  <c r="DH74" i="67"/>
  <c r="DL74" i="67"/>
  <c r="DP74" i="67"/>
  <c r="DT74" i="67"/>
  <c r="CJ74" i="67"/>
  <c r="CN74" i="67"/>
  <c r="CR74" i="67"/>
  <c r="CU74" i="67"/>
  <c r="CF74" i="67"/>
  <c r="BI74" i="67"/>
  <c r="BM74" i="67"/>
  <c r="BQ74" i="67"/>
  <c r="BU74" i="67"/>
  <c r="BY74" i="67"/>
  <c r="CC74" i="67"/>
  <c r="MH74" i="67"/>
  <c r="LN74" i="67"/>
  <c r="DX74" i="67"/>
  <c r="DA74" i="67"/>
  <c r="DE74" i="67"/>
  <c r="DI74" i="67"/>
  <c r="DM74" i="67"/>
  <c r="DQ74" i="67"/>
  <c r="DU74" i="67"/>
  <c r="CK74" i="67"/>
  <c r="CO74" i="67"/>
  <c r="CS74" i="67"/>
  <c r="CV74" i="67"/>
  <c r="BF74" i="67"/>
  <c r="BJ74" i="67"/>
  <c r="BN74" i="67"/>
  <c r="BR74" i="67"/>
  <c r="BV74" i="67"/>
  <c r="BZ74" i="67"/>
  <c r="CD74" i="67"/>
  <c r="JU74" i="67"/>
  <c r="HF74" i="67"/>
  <c r="EC74" i="67"/>
  <c r="J74" i="67"/>
  <c r="N74" i="67"/>
  <c r="R74" i="67"/>
  <c r="V74" i="67"/>
  <c r="Z74" i="67"/>
  <c r="AD74" i="67"/>
  <c r="AH74" i="67"/>
  <c r="AL74" i="67"/>
  <c r="AP74" i="67"/>
  <c r="AT74" i="67"/>
  <c r="AX74" i="67"/>
  <c r="BB74" i="67"/>
  <c r="GT74" i="67"/>
  <c r="DW74" i="67"/>
  <c r="BE74" i="67"/>
  <c r="K74" i="67"/>
  <c r="O74" i="67"/>
  <c r="S74" i="67"/>
  <c r="W74" i="67"/>
  <c r="AA74" i="67"/>
  <c r="AE74" i="67"/>
  <c r="AI74" i="67"/>
  <c r="AM74" i="67"/>
  <c r="AQ74" i="67"/>
  <c r="AU74" i="67"/>
  <c r="AY74" i="67"/>
  <c r="BC74" i="67"/>
  <c r="NE74" i="67"/>
  <c r="NI74" i="67"/>
  <c r="NH74" i="67"/>
  <c r="ML74" i="67"/>
  <c r="MP74" i="67"/>
  <c r="MT74" i="67"/>
  <c r="MX74" i="67"/>
  <c r="NB74" i="67"/>
  <c r="MK74" i="67"/>
  <c r="MO74" i="67"/>
  <c r="MS74" i="67"/>
  <c r="MW74" i="67"/>
  <c r="NA74" i="67"/>
  <c r="LX74" i="67"/>
  <c r="MB74" i="67"/>
  <c r="MF74" i="67"/>
  <c r="LU74" i="67"/>
  <c r="LY74" i="67"/>
  <c r="MC74" i="67"/>
  <c r="LR74" i="67"/>
  <c r="LQ74" i="67"/>
  <c r="JZ74" i="67"/>
  <c r="KE74" i="67"/>
  <c r="KI74" i="67"/>
  <c r="KR74" i="67"/>
  <c r="KV74" i="67"/>
  <c r="KZ74" i="67"/>
  <c r="LD74" i="67"/>
  <c r="LH74" i="67"/>
  <c r="JC74" i="67"/>
  <c r="JG74" i="67"/>
  <c r="JK74" i="67"/>
  <c r="JO74" i="67"/>
  <c r="JS74" i="67"/>
  <c r="JY74" i="67"/>
  <c r="KD74" i="67"/>
  <c r="KH74" i="67"/>
  <c r="KM74" i="67"/>
  <c r="KQ74" i="67"/>
  <c r="KU74" i="67"/>
  <c r="KY74" i="67"/>
  <c r="LC74" i="67"/>
  <c r="LG74" i="67"/>
  <c r="JA74" i="67"/>
  <c r="JF74" i="67"/>
  <c r="JJ74" i="67"/>
  <c r="JN74" i="67"/>
  <c r="JR74" i="67"/>
  <c r="IK74" i="67"/>
  <c r="IO74" i="67"/>
  <c r="IS74" i="67"/>
  <c r="IX74" i="67"/>
  <c r="HZ74" i="67"/>
  <c r="ID74" i="67"/>
  <c r="HJ74" i="67"/>
  <c r="HN74" i="67"/>
  <c r="HR74" i="67"/>
  <c r="IH74" i="67"/>
  <c r="IL74" i="67"/>
  <c r="IP74" i="67"/>
  <c r="IT74" i="67"/>
  <c r="HY74" i="67"/>
  <c r="IC74" i="67"/>
  <c r="HG74" i="67"/>
  <c r="HK74" i="67"/>
  <c r="HO74" i="67"/>
  <c r="HS74" i="67"/>
  <c r="GU74" i="67"/>
  <c r="GY74" i="67"/>
  <c r="HC74" i="67"/>
  <c r="GA74" i="67"/>
  <c r="GE74" i="67"/>
  <c r="GI74" i="67"/>
  <c r="GM74" i="67"/>
  <c r="GQ74" i="67"/>
  <c r="FI74" i="67"/>
  <c r="FM74" i="67"/>
  <c r="FQ74" i="67"/>
  <c r="EE74" i="67"/>
  <c r="EI74" i="67"/>
  <c r="EM74" i="67"/>
  <c r="EQ74" i="67"/>
  <c r="EU74" i="67"/>
  <c r="EY74" i="67"/>
  <c r="FC74" i="67"/>
  <c r="GX74" i="67"/>
  <c r="HB74" i="67"/>
  <c r="GB74" i="67"/>
  <c r="GF74" i="67"/>
  <c r="GJ74" i="67"/>
  <c r="GN74" i="67"/>
  <c r="GR74" i="67"/>
  <c r="FJ74" i="67"/>
  <c r="FN74" i="67"/>
  <c r="FR74" i="67"/>
  <c r="ED74" i="67"/>
  <c r="EH74" i="67"/>
  <c r="EL74" i="67"/>
  <c r="EP74" i="67"/>
  <c r="ET74" i="67"/>
  <c r="EX74" i="67"/>
  <c r="FB74" i="67"/>
  <c r="DY74" i="67"/>
  <c r="DB74" i="67"/>
  <c r="DF74" i="67"/>
  <c r="DJ74" i="67"/>
  <c r="DN74" i="67"/>
  <c r="DR74" i="67"/>
  <c r="CL74" i="67"/>
  <c r="CP74" i="67"/>
  <c r="CW74" i="67"/>
  <c r="BG74" i="67"/>
  <c r="BK74" i="67"/>
  <c r="BO74" i="67"/>
  <c r="BS74" i="67"/>
  <c r="BW74" i="67"/>
  <c r="CA74" i="67"/>
  <c r="CE74" i="67"/>
  <c r="LT74" i="67"/>
  <c r="IZ74" i="67"/>
  <c r="DZ74" i="67"/>
  <c r="DC74" i="67"/>
  <c r="DG74" i="67"/>
  <c r="DK74" i="67"/>
  <c r="DO74" i="67"/>
  <c r="DS74" i="67"/>
  <c r="CI74" i="67"/>
  <c r="CM74" i="67"/>
  <c r="CQ74" i="67"/>
  <c r="CT74" i="67"/>
  <c r="CX74" i="67"/>
  <c r="BH74" i="67"/>
  <c r="BL74" i="67"/>
  <c r="BP74" i="67"/>
  <c r="BT74" i="67"/>
  <c r="BX74" i="67"/>
  <c r="CB74" i="67"/>
  <c r="ND74" i="67"/>
  <c r="IG74" i="67"/>
  <c r="FX74" i="67"/>
  <c r="CZ74" i="67"/>
  <c r="L74" i="67"/>
  <c r="P74" i="67"/>
  <c r="T74" i="67"/>
  <c r="X74" i="67"/>
  <c r="AB74" i="67"/>
  <c r="AF74" i="67"/>
  <c r="AJ74" i="67"/>
  <c r="AN74" i="67"/>
  <c r="AR74" i="67"/>
  <c r="AV74" i="67"/>
  <c r="AZ74" i="67"/>
  <c r="HW74" i="67"/>
  <c r="FF74" i="67"/>
  <c r="CH74" i="67"/>
  <c r="I74" i="67"/>
  <c r="M74" i="67"/>
  <c r="Q74" i="67"/>
  <c r="U74" i="67"/>
  <c r="Y74" i="67"/>
  <c r="AC74" i="67"/>
  <c r="AG74" i="67"/>
  <c r="AK74" i="67"/>
  <c r="AO74" i="67"/>
  <c r="AS74" i="67"/>
  <c r="AW74" i="67"/>
  <c r="BA74" i="67"/>
  <c r="AZ87" i="67"/>
  <c r="AV87" i="67"/>
  <c r="AR87" i="67"/>
  <c r="AN87" i="67"/>
  <c r="AJ87" i="67"/>
  <c r="AF87" i="67"/>
  <c r="AB87" i="67"/>
  <c r="X87" i="67"/>
  <c r="T87" i="67"/>
  <c r="P87" i="67"/>
  <c r="L87" i="67"/>
  <c r="CE87" i="67"/>
  <c r="CA87" i="67"/>
  <c r="BW87" i="67"/>
  <c r="BS87" i="67"/>
  <c r="BO87" i="67"/>
  <c r="BK87" i="67"/>
  <c r="BG87" i="67"/>
  <c r="CZ87" i="67"/>
  <c r="DY87" i="67"/>
  <c r="DS87" i="67"/>
  <c r="DO87" i="67"/>
  <c r="DK87" i="67"/>
  <c r="DG87" i="67"/>
  <c r="DC87" i="67"/>
  <c r="DZ87" i="67"/>
  <c r="FA87" i="67"/>
  <c r="EW87" i="67"/>
  <c r="ES87" i="67"/>
  <c r="EO87" i="67"/>
  <c r="EK87" i="67"/>
  <c r="EG87" i="67"/>
  <c r="FF87" i="67"/>
  <c r="IO87" i="67"/>
  <c r="GZ87" i="67"/>
  <c r="GV87" i="67"/>
  <c r="ID87" i="67"/>
  <c r="IE87" i="67"/>
  <c r="IA87" i="67"/>
  <c r="IG87" i="67"/>
  <c r="JS87" i="67"/>
  <c r="JO87" i="67"/>
  <c r="JK87" i="67"/>
  <c r="JG87" i="67"/>
  <c r="JC87" i="67"/>
  <c r="JR87" i="67"/>
  <c r="JN87" i="67"/>
  <c r="JJ87" i="67"/>
  <c r="JF87" i="67"/>
  <c r="JA87" i="67"/>
  <c r="LG87" i="67"/>
  <c r="LC87" i="67"/>
  <c r="KY87" i="67"/>
  <c r="KU87" i="67"/>
  <c r="KQ87" i="67"/>
  <c r="KM87" i="67"/>
  <c r="KH87" i="67"/>
  <c r="KD87" i="67"/>
  <c r="JY87" i="67"/>
  <c r="LO87" i="67"/>
  <c r="ME87" i="67"/>
  <c r="MA87" i="67"/>
  <c r="LW87" i="67"/>
  <c r="LN87" i="67"/>
  <c r="LP87" i="67"/>
  <c r="MD87" i="67"/>
  <c r="LZ87" i="67"/>
  <c r="LV87" i="67"/>
  <c r="NB87" i="67"/>
  <c r="MX87" i="67"/>
  <c r="MT87" i="67"/>
  <c r="MP87" i="67"/>
  <c r="ML87" i="67"/>
  <c r="NF87" i="67"/>
  <c r="J87" i="67"/>
  <c r="BC87" i="67"/>
  <c r="AY87" i="67"/>
  <c r="AU87" i="67"/>
  <c r="AQ87" i="67"/>
  <c r="AM87" i="67"/>
  <c r="AI87" i="67"/>
  <c r="AE87" i="67"/>
  <c r="AA87" i="67"/>
  <c r="W87" i="67"/>
  <c r="S87" i="67"/>
  <c r="O87" i="67"/>
  <c r="K87" i="67"/>
  <c r="CD87" i="67"/>
  <c r="BZ87" i="67"/>
  <c r="BV87" i="67"/>
  <c r="BR87" i="67"/>
  <c r="BN87" i="67"/>
  <c r="BJ87" i="67"/>
  <c r="BF87" i="67"/>
  <c r="CW87" i="67"/>
  <c r="CP87" i="67"/>
  <c r="CL87" i="67"/>
  <c r="DT87" i="67"/>
  <c r="DP87" i="67"/>
  <c r="DL87" i="67"/>
  <c r="DH87" i="67"/>
  <c r="DD87" i="67"/>
  <c r="DW87" i="67"/>
  <c r="FB87" i="67"/>
  <c r="EX87" i="67"/>
  <c r="ET87" i="67"/>
  <c r="EP87" i="67"/>
  <c r="EL87" i="67"/>
  <c r="EH87" i="67"/>
  <c r="ED87" i="67"/>
  <c r="FQ87" i="67"/>
  <c r="FM87" i="67"/>
  <c r="FI87" i="67"/>
  <c r="CX87" i="67"/>
  <c r="CT87" i="67"/>
  <c r="CQ87" i="67"/>
  <c r="CM87" i="67"/>
  <c r="CI87" i="67"/>
  <c r="EC87" i="67"/>
  <c r="FR87" i="67"/>
  <c r="FN87" i="67"/>
  <c r="FJ87" i="67"/>
  <c r="GQ87" i="67"/>
  <c r="GM87" i="67"/>
  <c r="GI87" i="67"/>
  <c r="GE87" i="67"/>
  <c r="GA87" i="67"/>
  <c r="HC87" i="67"/>
  <c r="GY87" i="67"/>
  <c r="GU87" i="67"/>
  <c r="HS87" i="67"/>
  <c r="HO87" i="67"/>
  <c r="HK87" i="67"/>
  <c r="HG87" i="67"/>
  <c r="HX87" i="67"/>
  <c r="IH87" i="67"/>
  <c r="GR87" i="67"/>
  <c r="GN87" i="67"/>
  <c r="GJ87" i="67"/>
  <c r="GF87" i="67"/>
  <c r="GB87" i="67"/>
  <c r="GT87" i="67"/>
  <c r="HT87" i="67"/>
  <c r="HP87" i="67"/>
  <c r="HL87" i="67"/>
  <c r="HH87" i="67"/>
  <c r="IQ87" i="67"/>
  <c r="IT87" i="67"/>
  <c r="IP87" i="67"/>
  <c r="IM87" i="67"/>
  <c r="II87" i="67"/>
  <c r="LJ87" i="67"/>
  <c r="LF87" i="67"/>
  <c r="LB87" i="67"/>
  <c r="KX87" i="67"/>
  <c r="KT87" i="67"/>
  <c r="KP87" i="67"/>
  <c r="KL87" i="67"/>
  <c r="KG87" i="67"/>
  <c r="KB87" i="67"/>
  <c r="JX87" i="67"/>
  <c r="LT87" i="67"/>
  <c r="MY87" i="67"/>
  <c r="MU87" i="67"/>
  <c r="MQ87" i="67"/>
  <c r="MM87" i="67"/>
  <c r="MI87" i="67"/>
  <c r="ND87" i="67"/>
  <c r="NG87" i="67"/>
  <c r="BB87" i="67"/>
  <c r="AX87" i="67"/>
  <c r="AT87" i="67"/>
  <c r="AP87" i="67"/>
  <c r="AL87" i="67"/>
  <c r="AH87" i="67"/>
  <c r="AD87" i="67"/>
  <c r="Z87" i="67"/>
  <c r="V87" i="67"/>
  <c r="R87" i="67"/>
  <c r="N87" i="67"/>
  <c r="BE87" i="67"/>
  <c r="CC87" i="67"/>
  <c r="BY87" i="67"/>
  <c r="BU87" i="67"/>
  <c r="BQ87" i="67"/>
  <c r="BM87" i="67"/>
  <c r="BI87" i="67"/>
  <c r="EA87" i="67"/>
  <c r="DU87" i="67"/>
  <c r="DQ87" i="67"/>
  <c r="DM87" i="67"/>
  <c r="DI87" i="67"/>
  <c r="DE87" i="67"/>
  <c r="DA87" i="67"/>
  <c r="DX87" i="67"/>
  <c r="FC87" i="67"/>
  <c r="EY87" i="67"/>
  <c r="EU87" i="67"/>
  <c r="EQ87" i="67"/>
  <c r="EM87" i="67"/>
  <c r="EI87" i="67"/>
  <c r="EE87" i="67"/>
  <c r="IB87" i="67"/>
  <c r="IL87" i="67"/>
  <c r="HB87" i="67"/>
  <c r="GX87" i="67"/>
  <c r="HF87" i="67"/>
  <c r="IU87" i="67"/>
  <c r="IC87" i="67"/>
  <c r="HY87" i="67"/>
  <c r="IZ87" i="67"/>
  <c r="JP87" i="67"/>
  <c r="JL87" i="67"/>
  <c r="JH87" i="67"/>
  <c r="JD87" i="67"/>
  <c r="MC87" i="67"/>
  <c r="LY87" i="67"/>
  <c r="LU87" i="67"/>
  <c r="MF87" i="67"/>
  <c r="MB87" i="67"/>
  <c r="LX87" i="67"/>
  <c r="MZ87" i="67"/>
  <c r="MV87" i="67"/>
  <c r="MR87" i="67"/>
  <c r="MN87" i="67"/>
  <c r="MJ87" i="67"/>
  <c r="NH87" i="67"/>
  <c r="H87" i="67"/>
  <c r="I87" i="67"/>
  <c r="BA87" i="67"/>
  <c r="AW87" i="67"/>
  <c r="AS87" i="67"/>
  <c r="AO87" i="67"/>
  <c r="AK87" i="67"/>
  <c r="AG87" i="67"/>
  <c r="AC87" i="67"/>
  <c r="Y87" i="67"/>
  <c r="U87" i="67"/>
  <c r="Q87" i="67"/>
  <c r="M87" i="67"/>
  <c r="CF87" i="67"/>
  <c r="CB87" i="67"/>
  <c r="BX87" i="67"/>
  <c r="BT87" i="67"/>
  <c r="BP87" i="67"/>
  <c r="BL87" i="67"/>
  <c r="BH87" i="67"/>
  <c r="CH87" i="67"/>
  <c r="CU87" i="67"/>
  <c r="CR87" i="67"/>
  <c r="CN87" i="67"/>
  <c r="CJ87" i="67"/>
  <c r="DR87" i="67"/>
  <c r="DN87" i="67"/>
  <c r="DJ87" i="67"/>
  <c r="DF87" i="67"/>
  <c r="DB87" i="67"/>
  <c r="FD87" i="67"/>
  <c r="EZ87" i="67"/>
  <c r="EV87" i="67"/>
  <c r="ER87" i="67"/>
  <c r="EN87" i="67"/>
  <c r="EJ87" i="67"/>
  <c r="EF87" i="67"/>
  <c r="FS87" i="67"/>
  <c r="FO87" i="67"/>
  <c r="FK87" i="67"/>
  <c r="FG87" i="67"/>
  <c r="CV87" i="67"/>
  <c r="CS87" i="67"/>
  <c r="CO87" i="67"/>
  <c r="CK87" i="67"/>
  <c r="FP87" i="67"/>
  <c r="FL87" i="67"/>
  <c r="FH87" i="67"/>
  <c r="GO87" i="67"/>
  <c r="GK87" i="67"/>
  <c r="GG87" i="67"/>
  <c r="GC87" i="67"/>
  <c r="FY87" i="67"/>
  <c r="HA87" i="67"/>
  <c r="GW87" i="67"/>
  <c r="HU87" i="67"/>
  <c r="HQ87" i="67"/>
  <c r="HM87" i="67"/>
  <c r="HI87" i="67"/>
  <c r="IX87" i="67"/>
  <c r="IS87" i="67"/>
  <c r="FX87" i="67"/>
  <c r="GP87" i="67"/>
  <c r="GL87" i="67"/>
  <c r="GH87" i="67"/>
  <c r="GD87" i="67"/>
  <c r="FZ87" i="67"/>
  <c r="HR87" i="67"/>
  <c r="HN87" i="67"/>
  <c r="HJ87" i="67"/>
  <c r="HW87" i="67"/>
  <c r="HZ87" i="67"/>
  <c r="IJ87" i="67"/>
  <c r="IW87" i="67"/>
  <c r="IV87" i="67"/>
  <c r="IR87" i="67"/>
  <c r="IN87" i="67"/>
  <c r="IK87" i="67"/>
  <c r="JQ87" i="67"/>
  <c r="JM87" i="67"/>
  <c r="JI87" i="67"/>
  <c r="JE87" i="67"/>
  <c r="JU87" i="67"/>
  <c r="LI87" i="67"/>
  <c r="LE87" i="67"/>
  <c r="LA87" i="67"/>
  <c r="KW87" i="67"/>
  <c r="KS87" i="67"/>
  <c r="KO87" i="67"/>
  <c r="KK87" i="67"/>
  <c r="KF87" i="67"/>
  <c r="KA87" i="67"/>
  <c r="JV87" i="67"/>
  <c r="LH87" i="67"/>
  <c r="LD87" i="67"/>
  <c r="KZ87" i="67"/>
  <c r="KV87" i="67"/>
  <c r="KR87" i="67"/>
  <c r="KI87" i="67"/>
  <c r="KE87" i="67"/>
  <c r="JZ87" i="67"/>
  <c r="LQ87" i="67"/>
  <c r="LR87" i="67"/>
  <c r="NA87" i="67"/>
  <c r="MW87" i="67"/>
  <c r="MS87" i="67"/>
  <c r="MO87" i="67"/>
  <c r="MK87" i="67"/>
  <c r="MH87" i="67"/>
  <c r="NI87" i="67"/>
  <c r="NE87" i="67"/>
  <c r="AX122" i="67"/>
  <c r="AP122" i="67"/>
  <c r="AH122" i="67"/>
  <c r="Z122" i="67"/>
  <c r="R122" i="67"/>
  <c r="BE122" i="67"/>
  <c r="BY122" i="67"/>
  <c r="BQ122" i="67"/>
  <c r="BI122" i="67"/>
  <c r="BA122" i="67"/>
  <c r="AS122" i="67"/>
  <c r="AK122" i="67"/>
  <c r="AC122" i="67"/>
  <c r="U122" i="67"/>
  <c r="M122" i="67"/>
  <c r="CF122" i="67"/>
  <c r="CB122" i="67"/>
  <c r="BT122" i="67"/>
  <c r="BL122" i="67"/>
  <c r="CH122" i="67"/>
  <c r="CU122" i="67"/>
  <c r="CN122" i="67"/>
  <c r="DR122" i="67"/>
  <c r="DJ122" i="67"/>
  <c r="DB122" i="67"/>
  <c r="EZ122" i="67"/>
  <c r="ER122" i="67"/>
  <c r="EJ122" i="67"/>
  <c r="FO122" i="67"/>
  <c r="FG122" i="67"/>
  <c r="CV122" i="67"/>
  <c r="CO122" i="67"/>
  <c r="DQ122" i="67"/>
  <c r="DI122" i="67"/>
  <c r="DA122" i="67"/>
  <c r="FC122" i="67"/>
  <c r="EU122" i="67"/>
  <c r="EM122" i="67"/>
  <c r="EE122" i="67"/>
  <c r="FL122" i="67"/>
  <c r="GK122" i="67"/>
  <c r="GC122" i="67"/>
  <c r="HA122" i="67"/>
  <c r="HU122" i="67"/>
  <c r="HM122" i="67"/>
  <c r="GL122" i="67"/>
  <c r="GD122" i="67"/>
  <c r="GX122" i="67"/>
  <c r="HN122" i="67"/>
  <c r="HW122" i="67"/>
  <c r="HY122" i="67"/>
  <c r="IV122" i="67"/>
  <c r="IN122" i="67"/>
  <c r="IZ122" i="67"/>
  <c r="JM122" i="67"/>
  <c r="JE122" i="67"/>
  <c r="JU122" i="67"/>
  <c r="IU122" i="67"/>
  <c r="IH122" i="67"/>
  <c r="LE122" i="67"/>
  <c r="KW122" i="67"/>
  <c r="KO122" i="67"/>
  <c r="KF122" i="67"/>
  <c r="JV122" i="67"/>
  <c r="LD122" i="67"/>
  <c r="KV122" i="67"/>
  <c r="KE122" i="67"/>
  <c r="LQ122" i="67"/>
  <c r="BB122" i="67"/>
  <c r="AT122" i="67"/>
  <c r="AL122" i="67"/>
  <c r="AD122" i="67"/>
  <c r="V122" i="67"/>
  <c r="N122" i="67"/>
  <c r="CC122" i="67"/>
  <c r="BU122" i="67"/>
  <c r="BM122" i="67"/>
  <c r="I122" i="67"/>
  <c r="AW122" i="67"/>
  <c r="AO122" i="67"/>
  <c r="AG122" i="67"/>
  <c r="Y122" i="67"/>
  <c r="Q122" i="67"/>
  <c r="BX122" i="67"/>
  <c r="BP122" i="67"/>
  <c r="BH122" i="67"/>
  <c r="CR122" i="67"/>
  <c r="CJ122" i="67"/>
  <c r="DN122" i="67"/>
  <c r="DF122" i="67"/>
  <c r="EA122" i="67"/>
  <c r="FD122" i="67"/>
  <c r="EV122" i="67"/>
  <c r="EN122" i="67"/>
  <c r="EF122" i="67"/>
  <c r="FS122" i="67"/>
  <c r="FK122" i="67"/>
  <c r="CS122" i="67"/>
  <c r="CK122" i="67"/>
  <c r="DU122" i="67"/>
  <c r="DM122" i="67"/>
  <c r="DE122" i="67"/>
  <c r="DX122" i="67"/>
  <c r="EY122" i="67"/>
  <c r="EQ122" i="67"/>
  <c r="EI122" i="67"/>
  <c r="FP122" i="67"/>
  <c r="FH122" i="67"/>
  <c r="GO122" i="67"/>
  <c r="GG122" i="67"/>
  <c r="FY122" i="67"/>
  <c r="GW122" i="67"/>
  <c r="HQ122" i="67"/>
  <c r="HI122" i="67"/>
  <c r="IB122" i="67"/>
  <c r="FX122" i="67"/>
  <c r="GP122" i="67"/>
  <c r="GH122" i="67"/>
  <c r="FZ122" i="67"/>
  <c r="HB122" i="67"/>
  <c r="HF122" i="67"/>
  <c r="HR122" i="67"/>
  <c r="HJ122" i="67"/>
  <c r="ID122" i="67"/>
  <c r="IC122" i="67"/>
  <c r="IW122" i="67"/>
  <c r="IR122" i="67"/>
  <c r="IK122" i="67"/>
  <c r="JQ122" i="67"/>
  <c r="JI122" i="67"/>
  <c r="IQ122" i="67"/>
  <c r="IL122" i="67"/>
  <c r="JP122" i="67"/>
  <c r="JL122" i="67"/>
  <c r="JH122" i="67"/>
  <c r="JD122" i="67"/>
  <c r="LI122" i="67"/>
  <c r="LA122" i="67"/>
  <c r="KS122" i="67"/>
  <c r="KK122" i="67"/>
  <c r="KA122" i="67"/>
  <c r="LH122" i="67"/>
  <c r="KZ122" i="67"/>
  <c r="KR122" i="67"/>
  <c r="KI122" i="67"/>
  <c r="JZ122" i="67"/>
  <c r="MC122" i="67"/>
  <c r="LU122" i="67"/>
  <c r="LR122" i="67"/>
  <c r="MF122" i="67"/>
  <c r="LX122" i="67"/>
  <c r="MV122" i="67"/>
  <c r="MN122" i="67"/>
  <c r="NH122" i="67"/>
  <c r="MW122" i="67"/>
  <c r="MO122" i="67"/>
  <c r="NI122" i="67"/>
  <c r="LY122" i="67"/>
  <c r="MB122" i="67"/>
  <c r="MH122" i="67"/>
  <c r="MZ122" i="67"/>
  <c r="MR122" i="67"/>
  <c r="MJ122" i="67"/>
  <c r="NA122" i="67"/>
  <c r="MS122" i="67"/>
  <c r="MK122" i="67"/>
  <c r="NE122" i="67"/>
  <c r="AZ122" i="67"/>
  <c r="AR122" i="67"/>
  <c r="AJ122" i="67"/>
  <c r="AB122" i="67"/>
  <c r="T122" i="67"/>
  <c r="L122" i="67"/>
  <c r="CA122" i="67"/>
  <c r="BS122" i="67"/>
  <c r="BK122" i="67"/>
  <c r="BC122" i="67"/>
  <c r="AU122" i="67"/>
  <c r="AM122" i="67"/>
  <c r="AE122" i="67"/>
  <c r="W122" i="67"/>
  <c r="O122" i="67"/>
  <c r="CD122" i="67"/>
  <c r="BV122" i="67"/>
  <c r="BN122" i="67"/>
  <c r="BF122" i="67"/>
  <c r="CL122" i="67"/>
  <c r="DT122" i="67"/>
  <c r="DL122" i="67"/>
  <c r="DD122" i="67"/>
  <c r="DY122" i="67"/>
  <c r="EX122" i="67"/>
  <c r="EP122" i="67"/>
  <c r="EH122" i="67"/>
  <c r="FQ122" i="67"/>
  <c r="FI122" i="67"/>
  <c r="CT122" i="67"/>
  <c r="CM122" i="67"/>
  <c r="DS122" i="67"/>
  <c r="DK122" i="67"/>
  <c r="DC122" i="67"/>
  <c r="EC122" i="67"/>
  <c r="EW122" i="67"/>
  <c r="EO122" i="67"/>
  <c r="EG122" i="67"/>
  <c r="FR122" i="67"/>
  <c r="FJ122" i="67"/>
  <c r="GM122" i="67"/>
  <c r="GE122" i="67"/>
  <c r="HC122" i="67"/>
  <c r="GU122" i="67"/>
  <c r="HO122" i="67"/>
  <c r="HG122" i="67"/>
  <c r="HX122" i="67"/>
  <c r="GR122" i="67"/>
  <c r="GJ122" i="67"/>
  <c r="GB122" i="67"/>
  <c r="GV122" i="67"/>
  <c r="HT122" i="67"/>
  <c r="HL122" i="67"/>
  <c r="HZ122" i="67"/>
  <c r="IA122" i="67"/>
  <c r="IP122" i="67"/>
  <c r="IM122" i="67"/>
  <c r="JO122" i="67"/>
  <c r="JG122" i="67"/>
  <c r="IX122" i="67"/>
  <c r="IS122" i="67"/>
  <c r="IJ122" i="67"/>
  <c r="JN122" i="67"/>
  <c r="JF122" i="67"/>
  <c r="LG122" i="67"/>
  <c r="KY122" i="67"/>
  <c r="KQ122" i="67"/>
  <c r="KH122" i="67"/>
  <c r="JY122" i="67"/>
  <c r="LF122" i="67"/>
  <c r="KX122" i="67"/>
  <c r="KP122" i="67"/>
  <c r="KG122" i="67"/>
  <c r="JX122" i="67"/>
  <c r="MA122" i="67"/>
  <c r="LZ122" i="67"/>
  <c r="NB122" i="67"/>
  <c r="MT122" i="67"/>
  <c r="ML122" i="67"/>
  <c r="MU122" i="67"/>
  <c r="MM122" i="67"/>
  <c r="NG122" i="67"/>
  <c r="H122" i="67"/>
  <c r="J122" i="67"/>
  <c r="AV122" i="67"/>
  <c r="AN122" i="67"/>
  <c r="AF122" i="67"/>
  <c r="X122" i="67"/>
  <c r="P122" i="67"/>
  <c r="CE122" i="67"/>
  <c r="BW122" i="67"/>
  <c r="BO122" i="67"/>
  <c r="BG122" i="67"/>
  <c r="AY122" i="67"/>
  <c r="AQ122" i="67"/>
  <c r="AI122" i="67"/>
  <c r="AA122" i="67"/>
  <c r="S122" i="67"/>
  <c r="K122" i="67"/>
  <c r="BZ122" i="67"/>
  <c r="BR122" i="67"/>
  <c r="BJ122" i="67"/>
  <c r="CW122" i="67"/>
  <c r="CP122" i="67"/>
  <c r="CZ122" i="67"/>
  <c r="DP122" i="67"/>
  <c r="DH122" i="67"/>
  <c r="DW122" i="67"/>
  <c r="FB122" i="67"/>
  <c r="ET122" i="67"/>
  <c r="EL122" i="67"/>
  <c r="ED122" i="67"/>
  <c r="FM122" i="67"/>
  <c r="CX122" i="67"/>
  <c r="CQ122" i="67"/>
  <c r="CI122" i="67"/>
  <c r="DO122" i="67"/>
  <c r="DG122" i="67"/>
  <c r="DZ122" i="67"/>
  <c r="FA122" i="67"/>
  <c r="ES122" i="67"/>
  <c r="EK122" i="67"/>
  <c r="FF122" i="67"/>
  <c r="FN122" i="67"/>
  <c r="GQ122" i="67"/>
  <c r="GI122" i="67"/>
  <c r="GA122" i="67"/>
  <c r="GY122" i="67"/>
  <c r="HS122" i="67"/>
  <c r="HK122" i="67"/>
  <c r="GN122" i="67"/>
  <c r="GF122" i="67"/>
  <c r="GT122" i="67"/>
  <c r="GZ122" i="67"/>
  <c r="HP122" i="67"/>
  <c r="HH122" i="67"/>
  <c r="IE122" i="67"/>
  <c r="IG122" i="67"/>
  <c r="IT122" i="67"/>
  <c r="II122" i="67"/>
  <c r="JS122" i="67"/>
  <c r="JK122" i="67"/>
  <c r="JC122" i="67"/>
  <c r="IO122" i="67"/>
  <c r="JR122" i="67"/>
  <c r="JJ122" i="67"/>
  <c r="JA122" i="67"/>
  <c r="LC122" i="67"/>
  <c r="KU122" i="67"/>
  <c r="KM122" i="67"/>
  <c r="KD122" i="67"/>
  <c r="LJ122" i="67"/>
  <c r="LB122" i="67"/>
  <c r="KT122" i="67"/>
  <c r="KL122" i="67"/>
  <c r="KB122" i="67"/>
  <c r="LO122" i="67"/>
  <c r="ME122" i="67"/>
  <c r="LW122" i="67"/>
  <c r="LN122" i="67"/>
  <c r="LP122" i="67"/>
  <c r="LT122" i="67"/>
  <c r="MD122" i="67"/>
  <c r="LV122" i="67"/>
  <c r="MX122" i="67"/>
  <c r="MP122" i="67"/>
  <c r="ND122" i="67"/>
  <c r="NF122" i="67"/>
  <c r="MY122" i="67"/>
  <c r="MQ122" i="67"/>
  <c r="MI122" i="67"/>
  <c r="BC135" i="67"/>
  <c r="AU135" i="67"/>
  <c r="AI135" i="67"/>
  <c r="J135" i="67"/>
  <c r="AW135" i="67"/>
  <c r="AO135" i="67"/>
  <c r="AK135" i="67"/>
  <c r="AG135" i="67"/>
  <c r="Q135" i="67"/>
  <c r="CF135" i="67"/>
  <c r="AX135" i="67"/>
  <c r="AP135" i="67"/>
  <c r="AH135" i="67"/>
  <c r="AD135" i="67"/>
  <c r="V135" i="67"/>
  <c r="R135" i="67"/>
  <c r="BE135" i="67"/>
  <c r="CC135" i="67"/>
  <c r="BY135" i="67"/>
  <c r="BU135" i="67"/>
  <c r="BQ135" i="67"/>
  <c r="BM135" i="67"/>
  <c r="BI135" i="67"/>
  <c r="CX135" i="67"/>
  <c r="CT135" i="67"/>
  <c r="CQ135" i="67"/>
  <c r="CM135" i="67"/>
  <c r="CI135" i="67"/>
  <c r="DT135" i="67"/>
  <c r="DP135" i="67"/>
  <c r="DL135" i="67"/>
  <c r="DH135" i="67"/>
  <c r="DD135" i="67"/>
  <c r="EA135" i="67"/>
  <c r="FF135" i="67"/>
  <c r="FQ135" i="67"/>
  <c r="FM135" i="67"/>
  <c r="FI135" i="67"/>
  <c r="CH135" i="67"/>
  <c r="CU135" i="67"/>
  <c r="CR135" i="67"/>
  <c r="CN135" i="67"/>
  <c r="CJ135" i="67"/>
  <c r="DU135" i="67"/>
  <c r="DQ135" i="67"/>
  <c r="DM135" i="67"/>
  <c r="DI135" i="67"/>
  <c r="DE135" i="67"/>
  <c r="DA135" i="67"/>
  <c r="FD135" i="67"/>
  <c r="EV135" i="67"/>
  <c r="EN135" i="67"/>
  <c r="EJ135" i="67"/>
  <c r="EF135" i="67"/>
  <c r="FP135" i="67"/>
  <c r="FL135" i="67"/>
  <c r="FH135" i="67"/>
  <c r="GQ135" i="67"/>
  <c r="GM135" i="67"/>
  <c r="GI135" i="67"/>
  <c r="GE135" i="67"/>
  <c r="GA135" i="67"/>
  <c r="GT135" i="67"/>
  <c r="GZ135" i="67"/>
  <c r="GV135" i="67"/>
  <c r="HT135" i="67"/>
  <c r="HP135" i="67"/>
  <c r="HL135" i="67"/>
  <c r="HH135" i="67"/>
  <c r="GP135" i="67"/>
  <c r="GL135" i="67"/>
  <c r="GH135" i="67"/>
  <c r="GD135" i="67"/>
  <c r="FZ135" i="67"/>
  <c r="ID135" i="67"/>
  <c r="IX135" i="67"/>
  <c r="IS135" i="67"/>
  <c r="IO135" i="67"/>
  <c r="JS135" i="67"/>
  <c r="JO135" i="67"/>
  <c r="JK135" i="67"/>
  <c r="JG135" i="67"/>
  <c r="JC135" i="67"/>
  <c r="IT135" i="67"/>
  <c r="IP135" i="67"/>
  <c r="JN135" i="67"/>
  <c r="JF135" i="67"/>
  <c r="LJ135" i="67"/>
  <c r="LF135" i="67"/>
  <c r="LB135" i="67"/>
  <c r="KX135" i="67"/>
  <c r="KT135" i="67"/>
  <c r="KP135" i="67"/>
  <c r="KL135" i="67"/>
  <c r="KG135" i="67"/>
  <c r="KB135" i="67"/>
  <c r="LN135" i="67"/>
  <c r="LO135" i="67"/>
  <c r="LT135" i="67"/>
  <c r="MC135" i="67"/>
  <c r="LY135" i="67"/>
  <c r="LU135" i="67"/>
  <c r="JX135" i="67"/>
  <c r="LP135" i="67"/>
  <c r="MF135" i="67"/>
  <c r="MB135" i="67"/>
  <c r="LX135" i="67"/>
  <c r="MZ135" i="67"/>
  <c r="MV135" i="67"/>
  <c r="MR135" i="67"/>
  <c r="MN135" i="67"/>
  <c r="MJ135" i="67"/>
  <c r="NG135" i="67"/>
  <c r="NA135" i="67"/>
  <c r="MW135" i="67"/>
  <c r="MS135" i="67"/>
  <c r="MO135" i="67"/>
  <c r="MK135" i="67"/>
  <c r="ND135" i="67"/>
  <c r="NF135" i="67"/>
  <c r="BA135" i="67"/>
  <c r="AS135" i="67"/>
  <c r="AC135" i="67"/>
  <c r="Y135" i="67"/>
  <c r="U135" i="67"/>
  <c r="M135" i="67"/>
  <c r="CB135" i="67"/>
  <c r="BX135" i="67"/>
  <c r="BT135" i="67"/>
  <c r="BP135" i="67"/>
  <c r="BL135" i="67"/>
  <c r="BH135" i="67"/>
  <c r="BB135" i="67"/>
  <c r="AT135" i="67"/>
  <c r="AL135" i="67"/>
  <c r="Z135" i="67"/>
  <c r="N135" i="67"/>
  <c r="EC135" i="67"/>
  <c r="FA135" i="67"/>
  <c r="EW135" i="67"/>
  <c r="ES135" i="67"/>
  <c r="EO135" i="67"/>
  <c r="EK135" i="67"/>
  <c r="EG135" i="67"/>
  <c r="DZ135" i="67"/>
  <c r="EZ135" i="67"/>
  <c r="ER135" i="67"/>
  <c r="IB135" i="67"/>
  <c r="IG135" i="67"/>
  <c r="HA135" i="67"/>
  <c r="GW135" i="67"/>
  <c r="HU135" i="67"/>
  <c r="HQ135" i="67"/>
  <c r="HM135" i="67"/>
  <c r="HI135" i="67"/>
  <c r="IE135" i="67"/>
  <c r="IA135" i="67"/>
  <c r="IJ135" i="67"/>
  <c r="IM135" i="67"/>
  <c r="II135" i="67"/>
  <c r="JR135" i="67"/>
  <c r="JJ135" i="67"/>
  <c r="JA135" i="67"/>
  <c r="LI135" i="67"/>
  <c r="LE135" i="67"/>
  <c r="LA135" i="67"/>
  <c r="KW135" i="67"/>
  <c r="KS135" i="67"/>
  <c r="KO135" i="67"/>
  <c r="KK135" i="67"/>
  <c r="KF135" i="67"/>
  <c r="KA135" i="67"/>
  <c r="AZ135" i="67"/>
  <c r="AV135" i="67"/>
  <c r="AR135" i="67"/>
  <c r="AN135" i="67"/>
  <c r="AJ135" i="67"/>
  <c r="AF135" i="67"/>
  <c r="AB135" i="67"/>
  <c r="X135" i="67"/>
  <c r="T135" i="67"/>
  <c r="P135" i="67"/>
  <c r="L135" i="67"/>
  <c r="CE135" i="67"/>
  <c r="CA135" i="67"/>
  <c r="BW135" i="67"/>
  <c r="BS135" i="67"/>
  <c r="BO135" i="67"/>
  <c r="BK135" i="67"/>
  <c r="BG135" i="67"/>
  <c r="DR135" i="67"/>
  <c r="DN135" i="67"/>
  <c r="DJ135" i="67"/>
  <c r="DF135" i="67"/>
  <c r="DB135" i="67"/>
  <c r="DY135" i="67"/>
  <c r="EY135" i="67"/>
  <c r="EQ135" i="67"/>
  <c r="EI135" i="67"/>
  <c r="FS135" i="67"/>
  <c r="FO135" i="67"/>
  <c r="FK135" i="67"/>
  <c r="FG135" i="67"/>
  <c r="CZ135" i="67"/>
  <c r="DS135" i="67"/>
  <c r="DO135" i="67"/>
  <c r="DK135" i="67"/>
  <c r="DG135" i="67"/>
  <c r="DC135" i="67"/>
  <c r="FX135" i="67"/>
  <c r="GO135" i="67"/>
  <c r="GK135" i="67"/>
  <c r="GG135" i="67"/>
  <c r="GC135" i="67"/>
  <c r="FY135" i="67"/>
  <c r="HF135" i="67"/>
  <c r="HX135" i="67"/>
  <c r="IU135" i="67"/>
  <c r="IQ135" i="67"/>
  <c r="JQ135" i="67"/>
  <c r="JM135" i="67"/>
  <c r="JI135" i="67"/>
  <c r="JE135" i="67"/>
  <c r="IW135" i="67"/>
  <c r="IV135" i="67"/>
  <c r="IR135" i="67"/>
  <c r="IN135" i="67"/>
  <c r="JV135" i="67"/>
  <c r="LH135" i="67"/>
  <c r="LD135" i="67"/>
  <c r="KZ135" i="67"/>
  <c r="KV135" i="67"/>
  <c r="KR135" i="67"/>
  <c r="KI135" i="67"/>
  <c r="KE135" i="67"/>
  <c r="LQ135" i="67"/>
  <c r="JZ135" i="67"/>
  <c r="MD135" i="67"/>
  <c r="LZ135" i="67"/>
  <c r="LV135" i="67"/>
  <c r="ML135" i="67"/>
  <c r="NI135" i="67"/>
  <c r="NE135" i="67"/>
  <c r="MY135" i="67"/>
  <c r="MU135" i="67"/>
  <c r="MQ135" i="67"/>
  <c r="AY135" i="67"/>
  <c r="AQ135" i="67"/>
  <c r="AM135" i="67"/>
  <c r="AE135" i="67"/>
  <c r="AA135" i="67"/>
  <c r="W135" i="67"/>
  <c r="S135" i="67"/>
  <c r="O135" i="67"/>
  <c r="K135" i="67"/>
  <c r="CD135" i="67"/>
  <c r="BZ135" i="67"/>
  <c r="BV135" i="67"/>
  <c r="BR135" i="67"/>
  <c r="BN135" i="67"/>
  <c r="BJ135" i="67"/>
  <c r="BF135" i="67"/>
  <c r="I135" i="67"/>
  <c r="CV135" i="67"/>
  <c r="CS135" i="67"/>
  <c r="CO135" i="67"/>
  <c r="CK135" i="67"/>
  <c r="FC135" i="67"/>
  <c r="EU135" i="67"/>
  <c r="EM135" i="67"/>
  <c r="EE135" i="67"/>
  <c r="CW135" i="67"/>
  <c r="CP135" i="67"/>
  <c r="CL135" i="67"/>
  <c r="DW135" i="67"/>
  <c r="DX135" i="67"/>
  <c r="FB135" i="67"/>
  <c r="EX135" i="67"/>
  <c r="ET135" i="67"/>
  <c r="EP135" i="67"/>
  <c r="EL135" i="67"/>
  <c r="EH135" i="67"/>
  <c r="ED135" i="67"/>
  <c r="FR135" i="67"/>
  <c r="FN135" i="67"/>
  <c r="FJ135" i="67"/>
  <c r="HB135" i="67"/>
  <c r="GX135" i="67"/>
  <c r="HR135" i="67"/>
  <c r="HN135" i="67"/>
  <c r="HJ135" i="67"/>
  <c r="HW135" i="67"/>
  <c r="GR135" i="67"/>
  <c r="GN135" i="67"/>
  <c r="GJ135" i="67"/>
  <c r="GF135" i="67"/>
  <c r="GB135" i="67"/>
  <c r="HC135" i="67"/>
  <c r="GY135" i="67"/>
  <c r="GU135" i="67"/>
  <c r="HS135" i="67"/>
  <c r="HO135" i="67"/>
  <c r="HK135" i="67"/>
  <c r="HG135" i="67"/>
  <c r="HZ135" i="67"/>
  <c r="IC135" i="67"/>
  <c r="HY135" i="67"/>
  <c r="IL135" i="67"/>
  <c r="IH135" i="67"/>
  <c r="IK135" i="67"/>
  <c r="IZ135" i="67"/>
  <c r="JP135" i="67"/>
  <c r="JL135" i="67"/>
  <c r="JH135" i="67"/>
  <c r="JD135" i="67"/>
  <c r="JU135" i="67"/>
  <c r="LG135" i="67"/>
  <c r="LC135" i="67"/>
  <c r="KY135" i="67"/>
  <c r="KU135" i="67"/>
  <c r="KQ135" i="67"/>
  <c r="KM135" i="67"/>
  <c r="KH135" i="67"/>
  <c r="KD135" i="67"/>
  <c r="JY135" i="67"/>
  <c r="ME135" i="67"/>
  <c r="MA135" i="67"/>
  <c r="LW135" i="67"/>
  <c r="LR135" i="67"/>
  <c r="MH135" i="67"/>
  <c r="NB135" i="67"/>
  <c r="MX135" i="67"/>
  <c r="MT135" i="67"/>
  <c r="MP135" i="67"/>
  <c r="MM135" i="67"/>
  <c r="MI135" i="67"/>
  <c r="NH135" i="67"/>
  <c r="H135" i="67"/>
  <c r="BC143" i="67"/>
  <c r="AU143" i="67"/>
  <c r="AI143" i="67"/>
  <c r="J143" i="67"/>
  <c r="AW143" i="67"/>
  <c r="AO143" i="67"/>
  <c r="AK143" i="67"/>
  <c r="AG143" i="67"/>
  <c r="Q143" i="67"/>
  <c r="CF143" i="67"/>
  <c r="AX143" i="67"/>
  <c r="AP143" i="67"/>
  <c r="AH143" i="67"/>
  <c r="AD143" i="67"/>
  <c r="Z143" i="67"/>
  <c r="V143" i="67"/>
  <c r="R143" i="67"/>
  <c r="N143" i="67"/>
  <c r="BE143" i="67"/>
  <c r="CC143" i="67"/>
  <c r="BY143" i="67"/>
  <c r="BU143" i="67"/>
  <c r="BQ143" i="67"/>
  <c r="BM143" i="67"/>
  <c r="BI143" i="67"/>
  <c r="DT143" i="67"/>
  <c r="DP143" i="67"/>
  <c r="DL143" i="67"/>
  <c r="DH143" i="67"/>
  <c r="DD143" i="67"/>
  <c r="EA143" i="67"/>
  <c r="EC143" i="67"/>
  <c r="EW143" i="67"/>
  <c r="EO143" i="67"/>
  <c r="EG143" i="67"/>
  <c r="FF143" i="67"/>
  <c r="FQ143" i="67"/>
  <c r="FM143" i="67"/>
  <c r="FI143" i="67"/>
  <c r="CH143" i="67"/>
  <c r="CU143" i="67"/>
  <c r="CR143" i="67"/>
  <c r="CN143" i="67"/>
  <c r="CJ143" i="67"/>
  <c r="DU143" i="67"/>
  <c r="DQ143" i="67"/>
  <c r="DM143" i="67"/>
  <c r="DI143" i="67"/>
  <c r="DE143" i="67"/>
  <c r="DA143" i="67"/>
  <c r="FD143" i="67"/>
  <c r="EV143" i="67"/>
  <c r="EN143" i="67"/>
  <c r="EJ143" i="67"/>
  <c r="EF143" i="67"/>
  <c r="FP143" i="67"/>
  <c r="FL143" i="67"/>
  <c r="FH143" i="67"/>
  <c r="GQ143" i="67"/>
  <c r="GM143" i="67"/>
  <c r="GI143" i="67"/>
  <c r="GE143" i="67"/>
  <c r="GA143" i="67"/>
  <c r="GT143" i="67"/>
  <c r="GZ143" i="67"/>
  <c r="GV143" i="67"/>
  <c r="HT143" i="67"/>
  <c r="HP143" i="67"/>
  <c r="HL143" i="67"/>
  <c r="HH143" i="67"/>
  <c r="IG143" i="67"/>
  <c r="GP143" i="67"/>
  <c r="GL143" i="67"/>
  <c r="GH143" i="67"/>
  <c r="GD143" i="67"/>
  <c r="FZ143" i="67"/>
  <c r="ID143" i="67"/>
  <c r="IX143" i="67"/>
  <c r="IS143" i="67"/>
  <c r="IO143" i="67"/>
  <c r="JS143" i="67"/>
  <c r="JO143" i="67"/>
  <c r="JK143" i="67"/>
  <c r="JG143" i="67"/>
  <c r="JC143" i="67"/>
  <c r="IT143" i="67"/>
  <c r="IP143" i="67"/>
  <c r="JN143" i="67"/>
  <c r="JF143" i="67"/>
  <c r="LJ143" i="67"/>
  <c r="LF143" i="67"/>
  <c r="LB143" i="67"/>
  <c r="KX143" i="67"/>
  <c r="KT143" i="67"/>
  <c r="KP143" i="67"/>
  <c r="KL143" i="67"/>
  <c r="KG143" i="67"/>
  <c r="KB143" i="67"/>
  <c r="LN143" i="67"/>
  <c r="LO143" i="67"/>
  <c r="LT143" i="67"/>
  <c r="MC143" i="67"/>
  <c r="LY143" i="67"/>
  <c r="LU143" i="67"/>
  <c r="JX143" i="67"/>
  <c r="LP143" i="67"/>
  <c r="MF143" i="67"/>
  <c r="MB143" i="67"/>
  <c r="LX143" i="67"/>
  <c r="MZ143" i="67"/>
  <c r="MV143" i="67"/>
  <c r="MR143" i="67"/>
  <c r="MN143" i="67"/>
  <c r="MJ143" i="67"/>
  <c r="NG143" i="67"/>
  <c r="NA143" i="67"/>
  <c r="MW143" i="67"/>
  <c r="MS143" i="67"/>
  <c r="MO143" i="67"/>
  <c r="MK143" i="67"/>
  <c r="NF143" i="67"/>
  <c r="BA143" i="67"/>
  <c r="AS143" i="67"/>
  <c r="AC143" i="67"/>
  <c r="Y143" i="67"/>
  <c r="U143" i="67"/>
  <c r="M143" i="67"/>
  <c r="CB143" i="67"/>
  <c r="BX143" i="67"/>
  <c r="BT143" i="67"/>
  <c r="BP143" i="67"/>
  <c r="BL143" i="67"/>
  <c r="BH143" i="67"/>
  <c r="BB143" i="67"/>
  <c r="AT143" i="67"/>
  <c r="AL143" i="67"/>
  <c r="CX143" i="67"/>
  <c r="CT143" i="67"/>
  <c r="CQ143" i="67"/>
  <c r="CM143" i="67"/>
  <c r="CI143" i="67"/>
  <c r="FA143" i="67"/>
  <c r="ES143" i="67"/>
  <c r="EK143" i="67"/>
  <c r="DZ143" i="67"/>
  <c r="EZ143" i="67"/>
  <c r="ER143" i="67"/>
  <c r="IB143" i="67"/>
  <c r="HA143" i="67"/>
  <c r="GW143" i="67"/>
  <c r="HU143" i="67"/>
  <c r="HQ143" i="67"/>
  <c r="HM143" i="67"/>
  <c r="HI143" i="67"/>
  <c r="IE143" i="67"/>
  <c r="IA143" i="67"/>
  <c r="IJ143" i="67"/>
  <c r="IM143" i="67"/>
  <c r="II143" i="67"/>
  <c r="JR143" i="67"/>
  <c r="JJ143" i="67"/>
  <c r="JA143" i="67"/>
  <c r="LI143" i="67"/>
  <c r="LE143" i="67"/>
  <c r="LA143" i="67"/>
  <c r="KW143" i="67"/>
  <c r="KS143" i="67"/>
  <c r="KO143" i="67"/>
  <c r="KK143" i="67"/>
  <c r="KF143" i="67"/>
  <c r="KA143" i="67"/>
  <c r="ND143" i="67"/>
  <c r="AZ143" i="67"/>
  <c r="AV143" i="67"/>
  <c r="AR143" i="67"/>
  <c r="AN143" i="67"/>
  <c r="AJ143" i="67"/>
  <c r="AF143" i="67"/>
  <c r="X143" i="67"/>
  <c r="L143" i="67"/>
  <c r="CE143" i="67"/>
  <c r="CA143" i="67"/>
  <c r="BW143" i="67"/>
  <c r="BS143" i="67"/>
  <c r="BO143" i="67"/>
  <c r="BK143" i="67"/>
  <c r="BG143" i="67"/>
  <c r="CV143" i="67"/>
  <c r="CS143" i="67"/>
  <c r="CO143" i="67"/>
  <c r="CK143" i="67"/>
  <c r="DR143" i="67"/>
  <c r="DN143" i="67"/>
  <c r="DJ143" i="67"/>
  <c r="DF143" i="67"/>
  <c r="DB143" i="67"/>
  <c r="DY143" i="67"/>
  <c r="EY143" i="67"/>
  <c r="EQ143" i="67"/>
  <c r="EI143" i="67"/>
  <c r="FS143" i="67"/>
  <c r="FO143" i="67"/>
  <c r="FK143" i="67"/>
  <c r="FG143" i="67"/>
  <c r="DS143" i="67"/>
  <c r="DO143" i="67"/>
  <c r="DK143" i="67"/>
  <c r="DG143" i="67"/>
  <c r="DC143" i="67"/>
  <c r="GO143" i="67"/>
  <c r="GK143" i="67"/>
  <c r="GG143" i="67"/>
  <c r="GC143" i="67"/>
  <c r="FY143" i="67"/>
  <c r="HX143" i="67"/>
  <c r="IU143" i="67"/>
  <c r="IQ143" i="67"/>
  <c r="JQ143" i="67"/>
  <c r="JM143" i="67"/>
  <c r="JI143" i="67"/>
  <c r="JE143" i="67"/>
  <c r="IW143" i="67"/>
  <c r="IV143" i="67"/>
  <c r="IR143" i="67"/>
  <c r="IN143" i="67"/>
  <c r="JU143" i="67"/>
  <c r="JV143" i="67"/>
  <c r="LH143" i="67"/>
  <c r="LD143" i="67"/>
  <c r="KZ143" i="67"/>
  <c r="KV143" i="67"/>
  <c r="KR143" i="67"/>
  <c r="KI143" i="67"/>
  <c r="KE143" i="67"/>
  <c r="LQ143" i="67"/>
  <c r="JZ143" i="67"/>
  <c r="MD143" i="67"/>
  <c r="LZ143" i="67"/>
  <c r="LV143" i="67"/>
  <c r="ML143" i="67"/>
  <c r="NI143" i="67"/>
  <c r="NE143" i="67"/>
  <c r="MY143" i="67"/>
  <c r="MU143" i="67"/>
  <c r="MQ143" i="67"/>
  <c r="AY143" i="67"/>
  <c r="AQ143" i="67"/>
  <c r="AM143" i="67"/>
  <c r="AE143" i="67"/>
  <c r="AA143" i="67"/>
  <c r="W143" i="67"/>
  <c r="S143" i="67"/>
  <c r="O143" i="67"/>
  <c r="K143" i="67"/>
  <c r="CD143" i="67"/>
  <c r="BZ143" i="67"/>
  <c r="BV143" i="67"/>
  <c r="BR143" i="67"/>
  <c r="BN143" i="67"/>
  <c r="BJ143" i="67"/>
  <c r="BF143" i="67"/>
  <c r="I143" i="67"/>
  <c r="AB143" i="67"/>
  <c r="T143" i="67"/>
  <c r="P143" i="67"/>
  <c r="FC143" i="67"/>
  <c r="EU143" i="67"/>
  <c r="EM143" i="67"/>
  <c r="EE143" i="67"/>
  <c r="CW143" i="67"/>
  <c r="CP143" i="67"/>
  <c r="CL143" i="67"/>
  <c r="CZ143" i="67"/>
  <c r="DW143" i="67"/>
  <c r="DX143" i="67"/>
  <c r="FB143" i="67"/>
  <c r="EX143" i="67"/>
  <c r="ET143" i="67"/>
  <c r="EP143" i="67"/>
  <c r="EL143" i="67"/>
  <c r="EH143" i="67"/>
  <c r="ED143" i="67"/>
  <c r="FR143" i="67"/>
  <c r="FN143" i="67"/>
  <c r="FJ143" i="67"/>
  <c r="FX143" i="67"/>
  <c r="HB143" i="67"/>
  <c r="GX143" i="67"/>
  <c r="HF143" i="67"/>
  <c r="HR143" i="67"/>
  <c r="HN143" i="67"/>
  <c r="HJ143" i="67"/>
  <c r="HW143" i="67"/>
  <c r="GR143" i="67"/>
  <c r="GN143" i="67"/>
  <c r="GJ143" i="67"/>
  <c r="GF143" i="67"/>
  <c r="GB143" i="67"/>
  <c r="HC143" i="67"/>
  <c r="GY143" i="67"/>
  <c r="GU143" i="67"/>
  <c r="HS143" i="67"/>
  <c r="HO143" i="67"/>
  <c r="HK143" i="67"/>
  <c r="HG143" i="67"/>
  <c r="HZ143" i="67"/>
  <c r="IC143" i="67"/>
  <c r="HY143" i="67"/>
  <c r="IL143" i="67"/>
  <c r="IH143" i="67"/>
  <c r="IK143" i="67"/>
  <c r="IZ143" i="67"/>
  <c r="JP143" i="67"/>
  <c r="JL143" i="67"/>
  <c r="JH143" i="67"/>
  <c r="JD143" i="67"/>
  <c r="LG143" i="67"/>
  <c r="LC143" i="67"/>
  <c r="KY143" i="67"/>
  <c r="KU143" i="67"/>
  <c r="KQ143" i="67"/>
  <c r="KM143" i="67"/>
  <c r="KH143" i="67"/>
  <c r="KD143" i="67"/>
  <c r="JY143" i="67"/>
  <c r="ME143" i="67"/>
  <c r="MA143" i="67"/>
  <c r="LW143" i="67"/>
  <c r="LR143" i="67"/>
  <c r="MH143" i="67"/>
  <c r="NB143" i="67"/>
  <c r="MX143" i="67"/>
  <c r="MT143" i="67"/>
  <c r="MP143" i="67"/>
  <c r="MM143" i="67"/>
  <c r="MI143" i="67"/>
  <c r="NH143" i="67"/>
  <c r="H143" i="67"/>
  <c r="H151" i="67"/>
  <c r="NH151" i="67"/>
  <c r="NG151" i="67"/>
  <c r="MJ151" i="67"/>
  <c r="MN151" i="67"/>
  <c r="MR151" i="67"/>
  <c r="MV151" i="67"/>
  <c r="MZ151" i="67"/>
  <c r="LX151" i="67"/>
  <c r="MB151" i="67"/>
  <c r="MF151" i="67"/>
  <c r="MK151" i="67"/>
  <c r="MO151" i="67"/>
  <c r="MS151" i="67"/>
  <c r="MW151" i="67"/>
  <c r="NA151" i="67"/>
  <c r="LW151" i="67"/>
  <c r="MA151" i="67"/>
  <c r="ME151" i="67"/>
  <c r="LP151" i="67"/>
  <c r="LO151" i="67"/>
  <c r="JX151" i="67"/>
  <c r="KB151" i="67"/>
  <c r="KG151" i="67"/>
  <c r="KL151" i="67"/>
  <c r="KP151" i="67"/>
  <c r="KT151" i="67"/>
  <c r="KX151" i="67"/>
  <c r="LB151" i="67"/>
  <c r="LF151" i="67"/>
  <c r="LJ151" i="67"/>
  <c r="JY151" i="67"/>
  <c r="KD151" i="67"/>
  <c r="KH151" i="67"/>
  <c r="KM151" i="67"/>
  <c r="KQ151" i="67"/>
  <c r="KU151" i="67"/>
  <c r="KY151" i="67"/>
  <c r="LC151" i="67"/>
  <c r="LG151" i="67"/>
  <c r="JC151" i="67"/>
  <c r="JG151" i="67"/>
  <c r="JK151" i="67"/>
  <c r="JO151" i="67"/>
  <c r="JS151" i="67"/>
  <c r="IK151" i="67"/>
  <c r="IO151" i="67"/>
  <c r="IS151" i="67"/>
  <c r="IX151" i="67"/>
  <c r="HZ151" i="67"/>
  <c r="ID151" i="67"/>
  <c r="JD151" i="67"/>
  <c r="JH151" i="67"/>
  <c r="JL151" i="67"/>
  <c r="JP151" i="67"/>
  <c r="IH151" i="67"/>
  <c r="IL151" i="67"/>
  <c r="IP151" i="67"/>
  <c r="IT151" i="67"/>
  <c r="HY151" i="67"/>
  <c r="IC151" i="67"/>
  <c r="HH151" i="67"/>
  <c r="HL151" i="67"/>
  <c r="HP151" i="67"/>
  <c r="HT151" i="67"/>
  <c r="GX151" i="67"/>
  <c r="HB151" i="67"/>
  <c r="GA151" i="67"/>
  <c r="GE151" i="67"/>
  <c r="GI151" i="67"/>
  <c r="NF151" i="67"/>
  <c r="NE151" i="67"/>
  <c r="NI151" i="67"/>
  <c r="ML151" i="67"/>
  <c r="MP151" i="67"/>
  <c r="MT151" i="67"/>
  <c r="MX151" i="67"/>
  <c r="NB151" i="67"/>
  <c r="LV151" i="67"/>
  <c r="LZ151" i="67"/>
  <c r="MD151" i="67"/>
  <c r="MI151" i="67"/>
  <c r="MM151" i="67"/>
  <c r="MQ151" i="67"/>
  <c r="MU151" i="67"/>
  <c r="MY151" i="67"/>
  <c r="LU151" i="67"/>
  <c r="LY151" i="67"/>
  <c r="MC151" i="67"/>
  <c r="LR151" i="67"/>
  <c r="LQ151" i="67"/>
  <c r="JZ151" i="67"/>
  <c r="KE151" i="67"/>
  <c r="KI151" i="67"/>
  <c r="KR151" i="67"/>
  <c r="KV151" i="67"/>
  <c r="KZ151" i="67"/>
  <c r="LD151" i="67"/>
  <c r="LH151" i="67"/>
  <c r="JV151" i="67"/>
  <c r="KA151" i="67"/>
  <c r="KF151" i="67"/>
  <c r="KK151" i="67"/>
  <c r="KO151" i="67"/>
  <c r="KS151" i="67"/>
  <c r="KW151" i="67"/>
  <c r="LA151" i="67"/>
  <c r="LE151" i="67"/>
  <c r="LI151" i="67"/>
  <c r="JE151" i="67"/>
  <c r="JI151" i="67"/>
  <c r="JM151" i="67"/>
  <c r="JQ151" i="67"/>
  <c r="II151" i="67"/>
  <c r="IM151" i="67"/>
  <c r="IQ151" i="67"/>
  <c r="IU151" i="67"/>
  <c r="HX151" i="67"/>
  <c r="IB151" i="67"/>
  <c r="JA151" i="67"/>
  <c r="JF151" i="67"/>
  <c r="JJ151" i="67"/>
  <c r="JN151" i="67"/>
  <c r="JR151" i="67"/>
  <c r="IJ151" i="67"/>
  <c r="IN151" i="67"/>
  <c r="IR151" i="67"/>
  <c r="IV151" i="67"/>
  <c r="IW151" i="67"/>
  <c r="IA151" i="67"/>
  <c r="IE151" i="67"/>
  <c r="HJ151" i="67"/>
  <c r="HN151" i="67"/>
  <c r="HR151" i="67"/>
  <c r="GV151" i="67"/>
  <c r="GZ151" i="67"/>
  <c r="FY151" i="67"/>
  <c r="GC151" i="67"/>
  <c r="GG151" i="67"/>
  <c r="GM151" i="67"/>
  <c r="GQ151" i="67"/>
  <c r="FI151" i="67"/>
  <c r="FM151" i="67"/>
  <c r="FQ151" i="67"/>
  <c r="ED151" i="67"/>
  <c r="EH151" i="67"/>
  <c r="EL151" i="67"/>
  <c r="EP151" i="67"/>
  <c r="ET151" i="67"/>
  <c r="EX151" i="67"/>
  <c r="FB151" i="67"/>
  <c r="HG151" i="67"/>
  <c r="HK151" i="67"/>
  <c r="HO151" i="67"/>
  <c r="HS151" i="67"/>
  <c r="GU151" i="67"/>
  <c r="GY151" i="67"/>
  <c r="HC151" i="67"/>
  <c r="GB151" i="67"/>
  <c r="GF151" i="67"/>
  <c r="GJ151" i="67"/>
  <c r="GN151" i="67"/>
  <c r="GR151" i="67"/>
  <c r="FJ151" i="67"/>
  <c r="FN151" i="67"/>
  <c r="FR151" i="67"/>
  <c r="EG151" i="67"/>
  <c r="EO151" i="67"/>
  <c r="EW151" i="67"/>
  <c r="DY151" i="67"/>
  <c r="DB151" i="67"/>
  <c r="DF151" i="67"/>
  <c r="DJ151" i="67"/>
  <c r="DN151" i="67"/>
  <c r="DR151" i="67"/>
  <c r="CK151" i="67"/>
  <c r="CO151" i="67"/>
  <c r="CS151" i="67"/>
  <c r="CV151" i="67"/>
  <c r="BG151" i="67"/>
  <c r="BK151" i="67"/>
  <c r="BO151" i="67"/>
  <c r="BS151" i="67"/>
  <c r="BW151" i="67"/>
  <c r="CA151" i="67"/>
  <c r="CE151" i="67"/>
  <c r="JU151" i="67"/>
  <c r="EI151" i="67"/>
  <c r="EQ151" i="67"/>
  <c r="EY151" i="67"/>
  <c r="DX151" i="67"/>
  <c r="DA151" i="67"/>
  <c r="DE151" i="67"/>
  <c r="DI151" i="67"/>
  <c r="DM151" i="67"/>
  <c r="DQ151" i="67"/>
  <c r="DU151" i="67"/>
  <c r="CL151" i="67"/>
  <c r="CP151" i="67"/>
  <c r="CW151" i="67"/>
  <c r="BF151" i="67"/>
  <c r="BJ151" i="67"/>
  <c r="BN151" i="67"/>
  <c r="BR151" i="67"/>
  <c r="BV151" i="67"/>
  <c r="BZ151" i="67"/>
  <c r="CD151" i="67"/>
  <c r="LT151" i="67"/>
  <c r="IZ151" i="67"/>
  <c r="GT151" i="67"/>
  <c r="DW151" i="67"/>
  <c r="BE151" i="67"/>
  <c r="K151" i="67"/>
  <c r="O151" i="67"/>
  <c r="S151" i="67"/>
  <c r="W151" i="67"/>
  <c r="AA151" i="67"/>
  <c r="AE151" i="67"/>
  <c r="AI151" i="67"/>
  <c r="AM151" i="67"/>
  <c r="AQ151" i="67"/>
  <c r="AU151" i="67"/>
  <c r="AY151" i="67"/>
  <c r="BC151" i="67"/>
  <c r="N151" i="67"/>
  <c r="V151" i="67"/>
  <c r="AB151" i="67"/>
  <c r="AJ151" i="67"/>
  <c r="AR151" i="67"/>
  <c r="AZ151" i="67"/>
  <c r="HF151" i="67"/>
  <c r="EC151" i="67"/>
  <c r="L151" i="67"/>
  <c r="T151" i="67"/>
  <c r="AD151" i="67"/>
  <c r="AL151" i="67"/>
  <c r="AT151" i="67"/>
  <c r="BB151" i="67"/>
  <c r="GK151" i="67"/>
  <c r="GO151" i="67"/>
  <c r="FG151" i="67"/>
  <c r="FK151" i="67"/>
  <c r="FO151" i="67"/>
  <c r="FS151" i="67"/>
  <c r="EF151" i="67"/>
  <c r="EJ151" i="67"/>
  <c r="EN151" i="67"/>
  <c r="ER151" i="67"/>
  <c r="EV151" i="67"/>
  <c r="EZ151" i="67"/>
  <c r="FD151" i="67"/>
  <c r="HI151" i="67"/>
  <c r="HM151" i="67"/>
  <c r="HQ151" i="67"/>
  <c r="HU151" i="67"/>
  <c r="GW151" i="67"/>
  <c r="HA151" i="67"/>
  <c r="FZ151" i="67"/>
  <c r="GD151" i="67"/>
  <c r="GH151" i="67"/>
  <c r="GL151" i="67"/>
  <c r="GP151" i="67"/>
  <c r="FH151" i="67"/>
  <c r="FL151" i="67"/>
  <c r="FP151" i="67"/>
  <c r="EK151" i="67"/>
  <c r="ES151" i="67"/>
  <c r="FA151" i="67"/>
  <c r="EA151" i="67"/>
  <c r="DD151" i="67"/>
  <c r="DH151" i="67"/>
  <c r="DL151" i="67"/>
  <c r="DP151" i="67"/>
  <c r="DT151" i="67"/>
  <c r="CI151" i="67"/>
  <c r="CM151" i="67"/>
  <c r="CQ151" i="67"/>
  <c r="CT151" i="67"/>
  <c r="CX151" i="67"/>
  <c r="BI151" i="67"/>
  <c r="BM151" i="67"/>
  <c r="BQ151" i="67"/>
  <c r="BU151" i="67"/>
  <c r="BY151" i="67"/>
  <c r="CC151" i="67"/>
  <c r="ND151" i="67"/>
  <c r="EE151" i="67"/>
  <c r="EM151" i="67"/>
  <c r="EU151" i="67"/>
  <c r="FC151" i="67"/>
  <c r="DZ151" i="67"/>
  <c r="DC151" i="67"/>
  <c r="DG151" i="67"/>
  <c r="DK151" i="67"/>
  <c r="DO151" i="67"/>
  <c r="DS151" i="67"/>
  <c r="CJ151" i="67"/>
  <c r="CN151" i="67"/>
  <c r="CR151" i="67"/>
  <c r="CU151" i="67"/>
  <c r="CF151" i="67"/>
  <c r="BH151" i="67"/>
  <c r="BL151" i="67"/>
  <c r="BP151" i="67"/>
  <c r="BT151" i="67"/>
  <c r="BX151" i="67"/>
  <c r="CB151" i="67"/>
  <c r="MH151" i="67"/>
  <c r="LN151" i="67"/>
  <c r="HW151" i="67"/>
  <c r="FF151" i="67"/>
  <c r="CH151" i="67"/>
  <c r="I151" i="67"/>
  <c r="M151" i="67"/>
  <c r="Q151" i="67"/>
  <c r="U151" i="67"/>
  <c r="Y151" i="67"/>
  <c r="AC151" i="67"/>
  <c r="AG151" i="67"/>
  <c r="AK151" i="67"/>
  <c r="AO151" i="67"/>
  <c r="AS151" i="67"/>
  <c r="AW151" i="67"/>
  <c r="BA151" i="67"/>
  <c r="J151" i="67"/>
  <c r="R151" i="67"/>
  <c r="X151" i="67"/>
  <c r="AF151" i="67"/>
  <c r="AN151" i="67"/>
  <c r="AV151" i="67"/>
  <c r="IG151" i="67"/>
  <c r="FX151" i="67"/>
  <c r="CZ151" i="67"/>
  <c r="P151" i="67"/>
  <c r="Z151" i="67"/>
  <c r="AH151" i="67"/>
  <c r="AP151" i="67"/>
  <c r="AX151" i="67"/>
  <c r="CY164" i="67"/>
  <c r="B3" i="72" s="1"/>
  <c r="AY41" i="67"/>
  <c r="AQ41" i="67"/>
  <c r="AI41" i="67"/>
  <c r="AA41" i="67"/>
  <c r="S41" i="67"/>
  <c r="K41" i="67"/>
  <c r="BZ41" i="67"/>
  <c r="BC41" i="67"/>
  <c r="AU41" i="67"/>
  <c r="AM41" i="67"/>
  <c r="AE41" i="67"/>
  <c r="W41" i="67"/>
  <c r="O41" i="67"/>
  <c r="CD41" i="67"/>
  <c r="BR41" i="67"/>
  <c r="BJ41" i="67"/>
  <c r="I41" i="67"/>
  <c r="AV41" i="67"/>
  <c r="AN41" i="67"/>
  <c r="AF41" i="67"/>
  <c r="X41" i="67"/>
  <c r="P41" i="67"/>
  <c r="CE41" i="67"/>
  <c r="BW41" i="67"/>
  <c r="BO41" i="67"/>
  <c r="BG41" i="67"/>
  <c r="CS41" i="67"/>
  <c r="CK41" i="67"/>
  <c r="DR41" i="67"/>
  <c r="DJ41" i="67"/>
  <c r="DB41" i="67"/>
  <c r="FC41" i="67"/>
  <c r="EU41" i="67"/>
  <c r="EM41" i="67"/>
  <c r="EE41" i="67"/>
  <c r="FO41" i="67"/>
  <c r="FG41" i="67"/>
  <c r="CL41" i="67"/>
  <c r="DS41" i="67"/>
  <c r="DK41" i="67"/>
  <c r="DC41" i="67"/>
  <c r="DX41" i="67"/>
  <c r="EX41" i="67"/>
  <c r="EP41" i="67"/>
  <c r="EH41" i="67"/>
  <c r="FR41" i="67"/>
  <c r="FJ41" i="67"/>
  <c r="GO41" i="67"/>
  <c r="GG41" i="67"/>
  <c r="FY41" i="67"/>
  <c r="GX41" i="67"/>
  <c r="HR41" i="67"/>
  <c r="HJ41" i="67"/>
  <c r="GR41" i="67"/>
  <c r="GJ41" i="67"/>
  <c r="GB41" i="67"/>
  <c r="GY41" i="67"/>
  <c r="HS41" i="67"/>
  <c r="HK41" i="67"/>
  <c r="ID41" i="67"/>
  <c r="IC41" i="67"/>
  <c r="IQ41" i="67"/>
  <c r="IH41" i="67"/>
  <c r="JM41" i="67"/>
  <c r="JE41" i="67"/>
  <c r="IV41" i="67"/>
  <c r="IN41" i="67"/>
  <c r="IZ41" i="67"/>
  <c r="JL41" i="67"/>
  <c r="JD41" i="67"/>
  <c r="LG41" i="67"/>
  <c r="KY41" i="67"/>
  <c r="KQ41" i="67"/>
  <c r="KH41" i="67"/>
  <c r="JY41" i="67"/>
  <c r="LF41" i="67"/>
  <c r="KX41" i="67"/>
  <c r="KP41" i="67"/>
  <c r="KG41" i="67"/>
  <c r="JX41" i="67"/>
  <c r="ME41" i="67"/>
  <c r="LW41" i="67"/>
  <c r="MD41" i="67"/>
  <c r="LV41" i="67"/>
  <c r="NB41" i="67"/>
  <c r="MT41" i="67"/>
  <c r="ML41" i="67"/>
  <c r="NE41" i="67"/>
  <c r="MU41" i="67"/>
  <c r="MM41" i="67"/>
  <c r="NH41" i="67"/>
  <c r="BV41" i="67"/>
  <c r="BN41" i="67"/>
  <c r="BF41" i="67"/>
  <c r="AZ41" i="67"/>
  <c r="AR41" i="67"/>
  <c r="AJ41" i="67"/>
  <c r="AB41" i="67"/>
  <c r="T41" i="67"/>
  <c r="L41" i="67"/>
  <c r="CA41" i="67"/>
  <c r="BS41" i="67"/>
  <c r="BK41" i="67"/>
  <c r="CV41" i="67"/>
  <c r="CO41" i="67"/>
  <c r="DN41" i="67"/>
  <c r="DF41" i="67"/>
  <c r="DY41" i="67"/>
  <c r="EY41" i="67"/>
  <c r="EQ41" i="67"/>
  <c r="EI41" i="67"/>
  <c r="FS41" i="67"/>
  <c r="FK41" i="67"/>
  <c r="CW41" i="67"/>
  <c r="CP41" i="67"/>
  <c r="CZ41" i="67"/>
  <c r="DO41" i="67"/>
  <c r="DG41" i="67"/>
  <c r="DW41" i="67"/>
  <c r="FB41" i="67"/>
  <c r="ET41" i="67"/>
  <c r="EL41" i="67"/>
  <c r="ED41" i="67"/>
  <c r="FN41" i="67"/>
  <c r="FX41" i="67"/>
  <c r="GK41" i="67"/>
  <c r="GC41" i="67"/>
  <c r="HB41" i="67"/>
  <c r="HF41" i="67"/>
  <c r="HN41" i="67"/>
  <c r="IB41" i="67"/>
  <c r="GN41" i="67"/>
  <c r="GF41" i="67"/>
  <c r="HC41" i="67"/>
  <c r="GU41" i="67"/>
  <c r="HO41" i="67"/>
  <c r="HG41" i="67"/>
  <c r="IG41" i="67"/>
  <c r="HY41" i="67"/>
  <c r="IU41" i="67"/>
  <c r="IL41" i="67"/>
  <c r="JQ41" i="67"/>
  <c r="JI41" i="67"/>
  <c r="IW41" i="67"/>
  <c r="IR41" i="67"/>
  <c r="IK41" i="67"/>
  <c r="JP41" i="67"/>
  <c r="JH41" i="67"/>
  <c r="JU41" i="67"/>
  <c r="LC41" i="67"/>
  <c r="KU41" i="67"/>
  <c r="KM41" i="67"/>
  <c r="KD41" i="67"/>
  <c r="LJ41" i="67"/>
  <c r="LB41" i="67"/>
  <c r="KT41" i="67"/>
  <c r="KL41" i="67"/>
  <c r="KB41" i="67"/>
  <c r="LQ41" i="67"/>
  <c r="MA41" i="67"/>
  <c r="LR41" i="67"/>
  <c r="LZ41" i="67"/>
  <c r="MH41" i="67"/>
  <c r="MX41" i="67"/>
  <c r="MP41" i="67"/>
  <c r="NI41" i="67"/>
  <c r="MY41" i="67"/>
  <c r="MQ41" i="67"/>
  <c r="MI41" i="67"/>
  <c r="J41" i="67"/>
  <c r="AW41" i="67"/>
  <c r="AO41" i="67"/>
  <c r="AG41" i="67"/>
  <c r="Y41" i="67"/>
  <c r="Q41" i="67"/>
  <c r="CF41" i="67"/>
  <c r="BX41" i="67"/>
  <c r="BP41" i="67"/>
  <c r="BH41" i="67"/>
  <c r="AX41" i="67"/>
  <c r="AP41" i="67"/>
  <c r="AH41" i="67"/>
  <c r="Z41" i="67"/>
  <c r="R41" i="67"/>
  <c r="BE41" i="67"/>
  <c r="BY41" i="67"/>
  <c r="BQ41" i="67"/>
  <c r="BI41" i="67"/>
  <c r="CT41" i="67"/>
  <c r="CM41" i="67"/>
  <c r="DT41" i="67"/>
  <c r="DL41" i="67"/>
  <c r="DD41" i="67"/>
  <c r="EC41" i="67"/>
  <c r="EW41" i="67"/>
  <c r="EO41" i="67"/>
  <c r="EG41" i="67"/>
  <c r="FQ41" i="67"/>
  <c r="FI41" i="67"/>
  <c r="CU41" i="67"/>
  <c r="CN41" i="67"/>
  <c r="DU41" i="67"/>
  <c r="DM41" i="67"/>
  <c r="DE41" i="67"/>
  <c r="DZ41" i="67"/>
  <c r="EZ41" i="67"/>
  <c r="ER41" i="67"/>
  <c r="EJ41" i="67"/>
  <c r="FL41" i="67"/>
  <c r="GQ41" i="67"/>
  <c r="GI41" i="67"/>
  <c r="GA41" i="67"/>
  <c r="GZ41" i="67"/>
  <c r="HT41" i="67"/>
  <c r="HL41" i="67"/>
  <c r="HX41" i="67"/>
  <c r="GL41" i="67"/>
  <c r="GD41" i="67"/>
  <c r="HA41" i="67"/>
  <c r="HU41" i="67"/>
  <c r="HM41" i="67"/>
  <c r="HW41" i="67"/>
  <c r="IE41" i="67"/>
  <c r="IX41" i="67"/>
  <c r="IS41" i="67"/>
  <c r="IJ41" i="67"/>
  <c r="JO41" i="67"/>
  <c r="JG41" i="67"/>
  <c r="IP41" i="67"/>
  <c r="II41" i="67"/>
  <c r="JN41" i="67"/>
  <c r="JF41" i="67"/>
  <c r="LI41" i="67"/>
  <c r="LA41" i="67"/>
  <c r="KS41" i="67"/>
  <c r="KK41" i="67"/>
  <c r="KA41" i="67"/>
  <c r="LH41" i="67"/>
  <c r="KZ41" i="67"/>
  <c r="KR41" i="67"/>
  <c r="KI41" i="67"/>
  <c r="JZ41" i="67"/>
  <c r="LO41" i="67"/>
  <c r="LT41" i="67"/>
  <c r="LY41" i="67"/>
  <c r="LP41" i="67"/>
  <c r="MF41" i="67"/>
  <c r="LX41" i="67"/>
  <c r="MV41" i="67"/>
  <c r="MN41" i="67"/>
  <c r="NG41" i="67"/>
  <c r="MW41" i="67"/>
  <c r="MO41" i="67"/>
  <c r="ND41" i="67"/>
  <c r="BA41" i="67"/>
  <c r="AS41" i="67"/>
  <c r="AK41" i="67"/>
  <c r="AC41" i="67"/>
  <c r="U41" i="67"/>
  <c r="M41" i="67"/>
  <c r="CB41" i="67"/>
  <c r="BT41" i="67"/>
  <c r="BL41" i="67"/>
  <c r="BB41" i="67"/>
  <c r="AT41" i="67"/>
  <c r="AL41" i="67"/>
  <c r="AD41" i="67"/>
  <c r="V41" i="67"/>
  <c r="N41" i="67"/>
  <c r="CC41" i="67"/>
  <c r="BU41" i="67"/>
  <c r="BM41" i="67"/>
  <c r="CX41" i="67"/>
  <c r="CQ41" i="67"/>
  <c r="CI41" i="67"/>
  <c r="DP41" i="67"/>
  <c r="DH41" i="67"/>
  <c r="EA41" i="67"/>
  <c r="FA41" i="67"/>
  <c r="ES41" i="67"/>
  <c r="EK41" i="67"/>
  <c r="FF41" i="67"/>
  <c r="FM41" i="67"/>
  <c r="CH41" i="67"/>
  <c r="CR41" i="67"/>
  <c r="CJ41" i="67"/>
  <c r="DQ41" i="67"/>
  <c r="DI41" i="67"/>
  <c r="DA41" i="67"/>
  <c r="FD41" i="67"/>
  <c r="EV41" i="67"/>
  <c r="EN41" i="67"/>
  <c r="EF41" i="67"/>
  <c r="FP41" i="67"/>
  <c r="FH41" i="67"/>
  <c r="GM41" i="67"/>
  <c r="GE41" i="67"/>
  <c r="GT41" i="67"/>
  <c r="GV41" i="67"/>
  <c r="HP41" i="67"/>
  <c r="HH41" i="67"/>
  <c r="GP41" i="67"/>
  <c r="GH41" i="67"/>
  <c r="FZ41" i="67"/>
  <c r="GW41" i="67"/>
  <c r="HQ41" i="67"/>
  <c r="HI41" i="67"/>
  <c r="HZ41" i="67"/>
  <c r="IA41" i="67"/>
  <c r="IO41" i="67"/>
  <c r="JS41" i="67"/>
  <c r="JK41" i="67"/>
  <c r="JC41" i="67"/>
  <c r="IT41" i="67"/>
  <c r="IM41" i="67"/>
  <c r="JR41" i="67"/>
  <c r="JJ41" i="67"/>
  <c r="JA41" i="67"/>
  <c r="LE41" i="67"/>
  <c r="KW41" i="67"/>
  <c r="KO41" i="67"/>
  <c r="KF41" i="67"/>
  <c r="JV41" i="67"/>
  <c r="LD41" i="67"/>
  <c r="KV41" i="67"/>
  <c r="KE41" i="67"/>
  <c r="LN41" i="67"/>
  <c r="MC41" i="67"/>
  <c r="LU41" i="67"/>
  <c r="MB41" i="67"/>
  <c r="MZ41" i="67"/>
  <c r="MR41" i="67"/>
  <c r="MJ41" i="67"/>
  <c r="NA41" i="67"/>
  <c r="MS41" i="67"/>
  <c r="MK41" i="67"/>
  <c r="NF41" i="67"/>
  <c r="H41" i="67"/>
  <c r="AY54" i="67"/>
  <c r="AQ54" i="67"/>
  <c r="AI54" i="67"/>
  <c r="AA54" i="67"/>
  <c r="S54" i="67"/>
  <c r="K54" i="67"/>
  <c r="BZ54" i="67"/>
  <c r="BC54" i="67"/>
  <c r="AU54" i="67"/>
  <c r="AM54" i="67"/>
  <c r="AE54" i="67"/>
  <c r="W54" i="67"/>
  <c r="O54" i="67"/>
  <c r="CD54" i="67"/>
  <c r="BV54" i="67"/>
  <c r="BR54" i="67"/>
  <c r="BJ54" i="67"/>
  <c r="I54" i="67"/>
  <c r="AV54" i="67"/>
  <c r="AN54" i="67"/>
  <c r="AF54" i="67"/>
  <c r="X54" i="67"/>
  <c r="P54" i="67"/>
  <c r="CE54" i="67"/>
  <c r="BW54" i="67"/>
  <c r="BO54" i="67"/>
  <c r="BG54" i="67"/>
  <c r="CS54" i="67"/>
  <c r="CK54" i="67"/>
  <c r="DR54" i="67"/>
  <c r="DJ54" i="67"/>
  <c r="DB54" i="67"/>
  <c r="FC54" i="67"/>
  <c r="EU54" i="67"/>
  <c r="EM54" i="67"/>
  <c r="EE54" i="67"/>
  <c r="FO54" i="67"/>
  <c r="FG54" i="67"/>
  <c r="CL54" i="67"/>
  <c r="DS54" i="67"/>
  <c r="DK54" i="67"/>
  <c r="DC54" i="67"/>
  <c r="DX54" i="67"/>
  <c r="EX54" i="67"/>
  <c r="EP54" i="67"/>
  <c r="EH54" i="67"/>
  <c r="FR54" i="67"/>
  <c r="FJ54" i="67"/>
  <c r="GO54" i="67"/>
  <c r="GG54" i="67"/>
  <c r="FY54" i="67"/>
  <c r="GX54" i="67"/>
  <c r="HR54" i="67"/>
  <c r="HJ54" i="67"/>
  <c r="GR54" i="67"/>
  <c r="GJ54" i="67"/>
  <c r="GB54" i="67"/>
  <c r="GY54" i="67"/>
  <c r="HS54" i="67"/>
  <c r="HK54" i="67"/>
  <c r="ID54" i="67"/>
  <c r="IC54" i="67"/>
  <c r="IQ54" i="67"/>
  <c r="IH54" i="67"/>
  <c r="JM54" i="67"/>
  <c r="JE54" i="67"/>
  <c r="IV54" i="67"/>
  <c r="IN54" i="67"/>
  <c r="IZ54" i="67"/>
  <c r="JL54" i="67"/>
  <c r="JD54" i="67"/>
  <c r="LG54" i="67"/>
  <c r="KY54" i="67"/>
  <c r="KQ54" i="67"/>
  <c r="KH54" i="67"/>
  <c r="JY54" i="67"/>
  <c r="LF54" i="67"/>
  <c r="KX54" i="67"/>
  <c r="KP54" i="67"/>
  <c r="KG54" i="67"/>
  <c r="JX54" i="67"/>
  <c r="ME54" i="67"/>
  <c r="LW54" i="67"/>
  <c r="MD54" i="67"/>
  <c r="LV54" i="67"/>
  <c r="NB54" i="67"/>
  <c r="MT54" i="67"/>
  <c r="ML54" i="67"/>
  <c r="NE54" i="67"/>
  <c r="MU54" i="67"/>
  <c r="MM54" i="67"/>
  <c r="NH54" i="67"/>
  <c r="BN54" i="67"/>
  <c r="BF54" i="67"/>
  <c r="AZ54" i="67"/>
  <c r="AR54" i="67"/>
  <c r="AJ54" i="67"/>
  <c r="AB54" i="67"/>
  <c r="T54" i="67"/>
  <c r="L54" i="67"/>
  <c r="CA54" i="67"/>
  <c r="BS54" i="67"/>
  <c r="BK54" i="67"/>
  <c r="CV54" i="67"/>
  <c r="CO54" i="67"/>
  <c r="DN54" i="67"/>
  <c r="DF54" i="67"/>
  <c r="DY54" i="67"/>
  <c r="EY54" i="67"/>
  <c r="EQ54" i="67"/>
  <c r="EI54" i="67"/>
  <c r="FS54" i="67"/>
  <c r="FK54" i="67"/>
  <c r="CW54" i="67"/>
  <c r="CP54" i="67"/>
  <c r="CZ54" i="67"/>
  <c r="DO54" i="67"/>
  <c r="DG54" i="67"/>
  <c r="DW54" i="67"/>
  <c r="FB54" i="67"/>
  <c r="ET54" i="67"/>
  <c r="EL54" i="67"/>
  <c r="ED54" i="67"/>
  <c r="FN54" i="67"/>
  <c r="FX54" i="67"/>
  <c r="GK54" i="67"/>
  <c r="GC54" i="67"/>
  <c r="HB54" i="67"/>
  <c r="HF54" i="67"/>
  <c r="HN54" i="67"/>
  <c r="IB54" i="67"/>
  <c r="GN54" i="67"/>
  <c r="GF54" i="67"/>
  <c r="HC54" i="67"/>
  <c r="GU54" i="67"/>
  <c r="HO54" i="67"/>
  <c r="HG54" i="67"/>
  <c r="IG54" i="67"/>
  <c r="HY54" i="67"/>
  <c r="IU54" i="67"/>
  <c r="IL54" i="67"/>
  <c r="JQ54" i="67"/>
  <c r="JI54" i="67"/>
  <c r="IW54" i="67"/>
  <c r="IR54" i="67"/>
  <c r="IK54" i="67"/>
  <c r="JP54" i="67"/>
  <c r="JH54" i="67"/>
  <c r="JU54" i="67"/>
  <c r="LC54" i="67"/>
  <c r="KU54" i="67"/>
  <c r="KM54" i="67"/>
  <c r="KD54" i="67"/>
  <c r="LJ54" i="67"/>
  <c r="LB54" i="67"/>
  <c r="KT54" i="67"/>
  <c r="KL54" i="67"/>
  <c r="KB54" i="67"/>
  <c r="LQ54" i="67"/>
  <c r="MA54" i="67"/>
  <c r="LR54" i="67"/>
  <c r="LZ54" i="67"/>
  <c r="MH54" i="67"/>
  <c r="MX54" i="67"/>
  <c r="MP54" i="67"/>
  <c r="NI54" i="67"/>
  <c r="MY54" i="67"/>
  <c r="MQ54" i="67"/>
  <c r="MI54" i="67"/>
  <c r="J54" i="67"/>
  <c r="AW54" i="67"/>
  <c r="AO54" i="67"/>
  <c r="AG54" i="67"/>
  <c r="Y54" i="67"/>
  <c r="Q54" i="67"/>
  <c r="CF54" i="67"/>
  <c r="BX54" i="67"/>
  <c r="BP54" i="67"/>
  <c r="BH54" i="67"/>
  <c r="AX54" i="67"/>
  <c r="AP54" i="67"/>
  <c r="AH54" i="67"/>
  <c r="Z54" i="67"/>
  <c r="R54" i="67"/>
  <c r="BE54" i="67"/>
  <c r="BY54" i="67"/>
  <c r="BQ54" i="67"/>
  <c r="BI54" i="67"/>
  <c r="CT54" i="67"/>
  <c r="CM54" i="67"/>
  <c r="DT54" i="67"/>
  <c r="DL54" i="67"/>
  <c r="DD54" i="67"/>
  <c r="EC54" i="67"/>
  <c r="EW54" i="67"/>
  <c r="EO54" i="67"/>
  <c r="EG54" i="67"/>
  <c r="FQ54" i="67"/>
  <c r="FI54" i="67"/>
  <c r="CU54" i="67"/>
  <c r="CN54" i="67"/>
  <c r="DU54" i="67"/>
  <c r="DM54" i="67"/>
  <c r="DE54" i="67"/>
  <c r="DZ54" i="67"/>
  <c r="EZ54" i="67"/>
  <c r="ER54" i="67"/>
  <c r="EJ54" i="67"/>
  <c r="FL54" i="67"/>
  <c r="GQ54" i="67"/>
  <c r="GI54" i="67"/>
  <c r="GA54" i="67"/>
  <c r="GZ54" i="67"/>
  <c r="HT54" i="67"/>
  <c r="HL54" i="67"/>
  <c r="HX54" i="67"/>
  <c r="GL54" i="67"/>
  <c r="GD54" i="67"/>
  <c r="HA54" i="67"/>
  <c r="HU54" i="67"/>
  <c r="HM54" i="67"/>
  <c r="HW54" i="67"/>
  <c r="IE54" i="67"/>
  <c r="IX54" i="67"/>
  <c r="IS54" i="67"/>
  <c r="IJ54" i="67"/>
  <c r="JO54" i="67"/>
  <c r="JG54" i="67"/>
  <c r="IP54" i="67"/>
  <c r="II54" i="67"/>
  <c r="JN54" i="67"/>
  <c r="JF54" i="67"/>
  <c r="LI54" i="67"/>
  <c r="LA54" i="67"/>
  <c r="KS54" i="67"/>
  <c r="KK54" i="67"/>
  <c r="KA54" i="67"/>
  <c r="LH54" i="67"/>
  <c r="KZ54" i="67"/>
  <c r="KR54" i="67"/>
  <c r="KI54" i="67"/>
  <c r="JZ54" i="67"/>
  <c r="LO54" i="67"/>
  <c r="LT54" i="67"/>
  <c r="LY54" i="67"/>
  <c r="LP54" i="67"/>
  <c r="MF54" i="67"/>
  <c r="LX54" i="67"/>
  <c r="MV54" i="67"/>
  <c r="MN54" i="67"/>
  <c r="NG54" i="67"/>
  <c r="MW54" i="67"/>
  <c r="MO54" i="67"/>
  <c r="ND54" i="67"/>
  <c r="BA54" i="67"/>
  <c r="AS54" i="67"/>
  <c r="AK54" i="67"/>
  <c r="AC54" i="67"/>
  <c r="U54" i="67"/>
  <c r="M54" i="67"/>
  <c r="CB54" i="67"/>
  <c r="BT54" i="67"/>
  <c r="BL54" i="67"/>
  <c r="BB54" i="67"/>
  <c r="AT54" i="67"/>
  <c r="AL54" i="67"/>
  <c r="AD54" i="67"/>
  <c r="V54" i="67"/>
  <c r="N54" i="67"/>
  <c r="CC54" i="67"/>
  <c r="BU54" i="67"/>
  <c r="BM54" i="67"/>
  <c r="CX54" i="67"/>
  <c r="CQ54" i="67"/>
  <c r="CI54" i="67"/>
  <c r="DP54" i="67"/>
  <c r="DH54" i="67"/>
  <c r="EA54" i="67"/>
  <c r="FA54" i="67"/>
  <c r="ES54" i="67"/>
  <c r="EK54" i="67"/>
  <c r="FF54" i="67"/>
  <c r="FM54" i="67"/>
  <c r="CH54" i="67"/>
  <c r="CR54" i="67"/>
  <c r="CJ54" i="67"/>
  <c r="DQ54" i="67"/>
  <c r="DI54" i="67"/>
  <c r="DA54" i="67"/>
  <c r="FD54" i="67"/>
  <c r="EV54" i="67"/>
  <c r="EN54" i="67"/>
  <c r="EF54" i="67"/>
  <c r="FP54" i="67"/>
  <c r="FH54" i="67"/>
  <c r="GM54" i="67"/>
  <c r="GE54" i="67"/>
  <c r="GT54" i="67"/>
  <c r="GV54" i="67"/>
  <c r="HP54" i="67"/>
  <c r="HH54" i="67"/>
  <c r="GP54" i="67"/>
  <c r="GH54" i="67"/>
  <c r="FZ54" i="67"/>
  <c r="GW54" i="67"/>
  <c r="HQ54" i="67"/>
  <c r="HI54" i="67"/>
  <c r="HZ54" i="67"/>
  <c r="IA54" i="67"/>
  <c r="IO54" i="67"/>
  <c r="JS54" i="67"/>
  <c r="JK54" i="67"/>
  <c r="JC54" i="67"/>
  <c r="IT54" i="67"/>
  <c r="IM54" i="67"/>
  <c r="JR54" i="67"/>
  <c r="JJ54" i="67"/>
  <c r="JA54" i="67"/>
  <c r="LE54" i="67"/>
  <c r="KW54" i="67"/>
  <c r="KO54" i="67"/>
  <c r="KF54" i="67"/>
  <c r="JV54" i="67"/>
  <c r="LD54" i="67"/>
  <c r="KV54" i="67"/>
  <c r="KE54" i="67"/>
  <c r="LN54" i="67"/>
  <c r="MC54" i="67"/>
  <c r="LU54" i="67"/>
  <c r="MB54" i="67"/>
  <c r="MZ54" i="67"/>
  <c r="MR54" i="67"/>
  <c r="MJ54" i="67"/>
  <c r="NA54" i="67"/>
  <c r="MS54" i="67"/>
  <c r="MK54" i="67"/>
  <c r="NF54" i="67"/>
  <c r="H54" i="67"/>
  <c r="BC77" i="67"/>
  <c r="AU77" i="67"/>
  <c r="AM77" i="67"/>
  <c r="AE77" i="67"/>
  <c r="W77" i="67"/>
  <c r="O77" i="67"/>
  <c r="BZ77" i="67"/>
  <c r="BR77" i="67"/>
  <c r="BJ77" i="67"/>
  <c r="AZ77" i="67"/>
  <c r="AR77" i="67"/>
  <c r="AJ77" i="67"/>
  <c r="AB77" i="67"/>
  <c r="T77" i="67"/>
  <c r="L77" i="67"/>
  <c r="CA77" i="67"/>
  <c r="BS77" i="67"/>
  <c r="BK77" i="67"/>
  <c r="CV77" i="67"/>
  <c r="CO77" i="67"/>
  <c r="DN77" i="67"/>
  <c r="DF77" i="67"/>
  <c r="DY77" i="67"/>
  <c r="FC77" i="67"/>
  <c r="EY77" i="67"/>
  <c r="EU77" i="67"/>
  <c r="EQ77" i="67"/>
  <c r="EM77" i="67"/>
  <c r="EI77" i="67"/>
  <c r="EE77" i="67"/>
  <c r="FS77" i="67"/>
  <c r="FK77" i="67"/>
  <c r="CZ77" i="67"/>
  <c r="DO77" i="67"/>
  <c r="DG77" i="67"/>
  <c r="DX77" i="67"/>
  <c r="EX77" i="67"/>
  <c r="EP77" i="67"/>
  <c r="EH77" i="67"/>
  <c r="FR77" i="67"/>
  <c r="FJ77" i="67"/>
  <c r="FX77" i="67"/>
  <c r="GK77" i="67"/>
  <c r="GC77" i="67"/>
  <c r="GX77" i="67"/>
  <c r="HN77" i="67"/>
  <c r="HW77" i="67"/>
  <c r="GR77" i="67"/>
  <c r="GJ77" i="67"/>
  <c r="GB77" i="67"/>
  <c r="HZ77" i="67"/>
  <c r="IE77" i="67"/>
  <c r="IX77" i="67"/>
  <c r="IS77" i="67"/>
  <c r="IJ77" i="67"/>
  <c r="JO77" i="67"/>
  <c r="JG77" i="67"/>
  <c r="IR77" i="67"/>
  <c r="IK77" i="67"/>
  <c r="IZ77" i="67"/>
  <c r="JU77" i="67"/>
  <c r="LC77" i="67"/>
  <c r="KU77" i="67"/>
  <c r="KM77" i="67"/>
  <c r="KD77" i="67"/>
  <c r="LJ77" i="67"/>
  <c r="LB77" i="67"/>
  <c r="KT77" i="67"/>
  <c r="KL77" i="67"/>
  <c r="KB77" i="67"/>
  <c r="LQ77" i="67"/>
  <c r="MA77" i="67"/>
  <c r="LP77" i="67"/>
  <c r="MB77" i="67"/>
  <c r="MH77" i="67"/>
  <c r="MY77" i="67"/>
  <c r="MU77" i="67"/>
  <c r="MQ77" i="67"/>
  <c r="MM77" i="67"/>
  <c r="MI77" i="67"/>
  <c r="NB77" i="67"/>
  <c r="MT77" i="67"/>
  <c r="ML77" i="67"/>
  <c r="NE77" i="67"/>
  <c r="NH77" i="67"/>
  <c r="AY77" i="67"/>
  <c r="AQ77" i="67"/>
  <c r="AI77" i="67"/>
  <c r="AA77" i="67"/>
  <c r="S77" i="67"/>
  <c r="K77" i="67"/>
  <c r="CD77" i="67"/>
  <c r="BV77" i="67"/>
  <c r="BN77" i="67"/>
  <c r="BF77" i="67"/>
  <c r="I77" i="67"/>
  <c r="AV77" i="67"/>
  <c r="AN77" i="67"/>
  <c r="AF77" i="67"/>
  <c r="X77" i="67"/>
  <c r="P77" i="67"/>
  <c r="CE77" i="67"/>
  <c r="BW77" i="67"/>
  <c r="BO77" i="67"/>
  <c r="BG77" i="67"/>
  <c r="CS77" i="67"/>
  <c r="CK77" i="67"/>
  <c r="DR77" i="67"/>
  <c r="DJ77" i="67"/>
  <c r="DB77" i="67"/>
  <c r="FO77" i="67"/>
  <c r="FG77" i="67"/>
  <c r="CW77" i="67"/>
  <c r="CP77" i="67"/>
  <c r="CL77" i="67"/>
  <c r="DS77" i="67"/>
  <c r="DK77" i="67"/>
  <c r="DC77" i="67"/>
  <c r="DW77" i="67"/>
  <c r="FB77" i="67"/>
  <c r="ET77" i="67"/>
  <c r="EL77" i="67"/>
  <c r="ED77" i="67"/>
  <c r="FN77" i="67"/>
  <c r="GO77" i="67"/>
  <c r="GG77" i="67"/>
  <c r="FY77" i="67"/>
  <c r="HB77" i="67"/>
  <c r="HF77" i="67"/>
  <c r="HR77" i="67"/>
  <c r="HJ77" i="67"/>
  <c r="HX77" i="67"/>
  <c r="GN77" i="67"/>
  <c r="GF77" i="67"/>
  <c r="HC77" i="67"/>
  <c r="GY77" i="67"/>
  <c r="GU77" i="67"/>
  <c r="HS77" i="67"/>
  <c r="HO77" i="67"/>
  <c r="HK77" i="67"/>
  <c r="HG77" i="67"/>
  <c r="IW77" i="67"/>
  <c r="IA77" i="67"/>
  <c r="IO77" i="67"/>
  <c r="JS77" i="67"/>
  <c r="JK77" i="67"/>
  <c r="JC77" i="67"/>
  <c r="IN77" i="67"/>
  <c r="JP77" i="67"/>
  <c r="JL77" i="67"/>
  <c r="JH77" i="67"/>
  <c r="JD77" i="67"/>
  <c r="LG77" i="67"/>
  <c r="KY77" i="67"/>
  <c r="KQ77" i="67"/>
  <c r="KH77" i="67"/>
  <c r="JY77" i="67"/>
  <c r="LF77" i="67"/>
  <c r="KX77" i="67"/>
  <c r="KP77" i="67"/>
  <c r="KG77" i="67"/>
  <c r="JX77" i="67"/>
  <c r="ME77" i="67"/>
  <c r="LW77" i="67"/>
  <c r="MF77" i="67"/>
  <c r="LX77" i="67"/>
  <c r="MX77" i="67"/>
  <c r="MP77" i="67"/>
  <c r="NI77" i="67"/>
  <c r="BA77" i="67"/>
  <c r="AS77" i="67"/>
  <c r="AK77" i="67"/>
  <c r="AC77" i="67"/>
  <c r="U77" i="67"/>
  <c r="M77" i="67"/>
  <c r="CB77" i="67"/>
  <c r="BT77" i="67"/>
  <c r="BL77" i="67"/>
  <c r="BB77" i="67"/>
  <c r="AX77" i="67"/>
  <c r="AT77" i="67"/>
  <c r="AP77" i="67"/>
  <c r="AL77" i="67"/>
  <c r="AH77" i="67"/>
  <c r="AD77" i="67"/>
  <c r="Z77" i="67"/>
  <c r="V77" i="67"/>
  <c r="R77" i="67"/>
  <c r="N77" i="67"/>
  <c r="CT77" i="67"/>
  <c r="CM77" i="67"/>
  <c r="DT77" i="67"/>
  <c r="DP77" i="67"/>
  <c r="DL77" i="67"/>
  <c r="DH77" i="67"/>
  <c r="DD77" i="67"/>
  <c r="EW77" i="67"/>
  <c r="EO77" i="67"/>
  <c r="EG77" i="67"/>
  <c r="FQ77" i="67"/>
  <c r="FM77" i="67"/>
  <c r="FI77" i="67"/>
  <c r="CU77" i="67"/>
  <c r="CN77" i="67"/>
  <c r="J77" i="67"/>
  <c r="AW77" i="67"/>
  <c r="AO77" i="67"/>
  <c r="AG77" i="67"/>
  <c r="Y77" i="67"/>
  <c r="Q77" i="67"/>
  <c r="CF77" i="67"/>
  <c r="BX77" i="67"/>
  <c r="BP77" i="67"/>
  <c r="BH77" i="67"/>
  <c r="BE77" i="67"/>
  <c r="CC77" i="67"/>
  <c r="BY77" i="67"/>
  <c r="BU77" i="67"/>
  <c r="BQ77" i="67"/>
  <c r="BM77" i="67"/>
  <c r="BI77" i="67"/>
  <c r="CX77" i="67"/>
  <c r="CQ77" i="67"/>
  <c r="CI77" i="67"/>
  <c r="EA77" i="67"/>
  <c r="EC77" i="67"/>
  <c r="FA77" i="67"/>
  <c r="ES77" i="67"/>
  <c r="EK77" i="67"/>
  <c r="FF77" i="67"/>
  <c r="CH77" i="67"/>
  <c r="CR77" i="67"/>
  <c r="CJ77" i="67"/>
  <c r="DQ77" i="67"/>
  <c r="DI77" i="67"/>
  <c r="DA77" i="67"/>
  <c r="DZ77" i="67"/>
  <c r="EZ77" i="67"/>
  <c r="ER77" i="67"/>
  <c r="EJ77" i="67"/>
  <c r="FL77" i="67"/>
  <c r="GZ77" i="67"/>
  <c r="HT77" i="67"/>
  <c r="HL77" i="67"/>
  <c r="GP77" i="67"/>
  <c r="GH77" i="67"/>
  <c r="FZ77" i="67"/>
  <c r="GW77" i="67"/>
  <c r="HQ77" i="67"/>
  <c r="HI77" i="67"/>
  <c r="IG77" i="67"/>
  <c r="HY77" i="67"/>
  <c r="IQ77" i="67"/>
  <c r="JQ77" i="67"/>
  <c r="JI77" i="67"/>
  <c r="II77" i="67"/>
  <c r="JN77" i="67"/>
  <c r="JF77" i="67"/>
  <c r="LI77" i="67"/>
  <c r="LE77" i="67"/>
  <c r="LA77" i="67"/>
  <c r="KW77" i="67"/>
  <c r="KS77" i="67"/>
  <c r="KO77" i="67"/>
  <c r="KK77" i="67"/>
  <c r="KF77" i="67"/>
  <c r="KA77" i="67"/>
  <c r="JV77" i="67"/>
  <c r="LH77" i="67"/>
  <c r="KZ77" i="67"/>
  <c r="KR77" i="67"/>
  <c r="KI77" i="67"/>
  <c r="JZ77" i="67"/>
  <c r="LO77" i="67"/>
  <c r="MC77" i="67"/>
  <c r="LY77" i="67"/>
  <c r="LU77" i="67"/>
  <c r="LR77" i="67"/>
  <c r="LZ77" i="67"/>
  <c r="NA77" i="67"/>
  <c r="MS77" i="67"/>
  <c r="MK77" i="67"/>
  <c r="MV77" i="67"/>
  <c r="MN77" i="67"/>
  <c r="NG77" i="67"/>
  <c r="ND77" i="67"/>
  <c r="H77" i="67"/>
  <c r="DU77" i="67"/>
  <c r="DM77" i="67"/>
  <c r="DE77" i="67"/>
  <c r="FD77" i="67"/>
  <c r="EV77" i="67"/>
  <c r="EN77" i="67"/>
  <c r="EF77" i="67"/>
  <c r="FP77" i="67"/>
  <c r="FH77" i="67"/>
  <c r="GQ77" i="67"/>
  <c r="GM77" i="67"/>
  <c r="GI77" i="67"/>
  <c r="GE77" i="67"/>
  <c r="GA77" i="67"/>
  <c r="GT77" i="67"/>
  <c r="GV77" i="67"/>
  <c r="HP77" i="67"/>
  <c r="HH77" i="67"/>
  <c r="IB77" i="67"/>
  <c r="GL77" i="67"/>
  <c r="GD77" i="67"/>
  <c r="HA77" i="67"/>
  <c r="HU77" i="67"/>
  <c r="HM77" i="67"/>
  <c r="ID77" i="67"/>
  <c r="IV77" i="67"/>
  <c r="IC77" i="67"/>
  <c r="IU77" i="67"/>
  <c r="IL77" i="67"/>
  <c r="IH77" i="67"/>
  <c r="JM77" i="67"/>
  <c r="JE77" i="67"/>
  <c r="IT77" i="67"/>
  <c r="IP77" i="67"/>
  <c r="IM77" i="67"/>
  <c r="JR77" i="67"/>
  <c r="JJ77" i="67"/>
  <c r="JA77" i="67"/>
  <c r="LD77" i="67"/>
  <c r="KV77" i="67"/>
  <c r="KE77" i="67"/>
  <c r="LN77" i="67"/>
  <c r="LT77" i="67"/>
  <c r="MD77" i="67"/>
  <c r="LV77" i="67"/>
  <c r="MW77" i="67"/>
  <c r="MO77" i="67"/>
  <c r="MZ77" i="67"/>
  <c r="MR77" i="67"/>
  <c r="MJ77" i="67"/>
  <c r="NF77" i="67"/>
  <c r="E90" i="67"/>
  <c r="E89" i="67"/>
  <c r="AX120" i="67"/>
  <c r="AP120" i="67"/>
  <c r="AH120" i="67"/>
  <c r="Z120" i="67"/>
  <c r="R120" i="67"/>
  <c r="BE120" i="67"/>
  <c r="CC120" i="67"/>
  <c r="BU120" i="67"/>
  <c r="BM120" i="67"/>
  <c r="I120" i="67"/>
  <c r="AW120" i="67"/>
  <c r="AO120" i="67"/>
  <c r="AG120" i="67"/>
  <c r="Y120" i="67"/>
  <c r="Q120" i="67"/>
  <c r="CF120" i="67"/>
  <c r="BX120" i="67"/>
  <c r="BP120" i="67"/>
  <c r="BH120" i="67"/>
  <c r="CU120" i="67"/>
  <c r="CN120" i="67"/>
  <c r="DN120" i="67"/>
  <c r="DF120" i="67"/>
  <c r="EA120" i="67"/>
  <c r="EZ120" i="67"/>
  <c r="ER120" i="67"/>
  <c r="EJ120" i="67"/>
  <c r="FS120" i="67"/>
  <c r="FK120" i="67"/>
  <c r="CV120" i="67"/>
  <c r="CO120" i="67"/>
  <c r="DU120" i="67"/>
  <c r="DM120" i="67"/>
  <c r="DE120" i="67"/>
  <c r="DX120" i="67"/>
  <c r="EY120" i="67"/>
  <c r="EQ120" i="67"/>
  <c r="EI120" i="67"/>
  <c r="FL120" i="67"/>
  <c r="GO120" i="67"/>
  <c r="GG120" i="67"/>
  <c r="FY120" i="67"/>
  <c r="GW120" i="67"/>
  <c r="HQ120" i="67"/>
  <c r="HI120" i="67"/>
  <c r="FX120" i="67"/>
  <c r="GL120" i="67"/>
  <c r="GD120" i="67"/>
  <c r="GX120" i="67"/>
  <c r="HN120" i="67"/>
  <c r="IC120" i="67"/>
  <c r="IW120" i="67"/>
  <c r="IR120" i="67"/>
  <c r="IZ120" i="67"/>
  <c r="JQ120" i="67"/>
  <c r="JI120" i="67"/>
  <c r="JU120" i="67"/>
  <c r="IU120" i="67"/>
  <c r="IL120" i="67"/>
  <c r="JP120" i="67"/>
  <c r="JH120" i="67"/>
  <c r="LI120" i="67"/>
  <c r="LA120" i="67"/>
  <c r="KS120" i="67"/>
  <c r="KK120" i="67"/>
  <c r="KA120" i="67"/>
  <c r="LH120" i="67"/>
  <c r="KZ120" i="67"/>
  <c r="KR120" i="67"/>
  <c r="KI120" i="67"/>
  <c r="JZ120" i="67"/>
  <c r="BB120" i="67"/>
  <c r="AT120" i="67"/>
  <c r="AL120" i="67"/>
  <c r="AD120" i="67"/>
  <c r="V120" i="67"/>
  <c r="N120" i="67"/>
  <c r="BY120" i="67"/>
  <c r="BQ120" i="67"/>
  <c r="BI120" i="67"/>
  <c r="BA120" i="67"/>
  <c r="AS120" i="67"/>
  <c r="AK120" i="67"/>
  <c r="AC120" i="67"/>
  <c r="U120" i="67"/>
  <c r="M120" i="67"/>
  <c r="CB120" i="67"/>
  <c r="BT120" i="67"/>
  <c r="BL120" i="67"/>
  <c r="CH120" i="67"/>
  <c r="CR120" i="67"/>
  <c r="CJ120" i="67"/>
  <c r="DR120" i="67"/>
  <c r="DJ120" i="67"/>
  <c r="DB120" i="67"/>
  <c r="FD120" i="67"/>
  <c r="EV120" i="67"/>
  <c r="EN120" i="67"/>
  <c r="EF120" i="67"/>
  <c r="FO120" i="67"/>
  <c r="FG120" i="67"/>
  <c r="CS120" i="67"/>
  <c r="CK120" i="67"/>
  <c r="DQ120" i="67"/>
  <c r="DI120" i="67"/>
  <c r="DA120" i="67"/>
  <c r="FC120" i="67"/>
  <c r="EU120" i="67"/>
  <c r="EM120" i="67"/>
  <c r="EE120" i="67"/>
  <c r="FP120" i="67"/>
  <c r="FH120" i="67"/>
  <c r="GK120" i="67"/>
  <c r="GC120" i="67"/>
  <c r="HA120" i="67"/>
  <c r="HU120" i="67"/>
  <c r="HM120" i="67"/>
  <c r="IB120" i="67"/>
  <c r="GP120" i="67"/>
  <c r="GH120" i="67"/>
  <c r="FZ120" i="67"/>
  <c r="HB120" i="67"/>
  <c r="HF120" i="67"/>
  <c r="HR120" i="67"/>
  <c r="HJ120" i="67"/>
  <c r="ID120" i="67"/>
  <c r="HW120" i="67"/>
  <c r="HY120" i="67"/>
  <c r="IV120" i="67"/>
  <c r="IN120" i="67"/>
  <c r="IK120" i="67"/>
  <c r="JM120" i="67"/>
  <c r="JE120" i="67"/>
  <c r="IQ120" i="67"/>
  <c r="IH120" i="67"/>
  <c r="JL120" i="67"/>
  <c r="JD120" i="67"/>
  <c r="LE120" i="67"/>
  <c r="KW120" i="67"/>
  <c r="KO120" i="67"/>
  <c r="KF120" i="67"/>
  <c r="JV120" i="67"/>
  <c r="LD120" i="67"/>
  <c r="KV120" i="67"/>
  <c r="KE120" i="67"/>
  <c r="LQ120" i="67"/>
  <c r="LY120" i="67"/>
  <c r="LR120" i="67"/>
  <c r="MF120" i="67"/>
  <c r="LX120" i="67"/>
  <c r="MZ120" i="67"/>
  <c r="MR120" i="67"/>
  <c r="MJ120" i="67"/>
  <c r="NH120" i="67"/>
  <c r="NA120" i="67"/>
  <c r="MS120" i="67"/>
  <c r="MK120" i="67"/>
  <c r="NE120" i="67"/>
  <c r="MC120" i="67"/>
  <c r="LU120" i="67"/>
  <c r="MB120" i="67"/>
  <c r="MH120" i="67"/>
  <c r="MV120" i="67"/>
  <c r="MN120" i="67"/>
  <c r="MW120" i="67"/>
  <c r="MO120" i="67"/>
  <c r="NI120" i="67"/>
  <c r="AV120" i="67"/>
  <c r="AN120" i="67"/>
  <c r="AF120" i="67"/>
  <c r="X120" i="67"/>
  <c r="P120" i="67"/>
  <c r="CE120" i="67"/>
  <c r="BW120" i="67"/>
  <c r="BO120" i="67"/>
  <c r="BG120" i="67"/>
  <c r="BC120" i="67"/>
  <c r="AU120" i="67"/>
  <c r="AM120" i="67"/>
  <c r="AE120" i="67"/>
  <c r="W120" i="67"/>
  <c r="O120" i="67"/>
  <c r="BZ120" i="67"/>
  <c r="BR120" i="67"/>
  <c r="BJ120" i="67"/>
  <c r="CL120" i="67"/>
  <c r="CZ120" i="67"/>
  <c r="DP120" i="67"/>
  <c r="DH120" i="67"/>
  <c r="EX120" i="67"/>
  <c r="EP120" i="67"/>
  <c r="EH120" i="67"/>
  <c r="FM120" i="67"/>
  <c r="CT120" i="67"/>
  <c r="CM120" i="67"/>
  <c r="DO120" i="67"/>
  <c r="DG120" i="67"/>
  <c r="DZ120" i="67"/>
  <c r="EC120" i="67"/>
  <c r="FA120" i="67"/>
  <c r="ES120" i="67"/>
  <c r="EK120" i="67"/>
  <c r="FF120" i="67"/>
  <c r="FR120" i="67"/>
  <c r="FJ120" i="67"/>
  <c r="GQ120" i="67"/>
  <c r="GI120" i="67"/>
  <c r="GA120" i="67"/>
  <c r="GY120" i="67"/>
  <c r="HS120" i="67"/>
  <c r="HK120" i="67"/>
  <c r="HX120" i="67"/>
  <c r="GR120" i="67"/>
  <c r="GJ120" i="67"/>
  <c r="GB120" i="67"/>
  <c r="GV120" i="67"/>
  <c r="HT120" i="67"/>
  <c r="HL120" i="67"/>
  <c r="HZ120" i="67"/>
  <c r="IE120" i="67"/>
  <c r="IG120" i="67"/>
  <c r="IT120" i="67"/>
  <c r="IM120" i="67"/>
  <c r="JS120" i="67"/>
  <c r="JK120" i="67"/>
  <c r="JC120" i="67"/>
  <c r="IX120" i="67"/>
  <c r="IS120" i="67"/>
  <c r="JR120" i="67"/>
  <c r="JJ120" i="67"/>
  <c r="JA120" i="67"/>
  <c r="LC120" i="67"/>
  <c r="KU120" i="67"/>
  <c r="KM120" i="67"/>
  <c r="KD120" i="67"/>
  <c r="LJ120" i="67"/>
  <c r="LB120" i="67"/>
  <c r="KT120" i="67"/>
  <c r="KL120" i="67"/>
  <c r="KB120" i="67"/>
  <c r="LO120" i="67"/>
  <c r="ME120" i="67"/>
  <c r="LW120" i="67"/>
  <c r="LZ120" i="67"/>
  <c r="MX120" i="67"/>
  <c r="MP120" i="67"/>
  <c r="MY120" i="67"/>
  <c r="MQ120" i="67"/>
  <c r="MI120" i="67"/>
  <c r="J120" i="67"/>
  <c r="AZ120" i="67"/>
  <c r="AR120" i="67"/>
  <c r="AJ120" i="67"/>
  <c r="AB120" i="67"/>
  <c r="T120" i="67"/>
  <c r="L120" i="67"/>
  <c r="CA120" i="67"/>
  <c r="BS120" i="67"/>
  <c r="BK120" i="67"/>
  <c r="AY120" i="67"/>
  <c r="AQ120" i="67"/>
  <c r="AI120" i="67"/>
  <c r="AA120" i="67"/>
  <c r="S120" i="67"/>
  <c r="K120" i="67"/>
  <c r="CD120" i="67"/>
  <c r="BV120" i="67"/>
  <c r="BN120" i="67"/>
  <c r="BF120" i="67"/>
  <c r="CW120" i="67"/>
  <c r="CP120" i="67"/>
  <c r="DT120" i="67"/>
  <c r="DL120" i="67"/>
  <c r="DD120" i="67"/>
  <c r="DW120" i="67"/>
  <c r="DY120" i="67"/>
  <c r="FB120" i="67"/>
  <c r="ET120" i="67"/>
  <c r="EL120" i="67"/>
  <c r="ED120" i="67"/>
  <c r="FQ120" i="67"/>
  <c r="FI120" i="67"/>
  <c r="CX120" i="67"/>
  <c r="CQ120" i="67"/>
  <c r="CI120" i="67"/>
  <c r="DS120" i="67"/>
  <c r="DK120" i="67"/>
  <c r="DC120" i="67"/>
  <c r="EW120" i="67"/>
  <c r="EO120" i="67"/>
  <c r="EG120" i="67"/>
  <c r="FN120" i="67"/>
  <c r="GM120" i="67"/>
  <c r="GE120" i="67"/>
  <c r="HC120" i="67"/>
  <c r="GU120" i="67"/>
  <c r="HO120" i="67"/>
  <c r="HG120" i="67"/>
  <c r="GN120" i="67"/>
  <c r="GF120" i="67"/>
  <c r="GT120" i="67"/>
  <c r="GZ120" i="67"/>
  <c r="HP120" i="67"/>
  <c r="HH120" i="67"/>
  <c r="IA120" i="67"/>
  <c r="IP120" i="67"/>
  <c r="II120" i="67"/>
  <c r="JO120" i="67"/>
  <c r="JG120" i="67"/>
  <c r="IO120" i="67"/>
  <c r="IJ120" i="67"/>
  <c r="JN120" i="67"/>
  <c r="JF120" i="67"/>
  <c r="LG120" i="67"/>
  <c r="KY120" i="67"/>
  <c r="KQ120" i="67"/>
  <c r="KH120" i="67"/>
  <c r="JY120" i="67"/>
  <c r="LF120" i="67"/>
  <c r="KX120" i="67"/>
  <c r="KP120" i="67"/>
  <c r="KG120" i="67"/>
  <c r="JX120" i="67"/>
  <c r="MA120" i="67"/>
  <c r="LN120" i="67"/>
  <c r="LP120" i="67"/>
  <c r="LT120" i="67"/>
  <c r="MD120" i="67"/>
  <c r="LV120" i="67"/>
  <c r="NB120" i="67"/>
  <c r="MT120" i="67"/>
  <c r="ML120" i="67"/>
  <c r="ND120" i="67"/>
  <c r="NF120" i="67"/>
  <c r="MU120" i="67"/>
  <c r="MM120" i="67"/>
  <c r="NG120" i="67"/>
  <c r="H120" i="67"/>
  <c r="AI129" i="67"/>
  <c r="J129" i="67"/>
  <c r="BB129" i="67"/>
  <c r="AX129" i="67"/>
  <c r="AT129" i="67"/>
  <c r="AP129" i="67"/>
  <c r="AL129" i="67"/>
  <c r="AH129" i="67"/>
  <c r="AD129" i="67"/>
  <c r="Z129" i="67"/>
  <c r="V129" i="67"/>
  <c r="R129" i="67"/>
  <c r="N129" i="67"/>
  <c r="CC129" i="67"/>
  <c r="BY129" i="67"/>
  <c r="BU129" i="67"/>
  <c r="BQ129" i="67"/>
  <c r="BM129" i="67"/>
  <c r="BI129" i="67"/>
  <c r="DT129" i="67"/>
  <c r="DP129" i="67"/>
  <c r="DL129" i="67"/>
  <c r="DH129" i="67"/>
  <c r="DD129" i="67"/>
  <c r="EA129" i="67"/>
  <c r="EC129" i="67"/>
  <c r="EW129" i="67"/>
  <c r="EO129" i="67"/>
  <c r="EG129" i="67"/>
  <c r="FQ129" i="67"/>
  <c r="FM129" i="67"/>
  <c r="FI129" i="67"/>
  <c r="DU129" i="67"/>
  <c r="DQ129" i="67"/>
  <c r="DM129" i="67"/>
  <c r="DI129" i="67"/>
  <c r="DE129" i="67"/>
  <c r="DA129" i="67"/>
  <c r="GQ129" i="67"/>
  <c r="GM129" i="67"/>
  <c r="GI129" i="67"/>
  <c r="GE129" i="67"/>
  <c r="GA129" i="67"/>
  <c r="IG129" i="67"/>
  <c r="ID129" i="67"/>
  <c r="IX129" i="67"/>
  <c r="IS129" i="67"/>
  <c r="IO129" i="67"/>
  <c r="JS129" i="67"/>
  <c r="JO129" i="67"/>
  <c r="JK129" i="67"/>
  <c r="JG129" i="67"/>
  <c r="JC129" i="67"/>
  <c r="IT129" i="67"/>
  <c r="IP129" i="67"/>
  <c r="LJ129" i="67"/>
  <c r="LF129" i="67"/>
  <c r="LB129" i="67"/>
  <c r="KX129" i="67"/>
  <c r="KT129" i="67"/>
  <c r="KP129" i="67"/>
  <c r="KL129" i="67"/>
  <c r="KG129" i="67"/>
  <c r="KB129" i="67"/>
  <c r="LO129" i="67"/>
  <c r="JX129" i="67"/>
  <c r="MF129" i="67"/>
  <c r="MB129" i="67"/>
  <c r="LX129" i="67"/>
  <c r="MN129" i="67"/>
  <c r="MJ129" i="67"/>
  <c r="NG129" i="67"/>
  <c r="NA129" i="67"/>
  <c r="MW129" i="67"/>
  <c r="MS129" i="67"/>
  <c r="MO129" i="67"/>
  <c r="BC129" i="67"/>
  <c r="AU129" i="67"/>
  <c r="BA129" i="67"/>
  <c r="AW129" i="67"/>
  <c r="AS129" i="67"/>
  <c r="AO129" i="67"/>
  <c r="AK129" i="67"/>
  <c r="AG129" i="67"/>
  <c r="AC129" i="67"/>
  <c r="Y129" i="67"/>
  <c r="U129" i="67"/>
  <c r="Q129" i="67"/>
  <c r="M129" i="67"/>
  <c r="CF129" i="67"/>
  <c r="CB129" i="67"/>
  <c r="BX129" i="67"/>
  <c r="BT129" i="67"/>
  <c r="BP129" i="67"/>
  <c r="BL129" i="67"/>
  <c r="BH129" i="67"/>
  <c r="BE129" i="67"/>
  <c r="CX129" i="67"/>
  <c r="CT129" i="67"/>
  <c r="CQ129" i="67"/>
  <c r="CM129" i="67"/>
  <c r="CI129" i="67"/>
  <c r="FA129" i="67"/>
  <c r="ES129" i="67"/>
  <c r="EK129" i="67"/>
  <c r="FF129" i="67"/>
  <c r="CH129" i="67"/>
  <c r="CU129" i="67"/>
  <c r="CR129" i="67"/>
  <c r="CN129" i="67"/>
  <c r="CJ129" i="67"/>
  <c r="DZ129" i="67"/>
  <c r="FD129" i="67"/>
  <c r="EZ129" i="67"/>
  <c r="EV129" i="67"/>
  <c r="ER129" i="67"/>
  <c r="EN129" i="67"/>
  <c r="EJ129" i="67"/>
  <c r="EF129" i="67"/>
  <c r="FP129" i="67"/>
  <c r="FL129" i="67"/>
  <c r="FH129" i="67"/>
  <c r="GT129" i="67"/>
  <c r="GZ129" i="67"/>
  <c r="GV129" i="67"/>
  <c r="HT129" i="67"/>
  <c r="HP129" i="67"/>
  <c r="HL129" i="67"/>
  <c r="HH129" i="67"/>
  <c r="IB129" i="67"/>
  <c r="GP129" i="67"/>
  <c r="GL129" i="67"/>
  <c r="GH129" i="67"/>
  <c r="GD129" i="67"/>
  <c r="FZ129" i="67"/>
  <c r="HA129" i="67"/>
  <c r="GW129" i="67"/>
  <c r="HU129" i="67"/>
  <c r="HQ129" i="67"/>
  <c r="HM129" i="67"/>
  <c r="HI129" i="67"/>
  <c r="IE129" i="67"/>
  <c r="IA129" i="67"/>
  <c r="IJ129" i="67"/>
  <c r="IM129" i="67"/>
  <c r="II129" i="67"/>
  <c r="JR129" i="67"/>
  <c r="JN129" i="67"/>
  <c r="JJ129" i="67"/>
  <c r="JF129" i="67"/>
  <c r="JA129" i="67"/>
  <c r="LI129" i="67"/>
  <c r="LE129" i="67"/>
  <c r="LA129" i="67"/>
  <c r="KW129" i="67"/>
  <c r="KS129" i="67"/>
  <c r="KO129" i="67"/>
  <c r="KK129" i="67"/>
  <c r="KF129" i="67"/>
  <c r="KA129" i="67"/>
  <c r="LN129" i="67"/>
  <c r="LT129" i="67"/>
  <c r="MC129" i="67"/>
  <c r="LY129" i="67"/>
  <c r="LU129" i="67"/>
  <c r="LP129" i="67"/>
  <c r="MZ129" i="67"/>
  <c r="MV129" i="67"/>
  <c r="MR129" i="67"/>
  <c r="MK129" i="67"/>
  <c r="ND129" i="67"/>
  <c r="NF129" i="67"/>
  <c r="AY129" i="67"/>
  <c r="AA129" i="67"/>
  <c r="S129" i="67"/>
  <c r="K129" i="67"/>
  <c r="I129" i="67"/>
  <c r="AZ129" i="67"/>
  <c r="AR129" i="67"/>
  <c r="AJ129" i="67"/>
  <c r="X129" i="67"/>
  <c r="L129" i="67"/>
  <c r="CE129" i="67"/>
  <c r="CA129" i="67"/>
  <c r="BW129" i="67"/>
  <c r="BS129" i="67"/>
  <c r="BO129" i="67"/>
  <c r="BK129" i="67"/>
  <c r="BG129" i="67"/>
  <c r="CV129" i="67"/>
  <c r="CS129" i="67"/>
  <c r="CO129" i="67"/>
  <c r="CK129" i="67"/>
  <c r="DR129" i="67"/>
  <c r="DN129" i="67"/>
  <c r="DJ129" i="67"/>
  <c r="DF129" i="67"/>
  <c r="DB129" i="67"/>
  <c r="DY129" i="67"/>
  <c r="FS129" i="67"/>
  <c r="FO129" i="67"/>
  <c r="FK129" i="67"/>
  <c r="FG129" i="67"/>
  <c r="CW129" i="67"/>
  <c r="CP129" i="67"/>
  <c r="CL129" i="67"/>
  <c r="DS129" i="67"/>
  <c r="DO129" i="67"/>
  <c r="DK129" i="67"/>
  <c r="DG129" i="67"/>
  <c r="DC129" i="67"/>
  <c r="DW129" i="67"/>
  <c r="FB129" i="67"/>
  <c r="ET129" i="67"/>
  <c r="EL129" i="67"/>
  <c r="EH129" i="67"/>
  <c r="ED129" i="67"/>
  <c r="FR129" i="67"/>
  <c r="FN129" i="67"/>
  <c r="FJ129" i="67"/>
  <c r="GO129" i="67"/>
  <c r="GK129" i="67"/>
  <c r="GG129" i="67"/>
  <c r="GC129" i="67"/>
  <c r="FY129" i="67"/>
  <c r="HB129" i="67"/>
  <c r="GX129" i="67"/>
  <c r="HR129" i="67"/>
  <c r="HN129" i="67"/>
  <c r="HJ129" i="67"/>
  <c r="HW129" i="67"/>
  <c r="HX129" i="67"/>
  <c r="GR129" i="67"/>
  <c r="GN129" i="67"/>
  <c r="GJ129" i="67"/>
  <c r="GF129" i="67"/>
  <c r="GB129" i="67"/>
  <c r="IU129" i="67"/>
  <c r="IQ129" i="67"/>
  <c r="JQ129" i="67"/>
  <c r="JM129" i="67"/>
  <c r="JI129" i="67"/>
  <c r="JE129" i="67"/>
  <c r="IW129" i="67"/>
  <c r="IV129" i="67"/>
  <c r="IR129" i="67"/>
  <c r="IN129" i="67"/>
  <c r="IZ129" i="67"/>
  <c r="JP129" i="67"/>
  <c r="JH129" i="67"/>
  <c r="JU129" i="67"/>
  <c r="JV129" i="67"/>
  <c r="LH129" i="67"/>
  <c r="LD129" i="67"/>
  <c r="KZ129" i="67"/>
  <c r="KV129" i="67"/>
  <c r="KR129" i="67"/>
  <c r="KI129" i="67"/>
  <c r="KE129" i="67"/>
  <c r="LQ129" i="67"/>
  <c r="ME129" i="67"/>
  <c r="MA129" i="67"/>
  <c r="LW129" i="67"/>
  <c r="JZ129" i="67"/>
  <c r="LR129" i="67"/>
  <c r="MD129" i="67"/>
  <c r="LZ129" i="67"/>
  <c r="LV129" i="67"/>
  <c r="MH129" i="67"/>
  <c r="NB129" i="67"/>
  <c r="MX129" i="67"/>
  <c r="MT129" i="67"/>
  <c r="MP129" i="67"/>
  <c r="ML129" i="67"/>
  <c r="NI129" i="67"/>
  <c r="NE129" i="67"/>
  <c r="MY129" i="67"/>
  <c r="MU129" i="67"/>
  <c r="MQ129" i="67"/>
  <c r="MM129" i="67"/>
  <c r="MI129" i="67"/>
  <c r="NH129" i="67"/>
  <c r="AQ129" i="67"/>
  <c r="AM129" i="67"/>
  <c r="AE129" i="67"/>
  <c r="W129" i="67"/>
  <c r="O129" i="67"/>
  <c r="CD129" i="67"/>
  <c r="BZ129" i="67"/>
  <c r="BV129" i="67"/>
  <c r="BR129" i="67"/>
  <c r="BN129" i="67"/>
  <c r="BJ129" i="67"/>
  <c r="BF129" i="67"/>
  <c r="AV129" i="67"/>
  <c r="AN129" i="67"/>
  <c r="AF129" i="67"/>
  <c r="AB129" i="67"/>
  <c r="T129" i="67"/>
  <c r="P129" i="67"/>
  <c r="FC129" i="67"/>
  <c r="EY129" i="67"/>
  <c r="EU129" i="67"/>
  <c r="EQ129" i="67"/>
  <c r="EM129" i="67"/>
  <c r="EI129" i="67"/>
  <c r="EE129" i="67"/>
  <c r="CZ129" i="67"/>
  <c r="DX129" i="67"/>
  <c r="EX129" i="67"/>
  <c r="EP129" i="67"/>
  <c r="FX129" i="67"/>
  <c r="HF129" i="67"/>
  <c r="HC129" i="67"/>
  <c r="GY129" i="67"/>
  <c r="GU129" i="67"/>
  <c r="HS129" i="67"/>
  <c r="HO129" i="67"/>
  <c r="HK129" i="67"/>
  <c r="HG129" i="67"/>
  <c r="HZ129" i="67"/>
  <c r="IC129" i="67"/>
  <c r="HY129" i="67"/>
  <c r="IL129" i="67"/>
  <c r="IH129" i="67"/>
  <c r="IK129" i="67"/>
  <c r="JL129" i="67"/>
  <c r="JD129" i="67"/>
  <c r="LG129" i="67"/>
  <c r="LC129" i="67"/>
  <c r="KY129" i="67"/>
  <c r="KU129" i="67"/>
  <c r="KQ129" i="67"/>
  <c r="KM129" i="67"/>
  <c r="KH129" i="67"/>
  <c r="KD129" i="67"/>
  <c r="JY129" i="67"/>
  <c r="H129" i="67"/>
  <c r="AI137" i="67"/>
  <c r="BB137" i="67"/>
  <c r="AX137" i="67"/>
  <c r="AT137" i="67"/>
  <c r="AP137" i="67"/>
  <c r="AL137" i="67"/>
  <c r="AH137" i="67"/>
  <c r="AD137" i="67"/>
  <c r="Z137" i="67"/>
  <c r="V137" i="67"/>
  <c r="N137" i="67"/>
  <c r="CC137" i="67"/>
  <c r="BY137" i="67"/>
  <c r="BU137" i="67"/>
  <c r="BQ137" i="67"/>
  <c r="BM137" i="67"/>
  <c r="BI137" i="67"/>
  <c r="DT137" i="67"/>
  <c r="DP137" i="67"/>
  <c r="DL137" i="67"/>
  <c r="DH137" i="67"/>
  <c r="DD137" i="67"/>
  <c r="EA137" i="67"/>
  <c r="EC137" i="67"/>
  <c r="EW137" i="67"/>
  <c r="EO137" i="67"/>
  <c r="EG137" i="67"/>
  <c r="FQ137" i="67"/>
  <c r="FM137" i="67"/>
  <c r="FI137" i="67"/>
  <c r="DU137" i="67"/>
  <c r="DQ137" i="67"/>
  <c r="DM137" i="67"/>
  <c r="DI137" i="67"/>
  <c r="DE137" i="67"/>
  <c r="DA137" i="67"/>
  <c r="GQ137" i="67"/>
  <c r="GM137" i="67"/>
  <c r="GI137" i="67"/>
  <c r="GE137" i="67"/>
  <c r="GA137" i="67"/>
  <c r="IG137" i="67"/>
  <c r="ID137" i="67"/>
  <c r="IX137" i="67"/>
  <c r="IS137" i="67"/>
  <c r="IO137" i="67"/>
  <c r="JS137" i="67"/>
  <c r="JO137" i="67"/>
  <c r="JK137" i="67"/>
  <c r="JG137" i="67"/>
  <c r="JC137" i="67"/>
  <c r="IT137" i="67"/>
  <c r="IP137" i="67"/>
  <c r="LJ137" i="67"/>
  <c r="LF137" i="67"/>
  <c r="LB137" i="67"/>
  <c r="KX137" i="67"/>
  <c r="KT137" i="67"/>
  <c r="KP137" i="67"/>
  <c r="KL137" i="67"/>
  <c r="KG137" i="67"/>
  <c r="KB137" i="67"/>
  <c r="LO137" i="67"/>
  <c r="JX137" i="67"/>
  <c r="MF137" i="67"/>
  <c r="MB137" i="67"/>
  <c r="LX137" i="67"/>
  <c r="MN137" i="67"/>
  <c r="MJ137" i="67"/>
  <c r="NG137" i="67"/>
  <c r="NA137" i="67"/>
  <c r="MW137" i="67"/>
  <c r="MS137" i="67"/>
  <c r="MO137" i="67"/>
  <c r="BC137" i="67"/>
  <c r="AU137" i="67"/>
  <c r="J137" i="67"/>
  <c r="BA137" i="67"/>
  <c r="AW137" i="67"/>
  <c r="AS137" i="67"/>
  <c r="AO137" i="67"/>
  <c r="AK137" i="67"/>
  <c r="AG137" i="67"/>
  <c r="AC137" i="67"/>
  <c r="Y137" i="67"/>
  <c r="U137" i="67"/>
  <c r="Q137" i="67"/>
  <c r="M137" i="67"/>
  <c r="CF137" i="67"/>
  <c r="CB137" i="67"/>
  <c r="BX137" i="67"/>
  <c r="BT137" i="67"/>
  <c r="BP137" i="67"/>
  <c r="BL137" i="67"/>
  <c r="BH137" i="67"/>
  <c r="R137" i="67"/>
  <c r="BE137" i="67"/>
  <c r="CX137" i="67"/>
  <c r="CT137" i="67"/>
  <c r="CQ137" i="67"/>
  <c r="CM137" i="67"/>
  <c r="CI137" i="67"/>
  <c r="FA137" i="67"/>
  <c r="ES137" i="67"/>
  <c r="EK137" i="67"/>
  <c r="FF137" i="67"/>
  <c r="CH137" i="67"/>
  <c r="CU137" i="67"/>
  <c r="CR137" i="67"/>
  <c r="CN137" i="67"/>
  <c r="CJ137" i="67"/>
  <c r="DZ137" i="67"/>
  <c r="FD137" i="67"/>
  <c r="EZ137" i="67"/>
  <c r="EV137" i="67"/>
  <c r="ER137" i="67"/>
  <c r="EN137" i="67"/>
  <c r="EJ137" i="67"/>
  <c r="EF137" i="67"/>
  <c r="FP137" i="67"/>
  <c r="FL137" i="67"/>
  <c r="FH137" i="67"/>
  <c r="GT137" i="67"/>
  <c r="GZ137" i="67"/>
  <c r="GV137" i="67"/>
  <c r="HT137" i="67"/>
  <c r="HP137" i="67"/>
  <c r="HL137" i="67"/>
  <c r="HH137" i="67"/>
  <c r="IB137" i="67"/>
  <c r="GP137" i="67"/>
  <c r="GL137" i="67"/>
  <c r="GH137" i="67"/>
  <c r="GD137" i="67"/>
  <c r="FZ137" i="67"/>
  <c r="HA137" i="67"/>
  <c r="GW137" i="67"/>
  <c r="HU137" i="67"/>
  <c r="HQ137" i="67"/>
  <c r="HM137" i="67"/>
  <c r="HI137" i="67"/>
  <c r="IE137" i="67"/>
  <c r="IA137" i="67"/>
  <c r="IJ137" i="67"/>
  <c r="IM137" i="67"/>
  <c r="II137" i="67"/>
  <c r="JR137" i="67"/>
  <c r="JN137" i="67"/>
  <c r="JJ137" i="67"/>
  <c r="JF137" i="67"/>
  <c r="JA137" i="67"/>
  <c r="LI137" i="67"/>
  <c r="LE137" i="67"/>
  <c r="LA137" i="67"/>
  <c r="KW137" i="67"/>
  <c r="KS137" i="67"/>
  <c r="KO137" i="67"/>
  <c r="KK137" i="67"/>
  <c r="KF137" i="67"/>
  <c r="KA137" i="67"/>
  <c r="LN137" i="67"/>
  <c r="LT137" i="67"/>
  <c r="MC137" i="67"/>
  <c r="LY137" i="67"/>
  <c r="LU137" i="67"/>
  <c r="LP137" i="67"/>
  <c r="MZ137" i="67"/>
  <c r="MV137" i="67"/>
  <c r="MR137" i="67"/>
  <c r="MK137" i="67"/>
  <c r="ND137" i="67"/>
  <c r="NF137" i="67"/>
  <c r="AY137" i="67"/>
  <c r="AA137" i="67"/>
  <c r="S137" i="67"/>
  <c r="K137" i="67"/>
  <c r="I137" i="67"/>
  <c r="AZ137" i="67"/>
  <c r="AR137" i="67"/>
  <c r="AJ137" i="67"/>
  <c r="X137" i="67"/>
  <c r="CE137" i="67"/>
  <c r="CA137" i="67"/>
  <c r="BW137" i="67"/>
  <c r="BS137" i="67"/>
  <c r="BO137" i="67"/>
  <c r="BK137" i="67"/>
  <c r="BG137" i="67"/>
  <c r="CV137" i="67"/>
  <c r="CS137" i="67"/>
  <c r="CO137" i="67"/>
  <c r="CK137" i="67"/>
  <c r="DR137" i="67"/>
  <c r="DN137" i="67"/>
  <c r="DJ137" i="67"/>
  <c r="DF137" i="67"/>
  <c r="DB137" i="67"/>
  <c r="DY137" i="67"/>
  <c r="FS137" i="67"/>
  <c r="FO137" i="67"/>
  <c r="FK137" i="67"/>
  <c r="FG137" i="67"/>
  <c r="CW137" i="67"/>
  <c r="CP137" i="67"/>
  <c r="CL137" i="67"/>
  <c r="DS137" i="67"/>
  <c r="DO137" i="67"/>
  <c r="DK137" i="67"/>
  <c r="DG137" i="67"/>
  <c r="DC137" i="67"/>
  <c r="DW137" i="67"/>
  <c r="FB137" i="67"/>
  <c r="ET137" i="67"/>
  <c r="EL137" i="67"/>
  <c r="EH137" i="67"/>
  <c r="ED137" i="67"/>
  <c r="FR137" i="67"/>
  <c r="FN137" i="67"/>
  <c r="FJ137" i="67"/>
  <c r="GO137" i="67"/>
  <c r="GK137" i="67"/>
  <c r="GG137" i="67"/>
  <c r="GC137" i="67"/>
  <c r="FY137" i="67"/>
  <c r="HB137" i="67"/>
  <c r="GX137" i="67"/>
  <c r="HR137" i="67"/>
  <c r="HN137" i="67"/>
  <c r="HJ137" i="67"/>
  <c r="HW137" i="67"/>
  <c r="HX137" i="67"/>
  <c r="GR137" i="67"/>
  <c r="GN137" i="67"/>
  <c r="GJ137" i="67"/>
  <c r="GF137" i="67"/>
  <c r="GB137" i="67"/>
  <c r="IU137" i="67"/>
  <c r="IQ137" i="67"/>
  <c r="JQ137" i="67"/>
  <c r="JM137" i="67"/>
  <c r="JI137" i="67"/>
  <c r="JE137" i="67"/>
  <c r="IW137" i="67"/>
  <c r="IV137" i="67"/>
  <c r="IR137" i="67"/>
  <c r="IN137" i="67"/>
  <c r="IZ137" i="67"/>
  <c r="JP137" i="67"/>
  <c r="JH137" i="67"/>
  <c r="JU137" i="67"/>
  <c r="JV137" i="67"/>
  <c r="LH137" i="67"/>
  <c r="LD137" i="67"/>
  <c r="KZ137" i="67"/>
  <c r="KV137" i="67"/>
  <c r="KR137" i="67"/>
  <c r="KI137" i="67"/>
  <c r="KE137" i="67"/>
  <c r="LQ137" i="67"/>
  <c r="ME137" i="67"/>
  <c r="MA137" i="67"/>
  <c r="LW137" i="67"/>
  <c r="JZ137" i="67"/>
  <c r="LR137" i="67"/>
  <c r="MD137" i="67"/>
  <c r="LZ137" i="67"/>
  <c r="LV137" i="67"/>
  <c r="MH137" i="67"/>
  <c r="NB137" i="67"/>
  <c r="MX137" i="67"/>
  <c r="MT137" i="67"/>
  <c r="MP137" i="67"/>
  <c r="ML137" i="67"/>
  <c r="NI137" i="67"/>
  <c r="NE137" i="67"/>
  <c r="MY137" i="67"/>
  <c r="MU137" i="67"/>
  <c r="MQ137" i="67"/>
  <c r="MM137" i="67"/>
  <c r="MI137" i="67"/>
  <c r="NH137" i="67"/>
  <c r="AQ137" i="67"/>
  <c r="AM137" i="67"/>
  <c r="AE137" i="67"/>
  <c r="W137" i="67"/>
  <c r="O137" i="67"/>
  <c r="CD137" i="67"/>
  <c r="BZ137" i="67"/>
  <c r="BV137" i="67"/>
  <c r="BR137" i="67"/>
  <c r="BN137" i="67"/>
  <c r="BJ137" i="67"/>
  <c r="BF137" i="67"/>
  <c r="AV137" i="67"/>
  <c r="AN137" i="67"/>
  <c r="AF137" i="67"/>
  <c r="AB137" i="67"/>
  <c r="T137" i="67"/>
  <c r="P137" i="67"/>
  <c r="L137" i="67"/>
  <c r="FC137" i="67"/>
  <c r="EY137" i="67"/>
  <c r="EU137" i="67"/>
  <c r="EQ137" i="67"/>
  <c r="EM137" i="67"/>
  <c r="EI137" i="67"/>
  <c r="EE137" i="67"/>
  <c r="CZ137" i="67"/>
  <c r="DX137" i="67"/>
  <c r="EX137" i="67"/>
  <c r="EP137" i="67"/>
  <c r="FX137" i="67"/>
  <c r="HF137" i="67"/>
  <c r="HC137" i="67"/>
  <c r="GY137" i="67"/>
  <c r="GU137" i="67"/>
  <c r="HS137" i="67"/>
  <c r="HO137" i="67"/>
  <c r="HK137" i="67"/>
  <c r="HG137" i="67"/>
  <c r="HZ137" i="67"/>
  <c r="IC137" i="67"/>
  <c r="HY137" i="67"/>
  <c r="IL137" i="67"/>
  <c r="IH137" i="67"/>
  <c r="IK137" i="67"/>
  <c r="JL137" i="67"/>
  <c r="JD137" i="67"/>
  <c r="LG137" i="67"/>
  <c r="LC137" i="67"/>
  <c r="KY137" i="67"/>
  <c r="KU137" i="67"/>
  <c r="KQ137" i="67"/>
  <c r="KM137" i="67"/>
  <c r="KH137" i="67"/>
  <c r="KD137" i="67"/>
  <c r="JY137" i="67"/>
  <c r="H137" i="67"/>
  <c r="AI145" i="67"/>
  <c r="BB145" i="67"/>
  <c r="AT145" i="67"/>
  <c r="AL145" i="67"/>
  <c r="R145" i="67"/>
  <c r="CX145" i="67"/>
  <c r="CT145" i="67"/>
  <c r="CQ145" i="67"/>
  <c r="CM145" i="67"/>
  <c r="CI145" i="67"/>
  <c r="FQ145" i="67"/>
  <c r="FM145" i="67"/>
  <c r="FI145" i="67"/>
  <c r="DU145" i="67"/>
  <c r="DQ145" i="67"/>
  <c r="DM145" i="67"/>
  <c r="DI145" i="67"/>
  <c r="DE145" i="67"/>
  <c r="DA145" i="67"/>
  <c r="GQ145" i="67"/>
  <c r="GM145" i="67"/>
  <c r="GI145" i="67"/>
  <c r="GE145" i="67"/>
  <c r="GA145" i="67"/>
  <c r="ID145" i="67"/>
  <c r="IX145" i="67"/>
  <c r="IS145" i="67"/>
  <c r="IO145" i="67"/>
  <c r="JS145" i="67"/>
  <c r="JO145" i="67"/>
  <c r="JK145" i="67"/>
  <c r="JG145" i="67"/>
  <c r="JC145" i="67"/>
  <c r="IT145" i="67"/>
  <c r="IP145" i="67"/>
  <c r="LJ145" i="67"/>
  <c r="LF145" i="67"/>
  <c r="LB145" i="67"/>
  <c r="KX145" i="67"/>
  <c r="KT145" i="67"/>
  <c r="KP145" i="67"/>
  <c r="KL145" i="67"/>
  <c r="KG145" i="67"/>
  <c r="KB145" i="67"/>
  <c r="LO145" i="67"/>
  <c r="JX145" i="67"/>
  <c r="MF145" i="67"/>
  <c r="MB145" i="67"/>
  <c r="LX145" i="67"/>
  <c r="MN145" i="67"/>
  <c r="MJ145" i="67"/>
  <c r="NG145" i="67"/>
  <c r="NA145" i="67"/>
  <c r="MW145" i="67"/>
  <c r="MS145" i="67"/>
  <c r="MO145" i="67"/>
  <c r="ND145" i="67"/>
  <c r="BC145" i="67"/>
  <c r="AU145" i="67"/>
  <c r="J145" i="67"/>
  <c r="BA145" i="67"/>
  <c r="AW145" i="67"/>
  <c r="AS145" i="67"/>
  <c r="AO145" i="67"/>
  <c r="AK145" i="67"/>
  <c r="AG145" i="67"/>
  <c r="AC145" i="67"/>
  <c r="Y145" i="67"/>
  <c r="U145" i="67"/>
  <c r="Q145" i="67"/>
  <c r="M145" i="67"/>
  <c r="CF145" i="67"/>
  <c r="CB145" i="67"/>
  <c r="BX145" i="67"/>
  <c r="BT145" i="67"/>
  <c r="BP145" i="67"/>
  <c r="BL145" i="67"/>
  <c r="BH145" i="67"/>
  <c r="AX145" i="67"/>
  <c r="AP145" i="67"/>
  <c r="AH145" i="67"/>
  <c r="AD145" i="67"/>
  <c r="Z145" i="67"/>
  <c r="V145" i="67"/>
  <c r="N145" i="67"/>
  <c r="BE145" i="67"/>
  <c r="CC145" i="67"/>
  <c r="BY145" i="67"/>
  <c r="BU145" i="67"/>
  <c r="BQ145" i="67"/>
  <c r="BM145" i="67"/>
  <c r="BI145" i="67"/>
  <c r="DT145" i="67"/>
  <c r="DP145" i="67"/>
  <c r="DL145" i="67"/>
  <c r="DH145" i="67"/>
  <c r="DD145" i="67"/>
  <c r="EA145" i="67"/>
  <c r="EC145" i="67"/>
  <c r="FA145" i="67"/>
  <c r="EW145" i="67"/>
  <c r="ES145" i="67"/>
  <c r="EO145" i="67"/>
  <c r="EK145" i="67"/>
  <c r="EG145" i="67"/>
  <c r="FF145" i="67"/>
  <c r="CH145" i="67"/>
  <c r="CU145" i="67"/>
  <c r="CR145" i="67"/>
  <c r="CN145" i="67"/>
  <c r="CJ145" i="67"/>
  <c r="DZ145" i="67"/>
  <c r="FD145" i="67"/>
  <c r="EZ145" i="67"/>
  <c r="EV145" i="67"/>
  <c r="ER145" i="67"/>
  <c r="EN145" i="67"/>
  <c r="EJ145" i="67"/>
  <c r="EF145" i="67"/>
  <c r="FP145" i="67"/>
  <c r="FL145" i="67"/>
  <c r="FH145" i="67"/>
  <c r="GT145" i="67"/>
  <c r="GZ145" i="67"/>
  <c r="GV145" i="67"/>
  <c r="HT145" i="67"/>
  <c r="HP145" i="67"/>
  <c r="HL145" i="67"/>
  <c r="HH145" i="67"/>
  <c r="IB145" i="67"/>
  <c r="IG145" i="67"/>
  <c r="GP145" i="67"/>
  <c r="GL145" i="67"/>
  <c r="GH145" i="67"/>
  <c r="GD145" i="67"/>
  <c r="FZ145" i="67"/>
  <c r="HA145" i="67"/>
  <c r="GW145" i="67"/>
  <c r="HU145" i="67"/>
  <c r="HQ145" i="67"/>
  <c r="HM145" i="67"/>
  <c r="HI145" i="67"/>
  <c r="IE145" i="67"/>
  <c r="IA145" i="67"/>
  <c r="IJ145" i="67"/>
  <c r="IM145" i="67"/>
  <c r="II145" i="67"/>
  <c r="JR145" i="67"/>
  <c r="JN145" i="67"/>
  <c r="JJ145" i="67"/>
  <c r="JF145" i="67"/>
  <c r="JA145" i="67"/>
  <c r="LI145" i="67"/>
  <c r="LE145" i="67"/>
  <c r="LA145" i="67"/>
  <c r="KW145" i="67"/>
  <c r="KS145" i="67"/>
  <c r="KO145" i="67"/>
  <c r="KK145" i="67"/>
  <c r="KF145" i="67"/>
  <c r="KA145" i="67"/>
  <c r="LN145" i="67"/>
  <c r="LT145" i="67"/>
  <c r="MC145" i="67"/>
  <c r="LY145" i="67"/>
  <c r="LU145" i="67"/>
  <c r="LP145" i="67"/>
  <c r="MZ145" i="67"/>
  <c r="MV145" i="67"/>
  <c r="MR145" i="67"/>
  <c r="MK145" i="67"/>
  <c r="NF145" i="67"/>
  <c r="AY145" i="67"/>
  <c r="AA145" i="67"/>
  <c r="S145" i="67"/>
  <c r="K145" i="67"/>
  <c r="I145" i="67"/>
  <c r="AZ145" i="67"/>
  <c r="AR145" i="67"/>
  <c r="AJ145" i="67"/>
  <c r="AB145" i="67"/>
  <c r="X145" i="67"/>
  <c r="T145" i="67"/>
  <c r="P145" i="67"/>
  <c r="L145" i="67"/>
  <c r="FC145" i="67"/>
  <c r="EU145" i="67"/>
  <c r="EM145" i="67"/>
  <c r="EE145" i="67"/>
  <c r="FS145" i="67"/>
  <c r="FO145" i="67"/>
  <c r="FK145" i="67"/>
  <c r="FG145" i="67"/>
  <c r="CW145" i="67"/>
  <c r="CP145" i="67"/>
  <c r="CL145" i="67"/>
  <c r="CZ145" i="67"/>
  <c r="DS145" i="67"/>
  <c r="DO145" i="67"/>
  <c r="DK145" i="67"/>
  <c r="DG145" i="67"/>
  <c r="DC145" i="67"/>
  <c r="DW145" i="67"/>
  <c r="FB145" i="67"/>
  <c r="ET145" i="67"/>
  <c r="EL145" i="67"/>
  <c r="EH145" i="67"/>
  <c r="ED145" i="67"/>
  <c r="FR145" i="67"/>
  <c r="FN145" i="67"/>
  <c r="FJ145" i="67"/>
  <c r="FX145" i="67"/>
  <c r="GO145" i="67"/>
  <c r="GK145" i="67"/>
  <c r="GG145" i="67"/>
  <c r="GC145" i="67"/>
  <c r="FY145" i="67"/>
  <c r="HB145" i="67"/>
  <c r="GX145" i="67"/>
  <c r="HF145" i="67"/>
  <c r="HR145" i="67"/>
  <c r="HN145" i="67"/>
  <c r="HJ145" i="67"/>
  <c r="HW145" i="67"/>
  <c r="HX145" i="67"/>
  <c r="GR145" i="67"/>
  <c r="GN145" i="67"/>
  <c r="GJ145" i="67"/>
  <c r="GF145" i="67"/>
  <c r="GB145" i="67"/>
  <c r="IU145" i="67"/>
  <c r="IQ145" i="67"/>
  <c r="JQ145" i="67"/>
  <c r="JM145" i="67"/>
  <c r="JI145" i="67"/>
  <c r="JE145" i="67"/>
  <c r="IW145" i="67"/>
  <c r="IV145" i="67"/>
  <c r="IR145" i="67"/>
  <c r="IN145" i="67"/>
  <c r="IZ145" i="67"/>
  <c r="JP145" i="67"/>
  <c r="JH145" i="67"/>
  <c r="JV145" i="67"/>
  <c r="LH145" i="67"/>
  <c r="LD145" i="67"/>
  <c r="KZ145" i="67"/>
  <c r="KV145" i="67"/>
  <c r="KR145" i="67"/>
  <c r="KI145" i="67"/>
  <c r="KE145" i="67"/>
  <c r="LQ145" i="67"/>
  <c r="ME145" i="67"/>
  <c r="MA145" i="67"/>
  <c r="LW145" i="67"/>
  <c r="JZ145" i="67"/>
  <c r="LR145" i="67"/>
  <c r="MD145" i="67"/>
  <c r="LZ145" i="67"/>
  <c r="LV145" i="67"/>
  <c r="MH145" i="67"/>
  <c r="NB145" i="67"/>
  <c r="MX145" i="67"/>
  <c r="MT145" i="67"/>
  <c r="MP145" i="67"/>
  <c r="ML145" i="67"/>
  <c r="NI145" i="67"/>
  <c r="NE145" i="67"/>
  <c r="MY145" i="67"/>
  <c r="MU145" i="67"/>
  <c r="MQ145" i="67"/>
  <c r="MM145" i="67"/>
  <c r="MI145" i="67"/>
  <c r="NH145" i="67"/>
  <c r="AQ145" i="67"/>
  <c r="AM145" i="67"/>
  <c r="AE145" i="67"/>
  <c r="W145" i="67"/>
  <c r="O145" i="67"/>
  <c r="CD145" i="67"/>
  <c r="BZ145" i="67"/>
  <c r="BV145" i="67"/>
  <c r="BR145" i="67"/>
  <c r="BN145" i="67"/>
  <c r="BJ145" i="67"/>
  <c r="BF145" i="67"/>
  <c r="AV145" i="67"/>
  <c r="AN145" i="67"/>
  <c r="AF145" i="67"/>
  <c r="CE145" i="67"/>
  <c r="CA145" i="67"/>
  <c r="BW145" i="67"/>
  <c r="BS145" i="67"/>
  <c r="BO145" i="67"/>
  <c r="BK145" i="67"/>
  <c r="BG145" i="67"/>
  <c r="CV145" i="67"/>
  <c r="CS145" i="67"/>
  <c r="CO145" i="67"/>
  <c r="CK145" i="67"/>
  <c r="DR145" i="67"/>
  <c r="DN145" i="67"/>
  <c r="DJ145" i="67"/>
  <c r="DF145" i="67"/>
  <c r="DB145" i="67"/>
  <c r="DY145" i="67"/>
  <c r="EY145" i="67"/>
  <c r="EQ145" i="67"/>
  <c r="EI145" i="67"/>
  <c r="DX145" i="67"/>
  <c r="EX145" i="67"/>
  <c r="EP145" i="67"/>
  <c r="HC145" i="67"/>
  <c r="GY145" i="67"/>
  <c r="GU145" i="67"/>
  <c r="HS145" i="67"/>
  <c r="HO145" i="67"/>
  <c r="HK145" i="67"/>
  <c r="HG145" i="67"/>
  <c r="HZ145" i="67"/>
  <c r="IC145" i="67"/>
  <c r="HY145" i="67"/>
  <c r="IL145" i="67"/>
  <c r="IH145" i="67"/>
  <c r="IK145" i="67"/>
  <c r="JL145" i="67"/>
  <c r="JD145" i="67"/>
  <c r="JU145" i="67"/>
  <c r="LG145" i="67"/>
  <c r="LC145" i="67"/>
  <c r="KY145" i="67"/>
  <c r="KU145" i="67"/>
  <c r="KQ145" i="67"/>
  <c r="KM145" i="67"/>
  <c r="KH145" i="67"/>
  <c r="KD145" i="67"/>
  <c r="JY145" i="67"/>
  <c r="H145" i="67"/>
  <c r="AY40" i="67"/>
  <c r="AQ40" i="67"/>
  <c r="AI40" i="67"/>
  <c r="AA40" i="67"/>
  <c r="S40" i="67"/>
  <c r="K40" i="67"/>
  <c r="BZ40" i="67"/>
  <c r="BC40" i="67"/>
  <c r="AU40" i="67"/>
  <c r="AM40" i="67"/>
  <c r="AE40" i="67"/>
  <c r="W40" i="67"/>
  <c r="O40" i="67"/>
  <c r="CD40" i="67"/>
  <c r="BR40" i="67"/>
  <c r="BJ40" i="67"/>
  <c r="I40" i="67"/>
  <c r="AV40" i="67"/>
  <c r="AN40" i="67"/>
  <c r="AF40" i="67"/>
  <c r="X40" i="67"/>
  <c r="P40" i="67"/>
  <c r="CE40" i="67"/>
  <c r="BW40" i="67"/>
  <c r="BO40" i="67"/>
  <c r="BG40" i="67"/>
  <c r="CS40" i="67"/>
  <c r="CK40" i="67"/>
  <c r="DR40" i="67"/>
  <c r="DJ40" i="67"/>
  <c r="DB40" i="67"/>
  <c r="FC40" i="67"/>
  <c r="EU40" i="67"/>
  <c r="EM40" i="67"/>
  <c r="EE40" i="67"/>
  <c r="FO40" i="67"/>
  <c r="FG40" i="67"/>
  <c r="CL40" i="67"/>
  <c r="DS40" i="67"/>
  <c r="DK40" i="67"/>
  <c r="DC40" i="67"/>
  <c r="DX40" i="67"/>
  <c r="EX40" i="67"/>
  <c r="EP40" i="67"/>
  <c r="EH40" i="67"/>
  <c r="FR40" i="67"/>
  <c r="FJ40" i="67"/>
  <c r="GO40" i="67"/>
  <c r="GG40" i="67"/>
  <c r="FY40" i="67"/>
  <c r="GX40" i="67"/>
  <c r="HR40" i="67"/>
  <c r="HJ40" i="67"/>
  <c r="GR40" i="67"/>
  <c r="GJ40" i="67"/>
  <c r="GB40" i="67"/>
  <c r="GY40" i="67"/>
  <c r="HS40" i="67"/>
  <c r="HK40" i="67"/>
  <c r="ID40" i="67"/>
  <c r="IC40" i="67"/>
  <c r="IQ40" i="67"/>
  <c r="IH40" i="67"/>
  <c r="JM40" i="67"/>
  <c r="JE40" i="67"/>
  <c r="IV40" i="67"/>
  <c r="IN40" i="67"/>
  <c r="IZ40" i="67"/>
  <c r="JL40" i="67"/>
  <c r="JD40" i="67"/>
  <c r="LG40" i="67"/>
  <c r="KY40" i="67"/>
  <c r="KQ40" i="67"/>
  <c r="KH40" i="67"/>
  <c r="JY40" i="67"/>
  <c r="LF40" i="67"/>
  <c r="KX40" i="67"/>
  <c r="KP40" i="67"/>
  <c r="KG40" i="67"/>
  <c r="JX40" i="67"/>
  <c r="ME40" i="67"/>
  <c r="LW40" i="67"/>
  <c r="MD40" i="67"/>
  <c r="LV40" i="67"/>
  <c r="NB40" i="67"/>
  <c r="MT40" i="67"/>
  <c r="ML40" i="67"/>
  <c r="NE40" i="67"/>
  <c r="MU40" i="67"/>
  <c r="MM40" i="67"/>
  <c r="NH40" i="67"/>
  <c r="BV40" i="67"/>
  <c r="BN40" i="67"/>
  <c r="BF40" i="67"/>
  <c r="AZ40" i="67"/>
  <c r="AR40" i="67"/>
  <c r="AJ40" i="67"/>
  <c r="AB40" i="67"/>
  <c r="T40" i="67"/>
  <c r="L40" i="67"/>
  <c r="CA40" i="67"/>
  <c r="BS40" i="67"/>
  <c r="BK40" i="67"/>
  <c r="CV40" i="67"/>
  <c r="CO40" i="67"/>
  <c r="DN40" i="67"/>
  <c r="DF40" i="67"/>
  <c r="DY40" i="67"/>
  <c r="EY40" i="67"/>
  <c r="EQ40" i="67"/>
  <c r="EI40" i="67"/>
  <c r="FS40" i="67"/>
  <c r="FK40" i="67"/>
  <c r="CW40" i="67"/>
  <c r="CP40" i="67"/>
  <c r="CZ40" i="67"/>
  <c r="DO40" i="67"/>
  <c r="DG40" i="67"/>
  <c r="DW40" i="67"/>
  <c r="FB40" i="67"/>
  <c r="ET40" i="67"/>
  <c r="EL40" i="67"/>
  <c r="ED40" i="67"/>
  <c r="FN40" i="67"/>
  <c r="FX40" i="67"/>
  <c r="GK40" i="67"/>
  <c r="GC40" i="67"/>
  <c r="HB40" i="67"/>
  <c r="HF40" i="67"/>
  <c r="HN40" i="67"/>
  <c r="IB40" i="67"/>
  <c r="GN40" i="67"/>
  <c r="GF40" i="67"/>
  <c r="HC40" i="67"/>
  <c r="GU40" i="67"/>
  <c r="HO40" i="67"/>
  <c r="HG40" i="67"/>
  <c r="IG40" i="67"/>
  <c r="HY40" i="67"/>
  <c r="IU40" i="67"/>
  <c r="IL40" i="67"/>
  <c r="JQ40" i="67"/>
  <c r="JI40" i="67"/>
  <c r="IW40" i="67"/>
  <c r="IR40" i="67"/>
  <c r="IK40" i="67"/>
  <c r="JP40" i="67"/>
  <c r="JH40" i="67"/>
  <c r="JU40" i="67"/>
  <c r="LC40" i="67"/>
  <c r="KU40" i="67"/>
  <c r="KM40" i="67"/>
  <c r="KD40" i="67"/>
  <c r="LJ40" i="67"/>
  <c r="LB40" i="67"/>
  <c r="KT40" i="67"/>
  <c r="KL40" i="67"/>
  <c r="KB40" i="67"/>
  <c r="LQ40" i="67"/>
  <c r="MA40" i="67"/>
  <c r="LR40" i="67"/>
  <c r="LZ40" i="67"/>
  <c r="MH40" i="67"/>
  <c r="MX40" i="67"/>
  <c r="MP40" i="67"/>
  <c r="NI40" i="67"/>
  <c r="MY40" i="67"/>
  <c r="MQ40" i="67"/>
  <c r="MI40" i="67"/>
  <c r="J40" i="67"/>
  <c r="AW40" i="67"/>
  <c r="AO40" i="67"/>
  <c r="AG40" i="67"/>
  <c r="Y40" i="67"/>
  <c r="Q40" i="67"/>
  <c r="CF40" i="67"/>
  <c r="BX40" i="67"/>
  <c r="BP40" i="67"/>
  <c r="BH40" i="67"/>
  <c r="AX40" i="67"/>
  <c r="AP40" i="67"/>
  <c r="AH40" i="67"/>
  <c r="Z40" i="67"/>
  <c r="R40" i="67"/>
  <c r="BE40" i="67"/>
  <c r="BY40" i="67"/>
  <c r="BQ40" i="67"/>
  <c r="BI40" i="67"/>
  <c r="CT40" i="67"/>
  <c r="CM40" i="67"/>
  <c r="DT40" i="67"/>
  <c r="DL40" i="67"/>
  <c r="DD40" i="67"/>
  <c r="EC40" i="67"/>
  <c r="EW40" i="67"/>
  <c r="EO40" i="67"/>
  <c r="EG40" i="67"/>
  <c r="FQ40" i="67"/>
  <c r="FI40" i="67"/>
  <c r="CU40" i="67"/>
  <c r="CN40" i="67"/>
  <c r="DU40" i="67"/>
  <c r="DM40" i="67"/>
  <c r="DE40" i="67"/>
  <c r="DZ40" i="67"/>
  <c r="EZ40" i="67"/>
  <c r="ER40" i="67"/>
  <c r="EJ40" i="67"/>
  <c r="FL40" i="67"/>
  <c r="GQ40" i="67"/>
  <c r="GI40" i="67"/>
  <c r="GA40" i="67"/>
  <c r="GZ40" i="67"/>
  <c r="HT40" i="67"/>
  <c r="HL40" i="67"/>
  <c r="HX40" i="67"/>
  <c r="GL40" i="67"/>
  <c r="GD40" i="67"/>
  <c r="HA40" i="67"/>
  <c r="HU40" i="67"/>
  <c r="HM40" i="67"/>
  <c r="HW40" i="67"/>
  <c r="IE40" i="67"/>
  <c r="IX40" i="67"/>
  <c r="IS40" i="67"/>
  <c r="IJ40" i="67"/>
  <c r="JO40" i="67"/>
  <c r="JG40" i="67"/>
  <c r="IP40" i="67"/>
  <c r="II40" i="67"/>
  <c r="JN40" i="67"/>
  <c r="JF40" i="67"/>
  <c r="LI40" i="67"/>
  <c r="LA40" i="67"/>
  <c r="KS40" i="67"/>
  <c r="KK40" i="67"/>
  <c r="KA40" i="67"/>
  <c r="LH40" i="67"/>
  <c r="KZ40" i="67"/>
  <c r="KR40" i="67"/>
  <c r="KI40" i="67"/>
  <c r="JZ40" i="67"/>
  <c r="LO40" i="67"/>
  <c r="LT40" i="67"/>
  <c r="LY40" i="67"/>
  <c r="LP40" i="67"/>
  <c r="MF40" i="67"/>
  <c r="LX40" i="67"/>
  <c r="MV40" i="67"/>
  <c r="MN40" i="67"/>
  <c r="NG40" i="67"/>
  <c r="MW40" i="67"/>
  <c r="MO40" i="67"/>
  <c r="ND40" i="67"/>
  <c r="BA40" i="67"/>
  <c r="AS40" i="67"/>
  <c r="AK40" i="67"/>
  <c r="AC40" i="67"/>
  <c r="U40" i="67"/>
  <c r="M40" i="67"/>
  <c r="CB40" i="67"/>
  <c r="BT40" i="67"/>
  <c r="BL40" i="67"/>
  <c r="BB40" i="67"/>
  <c r="AT40" i="67"/>
  <c r="AL40" i="67"/>
  <c r="AD40" i="67"/>
  <c r="V40" i="67"/>
  <c r="N40" i="67"/>
  <c r="CC40" i="67"/>
  <c r="BU40" i="67"/>
  <c r="BM40" i="67"/>
  <c r="CX40" i="67"/>
  <c r="CQ40" i="67"/>
  <c r="CI40" i="67"/>
  <c r="DP40" i="67"/>
  <c r="DH40" i="67"/>
  <c r="EA40" i="67"/>
  <c r="FA40" i="67"/>
  <c r="ES40" i="67"/>
  <c r="EK40" i="67"/>
  <c r="FF40" i="67"/>
  <c r="FM40" i="67"/>
  <c r="CH40" i="67"/>
  <c r="CR40" i="67"/>
  <c r="CJ40" i="67"/>
  <c r="DQ40" i="67"/>
  <c r="DI40" i="67"/>
  <c r="DA40" i="67"/>
  <c r="FD40" i="67"/>
  <c r="EV40" i="67"/>
  <c r="EN40" i="67"/>
  <c r="EF40" i="67"/>
  <c r="FP40" i="67"/>
  <c r="FH40" i="67"/>
  <c r="GM40" i="67"/>
  <c r="GE40" i="67"/>
  <c r="GT40" i="67"/>
  <c r="GV40" i="67"/>
  <c r="HP40" i="67"/>
  <c r="HH40" i="67"/>
  <c r="GP40" i="67"/>
  <c r="GH40" i="67"/>
  <c r="FZ40" i="67"/>
  <c r="GW40" i="67"/>
  <c r="HQ40" i="67"/>
  <c r="HI40" i="67"/>
  <c r="HZ40" i="67"/>
  <c r="IA40" i="67"/>
  <c r="IO40" i="67"/>
  <c r="JS40" i="67"/>
  <c r="JK40" i="67"/>
  <c r="JC40" i="67"/>
  <c r="IT40" i="67"/>
  <c r="IM40" i="67"/>
  <c r="JR40" i="67"/>
  <c r="JJ40" i="67"/>
  <c r="JA40" i="67"/>
  <c r="LE40" i="67"/>
  <c r="KW40" i="67"/>
  <c r="KO40" i="67"/>
  <c r="KF40" i="67"/>
  <c r="JV40" i="67"/>
  <c r="LD40" i="67"/>
  <c r="KV40" i="67"/>
  <c r="KE40" i="67"/>
  <c r="LN40" i="67"/>
  <c r="MC40" i="67"/>
  <c r="LU40" i="67"/>
  <c r="MB40" i="67"/>
  <c r="MZ40" i="67"/>
  <c r="MR40" i="67"/>
  <c r="MJ40" i="67"/>
  <c r="NA40" i="67"/>
  <c r="MS40" i="67"/>
  <c r="MK40" i="67"/>
  <c r="NF40" i="67"/>
  <c r="H40" i="67"/>
  <c r="BC68" i="67"/>
  <c r="AU68" i="67"/>
  <c r="AI68" i="67"/>
  <c r="J68" i="67"/>
  <c r="BA68" i="67"/>
  <c r="AW68" i="67"/>
  <c r="AS68" i="67"/>
  <c r="AO68" i="67"/>
  <c r="AK68" i="67"/>
  <c r="AG68" i="67"/>
  <c r="AC68" i="67"/>
  <c r="Y68" i="67"/>
  <c r="U68" i="67"/>
  <c r="Q68" i="67"/>
  <c r="M68" i="67"/>
  <c r="CF68" i="67"/>
  <c r="CB68" i="67"/>
  <c r="BX68" i="67"/>
  <c r="BT68" i="67"/>
  <c r="BP68" i="67"/>
  <c r="BL68" i="67"/>
  <c r="BH68" i="67"/>
  <c r="BB68" i="67"/>
  <c r="AX68" i="67"/>
  <c r="AT68" i="67"/>
  <c r="AP68" i="67"/>
  <c r="AL68" i="67"/>
  <c r="AH68" i="67"/>
  <c r="AD68" i="67"/>
  <c r="Z68" i="67"/>
  <c r="V68" i="67"/>
  <c r="R68" i="67"/>
  <c r="N68" i="67"/>
  <c r="BE68" i="67"/>
  <c r="CC68" i="67"/>
  <c r="BY68" i="67"/>
  <c r="BU68" i="67"/>
  <c r="BQ68" i="67"/>
  <c r="BM68" i="67"/>
  <c r="BI68" i="67"/>
  <c r="CX68" i="67"/>
  <c r="CT68" i="67"/>
  <c r="CQ68" i="67"/>
  <c r="CM68" i="67"/>
  <c r="CI68" i="67"/>
  <c r="DT68" i="67"/>
  <c r="DP68" i="67"/>
  <c r="DL68" i="67"/>
  <c r="DH68" i="67"/>
  <c r="DD68" i="67"/>
  <c r="EA68" i="67"/>
  <c r="EC68" i="67"/>
  <c r="FA68" i="67"/>
  <c r="EW68" i="67"/>
  <c r="ES68" i="67"/>
  <c r="EO68" i="67"/>
  <c r="EK68" i="67"/>
  <c r="EG68" i="67"/>
  <c r="FF68" i="67"/>
  <c r="FQ68" i="67"/>
  <c r="FM68" i="67"/>
  <c r="FI68" i="67"/>
  <c r="CH68" i="67"/>
  <c r="CU68" i="67"/>
  <c r="CR68" i="67"/>
  <c r="CN68" i="67"/>
  <c r="CJ68" i="67"/>
  <c r="DU68" i="67"/>
  <c r="DQ68" i="67"/>
  <c r="DM68" i="67"/>
  <c r="DI68" i="67"/>
  <c r="DE68" i="67"/>
  <c r="DA68" i="67"/>
  <c r="DZ68" i="67"/>
  <c r="FD68" i="67"/>
  <c r="EZ68" i="67"/>
  <c r="EV68" i="67"/>
  <c r="ER68" i="67"/>
  <c r="EN68" i="67"/>
  <c r="EJ68" i="67"/>
  <c r="EF68" i="67"/>
  <c r="FP68" i="67"/>
  <c r="FL68" i="67"/>
  <c r="FH68" i="67"/>
  <c r="GQ68" i="67"/>
  <c r="GM68" i="67"/>
  <c r="GI68" i="67"/>
  <c r="GE68" i="67"/>
  <c r="GA68" i="67"/>
  <c r="GT68" i="67"/>
  <c r="GZ68" i="67"/>
  <c r="GV68" i="67"/>
  <c r="HT68" i="67"/>
  <c r="HP68" i="67"/>
  <c r="HL68" i="67"/>
  <c r="HH68" i="67"/>
  <c r="IB68" i="67"/>
  <c r="IG68" i="67"/>
  <c r="GP68" i="67"/>
  <c r="GL68" i="67"/>
  <c r="GH68" i="67"/>
  <c r="GD68" i="67"/>
  <c r="FZ68" i="67"/>
  <c r="HA68" i="67"/>
  <c r="GW68" i="67"/>
  <c r="HU68" i="67"/>
  <c r="HQ68" i="67"/>
  <c r="HM68" i="67"/>
  <c r="HI68" i="67"/>
  <c r="ID68" i="67"/>
  <c r="IE68" i="67"/>
  <c r="IA68" i="67"/>
  <c r="IX68" i="67"/>
  <c r="IS68" i="67"/>
  <c r="IO68" i="67"/>
  <c r="IJ68" i="67"/>
  <c r="JS68" i="67"/>
  <c r="JO68" i="67"/>
  <c r="JK68" i="67"/>
  <c r="JG68" i="67"/>
  <c r="JC68" i="67"/>
  <c r="IT68" i="67"/>
  <c r="IP68" i="67"/>
  <c r="IM68" i="67"/>
  <c r="II68" i="67"/>
  <c r="JR68" i="67"/>
  <c r="JN68" i="67"/>
  <c r="JJ68" i="67"/>
  <c r="JF68" i="67"/>
  <c r="JA68" i="67"/>
  <c r="LI68" i="67"/>
  <c r="LE68" i="67"/>
  <c r="LA68" i="67"/>
  <c r="KW68" i="67"/>
  <c r="KS68" i="67"/>
  <c r="KO68" i="67"/>
  <c r="KK68" i="67"/>
  <c r="KF68" i="67"/>
  <c r="KA68" i="67"/>
  <c r="LJ68" i="67"/>
  <c r="LF68" i="67"/>
  <c r="LB68" i="67"/>
  <c r="KX68" i="67"/>
  <c r="KT68" i="67"/>
  <c r="KP68" i="67"/>
  <c r="KL68" i="67"/>
  <c r="KG68" i="67"/>
  <c r="KB68" i="67"/>
  <c r="LN68" i="67"/>
  <c r="LO68" i="67"/>
  <c r="LT68" i="67"/>
  <c r="MC68" i="67"/>
  <c r="LY68" i="67"/>
  <c r="LU68" i="67"/>
  <c r="JX68" i="67"/>
  <c r="LP68" i="67"/>
  <c r="MF68" i="67"/>
  <c r="MB68" i="67"/>
  <c r="LX68" i="67"/>
  <c r="MZ68" i="67"/>
  <c r="MV68" i="67"/>
  <c r="MR68" i="67"/>
  <c r="MN68" i="67"/>
  <c r="MJ68" i="67"/>
  <c r="NG68" i="67"/>
  <c r="NA68" i="67"/>
  <c r="MW68" i="67"/>
  <c r="MS68" i="67"/>
  <c r="MO68" i="67"/>
  <c r="MK68" i="67"/>
  <c r="ND68" i="67"/>
  <c r="NF68" i="67"/>
  <c r="AY68" i="67"/>
  <c r="AQ68" i="67"/>
  <c r="AM68" i="67"/>
  <c r="AE68" i="67"/>
  <c r="AA68" i="67"/>
  <c r="W68" i="67"/>
  <c r="S68" i="67"/>
  <c r="O68" i="67"/>
  <c r="K68" i="67"/>
  <c r="CD68" i="67"/>
  <c r="BZ68" i="67"/>
  <c r="BV68" i="67"/>
  <c r="BR68" i="67"/>
  <c r="BN68" i="67"/>
  <c r="BJ68" i="67"/>
  <c r="BF68" i="67"/>
  <c r="I68" i="67"/>
  <c r="AZ68" i="67"/>
  <c r="AV68" i="67"/>
  <c r="AR68" i="67"/>
  <c r="AN68" i="67"/>
  <c r="AJ68" i="67"/>
  <c r="AF68" i="67"/>
  <c r="AB68" i="67"/>
  <c r="X68" i="67"/>
  <c r="T68" i="67"/>
  <c r="P68" i="67"/>
  <c r="L68" i="67"/>
  <c r="CE68" i="67"/>
  <c r="CA68" i="67"/>
  <c r="BW68" i="67"/>
  <c r="BS68" i="67"/>
  <c r="BO68" i="67"/>
  <c r="BK68" i="67"/>
  <c r="BG68" i="67"/>
  <c r="CV68" i="67"/>
  <c r="CS68" i="67"/>
  <c r="CO68" i="67"/>
  <c r="CK68" i="67"/>
  <c r="DR68" i="67"/>
  <c r="DN68" i="67"/>
  <c r="DJ68" i="67"/>
  <c r="DF68" i="67"/>
  <c r="DB68" i="67"/>
  <c r="DY68" i="67"/>
  <c r="FC68" i="67"/>
  <c r="EY68" i="67"/>
  <c r="EU68" i="67"/>
  <c r="EQ68" i="67"/>
  <c r="EM68" i="67"/>
  <c r="EI68" i="67"/>
  <c r="EE68" i="67"/>
  <c r="FS68" i="67"/>
  <c r="FO68" i="67"/>
  <c r="FK68" i="67"/>
  <c r="FG68" i="67"/>
  <c r="CW68" i="67"/>
  <c r="CP68" i="67"/>
  <c r="CL68" i="67"/>
  <c r="CZ68" i="67"/>
  <c r="DS68" i="67"/>
  <c r="DO68" i="67"/>
  <c r="DK68" i="67"/>
  <c r="DG68" i="67"/>
  <c r="DC68" i="67"/>
  <c r="DW68" i="67"/>
  <c r="DX68" i="67"/>
  <c r="FB68" i="67"/>
  <c r="EX68" i="67"/>
  <c r="ET68" i="67"/>
  <c r="EP68" i="67"/>
  <c r="EL68" i="67"/>
  <c r="EH68" i="67"/>
  <c r="ED68" i="67"/>
  <c r="FR68" i="67"/>
  <c r="FN68" i="67"/>
  <c r="FJ68" i="67"/>
  <c r="FX68" i="67"/>
  <c r="GO68" i="67"/>
  <c r="GK68" i="67"/>
  <c r="GG68" i="67"/>
  <c r="GC68" i="67"/>
  <c r="FY68" i="67"/>
  <c r="HB68" i="67"/>
  <c r="GX68" i="67"/>
  <c r="HF68" i="67"/>
  <c r="HR68" i="67"/>
  <c r="HN68" i="67"/>
  <c r="HJ68" i="67"/>
  <c r="HW68" i="67"/>
  <c r="HX68" i="67"/>
  <c r="GR68" i="67"/>
  <c r="GN68" i="67"/>
  <c r="GJ68" i="67"/>
  <c r="GF68" i="67"/>
  <c r="GB68" i="67"/>
  <c r="HC68" i="67"/>
  <c r="GY68" i="67"/>
  <c r="GU68" i="67"/>
  <c r="HS68" i="67"/>
  <c r="HO68" i="67"/>
  <c r="HK68" i="67"/>
  <c r="HG68" i="67"/>
  <c r="HZ68" i="67"/>
  <c r="IC68" i="67"/>
  <c r="HY68" i="67"/>
  <c r="IU68" i="67"/>
  <c r="IQ68" i="67"/>
  <c r="IL68" i="67"/>
  <c r="IH68" i="67"/>
  <c r="JQ68" i="67"/>
  <c r="JM68" i="67"/>
  <c r="JI68" i="67"/>
  <c r="JE68" i="67"/>
  <c r="IW68" i="67"/>
  <c r="IV68" i="67"/>
  <c r="IR68" i="67"/>
  <c r="IN68" i="67"/>
  <c r="IK68" i="67"/>
  <c r="IZ68" i="67"/>
  <c r="JP68" i="67"/>
  <c r="JL68" i="67"/>
  <c r="JH68" i="67"/>
  <c r="JD68" i="67"/>
  <c r="JU68" i="67"/>
  <c r="LG68" i="67"/>
  <c r="LC68" i="67"/>
  <c r="KY68" i="67"/>
  <c r="KU68" i="67"/>
  <c r="KQ68" i="67"/>
  <c r="KM68" i="67"/>
  <c r="KH68" i="67"/>
  <c r="KD68" i="67"/>
  <c r="JV68" i="67"/>
  <c r="LH68" i="67"/>
  <c r="LD68" i="67"/>
  <c r="KZ68" i="67"/>
  <c r="KV68" i="67"/>
  <c r="KR68" i="67"/>
  <c r="KI68" i="67"/>
  <c r="KE68" i="67"/>
  <c r="JY68" i="67"/>
  <c r="LQ68" i="67"/>
  <c r="ME68" i="67"/>
  <c r="MA68" i="67"/>
  <c r="LW68" i="67"/>
  <c r="JZ68" i="67"/>
  <c r="LR68" i="67"/>
  <c r="MD68" i="67"/>
  <c r="LZ68" i="67"/>
  <c r="LV68" i="67"/>
  <c r="MH68" i="67"/>
  <c r="NB68" i="67"/>
  <c r="MX68" i="67"/>
  <c r="MT68" i="67"/>
  <c r="MP68" i="67"/>
  <c r="ML68" i="67"/>
  <c r="NI68" i="67"/>
  <c r="NE68" i="67"/>
  <c r="MY68" i="67"/>
  <c r="MU68" i="67"/>
  <c r="MQ68" i="67"/>
  <c r="MM68" i="67"/>
  <c r="MI68" i="67"/>
  <c r="NH68" i="67"/>
  <c r="H68" i="67"/>
  <c r="AZ80" i="67"/>
  <c r="AV80" i="67"/>
  <c r="AR80" i="67"/>
  <c r="AN80" i="67"/>
  <c r="AJ80" i="67"/>
  <c r="AF80" i="67"/>
  <c r="AB80" i="67"/>
  <c r="X80" i="67"/>
  <c r="T80" i="67"/>
  <c r="P80" i="67"/>
  <c r="L80" i="67"/>
  <c r="CE80" i="67"/>
  <c r="CA80" i="67"/>
  <c r="BW80" i="67"/>
  <c r="BS80" i="67"/>
  <c r="BO80" i="67"/>
  <c r="BK80" i="67"/>
  <c r="BG80" i="67"/>
  <c r="CW80" i="67"/>
  <c r="CP80" i="67"/>
  <c r="CL80" i="67"/>
  <c r="CZ80" i="67"/>
  <c r="DY80" i="67"/>
  <c r="FB80" i="67"/>
  <c r="EX80" i="67"/>
  <c r="ET80" i="67"/>
  <c r="EP80" i="67"/>
  <c r="EL80" i="67"/>
  <c r="EH80" i="67"/>
  <c r="ED80" i="67"/>
  <c r="GR80" i="67"/>
  <c r="GN80" i="67"/>
  <c r="GJ80" i="67"/>
  <c r="GF80" i="67"/>
  <c r="GB80" i="67"/>
  <c r="ID80" i="67"/>
  <c r="IG80" i="67"/>
  <c r="JS80" i="67"/>
  <c r="JO80" i="67"/>
  <c r="JK80" i="67"/>
  <c r="JG80" i="67"/>
  <c r="JC80" i="67"/>
  <c r="IX80" i="67"/>
  <c r="IS80" i="67"/>
  <c r="IO80" i="67"/>
  <c r="JR80" i="67"/>
  <c r="JN80" i="67"/>
  <c r="JJ80" i="67"/>
  <c r="JF80" i="67"/>
  <c r="JA80" i="67"/>
  <c r="LC80" i="67"/>
  <c r="KY80" i="67"/>
  <c r="KU80" i="67"/>
  <c r="KQ80" i="67"/>
  <c r="KM80" i="67"/>
  <c r="KH80" i="67"/>
  <c r="KD80" i="67"/>
  <c r="JY80" i="67"/>
  <c r="LQ80" i="67"/>
  <c r="MC80" i="67"/>
  <c r="LY80" i="67"/>
  <c r="LU80" i="67"/>
  <c r="LH80" i="67"/>
  <c r="LD80" i="67"/>
  <c r="KZ80" i="67"/>
  <c r="KV80" i="67"/>
  <c r="KR80" i="67"/>
  <c r="KI80" i="67"/>
  <c r="KE80" i="67"/>
  <c r="JZ80" i="67"/>
  <c r="LT80" i="67"/>
  <c r="NB80" i="67"/>
  <c r="MX80" i="67"/>
  <c r="MT80" i="67"/>
  <c r="MP80" i="67"/>
  <c r="ML80" i="67"/>
  <c r="ND80" i="67"/>
  <c r="I80" i="67"/>
  <c r="BA80" i="67"/>
  <c r="AW80" i="67"/>
  <c r="AS80" i="67"/>
  <c r="AO80" i="67"/>
  <c r="AK80" i="67"/>
  <c r="AG80" i="67"/>
  <c r="AC80" i="67"/>
  <c r="Y80" i="67"/>
  <c r="U80" i="67"/>
  <c r="Q80" i="67"/>
  <c r="M80" i="67"/>
  <c r="CB80" i="67"/>
  <c r="BX80" i="67"/>
  <c r="BT80" i="67"/>
  <c r="BP80" i="67"/>
  <c r="BL80" i="67"/>
  <c r="BH80" i="67"/>
  <c r="CH80" i="67"/>
  <c r="DR80" i="67"/>
  <c r="DN80" i="67"/>
  <c r="DJ80" i="67"/>
  <c r="DF80" i="67"/>
  <c r="DB80" i="67"/>
  <c r="CX80" i="67"/>
  <c r="CT80" i="67"/>
  <c r="CQ80" i="67"/>
  <c r="CM80" i="67"/>
  <c r="CI80" i="67"/>
  <c r="DS80" i="67"/>
  <c r="DO80" i="67"/>
  <c r="DK80" i="67"/>
  <c r="DG80" i="67"/>
  <c r="DC80" i="67"/>
  <c r="DZ80" i="67"/>
  <c r="FF80" i="67"/>
  <c r="FR80" i="67"/>
  <c r="FN80" i="67"/>
  <c r="FJ80" i="67"/>
  <c r="FX80" i="67"/>
  <c r="HB80" i="67"/>
  <c r="GX80" i="67"/>
  <c r="HR80" i="67"/>
  <c r="HN80" i="67"/>
  <c r="HJ80" i="67"/>
  <c r="HW80" i="67"/>
  <c r="HZ80" i="67"/>
  <c r="IK80" i="67"/>
  <c r="IZ80" i="67"/>
  <c r="LG80" i="67"/>
  <c r="MF80" i="67"/>
  <c r="MB80" i="67"/>
  <c r="LX80" i="67"/>
  <c r="NH80" i="67"/>
  <c r="NA80" i="67"/>
  <c r="MW80" i="67"/>
  <c r="MS80" i="67"/>
  <c r="MO80" i="67"/>
  <c r="MK80" i="67"/>
  <c r="NI80" i="67"/>
  <c r="NE80" i="67"/>
  <c r="BC80" i="67"/>
  <c r="AY80" i="67"/>
  <c r="AU80" i="67"/>
  <c r="AQ80" i="67"/>
  <c r="AM80" i="67"/>
  <c r="AI80" i="67"/>
  <c r="AE80" i="67"/>
  <c r="AA80" i="67"/>
  <c r="W80" i="67"/>
  <c r="S80" i="67"/>
  <c r="O80" i="67"/>
  <c r="K80" i="67"/>
  <c r="CD80" i="67"/>
  <c r="BZ80" i="67"/>
  <c r="BV80" i="67"/>
  <c r="BR80" i="67"/>
  <c r="BN80" i="67"/>
  <c r="BJ80" i="67"/>
  <c r="BF80" i="67"/>
  <c r="DT80" i="67"/>
  <c r="DP80" i="67"/>
  <c r="DL80" i="67"/>
  <c r="DH80" i="67"/>
  <c r="DD80" i="67"/>
  <c r="DW80" i="67"/>
  <c r="FQ80" i="67"/>
  <c r="CV80" i="67"/>
  <c r="CS80" i="67"/>
  <c r="CO80" i="67"/>
  <c r="CK80" i="67"/>
  <c r="DU80" i="67"/>
  <c r="DQ80" i="67"/>
  <c r="DM80" i="67"/>
  <c r="DI80" i="67"/>
  <c r="DE80" i="67"/>
  <c r="DA80" i="67"/>
  <c r="DX80" i="67"/>
  <c r="FC80" i="67"/>
  <c r="EY80" i="67"/>
  <c r="EU80" i="67"/>
  <c r="EQ80" i="67"/>
  <c r="EM80" i="67"/>
  <c r="EI80" i="67"/>
  <c r="EE80" i="67"/>
  <c r="FP80" i="67"/>
  <c r="FM80" i="67"/>
  <c r="FI80" i="67"/>
  <c r="GQ80" i="67"/>
  <c r="GM80" i="67"/>
  <c r="GI80" i="67"/>
  <c r="GE80" i="67"/>
  <c r="GA80" i="67"/>
  <c r="HC80" i="67"/>
  <c r="GY80" i="67"/>
  <c r="GU80" i="67"/>
  <c r="HS80" i="67"/>
  <c r="HO80" i="67"/>
  <c r="HK80" i="67"/>
  <c r="HG80" i="67"/>
  <c r="HX80" i="67"/>
  <c r="FL80" i="67"/>
  <c r="FH80" i="67"/>
  <c r="GT80" i="67"/>
  <c r="GZ80" i="67"/>
  <c r="GV80" i="67"/>
  <c r="HT80" i="67"/>
  <c r="HP80" i="67"/>
  <c r="HL80" i="67"/>
  <c r="HH80" i="67"/>
  <c r="IE80" i="67"/>
  <c r="IA80" i="67"/>
  <c r="IT80" i="67"/>
  <c r="IP80" i="67"/>
  <c r="IM80" i="67"/>
  <c r="II80" i="67"/>
  <c r="IJ80" i="67"/>
  <c r="LI80" i="67"/>
  <c r="LN80" i="67"/>
  <c r="LP80" i="67"/>
  <c r="MD80" i="67"/>
  <c r="LZ80" i="67"/>
  <c r="LV80" i="67"/>
  <c r="NF80" i="67"/>
  <c r="MY80" i="67"/>
  <c r="MU80" i="67"/>
  <c r="MQ80" i="67"/>
  <c r="MM80" i="67"/>
  <c r="MI80" i="67"/>
  <c r="NG80" i="67"/>
  <c r="J80" i="67"/>
  <c r="BB80" i="67"/>
  <c r="AX80" i="67"/>
  <c r="AT80" i="67"/>
  <c r="AP80" i="67"/>
  <c r="AL80" i="67"/>
  <c r="AH80" i="67"/>
  <c r="AD80" i="67"/>
  <c r="Z80" i="67"/>
  <c r="V80" i="67"/>
  <c r="R80" i="67"/>
  <c r="N80" i="67"/>
  <c r="BE80" i="67"/>
  <c r="CC80" i="67"/>
  <c r="BY80" i="67"/>
  <c r="BU80" i="67"/>
  <c r="BQ80" i="67"/>
  <c r="BM80" i="67"/>
  <c r="BI80" i="67"/>
  <c r="CF80" i="67"/>
  <c r="CU80" i="67"/>
  <c r="CR80" i="67"/>
  <c r="CN80" i="67"/>
  <c r="CJ80" i="67"/>
  <c r="EA80" i="67"/>
  <c r="FD80" i="67"/>
  <c r="EZ80" i="67"/>
  <c r="EV80" i="67"/>
  <c r="ER80" i="67"/>
  <c r="EN80" i="67"/>
  <c r="EJ80" i="67"/>
  <c r="EF80" i="67"/>
  <c r="FS80" i="67"/>
  <c r="EC80" i="67"/>
  <c r="FA80" i="67"/>
  <c r="EW80" i="67"/>
  <c r="ES80" i="67"/>
  <c r="EO80" i="67"/>
  <c r="EK80" i="67"/>
  <c r="EG80" i="67"/>
  <c r="FO80" i="67"/>
  <c r="FK80" i="67"/>
  <c r="FG80" i="67"/>
  <c r="GO80" i="67"/>
  <c r="GK80" i="67"/>
  <c r="GG80" i="67"/>
  <c r="GC80" i="67"/>
  <c r="FY80" i="67"/>
  <c r="HA80" i="67"/>
  <c r="GW80" i="67"/>
  <c r="HU80" i="67"/>
  <c r="HQ80" i="67"/>
  <c r="HM80" i="67"/>
  <c r="HI80" i="67"/>
  <c r="IB80" i="67"/>
  <c r="GP80" i="67"/>
  <c r="GL80" i="67"/>
  <c r="GH80" i="67"/>
  <c r="GD80" i="67"/>
  <c r="FZ80" i="67"/>
  <c r="HF80" i="67"/>
  <c r="IC80" i="67"/>
  <c r="HY80" i="67"/>
  <c r="IW80" i="67"/>
  <c r="IV80" i="67"/>
  <c r="IR80" i="67"/>
  <c r="IN80" i="67"/>
  <c r="JQ80" i="67"/>
  <c r="JM80" i="67"/>
  <c r="JI80" i="67"/>
  <c r="JE80" i="67"/>
  <c r="JU80" i="67"/>
  <c r="IU80" i="67"/>
  <c r="IQ80" i="67"/>
  <c r="IL80" i="67"/>
  <c r="IH80" i="67"/>
  <c r="JP80" i="67"/>
  <c r="JL80" i="67"/>
  <c r="JH80" i="67"/>
  <c r="JD80" i="67"/>
  <c r="LE80" i="67"/>
  <c r="LA80" i="67"/>
  <c r="KW80" i="67"/>
  <c r="KS80" i="67"/>
  <c r="KO80" i="67"/>
  <c r="KK80" i="67"/>
  <c r="KF80" i="67"/>
  <c r="KA80" i="67"/>
  <c r="JV80" i="67"/>
  <c r="LO80" i="67"/>
  <c r="ME80" i="67"/>
  <c r="MA80" i="67"/>
  <c r="LW80" i="67"/>
  <c r="LJ80" i="67"/>
  <c r="LF80" i="67"/>
  <c r="LB80" i="67"/>
  <c r="KX80" i="67"/>
  <c r="KT80" i="67"/>
  <c r="KP80" i="67"/>
  <c r="KL80" i="67"/>
  <c r="KG80" i="67"/>
  <c r="KB80" i="67"/>
  <c r="JX80" i="67"/>
  <c r="LR80" i="67"/>
  <c r="MH80" i="67"/>
  <c r="MZ80" i="67"/>
  <c r="MV80" i="67"/>
  <c r="MR80" i="67"/>
  <c r="MN80" i="67"/>
  <c r="MJ80" i="67"/>
  <c r="H80" i="67"/>
  <c r="E96" i="67"/>
  <c r="E95" i="67"/>
  <c r="BB119" i="67"/>
  <c r="AT119" i="67"/>
  <c r="AL119" i="67"/>
  <c r="AD119" i="67"/>
  <c r="V119" i="67"/>
  <c r="N119" i="67"/>
  <c r="BY119" i="67"/>
  <c r="BQ119" i="67"/>
  <c r="BI119" i="67"/>
  <c r="BA119" i="67"/>
  <c r="AS119" i="67"/>
  <c r="AK119" i="67"/>
  <c r="AC119" i="67"/>
  <c r="U119" i="67"/>
  <c r="M119" i="67"/>
  <c r="CB119" i="67"/>
  <c r="BT119" i="67"/>
  <c r="BL119" i="67"/>
  <c r="CH119" i="67"/>
  <c r="CR119" i="67"/>
  <c r="CJ119" i="67"/>
  <c r="DR119" i="67"/>
  <c r="DJ119" i="67"/>
  <c r="DB119" i="67"/>
  <c r="FD119" i="67"/>
  <c r="EV119" i="67"/>
  <c r="EN119" i="67"/>
  <c r="EF119" i="67"/>
  <c r="FO119" i="67"/>
  <c r="FG119" i="67"/>
  <c r="CS119" i="67"/>
  <c r="CK119" i="67"/>
  <c r="DQ119" i="67"/>
  <c r="DI119" i="67"/>
  <c r="DA119" i="67"/>
  <c r="FC119" i="67"/>
  <c r="EU119" i="67"/>
  <c r="EM119" i="67"/>
  <c r="EE119" i="67"/>
  <c r="FP119" i="67"/>
  <c r="FH119" i="67"/>
  <c r="GK119" i="67"/>
  <c r="GC119" i="67"/>
  <c r="HA119" i="67"/>
  <c r="HU119" i="67"/>
  <c r="HM119" i="67"/>
  <c r="IB119" i="67"/>
  <c r="GP119" i="67"/>
  <c r="GH119" i="67"/>
  <c r="FZ119" i="67"/>
  <c r="HB119" i="67"/>
  <c r="HF119" i="67"/>
  <c r="HR119" i="67"/>
  <c r="HJ119" i="67"/>
  <c r="ID119" i="67"/>
  <c r="HW119" i="67"/>
  <c r="HY119" i="67"/>
  <c r="IV119" i="67"/>
  <c r="IN119" i="67"/>
  <c r="IK119" i="67"/>
  <c r="JM119" i="67"/>
  <c r="JE119" i="67"/>
  <c r="IQ119" i="67"/>
  <c r="IH119" i="67"/>
  <c r="JP119" i="67"/>
  <c r="JL119" i="67"/>
  <c r="JH119" i="67"/>
  <c r="JD119" i="67"/>
  <c r="LE119" i="67"/>
  <c r="KW119" i="67"/>
  <c r="KO119" i="67"/>
  <c r="KF119" i="67"/>
  <c r="JV119" i="67"/>
  <c r="LD119" i="67"/>
  <c r="KV119" i="67"/>
  <c r="KE119" i="67"/>
  <c r="LQ119" i="67"/>
  <c r="AX119" i="67"/>
  <c r="AP119" i="67"/>
  <c r="AH119" i="67"/>
  <c r="Z119" i="67"/>
  <c r="R119" i="67"/>
  <c r="BE119" i="67"/>
  <c r="CC119" i="67"/>
  <c r="BU119" i="67"/>
  <c r="BM119" i="67"/>
  <c r="I119" i="67"/>
  <c r="AW119" i="67"/>
  <c r="AO119" i="67"/>
  <c r="AG119" i="67"/>
  <c r="Y119" i="67"/>
  <c r="Q119" i="67"/>
  <c r="CF119" i="67"/>
  <c r="BX119" i="67"/>
  <c r="BP119" i="67"/>
  <c r="BH119" i="67"/>
  <c r="CU119" i="67"/>
  <c r="CN119" i="67"/>
  <c r="DN119" i="67"/>
  <c r="DF119" i="67"/>
  <c r="EA119" i="67"/>
  <c r="EZ119" i="67"/>
  <c r="ER119" i="67"/>
  <c r="EJ119" i="67"/>
  <c r="FS119" i="67"/>
  <c r="FK119" i="67"/>
  <c r="CV119" i="67"/>
  <c r="CO119" i="67"/>
  <c r="DU119" i="67"/>
  <c r="DM119" i="67"/>
  <c r="DE119" i="67"/>
  <c r="DX119" i="67"/>
  <c r="EY119" i="67"/>
  <c r="EQ119" i="67"/>
  <c r="EI119" i="67"/>
  <c r="FL119" i="67"/>
  <c r="GO119" i="67"/>
  <c r="GG119" i="67"/>
  <c r="FY119" i="67"/>
  <c r="GW119" i="67"/>
  <c r="HQ119" i="67"/>
  <c r="HI119" i="67"/>
  <c r="FX119" i="67"/>
  <c r="GL119" i="67"/>
  <c r="GD119" i="67"/>
  <c r="GX119" i="67"/>
  <c r="HN119" i="67"/>
  <c r="IC119" i="67"/>
  <c r="IW119" i="67"/>
  <c r="IR119" i="67"/>
  <c r="IZ119" i="67"/>
  <c r="JQ119" i="67"/>
  <c r="JI119" i="67"/>
  <c r="JU119" i="67"/>
  <c r="IU119" i="67"/>
  <c r="IL119" i="67"/>
  <c r="LI119" i="67"/>
  <c r="LA119" i="67"/>
  <c r="KS119" i="67"/>
  <c r="KK119" i="67"/>
  <c r="KA119" i="67"/>
  <c r="LH119" i="67"/>
  <c r="KZ119" i="67"/>
  <c r="KR119" i="67"/>
  <c r="KI119" i="67"/>
  <c r="JZ119" i="67"/>
  <c r="MC119" i="67"/>
  <c r="LU119" i="67"/>
  <c r="MB119" i="67"/>
  <c r="MH119" i="67"/>
  <c r="MV119" i="67"/>
  <c r="MN119" i="67"/>
  <c r="MW119" i="67"/>
  <c r="MO119" i="67"/>
  <c r="NI119" i="67"/>
  <c r="LY119" i="67"/>
  <c r="LR119" i="67"/>
  <c r="MF119" i="67"/>
  <c r="LX119" i="67"/>
  <c r="MZ119" i="67"/>
  <c r="MR119" i="67"/>
  <c r="MJ119" i="67"/>
  <c r="NH119" i="67"/>
  <c r="NA119" i="67"/>
  <c r="MS119" i="67"/>
  <c r="MK119" i="67"/>
  <c r="NE119" i="67"/>
  <c r="J119" i="67"/>
  <c r="AZ119" i="67"/>
  <c r="AR119" i="67"/>
  <c r="AJ119" i="67"/>
  <c r="AB119" i="67"/>
  <c r="T119" i="67"/>
  <c r="L119" i="67"/>
  <c r="CA119" i="67"/>
  <c r="BS119" i="67"/>
  <c r="BK119" i="67"/>
  <c r="AY119" i="67"/>
  <c r="AQ119" i="67"/>
  <c r="AI119" i="67"/>
  <c r="AA119" i="67"/>
  <c r="S119" i="67"/>
  <c r="K119" i="67"/>
  <c r="CD119" i="67"/>
  <c r="BV119" i="67"/>
  <c r="BN119" i="67"/>
  <c r="BF119" i="67"/>
  <c r="CW119" i="67"/>
  <c r="CP119" i="67"/>
  <c r="DT119" i="67"/>
  <c r="DL119" i="67"/>
  <c r="DD119" i="67"/>
  <c r="DW119" i="67"/>
  <c r="DY119" i="67"/>
  <c r="FB119" i="67"/>
  <c r="ET119" i="67"/>
  <c r="EL119" i="67"/>
  <c r="ED119" i="67"/>
  <c r="FQ119" i="67"/>
  <c r="FI119" i="67"/>
  <c r="CX119" i="67"/>
  <c r="CQ119" i="67"/>
  <c r="CI119" i="67"/>
  <c r="DS119" i="67"/>
  <c r="DK119" i="67"/>
  <c r="DC119" i="67"/>
  <c r="EW119" i="67"/>
  <c r="EO119" i="67"/>
  <c r="EG119" i="67"/>
  <c r="FN119" i="67"/>
  <c r="GM119" i="67"/>
  <c r="GE119" i="67"/>
  <c r="HC119" i="67"/>
  <c r="GU119" i="67"/>
  <c r="HO119" i="67"/>
  <c r="HG119" i="67"/>
  <c r="GN119" i="67"/>
  <c r="GF119" i="67"/>
  <c r="GT119" i="67"/>
  <c r="GZ119" i="67"/>
  <c r="HP119" i="67"/>
  <c r="HH119" i="67"/>
  <c r="IA119" i="67"/>
  <c r="IP119" i="67"/>
  <c r="II119" i="67"/>
  <c r="JO119" i="67"/>
  <c r="JG119" i="67"/>
  <c r="IO119" i="67"/>
  <c r="IJ119" i="67"/>
  <c r="LG119" i="67"/>
  <c r="KY119" i="67"/>
  <c r="KQ119" i="67"/>
  <c r="KH119" i="67"/>
  <c r="JY119" i="67"/>
  <c r="LF119" i="67"/>
  <c r="KX119" i="67"/>
  <c r="KP119" i="67"/>
  <c r="KG119" i="67"/>
  <c r="JX119" i="67"/>
  <c r="MA119" i="67"/>
  <c r="LN119" i="67"/>
  <c r="LP119" i="67"/>
  <c r="LT119" i="67"/>
  <c r="MD119" i="67"/>
  <c r="LV119" i="67"/>
  <c r="NB119" i="67"/>
  <c r="MT119" i="67"/>
  <c r="ML119" i="67"/>
  <c r="ND119" i="67"/>
  <c r="NF119" i="67"/>
  <c r="MU119" i="67"/>
  <c r="MM119" i="67"/>
  <c r="NG119" i="67"/>
  <c r="H119" i="67"/>
  <c r="AV119" i="67"/>
  <c r="AN119" i="67"/>
  <c r="AF119" i="67"/>
  <c r="X119" i="67"/>
  <c r="P119" i="67"/>
  <c r="CE119" i="67"/>
  <c r="BW119" i="67"/>
  <c r="BO119" i="67"/>
  <c r="BG119" i="67"/>
  <c r="BC119" i="67"/>
  <c r="AU119" i="67"/>
  <c r="AM119" i="67"/>
  <c r="AE119" i="67"/>
  <c r="W119" i="67"/>
  <c r="O119" i="67"/>
  <c r="BZ119" i="67"/>
  <c r="BR119" i="67"/>
  <c r="BJ119" i="67"/>
  <c r="CL119" i="67"/>
  <c r="CZ119" i="67"/>
  <c r="DP119" i="67"/>
  <c r="DH119" i="67"/>
  <c r="EX119" i="67"/>
  <c r="EP119" i="67"/>
  <c r="EH119" i="67"/>
  <c r="FM119" i="67"/>
  <c r="CT119" i="67"/>
  <c r="CM119" i="67"/>
  <c r="DO119" i="67"/>
  <c r="DG119" i="67"/>
  <c r="DZ119" i="67"/>
  <c r="EC119" i="67"/>
  <c r="FA119" i="67"/>
  <c r="ES119" i="67"/>
  <c r="EK119" i="67"/>
  <c r="FF119" i="67"/>
  <c r="FR119" i="67"/>
  <c r="FJ119" i="67"/>
  <c r="GQ119" i="67"/>
  <c r="GI119" i="67"/>
  <c r="GA119" i="67"/>
  <c r="GY119" i="67"/>
  <c r="HS119" i="67"/>
  <c r="HK119" i="67"/>
  <c r="HX119" i="67"/>
  <c r="GR119" i="67"/>
  <c r="GJ119" i="67"/>
  <c r="GB119" i="67"/>
  <c r="GV119" i="67"/>
  <c r="HT119" i="67"/>
  <c r="HL119" i="67"/>
  <c r="HZ119" i="67"/>
  <c r="IE119" i="67"/>
  <c r="IG119" i="67"/>
  <c r="IT119" i="67"/>
  <c r="IM119" i="67"/>
  <c r="JS119" i="67"/>
  <c r="JK119" i="67"/>
  <c r="JC119" i="67"/>
  <c r="IX119" i="67"/>
  <c r="IS119" i="67"/>
  <c r="JR119" i="67"/>
  <c r="JN119" i="67"/>
  <c r="JJ119" i="67"/>
  <c r="JF119" i="67"/>
  <c r="JA119" i="67"/>
  <c r="LC119" i="67"/>
  <c r="KU119" i="67"/>
  <c r="KM119" i="67"/>
  <c r="KD119" i="67"/>
  <c r="LJ119" i="67"/>
  <c r="LB119" i="67"/>
  <c r="KT119" i="67"/>
  <c r="KL119" i="67"/>
  <c r="KB119" i="67"/>
  <c r="LO119" i="67"/>
  <c r="ME119" i="67"/>
  <c r="LW119" i="67"/>
  <c r="LZ119" i="67"/>
  <c r="MX119" i="67"/>
  <c r="MP119" i="67"/>
  <c r="MY119" i="67"/>
  <c r="MQ119" i="67"/>
  <c r="MI119" i="67"/>
  <c r="BB127" i="67"/>
  <c r="AT127" i="67"/>
  <c r="AL127" i="67"/>
  <c r="AD127" i="67"/>
  <c r="V127" i="67"/>
  <c r="N127" i="67"/>
  <c r="BY127" i="67"/>
  <c r="BQ127" i="67"/>
  <c r="BI127" i="67"/>
  <c r="BA127" i="67"/>
  <c r="AS127" i="67"/>
  <c r="AK127" i="67"/>
  <c r="AC127" i="67"/>
  <c r="U127" i="67"/>
  <c r="M127" i="67"/>
  <c r="CB127" i="67"/>
  <c r="BT127" i="67"/>
  <c r="BL127" i="67"/>
  <c r="CH127" i="67"/>
  <c r="CR127" i="67"/>
  <c r="CJ127" i="67"/>
  <c r="DR127" i="67"/>
  <c r="DJ127" i="67"/>
  <c r="DB127" i="67"/>
  <c r="FD127" i="67"/>
  <c r="EV127" i="67"/>
  <c r="EN127" i="67"/>
  <c r="EF127" i="67"/>
  <c r="FO127" i="67"/>
  <c r="FG127" i="67"/>
  <c r="CS127" i="67"/>
  <c r="CK127" i="67"/>
  <c r="DQ127" i="67"/>
  <c r="DI127" i="67"/>
  <c r="DA127" i="67"/>
  <c r="FC127" i="67"/>
  <c r="EU127" i="67"/>
  <c r="EM127" i="67"/>
  <c r="EE127" i="67"/>
  <c r="FP127" i="67"/>
  <c r="FH127" i="67"/>
  <c r="GK127" i="67"/>
  <c r="GC127" i="67"/>
  <c r="HA127" i="67"/>
  <c r="HU127" i="67"/>
  <c r="HM127" i="67"/>
  <c r="IB127" i="67"/>
  <c r="GP127" i="67"/>
  <c r="GH127" i="67"/>
  <c r="FZ127" i="67"/>
  <c r="HB127" i="67"/>
  <c r="HF127" i="67"/>
  <c r="HR127" i="67"/>
  <c r="HJ127" i="67"/>
  <c r="ID127" i="67"/>
  <c r="HW127" i="67"/>
  <c r="HY127" i="67"/>
  <c r="IV127" i="67"/>
  <c r="IN127" i="67"/>
  <c r="IK127" i="67"/>
  <c r="JM127" i="67"/>
  <c r="JE127" i="67"/>
  <c r="IQ127" i="67"/>
  <c r="IH127" i="67"/>
  <c r="JP127" i="67"/>
  <c r="JL127" i="67"/>
  <c r="JH127" i="67"/>
  <c r="JD127" i="67"/>
  <c r="LE127" i="67"/>
  <c r="KW127" i="67"/>
  <c r="KO127" i="67"/>
  <c r="KF127" i="67"/>
  <c r="JV127" i="67"/>
  <c r="LD127" i="67"/>
  <c r="KV127" i="67"/>
  <c r="KE127" i="67"/>
  <c r="LQ127" i="67"/>
  <c r="AX127" i="67"/>
  <c r="AP127" i="67"/>
  <c r="AH127" i="67"/>
  <c r="Z127" i="67"/>
  <c r="R127" i="67"/>
  <c r="BE127" i="67"/>
  <c r="CC127" i="67"/>
  <c r="BU127" i="67"/>
  <c r="BM127" i="67"/>
  <c r="I127" i="67"/>
  <c r="AW127" i="67"/>
  <c r="AO127" i="67"/>
  <c r="AG127" i="67"/>
  <c r="Y127" i="67"/>
  <c r="Q127" i="67"/>
  <c r="CF127" i="67"/>
  <c r="BX127" i="67"/>
  <c r="BP127" i="67"/>
  <c r="BH127" i="67"/>
  <c r="CU127" i="67"/>
  <c r="CN127" i="67"/>
  <c r="DN127" i="67"/>
  <c r="DF127" i="67"/>
  <c r="EA127" i="67"/>
  <c r="EZ127" i="67"/>
  <c r="ER127" i="67"/>
  <c r="EJ127" i="67"/>
  <c r="FS127" i="67"/>
  <c r="FK127" i="67"/>
  <c r="CV127" i="67"/>
  <c r="CO127" i="67"/>
  <c r="DU127" i="67"/>
  <c r="DM127" i="67"/>
  <c r="DE127" i="67"/>
  <c r="DX127" i="67"/>
  <c r="EY127" i="67"/>
  <c r="EQ127" i="67"/>
  <c r="EI127" i="67"/>
  <c r="FL127" i="67"/>
  <c r="GO127" i="67"/>
  <c r="GG127" i="67"/>
  <c r="FY127" i="67"/>
  <c r="GW127" i="67"/>
  <c r="HQ127" i="67"/>
  <c r="HI127" i="67"/>
  <c r="FX127" i="67"/>
  <c r="GL127" i="67"/>
  <c r="GD127" i="67"/>
  <c r="GX127" i="67"/>
  <c r="HN127" i="67"/>
  <c r="IC127" i="67"/>
  <c r="IW127" i="67"/>
  <c r="IR127" i="67"/>
  <c r="IZ127" i="67"/>
  <c r="JQ127" i="67"/>
  <c r="JI127" i="67"/>
  <c r="JU127" i="67"/>
  <c r="IU127" i="67"/>
  <c r="IL127" i="67"/>
  <c r="LI127" i="67"/>
  <c r="LA127" i="67"/>
  <c r="KS127" i="67"/>
  <c r="KK127" i="67"/>
  <c r="KA127" i="67"/>
  <c r="LH127" i="67"/>
  <c r="KZ127" i="67"/>
  <c r="KR127" i="67"/>
  <c r="KI127" i="67"/>
  <c r="JZ127" i="67"/>
  <c r="MC127" i="67"/>
  <c r="LU127" i="67"/>
  <c r="MB127" i="67"/>
  <c r="MH127" i="67"/>
  <c r="MV127" i="67"/>
  <c r="MN127" i="67"/>
  <c r="MW127" i="67"/>
  <c r="MO127" i="67"/>
  <c r="NI127" i="67"/>
  <c r="LY127" i="67"/>
  <c r="LR127" i="67"/>
  <c r="MF127" i="67"/>
  <c r="LX127" i="67"/>
  <c r="MZ127" i="67"/>
  <c r="MR127" i="67"/>
  <c r="MJ127" i="67"/>
  <c r="NH127" i="67"/>
  <c r="NA127" i="67"/>
  <c r="MS127" i="67"/>
  <c r="MK127" i="67"/>
  <c r="NE127" i="67"/>
  <c r="J127" i="67"/>
  <c r="AZ127" i="67"/>
  <c r="AR127" i="67"/>
  <c r="AJ127" i="67"/>
  <c r="AB127" i="67"/>
  <c r="T127" i="67"/>
  <c r="L127" i="67"/>
  <c r="CA127" i="67"/>
  <c r="BS127" i="67"/>
  <c r="BK127" i="67"/>
  <c r="AY127" i="67"/>
  <c r="AQ127" i="67"/>
  <c r="AI127" i="67"/>
  <c r="AA127" i="67"/>
  <c r="S127" i="67"/>
  <c r="K127" i="67"/>
  <c r="CD127" i="67"/>
  <c r="BV127" i="67"/>
  <c r="BN127" i="67"/>
  <c r="BF127" i="67"/>
  <c r="CW127" i="67"/>
  <c r="CP127" i="67"/>
  <c r="DT127" i="67"/>
  <c r="DL127" i="67"/>
  <c r="DD127" i="67"/>
  <c r="DW127" i="67"/>
  <c r="DY127" i="67"/>
  <c r="FB127" i="67"/>
  <c r="ET127" i="67"/>
  <c r="EL127" i="67"/>
  <c r="ED127" i="67"/>
  <c r="FQ127" i="67"/>
  <c r="FI127" i="67"/>
  <c r="CX127" i="67"/>
  <c r="CQ127" i="67"/>
  <c r="CI127" i="67"/>
  <c r="DS127" i="67"/>
  <c r="DK127" i="67"/>
  <c r="DC127" i="67"/>
  <c r="EW127" i="67"/>
  <c r="EO127" i="67"/>
  <c r="EG127" i="67"/>
  <c r="FN127" i="67"/>
  <c r="GM127" i="67"/>
  <c r="GE127" i="67"/>
  <c r="HC127" i="67"/>
  <c r="GU127" i="67"/>
  <c r="HO127" i="67"/>
  <c r="HG127" i="67"/>
  <c r="GN127" i="67"/>
  <c r="GF127" i="67"/>
  <c r="GT127" i="67"/>
  <c r="GZ127" i="67"/>
  <c r="HP127" i="67"/>
  <c r="HH127" i="67"/>
  <c r="IA127" i="67"/>
  <c r="IP127" i="67"/>
  <c r="II127" i="67"/>
  <c r="JO127" i="67"/>
  <c r="JG127" i="67"/>
  <c r="IO127" i="67"/>
  <c r="IJ127" i="67"/>
  <c r="JN127" i="67"/>
  <c r="JF127" i="67"/>
  <c r="LG127" i="67"/>
  <c r="KY127" i="67"/>
  <c r="KQ127" i="67"/>
  <c r="KH127" i="67"/>
  <c r="JY127" i="67"/>
  <c r="LF127" i="67"/>
  <c r="KX127" i="67"/>
  <c r="KP127" i="67"/>
  <c r="KG127" i="67"/>
  <c r="JX127" i="67"/>
  <c r="MA127" i="67"/>
  <c r="LN127" i="67"/>
  <c r="LP127" i="67"/>
  <c r="LT127" i="67"/>
  <c r="MD127" i="67"/>
  <c r="LV127" i="67"/>
  <c r="NB127" i="67"/>
  <c r="MT127" i="67"/>
  <c r="ML127" i="67"/>
  <c r="ND127" i="67"/>
  <c r="NF127" i="67"/>
  <c r="MU127" i="67"/>
  <c r="MM127" i="67"/>
  <c r="NG127" i="67"/>
  <c r="H127" i="67"/>
  <c r="AV127" i="67"/>
  <c r="AN127" i="67"/>
  <c r="AF127" i="67"/>
  <c r="X127" i="67"/>
  <c r="P127" i="67"/>
  <c r="CE127" i="67"/>
  <c r="BW127" i="67"/>
  <c r="BO127" i="67"/>
  <c r="BG127" i="67"/>
  <c r="BC127" i="67"/>
  <c r="AU127" i="67"/>
  <c r="AM127" i="67"/>
  <c r="AE127" i="67"/>
  <c r="W127" i="67"/>
  <c r="O127" i="67"/>
  <c r="BZ127" i="67"/>
  <c r="BR127" i="67"/>
  <c r="BJ127" i="67"/>
  <c r="CL127" i="67"/>
  <c r="CZ127" i="67"/>
  <c r="DP127" i="67"/>
  <c r="DH127" i="67"/>
  <c r="EX127" i="67"/>
  <c r="EP127" i="67"/>
  <c r="EH127" i="67"/>
  <c r="FM127" i="67"/>
  <c r="CT127" i="67"/>
  <c r="CM127" i="67"/>
  <c r="DO127" i="67"/>
  <c r="DG127" i="67"/>
  <c r="DZ127" i="67"/>
  <c r="EC127" i="67"/>
  <c r="FA127" i="67"/>
  <c r="ES127" i="67"/>
  <c r="EK127" i="67"/>
  <c r="FF127" i="67"/>
  <c r="FR127" i="67"/>
  <c r="FJ127" i="67"/>
  <c r="GQ127" i="67"/>
  <c r="GI127" i="67"/>
  <c r="GA127" i="67"/>
  <c r="GY127" i="67"/>
  <c r="HS127" i="67"/>
  <c r="HK127" i="67"/>
  <c r="HX127" i="67"/>
  <c r="GR127" i="67"/>
  <c r="GJ127" i="67"/>
  <c r="GB127" i="67"/>
  <c r="GV127" i="67"/>
  <c r="HT127" i="67"/>
  <c r="HL127" i="67"/>
  <c r="HZ127" i="67"/>
  <c r="IE127" i="67"/>
  <c r="IG127" i="67"/>
  <c r="IT127" i="67"/>
  <c r="IM127" i="67"/>
  <c r="JS127" i="67"/>
  <c r="JK127" i="67"/>
  <c r="JC127" i="67"/>
  <c r="IX127" i="67"/>
  <c r="IS127" i="67"/>
  <c r="JR127" i="67"/>
  <c r="JJ127" i="67"/>
  <c r="JA127" i="67"/>
  <c r="LC127" i="67"/>
  <c r="KU127" i="67"/>
  <c r="KM127" i="67"/>
  <c r="KD127" i="67"/>
  <c r="LJ127" i="67"/>
  <c r="LB127" i="67"/>
  <c r="KT127" i="67"/>
  <c r="KL127" i="67"/>
  <c r="KB127" i="67"/>
  <c r="LO127" i="67"/>
  <c r="ME127" i="67"/>
  <c r="LW127" i="67"/>
  <c r="LZ127" i="67"/>
  <c r="MX127" i="67"/>
  <c r="MP127" i="67"/>
  <c r="MY127" i="67"/>
  <c r="MQ127" i="67"/>
  <c r="MI127" i="67"/>
  <c r="AI132" i="67"/>
  <c r="J132" i="67"/>
  <c r="AX132" i="67"/>
  <c r="AP132" i="67"/>
  <c r="AH132" i="67"/>
  <c r="AD132" i="67"/>
  <c r="V132" i="67"/>
  <c r="R132" i="67"/>
  <c r="CC132" i="67"/>
  <c r="BY132" i="67"/>
  <c r="BU132" i="67"/>
  <c r="BQ132" i="67"/>
  <c r="BM132" i="67"/>
  <c r="BI132" i="67"/>
  <c r="DT132" i="67"/>
  <c r="DP132" i="67"/>
  <c r="DL132" i="67"/>
  <c r="DH132" i="67"/>
  <c r="DD132" i="67"/>
  <c r="EA132" i="67"/>
  <c r="FQ132" i="67"/>
  <c r="FM132" i="67"/>
  <c r="FI132" i="67"/>
  <c r="DU132" i="67"/>
  <c r="DQ132" i="67"/>
  <c r="DM132" i="67"/>
  <c r="DI132" i="67"/>
  <c r="DE132" i="67"/>
  <c r="DA132" i="67"/>
  <c r="EZ132" i="67"/>
  <c r="ER132" i="67"/>
  <c r="GQ132" i="67"/>
  <c r="GM132" i="67"/>
  <c r="GI132" i="67"/>
  <c r="GE132" i="67"/>
  <c r="GA132" i="67"/>
  <c r="IB132" i="67"/>
  <c r="IT132" i="67"/>
  <c r="IP132" i="67"/>
  <c r="IM132" i="67"/>
  <c r="II132" i="67"/>
  <c r="JN132" i="67"/>
  <c r="JF132" i="67"/>
  <c r="LI132" i="67"/>
  <c r="LE132" i="67"/>
  <c r="LA132" i="67"/>
  <c r="KW132" i="67"/>
  <c r="KS132" i="67"/>
  <c r="KO132" i="67"/>
  <c r="KK132" i="67"/>
  <c r="KF132" i="67"/>
  <c r="KA132" i="67"/>
  <c r="LJ132" i="67"/>
  <c r="LF132" i="67"/>
  <c r="LB132" i="67"/>
  <c r="KX132" i="67"/>
  <c r="KT132" i="67"/>
  <c r="KP132" i="67"/>
  <c r="KL132" i="67"/>
  <c r="KG132" i="67"/>
  <c r="KB132" i="67"/>
  <c r="LO132" i="67"/>
  <c r="JX132" i="67"/>
  <c r="MF132" i="67"/>
  <c r="MB132" i="67"/>
  <c r="LX132" i="67"/>
  <c r="MZ132" i="67"/>
  <c r="MV132" i="67"/>
  <c r="MR132" i="67"/>
  <c r="MN132" i="67"/>
  <c r="MJ132" i="67"/>
  <c r="NG132" i="67"/>
  <c r="MK132" i="67"/>
  <c r="BC132" i="67"/>
  <c r="AU132" i="67"/>
  <c r="BA132" i="67"/>
  <c r="AW132" i="67"/>
  <c r="AS132" i="67"/>
  <c r="AO132" i="67"/>
  <c r="AK132" i="67"/>
  <c r="AG132" i="67"/>
  <c r="AC132" i="67"/>
  <c r="Y132" i="67"/>
  <c r="U132" i="67"/>
  <c r="Q132" i="67"/>
  <c r="M132" i="67"/>
  <c r="CF132" i="67"/>
  <c r="CB132" i="67"/>
  <c r="BX132" i="67"/>
  <c r="BT132" i="67"/>
  <c r="BP132" i="67"/>
  <c r="BL132" i="67"/>
  <c r="BH132" i="67"/>
  <c r="BB132" i="67"/>
  <c r="AT132" i="67"/>
  <c r="AL132" i="67"/>
  <c r="Z132" i="67"/>
  <c r="N132" i="67"/>
  <c r="BE132" i="67"/>
  <c r="CX132" i="67"/>
  <c r="CT132" i="67"/>
  <c r="CQ132" i="67"/>
  <c r="CM132" i="67"/>
  <c r="CI132" i="67"/>
  <c r="EC132" i="67"/>
  <c r="FA132" i="67"/>
  <c r="EW132" i="67"/>
  <c r="ES132" i="67"/>
  <c r="EO132" i="67"/>
  <c r="EK132" i="67"/>
  <c r="EG132" i="67"/>
  <c r="FF132" i="67"/>
  <c r="CH132" i="67"/>
  <c r="CU132" i="67"/>
  <c r="CR132" i="67"/>
  <c r="CN132" i="67"/>
  <c r="CJ132" i="67"/>
  <c r="DZ132" i="67"/>
  <c r="FD132" i="67"/>
  <c r="EV132" i="67"/>
  <c r="EN132" i="67"/>
  <c r="EJ132" i="67"/>
  <c r="EF132" i="67"/>
  <c r="FP132" i="67"/>
  <c r="FL132" i="67"/>
  <c r="FH132" i="67"/>
  <c r="GT132" i="67"/>
  <c r="GZ132" i="67"/>
  <c r="GV132" i="67"/>
  <c r="HT132" i="67"/>
  <c r="HP132" i="67"/>
  <c r="HL132" i="67"/>
  <c r="HH132" i="67"/>
  <c r="IG132" i="67"/>
  <c r="GP132" i="67"/>
  <c r="GL132" i="67"/>
  <c r="GH132" i="67"/>
  <c r="GD132" i="67"/>
  <c r="FZ132" i="67"/>
  <c r="HA132" i="67"/>
  <c r="GW132" i="67"/>
  <c r="HU132" i="67"/>
  <c r="HQ132" i="67"/>
  <c r="HM132" i="67"/>
  <c r="HI132" i="67"/>
  <c r="ID132" i="67"/>
  <c r="IE132" i="67"/>
  <c r="IA132" i="67"/>
  <c r="IX132" i="67"/>
  <c r="IS132" i="67"/>
  <c r="IO132" i="67"/>
  <c r="IJ132" i="67"/>
  <c r="JS132" i="67"/>
  <c r="JO132" i="67"/>
  <c r="JK132" i="67"/>
  <c r="JG132" i="67"/>
  <c r="JC132" i="67"/>
  <c r="JR132" i="67"/>
  <c r="JJ132" i="67"/>
  <c r="JA132" i="67"/>
  <c r="LN132" i="67"/>
  <c r="LT132" i="67"/>
  <c r="MC132" i="67"/>
  <c r="LY132" i="67"/>
  <c r="LU132" i="67"/>
  <c r="LP132" i="67"/>
  <c r="NA132" i="67"/>
  <c r="MW132" i="67"/>
  <c r="MS132" i="67"/>
  <c r="MO132" i="67"/>
  <c r="ND132" i="67"/>
  <c r="NF132" i="67"/>
  <c r="AY132" i="67"/>
  <c r="AA132" i="67"/>
  <c r="S132" i="67"/>
  <c r="K132" i="67"/>
  <c r="I132" i="67"/>
  <c r="AZ132" i="67"/>
  <c r="AV132" i="67"/>
  <c r="AR132" i="67"/>
  <c r="AN132" i="67"/>
  <c r="AJ132" i="67"/>
  <c r="AF132" i="67"/>
  <c r="AB132" i="67"/>
  <c r="X132" i="67"/>
  <c r="T132" i="67"/>
  <c r="P132" i="67"/>
  <c r="L132" i="67"/>
  <c r="CE132" i="67"/>
  <c r="CA132" i="67"/>
  <c r="BW132" i="67"/>
  <c r="BS132" i="67"/>
  <c r="BO132" i="67"/>
  <c r="BK132" i="67"/>
  <c r="BG132" i="67"/>
  <c r="CV132" i="67"/>
  <c r="CS132" i="67"/>
  <c r="CO132" i="67"/>
  <c r="CK132" i="67"/>
  <c r="DR132" i="67"/>
  <c r="DN132" i="67"/>
  <c r="DJ132" i="67"/>
  <c r="DF132" i="67"/>
  <c r="DB132" i="67"/>
  <c r="DY132" i="67"/>
  <c r="EY132" i="67"/>
  <c r="EQ132" i="67"/>
  <c r="EI132" i="67"/>
  <c r="FS132" i="67"/>
  <c r="FO132" i="67"/>
  <c r="FK132" i="67"/>
  <c r="FG132" i="67"/>
  <c r="CW132" i="67"/>
  <c r="CP132" i="67"/>
  <c r="CL132" i="67"/>
  <c r="CZ132" i="67"/>
  <c r="DS132" i="67"/>
  <c r="DO132" i="67"/>
  <c r="DK132" i="67"/>
  <c r="DG132" i="67"/>
  <c r="DC132" i="67"/>
  <c r="DW132" i="67"/>
  <c r="FB132" i="67"/>
  <c r="EX132" i="67"/>
  <c r="ET132" i="67"/>
  <c r="EP132" i="67"/>
  <c r="EL132" i="67"/>
  <c r="EH132" i="67"/>
  <c r="ED132" i="67"/>
  <c r="FR132" i="67"/>
  <c r="FN132" i="67"/>
  <c r="FJ132" i="67"/>
  <c r="FX132" i="67"/>
  <c r="GO132" i="67"/>
  <c r="GK132" i="67"/>
  <c r="GG132" i="67"/>
  <c r="GC132" i="67"/>
  <c r="FY132" i="67"/>
  <c r="HB132" i="67"/>
  <c r="GX132" i="67"/>
  <c r="HF132" i="67"/>
  <c r="HR132" i="67"/>
  <c r="HN132" i="67"/>
  <c r="HJ132" i="67"/>
  <c r="HW132" i="67"/>
  <c r="GR132" i="67"/>
  <c r="GN132" i="67"/>
  <c r="GJ132" i="67"/>
  <c r="GF132" i="67"/>
  <c r="GB132" i="67"/>
  <c r="HZ132" i="67"/>
  <c r="IW132" i="67"/>
  <c r="IV132" i="67"/>
  <c r="IR132" i="67"/>
  <c r="IN132" i="67"/>
  <c r="IK132" i="67"/>
  <c r="IZ132" i="67"/>
  <c r="JU132" i="67"/>
  <c r="LG132" i="67"/>
  <c r="LC132" i="67"/>
  <c r="KY132" i="67"/>
  <c r="KU132" i="67"/>
  <c r="KQ132" i="67"/>
  <c r="KM132" i="67"/>
  <c r="KH132" i="67"/>
  <c r="KD132" i="67"/>
  <c r="LH132" i="67"/>
  <c r="LD132" i="67"/>
  <c r="KZ132" i="67"/>
  <c r="KV132" i="67"/>
  <c r="KR132" i="67"/>
  <c r="KI132" i="67"/>
  <c r="KE132" i="67"/>
  <c r="JY132" i="67"/>
  <c r="LQ132" i="67"/>
  <c r="ME132" i="67"/>
  <c r="MA132" i="67"/>
  <c r="LW132" i="67"/>
  <c r="JZ132" i="67"/>
  <c r="LR132" i="67"/>
  <c r="MD132" i="67"/>
  <c r="LZ132" i="67"/>
  <c r="LV132" i="67"/>
  <c r="MH132" i="67"/>
  <c r="ML132" i="67"/>
  <c r="NI132" i="67"/>
  <c r="NE132" i="67"/>
  <c r="NH132" i="67"/>
  <c r="AQ132" i="67"/>
  <c r="AM132" i="67"/>
  <c r="AE132" i="67"/>
  <c r="W132" i="67"/>
  <c r="O132" i="67"/>
  <c r="CD132" i="67"/>
  <c r="BZ132" i="67"/>
  <c r="BV132" i="67"/>
  <c r="BR132" i="67"/>
  <c r="BN132" i="67"/>
  <c r="BJ132" i="67"/>
  <c r="BF132" i="67"/>
  <c r="FC132" i="67"/>
  <c r="EU132" i="67"/>
  <c r="EM132" i="67"/>
  <c r="EE132" i="67"/>
  <c r="DX132" i="67"/>
  <c r="HX132" i="67"/>
  <c r="HC132" i="67"/>
  <c r="GY132" i="67"/>
  <c r="GU132" i="67"/>
  <c r="HS132" i="67"/>
  <c r="HO132" i="67"/>
  <c r="HK132" i="67"/>
  <c r="HG132" i="67"/>
  <c r="IC132" i="67"/>
  <c r="HY132" i="67"/>
  <c r="IU132" i="67"/>
  <c r="IQ132" i="67"/>
  <c r="IL132" i="67"/>
  <c r="IH132" i="67"/>
  <c r="JQ132" i="67"/>
  <c r="JM132" i="67"/>
  <c r="JI132" i="67"/>
  <c r="JE132" i="67"/>
  <c r="JP132" i="67"/>
  <c r="JL132" i="67"/>
  <c r="JH132" i="67"/>
  <c r="JD132" i="67"/>
  <c r="JV132" i="67"/>
  <c r="NB132" i="67"/>
  <c r="MX132" i="67"/>
  <c r="MT132" i="67"/>
  <c r="MP132" i="67"/>
  <c r="MY132" i="67"/>
  <c r="MU132" i="67"/>
  <c r="MQ132" i="67"/>
  <c r="MM132" i="67"/>
  <c r="MI132" i="67"/>
  <c r="H132" i="67"/>
  <c r="AU148" i="67"/>
  <c r="BA148" i="67"/>
  <c r="AW148" i="67"/>
  <c r="AS148" i="67"/>
  <c r="AK148" i="67"/>
  <c r="AC148" i="67"/>
  <c r="Y148" i="67"/>
  <c r="U148" i="67"/>
  <c r="M148" i="67"/>
  <c r="CB148" i="67"/>
  <c r="BX148" i="67"/>
  <c r="BT148" i="67"/>
  <c r="BP148" i="67"/>
  <c r="BL148" i="67"/>
  <c r="BH148" i="67"/>
  <c r="BB148" i="67"/>
  <c r="AT148" i="67"/>
  <c r="AL148" i="67"/>
  <c r="Z148" i="67"/>
  <c r="N148" i="67"/>
  <c r="BE148" i="67"/>
  <c r="CX148" i="67"/>
  <c r="CT148" i="67"/>
  <c r="CQ148" i="67"/>
  <c r="CM148" i="67"/>
  <c r="CI148" i="67"/>
  <c r="EC148" i="67"/>
  <c r="FA148" i="67"/>
  <c r="EW148" i="67"/>
  <c r="ES148" i="67"/>
  <c r="EO148" i="67"/>
  <c r="EK148" i="67"/>
  <c r="EG148" i="67"/>
  <c r="FF148" i="67"/>
  <c r="CH148" i="67"/>
  <c r="DZ148" i="67"/>
  <c r="EZ148" i="67"/>
  <c r="ER148" i="67"/>
  <c r="EJ148" i="67"/>
  <c r="FP148" i="67"/>
  <c r="FL148" i="67"/>
  <c r="FH148" i="67"/>
  <c r="GT148" i="67"/>
  <c r="GZ148" i="67"/>
  <c r="GV148" i="67"/>
  <c r="HT148" i="67"/>
  <c r="HP148" i="67"/>
  <c r="HL148" i="67"/>
  <c r="HH148" i="67"/>
  <c r="IG148" i="67"/>
  <c r="GP148" i="67"/>
  <c r="GL148" i="67"/>
  <c r="GH148" i="67"/>
  <c r="GD148" i="67"/>
  <c r="FZ148" i="67"/>
  <c r="HA148" i="67"/>
  <c r="GW148" i="67"/>
  <c r="HU148" i="67"/>
  <c r="HQ148" i="67"/>
  <c r="HM148" i="67"/>
  <c r="HI148" i="67"/>
  <c r="ID148" i="67"/>
  <c r="IE148" i="67"/>
  <c r="IA148" i="67"/>
  <c r="IX148" i="67"/>
  <c r="IS148" i="67"/>
  <c r="IO148" i="67"/>
  <c r="IJ148" i="67"/>
  <c r="JS148" i="67"/>
  <c r="JO148" i="67"/>
  <c r="JK148" i="67"/>
  <c r="JG148" i="67"/>
  <c r="JC148" i="67"/>
  <c r="JR148" i="67"/>
  <c r="JJ148" i="67"/>
  <c r="JA148" i="67"/>
  <c r="MC148" i="67"/>
  <c r="LY148" i="67"/>
  <c r="LU148" i="67"/>
  <c r="LP148" i="67"/>
  <c r="NA148" i="67"/>
  <c r="MW148" i="67"/>
  <c r="MS148" i="67"/>
  <c r="MO148" i="67"/>
  <c r="ND148" i="67"/>
  <c r="NF148" i="67"/>
  <c r="BC148" i="67"/>
  <c r="AI148" i="67"/>
  <c r="J148" i="67"/>
  <c r="AO148" i="67"/>
  <c r="AG148" i="67"/>
  <c r="Q148" i="67"/>
  <c r="CF148" i="67"/>
  <c r="AX148" i="67"/>
  <c r="AP148" i="67"/>
  <c r="AH148" i="67"/>
  <c r="AD148" i="67"/>
  <c r="V148" i="67"/>
  <c r="R148" i="67"/>
  <c r="CC148" i="67"/>
  <c r="BY148" i="67"/>
  <c r="BU148" i="67"/>
  <c r="BQ148" i="67"/>
  <c r="BM148" i="67"/>
  <c r="BI148" i="67"/>
  <c r="DT148" i="67"/>
  <c r="DP148" i="67"/>
  <c r="DL148" i="67"/>
  <c r="DH148" i="67"/>
  <c r="DD148" i="67"/>
  <c r="EA148" i="67"/>
  <c r="FQ148" i="67"/>
  <c r="FM148" i="67"/>
  <c r="FI148" i="67"/>
  <c r="CU148" i="67"/>
  <c r="CR148" i="67"/>
  <c r="CN148" i="67"/>
  <c r="CJ148" i="67"/>
  <c r="DU148" i="67"/>
  <c r="DQ148" i="67"/>
  <c r="DM148" i="67"/>
  <c r="DI148" i="67"/>
  <c r="DE148" i="67"/>
  <c r="DA148" i="67"/>
  <c r="FD148" i="67"/>
  <c r="EV148" i="67"/>
  <c r="EN148" i="67"/>
  <c r="EF148" i="67"/>
  <c r="GQ148" i="67"/>
  <c r="GM148" i="67"/>
  <c r="GI148" i="67"/>
  <c r="GE148" i="67"/>
  <c r="GA148" i="67"/>
  <c r="IB148" i="67"/>
  <c r="IT148" i="67"/>
  <c r="IP148" i="67"/>
  <c r="IM148" i="67"/>
  <c r="II148" i="67"/>
  <c r="JN148" i="67"/>
  <c r="JF148" i="67"/>
  <c r="LI148" i="67"/>
  <c r="LE148" i="67"/>
  <c r="LA148" i="67"/>
  <c r="KW148" i="67"/>
  <c r="KS148" i="67"/>
  <c r="KO148" i="67"/>
  <c r="KK148" i="67"/>
  <c r="KF148" i="67"/>
  <c r="KA148" i="67"/>
  <c r="LJ148" i="67"/>
  <c r="LF148" i="67"/>
  <c r="LB148" i="67"/>
  <c r="KX148" i="67"/>
  <c r="KT148" i="67"/>
  <c r="KP148" i="67"/>
  <c r="KL148" i="67"/>
  <c r="KG148" i="67"/>
  <c r="KB148" i="67"/>
  <c r="LN148" i="67"/>
  <c r="LO148" i="67"/>
  <c r="LT148" i="67"/>
  <c r="JX148" i="67"/>
  <c r="MF148" i="67"/>
  <c r="MB148" i="67"/>
  <c r="LX148" i="67"/>
  <c r="MZ148" i="67"/>
  <c r="MV148" i="67"/>
  <c r="MR148" i="67"/>
  <c r="MN148" i="67"/>
  <c r="MJ148" i="67"/>
  <c r="NG148" i="67"/>
  <c r="MK148" i="67"/>
  <c r="AQ148" i="67"/>
  <c r="AM148" i="67"/>
  <c r="AE148" i="67"/>
  <c r="AA148" i="67"/>
  <c r="W148" i="67"/>
  <c r="S148" i="67"/>
  <c r="O148" i="67"/>
  <c r="K148" i="67"/>
  <c r="CD148" i="67"/>
  <c r="BZ148" i="67"/>
  <c r="BV148" i="67"/>
  <c r="BR148" i="67"/>
  <c r="BN148" i="67"/>
  <c r="BJ148" i="67"/>
  <c r="BF148" i="67"/>
  <c r="I148" i="67"/>
  <c r="FC148" i="67"/>
  <c r="EU148" i="67"/>
  <c r="EM148" i="67"/>
  <c r="EE148" i="67"/>
  <c r="CW148" i="67"/>
  <c r="CP148" i="67"/>
  <c r="CL148" i="67"/>
  <c r="DX148" i="67"/>
  <c r="EX148" i="67"/>
  <c r="EP148" i="67"/>
  <c r="EH148" i="67"/>
  <c r="HX148" i="67"/>
  <c r="HC148" i="67"/>
  <c r="GY148" i="67"/>
  <c r="GU148" i="67"/>
  <c r="HS148" i="67"/>
  <c r="HO148" i="67"/>
  <c r="HK148" i="67"/>
  <c r="HG148" i="67"/>
  <c r="IC148" i="67"/>
  <c r="HY148" i="67"/>
  <c r="IU148" i="67"/>
  <c r="IQ148" i="67"/>
  <c r="IL148" i="67"/>
  <c r="IH148" i="67"/>
  <c r="JQ148" i="67"/>
  <c r="JM148" i="67"/>
  <c r="JI148" i="67"/>
  <c r="JE148" i="67"/>
  <c r="IZ148" i="67"/>
  <c r="JP148" i="67"/>
  <c r="JL148" i="67"/>
  <c r="JH148" i="67"/>
  <c r="JD148" i="67"/>
  <c r="JV148" i="67"/>
  <c r="MH148" i="67"/>
  <c r="NB148" i="67"/>
  <c r="MX148" i="67"/>
  <c r="MT148" i="67"/>
  <c r="MP148" i="67"/>
  <c r="MY148" i="67"/>
  <c r="MU148" i="67"/>
  <c r="MQ148" i="67"/>
  <c r="MM148" i="67"/>
  <c r="MI148" i="67"/>
  <c r="AY148" i="67"/>
  <c r="AZ148" i="67"/>
  <c r="AV148" i="67"/>
  <c r="AR148" i="67"/>
  <c r="AN148" i="67"/>
  <c r="AJ148" i="67"/>
  <c r="AF148" i="67"/>
  <c r="AB148" i="67"/>
  <c r="X148" i="67"/>
  <c r="T148" i="67"/>
  <c r="P148" i="67"/>
  <c r="L148" i="67"/>
  <c r="CE148" i="67"/>
  <c r="CA148" i="67"/>
  <c r="BW148" i="67"/>
  <c r="BS148" i="67"/>
  <c r="BO148" i="67"/>
  <c r="BK148" i="67"/>
  <c r="BG148" i="67"/>
  <c r="CV148" i="67"/>
  <c r="CS148" i="67"/>
  <c r="CO148" i="67"/>
  <c r="CK148" i="67"/>
  <c r="DR148" i="67"/>
  <c r="DN148" i="67"/>
  <c r="DJ148" i="67"/>
  <c r="DF148" i="67"/>
  <c r="DB148" i="67"/>
  <c r="DY148" i="67"/>
  <c r="EY148" i="67"/>
  <c r="EQ148" i="67"/>
  <c r="EI148" i="67"/>
  <c r="FS148" i="67"/>
  <c r="FO148" i="67"/>
  <c r="FK148" i="67"/>
  <c r="FG148" i="67"/>
  <c r="CZ148" i="67"/>
  <c r="DS148" i="67"/>
  <c r="DO148" i="67"/>
  <c r="DK148" i="67"/>
  <c r="DG148" i="67"/>
  <c r="DC148" i="67"/>
  <c r="DW148" i="67"/>
  <c r="FB148" i="67"/>
  <c r="ET148" i="67"/>
  <c r="EL148" i="67"/>
  <c r="ED148" i="67"/>
  <c r="FR148" i="67"/>
  <c r="FN148" i="67"/>
  <c r="FJ148" i="67"/>
  <c r="FX148" i="67"/>
  <c r="GO148" i="67"/>
  <c r="GK148" i="67"/>
  <c r="GG148" i="67"/>
  <c r="GC148" i="67"/>
  <c r="FY148" i="67"/>
  <c r="HB148" i="67"/>
  <c r="GX148" i="67"/>
  <c r="HF148" i="67"/>
  <c r="HR148" i="67"/>
  <c r="HN148" i="67"/>
  <c r="HJ148" i="67"/>
  <c r="HW148" i="67"/>
  <c r="GR148" i="67"/>
  <c r="GN148" i="67"/>
  <c r="GJ148" i="67"/>
  <c r="GF148" i="67"/>
  <c r="GB148" i="67"/>
  <c r="HZ148" i="67"/>
  <c r="IW148" i="67"/>
  <c r="IV148" i="67"/>
  <c r="IR148" i="67"/>
  <c r="IN148" i="67"/>
  <c r="IK148" i="67"/>
  <c r="JU148" i="67"/>
  <c r="LG148" i="67"/>
  <c r="LC148" i="67"/>
  <c r="KY148" i="67"/>
  <c r="KU148" i="67"/>
  <c r="KQ148" i="67"/>
  <c r="KM148" i="67"/>
  <c r="KH148" i="67"/>
  <c r="KD148" i="67"/>
  <c r="LH148" i="67"/>
  <c r="LD148" i="67"/>
  <c r="KZ148" i="67"/>
  <c r="KV148" i="67"/>
  <c r="KR148" i="67"/>
  <c r="KI148" i="67"/>
  <c r="KE148" i="67"/>
  <c r="JY148" i="67"/>
  <c r="LQ148" i="67"/>
  <c r="ME148" i="67"/>
  <c r="MA148" i="67"/>
  <c r="LW148" i="67"/>
  <c r="JZ148" i="67"/>
  <c r="LR148" i="67"/>
  <c r="MD148" i="67"/>
  <c r="LZ148" i="67"/>
  <c r="LV148" i="67"/>
  <c r="ML148" i="67"/>
  <c r="NI148" i="67"/>
  <c r="NE148" i="67"/>
  <c r="NH148" i="67"/>
  <c r="H148" i="67"/>
  <c r="E98" i="67"/>
  <c r="E97" i="67"/>
  <c r="BC46" i="67"/>
  <c r="AU46" i="67"/>
  <c r="AM46" i="67"/>
  <c r="AE46" i="67"/>
  <c r="W46" i="67"/>
  <c r="O46" i="67"/>
  <c r="CD46" i="67"/>
  <c r="BV46" i="67"/>
  <c r="AY46" i="67"/>
  <c r="AQ46" i="67"/>
  <c r="AI46" i="67"/>
  <c r="AA46" i="67"/>
  <c r="S46" i="67"/>
  <c r="K46" i="67"/>
  <c r="BZ46" i="67"/>
  <c r="BN46" i="67"/>
  <c r="BF46" i="67"/>
  <c r="AZ46" i="67"/>
  <c r="AR46" i="67"/>
  <c r="AJ46" i="67"/>
  <c r="AB46" i="67"/>
  <c r="T46" i="67"/>
  <c r="L46" i="67"/>
  <c r="CA46" i="67"/>
  <c r="BS46" i="67"/>
  <c r="BK46" i="67"/>
  <c r="CV46" i="67"/>
  <c r="CO46" i="67"/>
  <c r="DN46" i="67"/>
  <c r="DF46" i="67"/>
  <c r="DY46" i="67"/>
  <c r="EY46" i="67"/>
  <c r="EQ46" i="67"/>
  <c r="EI46" i="67"/>
  <c r="FS46" i="67"/>
  <c r="FK46" i="67"/>
  <c r="CW46" i="67"/>
  <c r="CP46" i="67"/>
  <c r="CZ46" i="67"/>
  <c r="DO46" i="67"/>
  <c r="DG46" i="67"/>
  <c r="DW46" i="67"/>
  <c r="FB46" i="67"/>
  <c r="ET46" i="67"/>
  <c r="EL46" i="67"/>
  <c r="ED46" i="67"/>
  <c r="FN46" i="67"/>
  <c r="FX46" i="67"/>
  <c r="GK46" i="67"/>
  <c r="GC46" i="67"/>
  <c r="HB46" i="67"/>
  <c r="HF46" i="67"/>
  <c r="HN46" i="67"/>
  <c r="IB46" i="67"/>
  <c r="GN46" i="67"/>
  <c r="GF46" i="67"/>
  <c r="HC46" i="67"/>
  <c r="GU46" i="67"/>
  <c r="HO46" i="67"/>
  <c r="HG46" i="67"/>
  <c r="IG46" i="67"/>
  <c r="HY46" i="67"/>
  <c r="IU46" i="67"/>
  <c r="IL46" i="67"/>
  <c r="JQ46" i="67"/>
  <c r="JI46" i="67"/>
  <c r="IW46" i="67"/>
  <c r="IR46" i="67"/>
  <c r="IK46" i="67"/>
  <c r="JP46" i="67"/>
  <c r="JH46" i="67"/>
  <c r="JU46" i="67"/>
  <c r="LC46" i="67"/>
  <c r="KU46" i="67"/>
  <c r="KM46" i="67"/>
  <c r="KD46" i="67"/>
  <c r="LJ46" i="67"/>
  <c r="LB46" i="67"/>
  <c r="KT46" i="67"/>
  <c r="KL46" i="67"/>
  <c r="KB46" i="67"/>
  <c r="LQ46" i="67"/>
  <c r="MA46" i="67"/>
  <c r="LR46" i="67"/>
  <c r="LZ46" i="67"/>
  <c r="MH46" i="67"/>
  <c r="MX46" i="67"/>
  <c r="MP46" i="67"/>
  <c r="NI46" i="67"/>
  <c r="MY46" i="67"/>
  <c r="MQ46" i="67"/>
  <c r="MI46" i="67"/>
  <c r="BR46" i="67"/>
  <c r="BJ46" i="67"/>
  <c r="I46" i="67"/>
  <c r="AV46" i="67"/>
  <c r="AN46" i="67"/>
  <c r="AF46" i="67"/>
  <c r="X46" i="67"/>
  <c r="P46" i="67"/>
  <c r="CE46" i="67"/>
  <c r="BW46" i="67"/>
  <c r="BO46" i="67"/>
  <c r="BG46" i="67"/>
  <c r="CS46" i="67"/>
  <c r="CK46" i="67"/>
  <c r="DR46" i="67"/>
  <c r="DJ46" i="67"/>
  <c r="DB46" i="67"/>
  <c r="FC46" i="67"/>
  <c r="EU46" i="67"/>
  <c r="EM46" i="67"/>
  <c r="EE46" i="67"/>
  <c r="FO46" i="67"/>
  <c r="FG46" i="67"/>
  <c r="CL46" i="67"/>
  <c r="DS46" i="67"/>
  <c r="DK46" i="67"/>
  <c r="DC46" i="67"/>
  <c r="DX46" i="67"/>
  <c r="EX46" i="67"/>
  <c r="EP46" i="67"/>
  <c r="EH46" i="67"/>
  <c r="FR46" i="67"/>
  <c r="FJ46" i="67"/>
  <c r="GO46" i="67"/>
  <c r="GG46" i="67"/>
  <c r="FY46" i="67"/>
  <c r="GX46" i="67"/>
  <c r="HR46" i="67"/>
  <c r="HJ46" i="67"/>
  <c r="GR46" i="67"/>
  <c r="GJ46" i="67"/>
  <c r="GB46" i="67"/>
  <c r="GY46" i="67"/>
  <c r="HS46" i="67"/>
  <c r="HK46" i="67"/>
  <c r="ID46" i="67"/>
  <c r="IC46" i="67"/>
  <c r="IQ46" i="67"/>
  <c r="IH46" i="67"/>
  <c r="JM46" i="67"/>
  <c r="JE46" i="67"/>
  <c r="IV46" i="67"/>
  <c r="IN46" i="67"/>
  <c r="IZ46" i="67"/>
  <c r="JL46" i="67"/>
  <c r="JD46" i="67"/>
  <c r="LG46" i="67"/>
  <c r="KY46" i="67"/>
  <c r="KQ46" i="67"/>
  <c r="KH46" i="67"/>
  <c r="JY46" i="67"/>
  <c r="LF46" i="67"/>
  <c r="KX46" i="67"/>
  <c r="KP46" i="67"/>
  <c r="KG46" i="67"/>
  <c r="JX46" i="67"/>
  <c r="ME46" i="67"/>
  <c r="LW46" i="67"/>
  <c r="MD46" i="67"/>
  <c r="LV46" i="67"/>
  <c r="NB46" i="67"/>
  <c r="MT46" i="67"/>
  <c r="ML46" i="67"/>
  <c r="NE46" i="67"/>
  <c r="MU46" i="67"/>
  <c r="MM46" i="67"/>
  <c r="NH46" i="67"/>
  <c r="BA46" i="67"/>
  <c r="AS46" i="67"/>
  <c r="AK46" i="67"/>
  <c r="AC46" i="67"/>
  <c r="U46" i="67"/>
  <c r="M46" i="67"/>
  <c r="CB46" i="67"/>
  <c r="BT46" i="67"/>
  <c r="BL46" i="67"/>
  <c r="BB46" i="67"/>
  <c r="AT46" i="67"/>
  <c r="AL46" i="67"/>
  <c r="AD46" i="67"/>
  <c r="V46" i="67"/>
  <c r="N46" i="67"/>
  <c r="CC46" i="67"/>
  <c r="BU46" i="67"/>
  <c r="BM46" i="67"/>
  <c r="CX46" i="67"/>
  <c r="CQ46" i="67"/>
  <c r="CI46" i="67"/>
  <c r="DP46" i="67"/>
  <c r="DH46" i="67"/>
  <c r="EA46" i="67"/>
  <c r="FA46" i="67"/>
  <c r="ES46" i="67"/>
  <c r="EK46" i="67"/>
  <c r="FF46" i="67"/>
  <c r="FM46" i="67"/>
  <c r="CH46" i="67"/>
  <c r="CR46" i="67"/>
  <c r="CJ46" i="67"/>
  <c r="DQ46" i="67"/>
  <c r="DI46" i="67"/>
  <c r="DA46" i="67"/>
  <c r="FD46" i="67"/>
  <c r="EV46" i="67"/>
  <c r="EN46" i="67"/>
  <c r="EF46" i="67"/>
  <c r="FP46" i="67"/>
  <c r="FH46" i="67"/>
  <c r="GM46" i="67"/>
  <c r="GE46" i="67"/>
  <c r="GT46" i="67"/>
  <c r="GV46" i="67"/>
  <c r="HP46" i="67"/>
  <c r="HH46" i="67"/>
  <c r="GP46" i="67"/>
  <c r="GH46" i="67"/>
  <c r="FZ46" i="67"/>
  <c r="GW46" i="67"/>
  <c r="HQ46" i="67"/>
  <c r="HI46" i="67"/>
  <c r="HZ46" i="67"/>
  <c r="IA46" i="67"/>
  <c r="IO46" i="67"/>
  <c r="JS46" i="67"/>
  <c r="JK46" i="67"/>
  <c r="JC46" i="67"/>
  <c r="IT46" i="67"/>
  <c r="IM46" i="67"/>
  <c r="JR46" i="67"/>
  <c r="JJ46" i="67"/>
  <c r="JA46" i="67"/>
  <c r="LE46" i="67"/>
  <c r="KW46" i="67"/>
  <c r="KO46" i="67"/>
  <c r="KF46" i="67"/>
  <c r="JV46" i="67"/>
  <c r="LD46" i="67"/>
  <c r="KV46" i="67"/>
  <c r="KE46" i="67"/>
  <c r="LN46" i="67"/>
  <c r="MC46" i="67"/>
  <c r="LU46" i="67"/>
  <c r="MB46" i="67"/>
  <c r="MZ46" i="67"/>
  <c r="MR46" i="67"/>
  <c r="MJ46" i="67"/>
  <c r="NA46" i="67"/>
  <c r="MS46" i="67"/>
  <c r="MK46" i="67"/>
  <c r="NF46" i="67"/>
  <c r="J46" i="67"/>
  <c r="AW46" i="67"/>
  <c r="AO46" i="67"/>
  <c r="AG46" i="67"/>
  <c r="Y46" i="67"/>
  <c r="Q46" i="67"/>
  <c r="CF46" i="67"/>
  <c r="BX46" i="67"/>
  <c r="BP46" i="67"/>
  <c r="BH46" i="67"/>
  <c r="AX46" i="67"/>
  <c r="AP46" i="67"/>
  <c r="AH46" i="67"/>
  <c r="Z46" i="67"/>
  <c r="R46" i="67"/>
  <c r="BE46" i="67"/>
  <c r="BY46" i="67"/>
  <c r="BQ46" i="67"/>
  <c r="BI46" i="67"/>
  <c r="CT46" i="67"/>
  <c r="CM46" i="67"/>
  <c r="DT46" i="67"/>
  <c r="DL46" i="67"/>
  <c r="DD46" i="67"/>
  <c r="EC46" i="67"/>
  <c r="EW46" i="67"/>
  <c r="EO46" i="67"/>
  <c r="EG46" i="67"/>
  <c r="FQ46" i="67"/>
  <c r="FI46" i="67"/>
  <c r="CU46" i="67"/>
  <c r="CN46" i="67"/>
  <c r="DU46" i="67"/>
  <c r="DM46" i="67"/>
  <c r="DE46" i="67"/>
  <c r="DZ46" i="67"/>
  <c r="EZ46" i="67"/>
  <c r="ER46" i="67"/>
  <c r="EJ46" i="67"/>
  <c r="FL46" i="67"/>
  <c r="GQ46" i="67"/>
  <c r="GI46" i="67"/>
  <c r="GA46" i="67"/>
  <c r="GZ46" i="67"/>
  <c r="HT46" i="67"/>
  <c r="HL46" i="67"/>
  <c r="HX46" i="67"/>
  <c r="GL46" i="67"/>
  <c r="GD46" i="67"/>
  <c r="HA46" i="67"/>
  <c r="HU46" i="67"/>
  <c r="HM46" i="67"/>
  <c r="HW46" i="67"/>
  <c r="IE46" i="67"/>
  <c r="IX46" i="67"/>
  <c r="IS46" i="67"/>
  <c r="IJ46" i="67"/>
  <c r="JO46" i="67"/>
  <c r="JG46" i="67"/>
  <c r="IP46" i="67"/>
  <c r="II46" i="67"/>
  <c r="JN46" i="67"/>
  <c r="JF46" i="67"/>
  <c r="LI46" i="67"/>
  <c r="LA46" i="67"/>
  <c r="KS46" i="67"/>
  <c r="KK46" i="67"/>
  <c r="KA46" i="67"/>
  <c r="LH46" i="67"/>
  <c r="KZ46" i="67"/>
  <c r="KR46" i="67"/>
  <c r="KI46" i="67"/>
  <c r="JZ46" i="67"/>
  <c r="LO46" i="67"/>
  <c r="LT46" i="67"/>
  <c r="LY46" i="67"/>
  <c r="LP46" i="67"/>
  <c r="MF46" i="67"/>
  <c r="LX46" i="67"/>
  <c r="MV46" i="67"/>
  <c r="MN46" i="67"/>
  <c r="NG46" i="67"/>
  <c r="MW46" i="67"/>
  <c r="MO46" i="67"/>
  <c r="ND46" i="67"/>
  <c r="H46" i="67"/>
  <c r="E106" i="67"/>
  <c r="E105" i="67"/>
  <c r="BC47" i="67"/>
  <c r="AU47" i="67"/>
  <c r="AM47" i="67"/>
  <c r="AE47" i="67"/>
  <c r="W47" i="67"/>
  <c r="O47" i="67"/>
  <c r="CD47" i="67"/>
  <c r="AY47" i="67"/>
  <c r="AQ47" i="67"/>
  <c r="AI47" i="67"/>
  <c r="AA47" i="67"/>
  <c r="S47" i="67"/>
  <c r="K47" i="67"/>
  <c r="BZ47" i="67"/>
  <c r="BV47" i="67"/>
  <c r="BN47" i="67"/>
  <c r="BF47" i="67"/>
  <c r="AZ47" i="67"/>
  <c r="AR47" i="67"/>
  <c r="AJ47" i="67"/>
  <c r="AB47" i="67"/>
  <c r="T47" i="67"/>
  <c r="L47" i="67"/>
  <c r="CA47" i="67"/>
  <c r="BS47" i="67"/>
  <c r="BK47" i="67"/>
  <c r="CV47" i="67"/>
  <c r="CO47" i="67"/>
  <c r="DN47" i="67"/>
  <c r="DF47" i="67"/>
  <c r="DY47" i="67"/>
  <c r="EY47" i="67"/>
  <c r="EQ47" i="67"/>
  <c r="EI47" i="67"/>
  <c r="FS47" i="67"/>
  <c r="FK47" i="67"/>
  <c r="CW47" i="67"/>
  <c r="CP47" i="67"/>
  <c r="CZ47" i="67"/>
  <c r="DO47" i="67"/>
  <c r="DG47" i="67"/>
  <c r="DW47" i="67"/>
  <c r="FB47" i="67"/>
  <c r="ET47" i="67"/>
  <c r="EL47" i="67"/>
  <c r="ED47" i="67"/>
  <c r="FN47" i="67"/>
  <c r="FX47" i="67"/>
  <c r="GK47" i="67"/>
  <c r="GC47" i="67"/>
  <c r="HB47" i="67"/>
  <c r="HF47" i="67"/>
  <c r="HN47" i="67"/>
  <c r="IB47" i="67"/>
  <c r="GN47" i="67"/>
  <c r="GF47" i="67"/>
  <c r="HC47" i="67"/>
  <c r="GU47" i="67"/>
  <c r="HO47" i="67"/>
  <c r="HG47" i="67"/>
  <c r="IG47" i="67"/>
  <c r="HY47" i="67"/>
  <c r="IU47" i="67"/>
  <c r="IL47" i="67"/>
  <c r="JQ47" i="67"/>
  <c r="JI47" i="67"/>
  <c r="IW47" i="67"/>
  <c r="IR47" i="67"/>
  <c r="IK47" i="67"/>
  <c r="JP47" i="67"/>
  <c r="JH47" i="67"/>
  <c r="JU47" i="67"/>
  <c r="LC47" i="67"/>
  <c r="KU47" i="67"/>
  <c r="KM47" i="67"/>
  <c r="KD47" i="67"/>
  <c r="LJ47" i="67"/>
  <c r="LB47" i="67"/>
  <c r="KT47" i="67"/>
  <c r="KL47" i="67"/>
  <c r="KB47" i="67"/>
  <c r="LQ47" i="67"/>
  <c r="MA47" i="67"/>
  <c r="LR47" i="67"/>
  <c r="LZ47" i="67"/>
  <c r="MH47" i="67"/>
  <c r="MX47" i="67"/>
  <c r="MP47" i="67"/>
  <c r="NI47" i="67"/>
  <c r="MY47" i="67"/>
  <c r="MQ47" i="67"/>
  <c r="MI47" i="67"/>
  <c r="BR47" i="67"/>
  <c r="BJ47" i="67"/>
  <c r="I47" i="67"/>
  <c r="AV47" i="67"/>
  <c r="AN47" i="67"/>
  <c r="AF47" i="67"/>
  <c r="X47" i="67"/>
  <c r="P47" i="67"/>
  <c r="CE47" i="67"/>
  <c r="BW47" i="67"/>
  <c r="BO47" i="67"/>
  <c r="BG47" i="67"/>
  <c r="CS47" i="67"/>
  <c r="CK47" i="67"/>
  <c r="DR47" i="67"/>
  <c r="DJ47" i="67"/>
  <c r="DB47" i="67"/>
  <c r="FC47" i="67"/>
  <c r="EU47" i="67"/>
  <c r="EM47" i="67"/>
  <c r="EE47" i="67"/>
  <c r="FO47" i="67"/>
  <c r="FG47" i="67"/>
  <c r="CL47" i="67"/>
  <c r="DS47" i="67"/>
  <c r="DK47" i="67"/>
  <c r="DC47" i="67"/>
  <c r="DX47" i="67"/>
  <c r="EX47" i="67"/>
  <c r="EP47" i="67"/>
  <c r="EH47" i="67"/>
  <c r="FR47" i="67"/>
  <c r="FJ47" i="67"/>
  <c r="GO47" i="67"/>
  <c r="GG47" i="67"/>
  <c r="FY47" i="67"/>
  <c r="GX47" i="67"/>
  <c r="HR47" i="67"/>
  <c r="HJ47" i="67"/>
  <c r="GR47" i="67"/>
  <c r="GJ47" i="67"/>
  <c r="GB47" i="67"/>
  <c r="GY47" i="67"/>
  <c r="HS47" i="67"/>
  <c r="HK47" i="67"/>
  <c r="ID47" i="67"/>
  <c r="IC47" i="67"/>
  <c r="IQ47" i="67"/>
  <c r="IH47" i="67"/>
  <c r="JM47" i="67"/>
  <c r="JE47" i="67"/>
  <c r="IV47" i="67"/>
  <c r="IN47" i="67"/>
  <c r="IZ47" i="67"/>
  <c r="JL47" i="67"/>
  <c r="JD47" i="67"/>
  <c r="LG47" i="67"/>
  <c r="KY47" i="67"/>
  <c r="KQ47" i="67"/>
  <c r="KH47" i="67"/>
  <c r="JY47" i="67"/>
  <c r="LF47" i="67"/>
  <c r="KX47" i="67"/>
  <c r="KP47" i="67"/>
  <c r="KG47" i="67"/>
  <c r="JX47" i="67"/>
  <c r="ME47" i="67"/>
  <c r="LW47" i="67"/>
  <c r="MD47" i="67"/>
  <c r="LV47" i="67"/>
  <c r="NB47" i="67"/>
  <c r="MT47" i="67"/>
  <c r="ML47" i="67"/>
  <c r="NE47" i="67"/>
  <c r="MU47" i="67"/>
  <c r="MM47" i="67"/>
  <c r="NH47" i="67"/>
  <c r="BA47" i="67"/>
  <c r="AS47" i="67"/>
  <c r="AK47" i="67"/>
  <c r="AC47" i="67"/>
  <c r="U47" i="67"/>
  <c r="M47" i="67"/>
  <c r="CB47" i="67"/>
  <c r="BT47" i="67"/>
  <c r="BL47" i="67"/>
  <c r="BB47" i="67"/>
  <c r="AT47" i="67"/>
  <c r="AL47" i="67"/>
  <c r="AD47" i="67"/>
  <c r="V47" i="67"/>
  <c r="N47" i="67"/>
  <c r="CC47" i="67"/>
  <c r="BU47" i="67"/>
  <c r="BM47" i="67"/>
  <c r="CX47" i="67"/>
  <c r="CQ47" i="67"/>
  <c r="CI47" i="67"/>
  <c r="DP47" i="67"/>
  <c r="DH47" i="67"/>
  <c r="EA47" i="67"/>
  <c r="FA47" i="67"/>
  <c r="ES47" i="67"/>
  <c r="EK47" i="67"/>
  <c r="FF47" i="67"/>
  <c r="FM47" i="67"/>
  <c r="CH47" i="67"/>
  <c r="CR47" i="67"/>
  <c r="CJ47" i="67"/>
  <c r="DQ47" i="67"/>
  <c r="DI47" i="67"/>
  <c r="DA47" i="67"/>
  <c r="FD47" i="67"/>
  <c r="EV47" i="67"/>
  <c r="EN47" i="67"/>
  <c r="EF47" i="67"/>
  <c r="FP47" i="67"/>
  <c r="FH47" i="67"/>
  <c r="GM47" i="67"/>
  <c r="GE47" i="67"/>
  <c r="GT47" i="67"/>
  <c r="GV47" i="67"/>
  <c r="HP47" i="67"/>
  <c r="HH47" i="67"/>
  <c r="GP47" i="67"/>
  <c r="GH47" i="67"/>
  <c r="FZ47" i="67"/>
  <c r="GW47" i="67"/>
  <c r="HQ47" i="67"/>
  <c r="HI47" i="67"/>
  <c r="HZ47" i="67"/>
  <c r="IA47" i="67"/>
  <c r="IO47" i="67"/>
  <c r="JS47" i="67"/>
  <c r="JK47" i="67"/>
  <c r="JC47" i="67"/>
  <c r="IT47" i="67"/>
  <c r="IM47" i="67"/>
  <c r="JR47" i="67"/>
  <c r="JJ47" i="67"/>
  <c r="JA47" i="67"/>
  <c r="LE47" i="67"/>
  <c r="KW47" i="67"/>
  <c r="KO47" i="67"/>
  <c r="KF47" i="67"/>
  <c r="JV47" i="67"/>
  <c r="LD47" i="67"/>
  <c r="KV47" i="67"/>
  <c r="KE47" i="67"/>
  <c r="LN47" i="67"/>
  <c r="MC47" i="67"/>
  <c r="LU47" i="67"/>
  <c r="MB47" i="67"/>
  <c r="MZ47" i="67"/>
  <c r="MR47" i="67"/>
  <c r="MJ47" i="67"/>
  <c r="NA47" i="67"/>
  <c r="MS47" i="67"/>
  <c r="MK47" i="67"/>
  <c r="NF47" i="67"/>
  <c r="J47" i="67"/>
  <c r="AW47" i="67"/>
  <c r="AO47" i="67"/>
  <c r="AG47" i="67"/>
  <c r="Y47" i="67"/>
  <c r="Q47" i="67"/>
  <c r="CF47" i="67"/>
  <c r="BX47" i="67"/>
  <c r="BP47" i="67"/>
  <c r="BH47" i="67"/>
  <c r="AX47" i="67"/>
  <c r="AP47" i="67"/>
  <c r="AH47" i="67"/>
  <c r="Z47" i="67"/>
  <c r="R47" i="67"/>
  <c r="BE47" i="67"/>
  <c r="BY47" i="67"/>
  <c r="BQ47" i="67"/>
  <c r="BI47" i="67"/>
  <c r="CT47" i="67"/>
  <c r="CM47" i="67"/>
  <c r="DT47" i="67"/>
  <c r="DL47" i="67"/>
  <c r="DD47" i="67"/>
  <c r="EC47" i="67"/>
  <c r="EW47" i="67"/>
  <c r="EO47" i="67"/>
  <c r="EG47" i="67"/>
  <c r="FQ47" i="67"/>
  <c r="FI47" i="67"/>
  <c r="CU47" i="67"/>
  <c r="CN47" i="67"/>
  <c r="DU47" i="67"/>
  <c r="DM47" i="67"/>
  <c r="DE47" i="67"/>
  <c r="DZ47" i="67"/>
  <c r="EZ47" i="67"/>
  <c r="ER47" i="67"/>
  <c r="EJ47" i="67"/>
  <c r="FL47" i="67"/>
  <c r="GQ47" i="67"/>
  <c r="GI47" i="67"/>
  <c r="GA47" i="67"/>
  <c r="GZ47" i="67"/>
  <c r="HT47" i="67"/>
  <c r="HL47" i="67"/>
  <c r="HX47" i="67"/>
  <c r="GL47" i="67"/>
  <c r="GD47" i="67"/>
  <c r="HA47" i="67"/>
  <c r="HU47" i="67"/>
  <c r="HM47" i="67"/>
  <c r="HW47" i="67"/>
  <c r="IE47" i="67"/>
  <c r="IX47" i="67"/>
  <c r="IS47" i="67"/>
  <c r="IJ47" i="67"/>
  <c r="JO47" i="67"/>
  <c r="JG47" i="67"/>
  <c r="IP47" i="67"/>
  <c r="II47" i="67"/>
  <c r="JN47" i="67"/>
  <c r="JF47" i="67"/>
  <c r="LI47" i="67"/>
  <c r="LA47" i="67"/>
  <c r="KS47" i="67"/>
  <c r="KK47" i="67"/>
  <c r="KA47" i="67"/>
  <c r="LH47" i="67"/>
  <c r="KZ47" i="67"/>
  <c r="KR47" i="67"/>
  <c r="KI47" i="67"/>
  <c r="JZ47" i="67"/>
  <c r="LO47" i="67"/>
  <c r="LT47" i="67"/>
  <c r="LY47" i="67"/>
  <c r="LP47" i="67"/>
  <c r="MF47" i="67"/>
  <c r="LX47" i="67"/>
  <c r="MV47" i="67"/>
  <c r="MN47" i="67"/>
  <c r="NG47" i="67"/>
  <c r="MW47" i="67"/>
  <c r="MO47" i="67"/>
  <c r="ND47" i="67"/>
  <c r="H47" i="67"/>
  <c r="AY48" i="67"/>
  <c r="AQ48" i="67"/>
  <c r="AI48" i="67"/>
  <c r="AA48" i="67"/>
  <c r="S48" i="67"/>
  <c r="K48" i="67"/>
  <c r="BZ48" i="67"/>
  <c r="BC48" i="67"/>
  <c r="AU48" i="67"/>
  <c r="AM48" i="67"/>
  <c r="AE48" i="67"/>
  <c r="W48" i="67"/>
  <c r="O48" i="67"/>
  <c r="CD48" i="67"/>
  <c r="BV48" i="67"/>
  <c r="BR48" i="67"/>
  <c r="BJ48" i="67"/>
  <c r="I48" i="67"/>
  <c r="AV48" i="67"/>
  <c r="AN48" i="67"/>
  <c r="AF48" i="67"/>
  <c r="X48" i="67"/>
  <c r="P48" i="67"/>
  <c r="CE48" i="67"/>
  <c r="BW48" i="67"/>
  <c r="BO48" i="67"/>
  <c r="BG48" i="67"/>
  <c r="CS48" i="67"/>
  <c r="CK48" i="67"/>
  <c r="DR48" i="67"/>
  <c r="DJ48" i="67"/>
  <c r="DB48" i="67"/>
  <c r="FC48" i="67"/>
  <c r="EU48" i="67"/>
  <c r="EM48" i="67"/>
  <c r="EE48" i="67"/>
  <c r="FO48" i="67"/>
  <c r="FG48" i="67"/>
  <c r="CL48" i="67"/>
  <c r="DS48" i="67"/>
  <c r="DK48" i="67"/>
  <c r="DC48" i="67"/>
  <c r="DX48" i="67"/>
  <c r="EX48" i="67"/>
  <c r="EP48" i="67"/>
  <c r="EH48" i="67"/>
  <c r="FR48" i="67"/>
  <c r="FJ48" i="67"/>
  <c r="GO48" i="67"/>
  <c r="GG48" i="67"/>
  <c r="FY48" i="67"/>
  <c r="GX48" i="67"/>
  <c r="HR48" i="67"/>
  <c r="HJ48" i="67"/>
  <c r="GR48" i="67"/>
  <c r="GJ48" i="67"/>
  <c r="GB48" i="67"/>
  <c r="GY48" i="67"/>
  <c r="HS48" i="67"/>
  <c r="HK48" i="67"/>
  <c r="ID48" i="67"/>
  <c r="IC48" i="67"/>
  <c r="IQ48" i="67"/>
  <c r="IH48" i="67"/>
  <c r="JM48" i="67"/>
  <c r="JE48" i="67"/>
  <c r="IV48" i="67"/>
  <c r="IN48" i="67"/>
  <c r="IZ48" i="67"/>
  <c r="JL48" i="67"/>
  <c r="JD48" i="67"/>
  <c r="LG48" i="67"/>
  <c r="KY48" i="67"/>
  <c r="KQ48" i="67"/>
  <c r="KH48" i="67"/>
  <c r="JY48" i="67"/>
  <c r="LF48" i="67"/>
  <c r="KX48" i="67"/>
  <c r="KP48" i="67"/>
  <c r="KG48" i="67"/>
  <c r="JX48" i="67"/>
  <c r="ME48" i="67"/>
  <c r="LW48" i="67"/>
  <c r="MD48" i="67"/>
  <c r="LV48" i="67"/>
  <c r="NB48" i="67"/>
  <c r="MT48" i="67"/>
  <c r="ML48" i="67"/>
  <c r="NE48" i="67"/>
  <c r="MU48" i="67"/>
  <c r="MM48" i="67"/>
  <c r="NH48" i="67"/>
  <c r="BN48" i="67"/>
  <c r="BF48" i="67"/>
  <c r="AZ48" i="67"/>
  <c r="AR48" i="67"/>
  <c r="AJ48" i="67"/>
  <c r="AB48" i="67"/>
  <c r="T48" i="67"/>
  <c r="L48" i="67"/>
  <c r="CA48" i="67"/>
  <c r="BS48" i="67"/>
  <c r="BK48" i="67"/>
  <c r="CV48" i="67"/>
  <c r="CO48" i="67"/>
  <c r="DN48" i="67"/>
  <c r="DF48" i="67"/>
  <c r="DY48" i="67"/>
  <c r="EY48" i="67"/>
  <c r="EQ48" i="67"/>
  <c r="EI48" i="67"/>
  <c r="FS48" i="67"/>
  <c r="FK48" i="67"/>
  <c r="CW48" i="67"/>
  <c r="CP48" i="67"/>
  <c r="CZ48" i="67"/>
  <c r="DO48" i="67"/>
  <c r="DG48" i="67"/>
  <c r="DW48" i="67"/>
  <c r="FB48" i="67"/>
  <c r="ET48" i="67"/>
  <c r="EL48" i="67"/>
  <c r="ED48" i="67"/>
  <c r="FN48" i="67"/>
  <c r="FX48" i="67"/>
  <c r="GK48" i="67"/>
  <c r="GC48" i="67"/>
  <c r="HB48" i="67"/>
  <c r="HF48" i="67"/>
  <c r="HN48" i="67"/>
  <c r="IB48" i="67"/>
  <c r="GN48" i="67"/>
  <c r="GF48" i="67"/>
  <c r="HC48" i="67"/>
  <c r="GU48" i="67"/>
  <c r="HO48" i="67"/>
  <c r="HG48" i="67"/>
  <c r="IG48" i="67"/>
  <c r="HY48" i="67"/>
  <c r="IU48" i="67"/>
  <c r="IL48" i="67"/>
  <c r="JQ48" i="67"/>
  <c r="JI48" i="67"/>
  <c r="IW48" i="67"/>
  <c r="IR48" i="67"/>
  <c r="IK48" i="67"/>
  <c r="JP48" i="67"/>
  <c r="JH48" i="67"/>
  <c r="JU48" i="67"/>
  <c r="LC48" i="67"/>
  <c r="KU48" i="67"/>
  <c r="KM48" i="67"/>
  <c r="KD48" i="67"/>
  <c r="LJ48" i="67"/>
  <c r="LB48" i="67"/>
  <c r="KT48" i="67"/>
  <c r="KL48" i="67"/>
  <c r="KB48" i="67"/>
  <c r="LQ48" i="67"/>
  <c r="MA48" i="67"/>
  <c r="LR48" i="67"/>
  <c r="LZ48" i="67"/>
  <c r="MH48" i="67"/>
  <c r="MX48" i="67"/>
  <c r="MP48" i="67"/>
  <c r="NI48" i="67"/>
  <c r="MY48" i="67"/>
  <c r="MQ48" i="67"/>
  <c r="MI48" i="67"/>
  <c r="J48" i="67"/>
  <c r="AW48" i="67"/>
  <c r="AO48" i="67"/>
  <c r="AG48" i="67"/>
  <c r="Y48" i="67"/>
  <c r="Q48" i="67"/>
  <c r="CF48" i="67"/>
  <c r="BX48" i="67"/>
  <c r="BP48" i="67"/>
  <c r="BH48" i="67"/>
  <c r="AX48" i="67"/>
  <c r="AP48" i="67"/>
  <c r="AH48" i="67"/>
  <c r="Z48" i="67"/>
  <c r="R48" i="67"/>
  <c r="BE48" i="67"/>
  <c r="BY48" i="67"/>
  <c r="BQ48" i="67"/>
  <c r="BI48" i="67"/>
  <c r="CT48" i="67"/>
  <c r="CM48" i="67"/>
  <c r="DT48" i="67"/>
  <c r="DL48" i="67"/>
  <c r="DD48" i="67"/>
  <c r="EC48" i="67"/>
  <c r="EW48" i="67"/>
  <c r="EO48" i="67"/>
  <c r="EG48" i="67"/>
  <c r="FQ48" i="67"/>
  <c r="FI48" i="67"/>
  <c r="CU48" i="67"/>
  <c r="CN48" i="67"/>
  <c r="DU48" i="67"/>
  <c r="DM48" i="67"/>
  <c r="DE48" i="67"/>
  <c r="DZ48" i="67"/>
  <c r="EZ48" i="67"/>
  <c r="ER48" i="67"/>
  <c r="EJ48" i="67"/>
  <c r="FL48" i="67"/>
  <c r="GQ48" i="67"/>
  <c r="GI48" i="67"/>
  <c r="GA48" i="67"/>
  <c r="GZ48" i="67"/>
  <c r="HT48" i="67"/>
  <c r="HL48" i="67"/>
  <c r="HX48" i="67"/>
  <c r="GL48" i="67"/>
  <c r="GD48" i="67"/>
  <c r="HA48" i="67"/>
  <c r="HU48" i="67"/>
  <c r="HM48" i="67"/>
  <c r="HW48" i="67"/>
  <c r="IE48" i="67"/>
  <c r="IX48" i="67"/>
  <c r="IS48" i="67"/>
  <c r="IJ48" i="67"/>
  <c r="JO48" i="67"/>
  <c r="JG48" i="67"/>
  <c r="IP48" i="67"/>
  <c r="II48" i="67"/>
  <c r="JN48" i="67"/>
  <c r="JF48" i="67"/>
  <c r="LI48" i="67"/>
  <c r="LA48" i="67"/>
  <c r="KS48" i="67"/>
  <c r="KK48" i="67"/>
  <c r="KA48" i="67"/>
  <c r="LH48" i="67"/>
  <c r="KZ48" i="67"/>
  <c r="KR48" i="67"/>
  <c r="KI48" i="67"/>
  <c r="JZ48" i="67"/>
  <c r="LO48" i="67"/>
  <c r="LT48" i="67"/>
  <c r="LY48" i="67"/>
  <c r="LP48" i="67"/>
  <c r="MF48" i="67"/>
  <c r="LX48" i="67"/>
  <c r="MV48" i="67"/>
  <c r="MN48" i="67"/>
  <c r="NG48" i="67"/>
  <c r="MW48" i="67"/>
  <c r="MO48" i="67"/>
  <c r="ND48" i="67"/>
  <c r="BA48" i="67"/>
  <c r="AS48" i="67"/>
  <c r="AK48" i="67"/>
  <c r="AC48" i="67"/>
  <c r="U48" i="67"/>
  <c r="M48" i="67"/>
  <c r="CB48" i="67"/>
  <c r="BT48" i="67"/>
  <c r="BL48" i="67"/>
  <c r="BB48" i="67"/>
  <c r="AT48" i="67"/>
  <c r="AL48" i="67"/>
  <c r="AD48" i="67"/>
  <c r="V48" i="67"/>
  <c r="N48" i="67"/>
  <c r="CC48" i="67"/>
  <c r="BU48" i="67"/>
  <c r="BM48" i="67"/>
  <c r="CX48" i="67"/>
  <c r="CQ48" i="67"/>
  <c r="CI48" i="67"/>
  <c r="DP48" i="67"/>
  <c r="DH48" i="67"/>
  <c r="EA48" i="67"/>
  <c r="FA48" i="67"/>
  <c r="ES48" i="67"/>
  <c r="EK48" i="67"/>
  <c r="FF48" i="67"/>
  <c r="FM48" i="67"/>
  <c r="CH48" i="67"/>
  <c r="CR48" i="67"/>
  <c r="CJ48" i="67"/>
  <c r="DQ48" i="67"/>
  <c r="DI48" i="67"/>
  <c r="DA48" i="67"/>
  <c r="FD48" i="67"/>
  <c r="EV48" i="67"/>
  <c r="EN48" i="67"/>
  <c r="EF48" i="67"/>
  <c r="FP48" i="67"/>
  <c r="FH48" i="67"/>
  <c r="GM48" i="67"/>
  <c r="GE48" i="67"/>
  <c r="GT48" i="67"/>
  <c r="GV48" i="67"/>
  <c r="HP48" i="67"/>
  <c r="HH48" i="67"/>
  <c r="GP48" i="67"/>
  <c r="GH48" i="67"/>
  <c r="FZ48" i="67"/>
  <c r="GW48" i="67"/>
  <c r="HQ48" i="67"/>
  <c r="HI48" i="67"/>
  <c r="HZ48" i="67"/>
  <c r="IA48" i="67"/>
  <c r="IO48" i="67"/>
  <c r="JS48" i="67"/>
  <c r="JK48" i="67"/>
  <c r="JC48" i="67"/>
  <c r="IT48" i="67"/>
  <c r="IM48" i="67"/>
  <c r="JR48" i="67"/>
  <c r="JJ48" i="67"/>
  <c r="JA48" i="67"/>
  <c r="LE48" i="67"/>
  <c r="KW48" i="67"/>
  <c r="KO48" i="67"/>
  <c r="KF48" i="67"/>
  <c r="JV48" i="67"/>
  <c r="LD48" i="67"/>
  <c r="KV48" i="67"/>
  <c r="KE48" i="67"/>
  <c r="LN48" i="67"/>
  <c r="MC48" i="67"/>
  <c r="LU48" i="67"/>
  <c r="MB48" i="67"/>
  <c r="MZ48" i="67"/>
  <c r="MR48" i="67"/>
  <c r="MJ48" i="67"/>
  <c r="NA48" i="67"/>
  <c r="MS48" i="67"/>
  <c r="MK48" i="67"/>
  <c r="NF48" i="67"/>
  <c r="H48" i="67"/>
  <c r="CG17" i="67"/>
  <c r="BD17" i="67"/>
  <c r="GS17" i="67"/>
  <c r="FW17" i="67"/>
  <c r="G19" i="67"/>
  <c r="DV19" i="67"/>
  <c r="IY19" i="67"/>
  <c r="CY19" i="67"/>
  <c r="IF19" i="67"/>
  <c r="LS19" i="67"/>
  <c r="EB19" i="67"/>
  <c r="JT19" i="67"/>
  <c r="MG19" i="67"/>
  <c r="BD21" i="67"/>
  <c r="GS21" i="67"/>
  <c r="FW21" i="67"/>
  <c r="CG21" i="67"/>
  <c r="HV21" i="67"/>
  <c r="HE21" i="67"/>
  <c r="LM21" i="67"/>
  <c r="G23" i="67"/>
  <c r="DV23" i="67"/>
  <c r="CY23" i="67"/>
  <c r="IF23" i="67"/>
  <c r="LS23" i="67"/>
  <c r="FE23" i="67"/>
  <c r="EB23" i="67"/>
  <c r="JT23" i="67"/>
  <c r="MG23" i="67"/>
  <c r="BD25" i="67"/>
  <c r="GS25" i="67"/>
  <c r="FW25" i="67"/>
  <c r="CG25" i="67"/>
  <c r="HV25" i="67"/>
  <c r="HE25" i="67"/>
  <c r="LM25" i="67"/>
  <c r="G27" i="67"/>
  <c r="DV27" i="67"/>
  <c r="CY27" i="67"/>
  <c r="IF27" i="67"/>
  <c r="CG27" i="67"/>
  <c r="HV27" i="67"/>
  <c r="HE27" i="67"/>
  <c r="LM27" i="67"/>
  <c r="CG29" i="67"/>
  <c r="HE29" i="67"/>
  <c r="BD29" i="67"/>
  <c r="GS29" i="67"/>
  <c r="FW29" i="67"/>
  <c r="G31" i="67"/>
  <c r="FE31" i="67"/>
  <c r="EB31" i="67"/>
  <c r="DV31" i="67"/>
  <c r="IY31" i="67"/>
  <c r="CY31" i="67"/>
  <c r="IF31" i="67"/>
  <c r="NC31" i="67"/>
  <c r="LS31" i="67"/>
  <c r="EB18" i="67"/>
  <c r="BD18" i="67"/>
  <c r="GS18" i="67"/>
  <c r="FW18" i="67"/>
  <c r="CG18" i="67"/>
  <c r="HV18" i="67"/>
  <c r="MG18" i="67"/>
  <c r="G20" i="67"/>
  <c r="CY20" i="67"/>
  <c r="IF20" i="67"/>
  <c r="FE20" i="67"/>
  <c r="LM20" i="67"/>
  <c r="NC20" i="67"/>
  <c r="EB22" i="67"/>
  <c r="BD22" i="67"/>
  <c r="GS22" i="67"/>
  <c r="CY22" i="67"/>
  <c r="IF22" i="67"/>
  <c r="LM22" i="67"/>
  <c r="NC22" i="67"/>
  <c r="G24" i="67"/>
  <c r="DV24" i="67"/>
  <c r="EB24" i="67"/>
  <c r="GS24" i="67"/>
  <c r="JT24" i="67"/>
  <c r="FW24" i="67"/>
  <c r="CG24" i="67"/>
  <c r="HV24" i="67"/>
  <c r="MG24" i="67"/>
  <c r="CG26" i="67"/>
  <c r="EB26" i="67"/>
  <c r="BD26" i="67"/>
  <c r="GS26" i="67"/>
  <c r="LS26" i="67"/>
  <c r="JT26" i="67"/>
  <c r="G28" i="67"/>
  <c r="HE28" i="67"/>
  <c r="DV28" i="67"/>
  <c r="IY28" i="67"/>
  <c r="HE30" i="67"/>
  <c r="DV30" i="67"/>
  <c r="IY30" i="67"/>
  <c r="G32" i="67"/>
  <c r="HE32" i="67"/>
  <c r="DV32" i="67"/>
  <c r="IY32" i="67"/>
  <c r="NH33" i="67"/>
  <c r="NG33" i="67"/>
  <c r="MI33" i="67"/>
  <c r="MM33" i="67"/>
  <c r="MQ33" i="67"/>
  <c r="MU33" i="67"/>
  <c r="MY33" i="67"/>
  <c r="MJ33" i="67"/>
  <c r="MN33" i="67"/>
  <c r="MR33" i="67"/>
  <c r="MV33" i="67"/>
  <c r="MZ33" i="67"/>
  <c r="LX33" i="67"/>
  <c r="MB33" i="67"/>
  <c r="MF33" i="67"/>
  <c r="LU33" i="67"/>
  <c r="LY33" i="67"/>
  <c r="MC33" i="67"/>
  <c r="LP33" i="67"/>
  <c r="JX33" i="67"/>
  <c r="KB33" i="67"/>
  <c r="KG33" i="67"/>
  <c r="KL33" i="67"/>
  <c r="KP33" i="67"/>
  <c r="KT33" i="67"/>
  <c r="KX33" i="67"/>
  <c r="LB33" i="67"/>
  <c r="LF33" i="67"/>
  <c r="LJ33" i="67"/>
  <c r="LQ33" i="67"/>
  <c r="JY33" i="67"/>
  <c r="KD33" i="67"/>
  <c r="KH33" i="67"/>
  <c r="KM33" i="67"/>
  <c r="KQ33" i="67"/>
  <c r="KU33" i="67"/>
  <c r="KY33" i="67"/>
  <c r="LC33" i="67"/>
  <c r="LG33" i="67"/>
  <c r="JC33" i="67"/>
  <c r="JG33" i="67"/>
  <c r="JK33" i="67"/>
  <c r="JO33" i="67"/>
  <c r="JS33" i="67"/>
  <c r="JD33" i="67"/>
  <c r="JH33" i="67"/>
  <c r="JL33" i="67"/>
  <c r="JP33" i="67"/>
  <c r="II33" i="67"/>
  <c r="IM33" i="67"/>
  <c r="IQ33" i="67"/>
  <c r="IU33" i="67"/>
  <c r="HX33" i="67"/>
  <c r="IB33" i="67"/>
  <c r="HG33" i="67"/>
  <c r="HK33" i="67"/>
  <c r="HO33" i="67"/>
  <c r="HS33" i="67"/>
  <c r="IH33" i="67"/>
  <c r="IL33" i="67"/>
  <c r="IP33" i="67"/>
  <c r="IT33" i="67"/>
  <c r="HY33" i="67"/>
  <c r="IC33" i="67"/>
  <c r="HH33" i="67"/>
  <c r="HL33" i="67"/>
  <c r="HP33" i="67"/>
  <c r="HT33" i="67"/>
  <c r="GX33" i="67"/>
  <c r="HB33" i="67"/>
  <c r="GA33" i="67"/>
  <c r="GE33" i="67"/>
  <c r="GI33" i="67"/>
  <c r="GM33" i="67"/>
  <c r="GQ33" i="67"/>
  <c r="FI33" i="67"/>
  <c r="FM33" i="67"/>
  <c r="FQ33" i="67"/>
  <c r="ED33" i="67"/>
  <c r="EH33" i="67"/>
  <c r="EL33" i="67"/>
  <c r="EP33" i="67"/>
  <c r="ET33" i="67"/>
  <c r="EX33" i="67"/>
  <c r="FB33" i="67"/>
  <c r="DX33" i="67"/>
  <c r="GU33" i="67"/>
  <c r="GY33" i="67"/>
  <c r="HC33" i="67"/>
  <c r="GB33" i="67"/>
  <c r="GF33" i="67"/>
  <c r="GJ33" i="67"/>
  <c r="GN33" i="67"/>
  <c r="GR33" i="67"/>
  <c r="FJ33" i="67"/>
  <c r="FN33" i="67"/>
  <c r="FR33" i="67"/>
  <c r="EE33" i="67"/>
  <c r="EI33" i="67"/>
  <c r="EM33" i="67"/>
  <c r="EQ33" i="67"/>
  <c r="EU33" i="67"/>
  <c r="EY33" i="67"/>
  <c r="FC33" i="67"/>
  <c r="DB33" i="67"/>
  <c r="DF33" i="67"/>
  <c r="DJ33" i="67"/>
  <c r="DN33" i="67"/>
  <c r="DR33" i="67"/>
  <c r="CK33" i="67"/>
  <c r="CO33" i="67"/>
  <c r="CS33" i="67"/>
  <c r="CV33" i="67"/>
  <c r="BG33" i="67"/>
  <c r="BK33" i="67"/>
  <c r="BO33" i="67"/>
  <c r="BS33" i="67"/>
  <c r="BW33" i="67"/>
  <c r="CA33" i="67"/>
  <c r="CE33" i="67"/>
  <c r="JU33" i="67"/>
  <c r="DA33" i="67"/>
  <c r="DE33" i="67"/>
  <c r="DI33" i="67"/>
  <c r="DM33" i="67"/>
  <c r="DQ33" i="67"/>
  <c r="DU33" i="67"/>
  <c r="CL33" i="67"/>
  <c r="CP33" i="67"/>
  <c r="CW33" i="67"/>
  <c r="BF33" i="67"/>
  <c r="BJ33" i="67"/>
  <c r="BN33" i="67"/>
  <c r="BR33" i="67"/>
  <c r="BV33" i="67"/>
  <c r="BZ33" i="67"/>
  <c r="CD33" i="67"/>
  <c r="LT33" i="67"/>
  <c r="IZ33" i="67"/>
  <c r="GT33" i="67"/>
  <c r="DW33" i="67"/>
  <c r="BE33" i="67"/>
  <c r="K33" i="67"/>
  <c r="O33" i="67"/>
  <c r="S33" i="67"/>
  <c r="W33" i="67"/>
  <c r="AA33" i="67"/>
  <c r="AE33" i="67"/>
  <c r="AI33" i="67"/>
  <c r="AM33" i="67"/>
  <c r="AQ33" i="67"/>
  <c r="AU33" i="67"/>
  <c r="AY33" i="67"/>
  <c r="BC33" i="67"/>
  <c r="HF33" i="67"/>
  <c r="EC33" i="67"/>
  <c r="J33" i="67"/>
  <c r="N33" i="67"/>
  <c r="R33" i="67"/>
  <c r="V33" i="67"/>
  <c r="Z33" i="67"/>
  <c r="AD33" i="67"/>
  <c r="AH33" i="67"/>
  <c r="AL33" i="67"/>
  <c r="AP33" i="67"/>
  <c r="AT33" i="67"/>
  <c r="AX33" i="67"/>
  <c r="BB33" i="67"/>
  <c r="NF33" i="67"/>
  <c r="NE33" i="67"/>
  <c r="NI33" i="67"/>
  <c r="MK33" i="67"/>
  <c r="MO33" i="67"/>
  <c r="MS33" i="67"/>
  <c r="MW33" i="67"/>
  <c r="NA33" i="67"/>
  <c r="ML33" i="67"/>
  <c r="MP33" i="67"/>
  <c r="MT33" i="67"/>
  <c r="MX33" i="67"/>
  <c r="NB33" i="67"/>
  <c r="LV33" i="67"/>
  <c r="LZ33" i="67"/>
  <c r="MD33" i="67"/>
  <c r="LW33" i="67"/>
  <c r="MA33" i="67"/>
  <c r="ME33" i="67"/>
  <c r="LR33" i="67"/>
  <c r="JZ33" i="67"/>
  <c r="KE33" i="67"/>
  <c r="KI33" i="67"/>
  <c r="KR33" i="67"/>
  <c r="KV33" i="67"/>
  <c r="KZ33" i="67"/>
  <c r="LD33" i="67"/>
  <c r="LH33" i="67"/>
  <c r="LO33" i="67"/>
  <c r="JV33" i="67"/>
  <c r="KA33" i="67"/>
  <c r="KF33" i="67"/>
  <c r="KK33" i="67"/>
  <c r="KO33" i="67"/>
  <c r="KS33" i="67"/>
  <c r="KW33" i="67"/>
  <c r="LA33" i="67"/>
  <c r="LE33" i="67"/>
  <c r="LI33" i="67"/>
  <c r="JE33" i="67"/>
  <c r="JI33" i="67"/>
  <c r="JM33" i="67"/>
  <c r="JQ33" i="67"/>
  <c r="JA33" i="67"/>
  <c r="JF33" i="67"/>
  <c r="JJ33" i="67"/>
  <c r="JN33" i="67"/>
  <c r="JR33" i="67"/>
  <c r="IK33" i="67"/>
  <c r="IO33" i="67"/>
  <c r="IS33" i="67"/>
  <c r="IX33" i="67"/>
  <c r="HZ33" i="67"/>
  <c r="ID33" i="67"/>
  <c r="HI33" i="67"/>
  <c r="HM33" i="67"/>
  <c r="HQ33" i="67"/>
  <c r="HU33" i="67"/>
  <c r="IJ33" i="67"/>
  <c r="IN33" i="67"/>
  <c r="IR33" i="67"/>
  <c r="IV33" i="67"/>
  <c r="IW33" i="67"/>
  <c r="IA33" i="67"/>
  <c r="IE33" i="67"/>
  <c r="HJ33" i="67"/>
  <c r="HN33" i="67"/>
  <c r="HR33" i="67"/>
  <c r="GV33" i="67"/>
  <c r="GZ33" i="67"/>
  <c r="FY33" i="67"/>
  <c r="GC33" i="67"/>
  <c r="GG33" i="67"/>
  <c r="GK33" i="67"/>
  <c r="GO33" i="67"/>
  <c r="FG33" i="67"/>
  <c r="FK33" i="67"/>
  <c r="FO33" i="67"/>
  <c r="FS33" i="67"/>
  <c r="EF33" i="67"/>
  <c r="EJ33" i="67"/>
  <c r="EN33" i="67"/>
  <c r="ER33" i="67"/>
  <c r="EV33" i="67"/>
  <c r="EZ33" i="67"/>
  <c r="FD33" i="67"/>
  <c r="DZ33" i="67"/>
  <c r="GW33" i="67"/>
  <c r="HA33" i="67"/>
  <c r="FZ33" i="67"/>
  <c r="GD33" i="67"/>
  <c r="GH33" i="67"/>
  <c r="GL33" i="67"/>
  <c r="GP33" i="67"/>
  <c r="FH33" i="67"/>
  <c r="FL33" i="67"/>
  <c r="FP33" i="67"/>
  <c r="EG33" i="67"/>
  <c r="EK33" i="67"/>
  <c r="EO33" i="67"/>
  <c r="ES33" i="67"/>
  <c r="EW33" i="67"/>
  <c r="FA33" i="67"/>
  <c r="EA33" i="67"/>
  <c r="DD33" i="67"/>
  <c r="DH33" i="67"/>
  <c r="DL33" i="67"/>
  <c r="DP33" i="67"/>
  <c r="DT33" i="67"/>
  <c r="CI33" i="67"/>
  <c r="CM33" i="67"/>
  <c r="CQ33" i="67"/>
  <c r="CT33" i="67"/>
  <c r="CX33" i="67"/>
  <c r="BI33" i="67"/>
  <c r="BM33" i="67"/>
  <c r="BQ33" i="67"/>
  <c r="BU33" i="67"/>
  <c r="BY33" i="67"/>
  <c r="CC33" i="67"/>
  <c r="ND33" i="67"/>
  <c r="DY33" i="67"/>
  <c r="DC33" i="67"/>
  <c r="DG33" i="67"/>
  <c r="DK33" i="67"/>
  <c r="DO33" i="67"/>
  <c r="DS33" i="67"/>
  <c r="CJ33" i="67"/>
  <c r="CN33" i="67"/>
  <c r="CR33" i="67"/>
  <c r="CU33" i="67"/>
  <c r="CF33" i="67"/>
  <c r="BH33" i="67"/>
  <c r="BL33" i="67"/>
  <c r="BP33" i="67"/>
  <c r="BT33" i="67"/>
  <c r="BX33" i="67"/>
  <c r="CB33" i="67"/>
  <c r="MH33" i="67"/>
  <c r="LN33" i="67"/>
  <c r="HW33" i="67"/>
  <c r="FF33" i="67"/>
  <c r="CH33" i="67"/>
  <c r="I33" i="67"/>
  <c r="M33" i="67"/>
  <c r="Q33" i="67"/>
  <c r="U33" i="67"/>
  <c r="Y33" i="67"/>
  <c r="AC33" i="67"/>
  <c r="AG33" i="67"/>
  <c r="AK33" i="67"/>
  <c r="AO33" i="67"/>
  <c r="AS33" i="67"/>
  <c r="AW33" i="67"/>
  <c r="BA33" i="67"/>
  <c r="IG33" i="67"/>
  <c r="FX33" i="67"/>
  <c r="CZ33" i="67"/>
  <c r="L33" i="67"/>
  <c r="P33" i="67"/>
  <c r="T33" i="67"/>
  <c r="X33" i="67"/>
  <c r="AB33" i="67"/>
  <c r="AF33" i="67"/>
  <c r="AJ33" i="67"/>
  <c r="AN33" i="67"/>
  <c r="AR33" i="67"/>
  <c r="AV33" i="67"/>
  <c r="AZ33" i="67"/>
  <c r="H33" i="67"/>
  <c r="BC42" i="67"/>
  <c r="AU42" i="67"/>
  <c r="AM42" i="67"/>
  <c r="AE42" i="67"/>
  <c r="W42" i="67"/>
  <c r="O42" i="67"/>
  <c r="CD42" i="67"/>
  <c r="BV42" i="67"/>
  <c r="AY42" i="67"/>
  <c r="AQ42" i="67"/>
  <c r="AI42" i="67"/>
  <c r="AA42" i="67"/>
  <c r="S42" i="67"/>
  <c r="K42" i="67"/>
  <c r="BZ42" i="67"/>
  <c r="BN42" i="67"/>
  <c r="BF42" i="67"/>
  <c r="AZ42" i="67"/>
  <c r="AR42" i="67"/>
  <c r="AJ42" i="67"/>
  <c r="AB42" i="67"/>
  <c r="T42" i="67"/>
  <c r="L42" i="67"/>
  <c r="CA42" i="67"/>
  <c r="BS42" i="67"/>
  <c r="BK42" i="67"/>
  <c r="CV42" i="67"/>
  <c r="CO42" i="67"/>
  <c r="DN42" i="67"/>
  <c r="DF42" i="67"/>
  <c r="DY42" i="67"/>
  <c r="EY42" i="67"/>
  <c r="EQ42" i="67"/>
  <c r="EI42" i="67"/>
  <c r="FS42" i="67"/>
  <c r="FK42" i="67"/>
  <c r="CW42" i="67"/>
  <c r="CP42" i="67"/>
  <c r="CZ42" i="67"/>
  <c r="DO42" i="67"/>
  <c r="DG42" i="67"/>
  <c r="DW42" i="67"/>
  <c r="FB42" i="67"/>
  <c r="ET42" i="67"/>
  <c r="EL42" i="67"/>
  <c r="ED42" i="67"/>
  <c r="FN42" i="67"/>
  <c r="FX42" i="67"/>
  <c r="GK42" i="67"/>
  <c r="GC42" i="67"/>
  <c r="HB42" i="67"/>
  <c r="HF42" i="67"/>
  <c r="HN42" i="67"/>
  <c r="IB42" i="67"/>
  <c r="GN42" i="67"/>
  <c r="GF42" i="67"/>
  <c r="HC42" i="67"/>
  <c r="GU42" i="67"/>
  <c r="HO42" i="67"/>
  <c r="HG42" i="67"/>
  <c r="IG42" i="67"/>
  <c r="HY42" i="67"/>
  <c r="IU42" i="67"/>
  <c r="IL42" i="67"/>
  <c r="JQ42" i="67"/>
  <c r="JI42" i="67"/>
  <c r="IW42" i="67"/>
  <c r="IR42" i="67"/>
  <c r="IK42" i="67"/>
  <c r="JP42" i="67"/>
  <c r="JH42" i="67"/>
  <c r="JU42" i="67"/>
  <c r="LC42" i="67"/>
  <c r="KU42" i="67"/>
  <c r="KM42" i="67"/>
  <c r="KD42" i="67"/>
  <c r="LJ42" i="67"/>
  <c r="LB42" i="67"/>
  <c r="KT42" i="67"/>
  <c r="KL42" i="67"/>
  <c r="KB42" i="67"/>
  <c r="LQ42" i="67"/>
  <c r="MA42" i="67"/>
  <c r="LR42" i="67"/>
  <c r="LZ42" i="67"/>
  <c r="MH42" i="67"/>
  <c r="MX42" i="67"/>
  <c r="MP42" i="67"/>
  <c r="NI42" i="67"/>
  <c r="MY42" i="67"/>
  <c r="MQ42" i="67"/>
  <c r="MI42" i="67"/>
  <c r="BR42" i="67"/>
  <c r="BJ42" i="67"/>
  <c r="I42" i="67"/>
  <c r="AV42" i="67"/>
  <c r="AN42" i="67"/>
  <c r="AF42" i="67"/>
  <c r="X42" i="67"/>
  <c r="P42" i="67"/>
  <c r="CE42" i="67"/>
  <c r="BW42" i="67"/>
  <c r="BO42" i="67"/>
  <c r="BG42" i="67"/>
  <c r="CS42" i="67"/>
  <c r="CK42" i="67"/>
  <c r="DR42" i="67"/>
  <c r="DJ42" i="67"/>
  <c r="DB42" i="67"/>
  <c r="FC42" i="67"/>
  <c r="EU42" i="67"/>
  <c r="EM42" i="67"/>
  <c r="EE42" i="67"/>
  <c r="FO42" i="67"/>
  <c r="FG42" i="67"/>
  <c r="CL42" i="67"/>
  <c r="DS42" i="67"/>
  <c r="DK42" i="67"/>
  <c r="DC42" i="67"/>
  <c r="DX42" i="67"/>
  <c r="EX42" i="67"/>
  <c r="EP42" i="67"/>
  <c r="EH42" i="67"/>
  <c r="FR42" i="67"/>
  <c r="FJ42" i="67"/>
  <c r="GO42" i="67"/>
  <c r="GG42" i="67"/>
  <c r="FY42" i="67"/>
  <c r="GX42" i="67"/>
  <c r="HR42" i="67"/>
  <c r="HJ42" i="67"/>
  <c r="GR42" i="67"/>
  <c r="GJ42" i="67"/>
  <c r="GB42" i="67"/>
  <c r="GY42" i="67"/>
  <c r="HS42" i="67"/>
  <c r="HK42" i="67"/>
  <c r="ID42" i="67"/>
  <c r="IC42" i="67"/>
  <c r="IQ42" i="67"/>
  <c r="IH42" i="67"/>
  <c r="JM42" i="67"/>
  <c r="JE42" i="67"/>
  <c r="IV42" i="67"/>
  <c r="IN42" i="67"/>
  <c r="IZ42" i="67"/>
  <c r="JL42" i="67"/>
  <c r="JD42" i="67"/>
  <c r="LG42" i="67"/>
  <c r="KY42" i="67"/>
  <c r="KQ42" i="67"/>
  <c r="KH42" i="67"/>
  <c r="JY42" i="67"/>
  <c r="LF42" i="67"/>
  <c r="KX42" i="67"/>
  <c r="KP42" i="67"/>
  <c r="KG42" i="67"/>
  <c r="JX42" i="67"/>
  <c r="ME42" i="67"/>
  <c r="LW42" i="67"/>
  <c r="MD42" i="67"/>
  <c r="LV42" i="67"/>
  <c r="NB42" i="67"/>
  <c r="MT42" i="67"/>
  <c r="ML42" i="67"/>
  <c r="NE42" i="67"/>
  <c r="MU42" i="67"/>
  <c r="MM42" i="67"/>
  <c r="NH42" i="67"/>
  <c r="BA42" i="67"/>
  <c r="AS42" i="67"/>
  <c r="AK42" i="67"/>
  <c r="AC42" i="67"/>
  <c r="U42" i="67"/>
  <c r="M42" i="67"/>
  <c r="CB42" i="67"/>
  <c r="BT42" i="67"/>
  <c r="BL42" i="67"/>
  <c r="BB42" i="67"/>
  <c r="AT42" i="67"/>
  <c r="AL42" i="67"/>
  <c r="AD42" i="67"/>
  <c r="V42" i="67"/>
  <c r="N42" i="67"/>
  <c r="CC42" i="67"/>
  <c r="BU42" i="67"/>
  <c r="BM42" i="67"/>
  <c r="CX42" i="67"/>
  <c r="CQ42" i="67"/>
  <c r="CI42" i="67"/>
  <c r="DP42" i="67"/>
  <c r="DH42" i="67"/>
  <c r="EA42" i="67"/>
  <c r="FA42" i="67"/>
  <c r="ES42" i="67"/>
  <c r="EK42" i="67"/>
  <c r="FF42" i="67"/>
  <c r="FM42" i="67"/>
  <c r="CH42" i="67"/>
  <c r="CR42" i="67"/>
  <c r="CJ42" i="67"/>
  <c r="DQ42" i="67"/>
  <c r="DI42" i="67"/>
  <c r="DA42" i="67"/>
  <c r="FD42" i="67"/>
  <c r="EV42" i="67"/>
  <c r="EN42" i="67"/>
  <c r="EF42" i="67"/>
  <c r="FP42" i="67"/>
  <c r="FH42" i="67"/>
  <c r="GM42" i="67"/>
  <c r="GE42" i="67"/>
  <c r="GT42" i="67"/>
  <c r="GV42" i="67"/>
  <c r="HP42" i="67"/>
  <c r="HH42" i="67"/>
  <c r="GP42" i="67"/>
  <c r="GH42" i="67"/>
  <c r="FZ42" i="67"/>
  <c r="GW42" i="67"/>
  <c r="HQ42" i="67"/>
  <c r="HI42" i="67"/>
  <c r="HZ42" i="67"/>
  <c r="IA42" i="67"/>
  <c r="IO42" i="67"/>
  <c r="JS42" i="67"/>
  <c r="JK42" i="67"/>
  <c r="JC42" i="67"/>
  <c r="IT42" i="67"/>
  <c r="IM42" i="67"/>
  <c r="JR42" i="67"/>
  <c r="JJ42" i="67"/>
  <c r="JA42" i="67"/>
  <c r="LE42" i="67"/>
  <c r="KW42" i="67"/>
  <c r="KO42" i="67"/>
  <c r="KF42" i="67"/>
  <c r="JV42" i="67"/>
  <c r="LD42" i="67"/>
  <c r="KV42" i="67"/>
  <c r="KE42" i="67"/>
  <c r="LN42" i="67"/>
  <c r="MC42" i="67"/>
  <c r="LU42" i="67"/>
  <c r="MB42" i="67"/>
  <c r="MZ42" i="67"/>
  <c r="MR42" i="67"/>
  <c r="MJ42" i="67"/>
  <c r="NA42" i="67"/>
  <c r="MS42" i="67"/>
  <c r="MK42" i="67"/>
  <c r="NF42" i="67"/>
  <c r="J42" i="67"/>
  <c r="AW42" i="67"/>
  <c r="AO42" i="67"/>
  <c r="AG42" i="67"/>
  <c r="Y42" i="67"/>
  <c r="Q42" i="67"/>
  <c r="CF42" i="67"/>
  <c r="BX42" i="67"/>
  <c r="BP42" i="67"/>
  <c r="BH42" i="67"/>
  <c r="AX42" i="67"/>
  <c r="AP42" i="67"/>
  <c r="AH42" i="67"/>
  <c r="Z42" i="67"/>
  <c r="R42" i="67"/>
  <c r="BE42" i="67"/>
  <c r="BY42" i="67"/>
  <c r="BQ42" i="67"/>
  <c r="BI42" i="67"/>
  <c r="CT42" i="67"/>
  <c r="CM42" i="67"/>
  <c r="DT42" i="67"/>
  <c r="DL42" i="67"/>
  <c r="DD42" i="67"/>
  <c r="EC42" i="67"/>
  <c r="EW42" i="67"/>
  <c r="EO42" i="67"/>
  <c r="EG42" i="67"/>
  <c r="FQ42" i="67"/>
  <c r="FI42" i="67"/>
  <c r="CU42" i="67"/>
  <c r="CN42" i="67"/>
  <c r="DU42" i="67"/>
  <c r="DM42" i="67"/>
  <c r="DE42" i="67"/>
  <c r="DZ42" i="67"/>
  <c r="EZ42" i="67"/>
  <c r="ER42" i="67"/>
  <c r="EJ42" i="67"/>
  <c r="FL42" i="67"/>
  <c r="GQ42" i="67"/>
  <c r="GI42" i="67"/>
  <c r="GA42" i="67"/>
  <c r="GZ42" i="67"/>
  <c r="HT42" i="67"/>
  <c r="HL42" i="67"/>
  <c r="HX42" i="67"/>
  <c r="GL42" i="67"/>
  <c r="GD42" i="67"/>
  <c r="HA42" i="67"/>
  <c r="HU42" i="67"/>
  <c r="HM42" i="67"/>
  <c r="HW42" i="67"/>
  <c r="IE42" i="67"/>
  <c r="IX42" i="67"/>
  <c r="IS42" i="67"/>
  <c r="IJ42" i="67"/>
  <c r="JO42" i="67"/>
  <c r="JG42" i="67"/>
  <c r="IP42" i="67"/>
  <c r="II42" i="67"/>
  <c r="JN42" i="67"/>
  <c r="JF42" i="67"/>
  <c r="LI42" i="67"/>
  <c r="LA42" i="67"/>
  <c r="KS42" i="67"/>
  <c r="KK42" i="67"/>
  <c r="KA42" i="67"/>
  <c r="LH42" i="67"/>
  <c r="KZ42" i="67"/>
  <c r="KR42" i="67"/>
  <c r="KI42" i="67"/>
  <c r="JZ42" i="67"/>
  <c r="LO42" i="67"/>
  <c r="LT42" i="67"/>
  <c r="LY42" i="67"/>
  <c r="LP42" i="67"/>
  <c r="MF42" i="67"/>
  <c r="LX42" i="67"/>
  <c r="MV42" i="67"/>
  <c r="MN42" i="67"/>
  <c r="NG42" i="67"/>
  <c r="MW42" i="67"/>
  <c r="MO42" i="67"/>
  <c r="ND42" i="67"/>
  <c r="H42" i="67"/>
  <c r="J55" i="67"/>
  <c r="AZ55" i="67"/>
  <c r="AV55" i="67"/>
  <c r="AR55" i="67"/>
  <c r="AN55" i="67"/>
  <c r="AJ55" i="67"/>
  <c r="AF55" i="67"/>
  <c r="AB55" i="67"/>
  <c r="X55" i="67"/>
  <c r="T55" i="67"/>
  <c r="P55" i="67"/>
  <c r="L55" i="67"/>
  <c r="CE55" i="67"/>
  <c r="CA55" i="67"/>
  <c r="BW55" i="67"/>
  <c r="BS55" i="67"/>
  <c r="BO55" i="67"/>
  <c r="BK55" i="67"/>
  <c r="BG55" i="67"/>
  <c r="CD55" i="67"/>
  <c r="BZ55" i="67"/>
  <c r="BV55" i="67"/>
  <c r="BR55" i="67"/>
  <c r="BN55" i="67"/>
  <c r="BJ55" i="67"/>
  <c r="BF55" i="67"/>
  <c r="CW55" i="67"/>
  <c r="CP55" i="67"/>
  <c r="CL55" i="67"/>
  <c r="CZ55" i="67"/>
  <c r="DY55" i="67"/>
  <c r="FB55" i="67"/>
  <c r="EX55" i="67"/>
  <c r="ET55" i="67"/>
  <c r="EP55" i="67"/>
  <c r="EL55" i="67"/>
  <c r="EH55" i="67"/>
  <c r="ED55" i="67"/>
  <c r="FQ55" i="67"/>
  <c r="FM55" i="67"/>
  <c r="FI55" i="67"/>
  <c r="CX55" i="67"/>
  <c r="CT55" i="67"/>
  <c r="CQ55" i="67"/>
  <c r="CM55" i="67"/>
  <c r="CI55" i="67"/>
  <c r="DS55" i="67"/>
  <c r="DO55" i="67"/>
  <c r="DK55" i="67"/>
  <c r="DG55" i="67"/>
  <c r="DC55" i="67"/>
  <c r="DZ55" i="67"/>
  <c r="EC55" i="67"/>
  <c r="FA55" i="67"/>
  <c r="EW55" i="67"/>
  <c r="ES55" i="67"/>
  <c r="EO55" i="67"/>
  <c r="EK55" i="67"/>
  <c r="EG55" i="67"/>
  <c r="FF55" i="67"/>
  <c r="FR55" i="67"/>
  <c r="FN55" i="67"/>
  <c r="FJ55" i="67"/>
  <c r="GQ55" i="67"/>
  <c r="GM55" i="67"/>
  <c r="GI55" i="67"/>
  <c r="GE55" i="67"/>
  <c r="GA55" i="67"/>
  <c r="HC55" i="67"/>
  <c r="GY55" i="67"/>
  <c r="GU55" i="67"/>
  <c r="HS55" i="67"/>
  <c r="HO55" i="67"/>
  <c r="HK55" i="67"/>
  <c r="HG55" i="67"/>
  <c r="IO55" i="67"/>
  <c r="IH55" i="67"/>
  <c r="GR55" i="67"/>
  <c r="GN55" i="67"/>
  <c r="GJ55" i="67"/>
  <c r="GF55" i="67"/>
  <c r="GB55" i="67"/>
  <c r="HT55" i="67"/>
  <c r="HP55" i="67"/>
  <c r="HL55" i="67"/>
  <c r="HH55" i="67"/>
  <c r="ID55" i="67"/>
  <c r="IE55" i="67"/>
  <c r="IA55" i="67"/>
  <c r="IG55" i="67"/>
  <c r="IT55" i="67"/>
  <c r="IP55" i="67"/>
  <c r="JS55" i="67"/>
  <c r="JO55" i="67"/>
  <c r="JK55" i="67"/>
  <c r="JG55" i="67"/>
  <c r="JC55" i="67"/>
  <c r="JR55" i="67"/>
  <c r="JN55" i="67"/>
  <c r="JJ55" i="67"/>
  <c r="JF55" i="67"/>
  <c r="JA55" i="67"/>
  <c r="LG55" i="67"/>
  <c r="LC55" i="67"/>
  <c r="KY55" i="67"/>
  <c r="KU55" i="67"/>
  <c r="KQ55" i="67"/>
  <c r="KM55" i="67"/>
  <c r="KH55" i="67"/>
  <c r="KD55" i="67"/>
  <c r="JY55" i="67"/>
  <c r="LO55" i="67"/>
  <c r="LT55" i="67"/>
  <c r="NB55" i="67"/>
  <c r="MX55" i="67"/>
  <c r="MT55" i="67"/>
  <c r="MP55" i="67"/>
  <c r="ML55" i="67"/>
  <c r="ND55" i="67"/>
  <c r="BC55" i="67"/>
  <c r="AY55" i="67"/>
  <c r="AU55" i="67"/>
  <c r="AQ55" i="67"/>
  <c r="AM55" i="67"/>
  <c r="AI55" i="67"/>
  <c r="AE55" i="67"/>
  <c r="AA55" i="67"/>
  <c r="W55" i="67"/>
  <c r="S55" i="67"/>
  <c r="O55" i="67"/>
  <c r="K55" i="67"/>
  <c r="DT55" i="67"/>
  <c r="DP55" i="67"/>
  <c r="DL55" i="67"/>
  <c r="DH55" i="67"/>
  <c r="DD55" i="67"/>
  <c r="DW55" i="67"/>
  <c r="HX55" i="67"/>
  <c r="GT55" i="67"/>
  <c r="GZ55" i="67"/>
  <c r="GV55" i="67"/>
  <c r="IQ55" i="67"/>
  <c r="IM55" i="67"/>
  <c r="II55" i="67"/>
  <c r="LJ55" i="67"/>
  <c r="LF55" i="67"/>
  <c r="LB55" i="67"/>
  <c r="KX55" i="67"/>
  <c r="KT55" i="67"/>
  <c r="KP55" i="67"/>
  <c r="KL55" i="67"/>
  <c r="KG55" i="67"/>
  <c r="KB55" i="67"/>
  <c r="JX55" i="67"/>
  <c r="ME55" i="67"/>
  <c r="MA55" i="67"/>
  <c r="LW55" i="67"/>
  <c r="LN55" i="67"/>
  <c r="LP55" i="67"/>
  <c r="MD55" i="67"/>
  <c r="LZ55" i="67"/>
  <c r="LV55" i="67"/>
  <c r="MY55" i="67"/>
  <c r="MU55" i="67"/>
  <c r="MQ55" i="67"/>
  <c r="MM55" i="67"/>
  <c r="MI55" i="67"/>
  <c r="NF55" i="67"/>
  <c r="NG55" i="67"/>
  <c r="BE55" i="67"/>
  <c r="CC55" i="67"/>
  <c r="BY55" i="67"/>
  <c r="BU55" i="67"/>
  <c r="BQ55" i="67"/>
  <c r="BM55" i="67"/>
  <c r="BI55" i="67"/>
  <c r="CF55" i="67"/>
  <c r="CU55" i="67"/>
  <c r="CR55" i="67"/>
  <c r="CN55" i="67"/>
  <c r="CJ55" i="67"/>
  <c r="EA55" i="67"/>
  <c r="FD55" i="67"/>
  <c r="EZ55" i="67"/>
  <c r="EV55" i="67"/>
  <c r="ER55" i="67"/>
  <c r="EN55" i="67"/>
  <c r="EJ55" i="67"/>
  <c r="EF55" i="67"/>
  <c r="FP55" i="67"/>
  <c r="FL55" i="67"/>
  <c r="FH55" i="67"/>
  <c r="IB55" i="67"/>
  <c r="GP55" i="67"/>
  <c r="GL55" i="67"/>
  <c r="GH55" i="67"/>
  <c r="GD55" i="67"/>
  <c r="FZ55" i="67"/>
  <c r="IU55" i="67"/>
  <c r="JP55" i="67"/>
  <c r="JL55" i="67"/>
  <c r="JH55" i="67"/>
  <c r="JD55" i="67"/>
  <c r="MH55" i="67"/>
  <c r="MZ55" i="67"/>
  <c r="MR55" i="67"/>
  <c r="MJ55" i="67"/>
  <c r="H55" i="67"/>
  <c r="BB55" i="67"/>
  <c r="AX55" i="67"/>
  <c r="AT55" i="67"/>
  <c r="AP55" i="67"/>
  <c r="AL55" i="67"/>
  <c r="AH55" i="67"/>
  <c r="AD55" i="67"/>
  <c r="Z55" i="67"/>
  <c r="V55" i="67"/>
  <c r="R55" i="67"/>
  <c r="N55" i="67"/>
  <c r="I55" i="67"/>
  <c r="BA55" i="67"/>
  <c r="AW55" i="67"/>
  <c r="AS55" i="67"/>
  <c r="AO55" i="67"/>
  <c r="AK55" i="67"/>
  <c r="AG55" i="67"/>
  <c r="AC55" i="67"/>
  <c r="Y55" i="67"/>
  <c r="U55" i="67"/>
  <c r="Q55" i="67"/>
  <c r="M55" i="67"/>
  <c r="CB55" i="67"/>
  <c r="BX55" i="67"/>
  <c r="BT55" i="67"/>
  <c r="BP55" i="67"/>
  <c r="BL55" i="67"/>
  <c r="BH55" i="67"/>
  <c r="CH55" i="67"/>
  <c r="DR55" i="67"/>
  <c r="DN55" i="67"/>
  <c r="DJ55" i="67"/>
  <c r="DF55" i="67"/>
  <c r="DB55" i="67"/>
  <c r="FS55" i="67"/>
  <c r="FO55" i="67"/>
  <c r="FK55" i="67"/>
  <c r="FG55" i="67"/>
  <c r="CV55" i="67"/>
  <c r="CS55" i="67"/>
  <c r="CO55" i="67"/>
  <c r="CK55" i="67"/>
  <c r="DU55" i="67"/>
  <c r="DQ55" i="67"/>
  <c r="DM55" i="67"/>
  <c r="DI55" i="67"/>
  <c r="DE55" i="67"/>
  <c r="DA55" i="67"/>
  <c r="DX55" i="67"/>
  <c r="FC55" i="67"/>
  <c r="EY55" i="67"/>
  <c r="EU55" i="67"/>
  <c r="EQ55" i="67"/>
  <c r="EM55" i="67"/>
  <c r="EI55" i="67"/>
  <c r="EE55" i="67"/>
  <c r="GO55" i="67"/>
  <c r="GK55" i="67"/>
  <c r="GG55" i="67"/>
  <c r="GC55" i="67"/>
  <c r="FY55" i="67"/>
  <c r="HA55" i="67"/>
  <c r="GW55" i="67"/>
  <c r="HU55" i="67"/>
  <c r="HQ55" i="67"/>
  <c r="HM55" i="67"/>
  <c r="HI55" i="67"/>
  <c r="IX55" i="67"/>
  <c r="IS55" i="67"/>
  <c r="IL55" i="67"/>
  <c r="FX55" i="67"/>
  <c r="HB55" i="67"/>
  <c r="GX55" i="67"/>
  <c r="HF55" i="67"/>
  <c r="HR55" i="67"/>
  <c r="HN55" i="67"/>
  <c r="HJ55" i="67"/>
  <c r="HW55" i="67"/>
  <c r="HZ55" i="67"/>
  <c r="IJ55" i="67"/>
  <c r="IC55" i="67"/>
  <c r="HY55" i="67"/>
  <c r="IW55" i="67"/>
  <c r="IV55" i="67"/>
  <c r="IR55" i="67"/>
  <c r="IN55" i="67"/>
  <c r="IK55" i="67"/>
  <c r="IZ55" i="67"/>
  <c r="JQ55" i="67"/>
  <c r="JM55" i="67"/>
  <c r="JI55" i="67"/>
  <c r="JE55" i="67"/>
  <c r="JU55" i="67"/>
  <c r="LI55" i="67"/>
  <c r="LE55" i="67"/>
  <c r="LA55" i="67"/>
  <c r="KW55" i="67"/>
  <c r="KS55" i="67"/>
  <c r="KO55" i="67"/>
  <c r="KK55" i="67"/>
  <c r="KF55" i="67"/>
  <c r="KA55" i="67"/>
  <c r="JV55" i="67"/>
  <c r="LH55" i="67"/>
  <c r="LD55" i="67"/>
  <c r="KZ55" i="67"/>
  <c r="KV55" i="67"/>
  <c r="KR55" i="67"/>
  <c r="KI55" i="67"/>
  <c r="KE55" i="67"/>
  <c r="JZ55" i="67"/>
  <c r="LQ55" i="67"/>
  <c r="MC55" i="67"/>
  <c r="LY55" i="67"/>
  <c r="LU55" i="67"/>
  <c r="LR55" i="67"/>
  <c r="MF55" i="67"/>
  <c r="MB55" i="67"/>
  <c r="LX55" i="67"/>
  <c r="NA55" i="67"/>
  <c r="MW55" i="67"/>
  <c r="MS55" i="67"/>
  <c r="MO55" i="67"/>
  <c r="MK55" i="67"/>
  <c r="MV55" i="67"/>
  <c r="MN55" i="67"/>
  <c r="NH55" i="67"/>
  <c r="NI55" i="67"/>
  <c r="NE55" i="67"/>
  <c r="BC66" i="67"/>
  <c r="AU66" i="67"/>
  <c r="AI66" i="67"/>
  <c r="J66" i="67"/>
  <c r="BA66" i="67"/>
  <c r="AW66" i="67"/>
  <c r="AS66" i="67"/>
  <c r="AO66" i="67"/>
  <c r="AK66" i="67"/>
  <c r="AG66" i="67"/>
  <c r="AC66" i="67"/>
  <c r="Y66" i="67"/>
  <c r="U66" i="67"/>
  <c r="Q66" i="67"/>
  <c r="M66" i="67"/>
  <c r="CF66" i="67"/>
  <c r="CB66" i="67"/>
  <c r="BX66" i="67"/>
  <c r="BT66" i="67"/>
  <c r="BP66" i="67"/>
  <c r="BL66" i="67"/>
  <c r="BH66" i="67"/>
  <c r="BB66" i="67"/>
  <c r="AX66" i="67"/>
  <c r="AT66" i="67"/>
  <c r="AP66" i="67"/>
  <c r="AL66" i="67"/>
  <c r="AH66" i="67"/>
  <c r="AD66" i="67"/>
  <c r="Z66" i="67"/>
  <c r="V66" i="67"/>
  <c r="R66" i="67"/>
  <c r="N66" i="67"/>
  <c r="BE66" i="67"/>
  <c r="CC66" i="67"/>
  <c r="BY66" i="67"/>
  <c r="BU66" i="67"/>
  <c r="BQ66" i="67"/>
  <c r="BM66" i="67"/>
  <c r="BI66" i="67"/>
  <c r="CX66" i="67"/>
  <c r="CT66" i="67"/>
  <c r="CQ66" i="67"/>
  <c r="CM66" i="67"/>
  <c r="CI66" i="67"/>
  <c r="DT66" i="67"/>
  <c r="DP66" i="67"/>
  <c r="DL66" i="67"/>
  <c r="DH66" i="67"/>
  <c r="DD66" i="67"/>
  <c r="EA66" i="67"/>
  <c r="EC66" i="67"/>
  <c r="FA66" i="67"/>
  <c r="EW66" i="67"/>
  <c r="ES66" i="67"/>
  <c r="EO66" i="67"/>
  <c r="EK66" i="67"/>
  <c r="EG66" i="67"/>
  <c r="FF66" i="67"/>
  <c r="FQ66" i="67"/>
  <c r="FM66" i="67"/>
  <c r="FI66" i="67"/>
  <c r="CH66" i="67"/>
  <c r="CU66" i="67"/>
  <c r="CR66" i="67"/>
  <c r="CN66" i="67"/>
  <c r="CJ66" i="67"/>
  <c r="DU66" i="67"/>
  <c r="DQ66" i="67"/>
  <c r="DM66" i="67"/>
  <c r="DI66" i="67"/>
  <c r="DE66" i="67"/>
  <c r="DA66" i="67"/>
  <c r="DZ66" i="67"/>
  <c r="FD66" i="67"/>
  <c r="EZ66" i="67"/>
  <c r="EV66" i="67"/>
  <c r="ER66" i="67"/>
  <c r="EN66" i="67"/>
  <c r="EJ66" i="67"/>
  <c r="EF66" i="67"/>
  <c r="FP66" i="67"/>
  <c r="FL66" i="67"/>
  <c r="FH66" i="67"/>
  <c r="GQ66" i="67"/>
  <c r="GM66" i="67"/>
  <c r="GI66" i="67"/>
  <c r="GE66" i="67"/>
  <c r="GA66" i="67"/>
  <c r="GT66" i="67"/>
  <c r="GZ66" i="67"/>
  <c r="GV66" i="67"/>
  <c r="HT66" i="67"/>
  <c r="HP66" i="67"/>
  <c r="HL66" i="67"/>
  <c r="HH66" i="67"/>
  <c r="IB66" i="67"/>
  <c r="IG66" i="67"/>
  <c r="GP66" i="67"/>
  <c r="GL66" i="67"/>
  <c r="GH66" i="67"/>
  <c r="GD66" i="67"/>
  <c r="FZ66" i="67"/>
  <c r="HA66" i="67"/>
  <c r="GW66" i="67"/>
  <c r="HU66" i="67"/>
  <c r="HQ66" i="67"/>
  <c r="HM66" i="67"/>
  <c r="HI66" i="67"/>
  <c r="ID66" i="67"/>
  <c r="IE66" i="67"/>
  <c r="IA66" i="67"/>
  <c r="IX66" i="67"/>
  <c r="IS66" i="67"/>
  <c r="IO66" i="67"/>
  <c r="IJ66" i="67"/>
  <c r="JS66" i="67"/>
  <c r="JO66" i="67"/>
  <c r="JK66" i="67"/>
  <c r="JG66" i="67"/>
  <c r="JC66" i="67"/>
  <c r="IT66" i="67"/>
  <c r="IP66" i="67"/>
  <c r="IM66" i="67"/>
  <c r="II66" i="67"/>
  <c r="JR66" i="67"/>
  <c r="JN66" i="67"/>
  <c r="JJ66" i="67"/>
  <c r="JF66" i="67"/>
  <c r="JA66" i="67"/>
  <c r="LI66" i="67"/>
  <c r="LE66" i="67"/>
  <c r="LA66" i="67"/>
  <c r="KW66" i="67"/>
  <c r="KS66" i="67"/>
  <c r="KO66" i="67"/>
  <c r="KK66" i="67"/>
  <c r="KF66" i="67"/>
  <c r="KA66" i="67"/>
  <c r="LJ66" i="67"/>
  <c r="LF66" i="67"/>
  <c r="LB66" i="67"/>
  <c r="KX66" i="67"/>
  <c r="KT66" i="67"/>
  <c r="KP66" i="67"/>
  <c r="KL66" i="67"/>
  <c r="KG66" i="67"/>
  <c r="KB66" i="67"/>
  <c r="LN66" i="67"/>
  <c r="LO66" i="67"/>
  <c r="LT66" i="67"/>
  <c r="MC66" i="67"/>
  <c r="LY66" i="67"/>
  <c r="LU66" i="67"/>
  <c r="JX66" i="67"/>
  <c r="LP66" i="67"/>
  <c r="MF66" i="67"/>
  <c r="MB66" i="67"/>
  <c r="LX66" i="67"/>
  <c r="MZ66" i="67"/>
  <c r="MV66" i="67"/>
  <c r="MR66" i="67"/>
  <c r="MN66" i="67"/>
  <c r="MJ66" i="67"/>
  <c r="NG66" i="67"/>
  <c r="NA66" i="67"/>
  <c r="MW66" i="67"/>
  <c r="MS66" i="67"/>
  <c r="MO66" i="67"/>
  <c r="MK66" i="67"/>
  <c r="ND66" i="67"/>
  <c r="NF66" i="67"/>
  <c r="AY66" i="67"/>
  <c r="AQ66" i="67"/>
  <c r="AM66" i="67"/>
  <c r="AE66" i="67"/>
  <c r="AA66" i="67"/>
  <c r="W66" i="67"/>
  <c r="S66" i="67"/>
  <c r="O66" i="67"/>
  <c r="K66" i="67"/>
  <c r="CD66" i="67"/>
  <c r="BZ66" i="67"/>
  <c r="BV66" i="67"/>
  <c r="BR66" i="67"/>
  <c r="BN66" i="67"/>
  <c r="BJ66" i="67"/>
  <c r="BF66" i="67"/>
  <c r="I66" i="67"/>
  <c r="AZ66" i="67"/>
  <c r="AV66" i="67"/>
  <c r="AR66" i="67"/>
  <c r="AN66" i="67"/>
  <c r="AJ66" i="67"/>
  <c r="AF66" i="67"/>
  <c r="AB66" i="67"/>
  <c r="X66" i="67"/>
  <c r="T66" i="67"/>
  <c r="P66" i="67"/>
  <c r="L66" i="67"/>
  <c r="CE66" i="67"/>
  <c r="CA66" i="67"/>
  <c r="BW66" i="67"/>
  <c r="BS66" i="67"/>
  <c r="BO66" i="67"/>
  <c r="BK66" i="67"/>
  <c r="BG66" i="67"/>
  <c r="CV66" i="67"/>
  <c r="CS66" i="67"/>
  <c r="CO66" i="67"/>
  <c r="CK66" i="67"/>
  <c r="DR66" i="67"/>
  <c r="DN66" i="67"/>
  <c r="DJ66" i="67"/>
  <c r="DF66" i="67"/>
  <c r="DB66" i="67"/>
  <c r="DY66" i="67"/>
  <c r="FC66" i="67"/>
  <c r="EY66" i="67"/>
  <c r="EU66" i="67"/>
  <c r="EQ66" i="67"/>
  <c r="EM66" i="67"/>
  <c r="EI66" i="67"/>
  <c r="EE66" i="67"/>
  <c r="FS66" i="67"/>
  <c r="FO66" i="67"/>
  <c r="FK66" i="67"/>
  <c r="FG66" i="67"/>
  <c r="CW66" i="67"/>
  <c r="CP66" i="67"/>
  <c r="CL66" i="67"/>
  <c r="CZ66" i="67"/>
  <c r="DS66" i="67"/>
  <c r="DO66" i="67"/>
  <c r="DK66" i="67"/>
  <c r="DG66" i="67"/>
  <c r="DC66" i="67"/>
  <c r="DW66" i="67"/>
  <c r="DX66" i="67"/>
  <c r="FB66" i="67"/>
  <c r="EX66" i="67"/>
  <c r="ET66" i="67"/>
  <c r="EP66" i="67"/>
  <c r="EL66" i="67"/>
  <c r="EH66" i="67"/>
  <c r="ED66" i="67"/>
  <c r="FR66" i="67"/>
  <c r="FN66" i="67"/>
  <c r="FJ66" i="67"/>
  <c r="FX66" i="67"/>
  <c r="GO66" i="67"/>
  <c r="GK66" i="67"/>
  <c r="GG66" i="67"/>
  <c r="GC66" i="67"/>
  <c r="FY66" i="67"/>
  <c r="HB66" i="67"/>
  <c r="GX66" i="67"/>
  <c r="HF66" i="67"/>
  <c r="HR66" i="67"/>
  <c r="HN66" i="67"/>
  <c r="HJ66" i="67"/>
  <c r="HW66" i="67"/>
  <c r="HX66" i="67"/>
  <c r="GR66" i="67"/>
  <c r="GN66" i="67"/>
  <c r="GJ66" i="67"/>
  <c r="GF66" i="67"/>
  <c r="GB66" i="67"/>
  <c r="HC66" i="67"/>
  <c r="GY66" i="67"/>
  <c r="GU66" i="67"/>
  <c r="HS66" i="67"/>
  <c r="HO66" i="67"/>
  <c r="HK66" i="67"/>
  <c r="HG66" i="67"/>
  <c r="HZ66" i="67"/>
  <c r="IC66" i="67"/>
  <c r="HY66" i="67"/>
  <c r="IU66" i="67"/>
  <c r="IQ66" i="67"/>
  <c r="IL66" i="67"/>
  <c r="IH66" i="67"/>
  <c r="JQ66" i="67"/>
  <c r="JM66" i="67"/>
  <c r="JI66" i="67"/>
  <c r="JE66" i="67"/>
  <c r="IW66" i="67"/>
  <c r="IV66" i="67"/>
  <c r="IR66" i="67"/>
  <c r="IN66" i="67"/>
  <c r="IK66" i="67"/>
  <c r="IZ66" i="67"/>
  <c r="JP66" i="67"/>
  <c r="JL66" i="67"/>
  <c r="JH66" i="67"/>
  <c r="JD66" i="67"/>
  <c r="JU66" i="67"/>
  <c r="LG66" i="67"/>
  <c r="LC66" i="67"/>
  <c r="KY66" i="67"/>
  <c r="KU66" i="67"/>
  <c r="KQ66" i="67"/>
  <c r="KM66" i="67"/>
  <c r="KH66" i="67"/>
  <c r="KD66" i="67"/>
  <c r="JV66" i="67"/>
  <c r="LH66" i="67"/>
  <c r="LD66" i="67"/>
  <c r="KZ66" i="67"/>
  <c r="KV66" i="67"/>
  <c r="KR66" i="67"/>
  <c r="KI66" i="67"/>
  <c r="KE66" i="67"/>
  <c r="JY66" i="67"/>
  <c r="LQ66" i="67"/>
  <c r="ME66" i="67"/>
  <c r="MA66" i="67"/>
  <c r="LW66" i="67"/>
  <c r="JZ66" i="67"/>
  <c r="LR66" i="67"/>
  <c r="MD66" i="67"/>
  <c r="LZ66" i="67"/>
  <c r="LV66" i="67"/>
  <c r="MH66" i="67"/>
  <c r="NB66" i="67"/>
  <c r="MX66" i="67"/>
  <c r="MT66" i="67"/>
  <c r="MP66" i="67"/>
  <c r="ML66" i="67"/>
  <c r="NI66" i="67"/>
  <c r="NE66" i="67"/>
  <c r="MY66" i="67"/>
  <c r="MU66" i="67"/>
  <c r="MQ66" i="67"/>
  <c r="MM66" i="67"/>
  <c r="MI66" i="67"/>
  <c r="NH66" i="67"/>
  <c r="H66" i="67"/>
  <c r="E92" i="67"/>
  <c r="E91" i="67"/>
  <c r="AX117" i="67"/>
  <c r="AP117" i="67"/>
  <c r="AH117" i="67"/>
  <c r="Z117" i="67"/>
  <c r="R117" i="67"/>
  <c r="BE117" i="67"/>
  <c r="BY117" i="67"/>
  <c r="BQ117" i="67"/>
  <c r="BI117" i="67"/>
  <c r="BA117" i="67"/>
  <c r="AS117" i="67"/>
  <c r="AK117" i="67"/>
  <c r="AC117" i="67"/>
  <c r="U117" i="67"/>
  <c r="M117" i="67"/>
  <c r="CF117" i="67"/>
  <c r="CB117" i="67"/>
  <c r="BT117" i="67"/>
  <c r="BL117" i="67"/>
  <c r="CH117" i="67"/>
  <c r="CU117" i="67"/>
  <c r="CN117" i="67"/>
  <c r="DR117" i="67"/>
  <c r="DJ117" i="67"/>
  <c r="DB117" i="67"/>
  <c r="EZ117" i="67"/>
  <c r="ER117" i="67"/>
  <c r="EJ117" i="67"/>
  <c r="FO117" i="67"/>
  <c r="FG117" i="67"/>
  <c r="CV117" i="67"/>
  <c r="CO117" i="67"/>
  <c r="DQ117" i="67"/>
  <c r="DI117" i="67"/>
  <c r="DA117" i="67"/>
  <c r="FC117" i="67"/>
  <c r="EU117" i="67"/>
  <c r="EM117" i="67"/>
  <c r="EE117" i="67"/>
  <c r="FL117" i="67"/>
  <c r="GK117" i="67"/>
  <c r="GC117" i="67"/>
  <c r="HA117" i="67"/>
  <c r="HU117" i="67"/>
  <c r="HM117" i="67"/>
  <c r="GL117" i="67"/>
  <c r="GD117" i="67"/>
  <c r="GX117" i="67"/>
  <c r="HN117" i="67"/>
  <c r="HW117" i="67"/>
  <c r="HY117" i="67"/>
  <c r="IV117" i="67"/>
  <c r="IN117" i="67"/>
  <c r="IZ117" i="67"/>
  <c r="JM117" i="67"/>
  <c r="JE117" i="67"/>
  <c r="JU117" i="67"/>
  <c r="IU117" i="67"/>
  <c r="IH117" i="67"/>
  <c r="LE117" i="67"/>
  <c r="KW117" i="67"/>
  <c r="KO117" i="67"/>
  <c r="KF117" i="67"/>
  <c r="JV117" i="67"/>
  <c r="LD117" i="67"/>
  <c r="KV117" i="67"/>
  <c r="KE117" i="67"/>
  <c r="LQ117" i="67"/>
  <c r="BB117" i="67"/>
  <c r="AT117" i="67"/>
  <c r="AL117" i="67"/>
  <c r="AD117" i="67"/>
  <c r="V117" i="67"/>
  <c r="N117" i="67"/>
  <c r="CC117" i="67"/>
  <c r="BU117" i="67"/>
  <c r="BM117" i="67"/>
  <c r="I117" i="67"/>
  <c r="AW117" i="67"/>
  <c r="AO117" i="67"/>
  <c r="AG117" i="67"/>
  <c r="Y117" i="67"/>
  <c r="Q117" i="67"/>
  <c r="BX117" i="67"/>
  <c r="BP117" i="67"/>
  <c r="BH117" i="67"/>
  <c r="CR117" i="67"/>
  <c r="CJ117" i="67"/>
  <c r="DN117" i="67"/>
  <c r="DF117" i="67"/>
  <c r="EA117" i="67"/>
  <c r="FD117" i="67"/>
  <c r="EV117" i="67"/>
  <c r="EN117" i="67"/>
  <c r="EF117" i="67"/>
  <c r="FS117" i="67"/>
  <c r="FK117" i="67"/>
  <c r="CS117" i="67"/>
  <c r="CK117" i="67"/>
  <c r="DU117" i="67"/>
  <c r="DM117" i="67"/>
  <c r="DE117" i="67"/>
  <c r="DX117" i="67"/>
  <c r="EY117" i="67"/>
  <c r="EQ117" i="67"/>
  <c r="EI117" i="67"/>
  <c r="FP117" i="67"/>
  <c r="FH117" i="67"/>
  <c r="GO117" i="67"/>
  <c r="GG117" i="67"/>
  <c r="FY117" i="67"/>
  <c r="GW117" i="67"/>
  <c r="HQ117" i="67"/>
  <c r="HI117" i="67"/>
  <c r="IB117" i="67"/>
  <c r="FX117" i="67"/>
  <c r="GP117" i="67"/>
  <c r="GH117" i="67"/>
  <c r="FZ117" i="67"/>
  <c r="HB117" i="67"/>
  <c r="HF117" i="67"/>
  <c r="HR117" i="67"/>
  <c r="HJ117" i="67"/>
  <c r="ID117" i="67"/>
  <c r="IC117" i="67"/>
  <c r="IW117" i="67"/>
  <c r="IR117" i="67"/>
  <c r="IK117" i="67"/>
  <c r="JQ117" i="67"/>
  <c r="JI117" i="67"/>
  <c r="IQ117" i="67"/>
  <c r="IL117" i="67"/>
  <c r="JP117" i="67"/>
  <c r="JL117" i="67"/>
  <c r="JH117" i="67"/>
  <c r="JD117" i="67"/>
  <c r="LI117" i="67"/>
  <c r="LA117" i="67"/>
  <c r="KS117" i="67"/>
  <c r="KK117" i="67"/>
  <c r="KA117" i="67"/>
  <c r="LH117" i="67"/>
  <c r="KZ117" i="67"/>
  <c r="KR117" i="67"/>
  <c r="KI117" i="67"/>
  <c r="JZ117" i="67"/>
  <c r="MC117" i="67"/>
  <c r="LU117" i="67"/>
  <c r="LR117" i="67"/>
  <c r="MF117" i="67"/>
  <c r="LX117" i="67"/>
  <c r="MV117" i="67"/>
  <c r="MN117" i="67"/>
  <c r="NH117" i="67"/>
  <c r="MW117" i="67"/>
  <c r="MO117" i="67"/>
  <c r="NI117" i="67"/>
  <c r="LY117" i="67"/>
  <c r="MB117" i="67"/>
  <c r="MH117" i="67"/>
  <c r="MZ117" i="67"/>
  <c r="MR117" i="67"/>
  <c r="MJ117" i="67"/>
  <c r="NA117" i="67"/>
  <c r="MS117" i="67"/>
  <c r="MK117" i="67"/>
  <c r="NE117" i="67"/>
  <c r="AZ117" i="67"/>
  <c r="AR117" i="67"/>
  <c r="AJ117" i="67"/>
  <c r="AB117" i="67"/>
  <c r="T117" i="67"/>
  <c r="L117" i="67"/>
  <c r="CA117" i="67"/>
  <c r="BS117" i="67"/>
  <c r="BK117" i="67"/>
  <c r="BC117" i="67"/>
  <c r="AU117" i="67"/>
  <c r="AM117" i="67"/>
  <c r="AE117" i="67"/>
  <c r="W117" i="67"/>
  <c r="O117" i="67"/>
  <c r="CD117" i="67"/>
  <c r="BV117" i="67"/>
  <c r="BN117" i="67"/>
  <c r="BF117" i="67"/>
  <c r="CL117" i="67"/>
  <c r="DT117" i="67"/>
  <c r="DL117" i="67"/>
  <c r="DD117" i="67"/>
  <c r="DY117" i="67"/>
  <c r="EX117" i="67"/>
  <c r="EP117" i="67"/>
  <c r="EH117" i="67"/>
  <c r="FQ117" i="67"/>
  <c r="FI117" i="67"/>
  <c r="CT117" i="67"/>
  <c r="CM117" i="67"/>
  <c r="DS117" i="67"/>
  <c r="DK117" i="67"/>
  <c r="DC117" i="67"/>
  <c r="EC117" i="67"/>
  <c r="EW117" i="67"/>
  <c r="EO117" i="67"/>
  <c r="EG117" i="67"/>
  <c r="FR117" i="67"/>
  <c r="FJ117" i="67"/>
  <c r="GM117" i="67"/>
  <c r="GE117" i="67"/>
  <c r="HC117" i="67"/>
  <c r="GU117" i="67"/>
  <c r="HO117" i="67"/>
  <c r="HG117" i="67"/>
  <c r="HX117" i="67"/>
  <c r="GR117" i="67"/>
  <c r="GJ117" i="67"/>
  <c r="GB117" i="67"/>
  <c r="GV117" i="67"/>
  <c r="HT117" i="67"/>
  <c r="HL117" i="67"/>
  <c r="HZ117" i="67"/>
  <c r="IA117" i="67"/>
  <c r="IP117" i="67"/>
  <c r="IM117" i="67"/>
  <c r="JO117" i="67"/>
  <c r="JG117" i="67"/>
  <c r="IX117" i="67"/>
  <c r="IS117" i="67"/>
  <c r="IJ117" i="67"/>
  <c r="LG117" i="67"/>
  <c r="KY117" i="67"/>
  <c r="KQ117" i="67"/>
  <c r="KH117" i="67"/>
  <c r="JY117" i="67"/>
  <c r="LF117" i="67"/>
  <c r="KX117" i="67"/>
  <c r="KP117" i="67"/>
  <c r="KG117" i="67"/>
  <c r="JX117" i="67"/>
  <c r="MA117" i="67"/>
  <c r="LZ117" i="67"/>
  <c r="NB117" i="67"/>
  <c r="MT117" i="67"/>
  <c r="ML117" i="67"/>
  <c r="MU117" i="67"/>
  <c r="MM117" i="67"/>
  <c r="NG117" i="67"/>
  <c r="H117" i="67"/>
  <c r="J117" i="67"/>
  <c r="AV117" i="67"/>
  <c r="AN117" i="67"/>
  <c r="AF117" i="67"/>
  <c r="X117" i="67"/>
  <c r="P117" i="67"/>
  <c r="CE117" i="67"/>
  <c r="BW117" i="67"/>
  <c r="BO117" i="67"/>
  <c r="BG117" i="67"/>
  <c r="AY117" i="67"/>
  <c r="AQ117" i="67"/>
  <c r="AI117" i="67"/>
  <c r="AA117" i="67"/>
  <c r="S117" i="67"/>
  <c r="K117" i="67"/>
  <c r="BZ117" i="67"/>
  <c r="BR117" i="67"/>
  <c r="BJ117" i="67"/>
  <c r="CW117" i="67"/>
  <c r="CP117" i="67"/>
  <c r="CZ117" i="67"/>
  <c r="DP117" i="67"/>
  <c r="DH117" i="67"/>
  <c r="DW117" i="67"/>
  <c r="FB117" i="67"/>
  <c r="ET117" i="67"/>
  <c r="EL117" i="67"/>
  <c r="ED117" i="67"/>
  <c r="FM117" i="67"/>
  <c r="CX117" i="67"/>
  <c r="CQ117" i="67"/>
  <c r="CI117" i="67"/>
  <c r="DO117" i="67"/>
  <c r="DG117" i="67"/>
  <c r="DZ117" i="67"/>
  <c r="FA117" i="67"/>
  <c r="ES117" i="67"/>
  <c r="EK117" i="67"/>
  <c r="FF117" i="67"/>
  <c r="FN117" i="67"/>
  <c r="GQ117" i="67"/>
  <c r="GI117" i="67"/>
  <c r="GA117" i="67"/>
  <c r="GY117" i="67"/>
  <c r="HS117" i="67"/>
  <c r="HK117" i="67"/>
  <c r="GN117" i="67"/>
  <c r="GF117" i="67"/>
  <c r="GT117" i="67"/>
  <c r="GZ117" i="67"/>
  <c r="HP117" i="67"/>
  <c r="HH117" i="67"/>
  <c r="IE117" i="67"/>
  <c r="IG117" i="67"/>
  <c r="IT117" i="67"/>
  <c r="II117" i="67"/>
  <c r="JS117" i="67"/>
  <c r="JK117" i="67"/>
  <c r="JC117" i="67"/>
  <c r="IO117" i="67"/>
  <c r="JR117" i="67"/>
  <c r="JN117" i="67"/>
  <c r="JJ117" i="67"/>
  <c r="JF117" i="67"/>
  <c r="JA117" i="67"/>
  <c r="LC117" i="67"/>
  <c r="KU117" i="67"/>
  <c r="KM117" i="67"/>
  <c r="KD117" i="67"/>
  <c r="LJ117" i="67"/>
  <c r="LB117" i="67"/>
  <c r="KT117" i="67"/>
  <c r="KL117" i="67"/>
  <c r="KB117" i="67"/>
  <c r="LO117" i="67"/>
  <c r="ME117" i="67"/>
  <c r="LW117" i="67"/>
  <c r="LN117" i="67"/>
  <c r="LP117" i="67"/>
  <c r="LT117" i="67"/>
  <c r="MD117" i="67"/>
  <c r="LV117" i="67"/>
  <c r="MX117" i="67"/>
  <c r="MP117" i="67"/>
  <c r="ND117" i="67"/>
  <c r="NF117" i="67"/>
  <c r="MY117" i="67"/>
  <c r="MQ117" i="67"/>
  <c r="MI117" i="67"/>
  <c r="AX125" i="67"/>
  <c r="AP125" i="67"/>
  <c r="AH125" i="67"/>
  <c r="Z125" i="67"/>
  <c r="R125" i="67"/>
  <c r="BE125" i="67"/>
  <c r="BY125" i="67"/>
  <c r="BQ125" i="67"/>
  <c r="BI125" i="67"/>
  <c r="BA125" i="67"/>
  <c r="AS125" i="67"/>
  <c r="AK125" i="67"/>
  <c r="AC125" i="67"/>
  <c r="U125" i="67"/>
  <c r="M125" i="67"/>
  <c r="CF125" i="67"/>
  <c r="CB125" i="67"/>
  <c r="BT125" i="67"/>
  <c r="BL125" i="67"/>
  <c r="CH125" i="67"/>
  <c r="CU125" i="67"/>
  <c r="CN125" i="67"/>
  <c r="DR125" i="67"/>
  <c r="DJ125" i="67"/>
  <c r="DB125" i="67"/>
  <c r="EZ125" i="67"/>
  <c r="ER125" i="67"/>
  <c r="EJ125" i="67"/>
  <c r="FO125" i="67"/>
  <c r="FG125" i="67"/>
  <c r="CV125" i="67"/>
  <c r="CO125" i="67"/>
  <c r="DQ125" i="67"/>
  <c r="DI125" i="67"/>
  <c r="DA125" i="67"/>
  <c r="FC125" i="67"/>
  <c r="EU125" i="67"/>
  <c r="EM125" i="67"/>
  <c r="EE125" i="67"/>
  <c r="FL125" i="67"/>
  <c r="GK125" i="67"/>
  <c r="GC125" i="67"/>
  <c r="HA125" i="67"/>
  <c r="HU125" i="67"/>
  <c r="HM125" i="67"/>
  <c r="GL125" i="67"/>
  <c r="GD125" i="67"/>
  <c r="GX125" i="67"/>
  <c r="HN125" i="67"/>
  <c r="HW125" i="67"/>
  <c r="HY125" i="67"/>
  <c r="IV125" i="67"/>
  <c r="IN125" i="67"/>
  <c r="IZ125" i="67"/>
  <c r="JM125" i="67"/>
  <c r="JE125" i="67"/>
  <c r="JU125" i="67"/>
  <c r="IU125" i="67"/>
  <c r="IH125" i="67"/>
  <c r="LE125" i="67"/>
  <c r="KW125" i="67"/>
  <c r="KO125" i="67"/>
  <c r="KF125" i="67"/>
  <c r="JV125" i="67"/>
  <c r="LD125" i="67"/>
  <c r="KV125" i="67"/>
  <c r="KE125" i="67"/>
  <c r="LQ125" i="67"/>
  <c r="BB125" i="67"/>
  <c r="AT125" i="67"/>
  <c r="AL125" i="67"/>
  <c r="AD125" i="67"/>
  <c r="V125" i="67"/>
  <c r="N125" i="67"/>
  <c r="CC125" i="67"/>
  <c r="BU125" i="67"/>
  <c r="BM125" i="67"/>
  <c r="I125" i="67"/>
  <c r="AW125" i="67"/>
  <c r="AO125" i="67"/>
  <c r="AG125" i="67"/>
  <c r="Y125" i="67"/>
  <c r="Q125" i="67"/>
  <c r="BX125" i="67"/>
  <c r="BP125" i="67"/>
  <c r="BH125" i="67"/>
  <c r="CR125" i="67"/>
  <c r="CJ125" i="67"/>
  <c r="DN125" i="67"/>
  <c r="DF125" i="67"/>
  <c r="EA125" i="67"/>
  <c r="FD125" i="67"/>
  <c r="EV125" i="67"/>
  <c r="EN125" i="67"/>
  <c r="EF125" i="67"/>
  <c r="FS125" i="67"/>
  <c r="FK125" i="67"/>
  <c r="CS125" i="67"/>
  <c r="CK125" i="67"/>
  <c r="DU125" i="67"/>
  <c r="DM125" i="67"/>
  <c r="DE125" i="67"/>
  <c r="DX125" i="67"/>
  <c r="EY125" i="67"/>
  <c r="EQ125" i="67"/>
  <c r="EI125" i="67"/>
  <c r="FP125" i="67"/>
  <c r="FH125" i="67"/>
  <c r="GO125" i="67"/>
  <c r="GG125" i="67"/>
  <c r="FY125" i="67"/>
  <c r="GW125" i="67"/>
  <c r="HQ125" i="67"/>
  <c r="HI125" i="67"/>
  <c r="IB125" i="67"/>
  <c r="FX125" i="67"/>
  <c r="GP125" i="67"/>
  <c r="GH125" i="67"/>
  <c r="FZ125" i="67"/>
  <c r="HB125" i="67"/>
  <c r="HF125" i="67"/>
  <c r="HR125" i="67"/>
  <c r="HJ125" i="67"/>
  <c r="ID125" i="67"/>
  <c r="IC125" i="67"/>
  <c r="IW125" i="67"/>
  <c r="IR125" i="67"/>
  <c r="IK125" i="67"/>
  <c r="JQ125" i="67"/>
  <c r="JI125" i="67"/>
  <c r="IQ125" i="67"/>
  <c r="IL125" i="67"/>
  <c r="JP125" i="67"/>
  <c r="JL125" i="67"/>
  <c r="JH125" i="67"/>
  <c r="JD125" i="67"/>
  <c r="LI125" i="67"/>
  <c r="LA125" i="67"/>
  <c r="KS125" i="67"/>
  <c r="KK125" i="67"/>
  <c r="KA125" i="67"/>
  <c r="LH125" i="67"/>
  <c r="KZ125" i="67"/>
  <c r="KR125" i="67"/>
  <c r="KI125" i="67"/>
  <c r="JZ125" i="67"/>
  <c r="MC125" i="67"/>
  <c r="LU125" i="67"/>
  <c r="LR125" i="67"/>
  <c r="MF125" i="67"/>
  <c r="LX125" i="67"/>
  <c r="MV125" i="67"/>
  <c r="MN125" i="67"/>
  <c r="NH125" i="67"/>
  <c r="MW125" i="67"/>
  <c r="MO125" i="67"/>
  <c r="NI125" i="67"/>
  <c r="LY125" i="67"/>
  <c r="MB125" i="67"/>
  <c r="MH125" i="67"/>
  <c r="MZ125" i="67"/>
  <c r="MR125" i="67"/>
  <c r="MJ125" i="67"/>
  <c r="NA125" i="67"/>
  <c r="MS125" i="67"/>
  <c r="MK125" i="67"/>
  <c r="NE125" i="67"/>
  <c r="AZ125" i="67"/>
  <c r="AR125" i="67"/>
  <c r="AJ125" i="67"/>
  <c r="AB125" i="67"/>
  <c r="T125" i="67"/>
  <c r="L125" i="67"/>
  <c r="CA125" i="67"/>
  <c r="BS125" i="67"/>
  <c r="BK125" i="67"/>
  <c r="BC125" i="67"/>
  <c r="AU125" i="67"/>
  <c r="AM125" i="67"/>
  <c r="AE125" i="67"/>
  <c r="W125" i="67"/>
  <c r="O125" i="67"/>
  <c r="CD125" i="67"/>
  <c r="BV125" i="67"/>
  <c r="BN125" i="67"/>
  <c r="BF125" i="67"/>
  <c r="CL125" i="67"/>
  <c r="DT125" i="67"/>
  <c r="DL125" i="67"/>
  <c r="DD125" i="67"/>
  <c r="DY125" i="67"/>
  <c r="EX125" i="67"/>
  <c r="EP125" i="67"/>
  <c r="EH125" i="67"/>
  <c r="FQ125" i="67"/>
  <c r="FI125" i="67"/>
  <c r="CT125" i="67"/>
  <c r="CM125" i="67"/>
  <c r="DS125" i="67"/>
  <c r="DK125" i="67"/>
  <c r="DC125" i="67"/>
  <c r="EC125" i="67"/>
  <c r="EW125" i="67"/>
  <c r="EO125" i="67"/>
  <c r="EG125" i="67"/>
  <c r="FR125" i="67"/>
  <c r="FJ125" i="67"/>
  <c r="GM125" i="67"/>
  <c r="GE125" i="67"/>
  <c r="HC125" i="67"/>
  <c r="GU125" i="67"/>
  <c r="HO125" i="67"/>
  <c r="HG125" i="67"/>
  <c r="HX125" i="67"/>
  <c r="GR125" i="67"/>
  <c r="GJ125" i="67"/>
  <c r="GB125" i="67"/>
  <c r="GV125" i="67"/>
  <c r="HT125" i="67"/>
  <c r="HL125" i="67"/>
  <c r="HZ125" i="67"/>
  <c r="IA125" i="67"/>
  <c r="IP125" i="67"/>
  <c r="IM125" i="67"/>
  <c r="JO125" i="67"/>
  <c r="JG125" i="67"/>
  <c r="IX125" i="67"/>
  <c r="IS125" i="67"/>
  <c r="IJ125" i="67"/>
  <c r="JN125" i="67"/>
  <c r="JF125" i="67"/>
  <c r="LG125" i="67"/>
  <c r="KY125" i="67"/>
  <c r="KQ125" i="67"/>
  <c r="KH125" i="67"/>
  <c r="JY125" i="67"/>
  <c r="LF125" i="67"/>
  <c r="KX125" i="67"/>
  <c r="KP125" i="67"/>
  <c r="KG125" i="67"/>
  <c r="JX125" i="67"/>
  <c r="MA125" i="67"/>
  <c r="LZ125" i="67"/>
  <c r="NB125" i="67"/>
  <c r="MT125" i="67"/>
  <c r="ML125" i="67"/>
  <c r="MU125" i="67"/>
  <c r="MM125" i="67"/>
  <c r="NG125" i="67"/>
  <c r="H125" i="67"/>
  <c r="J125" i="67"/>
  <c r="AV125" i="67"/>
  <c r="AN125" i="67"/>
  <c r="AF125" i="67"/>
  <c r="X125" i="67"/>
  <c r="P125" i="67"/>
  <c r="CE125" i="67"/>
  <c r="BW125" i="67"/>
  <c r="BO125" i="67"/>
  <c r="BG125" i="67"/>
  <c r="AY125" i="67"/>
  <c r="AQ125" i="67"/>
  <c r="AI125" i="67"/>
  <c r="AA125" i="67"/>
  <c r="S125" i="67"/>
  <c r="K125" i="67"/>
  <c r="BZ125" i="67"/>
  <c r="BR125" i="67"/>
  <c r="BJ125" i="67"/>
  <c r="CW125" i="67"/>
  <c r="CP125" i="67"/>
  <c r="CZ125" i="67"/>
  <c r="DP125" i="67"/>
  <c r="DH125" i="67"/>
  <c r="DW125" i="67"/>
  <c r="FB125" i="67"/>
  <c r="ET125" i="67"/>
  <c r="EL125" i="67"/>
  <c r="ED125" i="67"/>
  <c r="FM125" i="67"/>
  <c r="CX125" i="67"/>
  <c r="CQ125" i="67"/>
  <c r="CI125" i="67"/>
  <c r="DO125" i="67"/>
  <c r="DG125" i="67"/>
  <c r="DZ125" i="67"/>
  <c r="FA125" i="67"/>
  <c r="ES125" i="67"/>
  <c r="EK125" i="67"/>
  <c r="FF125" i="67"/>
  <c r="FN125" i="67"/>
  <c r="GQ125" i="67"/>
  <c r="GI125" i="67"/>
  <c r="GA125" i="67"/>
  <c r="GY125" i="67"/>
  <c r="HS125" i="67"/>
  <c r="HK125" i="67"/>
  <c r="GN125" i="67"/>
  <c r="GF125" i="67"/>
  <c r="GT125" i="67"/>
  <c r="GZ125" i="67"/>
  <c r="HP125" i="67"/>
  <c r="HH125" i="67"/>
  <c r="IE125" i="67"/>
  <c r="IG125" i="67"/>
  <c r="IT125" i="67"/>
  <c r="II125" i="67"/>
  <c r="JS125" i="67"/>
  <c r="JK125" i="67"/>
  <c r="JC125" i="67"/>
  <c r="IO125" i="67"/>
  <c r="JR125" i="67"/>
  <c r="JJ125" i="67"/>
  <c r="JA125" i="67"/>
  <c r="LC125" i="67"/>
  <c r="KU125" i="67"/>
  <c r="KM125" i="67"/>
  <c r="KD125" i="67"/>
  <c r="LJ125" i="67"/>
  <c r="LB125" i="67"/>
  <c r="KT125" i="67"/>
  <c r="KL125" i="67"/>
  <c r="KB125" i="67"/>
  <c r="LO125" i="67"/>
  <c r="ME125" i="67"/>
  <c r="LW125" i="67"/>
  <c r="LN125" i="67"/>
  <c r="LP125" i="67"/>
  <c r="LT125" i="67"/>
  <c r="MD125" i="67"/>
  <c r="LV125" i="67"/>
  <c r="MX125" i="67"/>
  <c r="MP125" i="67"/>
  <c r="ND125" i="67"/>
  <c r="NF125" i="67"/>
  <c r="MY125" i="67"/>
  <c r="MQ125" i="67"/>
  <c r="MI125" i="67"/>
  <c r="BA130" i="67"/>
  <c r="AS130" i="67"/>
  <c r="AC130" i="67"/>
  <c r="Y130" i="67"/>
  <c r="U130" i="67"/>
  <c r="M130" i="67"/>
  <c r="CB130" i="67"/>
  <c r="BX130" i="67"/>
  <c r="BT130" i="67"/>
  <c r="BP130" i="67"/>
  <c r="BL130" i="67"/>
  <c r="BH130" i="67"/>
  <c r="FA130" i="67"/>
  <c r="ES130" i="67"/>
  <c r="EK130" i="67"/>
  <c r="DZ130" i="67"/>
  <c r="HA130" i="67"/>
  <c r="GW130" i="67"/>
  <c r="HU130" i="67"/>
  <c r="HQ130" i="67"/>
  <c r="HM130" i="67"/>
  <c r="HI130" i="67"/>
  <c r="ID130" i="67"/>
  <c r="IE130" i="67"/>
  <c r="IA130" i="67"/>
  <c r="IX130" i="67"/>
  <c r="IS130" i="67"/>
  <c r="IO130" i="67"/>
  <c r="IJ130" i="67"/>
  <c r="JS130" i="67"/>
  <c r="JO130" i="67"/>
  <c r="JK130" i="67"/>
  <c r="JG130" i="67"/>
  <c r="JC130" i="67"/>
  <c r="JR130" i="67"/>
  <c r="JN130" i="67"/>
  <c r="JJ130" i="67"/>
  <c r="JF130" i="67"/>
  <c r="JA130" i="67"/>
  <c r="MZ130" i="67"/>
  <c r="MV130" i="67"/>
  <c r="MR130" i="67"/>
  <c r="NA130" i="67"/>
  <c r="MW130" i="67"/>
  <c r="MS130" i="67"/>
  <c r="MO130" i="67"/>
  <c r="MK130" i="67"/>
  <c r="BC130" i="67"/>
  <c r="AU130" i="67"/>
  <c r="AI130" i="67"/>
  <c r="J130" i="67"/>
  <c r="AW130" i="67"/>
  <c r="AO130" i="67"/>
  <c r="AK130" i="67"/>
  <c r="AG130" i="67"/>
  <c r="Q130" i="67"/>
  <c r="CF130" i="67"/>
  <c r="BB130" i="67"/>
  <c r="AX130" i="67"/>
  <c r="AT130" i="67"/>
  <c r="AP130" i="67"/>
  <c r="AL130" i="67"/>
  <c r="AH130" i="67"/>
  <c r="AD130" i="67"/>
  <c r="Z130" i="67"/>
  <c r="V130" i="67"/>
  <c r="R130" i="67"/>
  <c r="N130" i="67"/>
  <c r="BE130" i="67"/>
  <c r="CC130" i="67"/>
  <c r="BY130" i="67"/>
  <c r="BU130" i="67"/>
  <c r="BQ130" i="67"/>
  <c r="BM130" i="67"/>
  <c r="BI130" i="67"/>
  <c r="CX130" i="67"/>
  <c r="CT130" i="67"/>
  <c r="CQ130" i="67"/>
  <c r="CM130" i="67"/>
  <c r="CI130" i="67"/>
  <c r="DT130" i="67"/>
  <c r="DP130" i="67"/>
  <c r="DL130" i="67"/>
  <c r="DH130" i="67"/>
  <c r="DD130" i="67"/>
  <c r="EA130" i="67"/>
  <c r="EC130" i="67"/>
  <c r="EW130" i="67"/>
  <c r="EO130" i="67"/>
  <c r="EG130" i="67"/>
  <c r="FF130" i="67"/>
  <c r="FQ130" i="67"/>
  <c r="FM130" i="67"/>
  <c r="FI130" i="67"/>
  <c r="CH130" i="67"/>
  <c r="CU130" i="67"/>
  <c r="CR130" i="67"/>
  <c r="CN130" i="67"/>
  <c r="CJ130" i="67"/>
  <c r="DU130" i="67"/>
  <c r="DQ130" i="67"/>
  <c r="DM130" i="67"/>
  <c r="DI130" i="67"/>
  <c r="DE130" i="67"/>
  <c r="DA130" i="67"/>
  <c r="FD130" i="67"/>
  <c r="EZ130" i="67"/>
  <c r="EV130" i="67"/>
  <c r="ER130" i="67"/>
  <c r="EN130" i="67"/>
  <c r="EJ130" i="67"/>
  <c r="EF130" i="67"/>
  <c r="FP130" i="67"/>
  <c r="FL130" i="67"/>
  <c r="FH130" i="67"/>
  <c r="GQ130" i="67"/>
  <c r="GM130" i="67"/>
  <c r="GI130" i="67"/>
  <c r="GE130" i="67"/>
  <c r="GA130" i="67"/>
  <c r="GT130" i="67"/>
  <c r="GZ130" i="67"/>
  <c r="GV130" i="67"/>
  <c r="HT130" i="67"/>
  <c r="HP130" i="67"/>
  <c r="HL130" i="67"/>
  <c r="HH130" i="67"/>
  <c r="IB130" i="67"/>
  <c r="IG130" i="67"/>
  <c r="GP130" i="67"/>
  <c r="GL130" i="67"/>
  <c r="GH130" i="67"/>
  <c r="GD130" i="67"/>
  <c r="FZ130" i="67"/>
  <c r="IT130" i="67"/>
  <c r="IP130" i="67"/>
  <c r="IM130" i="67"/>
  <c r="II130" i="67"/>
  <c r="LI130" i="67"/>
  <c r="LE130" i="67"/>
  <c r="LA130" i="67"/>
  <c r="KW130" i="67"/>
  <c r="KS130" i="67"/>
  <c r="KO130" i="67"/>
  <c r="KK130" i="67"/>
  <c r="KF130" i="67"/>
  <c r="KA130" i="67"/>
  <c r="LJ130" i="67"/>
  <c r="LF130" i="67"/>
  <c r="LB130" i="67"/>
  <c r="KX130" i="67"/>
  <c r="KT130" i="67"/>
  <c r="KP130" i="67"/>
  <c r="KL130" i="67"/>
  <c r="KG130" i="67"/>
  <c r="KB130" i="67"/>
  <c r="LN130" i="67"/>
  <c r="LO130" i="67"/>
  <c r="LT130" i="67"/>
  <c r="MC130" i="67"/>
  <c r="LY130" i="67"/>
  <c r="LU130" i="67"/>
  <c r="JX130" i="67"/>
  <c r="LP130" i="67"/>
  <c r="MF130" i="67"/>
  <c r="MB130" i="67"/>
  <c r="LX130" i="67"/>
  <c r="MN130" i="67"/>
  <c r="MJ130" i="67"/>
  <c r="NG130" i="67"/>
  <c r="ND130" i="67"/>
  <c r="NF130" i="67"/>
  <c r="AY130" i="67"/>
  <c r="AQ130" i="67"/>
  <c r="AM130" i="67"/>
  <c r="AE130" i="67"/>
  <c r="AA130" i="67"/>
  <c r="W130" i="67"/>
  <c r="S130" i="67"/>
  <c r="O130" i="67"/>
  <c r="K130" i="67"/>
  <c r="CD130" i="67"/>
  <c r="BZ130" i="67"/>
  <c r="BV130" i="67"/>
  <c r="BR130" i="67"/>
  <c r="BN130" i="67"/>
  <c r="BJ130" i="67"/>
  <c r="BF130" i="67"/>
  <c r="I130" i="67"/>
  <c r="AV130" i="67"/>
  <c r="AN130" i="67"/>
  <c r="AF130" i="67"/>
  <c r="AB130" i="67"/>
  <c r="T130" i="67"/>
  <c r="P130" i="67"/>
  <c r="CV130" i="67"/>
  <c r="CS130" i="67"/>
  <c r="CO130" i="67"/>
  <c r="CK130" i="67"/>
  <c r="FC130" i="67"/>
  <c r="EY130" i="67"/>
  <c r="EU130" i="67"/>
  <c r="EQ130" i="67"/>
  <c r="EM130" i="67"/>
  <c r="EI130" i="67"/>
  <c r="EE130" i="67"/>
  <c r="CW130" i="67"/>
  <c r="CP130" i="67"/>
  <c r="CL130" i="67"/>
  <c r="CZ130" i="67"/>
  <c r="DW130" i="67"/>
  <c r="DX130" i="67"/>
  <c r="FB130" i="67"/>
  <c r="ET130" i="67"/>
  <c r="EL130" i="67"/>
  <c r="EH130" i="67"/>
  <c r="ED130" i="67"/>
  <c r="FR130" i="67"/>
  <c r="FN130" i="67"/>
  <c r="FJ130" i="67"/>
  <c r="FX130" i="67"/>
  <c r="HB130" i="67"/>
  <c r="GX130" i="67"/>
  <c r="HF130" i="67"/>
  <c r="HR130" i="67"/>
  <c r="HN130" i="67"/>
  <c r="HJ130" i="67"/>
  <c r="HW130" i="67"/>
  <c r="HX130" i="67"/>
  <c r="GR130" i="67"/>
  <c r="GN130" i="67"/>
  <c r="GJ130" i="67"/>
  <c r="GF130" i="67"/>
  <c r="GB130" i="67"/>
  <c r="HC130" i="67"/>
  <c r="GY130" i="67"/>
  <c r="GU130" i="67"/>
  <c r="HS130" i="67"/>
  <c r="HO130" i="67"/>
  <c r="HK130" i="67"/>
  <c r="HG130" i="67"/>
  <c r="IC130" i="67"/>
  <c r="HY130" i="67"/>
  <c r="IU130" i="67"/>
  <c r="IQ130" i="67"/>
  <c r="IL130" i="67"/>
  <c r="IH130" i="67"/>
  <c r="JQ130" i="67"/>
  <c r="JM130" i="67"/>
  <c r="JI130" i="67"/>
  <c r="JE130" i="67"/>
  <c r="IZ130" i="67"/>
  <c r="JL130" i="67"/>
  <c r="JD130" i="67"/>
  <c r="JU130" i="67"/>
  <c r="JV130" i="67"/>
  <c r="ME130" i="67"/>
  <c r="MA130" i="67"/>
  <c r="LW130" i="67"/>
  <c r="LR130" i="67"/>
  <c r="MH130" i="67"/>
  <c r="MY130" i="67"/>
  <c r="MU130" i="67"/>
  <c r="MQ130" i="67"/>
  <c r="NH130" i="67"/>
  <c r="AZ130" i="67"/>
  <c r="AR130" i="67"/>
  <c r="AJ130" i="67"/>
  <c r="X130" i="67"/>
  <c r="L130" i="67"/>
  <c r="CE130" i="67"/>
  <c r="CA130" i="67"/>
  <c r="BW130" i="67"/>
  <c r="BS130" i="67"/>
  <c r="BO130" i="67"/>
  <c r="BK130" i="67"/>
  <c r="BG130" i="67"/>
  <c r="DR130" i="67"/>
  <c r="DN130" i="67"/>
  <c r="DJ130" i="67"/>
  <c r="DF130" i="67"/>
  <c r="DB130" i="67"/>
  <c r="DY130" i="67"/>
  <c r="FS130" i="67"/>
  <c r="FO130" i="67"/>
  <c r="FK130" i="67"/>
  <c r="FG130" i="67"/>
  <c r="DS130" i="67"/>
  <c r="DO130" i="67"/>
  <c r="DK130" i="67"/>
  <c r="DG130" i="67"/>
  <c r="DC130" i="67"/>
  <c r="EX130" i="67"/>
  <c r="EP130" i="67"/>
  <c r="GO130" i="67"/>
  <c r="GK130" i="67"/>
  <c r="GG130" i="67"/>
  <c r="GC130" i="67"/>
  <c r="FY130" i="67"/>
  <c r="HZ130" i="67"/>
  <c r="IW130" i="67"/>
  <c r="IV130" i="67"/>
  <c r="IR130" i="67"/>
  <c r="IN130" i="67"/>
  <c r="IK130" i="67"/>
  <c r="JP130" i="67"/>
  <c r="JH130" i="67"/>
  <c r="LG130" i="67"/>
  <c r="LC130" i="67"/>
  <c r="KY130" i="67"/>
  <c r="KU130" i="67"/>
  <c r="KQ130" i="67"/>
  <c r="KM130" i="67"/>
  <c r="KH130" i="67"/>
  <c r="KD130" i="67"/>
  <c r="LH130" i="67"/>
  <c r="LD130" i="67"/>
  <c r="KZ130" i="67"/>
  <c r="KV130" i="67"/>
  <c r="KR130" i="67"/>
  <c r="KI130" i="67"/>
  <c r="KE130" i="67"/>
  <c r="JY130" i="67"/>
  <c r="LQ130" i="67"/>
  <c r="JZ130" i="67"/>
  <c r="MD130" i="67"/>
  <c r="LZ130" i="67"/>
  <c r="LV130" i="67"/>
  <c r="NB130" i="67"/>
  <c r="MX130" i="67"/>
  <c r="MT130" i="67"/>
  <c r="MP130" i="67"/>
  <c r="ML130" i="67"/>
  <c r="NI130" i="67"/>
  <c r="NE130" i="67"/>
  <c r="MM130" i="67"/>
  <c r="MI130" i="67"/>
  <c r="H130" i="67"/>
  <c r="BC138" i="67"/>
  <c r="AI138" i="67"/>
  <c r="J138" i="67"/>
  <c r="AK138" i="67"/>
  <c r="Q138" i="67"/>
  <c r="CF138" i="67"/>
  <c r="BB138" i="67"/>
  <c r="AX138" i="67"/>
  <c r="AT138" i="67"/>
  <c r="AP138" i="67"/>
  <c r="AL138" i="67"/>
  <c r="AH138" i="67"/>
  <c r="AD138" i="67"/>
  <c r="Z138" i="67"/>
  <c r="V138" i="67"/>
  <c r="R138" i="67"/>
  <c r="N138" i="67"/>
  <c r="BE138" i="67"/>
  <c r="CC138" i="67"/>
  <c r="BY138" i="67"/>
  <c r="BU138" i="67"/>
  <c r="BQ138" i="67"/>
  <c r="BM138" i="67"/>
  <c r="BI138" i="67"/>
  <c r="CX138" i="67"/>
  <c r="CT138" i="67"/>
  <c r="CQ138" i="67"/>
  <c r="CM138" i="67"/>
  <c r="CI138" i="67"/>
  <c r="DT138" i="67"/>
  <c r="DP138" i="67"/>
  <c r="DL138" i="67"/>
  <c r="DH138" i="67"/>
  <c r="DD138" i="67"/>
  <c r="EA138" i="67"/>
  <c r="EC138" i="67"/>
  <c r="EW138" i="67"/>
  <c r="EO138" i="67"/>
  <c r="EG138" i="67"/>
  <c r="FF138" i="67"/>
  <c r="FQ138" i="67"/>
  <c r="FM138" i="67"/>
  <c r="FI138" i="67"/>
  <c r="CH138" i="67"/>
  <c r="CU138" i="67"/>
  <c r="CR138" i="67"/>
  <c r="CN138" i="67"/>
  <c r="CJ138" i="67"/>
  <c r="DU138" i="67"/>
  <c r="DQ138" i="67"/>
  <c r="DM138" i="67"/>
  <c r="DI138" i="67"/>
  <c r="DE138" i="67"/>
  <c r="DA138" i="67"/>
  <c r="FD138" i="67"/>
  <c r="EZ138" i="67"/>
  <c r="EV138" i="67"/>
  <c r="ER138" i="67"/>
  <c r="EN138" i="67"/>
  <c r="EJ138" i="67"/>
  <c r="EF138" i="67"/>
  <c r="FP138" i="67"/>
  <c r="FL138" i="67"/>
  <c r="FH138" i="67"/>
  <c r="GQ138" i="67"/>
  <c r="GM138" i="67"/>
  <c r="GI138" i="67"/>
  <c r="GE138" i="67"/>
  <c r="GA138" i="67"/>
  <c r="GT138" i="67"/>
  <c r="GZ138" i="67"/>
  <c r="GV138" i="67"/>
  <c r="HT138" i="67"/>
  <c r="HP138" i="67"/>
  <c r="HL138" i="67"/>
  <c r="HH138" i="67"/>
  <c r="IB138" i="67"/>
  <c r="IG138" i="67"/>
  <c r="GP138" i="67"/>
  <c r="GL138" i="67"/>
  <c r="GH138" i="67"/>
  <c r="GD138" i="67"/>
  <c r="FZ138" i="67"/>
  <c r="IT138" i="67"/>
  <c r="IP138" i="67"/>
  <c r="IM138" i="67"/>
  <c r="II138" i="67"/>
  <c r="LI138" i="67"/>
  <c r="LE138" i="67"/>
  <c r="LA138" i="67"/>
  <c r="KW138" i="67"/>
  <c r="KS138" i="67"/>
  <c r="KO138" i="67"/>
  <c r="KK138" i="67"/>
  <c r="KF138" i="67"/>
  <c r="KA138" i="67"/>
  <c r="LJ138" i="67"/>
  <c r="LF138" i="67"/>
  <c r="LB138" i="67"/>
  <c r="KX138" i="67"/>
  <c r="KT138" i="67"/>
  <c r="KP138" i="67"/>
  <c r="KL138" i="67"/>
  <c r="KG138" i="67"/>
  <c r="KB138" i="67"/>
  <c r="LN138" i="67"/>
  <c r="LO138" i="67"/>
  <c r="LT138" i="67"/>
  <c r="MC138" i="67"/>
  <c r="LY138" i="67"/>
  <c r="LU138" i="67"/>
  <c r="JX138" i="67"/>
  <c r="LP138" i="67"/>
  <c r="MF138" i="67"/>
  <c r="MB138" i="67"/>
  <c r="LX138" i="67"/>
  <c r="MN138" i="67"/>
  <c r="MJ138" i="67"/>
  <c r="NG138" i="67"/>
  <c r="ND138" i="67"/>
  <c r="NF138" i="67"/>
  <c r="AU138" i="67"/>
  <c r="BA138" i="67"/>
  <c r="AW138" i="67"/>
  <c r="AS138" i="67"/>
  <c r="AO138" i="67"/>
  <c r="AG138" i="67"/>
  <c r="AC138" i="67"/>
  <c r="Y138" i="67"/>
  <c r="U138" i="67"/>
  <c r="M138" i="67"/>
  <c r="CB138" i="67"/>
  <c r="BX138" i="67"/>
  <c r="BT138" i="67"/>
  <c r="BP138" i="67"/>
  <c r="BL138" i="67"/>
  <c r="BH138" i="67"/>
  <c r="FA138" i="67"/>
  <c r="ES138" i="67"/>
  <c r="EK138" i="67"/>
  <c r="DZ138" i="67"/>
  <c r="HA138" i="67"/>
  <c r="GW138" i="67"/>
  <c r="HU138" i="67"/>
  <c r="HQ138" i="67"/>
  <c r="HM138" i="67"/>
  <c r="HI138" i="67"/>
  <c r="ID138" i="67"/>
  <c r="IE138" i="67"/>
  <c r="IA138" i="67"/>
  <c r="IX138" i="67"/>
  <c r="IS138" i="67"/>
  <c r="IO138" i="67"/>
  <c r="IJ138" i="67"/>
  <c r="JS138" i="67"/>
  <c r="JO138" i="67"/>
  <c r="JK138" i="67"/>
  <c r="JG138" i="67"/>
  <c r="JC138" i="67"/>
  <c r="JR138" i="67"/>
  <c r="JN138" i="67"/>
  <c r="JJ138" i="67"/>
  <c r="JF138" i="67"/>
  <c r="JA138" i="67"/>
  <c r="MZ138" i="67"/>
  <c r="MV138" i="67"/>
  <c r="MR138" i="67"/>
  <c r="NA138" i="67"/>
  <c r="MW138" i="67"/>
  <c r="MS138" i="67"/>
  <c r="MO138" i="67"/>
  <c r="MK138" i="67"/>
  <c r="AY138" i="67"/>
  <c r="AA138" i="67"/>
  <c r="AZ138" i="67"/>
  <c r="AR138" i="67"/>
  <c r="AJ138" i="67"/>
  <c r="X138" i="67"/>
  <c r="L138" i="67"/>
  <c r="CE138" i="67"/>
  <c r="CA138" i="67"/>
  <c r="BW138" i="67"/>
  <c r="BS138" i="67"/>
  <c r="BO138" i="67"/>
  <c r="BK138" i="67"/>
  <c r="BG138" i="67"/>
  <c r="DR138" i="67"/>
  <c r="DN138" i="67"/>
  <c r="DJ138" i="67"/>
  <c r="DF138" i="67"/>
  <c r="DB138" i="67"/>
  <c r="DY138" i="67"/>
  <c r="FS138" i="67"/>
  <c r="FO138" i="67"/>
  <c r="FK138" i="67"/>
  <c r="FG138" i="67"/>
  <c r="DS138" i="67"/>
  <c r="DO138" i="67"/>
  <c r="DK138" i="67"/>
  <c r="DG138" i="67"/>
  <c r="DC138" i="67"/>
  <c r="EX138" i="67"/>
  <c r="EP138" i="67"/>
  <c r="GO138" i="67"/>
  <c r="GK138" i="67"/>
  <c r="GG138" i="67"/>
  <c r="GC138" i="67"/>
  <c r="FY138" i="67"/>
  <c r="HZ138" i="67"/>
  <c r="IW138" i="67"/>
  <c r="IV138" i="67"/>
  <c r="IR138" i="67"/>
  <c r="IN138" i="67"/>
  <c r="IK138" i="67"/>
  <c r="JP138" i="67"/>
  <c r="JH138" i="67"/>
  <c r="LG138" i="67"/>
  <c r="LC138" i="67"/>
  <c r="KY138" i="67"/>
  <c r="KU138" i="67"/>
  <c r="KQ138" i="67"/>
  <c r="KM138" i="67"/>
  <c r="KH138" i="67"/>
  <c r="KD138" i="67"/>
  <c r="LH138" i="67"/>
  <c r="LD138" i="67"/>
  <c r="KZ138" i="67"/>
  <c r="KV138" i="67"/>
  <c r="KR138" i="67"/>
  <c r="KI138" i="67"/>
  <c r="KE138" i="67"/>
  <c r="JY138" i="67"/>
  <c r="LQ138" i="67"/>
  <c r="JZ138" i="67"/>
  <c r="MD138" i="67"/>
  <c r="LZ138" i="67"/>
  <c r="LV138" i="67"/>
  <c r="NB138" i="67"/>
  <c r="MX138" i="67"/>
  <c r="MT138" i="67"/>
  <c r="MP138" i="67"/>
  <c r="ML138" i="67"/>
  <c r="NI138" i="67"/>
  <c r="NE138" i="67"/>
  <c r="MM138" i="67"/>
  <c r="MI138" i="67"/>
  <c r="AQ138" i="67"/>
  <c r="AM138" i="67"/>
  <c r="AE138" i="67"/>
  <c r="W138" i="67"/>
  <c r="S138" i="67"/>
  <c r="O138" i="67"/>
  <c r="K138" i="67"/>
  <c r="CD138" i="67"/>
  <c r="BZ138" i="67"/>
  <c r="BV138" i="67"/>
  <c r="BR138" i="67"/>
  <c r="BN138" i="67"/>
  <c r="BJ138" i="67"/>
  <c r="BF138" i="67"/>
  <c r="I138" i="67"/>
  <c r="AV138" i="67"/>
  <c r="AN138" i="67"/>
  <c r="AF138" i="67"/>
  <c r="AB138" i="67"/>
  <c r="T138" i="67"/>
  <c r="P138" i="67"/>
  <c r="CV138" i="67"/>
  <c r="CS138" i="67"/>
  <c r="CO138" i="67"/>
  <c r="CK138" i="67"/>
  <c r="FC138" i="67"/>
  <c r="EY138" i="67"/>
  <c r="EU138" i="67"/>
  <c r="EQ138" i="67"/>
  <c r="EM138" i="67"/>
  <c r="EI138" i="67"/>
  <c r="EE138" i="67"/>
  <c r="CW138" i="67"/>
  <c r="CP138" i="67"/>
  <c r="CL138" i="67"/>
  <c r="CZ138" i="67"/>
  <c r="DW138" i="67"/>
  <c r="DX138" i="67"/>
  <c r="FB138" i="67"/>
  <c r="ET138" i="67"/>
  <c r="EL138" i="67"/>
  <c r="EH138" i="67"/>
  <c r="ED138" i="67"/>
  <c r="FR138" i="67"/>
  <c r="FN138" i="67"/>
  <c r="FJ138" i="67"/>
  <c r="FX138" i="67"/>
  <c r="HB138" i="67"/>
  <c r="GX138" i="67"/>
  <c r="HF138" i="67"/>
  <c r="HR138" i="67"/>
  <c r="HN138" i="67"/>
  <c r="HJ138" i="67"/>
  <c r="HW138" i="67"/>
  <c r="HX138" i="67"/>
  <c r="GR138" i="67"/>
  <c r="GN138" i="67"/>
  <c r="GJ138" i="67"/>
  <c r="GF138" i="67"/>
  <c r="GB138" i="67"/>
  <c r="HC138" i="67"/>
  <c r="GY138" i="67"/>
  <c r="GU138" i="67"/>
  <c r="HS138" i="67"/>
  <c r="HO138" i="67"/>
  <c r="HK138" i="67"/>
  <c r="HG138" i="67"/>
  <c r="IC138" i="67"/>
  <c r="HY138" i="67"/>
  <c r="IU138" i="67"/>
  <c r="IQ138" i="67"/>
  <c r="IL138" i="67"/>
  <c r="IH138" i="67"/>
  <c r="JQ138" i="67"/>
  <c r="JM138" i="67"/>
  <c r="JI138" i="67"/>
  <c r="JE138" i="67"/>
  <c r="IZ138" i="67"/>
  <c r="JL138" i="67"/>
  <c r="JD138" i="67"/>
  <c r="JU138" i="67"/>
  <c r="JV138" i="67"/>
  <c r="ME138" i="67"/>
  <c r="MA138" i="67"/>
  <c r="LW138" i="67"/>
  <c r="LR138" i="67"/>
  <c r="MH138" i="67"/>
  <c r="MY138" i="67"/>
  <c r="MU138" i="67"/>
  <c r="MQ138" i="67"/>
  <c r="NH138" i="67"/>
  <c r="H138" i="67"/>
  <c r="J39" i="67"/>
  <c r="AW39" i="67"/>
  <c r="AO39" i="67"/>
  <c r="AG39" i="67"/>
  <c r="Y39" i="67"/>
  <c r="Q39" i="67"/>
  <c r="CF39" i="67"/>
  <c r="BX39" i="67"/>
  <c r="BP39" i="67"/>
  <c r="BH39" i="67"/>
  <c r="AX39" i="67"/>
  <c r="AP39" i="67"/>
  <c r="AH39" i="67"/>
  <c r="Z39" i="67"/>
  <c r="R39" i="67"/>
  <c r="BE39" i="67"/>
  <c r="BY39" i="67"/>
  <c r="BQ39" i="67"/>
  <c r="BI39" i="67"/>
  <c r="CT39" i="67"/>
  <c r="CM39" i="67"/>
  <c r="DT39" i="67"/>
  <c r="DL39" i="67"/>
  <c r="DD39" i="67"/>
  <c r="EC39" i="67"/>
  <c r="EW39" i="67"/>
  <c r="EO39" i="67"/>
  <c r="EG39" i="67"/>
  <c r="FQ39" i="67"/>
  <c r="FI39" i="67"/>
  <c r="CU39" i="67"/>
  <c r="CN39" i="67"/>
  <c r="DU39" i="67"/>
  <c r="DM39" i="67"/>
  <c r="DE39" i="67"/>
  <c r="DZ39" i="67"/>
  <c r="EZ39" i="67"/>
  <c r="ER39" i="67"/>
  <c r="EJ39" i="67"/>
  <c r="FL39" i="67"/>
  <c r="GQ39" i="67"/>
  <c r="GI39" i="67"/>
  <c r="GA39" i="67"/>
  <c r="GZ39" i="67"/>
  <c r="HT39" i="67"/>
  <c r="HL39" i="67"/>
  <c r="IB39" i="67"/>
  <c r="GP39" i="67"/>
  <c r="GH39" i="67"/>
  <c r="FZ39" i="67"/>
  <c r="GW39" i="67"/>
  <c r="HQ39" i="67"/>
  <c r="HI39" i="67"/>
  <c r="IE39" i="67"/>
  <c r="IX39" i="67"/>
  <c r="IS39" i="67"/>
  <c r="IJ39" i="67"/>
  <c r="JO39" i="67"/>
  <c r="JG39" i="67"/>
  <c r="IP39" i="67"/>
  <c r="II39" i="67"/>
  <c r="JN39" i="67"/>
  <c r="JF39" i="67"/>
  <c r="LI39" i="67"/>
  <c r="LA39" i="67"/>
  <c r="KS39" i="67"/>
  <c r="KK39" i="67"/>
  <c r="KA39" i="67"/>
  <c r="LH39" i="67"/>
  <c r="KZ39" i="67"/>
  <c r="KR39" i="67"/>
  <c r="KI39" i="67"/>
  <c r="JZ39" i="67"/>
  <c r="LO39" i="67"/>
  <c r="LT39" i="67"/>
  <c r="LY39" i="67"/>
  <c r="LR39" i="67"/>
  <c r="LZ39" i="67"/>
  <c r="NA39" i="67"/>
  <c r="MS39" i="67"/>
  <c r="MK39" i="67"/>
  <c r="MZ39" i="67"/>
  <c r="MR39" i="67"/>
  <c r="MJ39" i="67"/>
  <c r="ND39" i="67"/>
  <c r="AY39" i="67"/>
  <c r="AQ39" i="67"/>
  <c r="AI39" i="67"/>
  <c r="AA39" i="67"/>
  <c r="S39" i="67"/>
  <c r="K39" i="67"/>
  <c r="BZ39" i="67"/>
  <c r="BR39" i="67"/>
  <c r="BJ39" i="67"/>
  <c r="I39" i="67"/>
  <c r="AV39" i="67"/>
  <c r="AN39" i="67"/>
  <c r="AF39" i="67"/>
  <c r="X39" i="67"/>
  <c r="P39" i="67"/>
  <c r="CE39" i="67"/>
  <c r="BW39" i="67"/>
  <c r="BO39" i="67"/>
  <c r="BG39" i="67"/>
  <c r="CS39" i="67"/>
  <c r="CK39" i="67"/>
  <c r="DR39" i="67"/>
  <c r="DJ39" i="67"/>
  <c r="DB39" i="67"/>
  <c r="FC39" i="67"/>
  <c r="EU39" i="67"/>
  <c r="EM39" i="67"/>
  <c r="EE39" i="67"/>
  <c r="FO39" i="67"/>
  <c r="FG39" i="67"/>
  <c r="CL39" i="67"/>
  <c r="DS39" i="67"/>
  <c r="DK39" i="67"/>
  <c r="DC39" i="67"/>
  <c r="DX39" i="67"/>
  <c r="EX39" i="67"/>
  <c r="EP39" i="67"/>
  <c r="EH39" i="67"/>
  <c r="FR39" i="67"/>
  <c r="FJ39" i="67"/>
  <c r="GO39" i="67"/>
  <c r="GG39" i="67"/>
  <c r="FY39" i="67"/>
  <c r="GX39" i="67"/>
  <c r="HR39" i="67"/>
  <c r="HJ39" i="67"/>
  <c r="HX39" i="67"/>
  <c r="GN39" i="67"/>
  <c r="GF39" i="67"/>
  <c r="HC39" i="67"/>
  <c r="GU39" i="67"/>
  <c r="HO39" i="67"/>
  <c r="HG39" i="67"/>
  <c r="IC39" i="67"/>
  <c r="IQ39" i="67"/>
  <c r="IH39" i="67"/>
  <c r="JM39" i="67"/>
  <c r="JE39" i="67"/>
  <c r="IV39" i="67"/>
  <c r="IN39" i="67"/>
  <c r="IZ39" i="67"/>
  <c r="JL39" i="67"/>
  <c r="JD39" i="67"/>
  <c r="LG39" i="67"/>
  <c r="KY39" i="67"/>
  <c r="KQ39" i="67"/>
  <c r="KH39" i="67"/>
  <c r="JY39" i="67"/>
  <c r="LF39" i="67"/>
  <c r="KX39" i="67"/>
  <c r="KP39" i="67"/>
  <c r="KG39" i="67"/>
  <c r="JX39" i="67"/>
  <c r="ME39" i="67"/>
  <c r="LW39" i="67"/>
  <c r="LP39" i="67"/>
  <c r="MF39" i="67"/>
  <c r="LX39" i="67"/>
  <c r="MY39" i="67"/>
  <c r="MQ39" i="67"/>
  <c r="MI39" i="67"/>
  <c r="MX39" i="67"/>
  <c r="MP39" i="67"/>
  <c r="NI39" i="67"/>
  <c r="NH39" i="67"/>
  <c r="BA39" i="67"/>
  <c r="AS39" i="67"/>
  <c r="AK39" i="67"/>
  <c r="AC39" i="67"/>
  <c r="U39" i="67"/>
  <c r="M39" i="67"/>
  <c r="CB39" i="67"/>
  <c r="BT39" i="67"/>
  <c r="BL39" i="67"/>
  <c r="BB39" i="67"/>
  <c r="AT39" i="67"/>
  <c r="AL39" i="67"/>
  <c r="AD39" i="67"/>
  <c r="V39" i="67"/>
  <c r="N39" i="67"/>
  <c r="CC39" i="67"/>
  <c r="BU39" i="67"/>
  <c r="BM39" i="67"/>
  <c r="CX39" i="67"/>
  <c r="CQ39" i="67"/>
  <c r="CI39" i="67"/>
  <c r="DP39" i="67"/>
  <c r="DH39" i="67"/>
  <c r="EA39" i="67"/>
  <c r="FA39" i="67"/>
  <c r="ES39" i="67"/>
  <c r="EK39" i="67"/>
  <c r="FF39" i="67"/>
  <c r="FM39" i="67"/>
  <c r="CH39" i="67"/>
  <c r="CR39" i="67"/>
  <c r="CJ39" i="67"/>
  <c r="DQ39" i="67"/>
  <c r="DI39" i="67"/>
  <c r="DA39" i="67"/>
  <c r="FD39" i="67"/>
  <c r="EV39" i="67"/>
  <c r="EN39" i="67"/>
  <c r="EF39" i="67"/>
  <c r="FP39" i="67"/>
  <c r="FH39" i="67"/>
  <c r="GM39" i="67"/>
  <c r="GE39" i="67"/>
  <c r="GT39" i="67"/>
  <c r="GV39" i="67"/>
  <c r="HP39" i="67"/>
  <c r="HH39" i="67"/>
  <c r="IG39" i="67"/>
  <c r="GL39" i="67"/>
  <c r="GD39" i="67"/>
  <c r="HA39" i="67"/>
  <c r="HU39" i="67"/>
  <c r="HM39" i="67"/>
  <c r="ID39" i="67"/>
  <c r="IA39" i="67"/>
  <c r="IO39" i="67"/>
  <c r="JS39" i="67"/>
  <c r="JK39" i="67"/>
  <c r="JC39" i="67"/>
  <c r="IT39" i="67"/>
  <c r="IM39" i="67"/>
  <c r="JR39" i="67"/>
  <c r="JJ39" i="67"/>
  <c r="JA39" i="67"/>
  <c r="LE39" i="67"/>
  <c r="KW39" i="67"/>
  <c r="KO39" i="67"/>
  <c r="KF39" i="67"/>
  <c r="JV39" i="67"/>
  <c r="LD39" i="67"/>
  <c r="KV39" i="67"/>
  <c r="KE39" i="67"/>
  <c r="LN39" i="67"/>
  <c r="MC39" i="67"/>
  <c r="LU39" i="67"/>
  <c r="MD39" i="67"/>
  <c r="LV39" i="67"/>
  <c r="MW39" i="67"/>
  <c r="MO39" i="67"/>
  <c r="MV39" i="67"/>
  <c r="MN39" i="67"/>
  <c r="NG39" i="67"/>
  <c r="NF39" i="67"/>
  <c r="BC39" i="67"/>
  <c r="AU39" i="67"/>
  <c r="AM39" i="67"/>
  <c r="AE39" i="67"/>
  <c r="W39" i="67"/>
  <c r="O39" i="67"/>
  <c r="CD39" i="67"/>
  <c r="BV39" i="67"/>
  <c r="BN39" i="67"/>
  <c r="BF39" i="67"/>
  <c r="AZ39" i="67"/>
  <c r="AR39" i="67"/>
  <c r="AJ39" i="67"/>
  <c r="AB39" i="67"/>
  <c r="T39" i="67"/>
  <c r="L39" i="67"/>
  <c r="CA39" i="67"/>
  <c r="BS39" i="67"/>
  <c r="BK39" i="67"/>
  <c r="CV39" i="67"/>
  <c r="CO39" i="67"/>
  <c r="DN39" i="67"/>
  <c r="DF39" i="67"/>
  <c r="DY39" i="67"/>
  <c r="EY39" i="67"/>
  <c r="EQ39" i="67"/>
  <c r="EI39" i="67"/>
  <c r="FS39" i="67"/>
  <c r="FK39" i="67"/>
  <c r="CW39" i="67"/>
  <c r="CP39" i="67"/>
  <c r="CZ39" i="67"/>
  <c r="DO39" i="67"/>
  <c r="DG39" i="67"/>
  <c r="DW39" i="67"/>
  <c r="FB39" i="67"/>
  <c r="ET39" i="67"/>
  <c r="EL39" i="67"/>
  <c r="ED39" i="67"/>
  <c r="FN39" i="67"/>
  <c r="FX39" i="67"/>
  <c r="GK39" i="67"/>
  <c r="GC39" i="67"/>
  <c r="HB39" i="67"/>
  <c r="HF39" i="67"/>
  <c r="HN39" i="67"/>
  <c r="HW39" i="67"/>
  <c r="GR39" i="67"/>
  <c r="GJ39" i="67"/>
  <c r="GB39" i="67"/>
  <c r="GY39" i="67"/>
  <c r="HS39" i="67"/>
  <c r="HK39" i="67"/>
  <c r="HZ39" i="67"/>
  <c r="HY39" i="67"/>
  <c r="IU39" i="67"/>
  <c r="IL39" i="67"/>
  <c r="JQ39" i="67"/>
  <c r="JI39" i="67"/>
  <c r="IW39" i="67"/>
  <c r="IR39" i="67"/>
  <c r="IK39" i="67"/>
  <c r="JP39" i="67"/>
  <c r="JH39" i="67"/>
  <c r="JU39" i="67"/>
  <c r="LC39" i="67"/>
  <c r="KU39" i="67"/>
  <c r="KM39" i="67"/>
  <c r="KD39" i="67"/>
  <c r="LJ39" i="67"/>
  <c r="LB39" i="67"/>
  <c r="KT39" i="67"/>
  <c r="KL39" i="67"/>
  <c r="KB39" i="67"/>
  <c r="LQ39" i="67"/>
  <c r="MA39" i="67"/>
  <c r="MB39" i="67"/>
  <c r="MH39" i="67"/>
  <c r="MU39" i="67"/>
  <c r="MM39" i="67"/>
  <c r="NB39" i="67"/>
  <c r="MT39" i="67"/>
  <c r="ML39" i="67"/>
  <c r="NE39" i="67"/>
  <c r="H39" i="67"/>
  <c r="AZ56" i="67"/>
  <c r="AV56" i="67"/>
  <c r="AR56" i="67"/>
  <c r="AN56" i="67"/>
  <c r="AJ56" i="67"/>
  <c r="AF56" i="67"/>
  <c r="AB56" i="67"/>
  <c r="X56" i="67"/>
  <c r="T56" i="67"/>
  <c r="P56" i="67"/>
  <c r="L56" i="67"/>
  <c r="CE56" i="67"/>
  <c r="CA56" i="67"/>
  <c r="BW56" i="67"/>
  <c r="BS56" i="67"/>
  <c r="BO56" i="67"/>
  <c r="BK56" i="67"/>
  <c r="BG56" i="67"/>
  <c r="CZ56" i="67"/>
  <c r="DY56" i="67"/>
  <c r="DS56" i="67"/>
  <c r="DO56" i="67"/>
  <c r="DK56" i="67"/>
  <c r="DG56" i="67"/>
  <c r="DC56" i="67"/>
  <c r="DZ56" i="67"/>
  <c r="FA56" i="67"/>
  <c r="EW56" i="67"/>
  <c r="ES56" i="67"/>
  <c r="EO56" i="67"/>
  <c r="EK56" i="67"/>
  <c r="EG56" i="67"/>
  <c r="FF56" i="67"/>
  <c r="IO56" i="67"/>
  <c r="GZ56" i="67"/>
  <c r="GV56" i="67"/>
  <c r="ID56" i="67"/>
  <c r="IE56" i="67"/>
  <c r="IA56" i="67"/>
  <c r="IG56" i="67"/>
  <c r="JS56" i="67"/>
  <c r="JO56" i="67"/>
  <c r="JK56" i="67"/>
  <c r="JG56" i="67"/>
  <c r="JC56" i="67"/>
  <c r="JR56" i="67"/>
  <c r="JN56" i="67"/>
  <c r="JJ56" i="67"/>
  <c r="JF56" i="67"/>
  <c r="JA56" i="67"/>
  <c r="LG56" i="67"/>
  <c r="LC56" i="67"/>
  <c r="KY56" i="67"/>
  <c r="KU56" i="67"/>
  <c r="KQ56" i="67"/>
  <c r="KM56" i="67"/>
  <c r="KH56" i="67"/>
  <c r="KD56" i="67"/>
  <c r="JY56" i="67"/>
  <c r="LO56" i="67"/>
  <c r="ME56" i="67"/>
  <c r="MA56" i="67"/>
  <c r="LW56" i="67"/>
  <c r="LN56" i="67"/>
  <c r="LP56" i="67"/>
  <c r="MD56" i="67"/>
  <c r="LZ56" i="67"/>
  <c r="LV56" i="67"/>
  <c r="NB56" i="67"/>
  <c r="MX56" i="67"/>
  <c r="MT56" i="67"/>
  <c r="MP56" i="67"/>
  <c r="ML56" i="67"/>
  <c r="NF56" i="67"/>
  <c r="J56" i="67"/>
  <c r="BC56" i="67"/>
  <c r="AY56" i="67"/>
  <c r="AU56" i="67"/>
  <c r="AQ56" i="67"/>
  <c r="AM56" i="67"/>
  <c r="AI56" i="67"/>
  <c r="AE56" i="67"/>
  <c r="AA56" i="67"/>
  <c r="W56" i="67"/>
  <c r="S56" i="67"/>
  <c r="O56" i="67"/>
  <c r="K56" i="67"/>
  <c r="CD56" i="67"/>
  <c r="BZ56" i="67"/>
  <c r="BV56" i="67"/>
  <c r="BR56" i="67"/>
  <c r="BN56" i="67"/>
  <c r="BJ56" i="67"/>
  <c r="BF56" i="67"/>
  <c r="CW56" i="67"/>
  <c r="CP56" i="67"/>
  <c r="CL56" i="67"/>
  <c r="DT56" i="67"/>
  <c r="DP56" i="67"/>
  <c r="DL56" i="67"/>
  <c r="DH56" i="67"/>
  <c r="DD56" i="67"/>
  <c r="DW56" i="67"/>
  <c r="FB56" i="67"/>
  <c r="EX56" i="67"/>
  <c r="ET56" i="67"/>
  <c r="EP56" i="67"/>
  <c r="EL56" i="67"/>
  <c r="EH56" i="67"/>
  <c r="ED56" i="67"/>
  <c r="FQ56" i="67"/>
  <c r="FM56" i="67"/>
  <c r="FI56" i="67"/>
  <c r="CX56" i="67"/>
  <c r="CT56" i="67"/>
  <c r="CQ56" i="67"/>
  <c r="CM56" i="67"/>
  <c r="CI56" i="67"/>
  <c r="EC56" i="67"/>
  <c r="FR56" i="67"/>
  <c r="FN56" i="67"/>
  <c r="FJ56" i="67"/>
  <c r="GQ56" i="67"/>
  <c r="GM56" i="67"/>
  <c r="GI56" i="67"/>
  <c r="GE56" i="67"/>
  <c r="GA56" i="67"/>
  <c r="HC56" i="67"/>
  <c r="GY56" i="67"/>
  <c r="GU56" i="67"/>
  <c r="HS56" i="67"/>
  <c r="HO56" i="67"/>
  <c r="HK56" i="67"/>
  <c r="HG56" i="67"/>
  <c r="HX56" i="67"/>
  <c r="IH56" i="67"/>
  <c r="GR56" i="67"/>
  <c r="GN56" i="67"/>
  <c r="GJ56" i="67"/>
  <c r="GF56" i="67"/>
  <c r="GB56" i="67"/>
  <c r="GT56" i="67"/>
  <c r="HT56" i="67"/>
  <c r="HP56" i="67"/>
  <c r="HL56" i="67"/>
  <c r="HH56" i="67"/>
  <c r="IQ56" i="67"/>
  <c r="IT56" i="67"/>
  <c r="IP56" i="67"/>
  <c r="IM56" i="67"/>
  <c r="II56" i="67"/>
  <c r="LJ56" i="67"/>
  <c r="LF56" i="67"/>
  <c r="LB56" i="67"/>
  <c r="KX56" i="67"/>
  <c r="KT56" i="67"/>
  <c r="KP56" i="67"/>
  <c r="KL56" i="67"/>
  <c r="KG56" i="67"/>
  <c r="KB56" i="67"/>
  <c r="JX56" i="67"/>
  <c r="LT56" i="67"/>
  <c r="MY56" i="67"/>
  <c r="MU56" i="67"/>
  <c r="MQ56" i="67"/>
  <c r="MM56" i="67"/>
  <c r="MI56" i="67"/>
  <c r="ND56" i="67"/>
  <c r="NG56" i="67"/>
  <c r="BB56" i="67"/>
  <c r="AX56" i="67"/>
  <c r="AT56" i="67"/>
  <c r="AP56" i="67"/>
  <c r="AL56" i="67"/>
  <c r="AH56" i="67"/>
  <c r="AD56" i="67"/>
  <c r="Z56" i="67"/>
  <c r="V56" i="67"/>
  <c r="R56" i="67"/>
  <c r="N56" i="67"/>
  <c r="BE56" i="67"/>
  <c r="CC56" i="67"/>
  <c r="BY56" i="67"/>
  <c r="BU56" i="67"/>
  <c r="BQ56" i="67"/>
  <c r="BM56" i="67"/>
  <c r="BI56" i="67"/>
  <c r="EA56" i="67"/>
  <c r="DU56" i="67"/>
  <c r="DQ56" i="67"/>
  <c r="DM56" i="67"/>
  <c r="DI56" i="67"/>
  <c r="DE56" i="67"/>
  <c r="DA56" i="67"/>
  <c r="DX56" i="67"/>
  <c r="FC56" i="67"/>
  <c r="EY56" i="67"/>
  <c r="EU56" i="67"/>
  <c r="EQ56" i="67"/>
  <c r="EM56" i="67"/>
  <c r="EI56" i="67"/>
  <c r="EE56" i="67"/>
  <c r="IB56" i="67"/>
  <c r="IL56" i="67"/>
  <c r="HB56" i="67"/>
  <c r="GX56" i="67"/>
  <c r="HF56" i="67"/>
  <c r="IU56" i="67"/>
  <c r="IC56" i="67"/>
  <c r="HY56" i="67"/>
  <c r="IZ56" i="67"/>
  <c r="JP56" i="67"/>
  <c r="JL56" i="67"/>
  <c r="JH56" i="67"/>
  <c r="JD56" i="67"/>
  <c r="MC56" i="67"/>
  <c r="LY56" i="67"/>
  <c r="LU56" i="67"/>
  <c r="MF56" i="67"/>
  <c r="MB56" i="67"/>
  <c r="LX56" i="67"/>
  <c r="MZ56" i="67"/>
  <c r="MV56" i="67"/>
  <c r="MR56" i="67"/>
  <c r="MN56" i="67"/>
  <c r="MJ56" i="67"/>
  <c r="NH56" i="67"/>
  <c r="I56" i="67"/>
  <c r="BA56" i="67"/>
  <c r="AW56" i="67"/>
  <c r="AS56" i="67"/>
  <c r="AO56" i="67"/>
  <c r="AK56" i="67"/>
  <c r="AG56" i="67"/>
  <c r="AC56" i="67"/>
  <c r="Y56" i="67"/>
  <c r="U56" i="67"/>
  <c r="Q56" i="67"/>
  <c r="M56" i="67"/>
  <c r="CF56" i="67"/>
  <c r="CB56" i="67"/>
  <c r="BX56" i="67"/>
  <c r="BT56" i="67"/>
  <c r="BP56" i="67"/>
  <c r="BL56" i="67"/>
  <c r="BH56" i="67"/>
  <c r="CH56" i="67"/>
  <c r="CU56" i="67"/>
  <c r="CR56" i="67"/>
  <c r="CN56" i="67"/>
  <c r="CJ56" i="67"/>
  <c r="DR56" i="67"/>
  <c r="DN56" i="67"/>
  <c r="DJ56" i="67"/>
  <c r="DF56" i="67"/>
  <c r="DB56" i="67"/>
  <c r="FD56" i="67"/>
  <c r="EZ56" i="67"/>
  <c r="EV56" i="67"/>
  <c r="ER56" i="67"/>
  <c r="EN56" i="67"/>
  <c r="EJ56" i="67"/>
  <c r="EF56" i="67"/>
  <c r="FS56" i="67"/>
  <c r="FO56" i="67"/>
  <c r="FK56" i="67"/>
  <c r="FG56" i="67"/>
  <c r="CV56" i="67"/>
  <c r="CS56" i="67"/>
  <c r="CO56" i="67"/>
  <c r="CK56" i="67"/>
  <c r="FP56" i="67"/>
  <c r="FL56" i="67"/>
  <c r="FH56" i="67"/>
  <c r="GO56" i="67"/>
  <c r="GK56" i="67"/>
  <c r="GG56" i="67"/>
  <c r="GC56" i="67"/>
  <c r="FY56" i="67"/>
  <c r="HA56" i="67"/>
  <c r="GW56" i="67"/>
  <c r="HU56" i="67"/>
  <c r="HQ56" i="67"/>
  <c r="HM56" i="67"/>
  <c r="HI56" i="67"/>
  <c r="IX56" i="67"/>
  <c r="IS56" i="67"/>
  <c r="FX56" i="67"/>
  <c r="GP56" i="67"/>
  <c r="GL56" i="67"/>
  <c r="GH56" i="67"/>
  <c r="GD56" i="67"/>
  <c r="FZ56" i="67"/>
  <c r="HR56" i="67"/>
  <c r="HN56" i="67"/>
  <c r="HJ56" i="67"/>
  <c r="HW56" i="67"/>
  <c r="HZ56" i="67"/>
  <c r="IJ56" i="67"/>
  <c r="IW56" i="67"/>
  <c r="IV56" i="67"/>
  <c r="IR56" i="67"/>
  <c r="IN56" i="67"/>
  <c r="IK56" i="67"/>
  <c r="JQ56" i="67"/>
  <c r="JM56" i="67"/>
  <c r="JI56" i="67"/>
  <c r="JE56" i="67"/>
  <c r="JU56" i="67"/>
  <c r="LI56" i="67"/>
  <c r="LE56" i="67"/>
  <c r="LA56" i="67"/>
  <c r="KW56" i="67"/>
  <c r="KS56" i="67"/>
  <c r="KO56" i="67"/>
  <c r="KK56" i="67"/>
  <c r="KF56" i="67"/>
  <c r="KA56" i="67"/>
  <c r="JV56" i="67"/>
  <c r="LH56" i="67"/>
  <c r="LD56" i="67"/>
  <c r="KZ56" i="67"/>
  <c r="KV56" i="67"/>
  <c r="KR56" i="67"/>
  <c r="KI56" i="67"/>
  <c r="KE56" i="67"/>
  <c r="JZ56" i="67"/>
  <c r="LQ56" i="67"/>
  <c r="LR56" i="67"/>
  <c r="NA56" i="67"/>
  <c r="MW56" i="67"/>
  <c r="MS56" i="67"/>
  <c r="MO56" i="67"/>
  <c r="MK56" i="67"/>
  <c r="MH56" i="67"/>
  <c r="NI56" i="67"/>
  <c r="NE56" i="67"/>
  <c r="H56" i="67"/>
  <c r="BC67" i="67"/>
  <c r="AU67" i="67"/>
  <c r="AI67" i="67"/>
  <c r="J67" i="67"/>
  <c r="AW67" i="67"/>
  <c r="AO67" i="67"/>
  <c r="AK67" i="67"/>
  <c r="AG67" i="67"/>
  <c r="Q67" i="67"/>
  <c r="AX67" i="67"/>
  <c r="AP67" i="67"/>
  <c r="AH67" i="67"/>
  <c r="AD67" i="67"/>
  <c r="V67" i="67"/>
  <c r="R67" i="67"/>
  <c r="BE67" i="67"/>
  <c r="CC67" i="67"/>
  <c r="BY67" i="67"/>
  <c r="BU67" i="67"/>
  <c r="BQ67" i="67"/>
  <c r="BM67" i="67"/>
  <c r="BI67" i="67"/>
  <c r="DT67" i="67"/>
  <c r="DP67" i="67"/>
  <c r="DL67" i="67"/>
  <c r="DH67" i="67"/>
  <c r="DD67" i="67"/>
  <c r="EA67" i="67"/>
  <c r="EW67" i="67"/>
  <c r="EO67" i="67"/>
  <c r="EG67" i="67"/>
  <c r="FF67" i="67"/>
  <c r="FQ67" i="67"/>
  <c r="FM67" i="67"/>
  <c r="FI67" i="67"/>
  <c r="CH67" i="67"/>
  <c r="DU67" i="67"/>
  <c r="DQ67" i="67"/>
  <c r="DM67" i="67"/>
  <c r="DI67" i="67"/>
  <c r="DE67" i="67"/>
  <c r="DA67" i="67"/>
  <c r="GQ67" i="67"/>
  <c r="GM67" i="67"/>
  <c r="GI67" i="67"/>
  <c r="GE67" i="67"/>
  <c r="GA67" i="67"/>
  <c r="GT67" i="67"/>
  <c r="HT67" i="67"/>
  <c r="HP67" i="67"/>
  <c r="HL67" i="67"/>
  <c r="HH67" i="67"/>
  <c r="IB67" i="67"/>
  <c r="IT67" i="67"/>
  <c r="IP67" i="67"/>
  <c r="IM67" i="67"/>
  <c r="II67" i="67"/>
  <c r="JN67" i="67"/>
  <c r="JF67" i="67"/>
  <c r="LI67" i="67"/>
  <c r="LE67" i="67"/>
  <c r="LA67" i="67"/>
  <c r="KW67" i="67"/>
  <c r="KS67" i="67"/>
  <c r="KO67" i="67"/>
  <c r="KK67" i="67"/>
  <c r="KF67" i="67"/>
  <c r="KA67" i="67"/>
  <c r="LJ67" i="67"/>
  <c r="LF67" i="67"/>
  <c r="LB67" i="67"/>
  <c r="KX67" i="67"/>
  <c r="KT67" i="67"/>
  <c r="KP67" i="67"/>
  <c r="KL67" i="67"/>
  <c r="KG67" i="67"/>
  <c r="KB67" i="67"/>
  <c r="LO67" i="67"/>
  <c r="JX67" i="67"/>
  <c r="LP67" i="67"/>
  <c r="MF67" i="67"/>
  <c r="MB67" i="67"/>
  <c r="LX67" i="67"/>
  <c r="MZ67" i="67"/>
  <c r="MV67" i="67"/>
  <c r="MR67" i="67"/>
  <c r="MN67" i="67"/>
  <c r="MJ67" i="67"/>
  <c r="NG67" i="67"/>
  <c r="MK67" i="67"/>
  <c r="BA67" i="67"/>
  <c r="AS67" i="67"/>
  <c r="AC67" i="67"/>
  <c r="Y67" i="67"/>
  <c r="U67" i="67"/>
  <c r="M67" i="67"/>
  <c r="CF67" i="67"/>
  <c r="CB67" i="67"/>
  <c r="BX67" i="67"/>
  <c r="BT67" i="67"/>
  <c r="BP67" i="67"/>
  <c r="BL67" i="67"/>
  <c r="BH67" i="67"/>
  <c r="BB67" i="67"/>
  <c r="AT67" i="67"/>
  <c r="AL67" i="67"/>
  <c r="Z67" i="67"/>
  <c r="N67" i="67"/>
  <c r="CX67" i="67"/>
  <c r="CT67" i="67"/>
  <c r="CQ67" i="67"/>
  <c r="CM67" i="67"/>
  <c r="CI67" i="67"/>
  <c r="EC67" i="67"/>
  <c r="FA67" i="67"/>
  <c r="ES67" i="67"/>
  <c r="EK67" i="67"/>
  <c r="CU67" i="67"/>
  <c r="CR67" i="67"/>
  <c r="CN67" i="67"/>
  <c r="CJ67" i="67"/>
  <c r="DZ67" i="67"/>
  <c r="FD67" i="67"/>
  <c r="EZ67" i="67"/>
  <c r="EV67" i="67"/>
  <c r="ER67" i="67"/>
  <c r="EN67" i="67"/>
  <c r="EJ67" i="67"/>
  <c r="EF67" i="67"/>
  <c r="FP67" i="67"/>
  <c r="FL67" i="67"/>
  <c r="FH67" i="67"/>
  <c r="GZ67" i="67"/>
  <c r="GV67" i="67"/>
  <c r="IG67" i="67"/>
  <c r="GP67" i="67"/>
  <c r="GL67" i="67"/>
  <c r="GH67" i="67"/>
  <c r="GD67" i="67"/>
  <c r="FZ67" i="67"/>
  <c r="HA67" i="67"/>
  <c r="GW67" i="67"/>
  <c r="HU67" i="67"/>
  <c r="HQ67" i="67"/>
  <c r="HM67" i="67"/>
  <c r="HI67" i="67"/>
  <c r="ID67" i="67"/>
  <c r="IE67" i="67"/>
  <c r="IA67" i="67"/>
  <c r="IX67" i="67"/>
  <c r="IS67" i="67"/>
  <c r="IO67" i="67"/>
  <c r="IJ67" i="67"/>
  <c r="JS67" i="67"/>
  <c r="JO67" i="67"/>
  <c r="JK67" i="67"/>
  <c r="JG67" i="67"/>
  <c r="JC67" i="67"/>
  <c r="JR67" i="67"/>
  <c r="JJ67" i="67"/>
  <c r="JA67" i="67"/>
  <c r="LN67" i="67"/>
  <c r="LT67" i="67"/>
  <c r="MC67" i="67"/>
  <c r="LY67" i="67"/>
  <c r="LU67" i="67"/>
  <c r="NA67" i="67"/>
  <c r="MW67" i="67"/>
  <c r="MS67" i="67"/>
  <c r="MO67" i="67"/>
  <c r="ND67" i="67"/>
  <c r="NF67" i="67"/>
  <c r="AZ67" i="67"/>
  <c r="AV67" i="67"/>
  <c r="AR67" i="67"/>
  <c r="AN67" i="67"/>
  <c r="AJ67" i="67"/>
  <c r="AF67" i="67"/>
  <c r="AB67" i="67"/>
  <c r="X67" i="67"/>
  <c r="T67" i="67"/>
  <c r="P67" i="67"/>
  <c r="L67" i="67"/>
  <c r="CE67" i="67"/>
  <c r="CA67" i="67"/>
  <c r="BW67" i="67"/>
  <c r="BS67" i="67"/>
  <c r="BO67" i="67"/>
  <c r="BK67" i="67"/>
  <c r="BG67" i="67"/>
  <c r="CV67" i="67"/>
  <c r="CS67" i="67"/>
  <c r="CO67" i="67"/>
  <c r="CK67" i="67"/>
  <c r="DR67" i="67"/>
  <c r="DN67" i="67"/>
  <c r="DJ67" i="67"/>
  <c r="DF67" i="67"/>
  <c r="DB67" i="67"/>
  <c r="DY67" i="67"/>
  <c r="FS67" i="67"/>
  <c r="FO67" i="67"/>
  <c r="FK67" i="67"/>
  <c r="FG67" i="67"/>
  <c r="CW67" i="67"/>
  <c r="CP67" i="67"/>
  <c r="CL67" i="67"/>
  <c r="CZ67" i="67"/>
  <c r="DS67" i="67"/>
  <c r="DO67" i="67"/>
  <c r="DK67" i="67"/>
  <c r="DG67" i="67"/>
  <c r="DC67" i="67"/>
  <c r="FB67" i="67"/>
  <c r="ET67" i="67"/>
  <c r="EL67" i="67"/>
  <c r="EH67" i="67"/>
  <c r="ED67" i="67"/>
  <c r="FR67" i="67"/>
  <c r="FN67" i="67"/>
  <c r="FJ67" i="67"/>
  <c r="FX67" i="67"/>
  <c r="GO67" i="67"/>
  <c r="GK67" i="67"/>
  <c r="GG67" i="67"/>
  <c r="GC67" i="67"/>
  <c r="FY67" i="67"/>
  <c r="HB67" i="67"/>
  <c r="GX67" i="67"/>
  <c r="HF67" i="67"/>
  <c r="GR67" i="67"/>
  <c r="GN67" i="67"/>
  <c r="GJ67" i="67"/>
  <c r="GF67" i="67"/>
  <c r="GB67" i="67"/>
  <c r="HZ67" i="67"/>
  <c r="IW67" i="67"/>
  <c r="IV67" i="67"/>
  <c r="IR67" i="67"/>
  <c r="IN67" i="67"/>
  <c r="IK67" i="67"/>
  <c r="IZ67" i="67"/>
  <c r="JU67" i="67"/>
  <c r="LG67" i="67"/>
  <c r="LC67" i="67"/>
  <c r="KY67" i="67"/>
  <c r="KU67" i="67"/>
  <c r="KQ67" i="67"/>
  <c r="KM67" i="67"/>
  <c r="KH67" i="67"/>
  <c r="KD67" i="67"/>
  <c r="LH67" i="67"/>
  <c r="LD67" i="67"/>
  <c r="KZ67" i="67"/>
  <c r="KV67" i="67"/>
  <c r="KR67" i="67"/>
  <c r="KI67" i="67"/>
  <c r="KE67" i="67"/>
  <c r="JY67" i="67"/>
  <c r="LQ67" i="67"/>
  <c r="ME67" i="67"/>
  <c r="MA67" i="67"/>
  <c r="LW67" i="67"/>
  <c r="JZ67" i="67"/>
  <c r="MD67" i="67"/>
  <c r="LZ67" i="67"/>
  <c r="LV67" i="67"/>
  <c r="MH67" i="67"/>
  <c r="ML67" i="67"/>
  <c r="NI67" i="67"/>
  <c r="NE67" i="67"/>
  <c r="NH67" i="67"/>
  <c r="AY67" i="67"/>
  <c r="AQ67" i="67"/>
  <c r="AM67" i="67"/>
  <c r="AE67" i="67"/>
  <c r="AA67" i="67"/>
  <c r="W67" i="67"/>
  <c r="S67" i="67"/>
  <c r="O67" i="67"/>
  <c r="K67" i="67"/>
  <c r="CD67" i="67"/>
  <c r="BZ67" i="67"/>
  <c r="BV67" i="67"/>
  <c r="BR67" i="67"/>
  <c r="BN67" i="67"/>
  <c r="BJ67" i="67"/>
  <c r="BF67" i="67"/>
  <c r="I67" i="67"/>
  <c r="FC67" i="67"/>
  <c r="EY67" i="67"/>
  <c r="EU67" i="67"/>
  <c r="EQ67" i="67"/>
  <c r="EM67" i="67"/>
  <c r="EI67" i="67"/>
  <c r="EE67" i="67"/>
  <c r="DW67" i="67"/>
  <c r="DX67" i="67"/>
  <c r="EX67" i="67"/>
  <c r="EP67" i="67"/>
  <c r="HR67" i="67"/>
  <c r="HN67" i="67"/>
  <c r="HJ67" i="67"/>
  <c r="HW67" i="67"/>
  <c r="HX67" i="67"/>
  <c r="HC67" i="67"/>
  <c r="GY67" i="67"/>
  <c r="GU67" i="67"/>
  <c r="HS67" i="67"/>
  <c r="HO67" i="67"/>
  <c r="HK67" i="67"/>
  <c r="HG67" i="67"/>
  <c r="IC67" i="67"/>
  <c r="HY67" i="67"/>
  <c r="IU67" i="67"/>
  <c r="IQ67" i="67"/>
  <c r="IL67" i="67"/>
  <c r="IH67" i="67"/>
  <c r="JQ67" i="67"/>
  <c r="JM67" i="67"/>
  <c r="JI67" i="67"/>
  <c r="JE67" i="67"/>
  <c r="JP67" i="67"/>
  <c r="JL67" i="67"/>
  <c r="JH67" i="67"/>
  <c r="JD67" i="67"/>
  <c r="JV67" i="67"/>
  <c r="LR67" i="67"/>
  <c r="NB67" i="67"/>
  <c r="MX67" i="67"/>
  <c r="MT67" i="67"/>
  <c r="MP67" i="67"/>
  <c r="MY67" i="67"/>
  <c r="MU67" i="67"/>
  <c r="MQ67" i="67"/>
  <c r="MM67" i="67"/>
  <c r="MI67" i="67"/>
  <c r="H67" i="67"/>
  <c r="AZ79" i="67"/>
  <c r="AV79" i="67"/>
  <c r="AR79" i="67"/>
  <c r="AN79" i="67"/>
  <c r="AJ79" i="67"/>
  <c r="AF79" i="67"/>
  <c r="AB79" i="67"/>
  <c r="X79" i="67"/>
  <c r="T79" i="67"/>
  <c r="P79" i="67"/>
  <c r="L79" i="67"/>
  <c r="CE79" i="67"/>
  <c r="CA79" i="67"/>
  <c r="BW79" i="67"/>
  <c r="BS79" i="67"/>
  <c r="BO79" i="67"/>
  <c r="BK79" i="67"/>
  <c r="BG79" i="67"/>
  <c r="BC79" i="67"/>
  <c r="AY79" i="67"/>
  <c r="AU79" i="67"/>
  <c r="AQ79" i="67"/>
  <c r="AM79" i="67"/>
  <c r="AI79" i="67"/>
  <c r="AE79" i="67"/>
  <c r="AA79" i="67"/>
  <c r="W79" i="67"/>
  <c r="S79" i="67"/>
  <c r="O79" i="67"/>
  <c r="K79" i="67"/>
  <c r="CD79" i="67"/>
  <c r="BZ79" i="67"/>
  <c r="BV79" i="67"/>
  <c r="BR79" i="67"/>
  <c r="BN79" i="67"/>
  <c r="BJ79" i="67"/>
  <c r="BF79" i="67"/>
  <c r="CW79" i="67"/>
  <c r="CP79" i="67"/>
  <c r="CL79" i="67"/>
  <c r="CZ79" i="67"/>
  <c r="DT79" i="67"/>
  <c r="DP79" i="67"/>
  <c r="DL79" i="67"/>
  <c r="DH79" i="67"/>
  <c r="DD79" i="67"/>
  <c r="DW79" i="67"/>
  <c r="DY79" i="67"/>
  <c r="FB79" i="67"/>
  <c r="EX79" i="67"/>
  <c r="ET79" i="67"/>
  <c r="EP79" i="67"/>
  <c r="EL79" i="67"/>
  <c r="EH79" i="67"/>
  <c r="ED79" i="67"/>
  <c r="FQ79" i="67"/>
  <c r="DU79" i="67"/>
  <c r="DQ79" i="67"/>
  <c r="DM79" i="67"/>
  <c r="DI79" i="67"/>
  <c r="DE79" i="67"/>
  <c r="DA79" i="67"/>
  <c r="DX79" i="67"/>
  <c r="FC79" i="67"/>
  <c r="EY79" i="67"/>
  <c r="EU79" i="67"/>
  <c r="EQ79" i="67"/>
  <c r="EM79" i="67"/>
  <c r="EI79" i="67"/>
  <c r="EE79" i="67"/>
  <c r="FM79" i="67"/>
  <c r="FI79" i="67"/>
  <c r="GQ79" i="67"/>
  <c r="GM79" i="67"/>
  <c r="GI79" i="67"/>
  <c r="GE79" i="67"/>
  <c r="GA79" i="67"/>
  <c r="HC79" i="67"/>
  <c r="GY79" i="67"/>
  <c r="GU79" i="67"/>
  <c r="HS79" i="67"/>
  <c r="HO79" i="67"/>
  <c r="HK79" i="67"/>
  <c r="HG79" i="67"/>
  <c r="HX79" i="67"/>
  <c r="GR79" i="67"/>
  <c r="GN79" i="67"/>
  <c r="GJ79" i="67"/>
  <c r="GF79" i="67"/>
  <c r="GB79" i="67"/>
  <c r="GT79" i="67"/>
  <c r="HT79" i="67"/>
  <c r="HP79" i="67"/>
  <c r="HL79" i="67"/>
  <c r="HH79" i="67"/>
  <c r="ID79" i="67"/>
  <c r="IG79" i="67"/>
  <c r="IT79" i="67"/>
  <c r="IP79" i="67"/>
  <c r="IM79" i="67"/>
  <c r="II79" i="67"/>
  <c r="IX79" i="67"/>
  <c r="IS79" i="67"/>
  <c r="IO79" i="67"/>
  <c r="JR79" i="67"/>
  <c r="JN79" i="67"/>
  <c r="JJ79" i="67"/>
  <c r="JF79" i="67"/>
  <c r="JA79" i="67"/>
  <c r="LI79" i="67"/>
  <c r="MC79" i="67"/>
  <c r="LY79" i="67"/>
  <c r="LU79" i="67"/>
  <c r="LH79" i="67"/>
  <c r="LD79" i="67"/>
  <c r="KZ79" i="67"/>
  <c r="KV79" i="67"/>
  <c r="KR79" i="67"/>
  <c r="KI79" i="67"/>
  <c r="KE79" i="67"/>
  <c r="JZ79" i="67"/>
  <c r="LP79" i="67"/>
  <c r="LT79" i="67"/>
  <c r="NB79" i="67"/>
  <c r="MT79" i="67"/>
  <c r="ML79" i="67"/>
  <c r="ND79" i="67"/>
  <c r="MY79" i="67"/>
  <c r="MU79" i="67"/>
  <c r="MQ79" i="67"/>
  <c r="MM79" i="67"/>
  <c r="MI79" i="67"/>
  <c r="NG79" i="67"/>
  <c r="J79" i="67"/>
  <c r="BB79" i="67"/>
  <c r="AX79" i="67"/>
  <c r="AT79" i="67"/>
  <c r="AP79" i="67"/>
  <c r="AL79" i="67"/>
  <c r="AH79" i="67"/>
  <c r="AD79" i="67"/>
  <c r="Z79" i="67"/>
  <c r="V79" i="67"/>
  <c r="R79" i="67"/>
  <c r="N79" i="67"/>
  <c r="BE79" i="67"/>
  <c r="CC79" i="67"/>
  <c r="BY79" i="67"/>
  <c r="BU79" i="67"/>
  <c r="BQ79" i="67"/>
  <c r="BM79" i="67"/>
  <c r="BI79" i="67"/>
  <c r="I79" i="67"/>
  <c r="BA79" i="67"/>
  <c r="AW79" i="67"/>
  <c r="AS79" i="67"/>
  <c r="AO79" i="67"/>
  <c r="AK79" i="67"/>
  <c r="AG79" i="67"/>
  <c r="AC79" i="67"/>
  <c r="Y79" i="67"/>
  <c r="U79" i="67"/>
  <c r="Q79" i="67"/>
  <c r="M79" i="67"/>
  <c r="CB79" i="67"/>
  <c r="BX79" i="67"/>
  <c r="BT79" i="67"/>
  <c r="BP79" i="67"/>
  <c r="BL79" i="67"/>
  <c r="BH79" i="67"/>
  <c r="CH79" i="67"/>
  <c r="DR79" i="67"/>
  <c r="DN79" i="67"/>
  <c r="DJ79" i="67"/>
  <c r="DF79" i="67"/>
  <c r="DB79" i="67"/>
  <c r="EA79" i="67"/>
  <c r="CX79" i="67"/>
  <c r="CT79" i="67"/>
  <c r="CQ79" i="67"/>
  <c r="CM79" i="67"/>
  <c r="CI79" i="67"/>
  <c r="DS79" i="67"/>
  <c r="DO79" i="67"/>
  <c r="DK79" i="67"/>
  <c r="DG79" i="67"/>
  <c r="DC79" i="67"/>
  <c r="DZ79" i="67"/>
  <c r="EC79" i="67"/>
  <c r="FF79" i="67"/>
  <c r="FR79" i="67"/>
  <c r="IB79" i="67"/>
  <c r="FN79" i="67"/>
  <c r="FJ79" i="67"/>
  <c r="FX79" i="67"/>
  <c r="HB79" i="67"/>
  <c r="GX79" i="67"/>
  <c r="HF79" i="67"/>
  <c r="HR79" i="67"/>
  <c r="HN79" i="67"/>
  <c r="HJ79" i="67"/>
  <c r="HW79" i="67"/>
  <c r="HZ79" i="67"/>
  <c r="IC79" i="67"/>
  <c r="HY79" i="67"/>
  <c r="IK79" i="67"/>
  <c r="IZ79" i="67"/>
  <c r="JQ79" i="67"/>
  <c r="JM79" i="67"/>
  <c r="JI79" i="67"/>
  <c r="JE79" i="67"/>
  <c r="IU79" i="67"/>
  <c r="IQ79" i="67"/>
  <c r="IL79" i="67"/>
  <c r="IH79" i="67"/>
  <c r="JP79" i="67"/>
  <c r="JL79" i="67"/>
  <c r="JH79" i="67"/>
  <c r="JD79" i="67"/>
  <c r="LE79" i="67"/>
  <c r="LA79" i="67"/>
  <c r="KW79" i="67"/>
  <c r="KS79" i="67"/>
  <c r="KO79" i="67"/>
  <c r="KK79" i="67"/>
  <c r="KF79" i="67"/>
  <c r="KA79" i="67"/>
  <c r="JV79" i="67"/>
  <c r="LO79" i="67"/>
  <c r="LJ79" i="67"/>
  <c r="LF79" i="67"/>
  <c r="LB79" i="67"/>
  <c r="KX79" i="67"/>
  <c r="KT79" i="67"/>
  <c r="KP79" i="67"/>
  <c r="KL79" i="67"/>
  <c r="KG79" i="67"/>
  <c r="KB79" i="67"/>
  <c r="JX79" i="67"/>
  <c r="LR79" i="67"/>
  <c r="MF79" i="67"/>
  <c r="MB79" i="67"/>
  <c r="LX79" i="67"/>
  <c r="MZ79" i="67"/>
  <c r="MV79" i="67"/>
  <c r="MR79" i="67"/>
  <c r="MN79" i="67"/>
  <c r="MJ79" i="67"/>
  <c r="NH79" i="67"/>
  <c r="NA79" i="67"/>
  <c r="MW79" i="67"/>
  <c r="MS79" i="67"/>
  <c r="MO79" i="67"/>
  <c r="MK79" i="67"/>
  <c r="NI79" i="67"/>
  <c r="NE79" i="67"/>
  <c r="H79" i="67"/>
  <c r="CV79" i="67"/>
  <c r="CS79" i="67"/>
  <c r="CO79" i="67"/>
  <c r="CK79" i="67"/>
  <c r="FP79" i="67"/>
  <c r="FL79" i="67"/>
  <c r="FH79" i="67"/>
  <c r="GZ79" i="67"/>
  <c r="GV79" i="67"/>
  <c r="IE79" i="67"/>
  <c r="IA79" i="67"/>
  <c r="JS79" i="67"/>
  <c r="JO79" i="67"/>
  <c r="JK79" i="67"/>
  <c r="JG79" i="67"/>
  <c r="JC79" i="67"/>
  <c r="IJ79" i="67"/>
  <c r="LC79" i="67"/>
  <c r="KY79" i="67"/>
  <c r="KU79" i="67"/>
  <c r="KQ79" i="67"/>
  <c r="KM79" i="67"/>
  <c r="KH79" i="67"/>
  <c r="KD79" i="67"/>
  <c r="JY79" i="67"/>
  <c r="LQ79" i="67"/>
  <c r="LN79" i="67"/>
  <c r="MD79" i="67"/>
  <c r="LZ79" i="67"/>
  <c r="LV79" i="67"/>
  <c r="MX79" i="67"/>
  <c r="MP79" i="67"/>
  <c r="NF79" i="67"/>
  <c r="CF79" i="67"/>
  <c r="CU79" i="67"/>
  <c r="CR79" i="67"/>
  <c r="CN79" i="67"/>
  <c r="CJ79" i="67"/>
  <c r="FD79" i="67"/>
  <c r="EZ79" i="67"/>
  <c r="EV79" i="67"/>
  <c r="ER79" i="67"/>
  <c r="EN79" i="67"/>
  <c r="EJ79" i="67"/>
  <c r="EF79" i="67"/>
  <c r="FS79" i="67"/>
  <c r="FA79" i="67"/>
  <c r="EW79" i="67"/>
  <c r="ES79" i="67"/>
  <c r="EO79" i="67"/>
  <c r="EK79" i="67"/>
  <c r="EG79" i="67"/>
  <c r="FO79" i="67"/>
  <c r="FK79" i="67"/>
  <c r="FG79" i="67"/>
  <c r="GO79" i="67"/>
  <c r="GK79" i="67"/>
  <c r="GG79" i="67"/>
  <c r="GC79" i="67"/>
  <c r="FY79" i="67"/>
  <c r="HA79" i="67"/>
  <c r="GW79" i="67"/>
  <c r="HU79" i="67"/>
  <c r="HQ79" i="67"/>
  <c r="HM79" i="67"/>
  <c r="HI79" i="67"/>
  <c r="GP79" i="67"/>
  <c r="GL79" i="67"/>
  <c r="GH79" i="67"/>
  <c r="GD79" i="67"/>
  <c r="FZ79" i="67"/>
  <c r="IW79" i="67"/>
  <c r="IV79" i="67"/>
  <c r="IR79" i="67"/>
  <c r="IN79" i="67"/>
  <c r="JU79" i="67"/>
  <c r="LG79" i="67"/>
  <c r="ME79" i="67"/>
  <c r="MA79" i="67"/>
  <c r="LW79" i="67"/>
  <c r="MH79" i="67"/>
  <c r="E94" i="67"/>
  <c r="E93" i="67"/>
  <c r="BB118" i="67"/>
  <c r="AT118" i="67"/>
  <c r="AL118" i="67"/>
  <c r="AD118" i="67"/>
  <c r="V118" i="67"/>
  <c r="N118" i="67"/>
  <c r="CC118" i="67"/>
  <c r="BU118" i="67"/>
  <c r="BM118" i="67"/>
  <c r="I118" i="67"/>
  <c r="AW118" i="67"/>
  <c r="AO118" i="67"/>
  <c r="AG118" i="67"/>
  <c r="Y118" i="67"/>
  <c r="Q118" i="67"/>
  <c r="BX118" i="67"/>
  <c r="BP118" i="67"/>
  <c r="BH118" i="67"/>
  <c r="CR118" i="67"/>
  <c r="CJ118" i="67"/>
  <c r="DN118" i="67"/>
  <c r="DF118" i="67"/>
  <c r="EA118" i="67"/>
  <c r="FD118" i="67"/>
  <c r="EV118" i="67"/>
  <c r="EN118" i="67"/>
  <c r="EF118" i="67"/>
  <c r="FS118" i="67"/>
  <c r="FK118" i="67"/>
  <c r="CS118" i="67"/>
  <c r="CK118" i="67"/>
  <c r="DU118" i="67"/>
  <c r="DM118" i="67"/>
  <c r="DE118" i="67"/>
  <c r="DX118" i="67"/>
  <c r="EY118" i="67"/>
  <c r="EQ118" i="67"/>
  <c r="EI118" i="67"/>
  <c r="FP118" i="67"/>
  <c r="FH118" i="67"/>
  <c r="GO118" i="67"/>
  <c r="GG118" i="67"/>
  <c r="FY118" i="67"/>
  <c r="GW118" i="67"/>
  <c r="HQ118" i="67"/>
  <c r="HI118" i="67"/>
  <c r="IB118" i="67"/>
  <c r="FX118" i="67"/>
  <c r="GP118" i="67"/>
  <c r="GH118" i="67"/>
  <c r="FZ118" i="67"/>
  <c r="HB118" i="67"/>
  <c r="HF118" i="67"/>
  <c r="HR118" i="67"/>
  <c r="HJ118" i="67"/>
  <c r="ID118" i="67"/>
  <c r="IC118" i="67"/>
  <c r="IW118" i="67"/>
  <c r="IR118" i="67"/>
  <c r="IK118" i="67"/>
  <c r="JQ118" i="67"/>
  <c r="JI118" i="67"/>
  <c r="IQ118" i="67"/>
  <c r="IL118" i="67"/>
  <c r="JL118" i="67"/>
  <c r="JD118" i="67"/>
  <c r="LI118" i="67"/>
  <c r="LA118" i="67"/>
  <c r="KS118" i="67"/>
  <c r="KK118" i="67"/>
  <c r="KA118" i="67"/>
  <c r="LH118" i="67"/>
  <c r="KZ118" i="67"/>
  <c r="KR118" i="67"/>
  <c r="KI118" i="67"/>
  <c r="JZ118" i="67"/>
  <c r="AX118" i="67"/>
  <c r="AP118" i="67"/>
  <c r="AH118" i="67"/>
  <c r="Z118" i="67"/>
  <c r="R118" i="67"/>
  <c r="BE118" i="67"/>
  <c r="BY118" i="67"/>
  <c r="BQ118" i="67"/>
  <c r="BI118" i="67"/>
  <c r="BA118" i="67"/>
  <c r="AS118" i="67"/>
  <c r="AK118" i="67"/>
  <c r="AC118" i="67"/>
  <c r="U118" i="67"/>
  <c r="M118" i="67"/>
  <c r="CF118" i="67"/>
  <c r="CB118" i="67"/>
  <c r="BT118" i="67"/>
  <c r="BL118" i="67"/>
  <c r="CH118" i="67"/>
  <c r="CU118" i="67"/>
  <c r="CN118" i="67"/>
  <c r="DR118" i="67"/>
  <c r="DJ118" i="67"/>
  <c r="DB118" i="67"/>
  <c r="EZ118" i="67"/>
  <c r="ER118" i="67"/>
  <c r="EJ118" i="67"/>
  <c r="FO118" i="67"/>
  <c r="FG118" i="67"/>
  <c r="CV118" i="67"/>
  <c r="CO118" i="67"/>
  <c r="DQ118" i="67"/>
  <c r="DI118" i="67"/>
  <c r="DA118" i="67"/>
  <c r="FC118" i="67"/>
  <c r="EU118" i="67"/>
  <c r="EM118" i="67"/>
  <c r="EE118" i="67"/>
  <c r="FL118" i="67"/>
  <c r="GK118" i="67"/>
  <c r="GC118" i="67"/>
  <c r="HA118" i="67"/>
  <c r="HU118" i="67"/>
  <c r="HM118" i="67"/>
  <c r="GL118" i="67"/>
  <c r="GD118" i="67"/>
  <c r="GX118" i="67"/>
  <c r="HN118" i="67"/>
  <c r="HW118" i="67"/>
  <c r="HY118" i="67"/>
  <c r="IV118" i="67"/>
  <c r="IN118" i="67"/>
  <c r="IZ118" i="67"/>
  <c r="JM118" i="67"/>
  <c r="JE118" i="67"/>
  <c r="JU118" i="67"/>
  <c r="IU118" i="67"/>
  <c r="IH118" i="67"/>
  <c r="JP118" i="67"/>
  <c r="JH118" i="67"/>
  <c r="LE118" i="67"/>
  <c r="KW118" i="67"/>
  <c r="KO118" i="67"/>
  <c r="KF118" i="67"/>
  <c r="JV118" i="67"/>
  <c r="LD118" i="67"/>
  <c r="KV118" i="67"/>
  <c r="KE118" i="67"/>
  <c r="LQ118" i="67"/>
  <c r="LY118" i="67"/>
  <c r="MB118" i="67"/>
  <c r="MH118" i="67"/>
  <c r="MZ118" i="67"/>
  <c r="MR118" i="67"/>
  <c r="MJ118" i="67"/>
  <c r="NA118" i="67"/>
  <c r="MS118" i="67"/>
  <c r="MK118" i="67"/>
  <c r="NE118" i="67"/>
  <c r="MC118" i="67"/>
  <c r="LU118" i="67"/>
  <c r="LR118" i="67"/>
  <c r="MF118" i="67"/>
  <c r="LX118" i="67"/>
  <c r="MV118" i="67"/>
  <c r="MN118" i="67"/>
  <c r="NH118" i="67"/>
  <c r="MW118" i="67"/>
  <c r="MO118" i="67"/>
  <c r="NI118" i="67"/>
  <c r="J118" i="67"/>
  <c r="AV118" i="67"/>
  <c r="AN118" i="67"/>
  <c r="AF118" i="67"/>
  <c r="X118" i="67"/>
  <c r="P118" i="67"/>
  <c r="CE118" i="67"/>
  <c r="BW118" i="67"/>
  <c r="BO118" i="67"/>
  <c r="BG118" i="67"/>
  <c r="AY118" i="67"/>
  <c r="AQ118" i="67"/>
  <c r="AI118" i="67"/>
  <c r="AA118" i="67"/>
  <c r="S118" i="67"/>
  <c r="K118" i="67"/>
  <c r="BZ118" i="67"/>
  <c r="BR118" i="67"/>
  <c r="BJ118" i="67"/>
  <c r="CW118" i="67"/>
  <c r="CP118" i="67"/>
  <c r="CZ118" i="67"/>
  <c r="DP118" i="67"/>
  <c r="DH118" i="67"/>
  <c r="DW118" i="67"/>
  <c r="FB118" i="67"/>
  <c r="ET118" i="67"/>
  <c r="EL118" i="67"/>
  <c r="ED118" i="67"/>
  <c r="FM118" i="67"/>
  <c r="CX118" i="67"/>
  <c r="CQ118" i="67"/>
  <c r="CI118" i="67"/>
  <c r="DO118" i="67"/>
  <c r="DG118" i="67"/>
  <c r="DZ118" i="67"/>
  <c r="FA118" i="67"/>
  <c r="ES118" i="67"/>
  <c r="EK118" i="67"/>
  <c r="FF118" i="67"/>
  <c r="FN118" i="67"/>
  <c r="GQ118" i="67"/>
  <c r="GI118" i="67"/>
  <c r="GA118" i="67"/>
  <c r="GY118" i="67"/>
  <c r="HS118" i="67"/>
  <c r="HK118" i="67"/>
  <c r="GN118" i="67"/>
  <c r="GF118" i="67"/>
  <c r="GT118" i="67"/>
  <c r="GZ118" i="67"/>
  <c r="HP118" i="67"/>
  <c r="HH118" i="67"/>
  <c r="IE118" i="67"/>
  <c r="IG118" i="67"/>
  <c r="IT118" i="67"/>
  <c r="II118" i="67"/>
  <c r="JS118" i="67"/>
  <c r="JK118" i="67"/>
  <c r="JC118" i="67"/>
  <c r="IO118" i="67"/>
  <c r="JR118" i="67"/>
  <c r="JJ118" i="67"/>
  <c r="JA118" i="67"/>
  <c r="LC118" i="67"/>
  <c r="KU118" i="67"/>
  <c r="KM118" i="67"/>
  <c r="KD118" i="67"/>
  <c r="LJ118" i="67"/>
  <c r="LB118" i="67"/>
  <c r="KT118" i="67"/>
  <c r="KL118" i="67"/>
  <c r="KB118" i="67"/>
  <c r="LO118" i="67"/>
  <c r="ME118" i="67"/>
  <c r="LW118" i="67"/>
  <c r="LN118" i="67"/>
  <c r="LP118" i="67"/>
  <c r="LT118" i="67"/>
  <c r="MD118" i="67"/>
  <c r="LV118" i="67"/>
  <c r="MX118" i="67"/>
  <c r="MP118" i="67"/>
  <c r="ND118" i="67"/>
  <c r="NF118" i="67"/>
  <c r="MY118" i="67"/>
  <c r="MQ118" i="67"/>
  <c r="MI118" i="67"/>
  <c r="AZ118" i="67"/>
  <c r="AR118" i="67"/>
  <c r="AJ118" i="67"/>
  <c r="AB118" i="67"/>
  <c r="T118" i="67"/>
  <c r="L118" i="67"/>
  <c r="CA118" i="67"/>
  <c r="BS118" i="67"/>
  <c r="BK118" i="67"/>
  <c r="BC118" i="67"/>
  <c r="AU118" i="67"/>
  <c r="AM118" i="67"/>
  <c r="AE118" i="67"/>
  <c r="W118" i="67"/>
  <c r="O118" i="67"/>
  <c r="CD118" i="67"/>
  <c r="BV118" i="67"/>
  <c r="BN118" i="67"/>
  <c r="BF118" i="67"/>
  <c r="CL118" i="67"/>
  <c r="DT118" i="67"/>
  <c r="DL118" i="67"/>
  <c r="DD118" i="67"/>
  <c r="DY118" i="67"/>
  <c r="EX118" i="67"/>
  <c r="EP118" i="67"/>
  <c r="EH118" i="67"/>
  <c r="FQ118" i="67"/>
  <c r="FI118" i="67"/>
  <c r="CT118" i="67"/>
  <c r="CM118" i="67"/>
  <c r="DS118" i="67"/>
  <c r="DK118" i="67"/>
  <c r="DC118" i="67"/>
  <c r="EC118" i="67"/>
  <c r="EW118" i="67"/>
  <c r="EO118" i="67"/>
  <c r="EG118" i="67"/>
  <c r="FR118" i="67"/>
  <c r="FJ118" i="67"/>
  <c r="GM118" i="67"/>
  <c r="GE118" i="67"/>
  <c r="HC118" i="67"/>
  <c r="GU118" i="67"/>
  <c r="HO118" i="67"/>
  <c r="HG118" i="67"/>
  <c r="HX118" i="67"/>
  <c r="GR118" i="67"/>
  <c r="GJ118" i="67"/>
  <c r="GB118" i="67"/>
  <c r="GV118" i="67"/>
  <c r="HT118" i="67"/>
  <c r="HL118" i="67"/>
  <c r="HZ118" i="67"/>
  <c r="IA118" i="67"/>
  <c r="IP118" i="67"/>
  <c r="IM118" i="67"/>
  <c r="JO118" i="67"/>
  <c r="JG118" i="67"/>
  <c r="IX118" i="67"/>
  <c r="IS118" i="67"/>
  <c r="IJ118" i="67"/>
  <c r="JN118" i="67"/>
  <c r="JF118" i="67"/>
  <c r="LG118" i="67"/>
  <c r="KY118" i="67"/>
  <c r="KQ118" i="67"/>
  <c r="KH118" i="67"/>
  <c r="JY118" i="67"/>
  <c r="LF118" i="67"/>
  <c r="KX118" i="67"/>
  <c r="KP118" i="67"/>
  <c r="KG118" i="67"/>
  <c r="JX118" i="67"/>
  <c r="MA118" i="67"/>
  <c r="LZ118" i="67"/>
  <c r="NB118" i="67"/>
  <c r="MT118" i="67"/>
  <c r="ML118" i="67"/>
  <c r="MU118" i="67"/>
  <c r="MM118" i="67"/>
  <c r="NG118" i="67"/>
  <c r="H118" i="67"/>
  <c r="BB126" i="67"/>
  <c r="AT126" i="67"/>
  <c r="AL126" i="67"/>
  <c r="AD126" i="67"/>
  <c r="V126" i="67"/>
  <c r="N126" i="67"/>
  <c r="CC126" i="67"/>
  <c r="BU126" i="67"/>
  <c r="BM126" i="67"/>
  <c r="I126" i="67"/>
  <c r="AW126" i="67"/>
  <c r="AO126" i="67"/>
  <c r="AG126" i="67"/>
  <c r="Y126" i="67"/>
  <c r="Q126" i="67"/>
  <c r="BX126" i="67"/>
  <c r="BP126" i="67"/>
  <c r="BH126" i="67"/>
  <c r="CR126" i="67"/>
  <c r="CJ126" i="67"/>
  <c r="DN126" i="67"/>
  <c r="DF126" i="67"/>
  <c r="EA126" i="67"/>
  <c r="FD126" i="67"/>
  <c r="EV126" i="67"/>
  <c r="EN126" i="67"/>
  <c r="EF126" i="67"/>
  <c r="FS126" i="67"/>
  <c r="FK126" i="67"/>
  <c r="CS126" i="67"/>
  <c r="CK126" i="67"/>
  <c r="DU126" i="67"/>
  <c r="DM126" i="67"/>
  <c r="DE126" i="67"/>
  <c r="DX126" i="67"/>
  <c r="EY126" i="67"/>
  <c r="EQ126" i="67"/>
  <c r="EI126" i="67"/>
  <c r="FP126" i="67"/>
  <c r="FH126" i="67"/>
  <c r="GO126" i="67"/>
  <c r="GG126" i="67"/>
  <c r="FY126" i="67"/>
  <c r="GW126" i="67"/>
  <c r="HQ126" i="67"/>
  <c r="HI126" i="67"/>
  <c r="IB126" i="67"/>
  <c r="FX126" i="67"/>
  <c r="GP126" i="67"/>
  <c r="GH126" i="67"/>
  <c r="FZ126" i="67"/>
  <c r="HB126" i="67"/>
  <c r="HF126" i="67"/>
  <c r="HR126" i="67"/>
  <c r="HJ126" i="67"/>
  <c r="ID126" i="67"/>
  <c r="IC126" i="67"/>
  <c r="IW126" i="67"/>
  <c r="IR126" i="67"/>
  <c r="IK126" i="67"/>
  <c r="JQ126" i="67"/>
  <c r="JI126" i="67"/>
  <c r="IQ126" i="67"/>
  <c r="IL126" i="67"/>
  <c r="JP126" i="67"/>
  <c r="JL126" i="67"/>
  <c r="JH126" i="67"/>
  <c r="JD126" i="67"/>
  <c r="LI126" i="67"/>
  <c r="LA126" i="67"/>
  <c r="KS126" i="67"/>
  <c r="KK126" i="67"/>
  <c r="KA126" i="67"/>
  <c r="LH126" i="67"/>
  <c r="KZ126" i="67"/>
  <c r="KR126" i="67"/>
  <c r="KI126" i="67"/>
  <c r="JZ126" i="67"/>
  <c r="AX126" i="67"/>
  <c r="AP126" i="67"/>
  <c r="AH126" i="67"/>
  <c r="Z126" i="67"/>
  <c r="R126" i="67"/>
  <c r="BE126" i="67"/>
  <c r="BY126" i="67"/>
  <c r="BQ126" i="67"/>
  <c r="BI126" i="67"/>
  <c r="BA126" i="67"/>
  <c r="AS126" i="67"/>
  <c r="AK126" i="67"/>
  <c r="AC126" i="67"/>
  <c r="U126" i="67"/>
  <c r="M126" i="67"/>
  <c r="CF126" i="67"/>
  <c r="CB126" i="67"/>
  <c r="BT126" i="67"/>
  <c r="BL126" i="67"/>
  <c r="CH126" i="67"/>
  <c r="CU126" i="67"/>
  <c r="CN126" i="67"/>
  <c r="DR126" i="67"/>
  <c r="DJ126" i="67"/>
  <c r="DB126" i="67"/>
  <c r="EZ126" i="67"/>
  <c r="ER126" i="67"/>
  <c r="EJ126" i="67"/>
  <c r="FO126" i="67"/>
  <c r="FG126" i="67"/>
  <c r="CV126" i="67"/>
  <c r="CO126" i="67"/>
  <c r="DQ126" i="67"/>
  <c r="DI126" i="67"/>
  <c r="DA126" i="67"/>
  <c r="FC126" i="67"/>
  <c r="EU126" i="67"/>
  <c r="EM126" i="67"/>
  <c r="EE126" i="67"/>
  <c r="FL126" i="67"/>
  <c r="GK126" i="67"/>
  <c r="GC126" i="67"/>
  <c r="HA126" i="67"/>
  <c r="HU126" i="67"/>
  <c r="HM126" i="67"/>
  <c r="GL126" i="67"/>
  <c r="GD126" i="67"/>
  <c r="GX126" i="67"/>
  <c r="HN126" i="67"/>
  <c r="HW126" i="67"/>
  <c r="HY126" i="67"/>
  <c r="IV126" i="67"/>
  <c r="IN126" i="67"/>
  <c r="IZ126" i="67"/>
  <c r="JM126" i="67"/>
  <c r="JE126" i="67"/>
  <c r="JU126" i="67"/>
  <c r="IU126" i="67"/>
  <c r="IH126" i="67"/>
  <c r="LE126" i="67"/>
  <c r="KW126" i="67"/>
  <c r="KO126" i="67"/>
  <c r="KF126" i="67"/>
  <c r="JV126" i="67"/>
  <c r="LD126" i="67"/>
  <c r="KV126" i="67"/>
  <c r="KE126" i="67"/>
  <c r="LQ126" i="67"/>
  <c r="LY126" i="67"/>
  <c r="MB126" i="67"/>
  <c r="MH126" i="67"/>
  <c r="MZ126" i="67"/>
  <c r="MR126" i="67"/>
  <c r="MJ126" i="67"/>
  <c r="NA126" i="67"/>
  <c r="MS126" i="67"/>
  <c r="MK126" i="67"/>
  <c r="NE126" i="67"/>
  <c r="MC126" i="67"/>
  <c r="LU126" i="67"/>
  <c r="LR126" i="67"/>
  <c r="MF126" i="67"/>
  <c r="LX126" i="67"/>
  <c r="MV126" i="67"/>
  <c r="MN126" i="67"/>
  <c r="NH126" i="67"/>
  <c r="MW126" i="67"/>
  <c r="MO126" i="67"/>
  <c r="NI126" i="67"/>
  <c r="J126" i="67"/>
  <c r="AV126" i="67"/>
  <c r="AN126" i="67"/>
  <c r="AF126" i="67"/>
  <c r="X126" i="67"/>
  <c r="P126" i="67"/>
  <c r="CE126" i="67"/>
  <c r="BW126" i="67"/>
  <c r="BO126" i="67"/>
  <c r="BG126" i="67"/>
  <c r="AY126" i="67"/>
  <c r="AQ126" i="67"/>
  <c r="AI126" i="67"/>
  <c r="AA126" i="67"/>
  <c r="S126" i="67"/>
  <c r="K126" i="67"/>
  <c r="BZ126" i="67"/>
  <c r="BR126" i="67"/>
  <c r="BJ126" i="67"/>
  <c r="CW126" i="67"/>
  <c r="CP126" i="67"/>
  <c r="CZ126" i="67"/>
  <c r="DP126" i="67"/>
  <c r="DH126" i="67"/>
  <c r="DW126" i="67"/>
  <c r="FB126" i="67"/>
  <c r="ET126" i="67"/>
  <c r="EL126" i="67"/>
  <c r="ED126" i="67"/>
  <c r="FM126" i="67"/>
  <c r="CX126" i="67"/>
  <c r="CQ126" i="67"/>
  <c r="CI126" i="67"/>
  <c r="DO126" i="67"/>
  <c r="DG126" i="67"/>
  <c r="DZ126" i="67"/>
  <c r="FA126" i="67"/>
  <c r="ES126" i="67"/>
  <c r="EK126" i="67"/>
  <c r="FF126" i="67"/>
  <c r="FN126" i="67"/>
  <c r="GQ126" i="67"/>
  <c r="GI126" i="67"/>
  <c r="GA126" i="67"/>
  <c r="GY126" i="67"/>
  <c r="HS126" i="67"/>
  <c r="HK126" i="67"/>
  <c r="GN126" i="67"/>
  <c r="GF126" i="67"/>
  <c r="GT126" i="67"/>
  <c r="GZ126" i="67"/>
  <c r="HP126" i="67"/>
  <c r="HH126" i="67"/>
  <c r="IE126" i="67"/>
  <c r="IG126" i="67"/>
  <c r="IT126" i="67"/>
  <c r="II126" i="67"/>
  <c r="JS126" i="67"/>
  <c r="JK126" i="67"/>
  <c r="JC126" i="67"/>
  <c r="IO126" i="67"/>
  <c r="JR126" i="67"/>
  <c r="JJ126" i="67"/>
  <c r="JA126" i="67"/>
  <c r="LC126" i="67"/>
  <c r="KU126" i="67"/>
  <c r="KM126" i="67"/>
  <c r="KD126" i="67"/>
  <c r="LJ126" i="67"/>
  <c r="LB126" i="67"/>
  <c r="KT126" i="67"/>
  <c r="KL126" i="67"/>
  <c r="KB126" i="67"/>
  <c r="LO126" i="67"/>
  <c r="ME126" i="67"/>
  <c r="LW126" i="67"/>
  <c r="LN126" i="67"/>
  <c r="LP126" i="67"/>
  <c r="LT126" i="67"/>
  <c r="MD126" i="67"/>
  <c r="LV126" i="67"/>
  <c r="MX126" i="67"/>
  <c r="MP126" i="67"/>
  <c r="ND126" i="67"/>
  <c r="NF126" i="67"/>
  <c r="MY126" i="67"/>
  <c r="MQ126" i="67"/>
  <c r="MI126" i="67"/>
  <c r="AZ126" i="67"/>
  <c r="AR126" i="67"/>
  <c r="AJ126" i="67"/>
  <c r="AB126" i="67"/>
  <c r="T126" i="67"/>
  <c r="L126" i="67"/>
  <c r="CA126" i="67"/>
  <c r="BS126" i="67"/>
  <c r="BK126" i="67"/>
  <c r="BC126" i="67"/>
  <c r="AU126" i="67"/>
  <c r="AM126" i="67"/>
  <c r="AE126" i="67"/>
  <c r="W126" i="67"/>
  <c r="O126" i="67"/>
  <c r="CD126" i="67"/>
  <c r="BV126" i="67"/>
  <c r="BN126" i="67"/>
  <c r="BF126" i="67"/>
  <c r="CL126" i="67"/>
  <c r="DT126" i="67"/>
  <c r="DL126" i="67"/>
  <c r="DD126" i="67"/>
  <c r="DY126" i="67"/>
  <c r="EX126" i="67"/>
  <c r="EP126" i="67"/>
  <c r="EH126" i="67"/>
  <c r="FQ126" i="67"/>
  <c r="FI126" i="67"/>
  <c r="CT126" i="67"/>
  <c r="CM126" i="67"/>
  <c r="DS126" i="67"/>
  <c r="DK126" i="67"/>
  <c r="DC126" i="67"/>
  <c r="EC126" i="67"/>
  <c r="EW126" i="67"/>
  <c r="EO126" i="67"/>
  <c r="EG126" i="67"/>
  <c r="FR126" i="67"/>
  <c r="FJ126" i="67"/>
  <c r="GM126" i="67"/>
  <c r="GE126" i="67"/>
  <c r="HC126" i="67"/>
  <c r="GU126" i="67"/>
  <c r="HO126" i="67"/>
  <c r="HG126" i="67"/>
  <c r="HX126" i="67"/>
  <c r="GR126" i="67"/>
  <c r="GJ126" i="67"/>
  <c r="GB126" i="67"/>
  <c r="GV126" i="67"/>
  <c r="HT126" i="67"/>
  <c r="HL126" i="67"/>
  <c r="HZ126" i="67"/>
  <c r="IA126" i="67"/>
  <c r="IP126" i="67"/>
  <c r="IM126" i="67"/>
  <c r="JO126" i="67"/>
  <c r="JG126" i="67"/>
  <c r="IX126" i="67"/>
  <c r="IS126" i="67"/>
  <c r="IJ126" i="67"/>
  <c r="JN126" i="67"/>
  <c r="JF126" i="67"/>
  <c r="LG126" i="67"/>
  <c r="KY126" i="67"/>
  <c r="KQ126" i="67"/>
  <c r="KH126" i="67"/>
  <c r="JY126" i="67"/>
  <c r="LF126" i="67"/>
  <c r="KX126" i="67"/>
  <c r="KP126" i="67"/>
  <c r="KG126" i="67"/>
  <c r="JX126" i="67"/>
  <c r="MA126" i="67"/>
  <c r="LZ126" i="67"/>
  <c r="NB126" i="67"/>
  <c r="MT126" i="67"/>
  <c r="ML126" i="67"/>
  <c r="MU126" i="67"/>
  <c r="MM126" i="67"/>
  <c r="NG126" i="67"/>
  <c r="H126" i="67"/>
  <c r="BA131" i="67"/>
  <c r="AS131" i="67"/>
  <c r="AC131" i="67"/>
  <c r="Y131" i="67"/>
  <c r="U131" i="67"/>
  <c r="M131" i="67"/>
  <c r="CB131" i="67"/>
  <c r="BX131" i="67"/>
  <c r="BT131" i="67"/>
  <c r="BP131" i="67"/>
  <c r="BL131" i="67"/>
  <c r="BH131" i="67"/>
  <c r="BB131" i="67"/>
  <c r="AT131" i="67"/>
  <c r="AL131" i="67"/>
  <c r="Z131" i="67"/>
  <c r="N131" i="67"/>
  <c r="EC131" i="67"/>
  <c r="FA131" i="67"/>
  <c r="EW131" i="67"/>
  <c r="ES131" i="67"/>
  <c r="EO131" i="67"/>
  <c r="EK131" i="67"/>
  <c r="EG131" i="67"/>
  <c r="DZ131" i="67"/>
  <c r="EZ131" i="67"/>
  <c r="ER131" i="67"/>
  <c r="IB131" i="67"/>
  <c r="IG131" i="67"/>
  <c r="HA131" i="67"/>
  <c r="GW131" i="67"/>
  <c r="HU131" i="67"/>
  <c r="HQ131" i="67"/>
  <c r="HM131" i="67"/>
  <c r="HI131" i="67"/>
  <c r="IE131" i="67"/>
  <c r="IA131" i="67"/>
  <c r="IJ131" i="67"/>
  <c r="IM131" i="67"/>
  <c r="II131" i="67"/>
  <c r="JR131" i="67"/>
  <c r="JJ131" i="67"/>
  <c r="JA131" i="67"/>
  <c r="LI131" i="67"/>
  <c r="LE131" i="67"/>
  <c r="LA131" i="67"/>
  <c r="KW131" i="67"/>
  <c r="KS131" i="67"/>
  <c r="KO131" i="67"/>
  <c r="KK131" i="67"/>
  <c r="KF131" i="67"/>
  <c r="KA131" i="67"/>
  <c r="BC131" i="67"/>
  <c r="AU131" i="67"/>
  <c r="AI131" i="67"/>
  <c r="J131" i="67"/>
  <c r="AW131" i="67"/>
  <c r="AO131" i="67"/>
  <c r="AK131" i="67"/>
  <c r="AG131" i="67"/>
  <c r="Q131" i="67"/>
  <c r="CF131" i="67"/>
  <c r="AX131" i="67"/>
  <c r="AP131" i="67"/>
  <c r="AH131" i="67"/>
  <c r="AD131" i="67"/>
  <c r="V131" i="67"/>
  <c r="R131" i="67"/>
  <c r="BE131" i="67"/>
  <c r="CC131" i="67"/>
  <c r="BY131" i="67"/>
  <c r="BU131" i="67"/>
  <c r="BQ131" i="67"/>
  <c r="BM131" i="67"/>
  <c r="BI131" i="67"/>
  <c r="CX131" i="67"/>
  <c r="CT131" i="67"/>
  <c r="CQ131" i="67"/>
  <c r="CM131" i="67"/>
  <c r="CI131" i="67"/>
  <c r="DT131" i="67"/>
  <c r="DP131" i="67"/>
  <c r="DL131" i="67"/>
  <c r="DH131" i="67"/>
  <c r="DD131" i="67"/>
  <c r="EA131" i="67"/>
  <c r="FF131" i="67"/>
  <c r="FQ131" i="67"/>
  <c r="FM131" i="67"/>
  <c r="FI131" i="67"/>
  <c r="CH131" i="67"/>
  <c r="CU131" i="67"/>
  <c r="CR131" i="67"/>
  <c r="CN131" i="67"/>
  <c r="CJ131" i="67"/>
  <c r="DU131" i="67"/>
  <c r="DQ131" i="67"/>
  <c r="DM131" i="67"/>
  <c r="DI131" i="67"/>
  <c r="DE131" i="67"/>
  <c r="DA131" i="67"/>
  <c r="FD131" i="67"/>
  <c r="EV131" i="67"/>
  <c r="EN131" i="67"/>
  <c r="EJ131" i="67"/>
  <c r="EF131" i="67"/>
  <c r="FP131" i="67"/>
  <c r="FL131" i="67"/>
  <c r="FH131" i="67"/>
  <c r="GQ131" i="67"/>
  <c r="GM131" i="67"/>
  <c r="GI131" i="67"/>
  <c r="GE131" i="67"/>
  <c r="GA131" i="67"/>
  <c r="GT131" i="67"/>
  <c r="GZ131" i="67"/>
  <c r="GV131" i="67"/>
  <c r="HT131" i="67"/>
  <c r="HP131" i="67"/>
  <c r="HL131" i="67"/>
  <c r="HH131" i="67"/>
  <c r="GP131" i="67"/>
  <c r="GL131" i="67"/>
  <c r="GH131" i="67"/>
  <c r="GD131" i="67"/>
  <c r="FZ131" i="67"/>
  <c r="ID131" i="67"/>
  <c r="IX131" i="67"/>
  <c r="IS131" i="67"/>
  <c r="IO131" i="67"/>
  <c r="JS131" i="67"/>
  <c r="JO131" i="67"/>
  <c r="JK131" i="67"/>
  <c r="JG131" i="67"/>
  <c r="JC131" i="67"/>
  <c r="IT131" i="67"/>
  <c r="IP131" i="67"/>
  <c r="JN131" i="67"/>
  <c r="JF131" i="67"/>
  <c r="LJ131" i="67"/>
  <c r="LF131" i="67"/>
  <c r="LB131" i="67"/>
  <c r="KX131" i="67"/>
  <c r="KT131" i="67"/>
  <c r="KP131" i="67"/>
  <c r="KL131" i="67"/>
  <c r="KG131" i="67"/>
  <c r="KB131" i="67"/>
  <c r="LN131" i="67"/>
  <c r="LO131" i="67"/>
  <c r="LT131" i="67"/>
  <c r="MC131" i="67"/>
  <c r="LY131" i="67"/>
  <c r="LU131" i="67"/>
  <c r="JX131" i="67"/>
  <c r="LP131" i="67"/>
  <c r="MF131" i="67"/>
  <c r="MB131" i="67"/>
  <c r="LX131" i="67"/>
  <c r="MZ131" i="67"/>
  <c r="MV131" i="67"/>
  <c r="MR131" i="67"/>
  <c r="MN131" i="67"/>
  <c r="MJ131" i="67"/>
  <c r="NG131" i="67"/>
  <c r="NA131" i="67"/>
  <c r="MW131" i="67"/>
  <c r="MS131" i="67"/>
  <c r="MO131" i="67"/>
  <c r="MK131" i="67"/>
  <c r="ND131" i="67"/>
  <c r="NF131" i="67"/>
  <c r="AY131" i="67"/>
  <c r="AQ131" i="67"/>
  <c r="AM131" i="67"/>
  <c r="AE131" i="67"/>
  <c r="AA131" i="67"/>
  <c r="W131" i="67"/>
  <c r="S131" i="67"/>
  <c r="O131" i="67"/>
  <c r="K131" i="67"/>
  <c r="CD131" i="67"/>
  <c r="BZ131" i="67"/>
  <c r="BV131" i="67"/>
  <c r="BR131" i="67"/>
  <c r="BN131" i="67"/>
  <c r="BJ131" i="67"/>
  <c r="BF131" i="67"/>
  <c r="I131" i="67"/>
  <c r="CV131" i="67"/>
  <c r="CS131" i="67"/>
  <c r="CO131" i="67"/>
  <c r="CK131" i="67"/>
  <c r="FC131" i="67"/>
  <c r="EU131" i="67"/>
  <c r="EM131" i="67"/>
  <c r="EE131" i="67"/>
  <c r="CW131" i="67"/>
  <c r="CP131" i="67"/>
  <c r="CL131" i="67"/>
  <c r="DW131" i="67"/>
  <c r="DX131" i="67"/>
  <c r="FB131" i="67"/>
  <c r="EX131" i="67"/>
  <c r="ET131" i="67"/>
  <c r="EP131" i="67"/>
  <c r="EL131" i="67"/>
  <c r="EH131" i="67"/>
  <c r="ED131" i="67"/>
  <c r="FR131" i="67"/>
  <c r="FN131" i="67"/>
  <c r="FJ131" i="67"/>
  <c r="HB131" i="67"/>
  <c r="GX131" i="67"/>
  <c r="HR131" i="67"/>
  <c r="HN131" i="67"/>
  <c r="HJ131" i="67"/>
  <c r="HW131" i="67"/>
  <c r="GR131" i="67"/>
  <c r="GN131" i="67"/>
  <c r="GJ131" i="67"/>
  <c r="GF131" i="67"/>
  <c r="GB131" i="67"/>
  <c r="HC131" i="67"/>
  <c r="GY131" i="67"/>
  <c r="GU131" i="67"/>
  <c r="HS131" i="67"/>
  <c r="HO131" i="67"/>
  <c r="HK131" i="67"/>
  <c r="HG131" i="67"/>
  <c r="HZ131" i="67"/>
  <c r="IC131" i="67"/>
  <c r="HY131" i="67"/>
  <c r="IL131" i="67"/>
  <c r="IH131" i="67"/>
  <c r="IK131" i="67"/>
  <c r="IZ131" i="67"/>
  <c r="JP131" i="67"/>
  <c r="JL131" i="67"/>
  <c r="JH131" i="67"/>
  <c r="JD131" i="67"/>
  <c r="JU131" i="67"/>
  <c r="LG131" i="67"/>
  <c r="LC131" i="67"/>
  <c r="KY131" i="67"/>
  <c r="KU131" i="67"/>
  <c r="KQ131" i="67"/>
  <c r="KM131" i="67"/>
  <c r="KH131" i="67"/>
  <c r="KD131" i="67"/>
  <c r="JY131" i="67"/>
  <c r="ME131" i="67"/>
  <c r="MA131" i="67"/>
  <c r="LW131" i="67"/>
  <c r="LR131" i="67"/>
  <c r="MH131" i="67"/>
  <c r="NB131" i="67"/>
  <c r="MX131" i="67"/>
  <c r="MT131" i="67"/>
  <c r="MP131" i="67"/>
  <c r="MM131" i="67"/>
  <c r="MI131" i="67"/>
  <c r="NH131" i="67"/>
  <c r="AZ131" i="67"/>
  <c r="AV131" i="67"/>
  <c r="AR131" i="67"/>
  <c r="AN131" i="67"/>
  <c r="AJ131" i="67"/>
  <c r="AF131" i="67"/>
  <c r="AB131" i="67"/>
  <c r="X131" i="67"/>
  <c r="T131" i="67"/>
  <c r="P131" i="67"/>
  <c r="L131" i="67"/>
  <c r="CE131" i="67"/>
  <c r="CA131" i="67"/>
  <c r="BW131" i="67"/>
  <c r="BS131" i="67"/>
  <c r="BO131" i="67"/>
  <c r="BK131" i="67"/>
  <c r="BG131" i="67"/>
  <c r="DR131" i="67"/>
  <c r="DN131" i="67"/>
  <c r="DJ131" i="67"/>
  <c r="DF131" i="67"/>
  <c r="DB131" i="67"/>
  <c r="DY131" i="67"/>
  <c r="EY131" i="67"/>
  <c r="EQ131" i="67"/>
  <c r="EI131" i="67"/>
  <c r="FS131" i="67"/>
  <c r="FO131" i="67"/>
  <c r="FK131" i="67"/>
  <c r="FG131" i="67"/>
  <c r="CZ131" i="67"/>
  <c r="DS131" i="67"/>
  <c r="DO131" i="67"/>
  <c r="DK131" i="67"/>
  <c r="DG131" i="67"/>
  <c r="DC131" i="67"/>
  <c r="FX131" i="67"/>
  <c r="GO131" i="67"/>
  <c r="GK131" i="67"/>
  <c r="GG131" i="67"/>
  <c r="GC131" i="67"/>
  <c r="FY131" i="67"/>
  <c r="HF131" i="67"/>
  <c r="HX131" i="67"/>
  <c r="IU131" i="67"/>
  <c r="IQ131" i="67"/>
  <c r="JQ131" i="67"/>
  <c r="JM131" i="67"/>
  <c r="JI131" i="67"/>
  <c r="JE131" i="67"/>
  <c r="IW131" i="67"/>
  <c r="IV131" i="67"/>
  <c r="IR131" i="67"/>
  <c r="IN131" i="67"/>
  <c r="JV131" i="67"/>
  <c r="LH131" i="67"/>
  <c r="LD131" i="67"/>
  <c r="KZ131" i="67"/>
  <c r="KV131" i="67"/>
  <c r="KR131" i="67"/>
  <c r="KI131" i="67"/>
  <c r="KE131" i="67"/>
  <c r="LQ131" i="67"/>
  <c r="JZ131" i="67"/>
  <c r="MD131" i="67"/>
  <c r="LZ131" i="67"/>
  <c r="LV131" i="67"/>
  <c r="ML131" i="67"/>
  <c r="NI131" i="67"/>
  <c r="NE131" i="67"/>
  <c r="MY131" i="67"/>
  <c r="MU131" i="67"/>
  <c r="MQ131" i="67"/>
  <c r="H131" i="67"/>
  <c r="J139" i="67"/>
  <c r="BA139" i="67"/>
  <c r="AS139" i="67"/>
  <c r="AC139" i="67"/>
  <c r="Y139" i="67"/>
  <c r="U139" i="67"/>
  <c r="M139" i="67"/>
  <c r="CB139" i="67"/>
  <c r="BX139" i="67"/>
  <c r="BT139" i="67"/>
  <c r="BP139" i="67"/>
  <c r="BL139" i="67"/>
  <c r="BH139" i="67"/>
  <c r="BB139" i="67"/>
  <c r="AT139" i="67"/>
  <c r="AL139" i="67"/>
  <c r="R139" i="67"/>
  <c r="N139" i="67"/>
  <c r="FA139" i="67"/>
  <c r="EW139" i="67"/>
  <c r="ES139" i="67"/>
  <c r="EO139" i="67"/>
  <c r="EK139" i="67"/>
  <c r="EG139" i="67"/>
  <c r="DZ139" i="67"/>
  <c r="EZ139" i="67"/>
  <c r="ER139" i="67"/>
  <c r="IB139" i="67"/>
  <c r="HA139" i="67"/>
  <c r="GW139" i="67"/>
  <c r="HU139" i="67"/>
  <c r="HQ139" i="67"/>
  <c r="HM139" i="67"/>
  <c r="HI139" i="67"/>
  <c r="IE139" i="67"/>
  <c r="IA139" i="67"/>
  <c r="IJ139" i="67"/>
  <c r="IM139" i="67"/>
  <c r="II139" i="67"/>
  <c r="JR139" i="67"/>
  <c r="JJ139" i="67"/>
  <c r="JA139" i="67"/>
  <c r="LI139" i="67"/>
  <c r="LE139" i="67"/>
  <c r="LA139" i="67"/>
  <c r="KW139" i="67"/>
  <c r="KS139" i="67"/>
  <c r="KO139" i="67"/>
  <c r="KK139" i="67"/>
  <c r="KF139" i="67"/>
  <c r="KA139" i="67"/>
  <c r="BC139" i="67"/>
  <c r="AU139" i="67"/>
  <c r="AI139" i="67"/>
  <c r="AW139" i="67"/>
  <c r="AO139" i="67"/>
  <c r="AK139" i="67"/>
  <c r="AG139" i="67"/>
  <c r="Q139" i="67"/>
  <c r="CF139" i="67"/>
  <c r="AX139" i="67"/>
  <c r="AP139" i="67"/>
  <c r="AH139" i="67"/>
  <c r="AD139" i="67"/>
  <c r="Z139" i="67"/>
  <c r="V139" i="67"/>
  <c r="BE139" i="67"/>
  <c r="CC139" i="67"/>
  <c r="BY139" i="67"/>
  <c r="BU139" i="67"/>
  <c r="BQ139" i="67"/>
  <c r="BM139" i="67"/>
  <c r="BI139" i="67"/>
  <c r="CX139" i="67"/>
  <c r="CT139" i="67"/>
  <c r="CQ139" i="67"/>
  <c r="CM139" i="67"/>
  <c r="CI139" i="67"/>
  <c r="DT139" i="67"/>
  <c r="DP139" i="67"/>
  <c r="DL139" i="67"/>
  <c r="DH139" i="67"/>
  <c r="DD139" i="67"/>
  <c r="EA139" i="67"/>
  <c r="EC139" i="67"/>
  <c r="FF139" i="67"/>
  <c r="FQ139" i="67"/>
  <c r="FM139" i="67"/>
  <c r="FI139" i="67"/>
  <c r="CH139" i="67"/>
  <c r="CU139" i="67"/>
  <c r="CR139" i="67"/>
  <c r="CN139" i="67"/>
  <c r="CJ139" i="67"/>
  <c r="DU139" i="67"/>
  <c r="DQ139" i="67"/>
  <c r="DM139" i="67"/>
  <c r="DI139" i="67"/>
  <c r="DE139" i="67"/>
  <c r="DA139" i="67"/>
  <c r="FD139" i="67"/>
  <c r="EV139" i="67"/>
  <c r="EN139" i="67"/>
  <c r="EJ139" i="67"/>
  <c r="EF139" i="67"/>
  <c r="FP139" i="67"/>
  <c r="FL139" i="67"/>
  <c r="FH139" i="67"/>
  <c r="GQ139" i="67"/>
  <c r="GM139" i="67"/>
  <c r="GI139" i="67"/>
  <c r="GE139" i="67"/>
  <c r="GA139" i="67"/>
  <c r="GT139" i="67"/>
  <c r="GZ139" i="67"/>
  <c r="GV139" i="67"/>
  <c r="HT139" i="67"/>
  <c r="HP139" i="67"/>
  <c r="HL139" i="67"/>
  <c r="HH139" i="67"/>
  <c r="IG139" i="67"/>
  <c r="GP139" i="67"/>
  <c r="GL139" i="67"/>
  <c r="GH139" i="67"/>
  <c r="GD139" i="67"/>
  <c r="FZ139" i="67"/>
  <c r="ID139" i="67"/>
  <c r="IX139" i="67"/>
  <c r="IS139" i="67"/>
  <c r="IO139" i="67"/>
  <c r="JS139" i="67"/>
  <c r="JO139" i="67"/>
  <c r="JK139" i="67"/>
  <c r="JG139" i="67"/>
  <c r="JC139" i="67"/>
  <c r="IT139" i="67"/>
  <c r="IP139" i="67"/>
  <c r="JN139" i="67"/>
  <c r="JF139" i="67"/>
  <c r="LJ139" i="67"/>
  <c r="LF139" i="67"/>
  <c r="LB139" i="67"/>
  <c r="KX139" i="67"/>
  <c r="KT139" i="67"/>
  <c r="KP139" i="67"/>
  <c r="KL139" i="67"/>
  <c r="KG139" i="67"/>
  <c r="KB139" i="67"/>
  <c r="LN139" i="67"/>
  <c r="LO139" i="67"/>
  <c r="LT139" i="67"/>
  <c r="MC139" i="67"/>
  <c r="LY139" i="67"/>
  <c r="LU139" i="67"/>
  <c r="JX139" i="67"/>
  <c r="LP139" i="67"/>
  <c r="MF139" i="67"/>
  <c r="MB139" i="67"/>
  <c r="LX139" i="67"/>
  <c r="MZ139" i="67"/>
  <c r="MV139" i="67"/>
  <c r="MR139" i="67"/>
  <c r="MN139" i="67"/>
  <c r="MJ139" i="67"/>
  <c r="NG139" i="67"/>
  <c r="NA139" i="67"/>
  <c r="MW139" i="67"/>
  <c r="MS139" i="67"/>
  <c r="MO139" i="67"/>
  <c r="MK139" i="67"/>
  <c r="ND139" i="67"/>
  <c r="NF139" i="67"/>
  <c r="AY139" i="67"/>
  <c r="AQ139" i="67"/>
  <c r="AM139" i="67"/>
  <c r="AE139" i="67"/>
  <c r="AA139" i="67"/>
  <c r="W139" i="67"/>
  <c r="S139" i="67"/>
  <c r="O139" i="67"/>
  <c r="K139" i="67"/>
  <c r="CD139" i="67"/>
  <c r="BZ139" i="67"/>
  <c r="BV139" i="67"/>
  <c r="BR139" i="67"/>
  <c r="BN139" i="67"/>
  <c r="BJ139" i="67"/>
  <c r="BF139" i="67"/>
  <c r="I139" i="67"/>
  <c r="AB139" i="67"/>
  <c r="L139" i="67"/>
  <c r="CV139" i="67"/>
  <c r="CS139" i="67"/>
  <c r="CO139" i="67"/>
  <c r="CK139" i="67"/>
  <c r="FC139" i="67"/>
  <c r="EU139" i="67"/>
  <c r="EM139" i="67"/>
  <c r="EE139" i="67"/>
  <c r="CW139" i="67"/>
  <c r="CP139" i="67"/>
  <c r="CL139" i="67"/>
  <c r="CZ139" i="67"/>
  <c r="DW139" i="67"/>
  <c r="DX139" i="67"/>
  <c r="FB139" i="67"/>
  <c r="EX139" i="67"/>
  <c r="ET139" i="67"/>
  <c r="EP139" i="67"/>
  <c r="EL139" i="67"/>
  <c r="EH139" i="67"/>
  <c r="ED139" i="67"/>
  <c r="FR139" i="67"/>
  <c r="FN139" i="67"/>
  <c r="FJ139" i="67"/>
  <c r="FX139" i="67"/>
  <c r="HB139" i="67"/>
  <c r="GX139" i="67"/>
  <c r="HF139" i="67"/>
  <c r="HR139" i="67"/>
  <c r="HN139" i="67"/>
  <c r="HJ139" i="67"/>
  <c r="HW139" i="67"/>
  <c r="GR139" i="67"/>
  <c r="GN139" i="67"/>
  <c r="GJ139" i="67"/>
  <c r="GF139" i="67"/>
  <c r="GB139" i="67"/>
  <c r="HC139" i="67"/>
  <c r="GY139" i="67"/>
  <c r="GU139" i="67"/>
  <c r="HS139" i="67"/>
  <c r="HO139" i="67"/>
  <c r="HK139" i="67"/>
  <c r="HG139" i="67"/>
  <c r="HZ139" i="67"/>
  <c r="IC139" i="67"/>
  <c r="HY139" i="67"/>
  <c r="IL139" i="67"/>
  <c r="IH139" i="67"/>
  <c r="IK139" i="67"/>
  <c r="IZ139" i="67"/>
  <c r="JP139" i="67"/>
  <c r="JL139" i="67"/>
  <c r="JH139" i="67"/>
  <c r="JD139" i="67"/>
  <c r="JU139" i="67"/>
  <c r="LG139" i="67"/>
  <c r="LC139" i="67"/>
  <c r="KY139" i="67"/>
  <c r="KU139" i="67"/>
  <c r="KQ139" i="67"/>
  <c r="KM139" i="67"/>
  <c r="KH139" i="67"/>
  <c r="KD139" i="67"/>
  <c r="JY139" i="67"/>
  <c r="ME139" i="67"/>
  <c r="MA139" i="67"/>
  <c r="LW139" i="67"/>
  <c r="LR139" i="67"/>
  <c r="MH139" i="67"/>
  <c r="NB139" i="67"/>
  <c r="MX139" i="67"/>
  <c r="MT139" i="67"/>
  <c r="MP139" i="67"/>
  <c r="MM139" i="67"/>
  <c r="MI139" i="67"/>
  <c r="NH139" i="67"/>
  <c r="AZ139" i="67"/>
  <c r="AV139" i="67"/>
  <c r="AR139" i="67"/>
  <c r="AN139" i="67"/>
  <c r="AJ139" i="67"/>
  <c r="AF139" i="67"/>
  <c r="X139" i="67"/>
  <c r="T139" i="67"/>
  <c r="P139" i="67"/>
  <c r="CE139" i="67"/>
  <c r="CA139" i="67"/>
  <c r="BW139" i="67"/>
  <c r="BS139" i="67"/>
  <c r="BO139" i="67"/>
  <c r="BK139" i="67"/>
  <c r="BG139" i="67"/>
  <c r="DR139" i="67"/>
  <c r="DN139" i="67"/>
  <c r="DJ139" i="67"/>
  <c r="DF139" i="67"/>
  <c r="DB139" i="67"/>
  <c r="DY139" i="67"/>
  <c r="EY139" i="67"/>
  <c r="EQ139" i="67"/>
  <c r="EI139" i="67"/>
  <c r="FS139" i="67"/>
  <c r="FO139" i="67"/>
  <c r="FK139" i="67"/>
  <c r="FG139" i="67"/>
  <c r="DS139" i="67"/>
  <c r="DO139" i="67"/>
  <c r="DK139" i="67"/>
  <c r="DG139" i="67"/>
  <c r="DC139" i="67"/>
  <c r="GO139" i="67"/>
  <c r="GK139" i="67"/>
  <c r="GG139" i="67"/>
  <c r="GC139" i="67"/>
  <c r="FY139" i="67"/>
  <c r="HX139" i="67"/>
  <c r="IU139" i="67"/>
  <c r="IQ139" i="67"/>
  <c r="JQ139" i="67"/>
  <c r="JM139" i="67"/>
  <c r="JI139" i="67"/>
  <c r="JE139" i="67"/>
  <c r="IW139" i="67"/>
  <c r="IV139" i="67"/>
  <c r="IR139" i="67"/>
  <c r="IN139" i="67"/>
  <c r="JV139" i="67"/>
  <c r="LH139" i="67"/>
  <c r="LD139" i="67"/>
  <c r="KZ139" i="67"/>
  <c r="KV139" i="67"/>
  <c r="KR139" i="67"/>
  <c r="KI139" i="67"/>
  <c r="KE139" i="67"/>
  <c r="LQ139" i="67"/>
  <c r="JZ139" i="67"/>
  <c r="MD139" i="67"/>
  <c r="LZ139" i="67"/>
  <c r="LV139" i="67"/>
  <c r="ML139" i="67"/>
  <c r="NI139" i="67"/>
  <c r="NE139" i="67"/>
  <c r="MY139" i="67"/>
  <c r="MU139" i="67"/>
  <c r="MQ139" i="67"/>
  <c r="H139" i="67"/>
  <c r="J147" i="67"/>
  <c r="BA147" i="67"/>
  <c r="AS147" i="67"/>
  <c r="AC147" i="67"/>
  <c r="Y147" i="67"/>
  <c r="U147" i="67"/>
  <c r="M147" i="67"/>
  <c r="CB147" i="67"/>
  <c r="BX147" i="67"/>
  <c r="BT147" i="67"/>
  <c r="BP147" i="67"/>
  <c r="BL147" i="67"/>
  <c r="BH147" i="67"/>
  <c r="AX147" i="67"/>
  <c r="AP147" i="67"/>
  <c r="AH147" i="67"/>
  <c r="AD147" i="67"/>
  <c r="V147" i="67"/>
  <c r="CC147" i="67"/>
  <c r="BY147" i="67"/>
  <c r="BU147" i="67"/>
  <c r="BQ147" i="67"/>
  <c r="BM147" i="67"/>
  <c r="BI147" i="67"/>
  <c r="DT147" i="67"/>
  <c r="DP147" i="67"/>
  <c r="DL147" i="67"/>
  <c r="DH147" i="67"/>
  <c r="DD147" i="67"/>
  <c r="EA147" i="67"/>
  <c r="FA147" i="67"/>
  <c r="ES147" i="67"/>
  <c r="EK147" i="67"/>
  <c r="DZ147" i="67"/>
  <c r="EZ147" i="67"/>
  <c r="ER147" i="67"/>
  <c r="IB147" i="67"/>
  <c r="HA147" i="67"/>
  <c r="GW147" i="67"/>
  <c r="HU147" i="67"/>
  <c r="HQ147" i="67"/>
  <c r="HM147" i="67"/>
  <c r="HI147" i="67"/>
  <c r="IE147" i="67"/>
  <c r="IA147" i="67"/>
  <c r="IJ147" i="67"/>
  <c r="IM147" i="67"/>
  <c r="II147" i="67"/>
  <c r="JR147" i="67"/>
  <c r="JJ147" i="67"/>
  <c r="JA147" i="67"/>
  <c r="LI147" i="67"/>
  <c r="LE147" i="67"/>
  <c r="LA147" i="67"/>
  <c r="KW147" i="67"/>
  <c r="KS147" i="67"/>
  <c r="KO147" i="67"/>
  <c r="KK147" i="67"/>
  <c r="KF147" i="67"/>
  <c r="KA147" i="67"/>
  <c r="BC147" i="67"/>
  <c r="AU147" i="67"/>
  <c r="AI147" i="67"/>
  <c r="AW147" i="67"/>
  <c r="AO147" i="67"/>
  <c r="AK147" i="67"/>
  <c r="AG147" i="67"/>
  <c r="Q147" i="67"/>
  <c r="CF147" i="67"/>
  <c r="BB147" i="67"/>
  <c r="AT147" i="67"/>
  <c r="AL147" i="67"/>
  <c r="Z147" i="67"/>
  <c r="R147" i="67"/>
  <c r="N147" i="67"/>
  <c r="BE147" i="67"/>
  <c r="CX147" i="67"/>
  <c r="CT147" i="67"/>
  <c r="CQ147" i="67"/>
  <c r="CM147" i="67"/>
  <c r="CI147" i="67"/>
  <c r="EC147" i="67"/>
  <c r="EW147" i="67"/>
  <c r="EO147" i="67"/>
  <c r="EG147" i="67"/>
  <c r="FF147" i="67"/>
  <c r="FQ147" i="67"/>
  <c r="FM147" i="67"/>
  <c r="FI147" i="67"/>
  <c r="CH147" i="67"/>
  <c r="CU147" i="67"/>
  <c r="CR147" i="67"/>
  <c r="CN147" i="67"/>
  <c r="CJ147" i="67"/>
  <c r="DU147" i="67"/>
  <c r="DQ147" i="67"/>
  <c r="DM147" i="67"/>
  <c r="DI147" i="67"/>
  <c r="DE147" i="67"/>
  <c r="DA147" i="67"/>
  <c r="FD147" i="67"/>
  <c r="EV147" i="67"/>
  <c r="EN147" i="67"/>
  <c r="EJ147" i="67"/>
  <c r="EF147" i="67"/>
  <c r="FP147" i="67"/>
  <c r="FL147" i="67"/>
  <c r="FH147" i="67"/>
  <c r="GQ147" i="67"/>
  <c r="GM147" i="67"/>
  <c r="GI147" i="67"/>
  <c r="GE147" i="67"/>
  <c r="GA147" i="67"/>
  <c r="GT147" i="67"/>
  <c r="GZ147" i="67"/>
  <c r="GV147" i="67"/>
  <c r="HT147" i="67"/>
  <c r="HP147" i="67"/>
  <c r="HL147" i="67"/>
  <c r="HH147" i="67"/>
  <c r="IG147" i="67"/>
  <c r="GP147" i="67"/>
  <c r="GL147" i="67"/>
  <c r="GH147" i="67"/>
  <c r="GD147" i="67"/>
  <c r="FZ147" i="67"/>
  <c r="ID147" i="67"/>
  <c r="IX147" i="67"/>
  <c r="IS147" i="67"/>
  <c r="IO147" i="67"/>
  <c r="JS147" i="67"/>
  <c r="JO147" i="67"/>
  <c r="JK147" i="67"/>
  <c r="JG147" i="67"/>
  <c r="JC147" i="67"/>
  <c r="IT147" i="67"/>
  <c r="IP147" i="67"/>
  <c r="JN147" i="67"/>
  <c r="JF147" i="67"/>
  <c r="LJ147" i="67"/>
  <c r="LF147" i="67"/>
  <c r="LB147" i="67"/>
  <c r="KX147" i="67"/>
  <c r="KT147" i="67"/>
  <c r="KP147" i="67"/>
  <c r="KL147" i="67"/>
  <c r="KG147" i="67"/>
  <c r="KB147" i="67"/>
  <c r="LN147" i="67"/>
  <c r="LO147" i="67"/>
  <c r="LT147" i="67"/>
  <c r="MC147" i="67"/>
  <c r="LY147" i="67"/>
  <c r="LU147" i="67"/>
  <c r="JX147" i="67"/>
  <c r="LP147" i="67"/>
  <c r="MF147" i="67"/>
  <c r="MB147" i="67"/>
  <c r="LX147" i="67"/>
  <c r="MZ147" i="67"/>
  <c r="MV147" i="67"/>
  <c r="MR147" i="67"/>
  <c r="MN147" i="67"/>
  <c r="MJ147" i="67"/>
  <c r="NG147" i="67"/>
  <c r="NA147" i="67"/>
  <c r="MW147" i="67"/>
  <c r="MS147" i="67"/>
  <c r="MO147" i="67"/>
  <c r="MK147" i="67"/>
  <c r="ND147" i="67"/>
  <c r="NF147" i="67"/>
  <c r="AY147" i="67"/>
  <c r="AQ147" i="67"/>
  <c r="AM147" i="67"/>
  <c r="AE147" i="67"/>
  <c r="AA147" i="67"/>
  <c r="W147" i="67"/>
  <c r="S147" i="67"/>
  <c r="O147" i="67"/>
  <c r="K147" i="67"/>
  <c r="CD147" i="67"/>
  <c r="BZ147" i="67"/>
  <c r="BV147" i="67"/>
  <c r="BR147" i="67"/>
  <c r="BN147" i="67"/>
  <c r="BJ147" i="67"/>
  <c r="BF147" i="67"/>
  <c r="I147" i="67"/>
  <c r="AV147" i="67"/>
  <c r="AN147" i="67"/>
  <c r="AF147" i="67"/>
  <c r="AB147" i="67"/>
  <c r="T147" i="67"/>
  <c r="P147" i="67"/>
  <c r="CE147" i="67"/>
  <c r="CA147" i="67"/>
  <c r="BW147" i="67"/>
  <c r="BS147" i="67"/>
  <c r="BO147" i="67"/>
  <c r="BK147" i="67"/>
  <c r="BG147" i="67"/>
  <c r="CV147" i="67"/>
  <c r="CS147" i="67"/>
  <c r="CO147" i="67"/>
  <c r="CK147" i="67"/>
  <c r="DR147" i="67"/>
  <c r="DN147" i="67"/>
  <c r="DJ147" i="67"/>
  <c r="DF147" i="67"/>
  <c r="DB147" i="67"/>
  <c r="DY147" i="67"/>
  <c r="EY147" i="67"/>
  <c r="EQ147" i="67"/>
  <c r="EI147" i="67"/>
  <c r="CW147" i="67"/>
  <c r="CP147" i="67"/>
  <c r="CL147" i="67"/>
  <c r="CZ147" i="67"/>
  <c r="DW147" i="67"/>
  <c r="DX147" i="67"/>
  <c r="FB147" i="67"/>
  <c r="EX147" i="67"/>
  <c r="ET147" i="67"/>
  <c r="EP147" i="67"/>
  <c r="EL147" i="67"/>
  <c r="EH147" i="67"/>
  <c r="ED147" i="67"/>
  <c r="FR147" i="67"/>
  <c r="FN147" i="67"/>
  <c r="FJ147" i="67"/>
  <c r="FX147" i="67"/>
  <c r="HB147" i="67"/>
  <c r="GX147" i="67"/>
  <c r="HF147" i="67"/>
  <c r="HR147" i="67"/>
  <c r="HN147" i="67"/>
  <c r="HJ147" i="67"/>
  <c r="HW147" i="67"/>
  <c r="GR147" i="67"/>
  <c r="GN147" i="67"/>
  <c r="GJ147" i="67"/>
  <c r="GF147" i="67"/>
  <c r="GB147" i="67"/>
  <c r="HC147" i="67"/>
  <c r="GY147" i="67"/>
  <c r="GU147" i="67"/>
  <c r="HS147" i="67"/>
  <c r="HO147" i="67"/>
  <c r="HK147" i="67"/>
  <c r="HG147" i="67"/>
  <c r="HZ147" i="67"/>
  <c r="IC147" i="67"/>
  <c r="HY147" i="67"/>
  <c r="IL147" i="67"/>
  <c r="IH147" i="67"/>
  <c r="IK147" i="67"/>
  <c r="IZ147" i="67"/>
  <c r="JP147" i="67"/>
  <c r="JL147" i="67"/>
  <c r="JH147" i="67"/>
  <c r="JD147" i="67"/>
  <c r="JU147" i="67"/>
  <c r="LG147" i="67"/>
  <c r="LC147" i="67"/>
  <c r="KY147" i="67"/>
  <c r="KU147" i="67"/>
  <c r="KQ147" i="67"/>
  <c r="KM147" i="67"/>
  <c r="KH147" i="67"/>
  <c r="KD147" i="67"/>
  <c r="JY147" i="67"/>
  <c r="ME147" i="67"/>
  <c r="MA147" i="67"/>
  <c r="LW147" i="67"/>
  <c r="LR147" i="67"/>
  <c r="MH147" i="67"/>
  <c r="NB147" i="67"/>
  <c r="MX147" i="67"/>
  <c r="MT147" i="67"/>
  <c r="MP147" i="67"/>
  <c r="MM147" i="67"/>
  <c r="MI147" i="67"/>
  <c r="NH147" i="67"/>
  <c r="AZ147" i="67"/>
  <c r="AR147" i="67"/>
  <c r="AJ147" i="67"/>
  <c r="X147" i="67"/>
  <c r="L147" i="67"/>
  <c r="FC147" i="67"/>
  <c r="EU147" i="67"/>
  <c r="EM147" i="67"/>
  <c r="EE147" i="67"/>
  <c r="FS147" i="67"/>
  <c r="FO147" i="67"/>
  <c r="FK147" i="67"/>
  <c r="FG147" i="67"/>
  <c r="DS147" i="67"/>
  <c r="DO147" i="67"/>
  <c r="DK147" i="67"/>
  <c r="DG147" i="67"/>
  <c r="DC147" i="67"/>
  <c r="GO147" i="67"/>
  <c r="GK147" i="67"/>
  <c r="GG147" i="67"/>
  <c r="GC147" i="67"/>
  <c r="FY147" i="67"/>
  <c r="HX147" i="67"/>
  <c r="IU147" i="67"/>
  <c r="IQ147" i="67"/>
  <c r="JQ147" i="67"/>
  <c r="JM147" i="67"/>
  <c r="JI147" i="67"/>
  <c r="JE147" i="67"/>
  <c r="IW147" i="67"/>
  <c r="IV147" i="67"/>
  <c r="IR147" i="67"/>
  <c r="IN147" i="67"/>
  <c r="JV147" i="67"/>
  <c r="LH147" i="67"/>
  <c r="LD147" i="67"/>
  <c r="KZ147" i="67"/>
  <c r="KV147" i="67"/>
  <c r="KR147" i="67"/>
  <c r="KI147" i="67"/>
  <c r="KE147" i="67"/>
  <c r="LQ147" i="67"/>
  <c r="JZ147" i="67"/>
  <c r="MD147" i="67"/>
  <c r="LZ147" i="67"/>
  <c r="LV147" i="67"/>
  <c r="ML147" i="67"/>
  <c r="NI147" i="67"/>
  <c r="NE147" i="67"/>
  <c r="MY147" i="67"/>
  <c r="MU147" i="67"/>
  <c r="MQ147" i="67"/>
  <c r="H147" i="67"/>
  <c r="EB164" i="67"/>
  <c r="AZ36" i="67"/>
  <c r="AV36" i="67"/>
  <c r="AR36" i="67"/>
  <c r="AN36" i="67"/>
  <c r="AJ36" i="67"/>
  <c r="AF36" i="67"/>
  <c r="AB36" i="67"/>
  <c r="X36" i="67"/>
  <c r="T36" i="67"/>
  <c r="P36" i="67"/>
  <c r="L36" i="67"/>
  <c r="CZ36" i="67"/>
  <c r="HH36" i="67"/>
  <c r="IE36" i="67"/>
  <c r="IA36" i="67"/>
  <c r="IG36" i="67"/>
  <c r="JS36" i="67"/>
  <c r="JO36" i="67"/>
  <c r="JK36" i="67"/>
  <c r="JG36" i="67"/>
  <c r="JC36" i="67"/>
  <c r="IJ36" i="67"/>
  <c r="LC36" i="67"/>
  <c r="KY36" i="67"/>
  <c r="KU36" i="67"/>
  <c r="KQ36" i="67"/>
  <c r="KM36" i="67"/>
  <c r="KH36" i="67"/>
  <c r="KD36" i="67"/>
  <c r="JY36" i="67"/>
  <c r="LQ36" i="67"/>
  <c r="LP36" i="67"/>
  <c r="ND36" i="67"/>
  <c r="CB36" i="67"/>
  <c r="BX36" i="67"/>
  <c r="BT36" i="67"/>
  <c r="BP36" i="67"/>
  <c r="BL36" i="67"/>
  <c r="BH36" i="67"/>
  <c r="FS36" i="67"/>
  <c r="CX36" i="67"/>
  <c r="CT36" i="67"/>
  <c r="CQ36" i="67"/>
  <c r="CM36" i="67"/>
  <c r="CI36" i="67"/>
  <c r="DS36" i="67"/>
  <c r="DO36" i="67"/>
  <c r="DK36" i="67"/>
  <c r="DG36" i="67"/>
  <c r="DC36" i="67"/>
  <c r="DZ36" i="67"/>
  <c r="FA36" i="67"/>
  <c r="EW36" i="67"/>
  <c r="ES36" i="67"/>
  <c r="EO36" i="67"/>
  <c r="EK36" i="67"/>
  <c r="EG36" i="67"/>
  <c r="FO36" i="67"/>
  <c r="FK36" i="67"/>
  <c r="FG36" i="67"/>
  <c r="GO36" i="67"/>
  <c r="GK36" i="67"/>
  <c r="GG36" i="67"/>
  <c r="GC36" i="67"/>
  <c r="FY36" i="67"/>
  <c r="HA36" i="67"/>
  <c r="GW36" i="67"/>
  <c r="HU36" i="67"/>
  <c r="HQ36" i="67"/>
  <c r="HM36" i="67"/>
  <c r="HI36" i="67"/>
  <c r="FX36" i="67"/>
  <c r="IW36" i="67"/>
  <c r="IV36" i="67"/>
  <c r="IR36" i="67"/>
  <c r="IN36" i="67"/>
  <c r="IZ36" i="67"/>
  <c r="LG36" i="67"/>
  <c r="CE36" i="67"/>
  <c r="CA36" i="67"/>
  <c r="BW36" i="67"/>
  <c r="BS36" i="67"/>
  <c r="BO36" i="67"/>
  <c r="BK36" i="67"/>
  <c r="BG36" i="67"/>
  <c r="BC36" i="67"/>
  <c r="AY36" i="67"/>
  <c r="AU36" i="67"/>
  <c r="AQ36" i="67"/>
  <c r="AM36" i="67"/>
  <c r="AI36" i="67"/>
  <c r="AE36" i="67"/>
  <c r="AA36" i="67"/>
  <c r="W36" i="67"/>
  <c r="S36" i="67"/>
  <c r="O36" i="67"/>
  <c r="K36" i="67"/>
  <c r="CD36" i="67"/>
  <c r="BZ36" i="67"/>
  <c r="BV36" i="67"/>
  <c r="BR36" i="67"/>
  <c r="BN36" i="67"/>
  <c r="BJ36" i="67"/>
  <c r="BF36" i="67"/>
  <c r="CW36" i="67"/>
  <c r="CP36" i="67"/>
  <c r="CL36" i="67"/>
  <c r="DT36" i="67"/>
  <c r="DP36" i="67"/>
  <c r="DL36" i="67"/>
  <c r="DH36" i="67"/>
  <c r="DD36" i="67"/>
  <c r="DW36" i="67"/>
  <c r="DY36" i="67"/>
  <c r="FB36" i="67"/>
  <c r="EX36" i="67"/>
  <c r="ET36" i="67"/>
  <c r="EP36" i="67"/>
  <c r="EL36" i="67"/>
  <c r="EH36" i="67"/>
  <c r="ED36" i="67"/>
  <c r="FQ36" i="67"/>
  <c r="CV36" i="67"/>
  <c r="CS36" i="67"/>
  <c r="CO36" i="67"/>
  <c r="CK36" i="67"/>
  <c r="DU36" i="67"/>
  <c r="DQ36" i="67"/>
  <c r="DM36" i="67"/>
  <c r="DI36" i="67"/>
  <c r="DE36" i="67"/>
  <c r="DA36" i="67"/>
  <c r="DX36" i="67"/>
  <c r="FC36" i="67"/>
  <c r="EY36" i="67"/>
  <c r="EU36" i="67"/>
  <c r="EQ36" i="67"/>
  <c r="EM36" i="67"/>
  <c r="EI36" i="67"/>
  <c r="EE36" i="67"/>
  <c r="FP36" i="67"/>
  <c r="FM36" i="67"/>
  <c r="FI36" i="67"/>
  <c r="GQ36" i="67"/>
  <c r="GM36" i="67"/>
  <c r="GI36" i="67"/>
  <c r="GE36" i="67"/>
  <c r="GA36" i="67"/>
  <c r="HC36" i="67"/>
  <c r="GY36" i="67"/>
  <c r="GU36" i="67"/>
  <c r="HS36" i="67"/>
  <c r="HO36" i="67"/>
  <c r="HK36" i="67"/>
  <c r="HG36" i="67"/>
  <c r="HX36" i="67"/>
  <c r="FL36" i="67"/>
  <c r="FH36" i="67"/>
  <c r="GR36" i="67"/>
  <c r="GN36" i="67"/>
  <c r="GJ36" i="67"/>
  <c r="GF36" i="67"/>
  <c r="GB36" i="67"/>
  <c r="GT36" i="67"/>
  <c r="GZ36" i="67"/>
  <c r="GV36" i="67"/>
  <c r="HT36" i="67"/>
  <c r="HP36" i="67"/>
  <c r="HL36" i="67"/>
  <c r="ID36" i="67"/>
  <c r="IT36" i="67"/>
  <c r="IP36" i="67"/>
  <c r="IM36" i="67"/>
  <c r="II36" i="67"/>
  <c r="IX36" i="67"/>
  <c r="IS36" i="67"/>
  <c r="IO36" i="67"/>
  <c r="JR36" i="67"/>
  <c r="JN36" i="67"/>
  <c r="JJ36" i="67"/>
  <c r="JF36" i="67"/>
  <c r="JA36" i="67"/>
  <c r="LI36" i="67"/>
  <c r="MC36" i="67"/>
  <c r="LY36" i="67"/>
  <c r="LU36" i="67"/>
  <c r="LH36" i="67"/>
  <c r="LD36" i="67"/>
  <c r="KZ36" i="67"/>
  <c r="KV36" i="67"/>
  <c r="KR36" i="67"/>
  <c r="KI36" i="67"/>
  <c r="KE36" i="67"/>
  <c r="JZ36" i="67"/>
  <c r="LN36" i="67"/>
  <c r="LT36" i="67"/>
  <c r="MD36" i="67"/>
  <c r="LZ36" i="67"/>
  <c r="LV36" i="67"/>
  <c r="NB36" i="67"/>
  <c r="MX36" i="67"/>
  <c r="MT36" i="67"/>
  <c r="MP36" i="67"/>
  <c r="ML36" i="67"/>
  <c r="NF36" i="67"/>
  <c r="MY36" i="67"/>
  <c r="MU36" i="67"/>
  <c r="MQ36" i="67"/>
  <c r="MM36" i="67"/>
  <c r="MI36" i="67"/>
  <c r="NG36" i="67"/>
  <c r="J36" i="67"/>
  <c r="BB36" i="67"/>
  <c r="AX36" i="67"/>
  <c r="AT36" i="67"/>
  <c r="AP36" i="67"/>
  <c r="AL36" i="67"/>
  <c r="AH36" i="67"/>
  <c r="AD36" i="67"/>
  <c r="Z36" i="67"/>
  <c r="V36" i="67"/>
  <c r="R36" i="67"/>
  <c r="N36" i="67"/>
  <c r="BE36" i="67"/>
  <c r="CC36" i="67"/>
  <c r="BY36" i="67"/>
  <c r="BU36" i="67"/>
  <c r="BQ36" i="67"/>
  <c r="BM36" i="67"/>
  <c r="BI36" i="67"/>
  <c r="I36" i="67"/>
  <c r="BA36" i="67"/>
  <c r="AW36" i="67"/>
  <c r="AS36" i="67"/>
  <c r="AO36" i="67"/>
  <c r="AK36" i="67"/>
  <c r="AG36" i="67"/>
  <c r="AC36" i="67"/>
  <c r="Y36" i="67"/>
  <c r="U36" i="67"/>
  <c r="Q36" i="67"/>
  <c r="M36" i="67"/>
  <c r="CF36" i="67"/>
  <c r="CH36" i="67"/>
  <c r="CU36" i="67"/>
  <c r="CR36" i="67"/>
  <c r="CN36" i="67"/>
  <c r="CJ36" i="67"/>
  <c r="DR36" i="67"/>
  <c r="DN36" i="67"/>
  <c r="DJ36" i="67"/>
  <c r="DF36" i="67"/>
  <c r="DB36" i="67"/>
  <c r="EA36" i="67"/>
  <c r="FD36" i="67"/>
  <c r="EZ36" i="67"/>
  <c r="EV36" i="67"/>
  <c r="ER36" i="67"/>
  <c r="EN36" i="67"/>
  <c r="EJ36" i="67"/>
  <c r="EF36" i="67"/>
  <c r="EC36" i="67"/>
  <c r="FF36" i="67"/>
  <c r="FR36" i="67"/>
  <c r="IB36" i="67"/>
  <c r="FN36" i="67"/>
  <c r="FJ36" i="67"/>
  <c r="GP36" i="67"/>
  <c r="GL36" i="67"/>
  <c r="GH36" i="67"/>
  <c r="GD36" i="67"/>
  <c r="FZ36" i="67"/>
  <c r="HB36" i="67"/>
  <c r="GX36" i="67"/>
  <c r="HF36" i="67"/>
  <c r="HR36" i="67"/>
  <c r="HN36" i="67"/>
  <c r="HJ36" i="67"/>
  <c r="HW36" i="67"/>
  <c r="HZ36" i="67"/>
  <c r="IC36" i="67"/>
  <c r="HY36" i="67"/>
  <c r="IK36" i="67"/>
  <c r="JQ36" i="67"/>
  <c r="JM36" i="67"/>
  <c r="JI36" i="67"/>
  <c r="JE36" i="67"/>
  <c r="JU36" i="67"/>
  <c r="IU36" i="67"/>
  <c r="IQ36" i="67"/>
  <c r="IL36" i="67"/>
  <c r="IH36" i="67"/>
  <c r="JP36" i="67"/>
  <c r="JL36" i="67"/>
  <c r="JH36" i="67"/>
  <c r="JD36" i="67"/>
  <c r="LE36" i="67"/>
  <c r="LA36" i="67"/>
  <c r="KW36" i="67"/>
  <c r="KS36" i="67"/>
  <c r="KO36" i="67"/>
  <c r="KK36" i="67"/>
  <c r="KF36" i="67"/>
  <c r="KA36" i="67"/>
  <c r="JV36" i="67"/>
  <c r="LO36" i="67"/>
  <c r="ME36" i="67"/>
  <c r="MA36" i="67"/>
  <c r="LW36" i="67"/>
  <c r="LJ36" i="67"/>
  <c r="LF36" i="67"/>
  <c r="LB36" i="67"/>
  <c r="KX36" i="67"/>
  <c r="KT36" i="67"/>
  <c r="KP36" i="67"/>
  <c r="KL36" i="67"/>
  <c r="KG36" i="67"/>
  <c r="KB36" i="67"/>
  <c r="JX36" i="67"/>
  <c r="LR36" i="67"/>
  <c r="MF36" i="67"/>
  <c r="MB36" i="67"/>
  <c r="LX36" i="67"/>
  <c r="MH36" i="67"/>
  <c r="MZ36" i="67"/>
  <c r="MV36" i="67"/>
  <c r="MR36" i="67"/>
  <c r="MN36" i="67"/>
  <c r="MJ36" i="67"/>
  <c r="NH36" i="67"/>
  <c r="NA36" i="67"/>
  <c r="MW36" i="67"/>
  <c r="MS36" i="67"/>
  <c r="MO36" i="67"/>
  <c r="MK36" i="67"/>
  <c r="NI36" i="67"/>
  <c r="NE36" i="67"/>
  <c r="H36" i="67"/>
  <c r="J50" i="67"/>
  <c r="BC50" i="67"/>
  <c r="AY50" i="67"/>
  <c r="AU50" i="67"/>
  <c r="AQ50" i="67"/>
  <c r="AM50" i="67"/>
  <c r="AI50" i="67"/>
  <c r="AE50" i="67"/>
  <c r="AA50" i="67"/>
  <c r="W50" i="67"/>
  <c r="S50" i="67"/>
  <c r="O50" i="67"/>
  <c r="K50" i="67"/>
  <c r="CD50" i="67"/>
  <c r="BZ50" i="67"/>
  <c r="BV50" i="67"/>
  <c r="BR50" i="67"/>
  <c r="BN50" i="67"/>
  <c r="BJ50" i="67"/>
  <c r="BF50" i="67"/>
  <c r="CW50" i="67"/>
  <c r="CP50" i="67"/>
  <c r="CL50" i="67"/>
  <c r="DT50" i="67"/>
  <c r="DP50" i="67"/>
  <c r="DL50" i="67"/>
  <c r="DH50" i="67"/>
  <c r="DD50" i="67"/>
  <c r="DW50" i="67"/>
  <c r="FB50" i="67"/>
  <c r="EX50" i="67"/>
  <c r="ET50" i="67"/>
  <c r="EP50" i="67"/>
  <c r="EL50" i="67"/>
  <c r="EH50" i="67"/>
  <c r="ED50" i="67"/>
  <c r="FQ50" i="67"/>
  <c r="FM50" i="67"/>
  <c r="FI50" i="67"/>
  <c r="CX50" i="67"/>
  <c r="CT50" i="67"/>
  <c r="CQ50" i="67"/>
  <c r="CM50" i="67"/>
  <c r="CI50" i="67"/>
  <c r="EC50" i="67"/>
  <c r="FR50" i="67"/>
  <c r="FN50" i="67"/>
  <c r="FJ50" i="67"/>
  <c r="GQ50" i="67"/>
  <c r="GM50" i="67"/>
  <c r="GI50" i="67"/>
  <c r="GE50" i="67"/>
  <c r="GA50" i="67"/>
  <c r="HC50" i="67"/>
  <c r="GY50" i="67"/>
  <c r="GU50" i="67"/>
  <c r="HS50" i="67"/>
  <c r="HO50" i="67"/>
  <c r="HK50" i="67"/>
  <c r="HG50" i="67"/>
  <c r="HX50" i="67"/>
  <c r="IH50" i="67"/>
  <c r="GR50" i="67"/>
  <c r="GN50" i="67"/>
  <c r="GJ50" i="67"/>
  <c r="GF50" i="67"/>
  <c r="GB50" i="67"/>
  <c r="GT50" i="67"/>
  <c r="HT50" i="67"/>
  <c r="HP50" i="67"/>
  <c r="HL50" i="67"/>
  <c r="HH50" i="67"/>
  <c r="IQ50" i="67"/>
  <c r="IT50" i="67"/>
  <c r="IP50" i="67"/>
  <c r="IM50" i="67"/>
  <c r="II50" i="67"/>
  <c r="LJ50" i="67"/>
  <c r="LF50" i="67"/>
  <c r="LB50" i="67"/>
  <c r="KX50" i="67"/>
  <c r="KT50" i="67"/>
  <c r="KP50" i="67"/>
  <c r="KL50" i="67"/>
  <c r="KG50" i="67"/>
  <c r="KB50" i="67"/>
  <c r="JX50" i="67"/>
  <c r="LT50" i="67"/>
  <c r="MY50" i="67"/>
  <c r="MU50" i="67"/>
  <c r="MQ50" i="67"/>
  <c r="MM50" i="67"/>
  <c r="MI50" i="67"/>
  <c r="ND50" i="67"/>
  <c r="NG50" i="67"/>
  <c r="AZ50" i="67"/>
  <c r="AV50" i="67"/>
  <c r="AR50" i="67"/>
  <c r="AN50" i="67"/>
  <c r="AJ50" i="67"/>
  <c r="AF50" i="67"/>
  <c r="AB50" i="67"/>
  <c r="X50" i="67"/>
  <c r="T50" i="67"/>
  <c r="P50" i="67"/>
  <c r="L50" i="67"/>
  <c r="CE50" i="67"/>
  <c r="CA50" i="67"/>
  <c r="BW50" i="67"/>
  <c r="BS50" i="67"/>
  <c r="BO50" i="67"/>
  <c r="BK50" i="67"/>
  <c r="BG50" i="67"/>
  <c r="CZ50" i="67"/>
  <c r="DY50" i="67"/>
  <c r="DS50" i="67"/>
  <c r="DO50" i="67"/>
  <c r="DK50" i="67"/>
  <c r="DG50" i="67"/>
  <c r="DC50" i="67"/>
  <c r="DZ50" i="67"/>
  <c r="FA50" i="67"/>
  <c r="EW50" i="67"/>
  <c r="ES50" i="67"/>
  <c r="EO50" i="67"/>
  <c r="EK50" i="67"/>
  <c r="EG50" i="67"/>
  <c r="FF50" i="67"/>
  <c r="IO50" i="67"/>
  <c r="GZ50" i="67"/>
  <c r="GV50" i="67"/>
  <c r="ID50" i="67"/>
  <c r="IE50" i="67"/>
  <c r="IA50" i="67"/>
  <c r="IG50" i="67"/>
  <c r="JS50" i="67"/>
  <c r="JO50" i="67"/>
  <c r="JK50" i="67"/>
  <c r="JG50" i="67"/>
  <c r="JC50" i="67"/>
  <c r="JR50" i="67"/>
  <c r="JN50" i="67"/>
  <c r="JJ50" i="67"/>
  <c r="JF50" i="67"/>
  <c r="JA50" i="67"/>
  <c r="LG50" i="67"/>
  <c r="LC50" i="67"/>
  <c r="KY50" i="67"/>
  <c r="KU50" i="67"/>
  <c r="KQ50" i="67"/>
  <c r="KM50" i="67"/>
  <c r="KH50" i="67"/>
  <c r="KD50" i="67"/>
  <c r="JY50" i="67"/>
  <c r="LO50" i="67"/>
  <c r="ME50" i="67"/>
  <c r="MA50" i="67"/>
  <c r="LW50" i="67"/>
  <c r="LN50" i="67"/>
  <c r="LP50" i="67"/>
  <c r="MD50" i="67"/>
  <c r="LZ50" i="67"/>
  <c r="LV50" i="67"/>
  <c r="NB50" i="67"/>
  <c r="MX50" i="67"/>
  <c r="MT50" i="67"/>
  <c r="MP50" i="67"/>
  <c r="ML50" i="67"/>
  <c r="NF50" i="67"/>
  <c r="I50" i="67"/>
  <c r="BA50" i="67"/>
  <c r="AW50" i="67"/>
  <c r="AS50" i="67"/>
  <c r="AO50" i="67"/>
  <c r="AK50" i="67"/>
  <c r="AG50" i="67"/>
  <c r="AC50" i="67"/>
  <c r="Y50" i="67"/>
  <c r="U50" i="67"/>
  <c r="Q50" i="67"/>
  <c r="M50" i="67"/>
  <c r="CF50" i="67"/>
  <c r="CB50" i="67"/>
  <c r="BX50" i="67"/>
  <c r="BT50" i="67"/>
  <c r="BP50" i="67"/>
  <c r="BL50" i="67"/>
  <c r="BH50" i="67"/>
  <c r="CH50" i="67"/>
  <c r="CU50" i="67"/>
  <c r="CR50" i="67"/>
  <c r="CN50" i="67"/>
  <c r="CJ50" i="67"/>
  <c r="DR50" i="67"/>
  <c r="DN50" i="67"/>
  <c r="DJ50" i="67"/>
  <c r="DF50" i="67"/>
  <c r="DB50" i="67"/>
  <c r="FD50" i="67"/>
  <c r="EZ50" i="67"/>
  <c r="EV50" i="67"/>
  <c r="ER50" i="67"/>
  <c r="EN50" i="67"/>
  <c r="EJ50" i="67"/>
  <c r="EF50" i="67"/>
  <c r="FS50" i="67"/>
  <c r="FO50" i="67"/>
  <c r="FK50" i="67"/>
  <c r="FG50" i="67"/>
  <c r="CV50" i="67"/>
  <c r="CS50" i="67"/>
  <c r="CO50" i="67"/>
  <c r="CK50" i="67"/>
  <c r="FP50" i="67"/>
  <c r="FL50" i="67"/>
  <c r="FH50" i="67"/>
  <c r="GO50" i="67"/>
  <c r="GK50" i="67"/>
  <c r="GG50" i="67"/>
  <c r="GC50" i="67"/>
  <c r="FY50" i="67"/>
  <c r="HA50" i="67"/>
  <c r="GW50" i="67"/>
  <c r="HU50" i="67"/>
  <c r="HQ50" i="67"/>
  <c r="HM50" i="67"/>
  <c r="HI50" i="67"/>
  <c r="IX50" i="67"/>
  <c r="IS50" i="67"/>
  <c r="FX50" i="67"/>
  <c r="GP50" i="67"/>
  <c r="GL50" i="67"/>
  <c r="GH50" i="67"/>
  <c r="GD50" i="67"/>
  <c r="FZ50" i="67"/>
  <c r="HR50" i="67"/>
  <c r="HN50" i="67"/>
  <c r="HJ50" i="67"/>
  <c r="HW50" i="67"/>
  <c r="HZ50" i="67"/>
  <c r="IJ50" i="67"/>
  <c r="IW50" i="67"/>
  <c r="IV50" i="67"/>
  <c r="IR50" i="67"/>
  <c r="IN50" i="67"/>
  <c r="IK50" i="67"/>
  <c r="JQ50" i="67"/>
  <c r="JM50" i="67"/>
  <c r="JI50" i="67"/>
  <c r="JE50" i="67"/>
  <c r="JU50" i="67"/>
  <c r="LI50" i="67"/>
  <c r="LE50" i="67"/>
  <c r="LA50" i="67"/>
  <c r="KW50" i="67"/>
  <c r="KS50" i="67"/>
  <c r="KO50" i="67"/>
  <c r="KK50" i="67"/>
  <c r="KF50" i="67"/>
  <c r="KA50" i="67"/>
  <c r="JV50" i="67"/>
  <c r="LH50" i="67"/>
  <c r="LD50" i="67"/>
  <c r="KZ50" i="67"/>
  <c r="KV50" i="67"/>
  <c r="KR50" i="67"/>
  <c r="KI50" i="67"/>
  <c r="KE50" i="67"/>
  <c r="JZ50" i="67"/>
  <c r="LQ50" i="67"/>
  <c r="LR50" i="67"/>
  <c r="NA50" i="67"/>
  <c r="MW50" i="67"/>
  <c r="MS50" i="67"/>
  <c r="MO50" i="67"/>
  <c r="MK50" i="67"/>
  <c r="MH50" i="67"/>
  <c r="NI50" i="67"/>
  <c r="NE50" i="67"/>
  <c r="BB50" i="67"/>
  <c r="AX50" i="67"/>
  <c r="AT50" i="67"/>
  <c r="AP50" i="67"/>
  <c r="AL50" i="67"/>
  <c r="AH50" i="67"/>
  <c r="AD50" i="67"/>
  <c r="Z50" i="67"/>
  <c r="V50" i="67"/>
  <c r="R50" i="67"/>
  <c r="N50" i="67"/>
  <c r="BE50" i="67"/>
  <c r="CC50" i="67"/>
  <c r="BY50" i="67"/>
  <c r="BU50" i="67"/>
  <c r="BQ50" i="67"/>
  <c r="BM50" i="67"/>
  <c r="BI50" i="67"/>
  <c r="EA50" i="67"/>
  <c r="DU50" i="67"/>
  <c r="DQ50" i="67"/>
  <c r="DM50" i="67"/>
  <c r="DI50" i="67"/>
  <c r="DE50" i="67"/>
  <c r="DA50" i="67"/>
  <c r="DX50" i="67"/>
  <c r="FC50" i="67"/>
  <c r="EY50" i="67"/>
  <c r="EU50" i="67"/>
  <c r="EQ50" i="67"/>
  <c r="EM50" i="67"/>
  <c r="EI50" i="67"/>
  <c r="EE50" i="67"/>
  <c r="IB50" i="67"/>
  <c r="IL50" i="67"/>
  <c r="HB50" i="67"/>
  <c r="GX50" i="67"/>
  <c r="HF50" i="67"/>
  <c r="IU50" i="67"/>
  <c r="IC50" i="67"/>
  <c r="HY50" i="67"/>
  <c r="IZ50" i="67"/>
  <c r="JP50" i="67"/>
  <c r="JL50" i="67"/>
  <c r="JH50" i="67"/>
  <c r="JD50" i="67"/>
  <c r="MC50" i="67"/>
  <c r="LY50" i="67"/>
  <c r="LU50" i="67"/>
  <c r="MF50" i="67"/>
  <c r="MB50" i="67"/>
  <c r="LX50" i="67"/>
  <c r="MZ50" i="67"/>
  <c r="MV50" i="67"/>
  <c r="MR50" i="67"/>
  <c r="MN50" i="67"/>
  <c r="MJ50" i="67"/>
  <c r="NH50" i="67"/>
  <c r="H50" i="67"/>
  <c r="AZ59" i="67"/>
  <c r="AV59" i="67"/>
  <c r="AR59" i="67"/>
  <c r="AN59" i="67"/>
  <c r="AJ59" i="67"/>
  <c r="AF59" i="67"/>
  <c r="AB59" i="67"/>
  <c r="X59" i="67"/>
  <c r="T59" i="67"/>
  <c r="P59" i="67"/>
  <c r="L59" i="67"/>
  <c r="CE59" i="67"/>
  <c r="CA59" i="67"/>
  <c r="BW59" i="67"/>
  <c r="BS59" i="67"/>
  <c r="BO59" i="67"/>
  <c r="BK59" i="67"/>
  <c r="BG59" i="67"/>
  <c r="BC59" i="67"/>
  <c r="AY59" i="67"/>
  <c r="AU59" i="67"/>
  <c r="AQ59" i="67"/>
  <c r="AM59" i="67"/>
  <c r="AI59" i="67"/>
  <c r="AE59" i="67"/>
  <c r="AA59" i="67"/>
  <c r="W59" i="67"/>
  <c r="S59" i="67"/>
  <c r="O59" i="67"/>
  <c r="K59" i="67"/>
  <c r="CD59" i="67"/>
  <c r="BZ59" i="67"/>
  <c r="BV59" i="67"/>
  <c r="BR59" i="67"/>
  <c r="BN59" i="67"/>
  <c r="BJ59" i="67"/>
  <c r="BF59" i="67"/>
  <c r="CZ59" i="67"/>
  <c r="DT59" i="67"/>
  <c r="DP59" i="67"/>
  <c r="DL59" i="67"/>
  <c r="DH59" i="67"/>
  <c r="DD59" i="67"/>
  <c r="DW59" i="67"/>
  <c r="DY59" i="67"/>
  <c r="CV59" i="67"/>
  <c r="CS59" i="67"/>
  <c r="CO59" i="67"/>
  <c r="CK59" i="67"/>
  <c r="DU59" i="67"/>
  <c r="DQ59" i="67"/>
  <c r="DM59" i="67"/>
  <c r="DI59" i="67"/>
  <c r="DE59" i="67"/>
  <c r="DA59" i="67"/>
  <c r="DX59" i="67"/>
  <c r="FP59" i="67"/>
  <c r="HX59" i="67"/>
  <c r="FL59" i="67"/>
  <c r="FH59" i="67"/>
  <c r="GT59" i="67"/>
  <c r="GZ59" i="67"/>
  <c r="GV59" i="67"/>
  <c r="HT59" i="67"/>
  <c r="HP59" i="67"/>
  <c r="HL59" i="67"/>
  <c r="HH59" i="67"/>
  <c r="ID59" i="67"/>
  <c r="IE59" i="67"/>
  <c r="IA59" i="67"/>
  <c r="IG59" i="67"/>
  <c r="IM59" i="67"/>
  <c r="II59" i="67"/>
  <c r="JS59" i="67"/>
  <c r="JO59" i="67"/>
  <c r="JK59" i="67"/>
  <c r="JG59" i="67"/>
  <c r="JC59" i="67"/>
  <c r="IX59" i="67"/>
  <c r="IS59" i="67"/>
  <c r="IO59" i="67"/>
  <c r="IJ59" i="67"/>
  <c r="JR59" i="67"/>
  <c r="JN59" i="67"/>
  <c r="JJ59" i="67"/>
  <c r="JF59" i="67"/>
  <c r="JA59" i="67"/>
  <c r="LI59" i="67"/>
  <c r="LC59" i="67"/>
  <c r="KY59" i="67"/>
  <c r="KU59" i="67"/>
  <c r="KQ59" i="67"/>
  <c r="KM59" i="67"/>
  <c r="KH59" i="67"/>
  <c r="KD59" i="67"/>
  <c r="JY59" i="67"/>
  <c r="LQ59" i="67"/>
  <c r="LH59" i="67"/>
  <c r="LD59" i="67"/>
  <c r="KZ59" i="67"/>
  <c r="KV59" i="67"/>
  <c r="KR59" i="67"/>
  <c r="KI59" i="67"/>
  <c r="KE59" i="67"/>
  <c r="JZ59" i="67"/>
  <c r="LN59" i="67"/>
  <c r="LP59" i="67"/>
  <c r="MD59" i="67"/>
  <c r="LZ59" i="67"/>
  <c r="LV59" i="67"/>
  <c r="NB59" i="67"/>
  <c r="MX59" i="67"/>
  <c r="MT59" i="67"/>
  <c r="MP59" i="67"/>
  <c r="ML59" i="67"/>
  <c r="NF59" i="67"/>
  <c r="MY59" i="67"/>
  <c r="MU59" i="67"/>
  <c r="MQ59" i="67"/>
  <c r="MM59" i="67"/>
  <c r="MI59" i="67"/>
  <c r="NG59" i="67"/>
  <c r="J59" i="67"/>
  <c r="BB59" i="67"/>
  <c r="AX59" i="67"/>
  <c r="AT59" i="67"/>
  <c r="AP59" i="67"/>
  <c r="AL59" i="67"/>
  <c r="AH59" i="67"/>
  <c r="AD59" i="67"/>
  <c r="Z59" i="67"/>
  <c r="V59" i="67"/>
  <c r="R59" i="67"/>
  <c r="N59" i="67"/>
  <c r="BE59" i="67"/>
  <c r="CC59" i="67"/>
  <c r="BY59" i="67"/>
  <c r="BU59" i="67"/>
  <c r="BQ59" i="67"/>
  <c r="BM59" i="67"/>
  <c r="BI59" i="67"/>
  <c r="I59" i="67"/>
  <c r="BA59" i="67"/>
  <c r="AW59" i="67"/>
  <c r="AS59" i="67"/>
  <c r="AO59" i="67"/>
  <c r="AK59" i="67"/>
  <c r="AG59" i="67"/>
  <c r="AC59" i="67"/>
  <c r="Y59" i="67"/>
  <c r="U59" i="67"/>
  <c r="Q59" i="67"/>
  <c r="M59" i="67"/>
  <c r="CF59" i="67"/>
  <c r="CB59" i="67"/>
  <c r="BX59" i="67"/>
  <c r="BT59" i="67"/>
  <c r="BP59" i="67"/>
  <c r="BL59" i="67"/>
  <c r="BH59" i="67"/>
  <c r="CH59" i="67"/>
  <c r="CU59" i="67"/>
  <c r="CR59" i="67"/>
  <c r="CN59" i="67"/>
  <c r="CJ59" i="67"/>
  <c r="DR59" i="67"/>
  <c r="DN59" i="67"/>
  <c r="DJ59" i="67"/>
  <c r="DF59" i="67"/>
  <c r="DB59" i="67"/>
  <c r="EA59" i="67"/>
  <c r="FD59" i="67"/>
  <c r="EZ59" i="67"/>
  <c r="EV59" i="67"/>
  <c r="ER59" i="67"/>
  <c r="EN59" i="67"/>
  <c r="EJ59" i="67"/>
  <c r="EF59" i="67"/>
  <c r="FS59" i="67"/>
  <c r="DS59" i="67"/>
  <c r="DO59" i="67"/>
  <c r="DK59" i="67"/>
  <c r="DG59" i="67"/>
  <c r="DC59" i="67"/>
  <c r="DZ59" i="67"/>
  <c r="EC59" i="67"/>
  <c r="FA59" i="67"/>
  <c r="EW59" i="67"/>
  <c r="ES59" i="67"/>
  <c r="EO59" i="67"/>
  <c r="EK59" i="67"/>
  <c r="EG59" i="67"/>
  <c r="FF59" i="67"/>
  <c r="FO59" i="67"/>
  <c r="FK59" i="67"/>
  <c r="FG59" i="67"/>
  <c r="GO59" i="67"/>
  <c r="GK59" i="67"/>
  <c r="GG59" i="67"/>
  <c r="GC59" i="67"/>
  <c r="FY59" i="67"/>
  <c r="HA59" i="67"/>
  <c r="GW59" i="67"/>
  <c r="HU59" i="67"/>
  <c r="HQ59" i="67"/>
  <c r="HM59" i="67"/>
  <c r="HI59" i="67"/>
  <c r="IB59" i="67"/>
  <c r="FX59" i="67"/>
  <c r="GP59" i="67"/>
  <c r="GL59" i="67"/>
  <c r="GH59" i="67"/>
  <c r="GD59" i="67"/>
  <c r="FZ59" i="67"/>
  <c r="HF59" i="67"/>
  <c r="HR59" i="67"/>
  <c r="HN59" i="67"/>
  <c r="HJ59" i="67"/>
  <c r="HW59" i="67"/>
  <c r="HZ59" i="67"/>
  <c r="IW59" i="67"/>
  <c r="IV59" i="67"/>
  <c r="IR59" i="67"/>
  <c r="IN59" i="67"/>
  <c r="IK59" i="67"/>
  <c r="JQ59" i="67"/>
  <c r="JM59" i="67"/>
  <c r="JI59" i="67"/>
  <c r="JE59" i="67"/>
  <c r="JU59" i="67"/>
  <c r="IU59" i="67"/>
  <c r="IQ59" i="67"/>
  <c r="JP59" i="67"/>
  <c r="JL59" i="67"/>
  <c r="JH59" i="67"/>
  <c r="JD59" i="67"/>
  <c r="LG59" i="67"/>
  <c r="LE59" i="67"/>
  <c r="LA59" i="67"/>
  <c r="KW59" i="67"/>
  <c r="KS59" i="67"/>
  <c r="KO59" i="67"/>
  <c r="KK59" i="67"/>
  <c r="KF59" i="67"/>
  <c r="KA59" i="67"/>
  <c r="JV59" i="67"/>
  <c r="LO59" i="67"/>
  <c r="ME59" i="67"/>
  <c r="MA59" i="67"/>
  <c r="LW59" i="67"/>
  <c r="LJ59" i="67"/>
  <c r="LF59" i="67"/>
  <c r="LB59" i="67"/>
  <c r="KX59" i="67"/>
  <c r="KT59" i="67"/>
  <c r="KP59" i="67"/>
  <c r="KL59" i="67"/>
  <c r="KG59" i="67"/>
  <c r="KB59" i="67"/>
  <c r="JX59" i="67"/>
  <c r="LR59" i="67"/>
  <c r="MH59" i="67"/>
  <c r="MZ59" i="67"/>
  <c r="MV59" i="67"/>
  <c r="MR59" i="67"/>
  <c r="MN59" i="67"/>
  <c r="MJ59" i="67"/>
  <c r="NA59" i="67"/>
  <c r="MW59" i="67"/>
  <c r="MS59" i="67"/>
  <c r="MO59" i="67"/>
  <c r="MK59" i="67"/>
  <c r="NI59" i="67"/>
  <c r="NE59" i="67"/>
  <c r="CW59" i="67"/>
  <c r="CP59" i="67"/>
  <c r="CL59" i="67"/>
  <c r="FB59" i="67"/>
  <c r="EX59" i="67"/>
  <c r="ET59" i="67"/>
  <c r="EP59" i="67"/>
  <c r="EL59" i="67"/>
  <c r="EH59" i="67"/>
  <c r="ED59" i="67"/>
  <c r="FQ59" i="67"/>
  <c r="FC59" i="67"/>
  <c r="EY59" i="67"/>
  <c r="EU59" i="67"/>
  <c r="EQ59" i="67"/>
  <c r="EM59" i="67"/>
  <c r="EI59" i="67"/>
  <c r="EE59" i="67"/>
  <c r="FM59" i="67"/>
  <c r="FI59" i="67"/>
  <c r="GQ59" i="67"/>
  <c r="GM59" i="67"/>
  <c r="GI59" i="67"/>
  <c r="GE59" i="67"/>
  <c r="GA59" i="67"/>
  <c r="HC59" i="67"/>
  <c r="GY59" i="67"/>
  <c r="GU59" i="67"/>
  <c r="HS59" i="67"/>
  <c r="HO59" i="67"/>
  <c r="HK59" i="67"/>
  <c r="HG59" i="67"/>
  <c r="GR59" i="67"/>
  <c r="GN59" i="67"/>
  <c r="GJ59" i="67"/>
  <c r="GF59" i="67"/>
  <c r="GB59" i="67"/>
  <c r="IT59" i="67"/>
  <c r="IP59" i="67"/>
  <c r="MC59" i="67"/>
  <c r="LY59" i="67"/>
  <c r="LU59" i="67"/>
  <c r="LT59" i="67"/>
  <c r="ND59" i="67"/>
  <c r="CX59" i="67"/>
  <c r="CT59" i="67"/>
  <c r="CQ59" i="67"/>
  <c r="CM59" i="67"/>
  <c r="CI59" i="67"/>
  <c r="FR59" i="67"/>
  <c r="FN59" i="67"/>
  <c r="FJ59" i="67"/>
  <c r="HB59" i="67"/>
  <c r="GX59" i="67"/>
  <c r="IC59" i="67"/>
  <c r="HY59" i="67"/>
  <c r="IZ59" i="67"/>
  <c r="IL59" i="67"/>
  <c r="IH59" i="67"/>
  <c r="MF59" i="67"/>
  <c r="MB59" i="67"/>
  <c r="LX59" i="67"/>
  <c r="NH59" i="67"/>
  <c r="H59" i="67"/>
  <c r="BA69" i="67"/>
  <c r="AS69" i="67"/>
  <c r="AC69" i="67"/>
  <c r="Y69" i="67"/>
  <c r="U69" i="67"/>
  <c r="M69" i="67"/>
  <c r="CF69" i="67"/>
  <c r="CB69" i="67"/>
  <c r="BX69" i="67"/>
  <c r="BT69" i="67"/>
  <c r="BP69" i="67"/>
  <c r="BL69" i="67"/>
  <c r="BH69" i="67"/>
  <c r="BB69" i="67"/>
  <c r="AT69" i="67"/>
  <c r="AL69" i="67"/>
  <c r="Z69" i="67"/>
  <c r="N69" i="67"/>
  <c r="CX69" i="67"/>
  <c r="CT69" i="67"/>
  <c r="CQ69" i="67"/>
  <c r="CM69" i="67"/>
  <c r="CI69" i="67"/>
  <c r="EC69" i="67"/>
  <c r="FA69" i="67"/>
  <c r="ES69" i="67"/>
  <c r="EK69" i="67"/>
  <c r="CU69" i="67"/>
  <c r="CR69" i="67"/>
  <c r="CN69" i="67"/>
  <c r="CJ69" i="67"/>
  <c r="DZ69" i="67"/>
  <c r="FD69" i="67"/>
  <c r="EZ69" i="67"/>
  <c r="EV69" i="67"/>
  <c r="ER69" i="67"/>
  <c r="EN69" i="67"/>
  <c r="EJ69" i="67"/>
  <c r="EF69" i="67"/>
  <c r="FP69" i="67"/>
  <c r="FL69" i="67"/>
  <c r="FH69" i="67"/>
  <c r="GZ69" i="67"/>
  <c r="GV69" i="67"/>
  <c r="IG69" i="67"/>
  <c r="GP69" i="67"/>
  <c r="GL69" i="67"/>
  <c r="GH69" i="67"/>
  <c r="GD69" i="67"/>
  <c r="FZ69" i="67"/>
  <c r="HA69" i="67"/>
  <c r="GW69" i="67"/>
  <c r="HU69" i="67"/>
  <c r="HQ69" i="67"/>
  <c r="HM69" i="67"/>
  <c r="HI69" i="67"/>
  <c r="ID69" i="67"/>
  <c r="IE69" i="67"/>
  <c r="IA69" i="67"/>
  <c r="IX69" i="67"/>
  <c r="IS69" i="67"/>
  <c r="IO69" i="67"/>
  <c r="IJ69" i="67"/>
  <c r="JS69" i="67"/>
  <c r="JO69" i="67"/>
  <c r="JK69" i="67"/>
  <c r="JG69" i="67"/>
  <c r="JC69" i="67"/>
  <c r="JR69" i="67"/>
  <c r="JJ69" i="67"/>
  <c r="JA69" i="67"/>
  <c r="LN69" i="67"/>
  <c r="LT69" i="67"/>
  <c r="MC69" i="67"/>
  <c r="LY69" i="67"/>
  <c r="LU69" i="67"/>
  <c r="NA69" i="67"/>
  <c r="MW69" i="67"/>
  <c r="MS69" i="67"/>
  <c r="MO69" i="67"/>
  <c r="ND69" i="67"/>
  <c r="NF69" i="67"/>
  <c r="BC69" i="67"/>
  <c r="AU69" i="67"/>
  <c r="AI69" i="67"/>
  <c r="J69" i="67"/>
  <c r="AW69" i="67"/>
  <c r="AO69" i="67"/>
  <c r="AK69" i="67"/>
  <c r="AG69" i="67"/>
  <c r="Q69" i="67"/>
  <c r="AX69" i="67"/>
  <c r="AP69" i="67"/>
  <c r="AH69" i="67"/>
  <c r="AD69" i="67"/>
  <c r="V69" i="67"/>
  <c r="R69" i="67"/>
  <c r="BE69" i="67"/>
  <c r="CC69" i="67"/>
  <c r="BY69" i="67"/>
  <c r="BU69" i="67"/>
  <c r="BQ69" i="67"/>
  <c r="BM69" i="67"/>
  <c r="BI69" i="67"/>
  <c r="DT69" i="67"/>
  <c r="DP69" i="67"/>
  <c r="DL69" i="67"/>
  <c r="DH69" i="67"/>
  <c r="DD69" i="67"/>
  <c r="EA69" i="67"/>
  <c r="EW69" i="67"/>
  <c r="EO69" i="67"/>
  <c r="EG69" i="67"/>
  <c r="FF69" i="67"/>
  <c r="FQ69" i="67"/>
  <c r="FM69" i="67"/>
  <c r="FI69" i="67"/>
  <c r="CH69" i="67"/>
  <c r="DU69" i="67"/>
  <c r="DQ69" i="67"/>
  <c r="DM69" i="67"/>
  <c r="DI69" i="67"/>
  <c r="DE69" i="67"/>
  <c r="DA69" i="67"/>
  <c r="GQ69" i="67"/>
  <c r="GM69" i="67"/>
  <c r="GI69" i="67"/>
  <c r="GE69" i="67"/>
  <c r="GA69" i="67"/>
  <c r="GT69" i="67"/>
  <c r="HT69" i="67"/>
  <c r="HP69" i="67"/>
  <c r="HL69" i="67"/>
  <c r="HH69" i="67"/>
  <c r="IB69" i="67"/>
  <c r="IT69" i="67"/>
  <c r="IP69" i="67"/>
  <c r="IM69" i="67"/>
  <c r="II69" i="67"/>
  <c r="JN69" i="67"/>
  <c r="JF69" i="67"/>
  <c r="LI69" i="67"/>
  <c r="LE69" i="67"/>
  <c r="LA69" i="67"/>
  <c r="KW69" i="67"/>
  <c r="KS69" i="67"/>
  <c r="KO69" i="67"/>
  <c r="KK69" i="67"/>
  <c r="KF69" i="67"/>
  <c r="KA69" i="67"/>
  <c r="LJ69" i="67"/>
  <c r="LF69" i="67"/>
  <c r="LB69" i="67"/>
  <c r="KX69" i="67"/>
  <c r="KT69" i="67"/>
  <c r="KP69" i="67"/>
  <c r="KL69" i="67"/>
  <c r="KG69" i="67"/>
  <c r="KB69" i="67"/>
  <c r="LO69" i="67"/>
  <c r="JX69" i="67"/>
  <c r="LP69" i="67"/>
  <c r="MF69" i="67"/>
  <c r="MB69" i="67"/>
  <c r="LX69" i="67"/>
  <c r="MZ69" i="67"/>
  <c r="MV69" i="67"/>
  <c r="MR69" i="67"/>
  <c r="MN69" i="67"/>
  <c r="MJ69" i="67"/>
  <c r="NG69" i="67"/>
  <c r="MK69" i="67"/>
  <c r="AY69" i="67"/>
  <c r="AQ69" i="67"/>
  <c r="AM69" i="67"/>
  <c r="AE69" i="67"/>
  <c r="AA69" i="67"/>
  <c r="W69" i="67"/>
  <c r="S69" i="67"/>
  <c r="O69" i="67"/>
  <c r="K69" i="67"/>
  <c r="CD69" i="67"/>
  <c r="BZ69" i="67"/>
  <c r="BV69" i="67"/>
  <c r="BR69" i="67"/>
  <c r="BN69" i="67"/>
  <c r="BJ69" i="67"/>
  <c r="BF69" i="67"/>
  <c r="I69" i="67"/>
  <c r="FC69" i="67"/>
  <c r="EY69" i="67"/>
  <c r="EU69" i="67"/>
  <c r="EQ69" i="67"/>
  <c r="EM69" i="67"/>
  <c r="EI69" i="67"/>
  <c r="EE69" i="67"/>
  <c r="DW69" i="67"/>
  <c r="DX69" i="67"/>
  <c r="EX69" i="67"/>
  <c r="EP69" i="67"/>
  <c r="HR69" i="67"/>
  <c r="HN69" i="67"/>
  <c r="HJ69" i="67"/>
  <c r="HW69" i="67"/>
  <c r="HX69" i="67"/>
  <c r="HC69" i="67"/>
  <c r="GY69" i="67"/>
  <c r="GU69" i="67"/>
  <c r="HS69" i="67"/>
  <c r="HO69" i="67"/>
  <c r="HK69" i="67"/>
  <c r="HG69" i="67"/>
  <c r="IC69" i="67"/>
  <c r="HY69" i="67"/>
  <c r="IU69" i="67"/>
  <c r="IQ69" i="67"/>
  <c r="IL69" i="67"/>
  <c r="IH69" i="67"/>
  <c r="JQ69" i="67"/>
  <c r="JM69" i="67"/>
  <c r="JI69" i="67"/>
  <c r="JE69" i="67"/>
  <c r="JP69" i="67"/>
  <c r="JL69" i="67"/>
  <c r="JH69" i="67"/>
  <c r="JD69" i="67"/>
  <c r="JV69" i="67"/>
  <c r="LR69" i="67"/>
  <c r="NB69" i="67"/>
  <c r="MX69" i="67"/>
  <c r="MT69" i="67"/>
  <c r="MP69" i="67"/>
  <c r="MY69" i="67"/>
  <c r="MU69" i="67"/>
  <c r="MQ69" i="67"/>
  <c r="MM69" i="67"/>
  <c r="MI69" i="67"/>
  <c r="AZ69" i="67"/>
  <c r="AV69" i="67"/>
  <c r="AR69" i="67"/>
  <c r="AN69" i="67"/>
  <c r="AJ69" i="67"/>
  <c r="AF69" i="67"/>
  <c r="AB69" i="67"/>
  <c r="X69" i="67"/>
  <c r="T69" i="67"/>
  <c r="P69" i="67"/>
  <c r="L69" i="67"/>
  <c r="CE69" i="67"/>
  <c r="CA69" i="67"/>
  <c r="BW69" i="67"/>
  <c r="BS69" i="67"/>
  <c r="BO69" i="67"/>
  <c r="BK69" i="67"/>
  <c r="BG69" i="67"/>
  <c r="CV69" i="67"/>
  <c r="CS69" i="67"/>
  <c r="CO69" i="67"/>
  <c r="CK69" i="67"/>
  <c r="DR69" i="67"/>
  <c r="DN69" i="67"/>
  <c r="DJ69" i="67"/>
  <c r="DF69" i="67"/>
  <c r="DB69" i="67"/>
  <c r="DY69" i="67"/>
  <c r="FS69" i="67"/>
  <c r="FO69" i="67"/>
  <c r="FK69" i="67"/>
  <c r="FG69" i="67"/>
  <c r="CW69" i="67"/>
  <c r="CP69" i="67"/>
  <c r="CL69" i="67"/>
  <c r="CZ69" i="67"/>
  <c r="DS69" i="67"/>
  <c r="DO69" i="67"/>
  <c r="DK69" i="67"/>
  <c r="DG69" i="67"/>
  <c r="DC69" i="67"/>
  <c r="FB69" i="67"/>
  <c r="ET69" i="67"/>
  <c r="EL69" i="67"/>
  <c r="EH69" i="67"/>
  <c r="ED69" i="67"/>
  <c r="FR69" i="67"/>
  <c r="FN69" i="67"/>
  <c r="FJ69" i="67"/>
  <c r="FX69" i="67"/>
  <c r="GO69" i="67"/>
  <c r="GK69" i="67"/>
  <c r="GG69" i="67"/>
  <c r="GC69" i="67"/>
  <c r="FY69" i="67"/>
  <c r="HB69" i="67"/>
  <c r="GX69" i="67"/>
  <c r="HF69" i="67"/>
  <c r="GR69" i="67"/>
  <c r="GN69" i="67"/>
  <c r="GJ69" i="67"/>
  <c r="GF69" i="67"/>
  <c r="GB69" i="67"/>
  <c r="HZ69" i="67"/>
  <c r="IW69" i="67"/>
  <c r="IV69" i="67"/>
  <c r="IR69" i="67"/>
  <c r="IN69" i="67"/>
  <c r="IK69" i="67"/>
  <c r="IZ69" i="67"/>
  <c r="JU69" i="67"/>
  <c r="LG69" i="67"/>
  <c r="LC69" i="67"/>
  <c r="KY69" i="67"/>
  <c r="KU69" i="67"/>
  <c r="KQ69" i="67"/>
  <c r="KM69" i="67"/>
  <c r="KH69" i="67"/>
  <c r="KD69" i="67"/>
  <c r="LH69" i="67"/>
  <c r="LD69" i="67"/>
  <c r="KZ69" i="67"/>
  <c r="KV69" i="67"/>
  <c r="KR69" i="67"/>
  <c r="KI69" i="67"/>
  <c r="KE69" i="67"/>
  <c r="JY69" i="67"/>
  <c r="LQ69" i="67"/>
  <c r="ME69" i="67"/>
  <c r="MA69" i="67"/>
  <c r="LW69" i="67"/>
  <c r="JZ69" i="67"/>
  <c r="MD69" i="67"/>
  <c r="LZ69" i="67"/>
  <c r="LV69" i="67"/>
  <c r="MH69" i="67"/>
  <c r="ML69" i="67"/>
  <c r="NI69" i="67"/>
  <c r="NE69" i="67"/>
  <c r="NH69" i="67"/>
  <c r="H69" i="67"/>
  <c r="AZ85" i="67"/>
  <c r="AV85" i="67"/>
  <c r="AR85" i="67"/>
  <c r="AN85" i="67"/>
  <c r="AJ85" i="67"/>
  <c r="AF85" i="67"/>
  <c r="AB85" i="67"/>
  <c r="X85" i="67"/>
  <c r="T85" i="67"/>
  <c r="P85" i="67"/>
  <c r="L85" i="67"/>
  <c r="CE85" i="67"/>
  <c r="CA85" i="67"/>
  <c r="BW85" i="67"/>
  <c r="BS85" i="67"/>
  <c r="BO85" i="67"/>
  <c r="BK85" i="67"/>
  <c r="BG85" i="67"/>
  <c r="BC85" i="67"/>
  <c r="AY85" i="67"/>
  <c r="AU85" i="67"/>
  <c r="AQ85" i="67"/>
  <c r="AM85" i="67"/>
  <c r="AI85" i="67"/>
  <c r="AE85" i="67"/>
  <c r="AA85" i="67"/>
  <c r="W85" i="67"/>
  <c r="S85" i="67"/>
  <c r="O85" i="67"/>
  <c r="K85" i="67"/>
  <c r="CD85" i="67"/>
  <c r="BZ85" i="67"/>
  <c r="BV85" i="67"/>
  <c r="BR85" i="67"/>
  <c r="BN85" i="67"/>
  <c r="BJ85" i="67"/>
  <c r="BF85" i="67"/>
  <c r="CW85" i="67"/>
  <c r="CP85" i="67"/>
  <c r="CL85" i="67"/>
  <c r="CZ85" i="67"/>
  <c r="DT85" i="67"/>
  <c r="DP85" i="67"/>
  <c r="DL85" i="67"/>
  <c r="DH85" i="67"/>
  <c r="DD85" i="67"/>
  <c r="DW85" i="67"/>
  <c r="DY85" i="67"/>
  <c r="FB85" i="67"/>
  <c r="EX85" i="67"/>
  <c r="ET85" i="67"/>
  <c r="EP85" i="67"/>
  <c r="EL85" i="67"/>
  <c r="EH85" i="67"/>
  <c r="ED85" i="67"/>
  <c r="FQ85" i="67"/>
  <c r="DU85" i="67"/>
  <c r="DQ85" i="67"/>
  <c r="DM85" i="67"/>
  <c r="DI85" i="67"/>
  <c r="DE85" i="67"/>
  <c r="DA85" i="67"/>
  <c r="DX85" i="67"/>
  <c r="FC85" i="67"/>
  <c r="EY85" i="67"/>
  <c r="EU85" i="67"/>
  <c r="EQ85" i="67"/>
  <c r="EM85" i="67"/>
  <c r="EI85" i="67"/>
  <c r="EE85" i="67"/>
  <c r="FM85" i="67"/>
  <c r="FI85" i="67"/>
  <c r="GQ85" i="67"/>
  <c r="GM85" i="67"/>
  <c r="GI85" i="67"/>
  <c r="GE85" i="67"/>
  <c r="GA85" i="67"/>
  <c r="HC85" i="67"/>
  <c r="GY85" i="67"/>
  <c r="GU85" i="67"/>
  <c r="HS85" i="67"/>
  <c r="HO85" i="67"/>
  <c r="HK85" i="67"/>
  <c r="HG85" i="67"/>
  <c r="HX85" i="67"/>
  <c r="GR85" i="67"/>
  <c r="GN85" i="67"/>
  <c r="GJ85" i="67"/>
  <c r="GF85" i="67"/>
  <c r="GB85" i="67"/>
  <c r="GT85" i="67"/>
  <c r="HT85" i="67"/>
  <c r="HP85" i="67"/>
  <c r="HL85" i="67"/>
  <c r="HH85" i="67"/>
  <c r="ID85" i="67"/>
  <c r="IG85" i="67"/>
  <c r="IT85" i="67"/>
  <c r="IP85" i="67"/>
  <c r="IM85" i="67"/>
  <c r="II85" i="67"/>
  <c r="IX85" i="67"/>
  <c r="IS85" i="67"/>
  <c r="IO85" i="67"/>
  <c r="JR85" i="67"/>
  <c r="JN85" i="67"/>
  <c r="JJ85" i="67"/>
  <c r="JF85" i="67"/>
  <c r="JA85" i="67"/>
  <c r="LI85" i="67"/>
  <c r="MC85" i="67"/>
  <c r="LY85" i="67"/>
  <c r="LU85" i="67"/>
  <c r="LH85" i="67"/>
  <c r="LD85" i="67"/>
  <c r="KZ85" i="67"/>
  <c r="KV85" i="67"/>
  <c r="KR85" i="67"/>
  <c r="KI85" i="67"/>
  <c r="KE85" i="67"/>
  <c r="JZ85" i="67"/>
  <c r="LT85" i="67"/>
  <c r="NB85" i="67"/>
  <c r="MT85" i="67"/>
  <c r="ML85" i="67"/>
  <c r="ND85" i="67"/>
  <c r="MY85" i="67"/>
  <c r="MU85" i="67"/>
  <c r="MQ85" i="67"/>
  <c r="MM85" i="67"/>
  <c r="MI85" i="67"/>
  <c r="NG85" i="67"/>
  <c r="J85" i="67"/>
  <c r="BB85" i="67"/>
  <c r="AX85" i="67"/>
  <c r="AT85" i="67"/>
  <c r="AP85" i="67"/>
  <c r="AL85" i="67"/>
  <c r="AH85" i="67"/>
  <c r="AD85" i="67"/>
  <c r="Z85" i="67"/>
  <c r="V85" i="67"/>
  <c r="R85" i="67"/>
  <c r="N85" i="67"/>
  <c r="BE85" i="67"/>
  <c r="CC85" i="67"/>
  <c r="BY85" i="67"/>
  <c r="BU85" i="67"/>
  <c r="BQ85" i="67"/>
  <c r="BM85" i="67"/>
  <c r="BI85" i="67"/>
  <c r="I85" i="67"/>
  <c r="BA85" i="67"/>
  <c r="AW85" i="67"/>
  <c r="AS85" i="67"/>
  <c r="AO85" i="67"/>
  <c r="AK85" i="67"/>
  <c r="AG85" i="67"/>
  <c r="AC85" i="67"/>
  <c r="Y85" i="67"/>
  <c r="U85" i="67"/>
  <c r="Q85" i="67"/>
  <c r="M85" i="67"/>
  <c r="CB85" i="67"/>
  <c r="BX85" i="67"/>
  <c r="BT85" i="67"/>
  <c r="BP85" i="67"/>
  <c r="BL85" i="67"/>
  <c r="BH85" i="67"/>
  <c r="CH85" i="67"/>
  <c r="DR85" i="67"/>
  <c r="DN85" i="67"/>
  <c r="DJ85" i="67"/>
  <c r="DF85" i="67"/>
  <c r="DB85" i="67"/>
  <c r="EA85" i="67"/>
  <c r="CX85" i="67"/>
  <c r="CT85" i="67"/>
  <c r="CQ85" i="67"/>
  <c r="CM85" i="67"/>
  <c r="CI85" i="67"/>
  <c r="DS85" i="67"/>
  <c r="DO85" i="67"/>
  <c r="DK85" i="67"/>
  <c r="DG85" i="67"/>
  <c r="DC85" i="67"/>
  <c r="DZ85" i="67"/>
  <c r="EC85" i="67"/>
  <c r="FF85" i="67"/>
  <c r="FR85" i="67"/>
  <c r="IB85" i="67"/>
  <c r="FN85" i="67"/>
  <c r="FJ85" i="67"/>
  <c r="FX85" i="67"/>
  <c r="HB85" i="67"/>
  <c r="GX85" i="67"/>
  <c r="HF85" i="67"/>
  <c r="HR85" i="67"/>
  <c r="HN85" i="67"/>
  <c r="HJ85" i="67"/>
  <c r="HW85" i="67"/>
  <c r="HZ85" i="67"/>
  <c r="IC85" i="67"/>
  <c r="HY85" i="67"/>
  <c r="IK85" i="67"/>
  <c r="IZ85" i="67"/>
  <c r="JQ85" i="67"/>
  <c r="JM85" i="67"/>
  <c r="JI85" i="67"/>
  <c r="JE85" i="67"/>
  <c r="IU85" i="67"/>
  <c r="IQ85" i="67"/>
  <c r="IL85" i="67"/>
  <c r="IH85" i="67"/>
  <c r="JP85" i="67"/>
  <c r="JL85" i="67"/>
  <c r="JH85" i="67"/>
  <c r="JD85" i="67"/>
  <c r="LE85" i="67"/>
  <c r="LA85" i="67"/>
  <c r="KW85" i="67"/>
  <c r="KS85" i="67"/>
  <c r="KO85" i="67"/>
  <c r="KK85" i="67"/>
  <c r="KF85" i="67"/>
  <c r="KA85" i="67"/>
  <c r="JV85" i="67"/>
  <c r="LO85" i="67"/>
  <c r="LJ85" i="67"/>
  <c r="LF85" i="67"/>
  <c r="LB85" i="67"/>
  <c r="KX85" i="67"/>
  <c r="KT85" i="67"/>
  <c r="KP85" i="67"/>
  <c r="KL85" i="67"/>
  <c r="KG85" i="67"/>
  <c r="KB85" i="67"/>
  <c r="JX85" i="67"/>
  <c r="LR85" i="67"/>
  <c r="MF85" i="67"/>
  <c r="MB85" i="67"/>
  <c r="LX85" i="67"/>
  <c r="MZ85" i="67"/>
  <c r="MV85" i="67"/>
  <c r="MR85" i="67"/>
  <c r="MN85" i="67"/>
  <c r="MJ85" i="67"/>
  <c r="NH85" i="67"/>
  <c r="NA85" i="67"/>
  <c r="MW85" i="67"/>
  <c r="MS85" i="67"/>
  <c r="MO85" i="67"/>
  <c r="MK85" i="67"/>
  <c r="NI85" i="67"/>
  <c r="NE85" i="67"/>
  <c r="H85" i="67"/>
  <c r="CV85" i="67"/>
  <c r="CS85" i="67"/>
  <c r="CO85" i="67"/>
  <c r="CK85" i="67"/>
  <c r="FP85" i="67"/>
  <c r="FL85" i="67"/>
  <c r="FH85" i="67"/>
  <c r="GZ85" i="67"/>
  <c r="GV85" i="67"/>
  <c r="IE85" i="67"/>
  <c r="IA85" i="67"/>
  <c r="JS85" i="67"/>
  <c r="JO85" i="67"/>
  <c r="JK85" i="67"/>
  <c r="JG85" i="67"/>
  <c r="JC85" i="67"/>
  <c r="IJ85" i="67"/>
  <c r="LC85" i="67"/>
  <c r="KY85" i="67"/>
  <c r="KU85" i="67"/>
  <c r="KQ85" i="67"/>
  <c r="KM85" i="67"/>
  <c r="KH85" i="67"/>
  <c r="KD85" i="67"/>
  <c r="JY85" i="67"/>
  <c r="LQ85" i="67"/>
  <c r="LN85" i="67"/>
  <c r="LP85" i="67"/>
  <c r="MD85" i="67"/>
  <c r="LZ85" i="67"/>
  <c r="LV85" i="67"/>
  <c r="MX85" i="67"/>
  <c r="MP85" i="67"/>
  <c r="NF85" i="67"/>
  <c r="CF85" i="67"/>
  <c r="CU85" i="67"/>
  <c r="CR85" i="67"/>
  <c r="CN85" i="67"/>
  <c r="CJ85" i="67"/>
  <c r="FD85" i="67"/>
  <c r="EZ85" i="67"/>
  <c r="EV85" i="67"/>
  <c r="ER85" i="67"/>
  <c r="EN85" i="67"/>
  <c r="EJ85" i="67"/>
  <c r="EF85" i="67"/>
  <c r="FS85" i="67"/>
  <c r="FA85" i="67"/>
  <c r="EW85" i="67"/>
  <c r="ES85" i="67"/>
  <c r="EO85" i="67"/>
  <c r="EK85" i="67"/>
  <c r="EG85" i="67"/>
  <c r="FO85" i="67"/>
  <c r="FK85" i="67"/>
  <c r="FG85" i="67"/>
  <c r="GO85" i="67"/>
  <c r="GK85" i="67"/>
  <c r="GG85" i="67"/>
  <c r="GC85" i="67"/>
  <c r="FY85" i="67"/>
  <c r="HA85" i="67"/>
  <c r="GW85" i="67"/>
  <c r="HU85" i="67"/>
  <c r="HQ85" i="67"/>
  <c r="HM85" i="67"/>
  <c r="HI85" i="67"/>
  <c r="GP85" i="67"/>
  <c r="GL85" i="67"/>
  <c r="GH85" i="67"/>
  <c r="GD85" i="67"/>
  <c r="FZ85" i="67"/>
  <c r="IW85" i="67"/>
  <c r="IV85" i="67"/>
  <c r="IR85" i="67"/>
  <c r="IN85" i="67"/>
  <c r="JU85" i="67"/>
  <c r="LG85" i="67"/>
  <c r="ME85" i="67"/>
  <c r="MA85" i="67"/>
  <c r="LW85" i="67"/>
  <c r="MH85" i="67"/>
  <c r="BB124" i="67"/>
  <c r="AT124" i="67"/>
  <c r="AL124" i="67"/>
  <c r="AD124" i="67"/>
  <c r="V124" i="67"/>
  <c r="N124" i="67"/>
  <c r="BY124" i="67"/>
  <c r="BQ124" i="67"/>
  <c r="BI124" i="67"/>
  <c r="BA124" i="67"/>
  <c r="AS124" i="67"/>
  <c r="AK124" i="67"/>
  <c r="AC124" i="67"/>
  <c r="U124" i="67"/>
  <c r="M124" i="67"/>
  <c r="CB124" i="67"/>
  <c r="BT124" i="67"/>
  <c r="BL124" i="67"/>
  <c r="CH124" i="67"/>
  <c r="CR124" i="67"/>
  <c r="CJ124" i="67"/>
  <c r="DR124" i="67"/>
  <c r="DJ124" i="67"/>
  <c r="DB124" i="67"/>
  <c r="FD124" i="67"/>
  <c r="EV124" i="67"/>
  <c r="EN124" i="67"/>
  <c r="EF124" i="67"/>
  <c r="FO124" i="67"/>
  <c r="FG124" i="67"/>
  <c r="CS124" i="67"/>
  <c r="CK124" i="67"/>
  <c r="DQ124" i="67"/>
  <c r="DI124" i="67"/>
  <c r="DA124" i="67"/>
  <c r="FC124" i="67"/>
  <c r="EU124" i="67"/>
  <c r="EM124" i="67"/>
  <c r="EE124" i="67"/>
  <c r="FP124" i="67"/>
  <c r="FH124" i="67"/>
  <c r="GK124" i="67"/>
  <c r="GC124" i="67"/>
  <c r="HA124" i="67"/>
  <c r="HU124" i="67"/>
  <c r="HM124" i="67"/>
  <c r="IB124" i="67"/>
  <c r="GP124" i="67"/>
  <c r="GH124" i="67"/>
  <c r="FZ124" i="67"/>
  <c r="HB124" i="67"/>
  <c r="HF124" i="67"/>
  <c r="HR124" i="67"/>
  <c r="HJ124" i="67"/>
  <c r="ID124" i="67"/>
  <c r="HW124" i="67"/>
  <c r="HY124" i="67"/>
  <c r="IV124" i="67"/>
  <c r="IN124" i="67"/>
  <c r="IK124" i="67"/>
  <c r="JM124" i="67"/>
  <c r="JE124" i="67"/>
  <c r="IQ124" i="67"/>
  <c r="IH124" i="67"/>
  <c r="JP124" i="67"/>
  <c r="JL124" i="67"/>
  <c r="JH124" i="67"/>
  <c r="JD124" i="67"/>
  <c r="LE124" i="67"/>
  <c r="KW124" i="67"/>
  <c r="KO124" i="67"/>
  <c r="KF124" i="67"/>
  <c r="JV124" i="67"/>
  <c r="LD124" i="67"/>
  <c r="KV124" i="67"/>
  <c r="KE124" i="67"/>
  <c r="LQ124" i="67"/>
  <c r="AX124" i="67"/>
  <c r="AP124" i="67"/>
  <c r="AH124" i="67"/>
  <c r="Z124" i="67"/>
  <c r="R124" i="67"/>
  <c r="BE124" i="67"/>
  <c r="CC124" i="67"/>
  <c r="BU124" i="67"/>
  <c r="BM124" i="67"/>
  <c r="I124" i="67"/>
  <c r="AW124" i="67"/>
  <c r="AO124" i="67"/>
  <c r="AG124" i="67"/>
  <c r="Y124" i="67"/>
  <c r="Q124" i="67"/>
  <c r="CF124" i="67"/>
  <c r="BX124" i="67"/>
  <c r="BP124" i="67"/>
  <c r="BH124" i="67"/>
  <c r="CU124" i="67"/>
  <c r="CN124" i="67"/>
  <c r="DN124" i="67"/>
  <c r="DF124" i="67"/>
  <c r="EA124" i="67"/>
  <c r="EZ124" i="67"/>
  <c r="ER124" i="67"/>
  <c r="EJ124" i="67"/>
  <c r="FS124" i="67"/>
  <c r="FK124" i="67"/>
  <c r="CV124" i="67"/>
  <c r="CO124" i="67"/>
  <c r="DU124" i="67"/>
  <c r="DM124" i="67"/>
  <c r="DE124" i="67"/>
  <c r="DX124" i="67"/>
  <c r="EY124" i="67"/>
  <c r="EQ124" i="67"/>
  <c r="EI124" i="67"/>
  <c r="FL124" i="67"/>
  <c r="GO124" i="67"/>
  <c r="GG124" i="67"/>
  <c r="FY124" i="67"/>
  <c r="GW124" i="67"/>
  <c r="HQ124" i="67"/>
  <c r="HI124" i="67"/>
  <c r="FX124" i="67"/>
  <c r="GL124" i="67"/>
  <c r="GD124" i="67"/>
  <c r="GX124" i="67"/>
  <c r="HN124" i="67"/>
  <c r="IC124" i="67"/>
  <c r="IW124" i="67"/>
  <c r="IR124" i="67"/>
  <c r="IZ124" i="67"/>
  <c r="JQ124" i="67"/>
  <c r="JI124" i="67"/>
  <c r="JU124" i="67"/>
  <c r="IU124" i="67"/>
  <c r="IL124" i="67"/>
  <c r="LI124" i="67"/>
  <c r="LA124" i="67"/>
  <c r="KS124" i="67"/>
  <c r="KK124" i="67"/>
  <c r="KA124" i="67"/>
  <c r="LH124" i="67"/>
  <c r="KZ124" i="67"/>
  <c r="KR124" i="67"/>
  <c r="KI124" i="67"/>
  <c r="JZ124" i="67"/>
  <c r="MC124" i="67"/>
  <c r="LU124" i="67"/>
  <c r="MB124" i="67"/>
  <c r="MH124" i="67"/>
  <c r="MV124" i="67"/>
  <c r="MN124" i="67"/>
  <c r="MW124" i="67"/>
  <c r="MO124" i="67"/>
  <c r="NI124" i="67"/>
  <c r="LY124" i="67"/>
  <c r="LR124" i="67"/>
  <c r="MF124" i="67"/>
  <c r="LX124" i="67"/>
  <c r="MZ124" i="67"/>
  <c r="MR124" i="67"/>
  <c r="MJ124" i="67"/>
  <c r="NH124" i="67"/>
  <c r="NA124" i="67"/>
  <c r="MS124" i="67"/>
  <c r="MK124" i="67"/>
  <c r="NE124" i="67"/>
  <c r="J124" i="67"/>
  <c r="AZ124" i="67"/>
  <c r="AR124" i="67"/>
  <c r="AJ124" i="67"/>
  <c r="AB124" i="67"/>
  <c r="T124" i="67"/>
  <c r="L124" i="67"/>
  <c r="CA124" i="67"/>
  <c r="BS124" i="67"/>
  <c r="BK124" i="67"/>
  <c r="AY124" i="67"/>
  <c r="AQ124" i="67"/>
  <c r="AI124" i="67"/>
  <c r="AA124" i="67"/>
  <c r="S124" i="67"/>
  <c r="K124" i="67"/>
  <c r="CD124" i="67"/>
  <c r="BV124" i="67"/>
  <c r="BN124" i="67"/>
  <c r="BF124" i="67"/>
  <c r="CW124" i="67"/>
  <c r="CP124" i="67"/>
  <c r="DT124" i="67"/>
  <c r="DL124" i="67"/>
  <c r="DD124" i="67"/>
  <c r="DW124" i="67"/>
  <c r="DY124" i="67"/>
  <c r="FB124" i="67"/>
  <c r="ET124" i="67"/>
  <c r="EL124" i="67"/>
  <c r="ED124" i="67"/>
  <c r="FQ124" i="67"/>
  <c r="FI124" i="67"/>
  <c r="CX124" i="67"/>
  <c r="CQ124" i="67"/>
  <c r="CI124" i="67"/>
  <c r="DS124" i="67"/>
  <c r="DK124" i="67"/>
  <c r="DC124" i="67"/>
  <c r="EW124" i="67"/>
  <c r="EO124" i="67"/>
  <c r="EG124" i="67"/>
  <c r="FN124" i="67"/>
  <c r="GM124" i="67"/>
  <c r="GE124" i="67"/>
  <c r="HC124" i="67"/>
  <c r="GU124" i="67"/>
  <c r="HO124" i="67"/>
  <c r="HG124" i="67"/>
  <c r="GN124" i="67"/>
  <c r="GF124" i="67"/>
  <c r="GT124" i="67"/>
  <c r="GZ124" i="67"/>
  <c r="HP124" i="67"/>
  <c r="HH124" i="67"/>
  <c r="IA124" i="67"/>
  <c r="IP124" i="67"/>
  <c r="II124" i="67"/>
  <c r="JO124" i="67"/>
  <c r="JG124" i="67"/>
  <c r="IO124" i="67"/>
  <c r="IJ124" i="67"/>
  <c r="JN124" i="67"/>
  <c r="JF124" i="67"/>
  <c r="LG124" i="67"/>
  <c r="KY124" i="67"/>
  <c r="KQ124" i="67"/>
  <c r="KH124" i="67"/>
  <c r="JY124" i="67"/>
  <c r="LF124" i="67"/>
  <c r="KX124" i="67"/>
  <c r="KP124" i="67"/>
  <c r="KG124" i="67"/>
  <c r="JX124" i="67"/>
  <c r="MA124" i="67"/>
  <c r="LN124" i="67"/>
  <c r="LP124" i="67"/>
  <c r="LT124" i="67"/>
  <c r="MD124" i="67"/>
  <c r="LV124" i="67"/>
  <c r="NB124" i="67"/>
  <c r="MT124" i="67"/>
  <c r="ML124" i="67"/>
  <c r="ND124" i="67"/>
  <c r="NF124" i="67"/>
  <c r="MU124" i="67"/>
  <c r="MM124" i="67"/>
  <c r="NG124" i="67"/>
  <c r="H124" i="67"/>
  <c r="AV124" i="67"/>
  <c r="AN124" i="67"/>
  <c r="AF124" i="67"/>
  <c r="X124" i="67"/>
  <c r="P124" i="67"/>
  <c r="CE124" i="67"/>
  <c r="BW124" i="67"/>
  <c r="BO124" i="67"/>
  <c r="BG124" i="67"/>
  <c r="BC124" i="67"/>
  <c r="AU124" i="67"/>
  <c r="AM124" i="67"/>
  <c r="AE124" i="67"/>
  <c r="W124" i="67"/>
  <c r="O124" i="67"/>
  <c r="BZ124" i="67"/>
  <c r="BR124" i="67"/>
  <c r="BJ124" i="67"/>
  <c r="CL124" i="67"/>
  <c r="CZ124" i="67"/>
  <c r="DP124" i="67"/>
  <c r="DH124" i="67"/>
  <c r="EX124" i="67"/>
  <c r="EP124" i="67"/>
  <c r="EH124" i="67"/>
  <c r="FM124" i="67"/>
  <c r="CT124" i="67"/>
  <c r="CM124" i="67"/>
  <c r="DO124" i="67"/>
  <c r="DG124" i="67"/>
  <c r="DZ124" i="67"/>
  <c r="EC124" i="67"/>
  <c r="FA124" i="67"/>
  <c r="ES124" i="67"/>
  <c r="EK124" i="67"/>
  <c r="FF124" i="67"/>
  <c r="FR124" i="67"/>
  <c r="FJ124" i="67"/>
  <c r="GQ124" i="67"/>
  <c r="GI124" i="67"/>
  <c r="GA124" i="67"/>
  <c r="GY124" i="67"/>
  <c r="HS124" i="67"/>
  <c r="HK124" i="67"/>
  <c r="HX124" i="67"/>
  <c r="GR124" i="67"/>
  <c r="GJ124" i="67"/>
  <c r="GB124" i="67"/>
  <c r="GV124" i="67"/>
  <c r="HT124" i="67"/>
  <c r="HL124" i="67"/>
  <c r="HZ124" i="67"/>
  <c r="IE124" i="67"/>
  <c r="IG124" i="67"/>
  <c r="IT124" i="67"/>
  <c r="IM124" i="67"/>
  <c r="JS124" i="67"/>
  <c r="JK124" i="67"/>
  <c r="JC124" i="67"/>
  <c r="IX124" i="67"/>
  <c r="IS124" i="67"/>
  <c r="JR124" i="67"/>
  <c r="JJ124" i="67"/>
  <c r="JA124" i="67"/>
  <c r="LC124" i="67"/>
  <c r="KU124" i="67"/>
  <c r="KM124" i="67"/>
  <c r="KD124" i="67"/>
  <c r="LJ124" i="67"/>
  <c r="LB124" i="67"/>
  <c r="KT124" i="67"/>
  <c r="KL124" i="67"/>
  <c r="KB124" i="67"/>
  <c r="LO124" i="67"/>
  <c r="ME124" i="67"/>
  <c r="LW124" i="67"/>
  <c r="LZ124" i="67"/>
  <c r="MX124" i="67"/>
  <c r="MP124" i="67"/>
  <c r="MY124" i="67"/>
  <c r="MQ124" i="67"/>
  <c r="MI124" i="67"/>
  <c r="BC133" i="67"/>
  <c r="AU133" i="67"/>
  <c r="BA133" i="67"/>
  <c r="AW133" i="67"/>
  <c r="AS133" i="67"/>
  <c r="AO133" i="67"/>
  <c r="AK133" i="67"/>
  <c r="AG133" i="67"/>
  <c r="AC133" i="67"/>
  <c r="Y133" i="67"/>
  <c r="U133" i="67"/>
  <c r="Q133" i="67"/>
  <c r="M133" i="67"/>
  <c r="CF133" i="67"/>
  <c r="CB133" i="67"/>
  <c r="BX133" i="67"/>
  <c r="BT133" i="67"/>
  <c r="BP133" i="67"/>
  <c r="BL133" i="67"/>
  <c r="BH133" i="67"/>
  <c r="BE133" i="67"/>
  <c r="CX133" i="67"/>
  <c r="CT133" i="67"/>
  <c r="CQ133" i="67"/>
  <c r="CM133" i="67"/>
  <c r="CI133" i="67"/>
  <c r="FA133" i="67"/>
  <c r="ES133" i="67"/>
  <c r="EK133" i="67"/>
  <c r="FF133" i="67"/>
  <c r="CH133" i="67"/>
  <c r="CU133" i="67"/>
  <c r="CR133" i="67"/>
  <c r="CN133" i="67"/>
  <c r="CJ133" i="67"/>
  <c r="DZ133" i="67"/>
  <c r="FD133" i="67"/>
  <c r="EZ133" i="67"/>
  <c r="EV133" i="67"/>
  <c r="ER133" i="67"/>
  <c r="EN133" i="67"/>
  <c r="EJ133" i="67"/>
  <c r="EF133" i="67"/>
  <c r="FP133" i="67"/>
  <c r="FL133" i="67"/>
  <c r="FH133" i="67"/>
  <c r="GT133" i="67"/>
  <c r="GZ133" i="67"/>
  <c r="GV133" i="67"/>
  <c r="HT133" i="67"/>
  <c r="HP133" i="67"/>
  <c r="HL133" i="67"/>
  <c r="HH133" i="67"/>
  <c r="IB133" i="67"/>
  <c r="GP133" i="67"/>
  <c r="GL133" i="67"/>
  <c r="GH133" i="67"/>
  <c r="GD133" i="67"/>
  <c r="FZ133" i="67"/>
  <c r="HA133" i="67"/>
  <c r="GW133" i="67"/>
  <c r="HU133" i="67"/>
  <c r="HQ133" i="67"/>
  <c r="HM133" i="67"/>
  <c r="HI133" i="67"/>
  <c r="IE133" i="67"/>
  <c r="IA133" i="67"/>
  <c r="IJ133" i="67"/>
  <c r="IM133" i="67"/>
  <c r="II133" i="67"/>
  <c r="JR133" i="67"/>
  <c r="JN133" i="67"/>
  <c r="JJ133" i="67"/>
  <c r="JF133" i="67"/>
  <c r="JA133" i="67"/>
  <c r="LI133" i="67"/>
  <c r="LE133" i="67"/>
  <c r="LA133" i="67"/>
  <c r="KW133" i="67"/>
  <c r="KS133" i="67"/>
  <c r="KO133" i="67"/>
  <c r="KK133" i="67"/>
  <c r="KF133" i="67"/>
  <c r="KA133" i="67"/>
  <c r="LN133" i="67"/>
  <c r="LT133" i="67"/>
  <c r="MC133" i="67"/>
  <c r="LY133" i="67"/>
  <c r="LU133" i="67"/>
  <c r="LP133" i="67"/>
  <c r="MZ133" i="67"/>
  <c r="MV133" i="67"/>
  <c r="MR133" i="67"/>
  <c r="MK133" i="67"/>
  <c r="ND133" i="67"/>
  <c r="NF133" i="67"/>
  <c r="AI133" i="67"/>
  <c r="J133" i="67"/>
  <c r="BB133" i="67"/>
  <c r="AX133" i="67"/>
  <c r="AT133" i="67"/>
  <c r="AP133" i="67"/>
  <c r="AL133" i="67"/>
  <c r="AH133" i="67"/>
  <c r="AD133" i="67"/>
  <c r="Z133" i="67"/>
  <c r="V133" i="67"/>
  <c r="R133" i="67"/>
  <c r="N133" i="67"/>
  <c r="CC133" i="67"/>
  <c r="BY133" i="67"/>
  <c r="BU133" i="67"/>
  <c r="BQ133" i="67"/>
  <c r="BM133" i="67"/>
  <c r="BI133" i="67"/>
  <c r="DT133" i="67"/>
  <c r="DP133" i="67"/>
  <c r="DL133" i="67"/>
  <c r="DH133" i="67"/>
  <c r="DD133" i="67"/>
  <c r="EA133" i="67"/>
  <c r="EC133" i="67"/>
  <c r="EW133" i="67"/>
  <c r="EO133" i="67"/>
  <c r="EG133" i="67"/>
  <c r="FQ133" i="67"/>
  <c r="FM133" i="67"/>
  <c r="FI133" i="67"/>
  <c r="DU133" i="67"/>
  <c r="DQ133" i="67"/>
  <c r="DM133" i="67"/>
  <c r="DI133" i="67"/>
  <c r="DE133" i="67"/>
  <c r="DA133" i="67"/>
  <c r="GQ133" i="67"/>
  <c r="GM133" i="67"/>
  <c r="GI133" i="67"/>
  <c r="GE133" i="67"/>
  <c r="GA133" i="67"/>
  <c r="IG133" i="67"/>
  <c r="ID133" i="67"/>
  <c r="IX133" i="67"/>
  <c r="IS133" i="67"/>
  <c r="IO133" i="67"/>
  <c r="JS133" i="67"/>
  <c r="JO133" i="67"/>
  <c r="JK133" i="67"/>
  <c r="JG133" i="67"/>
  <c r="JC133" i="67"/>
  <c r="IT133" i="67"/>
  <c r="IP133" i="67"/>
  <c r="LJ133" i="67"/>
  <c r="LF133" i="67"/>
  <c r="LB133" i="67"/>
  <c r="KX133" i="67"/>
  <c r="KT133" i="67"/>
  <c r="KP133" i="67"/>
  <c r="KL133" i="67"/>
  <c r="KG133" i="67"/>
  <c r="KB133" i="67"/>
  <c r="LO133" i="67"/>
  <c r="JX133" i="67"/>
  <c r="MF133" i="67"/>
  <c r="MB133" i="67"/>
  <c r="LX133" i="67"/>
  <c r="MN133" i="67"/>
  <c r="MJ133" i="67"/>
  <c r="NG133" i="67"/>
  <c r="NA133" i="67"/>
  <c r="MW133" i="67"/>
  <c r="MS133" i="67"/>
  <c r="MO133" i="67"/>
  <c r="AQ133" i="67"/>
  <c r="AM133" i="67"/>
  <c r="AE133" i="67"/>
  <c r="W133" i="67"/>
  <c r="O133" i="67"/>
  <c r="CD133" i="67"/>
  <c r="BZ133" i="67"/>
  <c r="BV133" i="67"/>
  <c r="BR133" i="67"/>
  <c r="BN133" i="67"/>
  <c r="BJ133" i="67"/>
  <c r="BF133" i="67"/>
  <c r="AV133" i="67"/>
  <c r="AN133" i="67"/>
  <c r="AF133" i="67"/>
  <c r="AB133" i="67"/>
  <c r="T133" i="67"/>
  <c r="P133" i="67"/>
  <c r="FC133" i="67"/>
  <c r="EY133" i="67"/>
  <c r="EU133" i="67"/>
  <c r="EQ133" i="67"/>
  <c r="EM133" i="67"/>
  <c r="EI133" i="67"/>
  <c r="EE133" i="67"/>
  <c r="CZ133" i="67"/>
  <c r="DX133" i="67"/>
  <c r="EX133" i="67"/>
  <c r="EP133" i="67"/>
  <c r="FX133" i="67"/>
  <c r="HF133" i="67"/>
  <c r="HC133" i="67"/>
  <c r="GY133" i="67"/>
  <c r="GU133" i="67"/>
  <c r="HS133" i="67"/>
  <c r="HO133" i="67"/>
  <c r="HK133" i="67"/>
  <c r="HG133" i="67"/>
  <c r="HZ133" i="67"/>
  <c r="IC133" i="67"/>
  <c r="HY133" i="67"/>
  <c r="IL133" i="67"/>
  <c r="IH133" i="67"/>
  <c r="IK133" i="67"/>
  <c r="JL133" i="67"/>
  <c r="JD133" i="67"/>
  <c r="LG133" i="67"/>
  <c r="LC133" i="67"/>
  <c r="KY133" i="67"/>
  <c r="KU133" i="67"/>
  <c r="KQ133" i="67"/>
  <c r="KM133" i="67"/>
  <c r="KH133" i="67"/>
  <c r="KD133" i="67"/>
  <c r="JY133" i="67"/>
  <c r="AY133" i="67"/>
  <c r="AA133" i="67"/>
  <c r="S133" i="67"/>
  <c r="K133" i="67"/>
  <c r="I133" i="67"/>
  <c r="AZ133" i="67"/>
  <c r="AR133" i="67"/>
  <c r="AJ133" i="67"/>
  <c r="X133" i="67"/>
  <c r="L133" i="67"/>
  <c r="CE133" i="67"/>
  <c r="CA133" i="67"/>
  <c r="BW133" i="67"/>
  <c r="BS133" i="67"/>
  <c r="BO133" i="67"/>
  <c r="BK133" i="67"/>
  <c r="BG133" i="67"/>
  <c r="CV133" i="67"/>
  <c r="CS133" i="67"/>
  <c r="CO133" i="67"/>
  <c r="CK133" i="67"/>
  <c r="DR133" i="67"/>
  <c r="DN133" i="67"/>
  <c r="DJ133" i="67"/>
  <c r="DF133" i="67"/>
  <c r="DB133" i="67"/>
  <c r="DY133" i="67"/>
  <c r="FS133" i="67"/>
  <c r="FO133" i="67"/>
  <c r="FK133" i="67"/>
  <c r="FG133" i="67"/>
  <c r="CW133" i="67"/>
  <c r="CP133" i="67"/>
  <c r="CL133" i="67"/>
  <c r="DS133" i="67"/>
  <c r="DO133" i="67"/>
  <c r="DK133" i="67"/>
  <c r="DG133" i="67"/>
  <c r="DC133" i="67"/>
  <c r="DW133" i="67"/>
  <c r="FB133" i="67"/>
  <c r="ET133" i="67"/>
  <c r="EL133" i="67"/>
  <c r="EH133" i="67"/>
  <c r="ED133" i="67"/>
  <c r="FR133" i="67"/>
  <c r="FN133" i="67"/>
  <c r="FJ133" i="67"/>
  <c r="GO133" i="67"/>
  <c r="GK133" i="67"/>
  <c r="GG133" i="67"/>
  <c r="GC133" i="67"/>
  <c r="FY133" i="67"/>
  <c r="HB133" i="67"/>
  <c r="GX133" i="67"/>
  <c r="HR133" i="67"/>
  <c r="HN133" i="67"/>
  <c r="HJ133" i="67"/>
  <c r="HW133" i="67"/>
  <c r="HX133" i="67"/>
  <c r="GR133" i="67"/>
  <c r="GN133" i="67"/>
  <c r="GJ133" i="67"/>
  <c r="GF133" i="67"/>
  <c r="GB133" i="67"/>
  <c r="IU133" i="67"/>
  <c r="IQ133" i="67"/>
  <c r="JQ133" i="67"/>
  <c r="JM133" i="67"/>
  <c r="JI133" i="67"/>
  <c r="JE133" i="67"/>
  <c r="IW133" i="67"/>
  <c r="IV133" i="67"/>
  <c r="IR133" i="67"/>
  <c r="IN133" i="67"/>
  <c r="IZ133" i="67"/>
  <c r="JP133" i="67"/>
  <c r="JH133" i="67"/>
  <c r="JU133" i="67"/>
  <c r="JV133" i="67"/>
  <c r="LH133" i="67"/>
  <c r="LD133" i="67"/>
  <c r="KZ133" i="67"/>
  <c r="KV133" i="67"/>
  <c r="KR133" i="67"/>
  <c r="KI133" i="67"/>
  <c r="KE133" i="67"/>
  <c r="LQ133" i="67"/>
  <c r="ME133" i="67"/>
  <c r="MA133" i="67"/>
  <c r="LW133" i="67"/>
  <c r="JZ133" i="67"/>
  <c r="LR133" i="67"/>
  <c r="MD133" i="67"/>
  <c r="LZ133" i="67"/>
  <c r="LV133" i="67"/>
  <c r="MH133" i="67"/>
  <c r="NB133" i="67"/>
  <c r="MX133" i="67"/>
  <c r="MT133" i="67"/>
  <c r="MP133" i="67"/>
  <c r="ML133" i="67"/>
  <c r="NI133" i="67"/>
  <c r="NE133" i="67"/>
  <c r="MY133" i="67"/>
  <c r="MU133" i="67"/>
  <c r="MQ133" i="67"/>
  <c r="MM133" i="67"/>
  <c r="MI133" i="67"/>
  <c r="NH133" i="67"/>
  <c r="H133" i="67"/>
  <c r="BC141" i="67"/>
  <c r="AU141" i="67"/>
  <c r="BA141" i="67"/>
  <c r="AW141" i="67"/>
  <c r="AS141" i="67"/>
  <c r="AO141" i="67"/>
  <c r="AK141" i="67"/>
  <c r="AG141" i="67"/>
  <c r="AC141" i="67"/>
  <c r="Y141" i="67"/>
  <c r="U141" i="67"/>
  <c r="Q141" i="67"/>
  <c r="M141" i="67"/>
  <c r="CF141" i="67"/>
  <c r="CB141" i="67"/>
  <c r="BX141" i="67"/>
  <c r="BT141" i="67"/>
  <c r="BP141" i="67"/>
  <c r="BL141" i="67"/>
  <c r="BH141" i="67"/>
  <c r="Z141" i="67"/>
  <c r="BE141" i="67"/>
  <c r="CX141" i="67"/>
  <c r="CT141" i="67"/>
  <c r="CQ141" i="67"/>
  <c r="CM141" i="67"/>
  <c r="CI141" i="67"/>
  <c r="EC141" i="67"/>
  <c r="FA141" i="67"/>
  <c r="ES141" i="67"/>
  <c r="EK141" i="67"/>
  <c r="FF141" i="67"/>
  <c r="CH141" i="67"/>
  <c r="CU141" i="67"/>
  <c r="CR141" i="67"/>
  <c r="CN141" i="67"/>
  <c r="CJ141" i="67"/>
  <c r="DZ141" i="67"/>
  <c r="FD141" i="67"/>
  <c r="EZ141" i="67"/>
  <c r="EV141" i="67"/>
  <c r="ER141" i="67"/>
  <c r="EN141" i="67"/>
  <c r="EJ141" i="67"/>
  <c r="EF141" i="67"/>
  <c r="FP141" i="67"/>
  <c r="FL141" i="67"/>
  <c r="FH141" i="67"/>
  <c r="GT141" i="67"/>
  <c r="GZ141" i="67"/>
  <c r="GV141" i="67"/>
  <c r="HT141" i="67"/>
  <c r="HP141" i="67"/>
  <c r="HL141" i="67"/>
  <c r="HH141" i="67"/>
  <c r="IB141" i="67"/>
  <c r="IG141" i="67"/>
  <c r="GP141" i="67"/>
  <c r="GL141" i="67"/>
  <c r="GH141" i="67"/>
  <c r="GD141" i="67"/>
  <c r="FZ141" i="67"/>
  <c r="HA141" i="67"/>
  <c r="GW141" i="67"/>
  <c r="HU141" i="67"/>
  <c r="HQ141" i="67"/>
  <c r="HM141" i="67"/>
  <c r="HI141" i="67"/>
  <c r="IE141" i="67"/>
  <c r="IA141" i="67"/>
  <c r="IJ141" i="67"/>
  <c r="IM141" i="67"/>
  <c r="II141" i="67"/>
  <c r="JR141" i="67"/>
  <c r="JN141" i="67"/>
  <c r="JJ141" i="67"/>
  <c r="JF141" i="67"/>
  <c r="JA141" i="67"/>
  <c r="LI141" i="67"/>
  <c r="LE141" i="67"/>
  <c r="LA141" i="67"/>
  <c r="KW141" i="67"/>
  <c r="KS141" i="67"/>
  <c r="KO141" i="67"/>
  <c r="KK141" i="67"/>
  <c r="KF141" i="67"/>
  <c r="KA141" i="67"/>
  <c r="LN141" i="67"/>
  <c r="LT141" i="67"/>
  <c r="MC141" i="67"/>
  <c r="LY141" i="67"/>
  <c r="LU141" i="67"/>
  <c r="LP141" i="67"/>
  <c r="MZ141" i="67"/>
  <c r="MV141" i="67"/>
  <c r="MR141" i="67"/>
  <c r="MK141" i="67"/>
  <c r="ND141" i="67"/>
  <c r="NF141" i="67"/>
  <c r="AI141" i="67"/>
  <c r="J141" i="67"/>
  <c r="BB141" i="67"/>
  <c r="AX141" i="67"/>
  <c r="AT141" i="67"/>
  <c r="AP141" i="67"/>
  <c r="AL141" i="67"/>
  <c r="AH141" i="67"/>
  <c r="AD141" i="67"/>
  <c r="V141" i="67"/>
  <c r="R141" i="67"/>
  <c r="N141" i="67"/>
  <c r="CC141" i="67"/>
  <c r="BY141" i="67"/>
  <c r="BU141" i="67"/>
  <c r="BQ141" i="67"/>
  <c r="BM141" i="67"/>
  <c r="BI141" i="67"/>
  <c r="DT141" i="67"/>
  <c r="DP141" i="67"/>
  <c r="DL141" i="67"/>
  <c r="DH141" i="67"/>
  <c r="DD141" i="67"/>
  <c r="EA141" i="67"/>
  <c r="EW141" i="67"/>
  <c r="EO141" i="67"/>
  <c r="EG141" i="67"/>
  <c r="FQ141" i="67"/>
  <c r="FM141" i="67"/>
  <c r="FI141" i="67"/>
  <c r="DU141" i="67"/>
  <c r="DQ141" i="67"/>
  <c r="DM141" i="67"/>
  <c r="DI141" i="67"/>
  <c r="DE141" i="67"/>
  <c r="DA141" i="67"/>
  <c r="GQ141" i="67"/>
  <c r="GM141" i="67"/>
  <c r="GI141" i="67"/>
  <c r="GE141" i="67"/>
  <c r="GA141" i="67"/>
  <c r="ID141" i="67"/>
  <c r="IX141" i="67"/>
  <c r="IS141" i="67"/>
  <c r="IO141" i="67"/>
  <c r="JS141" i="67"/>
  <c r="JO141" i="67"/>
  <c r="JK141" i="67"/>
  <c r="JG141" i="67"/>
  <c r="JC141" i="67"/>
  <c r="IT141" i="67"/>
  <c r="IP141" i="67"/>
  <c r="LJ141" i="67"/>
  <c r="LF141" i="67"/>
  <c r="LB141" i="67"/>
  <c r="KX141" i="67"/>
  <c r="KT141" i="67"/>
  <c r="KP141" i="67"/>
  <c r="KL141" i="67"/>
  <c r="KG141" i="67"/>
  <c r="KB141" i="67"/>
  <c r="LO141" i="67"/>
  <c r="JX141" i="67"/>
  <c r="MF141" i="67"/>
  <c r="MB141" i="67"/>
  <c r="LX141" i="67"/>
  <c r="MN141" i="67"/>
  <c r="MJ141" i="67"/>
  <c r="NG141" i="67"/>
  <c r="NA141" i="67"/>
  <c r="MW141" i="67"/>
  <c r="MS141" i="67"/>
  <c r="MO141" i="67"/>
  <c r="AQ141" i="67"/>
  <c r="AM141" i="67"/>
  <c r="AE141" i="67"/>
  <c r="W141" i="67"/>
  <c r="O141" i="67"/>
  <c r="CD141" i="67"/>
  <c r="BZ141" i="67"/>
  <c r="BV141" i="67"/>
  <c r="BR141" i="67"/>
  <c r="BN141" i="67"/>
  <c r="BJ141" i="67"/>
  <c r="BF141" i="67"/>
  <c r="AV141" i="67"/>
  <c r="AN141" i="67"/>
  <c r="AF141" i="67"/>
  <c r="T141" i="67"/>
  <c r="P141" i="67"/>
  <c r="FC141" i="67"/>
  <c r="EY141" i="67"/>
  <c r="EU141" i="67"/>
  <c r="EQ141" i="67"/>
  <c r="EM141" i="67"/>
  <c r="EI141" i="67"/>
  <c r="EE141" i="67"/>
  <c r="DX141" i="67"/>
  <c r="EX141" i="67"/>
  <c r="EP141" i="67"/>
  <c r="HC141" i="67"/>
  <c r="GY141" i="67"/>
  <c r="GU141" i="67"/>
  <c r="HS141" i="67"/>
  <c r="HO141" i="67"/>
  <c r="HK141" i="67"/>
  <c r="HG141" i="67"/>
  <c r="HZ141" i="67"/>
  <c r="IC141" i="67"/>
  <c r="HY141" i="67"/>
  <c r="IL141" i="67"/>
  <c r="IH141" i="67"/>
  <c r="IK141" i="67"/>
  <c r="JL141" i="67"/>
  <c r="JD141" i="67"/>
  <c r="LG141" i="67"/>
  <c r="LC141" i="67"/>
  <c r="KY141" i="67"/>
  <c r="KU141" i="67"/>
  <c r="KQ141" i="67"/>
  <c r="KM141" i="67"/>
  <c r="KH141" i="67"/>
  <c r="KD141" i="67"/>
  <c r="JY141" i="67"/>
  <c r="AY141" i="67"/>
  <c r="AA141" i="67"/>
  <c r="S141" i="67"/>
  <c r="K141" i="67"/>
  <c r="I141" i="67"/>
  <c r="AZ141" i="67"/>
  <c r="AR141" i="67"/>
  <c r="AJ141" i="67"/>
  <c r="AB141" i="67"/>
  <c r="X141" i="67"/>
  <c r="L141" i="67"/>
  <c r="CE141" i="67"/>
  <c r="CA141" i="67"/>
  <c r="BW141" i="67"/>
  <c r="BS141" i="67"/>
  <c r="BO141" i="67"/>
  <c r="BK141" i="67"/>
  <c r="BG141" i="67"/>
  <c r="CV141" i="67"/>
  <c r="CS141" i="67"/>
  <c r="CO141" i="67"/>
  <c r="CK141" i="67"/>
  <c r="DR141" i="67"/>
  <c r="DN141" i="67"/>
  <c r="DJ141" i="67"/>
  <c r="DF141" i="67"/>
  <c r="DB141" i="67"/>
  <c r="DY141" i="67"/>
  <c r="FS141" i="67"/>
  <c r="FO141" i="67"/>
  <c r="FK141" i="67"/>
  <c r="FG141" i="67"/>
  <c r="CW141" i="67"/>
  <c r="CP141" i="67"/>
  <c r="CL141" i="67"/>
  <c r="CZ141" i="67"/>
  <c r="DS141" i="67"/>
  <c r="DO141" i="67"/>
  <c r="DK141" i="67"/>
  <c r="DG141" i="67"/>
  <c r="DC141" i="67"/>
  <c r="DW141" i="67"/>
  <c r="FB141" i="67"/>
  <c r="ET141" i="67"/>
  <c r="EL141" i="67"/>
  <c r="EH141" i="67"/>
  <c r="ED141" i="67"/>
  <c r="FR141" i="67"/>
  <c r="FN141" i="67"/>
  <c r="FJ141" i="67"/>
  <c r="FX141" i="67"/>
  <c r="GO141" i="67"/>
  <c r="GK141" i="67"/>
  <c r="GG141" i="67"/>
  <c r="GC141" i="67"/>
  <c r="FY141" i="67"/>
  <c r="HB141" i="67"/>
  <c r="GX141" i="67"/>
  <c r="HF141" i="67"/>
  <c r="HR141" i="67"/>
  <c r="HN141" i="67"/>
  <c r="HJ141" i="67"/>
  <c r="HW141" i="67"/>
  <c r="HX141" i="67"/>
  <c r="GR141" i="67"/>
  <c r="GN141" i="67"/>
  <c r="GJ141" i="67"/>
  <c r="GF141" i="67"/>
  <c r="GB141" i="67"/>
  <c r="IU141" i="67"/>
  <c r="IQ141" i="67"/>
  <c r="JQ141" i="67"/>
  <c r="JM141" i="67"/>
  <c r="JI141" i="67"/>
  <c r="JE141" i="67"/>
  <c r="IW141" i="67"/>
  <c r="IV141" i="67"/>
  <c r="IR141" i="67"/>
  <c r="IN141" i="67"/>
  <c r="IZ141" i="67"/>
  <c r="JP141" i="67"/>
  <c r="JH141" i="67"/>
  <c r="JU141" i="67"/>
  <c r="JV141" i="67"/>
  <c r="LH141" i="67"/>
  <c r="LD141" i="67"/>
  <c r="KZ141" i="67"/>
  <c r="KV141" i="67"/>
  <c r="KR141" i="67"/>
  <c r="KI141" i="67"/>
  <c r="KE141" i="67"/>
  <c r="LQ141" i="67"/>
  <c r="ME141" i="67"/>
  <c r="MA141" i="67"/>
  <c r="LW141" i="67"/>
  <c r="JZ141" i="67"/>
  <c r="LR141" i="67"/>
  <c r="MD141" i="67"/>
  <c r="LZ141" i="67"/>
  <c r="LV141" i="67"/>
  <c r="MH141" i="67"/>
  <c r="NB141" i="67"/>
  <c r="MX141" i="67"/>
  <c r="MT141" i="67"/>
  <c r="MP141" i="67"/>
  <c r="ML141" i="67"/>
  <c r="NI141" i="67"/>
  <c r="NE141" i="67"/>
  <c r="MY141" i="67"/>
  <c r="MU141" i="67"/>
  <c r="MQ141" i="67"/>
  <c r="MM141" i="67"/>
  <c r="MI141" i="67"/>
  <c r="NH141" i="67"/>
  <c r="H141" i="67"/>
  <c r="NF149" i="67"/>
  <c r="NE149" i="67"/>
  <c r="NI149" i="67"/>
  <c r="ML149" i="67"/>
  <c r="MP149" i="67"/>
  <c r="MT149" i="67"/>
  <c r="MX149" i="67"/>
  <c r="NB149" i="67"/>
  <c r="LV149" i="67"/>
  <c r="LZ149" i="67"/>
  <c r="MD149" i="67"/>
  <c r="MI149" i="67"/>
  <c r="MM149" i="67"/>
  <c r="MQ149" i="67"/>
  <c r="MU149" i="67"/>
  <c r="MY149" i="67"/>
  <c r="LU149" i="67"/>
  <c r="LY149" i="67"/>
  <c r="MC149" i="67"/>
  <c r="LR149" i="67"/>
  <c r="LQ149" i="67"/>
  <c r="JZ149" i="67"/>
  <c r="KE149" i="67"/>
  <c r="KI149" i="67"/>
  <c r="KR149" i="67"/>
  <c r="KV149" i="67"/>
  <c r="KZ149" i="67"/>
  <c r="LD149" i="67"/>
  <c r="LH149" i="67"/>
  <c r="JV149" i="67"/>
  <c r="KA149" i="67"/>
  <c r="KF149" i="67"/>
  <c r="KK149" i="67"/>
  <c r="KO149" i="67"/>
  <c r="KS149" i="67"/>
  <c r="KW149" i="67"/>
  <c r="LA149" i="67"/>
  <c r="LE149" i="67"/>
  <c r="LI149" i="67"/>
  <c r="JE149" i="67"/>
  <c r="JI149" i="67"/>
  <c r="JM149" i="67"/>
  <c r="JQ149" i="67"/>
  <c r="II149" i="67"/>
  <c r="IM149" i="67"/>
  <c r="IQ149" i="67"/>
  <c r="IU149" i="67"/>
  <c r="HX149" i="67"/>
  <c r="IB149" i="67"/>
  <c r="JA149" i="67"/>
  <c r="JF149" i="67"/>
  <c r="JJ149" i="67"/>
  <c r="JN149" i="67"/>
  <c r="JR149" i="67"/>
  <c r="IJ149" i="67"/>
  <c r="IN149" i="67"/>
  <c r="IR149" i="67"/>
  <c r="IV149" i="67"/>
  <c r="IW149" i="67"/>
  <c r="IA149" i="67"/>
  <c r="IE149" i="67"/>
  <c r="HJ149" i="67"/>
  <c r="HN149" i="67"/>
  <c r="HR149" i="67"/>
  <c r="GV149" i="67"/>
  <c r="GZ149" i="67"/>
  <c r="FY149" i="67"/>
  <c r="GC149" i="67"/>
  <c r="GG149" i="67"/>
  <c r="GK149" i="67"/>
  <c r="GO149" i="67"/>
  <c r="FG149" i="67"/>
  <c r="FK149" i="67"/>
  <c r="FO149" i="67"/>
  <c r="FS149" i="67"/>
  <c r="EF149" i="67"/>
  <c r="EJ149" i="67"/>
  <c r="EN149" i="67"/>
  <c r="ER149" i="67"/>
  <c r="EV149" i="67"/>
  <c r="EZ149" i="67"/>
  <c r="FD149" i="67"/>
  <c r="HI149" i="67"/>
  <c r="HM149" i="67"/>
  <c r="HQ149" i="67"/>
  <c r="HU149" i="67"/>
  <c r="GW149" i="67"/>
  <c r="HA149" i="67"/>
  <c r="FZ149" i="67"/>
  <c r="GD149" i="67"/>
  <c r="GH149" i="67"/>
  <c r="GL149" i="67"/>
  <c r="GP149" i="67"/>
  <c r="FH149" i="67"/>
  <c r="FL149" i="67"/>
  <c r="FP149" i="67"/>
  <c r="EI149" i="67"/>
  <c r="EQ149" i="67"/>
  <c r="EY149" i="67"/>
  <c r="DY149" i="67"/>
  <c r="DB149" i="67"/>
  <c r="DF149" i="67"/>
  <c r="DJ149" i="67"/>
  <c r="DN149" i="67"/>
  <c r="DR149" i="67"/>
  <c r="CK149" i="67"/>
  <c r="CO149" i="67"/>
  <c r="CS149" i="67"/>
  <c r="CV149" i="67"/>
  <c r="BG149" i="67"/>
  <c r="BK149" i="67"/>
  <c r="BO149" i="67"/>
  <c r="BS149" i="67"/>
  <c r="BW149" i="67"/>
  <c r="CA149" i="67"/>
  <c r="CE149" i="67"/>
  <c r="JU149" i="67"/>
  <c r="EK149" i="67"/>
  <c r="ES149" i="67"/>
  <c r="FA149" i="67"/>
  <c r="DZ149" i="67"/>
  <c r="DC149" i="67"/>
  <c r="DG149" i="67"/>
  <c r="DK149" i="67"/>
  <c r="DO149" i="67"/>
  <c r="DS149" i="67"/>
  <c r="CJ149" i="67"/>
  <c r="CN149" i="67"/>
  <c r="CR149" i="67"/>
  <c r="CU149" i="67"/>
  <c r="CF149" i="67"/>
  <c r="BH149" i="67"/>
  <c r="BL149" i="67"/>
  <c r="BP149" i="67"/>
  <c r="BT149" i="67"/>
  <c r="BX149" i="67"/>
  <c r="CB149" i="67"/>
  <c r="MH149" i="67"/>
  <c r="LN149" i="67"/>
  <c r="HW149" i="67"/>
  <c r="FF149" i="67"/>
  <c r="CH149" i="67"/>
  <c r="I149" i="67"/>
  <c r="M149" i="67"/>
  <c r="Q149" i="67"/>
  <c r="U149" i="67"/>
  <c r="Y149" i="67"/>
  <c r="AC149" i="67"/>
  <c r="AG149" i="67"/>
  <c r="AK149" i="67"/>
  <c r="AO149" i="67"/>
  <c r="AS149" i="67"/>
  <c r="AW149" i="67"/>
  <c r="BA149" i="67"/>
  <c r="J149" i="67"/>
  <c r="R149" i="67"/>
  <c r="X149" i="67"/>
  <c r="AF149" i="67"/>
  <c r="AN149" i="67"/>
  <c r="AV149" i="67"/>
  <c r="IG149" i="67"/>
  <c r="FX149" i="67"/>
  <c r="CZ149" i="67"/>
  <c r="P149" i="67"/>
  <c r="Z149" i="67"/>
  <c r="AH149" i="67"/>
  <c r="AP149" i="67"/>
  <c r="AX149" i="67"/>
  <c r="H149" i="67"/>
  <c r="NH149" i="67"/>
  <c r="NG149" i="67"/>
  <c r="MJ149" i="67"/>
  <c r="MN149" i="67"/>
  <c r="MR149" i="67"/>
  <c r="MV149" i="67"/>
  <c r="MZ149" i="67"/>
  <c r="LX149" i="67"/>
  <c r="MB149" i="67"/>
  <c r="MF149" i="67"/>
  <c r="MK149" i="67"/>
  <c r="MO149" i="67"/>
  <c r="MS149" i="67"/>
  <c r="MW149" i="67"/>
  <c r="NA149" i="67"/>
  <c r="LW149" i="67"/>
  <c r="MA149" i="67"/>
  <c r="ME149" i="67"/>
  <c r="LP149" i="67"/>
  <c r="LO149" i="67"/>
  <c r="JX149" i="67"/>
  <c r="KB149" i="67"/>
  <c r="KG149" i="67"/>
  <c r="KL149" i="67"/>
  <c r="KP149" i="67"/>
  <c r="KT149" i="67"/>
  <c r="KX149" i="67"/>
  <c r="LB149" i="67"/>
  <c r="LF149" i="67"/>
  <c r="LJ149" i="67"/>
  <c r="JY149" i="67"/>
  <c r="KD149" i="67"/>
  <c r="KH149" i="67"/>
  <c r="KM149" i="67"/>
  <c r="KQ149" i="67"/>
  <c r="KU149" i="67"/>
  <c r="KY149" i="67"/>
  <c r="LC149" i="67"/>
  <c r="LG149" i="67"/>
  <c r="JC149" i="67"/>
  <c r="JG149" i="67"/>
  <c r="JK149" i="67"/>
  <c r="JO149" i="67"/>
  <c r="JS149" i="67"/>
  <c r="IK149" i="67"/>
  <c r="IO149" i="67"/>
  <c r="IS149" i="67"/>
  <c r="IX149" i="67"/>
  <c r="HZ149" i="67"/>
  <c r="ID149" i="67"/>
  <c r="JD149" i="67"/>
  <c r="JH149" i="67"/>
  <c r="JL149" i="67"/>
  <c r="JP149" i="67"/>
  <c r="IH149" i="67"/>
  <c r="IL149" i="67"/>
  <c r="IP149" i="67"/>
  <c r="IT149" i="67"/>
  <c r="HY149" i="67"/>
  <c r="IC149" i="67"/>
  <c r="HH149" i="67"/>
  <c r="HL149" i="67"/>
  <c r="HP149" i="67"/>
  <c r="HT149" i="67"/>
  <c r="GX149" i="67"/>
  <c r="HB149" i="67"/>
  <c r="GA149" i="67"/>
  <c r="GE149" i="67"/>
  <c r="GI149" i="67"/>
  <c r="GM149" i="67"/>
  <c r="GQ149" i="67"/>
  <c r="FI149" i="67"/>
  <c r="FM149" i="67"/>
  <c r="FQ149" i="67"/>
  <c r="ED149" i="67"/>
  <c r="EH149" i="67"/>
  <c r="EL149" i="67"/>
  <c r="EP149" i="67"/>
  <c r="ET149" i="67"/>
  <c r="EX149" i="67"/>
  <c r="FB149" i="67"/>
  <c r="HG149" i="67"/>
  <c r="HK149" i="67"/>
  <c r="HO149" i="67"/>
  <c r="HS149" i="67"/>
  <c r="GU149" i="67"/>
  <c r="GY149" i="67"/>
  <c r="HC149" i="67"/>
  <c r="GB149" i="67"/>
  <c r="GF149" i="67"/>
  <c r="GJ149" i="67"/>
  <c r="GN149" i="67"/>
  <c r="GR149" i="67"/>
  <c r="FJ149" i="67"/>
  <c r="FN149" i="67"/>
  <c r="FR149" i="67"/>
  <c r="EE149" i="67"/>
  <c r="EM149" i="67"/>
  <c r="EU149" i="67"/>
  <c r="FC149" i="67"/>
  <c r="EA149" i="67"/>
  <c r="DD149" i="67"/>
  <c r="DH149" i="67"/>
  <c r="DL149" i="67"/>
  <c r="DP149" i="67"/>
  <c r="DT149" i="67"/>
  <c r="CI149" i="67"/>
  <c r="CM149" i="67"/>
  <c r="CQ149" i="67"/>
  <c r="CT149" i="67"/>
  <c r="CX149" i="67"/>
  <c r="BI149" i="67"/>
  <c r="BM149" i="67"/>
  <c r="BQ149" i="67"/>
  <c r="BU149" i="67"/>
  <c r="BY149" i="67"/>
  <c r="CC149" i="67"/>
  <c r="ND149" i="67"/>
  <c r="EG149" i="67"/>
  <c r="EO149" i="67"/>
  <c r="EW149" i="67"/>
  <c r="DX149" i="67"/>
  <c r="DA149" i="67"/>
  <c r="DE149" i="67"/>
  <c r="DI149" i="67"/>
  <c r="DM149" i="67"/>
  <c r="DQ149" i="67"/>
  <c r="DU149" i="67"/>
  <c r="CL149" i="67"/>
  <c r="CP149" i="67"/>
  <c r="CW149" i="67"/>
  <c r="BF149" i="67"/>
  <c r="BJ149" i="67"/>
  <c r="BN149" i="67"/>
  <c r="BR149" i="67"/>
  <c r="BV149" i="67"/>
  <c r="BZ149" i="67"/>
  <c r="CD149" i="67"/>
  <c r="LT149" i="67"/>
  <c r="IZ149" i="67"/>
  <c r="GT149" i="67"/>
  <c r="DW149" i="67"/>
  <c r="BE149" i="67"/>
  <c r="K149" i="67"/>
  <c r="O149" i="67"/>
  <c r="S149" i="67"/>
  <c r="W149" i="67"/>
  <c r="AA149" i="67"/>
  <c r="AE149" i="67"/>
  <c r="AI149" i="67"/>
  <c r="AM149" i="67"/>
  <c r="AQ149" i="67"/>
  <c r="AU149" i="67"/>
  <c r="AY149" i="67"/>
  <c r="BC149" i="67"/>
  <c r="N149" i="67"/>
  <c r="T149" i="67"/>
  <c r="AB149" i="67"/>
  <c r="AJ149" i="67"/>
  <c r="AR149" i="67"/>
  <c r="AZ149" i="67"/>
  <c r="HF149" i="67"/>
  <c r="EC149" i="67"/>
  <c r="L149" i="67"/>
  <c r="V149" i="67"/>
  <c r="AD149" i="67"/>
  <c r="AL149" i="67"/>
  <c r="AT149" i="67"/>
  <c r="BB149" i="67"/>
  <c r="FW164" i="67"/>
  <c r="AY35" i="67"/>
  <c r="AQ35" i="67"/>
  <c r="AI35" i="67"/>
  <c r="AA35" i="67"/>
  <c r="S35" i="67"/>
  <c r="K35" i="67"/>
  <c r="BZ35" i="67"/>
  <c r="BC35" i="67"/>
  <c r="AU35" i="67"/>
  <c r="AM35" i="67"/>
  <c r="AE35" i="67"/>
  <c r="W35" i="67"/>
  <c r="O35" i="67"/>
  <c r="CD35" i="67"/>
  <c r="BR35" i="67"/>
  <c r="BJ35" i="67"/>
  <c r="I35" i="67"/>
  <c r="AV35" i="67"/>
  <c r="AN35" i="67"/>
  <c r="AF35" i="67"/>
  <c r="X35" i="67"/>
  <c r="P35" i="67"/>
  <c r="CE35" i="67"/>
  <c r="BW35" i="67"/>
  <c r="BO35" i="67"/>
  <c r="BG35" i="67"/>
  <c r="CS35" i="67"/>
  <c r="CK35" i="67"/>
  <c r="DR35" i="67"/>
  <c r="DJ35" i="67"/>
  <c r="DB35" i="67"/>
  <c r="FC35" i="67"/>
  <c r="EU35" i="67"/>
  <c r="EM35" i="67"/>
  <c r="EE35" i="67"/>
  <c r="FO35" i="67"/>
  <c r="FG35" i="67"/>
  <c r="CL35" i="67"/>
  <c r="DS35" i="67"/>
  <c r="DK35" i="67"/>
  <c r="DC35" i="67"/>
  <c r="DX35" i="67"/>
  <c r="EX35" i="67"/>
  <c r="EP35" i="67"/>
  <c r="EH35" i="67"/>
  <c r="FR35" i="67"/>
  <c r="FJ35" i="67"/>
  <c r="GO35" i="67"/>
  <c r="GG35" i="67"/>
  <c r="FY35" i="67"/>
  <c r="GX35" i="67"/>
  <c r="HR35" i="67"/>
  <c r="HJ35" i="67"/>
  <c r="GR35" i="67"/>
  <c r="GJ35" i="67"/>
  <c r="GB35" i="67"/>
  <c r="GY35" i="67"/>
  <c r="HS35" i="67"/>
  <c r="HK35" i="67"/>
  <c r="ID35" i="67"/>
  <c r="IC35" i="67"/>
  <c r="IQ35" i="67"/>
  <c r="IH35" i="67"/>
  <c r="JM35" i="67"/>
  <c r="JE35" i="67"/>
  <c r="IV35" i="67"/>
  <c r="IN35" i="67"/>
  <c r="IZ35" i="67"/>
  <c r="JL35" i="67"/>
  <c r="JD35" i="67"/>
  <c r="LG35" i="67"/>
  <c r="KY35" i="67"/>
  <c r="KQ35" i="67"/>
  <c r="KH35" i="67"/>
  <c r="JY35" i="67"/>
  <c r="LF35" i="67"/>
  <c r="KX35" i="67"/>
  <c r="KP35" i="67"/>
  <c r="KG35" i="67"/>
  <c r="JX35" i="67"/>
  <c r="ME35" i="67"/>
  <c r="LW35" i="67"/>
  <c r="MD35" i="67"/>
  <c r="LV35" i="67"/>
  <c r="NB35" i="67"/>
  <c r="MT35" i="67"/>
  <c r="ML35" i="67"/>
  <c r="NE35" i="67"/>
  <c r="MU35" i="67"/>
  <c r="MM35" i="67"/>
  <c r="NH35" i="67"/>
  <c r="BV35" i="67"/>
  <c r="BN35" i="67"/>
  <c r="BF35" i="67"/>
  <c r="AZ35" i="67"/>
  <c r="AR35" i="67"/>
  <c r="AJ35" i="67"/>
  <c r="AB35" i="67"/>
  <c r="T35" i="67"/>
  <c r="L35" i="67"/>
  <c r="CA35" i="67"/>
  <c r="BS35" i="67"/>
  <c r="BK35" i="67"/>
  <c r="CV35" i="67"/>
  <c r="CO35" i="67"/>
  <c r="DN35" i="67"/>
  <c r="DF35" i="67"/>
  <c r="DY35" i="67"/>
  <c r="EY35" i="67"/>
  <c r="EQ35" i="67"/>
  <c r="EI35" i="67"/>
  <c r="FS35" i="67"/>
  <c r="FK35" i="67"/>
  <c r="CW35" i="67"/>
  <c r="CP35" i="67"/>
  <c r="CZ35" i="67"/>
  <c r="DO35" i="67"/>
  <c r="DG35" i="67"/>
  <c r="DW35" i="67"/>
  <c r="FB35" i="67"/>
  <c r="ET35" i="67"/>
  <c r="EL35" i="67"/>
  <c r="ED35" i="67"/>
  <c r="FN35" i="67"/>
  <c r="FX35" i="67"/>
  <c r="GK35" i="67"/>
  <c r="GC35" i="67"/>
  <c r="HB35" i="67"/>
  <c r="HF35" i="67"/>
  <c r="HN35" i="67"/>
  <c r="IB35" i="67"/>
  <c r="GN35" i="67"/>
  <c r="GF35" i="67"/>
  <c r="HC35" i="67"/>
  <c r="GU35" i="67"/>
  <c r="HO35" i="67"/>
  <c r="HG35" i="67"/>
  <c r="IG35" i="67"/>
  <c r="HY35" i="67"/>
  <c r="IU35" i="67"/>
  <c r="IL35" i="67"/>
  <c r="JQ35" i="67"/>
  <c r="JI35" i="67"/>
  <c r="IW35" i="67"/>
  <c r="IR35" i="67"/>
  <c r="IK35" i="67"/>
  <c r="JP35" i="67"/>
  <c r="JH35" i="67"/>
  <c r="JU35" i="67"/>
  <c r="LC35" i="67"/>
  <c r="KU35" i="67"/>
  <c r="KM35" i="67"/>
  <c r="KD35" i="67"/>
  <c r="LJ35" i="67"/>
  <c r="LB35" i="67"/>
  <c r="KT35" i="67"/>
  <c r="KL35" i="67"/>
  <c r="KB35" i="67"/>
  <c r="LQ35" i="67"/>
  <c r="MA35" i="67"/>
  <c r="LR35" i="67"/>
  <c r="LZ35" i="67"/>
  <c r="MH35" i="67"/>
  <c r="MX35" i="67"/>
  <c r="MP35" i="67"/>
  <c r="NI35" i="67"/>
  <c r="MY35" i="67"/>
  <c r="MQ35" i="67"/>
  <c r="MI35" i="67"/>
  <c r="J35" i="67"/>
  <c r="AW35" i="67"/>
  <c r="AO35" i="67"/>
  <c r="AG35" i="67"/>
  <c r="Y35" i="67"/>
  <c r="Q35" i="67"/>
  <c r="CF35" i="67"/>
  <c r="BX35" i="67"/>
  <c r="BP35" i="67"/>
  <c r="BH35" i="67"/>
  <c r="AX35" i="67"/>
  <c r="AP35" i="67"/>
  <c r="AH35" i="67"/>
  <c r="Z35" i="67"/>
  <c r="R35" i="67"/>
  <c r="BE35" i="67"/>
  <c r="BY35" i="67"/>
  <c r="BQ35" i="67"/>
  <c r="BI35" i="67"/>
  <c r="CT35" i="67"/>
  <c r="CM35" i="67"/>
  <c r="DT35" i="67"/>
  <c r="DL35" i="67"/>
  <c r="DD35" i="67"/>
  <c r="EC35" i="67"/>
  <c r="EW35" i="67"/>
  <c r="EO35" i="67"/>
  <c r="EG35" i="67"/>
  <c r="FQ35" i="67"/>
  <c r="FI35" i="67"/>
  <c r="CU35" i="67"/>
  <c r="CN35" i="67"/>
  <c r="DU35" i="67"/>
  <c r="DM35" i="67"/>
  <c r="DE35" i="67"/>
  <c r="DZ35" i="67"/>
  <c r="EZ35" i="67"/>
  <c r="ER35" i="67"/>
  <c r="EJ35" i="67"/>
  <c r="FL35" i="67"/>
  <c r="GQ35" i="67"/>
  <c r="GI35" i="67"/>
  <c r="GA35" i="67"/>
  <c r="GZ35" i="67"/>
  <c r="HT35" i="67"/>
  <c r="HL35" i="67"/>
  <c r="HX35" i="67"/>
  <c r="GL35" i="67"/>
  <c r="GD35" i="67"/>
  <c r="HA35" i="67"/>
  <c r="HU35" i="67"/>
  <c r="HM35" i="67"/>
  <c r="HW35" i="67"/>
  <c r="IE35" i="67"/>
  <c r="IX35" i="67"/>
  <c r="IS35" i="67"/>
  <c r="IJ35" i="67"/>
  <c r="JO35" i="67"/>
  <c r="JG35" i="67"/>
  <c r="IP35" i="67"/>
  <c r="II35" i="67"/>
  <c r="JN35" i="67"/>
  <c r="JF35" i="67"/>
  <c r="LI35" i="67"/>
  <c r="LA35" i="67"/>
  <c r="KS35" i="67"/>
  <c r="KK35" i="67"/>
  <c r="KA35" i="67"/>
  <c r="LH35" i="67"/>
  <c r="KZ35" i="67"/>
  <c r="KR35" i="67"/>
  <c r="KI35" i="67"/>
  <c r="JZ35" i="67"/>
  <c r="LO35" i="67"/>
  <c r="LT35" i="67"/>
  <c r="LY35" i="67"/>
  <c r="LP35" i="67"/>
  <c r="MF35" i="67"/>
  <c r="LX35" i="67"/>
  <c r="MV35" i="67"/>
  <c r="MN35" i="67"/>
  <c r="NG35" i="67"/>
  <c r="MW35" i="67"/>
  <c r="MO35" i="67"/>
  <c r="ND35" i="67"/>
  <c r="BA35" i="67"/>
  <c r="AS35" i="67"/>
  <c r="AK35" i="67"/>
  <c r="AC35" i="67"/>
  <c r="U35" i="67"/>
  <c r="M35" i="67"/>
  <c r="CB35" i="67"/>
  <c r="BT35" i="67"/>
  <c r="BL35" i="67"/>
  <c r="BB35" i="67"/>
  <c r="AT35" i="67"/>
  <c r="AL35" i="67"/>
  <c r="AD35" i="67"/>
  <c r="V35" i="67"/>
  <c r="N35" i="67"/>
  <c r="CC35" i="67"/>
  <c r="BU35" i="67"/>
  <c r="BM35" i="67"/>
  <c r="CX35" i="67"/>
  <c r="CQ35" i="67"/>
  <c r="CI35" i="67"/>
  <c r="DP35" i="67"/>
  <c r="DH35" i="67"/>
  <c r="EA35" i="67"/>
  <c r="FA35" i="67"/>
  <c r="ES35" i="67"/>
  <c r="EK35" i="67"/>
  <c r="FF35" i="67"/>
  <c r="FM35" i="67"/>
  <c r="CH35" i="67"/>
  <c r="CR35" i="67"/>
  <c r="CJ35" i="67"/>
  <c r="DQ35" i="67"/>
  <c r="DI35" i="67"/>
  <c r="DA35" i="67"/>
  <c r="FD35" i="67"/>
  <c r="EV35" i="67"/>
  <c r="EN35" i="67"/>
  <c r="EF35" i="67"/>
  <c r="FP35" i="67"/>
  <c r="FH35" i="67"/>
  <c r="GM35" i="67"/>
  <c r="GE35" i="67"/>
  <c r="GT35" i="67"/>
  <c r="GV35" i="67"/>
  <c r="HP35" i="67"/>
  <c r="HH35" i="67"/>
  <c r="GP35" i="67"/>
  <c r="GH35" i="67"/>
  <c r="FZ35" i="67"/>
  <c r="GW35" i="67"/>
  <c r="HQ35" i="67"/>
  <c r="HI35" i="67"/>
  <c r="HZ35" i="67"/>
  <c r="IA35" i="67"/>
  <c r="IO35" i="67"/>
  <c r="JS35" i="67"/>
  <c r="JK35" i="67"/>
  <c r="JC35" i="67"/>
  <c r="IT35" i="67"/>
  <c r="IM35" i="67"/>
  <c r="JR35" i="67"/>
  <c r="JJ35" i="67"/>
  <c r="JA35" i="67"/>
  <c r="LE35" i="67"/>
  <c r="KW35" i="67"/>
  <c r="KO35" i="67"/>
  <c r="KF35" i="67"/>
  <c r="JV35" i="67"/>
  <c r="LD35" i="67"/>
  <c r="KV35" i="67"/>
  <c r="KE35" i="67"/>
  <c r="LN35" i="67"/>
  <c r="MC35" i="67"/>
  <c r="LU35" i="67"/>
  <c r="MB35" i="67"/>
  <c r="MZ35" i="67"/>
  <c r="MR35" i="67"/>
  <c r="MJ35" i="67"/>
  <c r="NA35" i="67"/>
  <c r="MS35" i="67"/>
  <c r="MK35" i="67"/>
  <c r="NF35" i="67"/>
  <c r="H35" i="67"/>
  <c r="CE53" i="67"/>
  <c r="CA53" i="67"/>
  <c r="BW53" i="67"/>
  <c r="BS53" i="67"/>
  <c r="BO53" i="67"/>
  <c r="BK53" i="67"/>
  <c r="BG53" i="67"/>
  <c r="BC53" i="67"/>
  <c r="AY53" i="67"/>
  <c r="AU53" i="67"/>
  <c r="AQ53" i="67"/>
  <c r="AM53" i="67"/>
  <c r="AI53" i="67"/>
  <c r="AE53" i="67"/>
  <c r="AA53" i="67"/>
  <c r="W53" i="67"/>
  <c r="S53" i="67"/>
  <c r="O53" i="67"/>
  <c r="K53" i="67"/>
  <c r="CD53" i="67"/>
  <c r="BZ53" i="67"/>
  <c r="BV53" i="67"/>
  <c r="BR53" i="67"/>
  <c r="BN53" i="67"/>
  <c r="BJ53" i="67"/>
  <c r="BF53" i="67"/>
  <c r="CW53" i="67"/>
  <c r="CP53" i="67"/>
  <c r="CL53" i="67"/>
  <c r="DT53" i="67"/>
  <c r="DP53" i="67"/>
  <c r="DL53" i="67"/>
  <c r="DH53" i="67"/>
  <c r="DD53" i="67"/>
  <c r="DW53" i="67"/>
  <c r="DY53" i="67"/>
  <c r="FB53" i="67"/>
  <c r="EX53" i="67"/>
  <c r="ET53" i="67"/>
  <c r="EP53" i="67"/>
  <c r="EL53" i="67"/>
  <c r="EH53" i="67"/>
  <c r="ED53" i="67"/>
  <c r="FQ53" i="67"/>
  <c r="CV53" i="67"/>
  <c r="CS53" i="67"/>
  <c r="CO53" i="67"/>
  <c r="CK53" i="67"/>
  <c r="DU53" i="67"/>
  <c r="DQ53" i="67"/>
  <c r="DM53" i="67"/>
  <c r="DI53" i="67"/>
  <c r="DE53" i="67"/>
  <c r="DA53" i="67"/>
  <c r="DX53" i="67"/>
  <c r="FC53" i="67"/>
  <c r="EY53" i="67"/>
  <c r="EU53" i="67"/>
  <c r="EQ53" i="67"/>
  <c r="EM53" i="67"/>
  <c r="EI53" i="67"/>
  <c r="EE53" i="67"/>
  <c r="FP53" i="67"/>
  <c r="FM53" i="67"/>
  <c r="FI53" i="67"/>
  <c r="GQ53" i="67"/>
  <c r="GM53" i="67"/>
  <c r="GI53" i="67"/>
  <c r="GE53" i="67"/>
  <c r="GA53" i="67"/>
  <c r="HC53" i="67"/>
  <c r="GY53" i="67"/>
  <c r="GU53" i="67"/>
  <c r="HS53" i="67"/>
  <c r="HO53" i="67"/>
  <c r="HK53" i="67"/>
  <c r="HG53" i="67"/>
  <c r="HX53" i="67"/>
  <c r="FL53" i="67"/>
  <c r="FH53" i="67"/>
  <c r="GR53" i="67"/>
  <c r="GN53" i="67"/>
  <c r="GJ53" i="67"/>
  <c r="GF53" i="67"/>
  <c r="GB53" i="67"/>
  <c r="GT53" i="67"/>
  <c r="GZ53" i="67"/>
  <c r="GV53" i="67"/>
  <c r="HT53" i="67"/>
  <c r="HP53" i="67"/>
  <c r="HL53" i="67"/>
  <c r="ID53" i="67"/>
  <c r="IT53" i="67"/>
  <c r="IP53" i="67"/>
  <c r="IM53" i="67"/>
  <c r="II53" i="67"/>
  <c r="IX53" i="67"/>
  <c r="IS53" i="67"/>
  <c r="IO53" i="67"/>
  <c r="JR53" i="67"/>
  <c r="JN53" i="67"/>
  <c r="JJ53" i="67"/>
  <c r="JF53" i="67"/>
  <c r="JA53" i="67"/>
  <c r="LI53" i="67"/>
  <c r="MC53" i="67"/>
  <c r="LY53" i="67"/>
  <c r="LU53" i="67"/>
  <c r="LH53" i="67"/>
  <c r="LD53" i="67"/>
  <c r="KZ53" i="67"/>
  <c r="KV53" i="67"/>
  <c r="KR53" i="67"/>
  <c r="KI53" i="67"/>
  <c r="KE53" i="67"/>
  <c r="JZ53" i="67"/>
  <c r="LN53" i="67"/>
  <c r="LT53" i="67"/>
  <c r="MD53" i="67"/>
  <c r="LZ53" i="67"/>
  <c r="LV53" i="67"/>
  <c r="NB53" i="67"/>
  <c r="MX53" i="67"/>
  <c r="MT53" i="67"/>
  <c r="MP53" i="67"/>
  <c r="ML53" i="67"/>
  <c r="NF53" i="67"/>
  <c r="MY53" i="67"/>
  <c r="MU53" i="67"/>
  <c r="MQ53" i="67"/>
  <c r="MM53" i="67"/>
  <c r="MI53" i="67"/>
  <c r="NG53" i="67"/>
  <c r="J53" i="67"/>
  <c r="BB53" i="67"/>
  <c r="AX53" i="67"/>
  <c r="AT53" i="67"/>
  <c r="AP53" i="67"/>
  <c r="AL53" i="67"/>
  <c r="AH53" i="67"/>
  <c r="AD53" i="67"/>
  <c r="Z53" i="67"/>
  <c r="V53" i="67"/>
  <c r="R53" i="67"/>
  <c r="N53" i="67"/>
  <c r="BE53" i="67"/>
  <c r="CC53" i="67"/>
  <c r="BY53" i="67"/>
  <c r="BU53" i="67"/>
  <c r="BQ53" i="67"/>
  <c r="BM53" i="67"/>
  <c r="BI53" i="67"/>
  <c r="I53" i="67"/>
  <c r="BA53" i="67"/>
  <c r="AW53" i="67"/>
  <c r="AS53" i="67"/>
  <c r="AO53" i="67"/>
  <c r="AK53" i="67"/>
  <c r="AG53" i="67"/>
  <c r="AC53" i="67"/>
  <c r="Y53" i="67"/>
  <c r="U53" i="67"/>
  <c r="Q53" i="67"/>
  <c r="M53" i="67"/>
  <c r="CF53" i="67"/>
  <c r="CH53" i="67"/>
  <c r="CU53" i="67"/>
  <c r="CR53" i="67"/>
  <c r="CN53" i="67"/>
  <c r="CJ53" i="67"/>
  <c r="DR53" i="67"/>
  <c r="DN53" i="67"/>
  <c r="DJ53" i="67"/>
  <c r="DF53" i="67"/>
  <c r="DB53" i="67"/>
  <c r="EA53" i="67"/>
  <c r="FD53" i="67"/>
  <c r="EZ53" i="67"/>
  <c r="EV53" i="67"/>
  <c r="ER53" i="67"/>
  <c r="EN53" i="67"/>
  <c r="EJ53" i="67"/>
  <c r="EF53" i="67"/>
  <c r="EC53" i="67"/>
  <c r="FF53" i="67"/>
  <c r="FR53" i="67"/>
  <c r="IB53" i="67"/>
  <c r="FN53" i="67"/>
  <c r="FJ53" i="67"/>
  <c r="GP53" i="67"/>
  <c r="GL53" i="67"/>
  <c r="GH53" i="67"/>
  <c r="GD53" i="67"/>
  <c r="FZ53" i="67"/>
  <c r="HB53" i="67"/>
  <c r="GX53" i="67"/>
  <c r="HF53" i="67"/>
  <c r="HR53" i="67"/>
  <c r="HN53" i="67"/>
  <c r="HJ53" i="67"/>
  <c r="HW53" i="67"/>
  <c r="HZ53" i="67"/>
  <c r="IC53" i="67"/>
  <c r="HY53" i="67"/>
  <c r="IK53" i="67"/>
  <c r="JQ53" i="67"/>
  <c r="JM53" i="67"/>
  <c r="JI53" i="67"/>
  <c r="JE53" i="67"/>
  <c r="JU53" i="67"/>
  <c r="IU53" i="67"/>
  <c r="IQ53" i="67"/>
  <c r="IL53" i="67"/>
  <c r="IH53" i="67"/>
  <c r="JP53" i="67"/>
  <c r="JL53" i="67"/>
  <c r="JH53" i="67"/>
  <c r="JD53" i="67"/>
  <c r="LE53" i="67"/>
  <c r="LA53" i="67"/>
  <c r="KW53" i="67"/>
  <c r="KS53" i="67"/>
  <c r="KO53" i="67"/>
  <c r="KK53" i="67"/>
  <c r="KF53" i="67"/>
  <c r="KA53" i="67"/>
  <c r="JV53" i="67"/>
  <c r="LO53" i="67"/>
  <c r="ME53" i="67"/>
  <c r="MA53" i="67"/>
  <c r="LW53" i="67"/>
  <c r="LJ53" i="67"/>
  <c r="LF53" i="67"/>
  <c r="LB53" i="67"/>
  <c r="KX53" i="67"/>
  <c r="KT53" i="67"/>
  <c r="KP53" i="67"/>
  <c r="KL53" i="67"/>
  <c r="KG53" i="67"/>
  <c r="KB53" i="67"/>
  <c r="JX53" i="67"/>
  <c r="LR53" i="67"/>
  <c r="MF53" i="67"/>
  <c r="MB53" i="67"/>
  <c r="LX53" i="67"/>
  <c r="MH53" i="67"/>
  <c r="MZ53" i="67"/>
  <c r="MV53" i="67"/>
  <c r="MR53" i="67"/>
  <c r="MN53" i="67"/>
  <c r="MJ53" i="67"/>
  <c r="NH53" i="67"/>
  <c r="NA53" i="67"/>
  <c r="MW53" i="67"/>
  <c r="MS53" i="67"/>
  <c r="MO53" i="67"/>
  <c r="MK53" i="67"/>
  <c r="NI53" i="67"/>
  <c r="NE53" i="67"/>
  <c r="H53" i="67"/>
  <c r="AZ53" i="67"/>
  <c r="AV53" i="67"/>
  <c r="AR53" i="67"/>
  <c r="AN53" i="67"/>
  <c r="AJ53" i="67"/>
  <c r="AF53" i="67"/>
  <c r="AB53" i="67"/>
  <c r="X53" i="67"/>
  <c r="T53" i="67"/>
  <c r="P53" i="67"/>
  <c r="L53" i="67"/>
  <c r="CZ53" i="67"/>
  <c r="HH53" i="67"/>
  <c r="IE53" i="67"/>
  <c r="IA53" i="67"/>
  <c r="IG53" i="67"/>
  <c r="JS53" i="67"/>
  <c r="JO53" i="67"/>
  <c r="JK53" i="67"/>
  <c r="JG53" i="67"/>
  <c r="JC53" i="67"/>
  <c r="IJ53" i="67"/>
  <c r="LC53" i="67"/>
  <c r="KY53" i="67"/>
  <c r="KU53" i="67"/>
  <c r="KQ53" i="67"/>
  <c r="KM53" i="67"/>
  <c r="KH53" i="67"/>
  <c r="KD53" i="67"/>
  <c r="JY53" i="67"/>
  <c r="LQ53" i="67"/>
  <c r="LP53" i="67"/>
  <c r="ND53" i="67"/>
  <c r="CB53" i="67"/>
  <c r="BX53" i="67"/>
  <c r="BT53" i="67"/>
  <c r="BP53" i="67"/>
  <c r="BL53" i="67"/>
  <c r="BH53" i="67"/>
  <c r="FS53" i="67"/>
  <c r="CX53" i="67"/>
  <c r="CT53" i="67"/>
  <c r="CQ53" i="67"/>
  <c r="CM53" i="67"/>
  <c r="CI53" i="67"/>
  <c r="DS53" i="67"/>
  <c r="DO53" i="67"/>
  <c r="DK53" i="67"/>
  <c r="DG53" i="67"/>
  <c r="DC53" i="67"/>
  <c r="DZ53" i="67"/>
  <c r="FA53" i="67"/>
  <c r="EW53" i="67"/>
  <c r="ES53" i="67"/>
  <c r="EO53" i="67"/>
  <c r="EK53" i="67"/>
  <c r="EG53" i="67"/>
  <c r="FO53" i="67"/>
  <c r="FK53" i="67"/>
  <c r="FG53" i="67"/>
  <c r="GO53" i="67"/>
  <c r="GK53" i="67"/>
  <c r="GG53" i="67"/>
  <c r="GC53" i="67"/>
  <c r="FY53" i="67"/>
  <c r="HA53" i="67"/>
  <c r="GW53" i="67"/>
  <c r="HU53" i="67"/>
  <c r="HQ53" i="67"/>
  <c r="HM53" i="67"/>
  <c r="HI53" i="67"/>
  <c r="FX53" i="67"/>
  <c r="IW53" i="67"/>
  <c r="IV53" i="67"/>
  <c r="IR53" i="67"/>
  <c r="IN53" i="67"/>
  <c r="IZ53" i="67"/>
  <c r="LG53" i="67"/>
  <c r="E63" i="67"/>
  <c r="AY76" i="67"/>
  <c r="AQ76" i="67"/>
  <c r="AI76" i="67"/>
  <c r="AA76" i="67"/>
  <c r="S76" i="67"/>
  <c r="K76" i="67"/>
  <c r="BZ76" i="67"/>
  <c r="BR76" i="67"/>
  <c r="BJ76" i="67"/>
  <c r="AZ76" i="67"/>
  <c r="AR76" i="67"/>
  <c r="AJ76" i="67"/>
  <c r="AB76" i="67"/>
  <c r="T76" i="67"/>
  <c r="P76" i="67"/>
  <c r="CA76" i="67"/>
  <c r="BS76" i="67"/>
  <c r="BK76" i="67"/>
  <c r="CS76" i="67"/>
  <c r="CK76" i="67"/>
  <c r="DR76" i="67"/>
  <c r="DJ76" i="67"/>
  <c r="DB76" i="67"/>
  <c r="DY76" i="67"/>
  <c r="EY76" i="67"/>
  <c r="EQ76" i="67"/>
  <c r="EI76" i="67"/>
  <c r="FO76" i="67"/>
  <c r="FG76" i="67"/>
  <c r="CW76" i="67"/>
  <c r="CP76" i="67"/>
  <c r="CZ76" i="67"/>
  <c r="DO76" i="67"/>
  <c r="DG76" i="67"/>
  <c r="DX76" i="67"/>
  <c r="EX76" i="67"/>
  <c r="EP76" i="67"/>
  <c r="EH76" i="67"/>
  <c r="FR76" i="67"/>
  <c r="FJ76" i="67"/>
  <c r="FX76" i="67"/>
  <c r="GO76" i="67"/>
  <c r="GG76" i="67"/>
  <c r="FY76" i="67"/>
  <c r="HB76" i="67"/>
  <c r="HN76" i="67"/>
  <c r="HW76" i="67"/>
  <c r="HX76" i="67"/>
  <c r="GN76" i="67"/>
  <c r="GF76" i="67"/>
  <c r="HC76" i="67"/>
  <c r="GU76" i="67"/>
  <c r="HO76" i="67"/>
  <c r="HG76" i="67"/>
  <c r="IW76" i="67"/>
  <c r="IA76" i="67"/>
  <c r="IO76" i="67"/>
  <c r="JS76" i="67"/>
  <c r="JK76" i="67"/>
  <c r="JC76" i="67"/>
  <c r="IN76" i="67"/>
  <c r="JL76" i="67"/>
  <c r="JD76" i="67"/>
  <c r="LG76" i="67"/>
  <c r="KY76" i="67"/>
  <c r="KQ76" i="67"/>
  <c r="KH76" i="67"/>
  <c r="JY76" i="67"/>
  <c r="LF76" i="67"/>
  <c r="KX76" i="67"/>
  <c r="KP76" i="67"/>
  <c r="KG76" i="67"/>
  <c r="JX76" i="67"/>
  <c r="ME76" i="67"/>
  <c r="LW76" i="67"/>
  <c r="LP76" i="67"/>
  <c r="MB76" i="67"/>
  <c r="MY76" i="67"/>
  <c r="MQ76" i="67"/>
  <c r="MI76" i="67"/>
  <c r="NB76" i="67"/>
  <c r="MT76" i="67"/>
  <c r="ML76" i="67"/>
  <c r="NE76" i="67"/>
  <c r="BC76" i="67"/>
  <c r="AU76" i="67"/>
  <c r="AM76" i="67"/>
  <c r="AE76" i="67"/>
  <c r="W76" i="67"/>
  <c r="O76" i="67"/>
  <c r="CD76" i="67"/>
  <c r="BV76" i="67"/>
  <c r="BN76" i="67"/>
  <c r="BF76" i="67"/>
  <c r="I76" i="67"/>
  <c r="AV76" i="67"/>
  <c r="AN76" i="67"/>
  <c r="AF76" i="67"/>
  <c r="X76" i="67"/>
  <c r="L76" i="67"/>
  <c r="CE76" i="67"/>
  <c r="BW76" i="67"/>
  <c r="BO76" i="67"/>
  <c r="BG76" i="67"/>
  <c r="CV76" i="67"/>
  <c r="CO76" i="67"/>
  <c r="DN76" i="67"/>
  <c r="DF76" i="67"/>
  <c r="FC76" i="67"/>
  <c r="EU76" i="67"/>
  <c r="EM76" i="67"/>
  <c r="EE76" i="67"/>
  <c r="FS76" i="67"/>
  <c r="FK76" i="67"/>
  <c r="CL76" i="67"/>
  <c r="DS76" i="67"/>
  <c r="DK76" i="67"/>
  <c r="DC76" i="67"/>
  <c r="DW76" i="67"/>
  <c r="FB76" i="67"/>
  <c r="ET76" i="67"/>
  <c r="EL76" i="67"/>
  <c r="ED76" i="67"/>
  <c r="FN76" i="67"/>
  <c r="GK76" i="67"/>
  <c r="GC76" i="67"/>
  <c r="GX76" i="67"/>
  <c r="HF76" i="67"/>
  <c r="HR76" i="67"/>
  <c r="HJ76" i="67"/>
  <c r="GR76" i="67"/>
  <c r="GJ76" i="67"/>
  <c r="GB76" i="67"/>
  <c r="GY76" i="67"/>
  <c r="HS76" i="67"/>
  <c r="HK76" i="67"/>
  <c r="HZ76" i="67"/>
  <c r="IE76" i="67"/>
  <c r="IX76" i="67"/>
  <c r="IS76" i="67"/>
  <c r="IJ76" i="67"/>
  <c r="JO76" i="67"/>
  <c r="JG76" i="67"/>
  <c r="IR76" i="67"/>
  <c r="IK76" i="67"/>
  <c r="IZ76" i="67"/>
  <c r="JP76" i="67"/>
  <c r="JH76" i="67"/>
  <c r="JU76" i="67"/>
  <c r="LC76" i="67"/>
  <c r="KU76" i="67"/>
  <c r="KM76" i="67"/>
  <c r="KD76" i="67"/>
  <c r="LJ76" i="67"/>
  <c r="LB76" i="67"/>
  <c r="KT76" i="67"/>
  <c r="KL76" i="67"/>
  <c r="KB76" i="67"/>
  <c r="LQ76" i="67"/>
  <c r="MA76" i="67"/>
  <c r="MF76" i="67"/>
  <c r="LX76" i="67"/>
  <c r="MH76" i="67"/>
  <c r="MU76" i="67"/>
  <c r="MM76" i="67"/>
  <c r="MX76" i="67"/>
  <c r="MP76" i="67"/>
  <c r="NI76" i="67"/>
  <c r="NH76" i="67"/>
  <c r="J76" i="67"/>
  <c r="BA76" i="67"/>
  <c r="AS76" i="67"/>
  <c r="AK76" i="67"/>
  <c r="AC76" i="67"/>
  <c r="U76" i="67"/>
  <c r="CF76" i="67"/>
  <c r="BX76" i="67"/>
  <c r="BP76" i="67"/>
  <c r="BH76" i="67"/>
  <c r="BB76" i="67"/>
  <c r="AT76" i="67"/>
  <c r="AL76" i="67"/>
  <c r="AD76" i="67"/>
  <c r="V76" i="67"/>
  <c r="N76" i="67"/>
  <c r="CC76" i="67"/>
  <c r="BU76" i="67"/>
  <c r="BM76" i="67"/>
  <c r="CX76" i="67"/>
  <c r="CQ76" i="67"/>
  <c r="CI76" i="67"/>
  <c r="DP76" i="67"/>
  <c r="DH76" i="67"/>
  <c r="EA76" i="67"/>
  <c r="FA76" i="67"/>
  <c r="ES76" i="67"/>
  <c r="EK76" i="67"/>
  <c r="FQ76" i="67"/>
  <c r="FI76" i="67"/>
  <c r="CR76" i="67"/>
  <c r="AW76" i="67"/>
  <c r="AO76" i="67"/>
  <c r="AG76" i="67"/>
  <c r="Y76" i="67"/>
  <c r="Q76" i="67"/>
  <c r="M76" i="67"/>
  <c r="CB76" i="67"/>
  <c r="BT76" i="67"/>
  <c r="BL76" i="67"/>
  <c r="AX76" i="67"/>
  <c r="AP76" i="67"/>
  <c r="AH76" i="67"/>
  <c r="Z76" i="67"/>
  <c r="R76" i="67"/>
  <c r="BE76" i="67"/>
  <c r="BY76" i="67"/>
  <c r="BQ76" i="67"/>
  <c r="BI76" i="67"/>
  <c r="CT76" i="67"/>
  <c r="CM76" i="67"/>
  <c r="DT76" i="67"/>
  <c r="DL76" i="67"/>
  <c r="DD76" i="67"/>
  <c r="EC76" i="67"/>
  <c r="EW76" i="67"/>
  <c r="EO76" i="67"/>
  <c r="EG76" i="67"/>
  <c r="FF76" i="67"/>
  <c r="FM76" i="67"/>
  <c r="CH76" i="67"/>
  <c r="CU76" i="67"/>
  <c r="CN76" i="67"/>
  <c r="CJ76" i="67"/>
  <c r="DQ76" i="67"/>
  <c r="DI76" i="67"/>
  <c r="DA76" i="67"/>
  <c r="DZ76" i="67"/>
  <c r="FD76" i="67"/>
  <c r="EV76" i="67"/>
  <c r="EN76" i="67"/>
  <c r="EF76" i="67"/>
  <c r="FP76" i="67"/>
  <c r="FH76" i="67"/>
  <c r="GM76" i="67"/>
  <c r="GE76" i="67"/>
  <c r="GT76" i="67"/>
  <c r="GV76" i="67"/>
  <c r="HP76" i="67"/>
  <c r="HH76" i="67"/>
  <c r="GL76" i="67"/>
  <c r="GD76" i="67"/>
  <c r="HA76" i="67"/>
  <c r="HU76" i="67"/>
  <c r="HM76" i="67"/>
  <c r="ID76" i="67"/>
  <c r="IG76" i="67"/>
  <c r="IV76" i="67"/>
  <c r="HY76" i="67"/>
  <c r="IU76" i="67"/>
  <c r="IH76" i="67"/>
  <c r="JQ76" i="67"/>
  <c r="JI76" i="67"/>
  <c r="IP76" i="67"/>
  <c r="IM76" i="67"/>
  <c r="JR76" i="67"/>
  <c r="JJ76" i="67"/>
  <c r="JA76" i="67"/>
  <c r="LE76" i="67"/>
  <c r="KW76" i="67"/>
  <c r="KO76" i="67"/>
  <c r="KF76" i="67"/>
  <c r="JV76" i="67"/>
  <c r="LD76" i="67"/>
  <c r="KV76" i="67"/>
  <c r="KE76" i="67"/>
  <c r="LN76" i="67"/>
  <c r="LT76" i="67"/>
  <c r="LY76" i="67"/>
  <c r="LR76" i="67"/>
  <c r="MD76" i="67"/>
  <c r="LV76" i="67"/>
  <c r="NA76" i="67"/>
  <c r="MS76" i="67"/>
  <c r="MK76" i="67"/>
  <c r="MV76" i="67"/>
  <c r="MN76" i="67"/>
  <c r="NG76" i="67"/>
  <c r="ND76" i="67"/>
  <c r="NF76" i="67"/>
  <c r="DU76" i="67"/>
  <c r="DM76" i="67"/>
  <c r="DE76" i="67"/>
  <c r="EZ76" i="67"/>
  <c r="ER76" i="67"/>
  <c r="EJ76" i="67"/>
  <c r="FL76" i="67"/>
  <c r="GQ76" i="67"/>
  <c r="GI76" i="67"/>
  <c r="GA76" i="67"/>
  <c r="GZ76" i="67"/>
  <c r="HT76" i="67"/>
  <c r="HL76" i="67"/>
  <c r="IB76" i="67"/>
  <c r="GP76" i="67"/>
  <c r="GH76" i="67"/>
  <c r="FZ76" i="67"/>
  <c r="GW76" i="67"/>
  <c r="HQ76" i="67"/>
  <c r="HI76" i="67"/>
  <c r="IC76" i="67"/>
  <c r="IQ76" i="67"/>
  <c r="IL76" i="67"/>
  <c r="JM76" i="67"/>
  <c r="JE76" i="67"/>
  <c r="IT76" i="67"/>
  <c r="II76" i="67"/>
  <c r="JN76" i="67"/>
  <c r="JF76" i="67"/>
  <c r="LI76" i="67"/>
  <c r="LA76" i="67"/>
  <c r="KS76" i="67"/>
  <c r="KK76" i="67"/>
  <c r="KA76" i="67"/>
  <c r="LH76" i="67"/>
  <c r="KZ76" i="67"/>
  <c r="KR76" i="67"/>
  <c r="KI76" i="67"/>
  <c r="JZ76" i="67"/>
  <c r="LO76" i="67"/>
  <c r="MC76" i="67"/>
  <c r="LU76" i="67"/>
  <c r="LZ76" i="67"/>
  <c r="MW76" i="67"/>
  <c r="MO76" i="67"/>
  <c r="MZ76" i="67"/>
  <c r="MR76" i="67"/>
  <c r="MJ76" i="67"/>
  <c r="H76" i="67"/>
  <c r="J88" i="67"/>
  <c r="AZ88" i="67"/>
  <c r="AV88" i="67"/>
  <c r="AR88" i="67"/>
  <c r="AN88" i="67"/>
  <c r="AJ88" i="67"/>
  <c r="AF88" i="67"/>
  <c r="AB88" i="67"/>
  <c r="X88" i="67"/>
  <c r="T88" i="67"/>
  <c r="P88" i="67"/>
  <c r="L88" i="67"/>
  <c r="CE88" i="67"/>
  <c r="CA88" i="67"/>
  <c r="BW88" i="67"/>
  <c r="BS88" i="67"/>
  <c r="BO88" i="67"/>
  <c r="BK88" i="67"/>
  <c r="BG88" i="67"/>
  <c r="BC88" i="67"/>
  <c r="AY88" i="67"/>
  <c r="AU88" i="67"/>
  <c r="AQ88" i="67"/>
  <c r="AM88" i="67"/>
  <c r="AI88" i="67"/>
  <c r="AE88" i="67"/>
  <c r="AA88" i="67"/>
  <c r="W88" i="67"/>
  <c r="S88" i="67"/>
  <c r="O88" i="67"/>
  <c r="K88" i="67"/>
  <c r="CD88" i="67"/>
  <c r="BZ88" i="67"/>
  <c r="BV88" i="67"/>
  <c r="BR88" i="67"/>
  <c r="BN88" i="67"/>
  <c r="BJ88" i="67"/>
  <c r="BF88" i="67"/>
  <c r="CW88" i="67"/>
  <c r="CP88" i="67"/>
  <c r="CL88" i="67"/>
  <c r="CZ88" i="67"/>
  <c r="DT88" i="67"/>
  <c r="DP88" i="67"/>
  <c r="DL88" i="67"/>
  <c r="DH88" i="67"/>
  <c r="DD88" i="67"/>
  <c r="DW88" i="67"/>
  <c r="DY88" i="67"/>
  <c r="FB88" i="67"/>
  <c r="EX88" i="67"/>
  <c r="ET88" i="67"/>
  <c r="EP88" i="67"/>
  <c r="EL88" i="67"/>
  <c r="EH88" i="67"/>
  <c r="ED88" i="67"/>
  <c r="FQ88" i="67"/>
  <c r="FM88" i="67"/>
  <c r="FI88" i="67"/>
  <c r="CX88" i="67"/>
  <c r="CT88" i="67"/>
  <c r="CQ88" i="67"/>
  <c r="CM88" i="67"/>
  <c r="CI88" i="67"/>
  <c r="DS88" i="67"/>
  <c r="DO88" i="67"/>
  <c r="DK88" i="67"/>
  <c r="DG88" i="67"/>
  <c r="DC88" i="67"/>
  <c r="DZ88" i="67"/>
  <c r="EC88" i="67"/>
  <c r="FA88" i="67"/>
  <c r="EW88" i="67"/>
  <c r="ES88" i="67"/>
  <c r="EO88" i="67"/>
  <c r="EK88" i="67"/>
  <c r="EG88" i="67"/>
  <c r="FF88" i="67"/>
  <c r="FR88" i="67"/>
  <c r="FN88" i="67"/>
  <c r="FJ88" i="67"/>
  <c r="GQ88" i="67"/>
  <c r="GM88" i="67"/>
  <c r="GI88" i="67"/>
  <c r="GE88" i="67"/>
  <c r="GA88" i="67"/>
  <c r="HC88" i="67"/>
  <c r="GY88" i="67"/>
  <c r="GU88" i="67"/>
  <c r="HS88" i="67"/>
  <c r="HO88" i="67"/>
  <c r="HK88" i="67"/>
  <c r="HG88" i="67"/>
  <c r="HX88" i="67"/>
  <c r="IO88" i="67"/>
  <c r="IH88" i="67"/>
  <c r="GR88" i="67"/>
  <c r="GN88" i="67"/>
  <c r="GJ88" i="67"/>
  <c r="GF88" i="67"/>
  <c r="GB88" i="67"/>
  <c r="GT88" i="67"/>
  <c r="GZ88" i="67"/>
  <c r="GV88" i="67"/>
  <c r="HT88" i="67"/>
  <c r="HP88" i="67"/>
  <c r="HL88" i="67"/>
  <c r="HH88" i="67"/>
  <c r="ID88" i="67"/>
  <c r="IQ88" i="67"/>
  <c r="IE88" i="67"/>
  <c r="IA88" i="67"/>
  <c r="IG88" i="67"/>
  <c r="IT88" i="67"/>
  <c r="IP88" i="67"/>
  <c r="IM88" i="67"/>
  <c r="II88" i="67"/>
  <c r="JS88" i="67"/>
  <c r="JO88" i="67"/>
  <c r="JK88" i="67"/>
  <c r="JG88" i="67"/>
  <c r="JC88" i="67"/>
  <c r="JR88" i="67"/>
  <c r="JN88" i="67"/>
  <c r="JJ88" i="67"/>
  <c r="JF88" i="67"/>
  <c r="JA88" i="67"/>
  <c r="LG88" i="67"/>
  <c r="LC88" i="67"/>
  <c r="KY88" i="67"/>
  <c r="KU88" i="67"/>
  <c r="KQ88" i="67"/>
  <c r="KM88" i="67"/>
  <c r="KH88" i="67"/>
  <c r="KD88" i="67"/>
  <c r="JY88" i="67"/>
  <c r="LJ88" i="67"/>
  <c r="LF88" i="67"/>
  <c r="LB88" i="67"/>
  <c r="KX88" i="67"/>
  <c r="KT88" i="67"/>
  <c r="KP88" i="67"/>
  <c r="KL88" i="67"/>
  <c r="KG88" i="67"/>
  <c r="KB88" i="67"/>
  <c r="JX88" i="67"/>
  <c r="LO88" i="67"/>
  <c r="ME88" i="67"/>
  <c r="MA88" i="67"/>
  <c r="LW88" i="67"/>
  <c r="LN88" i="67"/>
  <c r="LP88" i="67"/>
  <c r="LT88" i="67"/>
  <c r="MD88" i="67"/>
  <c r="LZ88" i="67"/>
  <c r="LV88" i="67"/>
  <c r="MY88" i="67"/>
  <c r="MU88" i="67"/>
  <c r="MQ88" i="67"/>
  <c r="MM88" i="67"/>
  <c r="MI88" i="67"/>
  <c r="NB88" i="67"/>
  <c r="MX88" i="67"/>
  <c r="MT88" i="67"/>
  <c r="MP88" i="67"/>
  <c r="ML88" i="67"/>
  <c r="ND88" i="67"/>
  <c r="NF88" i="67"/>
  <c r="NG88" i="67"/>
  <c r="MV88" i="67"/>
  <c r="MN88" i="67"/>
  <c r="BB88" i="67"/>
  <c r="AX88" i="67"/>
  <c r="AT88" i="67"/>
  <c r="AP88" i="67"/>
  <c r="AL88" i="67"/>
  <c r="AH88" i="67"/>
  <c r="AD88" i="67"/>
  <c r="Z88" i="67"/>
  <c r="V88" i="67"/>
  <c r="R88" i="67"/>
  <c r="N88" i="67"/>
  <c r="BE88" i="67"/>
  <c r="CC88" i="67"/>
  <c r="BY88" i="67"/>
  <c r="BU88" i="67"/>
  <c r="BQ88" i="67"/>
  <c r="BM88" i="67"/>
  <c r="BI88" i="67"/>
  <c r="I88" i="67"/>
  <c r="BA88" i="67"/>
  <c r="AW88" i="67"/>
  <c r="AS88" i="67"/>
  <c r="AO88" i="67"/>
  <c r="AK88" i="67"/>
  <c r="AG88" i="67"/>
  <c r="AC88" i="67"/>
  <c r="Y88" i="67"/>
  <c r="U88" i="67"/>
  <c r="Q88" i="67"/>
  <c r="M88" i="67"/>
  <c r="CF88" i="67"/>
  <c r="CB88" i="67"/>
  <c r="BX88" i="67"/>
  <c r="BT88" i="67"/>
  <c r="BP88" i="67"/>
  <c r="BL88" i="67"/>
  <c r="BH88" i="67"/>
  <c r="CH88" i="67"/>
  <c r="CU88" i="67"/>
  <c r="CR88" i="67"/>
  <c r="CN88" i="67"/>
  <c r="CJ88" i="67"/>
  <c r="DR88" i="67"/>
  <c r="DN88" i="67"/>
  <c r="DJ88" i="67"/>
  <c r="DF88" i="67"/>
  <c r="DB88" i="67"/>
  <c r="EA88" i="67"/>
  <c r="FD88" i="67"/>
  <c r="EZ88" i="67"/>
  <c r="EV88" i="67"/>
  <c r="ER88" i="67"/>
  <c r="EN88" i="67"/>
  <c r="EJ88" i="67"/>
  <c r="EF88" i="67"/>
  <c r="FS88" i="67"/>
  <c r="FO88" i="67"/>
  <c r="FK88" i="67"/>
  <c r="FG88" i="67"/>
  <c r="CV88" i="67"/>
  <c r="CS88" i="67"/>
  <c r="CO88" i="67"/>
  <c r="CK88" i="67"/>
  <c r="DU88" i="67"/>
  <c r="DQ88" i="67"/>
  <c r="DM88" i="67"/>
  <c r="DI88" i="67"/>
  <c r="DE88" i="67"/>
  <c r="DA88" i="67"/>
  <c r="DX88" i="67"/>
  <c r="FC88" i="67"/>
  <c r="EY88" i="67"/>
  <c r="EU88" i="67"/>
  <c r="EQ88" i="67"/>
  <c r="EM88" i="67"/>
  <c r="EI88" i="67"/>
  <c r="EE88" i="67"/>
  <c r="FP88" i="67"/>
  <c r="FL88" i="67"/>
  <c r="FH88" i="67"/>
  <c r="GO88" i="67"/>
  <c r="GK88" i="67"/>
  <c r="GG88" i="67"/>
  <c r="GC88" i="67"/>
  <c r="FY88" i="67"/>
  <c r="HA88" i="67"/>
  <c r="GW88" i="67"/>
  <c r="HU88" i="67"/>
  <c r="HQ88" i="67"/>
  <c r="HM88" i="67"/>
  <c r="HI88" i="67"/>
  <c r="IB88" i="67"/>
  <c r="IX88" i="67"/>
  <c r="IS88" i="67"/>
  <c r="IL88" i="67"/>
  <c r="FX88" i="67"/>
  <c r="GP88" i="67"/>
  <c r="GL88" i="67"/>
  <c r="GH88" i="67"/>
  <c r="GD88" i="67"/>
  <c r="FZ88" i="67"/>
  <c r="HB88" i="67"/>
  <c r="GX88" i="67"/>
  <c r="HF88" i="67"/>
  <c r="HR88" i="67"/>
  <c r="HN88" i="67"/>
  <c r="HJ88" i="67"/>
  <c r="HW88" i="67"/>
  <c r="HZ88" i="67"/>
  <c r="IU88" i="67"/>
  <c r="IJ88" i="67"/>
  <c r="IC88" i="67"/>
  <c r="HY88" i="67"/>
  <c r="IW88" i="67"/>
  <c r="IV88" i="67"/>
  <c r="IR88" i="67"/>
  <c r="IN88" i="67"/>
  <c r="IK88" i="67"/>
  <c r="IZ88" i="67"/>
  <c r="JQ88" i="67"/>
  <c r="JM88" i="67"/>
  <c r="JI88" i="67"/>
  <c r="JE88" i="67"/>
  <c r="JU88" i="67"/>
  <c r="JP88" i="67"/>
  <c r="JL88" i="67"/>
  <c r="JH88" i="67"/>
  <c r="JD88" i="67"/>
  <c r="LI88" i="67"/>
  <c r="LE88" i="67"/>
  <c r="LA88" i="67"/>
  <c r="KW88" i="67"/>
  <c r="KS88" i="67"/>
  <c r="KO88" i="67"/>
  <c r="KK88" i="67"/>
  <c r="KF88" i="67"/>
  <c r="KA88" i="67"/>
  <c r="JV88" i="67"/>
  <c r="LH88" i="67"/>
  <c r="LD88" i="67"/>
  <c r="KZ88" i="67"/>
  <c r="KV88" i="67"/>
  <c r="KR88" i="67"/>
  <c r="KI88" i="67"/>
  <c r="KE88" i="67"/>
  <c r="JZ88" i="67"/>
  <c r="LQ88" i="67"/>
  <c r="MC88" i="67"/>
  <c r="LY88" i="67"/>
  <c r="LU88" i="67"/>
  <c r="LR88" i="67"/>
  <c r="MF88" i="67"/>
  <c r="MB88" i="67"/>
  <c r="LX88" i="67"/>
  <c r="NA88" i="67"/>
  <c r="MW88" i="67"/>
  <c r="MS88" i="67"/>
  <c r="MO88" i="67"/>
  <c r="MK88" i="67"/>
  <c r="MH88" i="67"/>
  <c r="MZ88" i="67"/>
  <c r="MR88" i="67"/>
  <c r="MJ88" i="67"/>
  <c r="NH88" i="67"/>
  <c r="NI88" i="67"/>
  <c r="NE88" i="67"/>
  <c r="H88" i="67"/>
  <c r="AX115" i="67"/>
  <c r="AP115" i="67"/>
  <c r="AH115" i="67"/>
  <c r="Z115" i="67"/>
  <c r="R115" i="67"/>
  <c r="BE115" i="67"/>
  <c r="CC115" i="67"/>
  <c r="BU115" i="67"/>
  <c r="BM115" i="67"/>
  <c r="I115" i="67"/>
  <c r="AW115" i="67"/>
  <c r="AO115" i="67"/>
  <c r="AG115" i="67"/>
  <c r="Y115" i="67"/>
  <c r="Q115" i="67"/>
  <c r="CF115" i="67"/>
  <c r="BX115" i="67"/>
  <c r="BP115" i="67"/>
  <c r="BH115" i="67"/>
  <c r="CU115" i="67"/>
  <c r="CN115" i="67"/>
  <c r="DN115" i="67"/>
  <c r="DF115" i="67"/>
  <c r="EA115" i="67"/>
  <c r="EZ115" i="67"/>
  <c r="ER115" i="67"/>
  <c r="EJ115" i="67"/>
  <c r="FS115" i="67"/>
  <c r="FK115" i="67"/>
  <c r="CV115" i="67"/>
  <c r="CO115" i="67"/>
  <c r="DU115" i="67"/>
  <c r="DM115" i="67"/>
  <c r="DE115" i="67"/>
  <c r="DX115" i="67"/>
  <c r="EY115" i="67"/>
  <c r="EQ115" i="67"/>
  <c r="EI115" i="67"/>
  <c r="FL115" i="67"/>
  <c r="GO115" i="67"/>
  <c r="GG115" i="67"/>
  <c r="FY115" i="67"/>
  <c r="GW115" i="67"/>
  <c r="HQ115" i="67"/>
  <c r="HI115" i="67"/>
  <c r="FX115" i="67"/>
  <c r="GL115" i="67"/>
  <c r="GD115" i="67"/>
  <c r="GX115" i="67"/>
  <c r="HN115" i="67"/>
  <c r="IC115" i="67"/>
  <c r="IW115" i="67"/>
  <c r="IR115" i="67"/>
  <c r="IZ115" i="67"/>
  <c r="JQ115" i="67"/>
  <c r="JI115" i="67"/>
  <c r="JU115" i="67"/>
  <c r="IU115" i="67"/>
  <c r="IL115" i="67"/>
  <c r="LI115" i="67"/>
  <c r="LA115" i="67"/>
  <c r="KS115" i="67"/>
  <c r="KK115" i="67"/>
  <c r="KA115" i="67"/>
  <c r="LH115" i="67"/>
  <c r="KZ115" i="67"/>
  <c r="KR115" i="67"/>
  <c r="KI115" i="67"/>
  <c r="JZ115" i="67"/>
  <c r="BB115" i="67"/>
  <c r="AT115" i="67"/>
  <c r="AL115" i="67"/>
  <c r="AD115" i="67"/>
  <c r="V115" i="67"/>
  <c r="N115" i="67"/>
  <c r="BY115" i="67"/>
  <c r="BQ115" i="67"/>
  <c r="BI115" i="67"/>
  <c r="BA115" i="67"/>
  <c r="AS115" i="67"/>
  <c r="AK115" i="67"/>
  <c r="AC115" i="67"/>
  <c r="U115" i="67"/>
  <c r="M115" i="67"/>
  <c r="CB115" i="67"/>
  <c r="BT115" i="67"/>
  <c r="BL115" i="67"/>
  <c r="CH115" i="67"/>
  <c r="CR115" i="67"/>
  <c r="CJ115" i="67"/>
  <c r="DR115" i="67"/>
  <c r="DJ115" i="67"/>
  <c r="DB115" i="67"/>
  <c r="FD115" i="67"/>
  <c r="EV115" i="67"/>
  <c r="EN115" i="67"/>
  <c r="EF115" i="67"/>
  <c r="FO115" i="67"/>
  <c r="FG115" i="67"/>
  <c r="CS115" i="67"/>
  <c r="CK115" i="67"/>
  <c r="DQ115" i="67"/>
  <c r="DI115" i="67"/>
  <c r="DA115" i="67"/>
  <c r="FC115" i="67"/>
  <c r="EU115" i="67"/>
  <c r="EM115" i="67"/>
  <c r="EE115" i="67"/>
  <c r="FP115" i="67"/>
  <c r="FH115" i="67"/>
  <c r="GK115" i="67"/>
  <c r="GC115" i="67"/>
  <c r="HA115" i="67"/>
  <c r="HU115" i="67"/>
  <c r="HM115" i="67"/>
  <c r="IB115" i="67"/>
  <c r="GP115" i="67"/>
  <c r="GH115" i="67"/>
  <c r="FZ115" i="67"/>
  <c r="HB115" i="67"/>
  <c r="HF115" i="67"/>
  <c r="HR115" i="67"/>
  <c r="HJ115" i="67"/>
  <c r="ID115" i="67"/>
  <c r="HW115" i="67"/>
  <c r="HY115" i="67"/>
  <c r="IV115" i="67"/>
  <c r="IN115" i="67"/>
  <c r="IK115" i="67"/>
  <c r="JM115" i="67"/>
  <c r="JE115" i="67"/>
  <c r="IQ115" i="67"/>
  <c r="IH115" i="67"/>
  <c r="JP115" i="67"/>
  <c r="JL115" i="67"/>
  <c r="JH115" i="67"/>
  <c r="JD115" i="67"/>
  <c r="LE115" i="67"/>
  <c r="KW115" i="67"/>
  <c r="KO115" i="67"/>
  <c r="KF115" i="67"/>
  <c r="JV115" i="67"/>
  <c r="LD115" i="67"/>
  <c r="KV115" i="67"/>
  <c r="KE115" i="67"/>
  <c r="LQ115" i="67"/>
  <c r="LY115" i="67"/>
  <c r="LR115" i="67"/>
  <c r="MF115" i="67"/>
  <c r="LX115" i="67"/>
  <c r="MZ115" i="67"/>
  <c r="MR115" i="67"/>
  <c r="MJ115" i="67"/>
  <c r="NH115" i="67"/>
  <c r="NA115" i="67"/>
  <c r="MS115" i="67"/>
  <c r="MK115" i="67"/>
  <c r="NE115" i="67"/>
  <c r="MC115" i="67"/>
  <c r="LU115" i="67"/>
  <c r="MB115" i="67"/>
  <c r="MH115" i="67"/>
  <c r="MV115" i="67"/>
  <c r="MN115" i="67"/>
  <c r="MW115" i="67"/>
  <c r="MO115" i="67"/>
  <c r="NI115" i="67"/>
  <c r="AV115" i="67"/>
  <c r="AN115" i="67"/>
  <c r="AF115" i="67"/>
  <c r="X115" i="67"/>
  <c r="P115" i="67"/>
  <c r="CE115" i="67"/>
  <c r="BW115" i="67"/>
  <c r="BO115" i="67"/>
  <c r="BG115" i="67"/>
  <c r="BC115" i="67"/>
  <c r="AU115" i="67"/>
  <c r="AM115" i="67"/>
  <c r="AE115" i="67"/>
  <c r="W115" i="67"/>
  <c r="O115" i="67"/>
  <c r="BZ115" i="67"/>
  <c r="BR115" i="67"/>
  <c r="BJ115" i="67"/>
  <c r="CL115" i="67"/>
  <c r="CZ115" i="67"/>
  <c r="DP115" i="67"/>
  <c r="DH115" i="67"/>
  <c r="EX115" i="67"/>
  <c r="EP115" i="67"/>
  <c r="EH115" i="67"/>
  <c r="FM115" i="67"/>
  <c r="CT115" i="67"/>
  <c r="CM115" i="67"/>
  <c r="DO115" i="67"/>
  <c r="DG115" i="67"/>
  <c r="DZ115" i="67"/>
  <c r="EC115" i="67"/>
  <c r="FA115" i="67"/>
  <c r="ES115" i="67"/>
  <c r="EK115" i="67"/>
  <c r="FF115" i="67"/>
  <c r="FR115" i="67"/>
  <c r="FJ115" i="67"/>
  <c r="GQ115" i="67"/>
  <c r="GI115" i="67"/>
  <c r="GA115" i="67"/>
  <c r="GY115" i="67"/>
  <c r="HS115" i="67"/>
  <c r="HK115" i="67"/>
  <c r="HX115" i="67"/>
  <c r="GR115" i="67"/>
  <c r="GJ115" i="67"/>
  <c r="GB115" i="67"/>
  <c r="GV115" i="67"/>
  <c r="HT115" i="67"/>
  <c r="HL115" i="67"/>
  <c r="HZ115" i="67"/>
  <c r="IE115" i="67"/>
  <c r="IG115" i="67"/>
  <c r="IT115" i="67"/>
  <c r="IM115" i="67"/>
  <c r="JS115" i="67"/>
  <c r="JK115" i="67"/>
  <c r="JC115" i="67"/>
  <c r="IX115" i="67"/>
  <c r="IS115" i="67"/>
  <c r="JR115" i="67"/>
  <c r="JN115" i="67"/>
  <c r="JJ115" i="67"/>
  <c r="JF115" i="67"/>
  <c r="JA115" i="67"/>
  <c r="LC115" i="67"/>
  <c r="KU115" i="67"/>
  <c r="KM115" i="67"/>
  <c r="KD115" i="67"/>
  <c r="LJ115" i="67"/>
  <c r="LB115" i="67"/>
  <c r="KT115" i="67"/>
  <c r="KL115" i="67"/>
  <c r="KB115" i="67"/>
  <c r="LO115" i="67"/>
  <c r="ME115" i="67"/>
  <c r="LW115" i="67"/>
  <c r="LZ115" i="67"/>
  <c r="MX115" i="67"/>
  <c r="MP115" i="67"/>
  <c r="MY115" i="67"/>
  <c r="MQ115" i="67"/>
  <c r="MI115" i="67"/>
  <c r="J115" i="67"/>
  <c r="AZ115" i="67"/>
  <c r="AR115" i="67"/>
  <c r="AJ115" i="67"/>
  <c r="AB115" i="67"/>
  <c r="T115" i="67"/>
  <c r="L115" i="67"/>
  <c r="CA115" i="67"/>
  <c r="BS115" i="67"/>
  <c r="BK115" i="67"/>
  <c r="AY115" i="67"/>
  <c r="AQ115" i="67"/>
  <c r="AI115" i="67"/>
  <c r="AA115" i="67"/>
  <c r="S115" i="67"/>
  <c r="K115" i="67"/>
  <c r="CD115" i="67"/>
  <c r="BV115" i="67"/>
  <c r="BN115" i="67"/>
  <c r="BF115" i="67"/>
  <c r="CW115" i="67"/>
  <c r="CP115" i="67"/>
  <c r="DT115" i="67"/>
  <c r="DL115" i="67"/>
  <c r="DD115" i="67"/>
  <c r="DW115" i="67"/>
  <c r="DY115" i="67"/>
  <c r="FB115" i="67"/>
  <c r="ET115" i="67"/>
  <c r="EL115" i="67"/>
  <c r="ED115" i="67"/>
  <c r="FQ115" i="67"/>
  <c r="FI115" i="67"/>
  <c r="CX115" i="67"/>
  <c r="CQ115" i="67"/>
  <c r="CI115" i="67"/>
  <c r="DS115" i="67"/>
  <c r="DK115" i="67"/>
  <c r="DC115" i="67"/>
  <c r="EW115" i="67"/>
  <c r="EO115" i="67"/>
  <c r="EG115" i="67"/>
  <c r="FN115" i="67"/>
  <c r="GM115" i="67"/>
  <c r="GE115" i="67"/>
  <c r="HC115" i="67"/>
  <c r="GU115" i="67"/>
  <c r="HO115" i="67"/>
  <c r="HG115" i="67"/>
  <c r="GN115" i="67"/>
  <c r="GF115" i="67"/>
  <c r="GT115" i="67"/>
  <c r="GZ115" i="67"/>
  <c r="HP115" i="67"/>
  <c r="HH115" i="67"/>
  <c r="IA115" i="67"/>
  <c r="IP115" i="67"/>
  <c r="II115" i="67"/>
  <c r="JO115" i="67"/>
  <c r="JG115" i="67"/>
  <c r="IO115" i="67"/>
  <c r="IJ115" i="67"/>
  <c r="LG115" i="67"/>
  <c r="KY115" i="67"/>
  <c r="KQ115" i="67"/>
  <c r="KH115" i="67"/>
  <c r="JY115" i="67"/>
  <c r="LF115" i="67"/>
  <c r="KX115" i="67"/>
  <c r="KP115" i="67"/>
  <c r="KG115" i="67"/>
  <c r="JX115" i="67"/>
  <c r="MA115" i="67"/>
  <c r="LN115" i="67"/>
  <c r="LP115" i="67"/>
  <c r="LT115" i="67"/>
  <c r="MD115" i="67"/>
  <c r="LV115" i="67"/>
  <c r="NB115" i="67"/>
  <c r="MT115" i="67"/>
  <c r="ML115" i="67"/>
  <c r="ND115" i="67"/>
  <c r="NF115" i="67"/>
  <c r="MU115" i="67"/>
  <c r="MM115" i="67"/>
  <c r="NG115" i="67"/>
  <c r="H115" i="67"/>
  <c r="AX123" i="67"/>
  <c r="AP123" i="67"/>
  <c r="AH123" i="67"/>
  <c r="Z123" i="67"/>
  <c r="R123" i="67"/>
  <c r="BE123" i="67"/>
  <c r="CC123" i="67"/>
  <c r="BU123" i="67"/>
  <c r="BM123" i="67"/>
  <c r="I123" i="67"/>
  <c r="AW123" i="67"/>
  <c r="AO123" i="67"/>
  <c r="AG123" i="67"/>
  <c r="Y123" i="67"/>
  <c r="Q123" i="67"/>
  <c r="CF123" i="67"/>
  <c r="BX123" i="67"/>
  <c r="BP123" i="67"/>
  <c r="BH123" i="67"/>
  <c r="CU123" i="67"/>
  <c r="CN123" i="67"/>
  <c r="DN123" i="67"/>
  <c r="DF123" i="67"/>
  <c r="EA123" i="67"/>
  <c r="EZ123" i="67"/>
  <c r="ER123" i="67"/>
  <c r="EJ123" i="67"/>
  <c r="FS123" i="67"/>
  <c r="FK123" i="67"/>
  <c r="CV123" i="67"/>
  <c r="CO123" i="67"/>
  <c r="DU123" i="67"/>
  <c r="DM123" i="67"/>
  <c r="DE123" i="67"/>
  <c r="DX123" i="67"/>
  <c r="EY123" i="67"/>
  <c r="EQ123" i="67"/>
  <c r="EI123" i="67"/>
  <c r="FL123" i="67"/>
  <c r="GO123" i="67"/>
  <c r="GG123" i="67"/>
  <c r="FY123" i="67"/>
  <c r="GW123" i="67"/>
  <c r="HQ123" i="67"/>
  <c r="HI123" i="67"/>
  <c r="FX123" i="67"/>
  <c r="GL123" i="67"/>
  <c r="GD123" i="67"/>
  <c r="GX123" i="67"/>
  <c r="HN123" i="67"/>
  <c r="IC123" i="67"/>
  <c r="IW123" i="67"/>
  <c r="IR123" i="67"/>
  <c r="IZ123" i="67"/>
  <c r="JQ123" i="67"/>
  <c r="JI123" i="67"/>
  <c r="JU123" i="67"/>
  <c r="IU123" i="67"/>
  <c r="IL123" i="67"/>
  <c r="LI123" i="67"/>
  <c r="LA123" i="67"/>
  <c r="KS123" i="67"/>
  <c r="KK123" i="67"/>
  <c r="KA123" i="67"/>
  <c r="LH123" i="67"/>
  <c r="KZ123" i="67"/>
  <c r="KR123" i="67"/>
  <c r="KI123" i="67"/>
  <c r="JZ123" i="67"/>
  <c r="BB123" i="67"/>
  <c r="AT123" i="67"/>
  <c r="AL123" i="67"/>
  <c r="AD123" i="67"/>
  <c r="V123" i="67"/>
  <c r="N123" i="67"/>
  <c r="BY123" i="67"/>
  <c r="BQ123" i="67"/>
  <c r="BI123" i="67"/>
  <c r="BA123" i="67"/>
  <c r="AS123" i="67"/>
  <c r="AK123" i="67"/>
  <c r="AC123" i="67"/>
  <c r="U123" i="67"/>
  <c r="M123" i="67"/>
  <c r="CB123" i="67"/>
  <c r="BT123" i="67"/>
  <c r="BL123" i="67"/>
  <c r="CH123" i="67"/>
  <c r="CR123" i="67"/>
  <c r="CJ123" i="67"/>
  <c r="DR123" i="67"/>
  <c r="DJ123" i="67"/>
  <c r="DB123" i="67"/>
  <c r="FD123" i="67"/>
  <c r="EV123" i="67"/>
  <c r="EN123" i="67"/>
  <c r="EF123" i="67"/>
  <c r="FO123" i="67"/>
  <c r="FG123" i="67"/>
  <c r="CS123" i="67"/>
  <c r="CK123" i="67"/>
  <c r="DQ123" i="67"/>
  <c r="DI123" i="67"/>
  <c r="DA123" i="67"/>
  <c r="FC123" i="67"/>
  <c r="EU123" i="67"/>
  <c r="EM123" i="67"/>
  <c r="EE123" i="67"/>
  <c r="FP123" i="67"/>
  <c r="FH123" i="67"/>
  <c r="GK123" i="67"/>
  <c r="GC123" i="67"/>
  <c r="HA123" i="67"/>
  <c r="HU123" i="67"/>
  <c r="HM123" i="67"/>
  <c r="IB123" i="67"/>
  <c r="GP123" i="67"/>
  <c r="GH123" i="67"/>
  <c r="FZ123" i="67"/>
  <c r="HB123" i="67"/>
  <c r="HF123" i="67"/>
  <c r="HR123" i="67"/>
  <c r="HJ123" i="67"/>
  <c r="ID123" i="67"/>
  <c r="HW123" i="67"/>
  <c r="HY123" i="67"/>
  <c r="IV123" i="67"/>
  <c r="IN123" i="67"/>
  <c r="IK123" i="67"/>
  <c r="JM123" i="67"/>
  <c r="JE123" i="67"/>
  <c r="IQ123" i="67"/>
  <c r="IH123" i="67"/>
  <c r="JP123" i="67"/>
  <c r="JL123" i="67"/>
  <c r="JH123" i="67"/>
  <c r="JD123" i="67"/>
  <c r="LE123" i="67"/>
  <c r="KW123" i="67"/>
  <c r="KO123" i="67"/>
  <c r="KF123" i="67"/>
  <c r="JV123" i="67"/>
  <c r="LD123" i="67"/>
  <c r="KV123" i="67"/>
  <c r="KE123" i="67"/>
  <c r="LQ123" i="67"/>
  <c r="LY123" i="67"/>
  <c r="LR123" i="67"/>
  <c r="MF123" i="67"/>
  <c r="LX123" i="67"/>
  <c r="MZ123" i="67"/>
  <c r="MR123" i="67"/>
  <c r="MJ123" i="67"/>
  <c r="NH123" i="67"/>
  <c r="NA123" i="67"/>
  <c r="MS123" i="67"/>
  <c r="MK123" i="67"/>
  <c r="NE123" i="67"/>
  <c r="MC123" i="67"/>
  <c r="LU123" i="67"/>
  <c r="MB123" i="67"/>
  <c r="MH123" i="67"/>
  <c r="MV123" i="67"/>
  <c r="MN123" i="67"/>
  <c r="MW123" i="67"/>
  <c r="MO123" i="67"/>
  <c r="NI123" i="67"/>
  <c r="AV123" i="67"/>
  <c r="AN123" i="67"/>
  <c r="AF123" i="67"/>
  <c r="X123" i="67"/>
  <c r="P123" i="67"/>
  <c r="CE123" i="67"/>
  <c r="BW123" i="67"/>
  <c r="BO123" i="67"/>
  <c r="BG123" i="67"/>
  <c r="BC123" i="67"/>
  <c r="AU123" i="67"/>
  <c r="AM123" i="67"/>
  <c r="AE123" i="67"/>
  <c r="W123" i="67"/>
  <c r="O123" i="67"/>
  <c r="BZ123" i="67"/>
  <c r="BR123" i="67"/>
  <c r="BJ123" i="67"/>
  <c r="CL123" i="67"/>
  <c r="CZ123" i="67"/>
  <c r="DP123" i="67"/>
  <c r="DH123" i="67"/>
  <c r="EX123" i="67"/>
  <c r="EP123" i="67"/>
  <c r="EH123" i="67"/>
  <c r="FM123" i="67"/>
  <c r="CT123" i="67"/>
  <c r="CM123" i="67"/>
  <c r="DO123" i="67"/>
  <c r="DG123" i="67"/>
  <c r="DZ123" i="67"/>
  <c r="EC123" i="67"/>
  <c r="FA123" i="67"/>
  <c r="ES123" i="67"/>
  <c r="EK123" i="67"/>
  <c r="FF123" i="67"/>
  <c r="FR123" i="67"/>
  <c r="FJ123" i="67"/>
  <c r="GQ123" i="67"/>
  <c r="GI123" i="67"/>
  <c r="GA123" i="67"/>
  <c r="GY123" i="67"/>
  <c r="HS123" i="67"/>
  <c r="HK123" i="67"/>
  <c r="HX123" i="67"/>
  <c r="GR123" i="67"/>
  <c r="GJ123" i="67"/>
  <c r="GB123" i="67"/>
  <c r="GV123" i="67"/>
  <c r="HT123" i="67"/>
  <c r="HL123" i="67"/>
  <c r="HZ123" i="67"/>
  <c r="IE123" i="67"/>
  <c r="IG123" i="67"/>
  <c r="IT123" i="67"/>
  <c r="IM123" i="67"/>
  <c r="JS123" i="67"/>
  <c r="JK123" i="67"/>
  <c r="JC123" i="67"/>
  <c r="IX123" i="67"/>
  <c r="IS123" i="67"/>
  <c r="JR123" i="67"/>
  <c r="JJ123" i="67"/>
  <c r="JA123" i="67"/>
  <c r="LC123" i="67"/>
  <c r="KU123" i="67"/>
  <c r="KM123" i="67"/>
  <c r="KD123" i="67"/>
  <c r="LJ123" i="67"/>
  <c r="LB123" i="67"/>
  <c r="KT123" i="67"/>
  <c r="KL123" i="67"/>
  <c r="KB123" i="67"/>
  <c r="LO123" i="67"/>
  <c r="ME123" i="67"/>
  <c r="LW123" i="67"/>
  <c r="LZ123" i="67"/>
  <c r="MX123" i="67"/>
  <c r="MP123" i="67"/>
  <c r="MY123" i="67"/>
  <c r="MQ123" i="67"/>
  <c r="MI123" i="67"/>
  <c r="J123" i="67"/>
  <c r="AZ123" i="67"/>
  <c r="AR123" i="67"/>
  <c r="AJ123" i="67"/>
  <c r="AB123" i="67"/>
  <c r="T123" i="67"/>
  <c r="L123" i="67"/>
  <c r="CA123" i="67"/>
  <c r="BS123" i="67"/>
  <c r="BK123" i="67"/>
  <c r="AY123" i="67"/>
  <c r="AQ123" i="67"/>
  <c r="AI123" i="67"/>
  <c r="AA123" i="67"/>
  <c r="S123" i="67"/>
  <c r="K123" i="67"/>
  <c r="CD123" i="67"/>
  <c r="BV123" i="67"/>
  <c r="BN123" i="67"/>
  <c r="BF123" i="67"/>
  <c r="CW123" i="67"/>
  <c r="CP123" i="67"/>
  <c r="DT123" i="67"/>
  <c r="DL123" i="67"/>
  <c r="DD123" i="67"/>
  <c r="DW123" i="67"/>
  <c r="DY123" i="67"/>
  <c r="FB123" i="67"/>
  <c r="ET123" i="67"/>
  <c r="EL123" i="67"/>
  <c r="ED123" i="67"/>
  <c r="FQ123" i="67"/>
  <c r="FI123" i="67"/>
  <c r="CX123" i="67"/>
  <c r="CQ123" i="67"/>
  <c r="CI123" i="67"/>
  <c r="DS123" i="67"/>
  <c r="DK123" i="67"/>
  <c r="DC123" i="67"/>
  <c r="EW123" i="67"/>
  <c r="EO123" i="67"/>
  <c r="EG123" i="67"/>
  <c r="FN123" i="67"/>
  <c r="GM123" i="67"/>
  <c r="GE123" i="67"/>
  <c r="HC123" i="67"/>
  <c r="GU123" i="67"/>
  <c r="HO123" i="67"/>
  <c r="HG123" i="67"/>
  <c r="GN123" i="67"/>
  <c r="GF123" i="67"/>
  <c r="GT123" i="67"/>
  <c r="GZ123" i="67"/>
  <c r="HP123" i="67"/>
  <c r="HH123" i="67"/>
  <c r="IA123" i="67"/>
  <c r="IP123" i="67"/>
  <c r="II123" i="67"/>
  <c r="JO123" i="67"/>
  <c r="JG123" i="67"/>
  <c r="IO123" i="67"/>
  <c r="IJ123" i="67"/>
  <c r="JN123" i="67"/>
  <c r="JF123" i="67"/>
  <c r="LG123" i="67"/>
  <c r="KY123" i="67"/>
  <c r="KQ123" i="67"/>
  <c r="KH123" i="67"/>
  <c r="JY123" i="67"/>
  <c r="LF123" i="67"/>
  <c r="KX123" i="67"/>
  <c r="KP123" i="67"/>
  <c r="KG123" i="67"/>
  <c r="JX123" i="67"/>
  <c r="MA123" i="67"/>
  <c r="LN123" i="67"/>
  <c r="LP123" i="67"/>
  <c r="LT123" i="67"/>
  <c r="MD123" i="67"/>
  <c r="LV123" i="67"/>
  <c r="NB123" i="67"/>
  <c r="MT123" i="67"/>
  <c r="ML123" i="67"/>
  <c r="ND123" i="67"/>
  <c r="NF123" i="67"/>
  <c r="MU123" i="67"/>
  <c r="MM123" i="67"/>
  <c r="NG123" i="67"/>
  <c r="H123" i="67"/>
  <c r="BC128" i="67"/>
  <c r="AU128" i="67"/>
  <c r="BA128" i="67"/>
  <c r="AW128" i="67"/>
  <c r="AS128" i="67"/>
  <c r="AO128" i="67"/>
  <c r="AK128" i="67"/>
  <c r="AG128" i="67"/>
  <c r="AC128" i="67"/>
  <c r="Y128" i="67"/>
  <c r="U128" i="67"/>
  <c r="Q128" i="67"/>
  <c r="M128" i="67"/>
  <c r="CF128" i="67"/>
  <c r="CB128" i="67"/>
  <c r="BX128" i="67"/>
  <c r="BT128" i="67"/>
  <c r="BP128" i="67"/>
  <c r="BL128" i="67"/>
  <c r="BH128" i="67"/>
  <c r="BB128" i="67"/>
  <c r="AT128" i="67"/>
  <c r="AL128" i="67"/>
  <c r="Z128" i="67"/>
  <c r="N128" i="67"/>
  <c r="BE128" i="67"/>
  <c r="CX128" i="67"/>
  <c r="CT128" i="67"/>
  <c r="CQ128" i="67"/>
  <c r="CM128" i="67"/>
  <c r="CI128" i="67"/>
  <c r="EC128" i="67"/>
  <c r="FA128" i="67"/>
  <c r="EW128" i="67"/>
  <c r="ES128" i="67"/>
  <c r="EO128" i="67"/>
  <c r="EK128" i="67"/>
  <c r="EG128" i="67"/>
  <c r="FF128" i="67"/>
  <c r="CH128" i="67"/>
  <c r="CU128" i="67"/>
  <c r="CR128" i="67"/>
  <c r="CN128" i="67"/>
  <c r="CJ128" i="67"/>
  <c r="DZ128" i="67"/>
  <c r="FD128" i="67"/>
  <c r="EV128" i="67"/>
  <c r="EN128" i="67"/>
  <c r="EJ128" i="67"/>
  <c r="EF128" i="67"/>
  <c r="FP128" i="67"/>
  <c r="FL128" i="67"/>
  <c r="FH128" i="67"/>
  <c r="GT128" i="67"/>
  <c r="GZ128" i="67"/>
  <c r="GV128" i="67"/>
  <c r="HT128" i="67"/>
  <c r="HP128" i="67"/>
  <c r="HL128" i="67"/>
  <c r="HH128" i="67"/>
  <c r="IG128" i="67"/>
  <c r="GP128" i="67"/>
  <c r="GL128" i="67"/>
  <c r="GH128" i="67"/>
  <c r="GD128" i="67"/>
  <c r="FZ128" i="67"/>
  <c r="HA128" i="67"/>
  <c r="GW128" i="67"/>
  <c r="HU128" i="67"/>
  <c r="HQ128" i="67"/>
  <c r="HM128" i="67"/>
  <c r="HI128" i="67"/>
  <c r="ID128" i="67"/>
  <c r="IE128" i="67"/>
  <c r="IA128" i="67"/>
  <c r="IX128" i="67"/>
  <c r="IS128" i="67"/>
  <c r="IO128" i="67"/>
  <c r="IJ128" i="67"/>
  <c r="JS128" i="67"/>
  <c r="JO128" i="67"/>
  <c r="JK128" i="67"/>
  <c r="JG128" i="67"/>
  <c r="JC128" i="67"/>
  <c r="JR128" i="67"/>
  <c r="JJ128" i="67"/>
  <c r="JA128" i="67"/>
  <c r="LN128" i="67"/>
  <c r="LT128" i="67"/>
  <c r="MC128" i="67"/>
  <c r="LY128" i="67"/>
  <c r="LU128" i="67"/>
  <c r="LP128" i="67"/>
  <c r="MF128" i="67"/>
  <c r="MB128" i="67"/>
  <c r="LX128" i="67"/>
  <c r="NA128" i="67"/>
  <c r="MW128" i="67"/>
  <c r="MS128" i="67"/>
  <c r="MO128" i="67"/>
  <c r="ND128" i="67"/>
  <c r="NF128" i="67"/>
  <c r="AI128" i="67"/>
  <c r="J128" i="67"/>
  <c r="AX128" i="67"/>
  <c r="AP128" i="67"/>
  <c r="AH128" i="67"/>
  <c r="AD128" i="67"/>
  <c r="V128" i="67"/>
  <c r="R128" i="67"/>
  <c r="CC128" i="67"/>
  <c r="BY128" i="67"/>
  <c r="BU128" i="67"/>
  <c r="BQ128" i="67"/>
  <c r="BM128" i="67"/>
  <c r="BI128" i="67"/>
  <c r="DT128" i="67"/>
  <c r="DP128" i="67"/>
  <c r="DL128" i="67"/>
  <c r="DH128" i="67"/>
  <c r="DD128" i="67"/>
  <c r="EA128" i="67"/>
  <c r="FQ128" i="67"/>
  <c r="FM128" i="67"/>
  <c r="FI128" i="67"/>
  <c r="DU128" i="67"/>
  <c r="DQ128" i="67"/>
  <c r="DM128" i="67"/>
  <c r="DI128" i="67"/>
  <c r="DE128" i="67"/>
  <c r="DA128" i="67"/>
  <c r="EZ128" i="67"/>
  <c r="ER128" i="67"/>
  <c r="GQ128" i="67"/>
  <c r="GM128" i="67"/>
  <c r="GI128" i="67"/>
  <c r="GE128" i="67"/>
  <c r="GA128" i="67"/>
  <c r="IB128" i="67"/>
  <c r="IT128" i="67"/>
  <c r="IP128" i="67"/>
  <c r="IM128" i="67"/>
  <c r="II128" i="67"/>
  <c r="JN128" i="67"/>
  <c r="JF128" i="67"/>
  <c r="LI128" i="67"/>
  <c r="LE128" i="67"/>
  <c r="LA128" i="67"/>
  <c r="KW128" i="67"/>
  <c r="KS128" i="67"/>
  <c r="KO128" i="67"/>
  <c r="KK128" i="67"/>
  <c r="KF128" i="67"/>
  <c r="KA128" i="67"/>
  <c r="LJ128" i="67"/>
  <c r="LF128" i="67"/>
  <c r="LB128" i="67"/>
  <c r="KX128" i="67"/>
  <c r="KT128" i="67"/>
  <c r="KP128" i="67"/>
  <c r="KL128" i="67"/>
  <c r="KG128" i="67"/>
  <c r="KB128" i="67"/>
  <c r="LO128" i="67"/>
  <c r="JX128" i="67"/>
  <c r="MZ128" i="67"/>
  <c r="MV128" i="67"/>
  <c r="MR128" i="67"/>
  <c r="MN128" i="67"/>
  <c r="MJ128" i="67"/>
  <c r="NG128" i="67"/>
  <c r="MK128" i="67"/>
  <c r="AQ128" i="67"/>
  <c r="AM128" i="67"/>
  <c r="AE128" i="67"/>
  <c r="W128" i="67"/>
  <c r="O128" i="67"/>
  <c r="CD128" i="67"/>
  <c r="BZ128" i="67"/>
  <c r="BV128" i="67"/>
  <c r="BR128" i="67"/>
  <c r="BN128" i="67"/>
  <c r="BJ128" i="67"/>
  <c r="BF128" i="67"/>
  <c r="FC128" i="67"/>
  <c r="EU128" i="67"/>
  <c r="EM128" i="67"/>
  <c r="EE128" i="67"/>
  <c r="DX128" i="67"/>
  <c r="HX128" i="67"/>
  <c r="HC128" i="67"/>
  <c r="GY128" i="67"/>
  <c r="GU128" i="67"/>
  <c r="HS128" i="67"/>
  <c r="HO128" i="67"/>
  <c r="HK128" i="67"/>
  <c r="HG128" i="67"/>
  <c r="IC128" i="67"/>
  <c r="HY128" i="67"/>
  <c r="IU128" i="67"/>
  <c r="IQ128" i="67"/>
  <c r="IL128" i="67"/>
  <c r="IH128" i="67"/>
  <c r="JQ128" i="67"/>
  <c r="JM128" i="67"/>
  <c r="JI128" i="67"/>
  <c r="JE128" i="67"/>
  <c r="JP128" i="67"/>
  <c r="JL128" i="67"/>
  <c r="JH128" i="67"/>
  <c r="JD128" i="67"/>
  <c r="JV128" i="67"/>
  <c r="MD128" i="67"/>
  <c r="LZ128" i="67"/>
  <c r="LV128" i="67"/>
  <c r="NB128" i="67"/>
  <c r="MX128" i="67"/>
  <c r="MT128" i="67"/>
  <c r="MP128" i="67"/>
  <c r="MY128" i="67"/>
  <c r="MU128" i="67"/>
  <c r="MQ128" i="67"/>
  <c r="MM128" i="67"/>
  <c r="MI128" i="67"/>
  <c r="AY128" i="67"/>
  <c r="AA128" i="67"/>
  <c r="S128" i="67"/>
  <c r="K128" i="67"/>
  <c r="I128" i="67"/>
  <c r="AZ128" i="67"/>
  <c r="AV128" i="67"/>
  <c r="AR128" i="67"/>
  <c r="AN128" i="67"/>
  <c r="AJ128" i="67"/>
  <c r="AF128" i="67"/>
  <c r="AB128" i="67"/>
  <c r="X128" i="67"/>
  <c r="T128" i="67"/>
  <c r="P128" i="67"/>
  <c r="L128" i="67"/>
  <c r="CE128" i="67"/>
  <c r="CA128" i="67"/>
  <c r="BW128" i="67"/>
  <c r="BS128" i="67"/>
  <c r="BO128" i="67"/>
  <c r="BK128" i="67"/>
  <c r="BG128" i="67"/>
  <c r="CV128" i="67"/>
  <c r="CS128" i="67"/>
  <c r="CO128" i="67"/>
  <c r="CK128" i="67"/>
  <c r="DR128" i="67"/>
  <c r="DN128" i="67"/>
  <c r="DJ128" i="67"/>
  <c r="DF128" i="67"/>
  <c r="DB128" i="67"/>
  <c r="DY128" i="67"/>
  <c r="EY128" i="67"/>
  <c r="EQ128" i="67"/>
  <c r="EI128" i="67"/>
  <c r="FS128" i="67"/>
  <c r="FO128" i="67"/>
  <c r="FK128" i="67"/>
  <c r="FG128" i="67"/>
  <c r="CW128" i="67"/>
  <c r="CP128" i="67"/>
  <c r="CL128" i="67"/>
  <c r="CZ128" i="67"/>
  <c r="DS128" i="67"/>
  <c r="DO128" i="67"/>
  <c r="DK128" i="67"/>
  <c r="DG128" i="67"/>
  <c r="DC128" i="67"/>
  <c r="DW128" i="67"/>
  <c r="FB128" i="67"/>
  <c r="EX128" i="67"/>
  <c r="ET128" i="67"/>
  <c r="EP128" i="67"/>
  <c r="EL128" i="67"/>
  <c r="EH128" i="67"/>
  <c r="ED128" i="67"/>
  <c r="FR128" i="67"/>
  <c r="FN128" i="67"/>
  <c r="FJ128" i="67"/>
  <c r="FX128" i="67"/>
  <c r="GO128" i="67"/>
  <c r="GK128" i="67"/>
  <c r="GG128" i="67"/>
  <c r="GC128" i="67"/>
  <c r="FY128" i="67"/>
  <c r="HB128" i="67"/>
  <c r="GX128" i="67"/>
  <c r="HF128" i="67"/>
  <c r="HR128" i="67"/>
  <c r="HN128" i="67"/>
  <c r="HJ128" i="67"/>
  <c r="HW128" i="67"/>
  <c r="GR128" i="67"/>
  <c r="GN128" i="67"/>
  <c r="GJ128" i="67"/>
  <c r="GF128" i="67"/>
  <c r="GB128" i="67"/>
  <c r="HZ128" i="67"/>
  <c r="IW128" i="67"/>
  <c r="IV128" i="67"/>
  <c r="IR128" i="67"/>
  <c r="IN128" i="67"/>
  <c r="IK128" i="67"/>
  <c r="IZ128" i="67"/>
  <c r="JU128" i="67"/>
  <c r="LG128" i="67"/>
  <c r="LC128" i="67"/>
  <c r="KY128" i="67"/>
  <c r="KU128" i="67"/>
  <c r="KQ128" i="67"/>
  <c r="KM128" i="67"/>
  <c r="KH128" i="67"/>
  <c r="KD128" i="67"/>
  <c r="LH128" i="67"/>
  <c r="LD128" i="67"/>
  <c r="KZ128" i="67"/>
  <c r="KV128" i="67"/>
  <c r="KR128" i="67"/>
  <c r="KI128" i="67"/>
  <c r="KE128" i="67"/>
  <c r="JY128" i="67"/>
  <c r="LQ128" i="67"/>
  <c r="ME128" i="67"/>
  <c r="MA128" i="67"/>
  <c r="LW128" i="67"/>
  <c r="JZ128" i="67"/>
  <c r="LR128" i="67"/>
  <c r="MH128" i="67"/>
  <c r="ML128" i="67"/>
  <c r="NI128" i="67"/>
  <c r="NE128" i="67"/>
  <c r="NH128" i="67"/>
  <c r="H128" i="67"/>
  <c r="BC136" i="67"/>
  <c r="AU136" i="67"/>
  <c r="BA136" i="67"/>
  <c r="AW136" i="67"/>
  <c r="AS136" i="67"/>
  <c r="AO136" i="67"/>
  <c r="AK136" i="67"/>
  <c r="AG136" i="67"/>
  <c r="AC136" i="67"/>
  <c r="Y136" i="67"/>
  <c r="U136" i="67"/>
  <c r="Q136" i="67"/>
  <c r="M136" i="67"/>
  <c r="CF136" i="67"/>
  <c r="CB136" i="67"/>
  <c r="BX136" i="67"/>
  <c r="BT136" i="67"/>
  <c r="BP136" i="67"/>
  <c r="BL136" i="67"/>
  <c r="BH136" i="67"/>
  <c r="BB136" i="67"/>
  <c r="AT136" i="67"/>
  <c r="AL136" i="67"/>
  <c r="Z136" i="67"/>
  <c r="N136" i="67"/>
  <c r="BE136" i="67"/>
  <c r="CX136" i="67"/>
  <c r="CT136" i="67"/>
  <c r="CQ136" i="67"/>
  <c r="CM136" i="67"/>
  <c r="CI136" i="67"/>
  <c r="EC136" i="67"/>
  <c r="FA136" i="67"/>
  <c r="EW136" i="67"/>
  <c r="ES136" i="67"/>
  <c r="EO136" i="67"/>
  <c r="EK136" i="67"/>
  <c r="EG136" i="67"/>
  <c r="FF136" i="67"/>
  <c r="CH136" i="67"/>
  <c r="CU136" i="67"/>
  <c r="CR136" i="67"/>
  <c r="CN136" i="67"/>
  <c r="CJ136" i="67"/>
  <c r="DZ136" i="67"/>
  <c r="FD136" i="67"/>
  <c r="EV136" i="67"/>
  <c r="EN136" i="67"/>
  <c r="EJ136" i="67"/>
  <c r="EF136" i="67"/>
  <c r="FP136" i="67"/>
  <c r="FL136" i="67"/>
  <c r="FH136" i="67"/>
  <c r="GT136" i="67"/>
  <c r="GZ136" i="67"/>
  <c r="GV136" i="67"/>
  <c r="HT136" i="67"/>
  <c r="HP136" i="67"/>
  <c r="HL136" i="67"/>
  <c r="HH136" i="67"/>
  <c r="IG136" i="67"/>
  <c r="GP136" i="67"/>
  <c r="GL136" i="67"/>
  <c r="GH136" i="67"/>
  <c r="GD136" i="67"/>
  <c r="FZ136" i="67"/>
  <c r="HA136" i="67"/>
  <c r="GW136" i="67"/>
  <c r="HU136" i="67"/>
  <c r="HQ136" i="67"/>
  <c r="HM136" i="67"/>
  <c r="HI136" i="67"/>
  <c r="ID136" i="67"/>
  <c r="IE136" i="67"/>
  <c r="IA136" i="67"/>
  <c r="IX136" i="67"/>
  <c r="IS136" i="67"/>
  <c r="IO136" i="67"/>
  <c r="IJ136" i="67"/>
  <c r="JS136" i="67"/>
  <c r="JO136" i="67"/>
  <c r="JK136" i="67"/>
  <c r="JG136" i="67"/>
  <c r="JC136" i="67"/>
  <c r="JR136" i="67"/>
  <c r="JJ136" i="67"/>
  <c r="JA136" i="67"/>
  <c r="LN136" i="67"/>
  <c r="LT136" i="67"/>
  <c r="MC136" i="67"/>
  <c r="LY136" i="67"/>
  <c r="LU136" i="67"/>
  <c r="LP136" i="67"/>
  <c r="NA136" i="67"/>
  <c r="MW136" i="67"/>
  <c r="MS136" i="67"/>
  <c r="MO136" i="67"/>
  <c r="ND136" i="67"/>
  <c r="NF136" i="67"/>
  <c r="AI136" i="67"/>
  <c r="J136" i="67"/>
  <c r="AX136" i="67"/>
  <c r="AP136" i="67"/>
  <c r="AH136" i="67"/>
  <c r="AD136" i="67"/>
  <c r="V136" i="67"/>
  <c r="R136" i="67"/>
  <c r="CC136" i="67"/>
  <c r="BY136" i="67"/>
  <c r="BU136" i="67"/>
  <c r="BQ136" i="67"/>
  <c r="BM136" i="67"/>
  <c r="BI136" i="67"/>
  <c r="DT136" i="67"/>
  <c r="DP136" i="67"/>
  <c r="DL136" i="67"/>
  <c r="DH136" i="67"/>
  <c r="DD136" i="67"/>
  <c r="EA136" i="67"/>
  <c r="FQ136" i="67"/>
  <c r="FM136" i="67"/>
  <c r="FI136" i="67"/>
  <c r="DU136" i="67"/>
  <c r="DQ136" i="67"/>
  <c r="DM136" i="67"/>
  <c r="DI136" i="67"/>
  <c r="DE136" i="67"/>
  <c r="DA136" i="67"/>
  <c r="EZ136" i="67"/>
  <c r="ER136" i="67"/>
  <c r="GQ136" i="67"/>
  <c r="GM136" i="67"/>
  <c r="GI136" i="67"/>
  <c r="GE136" i="67"/>
  <c r="GA136" i="67"/>
  <c r="IB136" i="67"/>
  <c r="IT136" i="67"/>
  <c r="IP136" i="67"/>
  <c r="IM136" i="67"/>
  <c r="II136" i="67"/>
  <c r="JN136" i="67"/>
  <c r="JF136" i="67"/>
  <c r="LI136" i="67"/>
  <c r="LE136" i="67"/>
  <c r="LA136" i="67"/>
  <c r="KW136" i="67"/>
  <c r="KS136" i="67"/>
  <c r="KO136" i="67"/>
  <c r="KK136" i="67"/>
  <c r="KF136" i="67"/>
  <c r="KA136" i="67"/>
  <c r="LJ136" i="67"/>
  <c r="LF136" i="67"/>
  <c r="LB136" i="67"/>
  <c r="KX136" i="67"/>
  <c r="KT136" i="67"/>
  <c r="KP136" i="67"/>
  <c r="KL136" i="67"/>
  <c r="KG136" i="67"/>
  <c r="KB136" i="67"/>
  <c r="LO136" i="67"/>
  <c r="JX136" i="67"/>
  <c r="MF136" i="67"/>
  <c r="MB136" i="67"/>
  <c r="LX136" i="67"/>
  <c r="MZ136" i="67"/>
  <c r="MV136" i="67"/>
  <c r="MR136" i="67"/>
  <c r="MN136" i="67"/>
  <c r="MJ136" i="67"/>
  <c r="NG136" i="67"/>
  <c r="MK136" i="67"/>
  <c r="AQ136" i="67"/>
  <c r="AM136" i="67"/>
  <c r="AE136" i="67"/>
  <c r="W136" i="67"/>
  <c r="O136" i="67"/>
  <c r="CD136" i="67"/>
  <c r="BZ136" i="67"/>
  <c r="BV136" i="67"/>
  <c r="BR136" i="67"/>
  <c r="BN136" i="67"/>
  <c r="BJ136" i="67"/>
  <c r="BF136" i="67"/>
  <c r="FC136" i="67"/>
  <c r="EU136" i="67"/>
  <c r="EM136" i="67"/>
  <c r="EE136" i="67"/>
  <c r="DX136" i="67"/>
  <c r="HX136" i="67"/>
  <c r="HC136" i="67"/>
  <c r="GY136" i="67"/>
  <c r="GU136" i="67"/>
  <c r="HS136" i="67"/>
  <c r="HO136" i="67"/>
  <c r="HK136" i="67"/>
  <c r="HG136" i="67"/>
  <c r="IC136" i="67"/>
  <c r="HY136" i="67"/>
  <c r="IU136" i="67"/>
  <c r="IQ136" i="67"/>
  <c r="IL136" i="67"/>
  <c r="IH136" i="67"/>
  <c r="JQ136" i="67"/>
  <c r="JM136" i="67"/>
  <c r="JI136" i="67"/>
  <c r="JE136" i="67"/>
  <c r="JP136" i="67"/>
  <c r="JL136" i="67"/>
  <c r="JH136" i="67"/>
  <c r="JD136" i="67"/>
  <c r="JV136" i="67"/>
  <c r="NB136" i="67"/>
  <c r="MX136" i="67"/>
  <c r="MT136" i="67"/>
  <c r="MP136" i="67"/>
  <c r="MY136" i="67"/>
  <c r="MU136" i="67"/>
  <c r="MQ136" i="67"/>
  <c r="MM136" i="67"/>
  <c r="MI136" i="67"/>
  <c r="AY136" i="67"/>
  <c r="AA136" i="67"/>
  <c r="S136" i="67"/>
  <c r="K136" i="67"/>
  <c r="I136" i="67"/>
  <c r="AZ136" i="67"/>
  <c r="AV136" i="67"/>
  <c r="AR136" i="67"/>
  <c r="AN136" i="67"/>
  <c r="AJ136" i="67"/>
  <c r="AF136" i="67"/>
  <c r="AB136" i="67"/>
  <c r="X136" i="67"/>
  <c r="T136" i="67"/>
  <c r="P136" i="67"/>
  <c r="L136" i="67"/>
  <c r="CE136" i="67"/>
  <c r="CA136" i="67"/>
  <c r="BW136" i="67"/>
  <c r="BS136" i="67"/>
  <c r="BO136" i="67"/>
  <c r="BK136" i="67"/>
  <c r="BG136" i="67"/>
  <c r="CV136" i="67"/>
  <c r="CS136" i="67"/>
  <c r="CO136" i="67"/>
  <c r="CK136" i="67"/>
  <c r="DR136" i="67"/>
  <c r="DN136" i="67"/>
  <c r="DJ136" i="67"/>
  <c r="DF136" i="67"/>
  <c r="DB136" i="67"/>
  <c r="DY136" i="67"/>
  <c r="EY136" i="67"/>
  <c r="EQ136" i="67"/>
  <c r="EI136" i="67"/>
  <c r="FS136" i="67"/>
  <c r="FO136" i="67"/>
  <c r="FK136" i="67"/>
  <c r="FG136" i="67"/>
  <c r="CW136" i="67"/>
  <c r="CP136" i="67"/>
  <c r="CL136" i="67"/>
  <c r="CZ136" i="67"/>
  <c r="DS136" i="67"/>
  <c r="DO136" i="67"/>
  <c r="DK136" i="67"/>
  <c r="DG136" i="67"/>
  <c r="DC136" i="67"/>
  <c r="DW136" i="67"/>
  <c r="FB136" i="67"/>
  <c r="EX136" i="67"/>
  <c r="ET136" i="67"/>
  <c r="EP136" i="67"/>
  <c r="EL136" i="67"/>
  <c r="EH136" i="67"/>
  <c r="ED136" i="67"/>
  <c r="FR136" i="67"/>
  <c r="FN136" i="67"/>
  <c r="FJ136" i="67"/>
  <c r="FX136" i="67"/>
  <c r="GO136" i="67"/>
  <c r="GK136" i="67"/>
  <c r="GG136" i="67"/>
  <c r="GC136" i="67"/>
  <c r="FY136" i="67"/>
  <c r="HB136" i="67"/>
  <c r="GX136" i="67"/>
  <c r="HF136" i="67"/>
  <c r="HR136" i="67"/>
  <c r="HN136" i="67"/>
  <c r="HJ136" i="67"/>
  <c r="HW136" i="67"/>
  <c r="GR136" i="67"/>
  <c r="GN136" i="67"/>
  <c r="GJ136" i="67"/>
  <c r="GF136" i="67"/>
  <c r="GB136" i="67"/>
  <c r="HZ136" i="67"/>
  <c r="IW136" i="67"/>
  <c r="IV136" i="67"/>
  <c r="IR136" i="67"/>
  <c r="IN136" i="67"/>
  <c r="IK136" i="67"/>
  <c r="IZ136" i="67"/>
  <c r="JU136" i="67"/>
  <c r="LG136" i="67"/>
  <c r="LC136" i="67"/>
  <c r="KY136" i="67"/>
  <c r="KU136" i="67"/>
  <c r="KQ136" i="67"/>
  <c r="KM136" i="67"/>
  <c r="KH136" i="67"/>
  <c r="KD136" i="67"/>
  <c r="LH136" i="67"/>
  <c r="LD136" i="67"/>
  <c r="KZ136" i="67"/>
  <c r="KV136" i="67"/>
  <c r="KR136" i="67"/>
  <c r="KI136" i="67"/>
  <c r="KE136" i="67"/>
  <c r="JY136" i="67"/>
  <c r="LQ136" i="67"/>
  <c r="ME136" i="67"/>
  <c r="MA136" i="67"/>
  <c r="LW136" i="67"/>
  <c r="JZ136" i="67"/>
  <c r="LR136" i="67"/>
  <c r="MD136" i="67"/>
  <c r="LZ136" i="67"/>
  <c r="LV136" i="67"/>
  <c r="MH136" i="67"/>
  <c r="ML136" i="67"/>
  <c r="NI136" i="67"/>
  <c r="NE136" i="67"/>
  <c r="NH136" i="67"/>
  <c r="H136" i="67"/>
  <c r="BC144" i="67"/>
  <c r="AI144" i="67"/>
  <c r="J144" i="67"/>
  <c r="AS144" i="67"/>
  <c r="AO144" i="67"/>
  <c r="AG144" i="67"/>
  <c r="U144" i="67"/>
  <c r="Q144" i="67"/>
  <c r="M144" i="67"/>
  <c r="CF144" i="67"/>
  <c r="AX144" i="67"/>
  <c r="AP144" i="67"/>
  <c r="AH144" i="67"/>
  <c r="AD144" i="67"/>
  <c r="V144" i="67"/>
  <c r="R144" i="67"/>
  <c r="CC144" i="67"/>
  <c r="BY144" i="67"/>
  <c r="BU144" i="67"/>
  <c r="BQ144" i="67"/>
  <c r="BM144" i="67"/>
  <c r="BI144" i="67"/>
  <c r="DT144" i="67"/>
  <c r="DP144" i="67"/>
  <c r="DL144" i="67"/>
  <c r="DH144" i="67"/>
  <c r="DD144" i="67"/>
  <c r="EA144" i="67"/>
  <c r="FQ144" i="67"/>
  <c r="FM144" i="67"/>
  <c r="FI144" i="67"/>
  <c r="CU144" i="67"/>
  <c r="CR144" i="67"/>
  <c r="CN144" i="67"/>
  <c r="CJ144" i="67"/>
  <c r="DU144" i="67"/>
  <c r="DQ144" i="67"/>
  <c r="DM144" i="67"/>
  <c r="DI144" i="67"/>
  <c r="DE144" i="67"/>
  <c r="DA144" i="67"/>
  <c r="FD144" i="67"/>
  <c r="EV144" i="67"/>
  <c r="EN144" i="67"/>
  <c r="EF144" i="67"/>
  <c r="GQ144" i="67"/>
  <c r="GM144" i="67"/>
  <c r="GI144" i="67"/>
  <c r="GE144" i="67"/>
  <c r="GA144" i="67"/>
  <c r="IB144" i="67"/>
  <c r="IT144" i="67"/>
  <c r="IP144" i="67"/>
  <c r="IM144" i="67"/>
  <c r="II144" i="67"/>
  <c r="JN144" i="67"/>
  <c r="JF144" i="67"/>
  <c r="LI144" i="67"/>
  <c r="LE144" i="67"/>
  <c r="LA144" i="67"/>
  <c r="KW144" i="67"/>
  <c r="KS144" i="67"/>
  <c r="KO144" i="67"/>
  <c r="KK144" i="67"/>
  <c r="KF144" i="67"/>
  <c r="KA144" i="67"/>
  <c r="LJ144" i="67"/>
  <c r="LF144" i="67"/>
  <c r="LB144" i="67"/>
  <c r="KX144" i="67"/>
  <c r="KT144" i="67"/>
  <c r="KP144" i="67"/>
  <c r="KL144" i="67"/>
  <c r="KG144" i="67"/>
  <c r="KB144" i="67"/>
  <c r="LN144" i="67"/>
  <c r="LO144" i="67"/>
  <c r="LT144" i="67"/>
  <c r="JX144" i="67"/>
  <c r="MF144" i="67"/>
  <c r="MB144" i="67"/>
  <c r="LX144" i="67"/>
  <c r="MZ144" i="67"/>
  <c r="MV144" i="67"/>
  <c r="MR144" i="67"/>
  <c r="MN144" i="67"/>
  <c r="MJ144" i="67"/>
  <c r="NG144" i="67"/>
  <c r="MK144" i="67"/>
  <c r="AU144" i="67"/>
  <c r="BA144" i="67"/>
  <c r="AW144" i="67"/>
  <c r="AK144" i="67"/>
  <c r="AC144" i="67"/>
  <c r="Y144" i="67"/>
  <c r="CB144" i="67"/>
  <c r="BX144" i="67"/>
  <c r="BT144" i="67"/>
  <c r="BP144" i="67"/>
  <c r="BL144" i="67"/>
  <c r="BH144" i="67"/>
  <c r="BB144" i="67"/>
  <c r="AT144" i="67"/>
  <c r="AL144" i="67"/>
  <c r="Z144" i="67"/>
  <c r="N144" i="67"/>
  <c r="BE144" i="67"/>
  <c r="CX144" i="67"/>
  <c r="CT144" i="67"/>
  <c r="CQ144" i="67"/>
  <c r="CM144" i="67"/>
  <c r="CI144" i="67"/>
  <c r="EC144" i="67"/>
  <c r="FA144" i="67"/>
  <c r="EW144" i="67"/>
  <c r="ES144" i="67"/>
  <c r="EO144" i="67"/>
  <c r="EK144" i="67"/>
  <c r="EG144" i="67"/>
  <c r="FF144" i="67"/>
  <c r="CH144" i="67"/>
  <c r="DZ144" i="67"/>
  <c r="EZ144" i="67"/>
  <c r="ER144" i="67"/>
  <c r="EJ144" i="67"/>
  <c r="FP144" i="67"/>
  <c r="FL144" i="67"/>
  <c r="FH144" i="67"/>
  <c r="GT144" i="67"/>
  <c r="GZ144" i="67"/>
  <c r="GV144" i="67"/>
  <c r="HT144" i="67"/>
  <c r="HP144" i="67"/>
  <c r="HL144" i="67"/>
  <c r="HH144" i="67"/>
  <c r="IG144" i="67"/>
  <c r="GP144" i="67"/>
  <c r="GL144" i="67"/>
  <c r="GH144" i="67"/>
  <c r="GD144" i="67"/>
  <c r="FZ144" i="67"/>
  <c r="HA144" i="67"/>
  <c r="GW144" i="67"/>
  <c r="HU144" i="67"/>
  <c r="HQ144" i="67"/>
  <c r="HM144" i="67"/>
  <c r="HI144" i="67"/>
  <c r="ID144" i="67"/>
  <c r="IE144" i="67"/>
  <c r="IA144" i="67"/>
  <c r="IX144" i="67"/>
  <c r="IS144" i="67"/>
  <c r="IO144" i="67"/>
  <c r="IJ144" i="67"/>
  <c r="JS144" i="67"/>
  <c r="JO144" i="67"/>
  <c r="JK144" i="67"/>
  <c r="JG144" i="67"/>
  <c r="JC144" i="67"/>
  <c r="JR144" i="67"/>
  <c r="JJ144" i="67"/>
  <c r="JA144" i="67"/>
  <c r="MC144" i="67"/>
  <c r="LY144" i="67"/>
  <c r="LU144" i="67"/>
  <c r="LP144" i="67"/>
  <c r="NA144" i="67"/>
  <c r="MW144" i="67"/>
  <c r="MS144" i="67"/>
  <c r="MO144" i="67"/>
  <c r="ND144" i="67"/>
  <c r="NF144" i="67"/>
  <c r="AY144" i="67"/>
  <c r="W144" i="67"/>
  <c r="O144" i="67"/>
  <c r="AZ144" i="67"/>
  <c r="AV144" i="67"/>
  <c r="AR144" i="67"/>
  <c r="AN144" i="67"/>
  <c r="AJ144" i="67"/>
  <c r="AF144" i="67"/>
  <c r="AB144" i="67"/>
  <c r="X144" i="67"/>
  <c r="T144" i="67"/>
  <c r="P144" i="67"/>
  <c r="L144" i="67"/>
  <c r="CE144" i="67"/>
  <c r="CA144" i="67"/>
  <c r="BW144" i="67"/>
  <c r="BS144" i="67"/>
  <c r="BO144" i="67"/>
  <c r="BK144" i="67"/>
  <c r="BG144" i="67"/>
  <c r="CV144" i="67"/>
  <c r="CS144" i="67"/>
  <c r="CO144" i="67"/>
  <c r="CK144" i="67"/>
  <c r="DR144" i="67"/>
  <c r="DN144" i="67"/>
  <c r="DJ144" i="67"/>
  <c r="DF144" i="67"/>
  <c r="DB144" i="67"/>
  <c r="DY144" i="67"/>
  <c r="EY144" i="67"/>
  <c r="EQ144" i="67"/>
  <c r="EI144" i="67"/>
  <c r="FS144" i="67"/>
  <c r="FO144" i="67"/>
  <c r="FK144" i="67"/>
  <c r="FG144" i="67"/>
  <c r="CZ144" i="67"/>
  <c r="DS144" i="67"/>
  <c r="DO144" i="67"/>
  <c r="DK144" i="67"/>
  <c r="DG144" i="67"/>
  <c r="DC144" i="67"/>
  <c r="DW144" i="67"/>
  <c r="FB144" i="67"/>
  <c r="ET144" i="67"/>
  <c r="EL144" i="67"/>
  <c r="ED144" i="67"/>
  <c r="FR144" i="67"/>
  <c r="FN144" i="67"/>
  <c r="FJ144" i="67"/>
  <c r="FX144" i="67"/>
  <c r="GO144" i="67"/>
  <c r="GK144" i="67"/>
  <c r="GG144" i="67"/>
  <c r="GC144" i="67"/>
  <c r="FY144" i="67"/>
  <c r="HB144" i="67"/>
  <c r="GX144" i="67"/>
  <c r="HF144" i="67"/>
  <c r="HR144" i="67"/>
  <c r="HN144" i="67"/>
  <c r="HJ144" i="67"/>
  <c r="HW144" i="67"/>
  <c r="GR144" i="67"/>
  <c r="GN144" i="67"/>
  <c r="GJ144" i="67"/>
  <c r="GF144" i="67"/>
  <c r="GB144" i="67"/>
  <c r="HZ144" i="67"/>
  <c r="IW144" i="67"/>
  <c r="IV144" i="67"/>
  <c r="IR144" i="67"/>
  <c r="IN144" i="67"/>
  <c r="IK144" i="67"/>
  <c r="JU144" i="67"/>
  <c r="LG144" i="67"/>
  <c r="LC144" i="67"/>
  <c r="KY144" i="67"/>
  <c r="KU144" i="67"/>
  <c r="KQ144" i="67"/>
  <c r="KM144" i="67"/>
  <c r="KH144" i="67"/>
  <c r="KD144" i="67"/>
  <c r="LH144" i="67"/>
  <c r="LD144" i="67"/>
  <c r="KZ144" i="67"/>
  <c r="KV144" i="67"/>
  <c r="KR144" i="67"/>
  <c r="KI144" i="67"/>
  <c r="KE144" i="67"/>
  <c r="JY144" i="67"/>
  <c r="LQ144" i="67"/>
  <c r="ME144" i="67"/>
  <c r="MA144" i="67"/>
  <c r="LW144" i="67"/>
  <c r="JZ144" i="67"/>
  <c r="LR144" i="67"/>
  <c r="MD144" i="67"/>
  <c r="LZ144" i="67"/>
  <c r="LV144" i="67"/>
  <c r="ML144" i="67"/>
  <c r="NI144" i="67"/>
  <c r="NE144" i="67"/>
  <c r="NH144" i="67"/>
  <c r="AQ144" i="67"/>
  <c r="AM144" i="67"/>
  <c r="AE144" i="67"/>
  <c r="AA144" i="67"/>
  <c r="S144" i="67"/>
  <c r="K144" i="67"/>
  <c r="CD144" i="67"/>
  <c r="BZ144" i="67"/>
  <c r="BV144" i="67"/>
  <c r="BR144" i="67"/>
  <c r="BN144" i="67"/>
  <c r="BJ144" i="67"/>
  <c r="BF144" i="67"/>
  <c r="I144" i="67"/>
  <c r="FC144" i="67"/>
  <c r="EU144" i="67"/>
  <c r="EM144" i="67"/>
  <c r="EE144" i="67"/>
  <c r="CW144" i="67"/>
  <c r="CP144" i="67"/>
  <c r="CL144" i="67"/>
  <c r="DX144" i="67"/>
  <c r="EX144" i="67"/>
  <c r="EP144" i="67"/>
  <c r="EH144" i="67"/>
  <c r="HX144" i="67"/>
  <c r="HC144" i="67"/>
  <c r="GY144" i="67"/>
  <c r="GU144" i="67"/>
  <c r="HS144" i="67"/>
  <c r="HO144" i="67"/>
  <c r="HK144" i="67"/>
  <c r="HG144" i="67"/>
  <c r="IC144" i="67"/>
  <c r="HY144" i="67"/>
  <c r="IU144" i="67"/>
  <c r="IQ144" i="67"/>
  <c r="IL144" i="67"/>
  <c r="IH144" i="67"/>
  <c r="JQ144" i="67"/>
  <c r="JM144" i="67"/>
  <c r="JI144" i="67"/>
  <c r="JE144" i="67"/>
  <c r="IZ144" i="67"/>
  <c r="JP144" i="67"/>
  <c r="JL144" i="67"/>
  <c r="JH144" i="67"/>
  <c r="JD144" i="67"/>
  <c r="JV144" i="67"/>
  <c r="MH144" i="67"/>
  <c r="NB144" i="67"/>
  <c r="MX144" i="67"/>
  <c r="MT144" i="67"/>
  <c r="MP144" i="67"/>
  <c r="MY144" i="67"/>
  <c r="MU144" i="67"/>
  <c r="MQ144" i="67"/>
  <c r="MM144" i="67"/>
  <c r="MI144" i="67"/>
  <c r="H144" i="67"/>
  <c r="AY45" i="67"/>
  <c r="AQ45" i="67"/>
  <c r="AI45" i="67"/>
  <c r="AA45" i="67"/>
  <c r="S45" i="67"/>
  <c r="K45" i="67"/>
  <c r="BZ45" i="67"/>
  <c r="BC45" i="67"/>
  <c r="AU45" i="67"/>
  <c r="AM45" i="67"/>
  <c r="AE45" i="67"/>
  <c r="W45" i="67"/>
  <c r="O45" i="67"/>
  <c r="CD45" i="67"/>
  <c r="BR45" i="67"/>
  <c r="BJ45" i="67"/>
  <c r="I45" i="67"/>
  <c r="AV45" i="67"/>
  <c r="AN45" i="67"/>
  <c r="AF45" i="67"/>
  <c r="X45" i="67"/>
  <c r="P45" i="67"/>
  <c r="CE45" i="67"/>
  <c r="BW45" i="67"/>
  <c r="BO45" i="67"/>
  <c r="BG45" i="67"/>
  <c r="CS45" i="67"/>
  <c r="CK45" i="67"/>
  <c r="DR45" i="67"/>
  <c r="DJ45" i="67"/>
  <c r="DB45" i="67"/>
  <c r="FC45" i="67"/>
  <c r="EU45" i="67"/>
  <c r="EM45" i="67"/>
  <c r="EE45" i="67"/>
  <c r="FO45" i="67"/>
  <c r="FG45" i="67"/>
  <c r="CL45" i="67"/>
  <c r="DS45" i="67"/>
  <c r="DK45" i="67"/>
  <c r="DC45" i="67"/>
  <c r="DX45" i="67"/>
  <c r="EX45" i="67"/>
  <c r="EP45" i="67"/>
  <c r="EH45" i="67"/>
  <c r="FR45" i="67"/>
  <c r="FJ45" i="67"/>
  <c r="GO45" i="67"/>
  <c r="GG45" i="67"/>
  <c r="FY45" i="67"/>
  <c r="GX45" i="67"/>
  <c r="HR45" i="67"/>
  <c r="HJ45" i="67"/>
  <c r="GR45" i="67"/>
  <c r="GJ45" i="67"/>
  <c r="GB45" i="67"/>
  <c r="GY45" i="67"/>
  <c r="HS45" i="67"/>
  <c r="HK45" i="67"/>
  <c r="ID45" i="67"/>
  <c r="IC45" i="67"/>
  <c r="IQ45" i="67"/>
  <c r="IH45" i="67"/>
  <c r="JM45" i="67"/>
  <c r="JE45" i="67"/>
  <c r="IV45" i="67"/>
  <c r="IN45" i="67"/>
  <c r="IZ45" i="67"/>
  <c r="JL45" i="67"/>
  <c r="JD45" i="67"/>
  <c r="LG45" i="67"/>
  <c r="KY45" i="67"/>
  <c r="KQ45" i="67"/>
  <c r="KH45" i="67"/>
  <c r="JY45" i="67"/>
  <c r="LF45" i="67"/>
  <c r="KX45" i="67"/>
  <c r="KP45" i="67"/>
  <c r="KG45" i="67"/>
  <c r="JX45" i="67"/>
  <c r="ME45" i="67"/>
  <c r="LW45" i="67"/>
  <c r="MD45" i="67"/>
  <c r="LV45" i="67"/>
  <c r="NB45" i="67"/>
  <c r="MT45" i="67"/>
  <c r="ML45" i="67"/>
  <c r="NE45" i="67"/>
  <c r="MU45" i="67"/>
  <c r="MM45" i="67"/>
  <c r="NH45" i="67"/>
  <c r="BV45" i="67"/>
  <c r="BN45" i="67"/>
  <c r="BF45" i="67"/>
  <c r="AZ45" i="67"/>
  <c r="AR45" i="67"/>
  <c r="AJ45" i="67"/>
  <c r="AB45" i="67"/>
  <c r="T45" i="67"/>
  <c r="L45" i="67"/>
  <c r="CA45" i="67"/>
  <c r="BS45" i="67"/>
  <c r="BK45" i="67"/>
  <c r="CV45" i="67"/>
  <c r="CO45" i="67"/>
  <c r="DN45" i="67"/>
  <c r="DF45" i="67"/>
  <c r="DY45" i="67"/>
  <c r="EY45" i="67"/>
  <c r="EQ45" i="67"/>
  <c r="EI45" i="67"/>
  <c r="FS45" i="67"/>
  <c r="FK45" i="67"/>
  <c r="CW45" i="67"/>
  <c r="CP45" i="67"/>
  <c r="CZ45" i="67"/>
  <c r="DO45" i="67"/>
  <c r="DG45" i="67"/>
  <c r="DW45" i="67"/>
  <c r="FB45" i="67"/>
  <c r="ET45" i="67"/>
  <c r="EL45" i="67"/>
  <c r="ED45" i="67"/>
  <c r="FN45" i="67"/>
  <c r="FX45" i="67"/>
  <c r="GK45" i="67"/>
  <c r="GC45" i="67"/>
  <c r="HB45" i="67"/>
  <c r="HF45" i="67"/>
  <c r="HN45" i="67"/>
  <c r="IB45" i="67"/>
  <c r="GN45" i="67"/>
  <c r="GF45" i="67"/>
  <c r="HC45" i="67"/>
  <c r="GU45" i="67"/>
  <c r="HO45" i="67"/>
  <c r="HG45" i="67"/>
  <c r="IG45" i="67"/>
  <c r="HY45" i="67"/>
  <c r="IU45" i="67"/>
  <c r="IL45" i="67"/>
  <c r="JQ45" i="67"/>
  <c r="JI45" i="67"/>
  <c r="IW45" i="67"/>
  <c r="IR45" i="67"/>
  <c r="IK45" i="67"/>
  <c r="JP45" i="67"/>
  <c r="JH45" i="67"/>
  <c r="JU45" i="67"/>
  <c r="LC45" i="67"/>
  <c r="KU45" i="67"/>
  <c r="KM45" i="67"/>
  <c r="KD45" i="67"/>
  <c r="LJ45" i="67"/>
  <c r="LB45" i="67"/>
  <c r="KT45" i="67"/>
  <c r="KL45" i="67"/>
  <c r="KB45" i="67"/>
  <c r="LQ45" i="67"/>
  <c r="MA45" i="67"/>
  <c r="LR45" i="67"/>
  <c r="LZ45" i="67"/>
  <c r="MH45" i="67"/>
  <c r="MX45" i="67"/>
  <c r="MP45" i="67"/>
  <c r="NI45" i="67"/>
  <c r="MY45" i="67"/>
  <c r="MQ45" i="67"/>
  <c r="MI45" i="67"/>
  <c r="J45" i="67"/>
  <c r="AW45" i="67"/>
  <c r="AO45" i="67"/>
  <c r="AG45" i="67"/>
  <c r="Y45" i="67"/>
  <c r="Q45" i="67"/>
  <c r="CF45" i="67"/>
  <c r="BX45" i="67"/>
  <c r="BP45" i="67"/>
  <c r="BH45" i="67"/>
  <c r="AX45" i="67"/>
  <c r="AP45" i="67"/>
  <c r="AH45" i="67"/>
  <c r="Z45" i="67"/>
  <c r="R45" i="67"/>
  <c r="BE45" i="67"/>
  <c r="BY45" i="67"/>
  <c r="BQ45" i="67"/>
  <c r="BI45" i="67"/>
  <c r="CT45" i="67"/>
  <c r="CM45" i="67"/>
  <c r="DT45" i="67"/>
  <c r="DL45" i="67"/>
  <c r="DD45" i="67"/>
  <c r="EC45" i="67"/>
  <c r="EW45" i="67"/>
  <c r="EO45" i="67"/>
  <c r="EG45" i="67"/>
  <c r="FQ45" i="67"/>
  <c r="FI45" i="67"/>
  <c r="CU45" i="67"/>
  <c r="CN45" i="67"/>
  <c r="DU45" i="67"/>
  <c r="DM45" i="67"/>
  <c r="DE45" i="67"/>
  <c r="DZ45" i="67"/>
  <c r="EZ45" i="67"/>
  <c r="ER45" i="67"/>
  <c r="EJ45" i="67"/>
  <c r="FL45" i="67"/>
  <c r="GQ45" i="67"/>
  <c r="GI45" i="67"/>
  <c r="GA45" i="67"/>
  <c r="GZ45" i="67"/>
  <c r="HT45" i="67"/>
  <c r="HL45" i="67"/>
  <c r="HX45" i="67"/>
  <c r="GL45" i="67"/>
  <c r="GD45" i="67"/>
  <c r="HA45" i="67"/>
  <c r="HU45" i="67"/>
  <c r="HM45" i="67"/>
  <c r="HW45" i="67"/>
  <c r="IE45" i="67"/>
  <c r="IX45" i="67"/>
  <c r="IS45" i="67"/>
  <c r="IJ45" i="67"/>
  <c r="JO45" i="67"/>
  <c r="JG45" i="67"/>
  <c r="IP45" i="67"/>
  <c r="II45" i="67"/>
  <c r="JN45" i="67"/>
  <c r="JF45" i="67"/>
  <c r="LI45" i="67"/>
  <c r="LA45" i="67"/>
  <c r="KS45" i="67"/>
  <c r="KK45" i="67"/>
  <c r="KA45" i="67"/>
  <c r="LH45" i="67"/>
  <c r="KZ45" i="67"/>
  <c r="KR45" i="67"/>
  <c r="KI45" i="67"/>
  <c r="JZ45" i="67"/>
  <c r="LO45" i="67"/>
  <c r="LT45" i="67"/>
  <c r="LY45" i="67"/>
  <c r="LP45" i="67"/>
  <c r="MF45" i="67"/>
  <c r="LX45" i="67"/>
  <c r="MV45" i="67"/>
  <c r="MN45" i="67"/>
  <c r="NG45" i="67"/>
  <c r="MW45" i="67"/>
  <c r="MO45" i="67"/>
  <c r="ND45" i="67"/>
  <c r="BA45" i="67"/>
  <c r="AS45" i="67"/>
  <c r="AK45" i="67"/>
  <c r="AC45" i="67"/>
  <c r="U45" i="67"/>
  <c r="M45" i="67"/>
  <c r="CB45" i="67"/>
  <c r="BT45" i="67"/>
  <c r="BL45" i="67"/>
  <c r="BB45" i="67"/>
  <c r="AT45" i="67"/>
  <c r="AL45" i="67"/>
  <c r="AD45" i="67"/>
  <c r="V45" i="67"/>
  <c r="N45" i="67"/>
  <c r="CC45" i="67"/>
  <c r="BU45" i="67"/>
  <c r="BM45" i="67"/>
  <c r="CX45" i="67"/>
  <c r="CQ45" i="67"/>
  <c r="CI45" i="67"/>
  <c r="DP45" i="67"/>
  <c r="DH45" i="67"/>
  <c r="EA45" i="67"/>
  <c r="FA45" i="67"/>
  <c r="ES45" i="67"/>
  <c r="EK45" i="67"/>
  <c r="FF45" i="67"/>
  <c r="FM45" i="67"/>
  <c r="CH45" i="67"/>
  <c r="CR45" i="67"/>
  <c r="CJ45" i="67"/>
  <c r="DQ45" i="67"/>
  <c r="DI45" i="67"/>
  <c r="DA45" i="67"/>
  <c r="FD45" i="67"/>
  <c r="EV45" i="67"/>
  <c r="EN45" i="67"/>
  <c r="EF45" i="67"/>
  <c r="FP45" i="67"/>
  <c r="FH45" i="67"/>
  <c r="GM45" i="67"/>
  <c r="GE45" i="67"/>
  <c r="GT45" i="67"/>
  <c r="GV45" i="67"/>
  <c r="HP45" i="67"/>
  <c r="HH45" i="67"/>
  <c r="GP45" i="67"/>
  <c r="GH45" i="67"/>
  <c r="FZ45" i="67"/>
  <c r="GW45" i="67"/>
  <c r="HQ45" i="67"/>
  <c r="HI45" i="67"/>
  <c r="HZ45" i="67"/>
  <c r="IA45" i="67"/>
  <c r="IO45" i="67"/>
  <c r="JS45" i="67"/>
  <c r="JK45" i="67"/>
  <c r="JC45" i="67"/>
  <c r="IT45" i="67"/>
  <c r="IM45" i="67"/>
  <c r="JR45" i="67"/>
  <c r="JJ45" i="67"/>
  <c r="JA45" i="67"/>
  <c r="LE45" i="67"/>
  <c r="KW45" i="67"/>
  <c r="KO45" i="67"/>
  <c r="KF45" i="67"/>
  <c r="JV45" i="67"/>
  <c r="LD45" i="67"/>
  <c r="KV45" i="67"/>
  <c r="KE45" i="67"/>
  <c r="LN45" i="67"/>
  <c r="MC45" i="67"/>
  <c r="LU45" i="67"/>
  <c r="MB45" i="67"/>
  <c r="MZ45" i="67"/>
  <c r="MR45" i="67"/>
  <c r="MJ45" i="67"/>
  <c r="NA45" i="67"/>
  <c r="MS45" i="67"/>
  <c r="MK45" i="67"/>
  <c r="NF45" i="67"/>
  <c r="H45" i="67"/>
  <c r="BC102" i="67"/>
  <c r="AU102" i="67"/>
  <c r="AM102" i="67"/>
  <c r="AE102" i="67"/>
  <c r="W102" i="67"/>
  <c r="CD102" i="67"/>
  <c r="BZ102" i="67"/>
  <c r="BV102" i="67"/>
  <c r="BR102" i="67"/>
  <c r="BN102" i="67"/>
  <c r="BJ102" i="67"/>
  <c r="BF102" i="67"/>
  <c r="I102" i="67"/>
  <c r="AV102" i="67"/>
  <c r="AN102" i="67"/>
  <c r="AF102" i="67"/>
  <c r="X102" i="67"/>
  <c r="L102" i="67"/>
  <c r="CE102" i="67"/>
  <c r="BW102" i="67"/>
  <c r="BO102" i="67"/>
  <c r="BG102" i="67"/>
  <c r="DR102" i="67"/>
  <c r="DN102" i="67"/>
  <c r="DJ102" i="67"/>
  <c r="DF102" i="67"/>
  <c r="DB102" i="67"/>
  <c r="FC102" i="67"/>
  <c r="EU102" i="67"/>
  <c r="EM102" i="67"/>
  <c r="EE102" i="67"/>
  <c r="FS102" i="67"/>
  <c r="FO102" i="67"/>
  <c r="FK102" i="67"/>
  <c r="FG102" i="67"/>
  <c r="CL102" i="67"/>
  <c r="DS102" i="67"/>
  <c r="DK102" i="67"/>
  <c r="DC102" i="67"/>
  <c r="DW102" i="67"/>
  <c r="FN102" i="67"/>
  <c r="GO102" i="67"/>
  <c r="GG102" i="67"/>
  <c r="FY102" i="67"/>
  <c r="GX102" i="67"/>
  <c r="HR102" i="67"/>
  <c r="HJ102" i="67"/>
  <c r="HX102" i="67"/>
  <c r="GR102" i="67"/>
  <c r="GJ102" i="67"/>
  <c r="GB102" i="67"/>
  <c r="GY102" i="67"/>
  <c r="HS102" i="67"/>
  <c r="HK102" i="67"/>
  <c r="HZ102" i="67"/>
  <c r="IW102" i="67"/>
  <c r="IA102" i="67"/>
  <c r="IO102" i="67"/>
  <c r="JS102" i="67"/>
  <c r="JK102" i="67"/>
  <c r="JC102" i="67"/>
  <c r="IZ102" i="67"/>
  <c r="JL102" i="67"/>
  <c r="JD102" i="67"/>
  <c r="LF102" i="67"/>
  <c r="KX102" i="67"/>
  <c r="KP102" i="67"/>
  <c r="KG102" i="67"/>
  <c r="JX102" i="67"/>
  <c r="MA102" i="67"/>
  <c r="LW102" i="67"/>
  <c r="LP102" i="67"/>
  <c r="MF102" i="67"/>
  <c r="LX102" i="67"/>
  <c r="MY102" i="67"/>
  <c r="MU102" i="67"/>
  <c r="MQ102" i="67"/>
  <c r="MM102" i="67"/>
  <c r="MI102" i="67"/>
  <c r="MX102" i="67"/>
  <c r="MP102" i="67"/>
  <c r="NI102" i="67"/>
  <c r="NH102" i="67"/>
  <c r="AY102" i="67"/>
  <c r="AQ102" i="67"/>
  <c r="AI102" i="67"/>
  <c r="AA102" i="67"/>
  <c r="S102" i="67"/>
  <c r="O102" i="67"/>
  <c r="K102" i="67"/>
  <c r="AZ102" i="67"/>
  <c r="AR102" i="67"/>
  <c r="AJ102" i="67"/>
  <c r="AB102" i="67"/>
  <c r="T102" i="67"/>
  <c r="P102" i="67"/>
  <c r="CA102" i="67"/>
  <c r="BS102" i="67"/>
  <c r="BK102" i="67"/>
  <c r="CV102" i="67"/>
  <c r="CS102" i="67"/>
  <c r="CO102" i="67"/>
  <c r="CK102" i="67"/>
  <c r="DY102" i="67"/>
  <c r="EY102" i="67"/>
  <c r="EQ102" i="67"/>
  <c r="EI102" i="67"/>
  <c r="CW102" i="67"/>
  <c r="CP102" i="67"/>
  <c r="CZ102" i="67"/>
  <c r="DO102" i="67"/>
  <c r="DG102" i="67"/>
  <c r="DX102" i="67"/>
  <c r="FB102" i="67"/>
  <c r="EX102" i="67"/>
  <c r="ET102" i="67"/>
  <c r="EP102" i="67"/>
  <c r="EL102" i="67"/>
  <c r="EH102" i="67"/>
  <c r="ED102" i="67"/>
  <c r="FR102" i="67"/>
  <c r="FJ102" i="67"/>
  <c r="FX102" i="67"/>
  <c r="GK102" i="67"/>
  <c r="GC102" i="67"/>
  <c r="HB102" i="67"/>
  <c r="HF102" i="67"/>
  <c r="HN102" i="67"/>
  <c r="HW102" i="67"/>
  <c r="GN102" i="67"/>
  <c r="GF102" i="67"/>
  <c r="HC102" i="67"/>
  <c r="GU102" i="67"/>
  <c r="HO102" i="67"/>
  <c r="HG102" i="67"/>
  <c r="IE102" i="67"/>
  <c r="IX102" i="67"/>
  <c r="IS102" i="67"/>
  <c r="IJ102" i="67"/>
  <c r="JO102" i="67"/>
  <c r="JG102" i="67"/>
  <c r="IR102" i="67"/>
  <c r="IN102" i="67"/>
  <c r="IK102" i="67"/>
  <c r="JP102" i="67"/>
  <c r="JH102" i="67"/>
  <c r="JU102" i="67"/>
  <c r="LG102" i="67"/>
  <c r="LC102" i="67"/>
  <c r="KY102" i="67"/>
  <c r="KU102" i="67"/>
  <c r="KQ102" i="67"/>
  <c r="KM102" i="67"/>
  <c r="KH102" i="67"/>
  <c r="KD102" i="67"/>
  <c r="JY102" i="67"/>
  <c r="LJ102" i="67"/>
  <c r="LB102" i="67"/>
  <c r="KT102" i="67"/>
  <c r="KL102" i="67"/>
  <c r="KB102" i="67"/>
  <c r="LQ102" i="67"/>
  <c r="ME102" i="67"/>
  <c r="MB102" i="67"/>
  <c r="MH102" i="67"/>
  <c r="NB102" i="67"/>
  <c r="MT102" i="67"/>
  <c r="ML102" i="67"/>
  <c r="NE102" i="67"/>
  <c r="J102" i="67"/>
  <c r="AW102" i="67"/>
  <c r="AO102" i="67"/>
  <c r="AG102" i="67"/>
  <c r="Y102" i="67"/>
  <c r="Q102" i="67"/>
  <c r="CF102" i="67"/>
  <c r="BB102" i="67"/>
  <c r="AT102" i="67"/>
  <c r="AL102" i="67"/>
  <c r="AD102" i="67"/>
  <c r="V102" i="67"/>
  <c r="N102" i="67"/>
  <c r="CC102" i="67"/>
  <c r="BU102" i="67"/>
  <c r="BM102" i="67"/>
  <c r="CX102" i="67"/>
  <c r="CT102" i="67"/>
  <c r="CQ102" i="67"/>
  <c r="CM102" i="67"/>
  <c r="CI102" i="67"/>
  <c r="EA102" i="67"/>
  <c r="FA102" i="67"/>
  <c r="ES102" i="67"/>
  <c r="EK102" i="67"/>
  <c r="FF102" i="67"/>
  <c r="FM102" i="67"/>
  <c r="CH102" i="67"/>
  <c r="CR102" i="67"/>
  <c r="CJ102" i="67"/>
  <c r="BA102" i="67"/>
  <c r="AS102" i="67"/>
  <c r="AK102" i="67"/>
  <c r="AC102" i="67"/>
  <c r="U102" i="67"/>
  <c r="M102" i="67"/>
  <c r="CB102" i="67"/>
  <c r="BX102" i="67"/>
  <c r="BT102" i="67"/>
  <c r="BP102" i="67"/>
  <c r="BL102" i="67"/>
  <c r="BH102" i="67"/>
  <c r="H102" i="67"/>
  <c r="AX102" i="67"/>
  <c r="AP102" i="67"/>
  <c r="AH102" i="67"/>
  <c r="Z102" i="67"/>
  <c r="R102" i="67"/>
  <c r="BE102" i="67"/>
  <c r="BY102" i="67"/>
  <c r="BQ102" i="67"/>
  <c r="BI102" i="67"/>
  <c r="DT102" i="67"/>
  <c r="DP102" i="67"/>
  <c r="DL102" i="67"/>
  <c r="DH102" i="67"/>
  <c r="DD102" i="67"/>
  <c r="EC102" i="67"/>
  <c r="EW102" i="67"/>
  <c r="EO102" i="67"/>
  <c r="EG102" i="67"/>
  <c r="FQ102" i="67"/>
  <c r="FI102" i="67"/>
  <c r="CU102" i="67"/>
  <c r="CN102" i="67"/>
  <c r="DQ102" i="67"/>
  <c r="DI102" i="67"/>
  <c r="DA102" i="67"/>
  <c r="FD102" i="67"/>
  <c r="EZ102" i="67"/>
  <c r="EV102" i="67"/>
  <c r="ER102" i="67"/>
  <c r="EN102" i="67"/>
  <c r="EJ102" i="67"/>
  <c r="EF102" i="67"/>
  <c r="FP102" i="67"/>
  <c r="FH102" i="67"/>
  <c r="GQ102" i="67"/>
  <c r="GM102" i="67"/>
  <c r="GI102" i="67"/>
  <c r="GE102" i="67"/>
  <c r="GA102" i="67"/>
  <c r="GL102" i="67"/>
  <c r="GD102" i="67"/>
  <c r="HA102" i="67"/>
  <c r="HU102" i="67"/>
  <c r="HM102" i="67"/>
  <c r="ID102" i="67"/>
  <c r="IC102" i="67"/>
  <c r="IU102" i="67"/>
  <c r="IL102" i="67"/>
  <c r="JQ102" i="67"/>
  <c r="JI102" i="67"/>
  <c r="IT102" i="67"/>
  <c r="IM102" i="67"/>
  <c r="KW102" i="67"/>
  <c r="KF102" i="67"/>
  <c r="LD102" i="67"/>
  <c r="KV102" i="67"/>
  <c r="KE102" i="67"/>
  <c r="LN102" i="67"/>
  <c r="LO102" i="67"/>
  <c r="MC102" i="67"/>
  <c r="LU102" i="67"/>
  <c r="LZ102" i="67"/>
  <c r="MW102" i="67"/>
  <c r="MO102" i="67"/>
  <c r="MV102" i="67"/>
  <c r="MN102" i="67"/>
  <c r="NG102" i="67"/>
  <c r="NF102" i="67"/>
  <c r="DU102" i="67"/>
  <c r="DM102" i="67"/>
  <c r="DE102" i="67"/>
  <c r="DZ102" i="67"/>
  <c r="FL102" i="67"/>
  <c r="GT102" i="67"/>
  <c r="GZ102" i="67"/>
  <c r="GV102" i="67"/>
  <c r="HT102" i="67"/>
  <c r="HP102" i="67"/>
  <c r="HL102" i="67"/>
  <c r="HH102" i="67"/>
  <c r="IB102" i="67"/>
  <c r="GP102" i="67"/>
  <c r="GH102" i="67"/>
  <c r="FZ102" i="67"/>
  <c r="GW102" i="67"/>
  <c r="HQ102" i="67"/>
  <c r="HI102" i="67"/>
  <c r="IG102" i="67"/>
  <c r="IV102" i="67"/>
  <c r="HY102" i="67"/>
  <c r="IQ102" i="67"/>
  <c r="IH102" i="67"/>
  <c r="JM102" i="67"/>
  <c r="JE102" i="67"/>
  <c r="IP102" i="67"/>
  <c r="II102" i="67"/>
  <c r="JR102" i="67"/>
  <c r="JN102" i="67"/>
  <c r="JJ102" i="67"/>
  <c r="JF102" i="67"/>
  <c r="JA102" i="67"/>
  <c r="LI102" i="67"/>
  <c r="LE102" i="67"/>
  <c r="LA102" i="67"/>
  <c r="KS102" i="67"/>
  <c r="KO102" i="67"/>
  <c r="KK102" i="67"/>
  <c r="KA102" i="67"/>
  <c r="JV102" i="67"/>
  <c r="LH102" i="67"/>
  <c r="KZ102" i="67"/>
  <c r="KR102" i="67"/>
  <c r="KI102" i="67"/>
  <c r="JZ102" i="67"/>
  <c r="LT102" i="67"/>
  <c r="LY102" i="67"/>
  <c r="LR102" i="67"/>
  <c r="MD102" i="67"/>
  <c r="LV102" i="67"/>
  <c r="NA102" i="67"/>
  <c r="MS102" i="67"/>
  <c r="MK102" i="67"/>
  <c r="MZ102" i="67"/>
  <c r="MR102" i="67"/>
  <c r="MJ102" i="67"/>
  <c r="ND102" i="67"/>
  <c r="AY99" i="67"/>
  <c r="AQ99" i="67"/>
  <c r="AI99" i="67"/>
  <c r="AA99" i="67"/>
  <c r="S99" i="67"/>
  <c r="K99" i="67"/>
  <c r="CD99" i="67"/>
  <c r="BV99" i="67"/>
  <c r="BN99" i="67"/>
  <c r="BF99" i="67"/>
  <c r="I99" i="67"/>
  <c r="AV99" i="67"/>
  <c r="AN99" i="67"/>
  <c r="AF99" i="67"/>
  <c r="X99" i="67"/>
  <c r="P99" i="67"/>
  <c r="CE99" i="67"/>
  <c r="BW99" i="67"/>
  <c r="BO99" i="67"/>
  <c r="BG99" i="67"/>
  <c r="CS99" i="67"/>
  <c r="CK99" i="67"/>
  <c r="DR99" i="67"/>
  <c r="DJ99" i="67"/>
  <c r="DB99" i="67"/>
  <c r="FO99" i="67"/>
  <c r="FG99" i="67"/>
  <c r="CW99" i="67"/>
  <c r="CP99" i="67"/>
  <c r="CL99" i="67"/>
  <c r="DS99" i="67"/>
  <c r="DK99" i="67"/>
  <c r="DC99" i="67"/>
  <c r="DW99" i="67"/>
  <c r="FB99" i="67"/>
  <c r="ET99" i="67"/>
  <c r="EL99" i="67"/>
  <c r="ED99" i="67"/>
  <c r="FN99" i="67"/>
  <c r="GO99" i="67"/>
  <c r="GG99" i="67"/>
  <c r="FY99" i="67"/>
  <c r="HB99" i="67"/>
  <c r="HF99" i="67"/>
  <c r="HR99" i="67"/>
  <c r="HJ99" i="67"/>
  <c r="HX99" i="67"/>
  <c r="GN99" i="67"/>
  <c r="GF99" i="67"/>
  <c r="HC99" i="67"/>
  <c r="GY99" i="67"/>
  <c r="GU99" i="67"/>
  <c r="HS99" i="67"/>
  <c r="HO99" i="67"/>
  <c r="HK99" i="67"/>
  <c r="HG99" i="67"/>
  <c r="IW99" i="67"/>
  <c r="IA99" i="67"/>
  <c r="IO99" i="67"/>
  <c r="JS99" i="67"/>
  <c r="JK99" i="67"/>
  <c r="JC99" i="67"/>
  <c r="IN99" i="67"/>
  <c r="JP99" i="67"/>
  <c r="JL99" i="67"/>
  <c r="JH99" i="67"/>
  <c r="JD99" i="67"/>
  <c r="LG99" i="67"/>
  <c r="KY99" i="67"/>
  <c r="KQ99" i="67"/>
  <c r="KH99" i="67"/>
  <c r="JY99" i="67"/>
  <c r="LF99" i="67"/>
  <c r="KX99" i="67"/>
  <c r="KP99" i="67"/>
  <c r="KG99" i="67"/>
  <c r="JX99" i="67"/>
  <c r="ME99" i="67"/>
  <c r="LW99" i="67"/>
  <c r="MF99" i="67"/>
  <c r="LX99" i="67"/>
  <c r="MX99" i="67"/>
  <c r="MP99" i="67"/>
  <c r="NI99" i="67"/>
  <c r="BC99" i="67"/>
  <c r="AU99" i="67"/>
  <c r="AM99" i="67"/>
  <c r="AE99" i="67"/>
  <c r="W99" i="67"/>
  <c r="O99" i="67"/>
  <c r="BZ99" i="67"/>
  <c r="BR99" i="67"/>
  <c r="BJ99" i="67"/>
  <c r="AZ99" i="67"/>
  <c r="AR99" i="67"/>
  <c r="AJ99" i="67"/>
  <c r="AB99" i="67"/>
  <c r="T99" i="67"/>
  <c r="L99" i="67"/>
  <c r="CA99" i="67"/>
  <c r="BS99" i="67"/>
  <c r="BK99" i="67"/>
  <c r="CV99" i="67"/>
  <c r="CO99" i="67"/>
  <c r="DN99" i="67"/>
  <c r="DF99" i="67"/>
  <c r="DY99" i="67"/>
  <c r="FC99" i="67"/>
  <c r="EY99" i="67"/>
  <c r="EU99" i="67"/>
  <c r="EQ99" i="67"/>
  <c r="EM99" i="67"/>
  <c r="EI99" i="67"/>
  <c r="EE99" i="67"/>
  <c r="FS99" i="67"/>
  <c r="FK99" i="67"/>
  <c r="CZ99" i="67"/>
  <c r="DO99" i="67"/>
  <c r="DG99" i="67"/>
  <c r="DX99" i="67"/>
  <c r="EX99" i="67"/>
  <c r="EP99" i="67"/>
  <c r="EH99" i="67"/>
  <c r="FR99" i="67"/>
  <c r="FJ99" i="67"/>
  <c r="FX99" i="67"/>
  <c r="GK99" i="67"/>
  <c r="GC99" i="67"/>
  <c r="GX99" i="67"/>
  <c r="HN99" i="67"/>
  <c r="HW99" i="67"/>
  <c r="GR99" i="67"/>
  <c r="GJ99" i="67"/>
  <c r="GB99" i="67"/>
  <c r="HZ99" i="67"/>
  <c r="IE99" i="67"/>
  <c r="IX99" i="67"/>
  <c r="IS99" i="67"/>
  <c r="IJ99" i="67"/>
  <c r="JO99" i="67"/>
  <c r="JG99" i="67"/>
  <c r="IR99" i="67"/>
  <c r="IK99" i="67"/>
  <c r="IZ99" i="67"/>
  <c r="JU99" i="67"/>
  <c r="LC99" i="67"/>
  <c r="KU99" i="67"/>
  <c r="KM99" i="67"/>
  <c r="KD99" i="67"/>
  <c r="LJ99" i="67"/>
  <c r="LB99" i="67"/>
  <c r="KT99" i="67"/>
  <c r="KL99" i="67"/>
  <c r="KB99" i="67"/>
  <c r="LQ99" i="67"/>
  <c r="MA99" i="67"/>
  <c r="LP99" i="67"/>
  <c r="MB99" i="67"/>
  <c r="MH99" i="67"/>
  <c r="MY99" i="67"/>
  <c r="MU99" i="67"/>
  <c r="MQ99" i="67"/>
  <c r="MM99" i="67"/>
  <c r="MI99" i="67"/>
  <c r="NB99" i="67"/>
  <c r="MT99" i="67"/>
  <c r="ML99" i="67"/>
  <c r="NE99" i="67"/>
  <c r="NH99" i="67"/>
  <c r="J99" i="67"/>
  <c r="AW99" i="67"/>
  <c r="AO99" i="67"/>
  <c r="AG99" i="67"/>
  <c r="Y99" i="67"/>
  <c r="Q99" i="67"/>
  <c r="CF99" i="67"/>
  <c r="BX99" i="67"/>
  <c r="BP99" i="67"/>
  <c r="BH99" i="67"/>
  <c r="BE99" i="67"/>
  <c r="CC99" i="67"/>
  <c r="BY99" i="67"/>
  <c r="BU99" i="67"/>
  <c r="BQ99" i="67"/>
  <c r="BM99" i="67"/>
  <c r="BI99" i="67"/>
  <c r="CX99" i="67"/>
  <c r="CQ99" i="67"/>
  <c r="CI99" i="67"/>
  <c r="EA99" i="67"/>
  <c r="EC99" i="67"/>
  <c r="FA99" i="67"/>
  <c r="ES99" i="67"/>
  <c r="EK99" i="67"/>
  <c r="FF99" i="67"/>
  <c r="CH99" i="67"/>
  <c r="CR99" i="67"/>
  <c r="CJ99" i="67"/>
  <c r="BA99" i="67"/>
  <c r="AS99" i="67"/>
  <c r="AK99" i="67"/>
  <c r="AC99" i="67"/>
  <c r="U99" i="67"/>
  <c r="M99" i="67"/>
  <c r="CB99" i="67"/>
  <c r="BT99" i="67"/>
  <c r="BL99" i="67"/>
  <c r="H99" i="67"/>
  <c r="BB99" i="67"/>
  <c r="AX99" i="67"/>
  <c r="AT99" i="67"/>
  <c r="AP99" i="67"/>
  <c r="AL99" i="67"/>
  <c r="AH99" i="67"/>
  <c r="AD99" i="67"/>
  <c r="Z99" i="67"/>
  <c r="V99" i="67"/>
  <c r="R99" i="67"/>
  <c r="N99" i="67"/>
  <c r="CT99" i="67"/>
  <c r="CM99" i="67"/>
  <c r="DT99" i="67"/>
  <c r="DP99" i="67"/>
  <c r="DL99" i="67"/>
  <c r="DH99" i="67"/>
  <c r="DD99" i="67"/>
  <c r="EW99" i="67"/>
  <c r="EO99" i="67"/>
  <c r="EG99" i="67"/>
  <c r="FQ99" i="67"/>
  <c r="FM99" i="67"/>
  <c r="FI99" i="67"/>
  <c r="CU99" i="67"/>
  <c r="CN99" i="67"/>
  <c r="DU99" i="67"/>
  <c r="DM99" i="67"/>
  <c r="DE99" i="67"/>
  <c r="FD99" i="67"/>
  <c r="EV99" i="67"/>
  <c r="EN99" i="67"/>
  <c r="EF99" i="67"/>
  <c r="FP99" i="67"/>
  <c r="FH99" i="67"/>
  <c r="GQ99" i="67"/>
  <c r="GM99" i="67"/>
  <c r="GI99" i="67"/>
  <c r="GE99" i="67"/>
  <c r="GA99" i="67"/>
  <c r="GT99" i="67"/>
  <c r="GV99" i="67"/>
  <c r="HP99" i="67"/>
  <c r="HH99" i="67"/>
  <c r="IB99" i="67"/>
  <c r="GL99" i="67"/>
  <c r="GD99" i="67"/>
  <c r="HA99" i="67"/>
  <c r="HU99" i="67"/>
  <c r="HM99" i="67"/>
  <c r="ID99" i="67"/>
  <c r="IV99" i="67"/>
  <c r="IC99" i="67"/>
  <c r="IU99" i="67"/>
  <c r="IL99" i="67"/>
  <c r="IH99" i="67"/>
  <c r="JM99" i="67"/>
  <c r="JE99" i="67"/>
  <c r="IT99" i="67"/>
  <c r="IP99" i="67"/>
  <c r="IM99" i="67"/>
  <c r="JR99" i="67"/>
  <c r="JJ99" i="67"/>
  <c r="JA99" i="67"/>
  <c r="LD99" i="67"/>
  <c r="KV99" i="67"/>
  <c r="KE99" i="67"/>
  <c r="LN99" i="67"/>
  <c r="LT99" i="67"/>
  <c r="MD99" i="67"/>
  <c r="LV99" i="67"/>
  <c r="MW99" i="67"/>
  <c r="MO99" i="67"/>
  <c r="MZ99" i="67"/>
  <c r="MR99" i="67"/>
  <c r="MJ99" i="67"/>
  <c r="NF99" i="67"/>
  <c r="DQ99" i="67"/>
  <c r="DI99" i="67"/>
  <c r="DA99" i="67"/>
  <c r="DZ99" i="67"/>
  <c r="EZ99" i="67"/>
  <c r="ER99" i="67"/>
  <c r="EJ99" i="67"/>
  <c r="FL99" i="67"/>
  <c r="GZ99" i="67"/>
  <c r="HT99" i="67"/>
  <c r="HL99" i="67"/>
  <c r="GP99" i="67"/>
  <c r="GH99" i="67"/>
  <c r="FZ99" i="67"/>
  <c r="GW99" i="67"/>
  <c r="HQ99" i="67"/>
  <c r="HI99" i="67"/>
  <c r="IG99" i="67"/>
  <c r="HY99" i="67"/>
  <c r="IQ99" i="67"/>
  <c r="JQ99" i="67"/>
  <c r="JI99" i="67"/>
  <c r="II99" i="67"/>
  <c r="JN99" i="67"/>
  <c r="JF99" i="67"/>
  <c r="LI99" i="67"/>
  <c r="LE99" i="67"/>
  <c r="LA99" i="67"/>
  <c r="KW99" i="67"/>
  <c r="KS99" i="67"/>
  <c r="KO99" i="67"/>
  <c r="KK99" i="67"/>
  <c r="KF99" i="67"/>
  <c r="KA99" i="67"/>
  <c r="JV99" i="67"/>
  <c r="LH99" i="67"/>
  <c r="KZ99" i="67"/>
  <c r="KR99" i="67"/>
  <c r="KI99" i="67"/>
  <c r="JZ99" i="67"/>
  <c r="LO99" i="67"/>
  <c r="MC99" i="67"/>
  <c r="LY99" i="67"/>
  <c r="LU99" i="67"/>
  <c r="LR99" i="67"/>
  <c r="LZ99" i="67"/>
  <c r="NA99" i="67"/>
  <c r="MS99" i="67"/>
  <c r="MK99" i="67"/>
  <c r="MV99" i="67"/>
  <c r="MN99" i="67"/>
  <c r="NG99" i="67"/>
  <c r="ND99" i="67"/>
  <c r="BC43" i="67"/>
  <c r="AU43" i="67"/>
  <c r="AM43" i="67"/>
  <c r="AE43" i="67"/>
  <c r="W43" i="67"/>
  <c r="O43" i="67"/>
  <c r="CD43" i="67"/>
  <c r="AY43" i="67"/>
  <c r="AQ43" i="67"/>
  <c r="AI43" i="67"/>
  <c r="AA43" i="67"/>
  <c r="S43" i="67"/>
  <c r="K43" i="67"/>
  <c r="BZ43" i="67"/>
  <c r="BV43" i="67"/>
  <c r="BN43" i="67"/>
  <c r="BF43" i="67"/>
  <c r="AZ43" i="67"/>
  <c r="AR43" i="67"/>
  <c r="AJ43" i="67"/>
  <c r="AB43" i="67"/>
  <c r="T43" i="67"/>
  <c r="L43" i="67"/>
  <c r="CA43" i="67"/>
  <c r="BS43" i="67"/>
  <c r="BK43" i="67"/>
  <c r="CV43" i="67"/>
  <c r="CO43" i="67"/>
  <c r="DN43" i="67"/>
  <c r="DF43" i="67"/>
  <c r="DY43" i="67"/>
  <c r="EY43" i="67"/>
  <c r="EQ43" i="67"/>
  <c r="EI43" i="67"/>
  <c r="FS43" i="67"/>
  <c r="FK43" i="67"/>
  <c r="CW43" i="67"/>
  <c r="CP43" i="67"/>
  <c r="CZ43" i="67"/>
  <c r="DO43" i="67"/>
  <c r="DG43" i="67"/>
  <c r="DW43" i="67"/>
  <c r="FB43" i="67"/>
  <c r="ET43" i="67"/>
  <c r="EL43" i="67"/>
  <c r="ED43" i="67"/>
  <c r="FN43" i="67"/>
  <c r="FX43" i="67"/>
  <c r="GK43" i="67"/>
  <c r="GC43" i="67"/>
  <c r="HB43" i="67"/>
  <c r="HF43" i="67"/>
  <c r="HN43" i="67"/>
  <c r="IB43" i="67"/>
  <c r="GN43" i="67"/>
  <c r="GF43" i="67"/>
  <c r="HC43" i="67"/>
  <c r="GU43" i="67"/>
  <c r="HO43" i="67"/>
  <c r="HG43" i="67"/>
  <c r="IG43" i="67"/>
  <c r="HY43" i="67"/>
  <c r="IU43" i="67"/>
  <c r="IL43" i="67"/>
  <c r="JQ43" i="67"/>
  <c r="JI43" i="67"/>
  <c r="IW43" i="67"/>
  <c r="IR43" i="67"/>
  <c r="IK43" i="67"/>
  <c r="JP43" i="67"/>
  <c r="JH43" i="67"/>
  <c r="JU43" i="67"/>
  <c r="LC43" i="67"/>
  <c r="KU43" i="67"/>
  <c r="KM43" i="67"/>
  <c r="KD43" i="67"/>
  <c r="LJ43" i="67"/>
  <c r="LB43" i="67"/>
  <c r="KT43" i="67"/>
  <c r="KL43" i="67"/>
  <c r="KB43" i="67"/>
  <c r="LQ43" i="67"/>
  <c r="MA43" i="67"/>
  <c r="LR43" i="67"/>
  <c r="LZ43" i="67"/>
  <c r="MH43" i="67"/>
  <c r="MX43" i="67"/>
  <c r="MP43" i="67"/>
  <c r="NI43" i="67"/>
  <c r="MY43" i="67"/>
  <c r="MQ43" i="67"/>
  <c r="MI43" i="67"/>
  <c r="BR43" i="67"/>
  <c r="BJ43" i="67"/>
  <c r="I43" i="67"/>
  <c r="AV43" i="67"/>
  <c r="AN43" i="67"/>
  <c r="AF43" i="67"/>
  <c r="X43" i="67"/>
  <c r="P43" i="67"/>
  <c r="CE43" i="67"/>
  <c r="BW43" i="67"/>
  <c r="BO43" i="67"/>
  <c r="BG43" i="67"/>
  <c r="CS43" i="67"/>
  <c r="CK43" i="67"/>
  <c r="DR43" i="67"/>
  <c r="DJ43" i="67"/>
  <c r="DB43" i="67"/>
  <c r="FC43" i="67"/>
  <c r="EU43" i="67"/>
  <c r="EM43" i="67"/>
  <c r="EE43" i="67"/>
  <c r="FO43" i="67"/>
  <c r="FG43" i="67"/>
  <c r="CL43" i="67"/>
  <c r="DS43" i="67"/>
  <c r="DK43" i="67"/>
  <c r="DC43" i="67"/>
  <c r="DX43" i="67"/>
  <c r="EX43" i="67"/>
  <c r="EP43" i="67"/>
  <c r="EH43" i="67"/>
  <c r="FR43" i="67"/>
  <c r="FJ43" i="67"/>
  <c r="GO43" i="67"/>
  <c r="GG43" i="67"/>
  <c r="FY43" i="67"/>
  <c r="GX43" i="67"/>
  <c r="HR43" i="67"/>
  <c r="HJ43" i="67"/>
  <c r="GR43" i="67"/>
  <c r="GJ43" i="67"/>
  <c r="GB43" i="67"/>
  <c r="GY43" i="67"/>
  <c r="HS43" i="67"/>
  <c r="HK43" i="67"/>
  <c r="ID43" i="67"/>
  <c r="IC43" i="67"/>
  <c r="IQ43" i="67"/>
  <c r="IH43" i="67"/>
  <c r="JM43" i="67"/>
  <c r="JE43" i="67"/>
  <c r="IV43" i="67"/>
  <c r="IN43" i="67"/>
  <c r="IZ43" i="67"/>
  <c r="JL43" i="67"/>
  <c r="JD43" i="67"/>
  <c r="LG43" i="67"/>
  <c r="KY43" i="67"/>
  <c r="KQ43" i="67"/>
  <c r="KH43" i="67"/>
  <c r="JY43" i="67"/>
  <c r="LF43" i="67"/>
  <c r="KX43" i="67"/>
  <c r="KP43" i="67"/>
  <c r="KG43" i="67"/>
  <c r="JX43" i="67"/>
  <c r="ME43" i="67"/>
  <c r="LW43" i="67"/>
  <c r="MD43" i="67"/>
  <c r="LV43" i="67"/>
  <c r="NB43" i="67"/>
  <c r="MT43" i="67"/>
  <c r="ML43" i="67"/>
  <c r="NE43" i="67"/>
  <c r="MU43" i="67"/>
  <c r="MM43" i="67"/>
  <c r="NH43" i="67"/>
  <c r="BA43" i="67"/>
  <c r="AS43" i="67"/>
  <c r="AK43" i="67"/>
  <c r="AC43" i="67"/>
  <c r="U43" i="67"/>
  <c r="M43" i="67"/>
  <c r="CB43" i="67"/>
  <c r="BT43" i="67"/>
  <c r="BL43" i="67"/>
  <c r="BB43" i="67"/>
  <c r="AT43" i="67"/>
  <c r="AL43" i="67"/>
  <c r="AD43" i="67"/>
  <c r="V43" i="67"/>
  <c r="N43" i="67"/>
  <c r="CC43" i="67"/>
  <c r="BU43" i="67"/>
  <c r="BM43" i="67"/>
  <c r="CX43" i="67"/>
  <c r="CQ43" i="67"/>
  <c r="CI43" i="67"/>
  <c r="DP43" i="67"/>
  <c r="DH43" i="67"/>
  <c r="EA43" i="67"/>
  <c r="FA43" i="67"/>
  <c r="ES43" i="67"/>
  <c r="EK43" i="67"/>
  <c r="FF43" i="67"/>
  <c r="FM43" i="67"/>
  <c r="CH43" i="67"/>
  <c r="CR43" i="67"/>
  <c r="CJ43" i="67"/>
  <c r="DQ43" i="67"/>
  <c r="DI43" i="67"/>
  <c r="DA43" i="67"/>
  <c r="FD43" i="67"/>
  <c r="EV43" i="67"/>
  <c r="EN43" i="67"/>
  <c r="EF43" i="67"/>
  <c r="FP43" i="67"/>
  <c r="FH43" i="67"/>
  <c r="GM43" i="67"/>
  <c r="GE43" i="67"/>
  <c r="GT43" i="67"/>
  <c r="GV43" i="67"/>
  <c r="HP43" i="67"/>
  <c r="HH43" i="67"/>
  <c r="GP43" i="67"/>
  <c r="GH43" i="67"/>
  <c r="FZ43" i="67"/>
  <c r="GW43" i="67"/>
  <c r="HQ43" i="67"/>
  <c r="HI43" i="67"/>
  <c r="HZ43" i="67"/>
  <c r="IA43" i="67"/>
  <c r="IO43" i="67"/>
  <c r="JS43" i="67"/>
  <c r="JK43" i="67"/>
  <c r="JC43" i="67"/>
  <c r="IT43" i="67"/>
  <c r="IM43" i="67"/>
  <c r="JR43" i="67"/>
  <c r="JJ43" i="67"/>
  <c r="JA43" i="67"/>
  <c r="LE43" i="67"/>
  <c r="KW43" i="67"/>
  <c r="KO43" i="67"/>
  <c r="KF43" i="67"/>
  <c r="JV43" i="67"/>
  <c r="LD43" i="67"/>
  <c r="KV43" i="67"/>
  <c r="KE43" i="67"/>
  <c r="LN43" i="67"/>
  <c r="MC43" i="67"/>
  <c r="LU43" i="67"/>
  <c r="MB43" i="67"/>
  <c r="MZ43" i="67"/>
  <c r="MR43" i="67"/>
  <c r="MJ43" i="67"/>
  <c r="NA43" i="67"/>
  <c r="MS43" i="67"/>
  <c r="MK43" i="67"/>
  <c r="NF43" i="67"/>
  <c r="J43" i="67"/>
  <c r="AW43" i="67"/>
  <c r="AO43" i="67"/>
  <c r="AG43" i="67"/>
  <c r="Y43" i="67"/>
  <c r="Q43" i="67"/>
  <c r="CF43" i="67"/>
  <c r="BX43" i="67"/>
  <c r="BP43" i="67"/>
  <c r="BH43" i="67"/>
  <c r="AX43" i="67"/>
  <c r="AP43" i="67"/>
  <c r="AH43" i="67"/>
  <c r="Z43" i="67"/>
  <c r="R43" i="67"/>
  <c r="BE43" i="67"/>
  <c r="BY43" i="67"/>
  <c r="BQ43" i="67"/>
  <c r="BI43" i="67"/>
  <c r="CT43" i="67"/>
  <c r="CM43" i="67"/>
  <c r="DT43" i="67"/>
  <c r="DL43" i="67"/>
  <c r="DD43" i="67"/>
  <c r="EC43" i="67"/>
  <c r="EW43" i="67"/>
  <c r="EO43" i="67"/>
  <c r="EG43" i="67"/>
  <c r="FQ43" i="67"/>
  <c r="FI43" i="67"/>
  <c r="CU43" i="67"/>
  <c r="CN43" i="67"/>
  <c r="DU43" i="67"/>
  <c r="DM43" i="67"/>
  <c r="DE43" i="67"/>
  <c r="DZ43" i="67"/>
  <c r="EZ43" i="67"/>
  <c r="ER43" i="67"/>
  <c r="EJ43" i="67"/>
  <c r="FL43" i="67"/>
  <c r="GQ43" i="67"/>
  <c r="GI43" i="67"/>
  <c r="GA43" i="67"/>
  <c r="GZ43" i="67"/>
  <c r="HT43" i="67"/>
  <c r="HL43" i="67"/>
  <c r="HX43" i="67"/>
  <c r="GL43" i="67"/>
  <c r="GD43" i="67"/>
  <c r="HA43" i="67"/>
  <c r="HU43" i="67"/>
  <c r="HM43" i="67"/>
  <c r="HW43" i="67"/>
  <c r="IE43" i="67"/>
  <c r="IX43" i="67"/>
  <c r="IS43" i="67"/>
  <c r="IJ43" i="67"/>
  <c r="JO43" i="67"/>
  <c r="JG43" i="67"/>
  <c r="IP43" i="67"/>
  <c r="II43" i="67"/>
  <c r="JN43" i="67"/>
  <c r="JF43" i="67"/>
  <c r="LI43" i="67"/>
  <c r="LA43" i="67"/>
  <c r="KS43" i="67"/>
  <c r="KK43" i="67"/>
  <c r="KA43" i="67"/>
  <c r="LH43" i="67"/>
  <c r="KZ43" i="67"/>
  <c r="KR43" i="67"/>
  <c r="KI43" i="67"/>
  <c r="JZ43" i="67"/>
  <c r="LO43" i="67"/>
  <c r="LT43" i="67"/>
  <c r="LY43" i="67"/>
  <c r="LP43" i="67"/>
  <c r="MF43" i="67"/>
  <c r="LX43" i="67"/>
  <c r="MV43" i="67"/>
  <c r="MN43" i="67"/>
  <c r="NG43" i="67"/>
  <c r="MW43" i="67"/>
  <c r="MO43" i="67"/>
  <c r="ND43" i="67"/>
  <c r="H43" i="67"/>
  <c r="AY100" i="67"/>
  <c r="AQ100" i="67"/>
  <c r="AI100" i="67"/>
  <c r="AA100" i="67"/>
  <c r="S100" i="67"/>
  <c r="O100" i="67"/>
  <c r="K100" i="67"/>
  <c r="I100" i="67"/>
  <c r="AV100" i="67"/>
  <c r="AN100" i="67"/>
  <c r="AF100" i="67"/>
  <c r="X100" i="67"/>
  <c r="P100" i="67"/>
  <c r="CE100" i="67"/>
  <c r="BW100" i="67"/>
  <c r="BO100" i="67"/>
  <c r="BG100" i="67"/>
  <c r="CV100" i="67"/>
  <c r="CS100" i="67"/>
  <c r="CO100" i="67"/>
  <c r="CK100" i="67"/>
  <c r="FC100" i="67"/>
  <c r="EU100" i="67"/>
  <c r="EM100" i="67"/>
  <c r="EE100" i="67"/>
  <c r="CL100" i="67"/>
  <c r="DS100" i="67"/>
  <c r="DK100" i="67"/>
  <c r="DC100" i="67"/>
  <c r="DX100" i="67"/>
  <c r="FB100" i="67"/>
  <c r="EX100" i="67"/>
  <c r="ET100" i="67"/>
  <c r="EP100" i="67"/>
  <c r="EL100" i="67"/>
  <c r="EH100" i="67"/>
  <c r="ED100" i="67"/>
  <c r="FR100" i="67"/>
  <c r="FJ100" i="67"/>
  <c r="GK100" i="67"/>
  <c r="GC100" i="67"/>
  <c r="GX100" i="67"/>
  <c r="HF100" i="67"/>
  <c r="HR100" i="67"/>
  <c r="HJ100" i="67"/>
  <c r="GN100" i="67"/>
  <c r="GF100" i="67"/>
  <c r="HC100" i="67"/>
  <c r="GU100" i="67"/>
  <c r="HO100" i="67"/>
  <c r="HG100" i="67"/>
  <c r="IE100" i="67"/>
  <c r="IX100" i="67"/>
  <c r="IS100" i="67"/>
  <c r="IJ100" i="67"/>
  <c r="JO100" i="67"/>
  <c r="JG100" i="67"/>
  <c r="IR100" i="67"/>
  <c r="IN100" i="67"/>
  <c r="IK100" i="67"/>
  <c r="IZ100" i="67"/>
  <c r="JP100" i="67"/>
  <c r="JH100" i="67"/>
  <c r="JU100" i="67"/>
  <c r="LG100" i="67"/>
  <c r="LC100" i="67"/>
  <c r="KY100" i="67"/>
  <c r="KU100" i="67"/>
  <c r="KQ100" i="67"/>
  <c r="KM100" i="67"/>
  <c r="KH100" i="67"/>
  <c r="KD100" i="67"/>
  <c r="JY100" i="67"/>
  <c r="LJ100" i="67"/>
  <c r="LB100" i="67"/>
  <c r="KT100" i="67"/>
  <c r="KL100" i="67"/>
  <c r="KB100" i="67"/>
  <c r="LQ100" i="67"/>
  <c r="ME100" i="67"/>
  <c r="MF100" i="67"/>
  <c r="LX100" i="67"/>
  <c r="MH100" i="67"/>
  <c r="MX100" i="67"/>
  <c r="MP100" i="67"/>
  <c r="NI100" i="67"/>
  <c r="NH100" i="67"/>
  <c r="BC100" i="67"/>
  <c r="AU100" i="67"/>
  <c r="AM100" i="67"/>
  <c r="AE100" i="67"/>
  <c r="W100" i="67"/>
  <c r="CD100" i="67"/>
  <c r="BZ100" i="67"/>
  <c r="BV100" i="67"/>
  <c r="BR100" i="67"/>
  <c r="BN100" i="67"/>
  <c r="BJ100" i="67"/>
  <c r="BF100" i="67"/>
  <c r="AZ100" i="67"/>
  <c r="AR100" i="67"/>
  <c r="AJ100" i="67"/>
  <c r="AB100" i="67"/>
  <c r="T100" i="67"/>
  <c r="L100" i="67"/>
  <c r="CA100" i="67"/>
  <c r="BS100" i="67"/>
  <c r="BK100" i="67"/>
  <c r="DR100" i="67"/>
  <c r="DN100" i="67"/>
  <c r="DJ100" i="67"/>
  <c r="DF100" i="67"/>
  <c r="DB100" i="67"/>
  <c r="DY100" i="67"/>
  <c r="EY100" i="67"/>
  <c r="EQ100" i="67"/>
  <c r="EI100" i="67"/>
  <c r="FS100" i="67"/>
  <c r="FO100" i="67"/>
  <c r="FK100" i="67"/>
  <c r="FG100" i="67"/>
  <c r="CW100" i="67"/>
  <c r="CP100" i="67"/>
  <c r="CZ100" i="67"/>
  <c r="DO100" i="67"/>
  <c r="DG100" i="67"/>
  <c r="DW100" i="67"/>
  <c r="FN100" i="67"/>
  <c r="FX100" i="67"/>
  <c r="GO100" i="67"/>
  <c r="GG100" i="67"/>
  <c r="FY100" i="67"/>
  <c r="HB100" i="67"/>
  <c r="HN100" i="67"/>
  <c r="HW100" i="67"/>
  <c r="HX100" i="67"/>
  <c r="GR100" i="67"/>
  <c r="GJ100" i="67"/>
  <c r="GB100" i="67"/>
  <c r="GY100" i="67"/>
  <c r="HS100" i="67"/>
  <c r="HK100" i="67"/>
  <c r="HZ100" i="67"/>
  <c r="IW100" i="67"/>
  <c r="IA100" i="67"/>
  <c r="IO100" i="67"/>
  <c r="JS100" i="67"/>
  <c r="JK100" i="67"/>
  <c r="JC100" i="67"/>
  <c r="JL100" i="67"/>
  <c r="JD100" i="67"/>
  <c r="LF100" i="67"/>
  <c r="KX100" i="67"/>
  <c r="KP100" i="67"/>
  <c r="KG100" i="67"/>
  <c r="JX100" i="67"/>
  <c r="MA100" i="67"/>
  <c r="LW100" i="67"/>
  <c r="LP100" i="67"/>
  <c r="MB100" i="67"/>
  <c r="MY100" i="67"/>
  <c r="MU100" i="67"/>
  <c r="MQ100" i="67"/>
  <c r="MM100" i="67"/>
  <c r="MI100" i="67"/>
  <c r="NB100" i="67"/>
  <c r="MT100" i="67"/>
  <c r="ML100" i="67"/>
  <c r="NE100" i="67"/>
  <c r="AW100" i="67"/>
  <c r="AO100" i="67"/>
  <c r="AG100" i="67"/>
  <c r="Y100" i="67"/>
  <c r="Q100" i="67"/>
  <c r="M100" i="67"/>
  <c r="CB100" i="67"/>
  <c r="BX100" i="67"/>
  <c r="BT100" i="67"/>
  <c r="BP100" i="67"/>
  <c r="BL100" i="67"/>
  <c r="BH100" i="67"/>
  <c r="H100" i="67"/>
  <c r="AX100" i="67"/>
  <c r="AP100" i="67"/>
  <c r="AH100" i="67"/>
  <c r="Z100" i="67"/>
  <c r="R100" i="67"/>
  <c r="BE100" i="67"/>
  <c r="BY100" i="67"/>
  <c r="BQ100" i="67"/>
  <c r="BI100" i="67"/>
  <c r="DT100" i="67"/>
  <c r="DP100" i="67"/>
  <c r="DL100" i="67"/>
  <c r="DH100" i="67"/>
  <c r="DD100" i="67"/>
  <c r="EC100" i="67"/>
  <c r="EW100" i="67"/>
  <c r="EO100" i="67"/>
  <c r="EG100" i="67"/>
  <c r="FF100" i="67"/>
  <c r="FM100" i="67"/>
  <c r="CH100" i="67"/>
  <c r="CU100" i="67"/>
  <c r="CN100" i="67"/>
  <c r="J100" i="67"/>
  <c r="BA100" i="67"/>
  <c r="AS100" i="67"/>
  <c r="AK100" i="67"/>
  <c r="AC100" i="67"/>
  <c r="U100" i="67"/>
  <c r="CF100" i="67"/>
  <c r="BB100" i="67"/>
  <c r="AT100" i="67"/>
  <c r="AL100" i="67"/>
  <c r="AD100" i="67"/>
  <c r="V100" i="67"/>
  <c r="N100" i="67"/>
  <c r="CC100" i="67"/>
  <c r="BU100" i="67"/>
  <c r="BM100" i="67"/>
  <c r="CX100" i="67"/>
  <c r="CT100" i="67"/>
  <c r="CQ100" i="67"/>
  <c r="CM100" i="67"/>
  <c r="CI100" i="67"/>
  <c r="EA100" i="67"/>
  <c r="FA100" i="67"/>
  <c r="ES100" i="67"/>
  <c r="EK100" i="67"/>
  <c r="FQ100" i="67"/>
  <c r="FI100" i="67"/>
  <c r="CR100" i="67"/>
  <c r="DU100" i="67"/>
  <c r="DM100" i="67"/>
  <c r="DE100" i="67"/>
  <c r="FL100" i="67"/>
  <c r="GT100" i="67"/>
  <c r="GZ100" i="67"/>
  <c r="GV100" i="67"/>
  <c r="HT100" i="67"/>
  <c r="HP100" i="67"/>
  <c r="HL100" i="67"/>
  <c r="HH100" i="67"/>
  <c r="IB100" i="67"/>
  <c r="GP100" i="67"/>
  <c r="GH100" i="67"/>
  <c r="FZ100" i="67"/>
  <c r="GW100" i="67"/>
  <c r="HQ100" i="67"/>
  <c r="HI100" i="67"/>
  <c r="IV100" i="67"/>
  <c r="HY100" i="67"/>
  <c r="IQ100" i="67"/>
  <c r="IL100" i="67"/>
  <c r="JM100" i="67"/>
  <c r="JE100" i="67"/>
  <c r="IT100" i="67"/>
  <c r="II100" i="67"/>
  <c r="JR100" i="67"/>
  <c r="JN100" i="67"/>
  <c r="JJ100" i="67"/>
  <c r="JF100" i="67"/>
  <c r="JA100" i="67"/>
  <c r="LI100" i="67"/>
  <c r="LE100" i="67"/>
  <c r="LA100" i="67"/>
  <c r="KS100" i="67"/>
  <c r="KO100" i="67"/>
  <c r="KK100" i="67"/>
  <c r="KA100" i="67"/>
  <c r="JV100" i="67"/>
  <c r="LH100" i="67"/>
  <c r="KZ100" i="67"/>
  <c r="KR100" i="67"/>
  <c r="KI100" i="67"/>
  <c r="JZ100" i="67"/>
  <c r="MC100" i="67"/>
  <c r="LU100" i="67"/>
  <c r="MD100" i="67"/>
  <c r="LV100" i="67"/>
  <c r="MW100" i="67"/>
  <c r="MO100" i="67"/>
  <c r="MZ100" i="67"/>
  <c r="MR100" i="67"/>
  <c r="MJ100" i="67"/>
  <c r="CJ100" i="67"/>
  <c r="DQ100" i="67"/>
  <c r="DI100" i="67"/>
  <c r="DA100" i="67"/>
  <c r="DZ100" i="67"/>
  <c r="FD100" i="67"/>
  <c r="EZ100" i="67"/>
  <c r="EV100" i="67"/>
  <c r="ER100" i="67"/>
  <c r="EN100" i="67"/>
  <c r="EJ100" i="67"/>
  <c r="EF100" i="67"/>
  <c r="FP100" i="67"/>
  <c r="FH100" i="67"/>
  <c r="GQ100" i="67"/>
  <c r="GM100" i="67"/>
  <c r="GI100" i="67"/>
  <c r="GE100" i="67"/>
  <c r="GA100" i="67"/>
  <c r="GL100" i="67"/>
  <c r="GD100" i="67"/>
  <c r="HA100" i="67"/>
  <c r="HU100" i="67"/>
  <c r="HM100" i="67"/>
  <c r="ID100" i="67"/>
  <c r="IG100" i="67"/>
  <c r="IC100" i="67"/>
  <c r="IU100" i="67"/>
  <c r="IH100" i="67"/>
  <c r="JQ100" i="67"/>
  <c r="JI100" i="67"/>
  <c r="IP100" i="67"/>
  <c r="IM100" i="67"/>
  <c r="KW100" i="67"/>
  <c r="KF100" i="67"/>
  <c r="LD100" i="67"/>
  <c r="KV100" i="67"/>
  <c r="KE100" i="67"/>
  <c r="LN100" i="67"/>
  <c r="LO100" i="67"/>
  <c r="LT100" i="67"/>
  <c r="LY100" i="67"/>
  <c r="LR100" i="67"/>
  <c r="LZ100" i="67"/>
  <c r="NA100" i="67"/>
  <c r="MS100" i="67"/>
  <c r="MK100" i="67"/>
  <c r="MV100" i="67"/>
  <c r="MN100" i="67"/>
  <c r="NG100" i="67"/>
  <c r="ND100" i="67"/>
  <c r="NF100" i="67"/>
  <c r="AY44" i="67"/>
  <c r="AQ44" i="67"/>
  <c r="AI44" i="67"/>
  <c r="AA44" i="67"/>
  <c r="S44" i="67"/>
  <c r="K44" i="67"/>
  <c r="BZ44" i="67"/>
  <c r="BC44" i="67"/>
  <c r="AU44" i="67"/>
  <c r="AM44" i="67"/>
  <c r="AE44" i="67"/>
  <c r="W44" i="67"/>
  <c r="O44" i="67"/>
  <c r="CD44" i="67"/>
  <c r="BV44" i="67"/>
  <c r="BR44" i="67"/>
  <c r="BJ44" i="67"/>
  <c r="I44" i="67"/>
  <c r="AV44" i="67"/>
  <c r="AN44" i="67"/>
  <c r="AF44" i="67"/>
  <c r="X44" i="67"/>
  <c r="P44" i="67"/>
  <c r="CE44" i="67"/>
  <c r="BW44" i="67"/>
  <c r="BO44" i="67"/>
  <c r="BG44" i="67"/>
  <c r="CS44" i="67"/>
  <c r="CK44" i="67"/>
  <c r="DR44" i="67"/>
  <c r="DJ44" i="67"/>
  <c r="DB44" i="67"/>
  <c r="FC44" i="67"/>
  <c r="EU44" i="67"/>
  <c r="EM44" i="67"/>
  <c r="EE44" i="67"/>
  <c r="FO44" i="67"/>
  <c r="FG44" i="67"/>
  <c r="CL44" i="67"/>
  <c r="DS44" i="67"/>
  <c r="DK44" i="67"/>
  <c r="DC44" i="67"/>
  <c r="DX44" i="67"/>
  <c r="EX44" i="67"/>
  <c r="EP44" i="67"/>
  <c r="EH44" i="67"/>
  <c r="FR44" i="67"/>
  <c r="FJ44" i="67"/>
  <c r="GO44" i="67"/>
  <c r="GG44" i="67"/>
  <c r="FY44" i="67"/>
  <c r="GX44" i="67"/>
  <c r="HR44" i="67"/>
  <c r="HJ44" i="67"/>
  <c r="GR44" i="67"/>
  <c r="GJ44" i="67"/>
  <c r="GB44" i="67"/>
  <c r="GY44" i="67"/>
  <c r="HS44" i="67"/>
  <c r="HK44" i="67"/>
  <c r="ID44" i="67"/>
  <c r="IC44" i="67"/>
  <c r="IQ44" i="67"/>
  <c r="IH44" i="67"/>
  <c r="JM44" i="67"/>
  <c r="JE44" i="67"/>
  <c r="IV44" i="67"/>
  <c r="IN44" i="67"/>
  <c r="IZ44" i="67"/>
  <c r="JL44" i="67"/>
  <c r="JD44" i="67"/>
  <c r="LG44" i="67"/>
  <c r="KY44" i="67"/>
  <c r="KQ44" i="67"/>
  <c r="KH44" i="67"/>
  <c r="JY44" i="67"/>
  <c r="LF44" i="67"/>
  <c r="KX44" i="67"/>
  <c r="KP44" i="67"/>
  <c r="KG44" i="67"/>
  <c r="JX44" i="67"/>
  <c r="ME44" i="67"/>
  <c r="LW44" i="67"/>
  <c r="MD44" i="67"/>
  <c r="LV44" i="67"/>
  <c r="NB44" i="67"/>
  <c r="MT44" i="67"/>
  <c r="ML44" i="67"/>
  <c r="NE44" i="67"/>
  <c r="MU44" i="67"/>
  <c r="MM44" i="67"/>
  <c r="NH44" i="67"/>
  <c r="BN44" i="67"/>
  <c r="BF44" i="67"/>
  <c r="AZ44" i="67"/>
  <c r="AR44" i="67"/>
  <c r="AJ44" i="67"/>
  <c r="AB44" i="67"/>
  <c r="T44" i="67"/>
  <c r="L44" i="67"/>
  <c r="CA44" i="67"/>
  <c r="BS44" i="67"/>
  <c r="BK44" i="67"/>
  <c r="CV44" i="67"/>
  <c r="CO44" i="67"/>
  <c r="DN44" i="67"/>
  <c r="DF44" i="67"/>
  <c r="DY44" i="67"/>
  <c r="EY44" i="67"/>
  <c r="EQ44" i="67"/>
  <c r="EI44" i="67"/>
  <c r="FS44" i="67"/>
  <c r="FK44" i="67"/>
  <c r="CW44" i="67"/>
  <c r="CP44" i="67"/>
  <c r="CZ44" i="67"/>
  <c r="DO44" i="67"/>
  <c r="DG44" i="67"/>
  <c r="DW44" i="67"/>
  <c r="FB44" i="67"/>
  <c r="ET44" i="67"/>
  <c r="EL44" i="67"/>
  <c r="ED44" i="67"/>
  <c r="FN44" i="67"/>
  <c r="FX44" i="67"/>
  <c r="GK44" i="67"/>
  <c r="GC44" i="67"/>
  <c r="HB44" i="67"/>
  <c r="HF44" i="67"/>
  <c r="HN44" i="67"/>
  <c r="IB44" i="67"/>
  <c r="GN44" i="67"/>
  <c r="GF44" i="67"/>
  <c r="HC44" i="67"/>
  <c r="GU44" i="67"/>
  <c r="HO44" i="67"/>
  <c r="HG44" i="67"/>
  <c r="IG44" i="67"/>
  <c r="HY44" i="67"/>
  <c r="IU44" i="67"/>
  <c r="IL44" i="67"/>
  <c r="JQ44" i="67"/>
  <c r="JI44" i="67"/>
  <c r="IW44" i="67"/>
  <c r="IR44" i="67"/>
  <c r="IK44" i="67"/>
  <c r="JP44" i="67"/>
  <c r="JH44" i="67"/>
  <c r="JU44" i="67"/>
  <c r="LC44" i="67"/>
  <c r="KU44" i="67"/>
  <c r="KM44" i="67"/>
  <c r="KD44" i="67"/>
  <c r="LJ44" i="67"/>
  <c r="LB44" i="67"/>
  <c r="KT44" i="67"/>
  <c r="KL44" i="67"/>
  <c r="KB44" i="67"/>
  <c r="LQ44" i="67"/>
  <c r="MA44" i="67"/>
  <c r="LR44" i="67"/>
  <c r="LZ44" i="67"/>
  <c r="MH44" i="67"/>
  <c r="MX44" i="67"/>
  <c r="MP44" i="67"/>
  <c r="NI44" i="67"/>
  <c r="MY44" i="67"/>
  <c r="MQ44" i="67"/>
  <c r="MI44" i="67"/>
  <c r="J44" i="67"/>
  <c r="AW44" i="67"/>
  <c r="AO44" i="67"/>
  <c r="AG44" i="67"/>
  <c r="Y44" i="67"/>
  <c r="Q44" i="67"/>
  <c r="CF44" i="67"/>
  <c r="BX44" i="67"/>
  <c r="BP44" i="67"/>
  <c r="BH44" i="67"/>
  <c r="AX44" i="67"/>
  <c r="AP44" i="67"/>
  <c r="AH44" i="67"/>
  <c r="Z44" i="67"/>
  <c r="R44" i="67"/>
  <c r="BE44" i="67"/>
  <c r="BY44" i="67"/>
  <c r="BQ44" i="67"/>
  <c r="BI44" i="67"/>
  <c r="CT44" i="67"/>
  <c r="CM44" i="67"/>
  <c r="DT44" i="67"/>
  <c r="DL44" i="67"/>
  <c r="DD44" i="67"/>
  <c r="EC44" i="67"/>
  <c r="EW44" i="67"/>
  <c r="EO44" i="67"/>
  <c r="EG44" i="67"/>
  <c r="FQ44" i="67"/>
  <c r="FI44" i="67"/>
  <c r="CU44" i="67"/>
  <c r="CN44" i="67"/>
  <c r="DU44" i="67"/>
  <c r="DM44" i="67"/>
  <c r="DE44" i="67"/>
  <c r="DZ44" i="67"/>
  <c r="EZ44" i="67"/>
  <c r="ER44" i="67"/>
  <c r="EJ44" i="67"/>
  <c r="FL44" i="67"/>
  <c r="GQ44" i="67"/>
  <c r="GI44" i="67"/>
  <c r="GA44" i="67"/>
  <c r="GZ44" i="67"/>
  <c r="HT44" i="67"/>
  <c r="HL44" i="67"/>
  <c r="HX44" i="67"/>
  <c r="GL44" i="67"/>
  <c r="GD44" i="67"/>
  <c r="HA44" i="67"/>
  <c r="HU44" i="67"/>
  <c r="HM44" i="67"/>
  <c r="HW44" i="67"/>
  <c r="IE44" i="67"/>
  <c r="IX44" i="67"/>
  <c r="IS44" i="67"/>
  <c r="IJ44" i="67"/>
  <c r="JO44" i="67"/>
  <c r="JG44" i="67"/>
  <c r="IP44" i="67"/>
  <c r="II44" i="67"/>
  <c r="JN44" i="67"/>
  <c r="JF44" i="67"/>
  <c r="LI44" i="67"/>
  <c r="LA44" i="67"/>
  <c r="KS44" i="67"/>
  <c r="KK44" i="67"/>
  <c r="KA44" i="67"/>
  <c r="LH44" i="67"/>
  <c r="KZ44" i="67"/>
  <c r="KR44" i="67"/>
  <c r="KI44" i="67"/>
  <c r="JZ44" i="67"/>
  <c r="LO44" i="67"/>
  <c r="LT44" i="67"/>
  <c r="LY44" i="67"/>
  <c r="LP44" i="67"/>
  <c r="MF44" i="67"/>
  <c r="LX44" i="67"/>
  <c r="MV44" i="67"/>
  <c r="MN44" i="67"/>
  <c r="NG44" i="67"/>
  <c r="MW44" i="67"/>
  <c r="MO44" i="67"/>
  <c r="ND44" i="67"/>
  <c r="BA44" i="67"/>
  <c r="AS44" i="67"/>
  <c r="AK44" i="67"/>
  <c r="AC44" i="67"/>
  <c r="U44" i="67"/>
  <c r="M44" i="67"/>
  <c r="CB44" i="67"/>
  <c r="BT44" i="67"/>
  <c r="BL44" i="67"/>
  <c r="BB44" i="67"/>
  <c r="AT44" i="67"/>
  <c r="AL44" i="67"/>
  <c r="AD44" i="67"/>
  <c r="V44" i="67"/>
  <c r="N44" i="67"/>
  <c r="CC44" i="67"/>
  <c r="BU44" i="67"/>
  <c r="BM44" i="67"/>
  <c r="CX44" i="67"/>
  <c r="CQ44" i="67"/>
  <c r="CI44" i="67"/>
  <c r="DP44" i="67"/>
  <c r="DH44" i="67"/>
  <c r="EA44" i="67"/>
  <c r="FA44" i="67"/>
  <c r="ES44" i="67"/>
  <c r="EK44" i="67"/>
  <c r="FF44" i="67"/>
  <c r="FM44" i="67"/>
  <c r="CH44" i="67"/>
  <c r="CR44" i="67"/>
  <c r="CJ44" i="67"/>
  <c r="DQ44" i="67"/>
  <c r="DI44" i="67"/>
  <c r="DA44" i="67"/>
  <c r="FD44" i="67"/>
  <c r="EV44" i="67"/>
  <c r="EN44" i="67"/>
  <c r="EF44" i="67"/>
  <c r="FP44" i="67"/>
  <c r="FH44" i="67"/>
  <c r="GM44" i="67"/>
  <c r="GE44" i="67"/>
  <c r="GT44" i="67"/>
  <c r="GV44" i="67"/>
  <c r="HP44" i="67"/>
  <c r="HH44" i="67"/>
  <c r="GP44" i="67"/>
  <c r="GH44" i="67"/>
  <c r="FZ44" i="67"/>
  <c r="GW44" i="67"/>
  <c r="HQ44" i="67"/>
  <c r="HI44" i="67"/>
  <c r="HZ44" i="67"/>
  <c r="IA44" i="67"/>
  <c r="IO44" i="67"/>
  <c r="JS44" i="67"/>
  <c r="JK44" i="67"/>
  <c r="JC44" i="67"/>
  <c r="IT44" i="67"/>
  <c r="IM44" i="67"/>
  <c r="JR44" i="67"/>
  <c r="JJ44" i="67"/>
  <c r="JA44" i="67"/>
  <c r="LE44" i="67"/>
  <c r="KW44" i="67"/>
  <c r="KO44" i="67"/>
  <c r="KF44" i="67"/>
  <c r="JV44" i="67"/>
  <c r="LD44" i="67"/>
  <c r="KV44" i="67"/>
  <c r="KE44" i="67"/>
  <c r="LN44" i="67"/>
  <c r="MC44" i="67"/>
  <c r="LU44" i="67"/>
  <c r="MB44" i="67"/>
  <c r="MZ44" i="67"/>
  <c r="MR44" i="67"/>
  <c r="MJ44" i="67"/>
  <c r="NA44" i="67"/>
  <c r="MS44" i="67"/>
  <c r="MK44" i="67"/>
  <c r="NF44" i="67"/>
  <c r="H44" i="67"/>
  <c r="H101" i="67"/>
  <c r="AX101" i="67"/>
  <c r="AP101" i="67"/>
  <c r="AH101" i="67"/>
  <c r="Z101" i="67"/>
  <c r="R101" i="67"/>
  <c r="BE101" i="67"/>
  <c r="BY101" i="67"/>
  <c r="BQ101" i="67"/>
  <c r="BI101" i="67"/>
  <c r="BA101" i="67"/>
  <c r="AS101" i="67"/>
  <c r="AK101" i="67"/>
  <c r="AC101" i="67"/>
  <c r="U101" i="67"/>
  <c r="M101" i="67"/>
  <c r="CB101" i="67"/>
  <c r="BT101" i="67"/>
  <c r="BL101" i="67"/>
  <c r="CH101" i="67"/>
  <c r="CR101" i="67"/>
  <c r="CJ101" i="67"/>
  <c r="DR101" i="67"/>
  <c r="DJ101" i="67"/>
  <c r="DB101" i="67"/>
  <c r="FD101" i="67"/>
  <c r="EV101" i="67"/>
  <c r="EN101" i="67"/>
  <c r="EF101" i="67"/>
  <c r="FO101" i="67"/>
  <c r="FG101" i="67"/>
  <c r="CS101" i="67"/>
  <c r="CK101" i="67"/>
  <c r="DQ101" i="67"/>
  <c r="DI101" i="67"/>
  <c r="DA101" i="67"/>
  <c r="FC101" i="67"/>
  <c r="EU101" i="67"/>
  <c r="EM101" i="67"/>
  <c r="EE101" i="67"/>
  <c r="FP101" i="67"/>
  <c r="FH101" i="67"/>
  <c r="GK101" i="67"/>
  <c r="GC101" i="67"/>
  <c r="HA101" i="67"/>
  <c r="HU101" i="67"/>
  <c r="HM101" i="67"/>
  <c r="IB101" i="67"/>
  <c r="GP101" i="67"/>
  <c r="GH101" i="67"/>
  <c r="FZ101" i="67"/>
  <c r="GX101" i="67"/>
  <c r="HR101" i="67"/>
  <c r="HJ101" i="67"/>
  <c r="HZ101" i="67"/>
  <c r="HY101" i="67"/>
  <c r="IV101" i="67"/>
  <c r="IN101" i="67"/>
  <c r="IZ101" i="67"/>
  <c r="JM101" i="67"/>
  <c r="JE101" i="67"/>
  <c r="IQ101" i="67"/>
  <c r="IH101" i="67"/>
  <c r="JL101" i="67"/>
  <c r="JD101" i="67"/>
  <c r="LE101" i="67"/>
  <c r="KW101" i="67"/>
  <c r="KO101" i="67"/>
  <c r="KF101" i="67"/>
  <c r="JV101" i="67"/>
  <c r="LD101" i="67"/>
  <c r="KV101" i="67"/>
  <c r="KE101" i="67"/>
  <c r="LQ101" i="67"/>
  <c r="LY101" i="67"/>
  <c r="LR101" i="67"/>
  <c r="MB101" i="67"/>
  <c r="MW101" i="67"/>
  <c r="MO101" i="67"/>
  <c r="MH101" i="67"/>
  <c r="MV101" i="67"/>
  <c r="MN101" i="67"/>
  <c r="NH101" i="67"/>
  <c r="NE101" i="67"/>
  <c r="AZ101" i="67"/>
  <c r="AR101" i="67"/>
  <c r="AJ101" i="67"/>
  <c r="AB101" i="67"/>
  <c r="T101" i="67"/>
  <c r="L101" i="67"/>
  <c r="CA101" i="67"/>
  <c r="BS101" i="67"/>
  <c r="BK101" i="67"/>
  <c r="BC101" i="67"/>
  <c r="AU101" i="67"/>
  <c r="AM101" i="67"/>
  <c r="AE101" i="67"/>
  <c r="W101" i="67"/>
  <c r="O101" i="67"/>
  <c r="CD101" i="67"/>
  <c r="BV101" i="67"/>
  <c r="BN101" i="67"/>
  <c r="BF101" i="67"/>
  <c r="CL101" i="67"/>
  <c r="DT101" i="67"/>
  <c r="DL101" i="67"/>
  <c r="DD101" i="67"/>
  <c r="DY101" i="67"/>
  <c r="EX101" i="67"/>
  <c r="EP101" i="67"/>
  <c r="EH101" i="67"/>
  <c r="FQ101" i="67"/>
  <c r="FI101" i="67"/>
  <c r="CT101" i="67"/>
  <c r="CM101" i="67"/>
  <c r="DS101" i="67"/>
  <c r="DK101" i="67"/>
  <c r="DC101" i="67"/>
  <c r="EC101" i="67"/>
  <c r="EW101" i="67"/>
  <c r="EO101" i="67"/>
  <c r="EG101" i="67"/>
  <c r="FR101" i="67"/>
  <c r="FJ101" i="67"/>
  <c r="GM101" i="67"/>
  <c r="GE101" i="67"/>
  <c r="HC101" i="67"/>
  <c r="GU101" i="67"/>
  <c r="HO101" i="67"/>
  <c r="HG101" i="67"/>
  <c r="GR101" i="67"/>
  <c r="GJ101" i="67"/>
  <c r="GB101" i="67"/>
  <c r="GZ101" i="67"/>
  <c r="HT101" i="67"/>
  <c r="HL101" i="67"/>
  <c r="ID101" i="67"/>
  <c r="IA101" i="67"/>
  <c r="IP101" i="67"/>
  <c r="II101" i="67"/>
  <c r="JO101" i="67"/>
  <c r="JG101" i="67"/>
  <c r="IX101" i="67"/>
  <c r="IS101" i="67"/>
  <c r="IJ101" i="67"/>
  <c r="JN101" i="67"/>
  <c r="JF101" i="67"/>
  <c r="LG101" i="67"/>
  <c r="KY101" i="67"/>
  <c r="KQ101" i="67"/>
  <c r="KH101" i="67"/>
  <c r="JY101" i="67"/>
  <c r="LF101" i="67"/>
  <c r="KX101" i="67"/>
  <c r="KP101" i="67"/>
  <c r="KG101" i="67"/>
  <c r="JX101" i="67"/>
  <c r="MA101" i="67"/>
  <c r="LN101" i="67"/>
  <c r="MD101" i="67"/>
  <c r="LV101" i="67"/>
  <c r="MY101" i="67"/>
  <c r="MQ101" i="67"/>
  <c r="MI101" i="67"/>
  <c r="MX101" i="67"/>
  <c r="MP101" i="67"/>
  <c r="ND101" i="67"/>
  <c r="NG101" i="67"/>
  <c r="BB101" i="67"/>
  <c r="AT101" i="67"/>
  <c r="AL101" i="67"/>
  <c r="AD101" i="67"/>
  <c r="V101" i="67"/>
  <c r="N101" i="67"/>
  <c r="CC101" i="67"/>
  <c r="BU101" i="67"/>
  <c r="BM101" i="67"/>
  <c r="I101" i="67"/>
  <c r="AW101" i="67"/>
  <c r="AO101" i="67"/>
  <c r="AG101" i="67"/>
  <c r="Y101" i="67"/>
  <c r="Q101" i="67"/>
  <c r="CF101" i="67"/>
  <c r="BX101" i="67"/>
  <c r="BP101" i="67"/>
  <c r="BH101" i="67"/>
  <c r="CU101" i="67"/>
  <c r="CN101" i="67"/>
  <c r="DN101" i="67"/>
  <c r="DF101" i="67"/>
  <c r="EA101" i="67"/>
  <c r="EZ101" i="67"/>
  <c r="ER101" i="67"/>
  <c r="EJ101" i="67"/>
  <c r="FS101" i="67"/>
  <c r="FK101" i="67"/>
  <c r="CV101" i="67"/>
  <c r="CO101" i="67"/>
  <c r="DU101" i="67"/>
  <c r="DM101" i="67"/>
  <c r="DE101" i="67"/>
  <c r="DX101" i="67"/>
  <c r="EY101" i="67"/>
  <c r="EQ101" i="67"/>
  <c r="EI101" i="67"/>
  <c r="FL101" i="67"/>
  <c r="GO101" i="67"/>
  <c r="GG101" i="67"/>
  <c r="FY101" i="67"/>
  <c r="GW101" i="67"/>
  <c r="HQ101" i="67"/>
  <c r="HI101" i="67"/>
  <c r="FX101" i="67"/>
  <c r="GL101" i="67"/>
  <c r="GD101" i="67"/>
  <c r="HB101" i="67"/>
  <c r="HF101" i="67"/>
  <c r="HN101" i="67"/>
  <c r="HW101" i="67"/>
  <c r="IC101" i="67"/>
  <c r="IW101" i="67"/>
  <c r="IR101" i="67"/>
  <c r="IK101" i="67"/>
  <c r="JQ101" i="67"/>
  <c r="JI101" i="67"/>
  <c r="JU101" i="67"/>
  <c r="IU101" i="67"/>
  <c r="IL101" i="67"/>
  <c r="JP101" i="67"/>
  <c r="JH101" i="67"/>
  <c r="LI101" i="67"/>
  <c r="LA101" i="67"/>
  <c r="KS101" i="67"/>
  <c r="KK101" i="67"/>
  <c r="KA101" i="67"/>
  <c r="LH101" i="67"/>
  <c r="KZ101" i="67"/>
  <c r="KR101" i="67"/>
  <c r="KI101" i="67"/>
  <c r="JZ101" i="67"/>
  <c r="MC101" i="67"/>
  <c r="LU101" i="67"/>
  <c r="MF101" i="67"/>
  <c r="LX101" i="67"/>
  <c r="NA101" i="67"/>
  <c r="MS101" i="67"/>
  <c r="MK101" i="67"/>
  <c r="MZ101" i="67"/>
  <c r="MR101" i="67"/>
  <c r="MJ101" i="67"/>
  <c r="NI101" i="67"/>
  <c r="J101" i="67"/>
  <c r="AV101" i="67"/>
  <c r="AN101" i="67"/>
  <c r="AF101" i="67"/>
  <c r="X101" i="67"/>
  <c r="P101" i="67"/>
  <c r="CE101" i="67"/>
  <c r="BW101" i="67"/>
  <c r="BO101" i="67"/>
  <c r="BG101" i="67"/>
  <c r="AY101" i="67"/>
  <c r="AQ101" i="67"/>
  <c r="AI101" i="67"/>
  <c r="AA101" i="67"/>
  <c r="S101" i="67"/>
  <c r="K101" i="67"/>
  <c r="BZ101" i="67"/>
  <c r="BR101" i="67"/>
  <c r="BJ101" i="67"/>
  <c r="CW101" i="67"/>
  <c r="CP101" i="67"/>
  <c r="CZ101" i="67"/>
  <c r="DP101" i="67"/>
  <c r="DH101" i="67"/>
  <c r="DW101" i="67"/>
  <c r="FB101" i="67"/>
  <c r="ET101" i="67"/>
  <c r="EL101" i="67"/>
  <c r="ED101" i="67"/>
  <c r="FM101" i="67"/>
  <c r="CX101" i="67"/>
  <c r="CQ101" i="67"/>
  <c r="CI101" i="67"/>
  <c r="DO101" i="67"/>
  <c r="DG101" i="67"/>
  <c r="DZ101" i="67"/>
  <c r="FA101" i="67"/>
  <c r="ES101" i="67"/>
  <c r="EK101" i="67"/>
  <c r="FF101" i="67"/>
  <c r="FN101" i="67"/>
  <c r="GQ101" i="67"/>
  <c r="GI101" i="67"/>
  <c r="GA101" i="67"/>
  <c r="GY101" i="67"/>
  <c r="HS101" i="67"/>
  <c r="HK101" i="67"/>
  <c r="HX101" i="67"/>
  <c r="GN101" i="67"/>
  <c r="GF101" i="67"/>
  <c r="GT101" i="67"/>
  <c r="GV101" i="67"/>
  <c r="HP101" i="67"/>
  <c r="HH101" i="67"/>
  <c r="IE101" i="67"/>
  <c r="IG101" i="67"/>
  <c r="IT101" i="67"/>
  <c r="IM101" i="67"/>
  <c r="JS101" i="67"/>
  <c r="JK101" i="67"/>
  <c r="JC101" i="67"/>
  <c r="IO101" i="67"/>
  <c r="JR101" i="67"/>
  <c r="JJ101" i="67"/>
  <c r="JA101" i="67"/>
  <c r="LC101" i="67"/>
  <c r="KU101" i="67"/>
  <c r="KM101" i="67"/>
  <c r="KD101" i="67"/>
  <c r="LJ101" i="67"/>
  <c r="LB101" i="67"/>
  <c r="KT101" i="67"/>
  <c r="KL101" i="67"/>
  <c r="KB101" i="67"/>
  <c r="LO101" i="67"/>
  <c r="ME101" i="67"/>
  <c r="LW101" i="67"/>
  <c r="LP101" i="67"/>
  <c r="LT101" i="67"/>
  <c r="LZ101" i="67"/>
  <c r="MU101" i="67"/>
  <c r="MM101" i="67"/>
  <c r="NB101" i="67"/>
  <c r="MT101" i="67"/>
  <c r="ML101" i="67"/>
  <c r="NF101" i="67"/>
  <c r="NK110" i="67"/>
  <c r="CY17" i="67"/>
  <c r="CG19" i="67"/>
  <c r="HV19" i="67"/>
  <c r="HE19" i="67"/>
  <c r="LM19" i="67"/>
  <c r="FE21" i="67"/>
  <c r="EB21" i="67"/>
  <c r="JT21" i="67"/>
  <c r="MG21" i="67"/>
  <c r="CG23" i="67"/>
  <c r="HV23" i="67"/>
  <c r="HE23" i="67"/>
  <c r="LM23" i="67"/>
  <c r="FE25" i="67"/>
  <c r="EB25" i="67"/>
  <c r="JT25" i="67"/>
  <c r="MG25" i="67"/>
  <c r="FE27" i="67"/>
  <c r="EB27" i="67"/>
  <c r="JT27" i="67"/>
  <c r="MG27" i="67"/>
  <c r="DV29" i="67"/>
  <c r="IY29" i="67"/>
  <c r="CY29" i="67"/>
  <c r="IF29" i="67"/>
  <c r="NC29" i="67"/>
  <c r="LS29" i="67"/>
  <c r="BD31" i="67"/>
  <c r="GS31" i="67"/>
  <c r="FW31" i="67"/>
  <c r="CY18" i="67"/>
  <c r="IF18" i="67"/>
  <c r="LM18" i="67"/>
  <c r="NC18" i="67"/>
  <c r="FW20" i="67"/>
  <c r="CG20" i="67"/>
  <c r="HV20" i="67"/>
  <c r="MG20" i="67"/>
  <c r="FW22" i="67"/>
  <c r="CG22" i="67"/>
  <c r="HV22" i="67"/>
  <c r="MG22" i="67"/>
  <c r="BD24" i="67"/>
  <c r="LS24" i="67"/>
  <c r="CY24" i="67"/>
  <c r="IF24" i="67"/>
  <c r="FE24" i="67"/>
  <c r="LM24" i="67"/>
  <c r="HE26" i="67"/>
  <c r="DV26" i="67"/>
  <c r="IY26" i="67"/>
  <c r="EB28" i="67"/>
  <c r="BD28" i="67"/>
  <c r="GS28" i="67"/>
  <c r="LS28" i="67"/>
  <c r="JT28" i="67"/>
  <c r="EB30" i="67"/>
  <c r="BD30" i="67"/>
  <c r="GS30" i="67"/>
  <c r="JT30" i="67"/>
  <c r="EB32" i="67"/>
  <c r="BD32" i="67"/>
  <c r="GS32" i="67"/>
  <c r="LS32" i="67"/>
  <c r="JT32" i="67"/>
  <c r="DV164" i="67"/>
  <c r="BA146" i="67"/>
  <c r="AO146" i="67"/>
  <c r="AK146" i="67"/>
  <c r="AG146" i="67"/>
  <c r="Q146" i="67"/>
  <c r="CF146" i="67"/>
  <c r="BX146" i="67"/>
  <c r="BP146" i="67"/>
  <c r="BH146" i="67"/>
  <c r="BB146" i="67"/>
  <c r="AT146" i="67"/>
  <c r="AL146" i="67"/>
  <c r="AD146" i="67"/>
  <c r="V146" i="67"/>
  <c r="N146" i="67"/>
  <c r="CC146" i="67"/>
  <c r="BU146" i="67"/>
  <c r="BM146" i="67"/>
  <c r="CX146" i="67"/>
  <c r="CQ146" i="67"/>
  <c r="CI146" i="67"/>
  <c r="DP146" i="67"/>
  <c r="DH146" i="67"/>
  <c r="EA146" i="67"/>
  <c r="FF146" i="67"/>
  <c r="FM146" i="67"/>
  <c r="CH146" i="67"/>
  <c r="CU146" i="67"/>
  <c r="CN146" i="67"/>
  <c r="DQ146" i="67"/>
  <c r="DI146" i="67"/>
  <c r="DA146" i="67"/>
  <c r="DZ146" i="67"/>
  <c r="EZ146" i="67"/>
  <c r="ER146" i="67"/>
  <c r="FP146" i="67"/>
  <c r="FH146" i="67"/>
  <c r="GM146" i="67"/>
  <c r="GE146" i="67"/>
  <c r="GT146" i="67"/>
  <c r="GV146" i="67"/>
  <c r="HP146" i="67"/>
  <c r="HH146" i="67"/>
  <c r="IG146" i="67"/>
  <c r="GL146" i="67"/>
  <c r="GD146" i="67"/>
  <c r="GW146" i="67"/>
  <c r="HQ146" i="67"/>
  <c r="HI146" i="67"/>
  <c r="IE146" i="67"/>
  <c r="IX146" i="67"/>
  <c r="IS146" i="67"/>
  <c r="IJ146" i="67"/>
  <c r="JO146" i="67"/>
  <c r="JG146" i="67"/>
  <c r="IT146" i="67"/>
  <c r="IM146" i="67"/>
  <c r="JN146" i="67"/>
  <c r="JF146" i="67"/>
  <c r="LE146" i="67"/>
  <c r="KW146" i="67"/>
  <c r="KO146" i="67"/>
  <c r="KF146" i="67"/>
  <c r="LJ146" i="67"/>
  <c r="LB146" i="67"/>
  <c r="KT146" i="67"/>
  <c r="KL146" i="67"/>
  <c r="KB146" i="67"/>
  <c r="LN146" i="67"/>
  <c r="LO146" i="67"/>
  <c r="BC146" i="67"/>
  <c r="AU146" i="67"/>
  <c r="AI146" i="67"/>
  <c r="J146" i="67"/>
  <c r="AW146" i="67"/>
  <c r="AS146" i="67"/>
  <c r="AC146" i="67"/>
  <c r="Y146" i="67"/>
  <c r="U146" i="67"/>
  <c r="M146" i="67"/>
  <c r="CB146" i="67"/>
  <c r="BT146" i="67"/>
  <c r="BL146" i="67"/>
  <c r="AX146" i="67"/>
  <c r="AP146" i="67"/>
  <c r="AH146" i="67"/>
  <c r="Z146" i="67"/>
  <c r="R146" i="67"/>
  <c r="BE146" i="67"/>
  <c r="BY146" i="67"/>
  <c r="BQ146" i="67"/>
  <c r="BI146" i="67"/>
  <c r="CT146" i="67"/>
  <c r="CM146" i="67"/>
  <c r="DT146" i="67"/>
  <c r="DL146" i="67"/>
  <c r="DD146" i="67"/>
  <c r="EC146" i="67"/>
  <c r="FA146" i="67"/>
  <c r="EW146" i="67"/>
  <c r="ES146" i="67"/>
  <c r="EO146" i="67"/>
  <c r="EK146" i="67"/>
  <c r="EG146" i="67"/>
  <c r="FQ146" i="67"/>
  <c r="FI146" i="67"/>
  <c r="CR146" i="67"/>
  <c r="CJ146" i="67"/>
  <c r="DU146" i="67"/>
  <c r="DM146" i="67"/>
  <c r="DE146" i="67"/>
  <c r="FD146" i="67"/>
  <c r="EV146" i="67"/>
  <c r="EN146" i="67"/>
  <c r="EJ146" i="67"/>
  <c r="EF146" i="67"/>
  <c r="FL146" i="67"/>
  <c r="GQ146" i="67"/>
  <c r="GI146" i="67"/>
  <c r="GA146" i="67"/>
  <c r="GZ146" i="67"/>
  <c r="HT146" i="67"/>
  <c r="HL146" i="67"/>
  <c r="IB146" i="67"/>
  <c r="GP146" i="67"/>
  <c r="GH146" i="67"/>
  <c r="FZ146" i="67"/>
  <c r="HA146" i="67"/>
  <c r="HU146" i="67"/>
  <c r="HM146" i="67"/>
  <c r="ID146" i="67"/>
  <c r="IA146" i="67"/>
  <c r="IO146" i="67"/>
  <c r="JS146" i="67"/>
  <c r="JK146" i="67"/>
  <c r="JC146" i="67"/>
  <c r="IP146" i="67"/>
  <c r="II146" i="67"/>
  <c r="JR146" i="67"/>
  <c r="JJ146" i="67"/>
  <c r="JA146" i="67"/>
  <c r="LI146" i="67"/>
  <c r="LA146" i="67"/>
  <c r="KS146" i="67"/>
  <c r="KK146" i="67"/>
  <c r="KA146" i="67"/>
  <c r="LF146" i="67"/>
  <c r="KX146" i="67"/>
  <c r="KP146" i="67"/>
  <c r="KG146" i="67"/>
  <c r="LT146" i="67"/>
  <c r="MC146" i="67"/>
  <c r="LU146" i="67"/>
  <c r="LP146" i="67"/>
  <c r="MF146" i="67"/>
  <c r="LX146" i="67"/>
  <c r="MZ146" i="67"/>
  <c r="MR146" i="67"/>
  <c r="MN146" i="67"/>
  <c r="NG146" i="67"/>
  <c r="NA146" i="67"/>
  <c r="MS146" i="67"/>
  <c r="MK146" i="67"/>
  <c r="ND146" i="67"/>
  <c r="AY146" i="67"/>
  <c r="AQ146" i="67"/>
  <c r="O146" i="67"/>
  <c r="BZ146" i="67"/>
  <c r="BR146" i="67"/>
  <c r="BJ146" i="67"/>
  <c r="AZ146" i="67"/>
  <c r="AV146" i="67"/>
  <c r="AR146" i="67"/>
  <c r="AN146" i="67"/>
  <c r="AJ146" i="67"/>
  <c r="AF146" i="67"/>
  <c r="P146" i="67"/>
  <c r="L146" i="67"/>
  <c r="CA146" i="67"/>
  <c r="BS146" i="67"/>
  <c r="BK146" i="67"/>
  <c r="CS146" i="67"/>
  <c r="CK146" i="67"/>
  <c r="DN146" i="67"/>
  <c r="DF146" i="67"/>
  <c r="DY146" i="67"/>
  <c r="FC146" i="67"/>
  <c r="EU146" i="67"/>
  <c r="EM146" i="67"/>
  <c r="EE146" i="67"/>
  <c r="FS146" i="67"/>
  <c r="FK146" i="67"/>
  <c r="CW146" i="67"/>
  <c r="CP146" i="67"/>
  <c r="DO146" i="67"/>
  <c r="DG146" i="67"/>
  <c r="DX146" i="67"/>
  <c r="EX146" i="67"/>
  <c r="EP146" i="67"/>
  <c r="FR146" i="67"/>
  <c r="FJ146" i="67"/>
  <c r="GK146" i="67"/>
  <c r="GC146" i="67"/>
  <c r="GX146" i="67"/>
  <c r="HR146" i="67"/>
  <c r="HJ146" i="67"/>
  <c r="HX146" i="67"/>
  <c r="GN146" i="67"/>
  <c r="GF146" i="67"/>
  <c r="HC146" i="67"/>
  <c r="GU146" i="67"/>
  <c r="HO146" i="67"/>
  <c r="HG146" i="67"/>
  <c r="HZ146" i="67"/>
  <c r="IC146" i="67"/>
  <c r="IQ146" i="67"/>
  <c r="IH146" i="67"/>
  <c r="JM146" i="67"/>
  <c r="JE146" i="67"/>
  <c r="IW146" i="67"/>
  <c r="IR146" i="67"/>
  <c r="IK146" i="67"/>
  <c r="JP146" i="67"/>
  <c r="JL146" i="67"/>
  <c r="JH146" i="67"/>
  <c r="JD146" i="67"/>
  <c r="LC146" i="67"/>
  <c r="KU146" i="67"/>
  <c r="KM146" i="67"/>
  <c r="KD146" i="67"/>
  <c r="JV146" i="67"/>
  <c r="LH146" i="67"/>
  <c r="KZ146" i="67"/>
  <c r="LY146" i="67"/>
  <c r="JX146" i="67"/>
  <c r="MB146" i="67"/>
  <c r="MV146" i="67"/>
  <c r="MJ146" i="67"/>
  <c r="MW146" i="67"/>
  <c r="MO146" i="67"/>
  <c r="NF146" i="67"/>
  <c r="AM146" i="67"/>
  <c r="AE146" i="67"/>
  <c r="AA146" i="67"/>
  <c r="W146" i="67"/>
  <c r="S146" i="67"/>
  <c r="K146" i="67"/>
  <c r="CD146" i="67"/>
  <c r="BV146" i="67"/>
  <c r="BN146" i="67"/>
  <c r="BF146" i="67"/>
  <c r="I146" i="67"/>
  <c r="AB146" i="67"/>
  <c r="X146" i="67"/>
  <c r="T146" i="67"/>
  <c r="CE146" i="67"/>
  <c r="BW146" i="67"/>
  <c r="BO146" i="67"/>
  <c r="BG146" i="67"/>
  <c r="CV146" i="67"/>
  <c r="CO146" i="67"/>
  <c r="DR146" i="67"/>
  <c r="DJ146" i="67"/>
  <c r="DB146" i="67"/>
  <c r="EY146" i="67"/>
  <c r="EQ146" i="67"/>
  <c r="EI146" i="67"/>
  <c r="FO146" i="67"/>
  <c r="FG146" i="67"/>
  <c r="CL146" i="67"/>
  <c r="CZ146" i="67"/>
  <c r="DS146" i="67"/>
  <c r="DK146" i="67"/>
  <c r="DC146" i="67"/>
  <c r="DW146" i="67"/>
  <c r="FB146" i="67"/>
  <c r="ET146" i="67"/>
  <c r="EL146" i="67"/>
  <c r="EH146" i="67"/>
  <c r="ED146" i="67"/>
  <c r="FN146" i="67"/>
  <c r="FX146" i="67"/>
  <c r="GO146" i="67"/>
  <c r="GG146" i="67"/>
  <c r="FY146" i="67"/>
  <c r="HB146" i="67"/>
  <c r="HF146" i="67"/>
  <c r="HN146" i="67"/>
  <c r="HW146" i="67"/>
  <c r="GR146" i="67"/>
  <c r="GJ146" i="67"/>
  <c r="GB146" i="67"/>
  <c r="GY146" i="67"/>
  <c r="HS146" i="67"/>
  <c r="HK146" i="67"/>
  <c r="HY146" i="67"/>
  <c r="IU146" i="67"/>
  <c r="IL146" i="67"/>
  <c r="JQ146" i="67"/>
  <c r="JI146" i="67"/>
  <c r="IV146" i="67"/>
  <c r="IN146" i="67"/>
  <c r="IZ146" i="67"/>
  <c r="JU146" i="67"/>
  <c r="LG146" i="67"/>
  <c r="KY146" i="67"/>
  <c r="KQ146" i="67"/>
  <c r="KH146" i="67"/>
  <c r="LD146" i="67"/>
  <c r="KR146" i="67"/>
  <c r="KI146" i="67"/>
  <c r="JY146" i="67"/>
  <c r="MA146" i="67"/>
  <c r="LZ146" i="67"/>
  <c r="MH146" i="67"/>
  <c r="MX146" i="67"/>
  <c r="MP146" i="67"/>
  <c r="NI146" i="67"/>
  <c r="MU146" i="67"/>
  <c r="MI146" i="67"/>
  <c r="NH146" i="67"/>
  <c r="KV146" i="67"/>
  <c r="KE146" i="67"/>
  <c r="LQ146" i="67"/>
  <c r="ME146" i="67"/>
  <c r="LW146" i="67"/>
  <c r="JZ146" i="67"/>
  <c r="LR146" i="67"/>
  <c r="MD146" i="67"/>
  <c r="LV146" i="67"/>
  <c r="NB146" i="67"/>
  <c r="MT146" i="67"/>
  <c r="ML146" i="67"/>
  <c r="NE146" i="67"/>
  <c r="MY146" i="67"/>
  <c r="MQ146" i="67"/>
  <c r="MM146" i="67"/>
  <c r="H146" i="67"/>
  <c r="J140" i="67"/>
  <c r="AS140" i="67"/>
  <c r="Y140" i="67"/>
  <c r="U140" i="67"/>
  <c r="Q140" i="67"/>
  <c r="M140" i="67"/>
  <c r="CF140" i="67"/>
  <c r="CB140" i="67"/>
  <c r="BX140" i="67"/>
  <c r="BT140" i="67"/>
  <c r="BP140" i="67"/>
  <c r="BL140" i="67"/>
  <c r="BH140" i="67"/>
  <c r="AX140" i="67"/>
  <c r="AP140" i="67"/>
  <c r="AH140" i="67"/>
  <c r="AD140" i="67"/>
  <c r="V140" i="67"/>
  <c r="R140" i="67"/>
  <c r="BE140" i="67"/>
  <c r="CX140" i="67"/>
  <c r="CT140" i="67"/>
  <c r="CQ140" i="67"/>
  <c r="CM140" i="67"/>
  <c r="CI140" i="67"/>
  <c r="FA140" i="67"/>
  <c r="EW140" i="67"/>
  <c r="ES140" i="67"/>
  <c r="EO140" i="67"/>
  <c r="EK140" i="67"/>
  <c r="EG140" i="67"/>
  <c r="FF140" i="67"/>
  <c r="FQ140" i="67"/>
  <c r="FM140" i="67"/>
  <c r="FI140" i="67"/>
  <c r="CH140" i="67"/>
  <c r="CU140" i="67"/>
  <c r="CR140" i="67"/>
  <c r="CN140" i="67"/>
  <c r="CJ140" i="67"/>
  <c r="DU140" i="67"/>
  <c r="DQ140" i="67"/>
  <c r="DM140" i="67"/>
  <c r="DI140" i="67"/>
  <c r="DE140" i="67"/>
  <c r="DA140" i="67"/>
  <c r="DZ140" i="67"/>
  <c r="FD140" i="67"/>
  <c r="EZ140" i="67"/>
  <c r="EV140" i="67"/>
  <c r="ER140" i="67"/>
  <c r="EN140" i="67"/>
  <c r="EF140" i="67"/>
  <c r="GQ140" i="67"/>
  <c r="GM140" i="67"/>
  <c r="GI140" i="67"/>
  <c r="GE140" i="67"/>
  <c r="GA140" i="67"/>
  <c r="GT140" i="67"/>
  <c r="HT140" i="67"/>
  <c r="HP140" i="67"/>
  <c r="HL140" i="67"/>
  <c r="HH140" i="67"/>
  <c r="IG140" i="67"/>
  <c r="HA140" i="67"/>
  <c r="GW140" i="67"/>
  <c r="HU140" i="67"/>
  <c r="HQ140" i="67"/>
  <c r="HM140" i="67"/>
  <c r="HI140" i="67"/>
  <c r="IE140" i="67"/>
  <c r="IA140" i="67"/>
  <c r="IJ140" i="67"/>
  <c r="IT140" i="67"/>
  <c r="IP140" i="67"/>
  <c r="JR140" i="67"/>
  <c r="JJ140" i="67"/>
  <c r="JA140" i="67"/>
  <c r="LJ140" i="67"/>
  <c r="LF140" i="67"/>
  <c r="LB140" i="67"/>
  <c r="KX140" i="67"/>
  <c r="KT140" i="67"/>
  <c r="KP140" i="67"/>
  <c r="BC140" i="67"/>
  <c r="AU140" i="67"/>
  <c r="AI140" i="67"/>
  <c r="BA140" i="67"/>
  <c r="AW140" i="67"/>
  <c r="AO140" i="67"/>
  <c r="AK140" i="67"/>
  <c r="AG140" i="67"/>
  <c r="AC140" i="67"/>
  <c r="BB140" i="67"/>
  <c r="AT140" i="67"/>
  <c r="AL140" i="67"/>
  <c r="Z140" i="67"/>
  <c r="N140" i="67"/>
  <c r="CC140" i="67"/>
  <c r="BY140" i="67"/>
  <c r="BU140" i="67"/>
  <c r="BQ140" i="67"/>
  <c r="BM140" i="67"/>
  <c r="BI140" i="67"/>
  <c r="DT140" i="67"/>
  <c r="DP140" i="67"/>
  <c r="DL140" i="67"/>
  <c r="DH140" i="67"/>
  <c r="DD140" i="67"/>
  <c r="EA140" i="67"/>
  <c r="EC140" i="67"/>
  <c r="EJ140" i="67"/>
  <c r="FP140" i="67"/>
  <c r="FL140" i="67"/>
  <c r="FH140" i="67"/>
  <c r="GZ140" i="67"/>
  <c r="GV140" i="67"/>
  <c r="IB140" i="67"/>
  <c r="GP140" i="67"/>
  <c r="GL140" i="67"/>
  <c r="GH140" i="67"/>
  <c r="GD140" i="67"/>
  <c r="FZ140" i="67"/>
  <c r="ID140" i="67"/>
  <c r="IX140" i="67"/>
  <c r="IS140" i="67"/>
  <c r="IO140" i="67"/>
  <c r="JS140" i="67"/>
  <c r="JO140" i="67"/>
  <c r="JK140" i="67"/>
  <c r="JG140" i="67"/>
  <c r="JC140" i="67"/>
  <c r="IM140" i="67"/>
  <c r="II140" i="67"/>
  <c r="JN140" i="67"/>
  <c r="JF140" i="67"/>
  <c r="LI140" i="67"/>
  <c r="LE140" i="67"/>
  <c r="LA140" i="67"/>
  <c r="KW140" i="67"/>
  <c r="KS140" i="67"/>
  <c r="KO140" i="67"/>
  <c r="KK140" i="67"/>
  <c r="KF140" i="67"/>
  <c r="KA140" i="67"/>
  <c r="KL140" i="67"/>
  <c r="KG140" i="67"/>
  <c r="KB140" i="67"/>
  <c r="LN140" i="67"/>
  <c r="LO140" i="67"/>
  <c r="LT140" i="67"/>
  <c r="MC140" i="67"/>
  <c r="LY140" i="67"/>
  <c r="LU140" i="67"/>
  <c r="JX140" i="67"/>
  <c r="LP140" i="67"/>
  <c r="MZ140" i="67"/>
  <c r="MV140" i="67"/>
  <c r="MR140" i="67"/>
  <c r="MN140" i="67"/>
  <c r="MJ140" i="67"/>
  <c r="NG140" i="67"/>
  <c r="NA140" i="67"/>
  <c r="MW140" i="67"/>
  <c r="MS140" i="67"/>
  <c r="MO140" i="67"/>
  <c r="ND140" i="67"/>
  <c r="W140" i="67"/>
  <c r="S140" i="67"/>
  <c r="O140" i="67"/>
  <c r="K140" i="67"/>
  <c r="CD140" i="67"/>
  <c r="BZ140" i="67"/>
  <c r="BV140" i="67"/>
  <c r="BR140" i="67"/>
  <c r="BN140" i="67"/>
  <c r="BJ140" i="67"/>
  <c r="BF140" i="67"/>
  <c r="I140" i="67"/>
  <c r="AZ140" i="67"/>
  <c r="AV140" i="67"/>
  <c r="AR140" i="67"/>
  <c r="AN140" i="67"/>
  <c r="AJ140" i="67"/>
  <c r="AF140" i="67"/>
  <c r="AB140" i="67"/>
  <c r="X140" i="67"/>
  <c r="T140" i="67"/>
  <c r="P140" i="67"/>
  <c r="L140" i="67"/>
  <c r="CE140" i="67"/>
  <c r="CA140" i="67"/>
  <c r="BW140" i="67"/>
  <c r="BS140" i="67"/>
  <c r="BO140" i="67"/>
  <c r="BK140" i="67"/>
  <c r="BG140" i="67"/>
  <c r="DR140" i="67"/>
  <c r="DN140" i="67"/>
  <c r="DJ140" i="67"/>
  <c r="DF140" i="67"/>
  <c r="DB140" i="67"/>
  <c r="DY140" i="67"/>
  <c r="FC140" i="67"/>
  <c r="EU140" i="67"/>
  <c r="EM140" i="67"/>
  <c r="EE140" i="67"/>
  <c r="FS140" i="67"/>
  <c r="FO140" i="67"/>
  <c r="FK140" i="67"/>
  <c r="FG140" i="67"/>
  <c r="CW140" i="67"/>
  <c r="CP140" i="67"/>
  <c r="CL140" i="67"/>
  <c r="CZ140" i="67"/>
  <c r="DS140" i="67"/>
  <c r="DO140" i="67"/>
  <c r="DK140" i="67"/>
  <c r="DG140" i="67"/>
  <c r="DC140" i="67"/>
  <c r="DW140" i="67"/>
  <c r="DX140" i="67"/>
  <c r="FB140" i="67"/>
  <c r="EX140" i="67"/>
  <c r="ET140" i="67"/>
  <c r="EP140" i="67"/>
  <c r="EL140" i="67"/>
  <c r="EH140" i="67"/>
  <c r="ED140" i="67"/>
  <c r="FR140" i="67"/>
  <c r="FN140" i="67"/>
  <c r="FJ140" i="67"/>
  <c r="FX140" i="67"/>
  <c r="GO140" i="67"/>
  <c r="GK140" i="67"/>
  <c r="GG140" i="67"/>
  <c r="GC140" i="67"/>
  <c r="FY140" i="67"/>
  <c r="HB140" i="67"/>
  <c r="GX140" i="67"/>
  <c r="HW140" i="67"/>
  <c r="GR140" i="67"/>
  <c r="GN140" i="67"/>
  <c r="GJ140" i="67"/>
  <c r="GF140" i="67"/>
  <c r="GB140" i="67"/>
  <c r="HC140" i="67"/>
  <c r="GY140" i="67"/>
  <c r="GU140" i="67"/>
  <c r="HS140" i="67"/>
  <c r="HO140" i="67"/>
  <c r="HK140" i="67"/>
  <c r="HG140" i="67"/>
  <c r="IC140" i="67"/>
  <c r="HY140" i="67"/>
  <c r="IL140" i="67"/>
  <c r="IH140" i="67"/>
  <c r="IW140" i="67"/>
  <c r="IV140" i="67"/>
  <c r="IR140" i="67"/>
  <c r="IN140" i="67"/>
  <c r="IZ140" i="67"/>
  <c r="JP140" i="67"/>
  <c r="JL140" i="67"/>
  <c r="JH140" i="67"/>
  <c r="JD140" i="67"/>
  <c r="LH140" i="67"/>
  <c r="LD140" i="67"/>
  <c r="KZ140" i="67"/>
  <c r="KV140" i="67"/>
  <c r="KR140" i="67"/>
  <c r="KI140" i="67"/>
  <c r="KE140" i="67"/>
  <c r="LQ140" i="67"/>
  <c r="JZ140" i="67"/>
  <c r="MH140" i="67"/>
  <c r="ML140" i="67"/>
  <c r="NI140" i="67"/>
  <c r="NE140" i="67"/>
  <c r="MY140" i="67"/>
  <c r="MU140" i="67"/>
  <c r="MQ140" i="67"/>
  <c r="MM140" i="67"/>
  <c r="MI140" i="67"/>
  <c r="NH140" i="67"/>
  <c r="H140" i="67"/>
  <c r="MF140" i="67"/>
  <c r="MB140" i="67"/>
  <c r="LX140" i="67"/>
  <c r="MK140" i="67"/>
  <c r="NF140" i="67"/>
  <c r="AY140" i="67"/>
  <c r="AQ140" i="67"/>
  <c r="AM140" i="67"/>
  <c r="AE140" i="67"/>
  <c r="AA140" i="67"/>
  <c r="CV140" i="67"/>
  <c r="CS140" i="67"/>
  <c r="CO140" i="67"/>
  <c r="CK140" i="67"/>
  <c r="EY140" i="67"/>
  <c r="EQ140" i="67"/>
  <c r="EI140" i="67"/>
  <c r="HF140" i="67"/>
  <c r="HR140" i="67"/>
  <c r="HN140" i="67"/>
  <c r="HJ140" i="67"/>
  <c r="HX140" i="67"/>
  <c r="HZ140" i="67"/>
  <c r="IU140" i="67"/>
  <c r="IQ140" i="67"/>
  <c r="JQ140" i="67"/>
  <c r="JM140" i="67"/>
  <c r="JI140" i="67"/>
  <c r="JE140" i="67"/>
  <c r="IK140" i="67"/>
  <c r="JU140" i="67"/>
  <c r="LG140" i="67"/>
  <c r="LC140" i="67"/>
  <c r="KY140" i="67"/>
  <c r="KU140" i="67"/>
  <c r="KQ140" i="67"/>
  <c r="KM140" i="67"/>
  <c r="KH140" i="67"/>
  <c r="KD140" i="67"/>
  <c r="JV140" i="67"/>
  <c r="JY140" i="67"/>
  <c r="ME140" i="67"/>
  <c r="MA140" i="67"/>
  <c r="LW140" i="67"/>
  <c r="LR140" i="67"/>
  <c r="MD140" i="67"/>
  <c r="LZ140" i="67"/>
  <c r="LV140" i="67"/>
  <c r="NB140" i="67"/>
  <c r="MX140" i="67"/>
  <c r="MT140" i="67"/>
  <c r="MP140" i="67"/>
  <c r="BC134" i="67"/>
  <c r="AI134" i="67"/>
  <c r="AW134" i="67"/>
  <c r="AS134" i="67"/>
  <c r="AO134" i="67"/>
  <c r="AC134" i="67"/>
  <c r="Y134" i="67"/>
  <c r="U134" i="67"/>
  <c r="Q134" i="67"/>
  <c r="M134" i="67"/>
  <c r="CB134" i="67"/>
  <c r="BT134" i="67"/>
  <c r="BL134" i="67"/>
  <c r="BB134" i="67"/>
  <c r="AT134" i="67"/>
  <c r="AL134" i="67"/>
  <c r="AD134" i="67"/>
  <c r="V134" i="67"/>
  <c r="N134" i="67"/>
  <c r="CC134" i="67"/>
  <c r="BU134" i="67"/>
  <c r="BM134" i="67"/>
  <c r="CT134" i="67"/>
  <c r="CM134" i="67"/>
  <c r="DP134" i="67"/>
  <c r="DH134" i="67"/>
  <c r="EA134" i="67"/>
  <c r="FA134" i="67"/>
  <c r="EW134" i="67"/>
  <c r="ES134" i="67"/>
  <c r="EO134" i="67"/>
  <c r="EK134" i="67"/>
  <c r="EG134" i="67"/>
  <c r="FF134" i="67"/>
  <c r="FM134" i="67"/>
  <c r="CH134" i="67"/>
  <c r="CR134" i="67"/>
  <c r="CJ134" i="67"/>
  <c r="DQ134" i="67"/>
  <c r="DI134" i="67"/>
  <c r="DA134" i="67"/>
  <c r="FD134" i="67"/>
  <c r="EV134" i="67"/>
  <c r="EN134" i="67"/>
  <c r="EF134" i="67"/>
  <c r="FP134" i="67"/>
  <c r="FH134" i="67"/>
  <c r="GM134" i="67"/>
  <c r="GE134" i="67"/>
  <c r="GT134" i="67"/>
  <c r="GV134" i="67"/>
  <c r="HT134" i="67"/>
  <c r="HL134" i="67"/>
  <c r="IB134" i="67"/>
  <c r="GL134" i="67"/>
  <c r="GD134" i="67"/>
  <c r="HA134" i="67"/>
  <c r="HU134" i="67"/>
  <c r="HM134" i="67"/>
  <c r="IA134" i="67"/>
  <c r="IX134" i="67"/>
  <c r="IS134" i="67"/>
  <c r="JO134" i="67"/>
  <c r="JG134" i="67"/>
  <c r="IT134" i="67"/>
  <c r="II134" i="67"/>
  <c r="JR134" i="67"/>
  <c r="JJ134" i="67"/>
  <c r="JA134" i="67"/>
  <c r="LI134" i="67"/>
  <c r="LA134" i="67"/>
  <c r="KS134" i="67"/>
  <c r="KK134" i="67"/>
  <c r="KA134" i="67"/>
  <c r="LJ134" i="67"/>
  <c r="LB134" i="67"/>
  <c r="KT134" i="67"/>
  <c r="KL134" i="67"/>
  <c r="KB134" i="67"/>
  <c r="LO134" i="67"/>
  <c r="LT134" i="67"/>
  <c r="MC134" i="67"/>
  <c r="LU134" i="67"/>
  <c r="JX134" i="67"/>
  <c r="LP134" i="67"/>
  <c r="AU134" i="67"/>
  <c r="J134" i="67"/>
  <c r="BA134" i="67"/>
  <c r="AK134" i="67"/>
  <c r="AG134" i="67"/>
  <c r="CF134" i="67"/>
  <c r="BX134" i="67"/>
  <c r="BP134" i="67"/>
  <c r="BH134" i="67"/>
  <c r="AX134" i="67"/>
  <c r="AP134" i="67"/>
  <c r="AH134" i="67"/>
  <c r="Z134" i="67"/>
  <c r="R134" i="67"/>
  <c r="BE134" i="67"/>
  <c r="BY134" i="67"/>
  <c r="BQ134" i="67"/>
  <c r="BI134" i="67"/>
  <c r="CX134" i="67"/>
  <c r="CQ134" i="67"/>
  <c r="CI134" i="67"/>
  <c r="DT134" i="67"/>
  <c r="DL134" i="67"/>
  <c r="DD134" i="67"/>
  <c r="EC134" i="67"/>
  <c r="FQ134" i="67"/>
  <c r="FI134" i="67"/>
  <c r="CU134" i="67"/>
  <c r="CN134" i="67"/>
  <c r="DU134" i="67"/>
  <c r="DM134" i="67"/>
  <c r="DE134" i="67"/>
  <c r="DZ134" i="67"/>
  <c r="EZ134" i="67"/>
  <c r="ER134" i="67"/>
  <c r="EJ134" i="67"/>
  <c r="FL134" i="67"/>
  <c r="GQ134" i="67"/>
  <c r="GI134" i="67"/>
  <c r="GA134" i="67"/>
  <c r="GZ134" i="67"/>
  <c r="HP134" i="67"/>
  <c r="HH134" i="67"/>
  <c r="IG134" i="67"/>
  <c r="GP134" i="67"/>
  <c r="GH134" i="67"/>
  <c r="FZ134" i="67"/>
  <c r="GW134" i="67"/>
  <c r="HQ134" i="67"/>
  <c r="HI134" i="67"/>
  <c r="ID134" i="67"/>
  <c r="IE134" i="67"/>
  <c r="IO134" i="67"/>
  <c r="IJ134" i="67"/>
  <c r="JS134" i="67"/>
  <c r="JK134" i="67"/>
  <c r="JC134" i="67"/>
  <c r="IP134" i="67"/>
  <c r="IM134" i="67"/>
  <c r="JN134" i="67"/>
  <c r="JF134" i="67"/>
  <c r="LE134" i="67"/>
  <c r="KW134" i="67"/>
  <c r="KO134" i="67"/>
  <c r="KF134" i="67"/>
  <c r="LF134" i="67"/>
  <c r="KX134" i="67"/>
  <c r="KP134" i="67"/>
  <c r="KG134" i="67"/>
  <c r="LN134" i="67"/>
  <c r="LY134" i="67"/>
  <c r="MF134" i="67"/>
  <c r="LX134" i="67"/>
  <c r="MV134" i="67"/>
  <c r="MJ134" i="67"/>
  <c r="NA134" i="67"/>
  <c r="MS134" i="67"/>
  <c r="MK134" i="67"/>
  <c r="ND134" i="67"/>
  <c r="NF134" i="67"/>
  <c r="AQ134" i="67"/>
  <c r="AE134" i="67"/>
  <c r="W134" i="67"/>
  <c r="O134" i="67"/>
  <c r="CD134" i="67"/>
  <c r="BV134" i="67"/>
  <c r="BN134" i="67"/>
  <c r="BF134" i="67"/>
  <c r="I134" i="67"/>
  <c r="AZ134" i="67"/>
  <c r="AV134" i="67"/>
  <c r="AR134" i="67"/>
  <c r="AN134" i="67"/>
  <c r="AJ134" i="67"/>
  <c r="AF134" i="67"/>
  <c r="P134" i="67"/>
  <c r="L134" i="67"/>
  <c r="CE134" i="67"/>
  <c r="BW134" i="67"/>
  <c r="BO134" i="67"/>
  <c r="BG134" i="67"/>
  <c r="CV134" i="67"/>
  <c r="CO134" i="67"/>
  <c r="DR134" i="67"/>
  <c r="DJ134" i="67"/>
  <c r="DB134" i="67"/>
  <c r="EY134" i="67"/>
  <c r="EQ134" i="67"/>
  <c r="EI134" i="67"/>
  <c r="FS134" i="67"/>
  <c r="FK134" i="67"/>
  <c r="CW134" i="67"/>
  <c r="CP134" i="67"/>
  <c r="DO134" i="67"/>
  <c r="DG134" i="67"/>
  <c r="DW134" i="67"/>
  <c r="EX134" i="67"/>
  <c r="EP134" i="67"/>
  <c r="FR134" i="67"/>
  <c r="FJ134" i="67"/>
  <c r="GK134" i="67"/>
  <c r="GC134" i="67"/>
  <c r="GX134" i="67"/>
  <c r="HF134" i="67"/>
  <c r="HN134" i="67"/>
  <c r="HW134" i="67"/>
  <c r="HX134" i="67"/>
  <c r="GN134" i="67"/>
  <c r="GF134" i="67"/>
  <c r="GY134" i="67"/>
  <c r="HS134" i="67"/>
  <c r="HK134" i="67"/>
  <c r="HY134" i="67"/>
  <c r="IQ134" i="67"/>
  <c r="IL134" i="67"/>
  <c r="JM134" i="67"/>
  <c r="JE134" i="67"/>
  <c r="IW134" i="67"/>
  <c r="IR134" i="67"/>
  <c r="JU134" i="67"/>
  <c r="LG134" i="67"/>
  <c r="KY134" i="67"/>
  <c r="KQ134" i="67"/>
  <c r="KH134" i="67"/>
  <c r="JV134" i="67"/>
  <c r="LH134" i="67"/>
  <c r="KZ134" i="67"/>
  <c r="KR134" i="67"/>
  <c r="KI134" i="67"/>
  <c r="ME134" i="67"/>
  <c r="MB134" i="67"/>
  <c r="MZ134" i="67"/>
  <c r="MR134" i="67"/>
  <c r="MN134" i="67"/>
  <c r="NG134" i="67"/>
  <c r="MW134" i="67"/>
  <c r="MO134" i="67"/>
  <c r="AY134" i="67"/>
  <c r="AM134" i="67"/>
  <c r="AA134" i="67"/>
  <c r="S134" i="67"/>
  <c r="K134" i="67"/>
  <c r="BZ134" i="67"/>
  <c r="BR134" i="67"/>
  <c r="BJ134" i="67"/>
  <c r="AB134" i="67"/>
  <c r="X134" i="67"/>
  <c r="T134" i="67"/>
  <c r="CA134" i="67"/>
  <c r="BS134" i="67"/>
  <c r="BK134" i="67"/>
  <c r="CS134" i="67"/>
  <c r="CK134" i="67"/>
  <c r="DN134" i="67"/>
  <c r="DF134" i="67"/>
  <c r="DY134" i="67"/>
  <c r="FC134" i="67"/>
  <c r="EU134" i="67"/>
  <c r="EM134" i="67"/>
  <c r="EE134" i="67"/>
  <c r="FO134" i="67"/>
  <c r="FG134" i="67"/>
  <c r="CL134" i="67"/>
  <c r="CZ134" i="67"/>
  <c r="DS134" i="67"/>
  <c r="DK134" i="67"/>
  <c r="DC134" i="67"/>
  <c r="DX134" i="67"/>
  <c r="FB134" i="67"/>
  <c r="ET134" i="67"/>
  <c r="EL134" i="67"/>
  <c r="EH134" i="67"/>
  <c r="ED134" i="67"/>
  <c r="FN134" i="67"/>
  <c r="FX134" i="67"/>
  <c r="GO134" i="67"/>
  <c r="GG134" i="67"/>
  <c r="FY134" i="67"/>
  <c r="HB134" i="67"/>
  <c r="HR134" i="67"/>
  <c r="HJ134" i="67"/>
  <c r="GR134" i="67"/>
  <c r="GJ134" i="67"/>
  <c r="GB134" i="67"/>
  <c r="HC134" i="67"/>
  <c r="GU134" i="67"/>
  <c r="HO134" i="67"/>
  <c r="HG134" i="67"/>
  <c r="HZ134" i="67"/>
  <c r="IC134" i="67"/>
  <c r="IU134" i="67"/>
  <c r="IH134" i="67"/>
  <c r="JQ134" i="67"/>
  <c r="JI134" i="67"/>
  <c r="IV134" i="67"/>
  <c r="IN134" i="67"/>
  <c r="IK134" i="67"/>
  <c r="IZ134" i="67"/>
  <c r="JP134" i="67"/>
  <c r="JL134" i="67"/>
  <c r="JH134" i="67"/>
  <c r="JD134" i="67"/>
  <c r="LC134" i="67"/>
  <c r="KU134" i="67"/>
  <c r="KM134" i="67"/>
  <c r="KD134" i="67"/>
  <c r="LD134" i="67"/>
  <c r="KV134" i="67"/>
  <c r="KE134" i="67"/>
  <c r="JY134" i="67"/>
  <c r="LQ134" i="67"/>
  <c r="LW134" i="67"/>
  <c r="LR134" i="67"/>
  <c r="MD134" i="67"/>
  <c r="LV134" i="67"/>
  <c r="MH134" i="67"/>
  <c r="MX134" i="67"/>
  <c r="MP134" i="67"/>
  <c r="NI134" i="67"/>
  <c r="MY134" i="67"/>
  <c r="MQ134" i="67"/>
  <c r="MM134" i="67"/>
  <c r="NH134" i="67"/>
  <c r="H134" i="67"/>
  <c r="MA134" i="67"/>
  <c r="JZ134" i="67"/>
  <c r="LZ134" i="67"/>
  <c r="NB134" i="67"/>
  <c r="MT134" i="67"/>
  <c r="ML134" i="67"/>
  <c r="NE134" i="67"/>
  <c r="MU134" i="67"/>
  <c r="MI134" i="67"/>
  <c r="BB116" i="67"/>
  <c r="AX116" i="67"/>
  <c r="AT116" i="67"/>
  <c r="AP116" i="67"/>
  <c r="AL116" i="67"/>
  <c r="AH116" i="67"/>
  <c r="AD116" i="67"/>
  <c r="Z116" i="67"/>
  <c r="V116" i="67"/>
  <c r="R116" i="67"/>
  <c r="N116" i="67"/>
  <c r="BE116" i="67"/>
  <c r="CC116" i="67"/>
  <c r="BY116" i="67"/>
  <c r="BU116" i="67"/>
  <c r="BQ116" i="67"/>
  <c r="BM116" i="67"/>
  <c r="BI116" i="67"/>
  <c r="CF116" i="67"/>
  <c r="CB116" i="67"/>
  <c r="BX116" i="67"/>
  <c r="BT116" i="67"/>
  <c r="BP116" i="67"/>
  <c r="BL116" i="67"/>
  <c r="BH116" i="67"/>
  <c r="CU116" i="67"/>
  <c r="CR116" i="67"/>
  <c r="CN116" i="67"/>
  <c r="CJ116" i="67"/>
  <c r="DR116" i="67"/>
  <c r="DN116" i="67"/>
  <c r="DJ116" i="67"/>
  <c r="DF116" i="67"/>
  <c r="DB116" i="67"/>
  <c r="EA116" i="67"/>
  <c r="FD116" i="67"/>
  <c r="EZ116" i="67"/>
  <c r="EV116" i="67"/>
  <c r="ER116" i="67"/>
  <c r="EN116" i="67"/>
  <c r="EJ116" i="67"/>
  <c r="EF116" i="67"/>
  <c r="FS116" i="67"/>
  <c r="FO116" i="67"/>
  <c r="FK116" i="67"/>
  <c r="FG116" i="67"/>
  <c r="CV116" i="67"/>
  <c r="CS116" i="67"/>
  <c r="CO116" i="67"/>
  <c r="CK116" i="67"/>
  <c r="DU116" i="67"/>
  <c r="DQ116" i="67"/>
  <c r="DM116" i="67"/>
  <c r="DI116" i="67"/>
  <c r="DE116" i="67"/>
  <c r="DA116" i="67"/>
  <c r="DX116" i="67"/>
  <c r="FC116" i="67"/>
  <c r="EY116" i="67"/>
  <c r="EU116" i="67"/>
  <c r="EQ116" i="67"/>
  <c r="EM116" i="67"/>
  <c r="EI116" i="67"/>
  <c r="EE116" i="67"/>
  <c r="FP116" i="67"/>
  <c r="FL116" i="67"/>
  <c r="FH116" i="67"/>
  <c r="GO116" i="67"/>
  <c r="GK116" i="67"/>
  <c r="GG116" i="67"/>
  <c r="GC116" i="67"/>
  <c r="FY116" i="67"/>
  <c r="HA116" i="67"/>
  <c r="GW116" i="67"/>
  <c r="HU116" i="67"/>
  <c r="HQ116" i="67"/>
  <c r="HM116" i="67"/>
  <c r="HI116" i="67"/>
  <c r="IB116" i="67"/>
  <c r="GP116" i="67"/>
  <c r="GL116" i="67"/>
  <c r="GH116" i="67"/>
  <c r="GD116" i="67"/>
  <c r="I116" i="67"/>
  <c r="BA116" i="67"/>
  <c r="AW116" i="67"/>
  <c r="AS116" i="67"/>
  <c r="AO116" i="67"/>
  <c r="AK116" i="67"/>
  <c r="AG116" i="67"/>
  <c r="AC116" i="67"/>
  <c r="Y116" i="67"/>
  <c r="U116" i="67"/>
  <c r="Q116" i="67"/>
  <c r="M116" i="67"/>
  <c r="CH116" i="67"/>
  <c r="FX116" i="67"/>
  <c r="HW116" i="67"/>
  <c r="J116" i="67"/>
  <c r="CE116" i="67"/>
  <c r="CA116" i="67"/>
  <c r="BW116" i="67"/>
  <c r="BS116" i="67"/>
  <c r="BO116" i="67"/>
  <c r="BK116" i="67"/>
  <c r="BG116" i="67"/>
  <c r="FZ116" i="67"/>
  <c r="HB116" i="67"/>
  <c r="GX116" i="67"/>
  <c r="HF116" i="67"/>
  <c r="HR116" i="67"/>
  <c r="HN116" i="67"/>
  <c r="HJ116" i="67"/>
  <c r="ID116" i="67"/>
  <c r="IC116" i="67"/>
  <c r="HY116" i="67"/>
  <c r="IW116" i="67"/>
  <c r="IV116" i="67"/>
  <c r="IR116" i="67"/>
  <c r="IN116" i="67"/>
  <c r="IK116" i="67"/>
  <c r="IZ116" i="67"/>
  <c r="JQ116" i="67"/>
  <c r="JM116" i="67"/>
  <c r="JI116" i="67"/>
  <c r="JE116" i="67"/>
  <c r="JU116" i="67"/>
  <c r="IU116" i="67"/>
  <c r="IQ116" i="67"/>
  <c r="IL116" i="67"/>
  <c r="IH116" i="67"/>
  <c r="JP116" i="67"/>
  <c r="JL116" i="67"/>
  <c r="JH116" i="67"/>
  <c r="JD116" i="67"/>
  <c r="LI116" i="67"/>
  <c r="LE116" i="67"/>
  <c r="LA116" i="67"/>
  <c r="KW116" i="67"/>
  <c r="KS116" i="67"/>
  <c r="KO116" i="67"/>
  <c r="KK116" i="67"/>
  <c r="KF116" i="67"/>
  <c r="KA116" i="67"/>
  <c r="JV116" i="67"/>
  <c r="LH116" i="67"/>
  <c r="LD116" i="67"/>
  <c r="KZ116" i="67"/>
  <c r="KV116" i="67"/>
  <c r="KR116" i="67"/>
  <c r="KI116" i="67"/>
  <c r="KE116" i="67"/>
  <c r="JZ116" i="67"/>
  <c r="LQ116" i="67"/>
  <c r="MC116" i="67"/>
  <c r="LY116" i="67"/>
  <c r="LU116" i="67"/>
  <c r="LR116" i="67"/>
  <c r="MF116" i="67"/>
  <c r="MB116" i="67"/>
  <c r="LX116" i="67"/>
  <c r="MH116" i="67"/>
  <c r="MZ116" i="67"/>
  <c r="MV116" i="67"/>
  <c r="MR116" i="67"/>
  <c r="MN116" i="67"/>
  <c r="MJ116" i="67"/>
  <c r="NH116" i="67"/>
  <c r="NA116" i="67"/>
  <c r="MW116" i="67"/>
  <c r="MS116" i="67"/>
  <c r="MO116" i="67"/>
  <c r="MK116" i="67"/>
  <c r="NI116" i="67"/>
  <c r="NE116" i="67"/>
  <c r="AZ116" i="67"/>
  <c r="AV116" i="67"/>
  <c r="AR116" i="67"/>
  <c r="AN116" i="67"/>
  <c r="AJ116" i="67"/>
  <c r="AF116" i="67"/>
  <c r="AB116" i="67"/>
  <c r="X116" i="67"/>
  <c r="T116" i="67"/>
  <c r="P116" i="67"/>
  <c r="L116" i="67"/>
  <c r="BC116" i="67"/>
  <c r="AY116" i="67"/>
  <c r="AU116" i="67"/>
  <c r="AQ116" i="67"/>
  <c r="AM116" i="67"/>
  <c r="AI116" i="67"/>
  <c r="AE116" i="67"/>
  <c r="AA116" i="67"/>
  <c r="W116" i="67"/>
  <c r="S116" i="67"/>
  <c r="O116" i="67"/>
  <c r="K116" i="67"/>
  <c r="CD116" i="67"/>
  <c r="BZ116" i="67"/>
  <c r="BV116" i="67"/>
  <c r="BR116" i="67"/>
  <c r="BN116" i="67"/>
  <c r="BJ116" i="67"/>
  <c r="BF116" i="67"/>
  <c r="CW116" i="67"/>
  <c r="CP116" i="67"/>
  <c r="CL116" i="67"/>
  <c r="DT116" i="67"/>
  <c r="DP116" i="67"/>
  <c r="DL116" i="67"/>
  <c r="DH116" i="67"/>
  <c r="DD116" i="67"/>
  <c r="DW116" i="67"/>
  <c r="DY116" i="67"/>
  <c r="FB116" i="67"/>
  <c r="EX116" i="67"/>
  <c r="ET116" i="67"/>
  <c r="EP116" i="67"/>
  <c r="EL116" i="67"/>
  <c r="EH116" i="67"/>
  <c r="ED116" i="67"/>
  <c r="FQ116" i="67"/>
  <c r="FM116" i="67"/>
  <c r="FI116" i="67"/>
  <c r="CX116" i="67"/>
  <c r="CT116" i="67"/>
  <c r="CQ116" i="67"/>
  <c r="CM116" i="67"/>
  <c r="CI116" i="67"/>
  <c r="DS116" i="67"/>
  <c r="DO116" i="67"/>
  <c r="DK116" i="67"/>
  <c r="DG116" i="67"/>
  <c r="DC116" i="67"/>
  <c r="DZ116" i="67"/>
  <c r="EC116" i="67"/>
  <c r="FA116" i="67"/>
  <c r="EW116" i="67"/>
  <c r="ES116" i="67"/>
  <c r="EO116" i="67"/>
  <c r="EK116" i="67"/>
  <c r="EG116" i="67"/>
  <c r="FR116" i="67"/>
  <c r="FN116" i="67"/>
  <c r="FJ116" i="67"/>
  <c r="GQ116" i="67"/>
  <c r="GM116" i="67"/>
  <c r="GI116" i="67"/>
  <c r="GE116" i="67"/>
  <c r="GA116" i="67"/>
  <c r="HC116" i="67"/>
  <c r="GY116" i="67"/>
  <c r="GU116" i="67"/>
  <c r="HS116" i="67"/>
  <c r="HO116" i="67"/>
  <c r="HK116" i="67"/>
  <c r="HG116" i="67"/>
  <c r="HX116" i="67"/>
  <c r="GR116" i="67"/>
  <c r="GN116" i="67"/>
  <c r="GJ116" i="67"/>
  <c r="GF116" i="67"/>
  <c r="GB116" i="67"/>
  <c r="GT116" i="67"/>
  <c r="GZ116" i="67"/>
  <c r="GV116" i="67"/>
  <c r="HT116" i="67"/>
  <c r="HP116" i="67"/>
  <c r="HL116" i="67"/>
  <c r="HH116" i="67"/>
  <c r="HZ116" i="67"/>
  <c r="IE116" i="67"/>
  <c r="IA116" i="67"/>
  <c r="IT116" i="67"/>
  <c r="IP116" i="67"/>
  <c r="IM116" i="67"/>
  <c r="II116" i="67"/>
  <c r="JS116" i="67"/>
  <c r="JO116" i="67"/>
  <c r="JK116" i="67"/>
  <c r="JG116" i="67"/>
  <c r="JC116" i="67"/>
  <c r="IX116" i="67"/>
  <c r="IS116" i="67"/>
  <c r="IO116" i="67"/>
  <c r="IJ116" i="67"/>
  <c r="JR116" i="67"/>
  <c r="JN116" i="67"/>
  <c r="JJ116" i="67"/>
  <c r="JF116" i="67"/>
  <c r="JA116" i="67"/>
  <c r="LG116" i="67"/>
  <c r="LC116" i="67"/>
  <c r="KY116" i="67"/>
  <c r="KU116" i="67"/>
  <c r="KQ116" i="67"/>
  <c r="KM116" i="67"/>
  <c r="KH116" i="67"/>
  <c r="KD116" i="67"/>
  <c r="JY116" i="67"/>
  <c r="LJ116" i="67"/>
  <c r="LF116" i="67"/>
  <c r="LB116" i="67"/>
  <c r="KX116" i="67"/>
  <c r="KT116" i="67"/>
  <c r="KP116" i="67"/>
  <c r="KL116" i="67"/>
  <c r="KG116" i="67"/>
  <c r="KB116" i="67"/>
  <c r="JX116" i="67"/>
  <c r="LO116" i="67"/>
  <c r="ME116" i="67"/>
  <c r="MA116" i="67"/>
  <c r="LW116" i="67"/>
  <c r="LN116" i="67"/>
  <c r="LP116" i="67"/>
  <c r="LT116" i="67"/>
  <c r="MD116" i="67"/>
  <c r="LZ116" i="67"/>
  <c r="LV116" i="67"/>
  <c r="NB116" i="67"/>
  <c r="MX116" i="67"/>
  <c r="MT116" i="67"/>
  <c r="MP116" i="67"/>
  <c r="ML116" i="67"/>
  <c r="ND116" i="67"/>
  <c r="NF116" i="67"/>
  <c r="MY116" i="67"/>
  <c r="MU116" i="67"/>
  <c r="MQ116" i="67"/>
  <c r="MM116" i="67"/>
  <c r="MI116" i="67"/>
  <c r="NG116" i="67"/>
  <c r="CZ116" i="67"/>
  <c r="FF116" i="67"/>
  <c r="IG116" i="67"/>
  <c r="H116" i="67"/>
  <c r="NK111" i="67"/>
  <c r="E107" i="67"/>
  <c r="E108" i="67"/>
  <c r="NK82" i="67"/>
  <c r="BC78" i="67"/>
  <c r="AY78" i="67"/>
  <c r="AU78" i="67"/>
  <c r="AQ78" i="67"/>
  <c r="AM78" i="67"/>
  <c r="AI78" i="67"/>
  <c r="AE78" i="67"/>
  <c r="AA78" i="67"/>
  <c r="W78" i="67"/>
  <c r="S78" i="67"/>
  <c r="O78" i="67"/>
  <c r="K78" i="67"/>
  <c r="CD78" i="67"/>
  <c r="BZ78" i="67"/>
  <c r="BV78" i="67"/>
  <c r="BR78" i="67"/>
  <c r="BN78" i="67"/>
  <c r="BJ78" i="67"/>
  <c r="BF78" i="67"/>
  <c r="P78" i="67"/>
  <c r="L78" i="67"/>
  <c r="CV78" i="67"/>
  <c r="CS78" i="67"/>
  <c r="CO78" i="67"/>
  <c r="CK78" i="67"/>
  <c r="DR78" i="67"/>
  <c r="DN78" i="67"/>
  <c r="DJ78" i="67"/>
  <c r="DF78" i="67"/>
  <c r="DB78" i="67"/>
  <c r="FS78" i="67"/>
  <c r="FO78" i="67"/>
  <c r="FK78" i="67"/>
  <c r="FG78" i="67"/>
  <c r="DW78" i="67"/>
  <c r="DX78" i="67"/>
  <c r="FB78" i="67"/>
  <c r="EX78" i="67"/>
  <c r="ET78" i="67"/>
  <c r="EP78" i="67"/>
  <c r="EL78" i="67"/>
  <c r="EH78" i="67"/>
  <c r="ED78" i="67"/>
  <c r="FR78" i="67"/>
  <c r="FN78" i="67"/>
  <c r="FJ78" i="67"/>
  <c r="GO78" i="67"/>
  <c r="GK78" i="67"/>
  <c r="GG78" i="67"/>
  <c r="GC78" i="67"/>
  <c r="FY78" i="67"/>
  <c r="HF78" i="67"/>
  <c r="HX78" i="67"/>
  <c r="GR78" i="67"/>
  <c r="GN78" i="67"/>
  <c r="GJ78" i="67"/>
  <c r="GF78" i="67"/>
  <c r="GB78" i="67"/>
  <c r="HC78" i="67"/>
  <c r="GY78" i="67"/>
  <c r="GU78" i="67"/>
  <c r="HS78" i="67"/>
  <c r="HO78" i="67"/>
  <c r="HK78" i="67"/>
  <c r="HG78" i="67"/>
  <c r="HZ78" i="67"/>
  <c r="IW78" i="67"/>
  <c r="IE78" i="67"/>
  <c r="IA78" i="67"/>
  <c r="IX78" i="67"/>
  <c r="IS78" i="67"/>
  <c r="IO78" i="67"/>
  <c r="IJ78" i="67"/>
  <c r="JS78" i="67"/>
  <c r="JO78" i="67"/>
  <c r="JK78" i="67"/>
  <c r="JG78" i="67"/>
  <c r="JC78" i="67"/>
  <c r="IR78" i="67"/>
  <c r="IN78" i="67"/>
  <c r="IK78" i="67"/>
  <c r="JP78" i="67"/>
  <c r="JL78" i="67"/>
  <c r="I78" i="67"/>
  <c r="AZ78" i="67"/>
  <c r="AV78" i="67"/>
  <c r="AR78" i="67"/>
  <c r="AN78" i="67"/>
  <c r="AJ78" i="67"/>
  <c r="AF78" i="67"/>
  <c r="AB78" i="67"/>
  <c r="X78" i="67"/>
  <c r="T78" i="67"/>
  <c r="CE78" i="67"/>
  <c r="CA78" i="67"/>
  <c r="BW78" i="67"/>
  <c r="BS78" i="67"/>
  <c r="BO78" i="67"/>
  <c r="BK78" i="67"/>
  <c r="BG78" i="67"/>
  <c r="DY78" i="67"/>
  <c r="FC78" i="67"/>
  <c r="EY78" i="67"/>
  <c r="EU78" i="67"/>
  <c r="EQ78" i="67"/>
  <c r="EM78" i="67"/>
  <c r="EI78" i="67"/>
  <c r="EE78" i="67"/>
  <c r="CW78" i="67"/>
  <c r="CP78" i="67"/>
  <c r="CL78" i="67"/>
  <c r="CZ78" i="67"/>
  <c r="DS78" i="67"/>
  <c r="DO78" i="67"/>
  <c r="DK78" i="67"/>
  <c r="DG78" i="67"/>
  <c r="DC78" i="67"/>
  <c r="FX78" i="67"/>
  <c r="HB78" i="67"/>
  <c r="GX78" i="67"/>
  <c r="HR78" i="67"/>
  <c r="HN78" i="67"/>
  <c r="HJ78" i="67"/>
  <c r="HW78" i="67"/>
  <c r="IZ78" i="67"/>
  <c r="JH78" i="67"/>
  <c r="JD78" i="67"/>
  <c r="JU78" i="67"/>
  <c r="LG78" i="67"/>
  <c r="LC78" i="67"/>
  <c r="KY78" i="67"/>
  <c r="KU78" i="67"/>
  <c r="KQ78" i="67"/>
  <c r="KM78" i="67"/>
  <c r="KH78" i="67"/>
  <c r="KD78" i="67"/>
  <c r="JY78" i="67"/>
  <c r="LJ78" i="67"/>
  <c r="LF78" i="67"/>
  <c r="LB78" i="67"/>
  <c r="KX78" i="67"/>
  <c r="KT78" i="67"/>
  <c r="KP78" i="67"/>
  <c r="KL78" i="67"/>
  <c r="KG78" i="67"/>
  <c r="KB78" i="67"/>
  <c r="JX78" i="67"/>
  <c r="LQ78" i="67"/>
  <c r="ME78" i="67"/>
  <c r="MA78" i="67"/>
  <c r="LW78" i="67"/>
  <c r="LP78" i="67"/>
  <c r="MH78" i="67"/>
  <c r="MY78" i="67"/>
  <c r="MU78" i="67"/>
  <c r="MQ78" i="67"/>
  <c r="MM78" i="67"/>
  <c r="MI78" i="67"/>
  <c r="J78" i="67"/>
  <c r="M78" i="67"/>
  <c r="CF78" i="67"/>
  <c r="CB78" i="67"/>
  <c r="BX78" i="67"/>
  <c r="BT78" i="67"/>
  <c r="BP78" i="67"/>
  <c r="BL78" i="67"/>
  <c r="BH78" i="67"/>
  <c r="FF78" i="67"/>
  <c r="FQ78" i="67"/>
  <c r="FM78" i="67"/>
  <c r="FI78" i="67"/>
  <c r="CH78" i="67"/>
  <c r="DZ78" i="67"/>
  <c r="MF78" i="67"/>
  <c r="MB78" i="67"/>
  <c r="LX78" i="67"/>
  <c r="NB78" i="67"/>
  <c r="MX78" i="67"/>
  <c r="MT78" i="67"/>
  <c r="MP78" i="67"/>
  <c r="ML78" i="67"/>
  <c r="NI78" i="67"/>
  <c r="NE78" i="67"/>
  <c r="NH78" i="67"/>
  <c r="BA78" i="67"/>
  <c r="AW78" i="67"/>
  <c r="AS78" i="67"/>
  <c r="AO78" i="67"/>
  <c r="AK78" i="67"/>
  <c r="AG78" i="67"/>
  <c r="AC78" i="67"/>
  <c r="Y78" i="67"/>
  <c r="U78" i="67"/>
  <c r="Q78" i="67"/>
  <c r="BB78" i="67"/>
  <c r="AX78" i="67"/>
  <c r="AT78" i="67"/>
  <c r="AP78" i="67"/>
  <c r="AL78" i="67"/>
  <c r="AH78" i="67"/>
  <c r="AD78" i="67"/>
  <c r="Z78" i="67"/>
  <c r="V78" i="67"/>
  <c r="R78" i="67"/>
  <c r="N78" i="67"/>
  <c r="BE78" i="67"/>
  <c r="CC78" i="67"/>
  <c r="BY78" i="67"/>
  <c r="BU78" i="67"/>
  <c r="BQ78" i="67"/>
  <c r="BM78" i="67"/>
  <c r="BI78" i="67"/>
  <c r="CX78" i="67"/>
  <c r="CT78" i="67"/>
  <c r="CQ78" i="67"/>
  <c r="CM78" i="67"/>
  <c r="CI78" i="67"/>
  <c r="DT78" i="67"/>
  <c r="DP78" i="67"/>
  <c r="DL78" i="67"/>
  <c r="DH78" i="67"/>
  <c r="DD78" i="67"/>
  <c r="EA78" i="67"/>
  <c r="EC78" i="67"/>
  <c r="FA78" i="67"/>
  <c r="EW78" i="67"/>
  <c r="ES78" i="67"/>
  <c r="EO78" i="67"/>
  <c r="EK78" i="67"/>
  <c r="EG78" i="67"/>
  <c r="CU78" i="67"/>
  <c r="CR78" i="67"/>
  <c r="CN78" i="67"/>
  <c r="CJ78" i="67"/>
  <c r="DU78" i="67"/>
  <c r="DQ78" i="67"/>
  <c r="DM78" i="67"/>
  <c r="DI78" i="67"/>
  <c r="DE78" i="67"/>
  <c r="DA78" i="67"/>
  <c r="FD78" i="67"/>
  <c r="EZ78" i="67"/>
  <c r="EV78" i="67"/>
  <c r="ER78" i="67"/>
  <c r="EN78" i="67"/>
  <c r="EJ78" i="67"/>
  <c r="EF78" i="67"/>
  <c r="FP78" i="67"/>
  <c r="FL78" i="67"/>
  <c r="FH78" i="67"/>
  <c r="GQ78" i="67"/>
  <c r="GM78" i="67"/>
  <c r="GI78" i="67"/>
  <c r="GE78" i="67"/>
  <c r="GA78" i="67"/>
  <c r="GT78" i="67"/>
  <c r="GP78" i="67"/>
  <c r="GL78" i="67"/>
  <c r="GH78" i="67"/>
  <c r="GD78" i="67"/>
  <c r="FZ78" i="67"/>
  <c r="HA78" i="67"/>
  <c r="GW78" i="67"/>
  <c r="HU78" i="67"/>
  <c r="HQ78" i="67"/>
  <c r="HM78" i="67"/>
  <c r="HI78" i="67"/>
  <c r="ID78" i="67"/>
  <c r="IV78" i="67"/>
  <c r="IC78" i="67"/>
  <c r="HY78" i="67"/>
  <c r="IU78" i="67"/>
  <c r="IQ78" i="67"/>
  <c r="JQ78" i="67"/>
  <c r="JM78" i="67"/>
  <c r="JI78" i="67"/>
  <c r="JE78" i="67"/>
  <c r="IM78" i="67"/>
  <c r="II78" i="67"/>
  <c r="JR78" i="67"/>
  <c r="JN78" i="67"/>
  <c r="JJ78" i="67"/>
  <c r="JF78" i="67"/>
  <c r="JA78" i="67"/>
  <c r="LI78" i="67"/>
  <c r="LE78" i="67"/>
  <c r="LA78" i="67"/>
  <c r="KW78" i="67"/>
  <c r="KS78" i="67"/>
  <c r="KO78" i="67"/>
  <c r="KK78" i="67"/>
  <c r="KF78" i="67"/>
  <c r="KA78" i="67"/>
  <c r="JV78" i="67"/>
  <c r="LH78" i="67"/>
  <c r="LD78" i="67"/>
  <c r="KZ78" i="67"/>
  <c r="KV78" i="67"/>
  <c r="KR78" i="67"/>
  <c r="KI78" i="67"/>
  <c r="KE78" i="67"/>
  <c r="JZ78" i="67"/>
  <c r="LN78" i="67"/>
  <c r="LO78" i="67"/>
  <c r="MD78" i="67"/>
  <c r="LZ78" i="67"/>
  <c r="LV78" i="67"/>
  <c r="MZ78" i="67"/>
  <c r="MV78" i="67"/>
  <c r="MR78" i="67"/>
  <c r="MN78" i="67"/>
  <c r="MJ78" i="67"/>
  <c r="NG78" i="67"/>
  <c r="NF78" i="67"/>
  <c r="H78" i="67"/>
  <c r="GZ78" i="67"/>
  <c r="GV78" i="67"/>
  <c r="HT78" i="67"/>
  <c r="HP78" i="67"/>
  <c r="HL78" i="67"/>
  <c r="HH78" i="67"/>
  <c r="IB78" i="67"/>
  <c r="IG78" i="67"/>
  <c r="IL78" i="67"/>
  <c r="IH78" i="67"/>
  <c r="IT78" i="67"/>
  <c r="IP78" i="67"/>
  <c r="LT78" i="67"/>
  <c r="MC78" i="67"/>
  <c r="LY78" i="67"/>
  <c r="LU78" i="67"/>
  <c r="LR78" i="67"/>
  <c r="NA78" i="67"/>
  <c r="MW78" i="67"/>
  <c r="MS78" i="67"/>
  <c r="MO78" i="67"/>
  <c r="MK78" i="67"/>
  <c r="ND78" i="67"/>
  <c r="BC70" i="67"/>
  <c r="AI70" i="67"/>
  <c r="BA70" i="67"/>
  <c r="AS70" i="67"/>
  <c r="AK70" i="67"/>
  <c r="AC70" i="67"/>
  <c r="U70" i="67"/>
  <c r="M70" i="67"/>
  <c r="CB70" i="67"/>
  <c r="BT70" i="67"/>
  <c r="BL70" i="67"/>
  <c r="BB70" i="67"/>
  <c r="AT70" i="67"/>
  <c r="AL70" i="67"/>
  <c r="AD70" i="67"/>
  <c r="V70" i="67"/>
  <c r="N70" i="67"/>
  <c r="CC70" i="67"/>
  <c r="BU70" i="67"/>
  <c r="BM70" i="67"/>
  <c r="CX70" i="67"/>
  <c r="CQ70" i="67"/>
  <c r="CI70" i="67"/>
  <c r="DP70" i="67"/>
  <c r="DH70" i="67"/>
  <c r="EA70" i="67"/>
  <c r="FA70" i="67"/>
  <c r="ES70" i="67"/>
  <c r="EK70" i="67"/>
  <c r="FF70" i="67"/>
  <c r="FM70" i="67"/>
  <c r="CH70" i="67"/>
  <c r="CR70" i="67"/>
  <c r="CJ70" i="67"/>
  <c r="DQ70" i="67"/>
  <c r="DI70" i="67"/>
  <c r="DA70" i="67"/>
  <c r="FD70" i="67"/>
  <c r="EV70" i="67"/>
  <c r="EN70" i="67"/>
  <c r="EF70" i="67"/>
  <c r="FP70" i="67"/>
  <c r="FH70" i="67"/>
  <c r="GM70" i="67"/>
  <c r="GE70" i="67"/>
  <c r="GT70" i="67"/>
  <c r="GV70" i="67"/>
  <c r="HP70" i="67"/>
  <c r="HH70" i="67"/>
  <c r="IG70" i="67"/>
  <c r="GL70" i="67"/>
  <c r="GD70" i="67"/>
  <c r="HA70" i="67"/>
  <c r="HU70" i="67"/>
  <c r="HM70" i="67"/>
  <c r="ID70" i="67"/>
  <c r="IA70" i="67"/>
  <c r="AU70" i="67"/>
  <c r="J70" i="67"/>
  <c r="AW70" i="67"/>
  <c r="AO70" i="67"/>
  <c r="AG70" i="67"/>
  <c r="Y70" i="67"/>
  <c r="Q70" i="67"/>
  <c r="CF70" i="67"/>
  <c r="BX70" i="67"/>
  <c r="BP70" i="67"/>
  <c r="BH70" i="67"/>
  <c r="AX70" i="67"/>
  <c r="AP70" i="67"/>
  <c r="AH70" i="67"/>
  <c r="Z70" i="67"/>
  <c r="R70" i="67"/>
  <c r="BE70" i="67"/>
  <c r="BY70" i="67"/>
  <c r="BQ70" i="67"/>
  <c r="BI70" i="67"/>
  <c r="CT70" i="67"/>
  <c r="CM70" i="67"/>
  <c r="DT70" i="67"/>
  <c r="DL70" i="67"/>
  <c r="DD70" i="67"/>
  <c r="EC70" i="67"/>
  <c r="EW70" i="67"/>
  <c r="EO70" i="67"/>
  <c r="EG70" i="67"/>
  <c r="FQ70" i="67"/>
  <c r="FI70" i="67"/>
  <c r="CU70" i="67"/>
  <c r="CN70" i="67"/>
  <c r="DU70" i="67"/>
  <c r="DM70" i="67"/>
  <c r="DE70" i="67"/>
  <c r="DZ70" i="67"/>
  <c r="EZ70" i="67"/>
  <c r="ER70" i="67"/>
  <c r="EJ70" i="67"/>
  <c r="FL70" i="67"/>
  <c r="GQ70" i="67"/>
  <c r="GI70" i="67"/>
  <c r="GA70" i="67"/>
  <c r="GZ70" i="67"/>
  <c r="HT70" i="67"/>
  <c r="HL70" i="67"/>
  <c r="IB70" i="67"/>
  <c r="GP70" i="67"/>
  <c r="GH70" i="67"/>
  <c r="FZ70" i="67"/>
  <c r="GW70" i="67"/>
  <c r="HQ70" i="67"/>
  <c r="HI70" i="67"/>
  <c r="IE70" i="67"/>
  <c r="IX70" i="67"/>
  <c r="IS70" i="67"/>
  <c r="IJ70" i="67"/>
  <c r="JO70" i="67"/>
  <c r="JG70" i="67"/>
  <c r="IP70" i="67"/>
  <c r="II70" i="67"/>
  <c r="JN70" i="67"/>
  <c r="JF70" i="67"/>
  <c r="LI70" i="67"/>
  <c r="LA70" i="67"/>
  <c r="KS70" i="67"/>
  <c r="KK70" i="67"/>
  <c r="KA70" i="67"/>
  <c r="LF70" i="67"/>
  <c r="KX70" i="67"/>
  <c r="KP70" i="67"/>
  <c r="KG70" i="67"/>
  <c r="LN70" i="67"/>
  <c r="MC70" i="67"/>
  <c r="LU70" i="67"/>
  <c r="LP70" i="67"/>
  <c r="MF70" i="67"/>
  <c r="LX70" i="67"/>
  <c r="MV70" i="67"/>
  <c r="MN70" i="67"/>
  <c r="JS70" i="67"/>
  <c r="JC70" i="67"/>
  <c r="IM70" i="67"/>
  <c r="JJ70" i="67"/>
  <c r="LE70" i="67"/>
  <c r="KO70" i="67"/>
  <c r="LJ70" i="67"/>
  <c r="KT70" i="67"/>
  <c r="KB70" i="67"/>
  <c r="LT70" i="67"/>
  <c r="JX70" i="67"/>
  <c r="MB70" i="67"/>
  <c r="MZ70" i="67"/>
  <c r="MJ70" i="67"/>
  <c r="NA70" i="67"/>
  <c r="MS70" i="67"/>
  <c r="MK70" i="67"/>
  <c r="NF70" i="67"/>
  <c r="AQ70" i="67"/>
  <c r="AE70" i="67"/>
  <c r="W70" i="67"/>
  <c r="O70" i="67"/>
  <c r="CD70" i="67"/>
  <c r="BV70" i="67"/>
  <c r="BN70" i="67"/>
  <c r="BF70" i="67"/>
  <c r="AZ70" i="67"/>
  <c r="AR70" i="67"/>
  <c r="AJ70" i="67"/>
  <c r="AB70" i="67"/>
  <c r="T70" i="67"/>
  <c r="L70" i="67"/>
  <c r="CA70" i="67"/>
  <c r="BS70" i="67"/>
  <c r="BK70" i="67"/>
  <c r="CV70" i="67"/>
  <c r="CO70" i="67"/>
  <c r="DN70" i="67"/>
  <c r="DF70" i="67"/>
  <c r="DY70" i="67"/>
  <c r="EY70" i="67"/>
  <c r="EQ70" i="67"/>
  <c r="EI70" i="67"/>
  <c r="FS70" i="67"/>
  <c r="FK70" i="67"/>
  <c r="CW70" i="67"/>
  <c r="CP70" i="67"/>
  <c r="CZ70" i="67"/>
  <c r="DO70" i="67"/>
  <c r="DG70" i="67"/>
  <c r="DW70" i="67"/>
  <c r="FB70" i="67"/>
  <c r="ET70" i="67"/>
  <c r="EL70" i="67"/>
  <c r="ED70" i="67"/>
  <c r="FN70" i="67"/>
  <c r="FX70" i="67"/>
  <c r="GK70" i="67"/>
  <c r="GC70" i="67"/>
  <c r="HB70" i="67"/>
  <c r="HF70" i="67"/>
  <c r="HN70" i="67"/>
  <c r="HW70" i="67"/>
  <c r="GR70" i="67"/>
  <c r="GJ70" i="67"/>
  <c r="GB70" i="67"/>
  <c r="GY70" i="67"/>
  <c r="HS70" i="67"/>
  <c r="HK70" i="67"/>
  <c r="HZ70" i="67"/>
  <c r="HY70" i="67"/>
  <c r="IU70" i="67"/>
  <c r="IL70" i="67"/>
  <c r="JQ70" i="67"/>
  <c r="JI70" i="67"/>
  <c r="IW70" i="67"/>
  <c r="IR70" i="67"/>
  <c r="IK70" i="67"/>
  <c r="JP70" i="67"/>
  <c r="JH70" i="67"/>
  <c r="JU70" i="67"/>
  <c r="LC70" i="67"/>
  <c r="KU70" i="67"/>
  <c r="IO70" i="67"/>
  <c r="JK70" i="67"/>
  <c r="IT70" i="67"/>
  <c r="JR70" i="67"/>
  <c r="JA70" i="67"/>
  <c r="KW70" i="67"/>
  <c r="KF70" i="67"/>
  <c r="LB70" i="67"/>
  <c r="KL70" i="67"/>
  <c r="LO70" i="67"/>
  <c r="LY70" i="67"/>
  <c r="MR70" i="67"/>
  <c r="NG70" i="67"/>
  <c r="MW70" i="67"/>
  <c r="MO70" i="67"/>
  <c r="ND70" i="67"/>
  <c r="AY70" i="67"/>
  <c r="AM70" i="67"/>
  <c r="AA70" i="67"/>
  <c r="S70" i="67"/>
  <c r="K70" i="67"/>
  <c r="BZ70" i="67"/>
  <c r="BR70" i="67"/>
  <c r="BJ70" i="67"/>
  <c r="I70" i="67"/>
  <c r="AV70" i="67"/>
  <c r="AN70" i="67"/>
  <c r="AF70" i="67"/>
  <c r="X70" i="67"/>
  <c r="P70" i="67"/>
  <c r="CE70" i="67"/>
  <c r="BW70" i="67"/>
  <c r="BO70" i="67"/>
  <c r="BG70" i="67"/>
  <c r="CS70" i="67"/>
  <c r="CK70" i="67"/>
  <c r="DR70" i="67"/>
  <c r="DJ70" i="67"/>
  <c r="DB70" i="67"/>
  <c r="FC70" i="67"/>
  <c r="EU70" i="67"/>
  <c r="EM70" i="67"/>
  <c r="EE70" i="67"/>
  <c r="FO70" i="67"/>
  <c r="FG70" i="67"/>
  <c r="CL70" i="67"/>
  <c r="DS70" i="67"/>
  <c r="DK70" i="67"/>
  <c r="DC70" i="67"/>
  <c r="DX70" i="67"/>
  <c r="EX70" i="67"/>
  <c r="EP70" i="67"/>
  <c r="EH70" i="67"/>
  <c r="FR70" i="67"/>
  <c r="FJ70" i="67"/>
  <c r="GO70" i="67"/>
  <c r="GG70" i="67"/>
  <c r="FY70" i="67"/>
  <c r="GX70" i="67"/>
  <c r="HR70" i="67"/>
  <c r="HJ70" i="67"/>
  <c r="HX70" i="67"/>
  <c r="GN70" i="67"/>
  <c r="GF70" i="67"/>
  <c r="HC70" i="67"/>
  <c r="GU70" i="67"/>
  <c r="HO70" i="67"/>
  <c r="HG70" i="67"/>
  <c r="IC70" i="67"/>
  <c r="IQ70" i="67"/>
  <c r="IH70" i="67"/>
  <c r="JM70" i="67"/>
  <c r="JE70" i="67"/>
  <c r="IV70" i="67"/>
  <c r="IN70" i="67"/>
  <c r="IZ70" i="67"/>
  <c r="JL70" i="67"/>
  <c r="JD70" i="67"/>
  <c r="LG70" i="67"/>
  <c r="KY70" i="67"/>
  <c r="KQ70" i="67"/>
  <c r="KH70" i="67"/>
  <c r="JV70" i="67"/>
  <c r="LD70" i="67"/>
  <c r="KV70" i="67"/>
  <c r="KE70" i="67"/>
  <c r="LQ70" i="67"/>
  <c r="MA70" i="67"/>
  <c r="JZ70" i="67"/>
  <c r="MD70" i="67"/>
  <c r="LV70" i="67"/>
  <c r="NB70" i="67"/>
  <c r="MT70" i="67"/>
  <c r="ML70" i="67"/>
  <c r="NE70" i="67"/>
  <c r="MU70" i="67"/>
  <c r="MM70" i="67"/>
  <c r="NH70" i="67"/>
  <c r="H70" i="67"/>
  <c r="KM70" i="67"/>
  <c r="KD70" i="67"/>
  <c r="LH70" i="67"/>
  <c r="KZ70" i="67"/>
  <c r="KR70" i="67"/>
  <c r="KI70" i="67"/>
  <c r="JY70" i="67"/>
  <c r="ME70" i="67"/>
  <c r="LW70" i="67"/>
  <c r="LR70" i="67"/>
  <c r="LZ70" i="67"/>
  <c r="MH70" i="67"/>
  <c r="MX70" i="67"/>
  <c r="MP70" i="67"/>
  <c r="NI70" i="67"/>
  <c r="MY70" i="67"/>
  <c r="MQ70" i="67"/>
  <c r="MI70" i="67"/>
  <c r="J65" i="67"/>
  <c r="AS65" i="67"/>
  <c r="AG65" i="67"/>
  <c r="AC65" i="67"/>
  <c r="U65" i="67"/>
  <c r="M65" i="67"/>
  <c r="BB65" i="67"/>
  <c r="AX65" i="67"/>
  <c r="AT65" i="67"/>
  <c r="AP65" i="67"/>
  <c r="AL65" i="67"/>
  <c r="AH65" i="67"/>
  <c r="AD65" i="67"/>
  <c r="Z65" i="67"/>
  <c r="V65" i="67"/>
  <c r="R65" i="67"/>
  <c r="N65" i="67"/>
  <c r="EC65" i="67"/>
  <c r="EW65" i="67"/>
  <c r="EO65" i="67"/>
  <c r="EG65" i="67"/>
  <c r="FF65" i="67"/>
  <c r="FQ65" i="67"/>
  <c r="FM65" i="67"/>
  <c r="FI65" i="67"/>
  <c r="CH65" i="67"/>
  <c r="DU65" i="67"/>
  <c r="DQ65" i="67"/>
  <c r="DM65" i="67"/>
  <c r="DI65" i="67"/>
  <c r="DE65" i="67"/>
  <c r="DA65" i="67"/>
  <c r="GQ65" i="67"/>
  <c r="GM65" i="67"/>
  <c r="GI65" i="67"/>
  <c r="GE65" i="67"/>
  <c r="GA65" i="67"/>
  <c r="IG65" i="67"/>
  <c r="BC65" i="67"/>
  <c r="AU65" i="67"/>
  <c r="AI65" i="67"/>
  <c r="BA65" i="67"/>
  <c r="AW65" i="67"/>
  <c r="AO65" i="67"/>
  <c r="AK65" i="67"/>
  <c r="Y65" i="67"/>
  <c r="Q65" i="67"/>
  <c r="CF65" i="67"/>
  <c r="CB65" i="67"/>
  <c r="BX65" i="67"/>
  <c r="BT65" i="67"/>
  <c r="BP65" i="67"/>
  <c r="BL65" i="67"/>
  <c r="BH65" i="67"/>
  <c r="BE65" i="67"/>
  <c r="CC65" i="67"/>
  <c r="BY65" i="67"/>
  <c r="BU65" i="67"/>
  <c r="BQ65" i="67"/>
  <c r="BM65" i="67"/>
  <c r="BI65" i="67"/>
  <c r="CX65" i="67"/>
  <c r="CT65" i="67"/>
  <c r="CQ65" i="67"/>
  <c r="CM65" i="67"/>
  <c r="CI65" i="67"/>
  <c r="DT65" i="67"/>
  <c r="DP65" i="67"/>
  <c r="DL65" i="67"/>
  <c r="DH65" i="67"/>
  <c r="DD65" i="67"/>
  <c r="EA65" i="67"/>
  <c r="FA65" i="67"/>
  <c r="ES65" i="67"/>
  <c r="EK65" i="67"/>
  <c r="CU65" i="67"/>
  <c r="CR65" i="67"/>
  <c r="CN65" i="67"/>
  <c r="CJ65" i="67"/>
  <c r="DZ65" i="67"/>
  <c r="FD65" i="67"/>
  <c r="EZ65" i="67"/>
  <c r="EV65" i="67"/>
  <c r="ER65" i="67"/>
  <c r="EN65" i="67"/>
  <c r="EJ65" i="67"/>
  <c r="EF65" i="67"/>
  <c r="FP65" i="67"/>
  <c r="FL65" i="67"/>
  <c r="FH65" i="67"/>
  <c r="GT65" i="67"/>
  <c r="GZ65" i="67"/>
  <c r="GV65" i="67"/>
  <c r="HT65" i="67"/>
  <c r="HP65" i="67"/>
  <c r="HL65" i="67"/>
  <c r="HH65" i="67"/>
  <c r="IB65" i="67"/>
  <c r="GP65" i="67"/>
  <c r="GL65" i="67"/>
  <c r="GH65" i="67"/>
  <c r="GD65" i="67"/>
  <c r="FZ65" i="67"/>
  <c r="HA65" i="67"/>
  <c r="GW65" i="67"/>
  <c r="HU65" i="67"/>
  <c r="HQ65" i="67"/>
  <c r="HM65" i="67"/>
  <c r="HI65" i="67"/>
  <c r="ID65" i="67"/>
  <c r="IE65" i="67"/>
  <c r="IA65" i="67"/>
  <c r="IX65" i="67"/>
  <c r="IS65" i="67"/>
  <c r="IO65" i="67"/>
  <c r="IJ65" i="67"/>
  <c r="JS65" i="67"/>
  <c r="JO65" i="67"/>
  <c r="JK65" i="67"/>
  <c r="JG65" i="67"/>
  <c r="JC65" i="67"/>
  <c r="IM65" i="67"/>
  <c r="II65" i="67"/>
  <c r="JN65" i="67"/>
  <c r="JF65" i="67"/>
  <c r="LJ65" i="67"/>
  <c r="LF65" i="67"/>
  <c r="LB65" i="67"/>
  <c r="KX65" i="67"/>
  <c r="KT65" i="67"/>
  <c r="KP65" i="67"/>
  <c r="KL65" i="67"/>
  <c r="KG65" i="67"/>
  <c r="KB65" i="67"/>
  <c r="LN65" i="67"/>
  <c r="LT65" i="67"/>
  <c r="JX65" i="67"/>
  <c r="LP65" i="67"/>
  <c r="MF65" i="67"/>
  <c r="MB65" i="67"/>
  <c r="LX65" i="67"/>
  <c r="MZ65" i="67"/>
  <c r="MV65" i="67"/>
  <c r="MR65" i="67"/>
  <c r="MN65" i="67"/>
  <c r="MJ65" i="67"/>
  <c r="NG65" i="67"/>
  <c r="MK65" i="67"/>
  <c r="ND65" i="67"/>
  <c r="NF65" i="67"/>
  <c r="AY65" i="67"/>
  <c r="AQ65" i="67"/>
  <c r="AM65" i="67"/>
  <c r="AE65" i="67"/>
  <c r="AA65" i="67"/>
  <c r="W65" i="67"/>
  <c r="S65" i="67"/>
  <c r="O65" i="67"/>
  <c r="K65" i="67"/>
  <c r="I65" i="67"/>
  <c r="AZ65" i="67"/>
  <c r="AR65" i="67"/>
  <c r="AJ65" i="67"/>
  <c r="X65" i="67"/>
  <c r="L65" i="67"/>
  <c r="CE65" i="67"/>
  <c r="CA65" i="67"/>
  <c r="BW65" i="67"/>
  <c r="BS65" i="67"/>
  <c r="BO65" i="67"/>
  <c r="BK65" i="67"/>
  <c r="BG65" i="67"/>
  <c r="DR65" i="67"/>
  <c r="DN65" i="67"/>
  <c r="DJ65" i="67"/>
  <c r="DF65" i="67"/>
  <c r="DB65" i="67"/>
  <c r="DY65" i="67"/>
  <c r="FS65" i="67"/>
  <c r="FO65" i="67"/>
  <c r="FK65" i="67"/>
  <c r="FG65" i="67"/>
  <c r="CW65" i="67"/>
  <c r="CP65" i="67"/>
  <c r="CL65" i="67"/>
  <c r="DS65" i="67"/>
  <c r="DO65" i="67"/>
  <c r="DK65" i="67"/>
  <c r="DG65" i="67"/>
  <c r="DC65" i="67"/>
  <c r="DW65" i="67"/>
  <c r="EH65" i="67"/>
  <c r="GO65" i="67"/>
  <c r="GK65" i="67"/>
  <c r="GG65" i="67"/>
  <c r="GC65" i="67"/>
  <c r="FY65" i="67"/>
  <c r="HX65" i="67"/>
  <c r="HZ65" i="67"/>
  <c r="IU65" i="67"/>
  <c r="IQ65" i="67"/>
  <c r="IT65" i="67"/>
  <c r="IP65" i="67"/>
  <c r="JR65" i="67"/>
  <c r="JJ65" i="67"/>
  <c r="JA65" i="67"/>
  <c r="LI65" i="67"/>
  <c r="LE65" i="67"/>
  <c r="LA65" i="67"/>
  <c r="KW65" i="67"/>
  <c r="KS65" i="67"/>
  <c r="KO65" i="67"/>
  <c r="KK65" i="67"/>
  <c r="KF65" i="67"/>
  <c r="KA65" i="67"/>
  <c r="LO65" i="67"/>
  <c r="MC65" i="67"/>
  <c r="LY65" i="67"/>
  <c r="LU65" i="67"/>
  <c r="NA65" i="67"/>
  <c r="MW65" i="67"/>
  <c r="MS65" i="67"/>
  <c r="MO65" i="67"/>
  <c r="CD65" i="67"/>
  <c r="BZ65" i="67"/>
  <c r="BV65" i="67"/>
  <c r="BR65" i="67"/>
  <c r="BN65" i="67"/>
  <c r="BJ65" i="67"/>
  <c r="BF65" i="67"/>
  <c r="AV65" i="67"/>
  <c r="AN65" i="67"/>
  <c r="AF65" i="67"/>
  <c r="AB65" i="67"/>
  <c r="T65" i="67"/>
  <c r="P65" i="67"/>
  <c r="CV65" i="67"/>
  <c r="CS65" i="67"/>
  <c r="CO65" i="67"/>
  <c r="CK65" i="67"/>
  <c r="FC65" i="67"/>
  <c r="EY65" i="67"/>
  <c r="EU65" i="67"/>
  <c r="EQ65" i="67"/>
  <c r="EM65" i="67"/>
  <c r="EI65" i="67"/>
  <c r="EE65" i="67"/>
  <c r="CZ65" i="67"/>
  <c r="DX65" i="67"/>
  <c r="FB65" i="67"/>
  <c r="EX65" i="67"/>
  <c r="ET65" i="67"/>
  <c r="EP65" i="67"/>
  <c r="EL65" i="67"/>
  <c r="ED65" i="67"/>
  <c r="FR65" i="67"/>
  <c r="FN65" i="67"/>
  <c r="FJ65" i="67"/>
  <c r="FX65" i="67"/>
  <c r="HB65" i="67"/>
  <c r="GX65" i="67"/>
  <c r="HF65" i="67"/>
  <c r="HR65" i="67"/>
  <c r="HN65" i="67"/>
  <c r="HJ65" i="67"/>
  <c r="HW65" i="67"/>
  <c r="GR65" i="67"/>
  <c r="GN65" i="67"/>
  <c r="GJ65" i="67"/>
  <c r="GF65" i="67"/>
  <c r="GB65" i="67"/>
  <c r="HC65" i="67"/>
  <c r="GY65" i="67"/>
  <c r="GU65" i="67"/>
  <c r="HS65" i="67"/>
  <c r="HO65" i="67"/>
  <c r="HK65" i="67"/>
  <c r="HG65" i="67"/>
  <c r="IC65" i="67"/>
  <c r="HY65" i="67"/>
  <c r="IL65" i="67"/>
  <c r="IH65" i="67"/>
  <c r="JU65" i="67"/>
  <c r="LH65" i="67"/>
  <c r="LD65" i="67"/>
  <c r="KZ65" i="67"/>
  <c r="KV65" i="67"/>
  <c r="KR65" i="67"/>
  <c r="KI65" i="67"/>
  <c r="KE65" i="67"/>
  <c r="JY65" i="67"/>
  <c r="ME65" i="67"/>
  <c r="MA65" i="67"/>
  <c r="LW65" i="67"/>
  <c r="JZ65" i="67"/>
  <c r="LR65" i="67"/>
  <c r="ML65" i="67"/>
  <c r="NI65" i="67"/>
  <c r="NE65" i="67"/>
  <c r="NH65" i="67"/>
  <c r="H65" i="67"/>
  <c r="JQ65" i="67"/>
  <c r="JM65" i="67"/>
  <c r="JI65" i="67"/>
  <c r="JE65" i="67"/>
  <c r="IW65" i="67"/>
  <c r="IV65" i="67"/>
  <c r="IR65" i="67"/>
  <c r="IN65" i="67"/>
  <c r="IK65" i="67"/>
  <c r="IZ65" i="67"/>
  <c r="JP65" i="67"/>
  <c r="JL65" i="67"/>
  <c r="JH65" i="67"/>
  <c r="JD65" i="67"/>
  <c r="LG65" i="67"/>
  <c r="LC65" i="67"/>
  <c r="KY65" i="67"/>
  <c r="KU65" i="67"/>
  <c r="KQ65" i="67"/>
  <c r="KM65" i="67"/>
  <c r="KH65" i="67"/>
  <c r="KD65" i="67"/>
  <c r="JV65" i="67"/>
  <c r="LQ65" i="67"/>
  <c r="MD65" i="67"/>
  <c r="LZ65" i="67"/>
  <c r="LV65" i="67"/>
  <c r="MH65" i="67"/>
  <c r="NB65" i="67"/>
  <c r="MX65" i="67"/>
  <c r="MT65" i="67"/>
  <c r="MP65" i="67"/>
  <c r="MY65" i="67"/>
  <c r="MU65" i="67"/>
  <c r="MQ65" i="67"/>
  <c r="MM65" i="67"/>
  <c r="MI65" i="67"/>
  <c r="J58" i="67"/>
  <c r="AV58" i="67"/>
  <c r="AN58" i="67"/>
  <c r="AF58" i="67"/>
  <c r="X58" i="67"/>
  <c r="P58" i="67"/>
  <c r="CE58" i="67"/>
  <c r="BW58" i="67"/>
  <c r="BO58" i="67"/>
  <c r="BG58" i="67"/>
  <c r="BC58" i="67"/>
  <c r="AU58" i="67"/>
  <c r="AM58" i="67"/>
  <c r="AE58" i="67"/>
  <c r="W58" i="67"/>
  <c r="O58" i="67"/>
  <c r="BZ58" i="67"/>
  <c r="BR58" i="67"/>
  <c r="BJ58" i="67"/>
  <c r="CW58" i="67"/>
  <c r="CP58" i="67"/>
  <c r="CZ58" i="67"/>
  <c r="DT58" i="67"/>
  <c r="DL58" i="67"/>
  <c r="DD58" i="67"/>
  <c r="FB58" i="67"/>
  <c r="ET58" i="67"/>
  <c r="EL58" i="67"/>
  <c r="ED58" i="67"/>
  <c r="FM58" i="67"/>
  <c r="CX58" i="67"/>
  <c r="CQ58" i="67"/>
  <c r="CI58" i="67"/>
  <c r="DO58" i="67"/>
  <c r="DG58" i="67"/>
  <c r="DZ58" i="67"/>
  <c r="FA58" i="67"/>
  <c r="ES58" i="67"/>
  <c r="EK58" i="67"/>
  <c r="FF58" i="67"/>
  <c r="FN58" i="67"/>
  <c r="GQ58" i="67"/>
  <c r="GI58" i="67"/>
  <c r="GA58" i="67"/>
  <c r="GY58" i="67"/>
  <c r="HS58" i="67"/>
  <c r="HK58" i="67"/>
  <c r="IO58" i="67"/>
  <c r="GR58" i="67"/>
  <c r="GJ58" i="67"/>
  <c r="GB58" i="67"/>
  <c r="GT58" i="67"/>
  <c r="GV58" i="67"/>
  <c r="HT58" i="67"/>
  <c r="HL58" i="67"/>
  <c r="ID58" i="67"/>
  <c r="IA58" i="67"/>
  <c r="IP58" i="67"/>
  <c r="IM58" i="67"/>
  <c r="JO58" i="67"/>
  <c r="JG58" i="67"/>
  <c r="JR58" i="67"/>
  <c r="JJ58" i="67"/>
  <c r="JA58" i="67"/>
  <c r="LC58" i="67"/>
  <c r="KU58" i="67"/>
  <c r="KM58" i="67"/>
  <c r="KD58" i="67"/>
  <c r="LF58" i="67"/>
  <c r="KX58" i="67"/>
  <c r="KP58" i="67"/>
  <c r="KG58" i="67"/>
  <c r="JX58" i="67"/>
  <c r="LO58" i="67"/>
  <c r="MA58" i="67"/>
  <c r="LN58" i="67"/>
  <c r="LT58" i="67"/>
  <c r="MD58" i="67"/>
  <c r="LV58" i="67"/>
  <c r="MY58" i="67"/>
  <c r="MQ58" i="67"/>
  <c r="MI58" i="67"/>
  <c r="NB58" i="67"/>
  <c r="AZ58" i="67"/>
  <c r="AR58" i="67"/>
  <c r="AJ58" i="67"/>
  <c r="AB58" i="67"/>
  <c r="T58" i="67"/>
  <c r="L58" i="67"/>
  <c r="CA58" i="67"/>
  <c r="BS58" i="67"/>
  <c r="BK58" i="67"/>
  <c r="AY58" i="67"/>
  <c r="AQ58" i="67"/>
  <c r="AI58" i="67"/>
  <c r="AA58" i="67"/>
  <c r="S58" i="67"/>
  <c r="K58" i="67"/>
  <c r="CD58" i="67"/>
  <c r="BV58" i="67"/>
  <c r="BN58" i="67"/>
  <c r="BF58" i="67"/>
  <c r="CL58" i="67"/>
  <c r="DP58" i="67"/>
  <c r="DH58" i="67"/>
  <c r="DW58" i="67"/>
  <c r="DY58" i="67"/>
  <c r="EX58" i="67"/>
  <c r="EP58" i="67"/>
  <c r="EH58" i="67"/>
  <c r="FQ58" i="67"/>
  <c r="FI58" i="67"/>
  <c r="CT58" i="67"/>
  <c r="CM58" i="67"/>
  <c r="DS58" i="67"/>
  <c r="DK58" i="67"/>
  <c r="DC58" i="67"/>
  <c r="EC58" i="67"/>
  <c r="EW58" i="67"/>
  <c r="EO58" i="67"/>
  <c r="EG58" i="67"/>
  <c r="FR58" i="67"/>
  <c r="FJ58" i="67"/>
  <c r="GM58" i="67"/>
  <c r="GE58" i="67"/>
  <c r="HC58" i="67"/>
  <c r="GU58" i="67"/>
  <c r="HO58" i="67"/>
  <c r="HG58" i="67"/>
  <c r="HX58" i="67"/>
  <c r="IH58" i="67"/>
  <c r="GN58" i="67"/>
  <c r="GF58" i="67"/>
  <c r="GZ58" i="67"/>
  <c r="HP58" i="67"/>
  <c r="HH58" i="67"/>
  <c r="IQ58" i="67"/>
  <c r="IE58" i="67"/>
  <c r="IG58" i="67"/>
  <c r="IT58" i="67"/>
  <c r="II58" i="67"/>
  <c r="JS58" i="67"/>
  <c r="JK58" i="67"/>
  <c r="JC58" i="67"/>
  <c r="JN58" i="67"/>
  <c r="JF58" i="67"/>
  <c r="LG58" i="67"/>
  <c r="KY58" i="67"/>
  <c r="KQ58" i="67"/>
  <c r="KH58" i="67"/>
  <c r="JY58" i="67"/>
  <c r="LJ58" i="67"/>
  <c r="LB58" i="67"/>
  <c r="KT58" i="67"/>
  <c r="KL58" i="67"/>
  <c r="KB58" i="67"/>
  <c r="ME58" i="67"/>
  <c r="LW58" i="67"/>
  <c r="LP58" i="67"/>
  <c r="LZ58" i="67"/>
  <c r="MU58" i="67"/>
  <c r="MM58" i="67"/>
  <c r="MX58" i="67"/>
  <c r="MP58" i="67"/>
  <c r="ND58" i="67"/>
  <c r="NF58" i="67"/>
  <c r="BB58" i="67"/>
  <c r="AT58" i="67"/>
  <c r="AL58" i="67"/>
  <c r="AD58" i="67"/>
  <c r="V58" i="67"/>
  <c r="N58" i="67"/>
  <c r="BE58" i="67"/>
  <c r="BY58" i="67"/>
  <c r="BQ58" i="67"/>
  <c r="BI58" i="67"/>
  <c r="I58" i="67"/>
  <c r="AW58" i="67"/>
  <c r="AO58" i="67"/>
  <c r="AG58" i="67"/>
  <c r="Y58" i="67"/>
  <c r="Q58" i="67"/>
  <c r="BX58" i="67"/>
  <c r="BP58" i="67"/>
  <c r="BH58" i="67"/>
  <c r="CR58" i="67"/>
  <c r="CJ58" i="67"/>
  <c r="DN58" i="67"/>
  <c r="DF58" i="67"/>
  <c r="FD58" i="67"/>
  <c r="EV58" i="67"/>
  <c r="EN58" i="67"/>
  <c r="EF58" i="67"/>
  <c r="FS58" i="67"/>
  <c r="FK58" i="67"/>
  <c r="CV58" i="67"/>
  <c r="CO58" i="67"/>
  <c r="DU58" i="67"/>
  <c r="DM58" i="67"/>
  <c r="DE58" i="67"/>
  <c r="DX58" i="67"/>
  <c r="EY58" i="67"/>
  <c r="EQ58" i="67"/>
  <c r="EI58" i="67"/>
  <c r="FP58" i="67"/>
  <c r="FH58" i="67"/>
  <c r="GO58" i="67"/>
  <c r="GG58" i="67"/>
  <c r="FY58" i="67"/>
  <c r="GW58" i="67"/>
  <c r="HQ58" i="67"/>
  <c r="HI58" i="67"/>
  <c r="IB58" i="67"/>
  <c r="IX58" i="67"/>
  <c r="IL58" i="67"/>
  <c r="GL58" i="67"/>
  <c r="GD58" i="67"/>
  <c r="GX58" i="67"/>
  <c r="HR58" i="67"/>
  <c r="HJ58" i="67"/>
  <c r="HZ58" i="67"/>
  <c r="IU58" i="67"/>
  <c r="IJ58" i="67"/>
  <c r="HY58" i="67"/>
  <c r="IV58" i="67"/>
  <c r="IN58" i="67"/>
  <c r="IZ58" i="67"/>
  <c r="JM58" i="67"/>
  <c r="JE58" i="67"/>
  <c r="JL58" i="67"/>
  <c r="JD58" i="67"/>
  <c r="LI58" i="67"/>
  <c r="LA58" i="67"/>
  <c r="KS58" i="67"/>
  <c r="KK58" i="67"/>
  <c r="KA58" i="67"/>
  <c r="LH58" i="67"/>
  <c r="KZ58" i="67"/>
  <c r="KR58" i="67"/>
  <c r="KI58" i="67"/>
  <c r="JZ58" i="67"/>
  <c r="MC58" i="67"/>
  <c r="LU58" i="67"/>
  <c r="MF58" i="67"/>
  <c r="LX58" i="67"/>
  <c r="NA58" i="67"/>
  <c r="MS58" i="67"/>
  <c r="MK58" i="67"/>
  <c r="MH58" i="67"/>
  <c r="NI58" i="67"/>
  <c r="MT58" i="67"/>
  <c r="ML58" i="67"/>
  <c r="NG58" i="67"/>
  <c r="AX58" i="67"/>
  <c r="AP58" i="67"/>
  <c r="AH58" i="67"/>
  <c r="Z58" i="67"/>
  <c r="R58" i="67"/>
  <c r="CC58" i="67"/>
  <c r="BU58" i="67"/>
  <c r="BM58" i="67"/>
  <c r="BA58" i="67"/>
  <c r="AS58" i="67"/>
  <c r="AK58" i="67"/>
  <c r="AC58" i="67"/>
  <c r="U58" i="67"/>
  <c r="M58" i="67"/>
  <c r="CF58" i="67"/>
  <c r="CB58" i="67"/>
  <c r="BT58" i="67"/>
  <c r="BL58" i="67"/>
  <c r="CH58" i="67"/>
  <c r="CU58" i="67"/>
  <c r="CN58" i="67"/>
  <c r="DR58" i="67"/>
  <c r="DJ58" i="67"/>
  <c r="DB58" i="67"/>
  <c r="EA58" i="67"/>
  <c r="EZ58" i="67"/>
  <c r="ER58" i="67"/>
  <c r="EJ58" i="67"/>
  <c r="FO58" i="67"/>
  <c r="FG58" i="67"/>
  <c r="CS58" i="67"/>
  <c r="CK58" i="67"/>
  <c r="DQ58" i="67"/>
  <c r="DI58" i="67"/>
  <c r="DA58" i="67"/>
  <c r="FC58" i="67"/>
  <c r="EU58" i="67"/>
  <c r="EM58" i="67"/>
  <c r="EE58" i="67"/>
  <c r="FL58" i="67"/>
  <c r="GK58" i="67"/>
  <c r="GC58" i="67"/>
  <c r="HA58" i="67"/>
  <c r="HU58" i="67"/>
  <c r="HM58" i="67"/>
  <c r="IS58" i="67"/>
  <c r="FX58" i="67"/>
  <c r="GP58" i="67"/>
  <c r="GH58" i="67"/>
  <c r="FZ58" i="67"/>
  <c r="HB58" i="67"/>
  <c r="HF58" i="67"/>
  <c r="HN58" i="67"/>
  <c r="HW58" i="67"/>
  <c r="IC58" i="67"/>
  <c r="IW58" i="67"/>
  <c r="IR58" i="67"/>
  <c r="IK58" i="67"/>
  <c r="JQ58" i="67"/>
  <c r="JI58" i="67"/>
  <c r="JU58" i="67"/>
  <c r="JP58" i="67"/>
  <c r="JH58" i="67"/>
  <c r="LE58" i="67"/>
  <c r="KW58" i="67"/>
  <c r="KO58" i="67"/>
  <c r="KF58" i="67"/>
  <c r="JV58" i="67"/>
  <c r="LD58" i="67"/>
  <c r="KV58" i="67"/>
  <c r="KE58" i="67"/>
  <c r="LQ58" i="67"/>
  <c r="LY58" i="67"/>
  <c r="LR58" i="67"/>
  <c r="MB58" i="67"/>
  <c r="MW58" i="67"/>
  <c r="MO58" i="67"/>
  <c r="MZ58" i="67"/>
  <c r="NE58" i="67"/>
  <c r="MV58" i="67"/>
  <c r="MR58" i="67"/>
  <c r="MN58" i="67"/>
  <c r="MJ58" i="67"/>
  <c r="NH58" i="67"/>
  <c r="H58" i="67"/>
  <c r="MO25" i="4"/>
  <c r="MO26" i="4"/>
  <c r="X21" i="68" l="1"/>
  <c r="P21" i="68"/>
  <c r="H21" i="68"/>
  <c r="U21" i="68"/>
  <c r="M21" i="68"/>
  <c r="R21" i="68"/>
  <c r="J21" i="68"/>
  <c r="Z21" i="68"/>
  <c r="T21" i="68"/>
  <c r="L21" i="68"/>
  <c r="Q21" i="68"/>
  <c r="I21" i="68"/>
  <c r="V21" i="68"/>
  <c r="N21" i="68"/>
  <c r="F21" i="68"/>
  <c r="AB19" i="68"/>
  <c r="AB18" i="68"/>
  <c r="C23" i="68"/>
  <c r="C22" i="68"/>
  <c r="W21" i="68"/>
  <c r="O21" i="68"/>
  <c r="G21" i="68"/>
  <c r="AA19" i="68"/>
  <c r="E21" i="68"/>
  <c r="AA18" i="68"/>
  <c r="MG62" i="67"/>
  <c r="NI62" i="67"/>
  <c r="IK62" i="67"/>
  <c r="FY62" i="67"/>
  <c r="MA62" i="67"/>
  <c r="JO62" i="67"/>
  <c r="HC62" i="67"/>
  <c r="BD62" i="67"/>
  <c r="DP62" i="67"/>
  <c r="NB62" i="67"/>
  <c r="LV62" i="67"/>
  <c r="KP62" i="67"/>
  <c r="JJ62" i="67"/>
  <c r="HH62" i="67"/>
  <c r="KW62" i="67"/>
  <c r="JU62" i="67"/>
  <c r="HE62" i="67"/>
  <c r="NG62" i="67"/>
  <c r="KU62" i="67"/>
  <c r="II62" i="67"/>
  <c r="FW62" i="67"/>
  <c r="CJ62" i="67"/>
  <c r="X62" i="67"/>
  <c r="ML62" i="67"/>
  <c r="LF62" i="67"/>
  <c r="JZ62" i="67"/>
  <c r="IN62" i="67"/>
  <c r="GB62" i="67"/>
  <c r="MG150" i="67"/>
  <c r="MC62" i="67"/>
  <c r="JQ62" i="67"/>
  <c r="LA62" i="67"/>
  <c r="JA62" i="67"/>
  <c r="HU62" i="67"/>
  <c r="GO62" i="67"/>
  <c r="EV62" i="67"/>
  <c r="MQ62" i="67"/>
  <c r="LK62" i="67"/>
  <c r="KE62" i="67"/>
  <c r="IY62" i="67"/>
  <c r="HS62" i="67"/>
  <c r="GM62" i="67"/>
  <c r="ER62" i="67"/>
  <c r="CZ62" i="67"/>
  <c r="BT62" i="67"/>
  <c r="AN62" i="67"/>
  <c r="NJ62" i="67"/>
  <c r="MT62" i="67"/>
  <c r="MD62" i="67"/>
  <c r="LN62" i="67"/>
  <c r="KX62" i="67"/>
  <c r="KH62" i="67"/>
  <c r="JR62" i="67"/>
  <c r="JB62" i="67"/>
  <c r="HX62" i="67"/>
  <c r="GR62" i="67"/>
  <c r="DV62" i="67"/>
  <c r="MG151" i="67"/>
  <c r="BJ62" i="67"/>
  <c r="FQ62" i="67"/>
  <c r="EK62" i="67"/>
  <c r="DE62" i="67"/>
  <c r="FB62" i="67"/>
  <c r="CP62" i="67"/>
  <c r="AD62" i="67"/>
  <c r="FA62" i="67"/>
  <c r="DU62" i="67"/>
  <c r="BY62" i="67"/>
  <c r="CO62" i="67"/>
  <c r="BI62" i="67"/>
  <c r="AS62" i="67"/>
  <c r="MS62" i="67"/>
  <c r="LM62" i="67"/>
  <c r="KG62" i="67"/>
  <c r="MW62" i="67"/>
  <c r="LQ62" i="67"/>
  <c r="KK62" i="67"/>
  <c r="JI62" i="67"/>
  <c r="IS62" i="67"/>
  <c r="IC62" i="67"/>
  <c r="HM62" i="67"/>
  <c r="GW62" i="67"/>
  <c r="GG62" i="67"/>
  <c r="FL62" i="67"/>
  <c r="EF62" i="67"/>
  <c r="MY62" i="67"/>
  <c r="MI62" i="67"/>
  <c r="LS62" i="67"/>
  <c r="LC62" i="67"/>
  <c r="KM62" i="67"/>
  <c r="JW62" i="67"/>
  <c r="JG62" i="67"/>
  <c r="IQ62" i="67"/>
  <c r="IA62" i="67"/>
  <c r="HK62" i="67"/>
  <c r="GU62" i="67"/>
  <c r="GE62" i="67"/>
  <c r="FH62" i="67"/>
  <c r="EB62" i="67"/>
  <c r="DH62" i="67"/>
  <c r="CR62" i="67"/>
  <c r="CB62" i="67"/>
  <c r="BL62" i="67"/>
  <c r="AV62" i="67"/>
  <c r="AF62" i="67"/>
  <c r="P62" i="67"/>
  <c r="NF62" i="67"/>
  <c r="MX62" i="67"/>
  <c r="MP62" i="67"/>
  <c r="MH62" i="67"/>
  <c r="LZ62" i="67"/>
  <c r="LR62" i="67"/>
  <c r="LJ62" i="67"/>
  <c r="LB62" i="67"/>
  <c r="KT62" i="67"/>
  <c r="KL62" i="67"/>
  <c r="KD62" i="67"/>
  <c r="JV62" i="67"/>
  <c r="JN62" i="67"/>
  <c r="JF62" i="67"/>
  <c r="IV62" i="67"/>
  <c r="IF62" i="67"/>
  <c r="HP62" i="67"/>
  <c r="GZ62" i="67"/>
  <c r="GJ62" i="67"/>
  <c r="FR62" i="67"/>
  <c r="EL62" i="67"/>
  <c r="DF62" i="67"/>
  <c r="BZ62" i="67"/>
  <c r="AT62" i="67"/>
  <c r="N62" i="67"/>
  <c r="FI62" i="67"/>
  <c r="ES62" i="67"/>
  <c r="EC62" i="67"/>
  <c r="DM62" i="67"/>
  <c r="CW62" i="67"/>
  <c r="CG62" i="67"/>
  <c r="BQ62" i="67"/>
  <c r="BA62" i="67"/>
  <c r="AC62" i="67"/>
  <c r="AK62" i="67"/>
  <c r="U62" i="67"/>
  <c r="M62" i="67"/>
  <c r="NA62" i="67"/>
  <c r="MK62" i="67"/>
  <c r="LU62" i="67"/>
  <c r="LE62" i="67"/>
  <c r="KO62" i="67"/>
  <c r="JY62" i="67"/>
  <c r="NE62" i="67"/>
  <c r="MO62" i="67"/>
  <c r="LY62" i="67"/>
  <c r="LI62" i="67"/>
  <c r="KS62" i="67"/>
  <c r="KC62" i="67"/>
  <c r="JM62" i="67"/>
  <c r="JE62" i="67"/>
  <c r="IW62" i="67"/>
  <c r="IO62" i="67"/>
  <c r="IG62" i="67"/>
  <c r="HY62" i="67"/>
  <c r="HQ62" i="67"/>
  <c r="HI62" i="67"/>
  <c r="HA62" i="67"/>
  <c r="GS62" i="67"/>
  <c r="GK62" i="67"/>
  <c r="GC62" i="67"/>
  <c r="FT62" i="67"/>
  <c r="FD62" i="67"/>
  <c r="EN62" i="67"/>
  <c r="DX62" i="67"/>
  <c r="NC62" i="67"/>
  <c r="MU62" i="67"/>
  <c r="MM62" i="67"/>
  <c r="ME62" i="67"/>
  <c r="LW62" i="67"/>
  <c r="LO62" i="67"/>
  <c r="LG62" i="67"/>
  <c r="KY62" i="67"/>
  <c r="KQ62" i="67"/>
  <c r="KI62" i="67"/>
  <c r="KA62" i="67"/>
  <c r="JS62" i="67"/>
  <c r="JK62" i="67"/>
  <c r="JC62" i="67"/>
  <c r="IU62" i="67"/>
  <c r="IM62" i="67"/>
  <c r="IE62" i="67"/>
  <c r="HW62" i="67"/>
  <c r="HO62" i="67"/>
  <c r="HG62" i="67"/>
  <c r="GY62" i="67"/>
  <c r="GQ62" i="67"/>
  <c r="GI62" i="67"/>
  <c r="GA62" i="67"/>
  <c r="FP62" i="67"/>
  <c r="EZ62" i="67"/>
  <c r="EJ62" i="67"/>
  <c r="DT62" i="67"/>
  <c r="DL62" i="67"/>
  <c r="DD62" i="67"/>
  <c r="CV62" i="67"/>
  <c r="CN62" i="67"/>
  <c r="CF62" i="67"/>
  <c r="BX62" i="67"/>
  <c r="BP62" i="67"/>
  <c r="BH62" i="67"/>
  <c r="AZ62" i="67"/>
  <c r="AR62" i="67"/>
  <c r="AJ62" i="67"/>
  <c r="AB62" i="67"/>
  <c r="T62" i="67"/>
  <c r="L62" i="67"/>
  <c r="NH62" i="67"/>
  <c r="ND62" i="67"/>
  <c r="MZ62" i="67"/>
  <c r="MV62" i="67"/>
  <c r="MR62" i="67"/>
  <c r="MN62" i="67"/>
  <c r="MJ62" i="67"/>
  <c r="MF62" i="67"/>
  <c r="MB62" i="67"/>
  <c r="LX62" i="67"/>
  <c r="LT62" i="67"/>
  <c r="LP62" i="67"/>
  <c r="LL62" i="67"/>
  <c r="LH62" i="67"/>
  <c r="LD62" i="67"/>
  <c r="KZ62" i="67"/>
  <c r="KV62" i="67"/>
  <c r="KR62" i="67"/>
  <c r="KN62" i="67"/>
  <c r="KJ62" i="67"/>
  <c r="KF62" i="67"/>
  <c r="KB62" i="67"/>
  <c r="JX62" i="67"/>
  <c r="JT62" i="67"/>
  <c r="JP62" i="67"/>
  <c r="JL62" i="67"/>
  <c r="JH62" i="67"/>
  <c r="JD62" i="67"/>
  <c r="IZ62" i="67"/>
  <c r="IR62" i="67"/>
  <c r="IJ62" i="67"/>
  <c r="IB62" i="67"/>
  <c r="HT62" i="67"/>
  <c r="HL62" i="67"/>
  <c r="HD62" i="67"/>
  <c r="GV62" i="67"/>
  <c r="GN62" i="67"/>
  <c r="GF62" i="67"/>
  <c r="FX62" i="67"/>
  <c r="FJ62" i="67"/>
  <c r="ET62" i="67"/>
  <c r="ED62" i="67"/>
  <c r="DN62" i="67"/>
  <c r="CX62" i="67"/>
  <c r="CH62" i="67"/>
  <c r="BR62" i="67"/>
  <c r="BB62" i="67"/>
  <c r="AL62" i="67"/>
  <c r="V62" i="67"/>
  <c r="FU62" i="67"/>
  <c r="FM62" i="67"/>
  <c r="FE62" i="67"/>
  <c r="EW62" i="67"/>
  <c r="EO62" i="67"/>
  <c r="EG62" i="67"/>
  <c r="DY62" i="67"/>
  <c r="DQ62" i="67"/>
  <c r="DI62" i="67"/>
  <c r="DA62" i="67"/>
  <c r="CS62" i="67"/>
  <c r="CK62" i="67"/>
  <c r="CC62" i="67"/>
  <c r="BU62" i="67"/>
  <c r="BM62" i="67"/>
  <c r="BE62" i="67"/>
  <c r="AW62" i="67"/>
  <c r="AO62" i="67"/>
  <c r="AG62" i="67"/>
  <c r="Y62" i="67"/>
  <c r="Q62" i="67"/>
  <c r="H62" i="67"/>
  <c r="K62" i="67"/>
  <c r="O62" i="67"/>
  <c r="S62" i="67"/>
  <c r="W62" i="67"/>
  <c r="AA62" i="67"/>
  <c r="AE62" i="67"/>
  <c r="AI62" i="67"/>
  <c r="AM62" i="67"/>
  <c r="AQ62" i="67"/>
  <c r="AU62" i="67"/>
  <c r="AY62" i="67"/>
  <c r="BC62" i="67"/>
  <c r="BG62" i="67"/>
  <c r="BK62" i="67"/>
  <c r="BO62" i="67"/>
  <c r="BS62" i="67"/>
  <c r="BW62" i="67"/>
  <c r="CA62" i="67"/>
  <c r="CE62" i="67"/>
  <c r="CI62" i="67"/>
  <c r="CM62" i="67"/>
  <c r="CQ62" i="67"/>
  <c r="CU62" i="67"/>
  <c r="CY62" i="67"/>
  <c r="DC62" i="67"/>
  <c r="DG62" i="67"/>
  <c r="DK62" i="67"/>
  <c r="DO62" i="67"/>
  <c r="DS62" i="67"/>
  <c r="DW62" i="67"/>
  <c r="EA62" i="67"/>
  <c r="EE62" i="67"/>
  <c r="EI62" i="67"/>
  <c r="EM62" i="67"/>
  <c r="EQ62" i="67"/>
  <c r="EU62" i="67"/>
  <c r="EY62" i="67"/>
  <c r="FC62" i="67"/>
  <c r="FG62" i="67"/>
  <c r="FK62" i="67"/>
  <c r="FO62" i="67"/>
  <c r="FS62" i="67"/>
  <c r="J62" i="67"/>
  <c r="R62" i="67"/>
  <c r="Z62" i="67"/>
  <c r="AH62" i="67"/>
  <c r="AP62" i="67"/>
  <c r="AX62" i="67"/>
  <c r="BF62" i="67"/>
  <c r="BN62" i="67"/>
  <c r="BV62" i="67"/>
  <c r="CD62" i="67"/>
  <c r="CL62" i="67"/>
  <c r="CT62" i="67"/>
  <c r="DB62" i="67"/>
  <c r="DJ62" i="67"/>
  <c r="DR62" i="67"/>
  <c r="DZ62" i="67"/>
  <c r="EH62" i="67"/>
  <c r="EP62" i="67"/>
  <c r="EX62" i="67"/>
  <c r="FF62" i="67"/>
  <c r="FN62" i="67"/>
  <c r="FV62" i="67"/>
  <c r="FZ62" i="67"/>
  <c r="GD62" i="67"/>
  <c r="GH62" i="67"/>
  <c r="GL62" i="67"/>
  <c r="GP62" i="67"/>
  <c r="GT62" i="67"/>
  <c r="GX62" i="67"/>
  <c r="HB62" i="67"/>
  <c r="HF62" i="67"/>
  <c r="HJ62" i="67"/>
  <c r="HN62" i="67"/>
  <c r="HR62" i="67"/>
  <c r="HV62" i="67"/>
  <c r="HZ62" i="67"/>
  <c r="ID62" i="67"/>
  <c r="IH62" i="67"/>
  <c r="IL62" i="67"/>
  <c r="IP62" i="67"/>
  <c r="IT62" i="67"/>
  <c r="IX62" i="67"/>
  <c r="NK62" i="67"/>
  <c r="NJ29" i="67"/>
  <c r="NJ20" i="67"/>
  <c r="NJ27" i="67"/>
  <c r="NK27" i="67" s="1"/>
  <c r="NJ23" i="67"/>
  <c r="NK23" i="67" s="1"/>
  <c r="NJ21" i="67"/>
  <c r="NK21" i="67" s="1"/>
  <c r="NJ17" i="67"/>
  <c r="NK17" i="67" s="1"/>
  <c r="NJ28" i="67"/>
  <c r="NK28" i="67" s="1"/>
  <c r="NJ31" i="67"/>
  <c r="NK31" i="67" s="1"/>
  <c r="NJ26" i="67"/>
  <c r="NK26" i="67" s="1"/>
  <c r="NJ24" i="67"/>
  <c r="NK24" i="67" s="1"/>
  <c r="NJ25" i="67"/>
  <c r="NK25" i="67" s="1"/>
  <c r="NJ30" i="67"/>
  <c r="NK30" i="67" s="1"/>
  <c r="NJ32" i="67"/>
  <c r="NK32" i="67" s="1"/>
  <c r="LK107" i="67"/>
  <c r="LL107" i="67"/>
  <c r="LK93" i="67"/>
  <c r="LL93" i="67"/>
  <c r="LK92" i="67"/>
  <c r="LL92" i="67"/>
  <c r="LK106" i="67"/>
  <c r="LL106" i="67"/>
  <c r="LK98" i="67"/>
  <c r="LL98" i="67"/>
  <c r="LK96" i="67"/>
  <c r="LL96" i="67"/>
  <c r="LK89" i="67"/>
  <c r="LL89" i="67"/>
  <c r="LK108" i="67"/>
  <c r="LL108" i="67"/>
  <c r="LK63" i="67"/>
  <c r="LL63" i="67"/>
  <c r="LK94" i="67"/>
  <c r="LL94" i="67"/>
  <c r="LK91" i="67"/>
  <c r="LL91" i="67"/>
  <c r="LK105" i="67"/>
  <c r="LL105" i="67"/>
  <c r="LK97" i="67"/>
  <c r="LL97" i="67"/>
  <c r="LK95" i="67"/>
  <c r="LL95" i="67"/>
  <c r="LK90" i="67"/>
  <c r="LL90" i="67"/>
  <c r="KJ107" i="67"/>
  <c r="KN107" i="67"/>
  <c r="KJ93" i="67"/>
  <c r="KN93" i="67"/>
  <c r="KJ92" i="67"/>
  <c r="KN92" i="67"/>
  <c r="KJ106" i="67"/>
  <c r="KN106" i="67"/>
  <c r="KJ98" i="67"/>
  <c r="KN98" i="67"/>
  <c r="KJ96" i="67"/>
  <c r="KN96" i="67"/>
  <c r="KJ89" i="67"/>
  <c r="KN89" i="67"/>
  <c r="KJ108" i="67"/>
  <c r="KN108" i="67"/>
  <c r="KJ63" i="67"/>
  <c r="KN63" i="67"/>
  <c r="KJ94" i="67"/>
  <c r="KN94" i="67"/>
  <c r="KJ91" i="67"/>
  <c r="KN91" i="67"/>
  <c r="KJ105" i="67"/>
  <c r="KN105" i="67"/>
  <c r="KJ97" i="67"/>
  <c r="KN97" i="67"/>
  <c r="KJ95" i="67"/>
  <c r="KN95" i="67"/>
  <c r="KJ90" i="67"/>
  <c r="KN90" i="67"/>
  <c r="KJ156" i="67"/>
  <c r="JW108" i="67"/>
  <c r="KC108" i="67"/>
  <c r="JW107" i="67"/>
  <c r="KC107" i="67"/>
  <c r="JW93" i="67"/>
  <c r="KC93" i="67"/>
  <c r="JW92" i="67"/>
  <c r="KC92" i="67"/>
  <c r="JW106" i="67"/>
  <c r="KC106" i="67"/>
  <c r="JW98" i="67"/>
  <c r="KC98" i="67"/>
  <c r="JW96" i="67"/>
  <c r="KC96" i="67"/>
  <c r="JW89" i="67"/>
  <c r="KC89" i="67"/>
  <c r="JW63" i="67"/>
  <c r="KC63" i="67"/>
  <c r="JW94" i="67"/>
  <c r="KC94" i="67"/>
  <c r="JW91" i="67"/>
  <c r="KC91" i="67"/>
  <c r="JW105" i="67"/>
  <c r="KC105" i="67"/>
  <c r="JW97" i="67"/>
  <c r="KC97" i="67"/>
  <c r="JW95" i="67"/>
  <c r="KC95" i="67"/>
  <c r="JW90" i="67"/>
  <c r="KC90" i="67"/>
  <c r="HD107" i="67"/>
  <c r="JB107" i="67"/>
  <c r="HD93" i="67"/>
  <c r="JB93" i="67"/>
  <c r="HD92" i="67"/>
  <c r="JB92" i="67"/>
  <c r="HD106" i="67"/>
  <c r="JB106" i="67"/>
  <c r="HD98" i="67"/>
  <c r="JB98" i="67"/>
  <c r="HD96" i="67"/>
  <c r="JB96" i="67"/>
  <c r="HD89" i="67"/>
  <c r="JB89" i="67"/>
  <c r="HD108" i="67"/>
  <c r="JB108" i="67"/>
  <c r="HD63" i="67"/>
  <c r="JB63" i="67"/>
  <c r="HD94" i="67"/>
  <c r="JB94" i="67"/>
  <c r="HD91" i="67"/>
  <c r="JB91" i="67"/>
  <c r="HD105" i="67"/>
  <c r="JB105" i="67"/>
  <c r="HD97" i="67"/>
  <c r="JB97" i="67"/>
  <c r="HD95" i="67"/>
  <c r="JB95" i="67"/>
  <c r="HD90" i="67"/>
  <c r="JB90" i="67"/>
  <c r="DV133" i="67"/>
  <c r="FU107" i="67"/>
  <c r="FT107" i="67"/>
  <c r="FV107" i="67"/>
  <c r="FU93" i="67"/>
  <c r="FT93" i="67"/>
  <c r="FV93" i="67"/>
  <c r="FT92" i="67"/>
  <c r="FV92" i="67"/>
  <c r="FU92" i="67"/>
  <c r="FT106" i="67"/>
  <c r="FV106" i="67"/>
  <c r="FU106" i="67"/>
  <c r="FT98" i="67"/>
  <c r="FV98" i="67"/>
  <c r="FU98" i="67"/>
  <c r="FT96" i="67"/>
  <c r="FV96" i="67"/>
  <c r="FU96" i="67"/>
  <c r="FU89" i="67"/>
  <c r="FT89" i="67"/>
  <c r="FV89" i="67"/>
  <c r="FT108" i="67"/>
  <c r="FV108" i="67"/>
  <c r="FU108" i="67"/>
  <c r="FT63" i="67"/>
  <c r="FV63" i="67"/>
  <c r="FU63" i="67"/>
  <c r="FT94" i="67"/>
  <c r="FV94" i="67"/>
  <c r="FU94" i="67"/>
  <c r="FU91" i="67"/>
  <c r="FT91" i="67"/>
  <c r="FV91" i="67"/>
  <c r="FU105" i="67"/>
  <c r="FT105" i="67"/>
  <c r="FV105" i="67"/>
  <c r="FU97" i="67"/>
  <c r="FT97" i="67"/>
  <c r="FV97" i="67"/>
  <c r="FU95" i="67"/>
  <c r="FT95" i="67"/>
  <c r="FV95" i="67"/>
  <c r="FT90" i="67"/>
  <c r="FV90" i="67"/>
  <c r="FU90" i="67"/>
  <c r="G51" i="67"/>
  <c r="G44" i="67"/>
  <c r="LM44" i="67"/>
  <c r="G144" i="67"/>
  <c r="IY136" i="67"/>
  <c r="G128" i="67"/>
  <c r="IY128" i="67"/>
  <c r="G115" i="67"/>
  <c r="G76" i="67"/>
  <c r="G35" i="67"/>
  <c r="LM35" i="67"/>
  <c r="EB149" i="67"/>
  <c r="BD149" i="67"/>
  <c r="GS149" i="67"/>
  <c r="LS149" i="67"/>
  <c r="DV141" i="67"/>
  <c r="G133" i="67"/>
  <c r="MG85" i="67"/>
  <c r="IY69" i="67"/>
  <c r="HE69" i="67"/>
  <c r="G59" i="67"/>
  <c r="G36" i="67"/>
  <c r="G147" i="67"/>
  <c r="G131" i="67"/>
  <c r="G118" i="67"/>
  <c r="G67" i="67"/>
  <c r="G39" i="67"/>
  <c r="G138" i="67"/>
  <c r="G48" i="67"/>
  <c r="LM48" i="67"/>
  <c r="G46" i="67"/>
  <c r="DV148" i="67"/>
  <c r="G132" i="67"/>
  <c r="G68" i="67"/>
  <c r="G145" i="67"/>
  <c r="G129" i="67"/>
  <c r="FW129" i="67"/>
  <c r="CY129" i="67"/>
  <c r="G60" i="67"/>
  <c r="G38" i="67"/>
  <c r="NC100" i="67"/>
  <c r="G43" i="67"/>
  <c r="NC102" i="67"/>
  <c r="GS45" i="67"/>
  <c r="LM77" i="67"/>
  <c r="G41" i="67"/>
  <c r="LM41" i="67"/>
  <c r="FW151" i="67"/>
  <c r="CG151" i="67"/>
  <c r="HV151" i="67"/>
  <c r="LS151" i="67"/>
  <c r="JT151" i="67"/>
  <c r="G135" i="67"/>
  <c r="CG74" i="67"/>
  <c r="HV74" i="67"/>
  <c r="CY74" i="67"/>
  <c r="IF74" i="67"/>
  <c r="NC74" i="67"/>
  <c r="IY74" i="67"/>
  <c r="HE61" i="67"/>
  <c r="G52" i="67"/>
  <c r="CG34" i="67"/>
  <c r="HV34" i="67"/>
  <c r="HE34" i="67"/>
  <c r="LM34" i="67"/>
  <c r="CG150" i="67"/>
  <c r="HV150" i="67"/>
  <c r="CY150" i="67"/>
  <c r="IF150" i="67"/>
  <c r="NC150" i="67"/>
  <c r="LM150" i="67"/>
  <c r="G142" i="67"/>
  <c r="G121" i="67"/>
  <c r="G86" i="67"/>
  <c r="G141" i="67"/>
  <c r="G136" i="67"/>
  <c r="DV136" i="67"/>
  <c r="DV128" i="67"/>
  <c r="G123" i="67"/>
  <c r="G88" i="67"/>
  <c r="G69" i="67"/>
  <c r="G50" i="67"/>
  <c r="HE50" i="67"/>
  <c r="G139" i="67"/>
  <c r="HE131" i="67"/>
  <c r="G126" i="67"/>
  <c r="G56" i="67"/>
  <c r="CY138" i="67"/>
  <c r="G130" i="67"/>
  <c r="G40" i="67"/>
  <c r="LM40" i="67"/>
  <c r="G137" i="67"/>
  <c r="FW137" i="67"/>
  <c r="CY137" i="67"/>
  <c r="G120" i="67"/>
  <c r="G143" i="67"/>
  <c r="CY143" i="67"/>
  <c r="FE74" i="67"/>
  <c r="FW74" i="67"/>
  <c r="LS74" i="67"/>
  <c r="FE34" i="67"/>
  <c r="EB34" i="67"/>
  <c r="JT34" i="67"/>
  <c r="MG34" i="67"/>
  <c r="FE150" i="67"/>
  <c r="FW150" i="67"/>
  <c r="JT138" i="67"/>
  <c r="IF151" i="67"/>
  <c r="LM151" i="67"/>
  <c r="NC151" i="67"/>
  <c r="GS120" i="67"/>
  <c r="DV120" i="67"/>
  <c r="DV143" i="67"/>
  <c r="MG128" i="67"/>
  <c r="LM123" i="67"/>
  <c r="GS35" i="67"/>
  <c r="NC117" i="67"/>
  <c r="LM117" i="67"/>
  <c r="GS117" i="67"/>
  <c r="FE117" i="67"/>
  <c r="NC42" i="67"/>
  <c r="HV42" i="67"/>
  <c r="IY53" i="67"/>
  <c r="NC53" i="67"/>
  <c r="LM85" i="67"/>
  <c r="G85" i="67"/>
  <c r="IY59" i="67"/>
  <c r="G79" i="67"/>
  <c r="G33" i="67"/>
  <c r="CY33" i="67"/>
  <c r="IF33" i="67"/>
  <c r="FE33" i="67"/>
  <c r="LM33" i="67"/>
  <c r="NC33" i="67"/>
  <c r="G80" i="67"/>
  <c r="HE149" i="67"/>
  <c r="DV149" i="67"/>
  <c r="IY149" i="67"/>
  <c r="NC149" i="67"/>
  <c r="G34" i="67"/>
  <c r="LS101" i="67"/>
  <c r="FE101" i="67"/>
  <c r="G45" i="67"/>
  <c r="LM45" i="67"/>
  <c r="DV125" i="67"/>
  <c r="GS42" i="67"/>
  <c r="MG136" i="67"/>
  <c r="LM115" i="67"/>
  <c r="MG69" i="67"/>
  <c r="EB36" i="67"/>
  <c r="LM126" i="67"/>
  <c r="JT79" i="67"/>
  <c r="MG56" i="67"/>
  <c r="NC47" i="67"/>
  <c r="HV47" i="67"/>
  <c r="GS47" i="67"/>
  <c r="DV46" i="67"/>
  <c r="DV68" i="67"/>
  <c r="GS40" i="67"/>
  <c r="GS77" i="67"/>
  <c r="GS54" i="67"/>
  <c r="DV122" i="67"/>
  <c r="HV87" i="67"/>
  <c r="LM121" i="67"/>
  <c r="NK29" i="67"/>
  <c r="GS101" i="67"/>
  <c r="DV101" i="67"/>
  <c r="JT101" i="67"/>
  <c r="NC101" i="67"/>
  <c r="CG101" i="67"/>
  <c r="LS44" i="67"/>
  <c r="EB44" i="67"/>
  <c r="IF44" i="67"/>
  <c r="CY44" i="67"/>
  <c r="IY44" i="67"/>
  <c r="LS100" i="67"/>
  <c r="LM100" i="67"/>
  <c r="IF100" i="67"/>
  <c r="CG100" i="67"/>
  <c r="FE100" i="67"/>
  <c r="EB100" i="67"/>
  <c r="HV100" i="67"/>
  <c r="FW100" i="67"/>
  <c r="DV100" i="67"/>
  <c r="IY100" i="67"/>
  <c r="HE100" i="67"/>
  <c r="LS43" i="67"/>
  <c r="EB43" i="67"/>
  <c r="LM43" i="67"/>
  <c r="IY43" i="67"/>
  <c r="MG43" i="67"/>
  <c r="JT43" i="67"/>
  <c r="HE43" i="67"/>
  <c r="FW43" i="67"/>
  <c r="DV43" i="67"/>
  <c r="IF99" i="67"/>
  <c r="LS99" i="67"/>
  <c r="LM99" i="67"/>
  <c r="GS99" i="67"/>
  <c r="FE99" i="67"/>
  <c r="EB99" i="67"/>
  <c r="MG99" i="67"/>
  <c r="IY99" i="67"/>
  <c r="FW99" i="67"/>
  <c r="LS102" i="67"/>
  <c r="IF102" i="67"/>
  <c r="GS102" i="67"/>
  <c r="BD102" i="67"/>
  <c r="G102" i="67"/>
  <c r="CY102" i="67"/>
  <c r="IY102" i="67"/>
  <c r="CG45" i="67"/>
  <c r="FE45" i="67"/>
  <c r="NC45" i="67"/>
  <c r="HV45" i="67"/>
  <c r="BD45" i="67"/>
  <c r="MG45" i="67"/>
  <c r="JT45" i="67"/>
  <c r="HE45" i="67"/>
  <c r="FW45" i="67"/>
  <c r="DV45" i="67"/>
  <c r="IY45" i="67"/>
  <c r="MG144" i="67"/>
  <c r="IY144" i="67"/>
  <c r="JT144" i="67"/>
  <c r="HV144" i="67"/>
  <c r="HE144" i="67"/>
  <c r="FW144" i="67"/>
  <c r="DV144" i="67"/>
  <c r="CY144" i="67"/>
  <c r="GS144" i="67"/>
  <c r="FE144" i="67"/>
  <c r="LS144" i="67"/>
  <c r="LM144" i="67"/>
  <c r="HV136" i="67"/>
  <c r="HE136" i="67"/>
  <c r="FW136" i="67"/>
  <c r="NC136" i="67"/>
  <c r="LS136" i="67"/>
  <c r="LM136" i="67"/>
  <c r="IF136" i="67"/>
  <c r="CG136" i="67"/>
  <c r="EB136" i="67"/>
  <c r="BD136" i="67"/>
  <c r="HV128" i="67"/>
  <c r="HE128" i="67"/>
  <c r="FW128" i="67"/>
  <c r="NC128" i="67"/>
  <c r="GS128" i="67"/>
  <c r="FE128" i="67"/>
  <c r="NC123" i="67"/>
  <c r="LS123" i="67"/>
  <c r="GS123" i="67"/>
  <c r="DV123" i="67"/>
  <c r="HV123" i="67"/>
  <c r="HE123" i="67"/>
  <c r="IY123" i="67"/>
  <c r="FW123" i="67"/>
  <c r="BD123" i="67"/>
  <c r="IF115" i="67"/>
  <c r="FE115" i="67"/>
  <c r="EB115" i="67"/>
  <c r="CY115" i="67"/>
  <c r="MG115" i="67"/>
  <c r="CG115" i="67"/>
  <c r="JT115" i="67"/>
  <c r="MG88" i="67"/>
  <c r="JT88" i="67"/>
  <c r="HV88" i="67"/>
  <c r="HE88" i="67"/>
  <c r="FW88" i="67"/>
  <c r="CG88" i="67"/>
  <c r="BD88" i="67"/>
  <c r="NC88" i="67"/>
  <c r="LM88" i="67"/>
  <c r="IF88" i="67"/>
  <c r="GS88" i="67"/>
  <c r="EB88" i="67"/>
  <c r="LS76" i="67"/>
  <c r="IF76" i="67"/>
  <c r="GS76" i="67"/>
  <c r="CG76" i="67"/>
  <c r="FE76" i="67"/>
  <c r="EB76" i="67"/>
  <c r="IY76" i="67"/>
  <c r="HE76" i="67"/>
  <c r="HV76" i="67"/>
  <c r="FW76" i="67"/>
  <c r="J63" i="67"/>
  <c r="AZ63" i="67"/>
  <c r="AV63" i="67"/>
  <c r="AR63" i="67"/>
  <c r="AN63" i="67"/>
  <c r="AJ63" i="67"/>
  <c r="AF63" i="67"/>
  <c r="AB63" i="67"/>
  <c r="X63" i="67"/>
  <c r="T63" i="67"/>
  <c r="P63" i="67"/>
  <c r="L63" i="67"/>
  <c r="CE63" i="67"/>
  <c r="CA63" i="67"/>
  <c r="BW63" i="67"/>
  <c r="BS63" i="67"/>
  <c r="BO63" i="67"/>
  <c r="BK63" i="67"/>
  <c r="BG63" i="67"/>
  <c r="BC63" i="67"/>
  <c r="AY63" i="67"/>
  <c r="AU63" i="67"/>
  <c r="AQ63" i="67"/>
  <c r="AM63" i="67"/>
  <c r="AI63" i="67"/>
  <c r="AE63" i="67"/>
  <c r="AA63" i="67"/>
  <c r="W63" i="67"/>
  <c r="S63" i="67"/>
  <c r="O63" i="67"/>
  <c r="K63" i="67"/>
  <c r="CD63" i="67"/>
  <c r="BZ63" i="67"/>
  <c r="BV63" i="67"/>
  <c r="BR63" i="67"/>
  <c r="BN63" i="67"/>
  <c r="BJ63" i="67"/>
  <c r="BF63" i="67"/>
  <c r="CW63" i="67"/>
  <c r="CP63" i="67"/>
  <c r="CL63" i="67"/>
  <c r="CZ63" i="67"/>
  <c r="DT63" i="67"/>
  <c r="DP63" i="67"/>
  <c r="DL63" i="67"/>
  <c r="DH63" i="67"/>
  <c r="DD63" i="67"/>
  <c r="DW63" i="67"/>
  <c r="DY63" i="67"/>
  <c r="FB63" i="67"/>
  <c r="EX63" i="67"/>
  <c r="ET63" i="67"/>
  <c r="EP63" i="67"/>
  <c r="EL63" i="67"/>
  <c r="EH63" i="67"/>
  <c r="ED63" i="67"/>
  <c r="FQ63" i="67"/>
  <c r="FM63" i="67"/>
  <c r="FI63" i="67"/>
  <c r="CX63" i="67"/>
  <c r="CT63" i="67"/>
  <c r="CQ63" i="67"/>
  <c r="CM63" i="67"/>
  <c r="CI63" i="67"/>
  <c r="DS63" i="67"/>
  <c r="DO63" i="67"/>
  <c r="DK63" i="67"/>
  <c r="DG63" i="67"/>
  <c r="DC63" i="67"/>
  <c r="DZ63" i="67"/>
  <c r="EC63" i="67"/>
  <c r="FA63" i="67"/>
  <c r="EW63" i="67"/>
  <c r="ES63" i="67"/>
  <c r="EO63" i="67"/>
  <c r="EK63" i="67"/>
  <c r="EG63" i="67"/>
  <c r="FF63" i="67"/>
  <c r="FR63" i="67"/>
  <c r="FN63" i="67"/>
  <c r="FJ63" i="67"/>
  <c r="GQ63" i="67"/>
  <c r="GM63" i="67"/>
  <c r="GI63" i="67"/>
  <c r="GE63" i="67"/>
  <c r="GA63" i="67"/>
  <c r="HC63" i="67"/>
  <c r="GY63" i="67"/>
  <c r="GU63" i="67"/>
  <c r="HS63" i="67"/>
  <c r="HO63" i="67"/>
  <c r="HK63" i="67"/>
  <c r="HG63" i="67"/>
  <c r="HX63" i="67"/>
  <c r="IO63" i="67"/>
  <c r="IH63" i="67"/>
  <c r="GR63" i="67"/>
  <c r="GN63" i="67"/>
  <c r="GJ63" i="67"/>
  <c r="GF63" i="67"/>
  <c r="GB63" i="67"/>
  <c r="GT63" i="67"/>
  <c r="GZ63" i="67"/>
  <c r="GV63" i="67"/>
  <c r="HT63" i="67"/>
  <c r="HP63" i="67"/>
  <c r="HL63" i="67"/>
  <c r="HH63" i="67"/>
  <c r="ID63" i="67"/>
  <c r="IQ63" i="67"/>
  <c r="IE63" i="67"/>
  <c r="IA63" i="67"/>
  <c r="IG63" i="67"/>
  <c r="IT63" i="67"/>
  <c r="IP63" i="67"/>
  <c r="IM63" i="67"/>
  <c r="II63" i="67"/>
  <c r="JS63" i="67"/>
  <c r="JO63" i="67"/>
  <c r="JK63" i="67"/>
  <c r="JG63" i="67"/>
  <c r="JC63" i="67"/>
  <c r="JR63" i="67"/>
  <c r="JN63" i="67"/>
  <c r="JJ63" i="67"/>
  <c r="JF63" i="67"/>
  <c r="JA63" i="67"/>
  <c r="LG63" i="67"/>
  <c r="LC63" i="67"/>
  <c r="KY63" i="67"/>
  <c r="KU63" i="67"/>
  <c r="KQ63" i="67"/>
  <c r="KM63" i="67"/>
  <c r="KH63" i="67"/>
  <c r="KD63" i="67"/>
  <c r="JY63" i="67"/>
  <c r="LJ63" i="67"/>
  <c r="LF63" i="67"/>
  <c r="LB63" i="67"/>
  <c r="KX63" i="67"/>
  <c r="KT63" i="67"/>
  <c r="KP63" i="67"/>
  <c r="KL63" i="67"/>
  <c r="KG63" i="67"/>
  <c r="KB63" i="67"/>
  <c r="JX63" i="67"/>
  <c r="LO63" i="67"/>
  <c r="ME63" i="67"/>
  <c r="MA63" i="67"/>
  <c r="LW63" i="67"/>
  <c r="LN63" i="67"/>
  <c r="LP63" i="67"/>
  <c r="LT63" i="67"/>
  <c r="MD63" i="67"/>
  <c r="LZ63" i="67"/>
  <c r="LV63" i="67"/>
  <c r="MY63" i="67"/>
  <c r="MU63" i="67"/>
  <c r="MQ63" i="67"/>
  <c r="MM63" i="67"/>
  <c r="MI63" i="67"/>
  <c r="NB63" i="67"/>
  <c r="MX63" i="67"/>
  <c r="MT63" i="67"/>
  <c r="MP63" i="67"/>
  <c r="ML63" i="67"/>
  <c r="ND63" i="67"/>
  <c r="NF63" i="67"/>
  <c r="NG63" i="67"/>
  <c r="BB63" i="67"/>
  <c r="AX63" i="67"/>
  <c r="AT63" i="67"/>
  <c r="AP63" i="67"/>
  <c r="AL63" i="67"/>
  <c r="AH63" i="67"/>
  <c r="AD63" i="67"/>
  <c r="Z63" i="67"/>
  <c r="V63" i="67"/>
  <c r="R63" i="67"/>
  <c r="N63" i="67"/>
  <c r="BE63" i="67"/>
  <c r="CC63" i="67"/>
  <c r="BY63" i="67"/>
  <c r="BU63" i="67"/>
  <c r="BQ63" i="67"/>
  <c r="BM63" i="67"/>
  <c r="BI63" i="67"/>
  <c r="I63" i="67"/>
  <c r="BA63" i="67"/>
  <c r="AW63" i="67"/>
  <c r="AS63" i="67"/>
  <c r="AO63" i="67"/>
  <c r="AK63" i="67"/>
  <c r="AG63" i="67"/>
  <c r="AC63" i="67"/>
  <c r="Y63" i="67"/>
  <c r="U63" i="67"/>
  <c r="Q63" i="67"/>
  <c r="M63" i="67"/>
  <c r="CF63" i="67"/>
  <c r="CB63" i="67"/>
  <c r="BX63" i="67"/>
  <c r="BT63" i="67"/>
  <c r="BP63" i="67"/>
  <c r="BL63" i="67"/>
  <c r="BH63" i="67"/>
  <c r="CH63" i="67"/>
  <c r="CU63" i="67"/>
  <c r="CR63" i="67"/>
  <c r="CN63" i="67"/>
  <c r="CJ63" i="67"/>
  <c r="DR63" i="67"/>
  <c r="DN63" i="67"/>
  <c r="DJ63" i="67"/>
  <c r="DF63" i="67"/>
  <c r="DB63" i="67"/>
  <c r="EA63" i="67"/>
  <c r="FD63" i="67"/>
  <c r="EZ63" i="67"/>
  <c r="EV63" i="67"/>
  <c r="ER63" i="67"/>
  <c r="EN63" i="67"/>
  <c r="EJ63" i="67"/>
  <c r="EF63" i="67"/>
  <c r="FS63" i="67"/>
  <c r="FO63" i="67"/>
  <c r="FK63" i="67"/>
  <c r="FG63" i="67"/>
  <c r="CV63" i="67"/>
  <c r="CS63" i="67"/>
  <c r="CO63" i="67"/>
  <c r="CK63" i="67"/>
  <c r="DU63" i="67"/>
  <c r="DQ63" i="67"/>
  <c r="DM63" i="67"/>
  <c r="DI63" i="67"/>
  <c r="DE63" i="67"/>
  <c r="DA63" i="67"/>
  <c r="DX63" i="67"/>
  <c r="FC63" i="67"/>
  <c r="EY63" i="67"/>
  <c r="EU63" i="67"/>
  <c r="EQ63" i="67"/>
  <c r="EM63" i="67"/>
  <c r="EI63" i="67"/>
  <c r="EE63" i="67"/>
  <c r="FP63" i="67"/>
  <c r="FL63" i="67"/>
  <c r="FH63" i="67"/>
  <c r="GO63" i="67"/>
  <c r="GK63" i="67"/>
  <c r="GG63" i="67"/>
  <c r="GC63" i="67"/>
  <c r="FY63" i="67"/>
  <c r="HA63" i="67"/>
  <c r="GW63" i="67"/>
  <c r="HU63" i="67"/>
  <c r="HQ63" i="67"/>
  <c r="HM63" i="67"/>
  <c r="HI63" i="67"/>
  <c r="IB63" i="67"/>
  <c r="IX63" i="67"/>
  <c r="IS63" i="67"/>
  <c r="IL63" i="67"/>
  <c r="FX63" i="67"/>
  <c r="GP63" i="67"/>
  <c r="GL63" i="67"/>
  <c r="GH63" i="67"/>
  <c r="GD63" i="67"/>
  <c r="FZ63" i="67"/>
  <c r="HB63" i="67"/>
  <c r="GX63" i="67"/>
  <c r="HF63" i="67"/>
  <c r="HR63" i="67"/>
  <c r="HN63" i="67"/>
  <c r="HJ63" i="67"/>
  <c r="HW63" i="67"/>
  <c r="HZ63" i="67"/>
  <c r="IU63" i="67"/>
  <c r="IJ63" i="67"/>
  <c r="IC63" i="67"/>
  <c r="HY63" i="67"/>
  <c r="IW63" i="67"/>
  <c r="IV63" i="67"/>
  <c r="IR63" i="67"/>
  <c r="IN63" i="67"/>
  <c r="IK63" i="67"/>
  <c r="IZ63" i="67"/>
  <c r="JQ63" i="67"/>
  <c r="JM63" i="67"/>
  <c r="JI63" i="67"/>
  <c r="JE63" i="67"/>
  <c r="JU63" i="67"/>
  <c r="JP63" i="67"/>
  <c r="JL63" i="67"/>
  <c r="JH63" i="67"/>
  <c r="JD63" i="67"/>
  <c r="LI63" i="67"/>
  <c r="LE63" i="67"/>
  <c r="LA63" i="67"/>
  <c r="KW63" i="67"/>
  <c r="KS63" i="67"/>
  <c r="KO63" i="67"/>
  <c r="KK63" i="67"/>
  <c r="KF63" i="67"/>
  <c r="KA63" i="67"/>
  <c r="JV63" i="67"/>
  <c r="LH63" i="67"/>
  <c r="LD63" i="67"/>
  <c r="KZ63" i="67"/>
  <c r="KV63" i="67"/>
  <c r="KR63" i="67"/>
  <c r="KI63" i="67"/>
  <c r="KE63" i="67"/>
  <c r="JZ63" i="67"/>
  <c r="LQ63" i="67"/>
  <c r="MC63" i="67"/>
  <c r="LY63" i="67"/>
  <c r="LU63" i="67"/>
  <c r="LR63" i="67"/>
  <c r="MF63" i="67"/>
  <c r="MB63" i="67"/>
  <c r="LX63" i="67"/>
  <c r="NA63" i="67"/>
  <c r="MW63" i="67"/>
  <c r="MS63" i="67"/>
  <c r="MO63" i="67"/>
  <c r="MK63" i="67"/>
  <c r="MH63" i="67"/>
  <c r="MZ63" i="67"/>
  <c r="MV63" i="67"/>
  <c r="MR63" i="67"/>
  <c r="MN63" i="67"/>
  <c r="MJ63" i="67"/>
  <c r="NH63" i="67"/>
  <c r="NI63" i="67"/>
  <c r="NE63" i="67"/>
  <c r="H63" i="67"/>
  <c r="HV53" i="67"/>
  <c r="HE53" i="67"/>
  <c r="FE53" i="67"/>
  <c r="CG53" i="67"/>
  <c r="BD53" i="67"/>
  <c r="LS35" i="67"/>
  <c r="EB35" i="67"/>
  <c r="IF35" i="67"/>
  <c r="CY35" i="67"/>
  <c r="G149" i="67"/>
  <c r="CY149" i="67"/>
  <c r="IF149" i="67"/>
  <c r="FE149" i="67"/>
  <c r="LM149" i="67"/>
  <c r="JT149" i="67"/>
  <c r="JT141" i="67"/>
  <c r="CY141" i="67"/>
  <c r="IF141" i="67"/>
  <c r="GS141" i="67"/>
  <c r="FE141" i="67"/>
  <c r="EB141" i="67"/>
  <c r="BD141" i="67"/>
  <c r="MG133" i="67"/>
  <c r="IY133" i="67"/>
  <c r="HV133" i="67"/>
  <c r="FW133" i="67"/>
  <c r="CY133" i="67"/>
  <c r="IF133" i="67"/>
  <c r="EB133" i="67"/>
  <c r="CG133" i="67"/>
  <c r="BD133" i="67"/>
  <c r="IF124" i="67"/>
  <c r="FE124" i="67"/>
  <c r="EB124" i="67"/>
  <c r="CY124" i="67"/>
  <c r="NC124" i="67"/>
  <c r="LS124" i="67"/>
  <c r="GS124" i="67"/>
  <c r="DV124" i="67"/>
  <c r="MG124" i="67"/>
  <c r="JT124" i="67"/>
  <c r="HV124" i="67"/>
  <c r="HE124" i="67"/>
  <c r="JT85" i="67"/>
  <c r="HV85" i="67"/>
  <c r="HE85" i="67"/>
  <c r="FE85" i="67"/>
  <c r="CG85" i="67"/>
  <c r="NC85" i="67"/>
  <c r="FW69" i="67"/>
  <c r="CY69" i="67"/>
  <c r="DV69" i="67"/>
  <c r="NC69" i="67"/>
  <c r="LM69" i="67"/>
  <c r="IF69" i="67"/>
  <c r="EB69" i="67"/>
  <c r="NC59" i="67"/>
  <c r="MG59" i="67"/>
  <c r="HV59" i="67"/>
  <c r="HE59" i="67"/>
  <c r="FW59" i="67"/>
  <c r="FE59" i="67"/>
  <c r="LM59" i="67"/>
  <c r="JT50" i="67"/>
  <c r="HV50" i="67"/>
  <c r="CG50" i="67"/>
  <c r="LS50" i="67"/>
  <c r="EB50" i="67"/>
  <c r="DV50" i="67"/>
  <c r="MG36" i="67"/>
  <c r="JT36" i="67"/>
  <c r="LS36" i="67"/>
  <c r="LM36" i="67"/>
  <c r="GS36" i="67"/>
  <c r="DV36" i="67"/>
  <c r="IY36" i="67"/>
  <c r="NC36" i="67"/>
  <c r="IY147" i="67"/>
  <c r="FW147" i="67"/>
  <c r="DV147" i="67"/>
  <c r="LS147" i="67"/>
  <c r="GS147" i="67"/>
  <c r="IY139" i="67"/>
  <c r="FW139" i="67"/>
  <c r="DV139" i="67"/>
  <c r="NC139" i="67"/>
  <c r="LM139" i="67"/>
  <c r="IF139" i="67"/>
  <c r="CG139" i="67"/>
  <c r="FE139" i="67"/>
  <c r="IY131" i="67"/>
  <c r="DV131" i="67"/>
  <c r="LS131" i="67"/>
  <c r="CG131" i="67"/>
  <c r="FE131" i="67"/>
  <c r="BD131" i="67"/>
  <c r="IF131" i="67"/>
  <c r="EB126" i="67"/>
  <c r="NC126" i="67"/>
  <c r="GS126" i="67"/>
  <c r="FE126" i="67"/>
  <c r="CY126" i="67"/>
  <c r="MG126" i="67"/>
  <c r="JT126" i="67"/>
  <c r="CG126" i="67"/>
  <c r="BD126" i="67"/>
  <c r="HE126" i="67"/>
  <c r="LS118" i="67"/>
  <c r="IF118" i="67"/>
  <c r="DV118" i="67"/>
  <c r="IY118" i="67"/>
  <c r="HV118" i="67"/>
  <c r="FW118" i="67"/>
  <c r="AX94" i="67"/>
  <c r="AP94" i="67"/>
  <c r="AH94" i="67"/>
  <c r="Z94" i="67"/>
  <c r="R94" i="67"/>
  <c r="BE94" i="67"/>
  <c r="BY94" i="67"/>
  <c r="BQ94" i="67"/>
  <c r="BI94" i="67"/>
  <c r="BA94" i="67"/>
  <c r="AS94" i="67"/>
  <c r="AK94" i="67"/>
  <c r="AC94" i="67"/>
  <c r="U94" i="67"/>
  <c r="M94" i="67"/>
  <c r="CB94" i="67"/>
  <c r="BT94" i="67"/>
  <c r="BL94" i="67"/>
  <c r="CH94" i="67"/>
  <c r="CR94" i="67"/>
  <c r="CJ94" i="67"/>
  <c r="DR94" i="67"/>
  <c r="DJ94" i="67"/>
  <c r="DB94" i="67"/>
  <c r="FD94" i="67"/>
  <c r="EV94" i="67"/>
  <c r="EN94" i="67"/>
  <c r="EF94" i="67"/>
  <c r="FO94" i="67"/>
  <c r="FG94" i="67"/>
  <c r="CS94" i="67"/>
  <c r="CK94" i="67"/>
  <c r="DQ94" i="67"/>
  <c r="DI94" i="67"/>
  <c r="DA94" i="67"/>
  <c r="FC94" i="67"/>
  <c r="EU94" i="67"/>
  <c r="EM94" i="67"/>
  <c r="EE94" i="67"/>
  <c r="FP94" i="67"/>
  <c r="FH94" i="67"/>
  <c r="GK94" i="67"/>
  <c r="GC94" i="67"/>
  <c r="HA94" i="67"/>
  <c r="HU94" i="67"/>
  <c r="HM94" i="67"/>
  <c r="IB94" i="67"/>
  <c r="IQ94" i="67"/>
  <c r="GP94" i="67"/>
  <c r="GH94" i="67"/>
  <c r="FZ94" i="67"/>
  <c r="GX94" i="67"/>
  <c r="HR94" i="67"/>
  <c r="HJ94" i="67"/>
  <c r="HZ94" i="67"/>
  <c r="IO94" i="67"/>
  <c r="IC94" i="67"/>
  <c r="IW94" i="67"/>
  <c r="IR94" i="67"/>
  <c r="IK94" i="67"/>
  <c r="JQ94" i="67"/>
  <c r="JI94" i="67"/>
  <c r="JU94" i="67"/>
  <c r="LD94" i="67"/>
  <c r="KV94" i="67"/>
  <c r="KE94" i="67"/>
  <c r="JR94" i="67"/>
  <c r="JJ94" i="67"/>
  <c r="JA94" i="67"/>
  <c r="LC94" i="67"/>
  <c r="KU94" i="67"/>
  <c r="KM94" i="67"/>
  <c r="KD94" i="67"/>
  <c r="LQ94" i="67"/>
  <c r="LY94" i="67"/>
  <c r="LR94" i="67"/>
  <c r="MB94" i="67"/>
  <c r="MW94" i="67"/>
  <c r="MO94" i="67"/>
  <c r="MH94" i="67"/>
  <c r="MV94" i="67"/>
  <c r="MN94" i="67"/>
  <c r="NH94" i="67"/>
  <c r="NE94" i="67"/>
  <c r="BB94" i="67"/>
  <c r="AT94" i="67"/>
  <c r="AL94" i="67"/>
  <c r="AD94" i="67"/>
  <c r="V94" i="67"/>
  <c r="N94" i="67"/>
  <c r="CC94" i="67"/>
  <c r="BU94" i="67"/>
  <c r="BM94" i="67"/>
  <c r="I94" i="67"/>
  <c r="AW94" i="67"/>
  <c r="AO94" i="67"/>
  <c r="AG94" i="67"/>
  <c r="Y94" i="67"/>
  <c r="Q94" i="67"/>
  <c r="CF94" i="67"/>
  <c r="BX94" i="67"/>
  <c r="BP94" i="67"/>
  <c r="BH94" i="67"/>
  <c r="CU94" i="67"/>
  <c r="CN94" i="67"/>
  <c r="DN94" i="67"/>
  <c r="DF94" i="67"/>
  <c r="EA94" i="67"/>
  <c r="EZ94" i="67"/>
  <c r="ER94" i="67"/>
  <c r="EJ94" i="67"/>
  <c r="FS94" i="67"/>
  <c r="FK94" i="67"/>
  <c r="CV94" i="67"/>
  <c r="CO94" i="67"/>
  <c r="DU94" i="67"/>
  <c r="DM94" i="67"/>
  <c r="DE94" i="67"/>
  <c r="DX94" i="67"/>
  <c r="EY94" i="67"/>
  <c r="EQ94" i="67"/>
  <c r="EI94" i="67"/>
  <c r="FL94" i="67"/>
  <c r="GO94" i="67"/>
  <c r="GG94" i="67"/>
  <c r="FY94" i="67"/>
  <c r="GW94" i="67"/>
  <c r="HQ94" i="67"/>
  <c r="HI94" i="67"/>
  <c r="FX94" i="67"/>
  <c r="GL94" i="67"/>
  <c r="GD94" i="67"/>
  <c r="HB94" i="67"/>
  <c r="HF94" i="67"/>
  <c r="HN94" i="67"/>
  <c r="HW94" i="67"/>
  <c r="IH94" i="67"/>
  <c r="HY94" i="67"/>
  <c r="IV94" i="67"/>
  <c r="IN94" i="67"/>
  <c r="IZ94" i="67"/>
  <c r="JM94" i="67"/>
  <c r="JE94" i="67"/>
  <c r="LH94" i="67"/>
  <c r="KZ94" i="67"/>
  <c r="KR94" i="67"/>
  <c r="KI94" i="67"/>
  <c r="JZ94" i="67"/>
  <c r="JN94" i="67"/>
  <c r="JF94" i="67"/>
  <c r="LG94" i="67"/>
  <c r="KY94" i="67"/>
  <c r="KQ94" i="67"/>
  <c r="KH94" i="67"/>
  <c r="JY94" i="67"/>
  <c r="MC94" i="67"/>
  <c r="LU94" i="67"/>
  <c r="MF94" i="67"/>
  <c r="LX94" i="67"/>
  <c r="NA94" i="67"/>
  <c r="MS94" i="67"/>
  <c r="MK94" i="67"/>
  <c r="MZ94" i="67"/>
  <c r="MR94" i="67"/>
  <c r="MJ94" i="67"/>
  <c r="NI94" i="67"/>
  <c r="J94" i="67"/>
  <c r="AV94" i="67"/>
  <c r="AN94" i="67"/>
  <c r="AF94" i="67"/>
  <c r="X94" i="67"/>
  <c r="P94" i="67"/>
  <c r="CE94" i="67"/>
  <c r="BW94" i="67"/>
  <c r="BO94" i="67"/>
  <c r="BG94" i="67"/>
  <c r="AY94" i="67"/>
  <c r="AQ94" i="67"/>
  <c r="AI94" i="67"/>
  <c r="AA94" i="67"/>
  <c r="S94" i="67"/>
  <c r="K94" i="67"/>
  <c r="BZ94" i="67"/>
  <c r="BR94" i="67"/>
  <c r="BJ94" i="67"/>
  <c r="CW94" i="67"/>
  <c r="CP94" i="67"/>
  <c r="CZ94" i="67"/>
  <c r="DP94" i="67"/>
  <c r="DH94" i="67"/>
  <c r="DW94" i="67"/>
  <c r="FB94" i="67"/>
  <c r="ET94" i="67"/>
  <c r="EL94" i="67"/>
  <c r="ED94" i="67"/>
  <c r="FM94" i="67"/>
  <c r="CX94" i="67"/>
  <c r="CQ94" i="67"/>
  <c r="CI94" i="67"/>
  <c r="DO94" i="67"/>
  <c r="DG94" i="67"/>
  <c r="DZ94" i="67"/>
  <c r="FA94" i="67"/>
  <c r="ES94" i="67"/>
  <c r="EK94" i="67"/>
  <c r="FF94" i="67"/>
  <c r="FN94" i="67"/>
  <c r="GQ94" i="67"/>
  <c r="GI94" i="67"/>
  <c r="GA94" i="67"/>
  <c r="GY94" i="67"/>
  <c r="HS94" i="67"/>
  <c r="HK94" i="67"/>
  <c r="HX94" i="67"/>
  <c r="IJ94" i="67"/>
  <c r="GN94" i="67"/>
  <c r="GF94" i="67"/>
  <c r="GT94" i="67"/>
  <c r="GV94" i="67"/>
  <c r="HP94" i="67"/>
  <c r="HH94" i="67"/>
  <c r="IX94" i="67"/>
  <c r="IL94" i="67"/>
  <c r="IA94" i="67"/>
  <c r="IP94" i="67"/>
  <c r="II94" i="67"/>
  <c r="JO94" i="67"/>
  <c r="JG94" i="67"/>
  <c r="LJ94" i="67"/>
  <c r="LB94" i="67"/>
  <c r="KT94" i="67"/>
  <c r="KL94" i="67"/>
  <c r="KB94" i="67"/>
  <c r="JP94" i="67"/>
  <c r="JH94" i="67"/>
  <c r="LI94" i="67"/>
  <c r="LA94" i="67"/>
  <c r="KS94" i="67"/>
  <c r="KK94" i="67"/>
  <c r="KA94" i="67"/>
  <c r="LO94" i="67"/>
  <c r="ME94" i="67"/>
  <c r="LW94" i="67"/>
  <c r="LT94" i="67"/>
  <c r="LZ94" i="67"/>
  <c r="MU94" i="67"/>
  <c r="MM94" i="67"/>
  <c r="NB94" i="67"/>
  <c r="MT94" i="67"/>
  <c r="ML94" i="67"/>
  <c r="NF94" i="67"/>
  <c r="AZ94" i="67"/>
  <c r="AR94" i="67"/>
  <c r="AJ94" i="67"/>
  <c r="AB94" i="67"/>
  <c r="T94" i="67"/>
  <c r="L94" i="67"/>
  <c r="CA94" i="67"/>
  <c r="BS94" i="67"/>
  <c r="BK94" i="67"/>
  <c r="BC94" i="67"/>
  <c r="AU94" i="67"/>
  <c r="AM94" i="67"/>
  <c r="AE94" i="67"/>
  <c r="W94" i="67"/>
  <c r="O94" i="67"/>
  <c r="CD94" i="67"/>
  <c r="BV94" i="67"/>
  <c r="BN94" i="67"/>
  <c r="BF94" i="67"/>
  <c r="CL94" i="67"/>
  <c r="DT94" i="67"/>
  <c r="DL94" i="67"/>
  <c r="DD94" i="67"/>
  <c r="DY94" i="67"/>
  <c r="EX94" i="67"/>
  <c r="EP94" i="67"/>
  <c r="EH94" i="67"/>
  <c r="FQ94" i="67"/>
  <c r="FI94" i="67"/>
  <c r="CT94" i="67"/>
  <c r="CM94" i="67"/>
  <c r="DS94" i="67"/>
  <c r="DK94" i="67"/>
  <c r="DC94" i="67"/>
  <c r="EC94" i="67"/>
  <c r="EW94" i="67"/>
  <c r="EO94" i="67"/>
  <c r="EG94" i="67"/>
  <c r="FR94" i="67"/>
  <c r="FJ94" i="67"/>
  <c r="GM94" i="67"/>
  <c r="GE94" i="67"/>
  <c r="HC94" i="67"/>
  <c r="GU94" i="67"/>
  <c r="HO94" i="67"/>
  <c r="HG94" i="67"/>
  <c r="IU94" i="67"/>
  <c r="GR94" i="67"/>
  <c r="GJ94" i="67"/>
  <c r="GB94" i="67"/>
  <c r="GZ94" i="67"/>
  <c r="HT94" i="67"/>
  <c r="HL94" i="67"/>
  <c r="ID94" i="67"/>
  <c r="IS94" i="67"/>
  <c r="IE94" i="67"/>
  <c r="IG94" i="67"/>
  <c r="IT94" i="67"/>
  <c r="IM94" i="67"/>
  <c r="JS94" i="67"/>
  <c r="JK94" i="67"/>
  <c r="JC94" i="67"/>
  <c r="LF94" i="67"/>
  <c r="KX94" i="67"/>
  <c r="KP94" i="67"/>
  <c r="KG94" i="67"/>
  <c r="JX94" i="67"/>
  <c r="JL94" i="67"/>
  <c r="JD94" i="67"/>
  <c r="LE94" i="67"/>
  <c r="KW94" i="67"/>
  <c r="KO94" i="67"/>
  <c r="KF94" i="67"/>
  <c r="JV94" i="67"/>
  <c r="MA94" i="67"/>
  <c r="LN94" i="67"/>
  <c r="LP94" i="67"/>
  <c r="MD94" i="67"/>
  <c r="LV94" i="67"/>
  <c r="MY94" i="67"/>
  <c r="MQ94" i="67"/>
  <c r="MI94" i="67"/>
  <c r="MX94" i="67"/>
  <c r="MP94" i="67"/>
  <c r="ND94" i="67"/>
  <c r="NG94" i="67"/>
  <c r="H94" i="67"/>
  <c r="IY79" i="67"/>
  <c r="FW79" i="67"/>
  <c r="EB79" i="67"/>
  <c r="BD79" i="67"/>
  <c r="LS79" i="67"/>
  <c r="IF79" i="67"/>
  <c r="GS79" i="67"/>
  <c r="DV79" i="67"/>
  <c r="CY79" i="67"/>
  <c r="HV67" i="67"/>
  <c r="MG67" i="67"/>
  <c r="IY67" i="67"/>
  <c r="HE67" i="67"/>
  <c r="FW67" i="67"/>
  <c r="CY67" i="67"/>
  <c r="LS67" i="67"/>
  <c r="FW56" i="67"/>
  <c r="IY56" i="67"/>
  <c r="HE56" i="67"/>
  <c r="BD56" i="67"/>
  <c r="LS56" i="67"/>
  <c r="EB56" i="67"/>
  <c r="DV56" i="67"/>
  <c r="CY39" i="67"/>
  <c r="LM39" i="67"/>
  <c r="IY39" i="67"/>
  <c r="LS39" i="67"/>
  <c r="EB39" i="67"/>
  <c r="MG138" i="67"/>
  <c r="HV138" i="67"/>
  <c r="HE138" i="67"/>
  <c r="NC138" i="67"/>
  <c r="LM138" i="67"/>
  <c r="CG138" i="67"/>
  <c r="FE138" i="67"/>
  <c r="EB138" i="67"/>
  <c r="BD138" i="67"/>
  <c r="IY130" i="67"/>
  <c r="FW130" i="67"/>
  <c r="DV130" i="67"/>
  <c r="LS130" i="67"/>
  <c r="IF130" i="67"/>
  <c r="GS130" i="67"/>
  <c r="LS125" i="67"/>
  <c r="IF125" i="67"/>
  <c r="EB125" i="67"/>
  <c r="HE125" i="67"/>
  <c r="JT125" i="67"/>
  <c r="CG125" i="67"/>
  <c r="BD125" i="67"/>
  <c r="CY117" i="67"/>
  <c r="G117" i="67"/>
  <c r="MG117" i="67"/>
  <c r="FW117" i="67"/>
  <c r="IY117" i="67"/>
  <c r="HV117" i="67"/>
  <c r="AX92" i="67"/>
  <c r="AP92" i="67"/>
  <c r="AH92" i="67"/>
  <c r="Z92" i="67"/>
  <c r="R92" i="67"/>
  <c r="BE92" i="67"/>
  <c r="BY92" i="67"/>
  <c r="BQ92" i="67"/>
  <c r="BI92" i="67"/>
  <c r="I92" i="67"/>
  <c r="AW92" i="67"/>
  <c r="AO92" i="67"/>
  <c r="AG92" i="67"/>
  <c r="Y92" i="67"/>
  <c r="Q92" i="67"/>
  <c r="BX92" i="67"/>
  <c r="BP92" i="67"/>
  <c r="BH92" i="67"/>
  <c r="CR92" i="67"/>
  <c r="CJ92" i="67"/>
  <c r="DN92" i="67"/>
  <c r="DF92" i="67"/>
  <c r="FD92" i="67"/>
  <c r="EV92" i="67"/>
  <c r="EN92" i="67"/>
  <c r="EF92" i="67"/>
  <c r="FS92" i="67"/>
  <c r="FK92" i="67"/>
  <c r="CS92" i="67"/>
  <c r="CK92" i="67"/>
  <c r="DQ92" i="67"/>
  <c r="DI92" i="67"/>
  <c r="DA92" i="67"/>
  <c r="FC92" i="67"/>
  <c r="EU92" i="67"/>
  <c r="EM92" i="67"/>
  <c r="EE92" i="67"/>
  <c r="FP92" i="67"/>
  <c r="FH92" i="67"/>
  <c r="GO92" i="67"/>
  <c r="GG92" i="67"/>
  <c r="FY92" i="67"/>
  <c r="GW92" i="67"/>
  <c r="HQ92" i="67"/>
  <c r="HI92" i="67"/>
  <c r="IB92" i="67"/>
  <c r="IQ92" i="67"/>
  <c r="FX92" i="67"/>
  <c r="GP92" i="67"/>
  <c r="GH92" i="67"/>
  <c r="FZ92" i="67"/>
  <c r="HB92" i="67"/>
  <c r="HR92" i="67"/>
  <c r="HJ92" i="67"/>
  <c r="HW92" i="67"/>
  <c r="IC92" i="67"/>
  <c r="IV92" i="67"/>
  <c r="IN92" i="67"/>
  <c r="IZ92" i="67"/>
  <c r="JQ92" i="67"/>
  <c r="JI92" i="67"/>
  <c r="JU92" i="67"/>
  <c r="LH92" i="67"/>
  <c r="KZ92" i="67"/>
  <c r="KR92" i="67"/>
  <c r="KI92" i="67"/>
  <c r="JZ92" i="67"/>
  <c r="JN92" i="67"/>
  <c r="JF92" i="67"/>
  <c r="LG92" i="67"/>
  <c r="KY92" i="67"/>
  <c r="KQ92" i="67"/>
  <c r="KH92" i="67"/>
  <c r="JY92" i="67"/>
  <c r="MC92" i="67"/>
  <c r="LU92" i="67"/>
  <c r="LR92" i="67"/>
  <c r="MF92" i="67"/>
  <c r="LX92" i="67"/>
  <c r="NA92" i="67"/>
  <c r="MS92" i="67"/>
  <c r="MK92" i="67"/>
  <c r="MH92" i="67"/>
  <c r="MV92" i="67"/>
  <c r="MN92" i="67"/>
  <c r="NI92" i="67"/>
  <c r="BB92" i="67"/>
  <c r="AT92" i="67"/>
  <c r="AL92" i="67"/>
  <c r="AD92" i="67"/>
  <c r="V92" i="67"/>
  <c r="N92" i="67"/>
  <c r="CC92" i="67"/>
  <c r="BU92" i="67"/>
  <c r="BM92" i="67"/>
  <c r="BA92" i="67"/>
  <c r="AS92" i="67"/>
  <c r="AK92" i="67"/>
  <c r="AC92" i="67"/>
  <c r="U92" i="67"/>
  <c r="M92" i="67"/>
  <c r="CF92" i="67"/>
  <c r="CB92" i="67"/>
  <c r="BT92" i="67"/>
  <c r="BL92" i="67"/>
  <c r="CH92" i="67"/>
  <c r="CU92" i="67"/>
  <c r="CN92" i="67"/>
  <c r="DR92" i="67"/>
  <c r="DJ92" i="67"/>
  <c r="DB92" i="67"/>
  <c r="EA92" i="67"/>
  <c r="EZ92" i="67"/>
  <c r="ER92" i="67"/>
  <c r="EJ92" i="67"/>
  <c r="FO92" i="67"/>
  <c r="FG92" i="67"/>
  <c r="CV92" i="67"/>
  <c r="CO92" i="67"/>
  <c r="DU92" i="67"/>
  <c r="DM92" i="67"/>
  <c r="DE92" i="67"/>
  <c r="DX92" i="67"/>
  <c r="EY92" i="67"/>
  <c r="EQ92" i="67"/>
  <c r="EI92" i="67"/>
  <c r="FL92" i="67"/>
  <c r="GK92" i="67"/>
  <c r="GC92" i="67"/>
  <c r="HA92" i="67"/>
  <c r="HU92" i="67"/>
  <c r="HM92" i="67"/>
  <c r="GL92" i="67"/>
  <c r="GD92" i="67"/>
  <c r="GX92" i="67"/>
  <c r="HF92" i="67"/>
  <c r="HN92" i="67"/>
  <c r="HZ92" i="67"/>
  <c r="IO92" i="67"/>
  <c r="IH92" i="67"/>
  <c r="HY92" i="67"/>
  <c r="IW92" i="67"/>
  <c r="IR92" i="67"/>
  <c r="IK92" i="67"/>
  <c r="JM92" i="67"/>
  <c r="JE92" i="67"/>
  <c r="LD92" i="67"/>
  <c r="KV92" i="67"/>
  <c r="KE92" i="67"/>
  <c r="JR92" i="67"/>
  <c r="JJ92" i="67"/>
  <c r="JA92" i="67"/>
  <c r="LC92" i="67"/>
  <c r="KU92" i="67"/>
  <c r="KM92" i="67"/>
  <c r="KD92" i="67"/>
  <c r="LQ92" i="67"/>
  <c r="LY92" i="67"/>
  <c r="MB92" i="67"/>
  <c r="MW92" i="67"/>
  <c r="MO92" i="67"/>
  <c r="MZ92" i="67"/>
  <c r="MR92" i="67"/>
  <c r="MJ92" i="67"/>
  <c r="NH92" i="67"/>
  <c r="NE92" i="67"/>
  <c r="J92" i="67"/>
  <c r="AZ92" i="67"/>
  <c r="AR92" i="67"/>
  <c r="AJ92" i="67"/>
  <c r="AB92" i="67"/>
  <c r="T92" i="67"/>
  <c r="L92" i="67"/>
  <c r="CA92" i="67"/>
  <c r="BS92" i="67"/>
  <c r="BK92" i="67"/>
  <c r="AY92" i="67"/>
  <c r="AQ92" i="67"/>
  <c r="AI92" i="67"/>
  <c r="AA92" i="67"/>
  <c r="S92" i="67"/>
  <c r="K92" i="67"/>
  <c r="BZ92" i="67"/>
  <c r="BR92" i="67"/>
  <c r="BJ92" i="67"/>
  <c r="CL92" i="67"/>
  <c r="DP92" i="67"/>
  <c r="DH92" i="67"/>
  <c r="DW92" i="67"/>
  <c r="DY92" i="67"/>
  <c r="EX92" i="67"/>
  <c r="EP92" i="67"/>
  <c r="EH92" i="67"/>
  <c r="FM92" i="67"/>
  <c r="CT92" i="67"/>
  <c r="CM92" i="67"/>
  <c r="DS92" i="67"/>
  <c r="DK92" i="67"/>
  <c r="DC92" i="67"/>
  <c r="EW92" i="67"/>
  <c r="EO92" i="67"/>
  <c r="EG92" i="67"/>
  <c r="FR92" i="67"/>
  <c r="FJ92" i="67"/>
  <c r="GQ92" i="67"/>
  <c r="GI92" i="67"/>
  <c r="GA92" i="67"/>
  <c r="GY92" i="67"/>
  <c r="HS92" i="67"/>
  <c r="HK92" i="67"/>
  <c r="HX92" i="67"/>
  <c r="GR92" i="67"/>
  <c r="GJ92" i="67"/>
  <c r="GB92" i="67"/>
  <c r="GT92" i="67"/>
  <c r="GV92" i="67"/>
  <c r="HT92" i="67"/>
  <c r="HL92" i="67"/>
  <c r="ID92" i="67"/>
  <c r="IS92" i="67"/>
  <c r="IL92" i="67"/>
  <c r="IE92" i="67"/>
  <c r="IG92" i="67"/>
  <c r="IP92" i="67"/>
  <c r="II92" i="67"/>
  <c r="JS92" i="67"/>
  <c r="JK92" i="67"/>
  <c r="JC92" i="67"/>
  <c r="LJ92" i="67"/>
  <c r="LB92" i="67"/>
  <c r="KT92" i="67"/>
  <c r="KL92" i="67"/>
  <c r="KB92" i="67"/>
  <c r="JP92" i="67"/>
  <c r="JH92" i="67"/>
  <c r="LI92" i="67"/>
  <c r="LA92" i="67"/>
  <c r="KS92" i="67"/>
  <c r="KK92" i="67"/>
  <c r="KA92" i="67"/>
  <c r="LO92" i="67"/>
  <c r="MA92" i="67"/>
  <c r="LP92" i="67"/>
  <c r="LZ92" i="67"/>
  <c r="MU92" i="67"/>
  <c r="MM92" i="67"/>
  <c r="MX92" i="67"/>
  <c r="MP92" i="67"/>
  <c r="ND92" i="67"/>
  <c r="NF92" i="67"/>
  <c r="AV92" i="67"/>
  <c r="AN92" i="67"/>
  <c r="AF92" i="67"/>
  <c r="X92" i="67"/>
  <c r="P92" i="67"/>
  <c r="CE92" i="67"/>
  <c r="BW92" i="67"/>
  <c r="BO92" i="67"/>
  <c r="BG92" i="67"/>
  <c r="BC92" i="67"/>
  <c r="AU92" i="67"/>
  <c r="AM92" i="67"/>
  <c r="AE92" i="67"/>
  <c r="W92" i="67"/>
  <c r="O92" i="67"/>
  <c r="CD92" i="67"/>
  <c r="BV92" i="67"/>
  <c r="BN92" i="67"/>
  <c r="BF92" i="67"/>
  <c r="CW92" i="67"/>
  <c r="CP92" i="67"/>
  <c r="CZ92" i="67"/>
  <c r="DT92" i="67"/>
  <c r="DL92" i="67"/>
  <c r="DD92" i="67"/>
  <c r="FB92" i="67"/>
  <c r="ET92" i="67"/>
  <c r="EL92" i="67"/>
  <c r="ED92" i="67"/>
  <c r="FQ92" i="67"/>
  <c r="FI92" i="67"/>
  <c r="CX92" i="67"/>
  <c r="CQ92" i="67"/>
  <c r="CI92" i="67"/>
  <c r="DO92" i="67"/>
  <c r="DG92" i="67"/>
  <c r="DZ92" i="67"/>
  <c r="EC92" i="67"/>
  <c r="FA92" i="67"/>
  <c r="ES92" i="67"/>
  <c r="EK92" i="67"/>
  <c r="FF92" i="67"/>
  <c r="FN92" i="67"/>
  <c r="GM92" i="67"/>
  <c r="GE92" i="67"/>
  <c r="HC92" i="67"/>
  <c r="GU92" i="67"/>
  <c r="HO92" i="67"/>
  <c r="HG92" i="67"/>
  <c r="IU92" i="67"/>
  <c r="IJ92" i="67"/>
  <c r="GN92" i="67"/>
  <c r="GF92" i="67"/>
  <c r="GZ92" i="67"/>
  <c r="HP92" i="67"/>
  <c r="HH92" i="67"/>
  <c r="IX92" i="67"/>
  <c r="IA92" i="67"/>
  <c r="IT92" i="67"/>
  <c r="IM92" i="67"/>
  <c r="JO92" i="67"/>
  <c r="JG92" i="67"/>
  <c r="LF92" i="67"/>
  <c r="KX92" i="67"/>
  <c r="KP92" i="67"/>
  <c r="KG92" i="67"/>
  <c r="JX92" i="67"/>
  <c r="JL92" i="67"/>
  <c r="JD92" i="67"/>
  <c r="LE92" i="67"/>
  <c r="KW92" i="67"/>
  <c r="KO92" i="67"/>
  <c r="KF92" i="67"/>
  <c r="JV92" i="67"/>
  <c r="ME92" i="67"/>
  <c r="LW92" i="67"/>
  <c r="LN92" i="67"/>
  <c r="LT92" i="67"/>
  <c r="MD92" i="67"/>
  <c r="LV92" i="67"/>
  <c r="MY92" i="67"/>
  <c r="MQ92" i="67"/>
  <c r="MI92" i="67"/>
  <c r="NB92" i="67"/>
  <c r="MT92" i="67"/>
  <c r="ML92" i="67"/>
  <c r="NG92" i="67"/>
  <c r="H92" i="67"/>
  <c r="IY66" i="67"/>
  <c r="NC66" i="67"/>
  <c r="LM66" i="67"/>
  <c r="EB66" i="67"/>
  <c r="BD66" i="67"/>
  <c r="IY55" i="67"/>
  <c r="HV55" i="67"/>
  <c r="HE55" i="67"/>
  <c r="CG55" i="67"/>
  <c r="G55" i="67"/>
  <c r="MG55" i="67"/>
  <c r="BD55" i="67"/>
  <c r="FE55" i="67"/>
  <c r="CY55" i="67"/>
  <c r="BD42" i="67"/>
  <c r="CG42" i="67"/>
  <c r="FE42" i="67"/>
  <c r="IF42" i="67"/>
  <c r="CY42" i="67"/>
  <c r="HE33" i="67"/>
  <c r="DV33" i="67"/>
  <c r="IY33" i="67"/>
  <c r="LS48" i="67"/>
  <c r="EB48" i="67"/>
  <c r="IF48" i="67"/>
  <c r="CY48" i="67"/>
  <c r="IY48" i="67"/>
  <c r="BD47" i="67"/>
  <c r="CG47" i="67"/>
  <c r="FE47" i="67"/>
  <c r="IF47" i="67"/>
  <c r="CY47" i="67"/>
  <c r="J105" i="67"/>
  <c r="AZ105" i="67"/>
  <c r="AV105" i="67"/>
  <c r="AR105" i="67"/>
  <c r="AN105" i="67"/>
  <c r="AJ105" i="67"/>
  <c r="AF105" i="67"/>
  <c r="AB105" i="67"/>
  <c r="X105" i="67"/>
  <c r="T105" i="67"/>
  <c r="P105" i="67"/>
  <c r="L105" i="67"/>
  <c r="CE105" i="67"/>
  <c r="CA105" i="67"/>
  <c r="BW105" i="67"/>
  <c r="BS105" i="67"/>
  <c r="BO105" i="67"/>
  <c r="BK105" i="67"/>
  <c r="BG105" i="67"/>
  <c r="BC105" i="67"/>
  <c r="AY105" i="67"/>
  <c r="AU105" i="67"/>
  <c r="AQ105" i="67"/>
  <c r="AM105" i="67"/>
  <c r="AI105" i="67"/>
  <c r="AE105" i="67"/>
  <c r="AA105" i="67"/>
  <c r="W105" i="67"/>
  <c r="S105" i="67"/>
  <c r="O105" i="67"/>
  <c r="K105" i="67"/>
  <c r="CD105" i="67"/>
  <c r="BZ105" i="67"/>
  <c r="BV105" i="67"/>
  <c r="BR105" i="67"/>
  <c r="BN105" i="67"/>
  <c r="BJ105" i="67"/>
  <c r="BF105" i="67"/>
  <c r="CW105" i="67"/>
  <c r="CP105" i="67"/>
  <c r="CL105" i="67"/>
  <c r="CZ105" i="67"/>
  <c r="DT105" i="67"/>
  <c r="DP105" i="67"/>
  <c r="DL105" i="67"/>
  <c r="DH105" i="67"/>
  <c r="DD105" i="67"/>
  <c r="DW105" i="67"/>
  <c r="DY105" i="67"/>
  <c r="FB105" i="67"/>
  <c r="EX105" i="67"/>
  <c r="ET105" i="67"/>
  <c r="EP105" i="67"/>
  <c r="EL105" i="67"/>
  <c r="EH105" i="67"/>
  <c r="ED105" i="67"/>
  <c r="FQ105" i="67"/>
  <c r="FM105" i="67"/>
  <c r="FI105" i="67"/>
  <c r="CX105" i="67"/>
  <c r="CT105" i="67"/>
  <c r="CQ105" i="67"/>
  <c r="CM105" i="67"/>
  <c r="CI105" i="67"/>
  <c r="DS105" i="67"/>
  <c r="DO105" i="67"/>
  <c r="DK105" i="67"/>
  <c r="DG105" i="67"/>
  <c r="DC105" i="67"/>
  <c r="DZ105" i="67"/>
  <c r="EC105" i="67"/>
  <c r="FA105" i="67"/>
  <c r="EW105" i="67"/>
  <c r="ES105" i="67"/>
  <c r="EO105" i="67"/>
  <c r="EK105" i="67"/>
  <c r="EG105" i="67"/>
  <c r="FF105" i="67"/>
  <c r="FR105" i="67"/>
  <c r="FN105" i="67"/>
  <c r="FJ105" i="67"/>
  <c r="GQ105" i="67"/>
  <c r="GM105" i="67"/>
  <c r="GI105" i="67"/>
  <c r="GE105" i="67"/>
  <c r="GA105" i="67"/>
  <c r="HC105" i="67"/>
  <c r="GY105" i="67"/>
  <c r="GU105" i="67"/>
  <c r="HS105" i="67"/>
  <c r="HO105" i="67"/>
  <c r="HK105" i="67"/>
  <c r="HG105" i="67"/>
  <c r="HX105" i="67"/>
  <c r="IO105" i="67"/>
  <c r="IH105" i="67"/>
  <c r="GR105" i="67"/>
  <c r="GN105" i="67"/>
  <c r="GJ105" i="67"/>
  <c r="GF105" i="67"/>
  <c r="GB105" i="67"/>
  <c r="GT105" i="67"/>
  <c r="GZ105" i="67"/>
  <c r="GV105" i="67"/>
  <c r="HT105" i="67"/>
  <c r="HP105" i="67"/>
  <c r="HL105" i="67"/>
  <c r="HH105" i="67"/>
  <c r="ID105" i="67"/>
  <c r="IQ105" i="67"/>
  <c r="IE105" i="67"/>
  <c r="IA105" i="67"/>
  <c r="IG105" i="67"/>
  <c r="IT105" i="67"/>
  <c r="IP105" i="67"/>
  <c r="IM105" i="67"/>
  <c r="II105" i="67"/>
  <c r="JS105" i="67"/>
  <c r="JO105" i="67"/>
  <c r="JK105" i="67"/>
  <c r="JG105" i="67"/>
  <c r="JC105" i="67"/>
  <c r="JR105" i="67"/>
  <c r="JN105" i="67"/>
  <c r="JJ105" i="67"/>
  <c r="JF105" i="67"/>
  <c r="JA105" i="67"/>
  <c r="LG105" i="67"/>
  <c r="LC105" i="67"/>
  <c r="KY105" i="67"/>
  <c r="KU105" i="67"/>
  <c r="KQ105" i="67"/>
  <c r="KM105" i="67"/>
  <c r="KH105" i="67"/>
  <c r="KD105" i="67"/>
  <c r="JY105" i="67"/>
  <c r="LJ105" i="67"/>
  <c r="LF105" i="67"/>
  <c r="LB105" i="67"/>
  <c r="KX105" i="67"/>
  <c r="KT105" i="67"/>
  <c r="KP105" i="67"/>
  <c r="KL105" i="67"/>
  <c r="KG105" i="67"/>
  <c r="KB105" i="67"/>
  <c r="JX105" i="67"/>
  <c r="LO105" i="67"/>
  <c r="ME105" i="67"/>
  <c r="MA105" i="67"/>
  <c r="LW105" i="67"/>
  <c r="LN105" i="67"/>
  <c r="LP105" i="67"/>
  <c r="LT105" i="67"/>
  <c r="MD105" i="67"/>
  <c r="LZ105" i="67"/>
  <c r="LV105" i="67"/>
  <c r="MY105" i="67"/>
  <c r="MU105" i="67"/>
  <c r="MQ105" i="67"/>
  <c r="MM105" i="67"/>
  <c r="MI105" i="67"/>
  <c r="NB105" i="67"/>
  <c r="MX105" i="67"/>
  <c r="MT105" i="67"/>
  <c r="MP105" i="67"/>
  <c r="ML105" i="67"/>
  <c r="ND105" i="67"/>
  <c r="NF105" i="67"/>
  <c r="NG105" i="67"/>
  <c r="MC105" i="67"/>
  <c r="LY105" i="67"/>
  <c r="LU105" i="67"/>
  <c r="LR105" i="67"/>
  <c r="H105" i="67"/>
  <c r="BB105" i="67"/>
  <c r="AX105" i="67"/>
  <c r="AT105" i="67"/>
  <c r="AP105" i="67"/>
  <c r="AL105" i="67"/>
  <c r="AH105" i="67"/>
  <c r="AD105" i="67"/>
  <c r="Z105" i="67"/>
  <c r="V105" i="67"/>
  <c r="R105" i="67"/>
  <c r="N105" i="67"/>
  <c r="BE105" i="67"/>
  <c r="CC105" i="67"/>
  <c r="BY105" i="67"/>
  <c r="BU105" i="67"/>
  <c r="BQ105" i="67"/>
  <c r="BM105" i="67"/>
  <c r="BI105" i="67"/>
  <c r="I105" i="67"/>
  <c r="BA105" i="67"/>
  <c r="AW105" i="67"/>
  <c r="AS105" i="67"/>
  <c r="AO105" i="67"/>
  <c r="AK105" i="67"/>
  <c r="AG105" i="67"/>
  <c r="AC105" i="67"/>
  <c r="Y105" i="67"/>
  <c r="U105" i="67"/>
  <c r="Q105" i="67"/>
  <c r="M105" i="67"/>
  <c r="CF105" i="67"/>
  <c r="CB105" i="67"/>
  <c r="BX105" i="67"/>
  <c r="BT105" i="67"/>
  <c r="BP105" i="67"/>
  <c r="BL105" i="67"/>
  <c r="BH105" i="67"/>
  <c r="CH105" i="67"/>
  <c r="CU105" i="67"/>
  <c r="CR105" i="67"/>
  <c r="CN105" i="67"/>
  <c r="CJ105" i="67"/>
  <c r="DR105" i="67"/>
  <c r="DN105" i="67"/>
  <c r="DJ105" i="67"/>
  <c r="DF105" i="67"/>
  <c r="DB105" i="67"/>
  <c r="EA105" i="67"/>
  <c r="FD105" i="67"/>
  <c r="EZ105" i="67"/>
  <c r="EV105" i="67"/>
  <c r="ER105" i="67"/>
  <c r="EN105" i="67"/>
  <c r="EJ105" i="67"/>
  <c r="EF105" i="67"/>
  <c r="FS105" i="67"/>
  <c r="FO105" i="67"/>
  <c r="FK105" i="67"/>
  <c r="FG105" i="67"/>
  <c r="CV105" i="67"/>
  <c r="CS105" i="67"/>
  <c r="CO105" i="67"/>
  <c r="CK105" i="67"/>
  <c r="DU105" i="67"/>
  <c r="DQ105" i="67"/>
  <c r="DM105" i="67"/>
  <c r="DI105" i="67"/>
  <c r="DE105" i="67"/>
  <c r="DA105" i="67"/>
  <c r="DX105" i="67"/>
  <c r="FC105" i="67"/>
  <c r="EY105" i="67"/>
  <c r="EU105" i="67"/>
  <c r="EQ105" i="67"/>
  <c r="EM105" i="67"/>
  <c r="EI105" i="67"/>
  <c r="EE105" i="67"/>
  <c r="FP105" i="67"/>
  <c r="FL105" i="67"/>
  <c r="FH105" i="67"/>
  <c r="GO105" i="67"/>
  <c r="GK105" i="67"/>
  <c r="GG105" i="67"/>
  <c r="GC105" i="67"/>
  <c r="FY105" i="67"/>
  <c r="HA105" i="67"/>
  <c r="GW105" i="67"/>
  <c r="HU105" i="67"/>
  <c r="HQ105" i="67"/>
  <c r="HM105" i="67"/>
  <c r="HI105" i="67"/>
  <c r="IB105" i="67"/>
  <c r="IX105" i="67"/>
  <c r="IS105" i="67"/>
  <c r="IL105" i="67"/>
  <c r="FX105" i="67"/>
  <c r="GP105" i="67"/>
  <c r="GL105" i="67"/>
  <c r="GH105" i="67"/>
  <c r="GD105" i="67"/>
  <c r="FZ105" i="67"/>
  <c r="HB105" i="67"/>
  <c r="GX105" i="67"/>
  <c r="HF105" i="67"/>
  <c r="HR105" i="67"/>
  <c r="HN105" i="67"/>
  <c r="HJ105" i="67"/>
  <c r="HW105" i="67"/>
  <c r="HZ105" i="67"/>
  <c r="IU105" i="67"/>
  <c r="IJ105" i="67"/>
  <c r="IC105" i="67"/>
  <c r="HY105" i="67"/>
  <c r="IW105" i="67"/>
  <c r="IV105" i="67"/>
  <c r="IR105" i="67"/>
  <c r="IN105" i="67"/>
  <c r="IK105" i="67"/>
  <c r="IZ105" i="67"/>
  <c r="JQ105" i="67"/>
  <c r="JM105" i="67"/>
  <c r="JI105" i="67"/>
  <c r="JE105" i="67"/>
  <c r="JU105" i="67"/>
  <c r="JP105" i="67"/>
  <c r="JL105" i="67"/>
  <c r="JH105" i="67"/>
  <c r="JD105" i="67"/>
  <c r="LI105" i="67"/>
  <c r="LE105" i="67"/>
  <c r="LA105" i="67"/>
  <c r="KW105" i="67"/>
  <c r="KS105" i="67"/>
  <c r="KO105" i="67"/>
  <c r="KK105" i="67"/>
  <c r="KF105" i="67"/>
  <c r="KA105" i="67"/>
  <c r="JV105" i="67"/>
  <c r="LH105" i="67"/>
  <c r="LD105" i="67"/>
  <c r="KZ105" i="67"/>
  <c r="KV105" i="67"/>
  <c r="KR105" i="67"/>
  <c r="KI105" i="67"/>
  <c r="KE105" i="67"/>
  <c r="JZ105" i="67"/>
  <c r="LQ105" i="67"/>
  <c r="MF105" i="67"/>
  <c r="MB105" i="67"/>
  <c r="LX105" i="67"/>
  <c r="NA105" i="67"/>
  <c r="MW105" i="67"/>
  <c r="MS105" i="67"/>
  <c r="MO105" i="67"/>
  <c r="MK105" i="67"/>
  <c r="MH105" i="67"/>
  <c r="MZ105" i="67"/>
  <c r="MV105" i="67"/>
  <c r="MR105" i="67"/>
  <c r="MN105" i="67"/>
  <c r="MJ105" i="67"/>
  <c r="NH105" i="67"/>
  <c r="NI105" i="67"/>
  <c r="NE105" i="67"/>
  <c r="LS46" i="67"/>
  <c r="EB46" i="67"/>
  <c r="LM46" i="67"/>
  <c r="IY46" i="67"/>
  <c r="MG46" i="67"/>
  <c r="JT46" i="67"/>
  <c r="HE46" i="67"/>
  <c r="FW46" i="67"/>
  <c r="BB98" i="67"/>
  <c r="AT98" i="67"/>
  <c r="AL98" i="67"/>
  <c r="AD98" i="67"/>
  <c r="V98" i="67"/>
  <c r="N98" i="67"/>
  <c r="CC98" i="67"/>
  <c r="BU98" i="67"/>
  <c r="BM98" i="67"/>
  <c r="I98" i="67"/>
  <c r="AW98" i="67"/>
  <c r="AO98" i="67"/>
  <c r="AG98" i="67"/>
  <c r="Y98" i="67"/>
  <c r="Q98" i="67"/>
  <c r="CF98" i="67"/>
  <c r="BX98" i="67"/>
  <c r="BP98" i="67"/>
  <c r="BH98" i="67"/>
  <c r="CU98" i="67"/>
  <c r="CN98" i="67"/>
  <c r="DN98" i="67"/>
  <c r="DF98" i="67"/>
  <c r="EA98" i="67"/>
  <c r="EZ98" i="67"/>
  <c r="ER98" i="67"/>
  <c r="EJ98" i="67"/>
  <c r="FS98" i="67"/>
  <c r="FK98" i="67"/>
  <c r="CV98" i="67"/>
  <c r="CO98" i="67"/>
  <c r="DU98" i="67"/>
  <c r="DM98" i="67"/>
  <c r="DE98" i="67"/>
  <c r="DX98" i="67"/>
  <c r="EY98" i="67"/>
  <c r="EQ98" i="67"/>
  <c r="EI98" i="67"/>
  <c r="FL98" i="67"/>
  <c r="GO98" i="67"/>
  <c r="GG98" i="67"/>
  <c r="FY98" i="67"/>
  <c r="GW98" i="67"/>
  <c r="HQ98" i="67"/>
  <c r="HI98" i="67"/>
  <c r="FX98" i="67"/>
  <c r="GL98" i="67"/>
  <c r="GD98" i="67"/>
  <c r="HB98" i="67"/>
  <c r="HF98" i="67"/>
  <c r="HN98" i="67"/>
  <c r="HW98" i="67"/>
  <c r="IH98" i="67"/>
  <c r="HY98" i="67"/>
  <c r="IV98" i="67"/>
  <c r="IN98" i="67"/>
  <c r="IZ98" i="67"/>
  <c r="JM98" i="67"/>
  <c r="JE98" i="67"/>
  <c r="LH98" i="67"/>
  <c r="KZ98" i="67"/>
  <c r="KR98" i="67"/>
  <c r="KI98" i="67"/>
  <c r="JZ98" i="67"/>
  <c r="JN98" i="67"/>
  <c r="JF98" i="67"/>
  <c r="LG98" i="67"/>
  <c r="KY98" i="67"/>
  <c r="KQ98" i="67"/>
  <c r="KH98" i="67"/>
  <c r="JY98" i="67"/>
  <c r="MC98" i="67"/>
  <c r="LU98" i="67"/>
  <c r="MF98" i="67"/>
  <c r="LX98" i="67"/>
  <c r="NA98" i="67"/>
  <c r="MS98" i="67"/>
  <c r="MK98" i="67"/>
  <c r="MZ98" i="67"/>
  <c r="MR98" i="67"/>
  <c r="MJ98" i="67"/>
  <c r="NI98" i="67"/>
  <c r="AX98" i="67"/>
  <c r="AP98" i="67"/>
  <c r="AH98" i="67"/>
  <c r="Z98" i="67"/>
  <c r="R98" i="67"/>
  <c r="BE98" i="67"/>
  <c r="BY98" i="67"/>
  <c r="BQ98" i="67"/>
  <c r="BI98" i="67"/>
  <c r="BA98" i="67"/>
  <c r="AS98" i="67"/>
  <c r="AK98" i="67"/>
  <c r="AC98" i="67"/>
  <c r="U98" i="67"/>
  <c r="M98" i="67"/>
  <c r="CB98" i="67"/>
  <c r="BT98" i="67"/>
  <c r="BL98" i="67"/>
  <c r="CH98" i="67"/>
  <c r="CR98" i="67"/>
  <c r="CJ98" i="67"/>
  <c r="DR98" i="67"/>
  <c r="DJ98" i="67"/>
  <c r="DB98" i="67"/>
  <c r="FD98" i="67"/>
  <c r="EV98" i="67"/>
  <c r="EN98" i="67"/>
  <c r="EF98" i="67"/>
  <c r="FO98" i="67"/>
  <c r="FG98" i="67"/>
  <c r="CS98" i="67"/>
  <c r="CK98" i="67"/>
  <c r="DQ98" i="67"/>
  <c r="DI98" i="67"/>
  <c r="DA98" i="67"/>
  <c r="FC98" i="67"/>
  <c r="EU98" i="67"/>
  <c r="EM98" i="67"/>
  <c r="EE98" i="67"/>
  <c r="FP98" i="67"/>
  <c r="FH98" i="67"/>
  <c r="GK98" i="67"/>
  <c r="GC98" i="67"/>
  <c r="HA98" i="67"/>
  <c r="HU98" i="67"/>
  <c r="HM98" i="67"/>
  <c r="IB98" i="67"/>
  <c r="IQ98" i="67"/>
  <c r="GP98" i="67"/>
  <c r="GH98" i="67"/>
  <c r="FZ98" i="67"/>
  <c r="GX98" i="67"/>
  <c r="HR98" i="67"/>
  <c r="HJ98" i="67"/>
  <c r="HZ98" i="67"/>
  <c r="IO98" i="67"/>
  <c r="IC98" i="67"/>
  <c r="IW98" i="67"/>
  <c r="IR98" i="67"/>
  <c r="IK98" i="67"/>
  <c r="JQ98" i="67"/>
  <c r="JI98" i="67"/>
  <c r="JU98" i="67"/>
  <c r="LD98" i="67"/>
  <c r="KV98" i="67"/>
  <c r="KE98" i="67"/>
  <c r="JR98" i="67"/>
  <c r="JJ98" i="67"/>
  <c r="JA98" i="67"/>
  <c r="LC98" i="67"/>
  <c r="KU98" i="67"/>
  <c r="KM98" i="67"/>
  <c r="KD98" i="67"/>
  <c r="LQ98" i="67"/>
  <c r="LY98" i="67"/>
  <c r="LR98" i="67"/>
  <c r="MB98" i="67"/>
  <c r="MW98" i="67"/>
  <c r="MO98" i="67"/>
  <c r="MH98" i="67"/>
  <c r="MV98" i="67"/>
  <c r="MN98" i="67"/>
  <c r="NH98" i="67"/>
  <c r="NE98" i="67"/>
  <c r="AZ98" i="67"/>
  <c r="AR98" i="67"/>
  <c r="AJ98" i="67"/>
  <c r="AB98" i="67"/>
  <c r="T98" i="67"/>
  <c r="L98" i="67"/>
  <c r="CA98" i="67"/>
  <c r="BS98" i="67"/>
  <c r="BK98" i="67"/>
  <c r="BC98" i="67"/>
  <c r="AU98" i="67"/>
  <c r="AM98" i="67"/>
  <c r="AE98" i="67"/>
  <c r="W98" i="67"/>
  <c r="O98" i="67"/>
  <c r="CD98" i="67"/>
  <c r="BV98" i="67"/>
  <c r="BN98" i="67"/>
  <c r="BF98" i="67"/>
  <c r="CL98" i="67"/>
  <c r="DT98" i="67"/>
  <c r="DL98" i="67"/>
  <c r="DD98" i="67"/>
  <c r="DY98" i="67"/>
  <c r="EX98" i="67"/>
  <c r="EP98" i="67"/>
  <c r="EH98" i="67"/>
  <c r="FQ98" i="67"/>
  <c r="FI98" i="67"/>
  <c r="CT98" i="67"/>
  <c r="CM98" i="67"/>
  <c r="DS98" i="67"/>
  <c r="DK98" i="67"/>
  <c r="DC98" i="67"/>
  <c r="EC98" i="67"/>
  <c r="EW98" i="67"/>
  <c r="EO98" i="67"/>
  <c r="EG98" i="67"/>
  <c r="FR98" i="67"/>
  <c r="FJ98" i="67"/>
  <c r="GM98" i="67"/>
  <c r="GE98" i="67"/>
  <c r="HC98" i="67"/>
  <c r="GU98" i="67"/>
  <c r="HO98" i="67"/>
  <c r="HG98" i="67"/>
  <c r="IU98" i="67"/>
  <c r="GR98" i="67"/>
  <c r="GJ98" i="67"/>
  <c r="GB98" i="67"/>
  <c r="GZ98" i="67"/>
  <c r="HT98" i="67"/>
  <c r="HL98" i="67"/>
  <c r="ID98" i="67"/>
  <c r="IS98" i="67"/>
  <c r="IE98" i="67"/>
  <c r="IG98" i="67"/>
  <c r="IT98" i="67"/>
  <c r="IM98" i="67"/>
  <c r="JS98" i="67"/>
  <c r="JK98" i="67"/>
  <c r="JC98" i="67"/>
  <c r="LF98" i="67"/>
  <c r="KX98" i="67"/>
  <c r="KP98" i="67"/>
  <c r="KG98" i="67"/>
  <c r="JX98" i="67"/>
  <c r="JL98" i="67"/>
  <c r="JD98" i="67"/>
  <c r="LE98" i="67"/>
  <c r="KW98" i="67"/>
  <c r="KO98" i="67"/>
  <c r="KF98" i="67"/>
  <c r="JV98" i="67"/>
  <c r="ME98" i="67"/>
  <c r="LW98" i="67"/>
  <c r="LN98" i="67"/>
  <c r="MD98" i="67"/>
  <c r="LV98" i="67"/>
  <c r="MY98" i="67"/>
  <c r="MQ98" i="67"/>
  <c r="MI98" i="67"/>
  <c r="MX98" i="67"/>
  <c r="MP98" i="67"/>
  <c r="ND98" i="67"/>
  <c r="NG98" i="67"/>
  <c r="H98" i="67"/>
  <c r="J98" i="67"/>
  <c r="AV98" i="67"/>
  <c r="AN98" i="67"/>
  <c r="AF98" i="67"/>
  <c r="X98" i="67"/>
  <c r="P98" i="67"/>
  <c r="CE98" i="67"/>
  <c r="BW98" i="67"/>
  <c r="BO98" i="67"/>
  <c r="BG98" i="67"/>
  <c r="AY98" i="67"/>
  <c r="AQ98" i="67"/>
  <c r="AI98" i="67"/>
  <c r="AA98" i="67"/>
  <c r="S98" i="67"/>
  <c r="K98" i="67"/>
  <c r="BZ98" i="67"/>
  <c r="BR98" i="67"/>
  <c r="BJ98" i="67"/>
  <c r="CW98" i="67"/>
  <c r="CP98" i="67"/>
  <c r="CZ98" i="67"/>
  <c r="DP98" i="67"/>
  <c r="DH98" i="67"/>
  <c r="DW98" i="67"/>
  <c r="FB98" i="67"/>
  <c r="ET98" i="67"/>
  <c r="EL98" i="67"/>
  <c r="ED98" i="67"/>
  <c r="FM98" i="67"/>
  <c r="CX98" i="67"/>
  <c r="CQ98" i="67"/>
  <c r="CI98" i="67"/>
  <c r="DO98" i="67"/>
  <c r="DG98" i="67"/>
  <c r="DZ98" i="67"/>
  <c r="FA98" i="67"/>
  <c r="ES98" i="67"/>
  <c r="EK98" i="67"/>
  <c r="FF98" i="67"/>
  <c r="FN98" i="67"/>
  <c r="GQ98" i="67"/>
  <c r="GI98" i="67"/>
  <c r="GA98" i="67"/>
  <c r="GY98" i="67"/>
  <c r="HS98" i="67"/>
  <c r="HK98" i="67"/>
  <c r="HX98" i="67"/>
  <c r="IJ98" i="67"/>
  <c r="GN98" i="67"/>
  <c r="GF98" i="67"/>
  <c r="GT98" i="67"/>
  <c r="GV98" i="67"/>
  <c r="HP98" i="67"/>
  <c r="HH98" i="67"/>
  <c r="IX98" i="67"/>
  <c r="IL98" i="67"/>
  <c r="IA98" i="67"/>
  <c r="IP98" i="67"/>
  <c r="II98" i="67"/>
  <c r="JO98" i="67"/>
  <c r="JG98" i="67"/>
  <c r="LJ98" i="67"/>
  <c r="LB98" i="67"/>
  <c r="KT98" i="67"/>
  <c r="KL98" i="67"/>
  <c r="KB98" i="67"/>
  <c r="JP98" i="67"/>
  <c r="JH98" i="67"/>
  <c r="LI98" i="67"/>
  <c r="LA98" i="67"/>
  <c r="KS98" i="67"/>
  <c r="KK98" i="67"/>
  <c r="KA98" i="67"/>
  <c r="LO98" i="67"/>
  <c r="MA98" i="67"/>
  <c r="LP98" i="67"/>
  <c r="LT98" i="67"/>
  <c r="LZ98" i="67"/>
  <c r="MU98" i="67"/>
  <c r="MM98" i="67"/>
  <c r="NB98" i="67"/>
  <c r="MT98" i="67"/>
  <c r="ML98" i="67"/>
  <c r="NF98" i="67"/>
  <c r="JT148" i="67"/>
  <c r="HV148" i="67"/>
  <c r="HE148" i="67"/>
  <c r="FW148" i="67"/>
  <c r="CY148" i="67"/>
  <c r="LS148" i="67"/>
  <c r="LM148" i="67"/>
  <c r="GS148" i="67"/>
  <c r="FE148" i="67"/>
  <c r="JT132" i="67"/>
  <c r="DV132" i="67"/>
  <c r="CY132" i="67"/>
  <c r="GS132" i="67"/>
  <c r="FE132" i="67"/>
  <c r="IF127" i="67"/>
  <c r="FE127" i="67"/>
  <c r="EB127" i="67"/>
  <c r="CY127" i="67"/>
  <c r="NC127" i="67"/>
  <c r="LS127" i="67"/>
  <c r="GS127" i="67"/>
  <c r="DV127" i="67"/>
  <c r="MG127" i="67"/>
  <c r="JT127" i="67"/>
  <c r="HV127" i="67"/>
  <c r="HE127" i="67"/>
  <c r="G119" i="67"/>
  <c r="LM119" i="67"/>
  <c r="IY119" i="67"/>
  <c r="FW119" i="67"/>
  <c r="BD119" i="67"/>
  <c r="CG119" i="67"/>
  <c r="BB96" i="67"/>
  <c r="AT96" i="67"/>
  <c r="AL96" i="67"/>
  <c r="AD96" i="67"/>
  <c r="V96" i="67"/>
  <c r="N96" i="67"/>
  <c r="CC96" i="67"/>
  <c r="BU96" i="67"/>
  <c r="BM96" i="67"/>
  <c r="BA96" i="67"/>
  <c r="AS96" i="67"/>
  <c r="AK96" i="67"/>
  <c r="AC96" i="67"/>
  <c r="U96" i="67"/>
  <c r="M96" i="67"/>
  <c r="CF96" i="67"/>
  <c r="CB96" i="67"/>
  <c r="BT96" i="67"/>
  <c r="BL96" i="67"/>
  <c r="CH96" i="67"/>
  <c r="CU96" i="67"/>
  <c r="CN96" i="67"/>
  <c r="DR96" i="67"/>
  <c r="DJ96" i="67"/>
  <c r="DB96" i="67"/>
  <c r="EA96" i="67"/>
  <c r="EZ96" i="67"/>
  <c r="ER96" i="67"/>
  <c r="EJ96" i="67"/>
  <c r="FO96" i="67"/>
  <c r="FG96" i="67"/>
  <c r="CV96" i="67"/>
  <c r="CO96" i="67"/>
  <c r="DU96" i="67"/>
  <c r="DM96" i="67"/>
  <c r="DE96" i="67"/>
  <c r="DX96" i="67"/>
  <c r="EY96" i="67"/>
  <c r="EQ96" i="67"/>
  <c r="EI96" i="67"/>
  <c r="FL96" i="67"/>
  <c r="GK96" i="67"/>
  <c r="GC96" i="67"/>
  <c r="HA96" i="67"/>
  <c r="HU96" i="67"/>
  <c r="HM96" i="67"/>
  <c r="GL96" i="67"/>
  <c r="GD96" i="67"/>
  <c r="GX96" i="67"/>
  <c r="HF96" i="67"/>
  <c r="HN96" i="67"/>
  <c r="HZ96" i="67"/>
  <c r="IO96" i="67"/>
  <c r="IH96" i="67"/>
  <c r="HY96" i="67"/>
  <c r="IW96" i="67"/>
  <c r="IR96" i="67"/>
  <c r="IK96" i="67"/>
  <c r="JM96" i="67"/>
  <c r="JE96" i="67"/>
  <c r="LD96" i="67"/>
  <c r="KV96" i="67"/>
  <c r="KE96" i="67"/>
  <c r="JR96" i="67"/>
  <c r="JJ96" i="67"/>
  <c r="JA96" i="67"/>
  <c r="LC96" i="67"/>
  <c r="KU96" i="67"/>
  <c r="KM96" i="67"/>
  <c r="KD96" i="67"/>
  <c r="LQ96" i="67"/>
  <c r="MC96" i="67"/>
  <c r="LU96" i="67"/>
  <c r="MB96" i="67"/>
  <c r="MW96" i="67"/>
  <c r="MO96" i="67"/>
  <c r="MZ96" i="67"/>
  <c r="MR96" i="67"/>
  <c r="MJ96" i="67"/>
  <c r="NH96" i="67"/>
  <c r="NE96" i="67"/>
  <c r="AX96" i="67"/>
  <c r="AP96" i="67"/>
  <c r="AH96" i="67"/>
  <c r="Z96" i="67"/>
  <c r="R96" i="67"/>
  <c r="BE96" i="67"/>
  <c r="BY96" i="67"/>
  <c r="BQ96" i="67"/>
  <c r="BI96" i="67"/>
  <c r="I96" i="67"/>
  <c r="AW96" i="67"/>
  <c r="AO96" i="67"/>
  <c r="AG96" i="67"/>
  <c r="Y96" i="67"/>
  <c r="Q96" i="67"/>
  <c r="BX96" i="67"/>
  <c r="BP96" i="67"/>
  <c r="BH96" i="67"/>
  <c r="CR96" i="67"/>
  <c r="CJ96" i="67"/>
  <c r="DN96" i="67"/>
  <c r="DF96" i="67"/>
  <c r="FD96" i="67"/>
  <c r="EV96" i="67"/>
  <c r="EN96" i="67"/>
  <c r="EF96" i="67"/>
  <c r="FS96" i="67"/>
  <c r="FK96" i="67"/>
  <c r="CS96" i="67"/>
  <c r="CK96" i="67"/>
  <c r="DQ96" i="67"/>
  <c r="DI96" i="67"/>
  <c r="DA96" i="67"/>
  <c r="FC96" i="67"/>
  <c r="EU96" i="67"/>
  <c r="EM96" i="67"/>
  <c r="EE96" i="67"/>
  <c r="FP96" i="67"/>
  <c r="FH96" i="67"/>
  <c r="GO96" i="67"/>
  <c r="GG96" i="67"/>
  <c r="FY96" i="67"/>
  <c r="GW96" i="67"/>
  <c r="HQ96" i="67"/>
  <c r="HI96" i="67"/>
  <c r="IB96" i="67"/>
  <c r="IQ96" i="67"/>
  <c r="FX96" i="67"/>
  <c r="GP96" i="67"/>
  <c r="GH96" i="67"/>
  <c r="FZ96" i="67"/>
  <c r="HB96" i="67"/>
  <c r="HR96" i="67"/>
  <c r="HJ96" i="67"/>
  <c r="HW96" i="67"/>
  <c r="IC96" i="67"/>
  <c r="IV96" i="67"/>
  <c r="IN96" i="67"/>
  <c r="IZ96" i="67"/>
  <c r="JQ96" i="67"/>
  <c r="JI96" i="67"/>
  <c r="JU96" i="67"/>
  <c r="LH96" i="67"/>
  <c r="KZ96" i="67"/>
  <c r="KR96" i="67"/>
  <c r="KI96" i="67"/>
  <c r="JZ96" i="67"/>
  <c r="JN96" i="67"/>
  <c r="JF96" i="67"/>
  <c r="LG96" i="67"/>
  <c r="KY96" i="67"/>
  <c r="KQ96" i="67"/>
  <c r="KH96" i="67"/>
  <c r="JY96" i="67"/>
  <c r="LY96" i="67"/>
  <c r="LR96" i="67"/>
  <c r="MF96" i="67"/>
  <c r="LX96" i="67"/>
  <c r="NA96" i="67"/>
  <c r="MS96" i="67"/>
  <c r="MK96" i="67"/>
  <c r="MH96" i="67"/>
  <c r="MV96" i="67"/>
  <c r="MN96" i="67"/>
  <c r="NI96" i="67"/>
  <c r="AV96" i="67"/>
  <c r="AN96" i="67"/>
  <c r="AF96" i="67"/>
  <c r="X96" i="67"/>
  <c r="P96" i="67"/>
  <c r="CE96" i="67"/>
  <c r="BW96" i="67"/>
  <c r="BO96" i="67"/>
  <c r="BG96" i="67"/>
  <c r="BC96" i="67"/>
  <c r="AU96" i="67"/>
  <c r="AM96" i="67"/>
  <c r="AE96" i="67"/>
  <c r="W96" i="67"/>
  <c r="O96" i="67"/>
  <c r="CD96" i="67"/>
  <c r="BV96" i="67"/>
  <c r="BN96" i="67"/>
  <c r="BF96" i="67"/>
  <c r="CW96" i="67"/>
  <c r="CP96" i="67"/>
  <c r="CZ96" i="67"/>
  <c r="DT96" i="67"/>
  <c r="DL96" i="67"/>
  <c r="DD96" i="67"/>
  <c r="FB96" i="67"/>
  <c r="ET96" i="67"/>
  <c r="EL96" i="67"/>
  <c r="ED96" i="67"/>
  <c r="FQ96" i="67"/>
  <c r="FI96" i="67"/>
  <c r="CX96" i="67"/>
  <c r="CQ96" i="67"/>
  <c r="CI96" i="67"/>
  <c r="DO96" i="67"/>
  <c r="DG96" i="67"/>
  <c r="DZ96" i="67"/>
  <c r="EC96" i="67"/>
  <c r="FA96" i="67"/>
  <c r="ES96" i="67"/>
  <c r="EK96" i="67"/>
  <c r="FF96" i="67"/>
  <c r="FN96" i="67"/>
  <c r="GM96" i="67"/>
  <c r="GE96" i="67"/>
  <c r="HC96" i="67"/>
  <c r="GU96" i="67"/>
  <c r="HO96" i="67"/>
  <c r="HG96" i="67"/>
  <c r="IU96" i="67"/>
  <c r="IJ96" i="67"/>
  <c r="GN96" i="67"/>
  <c r="GF96" i="67"/>
  <c r="GZ96" i="67"/>
  <c r="HP96" i="67"/>
  <c r="HH96" i="67"/>
  <c r="IX96" i="67"/>
  <c r="IA96" i="67"/>
  <c r="IT96" i="67"/>
  <c r="IM96" i="67"/>
  <c r="JO96" i="67"/>
  <c r="JG96" i="67"/>
  <c r="LF96" i="67"/>
  <c r="KX96" i="67"/>
  <c r="KP96" i="67"/>
  <c r="KG96" i="67"/>
  <c r="JX96" i="67"/>
  <c r="JL96" i="67"/>
  <c r="JD96" i="67"/>
  <c r="LE96" i="67"/>
  <c r="KW96" i="67"/>
  <c r="KO96" i="67"/>
  <c r="KF96" i="67"/>
  <c r="JV96" i="67"/>
  <c r="MA96" i="67"/>
  <c r="LN96" i="67"/>
  <c r="LP96" i="67"/>
  <c r="LT96" i="67"/>
  <c r="MD96" i="67"/>
  <c r="LV96" i="67"/>
  <c r="MY96" i="67"/>
  <c r="MQ96" i="67"/>
  <c r="MI96" i="67"/>
  <c r="NB96" i="67"/>
  <c r="MT96" i="67"/>
  <c r="ML96" i="67"/>
  <c r="NG96" i="67"/>
  <c r="H96" i="67"/>
  <c r="J96" i="67"/>
  <c r="AZ96" i="67"/>
  <c r="AR96" i="67"/>
  <c r="AJ96" i="67"/>
  <c r="AB96" i="67"/>
  <c r="T96" i="67"/>
  <c r="L96" i="67"/>
  <c r="CA96" i="67"/>
  <c r="BS96" i="67"/>
  <c r="BK96" i="67"/>
  <c r="AY96" i="67"/>
  <c r="AQ96" i="67"/>
  <c r="AI96" i="67"/>
  <c r="AA96" i="67"/>
  <c r="S96" i="67"/>
  <c r="K96" i="67"/>
  <c r="BZ96" i="67"/>
  <c r="BR96" i="67"/>
  <c r="BJ96" i="67"/>
  <c r="CL96" i="67"/>
  <c r="DP96" i="67"/>
  <c r="DH96" i="67"/>
  <c r="DW96" i="67"/>
  <c r="DY96" i="67"/>
  <c r="EX96" i="67"/>
  <c r="EP96" i="67"/>
  <c r="EH96" i="67"/>
  <c r="FM96" i="67"/>
  <c r="CT96" i="67"/>
  <c r="CM96" i="67"/>
  <c r="DS96" i="67"/>
  <c r="DK96" i="67"/>
  <c r="DC96" i="67"/>
  <c r="EW96" i="67"/>
  <c r="EO96" i="67"/>
  <c r="EG96" i="67"/>
  <c r="FR96" i="67"/>
  <c r="FJ96" i="67"/>
  <c r="GQ96" i="67"/>
  <c r="GI96" i="67"/>
  <c r="GA96" i="67"/>
  <c r="GY96" i="67"/>
  <c r="HS96" i="67"/>
  <c r="HK96" i="67"/>
  <c r="HX96" i="67"/>
  <c r="GR96" i="67"/>
  <c r="GJ96" i="67"/>
  <c r="GB96" i="67"/>
  <c r="GT96" i="67"/>
  <c r="GV96" i="67"/>
  <c r="HT96" i="67"/>
  <c r="HL96" i="67"/>
  <c r="ID96" i="67"/>
  <c r="IS96" i="67"/>
  <c r="IL96" i="67"/>
  <c r="IE96" i="67"/>
  <c r="IG96" i="67"/>
  <c r="IP96" i="67"/>
  <c r="II96" i="67"/>
  <c r="JS96" i="67"/>
  <c r="JK96" i="67"/>
  <c r="JC96" i="67"/>
  <c r="LJ96" i="67"/>
  <c r="LB96" i="67"/>
  <c r="KT96" i="67"/>
  <c r="KL96" i="67"/>
  <c r="KB96" i="67"/>
  <c r="JP96" i="67"/>
  <c r="JH96" i="67"/>
  <c r="LI96" i="67"/>
  <c r="LA96" i="67"/>
  <c r="KS96" i="67"/>
  <c r="KK96" i="67"/>
  <c r="KA96" i="67"/>
  <c r="LO96" i="67"/>
  <c r="ME96" i="67"/>
  <c r="LW96" i="67"/>
  <c r="LZ96" i="67"/>
  <c r="MU96" i="67"/>
  <c r="MM96" i="67"/>
  <c r="MX96" i="67"/>
  <c r="MP96" i="67"/>
  <c r="ND96" i="67"/>
  <c r="NF96" i="67"/>
  <c r="JT80" i="67"/>
  <c r="EB80" i="67"/>
  <c r="LM80" i="67"/>
  <c r="GS80" i="67"/>
  <c r="HV80" i="67"/>
  <c r="FW80" i="67"/>
  <c r="FE80" i="67"/>
  <c r="CG80" i="67"/>
  <c r="IF80" i="67"/>
  <c r="MG68" i="67"/>
  <c r="JT68" i="67"/>
  <c r="HV68" i="67"/>
  <c r="HE68" i="67"/>
  <c r="FW68" i="67"/>
  <c r="CY68" i="67"/>
  <c r="LS68" i="67"/>
  <c r="IF68" i="67"/>
  <c r="GS68" i="67"/>
  <c r="CG68" i="67"/>
  <c r="FE68" i="67"/>
  <c r="CG40" i="67"/>
  <c r="FE40" i="67"/>
  <c r="NC40" i="67"/>
  <c r="HV40" i="67"/>
  <c r="BD40" i="67"/>
  <c r="MG40" i="67"/>
  <c r="JT40" i="67"/>
  <c r="HE40" i="67"/>
  <c r="FW40" i="67"/>
  <c r="DV40" i="67"/>
  <c r="IY40" i="67"/>
  <c r="DV145" i="67"/>
  <c r="CY145" i="67"/>
  <c r="IF145" i="67"/>
  <c r="GS145" i="67"/>
  <c r="FE145" i="67"/>
  <c r="BD145" i="67"/>
  <c r="HE137" i="67"/>
  <c r="JT137" i="67"/>
  <c r="DV137" i="67"/>
  <c r="NC137" i="67"/>
  <c r="LS137" i="67"/>
  <c r="LM137" i="67"/>
  <c r="GS137" i="67"/>
  <c r="FE137" i="67"/>
  <c r="IF137" i="67"/>
  <c r="EB137" i="67"/>
  <c r="JT129" i="67"/>
  <c r="DV129" i="67"/>
  <c r="CG129" i="67"/>
  <c r="BD129" i="67"/>
  <c r="NC120" i="67"/>
  <c r="LS120" i="67"/>
  <c r="CG120" i="67"/>
  <c r="IY120" i="67"/>
  <c r="FW120" i="67"/>
  <c r="BD120" i="67"/>
  <c r="J89" i="67"/>
  <c r="AZ89" i="67"/>
  <c r="AV89" i="67"/>
  <c r="AR89" i="67"/>
  <c r="AN89" i="67"/>
  <c r="AJ89" i="67"/>
  <c r="AF89" i="67"/>
  <c r="AB89" i="67"/>
  <c r="X89" i="67"/>
  <c r="T89" i="67"/>
  <c r="P89" i="67"/>
  <c r="L89" i="67"/>
  <c r="CE89" i="67"/>
  <c r="CA89" i="67"/>
  <c r="BW89" i="67"/>
  <c r="BS89" i="67"/>
  <c r="BO89" i="67"/>
  <c r="BK89" i="67"/>
  <c r="BG89" i="67"/>
  <c r="BC89" i="67"/>
  <c r="AY89" i="67"/>
  <c r="AU89" i="67"/>
  <c r="AQ89" i="67"/>
  <c r="AM89" i="67"/>
  <c r="AI89" i="67"/>
  <c r="AE89" i="67"/>
  <c r="AA89" i="67"/>
  <c r="W89" i="67"/>
  <c r="S89" i="67"/>
  <c r="O89" i="67"/>
  <c r="K89" i="67"/>
  <c r="CD89" i="67"/>
  <c r="BZ89" i="67"/>
  <c r="BV89" i="67"/>
  <c r="BR89" i="67"/>
  <c r="BN89" i="67"/>
  <c r="BJ89" i="67"/>
  <c r="BF89" i="67"/>
  <c r="CW89" i="67"/>
  <c r="CP89" i="67"/>
  <c r="CL89" i="67"/>
  <c r="CZ89" i="67"/>
  <c r="DT89" i="67"/>
  <c r="DP89" i="67"/>
  <c r="DL89" i="67"/>
  <c r="DH89" i="67"/>
  <c r="DD89" i="67"/>
  <c r="DW89" i="67"/>
  <c r="DY89" i="67"/>
  <c r="FB89" i="67"/>
  <c r="EX89" i="67"/>
  <c r="ET89" i="67"/>
  <c r="EP89" i="67"/>
  <c r="EL89" i="67"/>
  <c r="EH89" i="67"/>
  <c r="ED89" i="67"/>
  <c r="FQ89" i="67"/>
  <c r="FM89" i="67"/>
  <c r="FI89" i="67"/>
  <c r="CX89" i="67"/>
  <c r="CT89" i="67"/>
  <c r="CQ89" i="67"/>
  <c r="CM89" i="67"/>
  <c r="CI89" i="67"/>
  <c r="DS89" i="67"/>
  <c r="DO89" i="67"/>
  <c r="DK89" i="67"/>
  <c r="DG89" i="67"/>
  <c r="DC89" i="67"/>
  <c r="DZ89" i="67"/>
  <c r="EC89" i="67"/>
  <c r="FA89" i="67"/>
  <c r="EW89" i="67"/>
  <c r="ES89" i="67"/>
  <c r="EO89" i="67"/>
  <c r="EK89" i="67"/>
  <c r="EG89" i="67"/>
  <c r="FF89" i="67"/>
  <c r="FR89" i="67"/>
  <c r="FN89" i="67"/>
  <c r="FJ89" i="67"/>
  <c r="GQ89" i="67"/>
  <c r="GM89" i="67"/>
  <c r="GI89" i="67"/>
  <c r="GE89" i="67"/>
  <c r="GA89" i="67"/>
  <c r="HC89" i="67"/>
  <c r="GY89" i="67"/>
  <c r="GU89" i="67"/>
  <c r="HS89" i="67"/>
  <c r="HO89" i="67"/>
  <c r="HK89" i="67"/>
  <c r="HG89" i="67"/>
  <c r="HX89" i="67"/>
  <c r="IO89" i="67"/>
  <c r="IH89" i="67"/>
  <c r="GR89" i="67"/>
  <c r="GN89" i="67"/>
  <c r="GJ89" i="67"/>
  <c r="GF89" i="67"/>
  <c r="GB89" i="67"/>
  <c r="GT89" i="67"/>
  <c r="GZ89" i="67"/>
  <c r="GV89" i="67"/>
  <c r="HT89" i="67"/>
  <c r="HP89" i="67"/>
  <c r="HL89" i="67"/>
  <c r="HH89" i="67"/>
  <c r="ID89" i="67"/>
  <c r="IQ89" i="67"/>
  <c r="IE89" i="67"/>
  <c r="IA89" i="67"/>
  <c r="IG89" i="67"/>
  <c r="IT89" i="67"/>
  <c r="IP89" i="67"/>
  <c r="IM89" i="67"/>
  <c r="II89" i="67"/>
  <c r="JS89" i="67"/>
  <c r="JO89" i="67"/>
  <c r="JK89" i="67"/>
  <c r="JG89" i="67"/>
  <c r="JC89" i="67"/>
  <c r="JR89" i="67"/>
  <c r="JN89" i="67"/>
  <c r="JJ89" i="67"/>
  <c r="JF89" i="67"/>
  <c r="JA89" i="67"/>
  <c r="LG89" i="67"/>
  <c r="LC89" i="67"/>
  <c r="KY89" i="67"/>
  <c r="KU89" i="67"/>
  <c r="KQ89" i="67"/>
  <c r="KM89" i="67"/>
  <c r="KH89" i="67"/>
  <c r="KD89" i="67"/>
  <c r="JY89" i="67"/>
  <c r="LJ89" i="67"/>
  <c r="LF89" i="67"/>
  <c r="LB89" i="67"/>
  <c r="KX89" i="67"/>
  <c r="KT89" i="67"/>
  <c r="KP89" i="67"/>
  <c r="KL89" i="67"/>
  <c r="KG89" i="67"/>
  <c r="KB89" i="67"/>
  <c r="JX89" i="67"/>
  <c r="LO89" i="67"/>
  <c r="ME89" i="67"/>
  <c r="MA89" i="67"/>
  <c r="LW89" i="67"/>
  <c r="LN89" i="67"/>
  <c r="LP89" i="67"/>
  <c r="LT89" i="67"/>
  <c r="MD89" i="67"/>
  <c r="LZ89" i="67"/>
  <c r="LV89" i="67"/>
  <c r="MY89" i="67"/>
  <c r="MU89" i="67"/>
  <c r="MQ89" i="67"/>
  <c r="MM89" i="67"/>
  <c r="MI89" i="67"/>
  <c r="NB89" i="67"/>
  <c r="MX89" i="67"/>
  <c r="MT89" i="67"/>
  <c r="MP89" i="67"/>
  <c r="ML89" i="67"/>
  <c r="ND89" i="67"/>
  <c r="NF89" i="67"/>
  <c r="NG89" i="67"/>
  <c r="BB89" i="67"/>
  <c r="AX89" i="67"/>
  <c r="AT89" i="67"/>
  <c r="AP89" i="67"/>
  <c r="AL89" i="67"/>
  <c r="AH89" i="67"/>
  <c r="AD89" i="67"/>
  <c r="Z89" i="67"/>
  <c r="V89" i="67"/>
  <c r="R89" i="67"/>
  <c r="N89" i="67"/>
  <c r="BE89" i="67"/>
  <c r="CC89" i="67"/>
  <c r="BY89" i="67"/>
  <c r="BU89" i="67"/>
  <c r="BQ89" i="67"/>
  <c r="BM89" i="67"/>
  <c r="BI89" i="67"/>
  <c r="I89" i="67"/>
  <c r="BA89" i="67"/>
  <c r="AW89" i="67"/>
  <c r="AS89" i="67"/>
  <c r="AO89" i="67"/>
  <c r="AK89" i="67"/>
  <c r="AG89" i="67"/>
  <c r="AC89" i="67"/>
  <c r="Y89" i="67"/>
  <c r="U89" i="67"/>
  <c r="Q89" i="67"/>
  <c r="M89" i="67"/>
  <c r="CF89" i="67"/>
  <c r="CB89" i="67"/>
  <c r="BX89" i="67"/>
  <c r="BT89" i="67"/>
  <c r="BP89" i="67"/>
  <c r="BL89" i="67"/>
  <c r="BH89" i="67"/>
  <c r="CH89" i="67"/>
  <c r="CU89" i="67"/>
  <c r="CR89" i="67"/>
  <c r="CN89" i="67"/>
  <c r="CJ89" i="67"/>
  <c r="DR89" i="67"/>
  <c r="DN89" i="67"/>
  <c r="DJ89" i="67"/>
  <c r="DF89" i="67"/>
  <c r="DB89" i="67"/>
  <c r="EA89" i="67"/>
  <c r="FD89" i="67"/>
  <c r="EZ89" i="67"/>
  <c r="EV89" i="67"/>
  <c r="ER89" i="67"/>
  <c r="EN89" i="67"/>
  <c r="EJ89" i="67"/>
  <c r="EF89" i="67"/>
  <c r="FS89" i="67"/>
  <c r="FO89" i="67"/>
  <c r="FK89" i="67"/>
  <c r="FG89" i="67"/>
  <c r="CV89" i="67"/>
  <c r="CS89" i="67"/>
  <c r="CO89" i="67"/>
  <c r="CK89" i="67"/>
  <c r="DU89" i="67"/>
  <c r="DQ89" i="67"/>
  <c r="DM89" i="67"/>
  <c r="DI89" i="67"/>
  <c r="DE89" i="67"/>
  <c r="DA89" i="67"/>
  <c r="DX89" i="67"/>
  <c r="FC89" i="67"/>
  <c r="EY89" i="67"/>
  <c r="EU89" i="67"/>
  <c r="EQ89" i="67"/>
  <c r="EM89" i="67"/>
  <c r="EI89" i="67"/>
  <c r="EE89" i="67"/>
  <c r="FP89" i="67"/>
  <c r="FL89" i="67"/>
  <c r="FH89" i="67"/>
  <c r="GO89" i="67"/>
  <c r="GK89" i="67"/>
  <c r="GG89" i="67"/>
  <c r="GC89" i="67"/>
  <c r="FY89" i="67"/>
  <c r="HA89" i="67"/>
  <c r="GW89" i="67"/>
  <c r="HU89" i="67"/>
  <c r="HQ89" i="67"/>
  <c r="HM89" i="67"/>
  <c r="HI89" i="67"/>
  <c r="IB89" i="67"/>
  <c r="IX89" i="67"/>
  <c r="IS89" i="67"/>
  <c r="IL89" i="67"/>
  <c r="FX89" i="67"/>
  <c r="GP89" i="67"/>
  <c r="GL89" i="67"/>
  <c r="GH89" i="67"/>
  <c r="GD89" i="67"/>
  <c r="FZ89" i="67"/>
  <c r="HB89" i="67"/>
  <c r="GX89" i="67"/>
  <c r="HF89" i="67"/>
  <c r="HR89" i="67"/>
  <c r="HN89" i="67"/>
  <c r="HJ89" i="67"/>
  <c r="HW89" i="67"/>
  <c r="HZ89" i="67"/>
  <c r="IU89" i="67"/>
  <c r="IJ89" i="67"/>
  <c r="IC89" i="67"/>
  <c r="HY89" i="67"/>
  <c r="IW89" i="67"/>
  <c r="IV89" i="67"/>
  <c r="IR89" i="67"/>
  <c r="IN89" i="67"/>
  <c r="IK89" i="67"/>
  <c r="IZ89" i="67"/>
  <c r="JQ89" i="67"/>
  <c r="JM89" i="67"/>
  <c r="JI89" i="67"/>
  <c r="JE89" i="67"/>
  <c r="JU89" i="67"/>
  <c r="JP89" i="67"/>
  <c r="JL89" i="67"/>
  <c r="JH89" i="67"/>
  <c r="JD89" i="67"/>
  <c r="LI89" i="67"/>
  <c r="LE89" i="67"/>
  <c r="LA89" i="67"/>
  <c r="KW89" i="67"/>
  <c r="KS89" i="67"/>
  <c r="KO89" i="67"/>
  <c r="KK89" i="67"/>
  <c r="KF89" i="67"/>
  <c r="KA89" i="67"/>
  <c r="JV89" i="67"/>
  <c r="LH89" i="67"/>
  <c r="LD89" i="67"/>
  <c r="KZ89" i="67"/>
  <c r="KV89" i="67"/>
  <c r="KR89" i="67"/>
  <c r="KI89" i="67"/>
  <c r="KE89" i="67"/>
  <c r="JZ89" i="67"/>
  <c r="LQ89" i="67"/>
  <c r="MF89" i="67"/>
  <c r="MB89" i="67"/>
  <c r="LX89" i="67"/>
  <c r="NA89" i="67"/>
  <c r="MW89" i="67"/>
  <c r="MS89" i="67"/>
  <c r="MO89" i="67"/>
  <c r="MK89" i="67"/>
  <c r="MH89" i="67"/>
  <c r="MZ89" i="67"/>
  <c r="MV89" i="67"/>
  <c r="MR89" i="67"/>
  <c r="MN89" i="67"/>
  <c r="MJ89" i="67"/>
  <c r="NH89" i="67"/>
  <c r="NI89" i="67"/>
  <c r="NE89" i="67"/>
  <c r="H89" i="67"/>
  <c r="MC89" i="67"/>
  <c r="LY89" i="67"/>
  <c r="LU89" i="67"/>
  <c r="LR89" i="67"/>
  <c r="LS77" i="67"/>
  <c r="NC77" i="67"/>
  <c r="FE77" i="67"/>
  <c r="EB77" i="67"/>
  <c r="MG77" i="67"/>
  <c r="IY77" i="67"/>
  <c r="FW77" i="67"/>
  <c r="CG54" i="67"/>
  <c r="FE54" i="67"/>
  <c r="NC54" i="67"/>
  <c r="HV54" i="67"/>
  <c r="BD54" i="67"/>
  <c r="MG54" i="67"/>
  <c r="JT54" i="67"/>
  <c r="HE54" i="67"/>
  <c r="FW54" i="67"/>
  <c r="DV54" i="67"/>
  <c r="LS41" i="67"/>
  <c r="EB41" i="67"/>
  <c r="IF41" i="67"/>
  <c r="CY41" i="67"/>
  <c r="EB151" i="67"/>
  <c r="BD151" i="67"/>
  <c r="GS151" i="67"/>
  <c r="G151" i="67"/>
  <c r="IY143" i="67"/>
  <c r="FW143" i="67"/>
  <c r="LM143" i="67"/>
  <c r="IF143" i="67"/>
  <c r="CG143" i="67"/>
  <c r="FE143" i="67"/>
  <c r="EB143" i="67"/>
  <c r="MG135" i="67"/>
  <c r="JT135" i="67"/>
  <c r="HV135" i="67"/>
  <c r="EB135" i="67"/>
  <c r="LS135" i="67"/>
  <c r="CG135" i="67"/>
  <c r="FE135" i="67"/>
  <c r="BD135" i="67"/>
  <c r="LS122" i="67"/>
  <c r="IF122" i="67"/>
  <c r="EB122" i="67"/>
  <c r="HE122" i="67"/>
  <c r="JT122" i="67"/>
  <c r="CG122" i="67"/>
  <c r="BD122" i="67"/>
  <c r="JT87" i="67"/>
  <c r="CG87" i="67"/>
  <c r="G87" i="67"/>
  <c r="IY87" i="67"/>
  <c r="HE87" i="67"/>
  <c r="BD87" i="67"/>
  <c r="LS87" i="67"/>
  <c r="EB87" i="67"/>
  <c r="DV87" i="67"/>
  <c r="BD74" i="67"/>
  <c r="GS74" i="67"/>
  <c r="HE74" i="67"/>
  <c r="MG74" i="67"/>
  <c r="G74" i="67"/>
  <c r="IY61" i="67"/>
  <c r="BD61" i="67"/>
  <c r="G61" i="67"/>
  <c r="JT61" i="67"/>
  <c r="HV61" i="67"/>
  <c r="CG61" i="67"/>
  <c r="LS61" i="67"/>
  <c r="EB61" i="67"/>
  <c r="DV61" i="67"/>
  <c r="LS52" i="67"/>
  <c r="EB52" i="67"/>
  <c r="LM52" i="67"/>
  <c r="IY52" i="67"/>
  <c r="MG52" i="67"/>
  <c r="JT52" i="67"/>
  <c r="HE52" i="67"/>
  <c r="FW52" i="67"/>
  <c r="DV52" i="67"/>
  <c r="BD34" i="67"/>
  <c r="GS34" i="67"/>
  <c r="FW34" i="67"/>
  <c r="BD150" i="67"/>
  <c r="GS150" i="67"/>
  <c r="HE150" i="67"/>
  <c r="IY150" i="67"/>
  <c r="G150" i="67"/>
  <c r="MG142" i="67"/>
  <c r="JT142" i="67"/>
  <c r="HV142" i="67"/>
  <c r="HE142" i="67"/>
  <c r="CY142" i="67"/>
  <c r="NC142" i="67"/>
  <c r="LM142" i="67"/>
  <c r="CG142" i="67"/>
  <c r="FE142" i="67"/>
  <c r="EB142" i="67"/>
  <c r="BD142" i="67"/>
  <c r="EB121" i="67"/>
  <c r="NC121" i="67"/>
  <c r="GS121" i="67"/>
  <c r="FE121" i="67"/>
  <c r="CY121" i="67"/>
  <c r="MG121" i="67"/>
  <c r="JT121" i="67"/>
  <c r="CG121" i="67"/>
  <c r="BD121" i="67"/>
  <c r="HE121" i="67"/>
  <c r="JT86" i="67"/>
  <c r="HV86" i="67"/>
  <c r="HE86" i="67"/>
  <c r="FW86" i="67"/>
  <c r="EB86" i="67"/>
  <c r="LM86" i="67"/>
  <c r="IF86" i="67"/>
  <c r="JT60" i="67"/>
  <c r="FW60" i="67"/>
  <c r="FE60" i="67"/>
  <c r="CY60" i="67"/>
  <c r="NC51" i="67"/>
  <c r="HV51" i="67"/>
  <c r="BD51" i="67"/>
  <c r="GS51" i="67"/>
  <c r="CG51" i="67"/>
  <c r="FE51" i="67"/>
  <c r="IF51" i="67"/>
  <c r="CY51" i="67"/>
  <c r="LS38" i="67"/>
  <c r="EB38" i="67"/>
  <c r="LM38" i="67"/>
  <c r="IY38" i="67"/>
  <c r="MG38" i="67"/>
  <c r="JT38" i="67"/>
  <c r="HE38" i="67"/>
  <c r="FW38" i="67"/>
  <c r="DV38" i="67"/>
  <c r="IF101" i="67"/>
  <c r="CY101" i="67"/>
  <c r="HV101" i="67"/>
  <c r="HE101" i="67"/>
  <c r="FW101" i="67"/>
  <c r="LM101" i="67"/>
  <c r="EB101" i="67"/>
  <c r="MG101" i="67"/>
  <c r="IY101" i="67"/>
  <c r="BD101" i="67"/>
  <c r="G101" i="67"/>
  <c r="GS44" i="67"/>
  <c r="CG44" i="67"/>
  <c r="FE44" i="67"/>
  <c r="NC44" i="67"/>
  <c r="HV44" i="67"/>
  <c r="BD44" i="67"/>
  <c r="MG44" i="67"/>
  <c r="JT44" i="67"/>
  <c r="HE44" i="67"/>
  <c r="FW44" i="67"/>
  <c r="DV44" i="67"/>
  <c r="GS100" i="67"/>
  <c r="BD100" i="67"/>
  <c r="G100" i="67"/>
  <c r="CY100" i="67"/>
  <c r="MG100" i="67"/>
  <c r="JT100" i="67"/>
  <c r="NC43" i="67"/>
  <c r="HV43" i="67"/>
  <c r="BD43" i="67"/>
  <c r="GS43" i="67"/>
  <c r="CG43" i="67"/>
  <c r="FE43" i="67"/>
  <c r="IF43" i="67"/>
  <c r="CY43" i="67"/>
  <c r="NC99" i="67"/>
  <c r="G99" i="67"/>
  <c r="CG99" i="67"/>
  <c r="BD99" i="67"/>
  <c r="JT99" i="67"/>
  <c r="HV99" i="67"/>
  <c r="CY99" i="67"/>
  <c r="HE99" i="67"/>
  <c r="DV99" i="67"/>
  <c r="LM102" i="67"/>
  <c r="EB102" i="67"/>
  <c r="CG102" i="67"/>
  <c r="FE102" i="67"/>
  <c r="MG102" i="67"/>
  <c r="JT102" i="67"/>
  <c r="HV102" i="67"/>
  <c r="HE102" i="67"/>
  <c r="FW102" i="67"/>
  <c r="DV102" i="67"/>
  <c r="LS45" i="67"/>
  <c r="EB45" i="67"/>
  <c r="IF45" i="67"/>
  <c r="CY45" i="67"/>
  <c r="NC144" i="67"/>
  <c r="IF144" i="67"/>
  <c r="CG144" i="67"/>
  <c r="EB144" i="67"/>
  <c r="BD144" i="67"/>
  <c r="JT136" i="67"/>
  <c r="CY136" i="67"/>
  <c r="GS136" i="67"/>
  <c r="FE136" i="67"/>
  <c r="JT128" i="67"/>
  <c r="CY128" i="67"/>
  <c r="LS128" i="67"/>
  <c r="LM128" i="67"/>
  <c r="IF128" i="67"/>
  <c r="CG128" i="67"/>
  <c r="EB128" i="67"/>
  <c r="BD128" i="67"/>
  <c r="IF123" i="67"/>
  <c r="FE123" i="67"/>
  <c r="EB123" i="67"/>
  <c r="CY123" i="67"/>
  <c r="MG123" i="67"/>
  <c r="CG123" i="67"/>
  <c r="JT123" i="67"/>
  <c r="NC115" i="67"/>
  <c r="LS115" i="67"/>
  <c r="GS115" i="67"/>
  <c r="DV115" i="67"/>
  <c r="HV115" i="67"/>
  <c r="HE115" i="67"/>
  <c r="IY115" i="67"/>
  <c r="FW115" i="67"/>
  <c r="BD115" i="67"/>
  <c r="IY88" i="67"/>
  <c r="LS88" i="67"/>
  <c r="FE88" i="67"/>
  <c r="DV88" i="67"/>
  <c r="CY88" i="67"/>
  <c r="NC76" i="67"/>
  <c r="LM76" i="67"/>
  <c r="BD76" i="67"/>
  <c r="MG76" i="67"/>
  <c r="JT76" i="67"/>
  <c r="DV76" i="67"/>
  <c r="CY76" i="67"/>
  <c r="FW53" i="67"/>
  <c r="IF53" i="67"/>
  <c r="CY53" i="67"/>
  <c r="G53" i="67"/>
  <c r="MG53" i="67"/>
  <c r="JT53" i="67"/>
  <c r="EB53" i="67"/>
  <c r="LS53" i="67"/>
  <c r="LM53" i="67"/>
  <c r="GS53" i="67"/>
  <c r="DV53" i="67"/>
  <c r="CG35" i="67"/>
  <c r="FE35" i="67"/>
  <c r="NC35" i="67"/>
  <c r="HV35" i="67"/>
  <c r="BD35" i="67"/>
  <c r="MG35" i="67"/>
  <c r="JT35" i="67"/>
  <c r="HE35" i="67"/>
  <c r="FW35" i="67"/>
  <c r="DV35" i="67"/>
  <c r="IY35" i="67"/>
  <c r="FW149" i="67"/>
  <c r="CG149" i="67"/>
  <c r="HV149" i="67"/>
  <c r="MG149" i="67"/>
  <c r="MG141" i="67"/>
  <c r="IY141" i="67"/>
  <c r="HV141" i="67"/>
  <c r="HE141" i="67"/>
  <c r="FW141" i="67"/>
  <c r="NC141" i="67"/>
  <c r="LS141" i="67"/>
  <c r="LM141" i="67"/>
  <c r="CG141" i="67"/>
  <c r="JT133" i="67"/>
  <c r="HE133" i="67"/>
  <c r="NC133" i="67"/>
  <c r="LS133" i="67"/>
  <c r="LM133" i="67"/>
  <c r="GS133" i="67"/>
  <c r="FE133" i="67"/>
  <c r="G124" i="67"/>
  <c r="LM124" i="67"/>
  <c r="IY124" i="67"/>
  <c r="FW124" i="67"/>
  <c r="BD124" i="67"/>
  <c r="CG124" i="67"/>
  <c r="IY85" i="67"/>
  <c r="FW85" i="67"/>
  <c r="EB85" i="67"/>
  <c r="BD85" i="67"/>
  <c r="LS85" i="67"/>
  <c r="IF85" i="67"/>
  <c r="GS85" i="67"/>
  <c r="DV85" i="67"/>
  <c r="CY85" i="67"/>
  <c r="JT69" i="67"/>
  <c r="HV69" i="67"/>
  <c r="GS69" i="67"/>
  <c r="CG69" i="67"/>
  <c r="FE69" i="67"/>
  <c r="BD69" i="67"/>
  <c r="LS69" i="67"/>
  <c r="LS59" i="67"/>
  <c r="JT59" i="67"/>
  <c r="EB59" i="67"/>
  <c r="CG59" i="67"/>
  <c r="BD59" i="67"/>
  <c r="IF59" i="67"/>
  <c r="GS59" i="67"/>
  <c r="DV59" i="67"/>
  <c r="CY59" i="67"/>
  <c r="IY50" i="67"/>
  <c r="BD50" i="67"/>
  <c r="MG50" i="67"/>
  <c r="FW50" i="67"/>
  <c r="LM50" i="67"/>
  <c r="IF50" i="67"/>
  <c r="FE50" i="67"/>
  <c r="CY50" i="67"/>
  <c r="NC50" i="67"/>
  <c r="GS50" i="67"/>
  <c r="HV36" i="67"/>
  <c r="HE36" i="67"/>
  <c r="FE36" i="67"/>
  <c r="CG36" i="67"/>
  <c r="BD36" i="67"/>
  <c r="FW36" i="67"/>
  <c r="IF36" i="67"/>
  <c r="CY36" i="67"/>
  <c r="MG147" i="67"/>
  <c r="JT147" i="67"/>
  <c r="HV147" i="67"/>
  <c r="HE147" i="67"/>
  <c r="CY147" i="67"/>
  <c r="NC147" i="67"/>
  <c r="LM147" i="67"/>
  <c r="IF147" i="67"/>
  <c r="CG147" i="67"/>
  <c r="FE147" i="67"/>
  <c r="EB147" i="67"/>
  <c r="BD147" i="67"/>
  <c r="MG139" i="67"/>
  <c r="JT139" i="67"/>
  <c r="HV139" i="67"/>
  <c r="HE139" i="67"/>
  <c r="CY139" i="67"/>
  <c r="LS139" i="67"/>
  <c r="GS139" i="67"/>
  <c r="EB139" i="67"/>
  <c r="BD139" i="67"/>
  <c r="FW131" i="67"/>
  <c r="CY131" i="67"/>
  <c r="MG131" i="67"/>
  <c r="JT131" i="67"/>
  <c r="HV131" i="67"/>
  <c r="NC131" i="67"/>
  <c r="LM131" i="67"/>
  <c r="GS131" i="67"/>
  <c r="EB131" i="67"/>
  <c r="LS126" i="67"/>
  <c r="IF126" i="67"/>
  <c r="DV126" i="67"/>
  <c r="IY126" i="67"/>
  <c r="HV126" i="67"/>
  <c r="FW126" i="67"/>
  <c r="EB118" i="67"/>
  <c r="NC118" i="67"/>
  <c r="LM118" i="67"/>
  <c r="GS118" i="67"/>
  <c r="FE118" i="67"/>
  <c r="CY118" i="67"/>
  <c r="MG118" i="67"/>
  <c r="JT118" i="67"/>
  <c r="CG118" i="67"/>
  <c r="BD118" i="67"/>
  <c r="HE118" i="67"/>
  <c r="J93" i="67"/>
  <c r="AZ93" i="67"/>
  <c r="AV93" i="67"/>
  <c r="AR93" i="67"/>
  <c r="AN93" i="67"/>
  <c r="AJ93" i="67"/>
  <c r="AF93" i="67"/>
  <c r="AB93" i="67"/>
  <c r="X93" i="67"/>
  <c r="T93" i="67"/>
  <c r="P93" i="67"/>
  <c r="L93" i="67"/>
  <c r="CE93" i="67"/>
  <c r="CA93" i="67"/>
  <c r="BW93" i="67"/>
  <c r="BS93" i="67"/>
  <c r="BO93" i="67"/>
  <c r="BK93" i="67"/>
  <c r="BG93" i="67"/>
  <c r="BC93" i="67"/>
  <c r="AY93" i="67"/>
  <c r="AU93" i="67"/>
  <c r="AQ93" i="67"/>
  <c r="AM93" i="67"/>
  <c r="AI93" i="67"/>
  <c r="AE93" i="67"/>
  <c r="AA93" i="67"/>
  <c r="W93" i="67"/>
  <c r="S93" i="67"/>
  <c r="O93" i="67"/>
  <c r="K93" i="67"/>
  <c r="CD93" i="67"/>
  <c r="BZ93" i="67"/>
  <c r="BV93" i="67"/>
  <c r="BR93" i="67"/>
  <c r="BN93" i="67"/>
  <c r="BJ93" i="67"/>
  <c r="BF93" i="67"/>
  <c r="CW93" i="67"/>
  <c r="CP93" i="67"/>
  <c r="CL93" i="67"/>
  <c r="CZ93" i="67"/>
  <c r="DT93" i="67"/>
  <c r="DP93" i="67"/>
  <c r="DL93" i="67"/>
  <c r="DH93" i="67"/>
  <c r="DD93" i="67"/>
  <c r="DW93" i="67"/>
  <c r="DY93" i="67"/>
  <c r="FB93" i="67"/>
  <c r="EX93" i="67"/>
  <c r="ET93" i="67"/>
  <c r="EP93" i="67"/>
  <c r="EL93" i="67"/>
  <c r="EH93" i="67"/>
  <c r="ED93" i="67"/>
  <c r="FQ93" i="67"/>
  <c r="FM93" i="67"/>
  <c r="FI93" i="67"/>
  <c r="CX93" i="67"/>
  <c r="CT93" i="67"/>
  <c r="CQ93" i="67"/>
  <c r="CM93" i="67"/>
  <c r="CI93" i="67"/>
  <c r="DS93" i="67"/>
  <c r="DO93" i="67"/>
  <c r="DK93" i="67"/>
  <c r="DG93" i="67"/>
  <c r="DC93" i="67"/>
  <c r="DZ93" i="67"/>
  <c r="EC93" i="67"/>
  <c r="FA93" i="67"/>
  <c r="EW93" i="67"/>
  <c r="ES93" i="67"/>
  <c r="EO93" i="67"/>
  <c r="EK93" i="67"/>
  <c r="EG93" i="67"/>
  <c r="FF93" i="67"/>
  <c r="FR93" i="67"/>
  <c r="FN93" i="67"/>
  <c r="FJ93" i="67"/>
  <c r="GQ93" i="67"/>
  <c r="GM93" i="67"/>
  <c r="GI93" i="67"/>
  <c r="GE93" i="67"/>
  <c r="GA93" i="67"/>
  <c r="HC93" i="67"/>
  <c r="GY93" i="67"/>
  <c r="GU93" i="67"/>
  <c r="HS93" i="67"/>
  <c r="HO93" i="67"/>
  <c r="HK93" i="67"/>
  <c r="HG93" i="67"/>
  <c r="HX93" i="67"/>
  <c r="IO93" i="67"/>
  <c r="IH93" i="67"/>
  <c r="GR93" i="67"/>
  <c r="GN93" i="67"/>
  <c r="GJ93" i="67"/>
  <c r="GF93" i="67"/>
  <c r="GB93" i="67"/>
  <c r="GT93" i="67"/>
  <c r="GZ93" i="67"/>
  <c r="GV93" i="67"/>
  <c r="HT93" i="67"/>
  <c r="HP93" i="67"/>
  <c r="HL93" i="67"/>
  <c r="HH93" i="67"/>
  <c r="ID93" i="67"/>
  <c r="IQ93" i="67"/>
  <c r="IE93" i="67"/>
  <c r="IA93" i="67"/>
  <c r="IG93" i="67"/>
  <c r="IT93" i="67"/>
  <c r="IP93" i="67"/>
  <c r="IM93" i="67"/>
  <c r="II93" i="67"/>
  <c r="JS93" i="67"/>
  <c r="JO93" i="67"/>
  <c r="JK93" i="67"/>
  <c r="JG93" i="67"/>
  <c r="JC93" i="67"/>
  <c r="JR93" i="67"/>
  <c r="JN93" i="67"/>
  <c r="JJ93" i="67"/>
  <c r="JF93" i="67"/>
  <c r="JA93" i="67"/>
  <c r="LG93" i="67"/>
  <c r="LC93" i="67"/>
  <c r="KY93" i="67"/>
  <c r="KU93" i="67"/>
  <c r="KQ93" i="67"/>
  <c r="KM93" i="67"/>
  <c r="KH93" i="67"/>
  <c r="KD93" i="67"/>
  <c r="JY93" i="67"/>
  <c r="LJ93" i="67"/>
  <c r="LF93" i="67"/>
  <c r="LB93" i="67"/>
  <c r="KX93" i="67"/>
  <c r="KT93" i="67"/>
  <c r="KP93" i="67"/>
  <c r="KL93" i="67"/>
  <c r="KG93" i="67"/>
  <c r="KB93" i="67"/>
  <c r="JX93" i="67"/>
  <c r="LO93" i="67"/>
  <c r="ME93" i="67"/>
  <c r="MA93" i="67"/>
  <c r="LW93" i="67"/>
  <c r="LN93" i="67"/>
  <c r="LP93" i="67"/>
  <c r="LT93" i="67"/>
  <c r="MD93" i="67"/>
  <c r="LZ93" i="67"/>
  <c r="LV93" i="67"/>
  <c r="MY93" i="67"/>
  <c r="MU93" i="67"/>
  <c r="MQ93" i="67"/>
  <c r="MM93" i="67"/>
  <c r="MI93" i="67"/>
  <c r="NB93" i="67"/>
  <c r="MX93" i="67"/>
  <c r="MT93" i="67"/>
  <c r="MP93" i="67"/>
  <c r="ML93" i="67"/>
  <c r="ND93" i="67"/>
  <c r="NF93" i="67"/>
  <c r="NG93" i="67"/>
  <c r="MC93" i="67"/>
  <c r="LY93" i="67"/>
  <c r="LU93" i="67"/>
  <c r="LR93" i="67"/>
  <c r="BB93" i="67"/>
  <c r="AX93" i="67"/>
  <c r="AT93" i="67"/>
  <c r="AP93" i="67"/>
  <c r="AL93" i="67"/>
  <c r="AH93" i="67"/>
  <c r="AD93" i="67"/>
  <c r="Z93" i="67"/>
  <c r="V93" i="67"/>
  <c r="R93" i="67"/>
  <c r="N93" i="67"/>
  <c r="BE93" i="67"/>
  <c r="CC93" i="67"/>
  <c r="BY93" i="67"/>
  <c r="BU93" i="67"/>
  <c r="BQ93" i="67"/>
  <c r="BM93" i="67"/>
  <c r="BI93" i="67"/>
  <c r="I93" i="67"/>
  <c r="BA93" i="67"/>
  <c r="AW93" i="67"/>
  <c r="AS93" i="67"/>
  <c r="AO93" i="67"/>
  <c r="AK93" i="67"/>
  <c r="AG93" i="67"/>
  <c r="AC93" i="67"/>
  <c r="Y93" i="67"/>
  <c r="U93" i="67"/>
  <c r="Q93" i="67"/>
  <c r="M93" i="67"/>
  <c r="CF93" i="67"/>
  <c r="CB93" i="67"/>
  <c r="BX93" i="67"/>
  <c r="BT93" i="67"/>
  <c r="BP93" i="67"/>
  <c r="BL93" i="67"/>
  <c r="BH93" i="67"/>
  <c r="CH93" i="67"/>
  <c r="CU93" i="67"/>
  <c r="CR93" i="67"/>
  <c r="CN93" i="67"/>
  <c r="CJ93" i="67"/>
  <c r="DR93" i="67"/>
  <c r="DN93" i="67"/>
  <c r="DJ93" i="67"/>
  <c r="DF93" i="67"/>
  <c r="DB93" i="67"/>
  <c r="EA93" i="67"/>
  <c r="FD93" i="67"/>
  <c r="EZ93" i="67"/>
  <c r="EV93" i="67"/>
  <c r="ER93" i="67"/>
  <c r="EN93" i="67"/>
  <c r="EJ93" i="67"/>
  <c r="EF93" i="67"/>
  <c r="FS93" i="67"/>
  <c r="FO93" i="67"/>
  <c r="FK93" i="67"/>
  <c r="FG93" i="67"/>
  <c r="CV93" i="67"/>
  <c r="CS93" i="67"/>
  <c r="CO93" i="67"/>
  <c r="CK93" i="67"/>
  <c r="DU93" i="67"/>
  <c r="DQ93" i="67"/>
  <c r="DM93" i="67"/>
  <c r="DI93" i="67"/>
  <c r="DE93" i="67"/>
  <c r="DA93" i="67"/>
  <c r="DX93" i="67"/>
  <c r="FC93" i="67"/>
  <c r="EY93" i="67"/>
  <c r="EU93" i="67"/>
  <c r="EQ93" i="67"/>
  <c r="EM93" i="67"/>
  <c r="EI93" i="67"/>
  <c r="EE93" i="67"/>
  <c r="FP93" i="67"/>
  <c r="FL93" i="67"/>
  <c r="FH93" i="67"/>
  <c r="GO93" i="67"/>
  <c r="GK93" i="67"/>
  <c r="GG93" i="67"/>
  <c r="GC93" i="67"/>
  <c r="FY93" i="67"/>
  <c r="HA93" i="67"/>
  <c r="GW93" i="67"/>
  <c r="HU93" i="67"/>
  <c r="HQ93" i="67"/>
  <c r="HM93" i="67"/>
  <c r="HI93" i="67"/>
  <c r="IB93" i="67"/>
  <c r="IX93" i="67"/>
  <c r="IS93" i="67"/>
  <c r="IL93" i="67"/>
  <c r="FX93" i="67"/>
  <c r="GP93" i="67"/>
  <c r="GL93" i="67"/>
  <c r="GH93" i="67"/>
  <c r="GD93" i="67"/>
  <c r="FZ93" i="67"/>
  <c r="HB93" i="67"/>
  <c r="GX93" i="67"/>
  <c r="HF93" i="67"/>
  <c r="HR93" i="67"/>
  <c r="HN93" i="67"/>
  <c r="HJ93" i="67"/>
  <c r="HW93" i="67"/>
  <c r="HZ93" i="67"/>
  <c r="IU93" i="67"/>
  <c r="IJ93" i="67"/>
  <c r="IC93" i="67"/>
  <c r="HY93" i="67"/>
  <c r="IW93" i="67"/>
  <c r="IV93" i="67"/>
  <c r="IR93" i="67"/>
  <c r="IN93" i="67"/>
  <c r="IK93" i="67"/>
  <c r="IZ93" i="67"/>
  <c r="JQ93" i="67"/>
  <c r="JM93" i="67"/>
  <c r="JI93" i="67"/>
  <c r="JE93" i="67"/>
  <c r="JU93" i="67"/>
  <c r="JP93" i="67"/>
  <c r="JL93" i="67"/>
  <c r="JH93" i="67"/>
  <c r="JD93" i="67"/>
  <c r="LI93" i="67"/>
  <c r="LE93" i="67"/>
  <c r="LA93" i="67"/>
  <c r="KW93" i="67"/>
  <c r="KS93" i="67"/>
  <c r="KO93" i="67"/>
  <c r="KK93" i="67"/>
  <c r="KF93" i="67"/>
  <c r="KA93" i="67"/>
  <c r="JV93" i="67"/>
  <c r="LH93" i="67"/>
  <c r="LD93" i="67"/>
  <c r="KZ93" i="67"/>
  <c r="KV93" i="67"/>
  <c r="KR93" i="67"/>
  <c r="KI93" i="67"/>
  <c r="KE93" i="67"/>
  <c r="JZ93" i="67"/>
  <c r="LQ93" i="67"/>
  <c r="MF93" i="67"/>
  <c r="MB93" i="67"/>
  <c r="LX93" i="67"/>
  <c r="NA93" i="67"/>
  <c r="MW93" i="67"/>
  <c r="MS93" i="67"/>
  <c r="MO93" i="67"/>
  <c r="MK93" i="67"/>
  <c r="MH93" i="67"/>
  <c r="MZ93" i="67"/>
  <c r="MV93" i="67"/>
  <c r="MR93" i="67"/>
  <c r="MN93" i="67"/>
  <c r="MJ93" i="67"/>
  <c r="NH93" i="67"/>
  <c r="NI93" i="67"/>
  <c r="NE93" i="67"/>
  <c r="H93" i="67"/>
  <c r="MG79" i="67"/>
  <c r="LM79" i="67"/>
  <c r="HV79" i="67"/>
  <c r="HE79" i="67"/>
  <c r="FE79" i="67"/>
  <c r="CG79" i="67"/>
  <c r="NC79" i="67"/>
  <c r="DV67" i="67"/>
  <c r="JT67" i="67"/>
  <c r="NC67" i="67"/>
  <c r="LM67" i="67"/>
  <c r="IF67" i="67"/>
  <c r="EB67" i="67"/>
  <c r="GS67" i="67"/>
  <c r="CG67" i="67"/>
  <c r="FE67" i="67"/>
  <c r="BD67" i="67"/>
  <c r="JT56" i="67"/>
  <c r="HV56" i="67"/>
  <c r="CG56" i="67"/>
  <c r="NC56" i="67"/>
  <c r="GS56" i="67"/>
  <c r="LM56" i="67"/>
  <c r="IF56" i="67"/>
  <c r="FE56" i="67"/>
  <c r="CY56" i="67"/>
  <c r="MG39" i="67"/>
  <c r="JT39" i="67"/>
  <c r="HV39" i="67"/>
  <c r="HE39" i="67"/>
  <c r="FW39" i="67"/>
  <c r="DV39" i="67"/>
  <c r="IF39" i="67"/>
  <c r="GS39" i="67"/>
  <c r="CG39" i="67"/>
  <c r="FE39" i="67"/>
  <c r="NC39" i="67"/>
  <c r="BD39" i="67"/>
  <c r="IY138" i="67"/>
  <c r="FW138" i="67"/>
  <c r="DV138" i="67"/>
  <c r="LS138" i="67"/>
  <c r="IF138" i="67"/>
  <c r="GS138" i="67"/>
  <c r="MG130" i="67"/>
  <c r="JT130" i="67"/>
  <c r="HV130" i="67"/>
  <c r="HE130" i="67"/>
  <c r="CY130" i="67"/>
  <c r="NC130" i="67"/>
  <c r="LM130" i="67"/>
  <c r="CG130" i="67"/>
  <c r="FE130" i="67"/>
  <c r="EB130" i="67"/>
  <c r="BD130" i="67"/>
  <c r="NC125" i="67"/>
  <c r="LM125" i="67"/>
  <c r="GS125" i="67"/>
  <c r="FE125" i="67"/>
  <c r="CY125" i="67"/>
  <c r="G125" i="67"/>
  <c r="MG125" i="67"/>
  <c r="FW125" i="67"/>
  <c r="IY125" i="67"/>
  <c r="HV125" i="67"/>
  <c r="LS117" i="67"/>
  <c r="IF117" i="67"/>
  <c r="DV117" i="67"/>
  <c r="EB117" i="67"/>
  <c r="HE117" i="67"/>
  <c r="JT117" i="67"/>
  <c r="CG117" i="67"/>
  <c r="BD117" i="67"/>
  <c r="ME91" i="67"/>
  <c r="MA91" i="67"/>
  <c r="LW91" i="67"/>
  <c r="LP91" i="67"/>
  <c r="J91" i="67"/>
  <c r="AZ91" i="67"/>
  <c r="AV91" i="67"/>
  <c r="AR91" i="67"/>
  <c r="AN91" i="67"/>
  <c r="AJ91" i="67"/>
  <c r="AF91" i="67"/>
  <c r="AB91" i="67"/>
  <c r="X91" i="67"/>
  <c r="T91" i="67"/>
  <c r="P91" i="67"/>
  <c r="L91" i="67"/>
  <c r="CE91" i="67"/>
  <c r="CA91" i="67"/>
  <c r="BW91" i="67"/>
  <c r="BS91" i="67"/>
  <c r="BO91" i="67"/>
  <c r="BK91" i="67"/>
  <c r="BG91" i="67"/>
  <c r="BC91" i="67"/>
  <c r="AY91" i="67"/>
  <c r="AU91" i="67"/>
  <c r="AQ91" i="67"/>
  <c r="AM91" i="67"/>
  <c r="AI91" i="67"/>
  <c r="AE91" i="67"/>
  <c r="AA91" i="67"/>
  <c r="W91" i="67"/>
  <c r="S91" i="67"/>
  <c r="O91" i="67"/>
  <c r="K91" i="67"/>
  <c r="CD91" i="67"/>
  <c r="BZ91" i="67"/>
  <c r="BV91" i="67"/>
  <c r="BR91" i="67"/>
  <c r="BN91" i="67"/>
  <c r="BJ91" i="67"/>
  <c r="BF91" i="67"/>
  <c r="CW91" i="67"/>
  <c r="CP91" i="67"/>
  <c r="CL91" i="67"/>
  <c r="CZ91" i="67"/>
  <c r="DT91" i="67"/>
  <c r="DP91" i="67"/>
  <c r="DL91" i="67"/>
  <c r="DH91" i="67"/>
  <c r="DD91" i="67"/>
  <c r="DW91" i="67"/>
  <c r="DY91" i="67"/>
  <c r="FB91" i="67"/>
  <c r="EX91" i="67"/>
  <c r="ET91" i="67"/>
  <c r="EP91" i="67"/>
  <c r="EL91" i="67"/>
  <c r="EH91" i="67"/>
  <c r="ED91" i="67"/>
  <c r="FQ91" i="67"/>
  <c r="FM91" i="67"/>
  <c r="FI91" i="67"/>
  <c r="CX91" i="67"/>
  <c r="CT91" i="67"/>
  <c r="CQ91" i="67"/>
  <c r="CM91" i="67"/>
  <c r="CI91" i="67"/>
  <c r="DS91" i="67"/>
  <c r="DO91" i="67"/>
  <c r="DK91" i="67"/>
  <c r="DG91" i="67"/>
  <c r="DC91" i="67"/>
  <c r="DZ91" i="67"/>
  <c r="EC91" i="67"/>
  <c r="FA91" i="67"/>
  <c r="EW91" i="67"/>
  <c r="ES91" i="67"/>
  <c r="EO91" i="67"/>
  <c r="EK91" i="67"/>
  <c r="EG91" i="67"/>
  <c r="FF91" i="67"/>
  <c r="FR91" i="67"/>
  <c r="FN91" i="67"/>
  <c r="FJ91" i="67"/>
  <c r="GQ91" i="67"/>
  <c r="GM91" i="67"/>
  <c r="GI91" i="67"/>
  <c r="GE91" i="67"/>
  <c r="GA91" i="67"/>
  <c r="HC91" i="67"/>
  <c r="GY91" i="67"/>
  <c r="GU91" i="67"/>
  <c r="HS91" i="67"/>
  <c r="HO91" i="67"/>
  <c r="HK91" i="67"/>
  <c r="HG91" i="67"/>
  <c r="HX91" i="67"/>
  <c r="IO91" i="67"/>
  <c r="IH91" i="67"/>
  <c r="GR91" i="67"/>
  <c r="GN91" i="67"/>
  <c r="GJ91" i="67"/>
  <c r="GF91" i="67"/>
  <c r="GB91" i="67"/>
  <c r="GT91" i="67"/>
  <c r="GZ91" i="67"/>
  <c r="GV91" i="67"/>
  <c r="HT91" i="67"/>
  <c r="HP91" i="67"/>
  <c r="HL91" i="67"/>
  <c r="HH91" i="67"/>
  <c r="ID91" i="67"/>
  <c r="IQ91" i="67"/>
  <c r="IE91" i="67"/>
  <c r="IA91" i="67"/>
  <c r="IG91" i="67"/>
  <c r="IT91" i="67"/>
  <c r="IP91" i="67"/>
  <c r="IM91" i="67"/>
  <c r="II91" i="67"/>
  <c r="JS91" i="67"/>
  <c r="JO91" i="67"/>
  <c r="JK91" i="67"/>
  <c r="JG91" i="67"/>
  <c r="JC91" i="67"/>
  <c r="JR91" i="67"/>
  <c r="JN91" i="67"/>
  <c r="JJ91" i="67"/>
  <c r="JF91" i="67"/>
  <c r="JA91" i="67"/>
  <c r="LG91" i="67"/>
  <c r="LC91" i="67"/>
  <c r="KY91" i="67"/>
  <c r="KU91" i="67"/>
  <c r="KQ91" i="67"/>
  <c r="KM91" i="67"/>
  <c r="KH91" i="67"/>
  <c r="KD91" i="67"/>
  <c r="JY91" i="67"/>
  <c r="LJ91" i="67"/>
  <c r="LF91" i="67"/>
  <c r="LB91" i="67"/>
  <c r="KX91" i="67"/>
  <c r="KT91" i="67"/>
  <c r="KP91" i="67"/>
  <c r="KL91" i="67"/>
  <c r="KG91" i="67"/>
  <c r="KB91" i="67"/>
  <c r="JX91" i="67"/>
  <c r="LO91" i="67"/>
  <c r="LN91" i="67"/>
  <c r="LT91" i="67"/>
  <c r="MD91" i="67"/>
  <c r="LZ91" i="67"/>
  <c r="LV91" i="67"/>
  <c r="MY91" i="67"/>
  <c r="MU91" i="67"/>
  <c r="MQ91" i="67"/>
  <c r="MM91" i="67"/>
  <c r="MI91" i="67"/>
  <c r="NB91" i="67"/>
  <c r="MX91" i="67"/>
  <c r="MT91" i="67"/>
  <c r="MP91" i="67"/>
  <c r="ML91" i="67"/>
  <c r="ND91" i="67"/>
  <c r="NF91" i="67"/>
  <c r="NG91" i="67"/>
  <c r="BB91" i="67"/>
  <c r="AX91" i="67"/>
  <c r="AT91" i="67"/>
  <c r="AP91" i="67"/>
  <c r="AL91" i="67"/>
  <c r="AH91" i="67"/>
  <c r="AD91" i="67"/>
  <c r="Z91" i="67"/>
  <c r="V91" i="67"/>
  <c r="R91" i="67"/>
  <c r="N91" i="67"/>
  <c r="BE91" i="67"/>
  <c r="CC91" i="67"/>
  <c r="BY91" i="67"/>
  <c r="BU91" i="67"/>
  <c r="BQ91" i="67"/>
  <c r="BM91" i="67"/>
  <c r="BI91" i="67"/>
  <c r="I91" i="67"/>
  <c r="BA91" i="67"/>
  <c r="AW91" i="67"/>
  <c r="AS91" i="67"/>
  <c r="AO91" i="67"/>
  <c r="AK91" i="67"/>
  <c r="AG91" i="67"/>
  <c r="AC91" i="67"/>
  <c r="Y91" i="67"/>
  <c r="U91" i="67"/>
  <c r="Q91" i="67"/>
  <c r="M91" i="67"/>
  <c r="CF91" i="67"/>
  <c r="CB91" i="67"/>
  <c r="BX91" i="67"/>
  <c r="BT91" i="67"/>
  <c r="BP91" i="67"/>
  <c r="BL91" i="67"/>
  <c r="BH91" i="67"/>
  <c r="CH91" i="67"/>
  <c r="CU91" i="67"/>
  <c r="CR91" i="67"/>
  <c r="CN91" i="67"/>
  <c r="CJ91" i="67"/>
  <c r="DR91" i="67"/>
  <c r="DN91" i="67"/>
  <c r="DJ91" i="67"/>
  <c r="DF91" i="67"/>
  <c r="DB91" i="67"/>
  <c r="EA91" i="67"/>
  <c r="FD91" i="67"/>
  <c r="EZ91" i="67"/>
  <c r="EV91" i="67"/>
  <c r="ER91" i="67"/>
  <c r="EN91" i="67"/>
  <c r="EJ91" i="67"/>
  <c r="EF91" i="67"/>
  <c r="FS91" i="67"/>
  <c r="FO91" i="67"/>
  <c r="FK91" i="67"/>
  <c r="FG91" i="67"/>
  <c r="CV91" i="67"/>
  <c r="CS91" i="67"/>
  <c r="CO91" i="67"/>
  <c r="CK91" i="67"/>
  <c r="DU91" i="67"/>
  <c r="DQ91" i="67"/>
  <c r="DM91" i="67"/>
  <c r="DI91" i="67"/>
  <c r="DE91" i="67"/>
  <c r="DA91" i="67"/>
  <c r="DX91" i="67"/>
  <c r="FC91" i="67"/>
  <c r="EY91" i="67"/>
  <c r="EU91" i="67"/>
  <c r="EQ91" i="67"/>
  <c r="EM91" i="67"/>
  <c r="EI91" i="67"/>
  <c r="EE91" i="67"/>
  <c r="FP91" i="67"/>
  <c r="FL91" i="67"/>
  <c r="FH91" i="67"/>
  <c r="GO91" i="67"/>
  <c r="GK91" i="67"/>
  <c r="GG91" i="67"/>
  <c r="GC91" i="67"/>
  <c r="FY91" i="67"/>
  <c r="HA91" i="67"/>
  <c r="GW91" i="67"/>
  <c r="HU91" i="67"/>
  <c r="HQ91" i="67"/>
  <c r="HM91" i="67"/>
  <c r="HI91" i="67"/>
  <c r="IB91" i="67"/>
  <c r="IX91" i="67"/>
  <c r="IS91" i="67"/>
  <c r="IL91" i="67"/>
  <c r="FX91" i="67"/>
  <c r="GP91" i="67"/>
  <c r="GL91" i="67"/>
  <c r="GH91" i="67"/>
  <c r="GD91" i="67"/>
  <c r="FZ91" i="67"/>
  <c r="HB91" i="67"/>
  <c r="GX91" i="67"/>
  <c r="HF91" i="67"/>
  <c r="HR91" i="67"/>
  <c r="HN91" i="67"/>
  <c r="HJ91" i="67"/>
  <c r="HW91" i="67"/>
  <c r="HZ91" i="67"/>
  <c r="IU91" i="67"/>
  <c r="IJ91" i="67"/>
  <c r="IC91" i="67"/>
  <c r="HY91" i="67"/>
  <c r="IW91" i="67"/>
  <c r="IV91" i="67"/>
  <c r="IR91" i="67"/>
  <c r="IN91" i="67"/>
  <c r="IK91" i="67"/>
  <c r="IZ91" i="67"/>
  <c r="JQ91" i="67"/>
  <c r="JM91" i="67"/>
  <c r="JI91" i="67"/>
  <c r="JE91" i="67"/>
  <c r="JU91" i="67"/>
  <c r="JP91" i="67"/>
  <c r="JL91" i="67"/>
  <c r="JH91" i="67"/>
  <c r="JD91" i="67"/>
  <c r="LI91" i="67"/>
  <c r="LE91" i="67"/>
  <c r="LA91" i="67"/>
  <c r="KW91" i="67"/>
  <c r="KS91" i="67"/>
  <c r="KO91" i="67"/>
  <c r="KK91" i="67"/>
  <c r="KF91" i="67"/>
  <c r="KA91" i="67"/>
  <c r="JV91" i="67"/>
  <c r="LH91" i="67"/>
  <c r="LD91" i="67"/>
  <c r="KZ91" i="67"/>
  <c r="KV91" i="67"/>
  <c r="KR91" i="67"/>
  <c r="KI91" i="67"/>
  <c r="KE91" i="67"/>
  <c r="JZ91" i="67"/>
  <c r="LQ91" i="67"/>
  <c r="MC91" i="67"/>
  <c r="LY91" i="67"/>
  <c r="LU91" i="67"/>
  <c r="LR91" i="67"/>
  <c r="MF91" i="67"/>
  <c r="MB91" i="67"/>
  <c r="LX91" i="67"/>
  <c r="NA91" i="67"/>
  <c r="MW91" i="67"/>
  <c r="MS91" i="67"/>
  <c r="MO91" i="67"/>
  <c r="MK91" i="67"/>
  <c r="MH91" i="67"/>
  <c r="MZ91" i="67"/>
  <c r="MV91" i="67"/>
  <c r="MR91" i="67"/>
  <c r="MN91" i="67"/>
  <c r="MJ91" i="67"/>
  <c r="NH91" i="67"/>
  <c r="NI91" i="67"/>
  <c r="NE91" i="67"/>
  <c r="H91" i="67"/>
  <c r="G66" i="67"/>
  <c r="MG66" i="67"/>
  <c r="JT66" i="67"/>
  <c r="HV66" i="67"/>
  <c r="HE66" i="67"/>
  <c r="FW66" i="67"/>
  <c r="DV66" i="67"/>
  <c r="CY66" i="67"/>
  <c r="LS66" i="67"/>
  <c r="IF66" i="67"/>
  <c r="GS66" i="67"/>
  <c r="CG66" i="67"/>
  <c r="FE66" i="67"/>
  <c r="JT55" i="67"/>
  <c r="FW55" i="67"/>
  <c r="LM55" i="67"/>
  <c r="GS55" i="67"/>
  <c r="DV55" i="67"/>
  <c r="NC55" i="67"/>
  <c r="LS55" i="67"/>
  <c r="IF55" i="67"/>
  <c r="EB55" i="67"/>
  <c r="G42" i="67"/>
  <c r="LS42" i="67"/>
  <c r="EB42" i="67"/>
  <c r="LM42" i="67"/>
  <c r="IY42" i="67"/>
  <c r="MG42" i="67"/>
  <c r="JT42" i="67"/>
  <c r="HE42" i="67"/>
  <c r="FW42" i="67"/>
  <c r="DV42" i="67"/>
  <c r="FW33" i="67"/>
  <c r="CG33" i="67"/>
  <c r="HV33" i="67"/>
  <c r="MG33" i="67"/>
  <c r="EB33" i="67"/>
  <c r="BD33" i="67"/>
  <c r="GS33" i="67"/>
  <c r="LS33" i="67"/>
  <c r="JT33" i="67"/>
  <c r="NK20" i="67"/>
  <c r="GS48" i="67"/>
  <c r="CG48" i="67"/>
  <c r="FE48" i="67"/>
  <c r="NC48" i="67"/>
  <c r="HV48" i="67"/>
  <c r="BD48" i="67"/>
  <c r="MG48" i="67"/>
  <c r="JT48" i="67"/>
  <c r="HE48" i="67"/>
  <c r="FW48" i="67"/>
  <c r="DV48" i="67"/>
  <c r="G47" i="67"/>
  <c r="LS47" i="67"/>
  <c r="EB47" i="67"/>
  <c r="LM47" i="67"/>
  <c r="IY47" i="67"/>
  <c r="MG47" i="67"/>
  <c r="JT47" i="67"/>
  <c r="HE47" i="67"/>
  <c r="FW47" i="67"/>
  <c r="DV47" i="67"/>
  <c r="AY106" i="67"/>
  <c r="AQ106" i="67"/>
  <c r="AI106" i="67"/>
  <c r="AA106" i="67"/>
  <c r="S106" i="67"/>
  <c r="K106" i="67"/>
  <c r="BZ106" i="67"/>
  <c r="BR106" i="67"/>
  <c r="BJ106" i="67"/>
  <c r="I106" i="67"/>
  <c r="AV106" i="67"/>
  <c r="AN106" i="67"/>
  <c r="AF106" i="67"/>
  <c r="X106" i="67"/>
  <c r="P106" i="67"/>
  <c r="CE106" i="67"/>
  <c r="BW106" i="67"/>
  <c r="BO106" i="67"/>
  <c r="BG106" i="67"/>
  <c r="CS106" i="67"/>
  <c r="CK106" i="67"/>
  <c r="DR106" i="67"/>
  <c r="DJ106" i="67"/>
  <c r="DB106" i="67"/>
  <c r="FC106" i="67"/>
  <c r="EU106" i="67"/>
  <c r="EM106" i="67"/>
  <c r="EE106" i="67"/>
  <c r="FO106" i="67"/>
  <c r="FG106" i="67"/>
  <c r="CL106" i="67"/>
  <c r="DS106" i="67"/>
  <c r="DK106" i="67"/>
  <c r="DC106" i="67"/>
  <c r="DX106" i="67"/>
  <c r="EX106" i="67"/>
  <c r="EP106" i="67"/>
  <c r="EH106" i="67"/>
  <c r="FR106" i="67"/>
  <c r="FJ106" i="67"/>
  <c r="GO106" i="67"/>
  <c r="GG106" i="67"/>
  <c r="FY106" i="67"/>
  <c r="GX106" i="67"/>
  <c r="HR106" i="67"/>
  <c r="HJ106" i="67"/>
  <c r="HX106" i="67"/>
  <c r="IM106" i="67"/>
  <c r="GN106" i="67"/>
  <c r="GF106" i="67"/>
  <c r="HC106" i="67"/>
  <c r="GU106" i="67"/>
  <c r="HO106" i="67"/>
  <c r="HG106" i="67"/>
  <c r="IW106" i="67"/>
  <c r="IK106" i="67"/>
  <c r="HY106" i="67"/>
  <c r="IU106" i="67"/>
  <c r="IL106" i="67"/>
  <c r="JQ106" i="67"/>
  <c r="JI106" i="67"/>
  <c r="LJ106" i="67"/>
  <c r="LB106" i="67"/>
  <c r="KT106" i="67"/>
  <c r="KL106" i="67"/>
  <c r="KB106" i="67"/>
  <c r="JR106" i="67"/>
  <c r="JJ106" i="67"/>
  <c r="JA106" i="67"/>
  <c r="LE106" i="67"/>
  <c r="KW106" i="67"/>
  <c r="KO106" i="67"/>
  <c r="KF106" i="67"/>
  <c r="JV106" i="67"/>
  <c r="ME106" i="67"/>
  <c r="LW106" i="67"/>
  <c r="LP106" i="67"/>
  <c r="MF106" i="67"/>
  <c r="LX106" i="67"/>
  <c r="MY106" i="67"/>
  <c r="MQ106" i="67"/>
  <c r="MI106" i="67"/>
  <c r="MX106" i="67"/>
  <c r="MP106" i="67"/>
  <c r="NI106" i="67"/>
  <c r="NH106" i="67"/>
  <c r="BC106" i="67"/>
  <c r="AU106" i="67"/>
  <c r="AM106" i="67"/>
  <c r="AE106" i="67"/>
  <c r="W106" i="67"/>
  <c r="O106" i="67"/>
  <c r="CD106" i="67"/>
  <c r="BV106" i="67"/>
  <c r="BN106" i="67"/>
  <c r="BF106" i="67"/>
  <c r="AZ106" i="67"/>
  <c r="AR106" i="67"/>
  <c r="AJ106" i="67"/>
  <c r="AB106" i="67"/>
  <c r="T106" i="67"/>
  <c r="L106" i="67"/>
  <c r="CA106" i="67"/>
  <c r="BS106" i="67"/>
  <c r="BK106" i="67"/>
  <c r="CV106" i="67"/>
  <c r="CO106" i="67"/>
  <c r="DN106" i="67"/>
  <c r="DF106" i="67"/>
  <c r="DY106" i="67"/>
  <c r="EY106" i="67"/>
  <c r="EQ106" i="67"/>
  <c r="EI106" i="67"/>
  <c r="FS106" i="67"/>
  <c r="FK106" i="67"/>
  <c r="CW106" i="67"/>
  <c r="CP106" i="67"/>
  <c r="CZ106" i="67"/>
  <c r="DO106" i="67"/>
  <c r="DG106" i="67"/>
  <c r="DW106" i="67"/>
  <c r="FB106" i="67"/>
  <c r="ET106" i="67"/>
  <c r="EL106" i="67"/>
  <c r="ED106" i="67"/>
  <c r="FN106" i="67"/>
  <c r="FX106" i="67"/>
  <c r="GK106" i="67"/>
  <c r="GC106" i="67"/>
  <c r="HB106" i="67"/>
  <c r="HF106" i="67"/>
  <c r="HN106" i="67"/>
  <c r="HW106" i="67"/>
  <c r="IT106" i="67"/>
  <c r="GR106" i="67"/>
  <c r="GJ106" i="67"/>
  <c r="GB106" i="67"/>
  <c r="GY106" i="67"/>
  <c r="HS106" i="67"/>
  <c r="HK106" i="67"/>
  <c r="HZ106" i="67"/>
  <c r="IR106" i="67"/>
  <c r="IC106" i="67"/>
  <c r="IQ106" i="67"/>
  <c r="IH106" i="67"/>
  <c r="JM106" i="67"/>
  <c r="JE106" i="67"/>
  <c r="LF106" i="67"/>
  <c r="KX106" i="67"/>
  <c r="KP106" i="67"/>
  <c r="KG106" i="67"/>
  <c r="JX106" i="67"/>
  <c r="JN106" i="67"/>
  <c r="JF106" i="67"/>
  <c r="LI106" i="67"/>
  <c r="LA106" i="67"/>
  <c r="KS106" i="67"/>
  <c r="KK106" i="67"/>
  <c r="KA106" i="67"/>
  <c r="LQ106" i="67"/>
  <c r="MA106" i="67"/>
  <c r="MB106" i="67"/>
  <c r="MH106" i="67"/>
  <c r="MU106" i="67"/>
  <c r="MM106" i="67"/>
  <c r="NB106" i="67"/>
  <c r="MT106" i="67"/>
  <c r="ML106" i="67"/>
  <c r="NE106" i="67"/>
  <c r="BA106" i="67"/>
  <c r="AS106" i="67"/>
  <c r="AK106" i="67"/>
  <c r="AC106" i="67"/>
  <c r="U106" i="67"/>
  <c r="M106" i="67"/>
  <c r="CB106" i="67"/>
  <c r="BT106" i="67"/>
  <c r="BL106" i="67"/>
  <c r="BB106" i="67"/>
  <c r="AT106" i="67"/>
  <c r="AL106" i="67"/>
  <c r="AD106" i="67"/>
  <c r="V106" i="67"/>
  <c r="N106" i="67"/>
  <c r="CC106" i="67"/>
  <c r="BU106" i="67"/>
  <c r="BM106" i="67"/>
  <c r="CX106" i="67"/>
  <c r="CQ106" i="67"/>
  <c r="CI106" i="67"/>
  <c r="DP106" i="67"/>
  <c r="DH106" i="67"/>
  <c r="EA106" i="67"/>
  <c r="FA106" i="67"/>
  <c r="ES106" i="67"/>
  <c r="EK106" i="67"/>
  <c r="FF106" i="67"/>
  <c r="FM106" i="67"/>
  <c r="CH106" i="67"/>
  <c r="CR106" i="67"/>
  <c r="CJ106" i="67"/>
  <c r="DQ106" i="67"/>
  <c r="DI106" i="67"/>
  <c r="DA106" i="67"/>
  <c r="FD106" i="67"/>
  <c r="EV106" i="67"/>
  <c r="EN106" i="67"/>
  <c r="EF106" i="67"/>
  <c r="FP106" i="67"/>
  <c r="FH106" i="67"/>
  <c r="GM106" i="67"/>
  <c r="GE106" i="67"/>
  <c r="GT106" i="67"/>
  <c r="GV106" i="67"/>
  <c r="HP106" i="67"/>
  <c r="HH106" i="67"/>
  <c r="II106" i="67"/>
  <c r="GL106" i="67"/>
  <c r="GD106" i="67"/>
  <c r="HA106" i="67"/>
  <c r="HU106" i="67"/>
  <c r="HM106" i="67"/>
  <c r="ID106" i="67"/>
  <c r="IV106" i="67"/>
  <c r="IE106" i="67"/>
  <c r="IX106" i="67"/>
  <c r="IS106" i="67"/>
  <c r="IJ106" i="67"/>
  <c r="JO106" i="67"/>
  <c r="JG106" i="67"/>
  <c r="LH106" i="67"/>
  <c r="KZ106" i="67"/>
  <c r="KR106" i="67"/>
  <c r="KI106" i="67"/>
  <c r="JZ106" i="67"/>
  <c r="JP106" i="67"/>
  <c r="JH106" i="67"/>
  <c r="JU106" i="67"/>
  <c r="LC106" i="67"/>
  <c r="KU106" i="67"/>
  <c r="KM106" i="67"/>
  <c r="KD106" i="67"/>
  <c r="LN106" i="67"/>
  <c r="MC106" i="67"/>
  <c r="LU106" i="67"/>
  <c r="MD106" i="67"/>
  <c r="LV106" i="67"/>
  <c r="MW106" i="67"/>
  <c r="MO106" i="67"/>
  <c r="MV106" i="67"/>
  <c r="MN106" i="67"/>
  <c r="NG106" i="67"/>
  <c r="NF106" i="67"/>
  <c r="J106" i="67"/>
  <c r="AW106" i="67"/>
  <c r="AO106" i="67"/>
  <c r="AG106" i="67"/>
  <c r="Y106" i="67"/>
  <c r="Q106" i="67"/>
  <c r="CF106" i="67"/>
  <c r="BX106" i="67"/>
  <c r="BP106" i="67"/>
  <c r="BH106" i="67"/>
  <c r="AX106" i="67"/>
  <c r="AP106" i="67"/>
  <c r="AH106" i="67"/>
  <c r="Z106" i="67"/>
  <c r="R106" i="67"/>
  <c r="BE106" i="67"/>
  <c r="BY106" i="67"/>
  <c r="BQ106" i="67"/>
  <c r="BI106" i="67"/>
  <c r="CT106" i="67"/>
  <c r="CM106" i="67"/>
  <c r="DT106" i="67"/>
  <c r="DL106" i="67"/>
  <c r="DD106" i="67"/>
  <c r="EC106" i="67"/>
  <c r="EW106" i="67"/>
  <c r="EO106" i="67"/>
  <c r="EG106" i="67"/>
  <c r="FQ106" i="67"/>
  <c r="FI106" i="67"/>
  <c r="CU106" i="67"/>
  <c r="CN106" i="67"/>
  <c r="DU106" i="67"/>
  <c r="DM106" i="67"/>
  <c r="DE106" i="67"/>
  <c r="DZ106" i="67"/>
  <c r="EZ106" i="67"/>
  <c r="ER106" i="67"/>
  <c r="EJ106" i="67"/>
  <c r="FL106" i="67"/>
  <c r="GQ106" i="67"/>
  <c r="GI106" i="67"/>
  <c r="GA106" i="67"/>
  <c r="GZ106" i="67"/>
  <c r="HT106" i="67"/>
  <c r="HL106" i="67"/>
  <c r="IB106" i="67"/>
  <c r="IP106" i="67"/>
  <c r="GP106" i="67"/>
  <c r="GH106" i="67"/>
  <c r="FZ106" i="67"/>
  <c r="GW106" i="67"/>
  <c r="HQ106" i="67"/>
  <c r="HI106" i="67"/>
  <c r="IG106" i="67"/>
  <c r="IN106" i="67"/>
  <c r="IA106" i="67"/>
  <c r="IO106" i="67"/>
  <c r="JS106" i="67"/>
  <c r="JK106" i="67"/>
  <c r="JC106" i="67"/>
  <c r="LD106" i="67"/>
  <c r="KV106" i="67"/>
  <c r="KE106" i="67"/>
  <c r="IZ106" i="67"/>
  <c r="JL106" i="67"/>
  <c r="JD106" i="67"/>
  <c r="LG106" i="67"/>
  <c r="KY106" i="67"/>
  <c r="KQ106" i="67"/>
  <c r="KH106" i="67"/>
  <c r="JY106" i="67"/>
  <c r="LO106" i="67"/>
  <c r="LT106" i="67"/>
  <c r="LY106" i="67"/>
  <c r="LR106" i="67"/>
  <c r="LZ106" i="67"/>
  <c r="NA106" i="67"/>
  <c r="MS106" i="67"/>
  <c r="MK106" i="67"/>
  <c r="MZ106" i="67"/>
  <c r="MR106" i="67"/>
  <c r="MJ106" i="67"/>
  <c r="ND106" i="67"/>
  <c r="H106" i="67"/>
  <c r="NC46" i="67"/>
  <c r="HV46" i="67"/>
  <c r="BD46" i="67"/>
  <c r="GS46" i="67"/>
  <c r="CG46" i="67"/>
  <c r="FE46" i="67"/>
  <c r="IF46" i="67"/>
  <c r="CY46" i="67"/>
  <c r="J97" i="67"/>
  <c r="AZ97" i="67"/>
  <c r="AV97" i="67"/>
  <c r="AR97" i="67"/>
  <c r="AN97" i="67"/>
  <c r="AJ97" i="67"/>
  <c r="AF97" i="67"/>
  <c r="AB97" i="67"/>
  <c r="X97" i="67"/>
  <c r="T97" i="67"/>
  <c r="P97" i="67"/>
  <c r="L97" i="67"/>
  <c r="CE97" i="67"/>
  <c r="CA97" i="67"/>
  <c r="BW97" i="67"/>
  <c r="BS97" i="67"/>
  <c r="BO97" i="67"/>
  <c r="BK97" i="67"/>
  <c r="BG97" i="67"/>
  <c r="BC97" i="67"/>
  <c r="AY97" i="67"/>
  <c r="AU97" i="67"/>
  <c r="AQ97" i="67"/>
  <c r="AM97" i="67"/>
  <c r="AI97" i="67"/>
  <c r="AE97" i="67"/>
  <c r="AA97" i="67"/>
  <c r="W97" i="67"/>
  <c r="S97" i="67"/>
  <c r="O97" i="67"/>
  <c r="K97" i="67"/>
  <c r="CD97" i="67"/>
  <c r="BZ97" i="67"/>
  <c r="BV97" i="67"/>
  <c r="BR97" i="67"/>
  <c r="BN97" i="67"/>
  <c r="BJ97" i="67"/>
  <c r="BF97" i="67"/>
  <c r="CW97" i="67"/>
  <c r="CP97" i="67"/>
  <c r="CL97" i="67"/>
  <c r="CZ97" i="67"/>
  <c r="DT97" i="67"/>
  <c r="DP97" i="67"/>
  <c r="DL97" i="67"/>
  <c r="DH97" i="67"/>
  <c r="DD97" i="67"/>
  <c r="DW97" i="67"/>
  <c r="DY97" i="67"/>
  <c r="FB97" i="67"/>
  <c r="EX97" i="67"/>
  <c r="ET97" i="67"/>
  <c r="EP97" i="67"/>
  <c r="EL97" i="67"/>
  <c r="EH97" i="67"/>
  <c r="ED97" i="67"/>
  <c r="FQ97" i="67"/>
  <c r="FM97" i="67"/>
  <c r="FI97" i="67"/>
  <c r="CX97" i="67"/>
  <c r="CT97" i="67"/>
  <c r="CQ97" i="67"/>
  <c r="CM97" i="67"/>
  <c r="CI97" i="67"/>
  <c r="DS97" i="67"/>
  <c r="DO97" i="67"/>
  <c r="DK97" i="67"/>
  <c r="DG97" i="67"/>
  <c r="DC97" i="67"/>
  <c r="DZ97" i="67"/>
  <c r="EC97" i="67"/>
  <c r="FA97" i="67"/>
  <c r="EW97" i="67"/>
  <c r="ES97" i="67"/>
  <c r="EO97" i="67"/>
  <c r="EK97" i="67"/>
  <c r="EG97" i="67"/>
  <c r="FF97" i="67"/>
  <c r="FR97" i="67"/>
  <c r="FN97" i="67"/>
  <c r="FJ97" i="67"/>
  <c r="GQ97" i="67"/>
  <c r="GM97" i="67"/>
  <c r="GI97" i="67"/>
  <c r="GE97" i="67"/>
  <c r="GA97" i="67"/>
  <c r="HC97" i="67"/>
  <c r="GY97" i="67"/>
  <c r="GU97" i="67"/>
  <c r="HS97" i="67"/>
  <c r="HO97" i="67"/>
  <c r="HK97" i="67"/>
  <c r="HG97" i="67"/>
  <c r="HX97" i="67"/>
  <c r="IO97" i="67"/>
  <c r="IH97" i="67"/>
  <c r="GR97" i="67"/>
  <c r="GN97" i="67"/>
  <c r="GJ97" i="67"/>
  <c r="GF97" i="67"/>
  <c r="GB97" i="67"/>
  <c r="GT97" i="67"/>
  <c r="GZ97" i="67"/>
  <c r="GV97" i="67"/>
  <c r="HT97" i="67"/>
  <c r="HP97" i="67"/>
  <c r="HL97" i="67"/>
  <c r="HH97" i="67"/>
  <c r="ID97" i="67"/>
  <c r="IQ97" i="67"/>
  <c r="IE97" i="67"/>
  <c r="IA97" i="67"/>
  <c r="IG97" i="67"/>
  <c r="IT97" i="67"/>
  <c r="IP97" i="67"/>
  <c r="IM97" i="67"/>
  <c r="II97" i="67"/>
  <c r="JS97" i="67"/>
  <c r="JO97" i="67"/>
  <c r="JK97" i="67"/>
  <c r="JG97" i="67"/>
  <c r="JC97" i="67"/>
  <c r="JR97" i="67"/>
  <c r="JN97" i="67"/>
  <c r="JJ97" i="67"/>
  <c r="JF97" i="67"/>
  <c r="JA97" i="67"/>
  <c r="LG97" i="67"/>
  <c r="LC97" i="67"/>
  <c r="KY97" i="67"/>
  <c r="KU97" i="67"/>
  <c r="KQ97" i="67"/>
  <c r="KM97" i="67"/>
  <c r="KH97" i="67"/>
  <c r="KD97" i="67"/>
  <c r="JY97" i="67"/>
  <c r="LJ97" i="67"/>
  <c r="LF97" i="67"/>
  <c r="LB97" i="67"/>
  <c r="KX97" i="67"/>
  <c r="KT97" i="67"/>
  <c r="KP97" i="67"/>
  <c r="KL97" i="67"/>
  <c r="KG97" i="67"/>
  <c r="KB97" i="67"/>
  <c r="JX97" i="67"/>
  <c r="LO97" i="67"/>
  <c r="ME97" i="67"/>
  <c r="MA97" i="67"/>
  <c r="LW97" i="67"/>
  <c r="LN97" i="67"/>
  <c r="LP97" i="67"/>
  <c r="LT97" i="67"/>
  <c r="MD97" i="67"/>
  <c r="LZ97" i="67"/>
  <c r="LV97" i="67"/>
  <c r="MY97" i="67"/>
  <c r="MU97" i="67"/>
  <c r="MQ97" i="67"/>
  <c r="MM97" i="67"/>
  <c r="MI97" i="67"/>
  <c r="NB97" i="67"/>
  <c r="MX97" i="67"/>
  <c r="MT97" i="67"/>
  <c r="MP97" i="67"/>
  <c r="ML97" i="67"/>
  <c r="ND97" i="67"/>
  <c r="NF97" i="67"/>
  <c r="NG97" i="67"/>
  <c r="BB97" i="67"/>
  <c r="AX97" i="67"/>
  <c r="AT97" i="67"/>
  <c r="AP97" i="67"/>
  <c r="AL97" i="67"/>
  <c r="AH97" i="67"/>
  <c r="AD97" i="67"/>
  <c r="Z97" i="67"/>
  <c r="V97" i="67"/>
  <c r="R97" i="67"/>
  <c r="N97" i="67"/>
  <c r="BE97" i="67"/>
  <c r="CC97" i="67"/>
  <c r="BY97" i="67"/>
  <c r="BU97" i="67"/>
  <c r="BQ97" i="67"/>
  <c r="BM97" i="67"/>
  <c r="BI97" i="67"/>
  <c r="I97" i="67"/>
  <c r="BA97" i="67"/>
  <c r="AW97" i="67"/>
  <c r="AS97" i="67"/>
  <c r="AO97" i="67"/>
  <c r="AK97" i="67"/>
  <c r="AG97" i="67"/>
  <c r="AC97" i="67"/>
  <c r="Y97" i="67"/>
  <c r="U97" i="67"/>
  <c r="Q97" i="67"/>
  <c r="M97" i="67"/>
  <c r="CF97" i="67"/>
  <c r="CB97" i="67"/>
  <c r="BX97" i="67"/>
  <c r="BT97" i="67"/>
  <c r="BP97" i="67"/>
  <c r="BL97" i="67"/>
  <c r="BH97" i="67"/>
  <c r="CH97" i="67"/>
  <c r="CU97" i="67"/>
  <c r="CR97" i="67"/>
  <c r="CN97" i="67"/>
  <c r="CJ97" i="67"/>
  <c r="DR97" i="67"/>
  <c r="DN97" i="67"/>
  <c r="DJ97" i="67"/>
  <c r="DF97" i="67"/>
  <c r="DB97" i="67"/>
  <c r="EA97" i="67"/>
  <c r="FD97" i="67"/>
  <c r="EZ97" i="67"/>
  <c r="EV97" i="67"/>
  <c r="ER97" i="67"/>
  <c r="EN97" i="67"/>
  <c r="EJ97" i="67"/>
  <c r="EF97" i="67"/>
  <c r="FS97" i="67"/>
  <c r="FO97" i="67"/>
  <c r="FK97" i="67"/>
  <c r="FG97" i="67"/>
  <c r="CV97" i="67"/>
  <c r="CS97" i="67"/>
  <c r="CO97" i="67"/>
  <c r="CK97" i="67"/>
  <c r="DU97" i="67"/>
  <c r="DQ97" i="67"/>
  <c r="DM97" i="67"/>
  <c r="DI97" i="67"/>
  <c r="DE97" i="67"/>
  <c r="DA97" i="67"/>
  <c r="DX97" i="67"/>
  <c r="FC97" i="67"/>
  <c r="EY97" i="67"/>
  <c r="EU97" i="67"/>
  <c r="EQ97" i="67"/>
  <c r="EM97" i="67"/>
  <c r="EI97" i="67"/>
  <c r="EE97" i="67"/>
  <c r="FP97" i="67"/>
  <c r="FL97" i="67"/>
  <c r="FH97" i="67"/>
  <c r="GO97" i="67"/>
  <c r="GK97" i="67"/>
  <c r="GG97" i="67"/>
  <c r="GC97" i="67"/>
  <c r="FY97" i="67"/>
  <c r="HA97" i="67"/>
  <c r="GW97" i="67"/>
  <c r="HU97" i="67"/>
  <c r="HQ97" i="67"/>
  <c r="HM97" i="67"/>
  <c r="HI97" i="67"/>
  <c r="IB97" i="67"/>
  <c r="IX97" i="67"/>
  <c r="IS97" i="67"/>
  <c r="IL97" i="67"/>
  <c r="FX97" i="67"/>
  <c r="GP97" i="67"/>
  <c r="GL97" i="67"/>
  <c r="GH97" i="67"/>
  <c r="GD97" i="67"/>
  <c r="FZ97" i="67"/>
  <c r="HB97" i="67"/>
  <c r="GX97" i="67"/>
  <c r="HF97" i="67"/>
  <c r="HR97" i="67"/>
  <c r="HN97" i="67"/>
  <c r="HJ97" i="67"/>
  <c r="HW97" i="67"/>
  <c r="HZ97" i="67"/>
  <c r="IU97" i="67"/>
  <c r="IJ97" i="67"/>
  <c r="IC97" i="67"/>
  <c r="HY97" i="67"/>
  <c r="IW97" i="67"/>
  <c r="IV97" i="67"/>
  <c r="IR97" i="67"/>
  <c r="IN97" i="67"/>
  <c r="IK97" i="67"/>
  <c r="IZ97" i="67"/>
  <c r="JQ97" i="67"/>
  <c r="JM97" i="67"/>
  <c r="JI97" i="67"/>
  <c r="JE97" i="67"/>
  <c r="JU97" i="67"/>
  <c r="JP97" i="67"/>
  <c r="JL97" i="67"/>
  <c r="JH97" i="67"/>
  <c r="JD97" i="67"/>
  <c r="LI97" i="67"/>
  <c r="LE97" i="67"/>
  <c r="LA97" i="67"/>
  <c r="KW97" i="67"/>
  <c r="KS97" i="67"/>
  <c r="KO97" i="67"/>
  <c r="KK97" i="67"/>
  <c r="KF97" i="67"/>
  <c r="KA97" i="67"/>
  <c r="JV97" i="67"/>
  <c r="LH97" i="67"/>
  <c r="LD97" i="67"/>
  <c r="KZ97" i="67"/>
  <c r="KV97" i="67"/>
  <c r="KR97" i="67"/>
  <c r="KI97" i="67"/>
  <c r="KE97" i="67"/>
  <c r="JZ97" i="67"/>
  <c r="LQ97" i="67"/>
  <c r="MF97" i="67"/>
  <c r="MB97" i="67"/>
  <c r="LX97" i="67"/>
  <c r="NA97" i="67"/>
  <c r="MW97" i="67"/>
  <c r="MS97" i="67"/>
  <c r="MO97" i="67"/>
  <c r="MK97" i="67"/>
  <c r="MH97" i="67"/>
  <c r="MZ97" i="67"/>
  <c r="MV97" i="67"/>
  <c r="MR97" i="67"/>
  <c r="MN97" i="67"/>
  <c r="MJ97" i="67"/>
  <c r="NH97" i="67"/>
  <c r="NI97" i="67"/>
  <c r="NE97" i="67"/>
  <c r="MC97" i="67"/>
  <c r="LY97" i="67"/>
  <c r="LU97" i="67"/>
  <c r="LR97" i="67"/>
  <c r="H97" i="67"/>
  <c r="G148" i="67"/>
  <c r="MG148" i="67"/>
  <c r="IY148" i="67"/>
  <c r="NC148" i="67"/>
  <c r="IF148" i="67"/>
  <c r="CG148" i="67"/>
  <c r="EB148" i="67"/>
  <c r="BD148" i="67"/>
  <c r="MG132" i="67"/>
  <c r="IY132" i="67"/>
  <c r="HV132" i="67"/>
  <c r="HE132" i="67"/>
  <c r="FW132" i="67"/>
  <c r="NC132" i="67"/>
  <c r="LS132" i="67"/>
  <c r="LM132" i="67"/>
  <c r="IF132" i="67"/>
  <c r="CG132" i="67"/>
  <c r="EB132" i="67"/>
  <c r="BD132" i="67"/>
  <c r="G127" i="67"/>
  <c r="LM127" i="67"/>
  <c r="IY127" i="67"/>
  <c r="FW127" i="67"/>
  <c r="BD127" i="67"/>
  <c r="CG127" i="67"/>
  <c r="IF119" i="67"/>
  <c r="FE119" i="67"/>
  <c r="EB119" i="67"/>
  <c r="CY119" i="67"/>
  <c r="NC119" i="67"/>
  <c r="LS119" i="67"/>
  <c r="GS119" i="67"/>
  <c r="DV119" i="67"/>
  <c r="MG119" i="67"/>
  <c r="JT119" i="67"/>
  <c r="HV119" i="67"/>
  <c r="HE119" i="67"/>
  <c r="J95" i="67"/>
  <c r="AZ95" i="67"/>
  <c r="AV95" i="67"/>
  <c r="AR95" i="67"/>
  <c r="AN95" i="67"/>
  <c r="AJ95" i="67"/>
  <c r="AF95" i="67"/>
  <c r="AB95" i="67"/>
  <c r="X95" i="67"/>
  <c r="T95" i="67"/>
  <c r="P95" i="67"/>
  <c r="L95" i="67"/>
  <c r="CE95" i="67"/>
  <c r="CA95" i="67"/>
  <c r="BW95" i="67"/>
  <c r="BS95" i="67"/>
  <c r="BO95" i="67"/>
  <c r="BK95" i="67"/>
  <c r="BG95" i="67"/>
  <c r="BC95" i="67"/>
  <c r="AY95" i="67"/>
  <c r="AU95" i="67"/>
  <c r="AQ95" i="67"/>
  <c r="AM95" i="67"/>
  <c r="AI95" i="67"/>
  <c r="AE95" i="67"/>
  <c r="AA95" i="67"/>
  <c r="W95" i="67"/>
  <c r="S95" i="67"/>
  <c r="O95" i="67"/>
  <c r="K95" i="67"/>
  <c r="CD95" i="67"/>
  <c r="BZ95" i="67"/>
  <c r="BV95" i="67"/>
  <c r="BR95" i="67"/>
  <c r="BN95" i="67"/>
  <c r="BJ95" i="67"/>
  <c r="BF95" i="67"/>
  <c r="CW95" i="67"/>
  <c r="CP95" i="67"/>
  <c r="CL95" i="67"/>
  <c r="CZ95" i="67"/>
  <c r="DT95" i="67"/>
  <c r="DP95" i="67"/>
  <c r="DL95" i="67"/>
  <c r="DH95" i="67"/>
  <c r="DD95" i="67"/>
  <c r="DW95" i="67"/>
  <c r="DY95" i="67"/>
  <c r="FB95" i="67"/>
  <c r="EX95" i="67"/>
  <c r="ET95" i="67"/>
  <c r="EP95" i="67"/>
  <c r="EL95" i="67"/>
  <c r="EH95" i="67"/>
  <c r="ED95" i="67"/>
  <c r="FQ95" i="67"/>
  <c r="FM95" i="67"/>
  <c r="FI95" i="67"/>
  <c r="CX95" i="67"/>
  <c r="CT95" i="67"/>
  <c r="CQ95" i="67"/>
  <c r="CM95" i="67"/>
  <c r="CI95" i="67"/>
  <c r="DS95" i="67"/>
  <c r="DO95" i="67"/>
  <c r="DK95" i="67"/>
  <c r="DG95" i="67"/>
  <c r="DC95" i="67"/>
  <c r="DZ95" i="67"/>
  <c r="EC95" i="67"/>
  <c r="FA95" i="67"/>
  <c r="EW95" i="67"/>
  <c r="ES95" i="67"/>
  <c r="EO95" i="67"/>
  <c r="EK95" i="67"/>
  <c r="EG95" i="67"/>
  <c r="FF95" i="67"/>
  <c r="FR95" i="67"/>
  <c r="FN95" i="67"/>
  <c r="FJ95" i="67"/>
  <c r="GQ95" i="67"/>
  <c r="GM95" i="67"/>
  <c r="GI95" i="67"/>
  <c r="GE95" i="67"/>
  <c r="GA95" i="67"/>
  <c r="HC95" i="67"/>
  <c r="GY95" i="67"/>
  <c r="GU95" i="67"/>
  <c r="HS95" i="67"/>
  <c r="HO95" i="67"/>
  <c r="HK95" i="67"/>
  <c r="HG95" i="67"/>
  <c r="HX95" i="67"/>
  <c r="IO95" i="67"/>
  <c r="IH95" i="67"/>
  <c r="GR95" i="67"/>
  <c r="GN95" i="67"/>
  <c r="GJ95" i="67"/>
  <c r="GF95" i="67"/>
  <c r="GB95" i="67"/>
  <c r="GT95" i="67"/>
  <c r="GZ95" i="67"/>
  <c r="GV95" i="67"/>
  <c r="HT95" i="67"/>
  <c r="HP95" i="67"/>
  <c r="HL95" i="67"/>
  <c r="HH95" i="67"/>
  <c r="ID95" i="67"/>
  <c r="IQ95" i="67"/>
  <c r="IE95" i="67"/>
  <c r="IA95" i="67"/>
  <c r="IG95" i="67"/>
  <c r="IT95" i="67"/>
  <c r="IP95" i="67"/>
  <c r="IM95" i="67"/>
  <c r="II95" i="67"/>
  <c r="JS95" i="67"/>
  <c r="JO95" i="67"/>
  <c r="JK95" i="67"/>
  <c r="JG95" i="67"/>
  <c r="JC95" i="67"/>
  <c r="JR95" i="67"/>
  <c r="JN95" i="67"/>
  <c r="JJ95" i="67"/>
  <c r="JF95" i="67"/>
  <c r="JA95" i="67"/>
  <c r="LG95" i="67"/>
  <c r="LC95" i="67"/>
  <c r="KY95" i="67"/>
  <c r="KU95" i="67"/>
  <c r="KQ95" i="67"/>
  <c r="KM95" i="67"/>
  <c r="KH95" i="67"/>
  <c r="KD95" i="67"/>
  <c r="JY95" i="67"/>
  <c r="LJ95" i="67"/>
  <c r="LF95" i="67"/>
  <c r="LB95" i="67"/>
  <c r="KX95" i="67"/>
  <c r="KT95" i="67"/>
  <c r="KP95" i="67"/>
  <c r="KL95" i="67"/>
  <c r="KG95" i="67"/>
  <c r="KB95" i="67"/>
  <c r="JX95" i="67"/>
  <c r="LO95" i="67"/>
  <c r="LN95" i="67"/>
  <c r="LT95" i="67"/>
  <c r="MD95" i="67"/>
  <c r="LZ95" i="67"/>
  <c r="LV95" i="67"/>
  <c r="MY95" i="67"/>
  <c r="MU95" i="67"/>
  <c r="MQ95" i="67"/>
  <c r="MM95" i="67"/>
  <c r="MI95" i="67"/>
  <c r="NB95" i="67"/>
  <c r="MX95" i="67"/>
  <c r="MT95" i="67"/>
  <c r="MP95" i="67"/>
  <c r="ML95" i="67"/>
  <c r="ND95" i="67"/>
  <c r="NF95" i="67"/>
  <c r="NG95" i="67"/>
  <c r="ME95" i="67"/>
  <c r="MA95" i="67"/>
  <c r="LW95" i="67"/>
  <c r="LP95" i="67"/>
  <c r="BB95" i="67"/>
  <c r="AX95" i="67"/>
  <c r="AT95" i="67"/>
  <c r="AP95" i="67"/>
  <c r="AL95" i="67"/>
  <c r="AH95" i="67"/>
  <c r="AD95" i="67"/>
  <c r="Z95" i="67"/>
  <c r="V95" i="67"/>
  <c r="R95" i="67"/>
  <c r="N95" i="67"/>
  <c r="BE95" i="67"/>
  <c r="CC95" i="67"/>
  <c r="BY95" i="67"/>
  <c r="BU95" i="67"/>
  <c r="BQ95" i="67"/>
  <c r="BM95" i="67"/>
  <c r="BI95" i="67"/>
  <c r="I95" i="67"/>
  <c r="BA95" i="67"/>
  <c r="AW95" i="67"/>
  <c r="AS95" i="67"/>
  <c r="AO95" i="67"/>
  <c r="AK95" i="67"/>
  <c r="AG95" i="67"/>
  <c r="AC95" i="67"/>
  <c r="Y95" i="67"/>
  <c r="U95" i="67"/>
  <c r="Q95" i="67"/>
  <c r="M95" i="67"/>
  <c r="CF95" i="67"/>
  <c r="CB95" i="67"/>
  <c r="BX95" i="67"/>
  <c r="BT95" i="67"/>
  <c r="BP95" i="67"/>
  <c r="BL95" i="67"/>
  <c r="BH95" i="67"/>
  <c r="CH95" i="67"/>
  <c r="CU95" i="67"/>
  <c r="CR95" i="67"/>
  <c r="CN95" i="67"/>
  <c r="CJ95" i="67"/>
  <c r="DR95" i="67"/>
  <c r="DN95" i="67"/>
  <c r="DJ95" i="67"/>
  <c r="DF95" i="67"/>
  <c r="DB95" i="67"/>
  <c r="EA95" i="67"/>
  <c r="FD95" i="67"/>
  <c r="EZ95" i="67"/>
  <c r="EV95" i="67"/>
  <c r="ER95" i="67"/>
  <c r="EN95" i="67"/>
  <c r="EJ95" i="67"/>
  <c r="EF95" i="67"/>
  <c r="FS95" i="67"/>
  <c r="FO95" i="67"/>
  <c r="FK95" i="67"/>
  <c r="FG95" i="67"/>
  <c r="CV95" i="67"/>
  <c r="CS95" i="67"/>
  <c r="CO95" i="67"/>
  <c r="CK95" i="67"/>
  <c r="DU95" i="67"/>
  <c r="DQ95" i="67"/>
  <c r="DM95" i="67"/>
  <c r="DI95" i="67"/>
  <c r="DE95" i="67"/>
  <c r="DA95" i="67"/>
  <c r="DX95" i="67"/>
  <c r="FC95" i="67"/>
  <c r="EY95" i="67"/>
  <c r="EU95" i="67"/>
  <c r="EQ95" i="67"/>
  <c r="EM95" i="67"/>
  <c r="EI95" i="67"/>
  <c r="EE95" i="67"/>
  <c r="FP95" i="67"/>
  <c r="FL95" i="67"/>
  <c r="FH95" i="67"/>
  <c r="GO95" i="67"/>
  <c r="GK95" i="67"/>
  <c r="GG95" i="67"/>
  <c r="GC95" i="67"/>
  <c r="FY95" i="67"/>
  <c r="HA95" i="67"/>
  <c r="GW95" i="67"/>
  <c r="HU95" i="67"/>
  <c r="HQ95" i="67"/>
  <c r="HM95" i="67"/>
  <c r="HI95" i="67"/>
  <c r="IB95" i="67"/>
  <c r="IX95" i="67"/>
  <c r="IS95" i="67"/>
  <c r="IL95" i="67"/>
  <c r="FX95" i="67"/>
  <c r="GP95" i="67"/>
  <c r="GL95" i="67"/>
  <c r="GH95" i="67"/>
  <c r="GD95" i="67"/>
  <c r="FZ95" i="67"/>
  <c r="HB95" i="67"/>
  <c r="GX95" i="67"/>
  <c r="HF95" i="67"/>
  <c r="HR95" i="67"/>
  <c r="HN95" i="67"/>
  <c r="HJ95" i="67"/>
  <c r="HW95" i="67"/>
  <c r="HZ95" i="67"/>
  <c r="IU95" i="67"/>
  <c r="IJ95" i="67"/>
  <c r="IC95" i="67"/>
  <c r="HY95" i="67"/>
  <c r="IW95" i="67"/>
  <c r="IV95" i="67"/>
  <c r="IR95" i="67"/>
  <c r="IN95" i="67"/>
  <c r="IK95" i="67"/>
  <c r="IZ95" i="67"/>
  <c r="JQ95" i="67"/>
  <c r="JM95" i="67"/>
  <c r="JI95" i="67"/>
  <c r="JE95" i="67"/>
  <c r="JU95" i="67"/>
  <c r="JP95" i="67"/>
  <c r="JL95" i="67"/>
  <c r="JH95" i="67"/>
  <c r="JD95" i="67"/>
  <c r="LI95" i="67"/>
  <c r="LE95" i="67"/>
  <c r="LA95" i="67"/>
  <c r="KW95" i="67"/>
  <c r="KS95" i="67"/>
  <c r="KO95" i="67"/>
  <c r="KK95" i="67"/>
  <c r="KF95" i="67"/>
  <c r="KA95" i="67"/>
  <c r="JV95" i="67"/>
  <c r="LH95" i="67"/>
  <c r="LD95" i="67"/>
  <c r="KZ95" i="67"/>
  <c r="KV95" i="67"/>
  <c r="KR95" i="67"/>
  <c r="KI95" i="67"/>
  <c r="KE95" i="67"/>
  <c r="JZ95" i="67"/>
  <c r="LQ95" i="67"/>
  <c r="MC95" i="67"/>
  <c r="LY95" i="67"/>
  <c r="LU95" i="67"/>
  <c r="LR95" i="67"/>
  <c r="MF95" i="67"/>
  <c r="MB95" i="67"/>
  <c r="LX95" i="67"/>
  <c r="NA95" i="67"/>
  <c r="MW95" i="67"/>
  <c r="MS95" i="67"/>
  <c r="MO95" i="67"/>
  <c r="MK95" i="67"/>
  <c r="MH95" i="67"/>
  <c r="MZ95" i="67"/>
  <c r="MV95" i="67"/>
  <c r="MR95" i="67"/>
  <c r="MN95" i="67"/>
  <c r="MJ95" i="67"/>
  <c r="NH95" i="67"/>
  <c r="NI95" i="67"/>
  <c r="NE95" i="67"/>
  <c r="H95" i="67"/>
  <c r="MG80" i="67"/>
  <c r="HE80" i="67"/>
  <c r="BD80" i="67"/>
  <c r="DV80" i="67"/>
  <c r="IY80" i="67"/>
  <c r="NC80" i="67"/>
  <c r="LS80" i="67"/>
  <c r="CY80" i="67"/>
  <c r="IY68" i="67"/>
  <c r="NC68" i="67"/>
  <c r="LM68" i="67"/>
  <c r="EB68" i="67"/>
  <c r="BD68" i="67"/>
  <c r="LS40" i="67"/>
  <c r="EB40" i="67"/>
  <c r="IF40" i="67"/>
  <c r="CY40" i="67"/>
  <c r="JT145" i="67"/>
  <c r="MG145" i="67"/>
  <c r="IY145" i="67"/>
  <c r="HV145" i="67"/>
  <c r="HE145" i="67"/>
  <c r="FW145" i="67"/>
  <c r="LS145" i="67"/>
  <c r="LM145" i="67"/>
  <c r="CG145" i="67"/>
  <c r="EB145" i="67"/>
  <c r="NC145" i="67"/>
  <c r="MG137" i="67"/>
  <c r="IY137" i="67"/>
  <c r="HV137" i="67"/>
  <c r="CG137" i="67"/>
  <c r="BD137" i="67"/>
  <c r="HE129" i="67"/>
  <c r="MG129" i="67"/>
  <c r="IY129" i="67"/>
  <c r="HV129" i="67"/>
  <c r="NC129" i="67"/>
  <c r="LS129" i="67"/>
  <c r="LM129" i="67"/>
  <c r="GS129" i="67"/>
  <c r="FE129" i="67"/>
  <c r="IF129" i="67"/>
  <c r="EB129" i="67"/>
  <c r="LM120" i="67"/>
  <c r="IF120" i="67"/>
  <c r="FE120" i="67"/>
  <c r="EB120" i="67"/>
  <c r="CY120" i="67"/>
  <c r="MG120" i="67"/>
  <c r="HV120" i="67"/>
  <c r="HE120" i="67"/>
  <c r="JT120" i="67"/>
  <c r="BB90" i="67"/>
  <c r="AT90" i="67"/>
  <c r="AL90" i="67"/>
  <c r="AD90" i="67"/>
  <c r="V90" i="67"/>
  <c r="N90" i="67"/>
  <c r="CC90" i="67"/>
  <c r="BU90" i="67"/>
  <c r="BM90" i="67"/>
  <c r="I90" i="67"/>
  <c r="AW90" i="67"/>
  <c r="AO90" i="67"/>
  <c r="AG90" i="67"/>
  <c r="Y90" i="67"/>
  <c r="Q90" i="67"/>
  <c r="CF90" i="67"/>
  <c r="BX90" i="67"/>
  <c r="BP90" i="67"/>
  <c r="BH90" i="67"/>
  <c r="CU90" i="67"/>
  <c r="CN90" i="67"/>
  <c r="DN90" i="67"/>
  <c r="DF90" i="67"/>
  <c r="EA90" i="67"/>
  <c r="EZ90" i="67"/>
  <c r="ER90" i="67"/>
  <c r="EJ90" i="67"/>
  <c r="FS90" i="67"/>
  <c r="FK90" i="67"/>
  <c r="CV90" i="67"/>
  <c r="CO90" i="67"/>
  <c r="DU90" i="67"/>
  <c r="DM90" i="67"/>
  <c r="DE90" i="67"/>
  <c r="DX90" i="67"/>
  <c r="EY90" i="67"/>
  <c r="EQ90" i="67"/>
  <c r="EI90" i="67"/>
  <c r="FL90" i="67"/>
  <c r="GO90" i="67"/>
  <c r="GG90" i="67"/>
  <c r="FY90" i="67"/>
  <c r="GW90" i="67"/>
  <c r="HQ90" i="67"/>
  <c r="HI90" i="67"/>
  <c r="FX90" i="67"/>
  <c r="GL90" i="67"/>
  <c r="GD90" i="67"/>
  <c r="HB90" i="67"/>
  <c r="HF90" i="67"/>
  <c r="HN90" i="67"/>
  <c r="HW90" i="67"/>
  <c r="IH90" i="67"/>
  <c r="HY90" i="67"/>
  <c r="IV90" i="67"/>
  <c r="IN90" i="67"/>
  <c r="IZ90" i="67"/>
  <c r="JM90" i="67"/>
  <c r="JE90" i="67"/>
  <c r="LH90" i="67"/>
  <c r="KZ90" i="67"/>
  <c r="KR90" i="67"/>
  <c r="KI90" i="67"/>
  <c r="JZ90" i="67"/>
  <c r="JN90" i="67"/>
  <c r="JF90" i="67"/>
  <c r="LG90" i="67"/>
  <c r="KY90" i="67"/>
  <c r="KQ90" i="67"/>
  <c r="KH90" i="67"/>
  <c r="JY90" i="67"/>
  <c r="LY90" i="67"/>
  <c r="MF90" i="67"/>
  <c r="LX90" i="67"/>
  <c r="NA90" i="67"/>
  <c r="MS90" i="67"/>
  <c r="MK90" i="67"/>
  <c r="MZ90" i="67"/>
  <c r="MR90" i="67"/>
  <c r="MJ90" i="67"/>
  <c r="NI90" i="67"/>
  <c r="AX90" i="67"/>
  <c r="AP90" i="67"/>
  <c r="AH90" i="67"/>
  <c r="Z90" i="67"/>
  <c r="R90" i="67"/>
  <c r="BE90" i="67"/>
  <c r="BY90" i="67"/>
  <c r="BQ90" i="67"/>
  <c r="BI90" i="67"/>
  <c r="BA90" i="67"/>
  <c r="AS90" i="67"/>
  <c r="AK90" i="67"/>
  <c r="AC90" i="67"/>
  <c r="U90" i="67"/>
  <c r="M90" i="67"/>
  <c r="CB90" i="67"/>
  <c r="BT90" i="67"/>
  <c r="BL90" i="67"/>
  <c r="CH90" i="67"/>
  <c r="CR90" i="67"/>
  <c r="CJ90" i="67"/>
  <c r="DR90" i="67"/>
  <c r="DJ90" i="67"/>
  <c r="DB90" i="67"/>
  <c r="FD90" i="67"/>
  <c r="EV90" i="67"/>
  <c r="EN90" i="67"/>
  <c r="EF90" i="67"/>
  <c r="FO90" i="67"/>
  <c r="FG90" i="67"/>
  <c r="CS90" i="67"/>
  <c r="CK90" i="67"/>
  <c r="DQ90" i="67"/>
  <c r="DI90" i="67"/>
  <c r="DA90" i="67"/>
  <c r="FC90" i="67"/>
  <c r="EU90" i="67"/>
  <c r="EM90" i="67"/>
  <c r="EE90" i="67"/>
  <c r="FP90" i="67"/>
  <c r="FH90" i="67"/>
  <c r="GK90" i="67"/>
  <c r="GC90" i="67"/>
  <c r="HA90" i="67"/>
  <c r="HU90" i="67"/>
  <c r="HM90" i="67"/>
  <c r="IB90" i="67"/>
  <c r="IQ90" i="67"/>
  <c r="GP90" i="67"/>
  <c r="GH90" i="67"/>
  <c r="FZ90" i="67"/>
  <c r="GX90" i="67"/>
  <c r="HR90" i="67"/>
  <c r="HJ90" i="67"/>
  <c r="HZ90" i="67"/>
  <c r="IO90" i="67"/>
  <c r="IC90" i="67"/>
  <c r="IW90" i="67"/>
  <c r="IR90" i="67"/>
  <c r="IK90" i="67"/>
  <c r="JQ90" i="67"/>
  <c r="JI90" i="67"/>
  <c r="JU90" i="67"/>
  <c r="LD90" i="67"/>
  <c r="KV90" i="67"/>
  <c r="KE90" i="67"/>
  <c r="JR90" i="67"/>
  <c r="JJ90" i="67"/>
  <c r="JA90" i="67"/>
  <c r="LC90" i="67"/>
  <c r="KU90" i="67"/>
  <c r="KM90" i="67"/>
  <c r="KD90" i="67"/>
  <c r="LQ90" i="67"/>
  <c r="MC90" i="67"/>
  <c r="LU90" i="67"/>
  <c r="LR90" i="67"/>
  <c r="MB90" i="67"/>
  <c r="MW90" i="67"/>
  <c r="MO90" i="67"/>
  <c r="MH90" i="67"/>
  <c r="MV90" i="67"/>
  <c r="MN90" i="67"/>
  <c r="NH90" i="67"/>
  <c r="NE90" i="67"/>
  <c r="AZ90" i="67"/>
  <c r="AR90" i="67"/>
  <c r="AJ90" i="67"/>
  <c r="AB90" i="67"/>
  <c r="T90" i="67"/>
  <c r="L90" i="67"/>
  <c r="CA90" i="67"/>
  <c r="BS90" i="67"/>
  <c r="BK90" i="67"/>
  <c r="BC90" i="67"/>
  <c r="AU90" i="67"/>
  <c r="AM90" i="67"/>
  <c r="AE90" i="67"/>
  <c r="W90" i="67"/>
  <c r="O90" i="67"/>
  <c r="CD90" i="67"/>
  <c r="BV90" i="67"/>
  <c r="BN90" i="67"/>
  <c r="BF90" i="67"/>
  <c r="CL90" i="67"/>
  <c r="DT90" i="67"/>
  <c r="DL90" i="67"/>
  <c r="DD90" i="67"/>
  <c r="DY90" i="67"/>
  <c r="EX90" i="67"/>
  <c r="EP90" i="67"/>
  <c r="EH90" i="67"/>
  <c r="FQ90" i="67"/>
  <c r="FI90" i="67"/>
  <c r="CT90" i="67"/>
  <c r="CM90" i="67"/>
  <c r="DS90" i="67"/>
  <c r="DK90" i="67"/>
  <c r="DC90" i="67"/>
  <c r="EC90" i="67"/>
  <c r="EW90" i="67"/>
  <c r="EO90" i="67"/>
  <c r="EG90" i="67"/>
  <c r="FR90" i="67"/>
  <c r="FJ90" i="67"/>
  <c r="GM90" i="67"/>
  <c r="GE90" i="67"/>
  <c r="HC90" i="67"/>
  <c r="GU90" i="67"/>
  <c r="HO90" i="67"/>
  <c r="HG90" i="67"/>
  <c r="IU90" i="67"/>
  <c r="GR90" i="67"/>
  <c r="GJ90" i="67"/>
  <c r="GB90" i="67"/>
  <c r="GZ90" i="67"/>
  <c r="HT90" i="67"/>
  <c r="HL90" i="67"/>
  <c r="ID90" i="67"/>
  <c r="IS90" i="67"/>
  <c r="IE90" i="67"/>
  <c r="IG90" i="67"/>
  <c r="IT90" i="67"/>
  <c r="IM90" i="67"/>
  <c r="JS90" i="67"/>
  <c r="JK90" i="67"/>
  <c r="JC90" i="67"/>
  <c r="LF90" i="67"/>
  <c r="KX90" i="67"/>
  <c r="KP90" i="67"/>
  <c r="KG90" i="67"/>
  <c r="JX90" i="67"/>
  <c r="JL90" i="67"/>
  <c r="JD90" i="67"/>
  <c r="LE90" i="67"/>
  <c r="KW90" i="67"/>
  <c r="KO90" i="67"/>
  <c r="KF90" i="67"/>
  <c r="JV90" i="67"/>
  <c r="MA90" i="67"/>
  <c r="LN90" i="67"/>
  <c r="MD90" i="67"/>
  <c r="LV90" i="67"/>
  <c r="MY90" i="67"/>
  <c r="MQ90" i="67"/>
  <c r="MI90" i="67"/>
  <c r="MX90" i="67"/>
  <c r="MP90" i="67"/>
  <c r="ND90" i="67"/>
  <c r="NG90" i="67"/>
  <c r="H90" i="67"/>
  <c r="J90" i="67"/>
  <c r="AV90" i="67"/>
  <c r="AN90" i="67"/>
  <c r="AF90" i="67"/>
  <c r="X90" i="67"/>
  <c r="P90" i="67"/>
  <c r="CE90" i="67"/>
  <c r="BW90" i="67"/>
  <c r="BO90" i="67"/>
  <c r="BG90" i="67"/>
  <c r="AY90" i="67"/>
  <c r="AQ90" i="67"/>
  <c r="AI90" i="67"/>
  <c r="AA90" i="67"/>
  <c r="S90" i="67"/>
  <c r="K90" i="67"/>
  <c r="BZ90" i="67"/>
  <c r="BR90" i="67"/>
  <c r="BJ90" i="67"/>
  <c r="CW90" i="67"/>
  <c r="CP90" i="67"/>
  <c r="CZ90" i="67"/>
  <c r="DP90" i="67"/>
  <c r="DH90" i="67"/>
  <c r="DW90" i="67"/>
  <c r="FB90" i="67"/>
  <c r="ET90" i="67"/>
  <c r="EL90" i="67"/>
  <c r="ED90" i="67"/>
  <c r="FM90" i="67"/>
  <c r="CX90" i="67"/>
  <c r="CQ90" i="67"/>
  <c r="CI90" i="67"/>
  <c r="DO90" i="67"/>
  <c r="DG90" i="67"/>
  <c r="DZ90" i="67"/>
  <c r="FA90" i="67"/>
  <c r="ES90" i="67"/>
  <c r="EK90" i="67"/>
  <c r="FF90" i="67"/>
  <c r="FN90" i="67"/>
  <c r="GQ90" i="67"/>
  <c r="GI90" i="67"/>
  <c r="GA90" i="67"/>
  <c r="GY90" i="67"/>
  <c r="HS90" i="67"/>
  <c r="HK90" i="67"/>
  <c r="HX90" i="67"/>
  <c r="IJ90" i="67"/>
  <c r="GN90" i="67"/>
  <c r="GF90" i="67"/>
  <c r="GT90" i="67"/>
  <c r="GV90" i="67"/>
  <c r="HP90" i="67"/>
  <c r="HH90" i="67"/>
  <c r="IX90" i="67"/>
  <c r="IL90" i="67"/>
  <c r="IA90" i="67"/>
  <c r="IP90" i="67"/>
  <c r="II90" i="67"/>
  <c r="JO90" i="67"/>
  <c r="JG90" i="67"/>
  <c r="LJ90" i="67"/>
  <c r="LB90" i="67"/>
  <c r="KT90" i="67"/>
  <c r="KL90" i="67"/>
  <c r="KB90" i="67"/>
  <c r="JP90" i="67"/>
  <c r="JH90" i="67"/>
  <c r="LI90" i="67"/>
  <c r="LA90" i="67"/>
  <c r="KS90" i="67"/>
  <c r="KK90" i="67"/>
  <c r="KA90" i="67"/>
  <c r="LO90" i="67"/>
  <c r="ME90" i="67"/>
  <c r="LW90" i="67"/>
  <c r="LP90" i="67"/>
  <c r="LT90" i="67"/>
  <c r="LZ90" i="67"/>
  <c r="MU90" i="67"/>
  <c r="MM90" i="67"/>
  <c r="NB90" i="67"/>
  <c r="MT90" i="67"/>
  <c r="ML90" i="67"/>
  <c r="NF90" i="67"/>
  <c r="G77" i="67"/>
  <c r="IF77" i="67"/>
  <c r="CG77" i="67"/>
  <c r="BD77" i="67"/>
  <c r="HE77" i="67"/>
  <c r="DV77" i="67"/>
  <c r="JT77" i="67"/>
  <c r="HV77" i="67"/>
  <c r="CY77" i="67"/>
  <c r="G54" i="67"/>
  <c r="LM54" i="67"/>
  <c r="LS54" i="67"/>
  <c r="EB54" i="67"/>
  <c r="IF54" i="67"/>
  <c r="CY54" i="67"/>
  <c r="IY54" i="67"/>
  <c r="GS41" i="67"/>
  <c r="CG41" i="67"/>
  <c r="FE41" i="67"/>
  <c r="NC41" i="67"/>
  <c r="HV41" i="67"/>
  <c r="BD41" i="67"/>
  <c r="MG41" i="67"/>
  <c r="JT41" i="67"/>
  <c r="HE41" i="67"/>
  <c r="FW41" i="67"/>
  <c r="DV41" i="67"/>
  <c r="IY41" i="67"/>
  <c r="CY151" i="67"/>
  <c r="FE151" i="67"/>
  <c r="HE151" i="67"/>
  <c r="DV151" i="67"/>
  <c r="IY151" i="67"/>
  <c r="MG143" i="67"/>
  <c r="HV143" i="67"/>
  <c r="HE143" i="67"/>
  <c r="JT143" i="67"/>
  <c r="NC143" i="67"/>
  <c r="LS143" i="67"/>
  <c r="GS143" i="67"/>
  <c r="BD143" i="67"/>
  <c r="IY135" i="67"/>
  <c r="DV135" i="67"/>
  <c r="HE135" i="67"/>
  <c r="FW135" i="67"/>
  <c r="CY135" i="67"/>
  <c r="IF135" i="67"/>
  <c r="NC135" i="67"/>
  <c r="LM135" i="67"/>
  <c r="GS135" i="67"/>
  <c r="NC122" i="67"/>
  <c r="LM122" i="67"/>
  <c r="GS122" i="67"/>
  <c r="FE122" i="67"/>
  <c r="CY122" i="67"/>
  <c r="G122" i="67"/>
  <c r="MG122" i="67"/>
  <c r="FW122" i="67"/>
  <c r="IY122" i="67"/>
  <c r="HV122" i="67"/>
  <c r="MG87" i="67"/>
  <c r="FW87" i="67"/>
  <c r="NC87" i="67"/>
  <c r="GS87" i="67"/>
  <c r="LM87" i="67"/>
  <c r="IF87" i="67"/>
  <c r="FE87" i="67"/>
  <c r="CY87" i="67"/>
  <c r="DV74" i="67"/>
  <c r="EB74" i="67"/>
  <c r="JT74" i="67"/>
  <c r="LM74" i="67"/>
  <c r="MG61" i="67"/>
  <c r="FW61" i="67"/>
  <c r="LM61" i="67"/>
  <c r="IF61" i="67"/>
  <c r="FE61" i="67"/>
  <c r="CY61" i="67"/>
  <c r="NC61" i="67"/>
  <c r="GS61" i="67"/>
  <c r="NC52" i="67"/>
  <c r="HV52" i="67"/>
  <c r="BD52" i="67"/>
  <c r="GS52" i="67"/>
  <c r="CG52" i="67"/>
  <c r="FE52" i="67"/>
  <c r="IF52" i="67"/>
  <c r="CY52" i="67"/>
  <c r="DV34" i="67"/>
  <c r="IY34" i="67"/>
  <c r="CY34" i="67"/>
  <c r="IF34" i="67"/>
  <c r="NC34" i="67"/>
  <c r="LS34" i="67"/>
  <c r="DV150" i="67"/>
  <c r="EB150" i="67"/>
  <c r="JT150" i="67"/>
  <c r="LS150" i="67"/>
  <c r="IY142" i="67"/>
  <c r="FW142" i="67"/>
  <c r="DV142" i="67"/>
  <c r="LS142" i="67"/>
  <c r="IF142" i="67"/>
  <c r="GS142" i="67"/>
  <c r="LS121" i="67"/>
  <c r="IF121" i="67"/>
  <c r="DV121" i="67"/>
  <c r="IY121" i="67"/>
  <c r="HV121" i="67"/>
  <c r="FW121" i="67"/>
  <c r="MG86" i="67"/>
  <c r="IY86" i="67"/>
  <c r="FE86" i="67"/>
  <c r="CG86" i="67"/>
  <c r="BD86" i="67"/>
  <c r="NC86" i="67"/>
  <c r="LS86" i="67"/>
  <c r="GS86" i="67"/>
  <c r="DV86" i="67"/>
  <c r="CY86" i="67"/>
  <c r="MG60" i="67"/>
  <c r="BD60" i="67"/>
  <c r="IY60" i="67"/>
  <c r="HV60" i="67"/>
  <c r="HE60" i="67"/>
  <c r="CG60" i="67"/>
  <c r="NC60" i="67"/>
  <c r="LS60" i="67"/>
  <c r="IF60" i="67"/>
  <c r="EB60" i="67"/>
  <c r="LM60" i="67"/>
  <c r="GS60" i="67"/>
  <c r="DV60" i="67"/>
  <c r="LS51" i="67"/>
  <c r="EB51" i="67"/>
  <c r="LM51" i="67"/>
  <c r="IY51" i="67"/>
  <c r="MG51" i="67"/>
  <c r="JT51" i="67"/>
  <c r="HE51" i="67"/>
  <c r="FW51" i="67"/>
  <c r="DV51" i="67"/>
  <c r="NC38" i="67"/>
  <c r="HV38" i="67"/>
  <c r="BD38" i="67"/>
  <c r="GS38" i="67"/>
  <c r="CG38" i="67"/>
  <c r="FE38" i="67"/>
  <c r="IF38" i="67"/>
  <c r="CY38" i="67"/>
  <c r="G134" i="67"/>
  <c r="G65" i="67"/>
  <c r="CY65" i="67"/>
  <c r="G70" i="67"/>
  <c r="G116" i="67"/>
  <c r="FE116" i="67"/>
  <c r="G146" i="67"/>
  <c r="IY146" i="67"/>
  <c r="DV146" i="67"/>
  <c r="HV146" i="67"/>
  <c r="JT146" i="67"/>
  <c r="FW146" i="67"/>
  <c r="EB146" i="67"/>
  <c r="IF146" i="67"/>
  <c r="GS146" i="67"/>
  <c r="DV140" i="67"/>
  <c r="MG146" i="67"/>
  <c r="HE146" i="67"/>
  <c r="CY146" i="67"/>
  <c r="NC146" i="67"/>
  <c r="LS146" i="67"/>
  <c r="BD146" i="67"/>
  <c r="LM146" i="67"/>
  <c r="CG146" i="67"/>
  <c r="FE146" i="67"/>
  <c r="JT140" i="67"/>
  <c r="HE140" i="67"/>
  <c r="G140" i="67"/>
  <c r="MG140" i="67"/>
  <c r="HV140" i="67"/>
  <c r="FW140" i="67"/>
  <c r="CY140" i="67"/>
  <c r="NC140" i="67"/>
  <c r="LS140" i="67"/>
  <c r="LM140" i="67"/>
  <c r="EB140" i="67"/>
  <c r="IF140" i="67"/>
  <c r="CG140" i="67"/>
  <c r="FE140" i="67"/>
  <c r="BD140" i="67"/>
  <c r="IY140" i="67"/>
  <c r="GS140" i="67"/>
  <c r="MG134" i="67"/>
  <c r="IY134" i="67"/>
  <c r="CY134" i="67"/>
  <c r="JT134" i="67"/>
  <c r="NC134" i="67"/>
  <c r="LM134" i="67"/>
  <c r="IF134" i="67"/>
  <c r="EB134" i="67"/>
  <c r="BD134" i="67"/>
  <c r="GS134" i="67"/>
  <c r="CG134" i="67"/>
  <c r="FE134" i="67"/>
  <c r="FW134" i="67"/>
  <c r="HV134" i="67"/>
  <c r="HE134" i="67"/>
  <c r="DV134" i="67"/>
  <c r="LS134" i="67"/>
  <c r="NC78" i="67"/>
  <c r="G78" i="67"/>
  <c r="IF116" i="67"/>
  <c r="CY116" i="67"/>
  <c r="NC116" i="67"/>
  <c r="LS116" i="67"/>
  <c r="DV116" i="67"/>
  <c r="IY116" i="67"/>
  <c r="HE116" i="67"/>
  <c r="HV116" i="67"/>
  <c r="CG116" i="67"/>
  <c r="BD116" i="67"/>
  <c r="LM116" i="67"/>
  <c r="GS116" i="67"/>
  <c r="EB116" i="67"/>
  <c r="MG116" i="67"/>
  <c r="JT116" i="67"/>
  <c r="FW116" i="67"/>
  <c r="AY108" i="67"/>
  <c r="AQ108" i="67"/>
  <c r="AI108" i="67"/>
  <c r="AA108" i="67"/>
  <c r="S108" i="67"/>
  <c r="K108" i="67"/>
  <c r="BZ108" i="67"/>
  <c r="BR108" i="67"/>
  <c r="BJ108" i="67"/>
  <c r="AZ108" i="67"/>
  <c r="AR108" i="67"/>
  <c r="AJ108" i="67"/>
  <c r="AB108" i="67"/>
  <c r="T108" i="67"/>
  <c r="L108" i="67"/>
  <c r="CA108" i="67"/>
  <c r="BS108" i="67"/>
  <c r="BK108" i="67"/>
  <c r="CS108" i="67"/>
  <c r="CK108" i="67"/>
  <c r="DN108" i="67"/>
  <c r="DF108" i="67"/>
  <c r="DY108" i="67"/>
  <c r="FC108" i="67"/>
  <c r="EU108" i="67"/>
  <c r="EM108" i="67"/>
  <c r="EE108" i="67"/>
  <c r="FS108" i="67"/>
  <c r="FK108" i="67"/>
  <c r="CW108" i="67"/>
  <c r="CP108" i="67"/>
  <c r="CZ108" i="67"/>
  <c r="DO108" i="67"/>
  <c r="DG108" i="67"/>
  <c r="DX108" i="67"/>
  <c r="FB108" i="67"/>
  <c r="ET108" i="67"/>
  <c r="EL108" i="67"/>
  <c r="ED108" i="67"/>
  <c r="FN108" i="67"/>
  <c r="FX108" i="67"/>
  <c r="GK108" i="67"/>
  <c r="GC108" i="67"/>
  <c r="HB108" i="67"/>
  <c r="HR108" i="67"/>
  <c r="HJ108" i="67"/>
  <c r="HW108" i="67"/>
  <c r="HX108" i="67"/>
  <c r="IM108" i="67"/>
  <c r="GR108" i="67"/>
  <c r="GJ108" i="67"/>
  <c r="GB108" i="67"/>
  <c r="HC108" i="67"/>
  <c r="GU108" i="67"/>
  <c r="HO108" i="67"/>
  <c r="HG108" i="67"/>
  <c r="HZ108" i="67"/>
  <c r="IR108" i="67"/>
  <c r="HY108" i="67"/>
  <c r="IU108" i="67"/>
  <c r="IL108" i="67"/>
  <c r="JQ108" i="67"/>
  <c r="JI108" i="67"/>
  <c r="LJ108" i="67"/>
  <c r="LB108" i="67"/>
  <c r="KT108" i="67"/>
  <c r="KL108" i="67"/>
  <c r="KB108" i="67"/>
  <c r="JN108" i="67"/>
  <c r="JF108" i="67"/>
  <c r="LE108" i="67"/>
  <c r="KW108" i="67"/>
  <c r="KO108" i="67"/>
  <c r="KF108" i="67"/>
  <c r="JV108" i="67"/>
  <c r="LQ108" i="67"/>
  <c r="ME108" i="67"/>
  <c r="LW108" i="67"/>
  <c r="MB108" i="67"/>
  <c r="MY108" i="67"/>
  <c r="MQ108" i="67"/>
  <c r="MI108" i="67"/>
  <c r="NB108" i="67"/>
  <c r="BC108" i="67"/>
  <c r="AU108" i="67"/>
  <c r="AM108" i="67"/>
  <c r="AE108" i="67"/>
  <c r="W108" i="67"/>
  <c r="O108" i="67"/>
  <c r="CD108" i="67"/>
  <c r="BV108" i="67"/>
  <c r="BN108" i="67"/>
  <c r="BF108" i="67"/>
  <c r="I108" i="67"/>
  <c r="AV108" i="67"/>
  <c r="AN108" i="67"/>
  <c r="AF108" i="67"/>
  <c r="X108" i="67"/>
  <c r="P108" i="67"/>
  <c r="CE108" i="67"/>
  <c r="BW108" i="67"/>
  <c r="BO108" i="67"/>
  <c r="BG108" i="67"/>
  <c r="CV108" i="67"/>
  <c r="CO108" i="67"/>
  <c r="DR108" i="67"/>
  <c r="DJ108" i="67"/>
  <c r="DB108" i="67"/>
  <c r="EY108" i="67"/>
  <c r="EQ108" i="67"/>
  <c r="EI108" i="67"/>
  <c r="FO108" i="67"/>
  <c r="FG108" i="67"/>
  <c r="CL108" i="67"/>
  <c r="DS108" i="67"/>
  <c r="DK108" i="67"/>
  <c r="DC108" i="67"/>
  <c r="DW108" i="67"/>
  <c r="EX108" i="67"/>
  <c r="EP108" i="67"/>
  <c r="EH108" i="67"/>
  <c r="FR108" i="67"/>
  <c r="FJ108" i="67"/>
  <c r="GO108" i="67"/>
  <c r="GG108" i="67"/>
  <c r="FY108" i="67"/>
  <c r="GX108" i="67"/>
  <c r="HF108" i="67"/>
  <c r="HN108" i="67"/>
  <c r="IT108" i="67"/>
  <c r="GN108" i="67"/>
  <c r="GF108" i="67"/>
  <c r="GY108" i="67"/>
  <c r="HS108" i="67"/>
  <c r="HK108" i="67"/>
  <c r="IW108" i="67"/>
  <c r="IK108" i="67"/>
  <c r="IC108" i="67"/>
  <c r="IQ108" i="67"/>
  <c r="IH108" i="67"/>
  <c r="JM108" i="67"/>
  <c r="JE108" i="67"/>
  <c r="LF108" i="67"/>
  <c r="KX108" i="67"/>
  <c r="KP108" i="67"/>
  <c r="KG108" i="67"/>
  <c r="JX108" i="67"/>
  <c r="JR108" i="67"/>
  <c r="JJ108" i="67"/>
  <c r="JA108" i="67"/>
  <c r="LI108" i="67"/>
  <c r="LA108" i="67"/>
  <c r="KS108" i="67"/>
  <c r="KK108" i="67"/>
  <c r="KA108" i="67"/>
  <c r="MA108" i="67"/>
  <c r="LP108" i="67"/>
  <c r="MF108" i="67"/>
  <c r="LX108" i="67"/>
  <c r="MH108" i="67"/>
  <c r="MU108" i="67"/>
  <c r="MM108" i="67"/>
  <c r="MX108" i="67"/>
  <c r="MP108" i="67"/>
  <c r="NI108" i="67"/>
  <c r="NH108" i="67"/>
  <c r="MT108" i="67"/>
  <c r="ML108" i="67"/>
  <c r="NE108" i="67"/>
  <c r="J108" i="67"/>
  <c r="BA108" i="67"/>
  <c r="AS108" i="67"/>
  <c r="AK108" i="67"/>
  <c r="AC108" i="67"/>
  <c r="U108" i="67"/>
  <c r="M108" i="67"/>
  <c r="CF108" i="67"/>
  <c r="CB108" i="67"/>
  <c r="BT108" i="67"/>
  <c r="BL108" i="67"/>
  <c r="AX108" i="67"/>
  <c r="AP108" i="67"/>
  <c r="AH108" i="67"/>
  <c r="Z108" i="67"/>
  <c r="R108" i="67"/>
  <c r="BE108" i="67"/>
  <c r="BY108" i="67"/>
  <c r="BQ108" i="67"/>
  <c r="BI108" i="67"/>
  <c r="CX108" i="67"/>
  <c r="CQ108" i="67"/>
  <c r="CI108" i="67"/>
  <c r="DT108" i="67"/>
  <c r="DL108" i="67"/>
  <c r="DD108" i="67"/>
  <c r="EC108" i="67"/>
  <c r="FA108" i="67"/>
  <c r="ES108" i="67"/>
  <c r="EK108" i="67"/>
  <c r="FF108" i="67"/>
  <c r="FQ108" i="67"/>
  <c r="FI108" i="67"/>
  <c r="CH108" i="67"/>
  <c r="CU108" i="67"/>
  <c r="CN108" i="67"/>
  <c r="DU108" i="67"/>
  <c r="DM108" i="67"/>
  <c r="DE108" i="67"/>
  <c r="EZ108" i="67"/>
  <c r="ER108" i="67"/>
  <c r="EJ108" i="67"/>
  <c r="FL108" i="67"/>
  <c r="GQ108" i="67"/>
  <c r="GI108" i="67"/>
  <c r="GA108" i="67"/>
  <c r="GZ108" i="67"/>
  <c r="HP108" i="67"/>
  <c r="HH108" i="67"/>
  <c r="IB108" i="67"/>
  <c r="IP108" i="67"/>
  <c r="GP108" i="67"/>
  <c r="GH108" i="67"/>
  <c r="FZ108" i="67"/>
  <c r="HA108" i="67"/>
  <c r="HU108" i="67"/>
  <c r="HM108" i="67"/>
  <c r="ID108" i="67"/>
  <c r="IV108" i="67"/>
  <c r="IE108" i="67"/>
  <c r="IX108" i="67"/>
  <c r="IS108" i="67"/>
  <c r="IJ108" i="67"/>
  <c r="JO108" i="67"/>
  <c r="JG108" i="67"/>
  <c r="LH108" i="67"/>
  <c r="KZ108" i="67"/>
  <c r="KR108" i="67"/>
  <c r="KI108" i="67"/>
  <c r="JZ108" i="67"/>
  <c r="JL108" i="67"/>
  <c r="JD108" i="67"/>
  <c r="LC108" i="67"/>
  <c r="KU108" i="67"/>
  <c r="KM108" i="67"/>
  <c r="KD108" i="67"/>
  <c r="LO108" i="67"/>
  <c r="MC108" i="67"/>
  <c r="LU108" i="67"/>
  <c r="LR108" i="67"/>
  <c r="LZ108" i="67"/>
  <c r="MW108" i="67"/>
  <c r="MO108" i="67"/>
  <c r="MZ108" i="67"/>
  <c r="MR108" i="67"/>
  <c r="MJ108" i="67"/>
  <c r="AW108" i="67"/>
  <c r="AO108" i="67"/>
  <c r="AG108" i="67"/>
  <c r="Y108" i="67"/>
  <c r="Q108" i="67"/>
  <c r="BX108" i="67"/>
  <c r="BP108" i="67"/>
  <c r="BH108" i="67"/>
  <c r="BB108" i="67"/>
  <c r="AT108" i="67"/>
  <c r="AL108" i="67"/>
  <c r="AD108" i="67"/>
  <c r="V108" i="67"/>
  <c r="N108" i="67"/>
  <c r="CC108" i="67"/>
  <c r="BU108" i="67"/>
  <c r="BM108" i="67"/>
  <c r="CT108" i="67"/>
  <c r="CM108" i="67"/>
  <c r="DP108" i="67"/>
  <c r="DH108" i="67"/>
  <c r="EA108" i="67"/>
  <c r="EW108" i="67"/>
  <c r="EO108" i="67"/>
  <c r="EG108" i="67"/>
  <c r="FM108" i="67"/>
  <c r="CR108" i="67"/>
  <c r="CJ108" i="67"/>
  <c r="DQ108" i="67"/>
  <c r="DI108" i="67"/>
  <c r="DA108" i="67"/>
  <c r="DZ108" i="67"/>
  <c r="FD108" i="67"/>
  <c r="EV108" i="67"/>
  <c r="EN108" i="67"/>
  <c r="EF108" i="67"/>
  <c r="FP108" i="67"/>
  <c r="FH108" i="67"/>
  <c r="GM108" i="67"/>
  <c r="GE108" i="67"/>
  <c r="GT108" i="67"/>
  <c r="GV108" i="67"/>
  <c r="HT108" i="67"/>
  <c r="HL108" i="67"/>
  <c r="II108" i="67"/>
  <c r="GL108" i="67"/>
  <c r="GD108" i="67"/>
  <c r="GW108" i="67"/>
  <c r="HQ108" i="67"/>
  <c r="HI108" i="67"/>
  <c r="IG108" i="67"/>
  <c r="IN108" i="67"/>
  <c r="IA108" i="67"/>
  <c r="IO108" i="67"/>
  <c r="JS108" i="67"/>
  <c r="JK108" i="67"/>
  <c r="JC108" i="67"/>
  <c r="LD108" i="67"/>
  <c r="KV108" i="67"/>
  <c r="KE108" i="67"/>
  <c r="IZ108" i="67"/>
  <c r="JP108" i="67"/>
  <c r="JH108" i="67"/>
  <c r="JU108" i="67"/>
  <c r="LG108" i="67"/>
  <c r="KY108" i="67"/>
  <c r="KQ108" i="67"/>
  <c r="KH108" i="67"/>
  <c r="JY108" i="67"/>
  <c r="LN108" i="67"/>
  <c r="LT108" i="67"/>
  <c r="LY108" i="67"/>
  <c r="MD108" i="67"/>
  <c r="LV108" i="67"/>
  <c r="MS108" i="67"/>
  <c r="MV108" i="67"/>
  <c r="NG108" i="67"/>
  <c r="ND108" i="67"/>
  <c r="NF108" i="67"/>
  <c r="NA108" i="67"/>
  <c r="MK108" i="67"/>
  <c r="MN108" i="67"/>
  <c r="H108" i="67"/>
  <c r="J107" i="67"/>
  <c r="AZ107" i="67"/>
  <c r="AV107" i="67"/>
  <c r="AR107" i="67"/>
  <c r="AN107" i="67"/>
  <c r="AJ107" i="67"/>
  <c r="AF107" i="67"/>
  <c r="AB107" i="67"/>
  <c r="X107" i="67"/>
  <c r="T107" i="67"/>
  <c r="P107" i="67"/>
  <c r="L107" i="67"/>
  <c r="CE107" i="67"/>
  <c r="CA107" i="67"/>
  <c r="BW107" i="67"/>
  <c r="BS107" i="67"/>
  <c r="BO107" i="67"/>
  <c r="BK107" i="67"/>
  <c r="BG107" i="67"/>
  <c r="BC107" i="67"/>
  <c r="AY107" i="67"/>
  <c r="AU107" i="67"/>
  <c r="AQ107" i="67"/>
  <c r="AM107" i="67"/>
  <c r="AI107" i="67"/>
  <c r="AE107" i="67"/>
  <c r="AA107" i="67"/>
  <c r="W107" i="67"/>
  <c r="S107" i="67"/>
  <c r="O107" i="67"/>
  <c r="K107" i="67"/>
  <c r="CD107" i="67"/>
  <c r="BZ107" i="67"/>
  <c r="BV107" i="67"/>
  <c r="BR107" i="67"/>
  <c r="BN107" i="67"/>
  <c r="BJ107" i="67"/>
  <c r="BF107" i="67"/>
  <c r="CW107" i="67"/>
  <c r="CP107" i="67"/>
  <c r="CL107" i="67"/>
  <c r="CZ107" i="67"/>
  <c r="DT107" i="67"/>
  <c r="DP107" i="67"/>
  <c r="DL107" i="67"/>
  <c r="DH107" i="67"/>
  <c r="DD107" i="67"/>
  <c r="DW107" i="67"/>
  <c r="DY107" i="67"/>
  <c r="FB107" i="67"/>
  <c r="EX107" i="67"/>
  <c r="ET107" i="67"/>
  <c r="EP107" i="67"/>
  <c r="EL107" i="67"/>
  <c r="EH107" i="67"/>
  <c r="ED107" i="67"/>
  <c r="FQ107" i="67"/>
  <c r="FM107" i="67"/>
  <c r="FI107" i="67"/>
  <c r="CX107" i="67"/>
  <c r="CT107" i="67"/>
  <c r="CQ107" i="67"/>
  <c r="CM107" i="67"/>
  <c r="CI107" i="67"/>
  <c r="DS107" i="67"/>
  <c r="DO107" i="67"/>
  <c r="DK107" i="67"/>
  <c r="DG107" i="67"/>
  <c r="DC107" i="67"/>
  <c r="DZ107" i="67"/>
  <c r="EC107" i="67"/>
  <c r="FA107" i="67"/>
  <c r="EW107" i="67"/>
  <c r="ES107" i="67"/>
  <c r="EO107" i="67"/>
  <c r="EK107" i="67"/>
  <c r="EG107" i="67"/>
  <c r="FF107" i="67"/>
  <c r="FR107" i="67"/>
  <c r="FN107" i="67"/>
  <c r="FJ107" i="67"/>
  <c r="GQ107" i="67"/>
  <c r="GM107" i="67"/>
  <c r="GI107" i="67"/>
  <c r="GE107" i="67"/>
  <c r="GA107" i="67"/>
  <c r="HC107" i="67"/>
  <c r="GY107" i="67"/>
  <c r="GU107" i="67"/>
  <c r="HS107" i="67"/>
  <c r="HO107" i="67"/>
  <c r="HK107" i="67"/>
  <c r="HG107" i="67"/>
  <c r="HX107" i="67"/>
  <c r="IO107" i="67"/>
  <c r="IH107" i="67"/>
  <c r="GR107" i="67"/>
  <c r="GN107" i="67"/>
  <c r="GJ107" i="67"/>
  <c r="GF107" i="67"/>
  <c r="GB107" i="67"/>
  <c r="GT107" i="67"/>
  <c r="GZ107" i="67"/>
  <c r="GV107" i="67"/>
  <c r="HT107" i="67"/>
  <c r="HP107" i="67"/>
  <c r="HL107" i="67"/>
  <c r="HH107" i="67"/>
  <c r="ID107" i="67"/>
  <c r="IQ107" i="67"/>
  <c r="IE107" i="67"/>
  <c r="IA107" i="67"/>
  <c r="IG107" i="67"/>
  <c r="IT107" i="67"/>
  <c r="IP107" i="67"/>
  <c r="IM107" i="67"/>
  <c r="II107" i="67"/>
  <c r="JS107" i="67"/>
  <c r="JO107" i="67"/>
  <c r="JK107" i="67"/>
  <c r="JG107" i="67"/>
  <c r="JC107" i="67"/>
  <c r="JR107" i="67"/>
  <c r="JN107" i="67"/>
  <c r="JJ107" i="67"/>
  <c r="JF107" i="67"/>
  <c r="JA107" i="67"/>
  <c r="LG107" i="67"/>
  <c r="LC107" i="67"/>
  <c r="KY107" i="67"/>
  <c r="KU107" i="67"/>
  <c r="KQ107" i="67"/>
  <c r="KM107" i="67"/>
  <c r="KH107" i="67"/>
  <c r="KD107" i="67"/>
  <c r="JY107" i="67"/>
  <c r="LJ107" i="67"/>
  <c r="LF107" i="67"/>
  <c r="LB107" i="67"/>
  <c r="KX107" i="67"/>
  <c r="KT107" i="67"/>
  <c r="KP107" i="67"/>
  <c r="KL107" i="67"/>
  <c r="KG107" i="67"/>
  <c r="KB107" i="67"/>
  <c r="JX107" i="67"/>
  <c r="LO107" i="67"/>
  <c r="LN107" i="67"/>
  <c r="LT107" i="67"/>
  <c r="MD107" i="67"/>
  <c r="LZ107" i="67"/>
  <c r="LV107" i="67"/>
  <c r="MY107" i="67"/>
  <c r="MU107" i="67"/>
  <c r="MQ107" i="67"/>
  <c r="MM107" i="67"/>
  <c r="MI107" i="67"/>
  <c r="NB107" i="67"/>
  <c r="MX107" i="67"/>
  <c r="ME107" i="67"/>
  <c r="MA107" i="67"/>
  <c r="LW107" i="67"/>
  <c r="LP107" i="67"/>
  <c r="MT107" i="67"/>
  <c r="MP107" i="67"/>
  <c r="ML107" i="67"/>
  <c r="ND107" i="67"/>
  <c r="NF107" i="67"/>
  <c r="NG107" i="67"/>
  <c r="BB107" i="67"/>
  <c r="AX107" i="67"/>
  <c r="AT107" i="67"/>
  <c r="AP107" i="67"/>
  <c r="AL107" i="67"/>
  <c r="AH107" i="67"/>
  <c r="AD107" i="67"/>
  <c r="Z107" i="67"/>
  <c r="V107" i="67"/>
  <c r="R107" i="67"/>
  <c r="N107" i="67"/>
  <c r="BE107" i="67"/>
  <c r="CC107" i="67"/>
  <c r="BY107" i="67"/>
  <c r="BU107" i="67"/>
  <c r="BQ107" i="67"/>
  <c r="BM107" i="67"/>
  <c r="BI107" i="67"/>
  <c r="I107" i="67"/>
  <c r="BA107" i="67"/>
  <c r="AW107" i="67"/>
  <c r="AS107" i="67"/>
  <c r="AO107" i="67"/>
  <c r="AK107" i="67"/>
  <c r="AG107" i="67"/>
  <c r="AC107" i="67"/>
  <c r="Y107" i="67"/>
  <c r="U107" i="67"/>
  <c r="Q107" i="67"/>
  <c r="M107" i="67"/>
  <c r="CF107" i="67"/>
  <c r="CB107" i="67"/>
  <c r="BX107" i="67"/>
  <c r="BT107" i="67"/>
  <c r="BP107" i="67"/>
  <c r="BL107" i="67"/>
  <c r="BH107" i="67"/>
  <c r="CH107" i="67"/>
  <c r="CU107" i="67"/>
  <c r="CR107" i="67"/>
  <c r="CN107" i="67"/>
  <c r="CJ107" i="67"/>
  <c r="DR107" i="67"/>
  <c r="DN107" i="67"/>
  <c r="DJ107" i="67"/>
  <c r="DF107" i="67"/>
  <c r="DB107" i="67"/>
  <c r="EA107" i="67"/>
  <c r="FD107" i="67"/>
  <c r="EZ107" i="67"/>
  <c r="EV107" i="67"/>
  <c r="ER107" i="67"/>
  <c r="EN107" i="67"/>
  <c r="EJ107" i="67"/>
  <c r="EF107" i="67"/>
  <c r="FS107" i="67"/>
  <c r="FO107" i="67"/>
  <c r="FK107" i="67"/>
  <c r="FG107" i="67"/>
  <c r="CV107" i="67"/>
  <c r="CS107" i="67"/>
  <c r="CO107" i="67"/>
  <c r="CK107" i="67"/>
  <c r="DU107" i="67"/>
  <c r="DQ107" i="67"/>
  <c r="DM107" i="67"/>
  <c r="DI107" i="67"/>
  <c r="DE107" i="67"/>
  <c r="DA107" i="67"/>
  <c r="DX107" i="67"/>
  <c r="FC107" i="67"/>
  <c r="EY107" i="67"/>
  <c r="EU107" i="67"/>
  <c r="EQ107" i="67"/>
  <c r="EM107" i="67"/>
  <c r="EI107" i="67"/>
  <c r="EE107" i="67"/>
  <c r="FP107" i="67"/>
  <c r="FL107" i="67"/>
  <c r="FH107" i="67"/>
  <c r="GO107" i="67"/>
  <c r="GK107" i="67"/>
  <c r="GG107" i="67"/>
  <c r="GC107" i="67"/>
  <c r="FY107" i="67"/>
  <c r="HA107" i="67"/>
  <c r="GW107" i="67"/>
  <c r="HU107" i="67"/>
  <c r="HQ107" i="67"/>
  <c r="HM107" i="67"/>
  <c r="HI107" i="67"/>
  <c r="IB107" i="67"/>
  <c r="IX107" i="67"/>
  <c r="IS107" i="67"/>
  <c r="IL107" i="67"/>
  <c r="FX107" i="67"/>
  <c r="GP107" i="67"/>
  <c r="GL107" i="67"/>
  <c r="GH107" i="67"/>
  <c r="GD107" i="67"/>
  <c r="FZ107" i="67"/>
  <c r="HB107" i="67"/>
  <c r="GX107" i="67"/>
  <c r="HF107" i="67"/>
  <c r="HR107" i="67"/>
  <c r="HN107" i="67"/>
  <c r="HJ107" i="67"/>
  <c r="HW107" i="67"/>
  <c r="HZ107" i="67"/>
  <c r="IU107" i="67"/>
  <c r="IJ107" i="67"/>
  <c r="IC107" i="67"/>
  <c r="HY107" i="67"/>
  <c r="IW107" i="67"/>
  <c r="IV107" i="67"/>
  <c r="IR107" i="67"/>
  <c r="IN107" i="67"/>
  <c r="IK107" i="67"/>
  <c r="IZ107" i="67"/>
  <c r="JQ107" i="67"/>
  <c r="JM107" i="67"/>
  <c r="JI107" i="67"/>
  <c r="JE107" i="67"/>
  <c r="JU107" i="67"/>
  <c r="JP107" i="67"/>
  <c r="JL107" i="67"/>
  <c r="JH107" i="67"/>
  <c r="JD107" i="67"/>
  <c r="LI107" i="67"/>
  <c r="LE107" i="67"/>
  <c r="LA107" i="67"/>
  <c r="KW107" i="67"/>
  <c r="KS107" i="67"/>
  <c r="KO107" i="67"/>
  <c r="KK107" i="67"/>
  <c r="KF107" i="67"/>
  <c r="KA107" i="67"/>
  <c r="JV107" i="67"/>
  <c r="LH107" i="67"/>
  <c r="LD107" i="67"/>
  <c r="KZ107" i="67"/>
  <c r="KV107" i="67"/>
  <c r="KR107" i="67"/>
  <c r="KI107" i="67"/>
  <c r="KE107" i="67"/>
  <c r="JZ107" i="67"/>
  <c r="LQ107" i="67"/>
  <c r="MC107" i="67"/>
  <c r="LY107" i="67"/>
  <c r="LU107" i="67"/>
  <c r="LR107" i="67"/>
  <c r="MF107" i="67"/>
  <c r="MB107" i="67"/>
  <c r="LX107" i="67"/>
  <c r="NA107" i="67"/>
  <c r="MW107" i="67"/>
  <c r="MS107" i="67"/>
  <c r="MO107" i="67"/>
  <c r="MK107" i="67"/>
  <c r="MH107" i="67"/>
  <c r="MZ107" i="67"/>
  <c r="MV107" i="67"/>
  <c r="MR107" i="67"/>
  <c r="MN107" i="67"/>
  <c r="MJ107" i="67"/>
  <c r="NH107" i="67"/>
  <c r="NI107" i="67"/>
  <c r="NE107" i="67"/>
  <c r="H107" i="67"/>
  <c r="LM78" i="67"/>
  <c r="EB78" i="67"/>
  <c r="BD78" i="67"/>
  <c r="CG78" i="67"/>
  <c r="FE78" i="67"/>
  <c r="IY78" i="67"/>
  <c r="DV78" i="67"/>
  <c r="LS78" i="67"/>
  <c r="IF78" i="67"/>
  <c r="GS78" i="67"/>
  <c r="MG78" i="67"/>
  <c r="JT78" i="67"/>
  <c r="HV78" i="67"/>
  <c r="FW78" i="67"/>
  <c r="CY78" i="67"/>
  <c r="HE78" i="67"/>
  <c r="CY70" i="67"/>
  <c r="BD70" i="67"/>
  <c r="IF70" i="67"/>
  <c r="GS70" i="67"/>
  <c r="CG70" i="67"/>
  <c r="FE70" i="67"/>
  <c r="MG70" i="67"/>
  <c r="IY70" i="67"/>
  <c r="NC70" i="67"/>
  <c r="JT70" i="67"/>
  <c r="HV70" i="67"/>
  <c r="HE70" i="67"/>
  <c r="FW70" i="67"/>
  <c r="DV70" i="67"/>
  <c r="LS70" i="67"/>
  <c r="LM70" i="67"/>
  <c r="EB70" i="67"/>
  <c r="MG65" i="67"/>
  <c r="IY65" i="67"/>
  <c r="HV65" i="67"/>
  <c r="HE65" i="67"/>
  <c r="LS65" i="67"/>
  <c r="GS65" i="67"/>
  <c r="IF65" i="67"/>
  <c r="CG65" i="67"/>
  <c r="FE65" i="67"/>
  <c r="EB65" i="67"/>
  <c r="JT65" i="67"/>
  <c r="FW65" i="67"/>
  <c r="DV65" i="67"/>
  <c r="NC65" i="67"/>
  <c r="LM65" i="67"/>
  <c r="BD65" i="67"/>
  <c r="JT58" i="67"/>
  <c r="FW58" i="67"/>
  <c r="MG58" i="67"/>
  <c r="BD58" i="67"/>
  <c r="NC58" i="67"/>
  <c r="LM58" i="67"/>
  <c r="GS58" i="67"/>
  <c r="FE58" i="67"/>
  <c r="CY58" i="67"/>
  <c r="G58" i="67"/>
  <c r="HV58" i="67"/>
  <c r="HE58" i="67"/>
  <c r="CG58" i="67"/>
  <c r="IY58" i="67"/>
  <c r="IF58" i="67"/>
  <c r="EB58" i="67"/>
  <c r="DV58" i="67"/>
  <c r="LS58" i="67"/>
  <c r="D24" i="4"/>
  <c r="AA21" i="68" l="1"/>
  <c r="AB22" i="68" s="1"/>
  <c r="C21" i="68"/>
  <c r="G62" i="67"/>
  <c r="HD156" i="67"/>
  <c r="NJ50" i="67"/>
  <c r="NK50" i="67" s="1"/>
  <c r="NJ34" i="67"/>
  <c r="NK34" i="67" s="1"/>
  <c r="NJ61" i="67"/>
  <c r="NK61" i="67" s="1"/>
  <c r="NJ149" i="67"/>
  <c r="NJ33" i="67"/>
  <c r="NK33" i="67" s="1"/>
  <c r="NJ151" i="67"/>
  <c r="NJ150" i="67"/>
  <c r="NJ74" i="67"/>
  <c r="NK74" i="67" s="1"/>
  <c r="NJ65" i="67"/>
  <c r="NK65" i="67" s="1"/>
  <c r="NJ70" i="67"/>
  <c r="NK70" i="67" s="1"/>
  <c r="NJ116" i="67"/>
  <c r="NK116" i="67" s="1"/>
  <c r="NJ78" i="67"/>
  <c r="NK78" i="67" s="1"/>
  <c r="NJ146" i="67"/>
  <c r="NK146" i="67" s="1"/>
  <c r="NJ86" i="67"/>
  <c r="NK86" i="67" s="1"/>
  <c r="NJ135" i="67"/>
  <c r="NK135" i="67" s="1"/>
  <c r="NJ143" i="67"/>
  <c r="NK143" i="67" s="1"/>
  <c r="NJ41" i="67"/>
  <c r="NK41" i="67" s="1"/>
  <c r="NJ68" i="67"/>
  <c r="NK68" i="67" s="1"/>
  <c r="NJ80" i="67"/>
  <c r="NK80" i="67" s="1"/>
  <c r="NJ132" i="67"/>
  <c r="NK132" i="67" s="1"/>
  <c r="NJ148" i="67"/>
  <c r="NK148" i="67" s="1"/>
  <c r="NJ67" i="67"/>
  <c r="NK67" i="67" s="1"/>
  <c r="NJ131" i="67"/>
  <c r="NK131" i="67" s="1"/>
  <c r="NJ133" i="67"/>
  <c r="NK133" i="67" s="1"/>
  <c r="NJ141" i="67"/>
  <c r="NK141" i="67" s="1"/>
  <c r="NJ35" i="67"/>
  <c r="NK35" i="67" s="1"/>
  <c r="NJ76" i="67"/>
  <c r="NK76" i="67" s="1"/>
  <c r="NJ115" i="67"/>
  <c r="NK115" i="67" s="1"/>
  <c r="NJ144" i="67"/>
  <c r="NJ51" i="67"/>
  <c r="NK51" i="67" s="1"/>
  <c r="NJ121" i="67"/>
  <c r="NK121" i="67" s="1"/>
  <c r="NJ142" i="67"/>
  <c r="NK142" i="67" s="1"/>
  <c r="NJ120" i="67"/>
  <c r="NK120" i="67" s="1"/>
  <c r="NJ139" i="67"/>
  <c r="NK139" i="67" s="1"/>
  <c r="NJ36" i="67"/>
  <c r="NK36" i="67" s="1"/>
  <c r="NJ59" i="67"/>
  <c r="NK59" i="67" s="1"/>
  <c r="NJ69" i="67"/>
  <c r="NK69" i="67" s="1"/>
  <c r="NJ85" i="67"/>
  <c r="NK85" i="67" s="1"/>
  <c r="NJ123" i="67"/>
  <c r="NJ101" i="67"/>
  <c r="NK101" i="67" s="1"/>
  <c r="NJ53" i="67"/>
  <c r="NJ58" i="67"/>
  <c r="NJ134" i="67"/>
  <c r="NK134" i="67" s="1"/>
  <c r="NJ140" i="67"/>
  <c r="NK140" i="67" s="1"/>
  <c r="NJ38" i="67"/>
  <c r="NK38" i="67" s="1"/>
  <c r="NJ60" i="67"/>
  <c r="NK60" i="67" s="1"/>
  <c r="NJ52" i="67"/>
  <c r="NK52" i="67" s="1"/>
  <c r="NJ87" i="67"/>
  <c r="NK87" i="67" s="1"/>
  <c r="NJ122" i="67"/>
  <c r="NK122" i="67" s="1"/>
  <c r="NJ129" i="67"/>
  <c r="NK129" i="67" s="1"/>
  <c r="NJ145" i="67"/>
  <c r="NK145" i="67" s="1"/>
  <c r="NJ119" i="67"/>
  <c r="NK119" i="67" s="1"/>
  <c r="NJ46" i="67"/>
  <c r="NK46" i="67" s="1"/>
  <c r="NJ48" i="67"/>
  <c r="NK48" i="67" s="1"/>
  <c r="NJ55" i="67"/>
  <c r="NK55" i="67" s="1"/>
  <c r="NJ125" i="67"/>
  <c r="NK125" i="67" s="1"/>
  <c r="NJ130" i="67"/>
  <c r="NK130" i="67" s="1"/>
  <c r="NJ39" i="67"/>
  <c r="NK39" i="67" s="1"/>
  <c r="NJ56" i="67"/>
  <c r="NK56" i="67" s="1"/>
  <c r="NJ79" i="67"/>
  <c r="NK79" i="67" s="1"/>
  <c r="NJ118" i="67"/>
  <c r="NK118" i="67" s="1"/>
  <c r="NJ147" i="67"/>
  <c r="NK147" i="67" s="1"/>
  <c r="NJ99" i="67"/>
  <c r="NK99" i="67" s="1"/>
  <c r="NJ43" i="67"/>
  <c r="NK43" i="67" s="1"/>
  <c r="NJ44" i="67"/>
  <c r="NJ54" i="67"/>
  <c r="NK54" i="67" s="1"/>
  <c r="NJ77" i="67"/>
  <c r="NK77" i="67" s="1"/>
  <c r="NJ137" i="67"/>
  <c r="NK137" i="67" s="1"/>
  <c r="NJ40" i="67"/>
  <c r="NK40" i="67" s="1"/>
  <c r="NJ127" i="67"/>
  <c r="NK127" i="67" s="1"/>
  <c r="NJ66" i="67"/>
  <c r="NK66" i="67" s="1"/>
  <c r="NJ138" i="67"/>
  <c r="NK138" i="67" s="1"/>
  <c r="NJ126" i="67"/>
  <c r="NK126" i="67" s="1"/>
  <c r="NJ124" i="67"/>
  <c r="NK124" i="67" s="1"/>
  <c r="NJ88" i="67"/>
  <c r="NK88" i="67" s="1"/>
  <c r="NJ128" i="67"/>
  <c r="NK128" i="67" s="1"/>
  <c r="NJ136" i="67"/>
  <c r="NK136" i="67" s="1"/>
  <c r="NJ45" i="67"/>
  <c r="NK45" i="67" s="1"/>
  <c r="NJ47" i="67"/>
  <c r="NK47" i="67" s="1"/>
  <c r="NJ42" i="67"/>
  <c r="NK42" i="67" s="1"/>
  <c r="NJ117" i="67"/>
  <c r="NK117" i="67" s="1"/>
  <c r="NJ102" i="67"/>
  <c r="NK102" i="67" s="1"/>
  <c r="NJ100" i="67"/>
  <c r="NK100" i="67" s="1"/>
  <c r="LL156" i="67"/>
  <c r="LK156" i="67"/>
  <c r="KC156" i="67"/>
  <c r="KN156" i="67"/>
  <c r="JW156" i="67"/>
  <c r="JB156" i="67"/>
  <c r="NH156" i="67"/>
  <c r="MV156" i="67"/>
  <c r="MH156" i="67"/>
  <c r="MO156" i="67"/>
  <c r="MB156" i="67"/>
  <c r="MC156" i="67"/>
  <c r="JZ156" i="67"/>
  <c r="KR156" i="67"/>
  <c r="LH156" i="67"/>
  <c r="KA156" i="67"/>
  <c r="KS156" i="67"/>
  <c r="LI156" i="67"/>
  <c r="JP156" i="67"/>
  <c r="JM156" i="67"/>
  <c r="IN156" i="67"/>
  <c r="HJ156" i="67"/>
  <c r="FZ156" i="67"/>
  <c r="GP156" i="67"/>
  <c r="HI156" i="67"/>
  <c r="GW156" i="67"/>
  <c r="FY156" i="67"/>
  <c r="GO156" i="67"/>
  <c r="EI156" i="67"/>
  <c r="EY156" i="67"/>
  <c r="DE156" i="67"/>
  <c r="DU156" i="67"/>
  <c r="CO156" i="67"/>
  <c r="FS156" i="67"/>
  <c r="ER156" i="67"/>
  <c r="DF156" i="67"/>
  <c r="CU156" i="67"/>
  <c r="BP156" i="67"/>
  <c r="Q156" i="67"/>
  <c r="AG156" i="67"/>
  <c r="AW156" i="67"/>
  <c r="BM156" i="67"/>
  <c r="CC156" i="67"/>
  <c r="V156" i="67"/>
  <c r="AL156" i="67"/>
  <c r="BB156" i="67"/>
  <c r="MP156" i="67"/>
  <c r="LP156" i="67"/>
  <c r="MA156" i="67"/>
  <c r="MQ156" i="67"/>
  <c r="LV156" i="67"/>
  <c r="JX156" i="67"/>
  <c r="KP156" i="67"/>
  <c r="LF156" i="67"/>
  <c r="KH156" i="67"/>
  <c r="KY156" i="67"/>
  <c r="JF156" i="67"/>
  <c r="JC156" i="67"/>
  <c r="JS156" i="67"/>
  <c r="IT156" i="67"/>
  <c r="IE156" i="67"/>
  <c r="HP156" i="67"/>
  <c r="GT156" i="67"/>
  <c r="GF156" i="67"/>
  <c r="HG156" i="67"/>
  <c r="GU156" i="67"/>
  <c r="FR156" i="67"/>
  <c r="EG156" i="67"/>
  <c r="EW156" i="67"/>
  <c r="EC156" i="67"/>
  <c r="DK156" i="67"/>
  <c r="CM156" i="67"/>
  <c r="FI156" i="67"/>
  <c r="EP156" i="67"/>
  <c r="DL156" i="67"/>
  <c r="CL156" i="67"/>
  <c r="BF156" i="67"/>
  <c r="BV156" i="67"/>
  <c r="O156" i="67"/>
  <c r="AE156" i="67"/>
  <c r="AU156" i="67"/>
  <c r="BS156" i="67"/>
  <c r="L156" i="67"/>
  <c r="AB156" i="67"/>
  <c r="AR156" i="67"/>
  <c r="ND156" i="67"/>
  <c r="CH156" i="67"/>
  <c r="BE156" i="67"/>
  <c r="LT156" i="67"/>
  <c r="LN156" i="67"/>
  <c r="FF156" i="67"/>
  <c r="DW156" i="67"/>
  <c r="CZ156" i="67"/>
  <c r="IZ156" i="67"/>
  <c r="IG156" i="67"/>
  <c r="NE156" i="67"/>
  <c r="MN156" i="67"/>
  <c r="MW156" i="67"/>
  <c r="LU156" i="67"/>
  <c r="KI156" i="67"/>
  <c r="KZ156" i="67"/>
  <c r="KK156" i="67"/>
  <c r="LA156" i="67"/>
  <c r="JH156" i="67"/>
  <c r="JE156" i="67"/>
  <c r="IV156" i="67"/>
  <c r="HY156" i="67"/>
  <c r="IJ156" i="67"/>
  <c r="HZ156" i="67"/>
  <c r="HR156" i="67"/>
  <c r="GX156" i="67"/>
  <c r="GH156" i="67"/>
  <c r="IL156" i="67"/>
  <c r="IX156" i="67"/>
  <c r="HQ156" i="67"/>
  <c r="GG156" i="67"/>
  <c r="FL156" i="67"/>
  <c r="EQ156" i="67"/>
  <c r="DX156" i="67"/>
  <c r="DM156" i="67"/>
  <c r="CV156" i="67"/>
  <c r="FK156" i="67"/>
  <c r="EJ156" i="67"/>
  <c r="EZ156" i="67"/>
  <c r="EA156" i="67"/>
  <c r="DN156" i="67"/>
  <c r="CN156" i="67"/>
  <c r="BH156" i="67"/>
  <c r="BX156" i="67"/>
  <c r="CF156" i="67"/>
  <c r="Y156" i="67"/>
  <c r="AO156" i="67"/>
  <c r="I156" i="67"/>
  <c r="BU156" i="67"/>
  <c r="N156" i="67"/>
  <c r="AD156" i="67"/>
  <c r="AT156" i="67"/>
  <c r="NG156" i="67"/>
  <c r="MX156" i="67"/>
  <c r="MI156" i="67"/>
  <c r="MY156" i="67"/>
  <c r="MD156" i="67"/>
  <c r="KG156" i="67"/>
  <c r="KX156" i="67"/>
  <c r="JY156" i="67"/>
  <c r="KQ156" i="67"/>
  <c r="LG156" i="67"/>
  <c r="JN156" i="67"/>
  <c r="JK156" i="67"/>
  <c r="IM156" i="67"/>
  <c r="HH156" i="67"/>
  <c r="GV156" i="67"/>
  <c r="GN156" i="67"/>
  <c r="IH156" i="67"/>
  <c r="GM156" i="67"/>
  <c r="FX156" i="67"/>
  <c r="JU156" i="67"/>
  <c r="G107" i="67"/>
  <c r="NI156" i="67"/>
  <c r="MJ156" i="67"/>
  <c r="MR156" i="67"/>
  <c r="MZ156" i="67"/>
  <c r="MK156" i="67"/>
  <c r="MS156" i="67"/>
  <c r="NA156" i="67"/>
  <c r="LX156" i="67"/>
  <c r="MF156" i="67"/>
  <c r="LR156" i="67"/>
  <c r="LY156" i="67"/>
  <c r="LQ156" i="67"/>
  <c r="KE156" i="67"/>
  <c r="KV156" i="67"/>
  <c r="LD156" i="67"/>
  <c r="JV156" i="67"/>
  <c r="KF156" i="67"/>
  <c r="KO156" i="67"/>
  <c r="KW156" i="67"/>
  <c r="LE156" i="67"/>
  <c r="JD156" i="67"/>
  <c r="JL156" i="67"/>
  <c r="JI156" i="67"/>
  <c r="JQ156" i="67"/>
  <c r="IK156" i="67"/>
  <c r="IR156" i="67"/>
  <c r="IW156" i="67"/>
  <c r="IC156" i="67"/>
  <c r="IU156" i="67"/>
  <c r="HW156" i="67"/>
  <c r="HN156" i="67"/>
  <c r="HF156" i="67"/>
  <c r="HB156" i="67"/>
  <c r="GD156" i="67"/>
  <c r="GL156" i="67"/>
  <c r="IS156" i="67"/>
  <c r="IB156" i="67"/>
  <c r="HM156" i="67"/>
  <c r="HU156" i="67"/>
  <c r="HA156" i="67"/>
  <c r="GC156" i="67"/>
  <c r="GK156" i="67"/>
  <c r="FH156" i="67"/>
  <c r="FP156" i="67"/>
  <c r="EE156" i="67"/>
  <c r="EM156" i="67"/>
  <c r="EU156" i="67"/>
  <c r="FC156" i="67"/>
  <c r="DA156" i="67"/>
  <c r="DI156" i="67"/>
  <c r="DQ156" i="67"/>
  <c r="CK156" i="67"/>
  <c r="CS156" i="67"/>
  <c r="FG156" i="67"/>
  <c r="FO156" i="67"/>
  <c r="EF156" i="67"/>
  <c r="EN156" i="67"/>
  <c r="EV156" i="67"/>
  <c r="FD156" i="67"/>
  <c r="DB156" i="67"/>
  <c r="DJ156" i="67"/>
  <c r="DR156" i="67"/>
  <c r="CJ156" i="67"/>
  <c r="CR156" i="67"/>
  <c r="BL156" i="67"/>
  <c r="BT156" i="67"/>
  <c r="CB156" i="67"/>
  <c r="M156" i="67"/>
  <c r="U156" i="67"/>
  <c r="AC156" i="67"/>
  <c r="AK156" i="67"/>
  <c r="AS156" i="67"/>
  <c r="BA156" i="67"/>
  <c r="BI156" i="67"/>
  <c r="BQ156" i="67"/>
  <c r="BY156" i="67"/>
  <c r="R156" i="67"/>
  <c r="Z156" i="67"/>
  <c r="AH156" i="67"/>
  <c r="AP156" i="67"/>
  <c r="AX156" i="67"/>
  <c r="NF156" i="67"/>
  <c r="ML156" i="67"/>
  <c r="MT156" i="67"/>
  <c r="LW156" i="67"/>
  <c r="ME156" i="67"/>
  <c r="NB156" i="67"/>
  <c r="MM156" i="67"/>
  <c r="MU156" i="67"/>
  <c r="LZ156" i="67"/>
  <c r="LO156" i="67"/>
  <c r="KB156" i="67"/>
  <c r="KL156" i="67"/>
  <c r="KT156" i="67"/>
  <c r="LB156" i="67"/>
  <c r="LJ156" i="67"/>
  <c r="KD156" i="67"/>
  <c r="KM156" i="67"/>
  <c r="KU156" i="67"/>
  <c r="LC156" i="67"/>
  <c r="JA156" i="67"/>
  <c r="JJ156" i="67"/>
  <c r="JR156" i="67"/>
  <c r="JG156" i="67"/>
  <c r="JO156" i="67"/>
  <c r="II156" i="67"/>
  <c r="IP156" i="67"/>
  <c r="IA156" i="67"/>
  <c r="IQ156" i="67"/>
  <c r="ID156" i="67"/>
  <c r="HL156" i="67"/>
  <c r="HT156" i="67"/>
  <c r="GZ156" i="67"/>
  <c r="GB156" i="67"/>
  <c r="GJ156" i="67"/>
  <c r="GR156" i="67"/>
  <c r="IO156" i="67"/>
  <c r="HX156" i="67"/>
  <c r="HK156" i="67"/>
  <c r="HS156" i="67"/>
  <c r="GY156" i="67"/>
  <c r="GA156" i="67"/>
  <c r="GI156" i="67"/>
  <c r="GQ156" i="67"/>
  <c r="FN156" i="67"/>
  <c r="EK156" i="67"/>
  <c r="ES156" i="67"/>
  <c r="FA156" i="67"/>
  <c r="DZ156" i="67"/>
  <c r="DG156" i="67"/>
  <c r="DO156" i="67"/>
  <c r="CI156" i="67"/>
  <c r="CQ156" i="67"/>
  <c r="CX156" i="67"/>
  <c r="FM156" i="67"/>
  <c r="ED156" i="67"/>
  <c r="EL156" i="67"/>
  <c r="ET156" i="67"/>
  <c r="FB156" i="67"/>
  <c r="DH156" i="67"/>
  <c r="DP156" i="67"/>
  <c r="CP156" i="67"/>
  <c r="CW156" i="67"/>
  <c r="BJ156" i="67"/>
  <c r="BR156" i="67"/>
  <c r="BZ156" i="67"/>
  <c r="K156" i="67"/>
  <c r="S156" i="67"/>
  <c r="AA156" i="67"/>
  <c r="AI156" i="67"/>
  <c r="AQ156" i="67"/>
  <c r="AY156" i="67"/>
  <c r="BG156" i="67"/>
  <c r="BO156" i="67"/>
  <c r="BW156" i="67"/>
  <c r="CE156" i="67"/>
  <c r="P156" i="67"/>
  <c r="X156" i="67"/>
  <c r="AF156" i="67"/>
  <c r="AN156" i="67"/>
  <c r="AV156" i="67"/>
  <c r="J156" i="67"/>
  <c r="G91" i="67"/>
  <c r="G93" i="67"/>
  <c r="G92" i="67"/>
  <c r="LM92" i="67"/>
  <c r="G94" i="67"/>
  <c r="G63" i="67"/>
  <c r="G89" i="67"/>
  <c r="G95" i="67"/>
  <c r="G97" i="67"/>
  <c r="G106" i="67"/>
  <c r="NK151" i="67"/>
  <c r="NC106" i="67"/>
  <c r="G64" i="67"/>
  <c r="NJ64" i="67" s="1"/>
  <c r="FE92" i="67"/>
  <c r="GS90" i="67"/>
  <c r="FE90" i="67"/>
  <c r="LS98" i="67"/>
  <c r="GS98" i="67"/>
  <c r="FE98" i="67"/>
  <c r="NK53" i="67"/>
  <c r="NK149" i="67"/>
  <c r="NC96" i="67"/>
  <c r="GS96" i="67"/>
  <c r="DV96" i="67"/>
  <c r="LS90" i="67"/>
  <c r="DV90" i="67"/>
  <c r="LM90" i="67"/>
  <c r="BD90" i="67"/>
  <c r="IY90" i="67"/>
  <c r="HV90" i="67"/>
  <c r="HE90" i="67"/>
  <c r="FW90" i="67"/>
  <c r="MG95" i="67"/>
  <c r="IY95" i="67"/>
  <c r="NC95" i="67"/>
  <c r="IF95" i="67"/>
  <c r="GS95" i="67"/>
  <c r="EB95" i="67"/>
  <c r="MG97" i="67"/>
  <c r="JT97" i="67"/>
  <c r="HV97" i="67"/>
  <c r="HE97" i="67"/>
  <c r="FW97" i="67"/>
  <c r="CG97" i="67"/>
  <c r="BD97" i="67"/>
  <c r="NC97" i="67"/>
  <c r="FE97" i="67"/>
  <c r="DV97" i="67"/>
  <c r="CY97" i="67"/>
  <c r="IY106" i="67"/>
  <c r="IF106" i="67"/>
  <c r="BD106" i="67"/>
  <c r="JT106" i="67"/>
  <c r="GS106" i="67"/>
  <c r="CG106" i="67"/>
  <c r="FE106" i="67"/>
  <c r="MG106" i="67"/>
  <c r="HV106" i="67"/>
  <c r="HE106" i="67"/>
  <c r="FW106" i="67"/>
  <c r="DV106" i="67"/>
  <c r="MG91" i="67"/>
  <c r="JT91" i="67"/>
  <c r="HV91" i="67"/>
  <c r="HE91" i="67"/>
  <c r="FW91" i="67"/>
  <c r="CG91" i="67"/>
  <c r="BD91" i="67"/>
  <c r="NC91" i="67"/>
  <c r="LM91" i="67"/>
  <c r="FE91" i="67"/>
  <c r="DV91" i="67"/>
  <c r="CY91" i="67"/>
  <c r="MG93" i="67"/>
  <c r="JT93" i="67"/>
  <c r="HV93" i="67"/>
  <c r="HE93" i="67"/>
  <c r="FW93" i="67"/>
  <c r="CG93" i="67"/>
  <c r="BD93" i="67"/>
  <c r="LS93" i="67"/>
  <c r="LM93" i="67"/>
  <c r="IF93" i="67"/>
  <c r="GS93" i="67"/>
  <c r="EB93" i="67"/>
  <c r="NK44" i="67"/>
  <c r="MG89" i="67"/>
  <c r="IY89" i="67"/>
  <c r="LS89" i="67"/>
  <c r="FE89" i="67"/>
  <c r="DV89" i="67"/>
  <c r="CY89" i="67"/>
  <c r="LM96" i="67"/>
  <c r="MG96" i="67"/>
  <c r="IY96" i="67"/>
  <c r="FW96" i="67"/>
  <c r="CY98" i="67"/>
  <c r="G98" i="67"/>
  <c r="NC98" i="67"/>
  <c r="IF98" i="67"/>
  <c r="EB98" i="67"/>
  <c r="MG98" i="67"/>
  <c r="BD98" i="67"/>
  <c r="MG105" i="67"/>
  <c r="JT105" i="67"/>
  <c r="HV105" i="67"/>
  <c r="HE105" i="67"/>
  <c r="FW105" i="67"/>
  <c r="CG105" i="67"/>
  <c r="BD105" i="67"/>
  <c r="G105" i="67"/>
  <c r="NC105" i="67"/>
  <c r="FE105" i="67"/>
  <c r="DV105" i="67"/>
  <c r="CY105" i="67"/>
  <c r="LS92" i="67"/>
  <c r="EB92" i="67"/>
  <c r="CY92" i="67"/>
  <c r="IF92" i="67"/>
  <c r="GS92" i="67"/>
  <c r="DV92" i="67"/>
  <c r="HE92" i="67"/>
  <c r="CG92" i="67"/>
  <c r="JT92" i="67"/>
  <c r="HV92" i="67"/>
  <c r="BD92" i="67"/>
  <c r="GS94" i="67"/>
  <c r="FE94" i="67"/>
  <c r="CY94" i="67"/>
  <c r="IY94" i="67"/>
  <c r="HV94" i="67"/>
  <c r="HE94" i="67"/>
  <c r="FW94" i="67"/>
  <c r="BD94" i="67"/>
  <c r="IY63" i="67"/>
  <c r="LS63" i="67"/>
  <c r="FE63" i="67"/>
  <c r="DV63" i="67"/>
  <c r="CY63" i="67"/>
  <c r="NK123" i="67"/>
  <c r="MO24" i="4"/>
  <c r="FE22" i="67" s="1"/>
  <c r="G164" i="67"/>
  <c r="CY90" i="67"/>
  <c r="G90" i="67"/>
  <c r="NC90" i="67"/>
  <c r="IF90" i="67"/>
  <c r="EB90" i="67"/>
  <c r="MG90" i="67"/>
  <c r="JT90" i="67"/>
  <c r="CG90" i="67"/>
  <c r="JT95" i="67"/>
  <c r="HV95" i="67"/>
  <c r="HE95" i="67"/>
  <c r="FW95" i="67"/>
  <c r="CG95" i="67"/>
  <c r="BD95" i="67"/>
  <c r="LS95" i="67"/>
  <c r="LM95" i="67"/>
  <c r="FE95" i="67"/>
  <c r="DV95" i="67"/>
  <c r="CY95" i="67"/>
  <c r="IY97" i="67"/>
  <c r="LS97" i="67"/>
  <c r="LM97" i="67"/>
  <c r="IF97" i="67"/>
  <c r="GS97" i="67"/>
  <c r="EB97" i="67"/>
  <c r="LS106" i="67"/>
  <c r="EB106" i="67"/>
  <c r="LM106" i="67"/>
  <c r="CY106" i="67"/>
  <c r="IY91" i="67"/>
  <c r="LS91" i="67"/>
  <c r="IF91" i="67"/>
  <c r="GS91" i="67"/>
  <c r="EB91" i="67"/>
  <c r="IY93" i="67"/>
  <c r="NC93" i="67"/>
  <c r="FE93" i="67"/>
  <c r="DV93" i="67"/>
  <c r="CY93" i="67"/>
  <c r="NK144" i="67"/>
  <c r="NK150" i="67"/>
  <c r="JT89" i="67"/>
  <c r="HV89" i="67"/>
  <c r="HE89" i="67"/>
  <c r="FW89" i="67"/>
  <c r="CG89" i="67"/>
  <c r="BD89" i="67"/>
  <c r="NC89" i="67"/>
  <c r="LM89" i="67"/>
  <c r="IF89" i="67"/>
  <c r="GS89" i="67"/>
  <c r="EB89" i="67"/>
  <c r="IF96" i="67"/>
  <c r="G96" i="67"/>
  <c r="LS96" i="67"/>
  <c r="FE96" i="67"/>
  <c r="EB96" i="67"/>
  <c r="CY96" i="67"/>
  <c r="JT96" i="67"/>
  <c r="HV96" i="67"/>
  <c r="BD96" i="67"/>
  <c r="HE96" i="67"/>
  <c r="CG96" i="67"/>
  <c r="DV98" i="67"/>
  <c r="LM98" i="67"/>
  <c r="JT98" i="67"/>
  <c r="CG98" i="67"/>
  <c r="IY98" i="67"/>
  <c r="HV98" i="67"/>
  <c r="HE98" i="67"/>
  <c r="FW98" i="67"/>
  <c r="IY105" i="67"/>
  <c r="LS105" i="67"/>
  <c r="LM105" i="67"/>
  <c r="IF105" i="67"/>
  <c r="GS105" i="67"/>
  <c r="EB105" i="67"/>
  <c r="NC92" i="67"/>
  <c r="MG92" i="67"/>
  <c r="IY92" i="67"/>
  <c r="FW92" i="67"/>
  <c r="NC94" i="67"/>
  <c r="LM94" i="67"/>
  <c r="IF94" i="67"/>
  <c r="EB94" i="67"/>
  <c r="LS94" i="67"/>
  <c r="DV94" i="67"/>
  <c r="MG94" i="67"/>
  <c r="JT94" i="67"/>
  <c r="CG94" i="67"/>
  <c r="MG63" i="67"/>
  <c r="JT63" i="67"/>
  <c r="HV63" i="67"/>
  <c r="HE63" i="67"/>
  <c r="FW63" i="67"/>
  <c r="CG63" i="67"/>
  <c r="BD63" i="67"/>
  <c r="NC63" i="67"/>
  <c r="LM63" i="67"/>
  <c r="IF63" i="67"/>
  <c r="GS63" i="67"/>
  <c r="EB63" i="67"/>
  <c r="HO156" i="67"/>
  <c r="HC156" i="67"/>
  <c r="GE156" i="67"/>
  <c r="FJ156" i="67"/>
  <c r="EO156" i="67"/>
  <c r="DC156" i="67"/>
  <c r="DS156" i="67"/>
  <c r="CT156" i="67"/>
  <c r="FQ156" i="67"/>
  <c r="EH156" i="67"/>
  <c r="EX156" i="67"/>
  <c r="DY156" i="67"/>
  <c r="DD156" i="67"/>
  <c r="DT156" i="67"/>
  <c r="BN156" i="67"/>
  <c r="CD156" i="67"/>
  <c r="W156" i="67"/>
  <c r="AM156" i="67"/>
  <c r="BC156" i="67"/>
  <c r="BK156" i="67"/>
  <c r="CA156" i="67"/>
  <c r="T156" i="67"/>
  <c r="AJ156" i="67"/>
  <c r="AZ156" i="67"/>
  <c r="G108" i="67"/>
  <c r="LM108" i="67"/>
  <c r="H156" i="67"/>
  <c r="MG107" i="67"/>
  <c r="IY107" i="67"/>
  <c r="NC107" i="67"/>
  <c r="IF107" i="67"/>
  <c r="GS107" i="67"/>
  <c r="EB107" i="67"/>
  <c r="IY108" i="67"/>
  <c r="IF108" i="67"/>
  <c r="CG108" i="67"/>
  <c r="HV108" i="67"/>
  <c r="FW108" i="67"/>
  <c r="JT107" i="67"/>
  <c r="HV107" i="67"/>
  <c r="HE107" i="67"/>
  <c r="FW107" i="67"/>
  <c r="CG107" i="67"/>
  <c r="BD107" i="67"/>
  <c r="LS107" i="67"/>
  <c r="LM107" i="67"/>
  <c r="FE107" i="67"/>
  <c r="DV107" i="67"/>
  <c r="CY107" i="67"/>
  <c r="NC108" i="67"/>
  <c r="LS108" i="67"/>
  <c r="JT108" i="67"/>
  <c r="GS108" i="67"/>
  <c r="FE108" i="67"/>
  <c r="EB108" i="67"/>
  <c r="BD108" i="67"/>
  <c r="MG108" i="67"/>
  <c r="HE108" i="67"/>
  <c r="DV108" i="67"/>
  <c r="CY108" i="67"/>
  <c r="MO21" i="4"/>
  <c r="FE19" i="67" s="1"/>
  <c r="MO20" i="4"/>
  <c r="FE18" i="67" s="1"/>
  <c r="AB21" i="68" l="1"/>
  <c r="AB23" i="68"/>
  <c r="NJ19" i="67"/>
  <c r="NK19" i="67" s="1"/>
  <c r="NJ22" i="67"/>
  <c r="NK22" i="67" s="1"/>
  <c r="NJ18" i="67"/>
  <c r="NK18" i="67" s="1"/>
  <c r="NJ89" i="67"/>
  <c r="NK89" i="67" s="1"/>
  <c r="NJ93" i="67"/>
  <c r="NK93" i="67" s="1"/>
  <c r="NJ98" i="67"/>
  <c r="NK98" i="67" s="1"/>
  <c r="NJ91" i="67"/>
  <c r="NK91" i="67" s="1"/>
  <c r="NJ108" i="67"/>
  <c r="NK108" i="67" s="1"/>
  <c r="NJ107" i="67"/>
  <c r="NK107" i="67" s="1"/>
  <c r="NJ63" i="67"/>
  <c r="NK63" i="67" s="1"/>
  <c r="NJ94" i="67"/>
  <c r="NK94" i="67" s="1"/>
  <c r="NJ92" i="67"/>
  <c r="NK92" i="67" s="1"/>
  <c r="NJ90" i="67"/>
  <c r="NK90" i="67" s="1"/>
  <c r="NJ105" i="67"/>
  <c r="NK105" i="67" s="1"/>
  <c r="NK64" i="67"/>
  <c r="NJ97" i="67"/>
  <c r="NK97" i="67" s="1"/>
  <c r="NJ95" i="67"/>
  <c r="NK95" i="67" s="1"/>
  <c r="NJ96" i="67"/>
  <c r="NK96" i="67" s="1"/>
  <c r="NJ106" i="67"/>
  <c r="NK106" i="67" s="1"/>
  <c r="FT156" i="67"/>
  <c r="LM156" i="67"/>
  <c r="FW156" i="67"/>
  <c r="G156" i="67"/>
  <c r="NK164" i="67"/>
  <c r="C164" i="67"/>
  <c r="JT156" i="67"/>
  <c r="NC156" i="67"/>
  <c r="CY156" i="67"/>
  <c r="CG156" i="67"/>
  <c r="FE156" i="67"/>
  <c r="DV156" i="67"/>
  <c r="BD156" i="67"/>
  <c r="HV156" i="67"/>
  <c r="GS156" i="67"/>
  <c r="MG156" i="67"/>
  <c r="LS156" i="67"/>
  <c r="HE156" i="67"/>
  <c r="EB156" i="67"/>
  <c r="IF156" i="67"/>
  <c r="IY156" i="67"/>
  <c r="NK58" i="67"/>
  <c r="C157" i="67" l="1"/>
  <c r="C156" i="67"/>
  <c r="NJ156" i="67"/>
  <c r="NK156" i="67" s="1"/>
  <c r="C158" i="67"/>
  <c r="MO22" i="4"/>
  <c r="MP22" i="4" s="1"/>
  <c r="B14" i="72" l="1"/>
  <c r="C24" i="68"/>
  <c r="C159" i="67"/>
  <c r="HB161" i="67" s="1"/>
  <c r="MO19" i="4"/>
  <c r="MP19" i="4" s="1"/>
  <c r="F26" i="68" l="1"/>
  <c r="G26" i="68"/>
  <c r="G28" i="68" s="1"/>
  <c r="G37" i="68" s="1"/>
  <c r="G42" i="68" s="1"/>
  <c r="G4" i="69" s="1"/>
  <c r="I26" i="68"/>
  <c r="K26" i="68"/>
  <c r="M26" i="68"/>
  <c r="M28" i="68" s="1"/>
  <c r="M37" i="68" s="1"/>
  <c r="M42" i="68" s="1"/>
  <c r="I4" i="69" s="1"/>
  <c r="O26" i="68"/>
  <c r="Q26" i="68"/>
  <c r="S26" i="68"/>
  <c r="U26" i="68"/>
  <c r="W26" i="68"/>
  <c r="W28" i="68" s="1"/>
  <c r="W37" i="68" s="1"/>
  <c r="W42" i="68" s="1"/>
  <c r="M4" i="69" s="1"/>
  <c r="Y26" i="68"/>
  <c r="Y28" i="68" s="1"/>
  <c r="Y37" i="68" s="1"/>
  <c r="Y42" i="68" s="1"/>
  <c r="O4" i="69" s="1"/>
  <c r="H26" i="68"/>
  <c r="J26" i="68"/>
  <c r="L26" i="68"/>
  <c r="N26" i="68"/>
  <c r="P26" i="68"/>
  <c r="R26" i="68"/>
  <c r="T26" i="68"/>
  <c r="V26" i="68"/>
  <c r="V28" i="68" s="1"/>
  <c r="V37" i="68" s="1"/>
  <c r="V42" i="68" s="1"/>
  <c r="L4" i="69" s="1"/>
  <c r="X26" i="68"/>
  <c r="X28" i="68" s="1"/>
  <c r="X37" i="68" s="1"/>
  <c r="X42" i="68" s="1"/>
  <c r="N4" i="69" s="1"/>
  <c r="F28" i="68"/>
  <c r="DD161" i="67"/>
  <c r="FO161" i="67"/>
  <c r="GC161" i="67"/>
  <c r="AW161" i="67"/>
  <c r="GV161" i="67"/>
  <c r="EH161" i="67"/>
  <c r="GI161" i="67"/>
  <c r="CZ161" i="67"/>
  <c r="AC161" i="67"/>
  <c r="GG161" i="67"/>
  <c r="BX161" i="67"/>
  <c r="DO161" i="67"/>
  <c r="EM161" i="67"/>
  <c r="CJ161" i="67"/>
  <c r="CF161" i="67"/>
  <c r="BH161" i="67"/>
  <c r="ED161" i="67"/>
  <c r="GA161" i="67"/>
  <c r="EO161" i="67"/>
  <c r="HT161" i="67"/>
  <c r="GT161" i="67"/>
  <c r="R161" i="67"/>
  <c r="FX161" i="67"/>
  <c r="AD161" i="67"/>
  <c r="Z161" i="67"/>
  <c r="AF161" i="67"/>
  <c r="CO161" i="67"/>
  <c r="BK161" i="67"/>
  <c r="CK161" i="67"/>
  <c r="N161" i="67"/>
  <c r="DZ161" i="67"/>
  <c r="DN161" i="67"/>
  <c r="S33" i="68" s="1"/>
  <c r="IC161" i="67"/>
  <c r="EC161" i="67"/>
  <c r="BS161" i="67"/>
  <c r="DJ161" i="67"/>
  <c r="IE161" i="67"/>
  <c r="DT161" i="67"/>
  <c r="Y33" i="68" s="1"/>
  <c r="DM161" i="67"/>
  <c r="AU161" i="67"/>
  <c r="CT161" i="67"/>
  <c r="BE161" i="67"/>
  <c r="CP161" i="67"/>
  <c r="HX161" i="67"/>
  <c r="DL161" i="67"/>
  <c r="EK161" i="67"/>
  <c r="H161" i="67"/>
  <c r="AB161" i="67"/>
  <c r="U161" i="67"/>
  <c r="GU161" i="67"/>
  <c r="W161" i="67"/>
  <c r="GO161" i="67"/>
  <c r="BF161" i="67"/>
  <c r="HP161" i="67"/>
  <c r="BA161" i="67"/>
  <c r="FM161" i="67"/>
  <c r="FJ161" i="67"/>
  <c r="HJ161" i="67"/>
  <c r="BC161" i="67"/>
  <c r="DP161" i="67"/>
  <c r="EQ161" i="67"/>
  <c r="FZ161" i="67"/>
  <c r="K161" i="67"/>
  <c r="FG161" i="67"/>
  <c r="AP161" i="67"/>
  <c r="EP161" i="67"/>
  <c r="AS161" i="67"/>
  <c r="CV161" i="67"/>
  <c r="EZ161" i="67"/>
  <c r="HH161" i="67"/>
  <c r="HM161" i="67"/>
  <c r="BL161" i="67"/>
  <c r="EI161" i="67"/>
  <c r="DC161" i="67"/>
  <c r="H33" i="68" s="1"/>
  <c r="V161" i="67"/>
  <c r="AR161" i="67"/>
  <c r="M161" i="67"/>
  <c r="DE161" i="67"/>
  <c r="BB161" i="67"/>
  <c r="DH161" i="67"/>
  <c r="M33" i="68" s="1"/>
  <c r="CA161" i="67"/>
  <c r="HS161" i="67"/>
  <c r="EL161" i="67"/>
  <c r="BW161" i="67"/>
  <c r="FL161" i="67"/>
  <c r="EA161" i="67"/>
  <c r="BU161" i="67"/>
  <c r="HQ161" i="67"/>
  <c r="FK161" i="67"/>
  <c r="AG161" i="67"/>
  <c r="GF161" i="67"/>
  <c r="CM161" i="67"/>
  <c r="S161" i="67"/>
  <c r="GB161" i="67"/>
  <c r="DG161" i="67"/>
  <c r="BJ161" i="67"/>
  <c r="AN161" i="67"/>
  <c r="FT161" i="67"/>
  <c r="DB161" i="67"/>
  <c r="G33" i="68" s="1"/>
  <c r="BM161" i="67"/>
  <c r="GW161" i="67"/>
  <c r="FS161" i="67"/>
  <c r="AO161" i="67"/>
  <c r="GZ161" i="67"/>
  <c r="DS161" i="67"/>
  <c r="X33" i="68" s="1"/>
  <c r="BV161" i="67"/>
  <c r="AZ161" i="67"/>
  <c r="ES161" i="67"/>
  <c r="BR161" i="67"/>
  <c r="AV161" i="67"/>
  <c r="DA161" i="67"/>
  <c r="F33" i="68" s="1"/>
  <c r="BT161" i="67"/>
  <c r="AX161" i="67"/>
  <c r="FP161" i="67"/>
  <c r="DF161" i="67"/>
  <c r="BY161" i="67"/>
  <c r="HC161" i="67"/>
  <c r="EX161" i="67"/>
  <c r="CC161" i="67"/>
  <c r="HG161" i="67"/>
  <c r="AJ161" i="67"/>
  <c r="CW161" i="67"/>
  <c r="EU161" i="67"/>
  <c r="AH161" i="67"/>
  <c r="EV161" i="67"/>
  <c r="HO161" i="67"/>
  <c r="AY161" i="67"/>
  <c r="CX161" i="67"/>
  <c r="HN161" i="67"/>
  <c r="CU161" i="67"/>
  <c r="FH161" i="67"/>
  <c r="BQ161" i="67"/>
  <c r="FQ161" i="67"/>
  <c r="ID161" i="67"/>
  <c r="AE161" i="67"/>
  <c r="CS161" i="67"/>
  <c r="HR161" i="67"/>
  <c r="CR161" i="67"/>
  <c r="FR161" i="67"/>
  <c r="AI161" i="67"/>
  <c r="GR161" i="67"/>
  <c r="CI161" i="67"/>
  <c r="BZ161" i="67"/>
  <c r="J161" i="67"/>
  <c r="HW161" i="67"/>
  <c r="HF161" i="67"/>
  <c r="AK161" i="67"/>
  <c r="BN161" i="67"/>
  <c r="CE161" i="67"/>
  <c r="GL161" i="67"/>
  <c r="EW161" i="67"/>
  <c r="CH161" i="67"/>
  <c r="AM161" i="67"/>
  <c r="GY161" i="67"/>
  <c r="FI161" i="67"/>
  <c r="FY161" i="67"/>
  <c r="P161" i="67"/>
  <c r="CL161" i="67"/>
  <c r="DU161" i="67"/>
  <c r="HA161" i="67"/>
  <c r="HL161" i="67"/>
  <c r="BP161" i="67"/>
  <c r="GD161" i="67"/>
  <c r="HU161" i="67"/>
  <c r="CQ161" i="67"/>
  <c r="AQ161" i="67"/>
  <c r="I161" i="67"/>
  <c r="DR161" i="67"/>
  <c r="W33" i="68" s="1"/>
  <c r="DW161" i="67"/>
  <c r="X161" i="67"/>
  <c r="FA161" i="67"/>
  <c r="CD161" i="67"/>
  <c r="EF161" i="67"/>
  <c r="EE161" i="67"/>
  <c r="T161" i="67"/>
  <c r="EJ161" i="67"/>
  <c r="AT161" i="67"/>
  <c r="FF161" i="67"/>
  <c r="BO161" i="67"/>
  <c r="FN161" i="67"/>
  <c r="DX161" i="67"/>
  <c r="GP161" i="67"/>
  <c r="AA161" i="67"/>
  <c r="FD161" i="67"/>
  <c r="FC161" i="67"/>
  <c r="HK161" i="67"/>
  <c r="BI161" i="67"/>
  <c r="CN161" i="67"/>
  <c r="GQ161" i="67"/>
  <c r="EN161" i="67"/>
  <c r="DK161" i="67"/>
  <c r="Q161" i="67"/>
  <c r="IB161" i="67"/>
  <c r="ER161" i="67"/>
  <c r="BG161" i="67"/>
  <c r="GJ161" i="67"/>
  <c r="DY161" i="67"/>
  <c r="AL161" i="67"/>
  <c r="EY161" i="67"/>
  <c r="CB161" i="67"/>
  <c r="GH161" i="67"/>
  <c r="ET161" i="67"/>
  <c r="L161" i="67"/>
  <c r="GM161" i="67"/>
  <c r="HZ161" i="67"/>
  <c r="DQ161" i="67"/>
  <c r="V33" i="68" s="1"/>
  <c r="O161" i="67"/>
  <c r="IA161" i="67"/>
  <c r="EG161" i="67"/>
  <c r="GX161" i="67"/>
  <c r="GE161" i="67"/>
  <c r="Y161" i="67"/>
  <c r="DI161" i="67"/>
  <c r="N33" i="68" s="1"/>
  <c r="HI161" i="67"/>
  <c r="GK161" i="67"/>
  <c r="N4" i="70" l="1"/>
  <c r="J4" i="71"/>
  <c r="M4" i="70"/>
  <c r="I4" i="71"/>
  <c r="G4" i="70"/>
  <c r="C4" i="71"/>
  <c r="L4" i="70"/>
  <c r="H4" i="71"/>
  <c r="O4" i="70"/>
  <c r="K4" i="71"/>
  <c r="K11" i="71" s="1"/>
  <c r="I4" i="70"/>
  <c r="E4" i="71"/>
  <c r="V34" i="68"/>
  <c r="C26" i="68"/>
  <c r="Y34" i="68"/>
  <c r="X34" i="68"/>
  <c r="W34" i="68"/>
  <c r="S34" i="68"/>
  <c r="N34" i="68"/>
  <c r="M34" i="68"/>
  <c r="H34" i="68"/>
  <c r="G34" i="68"/>
  <c r="F34" i="68"/>
  <c r="AA26" i="68"/>
  <c r="AB26" i="68" s="1"/>
  <c r="H28" i="68"/>
  <c r="H37" i="68" s="1"/>
  <c r="H42" i="68" s="1"/>
  <c r="H4" i="69" s="1"/>
  <c r="S28" i="68"/>
  <c r="S37" i="68" s="1"/>
  <c r="S42" i="68" s="1"/>
  <c r="K4" i="69" s="1"/>
  <c r="N28" i="68"/>
  <c r="N37" i="68" s="1"/>
  <c r="N42" i="68" s="1"/>
  <c r="J4" i="69" s="1"/>
  <c r="F37" i="68"/>
  <c r="F42" i="68" s="1"/>
  <c r="F4" i="69" s="1"/>
  <c r="B4" i="71" s="1"/>
  <c r="CY163" i="67"/>
  <c r="CY165" i="67" s="1"/>
  <c r="CY167" i="67" s="1"/>
  <c r="GS163" i="67"/>
  <c r="GS165" i="67" s="1"/>
  <c r="GS167" i="67" s="1"/>
  <c r="DV163" i="67"/>
  <c r="DV165" i="67" s="1"/>
  <c r="DV167" i="67" s="1"/>
  <c r="HV163" i="67"/>
  <c r="HV165" i="67" s="1"/>
  <c r="HV167" i="67" s="1"/>
  <c r="G163" i="67"/>
  <c r="G165" i="67" s="1"/>
  <c r="G167" i="67" s="1"/>
  <c r="FW163" i="67"/>
  <c r="FW165" i="67" s="1"/>
  <c r="FW167" i="67" s="1"/>
  <c r="FE163" i="67"/>
  <c r="FE165" i="67" s="1"/>
  <c r="FE167" i="67" s="1"/>
  <c r="CG163" i="67"/>
  <c r="CG165" i="67" s="1"/>
  <c r="CG167" i="67" s="1"/>
  <c r="HE163" i="67"/>
  <c r="HE165" i="67" s="1"/>
  <c r="HE167" i="67" s="1"/>
  <c r="BD163" i="67"/>
  <c r="BD165" i="67" s="1"/>
  <c r="BD167" i="67" s="1"/>
  <c r="EB163" i="67"/>
  <c r="EB165" i="67" s="1"/>
  <c r="EB167" i="67" s="1"/>
  <c r="C161" i="67"/>
  <c r="K4" i="70" l="1"/>
  <c r="G4" i="71"/>
  <c r="J4" i="70"/>
  <c r="F4" i="71"/>
  <c r="H4" i="70"/>
  <c r="D4" i="71"/>
  <c r="L4" i="71" s="1"/>
  <c r="C10" i="70"/>
  <c r="C11" i="70"/>
  <c r="C12" i="70"/>
  <c r="C13" i="70"/>
  <c r="C14" i="70"/>
  <c r="C15" i="70"/>
  <c r="C16" i="70"/>
  <c r="C17" i="70"/>
  <c r="C18" i="70"/>
  <c r="C19" i="70"/>
  <c r="C20" i="70"/>
  <c r="C21" i="70"/>
  <c r="C22" i="70"/>
  <c r="C23" i="70"/>
  <c r="C24" i="70"/>
  <c r="C25" i="70"/>
  <c r="C26" i="70"/>
  <c r="C27" i="70"/>
  <c r="C28" i="70"/>
  <c r="C29" i="70"/>
  <c r="F4" i="70"/>
  <c r="C9" i="70"/>
  <c r="C9" i="69"/>
  <c r="C10" i="69"/>
  <c r="C11" i="69"/>
  <c r="C12" i="69"/>
  <c r="C13" i="69"/>
  <c r="C14" i="69"/>
  <c r="C15" i="69"/>
  <c r="C16" i="69"/>
  <c r="C17" i="69"/>
  <c r="C18" i="69"/>
  <c r="C19" i="69"/>
  <c r="C20" i="69"/>
  <c r="C21" i="69"/>
  <c r="C22" i="69"/>
  <c r="C23" i="69"/>
  <c r="C24" i="69"/>
  <c r="C25" i="69"/>
  <c r="C26" i="69"/>
  <c r="C27" i="69"/>
  <c r="C28" i="69"/>
  <c r="C29" i="69"/>
  <c r="Y36" i="68"/>
  <c r="Y41" i="68" s="1"/>
  <c r="O3" i="69" s="1"/>
  <c r="K3" i="71" s="1"/>
  <c r="X36" i="68"/>
  <c r="X41" i="68" s="1"/>
  <c r="N3" i="69" s="1"/>
  <c r="W36" i="68"/>
  <c r="W41" i="68" s="1"/>
  <c r="M3" i="69" s="1"/>
  <c r="V36" i="68"/>
  <c r="V41" i="68" s="1"/>
  <c r="L3" i="69" s="1"/>
  <c r="S36" i="68"/>
  <c r="S41" i="68" s="1"/>
  <c r="K3" i="69" s="1"/>
  <c r="N36" i="68"/>
  <c r="N41" i="68" s="1"/>
  <c r="J3" i="69" s="1"/>
  <c r="M36" i="68"/>
  <c r="M41" i="68" s="1"/>
  <c r="I3" i="69" s="1"/>
  <c r="H36" i="68"/>
  <c r="H41" i="68" s="1"/>
  <c r="H3" i="69" s="1"/>
  <c r="G36" i="68"/>
  <c r="G41" i="68" s="1"/>
  <c r="G3" i="69" s="1"/>
  <c r="AA34" i="68"/>
  <c r="F36" i="68"/>
  <c r="F41" i="68" s="1"/>
  <c r="F3" i="69" s="1"/>
  <c r="B3" i="71" s="1"/>
  <c r="AA28" i="68"/>
  <c r="AB28" i="68" s="1"/>
  <c r="AA42" i="68"/>
  <c r="AA37" i="68"/>
  <c r="I11" i="71"/>
  <c r="J11" i="71"/>
  <c r="F171" i="67"/>
  <c r="F167" i="67"/>
  <c r="F169" i="67"/>
  <c r="NK163" i="67"/>
  <c r="AB37" i="68" l="1"/>
  <c r="B6" i="72"/>
  <c r="K6" i="71"/>
  <c r="K13" i="71" s="1"/>
  <c r="K10" i="71"/>
  <c r="M4" i="71"/>
  <c r="G3" i="70"/>
  <c r="G6" i="70" s="1"/>
  <c r="C3" i="71"/>
  <c r="C6" i="71" s="1"/>
  <c r="I3" i="70"/>
  <c r="I6" i="70" s="1"/>
  <c r="E3" i="71"/>
  <c r="E6" i="71" s="1"/>
  <c r="K3" i="70"/>
  <c r="K6" i="70" s="1"/>
  <c r="G3" i="71"/>
  <c r="G6" i="71" s="1"/>
  <c r="M3" i="70"/>
  <c r="M6" i="70" s="1"/>
  <c r="I3" i="71"/>
  <c r="I6" i="71" s="1"/>
  <c r="I13" i="71" s="1"/>
  <c r="H3" i="70"/>
  <c r="H6" i="70" s="1"/>
  <c r="D3" i="71"/>
  <c r="D6" i="71" s="1"/>
  <c r="J3" i="70"/>
  <c r="J6" i="70" s="1"/>
  <c r="F3" i="71"/>
  <c r="F6" i="71" s="1"/>
  <c r="L3" i="70"/>
  <c r="L6" i="70" s="1"/>
  <c r="H3" i="71"/>
  <c r="H6" i="71" s="1"/>
  <c r="N3" i="70"/>
  <c r="N6" i="70" s="1"/>
  <c r="J3" i="71"/>
  <c r="J6" i="71" s="1"/>
  <c r="J13" i="71" s="1"/>
  <c r="B10" i="70"/>
  <c r="E10" i="70" s="1"/>
  <c r="B11" i="70"/>
  <c r="E11" i="70" s="1"/>
  <c r="B12" i="70"/>
  <c r="E12" i="70" s="1"/>
  <c r="B13" i="70"/>
  <c r="E13" i="70" s="1"/>
  <c r="B14" i="70"/>
  <c r="E14" i="70" s="1"/>
  <c r="B15" i="70"/>
  <c r="E15" i="70" s="1"/>
  <c r="B16" i="70"/>
  <c r="E16" i="70" s="1"/>
  <c r="B17" i="70"/>
  <c r="E17" i="70" s="1"/>
  <c r="B18" i="70"/>
  <c r="E18" i="70" s="1"/>
  <c r="B21" i="70"/>
  <c r="E21" i="70" s="1"/>
  <c r="B22" i="70"/>
  <c r="E22" i="70" s="1"/>
  <c r="B23" i="70"/>
  <c r="E23" i="70" s="1"/>
  <c r="B25" i="70"/>
  <c r="E25" i="70" s="1"/>
  <c r="B27" i="70"/>
  <c r="E27" i="70" s="1"/>
  <c r="B29" i="70"/>
  <c r="E29" i="70" s="1"/>
  <c r="B19" i="70"/>
  <c r="E19" i="70" s="1"/>
  <c r="B20" i="70"/>
  <c r="E20" i="70" s="1"/>
  <c r="B24" i="70"/>
  <c r="E24" i="70" s="1"/>
  <c r="B26" i="70"/>
  <c r="E26" i="70" s="1"/>
  <c r="B28" i="70"/>
  <c r="E28" i="70" s="1"/>
  <c r="F3" i="70"/>
  <c r="B9" i="70"/>
  <c r="O6" i="69"/>
  <c r="O3" i="70"/>
  <c r="O6" i="70" s="1"/>
  <c r="B9" i="69"/>
  <c r="B10" i="69"/>
  <c r="E10" i="69" s="1"/>
  <c r="B11" i="69"/>
  <c r="E11" i="69" s="1"/>
  <c r="B12" i="69"/>
  <c r="E12" i="69" s="1"/>
  <c r="B13" i="69"/>
  <c r="E13" i="69" s="1"/>
  <c r="B14" i="69"/>
  <c r="E14" i="69" s="1"/>
  <c r="B15" i="69"/>
  <c r="E15" i="69" s="1"/>
  <c r="B16" i="69"/>
  <c r="E16" i="69" s="1"/>
  <c r="B17" i="69"/>
  <c r="E17" i="69" s="1"/>
  <c r="B18" i="69"/>
  <c r="E18" i="69" s="1"/>
  <c r="B19" i="69"/>
  <c r="E19" i="69" s="1"/>
  <c r="B20" i="69"/>
  <c r="E20" i="69" s="1"/>
  <c r="B21" i="69"/>
  <c r="E21" i="69" s="1"/>
  <c r="B23" i="69"/>
  <c r="E23" i="69" s="1"/>
  <c r="B25" i="69"/>
  <c r="E25" i="69" s="1"/>
  <c r="B27" i="69"/>
  <c r="E27" i="69" s="1"/>
  <c r="B29" i="69"/>
  <c r="E29" i="69" s="1"/>
  <c r="B22" i="69"/>
  <c r="E22" i="69" s="1"/>
  <c r="B24" i="69"/>
  <c r="E24" i="69" s="1"/>
  <c r="B26" i="69"/>
  <c r="E26" i="69" s="1"/>
  <c r="B28" i="69"/>
  <c r="E28" i="69" s="1"/>
  <c r="I6" i="69"/>
  <c r="K6" i="69"/>
  <c r="M6" i="69"/>
  <c r="H6" i="69"/>
  <c r="J6" i="69"/>
  <c r="L6" i="69"/>
  <c r="N6" i="69"/>
  <c r="E12" i="71"/>
  <c r="G12" i="71"/>
  <c r="C12" i="71"/>
  <c r="D12" i="71"/>
  <c r="F12" i="71"/>
  <c r="H12" i="71"/>
  <c r="E11" i="71"/>
  <c r="G11" i="71"/>
  <c r="F11" i="71"/>
  <c r="M3" i="71" l="1"/>
  <c r="M10" i="71" s="1"/>
  <c r="I10" i="71"/>
  <c r="J10" i="71"/>
  <c r="L3" i="71"/>
  <c r="O10" i="70"/>
  <c r="O29" i="70"/>
  <c r="O25" i="70"/>
  <c r="O21" i="70"/>
  <c r="O17" i="70"/>
  <c r="O13" i="70"/>
  <c r="O9" i="70"/>
  <c r="O26" i="70"/>
  <c r="O22" i="70"/>
  <c r="O18" i="70"/>
  <c r="O14" i="70"/>
  <c r="O27" i="70"/>
  <c r="O23" i="70"/>
  <c r="O19" i="70"/>
  <c r="O15" i="70"/>
  <c r="O11" i="70"/>
  <c r="O28" i="70"/>
  <c r="O24" i="70"/>
  <c r="O20" i="70"/>
  <c r="O16" i="70"/>
  <c r="O12" i="70"/>
  <c r="B13" i="72"/>
  <c r="L10" i="71"/>
  <c r="M11" i="71"/>
  <c r="N9" i="70"/>
  <c r="N10" i="70"/>
  <c r="N11" i="70"/>
  <c r="N12" i="70"/>
  <c r="N13" i="70"/>
  <c r="N14" i="70"/>
  <c r="N15" i="70"/>
  <c r="N16" i="70"/>
  <c r="N17" i="70"/>
  <c r="N18" i="70"/>
  <c r="N19" i="70"/>
  <c r="N20" i="70"/>
  <c r="N21" i="70"/>
  <c r="N22" i="70"/>
  <c r="N23" i="70"/>
  <c r="N24" i="70"/>
  <c r="N25" i="70"/>
  <c r="N26" i="70"/>
  <c r="N27" i="70"/>
  <c r="N28" i="70"/>
  <c r="N29" i="70"/>
  <c r="L9" i="70"/>
  <c r="L10" i="70"/>
  <c r="L11" i="70"/>
  <c r="L12" i="70"/>
  <c r="L13" i="70"/>
  <c r="L14" i="70"/>
  <c r="L15" i="70"/>
  <c r="L16" i="70"/>
  <c r="L17" i="70"/>
  <c r="L18" i="70"/>
  <c r="L19" i="70"/>
  <c r="L20" i="70"/>
  <c r="L21" i="70"/>
  <c r="L22" i="70"/>
  <c r="L23" i="70"/>
  <c r="L24" i="70"/>
  <c r="L25" i="70"/>
  <c r="L26" i="70"/>
  <c r="L27" i="70"/>
  <c r="L28" i="70"/>
  <c r="L29" i="70"/>
  <c r="J9" i="70"/>
  <c r="J10" i="70"/>
  <c r="J11" i="70"/>
  <c r="J12" i="70"/>
  <c r="J13" i="70"/>
  <c r="J14" i="70"/>
  <c r="J15" i="70"/>
  <c r="J16" i="70"/>
  <c r="J17" i="70"/>
  <c r="J18" i="70"/>
  <c r="J19" i="70"/>
  <c r="J20" i="70"/>
  <c r="J21" i="70"/>
  <c r="J22" i="70"/>
  <c r="J23" i="70"/>
  <c r="J24" i="70"/>
  <c r="J25" i="70"/>
  <c r="J26" i="70"/>
  <c r="J27" i="70"/>
  <c r="J28" i="70"/>
  <c r="J29" i="70"/>
  <c r="H9" i="70"/>
  <c r="H10" i="70"/>
  <c r="H11" i="70"/>
  <c r="H12" i="70"/>
  <c r="H13" i="70"/>
  <c r="H14" i="70"/>
  <c r="H15" i="70"/>
  <c r="H16" i="70"/>
  <c r="H17" i="70"/>
  <c r="H18" i="70"/>
  <c r="H19" i="70"/>
  <c r="H20" i="70"/>
  <c r="H21" i="70"/>
  <c r="H22" i="70"/>
  <c r="H23" i="70"/>
  <c r="H24" i="70"/>
  <c r="H25" i="70"/>
  <c r="H26" i="70"/>
  <c r="H27" i="70"/>
  <c r="H28" i="70"/>
  <c r="H29" i="70"/>
  <c r="M9" i="70"/>
  <c r="M10" i="70"/>
  <c r="M11" i="70"/>
  <c r="M12" i="70"/>
  <c r="M13" i="70"/>
  <c r="M14" i="70"/>
  <c r="M15" i="70"/>
  <c r="M16" i="70"/>
  <c r="M17" i="70"/>
  <c r="M18" i="70"/>
  <c r="M19" i="70"/>
  <c r="M20" i="70"/>
  <c r="M21" i="70"/>
  <c r="M22" i="70"/>
  <c r="M23" i="70"/>
  <c r="M24" i="70"/>
  <c r="M25" i="70"/>
  <c r="M26" i="70"/>
  <c r="M27" i="70"/>
  <c r="M28" i="70"/>
  <c r="M29" i="70"/>
  <c r="K9" i="70"/>
  <c r="K10" i="70"/>
  <c r="K11" i="70"/>
  <c r="K12" i="70"/>
  <c r="K13" i="70"/>
  <c r="K14" i="70"/>
  <c r="K15" i="70"/>
  <c r="K16" i="70"/>
  <c r="K17" i="70"/>
  <c r="K18" i="70"/>
  <c r="K19" i="70"/>
  <c r="K20" i="70"/>
  <c r="K21" i="70"/>
  <c r="K22" i="70"/>
  <c r="K23" i="70"/>
  <c r="K24" i="70"/>
  <c r="K25" i="70"/>
  <c r="K26" i="70"/>
  <c r="K27" i="70"/>
  <c r="K28" i="70"/>
  <c r="K29" i="70"/>
  <c r="I9" i="70"/>
  <c r="I10" i="70"/>
  <c r="I11" i="70"/>
  <c r="I12" i="70"/>
  <c r="I13" i="70"/>
  <c r="I14" i="70"/>
  <c r="I15" i="70"/>
  <c r="I16" i="70"/>
  <c r="I17" i="70"/>
  <c r="I18" i="70"/>
  <c r="I19" i="70"/>
  <c r="I20" i="70"/>
  <c r="I21" i="70"/>
  <c r="I22" i="70"/>
  <c r="I23" i="70"/>
  <c r="I24" i="70"/>
  <c r="I25" i="70"/>
  <c r="I26" i="70"/>
  <c r="I27" i="70"/>
  <c r="I28" i="70"/>
  <c r="I29" i="70"/>
  <c r="G6" i="69"/>
  <c r="B12" i="71"/>
  <c r="D11" i="71"/>
  <c r="H11" i="71"/>
  <c r="L11" i="71" l="1"/>
  <c r="C11" i="71"/>
  <c r="G9" i="70"/>
  <c r="G10" i="70"/>
  <c r="G11" i="70"/>
  <c r="G12" i="70"/>
  <c r="G13" i="70"/>
  <c r="G14" i="70"/>
  <c r="G15" i="70"/>
  <c r="G16" i="70"/>
  <c r="G17" i="70"/>
  <c r="G18" i="70"/>
  <c r="G19" i="70"/>
  <c r="G20" i="70"/>
  <c r="G21" i="70"/>
  <c r="G22" i="70"/>
  <c r="G23" i="70"/>
  <c r="G24" i="70"/>
  <c r="G25" i="70"/>
  <c r="G26" i="70"/>
  <c r="G27" i="70"/>
  <c r="G28" i="70"/>
  <c r="G29" i="70"/>
  <c r="B11" i="71" l="1"/>
  <c r="F6" i="70" l="1"/>
  <c r="F6" i="69"/>
  <c r="F16" i="70" l="1"/>
  <c r="P16" i="70" s="1"/>
  <c r="F15" i="70"/>
  <c r="P15" i="70" s="1"/>
  <c r="F19" i="70"/>
  <c r="P19" i="70" s="1"/>
  <c r="F13" i="70"/>
  <c r="P13" i="70" s="1"/>
  <c r="F18" i="70"/>
  <c r="P18" i="70" s="1"/>
  <c r="F20" i="70"/>
  <c r="P20" i="70" s="1"/>
  <c r="F24" i="70"/>
  <c r="P24" i="70" s="1"/>
  <c r="F29" i="70"/>
  <c r="P29" i="70" s="1"/>
  <c r="F17" i="70"/>
  <c r="P17" i="70" s="1"/>
  <c r="F22" i="70"/>
  <c r="P22" i="70" s="1"/>
  <c r="F21" i="70"/>
  <c r="P21" i="70" s="1"/>
  <c r="F26" i="70"/>
  <c r="P26" i="70" s="1"/>
  <c r="F27" i="70"/>
  <c r="P27" i="70" s="1"/>
  <c r="F9" i="70"/>
  <c r="P9" i="70" s="1"/>
  <c r="F23" i="70"/>
  <c r="P23" i="70" s="1"/>
  <c r="F12" i="70"/>
  <c r="P12" i="70" s="1"/>
  <c r="F10" i="70"/>
  <c r="P10" i="70" s="1"/>
  <c r="F28" i="70"/>
  <c r="P28" i="70" s="1"/>
  <c r="F25" i="70"/>
  <c r="P25" i="70" s="1"/>
  <c r="F14" i="70"/>
  <c r="P14" i="70" s="1"/>
  <c r="F11" i="70"/>
  <c r="P11" i="70" s="1"/>
  <c r="B10" i="71"/>
  <c r="B6" i="71"/>
  <c r="B13" i="71" s="1"/>
  <c r="D10" i="71" l="1"/>
  <c r="D13" i="71"/>
  <c r="C10" i="71" l="1"/>
  <c r="C13" i="71"/>
  <c r="F10" i="71" l="1"/>
  <c r="F13" i="71"/>
  <c r="E10" i="71" l="1"/>
  <c r="E13" i="71"/>
  <c r="E9" i="69" l="1"/>
  <c r="H13" i="71" l="1"/>
  <c r="G10" i="71"/>
  <c r="G13" i="71"/>
  <c r="E9" i="70"/>
  <c r="H10" i="71" l="1"/>
  <c r="L6" i="71"/>
  <c r="L13" i="71" s="1"/>
  <c r="Q12" i="70"/>
  <c r="Q16" i="70"/>
  <c r="Q20" i="70"/>
  <c r="Q24" i="70"/>
  <c r="Q28" i="70"/>
  <c r="Q9" i="70"/>
  <c r="Q13" i="70"/>
  <c r="Q17" i="70"/>
  <c r="Q21" i="70"/>
  <c r="Q25" i="70"/>
  <c r="Q29" i="70"/>
  <c r="Q10" i="70"/>
  <c r="Q14" i="70"/>
  <c r="Q18" i="70"/>
  <c r="Q22" i="70"/>
  <c r="Q26" i="70"/>
  <c r="Q11" i="70"/>
  <c r="Q15" i="70"/>
  <c r="Q19" i="70"/>
  <c r="Q23" i="70"/>
  <c r="Q27" i="70"/>
  <c r="M6" i="71" l="1"/>
  <c r="M13" i="71" l="1"/>
  <c r="B15" i="71" s="1"/>
  <c r="F39" i="68" l="1"/>
  <c r="F44" i="68" l="1"/>
  <c r="G39" i="68"/>
  <c r="G44" i="68" l="1"/>
  <c r="H44" i="68"/>
  <c r="H39" i="68"/>
  <c r="M39" i="68" l="1"/>
  <c r="M44" i="68" l="1"/>
  <c r="N39" i="68" l="1"/>
  <c r="N44" i="68"/>
  <c r="S39" i="68" l="1"/>
  <c r="S44" i="68" l="1"/>
  <c r="V44" i="68" l="1"/>
  <c r="V39" i="68"/>
  <c r="W39" i="68" l="1"/>
  <c r="W44" i="68" l="1"/>
  <c r="X39" i="68" l="1"/>
  <c r="X44" i="68"/>
  <c r="AA36" i="68"/>
  <c r="AB36" i="68" l="1"/>
  <c r="B5" i="72"/>
  <c r="Y39" i="68"/>
  <c r="AA39" i="68" s="1"/>
  <c r="AB39" i="68" s="1"/>
  <c r="B12" i="72" l="1"/>
  <c r="B8" i="72"/>
  <c r="B10" i="72" s="1"/>
  <c r="AA41" i="68"/>
  <c r="Y44" i="68"/>
  <c r="AA44" i="68" s="1"/>
  <c r="B15" i="72" l="1"/>
</calcChain>
</file>

<file path=xl/comments1.xml><?xml version="1.0" encoding="utf-8"?>
<comments xmlns="http://schemas.openxmlformats.org/spreadsheetml/2006/main">
  <authors>
    <author>Autor</author>
  </authors>
  <commentList>
    <comment ref="D36" authorId="0">
      <text>
        <r>
          <rPr>
            <b/>
            <sz val="12"/>
            <color indexed="81"/>
            <rFont val="Tahoma"/>
            <family val="2"/>
            <charset val="238"/>
          </rPr>
          <t>Autor:</t>
        </r>
        <r>
          <rPr>
            <sz val="12"/>
            <color indexed="81"/>
            <rFont val="Tahoma"/>
            <family val="2"/>
            <charset val="238"/>
          </rPr>
          <t xml:space="preserve">
do R1 se musí rozpočítat náklady děkanátu z listu  R1_Rektorát</t>
        </r>
      </text>
    </comment>
  </commentList>
</comments>
</file>

<file path=xl/sharedStrings.xml><?xml version="1.0" encoding="utf-8"?>
<sst xmlns="http://schemas.openxmlformats.org/spreadsheetml/2006/main" count="1715" uniqueCount="717">
  <si>
    <t>Kancelář děkana</t>
  </si>
  <si>
    <t>Studijní oddělení</t>
  </si>
  <si>
    <t>Síťové tiskárny</t>
  </si>
  <si>
    <t>Nečtiny</t>
  </si>
  <si>
    <t>Správa</t>
  </si>
  <si>
    <t>Budovy Plzeň</t>
  </si>
  <si>
    <t>Budovy FEK CHEB</t>
  </si>
  <si>
    <t>Údržba vnitřních prostor ZČU</t>
  </si>
  <si>
    <t>Údržba zeleně a venkovních prostor</t>
  </si>
  <si>
    <t>Byty ZČU</t>
  </si>
  <si>
    <t>Ubytovny ZČU</t>
  </si>
  <si>
    <t>Podatelny</t>
  </si>
  <si>
    <t>Výnosy z pronájmů vyjmenovaných zařízení</t>
  </si>
  <si>
    <t>Sekretariát AS ZČU</t>
  </si>
  <si>
    <t>Akreditace a kvalita vzdělávací činnosti</t>
  </si>
  <si>
    <t>Výzkum</t>
  </si>
  <si>
    <t>Strategie a rozvoj</t>
  </si>
  <si>
    <t>Kancelář kvestora</t>
  </si>
  <si>
    <t>Prodejny skript</t>
  </si>
  <si>
    <t>Počítačová síť - univerzitní náklady</t>
  </si>
  <si>
    <t>Učebny PC - univerzitní náklady</t>
  </si>
  <si>
    <t>Informační systém na podporu kredit. systému studia</t>
  </si>
  <si>
    <t>Analytický účet</t>
  </si>
  <si>
    <t>Název účtu / Celkový součet</t>
  </si>
  <si>
    <t>Katedra technologie obrábění</t>
  </si>
  <si>
    <t>Katedra konstruování strojů</t>
  </si>
  <si>
    <t>Katedra energetických strojů a zařízení</t>
  </si>
  <si>
    <t>Katedra tělesné výchovy a sportu</t>
  </si>
  <si>
    <t>Katedra materiálu a strojírenské metalurgie</t>
  </si>
  <si>
    <t>Katedra průmyslového inženýrství a managementu</t>
  </si>
  <si>
    <t>Regionální technologický institut</t>
  </si>
  <si>
    <t>Katedra aplikované elektroniky a telekomunikací</t>
  </si>
  <si>
    <t>Katedra technologií a měření</t>
  </si>
  <si>
    <t>Katedra elektroenergetiky a ekologie</t>
  </si>
  <si>
    <t>Katedra elektromechaniky a výkonové elektroniky</t>
  </si>
  <si>
    <t>Katedra teoretické elektrotechniky</t>
  </si>
  <si>
    <t>Katedra teorie práva</t>
  </si>
  <si>
    <t>Katedra právních dějin</t>
  </si>
  <si>
    <t>Katedra trestního práva</t>
  </si>
  <si>
    <t>Katedra správního práva</t>
  </si>
  <si>
    <t>Katedra veřejné správy</t>
  </si>
  <si>
    <t>Katedra mezinárodního práva</t>
  </si>
  <si>
    <t>Katedra archeologie</t>
  </si>
  <si>
    <t>Katedra germanistiky a slavistiky</t>
  </si>
  <si>
    <t>Katedra anglického jazyka a literatury</t>
  </si>
  <si>
    <t>Katedra filozofie</t>
  </si>
  <si>
    <t>Katedra politologie a mezinárodních vztahů</t>
  </si>
  <si>
    <t>Katedra románských jazyků</t>
  </si>
  <si>
    <t>Katedra sociologie</t>
  </si>
  <si>
    <t>Katedra historických věd</t>
  </si>
  <si>
    <t>Katedra pedagogiky</t>
  </si>
  <si>
    <t>Katedra psychologie</t>
  </si>
  <si>
    <t>Katedra hudební kultury</t>
  </si>
  <si>
    <t>Katedra výtvarné kultury</t>
  </si>
  <si>
    <t>Katedra tělesné a sportovní výchovy</t>
  </si>
  <si>
    <t>Katedra výpočetní a didaktické techniky</t>
  </si>
  <si>
    <t>Katedra anglického jazyka</t>
  </si>
  <si>
    <t>Katedra německého jazyka</t>
  </si>
  <si>
    <t>Katedra ruského a francouzského jazyka</t>
  </si>
  <si>
    <t>Katedra historie</t>
  </si>
  <si>
    <t>Katedra matematiky, fyziky a technické výchovy</t>
  </si>
  <si>
    <t>Katedra chemie</t>
  </si>
  <si>
    <t>Katedra geografie</t>
  </si>
  <si>
    <t>Středisko pedagogické praxe</t>
  </si>
  <si>
    <t>Katedra ekonomie a kvantitativních metod</t>
  </si>
  <si>
    <t>Katedra financí a účetnictví</t>
  </si>
  <si>
    <t>Katedra marketingu, obchodu a služeb</t>
  </si>
  <si>
    <t>Katedra podnikové ekonomiky a managementu</t>
  </si>
  <si>
    <t>Středisko projektových aktivit</t>
  </si>
  <si>
    <t>Katedra fyziky</t>
  </si>
  <si>
    <t>Katedra mechaniky</t>
  </si>
  <si>
    <t>Katedra matematiky</t>
  </si>
  <si>
    <t>Katedra kybernetiky</t>
  </si>
  <si>
    <t>Katedra informatiky a výpočetní techniky</t>
  </si>
  <si>
    <t>Fond investičního rozvoje</t>
  </si>
  <si>
    <t>Katedra záchranářství a technických oborů</t>
  </si>
  <si>
    <t>Katedra fyzioterapie a ergoterapie</t>
  </si>
  <si>
    <t>Katedra ošetřovatelství a porodní asistence</t>
  </si>
  <si>
    <t>Katedra teoretických oborů</t>
  </si>
  <si>
    <t>Modelování deformačních a dynamických procesů</t>
  </si>
  <si>
    <t>Modelování lidského těla</t>
  </si>
  <si>
    <t>Termomechanika technologických procesů</t>
  </si>
  <si>
    <t>Materiály a technologie</t>
  </si>
  <si>
    <t>Správa výzkumného centra</t>
  </si>
  <si>
    <t>Centrum nových technologií a materiálů</t>
  </si>
  <si>
    <t>Výzkum a modifikace morfologie a povrchové textury materiálů</t>
  </si>
  <si>
    <t>Laserové technologie pro zpracování a analýzu materiálů</t>
  </si>
  <si>
    <t>Výzkum a vývoj polymerních kompozitů</t>
  </si>
  <si>
    <t>Materiály pro fotovoltaiku, fotoniku a mikrosystémovou techniku</t>
  </si>
  <si>
    <t>Kolej Bolevecká 30-32</t>
  </si>
  <si>
    <t xml:space="preserve">Kolej Borská 53 </t>
  </si>
  <si>
    <t>Centrum výměny mládeže</t>
  </si>
  <si>
    <t>Personální odbor</t>
  </si>
  <si>
    <t>Oddělení práce a mzdy</t>
  </si>
  <si>
    <t>Bezpečnost práce a zvláštní úkoly</t>
  </si>
  <si>
    <t>Vydavatelství</t>
  </si>
  <si>
    <t>Středisko uživatelské podpory a provozu</t>
  </si>
  <si>
    <t>Aplikační a uživatelská podpora</t>
  </si>
  <si>
    <t>Provoz JIS</t>
  </si>
  <si>
    <t>Laboratoř počítačových systémů</t>
  </si>
  <si>
    <t>Telekomunikační a prezentační služby</t>
  </si>
  <si>
    <t>Audio-video služby</t>
  </si>
  <si>
    <t>Telefonické služby</t>
  </si>
  <si>
    <t>Středisko informačních systémů</t>
  </si>
  <si>
    <t>Projekce informačních systémů</t>
  </si>
  <si>
    <t xml:space="preserve">Fond celouniverzitního investičního rozvoje </t>
  </si>
  <si>
    <t>Celouniverzitní neinvestiční náklady</t>
  </si>
  <si>
    <t>Rezerva rektora</t>
  </si>
  <si>
    <t>Rezerva pro projekty EU</t>
  </si>
  <si>
    <t>Oddělení výrobních strojů a zařízení</t>
  </si>
  <si>
    <t>Centrum výzkumu konstrukce tvářecích strojů</t>
  </si>
  <si>
    <t>Výrobní stroje</t>
  </si>
  <si>
    <t>Centrum energetického výzkumu</t>
  </si>
  <si>
    <t>Oddělení telekomunikační a multimediální techniky</t>
  </si>
  <si>
    <t>Oddělení řízení průmyslových procesů</t>
  </si>
  <si>
    <t>Elektrotechnická laboratoř</t>
  </si>
  <si>
    <t>Sekretariát děkana</t>
  </si>
  <si>
    <t>Oddělení pro vědu a výzkum</t>
  </si>
  <si>
    <t>Středisko správy počítačové sítě</t>
  </si>
  <si>
    <t>Centrum celoživotního vzdělávání</t>
  </si>
  <si>
    <t>Oddělení zdravotnické praxe</t>
  </si>
  <si>
    <t>Oddělení celoživotního vzdělávání</t>
  </si>
  <si>
    <t>Správa UJP</t>
  </si>
  <si>
    <t>Kolej Máchova 14-16</t>
  </si>
  <si>
    <t>Kolej Máchova 20</t>
  </si>
  <si>
    <t>Kolej Baarova 36</t>
  </si>
  <si>
    <t>Kolej Klatovská 200</t>
  </si>
  <si>
    <t>Menza 1</t>
  </si>
  <si>
    <t>Menza 4</t>
  </si>
  <si>
    <t>Autodoprava</t>
  </si>
  <si>
    <t>Údržba</t>
  </si>
  <si>
    <t>Energetické hospodářství</t>
  </si>
  <si>
    <t>Požární ochrana</t>
  </si>
  <si>
    <t>Elektronické služby</t>
  </si>
  <si>
    <t>Správa a provoz budov</t>
  </si>
  <si>
    <t>Správa PS</t>
  </si>
  <si>
    <t>Rektor</t>
  </si>
  <si>
    <t>Kancelář rektora</t>
  </si>
  <si>
    <t>Odbor interního auditu</t>
  </si>
  <si>
    <t>Úsek prorektora pro studijní a pedagogickou činnost</t>
  </si>
  <si>
    <t>Personální oddělení</t>
  </si>
  <si>
    <t>Ekonomický odbor</t>
  </si>
  <si>
    <t>Oddělení doplňkové činnosti</t>
  </si>
  <si>
    <t>Správa UK</t>
  </si>
  <si>
    <t>Oddělení systémové podpory a vzdělávání</t>
  </si>
  <si>
    <t>Oddělení akvizice a zpracování</t>
  </si>
  <si>
    <t>Pedagogická knihovna</t>
  </si>
  <si>
    <t>Filozofická a právnická knihovna</t>
  </si>
  <si>
    <t>Knihovna Bory</t>
  </si>
  <si>
    <t>Ekonomická knihovna</t>
  </si>
  <si>
    <t>Knihovna zdravotnických studií</t>
  </si>
  <si>
    <t>Správa CIV</t>
  </si>
  <si>
    <t>Rozpočtová rezerva</t>
  </si>
  <si>
    <t>Katedra obchodního práva</t>
  </si>
  <si>
    <t>Katedra pracovního práva a práva sociálního zabezpečení</t>
  </si>
  <si>
    <t>Centrum biologie, geověd a envigogiky</t>
  </si>
  <si>
    <t>Středisko pro výzkum regionálního rozvoje</t>
  </si>
  <si>
    <t>Středisko mezinárodních aktivit</t>
  </si>
  <si>
    <t>Konstrukce vozidel RTI</t>
  </si>
  <si>
    <t>Výzkumné centrum tvářecích technologií</t>
  </si>
  <si>
    <t>Regionální inovační centrum elektrotechniky</t>
  </si>
  <si>
    <t>Děkanát FPR</t>
  </si>
  <si>
    <t>Katedra antropologických a historických věd</t>
  </si>
  <si>
    <t>Nové technologie pro informační společnost</t>
  </si>
  <si>
    <t>Výzkumný program 4</t>
  </si>
  <si>
    <t>Výzkumný program 3</t>
  </si>
  <si>
    <t>Výzkumný program 5</t>
  </si>
  <si>
    <t>Výzkumný program 1</t>
  </si>
  <si>
    <t>Výzkumný program 2</t>
  </si>
  <si>
    <t>Mezioborové aktivity</t>
  </si>
  <si>
    <t>Oddělení obrábění</t>
  </si>
  <si>
    <t>Tvářecí technologie</t>
  </si>
  <si>
    <t>Modelování a měření interakcí a mechanických systémů</t>
  </si>
  <si>
    <t>Pokročilé technologie na bázi poly.mat.</t>
  </si>
  <si>
    <t>Bufet Univerzitní</t>
  </si>
  <si>
    <t>Bufet - FPE</t>
  </si>
  <si>
    <t>Bufet - Bolevecká</t>
  </si>
  <si>
    <t>Oddělení poradenství</t>
  </si>
  <si>
    <t>Správa PC</t>
  </si>
  <si>
    <t>HelpDesk</t>
  </si>
  <si>
    <t>Informační systémy - univerzitní náklady</t>
  </si>
  <si>
    <t>Spotřeba všeobecného materiálu</t>
  </si>
  <si>
    <t>Spotřeba DHM do 1000,- Kč</t>
  </si>
  <si>
    <t>Spotřeba DHM nad 1000,- Kč</t>
  </si>
  <si>
    <t>Spotřeba materiálu-kancelářský</t>
  </si>
  <si>
    <t>Spotřeba potravin</t>
  </si>
  <si>
    <t>Spotřeba materiálu-knihy</t>
  </si>
  <si>
    <t>Spotřeba materiálu-časopisy</t>
  </si>
  <si>
    <t>Spotřeba-pohonné hmoty</t>
  </si>
  <si>
    <t>Publicita projektů (letáky, tužky, apod.</t>
  </si>
  <si>
    <t>Spotřeba paliva-LTO</t>
  </si>
  <si>
    <t>Média-CD,DVD,diskety</t>
  </si>
  <si>
    <t>Úklidové prostředky</t>
  </si>
  <si>
    <t>Propagační  předměty</t>
  </si>
  <si>
    <t>Elektromateriál a kovomateriál</t>
  </si>
  <si>
    <t>Technické zhodnocení DHM do 40 000 Kč</t>
  </si>
  <si>
    <t>Spotřeba materiálu-centrální sklad</t>
  </si>
  <si>
    <t>Spotřeba materiálu-oděvy,ochr.pomůcky</t>
  </si>
  <si>
    <t>Spotřeba el. energie</t>
  </si>
  <si>
    <t>Spotřeba vodné, stočné</t>
  </si>
  <si>
    <t>Spotřeba plynu</t>
  </si>
  <si>
    <t>Spotřeba tepla</t>
  </si>
  <si>
    <t>Ost. neskladov. dodávky menzy</t>
  </si>
  <si>
    <t>Prodané zboží v ceně poříz.-daň.uznateln</t>
  </si>
  <si>
    <t>Oprava a údržba ostatní</t>
  </si>
  <si>
    <t>Opravy a údrž. budov</t>
  </si>
  <si>
    <t>Oprava a údrž. kanc.a repro techniky</t>
  </si>
  <si>
    <t>Oprava a údrž.výpočetní techniky</t>
  </si>
  <si>
    <t>Oprava a údrž. ADV techniky</t>
  </si>
  <si>
    <t>Oprava a údrž. autoparku</t>
  </si>
  <si>
    <t>Opravy výtahů</t>
  </si>
  <si>
    <t>Opravy elektrospotřebičů</t>
  </si>
  <si>
    <t xml:space="preserve">Tuzemské cestovné  </t>
  </si>
  <si>
    <t>Zahraniční cestovné</t>
  </si>
  <si>
    <t>Stravné nad limit zdaněné - daň.uznateln</t>
  </si>
  <si>
    <t>Per diems</t>
  </si>
  <si>
    <t>Cestovné daňově neuznatelné</t>
  </si>
  <si>
    <t>Náklady na reprezentaci-tuzemsko</t>
  </si>
  <si>
    <t>Náklady na reprezentaci-zahraniční hosté</t>
  </si>
  <si>
    <t>Různé služby nespecifikované</t>
  </si>
  <si>
    <t>Inzerce a konkurzní řízení</t>
  </si>
  <si>
    <t>Kopírování</t>
  </si>
  <si>
    <t>Překlady textů</t>
  </si>
  <si>
    <t>Fotopráce</t>
  </si>
  <si>
    <t>Poštovné a balné</t>
  </si>
  <si>
    <t>Telekomunikační poplatky-hovory</t>
  </si>
  <si>
    <t>Telekomunikační služby-ostatní</t>
  </si>
  <si>
    <t>Poplatky za rozhlas a televizi</t>
  </si>
  <si>
    <t>Dezifekce, deratizace a jiné  hyg.služby</t>
  </si>
  <si>
    <t>Závodní lékař.preventivní péče</t>
  </si>
  <si>
    <t>Údržba a syst.podpora SW,aktualizace</t>
  </si>
  <si>
    <t xml:space="preserve"> Manipul.poplatky za stravenky</t>
  </si>
  <si>
    <t xml:space="preserve">Technické zhodnocení DNM </t>
  </si>
  <si>
    <t>Pořízení DNM do 60.000,- Kč</t>
  </si>
  <si>
    <t>Právní pomoc, účetní a daň. poradenství</t>
  </si>
  <si>
    <t>Licence</t>
  </si>
  <si>
    <t>Audit projektu</t>
  </si>
  <si>
    <t>Nájemné a půjčovné ostatní</t>
  </si>
  <si>
    <t>Nájemné a půjčovné tělových.zařízení</t>
  </si>
  <si>
    <t>Praní prádla, čištění</t>
  </si>
  <si>
    <t>Odvoz odpadků</t>
  </si>
  <si>
    <t>Úklid</t>
  </si>
  <si>
    <t>Střežení</t>
  </si>
  <si>
    <t>Revize zařízení</t>
  </si>
  <si>
    <t>Přeprava nákladů a dislokace</t>
  </si>
  <si>
    <t>Údržba zeleně</t>
  </si>
  <si>
    <t>Náklady na stěhování</t>
  </si>
  <si>
    <t>Ubytování</t>
  </si>
  <si>
    <t>Přeprava osob</t>
  </si>
  <si>
    <t>Stravování</t>
  </si>
  <si>
    <t>Režie za stravování studentů</t>
  </si>
  <si>
    <t>Vložné na školení</t>
  </si>
  <si>
    <t>Vložné na konference</t>
  </si>
  <si>
    <t xml:space="preserve">Vložné do zahraničí </t>
  </si>
  <si>
    <t>Náklady na edici a tisk</t>
  </si>
  <si>
    <t>Různé služby daňově neuznatelné</t>
  </si>
  <si>
    <t>Mzdy vlastní</t>
  </si>
  <si>
    <t>Náhrada mzdy-nemocenská</t>
  </si>
  <si>
    <t>OON</t>
  </si>
  <si>
    <t>Odměny učňů</t>
  </si>
  <si>
    <t>Mzdy - výdaje příštích období</t>
  </si>
  <si>
    <t>Zákonné zdravotní pojištění</t>
  </si>
  <si>
    <t>Zákonné sociální pojištění</t>
  </si>
  <si>
    <t>Zdrav.poj.- výdaje příštích období</t>
  </si>
  <si>
    <t>Soc..poj.- výdaje příštích období</t>
  </si>
  <si>
    <t>Příspěvek na stravování zaměstnanců</t>
  </si>
  <si>
    <t>Tvorba sociálního fondu</t>
  </si>
  <si>
    <t>Daň silniční - daň. uznatelná</t>
  </si>
  <si>
    <t>Daň z nemovitosti</t>
  </si>
  <si>
    <t>Ostatní daně a poplatky - daň. uznatelné</t>
  </si>
  <si>
    <t>Mýtné</t>
  </si>
  <si>
    <t>Dálniční poplatky</t>
  </si>
  <si>
    <t>Ostatní pokuty a penále</t>
  </si>
  <si>
    <t>Kurzové ztráty - daň uznatelné</t>
  </si>
  <si>
    <t>Dary-poskytnuté</t>
  </si>
  <si>
    <t>Manka a škody</t>
  </si>
  <si>
    <t>Jiné,ostatní náklady-nespecifikované</t>
  </si>
  <si>
    <t>Stipendia prospěchová</t>
  </si>
  <si>
    <t>Stipendia mimořádná a ostatní</t>
  </si>
  <si>
    <t>Stipendia zahr.studentů a doktorandů</t>
  </si>
  <si>
    <t>Stipendia tuzemských doktorandů</t>
  </si>
  <si>
    <t>Stipendium ubytovací</t>
  </si>
  <si>
    <t>Stipendia na výzkum, vývoj a inovaci</t>
  </si>
  <si>
    <t>Stipendium sociální</t>
  </si>
  <si>
    <t>Spoluřešitelé projektů</t>
  </si>
  <si>
    <t>Příspěvěk studentům na studijní pobyt</t>
  </si>
  <si>
    <t>Bolestné a pracovní úrazy</t>
  </si>
  <si>
    <t>Náhrada škody fyzickým osobám</t>
  </si>
  <si>
    <t xml:space="preserve">Zákonné pojištění z mezd </t>
  </si>
  <si>
    <t>Pojištění motorových vozidel</t>
  </si>
  <si>
    <t>Pojistné ostatní</t>
  </si>
  <si>
    <t>Provize banky při platbě kartou</t>
  </si>
  <si>
    <t>Provize provozovatele stravenek</t>
  </si>
  <si>
    <t>Náklady peněžního styku</t>
  </si>
  <si>
    <t>Příspěvky na tělovýchovné akce</t>
  </si>
  <si>
    <t>Haléřové vyrovnání</t>
  </si>
  <si>
    <t>Jiné,ostatní náklady-daňově neuznatelné</t>
  </si>
  <si>
    <t>Odpisy DNM a DHM -dotované</t>
  </si>
  <si>
    <t>Odpisy DNM a DHM - nedotované</t>
  </si>
  <si>
    <t>Prodaný materiál-daň.uznatelný</t>
  </si>
  <si>
    <t>Čl.přísp.z nepov.členství-tuzemské</t>
  </si>
  <si>
    <t>Čl.přísp.z nepov.členství-zahraniční</t>
  </si>
  <si>
    <t>Vnitro-materiál</t>
  </si>
  <si>
    <t>Vnitro-skripta,stud.programy,publikace</t>
  </si>
  <si>
    <t>Vnitro-el.energie</t>
  </si>
  <si>
    <t>Vnitro-opravy a údržba</t>
  </si>
  <si>
    <t>Vnitro-ubytování</t>
  </si>
  <si>
    <t>Vnitro-stravování</t>
  </si>
  <si>
    <t>Vnitro-doprava</t>
  </si>
  <si>
    <t>Vnitro-různé služby nespecifikované</t>
  </si>
  <si>
    <t>Vnitro-překlady textů</t>
  </si>
  <si>
    <t>Vnitro-poštovné</t>
  </si>
  <si>
    <t>Vnitro-nájemné</t>
  </si>
  <si>
    <t>Vnitro-edice,tisk</t>
  </si>
  <si>
    <t>Vnitro-vzdělávání</t>
  </si>
  <si>
    <t>Vnitro-režijní paušál DČ</t>
  </si>
  <si>
    <t>Vnitro-režijní náklady</t>
  </si>
  <si>
    <t>Převod nákladů (HV)</t>
  </si>
  <si>
    <t>Převod zisku DČ do HČ</t>
  </si>
  <si>
    <t>Katedra blízkovýchodních studií / Centrum blízkovýchodních studií</t>
  </si>
  <si>
    <t>Menza</t>
  </si>
  <si>
    <t>Správa SKM</t>
  </si>
  <si>
    <t>Úsek kvestora</t>
  </si>
  <si>
    <t>FAKULTA STROJNÍ</t>
  </si>
  <si>
    <t>FAKULTA ELEKTROTECHNICKÁ</t>
  </si>
  <si>
    <t>FAKULTA PRÁVNICKÁ</t>
  </si>
  <si>
    <t>FAKULTA FILOZOFICKÁ</t>
  </si>
  <si>
    <t>FAKULTA PEDAGOGICKÁ</t>
  </si>
  <si>
    <t>FAKULTA EKONOMICKÁ</t>
  </si>
  <si>
    <t>FAKULTA APLIKOVANÝCH VĚD</t>
  </si>
  <si>
    <t>FAKULTA ZDRAVOTNICKÝCH STUDIÍ</t>
  </si>
  <si>
    <t>ÚSTAV JAZYKOVÉ PŘÍPRAVY</t>
  </si>
  <si>
    <t>SPRÁVA KOLEJÍ A MENZ</t>
  </si>
  <si>
    <t>REKTORÁT</t>
  </si>
  <si>
    <t>UNIVERZITNÍ KNIHOVNA</t>
  </si>
  <si>
    <t>CENTRUM INFORMATIZACE A VÝPOČETNÍ TECHNIKY</t>
  </si>
  <si>
    <t>CELOUNIVERZITNÍ FONDY A REZERVY</t>
  </si>
  <si>
    <t>Celkové náklady zahrnutých středisek</t>
  </si>
  <si>
    <t>Celkové uznatelné náklady zahrnutých útvarů (1)</t>
  </si>
  <si>
    <t>Celkové neuznatelné náklady zahrnutých útvarů (0)</t>
  </si>
  <si>
    <t>Zahrnutí útvaru do výpočtu (1) / Nezahrnutí (0)</t>
  </si>
  <si>
    <t>Koleje</t>
  </si>
  <si>
    <t>m2</t>
  </si>
  <si>
    <t>FTE</t>
  </si>
  <si>
    <t>ŽH</t>
  </si>
  <si>
    <t>Celkové náklady zahrnutých středisek po korekci</t>
  </si>
  <si>
    <t>Korekce - manuální snížení nákladú (-)</t>
  </si>
  <si>
    <t>Korekce - manuální zvýšení nákladú (+)</t>
  </si>
  <si>
    <t>Úsek prorektora pro rozvoj a vnější vztahy</t>
  </si>
  <si>
    <t>Úsek prorektora pro výzkum a vývoj</t>
  </si>
  <si>
    <t>Oddělení řízení jakosti a metrologie</t>
  </si>
  <si>
    <t>Oddělení technologické přípravy výroby</t>
  </si>
  <si>
    <t>Oddělení částí strojů a zařízení</t>
  </si>
  <si>
    <t>Oddělení dopravní a manipulační techniky</t>
  </si>
  <si>
    <t>Oddělení mechaniky tekutin a termomechaniky</t>
  </si>
  <si>
    <t>Oddělení tepelných, jaderných a alternativ. Zařízení</t>
  </si>
  <si>
    <t>Katedra ústavního a evropského práva</t>
  </si>
  <si>
    <t>Technologie polymerních kompozitů</t>
  </si>
  <si>
    <t>Oddělení mechaniky mikrostruktur</t>
  </si>
  <si>
    <t>Oddělení geomatiky</t>
  </si>
  <si>
    <t>Organizace studijní a pedagogické činnosti</t>
  </si>
  <si>
    <t>Oddělení materiálu</t>
  </si>
  <si>
    <t>Oddělení strojírenské metalurgie</t>
  </si>
  <si>
    <t>Oddělení fyzikálně metalurgického výzkumu</t>
  </si>
  <si>
    <t>Oddělení managementu průmyslových podniků</t>
  </si>
  <si>
    <t>Oddělení inženýrské informatiky v PIM</t>
  </si>
  <si>
    <t>Technologie obrábění</t>
  </si>
  <si>
    <t>Ostatní strojírenské technologie</t>
  </si>
  <si>
    <t>Pracoviště pro virtuální prototyping</t>
  </si>
  <si>
    <t>Laboratoř technologického plánování výroby</t>
  </si>
  <si>
    <t xml:space="preserve">Laboratoř experimentálního tváření </t>
  </si>
  <si>
    <t>Laboratoř experimentálního obrábění</t>
  </si>
  <si>
    <t>Laboratoř dílenské metrologie</t>
  </si>
  <si>
    <t>Laboratoř strojírenských experimentálních metod</t>
  </si>
  <si>
    <t>Zkušebna provozní pevnosti a únavové životnosti</t>
  </si>
  <si>
    <t>Zkušebna komponent dopravních prostředků</t>
  </si>
  <si>
    <t>Mechanická zkušebna</t>
  </si>
  <si>
    <t>Metalografická laboratoř</t>
  </si>
  <si>
    <t>Oddělení elektroniky</t>
  </si>
  <si>
    <t>Oddělení elektrotechnologie</t>
  </si>
  <si>
    <t>Oddělení měření</t>
  </si>
  <si>
    <t>Oddělení technologie elektroniky</t>
  </si>
  <si>
    <t>Oddělení technické ekologie</t>
  </si>
  <si>
    <t>Oddělení elektroenergetiky</t>
  </si>
  <si>
    <t>Oddělení elektrických přístrojů a techniky vysokých napětí</t>
  </si>
  <si>
    <t>Oddělení elektromechanických systémů</t>
  </si>
  <si>
    <t>Oddělení výkonové elektroniky a regulační techniky</t>
  </si>
  <si>
    <t>Oddělení dopravní techniky</t>
  </si>
  <si>
    <t>Oddělení teoretické elektrotechniky</t>
  </si>
  <si>
    <t>Oddělení informatiky</t>
  </si>
  <si>
    <t>Oddělení technicko-ekonomické komercializace</t>
  </si>
  <si>
    <t>Oddělení pro vědu</t>
  </si>
  <si>
    <t>Oddělení zahraničních styků</t>
  </si>
  <si>
    <t>Oddělení biologické antropologie</t>
  </si>
  <si>
    <t>Laboratoř biologické antropologie</t>
  </si>
  <si>
    <t>Oddělení sociální a kulturní antropologie</t>
  </si>
  <si>
    <t>Centrum aplikované antropologie a terénního výzkumu</t>
  </si>
  <si>
    <t>Oddělení filozofické antropologie a dějin filozofie</t>
  </si>
  <si>
    <t>Oddělení teorie a filozofie komunikace</t>
  </si>
  <si>
    <t>Oddělení analytické filozofie a filozofie vědy</t>
  </si>
  <si>
    <t>Oddělení estetiky</t>
  </si>
  <si>
    <t>Oddělení obecné a komparativní politologie</t>
  </si>
  <si>
    <t>Oddělení mezinárodních vztahů a evropských studií</t>
  </si>
  <si>
    <t>Oddělení technické výchovy</t>
  </si>
  <si>
    <t>Oddělení fyziky</t>
  </si>
  <si>
    <t>Oddělení matematiky</t>
  </si>
  <si>
    <t>Akademický senát</t>
  </si>
  <si>
    <t>Oddělení anglického jazyka</t>
  </si>
  <si>
    <t>Oddělení německého jazyka</t>
  </si>
  <si>
    <t>Oddělení románských jazyků a latiny</t>
  </si>
  <si>
    <t>Oddělení slovanských jazyků</t>
  </si>
  <si>
    <t>Bytové a sociální oddělení</t>
  </si>
  <si>
    <t>Komunikace a počítačové sítě</t>
  </si>
  <si>
    <t>Operační a distribuované systémy</t>
  </si>
  <si>
    <t>Internetové a síťové služby</t>
  </si>
  <si>
    <t>Technické služby a servis</t>
  </si>
  <si>
    <t>Univerzitní informační agentura</t>
  </si>
  <si>
    <t>Alokační klíče - Absolutní hodnoty</t>
  </si>
  <si>
    <t>U (1) / N (0)</t>
  </si>
  <si>
    <t>Název útvaru</t>
  </si>
  <si>
    <t>Číslo útvaru</t>
  </si>
  <si>
    <t>Děkanát FAV</t>
  </si>
  <si>
    <t>Celkové náklady nezahrnutých středisek</t>
  </si>
  <si>
    <t>Technologické experimentální okruhy</t>
  </si>
  <si>
    <t>Materiálový výzkum</t>
  </si>
  <si>
    <t>Jaderný palivový cyklus</t>
  </si>
  <si>
    <t>Oddělení interního kontrollingu</t>
  </si>
  <si>
    <t>Katedra designu</t>
  </si>
  <si>
    <t>Katedra výtvarného umění</t>
  </si>
  <si>
    <t>Fakulta designu a umění Lad. Sutnara</t>
  </si>
  <si>
    <t>Oddělení biologie</t>
  </si>
  <si>
    <t>Oddělení geověd</t>
  </si>
  <si>
    <t>Společný majetek VaVpI</t>
  </si>
  <si>
    <t>Centrum tech. a přír. vzdělávání a výzk</t>
  </si>
  <si>
    <t>Inženýrství kondenzované fáze</t>
  </si>
  <si>
    <t>Ruské centrum</t>
  </si>
  <si>
    <t>Americké kulturně informační centrum</t>
  </si>
  <si>
    <t>Kavárna-UK</t>
  </si>
  <si>
    <t>Internetová kavárna - NTIS</t>
  </si>
  <si>
    <t>Ochrana a zabezpečení objektů</t>
  </si>
  <si>
    <t>Nákup a veřejné zakázky</t>
  </si>
  <si>
    <t>Oddělení rozpočtu a financování</t>
  </si>
  <si>
    <t>Oddělení účtárna</t>
  </si>
  <si>
    <t>Oddělení projektů</t>
  </si>
  <si>
    <t>Oddělení transferu technologií</t>
  </si>
  <si>
    <t>Oddělení vydavatelství</t>
  </si>
  <si>
    <t>Tiskové služby</t>
  </si>
  <si>
    <t>Spotřeba materiálu-daňově neuznatelný</t>
  </si>
  <si>
    <t>Občerstvení s alkoholem</t>
  </si>
  <si>
    <t>Prohlídky výtahů</t>
  </si>
  <si>
    <t>Refundace - zákkonné zdr.pojištění</t>
  </si>
  <si>
    <t>Refundace - zákonné soc.pojištění</t>
  </si>
  <si>
    <t>Manka a škody předepsané k náhradě</t>
  </si>
  <si>
    <t>Neuplatňěné DPH 5%</t>
  </si>
  <si>
    <t>Vypořádací koeficient DPH</t>
  </si>
  <si>
    <t xml:space="preserve">Náklady uplat.v r.2013-daňově neuznat   </t>
  </si>
  <si>
    <t>Děkanát FST</t>
  </si>
  <si>
    <t>Děkanát FF</t>
  </si>
  <si>
    <t>Děkanát FPE</t>
  </si>
  <si>
    <t>Děkanát FEK</t>
  </si>
  <si>
    <t>Děkanát FZS</t>
  </si>
  <si>
    <t>Děkanát FEL</t>
  </si>
  <si>
    <t>Děkanát FDU</t>
  </si>
  <si>
    <t>Katedra finančního práva a národního hospodářství</t>
  </si>
  <si>
    <t>Katedra českého jazyka</t>
  </si>
  <si>
    <t>PROJEKTOVÉ CENTRUM</t>
  </si>
  <si>
    <t>Odbor Informační a poradenské centrum</t>
  </si>
  <si>
    <t>Odbor strategie a kvalita</t>
  </si>
  <si>
    <t>Odbor studijní a pedagogická činnost</t>
  </si>
  <si>
    <t>Odbor vnější vztahy</t>
  </si>
  <si>
    <t>Odbor Výzkum a vývoj</t>
  </si>
  <si>
    <t>Katedra občanského práva</t>
  </si>
  <si>
    <t>PROVOZ A SLUŽBY</t>
  </si>
  <si>
    <t>Zákonné zdravotní pojištění - zahraniční</t>
  </si>
  <si>
    <t>Zákonné sociální pojištění - zahraniční</t>
  </si>
  <si>
    <t>Středisko administrativní podpory</t>
  </si>
  <si>
    <t>Středisko celoživotního vzdělávání</t>
  </si>
  <si>
    <t>Výzkumný program GEO</t>
  </si>
  <si>
    <t xml:space="preserve">NOVÉ TECHNOLOGIE - VÝZKUMNÉ CENTRUM </t>
  </si>
  <si>
    <t>Investice</t>
  </si>
  <si>
    <t>Úsek prorektora pro kvalitu</t>
  </si>
  <si>
    <t>Kvalita</t>
  </si>
  <si>
    <t xml:space="preserve">A. Počet přepočtených zaměstnanců </t>
  </si>
  <si>
    <t>B. Počet přepočtených vlastních studentů nekoeficientovaných</t>
  </si>
  <si>
    <t>STUD VLAST.</t>
  </si>
  <si>
    <t>G. Obsazený časoprostor v učebnách z FONDU. Podle židlo-hodin</t>
  </si>
  <si>
    <t>F. Velikost obývané plochy v m2</t>
  </si>
  <si>
    <t>N. Počet účetních dokladů</t>
  </si>
  <si>
    <t>Doklad</t>
  </si>
  <si>
    <t>O. Akademičtí a vědečtí pracovníci přepočtení</t>
  </si>
  <si>
    <t>AKAD + VED</t>
  </si>
  <si>
    <t xml:space="preserve">R. Počet přepočtených zaměstnanců korigovaný </t>
  </si>
  <si>
    <t>FTE(k)</t>
  </si>
  <si>
    <t>T. Počet personálních úkonů</t>
  </si>
  <si>
    <t>PER</t>
  </si>
  <si>
    <t>U. Počet projektů ( vážený )</t>
  </si>
  <si>
    <t>PROJ</t>
  </si>
  <si>
    <t>S. Počet právních úkonů ( vážený )</t>
  </si>
  <si>
    <t>PRAV</t>
  </si>
  <si>
    <t>D. Počet přepočtených vyučovaných studentů nekoeficientovaných</t>
  </si>
  <si>
    <t>STUD VYUC</t>
  </si>
  <si>
    <t>J. Velikost obývané plochy v m2 bez ploch výzkumných center</t>
  </si>
  <si>
    <t>m2 bez VC</t>
  </si>
  <si>
    <t xml:space="preserve">Spotřeba materiálu - prádlo </t>
  </si>
  <si>
    <t>Čerpání sociálního fondu</t>
  </si>
  <si>
    <t>Ostatní daně - odvod do SR a NF</t>
  </si>
  <si>
    <t xml:space="preserve">Ostatní pokuty a penále - nedaňové </t>
  </si>
  <si>
    <t xml:space="preserve">Změna stavu zásob skript </t>
  </si>
  <si>
    <t>Aktivace</t>
  </si>
  <si>
    <t>Středisko ekonomických aktivit FDU</t>
  </si>
  <si>
    <t>Katedra geomatiky</t>
  </si>
  <si>
    <t>Výzkumný program 6</t>
  </si>
  <si>
    <t>Projektové oddělení</t>
  </si>
  <si>
    <t>Oddělení řízení celouniverzitních projektů</t>
  </si>
  <si>
    <t xml:space="preserve">OSOBNÍ NÁKLADY ( pro výpočet R3 ) </t>
  </si>
  <si>
    <t>Přihlášení patentu - zpracování, překlad</t>
  </si>
  <si>
    <t>Servisní prohlídky</t>
  </si>
  <si>
    <t>Náklady na alternativní ubytování studentů</t>
  </si>
  <si>
    <t>Refundace mezd</t>
  </si>
  <si>
    <t>Refundace - zákonné zdravotní pojištění</t>
  </si>
  <si>
    <t>Refundace - zákonné sociální pojištění</t>
  </si>
  <si>
    <t>Patenty udržovací poplatky</t>
  </si>
  <si>
    <t>Příspěvek - kreditová mobilita - zahraniční učitel</t>
  </si>
  <si>
    <t xml:space="preserve">Dobropisy minulých let </t>
  </si>
  <si>
    <t>Vnitro platby do FRIMu</t>
  </si>
  <si>
    <t>Spotřeba-ztráty v normě</t>
  </si>
  <si>
    <t>Zboží - ztráty v normě</t>
  </si>
  <si>
    <t>Cestovné Erasmus - zdaněné - daň. Uznatelné</t>
  </si>
  <si>
    <t xml:space="preserve">Ostatní daně a poplatky - daňově neuznatelné </t>
  </si>
  <si>
    <t>Manka a škody přesahující získané náhrady</t>
  </si>
  <si>
    <t>Tvorba FUUP</t>
  </si>
  <si>
    <t>Tvorba FPP</t>
  </si>
  <si>
    <t>Vypořádání výsledku HČ a ĎC</t>
  </si>
  <si>
    <t>Daň z příjmu</t>
  </si>
  <si>
    <t xml:space="preserve">kontrola </t>
  </si>
  <si>
    <t xml:space="preserve">Středisko projektových aktivit </t>
  </si>
  <si>
    <t>Celoživotní a distanční vzděkávání</t>
  </si>
  <si>
    <t>Univerzita třetího věku</t>
  </si>
  <si>
    <t xml:space="preserve">Oddělení komunikace </t>
  </si>
  <si>
    <t xml:space="preserve">Oddělení marketingu </t>
  </si>
  <si>
    <t>Rektorát ZČU</t>
  </si>
  <si>
    <t xml:space="preserve">CELKEM FAKULTA STROJNÍ </t>
  </si>
  <si>
    <t>Děkanát DFST</t>
  </si>
  <si>
    <t>CELKEM FAKULTA ELEKTROTECHNICKÁ</t>
  </si>
  <si>
    <t xml:space="preserve">Děkanát DFEL </t>
  </si>
  <si>
    <t>CELKEM FAKULTA PRÁVNICKÁ</t>
  </si>
  <si>
    <t>Katedra občansakého práva</t>
  </si>
  <si>
    <t>Katedra národního hospodářství a finančního práva</t>
  </si>
  <si>
    <t>CELKEM FAKULTA FILOZOFICKÁ</t>
  </si>
  <si>
    <t>Děkanát DFF</t>
  </si>
  <si>
    <t>CELKEM FAKULTA DESIGNU A UMĚNÍ LADISLAVA SUTNARA</t>
  </si>
  <si>
    <t>FAKULTA DESIGNU A UMĚNÍ LADISLAVA SUTNARA</t>
  </si>
  <si>
    <t>Děkanát</t>
  </si>
  <si>
    <t>CELKEM FAKULTA PEDAGOGICKÁ</t>
  </si>
  <si>
    <t>Katedra českého jazyka a literatury</t>
  </si>
  <si>
    <t>Děkanát DFPE</t>
  </si>
  <si>
    <t>CELKEM EKONOMICKÁ</t>
  </si>
  <si>
    <t>Děkanát DFEK</t>
  </si>
  <si>
    <t>CELKEM FAKULTA APLIKOVANÝCH VĚD</t>
  </si>
  <si>
    <t>Děkanát DAV</t>
  </si>
  <si>
    <t>CELKEM FAKULTA ZDRAVOTNICKÝCH STUDIÍ</t>
  </si>
  <si>
    <t>Děkanát DFZ</t>
  </si>
  <si>
    <t xml:space="preserve">CELKEM NOVÉ TECHNOLOGIE - VÝZKUMNÉ CENTRUM </t>
  </si>
  <si>
    <t>CELKEM ÚSTAV JAZYKOVÉ PŘÍPRAVY</t>
  </si>
  <si>
    <t>CELKEM SPRÁVA KOLEJÍ A MENZ</t>
  </si>
  <si>
    <t>CELKEM PROVOZ A SLUŽBY</t>
  </si>
  <si>
    <t>CELKEM REKTORÁT</t>
  </si>
  <si>
    <t>Studijní a pedagogická činnost</t>
  </si>
  <si>
    <t>Informační a poradenské centrum</t>
  </si>
  <si>
    <t>Výzkum a vývoj</t>
  </si>
  <si>
    <t>Strategie a kvalita</t>
  </si>
  <si>
    <t>Vnější vztahy</t>
  </si>
  <si>
    <t>CELKEM PROJEKTOÉ CENTRUM</t>
  </si>
  <si>
    <t>PROJEKTOÉ CENTRUM</t>
  </si>
  <si>
    <t xml:space="preserve">Oddělení řízení celouniverzitních projektů </t>
  </si>
  <si>
    <t>CELKEM UNIVERZITNÍ KNIHOVNA</t>
  </si>
  <si>
    <t>CELKEM CENTRUM INFORMATIZACE A VÝPOČETNÍ TECHNIKY</t>
  </si>
  <si>
    <t>CELKEM CELOUNIVERZITNÍ FONDY A REZERVY</t>
  </si>
  <si>
    <t>CELKEM</t>
  </si>
  <si>
    <t>Kontrola
- 0 -</t>
  </si>
  <si>
    <t>STUD VLAST</t>
  </si>
  <si>
    <t xml:space="preserve">Celkové náklady </t>
  </si>
  <si>
    <t>Parametr</t>
  </si>
  <si>
    <t>Parametr/  Rozpočítané náklady</t>
  </si>
  <si>
    <t>Směrný ukazatel pro pracoviště</t>
  </si>
  <si>
    <t>x</t>
  </si>
  <si>
    <t>50/m2:50/FTE(k)</t>
  </si>
  <si>
    <t xml:space="preserve">   Personální oddělení</t>
  </si>
  <si>
    <t xml:space="preserve">   Oddělení práce a mzdy</t>
  </si>
  <si>
    <t xml:space="preserve">   Bezpečnost práce a zvláštní úkoly</t>
  </si>
  <si>
    <t xml:space="preserve">   Bytové a sociální oddělení</t>
  </si>
  <si>
    <t>50/STUD VYUC:50/AKAD+VED</t>
  </si>
  <si>
    <t>50/STUD VLAST:50/FTE(k)</t>
  </si>
  <si>
    <t>R1- Celkové přepočtené režijní náklady</t>
  </si>
  <si>
    <t>R1- Přepočtené správní náklady</t>
  </si>
  <si>
    <t>R1- Přepočtené výkonové náklady</t>
  </si>
  <si>
    <t>R1 - Podíl správních nákladů na výkonových</t>
  </si>
  <si>
    <t>Navýšení nákladů výkonových středisek o náklady správní</t>
  </si>
  <si>
    <t>R1 - Režijní náklady výkonového útvaru</t>
  </si>
  <si>
    <t>Účetní náklady výkonového útvaru</t>
  </si>
  <si>
    <t>R1 - Režijní podíly fakult</t>
  </si>
  <si>
    <t>Kontrola</t>
  </si>
  <si>
    <t>R1 - Úplný režijní podíl unverzity</t>
  </si>
  <si>
    <t>R1 - Úplný režijní náklade univerzity na 1 FTE</t>
  </si>
  <si>
    <t xml:space="preserve">Odbor legislativní </t>
  </si>
  <si>
    <t>A</t>
  </si>
  <si>
    <t>B</t>
  </si>
  <si>
    <t>D</t>
  </si>
  <si>
    <t>F</t>
  </si>
  <si>
    <t>G</t>
  </si>
  <si>
    <t>J</t>
  </si>
  <si>
    <t>N</t>
  </si>
  <si>
    <t>O</t>
  </si>
  <si>
    <t>R</t>
  </si>
  <si>
    <t>S</t>
  </si>
  <si>
    <t>T</t>
  </si>
  <si>
    <t>U</t>
  </si>
  <si>
    <t>Celoživotní a distanční vzdělávání</t>
  </si>
  <si>
    <t>Univerzita 3.věku</t>
  </si>
  <si>
    <t>Oddělení komunikace</t>
  </si>
  <si>
    <t>Oddělení marketingu</t>
  </si>
  <si>
    <t>Alokační klíče - Relativní hodnoty</t>
  </si>
  <si>
    <t>Náklady útvaru</t>
  </si>
  <si>
    <t>Alokační klíč</t>
  </si>
  <si>
    <t>R2- Celkové přepočtené režijní náklady správních a výkonových středisek</t>
  </si>
  <si>
    <t>R2- Přepočtené správní náklady</t>
  </si>
  <si>
    <t>R2- Přepočtené výkonové náklady</t>
  </si>
  <si>
    <t>R2 - Podíl správních nákladů na výkonových</t>
  </si>
  <si>
    <t>R2 - Celkové náklady na katedru (výkonový útvar)</t>
  </si>
  <si>
    <t>Přepočtené režijní náklady rektorátu na výkonová střediska</t>
  </si>
  <si>
    <t>Podíl pro přepočet režie fakulty na katedry</t>
  </si>
  <si>
    <t>Režijní podíl</t>
  </si>
  <si>
    <t>R1 - Režie rektorátu připadající na katedru</t>
  </si>
  <si>
    <t>R2 - Režie fakulty připadající na katedru</t>
  </si>
  <si>
    <t>R3 - Režie katedry připadající na pracoviště katedry</t>
  </si>
  <si>
    <t>Úplné režijní náklady katedry</t>
  </si>
  <si>
    <t>R1 - Režie rektorátu připadající na 1 FTE katedry</t>
  </si>
  <si>
    <t>R2 - Režie fakulty připadající na 1 FTE katedry</t>
  </si>
  <si>
    <t>R3 - Režie katedry připadající na 1 FTE katedry</t>
  </si>
  <si>
    <t>Úplné režijní náklady na 1 FTE katedry</t>
  </si>
  <si>
    <t>Útvar</t>
  </si>
  <si>
    <t>PŘEPOČET REŽIJNÍCH NÁKLADŮ R1 A R2 + R3 NA PROJEKTY</t>
  </si>
  <si>
    <t>Celkem R1 + R2 + R3</t>
  </si>
  <si>
    <t>Projekt</t>
  </si>
  <si>
    <t>Částka R1, kterou projekt proplatí rektorátu</t>
  </si>
  <si>
    <t>Částka R2, kterou projekt proplatí fakultě</t>
  </si>
  <si>
    <t>Částka R3, kterou projekt proplatí katedře</t>
  </si>
  <si>
    <t>Režie na projekt celkem</t>
  </si>
  <si>
    <t>CELEKM</t>
  </si>
  <si>
    <t>Kontrola
-0-</t>
  </si>
  <si>
    <t>NOVÉ PROJEKTY</t>
  </si>
  <si>
    <t>Nové pracoviště</t>
  </si>
  <si>
    <t>Předpokládaný počet FTE projektu - plán</t>
  </si>
  <si>
    <t>Režie R1 projektu - plán</t>
  </si>
  <si>
    <t>Režie R2 projektu - plán</t>
  </si>
  <si>
    <t>Režie R3 projektu - plán</t>
  </si>
  <si>
    <t>Režie R1 + R2 + R3 projektu - plán</t>
  </si>
  <si>
    <t>Režie projektu - plán</t>
  </si>
  <si>
    <t xml:space="preserve">INFORMATIVNÍ PŘEPOČET </t>
  </si>
  <si>
    <t>Celkové uznatelné náklady (CN) v Kč</t>
  </si>
  <si>
    <t xml:space="preserve">R1 - Režie rektorátu </t>
  </si>
  <si>
    <t>R2 - Režie fakulty</t>
  </si>
  <si>
    <t>R3 - Režie katedry</t>
  </si>
  <si>
    <t>Celkem R1 + R2 + R3 (RN)</t>
  </si>
  <si>
    <t>Procentní podíl RN/CN</t>
  </si>
  <si>
    <t>Procentní podíl R1/CN</t>
  </si>
  <si>
    <t>Procentní podíl R2/CN</t>
  </si>
  <si>
    <t>Procentní podíl R3/CN</t>
  </si>
  <si>
    <t>Náklady</t>
  </si>
  <si>
    <t>Režijní zakázka - Full cost - 4088</t>
  </si>
  <si>
    <t>Správní pracoviště</t>
  </si>
  <si>
    <t xml:space="preserve">R3 - Uznatelné náklady režijní zakázky ( režie katedry ) </t>
  </si>
  <si>
    <t>A Počet přepočtených zaměstnanců</t>
  </si>
  <si>
    <t>B Počet přepočtených vlastních studentů nekoeficientován</t>
  </si>
  <si>
    <t>D Počet přepočtených vyučovaných studentů nekoeficientován</t>
  </si>
  <si>
    <t>F Velikost obývané plochy v m2</t>
  </si>
  <si>
    <t>G Obsazený časoprostor v učebnách z Fondu v židlohodinách</t>
  </si>
  <si>
    <t>J velikost obývané plochy v m2 bez ploch výzkumných center</t>
  </si>
  <si>
    <t>N Počet účetních dokladů</t>
  </si>
  <si>
    <t>O Akademičtí a vědečtí zaměstnanci přepočtení</t>
  </si>
  <si>
    <t>R Počet přepočtených zaměstnanců korigovaný</t>
  </si>
  <si>
    <t>S Počet právních úkonů vážený</t>
  </si>
  <si>
    <t>T Počet personálních úkonů</t>
  </si>
  <si>
    <t>U Počet projektů vážený</t>
  </si>
  <si>
    <t>kontrola</t>
  </si>
  <si>
    <t>Spotřeba el. energie-elektromobil</t>
  </si>
  <si>
    <t>Spotřeba energie-daňově neuznatelná</t>
  </si>
  <si>
    <t>Oprava a údržba daňově neuznatelná</t>
  </si>
  <si>
    <t>Zákonné soc. náklady - daň. uznatelné</t>
  </si>
  <si>
    <t>Vratky dotací</t>
  </si>
  <si>
    <t>Vratky-odvody z kontrol  (minulé roky)</t>
  </si>
  <si>
    <t>Zůst.cena darov.dlouh.nehm. a hm.majetku</t>
  </si>
  <si>
    <t>Poskytnuté členské  příspěvky</t>
  </si>
  <si>
    <t>Vnitro-vodné,stočné</t>
  </si>
  <si>
    <t>Vnitro-teplo</t>
  </si>
  <si>
    <t>Vnitro-ubytování studentů v ŠUZ</t>
  </si>
  <si>
    <t>Vnitro-telekom.popl.-ostatní</t>
  </si>
  <si>
    <t xml:space="preserve">Ativace majetku </t>
  </si>
  <si>
    <t>Zůstatková cena majetku vyřezeného v důsledku škody</t>
  </si>
  <si>
    <t xml:space="preserve">Zůstatková cena prodaného DNM a DHM </t>
  </si>
  <si>
    <t>Celkem</t>
  </si>
  <si>
    <t xml:space="preserve">Úsek prorektora pro transfer znalostí a technologií </t>
  </si>
  <si>
    <t>Odbor transfer a smluvní výzkum</t>
  </si>
  <si>
    <t>Odbor celoživotního vzdělávání</t>
  </si>
  <si>
    <t>Celoživotní a disztanční vzdělávání</t>
  </si>
  <si>
    <t>Odbor kariérní centrum</t>
  </si>
  <si>
    <t>Odbor právní a řízení rizik</t>
  </si>
  <si>
    <t>Odbor kvalita</t>
  </si>
  <si>
    <t>Pověřenec pro ochranu osobních údajů</t>
  </si>
  <si>
    <t>Fakultní centrum zdraví</t>
  </si>
  <si>
    <t xml:space="preserve">Centrum celoživotního vzdělávání </t>
  </si>
  <si>
    <t>Odbor kariérn centrum</t>
  </si>
  <si>
    <t>Úsek prorektora pro transfer znalostí a technologií</t>
  </si>
  <si>
    <t>Podpora ze smluvního výzkumu</t>
  </si>
  <si>
    <t>Vypořádání výsledku HČ a DČ</t>
  </si>
  <si>
    <t>Náklady režijní zakázky - 4088
ZČU za rok 2018</t>
  </si>
  <si>
    <t>Přehled nákladů 
ZČU za rok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</si>
</sst>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K_č_-;\-* #,##0.00\ _K_č_-;_-* &quot;-&quot;??\ _K_č_-;_-@_-"/>
    <numFmt numFmtId="164" formatCode="#,##0_ ;\-#,##0\ "/>
    <numFmt numFmtId="165" formatCode="#,##0\ &quot;Kč&quot;"/>
  </numFmts>
  <fonts count="32" x14ac:knownFonts="1">
    <font>
      <sz val="12"/>
      <color theme="1"/>
      <name val="Times New Roman"/>
      <family val="2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9.5"/>
      <color theme="1"/>
      <name val="Arial"/>
      <family val="2"/>
      <charset val="238"/>
      <scheme val="major"/>
    </font>
    <font>
      <b/>
      <sz val="9.5"/>
      <color theme="1"/>
      <name val="Arial"/>
      <family val="2"/>
      <charset val="238"/>
      <scheme val="major"/>
    </font>
    <font>
      <sz val="12"/>
      <color theme="1"/>
      <name val="Times New Roman"/>
      <family val="2"/>
      <charset val="238"/>
    </font>
    <font>
      <b/>
      <sz val="9.5"/>
      <color theme="1"/>
      <name val="Arial"/>
      <family val="2"/>
      <charset val="238"/>
    </font>
    <font>
      <b/>
      <sz val="9.5"/>
      <color theme="0"/>
      <name val="Arial"/>
      <family val="2"/>
      <charset val="238"/>
    </font>
    <font>
      <sz val="9.5"/>
      <color theme="1"/>
      <name val="Arial"/>
      <family val="2"/>
      <charset val="238"/>
    </font>
    <font>
      <b/>
      <sz val="12"/>
      <color theme="1"/>
      <name val="Arial"/>
      <family val="2"/>
      <charset val="238"/>
      <scheme val="major"/>
    </font>
    <font>
      <sz val="10"/>
      <name val="MS Sans Serif"/>
      <family val="2"/>
      <charset val="238"/>
    </font>
    <font>
      <b/>
      <sz val="9.5"/>
      <color theme="2"/>
      <name val="Arial"/>
      <family val="2"/>
      <charset val="238"/>
    </font>
    <font>
      <sz val="11"/>
      <color theme="1"/>
      <name val="Arial"/>
      <family val="2"/>
      <charset val="238"/>
    </font>
    <font>
      <sz val="9.5"/>
      <color theme="0" tint="-0.34998626667073579"/>
      <name val="Arial"/>
      <family val="2"/>
      <charset val="238"/>
    </font>
    <font>
      <b/>
      <sz val="11"/>
      <color theme="1"/>
      <name val="Arial"/>
      <family val="2"/>
      <charset val="238"/>
    </font>
    <font>
      <sz val="9.5"/>
      <color theme="0" tint="-0.34998626667073579"/>
      <name val="Arial"/>
      <family val="2"/>
      <charset val="238"/>
      <scheme val="major"/>
    </font>
    <font>
      <sz val="11"/>
      <color theme="0"/>
      <name val="Arial"/>
      <family val="2"/>
      <charset val="238"/>
      <scheme val="minor"/>
    </font>
    <font>
      <b/>
      <sz val="9.5"/>
      <color theme="1"/>
      <name val="Arial"/>
      <family val="2"/>
      <charset val="238"/>
      <scheme val="minor"/>
    </font>
    <font>
      <sz val="9.5"/>
      <color theme="1"/>
      <name val="Arial"/>
      <family val="2"/>
      <charset val="238"/>
      <scheme val="minor"/>
    </font>
    <font>
      <b/>
      <sz val="9.5"/>
      <color theme="0"/>
      <name val="Arial"/>
      <family val="2"/>
      <charset val="238"/>
      <scheme val="minor"/>
    </font>
    <font>
      <sz val="9.5"/>
      <color theme="1"/>
      <name val="Times New Roman"/>
      <family val="2"/>
      <charset val="238"/>
    </font>
    <font>
      <b/>
      <sz val="12"/>
      <color theme="1"/>
      <name val="Arial"/>
      <family val="2"/>
      <charset val="238"/>
      <scheme val="minor"/>
    </font>
    <font>
      <sz val="9.5"/>
      <color theme="0" tint="-0.249977111117893"/>
      <name val="Arial"/>
      <family val="2"/>
      <charset val="238"/>
      <scheme val="major"/>
    </font>
    <font>
      <b/>
      <sz val="12"/>
      <color theme="0"/>
      <name val="Arial"/>
      <family val="2"/>
      <charset val="238"/>
      <scheme val="minor"/>
    </font>
    <font>
      <sz val="8"/>
      <color theme="1"/>
      <name val="Arial"/>
      <family val="2"/>
      <charset val="238"/>
      <scheme val="minor"/>
    </font>
    <font>
      <sz val="8"/>
      <color theme="1"/>
      <name val="Times New Roman"/>
      <family val="2"/>
      <charset val="238"/>
    </font>
    <font>
      <sz val="10"/>
      <name val="MS Sans Serif"/>
      <family val="2"/>
      <charset val="238"/>
    </font>
    <font>
      <sz val="9.5"/>
      <color theme="0"/>
      <name val="Arial"/>
      <family val="2"/>
      <charset val="238"/>
      <scheme val="major"/>
    </font>
    <font>
      <b/>
      <sz val="12"/>
      <color indexed="81"/>
      <name val="Tahoma"/>
      <family val="2"/>
      <charset val="238"/>
    </font>
    <font>
      <sz val="12"/>
      <color indexed="81"/>
      <name val="Tahoma"/>
      <family val="2"/>
      <charset val="238"/>
    </font>
  </fonts>
  <fills count="22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theme="5" tint="0.39997558519241921"/>
      </left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/>
      </left>
      <right style="thin">
        <color theme="5"/>
      </right>
      <top style="thin">
        <color theme="5"/>
      </top>
      <bottom/>
      <diagonal/>
    </border>
    <border>
      <left style="thin">
        <color theme="5"/>
      </left>
      <right/>
      <top/>
      <bottom/>
      <diagonal/>
    </border>
    <border>
      <left style="thin">
        <color theme="5" tint="0.39997558519241921"/>
      </left>
      <right style="thin">
        <color theme="5"/>
      </right>
      <top style="thin">
        <color theme="5" tint="0.39997558519241921"/>
      </top>
      <bottom/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/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5" tint="0.39997558519241921"/>
      </left>
      <right/>
      <top style="thin">
        <color theme="5"/>
      </top>
      <bottom/>
      <diagonal/>
    </border>
    <border>
      <left/>
      <right/>
      <top style="thin">
        <color theme="5"/>
      </top>
      <bottom/>
      <diagonal/>
    </border>
    <border>
      <left style="thin">
        <color theme="5" tint="0.39994506668294322"/>
      </left>
      <right style="thin">
        <color theme="5" tint="0.39994506668294322"/>
      </right>
      <top style="thin">
        <color theme="5" tint="0.39997558519241921"/>
      </top>
      <bottom/>
      <diagonal/>
    </border>
    <border>
      <left style="thin">
        <color theme="5"/>
      </left>
      <right style="thin">
        <color theme="5"/>
      </right>
      <top/>
      <bottom style="thin">
        <color theme="5"/>
      </bottom>
      <diagonal/>
    </border>
    <border>
      <left style="thin">
        <color theme="5" tint="0.39997558519241921"/>
      </left>
      <right style="thin">
        <color theme="5"/>
      </right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97558519241921"/>
      </left>
      <right/>
      <top/>
      <bottom/>
      <diagonal/>
    </border>
    <border>
      <left style="thin">
        <color theme="5" tint="0.39997558519241921"/>
      </left>
      <right style="thin">
        <color theme="5"/>
      </right>
      <top style="thin">
        <color theme="5" tint="0.39997558519241921"/>
      </top>
      <bottom style="thin">
        <color theme="5"/>
      </bottom>
      <diagonal/>
    </border>
    <border>
      <left/>
      <right style="thin">
        <color theme="5"/>
      </right>
      <top/>
      <bottom/>
      <diagonal/>
    </border>
    <border>
      <left/>
      <right style="thin">
        <color theme="5" tint="0.39997558519241921"/>
      </right>
      <top/>
      <bottom/>
      <diagonal/>
    </border>
    <border>
      <left/>
      <right/>
      <top/>
      <bottom style="thin">
        <color theme="5" tint="0.39997558519241921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theme="5"/>
      </left>
      <right style="thin">
        <color theme="5"/>
      </right>
      <top/>
      <bottom/>
      <diagonal/>
    </border>
  </borders>
  <cellStyleXfs count="21">
    <xf numFmtId="0" fontId="0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" fillId="0" borderId="0"/>
    <xf numFmtId="0" fontId="12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2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229">
    <xf numFmtId="0" fontId="0" fillId="0" borderId="0" xfId="0"/>
    <xf numFmtId="0" fontId="5" fillId="0" borderId="0" xfId="0" applyFont="1"/>
    <xf numFmtId="0" fontId="5" fillId="0" borderId="0" xfId="0" applyFont="1" applyAlignment="1">
      <alignment wrapText="1"/>
    </xf>
    <xf numFmtId="3" fontId="6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164" fontId="5" fillId="0" borderId="0" xfId="1" applyNumberFormat="1" applyFont="1"/>
    <xf numFmtId="164" fontId="6" fillId="0" borderId="0" xfId="1" applyNumberFormat="1" applyFont="1"/>
    <xf numFmtId="3" fontId="5" fillId="0" borderId="0" xfId="0" applyNumberFormat="1" applyFont="1"/>
    <xf numFmtId="0" fontId="5" fillId="0" borderId="0" xfId="0" applyFont="1" applyBorder="1"/>
    <xf numFmtId="0" fontId="5" fillId="0" borderId="0" xfId="0" applyFont="1" applyBorder="1" applyAlignment="1">
      <alignment horizontal="left" wrapText="1"/>
    </xf>
    <xf numFmtId="0" fontId="5" fillId="0" borderId="0" xfId="0" applyFont="1" applyBorder="1" applyAlignment="1">
      <alignment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left" vertical="top" wrapText="1"/>
    </xf>
    <xf numFmtId="0" fontId="9" fillId="5" borderId="1" xfId="0" applyFont="1" applyFill="1" applyBorder="1" applyAlignment="1">
      <alignment horizontal="right" wrapText="1"/>
    </xf>
    <xf numFmtId="0" fontId="9" fillId="3" borderId="4" xfId="0" applyFont="1" applyFill="1" applyBorder="1" applyAlignment="1">
      <alignment horizontal="left" wrapText="1"/>
    </xf>
    <xf numFmtId="0" fontId="9" fillId="5" borderId="6" xfId="0" applyFont="1" applyFill="1" applyBorder="1" applyAlignment="1">
      <alignment horizontal="right" wrapText="1"/>
    </xf>
    <xf numFmtId="0" fontId="9" fillId="5" borderId="5" xfId="0" applyFont="1" applyFill="1" applyBorder="1" applyAlignment="1">
      <alignment horizontal="right" wrapText="1"/>
    </xf>
    <xf numFmtId="0" fontId="9" fillId="5" borderId="7" xfId="0" applyFont="1" applyFill="1" applyBorder="1" applyAlignment="1">
      <alignment horizontal="right" wrapText="1"/>
    </xf>
    <xf numFmtId="0" fontId="9" fillId="5" borderId="8" xfId="0" applyFont="1" applyFill="1" applyBorder="1" applyAlignment="1">
      <alignment horizontal="right" wrapText="1"/>
    </xf>
    <xf numFmtId="3" fontId="5" fillId="0" borderId="5" xfId="0" applyNumberFormat="1" applyFont="1" applyBorder="1" applyAlignment="1">
      <alignment horizontal="right"/>
    </xf>
    <xf numFmtId="3" fontId="6" fillId="0" borderId="5" xfId="0" applyNumberFormat="1" applyFont="1" applyBorder="1" applyAlignment="1">
      <alignment horizontal="right"/>
    </xf>
    <xf numFmtId="0" fontId="5" fillId="0" borderId="5" xfId="0" applyFont="1" applyBorder="1"/>
    <xf numFmtId="0" fontId="9" fillId="3" borderId="0" xfId="0" applyFont="1" applyFill="1" applyBorder="1" applyAlignment="1">
      <alignment wrapText="1"/>
    </xf>
    <xf numFmtId="0" fontId="6" fillId="0" borderId="5" xfId="0" applyFont="1" applyBorder="1"/>
    <xf numFmtId="3" fontId="5" fillId="0" borderId="5" xfId="0" applyNumberFormat="1" applyFont="1" applyFill="1" applyBorder="1" applyAlignment="1">
      <alignment horizontal="right"/>
    </xf>
    <xf numFmtId="0" fontId="5" fillId="0" borderId="5" xfId="0" applyFont="1" applyBorder="1" applyAlignment="1">
      <alignment horizontal="center"/>
    </xf>
    <xf numFmtId="0" fontId="5" fillId="0" borderId="5" xfId="0" applyFont="1" applyBorder="1" applyAlignment="1">
      <alignment horizontal="left" indent="1"/>
    </xf>
    <xf numFmtId="164" fontId="5" fillId="0" borderId="5" xfId="1" applyNumberFormat="1" applyFont="1" applyBorder="1" applyAlignment="1">
      <alignment horizontal="right"/>
    </xf>
    <xf numFmtId="0" fontId="9" fillId="3" borderId="4" xfId="0" applyFont="1" applyFill="1" applyBorder="1" applyAlignment="1">
      <alignment horizontal="center" wrapText="1"/>
    </xf>
    <xf numFmtId="49" fontId="9" fillId="3" borderId="4" xfId="0" applyNumberFormat="1" applyFont="1" applyFill="1" applyBorder="1" applyAlignment="1">
      <alignment horizontal="center"/>
    </xf>
    <xf numFmtId="0" fontId="9" fillId="8" borderId="9" xfId="0" applyFont="1" applyFill="1" applyBorder="1" applyAlignment="1">
      <alignment horizontal="right" wrapText="1"/>
    </xf>
    <xf numFmtId="0" fontId="9" fillId="3" borderId="4" xfId="0" applyFont="1" applyFill="1" applyBorder="1" applyAlignment="1">
      <alignment horizontal="left" vertical="top" wrapText="1"/>
    </xf>
    <xf numFmtId="164" fontId="5" fillId="0" borderId="0" xfId="1" applyNumberFormat="1" applyFont="1" applyAlignment="1">
      <alignment horizontal="left" vertical="top" wrapText="1"/>
    </xf>
    <xf numFmtId="0" fontId="11" fillId="0" borderId="0" xfId="0" applyFont="1" applyAlignment="1">
      <alignment horizontal="center" vertical="top" wrapText="1"/>
    </xf>
    <xf numFmtId="0" fontId="9" fillId="5" borderId="9" xfId="0" applyFont="1" applyFill="1" applyBorder="1" applyAlignment="1">
      <alignment horizontal="left" textRotation="90" wrapText="1"/>
    </xf>
    <xf numFmtId="0" fontId="8" fillId="6" borderId="3" xfId="0" applyFont="1" applyFill="1" applyBorder="1" applyAlignment="1">
      <alignment horizontal="left" textRotation="90" wrapText="1"/>
    </xf>
    <xf numFmtId="0" fontId="8" fillId="6" borderId="9" xfId="0" applyFont="1" applyFill="1" applyBorder="1" applyAlignment="1">
      <alignment horizontal="left" textRotation="90" wrapText="1"/>
    </xf>
    <xf numFmtId="0" fontId="10" fillId="7" borderId="3" xfId="0" applyFont="1" applyFill="1" applyBorder="1" applyAlignment="1">
      <alignment horizontal="left" textRotation="90" wrapText="1"/>
    </xf>
    <xf numFmtId="0" fontId="10" fillId="7" borderId="2" xfId="0" applyFont="1" applyFill="1" applyBorder="1" applyAlignment="1">
      <alignment horizontal="left" textRotation="90" wrapText="1"/>
    </xf>
    <xf numFmtId="0" fontId="8" fillId="6" borderId="0" xfId="0" applyFont="1" applyFill="1" applyBorder="1" applyAlignment="1">
      <alignment horizontal="left" textRotation="90" wrapText="1"/>
    </xf>
    <xf numFmtId="0" fontId="10" fillId="7" borderId="9" xfId="0" applyFont="1" applyFill="1" applyBorder="1" applyAlignment="1">
      <alignment horizontal="left" textRotation="90" wrapText="1"/>
    </xf>
    <xf numFmtId="0" fontId="6" fillId="6" borderId="9" xfId="0" applyFont="1" applyFill="1" applyBorder="1" applyAlignment="1">
      <alignment horizontal="left" textRotation="90" wrapText="1"/>
    </xf>
    <xf numFmtId="0" fontId="6" fillId="6" borderId="2" xfId="0" applyFont="1" applyFill="1" applyBorder="1" applyAlignment="1">
      <alignment horizontal="left" textRotation="90" wrapText="1"/>
    </xf>
    <xf numFmtId="0" fontId="9" fillId="8" borderId="9" xfId="0" applyFont="1" applyFill="1" applyBorder="1" applyAlignment="1">
      <alignment horizontal="left" textRotation="90" wrapText="1"/>
    </xf>
    <xf numFmtId="0" fontId="9" fillId="9" borderId="9" xfId="0" applyFont="1" applyFill="1" applyBorder="1" applyAlignment="1">
      <alignment horizontal="left" textRotation="90" wrapText="1"/>
    </xf>
    <xf numFmtId="0" fontId="10" fillId="2" borderId="2" xfId="0" applyFont="1" applyFill="1" applyBorder="1" applyAlignment="1">
      <alignment horizontal="left" textRotation="90" wrapText="1"/>
    </xf>
    <xf numFmtId="0" fontId="10" fillId="2" borderId="9" xfId="0" applyFont="1" applyFill="1" applyBorder="1" applyAlignment="1">
      <alignment horizontal="left" textRotation="90" wrapText="1"/>
    </xf>
    <xf numFmtId="0" fontId="5" fillId="4" borderId="0" xfId="0" applyFont="1" applyFill="1"/>
    <xf numFmtId="0" fontId="9" fillId="5" borderId="0" xfId="0" applyFont="1" applyFill="1" applyBorder="1" applyAlignment="1">
      <alignment horizontal="right" wrapText="1"/>
    </xf>
    <xf numFmtId="0" fontId="6" fillId="0" borderId="5" xfId="0" applyFont="1" applyFill="1" applyBorder="1"/>
    <xf numFmtId="3" fontId="5" fillId="0" borderId="0" xfId="0" applyNumberFormat="1" applyFont="1" applyFill="1" applyAlignment="1">
      <alignment horizontal="right"/>
    </xf>
    <xf numFmtId="3" fontId="6" fillId="0" borderId="5" xfId="0" applyNumberFormat="1" applyFont="1" applyFill="1" applyBorder="1" applyAlignment="1">
      <alignment horizontal="right"/>
    </xf>
    <xf numFmtId="0" fontId="5" fillId="10" borderId="5" xfId="0" applyFont="1" applyFill="1" applyBorder="1" applyAlignment="1">
      <alignment horizontal="left" indent="1"/>
    </xf>
    <xf numFmtId="164" fontId="5" fillId="0" borderId="5" xfId="1" applyNumberFormat="1" applyFont="1" applyBorder="1" applyAlignment="1">
      <alignment horizontal="center"/>
    </xf>
    <xf numFmtId="0" fontId="6" fillId="11" borderId="9" xfId="0" applyFont="1" applyFill="1" applyBorder="1" applyAlignment="1">
      <alignment horizontal="left" textRotation="90" wrapText="1"/>
    </xf>
    <xf numFmtId="0" fontId="5" fillId="4" borderId="0" xfId="0" applyFont="1" applyFill="1" applyBorder="1" applyAlignment="1">
      <alignment horizontal="left" wrapText="1"/>
    </xf>
    <xf numFmtId="0" fontId="6" fillId="0" borderId="2" xfId="0" applyFont="1" applyFill="1" applyBorder="1"/>
    <xf numFmtId="0" fontId="6" fillId="0" borderId="0" xfId="0" applyFont="1" applyFill="1" applyBorder="1"/>
    <xf numFmtId="3" fontId="6" fillId="0" borderId="7" xfId="0" applyNumberFormat="1" applyFont="1" applyBorder="1" applyAlignment="1">
      <alignment horizontal="right"/>
    </xf>
    <xf numFmtId="3" fontId="5" fillId="12" borderId="10" xfId="0" applyNumberFormat="1" applyFont="1" applyFill="1" applyBorder="1" applyAlignment="1">
      <alignment horizontal="right"/>
    </xf>
    <xf numFmtId="0" fontId="6" fillId="12" borderId="5" xfId="0" applyFont="1" applyFill="1" applyBorder="1"/>
    <xf numFmtId="0" fontId="10" fillId="11" borderId="9" xfId="0" applyFont="1" applyFill="1" applyBorder="1" applyAlignment="1">
      <alignment horizontal="left" textRotation="90" wrapText="1"/>
    </xf>
    <xf numFmtId="0" fontId="9" fillId="13" borderId="1" xfId="0" applyFont="1" applyFill="1" applyBorder="1" applyAlignment="1">
      <alignment horizontal="right" wrapText="1"/>
    </xf>
    <xf numFmtId="0" fontId="6" fillId="0" borderId="0" xfId="0" applyFont="1"/>
    <xf numFmtId="0" fontId="10" fillId="11" borderId="2" xfId="0" applyFont="1" applyFill="1" applyBorder="1" applyAlignment="1">
      <alignment horizontal="left" textRotation="90" wrapText="1"/>
    </xf>
    <xf numFmtId="3" fontId="5" fillId="4" borderId="0" xfId="0" applyNumberFormat="1" applyFont="1" applyFill="1"/>
    <xf numFmtId="0" fontId="5" fillId="0" borderId="0" xfId="0" applyFont="1" applyAlignment="1">
      <alignment horizontal="right"/>
    </xf>
    <xf numFmtId="0" fontId="13" fillId="14" borderId="5" xfId="0" applyFont="1" applyFill="1" applyBorder="1" applyAlignment="1">
      <alignment horizontal="right" wrapText="1"/>
    </xf>
    <xf numFmtId="0" fontId="5" fillId="0" borderId="0" xfId="0" applyFont="1" applyAlignment="1">
      <alignment horizontal="right" vertical="top" wrapText="1"/>
    </xf>
    <xf numFmtId="0" fontId="9" fillId="5" borderId="2" xfId="0" applyFont="1" applyFill="1" applyBorder="1" applyAlignment="1">
      <alignment horizontal="left" textRotation="90" wrapText="1"/>
    </xf>
    <xf numFmtId="0" fontId="9" fillId="15" borderId="11" xfId="0" applyFont="1" applyFill="1" applyBorder="1" applyAlignment="1">
      <alignment horizontal="left" textRotation="90" wrapText="1"/>
    </xf>
    <xf numFmtId="0" fontId="9" fillId="9" borderId="12" xfId="0" applyFont="1" applyFill="1" applyBorder="1" applyAlignment="1">
      <alignment horizontal="left" textRotation="90" wrapText="1"/>
    </xf>
    <xf numFmtId="0" fontId="9" fillId="15" borderId="2" xfId="0" applyFont="1" applyFill="1" applyBorder="1" applyAlignment="1">
      <alignment horizontal="left" textRotation="90" wrapText="1"/>
    </xf>
    <xf numFmtId="0" fontId="9" fillId="3" borderId="13" xfId="0" applyFont="1" applyFill="1" applyBorder="1" applyAlignment="1">
      <alignment horizontal="center" vertical="top" wrapText="1"/>
    </xf>
    <xf numFmtId="0" fontId="9" fillId="16" borderId="13" xfId="0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wrapText="1"/>
    </xf>
    <xf numFmtId="164" fontId="5" fillId="0" borderId="0" xfId="1" applyNumberFormat="1" applyFont="1" applyFill="1"/>
    <xf numFmtId="0" fontId="5" fillId="0" borderId="0" xfId="0" applyFont="1" applyFill="1"/>
    <xf numFmtId="10" fontId="6" fillId="0" borderId="5" xfId="9" applyNumberFormat="1" applyFont="1" applyBorder="1" applyAlignment="1">
      <alignment horizontal="right"/>
    </xf>
    <xf numFmtId="10" fontId="5" fillId="0" borderId="5" xfId="9" applyNumberFormat="1" applyFont="1" applyBorder="1"/>
    <xf numFmtId="10" fontId="6" fillId="0" borderId="5" xfId="9" applyNumberFormat="1" applyFont="1" applyBorder="1"/>
    <xf numFmtId="10" fontId="8" fillId="4" borderId="5" xfId="9" applyNumberFormat="1" applyFont="1" applyFill="1" applyBorder="1" applyAlignment="1">
      <alignment horizontal="right" wrapText="1"/>
    </xf>
    <xf numFmtId="0" fontId="6" fillId="0" borderId="9" xfId="0" applyFont="1" applyFill="1" applyBorder="1"/>
    <xf numFmtId="0" fontId="6" fillId="0" borderId="5" xfId="0" applyFont="1" applyFill="1" applyBorder="1" applyAlignment="1">
      <alignment vertical="center"/>
    </xf>
    <xf numFmtId="0" fontId="6" fillId="0" borderId="5" xfId="0" applyFont="1" applyFill="1" applyBorder="1" applyAlignment="1">
      <alignment vertical="center" textRotation="90"/>
    </xf>
    <xf numFmtId="0" fontId="6" fillId="0" borderId="5" xfId="0" applyFont="1" applyFill="1" applyBorder="1" applyAlignment="1">
      <alignment vertical="center" wrapText="1"/>
    </xf>
    <xf numFmtId="0" fontId="9" fillId="8" borderId="9" xfId="0" applyFont="1" applyFill="1" applyBorder="1" applyAlignment="1">
      <alignment horizontal="left" vertical="center" wrapText="1"/>
    </xf>
    <xf numFmtId="3" fontId="10" fillId="4" borderId="5" xfId="0" applyNumberFormat="1" applyFont="1" applyFill="1" applyBorder="1" applyAlignment="1">
      <alignment horizontal="right" wrapText="1"/>
    </xf>
    <xf numFmtId="3" fontId="14" fillId="0" borderId="5" xfId="0" applyNumberFormat="1" applyFont="1" applyFill="1" applyBorder="1" applyAlignment="1">
      <alignment horizontal="center" wrapText="1"/>
    </xf>
    <xf numFmtId="3" fontId="8" fillId="17" borderId="5" xfId="0" applyNumberFormat="1" applyFont="1" applyFill="1" applyBorder="1" applyAlignment="1">
      <alignment horizontal="right" wrapText="1"/>
    </xf>
    <xf numFmtId="3" fontId="8" fillId="4" borderId="5" xfId="0" applyNumberFormat="1" applyFont="1" applyFill="1" applyBorder="1" applyAlignment="1">
      <alignment horizontal="right" wrapText="1"/>
    </xf>
    <xf numFmtId="3" fontId="15" fillId="4" borderId="5" xfId="0" applyNumberFormat="1" applyFont="1" applyFill="1" applyBorder="1" applyAlignment="1">
      <alignment horizontal="center" wrapText="1"/>
    </xf>
    <xf numFmtId="0" fontId="9" fillId="9" borderId="9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vertical="center" wrapText="1" indent="1"/>
    </xf>
    <xf numFmtId="3" fontId="16" fillId="0" borderId="5" xfId="0" applyNumberFormat="1" applyFont="1" applyFill="1" applyBorder="1" applyAlignment="1">
      <alignment horizontal="center" wrapText="1"/>
    </xf>
    <xf numFmtId="0" fontId="10" fillId="0" borderId="9" xfId="0" applyFont="1" applyFill="1" applyBorder="1" applyAlignment="1">
      <alignment horizontal="left" vertical="center" wrapText="1" indent="1"/>
    </xf>
    <xf numFmtId="0" fontId="0" fillId="0" borderId="0" xfId="0" applyFill="1"/>
    <xf numFmtId="0" fontId="13" fillId="14" borderId="5" xfId="0" applyFont="1" applyFill="1" applyBorder="1" applyAlignment="1">
      <alignment horizontal="right" vertical="center" wrapText="1"/>
    </xf>
    <xf numFmtId="0" fontId="10" fillId="0" borderId="2" xfId="0" applyFont="1" applyFill="1" applyBorder="1" applyAlignment="1">
      <alignment horizontal="left" vertical="center" wrapText="1" indent="1"/>
    </xf>
    <xf numFmtId="3" fontId="10" fillId="0" borderId="5" xfId="0" applyNumberFormat="1" applyFont="1" applyFill="1" applyBorder="1" applyAlignment="1">
      <alignment horizontal="center" wrapText="1"/>
    </xf>
    <xf numFmtId="0" fontId="9" fillId="8" borderId="9" xfId="0" applyFont="1" applyFill="1" applyBorder="1" applyAlignment="1">
      <alignment horizontal="left" wrapText="1"/>
    </xf>
    <xf numFmtId="0" fontId="9" fillId="9" borderId="9" xfId="0" applyFont="1" applyFill="1" applyBorder="1" applyAlignment="1">
      <alignment horizontal="left" wrapText="1"/>
    </xf>
    <xf numFmtId="0" fontId="9" fillId="3" borderId="15" xfId="0" applyFont="1" applyFill="1" applyBorder="1" applyAlignment="1">
      <alignment horizontal="left" vertical="center" wrapText="1"/>
    </xf>
    <xf numFmtId="3" fontId="8" fillId="4" borderId="0" xfId="0" applyNumberFormat="1" applyFont="1" applyFill="1" applyBorder="1" applyAlignment="1">
      <alignment horizontal="right" wrapText="1"/>
    </xf>
    <xf numFmtId="0" fontId="6" fillId="0" borderId="0" xfId="0" applyFont="1" applyFill="1"/>
    <xf numFmtId="0" fontId="5" fillId="18" borderId="8" xfId="0" applyFont="1" applyFill="1" applyBorder="1" applyAlignment="1">
      <alignment horizontal="left" indent="1"/>
    </xf>
    <xf numFmtId="3" fontId="5" fillId="0" borderId="5" xfId="0" applyNumberFormat="1" applyFont="1" applyBorder="1"/>
    <xf numFmtId="3" fontId="5" fillId="0" borderId="0" xfId="0" applyNumberFormat="1" applyFont="1" applyBorder="1"/>
    <xf numFmtId="0" fontId="0" fillId="0" borderId="0" xfId="0" applyFont="1"/>
    <xf numFmtId="10" fontId="6" fillId="0" borderId="0" xfId="9" applyNumberFormat="1" applyFont="1" applyBorder="1"/>
    <xf numFmtId="0" fontId="9" fillId="14" borderId="16" xfId="0" applyFont="1" applyFill="1" applyBorder="1" applyAlignment="1">
      <alignment horizontal="left" vertical="center" wrapText="1"/>
    </xf>
    <xf numFmtId="3" fontId="6" fillId="17" borderId="5" xfId="0" applyNumberFormat="1" applyFont="1" applyFill="1" applyBorder="1" applyAlignment="1">
      <alignment horizontal="right"/>
    </xf>
    <xf numFmtId="3" fontId="6" fillId="17" borderId="5" xfId="0" applyNumberFormat="1" applyFont="1" applyFill="1" applyBorder="1"/>
    <xf numFmtId="0" fontId="9" fillId="14" borderId="16" xfId="0" applyFont="1" applyFill="1" applyBorder="1" applyAlignment="1">
      <alignment horizontal="left" wrapText="1"/>
    </xf>
    <xf numFmtId="3" fontId="17" fillId="0" borderId="0" xfId="0" applyNumberFormat="1" applyFont="1"/>
    <xf numFmtId="10" fontId="6" fillId="17" borderId="5" xfId="9" applyNumberFormat="1" applyFont="1" applyFill="1" applyBorder="1"/>
    <xf numFmtId="0" fontId="6" fillId="0" borderId="5" xfId="0" applyFont="1" applyBorder="1" applyAlignment="1"/>
    <xf numFmtId="3" fontId="17" fillId="0" borderId="5" xfId="0" applyNumberFormat="1" applyFont="1" applyBorder="1" applyAlignment="1">
      <alignment horizontal="center"/>
    </xf>
    <xf numFmtId="3" fontId="17" fillId="17" borderId="5" xfId="0" applyNumberFormat="1" applyFont="1" applyFill="1" applyBorder="1"/>
    <xf numFmtId="10" fontId="6" fillId="18" borderId="5" xfId="9" applyNumberFormat="1" applyFont="1" applyFill="1" applyBorder="1"/>
    <xf numFmtId="3" fontId="6" fillId="11" borderId="5" xfId="9" applyNumberFormat="1" applyFont="1" applyFill="1" applyBorder="1"/>
    <xf numFmtId="0" fontId="13" fillId="14" borderId="2" xfId="0" applyFont="1" applyFill="1" applyBorder="1" applyAlignment="1">
      <alignment horizontal="right" wrapText="1"/>
    </xf>
    <xf numFmtId="0" fontId="10" fillId="2" borderId="9" xfId="0" applyFont="1" applyFill="1" applyBorder="1" applyAlignment="1">
      <alignment horizontal="left" vertical="center" wrapText="1" indent="1"/>
    </xf>
    <xf numFmtId="0" fontId="6" fillId="0" borderId="8" xfId="0" applyFont="1" applyFill="1" applyBorder="1" applyAlignment="1"/>
    <xf numFmtId="0" fontId="6" fillId="0" borderId="7" xfId="0" applyFont="1" applyFill="1" applyBorder="1" applyAlignment="1"/>
    <xf numFmtId="0" fontId="6" fillId="0" borderId="10" xfId="0" applyFont="1" applyFill="1" applyBorder="1" applyAlignment="1"/>
    <xf numFmtId="3" fontId="14" fillId="4" borderId="5" xfId="0" applyNumberFormat="1" applyFont="1" applyFill="1" applyBorder="1" applyAlignment="1">
      <alignment horizontal="center" wrapText="1"/>
    </xf>
    <xf numFmtId="0" fontId="5" fillId="0" borderId="5" xfId="0" applyFont="1" applyFill="1" applyBorder="1"/>
    <xf numFmtId="0" fontId="5" fillId="0" borderId="0" xfId="0" applyFont="1" applyAlignment="1">
      <alignment horizontal="left" wrapText="1"/>
    </xf>
    <xf numFmtId="0" fontId="6" fillId="0" borderId="0" xfId="0" applyFont="1" applyBorder="1" applyAlignment="1">
      <alignment horizontal="left"/>
    </xf>
    <xf numFmtId="0" fontId="6" fillId="0" borderId="0" xfId="0" applyFont="1" applyBorder="1" applyAlignment="1">
      <alignment wrapText="1"/>
    </xf>
    <xf numFmtId="10" fontId="5" fillId="0" borderId="0" xfId="9" applyNumberFormat="1" applyFont="1" applyBorder="1"/>
    <xf numFmtId="10" fontId="6" fillId="0" borderId="0" xfId="9" applyNumberFormat="1" applyFont="1" applyBorder="1" applyAlignment="1">
      <alignment horizontal="right"/>
    </xf>
    <xf numFmtId="0" fontId="9" fillId="3" borderId="4" xfId="0" applyFont="1" applyFill="1" applyBorder="1" applyAlignment="1">
      <alignment horizontal="center" vertical="top" wrapText="1"/>
    </xf>
    <xf numFmtId="0" fontId="9" fillId="19" borderId="9" xfId="0" applyFont="1" applyFill="1" applyBorder="1" applyAlignment="1">
      <alignment horizontal="left" wrapText="1"/>
    </xf>
    <xf numFmtId="0" fontId="5" fillId="0" borderId="5" xfId="0" quotePrefix="1" applyFont="1" applyBorder="1" applyAlignment="1">
      <alignment horizontal="center" wrapText="1"/>
    </xf>
    <xf numFmtId="3" fontId="6" fillId="0" borderId="5" xfId="0" applyNumberFormat="1" applyFont="1" applyBorder="1"/>
    <xf numFmtId="3" fontId="5" fillId="0" borderId="10" xfId="0" applyNumberFormat="1" applyFont="1" applyBorder="1" applyAlignment="1">
      <alignment horizontal="right"/>
    </xf>
    <xf numFmtId="0" fontId="9" fillId="3" borderId="15" xfId="0" applyFont="1" applyFill="1" applyBorder="1" applyAlignment="1">
      <alignment horizontal="left" wrapText="1"/>
    </xf>
    <xf numFmtId="3" fontId="6" fillId="0" borderId="0" xfId="0" applyNumberFormat="1" applyFont="1"/>
    <xf numFmtId="0" fontId="5" fillId="0" borderId="0" xfId="0" quotePrefix="1" applyFont="1" applyBorder="1" applyAlignment="1">
      <alignment horizontal="center" wrapText="1"/>
    </xf>
    <xf numFmtId="0" fontId="9" fillId="3" borderId="17" xfId="0" applyFont="1" applyFill="1" applyBorder="1" applyAlignment="1">
      <alignment horizontal="center" vertical="top" wrapText="1"/>
    </xf>
    <xf numFmtId="0" fontId="6" fillId="0" borderId="5" xfId="0" applyFont="1" applyBorder="1" applyAlignment="1">
      <alignment horizontal="left"/>
    </xf>
    <xf numFmtId="0" fontId="6" fillId="0" borderId="10" xfId="0" applyFont="1" applyBorder="1" applyAlignment="1">
      <alignment horizontal="left"/>
    </xf>
    <xf numFmtId="0" fontId="6" fillId="0" borderId="18" xfId="0" applyFont="1" applyBorder="1" applyAlignment="1"/>
    <xf numFmtId="0" fontId="6" fillId="18" borderId="5" xfId="0" applyFont="1" applyFill="1" applyBorder="1" applyAlignment="1">
      <alignment horizontal="left"/>
    </xf>
    <xf numFmtId="0" fontId="9" fillId="14" borderId="0" xfId="0" applyFont="1" applyFill="1" applyBorder="1" applyAlignment="1">
      <alignment horizontal="left" wrapText="1"/>
    </xf>
    <xf numFmtId="0" fontId="9" fillId="3" borderId="1" xfId="0" applyFont="1" applyFill="1" applyBorder="1" applyAlignment="1">
      <alignment horizontal="left" wrapText="1"/>
    </xf>
    <xf numFmtId="0" fontId="9" fillId="3" borderId="12" xfId="0" applyFont="1" applyFill="1" applyBorder="1" applyAlignment="1">
      <alignment vertical="center" wrapText="1"/>
    </xf>
    <xf numFmtId="0" fontId="9" fillId="14" borderId="0" xfId="0" applyFont="1" applyFill="1" applyBorder="1" applyAlignment="1">
      <alignment horizontal="center" vertical="center" wrapText="1"/>
    </xf>
    <xf numFmtId="165" fontId="6" fillId="2" borderId="5" xfId="0" applyNumberFormat="1" applyFont="1" applyFill="1" applyBorder="1"/>
    <xf numFmtId="4" fontId="5" fillId="0" borderId="10" xfId="0" applyNumberFormat="1" applyFont="1" applyBorder="1" applyAlignment="1">
      <alignment horizontal="right"/>
    </xf>
    <xf numFmtId="0" fontId="20" fillId="0" borderId="0" xfId="0" applyFont="1"/>
    <xf numFmtId="0" fontId="21" fillId="3" borderId="1" xfId="0" applyFont="1" applyFill="1" applyBorder="1" applyAlignment="1">
      <alignment horizontal="left" wrapText="1"/>
    </xf>
    <xf numFmtId="0" fontId="22" fillId="0" borderId="0" xfId="0" applyFont="1"/>
    <xf numFmtId="3" fontId="20" fillId="0" borderId="10" xfId="0" applyNumberFormat="1" applyFont="1" applyBorder="1" applyAlignment="1">
      <alignment horizontal="right"/>
    </xf>
    <xf numFmtId="3" fontId="20" fillId="0" borderId="5" xfId="0" applyNumberFormat="1" applyFont="1" applyBorder="1" applyAlignment="1">
      <alignment horizontal="right"/>
    </xf>
    <xf numFmtId="0" fontId="21" fillId="3" borderId="12" xfId="0" applyFont="1" applyFill="1" applyBorder="1" applyAlignment="1">
      <alignment vertical="center" wrapText="1"/>
    </xf>
    <xf numFmtId="3" fontId="20" fillId="0" borderId="20" xfId="0" applyNumberFormat="1" applyFont="1" applyBorder="1"/>
    <xf numFmtId="3" fontId="20" fillId="0" borderId="0" xfId="0" applyNumberFormat="1" applyFont="1" applyBorder="1"/>
    <xf numFmtId="0" fontId="21" fillId="3" borderId="12" xfId="0" applyFont="1" applyFill="1" applyBorder="1" applyAlignment="1">
      <alignment horizontal="center" vertical="center" wrapText="1"/>
    </xf>
    <xf numFmtId="0" fontId="9" fillId="16" borderId="13" xfId="0" applyFont="1" applyFill="1" applyBorder="1" applyAlignment="1">
      <alignment horizontal="center" vertical="center" wrapText="1"/>
    </xf>
    <xf numFmtId="4" fontId="5" fillId="0" borderId="5" xfId="0" applyNumberFormat="1" applyFont="1" applyBorder="1"/>
    <xf numFmtId="3" fontId="24" fillId="0" borderId="5" xfId="0" applyNumberFormat="1" applyFont="1" applyBorder="1"/>
    <xf numFmtId="0" fontId="19" fillId="0" borderId="0" xfId="0" applyFont="1" applyAlignment="1">
      <alignment horizontal="center" vertical="center" wrapText="1"/>
    </xf>
    <xf numFmtId="0" fontId="21" fillId="3" borderId="0" xfId="0" applyFont="1" applyFill="1" applyBorder="1" applyAlignment="1">
      <alignment horizontal="left" wrapText="1"/>
    </xf>
    <xf numFmtId="0" fontId="22" fillId="0" borderId="0" xfId="0" applyFont="1" applyAlignment="1">
      <alignment wrapText="1"/>
    </xf>
    <xf numFmtId="0" fontId="22" fillId="0" borderId="12" xfId="0" applyFont="1" applyBorder="1" applyAlignment="1"/>
    <xf numFmtId="4" fontId="20" fillId="0" borderId="10" xfId="0" applyNumberFormat="1" applyFont="1" applyBorder="1" applyAlignment="1">
      <alignment horizontal="right"/>
    </xf>
    <xf numFmtId="0" fontId="21" fillId="14" borderId="0" xfId="0" applyFont="1" applyFill="1" applyBorder="1" applyAlignment="1">
      <alignment horizontal="left" vertical="center" wrapText="1"/>
    </xf>
    <xf numFmtId="165" fontId="19" fillId="2" borderId="5" xfId="0" applyNumberFormat="1" applyFont="1" applyFill="1" applyBorder="1"/>
    <xf numFmtId="0" fontId="9" fillId="4" borderId="0" xfId="0" applyFont="1" applyFill="1" applyBorder="1" applyAlignment="1">
      <alignment horizontal="right" wrapText="1"/>
    </xf>
    <xf numFmtId="0" fontId="23" fillId="0" borderId="0" xfId="0" applyFont="1" applyAlignment="1">
      <alignment horizontal="center" vertical="center" wrapText="1"/>
    </xf>
    <xf numFmtId="0" fontId="8" fillId="4" borderId="0" xfId="0" applyFont="1" applyFill="1" applyBorder="1" applyAlignment="1">
      <alignment horizontal="left" textRotation="90" wrapText="1"/>
    </xf>
    <xf numFmtId="3" fontId="20" fillId="4" borderId="0" xfId="0" applyNumberFormat="1" applyFont="1" applyFill="1" applyBorder="1" applyAlignment="1">
      <alignment horizontal="right"/>
    </xf>
    <xf numFmtId="3" fontId="20" fillId="4" borderId="7" xfId="0" applyNumberFormat="1" applyFont="1" applyFill="1" applyBorder="1" applyAlignment="1">
      <alignment horizontal="right"/>
    </xf>
    <xf numFmtId="0" fontId="22" fillId="0" borderId="7" xfId="0" applyFont="1" applyBorder="1" applyAlignment="1"/>
    <xf numFmtId="0" fontId="22" fillId="4" borderId="0" xfId="0" applyFont="1" applyFill="1"/>
    <xf numFmtId="0" fontId="25" fillId="20" borderId="0" xfId="0" applyFont="1" applyFill="1" applyBorder="1" applyAlignment="1">
      <alignment horizontal="left" vertical="center" wrapText="1"/>
    </xf>
    <xf numFmtId="10" fontId="23" fillId="0" borderId="5" xfId="0" applyNumberFormat="1" applyFont="1" applyBorder="1" applyAlignment="1">
      <alignment horizontal="right" vertical="center"/>
    </xf>
    <xf numFmtId="4" fontId="20" fillId="4" borderId="0" xfId="0" applyNumberFormat="1" applyFont="1" applyFill="1" applyBorder="1" applyAlignment="1">
      <alignment horizontal="right" vertical="center"/>
    </xf>
    <xf numFmtId="0" fontId="22" fillId="0" borderId="0" xfId="0" applyFont="1" applyAlignment="1">
      <alignment vertical="center"/>
    </xf>
    <xf numFmtId="0" fontId="22" fillId="4" borderId="0" xfId="0" applyFont="1" applyFill="1" applyBorder="1" applyAlignment="1"/>
    <xf numFmtId="10" fontId="20" fillId="0" borderId="5" xfId="0" applyNumberFormat="1" applyFont="1" applyBorder="1" applyAlignment="1">
      <alignment horizontal="right"/>
    </xf>
    <xf numFmtId="165" fontId="19" fillId="0" borderId="0" xfId="0" applyNumberFormat="1" applyFont="1" applyFill="1" applyBorder="1"/>
    <xf numFmtId="0" fontId="18" fillId="9" borderId="0" xfId="0" applyFont="1" applyFill="1"/>
    <xf numFmtId="0" fontId="18" fillId="21" borderId="21" xfId="0" applyFont="1" applyFill="1" applyBorder="1"/>
    <xf numFmtId="0" fontId="26" fillId="0" borderId="0" xfId="0" applyFont="1"/>
    <xf numFmtId="1" fontId="0" fillId="0" borderId="0" xfId="0" applyNumberFormat="1"/>
    <xf numFmtId="1" fontId="26" fillId="0" borderId="0" xfId="0" applyNumberFormat="1" applyFont="1"/>
    <xf numFmtId="1" fontId="27" fillId="0" borderId="0" xfId="0" applyNumberFormat="1" applyFont="1"/>
    <xf numFmtId="3" fontId="26" fillId="0" borderId="0" xfId="0" applyNumberFormat="1" applyFont="1"/>
    <xf numFmtId="164" fontId="5" fillId="4" borderId="5" xfId="1" applyNumberFormat="1" applyFont="1" applyFill="1" applyBorder="1" applyAlignment="1">
      <alignment horizontal="center"/>
    </xf>
    <xf numFmtId="164" fontId="5" fillId="4" borderId="5" xfId="1" applyNumberFormat="1" applyFont="1" applyFill="1" applyBorder="1" applyAlignment="1">
      <alignment horizontal="right"/>
    </xf>
    <xf numFmtId="0" fontId="5" fillId="4" borderId="5" xfId="0" applyFont="1" applyFill="1" applyBorder="1"/>
    <xf numFmtId="3" fontId="5" fillId="4" borderId="5" xfId="0" applyNumberFormat="1" applyFont="1" applyFill="1" applyBorder="1" applyAlignment="1">
      <alignment horizontal="right"/>
    </xf>
    <xf numFmtId="0" fontId="13" fillId="14" borderId="9" xfId="0" applyFont="1" applyFill="1" applyBorder="1" applyAlignment="1">
      <alignment horizontal="right" wrapText="1"/>
    </xf>
    <xf numFmtId="0" fontId="9" fillId="9" borderId="9" xfId="0" applyFont="1" applyFill="1" applyBorder="1" applyAlignment="1">
      <alignment wrapText="1"/>
    </xf>
    <xf numFmtId="0" fontId="10" fillId="2" borderId="2" xfId="0" applyFont="1" applyFill="1" applyBorder="1" applyAlignment="1">
      <alignment wrapText="1"/>
    </xf>
    <xf numFmtId="0" fontId="10" fillId="2" borderId="9" xfId="0" applyFont="1" applyFill="1" applyBorder="1" applyAlignment="1">
      <alignment wrapText="1"/>
    </xf>
    <xf numFmtId="0" fontId="9" fillId="4" borderId="9" xfId="0" applyFont="1" applyFill="1" applyBorder="1" applyAlignment="1">
      <alignment horizontal="left" textRotation="90" wrapText="1"/>
    </xf>
    <xf numFmtId="3" fontId="29" fillId="5" borderId="5" xfId="0" applyNumberFormat="1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0" fontId="22" fillId="0" borderId="0" xfId="0" applyFont="1" applyBorder="1" applyAlignment="1"/>
    <xf numFmtId="1" fontId="6" fillId="0" borderId="10" xfId="0" applyNumberFormat="1" applyFont="1" applyBorder="1"/>
    <xf numFmtId="0" fontId="13" fillId="14" borderId="2" xfId="0" applyFont="1" applyFill="1" applyBorder="1" applyAlignment="1">
      <alignment horizontal="right" vertical="center" wrapText="1"/>
    </xf>
    <xf numFmtId="0" fontId="13" fillId="14" borderId="14" xfId="0" applyFont="1" applyFill="1" applyBorder="1" applyAlignment="1">
      <alignment horizontal="right" vertical="center" wrapText="1"/>
    </xf>
    <xf numFmtId="0" fontId="9" fillId="9" borderId="2" xfId="0" applyFont="1" applyFill="1" applyBorder="1" applyAlignment="1">
      <alignment horizontal="left" vertical="center" wrapText="1"/>
    </xf>
    <xf numFmtId="0" fontId="9" fillId="9" borderId="14" xfId="0" applyFont="1" applyFill="1" applyBorder="1" applyAlignment="1">
      <alignment horizontal="left" vertical="center" wrapText="1"/>
    </xf>
    <xf numFmtId="0" fontId="9" fillId="8" borderId="2" xfId="0" applyFont="1" applyFill="1" applyBorder="1" applyAlignment="1">
      <alignment horizontal="left" vertical="center" wrapText="1"/>
    </xf>
    <xf numFmtId="0" fontId="9" fillId="8" borderId="14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2" borderId="14" xfId="0" applyFont="1" applyFill="1" applyBorder="1" applyAlignment="1">
      <alignment horizontal="left" vertical="center" wrapText="1"/>
    </xf>
    <xf numFmtId="3" fontId="10" fillId="4" borderId="2" xfId="0" applyNumberFormat="1" applyFont="1" applyFill="1" applyBorder="1" applyAlignment="1">
      <alignment horizontal="right" vertical="center" wrapText="1"/>
    </xf>
    <xf numFmtId="3" fontId="10" fillId="4" borderId="14" xfId="0" applyNumberFormat="1" applyFont="1" applyFill="1" applyBorder="1" applyAlignment="1">
      <alignment horizontal="right" vertical="center" wrapText="1"/>
    </xf>
    <xf numFmtId="0" fontId="13" fillId="15" borderId="2" xfId="0" applyFont="1" applyFill="1" applyBorder="1" applyAlignment="1">
      <alignment horizontal="right" vertical="center" wrapText="1"/>
    </xf>
    <xf numFmtId="0" fontId="13" fillId="15" borderId="22" xfId="0" applyFont="1" applyFill="1" applyBorder="1" applyAlignment="1">
      <alignment horizontal="right" vertical="center" wrapText="1"/>
    </xf>
    <xf numFmtId="0" fontId="6" fillId="0" borderId="8" xfId="0" applyFont="1" applyFill="1" applyBorder="1" applyAlignment="1">
      <alignment horizontal="left"/>
    </xf>
    <xf numFmtId="0" fontId="6" fillId="0" borderId="10" xfId="0" applyFont="1" applyFill="1" applyBorder="1" applyAlignment="1">
      <alignment horizontal="left"/>
    </xf>
    <xf numFmtId="0" fontId="9" fillId="14" borderId="16" xfId="0" applyFont="1" applyFill="1" applyBorder="1" applyAlignment="1">
      <alignment horizontal="left" wrapText="1"/>
    </xf>
    <xf numFmtId="0" fontId="9" fillId="14" borderId="0" xfId="0" applyFont="1" applyFill="1" applyBorder="1" applyAlignment="1">
      <alignment horizontal="left" wrapText="1"/>
    </xf>
    <xf numFmtId="0" fontId="11" fillId="0" borderId="0" xfId="0" applyFont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9" fillId="14" borderId="19" xfId="0" applyFont="1" applyFill="1" applyBorder="1" applyAlignment="1">
      <alignment horizontal="left" wrapText="1"/>
    </xf>
    <xf numFmtId="0" fontId="23" fillId="0" borderId="0" xfId="0" applyFont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</cellXfs>
  <cellStyles count="21">
    <cellStyle name="Comma 2" xfId="2"/>
    <cellStyle name="Čárka" xfId="1" builtinId="3"/>
    <cellStyle name="Čárka 2" xfId="6"/>
    <cellStyle name="Čárka 2 2" xfId="17"/>
    <cellStyle name="Čárka 3" xfId="8"/>
    <cellStyle name="Čárka 3 2" xfId="19"/>
    <cellStyle name="Čárka 4" xfId="11"/>
    <cellStyle name="Čárka 5" xfId="15"/>
    <cellStyle name="Normální" xfId="0" builtinId="0"/>
    <cellStyle name="Normální 2" xfId="3"/>
    <cellStyle name="Normální 2 2" xfId="10"/>
    <cellStyle name="Normální 3" xfId="4"/>
    <cellStyle name="Normální 4" xfId="5"/>
    <cellStyle name="Normální 4 2" xfId="12"/>
    <cellStyle name="Normální 4 3" xfId="16"/>
    <cellStyle name="Normální 5" xfId="7"/>
    <cellStyle name="Normální 5 2" xfId="18"/>
    <cellStyle name="Normální 6" xfId="14"/>
    <cellStyle name="Normální 7" xfId="13"/>
    <cellStyle name="Procenta" xfId="9" builtinId="5"/>
    <cellStyle name="Procenta 2" xfId="20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Deloitte">
      <a:dk1>
        <a:sysClr val="windowText" lastClr="000000"/>
      </a:dk1>
      <a:lt1>
        <a:srgbClr val="FFFFFF"/>
      </a:lt1>
      <a:dk2>
        <a:srgbClr val="002776"/>
      </a:dk2>
      <a:lt2>
        <a:srgbClr val="FFFFFF"/>
      </a:lt2>
      <a:accent1>
        <a:srgbClr val="002776"/>
      </a:accent1>
      <a:accent2>
        <a:srgbClr val="92D400"/>
      </a:accent2>
      <a:accent3>
        <a:srgbClr val="00A1DE"/>
      </a:accent3>
      <a:accent4>
        <a:srgbClr val="72C7E7"/>
      </a:accent4>
      <a:accent5>
        <a:srgbClr val="3C8A2E"/>
      </a:accent5>
      <a:accent6>
        <a:srgbClr val="C9DD03"/>
      </a:accent6>
      <a:hlink>
        <a:srgbClr val="3C8A2E"/>
      </a:hlink>
      <a:folHlink>
        <a:srgbClr val="C9DD03"/>
      </a:folHlink>
    </a:clrScheme>
    <a:fontScheme name="Deloitt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Q221"/>
  <sheetViews>
    <sheetView showGridLines="0" zoomScale="70" zoomScaleNormal="70" workbookViewId="0">
      <pane xSplit="2" ySplit="3" topLeftCell="CS4" activePane="bottomRight" state="frozen"/>
      <selection pane="topRight" activeCell="C1" sqref="C1"/>
      <selection pane="bottomLeft" activeCell="A4" sqref="A4"/>
      <selection pane="bottomRight" activeCell="CS24" sqref="CS24"/>
    </sheetView>
  </sheetViews>
  <sheetFormatPr defaultColWidth="9" defaultRowHeight="12.75" x14ac:dyDescent="0.2"/>
  <cols>
    <col min="1" max="1" width="8.875" style="1" customWidth="1"/>
    <col min="2" max="2" width="56.5" style="1" customWidth="1"/>
    <col min="3" max="3" width="14" style="1" bestFit="1" customWidth="1"/>
    <col min="4" max="4" width="10.25" style="1" customWidth="1"/>
    <col min="5" max="5" width="11.125" style="1" customWidth="1"/>
    <col min="6" max="9" width="9.875" style="1" customWidth="1"/>
    <col min="10" max="10" width="11.5" style="1" customWidth="1"/>
    <col min="11" max="71" width="9.875" style="1" customWidth="1"/>
    <col min="72" max="72" width="10.25" style="1" bestFit="1" customWidth="1"/>
    <col min="73" max="176" width="9.875" style="1" customWidth="1"/>
    <col min="177" max="177" width="10.25" style="1" bestFit="1" customWidth="1"/>
    <col min="178" max="182" width="9.875" style="1" customWidth="1"/>
    <col min="183" max="183" width="12.375" style="1" customWidth="1"/>
    <col min="184" max="286" width="9.875" style="1" customWidth="1"/>
    <col min="287" max="287" width="10.25" style="1" bestFit="1" customWidth="1"/>
    <col min="288" max="311" width="9.875" style="1" customWidth="1"/>
    <col min="312" max="312" width="12.375" style="1" customWidth="1"/>
    <col min="313" max="345" width="9.875" style="1" customWidth="1"/>
    <col min="346" max="346" width="10.5" style="1" customWidth="1"/>
    <col min="347" max="347" width="12.5" style="1" customWidth="1"/>
    <col min="348" max="348" width="11.25" style="1" customWidth="1"/>
    <col min="349" max="350" width="9.875" style="1" customWidth="1"/>
    <col min="351" max="351" width="14.875" style="5" bestFit="1" customWidth="1"/>
    <col min="352" max="352" width="11.875" style="1" customWidth="1"/>
    <col min="353" max="353" width="14" style="1" customWidth="1"/>
    <col min="354" max="354" width="12.25" style="1" customWidth="1"/>
    <col min="355" max="355" width="12.875" style="1" customWidth="1"/>
    <col min="356" max="16384" width="9" style="1"/>
  </cols>
  <sheetData>
    <row r="1" spans="2:355" x14ac:dyDescent="0.2">
      <c r="C1" s="14" t="s">
        <v>420</v>
      </c>
      <c r="D1" s="18">
        <v>21000</v>
      </c>
      <c r="E1" s="16">
        <v>21120</v>
      </c>
      <c r="F1" s="17">
        <v>21130</v>
      </c>
      <c r="G1" s="16">
        <v>21131</v>
      </c>
      <c r="H1" s="16">
        <v>21132</v>
      </c>
      <c r="I1" s="16">
        <v>21133</v>
      </c>
      <c r="J1" s="15">
        <v>21140</v>
      </c>
      <c r="K1" s="13">
        <v>21141</v>
      </c>
      <c r="L1" s="13">
        <v>21142</v>
      </c>
      <c r="M1" s="13">
        <v>21143</v>
      </c>
      <c r="N1" s="13">
        <v>21144</v>
      </c>
      <c r="O1" s="13">
        <v>21150</v>
      </c>
      <c r="P1" s="13">
        <v>21151</v>
      </c>
      <c r="Q1" s="13">
        <v>21152</v>
      </c>
      <c r="R1" s="13">
        <v>21160</v>
      </c>
      <c r="S1" s="13">
        <v>21170</v>
      </c>
      <c r="T1" s="13">
        <v>21171</v>
      </c>
      <c r="U1" s="13">
        <v>21172</v>
      </c>
      <c r="V1" s="13">
        <v>21173</v>
      </c>
      <c r="W1" s="13">
        <v>21180</v>
      </c>
      <c r="X1" s="13">
        <v>21181</v>
      </c>
      <c r="Y1" s="13">
        <v>21182</v>
      </c>
      <c r="Z1" s="13">
        <v>21200</v>
      </c>
      <c r="AA1" s="13">
        <v>21210</v>
      </c>
      <c r="AB1" s="13">
        <v>21220</v>
      </c>
      <c r="AC1" s="13">
        <v>21230</v>
      </c>
      <c r="AD1" s="13">
        <v>21240</v>
      </c>
      <c r="AE1" s="13">
        <v>21250</v>
      </c>
      <c r="AF1" s="13">
        <v>21270</v>
      </c>
      <c r="AG1" s="13">
        <v>21271</v>
      </c>
      <c r="AH1" s="13">
        <v>21272</v>
      </c>
      <c r="AI1" s="13">
        <v>21273</v>
      </c>
      <c r="AJ1" s="13">
        <v>21274</v>
      </c>
      <c r="AK1" s="13">
        <v>21275</v>
      </c>
      <c r="AL1" s="13">
        <v>21276</v>
      </c>
      <c r="AM1" s="13">
        <v>21277</v>
      </c>
      <c r="AN1" s="13">
        <v>21278</v>
      </c>
      <c r="AO1" s="13">
        <v>21279</v>
      </c>
      <c r="AP1" s="13">
        <v>21300</v>
      </c>
      <c r="AQ1" s="13">
        <v>21310</v>
      </c>
      <c r="AR1" s="13">
        <v>21320</v>
      </c>
      <c r="AS1" s="13">
        <v>21330</v>
      </c>
      <c r="AT1" s="13">
        <v>21800</v>
      </c>
      <c r="AU1" s="13">
        <v>21810</v>
      </c>
      <c r="AV1" s="13">
        <v>21820</v>
      </c>
      <c r="AW1" s="13">
        <v>21830</v>
      </c>
      <c r="AX1" s="13">
        <v>21840</v>
      </c>
      <c r="AY1" s="13">
        <v>21850</v>
      </c>
      <c r="AZ1" s="13">
        <v>22000</v>
      </c>
      <c r="BA1" s="13">
        <v>22110</v>
      </c>
      <c r="BB1" s="13">
        <v>22115</v>
      </c>
      <c r="BC1" s="13">
        <v>22117</v>
      </c>
      <c r="BD1" s="13">
        <v>22130</v>
      </c>
      <c r="BE1" s="13">
        <v>22131</v>
      </c>
      <c r="BF1" s="13">
        <v>22132</v>
      </c>
      <c r="BG1" s="13">
        <v>22133</v>
      </c>
      <c r="BH1" s="13">
        <v>22139</v>
      </c>
      <c r="BI1" s="13">
        <v>22150</v>
      </c>
      <c r="BJ1" s="13">
        <v>22151</v>
      </c>
      <c r="BK1" s="13">
        <v>22152</v>
      </c>
      <c r="BL1" s="13">
        <v>22153</v>
      </c>
      <c r="BM1" s="13">
        <v>22160</v>
      </c>
      <c r="BN1" s="13">
        <v>22161</v>
      </c>
      <c r="BO1" s="13">
        <v>22162</v>
      </c>
      <c r="BP1" s="13">
        <v>22163</v>
      </c>
      <c r="BQ1" s="13">
        <v>22180</v>
      </c>
      <c r="BR1" s="13">
        <v>22181</v>
      </c>
      <c r="BS1" s="13">
        <v>22182</v>
      </c>
      <c r="BT1" s="13">
        <v>22190</v>
      </c>
      <c r="BU1" s="13">
        <v>22191</v>
      </c>
      <c r="BV1" s="13">
        <v>22192</v>
      </c>
      <c r="BW1" s="13">
        <v>22193</v>
      </c>
      <c r="BX1" s="13">
        <v>22800</v>
      </c>
      <c r="BY1" s="13">
        <v>22810</v>
      </c>
      <c r="BZ1" s="13">
        <v>22820</v>
      </c>
      <c r="CA1" s="13">
        <v>22830</v>
      </c>
      <c r="CB1" s="13">
        <v>32000</v>
      </c>
      <c r="CC1" s="13">
        <v>32110</v>
      </c>
      <c r="CD1" s="13">
        <v>32120</v>
      </c>
      <c r="CE1" s="13">
        <v>32130</v>
      </c>
      <c r="CF1" s="13">
        <v>32140</v>
      </c>
      <c r="CG1" s="13">
        <v>32150</v>
      </c>
      <c r="CH1" s="13">
        <v>32160</v>
      </c>
      <c r="CI1" s="13">
        <v>32170</v>
      </c>
      <c r="CJ1" s="13">
        <v>32190</v>
      </c>
      <c r="CK1" s="13">
        <v>32300</v>
      </c>
      <c r="CL1" s="13">
        <v>32410</v>
      </c>
      <c r="CM1" s="13">
        <v>32420</v>
      </c>
      <c r="CN1" s="13">
        <v>32800</v>
      </c>
      <c r="CO1" s="13">
        <v>32810</v>
      </c>
      <c r="CP1" s="13">
        <v>32812</v>
      </c>
      <c r="CQ1" s="13">
        <v>32813</v>
      </c>
      <c r="CR1" s="13">
        <v>32820</v>
      </c>
      <c r="CS1" s="13">
        <v>33000</v>
      </c>
      <c r="CT1" s="13">
        <v>33110</v>
      </c>
      <c r="CU1" s="13">
        <v>33120</v>
      </c>
      <c r="CV1" s="13">
        <v>33130</v>
      </c>
      <c r="CW1" s="13">
        <v>33131</v>
      </c>
      <c r="CX1" s="13">
        <v>33132</v>
      </c>
      <c r="CY1" s="13">
        <v>33135</v>
      </c>
      <c r="CZ1" s="13">
        <v>33138</v>
      </c>
      <c r="DA1" s="13">
        <v>33140</v>
      </c>
      <c r="DB1" s="13">
        <v>33150</v>
      </c>
      <c r="DC1" s="13">
        <v>33151</v>
      </c>
      <c r="DD1" s="13">
        <v>33152</v>
      </c>
      <c r="DE1" s="13">
        <v>33153</v>
      </c>
      <c r="DF1" s="13">
        <v>33154</v>
      </c>
      <c r="DG1" s="13">
        <v>33160</v>
      </c>
      <c r="DH1" s="13">
        <v>33161</v>
      </c>
      <c r="DI1" s="13">
        <v>33162</v>
      </c>
      <c r="DJ1" s="13">
        <v>33170</v>
      </c>
      <c r="DK1" s="13">
        <v>33180</v>
      </c>
      <c r="DL1" s="13">
        <v>33200</v>
      </c>
      <c r="DM1" s="13">
        <v>33210</v>
      </c>
      <c r="DN1" s="13">
        <v>33800</v>
      </c>
      <c r="DO1" s="13">
        <v>41000</v>
      </c>
      <c r="DP1" s="13">
        <v>41100</v>
      </c>
      <c r="DQ1" s="13">
        <v>41200</v>
      </c>
      <c r="DR1" s="13">
        <v>41800</v>
      </c>
      <c r="DS1" s="13">
        <v>41850</v>
      </c>
      <c r="DT1" s="13">
        <v>42000</v>
      </c>
      <c r="DU1" s="13">
        <v>42210</v>
      </c>
      <c r="DV1" s="13">
        <v>42220</v>
      </c>
      <c r="DW1" s="13">
        <v>42230</v>
      </c>
      <c r="DX1" s="13">
        <v>42240</v>
      </c>
      <c r="DY1" s="13">
        <v>42250</v>
      </c>
      <c r="DZ1" s="13">
        <v>42270</v>
      </c>
      <c r="EA1" s="13">
        <v>42310</v>
      </c>
      <c r="EB1" s="13">
        <v>42320</v>
      </c>
      <c r="EC1" s="13">
        <v>42330</v>
      </c>
      <c r="ED1" s="13">
        <v>42340</v>
      </c>
      <c r="EE1" s="13">
        <v>42350</v>
      </c>
      <c r="EF1" s="13">
        <v>42420</v>
      </c>
      <c r="EG1" s="13">
        <v>42421</v>
      </c>
      <c r="EH1" s="13">
        <v>42422</v>
      </c>
      <c r="EI1" s="13">
        <v>42423</v>
      </c>
      <c r="EJ1" s="13">
        <v>42430</v>
      </c>
      <c r="EK1" s="13">
        <v>42460</v>
      </c>
      <c r="EL1" s="13">
        <v>42461</v>
      </c>
      <c r="EM1" s="13">
        <v>42462</v>
      </c>
      <c r="EN1" s="13">
        <v>42800</v>
      </c>
      <c r="EO1" s="13">
        <v>42810</v>
      </c>
      <c r="EP1" s="13">
        <v>42820</v>
      </c>
      <c r="EQ1" s="13">
        <v>42830</v>
      </c>
      <c r="ER1" s="13">
        <v>42840</v>
      </c>
      <c r="ES1" s="13">
        <v>42850</v>
      </c>
      <c r="ET1" s="13">
        <v>42860</v>
      </c>
      <c r="EU1" s="13">
        <v>42870</v>
      </c>
      <c r="EV1" s="13">
        <v>51000</v>
      </c>
      <c r="EW1" s="13">
        <v>51110</v>
      </c>
      <c r="EX1" s="13"/>
      <c r="EY1" s="13"/>
      <c r="EZ1" s="13">
        <v>51120</v>
      </c>
      <c r="FA1" s="13"/>
      <c r="FB1" s="13">
        <v>51130</v>
      </c>
      <c r="FC1" s="13">
        <v>51160</v>
      </c>
      <c r="FD1" s="13"/>
      <c r="FE1" s="13">
        <v>51170</v>
      </c>
      <c r="FF1" s="13">
        <v>51171</v>
      </c>
      <c r="FG1" s="13">
        <v>51410</v>
      </c>
      <c r="FH1" s="13">
        <v>51420</v>
      </c>
      <c r="FI1" s="13">
        <v>51800</v>
      </c>
      <c r="FJ1" s="13">
        <v>51830</v>
      </c>
      <c r="FK1" s="13">
        <v>51840</v>
      </c>
      <c r="FL1" s="13">
        <v>51850</v>
      </c>
      <c r="FM1" s="13">
        <v>52000</v>
      </c>
      <c r="FN1" s="13">
        <v>52110</v>
      </c>
      <c r="FO1" s="13">
        <v>52120</v>
      </c>
      <c r="FP1" s="13">
        <v>52125</v>
      </c>
      <c r="FQ1" s="13">
        <v>52130</v>
      </c>
      <c r="FR1" s="13">
        <v>52135</v>
      </c>
      <c r="FS1" s="13">
        <v>52140</v>
      </c>
      <c r="FT1" s="13">
        <v>52150</v>
      </c>
      <c r="FU1" s="13">
        <v>52160</v>
      </c>
      <c r="FV1" s="13">
        <v>52200</v>
      </c>
      <c r="FW1" s="13">
        <v>52210</v>
      </c>
      <c r="FX1" s="13">
        <v>52220</v>
      </c>
      <c r="FY1" s="13">
        <v>52230</v>
      </c>
      <c r="FZ1" s="13">
        <v>52235</v>
      </c>
      <c r="GA1" s="13">
        <v>52240</v>
      </c>
      <c r="GB1" s="13">
        <v>52250</v>
      </c>
      <c r="GC1" s="13">
        <v>52260</v>
      </c>
      <c r="GD1" s="13">
        <v>52800</v>
      </c>
      <c r="GE1" s="13">
        <v>52810</v>
      </c>
      <c r="GF1" s="13">
        <v>52820</v>
      </c>
      <c r="GG1" s="13">
        <v>52840</v>
      </c>
      <c r="GH1" s="13">
        <v>53000</v>
      </c>
      <c r="GI1" s="13">
        <v>53110</v>
      </c>
      <c r="GJ1" s="13">
        <v>53130</v>
      </c>
      <c r="GK1" s="13">
        <v>53140</v>
      </c>
      <c r="GL1" s="13">
        <v>53150</v>
      </c>
      <c r="GM1" s="13">
        <v>53800</v>
      </c>
      <c r="GN1" s="13">
        <v>53820</v>
      </c>
      <c r="GO1" s="13">
        <v>53830</v>
      </c>
      <c r="GP1" s="13">
        <v>53840</v>
      </c>
      <c r="GQ1" s="62">
        <v>53850</v>
      </c>
      <c r="GR1" s="62">
        <v>53860</v>
      </c>
      <c r="GS1" s="13">
        <v>61000</v>
      </c>
      <c r="GT1" s="13">
        <v>61100</v>
      </c>
      <c r="GU1" s="13">
        <v>61200</v>
      </c>
      <c r="GV1" s="13">
        <v>61300</v>
      </c>
      <c r="GW1" s="13">
        <v>61400</v>
      </c>
      <c r="GX1" s="13">
        <v>61500</v>
      </c>
      <c r="GY1" s="13">
        <v>61600</v>
      </c>
      <c r="GZ1" s="13">
        <v>61700</v>
      </c>
      <c r="HA1" s="13">
        <v>61800</v>
      </c>
      <c r="HB1" s="13">
        <v>61900</v>
      </c>
      <c r="HC1" s="13">
        <v>61910</v>
      </c>
      <c r="HD1" s="13">
        <v>61920</v>
      </c>
      <c r="HE1" s="13">
        <v>61930</v>
      </c>
      <c r="HF1" s="13">
        <v>61940</v>
      </c>
      <c r="HG1" s="13">
        <v>61950</v>
      </c>
      <c r="HH1" s="13">
        <v>61960</v>
      </c>
      <c r="HI1" s="13">
        <v>63000</v>
      </c>
      <c r="HJ1" s="13">
        <v>63100</v>
      </c>
      <c r="HK1" s="13">
        <v>63150</v>
      </c>
      <c r="HL1" s="13">
        <v>63200</v>
      </c>
      <c r="HM1" s="13">
        <v>63300</v>
      </c>
      <c r="HN1" s="13">
        <v>63400</v>
      </c>
      <c r="HO1" s="13">
        <v>63500</v>
      </c>
      <c r="HP1" s="48">
        <v>63600</v>
      </c>
      <c r="HQ1" s="48">
        <v>63700</v>
      </c>
      <c r="HR1" s="30">
        <v>81000</v>
      </c>
      <c r="HS1" s="30">
        <v>81100</v>
      </c>
      <c r="HT1" s="30">
        <v>81110</v>
      </c>
      <c r="HU1" s="30">
        <v>81120</v>
      </c>
      <c r="HV1" s="30">
        <v>81130</v>
      </c>
      <c r="HW1" s="30">
        <v>81160</v>
      </c>
      <c r="HX1" s="30">
        <v>81170</v>
      </c>
      <c r="HY1" s="30">
        <v>81190</v>
      </c>
      <c r="HZ1" s="30">
        <v>81200</v>
      </c>
      <c r="IA1" s="30">
        <v>81210</v>
      </c>
      <c r="IB1" s="30">
        <v>81220</v>
      </c>
      <c r="IC1" s="30">
        <v>81230</v>
      </c>
      <c r="ID1" s="30">
        <v>81240</v>
      </c>
      <c r="IE1" s="30">
        <v>81250</v>
      </c>
      <c r="IF1" s="30">
        <v>81260</v>
      </c>
      <c r="IG1" s="30">
        <v>81270</v>
      </c>
      <c r="IH1" s="30">
        <v>81900</v>
      </c>
      <c r="II1" s="30">
        <v>81910</v>
      </c>
      <c r="IJ1" s="30">
        <v>82000</v>
      </c>
      <c r="IK1" s="30">
        <v>82100</v>
      </c>
      <c r="IL1" s="30">
        <v>82200</v>
      </c>
      <c r="IM1" s="30">
        <v>82300</v>
      </c>
      <c r="IN1" s="30">
        <v>82400</v>
      </c>
      <c r="IO1" s="30">
        <v>82500</v>
      </c>
      <c r="IP1" s="30">
        <v>82510</v>
      </c>
      <c r="IQ1" s="30">
        <v>82520</v>
      </c>
      <c r="IR1" s="30">
        <v>82550</v>
      </c>
      <c r="IS1" s="30">
        <v>82560</v>
      </c>
      <c r="IT1" s="30">
        <v>82570</v>
      </c>
      <c r="IU1" s="30">
        <v>82575</v>
      </c>
      <c r="IV1" s="30">
        <v>82600</v>
      </c>
      <c r="IW1" s="30">
        <v>82610</v>
      </c>
      <c r="IX1" s="30">
        <v>82620</v>
      </c>
      <c r="IY1" s="30">
        <v>82750</v>
      </c>
      <c r="IZ1" s="30">
        <v>82760</v>
      </c>
      <c r="JA1" s="30">
        <v>82800</v>
      </c>
      <c r="JB1" s="30">
        <v>82820</v>
      </c>
      <c r="JC1" s="30">
        <v>82900</v>
      </c>
      <c r="JD1" s="30">
        <v>90000</v>
      </c>
      <c r="JE1" s="30">
        <v>90100</v>
      </c>
      <c r="JF1" s="30">
        <v>90101</v>
      </c>
      <c r="JG1" s="30">
        <v>90110</v>
      </c>
      <c r="JH1" s="30">
        <v>90112</v>
      </c>
      <c r="JI1" s="30">
        <v>90115</v>
      </c>
      <c r="JJ1" s="30">
        <v>90116</v>
      </c>
      <c r="JK1" s="30">
        <v>90117</v>
      </c>
      <c r="JL1" s="30">
        <v>90118</v>
      </c>
      <c r="JM1" s="30">
        <v>90300</v>
      </c>
      <c r="JN1" s="30">
        <v>90320</v>
      </c>
      <c r="JO1" s="30">
        <v>90321</v>
      </c>
      <c r="JP1" s="30">
        <v>90322</v>
      </c>
      <c r="JQ1" s="30">
        <v>90330</v>
      </c>
      <c r="JR1" s="30">
        <v>90331</v>
      </c>
      <c r="JS1" s="30">
        <v>90340</v>
      </c>
      <c r="JT1" s="30">
        <v>90341</v>
      </c>
      <c r="JU1" s="30">
        <v>90342</v>
      </c>
      <c r="JV1" s="30">
        <v>90350</v>
      </c>
      <c r="JW1" s="30">
        <v>90370</v>
      </c>
      <c r="JX1" s="30">
        <v>90400</v>
      </c>
      <c r="JY1" s="30">
        <v>90420</v>
      </c>
      <c r="JZ1" s="30">
        <v>90425</v>
      </c>
      <c r="KA1" s="30">
        <v>90500</v>
      </c>
      <c r="KB1" s="30">
        <v>90520</v>
      </c>
      <c r="KC1" s="30">
        <v>90521</v>
      </c>
      <c r="KD1" s="30">
        <v>90540</v>
      </c>
      <c r="KE1" s="30">
        <v>90541</v>
      </c>
      <c r="KF1" s="30">
        <v>90542</v>
      </c>
      <c r="KG1" s="30">
        <v>90600</v>
      </c>
      <c r="KH1" s="30">
        <v>90610</v>
      </c>
      <c r="KI1" s="30">
        <v>90700</v>
      </c>
      <c r="KJ1" s="30">
        <v>90710</v>
      </c>
      <c r="KK1" s="30">
        <v>90730</v>
      </c>
      <c r="KL1" s="30">
        <v>90731</v>
      </c>
      <c r="KM1" s="30">
        <v>90732</v>
      </c>
      <c r="KN1" s="30">
        <v>90733</v>
      </c>
      <c r="KO1" s="30">
        <v>90734</v>
      </c>
      <c r="KP1" s="30">
        <v>90740</v>
      </c>
      <c r="KQ1" s="30">
        <v>90744</v>
      </c>
      <c r="KR1" s="30">
        <v>90745</v>
      </c>
      <c r="KS1" s="30">
        <v>90746</v>
      </c>
      <c r="KT1" s="30">
        <v>90800</v>
      </c>
      <c r="KU1" s="30">
        <v>90810</v>
      </c>
      <c r="KV1" s="30">
        <v>91000</v>
      </c>
      <c r="KW1" s="30">
        <v>91300</v>
      </c>
      <c r="KX1" s="30">
        <v>91400</v>
      </c>
      <c r="KY1" s="30">
        <v>91500</v>
      </c>
      <c r="KZ1" s="30">
        <v>91600</v>
      </c>
      <c r="LA1" s="30">
        <v>94000</v>
      </c>
      <c r="LB1" s="30">
        <v>94100</v>
      </c>
      <c r="LC1" s="30">
        <v>94210</v>
      </c>
      <c r="LD1" s="30">
        <v>94220</v>
      </c>
      <c r="LE1" s="30">
        <v>94300</v>
      </c>
      <c r="LF1" s="30">
        <v>94400</v>
      </c>
      <c r="LG1" s="30">
        <v>94500</v>
      </c>
      <c r="LH1" s="30">
        <v>94600</v>
      </c>
      <c r="LI1" s="30">
        <v>94700</v>
      </c>
      <c r="LJ1" s="30">
        <v>94800</v>
      </c>
      <c r="LK1" s="30">
        <v>94810</v>
      </c>
      <c r="LL1" s="30">
        <v>94820</v>
      </c>
      <c r="LM1" s="30">
        <v>94830</v>
      </c>
      <c r="LN1" s="30">
        <v>98000</v>
      </c>
      <c r="LO1" s="30">
        <v>98100</v>
      </c>
      <c r="LP1" s="30">
        <v>98120</v>
      </c>
      <c r="LQ1" s="30">
        <v>98130</v>
      </c>
      <c r="LR1" s="30">
        <v>98140</v>
      </c>
      <c r="LS1" s="30">
        <v>98200</v>
      </c>
      <c r="LT1" s="30">
        <v>98300</v>
      </c>
      <c r="LU1" s="30">
        <v>98310</v>
      </c>
      <c r="LV1" s="30">
        <v>98320</v>
      </c>
      <c r="LW1" s="30">
        <v>98330</v>
      </c>
      <c r="LX1" s="30">
        <v>98350</v>
      </c>
      <c r="LY1" s="30">
        <v>98360</v>
      </c>
      <c r="LZ1" s="30">
        <v>98400</v>
      </c>
      <c r="MA1" s="30">
        <v>98410</v>
      </c>
      <c r="MB1" s="30">
        <v>98420</v>
      </c>
      <c r="MC1" s="30">
        <v>98430</v>
      </c>
      <c r="MD1" s="30">
        <v>98600</v>
      </c>
      <c r="ME1" s="30">
        <v>98610</v>
      </c>
      <c r="MF1" s="30">
        <v>98620</v>
      </c>
      <c r="MG1" s="30">
        <v>98630</v>
      </c>
      <c r="MH1" s="30">
        <v>98631</v>
      </c>
      <c r="MI1" s="30">
        <v>99000</v>
      </c>
      <c r="MJ1" s="30">
        <v>99100</v>
      </c>
      <c r="MK1" s="30">
        <v>99200</v>
      </c>
      <c r="ML1" s="30">
        <v>99300</v>
      </c>
      <c r="MM1" s="30">
        <v>99400</v>
      </c>
      <c r="MN1" s="30">
        <v>99500</v>
      </c>
      <c r="MO1" s="5"/>
    </row>
    <row r="2" spans="2:355" s="12" customFormat="1" ht="99.75" customHeight="1" x14ac:dyDescent="0.25">
      <c r="B2" s="33" t="s">
        <v>716</v>
      </c>
      <c r="C2" s="31" t="s">
        <v>419</v>
      </c>
      <c r="D2" s="34" t="s">
        <v>323</v>
      </c>
      <c r="E2" s="35" t="s">
        <v>159</v>
      </c>
      <c r="F2" s="36" t="s">
        <v>24</v>
      </c>
      <c r="G2" s="37" t="s">
        <v>170</v>
      </c>
      <c r="H2" s="38" t="s">
        <v>350</v>
      </c>
      <c r="I2" s="38" t="s">
        <v>351</v>
      </c>
      <c r="J2" s="39" t="s">
        <v>25</v>
      </c>
      <c r="K2" s="38" t="s">
        <v>109</v>
      </c>
      <c r="L2" s="38" t="s">
        <v>352</v>
      </c>
      <c r="M2" s="40" t="s">
        <v>353</v>
      </c>
      <c r="N2" s="38" t="s">
        <v>110</v>
      </c>
      <c r="O2" s="41" t="s">
        <v>26</v>
      </c>
      <c r="P2" s="38" t="s">
        <v>354</v>
      </c>
      <c r="Q2" s="38" t="s">
        <v>355</v>
      </c>
      <c r="R2" s="42" t="s">
        <v>27</v>
      </c>
      <c r="S2" s="41" t="s">
        <v>28</v>
      </c>
      <c r="T2" s="38" t="s">
        <v>361</v>
      </c>
      <c r="U2" s="38" t="s">
        <v>362</v>
      </c>
      <c r="V2" s="38" t="s">
        <v>363</v>
      </c>
      <c r="W2" s="41" t="s">
        <v>29</v>
      </c>
      <c r="X2" s="38" t="s">
        <v>364</v>
      </c>
      <c r="Y2" s="38" t="s">
        <v>365</v>
      </c>
      <c r="Z2" s="41" t="s">
        <v>30</v>
      </c>
      <c r="AA2" s="38" t="s">
        <v>158</v>
      </c>
      <c r="AB2" s="38" t="s">
        <v>111</v>
      </c>
      <c r="AC2" s="38" t="s">
        <v>171</v>
      </c>
      <c r="AD2" s="38" t="s">
        <v>366</v>
      </c>
      <c r="AE2" s="38" t="s">
        <v>367</v>
      </c>
      <c r="AF2" s="38" t="s">
        <v>368</v>
      </c>
      <c r="AG2" s="38" t="s">
        <v>369</v>
      </c>
      <c r="AH2" s="38" t="s">
        <v>370</v>
      </c>
      <c r="AI2" s="38" t="s">
        <v>371</v>
      </c>
      <c r="AJ2" s="38" t="s">
        <v>372</v>
      </c>
      <c r="AK2" s="38" t="s">
        <v>373</v>
      </c>
      <c r="AL2" s="38" t="s">
        <v>374</v>
      </c>
      <c r="AM2" s="38" t="s">
        <v>375</v>
      </c>
      <c r="AN2" s="38" t="s">
        <v>376</v>
      </c>
      <c r="AO2" s="38" t="s">
        <v>377</v>
      </c>
      <c r="AP2" s="42" t="s">
        <v>112</v>
      </c>
      <c r="AQ2" s="38" t="s">
        <v>423</v>
      </c>
      <c r="AR2" s="38" t="s">
        <v>424</v>
      </c>
      <c r="AS2" s="38" t="s">
        <v>425</v>
      </c>
      <c r="AT2" s="42" t="s">
        <v>456</v>
      </c>
      <c r="AU2" s="38" t="s">
        <v>0</v>
      </c>
      <c r="AV2" s="38" t="s">
        <v>1</v>
      </c>
      <c r="AW2" s="40" t="s">
        <v>475</v>
      </c>
      <c r="AX2" s="40" t="s">
        <v>476</v>
      </c>
      <c r="AY2" s="40" t="s">
        <v>68</v>
      </c>
      <c r="AZ2" s="34" t="s">
        <v>324</v>
      </c>
      <c r="BA2" s="41" t="s">
        <v>31</v>
      </c>
      <c r="BB2" s="38" t="s">
        <v>378</v>
      </c>
      <c r="BC2" s="38" t="s">
        <v>113</v>
      </c>
      <c r="BD2" s="41" t="s">
        <v>32</v>
      </c>
      <c r="BE2" s="38" t="s">
        <v>379</v>
      </c>
      <c r="BF2" s="38" t="s">
        <v>380</v>
      </c>
      <c r="BG2" s="38" t="s">
        <v>381</v>
      </c>
      <c r="BH2" s="38" t="s">
        <v>114</v>
      </c>
      <c r="BI2" s="41" t="s">
        <v>33</v>
      </c>
      <c r="BJ2" s="38" t="s">
        <v>382</v>
      </c>
      <c r="BK2" s="38" t="s">
        <v>383</v>
      </c>
      <c r="BL2" s="38" t="s">
        <v>384</v>
      </c>
      <c r="BM2" s="41" t="s">
        <v>34</v>
      </c>
      <c r="BN2" s="38" t="s">
        <v>385</v>
      </c>
      <c r="BO2" s="38" t="s">
        <v>386</v>
      </c>
      <c r="BP2" s="38" t="s">
        <v>387</v>
      </c>
      <c r="BQ2" s="41" t="s">
        <v>35</v>
      </c>
      <c r="BR2" s="38" t="s">
        <v>388</v>
      </c>
      <c r="BS2" s="38" t="s">
        <v>389</v>
      </c>
      <c r="BT2" s="41" t="s">
        <v>160</v>
      </c>
      <c r="BU2" s="38" t="s">
        <v>390</v>
      </c>
      <c r="BV2" s="38" t="s">
        <v>115</v>
      </c>
      <c r="BW2" s="40" t="s">
        <v>426</v>
      </c>
      <c r="BX2" s="41" t="s">
        <v>461</v>
      </c>
      <c r="BY2" s="38" t="s">
        <v>116</v>
      </c>
      <c r="BZ2" s="38" t="s">
        <v>1</v>
      </c>
      <c r="CA2" s="38" t="s">
        <v>391</v>
      </c>
      <c r="CB2" s="34" t="s">
        <v>325</v>
      </c>
      <c r="CC2" s="41" t="s">
        <v>36</v>
      </c>
      <c r="CD2" s="41" t="s">
        <v>37</v>
      </c>
      <c r="CE2" s="41" t="s">
        <v>471</v>
      </c>
      <c r="CF2" s="41" t="s">
        <v>38</v>
      </c>
      <c r="CG2" s="41" t="s">
        <v>153</v>
      </c>
      <c r="CH2" s="41" t="s">
        <v>154</v>
      </c>
      <c r="CI2" s="41" t="s">
        <v>356</v>
      </c>
      <c r="CJ2" s="41" t="s">
        <v>39</v>
      </c>
      <c r="CK2" s="41" t="s">
        <v>40</v>
      </c>
      <c r="CL2" s="41" t="s">
        <v>463</v>
      </c>
      <c r="CM2" s="41" t="s">
        <v>41</v>
      </c>
      <c r="CN2" s="41" t="s">
        <v>161</v>
      </c>
      <c r="CO2" s="38" t="s">
        <v>0</v>
      </c>
      <c r="CP2" s="38" t="s">
        <v>392</v>
      </c>
      <c r="CQ2" s="38" t="s">
        <v>117</v>
      </c>
      <c r="CR2" s="38" t="s">
        <v>1</v>
      </c>
      <c r="CS2" s="34" t="s">
        <v>326</v>
      </c>
      <c r="CT2" s="41" t="s">
        <v>42</v>
      </c>
      <c r="CU2" s="41" t="s">
        <v>43</v>
      </c>
      <c r="CV2" s="41" t="s">
        <v>162</v>
      </c>
      <c r="CW2" s="38" t="s">
        <v>393</v>
      </c>
      <c r="CX2" s="38" t="s">
        <v>394</v>
      </c>
      <c r="CY2" s="38" t="s">
        <v>395</v>
      </c>
      <c r="CZ2" s="38" t="s">
        <v>396</v>
      </c>
      <c r="DA2" s="41" t="s">
        <v>44</v>
      </c>
      <c r="DB2" s="41" t="s">
        <v>45</v>
      </c>
      <c r="DC2" s="38" t="s">
        <v>397</v>
      </c>
      <c r="DD2" s="38" t="s">
        <v>398</v>
      </c>
      <c r="DE2" s="38" t="s">
        <v>399</v>
      </c>
      <c r="DF2" s="38" t="s">
        <v>400</v>
      </c>
      <c r="DG2" s="41" t="s">
        <v>46</v>
      </c>
      <c r="DH2" s="38" t="s">
        <v>401</v>
      </c>
      <c r="DI2" s="38" t="s">
        <v>402</v>
      </c>
      <c r="DJ2" s="41" t="s">
        <v>319</v>
      </c>
      <c r="DK2" s="41" t="s">
        <v>47</v>
      </c>
      <c r="DL2" s="41" t="s">
        <v>48</v>
      </c>
      <c r="DM2" s="41" t="s">
        <v>49</v>
      </c>
      <c r="DN2" s="41" t="s">
        <v>457</v>
      </c>
      <c r="DO2" s="34" t="s">
        <v>429</v>
      </c>
      <c r="DP2" s="41" t="s">
        <v>427</v>
      </c>
      <c r="DQ2" s="41" t="s">
        <v>428</v>
      </c>
      <c r="DR2" s="41" t="s">
        <v>462</v>
      </c>
      <c r="DS2" s="54" t="s">
        <v>509</v>
      </c>
      <c r="DT2" s="34" t="s">
        <v>327</v>
      </c>
      <c r="DU2" s="41" t="s">
        <v>50</v>
      </c>
      <c r="DV2" s="41" t="s">
        <v>51</v>
      </c>
      <c r="DW2" s="41" t="s">
        <v>52</v>
      </c>
      <c r="DX2" s="41" t="s">
        <v>53</v>
      </c>
      <c r="DY2" s="41" t="s">
        <v>54</v>
      </c>
      <c r="DZ2" s="41" t="s">
        <v>55</v>
      </c>
      <c r="EA2" s="41" t="s">
        <v>464</v>
      </c>
      <c r="EB2" s="41" t="s">
        <v>56</v>
      </c>
      <c r="EC2" s="41" t="s">
        <v>57</v>
      </c>
      <c r="ED2" s="41" t="s">
        <v>58</v>
      </c>
      <c r="EE2" s="41" t="s">
        <v>59</v>
      </c>
      <c r="EF2" s="41" t="s">
        <v>60</v>
      </c>
      <c r="EG2" s="38" t="s">
        <v>403</v>
      </c>
      <c r="EH2" s="38" t="s">
        <v>404</v>
      </c>
      <c r="EI2" s="38" t="s">
        <v>405</v>
      </c>
      <c r="EJ2" s="41" t="s">
        <v>61</v>
      </c>
      <c r="EK2" s="41" t="s">
        <v>155</v>
      </c>
      <c r="EL2" s="38" t="s">
        <v>430</v>
      </c>
      <c r="EM2" s="38" t="s">
        <v>431</v>
      </c>
      <c r="EN2" s="41" t="s">
        <v>458</v>
      </c>
      <c r="EO2" s="38" t="s">
        <v>0</v>
      </c>
      <c r="EP2" s="38" t="s">
        <v>1</v>
      </c>
      <c r="EQ2" s="38" t="s">
        <v>118</v>
      </c>
      <c r="ER2" s="38" t="s">
        <v>63</v>
      </c>
      <c r="ES2" s="64" t="s">
        <v>535</v>
      </c>
      <c r="ET2" s="38" t="s">
        <v>2</v>
      </c>
      <c r="EU2" s="38" t="s">
        <v>406</v>
      </c>
      <c r="EV2" s="34" t="s">
        <v>328</v>
      </c>
      <c r="EW2" s="41" t="s">
        <v>64</v>
      </c>
      <c r="EX2" s="41"/>
      <c r="EY2" s="41"/>
      <c r="EZ2" s="41" t="s">
        <v>65</v>
      </c>
      <c r="FA2" s="41"/>
      <c r="FB2" s="41" t="s">
        <v>66</v>
      </c>
      <c r="FC2" s="41" t="s">
        <v>67</v>
      </c>
      <c r="FD2" s="41"/>
      <c r="FE2" s="41" t="s">
        <v>62</v>
      </c>
      <c r="FF2" s="38" t="s">
        <v>156</v>
      </c>
      <c r="FG2" s="38" t="s">
        <v>119</v>
      </c>
      <c r="FH2" s="38" t="s">
        <v>157</v>
      </c>
      <c r="FI2" s="41" t="s">
        <v>459</v>
      </c>
      <c r="FJ2" s="64" t="s">
        <v>68</v>
      </c>
      <c r="FK2" s="38" t="s">
        <v>157</v>
      </c>
      <c r="FL2" s="38" t="s">
        <v>119</v>
      </c>
      <c r="FM2" s="34" t="s">
        <v>329</v>
      </c>
      <c r="FN2" s="41" t="s">
        <v>69</v>
      </c>
      <c r="FO2" s="41" t="s">
        <v>70</v>
      </c>
      <c r="FP2" s="38" t="s">
        <v>358</v>
      </c>
      <c r="FQ2" s="41" t="s">
        <v>71</v>
      </c>
      <c r="FR2" s="38" t="s">
        <v>359</v>
      </c>
      <c r="FS2" s="41" t="s">
        <v>72</v>
      </c>
      <c r="FT2" s="41" t="s">
        <v>73</v>
      </c>
      <c r="FU2" s="41" t="s">
        <v>510</v>
      </c>
      <c r="FV2" s="41" t="s">
        <v>163</v>
      </c>
      <c r="FW2" s="38" t="s">
        <v>164</v>
      </c>
      <c r="FX2" s="38" t="s">
        <v>165</v>
      </c>
      <c r="FY2" s="38" t="s">
        <v>166</v>
      </c>
      <c r="FZ2" s="38" t="s">
        <v>477</v>
      </c>
      <c r="GA2" s="38" t="s">
        <v>167</v>
      </c>
      <c r="GB2" s="38" t="s">
        <v>168</v>
      </c>
      <c r="GC2" s="40" t="s">
        <v>511</v>
      </c>
      <c r="GD2" s="41" t="s">
        <v>421</v>
      </c>
      <c r="GE2" s="38" t="s">
        <v>74</v>
      </c>
      <c r="GF2" s="38" t="s">
        <v>432</v>
      </c>
      <c r="GG2" s="38" t="s">
        <v>433</v>
      </c>
      <c r="GH2" s="34" t="s">
        <v>330</v>
      </c>
      <c r="GI2" s="41" t="s">
        <v>75</v>
      </c>
      <c r="GJ2" s="41" t="s">
        <v>76</v>
      </c>
      <c r="GK2" s="41" t="s">
        <v>77</v>
      </c>
      <c r="GL2" s="41" t="s">
        <v>78</v>
      </c>
      <c r="GM2" s="41" t="s">
        <v>460</v>
      </c>
      <c r="GN2" s="38" t="s">
        <v>1</v>
      </c>
      <c r="GO2" s="38" t="s">
        <v>120</v>
      </c>
      <c r="GP2" s="38" t="s">
        <v>121</v>
      </c>
      <c r="GQ2" s="61" t="s">
        <v>512</v>
      </c>
      <c r="GR2" s="38" t="s">
        <v>709</v>
      </c>
      <c r="GS2" s="34" t="s">
        <v>478</v>
      </c>
      <c r="GT2" s="41" t="s">
        <v>79</v>
      </c>
      <c r="GU2" s="41" t="s">
        <v>172</v>
      </c>
      <c r="GV2" s="41" t="s">
        <v>80</v>
      </c>
      <c r="GW2" s="41" t="s">
        <v>81</v>
      </c>
      <c r="GX2" s="41" t="s">
        <v>357</v>
      </c>
      <c r="GY2" s="41" t="s">
        <v>82</v>
      </c>
      <c r="GZ2" s="41" t="s">
        <v>169</v>
      </c>
      <c r="HA2" s="41" t="s">
        <v>83</v>
      </c>
      <c r="HB2" s="41" t="s">
        <v>84</v>
      </c>
      <c r="HC2" s="38" t="s">
        <v>85</v>
      </c>
      <c r="HD2" s="38" t="s">
        <v>173</v>
      </c>
      <c r="HE2" s="38" t="s">
        <v>86</v>
      </c>
      <c r="HF2" s="38" t="s">
        <v>87</v>
      </c>
      <c r="HG2" s="38" t="s">
        <v>88</v>
      </c>
      <c r="HH2" s="38" t="s">
        <v>434</v>
      </c>
      <c r="HI2" s="34" t="s">
        <v>331</v>
      </c>
      <c r="HJ2" s="41" t="s">
        <v>122</v>
      </c>
      <c r="HK2" s="54" t="s">
        <v>68</v>
      </c>
      <c r="HL2" s="41" t="s">
        <v>407</v>
      </c>
      <c r="HM2" s="41" t="s">
        <v>408</v>
      </c>
      <c r="HN2" s="41" t="s">
        <v>409</v>
      </c>
      <c r="HO2" s="41" t="s">
        <v>410</v>
      </c>
      <c r="HP2" s="41" t="s">
        <v>435</v>
      </c>
      <c r="HQ2" s="41" t="s">
        <v>436</v>
      </c>
      <c r="HR2" s="43" t="s">
        <v>332</v>
      </c>
      <c r="HS2" s="44" t="s">
        <v>341</v>
      </c>
      <c r="HT2" s="45" t="s">
        <v>123</v>
      </c>
      <c r="HU2" s="45" t="s">
        <v>124</v>
      </c>
      <c r="HV2" s="45" t="s">
        <v>125</v>
      </c>
      <c r="HW2" s="45" t="s">
        <v>89</v>
      </c>
      <c r="HX2" s="45" t="s">
        <v>126</v>
      </c>
      <c r="HY2" s="45" t="s">
        <v>90</v>
      </c>
      <c r="HZ2" s="44" t="s">
        <v>320</v>
      </c>
      <c r="IA2" s="45" t="s">
        <v>127</v>
      </c>
      <c r="IB2" s="45" t="s">
        <v>174</v>
      </c>
      <c r="IC2" s="45" t="s">
        <v>175</v>
      </c>
      <c r="ID2" s="45" t="s">
        <v>128</v>
      </c>
      <c r="IE2" s="45" t="s">
        <v>176</v>
      </c>
      <c r="IF2" s="46" t="s">
        <v>437</v>
      </c>
      <c r="IG2" s="46" t="s">
        <v>438</v>
      </c>
      <c r="IH2" s="44" t="s">
        <v>321</v>
      </c>
      <c r="II2" s="45" t="s">
        <v>4</v>
      </c>
      <c r="IJ2" s="43" t="s">
        <v>472</v>
      </c>
      <c r="IK2" s="44" t="s">
        <v>129</v>
      </c>
      <c r="IL2" s="44" t="s">
        <v>3</v>
      </c>
      <c r="IM2" s="44" t="s">
        <v>130</v>
      </c>
      <c r="IN2" s="44" t="s">
        <v>131</v>
      </c>
      <c r="IO2" s="44" t="s">
        <v>134</v>
      </c>
      <c r="IP2" s="45" t="s">
        <v>5</v>
      </c>
      <c r="IQ2" s="45" t="s">
        <v>6</v>
      </c>
      <c r="IR2" s="45" t="s">
        <v>7</v>
      </c>
      <c r="IS2" s="45" t="s">
        <v>8</v>
      </c>
      <c r="IT2" s="46" t="s">
        <v>9</v>
      </c>
      <c r="IU2" s="46" t="s">
        <v>10</v>
      </c>
      <c r="IV2" s="44" t="s">
        <v>439</v>
      </c>
      <c r="IW2" s="46" t="s">
        <v>132</v>
      </c>
      <c r="IX2" s="46" t="s">
        <v>133</v>
      </c>
      <c r="IY2" s="44" t="s">
        <v>440</v>
      </c>
      <c r="IZ2" s="44" t="s">
        <v>479</v>
      </c>
      <c r="JA2" s="44" t="s">
        <v>135</v>
      </c>
      <c r="JB2" s="44" t="s">
        <v>11</v>
      </c>
      <c r="JC2" s="44" t="s">
        <v>12</v>
      </c>
      <c r="JD2" s="43" t="s">
        <v>333</v>
      </c>
      <c r="JE2" s="44" t="s">
        <v>136</v>
      </c>
      <c r="JF2" s="45" t="s">
        <v>708</v>
      </c>
      <c r="JG2" s="45" t="s">
        <v>137</v>
      </c>
      <c r="JH2" s="45" t="s">
        <v>13</v>
      </c>
      <c r="JI2" s="45" t="s">
        <v>138</v>
      </c>
      <c r="JJ2" s="45" t="s">
        <v>604</v>
      </c>
      <c r="JK2" s="45" t="s">
        <v>706</v>
      </c>
      <c r="JL2" s="46" t="s">
        <v>707</v>
      </c>
      <c r="JM2" s="44" t="s">
        <v>139</v>
      </c>
      <c r="JN2" s="45" t="s">
        <v>468</v>
      </c>
      <c r="JO2" s="45" t="s">
        <v>360</v>
      </c>
      <c r="JP2" s="45" t="s">
        <v>14</v>
      </c>
      <c r="JQ2" s="45" t="s">
        <v>466</v>
      </c>
      <c r="JR2" s="45" t="s">
        <v>177</v>
      </c>
      <c r="JS2" s="45" t="s">
        <v>703</v>
      </c>
      <c r="JT2" s="45" t="s">
        <v>536</v>
      </c>
      <c r="JU2" s="45" t="s">
        <v>537</v>
      </c>
      <c r="JV2" s="45" t="s">
        <v>91</v>
      </c>
      <c r="JW2" s="46" t="s">
        <v>711</v>
      </c>
      <c r="JX2" s="44" t="s">
        <v>349</v>
      </c>
      <c r="JY2" s="45" t="s">
        <v>470</v>
      </c>
      <c r="JZ2" s="45" t="s">
        <v>15</v>
      </c>
      <c r="KA2" s="44" t="s">
        <v>348</v>
      </c>
      <c r="KB2" s="45" t="s">
        <v>467</v>
      </c>
      <c r="KC2" s="45" t="s">
        <v>16</v>
      </c>
      <c r="KD2" s="45" t="s">
        <v>469</v>
      </c>
      <c r="KE2" s="46" t="s">
        <v>538</v>
      </c>
      <c r="KF2" s="46" t="s">
        <v>539</v>
      </c>
      <c r="KG2" s="44" t="s">
        <v>480</v>
      </c>
      <c r="KH2" s="46" t="s">
        <v>481</v>
      </c>
      <c r="KI2" s="44" t="s">
        <v>322</v>
      </c>
      <c r="KJ2" s="45" t="s">
        <v>17</v>
      </c>
      <c r="KK2" s="44" t="s">
        <v>92</v>
      </c>
      <c r="KL2" s="45" t="s">
        <v>140</v>
      </c>
      <c r="KM2" s="45" t="s">
        <v>93</v>
      </c>
      <c r="KN2" s="45" t="s">
        <v>94</v>
      </c>
      <c r="KO2" s="45" t="s">
        <v>411</v>
      </c>
      <c r="KP2" s="44" t="s">
        <v>141</v>
      </c>
      <c r="KQ2" s="44" t="s">
        <v>441</v>
      </c>
      <c r="KR2" s="44" t="s">
        <v>442</v>
      </c>
      <c r="KS2" s="44" t="s">
        <v>142</v>
      </c>
      <c r="KT2" s="44" t="s">
        <v>712</v>
      </c>
      <c r="KU2" s="44" t="s">
        <v>702</v>
      </c>
      <c r="KV2" s="43" t="s">
        <v>465</v>
      </c>
      <c r="KW2" s="44" t="s">
        <v>178</v>
      </c>
      <c r="KX2" s="44" t="s">
        <v>443</v>
      </c>
      <c r="KY2" s="44" t="s">
        <v>444</v>
      </c>
      <c r="KZ2" s="44" t="s">
        <v>513</v>
      </c>
      <c r="LA2" s="43" t="s">
        <v>334</v>
      </c>
      <c r="LB2" s="44" t="s">
        <v>143</v>
      </c>
      <c r="LC2" s="45" t="s">
        <v>144</v>
      </c>
      <c r="LD2" s="45" t="s">
        <v>145</v>
      </c>
      <c r="LE2" s="44" t="s">
        <v>146</v>
      </c>
      <c r="LF2" s="44" t="s">
        <v>147</v>
      </c>
      <c r="LG2" s="44" t="s">
        <v>148</v>
      </c>
      <c r="LH2" s="44" t="s">
        <v>149</v>
      </c>
      <c r="LI2" s="44" t="s">
        <v>150</v>
      </c>
      <c r="LJ2" s="44" t="s">
        <v>445</v>
      </c>
      <c r="LK2" s="44" t="s">
        <v>18</v>
      </c>
      <c r="LL2" s="44" t="s">
        <v>95</v>
      </c>
      <c r="LM2" s="44" t="s">
        <v>446</v>
      </c>
      <c r="LN2" s="43" t="s">
        <v>335</v>
      </c>
      <c r="LO2" s="44" t="s">
        <v>96</v>
      </c>
      <c r="LP2" s="45" t="s">
        <v>97</v>
      </c>
      <c r="LQ2" s="45" t="s">
        <v>179</v>
      </c>
      <c r="LR2" s="45" t="s">
        <v>98</v>
      </c>
      <c r="LS2" s="44" t="s">
        <v>151</v>
      </c>
      <c r="LT2" s="44" t="s">
        <v>99</v>
      </c>
      <c r="LU2" s="45" t="s">
        <v>412</v>
      </c>
      <c r="LV2" s="45" t="s">
        <v>413</v>
      </c>
      <c r="LW2" s="45" t="s">
        <v>414</v>
      </c>
      <c r="LX2" s="45" t="s">
        <v>19</v>
      </c>
      <c r="LY2" s="45" t="s">
        <v>20</v>
      </c>
      <c r="LZ2" s="44" t="s">
        <v>100</v>
      </c>
      <c r="MA2" s="45" t="s">
        <v>101</v>
      </c>
      <c r="MB2" s="45" t="s">
        <v>415</v>
      </c>
      <c r="MC2" s="45" t="s">
        <v>102</v>
      </c>
      <c r="MD2" s="44" t="s">
        <v>103</v>
      </c>
      <c r="ME2" s="45" t="s">
        <v>416</v>
      </c>
      <c r="MF2" s="45" t="s">
        <v>104</v>
      </c>
      <c r="MG2" s="45" t="s">
        <v>180</v>
      </c>
      <c r="MH2" s="45" t="s">
        <v>21</v>
      </c>
      <c r="MI2" s="43" t="s">
        <v>336</v>
      </c>
      <c r="MJ2" s="44" t="s">
        <v>105</v>
      </c>
      <c r="MK2" s="44" t="s">
        <v>106</v>
      </c>
      <c r="ML2" s="44" t="s">
        <v>152</v>
      </c>
      <c r="MM2" s="44" t="s">
        <v>107</v>
      </c>
      <c r="MN2" s="44" t="s">
        <v>108</v>
      </c>
      <c r="MO2" s="32"/>
      <c r="MP2" s="32"/>
    </row>
    <row r="3" spans="2:355" x14ac:dyDescent="0.2">
      <c r="B3" s="21" t="s">
        <v>340</v>
      </c>
      <c r="D3" s="25">
        <v>1</v>
      </c>
      <c r="E3" s="25">
        <v>1</v>
      </c>
      <c r="F3" s="25">
        <v>1</v>
      </c>
      <c r="G3" s="25">
        <v>1</v>
      </c>
      <c r="H3" s="25">
        <v>1</v>
      </c>
      <c r="I3" s="25">
        <v>1</v>
      </c>
      <c r="J3" s="25">
        <v>1</v>
      </c>
      <c r="K3" s="25">
        <v>1</v>
      </c>
      <c r="L3" s="25">
        <v>1</v>
      </c>
      <c r="M3" s="25">
        <v>1</v>
      </c>
      <c r="N3" s="25">
        <v>1</v>
      </c>
      <c r="O3" s="25">
        <v>1</v>
      </c>
      <c r="P3" s="25">
        <v>1</v>
      </c>
      <c r="Q3" s="25">
        <v>1</v>
      </c>
      <c r="R3" s="25">
        <v>1</v>
      </c>
      <c r="S3" s="25">
        <v>1</v>
      </c>
      <c r="T3" s="25">
        <v>1</v>
      </c>
      <c r="U3" s="25">
        <v>1</v>
      </c>
      <c r="V3" s="25">
        <v>1</v>
      </c>
      <c r="W3" s="25">
        <v>1</v>
      </c>
      <c r="X3" s="25">
        <v>1</v>
      </c>
      <c r="Y3" s="25">
        <v>1</v>
      </c>
      <c r="Z3" s="25">
        <v>1</v>
      </c>
      <c r="AA3" s="25">
        <v>1</v>
      </c>
      <c r="AB3" s="25">
        <v>1</v>
      </c>
      <c r="AC3" s="25">
        <v>1</v>
      </c>
      <c r="AD3" s="25">
        <v>1</v>
      </c>
      <c r="AE3" s="25">
        <v>1</v>
      </c>
      <c r="AF3" s="25">
        <v>1</v>
      </c>
      <c r="AG3" s="25">
        <v>1</v>
      </c>
      <c r="AH3" s="25">
        <v>1</v>
      </c>
      <c r="AI3" s="25">
        <v>1</v>
      </c>
      <c r="AJ3" s="25">
        <v>1</v>
      </c>
      <c r="AK3" s="25">
        <v>1</v>
      </c>
      <c r="AL3" s="25">
        <v>1</v>
      </c>
      <c r="AM3" s="25">
        <v>1</v>
      </c>
      <c r="AN3" s="25">
        <v>1</v>
      </c>
      <c r="AO3" s="25">
        <v>1</v>
      </c>
      <c r="AP3" s="25">
        <v>1</v>
      </c>
      <c r="AQ3" s="25">
        <v>1</v>
      </c>
      <c r="AR3" s="25">
        <v>1</v>
      </c>
      <c r="AS3" s="25">
        <v>1</v>
      </c>
      <c r="AT3" s="25">
        <v>1</v>
      </c>
      <c r="AU3" s="25">
        <v>1</v>
      </c>
      <c r="AV3" s="25">
        <v>1</v>
      </c>
      <c r="AW3" s="25">
        <v>1</v>
      </c>
      <c r="AX3" s="25">
        <v>1</v>
      </c>
      <c r="AY3" s="25">
        <v>1</v>
      </c>
      <c r="AZ3" s="25">
        <v>1</v>
      </c>
      <c r="BA3" s="25">
        <v>1</v>
      </c>
      <c r="BB3" s="25">
        <v>1</v>
      </c>
      <c r="BC3" s="25">
        <v>1</v>
      </c>
      <c r="BD3" s="25">
        <v>1</v>
      </c>
      <c r="BE3" s="25">
        <v>1</v>
      </c>
      <c r="BF3" s="25">
        <v>1</v>
      </c>
      <c r="BG3" s="25">
        <v>1</v>
      </c>
      <c r="BH3" s="25">
        <v>1</v>
      </c>
      <c r="BI3" s="25">
        <v>1</v>
      </c>
      <c r="BJ3" s="25">
        <v>1</v>
      </c>
      <c r="BK3" s="25">
        <v>1</v>
      </c>
      <c r="BL3" s="25">
        <v>1</v>
      </c>
      <c r="BM3" s="25">
        <v>1</v>
      </c>
      <c r="BN3" s="25">
        <v>1</v>
      </c>
      <c r="BO3" s="25">
        <v>1</v>
      </c>
      <c r="BP3" s="25">
        <v>1</v>
      </c>
      <c r="BQ3" s="25">
        <v>1</v>
      </c>
      <c r="BR3" s="25">
        <v>1</v>
      </c>
      <c r="BS3" s="25">
        <v>1</v>
      </c>
      <c r="BT3" s="25">
        <v>1</v>
      </c>
      <c r="BU3" s="25">
        <v>1</v>
      </c>
      <c r="BV3" s="25">
        <v>1</v>
      </c>
      <c r="BW3" s="25">
        <v>1</v>
      </c>
      <c r="BX3" s="25">
        <v>1</v>
      </c>
      <c r="BY3" s="25">
        <v>1</v>
      </c>
      <c r="BZ3" s="25">
        <v>1</v>
      </c>
      <c r="CA3" s="25">
        <v>1</v>
      </c>
      <c r="CB3" s="25">
        <v>1</v>
      </c>
      <c r="CC3" s="25">
        <v>1</v>
      </c>
      <c r="CD3" s="25">
        <v>1</v>
      </c>
      <c r="CE3" s="25">
        <v>1</v>
      </c>
      <c r="CF3" s="25">
        <v>1</v>
      </c>
      <c r="CG3" s="25">
        <v>1</v>
      </c>
      <c r="CH3" s="25">
        <v>1</v>
      </c>
      <c r="CI3" s="25">
        <v>1</v>
      </c>
      <c r="CJ3" s="25">
        <v>1</v>
      </c>
      <c r="CK3" s="25">
        <v>1</v>
      </c>
      <c r="CL3" s="25">
        <v>1</v>
      </c>
      <c r="CM3" s="25">
        <v>1</v>
      </c>
      <c r="CN3" s="25">
        <v>1</v>
      </c>
      <c r="CO3" s="25">
        <v>1</v>
      </c>
      <c r="CP3" s="25">
        <v>1</v>
      </c>
      <c r="CQ3" s="25">
        <v>1</v>
      </c>
      <c r="CR3" s="25">
        <v>1</v>
      </c>
      <c r="CS3" s="25">
        <v>1</v>
      </c>
      <c r="CT3" s="25">
        <v>1</v>
      </c>
      <c r="CU3" s="25">
        <v>1</v>
      </c>
      <c r="CV3" s="25">
        <v>1</v>
      </c>
      <c r="CW3" s="25">
        <v>1</v>
      </c>
      <c r="CX3" s="25">
        <v>1</v>
      </c>
      <c r="CY3" s="25">
        <v>1</v>
      </c>
      <c r="CZ3" s="25">
        <v>1</v>
      </c>
      <c r="DA3" s="25">
        <v>1</v>
      </c>
      <c r="DB3" s="25">
        <v>1</v>
      </c>
      <c r="DC3" s="25">
        <v>1</v>
      </c>
      <c r="DD3" s="25">
        <v>1</v>
      </c>
      <c r="DE3" s="25">
        <v>1</v>
      </c>
      <c r="DF3" s="25">
        <v>1</v>
      </c>
      <c r="DG3" s="25">
        <v>1</v>
      </c>
      <c r="DH3" s="25">
        <v>1</v>
      </c>
      <c r="DI3" s="25">
        <v>1</v>
      </c>
      <c r="DJ3" s="25">
        <v>1</v>
      </c>
      <c r="DK3" s="25">
        <v>1</v>
      </c>
      <c r="DL3" s="25">
        <v>1</v>
      </c>
      <c r="DM3" s="25">
        <v>1</v>
      </c>
      <c r="DN3" s="25">
        <v>1</v>
      </c>
      <c r="DO3" s="25">
        <v>1</v>
      </c>
      <c r="DP3" s="25">
        <v>1</v>
      </c>
      <c r="DQ3" s="25">
        <v>1</v>
      </c>
      <c r="DR3" s="25">
        <v>1</v>
      </c>
      <c r="DS3" s="25">
        <v>1</v>
      </c>
      <c r="DT3" s="25">
        <v>1</v>
      </c>
      <c r="DU3" s="25">
        <v>1</v>
      </c>
      <c r="DV3" s="25">
        <v>1</v>
      </c>
      <c r="DW3" s="25">
        <v>1</v>
      </c>
      <c r="DX3" s="25">
        <v>1</v>
      </c>
      <c r="DY3" s="25">
        <v>1</v>
      </c>
      <c r="DZ3" s="25">
        <v>1</v>
      </c>
      <c r="EA3" s="25">
        <v>1</v>
      </c>
      <c r="EB3" s="25">
        <v>1</v>
      </c>
      <c r="EC3" s="25">
        <v>1</v>
      </c>
      <c r="ED3" s="25">
        <v>1</v>
      </c>
      <c r="EE3" s="25">
        <v>1</v>
      </c>
      <c r="EF3" s="25">
        <v>1</v>
      </c>
      <c r="EG3" s="25">
        <v>1</v>
      </c>
      <c r="EH3" s="25">
        <v>1</v>
      </c>
      <c r="EI3" s="25">
        <v>1</v>
      </c>
      <c r="EJ3" s="25">
        <v>1</v>
      </c>
      <c r="EK3" s="25">
        <v>1</v>
      </c>
      <c r="EL3" s="25">
        <v>1</v>
      </c>
      <c r="EM3" s="25">
        <v>1</v>
      </c>
      <c r="EN3" s="25">
        <v>1</v>
      </c>
      <c r="EO3" s="25">
        <v>1</v>
      </c>
      <c r="EP3" s="25">
        <v>1</v>
      </c>
      <c r="EQ3" s="25">
        <v>1</v>
      </c>
      <c r="ER3" s="25">
        <v>1</v>
      </c>
      <c r="ES3" s="25">
        <v>1</v>
      </c>
      <c r="ET3" s="25">
        <v>1</v>
      </c>
      <c r="EU3" s="25">
        <v>1</v>
      </c>
      <c r="EV3" s="25">
        <v>1</v>
      </c>
      <c r="EW3" s="25">
        <v>1</v>
      </c>
      <c r="EX3" s="25">
        <v>1</v>
      </c>
      <c r="EY3" s="25">
        <v>1</v>
      </c>
      <c r="EZ3" s="25">
        <v>1</v>
      </c>
      <c r="FA3" s="25">
        <v>1</v>
      </c>
      <c r="FB3" s="25">
        <v>1</v>
      </c>
      <c r="FC3" s="25">
        <v>1</v>
      </c>
      <c r="FD3" s="25">
        <v>1</v>
      </c>
      <c r="FE3" s="25">
        <v>1</v>
      </c>
      <c r="FF3" s="25">
        <v>1</v>
      </c>
      <c r="FG3" s="25">
        <v>1</v>
      </c>
      <c r="FH3" s="25">
        <v>1</v>
      </c>
      <c r="FI3" s="25">
        <v>1</v>
      </c>
      <c r="FJ3" s="25">
        <v>1</v>
      </c>
      <c r="FK3" s="25">
        <v>1</v>
      </c>
      <c r="FL3" s="25">
        <v>1</v>
      </c>
      <c r="FM3" s="25">
        <v>1</v>
      </c>
      <c r="FN3" s="25">
        <v>1</v>
      </c>
      <c r="FO3" s="25">
        <v>1</v>
      </c>
      <c r="FP3" s="25">
        <v>1</v>
      </c>
      <c r="FQ3" s="25">
        <v>1</v>
      </c>
      <c r="FR3" s="25">
        <v>1</v>
      </c>
      <c r="FS3" s="25">
        <v>1</v>
      </c>
      <c r="FT3" s="25">
        <v>1</v>
      </c>
      <c r="FU3" s="25">
        <v>1</v>
      </c>
      <c r="FV3" s="25">
        <v>1</v>
      </c>
      <c r="FW3" s="25">
        <v>1</v>
      </c>
      <c r="FX3" s="25">
        <v>1</v>
      </c>
      <c r="FY3" s="25">
        <v>1</v>
      </c>
      <c r="FZ3" s="25">
        <v>1</v>
      </c>
      <c r="GA3" s="25">
        <v>1</v>
      </c>
      <c r="GB3" s="25">
        <v>1</v>
      </c>
      <c r="GC3" s="25">
        <v>1</v>
      </c>
      <c r="GD3" s="25">
        <v>1</v>
      </c>
      <c r="GE3" s="25">
        <v>1</v>
      </c>
      <c r="GF3" s="25">
        <v>1</v>
      </c>
      <c r="GG3" s="25">
        <v>1</v>
      </c>
      <c r="GH3" s="25">
        <v>1</v>
      </c>
      <c r="GI3" s="25">
        <v>1</v>
      </c>
      <c r="GJ3" s="25">
        <v>1</v>
      </c>
      <c r="GK3" s="25">
        <v>1</v>
      </c>
      <c r="GL3" s="25">
        <v>1</v>
      </c>
      <c r="GM3" s="25">
        <v>1</v>
      </c>
      <c r="GN3" s="25">
        <v>1</v>
      </c>
      <c r="GO3" s="25">
        <v>1</v>
      </c>
      <c r="GP3" s="25">
        <v>1</v>
      </c>
      <c r="GQ3" s="25">
        <v>1</v>
      </c>
      <c r="GR3" s="25">
        <v>1</v>
      </c>
      <c r="GS3" s="25">
        <v>1</v>
      </c>
      <c r="GT3" s="25">
        <v>1</v>
      </c>
      <c r="GU3" s="25">
        <v>1</v>
      </c>
      <c r="GV3" s="25">
        <v>1</v>
      </c>
      <c r="GW3" s="25">
        <v>1</v>
      </c>
      <c r="GX3" s="25">
        <v>1</v>
      </c>
      <c r="GY3" s="25">
        <v>1</v>
      </c>
      <c r="GZ3" s="25">
        <v>1</v>
      </c>
      <c r="HA3" s="25">
        <v>1</v>
      </c>
      <c r="HB3" s="25">
        <v>1</v>
      </c>
      <c r="HC3" s="25">
        <v>1</v>
      </c>
      <c r="HD3" s="25">
        <v>1</v>
      </c>
      <c r="HE3" s="25">
        <v>1</v>
      </c>
      <c r="HF3" s="25">
        <v>1</v>
      </c>
      <c r="HG3" s="25">
        <v>1</v>
      </c>
      <c r="HH3" s="25">
        <v>1</v>
      </c>
      <c r="HI3" s="25">
        <v>1</v>
      </c>
      <c r="HJ3" s="25">
        <v>1</v>
      </c>
      <c r="HK3" s="25">
        <v>1</v>
      </c>
      <c r="HL3" s="25">
        <v>1</v>
      </c>
      <c r="HM3" s="25">
        <v>1</v>
      </c>
      <c r="HN3" s="25">
        <v>1</v>
      </c>
      <c r="HO3" s="25">
        <v>1</v>
      </c>
      <c r="HP3" s="25">
        <v>1</v>
      </c>
      <c r="HQ3" s="25">
        <v>1</v>
      </c>
      <c r="HR3" s="25">
        <v>0</v>
      </c>
      <c r="HS3" s="25">
        <v>0</v>
      </c>
      <c r="HT3" s="25">
        <v>0</v>
      </c>
      <c r="HU3" s="25">
        <v>0</v>
      </c>
      <c r="HV3" s="25">
        <v>0</v>
      </c>
      <c r="HW3" s="25">
        <v>0</v>
      </c>
      <c r="HX3" s="25">
        <v>0</v>
      </c>
      <c r="HY3" s="25">
        <v>0</v>
      </c>
      <c r="HZ3" s="25">
        <v>0</v>
      </c>
      <c r="IA3" s="25">
        <v>0</v>
      </c>
      <c r="IB3" s="25">
        <v>0</v>
      </c>
      <c r="IC3" s="25">
        <v>0</v>
      </c>
      <c r="ID3" s="25">
        <v>0</v>
      </c>
      <c r="IE3" s="25">
        <v>0</v>
      </c>
      <c r="IF3" s="25">
        <v>0</v>
      </c>
      <c r="IG3" s="25">
        <v>0</v>
      </c>
      <c r="IH3" s="25">
        <v>0</v>
      </c>
      <c r="II3" s="25">
        <v>0</v>
      </c>
      <c r="IJ3" s="25">
        <v>1</v>
      </c>
      <c r="IK3" s="25">
        <v>1</v>
      </c>
      <c r="IL3" s="25">
        <v>0</v>
      </c>
      <c r="IM3" s="25">
        <v>1</v>
      </c>
      <c r="IN3" s="25">
        <v>1</v>
      </c>
      <c r="IO3" s="25">
        <v>1</v>
      </c>
      <c r="IP3" s="25">
        <v>1</v>
      </c>
      <c r="IQ3" s="25">
        <v>1</v>
      </c>
      <c r="IR3" s="25">
        <v>1</v>
      </c>
      <c r="IS3" s="25">
        <v>1</v>
      </c>
      <c r="IT3" s="25">
        <v>1</v>
      </c>
      <c r="IU3" s="25">
        <v>1</v>
      </c>
      <c r="IV3" s="25">
        <v>1</v>
      </c>
      <c r="IW3" s="25">
        <v>1</v>
      </c>
      <c r="IX3" s="25">
        <v>1</v>
      </c>
      <c r="IY3" s="25">
        <v>1</v>
      </c>
      <c r="IZ3" s="25">
        <v>1</v>
      </c>
      <c r="JA3" s="25">
        <v>1</v>
      </c>
      <c r="JB3" s="25">
        <v>1</v>
      </c>
      <c r="JC3" s="25">
        <v>1</v>
      </c>
      <c r="JD3" s="25">
        <v>1</v>
      </c>
      <c r="JE3" s="25">
        <v>1</v>
      </c>
      <c r="JF3" s="25">
        <v>1</v>
      </c>
      <c r="JG3" s="25">
        <v>1</v>
      </c>
      <c r="JH3" s="25">
        <v>1</v>
      </c>
      <c r="JI3" s="25">
        <v>1</v>
      </c>
      <c r="JJ3" s="25">
        <v>1</v>
      </c>
      <c r="JK3" s="25">
        <v>1</v>
      </c>
      <c r="JL3" s="25">
        <v>1</v>
      </c>
      <c r="JM3" s="25">
        <v>1</v>
      </c>
      <c r="JN3" s="25">
        <v>1</v>
      </c>
      <c r="JO3" s="25">
        <v>1</v>
      </c>
      <c r="JP3" s="25">
        <v>1</v>
      </c>
      <c r="JQ3" s="25">
        <v>1</v>
      </c>
      <c r="JR3" s="25">
        <v>1</v>
      </c>
      <c r="JS3" s="25">
        <v>1</v>
      </c>
      <c r="JT3" s="25">
        <v>1</v>
      </c>
      <c r="JU3" s="25">
        <v>0</v>
      </c>
      <c r="JV3" s="25">
        <v>0</v>
      </c>
      <c r="JW3" s="25">
        <v>1</v>
      </c>
      <c r="JX3" s="25">
        <v>1</v>
      </c>
      <c r="JY3" s="25">
        <v>1</v>
      </c>
      <c r="JZ3" s="25">
        <v>1</v>
      </c>
      <c r="KA3" s="25">
        <v>1</v>
      </c>
      <c r="KB3" s="25">
        <v>1</v>
      </c>
      <c r="KC3" s="25">
        <v>1</v>
      </c>
      <c r="KD3" s="25">
        <v>1</v>
      </c>
      <c r="KE3" s="25">
        <v>1</v>
      </c>
      <c r="KF3" s="25">
        <v>1</v>
      </c>
      <c r="KG3" s="25">
        <v>1</v>
      </c>
      <c r="KH3" s="25">
        <v>1</v>
      </c>
      <c r="KI3" s="25">
        <v>1</v>
      </c>
      <c r="KJ3" s="25">
        <v>1</v>
      </c>
      <c r="KK3" s="25">
        <v>1</v>
      </c>
      <c r="KL3" s="25">
        <v>1</v>
      </c>
      <c r="KM3" s="25">
        <v>1</v>
      </c>
      <c r="KN3" s="25">
        <v>1</v>
      </c>
      <c r="KO3" s="25">
        <v>1</v>
      </c>
      <c r="KP3" s="25">
        <v>1</v>
      </c>
      <c r="KQ3" s="25">
        <v>1</v>
      </c>
      <c r="KR3" s="25">
        <v>1</v>
      </c>
      <c r="KS3" s="25">
        <v>1</v>
      </c>
      <c r="KT3" s="25">
        <v>1</v>
      </c>
      <c r="KU3" s="25">
        <v>1</v>
      </c>
      <c r="KV3" s="25">
        <v>1</v>
      </c>
      <c r="KW3" s="25">
        <v>1</v>
      </c>
      <c r="KX3" s="25">
        <v>1</v>
      </c>
      <c r="KY3" s="25">
        <v>1</v>
      </c>
      <c r="KZ3" s="25">
        <v>1</v>
      </c>
      <c r="LA3" s="25">
        <v>1</v>
      </c>
      <c r="LB3" s="25">
        <v>1</v>
      </c>
      <c r="LC3" s="25">
        <v>1</v>
      </c>
      <c r="LD3" s="25">
        <v>1</v>
      </c>
      <c r="LE3" s="25">
        <v>1</v>
      </c>
      <c r="LF3" s="25">
        <v>1</v>
      </c>
      <c r="LG3" s="25">
        <v>1</v>
      </c>
      <c r="LH3" s="25">
        <v>1</v>
      </c>
      <c r="LI3" s="25">
        <v>1</v>
      </c>
      <c r="LJ3" s="25">
        <v>1</v>
      </c>
      <c r="LK3" s="25">
        <v>1</v>
      </c>
      <c r="LL3" s="25">
        <v>1</v>
      </c>
      <c r="LM3" s="25">
        <v>1</v>
      </c>
      <c r="LN3" s="25">
        <v>1</v>
      </c>
      <c r="LO3" s="25">
        <v>1</v>
      </c>
      <c r="LP3" s="25">
        <v>1</v>
      </c>
      <c r="LQ3" s="25">
        <v>1</v>
      </c>
      <c r="LR3" s="25">
        <v>1</v>
      </c>
      <c r="LS3" s="25">
        <v>1</v>
      </c>
      <c r="LT3" s="25">
        <v>1</v>
      </c>
      <c r="LU3" s="25">
        <v>1</v>
      </c>
      <c r="LV3" s="25">
        <v>1</v>
      </c>
      <c r="LW3" s="25">
        <v>1</v>
      </c>
      <c r="LX3" s="25">
        <v>1</v>
      </c>
      <c r="LY3" s="25">
        <v>1</v>
      </c>
      <c r="LZ3" s="25">
        <v>1</v>
      </c>
      <c r="MA3" s="25">
        <v>1</v>
      </c>
      <c r="MB3" s="25">
        <v>1</v>
      </c>
      <c r="MC3" s="25">
        <v>1</v>
      </c>
      <c r="MD3" s="25">
        <v>1</v>
      </c>
      <c r="ME3" s="25">
        <v>1</v>
      </c>
      <c r="MF3" s="25">
        <v>1</v>
      </c>
      <c r="MG3" s="25">
        <v>1</v>
      </c>
      <c r="MH3" s="25">
        <v>1</v>
      </c>
      <c r="MI3" s="25">
        <v>0</v>
      </c>
      <c r="MJ3" s="25">
        <v>0</v>
      </c>
      <c r="MK3" s="25">
        <v>0</v>
      </c>
      <c r="ML3" s="25">
        <v>0</v>
      </c>
      <c r="MM3" s="25">
        <v>0</v>
      </c>
      <c r="MN3" s="25">
        <v>0</v>
      </c>
      <c r="MO3" s="6"/>
    </row>
    <row r="4" spans="2:355" x14ac:dyDescent="0.2">
      <c r="B4" s="8"/>
      <c r="DS4" s="7"/>
      <c r="MM4" s="6"/>
    </row>
    <row r="5" spans="2:355" x14ac:dyDescent="0.2">
      <c r="B5" s="22" t="s">
        <v>417</v>
      </c>
      <c r="C5" s="2"/>
      <c r="D5" s="11"/>
      <c r="E5" s="8"/>
      <c r="F5" s="8"/>
      <c r="G5" s="9"/>
      <c r="H5" s="9"/>
      <c r="I5" s="9"/>
      <c r="J5" s="8"/>
      <c r="K5" s="9"/>
      <c r="L5" s="9"/>
      <c r="M5" s="9"/>
      <c r="N5" s="9"/>
      <c r="O5" s="8"/>
      <c r="P5" s="9"/>
      <c r="Q5" s="9"/>
      <c r="R5" s="8"/>
      <c r="S5" s="8"/>
      <c r="T5" s="9"/>
      <c r="U5" s="9"/>
      <c r="V5" s="9"/>
      <c r="W5" s="8"/>
      <c r="X5" s="9"/>
      <c r="Y5" s="9"/>
      <c r="Z5" s="8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8"/>
      <c r="AR5" s="8"/>
      <c r="AS5" s="8"/>
      <c r="AT5" s="8"/>
      <c r="AU5" s="9"/>
      <c r="AV5" s="9"/>
      <c r="AW5" s="55"/>
      <c r="AX5" s="55"/>
      <c r="AY5" s="55"/>
      <c r="AZ5" s="8"/>
      <c r="BA5" s="8"/>
      <c r="BB5" s="9"/>
      <c r="BC5" s="9"/>
      <c r="BD5" s="8"/>
      <c r="BE5" s="9"/>
      <c r="BF5" s="9"/>
      <c r="BG5" s="9"/>
      <c r="BH5" s="9"/>
      <c r="BI5" s="8"/>
      <c r="BJ5" s="9"/>
      <c r="BK5" s="9"/>
      <c r="BL5" s="9"/>
      <c r="BM5" s="8"/>
      <c r="BN5" s="9"/>
      <c r="BO5" s="9"/>
      <c r="BP5" s="9"/>
      <c r="BQ5" s="8"/>
      <c r="BR5" s="9"/>
      <c r="BS5" s="9"/>
      <c r="BT5" s="8"/>
      <c r="BU5" s="9"/>
      <c r="BV5" s="9"/>
      <c r="BW5" s="9"/>
      <c r="BX5" s="8"/>
      <c r="BY5" s="9"/>
      <c r="BZ5" s="9"/>
      <c r="CA5" s="9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9"/>
      <c r="CP5" s="9"/>
      <c r="CQ5" s="9"/>
      <c r="CR5" s="9"/>
      <c r="CS5" s="8"/>
      <c r="CT5" s="8"/>
      <c r="CU5" s="8"/>
      <c r="CV5" s="8"/>
      <c r="CW5" s="9"/>
      <c r="CX5" s="9"/>
      <c r="CY5" s="9"/>
      <c r="CZ5" s="9"/>
      <c r="DA5" s="8"/>
      <c r="DB5" s="8"/>
      <c r="DC5" s="9"/>
      <c r="DD5" s="9"/>
      <c r="DE5" s="9"/>
      <c r="DF5" s="9"/>
      <c r="DG5" s="8"/>
      <c r="DH5" s="9"/>
      <c r="DI5" s="9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10"/>
      <c r="EF5" s="10"/>
      <c r="EG5" s="10"/>
      <c r="EH5" s="10"/>
      <c r="EI5" s="8"/>
      <c r="EJ5" s="8"/>
      <c r="EK5" s="8"/>
      <c r="EL5" s="8"/>
      <c r="EM5" s="8"/>
      <c r="EN5" s="9"/>
      <c r="EO5" s="9"/>
      <c r="EP5" s="9"/>
      <c r="EQ5" s="9"/>
      <c r="ER5" s="9"/>
      <c r="ES5" s="9"/>
      <c r="ET5" s="9"/>
      <c r="EU5" s="9"/>
      <c r="EV5" s="8"/>
      <c r="EW5" s="8"/>
      <c r="EX5" s="8"/>
      <c r="EY5" s="8"/>
      <c r="EZ5" s="8"/>
      <c r="FA5" s="8"/>
      <c r="FB5" s="8"/>
      <c r="FC5" s="10"/>
      <c r="FD5" s="8"/>
      <c r="FE5" s="8"/>
      <c r="FF5" s="9"/>
      <c r="FG5" s="9"/>
      <c r="FH5" s="9"/>
      <c r="FI5" s="8"/>
      <c r="FJ5" s="9"/>
      <c r="FK5" s="9"/>
      <c r="FL5" s="9"/>
      <c r="FM5" s="8"/>
      <c r="FN5" s="8"/>
      <c r="FO5" s="8"/>
      <c r="FP5" s="9"/>
      <c r="FQ5" s="8"/>
      <c r="FR5" s="9"/>
      <c r="FS5" s="8"/>
      <c r="FT5" s="8"/>
      <c r="FU5" s="8"/>
      <c r="FV5" s="9"/>
      <c r="FW5" s="9"/>
      <c r="FX5" s="9"/>
      <c r="FY5" s="55"/>
      <c r="FZ5" s="9"/>
      <c r="GA5" s="9"/>
      <c r="GB5" s="8"/>
      <c r="GC5" s="8"/>
      <c r="GD5" s="9"/>
      <c r="GE5" s="9"/>
      <c r="GF5" s="9"/>
      <c r="GG5" s="8"/>
      <c r="GH5" s="8"/>
      <c r="GI5" s="8"/>
      <c r="GJ5" s="8"/>
      <c r="GK5" s="8"/>
      <c r="GL5" s="8"/>
      <c r="GM5" s="9"/>
      <c r="GN5" s="9"/>
      <c r="GO5" s="9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9"/>
      <c r="HB5" s="9"/>
      <c r="HC5" s="9"/>
      <c r="HD5" s="9"/>
      <c r="HE5" s="9"/>
      <c r="HF5" s="9"/>
      <c r="HG5" s="8"/>
      <c r="HH5" s="8"/>
      <c r="HI5" s="9"/>
      <c r="HJ5" s="9"/>
      <c r="HK5" s="9"/>
      <c r="HL5" s="9"/>
      <c r="HM5" s="9"/>
      <c r="HN5" s="9"/>
      <c r="HO5" s="9"/>
      <c r="HP5" s="8"/>
      <c r="HQ5" s="8"/>
      <c r="HR5" s="8"/>
      <c r="HS5" s="8"/>
      <c r="HT5" s="8"/>
      <c r="HU5" s="8"/>
      <c r="HV5" s="8"/>
      <c r="HW5" s="8"/>
      <c r="HX5" s="8"/>
      <c r="HY5" s="9"/>
      <c r="HZ5" s="9"/>
      <c r="IA5" s="9"/>
      <c r="IB5" s="9"/>
      <c r="IC5" s="9"/>
      <c r="ID5" s="9"/>
      <c r="IE5" s="9"/>
      <c r="IF5" s="9"/>
      <c r="IG5" s="9"/>
      <c r="IH5" s="8"/>
      <c r="II5" s="8"/>
      <c r="IJ5" s="8"/>
      <c r="IK5" s="8"/>
      <c r="IL5" s="8"/>
      <c r="IM5" s="8"/>
      <c r="IN5" s="9"/>
      <c r="IO5" s="9"/>
      <c r="IP5" s="9"/>
      <c r="IQ5" s="9"/>
      <c r="IR5" s="9"/>
      <c r="IS5" s="9"/>
      <c r="IT5" s="9"/>
      <c r="IU5" s="9"/>
      <c r="IV5" s="9"/>
      <c r="IW5" s="9"/>
      <c r="IX5" s="55"/>
      <c r="IY5" s="8"/>
      <c r="IZ5" s="9"/>
      <c r="JA5" s="8"/>
      <c r="JB5" s="8"/>
      <c r="JC5" s="8"/>
      <c r="JD5" s="9"/>
      <c r="JE5" s="9"/>
      <c r="JF5" s="9"/>
      <c r="JG5" s="9"/>
      <c r="JH5" s="9"/>
      <c r="JI5" s="9"/>
      <c r="JJ5" s="8"/>
      <c r="JK5" s="9"/>
      <c r="JL5" s="9"/>
      <c r="JM5" s="9"/>
      <c r="JN5" s="9"/>
      <c r="JO5" s="9"/>
      <c r="JP5" s="9"/>
      <c r="JQ5" s="9"/>
      <c r="JR5" s="8"/>
      <c r="JS5" s="8"/>
      <c r="JT5" s="8"/>
      <c r="JU5" s="8"/>
      <c r="JV5" s="9"/>
      <c r="JW5" s="9"/>
      <c r="JX5" s="9"/>
      <c r="JY5" s="8"/>
      <c r="JZ5" s="9"/>
      <c r="KA5" s="9"/>
      <c r="KB5" s="9"/>
      <c r="KC5" s="55"/>
      <c r="KD5" s="55"/>
      <c r="KE5" s="55"/>
      <c r="KF5" s="55"/>
      <c r="KG5" s="9"/>
      <c r="KH5" s="9"/>
      <c r="KI5" s="8"/>
      <c r="KJ5" s="9"/>
      <c r="KK5" s="9"/>
      <c r="KL5" s="9"/>
      <c r="KM5" s="9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9"/>
      <c r="LB5" s="9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9"/>
      <c r="LO5" s="9"/>
      <c r="LP5" s="9"/>
      <c r="LQ5" s="8"/>
      <c r="LR5" s="8"/>
      <c r="LS5" s="9"/>
      <c r="LT5" s="9"/>
      <c r="LU5" s="9"/>
      <c r="LV5" s="9"/>
      <c r="LW5" s="9"/>
      <c r="LX5" s="8"/>
      <c r="LY5" s="9"/>
      <c r="LZ5" s="9"/>
      <c r="MA5" s="9"/>
      <c r="MB5" s="8"/>
      <c r="MC5" s="9"/>
      <c r="MD5" s="9"/>
      <c r="ME5" s="9"/>
      <c r="MF5" s="9"/>
      <c r="MG5" s="8"/>
      <c r="MH5" s="8"/>
      <c r="MI5" s="8"/>
      <c r="MJ5" s="8"/>
      <c r="MK5" s="8"/>
      <c r="ML5" s="8"/>
      <c r="MQ5" s="20" t="s">
        <v>684</v>
      </c>
    </row>
    <row r="6" spans="2:355" x14ac:dyDescent="0.2">
      <c r="B6" s="49" t="s">
        <v>482</v>
      </c>
      <c r="C6" s="49" t="s">
        <v>343</v>
      </c>
      <c r="D6" s="24">
        <f>IFERROR(HLOOKUP(D$1,'Smerne ukazatele_2018'!$A$1:$CK$13,2,FALSE),0)</f>
        <v>0</v>
      </c>
      <c r="E6" s="24">
        <f>IFERROR(HLOOKUP(E$1,'Smerne ukazatele_2018'!$A$1:$CK$13,2,FALSE),0)</f>
        <v>0</v>
      </c>
      <c r="F6" s="24">
        <f>IFERROR(HLOOKUP(F$1,'Smerne ukazatele_2018'!$A$1:$CK$13,2,FALSE),0)</f>
        <v>12.83</v>
      </c>
      <c r="G6" s="24">
        <f>IFERROR(HLOOKUP(G$1,'Smerne ukazatele_2018'!$A$1:$CK$13,2,FALSE),0)</f>
        <v>0</v>
      </c>
      <c r="H6" s="24">
        <f>IFERROR(HLOOKUP(H$1,'Smerne ukazatele_2018'!$A$1:$CK$13,2,FALSE),0)</f>
        <v>0</v>
      </c>
      <c r="I6" s="24">
        <f>IFERROR(HLOOKUP(I$1,'Smerne ukazatele_2018'!$A$1:$CK$13,2,FALSE),0)</f>
        <v>0</v>
      </c>
      <c r="J6" s="24">
        <f>IFERROR(HLOOKUP(J$1,'Smerne ukazatele_2018'!$A$1:$CK$13,2,FALSE),0)</f>
        <v>18.649999999999999</v>
      </c>
      <c r="K6" s="24">
        <f>IFERROR(HLOOKUP(K$1,'Smerne ukazatele_2018'!$A$1:$CK$13,2,FALSE),0)</f>
        <v>0</v>
      </c>
      <c r="L6" s="24">
        <f>IFERROR(HLOOKUP(L$1,'Smerne ukazatele_2018'!$A$1:$CK$13,2,FALSE),0)</f>
        <v>0</v>
      </c>
      <c r="M6" s="24">
        <f>IFERROR(HLOOKUP(M$1,'Smerne ukazatele_2018'!$A$1:$CK$13,2,FALSE),0)</f>
        <v>0</v>
      </c>
      <c r="N6" s="24">
        <f>IFERROR(HLOOKUP(N$1,'Smerne ukazatele_2018'!$A$1:$CK$13,2,FALSE),0)</f>
        <v>0</v>
      </c>
      <c r="O6" s="24">
        <f>IFERROR(HLOOKUP(O$1,'Smerne ukazatele_2018'!$A$1:$CK$13,2,FALSE),0)</f>
        <v>13.71</v>
      </c>
      <c r="P6" s="24">
        <f>IFERROR(HLOOKUP(P$1,'Smerne ukazatele_2018'!$A$1:$CK$13,2,FALSE),0)</f>
        <v>0</v>
      </c>
      <c r="Q6" s="24">
        <f>IFERROR(HLOOKUP(Q$1,'Smerne ukazatele_2018'!$A$1:$CK$13,2,FALSE),0)</f>
        <v>0</v>
      </c>
      <c r="R6" s="24">
        <f>IFERROR(HLOOKUP(R$1,'Smerne ukazatele_2018'!$A$1:$CK$13,2,FALSE),0)</f>
        <v>9.33</v>
      </c>
      <c r="S6" s="24">
        <f>IFERROR(HLOOKUP(S$1,'Smerne ukazatele_2018'!$A$1:$CK$13,2,FALSE),0)</f>
        <v>16.36</v>
      </c>
      <c r="T6" s="24">
        <f>IFERROR(HLOOKUP(T$1,'Smerne ukazatele_2018'!$A$1:$CK$13,2,FALSE),0)</f>
        <v>0</v>
      </c>
      <c r="U6" s="24">
        <f>IFERROR(HLOOKUP(U$1,'Smerne ukazatele_2018'!$A$1:$CK$13,2,FALSE),0)</f>
        <v>0</v>
      </c>
      <c r="V6" s="24">
        <f>IFERROR(HLOOKUP(V$1,'Smerne ukazatele_2018'!$A$1:$CK$13,2,FALSE),0)</f>
        <v>0</v>
      </c>
      <c r="W6" s="24">
        <f>IFERROR(HLOOKUP(W$1,'Smerne ukazatele_2018'!$A$1:$CK$13,2,FALSE),0)</f>
        <v>15.47</v>
      </c>
      <c r="X6" s="24">
        <f>IFERROR(HLOOKUP(X$1,'Smerne ukazatele_2018'!$A$1:$CK$13,2,FALSE),0)</f>
        <v>0</v>
      </c>
      <c r="Y6" s="24">
        <f>IFERROR(HLOOKUP(Y$1,'Smerne ukazatele_2018'!$A$1:$CK$13,2,FALSE),0)</f>
        <v>0</v>
      </c>
      <c r="Z6" s="24">
        <f>IFERROR(HLOOKUP(Z$1,'Smerne ukazatele_2018'!$A$1:$CK$13,2,FALSE),0)</f>
        <v>88.02</v>
      </c>
      <c r="AA6" s="24">
        <f>IFERROR(HLOOKUP(AA$1,'Smerne ukazatele_2018'!$A$1:$CK$13,2,FALSE),0)</f>
        <v>0</v>
      </c>
      <c r="AB6" s="24">
        <f>IFERROR(HLOOKUP(AB$1,'Smerne ukazatele_2018'!$A$1:$CK$13,2,FALSE),0)</f>
        <v>0</v>
      </c>
      <c r="AC6" s="24">
        <f>IFERROR(HLOOKUP(AC$1,'Smerne ukazatele_2018'!$A$1:$CK$13,2,FALSE),0)</f>
        <v>0</v>
      </c>
      <c r="AD6" s="24">
        <f>IFERROR(HLOOKUP(AD$1,'Smerne ukazatele_2018'!$A$1:$CK$13,2,FALSE),0)</f>
        <v>0</v>
      </c>
      <c r="AE6" s="24">
        <f>IFERROR(HLOOKUP(AE$1,'Smerne ukazatele_2018'!$A$1:$CK$13,2,FALSE),0)</f>
        <v>0</v>
      </c>
      <c r="AF6" s="24">
        <f>IFERROR(HLOOKUP(AF$1,'Smerne ukazatele_2018'!$A$1:$CK$13,2,FALSE),0)</f>
        <v>0</v>
      </c>
      <c r="AG6" s="24">
        <f>IFERROR(HLOOKUP(AG$1,'Smerne ukazatele_2018'!$A$1:$CK$13,2,FALSE),0)</f>
        <v>0</v>
      </c>
      <c r="AH6" s="24">
        <f>IFERROR(HLOOKUP(AH$1,'Smerne ukazatele_2018'!$A$1:$CK$13,2,FALSE),0)</f>
        <v>0</v>
      </c>
      <c r="AI6" s="24">
        <f>IFERROR(HLOOKUP(AI$1,'Smerne ukazatele_2018'!$A$1:$CK$13,2,FALSE),0)</f>
        <v>0</v>
      </c>
      <c r="AJ6" s="24">
        <f>IFERROR(HLOOKUP(AJ$1,'Smerne ukazatele_2018'!$A$1:$CK$13,2,FALSE),0)</f>
        <v>0</v>
      </c>
      <c r="AK6" s="24">
        <f>IFERROR(HLOOKUP(AK$1,'Smerne ukazatele_2018'!$A$1:$CK$13,2,FALSE),0)</f>
        <v>0</v>
      </c>
      <c r="AL6" s="24">
        <f>IFERROR(HLOOKUP(AL$1,'Smerne ukazatele_2018'!$A$1:$CK$13,2,FALSE),0)</f>
        <v>0</v>
      </c>
      <c r="AM6" s="24">
        <f>IFERROR(HLOOKUP(AM$1,'Smerne ukazatele_2018'!$A$1:$CK$13,2,FALSE),0)</f>
        <v>0</v>
      </c>
      <c r="AN6" s="24">
        <f>IFERROR(HLOOKUP(AN$1,'Smerne ukazatele_2018'!$A$1:$CK$13,2,FALSE),0)</f>
        <v>0</v>
      </c>
      <c r="AO6" s="24">
        <f>IFERROR(HLOOKUP(AO$1,'Smerne ukazatele_2018'!$A$1:$CK$13,2,FALSE),0)</f>
        <v>0</v>
      </c>
      <c r="AP6" s="24">
        <f>IFERROR(HLOOKUP(AP$1,'Smerne ukazatele_2018'!$A$1:$CK$13,2,FALSE),0)</f>
        <v>11.17</v>
      </c>
      <c r="AQ6" s="24">
        <f>IFERROR(HLOOKUP(AQ$1,'Smerne ukazatele_2018'!$A$1:$CK$13,2,FALSE),0)</f>
        <v>0</v>
      </c>
      <c r="AR6" s="24">
        <f>IFERROR(HLOOKUP(AR$1,'Smerne ukazatele_2018'!$A$1:$CK$13,2,FALSE),0)</f>
        <v>0</v>
      </c>
      <c r="AS6" s="24">
        <f>IFERROR(HLOOKUP(AS$1,'Smerne ukazatele_2018'!$A$1:$CK$13,2,FALSE),0)</f>
        <v>0</v>
      </c>
      <c r="AT6" s="24">
        <f>IFERROR(HLOOKUP(AT$1,'Smerne ukazatele_2018'!$A$1:$CK$13,2,FALSE),0)</f>
        <v>10.28</v>
      </c>
      <c r="AU6" s="24">
        <f>IFERROR(HLOOKUP(AU$1,'Smerne ukazatele_2018'!$A$1:$CK$13,2,FALSE),0)</f>
        <v>0</v>
      </c>
      <c r="AV6" s="24">
        <f>IFERROR(HLOOKUP(AV$1,'Smerne ukazatele_2018'!$A$1:$CK$13,2,FALSE),0)</f>
        <v>0</v>
      </c>
      <c r="AW6" s="24">
        <f>IFERROR(HLOOKUP(AW$1,'Smerne ukazatele_2018'!$A$1:$CK$13,2,FALSE),0)</f>
        <v>0</v>
      </c>
      <c r="AX6" s="24">
        <f>IFERROR(HLOOKUP(AX$1,'Smerne ukazatele_2018'!$A$1:$CK$13,2,FALSE),0)</f>
        <v>0</v>
      </c>
      <c r="AY6" s="24">
        <f>IFERROR(HLOOKUP(AY$1,'Smerne ukazatele_2018'!$A$1:$CK$13,2,FALSE),0)</f>
        <v>0</v>
      </c>
      <c r="AZ6" s="24">
        <f>IFERROR(HLOOKUP(AZ$1,'Smerne ukazatele_2018'!$A$1:$CK$13,2,FALSE),0)</f>
        <v>0</v>
      </c>
      <c r="BA6" s="24">
        <f>IFERROR(HLOOKUP(BA$1,'Smerne ukazatele_2018'!$A$1:$CK$13,2,FALSE),0)</f>
        <v>20.55</v>
      </c>
      <c r="BB6" s="24">
        <f>IFERROR(HLOOKUP(BB$1,'Smerne ukazatele_2018'!$A$1:$CK$13,2,FALSE),0)</f>
        <v>0</v>
      </c>
      <c r="BC6" s="24">
        <f>IFERROR(HLOOKUP(BC$1,'Smerne ukazatele_2018'!$A$1:$CK$13,2,FALSE),0)</f>
        <v>0</v>
      </c>
      <c r="BD6" s="24">
        <f>IFERROR(HLOOKUP(BD$1,'Smerne ukazatele_2018'!$A$1:$CK$13,2,FALSE),0)</f>
        <v>13.85</v>
      </c>
      <c r="BE6" s="24">
        <f>IFERROR(HLOOKUP(BE$1,'Smerne ukazatele_2018'!$A$1:$CK$13,2,FALSE),0)</f>
        <v>0</v>
      </c>
      <c r="BF6" s="24">
        <f>IFERROR(HLOOKUP(BF$1,'Smerne ukazatele_2018'!$A$1:$CK$13,2,FALSE),0)</f>
        <v>0</v>
      </c>
      <c r="BG6" s="24">
        <f>IFERROR(HLOOKUP(BG$1,'Smerne ukazatele_2018'!$A$1:$CK$13,2,FALSE),0)</f>
        <v>0</v>
      </c>
      <c r="BH6" s="24">
        <f>IFERROR(HLOOKUP(BH$1,'Smerne ukazatele_2018'!$A$1:$CK$13,2,FALSE),0)</f>
        <v>0</v>
      </c>
      <c r="BI6" s="24">
        <f>IFERROR(HLOOKUP(BI$1,'Smerne ukazatele_2018'!$A$1:$CK$13,2,FALSE),0)</f>
        <v>17.21</v>
      </c>
      <c r="BJ6" s="24">
        <f>IFERROR(HLOOKUP(BJ$1,'Smerne ukazatele_2018'!$A$1:$CK$13,2,FALSE),0)</f>
        <v>0</v>
      </c>
      <c r="BK6" s="24">
        <f>IFERROR(HLOOKUP(BK$1,'Smerne ukazatele_2018'!$A$1:$CK$13,2,FALSE),0)</f>
        <v>0</v>
      </c>
      <c r="BL6" s="24">
        <f>IFERROR(HLOOKUP(BL$1,'Smerne ukazatele_2018'!$A$1:$CK$13,2,FALSE),0)</f>
        <v>0</v>
      </c>
      <c r="BM6" s="24">
        <f>IFERROR(HLOOKUP(BM$1,'Smerne ukazatele_2018'!$A$1:$CK$13,2,FALSE),0)</f>
        <v>11.05</v>
      </c>
      <c r="BN6" s="24">
        <f>IFERROR(HLOOKUP(BN$1,'Smerne ukazatele_2018'!$A$1:$CK$13,2,FALSE),0)</f>
        <v>0</v>
      </c>
      <c r="BO6" s="24">
        <f>IFERROR(HLOOKUP(BO$1,'Smerne ukazatele_2018'!$A$1:$CK$13,2,FALSE),0)</f>
        <v>0</v>
      </c>
      <c r="BP6" s="24">
        <f>IFERROR(HLOOKUP(BP$1,'Smerne ukazatele_2018'!$A$1:$CK$13,2,FALSE),0)</f>
        <v>0</v>
      </c>
      <c r="BQ6" s="24">
        <f>IFERROR(HLOOKUP(BQ$1,'Smerne ukazatele_2018'!$A$1:$CK$13,2,FALSE),0)</f>
        <v>9</v>
      </c>
      <c r="BR6" s="24">
        <f>IFERROR(HLOOKUP(BR$1,'Smerne ukazatele_2018'!$A$1:$CK$13,2,FALSE),0)</f>
        <v>0</v>
      </c>
      <c r="BS6" s="24">
        <f>IFERROR(HLOOKUP(BS$1,'Smerne ukazatele_2018'!$A$1:$CK$13,2,FALSE),0)</f>
        <v>0</v>
      </c>
      <c r="BT6" s="24">
        <f>IFERROR(HLOOKUP(BT$1,'Smerne ukazatele_2018'!$A$1:$CK$13,2,FALSE),0)</f>
        <v>96.91</v>
      </c>
      <c r="BU6" s="24">
        <f>IFERROR(HLOOKUP(BU$1,'Smerne ukazatele_2018'!$A$1:$CK$13,2,FALSE),0)</f>
        <v>0</v>
      </c>
      <c r="BV6" s="24">
        <f>IFERROR(HLOOKUP(BV$1,'Smerne ukazatele_2018'!$A$1:$CK$13,2,FALSE),0)</f>
        <v>0</v>
      </c>
      <c r="BW6" s="24">
        <f>IFERROR(HLOOKUP(BW$1,'Smerne ukazatele_2018'!$A$1:$CK$13,2,FALSE),0)</f>
        <v>0</v>
      </c>
      <c r="BX6" s="24">
        <f>IFERROR(HLOOKUP(BX$1,'Smerne ukazatele_2018'!$A$1:$CK$13,2,FALSE),0)</f>
        <v>7.62</v>
      </c>
      <c r="BY6" s="24">
        <f>IFERROR(HLOOKUP(BY$1,'Smerne ukazatele_2018'!$A$1:$CK$13,2,FALSE),0)</f>
        <v>0</v>
      </c>
      <c r="BZ6" s="24">
        <f>IFERROR(HLOOKUP(BZ$1,'Smerne ukazatele_2018'!$A$1:$CK$13,2,FALSE),0)</f>
        <v>0</v>
      </c>
      <c r="CA6" s="24">
        <f>IFERROR(HLOOKUP(CA$1,'Smerne ukazatele_2018'!$A$1:$CK$13,2,FALSE),0)</f>
        <v>0</v>
      </c>
      <c r="CB6" s="24">
        <f>IFERROR(HLOOKUP(CB$1,'Smerne ukazatele_2018'!$A$1:$CK$13,2,FALSE),0)</f>
        <v>0</v>
      </c>
      <c r="CC6" s="24">
        <f>IFERROR(HLOOKUP(CC$1,'Smerne ukazatele_2018'!$A$1:$CK$13,2,FALSE),0)</f>
        <v>4.95</v>
      </c>
      <c r="CD6" s="24">
        <f>IFERROR(HLOOKUP(CD$1,'Smerne ukazatele_2018'!$A$1:$CK$13,2,FALSE),0)</f>
        <v>7.39</v>
      </c>
      <c r="CE6" s="24">
        <f>IFERROR(HLOOKUP(CE$1,'Smerne ukazatele_2018'!$A$1:$CK$13,2,FALSE),0)</f>
        <v>6.17</v>
      </c>
      <c r="CF6" s="24">
        <f>IFERROR(HLOOKUP(CF$1,'Smerne ukazatele_2018'!$A$1:$CK$13,2,FALSE),0)</f>
        <v>5.75</v>
      </c>
      <c r="CG6" s="24">
        <f>IFERROR(HLOOKUP(CG$1,'Smerne ukazatele_2018'!$A$1:$CK$13,2,FALSE),0)</f>
        <v>5.19</v>
      </c>
      <c r="CH6" s="24">
        <f>IFERROR(HLOOKUP(CH$1,'Smerne ukazatele_2018'!$A$1:$CK$13,2,FALSE),0)</f>
        <v>2.0299999999999998</v>
      </c>
      <c r="CI6" s="24">
        <f>IFERROR(HLOOKUP(CI$1,'Smerne ukazatele_2018'!$A$1:$CK$13,2,FALSE),0)</f>
        <v>9.7100000000000009</v>
      </c>
      <c r="CJ6" s="24">
        <f>IFERROR(HLOOKUP(CJ$1,'Smerne ukazatele_2018'!$A$1:$CK$13,2,FALSE),0)</f>
        <v>4.45</v>
      </c>
      <c r="CK6" s="24">
        <f>IFERROR(HLOOKUP(CK$1,'Smerne ukazatele_2018'!$A$1:$CK$13,2,FALSE),0)</f>
        <v>4.38</v>
      </c>
      <c r="CL6" s="24">
        <f>IFERROR(HLOOKUP(CL$1,'Smerne ukazatele_2018'!$A$1:$CK$13,2,FALSE),0)</f>
        <v>3.46</v>
      </c>
      <c r="CM6" s="24">
        <f>IFERROR(HLOOKUP(CM$1,'Smerne ukazatele_2018'!$A$1:$CK$13,2,FALSE),0)</f>
        <v>3.85</v>
      </c>
      <c r="CN6" s="24">
        <f>IFERROR(HLOOKUP(CN$1,'Smerne ukazatele_2018'!$A$1:$CK$13,2,FALSE),0)</f>
        <v>10.64</v>
      </c>
      <c r="CO6" s="24">
        <f>IFERROR(HLOOKUP(CO$1,'Smerne ukazatele_2018'!$A$1:$CK$13,2,FALSE),0)</f>
        <v>0</v>
      </c>
      <c r="CP6" s="24">
        <f>IFERROR(HLOOKUP(CP$1,'Smerne ukazatele_2018'!$A$1:$CK$13,2,FALSE),0)</f>
        <v>0</v>
      </c>
      <c r="CQ6" s="24">
        <f>IFERROR(HLOOKUP(CQ$1,'Smerne ukazatele_2018'!$A$1:$CK$13,2,FALSE),0)</f>
        <v>0</v>
      </c>
      <c r="CR6" s="24">
        <f>IFERROR(HLOOKUP(CR$1,'Smerne ukazatele_2018'!$A$1:$CK$13,2,FALSE),0)</f>
        <v>0</v>
      </c>
      <c r="CS6" s="24">
        <f>IFERROR(HLOOKUP(CS$1,'Smerne ukazatele_2018'!$A$1:$CK$13,2,FALSE),0)</f>
        <v>0</v>
      </c>
      <c r="CT6" s="24">
        <f>IFERROR(HLOOKUP(CT$1,'Smerne ukazatele_2018'!$A$1:$CK$13,2,FALSE),0)</f>
        <v>22.15</v>
      </c>
      <c r="CU6" s="24">
        <f>IFERROR(HLOOKUP(CU$1,'Smerne ukazatele_2018'!$A$1:$CK$13,2,FALSE),0)</f>
        <v>10.85</v>
      </c>
      <c r="CV6" s="24">
        <f>IFERROR(HLOOKUP(CV$1,'Smerne ukazatele_2018'!$A$1:$CK$13,2,FALSE),0)</f>
        <v>15.94</v>
      </c>
      <c r="CW6" s="24">
        <f>IFERROR(HLOOKUP(CW$1,'Smerne ukazatele_2018'!$A$1:$CK$13,2,FALSE),0)</f>
        <v>0</v>
      </c>
      <c r="CX6" s="24">
        <f>IFERROR(HLOOKUP(CX$1,'Smerne ukazatele_2018'!$A$1:$CK$13,2,FALSE),0)</f>
        <v>0</v>
      </c>
      <c r="CY6" s="24">
        <f>IFERROR(HLOOKUP(CY$1,'Smerne ukazatele_2018'!$A$1:$CK$13,2,FALSE),0)</f>
        <v>0</v>
      </c>
      <c r="CZ6" s="24">
        <f>IFERROR(HLOOKUP(CZ$1,'Smerne ukazatele_2018'!$A$1:$CK$13,2,FALSE),0)</f>
        <v>0</v>
      </c>
      <c r="DA6" s="24">
        <f>IFERROR(HLOOKUP(DA$1,'Smerne ukazatele_2018'!$A$1:$CK$13,2,FALSE),0)</f>
        <v>7.53</v>
      </c>
      <c r="DB6" s="24">
        <f>IFERROR(HLOOKUP(DB$1,'Smerne ukazatele_2018'!$A$1:$CK$13,2,FALSE),0)</f>
        <v>27.79</v>
      </c>
      <c r="DC6" s="24">
        <f>IFERROR(HLOOKUP(DC$1,'Smerne ukazatele_2018'!$A$1:$CK$13,2,FALSE),0)</f>
        <v>0</v>
      </c>
      <c r="DD6" s="24">
        <f>IFERROR(HLOOKUP(DD$1,'Smerne ukazatele_2018'!$A$1:$CK$13,2,FALSE),0)</f>
        <v>0</v>
      </c>
      <c r="DE6" s="24">
        <f>IFERROR(HLOOKUP(DE$1,'Smerne ukazatele_2018'!$A$1:$CK$13,2,FALSE),0)</f>
        <v>0</v>
      </c>
      <c r="DF6" s="24">
        <f>IFERROR(HLOOKUP(DF$1,'Smerne ukazatele_2018'!$A$1:$CK$13,2,FALSE),0)</f>
        <v>0</v>
      </c>
      <c r="DG6" s="24">
        <f>IFERROR(HLOOKUP(DG$1,'Smerne ukazatele_2018'!$A$1:$CK$13,2,FALSE),0)</f>
        <v>13.81</v>
      </c>
      <c r="DH6" s="24">
        <f>IFERROR(HLOOKUP(DH$1,'Smerne ukazatele_2018'!$A$1:$CK$13,2,FALSE),0)</f>
        <v>0</v>
      </c>
      <c r="DI6" s="24">
        <f>IFERROR(HLOOKUP(DI$1,'Smerne ukazatele_2018'!$A$1:$CK$13,2,FALSE),0)</f>
        <v>0</v>
      </c>
      <c r="DJ6" s="24">
        <f>IFERROR(HLOOKUP(DJ$1,'Smerne ukazatele_2018'!$A$1:$CK$13,2,FALSE),0)</f>
        <v>13.46</v>
      </c>
      <c r="DK6" s="24">
        <f>IFERROR(HLOOKUP(DK$1,'Smerne ukazatele_2018'!$A$1:$CK$13,2,FALSE),0)</f>
        <v>4.0999999999999996</v>
      </c>
      <c r="DL6" s="24">
        <f>IFERROR(HLOOKUP(DL$1,'Smerne ukazatele_2018'!$A$1:$CK$13,2,FALSE),0)</f>
        <v>7.46</v>
      </c>
      <c r="DM6" s="24">
        <f>IFERROR(HLOOKUP(DM$1,'Smerne ukazatele_2018'!$A$1:$CK$13,2,FALSE),0)</f>
        <v>10.7</v>
      </c>
      <c r="DN6" s="24">
        <f>IFERROR(HLOOKUP(DN$1,'Smerne ukazatele_2018'!$A$1:$CK$13,2,FALSE),0)</f>
        <v>7.55</v>
      </c>
      <c r="DO6" s="24">
        <f>IFERROR(HLOOKUP(DO$1,'Smerne ukazatele_2018'!$A$1:$CK$13,2,FALSE),0)</f>
        <v>0</v>
      </c>
      <c r="DP6" s="24">
        <f>IFERROR(HLOOKUP(DP$1,'Smerne ukazatele_2018'!$A$1:$CK$13,2,FALSE),0)</f>
        <v>22.47</v>
      </c>
      <c r="DQ6" s="24">
        <f>IFERROR(HLOOKUP(DQ$1,'Smerne ukazatele_2018'!$A$1:$CK$13,2,FALSE),0)</f>
        <v>26.5</v>
      </c>
      <c r="DR6" s="24">
        <f>IFERROR(HLOOKUP(DR$1,'Smerne ukazatele_2018'!$A$1:$CK$13,2,FALSE),0)</f>
        <v>22.58</v>
      </c>
      <c r="DS6" s="24">
        <f>IFERROR(HLOOKUP(DS$1,'Smerne ukazatele_2018'!$A$1:$CK$13,2,FALSE),0)</f>
        <v>0</v>
      </c>
      <c r="DT6" s="24">
        <f>IFERROR(HLOOKUP(DT$1,'Smerne ukazatele_2018'!$A$1:$CK$13,2,FALSE),0)</f>
        <v>0</v>
      </c>
      <c r="DU6" s="24">
        <f>IFERROR(HLOOKUP(DU$1,'Smerne ukazatele_2018'!$A$1:$CK$13,2,FALSE),0)</f>
        <v>12.36</v>
      </c>
      <c r="DV6" s="24">
        <f>IFERROR(HLOOKUP(DV$1,'Smerne ukazatele_2018'!$A$1:$CK$13,2,FALSE),0)</f>
        <v>7.59</v>
      </c>
      <c r="DW6" s="24">
        <f>IFERROR(HLOOKUP(DW$1,'Smerne ukazatele_2018'!$A$1:$CK$13,2,FALSE),0)</f>
        <v>11.19</v>
      </c>
      <c r="DX6" s="24">
        <f>IFERROR(HLOOKUP(DX$1,'Smerne ukazatele_2018'!$A$1:$CK$13,2,FALSE),0)</f>
        <v>8.14</v>
      </c>
      <c r="DY6" s="24">
        <f>IFERROR(HLOOKUP(DY$1,'Smerne ukazatele_2018'!$A$1:$CK$13,2,FALSE),0)</f>
        <v>13.44</v>
      </c>
      <c r="DZ6" s="24">
        <f>IFERROR(HLOOKUP(DZ$1,'Smerne ukazatele_2018'!$A$1:$CK$13,2,FALSE),0)</f>
        <v>10.5</v>
      </c>
      <c r="EA6" s="24">
        <f>IFERROR(HLOOKUP(EA$1,'Smerne ukazatele_2018'!$A$1:$CK$13,2,FALSE),0)</f>
        <v>12.46</v>
      </c>
      <c r="EB6" s="24">
        <f>IFERROR(HLOOKUP(EB$1,'Smerne ukazatele_2018'!$A$1:$CK$13,2,FALSE),0)</f>
        <v>7.09</v>
      </c>
      <c r="EC6" s="24">
        <f>IFERROR(HLOOKUP(EC$1,'Smerne ukazatele_2018'!$A$1:$CK$13,2,FALSE),0)</f>
        <v>9.2899999999999991</v>
      </c>
      <c r="ED6" s="24">
        <f>IFERROR(HLOOKUP(ED$1,'Smerne ukazatele_2018'!$A$1:$CK$13,2,FALSE),0)</f>
        <v>4.3899999999999997</v>
      </c>
      <c r="EE6" s="24">
        <f>IFERROR(HLOOKUP(EE$1,'Smerne ukazatele_2018'!$A$1:$CK$13,2,FALSE),0)</f>
        <v>6.55</v>
      </c>
      <c r="EF6" s="24">
        <f>IFERROR(HLOOKUP(EF$1,'Smerne ukazatele_2018'!$A$1:$CK$13,2,FALSE),0)</f>
        <v>11.08</v>
      </c>
      <c r="EG6" s="24">
        <f>IFERROR(HLOOKUP(EG$1,'Smerne ukazatele_2018'!$A$1:$CK$13,2,FALSE),0)</f>
        <v>0</v>
      </c>
      <c r="EH6" s="24">
        <f>IFERROR(HLOOKUP(EH$1,'Smerne ukazatele_2018'!$A$1:$CK$13,2,FALSE),0)</f>
        <v>0</v>
      </c>
      <c r="EI6" s="24">
        <f>IFERROR(HLOOKUP(EI$1,'Smerne ukazatele_2018'!$A$1:$CK$13,2,FALSE),0)</f>
        <v>0</v>
      </c>
      <c r="EJ6" s="24">
        <f>IFERROR(HLOOKUP(EJ$1,'Smerne ukazatele_2018'!$A$1:$CK$13,2,FALSE),0)</f>
        <v>5.29</v>
      </c>
      <c r="EK6" s="24">
        <f>IFERROR(HLOOKUP(EK$1,'Smerne ukazatele_2018'!$A$1:$CK$13,2,FALSE),0)</f>
        <v>19.66</v>
      </c>
      <c r="EL6" s="24">
        <f>IFERROR(HLOOKUP(EL$1,'Smerne ukazatele_2018'!$A$1:$CK$13,2,FALSE),0)</f>
        <v>0</v>
      </c>
      <c r="EM6" s="24">
        <f>IFERROR(HLOOKUP(EM$1,'Smerne ukazatele_2018'!$A$1:$CK$13,2,FALSE),0)</f>
        <v>0</v>
      </c>
      <c r="EN6" s="24">
        <f>IFERROR(HLOOKUP(EN$1,'Smerne ukazatele_2018'!$A$1:$CK$13,2,FALSE),0)</f>
        <v>37.479999999999997</v>
      </c>
      <c r="EO6" s="24">
        <f>IFERROR(HLOOKUP(EO$1,'Smerne ukazatele_2018'!$A$1:$CK$13,2,FALSE),0)</f>
        <v>0</v>
      </c>
      <c r="EP6" s="24">
        <f>IFERROR(HLOOKUP(EP$1,'Smerne ukazatele_2018'!$A$1:$CK$13,2,FALSE),0)</f>
        <v>0</v>
      </c>
      <c r="EQ6" s="24">
        <f>IFERROR(HLOOKUP(EQ$1,'Smerne ukazatele_2018'!$A$1:$CK$13,2,FALSE),0)</f>
        <v>0</v>
      </c>
      <c r="ER6" s="24">
        <f>IFERROR(HLOOKUP(ER$1,'Smerne ukazatele_2018'!$A$1:$CK$13,2,FALSE),0)</f>
        <v>0</v>
      </c>
      <c r="ES6" s="24">
        <f>IFERROR(HLOOKUP(ES$1,'Smerne ukazatele_2018'!$A$1:$CK$13,2,FALSE),0)</f>
        <v>0</v>
      </c>
      <c r="ET6" s="24">
        <f>IFERROR(HLOOKUP(ET$1,'Smerne ukazatele_2018'!$A$1:$CK$13,2,FALSE),0)</f>
        <v>0</v>
      </c>
      <c r="EU6" s="24">
        <f>IFERROR(HLOOKUP(EU$1,'Smerne ukazatele_2018'!$A$1:$CK$13,2,FALSE),0)</f>
        <v>0</v>
      </c>
      <c r="EV6" s="24">
        <f>IFERROR(HLOOKUP(EV$1,'Smerne ukazatele_2018'!$A$1:$CK$13,2,FALSE),0)</f>
        <v>0</v>
      </c>
      <c r="EW6" s="24">
        <f>IFERROR(HLOOKUP(EW$1,'Smerne ukazatele_2018'!$A$1:$CK$13,2,FALSE),0)</f>
        <v>8.6199999999999992</v>
      </c>
      <c r="EX6" s="24">
        <f>IFERROR(HLOOKUP(EX$1,'Smerne ukazatele_2018'!$A$1:$CK$13,2,FALSE),0)</f>
        <v>0</v>
      </c>
      <c r="EY6" s="24">
        <f>IFERROR(HLOOKUP(EY$1,'Smerne ukazatele_2018'!$A$1:$CK$13,2,FALSE),0)</f>
        <v>0</v>
      </c>
      <c r="EZ6" s="24">
        <f>IFERROR(HLOOKUP(EZ$1,'Smerne ukazatele_2018'!$A$1:$CK$13,2,FALSE),0)</f>
        <v>7.72</v>
      </c>
      <c r="FA6" s="24">
        <f>IFERROR(HLOOKUP(FA$1,'Smerne ukazatele_2018'!$A$1:$CK$13,2,FALSE),0)</f>
        <v>0</v>
      </c>
      <c r="FB6" s="24">
        <f>IFERROR(HLOOKUP(FB$1,'Smerne ukazatele_2018'!$A$1:$CK$13,2,FALSE),0)</f>
        <v>7.24</v>
      </c>
      <c r="FC6" s="24">
        <f>IFERROR(HLOOKUP(FC$1,'Smerne ukazatele_2018'!$A$1:$CK$13,2,FALSE),0)</f>
        <v>9.52</v>
      </c>
      <c r="FD6" s="24">
        <f>IFERROR(HLOOKUP(FD$1,'Smerne ukazatele_2018'!$A$1:$CK$13,2,FALSE),0)</f>
        <v>0</v>
      </c>
      <c r="FE6" s="24">
        <f>IFERROR(HLOOKUP(FE$1,'Smerne ukazatele_2018'!$A$1:$CK$13,2,FALSE),0)</f>
        <v>8.9499999999999993</v>
      </c>
      <c r="FF6" s="24">
        <f>IFERROR(HLOOKUP(FF$1,'Smerne ukazatele_2018'!$A$1:$CK$13,2,FALSE),0)</f>
        <v>0</v>
      </c>
      <c r="FG6" s="24">
        <f>IFERROR(HLOOKUP(FG$1,'Smerne ukazatele_2018'!$A$1:$CK$13,2,FALSE),0)</f>
        <v>0</v>
      </c>
      <c r="FH6" s="24">
        <f>IFERROR(HLOOKUP(FH$1,'Smerne ukazatele_2018'!$A$1:$CK$13,2,FALSE),0)</f>
        <v>0</v>
      </c>
      <c r="FI6" s="24">
        <f>IFERROR(HLOOKUP(FI$1,'Smerne ukazatele_2018'!$A$1:$CK$13,2,FALSE),0)</f>
        <v>15.43</v>
      </c>
      <c r="FJ6" s="24">
        <f>IFERROR(HLOOKUP(FJ$1,'Smerne ukazatele_2018'!$A$1:$CK$13,2,FALSE),0)</f>
        <v>0</v>
      </c>
      <c r="FK6" s="24">
        <f>IFERROR(HLOOKUP(FK$1,'Smerne ukazatele_2018'!$A$1:$CK$13,2,FALSE),0)</f>
        <v>0</v>
      </c>
      <c r="FL6" s="24">
        <f>IFERROR(HLOOKUP(FL$1,'Smerne ukazatele_2018'!$A$1:$CK$13,2,FALSE),0)</f>
        <v>0</v>
      </c>
      <c r="FM6" s="24">
        <f>IFERROR(HLOOKUP(FM$1,'Smerne ukazatele_2018'!$A$1:$CK$13,2,FALSE),0)</f>
        <v>0</v>
      </c>
      <c r="FN6" s="24">
        <f>IFERROR(HLOOKUP(FN$1,'Smerne ukazatele_2018'!$A$1:$CK$13,2,FALSE),0)</f>
        <v>6.17</v>
      </c>
      <c r="FO6" s="24">
        <f>IFERROR(HLOOKUP(FO$1,'Smerne ukazatele_2018'!$A$1:$CK$13,2,FALSE),0)</f>
        <v>11.68</v>
      </c>
      <c r="FP6" s="24">
        <f>IFERROR(HLOOKUP(FP$1,'Smerne ukazatele_2018'!$A$1:$CK$13,2,FALSE),0)</f>
        <v>0</v>
      </c>
      <c r="FQ6" s="24">
        <f>IFERROR(HLOOKUP(FQ$1,'Smerne ukazatele_2018'!$A$1:$CK$13,2,FALSE),0)</f>
        <v>11</v>
      </c>
      <c r="FR6" s="24">
        <f>IFERROR(HLOOKUP(FR$1,'Smerne ukazatele_2018'!$A$1:$CK$13,2,FALSE),0)</f>
        <v>0</v>
      </c>
      <c r="FS6" s="24">
        <f>IFERROR(HLOOKUP(FS$1,'Smerne ukazatele_2018'!$A$1:$CK$13,2,FALSE),0)</f>
        <v>10.130000000000001</v>
      </c>
      <c r="FT6" s="24">
        <f>IFERROR(HLOOKUP(FT$1,'Smerne ukazatele_2018'!$A$1:$CK$13,2,FALSE),0)</f>
        <v>25.55</v>
      </c>
      <c r="FU6" s="24">
        <f>IFERROR(HLOOKUP(FU$1,'Smerne ukazatele_2018'!$A$1:$CK$13,2,FALSE),0)</f>
        <v>1.32</v>
      </c>
      <c r="FV6" s="24">
        <f>IFERROR(HLOOKUP(FV$1,'Smerne ukazatele_2018'!$A$1:$CK$13,2,FALSE),0)</f>
        <v>238.94</v>
      </c>
      <c r="FW6" s="24">
        <f>IFERROR(HLOOKUP(FW$1,'Smerne ukazatele_2018'!$A$1:$CK$13,2,FALSE),0)</f>
        <v>0</v>
      </c>
      <c r="FX6" s="24">
        <f>IFERROR(HLOOKUP(FX$1,'Smerne ukazatele_2018'!$A$1:$CK$13,2,FALSE),0)</f>
        <v>0</v>
      </c>
      <c r="FY6" s="24">
        <f>IFERROR(HLOOKUP(FY$1,'Smerne ukazatele_2018'!$A$1:$CK$13,2,FALSE),0)</f>
        <v>0</v>
      </c>
      <c r="FZ6" s="24">
        <f>IFERROR(HLOOKUP(FZ$1,'Smerne ukazatele_2018'!$A$1:$CK$13,2,FALSE),0)</f>
        <v>0</v>
      </c>
      <c r="GA6" s="24">
        <f>IFERROR(HLOOKUP(GA$1,'Smerne ukazatele_2018'!$A$1:$CK$13,2,FALSE),0)</f>
        <v>0</v>
      </c>
      <c r="GB6" s="24">
        <f>IFERROR(HLOOKUP(GB$1,'Smerne ukazatele_2018'!$A$1:$CK$13,2,FALSE),0)</f>
        <v>0</v>
      </c>
      <c r="GC6" s="24">
        <f>IFERROR(HLOOKUP(GC$1,'Smerne ukazatele_2018'!$A$1:$CK$13,2,FALSE),0)</f>
        <v>0</v>
      </c>
      <c r="GD6" s="24">
        <f>IFERROR(HLOOKUP(GD$1,'Smerne ukazatele_2018'!$A$1:$CK$13,2,FALSE),0)</f>
        <v>4.8499999999999996</v>
      </c>
      <c r="GE6" s="24">
        <f>IFERROR(HLOOKUP(GE$1,'Smerne ukazatele_2018'!$A$1:$CK$13,2,FALSE),0)</f>
        <v>0</v>
      </c>
      <c r="GF6" s="24">
        <f>IFERROR(HLOOKUP(GF$1,'Smerne ukazatele_2018'!$A$1:$CK$13,2,FALSE),0)</f>
        <v>0</v>
      </c>
      <c r="GG6" s="24">
        <f>IFERROR(HLOOKUP(GG$1,'Smerne ukazatele_2018'!$A$1:$CK$13,2,FALSE),0)</f>
        <v>0</v>
      </c>
      <c r="GH6" s="24">
        <f>IFERROR(HLOOKUP(GH$1,'Smerne ukazatele_2018'!$A$1:$CK$13,2,FALSE),0)</f>
        <v>0</v>
      </c>
      <c r="GI6" s="24">
        <f>IFERROR(HLOOKUP(GI$1,'Smerne ukazatele_2018'!$A$1:$CK$13,2,FALSE),0)</f>
        <v>14.92</v>
      </c>
      <c r="GJ6" s="24">
        <f>IFERROR(HLOOKUP(GJ$1,'Smerne ukazatele_2018'!$A$1:$CK$13,2,FALSE),0)</f>
        <v>13.78</v>
      </c>
      <c r="GK6" s="24">
        <f>IFERROR(HLOOKUP(GK$1,'Smerne ukazatele_2018'!$A$1:$CK$13,2,FALSE),0)</f>
        <v>16.07</v>
      </c>
      <c r="GL6" s="24">
        <f>IFERROR(HLOOKUP(GL$1,'Smerne ukazatele_2018'!$A$1:$CK$13,2,FALSE),0)</f>
        <v>0</v>
      </c>
      <c r="GM6" s="24">
        <f>IFERROR(HLOOKUP(GM$1,'Smerne ukazatele_2018'!$A$1:$CK$13,2,FALSE),0)</f>
        <v>22.56</v>
      </c>
      <c r="GN6" s="24">
        <f>IFERROR(HLOOKUP(GN$1,'Smerne ukazatele_2018'!$A$1:$CK$13,2,FALSE),0)</f>
        <v>0</v>
      </c>
      <c r="GO6" s="24">
        <f>IFERROR(HLOOKUP(GO$1,'Smerne ukazatele_2018'!$A$1:$CK$13,2,FALSE),0)</f>
        <v>0</v>
      </c>
      <c r="GP6" s="24">
        <f>IFERROR(HLOOKUP(GP$1,'Smerne ukazatele_2018'!$A$1:$CK$13,2,FALSE),0)</f>
        <v>0</v>
      </c>
      <c r="GQ6" s="24">
        <f>IFERROR(HLOOKUP(GQ$1,'Smerne ukazatele_2018'!$A$1:$CK$13,2,FALSE),0)</f>
        <v>0</v>
      </c>
      <c r="GR6" s="24">
        <f>IFERROR(HLOOKUP(GR$1,'Smerne ukazatele_2018'!$A$1:$CK$13,2,FALSE),0)</f>
        <v>0</v>
      </c>
      <c r="GS6" s="24">
        <f>IFERROR(HLOOKUP(GS$1,'Smerne ukazatele_2018'!$A$1:$CK$13,2,FALSE),0)</f>
        <v>0</v>
      </c>
      <c r="GT6" s="24">
        <f>IFERROR(HLOOKUP(GT$1,'Smerne ukazatele_2018'!$A$1:$CK$13,2,FALSE),0)</f>
        <v>0</v>
      </c>
      <c r="GU6" s="24">
        <f>IFERROR(HLOOKUP(GU$1,'Smerne ukazatele_2018'!$A$1:$CK$13,2,FALSE),0)</f>
        <v>0</v>
      </c>
      <c r="GV6" s="24">
        <f>IFERROR(HLOOKUP(GV$1,'Smerne ukazatele_2018'!$A$1:$CK$13,2,FALSE),0)</f>
        <v>0</v>
      </c>
      <c r="GW6" s="24">
        <f>IFERROR(HLOOKUP(GW$1,'Smerne ukazatele_2018'!$A$1:$CK$13,2,FALSE),0)</f>
        <v>0</v>
      </c>
      <c r="GX6" s="24">
        <f>IFERROR(HLOOKUP(GX$1,'Smerne ukazatele_2018'!$A$1:$CK$13,2,FALSE),0)</f>
        <v>0</v>
      </c>
      <c r="GY6" s="24">
        <f>IFERROR(HLOOKUP(GY$1,'Smerne ukazatele_2018'!$A$1:$CK$13,2,FALSE),0)</f>
        <v>0</v>
      </c>
      <c r="GZ6" s="24">
        <f>IFERROR(HLOOKUP(GZ$1,'Smerne ukazatele_2018'!$A$1:$CK$13,2,FALSE),0)</f>
        <v>0</v>
      </c>
      <c r="HA6" s="24">
        <f>IFERROR(HLOOKUP(HA$1,'Smerne ukazatele_2018'!$A$1:$CK$13,2,FALSE),0)</f>
        <v>13.88</v>
      </c>
      <c r="HB6" s="24">
        <f>IFERROR(HLOOKUP(HB$1,'Smerne ukazatele_2018'!$A$1:$CK$13,2,FALSE),0)</f>
        <v>78.489999999999995</v>
      </c>
      <c r="HC6" s="24">
        <f>IFERROR(HLOOKUP(HC$1,'Smerne ukazatele_2018'!$A$1:$CK$13,2,FALSE),0)</f>
        <v>0</v>
      </c>
      <c r="HD6" s="24">
        <f>IFERROR(HLOOKUP(HD$1,'Smerne ukazatele_2018'!$A$1:$CK$13,2,FALSE),0)</f>
        <v>0</v>
      </c>
      <c r="HE6" s="24">
        <f>IFERROR(HLOOKUP(HE$1,'Smerne ukazatele_2018'!$A$1:$CK$13,2,FALSE),0)</f>
        <v>0</v>
      </c>
      <c r="HF6" s="24">
        <f>IFERROR(HLOOKUP(HF$1,'Smerne ukazatele_2018'!$A$1:$CK$13,2,FALSE),0)</f>
        <v>0</v>
      </c>
      <c r="HG6" s="24">
        <f>IFERROR(HLOOKUP(HG$1,'Smerne ukazatele_2018'!$A$1:$CK$13,2,FALSE),0)</f>
        <v>0</v>
      </c>
      <c r="HH6" s="24">
        <f>IFERROR(HLOOKUP(HH$1,'Smerne ukazatele_2018'!$A$1:$CK$13,2,FALSE),0)</f>
        <v>0</v>
      </c>
      <c r="HI6" s="24">
        <f>IFERROR(HLOOKUP(HI$1,'Smerne ukazatele_2018'!$A$1:$CK$13,2,FALSE),0)</f>
        <v>35.909999999999997</v>
      </c>
      <c r="HJ6" s="24">
        <f>IFERROR(HLOOKUP(HJ$1,'Smerne ukazatele_2018'!$A$1:$CK$13,2,FALSE),0)</f>
        <v>0</v>
      </c>
      <c r="HK6" s="24">
        <f>IFERROR(HLOOKUP(HK$1,'Smerne ukazatele_2018'!$A$1:$CK$13,2,FALSE),0)</f>
        <v>0</v>
      </c>
      <c r="HL6" s="24">
        <f>IFERROR(HLOOKUP(HL$1,'Smerne ukazatele_2018'!$A$1:$CK$13,2,FALSE),0)</f>
        <v>0</v>
      </c>
      <c r="HM6" s="24">
        <f>IFERROR(HLOOKUP(HM$1,'Smerne ukazatele_2018'!$A$1:$CK$13,2,FALSE),0)</f>
        <v>0</v>
      </c>
      <c r="HN6" s="24">
        <f>IFERROR(HLOOKUP(HN$1,'Smerne ukazatele_2018'!$A$1:$CK$13,2,FALSE),0)</f>
        <v>0</v>
      </c>
      <c r="HO6" s="24">
        <f>IFERROR(HLOOKUP(HO$1,'Smerne ukazatele_2018'!$A$1:$CK$13,2,FALSE),0)</f>
        <v>0</v>
      </c>
      <c r="HP6" s="24">
        <f>IFERROR(HLOOKUP(HP$1,'Smerne ukazatele_2018'!$A$1:$CK$13,2,FALSE),0)</f>
        <v>0</v>
      </c>
      <c r="HQ6" s="24">
        <f>IFERROR(HLOOKUP(HQ$1,'Smerne ukazatele_2018'!$A$1:$CK$13,2,FALSE),0)</f>
        <v>0</v>
      </c>
      <c r="HR6" s="24">
        <f>IFERROR(HLOOKUP(HR$1,'Smerne ukazatele_2018'!$A$1:$CK$13,2,FALSE),0)</f>
        <v>103.82</v>
      </c>
      <c r="HS6" s="24">
        <f>IFERROR(HLOOKUP(HS$1,'Smerne ukazatele_2018'!$A$1:$CK$13,2,FALSE),0)</f>
        <v>0</v>
      </c>
      <c r="HT6" s="24">
        <f>IFERROR(HLOOKUP(HT$1,'Smerne ukazatele_2018'!$A$1:$CK$13,2,FALSE),0)</f>
        <v>0</v>
      </c>
      <c r="HU6" s="24">
        <f>IFERROR(HLOOKUP(HU$1,'Smerne ukazatele_2018'!$A$1:$CK$13,2,FALSE),0)</f>
        <v>0</v>
      </c>
      <c r="HV6" s="24">
        <f>IFERROR(HLOOKUP(HV$1,'Smerne ukazatele_2018'!$A$1:$CK$13,2,FALSE),0)</f>
        <v>0</v>
      </c>
      <c r="HW6" s="24">
        <f>IFERROR(HLOOKUP(HW$1,'Smerne ukazatele_2018'!$A$1:$CK$13,2,FALSE),0)</f>
        <v>0</v>
      </c>
      <c r="HX6" s="24">
        <f>IFERROR(HLOOKUP(HX$1,'Smerne ukazatele_2018'!$A$1:$CK$13,2,FALSE),0)</f>
        <v>0</v>
      </c>
      <c r="HY6" s="24">
        <f>IFERROR(HLOOKUP(HY$1,'Smerne ukazatele_2018'!$A$1:$CK$13,2,FALSE),0)</f>
        <v>0</v>
      </c>
      <c r="HZ6" s="24">
        <f>IFERROR(HLOOKUP(HZ$1,'Smerne ukazatele_2018'!$A$1:$CK$13,2,FALSE),0)</f>
        <v>0</v>
      </c>
      <c r="IA6" s="24">
        <f>IFERROR(HLOOKUP(IA$1,'Smerne ukazatele_2018'!$A$1:$CK$13,2,FALSE),0)</f>
        <v>0</v>
      </c>
      <c r="IB6" s="24">
        <f>IFERROR(HLOOKUP(IB$1,'Smerne ukazatele_2018'!$A$1:$CK$13,2,FALSE),0)</f>
        <v>0</v>
      </c>
      <c r="IC6" s="24">
        <f>IFERROR(HLOOKUP(IC$1,'Smerne ukazatele_2018'!$A$1:$CK$13,2,FALSE),0)</f>
        <v>0</v>
      </c>
      <c r="ID6" s="24">
        <f>IFERROR(HLOOKUP(ID$1,'Smerne ukazatele_2018'!$A$1:$CK$13,2,FALSE),0)</f>
        <v>0</v>
      </c>
      <c r="IE6" s="24">
        <f>IFERROR(HLOOKUP(IE$1,'Smerne ukazatele_2018'!$A$1:$CK$13,2,FALSE),0)</f>
        <v>0</v>
      </c>
      <c r="IF6" s="24">
        <f>IFERROR(HLOOKUP(IF$1,'Smerne ukazatele_2018'!$A$1:$CK$13,2,FALSE),0)</f>
        <v>0</v>
      </c>
      <c r="IG6" s="24">
        <f>IFERROR(HLOOKUP(IG$1,'Smerne ukazatele_2018'!$A$1:$CK$13,2,FALSE),0)</f>
        <v>0</v>
      </c>
      <c r="IH6" s="24">
        <f>IFERROR(HLOOKUP(IH$1,'Smerne ukazatele_2018'!$A$1:$CK$13,2,FALSE),0)</f>
        <v>0</v>
      </c>
      <c r="II6" s="24">
        <f>IFERROR(HLOOKUP(II$1,'Smerne ukazatele_2018'!$A$1:$CK$13,2,FALSE),0)</f>
        <v>0</v>
      </c>
      <c r="IJ6" s="24">
        <f>IFERROR(HLOOKUP(IJ$1,'Smerne ukazatele_2018'!$A$1:$CK$13,2,FALSE),0)</f>
        <v>198.84</v>
      </c>
      <c r="IK6" s="24">
        <f>IFERROR(HLOOKUP(IK$1,'Smerne ukazatele_2018'!$A$1:$CK$13,2,FALSE),0)</f>
        <v>0</v>
      </c>
      <c r="IL6" s="24">
        <f>IFERROR(HLOOKUP(IL$1,'Smerne ukazatele_2018'!$A$1:$CK$13,2,FALSE),0)</f>
        <v>0</v>
      </c>
      <c r="IM6" s="24">
        <f>IFERROR(HLOOKUP(IM$1,'Smerne ukazatele_2018'!$A$1:$CK$13,2,FALSE),0)</f>
        <v>0</v>
      </c>
      <c r="IN6" s="24">
        <f>IFERROR(HLOOKUP(IN$1,'Smerne ukazatele_2018'!$A$1:$CK$13,2,FALSE),0)</f>
        <v>0</v>
      </c>
      <c r="IO6" s="24">
        <f>IFERROR(HLOOKUP(IO$1,'Smerne ukazatele_2018'!$A$1:$CK$13,2,FALSE),0)</f>
        <v>0</v>
      </c>
      <c r="IP6" s="24">
        <f>IFERROR(HLOOKUP(IP$1,'Smerne ukazatele_2018'!$A$1:$CK$13,2,FALSE),0)</f>
        <v>0</v>
      </c>
      <c r="IQ6" s="24">
        <f>IFERROR(HLOOKUP(IQ$1,'Smerne ukazatele_2018'!$A$1:$CK$13,2,FALSE),0)</f>
        <v>0</v>
      </c>
      <c r="IR6" s="24">
        <f>IFERROR(HLOOKUP(IR$1,'Smerne ukazatele_2018'!$A$1:$CK$13,2,FALSE),0)</f>
        <v>0</v>
      </c>
      <c r="IS6" s="24">
        <f>IFERROR(HLOOKUP(IS$1,'Smerne ukazatele_2018'!$A$1:$CK$13,2,FALSE),0)</f>
        <v>0</v>
      </c>
      <c r="IT6" s="24">
        <f>IFERROR(HLOOKUP(IT$1,'Smerne ukazatele_2018'!$A$1:$CK$13,2,FALSE),0)</f>
        <v>0</v>
      </c>
      <c r="IU6" s="24">
        <f>IFERROR(HLOOKUP(IU$1,'Smerne ukazatele_2018'!$A$1:$CK$13,2,FALSE),0)</f>
        <v>0</v>
      </c>
      <c r="IV6" s="24">
        <f>IFERROR(HLOOKUP(IV$1,'Smerne ukazatele_2018'!$A$1:$CK$13,2,FALSE),0)</f>
        <v>0</v>
      </c>
      <c r="IW6" s="24">
        <f>IFERROR(HLOOKUP(IW$1,'Smerne ukazatele_2018'!$A$1:$CK$13,2,FALSE),0)</f>
        <v>0</v>
      </c>
      <c r="IX6" s="24">
        <f>IFERROR(HLOOKUP(IX$1,'Smerne ukazatele_2018'!$A$1:$CK$13,2,FALSE),0)</f>
        <v>0</v>
      </c>
      <c r="IY6" s="24">
        <f>IFERROR(HLOOKUP(IY$1,'Smerne ukazatele_2018'!$A$1:$CK$13,2,FALSE),0)</f>
        <v>0</v>
      </c>
      <c r="IZ6" s="24">
        <f>IFERROR(HLOOKUP(IZ$1,'Smerne ukazatele_2018'!$A$1:$CK$13,2,FALSE),0)</f>
        <v>0</v>
      </c>
      <c r="JA6" s="24">
        <f>IFERROR(HLOOKUP(JA$1,'Smerne ukazatele_2018'!$A$1:$CK$13,2,FALSE),0)</f>
        <v>0</v>
      </c>
      <c r="JB6" s="24">
        <f>IFERROR(HLOOKUP(JB$1,'Smerne ukazatele_2018'!$A$1:$CK$13,2,FALSE),0)</f>
        <v>0</v>
      </c>
      <c r="JC6" s="24">
        <f>IFERROR(HLOOKUP(JC$1,'Smerne ukazatele_2018'!$A$1:$CK$13,2,FALSE),0)</f>
        <v>0</v>
      </c>
      <c r="JD6" s="24">
        <f>IFERROR(HLOOKUP(JD$1,'Smerne ukazatele_2018'!$A$1:$CK$13,2,FALSE),0)</f>
        <v>78.319999999999993</v>
      </c>
      <c r="JE6" s="24">
        <f>IFERROR(HLOOKUP(JE$1,'Smerne ukazatele_2018'!$A$1:$CK$13,2,FALSE),0)</f>
        <v>0</v>
      </c>
      <c r="JF6" s="24">
        <f>IFERROR(HLOOKUP(JF$1,'Smerne ukazatele_2018'!$A$1:$CK$13,2,FALSE),0)</f>
        <v>0</v>
      </c>
      <c r="JG6" s="24">
        <f>IFERROR(HLOOKUP(JG$1,'Smerne ukazatele_2018'!$A$1:$CK$13,2,FALSE),0)</f>
        <v>0</v>
      </c>
      <c r="JH6" s="24">
        <f>IFERROR(HLOOKUP(JH$1,'Smerne ukazatele_2018'!$A$1:$CK$13,2,FALSE),0)</f>
        <v>0</v>
      </c>
      <c r="JI6" s="24">
        <f>IFERROR(HLOOKUP(JI$1,'Smerne ukazatele_2018'!$A$1:$CK$13,2,FALSE),0)</f>
        <v>0</v>
      </c>
      <c r="JJ6" s="24">
        <f>IFERROR(HLOOKUP(JJ$1,'Smerne ukazatele_2018'!$A$1:$CK$13,2,FALSE),0)</f>
        <v>0</v>
      </c>
      <c r="JK6" s="24">
        <f>IFERROR(HLOOKUP(JK$1,'Smerne ukazatele_2018'!$A$1:$CK$13,2,FALSE),0)</f>
        <v>0</v>
      </c>
      <c r="JL6" s="24">
        <f>IFERROR(HLOOKUP(JL$1,'Smerne ukazatele_2018'!$A$1:$CK$13,2,FALSE),0)</f>
        <v>0</v>
      </c>
      <c r="JM6" s="24">
        <f>IFERROR(HLOOKUP(JM$1,'Smerne ukazatele_2018'!$A$1:$CK$13,2,FALSE),0)</f>
        <v>0</v>
      </c>
      <c r="JN6" s="24">
        <f>IFERROR(HLOOKUP(JN$1,'Smerne ukazatele_2018'!$A$1:$CK$13,2,FALSE),0)</f>
        <v>0</v>
      </c>
      <c r="JO6" s="24">
        <f>IFERROR(HLOOKUP(JO$1,'Smerne ukazatele_2018'!$A$1:$CK$13,2,FALSE),0)</f>
        <v>0</v>
      </c>
      <c r="JP6" s="24">
        <f>IFERROR(HLOOKUP(JP$1,'Smerne ukazatele_2018'!$A$1:$CK$13,2,FALSE),0)</f>
        <v>0</v>
      </c>
      <c r="JQ6" s="24">
        <f>IFERROR(HLOOKUP(JQ$1,'Smerne ukazatele_2018'!$A$1:$CK$13,2,FALSE),0)</f>
        <v>0</v>
      </c>
      <c r="JR6" s="24">
        <f>IFERROR(HLOOKUP(JR$1,'Smerne ukazatele_2018'!$A$1:$CK$13,2,FALSE),0)</f>
        <v>0</v>
      </c>
      <c r="JS6" s="24">
        <f>IFERROR(HLOOKUP(JS$1,'Smerne ukazatele_2018'!$A$1:$CK$13,2,FALSE),0)</f>
        <v>0</v>
      </c>
      <c r="JT6" s="24">
        <f>IFERROR(HLOOKUP(JT$1,'Smerne ukazatele_2018'!$A$1:$CK$13,2,FALSE),0)</f>
        <v>0</v>
      </c>
      <c r="JU6" s="24">
        <f>IFERROR(HLOOKUP(JU$1,'Smerne ukazatele_2018'!$A$1:$CK$13,2,FALSE),0)</f>
        <v>0</v>
      </c>
      <c r="JV6" s="24">
        <f>IFERROR(HLOOKUP(JV$1,'Smerne ukazatele_2018'!$A$1:$CK$13,2,FALSE),0)</f>
        <v>14.07</v>
      </c>
      <c r="JW6" s="24">
        <f>IFERROR(HLOOKUP(JW$1,'Smerne ukazatele_2018'!$A$1:$CK$13,2,FALSE),0)</f>
        <v>0</v>
      </c>
      <c r="JX6" s="24">
        <f>IFERROR(HLOOKUP(JX$1,'Smerne ukazatele_2018'!$A$1:$CK$13,2,FALSE),0)</f>
        <v>0</v>
      </c>
      <c r="JY6" s="24">
        <f>IFERROR(HLOOKUP(JY$1,'Smerne ukazatele_2018'!$A$1:$CK$13,2,FALSE),0)</f>
        <v>0</v>
      </c>
      <c r="JZ6" s="24">
        <f>IFERROR(HLOOKUP(JZ$1,'Smerne ukazatele_2018'!$A$1:$CK$13,2,FALSE),0)</f>
        <v>0</v>
      </c>
      <c r="KA6" s="24">
        <f>IFERROR(HLOOKUP(KA$1,'Smerne ukazatele_2018'!$A$1:$CK$13,2,FALSE),0)</f>
        <v>0</v>
      </c>
      <c r="KB6" s="24">
        <f>IFERROR(HLOOKUP(KB$1,'Smerne ukazatele_2018'!$A$1:$CK$13,2,FALSE),0)</f>
        <v>0</v>
      </c>
      <c r="KC6" s="24">
        <f>IFERROR(HLOOKUP(KC$1,'Smerne ukazatele_2018'!$A$1:$CK$13,2,FALSE),0)</f>
        <v>0</v>
      </c>
      <c r="KD6" s="24">
        <f>IFERROR(HLOOKUP(KD$1,'Smerne ukazatele_2018'!$A$1:$CK$13,2,FALSE),0)</f>
        <v>0</v>
      </c>
      <c r="KE6" s="24">
        <f>IFERROR(HLOOKUP(KE$1,'Smerne ukazatele_2018'!$A$1:$CK$13,2,FALSE),0)</f>
        <v>0</v>
      </c>
      <c r="KF6" s="24">
        <f>IFERROR(HLOOKUP(KF$1,'Smerne ukazatele_2018'!$A$1:$CK$13,2,FALSE),0)</f>
        <v>0</v>
      </c>
      <c r="KG6" s="24">
        <f>IFERROR(HLOOKUP(KG$1,'Smerne ukazatele_2018'!$A$1:$CK$13,2,FALSE),0)</f>
        <v>0</v>
      </c>
      <c r="KH6" s="24">
        <f>IFERROR(HLOOKUP(KH$1,'Smerne ukazatele_2018'!$A$1:$CK$13,2,FALSE),0)</f>
        <v>0</v>
      </c>
      <c r="KI6" s="24">
        <f>IFERROR(HLOOKUP(KI$1,'Smerne ukazatele_2018'!$A$1:$CK$13,2,FALSE),0)</f>
        <v>0</v>
      </c>
      <c r="KJ6" s="24">
        <f>IFERROR(HLOOKUP(KJ$1,'Smerne ukazatele_2018'!$A$1:$CK$13,2,FALSE),0)</f>
        <v>0</v>
      </c>
      <c r="KK6" s="24">
        <f>IFERROR(HLOOKUP(KK$1,'Smerne ukazatele_2018'!$A$1:$CK$13,2,FALSE),0)</f>
        <v>12.61</v>
      </c>
      <c r="KL6" s="24">
        <f>IFERROR(HLOOKUP(KL$1,'Smerne ukazatele_2018'!$A$1:$CK$13,2,FALSE),0)</f>
        <v>0</v>
      </c>
      <c r="KM6" s="24">
        <f>IFERROR(HLOOKUP(KM$1,'Smerne ukazatele_2018'!$A$1:$CK$13,2,FALSE),0)</f>
        <v>0</v>
      </c>
      <c r="KN6" s="24">
        <f>IFERROR(HLOOKUP(KN$1,'Smerne ukazatele_2018'!$A$1:$CK$13,2,FALSE),0)</f>
        <v>0</v>
      </c>
      <c r="KO6" s="24">
        <f>IFERROR(HLOOKUP(KO$1,'Smerne ukazatele_2018'!$A$1:$CK$13,2,FALSE),0)</f>
        <v>0</v>
      </c>
      <c r="KP6" s="24">
        <f>IFERROR(HLOOKUP(KP$1,'Smerne ukazatele_2018'!$A$1:$CK$13,2,FALSE),0)</f>
        <v>24.73</v>
      </c>
      <c r="KQ6" s="24">
        <f>IFERROR(HLOOKUP(KQ$1,'Smerne ukazatele_2018'!$A$1:$CK$13,2,FALSE),0)</f>
        <v>0</v>
      </c>
      <c r="KR6" s="24">
        <f>IFERROR(HLOOKUP(KR$1,'Smerne ukazatele_2018'!$A$1:$CK$13,2,FALSE),0)</f>
        <v>0</v>
      </c>
      <c r="KS6" s="24">
        <f>IFERROR(HLOOKUP(KS$1,'Smerne ukazatele_2018'!$A$1:$CK$13,2,FALSE),0)</f>
        <v>0</v>
      </c>
      <c r="KT6" s="24">
        <f>IFERROR(HLOOKUP(KT$1,'Smerne ukazatele_2018'!$A$1:$CK$13,2,FALSE),0)</f>
        <v>0</v>
      </c>
      <c r="KU6" s="24">
        <f>IFERROR(HLOOKUP(KU$1,'Smerne ukazatele_2018'!$A$1:$CK$13,2,FALSE),0)</f>
        <v>0</v>
      </c>
      <c r="KV6" s="24">
        <f>IFERROR(HLOOKUP(KV$1,'Smerne ukazatele_2018'!$A$1:$CK$13,2,FALSE),0)</f>
        <v>98.11</v>
      </c>
      <c r="KW6" s="24">
        <f>IFERROR(HLOOKUP(KW$1,'Smerne ukazatele_2018'!$A$1:$CK$13,2,FALSE),0)</f>
        <v>0</v>
      </c>
      <c r="KX6" s="24">
        <f>IFERROR(HLOOKUP(KX$1,'Smerne ukazatele_2018'!$A$1:$CK$13,2,FALSE),0)</f>
        <v>0</v>
      </c>
      <c r="KY6" s="24">
        <f>IFERROR(HLOOKUP(KY$1,'Smerne ukazatele_2018'!$A$1:$CK$13,2,FALSE),0)</f>
        <v>0</v>
      </c>
      <c r="KZ6" s="24">
        <f>IFERROR(HLOOKUP(KZ$1,'Smerne ukazatele_2018'!$A$1:$CK$13,2,FALSE),0)</f>
        <v>0</v>
      </c>
      <c r="LA6" s="24">
        <f>IFERROR(HLOOKUP(LA$1,'Smerne ukazatele_2018'!$A$1:$CK$13,2,FALSE),0)</f>
        <v>47.27</v>
      </c>
      <c r="LB6" s="24">
        <f>IFERROR(HLOOKUP(LB$1,'Smerne ukazatele_2018'!$A$1:$CK$13,2,FALSE),0)</f>
        <v>0</v>
      </c>
      <c r="LC6" s="24">
        <f>IFERROR(HLOOKUP(LC$1,'Smerne ukazatele_2018'!$A$1:$CK$13,2,FALSE),0)</f>
        <v>0</v>
      </c>
      <c r="LD6" s="24">
        <f>IFERROR(HLOOKUP(LD$1,'Smerne ukazatele_2018'!$A$1:$CK$13,2,FALSE),0)</f>
        <v>0</v>
      </c>
      <c r="LE6" s="24">
        <f>IFERROR(HLOOKUP(LE$1,'Smerne ukazatele_2018'!$A$1:$CK$13,2,FALSE),0)</f>
        <v>0</v>
      </c>
      <c r="LF6" s="24">
        <f>IFERROR(HLOOKUP(LF$1,'Smerne ukazatele_2018'!$A$1:$CK$13,2,FALSE),0)</f>
        <v>0</v>
      </c>
      <c r="LG6" s="24">
        <f>IFERROR(HLOOKUP(LG$1,'Smerne ukazatele_2018'!$A$1:$CK$13,2,FALSE),0)</f>
        <v>0</v>
      </c>
      <c r="LH6" s="24">
        <f>IFERROR(HLOOKUP(LH$1,'Smerne ukazatele_2018'!$A$1:$CK$13,2,FALSE),0)</f>
        <v>0</v>
      </c>
      <c r="LI6" s="24">
        <f>IFERROR(HLOOKUP(LI$1,'Smerne ukazatele_2018'!$A$1:$CK$13,2,FALSE),0)</f>
        <v>0</v>
      </c>
      <c r="LJ6" s="24">
        <f>IFERROR(HLOOKUP(LJ$1,'Smerne ukazatele_2018'!$A$1:$CK$13,2,FALSE),0)</f>
        <v>0</v>
      </c>
      <c r="LK6" s="24">
        <f>IFERROR(HLOOKUP(LK$1,'Smerne ukazatele_2018'!$A$1:$CK$13,2,FALSE),0)</f>
        <v>0</v>
      </c>
      <c r="LL6" s="24">
        <f>IFERROR(HLOOKUP(LL$1,'Smerne ukazatele_2018'!$A$1:$CK$13,2,FALSE),0)</f>
        <v>0</v>
      </c>
      <c r="LM6" s="24">
        <f>IFERROR(HLOOKUP(LM$1,'Smerne ukazatele_2018'!$A$1:$CK$13,2,FALSE),0)</f>
        <v>0</v>
      </c>
      <c r="LN6" s="24">
        <f>IFERROR(HLOOKUP(LN$1,'Smerne ukazatele_2018'!$A$1:$CK$13,2,FALSE),0)</f>
        <v>53.88</v>
      </c>
      <c r="LO6" s="24">
        <f>IFERROR(HLOOKUP(LO$1,'Smerne ukazatele_2018'!$A$1:$CK$13,2,FALSE),0)</f>
        <v>0</v>
      </c>
      <c r="LP6" s="24">
        <f>IFERROR(HLOOKUP(LP$1,'Smerne ukazatele_2018'!$A$1:$CK$13,2,FALSE),0)</f>
        <v>0</v>
      </c>
      <c r="LQ6" s="24">
        <f>IFERROR(HLOOKUP(LQ$1,'Smerne ukazatele_2018'!$A$1:$CK$13,2,FALSE),0)</f>
        <v>0</v>
      </c>
      <c r="LR6" s="24">
        <f>IFERROR(HLOOKUP(LR$1,'Smerne ukazatele_2018'!$A$1:$CK$13,2,FALSE),0)</f>
        <v>0</v>
      </c>
      <c r="LS6" s="24">
        <f>IFERROR(HLOOKUP(LS$1,'Smerne ukazatele_2018'!$A$1:$CK$13,2,FALSE),0)</f>
        <v>0</v>
      </c>
      <c r="LT6" s="24">
        <f>IFERROR(HLOOKUP(LT$1,'Smerne ukazatele_2018'!$A$1:$CK$13,2,FALSE),0)</f>
        <v>0</v>
      </c>
      <c r="LU6" s="24">
        <f>IFERROR(HLOOKUP(LU$1,'Smerne ukazatele_2018'!$A$1:$CK$13,2,FALSE),0)</f>
        <v>0</v>
      </c>
      <c r="LV6" s="24">
        <f>IFERROR(HLOOKUP(LV$1,'Smerne ukazatele_2018'!$A$1:$CK$13,2,FALSE),0)</f>
        <v>0</v>
      </c>
      <c r="LW6" s="24">
        <f>IFERROR(HLOOKUP(LW$1,'Smerne ukazatele_2018'!$A$1:$CK$13,2,FALSE),0)</f>
        <v>0</v>
      </c>
      <c r="LX6" s="24">
        <f>IFERROR(HLOOKUP(LX$1,'Smerne ukazatele_2018'!$A$1:$CK$13,2,FALSE),0)</f>
        <v>0</v>
      </c>
      <c r="LY6" s="24">
        <f>IFERROR(HLOOKUP(LY$1,'Smerne ukazatele_2018'!$A$1:$CK$13,2,FALSE),0)</f>
        <v>0</v>
      </c>
      <c r="LZ6" s="24">
        <f>IFERROR(HLOOKUP(LZ$1,'Smerne ukazatele_2018'!$A$1:$CK$13,2,FALSE),0)</f>
        <v>0</v>
      </c>
      <c r="MA6" s="24">
        <f>IFERROR(HLOOKUP(MA$1,'Smerne ukazatele_2018'!$A$1:$CK$13,2,FALSE),0)</f>
        <v>0</v>
      </c>
      <c r="MB6" s="24">
        <f>IFERROR(HLOOKUP(MB$1,'Smerne ukazatele_2018'!$A$1:$CK$13,2,FALSE),0)</f>
        <v>0</v>
      </c>
      <c r="MC6" s="24">
        <f>IFERROR(HLOOKUP(MC$1,'Smerne ukazatele_2018'!$A$1:$CK$13,2,FALSE),0)</f>
        <v>0</v>
      </c>
      <c r="MD6" s="24">
        <f>IFERROR(HLOOKUP(MD$1,'Smerne ukazatele_2018'!$A$1:$CK$13,2,FALSE),0)</f>
        <v>0</v>
      </c>
      <c r="ME6" s="24">
        <f>IFERROR(HLOOKUP(ME$1,'Smerne ukazatele_2018'!$A$1:$CK$13,2,FALSE),0)</f>
        <v>0</v>
      </c>
      <c r="MF6" s="24">
        <f>IFERROR(HLOOKUP(MF$1,'Smerne ukazatele_2018'!$A$1:$CK$13,2,FALSE),0)</f>
        <v>0</v>
      </c>
      <c r="MG6" s="24">
        <f>IFERROR(HLOOKUP(MG$1,'Smerne ukazatele_2018'!$A$1:$CK$13,2,FALSE),0)</f>
        <v>0</v>
      </c>
      <c r="MH6" s="24">
        <f>IFERROR(HLOOKUP(MH$1,'Smerne ukazatele_2018'!$A$1:$CK$13,2,FALSE),0)</f>
        <v>0</v>
      </c>
      <c r="MI6" s="24">
        <f>IFERROR(HLOOKUP(MI$1,'Smerne ukazatele_2018'!$A$1:$CK$13,2,FALSE),0)</f>
        <v>0</v>
      </c>
      <c r="MJ6" s="24">
        <f>IFERROR(HLOOKUP(MJ$1,'Smerne ukazatele_2018'!$A$1:$CK$13,2,FALSE),0)</f>
        <v>0</v>
      </c>
      <c r="MK6" s="24">
        <f>IFERROR(HLOOKUP(MK$1,'Smerne ukazatele_2018'!$A$1:$CK$13,2,FALSE),0)</f>
        <v>0</v>
      </c>
      <c r="ML6" s="24">
        <f>IFERROR(HLOOKUP(ML$1,'Smerne ukazatele_2018'!$A$1:$CK$13,2,FALSE),0)</f>
        <v>0</v>
      </c>
      <c r="MM6" s="24">
        <f>IFERROR(HLOOKUP(MM$1,'Smerne ukazatele_2018'!$A$1:$CK$13,2,FALSE),0)</f>
        <v>0</v>
      </c>
      <c r="MN6" s="24">
        <f>IFERROR(HLOOKUP(MN$1,'Smerne ukazatele_2018'!$A$1:$CK$13,2,FALSE),0)</f>
        <v>0</v>
      </c>
      <c r="MO6" s="20">
        <f t="shared" ref="MO6:MO17" si="0">SUM(D6:MN6)</f>
        <v>2023.7599999999998</v>
      </c>
      <c r="MP6" s="20">
        <f>SUM(D6:HQ6)</f>
        <v>1392.1100000000001</v>
      </c>
      <c r="MQ6" s="20">
        <f>MO6-'Smerne ukazatele_2018'!CL2</f>
        <v>0</v>
      </c>
    </row>
    <row r="7" spans="2:355" x14ac:dyDescent="0.2">
      <c r="B7" s="49" t="s">
        <v>483</v>
      </c>
      <c r="C7" s="49" t="s">
        <v>484</v>
      </c>
      <c r="D7" s="24">
        <f>IFERROR(HLOOKUP(D$1,'Smerne ukazatele_2018'!$A$1:$CK$13,3,FALSE),0)</f>
        <v>0</v>
      </c>
      <c r="E7" s="24">
        <f>IFERROR(HLOOKUP(E$1,'Smerne ukazatele_2018'!$A$1:$CK$13,3,FALSE),0)</f>
        <v>0</v>
      </c>
      <c r="F7" s="24">
        <f>IFERROR(HLOOKUP(F$1,'Smerne ukazatele_2018'!$A$1:$CK$13,3,FALSE),0)</f>
        <v>183.55</v>
      </c>
      <c r="G7" s="24">
        <f>IFERROR(HLOOKUP(G$1,'Smerne ukazatele_2018'!$A$1:$CK$13,3,FALSE),0)</f>
        <v>0</v>
      </c>
      <c r="H7" s="24">
        <f>IFERROR(HLOOKUP(H$1,'Smerne ukazatele_2018'!$A$1:$CK$13,3,FALSE),0)</f>
        <v>0</v>
      </c>
      <c r="I7" s="24">
        <f>IFERROR(HLOOKUP(I$1,'Smerne ukazatele_2018'!$A$1:$CK$13,3,FALSE),0)</f>
        <v>0</v>
      </c>
      <c r="J7" s="24">
        <f>IFERROR(HLOOKUP(J$1,'Smerne ukazatele_2018'!$A$1:$CK$13,3,FALSE),0)</f>
        <v>302.23</v>
      </c>
      <c r="K7" s="24">
        <f>IFERROR(HLOOKUP(K$1,'Smerne ukazatele_2018'!$A$1:$CK$13,3,FALSE),0)</f>
        <v>0</v>
      </c>
      <c r="L7" s="24">
        <f>IFERROR(HLOOKUP(L$1,'Smerne ukazatele_2018'!$A$1:$CK$13,3,FALSE),0)</f>
        <v>0</v>
      </c>
      <c r="M7" s="24">
        <f>IFERROR(HLOOKUP(M$1,'Smerne ukazatele_2018'!$A$1:$CK$13,3,FALSE),0)</f>
        <v>0</v>
      </c>
      <c r="N7" s="24">
        <f>IFERROR(HLOOKUP(N$1,'Smerne ukazatele_2018'!$A$1:$CK$13,3,FALSE),0)</f>
        <v>0</v>
      </c>
      <c r="O7" s="24">
        <f>IFERROR(HLOOKUP(O$1,'Smerne ukazatele_2018'!$A$1:$CK$13,3,FALSE),0)</f>
        <v>131.65</v>
      </c>
      <c r="P7" s="24">
        <f>IFERROR(HLOOKUP(P$1,'Smerne ukazatele_2018'!$A$1:$CK$13,3,FALSE),0)</f>
        <v>0</v>
      </c>
      <c r="Q7" s="24">
        <f>IFERROR(HLOOKUP(Q$1,'Smerne ukazatele_2018'!$A$1:$CK$13,3,FALSE),0)</f>
        <v>0</v>
      </c>
      <c r="R7" s="24">
        <f>IFERROR(HLOOKUP(R$1,'Smerne ukazatele_2018'!$A$1:$CK$13,3,FALSE),0)</f>
        <v>28.16</v>
      </c>
      <c r="S7" s="24">
        <f>IFERROR(HLOOKUP(S$1,'Smerne ukazatele_2018'!$A$1:$CK$13,3,FALSE),0)</f>
        <v>215.54</v>
      </c>
      <c r="T7" s="24">
        <f>IFERROR(HLOOKUP(T$1,'Smerne ukazatele_2018'!$A$1:$CK$13,3,FALSE),0)</f>
        <v>0</v>
      </c>
      <c r="U7" s="24">
        <f>IFERROR(HLOOKUP(U$1,'Smerne ukazatele_2018'!$A$1:$CK$13,3,FALSE),0)</f>
        <v>0</v>
      </c>
      <c r="V7" s="24">
        <f>IFERROR(HLOOKUP(V$1,'Smerne ukazatele_2018'!$A$1:$CK$13,3,FALSE),0)</f>
        <v>0</v>
      </c>
      <c r="W7" s="24">
        <f>IFERROR(HLOOKUP(W$1,'Smerne ukazatele_2018'!$A$1:$CK$13,3,FALSE),0)</f>
        <v>249.88</v>
      </c>
      <c r="X7" s="24">
        <f>IFERROR(HLOOKUP(X$1,'Smerne ukazatele_2018'!$A$1:$CK$13,3,FALSE),0)</f>
        <v>0</v>
      </c>
      <c r="Y7" s="24">
        <f>IFERROR(HLOOKUP(Y$1,'Smerne ukazatele_2018'!$A$1:$CK$13,3,FALSE),0)</f>
        <v>0</v>
      </c>
      <c r="Z7" s="24">
        <f>IFERROR(HLOOKUP(Z$1,'Smerne ukazatele_2018'!$A$1:$CK$13,3,FALSE),0)</f>
        <v>0</v>
      </c>
      <c r="AA7" s="24">
        <f>IFERROR(HLOOKUP(AA$1,'Smerne ukazatele_2018'!$A$1:$CK$13,3,FALSE),0)</f>
        <v>0</v>
      </c>
      <c r="AB7" s="24">
        <f>IFERROR(HLOOKUP(AB$1,'Smerne ukazatele_2018'!$A$1:$CK$13,3,FALSE),0)</f>
        <v>0</v>
      </c>
      <c r="AC7" s="24">
        <f>IFERROR(HLOOKUP(AC$1,'Smerne ukazatele_2018'!$A$1:$CK$13,3,FALSE),0)</f>
        <v>0</v>
      </c>
      <c r="AD7" s="24">
        <f>IFERROR(HLOOKUP(AD$1,'Smerne ukazatele_2018'!$A$1:$CK$13,3,FALSE),0)</f>
        <v>0</v>
      </c>
      <c r="AE7" s="24">
        <f>IFERROR(HLOOKUP(AE$1,'Smerne ukazatele_2018'!$A$1:$CK$13,3,FALSE),0)</f>
        <v>0</v>
      </c>
      <c r="AF7" s="24">
        <f>IFERROR(HLOOKUP(AF$1,'Smerne ukazatele_2018'!$A$1:$CK$13,3,FALSE),0)</f>
        <v>0</v>
      </c>
      <c r="AG7" s="24">
        <f>IFERROR(HLOOKUP(AG$1,'Smerne ukazatele_2018'!$A$1:$CK$13,3,FALSE),0)</f>
        <v>0</v>
      </c>
      <c r="AH7" s="24">
        <f>IFERROR(HLOOKUP(AH$1,'Smerne ukazatele_2018'!$A$1:$CK$13,3,FALSE),0)</f>
        <v>0</v>
      </c>
      <c r="AI7" s="24">
        <f>IFERROR(HLOOKUP(AI$1,'Smerne ukazatele_2018'!$A$1:$CK$13,3,FALSE),0)</f>
        <v>0</v>
      </c>
      <c r="AJ7" s="24">
        <f>IFERROR(HLOOKUP(AJ$1,'Smerne ukazatele_2018'!$A$1:$CK$13,3,FALSE),0)</f>
        <v>0</v>
      </c>
      <c r="AK7" s="24">
        <f>IFERROR(HLOOKUP(AK$1,'Smerne ukazatele_2018'!$A$1:$CK$13,3,FALSE),0)</f>
        <v>0</v>
      </c>
      <c r="AL7" s="24">
        <f>IFERROR(HLOOKUP(AL$1,'Smerne ukazatele_2018'!$A$1:$CK$13,3,FALSE),0)</f>
        <v>0</v>
      </c>
      <c r="AM7" s="24">
        <f>IFERROR(HLOOKUP(AM$1,'Smerne ukazatele_2018'!$A$1:$CK$13,3,FALSE),0)</f>
        <v>0</v>
      </c>
      <c r="AN7" s="24">
        <f>IFERROR(HLOOKUP(AN$1,'Smerne ukazatele_2018'!$A$1:$CK$13,3,FALSE),0)</f>
        <v>0</v>
      </c>
      <c r="AO7" s="24">
        <f>IFERROR(HLOOKUP(AO$1,'Smerne ukazatele_2018'!$A$1:$CK$13,3,FALSE),0)</f>
        <v>0</v>
      </c>
      <c r="AP7" s="24">
        <f>IFERROR(HLOOKUP(AP$1,'Smerne ukazatele_2018'!$A$1:$CK$13,3,FALSE),0)</f>
        <v>0</v>
      </c>
      <c r="AQ7" s="24">
        <f>IFERROR(HLOOKUP(AQ$1,'Smerne ukazatele_2018'!$A$1:$CK$13,3,FALSE),0)</f>
        <v>0</v>
      </c>
      <c r="AR7" s="24">
        <f>IFERROR(HLOOKUP(AR$1,'Smerne ukazatele_2018'!$A$1:$CK$13,3,FALSE),0)</f>
        <v>0</v>
      </c>
      <c r="AS7" s="24">
        <f>IFERROR(HLOOKUP(AS$1,'Smerne ukazatele_2018'!$A$1:$CK$13,3,FALSE),0)</f>
        <v>0</v>
      </c>
      <c r="AT7" s="24">
        <f>IFERROR(HLOOKUP(AT$1,'Smerne ukazatele_2018'!$A$1:$CK$13,3,FALSE),0)</f>
        <v>1.21</v>
      </c>
      <c r="AU7" s="24">
        <f>IFERROR(HLOOKUP(AU$1,'Smerne ukazatele_2018'!$A$1:$CK$13,3,FALSE),0)</f>
        <v>0</v>
      </c>
      <c r="AV7" s="24">
        <f>IFERROR(HLOOKUP(AV$1,'Smerne ukazatele_2018'!$A$1:$CK$13,3,FALSE),0)</f>
        <v>0</v>
      </c>
      <c r="AW7" s="24">
        <f>IFERROR(HLOOKUP(AW$1,'Smerne ukazatele_2018'!$A$1:$CK$13,3,FALSE),0)</f>
        <v>0</v>
      </c>
      <c r="AX7" s="24">
        <f>IFERROR(HLOOKUP(AX$1,'Smerne ukazatele_2018'!$A$1:$CK$13,3,FALSE),0)</f>
        <v>0</v>
      </c>
      <c r="AY7" s="24">
        <f>IFERROR(HLOOKUP(AY$1,'Smerne ukazatele_2018'!$A$1:$CK$13,3,FALSE),0)</f>
        <v>0</v>
      </c>
      <c r="AZ7" s="24">
        <f>IFERROR(HLOOKUP(AZ$1,'Smerne ukazatele_2018'!$A$1:$CK$13,3,FALSE),0)</f>
        <v>0</v>
      </c>
      <c r="BA7" s="24">
        <f>IFERROR(HLOOKUP(BA$1,'Smerne ukazatele_2018'!$A$1:$CK$13,3,FALSE),0)</f>
        <v>127.51</v>
      </c>
      <c r="BB7" s="24">
        <f>IFERROR(HLOOKUP(BB$1,'Smerne ukazatele_2018'!$A$1:$CK$13,3,FALSE),0)</f>
        <v>0</v>
      </c>
      <c r="BC7" s="24">
        <f>IFERROR(HLOOKUP(BC$1,'Smerne ukazatele_2018'!$A$1:$CK$13,3,FALSE),0)</f>
        <v>0</v>
      </c>
      <c r="BD7" s="24">
        <f>IFERROR(HLOOKUP(BD$1,'Smerne ukazatele_2018'!$A$1:$CK$13,3,FALSE),0)</f>
        <v>221.75</v>
      </c>
      <c r="BE7" s="24">
        <f>IFERROR(HLOOKUP(BE$1,'Smerne ukazatele_2018'!$A$1:$CK$13,3,FALSE),0)</f>
        <v>0</v>
      </c>
      <c r="BF7" s="24">
        <f>IFERROR(HLOOKUP(BF$1,'Smerne ukazatele_2018'!$A$1:$CK$13,3,FALSE),0)</f>
        <v>0</v>
      </c>
      <c r="BG7" s="24">
        <f>IFERROR(HLOOKUP(BG$1,'Smerne ukazatele_2018'!$A$1:$CK$13,3,FALSE),0)</f>
        <v>0</v>
      </c>
      <c r="BH7" s="24">
        <f>IFERROR(HLOOKUP(BH$1,'Smerne ukazatele_2018'!$A$1:$CK$13,3,FALSE),0)</f>
        <v>0</v>
      </c>
      <c r="BI7" s="24">
        <f>IFERROR(HLOOKUP(BI$1,'Smerne ukazatele_2018'!$A$1:$CK$13,3,FALSE),0)</f>
        <v>211.63</v>
      </c>
      <c r="BJ7" s="24">
        <f>IFERROR(HLOOKUP(BJ$1,'Smerne ukazatele_2018'!$A$1:$CK$13,3,FALSE),0)</f>
        <v>0</v>
      </c>
      <c r="BK7" s="24">
        <f>IFERROR(HLOOKUP(BK$1,'Smerne ukazatele_2018'!$A$1:$CK$13,3,FALSE),0)</f>
        <v>0</v>
      </c>
      <c r="BL7" s="24">
        <f>IFERROR(HLOOKUP(BL$1,'Smerne ukazatele_2018'!$A$1:$CK$13,3,FALSE),0)</f>
        <v>0</v>
      </c>
      <c r="BM7" s="24">
        <f>IFERROR(HLOOKUP(BM$1,'Smerne ukazatele_2018'!$A$1:$CK$13,3,FALSE),0)</f>
        <v>183.8</v>
      </c>
      <c r="BN7" s="24">
        <f>IFERROR(HLOOKUP(BN$1,'Smerne ukazatele_2018'!$A$1:$CK$13,3,FALSE),0)</f>
        <v>0</v>
      </c>
      <c r="BO7" s="24">
        <f>IFERROR(HLOOKUP(BO$1,'Smerne ukazatele_2018'!$A$1:$CK$13,3,FALSE),0)</f>
        <v>0</v>
      </c>
      <c r="BP7" s="24">
        <f>IFERROR(HLOOKUP(BP$1,'Smerne ukazatele_2018'!$A$1:$CK$13,3,FALSE),0)</f>
        <v>0</v>
      </c>
      <c r="BQ7" s="24">
        <f>IFERROR(HLOOKUP(BQ$1,'Smerne ukazatele_2018'!$A$1:$CK$13,3,FALSE),0)</f>
        <v>245.31</v>
      </c>
      <c r="BR7" s="24">
        <f>IFERROR(HLOOKUP(BR$1,'Smerne ukazatele_2018'!$A$1:$CK$13,3,FALSE),0)</f>
        <v>0</v>
      </c>
      <c r="BS7" s="24">
        <f>IFERROR(HLOOKUP(BS$1,'Smerne ukazatele_2018'!$A$1:$CK$13,3,FALSE),0)</f>
        <v>0</v>
      </c>
      <c r="BT7" s="24">
        <f>IFERROR(HLOOKUP(BT$1,'Smerne ukazatele_2018'!$A$1:$CK$13,3,FALSE),0)</f>
        <v>0</v>
      </c>
      <c r="BU7" s="24">
        <f>IFERROR(HLOOKUP(BU$1,'Smerne ukazatele_2018'!$A$1:$CK$13,3,FALSE),0)</f>
        <v>0</v>
      </c>
      <c r="BV7" s="24">
        <f>IFERROR(HLOOKUP(BV$1,'Smerne ukazatele_2018'!$A$1:$CK$13,3,FALSE),0)</f>
        <v>0</v>
      </c>
      <c r="BW7" s="24">
        <f>IFERROR(HLOOKUP(BW$1,'Smerne ukazatele_2018'!$A$1:$CK$13,3,FALSE),0)</f>
        <v>0</v>
      </c>
      <c r="BX7" s="24">
        <f>IFERROR(HLOOKUP(BX$1,'Smerne ukazatele_2018'!$A$1:$CK$13,3,FALSE),0)</f>
        <v>0</v>
      </c>
      <c r="BY7" s="24">
        <f>IFERROR(HLOOKUP(BY$1,'Smerne ukazatele_2018'!$A$1:$CK$13,3,FALSE),0)</f>
        <v>0</v>
      </c>
      <c r="BZ7" s="24">
        <f>IFERROR(HLOOKUP(BZ$1,'Smerne ukazatele_2018'!$A$1:$CK$13,3,FALSE),0)</f>
        <v>0</v>
      </c>
      <c r="CA7" s="24">
        <f>IFERROR(HLOOKUP(CA$1,'Smerne ukazatele_2018'!$A$1:$CK$13,3,FALSE),0)</f>
        <v>0</v>
      </c>
      <c r="CB7" s="24">
        <f>IFERROR(HLOOKUP(CB$1,'Smerne ukazatele_2018'!$A$1:$CK$13,3,FALSE),0)</f>
        <v>0</v>
      </c>
      <c r="CC7" s="24">
        <f>IFERROR(HLOOKUP(CC$1,'Smerne ukazatele_2018'!$A$1:$CK$13,3,FALSE),0)</f>
        <v>139.72</v>
      </c>
      <c r="CD7" s="24">
        <f>IFERROR(HLOOKUP(CD$1,'Smerne ukazatele_2018'!$A$1:$CK$13,3,FALSE),0)</f>
        <v>258.47000000000003</v>
      </c>
      <c r="CE7" s="24">
        <f>IFERROR(HLOOKUP(CE$1,'Smerne ukazatele_2018'!$A$1:$CK$13,3,FALSE),0)</f>
        <v>221.28</v>
      </c>
      <c r="CF7" s="24">
        <f>IFERROR(HLOOKUP(CF$1,'Smerne ukazatele_2018'!$A$1:$CK$13,3,FALSE),0)</f>
        <v>111.6</v>
      </c>
      <c r="CG7" s="24">
        <f>IFERROR(HLOOKUP(CG$1,'Smerne ukazatele_2018'!$A$1:$CK$13,3,FALSE),0)</f>
        <v>98.95</v>
      </c>
      <c r="CH7" s="24">
        <f>IFERROR(HLOOKUP(CH$1,'Smerne ukazatele_2018'!$A$1:$CK$13,3,FALSE),0)</f>
        <v>81.790000000000006</v>
      </c>
      <c r="CI7" s="24">
        <f>IFERROR(HLOOKUP(CI$1,'Smerne ukazatele_2018'!$A$1:$CK$13,3,FALSE),0)</f>
        <v>194.88</v>
      </c>
      <c r="CJ7" s="24">
        <f>IFERROR(HLOOKUP(CJ$1,'Smerne ukazatele_2018'!$A$1:$CK$13,3,FALSE),0)</f>
        <v>147.5</v>
      </c>
      <c r="CK7" s="24">
        <f>IFERROR(HLOOKUP(CK$1,'Smerne ukazatele_2018'!$A$1:$CK$13,3,FALSE),0)</f>
        <v>141.66999999999999</v>
      </c>
      <c r="CL7" s="24">
        <f>IFERROR(HLOOKUP(CL$1,'Smerne ukazatele_2018'!$A$1:$CK$13,3,FALSE),0)</f>
        <v>143.35</v>
      </c>
      <c r="CM7" s="24">
        <f>IFERROR(HLOOKUP(CM$1,'Smerne ukazatele_2018'!$A$1:$CK$13,3,FALSE),0)</f>
        <v>76.790000000000006</v>
      </c>
      <c r="CN7" s="24">
        <f>IFERROR(HLOOKUP(CN$1,'Smerne ukazatele_2018'!$A$1:$CK$13,3,FALSE),0)</f>
        <v>21.83</v>
      </c>
      <c r="CO7" s="24">
        <f>IFERROR(HLOOKUP(CO$1,'Smerne ukazatele_2018'!$A$1:$CK$13,3,FALSE),0)</f>
        <v>0</v>
      </c>
      <c r="CP7" s="24">
        <f>IFERROR(HLOOKUP(CP$1,'Smerne ukazatele_2018'!$A$1:$CK$13,3,FALSE),0)</f>
        <v>0</v>
      </c>
      <c r="CQ7" s="24">
        <f>IFERROR(HLOOKUP(CQ$1,'Smerne ukazatele_2018'!$A$1:$CK$13,3,FALSE),0)</f>
        <v>0</v>
      </c>
      <c r="CR7" s="24">
        <f>IFERROR(HLOOKUP(CR$1,'Smerne ukazatele_2018'!$A$1:$CK$13,3,FALSE),0)</f>
        <v>0</v>
      </c>
      <c r="CS7" s="24">
        <f>IFERROR(HLOOKUP(CS$1,'Smerne ukazatele_2018'!$A$1:$CK$13,3,FALSE),0)</f>
        <v>0</v>
      </c>
      <c r="CT7" s="24">
        <f>IFERROR(HLOOKUP(CT$1,'Smerne ukazatele_2018'!$A$1:$CK$13,3,FALSE),0)</f>
        <v>93.67</v>
      </c>
      <c r="CU7" s="24">
        <f>IFERROR(HLOOKUP(CU$1,'Smerne ukazatele_2018'!$A$1:$CK$13,3,FALSE),0)</f>
        <v>98.74</v>
      </c>
      <c r="CV7" s="24">
        <f>IFERROR(HLOOKUP(CV$1,'Smerne ukazatele_2018'!$A$1:$CK$13,3,FALSE),0)</f>
        <v>171.39</v>
      </c>
      <c r="CW7" s="24">
        <f>IFERROR(HLOOKUP(CW$1,'Smerne ukazatele_2018'!$A$1:$CK$13,3,FALSE),0)</f>
        <v>0</v>
      </c>
      <c r="CX7" s="24">
        <f>IFERROR(HLOOKUP(CX$1,'Smerne ukazatele_2018'!$A$1:$CK$13,3,FALSE),0)</f>
        <v>0</v>
      </c>
      <c r="CY7" s="24">
        <f>IFERROR(HLOOKUP(CY$1,'Smerne ukazatele_2018'!$A$1:$CK$13,3,FALSE),0)</f>
        <v>0</v>
      </c>
      <c r="CZ7" s="24">
        <f>IFERROR(HLOOKUP(CZ$1,'Smerne ukazatele_2018'!$A$1:$CK$13,3,FALSE),0)</f>
        <v>0</v>
      </c>
      <c r="DA7" s="24">
        <f>IFERROR(HLOOKUP(DA$1,'Smerne ukazatele_2018'!$A$1:$CK$13,3,FALSE),0)</f>
        <v>165.64</v>
      </c>
      <c r="DB7" s="24">
        <f>IFERROR(HLOOKUP(DB$1,'Smerne ukazatele_2018'!$A$1:$CK$13,3,FALSE),0)</f>
        <v>242.54</v>
      </c>
      <c r="DC7" s="24">
        <f>IFERROR(HLOOKUP(DC$1,'Smerne ukazatele_2018'!$A$1:$CK$13,3,FALSE),0)</f>
        <v>0</v>
      </c>
      <c r="DD7" s="24">
        <f>IFERROR(HLOOKUP(DD$1,'Smerne ukazatele_2018'!$A$1:$CK$13,3,FALSE),0)</f>
        <v>0</v>
      </c>
      <c r="DE7" s="24">
        <f>IFERROR(HLOOKUP(DE$1,'Smerne ukazatele_2018'!$A$1:$CK$13,3,FALSE),0)</f>
        <v>0</v>
      </c>
      <c r="DF7" s="24">
        <f>IFERROR(HLOOKUP(DF$1,'Smerne ukazatele_2018'!$A$1:$CK$13,3,FALSE),0)</f>
        <v>0</v>
      </c>
      <c r="DG7" s="24">
        <f>IFERROR(HLOOKUP(DG$1,'Smerne ukazatele_2018'!$A$1:$CK$13,3,FALSE),0)</f>
        <v>295.99</v>
      </c>
      <c r="DH7" s="24">
        <f>IFERROR(HLOOKUP(DH$1,'Smerne ukazatele_2018'!$A$1:$CK$13,3,FALSE),0)</f>
        <v>0</v>
      </c>
      <c r="DI7" s="24">
        <f>IFERROR(HLOOKUP(DI$1,'Smerne ukazatele_2018'!$A$1:$CK$13,3,FALSE),0)</f>
        <v>0</v>
      </c>
      <c r="DJ7" s="24">
        <f>IFERROR(HLOOKUP(DJ$1,'Smerne ukazatele_2018'!$A$1:$CK$13,3,FALSE),0)</f>
        <v>123.87</v>
      </c>
      <c r="DK7" s="24">
        <f>IFERROR(HLOOKUP(DK$1,'Smerne ukazatele_2018'!$A$1:$CK$13,3,FALSE),0)</f>
        <v>33.57</v>
      </c>
      <c r="DL7" s="24">
        <f>IFERROR(HLOOKUP(DL$1,'Smerne ukazatele_2018'!$A$1:$CK$13,3,FALSE),0)</f>
        <v>75.05</v>
      </c>
      <c r="DM7" s="24">
        <f>IFERROR(HLOOKUP(DM$1,'Smerne ukazatele_2018'!$A$1:$CK$13,3,FALSE),0)</f>
        <v>152.55000000000001</v>
      </c>
      <c r="DN7" s="24">
        <f>IFERROR(HLOOKUP(DN$1,'Smerne ukazatele_2018'!$A$1:$CK$13,3,FALSE),0)</f>
        <v>0</v>
      </c>
      <c r="DO7" s="24">
        <f>IFERROR(HLOOKUP(DO$1,'Smerne ukazatele_2018'!$A$1:$CK$13,3,FALSE),0)</f>
        <v>0</v>
      </c>
      <c r="DP7" s="24">
        <f>IFERROR(HLOOKUP(DP$1,'Smerne ukazatele_2018'!$A$1:$CK$13,3,FALSE),0)</f>
        <v>313.39999999999998</v>
      </c>
      <c r="DQ7" s="24">
        <f>IFERROR(HLOOKUP(DQ$1,'Smerne ukazatele_2018'!$A$1:$CK$13,3,FALSE),0)</f>
        <v>343.6</v>
      </c>
      <c r="DR7" s="24">
        <f>IFERROR(HLOOKUP(DR$1,'Smerne ukazatele_2018'!$A$1:$CK$13,3,FALSE),0)</f>
        <v>14.6</v>
      </c>
      <c r="DS7" s="24">
        <f>IFERROR(HLOOKUP(DS$1,'Smerne ukazatele_2018'!$A$1:$CK$13,3,FALSE),0)</f>
        <v>0</v>
      </c>
      <c r="DT7" s="24">
        <f>IFERROR(HLOOKUP(DT$1,'Smerne ukazatele_2018'!$A$1:$CK$13,3,FALSE),0)</f>
        <v>0</v>
      </c>
      <c r="DU7" s="24">
        <f>IFERROR(HLOOKUP(DU$1,'Smerne ukazatele_2018'!$A$1:$CK$13,3,FALSE),0)</f>
        <v>248.77</v>
      </c>
      <c r="DV7" s="24">
        <f>IFERROR(HLOOKUP(DV$1,'Smerne ukazatele_2018'!$A$1:$CK$13,3,FALSE),0)</f>
        <v>181.36</v>
      </c>
      <c r="DW7" s="24">
        <f>IFERROR(HLOOKUP(DW$1,'Smerne ukazatele_2018'!$A$1:$CK$13,3,FALSE),0)</f>
        <v>100.01</v>
      </c>
      <c r="DX7" s="24">
        <f>IFERROR(HLOOKUP(DX$1,'Smerne ukazatele_2018'!$A$1:$CK$13,3,FALSE),0)</f>
        <v>106.2</v>
      </c>
      <c r="DY7" s="24">
        <f>IFERROR(HLOOKUP(DY$1,'Smerne ukazatele_2018'!$A$1:$CK$13,3,FALSE),0)</f>
        <v>216.55</v>
      </c>
      <c r="DZ7" s="24">
        <f>IFERROR(HLOOKUP(DZ$1,'Smerne ukazatele_2018'!$A$1:$CK$13,3,FALSE),0)</f>
        <v>83.09</v>
      </c>
      <c r="EA7" s="24">
        <f>IFERROR(HLOOKUP(EA$1,'Smerne ukazatele_2018'!$A$1:$CK$13,3,FALSE),0)</f>
        <v>221.4</v>
      </c>
      <c r="EB7" s="24">
        <f>IFERROR(HLOOKUP(EB$1,'Smerne ukazatele_2018'!$A$1:$CK$13,3,FALSE),0)</f>
        <v>119.29</v>
      </c>
      <c r="EC7" s="24">
        <f>IFERROR(HLOOKUP(EC$1,'Smerne ukazatele_2018'!$A$1:$CK$13,3,FALSE),0)</f>
        <v>58.75</v>
      </c>
      <c r="ED7" s="24">
        <f>IFERROR(HLOOKUP(ED$1,'Smerne ukazatele_2018'!$A$1:$CK$13,3,FALSE),0)</f>
        <v>64.55</v>
      </c>
      <c r="EE7" s="24">
        <f>IFERROR(HLOOKUP(EE$1,'Smerne ukazatele_2018'!$A$1:$CK$13,3,FALSE),0)</f>
        <v>141.96</v>
      </c>
      <c r="EF7" s="24">
        <f>IFERROR(HLOOKUP(EF$1,'Smerne ukazatele_2018'!$A$1:$CK$13,3,FALSE),0)</f>
        <v>156.93</v>
      </c>
      <c r="EG7" s="24">
        <f>IFERROR(HLOOKUP(EG$1,'Smerne ukazatele_2018'!$A$1:$CK$13,3,FALSE),0)</f>
        <v>0</v>
      </c>
      <c r="EH7" s="24">
        <f>IFERROR(HLOOKUP(EH$1,'Smerne ukazatele_2018'!$A$1:$CK$13,3,FALSE),0)</f>
        <v>0</v>
      </c>
      <c r="EI7" s="24">
        <f>IFERROR(HLOOKUP(EI$1,'Smerne ukazatele_2018'!$A$1:$CK$13,3,FALSE),0)</f>
        <v>0</v>
      </c>
      <c r="EJ7" s="24">
        <f>IFERROR(HLOOKUP(EJ$1,'Smerne ukazatele_2018'!$A$1:$CK$13,3,FALSE),0)</f>
        <v>33.51</v>
      </c>
      <c r="EK7" s="24">
        <f>IFERROR(HLOOKUP(EK$1,'Smerne ukazatele_2018'!$A$1:$CK$13,3,FALSE),0)</f>
        <v>119.88</v>
      </c>
      <c r="EL7" s="24">
        <f>IFERROR(HLOOKUP(EL$1,'Smerne ukazatele_2018'!$A$1:$CK$13,3,FALSE),0)</f>
        <v>0</v>
      </c>
      <c r="EM7" s="24">
        <f>IFERROR(HLOOKUP(EM$1,'Smerne ukazatele_2018'!$A$1:$CK$13,3,FALSE),0)</f>
        <v>0</v>
      </c>
      <c r="EN7" s="24">
        <f>IFERROR(HLOOKUP(EN$1,'Smerne ukazatele_2018'!$A$1:$CK$13,3,FALSE),0)</f>
        <v>83.16</v>
      </c>
      <c r="EO7" s="24">
        <f>IFERROR(HLOOKUP(EO$1,'Smerne ukazatele_2018'!$A$1:$CK$13,3,FALSE),0)</f>
        <v>0</v>
      </c>
      <c r="EP7" s="24">
        <f>IFERROR(HLOOKUP(EP$1,'Smerne ukazatele_2018'!$A$1:$CK$13,3,FALSE),0)</f>
        <v>0</v>
      </c>
      <c r="EQ7" s="24">
        <f>IFERROR(HLOOKUP(EQ$1,'Smerne ukazatele_2018'!$A$1:$CK$13,3,FALSE),0)</f>
        <v>0</v>
      </c>
      <c r="ER7" s="24">
        <f>IFERROR(HLOOKUP(ER$1,'Smerne ukazatele_2018'!$A$1:$CK$13,3,FALSE),0)</f>
        <v>0</v>
      </c>
      <c r="ES7" s="24">
        <f>IFERROR(HLOOKUP(ES$1,'Smerne ukazatele_2018'!$A$1:$CK$13,3,FALSE),0)</f>
        <v>0</v>
      </c>
      <c r="ET7" s="24">
        <f>IFERROR(HLOOKUP(ET$1,'Smerne ukazatele_2018'!$A$1:$CK$13,3,FALSE),0)</f>
        <v>0</v>
      </c>
      <c r="EU7" s="24">
        <f>IFERROR(HLOOKUP(EU$1,'Smerne ukazatele_2018'!$A$1:$CK$13,3,FALSE),0)</f>
        <v>0</v>
      </c>
      <c r="EV7" s="24">
        <f>IFERROR(HLOOKUP(EV$1,'Smerne ukazatele_2018'!$A$1:$CK$13,3,FALSE),0)</f>
        <v>0</v>
      </c>
      <c r="EW7" s="24">
        <f>IFERROR(HLOOKUP(EW$1,'Smerne ukazatele_2018'!$A$1:$CK$13,3,FALSE),0)</f>
        <v>346.2</v>
      </c>
      <c r="EX7" s="24">
        <f>IFERROR(HLOOKUP(EX$1,'Smerne ukazatele_2018'!$A$1:$CK$13,3,FALSE),0)</f>
        <v>0</v>
      </c>
      <c r="EY7" s="24">
        <f>IFERROR(HLOOKUP(EY$1,'Smerne ukazatele_2018'!$A$1:$CK$13,3,FALSE),0)</f>
        <v>0</v>
      </c>
      <c r="EZ7" s="24">
        <f>IFERROR(HLOOKUP(EZ$1,'Smerne ukazatele_2018'!$A$1:$CK$13,3,FALSE),0)</f>
        <v>331.67</v>
      </c>
      <c r="FA7" s="24">
        <f>IFERROR(HLOOKUP(FA$1,'Smerne ukazatele_2018'!$A$1:$CK$13,3,FALSE),0)</f>
        <v>0</v>
      </c>
      <c r="FB7" s="24">
        <f>IFERROR(HLOOKUP(FB$1,'Smerne ukazatele_2018'!$A$1:$CK$13,3,FALSE),0)</f>
        <v>325.93</v>
      </c>
      <c r="FC7" s="24">
        <f>IFERROR(HLOOKUP(FC$1,'Smerne ukazatele_2018'!$A$1:$CK$13,3,FALSE),0)</f>
        <v>388.09</v>
      </c>
      <c r="FD7" s="24">
        <f>IFERROR(HLOOKUP(FD$1,'Smerne ukazatele_2018'!$A$1:$CK$13,3,FALSE),0)</f>
        <v>0</v>
      </c>
      <c r="FE7" s="24">
        <f>IFERROR(HLOOKUP(FE$1,'Smerne ukazatele_2018'!$A$1:$CK$13,3,FALSE),0)</f>
        <v>154.51</v>
      </c>
      <c r="FF7" s="24">
        <f>IFERROR(HLOOKUP(FF$1,'Smerne ukazatele_2018'!$A$1:$CK$13,3,FALSE),0)</f>
        <v>0</v>
      </c>
      <c r="FG7" s="24">
        <f>IFERROR(HLOOKUP(FG$1,'Smerne ukazatele_2018'!$A$1:$CK$13,3,FALSE),0)</f>
        <v>0</v>
      </c>
      <c r="FH7" s="24">
        <f>IFERROR(HLOOKUP(FH$1,'Smerne ukazatele_2018'!$A$1:$CK$13,3,FALSE),0)</f>
        <v>0</v>
      </c>
      <c r="FI7" s="24">
        <f>IFERROR(HLOOKUP(FI$1,'Smerne ukazatele_2018'!$A$1:$CK$13,3,FALSE),0)</f>
        <v>53.51</v>
      </c>
      <c r="FJ7" s="24">
        <f>IFERROR(HLOOKUP(FJ$1,'Smerne ukazatele_2018'!$A$1:$CK$13,3,FALSE),0)</f>
        <v>0</v>
      </c>
      <c r="FK7" s="24">
        <f>IFERROR(HLOOKUP(FK$1,'Smerne ukazatele_2018'!$A$1:$CK$13,3,FALSE),0)</f>
        <v>0</v>
      </c>
      <c r="FL7" s="24">
        <f>IFERROR(HLOOKUP(FL$1,'Smerne ukazatele_2018'!$A$1:$CK$13,3,FALSE),0)</f>
        <v>0</v>
      </c>
      <c r="FM7" s="24">
        <f>IFERROR(HLOOKUP(FM$1,'Smerne ukazatele_2018'!$A$1:$CK$13,3,FALSE),0)</f>
        <v>0</v>
      </c>
      <c r="FN7" s="24">
        <f>IFERROR(HLOOKUP(FN$1,'Smerne ukazatele_2018'!$A$1:$CK$13,3,FALSE),0)</f>
        <v>56.9</v>
      </c>
      <c r="FO7" s="24">
        <f>IFERROR(HLOOKUP(FO$1,'Smerne ukazatele_2018'!$A$1:$CK$13,3,FALSE),0)</f>
        <v>136.25</v>
      </c>
      <c r="FP7" s="24">
        <f>IFERROR(HLOOKUP(FP$1,'Smerne ukazatele_2018'!$A$1:$CK$13,3,FALSE),0)</f>
        <v>0</v>
      </c>
      <c r="FQ7" s="24">
        <f>IFERROR(HLOOKUP(FQ$1,'Smerne ukazatele_2018'!$A$1:$CK$13,3,FALSE),0)</f>
        <v>214.59</v>
      </c>
      <c r="FR7" s="24">
        <f>IFERROR(HLOOKUP(FR$1,'Smerne ukazatele_2018'!$A$1:$CK$13,3,FALSE),0)</f>
        <v>0</v>
      </c>
      <c r="FS7" s="24">
        <f>IFERROR(HLOOKUP(FS$1,'Smerne ukazatele_2018'!$A$1:$CK$13,3,FALSE),0)</f>
        <v>158.06</v>
      </c>
      <c r="FT7" s="24">
        <f>IFERROR(HLOOKUP(FT$1,'Smerne ukazatele_2018'!$A$1:$CK$13,3,FALSE),0)</f>
        <v>389.39</v>
      </c>
      <c r="FU7" s="24">
        <f>IFERROR(HLOOKUP(FU$1,'Smerne ukazatele_2018'!$A$1:$CK$13,3,FALSE),0)</f>
        <v>32.83</v>
      </c>
      <c r="FV7" s="24">
        <f>IFERROR(HLOOKUP(FV$1,'Smerne ukazatele_2018'!$A$1:$CK$13,3,FALSE),0)</f>
        <v>0</v>
      </c>
      <c r="FW7" s="24">
        <f>IFERROR(HLOOKUP(FW$1,'Smerne ukazatele_2018'!$A$1:$CK$13,3,FALSE),0)</f>
        <v>0</v>
      </c>
      <c r="FX7" s="24">
        <f>IFERROR(HLOOKUP(FX$1,'Smerne ukazatele_2018'!$A$1:$CK$13,3,FALSE),0)</f>
        <v>0</v>
      </c>
      <c r="FY7" s="24">
        <f>IFERROR(HLOOKUP(FY$1,'Smerne ukazatele_2018'!$A$1:$CK$13,3,FALSE),0)</f>
        <v>0</v>
      </c>
      <c r="FZ7" s="24">
        <f>IFERROR(HLOOKUP(FZ$1,'Smerne ukazatele_2018'!$A$1:$CK$13,3,FALSE),0)</f>
        <v>0</v>
      </c>
      <c r="GA7" s="24">
        <f>IFERROR(HLOOKUP(GA$1,'Smerne ukazatele_2018'!$A$1:$CK$13,3,FALSE),0)</f>
        <v>0</v>
      </c>
      <c r="GB7" s="24">
        <f>IFERROR(HLOOKUP(GB$1,'Smerne ukazatele_2018'!$A$1:$CK$13,3,FALSE),0)</f>
        <v>0</v>
      </c>
      <c r="GC7" s="24">
        <f>IFERROR(HLOOKUP(GC$1,'Smerne ukazatele_2018'!$A$1:$CK$13,3,FALSE),0)</f>
        <v>0</v>
      </c>
      <c r="GD7" s="24">
        <f>IFERROR(HLOOKUP(GD$1,'Smerne ukazatele_2018'!$A$1:$CK$13,3,FALSE),0)</f>
        <v>0</v>
      </c>
      <c r="GE7" s="24">
        <f>IFERROR(HLOOKUP(GE$1,'Smerne ukazatele_2018'!$A$1:$CK$13,3,FALSE),0)</f>
        <v>0</v>
      </c>
      <c r="GF7" s="24">
        <f>IFERROR(HLOOKUP(GF$1,'Smerne ukazatele_2018'!$A$1:$CK$13,3,FALSE),0)</f>
        <v>0</v>
      </c>
      <c r="GG7" s="24">
        <f>IFERROR(HLOOKUP(GG$1,'Smerne ukazatele_2018'!$A$1:$CK$13,3,FALSE),0)</f>
        <v>0</v>
      </c>
      <c r="GH7" s="24">
        <f>IFERROR(HLOOKUP(GH$1,'Smerne ukazatele_2018'!$A$1:$CK$13,3,FALSE),0)</f>
        <v>0</v>
      </c>
      <c r="GI7" s="24">
        <f>IFERROR(HLOOKUP(GI$1,'Smerne ukazatele_2018'!$A$1:$CK$13,3,FALSE),0)</f>
        <v>277.07</v>
      </c>
      <c r="GJ7" s="24">
        <f>IFERROR(HLOOKUP(GJ$1,'Smerne ukazatele_2018'!$A$1:$CK$13,3,FALSE),0)</f>
        <v>291.79000000000002</v>
      </c>
      <c r="GK7" s="24">
        <f>IFERROR(HLOOKUP(GK$1,'Smerne ukazatele_2018'!$A$1:$CK$13,3,FALSE),0)</f>
        <v>381.14</v>
      </c>
      <c r="GL7" s="24">
        <f>IFERROR(HLOOKUP(GL$1,'Smerne ukazatele_2018'!$A$1:$CK$13,3,FALSE),0)</f>
        <v>0</v>
      </c>
      <c r="GM7" s="24">
        <f>IFERROR(HLOOKUP(GM$1,'Smerne ukazatele_2018'!$A$1:$CK$13,3,FALSE),0)</f>
        <v>0</v>
      </c>
      <c r="GN7" s="24">
        <f>IFERROR(HLOOKUP(GN$1,'Smerne ukazatele_2018'!$A$1:$CK$13,3,FALSE),0)</f>
        <v>0</v>
      </c>
      <c r="GO7" s="24">
        <f>IFERROR(HLOOKUP(GO$1,'Smerne ukazatele_2018'!$A$1:$CK$13,3,FALSE),0)</f>
        <v>0</v>
      </c>
      <c r="GP7" s="24">
        <f>IFERROR(HLOOKUP(GP$1,'Smerne ukazatele_2018'!$A$1:$CK$13,3,FALSE),0)</f>
        <v>0</v>
      </c>
      <c r="GQ7" s="24">
        <f>IFERROR(HLOOKUP(GQ$1,'Smerne ukazatele_2018'!$A$1:$CK$13,3,FALSE),0)</f>
        <v>0</v>
      </c>
      <c r="GR7" s="24">
        <f>IFERROR(HLOOKUP(GR$1,'Smerne ukazatele_2018'!$A$1:$CK$13,3,FALSE),0)</f>
        <v>0</v>
      </c>
      <c r="GS7" s="24">
        <f>IFERROR(HLOOKUP(GS$1,'Smerne ukazatele_2018'!$A$1:$CK$13,3,FALSE),0)</f>
        <v>0</v>
      </c>
      <c r="GT7" s="24">
        <f>IFERROR(HLOOKUP(GT$1,'Smerne ukazatele_2018'!$A$1:$CK$13,3,FALSE),0)</f>
        <v>0</v>
      </c>
      <c r="GU7" s="24">
        <f>IFERROR(HLOOKUP(GU$1,'Smerne ukazatele_2018'!$A$1:$CK$13,3,FALSE),0)</f>
        <v>0</v>
      </c>
      <c r="GV7" s="24">
        <f>IFERROR(HLOOKUP(GV$1,'Smerne ukazatele_2018'!$A$1:$CK$13,3,FALSE),0)</f>
        <v>0</v>
      </c>
      <c r="GW7" s="24">
        <f>IFERROR(HLOOKUP(GW$1,'Smerne ukazatele_2018'!$A$1:$CK$13,3,FALSE),0)</f>
        <v>0</v>
      </c>
      <c r="GX7" s="24">
        <f>IFERROR(HLOOKUP(GX$1,'Smerne ukazatele_2018'!$A$1:$CK$13,3,FALSE),0)</f>
        <v>0</v>
      </c>
      <c r="GY7" s="24">
        <f>IFERROR(HLOOKUP(GY$1,'Smerne ukazatele_2018'!$A$1:$CK$13,3,FALSE),0)</f>
        <v>0</v>
      </c>
      <c r="GZ7" s="24">
        <f>IFERROR(HLOOKUP(GZ$1,'Smerne ukazatele_2018'!$A$1:$CK$13,3,FALSE),0)</f>
        <v>0</v>
      </c>
      <c r="HA7" s="24">
        <f>IFERROR(HLOOKUP(HA$1,'Smerne ukazatele_2018'!$A$1:$CK$13,3,FALSE),0)</f>
        <v>0</v>
      </c>
      <c r="HB7" s="24">
        <f>IFERROR(HLOOKUP(HB$1,'Smerne ukazatele_2018'!$A$1:$CK$13,3,FALSE),0)</f>
        <v>0</v>
      </c>
      <c r="HC7" s="24">
        <f>IFERROR(HLOOKUP(HC$1,'Smerne ukazatele_2018'!$A$1:$CK$13,3,FALSE),0)</f>
        <v>0</v>
      </c>
      <c r="HD7" s="24">
        <f>IFERROR(HLOOKUP(HD$1,'Smerne ukazatele_2018'!$A$1:$CK$13,3,FALSE),0)</f>
        <v>0</v>
      </c>
      <c r="HE7" s="24">
        <f>IFERROR(HLOOKUP(HE$1,'Smerne ukazatele_2018'!$A$1:$CK$13,3,FALSE),0)</f>
        <v>0</v>
      </c>
      <c r="HF7" s="24">
        <f>IFERROR(HLOOKUP(HF$1,'Smerne ukazatele_2018'!$A$1:$CK$13,3,FALSE),0)</f>
        <v>0</v>
      </c>
      <c r="HG7" s="24">
        <f>IFERROR(HLOOKUP(HG$1,'Smerne ukazatele_2018'!$A$1:$CK$13,3,FALSE),0)</f>
        <v>0</v>
      </c>
      <c r="HH7" s="24">
        <f>IFERROR(HLOOKUP(HH$1,'Smerne ukazatele_2018'!$A$1:$CK$13,3,FALSE),0)</f>
        <v>0</v>
      </c>
      <c r="HI7" s="24">
        <f>IFERROR(HLOOKUP(HI$1,'Smerne ukazatele_2018'!$A$1:$CK$13,3,FALSE),0)</f>
        <v>25.73</v>
      </c>
      <c r="HJ7" s="24">
        <f>IFERROR(HLOOKUP(HJ$1,'Smerne ukazatele_2018'!$A$1:$CK$13,3,FALSE),0)</f>
        <v>0</v>
      </c>
      <c r="HK7" s="24">
        <f>IFERROR(HLOOKUP(HK$1,'Smerne ukazatele_2018'!$A$1:$CK$13,3,FALSE),0)</f>
        <v>0</v>
      </c>
      <c r="HL7" s="24">
        <f>IFERROR(HLOOKUP(HL$1,'Smerne ukazatele_2018'!$A$1:$CK$13,3,FALSE),0)</f>
        <v>0</v>
      </c>
      <c r="HM7" s="24">
        <f>IFERROR(HLOOKUP(HM$1,'Smerne ukazatele_2018'!$A$1:$CK$13,3,FALSE),0)</f>
        <v>0</v>
      </c>
      <c r="HN7" s="24">
        <f>IFERROR(HLOOKUP(HN$1,'Smerne ukazatele_2018'!$A$1:$CK$13,3,FALSE),0)</f>
        <v>0</v>
      </c>
      <c r="HO7" s="24">
        <f>IFERROR(HLOOKUP(HO$1,'Smerne ukazatele_2018'!$A$1:$CK$13,3,FALSE),0)</f>
        <v>0</v>
      </c>
      <c r="HP7" s="24">
        <f>IFERROR(HLOOKUP(HP$1,'Smerne ukazatele_2018'!$A$1:$CK$13,3,FALSE),0)</f>
        <v>0</v>
      </c>
      <c r="HQ7" s="24">
        <f>IFERROR(HLOOKUP(HQ$1,'Smerne ukazatele_2018'!$A$1:$CK$13,3,FALSE),0)</f>
        <v>0</v>
      </c>
      <c r="HR7" s="24">
        <f>IFERROR(HLOOKUP(HR$1,'Smerne ukazatele_2018'!$A$1:$CK$13,3,FALSE),0)</f>
        <v>0</v>
      </c>
      <c r="HS7" s="24">
        <f>IFERROR(HLOOKUP(HS$1,'Smerne ukazatele_2018'!$A$1:$CK$13,3,FALSE),0)</f>
        <v>0</v>
      </c>
      <c r="HT7" s="24">
        <f>IFERROR(HLOOKUP(HT$1,'Smerne ukazatele_2018'!$A$1:$CK$13,3,FALSE),0)</f>
        <v>0</v>
      </c>
      <c r="HU7" s="24">
        <f>IFERROR(HLOOKUP(HU$1,'Smerne ukazatele_2018'!$A$1:$CK$13,3,FALSE),0)</f>
        <v>0</v>
      </c>
      <c r="HV7" s="24">
        <f>IFERROR(HLOOKUP(HV$1,'Smerne ukazatele_2018'!$A$1:$CK$13,3,FALSE),0)</f>
        <v>0</v>
      </c>
      <c r="HW7" s="24">
        <f>IFERROR(HLOOKUP(HW$1,'Smerne ukazatele_2018'!$A$1:$CK$13,3,FALSE),0)</f>
        <v>0</v>
      </c>
      <c r="HX7" s="24">
        <f>IFERROR(HLOOKUP(HX$1,'Smerne ukazatele_2018'!$A$1:$CK$13,3,FALSE),0)</f>
        <v>0</v>
      </c>
      <c r="HY7" s="24">
        <f>IFERROR(HLOOKUP(HY$1,'Smerne ukazatele_2018'!$A$1:$CK$13,3,FALSE),0)</f>
        <v>0</v>
      </c>
      <c r="HZ7" s="24">
        <f>IFERROR(HLOOKUP(HZ$1,'Smerne ukazatele_2018'!$A$1:$CK$13,3,FALSE),0)</f>
        <v>0</v>
      </c>
      <c r="IA7" s="24">
        <f>IFERROR(HLOOKUP(IA$1,'Smerne ukazatele_2018'!$A$1:$CK$13,3,FALSE),0)</f>
        <v>0</v>
      </c>
      <c r="IB7" s="24">
        <f>IFERROR(HLOOKUP(IB$1,'Smerne ukazatele_2018'!$A$1:$CK$13,3,FALSE),0)</f>
        <v>0</v>
      </c>
      <c r="IC7" s="24">
        <f>IFERROR(HLOOKUP(IC$1,'Smerne ukazatele_2018'!$A$1:$CK$13,3,FALSE),0)</f>
        <v>0</v>
      </c>
      <c r="ID7" s="24">
        <f>IFERROR(HLOOKUP(ID$1,'Smerne ukazatele_2018'!$A$1:$CK$13,3,FALSE),0)</f>
        <v>0</v>
      </c>
      <c r="IE7" s="24">
        <f>IFERROR(HLOOKUP(IE$1,'Smerne ukazatele_2018'!$A$1:$CK$13,3,FALSE),0)</f>
        <v>0</v>
      </c>
      <c r="IF7" s="24">
        <f>IFERROR(HLOOKUP(IF$1,'Smerne ukazatele_2018'!$A$1:$CK$13,3,FALSE),0)</f>
        <v>0</v>
      </c>
      <c r="IG7" s="24">
        <f>IFERROR(HLOOKUP(IG$1,'Smerne ukazatele_2018'!$A$1:$CK$13,3,FALSE),0)</f>
        <v>0</v>
      </c>
      <c r="IH7" s="24">
        <f>IFERROR(HLOOKUP(IH$1,'Smerne ukazatele_2018'!$A$1:$CK$13,3,FALSE),0)</f>
        <v>0</v>
      </c>
      <c r="II7" s="24">
        <f>IFERROR(HLOOKUP(II$1,'Smerne ukazatele_2018'!$A$1:$CK$13,3,FALSE),0)</f>
        <v>0</v>
      </c>
      <c r="IJ7" s="24">
        <f>IFERROR(HLOOKUP(IJ$1,'Smerne ukazatele_2018'!$A$1:$CK$13,3,FALSE),0)</f>
        <v>0</v>
      </c>
      <c r="IK7" s="24">
        <f>IFERROR(HLOOKUP(IK$1,'Smerne ukazatele_2018'!$A$1:$CK$13,3,FALSE),0)</f>
        <v>0</v>
      </c>
      <c r="IL7" s="24">
        <f>IFERROR(HLOOKUP(IL$1,'Smerne ukazatele_2018'!$A$1:$CK$13,3,FALSE),0)</f>
        <v>0</v>
      </c>
      <c r="IM7" s="24">
        <f>IFERROR(HLOOKUP(IM$1,'Smerne ukazatele_2018'!$A$1:$CK$13,3,FALSE),0)</f>
        <v>0</v>
      </c>
      <c r="IN7" s="24">
        <f>IFERROR(HLOOKUP(IN$1,'Smerne ukazatele_2018'!$A$1:$CK$13,3,FALSE),0)</f>
        <v>0</v>
      </c>
      <c r="IO7" s="24">
        <f>IFERROR(HLOOKUP(IO$1,'Smerne ukazatele_2018'!$A$1:$CK$13,3,FALSE),0)</f>
        <v>0</v>
      </c>
      <c r="IP7" s="24">
        <f>IFERROR(HLOOKUP(IP$1,'Smerne ukazatele_2018'!$A$1:$CK$13,3,FALSE),0)</f>
        <v>0</v>
      </c>
      <c r="IQ7" s="24">
        <f>IFERROR(HLOOKUP(IQ$1,'Smerne ukazatele_2018'!$A$1:$CK$13,3,FALSE),0)</f>
        <v>0</v>
      </c>
      <c r="IR7" s="24">
        <f>IFERROR(HLOOKUP(IR$1,'Smerne ukazatele_2018'!$A$1:$CK$13,3,FALSE),0)</f>
        <v>0</v>
      </c>
      <c r="IS7" s="24">
        <f>IFERROR(HLOOKUP(IS$1,'Smerne ukazatele_2018'!$A$1:$CK$13,3,FALSE),0)</f>
        <v>0</v>
      </c>
      <c r="IT7" s="24">
        <f>IFERROR(HLOOKUP(IT$1,'Smerne ukazatele_2018'!$A$1:$CK$13,3,FALSE),0)</f>
        <v>0</v>
      </c>
      <c r="IU7" s="24">
        <f>IFERROR(HLOOKUP(IU$1,'Smerne ukazatele_2018'!$A$1:$CK$13,3,FALSE),0)</f>
        <v>0</v>
      </c>
      <c r="IV7" s="24">
        <f>IFERROR(HLOOKUP(IV$1,'Smerne ukazatele_2018'!$A$1:$CK$13,3,FALSE),0)</f>
        <v>0</v>
      </c>
      <c r="IW7" s="24">
        <f>IFERROR(HLOOKUP(IW$1,'Smerne ukazatele_2018'!$A$1:$CK$13,3,FALSE),0)</f>
        <v>0</v>
      </c>
      <c r="IX7" s="24">
        <f>IFERROR(HLOOKUP(IX$1,'Smerne ukazatele_2018'!$A$1:$CK$13,3,FALSE),0)</f>
        <v>0</v>
      </c>
      <c r="IY7" s="24">
        <f>IFERROR(HLOOKUP(IY$1,'Smerne ukazatele_2018'!$A$1:$CK$13,3,FALSE),0)</f>
        <v>0</v>
      </c>
      <c r="IZ7" s="24">
        <f>IFERROR(HLOOKUP(IZ$1,'Smerne ukazatele_2018'!$A$1:$CK$13,3,FALSE),0)</f>
        <v>0</v>
      </c>
      <c r="JA7" s="24">
        <f>IFERROR(HLOOKUP(JA$1,'Smerne ukazatele_2018'!$A$1:$CK$13,3,FALSE),0)</f>
        <v>0</v>
      </c>
      <c r="JB7" s="24">
        <f>IFERROR(HLOOKUP(JB$1,'Smerne ukazatele_2018'!$A$1:$CK$13,3,FALSE),0)</f>
        <v>0</v>
      </c>
      <c r="JC7" s="24">
        <f>IFERROR(HLOOKUP(JC$1,'Smerne ukazatele_2018'!$A$1:$CK$13,3,FALSE),0)</f>
        <v>0</v>
      </c>
      <c r="JD7" s="24">
        <f>IFERROR(HLOOKUP(JD$1,'Smerne ukazatele_2018'!$A$1:$CK$13,3,FALSE),0)</f>
        <v>2.6</v>
      </c>
      <c r="JE7" s="24">
        <f>IFERROR(HLOOKUP(JE$1,'Smerne ukazatele_2018'!$A$1:$CK$13,3,FALSE),0)</f>
        <v>0</v>
      </c>
      <c r="JF7" s="24">
        <f>IFERROR(HLOOKUP(JF$1,'Smerne ukazatele_2018'!$A$1:$CK$13,3,FALSE),0)</f>
        <v>0</v>
      </c>
      <c r="JG7" s="24">
        <f>IFERROR(HLOOKUP(JG$1,'Smerne ukazatele_2018'!$A$1:$CK$13,3,FALSE),0)</f>
        <v>0</v>
      </c>
      <c r="JH7" s="24">
        <f>IFERROR(HLOOKUP(JH$1,'Smerne ukazatele_2018'!$A$1:$CK$13,3,FALSE),0)</f>
        <v>0</v>
      </c>
      <c r="JI7" s="24">
        <f>IFERROR(HLOOKUP(JI$1,'Smerne ukazatele_2018'!$A$1:$CK$13,3,FALSE),0)</f>
        <v>0</v>
      </c>
      <c r="JJ7" s="24">
        <f>IFERROR(HLOOKUP(JJ$1,'Smerne ukazatele_2018'!$A$1:$CK$13,3,FALSE),0)</f>
        <v>0</v>
      </c>
      <c r="JK7" s="24">
        <f>IFERROR(HLOOKUP(JK$1,'Smerne ukazatele_2018'!$A$1:$CK$13,3,FALSE),0)</f>
        <v>0</v>
      </c>
      <c r="JL7" s="24">
        <f>IFERROR(HLOOKUP(JL$1,'Smerne ukazatele_2018'!$A$1:$CK$13,3,FALSE),0)</f>
        <v>0</v>
      </c>
      <c r="JM7" s="24">
        <f>IFERROR(HLOOKUP(JM$1,'Smerne ukazatele_2018'!$A$1:$CK$13,3,FALSE),0)</f>
        <v>0</v>
      </c>
      <c r="JN7" s="24">
        <f>IFERROR(HLOOKUP(JN$1,'Smerne ukazatele_2018'!$A$1:$CK$13,3,FALSE),0)</f>
        <v>0</v>
      </c>
      <c r="JO7" s="24">
        <f>IFERROR(HLOOKUP(JO$1,'Smerne ukazatele_2018'!$A$1:$CK$13,3,FALSE),0)</f>
        <v>0</v>
      </c>
      <c r="JP7" s="24">
        <f>IFERROR(HLOOKUP(JP$1,'Smerne ukazatele_2018'!$A$1:$CK$13,3,FALSE),0)</f>
        <v>0</v>
      </c>
      <c r="JQ7" s="24">
        <f>IFERROR(HLOOKUP(JQ$1,'Smerne ukazatele_2018'!$A$1:$CK$13,3,FALSE),0)</f>
        <v>0</v>
      </c>
      <c r="JR7" s="24">
        <f>IFERROR(HLOOKUP(JR$1,'Smerne ukazatele_2018'!$A$1:$CK$13,3,FALSE),0)</f>
        <v>0</v>
      </c>
      <c r="JS7" s="24">
        <f>IFERROR(HLOOKUP(JS$1,'Smerne ukazatele_2018'!$A$1:$CK$13,3,FALSE),0)</f>
        <v>0</v>
      </c>
      <c r="JT7" s="24">
        <f>IFERROR(HLOOKUP(JT$1,'Smerne ukazatele_2018'!$A$1:$CK$13,3,FALSE),0)</f>
        <v>0</v>
      </c>
      <c r="JU7" s="24">
        <f>IFERROR(HLOOKUP(JU$1,'Smerne ukazatele_2018'!$A$1:$CK$13,3,FALSE),0)</f>
        <v>0</v>
      </c>
      <c r="JV7" s="24">
        <f>IFERROR(HLOOKUP(JV$1,'Smerne ukazatele_2018'!$A$1:$CK$13,3,FALSE),0)</f>
        <v>0</v>
      </c>
      <c r="JW7" s="24">
        <f>IFERROR(HLOOKUP(JW$1,'Smerne ukazatele_2018'!$A$1:$CK$13,3,FALSE),0)</f>
        <v>0</v>
      </c>
      <c r="JX7" s="24">
        <f>IFERROR(HLOOKUP(JX$1,'Smerne ukazatele_2018'!$A$1:$CK$13,3,FALSE),0)</f>
        <v>0</v>
      </c>
      <c r="JY7" s="24">
        <f>IFERROR(HLOOKUP(JY$1,'Smerne ukazatele_2018'!$A$1:$CK$13,3,FALSE),0)</f>
        <v>0</v>
      </c>
      <c r="JZ7" s="24">
        <f>IFERROR(HLOOKUP(JZ$1,'Smerne ukazatele_2018'!$A$1:$CK$13,3,FALSE),0)</f>
        <v>0</v>
      </c>
      <c r="KA7" s="24">
        <f>IFERROR(HLOOKUP(KA$1,'Smerne ukazatele_2018'!$A$1:$CK$13,3,FALSE),0)</f>
        <v>0</v>
      </c>
      <c r="KB7" s="24">
        <f>IFERROR(HLOOKUP(KB$1,'Smerne ukazatele_2018'!$A$1:$CK$13,3,FALSE),0)</f>
        <v>0</v>
      </c>
      <c r="KC7" s="24">
        <f>IFERROR(HLOOKUP(KC$1,'Smerne ukazatele_2018'!$A$1:$CK$13,3,FALSE),0)</f>
        <v>0</v>
      </c>
      <c r="KD7" s="24">
        <f>IFERROR(HLOOKUP(KD$1,'Smerne ukazatele_2018'!$A$1:$CK$13,3,FALSE),0)</f>
        <v>0</v>
      </c>
      <c r="KE7" s="24">
        <f>IFERROR(HLOOKUP(KE$1,'Smerne ukazatele_2018'!$A$1:$CK$13,3,FALSE),0)</f>
        <v>0</v>
      </c>
      <c r="KF7" s="24">
        <f>IFERROR(HLOOKUP(KF$1,'Smerne ukazatele_2018'!$A$1:$CK$13,3,FALSE),0)</f>
        <v>0</v>
      </c>
      <c r="KG7" s="24">
        <f>IFERROR(HLOOKUP(KG$1,'Smerne ukazatele_2018'!$A$1:$CK$13,3,FALSE),0)</f>
        <v>0</v>
      </c>
      <c r="KH7" s="24">
        <f>IFERROR(HLOOKUP(KH$1,'Smerne ukazatele_2018'!$A$1:$CK$13,3,FALSE),0)</f>
        <v>0</v>
      </c>
      <c r="KI7" s="24">
        <f>IFERROR(HLOOKUP(KI$1,'Smerne ukazatele_2018'!$A$1:$CK$13,3,FALSE),0)</f>
        <v>0</v>
      </c>
      <c r="KJ7" s="24">
        <f>IFERROR(HLOOKUP(KJ$1,'Smerne ukazatele_2018'!$A$1:$CK$13,3,FALSE),0)</f>
        <v>0</v>
      </c>
      <c r="KK7" s="24">
        <f>IFERROR(HLOOKUP(KK$1,'Smerne ukazatele_2018'!$A$1:$CK$13,3,FALSE),0)</f>
        <v>0</v>
      </c>
      <c r="KL7" s="24">
        <f>IFERROR(HLOOKUP(KL$1,'Smerne ukazatele_2018'!$A$1:$CK$13,3,FALSE),0)</f>
        <v>0</v>
      </c>
      <c r="KM7" s="24">
        <f>IFERROR(HLOOKUP(KM$1,'Smerne ukazatele_2018'!$A$1:$CK$13,3,FALSE),0)</f>
        <v>0</v>
      </c>
      <c r="KN7" s="24">
        <f>IFERROR(HLOOKUP(KN$1,'Smerne ukazatele_2018'!$A$1:$CK$13,3,FALSE),0)</f>
        <v>0</v>
      </c>
      <c r="KO7" s="24">
        <f>IFERROR(HLOOKUP(KO$1,'Smerne ukazatele_2018'!$A$1:$CK$13,3,FALSE),0)</f>
        <v>0</v>
      </c>
      <c r="KP7" s="24">
        <f>IFERROR(HLOOKUP(KP$1,'Smerne ukazatele_2018'!$A$1:$CK$13,3,FALSE),0)</f>
        <v>0</v>
      </c>
      <c r="KQ7" s="24">
        <f>IFERROR(HLOOKUP(KQ$1,'Smerne ukazatele_2018'!$A$1:$CK$13,3,FALSE),0)</f>
        <v>0</v>
      </c>
      <c r="KR7" s="24">
        <f>IFERROR(HLOOKUP(KR$1,'Smerne ukazatele_2018'!$A$1:$CK$13,3,FALSE),0)</f>
        <v>0</v>
      </c>
      <c r="KS7" s="24">
        <f>IFERROR(HLOOKUP(KS$1,'Smerne ukazatele_2018'!$A$1:$CK$13,3,FALSE),0)</f>
        <v>0</v>
      </c>
      <c r="KT7" s="24">
        <f>IFERROR(HLOOKUP(KT$1,'Smerne ukazatele_2018'!$A$1:$CK$13,3,FALSE),0)</f>
        <v>0</v>
      </c>
      <c r="KU7" s="24">
        <f>IFERROR(HLOOKUP(KU$1,'Smerne ukazatele_2018'!$A$1:$CK$13,3,FALSE),0)</f>
        <v>0</v>
      </c>
      <c r="KV7" s="24">
        <f>IFERROR(HLOOKUP(KV$1,'Smerne ukazatele_2018'!$A$1:$CK$13,3,FALSE),0)</f>
        <v>0</v>
      </c>
      <c r="KW7" s="24">
        <f>IFERROR(HLOOKUP(KW$1,'Smerne ukazatele_2018'!$A$1:$CK$13,3,FALSE),0)</f>
        <v>0</v>
      </c>
      <c r="KX7" s="24">
        <f>IFERROR(HLOOKUP(KX$1,'Smerne ukazatele_2018'!$A$1:$CK$13,3,FALSE),0)</f>
        <v>0</v>
      </c>
      <c r="KY7" s="24">
        <f>IFERROR(HLOOKUP(KY$1,'Smerne ukazatele_2018'!$A$1:$CK$13,3,FALSE),0)</f>
        <v>0</v>
      </c>
      <c r="KZ7" s="24">
        <f>IFERROR(HLOOKUP(KZ$1,'Smerne ukazatele_2018'!$A$1:$CK$13,3,FALSE),0)</f>
        <v>0</v>
      </c>
      <c r="LA7" s="24">
        <f>IFERROR(HLOOKUP(LA$1,'Smerne ukazatele_2018'!$A$1:$CK$13,3,FALSE),0)</f>
        <v>0</v>
      </c>
      <c r="LB7" s="24">
        <f>IFERROR(HLOOKUP(LB$1,'Smerne ukazatele_2018'!$A$1:$CK$13,3,FALSE),0)</f>
        <v>0</v>
      </c>
      <c r="LC7" s="24">
        <f>IFERROR(HLOOKUP(LC$1,'Smerne ukazatele_2018'!$A$1:$CK$13,3,FALSE),0)</f>
        <v>0</v>
      </c>
      <c r="LD7" s="24">
        <f>IFERROR(HLOOKUP(LD$1,'Smerne ukazatele_2018'!$A$1:$CK$13,3,FALSE),0)</f>
        <v>0</v>
      </c>
      <c r="LE7" s="24">
        <f>IFERROR(HLOOKUP(LE$1,'Smerne ukazatele_2018'!$A$1:$CK$13,3,FALSE),0)</f>
        <v>0</v>
      </c>
      <c r="LF7" s="24">
        <f>IFERROR(HLOOKUP(LF$1,'Smerne ukazatele_2018'!$A$1:$CK$13,3,FALSE),0)</f>
        <v>0</v>
      </c>
      <c r="LG7" s="24">
        <f>IFERROR(HLOOKUP(LG$1,'Smerne ukazatele_2018'!$A$1:$CK$13,3,FALSE),0)</f>
        <v>0</v>
      </c>
      <c r="LH7" s="24">
        <f>IFERROR(HLOOKUP(LH$1,'Smerne ukazatele_2018'!$A$1:$CK$13,3,FALSE),0)</f>
        <v>0</v>
      </c>
      <c r="LI7" s="24">
        <f>IFERROR(HLOOKUP(LI$1,'Smerne ukazatele_2018'!$A$1:$CK$13,3,FALSE),0)</f>
        <v>0</v>
      </c>
      <c r="LJ7" s="24">
        <f>IFERROR(HLOOKUP(LJ$1,'Smerne ukazatele_2018'!$A$1:$CK$13,3,FALSE),0)</f>
        <v>0</v>
      </c>
      <c r="LK7" s="24">
        <f>IFERROR(HLOOKUP(LK$1,'Smerne ukazatele_2018'!$A$1:$CK$13,3,FALSE),0)</f>
        <v>0</v>
      </c>
      <c r="LL7" s="24">
        <f>IFERROR(HLOOKUP(LL$1,'Smerne ukazatele_2018'!$A$1:$CK$13,3,FALSE),0)</f>
        <v>0</v>
      </c>
      <c r="LM7" s="24">
        <f>IFERROR(HLOOKUP(LM$1,'Smerne ukazatele_2018'!$A$1:$CK$13,3,FALSE),0)</f>
        <v>0</v>
      </c>
      <c r="LN7" s="24">
        <f>IFERROR(HLOOKUP(LN$1,'Smerne ukazatele_2018'!$A$1:$CK$13,3,FALSE),0)</f>
        <v>0</v>
      </c>
      <c r="LO7" s="24">
        <f>IFERROR(HLOOKUP(LO$1,'Smerne ukazatele_2018'!$A$1:$CK$13,3,FALSE),0)</f>
        <v>0</v>
      </c>
      <c r="LP7" s="24">
        <f>IFERROR(HLOOKUP(LP$1,'Smerne ukazatele_2018'!$A$1:$CK$13,3,FALSE),0)</f>
        <v>0</v>
      </c>
      <c r="LQ7" s="24">
        <f>IFERROR(HLOOKUP(LQ$1,'Smerne ukazatele_2018'!$A$1:$CK$13,3,FALSE),0)</f>
        <v>0</v>
      </c>
      <c r="LR7" s="24">
        <f>IFERROR(HLOOKUP(LR$1,'Smerne ukazatele_2018'!$A$1:$CK$13,3,FALSE),0)</f>
        <v>0</v>
      </c>
      <c r="LS7" s="24">
        <f>IFERROR(HLOOKUP(LS$1,'Smerne ukazatele_2018'!$A$1:$CK$13,3,FALSE),0)</f>
        <v>0</v>
      </c>
      <c r="LT7" s="24">
        <f>IFERROR(HLOOKUP(LT$1,'Smerne ukazatele_2018'!$A$1:$CK$13,3,FALSE),0)</f>
        <v>0</v>
      </c>
      <c r="LU7" s="24">
        <f>IFERROR(HLOOKUP(LU$1,'Smerne ukazatele_2018'!$A$1:$CK$13,3,FALSE),0)</f>
        <v>0</v>
      </c>
      <c r="LV7" s="24">
        <f>IFERROR(HLOOKUP(LV$1,'Smerne ukazatele_2018'!$A$1:$CK$13,3,FALSE),0)</f>
        <v>0</v>
      </c>
      <c r="LW7" s="24">
        <f>IFERROR(HLOOKUP(LW$1,'Smerne ukazatele_2018'!$A$1:$CK$13,3,FALSE),0)</f>
        <v>0</v>
      </c>
      <c r="LX7" s="24">
        <f>IFERROR(HLOOKUP(LX$1,'Smerne ukazatele_2018'!$A$1:$CK$13,3,FALSE),0)</f>
        <v>0</v>
      </c>
      <c r="LY7" s="24">
        <f>IFERROR(HLOOKUP(LY$1,'Smerne ukazatele_2018'!$A$1:$CK$13,3,FALSE),0)</f>
        <v>0</v>
      </c>
      <c r="LZ7" s="24">
        <f>IFERROR(HLOOKUP(LZ$1,'Smerne ukazatele_2018'!$A$1:$CK$13,3,FALSE),0)</f>
        <v>0</v>
      </c>
      <c r="MA7" s="24">
        <f>IFERROR(HLOOKUP(MA$1,'Smerne ukazatele_2018'!$A$1:$CK$13,3,FALSE),0)</f>
        <v>0</v>
      </c>
      <c r="MB7" s="24">
        <f>IFERROR(HLOOKUP(MB$1,'Smerne ukazatele_2018'!$A$1:$CK$13,3,FALSE),0)</f>
        <v>0</v>
      </c>
      <c r="MC7" s="24">
        <f>IFERROR(HLOOKUP(MC$1,'Smerne ukazatele_2018'!$A$1:$CK$13,3,FALSE),0)</f>
        <v>0</v>
      </c>
      <c r="MD7" s="24">
        <f>IFERROR(HLOOKUP(MD$1,'Smerne ukazatele_2018'!$A$1:$CK$13,3,FALSE),0)</f>
        <v>0</v>
      </c>
      <c r="ME7" s="24">
        <f>IFERROR(HLOOKUP(ME$1,'Smerne ukazatele_2018'!$A$1:$CK$13,3,FALSE),0)</f>
        <v>0</v>
      </c>
      <c r="MF7" s="24">
        <f>IFERROR(HLOOKUP(MF$1,'Smerne ukazatele_2018'!$A$1:$CK$13,3,FALSE),0)</f>
        <v>0</v>
      </c>
      <c r="MG7" s="24">
        <f>IFERROR(HLOOKUP(MG$1,'Smerne ukazatele_2018'!$A$1:$CK$13,3,FALSE),0)</f>
        <v>0</v>
      </c>
      <c r="MH7" s="24">
        <f>IFERROR(HLOOKUP(MH$1,'Smerne ukazatele_2018'!$A$1:$CK$13,3,FALSE),0)</f>
        <v>0</v>
      </c>
      <c r="MI7" s="24">
        <f>IFERROR(HLOOKUP(MI$1,'Smerne ukazatele_2018'!$A$1:$CK$13,3,FALSE),0)</f>
        <v>0</v>
      </c>
      <c r="MJ7" s="24">
        <f>IFERROR(HLOOKUP(MJ$1,'Smerne ukazatele_2018'!$A$1:$CK$13,3,FALSE),0)</f>
        <v>0</v>
      </c>
      <c r="MK7" s="24">
        <f>IFERROR(HLOOKUP(MK$1,'Smerne ukazatele_2018'!$A$1:$CK$13,3,FALSE),0)</f>
        <v>0</v>
      </c>
      <c r="ML7" s="24">
        <f>IFERROR(HLOOKUP(ML$1,'Smerne ukazatele_2018'!$A$1:$CK$13,3,FALSE),0)</f>
        <v>0</v>
      </c>
      <c r="MM7" s="24">
        <f>IFERROR(HLOOKUP(MM$1,'Smerne ukazatele_2018'!$A$1:$CK$13,3,FALSE),0)</f>
        <v>0</v>
      </c>
      <c r="MN7" s="24">
        <f>IFERROR(HLOOKUP(MN$1,'Smerne ukazatele_2018'!$A$1:$CK$13,3,FALSE),0)</f>
        <v>0</v>
      </c>
      <c r="MO7" s="20">
        <f t="shared" si="0"/>
        <v>11366.33</v>
      </c>
      <c r="MQ7" s="20">
        <f>MO7-'Smerne ukazatele_2018'!CL3</f>
        <v>0</v>
      </c>
    </row>
    <row r="8" spans="2:355" x14ac:dyDescent="0.2">
      <c r="B8" s="49" t="s">
        <v>499</v>
      </c>
      <c r="C8" s="49" t="s">
        <v>500</v>
      </c>
      <c r="D8" s="24">
        <f>IFERROR(HLOOKUP(D$1,'Smerne ukazatele_2018'!$A$1:$CK$13,4,FALSE),0)</f>
        <v>0</v>
      </c>
      <c r="E8" s="24">
        <f>IFERROR(HLOOKUP(E$1,'Smerne ukazatele_2018'!$A$1:$CK$13,4,FALSE),0)</f>
        <v>0</v>
      </c>
      <c r="F8" s="24">
        <f>IFERROR(HLOOKUP(F$1,'Smerne ukazatele_2018'!$A$1:$CK$13,4,FALSE),0)</f>
        <v>134.55000000000001</v>
      </c>
      <c r="G8" s="24">
        <f>IFERROR(HLOOKUP(G$1,'Smerne ukazatele_2018'!$A$1:$CK$13,4,FALSE),0)</f>
        <v>0</v>
      </c>
      <c r="H8" s="24">
        <f>IFERROR(HLOOKUP(H$1,'Smerne ukazatele_2018'!$A$1:$CK$13,4,FALSE),0)</f>
        <v>0</v>
      </c>
      <c r="I8" s="24">
        <f>IFERROR(HLOOKUP(I$1,'Smerne ukazatele_2018'!$A$1:$CK$13,4,FALSE),0)</f>
        <v>0</v>
      </c>
      <c r="J8" s="24">
        <f>IFERROR(HLOOKUP(J$1,'Smerne ukazatele_2018'!$A$1:$CK$13,4,FALSE),0)</f>
        <v>223.82</v>
      </c>
      <c r="K8" s="24">
        <f>IFERROR(HLOOKUP(K$1,'Smerne ukazatele_2018'!$A$1:$CK$13,4,FALSE),0)</f>
        <v>0</v>
      </c>
      <c r="L8" s="24">
        <f>IFERROR(HLOOKUP(L$1,'Smerne ukazatele_2018'!$A$1:$CK$13,4,FALSE),0)</f>
        <v>0</v>
      </c>
      <c r="M8" s="24">
        <f>IFERROR(HLOOKUP(M$1,'Smerne ukazatele_2018'!$A$1:$CK$13,4,FALSE),0)</f>
        <v>0</v>
      </c>
      <c r="N8" s="24">
        <f>IFERROR(HLOOKUP(N$1,'Smerne ukazatele_2018'!$A$1:$CK$13,4,FALSE),0)</f>
        <v>0</v>
      </c>
      <c r="O8" s="24">
        <f>IFERROR(HLOOKUP(O$1,'Smerne ukazatele_2018'!$A$1:$CK$13,4,FALSE),0)</f>
        <v>92.26</v>
      </c>
      <c r="P8" s="24">
        <f>IFERROR(HLOOKUP(P$1,'Smerne ukazatele_2018'!$A$1:$CK$13,4,FALSE),0)</f>
        <v>0</v>
      </c>
      <c r="Q8" s="24">
        <f>IFERROR(HLOOKUP(Q$1,'Smerne ukazatele_2018'!$A$1:$CK$13,4,FALSE),0)</f>
        <v>0</v>
      </c>
      <c r="R8" s="24">
        <f>IFERROR(HLOOKUP(R$1,'Smerne ukazatele_2018'!$A$1:$CK$13,4,FALSE),0)</f>
        <v>270.13</v>
      </c>
      <c r="S8" s="24">
        <f>IFERROR(HLOOKUP(S$1,'Smerne ukazatele_2018'!$A$1:$CK$13,4,FALSE),0)</f>
        <v>148.9</v>
      </c>
      <c r="T8" s="24">
        <f>IFERROR(HLOOKUP(T$1,'Smerne ukazatele_2018'!$A$1:$CK$13,4,FALSE),0)</f>
        <v>0</v>
      </c>
      <c r="U8" s="24">
        <f>IFERROR(HLOOKUP(U$1,'Smerne ukazatele_2018'!$A$1:$CK$13,4,FALSE),0)</f>
        <v>0</v>
      </c>
      <c r="V8" s="24">
        <f>IFERROR(HLOOKUP(V$1,'Smerne ukazatele_2018'!$A$1:$CK$13,4,FALSE),0)</f>
        <v>0</v>
      </c>
      <c r="W8" s="24">
        <f>IFERROR(HLOOKUP(W$1,'Smerne ukazatele_2018'!$A$1:$CK$13,4,FALSE),0)</f>
        <v>199.15</v>
      </c>
      <c r="X8" s="24">
        <f>IFERROR(HLOOKUP(X$1,'Smerne ukazatele_2018'!$A$1:$CK$13,4,FALSE),0)</f>
        <v>0</v>
      </c>
      <c r="Y8" s="24">
        <f>IFERROR(HLOOKUP(Y$1,'Smerne ukazatele_2018'!$A$1:$CK$13,4,FALSE),0)</f>
        <v>0</v>
      </c>
      <c r="Z8" s="24">
        <f>IFERROR(HLOOKUP(Z$1,'Smerne ukazatele_2018'!$A$1:$CK$13,4,FALSE),0)</f>
        <v>0</v>
      </c>
      <c r="AA8" s="24">
        <f>IFERROR(HLOOKUP(AA$1,'Smerne ukazatele_2018'!$A$1:$CK$13,4,FALSE),0)</f>
        <v>0</v>
      </c>
      <c r="AB8" s="24">
        <f>IFERROR(HLOOKUP(AB$1,'Smerne ukazatele_2018'!$A$1:$CK$13,4,FALSE),0)</f>
        <v>0</v>
      </c>
      <c r="AC8" s="24">
        <f>IFERROR(HLOOKUP(AC$1,'Smerne ukazatele_2018'!$A$1:$CK$13,4,FALSE),0)</f>
        <v>0</v>
      </c>
      <c r="AD8" s="24">
        <f>IFERROR(HLOOKUP(AD$1,'Smerne ukazatele_2018'!$A$1:$CK$13,4,FALSE),0)</f>
        <v>0</v>
      </c>
      <c r="AE8" s="24">
        <f>IFERROR(HLOOKUP(AE$1,'Smerne ukazatele_2018'!$A$1:$CK$13,4,FALSE),0)</f>
        <v>0</v>
      </c>
      <c r="AF8" s="24">
        <f>IFERROR(HLOOKUP(AF$1,'Smerne ukazatele_2018'!$A$1:$CK$13,4,FALSE),0)</f>
        <v>0</v>
      </c>
      <c r="AG8" s="24">
        <f>IFERROR(HLOOKUP(AG$1,'Smerne ukazatele_2018'!$A$1:$CK$13,4,FALSE),0)</f>
        <v>0</v>
      </c>
      <c r="AH8" s="24">
        <f>IFERROR(HLOOKUP(AH$1,'Smerne ukazatele_2018'!$A$1:$CK$13,4,FALSE),0)</f>
        <v>0</v>
      </c>
      <c r="AI8" s="24">
        <f>IFERROR(HLOOKUP(AI$1,'Smerne ukazatele_2018'!$A$1:$CK$13,4,FALSE),0)</f>
        <v>0</v>
      </c>
      <c r="AJ8" s="24">
        <f>IFERROR(HLOOKUP(AJ$1,'Smerne ukazatele_2018'!$A$1:$CK$13,4,FALSE),0)</f>
        <v>0</v>
      </c>
      <c r="AK8" s="24">
        <f>IFERROR(HLOOKUP(AK$1,'Smerne ukazatele_2018'!$A$1:$CK$13,4,FALSE),0)</f>
        <v>0</v>
      </c>
      <c r="AL8" s="24">
        <f>IFERROR(HLOOKUP(AL$1,'Smerne ukazatele_2018'!$A$1:$CK$13,4,FALSE),0)</f>
        <v>0</v>
      </c>
      <c r="AM8" s="24">
        <f>IFERROR(HLOOKUP(AM$1,'Smerne ukazatele_2018'!$A$1:$CK$13,4,FALSE),0)</f>
        <v>0</v>
      </c>
      <c r="AN8" s="24">
        <f>IFERROR(HLOOKUP(AN$1,'Smerne ukazatele_2018'!$A$1:$CK$13,4,FALSE),0)</f>
        <v>0</v>
      </c>
      <c r="AO8" s="24">
        <f>IFERROR(HLOOKUP(AO$1,'Smerne ukazatele_2018'!$A$1:$CK$13,4,FALSE),0)</f>
        <v>0</v>
      </c>
      <c r="AP8" s="24">
        <f>IFERROR(HLOOKUP(AP$1,'Smerne ukazatele_2018'!$A$1:$CK$13,4,FALSE),0)</f>
        <v>0</v>
      </c>
      <c r="AQ8" s="24">
        <f>IFERROR(HLOOKUP(AQ$1,'Smerne ukazatele_2018'!$A$1:$CK$13,4,FALSE),0)</f>
        <v>0</v>
      </c>
      <c r="AR8" s="24">
        <f>IFERROR(HLOOKUP(AR$1,'Smerne ukazatele_2018'!$A$1:$CK$13,4,FALSE),0)</f>
        <v>0</v>
      </c>
      <c r="AS8" s="24">
        <f>IFERROR(HLOOKUP(AS$1,'Smerne ukazatele_2018'!$A$1:$CK$13,4,FALSE),0)</f>
        <v>0</v>
      </c>
      <c r="AT8" s="24">
        <f>IFERROR(HLOOKUP(AT$1,'Smerne ukazatele_2018'!$A$1:$CK$13,4,FALSE),0)</f>
        <v>0</v>
      </c>
      <c r="AU8" s="24">
        <f>IFERROR(HLOOKUP(AU$1,'Smerne ukazatele_2018'!$A$1:$CK$13,4,FALSE),0)</f>
        <v>0</v>
      </c>
      <c r="AV8" s="24">
        <f>IFERROR(HLOOKUP(AV$1,'Smerne ukazatele_2018'!$A$1:$CK$13,4,FALSE),0)</f>
        <v>0</v>
      </c>
      <c r="AW8" s="24">
        <f>IFERROR(HLOOKUP(AW$1,'Smerne ukazatele_2018'!$A$1:$CK$13,4,FALSE),0)</f>
        <v>0</v>
      </c>
      <c r="AX8" s="24">
        <f>IFERROR(HLOOKUP(AX$1,'Smerne ukazatele_2018'!$A$1:$CK$13,4,FALSE),0)</f>
        <v>0</v>
      </c>
      <c r="AY8" s="24">
        <f>IFERROR(HLOOKUP(AY$1,'Smerne ukazatele_2018'!$A$1:$CK$13,4,FALSE),0)</f>
        <v>0</v>
      </c>
      <c r="AZ8" s="24">
        <f>IFERROR(HLOOKUP(AZ$1,'Smerne ukazatele_2018'!$A$1:$CK$13,4,FALSE),0)</f>
        <v>0</v>
      </c>
      <c r="BA8" s="24">
        <f>IFERROR(HLOOKUP(BA$1,'Smerne ukazatele_2018'!$A$1:$CK$13,4,FALSE),0)</f>
        <v>99.26</v>
      </c>
      <c r="BB8" s="24">
        <f>IFERROR(HLOOKUP(BB$1,'Smerne ukazatele_2018'!$A$1:$CK$13,4,FALSE),0)</f>
        <v>0</v>
      </c>
      <c r="BC8" s="24">
        <f>IFERROR(HLOOKUP(BC$1,'Smerne ukazatele_2018'!$A$1:$CK$13,4,FALSE),0)</f>
        <v>0</v>
      </c>
      <c r="BD8" s="24">
        <f>IFERROR(HLOOKUP(BD$1,'Smerne ukazatele_2018'!$A$1:$CK$13,4,FALSE),0)</f>
        <v>174.34</v>
      </c>
      <c r="BE8" s="24">
        <f>IFERROR(HLOOKUP(BE$1,'Smerne ukazatele_2018'!$A$1:$CK$13,4,FALSE),0)</f>
        <v>0</v>
      </c>
      <c r="BF8" s="24">
        <f>IFERROR(HLOOKUP(BF$1,'Smerne ukazatele_2018'!$A$1:$CK$13,4,FALSE),0)</f>
        <v>0</v>
      </c>
      <c r="BG8" s="24">
        <f>IFERROR(HLOOKUP(BG$1,'Smerne ukazatele_2018'!$A$1:$CK$13,4,FALSE),0)</f>
        <v>0</v>
      </c>
      <c r="BH8" s="24">
        <f>IFERROR(HLOOKUP(BH$1,'Smerne ukazatele_2018'!$A$1:$CK$13,4,FALSE),0)</f>
        <v>0</v>
      </c>
      <c r="BI8" s="24">
        <f>IFERROR(HLOOKUP(BI$1,'Smerne ukazatele_2018'!$A$1:$CK$13,4,FALSE),0)</f>
        <v>215.59</v>
      </c>
      <c r="BJ8" s="24">
        <f>IFERROR(HLOOKUP(BJ$1,'Smerne ukazatele_2018'!$A$1:$CK$13,4,FALSE),0)</f>
        <v>0</v>
      </c>
      <c r="BK8" s="24">
        <f>IFERROR(HLOOKUP(BK$1,'Smerne ukazatele_2018'!$A$1:$CK$13,4,FALSE),0)</f>
        <v>0</v>
      </c>
      <c r="BL8" s="24">
        <f>IFERROR(HLOOKUP(BL$1,'Smerne ukazatele_2018'!$A$1:$CK$13,4,FALSE),0)</f>
        <v>0</v>
      </c>
      <c r="BM8" s="24">
        <f>IFERROR(HLOOKUP(BM$1,'Smerne ukazatele_2018'!$A$1:$CK$13,4,FALSE),0)</f>
        <v>145.47999999999999</v>
      </c>
      <c r="BN8" s="24">
        <f>IFERROR(HLOOKUP(BN$1,'Smerne ukazatele_2018'!$A$1:$CK$13,4,FALSE),0)</f>
        <v>0</v>
      </c>
      <c r="BO8" s="24">
        <f>IFERROR(HLOOKUP(BO$1,'Smerne ukazatele_2018'!$A$1:$CK$13,4,FALSE),0)</f>
        <v>0</v>
      </c>
      <c r="BP8" s="24">
        <f>IFERROR(HLOOKUP(BP$1,'Smerne ukazatele_2018'!$A$1:$CK$13,4,FALSE),0)</f>
        <v>0</v>
      </c>
      <c r="BQ8" s="24">
        <f>IFERROR(HLOOKUP(BQ$1,'Smerne ukazatele_2018'!$A$1:$CK$13,4,FALSE),0)</f>
        <v>194.5</v>
      </c>
      <c r="BR8" s="24">
        <f>IFERROR(HLOOKUP(BR$1,'Smerne ukazatele_2018'!$A$1:$CK$13,4,FALSE),0)</f>
        <v>0</v>
      </c>
      <c r="BS8" s="24">
        <f>IFERROR(HLOOKUP(BS$1,'Smerne ukazatele_2018'!$A$1:$CK$13,4,FALSE),0)</f>
        <v>0</v>
      </c>
      <c r="BT8" s="24">
        <f>IFERROR(HLOOKUP(BT$1,'Smerne ukazatele_2018'!$A$1:$CK$13,4,FALSE),0)</f>
        <v>0</v>
      </c>
      <c r="BU8" s="24">
        <f>IFERROR(HLOOKUP(BU$1,'Smerne ukazatele_2018'!$A$1:$CK$13,4,FALSE),0)</f>
        <v>0</v>
      </c>
      <c r="BV8" s="24">
        <f>IFERROR(HLOOKUP(BV$1,'Smerne ukazatele_2018'!$A$1:$CK$13,4,FALSE),0)</f>
        <v>0</v>
      </c>
      <c r="BW8" s="24">
        <f>IFERROR(HLOOKUP(BW$1,'Smerne ukazatele_2018'!$A$1:$CK$13,4,FALSE),0)</f>
        <v>0</v>
      </c>
      <c r="BX8" s="24">
        <f>IFERROR(HLOOKUP(BX$1,'Smerne ukazatele_2018'!$A$1:$CK$13,4,FALSE),0)</f>
        <v>0</v>
      </c>
      <c r="BY8" s="24">
        <f>IFERROR(HLOOKUP(BY$1,'Smerne ukazatele_2018'!$A$1:$CK$13,4,FALSE),0)</f>
        <v>0</v>
      </c>
      <c r="BZ8" s="24">
        <f>IFERROR(HLOOKUP(BZ$1,'Smerne ukazatele_2018'!$A$1:$CK$13,4,FALSE),0)</f>
        <v>0</v>
      </c>
      <c r="CA8" s="24">
        <f>IFERROR(HLOOKUP(CA$1,'Smerne ukazatele_2018'!$A$1:$CK$13,4,FALSE),0)</f>
        <v>0</v>
      </c>
      <c r="CB8" s="24">
        <f>IFERROR(HLOOKUP(CB$1,'Smerne ukazatele_2018'!$A$1:$CK$13,4,FALSE),0)</f>
        <v>0</v>
      </c>
      <c r="CC8" s="24">
        <f>IFERROR(HLOOKUP(CC$1,'Smerne ukazatele_2018'!$A$1:$CK$13,4,FALSE),0)</f>
        <v>129.18</v>
      </c>
      <c r="CD8" s="24">
        <f>IFERROR(HLOOKUP(CD$1,'Smerne ukazatele_2018'!$A$1:$CK$13,4,FALSE),0)</f>
        <v>280.64999999999998</v>
      </c>
      <c r="CE8" s="24">
        <f>IFERROR(HLOOKUP(CE$1,'Smerne ukazatele_2018'!$A$1:$CK$13,4,FALSE),0)</f>
        <v>223.06</v>
      </c>
      <c r="CF8" s="24">
        <f>IFERROR(HLOOKUP(CF$1,'Smerne ukazatele_2018'!$A$1:$CK$13,4,FALSE),0)</f>
        <v>103.37</v>
      </c>
      <c r="CG8" s="24">
        <f>IFERROR(HLOOKUP(CG$1,'Smerne ukazatele_2018'!$A$1:$CK$13,4,FALSE),0)</f>
        <v>129.05000000000001</v>
      </c>
      <c r="CH8" s="24">
        <f>IFERROR(HLOOKUP(CH$1,'Smerne ukazatele_2018'!$A$1:$CK$13,4,FALSE),0)</f>
        <v>64.510000000000005</v>
      </c>
      <c r="CI8" s="24">
        <f>IFERROR(HLOOKUP(CI$1,'Smerne ukazatele_2018'!$A$1:$CK$13,4,FALSE),0)</f>
        <v>175.79</v>
      </c>
      <c r="CJ8" s="24">
        <f>IFERROR(HLOOKUP(CJ$1,'Smerne ukazatele_2018'!$A$1:$CK$13,4,FALSE),0)</f>
        <v>136.81</v>
      </c>
      <c r="CK8" s="24">
        <f>IFERROR(HLOOKUP(CK$1,'Smerne ukazatele_2018'!$A$1:$CK$13,4,FALSE),0)</f>
        <v>137.72</v>
      </c>
      <c r="CL8" s="24">
        <f>IFERROR(HLOOKUP(CL$1,'Smerne ukazatele_2018'!$A$1:$CK$13,4,FALSE),0)</f>
        <v>134.41999999999999</v>
      </c>
      <c r="CM8" s="24">
        <f>IFERROR(HLOOKUP(CM$1,'Smerne ukazatele_2018'!$A$1:$CK$13,4,FALSE),0)</f>
        <v>69.319999999999993</v>
      </c>
      <c r="CN8" s="24">
        <f>IFERROR(HLOOKUP(CN$1,'Smerne ukazatele_2018'!$A$1:$CK$13,4,FALSE),0)</f>
        <v>0</v>
      </c>
      <c r="CO8" s="24">
        <f>IFERROR(HLOOKUP(CO$1,'Smerne ukazatele_2018'!$A$1:$CK$13,4,FALSE),0)</f>
        <v>0</v>
      </c>
      <c r="CP8" s="24">
        <f>IFERROR(HLOOKUP(CP$1,'Smerne ukazatele_2018'!$A$1:$CK$13,4,FALSE),0)</f>
        <v>0</v>
      </c>
      <c r="CQ8" s="24">
        <f>IFERROR(HLOOKUP(CQ$1,'Smerne ukazatele_2018'!$A$1:$CK$13,4,FALSE),0)</f>
        <v>0</v>
      </c>
      <c r="CR8" s="24">
        <f>IFERROR(HLOOKUP(CR$1,'Smerne ukazatele_2018'!$A$1:$CK$13,4,FALSE),0)</f>
        <v>0</v>
      </c>
      <c r="CS8" s="24">
        <f>IFERROR(HLOOKUP(CS$1,'Smerne ukazatele_2018'!$A$1:$CK$13,4,FALSE),0)</f>
        <v>0</v>
      </c>
      <c r="CT8" s="24">
        <f>IFERROR(HLOOKUP(CT$1,'Smerne ukazatele_2018'!$A$1:$CK$13,4,FALSE),0)</f>
        <v>79.099999999999994</v>
      </c>
      <c r="CU8" s="24">
        <f>IFERROR(HLOOKUP(CU$1,'Smerne ukazatele_2018'!$A$1:$CK$13,4,FALSE),0)</f>
        <v>98.3</v>
      </c>
      <c r="CV8" s="24">
        <f>IFERROR(HLOOKUP(CV$1,'Smerne ukazatele_2018'!$A$1:$CK$13,4,FALSE),0)</f>
        <v>137.53</v>
      </c>
      <c r="CW8" s="24">
        <f>IFERROR(HLOOKUP(CW$1,'Smerne ukazatele_2018'!$A$1:$CK$13,4,FALSE),0)</f>
        <v>0</v>
      </c>
      <c r="CX8" s="24">
        <f>IFERROR(HLOOKUP(CX$1,'Smerne ukazatele_2018'!$A$1:$CK$13,4,FALSE),0)</f>
        <v>0</v>
      </c>
      <c r="CY8" s="24">
        <f>IFERROR(HLOOKUP(CY$1,'Smerne ukazatele_2018'!$A$1:$CK$13,4,FALSE),0)</f>
        <v>0</v>
      </c>
      <c r="CZ8" s="24">
        <f>IFERROR(HLOOKUP(CZ$1,'Smerne ukazatele_2018'!$A$1:$CK$13,4,FALSE),0)</f>
        <v>0</v>
      </c>
      <c r="DA8" s="24">
        <f>IFERROR(HLOOKUP(DA$1,'Smerne ukazatele_2018'!$A$1:$CK$13,4,FALSE),0)</f>
        <v>182.72</v>
      </c>
      <c r="DB8" s="24">
        <f>IFERROR(HLOOKUP(DB$1,'Smerne ukazatele_2018'!$A$1:$CK$13,4,FALSE),0)</f>
        <v>255.85</v>
      </c>
      <c r="DC8" s="24">
        <f>IFERROR(HLOOKUP(DC$1,'Smerne ukazatele_2018'!$A$1:$CK$13,4,FALSE),0)</f>
        <v>0</v>
      </c>
      <c r="DD8" s="24">
        <f>IFERROR(HLOOKUP(DD$1,'Smerne ukazatele_2018'!$A$1:$CK$13,4,FALSE),0)</f>
        <v>0</v>
      </c>
      <c r="DE8" s="24">
        <f>IFERROR(HLOOKUP(DE$1,'Smerne ukazatele_2018'!$A$1:$CK$13,4,FALSE),0)</f>
        <v>0</v>
      </c>
      <c r="DF8" s="24">
        <f>IFERROR(HLOOKUP(DF$1,'Smerne ukazatele_2018'!$A$1:$CK$13,4,FALSE),0)</f>
        <v>0</v>
      </c>
      <c r="DG8" s="24">
        <f>IFERROR(HLOOKUP(DG$1,'Smerne ukazatele_2018'!$A$1:$CK$13,4,FALSE),0)</f>
        <v>318.88</v>
      </c>
      <c r="DH8" s="24">
        <f>IFERROR(HLOOKUP(DH$1,'Smerne ukazatele_2018'!$A$1:$CK$13,4,FALSE),0)</f>
        <v>0</v>
      </c>
      <c r="DI8" s="24">
        <f>IFERROR(HLOOKUP(DI$1,'Smerne ukazatele_2018'!$A$1:$CK$13,4,FALSE),0)</f>
        <v>0</v>
      </c>
      <c r="DJ8" s="24">
        <f>IFERROR(HLOOKUP(DJ$1,'Smerne ukazatele_2018'!$A$1:$CK$13,4,FALSE),0)</f>
        <v>76.02</v>
      </c>
      <c r="DK8" s="24">
        <f>IFERROR(HLOOKUP(DK$1,'Smerne ukazatele_2018'!$A$1:$CK$13,4,FALSE),0)</f>
        <v>40.99</v>
      </c>
      <c r="DL8" s="24">
        <f>IFERROR(HLOOKUP(DL$1,'Smerne ukazatele_2018'!$A$1:$CK$13,4,FALSE),0)</f>
        <v>85.51</v>
      </c>
      <c r="DM8" s="24">
        <f>IFERROR(HLOOKUP(DM$1,'Smerne ukazatele_2018'!$A$1:$CK$13,4,FALSE),0)</f>
        <v>152.84</v>
      </c>
      <c r="DN8" s="24">
        <f>IFERROR(HLOOKUP(DN$1,'Smerne ukazatele_2018'!$A$1:$CK$13,4,FALSE),0)</f>
        <v>0</v>
      </c>
      <c r="DO8" s="24">
        <f>IFERROR(HLOOKUP(DO$1,'Smerne ukazatele_2018'!$A$1:$CK$13,4,FALSE),0)</f>
        <v>0</v>
      </c>
      <c r="DP8" s="24">
        <f>IFERROR(HLOOKUP(DP$1,'Smerne ukazatele_2018'!$A$1:$CK$13,4,FALSE),0)</f>
        <v>286.44</v>
      </c>
      <c r="DQ8" s="24">
        <f>IFERROR(HLOOKUP(DQ$1,'Smerne ukazatele_2018'!$A$1:$CK$13,4,FALSE),0)</f>
        <v>324.01</v>
      </c>
      <c r="DR8" s="24">
        <f>IFERROR(HLOOKUP(DR$1,'Smerne ukazatele_2018'!$A$1:$CK$13,4,FALSE),0)</f>
        <v>2.21</v>
      </c>
      <c r="DS8" s="24">
        <f>IFERROR(HLOOKUP(DS$1,'Smerne ukazatele_2018'!$A$1:$CK$13,4,FALSE),0)</f>
        <v>0</v>
      </c>
      <c r="DT8" s="24">
        <f>IFERROR(HLOOKUP(DT$1,'Smerne ukazatele_2018'!$A$1:$CK$13,4,FALSE),0)</f>
        <v>0</v>
      </c>
      <c r="DU8" s="24">
        <f>IFERROR(HLOOKUP(DU$1,'Smerne ukazatele_2018'!$A$1:$CK$13,4,FALSE),0)</f>
        <v>301.62</v>
      </c>
      <c r="DV8" s="24">
        <f>IFERROR(HLOOKUP(DV$1,'Smerne ukazatele_2018'!$A$1:$CK$13,4,FALSE),0)</f>
        <v>207.36</v>
      </c>
      <c r="DW8" s="24">
        <f>IFERROR(HLOOKUP(DW$1,'Smerne ukazatele_2018'!$A$1:$CK$13,4,FALSE),0)</f>
        <v>107.36</v>
      </c>
      <c r="DX8" s="24">
        <f>IFERROR(HLOOKUP(DX$1,'Smerne ukazatele_2018'!$A$1:$CK$13,4,FALSE),0)</f>
        <v>83.57</v>
      </c>
      <c r="DY8" s="24">
        <f>IFERROR(HLOOKUP(DY$1,'Smerne ukazatele_2018'!$A$1:$CK$13,4,FALSE),0)</f>
        <v>247.93</v>
      </c>
      <c r="DZ8" s="24">
        <f>IFERROR(HLOOKUP(DZ$1,'Smerne ukazatele_2018'!$A$1:$CK$13,4,FALSE),0)</f>
        <v>75.459999999999994</v>
      </c>
      <c r="EA8" s="24">
        <f>IFERROR(HLOOKUP(EA$1,'Smerne ukazatele_2018'!$A$1:$CK$13,4,FALSE),0)</f>
        <v>203.5</v>
      </c>
      <c r="EB8" s="24">
        <f>IFERROR(HLOOKUP(EB$1,'Smerne ukazatele_2018'!$A$1:$CK$13,4,FALSE),0)</f>
        <v>103.46</v>
      </c>
      <c r="EC8" s="24">
        <f>IFERROR(HLOOKUP(EC$1,'Smerne ukazatele_2018'!$A$1:$CK$13,4,FALSE),0)</f>
        <v>46.02</v>
      </c>
      <c r="ED8" s="24">
        <f>IFERROR(HLOOKUP(ED$1,'Smerne ukazatele_2018'!$A$1:$CK$13,4,FALSE),0)</f>
        <v>50.03</v>
      </c>
      <c r="EE8" s="24">
        <f>IFERROR(HLOOKUP(EE$1,'Smerne ukazatele_2018'!$A$1:$CK$13,4,FALSE),0)</f>
        <v>121.93</v>
      </c>
      <c r="EF8" s="24">
        <f>IFERROR(HLOOKUP(EF$1,'Smerne ukazatele_2018'!$A$1:$CK$13,4,FALSE),0)</f>
        <v>198.83</v>
      </c>
      <c r="EG8" s="24">
        <f>IFERROR(HLOOKUP(EG$1,'Smerne ukazatele_2018'!$A$1:$CK$13,4,FALSE),0)</f>
        <v>0</v>
      </c>
      <c r="EH8" s="24">
        <f>IFERROR(HLOOKUP(EH$1,'Smerne ukazatele_2018'!$A$1:$CK$13,4,FALSE),0)</f>
        <v>0</v>
      </c>
      <c r="EI8" s="24">
        <f>IFERROR(HLOOKUP(EI$1,'Smerne ukazatele_2018'!$A$1:$CK$13,4,FALSE),0)</f>
        <v>0</v>
      </c>
      <c r="EJ8" s="24">
        <f>IFERROR(HLOOKUP(EJ$1,'Smerne ukazatele_2018'!$A$1:$CK$13,4,FALSE),0)</f>
        <v>45.02</v>
      </c>
      <c r="EK8" s="24">
        <f>IFERROR(HLOOKUP(EK$1,'Smerne ukazatele_2018'!$A$1:$CK$13,4,FALSE),0)</f>
        <v>120.29</v>
      </c>
      <c r="EL8" s="24">
        <f>IFERROR(HLOOKUP(EL$1,'Smerne ukazatele_2018'!$A$1:$CK$13,4,FALSE),0)</f>
        <v>0</v>
      </c>
      <c r="EM8" s="24">
        <f>IFERROR(HLOOKUP(EM$1,'Smerne ukazatele_2018'!$A$1:$CK$13,4,FALSE),0)</f>
        <v>0</v>
      </c>
      <c r="EN8" s="24">
        <f>IFERROR(HLOOKUP(EN$1,'Smerne ukazatele_2018'!$A$1:$CK$13,4,FALSE),0)</f>
        <v>7.72</v>
      </c>
      <c r="EO8" s="24">
        <f>IFERROR(HLOOKUP(EO$1,'Smerne ukazatele_2018'!$A$1:$CK$13,4,FALSE),0)</f>
        <v>0</v>
      </c>
      <c r="EP8" s="24">
        <f>IFERROR(HLOOKUP(EP$1,'Smerne ukazatele_2018'!$A$1:$CK$13,4,FALSE),0)</f>
        <v>0</v>
      </c>
      <c r="EQ8" s="24">
        <f>IFERROR(HLOOKUP(EQ$1,'Smerne ukazatele_2018'!$A$1:$CK$13,4,FALSE),0)</f>
        <v>0</v>
      </c>
      <c r="ER8" s="24">
        <f>IFERROR(HLOOKUP(ER$1,'Smerne ukazatele_2018'!$A$1:$CK$13,4,FALSE),0)</f>
        <v>0</v>
      </c>
      <c r="ES8" s="24">
        <f>IFERROR(HLOOKUP(ES$1,'Smerne ukazatele_2018'!$A$1:$CK$13,4,FALSE),0)</f>
        <v>0</v>
      </c>
      <c r="ET8" s="24">
        <f>IFERROR(HLOOKUP(ET$1,'Smerne ukazatele_2018'!$A$1:$CK$13,4,FALSE),0)</f>
        <v>0</v>
      </c>
      <c r="EU8" s="24">
        <f>IFERROR(HLOOKUP(EU$1,'Smerne ukazatele_2018'!$A$1:$CK$13,4,FALSE),0)</f>
        <v>0</v>
      </c>
      <c r="EV8" s="24">
        <f>IFERROR(HLOOKUP(EV$1,'Smerne ukazatele_2018'!$A$1:$CK$13,4,FALSE),0)</f>
        <v>0</v>
      </c>
      <c r="EW8" s="24">
        <f>IFERROR(HLOOKUP(EW$1,'Smerne ukazatele_2018'!$A$1:$CK$13,4,FALSE),0)</f>
        <v>290.18</v>
      </c>
      <c r="EX8" s="24">
        <f>IFERROR(HLOOKUP(EX$1,'Smerne ukazatele_2018'!$A$1:$CK$13,4,FALSE),0)</f>
        <v>0</v>
      </c>
      <c r="EY8" s="24">
        <f>IFERROR(HLOOKUP(EY$1,'Smerne ukazatele_2018'!$A$1:$CK$13,4,FALSE),0)</f>
        <v>0</v>
      </c>
      <c r="EZ8" s="24">
        <f>IFERROR(HLOOKUP(EZ$1,'Smerne ukazatele_2018'!$A$1:$CK$13,4,FALSE),0)</f>
        <v>243.53</v>
      </c>
      <c r="FA8" s="24">
        <f>IFERROR(HLOOKUP(FA$1,'Smerne ukazatele_2018'!$A$1:$CK$13,4,FALSE),0)</f>
        <v>0</v>
      </c>
      <c r="FB8" s="24">
        <f>IFERROR(HLOOKUP(FB$1,'Smerne ukazatele_2018'!$A$1:$CK$13,4,FALSE),0)</f>
        <v>274.31</v>
      </c>
      <c r="FC8" s="24">
        <f>IFERROR(HLOOKUP(FC$1,'Smerne ukazatele_2018'!$A$1:$CK$13,4,FALSE),0)</f>
        <v>316.08999999999997</v>
      </c>
      <c r="FD8" s="24">
        <f>IFERROR(HLOOKUP(FD$1,'Smerne ukazatele_2018'!$A$1:$CK$13,4,FALSE),0)</f>
        <v>0</v>
      </c>
      <c r="FE8" s="24">
        <f>IFERROR(HLOOKUP(FE$1,'Smerne ukazatele_2018'!$A$1:$CK$13,4,FALSE),0)</f>
        <v>159.54</v>
      </c>
      <c r="FF8" s="24">
        <f>IFERROR(HLOOKUP(FF$1,'Smerne ukazatele_2018'!$A$1:$CK$13,4,FALSE),0)</f>
        <v>0</v>
      </c>
      <c r="FG8" s="24">
        <f>IFERROR(HLOOKUP(FG$1,'Smerne ukazatele_2018'!$A$1:$CK$13,4,FALSE),0)</f>
        <v>0</v>
      </c>
      <c r="FH8" s="24">
        <f>IFERROR(HLOOKUP(FH$1,'Smerne ukazatele_2018'!$A$1:$CK$13,4,FALSE),0)</f>
        <v>0</v>
      </c>
      <c r="FI8" s="24">
        <f>IFERROR(HLOOKUP(FI$1,'Smerne ukazatele_2018'!$A$1:$CK$13,4,FALSE),0)</f>
        <v>1.38</v>
      </c>
      <c r="FJ8" s="24">
        <f>IFERROR(HLOOKUP(FJ$1,'Smerne ukazatele_2018'!$A$1:$CK$13,4,FALSE),0)</f>
        <v>0</v>
      </c>
      <c r="FK8" s="24">
        <f>IFERROR(HLOOKUP(FK$1,'Smerne ukazatele_2018'!$A$1:$CK$13,4,FALSE),0)</f>
        <v>0</v>
      </c>
      <c r="FL8" s="24">
        <f>IFERROR(HLOOKUP(FL$1,'Smerne ukazatele_2018'!$A$1:$CK$13,4,FALSE),0)</f>
        <v>0</v>
      </c>
      <c r="FM8" s="24">
        <f>IFERROR(HLOOKUP(FM$1,'Smerne ukazatele_2018'!$A$1:$CK$13,4,FALSE),0)</f>
        <v>0</v>
      </c>
      <c r="FN8" s="24">
        <f>IFERROR(HLOOKUP(FN$1,'Smerne ukazatele_2018'!$A$1:$CK$13,4,FALSE),0)</f>
        <v>81.36</v>
      </c>
      <c r="FO8" s="24">
        <f>IFERROR(HLOOKUP(FO$1,'Smerne ukazatele_2018'!$A$1:$CK$13,4,FALSE),0)</f>
        <v>210.75</v>
      </c>
      <c r="FP8" s="24">
        <f>IFERROR(HLOOKUP(FP$1,'Smerne ukazatele_2018'!$A$1:$CK$13,4,FALSE),0)</f>
        <v>0</v>
      </c>
      <c r="FQ8" s="24">
        <f>IFERROR(HLOOKUP(FQ$1,'Smerne ukazatele_2018'!$A$1:$CK$13,4,FALSE),0)</f>
        <v>437.42</v>
      </c>
      <c r="FR8" s="24">
        <f>IFERROR(HLOOKUP(FR$1,'Smerne ukazatele_2018'!$A$1:$CK$13,4,FALSE),0)</f>
        <v>0</v>
      </c>
      <c r="FS8" s="24">
        <f>IFERROR(HLOOKUP(FS$1,'Smerne ukazatele_2018'!$A$1:$CK$13,4,FALSE),0)</f>
        <v>143.81</v>
      </c>
      <c r="FT8" s="24">
        <f>IFERROR(HLOOKUP(FT$1,'Smerne ukazatele_2018'!$A$1:$CK$13,4,FALSE),0)</f>
        <v>376.56</v>
      </c>
      <c r="FU8" s="24">
        <f>IFERROR(HLOOKUP(FU$1,'Smerne ukazatele_2018'!$A$1:$CK$13,4,FALSE),0)</f>
        <v>31.45</v>
      </c>
      <c r="FV8" s="24">
        <f>IFERROR(HLOOKUP(FV$1,'Smerne ukazatele_2018'!$A$1:$CK$13,4,FALSE),0)</f>
        <v>0</v>
      </c>
      <c r="FW8" s="24">
        <f>IFERROR(HLOOKUP(FW$1,'Smerne ukazatele_2018'!$A$1:$CK$13,4,FALSE),0)</f>
        <v>0</v>
      </c>
      <c r="FX8" s="24">
        <f>IFERROR(HLOOKUP(FX$1,'Smerne ukazatele_2018'!$A$1:$CK$13,4,FALSE),0)</f>
        <v>0</v>
      </c>
      <c r="FY8" s="24">
        <f>IFERROR(HLOOKUP(FY$1,'Smerne ukazatele_2018'!$A$1:$CK$13,4,FALSE),0)</f>
        <v>0</v>
      </c>
      <c r="FZ8" s="24">
        <f>IFERROR(HLOOKUP(FZ$1,'Smerne ukazatele_2018'!$A$1:$CK$13,4,FALSE),0)</f>
        <v>0</v>
      </c>
      <c r="GA8" s="24">
        <f>IFERROR(HLOOKUP(GA$1,'Smerne ukazatele_2018'!$A$1:$CK$13,4,FALSE),0)</f>
        <v>0</v>
      </c>
      <c r="GB8" s="24">
        <f>IFERROR(HLOOKUP(GB$1,'Smerne ukazatele_2018'!$A$1:$CK$13,4,FALSE),0)</f>
        <v>0</v>
      </c>
      <c r="GC8" s="24">
        <f>IFERROR(HLOOKUP(GC$1,'Smerne ukazatele_2018'!$A$1:$CK$13,4,FALSE),0)</f>
        <v>0</v>
      </c>
      <c r="GD8" s="24">
        <f>IFERROR(HLOOKUP(GD$1,'Smerne ukazatele_2018'!$A$1:$CK$13,4,FALSE),0)</f>
        <v>0</v>
      </c>
      <c r="GE8" s="24">
        <f>IFERROR(HLOOKUP(GE$1,'Smerne ukazatele_2018'!$A$1:$CK$13,4,FALSE),0)</f>
        <v>0</v>
      </c>
      <c r="GF8" s="24">
        <f>IFERROR(HLOOKUP(GF$1,'Smerne ukazatele_2018'!$A$1:$CK$13,4,FALSE),0)</f>
        <v>0</v>
      </c>
      <c r="GG8" s="24">
        <f>IFERROR(HLOOKUP(GG$1,'Smerne ukazatele_2018'!$A$1:$CK$13,4,FALSE),0)</f>
        <v>0</v>
      </c>
      <c r="GH8" s="24">
        <f>IFERROR(HLOOKUP(GH$1,'Smerne ukazatele_2018'!$A$1:$CK$13,4,FALSE),0)</f>
        <v>0</v>
      </c>
      <c r="GI8" s="24">
        <f>IFERROR(HLOOKUP(GI$1,'Smerne ukazatele_2018'!$A$1:$CK$13,4,FALSE),0)</f>
        <v>256.39</v>
      </c>
      <c r="GJ8" s="24">
        <f>IFERROR(HLOOKUP(GJ$1,'Smerne ukazatele_2018'!$A$1:$CK$13,4,FALSE),0)</f>
        <v>263.97000000000003</v>
      </c>
      <c r="GK8" s="24">
        <f>IFERROR(HLOOKUP(GK$1,'Smerne ukazatele_2018'!$A$1:$CK$13,4,FALSE),0)</f>
        <v>304.51</v>
      </c>
      <c r="GL8" s="24">
        <f>IFERROR(HLOOKUP(GL$1,'Smerne ukazatele_2018'!$A$1:$CK$13,4,FALSE),0)</f>
        <v>0</v>
      </c>
      <c r="GM8" s="24">
        <f>IFERROR(HLOOKUP(GM$1,'Smerne ukazatele_2018'!$A$1:$CK$13,4,FALSE),0)</f>
        <v>0</v>
      </c>
      <c r="GN8" s="24">
        <f>IFERROR(HLOOKUP(GN$1,'Smerne ukazatele_2018'!$A$1:$CK$13,4,FALSE),0)</f>
        <v>0</v>
      </c>
      <c r="GO8" s="24">
        <f>IFERROR(HLOOKUP(GO$1,'Smerne ukazatele_2018'!$A$1:$CK$13,4,FALSE),0)</f>
        <v>0</v>
      </c>
      <c r="GP8" s="24">
        <f>IFERROR(HLOOKUP(GP$1,'Smerne ukazatele_2018'!$A$1:$CK$13,4,FALSE),0)</f>
        <v>0</v>
      </c>
      <c r="GQ8" s="24">
        <f>IFERROR(HLOOKUP(GQ$1,'Smerne ukazatele_2018'!$A$1:$CK$13,4,FALSE),0)</f>
        <v>0</v>
      </c>
      <c r="GR8" s="24">
        <f>IFERROR(HLOOKUP(GR$1,'Smerne ukazatele_2018'!$A$1:$CK$13,4,FALSE),0)</f>
        <v>0</v>
      </c>
      <c r="GS8" s="24">
        <f>IFERROR(HLOOKUP(GS$1,'Smerne ukazatele_2018'!$A$1:$CK$13,4,FALSE),0)</f>
        <v>0</v>
      </c>
      <c r="GT8" s="24">
        <f>IFERROR(HLOOKUP(GT$1,'Smerne ukazatele_2018'!$A$1:$CK$13,4,FALSE),0)</f>
        <v>0</v>
      </c>
      <c r="GU8" s="24">
        <f>IFERROR(HLOOKUP(GU$1,'Smerne ukazatele_2018'!$A$1:$CK$13,4,FALSE),0)</f>
        <v>0</v>
      </c>
      <c r="GV8" s="24">
        <f>IFERROR(HLOOKUP(GV$1,'Smerne ukazatele_2018'!$A$1:$CK$13,4,FALSE),0)</f>
        <v>0</v>
      </c>
      <c r="GW8" s="24">
        <f>IFERROR(HLOOKUP(GW$1,'Smerne ukazatele_2018'!$A$1:$CK$13,4,FALSE),0)</f>
        <v>0</v>
      </c>
      <c r="GX8" s="24">
        <f>IFERROR(HLOOKUP(GX$1,'Smerne ukazatele_2018'!$A$1:$CK$13,4,FALSE),0)</f>
        <v>0</v>
      </c>
      <c r="GY8" s="24">
        <f>IFERROR(HLOOKUP(GY$1,'Smerne ukazatele_2018'!$A$1:$CK$13,4,FALSE),0)</f>
        <v>0</v>
      </c>
      <c r="GZ8" s="24">
        <f>IFERROR(HLOOKUP(GZ$1,'Smerne ukazatele_2018'!$A$1:$CK$13,4,FALSE),0)</f>
        <v>0</v>
      </c>
      <c r="HA8" s="24">
        <f>IFERROR(HLOOKUP(HA$1,'Smerne ukazatele_2018'!$A$1:$CK$13,4,FALSE),0)</f>
        <v>0</v>
      </c>
      <c r="HB8" s="24">
        <f>IFERROR(HLOOKUP(HB$1,'Smerne ukazatele_2018'!$A$1:$CK$13,4,FALSE),0)</f>
        <v>0</v>
      </c>
      <c r="HC8" s="24">
        <f>IFERROR(HLOOKUP(HC$1,'Smerne ukazatele_2018'!$A$1:$CK$13,4,FALSE),0)</f>
        <v>0</v>
      </c>
      <c r="HD8" s="24">
        <f>IFERROR(HLOOKUP(HD$1,'Smerne ukazatele_2018'!$A$1:$CK$13,4,FALSE),0)</f>
        <v>0</v>
      </c>
      <c r="HE8" s="24">
        <f>IFERROR(HLOOKUP(HE$1,'Smerne ukazatele_2018'!$A$1:$CK$13,4,FALSE),0)</f>
        <v>0</v>
      </c>
      <c r="HF8" s="24">
        <f>IFERROR(HLOOKUP(HF$1,'Smerne ukazatele_2018'!$A$1:$CK$13,4,FALSE),0)</f>
        <v>0</v>
      </c>
      <c r="HG8" s="24">
        <f>IFERROR(HLOOKUP(HG$1,'Smerne ukazatele_2018'!$A$1:$CK$13,4,FALSE),0)</f>
        <v>0</v>
      </c>
      <c r="HH8" s="24">
        <f>IFERROR(HLOOKUP(HH$1,'Smerne ukazatele_2018'!$A$1:$CK$13,4,FALSE),0)</f>
        <v>0</v>
      </c>
      <c r="HI8" s="24">
        <f>IFERROR(HLOOKUP(HI$1,'Smerne ukazatele_2018'!$A$1:$CK$13,4,FALSE),0)</f>
        <v>366.28</v>
      </c>
      <c r="HJ8" s="24">
        <f>IFERROR(HLOOKUP(HJ$1,'Smerne ukazatele_2018'!$A$1:$CK$13,4,FALSE),0)</f>
        <v>0</v>
      </c>
      <c r="HK8" s="24">
        <f>IFERROR(HLOOKUP(HK$1,'Smerne ukazatele_2018'!$A$1:$CK$13,4,FALSE),0)</f>
        <v>0</v>
      </c>
      <c r="HL8" s="24">
        <f>IFERROR(HLOOKUP(HL$1,'Smerne ukazatele_2018'!$A$1:$CK$13,4,FALSE),0)</f>
        <v>0</v>
      </c>
      <c r="HM8" s="24">
        <f>IFERROR(HLOOKUP(HM$1,'Smerne ukazatele_2018'!$A$1:$CK$13,4,FALSE),0)</f>
        <v>0</v>
      </c>
      <c r="HN8" s="24">
        <f>IFERROR(HLOOKUP(HN$1,'Smerne ukazatele_2018'!$A$1:$CK$13,4,FALSE),0)</f>
        <v>0</v>
      </c>
      <c r="HO8" s="24">
        <f>IFERROR(HLOOKUP(HO$1,'Smerne ukazatele_2018'!$A$1:$CK$13,4,FALSE),0)</f>
        <v>0</v>
      </c>
      <c r="HP8" s="24">
        <f>IFERROR(HLOOKUP(HP$1,'Smerne ukazatele_2018'!$A$1:$CK$13,4,FALSE),0)</f>
        <v>0</v>
      </c>
      <c r="HQ8" s="24">
        <f>IFERROR(HLOOKUP(HQ$1,'Smerne ukazatele_2018'!$A$1:$CK$13,4,FALSE),0)</f>
        <v>0</v>
      </c>
      <c r="HR8" s="24">
        <f>IFERROR(HLOOKUP(HR$1,'Smerne ukazatele_2018'!$A$1:$CK$13,4,FALSE),0)</f>
        <v>0</v>
      </c>
      <c r="HS8" s="24">
        <f>IFERROR(HLOOKUP(HS$1,'Smerne ukazatele_2018'!$A$1:$CK$13,4,FALSE),0)</f>
        <v>0</v>
      </c>
      <c r="HT8" s="24">
        <f>IFERROR(HLOOKUP(HT$1,'Smerne ukazatele_2018'!$A$1:$CK$13,4,FALSE),0)</f>
        <v>0</v>
      </c>
      <c r="HU8" s="24">
        <f>IFERROR(HLOOKUP(HU$1,'Smerne ukazatele_2018'!$A$1:$CK$13,4,FALSE),0)</f>
        <v>0</v>
      </c>
      <c r="HV8" s="24">
        <f>IFERROR(HLOOKUP(HV$1,'Smerne ukazatele_2018'!$A$1:$CK$13,4,FALSE),0)</f>
        <v>0</v>
      </c>
      <c r="HW8" s="24">
        <f>IFERROR(HLOOKUP(HW$1,'Smerne ukazatele_2018'!$A$1:$CK$13,4,FALSE),0)</f>
        <v>0</v>
      </c>
      <c r="HX8" s="24">
        <f>IFERROR(HLOOKUP(HX$1,'Smerne ukazatele_2018'!$A$1:$CK$13,4,FALSE),0)</f>
        <v>0</v>
      </c>
      <c r="HY8" s="24">
        <f>IFERROR(HLOOKUP(HY$1,'Smerne ukazatele_2018'!$A$1:$CK$13,4,FALSE),0)</f>
        <v>0</v>
      </c>
      <c r="HZ8" s="24">
        <f>IFERROR(HLOOKUP(HZ$1,'Smerne ukazatele_2018'!$A$1:$CK$13,4,FALSE),0)</f>
        <v>0</v>
      </c>
      <c r="IA8" s="24">
        <f>IFERROR(HLOOKUP(IA$1,'Smerne ukazatele_2018'!$A$1:$CK$13,4,FALSE),0)</f>
        <v>0</v>
      </c>
      <c r="IB8" s="24">
        <f>IFERROR(HLOOKUP(IB$1,'Smerne ukazatele_2018'!$A$1:$CK$13,4,FALSE),0)</f>
        <v>0</v>
      </c>
      <c r="IC8" s="24">
        <f>IFERROR(HLOOKUP(IC$1,'Smerne ukazatele_2018'!$A$1:$CK$13,4,FALSE),0)</f>
        <v>0</v>
      </c>
      <c r="ID8" s="24">
        <f>IFERROR(HLOOKUP(ID$1,'Smerne ukazatele_2018'!$A$1:$CK$13,4,FALSE),0)</f>
        <v>0</v>
      </c>
      <c r="IE8" s="24">
        <f>IFERROR(HLOOKUP(IE$1,'Smerne ukazatele_2018'!$A$1:$CK$13,4,FALSE),0)</f>
        <v>0</v>
      </c>
      <c r="IF8" s="24">
        <f>IFERROR(HLOOKUP(IF$1,'Smerne ukazatele_2018'!$A$1:$CK$13,4,FALSE),0)</f>
        <v>0</v>
      </c>
      <c r="IG8" s="24">
        <f>IFERROR(HLOOKUP(IG$1,'Smerne ukazatele_2018'!$A$1:$CK$13,4,FALSE),0)</f>
        <v>0</v>
      </c>
      <c r="IH8" s="24">
        <f>IFERROR(HLOOKUP(IH$1,'Smerne ukazatele_2018'!$A$1:$CK$13,4,FALSE),0)</f>
        <v>0</v>
      </c>
      <c r="II8" s="24">
        <f>IFERROR(HLOOKUP(II$1,'Smerne ukazatele_2018'!$A$1:$CK$13,4,FALSE),0)</f>
        <v>0</v>
      </c>
      <c r="IJ8" s="24">
        <f>IFERROR(HLOOKUP(IJ$1,'Smerne ukazatele_2018'!$A$1:$CK$13,4,FALSE),0)</f>
        <v>0</v>
      </c>
      <c r="IK8" s="24">
        <f>IFERROR(HLOOKUP(IK$1,'Smerne ukazatele_2018'!$A$1:$CK$13,4,FALSE),0)</f>
        <v>0</v>
      </c>
      <c r="IL8" s="24">
        <f>IFERROR(HLOOKUP(IL$1,'Smerne ukazatele_2018'!$A$1:$CK$13,4,FALSE),0)</f>
        <v>0</v>
      </c>
      <c r="IM8" s="24">
        <f>IFERROR(HLOOKUP(IM$1,'Smerne ukazatele_2018'!$A$1:$CK$13,4,FALSE),0)</f>
        <v>0</v>
      </c>
      <c r="IN8" s="24">
        <f>IFERROR(HLOOKUP(IN$1,'Smerne ukazatele_2018'!$A$1:$CK$13,4,FALSE),0)</f>
        <v>0</v>
      </c>
      <c r="IO8" s="24">
        <f>IFERROR(HLOOKUP(IO$1,'Smerne ukazatele_2018'!$A$1:$CK$13,4,FALSE),0)</f>
        <v>0</v>
      </c>
      <c r="IP8" s="24">
        <f>IFERROR(HLOOKUP(IP$1,'Smerne ukazatele_2018'!$A$1:$CK$13,4,FALSE),0)</f>
        <v>0</v>
      </c>
      <c r="IQ8" s="24">
        <f>IFERROR(HLOOKUP(IQ$1,'Smerne ukazatele_2018'!$A$1:$CK$13,4,FALSE),0)</f>
        <v>0</v>
      </c>
      <c r="IR8" s="24">
        <f>IFERROR(HLOOKUP(IR$1,'Smerne ukazatele_2018'!$A$1:$CK$13,4,FALSE),0)</f>
        <v>0</v>
      </c>
      <c r="IS8" s="24">
        <f>IFERROR(HLOOKUP(IS$1,'Smerne ukazatele_2018'!$A$1:$CK$13,4,FALSE),0)</f>
        <v>0</v>
      </c>
      <c r="IT8" s="24">
        <f>IFERROR(HLOOKUP(IT$1,'Smerne ukazatele_2018'!$A$1:$CK$13,4,FALSE),0)</f>
        <v>0</v>
      </c>
      <c r="IU8" s="24">
        <f>IFERROR(HLOOKUP(IU$1,'Smerne ukazatele_2018'!$A$1:$CK$13,4,FALSE),0)</f>
        <v>0</v>
      </c>
      <c r="IV8" s="24">
        <f>IFERROR(HLOOKUP(IV$1,'Smerne ukazatele_2018'!$A$1:$CK$13,4,FALSE),0)</f>
        <v>0</v>
      </c>
      <c r="IW8" s="24">
        <f>IFERROR(HLOOKUP(IW$1,'Smerne ukazatele_2018'!$A$1:$CK$13,4,FALSE),0)</f>
        <v>0</v>
      </c>
      <c r="IX8" s="24">
        <f>IFERROR(HLOOKUP(IX$1,'Smerne ukazatele_2018'!$A$1:$CK$13,4,FALSE),0)</f>
        <v>0</v>
      </c>
      <c r="IY8" s="24">
        <f>IFERROR(HLOOKUP(IY$1,'Smerne ukazatele_2018'!$A$1:$CK$13,4,FALSE),0)</f>
        <v>0</v>
      </c>
      <c r="IZ8" s="24">
        <f>IFERROR(HLOOKUP(IZ$1,'Smerne ukazatele_2018'!$A$1:$CK$13,4,FALSE),0)</f>
        <v>0</v>
      </c>
      <c r="JA8" s="24">
        <f>IFERROR(HLOOKUP(JA$1,'Smerne ukazatele_2018'!$A$1:$CK$13,4,FALSE),0)</f>
        <v>0</v>
      </c>
      <c r="JB8" s="24">
        <f>IFERROR(HLOOKUP(JB$1,'Smerne ukazatele_2018'!$A$1:$CK$13,4,FALSE),0)</f>
        <v>0</v>
      </c>
      <c r="JC8" s="24">
        <f>IFERROR(HLOOKUP(JC$1,'Smerne ukazatele_2018'!$A$1:$CK$13,4,FALSE),0)</f>
        <v>0</v>
      </c>
      <c r="JD8" s="24">
        <f>IFERROR(HLOOKUP(JD$1,'Smerne ukazatele_2018'!$A$1:$CK$13,4,FALSE),0)</f>
        <v>0</v>
      </c>
      <c r="JE8" s="24">
        <f>IFERROR(HLOOKUP(JE$1,'Smerne ukazatele_2018'!$A$1:$CK$13,4,FALSE),0)</f>
        <v>0</v>
      </c>
      <c r="JF8" s="24">
        <f>IFERROR(HLOOKUP(JF$1,'Smerne ukazatele_2018'!$A$1:$CK$13,4,FALSE),0)</f>
        <v>0</v>
      </c>
      <c r="JG8" s="24">
        <f>IFERROR(HLOOKUP(JG$1,'Smerne ukazatele_2018'!$A$1:$CK$13,4,FALSE),0)</f>
        <v>0</v>
      </c>
      <c r="JH8" s="24">
        <f>IFERROR(HLOOKUP(JH$1,'Smerne ukazatele_2018'!$A$1:$CK$13,4,FALSE),0)</f>
        <v>0</v>
      </c>
      <c r="JI8" s="24">
        <f>IFERROR(HLOOKUP(JI$1,'Smerne ukazatele_2018'!$A$1:$CK$13,4,FALSE),0)</f>
        <v>0</v>
      </c>
      <c r="JJ8" s="24">
        <f>IFERROR(HLOOKUP(JJ$1,'Smerne ukazatele_2018'!$A$1:$CK$13,4,FALSE),0)</f>
        <v>0</v>
      </c>
      <c r="JK8" s="24">
        <f>IFERROR(HLOOKUP(JK$1,'Smerne ukazatele_2018'!$A$1:$CK$13,4,FALSE),0)</f>
        <v>0</v>
      </c>
      <c r="JL8" s="24">
        <f>IFERROR(HLOOKUP(JL$1,'Smerne ukazatele_2018'!$A$1:$CK$13,4,FALSE),0)</f>
        <v>0</v>
      </c>
      <c r="JM8" s="24">
        <f>IFERROR(HLOOKUP(JM$1,'Smerne ukazatele_2018'!$A$1:$CK$13,4,FALSE),0)</f>
        <v>0</v>
      </c>
      <c r="JN8" s="24">
        <f>IFERROR(HLOOKUP(JN$1,'Smerne ukazatele_2018'!$A$1:$CK$13,4,FALSE),0)</f>
        <v>0</v>
      </c>
      <c r="JO8" s="24">
        <f>IFERROR(HLOOKUP(JO$1,'Smerne ukazatele_2018'!$A$1:$CK$13,4,FALSE),0)</f>
        <v>0</v>
      </c>
      <c r="JP8" s="24">
        <f>IFERROR(HLOOKUP(JP$1,'Smerne ukazatele_2018'!$A$1:$CK$13,4,FALSE),0)</f>
        <v>0</v>
      </c>
      <c r="JQ8" s="24">
        <f>IFERROR(HLOOKUP(JQ$1,'Smerne ukazatele_2018'!$A$1:$CK$13,4,FALSE),0)</f>
        <v>0</v>
      </c>
      <c r="JR8" s="24">
        <f>IFERROR(HLOOKUP(JR$1,'Smerne ukazatele_2018'!$A$1:$CK$13,4,FALSE),0)</f>
        <v>0</v>
      </c>
      <c r="JS8" s="24">
        <f>IFERROR(HLOOKUP(JS$1,'Smerne ukazatele_2018'!$A$1:$CK$13,4,FALSE),0)</f>
        <v>0</v>
      </c>
      <c r="JT8" s="24">
        <f>IFERROR(HLOOKUP(JT$1,'Smerne ukazatele_2018'!$A$1:$CK$13,4,FALSE),0)</f>
        <v>0</v>
      </c>
      <c r="JU8" s="24">
        <f>IFERROR(HLOOKUP(JU$1,'Smerne ukazatele_2018'!$A$1:$CK$13,4,FALSE),0)</f>
        <v>0</v>
      </c>
      <c r="JV8" s="24">
        <f>IFERROR(HLOOKUP(JV$1,'Smerne ukazatele_2018'!$A$1:$CK$13,4,FALSE),0)</f>
        <v>0</v>
      </c>
      <c r="JW8" s="24">
        <f>IFERROR(HLOOKUP(JW$1,'Smerne ukazatele_2018'!$A$1:$CK$13,4,FALSE),0)</f>
        <v>0</v>
      </c>
      <c r="JX8" s="24">
        <f>IFERROR(HLOOKUP(JX$1,'Smerne ukazatele_2018'!$A$1:$CK$13,4,FALSE),0)</f>
        <v>0</v>
      </c>
      <c r="JY8" s="24">
        <f>IFERROR(HLOOKUP(JY$1,'Smerne ukazatele_2018'!$A$1:$CK$13,4,FALSE),0)</f>
        <v>0</v>
      </c>
      <c r="JZ8" s="24">
        <f>IFERROR(HLOOKUP(JZ$1,'Smerne ukazatele_2018'!$A$1:$CK$13,4,FALSE),0)</f>
        <v>0</v>
      </c>
      <c r="KA8" s="24">
        <f>IFERROR(HLOOKUP(KA$1,'Smerne ukazatele_2018'!$A$1:$CK$13,4,FALSE),0)</f>
        <v>0</v>
      </c>
      <c r="KB8" s="24">
        <f>IFERROR(HLOOKUP(KB$1,'Smerne ukazatele_2018'!$A$1:$CK$13,4,FALSE),0)</f>
        <v>0</v>
      </c>
      <c r="KC8" s="24">
        <f>IFERROR(HLOOKUP(KC$1,'Smerne ukazatele_2018'!$A$1:$CK$13,4,FALSE),0)</f>
        <v>0</v>
      </c>
      <c r="KD8" s="24">
        <f>IFERROR(HLOOKUP(KD$1,'Smerne ukazatele_2018'!$A$1:$CK$13,4,FALSE),0)</f>
        <v>0</v>
      </c>
      <c r="KE8" s="24">
        <f>IFERROR(HLOOKUP(KE$1,'Smerne ukazatele_2018'!$A$1:$CK$13,4,FALSE),0)</f>
        <v>0</v>
      </c>
      <c r="KF8" s="24">
        <f>IFERROR(HLOOKUP(KF$1,'Smerne ukazatele_2018'!$A$1:$CK$13,4,FALSE),0)</f>
        <v>0</v>
      </c>
      <c r="KG8" s="24">
        <f>IFERROR(HLOOKUP(KG$1,'Smerne ukazatele_2018'!$A$1:$CK$13,4,FALSE),0)</f>
        <v>0</v>
      </c>
      <c r="KH8" s="24">
        <f>IFERROR(HLOOKUP(KH$1,'Smerne ukazatele_2018'!$A$1:$CK$13,4,FALSE),0)</f>
        <v>0</v>
      </c>
      <c r="KI8" s="24">
        <f>IFERROR(HLOOKUP(KI$1,'Smerne ukazatele_2018'!$A$1:$CK$13,4,FALSE),0)</f>
        <v>0</v>
      </c>
      <c r="KJ8" s="24">
        <f>IFERROR(HLOOKUP(KJ$1,'Smerne ukazatele_2018'!$A$1:$CK$13,4,FALSE),0)</f>
        <v>0</v>
      </c>
      <c r="KK8" s="24">
        <f>IFERROR(HLOOKUP(KK$1,'Smerne ukazatele_2018'!$A$1:$CK$13,4,FALSE),0)</f>
        <v>0</v>
      </c>
      <c r="KL8" s="24">
        <f>IFERROR(HLOOKUP(KL$1,'Smerne ukazatele_2018'!$A$1:$CK$13,4,FALSE),0)</f>
        <v>0</v>
      </c>
      <c r="KM8" s="24">
        <f>IFERROR(HLOOKUP(KM$1,'Smerne ukazatele_2018'!$A$1:$CK$13,4,FALSE),0)</f>
        <v>0</v>
      </c>
      <c r="KN8" s="24">
        <f>IFERROR(HLOOKUP(KN$1,'Smerne ukazatele_2018'!$A$1:$CK$13,4,FALSE),0)</f>
        <v>0</v>
      </c>
      <c r="KO8" s="24">
        <f>IFERROR(HLOOKUP(KO$1,'Smerne ukazatele_2018'!$A$1:$CK$13,4,FALSE),0)</f>
        <v>0</v>
      </c>
      <c r="KP8" s="24">
        <f>IFERROR(HLOOKUP(KP$1,'Smerne ukazatele_2018'!$A$1:$CK$13,4,FALSE),0)</f>
        <v>0</v>
      </c>
      <c r="KQ8" s="24">
        <f>IFERROR(HLOOKUP(KQ$1,'Smerne ukazatele_2018'!$A$1:$CK$13,4,FALSE),0)</f>
        <v>0</v>
      </c>
      <c r="KR8" s="24">
        <f>IFERROR(HLOOKUP(KR$1,'Smerne ukazatele_2018'!$A$1:$CK$13,4,FALSE),0)</f>
        <v>0</v>
      </c>
      <c r="KS8" s="24">
        <f>IFERROR(HLOOKUP(KS$1,'Smerne ukazatele_2018'!$A$1:$CK$13,4,FALSE),0)</f>
        <v>0</v>
      </c>
      <c r="KT8" s="24">
        <f>IFERROR(HLOOKUP(KT$1,'Smerne ukazatele_2018'!$A$1:$CK$13,4,FALSE),0)</f>
        <v>0</v>
      </c>
      <c r="KU8" s="24">
        <f>IFERROR(HLOOKUP(KU$1,'Smerne ukazatele_2018'!$A$1:$CK$13,4,FALSE),0)</f>
        <v>0</v>
      </c>
      <c r="KV8" s="24">
        <f>IFERROR(HLOOKUP(KV$1,'Smerne ukazatele_2018'!$A$1:$CK$13,4,FALSE),0)</f>
        <v>0</v>
      </c>
      <c r="KW8" s="24">
        <f>IFERROR(HLOOKUP(KW$1,'Smerne ukazatele_2018'!$A$1:$CK$13,4,FALSE),0)</f>
        <v>0</v>
      </c>
      <c r="KX8" s="24">
        <f>IFERROR(HLOOKUP(KX$1,'Smerne ukazatele_2018'!$A$1:$CK$13,4,FALSE),0)</f>
        <v>0</v>
      </c>
      <c r="KY8" s="24">
        <f>IFERROR(HLOOKUP(KY$1,'Smerne ukazatele_2018'!$A$1:$CK$13,4,FALSE),0)</f>
        <v>0</v>
      </c>
      <c r="KZ8" s="24">
        <f>IFERROR(HLOOKUP(KZ$1,'Smerne ukazatele_2018'!$A$1:$CK$13,4,FALSE),0)</f>
        <v>0</v>
      </c>
      <c r="LA8" s="24">
        <f>IFERROR(HLOOKUP(LA$1,'Smerne ukazatele_2018'!$A$1:$CK$13,4,FALSE),0)</f>
        <v>0</v>
      </c>
      <c r="LB8" s="24">
        <f>IFERROR(HLOOKUP(LB$1,'Smerne ukazatele_2018'!$A$1:$CK$13,4,FALSE),0)</f>
        <v>0</v>
      </c>
      <c r="LC8" s="24">
        <f>IFERROR(HLOOKUP(LC$1,'Smerne ukazatele_2018'!$A$1:$CK$13,4,FALSE),0)</f>
        <v>0</v>
      </c>
      <c r="LD8" s="24">
        <f>IFERROR(HLOOKUP(LD$1,'Smerne ukazatele_2018'!$A$1:$CK$13,4,FALSE),0)</f>
        <v>0</v>
      </c>
      <c r="LE8" s="24">
        <f>IFERROR(HLOOKUP(LE$1,'Smerne ukazatele_2018'!$A$1:$CK$13,4,FALSE),0)</f>
        <v>0</v>
      </c>
      <c r="LF8" s="24">
        <f>IFERROR(HLOOKUP(LF$1,'Smerne ukazatele_2018'!$A$1:$CK$13,4,FALSE),0)</f>
        <v>0</v>
      </c>
      <c r="LG8" s="24">
        <f>IFERROR(HLOOKUP(LG$1,'Smerne ukazatele_2018'!$A$1:$CK$13,4,FALSE),0)</f>
        <v>0</v>
      </c>
      <c r="LH8" s="24">
        <f>IFERROR(HLOOKUP(LH$1,'Smerne ukazatele_2018'!$A$1:$CK$13,4,FALSE),0)</f>
        <v>0</v>
      </c>
      <c r="LI8" s="24">
        <f>IFERROR(HLOOKUP(LI$1,'Smerne ukazatele_2018'!$A$1:$CK$13,4,FALSE),0)</f>
        <v>0</v>
      </c>
      <c r="LJ8" s="24">
        <f>IFERROR(HLOOKUP(LJ$1,'Smerne ukazatele_2018'!$A$1:$CK$13,4,FALSE),0)</f>
        <v>0</v>
      </c>
      <c r="LK8" s="24">
        <f>IFERROR(HLOOKUP(LK$1,'Smerne ukazatele_2018'!$A$1:$CK$13,4,FALSE),0)</f>
        <v>0</v>
      </c>
      <c r="LL8" s="24">
        <f>IFERROR(HLOOKUP(LL$1,'Smerne ukazatele_2018'!$A$1:$CK$13,4,FALSE),0)</f>
        <v>0</v>
      </c>
      <c r="LM8" s="24">
        <f>IFERROR(HLOOKUP(LM$1,'Smerne ukazatele_2018'!$A$1:$CK$13,4,FALSE),0)</f>
        <v>0</v>
      </c>
      <c r="LN8" s="24">
        <f>IFERROR(HLOOKUP(LN$1,'Smerne ukazatele_2018'!$A$1:$CK$13,4,FALSE),0)</f>
        <v>0</v>
      </c>
      <c r="LO8" s="24">
        <f>IFERROR(HLOOKUP(LO$1,'Smerne ukazatele_2018'!$A$1:$CK$13,4,FALSE),0)</f>
        <v>0</v>
      </c>
      <c r="LP8" s="24">
        <f>IFERROR(HLOOKUP(LP$1,'Smerne ukazatele_2018'!$A$1:$CK$13,4,FALSE),0)</f>
        <v>0</v>
      </c>
      <c r="LQ8" s="24">
        <f>IFERROR(HLOOKUP(LQ$1,'Smerne ukazatele_2018'!$A$1:$CK$13,4,FALSE),0)</f>
        <v>0</v>
      </c>
      <c r="LR8" s="24">
        <f>IFERROR(HLOOKUP(LR$1,'Smerne ukazatele_2018'!$A$1:$CK$13,4,FALSE),0)</f>
        <v>0</v>
      </c>
      <c r="LS8" s="24">
        <f>IFERROR(HLOOKUP(LS$1,'Smerne ukazatele_2018'!$A$1:$CK$13,4,FALSE),0)</f>
        <v>0</v>
      </c>
      <c r="LT8" s="24">
        <f>IFERROR(HLOOKUP(LT$1,'Smerne ukazatele_2018'!$A$1:$CK$13,4,FALSE),0)</f>
        <v>0</v>
      </c>
      <c r="LU8" s="24">
        <f>IFERROR(HLOOKUP(LU$1,'Smerne ukazatele_2018'!$A$1:$CK$13,4,FALSE),0)</f>
        <v>0</v>
      </c>
      <c r="LV8" s="24">
        <f>IFERROR(HLOOKUP(LV$1,'Smerne ukazatele_2018'!$A$1:$CK$13,4,FALSE),0)</f>
        <v>0</v>
      </c>
      <c r="LW8" s="24">
        <f>IFERROR(HLOOKUP(LW$1,'Smerne ukazatele_2018'!$A$1:$CK$13,4,FALSE),0)</f>
        <v>0</v>
      </c>
      <c r="LX8" s="24">
        <f>IFERROR(HLOOKUP(LX$1,'Smerne ukazatele_2018'!$A$1:$CK$13,4,FALSE),0)</f>
        <v>0</v>
      </c>
      <c r="LY8" s="24">
        <f>IFERROR(HLOOKUP(LY$1,'Smerne ukazatele_2018'!$A$1:$CK$13,4,FALSE),0)</f>
        <v>0</v>
      </c>
      <c r="LZ8" s="24">
        <f>IFERROR(HLOOKUP(LZ$1,'Smerne ukazatele_2018'!$A$1:$CK$13,4,FALSE),0)</f>
        <v>0</v>
      </c>
      <c r="MA8" s="24">
        <f>IFERROR(HLOOKUP(MA$1,'Smerne ukazatele_2018'!$A$1:$CK$13,4,FALSE),0)</f>
        <v>0</v>
      </c>
      <c r="MB8" s="24">
        <f>IFERROR(HLOOKUP(MB$1,'Smerne ukazatele_2018'!$A$1:$CK$13,4,FALSE),0)</f>
        <v>0</v>
      </c>
      <c r="MC8" s="24">
        <f>IFERROR(HLOOKUP(MC$1,'Smerne ukazatele_2018'!$A$1:$CK$13,4,FALSE),0)</f>
        <v>0</v>
      </c>
      <c r="MD8" s="24">
        <f>IFERROR(HLOOKUP(MD$1,'Smerne ukazatele_2018'!$A$1:$CK$13,4,FALSE),0)</f>
        <v>0</v>
      </c>
      <c r="ME8" s="24">
        <f>IFERROR(HLOOKUP(ME$1,'Smerne ukazatele_2018'!$A$1:$CK$13,4,FALSE),0)</f>
        <v>0</v>
      </c>
      <c r="MF8" s="24">
        <f>IFERROR(HLOOKUP(MF$1,'Smerne ukazatele_2018'!$A$1:$CK$13,4,FALSE),0)</f>
        <v>0</v>
      </c>
      <c r="MG8" s="24">
        <f>IFERROR(HLOOKUP(MG$1,'Smerne ukazatele_2018'!$A$1:$CK$13,4,FALSE),0)</f>
        <v>0</v>
      </c>
      <c r="MH8" s="24">
        <f>IFERROR(HLOOKUP(MH$1,'Smerne ukazatele_2018'!$A$1:$CK$13,4,FALSE),0)</f>
        <v>0</v>
      </c>
      <c r="MI8" s="24">
        <f>IFERROR(HLOOKUP(MI$1,'Smerne ukazatele_2018'!$A$1:$CK$13,4,FALSE),0)</f>
        <v>0</v>
      </c>
      <c r="MJ8" s="24">
        <f>IFERROR(HLOOKUP(MJ$1,'Smerne ukazatele_2018'!$A$1:$CK$13,4,FALSE),0)</f>
        <v>0</v>
      </c>
      <c r="MK8" s="24">
        <f>IFERROR(HLOOKUP(MK$1,'Smerne ukazatele_2018'!$A$1:$CK$13,4,FALSE),0)</f>
        <v>0</v>
      </c>
      <c r="ML8" s="24">
        <f>IFERROR(HLOOKUP(ML$1,'Smerne ukazatele_2018'!$A$1:$CK$13,4,FALSE),0)</f>
        <v>0</v>
      </c>
      <c r="MM8" s="24">
        <f>IFERROR(HLOOKUP(MM$1,'Smerne ukazatele_2018'!$A$1:$CK$13,4,FALSE),0)</f>
        <v>0</v>
      </c>
      <c r="MN8" s="24">
        <f>IFERROR(HLOOKUP(MN$1,'Smerne ukazatele_2018'!$A$1:$CK$13,4,FALSE),0)</f>
        <v>0</v>
      </c>
      <c r="MO8" s="20">
        <f t="shared" si="0"/>
        <v>11199.890000000001</v>
      </c>
      <c r="MQ8" s="20">
        <f>MO8-'Smerne ukazatele_2018'!CL4</f>
        <v>0</v>
      </c>
    </row>
    <row r="9" spans="2:355" x14ac:dyDescent="0.2">
      <c r="B9" s="49" t="s">
        <v>486</v>
      </c>
      <c r="C9" s="49" t="s">
        <v>342</v>
      </c>
      <c r="D9" s="24">
        <f>IFERROR(HLOOKUP(D$1,'Smerne ukazatele_2018'!$A$1:$CK$13,5,FALSE),0)</f>
        <v>0</v>
      </c>
      <c r="E9" s="24">
        <f>IFERROR(HLOOKUP(E$1,'Smerne ukazatele_2018'!$A$1:$CK$13,5,FALSE),0)</f>
        <v>0</v>
      </c>
      <c r="F9" s="24">
        <f>IFERROR(HLOOKUP(F$1,'Smerne ukazatele_2018'!$A$1:$CK$13,5,FALSE),0)</f>
        <v>936.22</v>
      </c>
      <c r="G9" s="24">
        <f>IFERROR(HLOOKUP(G$1,'Smerne ukazatele_2018'!$A$1:$CK$13,5,FALSE),0)</f>
        <v>0</v>
      </c>
      <c r="H9" s="24">
        <f>IFERROR(HLOOKUP(H$1,'Smerne ukazatele_2018'!$A$1:$CK$13,5,FALSE),0)</f>
        <v>0</v>
      </c>
      <c r="I9" s="24">
        <f>IFERROR(HLOOKUP(I$1,'Smerne ukazatele_2018'!$A$1:$CK$13,5,FALSE),0)</f>
        <v>0</v>
      </c>
      <c r="J9" s="24">
        <f>IFERROR(HLOOKUP(J$1,'Smerne ukazatele_2018'!$A$1:$CK$13,5,FALSE),0)</f>
        <v>1531.61</v>
      </c>
      <c r="K9" s="24">
        <f>IFERROR(HLOOKUP(K$1,'Smerne ukazatele_2018'!$A$1:$CK$13,5,FALSE),0)</f>
        <v>0</v>
      </c>
      <c r="L9" s="24">
        <f>IFERROR(HLOOKUP(L$1,'Smerne ukazatele_2018'!$A$1:$CK$13,5,FALSE),0)</f>
        <v>0</v>
      </c>
      <c r="M9" s="24">
        <f>IFERROR(HLOOKUP(M$1,'Smerne ukazatele_2018'!$A$1:$CK$13,5,FALSE),0)</f>
        <v>0</v>
      </c>
      <c r="N9" s="24">
        <f>IFERROR(HLOOKUP(N$1,'Smerne ukazatele_2018'!$A$1:$CK$13,5,FALSE),0)</f>
        <v>0</v>
      </c>
      <c r="O9" s="24">
        <f>IFERROR(HLOOKUP(O$1,'Smerne ukazatele_2018'!$A$1:$CK$13,5,FALSE),0)</f>
        <v>996.15</v>
      </c>
      <c r="P9" s="24">
        <f>IFERROR(HLOOKUP(P$1,'Smerne ukazatele_2018'!$A$1:$CK$13,5,FALSE),0)</f>
        <v>0</v>
      </c>
      <c r="Q9" s="24">
        <f>IFERROR(HLOOKUP(Q$1,'Smerne ukazatele_2018'!$A$1:$CK$13,5,FALSE),0)</f>
        <v>0</v>
      </c>
      <c r="R9" s="24">
        <f>IFERROR(HLOOKUP(R$1,'Smerne ukazatele_2018'!$A$1:$CK$13,5,FALSE),0)</f>
        <v>210.59</v>
      </c>
      <c r="S9" s="24">
        <f>IFERROR(HLOOKUP(S$1,'Smerne ukazatele_2018'!$A$1:$CK$13,5,FALSE),0)</f>
        <v>1361.59</v>
      </c>
      <c r="T9" s="24">
        <f>IFERROR(HLOOKUP(T$1,'Smerne ukazatele_2018'!$A$1:$CK$13,5,FALSE),0)</f>
        <v>0</v>
      </c>
      <c r="U9" s="24">
        <f>IFERROR(HLOOKUP(U$1,'Smerne ukazatele_2018'!$A$1:$CK$13,5,FALSE),0)</f>
        <v>0</v>
      </c>
      <c r="V9" s="24">
        <f>IFERROR(HLOOKUP(V$1,'Smerne ukazatele_2018'!$A$1:$CK$13,5,FALSE),0)</f>
        <v>0</v>
      </c>
      <c r="W9" s="24">
        <f>IFERROR(HLOOKUP(W$1,'Smerne ukazatele_2018'!$A$1:$CK$13,5,FALSE),0)</f>
        <v>736.38</v>
      </c>
      <c r="X9" s="24">
        <f>IFERROR(HLOOKUP(X$1,'Smerne ukazatele_2018'!$A$1:$CK$13,5,FALSE),0)</f>
        <v>0</v>
      </c>
      <c r="Y9" s="24">
        <f>IFERROR(HLOOKUP(Y$1,'Smerne ukazatele_2018'!$A$1:$CK$13,5,FALSE),0)</f>
        <v>0</v>
      </c>
      <c r="Z9" s="24">
        <f>IFERROR(HLOOKUP(Z$1,'Smerne ukazatele_2018'!$A$1:$CK$13,5,FALSE),0)</f>
        <v>2744.96</v>
      </c>
      <c r="AA9" s="24">
        <f>IFERROR(HLOOKUP(AA$1,'Smerne ukazatele_2018'!$A$1:$CK$13,5,FALSE),0)</f>
        <v>0</v>
      </c>
      <c r="AB9" s="24">
        <f>IFERROR(HLOOKUP(AB$1,'Smerne ukazatele_2018'!$A$1:$CK$13,5,FALSE),0)</f>
        <v>0</v>
      </c>
      <c r="AC9" s="24">
        <f>IFERROR(HLOOKUP(AC$1,'Smerne ukazatele_2018'!$A$1:$CK$13,5,FALSE),0)</f>
        <v>0</v>
      </c>
      <c r="AD9" s="24">
        <f>IFERROR(HLOOKUP(AD$1,'Smerne ukazatele_2018'!$A$1:$CK$13,5,FALSE),0)</f>
        <v>0</v>
      </c>
      <c r="AE9" s="24">
        <f>IFERROR(HLOOKUP(AE$1,'Smerne ukazatele_2018'!$A$1:$CK$13,5,FALSE),0)</f>
        <v>0</v>
      </c>
      <c r="AF9" s="24">
        <f>IFERROR(HLOOKUP(AF$1,'Smerne ukazatele_2018'!$A$1:$CK$13,5,FALSE),0)</f>
        <v>0</v>
      </c>
      <c r="AG9" s="24">
        <f>IFERROR(HLOOKUP(AG$1,'Smerne ukazatele_2018'!$A$1:$CK$13,5,FALSE),0)</f>
        <v>0</v>
      </c>
      <c r="AH9" s="24">
        <f>IFERROR(HLOOKUP(AH$1,'Smerne ukazatele_2018'!$A$1:$CK$13,5,FALSE),0)</f>
        <v>0</v>
      </c>
      <c r="AI9" s="24">
        <f>IFERROR(HLOOKUP(AI$1,'Smerne ukazatele_2018'!$A$1:$CK$13,5,FALSE),0)</f>
        <v>0</v>
      </c>
      <c r="AJ9" s="24">
        <f>IFERROR(HLOOKUP(AJ$1,'Smerne ukazatele_2018'!$A$1:$CK$13,5,FALSE),0)</f>
        <v>0</v>
      </c>
      <c r="AK9" s="24">
        <f>IFERROR(HLOOKUP(AK$1,'Smerne ukazatele_2018'!$A$1:$CK$13,5,FALSE),0)</f>
        <v>0</v>
      </c>
      <c r="AL9" s="24">
        <f>IFERROR(HLOOKUP(AL$1,'Smerne ukazatele_2018'!$A$1:$CK$13,5,FALSE),0)</f>
        <v>0</v>
      </c>
      <c r="AM9" s="24">
        <f>IFERROR(HLOOKUP(AM$1,'Smerne ukazatele_2018'!$A$1:$CK$13,5,FALSE),0)</f>
        <v>0</v>
      </c>
      <c r="AN9" s="24">
        <f>IFERROR(HLOOKUP(AN$1,'Smerne ukazatele_2018'!$A$1:$CK$13,5,FALSE),0)</f>
        <v>0</v>
      </c>
      <c r="AO9" s="24">
        <f>IFERROR(HLOOKUP(AO$1,'Smerne ukazatele_2018'!$A$1:$CK$13,5,FALSE),0)</f>
        <v>0</v>
      </c>
      <c r="AP9" s="24">
        <f>IFERROR(HLOOKUP(AP$1,'Smerne ukazatele_2018'!$A$1:$CK$13,5,FALSE),0)</f>
        <v>145.25</v>
      </c>
      <c r="AQ9" s="24">
        <f>IFERROR(HLOOKUP(AQ$1,'Smerne ukazatele_2018'!$A$1:$CK$13,5,FALSE),0)</f>
        <v>0</v>
      </c>
      <c r="AR9" s="24">
        <f>IFERROR(HLOOKUP(AR$1,'Smerne ukazatele_2018'!$A$1:$CK$13,5,FALSE),0)</f>
        <v>0</v>
      </c>
      <c r="AS9" s="24">
        <f>IFERROR(HLOOKUP(AS$1,'Smerne ukazatele_2018'!$A$1:$CK$13,5,FALSE),0)</f>
        <v>0</v>
      </c>
      <c r="AT9" s="24">
        <f>IFERROR(HLOOKUP(AT$1,'Smerne ukazatele_2018'!$A$1:$CK$13,5,FALSE),0)</f>
        <v>321.27999999999997</v>
      </c>
      <c r="AU9" s="24">
        <f>IFERROR(HLOOKUP(AU$1,'Smerne ukazatele_2018'!$A$1:$CK$13,5,FALSE),0)</f>
        <v>0</v>
      </c>
      <c r="AV9" s="24">
        <f>IFERROR(HLOOKUP(AV$1,'Smerne ukazatele_2018'!$A$1:$CK$13,5,FALSE),0)</f>
        <v>0</v>
      </c>
      <c r="AW9" s="24">
        <f>IFERROR(HLOOKUP(AW$1,'Smerne ukazatele_2018'!$A$1:$CK$13,5,FALSE),0)</f>
        <v>0</v>
      </c>
      <c r="AX9" s="24">
        <f>IFERROR(HLOOKUP(AX$1,'Smerne ukazatele_2018'!$A$1:$CK$13,5,FALSE),0)</f>
        <v>0</v>
      </c>
      <c r="AY9" s="24">
        <f>IFERROR(HLOOKUP(AY$1,'Smerne ukazatele_2018'!$A$1:$CK$13,5,FALSE),0)</f>
        <v>0</v>
      </c>
      <c r="AZ9" s="24">
        <f>IFERROR(HLOOKUP(AZ$1,'Smerne ukazatele_2018'!$A$1:$CK$13,5,FALSE),0)</f>
        <v>0</v>
      </c>
      <c r="BA9" s="24">
        <f>IFERROR(HLOOKUP(BA$1,'Smerne ukazatele_2018'!$A$1:$CK$13,5,FALSE),0)</f>
        <v>1291.0999999999999</v>
      </c>
      <c r="BB9" s="24">
        <f>IFERROR(HLOOKUP(BB$1,'Smerne ukazatele_2018'!$A$1:$CK$13,5,FALSE),0)</f>
        <v>0</v>
      </c>
      <c r="BC9" s="24">
        <f>IFERROR(HLOOKUP(BC$1,'Smerne ukazatele_2018'!$A$1:$CK$13,5,FALSE),0)</f>
        <v>0</v>
      </c>
      <c r="BD9" s="24">
        <f>IFERROR(HLOOKUP(BD$1,'Smerne ukazatele_2018'!$A$1:$CK$13,5,FALSE),0)</f>
        <v>1652.78</v>
      </c>
      <c r="BE9" s="24">
        <f>IFERROR(HLOOKUP(BE$1,'Smerne ukazatele_2018'!$A$1:$CK$13,5,FALSE),0)</f>
        <v>0</v>
      </c>
      <c r="BF9" s="24">
        <f>IFERROR(HLOOKUP(BF$1,'Smerne ukazatele_2018'!$A$1:$CK$13,5,FALSE),0)</f>
        <v>0</v>
      </c>
      <c r="BG9" s="24">
        <f>IFERROR(HLOOKUP(BG$1,'Smerne ukazatele_2018'!$A$1:$CK$13,5,FALSE),0)</f>
        <v>0</v>
      </c>
      <c r="BH9" s="24">
        <f>IFERROR(HLOOKUP(BH$1,'Smerne ukazatele_2018'!$A$1:$CK$13,5,FALSE),0)</f>
        <v>0</v>
      </c>
      <c r="BI9" s="24">
        <f>IFERROR(HLOOKUP(BI$1,'Smerne ukazatele_2018'!$A$1:$CK$13,5,FALSE),0)</f>
        <v>1437.31</v>
      </c>
      <c r="BJ9" s="24">
        <f>IFERROR(HLOOKUP(BJ$1,'Smerne ukazatele_2018'!$A$1:$CK$13,5,FALSE),0)</f>
        <v>0</v>
      </c>
      <c r="BK9" s="24">
        <f>IFERROR(HLOOKUP(BK$1,'Smerne ukazatele_2018'!$A$1:$CK$13,5,FALSE),0)</f>
        <v>0</v>
      </c>
      <c r="BL9" s="24">
        <f>IFERROR(HLOOKUP(BL$1,'Smerne ukazatele_2018'!$A$1:$CK$13,5,FALSE),0)</f>
        <v>0</v>
      </c>
      <c r="BM9" s="24">
        <f>IFERROR(HLOOKUP(BM$1,'Smerne ukazatele_2018'!$A$1:$CK$13,5,FALSE),0)</f>
        <v>1327.12</v>
      </c>
      <c r="BN9" s="24">
        <f>IFERROR(HLOOKUP(BN$1,'Smerne ukazatele_2018'!$A$1:$CK$13,5,FALSE),0)</f>
        <v>0</v>
      </c>
      <c r="BO9" s="24">
        <f>IFERROR(HLOOKUP(BO$1,'Smerne ukazatele_2018'!$A$1:$CK$13,5,FALSE),0)</f>
        <v>0</v>
      </c>
      <c r="BP9" s="24">
        <f>IFERROR(HLOOKUP(BP$1,'Smerne ukazatele_2018'!$A$1:$CK$13,5,FALSE),0)</f>
        <v>0</v>
      </c>
      <c r="BQ9" s="24">
        <f>IFERROR(HLOOKUP(BQ$1,'Smerne ukazatele_2018'!$A$1:$CK$13,5,FALSE),0)</f>
        <v>592.14</v>
      </c>
      <c r="BR9" s="24">
        <f>IFERROR(HLOOKUP(BR$1,'Smerne ukazatele_2018'!$A$1:$CK$13,5,FALSE),0)</f>
        <v>0</v>
      </c>
      <c r="BS9" s="24">
        <f>IFERROR(HLOOKUP(BS$1,'Smerne ukazatele_2018'!$A$1:$CK$13,5,FALSE),0)</f>
        <v>0</v>
      </c>
      <c r="BT9" s="24">
        <f>IFERROR(HLOOKUP(BT$1,'Smerne ukazatele_2018'!$A$1:$CK$13,5,FALSE),0)</f>
        <v>2115.5500000000002</v>
      </c>
      <c r="BU9" s="24">
        <f>IFERROR(HLOOKUP(BU$1,'Smerne ukazatele_2018'!$A$1:$CK$13,5,FALSE),0)</f>
        <v>0</v>
      </c>
      <c r="BV9" s="24">
        <f>IFERROR(HLOOKUP(BV$1,'Smerne ukazatele_2018'!$A$1:$CK$13,5,FALSE),0)</f>
        <v>0</v>
      </c>
      <c r="BW9" s="24">
        <f>IFERROR(HLOOKUP(BW$1,'Smerne ukazatele_2018'!$A$1:$CK$13,5,FALSE),0)</f>
        <v>0</v>
      </c>
      <c r="BX9" s="24">
        <f>IFERROR(HLOOKUP(BX$1,'Smerne ukazatele_2018'!$A$1:$CK$13,5,FALSE),0)</f>
        <v>527.47</v>
      </c>
      <c r="BY9" s="24">
        <f>IFERROR(HLOOKUP(BY$1,'Smerne ukazatele_2018'!$A$1:$CK$13,5,FALSE),0)</f>
        <v>0</v>
      </c>
      <c r="BZ9" s="24">
        <f>IFERROR(HLOOKUP(BZ$1,'Smerne ukazatele_2018'!$A$1:$CK$13,5,FALSE),0)</f>
        <v>0</v>
      </c>
      <c r="CA9" s="24">
        <f>IFERROR(HLOOKUP(CA$1,'Smerne ukazatele_2018'!$A$1:$CK$13,5,FALSE),0)</f>
        <v>0</v>
      </c>
      <c r="CB9" s="24">
        <f>IFERROR(HLOOKUP(CB$1,'Smerne ukazatele_2018'!$A$1:$CK$13,5,FALSE),0)</f>
        <v>0</v>
      </c>
      <c r="CC9" s="24">
        <f>IFERROR(HLOOKUP(CC$1,'Smerne ukazatele_2018'!$A$1:$CK$13,5,FALSE),0)</f>
        <v>80.69</v>
      </c>
      <c r="CD9" s="24">
        <f>IFERROR(HLOOKUP(CD$1,'Smerne ukazatele_2018'!$A$1:$CK$13,5,FALSE),0)</f>
        <v>190.25</v>
      </c>
      <c r="CE9" s="24">
        <f>IFERROR(HLOOKUP(CE$1,'Smerne ukazatele_2018'!$A$1:$CK$13,5,FALSE),0)</f>
        <v>135.59</v>
      </c>
      <c r="CF9" s="24">
        <f>IFERROR(HLOOKUP(CF$1,'Smerne ukazatele_2018'!$A$1:$CK$13,5,FALSE),0)</f>
        <v>92.43</v>
      </c>
      <c r="CG9" s="24">
        <f>IFERROR(HLOOKUP(CG$1,'Smerne ukazatele_2018'!$A$1:$CK$13,5,FALSE),0)</f>
        <v>94.64</v>
      </c>
      <c r="CH9" s="24">
        <f>IFERROR(HLOOKUP(CH$1,'Smerne ukazatele_2018'!$A$1:$CK$13,5,FALSE),0)</f>
        <v>49.18</v>
      </c>
      <c r="CI9" s="24">
        <f>IFERROR(HLOOKUP(CI$1,'Smerne ukazatele_2018'!$A$1:$CK$13,5,FALSE),0)</f>
        <v>151.33000000000001</v>
      </c>
      <c r="CJ9" s="24">
        <f>IFERROR(HLOOKUP(CJ$1,'Smerne ukazatele_2018'!$A$1:$CK$13,5,FALSE),0)</f>
        <v>99.12</v>
      </c>
      <c r="CK9" s="24">
        <f>IFERROR(HLOOKUP(CK$1,'Smerne ukazatele_2018'!$A$1:$CK$13,5,FALSE),0)</f>
        <v>102.01</v>
      </c>
      <c r="CL9" s="24">
        <f>IFERROR(HLOOKUP(CL$1,'Smerne ukazatele_2018'!$A$1:$CK$13,5,FALSE),0)</f>
        <v>94.81</v>
      </c>
      <c r="CM9" s="24">
        <f>IFERROR(HLOOKUP(CM$1,'Smerne ukazatele_2018'!$A$1:$CK$13,5,FALSE),0)</f>
        <v>56.14</v>
      </c>
      <c r="CN9" s="24">
        <f>IFERROR(HLOOKUP(CN$1,'Smerne ukazatele_2018'!$A$1:$CK$13,5,FALSE),0)</f>
        <v>877.43</v>
      </c>
      <c r="CO9" s="24">
        <f>IFERROR(HLOOKUP(CO$1,'Smerne ukazatele_2018'!$A$1:$CK$13,5,FALSE),0)</f>
        <v>0</v>
      </c>
      <c r="CP9" s="24">
        <f>IFERROR(HLOOKUP(CP$1,'Smerne ukazatele_2018'!$A$1:$CK$13,5,FALSE),0)</f>
        <v>0</v>
      </c>
      <c r="CQ9" s="24">
        <f>IFERROR(HLOOKUP(CQ$1,'Smerne ukazatele_2018'!$A$1:$CK$13,5,FALSE),0)</f>
        <v>0</v>
      </c>
      <c r="CR9" s="24">
        <f>IFERROR(HLOOKUP(CR$1,'Smerne ukazatele_2018'!$A$1:$CK$13,5,FALSE),0)</f>
        <v>0</v>
      </c>
      <c r="CS9" s="24">
        <f>IFERROR(HLOOKUP(CS$1,'Smerne ukazatele_2018'!$A$1:$CK$13,5,FALSE),0)</f>
        <v>0</v>
      </c>
      <c r="CT9" s="24">
        <f>IFERROR(HLOOKUP(CT$1,'Smerne ukazatele_2018'!$A$1:$CK$13,5,FALSE),0)</f>
        <v>517.80999999999995</v>
      </c>
      <c r="CU9" s="24">
        <f>IFERROR(HLOOKUP(CU$1,'Smerne ukazatele_2018'!$A$1:$CK$13,5,FALSE),0)</f>
        <v>191.15</v>
      </c>
      <c r="CV9" s="24">
        <f>IFERROR(HLOOKUP(CV$1,'Smerne ukazatele_2018'!$A$1:$CK$13,5,FALSE),0)</f>
        <v>452.36</v>
      </c>
      <c r="CW9" s="24">
        <f>IFERROR(HLOOKUP(CW$1,'Smerne ukazatele_2018'!$A$1:$CK$13,5,FALSE),0)</f>
        <v>0</v>
      </c>
      <c r="CX9" s="24">
        <f>IFERROR(HLOOKUP(CX$1,'Smerne ukazatele_2018'!$A$1:$CK$13,5,FALSE),0)</f>
        <v>0</v>
      </c>
      <c r="CY9" s="24">
        <f>IFERROR(HLOOKUP(CY$1,'Smerne ukazatele_2018'!$A$1:$CK$13,5,FALSE),0)</f>
        <v>0</v>
      </c>
      <c r="CZ9" s="24">
        <f>IFERROR(HLOOKUP(CZ$1,'Smerne ukazatele_2018'!$A$1:$CK$13,5,FALSE),0)</f>
        <v>0</v>
      </c>
      <c r="DA9" s="24">
        <f>IFERROR(HLOOKUP(DA$1,'Smerne ukazatele_2018'!$A$1:$CK$13,5,FALSE),0)</f>
        <v>211.64</v>
      </c>
      <c r="DB9" s="24">
        <f>IFERROR(HLOOKUP(DB$1,'Smerne ukazatele_2018'!$A$1:$CK$13,5,FALSE),0)</f>
        <v>439.99</v>
      </c>
      <c r="DC9" s="24">
        <f>IFERROR(HLOOKUP(DC$1,'Smerne ukazatele_2018'!$A$1:$CK$13,5,FALSE),0)</f>
        <v>0</v>
      </c>
      <c r="DD9" s="24">
        <f>IFERROR(HLOOKUP(DD$1,'Smerne ukazatele_2018'!$A$1:$CK$13,5,FALSE),0)</f>
        <v>0</v>
      </c>
      <c r="DE9" s="24">
        <f>IFERROR(HLOOKUP(DE$1,'Smerne ukazatele_2018'!$A$1:$CK$13,5,FALSE),0)</f>
        <v>0</v>
      </c>
      <c r="DF9" s="24">
        <f>IFERROR(HLOOKUP(DF$1,'Smerne ukazatele_2018'!$A$1:$CK$13,5,FALSE),0)</f>
        <v>0</v>
      </c>
      <c r="DG9" s="24">
        <f>IFERROR(HLOOKUP(DG$1,'Smerne ukazatele_2018'!$A$1:$CK$13,5,FALSE),0)</f>
        <v>365.51</v>
      </c>
      <c r="DH9" s="24">
        <f>IFERROR(HLOOKUP(DH$1,'Smerne ukazatele_2018'!$A$1:$CK$13,5,FALSE),0)</f>
        <v>0</v>
      </c>
      <c r="DI9" s="24">
        <f>IFERROR(HLOOKUP(DI$1,'Smerne ukazatele_2018'!$A$1:$CK$13,5,FALSE),0)</f>
        <v>0</v>
      </c>
      <c r="DJ9" s="24">
        <f>IFERROR(HLOOKUP(DJ$1,'Smerne ukazatele_2018'!$A$1:$CK$13,5,FALSE),0)</f>
        <v>248.21</v>
      </c>
      <c r="DK9" s="24">
        <f>IFERROR(HLOOKUP(DK$1,'Smerne ukazatele_2018'!$A$1:$CK$13,5,FALSE),0)</f>
        <v>142.47999999999999</v>
      </c>
      <c r="DL9" s="24">
        <f>IFERROR(HLOOKUP(DL$1,'Smerne ukazatele_2018'!$A$1:$CK$13,5,FALSE),0)</f>
        <v>226.01</v>
      </c>
      <c r="DM9" s="24">
        <f>IFERROR(HLOOKUP(DM$1,'Smerne ukazatele_2018'!$A$1:$CK$13,5,FALSE),0)</f>
        <v>115.42</v>
      </c>
      <c r="DN9" s="24">
        <f>IFERROR(HLOOKUP(DN$1,'Smerne ukazatele_2018'!$A$1:$CK$13,5,FALSE),0)</f>
        <v>673.18</v>
      </c>
      <c r="DO9" s="24">
        <f>IFERROR(HLOOKUP(DO$1,'Smerne ukazatele_2018'!$A$1:$CK$13,5,FALSE),0)</f>
        <v>0</v>
      </c>
      <c r="DP9" s="24">
        <f>IFERROR(HLOOKUP(DP$1,'Smerne ukazatele_2018'!$A$1:$CK$13,5,FALSE),0)</f>
        <v>0</v>
      </c>
      <c r="DQ9" s="24">
        <f>IFERROR(HLOOKUP(DQ$1,'Smerne ukazatele_2018'!$A$1:$CK$13,5,FALSE),0)</f>
        <v>0</v>
      </c>
      <c r="DR9" s="24">
        <f>IFERROR(HLOOKUP(DR$1,'Smerne ukazatele_2018'!$A$1:$CK$13,5,FALSE),0)</f>
        <v>6022.82</v>
      </c>
      <c r="DS9" s="24">
        <f>IFERROR(HLOOKUP(DS$1,'Smerne ukazatele_2018'!$A$1:$CK$13,5,FALSE),0)</f>
        <v>0</v>
      </c>
      <c r="DT9" s="24">
        <f>IFERROR(HLOOKUP(DT$1,'Smerne ukazatele_2018'!$A$1:$CK$13,5,FALSE),0)</f>
        <v>0</v>
      </c>
      <c r="DU9" s="24">
        <f>IFERROR(HLOOKUP(DU$1,'Smerne ukazatele_2018'!$A$1:$CK$13,5,FALSE),0)</f>
        <v>407.78</v>
      </c>
      <c r="DV9" s="24">
        <f>IFERROR(HLOOKUP(DV$1,'Smerne ukazatele_2018'!$A$1:$CK$13,5,FALSE),0)</f>
        <v>267.35000000000002</v>
      </c>
      <c r="DW9" s="24">
        <f>IFERROR(HLOOKUP(DW$1,'Smerne ukazatele_2018'!$A$1:$CK$13,5,FALSE),0)</f>
        <v>195.87</v>
      </c>
      <c r="DX9" s="24">
        <f>IFERROR(HLOOKUP(DX$1,'Smerne ukazatele_2018'!$A$1:$CK$13,5,FALSE),0)</f>
        <v>303.92</v>
      </c>
      <c r="DY9" s="24">
        <f>IFERROR(HLOOKUP(DY$1,'Smerne ukazatele_2018'!$A$1:$CK$13,5,FALSE),0)</f>
        <v>403.53</v>
      </c>
      <c r="DZ9" s="24">
        <f>IFERROR(HLOOKUP(DZ$1,'Smerne ukazatele_2018'!$A$1:$CK$13,5,FALSE),0)</f>
        <v>329.16</v>
      </c>
      <c r="EA9" s="24">
        <f>IFERROR(HLOOKUP(EA$1,'Smerne ukazatele_2018'!$A$1:$CK$13,5,FALSE),0)</f>
        <v>279.74</v>
      </c>
      <c r="EB9" s="24">
        <f>IFERROR(HLOOKUP(EB$1,'Smerne ukazatele_2018'!$A$1:$CK$13,5,FALSE),0)</f>
        <v>211.18</v>
      </c>
      <c r="EC9" s="24">
        <f>IFERROR(HLOOKUP(EC$1,'Smerne ukazatele_2018'!$A$1:$CK$13,5,FALSE),0)</f>
        <v>139.18</v>
      </c>
      <c r="ED9" s="24">
        <f>IFERROR(HLOOKUP(ED$1,'Smerne ukazatele_2018'!$A$1:$CK$13,5,FALSE),0)</f>
        <v>114.65</v>
      </c>
      <c r="EE9" s="24">
        <f>IFERROR(HLOOKUP(EE$1,'Smerne ukazatele_2018'!$A$1:$CK$13,5,FALSE),0)</f>
        <v>194.23</v>
      </c>
      <c r="EF9" s="24">
        <f>IFERROR(HLOOKUP(EF$1,'Smerne ukazatele_2018'!$A$1:$CK$13,5,FALSE),0)</f>
        <v>1052.3699999999999</v>
      </c>
      <c r="EG9" s="24">
        <f>IFERROR(HLOOKUP(EG$1,'Smerne ukazatele_2018'!$A$1:$CK$13,5,FALSE),0)</f>
        <v>0</v>
      </c>
      <c r="EH9" s="24">
        <f>IFERROR(HLOOKUP(EH$1,'Smerne ukazatele_2018'!$A$1:$CK$13,5,FALSE),0)</f>
        <v>0</v>
      </c>
      <c r="EI9" s="24">
        <f>IFERROR(HLOOKUP(EI$1,'Smerne ukazatele_2018'!$A$1:$CK$13,5,FALSE),0)</f>
        <v>0</v>
      </c>
      <c r="EJ9" s="24">
        <f>IFERROR(HLOOKUP(EJ$1,'Smerne ukazatele_2018'!$A$1:$CK$13,5,FALSE),0)</f>
        <v>529.79999999999995</v>
      </c>
      <c r="EK9" s="24">
        <f>IFERROR(HLOOKUP(EK$1,'Smerne ukazatele_2018'!$A$1:$CK$13,5,FALSE),0)</f>
        <v>510.94</v>
      </c>
      <c r="EL9" s="24">
        <f>IFERROR(HLOOKUP(EL$1,'Smerne ukazatele_2018'!$A$1:$CK$13,5,FALSE),0)</f>
        <v>0</v>
      </c>
      <c r="EM9" s="24">
        <f>IFERROR(HLOOKUP(EM$1,'Smerne ukazatele_2018'!$A$1:$CK$13,5,FALSE),0)</f>
        <v>0</v>
      </c>
      <c r="EN9" s="24">
        <f>IFERROR(HLOOKUP(EN$1,'Smerne ukazatele_2018'!$A$1:$CK$13,5,FALSE),0)</f>
        <v>597.91</v>
      </c>
      <c r="EO9" s="24">
        <f>IFERROR(HLOOKUP(EO$1,'Smerne ukazatele_2018'!$A$1:$CK$13,5,FALSE),0)</f>
        <v>0</v>
      </c>
      <c r="EP9" s="24">
        <f>IFERROR(HLOOKUP(EP$1,'Smerne ukazatele_2018'!$A$1:$CK$13,5,FALSE),0)</f>
        <v>0</v>
      </c>
      <c r="EQ9" s="24">
        <f>IFERROR(HLOOKUP(EQ$1,'Smerne ukazatele_2018'!$A$1:$CK$13,5,FALSE),0)</f>
        <v>0</v>
      </c>
      <c r="ER9" s="24">
        <f>IFERROR(HLOOKUP(ER$1,'Smerne ukazatele_2018'!$A$1:$CK$13,5,FALSE),0)</f>
        <v>0</v>
      </c>
      <c r="ES9" s="24">
        <f>IFERROR(HLOOKUP(ES$1,'Smerne ukazatele_2018'!$A$1:$CK$13,5,FALSE),0)</f>
        <v>0</v>
      </c>
      <c r="ET9" s="24">
        <f>IFERROR(HLOOKUP(ET$1,'Smerne ukazatele_2018'!$A$1:$CK$13,5,FALSE),0)</f>
        <v>0</v>
      </c>
      <c r="EU9" s="24">
        <f>IFERROR(HLOOKUP(EU$1,'Smerne ukazatele_2018'!$A$1:$CK$13,5,FALSE),0)</f>
        <v>0</v>
      </c>
      <c r="EV9" s="24">
        <f>IFERROR(HLOOKUP(EV$1,'Smerne ukazatele_2018'!$A$1:$CK$13,5,FALSE),0)</f>
        <v>0</v>
      </c>
      <c r="EW9" s="24">
        <f>IFERROR(HLOOKUP(EW$1,'Smerne ukazatele_2018'!$A$1:$CK$13,5,FALSE),0)</f>
        <v>215.62</v>
      </c>
      <c r="EX9" s="24">
        <f>IFERROR(HLOOKUP(EX$1,'Smerne ukazatele_2018'!$A$1:$CK$13,5,FALSE),0)</f>
        <v>0</v>
      </c>
      <c r="EY9" s="24">
        <f>IFERROR(HLOOKUP(EY$1,'Smerne ukazatele_2018'!$A$1:$CK$13,5,FALSE),0)</f>
        <v>0</v>
      </c>
      <c r="EZ9" s="24">
        <f>IFERROR(HLOOKUP(EZ$1,'Smerne ukazatele_2018'!$A$1:$CK$13,5,FALSE),0)</f>
        <v>196.1</v>
      </c>
      <c r="FA9" s="24">
        <f>IFERROR(HLOOKUP(FA$1,'Smerne ukazatele_2018'!$A$1:$CK$13,5,FALSE),0)</f>
        <v>0</v>
      </c>
      <c r="FB9" s="24">
        <f>IFERROR(HLOOKUP(FB$1,'Smerne ukazatele_2018'!$A$1:$CK$13,5,FALSE),0)</f>
        <v>125.15</v>
      </c>
      <c r="FC9" s="24">
        <f>IFERROR(HLOOKUP(FC$1,'Smerne ukazatele_2018'!$A$1:$CK$13,5,FALSE),0)</f>
        <v>167.3</v>
      </c>
      <c r="FD9" s="24">
        <f>IFERROR(HLOOKUP(FD$1,'Smerne ukazatele_2018'!$A$1:$CK$13,5,FALSE),0)</f>
        <v>0</v>
      </c>
      <c r="FE9" s="24">
        <f>IFERROR(HLOOKUP(FE$1,'Smerne ukazatele_2018'!$A$1:$CK$13,5,FALSE),0)</f>
        <v>111.56</v>
      </c>
      <c r="FF9" s="24">
        <f>IFERROR(HLOOKUP(FF$1,'Smerne ukazatele_2018'!$A$1:$CK$13,5,FALSE),0)</f>
        <v>0</v>
      </c>
      <c r="FG9" s="24">
        <f>IFERROR(HLOOKUP(FG$1,'Smerne ukazatele_2018'!$A$1:$CK$13,5,FALSE),0)</f>
        <v>0</v>
      </c>
      <c r="FH9" s="24">
        <f>IFERROR(HLOOKUP(FH$1,'Smerne ukazatele_2018'!$A$1:$CK$13,5,FALSE),0)</f>
        <v>0</v>
      </c>
      <c r="FI9" s="24">
        <f>IFERROR(HLOOKUP(FI$1,'Smerne ukazatele_2018'!$A$1:$CK$13,5,FALSE),0)</f>
        <v>1234.43</v>
      </c>
      <c r="FJ9" s="24">
        <f>IFERROR(HLOOKUP(FJ$1,'Smerne ukazatele_2018'!$A$1:$CK$13,5,FALSE),0)</f>
        <v>0</v>
      </c>
      <c r="FK9" s="24">
        <f>IFERROR(HLOOKUP(FK$1,'Smerne ukazatele_2018'!$A$1:$CK$13,5,FALSE),0)</f>
        <v>0</v>
      </c>
      <c r="FL9" s="24">
        <f>IFERROR(HLOOKUP(FL$1,'Smerne ukazatele_2018'!$A$1:$CK$13,5,FALSE),0)</f>
        <v>0</v>
      </c>
      <c r="FM9" s="24">
        <f>IFERROR(HLOOKUP(FM$1,'Smerne ukazatele_2018'!$A$1:$CK$13,5,FALSE),0)</f>
        <v>0</v>
      </c>
      <c r="FN9" s="24">
        <f>IFERROR(HLOOKUP(FN$1,'Smerne ukazatele_2018'!$A$1:$CK$13,5,FALSE),0)</f>
        <v>282.39999999999998</v>
      </c>
      <c r="FO9" s="24">
        <f>IFERROR(HLOOKUP(FO$1,'Smerne ukazatele_2018'!$A$1:$CK$13,5,FALSE),0)</f>
        <v>665.4</v>
      </c>
      <c r="FP9" s="24">
        <f>IFERROR(HLOOKUP(FP$1,'Smerne ukazatele_2018'!$A$1:$CK$13,5,FALSE),0)</f>
        <v>0</v>
      </c>
      <c r="FQ9" s="24">
        <f>IFERROR(HLOOKUP(FQ$1,'Smerne ukazatele_2018'!$A$1:$CK$13,5,FALSE),0)</f>
        <v>1082.04</v>
      </c>
      <c r="FR9" s="24">
        <f>IFERROR(HLOOKUP(FR$1,'Smerne ukazatele_2018'!$A$1:$CK$13,5,FALSE),0)</f>
        <v>0</v>
      </c>
      <c r="FS9" s="24">
        <f>IFERROR(HLOOKUP(FS$1,'Smerne ukazatele_2018'!$A$1:$CK$13,5,FALSE),0)</f>
        <v>526.19000000000005</v>
      </c>
      <c r="FT9" s="24">
        <f>IFERROR(HLOOKUP(FT$1,'Smerne ukazatele_2018'!$A$1:$CK$13,5,FALSE),0)</f>
        <v>965.85</v>
      </c>
      <c r="FU9" s="24">
        <f>IFERROR(HLOOKUP(FU$1,'Smerne ukazatele_2018'!$A$1:$CK$13,5,FALSE),0)</f>
        <v>0</v>
      </c>
      <c r="FV9" s="24">
        <f>IFERROR(HLOOKUP(FV$1,'Smerne ukazatele_2018'!$A$1:$CK$13,5,FALSE),0)</f>
        <v>5288.34</v>
      </c>
      <c r="FW9" s="24">
        <f>IFERROR(HLOOKUP(FW$1,'Smerne ukazatele_2018'!$A$1:$CK$13,5,FALSE),0)</f>
        <v>0</v>
      </c>
      <c r="FX9" s="24">
        <f>IFERROR(HLOOKUP(FX$1,'Smerne ukazatele_2018'!$A$1:$CK$13,5,FALSE),0)</f>
        <v>0</v>
      </c>
      <c r="FY9" s="24">
        <f>IFERROR(HLOOKUP(FY$1,'Smerne ukazatele_2018'!$A$1:$CK$13,5,FALSE),0)</f>
        <v>0</v>
      </c>
      <c r="FZ9" s="24">
        <f>IFERROR(HLOOKUP(FZ$1,'Smerne ukazatele_2018'!$A$1:$CK$13,5,FALSE),0)</f>
        <v>0</v>
      </c>
      <c r="GA9" s="24">
        <f>IFERROR(HLOOKUP(GA$1,'Smerne ukazatele_2018'!$A$1:$CK$13,5,FALSE),0)</f>
        <v>0</v>
      </c>
      <c r="GB9" s="24">
        <f>IFERROR(HLOOKUP(GB$1,'Smerne ukazatele_2018'!$A$1:$CK$13,5,FALSE),0)</f>
        <v>0</v>
      </c>
      <c r="GC9" s="24">
        <f>IFERROR(HLOOKUP(GC$1,'Smerne ukazatele_2018'!$A$1:$CK$13,5,FALSE),0)</f>
        <v>0</v>
      </c>
      <c r="GD9" s="24">
        <f>IFERROR(HLOOKUP(GD$1,'Smerne ukazatele_2018'!$A$1:$CK$13,5,FALSE),0)</f>
        <v>845.07</v>
      </c>
      <c r="GE9" s="24">
        <f>IFERROR(HLOOKUP(GE$1,'Smerne ukazatele_2018'!$A$1:$CK$13,5,FALSE),0)</f>
        <v>0</v>
      </c>
      <c r="GF9" s="24">
        <f>IFERROR(HLOOKUP(GF$1,'Smerne ukazatele_2018'!$A$1:$CK$13,5,FALSE),0)</f>
        <v>0</v>
      </c>
      <c r="GG9" s="24">
        <f>IFERROR(HLOOKUP(GG$1,'Smerne ukazatele_2018'!$A$1:$CK$13,5,FALSE),0)</f>
        <v>0</v>
      </c>
      <c r="GH9" s="24">
        <f>IFERROR(HLOOKUP(GH$1,'Smerne ukazatele_2018'!$A$1:$CK$13,5,FALSE),0)</f>
        <v>0</v>
      </c>
      <c r="GI9" s="24">
        <f>IFERROR(HLOOKUP(GI$1,'Smerne ukazatele_2018'!$A$1:$CK$13,5,FALSE),0)</f>
        <v>504.4</v>
      </c>
      <c r="GJ9" s="24">
        <f>IFERROR(HLOOKUP(GJ$1,'Smerne ukazatele_2018'!$A$1:$CK$13,5,FALSE),0)</f>
        <v>876.4</v>
      </c>
      <c r="GK9" s="24">
        <f>IFERROR(HLOOKUP(GK$1,'Smerne ukazatele_2018'!$A$1:$CK$13,5,FALSE),0)</f>
        <v>433.41</v>
      </c>
      <c r="GL9" s="24">
        <f>IFERROR(HLOOKUP(GL$1,'Smerne ukazatele_2018'!$A$1:$CK$13,5,FALSE),0)</f>
        <v>0</v>
      </c>
      <c r="GM9" s="24">
        <f>IFERROR(HLOOKUP(GM$1,'Smerne ukazatele_2018'!$A$1:$CK$13,5,FALSE),0)</f>
        <v>475.62</v>
      </c>
      <c r="GN9" s="24">
        <f>IFERROR(HLOOKUP(GN$1,'Smerne ukazatele_2018'!$A$1:$CK$13,5,FALSE),0)</f>
        <v>0</v>
      </c>
      <c r="GO9" s="24">
        <f>IFERROR(HLOOKUP(GO$1,'Smerne ukazatele_2018'!$A$1:$CK$13,5,FALSE),0)</f>
        <v>0</v>
      </c>
      <c r="GP9" s="24">
        <f>IFERROR(HLOOKUP(GP$1,'Smerne ukazatele_2018'!$A$1:$CK$13,5,FALSE),0)</f>
        <v>0</v>
      </c>
      <c r="GQ9" s="24">
        <f>IFERROR(HLOOKUP(GQ$1,'Smerne ukazatele_2018'!$A$1:$CK$13,5,FALSE),0)</f>
        <v>0</v>
      </c>
      <c r="GR9" s="24">
        <f>IFERROR(HLOOKUP(GR$1,'Smerne ukazatele_2018'!$A$1:$CK$13,5,FALSE),0)</f>
        <v>0</v>
      </c>
      <c r="GS9" s="24">
        <f>IFERROR(HLOOKUP(GS$1,'Smerne ukazatele_2018'!$A$1:$CK$13,5,FALSE),0)</f>
        <v>0</v>
      </c>
      <c r="GT9" s="24">
        <f>IFERROR(HLOOKUP(GT$1,'Smerne ukazatele_2018'!$A$1:$CK$13,5,FALSE),0)</f>
        <v>0</v>
      </c>
      <c r="GU9" s="24">
        <f>IFERROR(HLOOKUP(GU$1,'Smerne ukazatele_2018'!$A$1:$CK$13,5,FALSE),0)</f>
        <v>0</v>
      </c>
      <c r="GV9" s="24">
        <f>IFERROR(HLOOKUP(GV$1,'Smerne ukazatele_2018'!$A$1:$CK$13,5,FALSE),0)</f>
        <v>0</v>
      </c>
      <c r="GW9" s="24">
        <f>IFERROR(HLOOKUP(GW$1,'Smerne ukazatele_2018'!$A$1:$CK$13,5,FALSE),0)</f>
        <v>0</v>
      </c>
      <c r="GX9" s="24">
        <f>IFERROR(HLOOKUP(GX$1,'Smerne ukazatele_2018'!$A$1:$CK$13,5,FALSE),0)</f>
        <v>0</v>
      </c>
      <c r="GY9" s="24">
        <f>IFERROR(HLOOKUP(GY$1,'Smerne ukazatele_2018'!$A$1:$CK$13,5,FALSE),0)</f>
        <v>0</v>
      </c>
      <c r="GZ9" s="24">
        <f>IFERROR(HLOOKUP(GZ$1,'Smerne ukazatele_2018'!$A$1:$CK$13,5,FALSE),0)</f>
        <v>0</v>
      </c>
      <c r="HA9" s="24">
        <f>IFERROR(HLOOKUP(HA$1,'Smerne ukazatele_2018'!$A$1:$CK$13,5,FALSE),0)</f>
        <v>418.28</v>
      </c>
      <c r="HB9" s="24">
        <f>IFERROR(HLOOKUP(HB$1,'Smerne ukazatele_2018'!$A$1:$CK$13,5,FALSE),0)</f>
        <v>0</v>
      </c>
      <c r="HC9" s="24">
        <f>IFERROR(HLOOKUP(HC$1,'Smerne ukazatele_2018'!$A$1:$CK$13,5,FALSE),0)</f>
        <v>0</v>
      </c>
      <c r="HD9" s="24">
        <f>IFERROR(HLOOKUP(HD$1,'Smerne ukazatele_2018'!$A$1:$CK$13,5,FALSE),0)</f>
        <v>0</v>
      </c>
      <c r="HE9" s="24">
        <f>IFERROR(HLOOKUP(HE$1,'Smerne ukazatele_2018'!$A$1:$CK$13,5,FALSE),0)</f>
        <v>0</v>
      </c>
      <c r="HF9" s="24">
        <f>IFERROR(HLOOKUP(HF$1,'Smerne ukazatele_2018'!$A$1:$CK$13,5,FALSE),0)</f>
        <v>0</v>
      </c>
      <c r="HG9" s="24">
        <f>IFERROR(HLOOKUP(HG$1,'Smerne ukazatele_2018'!$A$1:$CK$13,5,FALSE),0)</f>
        <v>0</v>
      </c>
      <c r="HH9" s="24">
        <f>IFERROR(HLOOKUP(HH$1,'Smerne ukazatele_2018'!$A$1:$CK$13,5,FALSE),0)</f>
        <v>0</v>
      </c>
      <c r="HI9" s="24">
        <f>IFERROR(HLOOKUP(HI$1,'Smerne ukazatele_2018'!$A$1:$CK$13,5,FALSE),0)</f>
        <v>873.86</v>
      </c>
      <c r="HJ9" s="24">
        <f>IFERROR(HLOOKUP(HJ$1,'Smerne ukazatele_2018'!$A$1:$CK$13,5,FALSE),0)</f>
        <v>0</v>
      </c>
      <c r="HK9" s="24">
        <f>IFERROR(HLOOKUP(HK$1,'Smerne ukazatele_2018'!$A$1:$CK$13,5,FALSE),0)</f>
        <v>0</v>
      </c>
      <c r="HL9" s="24">
        <f>IFERROR(HLOOKUP(HL$1,'Smerne ukazatele_2018'!$A$1:$CK$13,5,FALSE),0)</f>
        <v>0</v>
      </c>
      <c r="HM9" s="24">
        <f>IFERROR(HLOOKUP(HM$1,'Smerne ukazatele_2018'!$A$1:$CK$13,5,FALSE),0)</f>
        <v>0</v>
      </c>
      <c r="HN9" s="24">
        <f>IFERROR(HLOOKUP(HN$1,'Smerne ukazatele_2018'!$A$1:$CK$13,5,FALSE),0)</f>
        <v>0</v>
      </c>
      <c r="HO9" s="24">
        <f>IFERROR(HLOOKUP(HO$1,'Smerne ukazatele_2018'!$A$1:$CK$13,5,FALSE),0)</f>
        <v>0</v>
      </c>
      <c r="HP9" s="24">
        <f>IFERROR(HLOOKUP(HP$1,'Smerne ukazatele_2018'!$A$1:$CK$13,5,FALSE),0)</f>
        <v>0</v>
      </c>
      <c r="HQ9" s="24">
        <f>IFERROR(HLOOKUP(HQ$1,'Smerne ukazatele_2018'!$A$1:$CK$13,5,FALSE),0)</f>
        <v>0</v>
      </c>
      <c r="HR9" s="24">
        <f>IFERROR(HLOOKUP(HR$1,'Smerne ukazatele_2018'!$A$1:$CK$13,5,FALSE),0)</f>
        <v>377.56</v>
      </c>
      <c r="HS9" s="24">
        <f>IFERROR(HLOOKUP(HS$1,'Smerne ukazatele_2018'!$A$1:$CK$13,5,FALSE),0)</f>
        <v>0</v>
      </c>
      <c r="HT9" s="24">
        <f>IFERROR(HLOOKUP(HT$1,'Smerne ukazatele_2018'!$A$1:$CK$13,5,FALSE),0)</f>
        <v>0</v>
      </c>
      <c r="HU9" s="24">
        <f>IFERROR(HLOOKUP(HU$1,'Smerne ukazatele_2018'!$A$1:$CK$13,5,FALSE),0)</f>
        <v>0</v>
      </c>
      <c r="HV9" s="24">
        <f>IFERROR(HLOOKUP(HV$1,'Smerne ukazatele_2018'!$A$1:$CK$13,5,FALSE),0)</f>
        <v>0</v>
      </c>
      <c r="HW9" s="24">
        <f>IFERROR(HLOOKUP(HW$1,'Smerne ukazatele_2018'!$A$1:$CK$13,5,FALSE),0)</f>
        <v>0</v>
      </c>
      <c r="HX9" s="24">
        <f>IFERROR(HLOOKUP(HX$1,'Smerne ukazatele_2018'!$A$1:$CK$13,5,FALSE),0)</f>
        <v>0</v>
      </c>
      <c r="HY9" s="24">
        <f>IFERROR(HLOOKUP(HY$1,'Smerne ukazatele_2018'!$A$1:$CK$13,5,FALSE),0)</f>
        <v>0</v>
      </c>
      <c r="HZ9" s="24">
        <f>IFERROR(HLOOKUP(HZ$1,'Smerne ukazatele_2018'!$A$1:$CK$13,5,FALSE),0)</f>
        <v>0</v>
      </c>
      <c r="IA9" s="24">
        <f>IFERROR(HLOOKUP(IA$1,'Smerne ukazatele_2018'!$A$1:$CK$13,5,FALSE),0)</f>
        <v>0</v>
      </c>
      <c r="IB9" s="24">
        <f>IFERROR(HLOOKUP(IB$1,'Smerne ukazatele_2018'!$A$1:$CK$13,5,FALSE),0)</f>
        <v>0</v>
      </c>
      <c r="IC9" s="24">
        <f>IFERROR(HLOOKUP(IC$1,'Smerne ukazatele_2018'!$A$1:$CK$13,5,FALSE),0)</f>
        <v>0</v>
      </c>
      <c r="ID9" s="24">
        <f>IFERROR(HLOOKUP(ID$1,'Smerne ukazatele_2018'!$A$1:$CK$13,5,FALSE),0)</f>
        <v>0</v>
      </c>
      <c r="IE9" s="24">
        <f>IFERROR(HLOOKUP(IE$1,'Smerne ukazatele_2018'!$A$1:$CK$13,5,FALSE),0)</f>
        <v>0</v>
      </c>
      <c r="IF9" s="24">
        <f>IFERROR(HLOOKUP(IF$1,'Smerne ukazatele_2018'!$A$1:$CK$13,5,FALSE),0)</f>
        <v>0</v>
      </c>
      <c r="IG9" s="24">
        <f>IFERROR(HLOOKUP(IG$1,'Smerne ukazatele_2018'!$A$1:$CK$13,5,FALSE),0)</f>
        <v>0</v>
      </c>
      <c r="IH9" s="24">
        <f>IFERROR(HLOOKUP(IH$1,'Smerne ukazatele_2018'!$A$1:$CK$13,5,FALSE),0)</f>
        <v>0</v>
      </c>
      <c r="II9" s="24">
        <f>IFERROR(HLOOKUP(II$1,'Smerne ukazatele_2018'!$A$1:$CK$13,5,FALSE),0)</f>
        <v>0</v>
      </c>
      <c r="IJ9" s="24">
        <f>IFERROR(HLOOKUP(IJ$1,'Smerne ukazatele_2018'!$A$1:$CK$13,5,FALSE),0)</f>
        <v>15712.52</v>
      </c>
      <c r="IK9" s="24">
        <f>IFERROR(HLOOKUP(IK$1,'Smerne ukazatele_2018'!$A$1:$CK$13,5,FALSE),0)</f>
        <v>0</v>
      </c>
      <c r="IL9" s="24">
        <f>IFERROR(HLOOKUP(IL$1,'Smerne ukazatele_2018'!$A$1:$CK$13,5,FALSE),0)</f>
        <v>0</v>
      </c>
      <c r="IM9" s="24">
        <f>IFERROR(HLOOKUP(IM$1,'Smerne ukazatele_2018'!$A$1:$CK$13,5,FALSE),0)</f>
        <v>0</v>
      </c>
      <c r="IN9" s="24">
        <f>IFERROR(HLOOKUP(IN$1,'Smerne ukazatele_2018'!$A$1:$CK$13,5,FALSE),0)</f>
        <v>0</v>
      </c>
      <c r="IO9" s="24">
        <f>IFERROR(HLOOKUP(IO$1,'Smerne ukazatele_2018'!$A$1:$CK$13,5,FALSE),0)</f>
        <v>0</v>
      </c>
      <c r="IP9" s="24">
        <f>IFERROR(HLOOKUP(IP$1,'Smerne ukazatele_2018'!$A$1:$CK$13,5,FALSE),0)</f>
        <v>0</v>
      </c>
      <c r="IQ9" s="24">
        <f>IFERROR(HLOOKUP(IQ$1,'Smerne ukazatele_2018'!$A$1:$CK$13,5,FALSE),0)</f>
        <v>0</v>
      </c>
      <c r="IR9" s="24">
        <f>IFERROR(HLOOKUP(IR$1,'Smerne ukazatele_2018'!$A$1:$CK$13,5,FALSE),0)</f>
        <v>0</v>
      </c>
      <c r="IS9" s="24">
        <f>IFERROR(HLOOKUP(IS$1,'Smerne ukazatele_2018'!$A$1:$CK$13,5,FALSE),0)</f>
        <v>0</v>
      </c>
      <c r="IT9" s="24">
        <f>IFERROR(HLOOKUP(IT$1,'Smerne ukazatele_2018'!$A$1:$CK$13,5,FALSE),0)</f>
        <v>0</v>
      </c>
      <c r="IU9" s="24">
        <f>IFERROR(HLOOKUP(IU$1,'Smerne ukazatele_2018'!$A$1:$CK$13,5,FALSE),0)</f>
        <v>0</v>
      </c>
      <c r="IV9" s="24">
        <f>IFERROR(HLOOKUP(IV$1,'Smerne ukazatele_2018'!$A$1:$CK$13,5,FALSE),0)</f>
        <v>0</v>
      </c>
      <c r="IW9" s="24">
        <f>IFERROR(HLOOKUP(IW$1,'Smerne ukazatele_2018'!$A$1:$CK$13,5,FALSE),0)</f>
        <v>0</v>
      </c>
      <c r="IX9" s="24">
        <f>IFERROR(HLOOKUP(IX$1,'Smerne ukazatele_2018'!$A$1:$CK$13,5,FALSE),0)</f>
        <v>0</v>
      </c>
      <c r="IY9" s="24">
        <f>IFERROR(HLOOKUP(IY$1,'Smerne ukazatele_2018'!$A$1:$CK$13,5,FALSE),0)</f>
        <v>0</v>
      </c>
      <c r="IZ9" s="24">
        <f>IFERROR(HLOOKUP(IZ$1,'Smerne ukazatele_2018'!$A$1:$CK$13,5,FALSE),0)</f>
        <v>0</v>
      </c>
      <c r="JA9" s="24">
        <f>IFERROR(HLOOKUP(JA$1,'Smerne ukazatele_2018'!$A$1:$CK$13,5,FALSE),0)</f>
        <v>0</v>
      </c>
      <c r="JB9" s="24">
        <f>IFERROR(HLOOKUP(JB$1,'Smerne ukazatele_2018'!$A$1:$CK$13,5,FALSE),0)</f>
        <v>0</v>
      </c>
      <c r="JC9" s="24">
        <f>IFERROR(HLOOKUP(JC$1,'Smerne ukazatele_2018'!$A$1:$CK$13,5,FALSE),0)</f>
        <v>0</v>
      </c>
      <c r="JD9" s="24">
        <f>IFERROR(HLOOKUP(JD$1,'Smerne ukazatele_2018'!$A$1:$CK$13,5,FALSE),0)</f>
        <v>2594.59</v>
      </c>
      <c r="JE9" s="24">
        <f>IFERROR(HLOOKUP(JE$1,'Smerne ukazatele_2018'!$A$1:$CK$13,5,FALSE),0)</f>
        <v>0</v>
      </c>
      <c r="JF9" s="24">
        <f>IFERROR(HLOOKUP(JF$1,'Smerne ukazatele_2018'!$A$1:$CK$13,5,FALSE),0)</f>
        <v>0</v>
      </c>
      <c r="JG9" s="24">
        <f>IFERROR(HLOOKUP(JG$1,'Smerne ukazatele_2018'!$A$1:$CK$13,5,FALSE),0)</f>
        <v>0</v>
      </c>
      <c r="JH9" s="24">
        <f>IFERROR(HLOOKUP(JH$1,'Smerne ukazatele_2018'!$A$1:$CK$13,5,FALSE),0)</f>
        <v>0</v>
      </c>
      <c r="JI9" s="24">
        <f>IFERROR(HLOOKUP(JI$1,'Smerne ukazatele_2018'!$A$1:$CK$13,5,FALSE),0)</f>
        <v>0</v>
      </c>
      <c r="JJ9" s="24">
        <f>IFERROR(HLOOKUP(JJ$1,'Smerne ukazatele_2018'!$A$1:$CK$13,5,FALSE),0)</f>
        <v>0</v>
      </c>
      <c r="JK9" s="24">
        <f>IFERROR(HLOOKUP(JK$1,'Smerne ukazatele_2018'!$A$1:$CK$13,5,FALSE),0)</f>
        <v>0</v>
      </c>
      <c r="JL9" s="24">
        <f>IFERROR(HLOOKUP(JL$1,'Smerne ukazatele_2018'!$A$1:$CK$13,5,FALSE),0)</f>
        <v>0</v>
      </c>
      <c r="JM9" s="24">
        <f>IFERROR(HLOOKUP(JM$1,'Smerne ukazatele_2018'!$A$1:$CK$13,5,FALSE),0)</f>
        <v>0</v>
      </c>
      <c r="JN9" s="24">
        <f>IFERROR(HLOOKUP(JN$1,'Smerne ukazatele_2018'!$A$1:$CK$13,5,FALSE),0)</f>
        <v>0</v>
      </c>
      <c r="JO9" s="24">
        <f>IFERROR(HLOOKUP(JO$1,'Smerne ukazatele_2018'!$A$1:$CK$13,5,FALSE),0)</f>
        <v>0</v>
      </c>
      <c r="JP9" s="24">
        <f>IFERROR(HLOOKUP(JP$1,'Smerne ukazatele_2018'!$A$1:$CK$13,5,FALSE),0)</f>
        <v>0</v>
      </c>
      <c r="JQ9" s="24">
        <f>IFERROR(HLOOKUP(JQ$1,'Smerne ukazatele_2018'!$A$1:$CK$13,5,FALSE),0)</f>
        <v>0</v>
      </c>
      <c r="JR9" s="24">
        <f>IFERROR(HLOOKUP(JR$1,'Smerne ukazatele_2018'!$A$1:$CK$13,5,FALSE),0)</f>
        <v>0</v>
      </c>
      <c r="JS9" s="24">
        <f>IFERROR(HLOOKUP(JS$1,'Smerne ukazatele_2018'!$A$1:$CK$13,5,FALSE),0)</f>
        <v>0</v>
      </c>
      <c r="JT9" s="24">
        <f>IFERROR(HLOOKUP(JT$1,'Smerne ukazatele_2018'!$A$1:$CK$13,5,FALSE),0)</f>
        <v>0</v>
      </c>
      <c r="JU9" s="24">
        <f>IFERROR(HLOOKUP(JU$1,'Smerne ukazatele_2018'!$A$1:$CK$13,5,FALSE),0)</f>
        <v>0</v>
      </c>
      <c r="JV9" s="24">
        <f>IFERROR(HLOOKUP(JV$1,'Smerne ukazatele_2018'!$A$1:$CK$13,5,FALSE),0)</f>
        <v>197.89</v>
      </c>
      <c r="JW9" s="24">
        <f>IFERROR(HLOOKUP(JW$1,'Smerne ukazatele_2018'!$A$1:$CK$13,5,FALSE),0)</f>
        <v>0</v>
      </c>
      <c r="JX9" s="24">
        <f>IFERROR(HLOOKUP(JX$1,'Smerne ukazatele_2018'!$A$1:$CK$13,5,FALSE),0)</f>
        <v>0</v>
      </c>
      <c r="JY9" s="24">
        <f>IFERROR(HLOOKUP(JY$1,'Smerne ukazatele_2018'!$A$1:$CK$13,5,FALSE),0)</f>
        <v>0</v>
      </c>
      <c r="JZ9" s="24">
        <f>IFERROR(HLOOKUP(JZ$1,'Smerne ukazatele_2018'!$A$1:$CK$13,5,FALSE),0)</f>
        <v>0</v>
      </c>
      <c r="KA9" s="24">
        <f>IFERROR(HLOOKUP(KA$1,'Smerne ukazatele_2018'!$A$1:$CK$13,5,FALSE),0)</f>
        <v>0</v>
      </c>
      <c r="KB9" s="24">
        <f>IFERROR(HLOOKUP(KB$1,'Smerne ukazatele_2018'!$A$1:$CK$13,5,FALSE),0)</f>
        <v>0</v>
      </c>
      <c r="KC9" s="24">
        <f>IFERROR(HLOOKUP(KC$1,'Smerne ukazatele_2018'!$A$1:$CK$13,5,FALSE),0)</f>
        <v>0</v>
      </c>
      <c r="KD9" s="24">
        <f>IFERROR(HLOOKUP(KD$1,'Smerne ukazatele_2018'!$A$1:$CK$13,5,FALSE),0)</f>
        <v>0</v>
      </c>
      <c r="KE9" s="24">
        <f>IFERROR(HLOOKUP(KE$1,'Smerne ukazatele_2018'!$A$1:$CK$13,5,FALSE),0)</f>
        <v>0</v>
      </c>
      <c r="KF9" s="24">
        <f>IFERROR(HLOOKUP(KF$1,'Smerne ukazatele_2018'!$A$1:$CK$13,5,FALSE),0)</f>
        <v>0</v>
      </c>
      <c r="KG9" s="24">
        <f>IFERROR(HLOOKUP(KG$1,'Smerne ukazatele_2018'!$A$1:$CK$13,5,FALSE),0)</f>
        <v>0</v>
      </c>
      <c r="KH9" s="24">
        <f>IFERROR(HLOOKUP(KH$1,'Smerne ukazatele_2018'!$A$1:$CK$13,5,FALSE),0)</f>
        <v>0</v>
      </c>
      <c r="KI9" s="24">
        <f>IFERROR(HLOOKUP(KI$1,'Smerne ukazatele_2018'!$A$1:$CK$13,5,FALSE),0)</f>
        <v>0</v>
      </c>
      <c r="KJ9" s="24">
        <f>IFERROR(HLOOKUP(KJ$1,'Smerne ukazatele_2018'!$A$1:$CK$13,5,FALSE),0)</f>
        <v>0</v>
      </c>
      <c r="KK9" s="24">
        <f>IFERROR(HLOOKUP(KK$1,'Smerne ukazatele_2018'!$A$1:$CK$13,5,FALSE),0)</f>
        <v>184.28</v>
      </c>
      <c r="KL9" s="24">
        <f>IFERROR(HLOOKUP(KL$1,'Smerne ukazatele_2018'!$A$1:$CK$13,5,FALSE),0)</f>
        <v>0</v>
      </c>
      <c r="KM9" s="24">
        <f>IFERROR(HLOOKUP(KM$1,'Smerne ukazatele_2018'!$A$1:$CK$13,5,FALSE),0)</f>
        <v>0</v>
      </c>
      <c r="KN9" s="24">
        <f>IFERROR(HLOOKUP(KN$1,'Smerne ukazatele_2018'!$A$1:$CK$13,5,FALSE),0)</f>
        <v>0</v>
      </c>
      <c r="KO9" s="24">
        <f>IFERROR(HLOOKUP(KO$1,'Smerne ukazatele_2018'!$A$1:$CK$13,5,FALSE),0)</f>
        <v>0</v>
      </c>
      <c r="KP9" s="24">
        <f>IFERROR(HLOOKUP(KP$1,'Smerne ukazatele_2018'!$A$1:$CK$13,5,FALSE),0)</f>
        <v>399.03</v>
      </c>
      <c r="KQ9" s="24">
        <f>IFERROR(HLOOKUP(KQ$1,'Smerne ukazatele_2018'!$A$1:$CK$13,5,FALSE),0)</f>
        <v>0</v>
      </c>
      <c r="KR9" s="24">
        <f>IFERROR(HLOOKUP(KR$1,'Smerne ukazatele_2018'!$A$1:$CK$13,5,FALSE),0)</f>
        <v>0</v>
      </c>
      <c r="KS9" s="24">
        <f>IFERROR(HLOOKUP(KS$1,'Smerne ukazatele_2018'!$A$1:$CK$13,5,FALSE),0)</f>
        <v>0</v>
      </c>
      <c r="KT9" s="24">
        <f>IFERROR(HLOOKUP(KT$1,'Smerne ukazatele_2018'!$A$1:$CK$13,5,FALSE),0)</f>
        <v>0</v>
      </c>
      <c r="KU9" s="24">
        <f>IFERROR(HLOOKUP(KU$1,'Smerne ukazatele_2018'!$A$1:$CK$13,5,FALSE),0)</f>
        <v>0</v>
      </c>
      <c r="KV9" s="24">
        <f>IFERROR(HLOOKUP(KV$1,'Smerne ukazatele_2018'!$A$1:$CK$13,5,FALSE),0)</f>
        <v>341.09</v>
      </c>
      <c r="KW9" s="24">
        <f>IFERROR(HLOOKUP(KW$1,'Smerne ukazatele_2018'!$A$1:$CK$13,5,FALSE),0)</f>
        <v>0</v>
      </c>
      <c r="KX9" s="24">
        <f>IFERROR(HLOOKUP(KX$1,'Smerne ukazatele_2018'!$A$1:$CK$13,5,FALSE),0)</f>
        <v>0</v>
      </c>
      <c r="KY9" s="24">
        <f>IFERROR(HLOOKUP(KY$1,'Smerne ukazatele_2018'!$A$1:$CK$13,5,FALSE),0)</f>
        <v>0</v>
      </c>
      <c r="KZ9" s="24">
        <f>IFERROR(HLOOKUP(KZ$1,'Smerne ukazatele_2018'!$A$1:$CK$13,5,FALSE),0)</f>
        <v>0</v>
      </c>
      <c r="LA9" s="24">
        <f>IFERROR(HLOOKUP(LA$1,'Smerne ukazatele_2018'!$A$1:$CK$13,5,FALSE),0)</f>
        <v>770</v>
      </c>
      <c r="LB9" s="24">
        <f>IFERROR(HLOOKUP(LB$1,'Smerne ukazatele_2018'!$A$1:$CK$13,5,FALSE),0)</f>
        <v>0</v>
      </c>
      <c r="LC9" s="24">
        <f>IFERROR(HLOOKUP(LC$1,'Smerne ukazatele_2018'!$A$1:$CK$13,5,FALSE),0)</f>
        <v>0</v>
      </c>
      <c r="LD9" s="24">
        <f>IFERROR(HLOOKUP(LD$1,'Smerne ukazatele_2018'!$A$1:$CK$13,5,FALSE),0)</f>
        <v>0</v>
      </c>
      <c r="LE9" s="24">
        <f>IFERROR(HLOOKUP(LE$1,'Smerne ukazatele_2018'!$A$1:$CK$13,5,FALSE),0)</f>
        <v>0</v>
      </c>
      <c r="LF9" s="24">
        <f>IFERROR(HLOOKUP(LF$1,'Smerne ukazatele_2018'!$A$1:$CK$13,5,FALSE),0)</f>
        <v>0</v>
      </c>
      <c r="LG9" s="24">
        <f>IFERROR(HLOOKUP(LG$1,'Smerne ukazatele_2018'!$A$1:$CK$13,5,FALSE),0)</f>
        <v>0</v>
      </c>
      <c r="LH9" s="24">
        <f>IFERROR(HLOOKUP(LH$1,'Smerne ukazatele_2018'!$A$1:$CK$13,5,FALSE),0)</f>
        <v>0</v>
      </c>
      <c r="LI9" s="24">
        <f>IFERROR(HLOOKUP(LI$1,'Smerne ukazatele_2018'!$A$1:$CK$13,5,FALSE),0)</f>
        <v>0</v>
      </c>
      <c r="LJ9" s="24">
        <f>IFERROR(HLOOKUP(LJ$1,'Smerne ukazatele_2018'!$A$1:$CK$13,5,FALSE),0)</f>
        <v>0</v>
      </c>
      <c r="LK9" s="24">
        <f>IFERROR(HLOOKUP(LK$1,'Smerne ukazatele_2018'!$A$1:$CK$13,5,FALSE),0)</f>
        <v>0</v>
      </c>
      <c r="LL9" s="24">
        <f>IFERROR(HLOOKUP(LL$1,'Smerne ukazatele_2018'!$A$1:$CK$13,5,FALSE),0)</f>
        <v>0</v>
      </c>
      <c r="LM9" s="24">
        <f>IFERROR(HLOOKUP(LM$1,'Smerne ukazatele_2018'!$A$1:$CK$13,5,FALSE),0)</f>
        <v>0</v>
      </c>
      <c r="LN9" s="24">
        <f>IFERROR(HLOOKUP(LN$1,'Smerne ukazatele_2018'!$A$1:$CK$13,5,FALSE),0)</f>
        <v>2824.65</v>
      </c>
      <c r="LO9" s="24">
        <f>IFERROR(HLOOKUP(LO$1,'Smerne ukazatele_2018'!$A$1:$CK$13,5,FALSE),0)</f>
        <v>0</v>
      </c>
      <c r="LP9" s="24">
        <f>IFERROR(HLOOKUP(LP$1,'Smerne ukazatele_2018'!$A$1:$CK$13,5,FALSE),0)</f>
        <v>0</v>
      </c>
      <c r="LQ9" s="24">
        <f>IFERROR(HLOOKUP(LQ$1,'Smerne ukazatele_2018'!$A$1:$CK$13,5,FALSE),0)</f>
        <v>0</v>
      </c>
      <c r="LR9" s="24">
        <f>IFERROR(HLOOKUP(LR$1,'Smerne ukazatele_2018'!$A$1:$CK$13,5,FALSE),0)</f>
        <v>0</v>
      </c>
      <c r="LS9" s="24">
        <f>IFERROR(HLOOKUP(LS$1,'Smerne ukazatele_2018'!$A$1:$CK$13,5,FALSE),0)</f>
        <v>0</v>
      </c>
      <c r="LT9" s="24">
        <f>IFERROR(HLOOKUP(LT$1,'Smerne ukazatele_2018'!$A$1:$CK$13,5,FALSE),0)</f>
        <v>0</v>
      </c>
      <c r="LU9" s="24">
        <f>IFERROR(HLOOKUP(LU$1,'Smerne ukazatele_2018'!$A$1:$CK$13,5,FALSE),0)</f>
        <v>0</v>
      </c>
      <c r="LV9" s="24">
        <f>IFERROR(HLOOKUP(LV$1,'Smerne ukazatele_2018'!$A$1:$CK$13,5,FALSE),0)</f>
        <v>0</v>
      </c>
      <c r="LW9" s="24">
        <f>IFERROR(HLOOKUP(LW$1,'Smerne ukazatele_2018'!$A$1:$CK$13,5,FALSE),0)</f>
        <v>0</v>
      </c>
      <c r="LX9" s="24">
        <f>IFERROR(HLOOKUP(LX$1,'Smerne ukazatele_2018'!$A$1:$CK$13,5,FALSE),0)</f>
        <v>0</v>
      </c>
      <c r="LY9" s="24">
        <f>IFERROR(HLOOKUP(LY$1,'Smerne ukazatele_2018'!$A$1:$CK$13,5,FALSE),0)</f>
        <v>0</v>
      </c>
      <c r="LZ9" s="24">
        <f>IFERROR(HLOOKUP(LZ$1,'Smerne ukazatele_2018'!$A$1:$CK$13,5,FALSE),0)</f>
        <v>0</v>
      </c>
      <c r="MA9" s="24">
        <f>IFERROR(HLOOKUP(MA$1,'Smerne ukazatele_2018'!$A$1:$CK$13,5,FALSE),0)</f>
        <v>0</v>
      </c>
      <c r="MB9" s="24">
        <f>IFERROR(HLOOKUP(MB$1,'Smerne ukazatele_2018'!$A$1:$CK$13,5,FALSE),0)</f>
        <v>0</v>
      </c>
      <c r="MC9" s="24">
        <f>IFERROR(HLOOKUP(MC$1,'Smerne ukazatele_2018'!$A$1:$CK$13,5,FALSE),0)</f>
        <v>0</v>
      </c>
      <c r="MD9" s="24">
        <f>IFERROR(HLOOKUP(MD$1,'Smerne ukazatele_2018'!$A$1:$CK$13,5,FALSE),0)</f>
        <v>0</v>
      </c>
      <c r="ME9" s="24">
        <f>IFERROR(HLOOKUP(ME$1,'Smerne ukazatele_2018'!$A$1:$CK$13,5,FALSE),0)</f>
        <v>0</v>
      </c>
      <c r="MF9" s="24">
        <f>IFERROR(HLOOKUP(MF$1,'Smerne ukazatele_2018'!$A$1:$CK$13,5,FALSE),0)</f>
        <v>0</v>
      </c>
      <c r="MG9" s="24">
        <f>IFERROR(HLOOKUP(MG$1,'Smerne ukazatele_2018'!$A$1:$CK$13,5,FALSE),0)</f>
        <v>0</v>
      </c>
      <c r="MH9" s="24">
        <f>IFERROR(HLOOKUP(MH$1,'Smerne ukazatele_2018'!$A$1:$CK$13,5,FALSE),0)</f>
        <v>0</v>
      </c>
      <c r="MI9" s="24">
        <f>IFERROR(HLOOKUP(MI$1,'Smerne ukazatele_2018'!$A$1:$CK$13,5,FALSE),0)</f>
        <v>9499.08</v>
      </c>
      <c r="MJ9" s="24">
        <f>IFERROR(HLOOKUP(MJ$1,'Smerne ukazatele_2018'!$A$1:$CK$13,5,FALSE),0)</f>
        <v>0</v>
      </c>
      <c r="MK9" s="24">
        <f>IFERROR(HLOOKUP(MK$1,'Smerne ukazatele_2018'!$A$1:$CK$13,5,FALSE),0)</f>
        <v>0</v>
      </c>
      <c r="ML9" s="24">
        <f>IFERROR(HLOOKUP(ML$1,'Smerne ukazatele_2018'!$A$1:$CK$13,5,FALSE),0)</f>
        <v>0</v>
      </c>
      <c r="MM9" s="24">
        <f>IFERROR(HLOOKUP(MM$1,'Smerne ukazatele_2018'!$A$1:$CK$13,5,FALSE),0)</f>
        <v>0</v>
      </c>
      <c r="MN9" s="24">
        <f>IFERROR(HLOOKUP(MN$1,'Smerne ukazatele_2018'!$A$1:$CK$13,5,FALSE),0)</f>
        <v>0</v>
      </c>
      <c r="MO9" s="20">
        <f t="shared" si="0"/>
        <v>83283.420000000013</v>
      </c>
      <c r="MQ9" s="20">
        <f>MO9-'Smerne ukazatele_2018'!CL5</f>
        <v>0</v>
      </c>
    </row>
    <row r="10" spans="2:355" x14ac:dyDescent="0.2">
      <c r="B10" s="49" t="s">
        <v>485</v>
      </c>
      <c r="C10" s="49" t="s">
        <v>344</v>
      </c>
      <c r="D10" s="24">
        <f>IFERROR(HLOOKUP(D$1,'Smerne ukazatele_2018'!$A$1:$CK$13,6,FALSE),0)</f>
        <v>0</v>
      </c>
      <c r="E10" s="24">
        <f>IFERROR(HLOOKUP(E$1,'Smerne ukazatele_2018'!$A$1:$CK$13,6,FALSE),0)</f>
        <v>0</v>
      </c>
      <c r="F10" s="24">
        <f>IFERROR(HLOOKUP(F$1,'Smerne ukazatele_2018'!$A$1:$CK$13,6,FALSE),0)</f>
        <v>32663.17</v>
      </c>
      <c r="G10" s="24">
        <f>IFERROR(HLOOKUP(G$1,'Smerne ukazatele_2018'!$A$1:$CK$13,6,FALSE),0)</f>
        <v>0</v>
      </c>
      <c r="H10" s="24">
        <f>IFERROR(HLOOKUP(H$1,'Smerne ukazatele_2018'!$A$1:$CK$13,6,FALSE),0)</f>
        <v>0</v>
      </c>
      <c r="I10" s="24">
        <f>IFERROR(HLOOKUP(I$1,'Smerne ukazatele_2018'!$A$1:$CK$13,6,FALSE),0)</f>
        <v>0</v>
      </c>
      <c r="J10" s="24">
        <f>IFERROR(HLOOKUP(J$1,'Smerne ukazatele_2018'!$A$1:$CK$13,6,FALSE),0)</f>
        <v>45406.17</v>
      </c>
      <c r="K10" s="24">
        <f>IFERROR(HLOOKUP(K$1,'Smerne ukazatele_2018'!$A$1:$CK$13,6,FALSE),0)</f>
        <v>0</v>
      </c>
      <c r="L10" s="24">
        <f>IFERROR(HLOOKUP(L$1,'Smerne ukazatele_2018'!$A$1:$CK$13,6,FALSE),0)</f>
        <v>0</v>
      </c>
      <c r="M10" s="24">
        <f>IFERROR(HLOOKUP(M$1,'Smerne ukazatele_2018'!$A$1:$CK$13,6,FALSE),0)</f>
        <v>0</v>
      </c>
      <c r="N10" s="24">
        <f>IFERROR(HLOOKUP(N$1,'Smerne ukazatele_2018'!$A$1:$CK$13,6,FALSE),0)</f>
        <v>0</v>
      </c>
      <c r="O10" s="24">
        <f>IFERROR(HLOOKUP(O$1,'Smerne ukazatele_2018'!$A$1:$CK$13,6,FALSE),0)</f>
        <v>28356.83</v>
      </c>
      <c r="P10" s="24">
        <f>IFERROR(HLOOKUP(P$1,'Smerne ukazatele_2018'!$A$1:$CK$13,6,FALSE),0)</f>
        <v>0</v>
      </c>
      <c r="Q10" s="24">
        <f>IFERROR(HLOOKUP(Q$1,'Smerne ukazatele_2018'!$A$1:$CK$13,6,FALSE),0)</f>
        <v>0</v>
      </c>
      <c r="R10" s="24">
        <f>IFERROR(HLOOKUP(R$1,'Smerne ukazatele_2018'!$A$1:$CK$13,6,FALSE),0)</f>
        <v>1950</v>
      </c>
      <c r="S10" s="24">
        <f>IFERROR(HLOOKUP(S$1,'Smerne ukazatele_2018'!$A$1:$CK$13,6,FALSE),0)</f>
        <v>46465.33</v>
      </c>
      <c r="T10" s="24">
        <f>IFERROR(HLOOKUP(T$1,'Smerne ukazatele_2018'!$A$1:$CK$13,6,FALSE),0)</f>
        <v>0</v>
      </c>
      <c r="U10" s="24">
        <f>IFERROR(HLOOKUP(U$1,'Smerne ukazatele_2018'!$A$1:$CK$13,6,FALSE),0)</f>
        <v>0</v>
      </c>
      <c r="V10" s="24">
        <f>IFERROR(HLOOKUP(V$1,'Smerne ukazatele_2018'!$A$1:$CK$13,6,FALSE),0)</f>
        <v>0</v>
      </c>
      <c r="W10" s="24">
        <f>IFERROR(HLOOKUP(W$1,'Smerne ukazatele_2018'!$A$1:$CK$13,6,FALSE),0)</f>
        <v>47614.17</v>
      </c>
      <c r="X10" s="24">
        <f>IFERROR(HLOOKUP(X$1,'Smerne ukazatele_2018'!$A$1:$CK$13,6,FALSE),0)</f>
        <v>0</v>
      </c>
      <c r="Y10" s="24">
        <f>IFERROR(HLOOKUP(Y$1,'Smerne ukazatele_2018'!$A$1:$CK$13,6,FALSE),0)</f>
        <v>0</v>
      </c>
      <c r="Z10" s="24">
        <f>IFERROR(HLOOKUP(Z$1,'Smerne ukazatele_2018'!$A$1:$CK$13,6,FALSE),0)</f>
        <v>0</v>
      </c>
      <c r="AA10" s="24">
        <f>IFERROR(HLOOKUP(AA$1,'Smerne ukazatele_2018'!$A$1:$CK$13,6,FALSE),0)</f>
        <v>0</v>
      </c>
      <c r="AB10" s="24">
        <f>IFERROR(HLOOKUP(AB$1,'Smerne ukazatele_2018'!$A$1:$CK$13,6,FALSE),0)</f>
        <v>0</v>
      </c>
      <c r="AC10" s="24">
        <f>IFERROR(HLOOKUP(AC$1,'Smerne ukazatele_2018'!$A$1:$CK$13,6,FALSE),0)</f>
        <v>0</v>
      </c>
      <c r="AD10" s="24">
        <f>IFERROR(HLOOKUP(AD$1,'Smerne ukazatele_2018'!$A$1:$CK$13,6,FALSE),0)</f>
        <v>0</v>
      </c>
      <c r="AE10" s="24">
        <f>IFERROR(HLOOKUP(AE$1,'Smerne ukazatele_2018'!$A$1:$CK$13,6,FALSE),0)</f>
        <v>0</v>
      </c>
      <c r="AF10" s="24">
        <f>IFERROR(HLOOKUP(AF$1,'Smerne ukazatele_2018'!$A$1:$CK$13,6,FALSE),0)</f>
        <v>0</v>
      </c>
      <c r="AG10" s="24">
        <f>IFERROR(HLOOKUP(AG$1,'Smerne ukazatele_2018'!$A$1:$CK$13,6,FALSE),0)</f>
        <v>0</v>
      </c>
      <c r="AH10" s="24">
        <f>IFERROR(HLOOKUP(AH$1,'Smerne ukazatele_2018'!$A$1:$CK$13,6,FALSE),0)</f>
        <v>0</v>
      </c>
      <c r="AI10" s="24">
        <f>IFERROR(HLOOKUP(AI$1,'Smerne ukazatele_2018'!$A$1:$CK$13,6,FALSE),0)</f>
        <v>0</v>
      </c>
      <c r="AJ10" s="24">
        <f>IFERROR(HLOOKUP(AJ$1,'Smerne ukazatele_2018'!$A$1:$CK$13,6,FALSE),0)</f>
        <v>0</v>
      </c>
      <c r="AK10" s="24">
        <f>IFERROR(HLOOKUP(AK$1,'Smerne ukazatele_2018'!$A$1:$CK$13,6,FALSE),0)</f>
        <v>0</v>
      </c>
      <c r="AL10" s="24">
        <f>IFERROR(HLOOKUP(AL$1,'Smerne ukazatele_2018'!$A$1:$CK$13,6,FALSE),0)</f>
        <v>0</v>
      </c>
      <c r="AM10" s="24">
        <f>IFERROR(HLOOKUP(AM$1,'Smerne ukazatele_2018'!$A$1:$CK$13,6,FALSE),0)</f>
        <v>0</v>
      </c>
      <c r="AN10" s="24">
        <f>IFERROR(HLOOKUP(AN$1,'Smerne ukazatele_2018'!$A$1:$CK$13,6,FALSE),0)</f>
        <v>0</v>
      </c>
      <c r="AO10" s="24">
        <f>IFERROR(HLOOKUP(AO$1,'Smerne ukazatele_2018'!$A$1:$CK$13,6,FALSE),0)</f>
        <v>0</v>
      </c>
      <c r="AP10" s="24">
        <f>IFERROR(HLOOKUP(AP$1,'Smerne ukazatele_2018'!$A$1:$CK$13,6,FALSE),0)</f>
        <v>0</v>
      </c>
      <c r="AQ10" s="24">
        <f>IFERROR(HLOOKUP(AQ$1,'Smerne ukazatele_2018'!$A$1:$CK$13,6,FALSE),0)</f>
        <v>0</v>
      </c>
      <c r="AR10" s="24">
        <f>IFERROR(HLOOKUP(AR$1,'Smerne ukazatele_2018'!$A$1:$CK$13,6,FALSE),0)</f>
        <v>0</v>
      </c>
      <c r="AS10" s="24">
        <f>IFERROR(HLOOKUP(AS$1,'Smerne ukazatele_2018'!$A$1:$CK$13,6,FALSE),0)</f>
        <v>0</v>
      </c>
      <c r="AT10" s="24">
        <f>IFERROR(HLOOKUP(AT$1,'Smerne ukazatele_2018'!$A$1:$CK$13,6,FALSE),0)</f>
        <v>0</v>
      </c>
      <c r="AU10" s="24">
        <f>IFERROR(HLOOKUP(AU$1,'Smerne ukazatele_2018'!$A$1:$CK$13,6,FALSE),0)</f>
        <v>0</v>
      </c>
      <c r="AV10" s="24">
        <f>IFERROR(HLOOKUP(AV$1,'Smerne ukazatele_2018'!$A$1:$CK$13,6,FALSE),0)</f>
        <v>0</v>
      </c>
      <c r="AW10" s="24">
        <f>IFERROR(HLOOKUP(AW$1,'Smerne ukazatele_2018'!$A$1:$CK$13,6,FALSE),0)</f>
        <v>0</v>
      </c>
      <c r="AX10" s="24">
        <f>IFERROR(HLOOKUP(AX$1,'Smerne ukazatele_2018'!$A$1:$CK$13,6,FALSE),0)</f>
        <v>0</v>
      </c>
      <c r="AY10" s="24">
        <f>IFERROR(HLOOKUP(AY$1,'Smerne ukazatele_2018'!$A$1:$CK$13,6,FALSE),0)</f>
        <v>0</v>
      </c>
      <c r="AZ10" s="24">
        <f>IFERROR(HLOOKUP(AZ$1,'Smerne ukazatele_2018'!$A$1:$CK$13,6,FALSE),0)</f>
        <v>0</v>
      </c>
      <c r="BA10" s="24">
        <f>IFERROR(HLOOKUP(BA$1,'Smerne ukazatele_2018'!$A$1:$CK$13,6,FALSE),0)</f>
        <v>51671.17</v>
      </c>
      <c r="BB10" s="24">
        <f>IFERROR(HLOOKUP(BB$1,'Smerne ukazatele_2018'!$A$1:$CK$13,6,FALSE),0)</f>
        <v>0</v>
      </c>
      <c r="BC10" s="24">
        <f>IFERROR(HLOOKUP(BC$1,'Smerne ukazatele_2018'!$A$1:$CK$13,6,FALSE),0)</f>
        <v>0</v>
      </c>
      <c r="BD10" s="24">
        <f>IFERROR(HLOOKUP(BD$1,'Smerne ukazatele_2018'!$A$1:$CK$13,6,FALSE),0)</f>
        <v>90216.5</v>
      </c>
      <c r="BE10" s="24">
        <f>IFERROR(HLOOKUP(BE$1,'Smerne ukazatele_2018'!$A$1:$CK$13,6,FALSE),0)</f>
        <v>0</v>
      </c>
      <c r="BF10" s="24">
        <f>IFERROR(HLOOKUP(BF$1,'Smerne ukazatele_2018'!$A$1:$CK$13,6,FALSE),0)</f>
        <v>0</v>
      </c>
      <c r="BG10" s="24">
        <f>IFERROR(HLOOKUP(BG$1,'Smerne ukazatele_2018'!$A$1:$CK$13,6,FALSE),0)</f>
        <v>0</v>
      </c>
      <c r="BH10" s="24">
        <f>IFERROR(HLOOKUP(BH$1,'Smerne ukazatele_2018'!$A$1:$CK$13,6,FALSE),0)</f>
        <v>0</v>
      </c>
      <c r="BI10" s="24">
        <f>IFERROR(HLOOKUP(BI$1,'Smerne ukazatele_2018'!$A$1:$CK$13,6,FALSE),0)</f>
        <v>106922.42</v>
      </c>
      <c r="BJ10" s="24">
        <f>IFERROR(HLOOKUP(BJ$1,'Smerne ukazatele_2018'!$A$1:$CK$13,6,FALSE),0)</f>
        <v>0</v>
      </c>
      <c r="BK10" s="24">
        <f>IFERROR(HLOOKUP(BK$1,'Smerne ukazatele_2018'!$A$1:$CK$13,6,FALSE),0)</f>
        <v>0</v>
      </c>
      <c r="BL10" s="24">
        <f>IFERROR(HLOOKUP(BL$1,'Smerne ukazatele_2018'!$A$1:$CK$13,6,FALSE),0)</f>
        <v>0</v>
      </c>
      <c r="BM10" s="24">
        <f>IFERROR(HLOOKUP(BM$1,'Smerne ukazatele_2018'!$A$1:$CK$13,6,FALSE),0)</f>
        <v>90330.08</v>
      </c>
      <c r="BN10" s="24">
        <f>IFERROR(HLOOKUP(BN$1,'Smerne ukazatele_2018'!$A$1:$CK$13,6,FALSE),0)</f>
        <v>0</v>
      </c>
      <c r="BO10" s="24">
        <f>IFERROR(HLOOKUP(BO$1,'Smerne ukazatele_2018'!$A$1:$CK$13,6,FALSE),0)</f>
        <v>0</v>
      </c>
      <c r="BP10" s="24">
        <f>IFERROR(HLOOKUP(BP$1,'Smerne ukazatele_2018'!$A$1:$CK$13,6,FALSE),0)</f>
        <v>0</v>
      </c>
      <c r="BQ10" s="24">
        <f>IFERROR(HLOOKUP(BQ$1,'Smerne ukazatele_2018'!$A$1:$CK$13,6,FALSE),0)</f>
        <v>89491.17</v>
      </c>
      <c r="BR10" s="24">
        <f>IFERROR(HLOOKUP(BR$1,'Smerne ukazatele_2018'!$A$1:$CK$13,6,FALSE),0)</f>
        <v>0</v>
      </c>
      <c r="BS10" s="24">
        <f>IFERROR(HLOOKUP(BS$1,'Smerne ukazatele_2018'!$A$1:$CK$13,6,FALSE),0)</f>
        <v>0</v>
      </c>
      <c r="BT10" s="24">
        <f>IFERROR(HLOOKUP(BT$1,'Smerne ukazatele_2018'!$A$1:$CK$13,6,FALSE),0)</f>
        <v>0</v>
      </c>
      <c r="BU10" s="24">
        <f>IFERROR(HLOOKUP(BU$1,'Smerne ukazatele_2018'!$A$1:$CK$13,6,FALSE),0)</f>
        <v>0</v>
      </c>
      <c r="BV10" s="24">
        <f>IFERROR(HLOOKUP(BV$1,'Smerne ukazatele_2018'!$A$1:$CK$13,6,FALSE),0)</f>
        <v>0</v>
      </c>
      <c r="BW10" s="24">
        <f>IFERROR(HLOOKUP(BW$1,'Smerne ukazatele_2018'!$A$1:$CK$13,6,FALSE),0)</f>
        <v>0</v>
      </c>
      <c r="BX10" s="24">
        <f>IFERROR(HLOOKUP(BX$1,'Smerne ukazatele_2018'!$A$1:$CK$13,6,FALSE),0)</f>
        <v>3153.33</v>
      </c>
      <c r="BY10" s="24">
        <f>IFERROR(HLOOKUP(BY$1,'Smerne ukazatele_2018'!$A$1:$CK$13,6,FALSE),0)</f>
        <v>0</v>
      </c>
      <c r="BZ10" s="24">
        <f>IFERROR(HLOOKUP(BZ$1,'Smerne ukazatele_2018'!$A$1:$CK$13,6,FALSE),0)</f>
        <v>0</v>
      </c>
      <c r="CA10" s="24">
        <f>IFERROR(HLOOKUP(CA$1,'Smerne ukazatele_2018'!$A$1:$CK$13,6,FALSE),0)</f>
        <v>0</v>
      </c>
      <c r="CB10" s="24">
        <f>IFERROR(HLOOKUP(CB$1,'Smerne ukazatele_2018'!$A$1:$CK$13,6,FALSE),0)</f>
        <v>0</v>
      </c>
      <c r="CC10" s="24">
        <f>IFERROR(HLOOKUP(CC$1,'Smerne ukazatele_2018'!$A$1:$CK$13,6,FALSE),0)</f>
        <v>22803.33</v>
      </c>
      <c r="CD10" s="24">
        <f>IFERROR(HLOOKUP(CD$1,'Smerne ukazatele_2018'!$A$1:$CK$13,6,FALSE),0)</f>
        <v>45118.33</v>
      </c>
      <c r="CE10" s="24">
        <f>IFERROR(HLOOKUP(CE$1,'Smerne ukazatele_2018'!$A$1:$CK$13,6,FALSE),0)</f>
        <v>21759</v>
      </c>
      <c r="CF10" s="24">
        <f>IFERROR(HLOOKUP(CF$1,'Smerne ukazatele_2018'!$A$1:$CK$13,6,FALSE),0)</f>
        <v>13393.33</v>
      </c>
      <c r="CG10" s="24">
        <f>IFERROR(HLOOKUP(CG$1,'Smerne ukazatele_2018'!$A$1:$CK$13,6,FALSE),0)</f>
        <v>17941.669999999998</v>
      </c>
      <c r="CH10" s="24">
        <f>IFERROR(HLOOKUP(CH$1,'Smerne ukazatele_2018'!$A$1:$CK$13,6,FALSE),0)</f>
        <v>6803.33</v>
      </c>
      <c r="CI10" s="24">
        <f>IFERROR(HLOOKUP(CI$1,'Smerne ukazatele_2018'!$A$1:$CK$13,6,FALSE),0)</f>
        <v>45423.83</v>
      </c>
      <c r="CJ10" s="24">
        <f>IFERROR(HLOOKUP(CJ$1,'Smerne ukazatele_2018'!$A$1:$CK$13,6,FALSE),0)</f>
        <v>17419</v>
      </c>
      <c r="CK10" s="24">
        <f>IFERROR(HLOOKUP(CK$1,'Smerne ukazatele_2018'!$A$1:$CK$13,6,FALSE),0)</f>
        <v>13784.33</v>
      </c>
      <c r="CL10" s="24">
        <f>IFERROR(HLOOKUP(CL$1,'Smerne ukazatele_2018'!$A$1:$CK$13,6,FALSE),0)</f>
        <v>5209.33</v>
      </c>
      <c r="CM10" s="24">
        <f>IFERROR(HLOOKUP(CM$1,'Smerne ukazatele_2018'!$A$1:$CK$13,6,FALSE),0)</f>
        <v>4513.33</v>
      </c>
      <c r="CN10" s="24">
        <f>IFERROR(HLOOKUP(CN$1,'Smerne ukazatele_2018'!$A$1:$CK$13,6,FALSE),0)</f>
        <v>0</v>
      </c>
      <c r="CO10" s="24">
        <f>IFERROR(HLOOKUP(CO$1,'Smerne ukazatele_2018'!$A$1:$CK$13,6,FALSE),0)</f>
        <v>0</v>
      </c>
      <c r="CP10" s="24">
        <f>IFERROR(HLOOKUP(CP$1,'Smerne ukazatele_2018'!$A$1:$CK$13,6,FALSE),0)</f>
        <v>0</v>
      </c>
      <c r="CQ10" s="24">
        <f>IFERROR(HLOOKUP(CQ$1,'Smerne ukazatele_2018'!$A$1:$CK$13,6,FALSE),0)</f>
        <v>0</v>
      </c>
      <c r="CR10" s="24">
        <f>IFERROR(HLOOKUP(CR$1,'Smerne ukazatele_2018'!$A$1:$CK$13,6,FALSE),0)</f>
        <v>0</v>
      </c>
      <c r="CS10" s="24">
        <f>IFERROR(HLOOKUP(CS$1,'Smerne ukazatele_2018'!$A$1:$CK$13,6,FALSE),0)</f>
        <v>0</v>
      </c>
      <c r="CT10" s="24">
        <f>IFERROR(HLOOKUP(CT$1,'Smerne ukazatele_2018'!$A$1:$CK$13,6,FALSE),0)</f>
        <v>6182.33</v>
      </c>
      <c r="CU10" s="24">
        <f>IFERROR(HLOOKUP(CU$1,'Smerne ukazatele_2018'!$A$1:$CK$13,6,FALSE),0)</f>
        <v>2730</v>
      </c>
      <c r="CV10" s="24">
        <f>IFERROR(HLOOKUP(CV$1,'Smerne ukazatele_2018'!$A$1:$CK$13,6,FALSE),0)</f>
        <v>942.5</v>
      </c>
      <c r="CW10" s="24">
        <f>IFERROR(HLOOKUP(CW$1,'Smerne ukazatele_2018'!$A$1:$CK$13,6,FALSE),0)</f>
        <v>0</v>
      </c>
      <c r="CX10" s="24">
        <f>IFERROR(HLOOKUP(CX$1,'Smerne ukazatele_2018'!$A$1:$CK$13,6,FALSE),0)</f>
        <v>0</v>
      </c>
      <c r="CY10" s="24">
        <f>IFERROR(HLOOKUP(CY$1,'Smerne ukazatele_2018'!$A$1:$CK$13,6,FALSE),0)</f>
        <v>0</v>
      </c>
      <c r="CZ10" s="24">
        <f>IFERROR(HLOOKUP(CZ$1,'Smerne ukazatele_2018'!$A$1:$CK$13,6,FALSE),0)</f>
        <v>0</v>
      </c>
      <c r="DA10" s="24">
        <f>IFERROR(HLOOKUP(DA$1,'Smerne ukazatele_2018'!$A$1:$CK$13,6,FALSE),0)</f>
        <v>5959.42</v>
      </c>
      <c r="DB10" s="24">
        <f>IFERROR(HLOOKUP(DB$1,'Smerne ukazatele_2018'!$A$1:$CK$13,6,FALSE),0)</f>
        <v>4185</v>
      </c>
      <c r="DC10" s="24">
        <f>IFERROR(HLOOKUP(DC$1,'Smerne ukazatele_2018'!$A$1:$CK$13,6,FALSE),0)</f>
        <v>0</v>
      </c>
      <c r="DD10" s="24">
        <f>IFERROR(HLOOKUP(DD$1,'Smerne ukazatele_2018'!$A$1:$CK$13,6,FALSE),0)</f>
        <v>0</v>
      </c>
      <c r="DE10" s="24">
        <f>IFERROR(HLOOKUP(DE$1,'Smerne ukazatele_2018'!$A$1:$CK$13,6,FALSE),0)</f>
        <v>0</v>
      </c>
      <c r="DF10" s="24">
        <f>IFERROR(HLOOKUP(DF$1,'Smerne ukazatele_2018'!$A$1:$CK$13,6,FALSE),0)</f>
        <v>0</v>
      </c>
      <c r="DG10" s="24">
        <f>IFERROR(HLOOKUP(DG$1,'Smerne ukazatele_2018'!$A$1:$CK$13,6,FALSE),0)</f>
        <v>24891</v>
      </c>
      <c r="DH10" s="24">
        <f>IFERROR(HLOOKUP(DH$1,'Smerne ukazatele_2018'!$A$1:$CK$13,6,FALSE),0)</f>
        <v>0</v>
      </c>
      <c r="DI10" s="24">
        <f>IFERROR(HLOOKUP(DI$1,'Smerne ukazatele_2018'!$A$1:$CK$13,6,FALSE),0)</f>
        <v>0</v>
      </c>
      <c r="DJ10" s="24">
        <f>IFERROR(HLOOKUP(DJ$1,'Smerne ukazatele_2018'!$A$1:$CK$13,6,FALSE),0)</f>
        <v>0</v>
      </c>
      <c r="DK10" s="24">
        <f>IFERROR(HLOOKUP(DK$1,'Smerne ukazatele_2018'!$A$1:$CK$13,6,FALSE),0)</f>
        <v>1628.25</v>
      </c>
      <c r="DL10" s="24">
        <f>IFERROR(HLOOKUP(DL$1,'Smerne ukazatele_2018'!$A$1:$CK$13,6,FALSE),0)</f>
        <v>769.67</v>
      </c>
      <c r="DM10" s="24">
        <f>IFERROR(HLOOKUP(DM$1,'Smerne ukazatele_2018'!$A$1:$CK$13,6,FALSE),0)</f>
        <v>7094.17</v>
      </c>
      <c r="DN10" s="24">
        <f>IFERROR(HLOOKUP(DN$1,'Smerne ukazatele_2018'!$A$1:$CK$13,6,FALSE),0)</f>
        <v>0</v>
      </c>
      <c r="DO10" s="24">
        <f>IFERROR(HLOOKUP(DO$1,'Smerne ukazatele_2018'!$A$1:$CK$13,6,FALSE),0)</f>
        <v>0</v>
      </c>
      <c r="DP10" s="24">
        <f>IFERROR(HLOOKUP(DP$1,'Smerne ukazatele_2018'!$A$1:$CK$13,6,FALSE),0)</f>
        <v>9350.25</v>
      </c>
      <c r="DQ10" s="24">
        <f>IFERROR(HLOOKUP(DQ$1,'Smerne ukazatele_2018'!$A$1:$CK$13,6,FALSE),0)</f>
        <v>57412.75</v>
      </c>
      <c r="DR10" s="24">
        <f>IFERROR(HLOOKUP(DR$1,'Smerne ukazatele_2018'!$A$1:$CK$13,6,FALSE),0)</f>
        <v>0</v>
      </c>
      <c r="DS10" s="24">
        <f>IFERROR(HLOOKUP(DS$1,'Smerne ukazatele_2018'!$A$1:$CK$13,6,FALSE),0)</f>
        <v>0</v>
      </c>
      <c r="DT10" s="24">
        <f>IFERROR(HLOOKUP(DT$1,'Smerne ukazatele_2018'!$A$1:$CK$13,6,FALSE),0)</f>
        <v>0</v>
      </c>
      <c r="DU10" s="24">
        <f>IFERROR(HLOOKUP(DU$1,'Smerne ukazatele_2018'!$A$1:$CK$13,6,FALSE),0)</f>
        <v>27033.17</v>
      </c>
      <c r="DV10" s="24">
        <f>IFERROR(HLOOKUP(DV$1,'Smerne ukazatele_2018'!$A$1:$CK$13,6,FALSE),0)</f>
        <v>29524.58</v>
      </c>
      <c r="DW10" s="24">
        <f>IFERROR(HLOOKUP(DW$1,'Smerne ukazatele_2018'!$A$1:$CK$13,6,FALSE),0)</f>
        <v>20994.33</v>
      </c>
      <c r="DX10" s="24">
        <f>IFERROR(HLOOKUP(DX$1,'Smerne ukazatele_2018'!$A$1:$CK$13,6,FALSE),0)</f>
        <v>5092.5</v>
      </c>
      <c r="DY10" s="24">
        <f>IFERROR(HLOOKUP(DY$1,'Smerne ukazatele_2018'!$A$1:$CK$13,6,FALSE),0)</f>
        <v>10133.17</v>
      </c>
      <c r="DZ10" s="24">
        <f>IFERROR(HLOOKUP(DZ$1,'Smerne ukazatele_2018'!$A$1:$CK$13,6,FALSE),0)</f>
        <v>2868.67</v>
      </c>
      <c r="EA10" s="24">
        <f>IFERROR(HLOOKUP(EA$1,'Smerne ukazatele_2018'!$A$1:$CK$13,6,FALSE),0)</f>
        <v>39650.080000000002</v>
      </c>
      <c r="EB10" s="24">
        <f>IFERROR(HLOOKUP(EB$1,'Smerne ukazatele_2018'!$A$1:$CK$13,6,FALSE),0)</f>
        <v>22720.92</v>
      </c>
      <c r="EC10" s="24">
        <f>IFERROR(HLOOKUP(EC$1,'Smerne ukazatele_2018'!$A$1:$CK$13,6,FALSE),0)</f>
        <v>5017.33</v>
      </c>
      <c r="ED10" s="24">
        <f>IFERROR(HLOOKUP(ED$1,'Smerne ukazatele_2018'!$A$1:$CK$13,6,FALSE),0)</f>
        <v>15799.33</v>
      </c>
      <c r="EE10" s="24">
        <f>IFERROR(HLOOKUP(EE$1,'Smerne ukazatele_2018'!$A$1:$CK$13,6,FALSE),0)</f>
        <v>17275</v>
      </c>
      <c r="EF10" s="24">
        <f>IFERROR(HLOOKUP(EF$1,'Smerne ukazatele_2018'!$A$1:$CK$13,6,FALSE),0)</f>
        <v>4751.08</v>
      </c>
      <c r="EG10" s="24">
        <f>IFERROR(HLOOKUP(EG$1,'Smerne ukazatele_2018'!$A$1:$CK$13,6,FALSE),0)</f>
        <v>0</v>
      </c>
      <c r="EH10" s="24">
        <f>IFERROR(HLOOKUP(EH$1,'Smerne ukazatele_2018'!$A$1:$CK$13,6,FALSE),0)</f>
        <v>0</v>
      </c>
      <c r="EI10" s="24">
        <f>IFERROR(HLOOKUP(EI$1,'Smerne ukazatele_2018'!$A$1:$CK$13,6,FALSE),0)</f>
        <v>0</v>
      </c>
      <c r="EJ10" s="24">
        <f>IFERROR(HLOOKUP(EJ$1,'Smerne ukazatele_2018'!$A$1:$CK$13,6,FALSE),0)</f>
        <v>0</v>
      </c>
      <c r="EK10" s="24">
        <f>IFERROR(HLOOKUP(EK$1,'Smerne ukazatele_2018'!$A$1:$CK$13,6,FALSE),0)</f>
        <v>27852.17</v>
      </c>
      <c r="EL10" s="24">
        <f>IFERROR(HLOOKUP(EL$1,'Smerne ukazatele_2018'!$A$1:$CK$13,6,FALSE),0)</f>
        <v>0</v>
      </c>
      <c r="EM10" s="24">
        <f>IFERROR(HLOOKUP(EM$1,'Smerne ukazatele_2018'!$A$1:$CK$13,6,FALSE),0)</f>
        <v>0</v>
      </c>
      <c r="EN10" s="24">
        <f>IFERROR(HLOOKUP(EN$1,'Smerne ukazatele_2018'!$A$1:$CK$13,6,FALSE),0)</f>
        <v>0</v>
      </c>
      <c r="EO10" s="24">
        <f>IFERROR(HLOOKUP(EO$1,'Smerne ukazatele_2018'!$A$1:$CK$13,6,FALSE),0)</f>
        <v>0</v>
      </c>
      <c r="EP10" s="24">
        <f>IFERROR(HLOOKUP(EP$1,'Smerne ukazatele_2018'!$A$1:$CK$13,6,FALSE),0)</f>
        <v>0</v>
      </c>
      <c r="EQ10" s="24">
        <f>IFERROR(HLOOKUP(EQ$1,'Smerne ukazatele_2018'!$A$1:$CK$13,6,FALSE),0)</f>
        <v>0</v>
      </c>
      <c r="ER10" s="24">
        <f>IFERROR(HLOOKUP(ER$1,'Smerne ukazatele_2018'!$A$1:$CK$13,6,FALSE),0)</f>
        <v>0</v>
      </c>
      <c r="ES10" s="24">
        <f>IFERROR(HLOOKUP(ES$1,'Smerne ukazatele_2018'!$A$1:$CK$13,6,FALSE),0)</f>
        <v>0</v>
      </c>
      <c r="ET10" s="24">
        <f>IFERROR(HLOOKUP(ET$1,'Smerne ukazatele_2018'!$A$1:$CK$13,6,FALSE),0)</f>
        <v>0</v>
      </c>
      <c r="EU10" s="24">
        <f>IFERROR(HLOOKUP(EU$1,'Smerne ukazatele_2018'!$A$1:$CK$13,6,FALSE),0)</f>
        <v>0</v>
      </c>
      <c r="EV10" s="24">
        <f>IFERROR(HLOOKUP(EV$1,'Smerne ukazatele_2018'!$A$1:$CK$13,6,FALSE),0)</f>
        <v>0</v>
      </c>
      <c r="EW10" s="24">
        <f>IFERROR(HLOOKUP(EW$1,'Smerne ukazatele_2018'!$A$1:$CK$13,6,FALSE),0)</f>
        <v>89298.5</v>
      </c>
      <c r="EX10" s="24">
        <f>IFERROR(HLOOKUP(EX$1,'Smerne ukazatele_2018'!$A$1:$CK$13,6,FALSE),0)</f>
        <v>0</v>
      </c>
      <c r="EY10" s="24">
        <f>IFERROR(HLOOKUP(EY$1,'Smerne ukazatele_2018'!$A$1:$CK$13,6,FALSE),0)</f>
        <v>0</v>
      </c>
      <c r="EZ10" s="24">
        <f>IFERROR(HLOOKUP(EZ$1,'Smerne ukazatele_2018'!$A$1:$CK$13,6,FALSE),0)</f>
        <v>60330.83</v>
      </c>
      <c r="FA10" s="24">
        <f>IFERROR(HLOOKUP(FA$1,'Smerne ukazatele_2018'!$A$1:$CK$13,6,FALSE),0)</f>
        <v>0</v>
      </c>
      <c r="FB10" s="24">
        <f>IFERROR(HLOOKUP(FB$1,'Smerne ukazatele_2018'!$A$1:$CK$13,6,FALSE),0)</f>
        <v>60954.83</v>
      </c>
      <c r="FC10" s="24">
        <f>IFERROR(HLOOKUP(FC$1,'Smerne ukazatele_2018'!$A$1:$CK$13,6,FALSE),0)</f>
        <v>80491.33</v>
      </c>
      <c r="FD10" s="24">
        <f>IFERROR(HLOOKUP(FD$1,'Smerne ukazatele_2018'!$A$1:$CK$13,6,FALSE),0)</f>
        <v>0</v>
      </c>
      <c r="FE10" s="24">
        <f>IFERROR(HLOOKUP(FE$1,'Smerne ukazatele_2018'!$A$1:$CK$13,6,FALSE),0)</f>
        <v>51844</v>
      </c>
      <c r="FF10" s="24">
        <f>IFERROR(HLOOKUP(FF$1,'Smerne ukazatele_2018'!$A$1:$CK$13,6,FALSE),0)</f>
        <v>0</v>
      </c>
      <c r="FG10" s="24">
        <f>IFERROR(HLOOKUP(FG$1,'Smerne ukazatele_2018'!$A$1:$CK$13,6,FALSE),0)</f>
        <v>0</v>
      </c>
      <c r="FH10" s="24">
        <f>IFERROR(HLOOKUP(FH$1,'Smerne ukazatele_2018'!$A$1:$CK$13,6,FALSE),0)</f>
        <v>0</v>
      </c>
      <c r="FI10" s="24">
        <f>IFERROR(HLOOKUP(FI$1,'Smerne ukazatele_2018'!$A$1:$CK$13,6,FALSE),0)</f>
        <v>0</v>
      </c>
      <c r="FJ10" s="24">
        <f>IFERROR(HLOOKUP(FJ$1,'Smerne ukazatele_2018'!$A$1:$CK$13,6,FALSE),0)</f>
        <v>0</v>
      </c>
      <c r="FK10" s="24">
        <f>IFERROR(HLOOKUP(FK$1,'Smerne ukazatele_2018'!$A$1:$CK$13,6,FALSE),0)</f>
        <v>0</v>
      </c>
      <c r="FL10" s="24">
        <f>IFERROR(HLOOKUP(FL$1,'Smerne ukazatele_2018'!$A$1:$CK$13,6,FALSE),0)</f>
        <v>0</v>
      </c>
      <c r="FM10" s="24">
        <f>IFERROR(HLOOKUP(FM$1,'Smerne ukazatele_2018'!$A$1:$CK$13,6,FALSE),0)</f>
        <v>0</v>
      </c>
      <c r="FN10" s="24">
        <f>IFERROR(HLOOKUP(FN$1,'Smerne ukazatele_2018'!$A$1:$CK$13,6,FALSE),0)</f>
        <v>33705</v>
      </c>
      <c r="FO10" s="24">
        <f>IFERROR(HLOOKUP(FO$1,'Smerne ukazatele_2018'!$A$1:$CK$13,6,FALSE),0)</f>
        <v>95111.33</v>
      </c>
      <c r="FP10" s="24">
        <f>IFERROR(HLOOKUP(FP$1,'Smerne ukazatele_2018'!$A$1:$CK$13,6,FALSE),0)</f>
        <v>0</v>
      </c>
      <c r="FQ10" s="24">
        <f>IFERROR(HLOOKUP(FQ$1,'Smerne ukazatele_2018'!$A$1:$CK$13,6,FALSE),0)</f>
        <v>152187.25</v>
      </c>
      <c r="FR10" s="24">
        <f>IFERROR(HLOOKUP(FR$1,'Smerne ukazatele_2018'!$A$1:$CK$13,6,FALSE),0)</f>
        <v>0</v>
      </c>
      <c r="FS10" s="24">
        <f>IFERROR(HLOOKUP(FS$1,'Smerne ukazatele_2018'!$A$1:$CK$13,6,FALSE),0)</f>
        <v>5070</v>
      </c>
      <c r="FT10" s="24">
        <f>IFERROR(HLOOKUP(FT$1,'Smerne ukazatele_2018'!$A$1:$CK$13,6,FALSE),0)</f>
        <v>92604.83</v>
      </c>
      <c r="FU10" s="24">
        <f>IFERROR(HLOOKUP(FU$1,'Smerne ukazatele_2018'!$A$1:$CK$13,6,FALSE),0)</f>
        <v>2535</v>
      </c>
      <c r="FV10" s="24">
        <f>IFERROR(HLOOKUP(FV$1,'Smerne ukazatele_2018'!$A$1:$CK$13,6,FALSE),0)</f>
        <v>0</v>
      </c>
      <c r="FW10" s="24">
        <f>IFERROR(HLOOKUP(FW$1,'Smerne ukazatele_2018'!$A$1:$CK$13,6,FALSE),0)</f>
        <v>0</v>
      </c>
      <c r="FX10" s="24">
        <f>IFERROR(HLOOKUP(FX$1,'Smerne ukazatele_2018'!$A$1:$CK$13,6,FALSE),0)</f>
        <v>0</v>
      </c>
      <c r="FY10" s="24">
        <f>IFERROR(HLOOKUP(FY$1,'Smerne ukazatele_2018'!$A$1:$CK$13,6,FALSE),0)</f>
        <v>0</v>
      </c>
      <c r="FZ10" s="24">
        <f>IFERROR(HLOOKUP(FZ$1,'Smerne ukazatele_2018'!$A$1:$CK$13,6,FALSE),0)</f>
        <v>0</v>
      </c>
      <c r="GA10" s="24">
        <f>IFERROR(HLOOKUP(GA$1,'Smerne ukazatele_2018'!$A$1:$CK$13,6,FALSE),0)</f>
        <v>0</v>
      </c>
      <c r="GB10" s="24">
        <f>IFERROR(HLOOKUP(GB$1,'Smerne ukazatele_2018'!$A$1:$CK$13,6,FALSE),0)</f>
        <v>0</v>
      </c>
      <c r="GC10" s="24">
        <f>IFERROR(HLOOKUP(GC$1,'Smerne ukazatele_2018'!$A$1:$CK$13,6,FALSE),0)</f>
        <v>0</v>
      </c>
      <c r="GD10" s="24">
        <f>IFERROR(HLOOKUP(GD$1,'Smerne ukazatele_2018'!$A$1:$CK$13,6,FALSE),0)</f>
        <v>0</v>
      </c>
      <c r="GE10" s="24">
        <f>IFERROR(HLOOKUP(GE$1,'Smerne ukazatele_2018'!$A$1:$CK$13,6,FALSE),0)</f>
        <v>0</v>
      </c>
      <c r="GF10" s="24">
        <f>IFERROR(HLOOKUP(GF$1,'Smerne ukazatele_2018'!$A$1:$CK$13,6,FALSE),0)</f>
        <v>0</v>
      </c>
      <c r="GG10" s="24">
        <f>IFERROR(HLOOKUP(GG$1,'Smerne ukazatele_2018'!$A$1:$CK$13,6,FALSE),0)</f>
        <v>0</v>
      </c>
      <c r="GH10" s="24">
        <f>IFERROR(HLOOKUP(GH$1,'Smerne ukazatele_2018'!$A$1:$CK$13,6,FALSE),0)</f>
        <v>0</v>
      </c>
      <c r="GI10" s="24">
        <f>IFERROR(HLOOKUP(GI$1,'Smerne ukazatele_2018'!$A$1:$CK$13,6,FALSE),0)</f>
        <v>0</v>
      </c>
      <c r="GJ10" s="24">
        <f>IFERROR(HLOOKUP(GJ$1,'Smerne ukazatele_2018'!$A$1:$CK$13,6,FALSE),0)</f>
        <v>2273.33</v>
      </c>
      <c r="GK10" s="24">
        <f>IFERROR(HLOOKUP(GK$1,'Smerne ukazatele_2018'!$A$1:$CK$13,6,FALSE),0)</f>
        <v>0</v>
      </c>
      <c r="GL10" s="24">
        <f>IFERROR(HLOOKUP(GL$1,'Smerne ukazatele_2018'!$A$1:$CK$13,6,FALSE),0)</f>
        <v>0</v>
      </c>
      <c r="GM10" s="24">
        <f>IFERROR(HLOOKUP(GM$1,'Smerne ukazatele_2018'!$A$1:$CK$13,6,FALSE),0)</f>
        <v>0</v>
      </c>
      <c r="GN10" s="24">
        <f>IFERROR(HLOOKUP(GN$1,'Smerne ukazatele_2018'!$A$1:$CK$13,6,FALSE),0)</f>
        <v>0</v>
      </c>
      <c r="GO10" s="24">
        <f>IFERROR(HLOOKUP(GO$1,'Smerne ukazatele_2018'!$A$1:$CK$13,6,FALSE),0)</f>
        <v>0</v>
      </c>
      <c r="GP10" s="24">
        <f>IFERROR(HLOOKUP(GP$1,'Smerne ukazatele_2018'!$A$1:$CK$13,6,FALSE),0)</f>
        <v>0</v>
      </c>
      <c r="GQ10" s="24">
        <f>IFERROR(HLOOKUP(GQ$1,'Smerne ukazatele_2018'!$A$1:$CK$13,6,FALSE),0)</f>
        <v>0</v>
      </c>
      <c r="GR10" s="24">
        <f>IFERROR(HLOOKUP(GR$1,'Smerne ukazatele_2018'!$A$1:$CK$13,6,FALSE),0)</f>
        <v>0</v>
      </c>
      <c r="GS10" s="24">
        <f>IFERROR(HLOOKUP(GS$1,'Smerne ukazatele_2018'!$A$1:$CK$13,6,FALSE),0)</f>
        <v>0</v>
      </c>
      <c r="GT10" s="24">
        <f>IFERROR(HLOOKUP(GT$1,'Smerne ukazatele_2018'!$A$1:$CK$13,6,FALSE),0)</f>
        <v>0</v>
      </c>
      <c r="GU10" s="24">
        <f>IFERROR(HLOOKUP(GU$1,'Smerne ukazatele_2018'!$A$1:$CK$13,6,FALSE),0)</f>
        <v>0</v>
      </c>
      <c r="GV10" s="24">
        <f>IFERROR(HLOOKUP(GV$1,'Smerne ukazatele_2018'!$A$1:$CK$13,6,FALSE),0)</f>
        <v>0</v>
      </c>
      <c r="GW10" s="24">
        <f>IFERROR(HLOOKUP(GW$1,'Smerne ukazatele_2018'!$A$1:$CK$13,6,FALSE),0)</f>
        <v>0</v>
      </c>
      <c r="GX10" s="24">
        <f>IFERROR(HLOOKUP(GX$1,'Smerne ukazatele_2018'!$A$1:$CK$13,6,FALSE),0)</f>
        <v>0</v>
      </c>
      <c r="GY10" s="24">
        <f>IFERROR(HLOOKUP(GY$1,'Smerne ukazatele_2018'!$A$1:$CK$13,6,FALSE),0)</f>
        <v>0</v>
      </c>
      <c r="GZ10" s="24">
        <f>IFERROR(HLOOKUP(GZ$1,'Smerne ukazatele_2018'!$A$1:$CK$13,6,FALSE),0)</f>
        <v>0</v>
      </c>
      <c r="HA10" s="24">
        <f>IFERROR(HLOOKUP(HA$1,'Smerne ukazatele_2018'!$A$1:$CK$13,6,FALSE),0)</f>
        <v>0</v>
      </c>
      <c r="HB10" s="24">
        <f>IFERROR(HLOOKUP(HB$1,'Smerne ukazatele_2018'!$A$1:$CK$13,6,FALSE),0)</f>
        <v>0</v>
      </c>
      <c r="HC10" s="24">
        <f>IFERROR(HLOOKUP(HC$1,'Smerne ukazatele_2018'!$A$1:$CK$13,6,FALSE),0)</f>
        <v>0</v>
      </c>
      <c r="HD10" s="24">
        <f>IFERROR(HLOOKUP(HD$1,'Smerne ukazatele_2018'!$A$1:$CK$13,6,FALSE),0)</f>
        <v>0</v>
      </c>
      <c r="HE10" s="24">
        <f>IFERROR(HLOOKUP(HE$1,'Smerne ukazatele_2018'!$A$1:$CK$13,6,FALSE),0)</f>
        <v>0</v>
      </c>
      <c r="HF10" s="24">
        <f>IFERROR(HLOOKUP(HF$1,'Smerne ukazatele_2018'!$A$1:$CK$13,6,FALSE),0)</f>
        <v>0</v>
      </c>
      <c r="HG10" s="24">
        <f>IFERROR(HLOOKUP(HG$1,'Smerne ukazatele_2018'!$A$1:$CK$13,6,FALSE),0)</f>
        <v>0</v>
      </c>
      <c r="HH10" s="24">
        <f>IFERROR(HLOOKUP(HH$1,'Smerne ukazatele_2018'!$A$1:$CK$13,6,FALSE),0)</f>
        <v>0</v>
      </c>
      <c r="HI10" s="24">
        <f>IFERROR(HLOOKUP(HI$1,'Smerne ukazatele_2018'!$A$1:$CK$13,6,FALSE),0)</f>
        <v>60469.33</v>
      </c>
      <c r="HJ10" s="24">
        <f>IFERROR(HLOOKUP(HJ$1,'Smerne ukazatele_2018'!$A$1:$CK$13,6,FALSE),0)</f>
        <v>0</v>
      </c>
      <c r="HK10" s="24">
        <f>IFERROR(HLOOKUP(HK$1,'Smerne ukazatele_2018'!$A$1:$CK$13,6,FALSE),0)</f>
        <v>0</v>
      </c>
      <c r="HL10" s="24">
        <f>IFERROR(HLOOKUP(HL$1,'Smerne ukazatele_2018'!$A$1:$CK$13,6,FALSE),0)</f>
        <v>0</v>
      </c>
      <c r="HM10" s="24">
        <f>IFERROR(HLOOKUP(HM$1,'Smerne ukazatele_2018'!$A$1:$CK$13,6,FALSE),0)</f>
        <v>0</v>
      </c>
      <c r="HN10" s="24">
        <f>IFERROR(HLOOKUP(HN$1,'Smerne ukazatele_2018'!$A$1:$CK$13,6,FALSE),0)</f>
        <v>0</v>
      </c>
      <c r="HO10" s="24">
        <f>IFERROR(HLOOKUP(HO$1,'Smerne ukazatele_2018'!$A$1:$CK$13,6,FALSE),0)</f>
        <v>0</v>
      </c>
      <c r="HP10" s="24">
        <f>IFERROR(HLOOKUP(HP$1,'Smerne ukazatele_2018'!$A$1:$CK$13,6,FALSE),0)</f>
        <v>0</v>
      </c>
      <c r="HQ10" s="24">
        <f>IFERROR(HLOOKUP(HQ$1,'Smerne ukazatele_2018'!$A$1:$CK$13,6,FALSE),0)</f>
        <v>0</v>
      </c>
      <c r="HR10" s="24">
        <f>IFERROR(HLOOKUP(HR$1,'Smerne ukazatele_2018'!$A$1:$CK$13,6,FALSE),0)</f>
        <v>0</v>
      </c>
      <c r="HS10" s="24">
        <f>IFERROR(HLOOKUP(HS$1,'Smerne ukazatele_2018'!$A$1:$CK$13,6,FALSE),0)</f>
        <v>0</v>
      </c>
      <c r="HT10" s="24">
        <f>IFERROR(HLOOKUP(HT$1,'Smerne ukazatele_2018'!$A$1:$CK$13,6,FALSE),0)</f>
        <v>0</v>
      </c>
      <c r="HU10" s="24">
        <f>IFERROR(HLOOKUP(HU$1,'Smerne ukazatele_2018'!$A$1:$CK$13,6,FALSE),0)</f>
        <v>0</v>
      </c>
      <c r="HV10" s="24">
        <f>IFERROR(HLOOKUP(HV$1,'Smerne ukazatele_2018'!$A$1:$CK$13,6,FALSE),0)</f>
        <v>0</v>
      </c>
      <c r="HW10" s="24">
        <f>IFERROR(HLOOKUP(HW$1,'Smerne ukazatele_2018'!$A$1:$CK$13,6,FALSE),0)</f>
        <v>0</v>
      </c>
      <c r="HX10" s="24">
        <f>IFERROR(HLOOKUP(HX$1,'Smerne ukazatele_2018'!$A$1:$CK$13,6,FALSE),0)</f>
        <v>0</v>
      </c>
      <c r="HY10" s="24">
        <f>IFERROR(HLOOKUP(HY$1,'Smerne ukazatele_2018'!$A$1:$CK$13,6,FALSE),0)</f>
        <v>0</v>
      </c>
      <c r="HZ10" s="24">
        <f>IFERROR(HLOOKUP(HZ$1,'Smerne ukazatele_2018'!$A$1:$CK$13,6,FALSE),0)</f>
        <v>0</v>
      </c>
      <c r="IA10" s="24">
        <f>IFERROR(HLOOKUP(IA$1,'Smerne ukazatele_2018'!$A$1:$CK$13,6,FALSE),0)</f>
        <v>0</v>
      </c>
      <c r="IB10" s="24">
        <f>IFERROR(HLOOKUP(IB$1,'Smerne ukazatele_2018'!$A$1:$CK$13,6,FALSE),0)</f>
        <v>0</v>
      </c>
      <c r="IC10" s="24">
        <f>IFERROR(HLOOKUP(IC$1,'Smerne ukazatele_2018'!$A$1:$CK$13,6,FALSE),0)</f>
        <v>0</v>
      </c>
      <c r="ID10" s="24">
        <f>IFERROR(HLOOKUP(ID$1,'Smerne ukazatele_2018'!$A$1:$CK$13,6,FALSE),0)</f>
        <v>0</v>
      </c>
      <c r="IE10" s="24">
        <f>IFERROR(HLOOKUP(IE$1,'Smerne ukazatele_2018'!$A$1:$CK$13,6,FALSE),0)</f>
        <v>0</v>
      </c>
      <c r="IF10" s="24">
        <f>IFERROR(HLOOKUP(IF$1,'Smerne ukazatele_2018'!$A$1:$CK$13,6,FALSE),0)</f>
        <v>0</v>
      </c>
      <c r="IG10" s="24">
        <f>IFERROR(HLOOKUP(IG$1,'Smerne ukazatele_2018'!$A$1:$CK$13,6,FALSE),0)</f>
        <v>0</v>
      </c>
      <c r="IH10" s="24">
        <f>IFERROR(HLOOKUP(IH$1,'Smerne ukazatele_2018'!$A$1:$CK$13,6,FALSE),0)</f>
        <v>0</v>
      </c>
      <c r="II10" s="24">
        <f>IFERROR(HLOOKUP(II$1,'Smerne ukazatele_2018'!$A$1:$CK$13,6,FALSE),0)</f>
        <v>0</v>
      </c>
      <c r="IJ10" s="24">
        <f>IFERROR(HLOOKUP(IJ$1,'Smerne ukazatele_2018'!$A$1:$CK$13,6,FALSE),0)</f>
        <v>0</v>
      </c>
      <c r="IK10" s="24">
        <f>IFERROR(HLOOKUP(IK$1,'Smerne ukazatele_2018'!$A$1:$CK$13,6,FALSE),0)</f>
        <v>0</v>
      </c>
      <c r="IL10" s="24">
        <f>IFERROR(HLOOKUP(IL$1,'Smerne ukazatele_2018'!$A$1:$CK$13,6,FALSE),0)</f>
        <v>0</v>
      </c>
      <c r="IM10" s="24">
        <f>IFERROR(HLOOKUP(IM$1,'Smerne ukazatele_2018'!$A$1:$CK$13,6,FALSE),0)</f>
        <v>0</v>
      </c>
      <c r="IN10" s="24">
        <f>IFERROR(HLOOKUP(IN$1,'Smerne ukazatele_2018'!$A$1:$CK$13,6,FALSE),0)</f>
        <v>0</v>
      </c>
      <c r="IO10" s="24">
        <f>IFERROR(HLOOKUP(IO$1,'Smerne ukazatele_2018'!$A$1:$CK$13,6,FALSE),0)</f>
        <v>0</v>
      </c>
      <c r="IP10" s="24">
        <f>IFERROR(HLOOKUP(IP$1,'Smerne ukazatele_2018'!$A$1:$CK$13,6,FALSE),0)</f>
        <v>0</v>
      </c>
      <c r="IQ10" s="24">
        <f>IFERROR(HLOOKUP(IQ$1,'Smerne ukazatele_2018'!$A$1:$CK$13,6,FALSE),0)</f>
        <v>0</v>
      </c>
      <c r="IR10" s="24">
        <f>IFERROR(HLOOKUP(IR$1,'Smerne ukazatele_2018'!$A$1:$CK$13,6,FALSE),0)</f>
        <v>0</v>
      </c>
      <c r="IS10" s="24">
        <f>IFERROR(HLOOKUP(IS$1,'Smerne ukazatele_2018'!$A$1:$CK$13,6,FALSE),0)</f>
        <v>0</v>
      </c>
      <c r="IT10" s="24">
        <f>IFERROR(HLOOKUP(IT$1,'Smerne ukazatele_2018'!$A$1:$CK$13,6,FALSE),0)</f>
        <v>0</v>
      </c>
      <c r="IU10" s="24">
        <f>IFERROR(HLOOKUP(IU$1,'Smerne ukazatele_2018'!$A$1:$CK$13,6,FALSE),0)</f>
        <v>0</v>
      </c>
      <c r="IV10" s="24">
        <f>IFERROR(HLOOKUP(IV$1,'Smerne ukazatele_2018'!$A$1:$CK$13,6,FALSE),0)</f>
        <v>0</v>
      </c>
      <c r="IW10" s="24">
        <f>IFERROR(HLOOKUP(IW$1,'Smerne ukazatele_2018'!$A$1:$CK$13,6,FALSE),0)</f>
        <v>0</v>
      </c>
      <c r="IX10" s="24">
        <f>IFERROR(HLOOKUP(IX$1,'Smerne ukazatele_2018'!$A$1:$CK$13,6,FALSE),0)</f>
        <v>0</v>
      </c>
      <c r="IY10" s="24">
        <f>IFERROR(HLOOKUP(IY$1,'Smerne ukazatele_2018'!$A$1:$CK$13,6,FALSE),0)</f>
        <v>0</v>
      </c>
      <c r="IZ10" s="24">
        <f>IFERROR(HLOOKUP(IZ$1,'Smerne ukazatele_2018'!$A$1:$CK$13,6,FALSE),0)</f>
        <v>0</v>
      </c>
      <c r="JA10" s="24">
        <f>IFERROR(HLOOKUP(JA$1,'Smerne ukazatele_2018'!$A$1:$CK$13,6,FALSE),0)</f>
        <v>0</v>
      </c>
      <c r="JB10" s="24">
        <f>IFERROR(HLOOKUP(JB$1,'Smerne ukazatele_2018'!$A$1:$CK$13,6,FALSE),0)</f>
        <v>0</v>
      </c>
      <c r="JC10" s="24">
        <f>IFERROR(HLOOKUP(JC$1,'Smerne ukazatele_2018'!$A$1:$CK$13,6,FALSE),0)</f>
        <v>0</v>
      </c>
      <c r="JD10" s="24">
        <f>IFERROR(HLOOKUP(JD$1,'Smerne ukazatele_2018'!$A$1:$CK$13,6,FALSE),0)</f>
        <v>0</v>
      </c>
      <c r="JE10" s="24">
        <f>IFERROR(HLOOKUP(JE$1,'Smerne ukazatele_2018'!$A$1:$CK$13,6,FALSE),0)</f>
        <v>0</v>
      </c>
      <c r="JF10" s="24">
        <f>IFERROR(HLOOKUP(JF$1,'Smerne ukazatele_2018'!$A$1:$CK$13,6,FALSE),0)</f>
        <v>0</v>
      </c>
      <c r="JG10" s="24">
        <f>IFERROR(HLOOKUP(JG$1,'Smerne ukazatele_2018'!$A$1:$CK$13,6,FALSE),0)</f>
        <v>0</v>
      </c>
      <c r="JH10" s="24">
        <f>IFERROR(HLOOKUP(JH$1,'Smerne ukazatele_2018'!$A$1:$CK$13,6,FALSE),0)</f>
        <v>0</v>
      </c>
      <c r="JI10" s="24">
        <f>IFERROR(HLOOKUP(JI$1,'Smerne ukazatele_2018'!$A$1:$CK$13,6,FALSE),0)</f>
        <v>0</v>
      </c>
      <c r="JJ10" s="24">
        <f>IFERROR(HLOOKUP(JJ$1,'Smerne ukazatele_2018'!$A$1:$CK$13,6,FALSE),0)</f>
        <v>0</v>
      </c>
      <c r="JK10" s="24">
        <f>IFERROR(HLOOKUP(JK$1,'Smerne ukazatele_2018'!$A$1:$CK$13,6,FALSE),0)</f>
        <v>0</v>
      </c>
      <c r="JL10" s="24">
        <f>IFERROR(HLOOKUP(JL$1,'Smerne ukazatele_2018'!$A$1:$CK$13,6,FALSE),0)</f>
        <v>0</v>
      </c>
      <c r="JM10" s="24">
        <f>IFERROR(HLOOKUP(JM$1,'Smerne ukazatele_2018'!$A$1:$CK$13,6,FALSE),0)</f>
        <v>0</v>
      </c>
      <c r="JN10" s="24">
        <f>IFERROR(HLOOKUP(JN$1,'Smerne ukazatele_2018'!$A$1:$CK$13,6,FALSE),0)</f>
        <v>0</v>
      </c>
      <c r="JO10" s="24">
        <f>IFERROR(HLOOKUP(JO$1,'Smerne ukazatele_2018'!$A$1:$CK$13,6,FALSE),0)</f>
        <v>0</v>
      </c>
      <c r="JP10" s="24">
        <f>IFERROR(HLOOKUP(JP$1,'Smerne ukazatele_2018'!$A$1:$CK$13,6,FALSE),0)</f>
        <v>0</v>
      </c>
      <c r="JQ10" s="24">
        <f>IFERROR(HLOOKUP(JQ$1,'Smerne ukazatele_2018'!$A$1:$CK$13,6,FALSE),0)</f>
        <v>0</v>
      </c>
      <c r="JR10" s="24">
        <f>IFERROR(HLOOKUP(JR$1,'Smerne ukazatele_2018'!$A$1:$CK$13,6,FALSE),0)</f>
        <v>0</v>
      </c>
      <c r="JS10" s="24">
        <f>IFERROR(HLOOKUP(JS$1,'Smerne ukazatele_2018'!$A$1:$CK$13,6,FALSE),0)</f>
        <v>0</v>
      </c>
      <c r="JT10" s="24">
        <f>IFERROR(HLOOKUP(JT$1,'Smerne ukazatele_2018'!$A$1:$CK$13,6,FALSE),0)</f>
        <v>0</v>
      </c>
      <c r="JU10" s="24">
        <f>IFERROR(HLOOKUP(JU$1,'Smerne ukazatele_2018'!$A$1:$CK$13,6,FALSE),0)</f>
        <v>0</v>
      </c>
      <c r="JV10" s="24">
        <f>IFERROR(HLOOKUP(JV$1,'Smerne ukazatele_2018'!$A$1:$CK$13,6,FALSE),0)</f>
        <v>0</v>
      </c>
      <c r="JW10" s="24">
        <f>IFERROR(HLOOKUP(JW$1,'Smerne ukazatele_2018'!$A$1:$CK$13,6,FALSE),0)</f>
        <v>0</v>
      </c>
      <c r="JX10" s="24">
        <f>IFERROR(HLOOKUP(JX$1,'Smerne ukazatele_2018'!$A$1:$CK$13,6,FALSE),0)</f>
        <v>0</v>
      </c>
      <c r="JY10" s="24">
        <f>IFERROR(HLOOKUP(JY$1,'Smerne ukazatele_2018'!$A$1:$CK$13,6,FALSE),0)</f>
        <v>0</v>
      </c>
      <c r="JZ10" s="24">
        <f>IFERROR(HLOOKUP(JZ$1,'Smerne ukazatele_2018'!$A$1:$CK$13,6,FALSE),0)</f>
        <v>0</v>
      </c>
      <c r="KA10" s="24">
        <f>IFERROR(HLOOKUP(KA$1,'Smerne ukazatele_2018'!$A$1:$CK$13,6,FALSE),0)</f>
        <v>0</v>
      </c>
      <c r="KB10" s="24">
        <f>IFERROR(HLOOKUP(KB$1,'Smerne ukazatele_2018'!$A$1:$CK$13,6,FALSE),0)</f>
        <v>0</v>
      </c>
      <c r="KC10" s="24">
        <f>IFERROR(HLOOKUP(KC$1,'Smerne ukazatele_2018'!$A$1:$CK$13,6,FALSE),0)</f>
        <v>0</v>
      </c>
      <c r="KD10" s="24">
        <f>IFERROR(HLOOKUP(KD$1,'Smerne ukazatele_2018'!$A$1:$CK$13,6,FALSE),0)</f>
        <v>0</v>
      </c>
      <c r="KE10" s="24">
        <f>IFERROR(HLOOKUP(KE$1,'Smerne ukazatele_2018'!$A$1:$CK$13,6,FALSE),0)</f>
        <v>0</v>
      </c>
      <c r="KF10" s="24">
        <f>IFERROR(HLOOKUP(KF$1,'Smerne ukazatele_2018'!$A$1:$CK$13,6,FALSE),0)</f>
        <v>0</v>
      </c>
      <c r="KG10" s="24">
        <f>IFERROR(HLOOKUP(KG$1,'Smerne ukazatele_2018'!$A$1:$CK$13,6,FALSE),0)</f>
        <v>0</v>
      </c>
      <c r="KH10" s="24">
        <f>IFERROR(HLOOKUP(KH$1,'Smerne ukazatele_2018'!$A$1:$CK$13,6,FALSE),0)</f>
        <v>0</v>
      </c>
      <c r="KI10" s="24">
        <f>IFERROR(HLOOKUP(KI$1,'Smerne ukazatele_2018'!$A$1:$CK$13,6,FALSE),0)</f>
        <v>0</v>
      </c>
      <c r="KJ10" s="24">
        <f>IFERROR(HLOOKUP(KJ$1,'Smerne ukazatele_2018'!$A$1:$CK$13,6,FALSE),0)</f>
        <v>0</v>
      </c>
      <c r="KK10" s="24">
        <f>IFERROR(HLOOKUP(KK$1,'Smerne ukazatele_2018'!$A$1:$CK$13,6,FALSE),0)</f>
        <v>0</v>
      </c>
      <c r="KL10" s="24">
        <f>IFERROR(HLOOKUP(KL$1,'Smerne ukazatele_2018'!$A$1:$CK$13,6,FALSE),0)</f>
        <v>0</v>
      </c>
      <c r="KM10" s="24">
        <f>IFERROR(HLOOKUP(KM$1,'Smerne ukazatele_2018'!$A$1:$CK$13,6,FALSE),0)</f>
        <v>0</v>
      </c>
      <c r="KN10" s="24">
        <f>IFERROR(HLOOKUP(KN$1,'Smerne ukazatele_2018'!$A$1:$CK$13,6,FALSE),0)</f>
        <v>0</v>
      </c>
      <c r="KO10" s="24">
        <f>IFERROR(HLOOKUP(KO$1,'Smerne ukazatele_2018'!$A$1:$CK$13,6,FALSE),0)</f>
        <v>0</v>
      </c>
      <c r="KP10" s="24">
        <f>IFERROR(HLOOKUP(KP$1,'Smerne ukazatele_2018'!$A$1:$CK$13,6,FALSE),0)</f>
        <v>0</v>
      </c>
      <c r="KQ10" s="24">
        <f>IFERROR(HLOOKUP(KQ$1,'Smerne ukazatele_2018'!$A$1:$CK$13,6,FALSE),0)</f>
        <v>0</v>
      </c>
      <c r="KR10" s="24">
        <f>IFERROR(HLOOKUP(KR$1,'Smerne ukazatele_2018'!$A$1:$CK$13,6,FALSE),0)</f>
        <v>0</v>
      </c>
      <c r="KS10" s="24">
        <f>IFERROR(HLOOKUP(KS$1,'Smerne ukazatele_2018'!$A$1:$CK$13,6,FALSE),0)</f>
        <v>0</v>
      </c>
      <c r="KT10" s="24">
        <f>IFERROR(HLOOKUP(KT$1,'Smerne ukazatele_2018'!$A$1:$CK$13,6,FALSE),0)</f>
        <v>0</v>
      </c>
      <c r="KU10" s="24">
        <f>IFERROR(HLOOKUP(KU$1,'Smerne ukazatele_2018'!$A$1:$CK$13,6,FALSE),0)</f>
        <v>0</v>
      </c>
      <c r="KV10" s="24">
        <f>IFERROR(HLOOKUP(KV$1,'Smerne ukazatele_2018'!$A$1:$CK$13,6,FALSE),0)</f>
        <v>0</v>
      </c>
      <c r="KW10" s="24">
        <f>IFERROR(HLOOKUP(KW$1,'Smerne ukazatele_2018'!$A$1:$CK$13,6,FALSE),0)</f>
        <v>0</v>
      </c>
      <c r="KX10" s="24">
        <f>IFERROR(HLOOKUP(KX$1,'Smerne ukazatele_2018'!$A$1:$CK$13,6,FALSE),0)</f>
        <v>0</v>
      </c>
      <c r="KY10" s="24">
        <f>IFERROR(HLOOKUP(KY$1,'Smerne ukazatele_2018'!$A$1:$CK$13,6,FALSE),0)</f>
        <v>0</v>
      </c>
      <c r="KZ10" s="24">
        <f>IFERROR(HLOOKUP(KZ$1,'Smerne ukazatele_2018'!$A$1:$CK$13,6,FALSE),0)</f>
        <v>0</v>
      </c>
      <c r="LA10" s="24">
        <f>IFERROR(HLOOKUP(LA$1,'Smerne ukazatele_2018'!$A$1:$CK$13,6,FALSE),0)</f>
        <v>0</v>
      </c>
      <c r="LB10" s="24">
        <f>IFERROR(HLOOKUP(LB$1,'Smerne ukazatele_2018'!$A$1:$CK$13,6,FALSE),0)</f>
        <v>0</v>
      </c>
      <c r="LC10" s="24">
        <f>IFERROR(HLOOKUP(LC$1,'Smerne ukazatele_2018'!$A$1:$CK$13,6,FALSE),0)</f>
        <v>0</v>
      </c>
      <c r="LD10" s="24">
        <f>IFERROR(HLOOKUP(LD$1,'Smerne ukazatele_2018'!$A$1:$CK$13,6,FALSE),0)</f>
        <v>0</v>
      </c>
      <c r="LE10" s="24">
        <f>IFERROR(HLOOKUP(LE$1,'Smerne ukazatele_2018'!$A$1:$CK$13,6,FALSE),0)</f>
        <v>0</v>
      </c>
      <c r="LF10" s="24">
        <f>IFERROR(HLOOKUP(LF$1,'Smerne ukazatele_2018'!$A$1:$CK$13,6,FALSE),0)</f>
        <v>0</v>
      </c>
      <c r="LG10" s="24">
        <f>IFERROR(HLOOKUP(LG$1,'Smerne ukazatele_2018'!$A$1:$CK$13,6,FALSE),0)</f>
        <v>0</v>
      </c>
      <c r="LH10" s="24">
        <f>IFERROR(HLOOKUP(LH$1,'Smerne ukazatele_2018'!$A$1:$CK$13,6,FALSE),0)</f>
        <v>0</v>
      </c>
      <c r="LI10" s="24">
        <f>IFERROR(HLOOKUP(LI$1,'Smerne ukazatele_2018'!$A$1:$CK$13,6,FALSE),0)</f>
        <v>0</v>
      </c>
      <c r="LJ10" s="24">
        <f>IFERROR(HLOOKUP(LJ$1,'Smerne ukazatele_2018'!$A$1:$CK$13,6,FALSE),0)</f>
        <v>0</v>
      </c>
      <c r="LK10" s="24">
        <f>IFERROR(HLOOKUP(LK$1,'Smerne ukazatele_2018'!$A$1:$CK$13,6,FALSE),0)</f>
        <v>0</v>
      </c>
      <c r="LL10" s="24">
        <f>IFERROR(HLOOKUP(LL$1,'Smerne ukazatele_2018'!$A$1:$CK$13,6,FALSE),0)</f>
        <v>0</v>
      </c>
      <c r="LM10" s="24">
        <f>IFERROR(HLOOKUP(LM$1,'Smerne ukazatele_2018'!$A$1:$CK$13,6,FALSE),0)</f>
        <v>0</v>
      </c>
      <c r="LN10" s="24">
        <f>IFERROR(HLOOKUP(LN$1,'Smerne ukazatele_2018'!$A$1:$CK$13,6,FALSE),0)</f>
        <v>0</v>
      </c>
      <c r="LO10" s="24">
        <f>IFERROR(HLOOKUP(LO$1,'Smerne ukazatele_2018'!$A$1:$CK$13,6,FALSE),0)</f>
        <v>0</v>
      </c>
      <c r="LP10" s="24">
        <f>IFERROR(HLOOKUP(LP$1,'Smerne ukazatele_2018'!$A$1:$CK$13,6,FALSE),0)</f>
        <v>0</v>
      </c>
      <c r="LQ10" s="24">
        <f>IFERROR(HLOOKUP(LQ$1,'Smerne ukazatele_2018'!$A$1:$CK$13,6,FALSE),0)</f>
        <v>0</v>
      </c>
      <c r="LR10" s="24">
        <f>IFERROR(HLOOKUP(LR$1,'Smerne ukazatele_2018'!$A$1:$CK$13,6,FALSE),0)</f>
        <v>0</v>
      </c>
      <c r="LS10" s="24">
        <f>IFERROR(HLOOKUP(LS$1,'Smerne ukazatele_2018'!$A$1:$CK$13,6,FALSE),0)</f>
        <v>0</v>
      </c>
      <c r="LT10" s="24">
        <f>IFERROR(HLOOKUP(LT$1,'Smerne ukazatele_2018'!$A$1:$CK$13,6,FALSE),0)</f>
        <v>0</v>
      </c>
      <c r="LU10" s="24">
        <f>IFERROR(HLOOKUP(LU$1,'Smerne ukazatele_2018'!$A$1:$CK$13,6,FALSE),0)</f>
        <v>0</v>
      </c>
      <c r="LV10" s="24">
        <f>IFERROR(HLOOKUP(LV$1,'Smerne ukazatele_2018'!$A$1:$CK$13,6,FALSE),0)</f>
        <v>0</v>
      </c>
      <c r="LW10" s="24">
        <f>IFERROR(HLOOKUP(LW$1,'Smerne ukazatele_2018'!$A$1:$CK$13,6,FALSE),0)</f>
        <v>0</v>
      </c>
      <c r="LX10" s="24">
        <f>IFERROR(HLOOKUP(LX$1,'Smerne ukazatele_2018'!$A$1:$CK$13,6,FALSE),0)</f>
        <v>0</v>
      </c>
      <c r="LY10" s="24">
        <f>IFERROR(HLOOKUP(LY$1,'Smerne ukazatele_2018'!$A$1:$CK$13,6,FALSE),0)</f>
        <v>0</v>
      </c>
      <c r="LZ10" s="24">
        <f>IFERROR(HLOOKUP(LZ$1,'Smerne ukazatele_2018'!$A$1:$CK$13,6,FALSE),0)</f>
        <v>0</v>
      </c>
      <c r="MA10" s="24">
        <f>IFERROR(HLOOKUP(MA$1,'Smerne ukazatele_2018'!$A$1:$CK$13,6,FALSE),0)</f>
        <v>0</v>
      </c>
      <c r="MB10" s="24">
        <f>IFERROR(HLOOKUP(MB$1,'Smerne ukazatele_2018'!$A$1:$CK$13,6,FALSE),0)</f>
        <v>0</v>
      </c>
      <c r="MC10" s="24">
        <f>IFERROR(HLOOKUP(MC$1,'Smerne ukazatele_2018'!$A$1:$CK$13,6,FALSE),0)</f>
        <v>0</v>
      </c>
      <c r="MD10" s="24">
        <f>IFERROR(HLOOKUP(MD$1,'Smerne ukazatele_2018'!$A$1:$CK$13,6,FALSE),0)</f>
        <v>0</v>
      </c>
      <c r="ME10" s="24">
        <f>IFERROR(HLOOKUP(ME$1,'Smerne ukazatele_2018'!$A$1:$CK$13,6,FALSE),0)</f>
        <v>0</v>
      </c>
      <c r="MF10" s="24">
        <f>IFERROR(HLOOKUP(MF$1,'Smerne ukazatele_2018'!$A$1:$CK$13,6,FALSE),0)</f>
        <v>0</v>
      </c>
      <c r="MG10" s="24">
        <f>IFERROR(HLOOKUP(MG$1,'Smerne ukazatele_2018'!$A$1:$CK$13,6,FALSE),0)</f>
        <v>0</v>
      </c>
      <c r="MH10" s="24">
        <f>IFERROR(HLOOKUP(MH$1,'Smerne ukazatele_2018'!$A$1:$CK$13,6,FALSE),0)</f>
        <v>0</v>
      </c>
      <c r="MI10" s="24">
        <f>IFERROR(HLOOKUP(MI$1,'Smerne ukazatele_2018'!$A$1:$CK$13,6,FALSE),0)</f>
        <v>0</v>
      </c>
      <c r="MJ10" s="24">
        <f>IFERROR(HLOOKUP(MJ$1,'Smerne ukazatele_2018'!$A$1:$CK$13,6,FALSE),0)</f>
        <v>0</v>
      </c>
      <c r="MK10" s="24">
        <f>IFERROR(HLOOKUP(MK$1,'Smerne ukazatele_2018'!$A$1:$CK$13,6,FALSE),0)</f>
        <v>0</v>
      </c>
      <c r="ML10" s="24">
        <f>IFERROR(HLOOKUP(ML$1,'Smerne ukazatele_2018'!$A$1:$CK$13,6,FALSE),0)</f>
        <v>0</v>
      </c>
      <c r="MM10" s="24">
        <f>IFERROR(HLOOKUP(MM$1,'Smerne ukazatele_2018'!$A$1:$CK$13,6,FALSE),0)</f>
        <v>0</v>
      </c>
      <c r="MN10" s="24">
        <f>IFERROR(HLOOKUP(MN$1,'Smerne ukazatele_2018'!$A$1:$CK$13,6,FALSE),0)</f>
        <v>0</v>
      </c>
      <c r="MO10" s="20">
        <f t="shared" si="0"/>
        <v>1985142.3800000004</v>
      </c>
      <c r="MQ10" s="20">
        <f>MO10-'Smerne ukazatele_2018'!CL6</f>
        <v>0</v>
      </c>
    </row>
    <row r="11" spans="2:355" x14ac:dyDescent="0.2">
      <c r="B11" s="49" t="s">
        <v>501</v>
      </c>
      <c r="C11" s="49" t="s">
        <v>502</v>
      </c>
      <c r="D11" s="24">
        <f>IFERROR(HLOOKUP(D$1,'Smerne ukazatele_2018'!$A$1:$CK$13,7,FALSE),0)</f>
        <v>0</v>
      </c>
      <c r="E11" s="24">
        <f>IFERROR(HLOOKUP(E$1,'Smerne ukazatele_2018'!$A$1:$CK$13,7,FALSE),0)</f>
        <v>0</v>
      </c>
      <c r="F11" s="24">
        <f>IFERROR(HLOOKUP(F$1,'Smerne ukazatele_2018'!$A$1:$CK$13,7,FALSE),0)</f>
        <v>936.22</v>
      </c>
      <c r="G11" s="24">
        <f>IFERROR(HLOOKUP(G$1,'Smerne ukazatele_2018'!$A$1:$CK$13,7,FALSE),0)</f>
        <v>0</v>
      </c>
      <c r="H11" s="24">
        <f>IFERROR(HLOOKUP(H$1,'Smerne ukazatele_2018'!$A$1:$CK$13,7,FALSE),0)</f>
        <v>0</v>
      </c>
      <c r="I11" s="24">
        <f>IFERROR(HLOOKUP(I$1,'Smerne ukazatele_2018'!$A$1:$CK$13,7,FALSE),0)</f>
        <v>0</v>
      </c>
      <c r="J11" s="24">
        <f>IFERROR(HLOOKUP(J$1,'Smerne ukazatele_2018'!$A$1:$CK$13,7,FALSE),0)</f>
        <v>1531.61</v>
      </c>
      <c r="K11" s="24">
        <f>IFERROR(HLOOKUP(K$1,'Smerne ukazatele_2018'!$A$1:$CK$13,7,FALSE),0)</f>
        <v>0</v>
      </c>
      <c r="L11" s="24">
        <f>IFERROR(HLOOKUP(L$1,'Smerne ukazatele_2018'!$A$1:$CK$13,7,FALSE),0)</f>
        <v>0</v>
      </c>
      <c r="M11" s="24">
        <f>IFERROR(HLOOKUP(M$1,'Smerne ukazatele_2018'!$A$1:$CK$13,7,FALSE),0)</f>
        <v>0</v>
      </c>
      <c r="N11" s="24">
        <f>IFERROR(HLOOKUP(N$1,'Smerne ukazatele_2018'!$A$1:$CK$13,7,FALSE),0)</f>
        <v>0</v>
      </c>
      <c r="O11" s="24">
        <f>IFERROR(HLOOKUP(O$1,'Smerne ukazatele_2018'!$A$1:$CK$13,7,FALSE),0)</f>
        <v>996.15</v>
      </c>
      <c r="P11" s="24">
        <f>IFERROR(HLOOKUP(P$1,'Smerne ukazatele_2018'!$A$1:$CK$13,7,FALSE),0)</f>
        <v>0</v>
      </c>
      <c r="Q11" s="24">
        <f>IFERROR(HLOOKUP(Q$1,'Smerne ukazatele_2018'!$A$1:$CK$13,7,FALSE),0)</f>
        <v>0</v>
      </c>
      <c r="R11" s="24">
        <f>IFERROR(HLOOKUP(R$1,'Smerne ukazatele_2018'!$A$1:$CK$13,7,FALSE),0)</f>
        <v>210.59</v>
      </c>
      <c r="S11" s="24">
        <f>IFERROR(HLOOKUP(S$1,'Smerne ukazatele_2018'!$A$1:$CK$13,7,FALSE),0)</f>
        <v>1361.59</v>
      </c>
      <c r="T11" s="24">
        <f>IFERROR(HLOOKUP(T$1,'Smerne ukazatele_2018'!$A$1:$CK$13,7,FALSE),0)</f>
        <v>0</v>
      </c>
      <c r="U11" s="24">
        <f>IFERROR(HLOOKUP(U$1,'Smerne ukazatele_2018'!$A$1:$CK$13,7,FALSE),0)</f>
        <v>0</v>
      </c>
      <c r="V11" s="24">
        <f>IFERROR(HLOOKUP(V$1,'Smerne ukazatele_2018'!$A$1:$CK$13,7,FALSE),0)</f>
        <v>0</v>
      </c>
      <c r="W11" s="24">
        <f>IFERROR(HLOOKUP(W$1,'Smerne ukazatele_2018'!$A$1:$CK$13,7,FALSE),0)</f>
        <v>736.38</v>
      </c>
      <c r="X11" s="24">
        <f>IFERROR(HLOOKUP(X$1,'Smerne ukazatele_2018'!$A$1:$CK$13,7,FALSE),0)</f>
        <v>0</v>
      </c>
      <c r="Y11" s="24">
        <f>IFERROR(HLOOKUP(Y$1,'Smerne ukazatele_2018'!$A$1:$CK$13,7,FALSE),0)</f>
        <v>0</v>
      </c>
      <c r="Z11" s="24">
        <f>IFERROR(HLOOKUP(Z$1,'Smerne ukazatele_2018'!$A$1:$CK$13,7,FALSE),0)</f>
        <v>0</v>
      </c>
      <c r="AA11" s="24">
        <f>IFERROR(HLOOKUP(AA$1,'Smerne ukazatele_2018'!$A$1:$CK$13,7,FALSE),0)</f>
        <v>0</v>
      </c>
      <c r="AB11" s="24">
        <f>IFERROR(HLOOKUP(AB$1,'Smerne ukazatele_2018'!$A$1:$CK$13,7,FALSE),0)</f>
        <v>0</v>
      </c>
      <c r="AC11" s="24">
        <f>IFERROR(HLOOKUP(AC$1,'Smerne ukazatele_2018'!$A$1:$CK$13,7,FALSE),0)</f>
        <v>0</v>
      </c>
      <c r="AD11" s="24">
        <f>IFERROR(HLOOKUP(AD$1,'Smerne ukazatele_2018'!$A$1:$CK$13,7,FALSE),0)</f>
        <v>0</v>
      </c>
      <c r="AE11" s="24">
        <f>IFERROR(HLOOKUP(AE$1,'Smerne ukazatele_2018'!$A$1:$CK$13,7,FALSE),0)</f>
        <v>0</v>
      </c>
      <c r="AF11" s="24">
        <f>IFERROR(HLOOKUP(AF$1,'Smerne ukazatele_2018'!$A$1:$CK$13,7,FALSE),0)</f>
        <v>0</v>
      </c>
      <c r="AG11" s="24">
        <f>IFERROR(HLOOKUP(AG$1,'Smerne ukazatele_2018'!$A$1:$CK$13,7,FALSE),0)</f>
        <v>0</v>
      </c>
      <c r="AH11" s="24">
        <f>IFERROR(HLOOKUP(AH$1,'Smerne ukazatele_2018'!$A$1:$CK$13,7,FALSE),0)</f>
        <v>0</v>
      </c>
      <c r="AI11" s="24">
        <f>IFERROR(HLOOKUP(AI$1,'Smerne ukazatele_2018'!$A$1:$CK$13,7,FALSE),0)</f>
        <v>0</v>
      </c>
      <c r="AJ11" s="24">
        <f>IFERROR(HLOOKUP(AJ$1,'Smerne ukazatele_2018'!$A$1:$CK$13,7,FALSE),0)</f>
        <v>0</v>
      </c>
      <c r="AK11" s="24">
        <f>IFERROR(HLOOKUP(AK$1,'Smerne ukazatele_2018'!$A$1:$CK$13,7,FALSE),0)</f>
        <v>0</v>
      </c>
      <c r="AL11" s="24">
        <f>IFERROR(HLOOKUP(AL$1,'Smerne ukazatele_2018'!$A$1:$CK$13,7,FALSE),0)</f>
        <v>0</v>
      </c>
      <c r="AM11" s="24">
        <f>IFERROR(HLOOKUP(AM$1,'Smerne ukazatele_2018'!$A$1:$CK$13,7,FALSE),0)</f>
        <v>0</v>
      </c>
      <c r="AN11" s="24">
        <f>IFERROR(HLOOKUP(AN$1,'Smerne ukazatele_2018'!$A$1:$CK$13,7,FALSE),0)</f>
        <v>0</v>
      </c>
      <c r="AO11" s="24">
        <f>IFERROR(HLOOKUP(AO$1,'Smerne ukazatele_2018'!$A$1:$CK$13,7,FALSE),0)</f>
        <v>0</v>
      </c>
      <c r="AP11" s="24">
        <f>IFERROR(HLOOKUP(AP$1,'Smerne ukazatele_2018'!$A$1:$CK$13,7,FALSE),0)</f>
        <v>145.25</v>
      </c>
      <c r="AQ11" s="24">
        <f>IFERROR(HLOOKUP(AQ$1,'Smerne ukazatele_2018'!$A$1:$CK$13,7,FALSE),0)</f>
        <v>0</v>
      </c>
      <c r="AR11" s="24">
        <f>IFERROR(HLOOKUP(AR$1,'Smerne ukazatele_2018'!$A$1:$CK$13,7,FALSE),0)</f>
        <v>0</v>
      </c>
      <c r="AS11" s="24">
        <f>IFERROR(HLOOKUP(AS$1,'Smerne ukazatele_2018'!$A$1:$CK$13,7,FALSE),0)</f>
        <v>0</v>
      </c>
      <c r="AT11" s="24">
        <f>IFERROR(HLOOKUP(AT$1,'Smerne ukazatele_2018'!$A$1:$CK$13,7,FALSE),0)</f>
        <v>321.27999999999997</v>
      </c>
      <c r="AU11" s="24">
        <f>IFERROR(HLOOKUP(AU$1,'Smerne ukazatele_2018'!$A$1:$CK$13,7,FALSE),0)</f>
        <v>0</v>
      </c>
      <c r="AV11" s="24">
        <f>IFERROR(HLOOKUP(AV$1,'Smerne ukazatele_2018'!$A$1:$CK$13,7,FALSE),0)</f>
        <v>0</v>
      </c>
      <c r="AW11" s="24">
        <f>IFERROR(HLOOKUP(AW$1,'Smerne ukazatele_2018'!$A$1:$CK$13,7,FALSE),0)</f>
        <v>0</v>
      </c>
      <c r="AX11" s="24">
        <f>IFERROR(HLOOKUP(AX$1,'Smerne ukazatele_2018'!$A$1:$CK$13,7,FALSE),0)</f>
        <v>0</v>
      </c>
      <c r="AY11" s="24">
        <f>IFERROR(HLOOKUP(AY$1,'Smerne ukazatele_2018'!$A$1:$CK$13,7,FALSE),0)</f>
        <v>0</v>
      </c>
      <c r="AZ11" s="24">
        <f>IFERROR(HLOOKUP(AZ$1,'Smerne ukazatele_2018'!$A$1:$CK$13,7,FALSE),0)</f>
        <v>0</v>
      </c>
      <c r="BA11" s="24">
        <f>IFERROR(HLOOKUP(BA$1,'Smerne ukazatele_2018'!$A$1:$CK$13,7,FALSE),0)</f>
        <v>1291.0999999999999</v>
      </c>
      <c r="BB11" s="24">
        <f>IFERROR(HLOOKUP(BB$1,'Smerne ukazatele_2018'!$A$1:$CK$13,7,FALSE),0)</f>
        <v>0</v>
      </c>
      <c r="BC11" s="24">
        <f>IFERROR(HLOOKUP(BC$1,'Smerne ukazatele_2018'!$A$1:$CK$13,7,FALSE),0)</f>
        <v>0</v>
      </c>
      <c r="BD11" s="24">
        <f>IFERROR(HLOOKUP(BD$1,'Smerne ukazatele_2018'!$A$1:$CK$13,7,FALSE),0)</f>
        <v>1652.78</v>
      </c>
      <c r="BE11" s="24">
        <f>IFERROR(HLOOKUP(BE$1,'Smerne ukazatele_2018'!$A$1:$CK$13,7,FALSE),0)</f>
        <v>0</v>
      </c>
      <c r="BF11" s="24">
        <f>IFERROR(HLOOKUP(BF$1,'Smerne ukazatele_2018'!$A$1:$CK$13,7,FALSE),0)</f>
        <v>0</v>
      </c>
      <c r="BG11" s="24">
        <f>IFERROR(HLOOKUP(BG$1,'Smerne ukazatele_2018'!$A$1:$CK$13,7,FALSE),0)</f>
        <v>0</v>
      </c>
      <c r="BH11" s="24">
        <f>IFERROR(HLOOKUP(BH$1,'Smerne ukazatele_2018'!$A$1:$CK$13,7,FALSE),0)</f>
        <v>0</v>
      </c>
      <c r="BI11" s="24">
        <f>IFERROR(HLOOKUP(BI$1,'Smerne ukazatele_2018'!$A$1:$CK$13,7,FALSE),0)</f>
        <v>1437.31</v>
      </c>
      <c r="BJ11" s="24">
        <f>IFERROR(HLOOKUP(BJ$1,'Smerne ukazatele_2018'!$A$1:$CK$13,7,FALSE),0)</f>
        <v>0</v>
      </c>
      <c r="BK11" s="24">
        <f>IFERROR(HLOOKUP(BK$1,'Smerne ukazatele_2018'!$A$1:$CK$13,7,FALSE),0)</f>
        <v>0</v>
      </c>
      <c r="BL11" s="24">
        <f>IFERROR(HLOOKUP(BL$1,'Smerne ukazatele_2018'!$A$1:$CK$13,7,FALSE),0)</f>
        <v>0</v>
      </c>
      <c r="BM11" s="24">
        <f>IFERROR(HLOOKUP(BM$1,'Smerne ukazatele_2018'!$A$1:$CK$13,7,FALSE),0)</f>
        <v>1327.12</v>
      </c>
      <c r="BN11" s="24">
        <f>IFERROR(HLOOKUP(BN$1,'Smerne ukazatele_2018'!$A$1:$CK$13,7,FALSE),0)</f>
        <v>0</v>
      </c>
      <c r="BO11" s="24">
        <f>IFERROR(HLOOKUP(BO$1,'Smerne ukazatele_2018'!$A$1:$CK$13,7,FALSE),0)</f>
        <v>0</v>
      </c>
      <c r="BP11" s="24">
        <f>IFERROR(HLOOKUP(BP$1,'Smerne ukazatele_2018'!$A$1:$CK$13,7,FALSE),0)</f>
        <v>0</v>
      </c>
      <c r="BQ11" s="24">
        <f>IFERROR(HLOOKUP(BQ$1,'Smerne ukazatele_2018'!$A$1:$CK$13,7,FALSE),0)</f>
        <v>592.14</v>
      </c>
      <c r="BR11" s="24">
        <f>IFERROR(HLOOKUP(BR$1,'Smerne ukazatele_2018'!$A$1:$CK$13,7,FALSE),0)</f>
        <v>0</v>
      </c>
      <c r="BS11" s="24">
        <f>IFERROR(HLOOKUP(BS$1,'Smerne ukazatele_2018'!$A$1:$CK$13,7,FALSE),0)</f>
        <v>0</v>
      </c>
      <c r="BT11" s="24">
        <f>IFERROR(HLOOKUP(BT$1,'Smerne ukazatele_2018'!$A$1:$CK$13,7,FALSE),0)</f>
        <v>0</v>
      </c>
      <c r="BU11" s="24">
        <f>IFERROR(HLOOKUP(BU$1,'Smerne ukazatele_2018'!$A$1:$CK$13,7,FALSE),0)</f>
        <v>0</v>
      </c>
      <c r="BV11" s="24">
        <f>IFERROR(HLOOKUP(BV$1,'Smerne ukazatele_2018'!$A$1:$CK$13,7,FALSE),0)</f>
        <v>0</v>
      </c>
      <c r="BW11" s="24">
        <f>IFERROR(HLOOKUP(BW$1,'Smerne ukazatele_2018'!$A$1:$CK$13,7,FALSE),0)</f>
        <v>0</v>
      </c>
      <c r="BX11" s="24">
        <f>IFERROR(HLOOKUP(BX$1,'Smerne ukazatele_2018'!$A$1:$CK$13,7,FALSE),0)</f>
        <v>527.47</v>
      </c>
      <c r="BY11" s="24">
        <f>IFERROR(HLOOKUP(BY$1,'Smerne ukazatele_2018'!$A$1:$CK$13,7,FALSE),0)</f>
        <v>0</v>
      </c>
      <c r="BZ11" s="24">
        <f>IFERROR(HLOOKUP(BZ$1,'Smerne ukazatele_2018'!$A$1:$CK$13,7,FALSE),0)</f>
        <v>0</v>
      </c>
      <c r="CA11" s="24">
        <f>IFERROR(HLOOKUP(CA$1,'Smerne ukazatele_2018'!$A$1:$CK$13,7,FALSE),0)</f>
        <v>0</v>
      </c>
      <c r="CB11" s="24">
        <f>IFERROR(HLOOKUP(CB$1,'Smerne ukazatele_2018'!$A$1:$CK$13,7,FALSE),0)</f>
        <v>0</v>
      </c>
      <c r="CC11" s="24">
        <f>IFERROR(HLOOKUP(CC$1,'Smerne ukazatele_2018'!$A$1:$CK$13,7,FALSE),0)</f>
        <v>80.69</v>
      </c>
      <c r="CD11" s="24">
        <f>IFERROR(HLOOKUP(CD$1,'Smerne ukazatele_2018'!$A$1:$CK$13,7,FALSE),0)</f>
        <v>190.25</v>
      </c>
      <c r="CE11" s="24">
        <f>IFERROR(HLOOKUP(CE$1,'Smerne ukazatele_2018'!$A$1:$CK$13,7,FALSE),0)</f>
        <v>135.59</v>
      </c>
      <c r="CF11" s="24">
        <f>IFERROR(HLOOKUP(CF$1,'Smerne ukazatele_2018'!$A$1:$CK$13,7,FALSE),0)</f>
        <v>92.43</v>
      </c>
      <c r="CG11" s="24">
        <f>IFERROR(HLOOKUP(CG$1,'Smerne ukazatele_2018'!$A$1:$CK$13,7,FALSE),0)</f>
        <v>94.64</v>
      </c>
      <c r="CH11" s="24">
        <f>IFERROR(HLOOKUP(CH$1,'Smerne ukazatele_2018'!$A$1:$CK$13,7,FALSE),0)</f>
        <v>49.18</v>
      </c>
      <c r="CI11" s="24">
        <f>IFERROR(HLOOKUP(CI$1,'Smerne ukazatele_2018'!$A$1:$CK$13,7,FALSE),0)</f>
        <v>151.33000000000001</v>
      </c>
      <c r="CJ11" s="24">
        <f>IFERROR(HLOOKUP(CJ$1,'Smerne ukazatele_2018'!$A$1:$CK$13,7,FALSE),0)</f>
        <v>99.12</v>
      </c>
      <c r="CK11" s="24">
        <f>IFERROR(HLOOKUP(CK$1,'Smerne ukazatele_2018'!$A$1:$CK$13,7,FALSE),0)</f>
        <v>102.01</v>
      </c>
      <c r="CL11" s="24">
        <f>IFERROR(HLOOKUP(CL$1,'Smerne ukazatele_2018'!$A$1:$CK$13,7,FALSE),0)</f>
        <v>94.81</v>
      </c>
      <c r="CM11" s="24">
        <f>IFERROR(HLOOKUP(CM$1,'Smerne ukazatele_2018'!$A$1:$CK$13,7,FALSE),0)</f>
        <v>56.14</v>
      </c>
      <c r="CN11" s="24">
        <f>IFERROR(HLOOKUP(CN$1,'Smerne ukazatele_2018'!$A$1:$CK$13,7,FALSE),0)</f>
        <v>877.43</v>
      </c>
      <c r="CO11" s="24">
        <f>IFERROR(HLOOKUP(CO$1,'Smerne ukazatele_2018'!$A$1:$CK$13,7,FALSE),0)</f>
        <v>0</v>
      </c>
      <c r="CP11" s="24">
        <f>IFERROR(HLOOKUP(CP$1,'Smerne ukazatele_2018'!$A$1:$CK$13,7,FALSE),0)</f>
        <v>0</v>
      </c>
      <c r="CQ11" s="24">
        <f>IFERROR(HLOOKUP(CQ$1,'Smerne ukazatele_2018'!$A$1:$CK$13,7,FALSE),0)</f>
        <v>0</v>
      </c>
      <c r="CR11" s="24">
        <f>IFERROR(HLOOKUP(CR$1,'Smerne ukazatele_2018'!$A$1:$CK$13,7,FALSE),0)</f>
        <v>0</v>
      </c>
      <c r="CS11" s="24">
        <f>IFERROR(HLOOKUP(CS$1,'Smerne ukazatele_2018'!$A$1:$CK$13,7,FALSE),0)</f>
        <v>0</v>
      </c>
      <c r="CT11" s="24">
        <f>IFERROR(HLOOKUP(CT$1,'Smerne ukazatele_2018'!$A$1:$CK$13,7,FALSE),0)</f>
        <v>517.80999999999995</v>
      </c>
      <c r="CU11" s="24">
        <f>IFERROR(HLOOKUP(CU$1,'Smerne ukazatele_2018'!$A$1:$CK$13,7,FALSE),0)</f>
        <v>191.15</v>
      </c>
      <c r="CV11" s="24">
        <f>IFERROR(HLOOKUP(CV$1,'Smerne ukazatele_2018'!$A$1:$CK$13,7,FALSE),0)</f>
        <v>452.36</v>
      </c>
      <c r="CW11" s="24">
        <f>IFERROR(HLOOKUP(CW$1,'Smerne ukazatele_2018'!$A$1:$CK$13,7,FALSE),0)</f>
        <v>0</v>
      </c>
      <c r="CX11" s="24">
        <f>IFERROR(HLOOKUP(CX$1,'Smerne ukazatele_2018'!$A$1:$CK$13,7,FALSE),0)</f>
        <v>0</v>
      </c>
      <c r="CY11" s="24">
        <f>IFERROR(HLOOKUP(CY$1,'Smerne ukazatele_2018'!$A$1:$CK$13,7,FALSE),0)</f>
        <v>0</v>
      </c>
      <c r="CZ11" s="24">
        <f>IFERROR(HLOOKUP(CZ$1,'Smerne ukazatele_2018'!$A$1:$CK$13,7,FALSE),0)</f>
        <v>0</v>
      </c>
      <c r="DA11" s="24">
        <f>IFERROR(HLOOKUP(DA$1,'Smerne ukazatele_2018'!$A$1:$CK$13,7,FALSE),0)</f>
        <v>211.64</v>
      </c>
      <c r="DB11" s="24">
        <f>IFERROR(HLOOKUP(DB$1,'Smerne ukazatele_2018'!$A$1:$CK$13,7,FALSE),0)</f>
        <v>439.99</v>
      </c>
      <c r="DC11" s="24">
        <f>IFERROR(HLOOKUP(DC$1,'Smerne ukazatele_2018'!$A$1:$CK$13,7,FALSE),0)</f>
        <v>0</v>
      </c>
      <c r="DD11" s="24">
        <f>IFERROR(HLOOKUP(DD$1,'Smerne ukazatele_2018'!$A$1:$CK$13,7,FALSE),0)</f>
        <v>0</v>
      </c>
      <c r="DE11" s="24">
        <f>IFERROR(HLOOKUP(DE$1,'Smerne ukazatele_2018'!$A$1:$CK$13,7,FALSE),0)</f>
        <v>0</v>
      </c>
      <c r="DF11" s="24">
        <f>IFERROR(HLOOKUP(DF$1,'Smerne ukazatele_2018'!$A$1:$CK$13,7,FALSE),0)</f>
        <v>0</v>
      </c>
      <c r="DG11" s="24">
        <f>IFERROR(HLOOKUP(DG$1,'Smerne ukazatele_2018'!$A$1:$CK$13,7,FALSE),0)</f>
        <v>365.51</v>
      </c>
      <c r="DH11" s="24">
        <f>IFERROR(HLOOKUP(DH$1,'Smerne ukazatele_2018'!$A$1:$CK$13,7,FALSE),0)</f>
        <v>0</v>
      </c>
      <c r="DI11" s="24">
        <f>IFERROR(HLOOKUP(DI$1,'Smerne ukazatele_2018'!$A$1:$CK$13,7,FALSE),0)</f>
        <v>0</v>
      </c>
      <c r="DJ11" s="24">
        <f>IFERROR(HLOOKUP(DJ$1,'Smerne ukazatele_2018'!$A$1:$CK$13,7,FALSE),0)</f>
        <v>248.21</v>
      </c>
      <c r="DK11" s="24">
        <f>IFERROR(HLOOKUP(DK$1,'Smerne ukazatele_2018'!$A$1:$CK$13,7,FALSE),0)</f>
        <v>142.47999999999999</v>
      </c>
      <c r="DL11" s="24">
        <f>IFERROR(HLOOKUP(DL$1,'Smerne ukazatele_2018'!$A$1:$CK$13,7,FALSE),0)</f>
        <v>226.01</v>
      </c>
      <c r="DM11" s="24">
        <f>IFERROR(HLOOKUP(DM$1,'Smerne ukazatele_2018'!$A$1:$CK$13,7,FALSE),0)</f>
        <v>115.42</v>
      </c>
      <c r="DN11" s="24">
        <f>IFERROR(HLOOKUP(DN$1,'Smerne ukazatele_2018'!$A$1:$CK$13,7,FALSE),0)</f>
        <v>673.18</v>
      </c>
      <c r="DO11" s="24">
        <f>IFERROR(HLOOKUP(DO$1,'Smerne ukazatele_2018'!$A$1:$CK$13,7,FALSE),0)</f>
        <v>0</v>
      </c>
      <c r="DP11" s="24">
        <f>IFERROR(HLOOKUP(DP$1,'Smerne ukazatele_2018'!$A$1:$CK$13,7,FALSE),0)</f>
        <v>0</v>
      </c>
      <c r="DQ11" s="24">
        <f>IFERROR(HLOOKUP(DQ$1,'Smerne ukazatele_2018'!$A$1:$CK$13,7,FALSE),0)</f>
        <v>0</v>
      </c>
      <c r="DR11" s="24">
        <f>IFERROR(HLOOKUP(DR$1,'Smerne ukazatele_2018'!$A$1:$CK$13,7,FALSE),0)</f>
        <v>6022.82</v>
      </c>
      <c r="DS11" s="24">
        <f>IFERROR(HLOOKUP(DS$1,'Smerne ukazatele_2018'!$A$1:$CK$13,7,FALSE),0)</f>
        <v>0</v>
      </c>
      <c r="DT11" s="24">
        <f>IFERROR(HLOOKUP(DT$1,'Smerne ukazatele_2018'!$A$1:$CK$13,7,FALSE),0)</f>
        <v>0</v>
      </c>
      <c r="DU11" s="24">
        <f>IFERROR(HLOOKUP(DU$1,'Smerne ukazatele_2018'!$A$1:$CK$13,7,FALSE),0)</f>
        <v>407.78</v>
      </c>
      <c r="DV11" s="24">
        <f>IFERROR(HLOOKUP(DV$1,'Smerne ukazatele_2018'!$A$1:$CK$13,7,FALSE),0)</f>
        <v>267.35000000000002</v>
      </c>
      <c r="DW11" s="24">
        <f>IFERROR(HLOOKUP(DW$1,'Smerne ukazatele_2018'!$A$1:$CK$13,7,FALSE),0)</f>
        <v>195.87</v>
      </c>
      <c r="DX11" s="24">
        <f>IFERROR(HLOOKUP(DX$1,'Smerne ukazatele_2018'!$A$1:$CK$13,7,FALSE),0)</f>
        <v>303.92</v>
      </c>
      <c r="DY11" s="24">
        <f>IFERROR(HLOOKUP(DY$1,'Smerne ukazatele_2018'!$A$1:$CK$13,7,FALSE),0)</f>
        <v>403.53</v>
      </c>
      <c r="DZ11" s="24">
        <f>IFERROR(HLOOKUP(DZ$1,'Smerne ukazatele_2018'!$A$1:$CK$13,7,FALSE),0)</f>
        <v>329.16</v>
      </c>
      <c r="EA11" s="24">
        <f>IFERROR(HLOOKUP(EA$1,'Smerne ukazatele_2018'!$A$1:$CK$13,7,FALSE),0)</f>
        <v>279.74</v>
      </c>
      <c r="EB11" s="24">
        <f>IFERROR(HLOOKUP(EB$1,'Smerne ukazatele_2018'!$A$1:$CK$13,7,FALSE),0)</f>
        <v>211.18</v>
      </c>
      <c r="EC11" s="24">
        <f>IFERROR(HLOOKUP(EC$1,'Smerne ukazatele_2018'!$A$1:$CK$13,7,FALSE),0)</f>
        <v>139.18</v>
      </c>
      <c r="ED11" s="24">
        <f>IFERROR(HLOOKUP(ED$1,'Smerne ukazatele_2018'!$A$1:$CK$13,7,FALSE),0)</f>
        <v>114.65</v>
      </c>
      <c r="EE11" s="24">
        <f>IFERROR(HLOOKUP(EE$1,'Smerne ukazatele_2018'!$A$1:$CK$13,7,FALSE),0)</f>
        <v>194.23</v>
      </c>
      <c r="EF11" s="24">
        <f>IFERROR(HLOOKUP(EF$1,'Smerne ukazatele_2018'!$A$1:$CK$13,7,FALSE),0)</f>
        <v>1052.3699999999999</v>
      </c>
      <c r="EG11" s="24">
        <f>IFERROR(HLOOKUP(EG$1,'Smerne ukazatele_2018'!$A$1:$CK$13,7,FALSE),0)</f>
        <v>0</v>
      </c>
      <c r="EH11" s="24">
        <f>IFERROR(HLOOKUP(EH$1,'Smerne ukazatele_2018'!$A$1:$CK$13,7,FALSE),0)</f>
        <v>0</v>
      </c>
      <c r="EI11" s="24">
        <f>IFERROR(HLOOKUP(EI$1,'Smerne ukazatele_2018'!$A$1:$CK$13,7,FALSE),0)</f>
        <v>0</v>
      </c>
      <c r="EJ11" s="24">
        <f>IFERROR(HLOOKUP(EJ$1,'Smerne ukazatele_2018'!$A$1:$CK$13,7,FALSE),0)</f>
        <v>529.79999999999995</v>
      </c>
      <c r="EK11" s="24">
        <f>IFERROR(HLOOKUP(EK$1,'Smerne ukazatele_2018'!$A$1:$CK$13,7,FALSE),0)</f>
        <v>510.94</v>
      </c>
      <c r="EL11" s="24">
        <f>IFERROR(HLOOKUP(EL$1,'Smerne ukazatele_2018'!$A$1:$CK$13,7,FALSE),0)</f>
        <v>0</v>
      </c>
      <c r="EM11" s="24">
        <f>IFERROR(HLOOKUP(EM$1,'Smerne ukazatele_2018'!$A$1:$CK$13,7,FALSE),0)</f>
        <v>0</v>
      </c>
      <c r="EN11" s="24">
        <f>IFERROR(HLOOKUP(EN$1,'Smerne ukazatele_2018'!$A$1:$CK$13,7,FALSE),0)</f>
        <v>597.91</v>
      </c>
      <c r="EO11" s="24">
        <f>IFERROR(HLOOKUP(EO$1,'Smerne ukazatele_2018'!$A$1:$CK$13,7,FALSE),0)</f>
        <v>0</v>
      </c>
      <c r="EP11" s="24">
        <f>IFERROR(HLOOKUP(EP$1,'Smerne ukazatele_2018'!$A$1:$CK$13,7,FALSE),0)</f>
        <v>0</v>
      </c>
      <c r="EQ11" s="24">
        <f>IFERROR(HLOOKUP(EQ$1,'Smerne ukazatele_2018'!$A$1:$CK$13,7,FALSE),0)</f>
        <v>0</v>
      </c>
      <c r="ER11" s="24">
        <f>IFERROR(HLOOKUP(ER$1,'Smerne ukazatele_2018'!$A$1:$CK$13,7,FALSE),0)</f>
        <v>0</v>
      </c>
      <c r="ES11" s="24">
        <f>IFERROR(HLOOKUP(ES$1,'Smerne ukazatele_2018'!$A$1:$CK$13,7,FALSE),0)</f>
        <v>0</v>
      </c>
      <c r="ET11" s="24">
        <f>IFERROR(HLOOKUP(ET$1,'Smerne ukazatele_2018'!$A$1:$CK$13,7,FALSE),0)</f>
        <v>0</v>
      </c>
      <c r="EU11" s="24">
        <f>IFERROR(HLOOKUP(EU$1,'Smerne ukazatele_2018'!$A$1:$CK$13,7,FALSE),0)</f>
        <v>0</v>
      </c>
      <c r="EV11" s="24">
        <f>IFERROR(HLOOKUP(EV$1,'Smerne ukazatele_2018'!$A$1:$CK$13,7,FALSE),0)</f>
        <v>0</v>
      </c>
      <c r="EW11" s="24">
        <f>IFERROR(HLOOKUP(EW$1,'Smerne ukazatele_2018'!$A$1:$CK$13,7,FALSE),0)</f>
        <v>215.62</v>
      </c>
      <c r="EX11" s="24">
        <f>IFERROR(HLOOKUP(EX$1,'Smerne ukazatele_2018'!$A$1:$CK$13,7,FALSE),0)</f>
        <v>0</v>
      </c>
      <c r="EY11" s="24">
        <f>IFERROR(HLOOKUP(EY$1,'Smerne ukazatele_2018'!$A$1:$CK$13,7,FALSE),0)</f>
        <v>0</v>
      </c>
      <c r="EZ11" s="24">
        <f>IFERROR(HLOOKUP(EZ$1,'Smerne ukazatele_2018'!$A$1:$CK$13,7,FALSE),0)</f>
        <v>196.1</v>
      </c>
      <c r="FA11" s="24">
        <f>IFERROR(HLOOKUP(FA$1,'Smerne ukazatele_2018'!$A$1:$CK$13,7,FALSE),0)</f>
        <v>0</v>
      </c>
      <c r="FB11" s="24">
        <f>IFERROR(HLOOKUP(FB$1,'Smerne ukazatele_2018'!$A$1:$CK$13,7,FALSE),0)</f>
        <v>125.15</v>
      </c>
      <c r="FC11" s="24">
        <f>IFERROR(HLOOKUP(FC$1,'Smerne ukazatele_2018'!$A$1:$CK$13,7,FALSE),0)</f>
        <v>167.3</v>
      </c>
      <c r="FD11" s="24">
        <f>IFERROR(HLOOKUP(FD$1,'Smerne ukazatele_2018'!$A$1:$CK$13,7,FALSE),0)</f>
        <v>0</v>
      </c>
      <c r="FE11" s="24">
        <f>IFERROR(HLOOKUP(FE$1,'Smerne ukazatele_2018'!$A$1:$CK$13,7,FALSE),0)</f>
        <v>111.56</v>
      </c>
      <c r="FF11" s="24">
        <f>IFERROR(HLOOKUP(FF$1,'Smerne ukazatele_2018'!$A$1:$CK$13,7,FALSE),0)</f>
        <v>0</v>
      </c>
      <c r="FG11" s="24">
        <f>IFERROR(HLOOKUP(FG$1,'Smerne ukazatele_2018'!$A$1:$CK$13,7,FALSE),0)</f>
        <v>0</v>
      </c>
      <c r="FH11" s="24">
        <f>IFERROR(HLOOKUP(FH$1,'Smerne ukazatele_2018'!$A$1:$CK$13,7,FALSE),0)</f>
        <v>0</v>
      </c>
      <c r="FI11" s="24">
        <f>IFERROR(HLOOKUP(FI$1,'Smerne ukazatele_2018'!$A$1:$CK$13,7,FALSE),0)</f>
        <v>1234.43</v>
      </c>
      <c r="FJ11" s="24">
        <f>IFERROR(HLOOKUP(FJ$1,'Smerne ukazatele_2018'!$A$1:$CK$13,7,FALSE),0)</f>
        <v>0</v>
      </c>
      <c r="FK11" s="24">
        <f>IFERROR(HLOOKUP(FK$1,'Smerne ukazatele_2018'!$A$1:$CK$13,7,FALSE),0)</f>
        <v>0</v>
      </c>
      <c r="FL11" s="24">
        <f>IFERROR(HLOOKUP(FL$1,'Smerne ukazatele_2018'!$A$1:$CK$13,7,FALSE),0)</f>
        <v>0</v>
      </c>
      <c r="FM11" s="24">
        <f>IFERROR(HLOOKUP(FM$1,'Smerne ukazatele_2018'!$A$1:$CK$13,7,FALSE),0)</f>
        <v>0</v>
      </c>
      <c r="FN11" s="24">
        <f>IFERROR(HLOOKUP(FN$1,'Smerne ukazatele_2018'!$A$1:$CK$13,7,FALSE),0)</f>
        <v>282.39999999999998</v>
      </c>
      <c r="FO11" s="24">
        <f>IFERROR(HLOOKUP(FO$1,'Smerne ukazatele_2018'!$A$1:$CK$13,7,FALSE),0)</f>
        <v>665.4</v>
      </c>
      <c r="FP11" s="24">
        <f>IFERROR(HLOOKUP(FP$1,'Smerne ukazatele_2018'!$A$1:$CK$13,7,FALSE),0)</f>
        <v>0</v>
      </c>
      <c r="FQ11" s="24">
        <f>IFERROR(HLOOKUP(FQ$1,'Smerne ukazatele_2018'!$A$1:$CK$13,7,FALSE),0)</f>
        <v>1082.04</v>
      </c>
      <c r="FR11" s="24">
        <f>IFERROR(HLOOKUP(FR$1,'Smerne ukazatele_2018'!$A$1:$CK$13,7,FALSE),0)</f>
        <v>0</v>
      </c>
      <c r="FS11" s="24">
        <f>IFERROR(HLOOKUP(FS$1,'Smerne ukazatele_2018'!$A$1:$CK$13,7,FALSE),0)</f>
        <v>526.19000000000005</v>
      </c>
      <c r="FT11" s="24">
        <f>IFERROR(HLOOKUP(FT$1,'Smerne ukazatele_2018'!$A$1:$CK$13,7,FALSE),0)</f>
        <v>965.85</v>
      </c>
      <c r="FU11" s="24">
        <f>IFERROR(HLOOKUP(FU$1,'Smerne ukazatele_2018'!$A$1:$CK$13,7,FALSE),0)</f>
        <v>0</v>
      </c>
      <c r="FV11" s="24">
        <f>IFERROR(HLOOKUP(FV$1,'Smerne ukazatele_2018'!$A$1:$CK$13,7,FALSE),0)</f>
        <v>0</v>
      </c>
      <c r="FW11" s="24">
        <f>IFERROR(HLOOKUP(FW$1,'Smerne ukazatele_2018'!$A$1:$CK$13,7,FALSE),0)</f>
        <v>0</v>
      </c>
      <c r="FX11" s="24">
        <f>IFERROR(HLOOKUP(FX$1,'Smerne ukazatele_2018'!$A$1:$CK$13,7,FALSE),0)</f>
        <v>0</v>
      </c>
      <c r="FY11" s="24">
        <f>IFERROR(HLOOKUP(FY$1,'Smerne ukazatele_2018'!$A$1:$CK$13,7,FALSE),0)</f>
        <v>0</v>
      </c>
      <c r="FZ11" s="24">
        <f>IFERROR(HLOOKUP(FZ$1,'Smerne ukazatele_2018'!$A$1:$CK$13,7,FALSE),0)</f>
        <v>0</v>
      </c>
      <c r="GA11" s="24">
        <f>IFERROR(HLOOKUP(GA$1,'Smerne ukazatele_2018'!$A$1:$CK$13,7,FALSE),0)</f>
        <v>0</v>
      </c>
      <c r="GB11" s="24">
        <f>IFERROR(HLOOKUP(GB$1,'Smerne ukazatele_2018'!$A$1:$CK$13,7,FALSE),0)</f>
        <v>0</v>
      </c>
      <c r="GC11" s="24">
        <f>IFERROR(HLOOKUP(GC$1,'Smerne ukazatele_2018'!$A$1:$CK$13,7,FALSE),0)</f>
        <v>0</v>
      </c>
      <c r="GD11" s="24">
        <f>IFERROR(HLOOKUP(GD$1,'Smerne ukazatele_2018'!$A$1:$CK$13,7,FALSE),0)</f>
        <v>845.07</v>
      </c>
      <c r="GE11" s="24">
        <f>IFERROR(HLOOKUP(GE$1,'Smerne ukazatele_2018'!$A$1:$CK$13,7,FALSE),0)</f>
        <v>0</v>
      </c>
      <c r="GF11" s="24">
        <f>IFERROR(HLOOKUP(GF$1,'Smerne ukazatele_2018'!$A$1:$CK$13,7,FALSE),0)</f>
        <v>0</v>
      </c>
      <c r="GG11" s="24">
        <f>IFERROR(HLOOKUP(GG$1,'Smerne ukazatele_2018'!$A$1:$CK$13,7,FALSE),0)</f>
        <v>0</v>
      </c>
      <c r="GH11" s="24">
        <f>IFERROR(HLOOKUP(GH$1,'Smerne ukazatele_2018'!$A$1:$CK$13,7,FALSE),0)</f>
        <v>0</v>
      </c>
      <c r="GI11" s="24">
        <f>IFERROR(HLOOKUP(GI$1,'Smerne ukazatele_2018'!$A$1:$CK$13,7,FALSE),0)</f>
        <v>504.4</v>
      </c>
      <c r="GJ11" s="24">
        <f>IFERROR(HLOOKUP(GJ$1,'Smerne ukazatele_2018'!$A$1:$CK$13,7,FALSE),0)</f>
        <v>876.4</v>
      </c>
      <c r="GK11" s="24">
        <f>IFERROR(HLOOKUP(GK$1,'Smerne ukazatele_2018'!$A$1:$CK$13,7,FALSE),0)</f>
        <v>433.41</v>
      </c>
      <c r="GL11" s="24">
        <f>IFERROR(HLOOKUP(GL$1,'Smerne ukazatele_2018'!$A$1:$CK$13,7,FALSE),0)</f>
        <v>0</v>
      </c>
      <c r="GM11" s="24">
        <f>IFERROR(HLOOKUP(GM$1,'Smerne ukazatele_2018'!$A$1:$CK$13,7,FALSE),0)</f>
        <v>475.62</v>
      </c>
      <c r="GN11" s="24">
        <f>IFERROR(HLOOKUP(GN$1,'Smerne ukazatele_2018'!$A$1:$CK$13,7,FALSE),0)</f>
        <v>0</v>
      </c>
      <c r="GO11" s="24">
        <f>IFERROR(HLOOKUP(GO$1,'Smerne ukazatele_2018'!$A$1:$CK$13,7,FALSE),0)</f>
        <v>0</v>
      </c>
      <c r="GP11" s="24">
        <f>IFERROR(HLOOKUP(GP$1,'Smerne ukazatele_2018'!$A$1:$CK$13,7,FALSE),0)</f>
        <v>0</v>
      </c>
      <c r="GQ11" s="24">
        <f>IFERROR(HLOOKUP(GQ$1,'Smerne ukazatele_2018'!$A$1:$CK$13,7,FALSE),0)</f>
        <v>0</v>
      </c>
      <c r="GR11" s="24">
        <f>IFERROR(HLOOKUP(GR$1,'Smerne ukazatele_2018'!$A$1:$CK$13,7,FALSE),0)</f>
        <v>0</v>
      </c>
      <c r="GS11" s="24">
        <f>IFERROR(HLOOKUP(GS$1,'Smerne ukazatele_2018'!$A$1:$CK$13,7,FALSE),0)</f>
        <v>0</v>
      </c>
      <c r="GT11" s="24">
        <f>IFERROR(HLOOKUP(GT$1,'Smerne ukazatele_2018'!$A$1:$CK$13,7,FALSE),0)</f>
        <v>0</v>
      </c>
      <c r="GU11" s="24">
        <f>IFERROR(HLOOKUP(GU$1,'Smerne ukazatele_2018'!$A$1:$CK$13,7,FALSE),0)</f>
        <v>0</v>
      </c>
      <c r="GV11" s="24">
        <f>IFERROR(HLOOKUP(GV$1,'Smerne ukazatele_2018'!$A$1:$CK$13,7,FALSE),0)</f>
        <v>0</v>
      </c>
      <c r="GW11" s="24">
        <f>IFERROR(HLOOKUP(GW$1,'Smerne ukazatele_2018'!$A$1:$CK$13,7,FALSE),0)</f>
        <v>0</v>
      </c>
      <c r="GX11" s="24">
        <f>IFERROR(HLOOKUP(GX$1,'Smerne ukazatele_2018'!$A$1:$CK$13,7,FALSE),0)</f>
        <v>0</v>
      </c>
      <c r="GY11" s="24">
        <f>IFERROR(HLOOKUP(GY$1,'Smerne ukazatele_2018'!$A$1:$CK$13,7,FALSE),0)</f>
        <v>0</v>
      </c>
      <c r="GZ11" s="24">
        <f>IFERROR(HLOOKUP(GZ$1,'Smerne ukazatele_2018'!$A$1:$CK$13,7,FALSE),0)</f>
        <v>0</v>
      </c>
      <c r="HA11" s="24">
        <f>IFERROR(HLOOKUP(HA$1,'Smerne ukazatele_2018'!$A$1:$CK$13,7,FALSE),0)</f>
        <v>418.28</v>
      </c>
      <c r="HB11" s="24">
        <f>IFERROR(HLOOKUP(HB$1,'Smerne ukazatele_2018'!$A$1:$CK$13,7,FALSE),0)</f>
        <v>0</v>
      </c>
      <c r="HC11" s="24">
        <f>IFERROR(HLOOKUP(HC$1,'Smerne ukazatele_2018'!$A$1:$CK$13,7,FALSE),0)</f>
        <v>0</v>
      </c>
      <c r="HD11" s="24">
        <f>IFERROR(HLOOKUP(HD$1,'Smerne ukazatele_2018'!$A$1:$CK$13,7,FALSE),0)</f>
        <v>0</v>
      </c>
      <c r="HE11" s="24">
        <f>IFERROR(HLOOKUP(HE$1,'Smerne ukazatele_2018'!$A$1:$CK$13,7,FALSE),0)</f>
        <v>0</v>
      </c>
      <c r="HF11" s="24">
        <f>IFERROR(HLOOKUP(HF$1,'Smerne ukazatele_2018'!$A$1:$CK$13,7,FALSE),0)</f>
        <v>0</v>
      </c>
      <c r="HG11" s="24">
        <f>IFERROR(HLOOKUP(HG$1,'Smerne ukazatele_2018'!$A$1:$CK$13,7,FALSE),0)</f>
        <v>0</v>
      </c>
      <c r="HH11" s="24">
        <f>IFERROR(HLOOKUP(HH$1,'Smerne ukazatele_2018'!$A$1:$CK$13,7,FALSE),0)</f>
        <v>0</v>
      </c>
      <c r="HI11" s="24">
        <f>IFERROR(HLOOKUP(HI$1,'Smerne ukazatele_2018'!$A$1:$CK$13,7,FALSE),0)</f>
        <v>873.86</v>
      </c>
      <c r="HJ11" s="24">
        <f>IFERROR(HLOOKUP(HJ$1,'Smerne ukazatele_2018'!$A$1:$CK$13,7,FALSE),0)</f>
        <v>0</v>
      </c>
      <c r="HK11" s="24">
        <f>IFERROR(HLOOKUP(HK$1,'Smerne ukazatele_2018'!$A$1:$CK$13,7,FALSE),0)</f>
        <v>0</v>
      </c>
      <c r="HL11" s="24">
        <f>IFERROR(HLOOKUP(HL$1,'Smerne ukazatele_2018'!$A$1:$CK$13,7,FALSE),0)</f>
        <v>0</v>
      </c>
      <c r="HM11" s="24">
        <f>IFERROR(HLOOKUP(HM$1,'Smerne ukazatele_2018'!$A$1:$CK$13,7,FALSE),0)</f>
        <v>0</v>
      </c>
      <c r="HN11" s="24">
        <f>IFERROR(HLOOKUP(HN$1,'Smerne ukazatele_2018'!$A$1:$CK$13,7,FALSE),0)</f>
        <v>0</v>
      </c>
      <c r="HO11" s="24">
        <f>IFERROR(HLOOKUP(HO$1,'Smerne ukazatele_2018'!$A$1:$CK$13,7,FALSE),0)</f>
        <v>0</v>
      </c>
      <c r="HP11" s="24">
        <f>IFERROR(HLOOKUP(HP$1,'Smerne ukazatele_2018'!$A$1:$CK$13,7,FALSE),0)</f>
        <v>0</v>
      </c>
      <c r="HQ11" s="24">
        <f>IFERROR(HLOOKUP(HQ$1,'Smerne ukazatele_2018'!$A$1:$CK$13,7,FALSE),0)</f>
        <v>0</v>
      </c>
      <c r="HR11" s="24">
        <f>IFERROR(HLOOKUP(HR$1,'Smerne ukazatele_2018'!$A$1:$CK$13,7,FALSE),0)</f>
        <v>377.56</v>
      </c>
      <c r="HS11" s="24">
        <f>IFERROR(HLOOKUP(HS$1,'Smerne ukazatele_2018'!$A$1:$CK$13,7,FALSE),0)</f>
        <v>0</v>
      </c>
      <c r="HT11" s="24">
        <f>IFERROR(HLOOKUP(HT$1,'Smerne ukazatele_2018'!$A$1:$CK$13,7,FALSE),0)</f>
        <v>0</v>
      </c>
      <c r="HU11" s="24">
        <f>IFERROR(HLOOKUP(HU$1,'Smerne ukazatele_2018'!$A$1:$CK$13,7,FALSE),0)</f>
        <v>0</v>
      </c>
      <c r="HV11" s="24">
        <f>IFERROR(HLOOKUP(HV$1,'Smerne ukazatele_2018'!$A$1:$CK$13,7,FALSE),0)</f>
        <v>0</v>
      </c>
      <c r="HW11" s="24">
        <f>IFERROR(HLOOKUP(HW$1,'Smerne ukazatele_2018'!$A$1:$CK$13,7,FALSE),0)</f>
        <v>0</v>
      </c>
      <c r="HX11" s="24">
        <f>IFERROR(HLOOKUP(HX$1,'Smerne ukazatele_2018'!$A$1:$CK$13,7,FALSE),0)</f>
        <v>0</v>
      </c>
      <c r="HY11" s="24">
        <f>IFERROR(HLOOKUP(HY$1,'Smerne ukazatele_2018'!$A$1:$CK$13,7,FALSE),0)</f>
        <v>0</v>
      </c>
      <c r="HZ11" s="24">
        <f>IFERROR(HLOOKUP(HZ$1,'Smerne ukazatele_2018'!$A$1:$CK$13,7,FALSE),0)</f>
        <v>0</v>
      </c>
      <c r="IA11" s="24">
        <f>IFERROR(HLOOKUP(IA$1,'Smerne ukazatele_2018'!$A$1:$CK$13,7,FALSE),0)</f>
        <v>0</v>
      </c>
      <c r="IB11" s="24">
        <f>IFERROR(HLOOKUP(IB$1,'Smerne ukazatele_2018'!$A$1:$CK$13,7,FALSE),0)</f>
        <v>0</v>
      </c>
      <c r="IC11" s="24">
        <f>IFERROR(HLOOKUP(IC$1,'Smerne ukazatele_2018'!$A$1:$CK$13,7,FALSE),0)</f>
        <v>0</v>
      </c>
      <c r="ID11" s="24">
        <f>IFERROR(HLOOKUP(ID$1,'Smerne ukazatele_2018'!$A$1:$CK$13,7,FALSE),0)</f>
        <v>0</v>
      </c>
      <c r="IE11" s="24">
        <f>IFERROR(HLOOKUP(IE$1,'Smerne ukazatele_2018'!$A$1:$CK$13,7,FALSE),0)</f>
        <v>0</v>
      </c>
      <c r="IF11" s="24">
        <f>IFERROR(HLOOKUP(IF$1,'Smerne ukazatele_2018'!$A$1:$CK$13,7,FALSE),0)</f>
        <v>0</v>
      </c>
      <c r="IG11" s="24">
        <f>IFERROR(HLOOKUP(IG$1,'Smerne ukazatele_2018'!$A$1:$CK$13,7,FALSE),0)</f>
        <v>0</v>
      </c>
      <c r="IH11" s="24">
        <f>IFERROR(HLOOKUP(IH$1,'Smerne ukazatele_2018'!$A$1:$CK$13,7,FALSE),0)</f>
        <v>0</v>
      </c>
      <c r="II11" s="24">
        <f>IFERROR(HLOOKUP(II$1,'Smerne ukazatele_2018'!$A$1:$CK$13,7,FALSE),0)</f>
        <v>0</v>
      </c>
      <c r="IJ11" s="24">
        <f>IFERROR(HLOOKUP(IJ$1,'Smerne ukazatele_2018'!$A$1:$CK$13,7,FALSE),0)</f>
        <v>15712.52</v>
      </c>
      <c r="IK11" s="24">
        <f>IFERROR(HLOOKUP(IK$1,'Smerne ukazatele_2018'!$A$1:$CK$13,7,FALSE),0)</f>
        <v>0</v>
      </c>
      <c r="IL11" s="24">
        <f>IFERROR(HLOOKUP(IL$1,'Smerne ukazatele_2018'!$A$1:$CK$13,7,FALSE),0)</f>
        <v>0</v>
      </c>
      <c r="IM11" s="24">
        <f>IFERROR(HLOOKUP(IM$1,'Smerne ukazatele_2018'!$A$1:$CK$13,7,FALSE),0)</f>
        <v>0</v>
      </c>
      <c r="IN11" s="24">
        <f>IFERROR(HLOOKUP(IN$1,'Smerne ukazatele_2018'!$A$1:$CK$13,7,FALSE),0)</f>
        <v>0</v>
      </c>
      <c r="IO11" s="24">
        <f>IFERROR(HLOOKUP(IO$1,'Smerne ukazatele_2018'!$A$1:$CK$13,7,FALSE),0)</f>
        <v>0</v>
      </c>
      <c r="IP11" s="24">
        <f>IFERROR(HLOOKUP(IP$1,'Smerne ukazatele_2018'!$A$1:$CK$13,7,FALSE),0)</f>
        <v>0</v>
      </c>
      <c r="IQ11" s="24">
        <f>IFERROR(HLOOKUP(IQ$1,'Smerne ukazatele_2018'!$A$1:$CK$13,7,FALSE),0)</f>
        <v>0</v>
      </c>
      <c r="IR11" s="24">
        <f>IFERROR(HLOOKUP(IR$1,'Smerne ukazatele_2018'!$A$1:$CK$13,7,FALSE),0)</f>
        <v>0</v>
      </c>
      <c r="IS11" s="24">
        <f>IFERROR(HLOOKUP(IS$1,'Smerne ukazatele_2018'!$A$1:$CK$13,7,FALSE),0)</f>
        <v>0</v>
      </c>
      <c r="IT11" s="24">
        <f>IFERROR(HLOOKUP(IT$1,'Smerne ukazatele_2018'!$A$1:$CK$13,7,FALSE),0)</f>
        <v>0</v>
      </c>
      <c r="IU11" s="24">
        <f>IFERROR(HLOOKUP(IU$1,'Smerne ukazatele_2018'!$A$1:$CK$13,7,FALSE),0)</f>
        <v>0</v>
      </c>
      <c r="IV11" s="24">
        <f>IFERROR(HLOOKUP(IV$1,'Smerne ukazatele_2018'!$A$1:$CK$13,7,FALSE),0)</f>
        <v>0</v>
      </c>
      <c r="IW11" s="24">
        <f>IFERROR(HLOOKUP(IW$1,'Smerne ukazatele_2018'!$A$1:$CK$13,7,FALSE),0)</f>
        <v>0</v>
      </c>
      <c r="IX11" s="24">
        <f>IFERROR(HLOOKUP(IX$1,'Smerne ukazatele_2018'!$A$1:$CK$13,7,FALSE),0)</f>
        <v>0</v>
      </c>
      <c r="IY11" s="24">
        <f>IFERROR(HLOOKUP(IY$1,'Smerne ukazatele_2018'!$A$1:$CK$13,7,FALSE),0)</f>
        <v>0</v>
      </c>
      <c r="IZ11" s="24">
        <f>IFERROR(HLOOKUP(IZ$1,'Smerne ukazatele_2018'!$A$1:$CK$13,7,FALSE),0)</f>
        <v>0</v>
      </c>
      <c r="JA11" s="24">
        <f>IFERROR(HLOOKUP(JA$1,'Smerne ukazatele_2018'!$A$1:$CK$13,7,FALSE),0)</f>
        <v>0</v>
      </c>
      <c r="JB11" s="24">
        <f>IFERROR(HLOOKUP(JB$1,'Smerne ukazatele_2018'!$A$1:$CK$13,7,FALSE),0)</f>
        <v>0</v>
      </c>
      <c r="JC11" s="24">
        <f>IFERROR(HLOOKUP(JC$1,'Smerne ukazatele_2018'!$A$1:$CK$13,7,FALSE),0)</f>
        <v>0</v>
      </c>
      <c r="JD11" s="24">
        <f>IFERROR(HLOOKUP(JD$1,'Smerne ukazatele_2018'!$A$1:$CK$13,7,FALSE),0)</f>
        <v>2594.59</v>
      </c>
      <c r="JE11" s="24">
        <f>IFERROR(HLOOKUP(JE$1,'Smerne ukazatele_2018'!$A$1:$CK$13,7,FALSE),0)</f>
        <v>0</v>
      </c>
      <c r="JF11" s="24">
        <f>IFERROR(HLOOKUP(JF$1,'Smerne ukazatele_2018'!$A$1:$CK$13,7,FALSE),0)</f>
        <v>0</v>
      </c>
      <c r="JG11" s="24">
        <f>IFERROR(HLOOKUP(JG$1,'Smerne ukazatele_2018'!$A$1:$CK$13,7,FALSE),0)</f>
        <v>0</v>
      </c>
      <c r="JH11" s="24">
        <f>IFERROR(HLOOKUP(JH$1,'Smerne ukazatele_2018'!$A$1:$CK$13,7,FALSE),0)</f>
        <v>0</v>
      </c>
      <c r="JI11" s="24">
        <f>IFERROR(HLOOKUP(JI$1,'Smerne ukazatele_2018'!$A$1:$CK$13,7,FALSE),0)</f>
        <v>0</v>
      </c>
      <c r="JJ11" s="24">
        <f>IFERROR(HLOOKUP(JJ$1,'Smerne ukazatele_2018'!$A$1:$CK$13,7,FALSE),0)</f>
        <v>0</v>
      </c>
      <c r="JK11" s="24">
        <f>IFERROR(HLOOKUP(JK$1,'Smerne ukazatele_2018'!$A$1:$CK$13,7,FALSE),0)</f>
        <v>0</v>
      </c>
      <c r="JL11" s="24">
        <f>IFERROR(HLOOKUP(JL$1,'Smerne ukazatele_2018'!$A$1:$CK$13,7,FALSE),0)</f>
        <v>0</v>
      </c>
      <c r="JM11" s="24">
        <f>IFERROR(HLOOKUP(JM$1,'Smerne ukazatele_2018'!$A$1:$CK$13,7,FALSE),0)</f>
        <v>0</v>
      </c>
      <c r="JN11" s="24">
        <f>IFERROR(HLOOKUP(JN$1,'Smerne ukazatele_2018'!$A$1:$CK$13,7,FALSE),0)</f>
        <v>0</v>
      </c>
      <c r="JO11" s="24">
        <f>IFERROR(HLOOKUP(JO$1,'Smerne ukazatele_2018'!$A$1:$CK$13,7,FALSE),0)</f>
        <v>0</v>
      </c>
      <c r="JP11" s="24">
        <f>IFERROR(HLOOKUP(JP$1,'Smerne ukazatele_2018'!$A$1:$CK$13,7,FALSE),0)</f>
        <v>0</v>
      </c>
      <c r="JQ11" s="24">
        <f>IFERROR(HLOOKUP(JQ$1,'Smerne ukazatele_2018'!$A$1:$CK$13,7,FALSE),0)</f>
        <v>0</v>
      </c>
      <c r="JR11" s="24">
        <f>IFERROR(HLOOKUP(JR$1,'Smerne ukazatele_2018'!$A$1:$CK$13,7,FALSE),0)</f>
        <v>0</v>
      </c>
      <c r="JS11" s="24">
        <f>IFERROR(HLOOKUP(JS$1,'Smerne ukazatele_2018'!$A$1:$CK$13,7,FALSE),0)</f>
        <v>0</v>
      </c>
      <c r="JT11" s="24">
        <f>IFERROR(HLOOKUP(JT$1,'Smerne ukazatele_2018'!$A$1:$CK$13,7,FALSE),0)</f>
        <v>0</v>
      </c>
      <c r="JU11" s="24">
        <f>IFERROR(HLOOKUP(JU$1,'Smerne ukazatele_2018'!$A$1:$CK$13,7,FALSE),0)</f>
        <v>0</v>
      </c>
      <c r="JV11" s="24">
        <f>IFERROR(HLOOKUP(JV$1,'Smerne ukazatele_2018'!$A$1:$CK$13,7,FALSE),0)</f>
        <v>197.89</v>
      </c>
      <c r="JW11" s="24">
        <f>IFERROR(HLOOKUP(JW$1,'Smerne ukazatele_2018'!$A$1:$CK$13,7,FALSE),0)</f>
        <v>0</v>
      </c>
      <c r="JX11" s="24">
        <f>IFERROR(HLOOKUP(JX$1,'Smerne ukazatele_2018'!$A$1:$CK$13,7,FALSE),0)</f>
        <v>0</v>
      </c>
      <c r="JY11" s="24">
        <f>IFERROR(HLOOKUP(JY$1,'Smerne ukazatele_2018'!$A$1:$CK$13,7,FALSE),0)</f>
        <v>0</v>
      </c>
      <c r="JZ11" s="24">
        <f>IFERROR(HLOOKUP(JZ$1,'Smerne ukazatele_2018'!$A$1:$CK$13,7,FALSE),0)</f>
        <v>0</v>
      </c>
      <c r="KA11" s="24">
        <f>IFERROR(HLOOKUP(KA$1,'Smerne ukazatele_2018'!$A$1:$CK$13,7,FALSE),0)</f>
        <v>0</v>
      </c>
      <c r="KB11" s="24">
        <f>IFERROR(HLOOKUP(KB$1,'Smerne ukazatele_2018'!$A$1:$CK$13,7,FALSE),0)</f>
        <v>0</v>
      </c>
      <c r="KC11" s="24">
        <f>IFERROR(HLOOKUP(KC$1,'Smerne ukazatele_2018'!$A$1:$CK$13,7,FALSE),0)</f>
        <v>0</v>
      </c>
      <c r="KD11" s="24">
        <f>IFERROR(HLOOKUP(KD$1,'Smerne ukazatele_2018'!$A$1:$CK$13,7,FALSE),0)</f>
        <v>0</v>
      </c>
      <c r="KE11" s="24">
        <f>IFERROR(HLOOKUP(KE$1,'Smerne ukazatele_2018'!$A$1:$CK$13,7,FALSE),0)</f>
        <v>0</v>
      </c>
      <c r="KF11" s="24">
        <f>IFERROR(HLOOKUP(KF$1,'Smerne ukazatele_2018'!$A$1:$CK$13,7,FALSE),0)</f>
        <v>0</v>
      </c>
      <c r="KG11" s="24">
        <f>IFERROR(HLOOKUP(KG$1,'Smerne ukazatele_2018'!$A$1:$CK$13,7,FALSE),0)</f>
        <v>0</v>
      </c>
      <c r="KH11" s="24">
        <f>IFERROR(HLOOKUP(KH$1,'Smerne ukazatele_2018'!$A$1:$CK$13,7,FALSE),0)</f>
        <v>0</v>
      </c>
      <c r="KI11" s="24">
        <f>IFERROR(HLOOKUP(KI$1,'Smerne ukazatele_2018'!$A$1:$CK$13,7,FALSE),0)</f>
        <v>0</v>
      </c>
      <c r="KJ11" s="24">
        <f>IFERROR(HLOOKUP(KJ$1,'Smerne ukazatele_2018'!$A$1:$CK$13,7,FALSE),0)</f>
        <v>0</v>
      </c>
      <c r="KK11" s="24">
        <f>IFERROR(HLOOKUP(KK$1,'Smerne ukazatele_2018'!$A$1:$CK$13,7,FALSE),0)</f>
        <v>184.28</v>
      </c>
      <c r="KL11" s="24">
        <f>IFERROR(HLOOKUP(KL$1,'Smerne ukazatele_2018'!$A$1:$CK$13,7,FALSE),0)</f>
        <v>0</v>
      </c>
      <c r="KM11" s="24">
        <f>IFERROR(HLOOKUP(KM$1,'Smerne ukazatele_2018'!$A$1:$CK$13,7,FALSE),0)</f>
        <v>0</v>
      </c>
      <c r="KN11" s="24">
        <f>IFERROR(HLOOKUP(KN$1,'Smerne ukazatele_2018'!$A$1:$CK$13,7,FALSE),0)</f>
        <v>0</v>
      </c>
      <c r="KO11" s="24">
        <f>IFERROR(HLOOKUP(KO$1,'Smerne ukazatele_2018'!$A$1:$CK$13,7,FALSE),0)</f>
        <v>0</v>
      </c>
      <c r="KP11" s="24">
        <f>IFERROR(HLOOKUP(KP$1,'Smerne ukazatele_2018'!$A$1:$CK$13,7,FALSE),0)</f>
        <v>399.03</v>
      </c>
      <c r="KQ11" s="24">
        <f>IFERROR(HLOOKUP(KQ$1,'Smerne ukazatele_2018'!$A$1:$CK$13,7,FALSE),0)</f>
        <v>0</v>
      </c>
      <c r="KR11" s="24">
        <f>IFERROR(HLOOKUP(KR$1,'Smerne ukazatele_2018'!$A$1:$CK$13,7,FALSE),0)</f>
        <v>0</v>
      </c>
      <c r="KS11" s="24">
        <f>IFERROR(HLOOKUP(KS$1,'Smerne ukazatele_2018'!$A$1:$CK$13,7,FALSE),0)</f>
        <v>0</v>
      </c>
      <c r="KT11" s="24">
        <f>IFERROR(HLOOKUP(KT$1,'Smerne ukazatele_2018'!$A$1:$CK$13,7,FALSE),0)</f>
        <v>0</v>
      </c>
      <c r="KU11" s="24">
        <f>IFERROR(HLOOKUP(KU$1,'Smerne ukazatele_2018'!$A$1:$CK$13,7,FALSE),0)</f>
        <v>0</v>
      </c>
      <c r="KV11" s="24">
        <f>IFERROR(HLOOKUP(KV$1,'Smerne ukazatele_2018'!$A$1:$CK$13,7,FALSE),0)</f>
        <v>341.09</v>
      </c>
      <c r="KW11" s="24">
        <f>IFERROR(HLOOKUP(KW$1,'Smerne ukazatele_2018'!$A$1:$CK$13,7,FALSE),0)</f>
        <v>0</v>
      </c>
      <c r="KX11" s="24">
        <f>IFERROR(HLOOKUP(KX$1,'Smerne ukazatele_2018'!$A$1:$CK$13,7,FALSE),0)</f>
        <v>0</v>
      </c>
      <c r="KY11" s="24">
        <f>IFERROR(HLOOKUP(KY$1,'Smerne ukazatele_2018'!$A$1:$CK$13,7,FALSE),0)</f>
        <v>0</v>
      </c>
      <c r="KZ11" s="24">
        <f>IFERROR(HLOOKUP(KZ$1,'Smerne ukazatele_2018'!$A$1:$CK$13,7,FALSE),0)</f>
        <v>0</v>
      </c>
      <c r="LA11" s="24">
        <f>IFERROR(HLOOKUP(LA$1,'Smerne ukazatele_2018'!$A$1:$CK$13,7,FALSE),0)</f>
        <v>770</v>
      </c>
      <c r="LB11" s="24">
        <f>IFERROR(HLOOKUP(LB$1,'Smerne ukazatele_2018'!$A$1:$CK$13,7,FALSE),0)</f>
        <v>0</v>
      </c>
      <c r="LC11" s="24">
        <f>IFERROR(HLOOKUP(LC$1,'Smerne ukazatele_2018'!$A$1:$CK$13,7,FALSE),0)</f>
        <v>0</v>
      </c>
      <c r="LD11" s="24">
        <f>IFERROR(HLOOKUP(LD$1,'Smerne ukazatele_2018'!$A$1:$CK$13,7,FALSE),0)</f>
        <v>0</v>
      </c>
      <c r="LE11" s="24">
        <f>IFERROR(HLOOKUP(LE$1,'Smerne ukazatele_2018'!$A$1:$CK$13,7,FALSE),0)</f>
        <v>0</v>
      </c>
      <c r="LF11" s="24">
        <f>IFERROR(HLOOKUP(LF$1,'Smerne ukazatele_2018'!$A$1:$CK$13,7,FALSE),0)</f>
        <v>0</v>
      </c>
      <c r="LG11" s="24">
        <f>IFERROR(HLOOKUP(LG$1,'Smerne ukazatele_2018'!$A$1:$CK$13,7,FALSE),0)</f>
        <v>0</v>
      </c>
      <c r="LH11" s="24">
        <f>IFERROR(HLOOKUP(LH$1,'Smerne ukazatele_2018'!$A$1:$CK$13,7,FALSE),0)</f>
        <v>0</v>
      </c>
      <c r="LI11" s="24">
        <f>IFERROR(HLOOKUP(LI$1,'Smerne ukazatele_2018'!$A$1:$CK$13,7,FALSE),0)</f>
        <v>0</v>
      </c>
      <c r="LJ11" s="24">
        <f>IFERROR(HLOOKUP(LJ$1,'Smerne ukazatele_2018'!$A$1:$CK$13,7,FALSE),0)</f>
        <v>0</v>
      </c>
      <c r="LK11" s="24">
        <f>IFERROR(HLOOKUP(LK$1,'Smerne ukazatele_2018'!$A$1:$CK$13,7,FALSE),0)</f>
        <v>0</v>
      </c>
      <c r="LL11" s="24">
        <f>IFERROR(HLOOKUP(LL$1,'Smerne ukazatele_2018'!$A$1:$CK$13,7,FALSE),0)</f>
        <v>0</v>
      </c>
      <c r="LM11" s="24">
        <f>IFERROR(HLOOKUP(LM$1,'Smerne ukazatele_2018'!$A$1:$CK$13,7,FALSE),0)</f>
        <v>0</v>
      </c>
      <c r="LN11" s="24">
        <f>IFERROR(HLOOKUP(LN$1,'Smerne ukazatele_2018'!$A$1:$CK$13,7,FALSE),0)</f>
        <v>2824.65</v>
      </c>
      <c r="LO11" s="24">
        <f>IFERROR(HLOOKUP(LO$1,'Smerne ukazatele_2018'!$A$1:$CK$13,7,FALSE),0)</f>
        <v>0</v>
      </c>
      <c r="LP11" s="24">
        <f>IFERROR(HLOOKUP(LP$1,'Smerne ukazatele_2018'!$A$1:$CK$13,7,FALSE),0)</f>
        <v>0</v>
      </c>
      <c r="LQ11" s="24">
        <f>IFERROR(HLOOKUP(LQ$1,'Smerne ukazatele_2018'!$A$1:$CK$13,7,FALSE),0)</f>
        <v>0</v>
      </c>
      <c r="LR11" s="24">
        <f>IFERROR(HLOOKUP(LR$1,'Smerne ukazatele_2018'!$A$1:$CK$13,7,FALSE),0)</f>
        <v>0</v>
      </c>
      <c r="LS11" s="24">
        <f>IFERROR(HLOOKUP(LS$1,'Smerne ukazatele_2018'!$A$1:$CK$13,7,FALSE),0)</f>
        <v>0</v>
      </c>
      <c r="LT11" s="24">
        <f>IFERROR(HLOOKUP(LT$1,'Smerne ukazatele_2018'!$A$1:$CK$13,7,FALSE),0)</f>
        <v>0</v>
      </c>
      <c r="LU11" s="24">
        <f>IFERROR(HLOOKUP(LU$1,'Smerne ukazatele_2018'!$A$1:$CK$13,7,FALSE),0)</f>
        <v>0</v>
      </c>
      <c r="LV11" s="24">
        <f>IFERROR(HLOOKUP(LV$1,'Smerne ukazatele_2018'!$A$1:$CK$13,7,FALSE),0)</f>
        <v>0</v>
      </c>
      <c r="LW11" s="24">
        <f>IFERROR(HLOOKUP(LW$1,'Smerne ukazatele_2018'!$A$1:$CK$13,7,FALSE),0)</f>
        <v>0</v>
      </c>
      <c r="LX11" s="24">
        <f>IFERROR(HLOOKUP(LX$1,'Smerne ukazatele_2018'!$A$1:$CK$13,7,FALSE),0)</f>
        <v>0</v>
      </c>
      <c r="LY11" s="24">
        <f>IFERROR(HLOOKUP(LY$1,'Smerne ukazatele_2018'!$A$1:$CK$13,7,FALSE),0)</f>
        <v>0</v>
      </c>
      <c r="LZ11" s="24">
        <f>IFERROR(HLOOKUP(LZ$1,'Smerne ukazatele_2018'!$A$1:$CK$13,7,FALSE),0)</f>
        <v>0</v>
      </c>
      <c r="MA11" s="24">
        <f>IFERROR(HLOOKUP(MA$1,'Smerne ukazatele_2018'!$A$1:$CK$13,7,FALSE),0)</f>
        <v>0</v>
      </c>
      <c r="MB11" s="24">
        <f>IFERROR(HLOOKUP(MB$1,'Smerne ukazatele_2018'!$A$1:$CK$13,7,FALSE),0)</f>
        <v>0</v>
      </c>
      <c r="MC11" s="24">
        <f>IFERROR(HLOOKUP(MC$1,'Smerne ukazatele_2018'!$A$1:$CK$13,7,FALSE),0)</f>
        <v>0</v>
      </c>
      <c r="MD11" s="24">
        <f>IFERROR(HLOOKUP(MD$1,'Smerne ukazatele_2018'!$A$1:$CK$13,7,FALSE),0)</f>
        <v>0</v>
      </c>
      <c r="ME11" s="24">
        <f>IFERROR(HLOOKUP(ME$1,'Smerne ukazatele_2018'!$A$1:$CK$13,7,FALSE),0)</f>
        <v>0</v>
      </c>
      <c r="MF11" s="24">
        <f>IFERROR(HLOOKUP(MF$1,'Smerne ukazatele_2018'!$A$1:$CK$13,7,FALSE),0)</f>
        <v>0</v>
      </c>
      <c r="MG11" s="24">
        <f>IFERROR(HLOOKUP(MG$1,'Smerne ukazatele_2018'!$A$1:$CK$13,7,FALSE),0)</f>
        <v>0</v>
      </c>
      <c r="MH11" s="24">
        <f>IFERROR(HLOOKUP(MH$1,'Smerne ukazatele_2018'!$A$1:$CK$13,7,FALSE),0)</f>
        <v>0</v>
      </c>
      <c r="MI11" s="24">
        <f>IFERROR(HLOOKUP(MI$1,'Smerne ukazatele_2018'!$A$1:$CK$13,7,FALSE),0)</f>
        <v>9499.08</v>
      </c>
      <c r="MJ11" s="24">
        <f>IFERROR(HLOOKUP(MJ$1,'Smerne ukazatele_2018'!$A$1:$CK$13,7,FALSE),0)</f>
        <v>0</v>
      </c>
      <c r="MK11" s="24">
        <f>IFERROR(HLOOKUP(MK$1,'Smerne ukazatele_2018'!$A$1:$CK$13,7,FALSE),0)</f>
        <v>0</v>
      </c>
      <c r="ML11" s="24">
        <f>IFERROR(HLOOKUP(ML$1,'Smerne ukazatele_2018'!$A$1:$CK$13,7,FALSE),0)</f>
        <v>0</v>
      </c>
      <c r="MM11" s="24">
        <f>IFERROR(HLOOKUP(MM$1,'Smerne ukazatele_2018'!$A$1:$CK$13,7,FALSE),0)</f>
        <v>0</v>
      </c>
      <c r="MN11" s="24">
        <f>IFERROR(HLOOKUP(MN$1,'Smerne ukazatele_2018'!$A$1:$CK$13,7,FALSE),0)</f>
        <v>0</v>
      </c>
      <c r="MO11" s="20">
        <f t="shared" si="0"/>
        <v>73134.569999999978</v>
      </c>
      <c r="MQ11" s="20">
        <f>MO11-'Smerne ukazatele_2018'!CL7</f>
        <v>0</v>
      </c>
    </row>
    <row r="12" spans="2:355" x14ac:dyDescent="0.2">
      <c r="B12" s="49" t="s">
        <v>487</v>
      </c>
      <c r="C12" s="49" t="s">
        <v>488</v>
      </c>
      <c r="D12" s="24">
        <f>IFERROR(HLOOKUP(D$1,'Smerne ukazatele_2018'!$A$1:$CK$13,8,FALSE),0)</f>
        <v>0</v>
      </c>
      <c r="E12" s="24">
        <f>IFERROR(HLOOKUP(E$1,'Smerne ukazatele_2018'!$A$1:$CK$13,8,FALSE),0)</f>
        <v>0</v>
      </c>
      <c r="F12" s="24">
        <f>IFERROR(HLOOKUP(F$1,'Smerne ukazatele_2018'!$A$1:$CK$13,8,FALSE),0)</f>
        <v>703</v>
      </c>
      <c r="G12" s="24">
        <f>IFERROR(HLOOKUP(G$1,'Smerne ukazatele_2018'!$A$1:$CK$13,8,FALSE),0)</f>
        <v>0</v>
      </c>
      <c r="H12" s="24">
        <f>IFERROR(HLOOKUP(H$1,'Smerne ukazatele_2018'!$A$1:$CK$13,8,FALSE),0)</f>
        <v>0</v>
      </c>
      <c r="I12" s="24">
        <f>IFERROR(HLOOKUP(I$1,'Smerne ukazatele_2018'!$A$1:$CK$13,8,FALSE),0)</f>
        <v>0</v>
      </c>
      <c r="J12" s="24">
        <f>IFERROR(HLOOKUP(J$1,'Smerne ukazatele_2018'!$A$1:$CK$13,8,FALSE),0)</f>
        <v>1139</v>
      </c>
      <c r="K12" s="24">
        <f>IFERROR(HLOOKUP(K$1,'Smerne ukazatele_2018'!$A$1:$CK$13,8,FALSE),0)</f>
        <v>0</v>
      </c>
      <c r="L12" s="24">
        <f>IFERROR(HLOOKUP(L$1,'Smerne ukazatele_2018'!$A$1:$CK$13,8,FALSE),0)</f>
        <v>0</v>
      </c>
      <c r="M12" s="24">
        <f>IFERROR(HLOOKUP(M$1,'Smerne ukazatele_2018'!$A$1:$CK$13,8,FALSE),0)</f>
        <v>0</v>
      </c>
      <c r="N12" s="24">
        <f>IFERROR(HLOOKUP(N$1,'Smerne ukazatele_2018'!$A$1:$CK$13,8,FALSE),0)</f>
        <v>0</v>
      </c>
      <c r="O12" s="24">
        <f>IFERROR(HLOOKUP(O$1,'Smerne ukazatele_2018'!$A$1:$CK$13,8,FALSE),0)</f>
        <v>787</v>
      </c>
      <c r="P12" s="24">
        <f>IFERROR(HLOOKUP(P$1,'Smerne ukazatele_2018'!$A$1:$CK$13,8,FALSE),0)</f>
        <v>0</v>
      </c>
      <c r="Q12" s="24">
        <f>IFERROR(HLOOKUP(Q$1,'Smerne ukazatele_2018'!$A$1:$CK$13,8,FALSE),0)</f>
        <v>0</v>
      </c>
      <c r="R12" s="24">
        <f>IFERROR(HLOOKUP(R$1,'Smerne ukazatele_2018'!$A$1:$CK$13,8,FALSE),0)</f>
        <v>1090</v>
      </c>
      <c r="S12" s="24">
        <f>IFERROR(HLOOKUP(S$1,'Smerne ukazatele_2018'!$A$1:$CK$13,8,FALSE),0)</f>
        <v>1028</v>
      </c>
      <c r="T12" s="24">
        <f>IFERROR(HLOOKUP(T$1,'Smerne ukazatele_2018'!$A$1:$CK$13,8,FALSE),0)</f>
        <v>0</v>
      </c>
      <c r="U12" s="24">
        <f>IFERROR(HLOOKUP(U$1,'Smerne ukazatele_2018'!$A$1:$CK$13,8,FALSE),0)</f>
        <v>0</v>
      </c>
      <c r="V12" s="24">
        <f>IFERROR(HLOOKUP(V$1,'Smerne ukazatele_2018'!$A$1:$CK$13,8,FALSE),0)</f>
        <v>0</v>
      </c>
      <c r="W12" s="24">
        <f>IFERROR(HLOOKUP(W$1,'Smerne ukazatele_2018'!$A$1:$CK$13,8,FALSE),0)</f>
        <v>597</v>
      </c>
      <c r="X12" s="24">
        <f>IFERROR(HLOOKUP(X$1,'Smerne ukazatele_2018'!$A$1:$CK$13,8,FALSE),0)</f>
        <v>0</v>
      </c>
      <c r="Y12" s="24">
        <f>IFERROR(HLOOKUP(Y$1,'Smerne ukazatele_2018'!$A$1:$CK$13,8,FALSE),0)</f>
        <v>0</v>
      </c>
      <c r="Z12" s="24">
        <f>IFERROR(HLOOKUP(Z$1,'Smerne ukazatele_2018'!$A$1:$CK$13,8,FALSE),0)</f>
        <v>4897</v>
      </c>
      <c r="AA12" s="24">
        <f>IFERROR(HLOOKUP(AA$1,'Smerne ukazatele_2018'!$A$1:$CK$13,8,FALSE),0)</f>
        <v>0</v>
      </c>
      <c r="AB12" s="24">
        <f>IFERROR(HLOOKUP(AB$1,'Smerne ukazatele_2018'!$A$1:$CK$13,8,FALSE),0)</f>
        <v>0</v>
      </c>
      <c r="AC12" s="24">
        <f>IFERROR(HLOOKUP(AC$1,'Smerne ukazatele_2018'!$A$1:$CK$13,8,FALSE),0)</f>
        <v>0</v>
      </c>
      <c r="AD12" s="24">
        <f>IFERROR(HLOOKUP(AD$1,'Smerne ukazatele_2018'!$A$1:$CK$13,8,FALSE),0)</f>
        <v>0</v>
      </c>
      <c r="AE12" s="24">
        <f>IFERROR(HLOOKUP(AE$1,'Smerne ukazatele_2018'!$A$1:$CK$13,8,FALSE),0)</f>
        <v>0</v>
      </c>
      <c r="AF12" s="24">
        <f>IFERROR(HLOOKUP(AF$1,'Smerne ukazatele_2018'!$A$1:$CK$13,8,FALSE),0)</f>
        <v>0</v>
      </c>
      <c r="AG12" s="24">
        <f>IFERROR(HLOOKUP(AG$1,'Smerne ukazatele_2018'!$A$1:$CK$13,8,FALSE),0)</f>
        <v>0</v>
      </c>
      <c r="AH12" s="24">
        <f>IFERROR(HLOOKUP(AH$1,'Smerne ukazatele_2018'!$A$1:$CK$13,8,FALSE),0)</f>
        <v>0</v>
      </c>
      <c r="AI12" s="24">
        <f>IFERROR(HLOOKUP(AI$1,'Smerne ukazatele_2018'!$A$1:$CK$13,8,FALSE),0)</f>
        <v>0</v>
      </c>
      <c r="AJ12" s="24">
        <f>IFERROR(HLOOKUP(AJ$1,'Smerne ukazatele_2018'!$A$1:$CK$13,8,FALSE),0)</f>
        <v>0</v>
      </c>
      <c r="AK12" s="24">
        <f>IFERROR(HLOOKUP(AK$1,'Smerne ukazatele_2018'!$A$1:$CK$13,8,FALSE),0)</f>
        <v>0</v>
      </c>
      <c r="AL12" s="24">
        <f>IFERROR(HLOOKUP(AL$1,'Smerne ukazatele_2018'!$A$1:$CK$13,8,FALSE),0)</f>
        <v>0</v>
      </c>
      <c r="AM12" s="24">
        <f>IFERROR(HLOOKUP(AM$1,'Smerne ukazatele_2018'!$A$1:$CK$13,8,FALSE),0)</f>
        <v>0</v>
      </c>
      <c r="AN12" s="24">
        <f>IFERROR(HLOOKUP(AN$1,'Smerne ukazatele_2018'!$A$1:$CK$13,8,FALSE),0)</f>
        <v>0</v>
      </c>
      <c r="AO12" s="24">
        <f>IFERROR(HLOOKUP(AO$1,'Smerne ukazatele_2018'!$A$1:$CK$13,8,FALSE),0)</f>
        <v>0</v>
      </c>
      <c r="AP12" s="24">
        <f>IFERROR(HLOOKUP(AP$1,'Smerne ukazatele_2018'!$A$1:$CK$13,8,FALSE),0)</f>
        <v>372</v>
      </c>
      <c r="AQ12" s="24">
        <f>IFERROR(HLOOKUP(AQ$1,'Smerne ukazatele_2018'!$A$1:$CK$13,8,FALSE),0)</f>
        <v>0</v>
      </c>
      <c r="AR12" s="24">
        <f>IFERROR(HLOOKUP(AR$1,'Smerne ukazatele_2018'!$A$1:$CK$13,8,FALSE),0)</f>
        <v>0</v>
      </c>
      <c r="AS12" s="24">
        <f>IFERROR(HLOOKUP(AS$1,'Smerne ukazatele_2018'!$A$1:$CK$13,8,FALSE),0)</f>
        <v>0</v>
      </c>
      <c r="AT12" s="24">
        <f>IFERROR(HLOOKUP(AT$1,'Smerne ukazatele_2018'!$A$1:$CK$13,8,FALSE),0)</f>
        <v>2264</v>
      </c>
      <c r="AU12" s="24">
        <f>IFERROR(HLOOKUP(AU$1,'Smerne ukazatele_2018'!$A$1:$CK$13,8,FALSE),0)</f>
        <v>0</v>
      </c>
      <c r="AV12" s="24">
        <f>IFERROR(HLOOKUP(AV$1,'Smerne ukazatele_2018'!$A$1:$CK$13,8,FALSE),0)</f>
        <v>0</v>
      </c>
      <c r="AW12" s="24">
        <f>IFERROR(HLOOKUP(AW$1,'Smerne ukazatele_2018'!$A$1:$CK$13,8,FALSE),0)</f>
        <v>0</v>
      </c>
      <c r="AX12" s="24">
        <f>IFERROR(HLOOKUP(AX$1,'Smerne ukazatele_2018'!$A$1:$CK$13,8,FALSE),0)</f>
        <v>0</v>
      </c>
      <c r="AY12" s="24">
        <f>IFERROR(HLOOKUP(AY$1,'Smerne ukazatele_2018'!$A$1:$CK$13,8,FALSE),0)</f>
        <v>0</v>
      </c>
      <c r="AZ12" s="24">
        <f>IFERROR(HLOOKUP(AZ$1,'Smerne ukazatele_2018'!$A$1:$CK$13,8,FALSE),0)</f>
        <v>0</v>
      </c>
      <c r="BA12" s="24">
        <f>IFERROR(HLOOKUP(BA$1,'Smerne ukazatele_2018'!$A$1:$CK$13,8,FALSE),0)</f>
        <v>1037</v>
      </c>
      <c r="BB12" s="24">
        <f>IFERROR(HLOOKUP(BB$1,'Smerne ukazatele_2018'!$A$1:$CK$13,8,FALSE),0)</f>
        <v>0</v>
      </c>
      <c r="BC12" s="24">
        <f>IFERROR(HLOOKUP(BC$1,'Smerne ukazatele_2018'!$A$1:$CK$13,8,FALSE),0)</f>
        <v>0</v>
      </c>
      <c r="BD12" s="24">
        <f>IFERROR(HLOOKUP(BD$1,'Smerne ukazatele_2018'!$A$1:$CK$13,8,FALSE),0)</f>
        <v>1811</v>
      </c>
      <c r="BE12" s="24">
        <f>IFERROR(HLOOKUP(BE$1,'Smerne ukazatele_2018'!$A$1:$CK$13,8,FALSE),0)</f>
        <v>0</v>
      </c>
      <c r="BF12" s="24">
        <f>IFERROR(HLOOKUP(BF$1,'Smerne ukazatele_2018'!$A$1:$CK$13,8,FALSE),0)</f>
        <v>0</v>
      </c>
      <c r="BG12" s="24">
        <f>IFERROR(HLOOKUP(BG$1,'Smerne ukazatele_2018'!$A$1:$CK$13,8,FALSE),0)</f>
        <v>0</v>
      </c>
      <c r="BH12" s="24">
        <f>IFERROR(HLOOKUP(BH$1,'Smerne ukazatele_2018'!$A$1:$CK$13,8,FALSE),0)</f>
        <v>0</v>
      </c>
      <c r="BI12" s="24">
        <f>IFERROR(HLOOKUP(BI$1,'Smerne ukazatele_2018'!$A$1:$CK$13,8,FALSE),0)</f>
        <v>658</v>
      </c>
      <c r="BJ12" s="24">
        <f>IFERROR(HLOOKUP(BJ$1,'Smerne ukazatele_2018'!$A$1:$CK$13,8,FALSE),0)</f>
        <v>0</v>
      </c>
      <c r="BK12" s="24">
        <f>IFERROR(HLOOKUP(BK$1,'Smerne ukazatele_2018'!$A$1:$CK$13,8,FALSE),0)</f>
        <v>0</v>
      </c>
      <c r="BL12" s="24">
        <f>IFERROR(HLOOKUP(BL$1,'Smerne ukazatele_2018'!$A$1:$CK$13,8,FALSE),0)</f>
        <v>0</v>
      </c>
      <c r="BM12" s="24">
        <f>IFERROR(HLOOKUP(BM$1,'Smerne ukazatele_2018'!$A$1:$CK$13,8,FALSE),0)</f>
        <v>677</v>
      </c>
      <c r="BN12" s="24">
        <f>IFERROR(HLOOKUP(BN$1,'Smerne ukazatele_2018'!$A$1:$CK$13,8,FALSE),0)</f>
        <v>0</v>
      </c>
      <c r="BO12" s="24">
        <f>IFERROR(HLOOKUP(BO$1,'Smerne ukazatele_2018'!$A$1:$CK$13,8,FALSE),0)</f>
        <v>0</v>
      </c>
      <c r="BP12" s="24">
        <f>IFERROR(HLOOKUP(BP$1,'Smerne ukazatele_2018'!$A$1:$CK$13,8,FALSE),0)</f>
        <v>0</v>
      </c>
      <c r="BQ12" s="24">
        <f>IFERROR(HLOOKUP(BQ$1,'Smerne ukazatele_2018'!$A$1:$CK$13,8,FALSE),0)</f>
        <v>662</v>
      </c>
      <c r="BR12" s="24">
        <f>IFERROR(HLOOKUP(BR$1,'Smerne ukazatele_2018'!$A$1:$CK$13,8,FALSE),0)</f>
        <v>0</v>
      </c>
      <c r="BS12" s="24">
        <f>IFERROR(HLOOKUP(BS$1,'Smerne ukazatele_2018'!$A$1:$CK$13,8,FALSE),0)</f>
        <v>0</v>
      </c>
      <c r="BT12" s="24">
        <f>IFERROR(HLOOKUP(BT$1,'Smerne ukazatele_2018'!$A$1:$CK$13,8,FALSE),0)</f>
        <v>5142</v>
      </c>
      <c r="BU12" s="24">
        <f>IFERROR(HLOOKUP(BU$1,'Smerne ukazatele_2018'!$A$1:$CK$13,8,FALSE),0)</f>
        <v>0</v>
      </c>
      <c r="BV12" s="24">
        <f>IFERROR(HLOOKUP(BV$1,'Smerne ukazatele_2018'!$A$1:$CK$13,8,FALSE),0)</f>
        <v>0</v>
      </c>
      <c r="BW12" s="24">
        <f>IFERROR(HLOOKUP(BW$1,'Smerne ukazatele_2018'!$A$1:$CK$13,8,FALSE),0)</f>
        <v>0</v>
      </c>
      <c r="BX12" s="24">
        <f>IFERROR(HLOOKUP(BX$1,'Smerne ukazatele_2018'!$A$1:$CK$13,8,FALSE),0)</f>
        <v>1387</v>
      </c>
      <c r="BY12" s="24">
        <f>IFERROR(HLOOKUP(BY$1,'Smerne ukazatele_2018'!$A$1:$CK$13,8,FALSE),0)</f>
        <v>0</v>
      </c>
      <c r="BZ12" s="24">
        <f>IFERROR(HLOOKUP(BZ$1,'Smerne ukazatele_2018'!$A$1:$CK$13,8,FALSE),0)</f>
        <v>0</v>
      </c>
      <c r="CA12" s="24">
        <f>IFERROR(HLOOKUP(CA$1,'Smerne ukazatele_2018'!$A$1:$CK$13,8,FALSE),0)</f>
        <v>0</v>
      </c>
      <c r="CB12" s="24">
        <f>IFERROR(HLOOKUP(CB$1,'Smerne ukazatele_2018'!$A$1:$CK$13,8,FALSE),0)</f>
        <v>0</v>
      </c>
      <c r="CC12" s="24">
        <f>IFERROR(HLOOKUP(CC$1,'Smerne ukazatele_2018'!$A$1:$CK$13,8,FALSE),0)</f>
        <v>122</v>
      </c>
      <c r="CD12" s="24">
        <f>IFERROR(HLOOKUP(CD$1,'Smerne ukazatele_2018'!$A$1:$CK$13,8,FALSE),0)</f>
        <v>311</v>
      </c>
      <c r="CE12" s="24">
        <f>IFERROR(HLOOKUP(CE$1,'Smerne ukazatele_2018'!$A$1:$CK$13,8,FALSE),0)</f>
        <v>193</v>
      </c>
      <c r="CF12" s="24">
        <f>IFERROR(HLOOKUP(CF$1,'Smerne ukazatele_2018'!$A$1:$CK$13,8,FALSE),0)</f>
        <v>162</v>
      </c>
      <c r="CG12" s="24">
        <f>IFERROR(HLOOKUP(CG$1,'Smerne ukazatele_2018'!$A$1:$CK$13,8,FALSE),0)</f>
        <v>170</v>
      </c>
      <c r="CH12" s="24">
        <f>IFERROR(HLOOKUP(CH$1,'Smerne ukazatele_2018'!$A$1:$CK$13,8,FALSE),0)</f>
        <v>51</v>
      </c>
      <c r="CI12" s="24">
        <f>IFERROR(HLOOKUP(CI$1,'Smerne ukazatele_2018'!$A$1:$CK$13,8,FALSE),0)</f>
        <v>255</v>
      </c>
      <c r="CJ12" s="24">
        <f>IFERROR(HLOOKUP(CJ$1,'Smerne ukazatele_2018'!$A$1:$CK$13,8,FALSE),0)</f>
        <v>152</v>
      </c>
      <c r="CK12" s="24">
        <f>IFERROR(HLOOKUP(CK$1,'Smerne ukazatele_2018'!$A$1:$CK$13,8,FALSE),0)</f>
        <v>94</v>
      </c>
      <c r="CL12" s="24">
        <f>IFERROR(HLOOKUP(CL$1,'Smerne ukazatele_2018'!$A$1:$CK$13,8,FALSE),0)</f>
        <v>125</v>
      </c>
      <c r="CM12" s="24">
        <f>IFERROR(HLOOKUP(CM$1,'Smerne ukazatele_2018'!$A$1:$CK$13,8,FALSE),0)</f>
        <v>136</v>
      </c>
      <c r="CN12" s="24">
        <f>IFERROR(HLOOKUP(CN$1,'Smerne ukazatele_2018'!$A$1:$CK$13,8,FALSE),0)</f>
        <v>1233</v>
      </c>
      <c r="CO12" s="24">
        <f>IFERROR(HLOOKUP(CO$1,'Smerne ukazatele_2018'!$A$1:$CK$13,8,FALSE),0)</f>
        <v>0</v>
      </c>
      <c r="CP12" s="24">
        <f>IFERROR(HLOOKUP(CP$1,'Smerne ukazatele_2018'!$A$1:$CK$13,8,FALSE),0)</f>
        <v>0</v>
      </c>
      <c r="CQ12" s="24">
        <f>IFERROR(HLOOKUP(CQ$1,'Smerne ukazatele_2018'!$A$1:$CK$13,8,FALSE),0)</f>
        <v>0</v>
      </c>
      <c r="CR12" s="24">
        <f>IFERROR(HLOOKUP(CR$1,'Smerne ukazatele_2018'!$A$1:$CK$13,8,FALSE),0)</f>
        <v>0</v>
      </c>
      <c r="CS12" s="24">
        <f>IFERROR(HLOOKUP(CS$1,'Smerne ukazatele_2018'!$A$1:$CK$13,8,FALSE),0)</f>
        <v>0</v>
      </c>
      <c r="CT12" s="24">
        <f>IFERROR(HLOOKUP(CT$1,'Smerne ukazatele_2018'!$A$1:$CK$13,8,FALSE),0)</f>
        <v>1048</v>
      </c>
      <c r="CU12" s="24">
        <f>IFERROR(HLOOKUP(CU$1,'Smerne ukazatele_2018'!$A$1:$CK$13,8,FALSE),0)</f>
        <v>222</v>
      </c>
      <c r="CV12" s="24">
        <f>IFERROR(HLOOKUP(CV$1,'Smerne ukazatele_2018'!$A$1:$CK$13,8,FALSE),0)</f>
        <v>638</v>
      </c>
      <c r="CW12" s="24">
        <f>IFERROR(HLOOKUP(CW$1,'Smerne ukazatele_2018'!$A$1:$CK$13,8,FALSE),0)</f>
        <v>0</v>
      </c>
      <c r="CX12" s="24">
        <f>IFERROR(HLOOKUP(CX$1,'Smerne ukazatele_2018'!$A$1:$CK$13,8,FALSE),0)</f>
        <v>0</v>
      </c>
      <c r="CY12" s="24">
        <f>IFERROR(HLOOKUP(CY$1,'Smerne ukazatele_2018'!$A$1:$CK$13,8,FALSE),0)</f>
        <v>0</v>
      </c>
      <c r="CZ12" s="24">
        <f>IFERROR(HLOOKUP(CZ$1,'Smerne ukazatele_2018'!$A$1:$CK$13,8,FALSE),0)</f>
        <v>0</v>
      </c>
      <c r="DA12" s="24">
        <f>IFERROR(HLOOKUP(DA$1,'Smerne ukazatele_2018'!$A$1:$CK$13,8,FALSE),0)</f>
        <v>127</v>
      </c>
      <c r="DB12" s="24">
        <f>IFERROR(HLOOKUP(DB$1,'Smerne ukazatele_2018'!$A$1:$CK$13,8,FALSE),0)</f>
        <v>1050</v>
      </c>
      <c r="DC12" s="24">
        <f>IFERROR(HLOOKUP(DC$1,'Smerne ukazatele_2018'!$A$1:$CK$13,8,FALSE),0)</f>
        <v>0</v>
      </c>
      <c r="DD12" s="24">
        <f>IFERROR(HLOOKUP(DD$1,'Smerne ukazatele_2018'!$A$1:$CK$13,8,FALSE),0)</f>
        <v>0</v>
      </c>
      <c r="DE12" s="24">
        <f>IFERROR(HLOOKUP(DE$1,'Smerne ukazatele_2018'!$A$1:$CK$13,8,FALSE),0)</f>
        <v>0</v>
      </c>
      <c r="DF12" s="24">
        <f>IFERROR(HLOOKUP(DF$1,'Smerne ukazatele_2018'!$A$1:$CK$13,8,FALSE),0)</f>
        <v>0</v>
      </c>
      <c r="DG12" s="24">
        <f>IFERROR(HLOOKUP(DG$1,'Smerne ukazatele_2018'!$A$1:$CK$13,8,FALSE),0)</f>
        <v>546</v>
      </c>
      <c r="DH12" s="24">
        <f>IFERROR(HLOOKUP(DH$1,'Smerne ukazatele_2018'!$A$1:$CK$13,8,FALSE),0)</f>
        <v>0</v>
      </c>
      <c r="DI12" s="24">
        <f>IFERROR(HLOOKUP(DI$1,'Smerne ukazatele_2018'!$A$1:$CK$13,8,FALSE),0)</f>
        <v>0</v>
      </c>
      <c r="DJ12" s="24">
        <f>IFERROR(HLOOKUP(DJ$1,'Smerne ukazatele_2018'!$A$1:$CK$13,8,FALSE),0)</f>
        <v>305</v>
      </c>
      <c r="DK12" s="24">
        <f>IFERROR(HLOOKUP(DK$1,'Smerne ukazatele_2018'!$A$1:$CK$13,8,FALSE),0)</f>
        <v>79</v>
      </c>
      <c r="DL12" s="24">
        <f>IFERROR(HLOOKUP(DL$1,'Smerne ukazatele_2018'!$A$1:$CK$13,8,FALSE),0)</f>
        <v>405</v>
      </c>
      <c r="DM12" s="24">
        <f>IFERROR(HLOOKUP(DM$1,'Smerne ukazatele_2018'!$A$1:$CK$13,8,FALSE),0)</f>
        <v>348</v>
      </c>
      <c r="DN12" s="24">
        <f>IFERROR(HLOOKUP(DN$1,'Smerne ukazatele_2018'!$A$1:$CK$13,8,FALSE),0)</f>
        <v>1126</v>
      </c>
      <c r="DO12" s="24">
        <f>IFERROR(HLOOKUP(DO$1,'Smerne ukazatele_2018'!$A$1:$CK$13,8,FALSE),0)</f>
        <v>0</v>
      </c>
      <c r="DP12" s="24">
        <f>IFERROR(HLOOKUP(DP$1,'Smerne ukazatele_2018'!$A$1:$CK$13,8,FALSE),0)</f>
        <v>60</v>
      </c>
      <c r="DQ12" s="24">
        <f>IFERROR(HLOOKUP(DQ$1,'Smerne ukazatele_2018'!$A$1:$CK$13,8,FALSE),0)</f>
        <v>132</v>
      </c>
      <c r="DR12" s="24">
        <f>IFERROR(HLOOKUP(DR$1,'Smerne ukazatele_2018'!$A$1:$CK$13,8,FALSE),0)</f>
        <v>3336</v>
      </c>
      <c r="DS12" s="24">
        <f>IFERROR(HLOOKUP(DS$1,'Smerne ukazatele_2018'!$A$1:$CK$13,8,FALSE),0)</f>
        <v>0</v>
      </c>
      <c r="DT12" s="24">
        <f>IFERROR(HLOOKUP(DT$1,'Smerne ukazatele_2018'!$A$1:$CK$13,8,FALSE),0)</f>
        <v>0</v>
      </c>
      <c r="DU12" s="24">
        <f>IFERROR(HLOOKUP(DU$1,'Smerne ukazatele_2018'!$A$1:$CK$13,8,FALSE),0)</f>
        <v>566</v>
      </c>
      <c r="DV12" s="24">
        <f>IFERROR(HLOOKUP(DV$1,'Smerne ukazatele_2018'!$A$1:$CK$13,8,FALSE),0)</f>
        <v>114</v>
      </c>
      <c r="DW12" s="24">
        <f>IFERROR(HLOOKUP(DW$1,'Smerne ukazatele_2018'!$A$1:$CK$13,8,FALSE),0)</f>
        <v>179</v>
      </c>
      <c r="DX12" s="24">
        <f>IFERROR(HLOOKUP(DX$1,'Smerne ukazatele_2018'!$A$1:$CK$13,8,FALSE),0)</f>
        <v>220</v>
      </c>
      <c r="DY12" s="24">
        <f>IFERROR(HLOOKUP(DY$1,'Smerne ukazatele_2018'!$A$1:$CK$13,8,FALSE),0)</f>
        <v>728</v>
      </c>
      <c r="DZ12" s="24">
        <f>IFERROR(HLOOKUP(DZ$1,'Smerne ukazatele_2018'!$A$1:$CK$13,8,FALSE),0)</f>
        <v>328</v>
      </c>
      <c r="EA12" s="24">
        <f>IFERROR(HLOOKUP(EA$1,'Smerne ukazatele_2018'!$A$1:$CK$13,8,FALSE),0)</f>
        <v>279</v>
      </c>
      <c r="EB12" s="24">
        <f>IFERROR(HLOOKUP(EB$1,'Smerne ukazatele_2018'!$A$1:$CK$13,8,FALSE),0)</f>
        <v>96</v>
      </c>
      <c r="EC12" s="24">
        <f>IFERROR(HLOOKUP(EC$1,'Smerne ukazatele_2018'!$A$1:$CK$13,8,FALSE),0)</f>
        <v>131</v>
      </c>
      <c r="ED12" s="24">
        <f>IFERROR(HLOOKUP(ED$1,'Smerne ukazatele_2018'!$A$1:$CK$13,8,FALSE),0)</f>
        <v>114</v>
      </c>
      <c r="EE12" s="24">
        <f>IFERROR(HLOOKUP(EE$1,'Smerne ukazatele_2018'!$A$1:$CK$13,8,FALSE),0)</f>
        <v>165</v>
      </c>
      <c r="EF12" s="24">
        <f>IFERROR(HLOOKUP(EF$1,'Smerne ukazatele_2018'!$A$1:$CK$13,8,FALSE),0)</f>
        <v>519</v>
      </c>
      <c r="EG12" s="24">
        <f>IFERROR(HLOOKUP(EG$1,'Smerne ukazatele_2018'!$A$1:$CK$13,8,FALSE),0)</f>
        <v>0</v>
      </c>
      <c r="EH12" s="24">
        <f>IFERROR(HLOOKUP(EH$1,'Smerne ukazatele_2018'!$A$1:$CK$13,8,FALSE),0)</f>
        <v>0</v>
      </c>
      <c r="EI12" s="24">
        <f>IFERROR(HLOOKUP(EI$1,'Smerne ukazatele_2018'!$A$1:$CK$13,8,FALSE),0)</f>
        <v>0</v>
      </c>
      <c r="EJ12" s="24">
        <f>IFERROR(HLOOKUP(EJ$1,'Smerne ukazatele_2018'!$A$1:$CK$13,8,FALSE),0)</f>
        <v>230</v>
      </c>
      <c r="EK12" s="24">
        <f>IFERROR(HLOOKUP(EK$1,'Smerne ukazatele_2018'!$A$1:$CK$13,8,FALSE),0)</f>
        <v>912</v>
      </c>
      <c r="EL12" s="24">
        <f>IFERROR(HLOOKUP(EL$1,'Smerne ukazatele_2018'!$A$1:$CK$13,8,FALSE),0)</f>
        <v>0</v>
      </c>
      <c r="EM12" s="24">
        <f>IFERROR(HLOOKUP(EM$1,'Smerne ukazatele_2018'!$A$1:$CK$13,8,FALSE),0)</f>
        <v>0</v>
      </c>
      <c r="EN12" s="24">
        <f>IFERROR(HLOOKUP(EN$1,'Smerne ukazatele_2018'!$A$1:$CK$13,8,FALSE),0)</f>
        <v>2759</v>
      </c>
      <c r="EO12" s="24">
        <f>IFERROR(HLOOKUP(EO$1,'Smerne ukazatele_2018'!$A$1:$CK$13,8,FALSE),0)</f>
        <v>0</v>
      </c>
      <c r="EP12" s="24">
        <f>IFERROR(HLOOKUP(EP$1,'Smerne ukazatele_2018'!$A$1:$CK$13,8,FALSE),0)</f>
        <v>0</v>
      </c>
      <c r="EQ12" s="24">
        <f>IFERROR(HLOOKUP(EQ$1,'Smerne ukazatele_2018'!$A$1:$CK$13,8,FALSE),0)</f>
        <v>0</v>
      </c>
      <c r="ER12" s="24">
        <f>IFERROR(HLOOKUP(ER$1,'Smerne ukazatele_2018'!$A$1:$CK$13,8,FALSE),0)</f>
        <v>0</v>
      </c>
      <c r="ES12" s="24">
        <f>IFERROR(HLOOKUP(ES$1,'Smerne ukazatele_2018'!$A$1:$CK$13,8,FALSE),0)</f>
        <v>0</v>
      </c>
      <c r="ET12" s="24">
        <f>IFERROR(HLOOKUP(ET$1,'Smerne ukazatele_2018'!$A$1:$CK$13,8,FALSE),0)</f>
        <v>0</v>
      </c>
      <c r="EU12" s="24">
        <f>IFERROR(HLOOKUP(EU$1,'Smerne ukazatele_2018'!$A$1:$CK$13,8,FALSE),0)</f>
        <v>0</v>
      </c>
      <c r="EV12" s="24">
        <f>IFERROR(HLOOKUP(EV$1,'Smerne ukazatele_2018'!$A$1:$CK$13,8,FALSE),0)</f>
        <v>0</v>
      </c>
      <c r="EW12" s="24">
        <f>IFERROR(HLOOKUP(EW$1,'Smerne ukazatele_2018'!$A$1:$CK$13,8,FALSE),0)</f>
        <v>334</v>
      </c>
      <c r="EX12" s="24">
        <f>IFERROR(HLOOKUP(EX$1,'Smerne ukazatele_2018'!$A$1:$CK$13,8,FALSE),0)</f>
        <v>0</v>
      </c>
      <c r="EY12" s="24">
        <f>IFERROR(HLOOKUP(EY$1,'Smerne ukazatele_2018'!$A$1:$CK$13,8,FALSE),0)</f>
        <v>0</v>
      </c>
      <c r="EZ12" s="24">
        <f>IFERROR(HLOOKUP(EZ$1,'Smerne ukazatele_2018'!$A$1:$CK$13,8,FALSE),0)</f>
        <v>458</v>
      </c>
      <c r="FA12" s="24">
        <f>IFERROR(HLOOKUP(FA$1,'Smerne ukazatele_2018'!$A$1:$CK$13,8,FALSE),0)</f>
        <v>0</v>
      </c>
      <c r="FB12" s="24">
        <f>IFERROR(HLOOKUP(FB$1,'Smerne ukazatele_2018'!$A$1:$CK$13,8,FALSE),0)</f>
        <v>625</v>
      </c>
      <c r="FC12" s="24">
        <f>IFERROR(HLOOKUP(FC$1,'Smerne ukazatele_2018'!$A$1:$CK$13,8,FALSE),0)</f>
        <v>467</v>
      </c>
      <c r="FD12" s="24">
        <f>IFERROR(HLOOKUP(FD$1,'Smerne ukazatele_2018'!$A$1:$CK$13,8,FALSE),0)</f>
        <v>0</v>
      </c>
      <c r="FE12" s="24">
        <f>IFERROR(HLOOKUP(FE$1,'Smerne ukazatele_2018'!$A$1:$CK$13,8,FALSE),0)</f>
        <v>318</v>
      </c>
      <c r="FF12" s="24">
        <f>IFERROR(HLOOKUP(FF$1,'Smerne ukazatele_2018'!$A$1:$CK$13,8,FALSE),0)</f>
        <v>0</v>
      </c>
      <c r="FG12" s="24">
        <f>IFERROR(HLOOKUP(FG$1,'Smerne ukazatele_2018'!$A$1:$CK$13,8,FALSE),0)</f>
        <v>0</v>
      </c>
      <c r="FH12" s="24">
        <f>IFERROR(HLOOKUP(FH$1,'Smerne ukazatele_2018'!$A$1:$CK$13,8,FALSE),0)</f>
        <v>0</v>
      </c>
      <c r="FI12" s="24">
        <f>IFERROR(HLOOKUP(FI$1,'Smerne ukazatele_2018'!$A$1:$CK$13,8,FALSE),0)</f>
        <v>2181</v>
      </c>
      <c r="FJ12" s="24">
        <f>IFERROR(HLOOKUP(FJ$1,'Smerne ukazatele_2018'!$A$1:$CK$13,8,FALSE),0)</f>
        <v>0</v>
      </c>
      <c r="FK12" s="24">
        <f>IFERROR(HLOOKUP(FK$1,'Smerne ukazatele_2018'!$A$1:$CK$13,8,FALSE),0)</f>
        <v>0</v>
      </c>
      <c r="FL12" s="24">
        <f>IFERROR(HLOOKUP(FL$1,'Smerne ukazatele_2018'!$A$1:$CK$13,8,FALSE),0)</f>
        <v>0</v>
      </c>
      <c r="FM12" s="24">
        <f>IFERROR(HLOOKUP(FM$1,'Smerne ukazatele_2018'!$A$1:$CK$13,8,FALSE),0)</f>
        <v>0</v>
      </c>
      <c r="FN12" s="24">
        <f>IFERROR(HLOOKUP(FN$1,'Smerne ukazatele_2018'!$A$1:$CK$13,8,FALSE),0)</f>
        <v>303</v>
      </c>
      <c r="FO12" s="24">
        <f>IFERROR(HLOOKUP(FO$1,'Smerne ukazatele_2018'!$A$1:$CK$13,8,FALSE),0)</f>
        <v>872</v>
      </c>
      <c r="FP12" s="24">
        <f>IFERROR(HLOOKUP(FP$1,'Smerne ukazatele_2018'!$A$1:$CK$13,8,FALSE),0)</f>
        <v>0</v>
      </c>
      <c r="FQ12" s="24">
        <f>IFERROR(HLOOKUP(FQ$1,'Smerne ukazatele_2018'!$A$1:$CK$13,8,FALSE),0)</f>
        <v>382</v>
      </c>
      <c r="FR12" s="24">
        <f>IFERROR(HLOOKUP(FR$1,'Smerne ukazatele_2018'!$A$1:$CK$13,8,FALSE),0)</f>
        <v>0</v>
      </c>
      <c r="FS12" s="24">
        <f>IFERROR(HLOOKUP(FS$1,'Smerne ukazatele_2018'!$A$1:$CK$13,8,FALSE),0)</f>
        <v>406</v>
      </c>
      <c r="FT12" s="24">
        <f>IFERROR(HLOOKUP(FT$1,'Smerne ukazatele_2018'!$A$1:$CK$13,8,FALSE),0)</f>
        <v>996</v>
      </c>
      <c r="FU12" s="24">
        <f>IFERROR(HLOOKUP(FU$1,'Smerne ukazatele_2018'!$A$1:$CK$13,8,FALSE),0)</f>
        <v>149</v>
      </c>
      <c r="FV12" s="24">
        <f>IFERROR(HLOOKUP(FV$1,'Smerne ukazatele_2018'!$A$1:$CK$13,8,FALSE),0)</f>
        <v>7577</v>
      </c>
      <c r="FW12" s="24">
        <f>IFERROR(HLOOKUP(FW$1,'Smerne ukazatele_2018'!$A$1:$CK$13,8,FALSE),0)</f>
        <v>0</v>
      </c>
      <c r="FX12" s="24">
        <f>IFERROR(HLOOKUP(FX$1,'Smerne ukazatele_2018'!$A$1:$CK$13,8,FALSE),0)</f>
        <v>0</v>
      </c>
      <c r="FY12" s="24">
        <f>IFERROR(HLOOKUP(FY$1,'Smerne ukazatele_2018'!$A$1:$CK$13,8,FALSE),0)</f>
        <v>0</v>
      </c>
      <c r="FZ12" s="24">
        <f>IFERROR(HLOOKUP(FZ$1,'Smerne ukazatele_2018'!$A$1:$CK$13,8,FALSE),0)</f>
        <v>0</v>
      </c>
      <c r="GA12" s="24">
        <f>IFERROR(HLOOKUP(GA$1,'Smerne ukazatele_2018'!$A$1:$CK$13,8,FALSE),0)</f>
        <v>0</v>
      </c>
      <c r="GB12" s="24">
        <f>IFERROR(HLOOKUP(GB$1,'Smerne ukazatele_2018'!$A$1:$CK$13,8,FALSE),0)</f>
        <v>0</v>
      </c>
      <c r="GC12" s="24">
        <f>IFERROR(HLOOKUP(GC$1,'Smerne ukazatele_2018'!$A$1:$CK$13,8,FALSE),0)</f>
        <v>0</v>
      </c>
      <c r="GD12" s="24">
        <f>IFERROR(HLOOKUP(GD$1,'Smerne ukazatele_2018'!$A$1:$CK$13,8,FALSE),0)</f>
        <v>824</v>
      </c>
      <c r="GE12" s="24">
        <f>IFERROR(HLOOKUP(GE$1,'Smerne ukazatele_2018'!$A$1:$CK$13,8,FALSE),0)</f>
        <v>0</v>
      </c>
      <c r="GF12" s="24">
        <f>IFERROR(HLOOKUP(GF$1,'Smerne ukazatele_2018'!$A$1:$CK$13,8,FALSE),0)</f>
        <v>0</v>
      </c>
      <c r="GG12" s="24">
        <f>IFERROR(HLOOKUP(GG$1,'Smerne ukazatele_2018'!$A$1:$CK$13,8,FALSE),0)</f>
        <v>0</v>
      </c>
      <c r="GH12" s="24">
        <f>IFERROR(HLOOKUP(GH$1,'Smerne ukazatele_2018'!$A$1:$CK$13,8,FALSE),0)</f>
        <v>0</v>
      </c>
      <c r="GI12" s="24">
        <f>IFERROR(HLOOKUP(GI$1,'Smerne ukazatele_2018'!$A$1:$CK$13,8,FALSE),0)</f>
        <v>262</v>
      </c>
      <c r="GJ12" s="24">
        <f>IFERROR(HLOOKUP(GJ$1,'Smerne ukazatele_2018'!$A$1:$CK$13,8,FALSE),0)</f>
        <v>319</v>
      </c>
      <c r="GK12" s="24">
        <f>IFERROR(HLOOKUP(GK$1,'Smerne ukazatele_2018'!$A$1:$CK$13,8,FALSE),0)</f>
        <v>279</v>
      </c>
      <c r="GL12" s="24">
        <f>IFERROR(HLOOKUP(GL$1,'Smerne ukazatele_2018'!$A$1:$CK$13,8,FALSE),0)</f>
        <v>0</v>
      </c>
      <c r="GM12" s="24">
        <f>IFERROR(HLOOKUP(GM$1,'Smerne ukazatele_2018'!$A$1:$CK$13,8,FALSE),0)</f>
        <v>1549</v>
      </c>
      <c r="GN12" s="24">
        <f>IFERROR(HLOOKUP(GN$1,'Smerne ukazatele_2018'!$A$1:$CK$13,8,FALSE),0)</f>
        <v>0</v>
      </c>
      <c r="GO12" s="24">
        <f>IFERROR(HLOOKUP(GO$1,'Smerne ukazatele_2018'!$A$1:$CK$13,8,FALSE),0)</f>
        <v>0</v>
      </c>
      <c r="GP12" s="24">
        <f>IFERROR(HLOOKUP(GP$1,'Smerne ukazatele_2018'!$A$1:$CK$13,8,FALSE),0)</f>
        <v>0</v>
      </c>
      <c r="GQ12" s="24">
        <f>IFERROR(HLOOKUP(GQ$1,'Smerne ukazatele_2018'!$A$1:$CK$13,8,FALSE),0)</f>
        <v>0</v>
      </c>
      <c r="GR12" s="24">
        <f>IFERROR(HLOOKUP(GR$1,'Smerne ukazatele_2018'!$A$1:$CK$13,8,FALSE),0)</f>
        <v>0</v>
      </c>
      <c r="GS12" s="24">
        <f>IFERROR(HLOOKUP(GS$1,'Smerne ukazatele_2018'!$A$1:$CK$13,8,FALSE),0)</f>
        <v>0</v>
      </c>
      <c r="GT12" s="24">
        <f>IFERROR(HLOOKUP(GT$1,'Smerne ukazatele_2018'!$A$1:$CK$13,8,FALSE),0)</f>
        <v>0</v>
      </c>
      <c r="GU12" s="24">
        <f>IFERROR(HLOOKUP(GU$1,'Smerne ukazatele_2018'!$A$1:$CK$13,8,FALSE),0)</f>
        <v>0</v>
      </c>
      <c r="GV12" s="24">
        <f>IFERROR(HLOOKUP(GV$1,'Smerne ukazatele_2018'!$A$1:$CK$13,8,FALSE),0)</f>
        <v>0</v>
      </c>
      <c r="GW12" s="24">
        <f>IFERROR(HLOOKUP(GW$1,'Smerne ukazatele_2018'!$A$1:$CK$13,8,FALSE),0)</f>
        <v>0</v>
      </c>
      <c r="GX12" s="24">
        <f>IFERROR(HLOOKUP(GX$1,'Smerne ukazatele_2018'!$A$1:$CK$13,8,FALSE),0)</f>
        <v>0</v>
      </c>
      <c r="GY12" s="24">
        <f>IFERROR(HLOOKUP(GY$1,'Smerne ukazatele_2018'!$A$1:$CK$13,8,FALSE),0)</f>
        <v>0</v>
      </c>
      <c r="GZ12" s="24">
        <f>IFERROR(HLOOKUP(GZ$1,'Smerne ukazatele_2018'!$A$1:$CK$13,8,FALSE),0)</f>
        <v>0</v>
      </c>
      <c r="HA12" s="24">
        <f>IFERROR(HLOOKUP(HA$1,'Smerne ukazatele_2018'!$A$1:$CK$13,8,FALSE),0)</f>
        <v>1453</v>
      </c>
      <c r="HB12" s="24">
        <f>IFERROR(HLOOKUP(HB$1,'Smerne ukazatele_2018'!$A$1:$CK$13,8,FALSE),0)</f>
        <v>4509</v>
      </c>
      <c r="HC12" s="24">
        <f>IFERROR(HLOOKUP(HC$1,'Smerne ukazatele_2018'!$A$1:$CK$13,8,FALSE),0)</f>
        <v>0</v>
      </c>
      <c r="HD12" s="24">
        <f>IFERROR(HLOOKUP(HD$1,'Smerne ukazatele_2018'!$A$1:$CK$13,8,FALSE),0)</f>
        <v>0</v>
      </c>
      <c r="HE12" s="24">
        <f>IFERROR(HLOOKUP(HE$1,'Smerne ukazatele_2018'!$A$1:$CK$13,8,FALSE),0)</f>
        <v>0</v>
      </c>
      <c r="HF12" s="24">
        <f>IFERROR(HLOOKUP(HF$1,'Smerne ukazatele_2018'!$A$1:$CK$13,8,FALSE),0)</f>
        <v>0</v>
      </c>
      <c r="HG12" s="24">
        <f>IFERROR(HLOOKUP(HG$1,'Smerne ukazatele_2018'!$A$1:$CK$13,8,FALSE),0)</f>
        <v>0</v>
      </c>
      <c r="HH12" s="24">
        <f>IFERROR(HLOOKUP(HH$1,'Smerne ukazatele_2018'!$A$1:$CK$13,8,FALSE),0)</f>
        <v>0</v>
      </c>
      <c r="HI12" s="24">
        <f>IFERROR(HLOOKUP(HI$1,'Smerne ukazatele_2018'!$A$1:$CK$13,8,FALSE),0)</f>
        <v>1954</v>
      </c>
      <c r="HJ12" s="24">
        <f>IFERROR(HLOOKUP(HJ$1,'Smerne ukazatele_2018'!$A$1:$CK$13,8,FALSE),0)</f>
        <v>0</v>
      </c>
      <c r="HK12" s="24">
        <f>IFERROR(HLOOKUP(HK$1,'Smerne ukazatele_2018'!$A$1:$CK$13,8,FALSE),0)</f>
        <v>0</v>
      </c>
      <c r="HL12" s="24">
        <f>IFERROR(HLOOKUP(HL$1,'Smerne ukazatele_2018'!$A$1:$CK$13,8,FALSE),0)</f>
        <v>0</v>
      </c>
      <c r="HM12" s="24">
        <f>IFERROR(HLOOKUP(HM$1,'Smerne ukazatele_2018'!$A$1:$CK$13,8,FALSE),0)</f>
        <v>0</v>
      </c>
      <c r="HN12" s="24">
        <f>IFERROR(HLOOKUP(HN$1,'Smerne ukazatele_2018'!$A$1:$CK$13,8,FALSE),0)</f>
        <v>0</v>
      </c>
      <c r="HO12" s="24">
        <f>IFERROR(HLOOKUP(HO$1,'Smerne ukazatele_2018'!$A$1:$CK$13,8,FALSE),0)</f>
        <v>0</v>
      </c>
      <c r="HP12" s="24">
        <f>IFERROR(HLOOKUP(HP$1,'Smerne ukazatele_2018'!$A$1:$CK$13,8,FALSE),0)</f>
        <v>0</v>
      </c>
      <c r="HQ12" s="24">
        <f>IFERROR(HLOOKUP(HQ$1,'Smerne ukazatele_2018'!$A$1:$CK$13,8,FALSE),0)</f>
        <v>0</v>
      </c>
      <c r="HR12" s="24">
        <f>IFERROR(HLOOKUP(HR$1,'Smerne ukazatele_2018'!$A$1:$CK$13,8,FALSE),0)</f>
        <v>18963</v>
      </c>
      <c r="HS12" s="24">
        <f>IFERROR(HLOOKUP(HS$1,'Smerne ukazatele_2018'!$A$1:$CK$13,8,FALSE),0)</f>
        <v>0</v>
      </c>
      <c r="HT12" s="24">
        <f>IFERROR(HLOOKUP(HT$1,'Smerne ukazatele_2018'!$A$1:$CK$13,8,FALSE),0)</f>
        <v>0</v>
      </c>
      <c r="HU12" s="24">
        <f>IFERROR(HLOOKUP(HU$1,'Smerne ukazatele_2018'!$A$1:$CK$13,8,FALSE),0)</f>
        <v>0</v>
      </c>
      <c r="HV12" s="24">
        <f>IFERROR(HLOOKUP(HV$1,'Smerne ukazatele_2018'!$A$1:$CK$13,8,FALSE),0)</f>
        <v>0</v>
      </c>
      <c r="HW12" s="24">
        <f>IFERROR(HLOOKUP(HW$1,'Smerne ukazatele_2018'!$A$1:$CK$13,8,FALSE),0)</f>
        <v>0</v>
      </c>
      <c r="HX12" s="24">
        <f>IFERROR(HLOOKUP(HX$1,'Smerne ukazatele_2018'!$A$1:$CK$13,8,FALSE),0)</f>
        <v>0</v>
      </c>
      <c r="HY12" s="24">
        <f>IFERROR(HLOOKUP(HY$1,'Smerne ukazatele_2018'!$A$1:$CK$13,8,FALSE),0)</f>
        <v>0</v>
      </c>
      <c r="HZ12" s="24">
        <f>IFERROR(HLOOKUP(HZ$1,'Smerne ukazatele_2018'!$A$1:$CK$13,8,FALSE),0)</f>
        <v>0</v>
      </c>
      <c r="IA12" s="24">
        <f>IFERROR(HLOOKUP(IA$1,'Smerne ukazatele_2018'!$A$1:$CK$13,8,FALSE),0)</f>
        <v>0</v>
      </c>
      <c r="IB12" s="24">
        <f>IFERROR(HLOOKUP(IB$1,'Smerne ukazatele_2018'!$A$1:$CK$13,8,FALSE),0)</f>
        <v>0</v>
      </c>
      <c r="IC12" s="24">
        <f>IFERROR(HLOOKUP(IC$1,'Smerne ukazatele_2018'!$A$1:$CK$13,8,FALSE),0)</f>
        <v>0</v>
      </c>
      <c r="ID12" s="24">
        <f>IFERROR(HLOOKUP(ID$1,'Smerne ukazatele_2018'!$A$1:$CK$13,8,FALSE),0)</f>
        <v>0</v>
      </c>
      <c r="IE12" s="24">
        <f>IFERROR(HLOOKUP(IE$1,'Smerne ukazatele_2018'!$A$1:$CK$13,8,FALSE),0)</f>
        <v>0</v>
      </c>
      <c r="IF12" s="24">
        <f>IFERROR(HLOOKUP(IF$1,'Smerne ukazatele_2018'!$A$1:$CK$13,8,FALSE),0)</f>
        <v>0</v>
      </c>
      <c r="IG12" s="24">
        <f>IFERROR(HLOOKUP(IG$1,'Smerne ukazatele_2018'!$A$1:$CK$13,8,FALSE),0)</f>
        <v>0</v>
      </c>
      <c r="IH12" s="24">
        <f>IFERROR(HLOOKUP(IH$1,'Smerne ukazatele_2018'!$A$1:$CK$13,8,FALSE),0)</f>
        <v>0</v>
      </c>
      <c r="II12" s="24">
        <f>IFERROR(HLOOKUP(II$1,'Smerne ukazatele_2018'!$A$1:$CK$13,8,FALSE),0)</f>
        <v>0</v>
      </c>
      <c r="IJ12" s="24">
        <f>IFERROR(HLOOKUP(IJ$1,'Smerne ukazatele_2018'!$A$1:$CK$13,8,FALSE),0)</f>
        <v>12171</v>
      </c>
      <c r="IK12" s="24">
        <f>IFERROR(HLOOKUP(IK$1,'Smerne ukazatele_2018'!$A$1:$CK$13,8,FALSE),0)</f>
        <v>0</v>
      </c>
      <c r="IL12" s="24">
        <f>IFERROR(HLOOKUP(IL$1,'Smerne ukazatele_2018'!$A$1:$CK$13,8,FALSE),0)</f>
        <v>0</v>
      </c>
      <c r="IM12" s="24">
        <f>IFERROR(HLOOKUP(IM$1,'Smerne ukazatele_2018'!$A$1:$CK$13,8,FALSE),0)</f>
        <v>0</v>
      </c>
      <c r="IN12" s="24">
        <f>IFERROR(HLOOKUP(IN$1,'Smerne ukazatele_2018'!$A$1:$CK$13,8,FALSE),0)</f>
        <v>0</v>
      </c>
      <c r="IO12" s="24">
        <f>IFERROR(HLOOKUP(IO$1,'Smerne ukazatele_2018'!$A$1:$CK$13,8,FALSE),0)</f>
        <v>0</v>
      </c>
      <c r="IP12" s="24">
        <f>IFERROR(HLOOKUP(IP$1,'Smerne ukazatele_2018'!$A$1:$CK$13,8,FALSE),0)</f>
        <v>0</v>
      </c>
      <c r="IQ12" s="24">
        <f>IFERROR(HLOOKUP(IQ$1,'Smerne ukazatele_2018'!$A$1:$CK$13,8,FALSE),0)</f>
        <v>0</v>
      </c>
      <c r="IR12" s="24">
        <f>IFERROR(HLOOKUP(IR$1,'Smerne ukazatele_2018'!$A$1:$CK$13,8,FALSE),0)</f>
        <v>0</v>
      </c>
      <c r="IS12" s="24">
        <f>IFERROR(HLOOKUP(IS$1,'Smerne ukazatele_2018'!$A$1:$CK$13,8,FALSE),0)</f>
        <v>0</v>
      </c>
      <c r="IT12" s="24">
        <f>IFERROR(HLOOKUP(IT$1,'Smerne ukazatele_2018'!$A$1:$CK$13,8,FALSE),0)</f>
        <v>0</v>
      </c>
      <c r="IU12" s="24">
        <f>IFERROR(HLOOKUP(IU$1,'Smerne ukazatele_2018'!$A$1:$CK$13,8,FALSE),0)</f>
        <v>0</v>
      </c>
      <c r="IV12" s="24">
        <f>IFERROR(HLOOKUP(IV$1,'Smerne ukazatele_2018'!$A$1:$CK$13,8,FALSE),0)</f>
        <v>0</v>
      </c>
      <c r="IW12" s="24">
        <f>IFERROR(HLOOKUP(IW$1,'Smerne ukazatele_2018'!$A$1:$CK$13,8,FALSE),0)</f>
        <v>0</v>
      </c>
      <c r="IX12" s="24">
        <f>IFERROR(HLOOKUP(IX$1,'Smerne ukazatele_2018'!$A$1:$CK$13,8,FALSE),0)</f>
        <v>0</v>
      </c>
      <c r="IY12" s="24">
        <f>IFERROR(HLOOKUP(IY$1,'Smerne ukazatele_2018'!$A$1:$CK$13,8,FALSE),0)</f>
        <v>0</v>
      </c>
      <c r="IZ12" s="24">
        <f>IFERROR(HLOOKUP(IZ$1,'Smerne ukazatele_2018'!$A$1:$CK$13,8,FALSE),0)</f>
        <v>0</v>
      </c>
      <c r="JA12" s="24">
        <f>IFERROR(HLOOKUP(JA$1,'Smerne ukazatele_2018'!$A$1:$CK$13,8,FALSE),0)</f>
        <v>0</v>
      </c>
      <c r="JB12" s="24">
        <f>IFERROR(HLOOKUP(JB$1,'Smerne ukazatele_2018'!$A$1:$CK$13,8,FALSE),0)</f>
        <v>0</v>
      </c>
      <c r="JC12" s="24">
        <f>IFERROR(HLOOKUP(JC$1,'Smerne ukazatele_2018'!$A$1:$CK$13,8,FALSE),0)</f>
        <v>0</v>
      </c>
      <c r="JD12" s="24">
        <f>IFERROR(HLOOKUP(JD$1,'Smerne ukazatele_2018'!$A$1:$CK$13,8,FALSE),0)</f>
        <v>7078</v>
      </c>
      <c r="JE12" s="24">
        <f>IFERROR(HLOOKUP(JE$1,'Smerne ukazatele_2018'!$A$1:$CK$13,8,FALSE),0)</f>
        <v>0</v>
      </c>
      <c r="JF12" s="24">
        <f>IFERROR(HLOOKUP(JF$1,'Smerne ukazatele_2018'!$A$1:$CK$13,8,FALSE),0)</f>
        <v>0</v>
      </c>
      <c r="JG12" s="24">
        <f>IFERROR(HLOOKUP(JG$1,'Smerne ukazatele_2018'!$A$1:$CK$13,8,FALSE),0)</f>
        <v>0</v>
      </c>
      <c r="JH12" s="24">
        <f>IFERROR(HLOOKUP(JH$1,'Smerne ukazatele_2018'!$A$1:$CK$13,8,FALSE),0)</f>
        <v>0</v>
      </c>
      <c r="JI12" s="24">
        <f>IFERROR(HLOOKUP(JI$1,'Smerne ukazatele_2018'!$A$1:$CK$13,8,FALSE),0)</f>
        <v>0</v>
      </c>
      <c r="JJ12" s="24">
        <f>IFERROR(HLOOKUP(JJ$1,'Smerne ukazatele_2018'!$A$1:$CK$13,8,FALSE),0)</f>
        <v>0</v>
      </c>
      <c r="JK12" s="24">
        <f>IFERROR(HLOOKUP(JK$1,'Smerne ukazatele_2018'!$A$1:$CK$13,8,FALSE),0)</f>
        <v>0</v>
      </c>
      <c r="JL12" s="24">
        <f>IFERROR(HLOOKUP(JL$1,'Smerne ukazatele_2018'!$A$1:$CK$13,8,FALSE),0)</f>
        <v>0</v>
      </c>
      <c r="JM12" s="24">
        <f>IFERROR(HLOOKUP(JM$1,'Smerne ukazatele_2018'!$A$1:$CK$13,8,FALSE),0)</f>
        <v>0</v>
      </c>
      <c r="JN12" s="24">
        <f>IFERROR(HLOOKUP(JN$1,'Smerne ukazatele_2018'!$A$1:$CK$13,8,FALSE),0)</f>
        <v>0</v>
      </c>
      <c r="JO12" s="24">
        <f>IFERROR(HLOOKUP(JO$1,'Smerne ukazatele_2018'!$A$1:$CK$13,8,FALSE),0)</f>
        <v>0</v>
      </c>
      <c r="JP12" s="24">
        <f>IFERROR(HLOOKUP(JP$1,'Smerne ukazatele_2018'!$A$1:$CK$13,8,FALSE),0)</f>
        <v>0</v>
      </c>
      <c r="JQ12" s="24">
        <f>IFERROR(HLOOKUP(JQ$1,'Smerne ukazatele_2018'!$A$1:$CK$13,8,FALSE),0)</f>
        <v>0</v>
      </c>
      <c r="JR12" s="24">
        <f>IFERROR(HLOOKUP(JR$1,'Smerne ukazatele_2018'!$A$1:$CK$13,8,FALSE),0)</f>
        <v>0</v>
      </c>
      <c r="JS12" s="24">
        <f>IFERROR(HLOOKUP(JS$1,'Smerne ukazatele_2018'!$A$1:$CK$13,8,FALSE),0)</f>
        <v>0</v>
      </c>
      <c r="JT12" s="24">
        <f>IFERROR(HLOOKUP(JT$1,'Smerne ukazatele_2018'!$A$1:$CK$13,8,FALSE),0)</f>
        <v>0</v>
      </c>
      <c r="JU12" s="24">
        <f>IFERROR(HLOOKUP(JU$1,'Smerne ukazatele_2018'!$A$1:$CK$13,8,FALSE),0)</f>
        <v>0</v>
      </c>
      <c r="JV12" s="24">
        <f>IFERROR(HLOOKUP(JV$1,'Smerne ukazatele_2018'!$A$1:$CK$13,8,FALSE),0)</f>
        <v>2941</v>
      </c>
      <c r="JW12" s="24">
        <f>IFERROR(HLOOKUP(JW$1,'Smerne ukazatele_2018'!$A$1:$CK$13,8,FALSE),0)</f>
        <v>0</v>
      </c>
      <c r="JX12" s="24">
        <f>IFERROR(HLOOKUP(JX$1,'Smerne ukazatele_2018'!$A$1:$CK$13,8,FALSE),0)</f>
        <v>0</v>
      </c>
      <c r="JY12" s="24">
        <f>IFERROR(HLOOKUP(JY$1,'Smerne ukazatele_2018'!$A$1:$CK$13,8,FALSE),0)</f>
        <v>0</v>
      </c>
      <c r="JZ12" s="24">
        <f>IFERROR(HLOOKUP(JZ$1,'Smerne ukazatele_2018'!$A$1:$CK$13,8,FALSE),0)</f>
        <v>0</v>
      </c>
      <c r="KA12" s="24">
        <f>IFERROR(HLOOKUP(KA$1,'Smerne ukazatele_2018'!$A$1:$CK$13,8,FALSE),0)</f>
        <v>0</v>
      </c>
      <c r="KB12" s="24">
        <f>IFERROR(HLOOKUP(KB$1,'Smerne ukazatele_2018'!$A$1:$CK$13,8,FALSE),0)</f>
        <v>0</v>
      </c>
      <c r="KC12" s="24">
        <f>IFERROR(HLOOKUP(KC$1,'Smerne ukazatele_2018'!$A$1:$CK$13,8,FALSE),0)</f>
        <v>0</v>
      </c>
      <c r="KD12" s="24">
        <f>IFERROR(HLOOKUP(KD$1,'Smerne ukazatele_2018'!$A$1:$CK$13,8,FALSE),0)</f>
        <v>0</v>
      </c>
      <c r="KE12" s="24">
        <f>IFERROR(HLOOKUP(KE$1,'Smerne ukazatele_2018'!$A$1:$CK$13,8,FALSE),0)</f>
        <v>0</v>
      </c>
      <c r="KF12" s="24">
        <f>IFERROR(HLOOKUP(KF$1,'Smerne ukazatele_2018'!$A$1:$CK$13,8,FALSE),0)</f>
        <v>0</v>
      </c>
      <c r="KG12" s="24">
        <f>IFERROR(HLOOKUP(KG$1,'Smerne ukazatele_2018'!$A$1:$CK$13,8,FALSE),0)</f>
        <v>0</v>
      </c>
      <c r="KH12" s="24">
        <f>IFERROR(HLOOKUP(KH$1,'Smerne ukazatele_2018'!$A$1:$CK$13,8,FALSE),0)</f>
        <v>0</v>
      </c>
      <c r="KI12" s="24">
        <f>IFERROR(HLOOKUP(KI$1,'Smerne ukazatele_2018'!$A$1:$CK$13,8,FALSE),0)</f>
        <v>0</v>
      </c>
      <c r="KJ12" s="24">
        <f>IFERROR(HLOOKUP(KJ$1,'Smerne ukazatele_2018'!$A$1:$CK$13,8,FALSE),0)</f>
        <v>0</v>
      </c>
      <c r="KK12" s="24">
        <f>IFERROR(HLOOKUP(KK$1,'Smerne ukazatele_2018'!$A$1:$CK$13,8,FALSE),0)</f>
        <v>236</v>
      </c>
      <c r="KL12" s="24">
        <f>IFERROR(HLOOKUP(KL$1,'Smerne ukazatele_2018'!$A$1:$CK$13,8,FALSE),0)</f>
        <v>0</v>
      </c>
      <c r="KM12" s="24">
        <f>IFERROR(HLOOKUP(KM$1,'Smerne ukazatele_2018'!$A$1:$CK$13,8,FALSE),0)</f>
        <v>0</v>
      </c>
      <c r="KN12" s="24">
        <f>IFERROR(HLOOKUP(KN$1,'Smerne ukazatele_2018'!$A$1:$CK$13,8,FALSE),0)</f>
        <v>0</v>
      </c>
      <c r="KO12" s="24">
        <f>IFERROR(HLOOKUP(KO$1,'Smerne ukazatele_2018'!$A$1:$CK$13,8,FALSE),0)</f>
        <v>0</v>
      </c>
      <c r="KP12" s="24">
        <f>IFERROR(HLOOKUP(KP$1,'Smerne ukazatele_2018'!$A$1:$CK$13,8,FALSE),0)</f>
        <v>966</v>
      </c>
      <c r="KQ12" s="24">
        <f>IFERROR(HLOOKUP(KQ$1,'Smerne ukazatele_2018'!$A$1:$CK$13,8,FALSE),0)</f>
        <v>0</v>
      </c>
      <c r="KR12" s="24">
        <f>IFERROR(HLOOKUP(KR$1,'Smerne ukazatele_2018'!$A$1:$CK$13,8,FALSE),0)</f>
        <v>0</v>
      </c>
      <c r="KS12" s="24">
        <f>IFERROR(HLOOKUP(KS$1,'Smerne ukazatele_2018'!$A$1:$CK$13,8,FALSE),0)</f>
        <v>0</v>
      </c>
      <c r="KT12" s="24">
        <f>IFERROR(HLOOKUP(KT$1,'Smerne ukazatele_2018'!$A$1:$CK$13,8,FALSE),0)</f>
        <v>0</v>
      </c>
      <c r="KU12" s="24">
        <f>IFERROR(HLOOKUP(KU$1,'Smerne ukazatele_2018'!$A$1:$CK$13,8,FALSE),0)</f>
        <v>0</v>
      </c>
      <c r="KV12" s="24">
        <f>IFERROR(HLOOKUP(KV$1,'Smerne ukazatele_2018'!$A$1:$CK$13,8,FALSE),0)</f>
        <v>9884</v>
      </c>
      <c r="KW12" s="24">
        <f>IFERROR(HLOOKUP(KW$1,'Smerne ukazatele_2018'!$A$1:$CK$13,8,FALSE),0)</f>
        <v>0</v>
      </c>
      <c r="KX12" s="24">
        <f>IFERROR(HLOOKUP(KX$1,'Smerne ukazatele_2018'!$A$1:$CK$13,8,FALSE),0)</f>
        <v>0</v>
      </c>
      <c r="KY12" s="24">
        <f>IFERROR(HLOOKUP(KY$1,'Smerne ukazatele_2018'!$A$1:$CK$13,8,FALSE),0)</f>
        <v>0</v>
      </c>
      <c r="KZ12" s="24">
        <f>IFERROR(HLOOKUP(KZ$1,'Smerne ukazatele_2018'!$A$1:$CK$13,8,FALSE),0)</f>
        <v>0</v>
      </c>
      <c r="LA12" s="24">
        <f>IFERROR(HLOOKUP(LA$1,'Smerne ukazatele_2018'!$A$1:$CK$13,8,FALSE),0)</f>
        <v>7810</v>
      </c>
      <c r="LB12" s="24">
        <f>IFERROR(HLOOKUP(LB$1,'Smerne ukazatele_2018'!$A$1:$CK$13,8,FALSE),0)</f>
        <v>0</v>
      </c>
      <c r="LC12" s="24">
        <f>IFERROR(HLOOKUP(LC$1,'Smerne ukazatele_2018'!$A$1:$CK$13,8,FALSE),0)</f>
        <v>0</v>
      </c>
      <c r="LD12" s="24">
        <f>IFERROR(HLOOKUP(LD$1,'Smerne ukazatele_2018'!$A$1:$CK$13,8,FALSE),0)</f>
        <v>0</v>
      </c>
      <c r="LE12" s="24">
        <f>IFERROR(HLOOKUP(LE$1,'Smerne ukazatele_2018'!$A$1:$CK$13,8,FALSE),0)</f>
        <v>0</v>
      </c>
      <c r="LF12" s="24">
        <f>IFERROR(HLOOKUP(LF$1,'Smerne ukazatele_2018'!$A$1:$CK$13,8,FALSE),0)</f>
        <v>0</v>
      </c>
      <c r="LG12" s="24">
        <f>IFERROR(HLOOKUP(LG$1,'Smerne ukazatele_2018'!$A$1:$CK$13,8,FALSE),0)</f>
        <v>0</v>
      </c>
      <c r="LH12" s="24">
        <f>IFERROR(HLOOKUP(LH$1,'Smerne ukazatele_2018'!$A$1:$CK$13,8,FALSE),0)</f>
        <v>0</v>
      </c>
      <c r="LI12" s="24">
        <f>IFERROR(HLOOKUP(LI$1,'Smerne ukazatele_2018'!$A$1:$CK$13,8,FALSE),0)</f>
        <v>0</v>
      </c>
      <c r="LJ12" s="24">
        <f>IFERROR(HLOOKUP(LJ$1,'Smerne ukazatele_2018'!$A$1:$CK$13,8,FALSE),0)</f>
        <v>0</v>
      </c>
      <c r="LK12" s="24">
        <f>IFERROR(HLOOKUP(LK$1,'Smerne ukazatele_2018'!$A$1:$CK$13,8,FALSE),0)</f>
        <v>0</v>
      </c>
      <c r="LL12" s="24">
        <f>IFERROR(HLOOKUP(LL$1,'Smerne ukazatele_2018'!$A$1:$CK$13,8,FALSE),0)</f>
        <v>0</v>
      </c>
      <c r="LM12" s="24">
        <f>IFERROR(HLOOKUP(LM$1,'Smerne ukazatele_2018'!$A$1:$CK$13,8,FALSE),0)</f>
        <v>0</v>
      </c>
      <c r="LN12" s="24">
        <f>IFERROR(HLOOKUP(LN$1,'Smerne ukazatele_2018'!$A$1:$CK$13,8,FALSE),0)</f>
        <v>6928</v>
      </c>
      <c r="LO12" s="24">
        <f>IFERROR(HLOOKUP(LO$1,'Smerne ukazatele_2018'!$A$1:$CK$13,8,FALSE),0)</f>
        <v>0</v>
      </c>
      <c r="LP12" s="24">
        <f>IFERROR(HLOOKUP(LP$1,'Smerne ukazatele_2018'!$A$1:$CK$13,8,FALSE),0)</f>
        <v>0</v>
      </c>
      <c r="LQ12" s="24">
        <f>IFERROR(HLOOKUP(LQ$1,'Smerne ukazatele_2018'!$A$1:$CK$13,8,FALSE),0)</f>
        <v>0</v>
      </c>
      <c r="LR12" s="24">
        <f>IFERROR(HLOOKUP(LR$1,'Smerne ukazatele_2018'!$A$1:$CK$13,8,FALSE),0)</f>
        <v>0</v>
      </c>
      <c r="LS12" s="24">
        <f>IFERROR(HLOOKUP(LS$1,'Smerne ukazatele_2018'!$A$1:$CK$13,8,FALSE),0)</f>
        <v>0</v>
      </c>
      <c r="LT12" s="24">
        <f>IFERROR(HLOOKUP(LT$1,'Smerne ukazatele_2018'!$A$1:$CK$13,8,FALSE),0)</f>
        <v>0</v>
      </c>
      <c r="LU12" s="24">
        <f>IFERROR(HLOOKUP(LU$1,'Smerne ukazatele_2018'!$A$1:$CK$13,8,FALSE),0)</f>
        <v>0</v>
      </c>
      <c r="LV12" s="24">
        <f>IFERROR(HLOOKUP(LV$1,'Smerne ukazatele_2018'!$A$1:$CK$13,8,FALSE),0)</f>
        <v>0</v>
      </c>
      <c r="LW12" s="24">
        <f>IFERROR(HLOOKUP(LW$1,'Smerne ukazatele_2018'!$A$1:$CK$13,8,FALSE),0)</f>
        <v>0</v>
      </c>
      <c r="LX12" s="24">
        <f>IFERROR(HLOOKUP(LX$1,'Smerne ukazatele_2018'!$A$1:$CK$13,8,FALSE),0)</f>
        <v>0</v>
      </c>
      <c r="LY12" s="24">
        <f>IFERROR(HLOOKUP(LY$1,'Smerne ukazatele_2018'!$A$1:$CK$13,8,FALSE),0)</f>
        <v>0</v>
      </c>
      <c r="LZ12" s="24">
        <f>IFERROR(HLOOKUP(LZ$1,'Smerne ukazatele_2018'!$A$1:$CK$13,8,FALSE),0)</f>
        <v>0</v>
      </c>
      <c r="MA12" s="24">
        <f>IFERROR(HLOOKUP(MA$1,'Smerne ukazatele_2018'!$A$1:$CK$13,8,FALSE),0)</f>
        <v>0</v>
      </c>
      <c r="MB12" s="24">
        <f>IFERROR(HLOOKUP(MB$1,'Smerne ukazatele_2018'!$A$1:$CK$13,8,FALSE),0)</f>
        <v>0</v>
      </c>
      <c r="MC12" s="24">
        <f>IFERROR(HLOOKUP(MC$1,'Smerne ukazatele_2018'!$A$1:$CK$13,8,FALSE),0)</f>
        <v>0</v>
      </c>
      <c r="MD12" s="24">
        <f>IFERROR(HLOOKUP(MD$1,'Smerne ukazatele_2018'!$A$1:$CK$13,8,FALSE),0)</f>
        <v>0</v>
      </c>
      <c r="ME12" s="24">
        <f>IFERROR(HLOOKUP(ME$1,'Smerne ukazatele_2018'!$A$1:$CK$13,8,FALSE),0)</f>
        <v>0</v>
      </c>
      <c r="MF12" s="24">
        <f>IFERROR(HLOOKUP(MF$1,'Smerne ukazatele_2018'!$A$1:$CK$13,8,FALSE),0)</f>
        <v>0</v>
      </c>
      <c r="MG12" s="24">
        <f>IFERROR(HLOOKUP(MG$1,'Smerne ukazatele_2018'!$A$1:$CK$13,8,FALSE),0)</f>
        <v>0</v>
      </c>
      <c r="MH12" s="24">
        <f>IFERROR(HLOOKUP(MH$1,'Smerne ukazatele_2018'!$A$1:$CK$13,8,FALSE),0)</f>
        <v>0</v>
      </c>
      <c r="MI12" s="24">
        <f>IFERROR(HLOOKUP(MI$1,'Smerne ukazatele_2018'!$A$1:$CK$13,8,FALSE),0)</f>
        <v>0</v>
      </c>
      <c r="MJ12" s="24">
        <f>IFERROR(HLOOKUP(MJ$1,'Smerne ukazatele_2018'!$A$1:$CK$13,8,FALSE),0)</f>
        <v>0</v>
      </c>
      <c r="MK12" s="24">
        <f>IFERROR(HLOOKUP(MK$1,'Smerne ukazatele_2018'!$A$1:$CK$13,8,FALSE),0)</f>
        <v>0</v>
      </c>
      <c r="ML12" s="24">
        <f>IFERROR(HLOOKUP(ML$1,'Smerne ukazatele_2018'!$A$1:$CK$13,8,FALSE),0)</f>
        <v>0</v>
      </c>
      <c r="MM12" s="24">
        <f>IFERROR(HLOOKUP(MM$1,'Smerne ukazatele_2018'!$A$1:$CK$13,8,FALSE),0)</f>
        <v>0</v>
      </c>
      <c r="MN12" s="24">
        <f>IFERROR(HLOOKUP(MN$1,'Smerne ukazatele_2018'!$A$1:$CK$13,8,FALSE),0)</f>
        <v>0</v>
      </c>
      <c r="MO12" s="20">
        <f t="shared" si="0"/>
        <v>137211</v>
      </c>
      <c r="MQ12" s="20">
        <f>MO12-'Smerne ukazatele_2018'!CL8</f>
        <v>0</v>
      </c>
    </row>
    <row r="13" spans="2:355" ht="13.5" customHeight="1" x14ac:dyDescent="0.2">
      <c r="B13" s="49" t="s">
        <v>489</v>
      </c>
      <c r="C13" s="49" t="s">
        <v>490</v>
      </c>
      <c r="D13" s="24">
        <f>IFERROR(HLOOKUP(D$1,'Smerne ukazatele_2018'!$A$1:$CK$13,9,FALSE),0)</f>
        <v>0</v>
      </c>
      <c r="E13" s="24">
        <f>IFERROR(HLOOKUP(E$1,'Smerne ukazatele_2018'!$A$1:$CK$13,9,FALSE),0)</f>
        <v>0</v>
      </c>
      <c r="F13" s="24">
        <f>IFERROR(HLOOKUP(F$1,'Smerne ukazatele_2018'!$A$1:$CK$13,9,FALSE),0)</f>
        <v>9.4700000000000006</v>
      </c>
      <c r="G13" s="24">
        <f>IFERROR(HLOOKUP(G$1,'Smerne ukazatele_2018'!$A$1:$CK$13,9,FALSE),0)</f>
        <v>0</v>
      </c>
      <c r="H13" s="24">
        <f>IFERROR(HLOOKUP(H$1,'Smerne ukazatele_2018'!$A$1:$CK$13,9,FALSE),0)</f>
        <v>0</v>
      </c>
      <c r="I13" s="24">
        <f>IFERROR(HLOOKUP(I$1,'Smerne ukazatele_2018'!$A$1:$CK$13,9,FALSE),0)</f>
        <v>0</v>
      </c>
      <c r="J13" s="24">
        <f>IFERROR(HLOOKUP(J$1,'Smerne ukazatele_2018'!$A$1:$CK$13,9,FALSE),0)</f>
        <v>15.41</v>
      </c>
      <c r="K13" s="24">
        <f>IFERROR(HLOOKUP(K$1,'Smerne ukazatele_2018'!$A$1:$CK$13,9,FALSE),0)</f>
        <v>0</v>
      </c>
      <c r="L13" s="24">
        <f>IFERROR(HLOOKUP(L$1,'Smerne ukazatele_2018'!$A$1:$CK$13,9,FALSE),0)</f>
        <v>0</v>
      </c>
      <c r="M13" s="24">
        <f>IFERROR(HLOOKUP(M$1,'Smerne ukazatele_2018'!$A$1:$CK$13,9,FALSE),0)</f>
        <v>0</v>
      </c>
      <c r="N13" s="24">
        <f>IFERROR(HLOOKUP(N$1,'Smerne ukazatele_2018'!$A$1:$CK$13,9,FALSE),0)</f>
        <v>0</v>
      </c>
      <c r="O13" s="24">
        <f>IFERROR(HLOOKUP(O$1,'Smerne ukazatele_2018'!$A$1:$CK$13,9,FALSE),0)</f>
        <v>9.64</v>
      </c>
      <c r="P13" s="24">
        <f>IFERROR(HLOOKUP(P$1,'Smerne ukazatele_2018'!$A$1:$CK$13,9,FALSE),0)</f>
        <v>0</v>
      </c>
      <c r="Q13" s="24">
        <f>IFERROR(HLOOKUP(Q$1,'Smerne ukazatele_2018'!$A$1:$CK$13,9,FALSE),0)</f>
        <v>0</v>
      </c>
      <c r="R13" s="24">
        <f>IFERROR(HLOOKUP(R$1,'Smerne ukazatele_2018'!$A$1:$CK$13,9,FALSE),0)</f>
        <v>7.75</v>
      </c>
      <c r="S13" s="24">
        <f>IFERROR(HLOOKUP(S$1,'Smerne ukazatele_2018'!$A$1:$CK$13,9,FALSE),0)</f>
        <v>10.57</v>
      </c>
      <c r="T13" s="24">
        <f>IFERROR(HLOOKUP(T$1,'Smerne ukazatele_2018'!$A$1:$CK$13,9,FALSE),0)</f>
        <v>0</v>
      </c>
      <c r="U13" s="24">
        <f>IFERROR(HLOOKUP(U$1,'Smerne ukazatele_2018'!$A$1:$CK$13,9,FALSE),0)</f>
        <v>0</v>
      </c>
      <c r="V13" s="24">
        <f>IFERROR(HLOOKUP(V$1,'Smerne ukazatele_2018'!$A$1:$CK$13,9,FALSE),0)</f>
        <v>0</v>
      </c>
      <c r="W13" s="24">
        <f>IFERROR(HLOOKUP(W$1,'Smerne ukazatele_2018'!$A$1:$CK$13,9,FALSE),0)</f>
        <v>9.74</v>
      </c>
      <c r="X13" s="24">
        <f>IFERROR(HLOOKUP(X$1,'Smerne ukazatele_2018'!$A$1:$CK$13,9,FALSE),0)</f>
        <v>0</v>
      </c>
      <c r="Y13" s="24">
        <f>IFERROR(HLOOKUP(Y$1,'Smerne ukazatele_2018'!$A$1:$CK$13,9,FALSE),0)</f>
        <v>0</v>
      </c>
      <c r="Z13" s="24">
        <f>IFERROR(HLOOKUP(Z$1,'Smerne ukazatele_2018'!$A$1:$CK$13,9,FALSE),0)</f>
        <v>59.11</v>
      </c>
      <c r="AA13" s="24">
        <f>IFERROR(HLOOKUP(AA$1,'Smerne ukazatele_2018'!$A$1:$CK$13,9,FALSE),0)</f>
        <v>0</v>
      </c>
      <c r="AB13" s="24">
        <f>IFERROR(HLOOKUP(AB$1,'Smerne ukazatele_2018'!$A$1:$CK$13,9,FALSE),0)</f>
        <v>0</v>
      </c>
      <c r="AC13" s="24">
        <f>IFERROR(HLOOKUP(AC$1,'Smerne ukazatele_2018'!$A$1:$CK$13,9,FALSE),0)</f>
        <v>0</v>
      </c>
      <c r="AD13" s="24">
        <f>IFERROR(HLOOKUP(AD$1,'Smerne ukazatele_2018'!$A$1:$CK$13,9,FALSE),0)</f>
        <v>0</v>
      </c>
      <c r="AE13" s="24">
        <f>IFERROR(HLOOKUP(AE$1,'Smerne ukazatele_2018'!$A$1:$CK$13,9,FALSE),0)</f>
        <v>0</v>
      </c>
      <c r="AF13" s="24">
        <f>IFERROR(HLOOKUP(AF$1,'Smerne ukazatele_2018'!$A$1:$CK$13,9,FALSE),0)</f>
        <v>0</v>
      </c>
      <c r="AG13" s="24">
        <f>IFERROR(HLOOKUP(AG$1,'Smerne ukazatele_2018'!$A$1:$CK$13,9,FALSE),0)</f>
        <v>0</v>
      </c>
      <c r="AH13" s="24">
        <f>IFERROR(HLOOKUP(AH$1,'Smerne ukazatele_2018'!$A$1:$CK$13,9,FALSE),0)</f>
        <v>0</v>
      </c>
      <c r="AI13" s="24">
        <f>IFERROR(HLOOKUP(AI$1,'Smerne ukazatele_2018'!$A$1:$CK$13,9,FALSE),0)</f>
        <v>0</v>
      </c>
      <c r="AJ13" s="24">
        <f>IFERROR(HLOOKUP(AJ$1,'Smerne ukazatele_2018'!$A$1:$CK$13,9,FALSE),0)</f>
        <v>0</v>
      </c>
      <c r="AK13" s="24">
        <f>IFERROR(HLOOKUP(AK$1,'Smerne ukazatele_2018'!$A$1:$CK$13,9,FALSE),0)</f>
        <v>0</v>
      </c>
      <c r="AL13" s="24">
        <f>IFERROR(HLOOKUP(AL$1,'Smerne ukazatele_2018'!$A$1:$CK$13,9,FALSE),0)</f>
        <v>0</v>
      </c>
      <c r="AM13" s="24">
        <f>IFERROR(HLOOKUP(AM$1,'Smerne ukazatele_2018'!$A$1:$CK$13,9,FALSE),0)</f>
        <v>0</v>
      </c>
      <c r="AN13" s="24">
        <f>IFERROR(HLOOKUP(AN$1,'Smerne ukazatele_2018'!$A$1:$CK$13,9,FALSE),0)</f>
        <v>0</v>
      </c>
      <c r="AO13" s="24">
        <f>IFERROR(HLOOKUP(AO$1,'Smerne ukazatele_2018'!$A$1:$CK$13,9,FALSE),0)</f>
        <v>0</v>
      </c>
      <c r="AP13" s="24">
        <f>IFERROR(HLOOKUP(AP$1,'Smerne ukazatele_2018'!$A$1:$CK$13,9,FALSE),0)</f>
        <v>8.94</v>
      </c>
      <c r="AQ13" s="24">
        <f>IFERROR(HLOOKUP(AQ$1,'Smerne ukazatele_2018'!$A$1:$CK$13,9,FALSE),0)</f>
        <v>0</v>
      </c>
      <c r="AR13" s="24">
        <f>IFERROR(HLOOKUP(AR$1,'Smerne ukazatele_2018'!$A$1:$CK$13,9,FALSE),0)</f>
        <v>0</v>
      </c>
      <c r="AS13" s="24">
        <f>IFERROR(HLOOKUP(AS$1,'Smerne ukazatele_2018'!$A$1:$CK$13,9,FALSE),0)</f>
        <v>0</v>
      </c>
      <c r="AT13" s="24">
        <f>IFERROR(HLOOKUP(AT$1,'Smerne ukazatele_2018'!$A$1:$CK$13,9,FALSE),0)</f>
        <v>1.1299999999999999</v>
      </c>
      <c r="AU13" s="24">
        <f>IFERROR(HLOOKUP(AU$1,'Smerne ukazatele_2018'!$A$1:$CK$13,9,FALSE),0)</f>
        <v>0</v>
      </c>
      <c r="AV13" s="24">
        <f>IFERROR(HLOOKUP(AV$1,'Smerne ukazatele_2018'!$A$1:$CK$13,9,FALSE),0)</f>
        <v>0</v>
      </c>
      <c r="AW13" s="24">
        <f>IFERROR(HLOOKUP(AW$1,'Smerne ukazatele_2018'!$A$1:$CK$13,9,FALSE),0)</f>
        <v>0</v>
      </c>
      <c r="AX13" s="24">
        <f>IFERROR(HLOOKUP(AX$1,'Smerne ukazatele_2018'!$A$1:$CK$13,9,FALSE),0)</f>
        <v>0</v>
      </c>
      <c r="AY13" s="24">
        <f>IFERROR(HLOOKUP(AY$1,'Smerne ukazatele_2018'!$A$1:$CK$13,9,FALSE),0)</f>
        <v>0</v>
      </c>
      <c r="AZ13" s="24">
        <f>IFERROR(HLOOKUP(AZ$1,'Smerne ukazatele_2018'!$A$1:$CK$13,9,FALSE),0)</f>
        <v>0</v>
      </c>
      <c r="BA13" s="24">
        <f>IFERROR(HLOOKUP(BA$1,'Smerne ukazatele_2018'!$A$1:$CK$13,9,FALSE),0)</f>
        <v>18.07</v>
      </c>
      <c r="BB13" s="24">
        <f>IFERROR(HLOOKUP(BB$1,'Smerne ukazatele_2018'!$A$1:$CK$13,9,FALSE),0)</f>
        <v>0</v>
      </c>
      <c r="BC13" s="24">
        <f>IFERROR(HLOOKUP(BC$1,'Smerne ukazatele_2018'!$A$1:$CK$13,9,FALSE),0)</f>
        <v>0</v>
      </c>
      <c r="BD13" s="24">
        <f>IFERROR(HLOOKUP(BD$1,'Smerne ukazatele_2018'!$A$1:$CK$13,9,FALSE),0)</f>
        <v>12.78</v>
      </c>
      <c r="BE13" s="24">
        <f>IFERROR(HLOOKUP(BE$1,'Smerne ukazatele_2018'!$A$1:$CK$13,9,FALSE),0)</f>
        <v>0</v>
      </c>
      <c r="BF13" s="24">
        <f>IFERROR(HLOOKUP(BF$1,'Smerne ukazatele_2018'!$A$1:$CK$13,9,FALSE),0)</f>
        <v>0</v>
      </c>
      <c r="BG13" s="24">
        <f>IFERROR(HLOOKUP(BG$1,'Smerne ukazatele_2018'!$A$1:$CK$13,9,FALSE),0)</f>
        <v>0</v>
      </c>
      <c r="BH13" s="24">
        <f>IFERROR(HLOOKUP(BH$1,'Smerne ukazatele_2018'!$A$1:$CK$13,9,FALSE),0)</f>
        <v>0</v>
      </c>
      <c r="BI13" s="24">
        <f>IFERROR(HLOOKUP(BI$1,'Smerne ukazatele_2018'!$A$1:$CK$13,9,FALSE),0)</f>
        <v>15.97</v>
      </c>
      <c r="BJ13" s="24">
        <f>IFERROR(HLOOKUP(BJ$1,'Smerne ukazatele_2018'!$A$1:$CK$13,9,FALSE),0)</f>
        <v>0</v>
      </c>
      <c r="BK13" s="24">
        <f>IFERROR(HLOOKUP(BK$1,'Smerne ukazatele_2018'!$A$1:$CK$13,9,FALSE),0)</f>
        <v>0</v>
      </c>
      <c r="BL13" s="24">
        <f>IFERROR(HLOOKUP(BL$1,'Smerne ukazatele_2018'!$A$1:$CK$13,9,FALSE),0)</f>
        <v>0</v>
      </c>
      <c r="BM13" s="24">
        <f>IFERROR(HLOOKUP(BM$1,'Smerne ukazatele_2018'!$A$1:$CK$13,9,FALSE),0)</f>
        <v>9.7799999999999994</v>
      </c>
      <c r="BN13" s="24">
        <f>IFERROR(HLOOKUP(BN$1,'Smerne ukazatele_2018'!$A$1:$CK$13,9,FALSE),0)</f>
        <v>0</v>
      </c>
      <c r="BO13" s="24">
        <f>IFERROR(HLOOKUP(BO$1,'Smerne ukazatele_2018'!$A$1:$CK$13,9,FALSE),0)</f>
        <v>0</v>
      </c>
      <c r="BP13" s="24">
        <f>IFERROR(HLOOKUP(BP$1,'Smerne ukazatele_2018'!$A$1:$CK$13,9,FALSE),0)</f>
        <v>0</v>
      </c>
      <c r="BQ13" s="24">
        <f>IFERROR(HLOOKUP(BQ$1,'Smerne ukazatele_2018'!$A$1:$CK$13,9,FALSE),0)</f>
        <v>7.97</v>
      </c>
      <c r="BR13" s="24">
        <f>IFERROR(HLOOKUP(BR$1,'Smerne ukazatele_2018'!$A$1:$CK$13,9,FALSE),0)</f>
        <v>0</v>
      </c>
      <c r="BS13" s="24">
        <f>IFERROR(HLOOKUP(BS$1,'Smerne ukazatele_2018'!$A$1:$CK$13,9,FALSE),0)</f>
        <v>0</v>
      </c>
      <c r="BT13" s="24">
        <f>IFERROR(HLOOKUP(BT$1,'Smerne ukazatele_2018'!$A$1:$CK$13,9,FALSE),0)</f>
        <v>78.19</v>
      </c>
      <c r="BU13" s="24">
        <f>IFERROR(HLOOKUP(BU$1,'Smerne ukazatele_2018'!$A$1:$CK$13,9,FALSE),0)</f>
        <v>0</v>
      </c>
      <c r="BV13" s="24">
        <f>IFERROR(HLOOKUP(BV$1,'Smerne ukazatele_2018'!$A$1:$CK$13,9,FALSE),0)</f>
        <v>0</v>
      </c>
      <c r="BW13" s="24">
        <f>IFERROR(HLOOKUP(BW$1,'Smerne ukazatele_2018'!$A$1:$CK$13,9,FALSE),0)</f>
        <v>0</v>
      </c>
      <c r="BX13" s="24">
        <f>IFERROR(HLOOKUP(BX$1,'Smerne ukazatele_2018'!$A$1:$CK$13,9,FALSE),0)</f>
        <v>0</v>
      </c>
      <c r="BY13" s="24">
        <f>IFERROR(HLOOKUP(BY$1,'Smerne ukazatele_2018'!$A$1:$CK$13,9,FALSE),0)</f>
        <v>0</v>
      </c>
      <c r="BZ13" s="24">
        <f>IFERROR(HLOOKUP(BZ$1,'Smerne ukazatele_2018'!$A$1:$CK$13,9,FALSE),0)</f>
        <v>0</v>
      </c>
      <c r="CA13" s="24">
        <f>IFERROR(HLOOKUP(CA$1,'Smerne ukazatele_2018'!$A$1:$CK$13,9,FALSE),0)</f>
        <v>0</v>
      </c>
      <c r="CB13" s="24">
        <f>IFERROR(HLOOKUP(CB$1,'Smerne ukazatele_2018'!$A$1:$CK$13,9,FALSE),0)</f>
        <v>0</v>
      </c>
      <c r="CC13" s="24">
        <f>IFERROR(HLOOKUP(CC$1,'Smerne ukazatele_2018'!$A$1:$CK$13,9,FALSE),0)</f>
        <v>3.91</v>
      </c>
      <c r="CD13" s="24">
        <f>IFERROR(HLOOKUP(CD$1,'Smerne ukazatele_2018'!$A$1:$CK$13,9,FALSE),0)</f>
        <v>6.33</v>
      </c>
      <c r="CE13" s="24">
        <f>IFERROR(HLOOKUP(CE$1,'Smerne ukazatele_2018'!$A$1:$CK$13,9,FALSE),0)</f>
        <v>4.9000000000000004</v>
      </c>
      <c r="CF13" s="24">
        <f>IFERROR(HLOOKUP(CF$1,'Smerne ukazatele_2018'!$A$1:$CK$13,9,FALSE),0)</f>
        <v>5.12</v>
      </c>
      <c r="CG13" s="24">
        <f>IFERROR(HLOOKUP(CG$1,'Smerne ukazatele_2018'!$A$1:$CK$13,9,FALSE),0)</f>
        <v>4.04</v>
      </c>
      <c r="CH13" s="24">
        <f>IFERROR(HLOOKUP(CH$1,'Smerne ukazatele_2018'!$A$1:$CK$13,9,FALSE),0)</f>
        <v>1.96</v>
      </c>
      <c r="CI13" s="24">
        <f>IFERROR(HLOOKUP(CI$1,'Smerne ukazatele_2018'!$A$1:$CK$13,9,FALSE),0)</f>
        <v>5.21</v>
      </c>
      <c r="CJ13" s="24">
        <f>IFERROR(HLOOKUP(CJ$1,'Smerne ukazatele_2018'!$A$1:$CK$13,9,FALSE),0)</f>
        <v>3.44</v>
      </c>
      <c r="CK13" s="24">
        <f>IFERROR(HLOOKUP(CK$1,'Smerne ukazatele_2018'!$A$1:$CK$13,9,FALSE),0)</f>
        <v>3.31</v>
      </c>
      <c r="CL13" s="24">
        <f>IFERROR(HLOOKUP(CL$1,'Smerne ukazatele_2018'!$A$1:$CK$13,9,FALSE),0)</f>
        <v>2.86</v>
      </c>
      <c r="CM13" s="24">
        <f>IFERROR(HLOOKUP(CM$1,'Smerne ukazatele_2018'!$A$1:$CK$13,9,FALSE),0)</f>
        <v>2.85</v>
      </c>
      <c r="CN13" s="24">
        <f>IFERROR(HLOOKUP(CN$1,'Smerne ukazatele_2018'!$A$1:$CK$13,9,FALSE),0)</f>
        <v>2.38</v>
      </c>
      <c r="CO13" s="24">
        <f>IFERROR(HLOOKUP(CO$1,'Smerne ukazatele_2018'!$A$1:$CK$13,9,FALSE),0)</f>
        <v>0</v>
      </c>
      <c r="CP13" s="24">
        <f>IFERROR(HLOOKUP(CP$1,'Smerne ukazatele_2018'!$A$1:$CK$13,9,FALSE),0)</f>
        <v>0</v>
      </c>
      <c r="CQ13" s="24">
        <f>IFERROR(HLOOKUP(CQ$1,'Smerne ukazatele_2018'!$A$1:$CK$13,9,FALSE),0)</f>
        <v>0</v>
      </c>
      <c r="CR13" s="24">
        <f>IFERROR(HLOOKUP(CR$1,'Smerne ukazatele_2018'!$A$1:$CK$13,9,FALSE),0)</f>
        <v>0</v>
      </c>
      <c r="CS13" s="24">
        <f>IFERROR(HLOOKUP(CS$1,'Smerne ukazatele_2018'!$A$1:$CK$13,9,FALSE),0)</f>
        <v>0</v>
      </c>
      <c r="CT13" s="24">
        <f>IFERROR(HLOOKUP(CT$1,'Smerne ukazatele_2018'!$A$1:$CK$13,9,FALSE),0)</f>
        <v>12.91</v>
      </c>
      <c r="CU13" s="24">
        <f>IFERROR(HLOOKUP(CU$1,'Smerne ukazatele_2018'!$A$1:$CK$13,9,FALSE),0)</f>
        <v>9.56</v>
      </c>
      <c r="CV13" s="24">
        <f>IFERROR(HLOOKUP(CV$1,'Smerne ukazatele_2018'!$A$1:$CK$13,9,FALSE),0)</f>
        <v>11.9</v>
      </c>
      <c r="CW13" s="24">
        <f>IFERROR(HLOOKUP(CW$1,'Smerne ukazatele_2018'!$A$1:$CK$13,9,FALSE),0)</f>
        <v>0</v>
      </c>
      <c r="CX13" s="24">
        <f>IFERROR(HLOOKUP(CX$1,'Smerne ukazatele_2018'!$A$1:$CK$13,9,FALSE),0)</f>
        <v>0</v>
      </c>
      <c r="CY13" s="24">
        <f>IFERROR(HLOOKUP(CY$1,'Smerne ukazatele_2018'!$A$1:$CK$13,9,FALSE),0)</f>
        <v>0</v>
      </c>
      <c r="CZ13" s="24">
        <f>IFERROR(HLOOKUP(CZ$1,'Smerne ukazatele_2018'!$A$1:$CK$13,9,FALSE),0)</f>
        <v>0</v>
      </c>
      <c r="DA13" s="24">
        <f>IFERROR(HLOOKUP(DA$1,'Smerne ukazatele_2018'!$A$1:$CK$13,9,FALSE),0)</f>
        <v>6.04</v>
      </c>
      <c r="DB13" s="24">
        <f>IFERROR(HLOOKUP(DB$1,'Smerne ukazatele_2018'!$A$1:$CK$13,9,FALSE),0)</f>
        <v>24.17</v>
      </c>
      <c r="DC13" s="24">
        <f>IFERROR(HLOOKUP(DC$1,'Smerne ukazatele_2018'!$A$1:$CK$13,9,FALSE),0)</f>
        <v>0</v>
      </c>
      <c r="DD13" s="24">
        <f>IFERROR(HLOOKUP(DD$1,'Smerne ukazatele_2018'!$A$1:$CK$13,9,FALSE),0)</f>
        <v>0</v>
      </c>
      <c r="DE13" s="24">
        <f>IFERROR(HLOOKUP(DE$1,'Smerne ukazatele_2018'!$A$1:$CK$13,9,FALSE),0)</f>
        <v>0</v>
      </c>
      <c r="DF13" s="24">
        <f>IFERROR(HLOOKUP(DF$1,'Smerne ukazatele_2018'!$A$1:$CK$13,9,FALSE),0)</f>
        <v>0</v>
      </c>
      <c r="DG13" s="24">
        <f>IFERROR(HLOOKUP(DG$1,'Smerne ukazatele_2018'!$A$1:$CK$13,9,FALSE),0)</f>
        <v>12.73</v>
      </c>
      <c r="DH13" s="24">
        <f>IFERROR(HLOOKUP(DH$1,'Smerne ukazatele_2018'!$A$1:$CK$13,9,FALSE),0)</f>
        <v>0</v>
      </c>
      <c r="DI13" s="24">
        <f>IFERROR(HLOOKUP(DI$1,'Smerne ukazatele_2018'!$A$1:$CK$13,9,FALSE),0)</f>
        <v>0</v>
      </c>
      <c r="DJ13" s="24">
        <f>IFERROR(HLOOKUP(DJ$1,'Smerne ukazatele_2018'!$A$1:$CK$13,9,FALSE),0)</f>
        <v>11.76</v>
      </c>
      <c r="DK13" s="24">
        <f>IFERROR(HLOOKUP(DK$1,'Smerne ukazatele_2018'!$A$1:$CK$13,9,FALSE),0)</f>
        <v>3.76</v>
      </c>
      <c r="DL13" s="24">
        <f>IFERROR(HLOOKUP(DL$1,'Smerne ukazatele_2018'!$A$1:$CK$13,9,FALSE),0)</f>
        <v>5.95</v>
      </c>
      <c r="DM13" s="24">
        <f>IFERROR(HLOOKUP(DM$1,'Smerne ukazatele_2018'!$A$1:$CK$13,9,FALSE),0)</f>
        <v>9.01</v>
      </c>
      <c r="DN13" s="24">
        <f>IFERROR(HLOOKUP(DN$1,'Smerne ukazatele_2018'!$A$1:$CK$13,9,FALSE),0)</f>
        <v>1</v>
      </c>
      <c r="DO13" s="24">
        <f>IFERROR(HLOOKUP(DO$1,'Smerne ukazatele_2018'!$A$1:$CK$13,9,FALSE),0)</f>
        <v>0</v>
      </c>
      <c r="DP13" s="24">
        <f>IFERROR(HLOOKUP(DP$1,'Smerne ukazatele_2018'!$A$1:$CK$13,9,FALSE),0)</f>
        <v>19.04</v>
      </c>
      <c r="DQ13" s="24">
        <f>IFERROR(HLOOKUP(DQ$1,'Smerne ukazatele_2018'!$A$1:$CK$13,9,FALSE),0)</f>
        <v>22.13</v>
      </c>
      <c r="DR13" s="24">
        <f>IFERROR(HLOOKUP(DR$1,'Smerne ukazatele_2018'!$A$1:$CK$13,9,FALSE),0)</f>
        <v>1.92</v>
      </c>
      <c r="DS13" s="24">
        <f>IFERROR(HLOOKUP(DS$1,'Smerne ukazatele_2018'!$A$1:$CK$13,9,FALSE),0)</f>
        <v>0</v>
      </c>
      <c r="DT13" s="24">
        <f>IFERROR(HLOOKUP(DT$1,'Smerne ukazatele_2018'!$A$1:$CK$13,9,FALSE),0)</f>
        <v>0</v>
      </c>
      <c r="DU13" s="24">
        <f>IFERROR(HLOOKUP(DU$1,'Smerne ukazatele_2018'!$A$1:$CK$13,9,FALSE),0)</f>
        <v>10.46</v>
      </c>
      <c r="DV13" s="24">
        <f>IFERROR(HLOOKUP(DV$1,'Smerne ukazatele_2018'!$A$1:$CK$13,9,FALSE),0)</f>
        <v>6.64</v>
      </c>
      <c r="DW13" s="24">
        <f>IFERROR(HLOOKUP(DW$1,'Smerne ukazatele_2018'!$A$1:$CK$13,9,FALSE),0)</f>
        <v>7.65</v>
      </c>
      <c r="DX13" s="24">
        <f>IFERROR(HLOOKUP(DX$1,'Smerne ukazatele_2018'!$A$1:$CK$13,9,FALSE),0)</f>
        <v>7.01</v>
      </c>
      <c r="DY13" s="24">
        <f>IFERROR(HLOOKUP(DY$1,'Smerne ukazatele_2018'!$A$1:$CK$13,9,FALSE),0)</f>
        <v>11.32</v>
      </c>
      <c r="DZ13" s="24">
        <f>IFERROR(HLOOKUP(DZ$1,'Smerne ukazatele_2018'!$A$1:$CK$13,9,FALSE),0)</f>
        <v>5.82</v>
      </c>
      <c r="EA13" s="24">
        <f>IFERROR(HLOOKUP(EA$1,'Smerne ukazatele_2018'!$A$1:$CK$13,9,FALSE),0)</f>
        <v>11.38</v>
      </c>
      <c r="EB13" s="24">
        <f>IFERROR(HLOOKUP(EB$1,'Smerne ukazatele_2018'!$A$1:$CK$13,9,FALSE),0)</f>
        <v>6.81</v>
      </c>
      <c r="EC13" s="24">
        <f>IFERROR(HLOOKUP(EC$1,'Smerne ukazatele_2018'!$A$1:$CK$13,9,FALSE),0)</f>
        <v>8.7899999999999991</v>
      </c>
      <c r="ED13" s="24">
        <f>IFERROR(HLOOKUP(ED$1,'Smerne ukazatele_2018'!$A$1:$CK$13,9,FALSE),0)</f>
        <v>3.32</v>
      </c>
      <c r="EE13" s="24">
        <f>IFERROR(HLOOKUP(EE$1,'Smerne ukazatele_2018'!$A$1:$CK$13,9,FALSE),0)</f>
        <v>5.17</v>
      </c>
      <c r="EF13" s="24">
        <f>IFERROR(HLOOKUP(EF$1,'Smerne ukazatele_2018'!$A$1:$CK$13,9,FALSE),0)</f>
        <v>9.52</v>
      </c>
      <c r="EG13" s="24">
        <f>IFERROR(HLOOKUP(EG$1,'Smerne ukazatele_2018'!$A$1:$CK$13,9,FALSE),0)</f>
        <v>0</v>
      </c>
      <c r="EH13" s="24">
        <f>IFERROR(HLOOKUP(EH$1,'Smerne ukazatele_2018'!$A$1:$CK$13,9,FALSE),0)</f>
        <v>0</v>
      </c>
      <c r="EI13" s="24">
        <f>IFERROR(HLOOKUP(EI$1,'Smerne ukazatele_2018'!$A$1:$CK$13,9,FALSE),0)</f>
        <v>0</v>
      </c>
      <c r="EJ13" s="24">
        <f>IFERROR(HLOOKUP(EJ$1,'Smerne ukazatele_2018'!$A$1:$CK$13,9,FALSE),0)</f>
        <v>3.27</v>
      </c>
      <c r="EK13" s="24">
        <f>IFERROR(HLOOKUP(EK$1,'Smerne ukazatele_2018'!$A$1:$CK$13,9,FALSE),0)</f>
        <v>15.61</v>
      </c>
      <c r="EL13" s="24">
        <f>IFERROR(HLOOKUP(EL$1,'Smerne ukazatele_2018'!$A$1:$CK$13,9,FALSE),0)</f>
        <v>0</v>
      </c>
      <c r="EM13" s="24">
        <f>IFERROR(HLOOKUP(EM$1,'Smerne ukazatele_2018'!$A$1:$CK$13,9,FALSE),0)</f>
        <v>0</v>
      </c>
      <c r="EN13" s="24">
        <f>IFERROR(HLOOKUP(EN$1,'Smerne ukazatele_2018'!$A$1:$CK$13,9,FALSE),0)</f>
        <v>20.73</v>
      </c>
      <c r="EO13" s="24">
        <f>IFERROR(HLOOKUP(EO$1,'Smerne ukazatele_2018'!$A$1:$CK$13,9,FALSE),0)</f>
        <v>0</v>
      </c>
      <c r="EP13" s="24">
        <f>IFERROR(HLOOKUP(EP$1,'Smerne ukazatele_2018'!$A$1:$CK$13,9,FALSE),0)</f>
        <v>0</v>
      </c>
      <c r="EQ13" s="24">
        <f>IFERROR(HLOOKUP(EQ$1,'Smerne ukazatele_2018'!$A$1:$CK$13,9,FALSE),0)</f>
        <v>0</v>
      </c>
      <c r="ER13" s="24">
        <f>IFERROR(HLOOKUP(ER$1,'Smerne ukazatele_2018'!$A$1:$CK$13,9,FALSE),0)</f>
        <v>0</v>
      </c>
      <c r="ES13" s="24">
        <f>IFERROR(HLOOKUP(ES$1,'Smerne ukazatele_2018'!$A$1:$CK$13,9,FALSE),0)</f>
        <v>0</v>
      </c>
      <c r="ET13" s="24">
        <f>IFERROR(HLOOKUP(ET$1,'Smerne ukazatele_2018'!$A$1:$CK$13,9,FALSE),0)</f>
        <v>0</v>
      </c>
      <c r="EU13" s="24">
        <f>IFERROR(HLOOKUP(EU$1,'Smerne ukazatele_2018'!$A$1:$CK$13,9,FALSE),0)</f>
        <v>0</v>
      </c>
      <c r="EV13" s="24">
        <f>IFERROR(HLOOKUP(EV$1,'Smerne ukazatele_2018'!$A$1:$CK$13,9,FALSE),0)</f>
        <v>0</v>
      </c>
      <c r="EW13" s="24">
        <f>IFERROR(HLOOKUP(EW$1,'Smerne ukazatele_2018'!$A$1:$CK$13,9,FALSE),0)</f>
        <v>8.4499999999999993</v>
      </c>
      <c r="EX13" s="24">
        <f>IFERROR(HLOOKUP(EX$1,'Smerne ukazatele_2018'!$A$1:$CK$13,9,FALSE),0)</f>
        <v>0</v>
      </c>
      <c r="EY13" s="24">
        <f>IFERROR(HLOOKUP(EY$1,'Smerne ukazatele_2018'!$A$1:$CK$13,9,FALSE),0)</f>
        <v>0</v>
      </c>
      <c r="EZ13" s="24">
        <f>IFERROR(HLOOKUP(EZ$1,'Smerne ukazatele_2018'!$A$1:$CK$13,9,FALSE),0)</f>
        <v>6.76</v>
      </c>
      <c r="FA13" s="24">
        <f>IFERROR(HLOOKUP(FA$1,'Smerne ukazatele_2018'!$A$1:$CK$13,9,FALSE),0)</f>
        <v>0</v>
      </c>
      <c r="FB13" s="24">
        <f>IFERROR(HLOOKUP(FB$1,'Smerne ukazatele_2018'!$A$1:$CK$13,9,FALSE),0)</f>
        <v>5.79</v>
      </c>
      <c r="FC13" s="24">
        <f>IFERROR(HLOOKUP(FC$1,'Smerne ukazatele_2018'!$A$1:$CK$13,9,FALSE),0)</f>
        <v>8.61</v>
      </c>
      <c r="FD13" s="24">
        <f>IFERROR(HLOOKUP(FD$1,'Smerne ukazatele_2018'!$A$1:$CK$13,9,FALSE),0)</f>
        <v>0</v>
      </c>
      <c r="FE13" s="24">
        <f>IFERROR(HLOOKUP(FE$1,'Smerne ukazatele_2018'!$A$1:$CK$13,9,FALSE),0)</f>
        <v>7.04</v>
      </c>
      <c r="FF13" s="24">
        <f>IFERROR(HLOOKUP(FF$1,'Smerne ukazatele_2018'!$A$1:$CK$13,9,FALSE),0)</f>
        <v>0</v>
      </c>
      <c r="FG13" s="24">
        <f>IFERROR(HLOOKUP(FG$1,'Smerne ukazatele_2018'!$A$1:$CK$13,9,FALSE),0)</f>
        <v>0</v>
      </c>
      <c r="FH13" s="24">
        <f>IFERROR(HLOOKUP(FH$1,'Smerne ukazatele_2018'!$A$1:$CK$13,9,FALSE),0)</f>
        <v>0</v>
      </c>
      <c r="FI13" s="24">
        <f>IFERROR(HLOOKUP(FI$1,'Smerne ukazatele_2018'!$A$1:$CK$13,9,FALSE),0)</f>
        <v>2.86</v>
      </c>
      <c r="FJ13" s="24">
        <f>IFERROR(HLOOKUP(FJ$1,'Smerne ukazatele_2018'!$A$1:$CK$13,9,FALSE),0)</f>
        <v>0</v>
      </c>
      <c r="FK13" s="24">
        <f>IFERROR(HLOOKUP(FK$1,'Smerne ukazatele_2018'!$A$1:$CK$13,9,FALSE),0)</f>
        <v>0</v>
      </c>
      <c r="FL13" s="24">
        <f>IFERROR(HLOOKUP(FL$1,'Smerne ukazatele_2018'!$A$1:$CK$13,9,FALSE),0)</f>
        <v>0</v>
      </c>
      <c r="FM13" s="24">
        <f>IFERROR(HLOOKUP(FM$1,'Smerne ukazatele_2018'!$A$1:$CK$13,9,FALSE),0)</f>
        <v>0</v>
      </c>
      <c r="FN13" s="24">
        <f>IFERROR(HLOOKUP(FN$1,'Smerne ukazatele_2018'!$A$1:$CK$13,9,FALSE),0)</f>
        <v>4.5999999999999996</v>
      </c>
      <c r="FO13" s="24">
        <f>IFERROR(HLOOKUP(FO$1,'Smerne ukazatele_2018'!$A$1:$CK$13,9,FALSE),0)</f>
        <v>8.48</v>
      </c>
      <c r="FP13" s="24">
        <f>IFERROR(HLOOKUP(FP$1,'Smerne ukazatele_2018'!$A$1:$CK$13,9,FALSE),0)</f>
        <v>0</v>
      </c>
      <c r="FQ13" s="24">
        <f>IFERROR(HLOOKUP(FQ$1,'Smerne ukazatele_2018'!$A$1:$CK$13,9,FALSE),0)</f>
        <v>9.98</v>
      </c>
      <c r="FR13" s="24">
        <f>IFERROR(HLOOKUP(FR$1,'Smerne ukazatele_2018'!$A$1:$CK$13,9,FALSE),0)</f>
        <v>0</v>
      </c>
      <c r="FS13" s="24">
        <f>IFERROR(HLOOKUP(FS$1,'Smerne ukazatele_2018'!$A$1:$CK$13,9,FALSE),0)</f>
        <v>8.83</v>
      </c>
      <c r="FT13" s="24">
        <f>IFERROR(HLOOKUP(FT$1,'Smerne ukazatele_2018'!$A$1:$CK$13,9,FALSE),0)</f>
        <v>22.72</v>
      </c>
      <c r="FU13" s="24">
        <f>IFERROR(HLOOKUP(FU$1,'Smerne ukazatele_2018'!$A$1:$CK$13,9,FALSE),0)</f>
        <v>0.81</v>
      </c>
      <c r="FV13" s="24">
        <f>IFERROR(HLOOKUP(FV$1,'Smerne ukazatele_2018'!$A$1:$CK$13,9,FALSE),0)</f>
        <v>205.64</v>
      </c>
      <c r="FW13" s="24">
        <f>IFERROR(HLOOKUP(FW$1,'Smerne ukazatele_2018'!$A$1:$CK$13,9,FALSE),0)</f>
        <v>0</v>
      </c>
      <c r="FX13" s="24">
        <f>IFERROR(HLOOKUP(FX$1,'Smerne ukazatele_2018'!$A$1:$CK$13,9,FALSE),0)</f>
        <v>0</v>
      </c>
      <c r="FY13" s="24">
        <f>IFERROR(HLOOKUP(FY$1,'Smerne ukazatele_2018'!$A$1:$CK$13,9,FALSE),0)</f>
        <v>0</v>
      </c>
      <c r="FZ13" s="24">
        <f>IFERROR(HLOOKUP(FZ$1,'Smerne ukazatele_2018'!$A$1:$CK$13,9,FALSE),0)</f>
        <v>0</v>
      </c>
      <c r="GA13" s="24">
        <f>IFERROR(HLOOKUP(GA$1,'Smerne ukazatele_2018'!$A$1:$CK$13,9,FALSE),0)</f>
        <v>0</v>
      </c>
      <c r="GB13" s="24">
        <f>IFERROR(HLOOKUP(GB$1,'Smerne ukazatele_2018'!$A$1:$CK$13,9,FALSE),0)</f>
        <v>0</v>
      </c>
      <c r="GC13" s="24">
        <f>IFERROR(HLOOKUP(GC$1,'Smerne ukazatele_2018'!$A$1:$CK$13,9,FALSE),0)</f>
        <v>0</v>
      </c>
      <c r="GD13" s="24">
        <f>IFERROR(HLOOKUP(GD$1,'Smerne ukazatele_2018'!$A$1:$CK$13,9,FALSE),0)</f>
        <v>0.1</v>
      </c>
      <c r="GE13" s="24">
        <f>IFERROR(HLOOKUP(GE$1,'Smerne ukazatele_2018'!$A$1:$CK$13,9,FALSE),0)</f>
        <v>0</v>
      </c>
      <c r="GF13" s="24">
        <f>IFERROR(HLOOKUP(GF$1,'Smerne ukazatele_2018'!$A$1:$CK$13,9,FALSE),0)</f>
        <v>0</v>
      </c>
      <c r="GG13" s="24">
        <f>IFERROR(HLOOKUP(GG$1,'Smerne ukazatele_2018'!$A$1:$CK$13,9,FALSE),0)</f>
        <v>0</v>
      </c>
      <c r="GH13" s="24">
        <f>IFERROR(HLOOKUP(GH$1,'Smerne ukazatele_2018'!$A$1:$CK$13,9,FALSE),0)</f>
        <v>0</v>
      </c>
      <c r="GI13" s="24">
        <f>IFERROR(HLOOKUP(GI$1,'Smerne ukazatele_2018'!$A$1:$CK$13,9,FALSE),0)</f>
        <v>11.38</v>
      </c>
      <c r="GJ13" s="24">
        <f>IFERROR(HLOOKUP(GJ$1,'Smerne ukazatele_2018'!$A$1:$CK$13,9,FALSE),0)</f>
        <v>11.81</v>
      </c>
      <c r="GK13" s="24">
        <f>IFERROR(HLOOKUP(GK$1,'Smerne ukazatele_2018'!$A$1:$CK$13,9,FALSE),0)</f>
        <v>12.41</v>
      </c>
      <c r="GL13" s="24">
        <f>IFERROR(HLOOKUP(GL$1,'Smerne ukazatele_2018'!$A$1:$CK$13,9,FALSE),0)</f>
        <v>0</v>
      </c>
      <c r="GM13" s="24">
        <f>IFERROR(HLOOKUP(GM$1,'Smerne ukazatele_2018'!$A$1:$CK$13,9,FALSE),0)</f>
        <v>2.75</v>
      </c>
      <c r="GN13" s="24">
        <f>IFERROR(HLOOKUP(GN$1,'Smerne ukazatele_2018'!$A$1:$CK$13,9,FALSE),0)</f>
        <v>0</v>
      </c>
      <c r="GO13" s="24">
        <f>IFERROR(HLOOKUP(GO$1,'Smerne ukazatele_2018'!$A$1:$CK$13,9,FALSE),0)</f>
        <v>0</v>
      </c>
      <c r="GP13" s="24">
        <f>IFERROR(HLOOKUP(GP$1,'Smerne ukazatele_2018'!$A$1:$CK$13,9,FALSE),0)</f>
        <v>0</v>
      </c>
      <c r="GQ13" s="24">
        <f>IFERROR(HLOOKUP(GQ$1,'Smerne ukazatele_2018'!$A$1:$CK$13,9,FALSE),0)</f>
        <v>0</v>
      </c>
      <c r="GR13" s="24">
        <f>IFERROR(HLOOKUP(GR$1,'Smerne ukazatele_2018'!$A$1:$CK$13,9,FALSE),0)</f>
        <v>0</v>
      </c>
      <c r="GS13" s="24">
        <f>IFERROR(HLOOKUP(GS$1,'Smerne ukazatele_2018'!$A$1:$CK$13,9,FALSE),0)</f>
        <v>0</v>
      </c>
      <c r="GT13" s="24">
        <f>IFERROR(HLOOKUP(GT$1,'Smerne ukazatele_2018'!$A$1:$CK$13,9,FALSE),0)</f>
        <v>0</v>
      </c>
      <c r="GU13" s="24">
        <f>IFERROR(HLOOKUP(GU$1,'Smerne ukazatele_2018'!$A$1:$CK$13,9,FALSE),0)</f>
        <v>0</v>
      </c>
      <c r="GV13" s="24">
        <f>IFERROR(HLOOKUP(GV$1,'Smerne ukazatele_2018'!$A$1:$CK$13,9,FALSE),0)</f>
        <v>0</v>
      </c>
      <c r="GW13" s="24">
        <f>IFERROR(HLOOKUP(GW$1,'Smerne ukazatele_2018'!$A$1:$CK$13,9,FALSE),0)</f>
        <v>0</v>
      </c>
      <c r="GX13" s="24">
        <f>IFERROR(HLOOKUP(GX$1,'Smerne ukazatele_2018'!$A$1:$CK$13,9,FALSE),0)</f>
        <v>0</v>
      </c>
      <c r="GY13" s="24">
        <f>IFERROR(HLOOKUP(GY$1,'Smerne ukazatele_2018'!$A$1:$CK$13,9,FALSE),0)</f>
        <v>0</v>
      </c>
      <c r="GZ13" s="24">
        <f>IFERROR(HLOOKUP(GZ$1,'Smerne ukazatele_2018'!$A$1:$CK$13,9,FALSE),0)</f>
        <v>0</v>
      </c>
      <c r="HA13" s="24">
        <f>IFERROR(HLOOKUP(HA$1,'Smerne ukazatele_2018'!$A$1:$CK$13,9,FALSE),0)</f>
        <v>8.65</v>
      </c>
      <c r="HB13" s="24">
        <f>IFERROR(HLOOKUP(HB$1,'Smerne ukazatele_2018'!$A$1:$CK$13,9,FALSE),0)</f>
        <v>58.09</v>
      </c>
      <c r="HC13" s="24">
        <f>IFERROR(HLOOKUP(HC$1,'Smerne ukazatele_2018'!$A$1:$CK$13,9,FALSE),0)</f>
        <v>0</v>
      </c>
      <c r="HD13" s="24">
        <f>IFERROR(HLOOKUP(HD$1,'Smerne ukazatele_2018'!$A$1:$CK$13,9,FALSE),0)</f>
        <v>0</v>
      </c>
      <c r="HE13" s="24">
        <f>IFERROR(HLOOKUP(HE$1,'Smerne ukazatele_2018'!$A$1:$CK$13,9,FALSE),0)</f>
        <v>0</v>
      </c>
      <c r="HF13" s="24">
        <f>IFERROR(HLOOKUP(HF$1,'Smerne ukazatele_2018'!$A$1:$CK$13,9,FALSE),0)</f>
        <v>0</v>
      </c>
      <c r="HG13" s="24">
        <f>IFERROR(HLOOKUP(HG$1,'Smerne ukazatele_2018'!$A$1:$CK$13,9,FALSE),0)</f>
        <v>0</v>
      </c>
      <c r="HH13" s="24">
        <f>IFERROR(HLOOKUP(HH$1,'Smerne ukazatele_2018'!$A$1:$CK$13,9,FALSE),0)</f>
        <v>0</v>
      </c>
      <c r="HI13" s="24">
        <f>IFERROR(HLOOKUP(HI$1,'Smerne ukazatele_2018'!$A$1:$CK$13,9,FALSE),0)</f>
        <v>27.83</v>
      </c>
      <c r="HJ13" s="24">
        <f>IFERROR(HLOOKUP(HJ$1,'Smerne ukazatele_2018'!$A$1:$CK$13,9,FALSE),0)</f>
        <v>0</v>
      </c>
      <c r="HK13" s="24">
        <f>IFERROR(HLOOKUP(HK$1,'Smerne ukazatele_2018'!$A$1:$CK$13,9,FALSE),0)</f>
        <v>0</v>
      </c>
      <c r="HL13" s="24">
        <f>IFERROR(HLOOKUP(HL$1,'Smerne ukazatele_2018'!$A$1:$CK$13,9,FALSE),0)</f>
        <v>0</v>
      </c>
      <c r="HM13" s="24">
        <f>IFERROR(HLOOKUP(HM$1,'Smerne ukazatele_2018'!$A$1:$CK$13,9,FALSE),0)</f>
        <v>0</v>
      </c>
      <c r="HN13" s="24">
        <f>IFERROR(HLOOKUP(HN$1,'Smerne ukazatele_2018'!$A$1:$CK$13,9,FALSE),0)</f>
        <v>0</v>
      </c>
      <c r="HO13" s="24">
        <f>IFERROR(HLOOKUP(HO$1,'Smerne ukazatele_2018'!$A$1:$CK$13,9,FALSE),0)</f>
        <v>0</v>
      </c>
      <c r="HP13" s="24">
        <f>IFERROR(HLOOKUP(HP$1,'Smerne ukazatele_2018'!$A$1:$CK$13,9,FALSE),0)</f>
        <v>0</v>
      </c>
      <c r="HQ13" s="24">
        <f>IFERROR(HLOOKUP(HQ$1,'Smerne ukazatele_2018'!$A$1:$CK$13,9,FALSE),0)</f>
        <v>0</v>
      </c>
      <c r="HR13" s="24">
        <f>IFERROR(HLOOKUP(HR$1,'Smerne ukazatele_2018'!$A$1:$CK$13,9,FALSE),0)</f>
        <v>0</v>
      </c>
      <c r="HS13" s="24">
        <f>IFERROR(HLOOKUP(HS$1,'Smerne ukazatele_2018'!$A$1:$CK$13,9,FALSE),0)</f>
        <v>0</v>
      </c>
      <c r="HT13" s="24">
        <f>IFERROR(HLOOKUP(HT$1,'Smerne ukazatele_2018'!$A$1:$CK$13,9,FALSE),0)</f>
        <v>0</v>
      </c>
      <c r="HU13" s="24">
        <f>IFERROR(HLOOKUP(HU$1,'Smerne ukazatele_2018'!$A$1:$CK$13,9,FALSE),0)</f>
        <v>0</v>
      </c>
      <c r="HV13" s="24">
        <f>IFERROR(HLOOKUP(HV$1,'Smerne ukazatele_2018'!$A$1:$CK$13,9,FALSE),0)</f>
        <v>0</v>
      </c>
      <c r="HW13" s="24">
        <f>IFERROR(HLOOKUP(HW$1,'Smerne ukazatele_2018'!$A$1:$CK$13,9,FALSE),0)</f>
        <v>0</v>
      </c>
      <c r="HX13" s="24">
        <f>IFERROR(HLOOKUP(HX$1,'Smerne ukazatele_2018'!$A$1:$CK$13,9,FALSE),0)</f>
        <v>0</v>
      </c>
      <c r="HY13" s="24">
        <f>IFERROR(HLOOKUP(HY$1,'Smerne ukazatele_2018'!$A$1:$CK$13,9,FALSE),0)</f>
        <v>0</v>
      </c>
      <c r="HZ13" s="24">
        <f>IFERROR(HLOOKUP(HZ$1,'Smerne ukazatele_2018'!$A$1:$CK$13,9,FALSE),0)</f>
        <v>0</v>
      </c>
      <c r="IA13" s="24">
        <f>IFERROR(HLOOKUP(IA$1,'Smerne ukazatele_2018'!$A$1:$CK$13,9,FALSE),0)</f>
        <v>0</v>
      </c>
      <c r="IB13" s="24">
        <f>IFERROR(HLOOKUP(IB$1,'Smerne ukazatele_2018'!$A$1:$CK$13,9,FALSE),0)</f>
        <v>0</v>
      </c>
      <c r="IC13" s="24">
        <f>IFERROR(HLOOKUP(IC$1,'Smerne ukazatele_2018'!$A$1:$CK$13,9,FALSE),0)</f>
        <v>0</v>
      </c>
      <c r="ID13" s="24">
        <f>IFERROR(HLOOKUP(ID$1,'Smerne ukazatele_2018'!$A$1:$CK$13,9,FALSE),0)</f>
        <v>0</v>
      </c>
      <c r="IE13" s="24">
        <f>IFERROR(HLOOKUP(IE$1,'Smerne ukazatele_2018'!$A$1:$CK$13,9,FALSE),0)</f>
        <v>0</v>
      </c>
      <c r="IF13" s="24">
        <f>IFERROR(HLOOKUP(IF$1,'Smerne ukazatele_2018'!$A$1:$CK$13,9,FALSE),0)</f>
        <v>0</v>
      </c>
      <c r="IG13" s="24">
        <f>IFERROR(HLOOKUP(IG$1,'Smerne ukazatele_2018'!$A$1:$CK$13,9,FALSE),0)</f>
        <v>0</v>
      </c>
      <c r="IH13" s="24">
        <f>IFERROR(HLOOKUP(IH$1,'Smerne ukazatele_2018'!$A$1:$CK$13,9,FALSE),0)</f>
        <v>0</v>
      </c>
      <c r="II13" s="24">
        <f>IFERROR(HLOOKUP(II$1,'Smerne ukazatele_2018'!$A$1:$CK$13,9,FALSE),0)</f>
        <v>0</v>
      </c>
      <c r="IJ13" s="24">
        <f>IFERROR(HLOOKUP(IJ$1,'Smerne ukazatele_2018'!$A$1:$CK$13,9,FALSE),0)</f>
        <v>0</v>
      </c>
      <c r="IK13" s="24">
        <f>IFERROR(HLOOKUP(IK$1,'Smerne ukazatele_2018'!$A$1:$CK$13,9,FALSE),0)</f>
        <v>0</v>
      </c>
      <c r="IL13" s="24">
        <f>IFERROR(HLOOKUP(IL$1,'Smerne ukazatele_2018'!$A$1:$CK$13,9,FALSE),0)</f>
        <v>0</v>
      </c>
      <c r="IM13" s="24">
        <f>IFERROR(HLOOKUP(IM$1,'Smerne ukazatele_2018'!$A$1:$CK$13,9,FALSE),0)</f>
        <v>0</v>
      </c>
      <c r="IN13" s="24">
        <f>IFERROR(HLOOKUP(IN$1,'Smerne ukazatele_2018'!$A$1:$CK$13,9,FALSE),0)</f>
        <v>0</v>
      </c>
      <c r="IO13" s="24">
        <f>IFERROR(HLOOKUP(IO$1,'Smerne ukazatele_2018'!$A$1:$CK$13,9,FALSE),0)</f>
        <v>0</v>
      </c>
      <c r="IP13" s="24">
        <f>IFERROR(HLOOKUP(IP$1,'Smerne ukazatele_2018'!$A$1:$CK$13,9,FALSE),0)</f>
        <v>0</v>
      </c>
      <c r="IQ13" s="24">
        <f>IFERROR(HLOOKUP(IQ$1,'Smerne ukazatele_2018'!$A$1:$CK$13,9,FALSE),0)</f>
        <v>0</v>
      </c>
      <c r="IR13" s="24">
        <f>IFERROR(HLOOKUP(IR$1,'Smerne ukazatele_2018'!$A$1:$CK$13,9,FALSE),0)</f>
        <v>0</v>
      </c>
      <c r="IS13" s="24">
        <f>IFERROR(HLOOKUP(IS$1,'Smerne ukazatele_2018'!$A$1:$CK$13,9,FALSE),0)</f>
        <v>0</v>
      </c>
      <c r="IT13" s="24">
        <f>IFERROR(HLOOKUP(IT$1,'Smerne ukazatele_2018'!$A$1:$CK$13,9,FALSE),0)</f>
        <v>0</v>
      </c>
      <c r="IU13" s="24">
        <f>IFERROR(HLOOKUP(IU$1,'Smerne ukazatele_2018'!$A$1:$CK$13,9,FALSE),0)</f>
        <v>0</v>
      </c>
      <c r="IV13" s="24">
        <f>IFERROR(HLOOKUP(IV$1,'Smerne ukazatele_2018'!$A$1:$CK$13,9,FALSE),0)</f>
        <v>0</v>
      </c>
      <c r="IW13" s="24">
        <f>IFERROR(HLOOKUP(IW$1,'Smerne ukazatele_2018'!$A$1:$CK$13,9,FALSE),0)</f>
        <v>0</v>
      </c>
      <c r="IX13" s="24">
        <f>IFERROR(HLOOKUP(IX$1,'Smerne ukazatele_2018'!$A$1:$CK$13,9,FALSE),0)</f>
        <v>0</v>
      </c>
      <c r="IY13" s="24">
        <f>IFERROR(HLOOKUP(IY$1,'Smerne ukazatele_2018'!$A$1:$CK$13,9,FALSE),0)</f>
        <v>0</v>
      </c>
      <c r="IZ13" s="24">
        <f>IFERROR(HLOOKUP(IZ$1,'Smerne ukazatele_2018'!$A$1:$CK$13,9,FALSE),0)</f>
        <v>0</v>
      </c>
      <c r="JA13" s="24">
        <f>IFERROR(HLOOKUP(JA$1,'Smerne ukazatele_2018'!$A$1:$CK$13,9,FALSE),0)</f>
        <v>0</v>
      </c>
      <c r="JB13" s="24">
        <f>IFERROR(HLOOKUP(JB$1,'Smerne ukazatele_2018'!$A$1:$CK$13,9,FALSE),0)</f>
        <v>0</v>
      </c>
      <c r="JC13" s="24">
        <f>IFERROR(HLOOKUP(JC$1,'Smerne ukazatele_2018'!$A$1:$CK$13,9,FALSE),0)</f>
        <v>0</v>
      </c>
      <c r="JD13" s="24">
        <f>IFERROR(HLOOKUP(JD$1,'Smerne ukazatele_2018'!$A$1:$CK$13,9,FALSE),0)</f>
        <v>6.79</v>
      </c>
      <c r="JE13" s="24">
        <f>IFERROR(HLOOKUP(JE$1,'Smerne ukazatele_2018'!$A$1:$CK$13,9,FALSE),0)</f>
        <v>0</v>
      </c>
      <c r="JF13" s="24">
        <f>IFERROR(HLOOKUP(JF$1,'Smerne ukazatele_2018'!$A$1:$CK$13,9,FALSE),0)</f>
        <v>0</v>
      </c>
      <c r="JG13" s="24">
        <f>IFERROR(HLOOKUP(JG$1,'Smerne ukazatele_2018'!$A$1:$CK$13,9,FALSE),0)</f>
        <v>0</v>
      </c>
      <c r="JH13" s="24">
        <f>IFERROR(HLOOKUP(JH$1,'Smerne ukazatele_2018'!$A$1:$CK$13,9,FALSE),0)</f>
        <v>0</v>
      </c>
      <c r="JI13" s="24">
        <f>IFERROR(HLOOKUP(JI$1,'Smerne ukazatele_2018'!$A$1:$CK$13,9,FALSE),0)</f>
        <v>0</v>
      </c>
      <c r="JJ13" s="24">
        <f>IFERROR(HLOOKUP(JJ$1,'Smerne ukazatele_2018'!$A$1:$CK$13,9,FALSE),0)</f>
        <v>0</v>
      </c>
      <c r="JK13" s="24">
        <f>IFERROR(HLOOKUP(JK$1,'Smerne ukazatele_2018'!$A$1:$CK$13,9,FALSE),0)</f>
        <v>0</v>
      </c>
      <c r="JL13" s="24">
        <f>IFERROR(HLOOKUP(JL$1,'Smerne ukazatele_2018'!$A$1:$CK$13,9,FALSE),0)</f>
        <v>0</v>
      </c>
      <c r="JM13" s="24">
        <f>IFERROR(HLOOKUP(JM$1,'Smerne ukazatele_2018'!$A$1:$CK$13,9,FALSE),0)</f>
        <v>0</v>
      </c>
      <c r="JN13" s="24">
        <f>IFERROR(HLOOKUP(JN$1,'Smerne ukazatele_2018'!$A$1:$CK$13,9,FALSE),0)</f>
        <v>0</v>
      </c>
      <c r="JO13" s="24">
        <f>IFERROR(HLOOKUP(JO$1,'Smerne ukazatele_2018'!$A$1:$CK$13,9,FALSE),0)</f>
        <v>0</v>
      </c>
      <c r="JP13" s="24">
        <f>IFERROR(HLOOKUP(JP$1,'Smerne ukazatele_2018'!$A$1:$CK$13,9,FALSE),0)</f>
        <v>0</v>
      </c>
      <c r="JQ13" s="24">
        <f>IFERROR(HLOOKUP(JQ$1,'Smerne ukazatele_2018'!$A$1:$CK$13,9,FALSE),0)</f>
        <v>0</v>
      </c>
      <c r="JR13" s="24">
        <f>IFERROR(HLOOKUP(JR$1,'Smerne ukazatele_2018'!$A$1:$CK$13,9,FALSE),0)</f>
        <v>0</v>
      </c>
      <c r="JS13" s="24">
        <f>IFERROR(HLOOKUP(JS$1,'Smerne ukazatele_2018'!$A$1:$CK$13,9,FALSE),0)</f>
        <v>0</v>
      </c>
      <c r="JT13" s="24">
        <f>IFERROR(HLOOKUP(JT$1,'Smerne ukazatele_2018'!$A$1:$CK$13,9,FALSE),0)</f>
        <v>0</v>
      </c>
      <c r="JU13" s="24">
        <f>IFERROR(HLOOKUP(JU$1,'Smerne ukazatele_2018'!$A$1:$CK$13,9,FALSE),0)</f>
        <v>0</v>
      </c>
      <c r="JV13" s="24">
        <f>IFERROR(HLOOKUP(JV$1,'Smerne ukazatele_2018'!$A$1:$CK$13,9,FALSE),0)</f>
        <v>0</v>
      </c>
      <c r="JW13" s="24">
        <f>IFERROR(HLOOKUP(JW$1,'Smerne ukazatele_2018'!$A$1:$CK$13,9,FALSE),0)</f>
        <v>0</v>
      </c>
      <c r="JX13" s="24">
        <f>IFERROR(HLOOKUP(JX$1,'Smerne ukazatele_2018'!$A$1:$CK$13,9,FALSE),0)</f>
        <v>0</v>
      </c>
      <c r="JY13" s="24">
        <f>IFERROR(HLOOKUP(JY$1,'Smerne ukazatele_2018'!$A$1:$CK$13,9,FALSE),0)</f>
        <v>0</v>
      </c>
      <c r="JZ13" s="24">
        <f>IFERROR(HLOOKUP(JZ$1,'Smerne ukazatele_2018'!$A$1:$CK$13,9,FALSE),0)</f>
        <v>0</v>
      </c>
      <c r="KA13" s="24">
        <f>IFERROR(HLOOKUP(KA$1,'Smerne ukazatele_2018'!$A$1:$CK$13,9,FALSE),0)</f>
        <v>0</v>
      </c>
      <c r="KB13" s="24">
        <f>IFERROR(HLOOKUP(KB$1,'Smerne ukazatele_2018'!$A$1:$CK$13,9,FALSE),0)</f>
        <v>0</v>
      </c>
      <c r="KC13" s="24">
        <f>IFERROR(HLOOKUP(KC$1,'Smerne ukazatele_2018'!$A$1:$CK$13,9,FALSE),0)</f>
        <v>0</v>
      </c>
      <c r="KD13" s="24">
        <f>IFERROR(HLOOKUP(KD$1,'Smerne ukazatele_2018'!$A$1:$CK$13,9,FALSE),0)</f>
        <v>0</v>
      </c>
      <c r="KE13" s="24">
        <f>IFERROR(HLOOKUP(KE$1,'Smerne ukazatele_2018'!$A$1:$CK$13,9,FALSE),0)</f>
        <v>0</v>
      </c>
      <c r="KF13" s="24">
        <f>IFERROR(HLOOKUP(KF$1,'Smerne ukazatele_2018'!$A$1:$CK$13,9,FALSE),0)</f>
        <v>0</v>
      </c>
      <c r="KG13" s="24">
        <f>IFERROR(HLOOKUP(KG$1,'Smerne ukazatele_2018'!$A$1:$CK$13,9,FALSE),0)</f>
        <v>0</v>
      </c>
      <c r="KH13" s="24">
        <f>IFERROR(HLOOKUP(KH$1,'Smerne ukazatele_2018'!$A$1:$CK$13,9,FALSE),0)</f>
        <v>0</v>
      </c>
      <c r="KI13" s="24">
        <f>IFERROR(HLOOKUP(KI$1,'Smerne ukazatele_2018'!$A$1:$CK$13,9,FALSE),0)</f>
        <v>0</v>
      </c>
      <c r="KJ13" s="24">
        <f>IFERROR(HLOOKUP(KJ$1,'Smerne ukazatele_2018'!$A$1:$CK$13,9,FALSE),0)</f>
        <v>0</v>
      </c>
      <c r="KK13" s="24">
        <f>IFERROR(HLOOKUP(KK$1,'Smerne ukazatele_2018'!$A$1:$CK$13,9,FALSE),0)</f>
        <v>0</v>
      </c>
      <c r="KL13" s="24">
        <f>IFERROR(HLOOKUP(KL$1,'Smerne ukazatele_2018'!$A$1:$CK$13,9,FALSE),0)</f>
        <v>0</v>
      </c>
      <c r="KM13" s="24">
        <f>IFERROR(HLOOKUP(KM$1,'Smerne ukazatele_2018'!$A$1:$CK$13,9,FALSE),0)</f>
        <v>0</v>
      </c>
      <c r="KN13" s="24">
        <f>IFERROR(HLOOKUP(KN$1,'Smerne ukazatele_2018'!$A$1:$CK$13,9,FALSE),0)</f>
        <v>0</v>
      </c>
      <c r="KO13" s="24">
        <f>IFERROR(HLOOKUP(KO$1,'Smerne ukazatele_2018'!$A$1:$CK$13,9,FALSE),0)</f>
        <v>0</v>
      </c>
      <c r="KP13" s="24">
        <f>IFERROR(HLOOKUP(KP$1,'Smerne ukazatele_2018'!$A$1:$CK$13,9,FALSE),0)</f>
        <v>0</v>
      </c>
      <c r="KQ13" s="24">
        <f>IFERROR(HLOOKUP(KQ$1,'Smerne ukazatele_2018'!$A$1:$CK$13,9,FALSE),0)</f>
        <v>0</v>
      </c>
      <c r="KR13" s="24">
        <f>IFERROR(HLOOKUP(KR$1,'Smerne ukazatele_2018'!$A$1:$CK$13,9,FALSE),0)</f>
        <v>0</v>
      </c>
      <c r="KS13" s="24">
        <f>IFERROR(HLOOKUP(KS$1,'Smerne ukazatele_2018'!$A$1:$CK$13,9,FALSE),0)</f>
        <v>0</v>
      </c>
      <c r="KT13" s="24">
        <f>IFERROR(HLOOKUP(KT$1,'Smerne ukazatele_2018'!$A$1:$CK$13,9,FALSE),0)</f>
        <v>0</v>
      </c>
      <c r="KU13" s="24">
        <f>IFERROR(HLOOKUP(KU$1,'Smerne ukazatele_2018'!$A$1:$CK$13,9,FALSE),0)</f>
        <v>0</v>
      </c>
      <c r="KV13" s="24">
        <f>IFERROR(HLOOKUP(KV$1,'Smerne ukazatele_2018'!$A$1:$CK$13,9,FALSE),0)</f>
        <v>10.58</v>
      </c>
      <c r="KW13" s="24">
        <f>IFERROR(HLOOKUP(KW$1,'Smerne ukazatele_2018'!$A$1:$CK$13,9,FALSE),0)</f>
        <v>0</v>
      </c>
      <c r="KX13" s="24">
        <f>IFERROR(HLOOKUP(KX$1,'Smerne ukazatele_2018'!$A$1:$CK$13,9,FALSE),0)</f>
        <v>0</v>
      </c>
      <c r="KY13" s="24">
        <f>IFERROR(HLOOKUP(KY$1,'Smerne ukazatele_2018'!$A$1:$CK$13,9,FALSE),0)</f>
        <v>0</v>
      </c>
      <c r="KZ13" s="24">
        <f>IFERROR(HLOOKUP(KZ$1,'Smerne ukazatele_2018'!$A$1:$CK$13,9,FALSE),0)</f>
        <v>0</v>
      </c>
      <c r="LA13" s="24">
        <f>IFERROR(HLOOKUP(LA$1,'Smerne ukazatele_2018'!$A$1:$CK$13,9,FALSE),0)</f>
        <v>0</v>
      </c>
      <c r="LB13" s="24">
        <f>IFERROR(HLOOKUP(LB$1,'Smerne ukazatele_2018'!$A$1:$CK$13,9,FALSE),0)</f>
        <v>0</v>
      </c>
      <c r="LC13" s="24">
        <f>IFERROR(HLOOKUP(LC$1,'Smerne ukazatele_2018'!$A$1:$CK$13,9,FALSE),0)</f>
        <v>0</v>
      </c>
      <c r="LD13" s="24">
        <f>IFERROR(HLOOKUP(LD$1,'Smerne ukazatele_2018'!$A$1:$CK$13,9,FALSE),0)</f>
        <v>0</v>
      </c>
      <c r="LE13" s="24">
        <f>IFERROR(HLOOKUP(LE$1,'Smerne ukazatele_2018'!$A$1:$CK$13,9,FALSE),0)</f>
        <v>0</v>
      </c>
      <c r="LF13" s="24">
        <f>IFERROR(HLOOKUP(LF$1,'Smerne ukazatele_2018'!$A$1:$CK$13,9,FALSE),0)</f>
        <v>0</v>
      </c>
      <c r="LG13" s="24">
        <f>IFERROR(HLOOKUP(LG$1,'Smerne ukazatele_2018'!$A$1:$CK$13,9,FALSE),0)</f>
        <v>0</v>
      </c>
      <c r="LH13" s="24">
        <f>IFERROR(HLOOKUP(LH$1,'Smerne ukazatele_2018'!$A$1:$CK$13,9,FALSE),0)</f>
        <v>0</v>
      </c>
      <c r="LI13" s="24">
        <f>IFERROR(HLOOKUP(LI$1,'Smerne ukazatele_2018'!$A$1:$CK$13,9,FALSE),0)</f>
        <v>0</v>
      </c>
      <c r="LJ13" s="24">
        <f>IFERROR(HLOOKUP(LJ$1,'Smerne ukazatele_2018'!$A$1:$CK$13,9,FALSE),0)</f>
        <v>0</v>
      </c>
      <c r="LK13" s="24">
        <f>IFERROR(HLOOKUP(LK$1,'Smerne ukazatele_2018'!$A$1:$CK$13,9,FALSE),0)</f>
        <v>0</v>
      </c>
      <c r="LL13" s="24">
        <f>IFERROR(HLOOKUP(LL$1,'Smerne ukazatele_2018'!$A$1:$CK$13,9,FALSE),0)</f>
        <v>0</v>
      </c>
      <c r="LM13" s="24">
        <f>IFERROR(HLOOKUP(LM$1,'Smerne ukazatele_2018'!$A$1:$CK$13,9,FALSE),0)</f>
        <v>0</v>
      </c>
      <c r="LN13" s="24">
        <f>IFERROR(HLOOKUP(LN$1,'Smerne ukazatele_2018'!$A$1:$CK$13,9,FALSE),0)</f>
        <v>3.66</v>
      </c>
      <c r="LO13" s="24">
        <f>IFERROR(HLOOKUP(LO$1,'Smerne ukazatele_2018'!$A$1:$CK$13,9,FALSE),0)</f>
        <v>0</v>
      </c>
      <c r="LP13" s="24">
        <f>IFERROR(HLOOKUP(LP$1,'Smerne ukazatele_2018'!$A$1:$CK$13,9,FALSE),0)</f>
        <v>0</v>
      </c>
      <c r="LQ13" s="24">
        <f>IFERROR(HLOOKUP(LQ$1,'Smerne ukazatele_2018'!$A$1:$CK$13,9,FALSE),0)</f>
        <v>0</v>
      </c>
      <c r="LR13" s="24">
        <f>IFERROR(HLOOKUP(LR$1,'Smerne ukazatele_2018'!$A$1:$CK$13,9,FALSE),0)</f>
        <v>0</v>
      </c>
      <c r="LS13" s="24">
        <f>IFERROR(HLOOKUP(LS$1,'Smerne ukazatele_2018'!$A$1:$CK$13,9,FALSE),0)</f>
        <v>0</v>
      </c>
      <c r="LT13" s="24">
        <f>IFERROR(HLOOKUP(LT$1,'Smerne ukazatele_2018'!$A$1:$CK$13,9,FALSE),0)</f>
        <v>0</v>
      </c>
      <c r="LU13" s="24">
        <f>IFERROR(HLOOKUP(LU$1,'Smerne ukazatele_2018'!$A$1:$CK$13,9,FALSE),0)</f>
        <v>0</v>
      </c>
      <c r="LV13" s="24">
        <f>IFERROR(HLOOKUP(LV$1,'Smerne ukazatele_2018'!$A$1:$CK$13,9,FALSE),0)</f>
        <v>0</v>
      </c>
      <c r="LW13" s="24">
        <f>IFERROR(HLOOKUP(LW$1,'Smerne ukazatele_2018'!$A$1:$CK$13,9,FALSE),0)</f>
        <v>0</v>
      </c>
      <c r="LX13" s="24">
        <f>IFERROR(HLOOKUP(LX$1,'Smerne ukazatele_2018'!$A$1:$CK$13,9,FALSE),0)</f>
        <v>0</v>
      </c>
      <c r="LY13" s="24">
        <f>IFERROR(HLOOKUP(LY$1,'Smerne ukazatele_2018'!$A$1:$CK$13,9,FALSE),0)</f>
        <v>0</v>
      </c>
      <c r="LZ13" s="24">
        <f>IFERROR(HLOOKUP(LZ$1,'Smerne ukazatele_2018'!$A$1:$CK$13,9,FALSE),0)</f>
        <v>0</v>
      </c>
      <c r="MA13" s="24">
        <f>IFERROR(HLOOKUP(MA$1,'Smerne ukazatele_2018'!$A$1:$CK$13,9,FALSE),0)</f>
        <v>0</v>
      </c>
      <c r="MB13" s="24">
        <f>IFERROR(HLOOKUP(MB$1,'Smerne ukazatele_2018'!$A$1:$CK$13,9,FALSE),0)</f>
        <v>0</v>
      </c>
      <c r="MC13" s="24">
        <f>IFERROR(HLOOKUP(MC$1,'Smerne ukazatele_2018'!$A$1:$CK$13,9,FALSE),0)</f>
        <v>0</v>
      </c>
      <c r="MD13" s="24">
        <f>IFERROR(HLOOKUP(MD$1,'Smerne ukazatele_2018'!$A$1:$CK$13,9,FALSE),0)</f>
        <v>0</v>
      </c>
      <c r="ME13" s="24">
        <f>IFERROR(HLOOKUP(ME$1,'Smerne ukazatele_2018'!$A$1:$CK$13,9,FALSE),0)</f>
        <v>0</v>
      </c>
      <c r="MF13" s="24">
        <f>IFERROR(HLOOKUP(MF$1,'Smerne ukazatele_2018'!$A$1:$CK$13,9,FALSE),0)</f>
        <v>0</v>
      </c>
      <c r="MG13" s="24">
        <f>IFERROR(HLOOKUP(MG$1,'Smerne ukazatele_2018'!$A$1:$CK$13,9,FALSE),0)</f>
        <v>0</v>
      </c>
      <c r="MH13" s="24">
        <f>IFERROR(HLOOKUP(MH$1,'Smerne ukazatele_2018'!$A$1:$CK$13,9,FALSE),0)</f>
        <v>0</v>
      </c>
      <c r="MI13" s="24">
        <f>IFERROR(HLOOKUP(MI$1,'Smerne ukazatele_2018'!$A$1:$CK$13,9,FALSE),0)</f>
        <v>0</v>
      </c>
      <c r="MJ13" s="24">
        <f>IFERROR(HLOOKUP(MJ$1,'Smerne ukazatele_2018'!$A$1:$CK$13,9,FALSE),0)</f>
        <v>0</v>
      </c>
      <c r="MK13" s="24">
        <f>IFERROR(HLOOKUP(MK$1,'Smerne ukazatele_2018'!$A$1:$CK$13,9,FALSE),0)</f>
        <v>0</v>
      </c>
      <c r="ML13" s="24">
        <f>IFERROR(HLOOKUP(ML$1,'Smerne ukazatele_2018'!$A$1:$CK$13,9,FALSE),0)</f>
        <v>0</v>
      </c>
      <c r="MM13" s="24">
        <f>IFERROR(HLOOKUP(MM$1,'Smerne ukazatele_2018'!$A$1:$CK$13,9,FALSE),0)</f>
        <v>0</v>
      </c>
      <c r="MN13" s="24">
        <f>IFERROR(HLOOKUP(MN$1,'Smerne ukazatele_2018'!$A$1:$CK$13,9,FALSE),0)</f>
        <v>0</v>
      </c>
      <c r="MO13" s="20">
        <f t="shared" si="0"/>
        <v>1060.83</v>
      </c>
      <c r="MQ13" s="20">
        <f>MO13-'Smerne ukazatele_2018'!CL9</f>
        <v>0</v>
      </c>
    </row>
    <row r="14" spans="2:355" x14ac:dyDescent="0.2">
      <c r="B14" s="49" t="s">
        <v>491</v>
      </c>
      <c r="C14" s="49" t="s">
        <v>492</v>
      </c>
      <c r="D14" s="24">
        <f>IFERROR(HLOOKUP(D$1,'Smerne ukazatele_2018'!$A$1:$CK$13,10,FALSE),0)</f>
        <v>0</v>
      </c>
      <c r="E14" s="24">
        <f>IFERROR(HLOOKUP(E$1,'Smerne ukazatele_2018'!$A$1:$CK$13,10,FALSE),0)</f>
        <v>0</v>
      </c>
      <c r="F14" s="24">
        <f>IFERROR(HLOOKUP(F$1,'Smerne ukazatele_2018'!$A$1:$CK$13,10,FALSE),0)</f>
        <v>12.87</v>
      </c>
      <c r="G14" s="24">
        <f>IFERROR(HLOOKUP(G$1,'Smerne ukazatele_2018'!$A$1:$CK$13,10,FALSE),0)</f>
        <v>0</v>
      </c>
      <c r="H14" s="24">
        <f>IFERROR(HLOOKUP(H$1,'Smerne ukazatele_2018'!$A$1:$CK$13,10,FALSE),0)</f>
        <v>0</v>
      </c>
      <c r="I14" s="24">
        <f>IFERROR(HLOOKUP(I$1,'Smerne ukazatele_2018'!$A$1:$CK$13,10,FALSE),0)</f>
        <v>0</v>
      </c>
      <c r="J14" s="24">
        <f>IFERROR(HLOOKUP(J$1,'Smerne ukazatele_2018'!$A$1:$CK$13,10,FALSE),0)</f>
        <v>20.16</v>
      </c>
      <c r="K14" s="24">
        <f>IFERROR(HLOOKUP(K$1,'Smerne ukazatele_2018'!$A$1:$CK$13,10,FALSE),0)</f>
        <v>0</v>
      </c>
      <c r="L14" s="24">
        <f>IFERROR(HLOOKUP(L$1,'Smerne ukazatele_2018'!$A$1:$CK$13,10,FALSE),0)</f>
        <v>0</v>
      </c>
      <c r="M14" s="24">
        <f>IFERROR(HLOOKUP(M$1,'Smerne ukazatele_2018'!$A$1:$CK$13,10,FALSE),0)</f>
        <v>0</v>
      </c>
      <c r="N14" s="24">
        <f>IFERROR(HLOOKUP(N$1,'Smerne ukazatele_2018'!$A$1:$CK$13,10,FALSE),0)</f>
        <v>0</v>
      </c>
      <c r="O14" s="24">
        <f>IFERROR(HLOOKUP(O$1,'Smerne ukazatele_2018'!$A$1:$CK$13,10,FALSE),0)</f>
        <v>16.88</v>
      </c>
      <c r="P14" s="24">
        <f>IFERROR(HLOOKUP(P$1,'Smerne ukazatele_2018'!$A$1:$CK$13,10,FALSE),0)</f>
        <v>0</v>
      </c>
      <c r="Q14" s="24">
        <f>IFERROR(HLOOKUP(Q$1,'Smerne ukazatele_2018'!$A$1:$CK$13,10,FALSE),0)</f>
        <v>0</v>
      </c>
      <c r="R14" s="24">
        <f>IFERROR(HLOOKUP(R$1,'Smerne ukazatele_2018'!$A$1:$CK$13,10,FALSE),0)</f>
        <v>9.4700000000000006</v>
      </c>
      <c r="S14" s="24">
        <f>IFERROR(HLOOKUP(S$1,'Smerne ukazatele_2018'!$A$1:$CK$13,10,FALSE),0)</f>
        <v>19</v>
      </c>
      <c r="T14" s="24">
        <f>IFERROR(HLOOKUP(T$1,'Smerne ukazatele_2018'!$A$1:$CK$13,10,FALSE),0)</f>
        <v>0</v>
      </c>
      <c r="U14" s="24">
        <f>IFERROR(HLOOKUP(U$1,'Smerne ukazatele_2018'!$A$1:$CK$13,10,FALSE),0)</f>
        <v>0</v>
      </c>
      <c r="V14" s="24">
        <f>IFERROR(HLOOKUP(V$1,'Smerne ukazatele_2018'!$A$1:$CK$13,10,FALSE),0)</f>
        <v>0</v>
      </c>
      <c r="W14" s="24">
        <f>IFERROR(HLOOKUP(W$1,'Smerne ukazatele_2018'!$A$1:$CK$13,10,FALSE),0)</f>
        <v>17.239999999999998</v>
      </c>
      <c r="X14" s="24">
        <f>IFERROR(HLOOKUP(X$1,'Smerne ukazatele_2018'!$A$1:$CK$13,10,FALSE),0)</f>
        <v>0</v>
      </c>
      <c r="Y14" s="24">
        <f>IFERROR(HLOOKUP(Y$1,'Smerne ukazatele_2018'!$A$1:$CK$13,10,FALSE),0)</f>
        <v>0</v>
      </c>
      <c r="Z14" s="24">
        <f>IFERROR(HLOOKUP(Z$1,'Smerne ukazatele_2018'!$A$1:$CK$13,10,FALSE),0)</f>
        <v>116.48</v>
      </c>
      <c r="AA14" s="24">
        <f>IFERROR(HLOOKUP(AA$1,'Smerne ukazatele_2018'!$A$1:$CK$13,10,FALSE),0)</f>
        <v>0</v>
      </c>
      <c r="AB14" s="24">
        <f>IFERROR(HLOOKUP(AB$1,'Smerne ukazatele_2018'!$A$1:$CK$13,10,FALSE),0)</f>
        <v>0</v>
      </c>
      <c r="AC14" s="24">
        <f>IFERROR(HLOOKUP(AC$1,'Smerne ukazatele_2018'!$A$1:$CK$13,10,FALSE),0)</f>
        <v>0</v>
      </c>
      <c r="AD14" s="24">
        <f>IFERROR(HLOOKUP(AD$1,'Smerne ukazatele_2018'!$A$1:$CK$13,10,FALSE),0)</f>
        <v>0</v>
      </c>
      <c r="AE14" s="24">
        <f>IFERROR(HLOOKUP(AE$1,'Smerne ukazatele_2018'!$A$1:$CK$13,10,FALSE),0)</f>
        <v>0</v>
      </c>
      <c r="AF14" s="24">
        <f>IFERROR(HLOOKUP(AF$1,'Smerne ukazatele_2018'!$A$1:$CK$13,10,FALSE),0)</f>
        <v>0</v>
      </c>
      <c r="AG14" s="24">
        <f>IFERROR(HLOOKUP(AG$1,'Smerne ukazatele_2018'!$A$1:$CK$13,10,FALSE),0)</f>
        <v>0</v>
      </c>
      <c r="AH14" s="24">
        <f>IFERROR(HLOOKUP(AH$1,'Smerne ukazatele_2018'!$A$1:$CK$13,10,FALSE),0)</f>
        <v>0</v>
      </c>
      <c r="AI14" s="24">
        <f>IFERROR(HLOOKUP(AI$1,'Smerne ukazatele_2018'!$A$1:$CK$13,10,FALSE),0)</f>
        <v>0</v>
      </c>
      <c r="AJ14" s="24">
        <f>IFERROR(HLOOKUP(AJ$1,'Smerne ukazatele_2018'!$A$1:$CK$13,10,FALSE),0)</f>
        <v>0</v>
      </c>
      <c r="AK14" s="24">
        <f>IFERROR(HLOOKUP(AK$1,'Smerne ukazatele_2018'!$A$1:$CK$13,10,FALSE),0)</f>
        <v>0</v>
      </c>
      <c r="AL14" s="24">
        <f>IFERROR(HLOOKUP(AL$1,'Smerne ukazatele_2018'!$A$1:$CK$13,10,FALSE),0)</f>
        <v>0</v>
      </c>
      <c r="AM14" s="24">
        <f>IFERROR(HLOOKUP(AM$1,'Smerne ukazatele_2018'!$A$1:$CK$13,10,FALSE),0)</f>
        <v>0</v>
      </c>
      <c r="AN14" s="24">
        <f>IFERROR(HLOOKUP(AN$1,'Smerne ukazatele_2018'!$A$1:$CK$13,10,FALSE),0)</f>
        <v>0</v>
      </c>
      <c r="AO14" s="24">
        <f>IFERROR(HLOOKUP(AO$1,'Smerne ukazatele_2018'!$A$1:$CK$13,10,FALSE),0)</f>
        <v>0</v>
      </c>
      <c r="AP14" s="24">
        <f>IFERROR(HLOOKUP(AP$1,'Smerne ukazatele_2018'!$A$1:$CK$13,10,FALSE),0)</f>
        <v>15.25</v>
      </c>
      <c r="AQ14" s="24">
        <f>IFERROR(HLOOKUP(AQ$1,'Smerne ukazatele_2018'!$A$1:$CK$13,10,FALSE),0)</f>
        <v>0</v>
      </c>
      <c r="AR14" s="24">
        <f>IFERROR(HLOOKUP(AR$1,'Smerne ukazatele_2018'!$A$1:$CK$13,10,FALSE),0)</f>
        <v>0</v>
      </c>
      <c r="AS14" s="24">
        <f>IFERROR(HLOOKUP(AS$1,'Smerne ukazatele_2018'!$A$1:$CK$13,10,FALSE),0)</f>
        <v>0</v>
      </c>
      <c r="AT14" s="24">
        <f>IFERROR(HLOOKUP(AT$1,'Smerne ukazatele_2018'!$A$1:$CK$13,10,FALSE),0)</f>
        <v>10.79</v>
      </c>
      <c r="AU14" s="24">
        <f>IFERROR(HLOOKUP(AU$1,'Smerne ukazatele_2018'!$A$1:$CK$13,10,FALSE),0)</f>
        <v>0</v>
      </c>
      <c r="AV14" s="24">
        <f>IFERROR(HLOOKUP(AV$1,'Smerne ukazatele_2018'!$A$1:$CK$13,10,FALSE),0)</f>
        <v>0</v>
      </c>
      <c r="AW14" s="24">
        <f>IFERROR(HLOOKUP(AW$1,'Smerne ukazatele_2018'!$A$1:$CK$13,10,FALSE),0)</f>
        <v>0</v>
      </c>
      <c r="AX14" s="24">
        <f>IFERROR(HLOOKUP(AX$1,'Smerne ukazatele_2018'!$A$1:$CK$13,10,FALSE),0)</f>
        <v>0</v>
      </c>
      <c r="AY14" s="24">
        <f>IFERROR(HLOOKUP(AY$1,'Smerne ukazatele_2018'!$A$1:$CK$13,10,FALSE),0)</f>
        <v>0</v>
      </c>
      <c r="AZ14" s="24">
        <f>IFERROR(HLOOKUP(AZ$1,'Smerne ukazatele_2018'!$A$1:$CK$13,10,FALSE),0)</f>
        <v>0</v>
      </c>
      <c r="BA14" s="24">
        <f>IFERROR(HLOOKUP(BA$1,'Smerne ukazatele_2018'!$A$1:$CK$13,10,FALSE),0)</f>
        <v>22.57</v>
      </c>
      <c r="BB14" s="24">
        <f>IFERROR(HLOOKUP(BB$1,'Smerne ukazatele_2018'!$A$1:$CK$13,10,FALSE),0)</f>
        <v>0</v>
      </c>
      <c r="BC14" s="24">
        <f>IFERROR(HLOOKUP(BC$1,'Smerne ukazatele_2018'!$A$1:$CK$13,10,FALSE),0)</f>
        <v>0</v>
      </c>
      <c r="BD14" s="24">
        <f>IFERROR(HLOOKUP(BD$1,'Smerne ukazatele_2018'!$A$1:$CK$13,10,FALSE),0)</f>
        <v>13.85</v>
      </c>
      <c r="BE14" s="24">
        <f>IFERROR(HLOOKUP(BE$1,'Smerne ukazatele_2018'!$A$1:$CK$13,10,FALSE),0)</f>
        <v>0</v>
      </c>
      <c r="BF14" s="24">
        <f>IFERROR(HLOOKUP(BF$1,'Smerne ukazatele_2018'!$A$1:$CK$13,10,FALSE),0)</f>
        <v>0</v>
      </c>
      <c r="BG14" s="24">
        <f>IFERROR(HLOOKUP(BG$1,'Smerne ukazatele_2018'!$A$1:$CK$13,10,FALSE),0)</f>
        <v>0</v>
      </c>
      <c r="BH14" s="24">
        <f>IFERROR(HLOOKUP(BH$1,'Smerne ukazatele_2018'!$A$1:$CK$13,10,FALSE),0)</f>
        <v>0</v>
      </c>
      <c r="BI14" s="24">
        <f>IFERROR(HLOOKUP(BI$1,'Smerne ukazatele_2018'!$A$1:$CK$13,10,FALSE),0)</f>
        <v>17.45</v>
      </c>
      <c r="BJ14" s="24">
        <f>IFERROR(HLOOKUP(BJ$1,'Smerne ukazatele_2018'!$A$1:$CK$13,10,FALSE),0)</f>
        <v>0</v>
      </c>
      <c r="BK14" s="24">
        <f>IFERROR(HLOOKUP(BK$1,'Smerne ukazatele_2018'!$A$1:$CK$13,10,FALSE),0)</f>
        <v>0</v>
      </c>
      <c r="BL14" s="24">
        <f>IFERROR(HLOOKUP(BL$1,'Smerne ukazatele_2018'!$A$1:$CK$13,10,FALSE),0)</f>
        <v>0</v>
      </c>
      <c r="BM14" s="24">
        <f>IFERROR(HLOOKUP(BM$1,'Smerne ukazatele_2018'!$A$1:$CK$13,10,FALSE),0)</f>
        <v>11.17</v>
      </c>
      <c r="BN14" s="24">
        <f>IFERROR(HLOOKUP(BN$1,'Smerne ukazatele_2018'!$A$1:$CK$13,10,FALSE),0)</f>
        <v>0</v>
      </c>
      <c r="BO14" s="24">
        <f>IFERROR(HLOOKUP(BO$1,'Smerne ukazatele_2018'!$A$1:$CK$13,10,FALSE),0)</f>
        <v>0</v>
      </c>
      <c r="BP14" s="24">
        <f>IFERROR(HLOOKUP(BP$1,'Smerne ukazatele_2018'!$A$1:$CK$13,10,FALSE),0)</f>
        <v>0</v>
      </c>
      <c r="BQ14" s="24">
        <f>IFERROR(HLOOKUP(BQ$1,'Smerne ukazatele_2018'!$A$1:$CK$13,10,FALSE),0)</f>
        <v>9</v>
      </c>
      <c r="BR14" s="24">
        <f>IFERROR(HLOOKUP(BR$1,'Smerne ukazatele_2018'!$A$1:$CK$13,10,FALSE),0)</f>
        <v>0</v>
      </c>
      <c r="BS14" s="24">
        <f>IFERROR(HLOOKUP(BS$1,'Smerne ukazatele_2018'!$A$1:$CK$13,10,FALSE),0)</f>
        <v>0</v>
      </c>
      <c r="BT14" s="24">
        <f>IFERROR(HLOOKUP(BT$1,'Smerne ukazatele_2018'!$A$1:$CK$13,10,FALSE),0)</f>
        <v>134.93</v>
      </c>
      <c r="BU14" s="24">
        <f>IFERROR(HLOOKUP(BU$1,'Smerne ukazatele_2018'!$A$1:$CK$13,10,FALSE),0)</f>
        <v>0</v>
      </c>
      <c r="BV14" s="24">
        <f>IFERROR(HLOOKUP(BV$1,'Smerne ukazatele_2018'!$A$1:$CK$13,10,FALSE),0)</f>
        <v>0</v>
      </c>
      <c r="BW14" s="24">
        <f>IFERROR(HLOOKUP(BW$1,'Smerne ukazatele_2018'!$A$1:$CK$13,10,FALSE),0)</f>
        <v>0</v>
      </c>
      <c r="BX14" s="24">
        <f>IFERROR(HLOOKUP(BX$1,'Smerne ukazatele_2018'!$A$1:$CK$13,10,FALSE),0)</f>
        <v>7.62</v>
      </c>
      <c r="BY14" s="24">
        <f>IFERROR(HLOOKUP(BY$1,'Smerne ukazatele_2018'!$A$1:$CK$13,10,FALSE),0)</f>
        <v>0</v>
      </c>
      <c r="BZ14" s="24">
        <f>IFERROR(HLOOKUP(BZ$1,'Smerne ukazatele_2018'!$A$1:$CK$13,10,FALSE),0)</f>
        <v>0</v>
      </c>
      <c r="CA14" s="24">
        <f>IFERROR(HLOOKUP(CA$1,'Smerne ukazatele_2018'!$A$1:$CK$13,10,FALSE),0)</f>
        <v>0</v>
      </c>
      <c r="CB14" s="24">
        <f>IFERROR(HLOOKUP(CB$1,'Smerne ukazatele_2018'!$A$1:$CK$13,10,FALSE),0)</f>
        <v>0</v>
      </c>
      <c r="CC14" s="24">
        <f>IFERROR(HLOOKUP(CC$1,'Smerne ukazatele_2018'!$A$1:$CK$13,10,FALSE),0)</f>
        <v>4.95</v>
      </c>
      <c r="CD14" s="24">
        <f>IFERROR(HLOOKUP(CD$1,'Smerne ukazatele_2018'!$A$1:$CK$13,10,FALSE),0)</f>
        <v>7.39</v>
      </c>
      <c r="CE14" s="24">
        <f>IFERROR(HLOOKUP(CE$1,'Smerne ukazatele_2018'!$A$1:$CK$13,10,FALSE),0)</f>
        <v>6.24</v>
      </c>
      <c r="CF14" s="24">
        <f>IFERROR(HLOOKUP(CF$1,'Smerne ukazatele_2018'!$A$1:$CK$13,10,FALSE),0)</f>
        <v>6.77</v>
      </c>
      <c r="CG14" s="24">
        <f>IFERROR(HLOOKUP(CG$1,'Smerne ukazatele_2018'!$A$1:$CK$13,10,FALSE),0)</f>
        <v>5.19</v>
      </c>
      <c r="CH14" s="24">
        <f>IFERROR(HLOOKUP(CH$1,'Smerne ukazatele_2018'!$A$1:$CK$13,10,FALSE),0)</f>
        <v>2.0299999999999998</v>
      </c>
      <c r="CI14" s="24">
        <f>IFERROR(HLOOKUP(CI$1,'Smerne ukazatele_2018'!$A$1:$CK$13,10,FALSE),0)</f>
        <v>11.11</v>
      </c>
      <c r="CJ14" s="24">
        <f>IFERROR(HLOOKUP(CJ$1,'Smerne ukazatele_2018'!$A$1:$CK$13,10,FALSE),0)</f>
        <v>4.45</v>
      </c>
      <c r="CK14" s="24">
        <f>IFERROR(HLOOKUP(CK$1,'Smerne ukazatele_2018'!$A$1:$CK$13,10,FALSE),0)</f>
        <v>4.38</v>
      </c>
      <c r="CL14" s="24">
        <f>IFERROR(HLOOKUP(CL$1,'Smerne ukazatele_2018'!$A$1:$CK$13,10,FALSE),0)</f>
        <v>3.46</v>
      </c>
      <c r="CM14" s="24">
        <f>IFERROR(HLOOKUP(CM$1,'Smerne ukazatele_2018'!$A$1:$CK$13,10,FALSE),0)</f>
        <v>3.85</v>
      </c>
      <c r="CN14" s="24">
        <f>IFERROR(HLOOKUP(CN$1,'Smerne ukazatele_2018'!$A$1:$CK$13,10,FALSE),0)</f>
        <v>10.64</v>
      </c>
      <c r="CO14" s="24">
        <f>IFERROR(HLOOKUP(CO$1,'Smerne ukazatele_2018'!$A$1:$CK$13,10,FALSE),0)</f>
        <v>0</v>
      </c>
      <c r="CP14" s="24">
        <f>IFERROR(HLOOKUP(CP$1,'Smerne ukazatele_2018'!$A$1:$CK$13,10,FALSE),0)</f>
        <v>0</v>
      </c>
      <c r="CQ14" s="24">
        <f>IFERROR(HLOOKUP(CQ$1,'Smerne ukazatele_2018'!$A$1:$CK$13,10,FALSE),0)</f>
        <v>0</v>
      </c>
      <c r="CR14" s="24">
        <f>IFERROR(HLOOKUP(CR$1,'Smerne ukazatele_2018'!$A$1:$CK$13,10,FALSE),0)</f>
        <v>0</v>
      </c>
      <c r="CS14" s="24">
        <f>IFERROR(HLOOKUP(CS$1,'Smerne ukazatele_2018'!$A$1:$CK$13,10,FALSE),0)</f>
        <v>0</v>
      </c>
      <c r="CT14" s="24">
        <f>IFERROR(HLOOKUP(CT$1,'Smerne ukazatele_2018'!$A$1:$CK$13,10,FALSE),0)</f>
        <v>25.7</v>
      </c>
      <c r="CU14" s="24">
        <f>IFERROR(HLOOKUP(CU$1,'Smerne ukazatele_2018'!$A$1:$CK$13,10,FALSE),0)</f>
        <v>12</v>
      </c>
      <c r="CV14" s="24">
        <f>IFERROR(HLOOKUP(CV$1,'Smerne ukazatele_2018'!$A$1:$CK$13,10,FALSE),0)</f>
        <v>18.5</v>
      </c>
      <c r="CW14" s="24">
        <f>IFERROR(HLOOKUP(CW$1,'Smerne ukazatele_2018'!$A$1:$CK$13,10,FALSE),0)</f>
        <v>0</v>
      </c>
      <c r="CX14" s="24">
        <f>IFERROR(HLOOKUP(CX$1,'Smerne ukazatele_2018'!$A$1:$CK$13,10,FALSE),0)</f>
        <v>0</v>
      </c>
      <c r="CY14" s="24">
        <f>IFERROR(HLOOKUP(CY$1,'Smerne ukazatele_2018'!$A$1:$CK$13,10,FALSE),0)</f>
        <v>0</v>
      </c>
      <c r="CZ14" s="24">
        <f>IFERROR(HLOOKUP(CZ$1,'Smerne ukazatele_2018'!$A$1:$CK$13,10,FALSE),0)</f>
        <v>0</v>
      </c>
      <c r="DA14" s="24">
        <f>IFERROR(HLOOKUP(DA$1,'Smerne ukazatele_2018'!$A$1:$CK$13,10,FALSE),0)</f>
        <v>7.53</v>
      </c>
      <c r="DB14" s="24">
        <f>IFERROR(HLOOKUP(DB$1,'Smerne ukazatele_2018'!$A$1:$CK$13,10,FALSE),0)</f>
        <v>29.59</v>
      </c>
      <c r="DC14" s="24">
        <f>IFERROR(HLOOKUP(DC$1,'Smerne ukazatele_2018'!$A$1:$CK$13,10,FALSE),0)</f>
        <v>0</v>
      </c>
      <c r="DD14" s="24">
        <f>IFERROR(HLOOKUP(DD$1,'Smerne ukazatele_2018'!$A$1:$CK$13,10,FALSE),0)</f>
        <v>0</v>
      </c>
      <c r="DE14" s="24">
        <f>IFERROR(HLOOKUP(DE$1,'Smerne ukazatele_2018'!$A$1:$CK$13,10,FALSE),0)</f>
        <v>0</v>
      </c>
      <c r="DF14" s="24">
        <f>IFERROR(HLOOKUP(DF$1,'Smerne ukazatele_2018'!$A$1:$CK$13,10,FALSE),0)</f>
        <v>0</v>
      </c>
      <c r="DG14" s="24">
        <f>IFERROR(HLOOKUP(DG$1,'Smerne ukazatele_2018'!$A$1:$CK$13,10,FALSE),0)</f>
        <v>14.28</v>
      </c>
      <c r="DH14" s="24">
        <f>IFERROR(HLOOKUP(DH$1,'Smerne ukazatele_2018'!$A$1:$CK$13,10,FALSE),0)</f>
        <v>0</v>
      </c>
      <c r="DI14" s="24">
        <f>IFERROR(HLOOKUP(DI$1,'Smerne ukazatele_2018'!$A$1:$CK$13,10,FALSE),0)</f>
        <v>0</v>
      </c>
      <c r="DJ14" s="24">
        <f>IFERROR(HLOOKUP(DJ$1,'Smerne ukazatele_2018'!$A$1:$CK$13,10,FALSE),0)</f>
        <v>14.65</v>
      </c>
      <c r="DK14" s="24">
        <f>IFERROR(HLOOKUP(DK$1,'Smerne ukazatele_2018'!$A$1:$CK$13,10,FALSE),0)</f>
        <v>4.0999999999999996</v>
      </c>
      <c r="DL14" s="24">
        <f>IFERROR(HLOOKUP(DL$1,'Smerne ukazatele_2018'!$A$1:$CK$13,10,FALSE),0)</f>
        <v>8.82</v>
      </c>
      <c r="DM14" s="24">
        <f>IFERROR(HLOOKUP(DM$1,'Smerne ukazatele_2018'!$A$1:$CK$13,10,FALSE),0)</f>
        <v>10.9</v>
      </c>
      <c r="DN14" s="24">
        <f>IFERROR(HLOOKUP(DN$1,'Smerne ukazatele_2018'!$A$1:$CK$13,10,FALSE),0)</f>
        <v>7.55</v>
      </c>
      <c r="DO14" s="24">
        <f>IFERROR(HLOOKUP(DO$1,'Smerne ukazatele_2018'!$A$1:$CK$13,10,FALSE),0)</f>
        <v>0</v>
      </c>
      <c r="DP14" s="24">
        <f>IFERROR(HLOOKUP(DP$1,'Smerne ukazatele_2018'!$A$1:$CK$13,10,FALSE),0)</f>
        <v>22.47</v>
      </c>
      <c r="DQ14" s="24">
        <f>IFERROR(HLOOKUP(DQ$1,'Smerne ukazatele_2018'!$A$1:$CK$13,10,FALSE),0)</f>
        <v>26.5</v>
      </c>
      <c r="DR14" s="24">
        <f>IFERROR(HLOOKUP(DR$1,'Smerne ukazatele_2018'!$A$1:$CK$13,10,FALSE),0)</f>
        <v>24.35</v>
      </c>
      <c r="DS14" s="24">
        <f>IFERROR(HLOOKUP(DS$1,'Smerne ukazatele_2018'!$A$1:$CK$13,10,FALSE),0)</f>
        <v>0</v>
      </c>
      <c r="DT14" s="24">
        <f>IFERROR(HLOOKUP(DT$1,'Smerne ukazatele_2018'!$A$1:$CK$13,10,FALSE),0)</f>
        <v>0</v>
      </c>
      <c r="DU14" s="24">
        <f>IFERROR(HLOOKUP(DU$1,'Smerne ukazatele_2018'!$A$1:$CK$13,10,FALSE),0)</f>
        <v>14.12</v>
      </c>
      <c r="DV14" s="24">
        <f>IFERROR(HLOOKUP(DV$1,'Smerne ukazatele_2018'!$A$1:$CK$13,10,FALSE),0)</f>
        <v>7.59</v>
      </c>
      <c r="DW14" s="24">
        <f>IFERROR(HLOOKUP(DW$1,'Smerne ukazatele_2018'!$A$1:$CK$13,10,FALSE),0)</f>
        <v>12.85</v>
      </c>
      <c r="DX14" s="24">
        <f>IFERROR(HLOOKUP(DX$1,'Smerne ukazatele_2018'!$A$1:$CK$13,10,FALSE),0)</f>
        <v>8.17</v>
      </c>
      <c r="DY14" s="24">
        <f>IFERROR(HLOOKUP(DY$1,'Smerne ukazatele_2018'!$A$1:$CK$13,10,FALSE),0)</f>
        <v>14.92</v>
      </c>
      <c r="DZ14" s="24">
        <f>IFERROR(HLOOKUP(DZ$1,'Smerne ukazatele_2018'!$A$1:$CK$13,10,FALSE),0)</f>
        <v>13.44</v>
      </c>
      <c r="EA14" s="24">
        <f>IFERROR(HLOOKUP(EA$1,'Smerne ukazatele_2018'!$A$1:$CK$13,10,FALSE),0)</f>
        <v>12.46</v>
      </c>
      <c r="EB14" s="24">
        <f>IFERROR(HLOOKUP(EB$1,'Smerne ukazatele_2018'!$A$1:$CK$13,10,FALSE),0)</f>
        <v>7.09</v>
      </c>
      <c r="EC14" s="24">
        <f>IFERROR(HLOOKUP(EC$1,'Smerne ukazatele_2018'!$A$1:$CK$13,10,FALSE),0)</f>
        <v>9.36</v>
      </c>
      <c r="ED14" s="24">
        <f>IFERROR(HLOOKUP(ED$1,'Smerne ukazatele_2018'!$A$1:$CK$13,10,FALSE),0)</f>
        <v>4.3899999999999997</v>
      </c>
      <c r="EE14" s="24">
        <f>IFERROR(HLOOKUP(EE$1,'Smerne ukazatele_2018'!$A$1:$CK$13,10,FALSE),0)</f>
        <v>6.68</v>
      </c>
      <c r="EF14" s="24">
        <f>IFERROR(HLOOKUP(EF$1,'Smerne ukazatele_2018'!$A$1:$CK$13,10,FALSE),0)</f>
        <v>11.93</v>
      </c>
      <c r="EG14" s="24">
        <f>IFERROR(HLOOKUP(EG$1,'Smerne ukazatele_2018'!$A$1:$CK$13,10,FALSE),0)</f>
        <v>0</v>
      </c>
      <c r="EH14" s="24">
        <f>IFERROR(HLOOKUP(EH$1,'Smerne ukazatele_2018'!$A$1:$CK$13,10,FALSE),0)</f>
        <v>0</v>
      </c>
      <c r="EI14" s="24">
        <f>IFERROR(HLOOKUP(EI$1,'Smerne ukazatele_2018'!$A$1:$CK$13,10,FALSE),0)</f>
        <v>0</v>
      </c>
      <c r="EJ14" s="24">
        <f>IFERROR(HLOOKUP(EJ$1,'Smerne ukazatele_2018'!$A$1:$CK$13,10,FALSE),0)</f>
        <v>5.29</v>
      </c>
      <c r="EK14" s="24">
        <f>IFERROR(HLOOKUP(EK$1,'Smerne ukazatele_2018'!$A$1:$CK$13,10,FALSE),0)</f>
        <v>24.99</v>
      </c>
      <c r="EL14" s="24">
        <f>IFERROR(HLOOKUP(EL$1,'Smerne ukazatele_2018'!$A$1:$CK$13,10,FALSE),0)</f>
        <v>0</v>
      </c>
      <c r="EM14" s="24">
        <f>IFERROR(HLOOKUP(EM$1,'Smerne ukazatele_2018'!$A$1:$CK$13,10,FALSE),0)</f>
        <v>0</v>
      </c>
      <c r="EN14" s="24">
        <f>IFERROR(HLOOKUP(EN$1,'Smerne ukazatele_2018'!$A$1:$CK$13,10,FALSE),0)</f>
        <v>44.67</v>
      </c>
      <c r="EO14" s="24">
        <f>IFERROR(HLOOKUP(EO$1,'Smerne ukazatele_2018'!$A$1:$CK$13,10,FALSE),0)</f>
        <v>0</v>
      </c>
      <c r="EP14" s="24">
        <f>IFERROR(HLOOKUP(EP$1,'Smerne ukazatele_2018'!$A$1:$CK$13,10,FALSE),0)</f>
        <v>0</v>
      </c>
      <c r="EQ14" s="24">
        <f>IFERROR(HLOOKUP(EQ$1,'Smerne ukazatele_2018'!$A$1:$CK$13,10,FALSE),0)</f>
        <v>0</v>
      </c>
      <c r="ER14" s="24">
        <f>IFERROR(HLOOKUP(ER$1,'Smerne ukazatele_2018'!$A$1:$CK$13,10,FALSE),0)</f>
        <v>0</v>
      </c>
      <c r="ES14" s="24">
        <f>IFERROR(HLOOKUP(ES$1,'Smerne ukazatele_2018'!$A$1:$CK$13,10,FALSE),0)</f>
        <v>0</v>
      </c>
      <c r="ET14" s="24">
        <f>IFERROR(HLOOKUP(ET$1,'Smerne ukazatele_2018'!$A$1:$CK$13,10,FALSE),0)</f>
        <v>0</v>
      </c>
      <c r="EU14" s="24">
        <f>IFERROR(HLOOKUP(EU$1,'Smerne ukazatele_2018'!$A$1:$CK$13,10,FALSE),0)</f>
        <v>0</v>
      </c>
      <c r="EV14" s="24">
        <f>IFERROR(HLOOKUP(EV$1,'Smerne ukazatele_2018'!$A$1:$CK$13,10,FALSE),0)</f>
        <v>0</v>
      </c>
      <c r="EW14" s="24">
        <f>IFERROR(HLOOKUP(EW$1,'Smerne ukazatele_2018'!$A$1:$CK$13,10,FALSE),0)</f>
        <v>8.6199999999999992</v>
      </c>
      <c r="EX14" s="24">
        <f>IFERROR(HLOOKUP(EX$1,'Smerne ukazatele_2018'!$A$1:$CK$13,10,FALSE),0)</f>
        <v>0</v>
      </c>
      <c r="EY14" s="24">
        <f>IFERROR(HLOOKUP(EY$1,'Smerne ukazatele_2018'!$A$1:$CK$13,10,FALSE),0)</f>
        <v>0</v>
      </c>
      <c r="EZ14" s="24">
        <f>IFERROR(HLOOKUP(EZ$1,'Smerne ukazatele_2018'!$A$1:$CK$13,10,FALSE),0)</f>
        <v>7.72</v>
      </c>
      <c r="FA14" s="24">
        <f>IFERROR(HLOOKUP(FA$1,'Smerne ukazatele_2018'!$A$1:$CK$13,10,FALSE),0)</f>
        <v>0</v>
      </c>
      <c r="FB14" s="24">
        <f>IFERROR(HLOOKUP(FB$1,'Smerne ukazatele_2018'!$A$1:$CK$13,10,FALSE),0)</f>
        <v>7.24</v>
      </c>
      <c r="FC14" s="24">
        <f>IFERROR(HLOOKUP(FC$1,'Smerne ukazatele_2018'!$A$1:$CK$13,10,FALSE),0)</f>
        <v>9.52</v>
      </c>
      <c r="FD14" s="24">
        <f>IFERROR(HLOOKUP(FD$1,'Smerne ukazatele_2018'!$A$1:$CK$13,10,FALSE),0)</f>
        <v>0</v>
      </c>
      <c r="FE14" s="24">
        <f>IFERROR(HLOOKUP(FE$1,'Smerne ukazatele_2018'!$A$1:$CK$13,10,FALSE),0)</f>
        <v>10.33</v>
      </c>
      <c r="FF14" s="24">
        <f>IFERROR(HLOOKUP(FF$1,'Smerne ukazatele_2018'!$A$1:$CK$13,10,FALSE),0)</f>
        <v>0</v>
      </c>
      <c r="FG14" s="24">
        <f>IFERROR(HLOOKUP(FG$1,'Smerne ukazatele_2018'!$A$1:$CK$13,10,FALSE),0)</f>
        <v>0</v>
      </c>
      <c r="FH14" s="24">
        <f>IFERROR(HLOOKUP(FH$1,'Smerne ukazatele_2018'!$A$1:$CK$13,10,FALSE),0)</f>
        <v>0</v>
      </c>
      <c r="FI14" s="24">
        <f>IFERROR(HLOOKUP(FI$1,'Smerne ukazatele_2018'!$A$1:$CK$13,10,FALSE),0)</f>
        <v>16.440000000000001</v>
      </c>
      <c r="FJ14" s="24">
        <f>IFERROR(HLOOKUP(FJ$1,'Smerne ukazatele_2018'!$A$1:$CK$13,10,FALSE),0)</f>
        <v>0</v>
      </c>
      <c r="FK14" s="24">
        <f>IFERROR(HLOOKUP(FK$1,'Smerne ukazatele_2018'!$A$1:$CK$13,10,FALSE),0)</f>
        <v>0</v>
      </c>
      <c r="FL14" s="24">
        <f>IFERROR(HLOOKUP(FL$1,'Smerne ukazatele_2018'!$A$1:$CK$13,10,FALSE),0)</f>
        <v>0</v>
      </c>
      <c r="FM14" s="24">
        <f>IFERROR(HLOOKUP(FM$1,'Smerne ukazatele_2018'!$A$1:$CK$13,10,FALSE),0)</f>
        <v>0</v>
      </c>
      <c r="FN14" s="24">
        <f>IFERROR(HLOOKUP(FN$1,'Smerne ukazatele_2018'!$A$1:$CK$13,10,FALSE),0)</f>
        <v>6.17</v>
      </c>
      <c r="FO14" s="24">
        <f>IFERROR(HLOOKUP(FO$1,'Smerne ukazatele_2018'!$A$1:$CK$13,10,FALSE),0)</f>
        <v>11.68</v>
      </c>
      <c r="FP14" s="24">
        <f>IFERROR(HLOOKUP(FP$1,'Smerne ukazatele_2018'!$A$1:$CK$13,10,FALSE),0)</f>
        <v>0</v>
      </c>
      <c r="FQ14" s="24">
        <f>IFERROR(HLOOKUP(FQ$1,'Smerne ukazatele_2018'!$A$1:$CK$13,10,FALSE),0)</f>
        <v>11</v>
      </c>
      <c r="FR14" s="24">
        <f>IFERROR(HLOOKUP(FR$1,'Smerne ukazatele_2018'!$A$1:$CK$13,10,FALSE),0)</f>
        <v>0</v>
      </c>
      <c r="FS14" s="24">
        <f>IFERROR(HLOOKUP(FS$1,'Smerne ukazatele_2018'!$A$1:$CK$13,10,FALSE),0)</f>
        <v>10.130000000000001</v>
      </c>
      <c r="FT14" s="24">
        <f>IFERROR(HLOOKUP(FT$1,'Smerne ukazatele_2018'!$A$1:$CK$13,10,FALSE),0)</f>
        <v>26.19</v>
      </c>
      <c r="FU14" s="24">
        <f>IFERROR(HLOOKUP(FU$1,'Smerne ukazatele_2018'!$A$1:$CK$13,10,FALSE),0)</f>
        <v>1.58</v>
      </c>
      <c r="FV14" s="24">
        <f>IFERROR(HLOOKUP(FV$1,'Smerne ukazatele_2018'!$A$1:$CK$13,10,FALSE),0)</f>
        <v>315.95</v>
      </c>
      <c r="FW14" s="24">
        <f>IFERROR(HLOOKUP(FW$1,'Smerne ukazatele_2018'!$A$1:$CK$13,10,FALSE),0)</f>
        <v>0</v>
      </c>
      <c r="FX14" s="24">
        <f>IFERROR(HLOOKUP(FX$1,'Smerne ukazatele_2018'!$A$1:$CK$13,10,FALSE),0)</f>
        <v>0</v>
      </c>
      <c r="FY14" s="24">
        <f>IFERROR(HLOOKUP(FY$1,'Smerne ukazatele_2018'!$A$1:$CK$13,10,FALSE),0)</f>
        <v>0</v>
      </c>
      <c r="FZ14" s="24">
        <f>IFERROR(HLOOKUP(FZ$1,'Smerne ukazatele_2018'!$A$1:$CK$13,10,FALSE),0)</f>
        <v>0</v>
      </c>
      <c r="GA14" s="24">
        <f>IFERROR(HLOOKUP(GA$1,'Smerne ukazatele_2018'!$A$1:$CK$13,10,FALSE),0)</f>
        <v>0</v>
      </c>
      <c r="GB14" s="24">
        <f>IFERROR(HLOOKUP(GB$1,'Smerne ukazatele_2018'!$A$1:$CK$13,10,FALSE),0)</f>
        <v>0</v>
      </c>
      <c r="GC14" s="24">
        <f>IFERROR(HLOOKUP(GC$1,'Smerne ukazatele_2018'!$A$1:$CK$13,10,FALSE),0)</f>
        <v>0</v>
      </c>
      <c r="GD14" s="24">
        <f>IFERROR(HLOOKUP(GD$1,'Smerne ukazatele_2018'!$A$1:$CK$13,10,FALSE),0)</f>
        <v>4.8499999999999996</v>
      </c>
      <c r="GE14" s="24">
        <f>IFERROR(HLOOKUP(GE$1,'Smerne ukazatele_2018'!$A$1:$CK$13,10,FALSE),0)</f>
        <v>0</v>
      </c>
      <c r="GF14" s="24">
        <f>IFERROR(HLOOKUP(GF$1,'Smerne ukazatele_2018'!$A$1:$CK$13,10,FALSE),0)</f>
        <v>0</v>
      </c>
      <c r="GG14" s="24">
        <f>IFERROR(HLOOKUP(GG$1,'Smerne ukazatele_2018'!$A$1:$CK$13,10,FALSE),0)</f>
        <v>0</v>
      </c>
      <c r="GH14" s="24">
        <f>IFERROR(HLOOKUP(GH$1,'Smerne ukazatele_2018'!$A$1:$CK$13,10,FALSE),0)</f>
        <v>0</v>
      </c>
      <c r="GI14" s="24">
        <f>IFERROR(HLOOKUP(GI$1,'Smerne ukazatele_2018'!$A$1:$CK$13,10,FALSE),0)</f>
        <v>15.04</v>
      </c>
      <c r="GJ14" s="24">
        <f>IFERROR(HLOOKUP(GJ$1,'Smerne ukazatele_2018'!$A$1:$CK$13,10,FALSE),0)</f>
        <v>13.78</v>
      </c>
      <c r="GK14" s="24">
        <f>IFERROR(HLOOKUP(GK$1,'Smerne ukazatele_2018'!$A$1:$CK$13,10,FALSE),0)</f>
        <v>16.079999999999998</v>
      </c>
      <c r="GL14" s="24">
        <f>IFERROR(HLOOKUP(GL$1,'Smerne ukazatele_2018'!$A$1:$CK$13,10,FALSE),0)</f>
        <v>0</v>
      </c>
      <c r="GM14" s="24">
        <f>IFERROR(HLOOKUP(GM$1,'Smerne ukazatele_2018'!$A$1:$CK$13,10,FALSE),0)</f>
        <v>26.5</v>
      </c>
      <c r="GN14" s="24">
        <f>IFERROR(HLOOKUP(GN$1,'Smerne ukazatele_2018'!$A$1:$CK$13,10,FALSE),0)</f>
        <v>0</v>
      </c>
      <c r="GO14" s="24">
        <f>IFERROR(HLOOKUP(GO$1,'Smerne ukazatele_2018'!$A$1:$CK$13,10,FALSE),0)</f>
        <v>0</v>
      </c>
      <c r="GP14" s="24">
        <f>IFERROR(HLOOKUP(GP$1,'Smerne ukazatele_2018'!$A$1:$CK$13,10,FALSE),0)</f>
        <v>0</v>
      </c>
      <c r="GQ14" s="24">
        <f>IFERROR(HLOOKUP(GQ$1,'Smerne ukazatele_2018'!$A$1:$CK$13,10,FALSE),0)</f>
        <v>0</v>
      </c>
      <c r="GR14" s="24">
        <f>IFERROR(HLOOKUP(GR$1,'Smerne ukazatele_2018'!$A$1:$CK$13,10,FALSE),0)</f>
        <v>0</v>
      </c>
      <c r="GS14" s="24">
        <f>IFERROR(HLOOKUP(GS$1,'Smerne ukazatele_2018'!$A$1:$CK$13,10,FALSE),0)</f>
        <v>0</v>
      </c>
      <c r="GT14" s="24">
        <f>IFERROR(HLOOKUP(GT$1,'Smerne ukazatele_2018'!$A$1:$CK$13,10,FALSE),0)</f>
        <v>0</v>
      </c>
      <c r="GU14" s="24">
        <f>IFERROR(HLOOKUP(GU$1,'Smerne ukazatele_2018'!$A$1:$CK$13,10,FALSE),0)</f>
        <v>0</v>
      </c>
      <c r="GV14" s="24">
        <f>IFERROR(HLOOKUP(GV$1,'Smerne ukazatele_2018'!$A$1:$CK$13,10,FALSE),0)</f>
        <v>0</v>
      </c>
      <c r="GW14" s="24">
        <f>IFERROR(HLOOKUP(GW$1,'Smerne ukazatele_2018'!$A$1:$CK$13,10,FALSE),0)</f>
        <v>0</v>
      </c>
      <c r="GX14" s="24">
        <f>IFERROR(HLOOKUP(GX$1,'Smerne ukazatele_2018'!$A$1:$CK$13,10,FALSE),0)</f>
        <v>0</v>
      </c>
      <c r="GY14" s="24">
        <f>IFERROR(HLOOKUP(GY$1,'Smerne ukazatele_2018'!$A$1:$CK$13,10,FALSE),0)</f>
        <v>0</v>
      </c>
      <c r="GZ14" s="24">
        <f>IFERROR(HLOOKUP(GZ$1,'Smerne ukazatele_2018'!$A$1:$CK$13,10,FALSE),0)</f>
        <v>0</v>
      </c>
      <c r="HA14" s="24">
        <f>IFERROR(HLOOKUP(HA$1,'Smerne ukazatele_2018'!$A$1:$CK$13,10,FALSE),0)</f>
        <v>17.95</v>
      </c>
      <c r="HB14" s="24">
        <f>IFERROR(HLOOKUP(HB$1,'Smerne ukazatele_2018'!$A$1:$CK$13,10,FALSE),0)</f>
        <v>103.19</v>
      </c>
      <c r="HC14" s="24">
        <f>IFERROR(HLOOKUP(HC$1,'Smerne ukazatele_2018'!$A$1:$CK$13,10,FALSE),0)</f>
        <v>0</v>
      </c>
      <c r="HD14" s="24">
        <f>IFERROR(HLOOKUP(HD$1,'Smerne ukazatele_2018'!$A$1:$CK$13,10,FALSE),0)</f>
        <v>0</v>
      </c>
      <c r="HE14" s="24">
        <f>IFERROR(HLOOKUP(HE$1,'Smerne ukazatele_2018'!$A$1:$CK$13,10,FALSE),0)</f>
        <v>0</v>
      </c>
      <c r="HF14" s="24">
        <f>IFERROR(HLOOKUP(HF$1,'Smerne ukazatele_2018'!$A$1:$CK$13,10,FALSE),0)</f>
        <v>0</v>
      </c>
      <c r="HG14" s="24">
        <f>IFERROR(HLOOKUP(HG$1,'Smerne ukazatele_2018'!$A$1:$CK$13,10,FALSE),0)</f>
        <v>0</v>
      </c>
      <c r="HH14" s="24">
        <f>IFERROR(HLOOKUP(HH$1,'Smerne ukazatele_2018'!$A$1:$CK$13,10,FALSE),0)</f>
        <v>0</v>
      </c>
      <c r="HI14" s="24">
        <f>IFERROR(HLOOKUP(HI$1,'Smerne ukazatele_2018'!$A$1:$CK$13,10,FALSE),0)</f>
        <v>36.6</v>
      </c>
      <c r="HJ14" s="24">
        <f>IFERROR(HLOOKUP(HJ$1,'Smerne ukazatele_2018'!$A$1:$CK$13,10,FALSE),0)</f>
        <v>0</v>
      </c>
      <c r="HK14" s="24">
        <f>IFERROR(HLOOKUP(HK$1,'Smerne ukazatele_2018'!$A$1:$CK$13,10,FALSE),0)</f>
        <v>0</v>
      </c>
      <c r="HL14" s="24">
        <f>IFERROR(HLOOKUP(HL$1,'Smerne ukazatele_2018'!$A$1:$CK$13,10,FALSE),0)</f>
        <v>0</v>
      </c>
      <c r="HM14" s="24">
        <f>IFERROR(HLOOKUP(HM$1,'Smerne ukazatele_2018'!$A$1:$CK$13,10,FALSE),0)</f>
        <v>0</v>
      </c>
      <c r="HN14" s="24">
        <f>IFERROR(HLOOKUP(HN$1,'Smerne ukazatele_2018'!$A$1:$CK$13,10,FALSE),0)</f>
        <v>0</v>
      </c>
      <c r="HO14" s="24">
        <f>IFERROR(HLOOKUP(HO$1,'Smerne ukazatele_2018'!$A$1:$CK$13,10,FALSE),0)</f>
        <v>0</v>
      </c>
      <c r="HP14" s="24">
        <f>IFERROR(HLOOKUP(HP$1,'Smerne ukazatele_2018'!$A$1:$CK$13,10,FALSE),0)</f>
        <v>0</v>
      </c>
      <c r="HQ14" s="24">
        <f>IFERROR(HLOOKUP(HQ$1,'Smerne ukazatele_2018'!$A$1:$CK$13,10,FALSE),0)</f>
        <v>0</v>
      </c>
      <c r="HR14" s="24">
        <f>IFERROR(HLOOKUP(HR$1,'Smerne ukazatele_2018'!$A$1:$CK$13,10,FALSE),0)</f>
        <v>103.82</v>
      </c>
      <c r="HS14" s="24">
        <f>IFERROR(HLOOKUP(HS$1,'Smerne ukazatele_2018'!$A$1:$CK$13,10,FALSE),0)</f>
        <v>0</v>
      </c>
      <c r="HT14" s="24">
        <f>IFERROR(HLOOKUP(HT$1,'Smerne ukazatele_2018'!$A$1:$CK$13,10,FALSE),0)</f>
        <v>0</v>
      </c>
      <c r="HU14" s="24">
        <f>IFERROR(HLOOKUP(HU$1,'Smerne ukazatele_2018'!$A$1:$CK$13,10,FALSE),0)</f>
        <v>0</v>
      </c>
      <c r="HV14" s="24">
        <f>IFERROR(HLOOKUP(HV$1,'Smerne ukazatele_2018'!$A$1:$CK$13,10,FALSE),0)</f>
        <v>0</v>
      </c>
      <c r="HW14" s="24">
        <f>IFERROR(HLOOKUP(HW$1,'Smerne ukazatele_2018'!$A$1:$CK$13,10,FALSE),0)</f>
        <v>0</v>
      </c>
      <c r="HX14" s="24">
        <f>IFERROR(HLOOKUP(HX$1,'Smerne ukazatele_2018'!$A$1:$CK$13,10,FALSE),0)</f>
        <v>0</v>
      </c>
      <c r="HY14" s="24">
        <f>IFERROR(HLOOKUP(HY$1,'Smerne ukazatele_2018'!$A$1:$CK$13,10,FALSE),0)</f>
        <v>0</v>
      </c>
      <c r="HZ14" s="24">
        <f>IFERROR(HLOOKUP(HZ$1,'Smerne ukazatele_2018'!$A$1:$CK$13,10,FALSE),0)</f>
        <v>0</v>
      </c>
      <c r="IA14" s="24">
        <f>IFERROR(HLOOKUP(IA$1,'Smerne ukazatele_2018'!$A$1:$CK$13,10,FALSE),0)</f>
        <v>0</v>
      </c>
      <c r="IB14" s="24">
        <f>IFERROR(HLOOKUP(IB$1,'Smerne ukazatele_2018'!$A$1:$CK$13,10,FALSE),0)</f>
        <v>0</v>
      </c>
      <c r="IC14" s="24">
        <f>IFERROR(HLOOKUP(IC$1,'Smerne ukazatele_2018'!$A$1:$CK$13,10,FALSE),0)</f>
        <v>0</v>
      </c>
      <c r="ID14" s="24">
        <f>IFERROR(HLOOKUP(ID$1,'Smerne ukazatele_2018'!$A$1:$CK$13,10,FALSE),0)</f>
        <v>0</v>
      </c>
      <c r="IE14" s="24">
        <f>IFERROR(HLOOKUP(IE$1,'Smerne ukazatele_2018'!$A$1:$CK$13,10,FALSE),0)</f>
        <v>0</v>
      </c>
      <c r="IF14" s="24">
        <f>IFERROR(HLOOKUP(IF$1,'Smerne ukazatele_2018'!$A$1:$CK$13,10,FALSE),0)</f>
        <v>0</v>
      </c>
      <c r="IG14" s="24">
        <f>IFERROR(HLOOKUP(IG$1,'Smerne ukazatele_2018'!$A$1:$CK$13,10,FALSE),0)</f>
        <v>0</v>
      </c>
      <c r="IH14" s="24">
        <f>IFERROR(HLOOKUP(IH$1,'Smerne ukazatele_2018'!$A$1:$CK$13,10,FALSE),0)</f>
        <v>0</v>
      </c>
      <c r="II14" s="24">
        <f>IFERROR(HLOOKUP(II$1,'Smerne ukazatele_2018'!$A$1:$CK$13,10,FALSE),0)</f>
        <v>0</v>
      </c>
      <c r="IJ14" s="24">
        <f>IFERROR(HLOOKUP(IJ$1,'Smerne ukazatele_2018'!$A$1:$CK$13,10,FALSE),0)</f>
        <v>198.95</v>
      </c>
      <c r="IK14" s="24">
        <f>IFERROR(HLOOKUP(IK$1,'Smerne ukazatele_2018'!$A$1:$CK$13,10,FALSE),0)</f>
        <v>0</v>
      </c>
      <c r="IL14" s="24">
        <f>IFERROR(HLOOKUP(IL$1,'Smerne ukazatele_2018'!$A$1:$CK$13,10,FALSE),0)</f>
        <v>0</v>
      </c>
      <c r="IM14" s="24">
        <f>IFERROR(HLOOKUP(IM$1,'Smerne ukazatele_2018'!$A$1:$CK$13,10,FALSE),0)</f>
        <v>0</v>
      </c>
      <c r="IN14" s="24">
        <f>IFERROR(HLOOKUP(IN$1,'Smerne ukazatele_2018'!$A$1:$CK$13,10,FALSE),0)</f>
        <v>0</v>
      </c>
      <c r="IO14" s="24">
        <f>IFERROR(HLOOKUP(IO$1,'Smerne ukazatele_2018'!$A$1:$CK$13,10,FALSE),0)</f>
        <v>0</v>
      </c>
      <c r="IP14" s="24">
        <f>IFERROR(HLOOKUP(IP$1,'Smerne ukazatele_2018'!$A$1:$CK$13,10,FALSE),0)</f>
        <v>0</v>
      </c>
      <c r="IQ14" s="24">
        <f>IFERROR(HLOOKUP(IQ$1,'Smerne ukazatele_2018'!$A$1:$CK$13,10,FALSE),0)</f>
        <v>0</v>
      </c>
      <c r="IR14" s="24">
        <f>IFERROR(HLOOKUP(IR$1,'Smerne ukazatele_2018'!$A$1:$CK$13,10,FALSE),0)</f>
        <v>0</v>
      </c>
      <c r="IS14" s="24">
        <f>IFERROR(HLOOKUP(IS$1,'Smerne ukazatele_2018'!$A$1:$CK$13,10,FALSE),0)</f>
        <v>0</v>
      </c>
      <c r="IT14" s="24">
        <f>IFERROR(HLOOKUP(IT$1,'Smerne ukazatele_2018'!$A$1:$CK$13,10,FALSE),0)</f>
        <v>0</v>
      </c>
      <c r="IU14" s="24">
        <f>IFERROR(HLOOKUP(IU$1,'Smerne ukazatele_2018'!$A$1:$CK$13,10,FALSE),0)</f>
        <v>0</v>
      </c>
      <c r="IV14" s="24">
        <f>IFERROR(HLOOKUP(IV$1,'Smerne ukazatele_2018'!$A$1:$CK$13,10,FALSE),0)</f>
        <v>0</v>
      </c>
      <c r="IW14" s="24">
        <f>IFERROR(HLOOKUP(IW$1,'Smerne ukazatele_2018'!$A$1:$CK$13,10,FALSE),0)</f>
        <v>0</v>
      </c>
      <c r="IX14" s="24">
        <f>IFERROR(HLOOKUP(IX$1,'Smerne ukazatele_2018'!$A$1:$CK$13,10,FALSE),0)</f>
        <v>0</v>
      </c>
      <c r="IY14" s="24">
        <f>IFERROR(HLOOKUP(IY$1,'Smerne ukazatele_2018'!$A$1:$CK$13,10,FALSE),0)</f>
        <v>0</v>
      </c>
      <c r="IZ14" s="24">
        <f>IFERROR(HLOOKUP(IZ$1,'Smerne ukazatele_2018'!$A$1:$CK$13,10,FALSE),0)</f>
        <v>0</v>
      </c>
      <c r="JA14" s="24">
        <f>IFERROR(HLOOKUP(JA$1,'Smerne ukazatele_2018'!$A$1:$CK$13,10,FALSE),0)</f>
        <v>0</v>
      </c>
      <c r="JB14" s="24">
        <f>IFERROR(HLOOKUP(JB$1,'Smerne ukazatele_2018'!$A$1:$CK$13,10,FALSE),0)</f>
        <v>0</v>
      </c>
      <c r="JC14" s="24">
        <f>IFERROR(HLOOKUP(JC$1,'Smerne ukazatele_2018'!$A$1:$CK$13,10,FALSE),0)</f>
        <v>0</v>
      </c>
      <c r="JD14" s="24">
        <f>IFERROR(HLOOKUP(JD$1,'Smerne ukazatele_2018'!$A$1:$CK$13,10,FALSE),0)</f>
        <v>88.67</v>
      </c>
      <c r="JE14" s="24">
        <f>IFERROR(HLOOKUP(JE$1,'Smerne ukazatele_2018'!$A$1:$CK$13,10,FALSE),0)</f>
        <v>0</v>
      </c>
      <c r="JF14" s="24">
        <f>IFERROR(HLOOKUP(JF$1,'Smerne ukazatele_2018'!$A$1:$CK$13,10,FALSE),0)</f>
        <v>0</v>
      </c>
      <c r="JG14" s="24">
        <f>IFERROR(HLOOKUP(JG$1,'Smerne ukazatele_2018'!$A$1:$CK$13,10,FALSE),0)</f>
        <v>0</v>
      </c>
      <c r="JH14" s="24">
        <f>IFERROR(HLOOKUP(JH$1,'Smerne ukazatele_2018'!$A$1:$CK$13,10,FALSE),0)</f>
        <v>0</v>
      </c>
      <c r="JI14" s="24">
        <f>IFERROR(HLOOKUP(JI$1,'Smerne ukazatele_2018'!$A$1:$CK$13,10,FALSE),0)</f>
        <v>0</v>
      </c>
      <c r="JJ14" s="24">
        <f>IFERROR(HLOOKUP(JJ$1,'Smerne ukazatele_2018'!$A$1:$CK$13,10,FALSE),0)</f>
        <v>0</v>
      </c>
      <c r="JK14" s="24">
        <f>IFERROR(HLOOKUP(JK$1,'Smerne ukazatele_2018'!$A$1:$CK$13,10,FALSE),0)</f>
        <v>0</v>
      </c>
      <c r="JL14" s="24">
        <f>IFERROR(HLOOKUP(JL$1,'Smerne ukazatele_2018'!$A$1:$CK$13,10,FALSE),0)</f>
        <v>0</v>
      </c>
      <c r="JM14" s="24">
        <f>IFERROR(HLOOKUP(JM$1,'Smerne ukazatele_2018'!$A$1:$CK$13,10,FALSE),0)</f>
        <v>0</v>
      </c>
      <c r="JN14" s="24">
        <f>IFERROR(HLOOKUP(JN$1,'Smerne ukazatele_2018'!$A$1:$CK$13,10,FALSE),0)</f>
        <v>0</v>
      </c>
      <c r="JO14" s="24">
        <f>IFERROR(HLOOKUP(JO$1,'Smerne ukazatele_2018'!$A$1:$CK$13,10,FALSE),0)</f>
        <v>0</v>
      </c>
      <c r="JP14" s="24">
        <f>IFERROR(HLOOKUP(JP$1,'Smerne ukazatele_2018'!$A$1:$CK$13,10,FALSE),0)</f>
        <v>0</v>
      </c>
      <c r="JQ14" s="24">
        <f>IFERROR(HLOOKUP(JQ$1,'Smerne ukazatele_2018'!$A$1:$CK$13,10,FALSE),0)</f>
        <v>0</v>
      </c>
      <c r="JR14" s="24">
        <f>IFERROR(HLOOKUP(JR$1,'Smerne ukazatele_2018'!$A$1:$CK$13,10,FALSE),0)</f>
        <v>0</v>
      </c>
      <c r="JS14" s="24">
        <f>IFERROR(HLOOKUP(JS$1,'Smerne ukazatele_2018'!$A$1:$CK$13,10,FALSE),0)</f>
        <v>0</v>
      </c>
      <c r="JT14" s="24">
        <f>IFERROR(HLOOKUP(JT$1,'Smerne ukazatele_2018'!$A$1:$CK$13,10,FALSE),0)</f>
        <v>0</v>
      </c>
      <c r="JU14" s="24">
        <f>IFERROR(HLOOKUP(JU$1,'Smerne ukazatele_2018'!$A$1:$CK$13,10,FALSE),0)</f>
        <v>0</v>
      </c>
      <c r="JV14" s="24">
        <f>IFERROR(HLOOKUP(JV$1,'Smerne ukazatele_2018'!$A$1:$CK$13,10,FALSE),0)</f>
        <v>16.79</v>
      </c>
      <c r="JW14" s="24">
        <f>IFERROR(HLOOKUP(JW$1,'Smerne ukazatele_2018'!$A$1:$CK$13,10,FALSE),0)</f>
        <v>0</v>
      </c>
      <c r="JX14" s="24">
        <f>IFERROR(HLOOKUP(JX$1,'Smerne ukazatele_2018'!$A$1:$CK$13,10,FALSE),0)</f>
        <v>0</v>
      </c>
      <c r="JY14" s="24">
        <f>IFERROR(HLOOKUP(JY$1,'Smerne ukazatele_2018'!$A$1:$CK$13,10,FALSE),0)</f>
        <v>0</v>
      </c>
      <c r="JZ14" s="24">
        <f>IFERROR(HLOOKUP(JZ$1,'Smerne ukazatele_2018'!$A$1:$CK$13,10,FALSE),0)</f>
        <v>0</v>
      </c>
      <c r="KA14" s="24">
        <f>IFERROR(HLOOKUP(KA$1,'Smerne ukazatele_2018'!$A$1:$CK$13,10,FALSE),0)</f>
        <v>0</v>
      </c>
      <c r="KB14" s="24">
        <f>IFERROR(HLOOKUP(KB$1,'Smerne ukazatele_2018'!$A$1:$CK$13,10,FALSE),0)</f>
        <v>0</v>
      </c>
      <c r="KC14" s="24">
        <f>IFERROR(HLOOKUP(KC$1,'Smerne ukazatele_2018'!$A$1:$CK$13,10,FALSE),0)</f>
        <v>0</v>
      </c>
      <c r="KD14" s="24">
        <f>IFERROR(HLOOKUP(KD$1,'Smerne ukazatele_2018'!$A$1:$CK$13,10,FALSE),0)</f>
        <v>0</v>
      </c>
      <c r="KE14" s="24">
        <f>IFERROR(HLOOKUP(KE$1,'Smerne ukazatele_2018'!$A$1:$CK$13,10,FALSE),0)</f>
        <v>0</v>
      </c>
      <c r="KF14" s="24">
        <f>IFERROR(HLOOKUP(KF$1,'Smerne ukazatele_2018'!$A$1:$CK$13,10,FALSE),0)</f>
        <v>0</v>
      </c>
      <c r="KG14" s="24">
        <f>IFERROR(HLOOKUP(KG$1,'Smerne ukazatele_2018'!$A$1:$CK$13,10,FALSE),0)</f>
        <v>0</v>
      </c>
      <c r="KH14" s="24">
        <f>IFERROR(HLOOKUP(KH$1,'Smerne ukazatele_2018'!$A$1:$CK$13,10,FALSE),0)</f>
        <v>0</v>
      </c>
      <c r="KI14" s="24">
        <f>IFERROR(HLOOKUP(KI$1,'Smerne ukazatele_2018'!$A$1:$CK$13,10,FALSE),0)</f>
        <v>0</v>
      </c>
      <c r="KJ14" s="24">
        <f>IFERROR(HLOOKUP(KJ$1,'Smerne ukazatele_2018'!$A$1:$CK$13,10,FALSE),0)</f>
        <v>0</v>
      </c>
      <c r="KK14" s="24">
        <f>IFERROR(HLOOKUP(KK$1,'Smerne ukazatele_2018'!$A$1:$CK$13,10,FALSE),0)</f>
        <v>12.61</v>
      </c>
      <c r="KL14" s="24">
        <f>IFERROR(HLOOKUP(KL$1,'Smerne ukazatele_2018'!$A$1:$CK$13,10,FALSE),0)</f>
        <v>0</v>
      </c>
      <c r="KM14" s="24">
        <f>IFERROR(HLOOKUP(KM$1,'Smerne ukazatele_2018'!$A$1:$CK$13,10,FALSE),0)</f>
        <v>0</v>
      </c>
      <c r="KN14" s="24">
        <f>IFERROR(HLOOKUP(KN$1,'Smerne ukazatele_2018'!$A$1:$CK$13,10,FALSE),0)</f>
        <v>0</v>
      </c>
      <c r="KO14" s="24">
        <f>IFERROR(HLOOKUP(KO$1,'Smerne ukazatele_2018'!$A$1:$CK$13,10,FALSE),0)</f>
        <v>0</v>
      </c>
      <c r="KP14" s="24">
        <f>IFERROR(HLOOKUP(KP$1,'Smerne ukazatele_2018'!$A$1:$CK$13,10,FALSE),0)</f>
        <v>24.73</v>
      </c>
      <c r="KQ14" s="24">
        <f>IFERROR(HLOOKUP(KQ$1,'Smerne ukazatele_2018'!$A$1:$CK$13,10,FALSE),0)</f>
        <v>0</v>
      </c>
      <c r="KR14" s="24">
        <f>IFERROR(HLOOKUP(KR$1,'Smerne ukazatele_2018'!$A$1:$CK$13,10,FALSE),0)</f>
        <v>0</v>
      </c>
      <c r="KS14" s="24">
        <f>IFERROR(HLOOKUP(KS$1,'Smerne ukazatele_2018'!$A$1:$CK$13,10,FALSE),0)</f>
        <v>0</v>
      </c>
      <c r="KT14" s="24">
        <f>IFERROR(HLOOKUP(KT$1,'Smerne ukazatele_2018'!$A$1:$CK$13,10,FALSE),0)</f>
        <v>0</v>
      </c>
      <c r="KU14" s="24">
        <f>IFERROR(HLOOKUP(KU$1,'Smerne ukazatele_2018'!$A$1:$CK$13,10,FALSE),0)</f>
        <v>0</v>
      </c>
      <c r="KV14" s="24">
        <f>IFERROR(HLOOKUP(KV$1,'Smerne ukazatele_2018'!$A$1:$CK$13,10,FALSE),0)</f>
        <v>134.32</v>
      </c>
      <c r="KW14" s="24">
        <f>IFERROR(HLOOKUP(KW$1,'Smerne ukazatele_2018'!$A$1:$CK$13,10,FALSE),0)</f>
        <v>0</v>
      </c>
      <c r="KX14" s="24">
        <f>IFERROR(HLOOKUP(KX$1,'Smerne ukazatele_2018'!$A$1:$CK$13,10,FALSE),0)</f>
        <v>0</v>
      </c>
      <c r="KY14" s="24">
        <f>IFERROR(HLOOKUP(KY$1,'Smerne ukazatele_2018'!$A$1:$CK$13,10,FALSE),0)</f>
        <v>0</v>
      </c>
      <c r="KZ14" s="24">
        <f>IFERROR(HLOOKUP(KZ$1,'Smerne ukazatele_2018'!$A$1:$CK$13,10,FALSE),0)</f>
        <v>0</v>
      </c>
      <c r="LA14" s="24">
        <f>IFERROR(HLOOKUP(LA$1,'Smerne ukazatele_2018'!$A$1:$CK$13,10,FALSE),0)</f>
        <v>47.75</v>
      </c>
      <c r="LB14" s="24">
        <f>IFERROR(HLOOKUP(LB$1,'Smerne ukazatele_2018'!$A$1:$CK$13,10,FALSE),0)</f>
        <v>0</v>
      </c>
      <c r="LC14" s="24">
        <f>IFERROR(HLOOKUP(LC$1,'Smerne ukazatele_2018'!$A$1:$CK$13,10,FALSE),0)</f>
        <v>0</v>
      </c>
      <c r="LD14" s="24">
        <f>IFERROR(HLOOKUP(LD$1,'Smerne ukazatele_2018'!$A$1:$CK$13,10,FALSE),0)</f>
        <v>0</v>
      </c>
      <c r="LE14" s="24">
        <f>IFERROR(HLOOKUP(LE$1,'Smerne ukazatele_2018'!$A$1:$CK$13,10,FALSE),0)</f>
        <v>0</v>
      </c>
      <c r="LF14" s="24">
        <f>IFERROR(HLOOKUP(LF$1,'Smerne ukazatele_2018'!$A$1:$CK$13,10,FALSE),0)</f>
        <v>0</v>
      </c>
      <c r="LG14" s="24">
        <f>IFERROR(HLOOKUP(LG$1,'Smerne ukazatele_2018'!$A$1:$CK$13,10,FALSE),0)</f>
        <v>0</v>
      </c>
      <c r="LH14" s="24">
        <f>IFERROR(HLOOKUP(LH$1,'Smerne ukazatele_2018'!$A$1:$CK$13,10,FALSE),0)</f>
        <v>0</v>
      </c>
      <c r="LI14" s="24">
        <f>IFERROR(HLOOKUP(LI$1,'Smerne ukazatele_2018'!$A$1:$CK$13,10,FALSE),0)</f>
        <v>0</v>
      </c>
      <c r="LJ14" s="24">
        <f>IFERROR(HLOOKUP(LJ$1,'Smerne ukazatele_2018'!$A$1:$CK$13,10,FALSE),0)</f>
        <v>0</v>
      </c>
      <c r="LK14" s="24">
        <f>IFERROR(HLOOKUP(LK$1,'Smerne ukazatele_2018'!$A$1:$CK$13,10,FALSE),0)</f>
        <v>0</v>
      </c>
      <c r="LL14" s="24">
        <f>IFERROR(HLOOKUP(LL$1,'Smerne ukazatele_2018'!$A$1:$CK$13,10,FALSE),0)</f>
        <v>0</v>
      </c>
      <c r="LM14" s="24">
        <f>IFERROR(HLOOKUP(LM$1,'Smerne ukazatele_2018'!$A$1:$CK$13,10,FALSE),0)</f>
        <v>0</v>
      </c>
      <c r="LN14" s="24">
        <f>IFERROR(HLOOKUP(LN$1,'Smerne ukazatele_2018'!$A$1:$CK$13,10,FALSE),0)</f>
        <v>54.03</v>
      </c>
      <c r="LO14" s="24">
        <f>IFERROR(HLOOKUP(LO$1,'Smerne ukazatele_2018'!$A$1:$CK$13,10,FALSE),0)</f>
        <v>0</v>
      </c>
      <c r="LP14" s="24">
        <f>IFERROR(HLOOKUP(LP$1,'Smerne ukazatele_2018'!$A$1:$CK$13,10,FALSE),0)</f>
        <v>0</v>
      </c>
      <c r="LQ14" s="24">
        <f>IFERROR(HLOOKUP(LQ$1,'Smerne ukazatele_2018'!$A$1:$CK$13,10,FALSE),0)</f>
        <v>0</v>
      </c>
      <c r="LR14" s="24">
        <f>IFERROR(HLOOKUP(LR$1,'Smerne ukazatele_2018'!$A$1:$CK$13,10,FALSE),0)</f>
        <v>0</v>
      </c>
      <c r="LS14" s="24">
        <f>IFERROR(HLOOKUP(LS$1,'Smerne ukazatele_2018'!$A$1:$CK$13,10,FALSE),0)</f>
        <v>0</v>
      </c>
      <c r="LT14" s="24">
        <f>IFERROR(HLOOKUP(LT$1,'Smerne ukazatele_2018'!$A$1:$CK$13,10,FALSE),0)</f>
        <v>0</v>
      </c>
      <c r="LU14" s="24">
        <f>IFERROR(HLOOKUP(LU$1,'Smerne ukazatele_2018'!$A$1:$CK$13,10,FALSE),0)</f>
        <v>0</v>
      </c>
      <c r="LV14" s="24">
        <f>IFERROR(HLOOKUP(LV$1,'Smerne ukazatele_2018'!$A$1:$CK$13,10,FALSE),0)</f>
        <v>0</v>
      </c>
      <c r="LW14" s="24">
        <f>IFERROR(HLOOKUP(LW$1,'Smerne ukazatele_2018'!$A$1:$CK$13,10,FALSE),0)</f>
        <v>0</v>
      </c>
      <c r="LX14" s="24">
        <f>IFERROR(HLOOKUP(LX$1,'Smerne ukazatele_2018'!$A$1:$CK$13,10,FALSE),0)</f>
        <v>0</v>
      </c>
      <c r="LY14" s="24">
        <f>IFERROR(HLOOKUP(LY$1,'Smerne ukazatele_2018'!$A$1:$CK$13,10,FALSE),0)</f>
        <v>0</v>
      </c>
      <c r="LZ14" s="24">
        <f>IFERROR(HLOOKUP(LZ$1,'Smerne ukazatele_2018'!$A$1:$CK$13,10,FALSE),0)</f>
        <v>0</v>
      </c>
      <c r="MA14" s="24">
        <f>IFERROR(HLOOKUP(MA$1,'Smerne ukazatele_2018'!$A$1:$CK$13,10,FALSE),0)</f>
        <v>0</v>
      </c>
      <c r="MB14" s="24">
        <f>IFERROR(HLOOKUP(MB$1,'Smerne ukazatele_2018'!$A$1:$CK$13,10,FALSE),0)</f>
        <v>0</v>
      </c>
      <c r="MC14" s="24">
        <f>IFERROR(HLOOKUP(MC$1,'Smerne ukazatele_2018'!$A$1:$CK$13,10,FALSE),0)</f>
        <v>0</v>
      </c>
      <c r="MD14" s="24">
        <f>IFERROR(HLOOKUP(MD$1,'Smerne ukazatele_2018'!$A$1:$CK$13,10,FALSE),0)</f>
        <v>0</v>
      </c>
      <c r="ME14" s="24">
        <f>IFERROR(HLOOKUP(ME$1,'Smerne ukazatele_2018'!$A$1:$CK$13,10,FALSE),0)</f>
        <v>0</v>
      </c>
      <c r="MF14" s="24">
        <f>IFERROR(HLOOKUP(MF$1,'Smerne ukazatele_2018'!$A$1:$CK$13,10,FALSE),0)</f>
        <v>0</v>
      </c>
      <c r="MG14" s="24">
        <f>IFERROR(HLOOKUP(MG$1,'Smerne ukazatele_2018'!$A$1:$CK$13,10,FALSE),0)</f>
        <v>0</v>
      </c>
      <c r="MH14" s="24">
        <f>IFERROR(HLOOKUP(MH$1,'Smerne ukazatele_2018'!$A$1:$CK$13,10,FALSE),0)</f>
        <v>0</v>
      </c>
      <c r="MI14" s="24">
        <f>IFERROR(HLOOKUP(MI$1,'Smerne ukazatele_2018'!$A$1:$CK$13,10,FALSE),0)</f>
        <v>0</v>
      </c>
      <c r="MJ14" s="24">
        <f>IFERROR(HLOOKUP(MJ$1,'Smerne ukazatele_2018'!$A$1:$CK$13,10,FALSE),0)</f>
        <v>0</v>
      </c>
      <c r="MK14" s="24">
        <f>IFERROR(HLOOKUP(MK$1,'Smerne ukazatele_2018'!$A$1:$CK$13,10,FALSE),0)</f>
        <v>0</v>
      </c>
      <c r="ML14" s="24">
        <f>IFERROR(HLOOKUP(ML$1,'Smerne ukazatele_2018'!$A$1:$CK$13,10,FALSE),0)</f>
        <v>0</v>
      </c>
      <c r="MM14" s="24">
        <f>IFERROR(HLOOKUP(MM$1,'Smerne ukazatele_2018'!$A$1:$CK$13,10,FALSE),0)</f>
        <v>0</v>
      </c>
      <c r="MN14" s="24">
        <f>IFERROR(HLOOKUP(MN$1,'Smerne ukazatele_2018'!$A$1:$CK$13,10,FALSE),0)</f>
        <v>0</v>
      </c>
      <c r="MO14" s="20">
        <f t="shared" si="0"/>
        <v>2308.31</v>
      </c>
      <c r="MQ14" s="20">
        <f>MO14-'Smerne ukazatele_2018'!CL10</f>
        <v>0</v>
      </c>
    </row>
    <row r="15" spans="2:355" x14ac:dyDescent="0.2">
      <c r="B15" s="49" t="s">
        <v>497</v>
      </c>
      <c r="C15" s="49" t="s">
        <v>498</v>
      </c>
      <c r="D15" s="24">
        <f>IFERROR(HLOOKUP(D$1,'Smerne ukazatele_2018'!$A$1:$CK$13,11,FALSE),0)</f>
        <v>0</v>
      </c>
      <c r="E15" s="24">
        <f>IFERROR(HLOOKUP(E$1,'Smerne ukazatele_2018'!$A$1:$CK$13,11,FALSE),0)</f>
        <v>0</v>
      </c>
      <c r="F15" s="24">
        <f>IFERROR(HLOOKUP(F$1,'Smerne ukazatele_2018'!$A$1:$CK$13,11,FALSE),0)</f>
        <v>20</v>
      </c>
      <c r="G15" s="24">
        <f>IFERROR(HLOOKUP(G$1,'Smerne ukazatele_2018'!$A$1:$CK$13,11,FALSE),0)</f>
        <v>0</v>
      </c>
      <c r="H15" s="24">
        <f>IFERROR(HLOOKUP(H$1,'Smerne ukazatele_2018'!$A$1:$CK$13,11,FALSE),0)</f>
        <v>0</v>
      </c>
      <c r="I15" s="24">
        <f>IFERROR(HLOOKUP(I$1,'Smerne ukazatele_2018'!$A$1:$CK$13,11,FALSE),0)</f>
        <v>0</v>
      </c>
      <c r="J15" s="24">
        <f>IFERROR(HLOOKUP(J$1,'Smerne ukazatele_2018'!$A$1:$CK$13,11,FALSE),0)</f>
        <v>53</v>
      </c>
      <c r="K15" s="24">
        <f>IFERROR(HLOOKUP(K$1,'Smerne ukazatele_2018'!$A$1:$CK$13,11,FALSE),0)</f>
        <v>0</v>
      </c>
      <c r="L15" s="24">
        <f>IFERROR(HLOOKUP(L$1,'Smerne ukazatele_2018'!$A$1:$CK$13,11,FALSE),0)</f>
        <v>0</v>
      </c>
      <c r="M15" s="24">
        <f>IFERROR(HLOOKUP(M$1,'Smerne ukazatele_2018'!$A$1:$CK$13,11,FALSE),0)</f>
        <v>0</v>
      </c>
      <c r="N15" s="24">
        <f>IFERROR(HLOOKUP(N$1,'Smerne ukazatele_2018'!$A$1:$CK$13,11,FALSE),0)</f>
        <v>0</v>
      </c>
      <c r="O15" s="24">
        <f>IFERROR(HLOOKUP(O$1,'Smerne ukazatele_2018'!$A$1:$CK$13,11,FALSE),0)</f>
        <v>53</v>
      </c>
      <c r="P15" s="24">
        <f>IFERROR(HLOOKUP(P$1,'Smerne ukazatele_2018'!$A$1:$CK$13,11,FALSE),0)</f>
        <v>0</v>
      </c>
      <c r="Q15" s="24">
        <f>IFERROR(HLOOKUP(Q$1,'Smerne ukazatele_2018'!$A$1:$CK$13,11,FALSE),0)</f>
        <v>0</v>
      </c>
      <c r="R15" s="24">
        <f>IFERROR(HLOOKUP(R$1,'Smerne ukazatele_2018'!$A$1:$CK$13,11,FALSE),0)</f>
        <v>2</v>
      </c>
      <c r="S15" s="24">
        <f>IFERROR(HLOOKUP(S$1,'Smerne ukazatele_2018'!$A$1:$CK$13,11,FALSE),0)</f>
        <v>27</v>
      </c>
      <c r="T15" s="24">
        <f>IFERROR(HLOOKUP(T$1,'Smerne ukazatele_2018'!$A$1:$CK$13,11,FALSE),0)</f>
        <v>0</v>
      </c>
      <c r="U15" s="24">
        <f>IFERROR(HLOOKUP(U$1,'Smerne ukazatele_2018'!$A$1:$CK$13,11,FALSE),0)</f>
        <v>0</v>
      </c>
      <c r="V15" s="24">
        <f>IFERROR(HLOOKUP(V$1,'Smerne ukazatele_2018'!$A$1:$CK$13,11,FALSE),0)</f>
        <v>0</v>
      </c>
      <c r="W15" s="24">
        <f>IFERROR(HLOOKUP(W$1,'Smerne ukazatele_2018'!$A$1:$CK$13,11,FALSE),0)</f>
        <v>21</v>
      </c>
      <c r="X15" s="24">
        <f>IFERROR(HLOOKUP(X$1,'Smerne ukazatele_2018'!$A$1:$CK$13,11,FALSE),0)</f>
        <v>0</v>
      </c>
      <c r="Y15" s="24">
        <f>IFERROR(HLOOKUP(Y$1,'Smerne ukazatele_2018'!$A$1:$CK$13,11,FALSE),0)</f>
        <v>0</v>
      </c>
      <c r="Z15" s="24">
        <f>IFERROR(HLOOKUP(Z$1,'Smerne ukazatele_2018'!$A$1:$CK$13,11,FALSE),0)</f>
        <v>147</v>
      </c>
      <c r="AA15" s="24">
        <f>IFERROR(HLOOKUP(AA$1,'Smerne ukazatele_2018'!$A$1:$CK$13,11,FALSE),0)</f>
        <v>0</v>
      </c>
      <c r="AB15" s="24">
        <f>IFERROR(HLOOKUP(AB$1,'Smerne ukazatele_2018'!$A$1:$CK$13,11,FALSE),0)</f>
        <v>0</v>
      </c>
      <c r="AC15" s="24">
        <f>IFERROR(HLOOKUP(AC$1,'Smerne ukazatele_2018'!$A$1:$CK$13,11,FALSE),0)</f>
        <v>0</v>
      </c>
      <c r="AD15" s="24">
        <f>IFERROR(HLOOKUP(AD$1,'Smerne ukazatele_2018'!$A$1:$CK$13,11,FALSE),0)</f>
        <v>0</v>
      </c>
      <c r="AE15" s="24">
        <f>IFERROR(HLOOKUP(AE$1,'Smerne ukazatele_2018'!$A$1:$CK$13,11,FALSE),0)</f>
        <v>0</v>
      </c>
      <c r="AF15" s="24">
        <f>IFERROR(HLOOKUP(AF$1,'Smerne ukazatele_2018'!$A$1:$CK$13,11,FALSE),0)</f>
        <v>0</v>
      </c>
      <c r="AG15" s="24">
        <f>IFERROR(HLOOKUP(AG$1,'Smerne ukazatele_2018'!$A$1:$CK$13,11,FALSE),0)</f>
        <v>0</v>
      </c>
      <c r="AH15" s="24">
        <f>IFERROR(HLOOKUP(AH$1,'Smerne ukazatele_2018'!$A$1:$CK$13,11,FALSE),0)</f>
        <v>0</v>
      </c>
      <c r="AI15" s="24">
        <f>IFERROR(HLOOKUP(AI$1,'Smerne ukazatele_2018'!$A$1:$CK$13,11,FALSE),0)</f>
        <v>0</v>
      </c>
      <c r="AJ15" s="24">
        <f>IFERROR(HLOOKUP(AJ$1,'Smerne ukazatele_2018'!$A$1:$CK$13,11,FALSE),0)</f>
        <v>0</v>
      </c>
      <c r="AK15" s="24">
        <f>IFERROR(HLOOKUP(AK$1,'Smerne ukazatele_2018'!$A$1:$CK$13,11,FALSE),0)</f>
        <v>0</v>
      </c>
      <c r="AL15" s="24">
        <f>IFERROR(HLOOKUP(AL$1,'Smerne ukazatele_2018'!$A$1:$CK$13,11,FALSE),0)</f>
        <v>0</v>
      </c>
      <c r="AM15" s="24">
        <f>IFERROR(HLOOKUP(AM$1,'Smerne ukazatele_2018'!$A$1:$CK$13,11,FALSE),0)</f>
        <v>0</v>
      </c>
      <c r="AN15" s="24">
        <f>IFERROR(HLOOKUP(AN$1,'Smerne ukazatele_2018'!$A$1:$CK$13,11,FALSE),0)</f>
        <v>0</v>
      </c>
      <c r="AO15" s="24">
        <f>IFERROR(HLOOKUP(AO$1,'Smerne ukazatele_2018'!$A$1:$CK$13,11,FALSE),0)</f>
        <v>0</v>
      </c>
      <c r="AP15" s="24">
        <f>IFERROR(HLOOKUP(AP$1,'Smerne ukazatele_2018'!$A$1:$CK$13,11,FALSE),0)</f>
        <v>0</v>
      </c>
      <c r="AQ15" s="24">
        <f>IFERROR(HLOOKUP(AQ$1,'Smerne ukazatele_2018'!$A$1:$CK$13,11,FALSE),0)</f>
        <v>0</v>
      </c>
      <c r="AR15" s="24">
        <f>IFERROR(HLOOKUP(AR$1,'Smerne ukazatele_2018'!$A$1:$CK$13,11,FALSE),0)</f>
        <v>0</v>
      </c>
      <c r="AS15" s="24">
        <f>IFERROR(HLOOKUP(AS$1,'Smerne ukazatele_2018'!$A$1:$CK$13,11,FALSE),0)</f>
        <v>0</v>
      </c>
      <c r="AT15" s="24">
        <f>IFERROR(HLOOKUP(AT$1,'Smerne ukazatele_2018'!$A$1:$CK$13,11,FALSE),0)</f>
        <v>87</v>
      </c>
      <c r="AU15" s="24">
        <f>IFERROR(HLOOKUP(AU$1,'Smerne ukazatele_2018'!$A$1:$CK$13,11,FALSE),0)</f>
        <v>0</v>
      </c>
      <c r="AV15" s="24">
        <f>IFERROR(HLOOKUP(AV$1,'Smerne ukazatele_2018'!$A$1:$CK$13,11,FALSE),0)</f>
        <v>0</v>
      </c>
      <c r="AW15" s="24">
        <f>IFERROR(HLOOKUP(AW$1,'Smerne ukazatele_2018'!$A$1:$CK$13,11,FALSE),0)</f>
        <v>0</v>
      </c>
      <c r="AX15" s="24">
        <f>IFERROR(HLOOKUP(AX$1,'Smerne ukazatele_2018'!$A$1:$CK$13,11,FALSE),0)</f>
        <v>0</v>
      </c>
      <c r="AY15" s="24">
        <f>IFERROR(HLOOKUP(AY$1,'Smerne ukazatele_2018'!$A$1:$CK$13,11,FALSE),0)</f>
        <v>0</v>
      </c>
      <c r="AZ15" s="24">
        <f>IFERROR(HLOOKUP(AZ$1,'Smerne ukazatele_2018'!$A$1:$CK$13,11,FALSE),0)</f>
        <v>0</v>
      </c>
      <c r="BA15" s="24">
        <f>IFERROR(HLOOKUP(BA$1,'Smerne ukazatele_2018'!$A$1:$CK$13,11,FALSE),0)</f>
        <v>11</v>
      </c>
      <c r="BB15" s="24">
        <f>IFERROR(HLOOKUP(BB$1,'Smerne ukazatele_2018'!$A$1:$CK$13,11,FALSE),0)</f>
        <v>0</v>
      </c>
      <c r="BC15" s="24">
        <f>IFERROR(HLOOKUP(BC$1,'Smerne ukazatele_2018'!$A$1:$CK$13,11,FALSE),0)</f>
        <v>0</v>
      </c>
      <c r="BD15" s="24">
        <f>IFERROR(HLOOKUP(BD$1,'Smerne ukazatele_2018'!$A$1:$CK$13,11,FALSE),0)</f>
        <v>8</v>
      </c>
      <c r="BE15" s="24">
        <f>IFERROR(HLOOKUP(BE$1,'Smerne ukazatele_2018'!$A$1:$CK$13,11,FALSE),0)</f>
        <v>0</v>
      </c>
      <c r="BF15" s="24">
        <f>IFERROR(HLOOKUP(BF$1,'Smerne ukazatele_2018'!$A$1:$CK$13,11,FALSE),0)</f>
        <v>0</v>
      </c>
      <c r="BG15" s="24">
        <f>IFERROR(HLOOKUP(BG$1,'Smerne ukazatele_2018'!$A$1:$CK$13,11,FALSE),0)</f>
        <v>0</v>
      </c>
      <c r="BH15" s="24">
        <f>IFERROR(HLOOKUP(BH$1,'Smerne ukazatele_2018'!$A$1:$CK$13,11,FALSE),0)</f>
        <v>0</v>
      </c>
      <c r="BI15" s="24">
        <f>IFERROR(HLOOKUP(BI$1,'Smerne ukazatele_2018'!$A$1:$CK$13,11,FALSE),0)</f>
        <v>16</v>
      </c>
      <c r="BJ15" s="24">
        <f>IFERROR(HLOOKUP(BJ$1,'Smerne ukazatele_2018'!$A$1:$CK$13,11,FALSE),0)</f>
        <v>0</v>
      </c>
      <c r="BK15" s="24">
        <f>IFERROR(HLOOKUP(BK$1,'Smerne ukazatele_2018'!$A$1:$CK$13,11,FALSE),0)</f>
        <v>0</v>
      </c>
      <c r="BL15" s="24">
        <f>IFERROR(HLOOKUP(BL$1,'Smerne ukazatele_2018'!$A$1:$CK$13,11,FALSE),0)</f>
        <v>0</v>
      </c>
      <c r="BM15" s="24">
        <f>IFERROR(HLOOKUP(BM$1,'Smerne ukazatele_2018'!$A$1:$CK$13,11,FALSE),0)</f>
        <v>6</v>
      </c>
      <c r="BN15" s="24">
        <f>IFERROR(HLOOKUP(BN$1,'Smerne ukazatele_2018'!$A$1:$CK$13,11,FALSE),0)</f>
        <v>0</v>
      </c>
      <c r="BO15" s="24">
        <f>IFERROR(HLOOKUP(BO$1,'Smerne ukazatele_2018'!$A$1:$CK$13,11,FALSE),0)</f>
        <v>0</v>
      </c>
      <c r="BP15" s="24">
        <f>IFERROR(HLOOKUP(BP$1,'Smerne ukazatele_2018'!$A$1:$CK$13,11,FALSE),0)</f>
        <v>0</v>
      </c>
      <c r="BQ15" s="24">
        <f>IFERROR(HLOOKUP(BQ$1,'Smerne ukazatele_2018'!$A$1:$CK$13,11,FALSE),0)</f>
        <v>0</v>
      </c>
      <c r="BR15" s="24">
        <f>IFERROR(HLOOKUP(BR$1,'Smerne ukazatele_2018'!$A$1:$CK$13,11,FALSE),0)</f>
        <v>0</v>
      </c>
      <c r="BS15" s="24">
        <f>IFERROR(HLOOKUP(BS$1,'Smerne ukazatele_2018'!$A$1:$CK$13,11,FALSE),0)</f>
        <v>0</v>
      </c>
      <c r="BT15" s="24">
        <f>IFERROR(HLOOKUP(BT$1,'Smerne ukazatele_2018'!$A$1:$CK$13,11,FALSE),0)</f>
        <v>172</v>
      </c>
      <c r="BU15" s="24">
        <f>IFERROR(HLOOKUP(BU$1,'Smerne ukazatele_2018'!$A$1:$CK$13,11,FALSE),0)</f>
        <v>0</v>
      </c>
      <c r="BV15" s="24">
        <f>IFERROR(HLOOKUP(BV$1,'Smerne ukazatele_2018'!$A$1:$CK$13,11,FALSE),0)</f>
        <v>0</v>
      </c>
      <c r="BW15" s="24">
        <f>IFERROR(HLOOKUP(BW$1,'Smerne ukazatele_2018'!$A$1:$CK$13,11,FALSE),0)</f>
        <v>0</v>
      </c>
      <c r="BX15" s="24">
        <f>IFERROR(HLOOKUP(BX$1,'Smerne ukazatele_2018'!$A$1:$CK$13,11,FALSE),0)</f>
        <v>47</v>
      </c>
      <c r="BY15" s="24">
        <f>IFERROR(HLOOKUP(BY$1,'Smerne ukazatele_2018'!$A$1:$CK$13,11,FALSE),0)</f>
        <v>0</v>
      </c>
      <c r="BZ15" s="24">
        <f>IFERROR(HLOOKUP(BZ$1,'Smerne ukazatele_2018'!$A$1:$CK$13,11,FALSE),0)</f>
        <v>0</v>
      </c>
      <c r="CA15" s="24">
        <f>IFERROR(HLOOKUP(CA$1,'Smerne ukazatele_2018'!$A$1:$CK$13,11,FALSE),0)</f>
        <v>0</v>
      </c>
      <c r="CB15" s="24">
        <f>IFERROR(HLOOKUP(CB$1,'Smerne ukazatele_2018'!$A$1:$CK$13,11,FALSE),0)</f>
        <v>0</v>
      </c>
      <c r="CC15" s="24">
        <f>IFERROR(HLOOKUP(CC$1,'Smerne ukazatele_2018'!$A$1:$CK$13,11,FALSE),0)</f>
        <v>1</v>
      </c>
      <c r="CD15" s="24">
        <f>IFERROR(HLOOKUP(CD$1,'Smerne ukazatele_2018'!$A$1:$CK$13,11,FALSE),0)</f>
        <v>1</v>
      </c>
      <c r="CE15" s="24">
        <f>IFERROR(HLOOKUP(CE$1,'Smerne ukazatele_2018'!$A$1:$CK$13,11,FALSE),0)</f>
        <v>1</v>
      </c>
      <c r="CF15" s="24">
        <f>IFERROR(HLOOKUP(CF$1,'Smerne ukazatele_2018'!$A$1:$CK$13,11,FALSE),0)</f>
        <v>2</v>
      </c>
      <c r="CG15" s="24">
        <f>IFERROR(HLOOKUP(CG$1,'Smerne ukazatele_2018'!$A$1:$CK$13,11,FALSE),0)</f>
        <v>0</v>
      </c>
      <c r="CH15" s="24">
        <f>IFERROR(HLOOKUP(CH$1,'Smerne ukazatele_2018'!$A$1:$CK$13,11,FALSE),0)</f>
        <v>0</v>
      </c>
      <c r="CI15" s="24">
        <f>IFERROR(HLOOKUP(CI$1,'Smerne ukazatele_2018'!$A$1:$CK$13,11,FALSE),0)</f>
        <v>7</v>
      </c>
      <c r="CJ15" s="24">
        <f>IFERROR(HLOOKUP(CJ$1,'Smerne ukazatele_2018'!$A$1:$CK$13,11,FALSE),0)</f>
        <v>3</v>
      </c>
      <c r="CK15" s="24">
        <f>IFERROR(HLOOKUP(CK$1,'Smerne ukazatele_2018'!$A$1:$CK$13,11,FALSE),0)</f>
        <v>0</v>
      </c>
      <c r="CL15" s="24">
        <f>IFERROR(HLOOKUP(CL$1,'Smerne ukazatele_2018'!$A$1:$CK$13,11,FALSE),0)</f>
        <v>0</v>
      </c>
      <c r="CM15" s="24">
        <f>IFERROR(HLOOKUP(CM$1,'Smerne ukazatele_2018'!$A$1:$CK$13,11,FALSE),0)</f>
        <v>0</v>
      </c>
      <c r="CN15" s="24">
        <f>IFERROR(HLOOKUP(CN$1,'Smerne ukazatele_2018'!$A$1:$CK$13,11,FALSE),0)</f>
        <v>13</v>
      </c>
      <c r="CO15" s="24">
        <f>IFERROR(HLOOKUP(CO$1,'Smerne ukazatele_2018'!$A$1:$CK$13,11,FALSE),0)</f>
        <v>0</v>
      </c>
      <c r="CP15" s="24">
        <f>IFERROR(HLOOKUP(CP$1,'Smerne ukazatele_2018'!$A$1:$CK$13,11,FALSE),0)</f>
        <v>0</v>
      </c>
      <c r="CQ15" s="24">
        <f>IFERROR(HLOOKUP(CQ$1,'Smerne ukazatele_2018'!$A$1:$CK$13,11,FALSE),0)</f>
        <v>0</v>
      </c>
      <c r="CR15" s="24">
        <f>IFERROR(HLOOKUP(CR$1,'Smerne ukazatele_2018'!$A$1:$CK$13,11,FALSE),0)</f>
        <v>0</v>
      </c>
      <c r="CS15" s="24">
        <f>IFERROR(HLOOKUP(CS$1,'Smerne ukazatele_2018'!$A$1:$CK$13,11,FALSE),0)</f>
        <v>0</v>
      </c>
      <c r="CT15" s="24">
        <f>IFERROR(HLOOKUP(CT$1,'Smerne ukazatele_2018'!$A$1:$CK$13,11,FALSE),0)</f>
        <v>36</v>
      </c>
      <c r="CU15" s="24">
        <f>IFERROR(HLOOKUP(CU$1,'Smerne ukazatele_2018'!$A$1:$CK$13,11,FALSE),0)</f>
        <v>0</v>
      </c>
      <c r="CV15" s="24">
        <f>IFERROR(HLOOKUP(CV$1,'Smerne ukazatele_2018'!$A$1:$CK$13,11,FALSE),0)</f>
        <v>18</v>
      </c>
      <c r="CW15" s="24">
        <f>IFERROR(HLOOKUP(CW$1,'Smerne ukazatele_2018'!$A$1:$CK$13,11,FALSE),0)</f>
        <v>0</v>
      </c>
      <c r="CX15" s="24">
        <f>IFERROR(HLOOKUP(CX$1,'Smerne ukazatele_2018'!$A$1:$CK$13,11,FALSE),0)</f>
        <v>0</v>
      </c>
      <c r="CY15" s="24">
        <f>IFERROR(HLOOKUP(CY$1,'Smerne ukazatele_2018'!$A$1:$CK$13,11,FALSE),0)</f>
        <v>0</v>
      </c>
      <c r="CZ15" s="24">
        <f>IFERROR(HLOOKUP(CZ$1,'Smerne ukazatele_2018'!$A$1:$CK$13,11,FALSE),0)</f>
        <v>0</v>
      </c>
      <c r="DA15" s="24">
        <f>IFERROR(HLOOKUP(DA$1,'Smerne ukazatele_2018'!$A$1:$CK$13,11,FALSE),0)</f>
        <v>0</v>
      </c>
      <c r="DB15" s="24">
        <f>IFERROR(HLOOKUP(DB$1,'Smerne ukazatele_2018'!$A$1:$CK$13,11,FALSE),0)</f>
        <v>12</v>
      </c>
      <c r="DC15" s="24">
        <f>IFERROR(HLOOKUP(DC$1,'Smerne ukazatele_2018'!$A$1:$CK$13,11,FALSE),0)</f>
        <v>0</v>
      </c>
      <c r="DD15" s="24">
        <f>IFERROR(HLOOKUP(DD$1,'Smerne ukazatele_2018'!$A$1:$CK$13,11,FALSE),0)</f>
        <v>0</v>
      </c>
      <c r="DE15" s="24">
        <f>IFERROR(HLOOKUP(DE$1,'Smerne ukazatele_2018'!$A$1:$CK$13,11,FALSE),0)</f>
        <v>0</v>
      </c>
      <c r="DF15" s="24">
        <f>IFERROR(HLOOKUP(DF$1,'Smerne ukazatele_2018'!$A$1:$CK$13,11,FALSE),0)</f>
        <v>0</v>
      </c>
      <c r="DG15" s="24">
        <f>IFERROR(HLOOKUP(DG$1,'Smerne ukazatele_2018'!$A$1:$CK$13,11,FALSE),0)</f>
        <v>12</v>
      </c>
      <c r="DH15" s="24">
        <f>IFERROR(HLOOKUP(DH$1,'Smerne ukazatele_2018'!$A$1:$CK$13,11,FALSE),0)</f>
        <v>0</v>
      </c>
      <c r="DI15" s="24">
        <f>IFERROR(HLOOKUP(DI$1,'Smerne ukazatele_2018'!$A$1:$CK$13,11,FALSE),0)</f>
        <v>0</v>
      </c>
      <c r="DJ15" s="24">
        <f>IFERROR(HLOOKUP(DJ$1,'Smerne ukazatele_2018'!$A$1:$CK$13,11,FALSE),0)</f>
        <v>4</v>
      </c>
      <c r="DK15" s="24">
        <f>IFERROR(HLOOKUP(DK$1,'Smerne ukazatele_2018'!$A$1:$CK$13,11,FALSE),0)</f>
        <v>0</v>
      </c>
      <c r="DL15" s="24">
        <f>IFERROR(HLOOKUP(DL$1,'Smerne ukazatele_2018'!$A$1:$CK$13,11,FALSE),0)</f>
        <v>14</v>
      </c>
      <c r="DM15" s="24">
        <f>IFERROR(HLOOKUP(DM$1,'Smerne ukazatele_2018'!$A$1:$CK$13,11,FALSE),0)</f>
        <v>7</v>
      </c>
      <c r="DN15" s="24">
        <f>IFERROR(HLOOKUP(DN$1,'Smerne ukazatele_2018'!$A$1:$CK$13,11,FALSE),0)</f>
        <v>25</v>
      </c>
      <c r="DO15" s="24">
        <f>IFERROR(HLOOKUP(DO$1,'Smerne ukazatele_2018'!$A$1:$CK$13,11,FALSE),0)</f>
        <v>0</v>
      </c>
      <c r="DP15" s="24">
        <f>IFERROR(HLOOKUP(DP$1,'Smerne ukazatele_2018'!$A$1:$CK$13,11,FALSE),0)</f>
        <v>0</v>
      </c>
      <c r="DQ15" s="24">
        <f>IFERROR(HLOOKUP(DQ$1,'Smerne ukazatele_2018'!$A$1:$CK$13,11,FALSE),0)</f>
        <v>0</v>
      </c>
      <c r="DR15" s="24">
        <f>IFERROR(HLOOKUP(DR$1,'Smerne ukazatele_2018'!$A$1:$CK$13,11,FALSE),0)</f>
        <v>187</v>
      </c>
      <c r="DS15" s="24">
        <f>IFERROR(HLOOKUP(DS$1,'Smerne ukazatele_2018'!$A$1:$CK$13,11,FALSE),0)</f>
        <v>0</v>
      </c>
      <c r="DT15" s="24">
        <f>IFERROR(HLOOKUP(DT$1,'Smerne ukazatele_2018'!$A$1:$CK$13,11,FALSE),0)</f>
        <v>0</v>
      </c>
      <c r="DU15" s="24">
        <f>IFERROR(HLOOKUP(DU$1,'Smerne ukazatele_2018'!$A$1:$CK$13,11,FALSE),0)</f>
        <v>0</v>
      </c>
      <c r="DV15" s="24">
        <f>IFERROR(HLOOKUP(DV$1,'Smerne ukazatele_2018'!$A$1:$CK$13,11,FALSE),0)</f>
        <v>0</v>
      </c>
      <c r="DW15" s="24">
        <f>IFERROR(HLOOKUP(DW$1,'Smerne ukazatele_2018'!$A$1:$CK$13,11,FALSE),0)</f>
        <v>9</v>
      </c>
      <c r="DX15" s="24">
        <f>IFERROR(HLOOKUP(DX$1,'Smerne ukazatele_2018'!$A$1:$CK$13,11,FALSE),0)</f>
        <v>2</v>
      </c>
      <c r="DY15" s="24">
        <f>IFERROR(HLOOKUP(DY$1,'Smerne ukazatele_2018'!$A$1:$CK$13,11,FALSE),0)</f>
        <v>23</v>
      </c>
      <c r="DZ15" s="24">
        <f>IFERROR(HLOOKUP(DZ$1,'Smerne ukazatele_2018'!$A$1:$CK$13,11,FALSE),0)</f>
        <v>4</v>
      </c>
      <c r="EA15" s="24">
        <f>IFERROR(HLOOKUP(EA$1,'Smerne ukazatele_2018'!$A$1:$CK$13,11,FALSE),0)</f>
        <v>0</v>
      </c>
      <c r="EB15" s="24">
        <f>IFERROR(HLOOKUP(EB$1,'Smerne ukazatele_2018'!$A$1:$CK$13,11,FALSE),0)</f>
        <v>0</v>
      </c>
      <c r="EC15" s="24">
        <f>IFERROR(HLOOKUP(EC$1,'Smerne ukazatele_2018'!$A$1:$CK$13,11,FALSE),0)</f>
        <v>2</v>
      </c>
      <c r="ED15" s="24">
        <f>IFERROR(HLOOKUP(ED$1,'Smerne ukazatele_2018'!$A$1:$CK$13,11,FALSE),0)</f>
        <v>2</v>
      </c>
      <c r="EE15" s="24">
        <f>IFERROR(HLOOKUP(EE$1,'Smerne ukazatele_2018'!$A$1:$CK$13,11,FALSE),0)</f>
        <v>1</v>
      </c>
      <c r="EF15" s="24">
        <f>IFERROR(HLOOKUP(EF$1,'Smerne ukazatele_2018'!$A$1:$CK$13,11,FALSE),0)</f>
        <v>3</v>
      </c>
      <c r="EG15" s="24">
        <f>IFERROR(HLOOKUP(EG$1,'Smerne ukazatele_2018'!$A$1:$CK$13,11,FALSE),0)</f>
        <v>0</v>
      </c>
      <c r="EH15" s="24">
        <f>IFERROR(HLOOKUP(EH$1,'Smerne ukazatele_2018'!$A$1:$CK$13,11,FALSE),0)</f>
        <v>0</v>
      </c>
      <c r="EI15" s="24">
        <f>IFERROR(HLOOKUP(EI$1,'Smerne ukazatele_2018'!$A$1:$CK$13,11,FALSE),0)</f>
        <v>0</v>
      </c>
      <c r="EJ15" s="24">
        <f>IFERROR(HLOOKUP(EJ$1,'Smerne ukazatele_2018'!$A$1:$CK$13,11,FALSE),0)</f>
        <v>0</v>
      </c>
      <c r="EK15" s="24">
        <f>IFERROR(HLOOKUP(EK$1,'Smerne ukazatele_2018'!$A$1:$CK$13,11,FALSE),0)</f>
        <v>15</v>
      </c>
      <c r="EL15" s="24">
        <f>IFERROR(HLOOKUP(EL$1,'Smerne ukazatele_2018'!$A$1:$CK$13,11,FALSE),0)</f>
        <v>0</v>
      </c>
      <c r="EM15" s="24">
        <f>IFERROR(HLOOKUP(EM$1,'Smerne ukazatele_2018'!$A$1:$CK$13,11,FALSE),0)</f>
        <v>0</v>
      </c>
      <c r="EN15" s="24">
        <f>IFERROR(HLOOKUP(EN$1,'Smerne ukazatele_2018'!$A$1:$CK$13,11,FALSE),0)</f>
        <v>20</v>
      </c>
      <c r="EO15" s="24">
        <f>IFERROR(HLOOKUP(EO$1,'Smerne ukazatele_2018'!$A$1:$CK$13,11,FALSE),0)</f>
        <v>0</v>
      </c>
      <c r="EP15" s="24">
        <f>IFERROR(HLOOKUP(EP$1,'Smerne ukazatele_2018'!$A$1:$CK$13,11,FALSE),0)</f>
        <v>0</v>
      </c>
      <c r="EQ15" s="24">
        <f>IFERROR(HLOOKUP(EQ$1,'Smerne ukazatele_2018'!$A$1:$CK$13,11,FALSE),0)</f>
        <v>0</v>
      </c>
      <c r="ER15" s="24">
        <f>IFERROR(HLOOKUP(ER$1,'Smerne ukazatele_2018'!$A$1:$CK$13,11,FALSE),0)</f>
        <v>0</v>
      </c>
      <c r="ES15" s="24">
        <f>IFERROR(HLOOKUP(ES$1,'Smerne ukazatele_2018'!$A$1:$CK$13,11,FALSE),0)</f>
        <v>0</v>
      </c>
      <c r="ET15" s="24">
        <f>IFERROR(HLOOKUP(ET$1,'Smerne ukazatele_2018'!$A$1:$CK$13,11,FALSE),0)</f>
        <v>0</v>
      </c>
      <c r="EU15" s="24">
        <f>IFERROR(HLOOKUP(EU$1,'Smerne ukazatele_2018'!$A$1:$CK$13,11,FALSE),0)</f>
        <v>0</v>
      </c>
      <c r="EV15" s="24">
        <f>IFERROR(HLOOKUP(EV$1,'Smerne ukazatele_2018'!$A$1:$CK$13,11,FALSE),0)</f>
        <v>0</v>
      </c>
      <c r="EW15" s="24">
        <f>IFERROR(HLOOKUP(EW$1,'Smerne ukazatele_2018'!$A$1:$CK$13,11,FALSE),0)</f>
        <v>2</v>
      </c>
      <c r="EX15" s="24">
        <f>IFERROR(HLOOKUP(EX$1,'Smerne ukazatele_2018'!$A$1:$CK$13,11,FALSE),0)</f>
        <v>0</v>
      </c>
      <c r="EY15" s="24">
        <f>IFERROR(HLOOKUP(EY$1,'Smerne ukazatele_2018'!$A$1:$CK$13,11,FALSE),0)</f>
        <v>0</v>
      </c>
      <c r="EZ15" s="24">
        <f>IFERROR(HLOOKUP(EZ$1,'Smerne ukazatele_2018'!$A$1:$CK$13,11,FALSE),0)</f>
        <v>0</v>
      </c>
      <c r="FA15" s="24">
        <f>IFERROR(HLOOKUP(FA$1,'Smerne ukazatele_2018'!$A$1:$CK$13,11,FALSE),0)</f>
        <v>0</v>
      </c>
      <c r="FB15" s="24">
        <f>IFERROR(HLOOKUP(FB$1,'Smerne ukazatele_2018'!$A$1:$CK$13,11,FALSE),0)</f>
        <v>10</v>
      </c>
      <c r="FC15" s="24">
        <f>IFERROR(HLOOKUP(FC$1,'Smerne ukazatele_2018'!$A$1:$CK$13,11,FALSE),0)</f>
        <v>2</v>
      </c>
      <c r="FD15" s="24">
        <f>IFERROR(HLOOKUP(FD$1,'Smerne ukazatele_2018'!$A$1:$CK$13,11,FALSE),0)</f>
        <v>0</v>
      </c>
      <c r="FE15" s="24">
        <f>IFERROR(HLOOKUP(FE$1,'Smerne ukazatele_2018'!$A$1:$CK$13,11,FALSE),0)</f>
        <v>24</v>
      </c>
      <c r="FF15" s="24">
        <f>IFERROR(HLOOKUP(FF$1,'Smerne ukazatele_2018'!$A$1:$CK$13,11,FALSE),0)</f>
        <v>0</v>
      </c>
      <c r="FG15" s="24">
        <f>IFERROR(HLOOKUP(FG$1,'Smerne ukazatele_2018'!$A$1:$CK$13,11,FALSE),0)</f>
        <v>0</v>
      </c>
      <c r="FH15" s="24">
        <f>IFERROR(HLOOKUP(FH$1,'Smerne ukazatele_2018'!$A$1:$CK$13,11,FALSE),0)</f>
        <v>0</v>
      </c>
      <c r="FI15" s="24">
        <f>IFERROR(HLOOKUP(FI$1,'Smerne ukazatele_2018'!$A$1:$CK$13,11,FALSE),0)</f>
        <v>18</v>
      </c>
      <c r="FJ15" s="24">
        <f>IFERROR(HLOOKUP(FJ$1,'Smerne ukazatele_2018'!$A$1:$CK$13,11,FALSE),0)</f>
        <v>0</v>
      </c>
      <c r="FK15" s="24">
        <f>IFERROR(HLOOKUP(FK$1,'Smerne ukazatele_2018'!$A$1:$CK$13,11,FALSE),0)</f>
        <v>0</v>
      </c>
      <c r="FL15" s="24">
        <f>IFERROR(HLOOKUP(FL$1,'Smerne ukazatele_2018'!$A$1:$CK$13,11,FALSE),0)</f>
        <v>0</v>
      </c>
      <c r="FM15" s="24">
        <f>IFERROR(HLOOKUP(FM$1,'Smerne ukazatele_2018'!$A$1:$CK$13,11,FALSE),0)</f>
        <v>0</v>
      </c>
      <c r="FN15" s="24">
        <f>IFERROR(HLOOKUP(FN$1,'Smerne ukazatele_2018'!$A$1:$CK$13,11,FALSE),0)</f>
        <v>8</v>
      </c>
      <c r="FO15" s="24">
        <f>IFERROR(HLOOKUP(FO$1,'Smerne ukazatele_2018'!$A$1:$CK$13,11,FALSE),0)</f>
        <v>17</v>
      </c>
      <c r="FP15" s="24">
        <f>IFERROR(HLOOKUP(FP$1,'Smerne ukazatele_2018'!$A$1:$CK$13,11,FALSE),0)</f>
        <v>0</v>
      </c>
      <c r="FQ15" s="24">
        <f>IFERROR(HLOOKUP(FQ$1,'Smerne ukazatele_2018'!$A$1:$CK$13,11,FALSE),0)</f>
        <v>27</v>
      </c>
      <c r="FR15" s="24">
        <f>IFERROR(HLOOKUP(FR$1,'Smerne ukazatele_2018'!$A$1:$CK$13,11,FALSE),0)</f>
        <v>0</v>
      </c>
      <c r="FS15" s="24">
        <f>IFERROR(HLOOKUP(FS$1,'Smerne ukazatele_2018'!$A$1:$CK$13,11,FALSE),0)</f>
        <v>49</v>
      </c>
      <c r="FT15" s="24">
        <f>IFERROR(HLOOKUP(FT$1,'Smerne ukazatele_2018'!$A$1:$CK$13,11,FALSE),0)</f>
        <v>55</v>
      </c>
      <c r="FU15" s="24">
        <f>IFERROR(HLOOKUP(FU$1,'Smerne ukazatele_2018'!$A$1:$CK$13,11,FALSE),0)</f>
        <v>47</v>
      </c>
      <c r="FV15" s="24">
        <f>IFERROR(HLOOKUP(FV$1,'Smerne ukazatele_2018'!$A$1:$CK$13,11,FALSE),0)</f>
        <v>147</v>
      </c>
      <c r="FW15" s="24">
        <f>IFERROR(HLOOKUP(FW$1,'Smerne ukazatele_2018'!$A$1:$CK$13,11,FALSE),0)</f>
        <v>0</v>
      </c>
      <c r="FX15" s="24">
        <f>IFERROR(HLOOKUP(FX$1,'Smerne ukazatele_2018'!$A$1:$CK$13,11,FALSE),0)</f>
        <v>0</v>
      </c>
      <c r="FY15" s="24">
        <f>IFERROR(HLOOKUP(FY$1,'Smerne ukazatele_2018'!$A$1:$CK$13,11,FALSE),0)</f>
        <v>0</v>
      </c>
      <c r="FZ15" s="24">
        <f>IFERROR(HLOOKUP(FZ$1,'Smerne ukazatele_2018'!$A$1:$CK$13,11,FALSE),0)</f>
        <v>0</v>
      </c>
      <c r="GA15" s="24">
        <f>IFERROR(HLOOKUP(GA$1,'Smerne ukazatele_2018'!$A$1:$CK$13,11,FALSE),0)</f>
        <v>0</v>
      </c>
      <c r="GB15" s="24">
        <f>IFERROR(HLOOKUP(GB$1,'Smerne ukazatele_2018'!$A$1:$CK$13,11,FALSE),0)</f>
        <v>0</v>
      </c>
      <c r="GC15" s="24">
        <f>IFERROR(HLOOKUP(GC$1,'Smerne ukazatele_2018'!$A$1:$CK$13,11,FALSE),0)</f>
        <v>0</v>
      </c>
      <c r="GD15" s="24">
        <f>IFERROR(HLOOKUP(GD$1,'Smerne ukazatele_2018'!$A$1:$CK$13,11,FALSE),0)</f>
        <v>9</v>
      </c>
      <c r="GE15" s="24">
        <f>IFERROR(HLOOKUP(GE$1,'Smerne ukazatele_2018'!$A$1:$CK$13,11,FALSE),0)</f>
        <v>0</v>
      </c>
      <c r="GF15" s="24">
        <f>IFERROR(HLOOKUP(GF$1,'Smerne ukazatele_2018'!$A$1:$CK$13,11,FALSE),0)</f>
        <v>0</v>
      </c>
      <c r="GG15" s="24">
        <f>IFERROR(HLOOKUP(GG$1,'Smerne ukazatele_2018'!$A$1:$CK$13,11,FALSE),0)</f>
        <v>0</v>
      </c>
      <c r="GH15" s="24">
        <f>IFERROR(HLOOKUP(GH$1,'Smerne ukazatele_2018'!$A$1:$CK$13,11,FALSE),0)</f>
        <v>0</v>
      </c>
      <c r="GI15" s="24">
        <f>IFERROR(HLOOKUP(GI$1,'Smerne ukazatele_2018'!$A$1:$CK$13,11,FALSE),0)</f>
        <v>2</v>
      </c>
      <c r="GJ15" s="24">
        <f>IFERROR(HLOOKUP(GJ$1,'Smerne ukazatele_2018'!$A$1:$CK$13,11,FALSE),0)</f>
        <v>6</v>
      </c>
      <c r="GK15" s="24">
        <f>IFERROR(HLOOKUP(GK$1,'Smerne ukazatele_2018'!$A$1:$CK$13,11,FALSE),0)</f>
        <v>4</v>
      </c>
      <c r="GL15" s="24">
        <f>IFERROR(HLOOKUP(GL$1,'Smerne ukazatele_2018'!$A$1:$CK$13,11,FALSE),0)</f>
        <v>0</v>
      </c>
      <c r="GM15" s="24">
        <f>IFERROR(HLOOKUP(GM$1,'Smerne ukazatele_2018'!$A$1:$CK$13,11,FALSE),0)</f>
        <v>54</v>
      </c>
      <c r="GN15" s="24">
        <f>IFERROR(HLOOKUP(GN$1,'Smerne ukazatele_2018'!$A$1:$CK$13,11,FALSE),0)</f>
        <v>0</v>
      </c>
      <c r="GO15" s="24">
        <f>IFERROR(HLOOKUP(GO$1,'Smerne ukazatele_2018'!$A$1:$CK$13,11,FALSE),0)</f>
        <v>0</v>
      </c>
      <c r="GP15" s="24">
        <f>IFERROR(HLOOKUP(GP$1,'Smerne ukazatele_2018'!$A$1:$CK$13,11,FALSE),0)</f>
        <v>0</v>
      </c>
      <c r="GQ15" s="24">
        <f>IFERROR(HLOOKUP(GQ$1,'Smerne ukazatele_2018'!$A$1:$CK$13,11,FALSE),0)</f>
        <v>0</v>
      </c>
      <c r="GR15" s="24">
        <f>IFERROR(HLOOKUP(GR$1,'Smerne ukazatele_2018'!$A$1:$CK$13,11,FALSE),0)</f>
        <v>0</v>
      </c>
      <c r="GS15" s="24">
        <f>IFERROR(HLOOKUP(GS$1,'Smerne ukazatele_2018'!$A$1:$CK$13,11,FALSE),0)</f>
        <v>0</v>
      </c>
      <c r="GT15" s="24">
        <f>IFERROR(HLOOKUP(GT$1,'Smerne ukazatele_2018'!$A$1:$CK$13,11,FALSE),0)</f>
        <v>0</v>
      </c>
      <c r="GU15" s="24">
        <f>IFERROR(HLOOKUP(GU$1,'Smerne ukazatele_2018'!$A$1:$CK$13,11,FALSE),0)</f>
        <v>0</v>
      </c>
      <c r="GV15" s="24">
        <f>IFERROR(HLOOKUP(GV$1,'Smerne ukazatele_2018'!$A$1:$CK$13,11,FALSE),0)</f>
        <v>0</v>
      </c>
      <c r="GW15" s="24">
        <f>IFERROR(HLOOKUP(GW$1,'Smerne ukazatele_2018'!$A$1:$CK$13,11,FALSE),0)</f>
        <v>0</v>
      </c>
      <c r="GX15" s="24">
        <f>IFERROR(HLOOKUP(GX$1,'Smerne ukazatele_2018'!$A$1:$CK$13,11,FALSE),0)</f>
        <v>0</v>
      </c>
      <c r="GY15" s="24">
        <f>IFERROR(HLOOKUP(GY$1,'Smerne ukazatele_2018'!$A$1:$CK$13,11,FALSE),0)</f>
        <v>0</v>
      </c>
      <c r="GZ15" s="24">
        <f>IFERROR(HLOOKUP(GZ$1,'Smerne ukazatele_2018'!$A$1:$CK$13,11,FALSE),0)</f>
        <v>0</v>
      </c>
      <c r="HA15" s="24">
        <f>IFERROR(HLOOKUP(HA$1,'Smerne ukazatele_2018'!$A$1:$CK$13,11,FALSE),0)</f>
        <v>101</v>
      </c>
      <c r="HB15" s="24">
        <f>IFERROR(HLOOKUP(HB$1,'Smerne ukazatele_2018'!$A$1:$CK$13,11,FALSE),0)</f>
        <v>42</v>
      </c>
      <c r="HC15" s="24">
        <f>IFERROR(HLOOKUP(HC$1,'Smerne ukazatele_2018'!$A$1:$CK$13,11,FALSE),0)</f>
        <v>0</v>
      </c>
      <c r="HD15" s="24">
        <f>IFERROR(HLOOKUP(HD$1,'Smerne ukazatele_2018'!$A$1:$CK$13,11,FALSE),0)</f>
        <v>0</v>
      </c>
      <c r="HE15" s="24">
        <f>IFERROR(HLOOKUP(HE$1,'Smerne ukazatele_2018'!$A$1:$CK$13,11,FALSE),0)</f>
        <v>0</v>
      </c>
      <c r="HF15" s="24">
        <f>IFERROR(HLOOKUP(HF$1,'Smerne ukazatele_2018'!$A$1:$CK$13,11,FALSE),0)</f>
        <v>0</v>
      </c>
      <c r="HG15" s="24">
        <f>IFERROR(HLOOKUP(HG$1,'Smerne ukazatele_2018'!$A$1:$CK$13,11,FALSE),0)</f>
        <v>0</v>
      </c>
      <c r="HH15" s="24">
        <f>IFERROR(HLOOKUP(HH$1,'Smerne ukazatele_2018'!$A$1:$CK$13,11,FALSE),0)</f>
        <v>0</v>
      </c>
      <c r="HI15" s="24">
        <f>IFERROR(HLOOKUP(HI$1,'Smerne ukazatele_2018'!$A$1:$CK$13,11,FALSE),0)</f>
        <v>59</v>
      </c>
      <c r="HJ15" s="24">
        <f>IFERROR(HLOOKUP(HJ$1,'Smerne ukazatele_2018'!$A$1:$CK$13,11,FALSE),0)</f>
        <v>0</v>
      </c>
      <c r="HK15" s="24">
        <f>IFERROR(HLOOKUP(HK$1,'Smerne ukazatele_2018'!$A$1:$CK$13,11,FALSE),0)</f>
        <v>0</v>
      </c>
      <c r="HL15" s="24">
        <f>IFERROR(HLOOKUP(HL$1,'Smerne ukazatele_2018'!$A$1:$CK$13,11,FALSE),0)</f>
        <v>0</v>
      </c>
      <c r="HM15" s="24">
        <f>IFERROR(HLOOKUP(HM$1,'Smerne ukazatele_2018'!$A$1:$CK$13,11,FALSE),0)</f>
        <v>0</v>
      </c>
      <c r="HN15" s="24">
        <f>IFERROR(HLOOKUP(HN$1,'Smerne ukazatele_2018'!$A$1:$CK$13,11,FALSE),0)</f>
        <v>0</v>
      </c>
      <c r="HO15" s="24">
        <f>IFERROR(HLOOKUP(HO$1,'Smerne ukazatele_2018'!$A$1:$CK$13,11,FALSE),0)</f>
        <v>0</v>
      </c>
      <c r="HP15" s="24">
        <f>IFERROR(HLOOKUP(HP$1,'Smerne ukazatele_2018'!$A$1:$CK$13,11,FALSE),0)</f>
        <v>0</v>
      </c>
      <c r="HQ15" s="24">
        <f>IFERROR(HLOOKUP(HQ$1,'Smerne ukazatele_2018'!$A$1:$CK$13,11,FALSE),0)</f>
        <v>0</v>
      </c>
      <c r="HR15" s="24">
        <f>IFERROR(HLOOKUP(HR$1,'Smerne ukazatele_2018'!$A$1:$CK$13,11,FALSE),0)</f>
        <v>44</v>
      </c>
      <c r="HS15" s="24">
        <f>IFERROR(HLOOKUP(HS$1,'Smerne ukazatele_2018'!$A$1:$CK$13,11,FALSE),0)</f>
        <v>0</v>
      </c>
      <c r="HT15" s="24">
        <f>IFERROR(HLOOKUP(HT$1,'Smerne ukazatele_2018'!$A$1:$CK$13,11,FALSE),0)</f>
        <v>0</v>
      </c>
      <c r="HU15" s="24">
        <f>IFERROR(HLOOKUP(HU$1,'Smerne ukazatele_2018'!$A$1:$CK$13,11,FALSE),0)</f>
        <v>0</v>
      </c>
      <c r="HV15" s="24">
        <f>IFERROR(HLOOKUP(HV$1,'Smerne ukazatele_2018'!$A$1:$CK$13,11,FALSE),0)</f>
        <v>0</v>
      </c>
      <c r="HW15" s="24">
        <f>IFERROR(HLOOKUP(HW$1,'Smerne ukazatele_2018'!$A$1:$CK$13,11,FALSE),0)</f>
        <v>0</v>
      </c>
      <c r="HX15" s="24">
        <f>IFERROR(HLOOKUP(HX$1,'Smerne ukazatele_2018'!$A$1:$CK$13,11,FALSE),0)</f>
        <v>0</v>
      </c>
      <c r="HY15" s="24">
        <f>IFERROR(HLOOKUP(HY$1,'Smerne ukazatele_2018'!$A$1:$CK$13,11,FALSE),0)</f>
        <v>0</v>
      </c>
      <c r="HZ15" s="24">
        <f>IFERROR(HLOOKUP(HZ$1,'Smerne ukazatele_2018'!$A$1:$CK$13,11,FALSE),0)</f>
        <v>0</v>
      </c>
      <c r="IA15" s="24">
        <f>IFERROR(HLOOKUP(IA$1,'Smerne ukazatele_2018'!$A$1:$CK$13,11,FALSE),0)</f>
        <v>0</v>
      </c>
      <c r="IB15" s="24">
        <f>IFERROR(HLOOKUP(IB$1,'Smerne ukazatele_2018'!$A$1:$CK$13,11,FALSE),0)</f>
        <v>0</v>
      </c>
      <c r="IC15" s="24">
        <f>IFERROR(HLOOKUP(IC$1,'Smerne ukazatele_2018'!$A$1:$CK$13,11,FALSE),0)</f>
        <v>0</v>
      </c>
      <c r="ID15" s="24">
        <f>IFERROR(HLOOKUP(ID$1,'Smerne ukazatele_2018'!$A$1:$CK$13,11,FALSE),0)</f>
        <v>0</v>
      </c>
      <c r="IE15" s="24">
        <f>IFERROR(HLOOKUP(IE$1,'Smerne ukazatele_2018'!$A$1:$CK$13,11,FALSE),0)</f>
        <v>0</v>
      </c>
      <c r="IF15" s="24">
        <f>IFERROR(HLOOKUP(IF$1,'Smerne ukazatele_2018'!$A$1:$CK$13,11,FALSE),0)</f>
        <v>0</v>
      </c>
      <c r="IG15" s="24">
        <f>IFERROR(HLOOKUP(IG$1,'Smerne ukazatele_2018'!$A$1:$CK$13,11,FALSE),0)</f>
        <v>0</v>
      </c>
      <c r="IH15" s="24">
        <f>IFERROR(HLOOKUP(IH$1,'Smerne ukazatele_2018'!$A$1:$CK$13,11,FALSE),0)</f>
        <v>0</v>
      </c>
      <c r="II15" s="24">
        <f>IFERROR(HLOOKUP(II$1,'Smerne ukazatele_2018'!$A$1:$CK$13,11,FALSE),0)</f>
        <v>0</v>
      </c>
      <c r="IJ15" s="24">
        <f>IFERROR(HLOOKUP(IJ$1,'Smerne ukazatele_2018'!$A$1:$CK$13,11,FALSE),0)</f>
        <v>864</v>
      </c>
      <c r="IK15" s="24">
        <f>IFERROR(HLOOKUP(IK$1,'Smerne ukazatele_2018'!$A$1:$CK$13,11,FALSE),0)</f>
        <v>0</v>
      </c>
      <c r="IL15" s="24">
        <f>IFERROR(HLOOKUP(IL$1,'Smerne ukazatele_2018'!$A$1:$CK$13,11,FALSE),0)</f>
        <v>0</v>
      </c>
      <c r="IM15" s="24">
        <f>IFERROR(HLOOKUP(IM$1,'Smerne ukazatele_2018'!$A$1:$CK$13,11,FALSE),0)</f>
        <v>0</v>
      </c>
      <c r="IN15" s="24">
        <f>IFERROR(HLOOKUP(IN$1,'Smerne ukazatele_2018'!$A$1:$CK$13,11,FALSE),0)</f>
        <v>0</v>
      </c>
      <c r="IO15" s="24">
        <f>IFERROR(HLOOKUP(IO$1,'Smerne ukazatele_2018'!$A$1:$CK$13,11,FALSE),0)</f>
        <v>0</v>
      </c>
      <c r="IP15" s="24">
        <f>IFERROR(HLOOKUP(IP$1,'Smerne ukazatele_2018'!$A$1:$CK$13,11,FALSE),0)</f>
        <v>0</v>
      </c>
      <c r="IQ15" s="24">
        <f>IFERROR(HLOOKUP(IQ$1,'Smerne ukazatele_2018'!$A$1:$CK$13,11,FALSE),0)</f>
        <v>0</v>
      </c>
      <c r="IR15" s="24">
        <f>IFERROR(HLOOKUP(IR$1,'Smerne ukazatele_2018'!$A$1:$CK$13,11,FALSE),0)</f>
        <v>0</v>
      </c>
      <c r="IS15" s="24">
        <f>IFERROR(HLOOKUP(IS$1,'Smerne ukazatele_2018'!$A$1:$CK$13,11,FALSE),0)</f>
        <v>0</v>
      </c>
      <c r="IT15" s="24">
        <f>IFERROR(HLOOKUP(IT$1,'Smerne ukazatele_2018'!$A$1:$CK$13,11,FALSE),0)</f>
        <v>0</v>
      </c>
      <c r="IU15" s="24">
        <f>IFERROR(HLOOKUP(IU$1,'Smerne ukazatele_2018'!$A$1:$CK$13,11,FALSE),0)</f>
        <v>0</v>
      </c>
      <c r="IV15" s="24">
        <f>IFERROR(HLOOKUP(IV$1,'Smerne ukazatele_2018'!$A$1:$CK$13,11,FALSE),0)</f>
        <v>0</v>
      </c>
      <c r="IW15" s="24">
        <f>IFERROR(HLOOKUP(IW$1,'Smerne ukazatele_2018'!$A$1:$CK$13,11,FALSE),0)</f>
        <v>0</v>
      </c>
      <c r="IX15" s="24">
        <f>IFERROR(HLOOKUP(IX$1,'Smerne ukazatele_2018'!$A$1:$CK$13,11,FALSE),0)</f>
        <v>0</v>
      </c>
      <c r="IY15" s="24">
        <f>IFERROR(HLOOKUP(IY$1,'Smerne ukazatele_2018'!$A$1:$CK$13,11,FALSE),0)</f>
        <v>0</v>
      </c>
      <c r="IZ15" s="24">
        <f>IFERROR(HLOOKUP(IZ$1,'Smerne ukazatele_2018'!$A$1:$CK$13,11,FALSE),0)</f>
        <v>0</v>
      </c>
      <c r="JA15" s="24">
        <f>IFERROR(HLOOKUP(JA$1,'Smerne ukazatele_2018'!$A$1:$CK$13,11,FALSE),0)</f>
        <v>0</v>
      </c>
      <c r="JB15" s="24">
        <f>IFERROR(HLOOKUP(JB$1,'Smerne ukazatele_2018'!$A$1:$CK$13,11,FALSE),0)</f>
        <v>0</v>
      </c>
      <c r="JC15" s="24">
        <f>IFERROR(HLOOKUP(JC$1,'Smerne ukazatele_2018'!$A$1:$CK$13,11,FALSE),0)</f>
        <v>0</v>
      </c>
      <c r="JD15" s="24">
        <f>IFERROR(HLOOKUP(JD$1,'Smerne ukazatele_2018'!$A$1:$CK$13,11,FALSE),0)</f>
        <v>325</v>
      </c>
      <c r="JE15" s="24">
        <f>IFERROR(HLOOKUP(JE$1,'Smerne ukazatele_2018'!$A$1:$CK$13,11,FALSE),0)</f>
        <v>0</v>
      </c>
      <c r="JF15" s="24">
        <f>IFERROR(HLOOKUP(JF$1,'Smerne ukazatele_2018'!$A$1:$CK$13,11,FALSE),0)</f>
        <v>0</v>
      </c>
      <c r="JG15" s="24">
        <f>IFERROR(HLOOKUP(JG$1,'Smerne ukazatele_2018'!$A$1:$CK$13,11,FALSE),0)</f>
        <v>0</v>
      </c>
      <c r="JH15" s="24">
        <f>IFERROR(HLOOKUP(JH$1,'Smerne ukazatele_2018'!$A$1:$CK$13,11,FALSE),0)</f>
        <v>0</v>
      </c>
      <c r="JI15" s="24">
        <f>IFERROR(HLOOKUP(JI$1,'Smerne ukazatele_2018'!$A$1:$CK$13,11,FALSE),0)</f>
        <v>0</v>
      </c>
      <c r="JJ15" s="24">
        <f>IFERROR(HLOOKUP(JJ$1,'Smerne ukazatele_2018'!$A$1:$CK$13,11,FALSE),0)</f>
        <v>0</v>
      </c>
      <c r="JK15" s="24">
        <f>IFERROR(HLOOKUP(JK$1,'Smerne ukazatele_2018'!$A$1:$CK$13,11,FALSE),0)</f>
        <v>0</v>
      </c>
      <c r="JL15" s="24">
        <f>IFERROR(HLOOKUP(JL$1,'Smerne ukazatele_2018'!$A$1:$CK$13,11,FALSE),0)</f>
        <v>0</v>
      </c>
      <c r="JM15" s="24">
        <f>IFERROR(HLOOKUP(JM$1,'Smerne ukazatele_2018'!$A$1:$CK$13,11,FALSE),0)</f>
        <v>0</v>
      </c>
      <c r="JN15" s="24">
        <f>IFERROR(HLOOKUP(JN$1,'Smerne ukazatele_2018'!$A$1:$CK$13,11,FALSE),0)</f>
        <v>0</v>
      </c>
      <c r="JO15" s="24">
        <f>IFERROR(HLOOKUP(JO$1,'Smerne ukazatele_2018'!$A$1:$CK$13,11,FALSE),0)</f>
        <v>0</v>
      </c>
      <c r="JP15" s="24">
        <f>IFERROR(HLOOKUP(JP$1,'Smerne ukazatele_2018'!$A$1:$CK$13,11,FALSE),0)</f>
        <v>0</v>
      </c>
      <c r="JQ15" s="24">
        <f>IFERROR(HLOOKUP(JQ$1,'Smerne ukazatele_2018'!$A$1:$CK$13,11,FALSE),0)</f>
        <v>0</v>
      </c>
      <c r="JR15" s="24">
        <f>IFERROR(HLOOKUP(JR$1,'Smerne ukazatele_2018'!$A$1:$CK$13,11,FALSE),0)</f>
        <v>0</v>
      </c>
      <c r="JS15" s="24">
        <f>IFERROR(HLOOKUP(JS$1,'Smerne ukazatele_2018'!$A$1:$CK$13,11,FALSE),0)</f>
        <v>0</v>
      </c>
      <c r="JT15" s="24">
        <f>IFERROR(HLOOKUP(JT$1,'Smerne ukazatele_2018'!$A$1:$CK$13,11,FALSE),0)</f>
        <v>0</v>
      </c>
      <c r="JU15" s="24">
        <f>IFERROR(HLOOKUP(JU$1,'Smerne ukazatele_2018'!$A$1:$CK$13,11,FALSE),0)</f>
        <v>0</v>
      </c>
      <c r="JV15" s="24">
        <f>IFERROR(HLOOKUP(JV$1,'Smerne ukazatele_2018'!$A$1:$CK$13,11,FALSE),0)</f>
        <v>140</v>
      </c>
      <c r="JW15" s="24">
        <f>IFERROR(HLOOKUP(JW$1,'Smerne ukazatele_2018'!$A$1:$CK$13,11,FALSE),0)</f>
        <v>0</v>
      </c>
      <c r="JX15" s="24">
        <f>IFERROR(HLOOKUP(JX$1,'Smerne ukazatele_2018'!$A$1:$CK$13,11,FALSE),0)</f>
        <v>0</v>
      </c>
      <c r="JY15" s="24">
        <f>IFERROR(HLOOKUP(JY$1,'Smerne ukazatele_2018'!$A$1:$CK$13,11,FALSE),0)</f>
        <v>0</v>
      </c>
      <c r="JZ15" s="24">
        <f>IFERROR(HLOOKUP(JZ$1,'Smerne ukazatele_2018'!$A$1:$CK$13,11,FALSE),0)</f>
        <v>0</v>
      </c>
      <c r="KA15" s="24">
        <f>IFERROR(HLOOKUP(KA$1,'Smerne ukazatele_2018'!$A$1:$CK$13,11,FALSE),0)</f>
        <v>0</v>
      </c>
      <c r="KB15" s="24">
        <f>IFERROR(HLOOKUP(KB$1,'Smerne ukazatele_2018'!$A$1:$CK$13,11,FALSE),0)</f>
        <v>0</v>
      </c>
      <c r="KC15" s="24">
        <f>IFERROR(HLOOKUP(KC$1,'Smerne ukazatele_2018'!$A$1:$CK$13,11,FALSE),0)</f>
        <v>0</v>
      </c>
      <c r="KD15" s="24">
        <f>IFERROR(HLOOKUP(KD$1,'Smerne ukazatele_2018'!$A$1:$CK$13,11,FALSE),0)</f>
        <v>0</v>
      </c>
      <c r="KE15" s="24">
        <f>IFERROR(HLOOKUP(KE$1,'Smerne ukazatele_2018'!$A$1:$CK$13,11,FALSE),0)</f>
        <v>0</v>
      </c>
      <c r="KF15" s="24">
        <f>IFERROR(HLOOKUP(KF$1,'Smerne ukazatele_2018'!$A$1:$CK$13,11,FALSE),0)</f>
        <v>0</v>
      </c>
      <c r="KG15" s="24">
        <f>IFERROR(HLOOKUP(KG$1,'Smerne ukazatele_2018'!$A$1:$CK$13,11,FALSE),0)</f>
        <v>0</v>
      </c>
      <c r="KH15" s="24">
        <f>IFERROR(HLOOKUP(KH$1,'Smerne ukazatele_2018'!$A$1:$CK$13,11,FALSE),0)</f>
        <v>0</v>
      </c>
      <c r="KI15" s="24">
        <f>IFERROR(HLOOKUP(KI$1,'Smerne ukazatele_2018'!$A$1:$CK$13,11,FALSE),0)</f>
        <v>0</v>
      </c>
      <c r="KJ15" s="24">
        <f>IFERROR(HLOOKUP(KJ$1,'Smerne ukazatele_2018'!$A$1:$CK$13,11,FALSE),0)</f>
        <v>0</v>
      </c>
      <c r="KK15" s="24">
        <f>IFERROR(HLOOKUP(KK$1,'Smerne ukazatele_2018'!$A$1:$CK$13,11,FALSE),0)</f>
        <v>16</v>
      </c>
      <c r="KL15" s="24">
        <f>IFERROR(HLOOKUP(KL$1,'Smerne ukazatele_2018'!$A$1:$CK$13,11,FALSE),0)</f>
        <v>0</v>
      </c>
      <c r="KM15" s="24">
        <f>IFERROR(HLOOKUP(KM$1,'Smerne ukazatele_2018'!$A$1:$CK$13,11,FALSE),0)</f>
        <v>0</v>
      </c>
      <c r="KN15" s="24">
        <f>IFERROR(HLOOKUP(KN$1,'Smerne ukazatele_2018'!$A$1:$CK$13,11,FALSE),0)</f>
        <v>0</v>
      </c>
      <c r="KO15" s="24">
        <f>IFERROR(HLOOKUP(KO$1,'Smerne ukazatele_2018'!$A$1:$CK$13,11,FALSE),0)</f>
        <v>0</v>
      </c>
      <c r="KP15" s="24">
        <f>IFERROR(HLOOKUP(KP$1,'Smerne ukazatele_2018'!$A$1:$CK$13,11,FALSE),0)</f>
        <v>21</v>
      </c>
      <c r="KQ15" s="24">
        <f>IFERROR(HLOOKUP(KQ$1,'Smerne ukazatele_2018'!$A$1:$CK$13,11,FALSE),0)</f>
        <v>0</v>
      </c>
      <c r="KR15" s="24">
        <f>IFERROR(HLOOKUP(KR$1,'Smerne ukazatele_2018'!$A$1:$CK$13,11,FALSE),0)</f>
        <v>0</v>
      </c>
      <c r="KS15" s="24">
        <f>IFERROR(HLOOKUP(KS$1,'Smerne ukazatele_2018'!$A$1:$CK$13,11,FALSE),0)</f>
        <v>0</v>
      </c>
      <c r="KT15" s="24">
        <f>IFERROR(HLOOKUP(KT$1,'Smerne ukazatele_2018'!$A$1:$CK$13,11,FALSE),0)</f>
        <v>0</v>
      </c>
      <c r="KU15" s="24">
        <f>IFERROR(HLOOKUP(KU$1,'Smerne ukazatele_2018'!$A$1:$CK$13,11,FALSE),0)</f>
        <v>0</v>
      </c>
      <c r="KV15" s="24">
        <f>IFERROR(HLOOKUP(KV$1,'Smerne ukazatele_2018'!$A$1:$CK$13,11,FALSE),0)</f>
        <v>104</v>
      </c>
      <c r="KW15" s="24">
        <f>IFERROR(HLOOKUP(KW$1,'Smerne ukazatele_2018'!$A$1:$CK$13,11,FALSE),0)</f>
        <v>0</v>
      </c>
      <c r="KX15" s="24">
        <f>IFERROR(HLOOKUP(KX$1,'Smerne ukazatele_2018'!$A$1:$CK$13,11,FALSE),0)</f>
        <v>0</v>
      </c>
      <c r="KY15" s="24">
        <f>IFERROR(HLOOKUP(KY$1,'Smerne ukazatele_2018'!$A$1:$CK$13,11,FALSE),0)</f>
        <v>0</v>
      </c>
      <c r="KZ15" s="24">
        <f>IFERROR(HLOOKUP(KZ$1,'Smerne ukazatele_2018'!$A$1:$CK$13,11,FALSE),0)</f>
        <v>0</v>
      </c>
      <c r="LA15" s="24">
        <f>IFERROR(HLOOKUP(LA$1,'Smerne ukazatele_2018'!$A$1:$CK$13,11,FALSE),0)</f>
        <v>62</v>
      </c>
      <c r="LB15" s="24">
        <f>IFERROR(HLOOKUP(LB$1,'Smerne ukazatele_2018'!$A$1:$CK$13,11,FALSE),0)</f>
        <v>0</v>
      </c>
      <c r="LC15" s="24">
        <f>IFERROR(HLOOKUP(LC$1,'Smerne ukazatele_2018'!$A$1:$CK$13,11,FALSE),0)</f>
        <v>0</v>
      </c>
      <c r="LD15" s="24">
        <f>IFERROR(HLOOKUP(LD$1,'Smerne ukazatele_2018'!$A$1:$CK$13,11,FALSE),0)</f>
        <v>0</v>
      </c>
      <c r="LE15" s="24">
        <f>IFERROR(HLOOKUP(LE$1,'Smerne ukazatele_2018'!$A$1:$CK$13,11,FALSE),0)</f>
        <v>0</v>
      </c>
      <c r="LF15" s="24">
        <f>IFERROR(HLOOKUP(LF$1,'Smerne ukazatele_2018'!$A$1:$CK$13,11,FALSE),0)</f>
        <v>0</v>
      </c>
      <c r="LG15" s="24">
        <f>IFERROR(HLOOKUP(LG$1,'Smerne ukazatele_2018'!$A$1:$CK$13,11,FALSE),0)</f>
        <v>0</v>
      </c>
      <c r="LH15" s="24">
        <f>IFERROR(HLOOKUP(LH$1,'Smerne ukazatele_2018'!$A$1:$CK$13,11,FALSE),0)</f>
        <v>0</v>
      </c>
      <c r="LI15" s="24">
        <f>IFERROR(HLOOKUP(LI$1,'Smerne ukazatele_2018'!$A$1:$CK$13,11,FALSE),0)</f>
        <v>0</v>
      </c>
      <c r="LJ15" s="24">
        <f>IFERROR(HLOOKUP(LJ$1,'Smerne ukazatele_2018'!$A$1:$CK$13,11,FALSE),0)</f>
        <v>0</v>
      </c>
      <c r="LK15" s="24">
        <f>IFERROR(HLOOKUP(LK$1,'Smerne ukazatele_2018'!$A$1:$CK$13,11,FALSE),0)</f>
        <v>0</v>
      </c>
      <c r="LL15" s="24">
        <f>IFERROR(HLOOKUP(LL$1,'Smerne ukazatele_2018'!$A$1:$CK$13,11,FALSE),0)</f>
        <v>0</v>
      </c>
      <c r="LM15" s="24">
        <f>IFERROR(HLOOKUP(LM$1,'Smerne ukazatele_2018'!$A$1:$CK$13,11,FALSE),0)</f>
        <v>0</v>
      </c>
      <c r="LN15" s="24">
        <f>IFERROR(HLOOKUP(LN$1,'Smerne ukazatele_2018'!$A$1:$CK$13,11,FALSE),0)</f>
        <v>103</v>
      </c>
      <c r="LO15" s="24">
        <f>IFERROR(HLOOKUP(LO$1,'Smerne ukazatele_2018'!$A$1:$CK$13,11,FALSE),0)</f>
        <v>0</v>
      </c>
      <c r="LP15" s="24">
        <f>IFERROR(HLOOKUP(LP$1,'Smerne ukazatele_2018'!$A$1:$CK$13,11,FALSE),0)</f>
        <v>0</v>
      </c>
      <c r="LQ15" s="24">
        <f>IFERROR(HLOOKUP(LQ$1,'Smerne ukazatele_2018'!$A$1:$CK$13,11,FALSE),0)</f>
        <v>0</v>
      </c>
      <c r="LR15" s="24">
        <f>IFERROR(HLOOKUP(LR$1,'Smerne ukazatele_2018'!$A$1:$CK$13,11,FALSE),0)</f>
        <v>0</v>
      </c>
      <c r="LS15" s="24">
        <f>IFERROR(HLOOKUP(LS$1,'Smerne ukazatele_2018'!$A$1:$CK$13,11,FALSE),0)</f>
        <v>0</v>
      </c>
      <c r="LT15" s="24">
        <f>IFERROR(HLOOKUP(LT$1,'Smerne ukazatele_2018'!$A$1:$CK$13,11,FALSE),0)</f>
        <v>0</v>
      </c>
      <c r="LU15" s="24">
        <f>IFERROR(HLOOKUP(LU$1,'Smerne ukazatele_2018'!$A$1:$CK$13,11,FALSE),0)</f>
        <v>0</v>
      </c>
      <c r="LV15" s="24">
        <f>IFERROR(HLOOKUP(LV$1,'Smerne ukazatele_2018'!$A$1:$CK$13,11,FALSE),0)</f>
        <v>0</v>
      </c>
      <c r="LW15" s="24">
        <f>IFERROR(HLOOKUP(LW$1,'Smerne ukazatele_2018'!$A$1:$CK$13,11,FALSE),0)</f>
        <v>0</v>
      </c>
      <c r="LX15" s="24">
        <f>IFERROR(HLOOKUP(LX$1,'Smerne ukazatele_2018'!$A$1:$CK$13,11,FALSE),0)</f>
        <v>0</v>
      </c>
      <c r="LY15" s="24">
        <f>IFERROR(HLOOKUP(LY$1,'Smerne ukazatele_2018'!$A$1:$CK$13,11,FALSE),0)</f>
        <v>0</v>
      </c>
      <c r="LZ15" s="24">
        <f>IFERROR(HLOOKUP(LZ$1,'Smerne ukazatele_2018'!$A$1:$CK$13,11,FALSE),0)</f>
        <v>0</v>
      </c>
      <c r="MA15" s="24">
        <f>IFERROR(HLOOKUP(MA$1,'Smerne ukazatele_2018'!$A$1:$CK$13,11,FALSE),0)</f>
        <v>0</v>
      </c>
      <c r="MB15" s="24">
        <f>IFERROR(HLOOKUP(MB$1,'Smerne ukazatele_2018'!$A$1:$CK$13,11,FALSE),0)</f>
        <v>0</v>
      </c>
      <c r="MC15" s="24">
        <f>IFERROR(HLOOKUP(MC$1,'Smerne ukazatele_2018'!$A$1:$CK$13,11,FALSE),0)</f>
        <v>0</v>
      </c>
      <c r="MD15" s="24">
        <f>IFERROR(HLOOKUP(MD$1,'Smerne ukazatele_2018'!$A$1:$CK$13,11,FALSE),0)</f>
        <v>0</v>
      </c>
      <c r="ME15" s="24">
        <f>IFERROR(HLOOKUP(ME$1,'Smerne ukazatele_2018'!$A$1:$CK$13,11,FALSE),0)</f>
        <v>0</v>
      </c>
      <c r="MF15" s="24">
        <f>IFERROR(HLOOKUP(MF$1,'Smerne ukazatele_2018'!$A$1:$CK$13,11,FALSE),0)</f>
        <v>0</v>
      </c>
      <c r="MG15" s="24">
        <f>IFERROR(HLOOKUP(MG$1,'Smerne ukazatele_2018'!$A$1:$CK$13,11,FALSE),0)</f>
        <v>0</v>
      </c>
      <c r="MH15" s="24">
        <f>IFERROR(HLOOKUP(MH$1,'Smerne ukazatele_2018'!$A$1:$CK$13,11,FALSE),0)</f>
        <v>0</v>
      </c>
      <c r="MI15" s="24">
        <f>IFERROR(HLOOKUP(MI$1,'Smerne ukazatele_2018'!$A$1:$CK$13,11,FALSE),0)</f>
        <v>0</v>
      </c>
      <c r="MJ15" s="24">
        <f>IFERROR(HLOOKUP(MJ$1,'Smerne ukazatele_2018'!$A$1:$CK$13,11,FALSE),0)</f>
        <v>0</v>
      </c>
      <c r="MK15" s="24">
        <f>IFERROR(HLOOKUP(MK$1,'Smerne ukazatele_2018'!$A$1:$CK$13,11,FALSE),0)</f>
        <v>0</v>
      </c>
      <c r="ML15" s="24">
        <f>IFERROR(HLOOKUP(ML$1,'Smerne ukazatele_2018'!$A$1:$CK$13,11,FALSE),0)</f>
        <v>0</v>
      </c>
      <c r="MM15" s="24">
        <f>IFERROR(HLOOKUP(MM$1,'Smerne ukazatele_2018'!$A$1:$CK$13,11,FALSE),0)</f>
        <v>0</v>
      </c>
      <c r="MN15" s="24">
        <f>IFERROR(HLOOKUP(MN$1,'Smerne ukazatele_2018'!$A$1:$CK$13,11,FALSE),0)</f>
        <v>0</v>
      </c>
      <c r="MO15" s="20">
        <f t="shared" si="0"/>
        <v>3456</v>
      </c>
      <c r="MQ15" s="20">
        <f>MO15-'Smerne ukazatele_2018'!CL11</f>
        <v>0</v>
      </c>
    </row>
    <row r="16" spans="2:355" x14ac:dyDescent="0.2">
      <c r="B16" s="56" t="s">
        <v>493</v>
      </c>
      <c r="C16" s="56" t="s">
        <v>494</v>
      </c>
      <c r="D16" s="24">
        <f>IFERROR(HLOOKUP(D$1,'Smerne ukazatele_2018'!$A$1:$CK$13,12,FALSE),0)</f>
        <v>0</v>
      </c>
      <c r="E16" s="24">
        <f>IFERROR(HLOOKUP(E$1,'Smerne ukazatele_2018'!$A$1:$CK$13,12,FALSE),0)</f>
        <v>0</v>
      </c>
      <c r="F16" s="24">
        <f>IFERROR(HLOOKUP(F$1,'Smerne ukazatele_2018'!$A$1:$CK$13,12,FALSE),0)</f>
        <v>2203</v>
      </c>
      <c r="G16" s="24">
        <f>IFERROR(HLOOKUP(G$1,'Smerne ukazatele_2018'!$A$1:$CK$13,12,FALSE),0)</f>
        <v>0</v>
      </c>
      <c r="H16" s="24">
        <f>IFERROR(HLOOKUP(H$1,'Smerne ukazatele_2018'!$A$1:$CK$13,12,FALSE),0)</f>
        <v>0</v>
      </c>
      <c r="I16" s="24">
        <f>IFERROR(HLOOKUP(I$1,'Smerne ukazatele_2018'!$A$1:$CK$13,12,FALSE),0)</f>
        <v>0</v>
      </c>
      <c r="J16" s="24">
        <f>IFERROR(HLOOKUP(J$1,'Smerne ukazatele_2018'!$A$1:$CK$13,12,FALSE),0)</f>
        <v>2809</v>
      </c>
      <c r="K16" s="24">
        <f>IFERROR(HLOOKUP(K$1,'Smerne ukazatele_2018'!$A$1:$CK$13,12,FALSE),0)</f>
        <v>0</v>
      </c>
      <c r="L16" s="24">
        <f>IFERROR(HLOOKUP(L$1,'Smerne ukazatele_2018'!$A$1:$CK$13,12,FALSE),0)</f>
        <v>0</v>
      </c>
      <c r="M16" s="24">
        <f>IFERROR(HLOOKUP(M$1,'Smerne ukazatele_2018'!$A$1:$CK$13,12,FALSE),0)</f>
        <v>0</v>
      </c>
      <c r="N16" s="24">
        <f>IFERROR(HLOOKUP(N$1,'Smerne ukazatele_2018'!$A$1:$CK$13,12,FALSE),0)</f>
        <v>0</v>
      </c>
      <c r="O16" s="24">
        <f>IFERROR(HLOOKUP(O$1,'Smerne ukazatele_2018'!$A$1:$CK$13,12,FALSE),0)</f>
        <v>4979</v>
      </c>
      <c r="P16" s="24">
        <f>IFERROR(HLOOKUP(P$1,'Smerne ukazatele_2018'!$A$1:$CK$13,12,FALSE),0)</f>
        <v>0</v>
      </c>
      <c r="Q16" s="24">
        <f>IFERROR(HLOOKUP(Q$1,'Smerne ukazatele_2018'!$A$1:$CK$13,12,FALSE),0)</f>
        <v>0</v>
      </c>
      <c r="R16" s="24">
        <f>IFERROR(HLOOKUP(R$1,'Smerne ukazatele_2018'!$A$1:$CK$13,12,FALSE),0)</f>
        <v>2255</v>
      </c>
      <c r="S16" s="24">
        <f>IFERROR(HLOOKUP(S$1,'Smerne ukazatele_2018'!$A$1:$CK$13,12,FALSE),0)</f>
        <v>3891</v>
      </c>
      <c r="T16" s="24">
        <f>IFERROR(HLOOKUP(T$1,'Smerne ukazatele_2018'!$A$1:$CK$13,12,FALSE),0)</f>
        <v>0</v>
      </c>
      <c r="U16" s="24">
        <f>IFERROR(HLOOKUP(U$1,'Smerne ukazatele_2018'!$A$1:$CK$13,12,FALSE),0)</f>
        <v>0</v>
      </c>
      <c r="V16" s="24">
        <f>IFERROR(HLOOKUP(V$1,'Smerne ukazatele_2018'!$A$1:$CK$13,12,FALSE),0)</f>
        <v>0</v>
      </c>
      <c r="W16" s="24">
        <f>IFERROR(HLOOKUP(W$1,'Smerne ukazatele_2018'!$A$1:$CK$13,12,FALSE),0)</f>
        <v>4207</v>
      </c>
      <c r="X16" s="24">
        <f>IFERROR(HLOOKUP(X$1,'Smerne ukazatele_2018'!$A$1:$CK$13,12,FALSE),0)</f>
        <v>0</v>
      </c>
      <c r="Y16" s="24">
        <f>IFERROR(HLOOKUP(Y$1,'Smerne ukazatele_2018'!$A$1:$CK$13,12,FALSE),0)</f>
        <v>0</v>
      </c>
      <c r="Z16" s="24">
        <f>IFERROR(HLOOKUP(Z$1,'Smerne ukazatele_2018'!$A$1:$CK$13,12,FALSE),0)</f>
        <v>20627</v>
      </c>
      <c r="AA16" s="24">
        <f>IFERROR(HLOOKUP(AA$1,'Smerne ukazatele_2018'!$A$1:$CK$13,12,FALSE),0)</f>
        <v>0</v>
      </c>
      <c r="AB16" s="24">
        <f>IFERROR(HLOOKUP(AB$1,'Smerne ukazatele_2018'!$A$1:$CK$13,12,FALSE),0)</f>
        <v>0</v>
      </c>
      <c r="AC16" s="24">
        <f>IFERROR(HLOOKUP(AC$1,'Smerne ukazatele_2018'!$A$1:$CK$13,12,FALSE),0)</f>
        <v>0</v>
      </c>
      <c r="AD16" s="24">
        <f>IFERROR(HLOOKUP(AD$1,'Smerne ukazatele_2018'!$A$1:$CK$13,12,FALSE),0)</f>
        <v>0</v>
      </c>
      <c r="AE16" s="24">
        <f>IFERROR(HLOOKUP(AE$1,'Smerne ukazatele_2018'!$A$1:$CK$13,12,FALSE),0)</f>
        <v>0</v>
      </c>
      <c r="AF16" s="24">
        <f>IFERROR(HLOOKUP(AF$1,'Smerne ukazatele_2018'!$A$1:$CK$13,12,FALSE),0)</f>
        <v>0</v>
      </c>
      <c r="AG16" s="24">
        <f>IFERROR(HLOOKUP(AG$1,'Smerne ukazatele_2018'!$A$1:$CK$13,12,FALSE),0)</f>
        <v>0</v>
      </c>
      <c r="AH16" s="24">
        <f>IFERROR(HLOOKUP(AH$1,'Smerne ukazatele_2018'!$A$1:$CK$13,12,FALSE),0)</f>
        <v>0</v>
      </c>
      <c r="AI16" s="24">
        <f>IFERROR(HLOOKUP(AI$1,'Smerne ukazatele_2018'!$A$1:$CK$13,12,FALSE),0)</f>
        <v>0</v>
      </c>
      <c r="AJ16" s="24">
        <f>IFERROR(HLOOKUP(AJ$1,'Smerne ukazatele_2018'!$A$1:$CK$13,12,FALSE),0)</f>
        <v>0</v>
      </c>
      <c r="AK16" s="24">
        <f>IFERROR(HLOOKUP(AK$1,'Smerne ukazatele_2018'!$A$1:$CK$13,12,FALSE),0)</f>
        <v>0</v>
      </c>
      <c r="AL16" s="24">
        <f>IFERROR(HLOOKUP(AL$1,'Smerne ukazatele_2018'!$A$1:$CK$13,12,FALSE),0)</f>
        <v>0</v>
      </c>
      <c r="AM16" s="24">
        <f>IFERROR(HLOOKUP(AM$1,'Smerne ukazatele_2018'!$A$1:$CK$13,12,FALSE),0)</f>
        <v>0</v>
      </c>
      <c r="AN16" s="24">
        <f>IFERROR(HLOOKUP(AN$1,'Smerne ukazatele_2018'!$A$1:$CK$13,12,FALSE),0)</f>
        <v>0</v>
      </c>
      <c r="AO16" s="24">
        <f>IFERROR(HLOOKUP(AO$1,'Smerne ukazatele_2018'!$A$1:$CK$13,12,FALSE),0)</f>
        <v>0</v>
      </c>
      <c r="AP16" s="24">
        <f>IFERROR(HLOOKUP(AP$1,'Smerne ukazatele_2018'!$A$1:$CK$13,12,FALSE),0)</f>
        <v>1534</v>
      </c>
      <c r="AQ16" s="24">
        <f>IFERROR(HLOOKUP(AQ$1,'Smerne ukazatele_2018'!$A$1:$CK$13,12,FALSE),0)</f>
        <v>0</v>
      </c>
      <c r="AR16" s="24">
        <f>IFERROR(HLOOKUP(AR$1,'Smerne ukazatele_2018'!$A$1:$CK$13,12,FALSE),0)</f>
        <v>0</v>
      </c>
      <c r="AS16" s="24">
        <f>IFERROR(HLOOKUP(AS$1,'Smerne ukazatele_2018'!$A$1:$CK$13,12,FALSE),0)</f>
        <v>0</v>
      </c>
      <c r="AT16" s="24">
        <f>IFERROR(HLOOKUP(AT$1,'Smerne ukazatele_2018'!$A$1:$CK$13,12,FALSE),0)</f>
        <v>5152</v>
      </c>
      <c r="AU16" s="24">
        <f>IFERROR(HLOOKUP(AU$1,'Smerne ukazatele_2018'!$A$1:$CK$13,12,FALSE),0)</f>
        <v>0</v>
      </c>
      <c r="AV16" s="24">
        <f>IFERROR(HLOOKUP(AV$1,'Smerne ukazatele_2018'!$A$1:$CK$13,12,FALSE),0)</f>
        <v>0</v>
      </c>
      <c r="AW16" s="24">
        <f>IFERROR(HLOOKUP(AW$1,'Smerne ukazatele_2018'!$A$1:$CK$13,12,FALSE),0)</f>
        <v>0</v>
      </c>
      <c r="AX16" s="24">
        <f>IFERROR(HLOOKUP(AX$1,'Smerne ukazatele_2018'!$A$1:$CK$13,12,FALSE),0)</f>
        <v>0</v>
      </c>
      <c r="AY16" s="24">
        <f>IFERROR(HLOOKUP(AY$1,'Smerne ukazatele_2018'!$A$1:$CK$13,12,FALSE),0)</f>
        <v>0</v>
      </c>
      <c r="AZ16" s="24">
        <f>IFERROR(HLOOKUP(AZ$1,'Smerne ukazatele_2018'!$A$1:$CK$13,12,FALSE),0)</f>
        <v>0</v>
      </c>
      <c r="BA16" s="24">
        <f>IFERROR(HLOOKUP(BA$1,'Smerne ukazatele_2018'!$A$1:$CK$13,12,FALSE),0)</f>
        <v>4387</v>
      </c>
      <c r="BB16" s="24">
        <f>IFERROR(HLOOKUP(BB$1,'Smerne ukazatele_2018'!$A$1:$CK$13,12,FALSE),0)</f>
        <v>0</v>
      </c>
      <c r="BC16" s="24">
        <f>IFERROR(HLOOKUP(BC$1,'Smerne ukazatele_2018'!$A$1:$CK$13,12,FALSE),0)</f>
        <v>0</v>
      </c>
      <c r="BD16" s="24">
        <f>IFERROR(HLOOKUP(BD$1,'Smerne ukazatele_2018'!$A$1:$CK$13,12,FALSE),0)</f>
        <v>4947</v>
      </c>
      <c r="BE16" s="24">
        <f>IFERROR(HLOOKUP(BE$1,'Smerne ukazatele_2018'!$A$1:$CK$13,12,FALSE),0)</f>
        <v>0</v>
      </c>
      <c r="BF16" s="24">
        <f>IFERROR(HLOOKUP(BF$1,'Smerne ukazatele_2018'!$A$1:$CK$13,12,FALSE),0)</f>
        <v>0</v>
      </c>
      <c r="BG16" s="24">
        <f>IFERROR(HLOOKUP(BG$1,'Smerne ukazatele_2018'!$A$1:$CK$13,12,FALSE),0)</f>
        <v>0</v>
      </c>
      <c r="BH16" s="24">
        <f>IFERROR(HLOOKUP(BH$1,'Smerne ukazatele_2018'!$A$1:$CK$13,12,FALSE),0)</f>
        <v>0</v>
      </c>
      <c r="BI16" s="24">
        <f>IFERROR(HLOOKUP(BI$1,'Smerne ukazatele_2018'!$A$1:$CK$13,12,FALSE),0)</f>
        <v>1661</v>
      </c>
      <c r="BJ16" s="24">
        <f>IFERROR(HLOOKUP(BJ$1,'Smerne ukazatele_2018'!$A$1:$CK$13,12,FALSE),0)</f>
        <v>0</v>
      </c>
      <c r="BK16" s="24">
        <f>IFERROR(HLOOKUP(BK$1,'Smerne ukazatele_2018'!$A$1:$CK$13,12,FALSE),0)</f>
        <v>0</v>
      </c>
      <c r="BL16" s="24">
        <f>IFERROR(HLOOKUP(BL$1,'Smerne ukazatele_2018'!$A$1:$CK$13,12,FALSE),0)</f>
        <v>0</v>
      </c>
      <c r="BM16" s="24">
        <f>IFERROR(HLOOKUP(BM$1,'Smerne ukazatele_2018'!$A$1:$CK$13,12,FALSE),0)</f>
        <v>2183</v>
      </c>
      <c r="BN16" s="24">
        <f>IFERROR(HLOOKUP(BN$1,'Smerne ukazatele_2018'!$A$1:$CK$13,12,FALSE),0)</f>
        <v>0</v>
      </c>
      <c r="BO16" s="24">
        <f>IFERROR(HLOOKUP(BO$1,'Smerne ukazatele_2018'!$A$1:$CK$13,12,FALSE),0)</f>
        <v>0</v>
      </c>
      <c r="BP16" s="24">
        <f>IFERROR(HLOOKUP(BP$1,'Smerne ukazatele_2018'!$A$1:$CK$13,12,FALSE),0)</f>
        <v>0</v>
      </c>
      <c r="BQ16" s="24">
        <f>IFERROR(HLOOKUP(BQ$1,'Smerne ukazatele_2018'!$A$1:$CK$13,12,FALSE),0)</f>
        <v>2419</v>
      </c>
      <c r="BR16" s="24">
        <f>IFERROR(HLOOKUP(BR$1,'Smerne ukazatele_2018'!$A$1:$CK$13,12,FALSE),0)</f>
        <v>0</v>
      </c>
      <c r="BS16" s="24">
        <f>IFERROR(HLOOKUP(BS$1,'Smerne ukazatele_2018'!$A$1:$CK$13,12,FALSE),0)</f>
        <v>0</v>
      </c>
      <c r="BT16" s="24">
        <f>IFERROR(HLOOKUP(BT$1,'Smerne ukazatele_2018'!$A$1:$CK$13,12,FALSE),0)</f>
        <v>29566</v>
      </c>
      <c r="BU16" s="24">
        <f>IFERROR(HLOOKUP(BU$1,'Smerne ukazatele_2018'!$A$1:$CK$13,12,FALSE),0)</f>
        <v>0</v>
      </c>
      <c r="BV16" s="24">
        <f>IFERROR(HLOOKUP(BV$1,'Smerne ukazatele_2018'!$A$1:$CK$13,12,FALSE),0)</f>
        <v>0</v>
      </c>
      <c r="BW16" s="24">
        <f>IFERROR(HLOOKUP(BW$1,'Smerne ukazatele_2018'!$A$1:$CK$13,12,FALSE),0)</f>
        <v>0</v>
      </c>
      <c r="BX16" s="24">
        <f>IFERROR(HLOOKUP(BX$1,'Smerne ukazatele_2018'!$A$1:$CK$13,12,FALSE),0)</f>
        <v>2833</v>
      </c>
      <c r="BY16" s="24">
        <f>IFERROR(HLOOKUP(BY$1,'Smerne ukazatele_2018'!$A$1:$CK$13,12,FALSE),0)</f>
        <v>0</v>
      </c>
      <c r="BZ16" s="24">
        <f>IFERROR(HLOOKUP(BZ$1,'Smerne ukazatele_2018'!$A$1:$CK$13,12,FALSE),0)</f>
        <v>0</v>
      </c>
      <c r="CA16" s="24">
        <f>IFERROR(HLOOKUP(CA$1,'Smerne ukazatele_2018'!$A$1:$CK$13,12,FALSE),0)</f>
        <v>0</v>
      </c>
      <c r="CB16" s="24">
        <f>IFERROR(HLOOKUP(CB$1,'Smerne ukazatele_2018'!$A$1:$CK$13,12,FALSE),0)</f>
        <v>0</v>
      </c>
      <c r="CC16" s="24">
        <f>IFERROR(HLOOKUP(CC$1,'Smerne ukazatele_2018'!$A$1:$CK$13,12,FALSE),0)</f>
        <v>711</v>
      </c>
      <c r="CD16" s="24">
        <f>IFERROR(HLOOKUP(CD$1,'Smerne ukazatele_2018'!$A$1:$CK$13,12,FALSE),0)</f>
        <v>1073</v>
      </c>
      <c r="CE16" s="24">
        <f>IFERROR(HLOOKUP(CE$1,'Smerne ukazatele_2018'!$A$1:$CK$13,12,FALSE),0)</f>
        <v>2222</v>
      </c>
      <c r="CF16" s="24">
        <f>IFERROR(HLOOKUP(CF$1,'Smerne ukazatele_2018'!$A$1:$CK$13,12,FALSE),0)</f>
        <v>1212</v>
      </c>
      <c r="CG16" s="24">
        <f>IFERROR(HLOOKUP(CG$1,'Smerne ukazatele_2018'!$A$1:$CK$13,12,FALSE),0)</f>
        <v>789</v>
      </c>
      <c r="CH16" s="24">
        <f>IFERROR(HLOOKUP(CH$1,'Smerne ukazatele_2018'!$A$1:$CK$13,12,FALSE),0)</f>
        <v>647</v>
      </c>
      <c r="CI16" s="24">
        <f>IFERROR(HLOOKUP(CI$1,'Smerne ukazatele_2018'!$A$1:$CK$13,12,FALSE),0)</f>
        <v>1200</v>
      </c>
      <c r="CJ16" s="24">
        <f>IFERROR(HLOOKUP(CJ$1,'Smerne ukazatele_2018'!$A$1:$CK$13,12,FALSE),0)</f>
        <v>1106</v>
      </c>
      <c r="CK16" s="24">
        <f>IFERROR(HLOOKUP(CK$1,'Smerne ukazatele_2018'!$A$1:$CK$13,12,FALSE),0)</f>
        <v>469</v>
      </c>
      <c r="CL16" s="24">
        <f>IFERROR(HLOOKUP(CL$1,'Smerne ukazatele_2018'!$A$1:$CK$13,12,FALSE),0)</f>
        <v>470</v>
      </c>
      <c r="CM16" s="24">
        <f>IFERROR(HLOOKUP(CM$1,'Smerne ukazatele_2018'!$A$1:$CK$13,12,FALSE),0)</f>
        <v>444</v>
      </c>
      <c r="CN16" s="24">
        <f>IFERROR(HLOOKUP(CN$1,'Smerne ukazatele_2018'!$A$1:$CK$13,12,FALSE),0)</f>
        <v>1632</v>
      </c>
      <c r="CO16" s="24">
        <f>IFERROR(HLOOKUP(CO$1,'Smerne ukazatele_2018'!$A$1:$CK$13,12,FALSE),0)</f>
        <v>0</v>
      </c>
      <c r="CP16" s="24">
        <f>IFERROR(HLOOKUP(CP$1,'Smerne ukazatele_2018'!$A$1:$CK$13,12,FALSE),0)</f>
        <v>0</v>
      </c>
      <c r="CQ16" s="24">
        <f>IFERROR(HLOOKUP(CQ$1,'Smerne ukazatele_2018'!$A$1:$CK$13,12,FALSE),0)</f>
        <v>0</v>
      </c>
      <c r="CR16" s="24">
        <f>IFERROR(HLOOKUP(CR$1,'Smerne ukazatele_2018'!$A$1:$CK$13,12,FALSE),0)</f>
        <v>0</v>
      </c>
      <c r="CS16" s="24">
        <f>IFERROR(HLOOKUP(CS$1,'Smerne ukazatele_2018'!$A$1:$CK$13,12,FALSE),0)</f>
        <v>0</v>
      </c>
      <c r="CT16" s="24">
        <f>IFERROR(HLOOKUP(CT$1,'Smerne ukazatele_2018'!$A$1:$CK$13,12,FALSE),0)</f>
        <v>6547</v>
      </c>
      <c r="CU16" s="24">
        <f>IFERROR(HLOOKUP(CU$1,'Smerne ukazatele_2018'!$A$1:$CK$13,12,FALSE),0)</f>
        <v>2108</v>
      </c>
      <c r="CV16" s="24">
        <f>IFERROR(HLOOKUP(CV$1,'Smerne ukazatele_2018'!$A$1:$CK$13,12,FALSE),0)</f>
        <v>5178</v>
      </c>
      <c r="CW16" s="24">
        <f>IFERROR(HLOOKUP(CW$1,'Smerne ukazatele_2018'!$A$1:$CK$13,12,FALSE),0)</f>
        <v>0</v>
      </c>
      <c r="CX16" s="24">
        <f>IFERROR(HLOOKUP(CX$1,'Smerne ukazatele_2018'!$A$1:$CK$13,12,FALSE),0)</f>
        <v>0</v>
      </c>
      <c r="CY16" s="24">
        <f>IFERROR(HLOOKUP(CY$1,'Smerne ukazatele_2018'!$A$1:$CK$13,12,FALSE),0)</f>
        <v>0</v>
      </c>
      <c r="CZ16" s="24">
        <f>IFERROR(HLOOKUP(CZ$1,'Smerne ukazatele_2018'!$A$1:$CK$13,12,FALSE),0)</f>
        <v>0</v>
      </c>
      <c r="DA16" s="24">
        <f>IFERROR(HLOOKUP(DA$1,'Smerne ukazatele_2018'!$A$1:$CK$13,12,FALSE),0)</f>
        <v>1614</v>
      </c>
      <c r="DB16" s="24">
        <f>IFERROR(HLOOKUP(DB$1,'Smerne ukazatele_2018'!$A$1:$CK$13,12,FALSE),0)</f>
        <v>9001</v>
      </c>
      <c r="DC16" s="24">
        <f>IFERROR(HLOOKUP(DC$1,'Smerne ukazatele_2018'!$A$1:$CK$13,12,FALSE),0)</f>
        <v>0</v>
      </c>
      <c r="DD16" s="24">
        <f>IFERROR(HLOOKUP(DD$1,'Smerne ukazatele_2018'!$A$1:$CK$13,12,FALSE),0)</f>
        <v>0</v>
      </c>
      <c r="DE16" s="24">
        <f>IFERROR(HLOOKUP(DE$1,'Smerne ukazatele_2018'!$A$1:$CK$13,12,FALSE),0)</f>
        <v>0</v>
      </c>
      <c r="DF16" s="24">
        <f>IFERROR(HLOOKUP(DF$1,'Smerne ukazatele_2018'!$A$1:$CK$13,12,FALSE),0)</f>
        <v>0</v>
      </c>
      <c r="DG16" s="24">
        <f>IFERROR(HLOOKUP(DG$1,'Smerne ukazatele_2018'!$A$1:$CK$13,12,FALSE),0)</f>
        <v>2299</v>
      </c>
      <c r="DH16" s="24">
        <f>IFERROR(HLOOKUP(DH$1,'Smerne ukazatele_2018'!$A$1:$CK$13,12,FALSE),0)</f>
        <v>0</v>
      </c>
      <c r="DI16" s="24">
        <f>IFERROR(HLOOKUP(DI$1,'Smerne ukazatele_2018'!$A$1:$CK$13,12,FALSE),0)</f>
        <v>0</v>
      </c>
      <c r="DJ16" s="24">
        <f>IFERROR(HLOOKUP(DJ$1,'Smerne ukazatele_2018'!$A$1:$CK$13,12,FALSE),0)</f>
        <v>2597</v>
      </c>
      <c r="DK16" s="24">
        <f>IFERROR(HLOOKUP(DK$1,'Smerne ukazatele_2018'!$A$1:$CK$13,12,FALSE),0)</f>
        <v>1240</v>
      </c>
      <c r="DL16" s="24">
        <f>IFERROR(HLOOKUP(DL$1,'Smerne ukazatele_2018'!$A$1:$CK$13,12,FALSE),0)</f>
        <v>4098</v>
      </c>
      <c r="DM16" s="24">
        <f>IFERROR(HLOOKUP(DM$1,'Smerne ukazatele_2018'!$A$1:$CK$13,12,FALSE),0)</f>
        <v>2255</v>
      </c>
      <c r="DN16" s="24">
        <f>IFERROR(HLOOKUP(DN$1,'Smerne ukazatele_2018'!$A$1:$CK$13,12,FALSE),0)</f>
        <v>3112</v>
      </c>
      <c r="DO16" s="24">
        <f>IFERROR(HLOOKUP(DO$1,'Smerne ukazatele_2018'!$A$1:$CK$13,12,FALSE),0)</f>
        <v>0</v>
      </c>
      <c r="DP16" s="24">
        <f>IFERROR(HLOOKUP(DP$1,'Smerne ukazatele_2018'!$A$1:$CK$13,12,FALSE),0)</f>
        <v>2216</v>
      </c>
      <c r="DQ16" s="24">
        <f>IFERROR(HLOOKUP(DQ$1,'Smerne ukazatele_2018'!$A$1:$CK$13,12,FALSE),0)</f>
        <v>1764</v>
      </c>
      <c r="DR16" s="24">
        <f>IFERROR(HLOOKUP(DR$1,'Smerne ukazatele_2018'!$A$1:$CK$13,12,FALSE),0)</f>
        <v>20830</v>
      </c>
      <c r="DS16" s="24">
        <f>IFERROR(HLOOKUP(DS$1,'Smerne ukazatele_2018'!$A$1:$CK$13,12,FALSE),0)</f>
        <v>0</v>
      </c>
      <c r="DT16" s="24">
        <f>IFERROR(HLOOKUP(DT$1,'Smerne ukazatele_2018'!$A$1:$CK$13,12,FALSE),0)</f>
        <v>0</v>
      </c>
      <c r="DU16" s="24">
        <f>IFERROR(HLOOKUP(DU$1,'Smerne ukazatele_2018'!$A$1:$CK$13,12,FALSE),0)</f>
        <v>4617</v>
      </c>
      <c r="DV16" s="24">
        <f>IFERROR(HLOOKUP(DV$1,'Smerne ukazatele_2018'!$A$1:$CK$13,12,FALSE),0)</f>
        <v>2511</v>
      </c>
      <c r="DW16" s="24">
        <f>IFERROR(HLOOKUP(DW$1,'Smerne ukazatele_2018'!$A$1:$CK$13,12,FALSE),0)</f>
        <v>5950</v>
      </c>
      <c r="DX16" s="24">
        <f>IFERROR(HLOOKUP(DX$1,'Smerne ukazatele_2018'!$A$1:$CK$13,12,FALSE),0)</f>
        <v>2695</v>
      </c>
      <c r="DY16" s="24">
        <f>IFERROR(HLOOKUP(DY$1,'Smerne ukazatele_2018'!$A$1:$CK$13,12,FALSE),0)</f>
        <v>4121</v>
      </c>
      <c r="DZ16" s="24">
        <f>IFERROR(HLOOKUP(DZ$1,'Smerne ukazatele_2018'!$A$1:$CK$13,12,FALSE),0)</f>
        <v>8438</v>
      </c>
      <c r="EA16" s="24">
        <f>IFERROR(HLOOKUP(EA$1,'Smerne ukazatele_2018'!$A$1:$CK$13,12,FALSE),0)</f>
        <v>2983</v>
      </c>
      <c r="EB16" s="24">
        <f>IFERROR(HLOOKUP(EB$1,'Smerne ukazatele_2018'!$A$1:$CK$13,12,FALSE),0)</f>
        <v>1523</v>
      </c>
      <c r="EC16" s="24">
        <f>IFERROR(HLOOKUP(EC$1,'Smerne ukazatele_2018'!$A$1:$CK$13,12,FALSE),0)</f>
        <v>1651</v>
      </c>
      <c r="ED16" s="24">
        <f>IFERROR(HLOOKUP(ED$1,'Smerne ukazatele_2018'!$A$1:$CK$13,12,FALSE),0)</f>
        <v>1474</v>
      </c>
      <c r="EE16" s="24">
        <f>IFERROR(HLOOKUP(EE$1,'Smerne ukazatele_2018'!$A$1:$CK$13,12,FALSE),0)</f>
        <v>2277</v>
      </c>
      <c r="EF16" s="24">
        <f>IFERROR(HLOOKUP(EF$1,'Smerne ukazatele_2018'!$A$1:$CK$13,12,FALSE),0)</f>
        <v>4678</v>
      </c>
      <c r="EG16" s="24">
        <f>IFERROR(HLOOKUP(EG$1,'Smerne ukazatele_2018'!$A$1:$CK$13,12,FALSE),0)</f>
        <v>0</v>
      </c>
      <c r="EH16" s="24">
        <f>IFERROR(HLOOKUP(EH$1,'Smerne ukazatele_2018'!$A$1:$CK$13,12,FALSE),0)</f>
        <v>0</v>
      </c>
      <c r="EI16" s="24">
        <f>IFERROR(HLOOKUP(EI$1,'Smerne ukazatele_2018'!$A$1:$CK$13,12,FALSE),0)</f>
        <v>0</v>
      </c>
      <c r="EJ16" s="24">
        <f>IFERROR(HLOOKUP(EJ$1,'Smerne ukazatele_2018'!$A$1:$CK$13,12,FALSE),0)</f>
        <v>1944</v>
      </c>
      <c r="EK16" s="24">
        <f>IFERROR(HLOOKUP(EK$1,'Smerne ukazatele_2018'!$A$1:$CK$13,12,FALSE),0)</f>
        <v>4462</v>
      </c>
      <c r="EL16" s="24">
        <f>IFERROR(HLOOKUP(EL$1,'Smerne ukazatele_2018'!$A$1:$CK$13,12,FALSE),0)</f>
        <v>0</v>
      </c>
      <c r="EM16" s="24">
        <f>IFERROR(HLOOKUP(EM$1,'Smerne ukazatele_2018'!$A$1:$CK$13,12,FALSE),0)</f>
        <v>0</v>
      </c>
      <c r="EN16" s="24">
        <f>IFERROR(HLOOKUP(EN$1,'Smerne ukazatele_2018'!$A$1:$CK$13,12,FALSE),0)</f>
        <v>44067</v>
      </c>
      <c r="EO16" s="24">
        <f>IFERROR(HLOOKUP(EO$1,'Smerne ukazatele_2018'!$A$1:$CK$13,12,FALSE),0)</f>
        <v>0</v>
      </c>
      <c r="EP16" s="24">
        <f>IFERROR(HLOOKUP(EP$1,'Smerne ukazatele_2018'!$A$1:$CK$13,12,FALSE),0)</f>
        <v>0</v>
      </c>
      <c r="EQ16" s="24">
        <f>IFERROR(HLOOKUP(EQ$1,'Smerne ukazatele_2018'!$A$1:$CK$13,12,FALSE),0)</f>
        <v>0</v>
      </c>
      <c r="ER16" s="24">
        <f>IFERROR(HLOOKUP(ER$1,'Smerne ukazatele_2018'!$A$1:$CK$13,12,FALSE),0)</f>
        <v>0</v>
      </c>
      <c r="ES16" s="24">
        <f>IFERROR(HLOOKUP(ES$1,'Smerne ukazatele_2018'!$A$1:$CK$13,12,FALSE),0)</f>
        <v>0</v>
      </c>
      <c r="ET16" s="24">
        <f>IFERROR(HLOOKUP(ET$1,'Smerne ukazatele_2018'!$A$1:$CK$13,12,FALSE),0)</f>
        <v>0</v>
      </c>
      <c r="EU16" s="24">
        <f>IFERROR(HLOOKUP(EU$1,'Smerne ukazatele_2018'!$A$1:$CK$13,12,FALSE),0)</f>
        <v>0</v>
      </c>
      <c r="EV16" s="24">
        <f>IFERROR(HLOOKUP(EV$1,'Smerne ukazatele_2018'!$A$1:$CK$13,12,FALSE),0)</f>
        <v>0</v>
      </c>
      <c r="EW16" s="24">
        <f>IFERROR(HLOOKUP(EW$1,'Smerne ukazatele_2018'!$A$1:$CK$13,12,FALSE),0)</f>
        <v>2051</v>
      </c>
      <c r="EX16" s="24">
        <f>IFERROR(HLOOKUP(EX$1,'Smerne ukazatele_2018'!$A$1:$CK$13,12,FALSE),0)</f>
        <v>0</v>
      </c>
      <c r="EY16" s="24">
        <f>IFERROR(HLOOKUP(EY$1,'Smerne ukazatele_2018'!$A$1:$CK$13,12,FALSE),0)</f>
        <v>0</v>
      </c>
      <c r="EZ16" s="24">
        <f>IFERROR(HLOOKUP(EZ$1,'Smerne ukazatele_2018'!$A$1:$CK$13,12,FALSE),0)</f>
        <v>1901</v>
      </c>
      <c r="FA16" s="24">
        <f>IFERROR(HLOOKUP(FA$1,'Smerne ukazatele_2018'!$A$1:$CK$13,12,FALSE),0)</f>
        <v>0</v>
      </c>
      <c r="FB16" s="24">
        <f>IFERROR(HLOOKUP(FB$1,'Smerne ukazatele_2018'!$A$1:$CK$13,12,FALSE),0)</f>
        <v>2929</v>
      </c>
      <c r="FC16" s="24">
        <f>IFERROR(HLOOKUP(FC$1,'Smerne ukazatele_2018'!$A$1:$CK$13,12,FALSE),0)</f>
        <v>1935</v>
      </c>
      <c r="FD16" s="24">
        <f>IFERROR(HLOOKUP(FD$1,'Smerne ukazatele_2018'!$A$1:$CK$13,12,FALSE),0)</f>
        <v>0</v>
      </c>
      <c r="FE16" s="24">
        <f>IFERROR(HLOOKUP(FE$1,'Smerne ukazatele_2018'!$A$1:$CK$13,12,FALSE),0)</f>
        <v>4475</v>
      </c>
      <c r="FF16" s="24">
        <f>IFERROR(HLOOKUP(FF$1,'Smerne ukazatele_2018'!$A$1:$CK$13,12,FALSE),0)</f>
        <v>0</v>
      </c>
      <c r="FG16" s="24">
        <f>IFERROR(HLOOKUP(FG$1,'Smerne ukazatele_2018'!$A$1:$CK$13,12,FALSE),0)</f>
        <v>0</v>
      </c>
      <c r="FH16" s="24">
        <f>IFERROR(HLOOKUP(FH$1,'Smerne ukazatele_2018'!$A$1:$CK$13,12,FALSE),0)</f>
        <v>0</v>
      </c>
      <c r="FI16" s="24">
        <f>IFERROR(HLOOKUP(FI$1,'Smerne ukazatele_2018'!$A$1:$CK$13,12,FALSE),0)</f>
        <v>5438</v>
      </c>
      <c r="FJ16" s="24">
        <f>IFERROR(HLOOKUP(FJ$1,'Smerne ukazatele_2018'!$A$1:$CK$13,12,FALSE),0)</f>
        <v>0</v>
      </c>
      <c r="FK16" s="24">
        <f>IFERROR(HLOOKUP(FK$1,'Smerne ukazatele_2018'!$A$1:$CK$13,12,FALSE),0)</f>
        <v>0</v>
      </c>
      <c r="FL16" s="24">
        <f>IFERROR(HLOOKUP(FL$1,'Smerne ukazatele_2018'!$A$1:$CK$13,12,FALSE),0)</f>
        <v>0</v>
      </c>
      <c r="FM16" s="24">
        <f>IFERROR(HLOOKUP(FM$1,'Smerne ukazatele_2018'!$A$1:$CK$13,12,FALSE),0)</f>
        <v>0</v>
      </c>
      <c r="FN16" s="24">
        <f>IFERROR(HLOOKUP(FN$1,'Smerne ukazatele_2018'!$A$1:$CK$13,12,FALSE),0)</f>
        <v>1844</v>
      </c>
      <c r="FO16" s="24">
        <f>IFERROR(HLOOKUP(FO$1,'Smerne ukazatele_2018'!$A$1:$CK$13,12,FALSE),0)</f>
        <v>5965</v>
      </c>
      <c r="FP16" s="24">
        <f>IFERROR(HLOOKUP(FP$1,'Smerne ukazatele_2018'!$A$1:$CK$13,12,FALSE),0)</f>
        <v>0</v>
      </c>
      <c r="FQ16" s="24">
        <f>IFERROR(HLOOKUP(FQ$1,'Smerne ukazatele_2018'!$A$1:$CK$13,12,FALSE),0)</f>
        <v>4162</v>
      </c>
      <c r="FR16" s="24">
        <f>IFERROR(HLOOKUP(FR$1,'Smerne ukazatele_2018'!$A$1:$CK$13,12,FALSE),0)</f>
        <v>0</v>
      </c>
      <c r="FS16" s="24">
        <f>IFERROR(HLOOKUP(FS$1,'Smerne ukazatele_2018'!$A$1:$CK$13,12,FALSE),0)</f>
        <v>3682</v>
      </c>
      <c r="FT16" s="24">
        <f>IFERROR(HLOOKUP(FT$1,'Smerne ukazatele_2018'!$A$1:$CK$13,12,FALSE),0)</f>
        <v>6954</v>
      </c>
      <c r="FU16" s="24">
        <f>IFERROR(HLOOKUP(FU$1,'Smerne ukazatele_2018'!$A$1:$CK$13,12,FALSE),0)</f>
        <v>1698</v>
      </c>
      <c r="FV16" s="24">
        <f>IFERROR(HLOOKUP(FV$1,'Smerne ukazatele_2018'!$A$1:$CK$13,12,FALSE),0)</f>
        <v>69287</v>
      </c>
      <c r="FW16" s="24">
        <f>IFERROR(HLOOKUP(FW$1,'Smerne ukazatele_2018'!$A$1:$CK$13,12,FALSE),0)</f>
        <v>0</v>
      </c>
      <c r="FX16" s="24">
        <f>IFERROR(HLOOKUP(FX$1,'Smerne ukazatele_2018'!$A$1:$CK$13,12,FALSE),0)</f>
        <v>0</v>
      </c>
      <c r="FY16" s="24">
        <f>IFERROR(HLOOKUP(FY$1,'Smerne ukazatele_2018'!$A$1:$CK$13,12,FALSE),0)</f>
        <v>0</v>
      </c>
      <c r="FZ16" s="24">
        <f>IFERROR(HLOOKUP(FZ$1,'Smerne ukazatele_2018'!$A$1:$CK$13,12,FALSE),0)</f>
        <v>0</v>
      </c>
      <c r="GA16" s="24">
        <f>IFERROR(HLOOKUP(GA$1,'Smerne ukazatele_2018'!$A$1:$CK$13,12,FALSE),0)</f>
        <v>0</v>
      </c>
      <c r="GB16" s="24">
        <f>IFERROR(HLOOKUP(GB$1,'Smerne ukazatele_2018'!$A$1:$CK$13,12,FALSE),0)</f>
        <v>0</v>
      </c>
      <c r="GC16" s="24">
        <f>IFERROR(HLOOKUP(GC$1,'Smerne ukazatele_2018'!$A$1:$CK$13,12,FALSE),0)</f>
        <v>0</v>
      </c>
      <c r="GD16" s="24">
        <f>IFERROR(HLOOKUP(GD$1,'Smerne ukazatele_2018'!$A$1:$CK$13,12,FALSE),0)</f>
        <v>1168</v>
      </c>
      <c r="GE16" s="24">
        <f>IFERROR(HLOOKUP(GE$1,'Smerne ukazatele_2018'!$A$1:$CK$13,12,FALSE),0)</f>
        <v>0</v>
      </c>
      <c r="GF16" s="24">
        <f>IFERROR(HLOOKUP(GF$1,'Smerne ukazatele_2018'!$A$1:$CK$13,12,FALSE),0)</f>
        <v>0</v>
      </c>
      <c r="GG16" s="24">
        <f>IFERROR(HLOOKUP(GG$1,'Smerne ukazatele_2018'!$A$1:$CK$13,12,FALSE),0)</f>
        <v>0</v>
      </c>
      <c r="GH16" s="24">
        <f>IFERROR(HLOOKUP(GH$1,'Smerne ukazatele_2018'!$A$1:$CK$13,12,FALSE),0)</f>
        <v>0</v>
      </c>
      <c r="GI16" s="24">
        <f>IFERROR(HLOOKUP(GI$1,'Smerne ukazatele_2018'!$A$1:$CK$13,12,FALSE),0)</f>
        <v>9284</v>
      </c>
      <c r="GJ16" s="24">
        <f>IFERROR(HLOOKUP(GJ$1,'Smerne ukazatele_2018'!$A$1:$CK$13,12,FALSE),0)</f>
        <v>3713</v>
      </c>
      <c r="GK16" s="24">
        <f>IFERROR(HLOOKUP(GK$1,'Smerne ukazatele_2018'!$A$1:$CK$13,12,FALSE),0)</f>
        <v>7737</v>
      </c>
      <c r="GL16" s="24">
        <f>IFERROR(HLOOKUP(GL$1,'Smerne ukazatele_2018'!$A$1:$CK$13,12,FALSE),0)</f>
        <v>0</v>
      </c>
      <c r="GM16" s="24">
        <f>IFERROR(HLOOKUP(GM$1,'Smerne ukazatele_2018'!$A$1:$CK$13,12,FALSE),0)</f>
        <v>23124</v>
      </c>
      <c r="GN16" s="24">
        <f>IFERROR(HLOOKUP(GN$1,'Smerne ukazatele_2018'!$A$1:$CK$13,12,FALSE),0)</f>
        <v>0</v>
      </c>
      <c r="GO16" s="24">
        <f>IFERROR(HLOOKUP(GO$1,'Smerne ukazatele_2018'!$A$1:$CK$13,12,FALSE),0)</f>
        <v>0</v>
      </c>
      <c r="GP16" s="24">
        <f>IFERROR(HLOOKUP(GP$1,'Smerne ukazatele_2018'!$A$1:$CK$13,12,FALSE),0)</f>
        <v>0</v>
      </c>
      <c r="GQ16" s="24">
        <f>IFERROR(HLOOKUP(GQ$1,'Smerne ukazatele_2018'!$A$1:$CK$13,12,FALSE),0)</f>
        <v>0</v>
      </c>
      <c r="GR16" s="24">
        <f>IFERROR(HLOOKUP(GR$1,'Smerne ukazatele_2018'!$A$1:$CK$13,12,FALSE),0)</f>
        <v>0</v>
      </c>
      <c r="GS16" s="24">
        <f>IFERROR(HLOOKUP(GS$1,'Smerne ukazatele_2018'!$A$1:$CK$13,12,FALSE),0)</f>
        <v>0</v>
      </c>
      <c r="GT16" s="24">
        <f>IFERROR(HLOOKUP(GT$1,'Smerne ukazatele_2018'!$A$1:$CK$13,12,FALSE),0)</f>
        <v>0</v>
      </c>
      <c r="GU16" s="24">
        <f>IFERROR(HLOOKUP(GU$1,'Smerne ukazatele_2018'!$A$1:$CK$13,12,FALSE),0)</f>
        <v>0</v>
      </c>
      <c r="GV16" s="24">
        <f>IFERROR(HLOOKUP(GV$1,'Smerne ukazatele_2018'!$A$1:$CK$13,12,FALSE),0)</f>
        <v>0</v>
      </c>
      <c r="GW16" s="24">
        <f>IFERROR(HLOOKUP(GW$1,'Smerne ukazatele_2018'!$A$1:$CK$13,12,FALSE),0)</f>
        <v>0</v>
      </c>
      <c r="GX16" s="24">
        <f>IFERROR(HLOOKUP(GX$1,'Smerne ukazatele_2018'!$A$1:$CK$13,12,FALSE),0)</f>
        <v>0</v>
      </c>
      <c r="GY16" s="24">
        <f>IFERROR(HLOOKUP(GY$1,'Smerne ukazatele_2018'!$A$1:$CK$13,12,FALSE),0)</f>
        <v>0</v>
      </c>
      <c r="GZ16" s="24">
        <f>IFERROR(HLOOKUP(GZ$1,'Smerne ukazatele_2018'!$A$1:$CK$13,12,FALSE),0)</f>
        <v>0</v>
      </c>
      <c r="HA16" s="24">
        <f>IFERROR(HLOOKUP(HA$1,'Smerne ukazatele_2018'!$A$1:$CK$13,12,FALSE),0)</f>
        <v>8143</v>
      </c>
      <c r="HB16" s="24">
        <f>IFERROR(HLOOKUP(HB$1,'Smerne ukazatele_2018'!$A$1:$CK$13,12,FALSE),0)</f>
        <v>31359</v>
      </c>
      <c r="HC16" s="24">
        <f>IFERROR(HLOOKUP(HC$1,'Smerne ukazatele_2018'!$A$1:$CK$13,12,FALSE),0)</f>
        <v>0</v>
      </c>
      <c r="HD16" s="24">
        <f>IFERROR(HLOOKUP(HD$1,'Smerne ukazatele_2018'!$A$1:$CK$13,12,FALSE),0)</f>
        <v>0</v>
      </c>
      <c r="HE16" s="24">
        <f>IFERROR(HLOOKUP(HE$1,'Smerne ukazatele_2018'!$A$1:$CK$13,12,FALSE),0)</f>
        <v>0</v>
      </c>
      <c r="HF16" s="24">
        <f>IFERROR(HLOOKUP(HF$1,'Smerne ukazatele_2018'!$A$1:$CK$13,12,FALSE),0)</f>
        <v>0</v>
      </c>
      <c r="HG16" s="24">
        <f>IFERROR(HLOOKUP(HG$1,'Smerne ukazatele_2018'!$A$1:$CK$13,12,FALSE),0)</f>
        <v>0</v>
      </c>
      <c r="HH16" s="24">
        <f>IFERROR(HLOOKUP(HH$1,'Smerne ukazatele_2018'!$A$1:$CK$13,12,FALSE),0)</f>
        <v>0</v>
      </c>
      <c r="HI16" s="24">
        <f>IFERROR(HLOOKUP(HI$1,'Smerne ukazatele_2018'!$A$1:$CK$13,12,FALSE),0)</f>
        <v>12199</v>
      </c>
      <c r="HJ16" s="24">
        <f>IFERROR(HLOOKUP(HJ$1,'Smerne ukazatele_2018'!$A$1:$CK$13,12,FALSE),0)</f>
        <v>0</v>
      </c>
      <c r="HK16" s="24">
        <f>IFERROR(HLOOKUP(HK$1,'Smerne ukazatele_2018'!$A$1:$CK$13,12,FALSE),0)</f>
        <v>0</v>
      </c>
      <c r="HL16" s="24">
        <f>IFERROR(HLOOKUP(HL$1,'Smerne ukazatele_2018'!$A$1:$CK$13,12,FALSE),0)</f>
        <v>0</v>
      </c>
      <c r="HM16" s="24">
        <f>IFERROR(HLOOKUP(HM$1,'Smerne ukazatele_2018'!$A$1:$CK$13,12,FALSE),0)</f>
        <v>0</v>
      </c>
      <c r="HN16" s="24">
        <f>IFERROR(HLOOKUP(HN$1,'Smerne ukazatele_2018'!$A$1:$CK$13,12,FALSE),0)</f>
        <v>0</v>
      </c>
      <c r="HO16" s="24">
        <f>IFERROR(HLOOKUP(HO$1,'Smerne ukazatele_2018'!$A$1:$CK$13,12,FALSE),0)</f>
        <v>0</v>
      </c>
      <c r="HP16" s="24">
        <f>IFERROR(HLOOKUP(HP$1,'Smerne ukazatele_2018'!$A$1:$CK$13,12,FALSE),0)</f>
        <v>0</v>
      </c>
      <c r="HQ16" s="24">
        <f>IFERROR(HLOOKUP(HQ$1,'Smerne ukazatele_2018'!$A$1:$CK$13,12,FALSE),0)</f>
        <v>0</v>
      </c>
      <c r="HR16" s="24">
        <f>IFERROR(HLOOKUP(HR$1,'Smerne ukazatele_2018'!$A$1:$CK$13,12,FALSE),0)</f>
        <v>20003</v>
      </c>
      <c r="HS16" s="24">
        <f>IFERROR(HLOOKUP(HS$1,'Smerne ukazatele_2018'!$A$1:$CK$13,12,FALSE),0)</f>
        <v>0</v>
      </c>
      <c r="HT16" s="24">
        <f>IFERROR(HLOOKUP(HT$1,'Smerne ukazatele_2018'!$A$1:$CK$13,12,FALSE),0)</f>
        <v>0</v>
      </c>
      <c r="HU16" s="24">
        <f>IFERROR(HLOOKUP(HU$1,'Smerne ukazatele_2018'!$A$1:$CK$13,12,FALSE),0)</f>
        <v>0</v>
      </c>
      <c r="HV16" s="24">
        <f>IFERROR(HLOOKUP(HV$1,'Smerne ukazatele_2018'!$A$1:$CK$13,12,FALSE),0)</f>
        <v>0</v>
      </c>
      <c r="HW16" s="24">
        <f>IFERROR(HLOOKUP(HW$1,'Smerne ukazatele_2018'!$A$1:$CK$13,12,FALSE),0)</f>
        <v>0</v>
      </c>
      <c r="HX16" s="24">
        <f>IFERROR(HLOOKUP(HX$1,'Smerne ukazatele_2018'!$A$1:$CK$13,12,FALSE),0)</f>
        <v>0</v>
      </c>
      <c r="HY16" s="24">
        <f>IFERROR(HLOOKUP(HY$1,'Smerne ukazatele_2018'!$A$1:$CK$13,12,FALSE),0)</f>
        <v>0</v>
      </c>
      <c r="HZ16" s="24">
        <f>IFERROR(HLOOKUP(HZ$1,'Smerne ukazatele_2018'!$A$1:$CK$13,12,FALSE),0)</f>
        <v>0</v>
      </c>
      <c r="IA16" s="24">
        <f>IFERROR(HLOOKUP(IA$1,'Smerne ukazatele_2018'!$A$1:$CK$13,12,FALSE),0)</f>
        <v>0</v>
      </c>
      <c r="IB16" s="24">
        <f>IFERROR(HLOOKUP(IB$1,'Smerne ukazatele_2018'!$A$1:$CK$13,12,FALSE),0)</f>
        <v>0</v>
      </c>
      <c r="IC16" s="24">
        <f>IFERROR(HLOOKUP(IC$1,'Smerne ukazatele_2018'!$A$1:$CK$13,12,FALSE),0)</f>
        <v>0</v>
      </c>
      <c r="ID16" s="24">
        <f>IFERROR(HLOOKUP(ID$1,'Smerne ukazatele_2018'!$A$1:$CK$13,12,FALSE),0)</f>
        <v>0</v>
      </c>
      <c r="IE16" s="24">
        <f>IFERROR(HLOOKUP(IE$1,'Smerne ukazatele_2018'!$A$1:$CK$13,12,FALSE),0)</f>
        <v>0</v>
      </c>
      <c r="IF16" s="24">
        <f>IFERROR(HLOOKUP(IF$1,'Smerne ukazatele_2018'!$A$1:$CK$13,12,FALSE),0)</f>
        <v>0</v>
      </c>
      <c r="IG16" s="24">
        <f>IFERROR(HLOOKUP(IG$1,'Smerne ukazatele_2018'!$A$1:$CK$13,12,FALSE),0)</f>
        <v>0</v>
      </c>
      <c r="IH16" s="24">
        <f>IFERROR(HLOOKUP(IH$1,'Smerne ukazatele_2018'!$A$1:$CK$13,12,FALSE),0)</f>
        <v>0</v>
      </c>
      <c r="II16" s="24">
        <f>IFERROR(HLOOKUP(II$1,'Smerne ukazatele_2018'!$A$1:$CK$13,12,FALSE),0)</f>
        <v>0</v>
      </c>
      <c r="IJ16" s="24">
        <f>IFERROR(HLOOKUP(IJ$1,'Smerne ukazatele_2018'!$A$1:$CK$13,12,FALSE),0)</f>
        <v>30348</v>
      </c>
      <c r="IK16" s="24">
        <f>IFERROR(HLOOKUP(IK$1,'Smerne ukazatele_2018'!$A$1:$CK$13,12,FALSE),0)</f>
        <v>0</v>
      </c>
      <c r="IL16" s="24">
        <f>IFERROR(HLOOKUP(IL$1,'Smerne ukazatele_2018'!$A$1:$CK$13,12,FALSE),0)</f>
        <v>0</v>
      </c>
      <c r="IM16" s="24">
        <f>IFERROR(HLOOKUP(IM$1,'Smerne ukazatele_2018'!$A$1:$CK$13,12,FALSE),0)</f>
        <v>0</v>
      </c>
      <c r="IN16" s="24">
        <f>IFERROR(HLOOKUP(IN$1,'Smerne ukazatele_2018'!$A$1:$CK$13,12,FALSE),0)</f>
        <v>0</v>
      </c>
      <c r="IO16" s="24">
        <f>IFERROR(HLOOKUP(IO$1,'Smerne ukazatele_2018'!$A$1:$CK$13,12,FALSE),0)</f>
        <v>0</v>
      </c>
      <c r="IP16" s="24">
        <f>IFERROR(HLOOKUP(IP$1,'Smerne ukazatele_2018'!$A$1:$CK$13,12,FALSE),0)</f>
        <v>0</v>
      </c>
      <c r="IQ16" s="24">
        <f>IFERROR(HLOOKUP(IQ$1,'Smerne ukazatele_2018'!$A$1:$CK$13,12,FALSE),0)</f>
        <v>0</v>
      </c>
      <c r="IR16" s="24">
        <f>IFERROR(HLOOKUP(IR$1,'Smerne ukazatele_2018'!$A$1:$CK$13,12,FALSE),0)</f>
        <v>0</v>
      </c>
      <c r="IS16" s="24">
        <f>IFERROR(HLOOKUP(IS$1,'Smerne ukazatele_2018'!$A$1:$CK$13,12,FALSE),0)</f>
        <v>0</v>
      </c>
      <c r="IT16" s="24">
        <f>IFERROR(HLOOKUP(IT$1,'Smerne ukazatele_2018'!$A$1:$CK$13,12,FALSE),0)</f>
        <v>0</v>
      </c>
      <c r="IU16" s="24">
        <f>IFERROR(HLOOKUP(IU$1,'Smerne ukazatele_2018'!$A$1:$CK$13,12,FALSE),0)</f>
        <v>0</v>
      </c>
      <c r="IV16" s="24">
        <f>IFERROR(HLOOKUP(IV$1,'Smerne ukazatele_2018'!$A$1:$CK$13,12,FALSE),0)</f>
        <v>0</v>
      </c>
      <c r="IW16" s="24">
        <f>IFERROR(HLOOKUP(IW$1,'Smerne ukazatele_2018'!$A$1:$CK$13,12,FALSE),0)</f>
        <v>0</v>
      </c>
      <c r="IX16" s="24">
        <f>IFERROR(HLOOKUP(IX$1,'Smerne ukazatele_2018'!$A$1:$CK$13,12,FALSE),0)</f>
        <v>0</v>
      </c>
      <c r="IY16" s="24">
        <f>IFERROR(HLOOKUP(IY$1,'Smerne ukazatele_2018'!$A$1:$CK$13,12,FALSE),0)</f>
        <v>0</v>
      </c>
      <c r="IZ16" s="24">
        <f>IFERROR(HLOOKUP(IZ$1,'Smerne ukazatele_2018'!$A$1:$CK$13,12,FALSE),0)</f>
        <v>0</v>
      </c>
      <c r="JA16" s="24">
        <f>IFERROR(HLOOKUP(JA$1,'Smerne ukazatele_2018'!$A$1:$CK$13,12,FALSE),0)</f>
        <v>0</v>
      </c>
      <c r="JB16" s="24">
        <f>IFERROR(HLOOKUP(JB$1,'Smerne ukazatele_2018'!$A$1:$CK$13,12,FALSE),0)</f>
        <v>0</v>
      </c>
      <c r="JC16" s="24">
        <f>IFERROR(HLOOKUP(JC$1,'Smerne ukazatele_2018'!$A$1:$CK$13,12,FALSE),0)</f>
        <v>0</v>
      </c>
      <c r="JD16" s="24">
        <f>IFERROR(HLOOKUP(JD$1,'Smerne ukazatele_2018'!$A$1:$CK$13,12,FALSE),0)</f>
        <v>43884</v>
      </c>
      <c r="JE16" s="24">
        <f>IFERROR(HLOOKUP(JE$1,'Smerne ukazatele_2018'!$A$1:$CK$13,12,FALSE),0)</f>
        <v>0</v>
      </c>
      <c r="JF16" s="24">
        <f>IFERROR(HLOOKUP(JF$1,'Smerne ukazatele_2018'!$A$1:$CK$13,12,FALSE),0)</f>
        <v>0</v>
      </c>
      <c r="JG16" s="24">
        <f>IFERROR(HLOOKUP(JG$1,'Smerne ukazatele_2018'!$A$1:$CK$13,12,FALSE),0)</f>
        <v>0</v>
      </c>
      <c r="JH16" s="24">
        <f>IFERROR(HLOOKUP(JH$1,'Smerne ukazatele_2018'!$A$1:$CK$13,12,FALSE),0)</f>
        <v>0</v>
      </c>
      <c r="JI16" s="24">
        <f>IFERROR(HLOOKUP(JI$1,'Smerne ukazatele_2018'!$A$1:$CK$13,12,FALSE),0)</f>
        <v>0</v>
      </c>
      <c r="JJ16" s="24">
        <f>IFERROR(HLOOKUP(JJ$1,'Smerne ukazatele_2018'!$A$1:$CK$13,12,FALSE),0)</f>
        <v>0</v>
      </c>
      <c r="JK16" s="24">
        <f>IFERROR(HLOOKUP(JK$1,'Smerne ukazatele_2018'!$A$1:$CK$13,12,FALSE),0)</f>
        <v>0</v>
      </c>
      <c r="JL16" s="24">
        <f>IFERROR(HLOOKUP(JL$1,'Smerne ukazatele_2018'!$A$1:$CK$13,12,FALSE),0)</f>
        <v>0</v>
      </c>
      <c r="JM16" s="24">
        <f>IFERROR(HLOOKUP(JM$1,'Smerne ukazatele_2018'!$A$1:$CK$13,12,FALSE),0)</f>
        <v>0</v>
      </c>
      <c r="JN16" s="24">
        <f>IFERROR(HLOOKUP(JN$1,'Smerne ukazatele_2018'!$A$1:$CK$13,12,FALSE),0)</f>
        <v>0</v>
      </c>
      <c r="JO16" s="24">
        <f>IFERROR(HLOOKUP(JO$1,'Smerne ukazatele_2018'!$A$1:$CK$13,12,FALSE),0)</f>
        <v>0</v>
      </c>
      <c r="JP16" s="24">
        <f>IFERROR(HLOOKUP(JP$1,'Smerne ukazatele_2018'!$A$1:$CK$13,12,FALSE),0)</f>
        <v>0</v>
      </c>
      <c r="JQ16" s="24">
        <f>IFERROR(HLOOKUP(JQ$1,'Smerne ukazatele_2018'!$A$1:$CK$13,12,FALSE),0)</f>
        <v>0</v>
      </c>
      <c r="JR16" s="24">
        <f>IFERROR(HLOOKUP(JR$1,'Smerne ukazatele_2018'!$A$1:$CK$13,12,FALSE),0)</f>
        <v>0</v>
      </c>
      <c r="JS16" s="24">
        <f>IFERROR(HLOOKUP(JS$1,'Smerne ukazatele_2018'!$A$1:$CK$13,12,FALSE),0)</f>
        <v>0</v>
      </c>
      <c r="JT16" s="24">
        <f>IFERROR(HLOOKUP(JT$1,'Smerne ukazatele_2018'!$A$1:$CK$13,12,FALSE),0)</f>
        <v>0</v>
      </c>
      <c r="JU16" s="24">
        <f>IFERROR(HLOOKUP(JU$1,'Smerne ukazatele_2018'!$A$1:$CK$13,12,FALSE),0)</f>
        <v>0</v>
      </c>
      <c r="JV16" s="24">
        <f>IFERROR(HLOOKUP(JV$1,'Smerne ukazatele_2018'!$A$1:$CK$13,12,FALSE),0)</f>
        <v>6238</v>
      </c>
      <c r="JW16" s="24">
        <f>IFERROR(HLOOKUP(JW$1,'Smerne ukazatele_2018'!$A$1:$CK$13,12,FALSE),0)</f>
        <v>0</v>
      </c>
      <c r="JX16" s="24">
        <f>IFERROR(HLOOKUP(JX$1,'Smerne ukazatele_2018'!$A$1:$CK$13,12,FALSE),0)</f>
        <v>0</v>
      </c>
      <c r="JY16" s="24">
        <f>IFERROR(HLOOKUP(JY$1,'Smerne ukazatele_2018'!$A$1:$CK$13,12,FALSE),0)</f>
        <v>0</v>
      </c>
      <c r="JZ16" s="24">
        <f>IFERROR(HLOOKUP(JZ$1,'Smerne ukazatele_2018'!$A$1:$CK$13,12,FALSE),0)</f>
        <v>0</v>
      </c>
      <c r="KA16" s="24">
        <f>IFERROR(HLOOKUP(KA$1,'Smerne ukazatele_2018'!$A$1:$CK$13,12,FALSE),0)</f>
        <v>0</v>
      </c>
      <c r="KB16" s="24">
        <f>IFERROR(HLOOKUP(KB$1,'Smerne ukazatele_2018'!$A$1:$CK$13,12,FALSE),0)</f>
        <v>0</v>
      </c>
      <c r="KC16" s="24">
        <f>IFERROR(HLOOKUP(KC$1,'Smerne ukazatele_2018'!$A$1:$CK$13,12,FALSE),0)</f>
        <v>0</v>
      </c>
      <c r="KD16" s="24">
        <f>IFERROR(HLOOKUP(KD$1,'Smerne ukazatele_2018'!$A$1:$CK$13,12,FALSE),0)</f>
        <v>0</v>
      </c>
      <c r="KE16" s="24">
        <f>IFERROR(HLOOKUP(KE$1,'Smerne ukazatele_2018'!$A$1:$CK$13,12,FALSE),0)</f>
        <v>0</v>
      </c>
      <c r="KF16" s="24">
        <f>IFERROR(HLOOKUP(KF$1,'Smerne ukazatele_2018'!$A$1:$CK$13,12,FALSE),0)</f>
        <v>0</v>
      </c>
      <c r="KG16" s="24">
        <f>IFERROR(HLOOKUP(KG$1,'Smerne ukazatele_2018'!$A$1:$CK$13,12,FALSE),0)</f>
        <v>0</v>
      </c>
      <c r="KH16" s="24">
        <f>IFERROR(HLOOKUP(KH$1,'Smerne ukazatele_2018'!$A$1:$CK$13,12,FALSE),0)</f>
        <v>0</v>
      </c>
      <c r="KI16" s="24">
        <f>IFERROR(HLOOKUP(KI$1,'Smerne ukazatele_2018'!$A$1:$CK$13,12,FALSE),0)</f>
        <v>0</v>
      </c>
      <c r="KJ16" s="24">
        <f>IFERROR(HLOOKUP(KJ$1,'Smerne ukazatele_2018'!$A$1:$CK$13,12,FALSE),0)</f>
        <v>0</v>
      </c>
      <c r="KK16" s="24">
        <f>IFERROR(HLOOKUP(KK$1,'Smerne ukazatele_2018'!$A$1:$CK$13,12,FALSE),0)</f>
        <v>2482</v>
      </c>
      <c r="KL16" s="24">
        <f>IFERROR(HLOOKUP(KL$1,'Smerne ukazatele_2018'!$A$1:$CK$13,12,FALSE),0)</f>
        <v>0</v>
      </c>
      <c r="KM16" s="24">
        <f>IFERROR(HLOOKUP(KM$1,'Smerne ukazatele_2018'!$A$1:$CK$13,12,FALSE),0)</f>
        <v>0</v>
      </c>
      <c r="KN16" s="24">
        <f>IFERROR(HLOOKUP(KN$1,'Smerne ukazatele_2018'!$A$1:$CK$13,12,FALSE),0)</f>
        <v>0</v>
      </c>
      <c r="KO16" s="24">
        <f>IFERROR(HLOOKUP(KO$1,'Smerne ukazatele_2018'!$A$1:$CK$13,12,FALSE),0)</f>
        <v>0</v>
      </c>
      <c r="KP16" s="24">
        <f>IFERROR(HLOOKUP(KP$1,'Smerne ukazatele_2018'!$A$1:$CK$13,12,FALSE),0)</f>
        <v>4621</v>
      </c>
      <c r="KQ16" s="24">
        <f>IFERROR(HLOOKUP(KQ$1,'Smerne ukazatele_2018'!$A$1:$CK$13,12,FALSE),0)</f>
        <v>0</v>
      </c>
      <c r="KR16" s="24">
        <f>IFERROR(HLOOKUP(KR$1,'Smerne ukazatele_2018'!$A$1:$CK$13,12,FALSE),0)</f>
        <v>0</v>
      </c>
      <c r="KS16" s="24">
        <f>IFERROR(HLOOKUP(KS$1,'Smerne ukazatele_2018'!$A$1:$CK$13,12,FALSE),0)</f>
        <v>0</v>
      </c>
      <c r="KT16" s="24">
        <f>IFERROR(HLOOKUP(KT$1,'Smerne ukazatele_2018'!$A$1:$CK$13,12,FALSE),0)</f>
        <v>0</v>
      </c>
      <c r="KU16" s="24">
        <f>IFERROR(HLOOKUP(KU$1,'Smerne ukazatele_2018'!$A$1:$CK$13,12,FALSE),0)</f>
        <v>0</v>
      </c>
      <c r="KV16" s="24">
        <f>IFERROR(HLOOKUP(KV$1,'Smerne ukazatele_2018'!$A$1:$CK$13,12,FALSE),0)</f>
        <v>47702</v>
      </c>
      <c r="KW16" s="24">
        <f>IFERROR(HLOOKUP(KW$1,'Smerne ukazatele_2018'!$A$1:$CK$13,12,FALSE),0)</f>
        <v>0</v>
      </c>
      <c r="KX16" s="24">
        <f>IFERROR(HLOOKUP(KX$1,'Smerne ukazatele_2018'!$A$1:$CK$13,12,FALSE),0)</f>
        <v>0</v>
      </c>
      <c r="KY16" s="24">
        <f>IFERROR(HLOOKUP(KY$1,'Smerne ukazatele_2018'!$A$1:$CK$13,12,FALSE),0)</f>
        <v>0</v>
      </c>
      <c r="KZ16" s="24">
        <f>IFERROR(HLOOKUP(KZ$1,'Smerne ukazatele_2018'!$A$1:$CK$13,12,FALSE),0)</f>
        <v>0</v>
      </c>
      <c r="LA16" s="24">
        <f>IFERROR(HLOOKUP(LA$1,'Smerne ukazatele_2018'!$A$1:$CK$13,12,FALSE),0)</f>
        <v>8892</v>
      </c>
      <c r="LB16" s="24">
        <f>IFERROR(HLOOKUP(LB$1,'Smerne ukazatele_2018'!$A$1:$CK$13,12,FALSE),0)</f>
        <v>0</v>
      </c>
      <c r="LC16" s="24">
        <f>IFERROR(HLOOKUP(LC$1,'Smerne ukazatele_2018'!$A$1:$CK$13,12,FALSE),0)</f>
        <v>0</v>
      </c>
      <c r="LD16" s="24">
        <f>IFERROR(HLOOKUP(LD$1,'Smerne ukazatele_2018'!$A$1:$CK$13,12,FALSE),0)</f>
        <v>0</v>
      </c>
      <c r="LE16" s="24">
        <f>IFERROR(HLOOKUP(LE$1,'Smerne ukazatele_2018'!$A$1:$CK$13,12,FALSE),0)</f>
        <v>0</v>
      </c>
      <c r="LF16" s="24">
        <f>IFERROR(HLOOKUP(LF$1,'Smerne ukazatele_2018'!$A$1:$CK$13,12,FALSE),0)</f>
        <v>0</v>
      </c>
      <c r="LG16" s="24">
        <f>IFERROR(HLOOKUP(LG$1,'Smerne ukazatele_2018'!$A$1:$CK$13,12,FALSE),0)</f>
        <v>0</v>
      </c>
      <c r="LH16" s="24">
        <f>IFERROR(HLOOKUP(LH$1,'Smerne ukazatele_2018'!$A$1:$CK$13,12,FALSE),0)</f>
        <v>0</v>
      </c>
      <c r="LI16" s="24">
        <f>IFERROR(HLOOKUP(LI$1,'Smerne ukazatele_2018'!$A$1:$CK$13,12,FALSE),0)</f>
        <v>0</v>
      </c>
      <c r="LJ16" s="24">
        <f>IFERROR(HLOOKUP(LJ$1,'Smerne ukazatele_2018'!$A$1:$CK$13,12,FALSE),0)</f>
        <v>0</v>
      </c>
      <c r="LK16" s="24">
        <f>IFERROR(HLOOKUP(LK$1,'Smerne ukazatele_2018'!$A$1:$CK$13,12,FALSE),0)</f>
        <v>0</v>
      </c>
      <c r="LL16" s="24">
        <f>IFERROR(HLOOKUP(LL$1,'Smerne ukazatele_2018'!$A$1:$CK$13,12,FALSE),0)</f>
        <v>0</v>
      </c>
      <c r="LM16" s="24">
        <f>IFERROR(HLOOKUP(LM$1,'Smerne ukazatele_2018'!$A$1:$CK$13,12,FALSE),0)</f>
        <v>0</v>
      </c>
      <c r="LN16" s="24">
        <f>IFERROR(HLOOKUP(LN$1,'Smerne ukazatele_2018'!$A$1:$CK$13,12,FALSE),0)</f>
        <v>9481</v>
      </c>
      <c r="LO16" s="24">
        <f>IFERROR(HLOOKUP(LO$1,'Smerne ukazatele_2018'!$A$1:$CK$13,12,FALSE),0)</f>
        <v>0</v>
      </c>
      <c r="LP16" s="24">
        <f>IFERROR(HLOOKUP(LP$1,'Smerne ukazatele_2018'!$A$1:$CK$13,12,FALSE),0)</f>
        <v>0</v>
      </c>
      <c r="LQ16" s="24">
        <f>IFERROR(HLOOKUP(LQ$1,'Smerne ukazatele_2018'!$A$1:$CK$13,12,FALSE),0)</f>
        <v>0</v>
      </c>
      <c r="LR16" s="24">
        <f>IFERROR(HLOOKUP(LR$1,'Smerne ukazatele_2018'!$A$1:$CK$13,12,FALSE),0)</f>
        <v>0</v>
      </c>
      <c r="LS16" s="24">
        <f>IFERROR(HLOOKUP(LS$1,'Smerne ukazatele_2018'!$A$1:$CK$13,12,FALSE),0)</f>
        <v>0</v>
      </c>
      <c r="LT16" s="24">
        <f>IFERROR(HLOOKUP(LT$1,'Smerne ukazatele_2018'!$A$1:$CK$13,12,FALSE),0)</f>
        <v>0</v>
      </c>
      <c r="LU16" s="24">
        <f>IFERROR(HLOOKUP(LU$1,'Smerne ukazatele_2018'!$A$1:$CK$13,12,FALSE),0)</f>
        <v>0</v>
      </c>
      <c r="LV16" s="24">
        <f>IFERROR(HLOOKUP(LV$1,'Smerne ukazatele_2018'!$A$1:$CK$13,12,FALSE),0)</f>
        <v>0</v>
      </c>
      <c r="LW16" s="24">
        <f>IFERROR(HLOOKUP(LW$1,'Smerne ukazatele_2018'!$A$1:$CK$13,12,FALSE),0)</f>
        <v>0</v>
      </c>
      <c r="LX16" s="24">
        <f>IFERROR(HLOOKUP(LX$1,'Smerne ukazatele_2018'!$A$1:$CK$13,12,FALSE),0)</f>
        <v>0</v>
      </c>
      <c r="LY16" s="24">
        <f>IFERROR(HLOOKUP(LY$1,'Smerne ukazatele_2018'!$A$1:$CK$13,12,FALSE),0)</f>
        <v>0</v>
      </c>
      <c r="LZ16" s="24">
        <f>IFERROR(HLOOKUP(LZ$1,'Smerne ukazatele_2018'!$A$1:$CK$13,12,FALSE),0)</f>
        <v>0</v>
      </c>
      <c r="MA16" s="24">
        <f>IFERROR(HLOOKUP(MA$1,'Smerne ukazatele_2018'!$A$1:$CK$13,12,FALSE),0)</f>
        <v>0</v>
      </c>
      <c r="MB16" s="24">
        <f>IFERROR(HLOOKUP(MB$1,'Smerne ukazatele_2018'!$A$1:$CK$13,12,FALSE),0)</f>
        <v>0</v>
      </c>
      <c r="MC16" s="24">
        <f>IFERROR(HLOOKUP(MC$1,'Smerne ukazatele_2018'!$A$1:$CK$13,12,FALSE),0)</f>
        <v>0</v>
      </c>
      <c r="MD16" s="24">
        <f>IFERROR(HLOOKUP(MD$1,'Smerne ukazatele_2018'!$A$1:$CK$13,12,FALSE),0)</f>
        <v>0</v>
      </c>
      <c r="ME16" s="24">
        <f>IFERROR(HLOOKUP(ME$1,'Smerne ukazatele_2018'!$A$1:$CK$13,12,FALSE),0)</f>
        <v>0</v>
      </c>
      <c r="MF16" s="24">
        <f>IFERROR(HLOOKUP(MF$1,'Smerne ukazatele_2018'!$A$1:$CK$13,12,FALSE),0)</f>
        <v>0</v>
      </c>
      <c r="MG16" s="24">
        <f>IFERROR(HLOOKUP(MG$1,'Smerne ukazatele_2018'!$A$1:$CK$13,12,FALSE),0)</f>
        <v>0</v>
      </c>
      <c r="MH16" s="24">
        <f>IFERROR(HLOOKUP(MH$1,'Smerne ukazatele_2018'!$A$1:$CK$13,12,FALSE),0)</f>
        <v>0</v>
      </c>
      <c r="MI16" s="24">
        <f>IFERROR(HLOOKUP(MI$1,'Smerne ukazatele_2018'!$A$1:$CK$13,12,FALSE),0)</f>
        <v>0</v>
      </c>
      <c r="MJ16" s="24">
        <f>IFERROR(HLOOKUP(MJ$1,'Smerne ukazatele_2018'!$A$1:$CK$13,12,FALSE),0)</f>
        <v>0</v>
      </c>
      <c r="MK16" s="24">
        <f>IFERROR(HLOOKUP(MK$1,'Smerne ukazatele_2018'!$A$1:$CK$13,12,FALSE),0)</f>
        <v>0</v>
      </c>
      <c r="ML16" s="24">
        <f>IFERROR(HLOOKUP(ML$1,'Smerne ukazatele_2018'!$A$1:$CK$13,12,FALSE),0)</f>
        <v>0</v>
      </c>
      <c r="MM16" s="24">
        <f>IFERROR(HLOOKUP(MM$1,'Smerne ukazatele_2018'!$A$1:$CK$13,12,FALSE),0)</f>
        <v>0</v>
      </c>
      <c r="MN16" s="24">
        <f>IFERROR(HLOOKUP(MN$1,'Smerne ukazatele_2018'!$A$1:$CK$13,12,FALSE),0)</f>
        <v>0</v>
      </c>
      <c r="MO16" s="20">
        <f t="shared" si="0"/>
        <v>648577</v>
      </c>
      <c r="MQ16" s="20">
        <f>MO16-'Smerne ukazatele_2018'!CL12</f>
        <v>0</v>
      </c>
    </row>
    <row r="17" spans="1:355" x14ac:dyDescent="0.2">
      <c r="B17" s="49" t="s">
        <v>495</v>
      </c>
      <c r="C17" s="49" t="s">
        <v>496</v>
      </c>
      <c r="D17" s="24">
        <f>IFERROR(HLOOKUP(D$1,'Smerne ukazatele_2018'!$A$1:$CK$13,13,FALSE),0)</f>
        <v>0</v>
      </c>
      <c r="E17" s="24">
        <f>IFERROR(HLOOKUP(E$1,'Smerne ukazatele_2018'!$A$1:$CK$13,13,FALSE),0)</f>
        <v>0</v>
      </c>
      <c r="F17" s="24">
        <f>IFERROR(HLOOKUP(F$1,'Smerne ukazatele_2018'!$A$1:$CK$13,13,FALSE),0)</f>
        <v>2</v>
      </c>
      <c r="G17" s="24">
        <f>IFERROR(HLOOKUP(G$1,'Smerne ukazatele_2018'!$A$1:$CK$13,13,FALSE),0)</f>
        <v>0</v>
      </c>
      <c r="H17" s="24">
        <f>IFERROR(HLOOKUP(H$1,'Smerne ukazatele_2018'!$A$1:$CK$13,13,FALSE),0)</f>
        <v>0</v>
      </c>
      <c r="I17" s="24">
        <f>IFERROR(HLOOKUP(I$1,'Smerne ukazatele_2018'!$A$1:$CK$13,13,FALSE),0)</f>
        <v>0</v>
      </c>
      <c r="J17" s="24">
        <f>IFERROR(HLOOKUP(J$1,'Smerne ukazatele_2018'!$A$1:$CK$13,13,FALSE),0)</f>
        <v>19</v>
      </c>
      <c r="K17" s="24">
        <f>IFERROR(HLOOKUP(K$1,'Smerne ukazatele_2018'!$A$1:$CK$13,13,FALSE),0)</f>
        <v>0</v>
      </c>
      <c r="L17" s="24">
        <f>IFERROR(HLOOKUP(L$1,'Smerne ukazatele_2018'!$A$1:$CK$13,13,FALSE),0)</f>
        <v>0</v>
      </c>
      <c r="M17" s="24">
        <f>IFERROR(HLOOKUP(M$1,'Smerne ukazatele_2018'!$A$1:$CK$13,13,FALSE),0)</f>
        <v>0</v>
      </c>
      <c r="N17" s="24">
        <f>IFERROR(HLOOKUP(N$1,'Smerne ukazatele_2018'!$A$1:$CK$13,13,FALSE),0)</f>
        <v>0</v>
      </c>
      <c r="O17" s="24">
        <f>IFERROR(HLOOKUP(O$1,'Smerne ukazatele_2018'!$A$1:$CK$13,13,FALSE),0)</f>
        <v>31</v>
      </c>
      <c r="P17" s="24">
        <f>IFERROR(HLOOKUP(P$1,'Smerne ukazatele_2018'!$A$1:$CK$13,13,FALSE),0)</f>
        <v>0</v>
      </c>
      <c r="Q17" s="24">
        <f>IFERROR(HLOOKUP(Q$1,'Smerne ukazatele_2018'!$A$1:$CK$13,13,FALSE),0)</f>
        <v>0</v>
      </c>
      <c r="R17" s="24">
        <f>IFERROR(HLOOKUP(R$1,'Smerne ukazatele_2018'!$A$1:$CK$13,13,FALSE),0)</f>
        <v>1</v>
      </c>
      <c r="S17" s="24">
        <f>IFERROR(HLOOKUP(S$1,'Smerne ukazatele_2018'!$A$1:$CK$13,13,FALSE),0)</f>
        <v>14</v>
      </c>
      <c r="T17" s="24">
        <f>IFERROR(HLOOKUP(T$1,'Smerne ukazatele_2018'!$A$1:$CK$13,13,FALSE),0)</f>
        <v>0</v>
      </c>
      <c r="U17" s="24">
        <f>IFERROR(HLOOKUP(U$1,'Smerne ukazatele_2018'!$A$1:$CK$13,13,FALSE),0)</f>
        <v>0</v>
      </c>
      <c r="V17" s="24">
        <f>IFERROR(HLOOKUP(V$1,'Smerne ukazatele_2018'!$A$1:$CK$13,13,FALSE),0)</f>
        <v>0</v>
      </c>
      <c r="W17" s="24">
        <f>IFERROR(HLOOKUP(W$1,'Smerne ukazatele_2018'!$A$1:$CK$13,13,FALSE),0)</f>
        <v>23</v>
      </c>
      <c r="X17" s="24">
        <f>IFERROR(HLOOKUP(X$1,'Smerne ukazatele_2018'!$A$1:$CK$13,13,FALSE),0)</f>
        <v>0</v>
      </c>
      <c r="Y17" s="24">
        <f>IFERROR(HLOOKUP(Y$1,'Smerne ukazatele_2018'!$A$1:$CK$13,13,FALSE),0)</f>
        <v>0</v>
      </c>
      <c r="Z17" s="24">
        <f>IFERROR(HLOOKUP(Z$1,'Smerne ukazatele_2018'!$A$1:$CK$13,13,FALSE),0)</f>
        <v>75</v>
      </c>
      <c r="AA17" s="24">
        <f>IFERROR(HLOOKUP(AA$1,'Smerne ukazatele_2018'!$A$1:$CK$13,13,FALSE),0)</f>
        <v>0</v>
      </c>
      <c r="AB17" s="24">
        <f>IFERROR(HLOOKUP(AB$1,'Smerne ukazatele_2018'!$A$1:$CK$13,13,FALSE),0)</f>
        <v>0</v>
      </c>
      <c r="AC17" s="24">
        <f>IFERROR(HLOOKUP(AC$1,'Smerne ukazatele_2018'!$A$1:$CK$13,13,FALSE),0)</f>
        <v>0</v>
      </c>
      <c r="AD17" s="24">
        <f>IFERROR(HLOOKUP(AD$1,'Smerne ukazatele_2018'!$A$1:$CK$13,13,FALSE),0)</f>
        <v>0</v>
      </c>
      <c r="AE17" s="24">
        <f>IFERROR(HLOOKUP(AE$1,'Smerne ukazatele_2018'!$A$1:$CK$13,13,FALSE),0)</f>
        <v>0</v>
      </c>
      <c r="AF17" s="24">
        <f>IFERROR(HLOOKUP(AF$1,'Smerne ukazatele_2018'!$A$1:$CK$13,13,FALSE),0)</f>
        <v>0</v>
      </c>
      <c r="AG17" s="24">
        <f>IFERROR(HLOOKUP(AG$1,'Smerne ukazatele_2018'!$A$1:$CK$13,13,FALSE),0)</f>
        <v>0</v>
      </c>
      <c r="AH17" s="24">
        <f>IFERROR(HLOOKUP(AH$1,'Smerne ukazatele_2018'!$A$1:$CK$13,13,FALSE),0)</f>
        <v>0</v>
      </c>
      <c r="AI17" s="24">
        <f>IFERROR(HLOOKUP(AI$1,'Smerne ukazatele_2018'!$A$1:$CK$13,13,FALSE),0)</f>
        <v>0</v>
      </c>
      <c r="AJ17" s="24">
        <f>IFERROR(HLOOKUP(AJ$1,'Smerne ukazatele_2018'!$A$1:$CK$13,13,FALSE),0)</f>
        <v>0</v>
      </c>
      <c r="AK17" s="24">
        <f>IFERROR(HLOOKUP(AK$1,'Smerne ukazatele_2018'!$A$1:$CK$13,13,FALSE),0)</f>
        <v>0</v>
      </c>
      <c r="AL17" s="24">
        <f>IFERROR(HLOOKUP(AL$1,'Smerne ukazatele_2018'!$A$1:$CK$13,13,FALSE),0)</f>
        <v>0</v>
      </c>
      <c r="AM17" s="24">
        <f>IFERROR(HLOOKUP(AM$1,'Smerne ukazatele_2018'!$A$1:$CK$13,13,FALSE),0)</f>
        <v>0</v>
      </c>
      <c r="AN17" s="24">
        <f>IFERROR(HLOOKUP(AN$1,'Smerne ukazatele_2018'!$A$1:$CK$13,13,FALSE),0)</f>
        <v>0</v>
      </c>
      <c r="AO17" s="24">
        <f>IFERROR(HLOOKUP(AO$1,'Smerne ukazatele_2018'!$A$1:$CK$13,13,FALSE),0)</f>
        <v>0</v>
      </c>
      <c r="AP17" s="24">
        <f>IFERROR(HLOOKUP(AP$1,'Smerne ukazatele_2018'!$A$1:$CK$13,13,FALSE),0)</f>
        <v>12</v>
      </c>
      <c r="AQ17" s="24">
        <f>IFERROR(HLOOKUP(AQ$1,'Smerne ukazatele_2018'!$A$1:$CK$13,13,FALSE),0)</f>
        <v>0</v>
      </c>
      <c r="AR17" s="24">
        <f>IFERROR(HLOOKUP(AR$1,'Smerne ukazatele_2018'!$A$1:$CK$13,13,FALSE),0)</f>
        <v>0</v>
      </c>
      <c r="AS17" s="24">
        <f>IFERROR(HLOOKUP(AS$1,'Smerne ukazatele_2018'!$A$1:$CK$13,13,FALSE),0)</f>
        <v>0</v>
      </c>
      <c r="AT17" s="24">
        <f>IFERROR(HLOOKUP(AT$1,'Smerne ukazatele_2018'!$A$1:$CK$13,13,FALSE),0)</f>
        <v>14</v>
      </c>
      <c r="AU17" s="24">
        <f>IFERROR(HLOOKUP(AU$1,'Smerne ukazatele_2018'!$A$1:$CK$13,13,FALSE),0)</f>
        <v>0</v>
      </c>
      <c r="AV17" s="24">
        <f>IFERROR(HLOOKUP(AV$1,'Smerne ukazatele_2018'!$A$1:$CK$13,13,FALSE),0)</f>
        <v>0</v>
      </c>
      <c r="AW17" s="24">
        <f>IFERROR(HLOOKUP(AW$1,'Smerne ukazatele_2018'!$A$1:$CK$13,13,FALSE),0)</f>
        <v>0</v>
      </c>
      <c r="AX17" s="24">
        <f>IFERROR(HLOOKUP(AX$1,'Smerne ukazatele_2018'!$A$1:$CK$13,13,FALSE),0)</f>
        <v>0</v>
      </c>
      <c r="AY17" s="24">
        <f>IFERROR(HLOOKUP(AY$1,'Smerne ukazatele_2018'!$A$1:$CK$13,13,FALSE),0)</f>
        <v>0</v>
      </c>
      <c r="AZ17" s="24">
        <f>IFERROR(HLOOKUP(AZ$1,'Smerne ukazatele_2018'!$A$1:$CK$13,13,FALSE),0)</f>
        <v>0</v>
      </c>
      <c r="BA17" s="24">
        <f>IFERROR(HLOOKUP(BA$1,'Smerne ukazatele_2018'!$A$1:$CK$13,13,FALSE),0)</f>
        <v>14</v>
      </c>
      <c r="BB17" s="24">
        <f>IFERROR(HLOOKUP(BB$1,'Smerne ukazatele_2018'!$A$1:$CK$13,13,FALSE),0)</f>
        <v>0</v>
      </c>
      <c r="BC17" s="24">
        <f>IFERROR(HLOOKUP(BC$1,'Smerne ukazatele_2018'!$A$1:$CK$13,13,FALSE),0)</f>
        <v>0</v>
      </c>
      <c r="BD17" s="24">
        <f>IFERROR(HLOOKUP(BD$1,'Smerne ukazatele_2018'!$A$1:$CK$13,13,FALSE),0)</f>
        <v>7</v>
      </c>
      <c r="BE17" s="24">
        <f>IFERROR(HLOOKUP(BE$1,'Smerne ukazatele_2018'!$A$1:$CK$13,13,FALSE),0)</f>
        <v>0</v>
      </c>
      <c r="BF17" s="24">
        <f>IFERROR(HLOOKUP(BF$1,'Smerne ukazatele_2018'!$A$1:$CK$13,13,FALSE),0)</f>
        <v>0</v>
      </c>
      <c r="BG17" s="24">
        <f>IFERROR(HLOOKUP(BG$1,'Smerne ukazatele_2018'!$A$1:$CK$13,13,FALSE),0)</f>
        <v>0</v>
      </c>
      <c r="BH17" s="24">
        <f>IFERROR(HLOOKUP(BH$1,'Smerne ukazatele_2018'!$A$1:$CK$13,13,FALSE),0)</f>
        <v>0</v>
      </c>
      <c r="BI17" s="24">
        <f>IFERROR(HLOOKUP(BI$1,'Smerne ukazatele_2018'!$A$1:$CK$13,13,FALSE),0)</f>
        <v>7</v>
      </c>
      <c r="BJ17" s="24">
        <f>IFERROR(HLOOKUP(BJ$1,'Smerne ukazatele_2018'!$A$1:$CK$13,13,FALSE),0)</f>
        <v>0</v>
      </c>
      <c r="BK17" s="24">
        <f>IFERROR(HLOOKUP(BK$1,'Smerne ukazatele_2018'!$A$1:$CK$13,13,FALSE),0)</f>
        <v>0</v>
      </c>
      <c r="BL17" s="24">
        <f>IFERROR(HLOOKUP(BL$1,'Smerne ukazatele_2018'!$A$1:$CK$13,13,FALSE),0)</f>
        <v>0</v>
      </c>
      <c r="BM17" s="24">
        <f>IFERROR(HLOOKUP(BM$1,'Smerne ukazatele_2018'!$A$1:$CK$13,13,FALSE),0)</f>
        <v>6</v>
      </c>
      <c r="BN17" s="24">
        <f>IFERROR(HLOOKUP(BN$1,'Smerne ukazatele_2018'!$A$1:$CK$13,13,FALSE),0)</f>
        <v>0</v>
      </c>
      <c r="BO17" s="24">
        <f>IFERROR(HLOOKUP(BO$1,'Smerne ukazatele_2018'!$A$1:$CK$13,13,FALSE),0)</f>
        <v>0</v>
      </c>
      <c r="BP17" s="24">
        <f>IFERROR(HLOOKUP(BP$1,'Smerne ukazatele_2018'!$A$1:$CK$13,13,FALSE),0)</f>
        <v>0</v>
      </c>
      <c r="BQ17" s="24">
        <f>IFERROR(HLOOKUP(BQ$1,'Smerne ukazatele_2018'!$A$1:$CK$13,13,FALSE),0)</f>
        <v>4</v>
      </c>
      <c r="BR17" s="24">
        <f>IFERROR(HLOOKUP(BR$1,'Smerne ukazatele_2018'!$A$1:$CK$13,13,FALSE),0)</f>
        <v>0</v>
      </c>
      <c r="BS17" s="24">
        <f>IFERROR(HLOOKUP(BS$1,'Smerne ukazatele_2018'!$A$1:$CK$13,13,FALSE),0)</f>
        <v>0</v>
      </c>
      <c r="BT17" s="24">
        <f>IFERROR(HLOOKUP(BT$1,'Smerne ukazatele_2018'!$A$1:$CK$13,13,FALSE),0)</f>
        <v>110</v>
      </c>
      <c r="BU17" s="24">
        <f>IFERROR(HLOOKUP(BU$1,'Smerne ukazatele_2018'!$A$1:$CK$13,13,FALSE),0)</f>
        <v>0</v>
      </c>
      <c r="BV17" s="24">
        <f>IFERROR(HLOOKUP(BV$1,'Smerne ukazatele_2018'!$A$1:$CK$13,13,FALSE),0)</f>
        <v>0</v>
      </c>
      <c r="BW17" s="24">
        <f>IFERROR(HLOOKUP(BW$1,'Smerne ukazatele_2018'!$A$1:$CK$13,13,FALSE),0)</f>
        <v>0</v>
      </c>
      <c r="BX17" s="24">
        <f>IFERROR(HLOOKUP(BX$1,'Smerne ukazatele_2018'!$A$1:$CK$13,13,FALSE),0)</f>
        <v>6</v>
      </c>
      <c r="BY17" s="24">
        <f>IFERROR(HLOOKUP(BY$1,'Smerne ukazatele_2018'!$A$1:$CK$13,13,FALSE),0)</f>
        <v>0</v>
      </c>
      <c r="BZ17" s="24">
        <f>IFERROR(HLOOKUP(BZ$1,'Smerne ukazatele_2018'!$A$1:$CK$13,13,FALSE),0)</f>
        <v>0</v>
      </c>
      <c r="CA17" s="24">
        <f>IFERROR(HLOOKUP(CA$1,'Smerne ukazatele_2018'!$A$1:$CK$13,13,FALSE),0)</f>
        <v>0</v>
      </c>
      <c r="CB17" s="24">
        <f>IFERROR(HLOOKUP(CB$1,'Smerne ukazatele_2018'!$A$1:$CK$13,13,FALSE),0)</f>
        <v>0</v>
      </c>
      <c r="CC17" s="24">
        <f>IFERROR(HLOOKUP(CC$1,'Smerne ukazatele_2018'!$A$1:$CK$13,13,FALSE),0)</f>
        <v>2</v>
      </c>
      <c r="CD17" s="24">
        <f>IFERROR(HLOOKUP(CD$1,'Smerne ukazatele_2018'!$A$1:$CK$13,13,FALSE),0)</f>
        <v>2</v>
      </c>
      <c r="CE17" s="24">
        <f>IFERROR(HLOOKUP(CE$1,'Smerne ukazatele_2018'!$A$1:$CK$13,13,FALSE),0)</f>
        <v>7</v>
      </c>
      <c r="CF17" s="24">
        <f>IFERROR(HLOOKUP(CF$1,'Smerne ukazatele_2018'!$A$1:$CK$13,13,FALSE),0)</f>
        <v>6</v>
      </c>
      <c r="CG17" s="24">
        <f>IFERROR(HLOOKUP(CG$1,'Smerne ukazatele_2018'!$A$1:$CK$13,13,FALSE),0)</f>
        <v>2</v>
      </c>
      <c r="CH17" s="24">
        <f>IFERROR(HLOOKUP(CH$1,'Smerne ukazatele_2018'!$A$1:$CK$13,13,FALSE),0)</f>
        <v>0</v>
      </c>
      <c r="CI17" s="24">
        <f>IFERROR(HLOOKUP(CI$1,'Smerne ukazatele_2018'!$A$1:$CK$13,13,FALSE),0)</f>
        <v>11</v>
      </c>
      <c r="CJ17" s="24">
        <f>IFERROR(HLOOKUP(CJ$1,'Smerne ukazatele_2018'!$A$1:$CK$13,13,FALSE),0)</f>
        <v>2</v>
      </c>
      <c r="CK17" s="24">
        <f>IFERROR(HLOOKUP(CK$1,'Smerne ukazatele_2018'!$A$1:$CK$13,13,FALSE),0)</f>
        <v>0</v>
      </c>
      <c r="CL17" s="24">
        <f>IFERROR(HLOOKUP(CL$1,'Smerne ukazatele_2018'!$A$1:$CK$13,13,FALSE),0)</f>
        <v>4</v>
      </c>
      <c r="CM17" s="24">
        <f>IFERROR(HLOOKUP(CM$1,'Smerne ukazatele_2018'!$A$1:$CK$13,13,FALSE),0)</f>
        <v>2</v>
      </c>
      <c r="CN17" s="24">
        <f>IFERROR(HLOOKUP(CN$1,'Smerne ukazatele_2018'!$A$1:$CK$13,13,FALSE),0)</f>
        <v>4</v>
      </c>
      <c r="CO17" s="24">
        <f>IFERROR(HLOOKUP(CO$1,'Smerne ukazatele_2018'!$A$1:$CK$13,13,FALSE),0)</f>
        <v>0</v>
      </c>
      <c r="CP17" s="24">
        <f>IFERROR(HLOOKUP(CP$1,'Smerne ukazatele_2018'!$A$1:$CK$13,13,FALSE),0)</f>
        <v>0</v>
      </c>
      <c r="CQ17" s="24">
        <f>IFERROR(HLOOKUP(CQ$1,'Smerne ukazatele_2018'!$A$1:$CK$13,13,FALSE),0)</f>
        <v>0</v>
      </c>
      <c r="CR17" s="24">
        <f>IFERROR(HLOOKUP(CR$1,'Smerne ukazatele_2018'!$A$1:$CK$13,13,FALSE),0)</f>
        <v>0</v>
      </c>
      <c r="CS17" s="24">
        <f>IFERROR(HLOOKUP(CS$1,'Smerne ukazatele_2018'!$A$1:$CK$13,13,FALSE),0)</f>
        <v>0</v>
      </c>
      <c r="CT17" s="24">
        <f>IFERROR(HLOOKUP(CT$1,'Smerne ukazatele_2018'!$A$1:$CK$13,13,FALSE),0)</f>
        <v>36</v>
      </c>
      <c r="CU17" s="24">
        <f>IFERROR(HLOOKUP(CU$1,'Smerne ukazatele_2018'!$A$1:$CK$13,13,FALSE),0)</f>
        <v>11</v>
      </c>
      <c r="CV17" s="24">
        <f>IFERROR(HLOOKUP(CV$1,'Smerne ukazatele_2018'!$A$1:$CK$13,13,FALSE),0)</f>
        <v>15</v>
      </c>
      <c r="CW17" s="24">
        <f>IFERROR(HLOOKUP(CW$1,'Smerne ukazatele_2018'!$A$1:$CK$13,13,FALSE),0)</f>
        <v>0</v>
      </c>
      <c r="CX17" s="24">
        <f>IFERROR(HLOOKUP(CX$1,'Smerne ukazatele_2018'!$A$1:$CK$13,13,FALSE),0)</f>
        <v>0</v>
      </c>
      <c r="CY17" s="24">
        <f>IFERROR(HLOOKUP(CY$1,'Smerne ukazatele_2018'!$A$1:$CK$13,13,FALSE),0)</f>
        <v>0</v>
      </c>
      <c r="CZ17" s="24">
        <f>IFERROR(HLOOKUP(CZ$1,'Smerne ukazatele_2018'!$A$1:$CK$13,13,FALSE),0)</f>
        <v>0</v>
      </c>
      <c r="DA17" s="24">
        <f>IFERROR(HLOOKUP(DA$1,'Smerne ukazatele_2018'!$A$1:$CK$13,13,FALSE),0)</f>
        <v>4</v>
      </c>
      <c r="DB17" s="24">
        <f>IFERROR(HLOOKUP(DB$1,'Smerne ukazatele_2018'!$A$1:$CK$13,13,FALSE),0)</f>
        <v>38</v>
      </c>
      <c r="DC17" s="24">
        <f>IFERROR(HLOOKUP(DC$1,'Smerne ukazatele_2018'!$A$1:$CK$13,13,FALSE),0)</f>
        <v>0</v>
      </c>
      <c r="DD17" s="24">
        <f>IFERROR(HLOOKUP(DD$1,'Smerne ukazatele_2018'!$A$1:$CK$13,13,FALSE),0)</f>
        <v>0</v>
      </c>
      <c r="DE17" s="24">
        <f>IFERROR(HLOOKUP(DE$1,'Smerne ukazatele_2018'!$A$1:$CK$13,13,FALSE),0)</f>
        <v>0</v>
      </c>
      <c r="DF17" s="24">
        <f>IFERROR(HLOOKUP(DF$1,'Smerne ukazatele_2018'!$A$1:$CK$13,13,FALSE),0)</f>
        <v>0</v>
      </c>
      <c r="DG17" s="24">
        <f>IFERROR(HLOOKUP(DG$1,'Smerne ukazatele_2018'!$A$1:$CK$13,13,FALSE),0)</f>
        <v>17</v>
      </c>
      <c r="DH17" s="24">
        <f>IFERROR(HLOOKUP(DH$1,'Smerne ukazatele_2018'!$A$1:$CK$13,13,FALSE),0)</f>
        <v>0</v>
      </c>
      <c r="DI17" s="24">
        <f>IFERROR(HLOOKUP(DI$1,'Smerne ukazatele_2018'!$A$1:$CK$13,13,FALSE),0)</f>
        <v>0</v>
      </c>
      <c r="DJ17" s="24">
        <f>IFERROR(HLOOKUP(DJ$1,'Smerne ukazatele_2018'!$A$1:$CK$13,13,FALSE),0)</f>
        <v>13</v>
      </c>
      <c r="DK17" s="24">
        <f>IFERROR(HLOOKUP(DK$1,'Smerne ukazatele_2018'!$A$1:$CK$13,13,FALSE),0)</f>
        <v>2</v>
      </c>
      <c r="DL17" s="24">
        <f>IFERROR(HLOOKUP(DL$1,'Smerne ukazatele_2018'!$A$1:$CK$13,13,FALSE),0)</f>
        <v>6</v>
      </c>
      <c r="DM17" s="24">
        <f>IFERROR(HLOOKUP(DM$1,'Smerne ukazatele_2018'!$A$1:$CK$13,13,FALSE),0)</f>
        <v>15</v>
      </c>
      <c r="DN17" s="24">
        <f>IFERROR(HLOOKUP(DN$1,'Smerne ukazatele_2018'!$A$1:$CK$13,13,FALSE),0)</f>
        <v>4</v>
      </c>
      <c r="DO17" s="24">
        <f>IFERROR(HLOOKUP(DO$1,'Smerne ukazatele_2018'!$A$1:$CK$13,13,FALSE),0)</f>
        <v>0</v>
      </c>
      <c r="DP17" s="24">
        <f>IFERROR(HLOOKUP(DP$1,'Smerne ukazatele_2018'!$A$1:$CK$13,13,FALSE),0)</f>
        <v>0</v>
      </c>
      <c r="DQ17" s="24">
        <f>IFERROR(HLOOKUP(DQ$1,'Smerne ukazatele_2018'!$A$1:$CK$13,13,FALSE),0)</f>
        <v>0</v>
      </c>
      <c r="DR17" s="24">
        <f>IFERROR(HLOOKUP(DR$1,'Smerne ukazatele_2018'!$A$1:$CK$13,13,FALSE),0)</f>
        <v>34</v>
      </c>
      <c r="DS17" s="24">
        <f>IFERROR(HLOOKUP(DS$1,'Smerne ukazatele_2018'!$A$1:$CK$13,13,FALSE),0)</f>
        <v>0</v>
      </c>
      <c r="DT17" s="24">
        <f>IFERROR(HLOOKUP(DT$1,'Smerne ukazatele_2018'!$A$1:$CK$13,13,FALSE),0)</f>
        <v>0</v>
      </c>
      <c r="DU17" s="24">
        <f>IFERROR(HLOOKUP(DU$1,'Smerne ukazatele_2018'!$A$1:$CK$13,13,FALSE),0)</f>
        <v>3</v>
      </c>
      <c r="DV17" s="24">
        <f>IFERROR(HLOOKUP(DV$1,'Smerne ukazatele_2018'!$A$1:$CK$13,13,FALSE),0)</f>
        <v>2</v>
      </c>
      <c r="DW17" s="24">
        <f>IFERROR(HLOOKUP(DW$1,'Smerne ukazatele_2018'!$A$1:$CK$13,13,FALSE),0)</f>
        <v>5</v>
      </c>
      <c r="DX17" s="24">
        <f>IFERROR(HLOOKUP(DX$1,'Smerne ukazatele_2018'!$A$1:$CK$13,13,FALSE),0)</f>
        <v>3</v>
      </c>
      <c r="DY17" s="24">
        <f>IFERROR(HLOOKUP(DY$1,'Smerne ukazatele_2018'!$A$1:$CK$13,13,FALSE),0)</f>
        <v>20</v>
      </c>
      <c r="DZ17" s="24">
        <f>IFERROR(HLOOKUP(DZ$1,'Smerne ukazatele_2018'!$A$1:$CK$13,13,FALSE),0)</f>
        <v>17</v>
      </c>
      <c r="EA17" s="24">
        <f>IFERROR(HLOOKUP(EA$1,'Smerne ukazatele_2018'!$A$1:$CK$13,13,FALSE),0)</f>
        <v>1</v>
      </c>
      <c r="EB17" s="24">
        <f>IFERROR(HLOOKUP(EB$1,'Smerne ukazatele_2018'!$A$1:$CK$13,13,FALSE),0)</f>
        <v>0</v>
      </c>
      <c r="EC17" s="24">
        <f>IFERROR(HLOOKUP(EC$1,'Smerne ukazatele_2018'!$A$1:$CK$13,13,FALSE),0)</f>
        <v>16</v>
      </c>
      <c r="ED17" s="24">
        <f>IFERROR(HLOOKUP(ED$1,'Smerne ukazatele_2018'!$A$1:$CK$13,13,FALSE),0)</f>
        <v>2</v>
      </c>
      <c r="EE17" s="24">
        <f>IFERROR(HLOOKUP(EE$1,'Smerne ukazatele_2018'!$A$1:$CK$13,13,FALSE),0)</f>
        <v>8</v>
      </c>
      <c r="EF17" s="24">
        <f>IFERROR(HLOOKUP(EF$1,'Smerne ukazatele_2018'!$A$1:$CK$13,13,FALSE),0)</f>
        <v>19</v>
      </c>
      <c r="EG17" s="24">
        <f>IFERROR(HLOOKUP(EG$1,'Smerne ukazatele_2018'!$A$1:$CK$13,13,FALSE),0)</f>
        <v>0</v>
      </c>
      <c r="EH17" s="24">
        <f>IFERROR(HLOOKUP(EH$1,'Smerne ukazatele_2018'!$A$1:$CK$13,13,FALSE),0)</f>
        <v>0</v>
      </c>
      <c r="EI17" s="24">
        <f>IFERROR(HLOOKUP(EI$1,'Smerne ukazatele_2018'!$A$1:$CK$13,13,FALSE),0)</f>
        <v>0</v>
      </c>
      <c r="EJ17" s="24">
        <f>IFERROR(HLOOKUP(EJ$1,'Smerne ukazatele_2018'!$A$1:$CK$13,13,FALSE),0)</f>
        <v>0</v>
      </c>
      <c r="EK17" s="24">
        <f>IFERROR(HLOOKUP(EK$1,'Smerne ukazatele_2018'!$A$1:$CK$13,13,FALSE),0)</f>
        <v>14</v>
      </c>
      <c r="EL17" s="24">
        <f>IFERROR(HLOOKUP(EL$1,'Smerne ukazatele_2018'!$A$1:$CK$13,13,FALSE),0)</f>
        <v>0</v>
      </c>
      <c r="EM17" s="24">
        <f>IFERROR(HLOOKUP(EM$1,'Smerne ukazatele_2018'!$A$1:$CK$13,13,FALSE),0)</f>
        <v>0</v>
      </c>
      <c r="EN17" s="24">
        <f>IFERROR(HLOOKUP(EN$1,'Smerne ukazatele_2018'!$A$1:$CK$13,13,FALSE),0)</f>
        <v>13</v>
      </c>
      <c r="EO17" s="24">
        <f>IFERROR(HLOOKUP(EO$1,'Smerne ukazatele_2018'!$A$1:$CK$13,13,FALSE),0)</f>
        <v>0</v>
      </c>
      <c r="EP17" s="24">
        <f>IFERROR(HLOOKUP(EP$1,'Smerne ukazatele_2018'!$A$1:$CK$13,13,FALSE),0)</f>
        <v>0</v>
      </c>
      <c r="EQ17" s="24">
        <f>IFERROR(HLOOKUP(EQ$1,'Smerne ukazatele_2018'!$A$1:$CK$13,13,FALSE),0)</f>
        <v>0</v>
      </c>
      <c r="ER17" s="24">
        <f>IFERROR(HLOOKUP(ER$1,'Smerne ukazatele_2018'!$A$1:$CK$13,13,FALSE),0)</f>
        <v>0</v>
      </c>
      <c r="ES17" s="24">
        <f>IFERROR(HLOOKUP(ES$1,'Smerne ukazatele_2018'!$A$1:$CK$13,13,FALSE),0)</f>
        <v>0</v>
      </c>
      <c r="ET17" s="24">
        <f>IFERROR(HLOOKUP(ET$1,'Smerne ukazatele_2018'!$A$1:$CK$13,13,FALSE),0)</f>
        <v>0</v>
      </c>
      <c r="EU17" s="24">
        <f>IFERROR(HLOOKUP(EU$1,'Smerne ukazatele_2018'!$A$1:$CK$13,13,FALSE),0)</f>
        <v>0</v>
      </c>
      <c r="EV17" s="24">
        <f>IFERROR(HLOOKUP(EV$1,'Smerne ukazatele_2018'!$A$1:$CK$13,13,FALSE),0)</f>
        <v>0</v>
      </c>
      <c r="EW17" s="24">
        <f>IFERROR(HLOOKUP(EW$1,'Smerne ukazatele_2018'!$A$1:$CK$13,13,FALSE),0)</f>
        <v>0</v>
      </c>
      <c r="EX17" s="24">
        <f>IFERROR(HLOOKUP(EX$1,'Smerne ukazatele_2018'!$A$1:$CK$13,13,FALSE),0)</f>
        <v>0</v>
      </c>
      <c r="EY17" s="24">
        <f>IFERROR(HLOOKUP(EY$1,'Smerne ukazatele_2018'!$A$1:$CK$13,13,FALSE),0)</f>
        <v>0</v>
      </c>
      <c r="EZ17" s="24">
        <f>IFERROR(HLOOKUP(EZ$1,'Smerne ukazatele_2018'!$A$1:$CK$13,13,FALSE),0)</f>
        <v>0</v>
      </c>
      <c r="FA17" s="24">
        <f>IFERROR(HLOOKUP(FA$1,'Smerne ukazatele_2018'!$A$1:$CK$13,13,FALSE),0)</f>
        <v>0</v>
      </c>
      <c r="FB17" s="24">
        <f>IFERROR(HLOOKUP(FB$1,'Smerne ukazatele_2018'!$A$1:$CK$13,13,FALSE),0)</f>
        <v>0</v>
      </c>
      <c r="FC17" s="24">
        <f>IFERROR(HLOOKUP(FC$1,'Smerne ukazatele_2018'!$A$1:$CK$13,13,FALSE),0)</f>
        <v>0</v>
      </c>
      <c r="FD17" s="24">
        <f>IFERROR(HLOOKUP(FD$1,'Smerne ukazatele_2018'!$A$1:$CK$13,13,FALSE),0)</f>
        <v>0</v>
      </c>
      <c r="FE17" s="24">
        <f>IFERROR(HLOOKUP(FE$1,'Smerne ukazatele_2018'!$A$1:$CK$13,13,FALSE),0)</f>
        <v>7</v>
      </c>
      <c r="FF17" s="24">
        <f>IFERROR(HLOOKUP(FF$1,'Smerne ukazatele_2018'!$A$1:$CK$13,13,FALSE),0)</f>
        <v>0</v>
      </c>
      <c r="FG17" s="24">
        <f>IFERROR(HLOOKUP(FG$1,'Smerne ukazatele_2018'!$A$1:$CK$13,13,FALSE),0)</f>
        <v>0</v>
      </c>
      <c r="FH17" s="24">
        <f>IFERROR(HLOOKUP(FH$1,'Smerne ukazatele_2018'!$A$1:$CK$13,13,FALSE),0)</f>
        <v>0</v>
      </c>
      <c r="FI17" s="24">
        <f>IFERROR(HLOOKUP(FI$1,'Smerne ukazatele_2018'!$A$1:$CK$13,13,FALSE),0)</f>
        <v>30</v>
      </c>
      <c r="FJ17" s="24">
        <f>IFERROR(HLOOKUP(FJ$1,'Smerne ukazatele_2018'!$A$1:$CK$13,13,FALSE),0)</f>
        <v>0</v>
      </c>
      <c r="FK17" s="24">
        <f>IFERROR(HLOOKUP(FK$1,'Smerne ukazatele_2018'!$A$1:$CK$13,13,FALSE),0)</f>
        <v>0</v>
      </c>
      <c r="FL17" s="24">
        <f>IFERROR(HLOOKUP(FL$1,'Smerne ukazatele_2018'!$A$1:$CK$13,13,FALSE),0)</f>
        <v>0</v>
      </c>
      <c r="FM17" s="24">
        <f>IFERROR(HLOOKUP(FM$1,'Smerne ukazatele_2018'!$A$1:$CK$13,13,FALSE),0)</f>
        <v>0</v>
      </c>
      <c r="FN17" s="24">
        <f>IFERROR(HLOOKUP(FN$1,'Smerne ukazatele_2018'!$A$1:$CK$13,13,FALSE),0)</f>
        <v>2</v>
      </c>
      <c r="FO17" s="24">
        <f>IFERROR(HLOOKUP(FO$1,'Smerne ukazatele_2018'!$A$1:$CK$13,13,FALSE),0)</f>
        <v>8</v>
      </c>
      <c r="FP17" s="24">
        <f>IFERROR(HLOOKUP(FP$1,'Smerne ukazatele_2018'!$A$1:$CK$13,13,FALSE),0)</f>
        <v>0</v>
      </c>
      <c r="FQ17" s="24">
        <f>IFERROR(HLOOKUP(FQ$1,'Smerne ukazatele_2018'!$A$1:$CK$13,13,FALSE),0)</f>
        <v>4</v>
      </c>
      <c r="FR17" s="24">
        <f>IFERROR(HLOOKUP(FR$1,'Smerne ukazatele_2018'!$A$1:$CK$13,13,FALSE),0)</f>
        <v>0</v>
      </c>
      <c r="FS17" s="24">
        <f>IFERROR(HLOOKUP(FS$1,'Smerne ukazatele_2018'!$A$1:$CK$13,13,FALSE),0)</f>
        <v>8</v>
      </c>
      <c r="FT17" s="24">
        <f>IFERROR(HLOOKUP(FT$1,'Smerne ukazatele_2018'!$A$1:$CK$13,13,FALSE),0)</f>
        <v>9</v>
      </c>
      <c r="FU17" s="24">
        <f>IFERROR(HLOOKUP(FU$1,'Smerne ukazatele_2018'!$A$1:$CK$13,13,FALSE),0)</f>
        <v>8</v>
      </c>
      <c r="FV17" s="24">
        <f>IFERROR(HLOOKUP(FV$1,'Smerne ukazatele_2018'!$A$1:$CK$13,13,FALSE),0)</f>
        <v>334</v>
      </c>
      <c r="FW17" s="24">
        <f>IFERROR(HLOOKUP(FW$1,'Smerne ukazatele_2018'!$A$1:$CK$13,13,FALSE),0)</f>
        <v>0</v>
      </c>
      <c r="FX17" s="24">
        <f>IFERROR(HLOOKUP(FX$1,'Smerne ukazatele_2018'!$A$1:$CK$13,13,FALSE),0)</f>
        <v>0</v>
      </c>
      <c r="FY17" s="24">
        <f>IFERROR(HLOOKUP(FY$1,'Smerne ukazatele_2018'!$A$1:$CK$13,13,FALSE),0)</f>
        <v>0</v>
      </c>
      <c r="FZ17" s="24">
        <f>IFERROR(HLOOKUP(FZ$1,'Smerne ukazatele_2018'!$A$1:$CK$13,13,FALSE),0)</f>
        <v>0</v>
      </c>
      <c r="GA17" s="24">
        <f>IFERROR(HLOOKUP(GA$1,'Smerne ukazatele_2018'!$A$1:$CK$13,13,FALSE),0)</f>
        <v>0</v>
      </c>
      <c r="GB17" s="24">
        <f>IFERROR(HLOOKUP(GB$1,'Smerne ukazatele_2018'!$A$1:$CK$13,13,FALSE),0)</f>
        <v>0</v>
      </c>
      <c r="GC17" s="24">
        <f>IFERROR(HLOOKUP(GC$1,'Smerne ukazatele_2018'!$A$1:$CK$13,13,FALSE),0)</f>
        <v>0</v>
      </c>
      <c r="GD17" s="24">
        <f>IFERROR(HLOOKUP(GD$1,'Smerne ukazatele_2018'!$A$1:$CK$13,13,FALSE),0)</f>
        <v>6</v>
      </c>
      <c r="GE17" s="24">
        <f>IFERROR(HLOOKUP(GE$1,'Smerne ukazatele_2018'!$A$1:$CK$13,13,FALSE),0)</f>
        <v>0</v>
      </c>
      <c r="GF17" s="24">
        <f>IFERROR(HLOOKUP(GF$1,'Smerne ukazatele_2018'!$A$1:$CK$13,13,FALSE),0)</f>
        <v>0</v>
      </c>
      <c r="GG17" s="24">
        <f>IFERROR(HLOOKUP(GG$1,'Smerne ukazatele_2018'!$A$1:$CK$13,13,FALSE),0)</f>
        <v>0</v>
      </c>
      <c r="GH17" s="24">
        <f>IFERROR(HLOOKUP(GH$1,'Smerne ukazatele_2018'!$A$1:$CK$13,13,FALSE),0)</f>
        <v>0</v>
      </c>
      <c r="GI17" s="24">
        <f>IFERROR(HLOOKUP(GI$1,'Smerne ukazatele_2018'!$A$1:$CK$13,13,FALSE),0)</f>
        <v>3</v>
      </c>
      <c r="GJ17" s="24">
        <f>IFERROR(HLOOKUP(GJ$1,'Smerne ukazatele_2018'!$A$1:$CK$13,13,FALSE),0)</f>
        <v>3</v>
      </c>
      <c r="GK17" s="24">
        <f>IFERROR(HLOOKUP(GK$1,'Smerne ukazatele_2018'!$A$1:$CK$13,13,FALSE),0)</f>
        <v>10</v>
      </c>
      <c r="GL17" s="24">
        <f>IFERROR(HLOOKUP(GL$1,'Smerne ukazatele_2018'!$A$1:$CK$13,13,FALSE),0)</f>
        <v>0</v>
      </c>
      <c r="GM17" s="24">
        <f>IFERROR(HLOOKUP(GM$1,'Smerne ukazatele_2018'!$A$1:$CK$13,13,FALSE),0)</f>
        <v>27</v>
      </c>
      <c r="GN17" s="24">
        <f>IFERROR(HLOOKUP(GN$1,'Smerne ukazatele_2018'!$A$1:$CK$13,13,FALSE),0)</f>
        <v>0</v>
      </c>
      <c r="GO17" s="24">
        <f>IFERROR(HLOOKUP(GO$1,'Smerne ukazatele_2018'!$A$1:$CK$13,13,FALSE),0)</f>
        <v>0</v>
      </c>
      <c r="GP17" s="24">
        <f>IFERROR(HLOOKUP(GP$1,'Smerne ukazatele_2018'!$A$1:$CK$13,13,FALSE),0)</f>
        <v>0</v>
      </c>
      <c r="GQ17" s="24">
        <f>IFERROR(HLOOKUP(GQ$1,'Smerne ukazatele_2018'!$A$1:$CK$13,13,FALSE),0)</f>
        <v>0</v>
      </c>
      <c r="GR17" s="24">
        <f>IFERROR(HLOOKUP(GR$1,'Smerne ukazatele_2018'!$A$1:$CK$13,13,FALSE),0)</f>
        <v>0</v>
      </c>
      <c r="GS17" s="24">
        <f>IFERROR(HLOOKUP(GS$1,'Smerne ukazatele_2018'!$A$1:$CK$13,13,FALSE),0)</f>
        <v>0</v>
      </c>
      <c r="GT17" s="24">
        <f>IFERROR(HLOOKUP(GT$1,'Smerne ukazatele_2018'!$A$1:$CK$13,13,FALSE),0)</f>
        <v>0</v>
      </c>
      <c r="GU17" s="24">
        <f>IFERROR(HLOOKUP(GU$1,'Smerne ukazatele_2018'!$A$1:$CK$13,13,FALSE),0)</f>
        <v>0</v>
      </c>
      <c r="GV17" s="24">
        <f>IFERROR(HLOOKUP(GV$1,'Smerne ukazatele_2018'!$A$1:$CK$13,13,FALSE),0)</f>
        <v>0</v>
      </c>
      <c r="GW17" s="24">
        <f>IFERROR(HLOOKUP(GW$1,'Smerne ukazatele_2018'!$A$1:$CK$13,13,FALSE),0)</f>
        <v>0</v>
      </c>
      <c r="GX17" s="24">
        <f>IFERROR(HLOOKUP(GX$1,'Smerne ukazatele_2018'!$A$1:$CK$13,13,FALSE),0)</f>
        <v>0</v>
      </c>
      <c r="GY17" s="24">
        <f>IFERROR(HLOOKUP(GY$1,'Smerne ukazatele_2018'!$A$1:$CK$13,13,FALSE),0)</f>
        <v>0</v>
      </c>
      <c r="GZ17" s="24">
        <f>IFERROR(HLOOKUP(GZ$1,'Smerne ukazatele_2018'!$A$1:$CK$13,13,FALSE),0)</f>
        <v>0</v>
      </c>
      <c r="HA17" s="24">
        <f>IFERROR(HLOOKUP(HA$1,'Smerne ukazatele_2018'!$A$1:$CK$13,13,FALSE),0)</f>
        <v>38</v>
      </c>
      <c r="HB17" s="24">
        <f>IFERROR(HLOOKUP(HB$1,'Smerne ukazatele_2018'!$A$1:$CK$13,13,FALSE),0)</f>
        <v>59</v>
      </c>
      <c r="HC17" s="24">
        <f>IFERROR(HLOOKUP(HC$1,'Smerne ukazatele_2018'!$A$1:$CK$13,13,FALSE),0)</f>
        <v>0</v>
      </c>
      <c r="HD17" s="24">
        <f>IFERROR(HLOOKUP(HD$1,'Smerne ukazatele_2018'!$A$1:$CK$13,13,FALSE),0)</f>
        <v>0</v>
      </c>
      <c r="HE17" s="24">
        <f>IFERROR(HLOOKUP(HE$1,'Smerne ukazatele_2018'!$A$1:$CK$13,13,FALSE),0)</f>
        <v>0</v>
      </c>
      <c r="HF17" s="24">
        <f>IFERROR(HLOOKUP(HF$1,'Smerne ukazatele_2018'!$A$1:$CK$13,13,FALSE),0)</f>
        <v>0</v>
      </c>
      <c r="HG17" s="24">
        <f>IFERROR(HLOOKUP(HG$1,'Smerne ukazatele_2018'!$A$1:$CK$13,13,FALSE),0)</f>
        <v>0</v>
      </c>
      <c r="HH17" s="24">
        <f>IFERROR(HLOOKUP(HH$1,'Smerne ukazatele_2018'!$A$1:$CK$13,13,FALSE),0)</f>
        <v>0</v>
      </c>
      <c r="HI17" s="24">
        <f>IFERROR(HLOOKUP(HI$1,'Smerne ukazatele_2018'!$A$1:$CK$13,13,FALSE),0)</f>
        <v>28</v>
      </c>
      <c r="HJ17" s="24">
        <f>IFERROR(HLOOKUP(HJ$1,'Smerne ukazatele_2018'!$A$1:$CK$13,13,FALSE),0)</f>
        <v>0</v>
      </c>
      <c r="HK17" s="24">
        <f>IFERROR(HLOOKUP(HK$1,'Smerne ukazatele_2018'!$A$1:$CK$13,13,FALSE),0)</f>
        <v>0</v>
      </c>
      <c r="HL17" s="24">
        <f>IFERROR(HLOOKUP(HL$1,'Smerne ukazatele_2018'!$A$1:$CK$13,13,FALSE),0)</f>
        <v>0</v>
      </c>
      <c r="HM17" s="24">
        <f>IFERROR(HLOOKUP(HM$1,'Smerne ukazatele_2018'!$A$1:$CK$13,13,FALSE),0)</f>
        <v>0</v>
      </c>
      <c r="HN17" s="24">
        <f>IFERROR(HLOOKUP(HN$1,'Smerne ukazatele_2018'!$A$1:$CK$13,13,FALSE),0)</f>
        <v>0</v>
      </c>
      <c r="HO17" s="24">
        <f>IFERROR(HLOOKUP(HO$1,'Smerne ukazatele_2018'!$A$1:$CK$13,13,FALSE),0)</f>
        <v>0</v>
      </c>
      <c r="HP17" s="24">
        <f>IFERROR(HLOOKUP(HP$1,'Smerne ukazatele_2018'!$A$1:$CK$13,13,FALSE),0)</f>
        <v>0</v>
      </c>
      <c r="HQ17" s="24">
        <f>IFERROR(HLOOKUP(HQ$1,'Smerne ukazatele_2018'!$A$1:$CK$13,13,FALSE),0)</f>
        <v>0</v>
      </c>
      <c r="HR17" s="24">
        <f>IFERROR(HLOOKUP(HR$1,'Smerne ukazatele_2018'!$A$1:$CK$13,13,FALSE),0)</f>
        <v>0</v>
      </c>
      <c r="HS17" s="24">
        <f>IFERROR(HLOOKUP(HS$1,'Smerne ukazatele_2018'!$A$1:$CK$13,13,FALSE),0)</f>
        <v>0</v>
      </c>
      <c r="HT17" s="24">
        <f>IFERROR(HLOOKUP(HT$1,'Smerne ukazatele_2018'!$A$1:$CK$13,13,FALSE),0)</f>
        <v>0</v>
      </c>
      <c r="HU17" s="24">
        <f>IFERROR(HLOOKUP(HU$1,'Smerne ukazatele_2018'!$A$1:$CK$13,13,FALSE),0)</f>
        <v>0</v>
      </c>
      <c r="HV17" s="24">
        <f>IFERROR(HLOOKUP(HV$1,'Smerne ukazatele_2018'!$A$1:$CK$13,13,FALSE),0)</f>
        <v>0</v>
      </c>
      <c r="HW17" s="24">
        <f>IFERROR(HLOOKUP(HW$1,'Smerne ukazatele_2018'!$A$1:$CK$13,13,FALSE),0)</f>
        <v>0</v>
      </c>
      <c r="HX17" s="24">
        <f>IFERROR(HLOOKUP(HX$1,'Smerne ukazatele_2018'!$A$1:$CK$13,13,FALSE),0)</f>
        <v>0</v>
      </c>
      <c r="HY17" s="24">
        <f>IFERROR(HLOOKUP(HY$1,'Smerne ukazatele_2018'!$A$1:$CK$13,13,FALSE),0)</f>
        <v>0</v>
      </c>
      <c r="HZ17" s="24">
        <f>IFERROR(HLOOKUP(HZ$1,'Smerne ukazatele_2018'!$A$1:$CK$13,13,FALSE),0)</f>
        <v>0</v>
      </c>
      <c r="IA17" s="24">
        <f>IFERROR(HLOOKUP(IA$1,'Smerne ukazatele_2018'!$A$1:$CK$13,13,FALSE),0)</f>
        <v>0</v>
      </c>
      <c r="IB17" s="24">
        <f>IFERROR(HLOOKUP(IB$1,'Smerne ukazatele_2018'!$A$1:$CK$13,13,FALSE),0)</f>
        <v>0</v>
      </c>
      <c r="IC17" s="24">
        <f>IFERROR(HLOOKUP(IC$1,'Smerne ukazatele_2018'!$A$1:$CK$13,13,FALSE),0)</f>
        <v>0</v>
      </c>
      <c r="ID17" s="24">
        <f>IFERROR(HLOOKUP(ID$1,'Smerne ukazatele_2018'!$A$1:$CK$13,13,FALSE),0)</f>
        <v>0</v>
      </c>
      <c r="IE17" s="24">
        <f>IFERROR(HLOOKUP(IE$1,'Smerne ukazatele_2018'!$A$1:$CK$13,13,FALSE),0)</f>
        <v>0</v>
      </c>
      <c r="IF17" s="24">
        <f>IFERROR(HLOOKUP(IF$1,'Smerne ukazatele_2018'!$A$1:$CK$13,13,FALSE),0)</f>
        <v>0</v>
      </c>
      <c r="IG17" s="24">
        <f>IFERROR(HLOOKUP(IG$1,'Smerne ukazatele_2018'!$A$1:$CK$13,13,FALSE),0)</f>
        <v>0</v>
      </c>
      <c r="IH17" s="24">
        <f>IFERROR(HLOOKUP(IH$1,'Smerne ukazatele_2018'!$A$1:$CK$13,13,FALSE),0)</f>
        <v>0</v>
      </c>
      <c r="II17" s="24">
        <f>IFERROR(HLOOKUP(II$1,'Smerne ukazatele_2018'!$A$1:$CK$13,13,FALSE),0)</f>
        <v>0</v>
      </c>
      <c r="IJ17" s="24">
        <f>IFERROR(HLOOKUP(IJ$1,'Smerne ukazatele_2018'!$A$1:$CK$13,13,FALSE),0)</f>
        <v>0</v>
      </c>
      <c r="IK17" s="24">
        <f>IFERROR(HLOOKUP(IK$1,'Smerne ukazatele_2018'!$A$1:$CK$13,13,FALSE),0)</f>
        <v>0</v>
      </c>
      <c r="IL17" s="24">
        <f>IFERROR(HLOOKUP(IL$1,'Smerne ukazatele_2018'!$A$1:$CK$13,13,FALSE),0)</f>
        <v>0</v>
      </c>
      <c r="IM17" s="24">
        <f>IFERROR(HLOOKUP(IM$1,'Smerne ukazatele_2018'!$A$1:$CK$13,13,FALSE),0)</f>
        <v>0</v>
      </c>
      <c r="IN17" s="24">
        <f>IFERROR(HLOOKUP(IN$1,'Smerne ukazatele_2018'!$A$1:$CK$13,13,FALSE),0)</f>
        <v>0</v>
      </c>
      <c r="IO17" s="24">
        <f>IFERROR(HLOOKUP(IO$1,'Smerne ukazatele_2018'!$A$1:$CK$13,13,FALSE),0)</f>
        <v>0</v>
      </c>
      <c r="IP17" s="24">
        <f>IFERROR(HLOOKUP(IP$1,'Smerne ukazatele_2018'!$A$1:$CK$13,13,FALSE),0)</f>
        <v>0</v>
      </c>
      <c r="IQ17" s="24">
        <f>IFERROR(HLOOKUP(IQ$1,'Smerne ukazatele_2018'!$A$1:$CK$13,13,FALSE),0)</f>
        <v>0</v>
      </c>
      <c r="IR17" s="24">
        <f>IFERROR(HLOOKUP(IR$1,'Smerne ukazatele_2018'!$A$1:$CK$13,13,FALSE),0)</f>
        <v>0</v>
      </c>
      <c r="IS17" s="24">
        <f>IFERROR(HLOOKUP(IS$1,'Smerne ukazatele_2018'!$A$1:$CK$13,13,FALSE),0)</f>
        <v>0</v>
      </c>
      <c r="IT17" s="24">
        <f>IFERROR(HLOOKUP(IT$1,'Smerne ukazatele_2018'!$A$1:$CK$13,13,FALSE),0)</f>
        <v>0</v>
      </c>
      <c r="IU17" s="24">
        <f>IFERROR(HLOOKUP(IU$1,'Smerne ukazatele_2018'!$A$1:$CK$13,13,FALSE),0)</f>
        <v>0</v>
      </c>
      <c r="IV17" s="24">
        <f>IFERROR(HLOOKUP(IV$1,'Smerne ukazatele_2018'!$A$1:$CK$13,13,FALSE),0)</f>
        <v>0</v>
      </c>
      <c r="IW17" s="24">
        <f>IFERROR(HLOOKUP(IW$1,'Smerne ukazatele_2018'!$A$1:$CK$13,13,FALSE),0)</f>
        <v>0</v>
      </c>
      <c r="IX17" s="24">
        <f>IFERROR(HLOOKUP(IX$1,'Smerne ukazatele_2018'!$A$1:$CK$13,13,FALSE),0)</f>
        <v>0</v>
      </c>
      <c r="IY17" s="24">
        <f>IFERROR(HLOOKUP(IY$1,'Smerne ukazatele_2018'!$A$1:$CK$13,13,FALSE),0)</f>
        <v>0</v>
      </c>
      <c r="IZ17" s="24">
        <f>IFERROR(HLOOKUP(IZ$1,'Smerne ukazatele_2018'!$A$1:$CK$13,13,FALSE),0)</f>
        <v>0</v>
      </c>
      <c r="JA17" s="24">
        <f>IFERROR(HLOOKUP(JA$1,'Smerne ukazatele_2018'!$A$1:$CK$13,13,FALSE),0)</f>
        <v>0</v>
      </c>
      <c r="JB17" s="24">
        <f>IFERROR(HLOOKUP(JB$1,'Smerne ukazatele_2018'!$A$1:$CK$13,13,FALSE),0)</f>
        <v>0</v>
      </c>
      <c r="JC17" s="24">
        <f>IFERROR(HLOOKUP(JC$1,'Smerne ukazatele_2018'!$A$1:$CK$13,13,FALSE),0)</f>
        <v>0</v>
      </c>
      <c r="JD17" s="24">
        <f>IFERROR(HLOOKUP(JD$1,'Smerne ukazatele_2018'!$A$1:$CK$13,13,FALSE),0)</f>
        <v>152</v>
      </c>
      <c r="JE17" s="24">
        <f>IFERROR(HLOOKUP(JE$1,'Smerne ukazatele_2018'!$A$1:$CK$13,13,FALSE),0)</f>
        <v>0</v>
      </c>
      <c r="JF17" s="24">
        <f>IFERROR(HLOOKUP(JF$1,'Smerne ukazatele_2018'!$A$1:$CK$13,13,FALSE),0)</f>
        <v>0</v>
      </c>
      <c r="JG17" s="24">
        <f>IFERROR(HLOOKUP(JG$1,'Smerne ukazatele_2018'!$A$1:$CK$13,13,FALSE),0)</f>
        <v>0</v>
      </c>
      <c r="JH17" s="24">
        <f>IFERROR(HLOOKUP(JH$1,'Smerne ukazatele_2018'!$A$1:$CK$13,13,FALSE),0)</f>
        <v>0</v>
      </c>
      <c r="JI17" s="24">
        <f>IFERROR(HLOOKUP(JI$1,'Smerne ukazatele_2018'!$A$1:$CK$13,13,FALSE),0)</f>
        <v>0</v>
      </c>
      <c r="JJ17" s="24">
        <f>IFERROR(HLOOKUP(JJ$1,'Smerne ukazatele_2018'!$A$1:$CK$13,13,FALSE),0)</f>
        <v>0</v>
      </c>
      <c r="JK17" s="24">
        <f>IFERROR(HLOOKUP(JK$1,'Smerne ukazatele_2018'!$A$1:$CK$13,13,FALSE),0)</f>
        <v>0</v>
      </c>
      <c r="JL17" s="24">
        <f>IFERROR(HLOOKUP(JL$1,'Smerne ukazatele_2018'!$A$1:$CK$13,13,FALSE),0)</f>
        <v>0</v>
      </c>
      <c r="JM17" s="24">
        <f>IFERROR(HLOOKUP(JM$1,'Smerne ukazatele_2018'!$A$1:$CK$13,13,FALSE),0)</f>
        <v>0</v>
      </c>
      <c r="JN17" s="24">
        <f>IFERROR(HLOOKUP(JN$1,'Smerne ukazatele_2018'!$A$1:$CK$13,13,FALSE),0)</f>
        <v>0</v>
      </c>
      <c r="JO17" s="24">
        <f>IFERROR(HLOOKUP(JO$1,'Smerne ukazatele_2018'!$A$1:$CK$13,13,FALSE),0)</f>
        <v>0</v>
      </c>
      <c r="JP17" s="24">
        <f>IFERROR(HLOOKUP(JP$1,'Smerne ukazatele_2018'!$A$1:$CK$13,13,FALSE),0)</f>
        <v>0</v>
      </c>
      <c r="JQ17" s="24">
        <f>IFERROR(HLOOKUP(JQ$1,'Smerne ukazatele_2018'!$A$1:$CK$13,13,FALSE),0)</f>
        <v>0</v>
      </c>
      <c r="JR17" s="24">
        <f>IFERROR(HLOOKUP(JR$1,'Smerne ukazatele_2018'!$A$1:$CK$13,13,FALSE),0)</f>
        <v>0</v>
      </c>
      <c r="JS17" s="24">
        <f>IFERROR(HLOOKUP(JS$1,'Smerne ukazatele_2018'!$A$1:$CK$13,13,FALSE),0)</f>
        <v>0</v>
      </c>
      <c r="JT17" s="24">
        <f>IFERROR(HLOOKUP(JT$1,'Smerne ukazatele_2018'!$A$1:$CK$13,13,FALSE),0)</f>
        <v>0</v>
      </c>
      <c r="JU17" s="24">
        <f>IFERROR(HLOOKUP(JU$1,'Smerne ukazatele_2018'!$A$1:$CK$13,13,FALSE),0)</f>
        <v>0</v>
      </c>
      <c r="JV17" s="24">
        <f>IFERROR(HLOOKUP(JV$1,'Smerne ukazatele_2018'!$A$1:$CK$13,13,FALSE),0)</f>
        <v>80</v>
      </c>
      <c r="JW17" s="24">
        <f>IFERROR(HLOOKUP(JW$1,'Smerne ukazatele_2018'!$A$1:$CK$13,13,FALSE),0)</f>
        <v>0</v>
      </c>
      <c r="JX17" s="24">
        <f>IFERROR(HLOOKUP(JX$1,'Smerne ukazatele_2018'!$A$1:$CK$13,13,FALSE),0)</f>
        <v>0</v>
      </c>
      <c r="JY17" s="24">
        <f>IFERROR(HLOOKUP(JY$1,'Smerne ukazatele_2018'!$A$1:$CK$13,13,FALSE),0)</f>
        <v>0</v>
      </c>
      <c r="JZ17" s="24">
        <f>IFERROR(HLOOKUP(JZ$1,'Smerne ukazatele_2018'!$A$1:$CK$13,13,FALSE),0)</f>
        <v>0</v>
      </c>
      <c r="KA17" s="24">
        <f>IFERROR(HLOOKUP(KA$1,'Smerne ukazatele_2018'!$A$1:$CK$13,13,FALSE),0)</f>
        <v>0</v>
      </c>
      <c r="KB17" s="24">
        <f>IFERROR(HLOOKUP(KB$1,'Smerne ukazatele_2018'!$A$1:$CK$13,13,FALSE),0)</f>
        <v>0</v>
      </c>
      <c r="KC17" s="24">
        <f>IFERROR(HLOOKUP(KC$1,'Smerne ukazatele_2018'!$A$1:$CK$13,13,FALSE),0)</f>
        <v>0</v>
      </c>
      <c r="KD17" s="24">
        <f>IFERROR(HLOOKUP(KD$1,'Smerne ukazatele_2018'!$A$1:$CK$13,13,FALSE),0)</f>
        <v>0</v>
      </c>
      <c r="KE17" s="24">
        <f>IFERROR(HLOOKUP(KE$1,'Smerne ukazatele_2018'!$A$1:$CK$13,13,FALSE),0)</f>
        <v>0</v>
      </c>
      <c r="KF17" s="24">
        <f>IFERROR(HLOOKUP(KF$1,'Smerne ukazatele_2018'!$A$1:$CK$13,13,FALSE),0)</f>
        <v>0</v>
      </c>
      <c r="KG17" s="24">
        <f>IFERROR(HLOOKUP(KG$1,'Smerne ukazatele_2018'!$A$1:$CK$13,13,FALSE),0)</f>
        <v>0</v>
      </c>
      <c r="KH17" s="24">
        <f>IFERROR(HLOOKUP(KH$1,'Smerne ukazatele_2018'!$A$1:$CK$13,13,FALSE),0)</f>
        <v>0</v>
      </c>
      <c r="KI17" s="24">
        <f>IFERROR(HLOOKUP(KI$1,'Smerne ukazatele_2018'!$A$1:$CK$13,13,FALSE),0)</f>
        <v>0</v>
      </c>
      <c r="KJ17" s="24">
        <f>IFERROR(HLOOKUP(KJ$1,'Smerne ukazatele_2018'!$A$1:$CK$13,13,FALSE),0)</f>
        <v>0</v>
      </c>
      <c r="KK17" s="24">
        <f>IFERROR(HLOOKUP(KK$1,'Smerne ukazatele_2018'!$A$1:$CK$13,13,FALSE),0)</f>
        <v>0</v>
      </c>
      <c r="KL17" s="24">
        <f>IFERROR(HLOOKUP(KL$1,'Smerne ukazatele_2018'!$A$1:$CK$13,13,FALSE),0)</f>
        <v>0</v>
      </c>
      <c r="KM17" s="24">
        <f>IFERROR(HLOOKUP(KM$1,'Smerne ukazatele_2018'!$A$1:$CK$13,13,FALSE),0)</f>
        <v>0</v>
      </c>
      <c r="KN17" s="24">
        <f>IFERROR(HLOOKUP(KN$1,'Smerne ukazatele_2018'!$A$1:$CK$13,13,FALSE),0)</f>
        <v>0</v>
      </c>
      <c r="KO17" s="24">
        <f>IFERROR(HLOOKUP(KO$1,'Smerne ukazatele_2018'!$A$1:$CK$13,13,FALSE),0)</f>
        <v>0</v>
      </c>
      <c r="KP17" s="24">
        <f>IFERROR(HLOOKUP(KP$1,'Smerne ukazatele_2018'!$A$1:$CK$13,13,FALSE),0)</f>
        <v>0</v>
      </c>
      <c r="KQ17" s="24">
        <f>IFERROR(HLOOKUP(KQ$1,'Smerne ukazatele_2018'!$A$1:$CK$13,13,FALSE),0)</f>
        <v>0</v>
      </c>
      <c r="KR17" s="24">
        <f>IFERROR(HLOOKUP(KR$1,'Smerne ukazatele_2018'!$A$1:$CK$13,13,FALSE),0)</f>
        <v>0</v>
      </c>
      <c r="KS17" s="24">
        <f>IFERROR(HLOOKUP(KS$1,'Smerne ukazatele_2018'!$A$1:$CK$13,13,FALSE),0)</f>
        <v>0</v>
      </c>
      <c r="KT17" s="24">
        <f>IFERROR(HLOOKUP(KT$1,'Smerne ukazatele_2018'!$A$1:$CK$13,13,FALSE),0)</f>
        <v>0</v>
      </c>
      <c r="KU17" s="24">
        <f>IFERROR(HLOOKUP(KU$1,'Smerne ukazatele_2018'!$A$1:$CK$13,13,FALSE),0)</f>
        <v>0</v>
      </c>
      <c r="KV17" s="24">
        <f>IFERROR(HLOOKUP(KV$1,'Smerne ukazatele_2018'!$A$1:$CK$13,13,FALSE),0)</f>
        <v>16</v>
      </c>
      <c r="KW17" s="24">
        <f>IFERROR(HLOOKUP(KW$1,'Smerne ukazatele_2018'!$A$1:$CK$13,13,FALSE),0)</f>
        <v>0</v>
      </c>
      <c r="KX17" s="24">
        <f>IFERROR(HLOOKUP(KX$1,'Smerne ukazatele_2018'!$A$1:$CK$13,13,FALSE),0)</f>
        <v>0</v>
      </c>
      <c r="KY17" s="24">
        <f>IFERROR(HLOOKUP(KY$1,'Smerne ukazatele_2018'!$A$1:$CK$13,13,FALSE),0)</f>
        <v>0</v>
      </c>
      <c r="KZ17" s="24">
        <f>IFERROR(HLOOKUP(KZ$1,'Smerne ukazatele_2018'!$A$1:$CK$13,13,FALSE),0)</f>
        <v>0</v>
      </c>
      <c r="LA17" s="24">
        <f>IFERROR(HLOOKUP(LA$1,'Smerne ukazatele_2018'!$A$1:$CK$13,13,FALSE),0)</f>
        <v>6</v>
      </c>
      <c r="LB17" s="24">
        <f>IFERROR(HLOOKUP(LB$1,'Smerne ukazatele_2018'!$A$1:$CK$13,13,FALSE),0)</f>
        <v>0</v>
      </c>
      <c r="LC17" s="24">
        <f>IFERROR(HLOOKUP(LC$1,'Smerne ukazatele_2018'!$A$1:$CK$13,13,FALSE),0)</f>
        <v>0</v>
      </c>
      <c r="LD17" s="24">
        <f>IFERROR(HLOOKUP(LD$1,'Smerne ukazatele_2018'!$A$1:$CK$13,13,FALSE),0)</f>
        <v>0</v>
      </c>
      <c r="LE17" s="24">
        <f>IFERROR(HLOOKUP(LE$1,'Smerne ukazatele_2018'!$A$1:$CK$13,13,FALSE),0)</f>
        <v>0</v>
      </c>
      <c r="LF17" s="24">
        <f>IFERROR(HLOOKUP(LF$1,'Smerne ukazatele_2018'!$A$1:$CK$13,13,FALSE),0)</f>
        <v>0</v>
      </c>
      <c r="LG17" s="24">
        <f>IFERROR(HLOOKUP(LG$1,'Smerne ukazatele_2018'!$A$1:$CK$13,13,FALSE),0)</f>
        <v>0</v>
      </c>
      <c r="LH17" s="24">
        <f>IFERROR(HLOOKUP(LH$1,'Smerne ukazatele_2018'!$A$1:$CK$13,13,FALSE),0)</f>
        <v>0</v>
      </c>
      <c r="LI17" s="24">
        <f>IFERROR(HLOOKUP(LI$1,'Smerne ukazatele_2018'!$A$1:$CK$13,13,FALSE),0)</f>
        <v>0</v>
      </c>
      <c r="LJ17" s="24">
        <f>IFERROR(HLOOKUP(LJ$1,'Smerne ukazatele_2018'!$A$1:$CK$13,13,FALSE),0)</f>
        <v>0</v>
      </c>
      <c r="LK17" s="24">
        <f>IFERROR(HLOOKUP(LK$1,'Smerne ukazatele_2018'!$A$1:$CK$13,13,FALSE),0)</f>
        <v>0</v>
      </c>
      <c r="LL17" s="24">
        <f>IFERROR(HLOOKUP(LL$1,'Smerne ukazatele_2018'!$A$1:$CK$13,13,FALSE),0)</f>
        <v>0</v>
      </c>
      <c r="LM17" s="24">
        <f>IFERROR(HLOOKUP(LM$1,'Smerne ukazatele_2018'!$A$1:$CK$13,13,FALSE),0)</f>
        <v>0</v>
      </c>
      <c r="LN17" s="24">
        <f>IFERROR(HLOOKUP(LN$1,'Smerne ukazatele_2018'!$A$1:$CK$13,13,FALSE),0)</f>
        <v>18</v>
      </c>
      <c r="LO17" s="24">
        <f>IFERROR(HLOOKUP(LO$1,'Smerne ukazatele_2018'!$A$1:$CK$13,13,FALSE),0)</f>
        <v>0</v>
      </c>
      <c r="LP17" s="24">
        <f>IFERROR(HLOOKUP(LP$1,'Smerne ukazatele_2018'!$A$1:$CK$13,13,FALSE),0)</f>
        <v>0</v>
      </c>
      <c r="LQ17" s="24">
        <f>IFERROR(HLOOKUP(LQ$1,'Smerne ukazatele_2018'!$A$1:$CK$13,13,FALSE),0)</f>
        <v>0</v>
      </c>
      <c r="LR17" s="24">
        <f>IFERROR(HLOOKUP(LR$1,'Smerne ukazatele_2018'!$A$1:$CK$13,13,FALSE),0)</f>
        <v>0</v>
      </c>
      <c r="LS17" s="24">
        <f>IFERROR(HLOOKUP(LS$1,'Smerne ukazatele_2018'!$A$1:$CK$13,13,FALSE),0)</f>
        <v>0</v>
      </c>
      <c r="LT17" s="24">
        <f>IFERROR(HLOOKUP(LT$1,'Smerne ukazatele_2018'!$A$1:$CK$13,13,FALSE),0)</f>
        <v>0</v>
      </c>
      <c r="LU17" s="24">
        <f>IFERROR(HLOOKUP(LU$1,'Smerne ukazatele_2018'!$A$1:$CK$13,13,FALSE),0)</f>
        <v>0</v>
      </c>
      <c r="LV17" s="24">
        <f>IFERROR(HLOOKUP(LV$1,'Smerne ukazatele_2018'!$A$1:$CK$13,13,FALSE),0)</f>
        <v>0</v>
      </c>
      <c r="LW17" s="24">
        <f>IFERROR(HLOOKUP(LW$1,'Smerne ukazatele_2018'!$A$1:$CK$13,13,FALSE),0)</f>
        <v>0</v>
      </c>
      <c r="LX17" s="24">
        <f>IFERROR(HLOOKUP(LX$1,'Smerne ukazatele_2018'!$A$1:$CK$13,13,FALSE),0)</f>
        <v>0</v>
      </c>
      <c r="LY17" s="24">
        <f>IFERROR(HLOOKUP(LY$1,'Smerne ukazatele_2018'!$A$1:$CK$13,13,FALSE),0)</f>
        <v>0</v>
      </c>
      <c r="LZ17" s="24">
        <f>IFERROR(HLOOKUP(LZ$1,'Smerne ukazatele_2018'!$A$1:$CK$13,13,FALSE),0)</f>
        <v>0</v>
      </c>
      <c r="MA17" s="24">
        <f>IFERROR(HLOOKUP(MA$1,'Smerne ukazatele_2018'!$A$1:$CK$13,13,FALSE),0)</f>
        <v>0</v>
      </c>
      <c r="MB17" s="24">
        <f>IFERROR(HLOOKUP(MB$1,'Smerne ukazatele_2018'!$A$1:$CK$13,13,FALSE),0)</f>
        <v>0</v>
      </c>
      <c r="MC17" s="24">
        <f>IFERROR(HLOOKUP(MC$1,'Smerne ukazatele_2018'!$A$1:$CK$13,13,FALSE),0)</f>
        <v>0</v>
      </c>
      <c r="MD17" s="24">
        <f>IFERROR(HLOOKUP(MD$1,'Smerne ukazatele_2018'!$A$1:$CK$13,13,FALSE),0)</f>
        <v>0</v>
      </c>
      <c r="ME17" s="24">
        <f>IFERROR(HLOOKUP(ME$1,'Smerne ukazatele_2018'!$A$1:$CK$13,13,FALSE),0)</f>
        <v>0</v>
      </c>
      <c r="MF17" s="24">
        <f>IFERROR(HLOOKUP(MF$1,'Smerne ukazatele_2018'!$A$1:$CK$13,13,FALSE),0)</f>
        <v>0</v>
      </c>
      <c r="MG17" s="24">
        <f>IFERROR(HLOOKUP(MG$1,'Smerne ukazatele_2018'!$A$1:$CK$13,13,FALSE),0)</f>
        <v>0</v>
      </c>
      <c r="MH17" s="24">
        <f>IFERROR(HLOOKUP(MH$1,'Smerne ukazatele_2018'!$A$1:$CK$13,13,FALSE),0)</f>
        <v>0</v>
      </c>
      <c r="MI17" s="24">
        <f>IFERROR(HLOOKUP(MI$1,'Smerne ukazatele_2018'!$A$1:$CK$13,13,FALSE),0)</f>
        <v>0</v>
      </c>
      <c r="MJ17" s="24">
        <f>IFERROR(HLOOKUP(MJ$1,'Smerne ukazatele_2018'!$A$1:$CK$13,13,FALSE),0)</f>
        <v>0</v>
      </c>
      <c r="MK17" s="24">
        <f>IFERROR(HLOOKUP(MK$1,'Smerne ukazatele_2018'!$A$1:$CK$13,13,FALSE),0)</f>
        <v>0</v>
      </c>
      <c r="ML17" s="24">
        <f>IFERROR(HLOOKUP(ML$1,'Smerne ukazatele_2018'!$A$1:$CK$13,13,FALSE),0)</f>
        <v>0</v>
      </c>
      <c r="MM17" s="24">
        <f>IFERROR(HLOOKUP(MM$1,'Smerne ukazatele_2018'!$A$1:$CK$13,13,FALSE),0)</f>
        <v>0</v>
      </c>
      <c r="MN17" s="24">
        <f>IFERROR(HLOOKUP(MN$1,'Smerne ukazatele_2018'!$A$1:$CK$13,13,FALSE),0)</f>
        <v>0</v>
      </c>
      <c r="MO17" s="20">
        <f t="shared" si="0"/>
        <v>1561</v>
      </c>
      <c r="MQ17" s="20">
        <f>MO17-'Smerne ukazatele_2018'!CL13</f>
        <v>0</v>
      </c>
    </row>
    <row r="18" spans="1:355" x14ac:dyDescent="0.2">
      <c r="B18" s="60" t="s">
        <v>514</v>
      </c>
      <c r="C18" s="57"/>
      <c r="D18" s="59">
        <f>SUMIF($C$115:$C$134,1,D115:D134)</f>
        <v>0</v>
      </c>
      <c r="E18" s="59">
        <f>SUMIF($C$115:$C$134,1,E115:E134)</f>
        <v>0</v>
      </c>
      <c r="F18" s="59">
        <f t="shared" ref="F18:BQ18" si="1">SUMIF($C$115:$C$134,1,F115:F134)</f>
        <v>10173537</v>
      </c>
      <c r="G18" s="59">
        <f t="shared" si="1"/>
        <v>0</v>
      </c>
      <c r="H18" s="59">
        <f t="shared" si="1"/>
        <v>0</v>
      </c>
      <c r="I18" s="59">
        <f t="shared" si="1"/>
        <v>0</v>
      </c>
      <c r="J18" s="59">
        <f t="shared" si="1"/>
        <v>13317149</v>
      </c>
      <c r="K18" s="59">
        <f t="shared" si="1"/>
        <v>0</v>
      </c>
      <c r="L18" s="59">
        <f t="shared" si="1"/>
        <v>0</v>
      </c>
      <c r="M18" s="59">
        <f t="shared" si="1"/>
        <v>0</v>
      </c>
      <c r="N18" s="59">
        <f t="shared" si="1"/>
        <v>0</v>
      </c>
      <c r="O18" s="59">
        <f t="shared" si="1"/>
        <v>8754264</v>
      </c>
      <c r="P18" s="59">
        <f t="shared" si="1"/>
        <v>0</v>
      </c>
      <c r="Q18" s="59">
        <f t="shared" si="1"/>
        <v>0</v>
      </c>
      <c r="R18" s="59">
        <f t="shared" si="1"/>
        <v>4645948</v>
      </c>
      <c r="S18" s="59">
        <f t="shared" si="1"/>
        <v>9723066</v>
      </c>
      <c r="T18" s="59">
        <f t="shared" si="1"/>
        <v>0</v>
      </c>
      <c r="U18" s="59">
        <f t="shared" si="1"/>
        <v>0</v>
      </c>
      <c r="V18" s="59">
        <f t="shared" si="1"/>
        <v>0</v>
      </c>
      <c r="W18" s="59">
        <f t="shared" si="1"/>
        <v>10054902</v>
      </c>
      <c r="X18" s="59">
        <f t="shared" si="1"/>
        <v>0</v>
      </c>
      <c r="Y18" s="59">
        <f t="shared" si="1"/>
        <v>0</v>
      </c>
      <c r="Z18" s="59">
        <f t="shared" si="1"/>
        <v>29066625</v>
      </c>
      <c r="AA18" s="59">
        <f t="shared" si="1"/>
        <v>7946867</v>
      </c>
      <c r="AB18" s="59">
        <f t="shared" si="1"/>
        <v>6435452</v>
      </c>
      <c r="AC18" s="59">
        <f t="shared" si="1"/>
        <v>3117327</v>
      </c>
      <c r="AD18" s="59">
        <f t="shared" si="1"/>
        <v>8740170</v>
      </c>
      <c r="AE18" s="59">
        <f t="shared" si="1"/>
        <v>0</v>
      </c>
      <c r="AF18" s="59">
        <f t="shared" si="1"/>
        <v>0</v>
      </c>
      <c r="AG18" s="59">
        <f t="shared" si="1"/>
        <v>0</v>
      </c>
      <c r="AH18" s="59">
        <f t="shared" si="1"/>
        <v>0</v>
      </c>
      <c r="AI18" s="59">
        <f t="shared" si="1"/>
        <v>0</v>
      </c>
      <c r="AJ18" s="59">
        <f t="shared" si="1"/>
        <v>0</v>
      </c>
      <c r="AK18" s="59">
        <f t="shared" si="1"/>
        <v>0</v>
      </c>
      <c r="AL18" s="59">
        <f t="shared" si="1"/>
        <v>0</v>
      </c>
      <c r="AM18" s="59">
        <f t="shared" si="1"/>
        <v>0</v>
      </c>
      <c r="AN18" s="59">
        <f t="shared" si="1"/>
        <v>0</v>
      </c>
      <c r="AO18" s="59">
        <f t="shared" si="1"/>
        <v>0</v>
      </c>
      <c r="AP18" s="59">
        <f t="shared" si="1"/>
        <v>3379998</v>
      </c>
      <c r="AQ18" s="59">
        <f t="shared" si="1"/>
        <v>622212</v>
      </c>
      <c r="AR18" s="59">
        <f t="shared" si="1"/>
        <v>860419</v>
      </c>
      <c r="AS18" s="59">
        <f t="shared" si="1"/>
        <v>875897</v>
      </c>
      <c r="AT18" s="59">
        <f t="shared" si="1"/>
        <v>5558354</v>
      </c>
      <c r="AU18" s="59">
        <f t="shared" si="1"/>
        <v>1687712</v>
      </c>
      <c r="AV18" s="59">
        <f t="shared" si="1"/>
        <v>874241</v>
      </c>
      <c r="AW18" s="59">
        <f t="shared" si="1"/>
        <v>239838</v>
      </c>
      <c r="AX18" s="59">
        <f t="shared" si="1"/>
        <v>909088</v>
      </c>
      <c r="AY18" s="59">
        <f t="shared" si="1"/>
        <v>868967</v>
      </c>
      <c r="AZ18" s="59">
        <f t="shared" si="1"/>
        <v>0</v>
      </c>
      <c r="BA18" s="59">
        <f t="shared" si="1"/>
        <v>11143181</v>
      </c>
      <c r="BB18" s="59">
        <f t="shared" si="1"/>
        <v>0</v>
      </c>
      <c r="BC18" s="59">
        <f t="shared" si="1"/>
        <v>0</v>
      </c>
      <c r="BD18" s="59">
        <f t="shared" si="1"/>
        <v>10048870</v>
      </c>
      <c r="BE18" s="59">
        <f t="shared" si="1"/>
        <v>0</v>
      </c>
      <c r="BF18" s="59">
        <f t="shared" si="1"/>
        <v>0</v>
      </c>
      <c r="BG18" s="59">
        <f t="shared" si="1"/>
        <v>0</v>
      </c>
      <c r="BH18" s="59">
        <f t="shared" si="1"/>
        <v>0</v>
      </c>
      <c r="BI18" s="59">
        <f t="shared" si="1"/>
        <v>9736249</v>
      </c>
      <c r="BJ18" s="59">
        <f t="shared" si="1"/>
        <v>0</v>
      </c>
      <c r="BK18" s="59">
        <f t="shared" si="1"/>
        <v>0</v>
      </c>
      <c r="BL18" s="59">
        <f t="shared" si="1"/>
        <v>0</v>
      </c>
      <c r="BM18" s="59">
        <f t="shared" si="1"/>
        <v>11001033</v>
      </c>
      <c r="BN18" s="59">
        <f t="shared" si="1"/>
        <v>0</v>
      </c>
      <c r="BO18" s="59">
        <f t="shared" si="1"/>
        <v>0</v>
      </c>
      <c r="BP18" s="59">
        <f t="shared" si="1"/>
        <v>0</v>
      </c>
      <c r="BQ18" s="59">
        <f t="shared" si="1"/>
        <v>6137145</v>
      </c>
      <c r="BR18" s="59">
        <f t="shared" ref="BR18:EA18" si="2">SUMIF($C$115:$C$134,1,BR115:BR134)</f>
        <v>0</v>
      </c>
      <c r="BS18" s="59">
        <f t="shared" si="2"/>
        <v>0</v>
      </c>
      <c r="BT18" s="59">
        <f t="shared" si="2"/>
        <v>81690319</v>
      </c>
      <c r="BU18" s="59">
        <f t="shared" si="2"/>
        <v>0</v>
      </c>
      <c r="BV18" s="59">
        <f t="shared" si="2"/>
        <v>1133759</v>
      </c>
      <c r="BW18" s="59">
        <f t="shared" si="2"/>
        <v>0</v>
      </c>
      <c r="BX18" s="59">
        <f t="shared" si="2"/>
        <v>6305529</v>
      </c>
      <c r="BY18" s="59">
        <f t="shared" si="2"/>
        <v>1117505</v>
      </c>
      <c r="BZ18" s="59">
        <f t="shared" si="2"/>
        <v>0</v>
      </c>
      <c r="CA18" s="59">
        <f t="shared" si="2"/>
        <v>0</v>
      </c>
      <c r="CB18" s="59">
        <f t="shared" si="2"/>
        <v>0</v>
      </c>
      <c r="CC18" s="59">
        <f t="shared" si="2"/>
        <v>2189803</v>
      </c>
      <c r="CD18" s="59">
        <f t="shared" si="2"/>
        <v>3356205</v>
      </c>
      <c r="CE18" s="59">
        <f t="shared" si="2"/>
        <v>3842005</v>
      </c>
      <c r="CF18" s="59">
        <f t="shared" si="2"/>
        <v>3284389</v>
      </c>
      <c r="CG18" s="59">
        <f t="shared" si="2"/>
        <v>2640309</v>
      </c>
      <c r="CH18" s="59">
        <f t="shared" si="2"/>
        <v>1006469</v>
      </c>
      <c r="CI18" s="59">
        <f t="shared" si="2"/>
        <v>4631531</v>
      </c>
      <c r="CJ18" s="59">
        <f t="shared" si="2"/>
        <v>2011344</v>
      </c>
      <c r="CK18" s="59">
        <f t="shared" si="2"/>
        <v>1838352</v>
      </c>
      <c r="CL18" s="59">
        <f t="shared" si="2"/>
        <v>1833631</v>
      </c>
      <c r="CM18" s="59">
        <f t="shared" si="2"/>
        <v>1373350</v>
      </c>
      <c r="CN18" s="59">
        <f t="shared" si="2"/>
        <v>3145219</v>
      </c>
      <c r="CO18" s="59">
        <f t="shared" si="2"/>
        <v>5978089</v>
      </c>
      <c r="CP18" s="59">
        <f t="shared" si="2"/>
        <v>0</v>
      </c>
      <c r="CQ18" s="59">
        <f t="shared" si="2"/>
        <v>1011403</v>
      </c>
      <c r="CR18" s="59">
        <f t="shared" si="2"/>
        <v>1729319</v>
      </c>
      <c r="CS18" s="59">
        <f t="shared" si="2"/>
        <v>0</v>
      </c>
      <c r="CT18" s="59">
        <f t="shared" si="2"/>
        <v>11986467</v>
      </c>
      <c r="CU18" s="59">
        <f t="shared" si="2"/>
        <v>4925512</v>
      </c>
      <c r="CV18" s="59">
        <f t="shared" si="2"/>
        <v>13534830</v>
      </c>
      <c r="CW18" s="59">
        <f t="shared" si="2"/>
        <v>0</v>
      </c>
      <c r="CX18" s="59">
        <f t="shared" si="2"/>
        <v>0</v>
      </c>
      <c r="CY18" s="59">
        <f t="shared" si="2"/>
        <v>0</v>
      </c>
      <c r="CZ18" s="59">
        <f t="shared" si="2"/>
        <v>0</v>
      </c>
      <c r="DA18" s="59">
        <f t="shared" si="2"/>
        <v>3637477</v>
      </c>
      <c r="DB18" s="59">
        <f t="shared" si="2"/>
        <v>14934006</v>
      </c>
      <c r="DC18" s="59">
        <f t="shared" si="2"/>
        <v>0</v>
      </c>
      <c r="DD18" s="59">
        <f t="shared" si="2"/>
        <v>0</v>
      </c>
      <c r="DE18" s="59">
        <f t="shared" si="2"/>
        <v>0</v>
      </c>
      <c r="DF18" s="59">
        <f t="shared" si="2"/>
        <v>0</v>
      </c>
      <c r="DG18" s="59">
        <f t="shared" si="2"/>
        <v>11620174</v>
      </c>
      <c r="DH18" s="59">
        <f t="shared" si="2"/>
        <v>0</v>
      </c>
      <c r="DI18" s="59">
        <f t="shared" si="2"/>
        <v>0</v>
      </c>
      <c r="DJ18" s="59">
        <f t="shared" si="2"/>
        <v>6380284</v>
      </c>
      <c r="DK18" s="59">
        <f t="shared" si="2"/>
        <v>2298803</v>
      </c>
      <c r="DL18" s="59">
        <f t="shared" si="2"/>
        <v>5519019</v>
      </c>
      <c r="DM18" s="59">
        <f t="shared" si="2"/>
        <v>6542188</v>
      </c>
      <c r="DN18" s="59">
        <f t="shared" si="2"/>
        <v>5814476</v>
      </c>
      <c r="DO18" s="59">
        <f t="shared" si="2"/>
        <v>0</v>
      </c>
      <c r="DP18" s="59">
        <f t="shared" si="2"/>
        <v>10786944</v>
      </c>
      <c r="DQ18" s="59">
        <f t="shared" si="2"/>
        <v>15286215</v>
      </c>
      <c r="DR18" s="59">
        <f t="shared" si="2"/>
        <v>16101394</v>
      </c>
      <c r="DS18" s="59">
        <f t="shared" si="2"/>
        <v>3024988</v>
      </c>
      <c r="DT18" s="59">
        <f t="shared" si="2"/>
        <v>0</v>
      </c>
      <c r="DU18" s="59">
        <f t="shared" si="2"/>
        <v>6588709</v>
      </c>
      <c r="DV18" s="59">
        <f t="shared" si="2"/>
        <v>4167076</v>
      </c>
      <c r="DW18" s="59">
        <f t="shared" si="2"/>
        <v>5119482</v>
      </c>
      <c r="DX18" s="59">
        <f t="shared" si="2"/>
        <v>2422635</v>
      </c>
      <c r="DY18" s="59">
        <f t="shared" si="2"/>
        <v>6446214</v>
      </c>
      <c r="DZ18" s="59">
        <f t="shared" si="2"/>
        <v>6993063</v>
      </c>
      <c r="EA18" s="59">
        <f t="shared" si="2"/>
        <v>4269917</v>
      </c>
      <c r="EB18" s="59">
        <f t="shared" ref="EB18:GO18" si="3">SUMIF($C$115:$C$134,1,EB115:EB134)</f>
        <v>3095276</v>
      </c>
      <c r="EC18" s="59">
        <f t="shared" si="3"/>
        <v>2250083</v>
      </c>
      <c r="ED18" s="59">
        <f t="shared" si="3"/>
        <v>1642076</v>
      </c>
      <c r="EE18" s="59">
        <f t="shared" si="3"/>
        <v>3446683</v>
      </c>
      <c r="EF18" s="59">
        <f t="shared" si="3"/>
        <v>0</v>
      </c>
      <c r="EG18" s="59">
        <f t="shared" si="3"/>
        <v>1599603</v>
      </c>
      <c r="EH18" s="59">
        <f t="shared" si="3"/>
        <v>1947180</v>
      </c>
      <c r="EI18" s="59">
        <f t="shared" si="3"/>
        <v>1220534</v>
      </c>
      <c r="EJ18" s="59">
        <f t="shared" si="3"/>
        <v>1454756</v>
      </c>
      <c r="EK18" s="59">
        <f t="shared" si="3"/>
        <v>11908960</v>
      </c>
      <c r="EL18" s="59">
        <f t="shared" si="3"/>
        <v>0</v>
      </c>
      <c r="EM18" s="59">
        <f t="shared" si="3"/>
        <v>0</v>
      </c>
      <c r="EN18" s="59">
        <f t="shared" si="3"/>
        <v>0</v>
      </c>
      <c r="EO18" s="59">
        <f t="shared" si="3"/>
        <v>18856675</v>
      </c>
      <c r="EP18" s="59">
        <f t="shared" si="3"/>
        <v>1016410</v>
      </c>
      <c r="EQ18" s="59">
        <f t="shared" si="3"/>
        <v>492861</v>
      </c>
      <c r="ER18" s="59">
        <f t="shared" si="3"/>
        <v>1563666</v>
      </c>
      <c r="ES18" s="59">
        <f t="shared" si="3"/>
        <v>9474921</v>
      </c>
      <c r="ET18" s="59">
        <f t="shared" si="3"/>
        <v>0</v>
      </c>
      <c r="EU18" s="59">
        <f t="shared" si="3"/>
        <v>0</v>
      </c>
      <c r="EV18" s="59">
        <f t="shared" si="3"/>
        <v>0</v>
      </c>
      <c r="EW18" s="59">
        <f t="shared" si="3"/>
        <v>6430702</v>
      </c>
      <c r="EX18" s="59">
        <f t="shared" si="3"/>
        <v>0</v>
      </c>
      <c r="EY18" s="59">
        <f t="shared" si="3"/>
        <v>0</v>
      </c>
      <c r="EZ18" s="59">
        <f t="shared" si="3"/>
        <v>5637956</v>
      </c>
      <c r="FA18" s="59">
        <f t="shared" si="3"/>
        <v>0</v>
      </c>
      <c r="FB18" s="59">
        <f t="shared" si="3"/>
        <v>6153519</v>
      </c>
      <c r="FC18" s="59">
        <f t="shared" si="3"/>
        <v>7535872</v>
      </c>
      <c r="FD18" s="59">
        <f t="shared" si="3"/>
        <v>0</v>
      </c>
      <c r="FE18" s="59">
        <f t="shared" si="3"/>
        <v>3721413</v>
      </c>
      <c r="FF18" s="59">
        <f t="shared" si="3"/>
        <v>2844064</v>
      </c>
      <c r="FG18" s="59">
        <f t="shared" si="3"/>
        <v>0</v>
      </c>
      <c r="FH18" s="59">
        <f t="shared" si="3"/>
        <v>0</v>
      </c>
      <c r="FI18" s="59">
        <f t="shared" si="3"/>
        <v>9577186</v>
      </c>
      <c r="FJ18" s="59">
        <f t="shared" si="3"/>
        <v>2270680</v>
      </c>
      <c r="FK18" s="59">
        <f t="shared" ref="FK18:FL18" si="4">SUMIF($C$115:$C$134,1,FK115:FK134)</f>
        <v>433056</v>
      </c>
      <c r="FL18" s="59">
        <f t="shared" si="4"/>
        <v>840559</v>
      </c>
      <c r="FM18" s="59">
        <f t="shared" si="3"/>
        <v>0</v>
      </c>
      <c r="FN18" s="59">
        <f t="shared" si="3"/>
        <v>5530363</v>
      </c>
      <c r="FO18" s="59">
        <f t="shared" si="3"/>
        <v>10050861</v>
      </c>
      <c r="FP18" s="59">
        <f t="shared" si="3"/>
        <v>0</v>
      </c>
      <c r="FQ18" s="59">
        <f t="shared" si="3"/>
        <v>13722831</v>
      </c>
      <c r="FR18" s="59">
        <f t="shared" si="3"/>
        <v>0</v>
      </c>
      <c r="FS18" s="59">
        <f t="shared" si="3"/>
        <v>20928152</v>
      </c>
      <c r="FT18" s="59">
        <f t="shared" si="3"/>
        <v>18003717</v>
      </c>
      <c r="FU18" s="59">
        <f t="shared" si="3"/>
        <v>2182587</v>
      </c>
      <c r="FV18" s="59">
        <f t="shared" si="3"/>
        <v>4192171</v>
      </c>
      <c r="FW18" s="59">
        <f t="shared" si="3"/>
        <v>14831460</v>
      </c>
      <c r="FX18" s="59">
        <f t="shared" si="3"/>
        <v>31465483</v>
      </c>
      <c r="FY18" s="59">
        <f t="shared" si="3"/>
        <v>36032888</v>
      </c>
      <c r="FZ18" s="59">
        <f t="shared" si="3"/>
        <v>0</v>
      </c>
      <c r="GA18" s="59">
        <f t="shared" si="3"/>
        <v>94862918</v>
      </c>
      <c r="GB18" s="59">
        <f t="shared" si="3"/>
        <v>21789484</v>
      </c>
      <c r="GC18" s="59">
        <f t="shared" si="3"/>
        <v>10774732</v>
      </c>
      <c r="GD18" s="59">
        <f t="shared" si="3"/>
        <v>8020424.5999999996</v>
      </c>
      <c r="GE18" s="59">
        <f t="shared" si="3"/>
        <v>0</v>
      </c>
      <c r="GF18" s="59">
        <f t="shared" si="3"/>
        <v>0</v>
      </c>
      <c r="GG18" s="59">
        <f t="shared" si="3"/>
        <v>0</v>
      </c>
      <c r="GH18" s="59">
        <f t="shared" si="3"/>
        <v>0</v>
      </c>
      <c r="GI18" s="59">
        <f t="shared" si="3"/>
        <v>8965990</v>
      </c>
      <c r="GJ18" s="59">
        <f t="shared" si="3"/>
        <v>8383755</v>
      </c>
      <c r="GK18" s="59">
        <f t="shared" si="3"/>
        <v>10262193</v>
      </c>
      <c r="GL18" s="59">
        <f t="shared" si="3"/>
        <v>0</v>
      </c>
      <c r="GM18" s="59">
        <f t="shared" si="3"/>
        <v>6781633</v>
      </c>
      <c r="GN18" s="59">
        <f t="shared" si="3"/>
        <v>1570313</v>
      </c>
      <c r="GO18" s="59">
        <f t="shared" si="3"/>
        <v>469838</v>
      </c>
      <c r="GP18" s="59">
        <f t="shared" ref="GP18:IY18" si="5">SUMIF($C$115:$C$134,1,GP115:GP134)</f>
        <v>108320</v>
      </c>
      <c r="GQ18" s="59">
        <f t="shared" si="5"/>
        <v>7258489</v>
      </c>
      <c r="GR18" s="59">
        <f t="shared" ref="GR18" si="6">SUMIF($C$115:$C$134,1,GR115:GR134)</f>
        <v>10719</v>
      </c>
      <c r="GS18" s="59">
        <f t="shared" si="5"/>
        <v>0</v>
      </c>
      <c r="GT18" s="59">
        <f t="shared" si="5"/>
        <v>244049</v>
      </c>
      <c r="GU18" s="59">
        <f t="shared" si="5"/>
        <v>2946601</v>
      </c>
      <c r="GV18" s="59">
        <f t="shared" si="5"/>
        <v>1084966</v>
      </c>
      <c r="GW18" s="59">
        <f t="shared" si="5"/>
        <v>0</v>
      </c>
      <c r="GX18" s="59">
        <f t="shared" si="5"/>
        <v>0</v>
      </c>
      <c r="GY18" s="59">
        <f t="shared" si="5"/>
        <v>0</v>
      </c>
      <c r="GZ18" s="59">
        <f t="shared" si="5"/>
        <v>3029648</v>
      </c>
      <c r="HA18" s="59">
        <f t="shared" si="5"/>
        <v>11677802</v>
      </c>
      <c r="HB18" s="59">
        <f t="shared" si="5"/>
        <v>3390914</v>
      </c>
      <c r="HC18" s="59">
        <f t="shared" si="5"/>
        <v>6163367</v>
      </c>
      <c r="HD18" s="59">
        <f t="shared" si="5"/>
        <v>7695650</v>
      </c>
      <c r="HE18" s="59">
        <f t="shared" si="5"/>
        <v>9614063</v>
      </c>
      <c r="HF18" s="59">
        <f t="shared" si="5"/>
        <v>14460478</v>
      </c>
      <c r="HG18" s="59">
        <f t="shared" si="5"/>
        <v>1811808</v>
      </c>
      <c r="HH18" s="59">
        <f t="shared" si="5"/>
        <v>9735642</v>
      </c>
      <c r="HI18" s="59">
        <f t="shared" si="5"/>
        <v>0</v>
      </c>
      <c r="HJ18" s="59">
        <f t="shared" si="5"/>
        <v>17816763</v>
      </c>
      <c r="HK18" s="59">
        <f t="shared" si="5"/>
        <v>1256596</v>
      </c>
      <c r="HL18" s="59">
        <f t="shared" si="5"/>
        <v>0</v>
      </c>
      <c r="HM18" s="59">
        <f t="shared" si="5"/>
        <v>0</v>
      </c>
      <c r="HN18" s="59">
        <f t="shared" si="5"/>
        <v>0</v>
      </c>
      <c r="HO18" s="59">
        <f t="shared" si="5"/>
        <v>0</v>
      </c>
      <c r="HP18" s="59">
        <f t="shared" si="5"/>
        <v>613633</v>
      </c>
      <c r="HQ18" s="59">
        <f t="shared" si="5"/>
        <v>0</v>
      </c>
      <c r="HR18" s="59">
        <f t="shared" si="5"/>
        <v>0</v>
      </c>
      <c r="HS18" s="59">
        <f t="shared" si="5"/>
        <v>0</v>
      </c>
      <c r="HT18" s="59">
        <f t="shared" si="5"/>
        <v>3296527</v>
      </c>
      <c r="HU18" s="59">
        <f t="shared" si="5"/>
        <v>2496167</v>
      </c>
      <c r="HV18" s="59">
        <f t="shared" si="5"/>
        <v>2050634</v>
      </c>
      <c r="HW18" s="59">
        <f t="shared" si="5"/>
        <v>3610293</v>
      </c>
      <c r="HX18" s="59">
        <f t="shared" si="5"/>
        <v>1326671</v>
      </c>
      <c r="HY18" s="59">
        <f t="shared" si="5"/>
        <v>2981171</v>
      </c>
      <c r="HZ18" s="59">
        <f t="shared" si="5"/>
        <v>0</v>
      </c>
      <c r="IA18" s="59">
        <f t="shared" si="5"/>
        <v>3166417</v>
      </c>
      <c r="IB18" s="59">
        <f t="shared" si="5"/>
        <v>528689</v>
      </c>
      <c r="IC18" s="59">
        <f t="shared" si="5"/>
        <v>494085</v>
      </c>
      <c r="ID18" s="59">
        <f t="shared" si="5"/>
        <v>6706811</v>
      </c>
      <c r="IE18" s="59">
        <f t="shared" si="5"/>
        <v>0</v>
      </c>
      <c r="IF18" s="59">
        <f t="shared" si="5"/>
        <v>496942</v>
      </c>
      <c r="IG18" s="59">
        <f t="shared" si="5"/>
        <v>344237</v>
      </c>
      <c r="IH18" s="59">
        <f t="shared" si="5"/>
        <v>0</v>
      </c>
      <c r="II18" s="59">
        <f t="shared" si="5"/>
        <v>2565676</v>
      </c>
      <c r="IJ18" s="59">
        <f t="shared" si="5"/>
        <v>0</v>
      </c>
      <c r="IK18" s="59">
        <f t="shared" si="5"/>
        <v>2423852</v>
      </c>
      <c r="IL18" s="59">
        <f t="shared" ref="IL18" si="7">SUMIF($C$115:$C$134,1,IL115:IL134)</f>
        <v>2471362</v>
      </c>
      <c r="IM18" s="59">
        <f t="shared" si="5"/>
        <v>7803215</v>
      </c>
      <c r="IN18" s="59">
        <f t="shared" si="5"/>
        <v>3075693</v>
      </c>
      <c r="IO18" s="59">
        <f t="shared" si="5"/>
        <v>2821883</v>
      </c>
      <c r="IP18" s="59">
        <f t="shared" si="5"/>
        <v>4274625</v>
      </c>
      <c r="IQ18" s="59">
        <f t="shared" si="5"/>
        <v>2565926</v>
      </c>
      <c r="IR18" s="59">
        <f t="shared" si="5"/>
        <v>18080903</v>
      </c>
      <c r="IS18" s="59">
        <f t="shared" si="5"/>
        <v>2147112</v>
      </c>
      <c r="IT18" s="59">
        <f t="shared" si="5"/>
        <v>0</v>
      </c>
      <c r="IU18" s="59">
        <f t="shared" si="5"/>
        <v>0</v>
      </c>
      <c r="IV18" s="59">
        <f t="shared" si="5"/>
        <v>2358116</v>
      </c>
      <c r="IW18" s="59">
        <f t="shared" si="5"/>
        <v>520229</v>
      </c>
      <c r="IX18" s="59">
        <f t="shared" si="5"/>
        <v>1899456</v>
      </c>
      <c r="IY18" s="59">
        <f t="shared" si="5"/>
        <v>8867979</v>
      </c>
      <c r="IZ18" s="59">
        <f t="shared" ref="IZ18:LJ18" si="8">SUMIF($C$115:$C$134,1,IZ115:IZ134)</f>
        <v>3053382</v>
      </c>
      <c r="JA18" s="59">
        <f t="shared" si="8"/>
        <v>4783662</v>
      </c>
      <c r="JB18" s="59">
        <f t="shared" si="8"/>
        <v>1889275</v>
      </c>
      <c r="JC18" s="59">
        <f t="shared" si="8"/>
        <v>0</v>
      </c>
      <c r="JD18" s="59">
        <f t="shared" si="8"/>
        <v>0</v>
      </c>
      <c r="JE18" s="59">
        <f t="shared" si="8"/>
        <v>0</v>
      </c>
      <c r="JF18" s="59">
        <f t="shared" ref="JF18" si="9">SUMIF($C$115:$C$134,1,JF115:JF134)</f>
        <v>0</v>
      </c>
      <c r="JG18" s="59">
        <f t="shared" si="8"/>
        <v>18008094</v>
      </c>
      <c r="JH18" s="59">
        <f t="shared" si="8"/>
        <v>76375</v>
      </c>
      <c r="JI18" s="59">
        <f t="shared" si="8"/>
        <v>2005733</v>
      </c>
      <c r="JJ18" s="59">
        <f t="shared" si="8"/>
        <v>467907</v>
      </c>
      <c r="JK18" s="59">
        <f t="shared" si="8"/>
        <v>5273287</v>
      </c>
      <c r="JL18" s="59">
        <f t="shared" ref="JL18" si="10">SUMIF($C$115:$C$134,1,JL115:JL134)</f>
        <v>2096158</v>
      </c>
      <c r="JM18" s="59">
        <f t="shared" si="8"/>
        <v>2701188</v>
      </c>
      <c r="JN18" s="59">
        <f t="shared" si="8"/>
        <v>0</v>
      </c>
      <c r="JO18" s="59">
        <f t="shared" si="8"/>
        <v>0</v>
      </c>
      <c r="JP18" s="59">
        <f t="shared" si="8"/>
        <v>0</v>
      </c>
      <c r="JQ18" s="59">
        <f t="shared" si="8"/>
        <v>0</v>
      </c>
      <c r="JR18" s="59">
        <f t="shared" si="8"/>
        <v>8755533</v>
      </c>
      <c r="JS18" s="59">
        <f t="shared" ref="JS18" si="11">SUMIF($C$115:$C$134,1,JS115:JS134)</f>
        <v>0</v>
      </c>
      <c r="JT18" s="59">
        <f t="shared" si="8"/>
        <v>1279540</v>
      </c>
      <c r="JU18" s="59">
        <f t="shared" si="8"/>
        <v>1445590</v>
      </c>
      <c r="JV18" s="59">
        <f t="shared" si="8"/>
        <v>6438358</v>
      </c>
      <c r="JW18" s="59">
        <f t="shared" ref="JW18" si="12">SUMIF($C$115:$C$134,1,JW115:JW134)</f>
        <v>103936</v>
      </c>
      <c r="JX18" s="59">
        <f t="shared" si="8"/>
        <v>0</v>
      </c>
      <c r="JY18" s="59">
        <f t="shared" si="8"/>
        <v>7881273</v>
      </c>
      <c r="JZ18" s="59">
        <f t="shared" si="8"/>
        <v>6059898</v>
      </c>
      <c r="KA18" s="59">
        <f t="shared" si="8"/>
        <v>1817262</v>
      </c>
      <c r="KB18" s="59">
        <f t="shared" si="8"/>
        <v>0</v>
      </c>
      <c r="KC18" s="59">
        <f t="shared" si="8"/>
        <v>15033181.4</v>
      </c>
      <c r="KD18" s="59">
        <f t="shared" si="8"/>
        <v>3602312</v>
      </c>
      <c r="KE18" s="59">
        <f t="shared" si="8"/>
        <v>0</v>
      </c>
      <c r="KF18" s="59">
        <f t="shared" si="8"/>
        <v>0</v>
      </c>
      <c r="KG18" s="59">
        <f t="shared" si="8"/>
        <v>0</v>
      </c>
      <c r="KH18" s="59">
        <f t="shared" si="8"/>
        <v>0</v>
      </c>
      <c r="KI18" s="59">
        <f t="shared" si="8"/>
        <v>0</v>
      </c>
      <c r="KJ18" s="59">
        <f t="shared" si="8"/>
        <v>2479338</v>
      </c>
      <c r="KK18" s="59">
        <f t="shared" si="8"/>
        <v>462297</v>
      </c>
      <c r="KL18" s="59">
        <f t="shared" si="8"/>
        <v>3568955</v>
      </c>
      <c r="KM18" s="59">
        <f t="shared" si="8"/>
        <v>3654982</v>
      </c>
      <c r="KN18" s="59">
        <f t="shared" si="8"/>
        <v>496068</v>
      </c>
      <c r="KO18" s="59">
        <f t="shared" si="8"/>
        <v>0</v>
      </c>
      <c r="KP18" s="59">
        <f t="shared" si="8"/>
        <v>1023594</v>
      </c>
      <c r="KQ18" s="59">
        <f t="shared" si="8"/>
        <v>1895343</v>
      </c>
      <c r="KR18" s="59">
        <f t="shared" si="8"/>
        <v>12619204</v>
      </c>
      <c r="KS18" s="59">
        <f t="shared" si="8"/>
        <v>163482</v>
      </c>
      <c r="KT18" s="59">
        <f t="shared" ref="KT18:KU18" si="13">SUMIF($C$115:$C$134,1,KT115:KT134)</f>
        <v>0</v>
      </c>
      <c r="KU18" s="59">
        <f t="shared" si="13"/>
        <v>6429325</v>
      </c>
      <c r="KV18" s="59">
        <f t="shared" si="8"/>
        <v>0</v>
      </c>
      <c r="KW18" s="59">
        <f t="shared" si="8"/>
        <v>6146668</v>
      </c>
      <c r="KX18" s="59">
        <f t="shared" si="8"/>
        <v>601241</v>
      </c>
      <c r="KY18" s="59">
        <f t="shared" si="8"/>
        <v>0</v>
      </c>
      <c r="KZ18" s="59">
        <f t="shared" si="8"/>
        <v>51864592</v>
      </c>
      <c r="LA18" s="59">
        <f t="shared" si="8"/>
        <v>0</v>
      </c>
      <c r="LB18" s="59">
        <f t="shared" si="8"/>
        <v>5593870</v>
      </c>
      <c r="LC18" s="59">
        <f t="shared" si="8"/>
        <v>2276192</v>
      </c>
      <c r="LD18" s="59">
        <f t="shared" si="8"/>
        <v>4817410</v>
      </c>
      <c r="LE18" s="59">
        <f t="shared" si="8"/>
        <v>3609945</v>
      </c>
      <c r="LF18" s="59">
        <f t="shared" si="8"/>
        <v>2598951</v>
      </c>
      <c r="LG18" s="59">
        <f t="shared" si="8"/>
        <v>2195360</v>
      </c>
      <c r="LH18" s="59">
        <f t="shared" si="8"/>
        <v>792230</v>
      </c>
      <c r="LI18" s="59">
        <f t="shared" si="8"/>
        <v>371634</v>
      </c>
      <c r="LJ18" s="59">
        <f t="shared" si="8"/>
        <v>153650</v>
      </c>
      <c r="LK18" s="59">
        <f t="shared" ref="LK18:MN18" si="14">SUMIF($C$115:$C$134,1,LK115:LK134)</f>
        <v>0</v>
      </c>
      <c r="LL18" s="59">
        <f t="shared" si="14"/>
        <v>578927</v>
      </c>
      <c r="LM18" s="59">
        <f t="shared" si="14"/>
        <v>467298</v>
      </c>
      <c r="LN18" s="59">
        <f t="shared" si="14"/>
        <v>0</v>
      </c>
      <c r="LO18" s="59">
        <f t="shared" si="14"/>
        <v>4434619</v>
      </c>
      <c r="LP18" s="59">
        <f t="shared" si="14"/>
        <v>0</v>
      </c>
      <c r="LQ18" s="59">
        <f t="shared" si="14"/>
        <v>0</v>
      </c>
      <c r="LR18" s="59">
        <f t="shared" si="14"/>
        <v>0</v>
      </c>
      <c r="LS18" s="59">
        <f t="shared" si="14"/>
        <v>4486684</v>
      </c>
      <c r="LT18" s="59">
        <f t="shared" si="14"/>
        <v>11245754</v>
      </c>
      <c r="LU18" s="59">
        <f t="shared" si="14"/>
        <v>0</v>
      </c>
      <c r="LV18" s="59">
        <f t="shared" si="14"/>
        <v>0</v>
      </c>
      <c r="LW18" s="59">
        <f t="shared" si="14"/>
        <v>0</v>
      </c>
      <c r="LX18" s="59">
        <f t="shared" si="14"/>
        <v>197113</v>
      </c>
      <c r="LY18" s="59">
        <f t="shared" si="14"/>
        <v>0</v>
      </c>
      <c r="LZ18" s="59">
        <f t="shared" si="14"/>
        <v>2391963</v>
      </c>
      <c r="MA18" s="59">
        <f t="shared" si="14"/>
        <v>1045225</v>
      </c>
      <c r="MB18" s="59">
        <f t="shared" si="14"/>
        <v>0</v>
      </c>
      <c r="MC18" s="59">
        <f t="shared" si="14"/>
        <v>0</v>
      </c>
      <c r="MD18" s="59">
        <f t="shared" si="14"/>
        <v>0</v>
      </c>
      <c r="ME18" s="59">
        <f t="shared" si="14"/>
        <v>3892929</v>
      </c>
      <c r="MF18" s="59">
        <f t="shared" si="14"/>
        <v>6927383</v>
      </c>
      <c r="MG18" s="59">
        <f t="shared" si="14"/>
        <v>0</v>
      </c>
      <c r="MH18" s="59">
        <f t="shared" si="14"/>
        <v>0</v>
      </c>
      <c r="MI18" s="59">
        <f t="shared" si="14"/>
        <v>0</v>
      </c>
      <c r="MJ18" s="59">
        <f t="shared" si="14"/>
        <v>0</v>
      </c>
      <c r="MK18" s="59">
        <f t="shared" si="14"/>
        <v>31835</v>
      </c>
      <c r="ML18" s="59">
        <f t="shared" si="14"/>
        <v>0</v>
      </c>
      <c r="MM18" s="59">
        <f t="shared" si="14"/>
        <v>4839980</v>
      </c>
      <c r="MN18" s="59">
        <f t="shared" si="14"/>
        <v>0</v>
      </c>
      <c r="MO18" s="58"/>
    </row>
    <row r="19" spans="1:355" x14ac:dyDescent="0.2">
      <c r="B19" s="49" t="s">
        <v>337</v>
      </c>
      <c r="D19" s="19">
        <f t="shared" ref="D19" si="15">D3*D28</f>
        <v>0</v>
      </c>
      <c r="E19" s="19">
        <f t="shared" ref="E19" si="16">E3*E28</f>
        <v>0</v>
      </c>
      <c r="F19" s="19">
        <f t="shared" ref="F19:BQ19" si="17">F3*F28</f>
        <v>16437108.349999996</v>
      </c>
      <c r="G19" s="19">
        <f t="shared" si="17"/>
        <v>0</v>
      </c>
      <c r="H19" s="19">
        <f t="shared" si="17"/>
        <v>0</v>
      </c>
      <c r="I19" s="19">
        <f t="shared" si="17"/>
        <v>0</v>
      </c>
      <c r="J19" s="19">
        <f t="shared" si="17"/>
        <v>28987548.039999992</v>
      </c>
      <c r="K19" s="19">
        <f t="shared" si="17"/>
        <v>0</v>
      </c>
      <c r="L19" s="19">
        <f t="shared" si="17"/>
        <v>0</v>
      </c>
      <c r="M19" s="19">
        <f t="shared" si="17"/>
        <v>0</v>
      </c>
      <c r="N19" s="19">
        <f t="shared" si="17"/>
        <v>0</v>
      </c>
      <c r="O19" s="19">
        <f t="shared" si="17"/>
        <v>12070070.09</v>
      </c>
      <c r="P19" s="19">
        <f t="shared" si="17"/>
        <v>0</v>
      </c>
      <c r="Q19" s="19">
        <f t="shared" si="17"/>
        <v>0</v>
      </c>
      <c r="R19" s="19">
        <f t="shared" si="17"/>
        <v>6700948.5700000003</v>
      </c>
      <c r="S19" s="19">
        <f t="shared" si="17"/>
        <v>16807244.010000002</v>
      </c>
      <c r="T19" s="19">
        <f t="shared" si="17"/>
        <v>0</v>
      </c>
      <c r="U19" s="19">
        <f t="shared" si="17"/>
        <v>0</v>
      </c>
      <c r="V19" s="19">
        <f t="shared" si="17"/>
        <v>0</v>
      </c>
      <c r="W19" s="19">
        <f t="shared" si="17"/>
        <v>15402148.779999999</v>
      </c>
      <c r="X19" s="19">
        <f t="shared" si="17"/>
        <v>0</v>
      </c>
      <c r="Y19" s="19">
        <f t="shared" si="17"/>
        <v>0</v>
      </c>
      <c r="Z19" s="19">
        <f t="shared" si="17"/>
        <v>70710196.680000022</v>
      </c>
      <c r="AA19" s="19">
        <f t="shared" si="17"/>
        <v>38089825.299999997</v>
      </c>
      <c r="AB19" s="19">
        <f t="shared" si="17"/>
        <v>10198539.699999999</v>
      </c>
      <c r="AC19" s="19">
        <f t="shared" si="17"/>
        <v>8435665.129999999</v>
      </c>
      <c r="AD19" s="19">
        <f t="shared" si="17"/>
        <v>23654462.930000003</v>
      </c>
      <c r="AE19" s="19">
        <f t="shared" si="17"/>
        <v>0</v>
      </c>
      <c r="AF19" s="19">
        <f t="shared" si="17"/>
        <v>0</v>
      </c>
      <c r="AG19" s="19">
        <f t="shared" si="17"/>
        <v>0</v>
      </c>
      <c r="AH19" s="19">
        <f t="shared" si="17"/>
        <v>0</v>
      </c>
      <c r="AI19" s="19">
        <f t="shared" si="17"/>
        <v>0</v>
      </c>
      <c r="AJ19" s="19">
        <f t="shared" si="17"/>
        <v>0</v>
      </c>
      <c r="AK19" s="19">
        <f t="shared" si="17"/>
        <v>0</v>
      </c>
      <c r="AL19" s="19">
        <f t="shared" si="17"/>
        <v>0</v>
      </c>
      <c r="AM19" s="19">
        <f t="shared" si="17"/>
        <v>0</v>
      </c>
      <c r="AN19" s="19">
        <f t="shared" si="17"/>
        <v>0</v>
      </c>
      <c r="AO19" s="19">
        <f t="shared" si="17"/>
        <v>0</v>
      </c>
      <c r="AP19" s="19">
        <f t="shared" si="17"/>
        <v>9384080.0900000017</v>
      </c>
      <c r="AQ19" s="19">
        <f t="shared" si="17"/>
        <v>707999.48</v>
      </c>
      <c r="AR19" s="19">
        <f t="shared" si="17"/>
        <v>939046.56</v>
      </c>
      <c r="AS19" s="19">
        <f t="shared" si="17"/>
        <v>1115141.31</v>
      </c>
      <c r="AT19" s="19">
        <f t="shared" si="17"/>
        <v>18294945.059999999</v>
      </c>
      <c r="AU19" s="19">
        <f t="shared" si="17"/>
        <v>1701641.55</v>
      </c>
      <c r="AV19" s="19">
        <f t="shared" si="17"/>
        <v>973822.69000000006</v>
      </c>
      <c r="AW19" s="19">
        <f t="shared" si="17"/>
        <v>241114.64</v>
      </c>
      <c r="AX19" s="19">
        <f t="shared" si="17"/>
        <v>1923111.3199999998</v>
      </c>
      <c r="AY19" s="19">
        <f t="shared" si="17"/>
        <v>2284530.3800000004</v>
      </c>
      <c r="AZ19" s="19">
        <f t="shared" si="17"/>
        <v>0</v>
      </c>
      <c r="BA19" s="19">
        <f t="shared" si="17"/>
        <v>14826656.660000004</v>
      </c>
      <c r="BB19" s="19">
        <f t="shared" si="17"/>
        <v>0</v>
      </c>
      <c r="BC19" s="19">
        <f t="shared" si="17"/>
        <v>0</v>
      </c>
      <c r="BD19" s="19">
        <f t="shared" si="17"/>
        <v>18861034.609999999</v>
      </c>
      <c r="BE19" s="19">
        <f t="shared" si="17"/>
        <v>0</v>
      </c>
      <c r="BF19" s="19">
        <f t="shared" si="17"/>
        <v>0</v>
      </c>
      <c r="BG19" s="19">
        <f t="shared" si="17"/>
        <v>0</v>
      </c>
      <c r="BH19" s="19">
        <f t="shared" si="17"/>
        <v>0</v>
      </c>
      <c r="BI19" s="19">
        <f t="shared" si="17"/>
        <v>12169967.150000006</v>
      </c>
      <c r="BJ19" s="19">
        <f t="shared" si="17"/>
        <v>108</v>
      </c>
      <c r="BK19" s="19">
        <f t="shared" si="17"/>
        <v>0</v>
      </c>
      <c r="BL19" s="19">
        <f t="shared" si="17"/>
        <v>0</v>
      </c>
      <c r="BM19" s="19">
        <f t="shared" si="17"/>
        <v>14384269.960000001</v>
      </c>
      <c r="BN19" s="19">
        <f t="shared" si="17"/>
        <v>0</v>
      </c>
      <c r="BO19" s="19">
        <f t="shared" si="17"/>
        <v>0</v>
      </c>
      <c r="BP19" s="19">
        <f t="shared" si="17"/>
        <v>0</v>
      </c>
      <c r="BQ19" s="19">
        <f t="shared" si="17"/>
        <v>12302951.5</v>
      </c>
      <c r="BR19" s="19">
        <f t="shared" ref="BR19:EA19" si="18">BR3*BR28</f>
        <v>0</v>
      </c>
      <c r="BS19" s="19">
        <f t="shared" si="18"/>
        <v>0</v>
      </c>
      <c r="BT19" s="19">
        <f t="shared" si="18"/>
        <v>191495751.85999992</v>
      </c>
      <c r="BU19" s="19">
        <f t="shared" si="18"/>
        <v>0</v>
      </c>
      <c r="BV19" s="19">
        <f t="shared" si="18"/>
        <v>1669225.56</v>
      </c>
      <c r="BW19" s="19">
        <f t="shared" si="18"/>
        <v>0</v>
      </c>
      <c r="BX19" s="19">
        <f t="shared" si="18"/>
        <v>18214644.669999998</v>
      </c>
      <c r="BY19" s="19">
        <f t="shared" si="18"/>
        <v>1123487.07</v>
      </c>
      <c r="BZ19" s="19">
        <f t="shared" si="18"/>
        <v>49359.4</v>
      </c>
      <c r="CA19" s="19">
        <f t="shared" si="18"/>
        <v>0</v>
      </c>
      <c r="CB19" s="19">
        <f t="shared" si="18"/>
        <v>0</v>
      </c>
      <c r="CC19" s="19">
        <f t="shared" si="18"/>
        <v>2329456.98</v>
      </c>
      <c r="CD19" s="19">
        <f t="shared" si="18"/>
        <v>4055817.42</v>
      </c>
      <c r="CE19" s="19">
        <f t="shared" si="18"/>
        <v>4506450.9899999993</v>
      </c>
      <c r="CF19" s="19">
        <f t="shared" si="18"/>
        <v>3827421.6500000004</v>
      </c>
      <c r="CG19" s="19">
        <f t="shared" si="18"/>
        <v>2859585.5799999996</v>
      </c>
      <c r="CH19" s="19">
        <f t="shared" si="18"/>
        <v>1072555.45</v>
      </c>
      <c r="CI19" s="19">
        <f t="shared" si="18"/>
        <v>6541146.9200000009</v>
      </c>
      <c r="CJ19" s="19">
        <f t="shared" si="18"/>
        <v>2138391.6599999997</v>
      </c>
      <c r="CK19" s="19">
        <f t="shared" si="18"/>
        <v>1893671.1300000001</v>
      </c>
      <c r="CL19" s="19">
        <f t="shared" si="18"/>
        <v>2042870.2999999998</v>
      </c>
      <c r="CM19" s="19">
        <f t="shared" si="18"/>
        <v>1501645.1</v>
      </c>
      <c r="CN19" s="19">
        <f t="shared" si="18"/>
        <v>20726365.140000001</v>
      </c>
      <c r="CO19" s="19">
        <f t="shared" si="18"/>
        <v>6150377.2400000002</v>
      </c>
      <c r="CP19" s="19">
        <f t="shared" si="18"/>
        <v>0</v>
      </c>
      <c r="CQ19" s="19">
        <f t="shared" si="18"/>
        <v>1014566.94</v>
      </c>
      <c r="CR19" s="19">
        <f t="shared" si="18"/>
        <v>1802431.3099999998</v>
      </c>
      <c r="CS19" s="19">
        <f t="shared" si="18"/>
        <v>0</v>
      </c>
      <c r="CT19" s="19">
        <f t="shared" si="18"/>
        <v>18597238.269999996</v>
      </c>
      <c r="CU19" s="19">
        <f t="shared" si="18"/>
        <v>6111264.1800000006</v>
      </c>
      <c r="CV19" s="19">
        <f t="shared" si="18"/>
        <v>17257466.460000001</v>
      </c>
      <c r="CW19" s="19">
        <f t="shared" si="18"/>
        <v>0</v>
      </c>
      <c r="CX19" s="19">
        <f t="shared" si="18"/>
        <v>0</v>
      </c>
      <c r="CY19" s="19">
        <f t="shared" si="18"/>
        <v>0</v>
      </c>
      <c r="CZ19" s="19">
        <f t="shared" si="18"/>
        <v>0</v>
      </c>
      <c r="DA19" s="19">
        <f t="shared" si="18"/>
        <v>5203858.0399999991</v>
      </c>
      <c r="DB19" s="19">
        <f t="shared" si="18"/>
        <v>18357846.390000001</v>
      </c>
      <c r="DC19" s="19">
        <f t="shared" si="18"/>
        <v>0</v>
      </c>
      <c r="DD19" s="19">
        <f t="shared" si="18"/>
        <v>0</v>
      </c>
      <c r="DE19" s="19">
        <f t="shared" si="18"/>
        <v>0</v>
      </c>
      <c r="DF19" s="19">
        <f t="shared" si="18"/>
        <v>0</v>
      </c>
      <c r="DG19" s="19">
        <f t="shared" si="18"/>
        <v>13953399.819999998</v>
      </c>
      <c r="DH19" s="19">
        <f t="shared" si="18"/>
        <v>0</v>
      </c>
      <c r="DI19" s="19">
        <f t="shared" si="18"/>
        <v>0</v>
      </c>
      <c r="DJ19" s="19">
        <f t="shared" si="18"/>
        <v>7596869.1000000006</v>
      </c>
      <c r="DK19" s="19">
        <f t="shared" si="18"/>
        <v>2477991.6</v>
      </c>
      <c r="DL19" s="19">
        <f t="shared" si="18"/>
        <v>7955032.1300000018</v>
      </c>
      <c r="DM19" s="19">
        <f t="shared" si="18"/>
        <v>8298591.5200000005</v>
      </c>
      <c r="DN19" s="19">
        <f t="shared" si="18"/>
        <v>18562344.170000002</v>
      </c>
      <c r="DO19" s="19">
        <f t="shared" si="18"/>
        <v>0</v>
      </c>
      <c r="DP19" s="19">
        <f t="shared" si="18"/>
        <v>11084913.26</v>
      </c>
      <c r="DQ19" s="19">
        <f t="shared" si="18"/>
        <v>15681556.99</v>
      </c>
      <c r="DR19" s="19">
        <f t="shared" si="18"/>
        <v>38544639.050000012</v>
      </c>
      <c r="DS19" s="19">
        <f t="shared" si="18"/>
        <v>5701108.7199999988</v>
      </c>
      <c r="DT19" s="19">
        <f t="shared" si="18"/>
        <v>0</v>
      </c>
      <c r="DU19" s="19">
        <f t="shared" si="18"/>
        <v>16001073.889999999</v>
      </c>
      <c r="DV19" s="19">
        <f t="shared" si="18"/>
        <v>4337463.63</v>
      </c>
      <c r="DW19" s="19">
        <f t="shared" si="18"/>
        <v>6171632.4799999995</v>
      </c>
      <c r="DX19" s="19">
        <f t="shared" si="18"/>
        <v>2622556.59</v>
      </c>
      <c r="DY19" s="19">
        <f t="shared" si="18"/>
        <v>8948571.2099999972</v>
      </c>
      <c r="DZ19" s="19">
        <f t="shared" si="18"/>
        <v>10054539.169999998</v>
      </c>
      <c r="EA19" s="19">
        <f t="shared" si="18"/>
        <v>4527595.2400000012</v>
      </c>
      <c r="EB19" s="19">
        <f t="shared" ref="EB19:GO19" si="19">EB3*EB28</f>
        <v>3210149.5000000005</v>
      </c>
      <c r="EC19" s="19">
        <f t="shared" si="19"/>
        <v>2557321.16</v>
      </c>
      <c r="ED19" s="19">
        <f t="shared" si="19"/>
        <v>1839525.9799999997</v>
      </c>
      <c r="EE19" s="19">
        <f t="shared" si="19"/>
        <v>4057214.9</v>
      </c>
      <c r="EF19" s="19">
        <f t="shared" si="19"/>
        <v>0</v>
      </c>
      <c r="EG19" s="19">
        <f t="shared" si="19"/>
        <v>2315716.8199999998</v>
      </c>
      <c r="EH19" s="19">
        <f t="shared" si="19"/>
        <v>2567911.2600000007</v>
      </c>
      <c r="EI19" s="19">
        <f t="shared" si="19"/>
        <v>1282363.3999999999</v>
      </c>
      <c r="EJ19" s="19">
        <f t="shared" si="19"/>
        <v>1814507.7800000003</v>
      </c>
      <c r="EK19" s="19">
        <f t="shared" si="19"/>
        <v>23134799.469999995</v>
      </c>
      <c r="EL19" s="19">
        <f t="shared" si="19"/>
        <v>0</v>
      </c>
      <c r="EM19" s="19">
        <f t="shared" si="19"/>
        <v>0</v>
      </c>
      <c r="EN19" s="19">
        <f t="shared" si="19"/>
        <v>9689776</v>
      </c>
      <c r="EO19" s="19">
        <f t="shared" si="19"/>
        <v>26288943.240000002</v>
      </c>
      <c r="EP19" s="19">
        <f t="shared" si="19"/>
        <v>1396342.2000000002</v>
      </c>
      <c r="EQ19" s="19">
        <f t="shared" si="19"/>
        <v>511503.39</v>
      </c>
      <c r="ER19" s="19">
        <f t="shared" si="19"/>
        <v>1589765.96</v>
      </c>
      <c r="ES19" s="19">
        <f t="shared" si="19"/>
        <v>11003742.290000001</v>
      </c>
      <c r="ET19" s="19">
        <f t="shared" si="19"/>
        <v>0</v>
      </c>
      <c r="EU19" s="19">
        <f t="shared" si="19"/>
        <v>0</v>
      </c>
      <c r="EV19" s="19">
        <f t="shared" si="19"/>
        <v>0</v>
      </c>
      <c r="EW19" s="19">
        <f t="shared" si="19"/>
        <v>6835304.0899999999</v>
      </c>
      <c r="EX19" s="19">
        <f t="shared" si="19"/>
        <v>0</v>
      </c>
      <c r="EY19" s="19">
        <f t="shared" si="19"/>
        <v>0</v>
      </c>
      <c r="EZ19" s="19">
        <f t="shared" si="19"/>
        <v>6466077.5500000007</v>
      </c>
      <c r="FA19" s="19">
        <f t="shared" si="19"/>
        <v>0</v>
      </c>
      <c r="FB19" s="19">
        <f t="shared" si="19"/>
        <v>6789296.2999999998</v>
      </c>
      <c r="FC19" s="19">
        <f t="shared" si="19"/>
        <v>8602670.0399999991</v>
      </c>
      <c r="FD19" s="19">
        <f t="shared" si="19"/>
        <v>0</v>
      </c>
      <c r="FE19" s="19">
        <f t="shared" si="19"/>
        <v>4062010.08</v>
      </c>
      <c r="FF19" s="19">
        <f t="shared" si="19"/>
        <v>5692392.4300000006</v>
      </c>
      <c r="FG19" s="19">
        <f t="shared" si="19"/>
        <v>0</v>
      </c>
      <c r="FH19" s="19">
        <f t="shared" si="19"/>
        <v>0</v>
      </c>
      <c r="FI19" s="19">
        <f t="shared" si="19"/>
        <v>16014100.679999996</v>
      </c>
      <c r="FJ19" s="19">
        <f t="shared" si="19"/>
        <v>5187513.9700000007</v>
      </c>
      <c r="FK19" s="19">
        <f t="shared" ref="FK19:FL19" si="20">FK3*FK28</f>
        <v>499013.54</v>
      </c>
      <c r="FL19" s="19">
        <f t="shared" si="20"/>
        <v>2312842.7000000002</v>
      </c>
      <c r="FM19" s="19">
        <f t="shared" si="19"/>
        <v>0</v>
      </c>
      <c r="FN19" s="19">
        <f t="shared" si="19"/>
        <v>8683223.0199999996</v>
      </c>
      <c r="FO19" s="19">
        <f t="shared" si="19"/>
        <v>14112445.41</v>
      </c>
      <c r="FP19" s="19">
        <f t="shared" si="19"/>
        <v>0</v>
      </c>
      <c r="FQ19" s="19">
        <f t="shared" si="19"/>
        <v>15767324.790000001</v>
      </c>
      <c r="FR19" s="19">
        <f t="shared" si="19"/>
        <v>0</v>
      </c>
      <c r="FS19" s="19">
        <f t="shared" si="19"/>
        <v>27188305.090000007</v>
      </c>
      <c r="FT19" s="19">
        <f t="shared" si="19"/>
        <v>26180860.719999999</v>
      </c>
      <c r="FU19" s="19">
        <f t="shared" si="19"/>
        <v>2717397.89</v>
      </c>
      <c r="FV19" s="19">
        <f t="shared" si="19"/>
        <v>33705758.060000002</v>
      </c>
      <c r="FW19" s="19">
        <f t="shared" si="19"/>
        <v>20302035.100000001</v>
      </c>
      <c r="FX19" s="19">
        <f t="shared" si="19"/>
        <v>44884480.919999994</v>
      </c>
      <c r="FY19" s="19">
        <f t="shared" si="19"/>
        <v>47034022.129999988</v>
      </c>
      <c r="FZ19" s="19">
        <f t="shared" si="19"/>
        <v>0</v>
      </c>
      <c r="GA19" s="19">
        <f t="shared" si="19"/>
        <v>133726351.10000001</v>
      </c>
      <c r="GB19" s="19">
        <f t="shared" si="19"/>
        <v>27389274.280000001</v>
      </c>
      <c r="GC19" s="19">
        <f t="shared" si="19"/>
        <v>19662186.720000003</v>
      </c>
      <c r="GD19" s="19">
        <f t="shared" si="19"/>
        <v>42675694.539999999</v>
      </c>
      <c r="GE19" s="19">
        <f t="shared" si="19"/>
        <v>140198.26</v>
      </c>
      <c r="GF19" s="19">
        <f t="shared" si="19"/>
        <v>0</v>
      </c>
      <c r="GG19" s="19">
        <f t="shared" si="19"/>
        <v>129735.52</v>
      </c>
      <c r="GH19" s="19">
        <f t="shared" si="19"/>
        <v>0</v>
      </c>
      <c r="GI19" s="19">
        <f t="shared" si="19"/>
        <v>9573787.7500000019</v>
      </c>
      <c r="GJ19" s="19">
        <f t="shared" si="19"/>
        <v>8949026.5999999978</v>
      </c>
      <c r="GK19" s="19">
        <f t="shared" si="19"/>
        <v>11178921.760000002</v>
      </c>
      <c r="GL19" s="19">
        <f t="shared" si="19"/>
        <v>0</v>
      </c>
      <c r="GM19" s="19">
        <f t="shared" si="19"/>
        <v>16318388.58</v>
      </c>
      <c r="GN19" s="19">
        <f t="shared" si="19"/>
        <v>2627264.34</v>
      </c>
      <c r="GO19" s="19">
        <f t="shared" si="19"/>
        <v>483939.74</v>
      </c>
      <c r="GP19" s="19">
        <f t="shared" ref="GP19:IY19" si="21">GP3*GP28</f>
        <v>996974.16000000015</v>
      </c>
      <c r="GQ19" s="19">
        <f t="shared" si="21"/>
        <v>8549008.6099999994</v>
      </c>
      <c r="GR19" s="19">
        <f t="shared" ref="GR19" si="22">GR3*GR28</f>
        <v>11528.61</v>
      </c>
      <c r="GS19" s="19">
        <f t="shared" si="21"/>
        <v>0</v>
      </c>
      <c r="GT19" s="19">
        <f t="shared" si="21"/>
        <v>1835182.7</v>
      </c>
      <c r="GU19" s="19">
        <f t="shared" si="21"/>
        <v>6843674.459999999</v>
      </c>
      <c r="GV19" s="19">
        <f t="shared" si="21"/>
        <v>1737466.58</v>
      </c>
      <c r="GW19" s="19">
        <f t="shared" si="21"/>
        <v>13843.71</v>
      </c>
      <c r="GX19" s="19">
        <f t="shared" si="21"/>
        <v>0</v>
      </c>
      <c r="GY19" s="19">
        <f t="shared" si="21"/>
        <v>0</v>
      </c>
      <c r="GZ19" s="19">
        <f t="shared" si="21"/>
        <v>5258289.2500000009</v>
      </c>
      <c r="HA19" s="19">
        <f t="shared" si="21"/>
        <v>40528227.920000009</v>
      </c>
      <c r="HB19" s="19">
        <f t="shared" si="21"/>
        <v>4071421.0300000003</v>
      </c>
      <c r="HC19" s="19">
        <f t="shared" si="21"/>
        <v>11998391.359999999</v>
      </c>
      <c r="HD19" s="19">
        <f t="shared" si="21"/>
        <v>15691083.910000002</v>
      </c>
      <c r="HE19" s="19">
        <f t="shared" si="21"/>
        <v>23683106.819999997</v>
      </c>
      <c r="HF19" s="19">
        <f t="shared" si="21"/>
        <v>30762435.809999999</v>
      </c>
      <c r="HG19" s="19">
        <f t="shared" si="21"/>
        <v>2831028.07</v>
      </c>
      <c r="HH19" s="19">
        <f t="shared" si="21"/>
        <v>14197703.610000003</v>
      </c>
      <c r="HI19" s="19">
        <f t="shared" si="21"/>
        <v>0</v>
      </c>
      <c r="HJ19" s="19">
        <f t="shared" si="21"/>
        <v>22205004.919999994</v>
      </c>
      <c r="HK19" s="19">
        <f t="shared" si="21"/>
        <v>5691183.0099999998</v>
      </c>
      <c r="HL19" s="19">
        <f t="shared" si="21"/>
        <v>28640</v>
      </c>
      <c r="HM19" s="19">
        <f t="shared" si="21"/>
        <v>5696</v>
      </c>
      <c r="HN19" s="19">
        <f t="shared" si="21"/>
        <v>7588.76</v>
      </c>
      <c r="HO19" s="19">
        <f t="shared" si="21"/>
        <v>0</v>
      </c>
      <c r="HP19" s="19">
        <f t="shared" si="21"/>
        <v>657780.56999999995</v>
      </c>
      <c r="HQ19" s="19">
        <f t="shared" si="21"/>
        <v>4416</v>
      </c>
      <c r="HR19" s="19">
        <f t="shared" si="21"/>
        <v>0</v>
      </c>
      <c r="HS19" s="19">
        <f t="shared" si="21"/>
        <v>0</v>
      </c>
      <c r="HT19" s="19">
        <f t="shared" si="21"/>
        <v>0</v>
      </c>
      <c r="HU19" s="19">
        <f t="shared" si="21"/>
        <v>0</v>
      </c>
      <c r="HV19" s="19">
        <f t="shared" si="21"/>
        <v>0</v>
      </c>
      <c r="HW19" s="19">
        <f t="shared" si="21"/>
        <v>0</v>
      </c>
      <c r="HX19" s="19">
        <f t="shared" si="21"/>
        <v>0</v>
      </c>
      <c r="HY19" s="19">
        <f t="shared" si="21"/>
        <v>0</v>
      </c>
      <c r="HZ19" s="19">
        <f t="shared" si="21"/>
        <v>0</v>
      </c>
      <c r="IA19" s="19">
        <f t="shared" si="21"/>
        <v>0</v>
      </c>
      <c r="IB19" s="19">
        <f t="shared" si="21"/>
        <v>0</v>
      </c>
      <c r="IC19" s="19">
        <f t="shared" si="21"/>
        <v>0</v>
      </c>
      <c r="ID19" s="19">
        <f t="shared" si="21"/>
        <v>0</v>
      </c>
      <c r="IE19" s="19">
        <f t="shared" si="21"/>
        <v>0</v>
      </c>
      <c r="IF19" s="19">
        <f t="shared" si="21"/>
        <v>0</v>
      </c>
      <c r="IG19" s="19">
        <f t="shared" si="21"/>
        <v>0</v>
      </c>
      <c r="IH19" s="19">
        <f t="shared" si="21"/>
        <v>0</v>
      </c>
      <c r="II19" s="19">
        <f t="shared" si="21"/>
        <v>0</v>
      </c>
      <c r="IJ19" s="19">
        <f t="shared" si="21"/>
        <v>0</v>
      </c>
      <c r="IK19" s="19">
        <f t="shared" si="21"/>
        <v>3962795.9699999993</v>
      </c>
      <c r="IL19" s="19">
        <f t="shared" ref="IL19" si="23">IL3*IL28</f>
        <v>0</v>
      </c>
      <c r="IM19" s="19">
        <f t="shared" si="21"/>
        <v>8267731.9299999997</v>
      </c>
      <c r="IN19" s="19">
        <f t="shared" si="21"/>
        <v>41581752.449999996</v>
      </c>
      <c r="IO19" s="19">
        <f t="shared" si="21"/>
        <v>2878911.11</v>
      </c>
      <c r="IP19" s="19">
        <f t="shared" si="21"/>
        <v>8013272.0500000007</v>
      </c>
      <c r="IQ19" s="19">
        <f t="shared" si="21"/>
        <v>3290981.58</v>
      </c>
      <c r="IR19" s="19">
        <f t="shared" si="21"/>
        <v>20493663.23</v>
      </c>
      <c r="IS19" s="19">
        <f t="shared" si="21"/>
        <v>2386918.79</v>
      </c>
      <c r="IT19" s="19">
        <f t="shared" si="21"/>
        <v>601940.44999999995</v>
      </c>
      <c r="IU19" s="19">
        <f t="shared" si="21"/>
        <v>7840.8</v>
      </c>
      <c r="IV19" s="19">
        <f t="shared" si="21"/>
        <v>10220142.179999998</v>
      </c>
      <c r="IW19" s="19">
        <f t="shared" si="21"/>
        <v>571188.75</v>
      </c>
      <c r="IX19" s="19">
        <f t="shared" si="21"/>
        <v>1971428.5699999998</v>
      </c>
      <c r="IY19" s="19">
        <f t="shared" si="21"/>
        <v>9144973.4200000018</v>
      </c>
      <c r="IZ19" s="19">
        <f t="shared" ref="IZ19:LJ19" si="24">IZ3*IZ28</f>
        <v>3213928.6100000003</v>
      </c>
      <c r="JA19" s="19">
        <f t="shared" si="24"/>
        <v>7160430.379999999</v>
      </c>
      <c r="JB19" s="19">
        <f t="shared" si="24"/>
        <v>3074371.52</v>
      </c>
      <c r="JC19" s="19">
        <f t="shared" si="24"/>
        <v>178421.28</v>
      </c>
      <c r="JD19" s="19">
        <f t="shared" si="24"/>
        <v>0</v>
      </c>
      <c r="JE19" s="19">
        <f t="shared" si="24"/>
        <v>29850232</v>
      </c>
      <c r="JF19" s="19">
        <f t="shared" ref="JF19" si="25">JF3*JF28</f>
        <v>0</v>
      </c>
      <c r="JG19" s="19">
        <f t="shared" si="24"/>
        <v>42342246.560000002</v>
      </c>
      <c r="JH19" s="19">
        <f t="shared" si="24"/>
        <v>179218.28</v>
      </c>
      <c r="JI19" s="19">
        <f t="shared" si="24"/>
        <v>2175291.08</v>
      </c>
      <c r="JJ19" s="19">
        <f t="shared" si="24"/>
        <v>503233.47999999992</v>
      </c>
      <c r="JK19" s="19">
        <f t="shared" si="24"/>
        <v>6061279.2799999993</v>
      </c>
      <c r="JL19" s="19">
        <f t="shared" ref="JL19" si="26">JL3*JL28</f>
        <v>2496792.9</v>
      </c>
      <c r="JM19" s="19">
        <f t="shared" si="24"/>
        <v>3726280.5199999996</v>
      </c>
      <c r="JN19" s="19">
        <f t="shared" si="24"/>
        <v>0</v>
      </c>
      <c r="JO19" s="19">
        <f t="shared" si="24"/>
        <v>0</v>
      </c>
      <c r="JP19" s="19">
        <f t="shared" si="24"/>
        <v>0</v>
      </c>
      <c r="JQ19" s="19">
        <f t="shared" si="24"/>
        <v>1760</v>
      </c>
      <c r="JR19" s="19">
        <f t="shared" si="24"/>
        <v>12038959.370000001</v>
      </c>
      <c r="JS19" s="19">
        <f t="shared" ref="JS19" si="27">JS3*JS28</f>
        <v>0</v>
      </c>
      <c r="JT19" s="19">
        <f t="shared" si="24"/>
        <v>2435953.2200000002</v>
      </c>
      <c r="JU19" s="19">
        <f t="shared" si="24"/>
        <v>0</v>
      </c>
      <c r="JV19" s="19">
        <f t="shared" si="24"/>
        <v>0</v>
      </c>
      <c r="JW19" s="19">
        <f t="shared" ref="JW19" si="28">JW3*JW28</f>
        <v>299061.70000000007</v>
      </c>
      <c r="JX19" s="19">
        <f t="shared" si="24"/>
        <v>47786.559999999998</v>
      </c>
      <c r="JY19" s="19">
        <f t="shared" si="24"/>
        <v>8890398.3599999994</v>
      </c>
      <c r="JZ19" s="19">
        <f t="shared" si="24"/>
        <v>11421537.82</v>
      </c>
      <c r="KA19" s="19">
        <f t="shared" si="24"/>
        <v>1916895.46</v>
      </c>
      <c r="KB19" s="19">
        <f t="shared" si="24"/>
        <v>0</v>
      </c>
      <c r="KC19" s="19">
        <f t="shared" si="24"/>
        <v>23826101.010000005</v>
      </c>
      <c r="KD19" s="19">
        <f t="shared" si="24"/>
        <v>6958884.6899999995</v>
      </c>
      <c r="KE19" s="19">
        <f t="shared" si="24"/>
        <v>0</v>
      </c>
      <c r="KF19" s="19">
        <f t="shared" si="24"/>
        <v>0</v>
      </c>
      <c r="KG19" s="19">
        <f t="shared" si="24"/>
        <v>0</v>
      </c>
      <c r="KH19" s="19">
        <f t="shared" si="24"/>
        <v>0</v>
      </c>
      <c r="KI19" s="19">
        <f t="shared" si="24"/>
        <v>0</v>
      </c>
      <c r="KJ19" s="19">
        <f t="shared" si="24"/>
        <v>2553319.3500000006</v>
      </c>
      <c r="KK19" s="19">
        <f t="shared" si="24"/>
        <v>493623.31</v>
      </c>
      <c r="KL19" s="19">
        <f t="shared" si="24"/>
        <v>3800113.2800000003</v>
      </c>
      <c r="KM19" s="19">
        <f t="shared" si="24"/>
        <v>3746896.42</v>
      </c>
      <c r="KN19" s="19">
        <f t="shared" si="24"/>
        <v>512855.62</v>
      </c>
      <c r="KO19" s="19">
        <f t="shared" si="24"/>
        <v>0</v>
      </c>
      <c r="KP19" s="19">
        <f t="shared" si="24"/>
        <v>1062049.69</v>
      </c>
      <c r="KQ19" s="19">
        <f t="shared" si="24"/>
        <v>1950000</v>
      </c>
      <c r="KR19" s="19">
        <f t="shared" si="24"/>
        <v>13879396.440000001</v>
      </c>
      <c r="KS19" s="19">
        <f t="shared" si="24"/>
        <v>173001.23</v>
      </c>
      <c r="KT19" s="19">
        <f t="shared" ref="KT19:KU19" si="29">KT3*KT28</f>
        <v>0</v>
      </c>
      <c r="KU19" s="19">
        <f t="shared" si="29"/>
        <v>10031720.849999996</v>
      </c>
      <c r="KV19" s="19">
        <f t="shared" si="24"/>
        <v>0</v>
      </c>
      <c r="KW19" s="19">
        <f t="shared" si="24"/>
        <v>10503691.250000002</v>
      </c>
      <c r="KX19" s="19">
        <f t="shared" si="24"/>
        <v>1538482.27</v>
      </c>
      <c r="KY19" s="19">
        <f t="shared" si="24"/>
        <v>0</v>
      </c>
      <c r="KZ19" s="19">
        <f t="shared" si="24"/>
        <v>108046363.11</v>
      </c>
      <c r="LA19" s="19">
        <f t="shared" si="24"/>
        <v>2892.12</v>
      </c>
      <c r="LB19" s="19">
        <f t="shared" si="24"/>
        <v>15620437.619999995</v>
      </c>
      <c r="LC19" s="19">
        <f t="shared" si="24"/>
        <v>10090384.779999997</v>
      </c>
      <c r="LD19" s="19">
        <f t="shared" si="24"/>
        <v>4943534.3199999994</v>
      </c>
      <c r="LE19" s="19">
        <f t="shared" si="24"/>
        <v>3957972.0599999996</v>
      </c>
      <c r="LF19" s="19">
        <f t="shared" si="24"/>
        <v>2920019.1199999996</v>
      </c>
      <c r="LG19" s="19">
        <f t="shared" si="24"/>
        <v>2666171.649999999</v>
      </c>
      <c r="LH19" s="19">
        <f t="shared" si="24"/>
        <v>885194.1100000001</v>
      </c>
      <c r="LI19" s="19">
        <f t="shared" si="24"/>
        <v>457993.76999999996</v>
      </c>
      <c r="LJ19" s="19">
        <f t="shared" si="24"/>
        <v>434461.87999999995</v>
      </c>
      <c r="LK19" s="19">
        <f t="shared" ref="LK19:MN19" si="30">LK3*LK28</f>
        <v>425687.93</v>
      </c>
      <c r="LL19" s="19">
        <f t="shared" si="30"/>
        <v>639520.4800000001</v>
      </c>
      <c r="LM19" s="19">
        <f t="shared" si="30"/>
        <v>1352219.4699999997</v>
      </c>
      <c r="LN19" s="19">
        <f t="shared" si="30"/>
        <v>2.9</v>
      </c>
      <c r="LO19" s="19">
        <f t="shared" si="30"/>
        <v>4877731.1399999997</v>
      </c>
      <c r="LP19" s="19">
        <f t="shared" si="30"/>
        <v>307093.3</v>
      </c>
      <c r="LQ19" s="19">
        <f t="shared" si="30"/>
        <v>71586.969999999987</v>
      </c>
      <c r="LR19" s="19">
        <f t="shared" si="30"/>
        <v>1644235.26</v>
      </c>
      <c r="LS19" s="19">
        <f t="shared" si="30"/>
        <v>5076367.5399999991</v>
      </c>
      <c r="LT19" s="19">
        <f t="shared" si="30"/>
        <v>12800446.110000001</v>
      </c>
      <c r="LU19" s="19">
        <f t="shared" si="30"/>
        <v>0</v>
      </c>
      <c r="LV19" s="19">
        <f t="shared" si="30"/>
        <v>0</v>
      </c>
      <c r="LW19" s="19">
        <f t="shared" si="30"/>
        <v>0</v>
      </c>
      <c r="LX19" s="19">
        <f t="shared" si="30"/>
        <v>4421410.4099999992</v>
      </c>
      <c r="LY19" s="19">
        <f t="shared" si="30"/>
        <v>0</v>
      </c>
      <c r="LZ19" s="19">
        <f t="shared" si="30"/>
        <v>2510470.5300000003</v>
      </c>
      <c r="MA19" s="19">
        <f t="shared" si="30"/>
        <v>1256591.8900000001</v>
      </c>
      <c r="MB19" s="19">
        <f t="shared" si="30"/>
        <v>20488</v>
      </c>
      <c r="MC19" s="19">
        <f t="shared" si="30"/>
        <v>23033.640000000003</v>
      </c>
      <c r="MD19" s="19">
        <f t="shared" si="30"/>
        <v>-4392.9799999999996</v>
      </c>
      <c r="ME19" s="19">
        <f t="shared" si="30"/>
        <v>8657061.4199999981</v>
      </c>
      <c r="MF19" s="19">
        <f t="shared" si="30"/>
        <v>8462349.25</v>
      </c>
      <c r="MG19" s="19">
        <f t="shared" si="30"/>
        <v>49700.49</v>
      </c>
      <c r="MH19" s="19">
        <f t="shared" si="30"/>
        <v>0</v>
      </c>
      <c r="MI19" s="19">
        <f t="shared" si="30"/>
        <v>0</v>
      </c>
      <c r="MJ19" s="19">
        <f t="shared" si="30"/>
        <v>0</v>
      </c>
      <c r="MK19" s="19">
        <f t="shared" si="30"/>
        <v>0</v>
      </c>
      <c r="ML19" s="19">
        <f t="shared" si="30"/>
        <v>0</v>
      </c>
      <c r="MM19" s="19">
        <f t="shared" si="30"/>
        <v>0</v>
      </c>
      <c r="MN19" s="19">
        <f t="shared" si="30"/>
        <v>0</v>
      </c>
      <c r="MO19" s="20">
        <f>SUM(D19:MN19)</f>
        <v>2282482839.099998</v>
      </c>
      <c r="MP19" s="20">
        <f ca="1">MO19-MO20-MO21</f>
        <v>-2.7418136596679688E-6</v>
      </c>
    </row>
    <row r="20" spans="1:355" x14ac:dyDescent="0.2">
      <c r="B20" s="26" t="s">
        <v>338</v>
      </c>
      <c r="D20" s="19">
        <f ca="1">IF(D3=1,SUMIF($C$29:$C$218,1,D29:D212),0)</f>
        <v>0</v>
      </c>
      <c r="E20" s="19">
        <f t="shared" ref="E20:BP20" ca="1" si="31">IF(E3=1,SUMIF($C$29:$C$218,1,E29:E215),0)</f>
        <v>0</v>
      </c>
      <c r="F20" s="19">
        <f t="shared" ca="1" si="31"/>
        <v>12113298.790000001</v>
      </c>
      <c r="G20" s="19">
        <f t="shared" ca="1" si="31"/>
        <v>0</v>
      </c>
      <c r="H20" s="19">
        <f t="shared" ca="1" si="31"/>
        <v>0</v>
      </c>
      <c r="I20" s="19">
        <f t="shared" ca="1" si="31"/>
        <v>0</v>
      </c>
      <c r="J20" s="19">
        <f t="shared" ca="1" si="31"/>
        <v>16457433.99</v>
      </c>
      <c r="K20" s="19">
        <f t="shared" ca="1" si="31"/>
        <v>0</v>
      </c>
      <c r="L20" s="19">
        <f t="shared" ca="1" si="31"/>
        <v>0</v>
      </c>
      <c r="M20" s="19">
        <f t="shared" ca="1" si="31"/>
        <v>0</v>
      </c>
      <c r="N20" s="19">
        <f t="shared" ca="1" si="31"/>
        <v>0</v>
      </c>
      <c r="O20" s="19">
        <f t="shared" ca="1" si="31"/>
        <v>9248729.5599999987</v>
      </c>
      <c r="P20" s="19">
        <f t="shared" ca="1" si="31"/>
        <v>0</v>
      </c>
      <c r="Q20" s="19">
        <f t="shared" ca="1" si="31"/>
        <v>0</v>
      </c>
      <c r="R20" s="19">
        <f t="shared" ca="1" si="31"/>
        <v>5201283.4800000004</v>
      </c>
      <c r="S20" s="19">
        <f t="shared" ca="1" si="31"/>
        <v>11544590.699999999</v>
      </c>
      <c r="T20" s="19">
        <f t="shared" ca="1" si="31"/>
        <v>0</v>
      </c>
      <c r="U20" s="19">
        <f t="shared" ca="1" si="31"/>
        <v>0</v>
      </c>
      <c r="V20" s="19">
        <f t="shared" ca="1" si="31"/>
        <v>0</v>
      </c>
      <c r="W20" s="19">
        <f t="shared" ca="1" si="31"/>
        <v>12094508.940000001</v>
      </c>
      <c r="X20" s="19">
        <f t="shared" ca="1" si="31"/>
        <v>0</v>
      </c>
      <c r="Y20" s="19">
        <f t="shared" ca="1" si="31"/>
        <v>0</v>
      </c>
      <c r="Z20" s="19">
        <f t="shared" ca="1" si="31"/>
        <v>34954983.610000007</v>
      </c>
      <c r="AA20" s="19">
        <f t="shared" ca="1" si="31"/>
        <v>34773180.739999995</v>
      </c>
      <c r="AB20" s="19">
        <f t="shared" ca="1" si="31"/>
        <v>6560733.4300000006</v>
      </c>
      <c r="AC20" s="19">
        <f t="shared" ca="1" si="31"/>
        <v>4311672.82</v>
      </c>
      <c r="AD20" s="19">
        <f t="shared" ca="1" si="31"/>
        <v>14231098.73</v>
      </c>
      <c r="AE20" s="19">
        <f t="shared" ca="1" si="31"/>
        <v>0</v>
      </c>
      <c r="AF20" s="19">
        <f t="shared" ca="1" si="31"/>
        <v>0</v>
      </c>
      <c r="AG20" s="19">
        <f t="shared" ca="1" si="31"/>
        <v>0</v>
      </c>
      <c r="AH20" s="19">
        <f t="shared" ca="1" si="31"/>
        <v>0</v>
      </c>
      <c r="AI20" s="19">
        <f t="shared" ca="1" si="31"/>
        <v>0</v>
      </c>
      <c r="AJ20" s="19">
        <f t="shared" ca="1" si="31"/>
        <v>0</v>
      </c>
      <c r="AK20" s="19">
        <f t="shared" ca="1" si="31"/>
        <v>0</v>
      </c>
      <c r="AL20" s="19">
        <f t="shared" ca="1" si="31"/>
        <v>0</v>
      </c>
      <c r="AM20" s="19">
        <f t="shared" ca="1" si="31"/>
        <v>0</v>
      </c>
      <c r="AN20" s="19">
        <f t="shared" ca="1" si="31"/>
        <v>0</v>
      </c>
      <c r="AO20" s="19">
        <f t="shared" ca="1" si="31"/>
        <v>0</v>
      </c>
      <c r="AP20" s="19">
        <f t="shared" ca="1" si="31"/>
        <v>3471324.2499999995</v>
      </c>
      <c r="AQ20" s="19">
        <f t="shared" ca="1" si="31"/>
        <v>673628.27</v>
      </c>
      <c r="AR20" s="19">
        <f t="shared" ca="1" si="31"/>
        <v>893519.56</v>
      </c>
      <c r="AS20" s="19">
        <f t="shared" ca="1" si="31"/>
        <v>1088198.31</v>
      </c>
      <c r="AT20" s="19">
        <f t="shared" ca="1" si="31"/>
        <v>6569710.6399999997</v>
      </c>
      <c r="AU20" s="19">
        <f t="shared" ca="1" si="31"/>
        <v>1693161.55</v>
      </c>
      <c r="AV20" s="19">
        <f t="shared" ca="1" si="31"/>
        <v>876872.13</v>
      </c>
      <c r="AW20" s="19">
        <f t="shared" ca="1" si="31"/>
        <v>240579.64</v>
      </c>
      <c r="AX20" s="19">
        <f t="shared" ca="1" si="31"/>
        <v>1398906.47</v>
      </c>
      <c r="AY20" s="19">
        <f t="shared" ca="1" si="31"/>
        <v>1963072.23</v>
      </c>
      <c r="AZ20" s="19">
        <f t="shared" ca="1" si="31"/>
        <v>0</v>
      </c>
      <c r="BA20" s="19">
        <f t="shared" ca="1" si="31"/>
        <v>12920205.549999999</v>
      </c>
      <c r="BB20" s="19">
        <f t="shared" ca="1" si="31"/>
        <v>0</v>
      </c>
      <c r="BC20" s="19">
        <f t="shared" ca="1" si="31"/>
        <v>0</v>
      </c>
      <c r="BD20" s="19">
        <f t="shared" ca="1" si="31"/>
        <v>12283317.310000001</v>
      </c>
      <c r="BE20" s="19">
        <f t="shared" ca="1" si="31"/>
        <v>0</v>
      </c>
      <c r="BF20" s="19">
        <f t="shared" ca="1" si="31"/>
        <v>0</v>
      </c>
      <c r="BG20" s="19">
        <f t="shared" ca="1" si="31"/>
        <v>0</v>
      </c>
      <c r="BH20" s="19">
        <f t="shared" ca="1" si="31"/>
        <v>0</v>
      </c>
      <c r="BI20" s="19">
        <f t="shared" ca="1" si="31"/>
        <v>10381421.029999999</v>
      </c>
      <c r="BJ20" s="19">
        <f t="shared" ca="1" si="31"/>
        <v>108</v>
      </c>
      <c r="BK20" s="19">
        <f t="shared" ca="1" si="31"/>
        <v>0</v>
      </c>
      <c r="BL20" s="19">
        <f t="shared" ca="1" si="31"/>
        <v>0</v>
      </c>
      <c r="BM20" s="19">
        <f t="shared" ca="1" si="31"/>
        <v>12194503.689999999</v>
      </c>
      <c r="BN20" s="19">
        <f t="shared" ca="1" si="31"/>
        <v>0</v>
      </c>
      <c r="BO20" s="19">
        <f t="shared" ca="1" si="31"/>
        <v>0</v>
      </c>
      <c r="BP20" s="19">
        <f t="shared" ca="1" si="31"/>
        <v>0</v>
      </c>
      <c r="BQ20" s="19">
        <f t="shared" ref="BQ20:EB20" ca="1" si="32">IF(BQ3=1,SUMIF($C$29:$C$218,1,BQ29:BQ215),0)</f>
        <v>7088832.4400000004</v>
      </c>
      <c r="BR20" s="19">
        <f t="shared" ca="1" si="32"/>
        <v>0</v>
      </c>
      <c r="BS20" s="19">
        <f t="shared" ca="1" si="32"/>
        <v>0</v>
      </c>
      <c r="BT20" s="19">
        <f t="shared" ca="1" si="32"/>
        <v>146036102.48000002</v>
      </c>
      <c r="BU20" s="19">
        <f t="shared" ca="1" si="32"/>
        <v>0</v>
      </c>
      <c r="BV20" s="19">
        <f t="shared" ca="1" si="32"/>
        <v>1151175.32</v>
      </c>
      <c r="BW20" s="19">
        <f t="shared" ca="1" si="32"/>
        <v>0</v>
      </c>
      <c r="BX20" s="19">
        <f t="shared" ca="1" si="32"/>
        <v>7846286.3300000001</v>
      </c>
      <c r="BY20" s="19">
        <f t="shared" ca="1" si="32"/>
        <v>1120851.07</v>
      </c>
      <c r="BZ20" s="19">
        <f t="shared" ca="1" si="32"/>
        <v>0</v>
      </c>
      <c r="CA20" s="19">
        <f t="shared" ca="1" si="32"/>
        <v>0</v>
      </c>
      <c r="CB20" s="19">
        <f t="shared" ca="1" si="32"/>
        <v>0</v>
      </c>
      <c r="CC20" s="19">
        <f t="shared" ca="1" si="32"/>
        <v>2261799.98</v>
      </c>
      <c r="CD20" s="19">
        <f t="shared" ca="1" si="32"/>
        <v>3562552.1700000004</v>
      </c>
      <c r="CE20" s="19">
        <f t="shared" ca="1" si="32"/>
        <v>4067937.47</v>
      </c>
      <c r="CF20" s="19">
        <f t="shared" ca="1" si="32"/>
        <v>3596730.0300000003</v>
      </c>
      <c r="CG20" s="19">
        <f t="shared" ca="1" si="32"/>
        <v>2676864.2499999995</v>
      </c>
      <c r="CH20" s="19">
        <f t="shared" ca="1" si="32"/>
        <v>1046833.77</v>
      </c>
      <c r="CI20" s="19">
        <f t="shared" ca="1" si="32"/>
        <v>5910023.9400000004</v>
      </c>
      <c r="CJ20" s="19">
        <f t="shared" ca="1" si="32"/>
        <v>2077813.4099999997</v>
      </c>
      <c r="CK20" s="19">
        <f t="shared" ca="1" si="32"/>
        <v>1850343.1300000001</v>
      </c>
      <c r="CL20" s="19">
        <f t="shared" ca="1" si="32"/>
        <v>1881937.0199999998</v>
      </c>
      <c r="CM20" s="19">
        <f t="shared" ca="1" si="32"/>
        <v>1414937.2000000002</v>
      </c>
      <c r="CN20" s="19">
        <f t="shared" ca="1" si="32"/>
        <v>3666311.52</v>
      </c>
      <c r="CO20" s="19">
        <f t="shared" ca="1" si="32"/>
        <v>5999280.2000000002</v>
      </c>
      <c r="CP20" s="19">
        <f t="shared" ca="1" si="32"/>
        <v>0</v>
      </c>
      <c r="CQ20" s="19">
        <f t="shared" ca="1" si="32"/>
        <v>1014566.94</v>
      </c>
      <c r="CR20" s="19">
        <f t="shared" ca="1" si="32"/>
        <v>1746654.3099999998</v>
      </c>
      <c r="CS20" s="19">
        <f t="shared" ca="1" si="32"/>
        <v>0</v>
      </c>
      <c r="CT20" s="19">
        <f t="shared" ca="1" si="32"/>
        <v>14706513.34</v>
      </c>
      <c r="CU20" s="19">
        <f t="shared" ca="1" si="32"/>
        <v>5020451.32</v>
      </c>
      <c r="CV20" s="19">
        <f t="shared" ca="1" si="32"/>
        <v>14360559.340000002</v>
      </c>
      <c r="CW20" s="19">
        <f t="shared" ca="1" si="32"/>
        <v>0</v>
      </c>
      <c r="CX20" s="19">
        <f t="shared" ca="1" si="32"/>
        <v>0</v>
      </c>
      <c r="CY20" s="19">
        <f t="shared" ca="1" si="32"/>
        <v>0</v>
      </c>
      <c r="CZ20" s="19">
        <f t="shared" ca="1" si="32"/>
        <v>0</v>
      </c>
      <c r="DA20" s="19">
        <f t="shared" ca="1" si="32"/>
        <v>3772292.77</v>
      </c>
      <c r="DB20" s="19">
        <f t="shared" ca="1" si="32"/>
        <v>15794811.049999999</v>
      </c>
      <c r="DC20" s="19">
        <f t="shared" ca="1" si="32"/>
        <v>0</v>
      </c>
      <c r="DD20" s="19">
        <f t="shared" ca="1" si="32"/>
        <v>0</v>
      </c>
      <c r="DE20" s="19">
        <f t="shared" ca="1" si="32"/>
        <v>0</v>
      </c>
      <c r="DF20" s="19">
        <f t="shared" ca="1" si="32"/>
        <v>0</v>
      </c>
      <c r="DG20" s="19">
        <f t="shared" ca="1" si="32"/>
        <v>12581732.92</v>
      </c>
      <c r="DH20" s="19">
        <f t="shared" ca="1" si="32"/>
        <v>0</v>
      </c>
      <c r="DI20" s="19">
        <f t="shared" ca="1" si="32"/>
        <v>0</v>
      </c>
      <c r="DJ20" s="19">
        <f t="shared" ca="1" si="32"/>
        <v>6824936.1799999997</v>
      </c>
      <c r="DK20" s="19">
        <f t="shared" ca="1" si="32"/>
        <v>2380537.5300000003</v>
      </c>
      <c r="DL20" s="19">
        <f t="shared" ca="1" si="32"/>
        <v>5919342.3700000001</v>
      </c>
      <c r="DM20" s="19">
        <f t="shared" ca="1" si="32"/>
        <v>7568208.8900000006</v>
      </c>
      <c r="DN20" s="19">
        <f t="shared" ca="1" si="32"/>
        <v>7504299.7999999998</v>
      </c>
      <c r="DO20" s="19">
        <f t="shared" ca="1" si="32"/>
        <v>0</v>
      </c>
      <c r="DP20" s="19">
        <f t="shared" ca="1" si="32"/>
        <v>10827373.98</v>
      </c>
      <c r="DQ20" s="19">
        <f t="shared" ca="1" si="32"/>
        <v>15333534.01</v>
      </c>
      <c r="DR20" s="19">
        <f t="shared" ca="1" si="32"/>
        <v>22451840.030000001</v>
      </c>
      <c r="DS20" s="19">
        <f t="shared" ca="1" si="32"/>
        <v>3638934.86</v>
      </c>
      <c r="DT20" s="19">
        <f t="shared" ca="1" si="32"/>
        <v>0</v>
      </c>
      <c r="DU20" s="19">
        <f t="shared" ca="1" si="32"/>
        <v>14714962.869999999</v>
      </c>
      <c r="DV20" s="19">
        <f t="shared" ca="1" si="32"/>
        <v>4221183.97</v>
      </c>
      <c r="DW20" s="19">
        <f t="shared" ca="1" si="32"/>
        <v>5757183.7599999998</v>
      </c>
      <c r="DX20" s="19">
        <f t="shared" ca="1" si="32"/>
        <v>2496729.35</v>
      </c>
      <c r="DY20" s="19">
        <f t="shared" ca="1" si="32"/>
        <v>7945722.1200000001</v>
      </c>
      <c r="DZ20" s="19">
        <f t="shared" ca="1" si="32"/>
        <v>9095278.4700000007</v>
      </c>
      <c r="EA20" s="19">
        <f t="shared" ca="1" si="32"/>
        <v>4313946.2299999995</v>
      </c>
      <c r="EB20" s="19">
        <f t="shared" ca="1" si="32"/>
        <v>3137580.8000000003</v>
      </c>
      <c r="EC20" s="19">
        <f t="shared" ref="EC20:GN20" ca="1" si="33">IF(EC3=1,SUMIF($C$29:$C$218,1,EC29:EC215),0)</f>
        <v>2302739.5</v>
      </c>
      <c r="ED20" s="19">
        <f t="shared" ca="1" si="33"/>
        <v>1745981.0999999999</v>
      </c>
      <c r="EE20" s="19">
        <f t="shared" ca="1" si="33"/>
        <v>3528677.4000000004</v>
      </c>
      <c r="EF20" s="19">
        <f t="shared" ca="1" si="33"/>
        <v>0</v>
      </c>
      <c r="EG20" s="19">
        <f t="shared" ca="1" si="33"/>
        <v>1761527.55</v>
      </c>
      <c r="EH20" s="19">
        <f t="shared" ca="1" si="33"/>
        <v>2199594.21</v>
      </c>
      <c r="EI20" s="19">
        <f t="shared" ca="1" si="33"/>
        <v>1229753.98</v>
      </c>
      <c r="EJ20" s="19">
        <f t="shared" ca="1" si="33"/>
        <v>1585947.52</v>
      </c>
      <c r="EK20" s="19">
        <f t="shared" ca="1" si="33"/>
        <v>18015774.5</v>
      </c>
      <c r="EL20" s="19">
        <f t="shared" ca="1" si="33"/>
        <v>0</v>
      </c>
      <c r="EM20" s="19">
        <f t="shared" ca="1" si="33"/>
        <v>0</v>
      </c>
      <c r="EN20" s="19">
        <f t="shared" ca="1" si="33"/>
        <v>0</v>
      </c>
      <c r="EO20" s="19">
        <f t="shared" ca="1" si="33"/>
        <v>19222141.910000004</v>
      </c>
      <c r="EP20" s="19">
        <f t="shared" ca="1" si="33"/>
        <v>1022707.9</v>
      </c>
      <c r="EQ20" s="19">
        <f t="shared" ca="1" si="33"/>
        <v>497692.39</v>
      </c>
      <c r="ER20" s="19">
        <f t="shared" ca="1" si="33"/>
        <v>1566796.88</v>
      </c>
      <c r="ES20" s="19">
        <f t="shared" ca="1" si="33"/>
        <v>10310815.99</v>
      </c>
      <c r="ET20" s="19">
        <f t="shared" ca="1" si="33"/>
        <v>0</v>
      </c>
      <c r="EU20" s="19">
        <f t="shared" ca="1" si="33"/>
        <v>0</v>
      </c>
      <c r="EV20" s="19">
        <f t="shared" ca="1" si="33"/>
        <v>0</v>
      </c>
      <c r="EW20" s="19">
        <f t="shared" ca="1" si="33"/>
        <v>6678536.7300000004</v>
      </c>
      <c r="EX20" s="19">
        <f t="shared" ca="1" si="33"/>
        <v>0</v>
      </c>
      <c r="EY20" s="19">
        <f t="shared" ca="1" si="33"/>
        <v>0</v>
      </c>
      <c r="EZ20" s="19">
        <f t="shared" ca="1" si="33"/>
        <v>6204415.7000000002</v>
      </c>
      <c r="FA20" s="19">
        <f t="shared" ca="1" si="33"/>
        <v>0</v>
      </c>
      <c r="FB20" s="19">
        <f t="shared" ca="1" si="33"/>
        <v>6477219.8099999996</v>
      </c>
      <c r="FC20" s="19">
        <f t="shared" ca="1" si="33"/>
        <v>8336627.8599999994</v>
      </c>
      <c r="FD20" s="19">
        <f t="shared" ca="1" si="33"/>
        <v>0</v>
      </c>
      <c r="FE20" s="19">
        <f t="shared" ca="1" si="33"/>
        <v>3971282.2199999997</v>
      </c>
      <c r="FF20" s="19">
        <f t="shared" ca="1" si="33"/>
        <v>4991304.4700000007</v>
      </c>
      <c r="FG20" s="19">
        <f t="shared" ca="1" si="33"/>
        <v>0</v>
      </c>
      <c r="FH20" s="19">
        <f t="shared" ca="1" si="33"/>
        <v>0</v>
      </c>
      <c r="FI20" s="19">
        <f t="shared" ca="1" si="33"/>
        <v>10810003.699999997</v>
      </c>
      <c r="FJ20" s="19">
        <f t="shared" ca="1" si="33"/>
        <v>3143287.6999999997</v>
      </c>
      <c r="FK20" s="19">
        <f t="shared" ca="1" si="33"/>
        <v>443849.38999999996</v>
      </c>
      <c r="FL20" s="19">
        <f t="shared" ca="1" si="33"/>
        <v>970872.10000000009</v>
      </c>
      <c r="FM20" s="19">
        <f t="shared" ca="1" si="33"/>
        <v>0</v>
      </c>
      <c r="FN20" s="19">
        <f t="shared" ca="1" si="33"/>
        <v>5650993.71</v>
      </c>
      <c r="FO20" s="19">
        <f t="shared" ca="1" si="33"/>
        <v>10781213.070000002</v>
      </c>
      <c r="FP20" s="19">
        <f t="shared" ca="1" si="33"/>
        <v>0</v>
      </c>
      <c r="FQ20" s="19">
        <f t="shared" ca="1" si="33"/>
        <v>13786593.860000001</v>
      </c>
      <c r="FR20" s="19">
        <f t="shared" ca="1" si="33"/>
        <v>0</v>
      </c>
      <c r="FS20" s="19">
        <f t="shared" ca="1" si="33"/>
        <v>21848948.34</v>
      </c>
      <c r="FT20" s="19">
        <f t="shared" ca="1" si="33"/>
        <v>19186476.080000002</v>
      </c>
      <c r="FU20" s="19">
        <f t="shared" ca="1" si="33"/>
        <v>2262937.3199999998</v>
      </c>
      <c r="FV20" s="19">
        <f t="shared" ca="1" si="33"/>
        <v>9444609.5999999996</v>
      </c>
      <c r="FW20" s="19">
        <f t="shared" ca="1" si="33"/>
        <v>17452199.620000001</v>
      </c>
      <c r="FX20" s="19">
        <f t="shared" ca="1" si="33"/>
        <v>39423933.590000004</v>
      </c>
      <c r="FY20" s="19">
        <f t="shared" ca="1" si="33"/>
        <v>39225223.859999999</v>
      </c>
      <c r="FZ20" s="19">
        <f t="shared" ca="1" si="33"/>
        <v>0</v>
      </c>
      <c r="GA20" s="19">
        <f t="shared" ca="1" si="33"/>
        <v>113887263.48999999</v>
      </c>
      <c r="GB20" s="19">
        <f t="shared" ca="1" si="33"/>
        <v>24398062.959999997</v>
      </c>
      <c r="GC20" s="19">
        <f t="shared" ca="1" si="33"/>
        <v>16841221.169999998</v>
      </c>
      <c r="GD20" s="19">
        <f t="shared" ca="1" si="33"/>
        <v>8713489.7899999991</v>
      </c>
      <c r="GE20" s="19">
        <f t="shared" ca="1" si="33"/>
        <v>0</v>
      </c>
      <c r="GF20" s="19">
        <f t="shared" ca="1" si="33"/>
        <v>0</v>
      </c>
      <c r="GG20" s="19">
        <f t="shared" ca="1" si="33"/>
        <v>0</v>
      </c>
      <c r="GH20" s="19">
        <f t="shared" ca="1" si="33"/>
        <v>0</v>
      </c>
      <c r="GI20" s="19">
        <f t="shared" ca="1" si="33"/>
        <v>9229132.3200000003</v>
      </c>
      <c r="GJ20" s="19">
        <f t="shared" ca="1" si="33"/>
        <v>8605023.9100000001</v>
      </c>
      <c r="GK20" s="19">
        <f t="shared" ca="1" si="33"/>
        <v>10678061.140000001</v>
      </c>
      <c r="GL20" s="19">
        <f t="shared" ca="1" si="33"/>
        <v>0</v>
      </c>
      <c r="GM20" s="19">
        <f t="shared" ca="1" si="33"/>
        <v>7537112.4699999997</v>
      </c>
      <c r="GN20" s="19">
        <f t="shared" ca="1" si="33"/>
        <v>1703730.2100000002</v>
      </c>
      <c r="GO20" s="19">
        <f t="shared" ref="GO20:IZ20" ca="1" si="34">IF(GO3=1,SUMIF($C$29:$C$218,1,GO29:GO215),0)</f>
        <v>475981.74</v>
      </c>
      <c r="GP20" s="19">
        <f t="shared" ca="1" si="34"/>
        <v>110784.51</v>
      </c>
      <c r="GQ20" s="19">
        <f t="shared" ca="1" si="34"/>
        <v>7451097.9199999999</v>
      </c>
      <c r="GR20" s="19">
        <f t="shared" ca="1" si="34"/>
        <v>10724.029999999999</v>
      </c>
      <c r="GS20" s="19">
        <f t="shared" ca="1" si="34"/>
        <v>0</v>
      </c>
      <c r="GT20" s="19">
        <f t="shared" ca="1" si="34"/>
        <v>248793.37000000002</v>
      </c>
      <c r="GU20" s="19">
        <f t="shared" ca="1" si="34"/>
        <v>3032058.5199999996</v>
      </c>
      <c r="GV20" s="19">
        <f t="shared" ca="1" si="34"/>
        <v>1524114.46</v>
      </c>
      <c r="GW20" s="19">
        <f t="shared" ca="1" si="34"/>
        <v>0</v>
      </c>
      <c r="GX20" s="19">
        <f t="shared" ca="1" si="34"/>
        <v>0</v>
      </c>
      <c r="GY20" s="19">
        <f t="shared" ca="1" si="34"/>
        <v>0</v>
      </c>
      <c r="GZ20" s="19">
        <f t="shared" ca="1" si="34"/>
        <v>3214418.85</v>
      </c>
      <c r="HA20" s="19">
        <f t="shared" ca="1" si="34"/>
        <v>15191386.1</v>
      </c>
      <c r="HB20" s="19">
        <f t="shared" ca="1" si="34"/>
        <v>3851420.0100000002</v>
      </c>
      <c r="HC20" s="19">
        <f t="shared" ca="1" si="34"/>
        <v>7329957.4000000004</v>
      </c>
      <c r="HD20" s="19">
        <f t="shared" ca="1" si="34"/>
        <v>8431211.6500000004</v>
      </c>
      <c r="HE20" s="19">
        <f t="shared" ca="1" si="34"/>
        <v>11962898.26</v>
      </c>
      <c r="HF20" s="19">
        <f t="shared" ca="1" si="34"/>
        <v>15262078.15</v>
      </c>
      <c r="HG20" s="19">
        <f t="shared" ca="1" si="34"/>
        <v>2043748.8800000001</v>
      </c>
      <c r="HH20" s="19">
        <f t="shared" ca="1" si="34"/>
        <v>11882567.440000001</v>
      </c>
      <c r="HI20" s="19">
        <f t="shared" ca="1" si="34"/>
        <v>0</v>
      </c>
      <c r="HJ20" s="19">
        <f t="shared" ca="1" si="34"/>
        <v>19104873.240000002</v>
      </c>
      <c r="HK20" s="19">
        <f t="shared" ca="1" si="34"/>
        <v>1642592.77</v>
      </c>
      <c r="HL20" s="19">
        <f t="shared" ca="1" si="34"/>
        <v>0</v>
      </c>
      <c r="HM20" s="19">
        <f t="shared" ca="1" si="34"/>
        <v>0</v>
      </c>
      <c r="HN20" s="19">
        <f t="shared" ca="1" si="34"/>
        <v>0</v>
      </c>
      <c r="HO20" s="19">
        <f t="shared" ca="1" si="34"/>
        <v>0</v>
      </c>
      <c r="HP20" s="19">
        <f t="shared" ca="1" si="34"/>
        <v>627910.86</v>
      </c>
      <c r="HQ20" s="19">
        <f t="shared" ca="1" si="34"/>
        <v>0</v>
      </c>
      <c r="HR20" s="19">
        <f t="shared" si="34"/>
        <v>0</v>
      </c>
      <c r="HS20" s="19">
        <f t="shared" si="34"/>
        <v>0</v>
      </c>
      <c r="HT20" s="19">
        <f t="shared" si="34"/>
        <v>0</v>
      </c>
      <c r="HU20" s="19">
        <f t="shared" si="34"/>
        <v>0</v>
      </c>
      <c r="HV20" s="19">
        <f t="shared" si="34"/>
        <v>0</v>
      </c>
      <c r="HW20" s="19">
        <f t="shared" si="34"/>
        <v>0</v>
      </c>
      <c r="HX20" s="19">
        <f t="shared" si="34"/>
        <v>0</v>
      </c>
      <c r="HY20" s="19">
        <f t="shared" si="34"/>
        <v>0</v>
      </c>
      <c r="HZ20" s="19">
        <f t="shared" si="34"/>
        <v>0</v>
      </c>
      <c r="IA20" s="19">
        <f t="shared" si="34"/>
        <v>0</v>
      </c>
      <c r="IB20" s="19">
        <f t="shared" si="34"/>
        <v>0</v>
      </c>
      <c r="IC20" s="19">
        <f t="shared" si="34"/>
        <v>0</v>
      </c>
      <c r="ID20" s="19">
        <f t="shared" si="34"/>
        <v>0</v>
      </c>
      <c r="IE20" s="19">
        <f t="shared" si="34"/>
        <v>0</v>
      </c>
      <c r="IF20" s="19">
        <f t="shared" si="34"/>
        <v>0</v>
      </c>
      <c r="IG20" s="19">
        <f t="shared" si="34"/>
        <v>0</v>
      </c>
      <c r="IH20" s="19">
        <f t="shared" si="34"/>
        <v>0</v>
      </c>
      <c r="II20" s="19">
        <f t="shared" si="34"/>
        <v>0</v>
      </c>
      <c r="IJ20" s="19">
        <f t="shared" ca="1" si="34"/>
        <v>0</v>
      </c>
      <c r="IK20" s="19">
        <f t="shared" ca="1" si="34"/>
        <v>3141384.1</v>
      </c>
      <c r="IL20" s="19">
        <f t="shared" si="34"/>
        <v>0</v>
      </c>
      <c r="IM20" s="19">
        <f t="shared" ca="1" si="34"/>
        <v>7891119.2000000002</v>
      </c>
      <c r="IN20" s="19">
        <f t="shared" ca="1" si="34"/>
        <v>41399865.769999996</v>
      </c>
      <c r="IO20" s="19">
        <f t="shared" ca="1" si="34"/>
        <v>2834086.11</v>
      </c>
      <c r="IP20" s="19">
        <f t="shared" ca="1" si="34"/>
        <v>5548641.5799999991</v>
      </c>
      <c r="IQ20" s="19">
        <f t="shared" ca="1" si="34"/>
        <v>2659877.1399999997</v>
      </c>
      <c r="IR20" s="19">
        <f t="shared" ca="1" si="34"/>
        <v>19774871.84</v>
      </c>
      <c r="IS20" s="19">
        <f t="shared" ca="1" si="34"/>
        <v>2192357.35</v>
      </c>
      <c r="IT20" s="19">
        <f t="shared" ca="1" si="34"/>
        <v>94464.85</v>
      </c>
      <c r="IU20" s="19">
        <f t="shared" ca="1" si="34"/>
        <v>0</v>
      </c>
      <c r="IV20" s="19">
        <f t="shared" ca="1" si="34"/>
        <v>2474162.2800000003</v>
      </c>
      <c r="IW20" s="19">
        <f t="shared" ca="1" si="34"/>
        <v>546441.75</v>
      </c>
      <c r="IX20" s="19">
        <f t="shared" ca="1" si="34"/>
        <v>1921391.5799999998</v>
      </c>
      <c r="IY20" s="19">
        <f t="shared" ca="1" si="34"/>
        <v>8932776.1100000013</v>
      </c>
      <c r="IZ20" s="19">
        <f t="shared" ca="1" si="34"/>
        <v>3105385.81</v>
      </c>
      <c r="JA20" s="19">
        <f t="shared" ref="JA20:LL20" ca="1" si="35">IF(JA3=1,SUMIF($C$29:$C$218,1,JA29:JA215),0)</f>
        <v>4842648.7999999989</v>
      </c>
      <c r="JB20" s="19">
        <f t="shared" ca="1" si="35"/>
        <v>2974321.5100000002</v>
      </c>
      <c r="JC20" s="19">
        <f t="shared" ca="1" si="35"/>
        <v>0</v>
      </c>
      <c r="JD20" s="19">
        <f t="shared" ca="1" si="35"/>
        <v>0</v>
      </c>
      <c r="JE20" s="19">
        <f t="shared" ca="1" si="35"/>
        <v>0</v>
      </c>
      <c r="JF20" s="19">
        <f t="shared" ca="1" si="35"/>
        <v>0</v>
      </c>
      <c r="JG20" s="19">
        <f t="shared" ca="1" si="35"/>
        <v>22882932.509999998</v>
      </c>
      <c r="JH20" s="19">
        <f t="shared" ca="1" si="35"/>
        <v>82566.28</v>
      </c>
      <c r="JI20" s="19">
        <f t="shared" ca="1" si="35"/>
        <v>2027044.76</v>
      </c>
      <c r="JJ20" s="19">
        <f t="shared" ca="1" si="35"/>
        <v>490491.87999999995</v>
      </c>
      <c r="JK20" s="19">
        <f t="shared" ca="1" si="35"/>
        <v>5623891.96</v>
      </c>
      <c r="JL20" s="19">
        <f t="shared" ca="1" si="35"/>
        <v>2422548.2000000002</v>
      </c>
      <c r="JM20" s="19">
        <f t="shared" ca="1" si="35"/>
        <v>3162146.4199999995</v>
      </c>
      <c r="JN20" s="19">
        <f t="shared" ca="1" si="35"/>
        <v>0</v>
      </c>
      <c r="JO20" s="19">
        <f t="shared" ca="1" si="35"/>
        <v>0</v>
      </c>
      <c r="JP20" s="19">
        <f t="shared" ca="1" si="35"/>
        <v>0</v>
      </c>
      <c r="JQ20" s="19">
        <f t="shared" ca="1" si="35"/>
        <v>0</v>
      </c>
      <c r="JR20" s="19">
        <f t="shared" ca="1" si="35"/>
        <v>9610454.9400000013</v>
      </c>
      <c r="JS20" s="19">
        <f t="shared" ca="1" si="35"/>
        <v>0</v>
      </c>
      <c r="JT20" s="19">
        <f t="shared" ca="1" si="35"/>
        <v>2071854.75</v>
      </c>
      <c r="JU20" s="19">
        <f t="shared" si="35"/>
        <v>0</v>
      </c>
      <c r="JV20" s="19">
        <f t="shared" si="35"/>
        <v>0</v>
      </c>
      <c r="JW20" s="19">
        <f t="shared" ca="1" si="35"/>
        <v>170290.29</v>
      </c>
      <c r="JX20" s="19">
        <f t="shared" ca="1" si="35"/>
        <v>41771.96</v>
      </c>
      <c r="JY20" s="19">
        <f t="shared" ca="1" si="35"/>
        <v>8207613.29</v>
      </c>
      <c r="JZ20" s="19">
        <f t="shared" ca="1" si="35"/>
        <v>6084336.3899999997</v>
      </c>
      <c r="KA20" s="19">
        <f t="shared" ca="1" si="35"/>
        <v>1870353.96</v>
      </c>
      <c r="KB20" s="19">
        <f t="shared" ca="1" si="35"/>
        <v>0</v>
      </c>
      <c r="KC20" s="19">
        <f t="shared" ca="1" si="35"/>
        <v>16246621.23</v>
      </c>
      <c r="KD20" s="19">
        <f t="shared" ca="1" si="35"/>
        <v>4091819.96</v>
      </c>
      <c r="KE20" s="19">
        <f t="shared" ca="1" si="35"/>
        <v>0</v>
      </c>
      <c r="KF20" s="19">
        <f t="shared" ca="1" si="35"/>
        <v>0</v>
      </c>
      <c r="KG20" s="19">
        <f t="shared" ca="1" si="35"/>
        <v>0</v>
      </c>
      <c r="KH20" s="19">
        <f t="shared" ca="1" si="35"/>
        <v>0</v>
      </c>
      <c r="KI20" s="19">
        <f t="shared" ca="1" si="35"/>
        <v>0</v>
      </c>
      <c r="KJ20" s="19">
        <f t="shared" ca="1" si="35"/>
        <v>2508541.2500000005</v>
      </c>
      <c r="KK20" s="19">
        <f t="shared" ca="1" si="35"/>
        <v>476479.21</v>
      </c>
      <c r="KL20" s="19">
        <f t="shared" ca="1" si="35"/>
        <v>3724799.3000000003</v>
      </c>
      <c r="KM20" s="19">
        <f t="shared" ca="1" si="35"/>
        <v>3675535</v>
      </c>
      <c r="KN20" s="19">
        <f t="shared" ca="1" si="35"/>
        <v>503171.62</v>
      </c>
      <c r="KO20" s="19">
        <f t="shared" ca="1" si="35"/>
        <v>0</v>
      </c>
      <c r="KP20" s="19">
        <f t="shared" ca="1" si="35"/>
        <v>1031887.25</v>
      </c>
      <c r="KQ20" s="19">
        <f t="shared" ca="1" si="35"/>
        <v>1923317.4700000002</v>
      </c>
      <c r="KR20" s="19">
        <f t="shared" ca="1" si="35"/>
        <v>12739094.129999999</v>
      </c>
      <c r="KS20" s="19">
        <f t="shared" ca="1" si="35"/>
        <v>164385.23000000001</v>
      </c>
      <c r="KT20" s="19">
        <f t="shared" ca="1" si="35"/>
        <v>0</v>
      </c>
      <c r="KU20" s="19">
        <f t="shared" ca="1" si="35"/>
        <v>7731101.7600000007</v>
      </c>
      <c r="KV20" s="19">
        <f t="shared" ca="1" si="35"/>
        <v>0</v>
      </c>
      <c r="KW20" s="19">
        <f t="shared" ca="1" si="35"/>
        <v>8343144.3899999997</v>
      </c>
      <c r="KX20" s="19">
        <f t="shared" ca="1" si="35"/>
        <v>741208.44000000006</v>
      </c>
      <c r="KY20" s="19">
        <f t="shared" ca="1" si="35"/>
        <v>0</v>
      </c>
      <c r="KZ20" s="19">
        <f t="shared" ca="1" si="35"/>
        <v>94976495.799999997</v>
      </c>
      <c r="LA20" s="19">
        <f t="shared" ca="1" si="35"/>
        <v>0</v>
      </c>
      <c r="LB20" s="19">
        <f t="shared" ca="1" si="35"/>
        <v>6132571.21</v>
      </c>
      <c r="LC20" s="19">
        <f t="shared" ca="1" si="35"/>
        <v>3003589.9499999997</v>
      </c>
      <c r="LD20" s="19">
        <f t="shared" ca="1" si="35"/>
        <v>4843306.8099999996</v>
      </c>
      <c r="LE20" s="19">
        <f t="shared" ca="1" si="35"/>
        <v>3851181.9699999997</v>
      </c>
      <c r="LF20" s="19">
        <f t="shared" ca="1" si="35"/>
        <v>2845205.9</v>
      </c>
      <c r="LG20" s="19">
        <f t="shared" ca="1" si="35"/>
        <v>2585279.27</v>
      </c>
      <c r="LH20" s="19">
        <f t="shared" ca="1" si="35"/>
        <v>872463.51000000013</v>
      </c>
      <c r="LI20" s="19">
        <f t="shared" ca="1" si="35"/>
        <v>447915.56999999995</v>
      </c>
      <c r="LJ20" s="19">
        <f t="shared" ca="1" si="35"/>
        <v>154033.56999999998</v>
      </c>
      <c r="LK20" s="19">
        <f t="shared" ca="1" si="35"/>
        <v>6197.62</v>
      </c>
      <c r="LL20" s="19">
        <f t="shared" ca="1" si="35"/>
        <v>585748.28</v>
      </c>
      <c r="LM20" s="19">
        <f t="shared" ref="LM20:MN20" ca="1" si="36">IF(LM3=1,SUMIF($C$29:$C$218,1,LM29:LM215),0)</f>
        <v>873574.79999999981</v>
      </c>
      <c r="LN20" s="19">
        <f t="shared" ca="1" si="36"/>
        <v>0.4</v>
      </c>
      <c r="LO20" s="19">
        <f t="shared" ca="1" si="36"/>
        <v>4799519.0199999996</v>
      </c>
      <c r="LP20" s="19">
        <f t="shared" ca="1" si="36"/>
        <v>0</v>
      </c>
      <c r="LQ20" s="19">
        <f t="shared" ca="1" si="36"/>
        <v>34308.14</v>
      </c>
      <c r="LR20" s="19">
        <f t="shared" ca="1" si="36"/>
        <v>764586.33</v>
      </c>
      <c r="LS20" s="19">
        <f t="shared" ca="1" si="36"/>
        <v>4656133.5799999991</v>
      </c>
      <c r="LT20" s="19">
        <f t="shared" ca="1" si="36"/>
        <v>11799822.639999999</v>
      </c>
      <c r="LU20" s="19">
        <f t="shared" ca="1" si="36"/>
        <v>0</v>
      </c>
      <c r="LV20" s="19">
        <f t="shared" ca="1" si="36"/>
        <v>0</v>
      </c>
      <c r="LW20" s="19">
        <f t="shared" ca="1" si="36"/>
        <v>0</v>
      </c>
      <c r="LX20" s="19">
        <f t="shared" ca="1" si="36"/>
        <v>202696.8</v>
      </c>
      <c r="LY20" s="19">
        <f t="shared" ca="1" si="36"/>
        <v>0</v>
      </c>
      <c r="LZ20" s="19">
        <f t="shared" ca="1" si="36"/>
        <v>2436539.7000000002</v>
      </c>
      <c r="MA20" s="19">
        <f t="shared" ca="1" si="36"/>
        <v>1112479.49</v>
      </c>
      <c r="MB20" s="19">
        <f t="shared" ca="1" si="36"/>
        <v>20488</v>
      </c>
      <c r="MC20" s="19">
        <f t="shared" ca="1" si="36"/>
        <v>10729.52</v>
      </c>
      <c r="MD20" s="19">
        <f t="shared" ca="1" si="36"/>
        <v>1296</v>
      </c>
      <c r="ME20" s="19">
        <f t="shared" ca="1" si="36"/>
        <v>4092953.0700000003</v>
      </c>
      <c r="MF20" s="19">
        <f t="shared" ca="1" si="36"/>
        <v>7284311.6299999999</v>
      </c>
      <c r="MG20" s="19">
        <f t="shared" ca="1" si="36"/>
        <v>49700.49</v>
      </c>
      <c r="MH20" s="19">
        <f t="shared" ca="1" si="36"/>
        <v>0</v>
      </c>
      <c r="MI20" s="19">
        <f t="shared" si="36"/>
        <v>0</v>
      </c>
      <c r="MJ20" s="19">
        <f t="shared" si="36"/>
        <v>0</v>
      </c>
      <c r="MK20" s="19">
        <f t="shared" si="36"/>
        <v>0</v>
      </c>
      <c r="ML20" s="19">
        <f t="shared" si="36"/>
        <v>0</v>
      </c>
      <c r="MM20" s="19">
        <f t="shared" si="36"/>
        <v>0</v>
      </c>
      <c r="MN20" s="19">
        <f t="shared" si="36"/>
        <v>0</v>
      </c>
      <c r="MO20" s="20">
        <f ca="1">SUM(D20:MN20)</f>
        <v>1643024556.2200005</v>
      </c>
      <c r="MP20" s="47"/>
    </row>
    <row r="21" spans="1:355" x14ac:dyDescent="0.2">
      <c r="B21" s="26" t="s">
        <v>339</v>
      </c>
      <c r="D21" s="19">
        <f ca="1">IF(D3=1,SUMIF($C$29:$C$218,0,D29:D212),0)</f>
        <v>0</v>
      </c>
      <c r="E21" s="19">
        <f t="shared" ref="E21:BP21" ca="1" si="37">IF(E3=1,SUMIF($C$29:$C$218,0,E29:E215),0)</f>
        <v>0</v>
      </c>
      <c r="F21" s="19">
        <f t="shared" ca="1" si="37"/>
        <v>4323809.5600000005</v>
      </c>
      <c r="G21" s="19">
        <f t="shared" ca="1" si="37"/>
        <v>0</v>
      </c>
      <c r="H21" s="19">
        <f t="shared" ca="1" si="37"/>
        <v>0</v>
      </c>
      <c r="I21" s="19">
        <f t="shared" ca="1" si="37"/>
        <v>0</v>
      </c>
      <c r="J21" s="19">
        <f t="shared" ca="1" si="37"/>
        <v>12530114.050000001</v>
      </c>
      <c r="K21" s="19">
        <f t="shared" ca="1" si="37"/>
        <v>0</v>
      </c>
      <c r="L21" s="19">
        <f t="shared" ca="1" si="37"/>
        <v>0</v>
      </c>
      <c r="M21" s="19">
        <f t="shared" ca="1" si="37"/>
        <v>0</v>
      </c>
      <c r="N21" s="19">
        <f t="shared" ca="1" si="37"/>
        <v>0</v>
      </c>
      <c r="O21" s="19">
        <f t="shared" ca="1" si="37"/>
        <v>2821340.5300000003</v>
      </c>
      <c r="P21" s="19">
        <f t="shared" ca="1" si="37"/>
        <v>0</v>
      </c>
      <c r="Q21" s="19">
        <f t="shared" ca="1" si="37"/>
        <v>0</v>
      </c>
      <c r="R21" s="19">
        <f t="shared" ca="1" si="37"/>
        <v>1499665.09</v>
      </c>
      <c r="S21" s="19">
        <f t="shared" ca="1" si="37"/>
        <v>5262653.3099999996</v>
      </c>
      <c r="T21" s="19">
        <f t="shared" ca="1" si="37"/>
        <v>0</v>
      </c>
      <c r="U21" s="19">
        <f t="shared" ca="1" si="37"/>
        <v>0</v>
      </c>
      <c r="V21" s="19">
        <f t="shared" ca="1" si="37"/>
        <v>0</v>
      </c>
      <c r="W21" s="19">
        <f t="shared" ca="1" si="37"/>
        <v>3307639.84</v>
      </c>
      <c r="X21" s="19">
        <f t="shared" ca="1" si="37"/>
        <v>0</v>
      </c>
      <c r="Y21" s="19">
        <f t="shared" ca="1" si="37"/>
        <v>0</v>
      </c>
      <c r="Z21" s="19">
        <f t="shared" ca="1" si="37"/>
        <v>35755213.07</v>
      </c>
      <c r="AA21" s="19">
        <f t="shared" ca="1" si="37"/>
        <v>3316644.56</v>
      </c>
      <c r="AB21" s="19">
        <f t="shared" ca="1" si="37"/>
        <v>3637806.2700000005</v>
      </c>
      <c r="AC21" s="19">
        <f t="shared" ca="1" si="37"/>
        <v>4123992.31</v>
      </c>
      <c r="AD21" s="19">
        <f t="shared" ca="1" si="37"/>
        <v>9423364.1999999993</v>
      </c>
      <c r="AE21" s="19">
        <f t="shared" ca="1" si="37"/>
        <v>0</v>
      </c>
      <c r="AF21" s="19">
        <f t="shared" ca="1" si="37"/>
        <v>0</v>
      </c>
      <c r="AG21" s="19">
        <f t="shared" ca="1" si="37"/>
        <v>0</v>
      </c>
      <c r="AH21" s="19">
        <f t="shared" ca="1" si="37"/>
        <v>0</v>
      </c>
      <c r="AI21" s="19">
        <f t="shared" ca="1" si="37"/>
        <v>0</v>
      </c>
      <c r="AJ21" s="19">
        <f t="shared" ca="1" si="37"/>
        <v>0</v>
      </c>
      <c r="AK21" s="19">
        <f t="shared" ca="1" si="37"/>
        <v>0</v>
      </c>
      <c r="AL21" s="19">
        <f t="shared" ca="1" si="37"/>
        <v>0</v>
      </c>
      <c r="AM21" s="19">
        <f t="shared" ca="1" si="37"/>
        <v>0</v>
      </c>
      <c r="AN21" s="19">
        <f t="shared" ca="1" si="37"/>
        <v>0</v>
      </c>
      <c r="AO21" s="19">
        <f t="shared" ca="1" si="37"/>
        <v>0</v>
      </c>
      <c r="AP21" s="19">
        <f t="shared" ca="1" si="37"/>
        <v>5912755.8399999999</v>
      </c>
      <c r="AQ21" s="19">
        <f t="shared" ca="1" si="37"/>
        <v>34371.21</v>
      </c>
      <c r="AR21" s="19">
        <f t="shared" ca="1" si="37"/>
        <v>45527</v>
      </c>
      <c r="AS21" s="19">
        <f t="shared" ca="1" si="37"/>
        <v>26943</v>
      </c>
      <c r="AT21" s="19">
        <f t="shared" ca="1" si="37"/>
        <v>11725234.42</v>
      </c>
      <c r="AU21" s="19">
        <f t="shared" ca="1" si="37"/>
        <v>8480</v>
      </c>
      <c r="AV21" s="19">
        <f t="shared" ca="1" si="37"/>
        <v>96950.56</v>
      </c>
      <c r="AW21" s="19">
        <f t="shared" ca="1" si="37"/>
        <v>535</v>
      </c>
      <c r="AX21" s="19">
        <f t="shared" ca="1" si="37"/>
        <v>524204.85000000003</v>
      </c>
      <c r="AY21" s="19">
        <f t="shared" ca="1" si="37"/>
        <v>321458.15000000002</v>
      </c>
      <c r="AZ21" s="19">
        <f t="shared" ca="1" si="37"/>
        <v>0</v>
      </c>
      <c r="BA21" s="19">
        <f t="shared" ca="1" si="37"/>
        <v>1906451.11</v>
      </c>
      <c r="BB21" s="19">
        <f t="shared" ca="1" si="37"/>
        <v>0</v>
      </c>
      <c r="BC21" s="19">
        <f t="shared" ca="1" si="37"/>
        <v>0</v>
      </c>
      <c r="BD21" s="19">
        <f t="shared" ca="1" si="37"/>
        <v>6577717.3000000007</v>
      </c>
      <c r="BE21" s="19">
        <f t="shared" ca="1" si="37"/>
        <v>0</v>
      </c>
      <c r="BF21" s="19">
        <f t="shared" ca="1" si="37"/>
        <v>0</v>
      </c>
      <c r="BG21" s="19">
        <f t="shared" ca="1" si="37"/>
        <v>0</v>
      </c>
      <c r="BH21" s="19">
        <f t="shared" ca="1" si="37"/>
        <v>0</v>
      </c>
      <c r="BI21" s="19">
        <f t="shared" ca="1" si="37"/>
        <v>1788546.1199999999</v>
      </c>
      <c r="BJ21" s="19">
        <f t="shared" ca="1" si="37"/>
        <v>0</v>
      </c>
      <c r="BK21" s="19">
        <f t="shared" ca="1" si="37"/>
        <v>0</v>
      </c>
      <c r="BL21" s="19">
        <f t="shared" ca="1" si="37"/>
        <v>0</v>
      </c>
      <c r="BM21" s="19">
        <f t="shared" ca="1" si="37"/>
        <v>2189766.27</v>
      </c>
      <c r="BN21" s="19">
        <f t="shared" ca="1" si="37"/>
        <v>0</v>
      </c>
      <c r="BO21" s="19">
        <f t="shared" ca="1" si="37"/>
        <v>0</v>
      </c>
      <c r="BP21" s="19">
        <f t="shared" ca="1" si="37"/>
        <v>0</v>
      </c>
      <c r="BQ21" s="19">
        <f t="shared" ref="BQ21:EB21" ca="1" si="38">IF(BQ3=1,SUMIF($C$29:$C$218,0,BQ29:BQ215),0)</f>
        <v>5214119.0599999996</v>
      </c>
      <c r="BR21" s="19">
        <f t="shared" ca="1" si="38"/>
        <v>0</v>
      </c>
      <c r="BS21" s="19">
        <f t="shared" ca="1" si="38"/>
        <v>0</v>
      </c>
      <c r="BT21" s="19">
        <f t="shared" ca="1" si="38"/>
        <v>45459649.380000003</v>
      </c>
      <c r="BU21" s="19">
        <f t="shared" ca="1" si="38"/>
        <v>0</v>
      </c>
      <c r="BV21" s="19">
        <f t="shared" ca="1" si="38"/>
        <v>518050.24</v>
      </c>
      <c r="BW21" s="19">
        <f t="shared" ca="1" si="38"/>
        <v>0</v>
      </c>
      <c r="BX21" s="19">
        <f t="shared" ca="1" si="38"/>
        <v>10368358.34</v>
      </c>
      <c r="BY21" s="19">
        <f t="shared" ca="1" si="38"/>
        <v>2636</v>
      </c>
      <c r="BZ21" s="19">
        <f t="shared" ca="1" si="38"/>
        <v>49359.4</v>
      </c>
      <c r="CA21" s="19">
        <f t="shared" ca="1" si="38"/>
        <v>0</v>
      </c>
      <c r="CB21" s="19">
        <f t="shared" ca="1" si="38"/>
        <v>0</v>
      </c>
      <c r="CC21" s="19">
        <f t="shared" ca="1" si="38"/>
        <v>67657</v>
      </c>
      <c r="CD21" s="19">
        <f t="shared" ca="1" si="38"/>
        <v>493265.25</v>
      </c>
      <c r="CE21" s="19">
        <f t="shared" ca="1" si="38"/>
        <v>438513.52</v>
      </c>
      <c r="CF21" s="19">
        <f t="shared" ca="1" si="38"/>
        <v>230691.62</v>
      </c>
      <c r="CG21" s="19">
        <f t="shared" ca="1" si="38"/>
        <v>182721.33</v>
      </c>
      <c r="CH21" s="19">
        <f t="shared" ca="1" si="38"/>
        <v>25721.68</v>
      </c>
      <c r="CI21" s="19">
        <f t="shared" ca="1" si="38"/>
        <v>631122.98</v>
      </c>
      <c r="CJ21" s="19">
        <f t="shared" ca="1" si="38"/>
        <v>60578.25</v>
      </c>
      <c r="CK21" s="19">
        <f t="shared" ca="1" si="38"/>
        <v>43328</v>
      </c>
      <c r="CL21" s="19">
        <f t="shared" ca="1" si="38"/>
        <v>160933.28</v>
      </c>
      <c r="CM21" s="19">
        <f t="shared" ca="1" si="38"/>
        <v>86707.9</v>
      </c>
      <c r="CN21" s="19">
        <f t="shared" ca="1" si="38"/>
        <v>17060053.619999997</v>
      </c>
      <c r="CO21" s="19">
        <f t="shared" ca="1" si="38"/>
        <v>151097.04</v>
      </c>
      <c r="CP21" s="19">
        <f t="shared" ca="1" si="38"/>
        <v>0</v>
      </c>
      <c r="CQ21" s="19">
        <f t="shared" ca="1" si="38"/>
        <v>0</v>
      </c>
      <c r="CR21" s="19">
        <f t="shared" ca="1" si="38"/>
        <v>55777</v>
      </c>
      <c r="CS21" s="19">
        <f t="shared" ca="1" si="38"/>
        <v>0</v>
      </c>
      <c r="CT21" s="19">
        <f t="shared" ca="1" si="38"/>
        <v>3890724.93</v>
      </c>
      <c r="CU21" s="19">
        <f t="shared" ca="1" si="38"/>
        <v>1090812.8600000001</v>
      </c>
      <c r="CV21" s="19">
        <f t="shared" ca="1" si="38"/>
        <v>2896907.12</v>
      </c>
      <c r="CW21" s="19">
        <f t="shared" ca="1" si="38"/>
        <v>0</v>
      </c>
      <c r="CX21" s="19">
        <f t="shared" ca="1" si="38"/>
        <v>0</v>
      </c>
      <c r="CY21" s="19">
        <f t="shared" ca="1" si="38"/>
        <v>0</v>
      </c>
      <c r="CZ21" s="19">
        <f t="shared" ca="1" si="38"/>
        <v>0</v>
      </c>
      <c r="DA21" s="19">
        <f t="shared" ca="1" si="38"/>
        <v>1431565.27</v>
      </c>
      <c r="DB21" s="19">
        <f t="shared" ca="1" si="38"/>
        <v>2563035.3399999994</v>
      </c>
      <c r="DC21" s="19">
        <f t="shared" ca="1" si="38"/>
        <v>0</v>
      </c>
      <c r="DD21" s="19">
        <f t="shared" ca="1" si="38"/>
        <v>0</v>
      </c>
      <c r="DE21" s="19">
        <f t="shared" ca="1" si="38"/>
        <v>0</v>
      </c>
      <c r="DF21" s="19">
        <f t="shared" ca="1" si="38"/>
        <v>0</v>
      </c>
      <c r="DG21" s="19">
        <f t="shared" ca="1" si="38"/>
        <v>1371666.9000000001</v>
      </c>
      <c r="DH21" s="19">
        <f t="shared" ca="1" si="38"/>
        <v>0</v>
      </c>
      <c r="DI21" s="19">
        <f t="shared" ca="1" si="38"/>
        <v>0</v>
      </c>
      <c r="DJ21" s="19">
        <f t="shared" ca="1" si="38"/>
        <v>771932.92</v>
      </c>
      <c r="DK21" s="19">
        <f t="shared" ca="1" si="38"/>
        <v>97454.07</v>
      </c>
      <c r="DL21" s="19">
        <f t="shared" ca="1" si="38"/>
        <v>2035689.7599999998</v>
      </c>
      <c r="DM21" s="19">
        <f t="shared" ca="1" si="38"/>
        <v>730382.62999999989</v>
      </c>
      <c r="DN21" s="19">
        <f t="shared" ca="1" si="38"/>
        <v>11058044.369999999</v>
      </c>
      <c r="DO21" s="19">
        <f t="shared" ca="1" si="38"/>
        <v>0</v>
      </c>
      <c r="DP21" s="19">
        <f t="shared" ca="1" si="38"/>
        <v>257539.28</v>
      </c>
      <c r="DQ21" s="19">
        <f t="shared" ca="1" si="38"/>
        <v>348022.98</v>
      </c>
      <c r="DR21" s="19">
        <f t="shared" ca="1" si="38"/>
        <v>16092799.02</v>
      </c>
      <c r="DS21" s="19">
        <f t="shared" ca="1" si="38"/>
        <v>2062173.86</v>
      </c>
      <c r="DT21" s="19">
        <f t="shared" ca="1" si="38"/>
        <v>0</v>
      </c>
      <c r="DU21" s="19">
        <f t="shared" ca="1" si="38"/>
        <v>1286111.02</v>
      </c>
      <c r="DV21" s="19">
        <f t="shared" ca="1" si="38"/>
        <v>116279.66</v>
      </c>
      <c r="DW21" s="19">
        <f t="shared" ca="1" si="38"/>
        <v>414448.72000000003</v>
      </c>
      <c r="DX21" s="19">
        <f t="shared" ca="1" si="38"/>
        <v>125827.24</v>
      </c>
      <c r="DY21" s="19">
        <f t="shared" ca="1" si="38"/>
        <v>1002849.0900000001</v>
      </c>
      <c r="DZ21" s="19">
        <f t="shared" ca="1" si="38"/>
        <v>959260.70000000007</v>
      </c>
      <c r="EA21" s="19">
        <f t="shared" ca="1" si="38"/>
        <v>213649.00999999998</v>
      </c>
      <c r="EB21" s="19">
        <f t="shared" ca="1" si="38"/>
        <v>72568.699999999983</v>
      </c>
      <c r="EC21" s="19">
        <f t="shared" ref="EC21:GN21" ca="1" si="39">IF(EC3=1,SUMIF($C$29:$C$218,0,EC29:EC215),0)</f>
        <v>254581.66</v>
      </c>
      <c r="ED21" s="19">
        <f t="shared" ca="1" si="39"/>
        <v>93544.87999999999</v>
      </c>
      <c r="EE21" s="19">
        <f t="shared" ca="1" si="39"/>
        <v>528537.5</v>
      </c>
      <c r="EF21" s="19">
        <f t="shared" ca="1" si="39"/>
        <v>0</v>
      </c>
      <c r="EG21" s="19">
        <f t="shared" ca="1" si="39"/>
        <v>554189.27</v>
      </c>
      <c r="EH21" s="19">
        <f t="shared" ca="1" si="39"/>
        <v>368317.05000000005</v>
      </c>
      <c r="EI21" s="19">
        <f t="shared" ca="1" si="39"/>
        <v>52609.42</v>
      </c>
      <c r="EJ21" s="19">
        <f t="shared" ca="1" si="39"/>
        <v>228560.26</v>
      </c>
      <c r="EK21" s="19">
        <f t="shared" ca="1" si="39"/>
        <v>5119024.97</v>
      </c>
      <c r="EL21" s="19">
        <f t="shared" ca="1" si="39"/>
        <v>0</v>
      </c>
      <c r="EM21" s="19">
        <f t="shared" ca="1" si="39"/>
        <v>0</v>
      </c>
      <c r="EN21" s="19">
        <f t="shared" ca="1" si="39"/>
        <v>9689776</v>
      </c>
      <c r="EO21" s="19">
        <f t="shared" ca="1" si="39"/>
        <v>7066801.3299999991</v>
      </c>
      <c r="EP21" s="19">
        <f t="shared" ca="1" si="39"/>
        <v>373634.3</v>
      </c>
      <c r="EQ21" s="19">
        <f t="shared" ca="1" si="39"/>
        <v>13811</v>
      </c>
      <c r="ER21" s="19">
        <f t="shared" ca="1" si="39"/>
        <v>22969.08</v>
      </c>
      <c r="ES21" s="19">
        <f t="shared" ca="1" si="39"/>
        <v>692926.3</v>
      </c>
      <c r="ET21" s="19">
        <f t="shared" ca="1" si="39"/>
        <v>0</v>
      </c>
      <c r="EU21" s="19">
        <f t="shared" ca="1" si="39"/>
        <v>0</v>
      </c>
      <c r="EV21" s="19">
        <f t="shared" ca="1" si="39"/>
        <v>0</v>
      </c>
      <c r="EW21" s="19">
        <f t="shared" ca="1" si="39"/>
        <v>156767.36000000002</v>
      </c>
      <c r="EX21" s="19">
        <f t="shared" ca="1" si="39"/>
        <v>0</v>
      </c>
      <c r="EY21" s="19">
        <f t="shared" ca="1" si="39"/>
        <v>0</v>
      </c>
      <c r="EZ21" s="19">
        <f t="shared" ca="1" si="39"/>
        <v>261661.84999999995</v>
      </c>
      <c r="FA21" s="19">
        <f t="shared" ca="1" si="39"/>
        <v>0</v>
      </c>
      <c r="FB21" s="19">
        <f t="shared" ca="1" si="39"/>
        <v>312076.49000000005</v>
      </c>
      <c r="FC21" s="19">
        <f t="shared" ca="1" si="39"/>
        <v>266042.18</v>
      </c>
      <c r="FD21" s="19">
        <f t="shared" ca="1" si="39"/>
        <v>0</v>
      </c>
      <c r="FE21" s="19">
        <f t="shared" ca="1" si="39"/>
        <v>90727.86</v>
      </c>
      <c r="FF21" s="19">
        <f t="shared" ca="1" si="39"/>
        <v>701087.96</v>
      </c>
      <c r="FG21" s="19">
        <f t="shared" ca="1" si="39"/>
        <v>0</v>
      </c>
      <c r="FH21" s="19">
        <f t="shared" ca="1" si="39"/>
        <v>0</v>
      </c>
      <c r="FI21" s="19">
        <f t="shared" ca="1" si="39"/>
        <v>5204096.9799999995</v>
      </c>
      <c r="FJ21" s="19">
        <f t="shared" ca="1" si="39"/>
        <v>2044226.27</v>
      </c>
      <c r="FK21" s="19">
        <f t="shared" ca="1" si="39"/>
        <v>55164.15</v>
      </c>
      <c r="FL21" s="19">
        <f t="shared" ca="1" si="39"/>
        <v>1341970.5999999999</v>
      </c>
      <c r="FM21" s="19">
        <f t="shared" ca="1" si="39"/>
        <v>0</v>
      </c>
      <c r="FN21" s="19">
        <f t="shared" ca="1" si="39"/>
        <v>3032229.31</v>
      </c>
      <c r="FO21" s="19">
        <f t="shared" ca="1" si="39"/>
        <v>3331232.3400000003</v>
      </c>
      <c r="FP21" s="19">
        <f t="shared" ca="1" si="39"/>
        <v>0</v>
      </c>
      <c r="FQ21" s="19">
        <f t="shared" ca="1" si="39"/>
        <v>1980730.9299999997</v>
      </c>
      <c r="FR21" s="19">
        <f t="shared" ca="1" si="39"/>
        <v>0</v>
      </c>
      <c r="FS21" s="19">
        <f t="shared" ca="1" si="39"/>
        <v>5339356.7499999991</v>
      </c>
      <c r="FT21" s="19">
        <f t="shared" ca="1" si="39"/>
        <v>6994384.6400000006</v>
      </c>
      <c r="FU21" s="19">
        <f t="shared" ca="1" si="39"/>
        <v>454460.56999999995</v>
      </c>
      <c r="FV21" s="19">
        <f t="shared" ca="1" si="39"/>
        <v>24261148.460000001</v>
      </c>
      <c r="FW21" s="19">
        <f t="shared" ca="1" si="39"/>
        <v>2849835.48</v>
      </c>
      <c r="FX21" s="19">
        <f t="shared" ca="1" si="39"/>
        <v>5460547.3299999991</v>
      </c>
      <c r="FY21" s="19">
        <f t="shared" ca="1" si="39"/>
        <v>7808798.2700000005</v>
      </c>
      <c r="FZ21" s="19">
        <f t="shared" ca="1" si="39"/>
        <v>0</v>
      </c>
      <c r="GA21" s="19">
        <f t="shared" ca="1" si="39"/>
        <v>19839087.609999999</v>
      </c>
      <c r="GB21" s="19">
        <f t="shared" ca="1" si="39"/>
        <v>2991211.32</v>
      </c>
      <c r="GC21" s="19">
        <f t="shared" ca="1" si="39"/>
        <v>2820965.55</v>
      </c>
      <c r="GD21" s="19">
        <f t="shared" ca="1" si="39"/>
        <v>33962204.75</v>
      </c>
      <c r="GE21" s="19">
        <f t="shared" ca="1" si="39"/>
        <v>140198.26</v>
      </c>
      <c r="GF21" s="19">
        <f t="shared" ca="1" si="39"/>
        <v>0</v>
      </c>
      <c r="GG21" s="19">
        <f t="shared" ca="1" si="39"/>
        <v>129735.52</v>
      </c>
      <c r="GH21" s="19">
        <f t="shared" ca="1" si="39"/>
        <v>0</v>
      </c>
      <c r="GI21" s="19">
        <f t="shared" ca="1" si="39"/>
        <v>344655.43</v>
      </c>
      <c r="GJ21" s="19">
        <f t="shared" ca="1" si="39"/>
        <v>344002.69</v>
      </c>
      <c r="GK21" s="19">
        <f t="shared" ca="1" si="39"/>
        <v>500860.62</v>
      </c>
      <c r="GL21" s="19">
        <f t="shared" ca="1" si="39"/>
        <v>0</v>
      </c>
      <c r="GM21" s="19">
        <f t="shared" ca="1" si="39"/>
        <v>8781276.1099999994</v>
      </c>
      <c r="GN21" s="19">
        <f t="shared" ca="1" si="39"/>
        <v>923534.13000000012</v>
      </c>
      <c r="GO21" s="19">
        <f t="shared" ref="GO21:IZ21" ca="1" si="40">IF(GO3=1,SUMIF($C$29:$C$218,0,GO29:GO215),0)</f>
        <v>7958</v>
      </c>
      <c r="GP21" s="19">
        <f t="shared" ca="1" si="40"/>
        <v>886189.65000000014</v>
      </c>
      <c r="GQ21" s="19">
        <f t="shared" ca="1" si="40"/>
        <v>1097910.69</v>
      </c>
      <c r="GR21" s="19">
        <f t="shared" ca="1" si="40"/>
        <v>804.57999999999993</v>
      </c>
      <c r="GS21" s="19">
        <f t="shared" ca="1" si="40"/>
        <v>0</v>
      </c>
      <c r="GT21" s="19">
        <f t="shared" ca="1" si="40"/>
        <v>1586389.33</v>
      </c>
      <c r="GU21" s="19">
        <f t="shared" ca="1" si="40"/>
        <v>3811615.94</v>
      </c>
      <c r="GV21" s="19">
        <f t="shared" ca="1" si="40"/>
        <v>213352.12</v>
      </c>
      <c r="GW21" s="19">
        <f t="shared" ca="1" si="40"/>
        <v>13843.71</v>
      </c>
      <c r="GX21" s="19">
        <f t="shared" ca="1" si="40"/>
        <v>0</v>
      </c>
      <c r="GY21" s="19">
        <f t="shared" ca="1" si="40"/>
        <v>0</v>
      </c>
      <c r="GZ21" s="19">
        <f t="shared" ca="1" si="40"/>
        <v>2043870.4000000001</v>
      </c>
      <c r="HA21" s="19">
        <f t="shared" ca="1" si="40"/>
        <v>25336841.82</v>
      </c>
      <c r="HB21" s="19">
        <f t="shared" ca="1" si="40"/>
        <v>220001.02</v>
      </c>
      <c r="HC21" s="19">
        <f t="shared" ca="1" si="40"/>
        <v>4668433.96</v>
      </c>
      <c r="HD21" s="19">
        <f t="shared" ca="1" si="40"/>
        <v>7259872.2599999998</v>
      </c>
      <c r="HE21" s="19">
        <f t="shared" ca="1" si="40"/>
        <v>11720208.560000001</v>
      </c>
      <c r="HF21" s="19">
        <f t="shared" ca="1" si="40"/>
        <v>15500357.66</v>
      </c>
      <c r="HG21" s="19">
        <f t="shared" ca="1" si="40"/>
        <v>787279.19000000006</v>
      </c>
      <c r="HH21" s="19">
        <f t="shared" ca="1" si="40"/>
        <v>2315136.17</v>
      </c>
      <c r="HI21" s="19">
        <f t="shared" ca="1" si="40"/>
        <v>0</v>
      </c>
      <c r="HJ21" s="19">
        <f t="shared" ca="1" si="40"/>
        <v>3100131.6799999997</v>
      </c>
      <c r="HK21" s="19">
        <f t="shared" ca="1" si="40"/>
        <v>4048590.24</v>
      </c>
      <c r="HL21" s="19">
        <f t="shared" ca="1" si="40"/>
        <v>28640</v>
      </c>
      <c r="HM21" s="19">
        <f t="shared" ca="1" si="40"/>
        <v>5696</v>
      </c>
      <c r="HN21" s="19">
        <f t="shared" ca="1" si="40"/>
        <v>7588.76</v>
      </c>
      <c r="HO21" s="19">
        <f t="shared" ca="1" si="40"/>
        <v>0</v>
      </c>
      <c r="HP21" s="19">
        <f t="shared" ca="1" si="40"/>
        <v>29869.71</v>
      </c>
      <c r="HQ21" s="19">
        <f t="shared" ca="1" si="40"/>
        <v>4416</v>
      </c>
      <c r="HR21" s="19">
        <f t="shared" si="40"/>
        <v>0</v>
      </c>
      <c r="HS21" s="19">
        <f t="shared" si="40"/>
        <v>0</v>
      </c>
      <c r="HT21" s="19">
        <f t="shared" si="40"/>
        <v>0</v>
      </c>
      <c r="HU21" s="19">
        <f t="shared" si="40"/>
        <v>0</v>
      </c>
      <c r="HV21" s="19">
        <f t="shared" si="40"/>
        <v>0</v>
      </c>
      <c r="HW21" s="19">
        <f t="shared" si="40"/>
        <v>0</v>
      </c>
      <c r="HX21" s="19">
        <f t="shared" si="40"/>
        <v>0</v>
      </c>
      <c r="HY21" s="19">
        <f t="shared" si="40"/>
        <v>0</v>
      </c>
      <c r="HZ21" s="19">
        <f t="shared" si="40"/>
        <v>0</v>
      </c>
      <c r="IA21" s="19">
        <f t="shared" si="40"/>
        <v>0</v>
      </c>
      <c r="IB21" s="19">
        <f t="shared" si="40"/>
        <v>0</v>
      </c>
      <c r="IC21" s="19">
        <f t="shared" si="40"/>
        <v>0</v>
      </c>
      <c r="ID21" s="19">
        <f t="shared" si="40"/>
        <v>0</v>
      </c>
      <c r="IE21" s="19">
        <f t="shared" si="40"/>
        <v>0</v>
      </c>
      <c r="IF21" s="19">
        <f t="shared" si="40"/>
        <v>0</v>
      </c>
      <c r="IG21" s="19">
        <f t="shared" si="40"/>
        <v>0</v>
      </c>
      <c r="IH21" s="19">
        <f t="shared" si="40"/>
        <v>0</v>
      </c>
      <c r="II21" s="19">
        <f t="shared" si="40"/>
        <v>0</v>
      </c>
      <c r="IJ21" s="19">
        <f t="shared" ca="1" si="40"/>
        <v>0</v>
      </c>
      <c r="IK21" s="19">
        <f t="shared" ca="1" si="40"/>
        <v>821411.87</v>
      </c>
      <c r="IL21" s="19">
        <f t="shared" si="40"/>
        <v>0</v>
      </c>
      <c r="IM21" s="19">
        <f t="shared" ca="1" si="40"/>
        <v>376612.72999999992</v>
      </c>
      <c r="IN21" s="19">
        <f t="shared" ca="1" si="40"/>
        <v>181886.68</v>
      </c>
      <c r="IO21" s="19">
        <f t="shared" ca="1" si="40"/>
        <v>44825</v>
      </c>
      <c r="IP21" s="19">
        <f t="shared" ca="1" si="40"/>
        <v>2464630.4699999997</v>
      </c>
      <c r="IQ21" s="19">
        <f t="shared" ca="1" si="40"/>
        <v>631104.43999999994</v>
      </c>
      <c r="IR21" s="19">
        <f t="shared" ca="1" si="40"/>
        <v>718791.39</v>
      </c>
      <c r="IS21" s="19">
        <f t="shared" ca="1" si="40"/>
        <v>194561.44</v>
      </c>
      <c r="IT21" s="19">
        <f t="shared" ca="1" si="40"/>
        <v>507475.6</v>
      </c>
      <c r="IU21" s="19">
        <f t="shared" ca="1" si="40"/>
        <v>7840.8</v>
      </c>
      <c r="IV21" s="19">
        <f t="shared" ca="1" si="40"/>
        <v>7745979.9000000004</v>
      </c>
      <c r="IW21" s="19">
        <f t="shared" ca="1" si="40"/>
        <v>24747</v>
      </c>
      <c r="IX21" s="19">
        <f t="shared" ca="1" si="40"/>
        <v>50036.990000000005</v>
      </c>
      <c r="IY21" s="19">
        <f t="shared" ca="1" si="40"/>
        <v>212197.31</v>
      </c>
      <c r="IZ21" s="19">
        <f t="shared" ca="1" si="40"/>
        <v>108542.8</v>
      </c>
      <c r="JA21" s="19">
        <f t="shared" ref="JA21:LL21" ca="1" si="41">IF(JA3=1,SUMIF($C$29:$C$218,0,JA29:JA215),0)</f>
        <v>2317781.58</v>
      </c>
      <c r="JB21" s="19">
        <f t="shared" ca="1" si="41"/>
        <v>100050.01000000001</v>
      </c>
      <c r="JC21" s="19">
        <f t="shared" ca="1" si="41"/>
        <v>178421.28</v>
      </c>
      <c r="JD21" s="19">
        <f t="shared" ca="1" si="41"/>
        <v>0</v>
      </c>
      <c r="JE21" s="19">
        <f t="shared" ca="1" si="41"/>
        <v>29850232</v>
      </c>
      <c r="JF21" s="19">
        <f t="shared" ca="1" si="41"/>
        <v>0</v>
      </c>
      <c r="JG21" s="19">
        <f t="shared" ca="1" si="41"/>
        <v>19459314.049999997</v>
      </c>
      <c r="JH21" s="19">
        <f t="shared" ca="1" si="41"/>
        <v>96652</v>
      </c>
      <c r="JI21" s="19">
        <f t="shared" ca="1" si="41"/>
        <v>148246.32</v>
      </c>
      <c r="JJ21" s="19">
        <f t="shared" ca="1" si="41"/>
        <v>12741.6</v>
      </c>
      <c r="JK21" s="19">
        <f t="shared" ca="1" si="41"/>
        <v>437387.32</v>
      </c>
      <c r="JL21" s="19">
        <f t="shared" ca="1" si="41"/>
        <v>74244.7</v>
      </c>
      <c r="JM21" s="19">
        <f t="shared" ca="1" si="41"/>
        <v>564134.10000000009</v>
      </c>
      <c r="JN21" s="19">
        <f t="shared" ca="1" si="41"/>
        <v>0</v>
      </c>
      <c r="JO21" s="19">
        <f t="shared" ca="1" si="41"/>
        <v>0</v>
      </c>
      <c r="JP21" s="19">
        <f t="shared" ca="1" si="41"/>
        <v>0</v>
      </c>
      <c r="JQ21" s="19">
        <f t="shared" ca="1" si="41"/>
        <v>1760</v>
      </c>
      <c r="JR21" s="19">
        <f t="shared" ca="1" si="41"/>
        <v>2428504.4300000002</v>
      </c>
      <c r="JS21" s="19">
        <f t="shared" ca="1" si="41"/>
        <v>0</v>
      </c>
      <c r="JT21" s="19">
        <f t="shared" ca="1" si="41"/>
        <v>364098.47</v>
      </c>
      <c r="JU21" s="19">
        <f t="shared" si="41"/>
        <v>0</v>
      </c>
      <c r="JV21" s="19">
        <f t="shared" si="41"/>
        <v>0</v>
      </c>
      <c r="JW21" s="19">
        <f t="shared" ca="1" si="41"/>
        <v>128771.41</v>
      </c>
      <c r="JX21" s="19">
        <f t="shared" ca="1" si="41"/>
        <v>6014.6</v>
      </c>
      <c r="JY21" s="19">
        <f t="shared" ca="1" si="41"/>
        <v>682785.07000000007</v>
      </c>
      <c r="JZ21" s="19">
        <f t="shared" ca="1" si="41"/>
        <v>5337201.4300000006</v>
      </c>
      <c r="KA21" s="19">
        <f t="shared" ca="1" si="41"/>
        <v>46541.5</v>
      </c>
      <c r="KB21" s="19">
        <f t="shared" ca="1" si="41"/>
        <v>0</v>
      </c>
      <c r="KC21" s="19">
        <f t="shared" ca="1" si="41"/>
        <v>7579479.7800000003</v>
      </c>
      <c r="KD21" s="19">
        <f t="shared" ca="1" si="41"/>
        <v>2867064.73</v>
      </c>
      <c r="KE21" s="19">
        <f t="shared" ca="1" si="41"/>
        <v>0</v>
      </c>
      <c r="KF21" s="19">
        <f t="shared" ca="1" si="41"/>
        <v>0</v>
      </c>
      <c r="KG21" s="19">
        <f t="shared" ca="1" si="41"/>
        <v>0</v>
      </c>
      <c r="KH21" s="19">
        <f t="shared" ca="1" si="41"/>
        <v>0</v>
      </c>
      <c r="KI21" s="19">
        <f t="shared" ca="1" si="41"/>
        <v>0</v>
      </c>
      <c r="KJ21" s="19">
        <f t="shared" ca="1" si="41"/>
        <v>44778.1</v>
      </c>
      <c r="KK21" s="19">
        <f t="shared" ca="1" si="41"/>
        <v>17144.099999999999</v>
      </c>
      <c r="KL21" s="19">
        <f t="shared" ca="1" si="41"/>
        <v>75313.98</v>
      </c>
      <c r="KM21" s="19">
        <f t="shared" ca="1" si="41"/>
        <v>71361.42</v>
      </c>
      <c r="KN21" s="19">
        <f t="shared" ca="1" si="41"/>
        <v>9684</v>
      </c>
      <c r="KO21" s="19">
        <f t="shared" ca="1" si="41"/>
        <v>0</v>
      </c>
      <c r="KP21" s="19">
        <f t="shared" ca="1" si="41"/>
        <v>30162.440000000002</v>
      </c>
      <c r="KQ21" s="19">
        <f t="shared" ca="1" si="41"/>
        <v>26682.53</v>
      </c>
      <c r="KR21" s="19">
        <f t="shared" ca="1" si="41"/>
        <v>1140302.31</v>
      </c>
      <c r="KS21" s="19">
        <f t="shared" ca="1" si="41"/>
        <v>8616</v>
      </c>
      <c r="KT21" s="19">
        <f t="shared" ca="1" si="41"/>
        <v>0</v>
      </c>
      <c r="KU21" s="19">
        <f t="shared" ca="1" si="41"/>
        <v>2300619.0900000003</v>
      </c>
      <c r="KV21" s="19">
        <f t="shared" ca="1" si="41"/>
        <v>0</v>
      </c>
      <c r="KW21" s="19">
        <f t="shared" ca="1" si="41"/>
        <v>2160546.86</v>
      </c>
      <c r="KX21" s="19">
        <f t="shared" ca="1" si="41"/>
        <v>797273.83</v>
      </c>
      <c r="KY21" s="19">
        <f t="shared" ca="1" si="41"/>
        <v>0</v>
      </c>
      <c r="KZ21" s="19">
        <f t="shared" ca="1" si="41"/>
        <v>13069867.310000001</v>
      </c>
      <c r="LA21" s="19">
        <f t="shared" ca="1" si="41"/>
        <v>2892.12</v>
      </c>
      <c r="LB21" s="19">
        <f t="shared" ca="1" si="41"/>
        <v>9487866.4099999964</v>
      </c>
      <c r="LC21" s="19">
        <f t="shared" ca="1" si="41"/>
        <v>7086794.8300000001</v>
      </c>
      <c r="LD21" s="19">
        <f t="shared" ca="1" si="41"/>
        <v>100227.51</v>
      </c>
      <c r="LE21" s="19">
        <f t="shared" ca="1" si="41"/>
        <v>106790.09000000001</v>
      </c>
      <c r="LF21" s="19">
        <f t="shared" ca="1" si="41"/>
        <v>74813.22</v>
      </c>
      <c r="LG21" s="19">
        <f t="shared" ca="1" si="41"/>
        <v>80892.38</v>
      </c>
      <c r="LH21" s="19">
        <f t="shared" ca="1" si="41"/>
        <v>12730.6</v>
      </c>
      <c r="LI21" s="19">
        <f t="shared" ca="1" si="41"/>
        <v>10078.200000000001</v>
      </c>
      <c r="LJ21" s="19">
        <f t="shared" ca="1" si="41"/>
        <v>280428.30999999994</v>
      </c>
      <c r="LK21" s="19">
        <f t="shared" ca="1" si="41"/>
        <v>419490.31000000006</v>
      </c>
      <c r="LL21" s="19">
        <f t="shared" ca="1" si="41"/>
        <v>53772.2</v>
      </c>
      <c r="LM21" s="19">
        <f t="shared" ref="LM21:MN21" ca="1" si="42">IF(LM3=1,SUMIF($C$29:$C$218,0,LM29:LM215),0)</f>
        <v>478644.67</v>
      </c>
      <c r="LN21" s="19">
        <f t="shared" ca="1" si="42"/>
        <v>2.5</v>
      </c>
      <c r="LO21" s="19">
        <f t="shared" ca="1" si="42"/>
        <v>78212.12</v>
      </c>
      <c r="LP21" s="19">
        <f t="shared" ca="1" si="42"/>
        <v>307093.3</v>
      </c>
      <c r="LQ21" s="19">
        <f t="shared" ca="1" si="42"/>
        <v>37278.83</v>
      </c>
      <c r="LR21" s="19">
        <f t="shared" ca="1" si="42"/>
        <v>879648.93</v>
      </c>
      <c r="LS21" s="19">
        <f t="shared" ca="1" si="42"/>
        <v>420233.96</v>
      </c>
      <c r="LT21" s="19">
        <f t="shared" ca="1" si="42"/>
        <v>1000623.47</v>
      </c>
      <c r="LU21" s="19">
        <f t="shared" ca="1" si="42"/>
        <v>0</v>
      </c>
      <c r="LV21" s="19">
        <f t="shared" ca="1" si="42"/>
        <v>0</v>
      </c>
      <c r="LW21" s="19">
        <f t="shared" ca="1" si="42"/>
        <v>0</v>
      </c>
      <c r="LX21" s="19">
        <f t="shared" ca="1" si="42"/>
        <v>4218713.6099999994</v>
      </c>
      <c r="LY21" s="19">
        <f t="shared" ca="1" si="42"/>
        <v>0</v>
      </c>
      <c r="LZ21" s="19">
        <f t="shared" ca="1" si="42"/>
        <v>73930.829999999987</v>
      </c>
      <c r="MA21" s="19">
        <f t="shared" ca="1" si="42"/>
        <v>144112.4</v>
      </c>
      <c r="MB21" s="19">
        <f t="shared" ca="1" si="42"/>
        <v>0</v>
      </c>
      <c r="MC21" s="19">
        <f t="shared" ca="1" si="42"/>
        <v>12304.12</v>
      </c>
      <c r="MD21" s="19">
        <f t="shared" ca="1" si="42"/>
        <v>-5688.98</v>
      </c>
      <c r="ME21" s="19">
        <f t="shared" ca="1" si="42"/>
        <v>4564108.3499999996</v>
      </c>
      <c r="MF21" s="19">
        <f t="shared" ca="1" si="42"/>
        <v>1178037.6199999999</v>
      </c>
      <c r="MG21" s="19">
        <f t="shared" ca="1" si="42"/>
        <v>0</v>
      </c>
      <c r="MH21" s="19">
        <f t="shared" ca="1" si="42"/>
        <v>0</v>
      </c>
      <c r="MI21" s="19">
        <f t="shared" si="42"/>
        <v>0</v>
      </c>
      <c r="MJ21" s="19">
        <f t="shared" si="42"/>
        <v>0</v>
      </c>
      <c r="MK21" s="19">
        <f t="shared" si="42"/>
        <v>0</v>
      </c>
      <c r="ML21" s="19">
        <f t="shared" si="42"/>
        <v>0</v>
      </c>
      <c r="MM21" s="19">
        <f t="shared" si="42"/>
        <v>0</v>
      </c>
      <c r="MN21" s="19">
        <f t="shared" si="42"/>
        <v>0</v>
      </c>
      <c r="MO21" s="20">
        <f ca="1">SUM(D21:MN21)</f>
        <v>639458282.88000023</v>
      </c>
      <c r="MP21" s="65"/>
    </row>
    <row r="22" spans="1:355" x14ac:dyDescent="0.2">
      <c r="B22" s="23" t="s">
        <v>422</v>
      </c>
      <c r="D22" s="19">
        <f t="shared" ref="D22" si="43">D28-D19</f>
        <v>0</v>
      </c>
      <c r="E22" s="19">
        <f t="shared" ref="E22" si="44">E28-E19</f>
        <v>0</v>
      </c>
      <c r="F22" s="19">
        <f t="shared" ref="F22:BQ22" si="45">F28-F19</f>
        <v>0</v>
      </c>
      <c r="G22" s="19">
        <f t="shared" si="45"/>
        <v>0</v>
      </c>
      <c r="H22" s="19">
        <f t="shared" si="45"/>
        <v>0</v>
      </c>
      <c r="I22" s="19">
        <f t="shared" si="45"/>
        <v>0</v>
      </c>
      <c r="J22" s="19">
        <f t="shared" si="45"/>
        <v>0</v>
      </c>
      <c r="K22" s="19">
        <f t="shared" si="45"/>
        <v>0</v>
      </c>
      <c r="L22" s="19">
        <f t="shared" si="45"/>
        <v>0</v>
      </c>
      <c r="M22" s="19">
        <f t="shared" si="45"/>
        <v>0</v>
      </c>
      <c r="N22" s="19">
        <f t="shared" si="45"/>
        <v>0</v>
      </c>
      <c r="O22" s="19">
        <f t="shared" si="45"/>
        <v>0</v>
      </c>
      <c r="P22" s="19">
        <f t="shared" si="45"/>
        <v>0</v>
      </c>
      <c r="Q22" s="19">
        <f t="shared" si="45"/>
        <v>0</v>
      </c>
      <c r="R22" s="19">
        <f t="shared" si="45"/>
        <v>0</v>
      </c>
      <c r="S22" s="19">
        <f t="shared" si="45"/>
        <v>0</v>
      </c>
      <c r="T22" s="19">
        <f t="shared" si="45"/>
        <v>0</v>
      </c>
      <c r="U22" s="19">
        <f t="shared" si="45"/>
        <v>0</v>
      </c>
      <c r="V22" s="19">
        <f t="shared" si="45"/>
        <v>0</v>
      </c>
      <c r="W22" s="19">
        <f t="shared" si="45"/>
        <v>0</v>
      </c>
      <c r="X22" s="19">
        <f t="shared" si="45"/>
        <v>0</v>
      </c>
      <c r="Y22" s="19">
        <f t="shared" si="45"/>
        <v>0</v>
      </c>
      <c r="Z22" s="19">
        <f t="shared" si="45"/>
        <v>0</v>
      </c>
      <c r="AA22" s="19">
        <f t="shared" si="45"/>
        <v>0</v>
      </c>
      <c r="AB22" s="19">
        <f t="shared" si="45"/>
        <v>0</v>
      </c>
      <c r="AC22" s="19">
        <f t="shared" si="45"/>
        <v>0</v>
      </c>
      <c r="AD22" s="19">
        <f t="shared" si="45"/>
        <v>0</v>
      </c>
      <c r="AE22" s="19">
        <f t="shared" si="45"/>
        <v>0</v>
      </c>
      <c r="AF22" s="19">
        <f t="shared" si="45"/>
        <v>0</v>
      </c>
      <c r="AG22" s="19">
        <f t="shared" si="45"/>
        <v>0</v>
      </c>
      <c r="AH22" s="19">
        <f t="shared" si="45"/>
        <v>0</v>
      </c>
      <c r="AI22" s="19">
        <f t="shared" si="45"/>
        <v>0</v>
      </c>
      <c r="AJ22" s="19">
        <f t="shared" si="45"/>
        <v>0</v>
      </c>
      <c r="AK22" s="19">
        <f t="shared" si="45"/>
        <v>0</v>
      </c>
      <c r="AL22" s="19">
        <f t="shared" si="45"/>
        <v>0</v>
      </c>
      <c r="AM22" s="19">
        <f t="shared" si="45"/>
        <v>0</v>
      </c>
      <c r="AN22" s="19">
        <f t="shared" si="45"/>
        <v>0</v>
      </c>
      <c r="AO22" s="19">
        <f t="shared" si="45"/>
        <v>0</v>
      </c>
      <c r="AP22" s="19">
        <f t="shared" si="45"/>
        <v>0</v>
      </c>
      <c r="AQ22" s="19">
        <f t="shared" si="45"/>
        <v>0</v>
      </c>
      <c r="AR22" s="19">
        <f t="shared" si="45"/>
        <v>0</v>
      </c>
      <c r="AS22" s="19">
        <f t="shared" si="45"/>
        <v>0</v>
      </c>
      <c r="AT22" s="19">
        <f t="shared" si="45"/>
        <v>0</v>
      </c>
      <c r="AU22" s="19">
        <f t="shared" si="45"/>
        <v>0</v>
      </c>
      <c r="AV22" s="19">
        <f t="shared" si="45"/>
        <v>0</v>
      </c>
      <c r="AW22" s="19">
        <f t="shared" si="45"/>
        <v>0</v>
      </c>
      <c r="AX22" s="19">
        <f t="shared" si="45"/>
        <v>0</v>
      </c>
      <c r="AY22" s="19">
        <f t="shared" si="45"/>
        <v>0</v>
      </c>
      <c r="AZ22" s="19">
        <f t="shared" si="45"/>
        <v>0</v>
      </c>
      <c r="BA22" s="19">
        <f t="shared" si="45"/>
        <v>0</v>
      </c>
      <c r="BB22" s="19">
        <f t="shared" si="45"/>
        <v>0</v>
      </c>
      <c r="BC22" s="19">
        <f t="shared" si="45"/>
        <v>0</v>
      </c>
      <c r="BD22" s="19">
        <f t="shared" si="45"/>
        <v>0</v>
      </c>
      <c r="BE22" s="19">
        <f t="shared" si="45"/>
        <v>0</v>
      </c>
      <c r="BF22" s="19">
        <f t="shared" si="45"/>
        <v>0</v>
      </c>
      <c r="BG22" s="19">
        <f t="shared" si="45"/>
        <v>0</v>
      </c>
      <c r="BH22" s="19">
        <f t="shared" si="45"/>
        <v>0</v>
      </c>
      <c r="BI22" s="19">
        <f t="shared" si="45"/>
        <v>0</v>
      </c>
      <c r="BJ22" s="19">
        <f t="shared" si="45"/>
        <v>0</v>
      </c>
      <c r="BK22" s="19">
        <f t="shared" si="45"/>
        <v>0</v>
      </c>
      <c r="BL22" s="19">
        <f t="shared" si="45"/>
        <v>0</v>
      </c>
      <c r="BM22" s="19">
        <f t="shared" si="45"/>
        <v>0</v>
      </c>
      <c r="BN22" s="19">
        <f t="shared" si="45"/>
        <v>0</v>
      </c>
      <c r="BO22" s="19">
        <f t="shared" si="45"/>
        <v>0</v>
      </c>
      <c r="BP22" s="19">
        <f t="shared" si="45"/>
        <v>0</v>
      </c>
      <c r="BQ22" s="19">
        <f t="shared" si="45"/>
        <v>0</v>
      </c>
      <c r="BR22" s="19">
        <f t="shared" ref="BR22:EA22" si="46">BR28-BR19</f>
        <v>0</v>
      </c>
      <c r="BS22" s="19">
        <f t="shared" si="46"/>
        <v>0</v>
      </c>
      <c r="BT22" s="19">
        <f t="shared" si="46"/>
        <v>0</v>
      </c>
      <c r="BU22" s="19">
        <f t="shared" si="46"/>
        <v>0</v>
      </c>
      <c r="BV22" s="19">
        <f t="shared" si="46"/>
        <v>0</v>
      </c>
      <c r="BW22" s="19">
        <f t="shared" si="46"/>
        <v>0</v>
      </c>
      <c r="BX22" s="19">
        <f t="shared" si="46"/>
        <v>0</v>
      </c>
      <c r="BY22" s="19">
        <f t="shared" si="46"/>
        <v>0</v>
      </c>
      <c r="BZ22" s="19">
        <f t="shared" si="46"/>
        <v>0</v>
      </c>
      <c r="CA22" s="19">
        <f t="shared" si="46"/>
        <v>0</v>
      </c>
      <c r="CB22" s="19">
        <f t="shared" si="46"/>
        <v>0</v>
      </c>
      <c r="CC22" s="19">
        <f t="shared" si="46"/>
        <v>0</v>
      </c>
      <c r="CD22" s="19">
        <f t="shared" si="46"/>
        <v>0</v>
      </c>
      <c r="CE22" s="19">
        <f t="shared" si="46"/>
        <v>0</v>
      </c>
      <c r="CF22" s="19">
        <f t="shared" si="46"/>
        <v>0</v>
      </c>
      <c r="CG22" s="19">
        <f t="shared" si="46"/>
        <v>0</v>
      </c>
      <c r="CH22" s="19">
        <f t="shared" si="46"/>
        <v>0</v>
      </c>
      <c r="CI22" s="19">
        <f t="shared" si="46"/>
        <v>0</v>
      </c>
      <c r="CJ22" s="19">
        <f t="shared" si="46"/>
        <v>0</v>
      </c>
      <c r="CK22" s="19">
        <f t="shared" si="46"/>
        <v>0</v>
      </c>
      <c r="CL22" s="19">
        <f t="shared" si="46"/>
        <v>0</v>
      </c>
      <c r="CM22" s="19">
        <f t="shared" si="46"/>
        <v>0</v>
      </c>
      <c r="CN22" s="19">
        <f t="shared" si="46"/>
        <v>0</v>
      </c>
      <c r="CO22" s="19">
        <f t="shared" si="46"/>
        <v>0</v>
      </c>
      <c r="CP22" s="19">
        <f t="shared" si="46"/>
        <v>0</v>
      </c>
      <c r="CQ22" s="19">
        <f t="shared" si="46"/>
        <v>0</v>
      </c>
      <c r="CR22" s="19">
        <f t="shared" si="46"/>
        <v>0</v>
      </c>
      <c r="CS22" s="19">
        <f t="shared" si="46"/>
        <v>0</v>
      </c>
      <c r="CT22" s="19">
        <f t="shared" si="46"/>
        <v>0</v>
      </c>
      <c r="CU22" s="19">
        <f t="shared" si="46"/>
        <v>0</v>
      </c>
      <c r="CV22" s="19">
        <f t="shared" si="46"/>
        <v>0</v>
      </c>
      <c r="CW22" s="19">
        <f t="shared" si="46"/>
        <v>0</v>
      </c>
      <c r="CX22" s="19">
        <f t="shared" si="46"/>
        <v>0</v>
      </c>
      <c r="CY22" s="19">
        <f t="shared" si="46"/>
        <v>0</v>
      </c>
      <c r="CZ22" s="19">
        <f t="shared" si="46"/>
        <v>0</v>
      </c>
      <c r="DA22" s="19">
        <f t="shared" si="46"/>
        <v>0</v>
      </c>
      <c r="DB22" s="19">
        <f t="shared" si="46"/>
        <v>0</v>
      </c>
      <c r="DC22" s="19">
        <f t="shared" si="46"/>
        <v>0</v>
      </c>
      <c r="DD22" s="19">
        <f t="shared" si="46"/>
        <v>0</v>
      </c>
      <c r="DE22" s="19">
        <f t="shared" si="46"/>
        <v>0</v>
      </c>
      <c r="DF22" s="19">
        <f t="shared" si="46"/>
        <v>0</v>
      </c>
      <c r="DG22" s="19">
        <f t="shared" si="46"/>
        <v>0</v>
      </c>
      <c r="DH22" s="19">
        <f t="shared" si="46"/>
        <v>0</v>
      </c>
      <c r="DI22" s="19">
        <f t="shared" si="46"/>
        <v>0</v>
      </c>
      <c r="DJ22" s="19">
        <f t="shared" si="46"/>
        <v>0</v>
      </c>
      <c r="DK22" s="19">
        <f t="shared" si="46"/>
        <v>0</v>
      </c>
      <c r="DL22" s="19">
        <f t="shared" si="46"/>
        <v>0</v>
      </c>
      <c r="DM22" s="19">
        <f t="shared" si="46"/>
        <v>0</v>
      </c>
      <c r="DN22" s="19">
        <f t="shared" si="46"/>
        <v>0</v>
      </c>
      <c r="DO22" s="19">
        <f t="shared" si="46"/>
        <v>0</v>
      </c>
      <c r="DP22" s="19">
        <f t="shared" si="46"/>
        <v>0</v>
      </c>
      <c r="DQ22" s="19">
        <f t="shared" si="46"/>
        <v>0</v>
      </c>
      <c r="DR22" s="19">
        <f t="shared" si="46"/>
        <v>0</v>
      </c>
      <c r="DS22" s="19">
        <f t="shared" si="46"/>
        <v>0</v>
      </c>
      <c r="DT22" s="19">
        <f t="shared" si="46"/>
        <v>0</v>
      </c>
      <c r="DU22" s="19">
        <f t="shared" si="46"/>
        <v>0</v>
      </c>
      <c r="DV22" s="19">
        <f t="shared" si="46"/>
        <v>0</v>
      </c>
      <c r="DW22" s="19">
        <f t="shared" si="46"/>
        <v>0</v>
      </c>
      <c r="DX22" s="19">
        <f t="shared" si="46"/>
        <v>0</v>
      </c>
      <c r="DY22" s="19">
        <f t="shared" si="46"/>
        <v>0</v>
      </c>
      <c r="DZ22" s="19">
        <f t="shared" si="46"/>
        <v>0</v>
      </c>
      <c r="EA22" s="19">
        <f t="shared" si="46"/>
        <v>0</v>
      </c>
      <c r="EB22" s="19">
        <f t="shared" ref="EB22:GO22" si="47">EB28-EB19</f>
        <v>0</v>
      </c>
      <c r="EC22" s="19">
        <f t="shared" si="47"/>
        <v>0</v>
      </c>
      <c r="ED22" s="19">
        <f t="shared" si="47"/>
        <v>0</v>
      </c>
      <c r="EE22" s="19">
        <f t="shared" si="47"/>
        <v>0</v>
      </c>
      <c r="EF22" s="19">
        <f t="shared" si="47"/>
        <v>0</v>
      </c>
      <c r="EG22" s="19">
        <f t="shared" si="47"/>
        <v>0</v>
      </c>
      <c r="EH22" s="19">
        <f t="shared" si="47"/>
        <v>0</v>
      </c>
      <c r="EI22" s="19">
        <f t="shared" si="47"/>
        <v>0</v>
      </c>
      <c r="EJ22" s="19">
        <f t="shared" si="47"/>
        <v>0</v>
      </c>
      <c r="EK22" s="19">
        <f t="shared" si="47"/>
        <v>0</v>
      </c>
      <c r="EL22" s="19">
        <f t="shared" si="47"/>
        <v>0</v>
      </c>
      <c r="EM22" s="19">
        <f t="shared" si="47"/>
        <v>0</v>
      </c>
      <c r="EN22" s="19">
        <f t="shared" si="47"/>
        <v>0</v>
      </c>
      <c r="EO22" s="19">
        <f t="shared" si="47"/>
        <v>0</v>
      </c>
      <c r="EP22" s="19">
        <f t="shared" si="47"/>
        <v>0</v>
      </c>
      <c r="EQ22" s="19">
        <f t="shared" si="47"/>
        <v>0</v>
      </c>
      <c r="ER22" s="19">
        <f t="shared" si="47"/>
        <v>0</v>
      </c>
      <c r="ES22" s="19">
        <f t="shared" si="47"/>
        <v>0</v>
      </c>
      <c r="ET22" s="19">
        <f t="shared" si="47"/>
        <v>0</v>
      </c>
      <c r="EU22" s="19">
        <f t="shared" si="47"/>
        <v>0</v>
      </c>
      <c r="EV22" s="19">
        <f t="shared" si="47"/>
        <v>0</v>
      </c>
      <c r="EW22" s="19">
        <f t="shared" si="47"/>
        <v>0</v>
      </c>
      <c r="EX22" s="19">
        <f t="shared" si="47"/>
        <v>0</v>
      </c>
      <c r="EY22" s="19">
        <f t="shared" si="47"/>
        <v>0</v>
      </c>
      <c r="EZ22" s="19">
        <f t="shared" si="47"/>
        <v>0</v>
      </c>
      <c r="FA22" s="19">
        <f t="shared" si="47"/>
        <v>0</v>
      </c>
      <c r="FB22" s="19">
        <f t="shared" si="47"/>
        <v>0</v>
      </c>
      <c r="FC22" s="19">
        <f t="shared" si="47"/>
        <v>0</v>
      </c>
      <c r="FD22" s="19">
        <f t="shared" si="47"/>
        <v>0</v>
      </c>
      <c r="FE22" s="19">
        <f t="shared" si="47"/>
        <v>0</v>
      </c>
      <c r="FF22" s="19">
        <f t="shared" si="47"/>
        <v>0</v>
      </c>
      <c r="FG22" s="19">
        <f t="shared" si="47"/>
        <v>0</v>
      </c>
      <c r="FH22" s="19">
        <f t="shared" si="47"/>
        <v>0</v>
      </c>
      <c r="FI22" s="19">
        <f t="shared" si="47"/>
        <v>0</v>
      </c>
      <c r="FJ22" s="19">
        <f t="shared" si="47"/>
        <v>0</v>
      </c>
      <c r="FK22" s="19">
        <f t="shared" ref="FK22:FL22" si="48">FK28-FK19</f>
        <v>0</v>
      </c>
      <c r="FL22" s="19">
        <f t="shared" si="48"/>
        <v>0</v>
      </c>
      <c r="FM22" s="19">
        <f t="shared" si="47"/>
        <v>0</v>
      </c>
      <c r="FN22" s="19">
        <f t="shared" si="47"/>
        <v>0</v>
      </c>
      <c r="FO22" s="19">
        <f t="shared" si="47"/>
        <v>0</v>
      </c>
      <c r="FP22" s="19">
        <f t="shared" si="47"/>
        <v>0</v>
      </c>
      <c r="FQ22" s="19">
        <f t="shared" si="47"/>
        <v>0</v>
      </c>
      <c r="FR22" s="19">
        <f t="shared" si="47"/>
        <v>0</v>
      </c>
      <c r="FS22" s="19">
        <f t="shared" si="47"/>
        <v>0</v>
      </c>
      <c r="FT22" s="19">
        <f t="shared" si="47"/>
        <v>0</v>
      </c>
      <c r="FU22" s="19">
        <f t="shared" si="47"/>
        <v>0</v>
      </c>
      <c r="FV22" s="19">
        <f t="shared" si="47"/>
        <v>0</v>
      </c>
      <c r="FW22" s="19">
        <f t="shared" si="47"/>
        <v>0</v>
      </c>
      <c r="FX22" s="19">
        <f t="shared" si="47"/>
        <v>0</v>
      </c>
      <c r="FY22" s="19">
        <f t="shared" si="47"/>
        <v>0</v>
      </c>
      <c r="FZ22" s="19">
        <f t="shared" si="47"/>
        <v>0</v>
      </c>
      <c r="GA22" s="19">
        <f t="shared" si="47"/>
        <v>0</v>
      </c>
      <c r="GB22" s="19">
        <f t="shared" si="47"/>
        <v>0</v>
      </c>
      <c r="GC22" s="19">
        <f t="shared" si="47"/>
        <v>0</v>
      </c>
      <c r="GD22" s="19">
        <f t="shared" si="47"/>
        <v>0</v>
      </c>
      <c r="GE22" s="19">
        <f t="shared" si="47"/>
        <v>0</v>
      </c>
      <c r="GF22" s="19">
        <f t="shared" si="47"/>
        <v>0</v>
      </c>
      <c r="GG22" s="19">
        <f t="shared" si="47"/>
        <v>0</v>
      </c>
      <c r="GH22" s="19">
        <f t="shared" si="47"/>
        <v>0</v>
      </c>
      <c r="GI22" s="19">
        <f t="shared" si="47"/>
        <v>0</v>
      </c>
      <c r="GJ22" s="19">
        <f t="shared" si="47"/>
        <v>0</v>
      </c>
      <c r="GK22" s="19">
        <f t="shared" si="47"/>
        <v>0</v>
      </c>
      <c r="GL22" s="19">
        <f t="shared" si="47"/>
        <v>0</v>
      </c>
      <c r="GM22" s="19">
        <f t="shared" si="47"/>
        <v>0</v>
      </c>
      <c r="GN22" s="19">
        <f t="shared" si="47"/>
        <v>0</v>
      </c>
      <c r="GO22" s="19">
        <f t="shared" si="47"/>
        <v>0</v>
      </c>
      <c r="GP22" s="19">
        <f t="shared" ref="GP22:IY22" si="49">GP28-GP19</f>
        <v>0</v>
      </c>
      <c r="GQ22" s="19">
        <f t="shared" si="49"/>
        <v>0</v>
      </c>
      <c r="GR22" s="19">
        <f t="shared" ref="GR22" si="50">GR28-GR19</f>
        <v>0</v>
      </c>
      <c r="GS22" s="19">
        <f t="shared" si="49"/>
        <v>0</v>
      </c>
      <c r="GT22" s="19">
        <f t="shared" si="49"/>
        <v>0</v>
      </c>
      <c r="GU22" s="19">
        <f t="shared" si="49"/>
        <v>0</v>
      </c>
      <c r="GV22" s="19">
        <f t="shared" si="49"/>
        <v>0</v>
      </c>
      <c r="GW22" s="19">
        <f t="shared" si="49"/>
        <v>0</v>
      </c>
      <c r="GX22" s="19">
        <f t="shared" si="49"/>
        <v>0</v>
      </c>
      <c r="GY22" s="19">
        <f t="shared" si="49"/>
        <v>0</v>
      </c>
      <c r="GZ22" s="19">
        <f t="shared" si="49"/>
        <v>0</v>
      </c>
      <c r="HA22" s="19">
        <f t="shared" si="49"/>
        <v>0</v>
      </c>
      <c r="HB22" s="19">
        <f t="shared" si="49"/>
        <v>0</v>
      </c>
      <c r="HC22" s="19">
        <f t="shared" si="49"/>
        <v>0</v>
      </c>
      <c r="HD22" s="19">
        <f t="shared" si="49"/>
        <v>0</v>
      </c>
      <c r="HE22" s="19">
        <f t="shared" si="49"/>
        <v>0</v>
      </c>
      <c r="HF22" s="19">
        <f t="shared" si="49"/>
        <v>0</v>
      </c>
      <c r="HG22" s="19">
        <f t="shared" si="49"/>
        <v>0</v>
      </c>
      <c r="HH22" s="19">
        <f t="shared" si="49"/>
        <v>0</v>
      </c>
      <c r="HI22" s="19">
        <f t="shared" si="49"/>
        <v>0</v>
      </c>
      <c r="HJ22" s="19">
        <f t="shared" si="49"/>
        <v>0</v>
      </c>
      <c r="HK22" s="19">
        <f t="shared" si="49"/>
        <v>0</v>
      </c>
      <c r="HL22" s="19">
        <f t="shared" si="49"/>
        <v>0</v>
      </c>
      <c r="HM22" s="19">
        <f t="shared" si="49"/>
        <v>0</v>
      </c>
      <c r="HN22" s="19">
        <f t="shared" si="49"/>
        <v>0</v>
      </c>
      <c r="HO22" s="19">
        <f t="shared" si="49"/>
        <v>0</v>
      </c>
      <c r="HP22" s="19">
        <f t="shared" si="49"/>
        <v>0</v>
      </c>
      <c r="HQ22" s="19">
        <f t="shared" si="49"/>
        <v>0</v>
      </c>
      <c r="HR22" s="19">
        <f t="shared" si="49"/>
        <v>0</v>
      </c>
      <c r="HS22" s="19">
        <f t="shared" si="49"/>
        <v>0</v>
      </c>
      <c r="HT22" s="19">
        <f t="shared" si="49"/>
        <v>8866257.4700000007</v>
      </c>
      <c r="HU22" s="19">
        <f t="shared" si="49"/>
        <v>7619684.669999999</v>
      </c>
      <c r="HV22" s="19">
        <f t="shared" si="49"/>
        <v>5737219.1999999993</v>
      </c>
      <c r="HW22" s="19">
        <f t="shared" si="49"/>
        <v>14206107.349999996</v>
      </c>
      <c r="HX22" s="19">
        <f t="shared" si="49"/>
        <v>3640957.2</v>
      </c>
      <c r="HY22" s="19">
        <f t="shared" si="49"/>
        <v>9536528.8599999994</v>
      </c>
      <c r="HZ22" s="19">
        <f t="shared" si="49"/>
        <v>0</v>
      </c>
      <c r="IA22" s="19">
        <f t="shared" si="49"/>
        <v>11243171.249999998</v>
      </c>
      <c r="IB22" s="19">
        <f t="shared" si="49"/>
        <v>2656870.9</v>
      </c>
      <c r="IC22" s="19">
        <f t="shared" si="49"/>
        <v>1676357.4300000002</v>
      </c>
      <c r="ID22" s="19">
        <f t="shared" si="49"/>
        <v>26155756.550000004</v>
      </c>
      <c r="IE22" s="19">
        <f t="shared" si="49"/>
        <v>12000</v>
      </c>
      <c r="IF22" s="19">
        <f t="shared" si="49"/>
        <v>1422038.5799999998</v>
      </c>
      <c r="IG22" s="19">
        <f t="shared" si="49"/>
        <v>1375976.1800000002</v>
      </c>
      <c r="IH22" s="19">
        <f t="shared" si="49"/>
        <v>0</v>
      </c>
      <c r="II22" s="19">
        <f t="shared" si="49"/>
        <v>4842918.41</v>
      </c>
      <c r="IJ22" s="19">
        <f t="shared" si="49"/>
        <v>0</v>
      </c>
      <c r="IK22" s="19">
        <f t="shared" si="49"/>
        <v>0</v>
      </c>
      <c r="IL22" s="19">
        <f t="shared" ref="IL22" si="51">IL28-IL19</f>
        <v>10151446.040000001</v>
      </c>
      <c r="IM22" s="19">
        <f t="shared" si="49"/>
        <v>0</v>
      </c>
      <c r="IN22" s="19">
        <f t="shared" si="49"/>
        <v>0</v>
      </c>
      <c r="IO22" s="19">
        <f t="shared" si="49"/>
        <v>0</v>
      </c>
      <c r="IP22" s="19">
        <f t="shared" si="49"/>
        <v>0</v>
      </c>
      <c r="IQ22" s="19">
        <f t="shared" si="49"/>
        <v>0</v>
      </c>
      <c r="IR22" s="19">
        <f t="shared" si="49"/>
        <v>0</v>
      </c>
      <c r="IS22" s="19">
        <f t="shared" si="49"/>
        <v>0</v>
      </c>
      <c r="IT22" s="19">
        <f t="shared" si="49"/>
        <v>0</v>
      </c>
      <c r="IU22" s="19">
        <f t="shared" si="49"/>
        <v>0</v>
      </c>
      <c r="IV22" s="19">
        <f t="shared" si="49"/>
        <v>0</v>
      </c>
      <c r="IW22" s="19">
        <f t="shared" si="49"/>
        <v>0</v>
      </c>
      <c r="IX22" s="19">
        <f t="shared" si="49"/>
        <v>0</v>
      </c>
      <c r="IY22" s="19">
        <f t="shared" si="49"/>
        <v>0</v>
      </c>
      <c r="IZ22" s="19">
        <f t="shared" ref="IZ22:LJ22" si="52">IZ28-IZ19</f>
        <v>0</v>
      </c>
      <c r="JA22" s="19">
        <f t="shared" si="52"/>
        <v>0</v>
      </c>
      <c r="JB22" s="19">
        <f t="shared" si="52"/>
        <v>0</v>
      </c>
      <c r="JC22" s="19">
        <f t="shared" si="52"/>
        <v>0</v>
      </c>
      <c r="JD22" s="19">
        <f t="shared" si="52"/>
        <v>0</v>
      </c>
      <c r="JE22" s="19">
        <f t="shared" si="52"/>
        <v>0</v>
      </c>
      <c r="JF22" s="19">
        <f t="shared" ref="JF22" si="53">JF28-JF19</f>
        <v>0</v>
      </c>
      <c r="JG22" s="19">
        <f t="shared" si="52"/>
        <v>0</v>
      </c>
      <c r="JH22" s="19">
        <f t="shared" si="52"/>
        <v>0</v>
      </c>
      <c r="JI22" s="19">
        <f t="shared" si="52"/>
        <v>0</v>
      </c>
      <c r="JJ22" s="19">
        <f t="shared" si="52"/>
        <v>0</v>
      </c>
      <c r="JK22" s="19">
        <f t="shared" si="52"/>
        <v>0</v>
      </c>
      <c r="JL22" s="19">
        <f t="shared" ref="JL22" si="54">JL28-JL19</f>
        <v>0</v>
      </c>
      <c r="JM22" s="19">
        <f t="shared" si="52"/>
        <v>0</v>
      </c>
      <c r="JN22" s="19">
        <f t="shared" si="52"/>
        <v>0</v>
      </c>
      <c r="JO22" s="19">
        <f t="shared" si="52"/>
        <v>0</v>
      </c>
      <c r="JP22" s="19">
        <f t="shared" si="52"/>
        <v>0</v>
      </c>
      <c r="JQ22" s="19">
        <f t="shared" si="52"/>
        <v>0</v>
      </c>
      <c r="JR22" s="19">
        <f t="shared" si="52"/>
        <v>0</v>
      </c>
      <c r="JS22" s="19">
        <f t="shared" ref="JS22" si="55">JS28-JS19</f>
        <v>0</v>
      </c>
      <c r="JT22" s="19">
        <f t="shared" si="52"/>
        <v>0</v>
      </c>
      <c r="JU22" s="19">
        <f t="shared" si="52"/>
        <v>3522215.8999999994</v>
      </c>
      <c r="JV22" s="19">
        <f t="shared" si="52"/>
        <v>16117610.479999999</v>
      </c>
      <c r="JW22" s="19">
        <f t="shared" ref="JW22" si="56">JW28-JW19</f>
        <v>0</v>
      </c>
      <c r="JX22" s="19">
        <f t="shared" si="52"/>
        <v>0</v>
      </c>
      <c r="JY22" s="19">
        <f t="shared" si="52"/>
        <v>0</v>
      </c>
      <c r="JZ22" s="19">
        <f t="shared" si="52"/>
        <v>0</v>
      </c>
      <c r="KA22" s="19">
        <f t="shared" si="52"/>
        <v>0</v>
      </c>
      <c r="KB22" s="19">
        <f t="shared" si="52"/>
        <v>0</v>
      </c>
      <c r="KC22" s="19">
        <f t="shared" si="52"/>
        <v>0</v>
      </c>
      <c r="KD22" s="19">
        <f t="shared" si="52"/>
        <v>0</v>
      </c>
      <c r="KE22" s="19">
        <f t="shared" si="52"/>
        <v>0</v>
      </c>
      <c r="KF22" s="19">
        <f t="shared" si="52"/>
        <v>0</v>
      </c>
      <c r="KG22" s="19">
        <f t="shared" si="52"/>
        <v>0</v>
      </c>
      <c r="KH22" s="19">
        <f t="shared" si="52"/>
        <v>0</v>
      </c>
      <c r="KI22" s="19">
        <f t="shared" si="52"/>
        <v>0</v>
      </c>
      <c r="KJ22" s="19">
        <f t="shared" si="52"/>
        <v>0</v>
      </c>
      <c r="KK22" s="19">
        <f t="shared" si="52"/>
        <v>0</v>
      </c>
      <c r="KL22" s="19">
        <f t="shared" si="52"/>
        <v>0</v>
      </c>
      <c r="KM22" s="19">
        <f t="shared" si="52"/>
        <v>0</v>
      </c>
      <c r="KN22" s="19">
        <f t="shared" si="52"/>
        <v>0</v>
      </c>
      <c r="KO22" s="19">
        <f t="shared" si="52"/>
        <v>0</v>
      </c>
      <c r="KP22" s="19">
        <f t="shared" si="52"/>
        <v>0</v>
      </c>
      <c r="KQ22" s="19">
        <f t="shared" si="52"/>
        <v>0</v>
      </c>
      <c r="KR22" s="19">
        <f t="shared" si="52"/>
        <v>0</v>
      </c>
      <c r="KS22" s="19">
        <f t="shared" si="52"/>
        <v>0</v>
      </c>
      <c r="KT22" s="19">
        <f t="shared" ref="KT22:KU22" si="57">KT28-KT19</f>
        <v>0</v>
      </c>
      <c r="KU22" s="19">
        <f t="shared" si="57"/>
        <v>0</v>
      </c>
      <c r="KV22" s="19">
        <f t="shared" si="52"/>
        <v>0</v>
      </c>
      <c r="KW22" s="19">
        <f t="shared" si="52"/>
        <v>0</v>
      </c>
      <c r="KX22" s="19">
        <f t="shared" si="52"/>
        <v>0</v>
      </c>
      <c r="KY22" s="19">
        <f t="shared" si="52"/>
        <v>0</v>
      </c>
      <c r="KZ22" s="19">
        <f t="shared" si="52"/>
        <v>0</v>
      </c>
      <c r="LA22" s="19">
        <f t="shared" si="52"/>
        <v>0</v>
      </c>
      <c r="LB22" s="19">
        <f t="shared" si="52"/>
        <v>0</v>
      </c>
      <c r="LC22" s="19">
        <f t="shared" si="52"/>
        <v>0</v>
      </c>
      <c r="LD22" s="19">
        <f t="shared" si="52"/>
        <v>0</v>
      </c>
      <c r="LE22" s="19">
        <f t="shared" si="52"/>
        <v>0</v>
      </c>
      <c r="LF22" s="19">
        <f t="shared" si="52"/>
        <v>0</v>
      </c>
      <c r="LG22" s="19">
        <f t="shared" si="52"/>
        <v>0</v>
      </c>
      <c r="LH22" s="19">
        <f t="shared" si="52"/>
        <v>0</v>
      </c>
      <c r="LI22" s="19">
        <f t="shared" si="52"/>
        <v>0</v>
      </c>
      <c r="LJ22" s="19">
        <f t="shared" si="52"/>
        <v>0</v>
      </c>
      <c r="LK22" s="19">
        <f t="shared" ref="LK22:MN22" si="58">LK28-LK19</f>
        <v>0</v>
      </c>
      <c r="LL22" s="19">
        <f t="shared" si="58"/>
        <v>0</v>
      </c>
      <c r="LM22" s="19">
        <f t="shared" si="58"/>
        <v>0</v>
      </c>
      <c r="LN22" s="19">
        <f t="shared" si="58"/>
        <v>0</v>
      </c>
      <c r="LO22" s="19">
        <f t="shared" si="58"/>
        <v>0</v>
      </c>
      <c r="LP22" s="19">
        <f t="shared" si="58"/>
        <v>0</v>
      </c>
      <c r="LQ22" s="19">
        <f t="shared" si="58"/>
        <v>0</v>
      </c>
      <c r="LR22" s="19">
        <f t="shared" si="58"/>
        <v>0</v>
      </c>
      <c r="LS22" s="19">
        <f t="shared" si="58"/>
        <v>0</v>
      </c>
      <c r="LT22" s="19">
        <f t="shared" si="58"/>
        <v>0</v>
      </c>
      <c r="LU22" s="19">
        <f t="shared" si="58"/>
        <v>0</v>
      </c>
      <c r="LV22" s="19">
        <f t="shared" si="58"/>
        <v>0</v>
      </c>
      <c r="LW22" s="19">
        <f t="shared" si="58"/>
        <v>0</v>
      </c>
      <c r="LX22" s="19">
        <f t="shared" si="58"/>
        <v>0</v>
      </c>
      <c r="LY22" s="19">
        <f t="shared" si="58"/>
        <v>0</v>
      </c>
      <c r="LZ22" s="19">
        <f t="shared" si="58"/>
        <v>0</v>
      </c>
      <c r="MA22" s="19">
        <f t="shared" si="58"/>
        <v>0</v>
      </c>
      <c r="MB22" s="19">
        <f t="shared" si="58"/>
        <v>0</v>
      </c>
      <c r="MC22" s="19">
        <f t="shared" si="58"/>
        <v>0</v>
      </c>
      <c r="MD22" s="19">
        <f t="shared" si="58"/>
        <v>0</v>
      </c>
      <c r="ME22" s="19">
        <f t="shared" si="58"/>
        <v>0</v>
      </c>
      <c r="MF22" s="19">
        <f t="shared" si="58"/>
        <v>0</v>
      </c>
      <c r="MG22" s="19">
        <f t="shared" si="58"/>
        <v>0</v>
      </c>
      <c r="MH22" s="19">
        <f t="shared" si="58"/>
        <v>0</v>
      </c>
      <c r="MI22" s="19">
        <f t="shared" si="58"/>
        <v>0</v>
      </c>
      <c r="MJ22" s="19">
        <f t="shared" si="58"/>
        <v>328415681.22000003</v>
      </c>
      <c r="MK22" s="19">
        <f t="shared" si="58"/>
        <v>28859460.809999995</v>
      </c>
      <c r="ML22" s="19">
        <f t="shared" si="58"/>
        <v>2611281.46</v>
      </c>
      <c r="MM22" s="19">
        <f t="shared" si="58"/>
        <v>9838997.7600000016</v>
      </c>
      <c r="MN22" s="19">
        <f t="shared" si="58"/>
        <v>0</v>
      </c>
      <c r="MO22" s="20">
        <f>SUM(D22:MN22)</f>
        <v>498508537.72000003</v>
      </c>
      <c r="MP22" s="20">
        <f ca="1">MO22+MO21+MO20-MO28</f>
        <v>0</v>
      </c>
    </row>
    <row r="23" spans="1:355" x14ac:dyDescent="0.2"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50"/>
      <c r="GF23" s="50"/>
      <c r="GG23" s="50"/>
      <c r="GH23" s="50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3"/>
    </row>
    <row r="24" spans="1:355" x14ac:dyDescent="0.2">
      <c r="B24" s="23" t="s">
        <v>345</v>
      </c>
      <c r="D24" s="20">
        <f ca="1">D20-D25+D26</f>
        <v>0</v>
      </c>
      <c r="E24" s="20">
        <f t="shared" ref="E24:BS24" ca="1" si="59">E20-E25+E26</f>
        <v>0</v>
      </c>
      <c r="F24" s="20">
        <f t="shared" ca="1" si="59"/>
        <v>12113298.790000001</v>
      </c>
      <c r="G24" s="20">
        <f t="shared" ca="1" si="59"/>
        <v>0</v>
      </c>
      <c r="H24" s="20">
        <f t="shared" ca="1" si="59"/>
        <v>0</v>
      </c>
      <c r="I24" s="20">
        <f t="shared" ca="1" si="59"/>
        <v>0</v>
      </c>
      <c r="J24" s="20">
        <f t="shared" ca="1" si="59"/>
        <v>16457433.99</v>
      </c>
      <c r="K24" s="20">
        <f t="shared" ca="1" si="59"/>
        <v>0</v>
      </c>
      <c r="L24" s="20">
        <f t="shared" ca="1" si="59"/>
        <v>0</v>
      </c>
      <c r="M24" s="20">
        <f t="shared" ca="1" si="59"/>
        <v>0</v>
      </c>
      <c r="N24" s="20">
        <f t="shared" ca="1" si="59"/>
        <v>0</v>
      </c>
      <c r="O24" s="20">
        <f t="shared" ca="1" si="59"/>
        <v>9248729.5599999987</v>
      </c>
      <c r="P24" s="20">
        <f t="shared" ca="1" si="59"/>
        <v>0</v>
      </c>
      <c r="Q24" s="20">
        <f t="shared" ca="1" si="59"/>
        <v>0</v>
      </c>
      <c r="R24" s="20">
        <f t="shared" ca="1" si="59"/>
        <v>5201283.4800000004</v>
      </c>
      <c r="S24" s="20">
        <f t="shared" ca="1" si="59"/>
        <v>11544590.699999999</v>
      </c>
      <c r="T24" s="20">
        <f t="shared" ca="1" si="59"/>
        <v>0</v>
      </c>
      <c r="U24" s="20">
        <f t="shared" ca="1" si="59"/>
        <v>0</v>
      </c>
      <c r="V24" s="20">
        <f t="shared" ca="1" si="59"/>
        <v>0</v>
      </c>
      <c r="W24" s="20">
        <f t="shared" ca="1" si="59"/>
        <v>12094508.940000001</v>
      </c>
      <c r="X24" s="20">
        <f t="shared" ca="1" si="59"/>
        <v>0</v>
      </c>
      <c r="Y24" s="20">
        <f t="shared" ca="1" si="59"/>
        <v>0</v>
      </c>
      <c r="Z24" s="20">
        <f t="shared" ca="1" si="59"/>
        <v>34954983.610000007</v>
      </c>
      <c r="AA24" s="20">
        <f t="shared" ca="1" si="59"/>
        <v>34773180.739999995</v>
      </c>
      <c r="AB24" s="20">
        <f t="shared" ca="1" si="59"/>
        <v>6560733.4300000006</v>
      </c>
      <c r="AC24" s="20">
        <f t="shared" ca="1" si="59"/>
        <v>4311672.82</v>
      </c>
      <c r="AD24" s="20">
        <f t="shared" ca="1" si="59"/>
        <v>14231098.73</v>
      </c>
      <c r="AE24" s="20">
        <f t="shared" ca="1" si="59"/>
        <v>0</v>
      </c>
      <c r="AF24" s="20">
        <f t="shared" ca="1" si="59"/>
        <v>0</v>
      </c>
      <c r="AG24" s="20">
        <f t="shared" ca="1" si="59"/>
        <v>0</v>
      </c>
      <c r="AH24" s="20">
        <f t="shared" ca="1" si="59"/>
        <v>0</v>
      </c>
      <c r="AI24" s="20">
        <f t="shared" ca="1" si="59"/>
        <v>0</v>
      </c>
      <c r="AJ24" s="20">
        <f t="shared" ca="1" si="59"/>
        <v>0</v>
      </c>
      <c r="AK24" s="20">
        <f t="shared" ca="1" si="59"/>
        <v>0</v>
      </c>
      <c r="AL24" s="20">
        <f t="shared" ca="1" si="59"/>
        <v>0</v>
      </c>
      <c r="AM24" s="20">
        <f t="shared" ca="1" si="59"/>
        <v>0</v>
      </c>
      <c r="AN24" s="20">
        <f t="shared" ca="1" si="59"/>
        <v>0</v>
      </c>
      <c r="AO24" s="20">
        <f t="shared" ca="1" si="59"/>
        <v>0</v>
      </c>
      <c r="AP24" s="20">
        <f t="shared" ca="1" si="59"/>
        <v>3471324.2499999995</v>
      </c>
      <c r="AQ24" s="20">
        <f t="shared" ca="1" si="59"/>
        <v>673628.27</v>
      </c>
      <c r="AR24" s="20">
        <f t="shared" ca="1" si="59"/>
        <v>893519.56</v>
      </c>
      <c r="AS24" s="20">
        <f t="shared" ca="1" si="59"/>
        <v>1088198.31</v>
      </c>
      <c r="AT24" s="20">
        <f t="shared" ca="1" si="59"/>
        <v>6172404.5</v>
      </c>
      <c r="AU24" s="20">
        <f t="shared" ca="1" si="59"/>
        <v>1693161.55</v>
      </c>
      <c r="AV24" s="20">
        <f t="shared" ca="1" si="59"/>
        <v>876872.13</v>
      </c>
      <c r="AW24" s="20">
        <f t="shared" ca="1" si="59"/>
        <v>240579.64</v>
      </c>
      <c r="AX24" s="20">
        <f t="shared" ca="1" si="59"/>
        <v>1041206.1799999999</v>
      </c>
      <c r="AY24" s="20">
        <f t="shared" ref="AY24" ca="1" si="60">AY20-AY25+AY26</f>
        <v>230812.05000000005</v>
      </c>
      <c r="AZ24" s="20">
        <f t="shared" ca="1" si="59"/>
        <v>0</v>
      </c>
      <c r="BA24" s="20">
        <f t="shared" ca="1" si="59"/>
        <v>12920205.549999999</v>
      </c>
      <c r="BB24" s="20">
        <f t="shared" ca="1" si="59"/>
        <v>0</v>
      </c>
      <c r="BC24" s="20">
        <f t="shared" ca="1" si="59"/>
        <v>0</v>
      </c>
      <c r="BD24" s="20">
        <f t="shared" ca="1" si="59"/>
        <v>12283317.310000001</v>
      </c>
      <c r="BE24" s="20">
        <f t="shared" ca="1" si="59"/>
        <v>0</v>
      </c>
      <c r="BF24" s="20">
        <f t="shared" ca="1" si="59"/>
        <v>0</v>
      </c>
      <c r="BG24" s="20">
        <f t="shared" ca="1" si="59"/>
        <v>0</v>
      </c>
      <c r="BH24" s="20">
        <f t="shared" ca="1" si="59"/>
        <v>0</v>
      </c>
      <c r="BI24" s="20">
        <f t="shared" ca="1" si="59"/>
        <v>10381421.029999999</v>
      </c>
      <c r="BJ24" s="20">
        <f t="shared" ca="1" si="59"/>
        <v>108</v>
      </c>
      <c r="BK24" s="20">
        <f t="shared" ca="1" si="59"/>
        <v>0</v>
      </c>
      <c r="BL24" s="20">
        <f t="shared" ca="1" si="59"/>
        <v>0</v>
      </c>
      <c r="BM24" s="20">
        <f t="shared" ca="1" si="59"/>
        <v>12194503.689999999</v>
      </c>
      <c r="BN24" s="20">
        <f t="shared" ca="1" si="59"/>
        <v>0</v>
      </c>
      <c r="BO24" s="20">
        <f t="shared" ca="1" si="59"/>
        <v>0</v>
      </c>
      <c r="BP24" s="20">
        <f t="shared" ca="1" si="59"/>
        <v>0</v>
      </c>
      <c r="BQ24" s="20">
        <f t="shared" ca="1" si="59"/>
        <v>7088832.4400000004</v>
      </c>
      <c r="BR24" s="20">
        <f t="shared" ca="1" si="59"/>
        <v>0</v>
      </c>
      <c r="BS24" s="20">
        <f t="shared" ca="1" si="59"/>
        <v>0</v>
      </c>
      <c r="BT24" s="20">
        <f t="shared" ref="BT24:EC24" ca="1" si="61">BT20-BT25+BT26</f>
        <v>146036102.48000002</v>
      </c>
      <c r="BU24" s="20">
        <f t="shared" ca="1" si="61"/>
        <v>0</v>
      </c>
      <c r="BV24" s="20">
        <f t="shared" ca="1" si="61"/>
        <v>1151175.32</v>
      </c>
      <c r="BW24" s="20">
        <f t="shared" ca="1" si="61"/>
        <v>0</v>
      </c>
      <c r="BX24" s="20">
        <f t="shared" ca="1" si="61"/>
        <v>7044063.1200000001</v>
      </c>
      <c r="BY24" s="20">
        <f t="shared" ca="1" si="61"/>
        <v>1120851.07</v>
      </c>
      <c r="BZ24" s="20">
        <f t="shared" ca="1" si="61"/>
        <v>0</v>
      </c>
      <c r="CA24" s="20">
        <f t="shared" ca="1" si="61"/>
        <v>0</v>
      </c>
      <c r="CB24" s="20">
        <f t="shared" ca="1" si="61"/>
        <v>0</v>
      </c>
      <c r="CC24" s="20">
        <f t="shared" ca="1" si="61"/>
        <v>2261799.98</v>
      </c>
      <c r="CD24" s="20">
        <f t="shared" ca="1" si="61"/>
        <v>3562552.1700000004</v>
      </c>
      <c r="CE24" s="20">
        <f t="shared" ca="1" si="61"/>
        <v>4067937.47</v>
      </c>
      <c r="CF24" s="20">
        <f t="shared" ca="1" si="61"/>
        <v>3596730.0300000003</v>
      </c>
      <c r="CG24" s="20">
        <f t="shared" ca="1" si="61"/>
        <v>2676864.2499999995</v>
      </c>
      <c r="CH24" s="20">
        <f t="shared" ca="1" si="61"/>
        <v>1046833.77</v>
      </c>
      <c r="CI24" s="20">
        <f t="shared" ca="1" si="61"/>
        <v>5910023.9400000004</v>
      </c>
      <c r="CJ24" s="20">
        <f t="shared" ca="1" si="61"/>
        <v>2077813.4099999997</v>
      </c>
      <c r="CK24" s="20">
        <f t="shared" ca="1" si="61"/>
        <v>1850343.1300000001</v>
      </c>
      <c r="CL24" s="20">
        <f t="shared" ca="1" si="61"/>
        <v>1881937.0199999998</v>
      </c>
      <c r="CM24" s="20">
        <f t="shared" ca="1" si="61"/>
        <v>1414937.2000000002</v>
      </c>
      <c r="CN24" s="20">
        <f t="shared" ca="1" si="61"/>
        <v>3362486.63</v>
      </c>
      <c r="CO24" s="20">
        <f t="shared" ca="1" si="61"/>
        <v>5999280.2000000002</v>
      </c>
      <c r="CP24" s="20">
        <f t="shared" ca="1" si="61"/>
        <v>0</v>
      </c>
      <c r="CQ24" s="20">
        <f t="shared" ca="1" si="61"/>
        <v>1014566.94</v>
      </c>
      <c r="CR24" s="20">
        <f t="shared" ca="1" si="61"/>
        <v>1746654.3099999998</v>
      </c>
      <c r="CS24" s="20">
        <f t="shared" ca="1" si="61"/>
        <v>0</v>
      </c>
      <c r="CT24" s="20">
        <f t="shared" ca="1" si="61"/>
        <v>14706513.34</v>
      </c>
      <c r="CU24" s="20">
        <f t="shared" ca="1" si="61"/>
        <v>5020451.32</v>
      </c>
      <c r="CV24" s="20">
        <f t="shared" ca="1" si="61"/>
        <v>14360559.340000002</v>
      </c>
      <c r="CW24" s="20">
        <f t="shared" ca="1" si="61"/>
        <v>0</v>
      </c>
      <c r="CX24" s="20">
        <f t="shared" ca="1" si="61"/>
        <v>0</v>
      </c>
      <c r="CY24" s="20">
        <f t="shared" ca="1" si="61"/>
        <v>0</v>
      </c>
      <c r="CZ24" s="20">
        <f t="shared" ca="1" si="61"/>
        <v>0</v>
      </c>
      <c r="DA24" s="20">
        <f t="shared" ca="1" si="61"/>
        <v>3772292.77</v>
      </c>
      <c r="DB24" s="20">
        <f t="shared" ca="1" si="61"/>
        <v>15794811.049999999</v>
      </c>
      <c r="DC24" s="20">
        <f t="shared" ca="1" si="61"/>
        <v>0</v>
      </c>
      <c r="DD24" s="20">
        <f t="shared" ca="1" si="61"/>
        <v>0</v>
      </c>
      <c r="DE24" s="20">
        <f t="shared" ca="1" si="61"/>
        <v>0</v>
      </c>
      <c r="DF24" s="20">
        <f t="shared" ca="1" si="61"/>
        <v>0</v>
      </c>
      <c r="DG24" s="20">
        <f t="shared" ca="1" si="61"/>
        <v>12581732.92</v>
      </c>
      <c r="DH24" s="20">
        <f t="shared" ca="1" si="61"/>
        <v>0</v>
      </c>
      <c r="DI24" s="20">
        <f t="shared" ca="1" si="61"/>
        <v>0</v>
      </c>
      <c r="DJ24" s="20">
        <f t="shared" ca="1" si="61"/>
        <v>6824936.1799999997</v>
      </c>
      <c r="DK24" s="20">
        <f t="shared" ca="1" si="61"/>
        <v>2380537.5300000003</v>
      </c>
      <c r="DL24" s="20">
        <f t="shared" ca="1" si="61"/>
        <v>5919342.3700000001</v>
      </c>
      <c r="DM24" s="20">
        <f t="shared" ca="1" si="61"/>
        <v>7568208.8900000006</v>
      </c>
      <c r="DN24" s="20">
        <f t="shared" ca="1" si="61"/>
        <v>6175276.9699999997</v>
      </c>
      <c r="DO24" s="20">
        <f t="shared" ca="1" si="61"/>
        <v>0</v>
      </c>
      <c r="DP24" s="20">
        <f t="shared" ca="1" si="61"/>
        <v>10827373.98</v>
      </c>
      <c r="DQ24" s="20">
        <f t="shared" ca="1" si="61"/>
        <v>15333534.01</v>
      </c>
      <c r="DR24" s="20">
        <f t="shared" ca="1" si="61"/>
        <v>21590219.540000003</v>
      </c>
      <c r="DS24" s="20">
        <f t="shared" ca="1" si="61"/>
        <v>1268980.8299999996</v>
      </c>
      <c r="DT24" s="20">
        <f t="shared" ca="1" si="61"/>
        <v>0</v>
      </c>
      <c r="DU24" s="20">
        <f t="shared" ca="1" si="61"/>
        <v>14714962.869999999</v>
      </c>
      <c r="DV24" s="20">
        <f t="shared" ca="1" si="61"/>
        <v>4221183.97</v>
      </c>
      <c r="DW24" s="20">
        <f t="shared" ca="1" si="61"/>
        <v>5757183.7599999998</v>
      </c>
      <c r="DX24" s="20">
        <f t="shared" ca="1" si="61"/>
        <v>2496729.35</v>
      </c>
      <c r="DY24" s="20">
        <f t="shared" ca="1" si="61"/>
        <v>7945722.1200000001</v>
      </c>
      <c r="DZ24" s="20">
        <f t="shared" ca="1" si="61"/>
        <v>9095278.4700000007</v>
      </c>
      <c r="EA24" s="20">
        <f t="shared" ca="1" si="61"/>
        <v>4313946.2299999995</v>
      </c>
      <c r="EB24" s="20">
        <f t="shared" ca="1" si="61"/>
        <v>3137580.8000000003</v>
      </c>
      <c r="EC24" s="20">
        <f t="shared" ca="1" si="61"/>
        <v>2302739.5</v>
      </c>
      <c r="ED24" s="20">
        <f t="shared" ref="ED24:GV24" ca="1" si="62">ED20-ED25+ED26</f>
        <v>1745981.0999999999</v>
      </c>
      <c r="EE24" s="20">
        <f t="shared" ca="1" si="62"/>
        <v>3528677.4000000004</v>
      </c>
      <c r="EF24" s="20">
        <f t="shared" ca="1" si="62"/>
        <v>0</v>
      </c>
      <c r="EG24" s="20">
        <f t="shared" ca="1" si="62"/>
        <v>1761527.55</v>
      </c>
      <c r="EH24" s="20">
        <f t="shared" ca="1" si="62"/>
        <v>2199594.21</v>
      </c>
      <c r="EI24" s="20">
        <f t="shared" ca="1" si="62"/>
        <v>1229753.98</v>
      </c>
      <c r="EJ24" s="20">
        <f t="shared" ca="1" si="62"/>
        <v>1585947.52</v>
      </c>
      <c r="EK24" s="20">
        <f t="shared" ca="1" si="62"/>
        <v>18015774.5</v>
      </c>
      <c r="EL24" s="20">
        <f t="shared" ca="1" si="62"/>
        <v>0</v>
      </c>
      <c r="EM24" s="20">
        <f t="shared" ca="1" si="62"/>
        <v>0</v>
      </c>
      <c r="EN24" s="20">
        <f t="shared" ca="1" si="62"/>
        <v>0</v>
      </c>
      <c r="EO24" s="20">
        <f t="shared" ca="1" si="62"/>
        <v>19096411.660000004</v>
      </c>
      <c r="EP24" s="20">
        <f t="shared" ca="1" si="62"/>
        <v>1022707.9</v>
      </c>
      <c r="EQ24" s="20">
        <f t="shared" ca="1" si="62"/>
        <v>497692.39</v>
      </c>
      <c r="ER24" s="20">
        <f t="shared" ca="1" si="62"/>
        <v>1566796.88</v>
      </c>
      <c r="ES24" s="20">
        <f t="shared" ca="1" si="62"/>
        <v>0</v>
      </c>
      <c r="ET24" s="20">
        <f t="shared" ca="1" si="62"/>
        <v>0</v>
      </c>
      <c r="EU24" s="20">
        <f t="shared" ca="1" si="62"/>
        <v>0</v>
      </c>
      <c r="EV24" s="20">
        <f t="shared" ca="1" si="62"/>
        <v>0</v>
      </c>
      <c r="EW24" s="20">
        <f t="shared" ca="1" si="62"/>
        <v>6678536.7300000004</v>
      </c>
      <c r="EX24" s="20">
        <f t="shared" ca="1" si="62"/>
        <v>0</v>
      </c>
      <c r="EY24" s="20">
        <f t="shared" ca="1" si="62"/>
        <v>0</v>
      </c>
      <c r="EZ24" s="20">
        <f t="shared" ca="1" si="62"/>
        <v>6204415.7000000002</v>
      </c>
      <c r="FA24" s="20">
        <f t="shared" ca="1" si="62"/>
        <v>0</v>
      </c>
      <c r="FB24" s="20">
        <f t="shared" ca="1" si="62"/>
        <v>6477219.8099999996</v>
      </c>
      <c r="FC24" s="20">
        <f t="shared" ca="1" si="62"/>
        <v>8336627.8599999994</v>
      </c>
      <c r="FD24" s="20">
        <f t="shared" ca="1" si="62"/>
        <v>0</v>
      </c>
      <c r="FE24" s="20">
        <f t="shared" ca="1" si="62"/>
        <v>3971282.2199999997</v>
      </c>
      <c r="FF24" s="20">
        <f t="shared" ca="1" si="62"/>
        <v>4991304.4700000007</v>
      </c>
      <c r="FG24" s="20">
        <f t="shared" ca="1" si="62"/>
        <v>0</v>
      </c>
      <c r="FH24" s="20">
        <f t="shared" ca="1" si="62"/>
        <v>0</v>
      </c>
      <c r="FI24" s="20">
        <f t="shared" ca="1" si="62"/>
        <v>10054076.509999998</v>
      </c>
      <c r="FJ24" s="20">
        <f t="shared" ca="1" si="62"/>
        <v>696529.17999999924</v>
      </c>
      <c r="FK24" s="20">
        <f t="shared" ref="FK24:FL24" ca="1" si="63">FK20-FK25+FK26</f>
        <v>443849.38999999996</v>
      </c>
      <c r="FL24" s="20">
        <f t="shared" ca="1" si="63"/>
        <v>940901.10000000009</v>
      </c>
      <c r="FM24" s="20">
        <f t="shared" ca="1" si="62"/>
        <v>0</v>
      </c>
      <c r="FN24" s="20">
        <f t="shared" ca="1" si="62"/>
        <v>5650993.71</v>
      </c>
      <c r="FO24" s="20">
        <f t="shared" ca="1" si="62"/>
        <v>10781213.070000002</v>
      </c>
      <c r="FP24" s="20">
        <f t="shared" ca="1" si="62"/>
        <v>0</v>
      </c>
      <c r="FQ24" s="20">
        <f t="shared" ca="1" si="62"/>
        <v>13786593.860000001</v>
      </c>
      <c r="FR24" s="20">
        <f t="shared" ca="1" si="62"/>
        <v>0</v>
      </c>
      <c r="FS24" s="20">
        <f t="shared" ca="1" si="62"/>
        <v>21848948.34</v>
      </c>
      <c r="FT24" s="20">
        <f t="shared" ca="1" si="62"/>
        <v>19186476.080000002</v>
      </c>
      <c r="FU24" s="20">
        <f t="shared" ca="1" si="62"/>
        <v>2262937.3199999998</v>
      </c>
      <c r="FV24" s="20">
        <f t="shared" ca="1" si="62"/>
        <v>9444609.5999999996</v>
      </c>
      <c r="FW24" s="20">
        <f t="shared" ca="1" si="62"/>
        <v>17452199.620000001</v>
      </c>
      <c r="FX24" s="20">
        <f t="shared" ca="1" si="62"/>
        <v>39423933.590000004</v>
      </c>
      <c r="FY24" s="20">
        <f t="shared" ca="1" si="62"/>
        <v>39225223.859999999</v>
      </c>
      <c r="FZ24" s="20">
        <f t="shared" ca="1" si="62"/>
        <v>0</v>
      </c>
      <c r="GA24" s="20">
        <f t="shared" ca="1" si="62"/>
        <v>113887263.48999999</v>
      </c>
      <c r="GB24" s="20">
        <f t="shared" ca="1" si="62"/>
        <v>24398062.959999997</v>
      </c>
      <c r="GC24" s="20">
        <f t="shared" ca="1" si="62"/>
        <v>16841221.169999998</v>
      </c>
      <c r="GD24" s="20">
        <f t="shared" ca="1" si="62"/>
        <v>8384014.2399999993</v>
      </c>
      <c r="GE24" s="51">
        <f t="shared" ca="1" si="62"/>
        <v>0</v>
      </c>
      <c r="GF24" s="51">
        <f t="shared" ca="1" si="62"/>
        <v>0</v>
      </c>
      <c r="GG24" s="51">
        <f t="shared" ca="1" si="62"/>
        <v>0</v>
      </c>
      <c r="GH24" s="51">
        <f t="shared" ca="1" si="62"/>
        <v>0</v>
      </c>
      <c r="GI24" s="20">
        <f t="shared" ca="1" si="62"/>
        <v>9229132.3200000003</v>
      </c>
      <c r="GJ24" s="20">
        <f t="shared" ca="1" si="62"/>
        <v>8605023.9100000001</v>
      </c>
      <c r="GK24" s="20">
        <f t="shared" ca="1" si="62"/>
        <v>10678061.140000001</v>
      </c>
      <c r="GL24" s="20">
        <f t="shared" ca="1" si="62"/>
        <v>0</v>
      </c>
      <c r="GM24" s="20">
        <f t="shared" ca="1" si="62"/>
        <v>7219901.7799999993</v>
      </c>
      <c r="GN24" s="20">
        <f t="shared" ca="1" si="62"/>
        <v>1703730.2100000002</v>
      </c>
      <c r="GO24" s="20">
        <f t="shared" ca="1" si="62"/>
        <v>475981.74</v>
      </c>
      <c r="GP24" s="20">
        <f t="shared" ca="1" si="62"/>
        <v>110784.51</v>
      </c>
      <c r="GQ24" s="20">
        <f t="shared" ca="1" si="62"/>
        <v>1824077.0499999998</v>
      </c>
      <c r="GR24" s="20">
        <f t="shared" ref="GR24" ca="1" si="64">GR20-GR25+GR26</f>
        <v>10724.029999999999</v>
      </c>
      <c r="GS24" s="20">
        <f t="shared" ca="1" si="62"/>
        <v>0</v>
      </c>
      <c r="GT24" s="20">
        <f t="shared" ca="1" si="62"/>
        <v>248793.37000000002</v>
      </c>
      <c r="GU24" s="20">
        <f t="shared" ca="1" si="62"/>
        <v>3032058.5199999996</v>
      </c>
      <c r="GV24" s="20">
        <f t="shared" ca="1" si="62"/>
        <v>1524114.46</v>
      </c>
      <c r="GW24" s="20">
        <f t="shared" ref="GW24:JH24" ca="1" si="65">GW20-GW25+GW26</f>
        <v>0</v>
      </c>
      <c r="GX24" s="20">
        <f t="shared" ca="1" si="65"/>
        <v>0</v>
      </c>
      <c r="GY24" s="20">
        <f t="shared" ca="1" si="65"/>
        <v>0</v>
      </c>
      <c r="GZ24" s="20">
        <f t="shared" ca="1" si="65"/>
        <v>3214418.85</v>
      </c>
      <c r="HA24" s="20">
        <f t="shared" ca="1" si="65"/>
        <v>13860182.18</v>
      </c>
      <c r="HB24" s="20">
        <f t="shared" ca="1" si="65"/>
        <v>3851420.0100000002</v>
      </c>
      <c r="HC24" s="20">
        <f t="shared" ca="1" si="65"/>
        <v>7329957.4000000004</v>
      </c>
      <c r="HD24" s="20">
        <f t="shared" ca="1" si="65"/>
        <v>8431211.6500000004</v>
      </c>
      <c r="HE24" s="20">
        <f t="shared" ca="1" si="65"/>
        <v>11962898.26</v>
      </c>
      <c r="HF24" s="20">
        <f t="shared" ca="1" si="65"/>
        <v>15262078.15</v>
      </c>
      <c r="HG24" s="20">
        <f t="shared" ca="1" si="65"/>
        <v>2043748.8800000001</v>
      </c>
      <c r="HH24" s="20">
        <f t="shared" ca="1" si="65"/>
        <v>11882567.440000001</v>
      </c>
      <c r="HI24" s="20">
        <f t="shared" ca="1" si="65"/>
        <v>0</v>
      </c>
      <c r="HJ24" s="20">
        <f t="shared" ca="1" si="65"/>
        <v>18800873.240000002</v>
      </c>
      <c r="HK24" s="20">
        <f t="shared" ref="HK24" ca="1" si="66">HK20-HK25+HK26</f>
        <v>0</v>
      </c>
      <c r="HL24" s="20">
        <f t="shared" ca="1" si="65"/>
        <v>0</v>
      </c>
      <c r="HM24" s="20">
        <f t="shared" ca="1" si="65"/>
        <v>0</v>
      </c>
      <c r="HN24" s="20">
        <f t="shared" ca="1" si="65"/>
        <v>0</v>
      </c>
      <c r="HO24" s="20">
        <f t="shared" ca="1" si="65"/>
        <v>0</v>
      </c>
      <c r="HP24" s="20">
        <f t="shared" ca="1" si="65"/>
        <v>627910.86</v>
      </c>
      <c r="HQ24" s="20">
        <f t="shared" ca="1" si="65"/>
        <v>0</v>
      </c>
      <c r="HR24" s="20">
        <f t="shared" si="65"/>
        <v>0</v>
      </c>
      <c r="HS24" s="20">
        <f t="shared" si="65"/>
        <v>0</v>
      </c>
      <c r="HT24" s="20">
        <f t="shared" si="65"/>
        <v>0</v>
      </c>
      <c r="HU24" s="20">
        <f t="shared" si="65"/>
        <v>0</v>
      </c>
      <c r="HV24" s="20">
        <f t="shared" si="65"/>
        <v>0</v>
      </c>
      <c r="HW24" s="20">
        <f t="shared" si="65"/>
        <v>0</v>
      </c>
      <c r="HX24" s="20">
        <f t="shared" si="65"/>
        <v>0</v>
      </c>
      <c r="HY24" s="20">
        <f t="shared" si="65"/>
        <v>0</v>
      </c>
      <c r="HZ24" s="20">
        <f t="shared" si="65"/>
        <v>0</v>
      </c>
      <c r="IA24" s="20">
        <f t="shared" si="65"/>
        <v>0</v>
      </c>
      <c r="IB24" s="20">
        <f t="shared" si="65"/>
        <v>0</v>
      </c>
      <c r="IC24" s="20">
        <f t="shared" si="65"/>
        <v>0</v>
      </c>
      <c r="ID24" s="20">
        <f t="shared" si="65"/>
        <v>0</v>
      </c>
      <c r="IE24" s="20">
        <f t="shared" si="65"/>
        <v>0</v>
      </c>
      <c r="IF24" s="20">
        <f t="shared" si="65"/>
        <v>0</v>
      </c>
      <c r="IG24" s="20">
        <f t="shared" si="65"/>
        <v>0</v>
      </c>
      <c r="IH24" s="20">
        <f t="shared" si="65"/>
        <v>0</v>
      </c>
      <c r="II24" s="20">
        <f t="shared" si="65"/>
        <v>0</v>
      </c>
      <c r="IJ24" s="20">
        <f t="shared" ca="1" si="65"/>
        <v>0</v>
      </c>
      <c r="IK24" s="20">
        <f t="shared" ca="1" si="65"/>
        <v>3141384.1</v>
      </c>
      <c r="IL24" s="20">
        <f t="shared" ref="IL24" si="67">IL20-IL25+IL26</f>
        <v>0</v>
      </c>
      <c r="IM24" s="20">
        <f t="shared" ca="1" si="65"/>
        <v>7891119.2000000002</v>
      </c>
      <c r="IN24" s="20">
        <f t="shared" ca="1" si="65"/>
        <v>41399865.769999996</v>
      </c>
      <c r="IO24" s="20">
        <f t="shared" ca="1" si="65"/>
        <v>2834086.11</v>
      </c>
      <c r="IP24" s="20">
        <f t="shared" ca="1" si="65"/>
        <v>5548641.5799999991</v>
      </c>
      <c r="IQ24" s="20">
        <f t="shared" ca="1" si="65"/>
        <v>2659877.1399999997</v>
      </c>
      <c r="IR24" s="20">
        <f t="shared" ca="1" si="65"/>
        <v>19774871.84</v>
      </c>
      <c r="IS24" s="20">
        <f t="shared" ca="1" si="65"/>
        <v>2192357.35</v>
      </c>
      <c r="IT24" s="20">
        <f t="shared" ca="1" si="65"/>
        <v>94464.85</v>
      </c>
      <c r="IU24" s="20">
        <f t="shared" ca="1" si="65"/>
        <v>0</v>
      </c>
      <c r="IV24" s="20">
        <f t="shared" ca="1" si="65"/>
        <v>2474162.2800000003</v>
      </c>
      <c r="IW24" s="20">
        <f t="shared" ca="1" si="65"/>
        <v>546441.75</v>
      </c>
      <c r="IX24" s="20">
        <f ca="1">IX20-IX25+IX26</f>
        <v>1921391.5799999998</v>
      </c>
      <c r="IY24" s="20">
        <f ca="1">IY20-IY25+IY26</f>
        <v>8932776.1100000013</v>
      </c>
      <c r="IZ24" s="20">
        <f t="shared" ca="1" si="65"/>
        <v>3105385.81</v>
      </c>
      <c r="JA24" s="20">
        <f t="shared" ca="1" si="65"/>
        <v>4842648.7999999989</v>
      </c>
      <c r="JB24" s="20">
        <f t="shared" ca="1" si="65"/>
        <v>2974321.5100000002</v>
      </c>
      <c r="JC24" s="20">
        <f t="shared" ca="1" si="65"/>
        <v>0</v>
      </c>
      <c r="JD24" s="20">
        <f t="shared" ca="1" si="65"/>
        <v>0</v>
      </c>
      <c r="JE24" s="20">
        <f t="shared" ca="1" si="65"/>
        <v>0</v>
      </c>
      <c r="JF24" s="20">
        <f t="shared" ref="JF24" ca="1" si="68">JF20-JF25+JF26</f>
        <v>0</v>
      </c>
      <c r="JG24" s="20">
        <f t="shared" ca="1" si="65"/>
        <v>17353913.649999999</v>
      </c>
      <c r="JH24" s="20">
        <f t="shared" ca="1" si="65"/>
        <v>82566.28</v>
      </c>
      <c r="JI24" s="20">
        <f t="shared" ref="JI24:LS24" ca="1" si="69">JI20-JI25+JI26</f>
        <v>2027044.76</v>
      </c>
      <c r="JJ24" s="20">
        <f t="shared" ca="1" si="69"/>
        <v>490491.87999999995</v>
      </c>
      <c r="JK24" s="20">
        <f t="shared" ca="1" si="69"/>
        <v>5623891.96</v>
      </c>
      <c r="JL24" s="20">
        <f t="shared" ref="JL24" ca="1" si="70">JL20-JL25+JL26</f>
        <v>2422548.2000000002</v>
      </c>
      <c r="JM24" s="20">
        <f t="shared" ca="1" si="69"/>
        <v>2868538.2199999993</v>
      </c>
      <c r="JN24" s="20">
        <f t="shared" ca="1" si="69"/>
        <v>0</v>
      </c>
      <c r="JO24" s="20">
        <f t="shared" ca="1" si="69"/>
        <v>0</v>
      </c>
      <c r="JP24" s="20">
        <f t="shared" ca="1" si="69"/>
        <v>0</v>
      </c>
      <c r="JQ24" s="20">
        <f t="shared" ca="1" si="69"/>
        <v>0</v>
      </c>
      <c r="JR24" s="20">
        <f t="shared" ca="1" si="69"/>
        <v>4934516.5900000008</v>
      </c>
      <c r="JS24" s="20">
        <f t="shared" ref="JS24" ca="1" si="71">JS20-JS25+JS26</f>
        <v>0</v>
      </c>
      <c r="JT24" s="20">
        <f t="shared" ref="JT24:JU24" ca="1" si="72">JT20-JT25+JT26</f>
        <v>741039.39999999991</v>
      </c>
      <c r="JU24" s="20">
        <f t="shared" si="72"/>
        <v>0</v>
      </c>
      <c r="JV24" s="20">
        <f t="shared" si="69"/>
        <v>0</v>
      </c>
      <c r="JW24" s="20">
        <f t="shared" ref="JW24" ca="1" si="73">JW20-JW25+JW26</f>
        <v>170290.29</v>
      </c>
      <c r="JX24" s="20">
        <f t="shared" ca="1" si="69"/>
        <v>41771.96</v>
      </c>
      <c r="JY24" s="20">
        <f t="shared" ca="1" si="69"/>
        <v>1459735.9699999997</v>
      </c>
      <c r="JZ24" s="20">
        <f t="shared" ca="1" si="69"/>
        <v>5495508.9399999995</v>
      </c>
      <c r="KA24" s="20">
        <f t="shared" ca="1" si="69"/>
        <v>1870353.96</v>
      </c>
      <c r="KB24" s="20">
        <f t="shared" ca="1" si="69"/>
        <v>0</v>
      </c>
      <c r="KC24" s="20">
        <f ca="1">KC20-KC25+KC26</f>
        <v>1030.410000000149</v>
      </c>
      <c r="KD24" s="20">
        <f ca="1">KD20-KD25+KD26</f>
        <v>3799319.96</v>
      </c>
      <c r="KE24" s="20">
        <f ca="1">KE20-KE25+KE26</f>
        <v>0</v>
      </c>
      <c r="KF24" s="20">
        <f ca="1">KF20-KF25+KF26</f>
        <v>0</v>
      </c>
      <c r="KG24" s="20">
        <f t="shared" ca="1" si="69"/>
        <v>0</v>
      </c>
      <c r="KH24" s="20">
        <f t="shared" ca="1" si="69"/>
        <v>0</v>
      </c>
      <c r="KI24" s="20">
        <f t="shared" ca="1" si="69"/>
        <v>0</v>
      </c>
      <c r="KJ24" s="20">
        <f t="shared" ca="1" si="69"/>
        <v>2508541.2500000005</v>
      </c>
      <c r="KK24" s="20">
        <f t="shared" ca="1" si="69"/>
        <v>476479.21</v>
      </c>
      <c r="KL24" s="20">
        <f t="shared" ca="1" si="69"/>
        <v>3724799.3000000003</v>
      </c>
      <c r="KM24" s="20">
        <f t="shared" ca="1" si="69"/>
        <v>3675535</v>
      </c>
      <c r="KN24" s="20">
        <f t="shared" ca="1" si="69"/>
        <v>503171.62</v>
      </c>
      <c r="KO24" s="20">
        <f t="shared" ca="1" si="69"/>
        <v>0</v>
      </c>
      <c r="KP24" s="20">
        <f t="shared" ca="1" si="69"/>
        <v>1031887.25</v>
      </c>
      <c r="KQ24" s="20">
        <f t="shared" ca="1" si="69"/>
        <v>1923317.4700000002</v>
      </c>
      <c r="KR24" s="20">
        <f t="shared" ca="1" si="69"/>
        <v>12739094.129999999</v>
      </c>
      <c r="KS24" s="20">
        <f t="shared" ca="1" si="69"/>
        <v>164385.23000000001</v>
      </c>
      <c r="KT24" s="20">
        <f t="shared" ref="KT24:KU24" ca="1" si="74">KT20-KT25+KT26</f>
        <v>0</v>
      </c>
      <c r="KU24" s="20">
        <f t="shared" ca="1" si="74"/>
        <v>1092282.1300000008</v>
      </c>
      <c r="KV24" s="20">
        <f t="shared" ca="1" si="69"/>
        <v>0</v>
      </c>
      <c r="KW24" s="20">
        <f t="shared" ca="1" si="69"/>
        <v>6448304.6499999994</v>
      </c>
      <c r="KX24" s="20">
        <f t="shared" ref="KX24:KZ24" ca="1" si="75">KX20-KX25+KX26</f>
        <v>741208.44000000006</v>
      </c>
      <c r="KY24" s="20">
        <f t="shared" ca="1" si="75"/>
        <v>0</v>
      </c>
      <c r="KZ24" s="20">
        <f t="shared" ca="1" si="75"/>
        <v>2131890.7800000012</v>
      </c>
      <c r="LA24" s="20">
        <f t="shared" ca="1" si="69"/>
        <v>0</v>
      </c>
      <c r="LB24" s="20">
        <f t="shared" ca="1" si="69"/>
        <v>5524600.7400000002</v>
      </c>
      <c r="LC24" s="20">
        <f t="shared" ca="1" si="69"/>
        <v>3003589.9499999997</v>
      </c>
      <c r="LD24" s="20">
        <f t="shared" ca="1" si="69"/>
        <v>4843306.8099999996</v>
      </c>
      <c r="LE24" s="20">
        <f t="shared" ca="1" si="69"/>
        <v>3851181.9699999997</v>
      </c>
      <c r="LF24" s="20">
        <f t="shared" ca="1" si="69"/>
        <v>2845205.9</v>
      </c>
      <c r="LG24" s="20">
        <f t="shared" ca="1" si="69"/>
        <v>2585279.27</v>
      </c>
      <c r="LH24" s="20">
        <f t="shared" ca="1" si="69"/>
        <v>872463.51000000013</v>
      </c>
      <c r="LI24" s="20">
        <f t="shared" ca="1" si="69"/>
        <v>447915.56999999995</v>
      </c>
      <c r="LJ24" s="20">
        <f t="shared" ca="1" si="69"/>
        <v>154033.56999999998</v>
      </c>
      <c r="LK24" s="20">
        <f t="shared" ca="1" si="69"/>
        <v>6197.62</v>
      </c>
      <c r="LL24" s="20">
        <f t="shared" ca="1" si="69"/>
        <v>585748.28</v>
      </c>
      <c r="LM24" s="20">
        <f t="shared" ca="1" si="69"/>
        <v>873574.79999999981</v>
      </c>
      <c r="LN24" s="20">
        <f t="shared" ca="1" si="69"/>
        <v>0.4</v>
      </c>
      <c r="LO24" s="20">
        <f t="shared" ca="1" si="69"/>
        <v>4799519.0199999996</v>
      </c>
      <c r="LP24" s="20">
        <f t="shared" ca="1" si="69"/>
        <v>0</v>
      </c>
      <c r="LQ24" s="20">
        <f t="shared" ca="1" si="69"/>
        <v>34308.14</v>
      </c>
      <c r="LR24" s="20">
        <f t="shared" ca="1" si="69"/>
        <v>764586.33</v>
      </c>
      <c r="LS24" s="20">
        <f t="shared" ca="1" si="69"/>
        <v>4656133.5799999991</v>
      </c>
      <c r="LT24" s="20">
        <f t="shared" ref="LT24:MN24" ca="1" si="76">LT20-LT25+LT26</f>
        <v>11579493.059999999</v>
      </c>
      <c r="LU24" s="20">
        <f t="shared" ca="1" si="76"/>
        <v>0</v>
      </c>
      <c r="LV24" s="20">
        <f t="shared" ca="1" si="76"/>
        <v>0</v>
      </c>
      <c r="LW24" s="20">
        <f t="shared" ca="1" si="76"/>
        <v>0</v>
      </c>
      <c r="LX24" s="20">
        <f t="shared" ca="1" si="76"/>
        <v>202696.8</v>
      </c>
      <c r="LY24" s="20">
        <f t="shared" ca="1" si="76"/>
        <v>0</v>
      </c>
      <c r="LZ24" s="20">
        <f t="shared" ca="1" si="76"/>
        <v>2436539.7000000002</v>
      </c>
      <c r="MA24" s="20">
        <f t="shared" ca="1" si="76"/>
        <v>1112479.49</v>
      </c>
      <c r="MB24" s="20">
        <f t="shared" ca="1" si="76"/>
        <v>20488</v>
      </c>
      <c r="MC24" s="20">
        <f t="shared" ca="1" si="76"/>
        <v>10729.52</v>
      </c>
      <c r="MD24" s="20">
        <f t="shared" ca="1" si="76"/>
        <v>1296</v>
      </c>
      <c r="ME24" s="20">
        <f t="shared" ca="1" si="76"/>
        <v>4092953.0700000003</v>
      </c>
      <c r="MF24" s="20">
        <f t="shared" ca="1" si="76"/>
        <v>6992170.6600000001</v>
      </c>
      <c r="MG24" s="20">
        <f t="shared" ca="1" si="76"/>
        <v>49700.49</v>
      </c>
      <c r="MH24" s="20">
        <f t="shared" ca="1" si="76"/>
        <v>0</v>
      </c>
      <c r="MI24" s="20">
        <f t="shared" si="76"/>
        <v>0</v>
      </c>
      <c r="MJ24" s="20">
        <f t="shared" si="76"/>
        <v>0</v>
      </c>
      <c r="MK24" s="20">
        <f t="shared" si="76"/>
        <v>0</v>
      </c>
      <c r="ML24" s="20">
        <f t="shared" si="76"/>
        <v>0</v>
      </c>
      <c r="MM24" s="20">
        <f t="shared" si="76"/>
        <v>0</v>
      </c>
      <c r="MN24" s="20">
        <f t="shared" si="76"/>
        <v>0</v>
      </c>
      <c r="MO24" s="20">
        <f ca="1">SUM(D24:MN24)</f>
        <v>1473447055.6500006</v>
      </c>
    </row>
    <row r="25" spans="1:355" x14ac:dyDescent="0.2">
      <c r="B25" s="52" t="s">
        <v>346</v>
      </c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>
        <v>397306.13999999996</v>
      </c>
      <c r="AU25" s="19"/>
      <c r="AV25" s="19"/>
      <c r="AW25" s="19"/>
      <c r="AX25" s="19">
        <v>357700.29000000004</v>
      </c>
      <c r="AY25" s="19">
        <v>1732260.18</v>
      </c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>
        <v>802223.21000000008</v>
      </c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>
        <v>303824.88999999996</v>
      </c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>
        <v>1329022.83</v>
      </c>
      <c r="DO25" s="19"/>
      <c r="DP25" s="19"/>
      <c r="DQ25" s="19"/>
      <c r="DR25" s="19">
        <v>861620.49</v>
      </c>
      <c r="DS25" s="19">
        <v>2369954.0300000003</v>
      </c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>
        <v>125730.25</v>
      </c>
      <c r="EP25" s="19"/>
      <c r="EQ25" s="19"/>
      <c r="ER25" s="19"/>
      <c r="ES25" s="19">
        <v>10310815.99</v>
      </c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>
        <v>755927.19</v>
      </c>
      <c r="FJ25" s="19">
        <v>2446758.5200000005</v>
      </c>
      <c r="FK25" s="19"/>
      <c r="FL25" s="19">
        <v>29971</v>
      </c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>
        <v>329475.55000000005</v>
      </c>
      <c r="GE25" s="24"/>
      <c r="GF25" s="24"/>
      <c r="GG25" s="24"/>
      <c r="GH25" s="24"/>
      <c r="GI25" s="19"/>
      <c r="GJ25" s="19"/>
      <c r="GK25" s="19"/>
      <c r="GL25" s="19"/>
      <c r="GM25" s="19">
        <v>317210.69</v>
      </c>
      <c r="GN25" s="19"/>
      <c r="GO25" s="19"/>
      <c r="GP25" s="19"/>
      <c r="GQ25" s="19">
        <v>5627020.8700000001</v>
      </c>
      <c r="GR25" s="19"/>
      <c r="GS25" s="19"/>
      <c r="GT25" s="19"/>
      <c r="GU25" s="19"/>
      <c r="GV25" s="19"/>
      <c r="GW25" s="19"/>
      <c r="GX25" s="19"/>
      <c r="GY25" s="19"/>
      <c r="GZ25" s="19"/>
      <c r="HA25" s="19">
        <v>1331203.9200000002</v>
      </c>
      <c r="HB25" s="19"/>
      <c r="HC25" s="19"/>
      <c r="HD25" s="19"/>
      <c r="HE25" s="19"/>
      <c r="HF25" s="19"/>
      <c r="HG25" s="19"/>
      <c r="HH25" s="19"/>
      <c r="HI25" s="19"/>
      <c r="HJ25" s="19">
        <v>304000</v>
      </c>
      <c r="HK25" s="19">
        <v>1642592.77</v>
      </c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>
        <v>5529018.8600000003</v>
      </c>
      <c r="JH25" s="19"/>
      <c r="JI25" s="19"/>
      <c r="JJ25" s="19"/>
      <c r="JK25" s="19"/>
      <c r="JL25" s="19"/>
      <c r="JM25" s="19">
        <v>293608.2</v>
      </c>
      <c r="JN25" s="19"/>
      <c r="JO25" s="19"/>
      <c r="JP25" s="19"/>
      <c r="JQ25" s="19"/>
      <c r="JR25" s="19">
        <v>4675938.3500000006</v>
      </c>
      <c r="JS25" s="19"/>
      <c r="JT25" s="19">
        <v>1330815.3500000001</v>
      </c>
      <c r="JU25" s="19"/>
      <c r="JV25" s="19"/>
      <c r="JW25" s="19"/>
      <c r="JX25" s="19"/>
      <c r="JY25" s="19">
        <v>6747877.3200000003</v>
      </c>
      <c r="JZ25" s="19">
        <v>588827.45000000007</v>
      </c>
      <c r="KA25" s="19"/>
      <c r="KB25" s="19"/>
      <c r="KC25" s="19">
        <v>16245590.82</v>
      </c>
      <c r="KD25" s="19">
        <v>292500</v>
      </c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>
        <v>6638819.6299999999</v>
      </c>
      <c r="KV25" s="19"/>
      <c r="KW25" s="19">
        <v>1894839.74</v>
      </c>
      <c r="KX25" s="19"/>
      <c r="KY25" s="19"/>
      <c r="KZ25" s="19">
        <v>92844605.019999996</v>
      </c>
      <c r="LA25" s="19"/>
      <c r="LB25" s="19">
        <v>607970.47000000009</v>
      </c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>
        <v>220329.58</v>
      </c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>
        <v>292140.96999999997</v>
      </c>
      <c r="MG25" s="19"/>
      <c r="MH25" s="19"/>
      <c r="MI25" s="19"/>
      <c r="MJ25" s="19"/>
      <c r="MK25" s="19"/>
      <c r="ML25" s="19"/>
      <c r="MM25" s="19"/>
      <c r="MN25" s="19"/>
      <c r="MO25" s="20">
        <f>SUM(D25:ML25)</f>
        <v>169577500.57000002</v>
      </c>
    </row>
    <row r="26" spans="1:355" x14ac:dyDescent="0.2">
      <c r="B26" s="52" t="s">
        <v>347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0">
        <f>SUM(D26:ML26)</f>
        <v>0</v>
      </c>
    </row>
    <row r="27" spans="1:355" x14ac:dyDescent="0.2"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</row>
    <row r="28" spans="1:355" ht="25.5" x14ac:dyDescent="0.2">
      <c r="A28" s="28" t="s">
        <v>22</v>
      </c>
      <c r="B28" s="14" t="s">
        <v>23</v>
      </c>
      <c r="C28" s="29" t="s">
        <v>418</v>
      </c>
      <c r="D28" s="20">
        <f t="shared" ref="D28:BO28" si="77">SUM(D29:D219)</f>
        <v>0</v>
      </c>
      <c r="E28" s="20">
        <f t="shared" si="77"/>
        <v>0</v>
      </c>
      <c r="F28" s="20">
        <f t="shared" si="77"/>
        <v>16437108.349999996</v>
      </c>
      <c r="G28" s="20">
        <f t="shared" si="77"/>
        <v>0</v>
      </c>
      <c r="H28" s="20">
        <f t="shared" si="77"/>
        <v>0</v>
      </c>
      <c r="I28" s="20">
        <f t="shared" si="77"/>
        <v>0</v>
      </c>
      <c r="J28" s="20">
        <f t="shared" si="77"/>
        <v>28987548.039999992</v>
      </c>
      <c r="K28" s="20">
        <f t="shared" si="77"/>
        <v>0</v>
      </c>
      <c r="L28" s="20">
        <f t="shared" si="77"/>
        <v>0</v>
      </c>
      <c r="M28" s="20">
        <f t="shared" si="77"/>
        <v>0</v>
      </c>
      <c r="N28" s="20">
        <f t="shared" si="77"/>
        <v>0</v>
      </c>
      <c r="O28" s="20">
        <f t="shared" si="77"/>
        <v>12070070.09</v>
      </c>
      <c r="P28" s="20">
        <f t="shared" si="77"/>
        <v>0</v>
      </c>
      <c r="Q28" s="20">
        <f t="shared" si="77"/>
        <v>0</v>
      </c>
      <c r="R28" s="20">
        <f t="shared" si="77"/>
        <v>6700948.5700000003</v>
      </c>
      <c r="S28" s="20">
        <f t="shared" si="77"/>
        <v>16807244.010000002</v>
      </c>
      <c r="T28" s="20">
        <f t="shared" si="77"/>
        <v>0</v>
      </c>
      <c r="U28" s="20">
        <f t="shared" si="77"/>
        <v>0</v>
      </c>
      <c r="V28" s="20">
        <f t="shared" si="77"/>
        <v>0</v>
      </c>
      <c r="W28" s="20">
        <f t="shared" si="77"/>
        <v>15402148.779999999</v>
      </c>
      <c r="X28" s="20">
        <f t="shared" si="77"/>
        <v>0</v>
      </c>
      <c r="Y28" s="20">
        <f t="shared" si="77"/>
        <v>0</v>
      </c>
      <c r="Z28" s="20">
        <f t="shared" si="77"/>
        <v>70710196.680000022</v>
      </c>
      <c r="AA28" s="20">
        <f t="shared" si="77"/>
        <v>38089825.299999997</v>
      </c>
      <c r="AB28" s="20">
        <f t="shared" si="77"/>
        <v>10198539.699999999</v>
      </c>
      <c r="AC28" s="20">
        <f t="shared" si="77"/>
        <v>8435665.129999999</v>
      </c>
      <c r="AD28" s="20">
        <f t="shared" si="77"/>
        <v>23654462.930000003</v>
      </c>
      <c r="AE28" s="20">
        <f t="shared" si="77"/>
        <v>0</v>
      </c>
      <c r="AF28" s="20">
        <f t="shared" si="77"/>
        <v>0</v>
      </c>
      <c r="AG28" s="20">
        <f t="shared" si="77"/>
        <v>0</v>
      </c>
      <c r="AH28" s="20">
        <f t="shared" si="77"/>
        <v>0</v>
      </c>
      <c r="AI28" s="20">
        <f t="shared" si="77"/>
        <v>0</v>
      </c>
      <c r="AJ28" s="20">
        <f t="shared" si="77"/>
        <v>0</v>
      </c>
      <c r="AK28" s="20">
        <f t="shared" si="77"/>
        <v>0</v>
      </c>
      <c r="AL28" s="20">
        <f t="shared" si="77"/>
        <v>0</v>
      </c>
      <c r="AM28" s="20">
        <f t="shared" si="77"/>
        <v>0</v>
      </c>
      <c r="AN28" s="20">
        <f t="shared" si="77"/>
        <v>0</v>
      </c>
      <c r="AO28" s="20">
        <f t="shared" si="77"/>
        <v>0</v>
      </c>
      <c r="AP28" s="20">
        <f t="shared" si="77"/>
        <v>9384080.0900000017</v>
      </c>
      <c r="AQ28" s="20">
        <f t="shared" si="77"/>
        <v>707999.48</v>
      </c>
      <c r="AR28" s="20">
        <f t="shared" si="77"/>
        <v>939046.56</v>
      </c>
      <c r="AS28" s="20">
        <f t="shared" si="77"/>
        <v>1115141.31</v>
      </c>
      <c r="AT28" s="20">
        <f t="shared" si="77"/>
        <v>18294945.059999999</v>
      </c>
      <c r="AU28" s="20">
        <f t="shared" si="77"/>
        <v>1701641.55</v>
      </c>
      <c r="AV28" s="20">
        <f t="shared" si="77"/>
        <v>973822.69000000006</v>
      </c>
      <c r="AW28" s="20">
        <f t="shared" si="77"/>
        <v>241114.64</v>
      </c>
      <c r="AX28" s="20">
        <f t="shared" si="77"/>
        <v>1923111.3199999998</v>
      </c>
      <c r="AY28" s="20">
        <f t="shared" si="77"/>
        <v>2284530.3800000004</v>
      </c>
      <c r="AZ28" s="20">
        <f t="shared" si="77"/>
        <v>0</v>
      </c>
      <c r="BA28" s="20">
        <f t="shared" si="77"/>
        <v>14826656.660000004</v>
      </c>
      <c r="BB28" s="20">
        <f t="shared" si="77"/>
        <v>0</v>
      </c>
      <c r="BC28" s="20">
        <f t="shared" si="77"/>
        <v>0</v>
      </c>
      <c r="BD28" s="20">
        <f t="shared" si="77"/>
        <v>18861034.609999999</v>
      </c>
      <c r="BE28" s="20">
        <f t="shared" si="77"/>
        <v>0</v>
      </c>
      <c r="BF28" s="20">
        <f t="shared" si="77"/>
        <v>0</v>
      </c>
      <c r="BG28" s="20">
        <f t="shared" si="77"/>
        <v>0</v>
      </c>
      <c r="BH28" s="20">
        <f t="shared" si="77"/>
        <v>0</v>
      </c>
      <c r="BI28" s="20">
        <f t="shared" si="77"/>
        <v>12169967.150000006</v>
      </c>
      <c r="BJ28" s="20">
        <f t="shared" si="77"/>
        <v>108</v>
      </c>
      <c r="BK28" s="20">
        <f t="shared" si="77"/>
        <v>0</v>
      </c>
      <c r="BL28" s="20">
        <f t="shared" si="77"/>
        <v>0</v>
      </c>
      <c r="BM28" s="20">
        <f t="shared" si="77"/>
        <v>14384269.960000001</v>
      </c>
      <c r="BN28" s="20">
        <f t="shared" si="77"/>
        <v>0</v>
      </c>
      <c r="BO28" s="20">
        <f t="shared" si="77"/>
        <v>0</v>
      </c>
      <c r="BP28" s="20">
        <f t="shared" ref="BP28:DY28" si="78">SUM(BP29:BP219)</f>
        <v>0</v>
      </c>
      <c r="BQ28" s="20">
        <f t="shared" si="78"/>
        <v>12302951.5</v>
      </c>
      <c r="BR28" s="20">
        <f t="shared" si="78"/>
        <v>0</v>
      </c>
      <c r="BS28" s="20">
        <f t="shared" si="78"/>
        <v>0</v>
      </c>
      <c r="BT28" s="20">
        <f t="shared" si="78"/>
        <v>191495751.85999992</v>
      </c>
      <c r="BU28" s="20">
        <f t="shared" si="78"/>
        <v>0</v>
      </c>
      <c r="BV28" s="20">
        <f t="shared" si="78"/>
        <v>1669225.56</v>
      </c>
      <c r="BW28" s="20">
        <f t="shared" si="78"/>
        <v>0</v>
      </c>
      <c r="BX28" s="20">
        <f t="shared" si="78"/>
        <v>18214644.669999998</v>
      </c>
      <c r="BY28" s="20">
        <f t="shared" si="78"/>
        <v>1123487.07</v>
      </c>
      <c r="BZ28" s="20">
        <f t="shared" si="78"/>
        <v>49359.4</v>
      </c>
      <c r="CA28" s="20">
        <f t="shared" si="78"/>
        <v>0</v>
      </c>
      <c r="CB28" s="20">
        <f t="shared" si="78"/>
        <v>0</v>
      </c>
      <c r="CC28" s="20">
        <f t="shared" si="78"/>
        <v>2329456.98</v>
      </c>
      <c r="CD28" s="20">
        <f t="shared" si="78"/>
        <v>4055817.42</v>
      </c>
      <c r="CE28" s="20">
        <f t="shared" si="78"/>
        <v>4506450.9899999993</v>
      </c>
      <c r="CF28" s="20">
        <f t="shared" si="78"/>
        <v>3827421.6500000004</v>
      </c>
      <c r="CG28" s="20">
        <f t="shared" si="78"/>
        <v>2859585.5799999996</v>
      </c>
      <c r="CH28" s="20">
        <f t="shared" si="78"/>
        <v>1072555.45</v>
      </c>
      <c r="CI28" s="20">
        <f t="shared" si="78"/>
        <v>6541146.9200000009</v>
      </c>
      <c r="CJ28" s="20">
        <f t="shared" si="78"/>
        <v>2138391.6599999997</v>
      </c>
      <c r="CK28" s="20">
        <f t="shared" si="78"/>
        <v>1893671.1300000001</v>
      </c>
      <c r="CL28" s="20">
        <f t="shared" si="78"/>
        <v>2042870.2999999998</v>
      </c>
      <c r="CM28" s="20">
        <f t="shared" si="78"/>
        <v>1501645.1</v>
      </c>
      <c r="CN28" s="20">
        <f t="shared" si="78"/>
        <v>20726365.140000001</v>
      </c>
      <c r="CO28" s="20">
        <f t="shared" si="78"/>
        <v>6150377.2400000002</v>
      </c>
      <c r="CP28" s="20">
        <f t="shared" si="78"/>
        <v>0</v>
      </c>
      <c r="CQ28" s="20">
        <f t="shared" si="78"/>
        <v>1014566.94</v>
      </c>
      <c r="CR28" s="20">
        <f t="shared" si="78"/>
        <v>1802431.3099999998</v>
      </c>
      <c r="CS28" s="20">
        <f t="shared" si="78"/>
        <v>0</v>
      </c>
      <c r="CT28" s="20">
        <f t="shared" si="78"/>
        <v>18597238.269999996</v>
      </c>
      <c r="CU28" s="20">
        <f t="shared" si="78"/>
        <v>6111264.1800000006</v>
      </c>
      <c r="CV28" s="20">
        <f t="shared" si="78"/>
        <v>17257466.460000001</v>
      </c>
      <c r="CW28" s="20">
        <f t="shared" si="78"/>
        <v>0</v>
      </c>
      <c r="CX28" s="20">
        <f t="shared" si="78"/>
        <v>0</v>
      </c>
      <c r="CY28" s="20">
        <f t="shared" si="78"/>
        <v>0</v>
      </c>
      <c r="CZ28" s="20">
        <f t="shared" si="78"/>
        <v>0</v>
      </c>
      <c r="DA28" s="20">
        <f t="shared" si="78"/>
        <v>5203858.0399999991</v>
      </c>
      <c r="DB28" s="20">
        <f t="shared" si="78"/>
        <v>18357846.390000001</v>
      </c>
      <c r="DC28" s="20">
        <f t="shared" si="78"/>
        <v>0</v>
      </c>
      <c r="DD28" s="20">
        <f t="shared" si="78"/>
        <v>0</v>
      </c>
      <c r="DE28" s="20">
        <f t="shared" si="78"/>
        <v>0</v>
      </c>
      <c r="DF28" s="20">
        <f t="shared" si="78"/>
        <v>0</v>
      </c>
      <c r="DG28" s="20">
        <f t="shared" si="78"/>
        <v>13953399.819999998</v>
      </c>
      <c r="DH28" s="20">
        <f t="shared" si="78"/>
        <v>0</v>
      </c>
      <c r="DI28" s="20">
        <f t="shared" si="78"/>
        <v>0</v>
      </c>
      <c r="DJ28" s="20">
        <f t="shared" si="78"/>
        <v>7596869.1000000006</v>
      </c>
      <c r="DK28" s="20">
        <f t="shared" si="78"/>
        <v>2477991.6</v>
      </c>
      <c r="DL28" s="20">
        <f t="shared" si="78"/>
        <v>7955032.1300000018</v>
      </c>
      <c r="DM28" s="20">
        <f t="shared" si="78"/>
        <v>8298591.5200000005</v>
      </c>
      <c r="DN28" s="20">
        <f t="shared" si="78"/>
        <v>18562344.170000002</v>
      </c>
      <c r="DO28" s="20">
        <f t="shared" si="78"/>
        <v>0</v>
      </c>
      <c r="DP28" s="20">
        <f t="shared" si="78"/>
        <v>11084913.26</v>
      </c>
      <c r="DQ28" s="20">
        <f t="shared" si="78"/>
        <v>15681556.99</v>
      </c>
      <c r="DR28" s="20">
        <f t="shared" si="78"/>
        <v>38544639.050000012</v>
      </c>
      <c r="DS28" s="20">
        <f t="shared" si="78"/>
        <v>5701108.7199999988</v>
      </c>
      <c r="DT28" s="20">
        <f t="shared" si="78"/>
        <v>0</v>
      </c>
      <c r="DU28" s="20">
        <f t="shared" si="78"/>
        <v>16001073.889999999</v>
      </c>
      <c r="DV28" s="20">
        <f t="shared" si="78"/>
        <v>4337463.63</v>
      </c>
      <c r="DW28" s="20">
        <f t="shared" si="78"/>
        <v>6171632.4799999995</v>
      </c>
      <c r="DX28" s="20">
        <f t="shared" si="78"/>
        <v>2622556.59</v>
      </c>
      <c r="DY28" s="20">
        <f t="shared" si="78"/>
        <v>8948571.2099999972</v>
      </c>
      <c r="DZ28" s="20">
        <f t="shared" ref="DZ28:GK28" si="79">SUM(DZ29:DZ219)</f>
        <v>10054539.169999998</v>
      </c>
      <c r="EA28" s="20">
        <f t="shared" si="79"/>
        <v>4527595.2400000012</v>
      </c>
      <c r="EB28" s="20">
        <f t="shared" si="79"/>
        <v>3210149.5000000005</v>
      </c>
      <c r="EC28" s="20">
        <f t="shared" si="79"/>
        <v>2557321.16</v>
      </c>
      <c r="ED28" s="20">
        <f t="shared" si="79"/>
        <v>1839525.9799999997</v>
      </c>
      <c r="EE28" s="20">
        <f t="shared" si="79"/>
        <v>4057214.9</v>
      </c>
      <c r="EF28" s="20">
        <f t="shared" si="79"/>
        <v>0</v>
      </c>
      <c r="EG28" s="20">
        <f t="shared" si="79"/>
        <v>2315716.8199999998</v>
      </c>
      <c r="EH28" s="20">
        <f t="shared" si="79"/>
        <v>2567911.2600000007</v>
      </c>
      <c r="EI28" s="20">
        <f t="shared" si="79"/>
        <v>1282363.3999999999</v>
      </c>
      <c r="EJ28" s="20">
        <f t="shared" si="79"/>
        <v>1814507.7800000003</v>
      </c>
      <c r="EK28" s="20">
        <f t="shared" si="79"/>
        <v>23134799.469999995</v>
      </c>
      <c r="EL28" s="20">
        <f t="shared" si="79"/>
        <v>0</v>
      </c>
      <c r="EM28" s="20">
        <f t="shared" si="79"/>
        <v>0</v>
      </c>
      <c r="EN28" s="20">
        <f t="shared" si="79"/>
        <v>9689776</v>
      </c>
      <c r="EO28" s="20">
        <f t="shared" si="79"/>
        <v>26288943.240000002</v>
      </c>
      <c r="EP28" s="20">
        <f t="shared" si="79"/>
        <v>1396342.2000000002</v>
      </c>
      <c r="EQ28" s="20">
        <f t="shared" si="79"/>
        <v>511503.39</v>
      </c>
      <c r="ER28" s="20">
        <f t="shared" si="79"/>
        <v>1589765.96</v>
      </c>
      <c r="ES28" s="20">
        <f t="shared" si="79"/>
        <v>11003742.290000001</v>
      </c>
      <c r="ET28" s="20">
        <f t="shared" si="79"/>
        <v>0</v>
      </c>
      <c r="EU28" s="20">
        <f t="shared" si="79"/>
        <v>0</v>
      </c>
      <c r="EV28" s="20">
        <f t="shared" si="79"/>
        <v>0</v>
      </c>
      <c r="EW28" s="20">
        <f t="shared" si="79"/>
        <v>6835304.0899999999</v>
      </c>
      <c r="EX28" s="20">
        <f t="shared" si="79"/>
        <v>0</v>
      </c>
      <c r="EY28" s="20">
        <f t="shared" si="79"/>
        <v>0</v>
      </c>
      <c r="EZ28" s="20">
        <f t="shared" si="79"/>
        <v>6466077.5500000007</v>
      </c>
      <c r="FA28" s="20">
        <f t="shared" si="79"/>
        <v>0</v>
      </c>
      <c r="FB28" s="20">
        <f t="shared" si="79"/>
        <v>6789296.2999999998</v>
      </c>
      <c r="FC28" s="20">
        <f t="shared" si="79"/>
        <v>8602670.0399999991</v>
      </c>
      <c r="FD28" s="20">
        <f t="shared" si="79"/>
        <v>0</v>
      </c>
      <c r="FE28" s="20">
        <f t="shared" si="79"/>
        <v>4062010.08</v>
      </c>
      <c r="FF28" s="20">
        <f t="shared" si="79"/>
        <v>5692392.4300000006</v>
      </c>
      <c r="FG28" s="20">
        <f t="shared" si="79"/>
        <v>0</v>
      </c>
      <c r="FH28" s="20">
        <f t="shared" si="79"/>
        <v>0</v>
      </c>
      <c r="FI28" s="20">
        <f t="shared" si="79"/>
        <v>16014100.679999996</v>
      </c>
      <c r="FJ28" s="20">
        <f t="shared" si="79"/>
        <v>5187513.9700000007</v>
      </c>
      <c r="FK28" s="20">
        <f t="shared" si="79"/>
        <v>499013.54</v>
      </c>
      <c r="FL28" s="20">
        <f t="shared" si="79"/>
        <v>2312842.7000000002</v>
      </c>
      <c r="FM28" s="20">
        <f t="shared" si="79"/>
        <v>0</v>
      </c>
      <c r="FN28" s="20">
        <f t="shared" si="79"/>
        <v>8683223.0199999996</v>
      </c>
      <c r="FO28" s="20">
        <f t="shared" si="79"/>
        <v>14112445.41</v>
      </c>
      <c r="FP28" s="20">
        <f t="shared" si="79"/>
        <v>0</v>
      </c>
      <c r="FQ28" s="20">
        <f t="shared" si="79"/>
        <v>15767324.790000001</v>
      </c>
      <c r="FR28" s="20">
        <f t="shared" si="79"/>
        <v>0</v>
      </c>
      <c r="FS28" s="20">
        <f t="shared" si="79"/>
        <v>27188305.090000007</v>
      </c>
      <c r="FT28" s="20">
        <f t="shared" si="79"/>
        <v>26180860.719999999</v>
      </c>
      <c r="FU28" s="20">
        <f t="shared" si="79"/>
        <v>2717397.89</v>
      </c>
      <c r="FV28" s="20">
        <f t="shared" si="79"/>
        <v>33705758.060000002</v>
      </c>
      <c r="FW28" s="20">
        <f t="shared" si="79"/>
        <v>20302035.100000001</v>
      </c>
      <c r="FX28" s="20">
        <f t="shared" si="79"/>
        <v>44884480.919999994</v>
      </c>
      <c r="FY28" s="20">
        <f t="shared" si="79"/>
        <v>47034022.129999988</v>
      </c>
      <c r="FZ28" s="20">
        <f t="shared" si="79"/>
        <v>0</v>
      </c>
      <c r="GA28" s="20">
        <f t="shared" si="79"/>
        <v>133726351.10000001</v>
      </c>
      <c r="GB28" s="20">
        <f t="shared" si="79"/>
        <v>27389274.280000001</v>
      </c>
      <c r="GC28" s="20">
        <f t="shared" si="79"/>
        <v>19662186.720000003</v>
      </c>
      <c r="GD28" s="20">
        <f t="shared" si="79"/>
        <v>42675694.539999999</v>
      </c>
      <c r="GE28" s="20">
        <f t="shared" si="79"/>
        <v>140198.26</v>
      </c>
      <c r="GF28" s="20">
        <f t="shared" si="79"/>
        <v>0</v>
      </c>
      <c r="GG28" s="20">
        <f t="shared" si="79"/>
        <v>129735.52</v>
      </c>
      <c r="GH28" s="20">
        <f t="shared" si="79"/>
        <v>0</v>
      </c>
      <c r="GI28" s="20">
        <f t="shared" si="79"/>
        <v>9573787.7500000019</v>
      </c>
      <c r="GJ28" s="20">
        <f t="shared" si="79"/>
        <v>8949026.5999999978</v>
      </c>
      <c r="GK28" s="20">
        <f t="shared" si="79"/>
        <v>11178921.760000002</v>
      </c>
      <c r="GL28" s="20">
        <f t="shared" ref="GL28:IT28" si="80">SUM(GL29:GL219)</f>
        <v>0</v>
      </c>
      <c r="GM28" s="20">
        <f t="shared" si="80"/>
        <v>16318388.58</v>
      </c>
      <c r="GN28" s="20">
        <f t="shared" si="80"/>
        <v>2627264.34</v>
      </c>
      <c r="GO28" s="20">
        <f t="shared" si="80"/>
        <v>483939.74</v>
      </c>
      <c r="GP28" s="20">
        <f t="shared" si="80"/>
        <v>996974.16000000015</v>
      </c>
      <c r="GQ28" s="20">
        <f t="shared" si="80"/>
        <v>8549008.6099999994</v>
      </c>
      <c r="GR28" s="20">
        <f t="shared" si="80"/>
        <v>11528.61</v>
      </c>
      <c r="GS28" s="20">
        <f t="shared" si="80"/>
        <v>0</v>
      </c>
      <c r="GT28" s="20">
        <f t="shared" si="80"/>
        <v>1835182.7</v>
      </c>
      <c r="GU28" s="20">
        <f t="shared" si="80"/>
        <v>6843674.459999999</v>
      </c>
      <c r="GV28" s="20">
        <f t="shared" si="80"/>
        <v>1737466.58</v>
      </c>
      <c r="GW28" s="20">
        <f t="shared" si="80"/>
        <v>13843.71</v>
      </c>
      <c r="GX28" s="20">
        <f t="shared" si="80"/>
        <v>0</v>
      </c>
      <c r="GY28" s="20">
        <f t="shared" si="80"/>
        <v>0</v>
      </c>
      <c r="GZ28" s="20">
        <f t="shared" si="80"/>
        <v>5258289.2500000009</v>
      </c>
      <c r="HA28" s="20">
        <f t="shared" si="80"/>
        <v>40528227.920000009</v>
      </c>
      <c r="HB28" s="20">
        <f t="shared" si="80"/>
        <v>4071421.0300000003</v>
      </c>
      <c r="HC28" s="20">
        <f t="shared" si="80"/>
        <v>11998391.359999999</v>
      </c>
      <c r="HD28" s="20">
        <f t="shared" si="80"/>
        <v>15691083.910000002</v>
      </c>
      <c r="HE28" s="20">
        <f t="shared" si="80"/>
        <v>23683106.819999997</v>
      </c>
      <c r="HF28" s="20">
        <f t="shared" si="80"/>
        <v>30762435.809999999</v>
      </c>
      <c r="HG28" s="20">
        <f t="shared" si="80"/>
        <v>2831028.07</v>
      </c>
      <c r="HH28" s="20">
        <f t="shared" si="80"/>
        <v>14197703.610000003</v>
      </c>
      <c r="HI28" s="20">
        <f t="shared" si="80"/>
        <v>0</v>
      </c>
      <c r="HJ28" s="20">
        <f t="shared" si="80"/>
        <v>22205004.919999994</v>
      </c>
      <c r="HK28" s="20">
        <f t="shared" si="80"/>
        <v>5691183.0099999998</v>
      </c>
      <c r="HL28" s="20">
        <f t="shared" si="80"/>
        <v>28640</v>
      </c>
      <c r="HM28" s="20">
        <f t="shared" si="80"/>
        <v>5696</v>
      </c>
      <c r="HN28" s="20">
        <f t="shared" si="80"/>
        <v>7588.76</v>
      </c>
      <c r="HO28" s="20">
        <f t="shared" si="80"/>
        <v>0</v>
      </c>
      <c r="HP28" s="20">
        <f t="shared" si="80"/>
        <v>657780.56999999995</v>
      </c>
      <c r="HQ28" s="20">
        <f t="shared" si="80"/>
        <v>4416</v>
      </c>
      <c r="HR28" s="20">
        <f t="shared" si="80"/>
        <v>0</v>
      </c>
      <c r="HS28" s="20">
        <f t="shared" si="80"/>
        <v>0</v>
      </c>
      <c r="HT28" s="20">
        <f t="shared" si="80"/>
        <v>8866257.4700000007</v>
      </c>
      <c r="HU28" s="20">
        <f t="shared" si="80"/>
        <v>7619684.669999999</v>
      </c>
      <c r="HV28" s="20">
        <f t="shared" si="80"/>
        <v>5737219.1999999993</v>
      </c>
      <c r="HW28" s="20">
        <f t="shared" si="80"/>
        <v>14206107.349999996</v>
      </c>
      <c r="HX28" s="20">
        <f t="shared" si="80"/>
        <v>3640957.2</v>
      </c>
      <c r="HY28" s="20">
        <f t="shared" si="80"/>
        <v>9536528.8599999994</v>
      </c>
      <c r="HZ28" s="20">
        <f t="shared" si="80"/>
        <v>0</v>
      </c>
      <c r="IA28" s="20">
        <f t="shared" si="80"/>
        <v>11243171.249999998</v>
      </c>
      <c r="IB28" s="20">
        <f t="shared" si="80"/>
        <v>2656870.9</v>
      </c>
      <c r="IC28" s="20">
        <f t="shared" si="80"/>
        <v>1676357.4300000002</v>
      </c>
      <c r="ID28" s="20">
        <f t="shared" si="80"/>
        <v>26155756.550000004</v>
      </c>
      <c r="IE28" s="20">
        <f t="shared" si="80"/>
        <v>12000</v>
      </c>
      <c r="IF28" s="20">
        <f t="shared" si="80"/>
        <v>1422038.5799999998</v>
      </c>
      <c r="IG28" s="20">
        <f t="shared" si="80"/>
        <v>1375976.1800000002</v>
      </c>
      <c r="IH28" s="20">
        <f t="shared" si="80"/>
        <v>0</v>
      </c>
      <c r="II28" s="20">
        <f t="shared" si="80"/>
        <v>4842918.41</v>
      </c>
      <c r="IJ28" s="20">
        <f t="shared" si="80"/>
        <v>0</v>
      </c>
      <c r="IK28" s="20">
        <f t="shared" si="80"/>
        <v>3962795.9699999993</v>
      </c>
      <c r="IL28" s="20">
        <f t="shared" si="80"/>
        <v>10151446.040000001</v>
      </c>
      <c r="IM28" s="20">
        <f t="shared" si="80"/>
        <v>8267731.9299999997</v>
      </c>
      <c r="IN28" s="20">
        <f t="shared" si="80"/>
        <v>41581752.449999996</v>
      </c>
      <c r="IO28" s="20">
        <f t="shared" si="80"/>
        <v>2878911.11</v>
      </c>
      <c r="IP28" s="20">
        <f t="shared" si="80"/>
        <v>8013272.0500000007</v>
      </c>
      <c r="IQ28" s="20">
        <f t="shared" si="80"/>
        <v>3290981.58</v>
      </c>
      <c r="IR28" s="20">
        <f t="shared" si="80"/>
        <v>20493663.23</v>
      </c>
      <c r="IS28" s="20">
        <f t="shared" si="80"/>
        <v>2386918.79</v>
      </c>
      <c r="IT28" s="20">
        <f t="shared" si="80"/>
        <v>601940.44999999995</v>
      </c>
      <c r="IU28" s="20">
        <f t="shared" ref="IU28:KZ28" si="81">SUM(IU29:IU219)</f>
        <v>7840.8</v>
      </c>
      <c r="IV28" s="20">
        <f t="shared" si="81"/>
        <v>10220142.179999998</v>
      </c>
      <c r="IW28" s="20">
        <f t="shared" si="81"/>
        <v>571188.75</v>
      </c>
      <c r="IX28" s="20">
        <f t="shared" si="81"/>
        <v>1971428.5699999998</v>
      </c>
      <c r="IY28" s="20">
        <f t="shared" si="81"/>
        <v>9144973.4200000018</v>
      </c>
      <c r="IZ28" s="20">
        <f t="shared" si="81"/>
        <v>3213928.6100000003</v>
      </c>
      <c r="JA28" s="20">
        <f t="shared" si="81"/>
        <v>7160430.379999999</v>
      </c>
      <c r="JB28" s="20">
        <f t="shared" si="81"/>
        <v>3074371.52</v>
      </c>
      <c r="JC28" s="20">
        <f t="shared" si="81"/>
        <v>178421.28</v>
      </c>
      <c r="JD28" s="20">
        <f t="shared" si="81"/>
        <v>0</v>
      </c>
      <c r="JE28" s="20">
        <f t="shared" si="81"/>
        <v>29850232</v>
      </c>
      <c r="JF28" s="20">
        <f t="shared" si="81"/>
        <v>0</v>
      </c>
      <c r="JG28" s="20">
        <f t="shared" si="81"/>
        <v>42342246.560000002</v>
      </c>
      <c r="JH28" s="20">
        <f t="shared" si="81"/>
        <v>179218.28</v>
      </c>
      <c r="JI28" s="20">
        <f t="shared" si="81"/>
        <v>2175291.08</v>
      </c>
      <c r="JJ28" s="20">
        <f t="shared" si="81"/>
        <v>503233.47999999992</v>
      </c>
      <c r="JK28" s="20">
        <f t="shared" si="81"/>
        <v>6061279.2799999993</v>
      </c>
      <c r="JL28" s="20">
        <f t="shared" si="81"/>
        <v>2496792.9</v>
      </c>
      <c r="JM28" s="20">
        <f t="shared" si="81"/>
        <v>3726280.5199999996</v>
      </c>
      <c r="JN28" s="20">
        <f t="shared" si="81"/>
        <v>0</v>
      </c>
      <c r="JO28" s="20">
        <f t="shared" si="81"/>
        <v>0</v>
      </c>
      <c r="JP28" s="20">
        <f t="shared" si="81"/>
        <v>0</v>
      </c>
      <c r="JQ28" s="20">
        <f t="shared" si="81"/>
        <v>1760</v>
      </c>
      <c r="JR28" s="20">
        <f t="shared" si="81"/>
        <v>12038959.370000001</v>
      </c>
      <c r="JS28" s="20">
        <f t="shared" si="81"/>
        <v>0</v>
      </c>
      <c r="JT28" s="20">
        <f t="shared" si="81"/>
        <v>2435953.2200000002</v>
      </c>
      <c r="JU28" s="20">
        <f t="shared" si="81"/>
        <v>3522215.8999999994</v>
      </c>
      <c r="JV28" s="20">
        <f t="shared" si="81"/>
        <v>16117610.479999999</v>
      </c>
      <c r="JW28" s="20">
        <f t="shared" si="81"/>
        <v>299061.70000000007</v>
      </c>
      <c r="JX28" s="20">
        <f t="shared" si="81"/>
        <v>47786.559999999998</v>
      </c>
      <c r="JY28" s="20">
        <f t="shared" si="81"/>
        <v>8890398.3599999994</v>
      </c>
      <c r="JZ28" s="20">
        <f t="shared" si="81"/>
        <v>11421537.82</v>
      </c>
      <c r="KA28" s="20">
        <f t="shared" si="81"/>
        <v>1916895.46</v>
      </c>
      <c r="KB28" s="20">
        <f t="shared" si="81"/>
        <v>0</v>
      </c>
      <c r="KC28" s="20">
        <f t="shared" si="81"/>
        <v>23826101.010000005</v>
      </c>
      <c r="KD28" s="20">
        <f t="shared" si="81"/>
        <v>6958884.6899999995</v>
      </c>
      <c r="KE28" s="20">
        <f t="shared" si="81"/>
        <v>0</v>
      </c>
      <c r="KF28" s="20">
        <f t="shared" si="81"/>
        <v>0</v>
      </c>
      <c r="KG28" s="20">
        <f t="shared" si="81"/>
        <v>0</v>
      </c>
      <c r="KH28" s="20">
        <f t="shared" si="81"/>
        <v>0</v>
      </c>
      <c r="KI28" s="20">
        <f t="shared" si="81"/>
        <v>0</v>
      </c>
      <c r="KJ28" s="20">
        <f t="shared" si="81"/>
        <v>2553319.3500000006</v>
      </c>
      <c r="KK28" s="20">
        <f t="shared" si="81"/>
        <v>493623.31</v>
      </c>
      <c r="KL28" s="20">
        <f t="shared" si="81"/>
        <v>3800113.2800000003</v>
      </c>
      <c r="KM28" s="20">
        <f t="shared" si="81"/>
        <v>3746896.42</v>
      </c>
      <c r="KN28" s="20">
        <f t="shared" si="81"/>
        <v>512855.62</v>
      </c>
      <c r="KO28" s="20">
        <f t="shared" si="81"/>
        <v>0</v>
      </c>
      <c r="KP28" s="20">
        <f t="shared" si="81"/>
        <v>1062049.69</v>
      </c>
      <c r="KQ28" s="20">
        <f t="shared" si="81"/>
        <v>1950000</v>
      </c>
      <c r="KR28" s="20">
        <f t="shared" si="81"/>
        <v>13879396.440000001</v>
      </c>
      <c r="KS28" s="20">
        <f t="shared" si="81"/>
        <v>173001.23</v>
      </c>
      <c r="KT28" s="20">
        <f t="shared" si="81"/>
        <v>0</v>
      </c>
      <c r="KU28" s="20">
        <f t="shared" si="81"/>
        <v>10031720.849999996</v>
      </c>
      <c r="KV28" s="20">
        <f t="shared" si="81"/>
        <v>0</v>
      </c>
      <c r="KW28" s="20">
        <f t="shared" si="81"/>
        <v>10503691.250000002</v>
      </c>
      <c r="KX28" s="20">
        <f t="shared" si="81"/>
        <v>1538482.27</v>
      </c>
      <c r="KY28" s="20">
        <f t="shared" si="81"/>
        <v>0</v>
      </c>
      <c r="KZ28" s="20">
        <f t="shared" si="81"/>
        <v>108046363.11</v>
      </c>
      <c r="LA28" s="20">
        <f t="shared" ref="LA28:MN28" si="82">SUM(LA29:LA219)</f>
        <v>2892.12</v>
      </c>
      <c r="LB28" s="20">
        <f t="shared" si="82"/>
        <v>15620437.619999995</v>
      </c>
      <c r="LC28" s="20">
        <f t="shared" si="82"/>
        <v>10090384.779999997</v>
      </c>
      <c r="LD28" s="20">
        <f t="shared" si="82"/>
        <v>4943534.3199999994</v>
      </c>
      <c r="LE28" s="20">
        <f t="shared" si="82"/>
        <v>3957972.0599999996</v>
      </c>
      <c r="LF28" s="20">
        <f t="shared" si="82"/>
        <v>2920019.1199999996</v>
      </c>
      <c r="LG28" s="20">
        <f t="shared" si="82"/>
        <v>2666171.649999999</v>
      </c>
      <c r="LH28" s="20">
        <f t="shared" si="82"/>
        <v>885194.1100000001</v>
      </c>
      <c r="LI28" s="20">
        <f t="shared" si="82"/>
        <v>457993.76999999996</v>
      </c>
      <c r="LJ28" s="20">
        <f t="shared" si="82"/>
        <v>434461.87999999995</v>
      </c>
      <c r="LK28" s="20">
        <f t="shared" si="82"/>
        <v>425687.93</v>
      </c>
      <c r="LL28" s="20">
        <f t="shared" si="82"/>
        <v>639520.4800000001</v>
      </c>
      <c r="LM28" s="20">
        <f t="shared" si="82"/>
        <v>1352219.4699999997</v>
      </c>
      <c r="LN28" s="20">
        <f t="shared" si="82"/>
        <v>2.9</v>
      </c>
      <c r="LO28" s="20">
        <f t="shared" si="82"/>
        <v>4877731.1399999997</v>
      </c>
      <c r="LP28" s="20">
        <f t="shared" si="82"/>
        <v>307093.3</v>
      </c>
      <c r="LQ28" s="20">
        <f t="shared" si="82"/>
        <v>71586.969999999987</v>
      </c>
      <c r="LR28" s="20">
        <f t="shared" si="82"/>
        <v>1644235.26</v>
      </c>
      <c r="LS28" s="20">
        <f t="shared" si="82"/>
        <v>5076367.5399999991</v>
      </c>
      <c r="LT28" s="20">
        <f t="shared" si="82"/>
        <v>12800446.110000001</v>
      </c>
      <c r="LU28" s="20">
        <f t="shared" si="82"/>
        <v>0</v>
      </c>
      <c r="LV28" s="20">
        <f t="shared" si="82"/>
        <v>0</v>
      </c>
      <c r="LW28" s="20">
        <f t="shared" si="82"/>
        <v>0</v>
      </c>
      <c r="LX28" s="20">
        <f t="shared" si="82"/>
        <v>4421410.4099999992</v>
      </c>
      <c r="LY28" s="20">
        <f t="shared" si="82"/>
        <v>0</v>
      </c>
      <c r="LZ28" s="20">
        <f t="shared" si="82"/>
        <v>2510470.5300000003</v>
      </c>
      <c r="MA28" s="20">
        <f t="shared" si="82"/>
        <v>1256591.8900000001</v>
      </c>
      <c r="MB28" s="20">
        <f t="shared" si="82"/>
        <v>20488</v>
      </c>
      <c r="MC28" s="20">
        <f t="shared" si="82"/>
        <v>23033.640000000003</v>
      </c>
      <c r="MD28" s="20">
        <f t="shared" si="82"/>
        <v>-4392.9799999999996</v>
      </c>
      <c r="ME28" s="20">
        <f t="shared" si="82"/>
        <v>8657061.4199999981</v>
      </c>
      <c r="MF28" s="20">
        <f t="shared" si="82"/>
        <v>8462349.25</v>
      </c>
      <c r="MG28" s="20">
        <f t="shared" si="82"/>
        <v>49700.49</v>
      </c>
      <c r="MH28" s="20">
        <f t="shared" si="82"/>
        <v>0</v>
      </c>
      <c r="MI28" s="20">
        <f t="shared" si="82"/>
        <v>0</v>
      </c>
      <c r="MJ28" s="20">
        <f t="shared" si="82"/>
        <v>328415681.22000003</v>
      </c>
      <c r="MK28" s="20">
        <f t="shared" si="82"/>
        <v>28859460.809999995</v>
      </c>
      <c r="ML28" s="20">
        <f t="shared" si="82"/>
        <v>2611281.46</v>
      </c>
      <c r="MM28" s="20">
        <f t="shared" si="82"/>
        <v>9838997.7600000016</v>
      </c>
      <c r="MN28" s="20">
        <f t="shared" si="82"/>
        <v>0</v>
      </c>
      <c r="MO28" s="20">
        <f>SUM(MO29:MO219)</f>
        <v>2780991376.8200006</v>
      </c>
      <c r="MP28" s="20">
        <f>MO28-'Nakladova matice_2018'!IX193</f>
        <v>0</v>
      </c>
    </row>
    <row r="29" spans="1:355" x14ac:dyDescent="0.2">
      <c r="A29" s="27">
        <v>501011</v>
      </c>
      <c r="B29" s="21" t="s">
        <v>181</v>
      </c>
      <c r="C29" s="53">
        <v>1</v>
      </c>
      <c r="D29" s="19">
        <f>IFERROR(HLOOKUP(D$1,'Nakladova matice_2018'!$A$1:$IW$192,2,FALSE),0)</f>
        <v>0</v>
      </c>
      <c r="E29" s="19">
        <f>IFERROR(HLOOKUP(E$1,'Nakladova matice_2018'!$A$1:$IW$192,2,FALSE),0)</f>
        <v>0</v>
      </c>
      <c r="F29" s="19">
        <f>IFERROR(HLOOKUP(F$1,'Nakladova matice_2018'!$A$1:$IW$192,2,FALSE),0)</f>
        <v>447941.21</v>
      </c>
      <c r="G29" s="19">
        <f>IFERROR(HLOOKUP(G$1,'Nakladova matice_2018'!$A$1:$IW$192,2,FALSE),0)</f>
        <v>0</v>
      </c>
      <c r="H29" s="19">
        <f>IFERROR(HLOOKUP(H$1,'Nakladova matice_2018'!$A$1:$IW$192,2,FALSE),0)</f>
        <v>0</v>
      </c>
      <c r="I29" s="19">
        <f>IFERROR(HLOOKUP(I$1,'Nakladova matice_2018'!$A$1:$IW$192,2,FALSE),0)</f>
        <v>0</v>
      </c>
      <c r="J29" s="19">
        <f>IFERROR(HLOOKUP(J$1,'Nakladova matice_2018'!$A$1:$IW$192,2,FALSE),0)</f>
        <v>1096449.31</v>
      </c>
      <c r="K29" s="19">
        <f>IFERROR(HLOOKUP(K$1,'Nakladova matice_2018'!$A$1:$IW$192,2,FALSE),0)</f>
        <v>0</v>
      </c>
      <c r="L29" s="19">
        <f>IFERROR(HLOOKUP(L$1,'Nakladova matice_2018'!$A$1:$IW$192,2,FALSE),0)</f>
        <v>0</v>
      </c>
      <c r="M29" s="19">
        <f>IFERROR(HLOOKUP(M$1,'Nakladova matice_2018'!$A$1:$IW$192,2,FALSE),0)</f>
        <v>0</v>
      </c>
      <c r="N29" s="19">
        <f>IFERROR(HLOOKUP(N$1,'Nakladova matice_2018'!$A$1:$IW$192,2,FALSE),0)</f>
        <v>0</v>
      </c>
      <c r="O29" s="19">
        <f>IFERROR(HLOOKUP(O$1,'Nakladova matice_2018'!$A$1:$IW$192,2,FALSE),0)</f>
        <v>107809.89</v>
      </c>
      <c r="P29" s="19">
        <f>IFERROR(HLOOKUP(P$1,'Nakladova matice_2018'!$A$1:$IW$192,2,FALSE),0)</f>
        <v>0</v>
      </c>
      <c r="Q29" s="19">
        <f>IFERROR(HLOOKUP(Q$1,'Nakladova matice_2018'!$A$1:$IW$192,2,FALSE),0)</f>
        <v>0</v>
      </c>
      <c r="R29" s="19">
        <f>IFERROR(HLOOKUP(R$1,'Nakladova matice_2018'!$A$1:$IW$192,2,FALSE),0)</f>
        <v>168964.28</v>
      </c>
      <c r="S29" s="19">
        <f>IFERROR(HLOOKUP(S$1,'Nakladova matice_2018'!$A$1:$IW$192,2,FALSE),0)</f>
        <v>1312051.33</v>
      </c>
      <c r="T29" s="19">
        <f>IFERROR(HLOOKUP(T$1,'Nakladova matice_2018'!$A$1:$IW$192,2,FALSE),0)</f>
        <v>0</v>
      </c>
      <c r="U29" s="19">
        <f>IFERROR(HLOOKUP(U$1,'Nakladova matice_2018'!$A$1:$IW$192,2,FALSE),0)</f>
        <v>0</v>
      </c>
      <c r="V29" s="19">
        <f>IFERROR(HLOOKUP(V$1,'Nakladova matice_2018'!$A$1:$IW$192,2,FALSE),0)</f>
        <v>0</v>
      </c>
      <c r="W29" s="19">
        <f>IFERROR(HLOOKUP(W$1,'Nakladova matice_2018'!$A$1:$IW$192,2,FALSE),0)</f>
        <v>45182.42</v>
      </c>
      <c r="X29" s="19">
        <f>IFERROR(HLOOKUP(X$1,'Nakladova matice_2018'!$A$1:$IW$192,2,FALSE),0)</f>
        <v>0</v>
      </c>
      <c r="Y29" s="19">
        <f>IFERROR(HLOOKUP(Y$1,'Nakladova matice_2018'!$A$1:$IW$192,2,FALSE),0)</f>
        <v>0</v>
      </c>
      <c r="Z29" s="19">
        <f>IFERROR(HLOOKUP(Z$1,'Nakladova matice_2018'!$A$1:$IW$192,2,FALSE),0)</f>
        <v>2714435.82</v>
      </c>
      <c r="AA29" s="19">
        <f>IFERROR(HLOOKUP(AA$1,'Nakladova matice_2018'!$A$1:$IW$192,2,FALSE),0)</f>
        <v>635815</v>
      </c>
      <c r="AB29" s="19">
        <f>IFERROR(HLOOKUP(AB$1,'Nakladova matice_2018'!$A$1:$IW$192,2,FALSE),0)</f>
        <v>0</v>
      </c>
      <c r="AC29" s="19">
        <f>IFERROR(HLOOKUP(AC$1,'Nakladova matice_2018'!$A$1:$IW$192,2,FALSE),0)</f>
        <v>897452.05</v>
      </c>
      <c r="AD29" s="19">
        <f>IFERROR(HLOOKUP(AD$1,'Nakladova matice_2018'!$A$1:$IW$192,2,FALSE),0)</f>
        <v>3597523.04</v>
      </c>
      <c r="AE29" s="19">
        <f>IFERROR(HLOOKUP(AE$1,'Nakladova matice_2018'!$A$1:$IW$192,2,FALSE),0)</f>
        <v>0</v>
      </c>
      <c r="AF29" s="19">
        <f>IFERROR(HLOOKUP(AF$1,'Nakladova matice_2018'!$A$1:$IW$192,2,FALSE),0)</f>
        <v>0</v>
      </c>
      <c r="AG29" s="19">
        <f>IFERROR(HLOOKUP(AG$1,'Nakladova matice_2018'!$A$1:$IW$192,2,FALSE),0)</f>
        <v>0</v>
      </c>
      <c r="AH29" s="19">
        <f>IFERROR(HLOOKUP(AH$1,'Nakladova matice_2018'!$A$1:$IW$192,2,FALSE),0)</f>
        <v>0</v>
      </c>
      <c r="AI29" s="19">
        <f>IFERROR(HLOOKUP(AI$1,'Nakladova matice_2018'!$A$1:$IW$192,2,FALSE),0)</f>
        <v>0</v>
      </c>
      <c r="AJ29" s="19">
        <f>IFERROR(HLOOKUP(AJ$1,'Nakladova matice_2018'!$A$1:$IW$192,2,FALSE),0)</f>
        <v>0</v>
      </c>
      <c r="AK29" s="19">
        <f>IFERROR(HLOOKUP(AK$1,'Nakladova matice_2018'!$A$1:$IW$192,2,FALSE),0)</f>
        <v>0</v>
      </c>
      <c r="AL29" s="19">
        <f>IFERROR(HLOOKUP(AL$1,'Nakladova matice_2018'!$A$1:$IW$192,2,FALSE),0)</f>
        <v>0</v>
      </c>
      <c r="AM29" s="19">
        <f>IFERROR(HLOOKUP(AM$1,'Nakladova matice_2018'!$A$1:$IW$192,2,FALSE),0)</f>
        <v>0</v>
      </c>
      <c r="AN29" s="19">
        <f>IFERROR(HLOOKUP(AN$1,'Nakladova matice_2018'!$A$1:$IW$192,2,FALSE),0)</f>
        <v>0</v>
      </c>
      <c r="AO29" s="19">
        <f>IFERROR(HLOOKUP(AO$1,'Nakladova matice_2018'!$A$1:$IW$192,2,FALSE),0)</f>
        <v>0</v>
      </c>
      <c r="AP29" s="19">
        <f>IFERROR(HLOOKUP(AP$1,'Nakladova matice_2018'!$A$1:$IW$192,2,FALSE),0)</f>
        <v>11737</v>
      </c>
      <c r="AQ29" s="19">
        <f>IFERROR(HLOOKUP(AQ$1,'Nakladova matice_2018'!$A$1:$IW$192,2,FALSE),0)</f>
        <v>0</v>
      </c>
      <c r="AR29" s="19">
        <f>IFERROR(HLOOKUP(AR$1,'Nakladova matice_2018'!$A$1:$IW$192,2,FALSE),0)</f>
        <v>12280.56</v>
      </c>
      <c r="AS29" s="19">
        <f>IFERROR(HLOOKUP(AS$1,'Nakladova matice_2018'!$A$1:$IW$192,2,FALSE),0)</f>
        <v>112305.44</v>
      </c>
      <c r="AT29" s="19">
        <f>IFERROR(HLOOKUP(AT$1,'Nakladova matice_2018'!$A$1:$IW$192,2,FALSE),0)</f>
        <v>241774.38</v>
      </c>
      <c r="AU29" s="19">
        <f>IFERROR(HLOOKUP(AU$1,'Nakladova matice_2018'!$A$1:$IW$192,2,FALSE),0)</f>
        <v>0</v>
      </c>
      <c r="AV29" s="19">
        <f>IFERROR(HLOOKUP(AV$1,'Nakladova matice_2018'!$A$1:$IW$192,2,FALSE),0)</f>
        <v>0</v>
      </c>
      <c r="AW29" s="19">
        <f>IFERROR(HLOOKUP(AW$1,'Nakladova matice_2018'!$A$1:$IW$192,2,FALSE),0)</f>
        <v>0</v>
      </c>
      <c r="AX29" s="19">
        <f>IFERROR(HLOOKUP(AX$1,'Nakladova matice_2018'!$A$1:$IW$192,2,FALSE),0)</f>
        <v>245992.91</v>
      </c>
      <c r="AY29" s="19">
        <f>IFERROR(HLOOKUP(AY$1,'Nakladova matice_2018'!$A$1:$IW$192,2,FALSE),0)</f>
        <v>6000</v>
      </c>
      <c r="AZ29" s="19">
        <f>IFERROR(HLOOKUP(AZ$1,'Nakladova matice_2018'!$A$1:$IW$192,2,FALSE),0)</f>
        <v>0</v>
      </c>
      <c r="BA29" s="19">
        <f>IFERROR(HLOOKUP(BA$1,'Nakladova matice_2018'!$A$1:$IW$192,2,FALSE),0)</f>
        <v>224704.64000000001</v>
      </c>
      <c r="BB29" s="19">
        <f>IFERROR(HLOOKUP(BB$1,'Nakladova matice_2018'!$A$1:$IW$192,2,FALSE),0)</f>
        <v>0</v>
      </c>
      <c r="BC29" s="19">
        <f>IFERROR(HLOOKUP(BC$1,'Nakladova matice_2018'!$A$1:$IW$192,2,FALSE),0)</f>
        <v>0</v>
      </c>
      <c r="BD29" s="19">
        <f>IFERROR(HLOOKUP(BD$1,'Nakladova matice_2018'!$A$1:$IW$192,2,FALSE),0)</f>
        <v>273276.64</v>
      </c>
      <c r="BE29" s="19">
        <f>IFERROR(HLOOKUP(BE$1,'Nakladova matice_2018'!$A$1:$IW$192,2,FALSE),0)</f>
        <v>0</v>
      </c>
      <c r="BF29" s="19">
        <f>IFERROR(HLOOKUP(BF$1,'Nakladova matice_2018'!$A$1:$IW$192,2,FALSE),0)</f>
        <v>0</v>
      </c>
      <c r="BG29" s="19">
        <f>IFERROR(HLOOKUP(BG$1,'Nakladova matice_2018'!$A$1:$IW$192,2,FALSE),0)</f>
        <v>0</v>
      </c>
      <c r="BH29" s="19">
        <f>IFERROR(HLOOKUP(BH$1,'Nakladova matice_2018'!$A$1:$IW$192,2,FALSE),0)</f>
        <v>0</v>
      </c>
      <c r="BI29" s="19">
        <f>IFERROR(HLOOKUP(BI$1,'Nakladova matice_2018'!$A$1:$IW$192,2,FALSE),0)</f>
        <v>65828.45</v>
      </c>
      <c r="BJ29" s="19">
        <f>IFERROR(HLOOKUP(BJ$1,'Nakladova matice_2018'!$A$1:$IW$192,2,FALSE),0)</f>
        <v>0</v>
      </c>
      <c r="BK29" s="19">
        <f>IFERROR(HLOOKUP(BK$1,'Nakladova matice_2018'!$A$1:$IW$192,2,FALSE),0)</f>
        <v>0</v>
      </c>
      <c r="BL29" s="19">
        <f>IFERROR(HLOOKUP(BL$1,'Nakladova matice_2018'!$A$1:$IW$192,2,FALSE),0)</f>
        <v>0</v>
      </c>
      <c r="BM29" s="19">
        <f>IFERROR(HLOOKUP(BM$1,'Nakladova matice_2018'!$A$1:$IW$192,2,FALSE),0)</f>
        <v>91313.62</v>
      </c>
      <c r="BN29" s="19">
        <f>IFERROR(HLOOKUP(BN$1,'Nakladova matice_2018'!$A$1:$IW$192,2,FALSE),0)</f>
        <v>0</v>
      </c>
      <c r="BO29" s="19">
        <f>IFERROR(HLOOKUP(BO$1,'Nakladova matice_2018'!$A$1:$IW$192,2,FALSE),0)</f>
        <v>0</v>
      </c>
      <c r="BP29" s="19">
        <f>IFERROR(HLOOKUP(BP$1,'Nakladova matice_2018'!$A$1:$IW$192,2,FALSE),0)</f>
        <v>0</v>
      </c>
      <c r="BQ29" s="19">
        <f>IFERROR(HLOOKUP(BQ$1,'Nakladova matice_2018'!$A$1:$IW$192,2,FALSE),0)</f>
        <v>89456.69</v>
      </c>
      <c r="BR29" s="19">
        <f>IFERROR(HLOOKUP(BR$1,'Nakladova matice_2018'!$A$1:$IW$192,2,FALSE),0)</f>
        <v>0</v>
      </c>
      <c r="BS29" s="19">
        <f>IFERROR(HLOOKUP(BS$1,'Nakladova matice_2018'!$A$1:$IW$192,2,FALSE),0)</f>
        <v>0</v>
      </c>
      <c r="BT29" s="19">
        <f>IFERROR(HLOOKUP(BT$1,'Nakladova matice_2018'!$A$1:$IW$192,2,FALSE),0)</f>
        <v>2229848.7599999998</v>
      </c>
      <c r="BU29" s="19">
        <f>IFERROR(HLOOKUP(BU$1,'Nakladova matice_2018'!$A$1:$IW$192,2,FALSE),0)</f>
        <v>0</v>
      </c>
      <c r="BV29" s="19">
        <f>IFERROR(HLOOKUP(BV$1,'Nakladova matice_2018'!$A$1:$IW$192,2,FALSE),0)</f>
        <v>193.39</v>
      </c>
      <c r="BW29" s="19">
        <f>IFERROR(HLOOKUP(BW$1,'Nakladova matice_2018'!$A$1:$IW$192,2,FALSE),0)</f>
        <v>0</v>
      </c>
      <c r="BX29" s="19">
        <f>IFERROR(HLOOKUP(BX$1,'Nakladova matice_2018'!$A$1:$IW$192,2,FALSE),0)</f>
        <v>54565.46</v>
      </c>
      <c r="BY29" s="19">
        <f>IFERROR(HLOOKUP(BY$1,'Nakladova matice_2018'!$A$1:$IW$192,2,FALSE),0)</f>
        <v>0</v>
      </c>
      <c r="BZ29" s="19">
        <f>IFERROR(HLOOKUP(BZ$1,'Nakladova matice_2018'!$A$1:$IW$192,2,FALSE),0)</f>
        <v>0</v>
      </c>
      <c r="CA29" s="19">
        <f>IFERROR(HLOOKUP(CA$1,'Nakladova matice_2018'!$A$1:$IW$192,2,FALSE),0)</f>
        <v>0</v>
      </c>
      <c r="CB29" s="19">
        <f>IFERROR(HLOOKUP(CB$1,'Nakladova matice_2018'!$A$1:$IW$192,2,FALSE),0)</f>
        <v>0</v>
      </c>
      <c r="CC29" s="19">
        <f>IFERROR(HLOOKUP(CC$1,'Nakladova matice_2018'!$A$1:$IW$192,2,FALSE),0)</f>
        <v>0</v>
      </c>
      <c r="CD29" s="19">
        <f>IFERROR(HLOOKUP(CD$1,'Nakladova matice_2018'!$A$1:$IW$192,2,FALSE),0)</f>
        <v>426</v>
      </c>
      <c r="CE29" s="19">
        <f>IFERROR(HLOOKUP(CE$1,'Nakladova matice_2018'!$A$1:$IW$192,2,FALSE),0)</f>
        <v>2170</v>
      </c>
      <c r="CF29" s="19">
        <f>IFERROR(HLOOKUP(CF$1,'Nakladova matice_2018'!$A$1:$IW$192,2,FALSE),0)</f>
        <v>1732</v>
      </c>
      <c r="CG29" s="19">
        <f>IFERROR(HLOOKUP(CG$1,'Nakladova matice_2018'!$A$1:$IW$192,2,FALSE),0)</f>
        <v>1536</v>
      </c>
      <c r="CH29" s="19">
        <f>IFERROR(HLOOKUP(CH$1,'Nakladova matice_2018'!$A$1:$IW$192,2,FALSE),0)</f>
        <v>784</v>
      </c>
      <c r="CI29" s="19">
        <f>IFERROR(HLOOKUP(CI$1,'Nakladova matice_2018'!$A$1:$IW$192,2,FALSE),0)</f>
        <v>494.7</v>
      </c>
      <c r="CJ29" s="19">
        <f>IFERROR(HLOOKUP(CJ$1,'Nakladova matice_2018'!$A$1:$IW$192,2,FALSE),0)</f>
        <v>0</v>
      </c>
      <c r="CK29" s="19">
        <f>IFERROR(HLOOKUP(CK$1,'Nakladova matice_2018'!$A$1:$IW$192,2,FALSE),0)</f>
        <v>0</v>
      </c>
      <c r="CL29" s="19">
        <f>IFERROR(HLOOKUP(CL$1,'Nakladova matice_2018'!$A$1:$IW$192,2,FALSE),0)</f>
        <v>109</v>
      </c>
      <c r="CM29" s="19">
        <f>IFERROR(HLOOKUP(CM$1,'Nakladova matice_2018'!$A$1:$IW$192,2,FALSE),0)</f>
        <v>0</v>
      </c>
      <c r="CN29" s="19">
        <f>IFERROR(HLOOKUP(CN$1,'Nakladova matice_2018'!$A$1:$IW$192,2,FALSE),0)</f>
        <v>41558.82</v>
      </c>
      <c r="CO29" s="19">
        <f>IFERROR(HLOOKUP(CO$1,'Nakladova matice_2018'!$A$1:$IW$192,2,FALSE),0)</f>
        <v>0</v>
      </c>
      <c r="CP29" s="19">
        <f>IFERROR(HLOOKUP(CP$1,'Nakladova matice_2018'!$A$1:$IW$192,2,FALSE),0)</f>
        <v>0</v>
      </c>
      <c r="CQ29" s="19">
        <f>IFERROR(HLOOKUP(CQ$1,'Nakladova matice_2018'!$A$1:$IW$192,2,FALSE),0)</f>
        <v>0</v>
      </c>
      <c r="CR29" s="19">
        <f>IFERROR(HLOOKUP(CR$1,'Nakladova matice_2018'!$A$1:$IW$192,2,FALSE),0)</f>
        <v>29</v>
      </c>
      <c r="CS29" s="19">
        <f>IFERROR(HLOOKUP(CS$1,'Nakladova matice_2018'!$A$1:$IW$192,2,FALSE),0)</f>
        <v>0</v>
      </c>
      <c r="CT29" s="19">
        <f>IFERROR(HLOOKUP(CT$1,'Nakladova matice_2018'!$A$1:$IW$192,2,FALSE),0)</f>
        <v>15424.11</v>
      </c>
      <c r="CU29" s="19">
        <f>IFERROR(HLOOKUP(CU$1,'Nakladova matice_2018'!$A$1:$IW$192,2,FALSE),0)</f>
        <v>60</v>
      </c>
      <c r="CV29" s="19">
        <f>IFERROR(HLOOKUP(CV$1,'Nakladova matice_2018'!$A$1:$IW$192,2,FALSE),0)</f>
        <v>4481.8999999999996</v>
      </c>
      <c r="CW29" s="19">
        <f>IFERROR(HLOOKUP(CW$1,'Nakladova matice_2018'!$A$1:$IW$192,2,FALSE),0)</f>
        <v>0</v>
      </c>
      <c r="CX29" s="19">
        <f>IFERROR(HLOOKUP(CX$1,'Nakladova matice_2018'!$A$1:$IW$192,2,FALSE),0)</f>
        <v>0</v>
      </c>
      <c r="CY29" s="19">
        <f>IFERROR(HLOOKUP(CY$1,'Nakladova matice_2018'!$A$1:$IW$192,2,FALSE),0)</f>
        <v>0</v>
      </c>
      <c r="CZ29" s="19">
        <f>IFERROR(HLOOKUP(CZ$1,'Nakladova matice_2018'!$A$1:$IW$192,2,FALSE),0)</f>
        <v>0</v>
      </c>
      <c r="DA29" s="19">
        <f>IFERROR(HLOOKUP(DA$1,'Nakladova matice_2018'!$A$1:$IW$192,2,FALSE),0)</f>
        <v>1014</v>
      </c>
      <c r="DB29" s="19">
        <f>IFERROR(HLOOKUP(DB$1,'Nakladova matice_2018'!$A$1:$IW$192,2,FALSE),0)</f>
        <v>864</v>
      </c>
      <c r="DC29" s="19">
        <f>IFERROR(HLOOKUP(DC$1,'Nakladova matice_2018'!$A$1:$IW$192,2,FALSE),0)</f>
        <v>0</v>
      </c>
      <c r="DD29" s="19">
        <f>IFERROR(HLOOKUP(DD$1,'Nakladova matice_2018'!$A$1:$IW$192,2,FALSE),0)</f>
        <v>0</v>
      </c>
      <c r="DE29" s="19">
        <f>IFERROR(HLOOKUP(DE$1,'Nakladova matice_2018'!$A$1:$IW$192,2,FALSE),0)</f>
        <v>0</v>
      </c>
      <c r="DF29" s="19">
        <f>IFERROR(HLOOKUP(DF$1,'Nakladova matice_2018'!$A$1:$IW$192,2,FALSE),0)</f>
        <v>0</v>
      </c>
      <c r="DG29" s="19">
        <f>IFERROR(HLOOKUP(DG$1,'Nakladova matice_2018'!$A$1:$IW$192,2,FALSE),0)</f>
        <v>8578</v>
      </c>
      <c r="DH29" s="19">
        <f>IFERROR(HLOOKUP(DH$1,'Nakladova matice_2018'!$A$1:$IW$192,2,FALSE),0)</f>
        <v>0</v>
      </c>
      <c r="DI29" s="19">
        <f>IFERROR(HLOOKUP(DI$1,'Nakladova matice_2018'!$A$1:$IW$192,2,FALSE),0)</f>
        <v>0</v>
      </c>
      <c r="DJ29" s="19">
        <f>IFERROR(HLOOKUP(DJ$1,'Nakladova matice_2018'!$A$1:$IW$192,2,FALSE),0)</f>
        <v>626.48</v>
      </c>
      <c r="DK29" s="19">
        <f>IFERROR(HLOOKUP(DK$1,'Nakladova matice_2018'!$A$1:$IW$192,2,FALSE),0)</f>
        <v>0</v>
      </c>
      <c r="DL29" s="19">
        <f>IFERROR(HLOOKUP(DL$1,'Nakladova matice_2018'!$A$1:$IW$192,2,FALSE),0)</f>
        <v>199</v>
      </c>
      <c r="DM29" s="19">
        <f>IFERROR(HLOOKUP(DM$1,'Nakladova matice_2018'!$A$1:$IW$192,2,FALSE),0)</f>
        <v>0</v>
      </c>
      <c r="DN29" s="19">
        <f>IFERROR(HLOOKUP(DN$1,'Nakladova matice_2018'!$A$1:$IW$192,2,FALSE),0)</f>
        <v>38145.82</v>
      </c>
      <c r="DO29" s="19">
        <f>IFERROR(HLOOKUP(DO$1,'Nakladova matice_2018'!$A$1:$IW$192,2,FALSE),0)</f>
        <v>0</v>
      </c>
      <c r="DP29" s="19">
        <f>IFERROR(HLOOKUP(DP$1,'Nakladova matice_2018'!$A$1:$IW$192,2,FALSE),0)</f>
        <v>0</v>
      </c>
      <c r="DQ29" s="19">
        <f>IFERROR(HLOOKUP(DQ$1,'Nakladova matice_2018'!$A$1:$IW$192,2,FALSE),0)</f>
        <v>0</v>
      </c>
      <c r="DR29" s="19">
        <f>IFERROR(HLOOKUP(DR$1,'Nakladova matice_2018'!$A$1:$IW$192,2,FALSE),0)</f>
        <v>1909117.3</v>
      </c>
      <c r="DS29" s="19">
        <f>IFERROR(HLOOKUP(DS$1,'Nakladova matice_2018'!$A$1:$IW$192,2,FALSE),0)</f>
        <v>435906.76</v>
      </c>
      <c r="DT29" s="19">
        <f>IFERROR(HLOOKUP(DT$1,'Nakladova matice_2018'!$A$1:$IW$192,2,FALSE),0)</f>
        <v>0</v>
      </c>
      <c r="DU29" s="19">
        <f>IFERROR(HLOOKUP(DU$1,'Nakladova matice_2018'!$A$1:$IW$192,2,FALSE),0)</f>
        <v>3520</v>
      </c>
      <c r="DV29" s="19">
        <f>IFERROR(HLOOKUP(DV$1,'Nakladova matice_2018'!$A$1:$IW$192,2,FALSE),0)</f>
        <v>540</v>
      </c>
      <c r="DW29" s="19">
        <f>IFERROR(HLOOKUP(DW$1,'Nakladova matice_2018'!$A$1:$IW$192,2,FALSE),0)</f>
        <v>59987.61</v>
      </c>
      <c r="DX29" s="19">
        <f>IFERROR(HLOOKUP(DX$1,'Nakladova matice_2018'!$A$1:$IW$192,2,FALSE),0)</f>
        <v>15736.65</v>
      </c>
      <c r="DY29" s="19">
        <f>IFERROR(HLOOKUP(DY$1,'Nakladova matice_2018'!$A$1:$IW$192,2,FALSE),0)</f>
        <v>133540</v>
      </c>
      <c r="DZ29" s="19">
        <f>IFERROR(HLOOKUP(DZ$1,'Nakladova matice_2018'!$A$1:$IW$192,2,FALSE),0)</f>
        <v>81963.59</v>
      </c>
      <c r="EA29" s="19">
        <f>IFERROR(HLOOKUP(EA$1,'Nakladova matice_2018'!$A$1:$IW$192,2,FALSE),0)</f>
        <v>1810</v>
      </c>
      <c r="EB29" s="19">
        <f>IFERROR(HLOOKUP(EB$1,'Nakladova matice_2018'!$A$1:$IW$192,2,FALSE),0)</f>
        <v>28849.43</v>
      </c>
      <c r="EC29" s="19">
        <f>IFERROR(HLOOKUP(EC$1,'Nakladova matice_2018'!$A$1:$IW$192,2,FALSE),0)</f>
        <v>0</v>
      </c>
      <c r="ED29" s="19">
        <f>IFERROR(HLOOKUP(ED$1,'Nakladova matice_2018'!$A$1:$IW$192,2,FALSE),0)</f>
        <v>2100</v>
      </c>
      <c r="EE29" s="19">
        <f>IFERROR(HLOOKUP(EE$1,'Nakladova matice_2018'!$A$1:$IW$192,2,FALSE),0)</f>
        <v>4947.71</v>
      </c>
      <c r="EF29" s="19">
        <f>IFERROR(HLOOKUP(EF$1,'Nakladova matice_2018'!$A$1:$IW$192,2,FALSE),0)</f>
        <v>0</v>
      </c>
      <c r="EG29" s="19">
        <f>IFERROR(HLOOKUP(EG$1,'Nakladova matice_2018'!$A$1:$IW$192,2,FALSE),0)</f>
        <v>61821.07</v>
      </c>
      <c r="EH29" s="19">
        <f>IFERROR(HLOOKUP(EH$1,'Nakladova matice_2018'!$A$1:$IW$192,2,FALSE),0)</f>
        <v>21269.35</v>
      </c>
      <c r="EI29" s="19">
        <f>IFERROR(HLOOKUP(EI$1,'Nakladova matice_2018'!$A$1:$IW$192,2,FALSE),0)</f>
        <v>943.4</v>
      </c>
      <c r="EJ29" s="19">
        <f>IFERROR(HLOOKUP(EJ$1,'Nakladova matice_2018'!$A$1:$IW$192,2,FALSE),0)</f>
        <v>39870.129999999997</v>
      </c>
      <c r="EK29" s="19">
        <f>IFERROR(HLOOKUP(EK$1,'Nakladova matice_2018'!$A$1:$IW$192,2,FALSE),0)</f>
        <v>244082.08</v>
      </c>
      <c r="EL29" s="19">
        <f>IFERROR(HLOOKUP(EL$1,'Nakladova matice_2018'!$A$1:$IW$192,2,FALSE),0)</f>
        <v>0</v>
      </c>
      <c r="EM29" s="19">
        <f>IFERROR(HLOOKUP(EM$1,'Nakladova matice_2018'!$A$1:$IW$192,2,FALSE),0)</f>
        <v>0</v>
      </c>
      <c r="EN29" s="19">
        <f>IFERROR(HLOOKUP(EN$1,'Nakladova matice_2018'!$A$1:$IW$192,2,FALSE),0)</f>
        <v>0</v>
      </c>
      <c r="EO29" s="19">
        <f>IFERROR(HLOOKUP(EO$1,'Nakladova matice_2018'!$A$1:$IW$192,2,FALSE),0)</f>
        <v>2988.7</v>
      </c>
      <c r="EP29" s="19">
        <f>IFERROR(HLOOKUP(EP$1,'Nakladova matice_2018'!$A$1:$IW$192,2,FALSE),0)</f>
        <v>3247.33</v>
      </c>
      <c r="EQ29" s="19">
        <f>IFERROR(HLOOKUP(EQ$1,'Nakladova matice_2018'!$A$1:$IW$192,2,FALSE),0)</f>
        <v>0</v>
      </c>
      <c r="ER29" s="19">
        <f>IFERROR(HLOOKUP(ER$1,'Nakladova matice_2018'!$A$1:$IW$192,2,FALSE),0)</f>
        <v>0</v>
      </c>
      <c r="ES29" s="19">
        <f>IFERROR(HLOOKUP(ES$1,'Nakladova matice_2018'!$A$1:$IW$192,2,FALSE),0)</f>
        <v>11616</v>
      </c>
      <c r="ET29" s="19">
        <f>IFERROR(HLOOKUP(ET$1,'Nakladova matice_2018'!$A$1:$IW$192,2,FALSE),0)</f>
        <v>0</v>
      </c>
      <c r="EU29" s="19">
        <f>IFERROR(HLOOKUP(EU$1,'Nakladova matice_2018'!$A$1:$IW$192,2,FALSE),0)</f>
        <v>0</v>
      </c>
      <c r="EV29" s="19">
        <f>IFERROR(HLOOKUP(EV$1,'Nakladova matice_2018'!$A$1:$IW$192,2,FALSE),0)</f>
        <v>0</v>
      </c>
      <c r="EW29" s="19">
        <f>IFERROR(HLOOKUP(EW$1,'Nakladova matice_2018'!$A$1:$IW$192,2,FALSE),0)</f>
        <v>1099</v>
      </c>
      <c r="EX29" s="19">
        <f>IFERROR(HLOOKUP(EX$1,'Nakladova matice_2018'!$A$1:$IW$192,2,FALSE),0)</f>
        <v>0</v>
      </c>
      <c r="EY29" s="19">
        <f>IFERROR(HLOOKUP(EY$1,'Nakladova matice_2018'!$A$1:$IW$192,2,FALSE),0)</f>
        <v>0</v>
      </c>
      <c r="EZ29" s="19">
        <f>IFERROR(HLOOKUP(EZ$1,'Nakladova matice_2018'!$A$1:$IW$192,2,FALSE),0)</f>
        <v>8797</v>
      </c>
      <c r="FA29" s="19">
        <f>IFERROR(HLOOKUP(FA$1,'Nakladova matice_2018'!$A$1:$IW$192,2,FALSE),0)</f>
        <v>0</v>
      </c>
      <c r="FB29" s="19">
        <f>IFERROR(HLOOKUP(FB$1,'Nakladova matice_2018'!$A$1:$IW$192,2,FALSE),0)</f>
        <v>1573</v>
      </c>
      <c r="FC29" s="19">
        <f>IFERROR(HLOOKUP(FC$1,'Nakladova matice_2018'!$A$1:$IW$192,2,FALSE),0)</f>
        <v>11747.22</v>
      </c>
      <c r="FD29" s="19">
        <f>IFERROR(HLOOKUP(FD$1,'Nakladova matice_2018'!$A$1:$IW$192,2,FALSE),0)</f>
        <v>0</v>
      </c>
      <c r="FE29" s="19">
        <f>IFERROR(HLOOKUP(FE$1,'Nakladova matice_2018'!$A$1:$IW$192,2,FALSE),0)</f>
        <v>471.6</v>
      </c>
      <c r="FF29" s="19">
        <f>IFERROR(HLOOKUP(FF$1,'Nakladova matice_2018'!$A$1:$IW$192,2,FALSE),0)</f>
        <v>759.9</v>
      </c>
      <c r="FG29" s="19">
        <f>IFERROR(HLOOKUP(FG$1,'Nakladova matice_2018'!$A$1:$IW$192,2,FALSE),0)</f>
        <v>0</v>
      </c>
      <c r="FH29" s="19">
        <f>IFERROR(HLOOKUP(FH$1,'Nakladova matice_2018'!$A$1:$IW$192,2,FALSE),0)</f>
        <v>0</v>
      </c>
      <c r="FI29" s="19">
        <f>IFERROR(HLOOKUP(FI$1,'Nakladova matice_2018'!$A$1:$IW$192,2,FALSE),0)</f>
        <v>201512.6</v>
      </c>
      <c r="FJ29" s="19">
        <f>IFERROR(HLOOKUP(FJ$1,'Nakladova matice_2018'!$A$1:$IW$192,2,FALSE),0)</f>
        <v>6994.31</v>
      </c>
      <c r="FK29" s="19">
        <f>IFERROR(HLOOKUP(FK$1,'Nakladova matice_2018'!$A$1:$IW$192,2,FALSE),0)</f>
        <v>535</v>
      </c>
      <c r="FL29" s="19">
        <f>IFERROR(HLOOKUP(FL$1,'Nakladova matice_2018'!$A$1:$IW$192,2,FALSE),0)</f>
        <v>0</v>
      </c>
      <c r="FM29" s="19">
        <f>IFERROR(HLOOKUP(FM$1,'Nakladova matice_2018'!$A$1:$IW$192,2,FALSE),0)</f>
        <v>0</v>
      </c>
      <c r="FN29" s="19">
        <f>IFERROR(HLOOKUP(FN$1,'Nakladova matice_2018'!$A$1:$IW$192,2,FALSE),0)</f>
        <v>30365.040000000001</v>
      </c>
      <c r="FO29" s="19">
        <f>IFERROR(HLOOKUP(FO$1,'Nakladova matice_2018'!$A$1:$IW$192,2,FALSE),0)</f>
        <v>54440.94</v>
      </c>
      <c r="FP29" s="19">
        <f>IFERROR(HLOOKUP(FP$1,'Nakladova matice_2018'!$A$1:$IW$192,2,FALSE),0)</f>
        <v>0</v>
      </c>
      <c r="FQ29" s="19">
        <f>IFERROR(HLOOKUP(FQ$1,'Nakladova matice_2018'!$A$1:$IW$192,2,FALSE),0)</f>
        <v>0</v>
      </c>
      <c r="FR29" s="19">
        <f>IFERROR(HLOOKUP(FR$1,'Nakladova matice_2018'!$A$1:$IW$192,2,FALSE),0)</f>
        <v>0</v>
      </c>
      <c r="FS29" s="19">
        <f>IFERROR(HLOOKUP(FS$1,'Nakladova matice_2018'!$A$1:$IW$192,2,FALSE),0)</f>
        <v>33066.050000000003</v>
      </c>
      <c r="FT29" s="19">
        <f>IFERROR(HLOOKUP(FT$1,'Nakladova matice_2018'!$A$1:$IW$192,2,FALSE),0)</f>
        <v>23348.65</v>
      </c>
      <c r="FU29" s="19">
        <f>IFERROR(HLOOKUP(FU$1,'Nakladova matice_2018'!$A$1:$IW$192,2,FALSE),0)</f>
        <v>0</v>
      </c>
      <c r="FV29" s="19">
        <f>IFERROR(HLOOKUP(FV$1,'Nakladova matice_2018'!$A$1:$IW$192,2,FALSE),0)</f>
        <v>3949</v>
      </c>
      <c r="FW29" s="19">
        <f>IFERROR(HLOOKUP(FW$1,'Nakladova matice_2018'!$A$1:$IW$192,2,FALSE),0)</f>
        <v>982877.99</v>
      </c>
      <c r="FX29" s="19">
        <f>IFERROR(HLOOKUP(FX$1,'Nakladova matice_2018'!$A$1:$IW$192,2,FALSE),0)</f>
        <v>363199.44</v>
      </c>
      <c r="FY29" s="19">
        <f>IFERROR(HLOOKUP(FY$1,'Nakladova matice_2018'!$A$1:$IW$192,2,FALSE),0)</f>
        <v>2175.25</v>
      </c>
      <c r="FZ29" s="19">
        <f>IFERROR(HLOOKUP(FZ$1,'Nakladova matice_2018'!$A$1:$IW$192,2,FALSE),0)</f>
        <v>0</v>
      </c>
      <c r="GA29" s="19">
        <f>IFERROR(HLOOKUP(GA$1,'Nakladova matice_2018'!$A$1:$IW$192,2,FALSE),0)</f>
        <v>692002.44</v>
      </c>
      <c r="GB29" s="19">
        <f>IFERROR(HLOOKUP(GB$1,'Nakladova matice_2018'!$A$1:$IW$192,2,FALSE),0)</f>
        <v>2099</v>
      </c>
      <c r="GC29" s="19">
        <f>IFERROR(HLOOKUP(GC$1,'Nakladova matice_2018'!$A$1:$IW$192,2,FALSE),0)</f>
        <v>65101.91</v>
      </c>
      <c r="GD29" s="19">
        <f>IFERROR(HLOOKUP(GD$1,'Nakladova matice_2018'!$A$1:$IW$192,2,FALSE),0)</f>
        <v>49268.959999999999</v>
      </c>
      <c r="GE29" s="19">
        <f>IFERROR(HLOOKUP(GE$1,'Nakladova matice_2018'!$A$1:$IW$192,2,FALSE),0)</f>
        <v>0</v>
      </c>
      <c r="GF29" s="19">
        <f>IFERROR(HLOOKUP(GF$1,'Nakladova matice_2018'!$A$1:$IW$192,2,FALSE),0)</f>
        <v>0</v>
      </c>
      <c r="GG29" s="19">
        <f>IFERROR(HLOOKUP(GG$1,'Nakladova matice_2018'!$A$1:$IW$192,2,FALSE),0)</f>
        <v>0</v>
      </c>
      <c r="GH29" s="19">
        <f>IFERROR(HLOOKUP(GH$1,'Nakladova matice_2018'!$A$1:$IW$192,2,FALSE),0)</f>
        <v>0</v>
      </c>
      <c r="GI29" s="19">
        <f>IFERROR(HLOOKUP(GI$1,'Nakladova matice_2018'!$A$1:$IW$192,2,FALSE),0)</f>
        <v>56070.85</v>
      </c>
      <c r="GJ29" s="19">
        <f>IFERROR(HLOOKUP(GJ$1,'Nakladova matice_2018'!$A$1:$IW$192,2,FALSE),0)</f>
        <v>3578.2</v>
      </c>
      <c r="GK29" s="19">
        <f>IFERROR(HLOOKUP(GK$1,'Nakladova matice_2018'!$A$1:$IW$192,2,FALSE),0)</f>
        <v>37750.720000000001</v>
      </c>
      <c r="GL29" s="19">
        <f>IFERROR(HLOOKUP(GL$1,'Nakladova matice_2018'!$A$1:$IW$192,2,FALSE),0)</f>
        <v>0</v>
      </c>
      <c r="GM29" s="19">
        <f>IFERROR(HLOOKUP(GM$1,'Nakladova matice_2018'!$A$1:$IW$192,2,FALSE),0)</f>
        <v>60751.79</v>
      </c>
      <c r="GN29" s="19">
        <f>IFERROR(HLOOKUP(GN$1,'Nakladova matice_2018'!$A$1:$IW$192,2,FALSE),0)</f>
        <v>39635.160000000003</v>
      </c>
      <c r="GO29" s="19">
        <f>IFERROR(HLOOKUP(GO$1,'Nakladova matice_2018'!$A$1:$IW$192,2,FALSE),0)</f>
        <v>0</v>
      </c>
      <c r="GP29" s="19">
        <f>IFERROR(HLOOKUP(GP$1,'Nakladova matice_2018'!$A$1:$IW$192,2,FALSE),0)</f>
        <v>1687.45</v>
      </c>
      <c r="GQ29" s="19">
        <f>IFERROR(HLOOKUP(GQ$1,'Nakladova matice_2018'!$A$1:$IW$192,2,FALSE),0)</f>
        <v>8543.76</v>
      </c>
      <c r="GR29" s="19">
        <f>IFERROR(HLOOKUP(GR$1,'Nakladova matice_2018'!$A$1:$IW$192,2,FALSE),0)</f>
        <v>0</v>
      </c>
      <c r="GS29" s="19">
        <f>IFERROR(HLOOKUP(GS$1,'Nakladova matice_2018'!$A$1:$IW$192,2,FALSE),0)</f>
        <v>0</v>
      </c>
      <c r="GT29" s="19">
        <f>IFERROR(HLOOKUP(GT$1,'Nakladova matice_2018'!$A$1:$IW$192,2,FALSE),0)</f>
        <v>0</v>
      </c>
      <c r="GU29" s="19">
        <f>IFERROR(HLOOKUP(GU$1,'Nakladova matice_2018'!$A$1:$IW$192,2,FALSE),0)</f>
        <v>4579</v>
      </c>
      <c r="GV29" s="19">
        <f>IFERROR(HLOOKUP(GV$1,'Nakladova matice_2018'!$A$1:$IW$192,2,FALSE),0)</f>
        <v>106654.53</v>
      </c>
      <c r="GW29" s="19">
        <f>IFERROR(HLOOKUP(GW$1,'Nakladova matice_2018'!$A$1:$IW$192,2,FALSE),0)</f>
        <v>0</v>
      </c>
      <c r="GX29" s="19">
        <f>IFERROR(HLOOKUP(GX$1,'Nakladova matice_2018'!$A$1:$IW$192,2,FALSE),0)</f>
        <v>0</v>
      </c>
      <c r="GY29" s="19">
        <f>IFERROR(HLOOKUP(GY$1,'Nakladova matice_2018'!$A$1:$IW$192,2,FALSE),0)</f>
        <v>0</v>
      </c>
      <c r="GZ29" s="19">
        <f>IFERROR(HLOOKUP(GZ$1,'Nakladova matice_2018'!$A$1:$IW$192,2,FALSE),0)</f>
        <v>2319</v>
      </c>
      <c r="HA29" s="19">
        <f>IFERROR(HLOOKUP(HA$1,'Nakladova matice_2018'!$A$1:$IW$192,2,FALSE),0)</f>
        <v>222173.44</v>
      </c>
      <c r="HB29" s="19">
        <f>IFERROR(HLOOKUP(HB$1,'Nakladova matice_2018'!$A$1:$IW$192,2,FALSE),0)</f>
        <v>79035</v>
      </c>
      <c r="HC29" s="19">
        <f>IFERROR(HLOOKUP(HC$1,'Nakladova matice_2018'!$A$1:$IW$192,2,FALSE),0)</f>
        <v>492799.71</v>
      </c>
      <c r="HD29" s="19">
        <f>IFERROR(HLOOKUP(HD$1,'Nakladova matice_2018'!$A$1:$IW$192,2,FALSE),0)</f>
        <v>452183.66</v>
      </c>
      <c r="HE29" s="19">
        <f>IFERROR(HLOOKUP(HE$1,'Nakladova matice_2018'!$A$1:$IW$192,2,FALSE),0)</f>
        <v>1376983.78</v>
      </c>
      <c r="HF29" s="19">
        <f>IFERROR(HLOOKUP(HF$1,'Nakladova matice_2018'!$A$1:$IW$192,2,FALSE),0)</f>
        <v>144329.4</v>
      </c>
      <c r="HG29" s="19">
        <f>IFERROR(HLOOKUP(HG$1,'Nakladova matice_2018'!$A$1:$IW$192,2,FALSE),0)</f>
        <v>30965.72</v>
      </c>
      <c r="HH29" s="19">
        <f>IFERROR(HLOOKUP(HH$1,'Nakladova matice_2018'!$A$1:$IW$192,2,FALSE),0)</f>
        <v>210662.18</v>
      </c>
      <c r="HI29" s="19">
        <f>IFERROR(HLOOKUP(HI$1,'Nakladova matice_2018'!$A$1:$IW$192,2,FALSE),0)</f>
        <v>0</v>
      </c>
      <c r="HJ29" s="19">
        <f>IFERROR(HLOOKUP(HJ$1,'Nakladova matice_2018'!$A$1:$IW$192,2,FALSE),0)</f>
        <v>345855.32</v>
      </c>
      <c r="HK29" s="19">
        <f>IFERROR(HLOOKUP(HK$1,'Nakladova matice_2018'!$A$1:$IW$192,2,FALSE),0)</f>
        <v>9517.32</v>
      </c>
      <c r="HL29" s="19">
        <f>IFERROR(HLOOKUP(HL$1,'Nakladova matice_2018'!$A$1:$IW$192,2,FALSE),0)</f>
        <v>0</v>
      </c>
      <c r="HM29" s="19">
        <f>IFERROR(HLOOKUP(HM$1,'Nakladova matice_2018'!$A$1:$IW$192,2,FALSE),0)</f>
        <v>0</v>
      </c>
      <c r="HN29" s="19">
        <f>IFERROR(HLOOKUP(HN$1,'Nakladova matice_2018'!$A$1:$IW$192,2,FALSE),0)</f>
        <v>0</v>
      </c>
      <c r="HO29" s="19">
        <f>IFERROR(HLOOKUP(HO$1,'Nakladova matice_2018'!$A$1:$IW$192,2,FALSE),0)</f>
        <v>0</v>
      </c>
      <c r="HP29" s="19">
        <f>IFERROR(HLOOKUP(HP$1,'Nakladova matice_2018'!$A$1:$IW$192,2,FALSE),0)</f>
        <v>85</v>
      </c>
      <c r="HQ29" s="19">
        <f>IFERROR(HLOOKUP(HQ$1,'Nakladova matice_2018'!$A$1:$IW$192,2,FALSE),0)</f>
        <v>0</v>
      </c>
      <c r="HR29" s="19">
        <f>IFERROR(HLOOKUP(HR$1,'Nakladova matice_2018'!$A$1:$IW$192,2,FALSE),0)</f>
        <v>0</v>
      </c>
      <c r="HS29" s="19">
        <f>IFERROR(HLOOKUP(HS$1,'Nakladova matice_2018'!$A$1:$IW$192,2,FALSE),0)</f>
        <v>0</v>
      </c>
      <c r="HT29" s="19">
        <f>IFERROR(HLOOKUP(HT$1,'Nakladova matice_2018'!$A$1:$IW$192,2,FALSE),0)</f>
        <v>1123.25</v>
      </c>
      <c r="HU29" s="19">
        <f>IFERROR(HLOOKUP(HU$1,'Nakladova matice_2018'!$A$1:$IW$192,2,FALSE),0)</f>
        <v>10440.42</v>
      </c>
      <c r="HV29" s="19">
        <f>IFERROR(HLOOKUP(HV$1,'Nakladova matice_2018'!$A$1:$IW$192,2,FALSE),0)</f>
        <v>1597.79</v>
      </c>
      <c r="HW29" s="19">
        <f>IFERROR(HLOOKUP(HW$1,'Nakladova matice_2018'!$A$1:$IW$192,2,FALSE),0)</f>
        <v>12531.58</v>
      </c>
      <c r="HX29" s="19">
        <f>IFERROR(HLOOKUP(HX$1,'Nakladova matice_2018'!$A$1:$IW$192,2,FALSE),0)</f>
        <v>15378.52</v>
      </c>
      <c r="HY29" s="19">
        <f>IFERROR(HLOOKUP(HY$1,'Nakladova matice_2018'!$A$1:$IW$192,2,FALSE),0)</f>
        <v>27847.3</v>
      </c>
      <c r="HZ29" s="19">
        <f>IFERROR(HLOOKUP(HZ$1,'Nakladova matice_2018'!$A$1:$IW$192,2,FALSE),0)</f>
        <v>0</v>
      </c>
      <c r="IA29" s="19">
        <f>IFERROR(HLOOKUP(IA$1,'Nakladova matice_2018'!$A$1:$IW$192,2,FALSE),0)</f>
        <v>32125.040000000001</v>
      </c>
      <c r="IB29" s="19">
        <f>IFERROR(HLOOKUP(IB$1,'Nakladova matice_2018'!$A$1:$IW$192,2,FALSE),0)</f>
        <v>13826.9</v>
      </c>
      <c r="IC29" s="19">
        <f>IFERROR(HLOOKUP(IC$1,'Nakladova matice_2018'!$A$1:$IW$192,2,FALSE),0)</f>
        <v>35871.24</v>
      </c>
      <c r="ID29" s="19">
        <f>IFERROR(HLOOKUP(ID$1,'Nakladova matice_2018'!$A$1:$IW$192,2,FALSE),0)</f>
        <v>228313.36</v>
      </c>
      <c r="IE29" s="19">
        <f>IFERROR(HLOOKUP(IE$1,'Nakladova matice_2018'!$A$1:$IW$192,2,FALSE),0)</f>
        <v>0</v>
      </c>
      <c r="IF29" s="19">
        <f>IFERROR(HLOOKUP(IF$1,'Nakladova matice_2018'!$A$1:$IW$192,2,FALSE),0)</f>
        <v>9990.81</v>
      </c>
      <c r="IG29" s="19">
        <f>IFERROR(HLOOKUP(IG$1,'Nakladova matice_2018'!$A$1:$IW$192,2,FALSE),0)</f>
        <v>8095.14</v>
      </c>
      <c r="IH29" s="19">
        <f>IFERROR(HLOOKUP(IH$1,'Nakladova matice_2018'!$A$1:$IW$192,2,FALSE),0)</f>
        <v>0</v>
      </c>
      <c r="II29" s="19">
        <f>IFERROR(HLOOKUP(II$1,'Nakladova matice_2018'!$A$1:$IW$192,2,FALSE),0)</f>
        <v>0</v>
      </c>
      <c r="IJ29" s="19">
        <f>IFERROR(HLOOKUP(IJ$1,'Nakladova matice_2018'!$A$1:$IW$192,2,FALSE),0)</f>
        <v>0</v>
      </c>
      <c r="IK29" s="19">
        <f>IFERROR(HLOOKUP(IK$1,'Nakladova matice_2018'!$A$1:$IW$192,2,FALSE),0)</f>
        <v>72554.850000000006</v>
      </c>
      <c r="IL29" s="19">
        <f>IFERROR(HLOOKUP(IL$1,'Nakladova matice_2018'!$A$1:$IW$192,2,FALSE),0)</f>
        <v>121247.94</v>
      </c>
      <c r="IM29" s="19">
        <f>IFERROR(HLOOKUP(IM$1,'Nakladova matice_2018'!$A$1:$IW$192,2,FALSE),0)</f>
        <v>42857.73</v>
      </c>
      <c r="IN29" s="19">
        <f>IFERROR(HLOOKUP(IN$1,'Nakladova matice_2018'!$A$1:$IW$192,2,FALSE),0)</f>
        <v>4739.66</v>
      </c>
      <c r="IO29" s="19">
        <f>IFERROR(HLOOKUP(IO$1,'Nakladova matice_2018'!$A$1:$IW$192,2,FALSE),0)</f>
        <v>0</v>
      </c>
      <c r="IP29" s="19">
        <f>IFERROR(HLOOKUP(IP$1,'Nakladova matice_2018'!$A$1:$IW$192,2,FALSE),0)</f>
        <v>100084.2</v>
      </c>
      <c r="IQ29" s="19">
        <f>IFERROR(HLOOKUP(IQ$1,'Nakladova matice_2018'!$A$1:$IW$192,2,FALSE),0)</f>
        <v>19185.2</v>
      </c>
      <c r="IR29" s="19">
        <f>IFERROR(HLOOKUP(IR$1,'Nakladova matice_2018'!$A$1:$IW$192,2,FALSE),0)</f>
        <v>78556.45</v>
      </c>
      <c r="IS29" s="19">
        <f>IFERROR(HLOOKUP(IS$1,'Nakladova matice_2018'!$A$1:$IW$192,2,FALSE),0)</f>
        <v>12661.34</v>
      </c>
      <c r="IT29" s="19">
        <f>IFERROR(HLOOKUP(IT$1,'Nakladova matice_2018'!$A$1:$IW$192,2,FALSE),0)</f>
        <v>656</v>
      </c>
      <c r="IU29" s="19">
        <f>IFERROR(HLOOKUP(IU$1,'Nakladova matice_2018'!$A$1:$IW$192,2,FALSE),0)</f>
        <v>0</v>
      </c>
      <c r="IV29" s="19">
        <f>IFERROR(HLOOKUP(IV$1,'Nakladova matice_2018'!$A$1:$IW$192,2,FALSE),0)</f>
        <v>47279.72</v>
      </c>
      <c r="IW29" s="19">
        <f>IFERROR(HLOOKUP(IW$1,'Nakladova matice_2018'!$A$1:$IW$192,2,FALSE),0)</f>
        <v>833.73</v>
      </c>
      <c r="IX29" s="19">
        <f>IFERROR(HLOOKUP(IX$1,'Nakladova matice_2018'!$A$1:$IW$192,2,FALSE),0)</f>
        <v>15694.75</v>
      </c>
      <c r="IY29" s="19">
        <f>IFERROR(HLOOKUP(IY$1,'Nakladova matice_2018'!$A$1:$IW$192,2,FALSE),0)</f>
        <v>4920.6400000000003</v>
      </c>
      <c r="IZ29" s="19">
        <f>IFERROR(HLOOKUP(IZ$1,'Nakladova matice_2018'!$A$1:$IW$192,2,FALSE),0)</f>
        <v>0</v>
      </c>
      <c r="JA29" s="19">
        <f>IFERROR(HLOOKUP(JA$1,'Nakladova matice_2018'!$A$1:$IW$192,2,FALSE),0)</f>
        <v>21724.12</v>
      </c>
      <c r="JB29" s="19">
        <f>IFERROR(HLOOKUP(JB$1,'Nakladova matice_2018'!$A$1:$IW$192,2,FALSE),0)</f>
        <v>2320.9</v>
      </c>
      <c r="JC29" s="19">
        <f>IFERROR(HLOOKUP(JC$1,'Nakladova matice_2018'!$A$1:$IW$192,2,FALSE),0)</f>
        <v>0</v>
      </c>
      <c r="JD29" s="19">
        <f>IFERROR(HLOOKUP(JD$1,'Nakladova matice_2018'!$A$1:$IW$192,2,FALSE),0)</f>
        <v>0</v>
      </c>
      <c r="JE29" s="19">
        <f>IFERROR(HLOOKUP(JE$1,'Nakladova matice_2018'!$A$1:$IW$192,2,FALSE),0)</f>
        <v>0</v>
      </c>
      <c r="JF29" s="19">
        <f>IFERROR(HLOOKUP(JF$1,'Nakladova matice_2018'!$A$1:$IW$192,2,FALSE),0)</f>
        <v>0</v>
      </c>
      <c r="JG29" s="19">
        <f>IFERROR(HLOOKUP(JG$1,'Nakladova matice_2018'!$A$1:$IW$192,2,FALSE),0)</f>
        <v>204799</v>
      </c>
      <c r="JH29" s="19">
        <f>IFERROR(HLOOKUP(JH$1,'Nakladova matice_2018'!$A$1:$IW$192,2,FALSE),0)</f>
        <v>0</v>
      </c>
      <c r="JI29" s="19">
        <f>IFERROR(HLOOKUP(JI$1,'Nakladova matice_2018'!$A$1:$IW$192,2,FALSE),0)</f>
        <v>0</v>
      </c>
      <c r="JJ29" s="19">
        <f>IFERROR(HLOOKUP(JJ$1,'Nakladova matice_2018'!$A$1:$IW$192,2,FALSE),0)</f>
        <v>726</v>
      </c>
      <c r="JK29" s="19">
        <f>IFERROR(HLOOKUP(JK$1,'Nakladova matice_2018'!$A$1:$IW$192,2,FALSE),0)</f>
        <v>637</v>
      </c>
      <c r="JL29" s="19">
        <f>IFERROR(HLOOKUP(JL$1,'Nakladova matice_2018'!$A$1:$IW$192,2,FALSE),0)</f>
        <v>816</v>
      </c>
      <c r="JM29" s="19">
        <f>IFERROR(HLOOKUP(JM$1,'Nakladova matice_2018'!$A$1:$IW$192,2,FALSE),0)</f>
        <v>324301.07</v>
      </c>
      <c r="JN29" s="19">
        <f>IFERROR(HLOOKUP(JN$1,'Nakladova matice_2018'!$A$1:$IW$192,2,FALSE),0)</f>
        <v>0</v>
      </c>
      <c r="JO29" s="19">
        <f>IFERROR(HLOOKUP(JO$1,'Nakladova matice_2018'!$A$1:$IW$192,2,FALSE),0)</f>
        <v>0</v>
      </c>
      <c r="JP29" s="19">
        <f>IFERROR(HLOOKUP(JP$1,'Nakladova matice_2018'!$A$1:$IW$192,2,FALSE),0)</f>
        <v>0</v>
      </c>
      <c r="JQ29" s="19">
        <f>IFERROR(HLOOKUP(JQ$1,'Nakladova matice_2018'!$A$1:$IW$192,2,FALSE),0)</f>
        <v>0</v>
      </c>
      <c r="JR29" s="19">
        <f>IFERROR(HLOOKUP(JR$1,'Nakladova matice_2018'!$A$1:$IW$192,2,FALSE),0)</f>
        <v>11222.5</v>
      </c>
      <c r="JS29" s="19">
        <f>IFERROR(HLOOKUP(JS$1,'Nakladova matice_2018'!$A$1:$IW$192,2,FALSE),0)</f>
        <v>0</v>
      </c>
      <c r="JT29" s="19">
        <f>IFERROR(HLOOKUP(JT$1,'Nakladova matice_2018'!$A$1:$IW$192,2,FALSE),0)</f>
        <v>24650.82</v>
      </c>
      <c r="JU29" s="19">
        <f>IFERROR(HLOOKUP(JU$1,'Nakladova matice_2018'!$A$1:$IW$192,2,FALSE),0)</f>
        <v>56378.8</v>
      </c>
      <c r="JV29" s="19">
        <f>IFERROR(HLOOKUP(JV$1,'Nakladova matice_2018'!$A$1:$IW$192,2,FALSE),0)</f>
        <v>57047</v>
      </c>
      <c r="JW29" s="19">
        <f>IFERROR(HLOOKUP(JW$1,'Nakladova matice_2018'!$A$1:$IW$192,2,FALSE),0)</f>
        <v>6363</v>
      </c>
      <c r="JX29" s="19">
        <f>IFERROR(HLOOKUP(JX$1,'Nakladova matice_2018'!$A$1:$IW$192,2,FALSE),0)</f>
        <v>0</v>
      </c>
      <c r="JY29" s="19">
        <f>IFERROR(HLOOKUP(JY$1,'Nakladova matice_2018'!$A$1:$IW$192,2,FALSE),0)</f>
        <v>8000.9</v>
      </c>
      <c r="JZ29" s="19">
        <f>IFERROR(HLOOKUP(JZ$1,'Nakladova matice_2018'!$A$1:$IW$192,2,FALSE),0)</f>
        <v>0</v>
      </c>
      <c r="KA29" s="19">
        <f>IFERROR(HLOOKUP(KA$1,'Nakladova matice_2018'!$A$1:$IW$192,2,FALSE),0)</f>
        <v>399</v>
      </c>
      <c r="KB29" s="19">
        <f>IFERROR(HLOOKUP(KB$1,'Nakladova matice_2018'!$A$1:$IW$192,2,FALSE),0)</f>
        <v>0</v>
      </c>
      <c r="KC29" s="19">
        <f>IFERROR(HLOOKUP(KC$1,'Nakladova matice_2018'!$A$1:$IW$192,2,FALSE),0)</f>
        <v>26277.93</v>
      </c>
      <c r="KD29" s="19">
        <f>IFERROR(HLOOKUP(KD$1,'Nakladova matice_2018'!$A$1:$IW$192,2,FALSE),0)</f>
        <v>172628.23</v>
      </c>
      <c r="KE29" s="19">
        <f>IFERROR(HLOOKUP(KE$1,'Nakladova matice_2018'!$A$1:$IW$192,2,FALSE),0)</f>
        <v>0</v>
      </c>
      <c r="KF29" s="19">
        <f>IFERROR(HLOOKUP(KF$1,'Nakladova matice_2018'!$A$1:$IW$192,2,FALSE),0)</f>
        <v>0</v>
      </c>
      <c r="KG29" s="19">
        <f>IFERROR(HLOOKUP(KG$1,'Nakladova matice_2018'!$A$1:$IW$192,2,FALSE),0)</f>
        <v>0</v>
      </c>
      <c r="KH29" s="19">
        <f>IFERROR(HLOOKUP(KH$1,'Nakladova matice_2018'!$A$1:$IW$192,2,FALSE),0)</f>
        <v>0</v>
      </c>
      <c r="KI29" s="19">
        <f>IFERROR(HLOOKUP(KI$1,'Nakladova matice_2018'!$A$1:$IW$192,2,FALSE),0)</f>
        <v>0</v>
      </c>
      <c r="KJ29" s="19">
        <f>IFERROR(HLOOKUP(KJ$1,'Nakladova matice_2018'!$A$1:$IW$192,2,FALSE),0)</f>
        <v>6087</v>
      </c>
      <c r="KK29" s="19">
        <f>IFERROR(HLOOKUP(KK$1,'Nakladova matice_2018'!$A$1:$IW$192,2,FALSE),0)</f>
        <v>0</v>
      </c>
      <c r="KL29" s="19">
        <f>IFERROR(HLOOKUP(KL$1,'Nakladova matice_2018'!$A$1:$IW$192,2,FALSE),0)</f>
        <v>0</v>
      </c>
      <c r="KM29" s="19">
        <f>IFERROR(HLOOKUP(KM$1,'Nakladova matice_2018'!$A$1:$IW$192,2,FALSE),0)</f>
        <v>0</v>
      </c>
      <c r="KN29" s="19">
        <f>IFERROR(HLOOKUP(KN$1,'Nakladova matice_2018'!$A$1:$IW$192,2,FALSE),0)</f>
        <v>0</v>
      </c>
      <c r="KO29" s="19">
        <f>IFERROR(HLOOKUP(KO$1,'Nakladova matice_2018'!$A$1:$IW$192,2,FALSE),0)</f>
        <v>0</v>
      </c>
      <c r="KP29" s="19">
        <f>IFERROR(HLOOKUP(KP$1,'Nakladova matice_2018'!$A$1:$IW$192,2,FALSE),0)</f>
        <v>4401.72</v>
      </c>
      <c r="KQ29" s="19">
        <f>IFERROR(HLOOKUP(KQ$1,'Nakladova matice_2018'!$A$1:$IW$192,2,FALSE),0)</f>
        <v>0</v>
      </c>
      <c r="KR29" s="19">
        <f>IFERROR(HLOOKUP(KR$1,'Nakladova matice_2018'!$A$1:$IW$192,2,FALSE),0)</f>
        <v>4259.3</v>
      </c>
      <c r="KS29" s="19">
        <f>IFERROR(HLOOKUP(KS$1,'Nakladova matice_2018'!$A$1:$IW$192,2,FALSE),0)</f>
        <v>0</v>
      </c>
      <c r="KT29" s="19">
        <f>IFERROR(HLOOKUP(KT$1,'Nakladova matice_2018'!$A$1:$IW$192,2,FALSE),0)</f>
        <v>0</v>
      </c>
      <c r="KU29" s="19">
        <f>IFERROR(HLOOKUP(KU$1,'Nakladova matice_2018'!$A$1:$IW$192,2,FALSE),0)</f>
        <v>49908.08</v>
      </c>
      <c r="KV29" s="19">
        <f>IFERROR(HLOOKUP(KV$1,'Nakladova matice_2018'!$A$1:$IW$192,2,FALSE),0)</f>
        <v>0</v>
      </c>
      <c r="KW29" s="19">
        <f>IFERROR(HLOOKUP(KW$1,'Nakladova matice_2018'!$A$1:$IW$192,2,FALSE),0)</f>
        <v>59511.78</v>
      </c>
      <c r="KX29" s="19">
        <f>IFERROR(HLOOKUP(KX$1,'Nakladova matice_2018'!$A$1:$IW$192,2,FALSE),0)</f>
        <v>360</v>
      </c>
      <c r="KY29" s="19">
        <f>IFERROR(HLOOKUP(KY$1,'Nakladova matice_2018'!$A$1:$IW$192,2,FALSE),0)</f>
        <v>0</v>
      </c>
      <c r="KZ29" s="19">
        <f>IFERROR(HLOOKUP(KZ$1,'Nakladova matice_2018'!$A$1:$IW$192,2,FALSE),0)</f>
        <v>437046.33</v>
      </c>
      <c r="LA29" s="19">
        <f>IFERROR(HLOOKUP(LA$1,'Nakladova matice_2018'!$A$1:$IW$192,2,FALSE),0)</f>
        <v>0</v>
      </c>
      <c r="LB29" s="19">
        <f>IFERROR(HLOOKUP(LB$1,'Nakladova matice_2018'!$A$1:$IW$192,2,FALSE),0)</f>
        <v>142586.87</v>
      </c>
      <c r="LC29" s="19">
        <f>IFERROR(HLOOKUP(LC$1,'Nakladova matice_2018'!$A$1:$IW$192,2,FALSE),0)</f>
        <v>0</v>
      </c>
      <c r="LD29" s="19">
        <f>IFERROR(HLOOKUP(LD$1,'Nakladova matice_2018'!$A$1:$IW$192,2,FALSE),0)</f>
        <v>0</v>
      </c>
      <c r="LE29" s="19">
        <f>IFERROR(HLOOKUP(LE$1,'Nakladova matice_2018'!$A$1:$IW$192,2,FALSE),0)</f>
        <v>2552.04</v>
      </c>
      <c r="LF29" s="19">
        <f>IFERROR(HLOOKUP(LF$1,'Nakladova matice_2018'!$A$1:$IW$192,2,FALSE),0)</f>
        <v>1328.6</v>
      </c>
      <c r="LG29" s="19">
        <f>IFERROR(HLOOKUP(LG$1,'Nakladova matice_2018'!$A$1:$IW$192,2,FALSE),0)</f>
        <v>2136</v>
      </c>
      <c r="LH29" s="19">
        <f>IFERROR(HLOOKUP(LH$1,'Nakladova matice_2018'!$A$1:$IW$192,2,FALSE),0)</f>
        <v>0</v>
      </c>
      <c r="LI29" s="19">
        <f>IFERROR(HLOOKUP(LI$1,'Nakladova matice_2018'!$A$1:$IW$192,2,FALSE),0)</f>
        <v>0</v>
      </c>
      <c r="LJ29" s="19">
        <f>IFERROR(HLOOKUP(LJ$1,'Nakladova matice_2018'!$A$1:$IW$192,2,FALSE),0)</f>
        <v>0</v>
      </c>
      <c r="LK29" s="19">
        <f>IFERROR(HLOOKUP(LK$1,'Nakladova matice_2018'!$A$1:$IW$192,2,FALSE),0)</f>
        <v>0</v>
      </c>
      <c r="LL29" s="19">
        <f>IFERROR(HLOOKUP(LL$1,'Nakladova matice_2018'!$A$1:$IW$192,2,FALSE),0)</f>
        <v>0</v>
      </c>
      <c r="LM29" s="19">
        <f>IFERROR(HLOOKUP(LM$1,'Nakladova matice_2018'!$A$1:$IW$192,2,FALSE),0)</f>
        <v>104080.92</v>
      </c>
      <c r="LN29" s="19">
        <f>IFERROR(HLOOKUP(LN$1,'Nakladova matice_2018'!$A$1:$IW$192,2,FALSE),0)</f>
        <v>0</v>
      </c>
      <c r="LO29" s="19">
        <f>IFERROR(HLOOKUP(LO$1,'Nakladova matice_2018'!$A$1:$IW$192,2,FALSE),0)</f>
        <v>13674.69</v>
      </c>
      <c r="LP29" s="19">
        <f>IFERROR(HLOOKUP(LP$1,'Nakladova matice_2018'!$A$1:$IW$192,2,FALSE),0)</f>
        <v>0</v>
      </c>
      <c r="LQ29" s="19">
        <f>IFERROR(HLOOKUP(LQ$1,'Nakladova matice_2018'!$A$1:$IW$192,2,FALSE),0)</f>
        <v>0</v>
      </c>
      <c r="LR29" s="19">
        <f>IFERROR(HLOOKUP(LR$1,'Nakladova matice_2018'!$A$1:$IW$192,2,FALSE),0)</f>
        <v>764562.12</v>
      </c>
      <c r="LS29" s="19">
        <f>IFERROR(HLOOKUP(LS$1,'Nakladova matice_2018'!$A$1:$IW$192,2,FALSE),0)</f>
        <v>20320.28</v>
      </c>
      <c r="LT29" s="19">
        <f>IFERROR(HLOOKUP(LT$1,'Nakladova matice_2018'!$A$1:$IW$192,2,FALSE),0)</f>
        <v>18022.71</v>
      </c>
      <c r="LU29" s="19">
        <f>IFERROR(HLOOKUP(LU$1,'Nakladova matice_2018'!$A$1:$IW$192,2,FALSE),0)</f>
        <v>0</v>
      </c>
      <c r="LV29" s="19">
        <f>IFERROR(HLOOKUP(LV$1,'Nakladova matice_2018'!$A$1:$IW$192,2,FALSE),0)</f>
        <v>0</v>
      </c>
      <c r="LW29" s="19">
        <f>IFERROR(HLOOKUP(LW$1,'Nakladova matice_2018'!$A$1:$IW$192,2,FALSE),0)</f>
        <v>0</v>
      </c>
      <c r="LX29" s="19">
        <f>IFERROR(HLOOKUP(LX$1,'Nakladova matice_2018'!$A$1:$IW$192,2,FALSE),0)</f>
        <v>5178.5</v>
      </c>
      <c r="LY29" s="19">
        <f>IFERROR(HLOOKUP(LY$1,'Nakladova matice_2018'!$A$1:$IW$192,2,FALSE),0)</f>
        <v>0</v>
      </c>
      <c r="LZ29" s="19">
        <f>IFERROR(HLOOKUP(LZ$1,'Nakladova matice_2018'!$A$1:$IW$192,2,FALSE),0)</f>
        <v>584</v>
      </c>
      <c r="MA29" s="19">
        <f>IFERROR(HLOOKUP(MA$1,'Nakladova matice_2018'!$A$1:$IW$192,2,FALSE),0)</f>
        <v>480</v>
      </c>
      <c r="MB29" s="19">
        <f>IFERROR(HLOOKUP(MB$1,'Nakladova matice_2018'!$A$1:$IW$192,2,FALSE),0)</f>
        <v>0</v>
      </c>
      <c r="MC29" s="19">
        <f>IFERROR(HLOOKUP(MC$1,'Nakladova matice_2018'!$A$1:$IW$192,2,FALSE),0)</f>
        <v>0</v>
      </c>
      <c r="MD29" s="19">
        <f>IFERROR(HLOOKUP(MD$1,'Nakladova matice_2018'!$A$1:$IW$192,2,FALSE),0)</f>
        <v>0</v>
      </c>
      <c r="ME29" s="19">
        <f>IFERROR(HLOOKUP(ME$1,'Nakladova matice_2018'!$A$1:$IW$192,2,FALSE),0)</f>
        <v>0</v>
      </c>
      <c r="MF29" s="19">
        <f>IFERROR(HLOOKUP(MF$1,'Nakladova matice_2018'!$A$1:$IW$192,2,FALSE),0)</f>
        <v>5230.28</v>
      </c>
      <c r="MG29" s="19">
        <f>IFERROR(HLOOKUP(MG$1,'Nakladova matice_2018'!$A$1:$IW$192,2,FALSE),0)</f>
        <v>0</v>
      </c>
      <c r="MH29" s="19">
        <f>IFERROR(HLOOKUP(MH$1,'Nakladova matice_2018'!$A$1:$IW$192,2,FALSE),0)</f>
        <v>0</v>
      </c>
      <c r="MI29" s="19">
        <f>IFERROR(HLOOKUP(MI$1,'Nakladova matice_2018'!$A$1:$IW$192,2,FALSE),0)</f>
        <v>0</v>
      </c>
      <c r="MJ29" s="19">
        <f>IFERROR(HLOOKUP(MJ$1,'Nakladova matice_2018'!$A$1:$IW$192,2,FALSE),0)</f>
        <v>0</v>
      </c>
      <c r="MK29" s="19">
        <f>IFERROR(HLOOKUP(MK$1,'Nakladova matice_2018'!$A$1:$IW$192,2,FALSE),0)</f>
        <v>748796.02</v>
      </c>
      <c r="ML29" s="19">
        <f>IFERROR(HLOOKUP(ML$1,'Nakladova matice_2018'!$A$1:$IW$192,2,FALSE),0)</f>
        <v>0</v>
      </c>
      <c r="MM29" s="19">
        <f>IFERROR(HLOOKUP(MM$1,'Nakladova matice_2018'!$A$1:$IW$192,2,FALSE),0)</f>
        <v>15184</v>
      </c>
      <c r="MN29" s="19">
        <f>IFERROR(HLOOKUP(MN$1,'Nakladova matice_2018'!$A$1:$IW$192,2,FALSE),0)</f>
        <v>0</v>
      </c>
      <c r="MO29" s="20">
        <f t="shared" ref="MO29:MO60" si="83">SUM(D29:MN29)</f>
        <v>28329534.59</v>
      </c>
      <c r="MP29" s="20">
        <f>MO29-'Nakladova matice_2018'!IX2</f>
        <v>0</v>
      </c>
    </row>
    <row r="30" spans="1:355" x14ac:dyDescent="0.2">
      <c r="A30" s="27">
        <v>501012</v>
      </c>
      <c r="B30" s="21" t="s">
        <v>182</v>
      </c>
      <c r="C30" s="53">
        <v>1</v>
      </c>
      <c r="D30" s="19">
        <f>IFERROR(HLOOKUP(D$1,'Nakladova matice_2018'!$A$1:$IW$188,3,FALSE),0)</f>
        <v>0</v>
      </c>
      <c r="E30" s="19">
        <f>IFERROR(HLOOKUP(E$1,'Nakladova matice_2018'!$A$1:$IW$188,3,FALSE),0)</f>
        <v>0</v>
      </c>
      <c r="F30" s="19">
        <f>IFERROR(HLOOKUP(F$1,'Nakladova matice_2018'!$A$1:$IW$188,3,FALSE),0)</f>
        <v>0</v>
      </c>
      <c r="G30" s="19">
        <f>IFERROR(HLOOKUP(G$1,'Nakladova matice_2018'!$A$1:$IW$188,3,FALSE),0)</f>
        <v>0</v>
      </c>
      <c r="H30" s="19">
        <f>IFERROR(HLOOKUP(H$1,'Nakladova matice_2018'!$A$1:$IW$188,3,FALSE),0)</f>
        <v>0</v>
      </c>
      <c r="I30" s="19">
        <f>IFERROR(HLOOKUP(I$1,'Nakladova matice_2018'!$A$1:$IW$188,3,FALSE),0)</f>
        <v>0</v>
      </c>
      <c r="J30" s="19">
        <f>IFERROR(HLOOKUP(J$1,'Nakladova matice_2018'!$A$1:$IW$188,3,FALSE),0)</f>
        <v>872.73</v>
      </c>
      <c r="K30" s="19">
        <f>IFERROR(HLOOKUP(K$1,'Nakladova matice_2018'!$A$1:$IW$188,3,FALSE),0)</f>
        <v>0</v>
      </c>
      <c r="L30" s="19">
        <f>IFERROR(HLOOKUP(L$1,'Nakladova matice_2018'!$A$1:$IW$188,3,FALSE),0)</f>
        <v>0</v>
      </c>
      <c r="M30" s="19">
        <f>IFERROR(HLOOKUP(M$1,'Nakladova matice_2018'!$A$1:$IW$188,3,FALSE),0)</f>
        <v>0</v>
      </c>
      <c r="N30" s="19">
        <f>IFERROR(HLOOKUP(N$1,'Nakladova matice_2018'!$A$1:$IW$188,3,FALSE),0)</f>
        <v>0</v>
      </c>
      <c r="O30" s="19">
        <f>IFERROR(HLOOKUP(O$1,'Nakladova matice_2018'!$A$1:$IW$188,3,FALSE),0)</f>
        <v>0</v>
      </c>
      <c r="P30" s="19">
        <f>IFERROR(HLOOKUP(P$1,'Nakladova matice_2018'!$A$1:$IW$188,3,FALSE),0)</f>
        <v>0</v>
      </c>
      <c r="Q30" s="19">
        <f>IFERROR(HLOOKUP(Q$1,'Nakladova matice_2018'!$A$1:$IW$188,3,FALSE),0)</f>
        <v>0</v>
      </c>
      <c r="R30" s="19">
        <f>IFERROR(HLOOKUP(R$1,'Nakladova matice_2018'!$A$1:$IW$188,3,FALSE),0)</f>
        <v>7059</v>
      </c>
      <c r="S30" s="19">
        <f>IFERROR(HLOOKUP(S$1,'Nakladova matice_2018'!$A$1:$IW$188,3,FALSE),0)</f>
        <v>2492.6</v>
      </c>
      <c r="T30" s="19">
        <f>IFERROR(HLOOKUP(T$1,'Nakladova matice_2018'!$A$1:$IW$188,3,FALSE),0)</f>
        <v>0</v>
      </c>
      <c r="U30" s="19">
        <f>IFERROR(HLOOKUP(U$1,'Nakladova matice_2018'!$A$1:$IW$188,3,FALSE),0)</f>
        <v>0</v>
      </c>
      <c r="V30" s="19">
        <f>IFERROR(HLOOKUP(V$1,'Nakladova matice_2018'!$A$1:$IW$188,3,FALSE),0)</f>
        <v>0</v>
      </c>
      <c r="W30" s="19">
        <f>IFERROR(HLOOKUP(W$1,'Nakladova matice_2018'!$A$1:$IW$188,3,FALSE),0)</f>
        <v>0</v>
      </c>
      <c r="X30" s="19">
        <f>IFERROR(HLOOKUP(X$1,'Nakladova matice_2018'!$A$1:$IW$188,3,FALSE),0)</f>
        <v>0</v>
      </c>
      <c r="Y30" s="19">
        <f>IFERROR(HLOOKUP(Y$1,'Nakladova matice_2018'!$A$1:$IW$188,3,FALSE),0)</f>
        <v>0</v>
      </c>
      <c r="Z30" s="19">
        <f>IFERROR(HLOOKUP(Z$1,'Nakladova matice_2018'!$A$1:$IW$188,3,FALSE),0)</f>
        <v>3760</v>
      </c>
      <c r="AA30" s="19">
        <f>IFERROR(HLOOKUP(AA$1,'Nakladova matice_2018'!$A$1:$IW$188,3,FALSE),0)</f>
        <v>0</v>
      </c>
      <c r="AB30" s="19">
        <f>IFERROR(HLOOKUP(AB$1,'Nakladova matice_2018'!$A$1:$IW$188,3,FALSE),0)</f>
        <v>0</v>
      </c>
      <c r="AC30" s="19">
        <f>IFERROR(HLOOKUP(AC$1,'Nakladova matice_2018'!$A$1:$IW$188,3,FALSE),0)</f>
        <v>0</v>
      </c>
      <c r="AD30" s="19">
        <f>IFERROR(HLOOKUP(AD$1,'Nakladova matice_2018'!$A$1:$IW$188,3,FALSE),0)</f>
        <v>0</v>
      </c>
      <c r="AE30" s="19">
        <f>IFERROR(HLOOKUP(AE$1,'Nakladova matice_2018'!$A$1:$IW$188,3,FALSE),0)</f>
        <v>0</v>
      </c>
      <c r="AF30" s="19">
        <f>IFERROR(HLOOKUP(AF$1,'Nakladova matice_2018'!$A$1:$IW$188,3,FALSE),0)</f>
        <v>0</v>
      </c>
      <c r="AG30" s="19">
        <f>IFERROR(HLOOKUP(AG$1,'Nakladova matice_2018'!$A$1:$IW$188,3,FALSE),0)</f>
        <v>0</v>
      </c>
      <c r="AH30" s="19">
        <f>IFERROR(HLOOKUP(AH$1,'Nakladova matice_2018'!$A$1:$IW$188,3,FALSE),0)</f>
        <v>0</v>
      </c>
      <c r="AI30" s="19">
        <f>IFERROR(HLOOKUP(AI$1,'Nakladova matice_2018'!$A$1:$IW$188,3,FALSE),0)</f>
        <v>0</v>
      </c>
      <c r="AJ30" s="19">
        <f>IFERROR(HLOOKUP(AJ$1,'Nakladova matice_2018'!$A$1:$IW$188,3,FALSE),0)</f>
        <v>0</v>
      </c>
      <c r="AK30" s="19">
        <f>IFERROR(HLOOKUP(AK$1,'Nakladova matice_2018'!$A$1:$IW$188,3,FALSE),0)</f>
        <v>0</v>
      </c>
      <c r="AL30" s="19">
        <f>IFERROR(HLOOKUP(AL$1,'Nakladova matice_2018'!$A$1:$IW$188,3,FALSE),0)</f>
        <v>0</v>
      </c>
      <c r="AM30" s="19">
        <f>IFERROR(HLOOKUP(AM$1,'Nakladova matice_2018'!$A$1:$IW$188,3,FALSE),0)</f>
        <v>0</v>
      </c>
      <c r="AN30" s="19">
        <f>IFERROR(HLOOKUP(AN$1,'Nakladova matice_2018'!$A$1:$IW$188,3,FALSE),0)</f>
        <v>0</v>
      </c>
      <c r="AO30" s="19">
        <f>IFERROR(HLOOKUP(AO$1,'Nakladova matice_2018'!$A$1:$IW$188,3,FALSE),0)</f>
        <v>0</v>
      </c>
      <c r="AP30" s="19">
        <f>IFERROR(HLOOKUP(AP$1,'Nakladova matice_2018'!$A$1:$IW$188,3,FALSE),0)</f>
        <v>0</v>
      </c>
      <c r="AQ30" s="19">
        <f>IFERROR(HLOOKUP(AQ$1,'Nakladova matice_2018'!$A$1:$IW$188,3,FALSE),0)</f>
        <v>0</v>
      </c>
      <c r="AR30" s="19">
        <f>IFERROR(HLOOKUP(AR$1,'Nakladova matice_2018'!$A$1:$IW$188,3,FALSE),0)</f>
        <v>0</v>
      </c>
      <c r="AS30" s="19">
        <f>IFERROR(HLOOKUP(AS$1,'Nakladova matice_2018'!$A$1:$IW$188,3,FALSE),0)</f>
        <v>0</v>
      </c>
      <c r="AT30" s="19">
        <f>IFERROR(HLOOKUP(AT$1,'Nakladova matice_2018'!$A$1:$IW$188,3,FALSE),0)</f>
        <v>0</v>
      </c>
      <c r="AU30" s="19">
        <f>IFERROR(HLOOKUP(AU$1,'Nakladova matice_2018'!$A$1:$IW$188,3,FALSE),0)</f>
        <v>0</v>
      </c>
      <c r="AV30" s="19">
        <f>IFERROR(HLOOKUP(AV$1,'Nakladova matice_2018'!$A$1:$IW$188,3,FALSE),0)</f>
        <v>0</v>
      </c>
      <c r="AW30" s="19">
        <f>IFERROR(HLOOKUP(AW$1,'Nakladova matice_2018'!$A$1:$IW$188,3,FALSE),0)</f>
        <v>0</v>
      </c>
      <c r="AX30" s="19">
        <f>IFERROR(HLOOKUP(AX$1,'Nakladova matice_2018'!$A$1:$IW$188,3,FALSE),0)</f>
        <v>0</v>
      </c>
      <c r="AY30" s="19">
        <f>IFERROR(HLOOKUP(AY$1,'Nakladova matice_2018'!$A$1:$IW$188,3,FALSE),0)</f>
        <v>0</v>
      </c>
      <c r="AZ30" s="19">
        <f>IFERROR(HLOOKUP(AZ$1,'Nakladova matice_2018'!$A$1:$IW$188,3,FALSE),0)</f>
        <v>0</v>
      </c>
      <c r="BA30" s="19">
        <f>IFERROR(HLOOKUP(BA$1,'Nakladova matice_2018'!$A$1:$IW$188,3,FALSE),0)</f>
        <v>0</v>
      </c>
      <c r="BB30" s="19">
        <f>IFERROR(HLOOKUP(BB$1,'Nakladova matice_2018'!$A$1:$IW$188,3,FALSE),0)</f>
        <v>0</v>
      </c>
      <c r="BC30" s="19">
        <f>IFERROR(HLOOKUP(BC$1,'Nakladova matice_2018'!$A$1:$IW$188,3,FALSE),0)</f>
        <v>0</v>
      </c>
      <c r="BD30" s="19">
        <f>IFERROR(HLOOKUP(BD$1,'Nakladova matice_2018'!$A$1:$IW$188,3,FALSE),0)</f>
        <v>298</v>
      </c>
      <c r="BE30" s="19">
        <f>IFERROR(HLOOKUP(BE$1,'Nakladova matice_2018'!$A$1:$IW$188,3,FALSE),0)</f>
        <v>0</v>
      </c>
      <c r="BF30" s="19">
        <f>IFERROR(HLOOKUP(BF$1,'Nakladova matice_2018'!$A$1:$IW$188,3,FALSE),0)</f>
        <v>0</v>
      </c>
      <c r="BG30" s="19">
        <f>IFERROR(HLOOKUP(BG$1,'Nakladova matice_2018'!$A$1:$IW$188,3,FALSE),0)</f>
        <v>0</v>
      </c>
      <c r="BH30" s="19">
        <f>IFERROR(HLOOKUP(BH$1,'Nakladova matice_2018'!$A$1:$IW$188,3,FALSE),0)</f>
        <v>0</v>
      </c>
      <c r="BI30" s="19">
        <f>IFERROR(HLOOKUP(BI$1,'Nakladova matice_2018'!$A$1:$IW$188,3,FALSE),0)</f>
        <v>0</v>
      </c>
      <c r="BJ30" s="19">
        <f>IFERROR(HLOOKUP(BJ$1,'Nakladova matice_2018'!$A$1:$IW$188,3,FALSE),0)</f>
        <v>0</v>
      </c>
      <c r="BK30" s="19">
        <f>IFERROR(HLOOKUP(BK$1,'Nakladova matice_2018'!$A$1:$IW$188,3,FALSE),0)</f>
        <v>0</v>
      </c>
      <c r="BL30" s="19">
        <f>IFERROR(HLOOKUP(BL$1,'Nakladova matice_2018'!$A$1:$IW$188,3,FALSE),0)</f>
        <v>0</v>
      </c>
      <c r="BM30" s="19">
        <f>IFERROR(HLOOKUP(BM$1,'Nakladova matice_2018'!$A$1:$IW$188,3,FALSE),0)</f>
        <v>0</v>
      </c>
      <c r="BN30" s="19">
        <f>IFERROR(HLOOKUP(BN$1,'Nakladova matice_2018'!$A$1:$IW$188,3,FALSE),0)</f>
        <v>0</v>
      </c>
      <c r="BO30" s="19">
        <f>IFERROR(HLOOKUP(BO$1,'Nakladova matice_2018'!$A$1:$IW$188,3,FALSE),0)</f>
        <v>0</v>
      </c>
      <c r="BP30" s="19">
        <f>IFERROR(HLOOKUP(BP$1,'Nakladova matice_2018'!$A$1:$IW$188,3,FALSE),0)</f>
        <v>0</v>
      </c>
      <c r="BQ30" s="19">
        <f>IFERROR(HLOOKUP(BQ$1,'Nakladova matice_2018'!$A$1:$IW$188,3,FALSE),0)</f>
        <v>5380</v>
      </c>
      <c r="BR30" s="19">
        <f>IFERROR(HLOOKUP(BR$1,'Nakladova matice_2018'!$A$1:$IW$188,3,FALSE),0)</f>
        <v>0</v>
      </c>
      <c r="BS30" s="19">
        <f>IFERROR(HLOOKUP(BS$1,'Nakladova matice_2018'!$A$1:$IW$188,3,FALSE),0)</f>
        <v>0</v>
      </c>
      <c r="BT30" s="19">
        <f>IFERROR(HLOOKUP(BT$1,'Nakladova matice_2018'!$A$1:$IW$188,3,FALSE),0)</f>
        <v>999</v>
      </c>
      <c r="BU30" s="19">
        <f>IFERROR(HLOOKUP(BU$1,'Nakladova matice_2018'!$A$1:$IW$188,3,FALSE),0)</f>
        <v>0</v>
      </c>
      <c r="BV30" s="19">
        <f>IFERROR(HLOOKUP(BV$1,'Nakladova matice_2018'!$A$1:$IW$188,3,FALSE),0)</f>
        <v>0</v>
      </c>
      <c r="BW30" s="19">
        <f>IFERROR(HLOOKUP(BW$1,'Nakladova matice_2018'!$A$1:$IW$188,3,FALSE),0)</f>
        <v>0</v>
      </c>
      <c r="BX30" s="19">
        <f>IFERROR(HLOOKUP(BX$1,'Nakladova matice_2018'!$A$1:$IW$188,3,FALSE),0)</f>
        <v>0</v>
      </c>
      <c r="BY30" s="19">
        <f>IFERROR(HLOOKUP(BY$1,'Nakladova matice_2018'!$A$1:$IW$188,3,FALSE),0)</f>
        <v>0</v>
      </c>
      <c r="BZ30" s="19">
        <f>IFERROR(HLOOKUP(BZ$1,'Nakladova matice_2018'!$A$1:$IW$188,3,FALSE),0)</f>
        <v>0</v>
      </c>
      <c r="CA30" s="19">
        <f>IFERROR(HLOOKUP(CA$1,'Nakladova matice_2018'!$A$1:$IW$188,3,FALSE),0)</f>
        <v>0</v>
      </c>
      <c r="CB30" s="19">
        <f>IFERROR(HLOOKUP(CB$1,'Nakladova matice_2018'!$A$1:$IW$188,3,FALSE),0)</f>
        <v>0</v>
      </c>
      <c r="CC30" s="19">
        <f>IFERROR(HLOOKUP(CC$1,'Nakladova matice_2018'!$A$1:$IW$188,3,FALSE),0)</f>
        <v>0</v>
      </c>
      <c r="CD30" s="19">
        <f>IFERROR(HLOOKUP(CD$1,'Nakladova matice_2018'!$A$1:$IW$188,3,FALSE),0)</f>
        <v>0</v>
      </c>
      <c r="CE30" s="19">
        <f>IFERROR(HLOOKUP(CE$1,'Nakladova matice_2018'!$A$1:$IW$188,3,FALSE),0)</f>
        <v>0</v>
      </c>
      <c r="CF30" s="19">
        <f>IFERROR(HLOOKUP(CF$1,'Nakladova matice_2018'!$A$1:$IW$188,3,FALSE),0)</f>
        <v>0</v>
      </c>
      <c r="CG30" s="19">
        <f>IFERROR(HLOOKUP(CG$1,'Nakladova matice_2018'!$A$1:$IW$188,3,FALSE),0)</f>
        <v>752</v>
      </c>
      <c r="CH30" s="19">
        <f>IFERROR(HLOOKUP(CH$1,'Nakladova matice_2018'!$A$1:$IW$188,3,FALSE),0)</f>
        <v>0</v>
      </c>
      <c r="CI30" s="19">
        <f>IFERROR(HLOOKUP(CI$1,'Nakladova matice_2018'!$A$1:$IW$188,3,FALSE),0)</f>
        <v>0</v>
      </c>
      <c r="CJ30" s="19">
        <f>IFERROR(HLOOKUP(CJ$1,'Nakladova matice_2018'!$A$1:$IW$188,3,FALSE),0)</f>
        <v>0</v>
      </c>
      <c r="CK30" s="19">
        <f>IFERROR(HLOOKUP(CK$1,'Nakladova matice_2018'!$A$1:$IW$188,3,FALSE),0)</f>
        <v>0</v>
      </c>
      <c r="CL30" s="19">
        <f>IFERROR(HLOOKUP(CL$1,'Nakladova matice_2018'!$A$1:$IW$188,3,FALSE),0)</f>
        <v>0</v>
      </c>
      <c r="CM30" s="19">
        <f>IFERROR(HLOOKUP(CM$1,'Nakladova matice_2018'!$A$1:$IW$188,3,FALSE),0)</f>
        <v>0</v>
      </c>
      <c r="CN30" s="19">
        <f>IFERROR(HLOOKUP(CN$1,'Nakladova matice_2018'!$A$1:$IW$188,3,FALSE),0)</f>
        <v>1731.74</v>
      </c>
      <c r="CO30" s="19">
        <f>IFERROR(HLOOKUP(CO$1,'Nakladova matice_2018'!$A$1:$IW$188,3,FALSE),0)</f>
        <v>0</v>
      </c>
      <c r="CP30" s="19">
        <f>IFERROR(HLOOKUP(CP$1,'Nakladova matice_2018'!$A$1:$IW$188,3,FALSE),0)</f>
        <v>0</v>
      </c>
      <c r="CQ30" s="19">
        <f>IFERROR(HLOOKUP(CQ$1,'Nakladova matice_2018'!$A$1:$IW$188,3,FALSE),0)</f>
        <v>0</v>
      </c>
      <c r="CR30" s="19">
        <f>IFERROR(HLOOKUP(CR$1,'Nakladova matice_2018'!$A$1:$IW$188,3,FALSE),0)</f>
        <v>0</v>
      </c>
      <c r="CS30" s="19">
        <f>IFERROR(HLOOKUP(CS$1,'Nakladova matice_2018'!$A$1:$IW$188,3,FALSE),0)</f>
        <v>0</v>
      </c>
      <c r="CT30" s="19">
        <f>IFERROR(HLOOKUP(CT$1,'Nakladova matice_2018'!$A$1:$IW$188,3,FALSE),0)</f>
        <v>3246</v>
      </c>
      <c r="CU30" s="19">
        <f>IFERROR(HLOOKUP(CU$1,'Nakladova matice_2018'!$A$1:$IW$188,3,FALSE),0)</f>
        <v>0</v>
      </c>
      <c r="CV30" s="19">
        <f>IFERROR(HLOOKUP(CV$1,'Nakladova matice_2018'!$A$1:$IW$188,3,FALSE),0)</f>
        <v>4292</v>
      </c>
      <c r="CW30" s="19">
        <f>IFERROR(HLOOKUP(CW$1,'Nakladova matice_2018'!$A$1:$IW$188,3,FALSE),0)</f>
        <v>0</v>
      </c>
      <c r="CX30" s="19">
        <f>IFERROR(HLOOKUP(CX$1,'Nakladova matice_2018'!$A$1:$IW$188,3,FALSE),0)</f>
        <v>0</v>
      </c>
      <c r="CY30" s="19">
        <f>IFERROR(HLOOKUP(CY$1,'Nakladova matice_2018'!$A$1:$IW$188,3,FALSE),0)</f>
        <v>0</v>
      </c>
      <c r="CZ30" s="19">
        <f>IFERROR(HLOOKUP(CZ$1,'Nakladova matice_2018'!$A$1:$IW$188,3,FALSE),0)</f>
        <v>0</v>
      </c>
      <c r="DA30" s="19">
        <f>IFERROR(HLOOKUP(DA$1,'Nakladova matice_2018'!$A$1:$IW$188,3,FALSE),0)</f>
        <v>0</v>
      </c>
      <c r="DB30" s="19">
        <f>IFERROR(HLOOKUP(DB$1,'Nakladova matice_2018'!$A$1:$IW$188,3,FALSE),0)</f>
        <v>0</v>
      </c>
      <c r="DC30" s="19">
        <f>IFERROR(HLOOKUP(DC$1,'Nakladova matice_2018'!$A$1:$IW$188,3,FALSE),0)</f>
        <v>0</v>
      </c>
      <c r="DD30" s="19">
        <f>IFERROR(HLOOKUP(DD$1,'Nakladova matice_2018'!$A$1:$IW$188,3,FALSE),0)</f>
        <v>0</v>
      </c>
      <c r="DE30" s="19">
        <f>IFERROR(HLOOKUP(DE$1,'Nakladova matice_2018'!$A$1:$IW$188,3,FALSE),0)</f>
        <v>0</v>
      </c>
      <c r="DF30" s="19">
        <f>IFERROR(HLOOKUP(DF$1,'Nakladova matice_2018'!$A$1:$IW$188,3,FALSE),0)</f>
        <v>0</v>
      </c>
      <c r="DG30" s="19">
        <f>IFERROR(HLOOKUP(DG$1,'Nakladova matice_2018'!$A$1:$IW$188,3,FALSE),0)</f>
        <v>7190</v>
      </c>
      <c r="DH30" s="19">
        <f>IFERROR(HLOOKUP(DH$1,'Nakladova matice_2018'!$A$1:$IW$188,3,FALSE),0)</f>
        <v>0</v>
      </c>
      <c r="DI30" s="19">
        <f>IFERROR(HLOOKUP(DI$1,'Nakladova matice_2018'!$A$1:$IW$188,3,FALSE),0)</f>
        <v>0</v>
      </c>
      <c r="DJ30" s="19">
        <f>IFERROR(HLOOKUP(DJ$1,'Nakladova matice_2018'!$A$1:$IW$188,3,FALSE),0)</f>
        <v>2178</v>
      </c>
      <c r="DK30" s="19">
        <f>IFERROR(HLOOKUP(DK$1,'Nakladova matice_2018'!$A$1:$IW$188,3,FALSE),0)</f>
        <v>0</v>
      </c>
      <c r="DL30" s="19">
        <f>IFERROR(HLOOKUP(DL$1,'Nakladova matice_2018'!$A$1:$IW$188,3,FALSE),0)</f>
        <v>159</v>
      </c>
      <c r="DM30" s="19">
        <f>IFERROR(HLOOKUP(DM$1,'Nakladova matice_2018'!$A$1:$IW$188,3,FALSE),0)</f>
        <v>0</v>
      </c>
      <c r="DN30" s="19">
        <f>IFERROR(HLOOKUP(DN$1,'Nakladova matice_2018'!$A$1:$IW$188,3,FALSE),0)</f>
        <v>8775.2999999999993</v>
      </c>
      <c r="DO30" s="19">
        <f>IFERROR(HLOOKUP(DO$1,'Nakladova matice_2018'!$A$1:$IW$188,3,FALSE),0)</f>
        <v>0</v>
      </c>
      <c r="DP30" s="19">
        <f>IFERROR(HLOOKUP(DP$1,'Nakladova matice_2018'!$A$1:$IW$188,3,FALSE),0)</f>
        <v>0</v>
      </c>
      <c r="DQ30" s="19">
        <f>IFERROR(HLOOKUP(DQ$1,'Nakladova matice_2018'!$A$1:$IW$188,3,FALSE),0)</f>
        <v>0</v>
      </c>
      <c r="DR30" s="19">
        <f>IFERROR(HLOOKUP(DR$1,'Nakladova matice_2018'!$A$1:$IW$188,3,FALSE),0)</f>
        <v>0</v>
      </c>
      <c r="DS30" s="19">
        <f>IFERROR(HLOOKUP(DS$1,'Nakladova matice_2018'!$A$1:$IW$188,3,FALSE),0)</f>
        <v>0</v>
      </c>
      <c r="DT30" s="19">
        <f>IFERROR(HLOOKUP(DT$1,'Nakladova matice_2018'!$A$1:$IW$188,3,FALSE),0)</f>
        <v>0</v>
      </c>
      <c r="DU30" s="19">
        <f>IFERROR(HLOOKUP(DU$1,'Nakladova matice_2018'!$A$1:$IW$188,3,FALSE),0)</f>
        <v>0.5</v>
      </c>
      <c r="DV30" s="19">
        <f>IFERROR(HLOOKUP(DV$1,'Nakladova matice_2018'!$A$1:$IW$188,3,FALSE),0)</f>
        <v>0</v>
      </c>
      <c r="DW30" s="19">
        <f>IFERROR(HLOOKUP(DW$1,'Nakladova matice_2018'!$A$1:$IW$188,3,FALSE),0)</f>
        <v>0</v>
      </c>
      <c r="DX30" s="19">
        <f>IFERROR(HLOOKUP(DX$1,'Nakladova matice_2018'!$A$1:$IW$188,3,FALSE),0)</f>
        <v>0</v>
      </c>
      <c r="DY30" s="19">
        <f>IFERROR(HLOOKUP(DY$1,'Nakladova matice_2018'!$A$1:$IW$188,3,FALSE),0)</f>
        <v>0</v>
      </c>
      <c r="DZ30" s="19">
        <f>IFERROR(HLOOKUP(DZ$1,'Nakladova matice_2018'!$A$1:$IW$188,3,FALSE),0)</f>
        <v>868</v>
      </c>
      <c r="EA30" s="19">
        <f>IFERROR(HLOOKUP(EA$1,'Nakladova matice_2018'!$A$1:$IW$188,3,FALSE),0)</f>
        <v>0</v>
      </c>
      <c r="EB30" s="19">
        <f>IFERROR(HLOOKUP(EB$1,'Nakladova matice_2018'!$A$1:$IW$188,3,FALSE),0)</f>
        <v>0</v>
      </c>
      <c r="EC30" s="19">
        <f>IFERROR(HLOOKUP(EC$1,'Nakladova matice_2018'!$A$1:$IW$188,3,FALSE),0)</f>
        <v>0</v>
      </c>
      <c r="ED30" s="19">
        <f>IFERROR(HLOOKUP(ED$1,'Nakladova matice_2018'!$A$1:$IW$188,3,FALSE),0)</f>
        <v>0</v>
      </c>
      <c r="EE30" s="19">
        <f>IFERROR(HLOOKUP(EE$1,'Nakladova matice_2018'!$A$1:$IW$188,3,FALSE),0)</f>
        <v>0</v>
      </c>
      <c r="EF30" s="19">
        <f>IFERROR(HLOOKUP(EF$1,'Nakladova matice_2018'!$A$1:$IW$188,3,FALSE),0)</f>
        <v>0</v>
      </c>
      <c r="EG30" s="19">
        <f>IFERROR(HLOOKUP(EG$1,'Nakladova matice_2018'!$A$1:$IW$188,3,FALSE),0)</f>
        <v>0</v>
      </c>
      <c r="EH30" s="19">
        <f>IFERROR(HLOOKUP(EH$1,'Nakladova matice_2018'!$A$1:$IW$188,3,FALSE),0)</f>
        <v>0</v>
      </c>
      <c r="EI30" s="19">
        <f>IFERROR(HLOOKUP(EI$1,'Nakladova matice_2018'!$A$1:$IW$188,3,FALSE),0)</f>
        <v>0</v>
      </c>
      <c r="EJ30" s="19">
        <f>IFERROR(HLOOKUP(EJ$1,'Nakladova matice_2018'!$A$1:$IW$188,3,FALSE),0)</f>
        <v>0</v>
      </c>
      <c r="EK30" s="19">
        <f>IFERROR(HLOOKUP(EK$1,'Nakladova matice_2018'!$A$1:$IW$188,3,FALSE),0)</f>
        <v>0</v>
      </c>
      <c r="EL30" s="19">
        <f>IFERROR(HLOOKUP(EL$1,'Nakladova matice_2018'!$A$1:$IW$188,3,FALSE),0)</f>
        <v>0</v>
      </c>
      <c r="EM30" s="19">
        <f>IFERROR(HLOOKUP(EM$1,'Nakladova matice_2018'!$A$1:$IW$188,3,FALSE),0)</f>
        <v>0</v>
      </c>
      <c r="EN30" s="19">
        <f>IFERROR(HLOOKUP(EN$1,'Nakladova matice_2018'!$A$1:$IW$188,3,FALSE),0)</f>
        <v>0</v>
      </c>
      <c r="EO30" s="19">
        <f>IFERROR(HLOOKUP(EO$1,'Nakladova matice_2018'!$A$1:$IW$188,3,FALSE),0)</f>
        <v>0</v>
      </c>
      <c r="EP30" s="19">
        <f>IFERROR(HLOOKUP(EP$1,'Nakladova matice_2018'!$A$1:$IW$188,3,FALSE),0)</f>
        <v>0</v>
      </c>
      <c r="EQ30" s="19">
        <f>IFERROR(HLOOKUP(EQ$1,'Nakladova matice_2018'!$A$1:$IW$188,3,FALSE),0)</f>
        <v>0</v>
      </c>
      <c r="ER30" s="19">
        <f>IFERROR(HLOOKUP(ER$1,'Nakladova matice_2018'!$A$1:$IW$188,3,FALSE),0)</f>
        <v>0</v>
      </c>
      <c r="ES30" s="19">
        <f>IFERROR(HLOOKUP(ES$1,'Nakladova matice_2018'!$A$1:$IW$188,3,FALSE),0)</f>
        <v>0</v>
      </c>
      <c r="ET30" s="19">
        <f>IFERROR(HLOOKUP(ET$1,'Nakladova matice_2018'!$A$1:$IW$188,3,FALSE),0)</f>
        <v>0</v>
      </c>
      <c r="EU30" s="19">
        <f>IFERROR(HLOOKUP(EU$1,'Nakladova matice_2018'!$A$1:$IW$188,3,FALSE),0)</f>
        <v>0</v>
      </c>
      <c r="EV30" s="19">
        <f>IFERROR(HLOOKUP(EV$1,'Nakladova matice_2018'!$A$1:$IW$188,3,FALSE),0)</f>
        <v>0</v>
      </c>
      <c r="EW30" s="19">
        <f>IFERROR(HLOOKUP(EW$1,'Nakladova matice_2018'!$A$1:$IW$188,3,FALSE),0)</f>
        <v>0</v>
      </c>
      <c r="EX30" s="19">
        <f>IFERROR(HLOOKUP(EX$1,'Nakladova matice_2018'!$A$1:$IW$188,3,FALSE),0)</f>
        <v>0</v>
      </c>
      <c r="EY30" s="19">
        <f>IFERROR(HLOOKUP(EY$1,'Nakladova matice_2018'!$A$1:$IW$188,3,FALSE),0)</f>
        <v>0</v>
      </c>
      <c r="EZ30" s="19">
        <f>IFERROR(HLOOKUP(EZ$1,'Nakladova matice_2018'!$A$1:$IW$188,3,FALSE),0)</f>
        <v>0</v>
      </c>
      <c r="FA30" s="19">
        <f>IFERROR(HLOOKUP(FA$1,'Nakladova matice_2018'!$A$1:$IW$188,3,FALSE),0)</f>
        <v>0</v>
      </c>
      <c r="FB30" s="19">
        <f>IFERROR(HLOOKUP(FB$1,'Nakladova matice_2018'!$A$1:$IW$188,3,FALSE),0)</f>
        <v>0</v>
      </c>
      <c r="FC30" s="19">
        <f>IFERROR(HLOOKUP(FC$1,'Nakladova matice_2018'!$A$1:$IW$188,3,FALSE),0)</f>
        <v>0</v>
      </c>
      <c r="FD30" s="19">
        <f>IFERROR(HLOOKUP(FD$1,'Nakladova matice_2018'!$A$1:$IW$188,3,FALSE),0)</f>
        <v>0</v>
      </c>
      <c r="FE30" s="19">
        <f>IFERROR(HLOOKUP(FE$1,'Nakladova matice_2018'!$A$1:$IW$188,3,FALSE),0)</f>
        <v>0</v>
      </c>
      <c r="FF30" s="19">
        <f>IFERROR(HLOOKUP(FF$1,'Nakladova matice_2018'!$A$1:$IW$188,3,FALSE),0)</f>
        <v>0</v>
      </c>
      <c r="FG30" s="19">
        <f>IFERROR(HLOOKUP(FG$1,'Nakladova matice_2018'!$A$1:$IW$188,3,FALSE),0)</f>
        <v>0</v>
      </c>
      <c r="FH30" s="19">
        <f>IFERROR(HLOOKUP(FH$1,'Nakladova matice_2018'!$A$1:$IW$188,3,FALSE),0)</f>
        <v>0</v>
      </c>
      <c r="FI30" s="19">
        <f>IFERROR(HLOOKUP(FI$1,'Nakladova matice_2018'!$A$1:$IW$188,3,FALSE),0)</f>
        <v>0</v>
      </c>
      <c r="FJ30" s="19">
        <f>IFERROR(HLOOKUP(FJ$1,'Nakladova matice_2018'!$A$1:$IW$188,3,FALSE),0)</f>
        <v>0</v>
      </c>
      <c r="FK30" s="19">
        <f>IFERROR(HLOOKUP(FK$1,'Nakladova matice_2018'!$A$1:$IW$188,3,FALSE),0)</f>
        <v>0</v>
      </c>
      <c r="FL30" s="19">
        <f>IFERROR(HLOOKUP(FL$1,'Nakladova matice_2018'!$A$1:$IW$188,3,FALSE),0)</f>
        <v>0</v>
      </c>
      <c r="FM30" s="19">
        <f>IFERROR(HLOOKUP(FM$1,'Nakladova matice_2018'!$A$1:$IW$188,3,FALSE),0)</f>
        <v>0</v>
      </c>
      <c r="FN30" s="19">
        <f>IFERROR(HLOOKUP(FN$1,'Nakladova matice_2018'!$A$1:$IW$188,3,FALSE),0)</f>
        <v>303</v>
      </c>
      <c r="FO30" s="19">
        <f>IFERROR(HLOOKUP(FO$1,'Nakladova matice_2018'!$A$1:$IW$188,3,FALSE),0)</f>
        <v>3431.46</v>
      </c>
      <c r="FP30" s="19">
        <f>IFERROR(HLOOKUP(FP$1,'Nakladova matice_2018'!$A$1:$IW$188,3,FALSE),0)</f>
        <v>0</v>
      </c>
      <c r="FQ30" s="19">
        <f>IFERROR(HLOOKUP(FQ$1,'Nakladova matice_2018'!$A$1:$IW$188,3,FALSE),0)</f>
        <v>0</v>
      </c>
      <c r="FR30" s="19">
        <f>IFERROR(HLOOKUP(FR$1,'Nakladova matice_2018'!$A$1:$IW$188,3,FALSE),0)</f>
        <v>0</v>
      </c>
      <c r="FS30" s="19">
        <f>IFERROR(HLOOKUP(FS$1,'Nakladova matice_2018'!$A$1:$IW$188,3,FALSE),0)</f>
        <v>5380.35</v>
      </c>
      <c r="FT30" s="19">
        <f>IFERROR(HLOOKUP(FT$1,'Nakladova matice_2018'!$A$1:$IW$188,3,FALSE),0)</f>
        <v>0</v>
      </c>
      <c r="FU30" s="19">
        <f>IFERROR(HLOOKUP(FU$1,'Nakladova matice_2018'!$A$1:$IW$188,3,FALSE),0)</f>
        <v>0</v>
      </c>
      <c r="FV30" s="19">
        <f>IFERROR(HLOOKUP(FV$1,'Nakladova matice_2018'!$A$1:$IW$188,3,FALSE),0)</f>
        <v>598</v>
      </c>
      <c r="FW30" s="19">
        <f>IFERROR(HLOOKUP(FW$1,'Nakladova matice_2018'!$A$1:$IW$188,3,FALSE),0)</f>
        <v>3505</v>
      </c>
      <c r="FX30" s="19">
        <f>IFERROR(HLOOKUP(FX$1,'Nakladova matice_2018'!$A$1:$IW$188,3,FALSE),0)</f>
        <v>3127.59</v>
      </c>
      <c r="FY30" s="19">
        <f>IFERROR(HLOOKUP(FY$1,'Nakladova matice_2018'!$A$1:$IW$188,3,FALSE),0)</f>
        <v>14173.68</v>
      </c>
      <c r="FZ30" s="19">
        <f>IFERROR(HLOOKUP(FZ$1,'Nakladova matice_2018'!$A$1:$IW$188,3,FALSE),0)</f>
        <v>0</v>
      </c>
      <c r="GA30" s="19">
        <f>IFERROR(HLOOKUP(GA$1,'Nakladova matice_2018'!$A$1:$IW$188,3,FALSE),0)</f>
        <v>108931.82</v>
      </c>
      <c r="GB30" s="19">
        <f>IFERROR(HLOOKUP(GB$1,'Nakladova matice_2018'!$A$1:$IW$188,3,FALSE),0)</f>
        <v>11537.35</v>
      </c>
      <c r="GC30" s="19">
        <f>IFERROR(HLOOKUP(GC$1,'Nakladova matice_2018'!$A$1:$IW$188,3,FALSE),0)</f>
        <v>6134.7</v>
      </c>
      <c r="GD30" s="19">
        <f>IFERROR(HLOOKUP(GD$1,'Nakladova matice_2018'!$A$1:$IW$188,3,FALSE),0)</f>
        <v>847</v>
      </c>
      <c r="GE30" s="19">
        <f>IFERROR(HLOOKUP(GE$1,'Nakladova matice_2018'!$A$1:$IW$188,3,FALSE),0)</f>
        <v>0</v>
      </c>
      <c r="GF30" s="19">
        <f>IFERROR(HLOOKUP(GF$1,'Nakladova matice_2018'!$A$1:$IW$188,3,FALSE),0)</f>
        <v>0</v>
      </c>
      <c r="GG30" s="19">
        <f>IFERROR(HLOOKUP(GG$1,'Nakladova matice_2018'!$A$1:$IW$188,3,FALSE),0)</f>
        <v>0</v>
      </c>
      <c r="GH30" s="19">
        <f>IFERROR(HLOOKUP(GH$1,'Nakladova matice_2018'!$A$1:$IW$188,3,FALSE),0)</f>
        <v>0</v>
      </c>
      <c r="GI30" s="19">
        <f>IFERROR(HLOOKUP(GI$1,'Nakladova matice_2018'!$A$1:$IW$188,3,FALSE),0)</f>
        <v>1348</v>
      </c>
      <c r="GJ30" s="19">
        <f>IFERROR(HLOOKUP(GJ$1,'Nakladova matice_2018'!$A$1:$IW$188,3,FALSE),0)</f>
        <v>2935</v>
      </c>
      <c r="GK30" s="19">
        <f>IFERROR(HLOOKUP(GK$1,'Nakladova matice_2018'!$A$1:$IW$188,3,FALSE),0)</f>
        <v>2438</v>
      </c>
      <c r="GL30" s="19">
        <f>IFERROR(HLOOKUP(GL$1,'Nakladova matice_2018'!$A$1:$IW$188,3,FALSE),0)</f>
        <v>0</v>
      </c>
      <c r="GM30" s="19">
        <f>IFERROR(HLOOKUP(GM$1,'Nakladova matice_2018'!$A$1:$IW$188,3,FALSE),0)</f>
        <v>990</v>
      </c>
      <c r="GN30" s="19">
        <f>IFERROR(HLOOKUP(GN$1,'Nakladova matice_2018'!$A$1:$IW$188,3,FALSE),0)</f>
        <v>5497.28</v>
      </c>
      <c r="GO30" s="19">
        <f>IFERROR(HLOOKUP(GO$1,'Nakladova matice_2018'!$A$1:$IW$188,3,FALSE),0)</f>
        <v>0</v>
      </c>
      <c r="GP30" s="19">
        <f>IFERROR(HLOOKUP(GP$1,'Nakladova matice_2018'!$A$1:$IW$188,3,FALSE),0)</f>
        <v>0</v>
      </c>
      <c r="GQ30" s="19">
        <f>IFERROR(HLOOKUP(GQ$1,'Nakladova matice_2018'!$A$1:$IW$188,3,FALSE),0)</f>
        <v>1880.99</v>
      </c>
      <c r="GR30" s="19">
        <f>IFERROR(HLOOKUP(GR$1,'Nakladova matice_2018'!$A$1:$IW$188,3,FALSE),0)</f>
        <v>0</v>
      </c>
      <c r="GS30" s="19">
        <f>IFERROR(HLOOKUP(GS$1,'Nakladova matice_2018'!$A$1:$IW$188,3,FALSE),0)</f>
        <v>0</v>
      </c>
      <c r="GT30" s="19">
        <f>IFERROR(HLOOKUP(GT$1,'Nakladova matice_2018'!$A$1:$IW$188,3,FALSE),0)</f>
        <v>0</v>
      </c>
      <c r="GU30" s="19">
        <f>IFERROR(HLOOKUP(GU$1,'Nakladova matice_2018'!$A$1:$IW$188,3,FALSE),0)</f>
        <v>0</v>
      </c>
      <c r="GV30" s="19">
        <f>IFERROR(HLOOKUP(GV$1,'Nakladova matice_2018'!$A$1:$IW$188,3,FALSE),0)</f>
        <v>0</v>
      </c>
      <c r="GW30" s="19">
        <f>IFERROR(HLOOKUP(GW$1,'Nakladova matice_2018'!$A$1:$IW$188,3,FALSE),0)</f>
        <v>0</v>
      </c>
      <c r="GX30" s="19">
        <f>IFERROR(HLOOKUP(GX$1,'Nakladova matice_2018'!$A$1:$IW$188,3,FALSE),0)</f>
        <v>0</v>
      </c>
      <c r="GY30" s="19">
        <f>IFERROR(HLOOKUP(GY$1,'Nakladova matice_2018'!$A$1:$IW$188,3,FALSE),0)</f>
        <v>0</v>
      </c>
      <c r="GZ30" s="19">
        <f>IFERROR(HLOOKUP(GZ$1,'Nakladova matice_2018'!$A$1:$IW$188,3,FALSE),0)</f>
        <v>0</v>
      </c>
      <c r="HA30" s="19">
        <f>IFERROR(HLOOKUP(HA$1,'Nakladova matice_2018'!$A$1:$IW$188,3,FALSE),0)</f>
        <v>15613.13</v>
      </c>
      <c r="HB30" s="19">
        <f>IFERROR(HLOOKUP(HB$1,'Nakladova matice_2018'!$A$1:$IW$188,3,FALSE),0)</f>
        <v>0</v>
      </c>
      <c r="HC30" s="19">
        <f>IFERROR(HLOOKUP(HC$1,'Nakladova matice_2018'!$A$1:$IW$188,3,FALSE),0)</f>
        <v>279</v>
      </c>
      <c r="HD30" s="19">
        <f>IFERROR(HLOOKUP(HD$1,'Nakladova matice_2018'!$A$1:$IW$188,3,FALSE),0)</f>
        <v>3390.83</v>
      </c>
      <c r="HE30" s="19">
        <f>IFERROR(HLOOKUP(HE$1,'Nakladova matice_2018'!$A$1:$IW$188,3,FALSE),0)</f>
        <v>12054.93</v>
      </c>
      <c r="HF30" s="19">
        <f>IFERROR(HLOOKUP(HF$1,'Nakladova matice_2018'!$A$1:$IW$188,3,FALSE),0)</f>
        <v>1076.9000000000001</v>
      </c>
      <c r="HG30" s="19">
        <f>IFERROR(HLOOKUP(HG$1,'Nakladova matice_2018'!$A$1:$IW$188,3,FALSE),0)</f>
        <v>4598</v>
      </c>
      <c r="HH30" s="19">
        <f>IFERROR(HLOOKUP(HH$1,'Nakladova matice_2018'!$A$1:$IW$188,3,FALSE),0)</f>
        <v>2167</v>
      </c>
      <c r="HI30" s="19">
        <f>IFERROR(HLOOKUP(HI$1,'Nakladova matice_2018'!$A$1:$IW$188,3,FALSE),0)</f>
        <v>0</v>
      </c>
      <c r="HJ30" s="19">
        <f>IFERROR(HLOOKUP(HJ$1,'Nakladova matice_2018'!$A$1:$IW$188,3,FALSE),0)</f>
        <v>15342</v>
      </c>
      <c r="HK30" s="19">
        <f>IFERROR(HLOOKUP(HK$1,'Nakladova matice_2018'!$A$1:$IW$188,3,FALSE),0)</f>
        <v>0</v>
      </c>
      <c r="HL30" s="19">
        <f>IFERROR(HLOOKUP(HL$1,'Nakladova matice_2018'!$A$1:$IW$188,3,FALSE),0)</f>
        <v>0</v>
      </c>
      <c r="HM30" s="19">
        <f>IFERROR(HLOOKUP(HM$1,'Nakladova matice_2018'!$A$1:$IW$188,3,FALSE),0)</f>
        <v>0</v>
      </c>
      <c r="HN30" s="19">
        <f>IFERROR(HLOOKUP(HN$1,'Nakladova matice_2018'!$A$1:$IW$188,3,FALSE),0)</f>
        <v>0</v>
      </c>
      <c r="HO30" s="19">
        <f>IFERROR(HLOOKUP(HO$1,'Nakladova matice_2018'!$A$1:$IW$188,3,FALSE),0)</f>
        <v>0</v>
      </c>
      <c r="HP30" s="19">
        <f>IFERROR(HLOOKUP(HP$1,'Nakladova matice_2018'!$A$1:$IW$188,3,FALSE),0)</f>
        <v>0</v>
      </c>
      <c r="HQ30" s="19">
        <f>IFERROR(HLOOKUP(HQ$1,'Nakladova matice_2018'!$A$1:$IW$188,3,FALSE),0)</f>
        <v>0</v>
      </c>
      <c r="HR30" s="19">
        <f>IFERROR(HLOOKUP(HR$1,'Nakladova matice_2018'!$A$1:$IW$188,3,FALSE),0)</f>
        <v>0</v>
      </c>
      <c r="HS30" s="19">
        <f>IFERROR(HLOOKUP(HS$1,'Nakladova matice_2018'!$A$1:$IW$188,3,FALSE),0)</f>
        <v>0</v>
      </c>
      <c r="HT30" s="19">
        <f>IFERROR(HLOOKUP(HT$1,'Nakladova matice_2018'!$A$1:$IW$188,3,FALSE),0)</f>
        <v>80306</v>
      </c>
      <c r="HU30" s="19">
        <f>IFERROR(HLOOKUP(HU$1,'Nakladova matice_2018'!$A$1:$IW$188,3,FALSE),0)</f>
        <v>58767.83</v>
      </c>
      <c r="HV30" s="19">
        <f>IFERROR(HLOOKUP(HV$1,'Nakladova matice_2018'!$A$1:$IW$188,3,FALSE),0)</f>
        <v>83215</v>
      </c>
      <c r="HW30" s="19">
        <f>IFERROR(HLOOKUP(HW$1,'Nakladova matice_2018'!$A$1:$IW$188,3,FALSE),0)</f>
        <v>245781.75</v>
      </c>
      <c r="HX30" s="19">
        <f>IFERROR(HLOOKUP(HX$1,'Nakladova matice_2018'!$A$1:$IW$188,3,FALSE),0)</f>
        <v>49626.57</v>
      </c>
      <c r="HY30" s="19">
        <f>IFERROR(HLOOKUP(HY$1,'Nakladova matice_2018'!$A$1:$IW$188,3,FALSE),0)</f>
        <v>152587.32999999999</v>
      </c>
      <c r="HZ30" s="19">
        <f>IFERROR(HLOOKUP(HZ$1,'Nakladova matice_2018'!$A$1:$IW$188,3,FALSE),0)</f>
        <v>0</v>
      </c>
      <c r="IA30" s="19">
        <f>IFERROR(HLOOKUP(IA$1,'Nakladova matice_2018'!$A$1:$IW$188,3,FALSE),0)</f>
        <v>3171.83</v>
      </c>
      <c r="IB30" s="19">
        <f>IFERROR(HLOOKUP(IB$1,'Nakladova matice_2018'!$A$1:$IW$188,3,FALSE),0)</f>
        <v>824.76</v>
      </c>
      <c r="IC30" s="19">
        <f>IFERROR(HLOOKUP(IC$1,'Nakladova matice_2018'!$A$1:$IW$188,3,FALSE),0)</f>
        <v>0</v>
      </c>
      <c r="ID30" s="19">
        <f>IFERROR(HLOOKUP(ID$1,'Nakladova matice_2018'!$A$1:$IW$188,3,FALSE),0)</f>
        <v>81806.929999999993</v>
      </c>
      <c r="IE30" s="19">
        <f>IFERROR(HLOOKUP(IE$1,'Nakladova matice_2018'!$A$1:$IW$188,3,FALSE),0)</f>
        <v>0</v>
      </c>
      <c r="IF30" s="19">
        <f>IFERROR(HLOOKUP(IF$1,'Nakladova matice_2018'!$A$1:$IW$188,3,FALSE),0)</f>
        <v>2759.87</v>
      </c>
      <c r="IG30" s="19">
        <f>IFERROR(HLOOKUP(IG$1,'Nakladova matice_2018'!$A$1:$IW$188,3,FALSE),0)</f>
        <v>809.09</v>
      </c>
      <c r="IH30" s="19">
        <f>IFERROR(HLOOKUP(IH$1,'Nakladova matice_2018'!$A$1:$IW$188,3,FALSE),0)</f>
        <v>0</v>
      </c>
      <c r="II30" s="19">
        <f>IFERROR(HLOOKUP(II$1,'Nakladova matice_2018'!$A$1:$IW$188,3,FALSE),0)</f>
        <v>0</v>
      </c>
      <c r="IJ30" s="19">
        <f>IFERROR(HLOOKUP(IJ$1,'Nakladova matice_2018'!$A$1:$IW$188,3,FALSE),0)</f>
        <v>0</v>
      </c>
      <c r="IK30" s="19">
        <f>IFERROR(HLOOKUP(IK$1,'Nakladova matice_2018'!$A$1:$IW$188,3,FALSE),0)</f>
        <v>0</v>
      </c>
      <c r="IL30" s="19">
        <f>IFERROR(HLOOKUP(IL$1,'Nakladova matice_2018'!$A$1:$IW$188,3,FALSE),0)</f>
        <v>477.6</v>
      </c>
      <c r="IM30" s="19">
        <f>IFERROR(HLOOKUP(IM$1,'Nakladova matice_2018'!$A$1:$IW$188,3,FALSE),0)</f>
        <v>2432.2199999999998</v>
      </c>
      <c r="IN30" s="19">
        <f>IFERROR(HLOOKUP(IN$1,'Nakladova matice_2018'!$A$1:$IW$188,3,FALSE),0)</f>
        <v>427.12</v>
      </c>
      <c r="IO30" s="19">
        <f>IFERROR(HLOOKUP(IO$1,'Nakladova matice_2018'!$A$1:$IW$188,3,FALSE),0)</f>
        <v>0</v>
      </c>
      <c r="IP30" s="19">
        <f>IFERROR(HLOOKUP(IP$1,'Nakladova matice_2018'!$A$1:$IW$188,3,FALSE),0)</f>
        <v>0</v>
      </c>
      <c r="IQ30" s="19">
        <f>IFERROR(HLOOKUP(IQ$1,'Nakladova matice_2018'!$A$1:$IW$188,3,FALSE),0)</f>
        <v>0</v>
      </c>
      <c r="IR30" s="19">
        <f>IFERROR(HLOOKUP(IR$1,'Nakladova matice_2018'!$A$1:$IW$188,3,FALSE),0)</f>
        <v>0</v>
      </c>
      <c r="IS30" s="19">
        <f>IFERROR(HLOOKUP(IS$1,'Nakladova matice_2018'!$A$1:$IW$188,3,FALSE),0)</f>
        <v>0</v>
      </c>
      <c r="IT30" s="19">
        <f>IFERROR(HLOOKUP(IT$1,'Nakladova matice_2018'!$A$1:$IW$188,3,FALSE),0)</f>
        <v>0</v>
      </c>
      <c r="IU30" s="19">
        <f>IFERROR(HLOOKUP(IU$1,'Nakladova matice_2018'!$A$1:$IW$188,3,FALSE),0)</f>
        <v>0</v>
      </c>
      <c r="IV30" s="19">
        <f>IFERROR(HLOOKUP(IV$1,'Nakladova matice_2018'!$A$1:$IW$188,3,FALSE),0)</f>
        <v>0</v>
      </c>
      <c r="IW30" s="19">
        <f>IFERROR(HLOOKUP(IW$1,'Nakladova matice_2018'!$A$1:$IW$188,3,FALSE),0)</f>
        <v>0</v>
      </c>
      <c r="IX30" s="19">
        <f>IFERROR(HLOOKUP(IX$1,'Nakladova matice_2018'!$A$1:$IW$188,3,FALSE),0)</f>
        <v>0</v>
      </c>
      <c r="IY30" s="19">
        <f>IFERROR(HLOOKUP(IY$1,'Nakladova matice_2018'!$A$1:$IW$188,3,FALSE),0)</f>
        <v>0</v>
      </c>
      <c r="IZ30" s="19">
        <f>IFERROR(HLOOKUP(IZ$1,'Nakladova matice_2018'!$A$1:$IW$188,3,FALSE),0)</f>
        <v>0</v>
      </c>
      <c r="JA30" s="19">
        <f>IFERROR(HLOOKUP(JA$1,'Nakladova matice_2018'!$A$1:$IW$188,3,FALSE),0)</f>
        <v>0</v>
      </c>
      <c r="JB30" s="19">
        <f>IFERROR(HLOOKUP(JB$1,'Nakladova matice_2018'!$A$1:$IW$188,3,FALSE),0)</f>
        <v>0</v>
      </c>
      <c r="JC30" s="19">
        <f>IFERROR(HLOOKUP(JC$1,'Nakladova matice_2018'!$A$1:$IW$188,3,FALSE),0)</f>
        <v>0</v>
      </c>
      <c r="JD30" s="19">
        <f>IFERROR(HLOOKUP(JD$1,'Nakladova matice_2018'!$A$1:$IW$188,3,FALSE),0)</f>
        <v>0</v>
      </c>
      <c r="JE30" s="19">
        <f>IFERROR(HLOOKUP(JE$1,'Nakladova matice_2018'!$A$1:$IW$188,3,FALSE),0)</f>
        <v>0</v>
      </c>
      <c r="JF30" s="19">
        <f>IFERROR(HLOOKUP(JF$1,'Nakladova matice_2018'!$A$1:$IW$188,3,FALSE),0)</f>
        <v>0</v>
      </c>
      <c r="JG30" s="19">
        <f>IFERROR(HLOOKUP(JG$1,'Nakladova matice_2018'!$A$1:$IW$188,3,FALSE),0)</f>
        <v>9004.1200000000008</v>
      </c>
      <c r="JH30" s="19">
        <f>IFERROR(HLOOKUP(JH$1,'Nakladova matice_2018'!$A$1:$IW$188,3,FALSE),0)</f>
        <v>0</v>
      </c>
      <c r="JI30" s="19">
        <f>IFERROR(HLOOKUP(JI$1,'Nakladova matice_2018'!$A$1:$IW$188,3,FALSE),0)</f>
        <v>0</v>
      </c>
      <c r="JJ30" s="19">
        <f>IFERROR(HLOOKUP(JJ$1,'Nakladova matice_2018'!$A$1:$IW$188,3,FALSE),0)</f>
        <v>0</v>
      </c>
      <c r="JK30" s="19">
        <f>IFERROR(HLOOKUP(JK$1,'Nakladova matice_2018'!$A$1:$IW$188,3,FALSE),0)</f>
        <v>42520.75</v>
      </c>
      <c r="JL30" s="19">
        <f>IFERROR(HLOOKUP(JL$1,'Nakladova matice_2018'!$A$1:$IW$188,3,FALSE),0)</f>
        <v>0</v>
      </c>
      <c r="JM30" s="19">
        <f>IFERROR(HLOOKUP(JM$1,'Nakladova matice_2018'!$A$1:$IW$188,3,FALSE),0)</f>
        <v>0</v>
      </c>
      <c r="JN30" s="19">
        <f>IFERROR(HLOOKUP(JN$1,'Nakladova matice_2018'!$A$1:$IW$188,3,FALSE),0)</f>
        <v>0</v>
      </c>
      <c r="JO30" s="19">
        <f>IFERROR(HLOOKUP(JO$1,'Nakladova matice_2018'!$A$1:$IW$188,3,FALSE),0)</f>
        <v>0</v>
      </c>
      <c r="JP30" s="19">
        <f>IFERROR(HLOOKUP(JP$1,'Nakladova matice_2018'!$A$1:$IW$188,3,FALSE),0)</f>
        <v>0</v>
      </c>
      <c r="JQ30" s="19">
        <f>IFERROR(HLOOKUP(JQ$1,'Nakladova matice_2018'!$A$1:$IW$188,3,FALSE),0)</f>
        <v>0</v>
      </c>
      <c r="JR30" s="19">
        <f>IFERROR(HLOOKUP(JR$1,'Nakladova matice_2018'!$A$1:$IW$188,3,FALSE),0)</f>
        <v>1770</v>
      </c>
      <c r="JS30" s="19">
        <f>IFERROR(HLOOKUP(JS$1,'Nakladova matice_2018'!$A$1:$IW$188,3,FALSE),0)</f>
        <v>0</v>
      </c>
      <c r="JT30" s="19">
        <f>IFERROR(HLOOKUP(JT$1,'Nakladova matice_2018'!$A$1:$IW$188,3,FALSE),0)</f>
        <v>15649</v>
      </c>
      <c r="JU30" s="19">
        <f>IFERROR(HLOOKUP(JU$1,'Nakladova matice_2018'!$A$1:$IW$188,3,FALSE),0)</f>
        <v>15221.5</v>
      </c>
      <c r="JV30" s="19">
        <f>IFERROR(HLOOKUP(JV$1,'Nakladova matice_2018'!$A$1:$IW$188,3,FALSE),0)</f>
        <v>1461</v>
      </c>
      <c r="JW30" s="19">
        <f>IFERROR(HLOOKUP(JW$1,'Nakladova matice_2018'!$A$1:$IW$188,3,FALSE),0)</f>
        <v>699</v>
      </c>
      <c r="JX30" s="19">
        <f>IFERROR(HLOOKUP(JX$1,'Nakladova matice_2018'!$A$1:$IW$188,3,FALSE),0)</f>
        <v>0</v>
      </c>
      <c r="JY30" s="19">
        <f>IFERROR(HLOOKUP(JY$1,'Nakladova matice_2018'!$A$1:$IW$188,3,FALSE),0)</f>
        <v>2758.8</v>
      </c>
      <c r="JZ30" s="19">
        <f>IFERROR(HLOOKUP(JZ$1,'Nakladova matice_2018'!$A$1:$IW$188,3,FALSE),0)</f>
        <v>0</v>
      </c>
      <c r="KA30" s="19">
        <f>IFERROR(HLOOKUP(KA$1,'Nakladova matice_2018'!$A$1:$IW$188,3,FALSE),0)</f>
        <v>0</v>
      </c>
      <c r="KB30" s="19">
        <f>IFERROR(HLOOKUP(KB$1,'Nakladova matice_2018'!$A$1:$IW$188,3,FALSE),0)</f>
        <v>0</v>
      </c>
      <c r="KC30" s="19">
        <f>IFERROR(HLOOKUP(KC$1,'Nakladova matice_2018'!$A$1:$IW$188,3,FALSE),0)</f>
        <v>11014.6</v>
      </c>
      <c r="KD30" s="19">
        <f>IFERROR(HLOOKUP(KD$1,'Nakladova matice_2018'!$A$1:$IW$188,3,FALSE),0)</f>
        <v>3924</v>
      </c>
      <c r="KE30" s="19">
        <f>IFERROR(HLOOKUP(KE$1,'Nakladova matice_2018'!$A$1:$IW$188,3,FALSE),0)</f>
        <v>0</v>
      </c>
      <c r="KF30" s="19">
        <f>IFERROR(HLOOKUP(KF$1,'Nakladova matice_2018'!$A$1:$IW$188,3,FALSE),0)</f>
        <v>0</v>
      </c>
      <c r="KG30" s="19">
        <f>IFERROR(HLOOKUP(KG$1,'Nakladova matice_2018'!$A$1:$IW$188,3,FALSE),0)</f>
        <v>0</v>
      </c>
      <c r="KH30" s="19">
        <f>IFERROR(HLOOKUP(KH$1,'Nakladova matice_2018'!$A$1:$IW$188,3,FALSE),0)</f>
        <v>0</v>
      </c>
      <c r="KI30" s="19">
        <f>IFERROR(HLOOKUP(KI$1,'Nakladova matice_2018'!$A$1:$IW$188,3,FALSE),0)</f>
        <v>0</v>
      </c>
      <c r="KJ30" s="19">
        <f>IFERROR(HLOOKUP(KJ$1,'Nakladova matice_2018'!$A$1:$IW$188,3,FALSE),0)</f>
        <v>0</v>
      </c>
      <c r="KK30" s="19">
        <f>IFERROR(HLOOKUP(KK$1,'Nakladova matice_2018'!$A$1:$IW$188,3,FALSE),0)</f>
        <v>0</v>
      </c>
      <c r="KL30" s="19">
        <f>IFERROR(HLOOKUP(KL$1,'Nakladova matice_2018'!$A$1:$IW$188,3,FALSE),0)</f>
        <v>3685.4</v>
      </c>
      <c r="KM30" s="19">
        <f>IFERROR(HLOOKUP(KM$1,'Nakladova matice_2018'!$A$1:$IW$188,3,FALSE),0)</f>
        <v>0</v>
      </c>
      <c r="KN30" s="19">
        <f>IFERROR(HLOOKUP(KN$1,'Nakladova matice_2018'!$A$1:$IW$188,3,FALSE),0)</f>
        <v>0</v>
      </c>
      <c r="KO30" s="19">
        <f>IFERROR(HLOOKUP(KO$1,'Nakladova matice_2018'!$A$1:$IW$188,3,FALSE),0)</f>
        <v>0</v>
      </c>
      <c r="KP30" s="19">
        <f>IFERROR(HLOOKUP(KP$1,'Nakladova matice_2018'!$A$1:$IW$188,3,FALSE),0)</f>
        <v>0</v>
      </c>
      <c r="KQ30" s="19">
        <f>IFERROR(HLOOKUP(KQ$1,'Nakladova matice_2018'!$A$1:$IW$188,3,FALSE),0)</f>
        <v>0</v>
      </c>
      <c r="KR30" s="19">
        <f>IFERROR(HLOOKUP(KR$1,'Nakladova matice_2018'!$A$1:$IW$188,3,FALSE),0)</f>
        <v>842.57</v>
      </c>
      <c r="KS30" s="19">
        <f>IFERROR(HLOOKUP(KS$1,'Nakladova matice_2018'!$A$1:$IW$188,3,FALSE),0)</f>
        <v>0</v>
      </c>
      <c r="KT30" s="19">
        <f>IFERROR(HLOOKUP(KT$1,'Nakladova matice_2018'!$A$1:$IW$188,3,FALSE),0)</f>
        <v>0</v>
      </c>
      <c r="KU30" s="19">
        <f>IFERROR(HLOOKUP(KU$1,'Nakladova matice_2018'!$A$1:$IW$188,3,FALSE),0)</f>
        <v>3085.2</v>
      </c>
      <c r="KV30" s="19">
        <f>IFERROR(HLOOKUP(KV$1,'Nakladova matice_2018'!$A$1:$IW$188,3,FALSE),0)</f>
        <v>0</v>
      </c>
      <c r="KW30" s="19">
        <f>IFERROR(HLOOKUP(KW$1,'Nakladova matice_2018'!$A$1:$IW$188,3,FALSE),0)</f>
        <v>5451</v>
      </c>
      <c r="KX30" s="19">
        <f>IFERROR(HLOOKUP(KX$1,'Nakladova matice_2018'!$A$1:$IW$188,3,FALSE),0)</f>
        <v>3509</v>
      </c>
      <c r="KY30" s="19">
        <f>IFERROR(HLOOKUP(KY$1,'Nakladova matice_2018'!$A$1:$IW$188,3,FALSE),0)</f>
        <v>0</v>
      </c>
      <c r="KZ30" s="19">
        <f>IFERROR(HLOOKUP(KZ$1,'Nakladova matice_2018'!$A$1:$IW$188,3,FALSE),0)</f>
        <v>260020.58</v>
      </c>
      <c r="LA30" s="19">
        <f>IFERROR(HLOOKUP(LA$1,'Nakladova matice_2018'!$A$1:$IW$188,3,FALSE),0)</f>
        <v>0</v>
      </c>
      <c r="LB30" s="19">
        <f>IFERROR(HLOOKUP(LB$1,'Nakladova matice_2018'!$A$1:$IW$188,3,FALSE),0)</f>
        <v>0</v>
      </c>
      <c r="LC30" s="19">
        <f>IFERROR(HLOOKUP(LC$1,'Nakladova matice_2018'!$A$1:$IW$188,3,FALSE),0)</f>
        <v>0</v>
      </c>
      <c r="LD30" s="19">
        <f>IFERROR(HLOOKUP(LD$1,'Nakladova matice_2018'!$A$1:$IW$188,3,FALSE),0)</f>
        <v>0</v>
      </c>
      <c r="LE30" s="19">
        <f>IFERROR(HLOOKUP(LE$1,'Nakladova matice_2018'!$A$1:$IW$188,3,FALSE),0)</f>
        <v>0</v>
      </c>
      <c r="LF30" s="19">
        <f>IFERROR(HLOOKUP(LF$1,'Nakladova matice_2018'!$A$1:$IW$188,3,FALSE),0)</f>
        <v>0</v>
      </c>
      <c r="LG30" s="19">
        <f>IFERROR(HLOOKUP(LG$1,'Nakladova matice_2018'!$A$1:$IW$188,3,FALSE),0)</f>
        <v>0</v>
      </c>
      <c r="LH30" s="19">
        <f>IFERROR(HLOOKUP(LH$1,'Nakladova matice_2018'!$A$1:$IW$188,3,FALSE),0)</f>
        <v>0</v>
      </c>
      <c r="LI30" s="19">
        <f>IFERROR(HLOOKUP(LI$1,'Nakladova matice_2018'!$A$1:$IW$188,3,FALSE),0)</f>
        <v>0</v>
      </c>
      <c r="LJ30" s="19">
        <f>IFERROR(HLOOKUP(LJ$1,'Nakladova matice_2018'!$A$1:$IW$188,3,FALSE),0)</f>
        <v>0</v>
      </c>
      <c r="LK30" s="19">
        <f>IFERROR(HLOOKUP(LK$1,'Nakladova matice_2018'!$A$1:$IW$188,3,FALSE),0)</f>
        <v>0</v>
      </c>
      <c r="LL30" s="19">
        <f>IFERROR(HLOOKUP(LL$1,'Nakladova matice_2018'!$A$1:$IW$188,3,FALSE),0)</f>
        <v>0</v>
      </c>
      <c r="LM30" s="19">
        <f>IFERROR(HLOOKUP(LM$1,'Nakladova matice_2018'!$A$1:$IW$188,3,FALSE),0)</f>
        <v>0</v>
      </c>
      <c r="LN30" s="19">
        <f>IFERROR(HLOOKUP(LN$1,'Nakladova matice_2018'!$A$1:$IW$188,3,FALSE),0)</f>
        <v>0</v>
      </c>
      <c r="LO30" s="19">
        <f>IFERROR(HLOOKUP(LO$1,'Nakladova matice_2018'!$A$1:$IW$188,3,FALSE),0)</f>
        <v>0</v>
      </c>
      <c r="LP30" s="19">
        <f>IFERROR(HLOOKUP(LP$1,'Nakladova matice_2018'!$A$1:$IW$188,3,FALSE),0)</f>
        <v>0</v>
      </c>
      <c r="LQ30" s="19">
        <f>IFERROR(HLOOKUP(LQ$1,'Nakladova matice_2018'!$A$1:$IW$188,3,FALSE),0)</f>
        <v>0</v>
      </c>
      <c r="LR30" s="19">
        <f>IFERROR(HLOOKUP(LR$1,'Nakladova matice_2018'!$A$1:$IW$188,3,FALSE),0)</f>
        <v>0</v>
      </c>
      <c r="LS30" s="19">
        <f>IFERROR(HLOOKUP(LS$1,'Nakladova matice_2018'!$A$1:$IW$188,3,FALSE),0)</f>
        <v>550</v>
      </c>
      <c r="LT30" s="19">
        <f>IFERROR(HLOOKUP(LT$1,'Nakladova matice_2018'!$A$1:$IW$188,3,FALSE),0)</f>
        <v>0</v>
      </c>
      <c r="LU30" s="19">
        <f>IFERROR(HLOOKUP(LU$1,'Nakladova matice_2018'!$A$1:$IW$188,3,FALSE),0)</f>
        <v>0</v>
      </c>
      <c r="LV30" s="19">
        <f>IFERROR(HLOOKUP(LV$1,'Nakladova matice_2018'!$A$1:$IW$188,3,FALSE),0)</f>
        <v>0</v>
      </c>
      <c r="LW30" s="19">
        <f>IFERROR(HLOOKUP(LW$1,'Nakladova matice_2018'!$A$1:$IW$188,3,FALSE),0)</f>
        <v>0</v>
      </c>
      <c r="LX30" s="19">
        <f>IFERROR(HLOOKUP(LX$1,'Nakladova matice_2018'!$A$1:$IW$188,3,FALSE),0)</f>
        <v>0</v>
      </c>
      <c r="LY30" s="19">
        <f>IFERROR(HLOOKUP(LY$1,'Nakladova matice_2018'!$A$1:$IW$188,3,FALSE),0)</f>
        <v>0</v>
      </c>
      <c r="LZ30" s="19">
        <f>IFERROR(HLOOKUP(LZ$1,'Nakladova matice_2018'!$A$1:$IW$188,3,FALSE),0)</f>
        <v>0</v>
      </c>
      <c r="MA30" s="19">
        <f>IFERROR(HLOOKUP(MA$1,'Nakladova matice_2018'!$A$1:$IW$188,3,FALSE),0)</f>
        <v>0</v>
      </c>
      <c r="MB30" s="19">
        <f>IFERROR(HLOOKUP(MB$1,'Nakladova matice_2018'!$A$1:$IW$188,3,FALSE),0)</f>
        <v>0</v>
      </c>
      <c r="MC30" s="19">
        <f>IFERROR(HLOOKUP(MC$1,'Nakladova matice_2018'!$A$1:$IW$188,3,FALSE),0)</f>
        <v>0</v>
      </c>
      <c r="MD30" s="19">
        <f>IFERROR(HLOOKUP(MD$1,'Nakladova matice_2018'!$A$1:$IW$188,3,FALSE),0)</f>
        <v>0</v>
      </c>
      <c r="ME30" s="19">
        <f>IFERROR(HLOOKUP(ME$1,'Nakladova matice_2018'!$A$1:$IW$188,3,FALSE),0)</f>
        <v>0</v>
      </c>
      <c r="MF30" s="19">
        <f>IFERROR(HLOOKUP(MF$1,'Nakladova matice_2018'!$A$1:$IW$188,3,FALSE),0)</f>
        <v>0</v>
      </c>
      <c r="MG30" s="19">
        <f>IFERROR(HLOOKUP(MG$1,'Nakladova matice_2018'!$A$1:$IW$188,3,FALSE),0)</f>
        <v>0</v>
      </c>
      <c r="MH30" s="19">
        <f>IFERROR(HLOOKUP(MH$1,'Nakladova matice_2018'!$A$1:$IW$188,3,FALSE),0)</f>
        <v>0</v>
      </c>
      <c r="MI30" s="19">
        <f>IFERROR(HLOOKUP(MI$1,'Nakladova matice_2018'!$A$1:$IW$188,3,FALSE),0)</f>
        <v>0</v>
      </c>
      <c r="MJ30" s="19">
        <f>IFERROR(HLOOKUP(MJ$1,'Nakladova matice_2018'!$A$1:$IW$188,3,FALSE),0)</f>
        <v>0</v>
      </c>
      <c r="MK30" s="19">
        <f>IFERROR(HLOOKUP(MK$1,'Nakladova matice_2018'!$A$1:$IW$188,3,FALSE),0)</f>
        <v>0</v>
      </c>
      <c r="ML30" s="19">
        <f>IFERROR(HLOOKUP(ML$1,'Nakladova matice_2018'!$A$1:$IW$188,3,FALSE),0)</f>
        <v>0</v>
      </c>
      <c r="MM30" s="19">
        <f>IFERROR(HLOOKUP(MM$1,'Nakladova matice_2018'!$A$1:$IW$188,3,FALSE),0)</f>
        <v>14973.83</v>
      </c>
      <c r="MN30" s="19">
        <f>IFERROR(HLOOKUP(MN$1,'Nakladova matice_2018'!$A$1:$IW$188,3,FALSE),0)</f>
        <v>0</v>
      </c>
      <c r="MO30" s="20">
        <f t="shared" si="83"/>
        <v>1436769.1300000001</v>
      </c>
      <c r="MP30" s="20">
        <f>MO30-'Nakladova matice_2018'!IX3</f>
        <v>0</v>
      </c>
    </row>
    <row r="31" spans="1:355" x14ac:dyDescent="0.2">
      <c r="A31" s="27">
        <v>501013</v>
      </c>
      <c r="B31" s="21" t="s">
        <v>183</v>
      </c>
      <c r="C31" s="53">
        <v>1</v>
      </c>
      <c r="D31" s="19">
        <f>IFERROR(HLOOKUP(D$1,'Nakladova matice_2018'!$A$1:$IW$188,4,FALSE),0)</f>
        <v>0</v>
      </c>
      <c r="E31" s="19">
        <f>IFERROR(HLOOKUP(E$1,'Nakladova matice_2018'!$A$1:$IW$188,4,FALSE),0)</f>
        <v>0</v>
      </c>
      <c r="F31" s="19">
        <f>IFERROR(HLOOKUP(F$1,'Nakladova matice_2018'!$A$1:$IW$188,4,FALSE),0)</f>
        <v>305737.78000000003</v>
      </c>
      <c r="G31" s="19">
        <f>IFERROR(HLOOKUP(G$1,'Nakladova matice_2018'!$A$1:$IW$188,4,FALSE),0)</f>
        <v>0</v>
      </c>
      <c r="H31" s="19">
        <f>IFERROR(HLOOKUP(H$1,'Nakladova matice_2018'!$A$1:$IW$188,4,FALSE),0)</f>
        <v>0</v>
      </c>
      <c r="I31" s="19">
        <f>IFERROR(HLOOKUP(I$1,'Nakladova matice_2018'!$A$1:$IW$188,4,FALSE),0)</f>
        <v>0</v>
      </c>
      <c r="J31" s="19">
        <f>IFERROR(HLOOKUP(J$1,'Nakladova matice_2018'!$A$1:$IW$188,4,FALSE),0)</f>
        <v>342880.25</v>
      </c>
      <c r="K31" s="19">
        <f>IFERROR(HLOOKUP(K$1,'Nakladova matice_2018'!$A$1:$IW$188,4,FALSE),0)</f>
        <v>0</v>
      </c>
      <c r="L31" s="19">
        <f>IFERROR(HLOOKUP(L$1,'Nakladova matice_2018'!$A$1:$IW$188,4,FALSE),0)</f>
        <v>0</v>
      </c>
      <c r="M31" s="19">
        <f>IFERROR(HLOOKUP(M$1,'Nakladova matice_2018'!$A$1:$IW$188,4,FALSE),0)</f>
        <v>0</v>
      </c>
      <c r="N31" s="19">
        <f>IFERROR(HLOOKUP(N$1,'Nakladova matice_2018'!$A$1:$IW$188,4,FALSE),0)</f>
        <v>0</v>
      </c>
      <c r="O31" s="19">
        <f>IFERROR(HLOOKUP(O$1,'Nakladova matice_2018'!$A$1:$IW$188,4,FALSE),0)</f>
        <v>98679.71</v>
      </c>
      <c r="P31" s="19">
        <f>IFERROR(HLOOKUP(P$1,'Nakladova matice_2018'!$A$1:$IW$188,4,FALSE),0)</f>
        <v>0</v>
      </c>
      <c r="Q31" s="19">
        <f>IFERROR(HLOOKUP(Q$1,'Nakladova matice_2018'!$A$1:$IW$188,4,FALSE),0)</f>
        <v>0</v>
      </c>
      <c r="R31" s="19">
        <f>IFERROR(HLOOKUP(R$1,'Nakladova matice_2018'!$A$1:$IW$188,4,FALSE),0)</f>
        <v>223438.39</v>
      </c>
      <c r="S31" s="19">
        <f>IFERROR(HLOOKUP(S$1,'Nakladova matice_2018'!$A$1:$IW$188,4,FALSE),0)</f>
        <v>103216.99</v>
      </c>
      <c r="T31" s="19">
        <f>IFERROR(HLOOKUP(T$1,'Nakladova matice_2018'!$A$1:$IW$188,4,FALSE),0)</f>
        <v>0</v>
      </c>
      <c r="U31" s="19">
        <f>IFERROR(HLOOKUP(U$1,'Nakladova matice_2018'!$A$1:$IW$188,4,FALSE),0)</f>
        <v>0</v>
      </c>
      <c r="V31" s="19">
        <f>IFERROR(HLOOKUP(V$1,'Nakladova matice_2018'!$A$1:$IW$188,4,FALSE),0)</f>
        <v>0</v>
      </c>
      <c r="W31" s="19">
        <f>IFERROR(HLOOKUP(W$1,'Nakladova matice_2018'!$A$1:$IW$188,4,FALSE),0)</f>
        <v>243760.2</v>
      </c>
      <c r="X31" s="19">
        <f>IFERROR(HLOOKUP(X$1,'Nakladova matice_2018'!$A$1:$IW$188,4,FALSE),0)</f>
        <v>0</v>
      </c>
      <c r="Y31" s="19">
        <f>IFERROR(HLOOKUP(Y$1,'Nakladova matice_2018'!$A$1:$IW$188,4,FALSE),0)</f>
        <v>0</v>
      </c>
      <c r="Z31" s="19">
        <f>IFERROR(HLOOKUP(Z$1,'Nakladova matice_2018'!$A$1:$IW$188,4,FALSE),0)</f>
        <v>1010515.4</v>
      </c>
      <c r="AA31" s="19">
        <f>IFERROR(HLOOKUP(AA$1,'Nakladova matice_2018'!$A$1:$IW$188,4,FALSE),0)</f>
        <v>14131.59</v>
      </c>
      <c r="AB31" s="19">
        <f>IFERROR(HLOOKUP(AB$1,'Nakladova matice_2018'!$A$1:$IW$188,4,FALSE),0)</f>
        <v>0</v>
      </c>
      <c r="AC31" s="19">
        <f>IFERROR(HLOOKUP(AC$1,'Nakladova matice_2018'!$A$1:$IW$188,4,FALSE),0)</f>
        <v>27963.1</v>
      </c>
      <c r="AD31" s="19">
        <f>IFERROR(HLOOKUP(AD$1,'Nakladova matice_2018'!$A$1:$IW$188,4,FALSE),0)</f>
        <v>21412.7</v>
      </c>
      <c r="AE31" s="19">
        <f>IFERROR(HLOOKUP(AE$1,'Nakladova matice_2018'!$A$1:$IW$188,4,FALSE),0)</f>
        <v>0</v>
      </c>
      <c r="AF31" s="19">
        <f>IFERROR(HLOOKUP(AF$1,'Nakladova matice_2018'!$A$1:$IW$188,4,FALSE),0)</f>
        <v>0</v>
      </c>
      <c r="AG31" s="19">
        <f>IFERROR(HLOOKUP(AG$1,'Nakladova matice_2018'!$A$1:$IW$188,4,FALSE),0)</f>
        <v>0</v>
      </c>
      <c r="AH31" s="19">
        <f>IFERROR(HLOOKUP(AH$1,'Nakladova matice_2018'!$A$1:$IW$188,4,FALSE),0)</f>
        <v>0</v>
      </c>
      <c r="AI31" s="19">
        <f>IFERROR(HLOOKUP(AI$1,'Nakladova matice_2018'!$A$1:$IW$188,4,FALSE),0)</f>
        <v>0</v>
      </c>
      <c r="AJ31" s="19">
        <f>IFERROR(HLOOKUP(AJ$1,'Nakladova matice_2018'!$A$1:$IW$188,4,FALSE),0)</f>
        <v>0</v>
      </c>
      <c r="AK31" s="19">
        <f>IFERROR(HLOOKUP(AK$1,'Nakladova matice_2018'!$A$1:$IW$188,4,FALSE),0)</f>
        <v>0</v>
      </c>
      <c r="AL31" s="19">
        <f>IFERROR(HLOOKUP(AL$1,'Nakladova matice_2018'!$A$1:$IW$188,4,FALSE),0)</f>
        <v>0</v>
      </c>
      <c r="AM31" s="19">
        <f>IFERROR(HLOOKUP(AM$1,'Nakladova matice_2018'!$A$1:$IW$188,4,FALSE),0)</f>
        <v>0</v>
      </c>
      <c r="AN31" s="19">
        <f>IFERROR(HLOOKUP(AN$1,'Nakladova matice_2018'!$A$1:$IW$188,4,FALSE),0)</f>
        <v>0</v>
      </c>
      <c r="AO31" s="19">
        <f>IFERROR(HLOOKUP(AO$1,'Nakladova matice_2018'!$A$1:$IW$188,4,FALSE),0)</f>
        <v>0</v>
      </c>
      <c r="AP31" s="19">
        <f>IFERROR(HLOOKUP(AP$1,'Nakladova matice_2018'!$A$1:$IW$188,4,FALSE),0)</f>
        <v>0</v>
      </c>
      <c r="AQ31" s="19">
        <f>IFERROR(HLOOKUP(AQ$1,'Nakladova matice_2018'!$A$1:$IW$188,4,FALSE),0)</f>
        <v>27696.9</v>
      </c>
      <c r="AR31" s="19">
        <f>IFERROR(HLOOKUP(AR$1,'Nakladova matice_2018'!$A$1:$IW$188,4,FALSE),0)</f>
        <v>0</v>
      </c>
      <c r="AS31" s="19">
        <f>IFERROR(HLOOKUP(AS$1,'Nakladova matice_2018'!$A$1:$IW$188,4,FALSE),0)</f>
        <v>52968.08</v>
      </c>
      <c r="AT31" s="19">
        <f>IFERROR(HLOOKUP(AT$1,'Nakladova matice_2018'!$A$1:$IW$188,4,FALSE),0)</f>
        <v>46291.8</v>
      </c>
      <c r="AU31" s="19">
        <f>IFERROR(HLOOKUP(AU$1,'Nakladova matice_2018'!$A$1:$IW$188,4,FALSE),0)</f>
        <v>0</v>
      </c>
      <c r="AV31" s="19">
        <f>IFERROR(HLOOKUP(AV$1,'Nakladova matice_2018'!$A$1:$IW$188,4,FALSE),0)</f>
        <v>0</v>
      </c>
      <c r="AW31" s="19">
        <f>IFERROR(HLOOKUP(AW$1,'Nakladova matice_2018'!$A$1:$IW$188,4,FALSE),0)</f>
        <v>0</v>
      </c>
      <c r="AX31" s="19">
        <f>IFERROR(HLOOKUP(AX$1,'Nakladova matice_2018'!$A$1:$IW$188,4,FALSE),0)</f>
        <v>126039.9</v>
      </c>
      <c r="AY31" s="19">
        <f>IFERROR(HLOOKUP(AY$1,'Nakladova matice_2018'!$A$1:$IW$188,4,FALSE),0)</f>
        <v>17424</v>
      </c>
      <c r="AZ31" s="19">
        <f>IFERROR(HLOOKUP(AZ$1,'Nakladova matice_2018'!$A$1:$IW$188,4,FALSE),0)</f>
        <v>0</v>
      </c>
      <c r="BA31" s="19">
        <f>IFERROR(HLOOKUP(BA$1,'Nakladova matice_2018'!$A$1:$IW$188,4,FALSE),0)</f>
        <v>186112.22</v>
      </c>
      <c r="BB31" s="19">
        <f>IFERROR(HLOOKUP(BB$1,'Nakladova matice_2018'!$A$1:$IW$188,4,FALSE),0)</f>
        <v>0</v>
      </c>
      <c r="BC31" s="19">
        <f>IFERROR(HLOOKUP(BC$1,'Nakladova matice_2018'!$A$1:$IW$188,4,FALSE),0)</f>
        <v>0</v>
      </c>
      <c r="BD31" s="19">
        <f>IFERROR(HLOOKUP(BD$1,'Nakladova matice_2018'!$A$1:$IW$188,4,FALSE),0)</f>
        <v>617218.18999999994</v>
      </c>
      <c r="BE31" s="19">
        <f>IFERROR(HLOOKUP(BE$1,'Nakladova matice_2018'!$A$1:$IW$188,4,FALSE),0)</f>
        <v>0</v>
      </c>
      <c r="BF31" s="19">
        <f>IFERROR(HLOOKUP(BF$1,'Nakladova matice_2018'!$A$1:$IW$188,4,FALSE),0)</f>
        <v>0</v>
      </c>
      <c r="BG31" s="19">
        <f>IFERROR(HLOOKUP(BG$1,'Nakladova matice_2018'!$A$1:$IW$188,4,FALSE),0)</f>
        <v>0</v>
      </c>
      <c r="BH31" s="19">
        <f>IFERROR(HLOOKUP(BH$1,'Nakladova matice_2018'!$A$1:$IW$188,4,FALSE),0)</f>
        <v>0</v>
      </c>
      <c r="BI31" s="19">
        <f>IFERROR(HLOOKUP(BI$1,'Nakladova matice_2018'!$A$1:$IW$188,4,FALSE),0)</f>
        <v>172312.01</v>
      </c>
      <c r="BJ31" s="19">
        <f>IFERROR(HLOOKUP(BJ$1,'Nakladova matice_2018'!$A$1:$IW$188,4,FALSE),0)</f>
        <v>0</v>
      </c>
      <c r="BK31" s="19">
        <f>IFERROR(HLOOKUP(BK$1,'Nakladova matice_2018'!$A$1:$IW$188,4,FALSE),0)</f>
        <v>0</v>
      </c>
      <c r="BL31" s="19">
        <f>IFERROR(HLOOKUP(BL$1,'Nakladova matice_2018'!$A$1:$IW$188,4,FALSE),0)</f>
        <v>0</v>
      </c>
      <c r="BM31" s="19">
        <f>IFERROR(HLOOKUP(BM$1,'Nakladova matice_2018'!$A$1:$IW$188,4,FALSE),0)</f>
        <v>335802.96</v>
      </c>
      <c r="BN31" s="19">
        <f>IFERROR(HLOOKUP(BN$1,'Nakladova matice_2018'!$A$1:$IW$188,4,FALSE),0)</f>
        <v>0</v>
      </c>
      <c r="BO31" s="19">
        <f>IFERROR(HLOOKUP(BO$1,'Nakladova matice_2018'!$A$1:$IW$188,4,FALSE),0)</f>
        <v>0</v>
      </c>
      <c r="BP31" s="19">
        <f>IFERROR(HLOOKUP(BP$1,'Nakladova matice_2018'!$A$1:$IW$188,4,FALSE),0)</f>
        <v>0</v>
      </c>
      <c r="BQ31" s="19">
        <f>IFERROR(HLOOKUP(BQ$1,'Nakladova matice_2018'!$A$1:$IW$188,4,FALSE),0)</f>
        <v>455209.68</v>
      </c>
      <c r="BR31" s="19">
        <f>IFERROR(HLOOKUP(BR$1,'Nakladova matice_2018'!$A$1:$IW$188,4,FALSE),0)</f>
        <v>0</v>
      </c>
      <c r="BS31" s="19">
        <f>IFERROR(HLOOKUP(BS$1,'Nakladova matice_2018'!$A$1:$IW$188,4,FALSE),0)</f>
        <v>0</v>
      </c>
      <c r="BT31" s="19">
        <f>IFERROR(HLOOKUP(BT$1,'Nakladova matice_2018'!$A$1:$IW$188,4,FALSE),0)</f>
        <v>906788.59</v>
      </c>
      <c r="BU31" s="19">
        <f>IFERROR(HLOOKUP(BU$1,'Nakladova matice_2018'!$A$1:$IW$188,4,FALSE),0)</f>
        <v>0</v>
      </c>
      <c r="BV31" s="19">
        <f>IFERROR(HLOOKUP(BV$1,'Nakladova matice_2018'!$A$1:$IW$188,4,FALSE),0)</f>
        <v>0</v>
      </c>
      <c r="BW31" s="19">
        <f>IFERROR(HLOOKUP(BW$1,'Nakladova matice_2018'!$A$1:$IW$188,4,FALSE),0)</f>
        <v>0</v>
      </c>
      <c r="BX31" s="19">
        <f>IFERROR(HLOOKUP(BX$1,'Nakladova matice_2018'!$A$1:$IW$188,4,FALSE),0)</f>
        <v>46798</v>
      </c>
      <c r="BY31" s="19">
        <f>IFERROR(HLOOKUP(BY$1,'Nakladova matice_2018'!$A$1:$IW$188,4,FALSE),0)</f>
        <v>0</v>
      </c>
      <c r="BZ31" s="19">
        <f>IFERROR(HLOOKUP(BZ$1,'Nakladova matice_2018'!$A$1:$IW$188,4,FALSE),0)</f>
        <v>0</v>
      </c>
      <c r="CA31" s="19">
        <f>IFERROR(HLOOKUP(CA$1,'Nakladova matice_2018'!$A$1:$IW$188,4,FALSE),0)</f>
        <v>0</v>
      </c>
      <c r="CB31" s="19">
        <f>IFERROR(HLOOKUP(CB$1,'Nakladova matice_2018'!$A$1:$IW$188,4,FALSE),0)</f>
        <v>0</v>
      </c>
      <c r="CC31" s="19">
        <f>IFERROR(HLOOKUP(CC$1,'Nakladova matice_2018'!$A$1:$IW$188,4,FALSE),0)</f>
        <v>0</v>
      </c>
      <c r="CD31" s="19">
        <f>IFERROR(HLOOKUP(CD$1,'Nakladova matice_2018'!$A$1:$IW$188,4,FALSE),0)</f>
        <v>1500</v>
      </c>
      <c r="CE31" s="19">
        <f>IFERROR(HLOOKUP(CE$1,'Nakladova matice_2018'!$A$1:$IW$188,4,FALSE),0)</f>
        <v>135641</v>
      </c>
      <c r="CF31" s="19">
        <f>IFERROR(HLOOKUP(CF$1,'Nakladova matice_2018'!$A$1:$IW$188,4,FALSE),0)</f>
        <v>184760.18</v>
      </c>
      <c r="CG31" s="19">
        <f>IFERROR(HLOOKUP(CG$1,'Nakladova matice_2018'!$A$1:$IW$188,4,FALSE),0)</f>
        <v>0</v>
      </c>
      <c r="CH31" s="19">
        <f>IFERROR(HLOOKUP(CH$1,'Nakladova matice_2018'!$A$1:$IW$188,4,FALSE),0)</f>
        <v>0</v>
      </c>
      <c r="CI31" s="19">
        <f>IFERROR(HLOOKUP(CI$1,'Nakladova matice_2018'!$A$1:$IW$188,4,FALSE),0)</f>
        <v>57825.9</v>
      </c>
      <c r="CJ31" s="19">
        <f>IFERROR(HLOOKUP(CJ$1,'Nakladova matice_2018'!$A$1:$IW$188,4,FALSE),0)</f>
        <v>12765.5</v>
      </c>
      <c r="CK31" s="19">
        <f>IFERROR(HLOOKUP(CK$1,'Nakladova matice_2018'!$A$1:$IW$188,4,FALSE),0)</f>
        <v>0</v>
      </c>
      <c r="CL31" s="19">
        <f>IFERROR(HLOOKUP(CL$1,'Nakladova matice_2018'!$A$1:$IW$188,4,FALSE),0)</f>
        <v>0</v>
      </c>
      <c r="CM31" s="19">
        <f>IFERROR(HLOOKUP(CM$1,'Nakladova matice_2018'!$A$1:$IW$188,4,FALSE),0)</f>
        <v>0</v>
      </c>
      <c r="CN31" s="19">
        <f>IFERROR(HLOOKUP(CN$1,'Nakladova matice_2018'!$A$1:$IW$188,4,FALSE),0)</f>
        <v>13376.55</v>
      </c>
      <c r="CO31" s="19">
        <f>IFERROR(HLOOKUP(CO$1,'Nakladova matice_2018'!$A$1:$IW$188,4,FALSE),0)</f>
        <v>0</v>
      </c>
      <c r="CP31" s="19">
        <f>IFERROR(HLOOKUP(CP$1,'Nakladova matice_2018'!$A$1:$IW$188,4,FALSE),0)</f>
        <v>0</v>
      </c>
      <c r="CQ31" s="19">
        <f>IFERROR(HLOOKUP(CQ$1,'Nakladova matice_2018'!$A$1:$IW$188,4,FALSE),0)</f>
        <v>0</v>
      </c>
      <c r="CR31" s="19">
        <f>IFERROR(HLOOKUP(CR$1,'Nakladova matice_2018'!$A$1:$IW$188,4,FALSE),0)</f>
        <v>0</v>
      </c>
      <c r="CS31" s="19">
        <f>IFERROR(HLOOKUP(CS$1,'Nakladova matice_2018'!$A$1:$IW$188,4,FALSE),0)</f>
        <v>0</v>
      </c>
      <c r="CT31" s="19">
        <f>IFERROR(HLOOKUP(CT$1,'Nakladova matice_2018'!$A$1:$IW$188,4,FALSE),0)</f>
        <v>70149.399999999994</v>
      </c>
      <c r="CU31" s="19">
        <f>IFERROR(HLOOKUP(CU$1,'Nakladova matice_2018'!$A$1:$IW$188,4,FALSE),0)</f>
        <v>0</v>
      </c>
      <c r="CV31" s="19">
        <f>IFERROR(HLOOKUP(CV$1,'Nakladova matice_2018'!$A$1:$IW$188,4,FALSE),0)</f>
        <v>92264</v>
      </c>
      <c r="CW31" s="19">
        <f>IFERROR(HLOOKUP(CW$1,'Nakladova matice_2018'!$A$1:$IW$188,4,FALSE),0)</f>
        <v>0</v>
      </c>
      <c r="CX31" s="19">
        <f>IFERROR(HLOOKUP(CX$1,'Nakladova matice_2018'!$A$1:$IW$188,4,FALSE),0)</f>
        <v>0</v>
      </c>
      <c r="CY31" s="19">
        <f>IFERROR(HLOOKUP(CY$1,'Nakladova matice_2018'!$A$1:$IW$188,4,FALSE),0)</f>
        <v>0</v>
      </c>
      <c r="CZ31" s="19">
        <f>IFERROR(HLOOKUP(CZ$1,'Nakladova matice_2018'!$A$1:$IW$188,4,FALSE),0)</f>
        <v>0</v>
      </c>
      <c r="DA31" s="19">
        <f>IFERROR(HLOOKUP(DA$1,'Nakladova matice_2018'!$A$1:$IW$188,4,FALSE),0)</f>
        <v>84937</v>
      </c>
      <c r="DB31" s="19">
        <f>IFERROR(HLOOKUP(DB$1,'Nakladova matice_2018'!$A$1:$IW$188,4,FALSE),0)</f>
        <v>56452.05</v>
      </c>
      <c r="DC31" s="19">
        <f>IFERROR(HLOOKUP(DC$1,'Nakladova matice_2018'!$A$1:$IW$188,4,FALSE),0)</f>
        <v>0</v>
      </c>
      <c r="DD31" s="19">
        <f>IFERROR(HLOOKUP(DD$1,'Nakladova matice_2018'!$A$1:$IW$188,4,FALSE),0)</f>
        <v>0</v>
      </c>
      <c r="DE31" s="19">
        <f>IFERROR(HLOOKUP(DE$1,'Nakladova matice_2018'!$A$1:$IW$188,4,FALSE),0)</f>
        <v>0</v>
      </c>
      <c r="DF31" s="19">
        <f>IFERROR(HLOOKUP(DF$1,'Nakladova matice_2018'!$A$1:$IW$188,4,FALSE),0)</f>
        <v>0</v>
      </c>
      <c r="DG31" s="19">
        <f>IFERROR(HLOOKUP(DG$1,'Nakladova matice_2018'!$A$1:$IW$188,4,FALSE),0)</f>
        <v>243270.5</v>
      </c>
      <c r="DH31" s="19">
        <f>IFERROR(HLOOKUP(DH$1,'Nakladova matice_2018'!$A$1:$IW$188,4,FALSE),0)</f>
        <v>0</v>
      </c>
      <c r="DI31" s="19">
        <f>IFERROR(HLOOKUP(DI$1,'Nakladova matice_2018'!$A$1:$IW$188,4,FALSE),0)</f>
        <v>0</v>
      </c>
      <c r="DJ31" s="19">
        <f>IFERROR(HLOOKUP(DJ$1,'Nakladova matice_2018'!$A$1:$IW$188,4,FALSE),0)</f>
        <v>36300</v>
      </c>
      <c r="DK31" s="19">
        <f>IFERROR(HLOOKUP(DK$1,'Nakladova matice_2018'!$A$1:$IW$188,4,FALSE),0)</f>
        <v>0</v>
      </c>
      <c r="DL31" s="19">
        <f>IFERROR(HLOOKUP(DL$1,'Nakladova matice_2018'!$A$1:$IW$188,4,FALSE),0)</f>
        <v>59895</v>
      </c>
      <c r="DM31" s="19">
        <f>IFERROR(HLOOKUP(DM$1,'Nakladova matice_2018'!$A$1:$IW$188,4,FALSE),0)</f>
        <v>44044</v>
      </c>
      <c r="DN31" s="19">
        <f>IFERROR(HLOOKUP(DN$1,'Nakladova matice_2018'!$A$1:$IW$188,4,FALSE),0)</f>
        <v>48702.5</v>
      </c>
      <c r="DO31" s="19">
        <f>IFERROR(HLOOKUP(DO$1,'Nakladova matice_2018'!$A$1:$IW$188,4,FALSE),0)</f>
        <v>0</v>
      </c>
      <c r="DP31" s="19">
        <f>IFERROR(HLOOKUP(DP$1,'Nakladova matice_2018'!$A$1:$IW$188,4,FALSE),0)</f>
        <v>0</v>
      </c>
      <c r="DQ31" s="19">
        <f>IFERROR(HLOOKUP(DQ$1,'Nakladova matice_2018'!$A$1:$IW$188,4,FALSE),0)</f>
        <v>0</v>
      </c>
      <c r="DR31" s="19">
        <f>IFERROR(HLOOKUP(DR$1,'Nakladova matice_2018'!$A$1:$IW$188,4,FALSE),0)</f>
        <v>2232509.96</v>
      </c>
      <c r="DS31" s="19">
        <f>IFERROR(HLOOKUP(DS$1,'Nakladova matice_2018'!$A$1:$IW$188,4,FALSE),0)</f>
        <v>0</v>
      </c>
      <c r="DT31" s="19">
        <f>IFERROR(HLOOKUP(DT$1,'Nakladova matice_2018'!$A$1:$IW$188,4,FALSE),0)</f>
        <v>0</v>
      </c>
      <c r="DU31" s="19">
        <f>IFERROR(HLOOKUP(DU$1,'Nakladova matice_2018'!$A$1:$IW$188,4,FALSE),0)</f>
        <v>84651.4</v>
      </c>
      <c r="DV31" s="19">
        <f>IFERROR(HLOOKUP(DV$1,'Nakladova matice_2018'!$A$1:$IW$188,4,FALSE),0)</f>
        <v>9302.48</v>
      </c>
      <c r="DW31" s="19">
        <f>IFERROR(HLOOKUP(DW$1,'Nakladova matice_2018'!$A$1:$IW$188,4,FALSE),0)</f>
        <v>529806.31999999995</v>
      </c>
      <c r="DX31" s="19">
        <f>IFERROR(HLOOKUP(DX$1,'Nakladova matice_2018'!$A$1:$IW$188,4,FALSE),0)</f>
        <v>29620.94</v>
      </c>
      <c r="DY31" s="19">
        <f>IFERROR(HLOOKUP(DY$1,'Nakladova matice_2018'!$A$1:$IW$188,4,FALSE),0)</f>
        <v>504997.53</v>
      </c>
      <c r="DZ31" s="19">
        <f>IFERROR(HLOOKUP(DZ$1,'Nakladova matice_2018'!$A$1:$IW$188,4,FALSE),0)</f>
        <v>1882345.27</v>
      </c>
      <c r="EA31" s="19">
        <f>IFERROR(HLOOKUP(EA$1,'Nakladova matice_2018'!$A$1:$IW$188,4,FALSE),0)</f>
        <v>4714.16</v>
      </c>
      <c r="EB31" s="19">
        <f>IFERROR(HLOOKUP(EB$1,'Nakladova matice_2018'!$A$1:$IW$188,4,FALSE),0)</f>
        <v>3199.08</v>
      </c>
      <c r="EC31" s="19">
        <f>IFERROR(HLOOKUP(EC$1,'Nakladova matice_2018'!$A$1:$IW$188,4,FALSE),0)</f>
        <v>0</v>
      </c>
      <c r="ED31" s="19">
        <f>IFERROR(HLOOKUP(ED$1,'Nakladova matice_2018'!$A$1:$IW$188,4,FALSE),0)</f>
        <v>71849.8</v>
      </c>
      <c r="EE31" s="19">
        <f>IFERROR(HLOOKUP(EE$1,'Nakladova matice_2018'!$A$1:$IW$188,4,FALSE),0)</f>
        <v>12342</v>
      </c>
      <c r="EF31" s="19">
        <f>IFERROR(HLOOKUP(EF$1,'Nakladova matice_2018'!$A$1:$IW$188,4,FALSE),0)</f>
        <v>0</v>
      </c>
      <c r="EG31" s="19">
        <f>IFERROR(HLOOKUP(EG$1,'Nakladova matice_2018'!$A$1:$IW$188,4,FALSE),0)</f>
        <v>17989</v>
      </c>
      <c r="EH31" s="19">
        <f>IFERROR(HLOOKUP(EH$1,'Nakladova matice_2018'!$A$1:$IW$188,4,FALSE),0)</f>
        <v>20166.009999999998</v>
      </c>
      <c r="EI31" s="19">
        <f>IFERROR(HLOOKUP(EI$1,'Nakladova matice_2018'!$A$1:$IW$188,4,FALSE),0)</f>
        <v>0</v>
      </c>
      <c r="EJ31" s="19">
        <f>IFERROR(HLOOKUP(EJ$1,'Nakladova matice_2018'!$A$1:$IW$188,4,FALSE),0)</f>
        <v>39225.699999999997</v>
      </c>
      <c r="EK31" s="19">
        <f>IFERROR(HLOOKUP(EK$1,'Nakladova matice_2018'!$A$1:$IW$188,4,FALSE),0)</f>
        <v>282352.2</v>
      </c>
      <c r="EL31" s="19">
        <f>IFERROR(HLOOKUP(EL$1,'Nakladova matice_2018'!$A$1:$IW$188,4,FALSE),0)</f>
        <v>0</v>
      </c>
      <c r="EM31" s="19">
        <f>IFERROR(HLOOKUP(EM$1,'Nakladova matice_2018'!$A$1:$IW$188,4,FALSE),0)</f>
        <v>0</v>
      </c>
      <c r="EN31" s="19">
        <f>IFERROR(HLOOKUP(EN$1,'Nakladova matice_2018'!$A$1:$IW$188,4,FALSE),0)</f>
        <v>0</v>
      </c>
      <c r="EO31" s="19">
        <f>IFERROR(HLOOKUP(EO$1,'Nakladova matice_2018'!$A$1:$IW$188,4,FALSE),0)</f>
        <v>85878.8</v>
      </c>
      <c r="EP31" s="19">
        <f>IFERROR(HLOOKUP(EP$1,'Nakladova matice_2018'!$A$1:$IW$188,4,FALSE),0)</f>
        <v>0</v>
      </c>
      <c r="EQ31" s="19">
        <f>IFERROR(HLOOKUP(EQ$1,'Nakladova matice_2018'!$A$1:$IW$188,4,FALSE),0)</f>
        <v>0</v>
      </c>
      <c r="ER31" s="19">
        <f>IFERROR(HLOOKUP(ER$1,'Nakladova matice_2018'!$A$1:$IW$188,4,FALSE),0)</f>
        <v>0</v>
      </c>
      <c r="ES31" s="19">
        <f>IFERROR(HLOOKUP(ES$1,'Nakladova matice_2018'!$A$1:$IW$188,4,FALSE),0)</f>
        <v>265365.09999999998</v>
      </c>
      <c r="ET31" s="19">
        <f>IFERROR(HLOOKUP(ET$1,'Nakladova matice_2018'!$A$1:$IW$188,4,FALSE),0)</f>
        <v>0</v>
      </c>
      <c r="EU31" s="19">
        <f>IFERROR(HLOOKUP(EU$1,'Nakladova matice_2018'!$A$1:$IW$188,4,FALSE),0)</f>
        <v>0</v>
      </c>
      <c r="EV31" s="19">
        <f>IFERROR(HLOOKUP(EV$1,'Nakladova matice_2018'!$A$1:$IW$188,4,FALSE),0)</f>
        <v>0</v>
      </c>
      <c r="EW31" s="19">
        <f>IFERROR(HLOOKUP(EW$1,'Nakladova matice_2018'!$A$1:$IW$188,4,FALSE),0)</f>
        <v>88918</v>
      </c>
      <c r="EX31" s="19">
        <f>IFERROR(HLOOKUP(EX$1,'Nakladova matice_2018'!$A$1:$IW$188,4,FALSE),0)</f>
        <v>0</v>
      </c>
      <c r="EY31" s="19">
        <f>IFERROR(HLOOKUP(EY$1,'Nakladova matice_2018'!$A$1:$IW$188,4,FALSE),0)</f>
        <v>0</v>
      </c>
      <c r="EZ31" s="19">
        <f>IFERROR(HLOOKUP(EZ$1,'Nakladova matice_2018'!$A$1:$IW$188,4,FALSE),0)</f>
        <v>396249.21</v>
      </c>
      <c r="FA31" s="19">
        <f>IFERROR(HLOOKUP(FA$1,'Nakladova matice_2018'!$A$1:$IW$188,4,FALSE),0)</f>
        <v>0</v>
      </c>
      <c r="FB31" s="19">
        <f>IFERROR(HLOOKUP(FB$1,'Nakladova matice_2018'!$A$1:$IW$188,4,FALSE),0)</f>
        <v>97828.5</v>
      </c>
      <c r="FC31" s="19">
        <f>IFERROR(HLOOKUP(FC$1,'Nakladova matice_2018'!$A$1:$IW$188,4,FALSE),0)</f>
        <v>564274.63</v>
      </c>
      <c r="FD31" s="19">
        <f>IFERROR(HLOOKUP(FD$1,'Nakladova matice_2018'!$A$1:$IW$188,4,FALSE),0)</f>
        <v>0</v>
      </c>
      <c r="FE31" s="19">
        <f>IFERROR(HLOOKUP(FE$1,'Nakladova matice_2018'!$A$1:$IW$188,4,FALSE),0)</f>
        <v>184751.27</v>
      </c>
      <c r="FF31" s="19">
        <f>IFERROR(HLOOKUP(FF$1,'Nakladova matice_2018'!$A$1:$IW$188,4,FALSE),0)</f>
        <v>30855</v>
      </c>
      <c r="FG31" s="19">
        <f>IFERROR(HLOOKUP(FG$1,'Nakladova matice_2018'!$A$1:$IW$188,4,FALSE),0)</f>
        <v>0</v>
      </c>
      <c r="FH31" s="19">
        <f>IFERROR(HLOOKUP(FH$1,'Nakladova matice_2018'!$A$1:$IW$188,4,FALSE),0)</f>
        <v>0</v>
      </c>
      <c r="FI31" s="19">
        <f>IFERROR(HLOOKUP(FI$1,'Nakladova matice_2018'!$A$1:$IW$188,4,FALSE),0)</f>
        <v>295770.51</v>
      </c>
      <c r="FJ31" s="19">
        <f>IFERROR(HLOOKUP(FJ$1,'Nakladova matice_2018'!$A$1:$IW$188,4,FALSE),0)</f>
        <v>21561</v>
      </c>
      <c r="FK31" s="19">
        <f>IFERROR(HLOOKUP(FK$1,'Nakladova matice_2018'!$A$1:$IW$188,4,FALSE),0)</f>
        <v>0</v>
      </c>
      <c r="FL31" s="19">
        <f>IFERROR(HLOOKUP(FL$1,'Nakladova matice_2018'!$A$1:$IW$188,4,FALSE),0)</f>
        <v>0</v>
      </c>
      <c r="FM31" s="19">
        <f>IFERROR(HLOOKUP(FM$1,'Nakladova matice_2018'!$A$1:$IW$188,4,FALSE),0)</f>
        <v>0</v>
      </c>
      <c r="FN31" s="19">
        <f>IFERROR(HLOOKUP(FN$1,'Nakladova matice_2018'!$A$1:$IW$188,4,FALSE),0)</f>
        <v>1802.9</v>
      </c>
      <c r="FO31" s="19">
        <f>IFERROR(HLOOKUP(FO$1,'Nakladova matice_2018'!$A$1:$IW$188,4,FALSE),0)</f>
        <v>76499.41</v>
      </c>
      <c r="FP31" s="19">
        <f>IFERROR(HLOOKUP(FP$1,'Nakladova matice_2018'!$A$1:$IW$188,4,FALSE),0)</f>
        <v>0</v>
      </c>
      <c r="FQ31" s="19">
        <f>IFERROR(HLOOKUP(FQ$1,'Nakladova matice_2018'!$A$1:$IW$188,4,FALSE),0)</f>
        <v>0</v>
      </c>
      <c r="FR31" s="19">
        <f>IFERROR(HLOOKUP(FR$1,'Nakladova matice_2018'!$A$1:$IW$188,4,FALSE),0)</f>
        <v>0</v>
      </c>
      <c r="FS31" s="19">
        <f>IFERROR(HLOOKUP(FS$1,'Nakladova matice_2018'!$A$1:$IW$188,4,FALSE),0)</f>
        <v>284008.7</v>
      </c>
      <c r="FT31" s="19">
        <f>IFERROR(HLOOKUP(FT$1,'Nakladova matice_2018'!$A$1:$IW$188,4,FALSE),0)</f>
        <v>337348</v>
      </c>
      <c r="FU31" s="19">
        <f>IFERROR(HLOOKUP(FU$1,'Nakladova matice_2018'!$A$1:$IW$188,4,FALSE),0)</f>
        <v>8700</v>
      </c>
      <c r="FV31" s="19">
        <f>IFERROR(HLOOKUP(FV$1,'Nakladova matice_2018'!$A$1:$IW$188,4,FALSE),0)</f>
        <v>0</v>
      </c>
      <c r="FW31" s="19">
        <f>IFERROR(HLOOKUP(FW$1,'Nakladova matice_2018'!$A$1:$IW$188,4,FALSE),0)</f>
        <v>220325.27</v>
      </c>
      <c r="FX31" s="19">
        <f>IFERROR(HLOOKUP(FX$1,'Nakladova matice_2018'!$A$1:$IW$188,4,FALSE),0)</f>
        <v>859856.22</v>
      </c>
      <c r="FY31" s="19">
        <f>IFERROR(HLOOKUP(FY$1,'Nakladova matice_2018'!$A$1:$IW$188,4,FALSE),0)</f>
        <v>177386</v>
      </c>
      <c r="FZ31" s="19">
        <f>IFERROR(HLOOKUP(FZ$1,'Nakladova matice_2018'!$A$1:$IW$188,4,FALSE),0)</f>
        <v>0</v>
      </c>
      <c r="GA31" s="19">
        <f>IFERROR(HLOOKUP(GA$1,'Nakladova matice_2018'!$A$1:$IW$188,4,FALSE),0)</f>
        <v>4814479.51</v>
      </c>
      <c r="GB31" s="19">
        <f>IFERROR(HLOOKUP(GB$1,'Nakladova matice_2018'!$A$1:$IW$188,4,FALSE),0)</f>
        <v>418702.72</v>
      </c>
      <c r="GC31" s="19">
        <f>IFERROR(HLOOKUP(GC$1,'Nakladova matice_2018'!$A$1:$IW$188,4,FALSE),0)</f>
        <v>56119.8</v>
      </c>
      <c r="GD31" s="19">
        <f>IFERROR(HLOOKUP(GD$1,'Nakladova matice_2018'!$A$1:$IW$188,4,FALSE),0)</f>
        <v>127778.56</v>
      </c>
      <c r="GE31" s="19">
        <f>IFERROR(HLOOKUP(GE$1,'Nakladova matice_2018'!$A$1:$IW$188,4,FALSE),0)</f>
        <v>0</v>
      </c>
      <c r="GF31" s="19">
        <f>IFERROR(HLOOKUP(GF$1,'Nakladova matice_2018'!$A$1:$IW$188,4,FALSE),0)</f>
        <v>0</v>
      </c>
      <c r="GG31" s="19">
        <f>IFERROR(HLOOKUP(GG$1,'Nakladova matice_2018'!$A$1:$IW$188,4,FALSE),0)</f>
        <v>0</v>
      </c>
      <c r="GH31" s="19">
        <f>IFERROR(HLOOKUP(GH$1,'Nakladova matice_2018'!$A$1:$IW$188,4,FALSE),0)</f>
        <v>0</v>
      </c>
      <c r="GI31" s="19">
        <f>IFERROR(HLOOKUP(GI$1,'Nakladova matice_2018'!$A$1:$IW$188,4,FALSE),0)</f>
        <v>100552.47</v>
      </c>
      <c r="GJ31" s="19">
        <f>IFERROR(HLOOKUP(GJ$1,'Nakladova matice_2018'!$A$1:$IW$188,4,FALSE),0)</f>
        <v>132222.5</v>
      </c>
      <c r="GK31" s="19">
        <f>IFERROR(HLOOKUP(GK$1,'Nakladova matice_2018'!$A$1:$IW$188,4,FALSE),0)</f>
        <v>285314</v>
      </c>
      <c r="GL31" s="19">
        <f>IFERROR(HLOOKUP(GL$1,'Nakladova matice_2018'!$A$1:$IW$188,4,FALSE),0)</f>
        <v>0</v>
      </c>
      <c r="GM31" s="19">
        <f>IFERROR(HLOOKUP(GM$1,'Nakladova matice_2018'!$A$1:$IW$188,4,FALSE),0)</f>
        <v>203477.5</v>
      </c>
      <c r="GN31" s="19">
        <f>IFERROR(HLOOKUP(GN$1,'Nakladova matice_2018'!$A$1:$IW$188,4,FALSE),0)</f>
        <v>53795.39</v>
      </c>
      <c r="GO31" s="19">
        <f>IFERROR(HLOOKUP(GO$1,'Nakladova matice_2018'!$A$1:$IW$188,4,FALSE),0)</f>
        <v>0</v>
      </c>
      <c r="GP31" s="19">
        <f>IFERROR(HLOOKUP(GP$1,'Nakladova matice_2018'!$A$1:$IW$188,4,FALSE),0)</f>
        <v>0</v>
      </c>
      <c r="GQ31" s="19">
        <f>IFERROR(HLOOKUP(GQ$1,'Nakladova matice_2018'!$A$1:$IW$188,4,FALSE),0)</f>
        <v>72257.399999999994</v>
      </c>
      <c r="GR31" s="19">
        <f>IFERROR(HLOOKUP(GR$1,'Nakladova matice_2018'!$A$1:$IW$188,4,FALSE),0)</f>
        <v>0</v>
      </c>
      <c r="GS31" s="19">
        <f>IFERROR(HLOOKUP(GS$1,'Nakladova matice_2018'!$A$1:$IW$188,4,FALSE),0)</f>
        <v>0</v>
      </c>
      <c r="GT31" s="19">
        <f>IFERROR(HLOOKUP(GT$1,'Nakladova matice_2018'!$A$1:$IW$188,4,FALSE),0)</f>
        <v>0</v>
      </c>
      <c r="GU31" s="19">
        <f>IFERROR(HLOOKUP(GU$1,'Nakladova matice_2018'!$A$1:$IW$188,4,FALSE),0)</f>
        <v>1319</v>
      </c>
      <c r="GV31" s="19">
        <f>IFERROR(HLOOKUP(GV$1,'Nakladova matice_2018'!$A$1:$IW$188,4,FALSE),0)</f>
        <v>193321.7</v>
      </c>
      <c r="GW31" s="19">
        <f>IFERROR(HLOOKUP(GW$1,'Nakladova matice_2018'!$A$1:$IW$188,4,FALSE),0)</f>
        <v>0</v>
      </c>
      <c r="GX31" s="19">
        <f>IFERROR(HLOOKUP(GX$1,'Nakladova matice_2018'!$A$1:$IW$188,4,FALSE),0)</f>
        <v>0</v>
      </c>
      <c r="GY31" s="19">
        <f>IFERROR(HLOOKUP(GY$1,'Nakladova matice_2018'!$A$1:$IW$188,4,FALSE),0)</f>
        <v>0</v>
      </c>
      <c r="GZ31" s="19">
        <f>IFERROR(HLOOKUP(GZ$1,'Nakladova matice_2018'!$A$1:$IW$188,4,FALSE),0)</f>
        <v>19518.509999999998</v>
      </c>
      <c r="HA31" s="19">
        <f>IFERROR(HLOOKUP(HA$1,'Nakladova matice_2018'!$A$1:$IW$188,4,FALSE),0)</f>
        <v>737011.13</v>
      </c>
      <c r="HB31" s="19">
        <f>IFERROR(HLOOKUP(HB$1,'Nakladova matice_2018'!$A$1:$IW$188,4,FALSE),0)</f>
        <v>0</v>
      </c>
      <c r="HC31" s="19">
        <f>IFERROR(HLOOKUP(HC$1,'Nakladova matice_2018'!$A$1:$IW$188,4,FALSE),0)</f>
        <v>193332.52</v>
      </c>
      <c r="HD31" s="19">
        <f>IFERROR(HLOOKUP(HD$1,'Nakladova matice_2018'!$A$1:$IW$188,4,FALSE),0)</f>
        <v>72917.41</v>
      </c>
      <c r="HE31" s="19">
        <f>IFERROR(HLOOKUP(HE$1,'Nakladova matice_2018'!$A$1:$IW$188,4,FALSE),0)</f>
        <v>305370.88</v>
      </c>
      <c r="HF31" s="19">
        <f>IFERROR(HLOOKUP(HF$1,'Nakladova matice_2018'!$A$1:$IW$188,4,FALSE),0)</f>
        <v>55309.1</v>
      </c>
      <c r="HG31" s="19">
        <f>IFERROR(HLOOKUP(HG$1,'Nakladova matice_2018'!$A$1:$IW$188,4,FALSE),0)</f>
        <v>89177</v>
      </c>
      <c r="HH31" s="19">
        <f>IFERROR(HLOOKUP(HH$1,'Nakladova matice_2018'!$A$1:$IW$188,4,FALSE),0)</f>
        <v>733865.01</v>
      </c>
      <c r="HI31" s="19">
        <f>IFERROR(HLOOKUP(HI$1,'Nakladova matice_2018'!$A$1:$IW$188,4,FALSE),0)</f>
        <v>0</v>
      </c>
      <c r="HJ31" s="19">
        <f>IFERROR(HLOOKUP(HJ$1,'Nakladova matice_2018'!$A$1:$IW$188,4,FALSE),0)</f>
        <v>490454.86</v>
      </c>
      <c r="HK31" s="19">
        <f>IFERROR(HLOOKUP(HK$1,'Nakladova matice_2018'!$A$1:$IW$188,4,FALSE),0)</f>
        <v>0</v>
      </c>
      <c r="HL31" s="19">
        <f>IFERROR(HLOOKUP(HL$1,'Nakladova matice_2018'!$A$1:$IW$188,4,FALSE),0)</f>
        <v>0</v>
      </c>
      <c r="HM31" s="19">
        <f>IFERROR(HLOOKUP(HM$1,'Nakladova matice_2018'!$A$1:$IW$188,4,FALSE),0)</f>
        <v>0</v>
      </c>
      <c r="HN31" s="19">
        <f>IFERROR(HLOOKUP(HN$1,'Nakladova matice_2018'!$A$1:$IW$188,4,FALSE),0)</f>
        <v>0</v>
      </c>
      <c r="HO31" s="19">
        <f>IFERROR(HLOOKUP(HO$1,'Nakladova matice_2018'!$A$1:$IW$188,4,FALSE),0)</f>
        <v>0</v>
      </c>
      <c r="HP31" s="19">
        <f>IFERROR(HLOOKUP(HP$1,'Nakladova matice_2018'!$A$1:$IW$188,4,FALSE),0)</f>
        <v>2613.6</v>
      </c>
      <c r="HQ31" s="19">
        <f>IFERROR(HLOOKUP(HQ$1,'Nakladova matice_2018'!$A$1:$IW$188,4,FALSE),0)</f>
        <v>0</v>
      </c>
      <c r="HR31" s="19">
        <f>IFERROR(HLOOKUP(HR$1,'Nakladova matice_2018'!$A$1:$IW$188,4,FALSE),0)</f>
        <v>0</v>
      </c>
      <c r="HS31" s="19">
        <f>IFERROR(HLOOKUP(HS$1,'Nakladova matice_2018'!$A$1:$IW$188,4,FALSE),0)</f>
        <v>0</v>
      </c>
      <c r="HT31" s="19">
        <f>IFERROR(HLOOKUP(HT$1,'Nakladova matice_2018'!$A$1:$IW$188,4,FALSE),0)</f>
        <v>16842</v>
      </c>
      <c r="HU31" s="19">
        <f>IFERROR(HLOOKUP(HU$1,'Nakladova matice_2018'!$A$1:$IW$188,4,FALSE),0)</f>
        <v>104849.73</v>
      </c>
      <c r="HV31" s="19">
        <f>IFERROR(HLOOKUP(HV$1,'Nakladova matice_2018'!$A$1:$IW$188,4,FALSE),0)</f>
        <v>57310</v>
      </c>
      <c r="HW31" s="19">
        <f>IFERROR(HLOOKUP(HW$1,'Nakladova matice_2018'!$A$1:$IW$188,4,FALSE),0)</f>
        <v>248049.84</v>
      </c>
      <c r="HX31" s="19">
        <f>IFERROR(HLOOKUP(HX$1,'Nakladova matice_2018'!$A$1:$IW$188,4,FALSE),0)</f>
        <v>44877.2</v>
      </c>
      <c r="HY31" s="19">
        <f>IFERROR(HLOOKUP(HY$1,'Nakladova matice_2018'!$A$1:$IW$188,4,FALSE),0)</f>
        <v>264829.59999999998</v>
      </c>
      <c r="HZ31" s="19">
        <f>IFERROR(HLOOKUP(HZ$1,'Nakladova matice_2018'!$A$1:$IW$188,4,FALSE),0)</f>
        <v>0</v>
      </c>
      <c r="IA31" s="19">
        <f>IFERROR(HLOOKUP(IA$1,'Nakladova matice_2018'!$A$1:$IW$188,4,FALSE),0)</f>
        <v>220900</v>
      </c>
      <c r="IB31" s="19">
        <f>IFERROR(HLOOKUP(IB$1,'Nakladova matice_2018'!$A$1:$IW$188,4,FALSE),0)</f>
        <v>0</v>
      </c>
      <c r="IC31" s="19">
        <f>IFERROR(HLOOKUP(IC$1,'Nakladova matice_2018'!$A$1:$IW$188,4,FALSE),0)</f>
        <v>71626.100000000006</v>
      </c>
      <c r="ID31" s="19">
        <f>IFERROR(HLOOKUP(ID$1,'Nakladova matice_2018'!$A$1:$IW$188,4,FALSE),0)</f>
        <v>502366.28</v>
      </c>
      <c r="IE31" s="19">
        <f>IFERROR(HLOOKUP(IE$1,'Nakladova matice_2018'!$A$1:$IW$188,4,FALSE),0)</f>
        <v>0</v>
      </c>
      <c r="IF31" s="19">
        <f>IFERROR(HLOOKUP(IF$1,'Nakladova matice_2018'!$A$1:$IW$188,4,FALSE),0)</f>
        <v>1859.5</v>
      </c>
      <c r="IG31" s="19">
        <f>IFERROR(HLOOKUP(IG$1,'Nakladova matice_2018'!$A$1:$IW$188,4,FALSE),0)</f>
        <v>0</v>
      </c>
      <c r="IH31" s="19">
        <f>IFERROR(HLOOKUP(IH$1,'Nakladova matice_2018'!$A$1:$IW$188,4,FALSE),0)</f>
        <v>0</v>
      </c>
      <c r="II31" s="19">
        <f>IFERROR(HLOOKUP(II$1,'Nakladova matice_2018'!$A$1:$IW$188,4,FALSE),0)</f>
        <v>7293.4</v>
      </c>
      <c r="IJ31" s="19">
        <f>IFERROR(HLOOKUP(IJ$1,'Nakladova matice_2018'!$A$1:$IW$188,4,FALSE),0)</f>
        <v>0</v>
      </c>
      <c r="IK31" s="19">
        <f>IFERROR(HLOOKUP(IK$1,'Nakladova matice_2018'!$A$1:$IW$188,4,FALSE),0)</f>
        <v>29701.14</v>
      </c>
      <c r="IL31" s="19">
        <f>IFERROR(HLOOKUP(IL$1,'Nakladova matice_2018'!$A$1:$IW$188,4,FALSE),0)</f>
        <v>372259.54</v>
      </c>
      <c r="IM31" s="19">
        <f>IFERROR(HLOOKUP(IM$1,'Nakladova matice_2018'!$A$1:$IW$188,4,FALSE),0)</f>
        <v>9217.73</v>
      </c>
      <c r="IN31" s="19">
        <f>IFERROR(HLOOKUP(IN$1,'Nakladova matice_2018'!$A$1:$IW$188,4,FALSE),0)</f>
        <v>43082.03</v>
      </c>
      <c r="IO31" s="19">
        <f>IFERROR(HLOOKUP(IO$1,'Nakladova matice_2018'!$A$1:$IW$188,4,FALSE),0)</f>
        <v>0</v>
      </c>
      <c r="IP31" s="19">
        <f>IFERROR(HLOOKUP(IP$1,'Nakladova matice_2018'!$A$1:$IW$188,4,FALSE),0)</f>
        <v>1018665.65</v>
      </c>
      <c r="IQ31" s="19">
        <f>IFERROR(HLOOKUP(IQ$1,'Nakladova matice_2018'!$A$1:$IW$188,4,FALSE),0)</f>
        <v>6635.33</v>
      </c>
      <c r="IR31" s="19">
        <f>IFERROR(HLOOKUP(IR$1,'Nakladova matice_2018'!$A$1:$IW$188,4,FALSE),0)</f>
        <v>0</v>
      </c>
      <c r="IS31" s="19">
        <f>IFERROR(HLOOKUP(IS$1,'Nakladova matice_2018'!$A$1:$IW$188,4,FALSE),0)</f>
        <v>0</v>
      </c>
      <c r="IT31" s="19">
        <f>IFERROR(HLOOKUP(IT$1,'Nakladova matice_2018'!$A$1:$IW$188,4,FALSE),0)</f>
        <v>0</v>
      </c>
      <c r="IU31" s="19">
        <f>IFERROR(HLOOKUP(IU$1,'Nakladova matice_2018'!$A$1:$IW$188,4,FALSE),0)</f>
        <v>0</v>
      </c>
      <c r="IV31" s="19">
        <f>IFERROR(HLOOKUP(IV$1,'Nakladova matice_2018'!$A$1:$IW$188,4,FALSE),0)</f>
        <v>0</v>
      </c>
      <c r="IW31" s="19">
        <f>IFERROR(HLOOKUP(IW$1,'Nakladova matice_2018'!$A$1:$IW$188,4,FALSE),0)</f>
        <v>23759.03</v>
      </c>
      <c r="IX31" s="19">
        <f>IFERROR(HLOOKUP(IX$1,'Nakladova matice_2018'!$A$1:$IW$188,4,FALSE),0)</f>
        <v>0</v>
      </c>
      <c r="IY31" s="19">
        <f>IFERROR(HLOOKUP(IY$1,'Nakladova matice_2018'!$A$1:$IW$188,4,FALSE),0)</f>
        <v>6059.36</v>
      </c>
      <c r="IZ31" s="19">
        <f>IFERROR(HLOOKUP(IZ$1,'Nakladova matice_2018'!$A$1:$IW$188,4,FALSE),0)</f>
        <v>21871.67</v>
      </c>
      <c r="JA31" s="19">
        <f>IFERROR(HLOOKUP(JA$1,'Nakladova matice_2018'!$A$1:$IW$188,4,FALSE),0)</f>
        <v>9985.09</v>
      </c>
      <c r="JB31" s="19">
        <f>IFERROR(HLOOKUP(JB$1,'Nakladova matice_2018'!$A$1:$IW$188,4,FALSE),0)</f>
        <v>0</v>
      </c>
      <c r="JC31" s="19">
        <f>IFERROR(HLOOKUP(JC$1,'Nakladova matice_2018'!$A$1:$IW$188,4,FALSE),0)</f>
        <v>0</v>
      </c>
      <c r="JD31" s="19">
        <f>IFERROR(HLOOKUP(JD$1,'Nakladova matice_2018'!$A$1:$IW$188,4,FALSE),0)</f>
        <v>0</v>
      </c>
      <c r="JE31" s="19">
        <f>IFERROR(HLOOKUP(JE$1,'Nakladova matice_2018'!$A$1:$IW$188,4,FALSE),0)</f>
        <v>0</v>
      </c>
      <c r="JF31" s="19">
        <f>IFERROR(HLOOKUP(JF$1,'Nakladova matice_2018'!$A$1:$IW$188,4,FALSE),0)</f>
        <v>0</v>
      </c>
      <c r="JG31" s="19">
        <f>IFERROR(HLOOKUP(JG$1,'Nakladova matice_2018'!$A$1:$IW$188,4,FALSE),0)</f>
        <v>329058.5</v>
      </c>
      <c r="JH31" s="19">
        <f>IFERROR(HLOOKUP(JH$1,'Nakladova matice_2018'!$A$1:$IW$188,4,FALSE),0)</f>
        <v>0</v>
      </c>
      <c r="JI31" s="19">
        <f>IFERROR(HLOOKUP(JI$1,'Nakladova matice_2018'!$A$1:$IW$188,4,FALSE),0)</f>
        <v>0</v>
      </c>
      <c r="JJ31" s="19">
        <f>IFERROR(HLOOKUP(JJ$1,'Nakladova matice_2018'!$A$1:$IW$188,4,FALSE),0)</f>
        <v>0</v>
      </c>
      <c r="JK31" s="19">
        <f>IFERROR(HLOOKUP(JK$1,'Nakladova matice_2018'!$A$1:$IW$188,4,FALSE),0)</f>
        <v>138372.29999999999</v>
      </c>
      <c r="JL31" s="19">
        <f>IFERROR(HLOOKUP(JL$1,'Nakladova matice_2018'!$A$1:$IW$188,4,FALSE),0)</f>
        <v>253708.08</v>
      </c>
      <c r="JM31" s="19">
        <f>IFERROR(HLOOKUP(JM$1,'Nakladova matice_2018'!$A$1:$IW$188,4,FALSE),0)</f>
        <v>39703.68</v>
      </c>
      <c r="JN31" s="19">
        <f>IFERROR(HLOOKUP(JN$1,'Nakladova matice_2018'!$A$1:$IW$188,4,FALSE),0)</f>
        <v>0</v>
      </c>
      <c r="JO31" s="19">
        <f>IFERROR(HLOOKUP(JO$1,'Nakladova matice_2018'!$A$1:$IW$188,4,FALSE),0)</f>
        <v>0</v>
      </c>
      <c r="JP31" s="19">
        <f>IFERROR(HLOOKUP(JP$1,'Nakladova matice_2018'!$A$1:$IW$188,4,FALSE),0)</f>
        <v>0</v>
      </c>
      <c r="JQ31" s="19">
        <f>IFERROR(HLOOKUP(JQ$1,'Nakladova matice_2018'!$A$1:$IW$188,4,FALSE),0)</f>
        <v>0</v>
      </c>
      <c r="JR31" s="19">
        <f>IFERROR(HLOOKUP(JR$1,'Nakladova matice_2018'!$A$1:$IW$188,4,FALSE),0)</f>
        <v>115804.08</v>
      </c>
      <c r="JS31" s="19">
        <f>IFERROR(HLOOKUP(JS$1,'Nakladova matice_2018'!$A$1:$IW$188,4,FALSE),0)</f>
        <v>0</v>
      </c>
      <c r="JT31" s="19">
        <f>IFERROR(HLOOKUP(JT$1,'Nakladova matice_2018'!$A$1:$IW$188,4,FALSE),0)</f>
        <v>607647.80000000005</v>
      </c>
      <c r="JU31" s="19">
        <f>IFERROR(HLOOKUP(JU$1,'Nakladova matice_2018'!$A$1:$IW$188,4,FALSE),0)</f>
        <v>199432.95999999999</v>
      </c>
      <c r="JV31" s="19">
        <f>IFERROR(HLOOKUP(JV$1,'Nakladova matice_2018'!$A$1:$IW$188,4,FALSE),0)</f>
        <v>0</v>
      </c>
      <c r="JW31" s="19">
        <f>IFERROR(HLOOKUP(JW$1,'Nakladova matice_2018'!$A$1:$IW$188,4,FALSE),0)</f>
        <v>54360.9</v>
      </c>
      <c r="JX31" s="19">
        <f>IFERROR(HLOOKUP(JX$1,'Nakladova matice_2018'!$A$1:$IW$188,4,FALSE),0)</f>
        <v>0</v>
      </c>
      <c r="JY31" s="19">
        <f>IFERROR(HLOOKUP(JY$1,'Nakladova matice_2018'!$A$1:$IW$188,4,FALSE),0)</f>
        <v>48752.1</v>
      </c>
      <c r="JZ31" s="19">
        <f>IFERROR(HLOOKUP(JZ$1,'Nakladova matice_2018'!$A$1:$IW$188,4,FALSE),0)</f>
        <v>0</v>
      </c>
      <c r="KA31" s="19">
        <f>IFERROR(HLOOKUP(KA$1,'Nakladova matice_2018'!$A$1:$IW$188,4,FALSE),0)</f>
        <v>21187</v>
      </c>
      <c r="KB31" s="19">
        <f>IFERROR(HLOOKUP(KB$1,'Nakladova matice_2018'!$A$1:$IW$188,4,FALSE),0)</f>
        <v>0</v>
      </c>
      <c r="KC31" s="19">
        <f>IFERROR(HLOOKUP(KC$1,'Nakladova matice_2018'!$A$1:$IW$188,4,FALSE),0)</f>
        <v>607160.44999999995</v>
      </c>
      <c r="KD31" s="19">
        <f>IFERROR(HLOOKUP(KD$1,'Nakladova matice_2018'!$A$1:$IW$188,4,FALSE),0)</f>
        <v>194206.84</v>
      </c>
      <c r="KE31" s="19">
        <f>IFERROR(HLOOKUP(KE$1,'Nakladova matice_2018'!$A$1:$IW$188,4,FALSE),0)</f>
        <v>0</v>
      </c>
      <c r="KF31" s="19">
        <f>IFERROR(HLOOKUP(KF$1,'Nakladova matice_2018'!$A$1:$IW$188,4,FALSE),0)</f>
        <v>0</v>
      </c>
      <c r="KG31" s="19">
        <f>IFERROR(HLOOKUP(KG$1,'Nakladova matice_2018'!$A$1:$IW$188,4,FALSE),0)</f>
        <v>0</v>
      </c>
      <c r="KH31" s="19">
        <f>IFERROR(HLOOKUP(KH$1,'Nakladova matice_2018'!$A$1:$IW$188,4,FALSE),0)</f>
        <v>0</v>
      </c>
      <c r="KI31" s="19">
        <f>IFERROR(HLOOKUP(KI$1,'Nakladova matice_2018'!$A$1:$IW$188,4,FALSE),0)</f>
        <v>0</v>
      </c>
      <c r="KJ31" s="19">
        <f>IFERROR(HLOOKUP(KJ$1,'Nakladova matice_2018'!$A$1:$IW$188,4,FALSE),0)</f>
        <v>0</v>
      </c>
      <c r="KK31" s="19">
        <f>IFERROR(HLOOKUP(KK$1,'Nakladova matice_2018'!$A$1:$IW$188,4,FALSE),0)</f>
        <v>0</v>
      </c>
      <c r="KL31" s="19">
        <f>IFERROR(HLOOKUP(KL$1,'Nakladova matice_2018'!$A$1:$IW$188,4,FALSE),0)</f>
        <v>24839</v>
      </c>
      <c r="KM31" s="19">
        <f>IFERROR(HLOOKUP(KM$1,'Nakladova matice_2018'!$A$1:$IW$188,4,FALSE),0)</f>
        <v>0</v>
      </c>
      <c r="KN31" s="19">
        <f>IFERROR(HLOOKUP(KN$1,'Nakladova matice_2018'!$A$1:$IW$188,4,FALSE),0)</f>
        <v>0</v>
      </c>
      <c r="KO31" s="19">
        <f>IFERROR(HLOOKUP(KO$1,'Nakladova matice_2018'!$A$1:$IW$188,4,FALSE),0)</f>
        <v>0</v>
      </c>
      <c r="KP31" s="19">
        <f>IFERROR(HLOOKUP(KP$1,'Nakladova matice_2018'!$A$1:$IW$188,4,FALSE),0)</f>
        <v>0</v>
      </c>
      <c r="KQ31" s="19">
        <f>IFERROR(HLOOKUP(KQ$1,'Nakladova matice_2018'!$A$1:$IW$188,4,FALSE),0)</f>
        <v>4901</v>
      </c>
      <c r="KR31" s="19">
        <f>IFERROR(HLOOKUP(KR$1,'Nakladova matice_2018'!$A$1:$IW$188,4,FALSE),0)</f>
        <v>0</v>
      </c>
      <c r="KS31" s="19">
        <f>IFERROR(HLOOKUP(KS$1,'Nakladova matice_2018'!$A$1:$IW$188,4,FALSE),0)</f>
        <v>0</v>
      </c>
      <c r="KT31" s="19">
        <f>IFERROR(HLOOKUP(KT$1,'Nakladova matice_2018'!$A$1:$IW$188,4,FALSE),0)</f>
        <v>0</v>
      </c>
      <c r="KU31" s="19">
        <f>IFERROR(HLOOKUP(KU$1,'Nakladova matice_2018'!$A$1:$IW$188,4,FALSE),0)</f>
        <v>249875.5</v>
      </c>
      <c r="KV31" s="19">
        <f>IFERROR(HLOOKUP(KV$1,'Nakladova matice_2018'!$A$1:$IW$188,4,FALSE),0)</f>
        <v>0</v>
      </c>
      <c r="KW31" s="19">
        <f>IFERROR(HLOOKUP(KW$1,'Nakladova matice_2018'!$A$1:$IW$188,4,FALSE),0)</f>
        <v>88374.3</v>
      </c>
      <c r="KX31" s="19">
        <f>IFERROR(HLOOKUP(KX$1,'Nakladova matice_2018'!$A$1:$IW$188,4,FALSE),0)</f>
        <v>67699.5</v>
      </c>
      <c r="KY31" s="19">
        <f>IFERROR(HLOOKUP(KY$1,'Nakladova matice_2018'!$A$1:$IW$188,4,FALSE),0)</f>
        <v>0</v>
      </c>
      <c r="KZ31" s="19">
        <f>IFERROR(HLOOKUP(KZ$1,'Nakladova matice_2018'!$A$1:$IW$188,4,FALSE),0)</f>
        <v>32438629.879999999</v>
      </c>
      <c r="LA31" s="19">
        <f>IFERROR(HLOOKUP(LA$1,'Nakladova matice_2018'!$A$1:$IW$188,4,FALSE),0)</f>
        <v>0</v>
      </c>
      <c r="LB31" s="19">
        <f>IFERROR(HLOOKUP(LB$1,'Nakladova matice_2018'!$A$1:$IW$188,4,FALSE),0)</f>
        <v>157100.35</v>
      </c>
      <c r="LC31" s="19">
        <f>IFERROR(HLOOKUP(LC$1,'Nakladova matice_2018'!$A$1:$IW$188,4,FALSE),0)</f>
        <v>0</v>
      </c>
      <c r="LD31" s="19">
        <f>IFERROR(HLOOKUP(LD$1,'Nakladova matice_2018'!$A$1:$IW$188,4,FALSE),0)</f>
        <v>0</v>
      </c>
      <c r="LE31" s="19">
        <f>IFERROR(HLOOKUP(LE$1,'Nakladova matice_2018'!$A$1:$IW$188,4,FALSE),0)</f>
        <v>10012.6</v>
      </c>
      <c r="LF31" s="19">
        <f>IFERROR(HLOOKUP(LF$1,'Nakladova matice_2018'!$A$1:$IW$188,4,FALSE),0)</f>
        <v>0</v>
      </c>
      <c r="LG31" s="19">
        <f>IFERROR(HLOOKUP(LG$1,'Nakladova matice_2018'!$A$1:$IW$188,4,FALSE),0)</f>
        <v>0</v>
      </c>
      <c r="LH31" s="19">
        <f>IFERROR(HLOOKUP(LH$1,'Nakladova matice_2018'!$A$1:$IW$188,4,FALSE),0)</f>
        <v>0</v>
      </c>
      <c r="LI31" s="19">
        <f>IFERROR(HLOOKUP(LI$1,'Nakladova matice_2018'!$A$1:$IW$188,4,FALSE),0)</f>
        <v>0</v>
      </c>
      <c r="LJ31" s="19">
        <f>IFERROR(HLOOKUP(LJ$1,'Nakladova matice_2018'!$A$1:$IW$188,4,FALSE),0)</f>
        <v>0</v>
      </c>
      <c r="LK31" s="19">
        <f>IFERROR(HLOOKUP(LK$1,'Nakladova matice_2018'!$A$1:$IW$188,4,FALSE),0)</f>
        <v>5903.49</v>
      </c>
      <c r="LL31" s="19">
        <f>IFERROR(HLOOKUP(LL$1,'Nakladova matice_2018'!$A$1:$IW$188,4,FALSE),0)</f>
        <v>0</v>
      </c>
      <c r="LM31" s="19">
        <f>IFERROR(HLOOKUP(LM$1,'Nakladova matice_2018'!$A$1:$IW$188,4,FALSE),0)</f>
        <v>2559.29</v>
      </c>
      <c r="LN31" s="19">
        <f>IFERROR(HLOOKUP(LN$1,'Nakladova matice_2018'!$A$1:$IW$188,4,FALSE),0)</f>
        <v>0</v>
      </c>
      <c r="LO31" s="19">
        <f>IFERROR(HLOOKUP(LO$1,'Nakladova matice_2018'!$A$1:$IW$188,4,FALSE),0)</f>
        <v>179542.78</v>
      </c>
      <c r="LP31" s="19">
        <f>IFERROR(HLOOKUP(LP$1,'Nakladova matice_2018'!$A$1:$IW$188,4,FALSE),0)</f>
        <v>0</v>
      </c>
      <c r="LQ31" s="19">
        <f>IFERROR(HLOOKUP(LQ$1,'Nakladova matice_2018'!$A$1:$IW$188,4,FALSE),0)</f>
        <v>0</v>
      </c>
      <c r="LR31" s="19">
        <f>IFERROR(HLOOKUP(LR$1,'Nakladova matice_2018'!$A$1:$IW$188,4,FALSE),0)</f>
        <v>0</v>
      </c>
      <c r="LS31" s="19">
        <f>IFERROR(HLOOKUP(LS$1,'Nakladova matice_2018'!$A$1:$IW$188,4,FALSE),0)</f>
        <v>80761.81</v>
      </c>
      <c r="LT31" s="19">
        <f>IFERROR(HLOOKUP(LT$1,'Nakladova matice_2018'!$A$1:$IW$188,4,FALSE),0)</f>
        <v>223103.66</v>
      </c>
      <c r="LU31" s="19">
        <f>IFERROR(HLOOKUP(LU$1,'Nakladova matice_2018'!$A$1:$IW$188,4,FALSE),0)</f>
        <v>0</v>
      </c>
      <c r="LV31" s="19">
        <f>IFERROR(HLOOKUP(LV$1,'Nakladova matice_2018'!$A$1:$IW$188,4,FALSE),0)</f>
        <v>0</v>
      </c>
      <c r="LW31" s="19">
        <f>IFERROR(HLOOKUP(LW$1,'Nakladova matice_2018'!$A$1:$IW$188,4,FALSE),0)</f>
        <v>0</v>
      </c>
      <c r="LX31" s="19">
        <f>IFERROR(HLOOKUP(LX$1,'Nakladova matice_2018'!$A$1:$IW$188,4,FALSE),0)</f>
        <v>0</v>
      </c>
      <c r="LY31" s="19">
        <f>IFERROR(HLOOKUP(LY$1,'Nakladova matice_2018'!$A$1:$IW$188,4,FALSE),0)</f>
        <v>0</v>
      </c>
      <c r="LZ31" s="19">
        <f>IFERROR(HLOOKUP(LZ$1,'Nakladova matice_2018'!$A$1:$IW$188,4,FALSE),0)</f>
        <v>0</v>
      </c>
      <c r="MA31" s="19">
        <f>IFERROR(HLOOKUP(MA$1,'Nakladova matice_2018'!$A$1:$IW$188,4,FALSE),0)</f>
        <v>28307</v>
      </c>
      <c r="MB31" s="19">
        <f>IFERROR(HLOOKUP(MB$1,'Nakladova matice_2018'!$A$1:$IW$188,4,FALSE),0)</f>
        <v>20488</v>
      </c>
      <c r="MC31" s="19">
        <f>IFERROR(HLOOKUP(MC$1,'Nakladova matice_2018'!$A$1:$IW$188,4,FALSE),0)</f>
        <v>0</v>
      </c>
      <c r="MD31" s="19">
        <f>IFERROR(HLOOKUP(MD$1,'Nakladova matice_2018'!$A$1:$IW$188,4,FALSE),0)</f>
        <v>0</v>
      </c>
      <c r="ME31" s="19">
        <f>IFERROR(HLOOKUP(ME$1,'Nakladova matice_2018'!$A$1:$IW$188,4,FALSE),0)</f>
        <v>117772.61</v>
      </c>
      <c r="MF31" s="19">
        <f>IFERROR(HLOOKUP(MF$1,'Nakladova matice_2018'!$A$1:$IW$188,4,FALSE),0)</f>
        <v>158435.20000000001</v>
      </c>
      <c r="MG31" s="19">
        <f>IFERROR(HLOOKUP(MG$1,'Nakladova matice_2018'!$A$1:$IW$188,4,FALSE),0)</f>
        <v>45533.49</v>
      </c>
      <c r="MH31" s="19">
        <f>IFERROR(HLOOKUP(MH$1,'Nakladova matice_2018'!$A$1:$IW$188,4,FALSE),0)</f>
        <v>0</v>
      </c>
      <c r="MI31" s="19">
        <f>IFERROR(HLOOKUP(MI$1,'Nakladova matice_2018'!$A$1:$IW$188,4,FALSE),0)</f>
        <v>0</v>
      </c>
      <c r="MJ31" s="19">
        <f>IFERROR(HLOOKUP(MJ$1,'Nakladova matice_2018'!$A$1:$IW$188,4,FALSE),0)</f>
        <v>0</v>
      </c>
      <c r="MK31" s="19">
        <f>IFERROR(HLOOKUP(MK$1,'Nakladova matice_2018'!$A$1:$IW$188,4,FALSE),0)</f>
        <v>1293042.3899999999</v>
      </c>
      <c r="ML31" s="19">
        <f>IFERROR(HLOOKUP(ML$1,'Nakladova matice_2018'!$A$1:$IW$188,4,FALSE),0)</f>
        <v>0</v>
      </c>
      <c r="MM31" s="19">
        <f>IFERROR(HLOOKUP(MM$1,'Nakladova matice_2018'!$A$1:$IW$188,4,FALSE),0)</f>
        <v>1942685.01</v>
      </c>
      <c r="MN31" s="19">
        <f>IFERROR(HLOOKUP(MN$1,'Nakladova matice_2018'!$A$1:$IW$188,4,FALSE),0)</f>
        <v>0</v>
      </c>
      <c r="MO31" s="20">
        <f t="shared" si="83"/>
        <v>68236644.730000004</v>
      </c>
      <c r="MP31" s="20">
        <f>MO31-'Nakladova matice_2018'!IX4</f>
        <v>0</v>
      </c>
    </row>
    <row r="32" spans="1:355" x14ac:dyDescent="0.2">
      <c r="A32" s="27">
        <v>501014</v>
      </c>
      <c r="B32" s="21" t="s">
        <v>184</v>
      </c>
      <c r="C32" s="53">
        <v>1</v>
      </c>
      <c r="D32" s="19">
        <f>IFERROR(HLOOKUP(D$1,'Nakladova matice_2018'!$A$1:$IW$188,5,FALSE),0)</f>
        <v>0</v>
      </c>
      <c r="E32" s="19">
        <f>IFERROR(HLOOKUP(E$1,'Nakladova matice_2018'!$A$1:$IW$188,5,FALSE),0)</f>
        <v>0</v>
      </c>
      <c r="F32" s="19">
        <f>IFERROR(HLOOKUP(F$1,'Nakladova matice_2018'!$A$1:$IW$188,5,FALSE),0)</f>
        <v>1374.13</v>
      </c>
      <c r="G32" s="19">
        <f>IFERROR(HLOOKUP(G$1,'Nakladova matice_2018'!$A$1:$IW$188,5,FALSE),0)</f>
        <v>0</v>
      </c>
      <c r="H32" s="19">
        <f>IFERROR(HLOOKUP(H$1,'Nakladova matice_2018'!$A$1:$IW$188,5,FALSE),0)</f>
        <v>0</v>
      </c>
      <c r="I32" s="19">
        <f>IFERROR(HLOOKUP(I$1,'Nakladova matice_2018'!$A$1:$IW$188,5,FALSE),0)</f>
        <v>0</v>
      </c>
      <c r="J32" s="19">
        <f>IFERROR(HLOOKUP(J$1,'Nakladova matice_2018'!$A$1:$IW$188,5,FALSE),0)</f>
        <v>0</v>
      </c>
      <c r="K32" s="19">
        <f>IFERROR(HLOOKUP(K$1,'Nakladova matice_2018'!$A$1:$IW$188,5,FALSE),0)</f>
        <v>0</v>
      </c>
      <c r="L32" s="19">
        <f>IFERROR(HLOOKUP(L$1,'Nakladova matice_2018'!$A$1:$IW$188,5,FALSE),0)</f>
        <v>0</v>
      </c>
      <c r="M32" s="19">
        <f>IFERROR(HLOOKUP(M$1,'Nakladova matice_2018'!$A$1:$IW$188,5,FALSE),0)</f>
        <v>0</v>
      </c>
      <c r="N32" s="19">
        <f>IFERROR(HLOOKUP(N$1,'Nakladova matice_2018'!$A$1:$IW$188,5,FALSE),0)</f>
        <v>0</v>
      </c>
      <c r="O32" s="19">
        <f>IFERROR(HLOOKUP(O$1,'Nakladova matice_2018'!$A$1:$IW$188,5,FALSE),0)</f>
        <v>15470.51</v>
      </c>
      <c r="P32" s="19">
        <f>IFERROR(HLOOKUP(P$1,'Nakladova matice_2018'!$A$1:$IW$188,5,FALSE),0)</f>
        <v>0</v>
      </c>
      <c r="Q32" s="19">
        <f>IFERROR(HLOOKUP(Q$1,'Nakladova matice_2018'!$A$1:$IW$188,5,FALSE),0)</f>
        <v>0</v>
      </c>
      <c r="R32" s="19">
        <f>IFERROR(HLOOKUP(R$1,'Nakladova matice_2018'!$A$1:$IW$188,5,FALSE),0)</f>
        <v>4988.8900000000003</v>
      </c>
      <c r="S32" s="19">
        <f>IFERROR(HLOOKUP(S$1,'Nakladova matice_2018'!$A$1:$IW$188,5,FALSE),0)</f>
        <v>10699.72</v>
      </c>
      <c r="T32" s="19">
        <f>IFERROR(HLOOKUP(T$1,'Nakladova matice_2018'!$A$1:$IW$188,5,FALSE),0)</f>
        <v>0</v>
      </c>
      <c r="U32" s="19">
        <f>IFERROR(HLOOKUP(U$1,'Nakladova matice_2018'!$A$1:$IW$188,5,FALSE),0)</f>
        <v>0</v>
      </c>
      <c r="V32" s="19">
        <f>IFERROR(HLOOKUP(V$1,'Nakladova matice_2018'!$A$1:$IW$188,5,FALSE),0)</f>
        <v>0</v>
      </c>
      <c r="W32" s="19">
        <f>IFERROR(HLOOKUP(W$1,'Nakladova matice_2018'!$A$1:$IW$188,5,FALSE),0)</f>
        <v>33129.24</v>
      </c>
      <c r="X32" s="19">
        <f>IFERROR(HLOOKUP(X$1,'Nakladova matice_2018'!$A$1:$IW$188,5,FALSE),0)</f>
        <v>0</v>
      </c>
      <c r="Y32" s="19">
        <f>IFERROR(HLOOKUP(Y$1,'Nakladova matice_2018'!$A$1:$IW$188,5,FALSE),0)</f>
        <v>0</v>
      </c>
      <c r="Z32" s="19">
        <f>IFERROR(HLOOKUP(Z$1,'Nakladova matice_2018'!$A$1:$IW$188,5,FALSE),0)</f>
        <v>21477.360000000001</v>
      </c>
      <c r="AA32" s="19">
        <f>IFERROR(HLOOKUP(AA$1,'Nakladova matice_2018'!$A$1:$IW$188,5,FALSE),0)</f>
        <v>0</v>
      </c>
      <c r="AB32" s="19">
        <f>IFERROR(HLOOKUP(AB$1,'Nakladova matice_2018'!$A$1:$IW$188,5,FALSE),0)</f>
        <v>0</v>
      </c>
      <c r="AC32" s="19">
        <f>IFERROR(HLOOKUP(AC$1,'Nakladova matice_2018'!$A$1:$IW$188,5,FALSE),0)</f>
        <v>0</v>
      </c>
      <c r="AD32" s="19">
        <f>IFERROR(HLOOKUP(AD$1,'Nakladova matice_2018'!$A$1:$IW$188,5,FALSE),0)</f>
        <v>0</v>
      </c>
      <c r="AE32" s="19">
        <f>IFERROR(HLOOKUP(AE$1,'Nakladova matice_2018'!$A$1:$IW$188,5,FALSE),0)</f>
        <v>0</v>
      </c>
      <c r="AF32" s="19">
        <f>IFERROR(HLOOKUP(AF$1,'Nakladova matice_2018'!$A$1:$IW$188,5,FALSE),0)</f>
        <v>0</v>
      </c>
      <c r="AG32" s="19">
        <f>IFERROR(HLOOKUP(AG$1,'Nakladova matice_2018'!$A$1:$IW$188,5,FALSE),0)</f>
        <v>0</v>
      </c>
      <c r="AH32" s="19">
        <f>IFERROR(HLOOKUP(AH$1,'Nakladova matice_2018'!$A$1:$IW$188,5,FALSE),0)</f>
        <v>0</v>
      </c>
      <c r="AI32" s="19">
        <f>IFERROR(HLOOKUP(AI$1,'Nakladova matice_2018'!$A$1:$IW$188,5,FALSE),0)</f>
        <v>0</v>
      </c>
      <c r="AJ32" s="19">
        <f>IFERROR(HLOOKUP(AJ$1,'Nakladova matice_2018'!$A$1:$IW$188,5,FALSE),0)</f>
        <v>0</v>
      </c>
      <c r="AK32" s="19">
        <f>IFERROR(HLOOKUP(AK$1,'Nakladova matice_2018'!$A$1:$IW$188,5,FALSE),0)</f>
        <v>0</v>
      </c>
      <c r="AL32" s="19">
        <f>IFERROR(HLOOKUP(AL$1,'Nakladova matice_2018'!$A$1:$IW$188,5,FALSE),0)</f>
        <v>0</v>
      </c>
      <c r="AM32" s="19">
        <f>IFERROR(HLOOKUP(AM$1,'Nakladova matice_2018'!$A$1:$IW$188,5,FALSE),0)</f>
        <v>0</v>
      </c>
      <c r="AN32" s="19">
        <f>IFERROR(HLOOKUP(AN$1,'Nakladova matice_2018'!$A$1:$IW$188,5,FALSE),0)</f>
        <v>0</v>
      </c>
      <c r="AO32" s="19">
        <f>IFERROR(HLOOKUP(AO$1,'Nakladova matice_2018'!$A$1:$IW$188,5,FALSE),0)</f>
        <v>0</v>
      </c>
      <c r="AP32" s="19">
        <f>IFERROR(HLOOKUP(AP$1,'Nakladova matice_2018'!$A$1:$IW$188,5,FALSE),0)</f>
        <v>11077.55</v>
      </c>
      <c r="AQ32" s="19">
        <f>IFERROR(HLOOKUP(AQ$1,'Nakladova matice_2018'!$A$1:$IW$188,5,FALSE),0)</f>
        <v>0</v>
      </c>
      <c r="AR32" s="19">
        <f>IFERROR(HLOOKUP(AR$1,'Nakladova matice_2018'!$A$1:$IW$188,5,FALSE),0)</f>
        <v>0</v>
      </c>
      <c r="AS32" s="19">
        <f>IFERROR(HLOOKUP(AS$1,'Nakladova matice_2018'!$A$1:$IW$188,5,FALSE),0)</f>
        <v>0</v>
      </c>
      <c r="AT32" s="19">
        <f>IFERROR(HLOOKUP(AT$1,'Nakladova matice_2018'!$A$1:$IW$188,5,FALSE),0)</f>
        <v>89663.81</v>
      </c>
      <c r="AU32" s="19">
        <f>IFERROR(HLOOKUP(AU$1,'Nakladova matice_2018'!$A$1:$IW$188,5,FALSE),0)</f>
        <v>0</v>
      </c>
      <c r="AV32" s="19">
        <f>IFERROR(HLOOKUP(AV$1,'Nakladova matice_2018'!$A$1:$IW$188,5,FALSE),0)</f>
        <v>0</v>
      </c>
      <c r="AW32" s="19">
        <f>IFERROR(HLOOKUP(AW$1,'Nakladova matice_2018'!$A$1:$IW$188,5,FALSE),0)</f>
        <v>0</v>
      </c>
      <c r="AX32" s="19">
        <f>IFERROR(HLOOKUP(AX$1,'Nakladova matice_2018'!$A$1:$IW$188,5,FALSE),0)</f>
        <v>0</v>
      </c>
      <c r="AY32" s="19">
        <f>IFERROR(HLOOKUP(AY$1,'Nakladova matice_2018'!$A$1:$IW$188,5,FALSE),0)</f>
        <v>465.04</v>
      </c>
      <c r="AZ32" s="19">
        <f>IFERROR(HLOOKUP(AZ$1,'Nakladova matice_2018'!$A$1:$IW$188,5,FALSE),0)</f>
        <v>0</v>
      </c>
      <c r="BA32" s="19">
        <f>IFERROR(HLOOKUP(BA$1,'Nakladova matice_2018'!$A$1:$IW$188,5,FALSE),0)</f>
        <v>2207.5300000000002</v>
      </c>
      <c r="BB32" s="19">
        <f>IFERROR(HLOOKUP(BB$1,'Nakladova matice_2018'!$A$1:$IW$188,5,FALSE),0)</f>
        <v>0</v>
      </c>
      <c r="BC32" s="19">
        <f>IFERROR(HLOOKUP(BC$1,'Nakladova matice_2018'!$A$1:$IW$188,5,FALSE),0)</f>
        <v>0</v>
      </c>
      <c r="BD32" s="19">
        <f>IFERROR(HLOOKUP(BD$1,'Nakladova matice_2018'!$A$1:$IW$188,5,FALSE),0)</f>
        <v>110277.92</v>
      </c>
      <c r="BE32" s="19">
        <f>IFERROR(HLOOKUP(BE$1,'Nakladova matice_2018'!$A$1:$IW$188,5,FALSE),0)</f>
        <v>0</v>
      </c>
      <c r="BF32" s="19">
        <f>IFERROR(HLOOKUP(BF$1,'Nakladova matice_2018'!$A$1:$IW$188,5,FALSE),0)</f>
        <v>0</v>
      </c>
      <c r="BG32" s="19">
        <f>IFERROR(HLOOKUP(BG$1,'Nakladova matice_2018'!$A$1:$IW$188,5,FALSE),0)</f>
        <v>0</v>
      </c>
      <c r="BH32" s="19">
        <f>IFERROR(HLOOKUP(BH$1,'Nakladova matice_2018'!$A$1:$IW$188,5,FALSE),0)</f>
        <v>0</v>
      </c>
      <c r="BI32" s="19">
        <f>IFERROR(HLOOKUP(BI$1,'Nakladova matice_2018'!$A$1:$IW$188,5,FALSE),0)</f>
        <v>40924.68</v>
      </c>
      <c r="BJ32" s="19">
        <f>IFERROR(HLOOKUP(BJ$1,'Nakladova matice_2018'!$A$1:$IW$188,5,FALSE),0)</f>
        <v>0</v>
      </c>
      <c r="BK32" s="19">
        <f>IFERROR(HLOOKUP(BK$1,'Nakladova matice_2018'!$A$1:$IW$188,5,FALSE),0)</f>
        <v>0</v>
      </c>
      <c r="BL32" s="19">
        <f>IFERROR(HLOOKUP(BL$1,'Nakladova matice_2018'!$A$1:$IW$188,5,FALSE),0)</f>
        <v>0</v>
      </c>
      <c r="BM32" s="19">
        <f>IFERROR(HLOOKUP(BM$1,'Nakladova matice_2018'!$A$1:$IW$188,5,FALSE),0)</f>
        <v>6687.4</v>
      </c>
      <c r="BN32" s="19">
        <f>IFERROR(HLOOKUP(BN$1,'Nakladova matice_2018'!$A$1:$IW$188,5,FALSE),0)</f>
        <v>0</v>
      </c>
      <c r="BO32" s="19">
        <f>IFERROR(HLOOKUP(BO$1,'Nakladova matice_2018'!$A$1:$IW$188,5,FALSE),0)</f>
        <v>0</v>
      </c>
      <c r="BP32" s="19">
        <f>IFERROR(HLOOKUP(BP$1,'Nakladova matice_2018'!$A$1:$IW$188,5,FALSE),0)</f>
        <v>0</v>
      </c>
      <c r="BQ32" s="19">
        <f>IFERROR(HLOOKUP(BQ$1,'Nakladova matice_2018'!$A$1:$IW$188,5,FALSE),0)</f>
        <v>35032.68</v>
      </c>
      <c r="BR32" s="19">
        <f>IFERROR(HLOOKUP(BR$1,'Nakladova matice_2018'!$A$1:$IW$188,5,FALSE),0)</f>
        <v>0</v>
      </c>
      <c r="BS32" s="19">
        <f>IFERROR(HLOOKUP(BS$1,'Nakladova matice_2018'!$A$1:$IW$188,5,FALSE),0)</f>
        <v>0</v>
      </c>
      <c r="BT32" s="19">
        <f>IFERROR(HLOOKUP(BT$1,'Nakladova matice_2018'!$A$1:$IW$188,5,FALSE),0)</f>
        <v>17123.18</v>
      </c>
      <c r="BU32" s="19">
        <f>IFERROR(HLOOKUP(BU$1,'Nakladova matice_2018'!$A$1:$IW$188,5,FALSE),0)</f>
        <v>0</v>
      </c>
      <c r="BV32" s="19">
        <f>IFERROR(HLOOKUP(BV$1,'Nakladova matice_2018'!$A$1:$IW$188,5,FALSE),0)</f>
        <v>755.33</v>
      </c>
      <c r="BW32" s="19">
        <f>IFERROR(HLOOKUP(BW$1,'Nakladova matice_2018'!$A$1:$IW$188,5,FALSE),0)</f>
        <v>0</v>
      </c>
      <c r="BX32" s="19">
        <f>IFERROR(HLOOKUP(BX$1,'Nakladova matice_2018'!$A$1:$IW$188,5,FALSE),0)</f>
        <v>49369.15</v>
      </c>
      <c r="BY32" s="19">
        <f>IFERROR(HLOOKUP(BY$1,'Nakladova matice_2018'!$A$1:$IW$188,5,FALSE),0)</f>
        <v>0</v>
      </c>
      <c r="BZ32" s="19">
        <f>IFERROR(HLOOKUP(BZ$1,'Nakladova matice_2018'!$A$1:$IW$188,5,FALSE),0)</f>
        <v>0</v>
      </c>
      <c r="CA32" s="19">
        <f>IFERROR(HLOOKUP(CA$1,'Nakladova matice_2018'!$A$1:$IW$188,5,FALSE),0)</f>
        <v>0</v>
      </c>
      <c r="CB32" s="19">
        <f>IFERROR(HLOOKUP(CB$1,'Nakladova matice_2018'!$A$1:$IW$188,5,FALSE),0)</f>
        <v>0</v>
      </c>
      <c r="CC32" s="19">
        <f>IFERROR(HLOOKUP(CC$1,'Nakladova matice_2018'!$A$1:$IW$188,5,FALSE),0)</f>
        <v>2516.8000000000002</v>
      </c>
      <c r="CD32" s="19">
        <f>IFERROR(HLOOKUP(CD$1,'Nakladova matice_2018'!$A$1:$IW$188,5,FALSE),0)</f>
        <v>368</v>
      </c>
      <c r="CE32" s="19">
        <f>IFERROR(HLOOKUP(CE$1,'Nakladova matice_2018'!$A$1:$IW$188,5,FALSE),0)</f>
        <v>13446.4</v>
      </c>
      <c r="CF32" s="19">
        <f>IFERROR(HLOOKUP(CF$1,'Nakladova matice_2018'!$A$1:$IW$188,5,FALSE),0)</f>
        <v>77613.78</v>
      </c>
      <c r="CG32" s="19">
        <f>IFERROR(HLOOKUP(CG$1,'Nakladova matice_2018'!$A$1:$IW$188,5,FALSE),0)</f>
        <v>968</v>
      </c>
      <c r="CH32" s="19">
        <f>IFERROR(HLOOKUP(CH$1,'Nakladova matice_2018'!$A$1:$IW$188,5,FALSE),0)</f>
        <v>299</v>
      </c>
      <c r="CI32" s="19">
        <f>IFERROR(HLOOKUP(CI$1,'Nakladova matice_2018'!$A$1:$IW$188,5,FALSE),0)</f>
        <v>399</v>
      </c>
      <c r="CJ32" s="19">
        <f>IFERROR(HLOOKUP(CJ$1,'Nakladova matice_2018'!$A$1:$IW$188,5,FALSE),0)</f>
        <v>4760.07</v>
      </c>
      <c r="CK32" s="19">
        <f>IFERROR(HLOOKUP(CK$1,'Nakladova matice_2018'!$A$1:$IW$188,5,FALSE),0)</f>
        <v>69</v>
      </c>
      <c r="CL32" s="19">
        <f>IFERROR(HLOOKUP(CL$1,'Nakladova matice_2018'!$A$1:$IW$188,5,FALSE),0)</f>
        <v>10951.84</v>
      </c>
      <c r="CM32" s="19">
        <f>IFERROR(HLOOKUP(CM$1,'Nakladova matice_2018'!$A$1:$IW$188,5,FALSE),0)</f>
        <v>4550</v>
      </c>
      <c r="CN32" s="19">
        <f>IFERROR(HLOOKUP(CN$1,'Nakladova matice_2018'!$A$1:$IW$188,5,FALSE),0)</f>
        <v>91621.64</v>
      </c>
      <c r="CO32" s="19">
        <f>IFERROR(HLOOKUP(CO$1,'Nakladova matice_2018'!$A$1:$IW$188,5,FALSE),0)</f>
        <v>0</v>
      </c>
      <c r="CP32" s="19">
        <f>IFERROR(HLOOKUP(CP$1,'Nakladova matice_2018'!$A$1:$IW$188,5,FALSE),0)</f>
        <v>0</v>
      </c>
      <c r="CQ32" s="19">
        <f>IFERROR(HLOOKUP(CQ$1,'Nakladova matice_2018'!$A$1:$IW$188,5,FALSE),0)</f>
        <v>0</v>
      </c>
      <c r="CR32" s="19">
        <f>IFERROR(HLOOKUP(CR$1,'Nakladova matice_2018'!$A$1:$IW$188,5,FALSE),0)</f>
        <v>0</v>
      </c>
      <c r="CS32" s="19">
        <f>IFERROR(HLOOKUP(CS$1,'Nakladova matice_2018'!$A$1:$IW$188,5,FALSE),0)</f>
        <v>0</v>
      </c>
      <c r="CT32" s="19">
        <f>IFERROR(HLOOKUP(CT$1,'Nakladova matice_2018'!$A$1:$IW$188,5,FALSE),0)</f>
        <v>42958.7</v>
      </c>
      <c r="CU32" s="19">
        <f>IFERROR(HLOOKUP(CU$1,'Nakladova matice_2018'!$A$1:$IW$188,5,FALSE),0)</f>
        <v>869</v>
      </c>
      <c r="CV32" s="19">
        <f>IFERROR(HLOOKUP(CV$1,'Nakladova matice_2018'!$A$1:$IW$188,5,FALSE),0)</f>
        <v>42374.31</v>
      </c>
      <c r="CW32" s="19">
        <f>IFERROR(HLOOKUP(CW$1,'Nakladova matice_2018'!$A$1:$IW$188,5,FALSE),0)</f>
        <v>0</v>
      </c>
      <c r="CX32" s="19">
        <f>IFERROR(HLOOKUP(CX$1,'Nakladova matice_2018'!$A$1:$IW$188,5,FALSE),0)</f>
        <v>0</v>
      </c>
      <c r="CY32" s="19">
        <f>IFERROR(HLOOKUP(CY$1,'Nakladova matice_2018'!$A$1:$IW$188,5,FALSE),0)</f>
        <v>0</v>
      </c>
      <c r="CZ32" s="19">
        <f>IFERROR(HLOOKUP(CZ$1,'Nakladova matice_2018'!$A$1:$IW$188,5,FALSE),0)</f>
        <v>0</v>
      </c>
      <c r="DA32" s="19">
        <f>IFERROR(HLOOKUP(DA$1,'Nakladova matice_2018'!$A$1:$IW$188,5,FALSE),0)</f>
        <v>6972.62</v>
      </c>
      <c r="DB32" s="19">
        <f>IFERROR(HLOOKUP(DB$1,'Nakladova matice_2018'!$A$1:$IW$188,5,FALSE),0)</f>
        <v>34357.949999999997</v>
      </c>
      <c r="DC32" s="19">
        <f>IFERROR(HLOOKUP(DC$1,'Nakladova matice_2018'!$A$1:$IW$188,5,FALSE),0)</f>
        <v>0</v>
      </c>
      <c r="DD32" s="19">
        <f>IFERROR(HLOOKUP(DD$1,'Nakladova matice_2018'!$A$1:$IW$188,5,FALSE),0)</f>
        <v>0</v>
      </c>
      <c r="DE32" s="19">
        <f>IFERROR(HLOOKUP(DE$1,'Nakladova matice_2018'!$A$1:$IW$188,5,FALSE),0)</f>
        <v>0</v>
      </c>
      <c r="DF32" s="19">
        <f>IFERROR(HLOOKUP(DF$1,'Nakladova matice_2018'!$A$1:$IW$188,5,FALSE),0)</f>
        <v>0</v>
      </c>
      <c r="DG32" s="19">
        <f>IFERROR(HLOOKUP(DG$1,'Nakladova matice_2018'!$A$1:$IW$188,5,FALSE),0)</f>
        <v>10610.7</v>
      </c>
      <c r="DH32" s="19">
        <f>IFERROR(HLOOKUP(DH$1,'Nakladova matice_2018'!$A$1:$IW$188,5,FALSE),0)</f>
        <v>0</v>
      </c>
      <c r="DI32" s="19">
        <f>IFERROR(HLOOKUP(DI$1,'Nakladova matice_2018'!$A$1:$IW$188,5,FALSE),0)</f>
        <v>0</v>
      </c>
      <c r="DJ32" s="19">
        <f>IFERROR(HLOOKUP(DJ$1,'Nakladova matice_2018'!$A$1:$IW$188,5,FALSE),0)</f>
        <v>8033.9</v>
      </c>
      <c r="DK32" s="19">
        <f>IFERROR(HLOOKUP(DK$1,'Nakladova matice_2018'!$A$1:$IW$188,5,FALSE),0)</f>
        <v>3242.8</v>
      </c>
      <c r="DL32" s="19">
        <f>IFERROR(HLOOKUP(DL$1,'Nakladova matice_2018'!$A$1:$IW$188,5,FALSE),0)</f>
        <v>13954.5</v>
      </c>
      <c r="DM32" s="19">
        <f>IFERROR(HLOOKUP(DM$1,'Nakladova matice_2018'!$A$1:$IW$188,5,FALSE),0)</f>
        <v>1403</v>
      </c>
      <c r="DN32" s="19">
        <f>IFERROR(HLOOKUP(DN$1,'Nakladova matice_2018'!$A$1:$IW$188,5,FALSE),0)</f>
        <v>55591.87</v>
      </c>
      <c r="DO32" s="19">
        <f>IFERROR(HLOOKUP(DO$1,'Nakladova matice_2018'!$A$1:$IW$188,5,FALSE),0)</f>
        <v>0</v>
      </c>
      <c r="DP32" s="19">
        <f>IFERROR(HLOOKUP(DP$1,'Nakladova matice_2018'!$A$1:$IW$188,5,FALSE),0)</f>
        <v>0</v>
      </c>
      <c r="DQ32" s="19">
        <f>IFERROR(HLOOKUP(DQ$1,'Nakladova matice_2018'!$A$1:$IW$188,5,FALSE),0)</f>
        <v>0</v>
      </c>
      <c r="DR32" s="19">
        <f>IFERROR(HLOOKUP(DR$1,'Nakladova matice_2018'!$A$1:$IW$188,5,FALSE),0)</f>
        <v>14998.62</v>
      </c>
      <c r="DS32" s="19">
        <f>IFERROR(HLOOKUP(DS$1,'Nakladova matice_2018'!$A$1:$IW$188,5,FALSE),0)</f>
        <v>18914.97</v>
      </c>
      <c r="DT32" s="19">
        <f>IFERROR(HLOOKUP(DT$1,'Nakladova matice_2018'!$A$1:$IW$188,5,FALSE),0)</f>
        <v>0</v>
      </c>
      <c r="DU32" s="19">
        <f>IFERROR(HLOOKUP(DU$1,'Nakladova matice_2018'!$A$1:$IW$188,5,FALSE),0)</f>
        <v>23112.54</v>
      </c>
      <c r="DV32" s="19">
        <f>IFERROR(HLOOKUP(DV$1,'Nakladova matice_2018'!$A$1:$IW$188,5,FALSE),0)</f>
        <v>6031.98</v>
      </c>
      <c r="DW32" s="19">
        <f>IFERROR(HLOOKUP(DW$1,'Nakladova matice_2018'!$A$1:$IW$188,5,FALSE),0)</f>
        <v>0</v>
      </c>
      <c r="DX32" s="19">
        <f>IFERROR(HLOOKUP(DX$1,'Nakladova matice_2018'!$A$1:$IW$188,5,FALSE),0)</f>
        <v>5695.93</v>
      </c>
      <c r="DY32" s="19">
        <f>IFERROR(HLOOKUP(DY$1,'Nakladova matice_2018'!$A$1:$IW$188,5,FALSE),0)</f>
        <v>12005.35</v>
      </c>
      <c r="DZ32" s="19">
        <f>IFERROR(HLOOKUP(DZ$1,'Nakladova matice_2018'!$A$1:$IW$188,5,FALSE),0)</f>
        <v>14971.33</v>
      </c>
      <c r="EA32" s="19">
        <f>IFERROR(HLOOKUP(EA$1,'Nakladova matice_2018'!$A$1:$IW$188,5,FALSE),0)</f>
        <v>15406.02</v>
      </c>
      <c r="EB32" s="19">
        <f>IFERROR(HLOOKUP(EB$1,'Nakladova matice_2018'!$A$1:$IW$188,5,FALSE),0)</f>
        <v>0</v>
      </c>
      <c r="EC32" s="19">
        <f>IFERROR(HLOOKUP(EC$1,'Nakladova matice_2018'!$A$1:$IW$188,5,FALSE),0)</f>
        <v>9151.8700000000008</v>
      </c>
      <c r="ED32" s="19">
        <f>IFERROR(HLOOKUP(ED$1,'Nakladova matice_2018'!$A$1:$IW$188,5,FALSE),0)</f>
        <v>6356.02</v>
      </c>
      <c r="EE32" s="19">
        <f>IFERROR(HLOOKUP(EE$1,'Nakladova matice_2018'!$A$1:$IW$188,5,FALSE),0)</f>
        <v>28452</v>
      </c>
      <c r="EF32" s="19">
        <f>IFERROR(HLOOKUP(EF$1,'Nakladova matice_2018'!$A$1:$IW$188,5,FALSE),0)</f>
        <v>0</v>
      </c>
      <c r="EG32" s="19">
        <f>IFERROR(HLOOKUP(EG$1,'Nakladova matice_2018'!$A$1:$IW$188,5,FALSE),0)</f>
        <v>13491</v>
      </c>
      <c r="EH32" s="19">
        <f>IFERROR(HLOOKUP(EH$1,'Nakladova matice_2018'!$A$1:$IW$188,5,FALSE),0)</f>
        <v>64556.55</v>
      </c>
      <c r="EI32" s="19">
        <f>IFERROR(HLOOKUP(EI$1,'Nakladova matice_2018'!$A$1:$IW$188,5,FALSE),0)</f>
        <v>1484.57</v>
      </c>
      <c r="EJ32" s="19">
        <f>IFERROR(HLOOKUP(EJ$1,'Nakladova matice_2018'!$A$1:$IW$188,5,FALSE),0)</f>
        <v>22586.21</v>
      </c>
      <c r="EK32" s="19">
        <f>IFERROR(HLOOKUP(EK$1,'Nakladova matice_2018'!$A$1:$IW$188,5,FALSE),0)</f>
        <v>7147.47</v>
      </c>
      <c r="EL32" s="19">
        <f>IFERROR(HLOOKUP(EL$1,'Nakladova matice_2018'!$A$1:$IW$188,5,FALSE),0)</f>
        <v>0</v>
      </c>
      <c r="EM32" s="19">
        <f>IFERROR(HLOOKUP(EM$1,'Nakladova matice_2018'!$A$1:$IW$188,5,FALSE),0)</f>
        <v>0</v>
      </c>
      <c r="EN32" s="19">
        <f>IFERROR(HLOOKUP(EN$1,'Nakladova matice_2018'!$A$1:$IW$188,5,FALSE),0)</f>
        <v>0</v>
      </c>
      <c r="EO32" s="19">
        <f>IFERROR(HLOOKUP(EO$1,'Nakladova matice_2018'!$A$1:$IW$188,5,FALSE),0)</f>
        <v>12597.31</v>
      </c>
      <c r="EP32" s="19">
        <f>IFERROR(HLOOKUP(EP$1,'Nakladova matice_2018'!$A$1:$IW$188,5,FALSE),0)</f>
        <v>0</v>
      </c>
      <c r="EQ32" s="19">
        <f>IFERROR(HLOOKUP(EQ$1,'Nakladova matice_2018'!$A$1:$IW$188,5,FALSE),0)</f>
        <v>0</v>
      </c>
      <c r="ER32" s="19">
        <f>IFERROR(HLOOKUP(ER$1,'Nakladova matice_2018'!$A$1:$IW$188,5,FALSE),0)</f>
        <v>0</v>
      </c>
      <c r="ES32" s="19">
        <f>IFERROR(HLOOKUP(ES$1,'Nakladova matice_2018'!$A$1:$IW$188,5,FALSE),0)</f>
        <v>33272.769999999997</v>
      </c>
      <c r="ET32" s="19">
        <f>IFERROR(HLOOKUP(ET$1,'Nakladova matice_2018'!$A$1:$IW$188,5,FALSE),0)</f>
        <v>0</v>
      </c>
      <c r="EU32" s="19">
        <f>IFERROR(HLOOKUP(EU$1,'Nakladova matice_2018'!$A$1:$IW$188,5,FALSE),0)</f>
        <v>0</v>
      </c>
      <c r="EV32" s="19">
        <f>IFERROR(HLOOKUP(EV$1,'Nakladova matice_2018'!$A$1:$IW$188,5,FALSE),0)</f>
        <v>0</v>
      </c>
      <c r="EW32" s="19">
        <f>IFERROR(HLOOKUP(EW$1,'Nakladova matice_2018'!$A$1:$IW$188,5,FALSE),0)</f>
        <v>0</v>
      </c>
      <c r="EX32" s="19">
        <f>IFERROR(HLOOKUP(EX$1,'Nakladova matice_2018'!$A$1:$IW$188,5,FALSE),0)</f>
        <v>0</v>
      </c>
      <c r="EY32" s="19">
        <f>IFERROR(HLOOKUP(EY$1,'Nakladova matice_2018'!$A$1:$IW$188,5,FALSE),0)</f>
        <v>0</v>
      </c>
      <c r="EZ32" s="19">
        <f>IFERROR(HLOOKUP(EZ$1,'Nakladova matice_2018'!$A$1:$IW$188,5,FALSE),0)</f>
        <v>3287.09</v>
      </c>
      <c r="FA32" s="19">
        <f>IFERROR(HLOOKUP(FA$1,'Nakladova matice_2018'!$A$1:$IW$188,5,FALSE),0)</f>
        <v>0</v>
      </c>
      <c r="FB32" s="19">
        <f>IFERROR(HLOOKUP(FB$1,'Nakladova matice_2018'!$A$1:$IW$188,5,FALSE),0)</f>
        <v>0</v>
      </c>
      <c r="FC32" s="19">
        <f>IFERROR(HLOOKUP(FC$1,'Nakladova matice_2018'!$A$1:$IW$188,5,FALSE),0)</f>
        <v>18076.830000000002</v>
      </c>
      <c r="FD32" s="19">
        <f>IFERROR(HLOOKUP(FD$1,'Nakladova matice_2018'!$A$1:$IW$188,5,FALSE),0)</f>
        <v>0</v>
      </c>
      <c r="FE32" s="19">
        <f>IFERROR(HLOOKUP(FE$1,'Nakladova matice_2018'!$A$1:$IW$188,5,FALSE),0)</f>
        <v>0</v>
      </c>
      <c r="FF32" s="19">
        <f>IFERROR(HLOOKUP(FF$1,'Nakladova matice_2018'!$A$1:$IW$188,5,FALSE),0)</f>
        <v>15463.22</v>
      </c>
      <c r="FG32" s="19">
        <f>IFERROR(HLOOKUP(FG$1,'Nakladova matice_2018'!$A$1:$IW$188,5,FALSE),0)</f>
        <v>0</v>
      </c>
      <c r="FH32" s="19">
        <f>IFERROR(HLOOKUP(FH$1,'Nakladova matice_2018'!$A$1:$IW$188,5,FALSE),0)</f>
        <v>0</v>
      </c>
      <c r="FI32" s="19">
        <f>IFERROR(HLOOKUP(FI$1,'Nakladova matice_2018'!$A$1:$IW$188,5,FALSE),0)</f>
        <v>14279.74</v>
      </c>
      <c r="FJ32" s="19">
        <f>IFERROR(HLOOKUP(FJ$1,'Nakladova matice_2018'!$A$1:$IW$188,5,FALSE),0)</f>
        <v>103920.38</v>
      </c>
      <c r="FK32" s="19">
        <f>IFERROR(HLOOKUP(FK$1,'Nakladova matice_2018'!$A$1:$IW$188,5,FALSE),0)</f>
        <v>0</v>
      </c>
      <c r="FL32" s="19">
        <f>IFERROR(HLOOKUP(FL$1,'Nakladova matice_2018'!$A$1:$IW$188,5,FALSE),0)</f>
        <v>1735.14</v>
      </c>
      <c r="FM32" s="19">
        <f>IFERROR(HLOOKUP(FM$1,'Nakladova matice_2018'!$A$1:$IW$188,5,FALSE),0)</f>
        <v>0</v>
      </c>
      <c r="FN32" s="19">
        <f>IFERROR(HLOOKUP(FN$1,'Nakladova matice_2018'!$A$1:$IW$188,5,FALSE),0)</f>
        <v>15136.28</v>
      </c>
      <c r="FO32" s="19">
        <f>IFERROR(HLOOKUP(FO$1,'Nakladova matice_2018'!$A$1:$IW$188,5,FALSE),0)</f>
        <v>839.45</v>
      </c>
      <c r="FP32" s="19">
        <f>IFERROR(HLOOKUP(FP$1,'Nakladova matice_2018'!$A$1:$IW$188,5,FALSE),0)</f>
        <v>0</v>
      </c>
      <c r="FQ32" s="19">
        <f>IFERROR(HLOOKUP(FQ$1,'Nakladova matice_2018'!$A$1:$IW$188,5,FALSE),0)</f>
        <v>0</v>
      </c>
      <c r="FR32" s="19">
        <f>IFERROR(HLOOKUP(FR$1,'Nakladova matice_2018'!$A$1:$IW$188,5,FALSE),0)</f>
        <v>0</v>
      </c>
      <c r="FS32" s="19">
        <f>IFERROR(HLOOKUP(FS$1,'Nakladova matice_2018'!$A$1:$IW$188,5,FALSE),0)</f>
        <v>21609.73</v>
      </c>
      <c r="FT32" s="19">
        <f>IFERROR(HLOOKUP(FT$1,'Nakladova matice_2018'!$A$1:$IW$188,5,FALSE),0)</f>
        <v>78561.2</v>
      </c>
      <c r="FU32" s="19">
        <f>IFERROR(HLOOKUP(FU$1,'Nakladova matice_2018'!$A$1:$IW$188,5,FALSE),0)</f>
        <v>330</v>
      </c>
      <c r="FV32" s="19">
        <f>IFERROR(HLOOKUP(FV$1,'Nakladova matice_2018'!$A$1:$IW$188,5,FALSE),0)</f>
        <v>35264.61</v>
      </c>
      <c r="FW32" s="19">
        <f>IFERROR(HLOOKUP(FW$1,'Nakladova matice_2018'!$A$1:$IW$188,5,FALSE),0)</f>
        <v>0</v>
      </c>
      <c r="FX32" s="19">
        <f>IFERROR(HLOOKUP(FX$1,'Nakladova matice_2018'!$A$1:$IW$188,5,FALSE),0)</f>
        <v>61031.05</v>
      </c>
      <c r="FY32" s="19">
        <f>IFERROR(HLOOKUP(FY$1,'Nakladova matice_2018'!$A$1:$IW$188,5,FALSE),0)</f>
        <v>68022.63</v>
      </c>
      <c r="FZ32" s="19">
        <f>IFERROR(HLOOKUP(FZ$1,'Nakladova matice_2018'!$A$1:$IW$188,5,FALSE),0)</f>
        <v>0</v>
      </c>
      <c r="GA32" s="19">
        <f>IFERROR(HLOOKUP(GA$1,'Nakladova matice_2018'!$A$1:$IW$188,5,FALSE),0)</f>
        <v>141460.04999999999</v>
      </c>
      <c r="GB32" s="19">
        <f>IFERROR(HLOOKUP(GB$1,'Nakladova matice_2018'!$A$1:$IW$188,5,FALSE),0)</f>
        <v>67366.52</v>
      </c>
      <c r="GC32" s="19">
        <f>IFERROR(HLOOKUP(GC$1,'Nakladova matice_2018'!$A$1:$IW$188,5,FALSE),0)</f>
        <v>125752.9</v>
      </c>
      <c r="GD32" s="19">
        <f>IFERROR(HLOOKUP(GD$1,'Nakladova matice_2018'!$A$1:$IW$188,5,FALSE),0)</f>
        <v>98768.45</v>
      </c>
      <c r="GE32" s="19">
        <f>IFERROR(HLOOKUP(GE$1,'Nakladova matice_2018'!$A$1:$IW$188,5,FALSE),0)</f>
        <v>0</v>
      </c>
      <c r="GF32" s="19">
        <f>IFERROR(HLOOKUP(GF$1,'Nakladova matice_2018'!$A$1:$IW$188,5,FALSE),0)</f>
        <v>0</v>
      </c>
      <c r="GG32" s="19">
        <f>IFERROR(HLOOKUP(GG$1,'Nakladova matice_2018'!$A$1:$IW$188,5,FALSE),0)</f>
        <v>0</v>
      </c>
      <c r="GH32" s="19">
        <f>IFERROR(HLOOKUP(GH$1,'Nakladova matice_2018'!$A$1:$IW$188,5,FALSE),0)</f>
        <v>0</v>
      </c>
      <c r="GI32" s="19">
        <f>IFERROR(HLOOKUP(GI$1,'Nakladova matice_2018'!$A$1:$IW$188,5,FALSE),0)</f>
        <v>36368.5</v>
      </c>
      <c r="GJ32" s="19">
        <f>IFERROR(HLOOKUP(GJ$1,'Nakladova matice_2018'!$A$1:$IW$188,5,FALSE),0)</f>
        <v>42863.3</v>
      </c>
      <c r="GK32" s="19">
        <f>IFERROR(HLOOKUP(GK$1,'Nakladova matice_2018'!$A$1:$IW$188,5,FALSE),0)</f>
        <v>7787.25</v>
      </c>
      <c r="GL32" s="19">
        <f>IFERROR(HLOOKUP(GL$1,'Nakladova matice_2018'!$A$1:$IW$188,5,FALSE),0)</f>
        <v>0</v>
      </c>
      <c r="GM32" s="19">
        <f>IFERROR(HLOOKUP(GM$1,'Nakladova matice_2018'!$A$1:$IW$188,5,FALSE),0)</f>
        <v>39</v>
      </c>
      <c r="GN32" s="19">
        <f>IFERROR(HLOOKUP(GN$1,'Nakladova matice_2018'!$A$1:$IW$188,5,FALSE),0)</f>
        <v>842.5</v>
      </c>
      <c r="GO32" s="19">
        <f>IFERROR(HLOOKUP(GO$1,'Nakladova matice_2018'!$A$1:$IW$188,5,FALSE),0)</f>
        <v>0</v>
      </c>
      <c r="GP32" s="19">
        <f>IFERROR(HLOOKUP(GP$1,'Nakladova matice_2018'!$A$1:$IW$188,5,FALSE),0)</f>
        <v>330</v>
      </c>
      <c r="GQ32" s="19">
        <f>IFERROR(HLOOKUP(GQ$1,'Nakladova matice_2018'!$A$1:$IW$188,5,FALSE),0)</f>
        <v>9350.75</v>
      </c>
      <c r="GR32" s="19">
        <f>IFERROR(HLOOKUP(GR$1,'Nakladova matice_2018'!$A$1:$IW$188,5,FALSE),0)</f>
        <v>0</v>
      </c>
      <c r="GS32" s="19">
        <f>IFERROR(HLOOKUP(GS$1,'Nakladova matice_2018'!$A$1:$IW$188,5,FALSE),0)</f>
        <v>0</v>
      </c>
      <c r="GT32" s="19">
        <f>IFERROR(HLOOKUP(GT$1,'Nakladova matice_2018'!$A$1:$IW$188,5,FALSE),0)</f>
        <v>0</v>
      </c>
      <c r="GU32" s="19">
        <f>IFERROR(HLOOKUP(GU$1,'Nakladova matice_2018'!$A$1:$IW$188,5,FALSE),0)</f>
        <v>0</v>
      </c>
      <c r="GV32" s="19">
        <f>IFERROR(HLOOKUP(GV$1,'Nakladova matice_2018'!$A$1:$IW$188,5,FALSE),0)</f>
        <v>0</v>
      </c>
      <c r="GW32" s="19">
        <f>IFERROR(HLOOKUP(GW$1,'Nakladova matice_2018'!$A$1:$IW$188,5,FALSE),0)</f>
        <v>0</v>
      </c>
      <c r="GX32" s="19">
        <f>IFERROR(HLOOKUP(GX$1,'Nakladova matice_2018'!$A$1:$IW$188,5,FALSE),0)</f>
        <v>0</v>
      </c>
      <c r="GY32" s="19">
        <f>IFERROR(HLOOKUP(GY$1,'Nakladova matice_2018'!$A$1:$IW$188,5,FALSE),0)</f>
        <v>0</v>
      </c>
      <c r="GZ32" s="19">
        <f>IFERROR(HLOOKUP(GZ$1,'Nakladova matice_2018'!$A$1:$IW$188,5,FALSE),0)</f>
        <v>5762.83</v>
      </c>
      <c r="HA32" s="19">
        <f>IFERROR(HLOOKUP(HA$1,'Nakladova matice_2018'!$A$1:$IW$188,5,FALSE),0)</f>
        <v>31381.35</v>
      </c>
      <c r="HB32" s="19">
        <f>IFERROR(HLOOKUP(HB$1,'Nakladova matice_2018'!$A$1:$IW$188,5,FALSE),0)</f>
        <v>0</v>
      </c>
      <c r="HC32" s="19">
        <f>IFERROR(HLOOKUP(HC$1,'Nakladova matice_2018'!$A$1:$IW$188,5,FALSE),0)</f>
        <v>0</v>
      </c>
      <c r="HD32" s="19">
        <f>IFERROR(HLOOKUP(HD$1,'Nakladova matice_2018'!$A$1:$IW$188,5,FALSE),0)</f>
        <v>11011.69</v>
      </c>
      <c r="HE32" s="19">
        <f>IFERROR(HLOOKUP(HE$1,'Nakladova matice_2018'!$A$1:$IW$188,5,FALSE),0)</f>
        <v>15188.12</v>
      </c>
      <c r="HF32" s="19">
        <f>IFERROR(HLOOKUP(HF$1,'Nakladova matice_2018'!$A$1:$IW$188,5,FALSE),0)</f>
        <v>0</v>
      </c>
      <c r="HG32" s="19">
        <f>IFERROR(HLOOKUP(HG$1,'Nakladova matice_2018'!$A$1:$IW$188,5,FALSE),0)</f>
        <v>0</v>
      </c>
      <c r="HH32" s="19">
        <f>IFERROR(HLOOKUP(HH$1,'Nakladova matice_2018'!$A$1:$IW$188,5,FALSE),0)</f>
        <v>21889.47</v>
      </c>
      <c r="HI32" s="19">
        <f>IFERROR(HLOOKUP(HI$1,'Nakladova matice_2018'!$A$1:$IW$188,5,FALSE),0)</f>
        <v>0</v>
      </c>
      <c r="HJ32" s="19">
        <f>IFERROR(HLOOKUP(HJ$1,'Nakladova matice_2018'!$A$1:$IW$188,5,FALSE),0)</f>
        <v>147489.60000000001</v>
      </c>
      <c r="HK32" s="19">
        <f>IFERROR(HLOOKUP(HK$1,'Nakladova matice_2018'!$A$1:$IW$188,5,FALSE),0)</f>
        <v>7571</v>
      </c>
      <c r="HL32" s="19">
        <f>IFERROR(HLOOKUP(HL$1,'Nakladova matice_2018'!$A$1:$IW$188,5,FALSE),0)</f>
        <v>0</v>
      </c>
      <c r="HM32" s="19">
        <f>IFERROR(HLOOKUP(HM$1,'Nakladova matice_2018'!$A$1:$IW$188,5,FALSE),0)</f>
        <v>0</v>
      </c>
      <c r="HN32" s="19">
        <f>IFERROR(HLOOKUP(HN$1,'Nakladova matice_2018'!$A$1:$IW$188,5,FALSE),0)</f>
        <v>0</v>
      </c>
      <c r="HO32" s="19">
        <f>IFERROR(HLOOKUP(HO$1,'Nakladova matice_2018'!$A$1:$IW$188,5,FALSE),0)</f>
        <v>0</v>
      </c>
      <c r="HP32" s="19">
        <f>IFERROR(HLOOKUP(HP$1,'Nakladova matice_2018'!$A$1:$IW$188,5,FALSE),0)</f>
        <v>8967.7099999999991</v>
      </c>
      <c r="HQ32" s="19">
        <f>IFERROR(HLOOKUP(HQ$1,'Nakladova matice_2018'!$A$1:$IW$188,5,FALSE),0)</f>
        <v>0</v>
      </c>
      <c r="HR32" s="19">
        <f>IFERROR(HLOOKUP(HR$1,'Nakladova matice_2018'!$A$1:$IW$188,5,FALSE),0)</f>
        <v>0</v>
      </c>
      <c r="HS32" s="19">
        <f>IFERROR(HLOOKUP(HS$1,'Nakladova matice_2018'!$A$1:$IW$188,5,FALSE),0)</f>
        <v>0</v>
      </c>
      <c r="HT32" s="19">
        <f>IFERROR(HLOOKUP(HT$1,'Nakladova matice_2018'!$A$1:$IW$188,5,FALSE),0)</f>
        <v>5049.7</v>
      </c>
      <c r="HU32" s="19">
        <f>IFERROR(HLOOKUP(HU$1,'Nakladova matice_2018'!$A$1:$IW$188,5,FALSE),0)</f>
        <v>5513.36</v>
      </c>
      <c r="HV32" s="19">
        <f>IFERROR(HLOOKUP(HV$1,'Nakladova matice_2018'!$A$1:$IW$188,5,FALSE),0)</f>
        <v>0</v>
      </c>
      <c r="HW32" s="19">
        <f>IFERROR(HLOOKUP(HW$1,'Nakladova matice_2018'!$A$1:$IW$188,5,FALSE),0)</f>
        <v>6050.44</v>
      </c>
      <c r="HX32" s="19">
        <f>IFERROR(HLOOKUP(HX$1,'Nakladova matice_2018'!$A$1:$IW$188,5,FALSE),0)</f>
        <v>6461.45</v>
      </c>
      <c r="HY32" s="19">
        <f>IFERROR(HLOOKUP(HY$1,'Nakladova matice_2018'!$A$1:$IW$188,5,FALSE),0)</f>
        <v>2169.8000000000002</v>
      </c>
      <c r="HZ32" s="19">
        <f>IFERROR(HLOOKUP(HZ$1,'Nakladova matice_2018'!$A$1:$IW$188,5,FALSE),0)</f>
        <v>0</v>
      </c>
      <c r="IA32" s="19">
        <f>IFERROR(HLOOKUP(IA$1,'Nakladova matice_2018'!$A$1:$IW$188,5,FALSE),0)</f>
        <v>0</v>
      </c>
      <c r="IB32" s="19">
        <f>IFERROR(HLOOKUP(IB$1,'Nakladova matice_2018'!$A$1:$IW$188,5,FALSE),0)</f>
        <v>1218.8499999999999</v>
      </c>
      <c r="IC32" s="19">
        <f>IFERROR(HLOOKUP(IC$1,'Nakladova matice_2018'!$A$1:$IW$188,5,FALSE),0)</f>
        <v>919.5</v>
      </c>
      <c r="ID32" s="19">
        <f>IFERROR(HLOOKUP(ID$1,'Nakladova matice_2018'!$A$1:$IW$188,5,FALSE),0)</f>
        <v>21386.18</v>
      </c>
      <c r="IE32" s="19">
        <f>IFERROR(HLOOKUP(IE$1,'Nakladova matice_2018'!$A$1:$IW$188,5,FALSE),0)</f>
        <v>0</v>
      </c>
      <c r="IF32" s="19">
        <f>IFERROR(HLOOKUP(IF$1,'Nakladova matice_2018'!$A$1:$IW$188,5,FALSE),0)</f>
        <v>938.99</v>
      </c>
      <c r="IG32" s="19">
        <f>IFERROR(HLOOKUP(IG$1,'Nakladova matice_2018'!$A$1:$IW$188,5,FALSE),0)</f>
        <v>436.06</v>
      </c>
      <c r="IH32" s="19">
        <f>IFERROR(HLOOKUP(IH$1,'Nakladova matice_2018'!$A$1:$IW$188,5,FALSE),0)</f>
        <v>0</v>
      </c>
      <c r="II32" s="19">
        <f>IFERROR(HLOOKUP(II$1,'Nakladova matice_2018'!$A$1:$IW$188,5,FALSE),0)</f>
        <v>12382.73</v>
      </c>
      <c r="IJ32" s="19">
        <f>IFERROR(HLOOKUP(IJ$1,'Nakladova matice_2018'!$A$1:$IW$188,5,FALSE),0)</f>
        <v>0</v>
      </c>
      <c r="IK32" s="19">
        <f>IFERROR(HLOOKUP(IK$1,'Nakladova matice_2018'!$A$1:$IW$188,5,FALSE),0)</f>
        <v>578.89</v>
      </c>
      <c r="IL32" s="19">
        <f>IFERROR(HLOOKUP(IL$1,'Nakladova matice_2018'!$A$1:$IW$188,5,FALSE),0)</f>
        <v>19383.43</v>
      </c>
      <c r="IM32" s="19">
        <f>IFERROR(HLOOKUP(IM$1,'Nakladova matice_2018'!$A$1:$IW$188,5,FALSE),0)</f>
        <v>4642.62</v>
      </c>
      <c r="IN32" s="19">
        <f>IFERROR(HLOOKUP(IN$1,'Nakladova matice_2018'!$A$1:$IW$188,5,FALSE),0)</f>
        <v>7318.92</v>
      </c>
      <c r="IO32" s="19">
        <f>IFERROR(HLOOKUP(IO$1,'Nakladova matice_2018'!$A$1:$IW$188,5,FALSE),0)</f>
        <v>0</v>
      </c>
      <c r="IP32" s="19">
        <f>IFERROR(HLOOKUP(IP$1,'Nakladova matice_2018'!$A$1:$IW$188,5,FALSE),0)</f>
        <v>24107.48</v>
      </c>
      <c r="IQ32" s="19">
        <f>IFERROR(HLOOKUP(IQ$1,'Nakladova matice_2018'!$A$1:$IW$188,5,FALSE),0)</f>
        <v>169.47</v>
      </c>
      <c r="IR32" s="19">
        <f>IFERROR(HLOOKUP(IR$1,'Nakladova matice_2018'!$A$1:$IW$188,5,FALSE),0)</f>
        <v>0</v>
      </c>
      <c r="IS32" s="19">
        <f>IFERROR(HLOOKUP(IS$1,'Nakladova matice_2018'!$A$1:$IW$188,5,FALSE),0)</f>
        <v>0</v>
      </c>
      <c r="IT32" s="19">
        <f>IFERROR(HLOOKUP(IT$1,'Nakladova matice_2018'!$A$1:$IW$188,5,FALSE),0)</f>
        <v>0</v>
      </c>
      <c r="IU32" s="19">
        <f>IFERROR(HLOOKUP(IU$1,'Nakladova matice_2018'!$A$1:$IW$188,5,FALSE),0)</f>
        <v>0</v>
      </c>
      <c r="IV32" s="19">
        <f>IFERROR(HLOOKUP(IV$1,'Nakladova matice_2018'!$A$1:$IW$188,5,FALSE),0)</f>
        <v>3609.41</v>
      </c>
      <c r="IW32" s="19">
        <f>IFERROR(HLOOKUP(IW$1,'Nakladova matice_2018'!$A$1:$IW$188,5,FALSE),0)</f>
        <v>0</v>
      </c>
      <c r="IX32" s="19">
        <f>IFERROR(HLOOKUP(IX$1,'Nakladova matice_2018'!$A$1:$IW$188,5,FALSE),0)</f>
        <v>0</v>
      </c>
      <c r="IY32" s="19">
        <f>IFERROR(HLOOKUP(IY$1,'Nakladova matice_2018'!$A$1:$IW$188,5,FALSE),0)</f>
        <v>11011.56</v>
      </c>
      <c r="IZ32" s="19">
        <f>IFERROR(HLOOKUP(IZ$1,'Nakladova matice_2018'!$A$1:$IW$188,5,FALSE),0)</f>
        <v>10626.28</v>
      </c>
      <c r="JA32" s="19">
        <f>IFERROR(HLOOKUP(JA$1,'Nakladova matice_2018'!$A$1:$IW$188,5,FALSE),0)</f>
        <v>4557.08</v>
      </c>
      <c r="JB32" s="19">
        <f>IFERROR(HLOOKUP(JB$1,'Nakladova matice_2018'!$A$1:$IW$188,5,FALSE),0)</f>
        <v>30142.79</v>
      </c>
      <c r="JC32" s="19">
        <f>IFERROR(HLOOKUP(JC$1,'Nakladova matice_2018'!$A$1:$IW$188,5,FALSE),0)</f>
        <v>0</v>
      </c>
      <c r="JD32" s="19">
        <f>IFERROR(HLOOKUP(JD$1,'Nakladova matice_2018'!$A$1:$IW$188,5,FALSE),0)</f>
        <v>0</v>
      </c>
      <c r="JE32" s="19">
        <f>IFERROR(HLOOKUP(JE$1,'Nakladova matice_2018'!$A$1:$IW$188,5,FALSE),0)</f>
        <v>0</v>
      </c>
      <c r="JF32" s="19">
        <f>IFERROR(HLOOKUP(JF$1,'Nakladova matice_2018'!$A$1:$IW$188,5,FALSE),0)</f>
        <v>0</v>
      </c>
      <c r="JG32" s="19">
        <f>IFERROR(HLOOKUP(JG$1,'Nakladova matice_2018'!$A$1:$IW$188,5,FALSE),0)</f>
        <v>78949.55</v>
      </c>
      <c r="JH32" s="19">
        <f>IFERROR(HLOOKUP(JH$1,'Nakladova matice_2018'!$A$1:$IW$188,5,FALSE),0)</f>
        <v>0</v>
      </c>
      <c r="JI32" s="19">
        <f>IFERROR(HLOOKUP(JI$1,'Nakladova matice_2018'!$A$1:$IW$188,5,FALSE),0)</f>
        <v>4840</v>
      </c>
      <c r="JJ32" s="19">
        <f>IFERROR(HLOOKUP(JJ$1,'Nakladova matice_2018'!$A$1:$IW$188,5,FALSE),0)</f>
        <v>10498</v>
      </c>
      <c r="JK32" s="19">
        <f>IFERROR(HLOOKUP(JK$1,'Nakladova matice_2018'!$A$1:$IW$188,5,FALSE),0)</f>
        <v>114607.79</v>
      </c>
      <c r="JL32" s="19">
        <f>IFERROR(HLOOKUP(JL$1,'Nakladova matice_2018'!$A$1:$IW$188,5,FALSE),0)</f>
        <v>659</v>
      </c>
      <c r="JM32" s="19">
        <f>IFERROR(HLOOKUP(JM$1,'Nakladova matice_2018'!$A$1:$IW$188,5,FALSE),0)</f>
        <v>23716.2</v>
      </c>
      <c r="JN32" s="19">
        <f>IFERROR(HLOOKUP(JN$1,'Nakladova matice_2018'!$A$1:$IW$188,5,FALSE),0)</f>
        <v>0</v>
      </c>
      <c r="JO32" s="19">
        <f>IFERROR(HLOOKUP(JO$1,'Nakladova matice_2018'!$A$1:$IW$188,5,FALSE),0)</f>
        <v>0</v>
      </c>
      <c r="JP32" s="19">
        <f>IFERROR(HLOOKUP(JP$1,'Nakladova matice_2018'!$A$1:$IW$188,5,FALSE),0)</f>
        <v>0</v>
      </c>
      <c r="JQ32" s="19">
        <f>IFERROR(HLOOKUP(JQ$1,'Nakladova matice_2018'!$A$1:$IW$188,5,FALSE),0)</f>
        <v>0</v>
      </c>
      <c r="JR32" s="19">
        <f>IFERROR(HLOOKUP(JR$1,'Nakladova matice_2018'!$A$1:$IW$188,5,FALSE),0)</f>
        <v>3872</v>
      </c>
      <c r="JS32" s="19">
        <f>IFERROR(HLOOKUP(JS$1,'Nakladova matice_2018'!$A$1:$IW$188,5,FALSE),0)</f>
        <v>0</v>
      </c>
      <c r="JT32" s="19">
        <f>IFERROR(HLOOKUP(JT$1,'Nakladova matice_2018'!$A$1:$IW$188,5,FALSE),0)</f>
        <v>20430</v>
      </c>
      <c r="JU32" s="19">
        <f>IFERROR(HLOOKUP(JU$1,'Nakladova matice_2018'!$A$1:$IW$188,5,FALSE),0)</f>
        <v>30329.24</v>
      </c>
      <c r="JV32" s="19">
        <f>IFERROR(HLOOKUP(JV$1,'Nakladova matice_2018'!$A$1:$IW$188,5,FALSE),0)</f>
        <v>59075.74</v>
      </c>
      <c r="JW32" s="19">
        <f>IFERROR(HLOOKUP(JW$1,'Nakladova matice_2018'!$A$1:$IW$188,5,FALSE),0)</f>
        <v>800</v>
      </c>
      <c r="JX32" s="19">
        <f>IFERROR(HLOOKUP(JX$1,'Nakladova matice_2018'!$A$1:$IW$188,5,FALSE),0)</f>
        <v>0</v>
      </c>
      <c r="JY32" s="19">
        <f>IFERROR(HLOOKUP(JY$1,'Nakladova matice_2018'!$A$1:$IW$188,5,FALSE),0)</f>
        <v>29492.5</v>
      </c>
      <c r="JZ32" s="19">
        <f>IFERROR(HLOOKUP(JZ$1,'Nakladova matice_2018'!$A$1:$IW$188,5,FALSE),0)</f>
        <v>10455.64</v>
      </c>
      <c r="KA32" s="19">
        <f>IFERROR(HLOOKUP(KA$1,'Nakladova matice_2018'!$A$1:$IW$188,5,FALSE),0)</f>
        <v>7911.49</v>
      </c>
      <c r="KB32" s="19">
        <f>IFERROR(HLOOKUP(KB$1,'Nakladova matice_2018'!$A$1:$IW$188,5,FALSE),0)</f>
        <v>0</v>
      </c>
      <c r="KC32" s="19">
        <f>IFERROR(HLOOKUP(KC$1,'Nakladova matice_2018'!$A$1:$IW$188,5,FALSE),0)</f>
        <v>119091.49</v>
      </c>
      <c r="KD32" s="19">
        <f>IFERROR(HLOOKUP(KD$1,'Nakladova matice_2018'!$A$1:$IW$188,5,FALSE),0)</f>
        <v>16827.75</v>
      </c>
      <c r="KE32" s="19">
        <f>IFERROR(HLOOKUP(KE$1,'Nakladova matice_2018'!$A$1:$IW$188,5,FALSE),0)</f>
        <v>0</v>
      </c>
      <c r="KF32" s="19">
        <f>IFERROR(HLOOKUP(KF$1,'Nakladova matice_2018'!$A$1:$IW$188,5,FALSE),0)</f>
        <v>0</v>
      </c>
      <c r="KG32" s="19">
        <f>IFERROR(HLOOKUP(KG$1,'Nakladova matice_2018'!$A$1:$IW$188,5,FALSE),0)</f>
        <v>0</v>
      </c>
      <c r="KH32" s="19">
        <f>IFERROR(HLOOKUP(KH$1,'Nakladova matice_2018'!$A$1:$IW$188,5,FALSE),0)</f>
        <v>0</v>
      </c>
      <c r="KI32" s="19">
        <f>IFERROR(HLOOKUP(KI$1,'Nakladova matice_2018'!$A$1:$IW$188,5,FALSE),0)</f>
        <v>0</v>
      </c>
      <c r="KJ32" s="19">
        <f>IFERROR(HLOOKUP(KJ$1,'Nakladova matice_2018'!$A$1:$IW$188,5,FALSE),0)</f>
        <v>168</v>
      </c>
      <c r="KK32" s="19">
        <f>IFERROR(HLOOKUP(KK$1,'Nakladova matice_2018'!$A$1:$IW$188,5,FALSE),0)</f>
        <v>2669</v>
      </c>
      <c r="KL32" s="19">
        <f>IFERROR(HLOOKUP(KL$1,'Nakladova matice_2018'!$A$1:$IW$188,5,FALSE),0)</f>
        <v>116837.6</v>
      </c>
      <c r="KM32" s="19">
        <f>IFERROR(HLOOKUP(KM$1,'Nakladova matice_2018'!$A$1:$IW$188,5,FALSE),0)</f>
        <v>0</v>
      </c>
      <c r="KN32" s="19">
        <f>IFERROR(HLOOKUP(KN$1,'Nakladova matice_2018'!$A$1:$IW$188,5,FALSE),0)</f>
        <v>0</v>
      </c>
      <c r="KO32" s="19">
        <f>IFERROR(HLOOKUP(KO$1,'Nakladova matice_2018'!$A$1:$IW$188,5,FALSE),0)</f>
        <v>0</v>
      </c>
      <c r="KP32" s="19">
        <f>IFERROR(HLOOKUP(KP$1,'Nakladova matice_2018'!$A$1:$IW$188,5,FALSE),0)</f>
        <v>269.27999999999997</v>
      </c>
      <c r="KQ32" s="19">
        <f>IFERROR(HLOOKUP(KQ$1,'Nakladova matice_2018'!$A$1:$IW$188,5,FALSE),0)</f>
        <v>16389.22</v>
      </c>
      <c r="KR32" s="19">
        <f>IFERROR(HLOOKUP(KR$1,'Nakladova matice_2018'!$A$1:$IW$188,5,FALSE),0)</f>
        <v>67126.350000000006</v>
      </c>
      <c r="KS32" s="19">
        <f>IFERROR(HLOOKUP(KS$1,'Nakladova matice_2018'!$A$1:$IW$188,5,FALSE),0)</f>
        <v>0</v>
      </c>
      <c r="KT32" s="19">
        <f>IFERROR(HLOOKUP(KT$1,'Nakladova matice_2018'!$A$1:$IW$188,5,FALSE),0)</f>
        <v>0</v>
      </c>
      <c r="KU32" s="19">
        <f>IFERROR(HLOOKUP(KU$1,'Nakladova matice_2018'!$A$1:$IW$188,5,FALSE),0)</f>
        <v>17250.14</v>
      </c>
      <c r="KV32" s="19">
        <f>IFERROR(HLOOKUP(KV$1,'Nakladova matice_2018'!$A$1:$IW$188,5,FALSE),0)</f>
        <v>0</v>
      </c>
      <c r="KW32" s="19">
        <f>IFERROR(HLOOKUP(KW$1,'Nakladova matice_2018'!$A$1:$IW$188,5,FALSE),0)</f>
        <v>144286.28</v>
      </c>
      <c r="KX32" s="19">
        <f>IFERROR(HLOOKUP(KX$1,'Nakladova matice_2018'!$A$1:$IW$188,5,FALSE),0)</f>
        <v>0</v>
      </c>
      <c r="KY32" s="19">
        <f>IFERROR(HLOOKUP(KY$1,'Nakladova matice_2018'!$A$1:$IW$188,5,FALSE),0)</f>
        <v>0</v>
      </c>
      <c r="KZ32" s="19">
        <f>IFERROR(HLOOKUP(KZ$1,'Nakladova matice_2018'!$A$1:$IW$188,5,FALSE),0)</f>
        <v>156979.56</v>
      </c>
      <c r="LA32" s="19">
        <f>IFERROR(HLOOKUP(LA$1,'Nakladova matice_2018'!$A$1:$IW$188,5,FALSE),0)</f>
        <v>0</v>
      </c>
      <c r="LB32" s="19">
        <f>IFERROR(HLOOKUP(LB$1,'Nakladova matice_2018'!$A$1:$IW$188,5,FALSE),0)</f>
        <v>109607.92</v>
      </c>
      <c r="LC32" s="19">
        <f>IFERROR(HLOOKUP(LC$1,'Nakladova matice_2018'!$A$1:$IW$188,5,FALSE),0)</f>
        <v>0</v>
      </c>
      <c r="LD32" s="19">
        <f>IFERROR(HLOOKUP(LD$1,'Nakladova matice_2018'!$A$1:$IW$188,5,FALSE),0)</f>
        <v>0</v>
      </c>
      <c r="LE32" s="19">
        <f>IFERROR(HLOOKUP(LE$1,'Nakladova matice_2018'!$A$1:$IW$188,5,FALSE),0)</f>
        <v>47799.040000000001</v>
      </c>
      <c r="LF32" s="19">
        <f>IFERROR(HLOOKUP(LF$1,'Nakladova matice_2018'!$A$1:$IW$188,5,FALSE),0)</f>
        <v>21579.97</v>
      </c>
      <c r="LG32" s="19">
        <f>IFERROR(HLOOKUP(LG$1,'Nakladova matice_2018'!$A$1:$IW$188,5,FALSE),0)</f>
        <v>19535.759999999998</v>
      </c>
      <c r="LH32" s="19">
        <f>IFERROR(HLOOKUP(LH$1,'Nakladova matice_2018'!$A$1:$IW$188,5,FALSE),0)</f>
        <v>0</v>
      </c>
      <c r="LI32" s="19">
        <f>IFERROR(HLOOKUP(LI$1,'Nakladova matice_2018'!$A$1:$IW$188,5,FALSE),0)</f>
        <v>9817.94</v>
      </c>
      <c r="LJ32" s="19">
        <f>IFERROR(HLOOKUP(LJ$1,'Nakladova matice_2018'!$A$1:$IW$188,5,FALSE),0)</f>
        <v>0</v>
      </c>
      <c r="LK32" s="19">
        <f>IFERROR(HLOOKUP(LK$1,'Nakladova matice_2018'!$A$1:$IW$188,5,FALSE),0)</f>
        <v>0</v>
      </c>
      <c r="LL32" s="19">
        <f>IFERROR(HLOOKUP(LL$1,'Nakladova matice_2018'!$A$1:$IW$188,5,FALSE),0)</f>
        <v>4887.78</v>
      </c>
      <c r="LM32" s="19">
        <f>IFERROR(HLOOKUP(LM$1,'Nakladova matice_2018'!$A$1:$IW$188,5,FALSE),0)</f>
        <v>297113.46999999997</v>
      </c>
      <c r="LN32" s="19">
        <f>IFERROR(HLOOKUP(LN$1,'Nakladova matice_2018'!$A$1:$IW$188,5,FALSE),0)</f>
        <v>0</v>
      </c>
      <c r="LO32" s="19">
        <f>IFERROR(HLOOKUP(LO$1,'Nakladova matice_2018'!$A$1:$IW$188,5,FALSE),0)</f>
        <v>126880.6</v>
      </c>
      <c r="LP32" s="19">
        <f>IFERROR(HLOOKUP(LP$1,'Nakladova matice_2018'!$A$1:$IW$188,5,FALSE),0)</f>
        <v>0</v>
      </c>
      <c r="LQ32" s="19">
        <f>IFERROR(HLOOKUP(LQ$1,'Nakladova matice_2018'!$A$1:$IW$188,5,FALSE),0)</f>
        <v>34308.6</v>
      </c>
      <c r="LR32" s="19">
        <f>IFERROR(HLOOKUP(LR$1,'Nakladova matice_2018'!$A$1:$IW$188,5,FALSE),0)</f>
        <v>0</v>
      </c>
      <c r="LS32" s="19">
        <f>IFERROR(HLOOKUP(LS$1,'Nakladova matice_2018'!$A$1:$IW$188,5,FALSE),0)</f>
        <v>5375.2</v>
      </c>
      <c r="LT32" s="19">
        <f>IFERROR(HLOOKUP(LT$1,'Nakladova matice_2018'!$A$1:$IW$188,5,FALSE),0)</f>
        <v>958</v>
      </c>
      <c r="LU32" s="19">
        <f>IFERROR(HLOOKUP(LU$1,'Nakladova matice_2018'!$A$1:$IW$188,5,FALSE),0)</f>
        <v>0</v>
      </c>
      <c r="LV32" s="19">
        <f>IFERROR(HLOOKUP(LV$1,'Nakladova matice_2018'!$A$1:$IW$188,5,FALSE),0)</f>
        <v>0</v>
      </c>
      <c r="LW32" s="19">
        <f>IFERROR(HLOOKUP(LW$1,'Nakladova matice_2018'!$A$1:$IW$188,5,FALSE),0)</f>
        <v>0</v>
      </c>
      <c r="LX32" s="19">
        <f>IFERROR(HLOOKUP(LX$1,'Nakladova matice_2018'!$A$1:$IW$188,5,FALSE),0)</f>
        <v>0</v>
      </c>
      <c r="LY32" s="19">
        <f>IFERROR(HLOOKUP(LY$1,'Nakladova matice_2018'!$A$1:$IW$188,5,FALSE),0)</f>
        <v>0</v>
      </c>
      <c r="LZ32" s="19">
        <f>IFERROR(HLOOKUP(LZ$1,'Nakladova matice_2018'!$A$1:$IW$188,5,FALSE),0)</f>
        <v>1819</v>
      </c>
      <c r="MA32" s="19">
        <f>IFERROR(HLOOKUP(MA$1,'Nakladova matice_2018'!$A$1:$IW$188,5,FALSE),0)</f>
        <v>0</v>
      </c>
      <c r="MB32" s="19">
        <f>IFERROR(HLOOKUP(MB$1,'Nakladova matice_2018'!$A$1:$IW$188,5,FALSE),0)</f>
        <v>0</v>
      </c>
      <c r="MC32" s="19">
        <f>IFERROR(HLOOKUP(MC$1,'Nakladova matice_2018'!$A$1:$IW$188,5,FALSE),0)</f>
        <v>0</v>
      </c>
      <c r="MD32" s="19">
        <f>IFERROR(HLOOKUP(MD$1,'Nakladova matice_2018'!$A$1:$IW$188,5,FALSE),0)</f>
        <v>0</v>
      </c>
      <c r="ME32" s="19">
        <f>IFERROR(HLOOKUP(ME$1,'Nakladova matice_2018'!$A$1:$IW$188,5,FALSE),0)</f>
        <v>0</v>
      </c>
      <c r="MF32" s="19">
        <f>IFERROR(HLOOKUP(MF$1,'Nakladova matice_2018'!$A$1:$IW$188,5,FALSE),0)</f>
        <v>0</v>
      </c>
      <c r="MG32" s="19">
        <f>IFERROR(HLOOKUP(MG$1,'Nakladova matice_2018'!$A$1:$IW$188,5,FALSE),0)</f>
        <v>0</v>
      </c>
      <c r="MH32" s="19">
        <f>IFERROR(HLOOKUP(MH$1,'Nakladova matice_2018'!$A$1:$IW$188,5,FALSE),0)</f>
        <v>0</v>
      </c>
      <c r="MI32" s="19">
        <f>IFERROR(HLOOKUP(MI$1,'Nakladova matice_2018'!$A$1:$IW$188,5,FALSE),0)</f>
        <v>0</v>
      </c>
      <c r="MJ32" s="19">
        <f>IFERROR(HLOOKUP(MJ$1,'Nakladova matice_2018'!$A$1:$IW$188,5,FALSE),0)</f>
        <v>0</v>
      </c>
      <c r="MK32" s="19">
        <f>IFERROR(HLOOKUP(MK$1,'Nakladova matice_2018'!$A$1:$IW$188,5,FALSE),0)</f>
        <v>0</v>
      </c>
      <c r="ML32" s="19">
        <f>IFERROR(HLOOKUP(ML$1,'Nakladova matice_2018'!$A$1:$IW$188,5,FALSE),0)</f>
        <v>0</v>
      </c>
      <c r="MM32" s="19">
        <f>IFERROR(HLOOKUP(MM$1,'Nakladova matice_2018'!$A$1:$IW$188,5,FALSE),0)</f>
        <v>20076.34</v>
      </c>
      <c r="MN32" s="19">
        <f>IFERROR(HLOOKUP(MN$1,'Nakladova matice_2018'!$A$1:$IW$188,5,FALSE),0)</f>
        <v>0</v>
      </c>
      <c r="MO32" s="20">
        <f t="shared" si="83"/>
        <v>4338604.2800000012</v>
      </c>
      <c r="MP32" s="20">
        <f>MO32-'Nakladova matice_2018'!IX5</f>
        <v>0</v>
      </c>
    </row>
    <row r="33" spans="1:354" x14ac:dyDescent="0.2">
      <c r="A33" s="27">
        <v>501015</v>
      </c>
      <c r="B33" s="21" t="s">
        <v>185</v>
      </c>
      <c r="C33" s="53">
        <v>1</v>
      </c>
      <c r="D33" s="19">
        <f>IFERROR(HLOOKUP(D$1,'Nakladova matice_2018'!$A$1:$IW$188,6,FALSE),0)</f>
        <v>0</v>
      </c>
      <c r="E33" s="19">
        <f>IFERROR(HLOOKUP(E$1,'Nakladova matice_2018'!$A$1:$IW$188,6,FALSE),0)</f>
        <v>0</v>
      </c>
      <c r="F33" s="19">
        <f>IFERROR(HLOOKUP(F$1,'Nakladova matice_2018'!$A$1:$IW$188,6,FALSE),0)</f>
        <v>0</v>
      </c>
      <c r="G33" s="19">
        <f>IFERROR(HLOOKUP(G$1,'Nakladova matice_2018'!$A$1:$IW$188,6,FALSE),0)</f>
        <v>0</v>
      </c>
      <c r="H33" s="19">
        <f>IFERROR(HLOOKUP(H$1,'Nakladova matice_2018'!$A$1:$IW$188,6,FALSE),0)</f>
        <v>0</v>
      </c>
      <c r="I33" s="19">
        <f>IFERROR(HLOOKUP(I$1,'Nakladova matice_2018'!$A$1:$IW$188,6,FALSE),0)</f>
        <v>0</v>
      </c>
      <c r="J33" s="19">
        <f>IFERROR(HLOOKUP(J$1,'Nakladova matice_2018'!$A$1:$IW$188,6,FALSE),0)</f>
        <v>0</v>
      </c>
      <c r="K33" s="19">
        <f>IFERROR(HLOOKUP(K$1,'Nakladova matice_2018'!$A$1:$IW$188,6,FALSE),0)</f>
        <v>0</v>
      </c>
      <c r="L33" s="19">
        <f>IFERROR(HLOOKUP(L$1,'Nakladova matice_2018'!$A$1:$IW$188,6,FALSE),0)</f>
        <v>0</v>
      </c>
      <c r="M33" s="19">
        <f>IFERROR(HLOOKUP(M$1,'Nakladova matice_2018'!$A$1:$IW$188,6,FALSE),0)</f>
        <v>0</v>
      </c>
      <c r="N33" s="19">
        <f>IFERROR(HLOOKUP(N$1,'Nakladova matice_2018'!$A$1:$IW$188,6,FALSE),0)</f>
        <v>0</v>
      </c>
      <c r="O33" s="19">
        <f>IFERROR(HLOOKUP(O$1,'Nakladova matice_2018'!$A$1:$IW$188,6,FALSE),0)</f>
        <v>0</v>
      </c>
      <c r="P33" s="19">
        <f>IFERROR(HLOOKUP(P$1,'Nakladova matice_2018'!$A$1:$IW$188,6,FALSE),0)</f>
        <v>0</v>
      </c>
      <c r="Q33" s="19">
        <f>IFERROR(HLOOKUP(Q$1,'Nakladova matice_2018'!$A$1:$IW$188,6,FALSE),0)</f>
        <v>0</v>
      </c>
      <c r="R33" s="19">
        <f>IFERROR(HLOOKUP(R$1,'Nakladova matice_2018'!$A$1:$IW$188,6,FALSE),0)</f>
        <v>0</v>
      </c>
      <c r="S33" s="19">
        <f>IFERROR(HLOOKUP(S$1,'Nakladova matice_2018'!$A$1:$IW$188,6,FALSE),0)</f>
        <v>0</v>
      </c>
      <c r="T33" s="19">
        <f>IFERROR(HLOOKUP(T$1,'Nakladova matice_2018'!$A$1:$IW$188,6,FALSE),0)</f>
        <v>0</v>
      </c>
      <c r="U33" s="19">
        <f>IFERROR(HLOOKUP(U$1,'Nakladova matice_2018'!$A$1:$IW$188,6,FALSE),0)</f>
        <v>0</v>
      </c>
      <c r="V33" s="19">
        <f>IFERROR(HLOOKUP(V$1,'Nakladova matice_2018'!$A$1:$IW$188,6,FALSE),0)</f>
        <v>0</v>
      </c>
      <c r="W33" s="19">
        <f>IFERROR(HLOOKUP(W$1,'Nakladova matice_2018'!$A$1:$IW$188,6,FALSE),0)</f>
        <v>0</v>
      </c>
      <c r="X33" s="19">
        <f>IFERROR(HLOOKUP(X$1,'Nakladova matice_2018'!$A$1:$IW$188,6,FALSE),0)</f>
        <v>0</v>
      </c>
      <c r="Y33" s="19">
        <f>IFERROR(HLOOKUP(Y$1,'Nakladova matice_2018'!$A$1:$IW$188,6,FALSE),0)</f>
        <v>0</v>
      </c>
      <c r="Z33" s="19">
        <f>IFERROR(HLOOKUP(Z$1,'Nakladova matice_2018'!$A$1:$IW$188,6,FALSE),0)</f>
        <v>0</v>
      </c>
      <c r="AA33" s="19">
        <f>IFERROR(HLOOKUP(AA$1,'Nakladova matice_2018'!$A$1:$IW$188,6,FALSE),0)</f>
        <v>0</v>
      </c>
      <c r="AB33" s="19">
        <f>IFERROR(HLOOKUP(AB$1,'Nakladova matice_2018'!$A$1:$IW$188,6,FALSE),0)</f>
        <v>0</v>
      </c>
      <c r="AC33" s="19">
        <f>IFERROR(HLOOKUP(AC$1,'Nakladova matice_2018'!$A$1:$IW$188,6,FALSE),0)</f>
        <v>0</v>
      </c>
      <c r="AD33" s="19">
        <f>IFERROR(HLOOKUP(AD$1,'Nakladova matice_2018'!$A$1:$IW$188,6,FALSE),0)</f>
        <v>0</v>
      </c>
      <c r="AE33" s="19">
        <f>IFERROR(HLOOKUP(AE$1,'Nakladova matice_2018'!$A$1:$IW$188,6,FALSE),0)</f>
        <v>0</v>
      </c>
      <c r="AF33" s="19">
        <f>IFERROR(HLOOKUP(AF$1,'Nakladova matice_2018'!$A$1:$IW$188,6,FALSE),0)</f>
        <v>0</v>
      </c>
      <c r="AG33" s="19">
        <f>IFERROR(HLOOKUP(AG$1,'Nakladova matice_2018'!$A$1:$IW$188,6,FALSE),0)</f>
        <v>0</v>
      </c>
      <c r="AH33" s="19">
        <f>IFERROR(HLOOKUP(AH$1,'Nakladova matice_2018'!$A$1:$IW$188,6,FALSE),0)</f>
        <v>0</v>
      </c>
      <c r="AI33" s="19">
        <f>IFERROR(HLOOKUP(AI$1,'Nakladova matice_2018'!$A$1:$IW$188,6,FALSE),0)</f>
        <v>0</v>
      </c>
      <c r="AJ33" s="19">
        <f>IFERROR(HLOOKUP(AJ$1,'Nakladova matice_2018'!$A$1:$IW$188,6,FALSE),0)</f>
        <v>0</v>
      </c>
      <c r="AK33" s="19">
        <f>IFERROR(HLOOKUP(AK$1,'Nakladova matice_2018'!$A$1:$IW$188,6,FALSE),0)</f>
        <v>0</v>
      </c>
      <c r="AL33" s="19">
        <f>IFERROR(HLOOKUP(AL$1,'Nakladova matice_2018'!$A$1:$IW$188,6,FALSE),0)</f>
        <v>0</v>
      </c>
      <c r="AM33" s="19">
        <f>IFERROR(HLOOKUP(AM$1,'Nakladova matice_2018'!$A$1:$IW$188,6,FALSE),0)</f>
        <v>0</v>
      </c>
      <c r="AN33" s="19">
        <f>IFERROR(HLOOKUP(AN$1,'Nakladova matice_2018'!$A$1:$IW$188,6,FALSE),0)</f>
        <v>0</v>
      </c>
      <c r="AO33" s="19">
        <f>IFERROR(HLOOKUP(AO$1,'Nakladova matice_2018'!$A$1:$IW$188,6,FALSE),0)</f>
        <v>0</v>
      </c>
      <c r="AP33" s="19">
        <f>IFERROR(HLOOKUP(AP$1,'Nakladova matice_2018'!$A$1:$IW$188,6,FALSE),0)</f>
        <v>0</v>
      </c>
      <c r="AQ33" s="19">
        <f>IFERROR(HLOOKUP(AQ$1,'Nakladova matice_2018'!$A$1:$IW$188,6,FALSE),0)</f>
        <v>0</v>
      </c>
      <c r="AR33" s="19">
        <f>IFERROR(HLOOKUP(AR$1,'Nakladova matice_2018'!$A$1:$IW$188,6,FALSE),0)</f>
        <v>0</v>
      </c>
      <c r="AS33" s="19">
        <f>IFERROR(HLOOKUP(AS$1,'Nakladova matice_2018'!$A$1:$IW$188,6,FALSE),0)</f>
        <v>0</v>
      </c>
      <c r="AT33" s="19">
        <f>IFERROR(HLOOKUP(AT$1,'Nakladova matice_2018'!$A$1:$IW$188,6,FALSE),0)</f>
        <v>0</v>
      </c>
      <c r="AU33" s="19">
        <f>IFERROR(HLOOKUP(AU$1,'Nakladova matice_2018'!$A$1:$IW$188,6,FALSE),0)</f>
        <v>0</v>
      </c>
      <c r="AV33" s="19">
        <f>IFERROR(HLOOKUP(AV$1,'Nakladova matice_2018'!$A$1:$IW$188,6,FALSE),0)</f>
        <v>0</v>
      </c>
      <c r="AW33" s="19">
        <f>IFERROR(HLOOKUP(AW$1,'Nakladova matice_2018'!$A$1:$IW$188,6,FALSE),0)</f>
        <v>0</v>
      </c>
      <c r="AX33" s="19">
        <f>IFERROR(HLOOKUP(AX$1,'Nakladova matice_2018'!$A$1:$IW$188,6,FALSE),0)</f>
        <v>0</v>
      </c>
      <c r="AY33" s="19">
        <f>IFERROR(HLOOKUP(AY$1,'Nakladova matice_2018'!$A$1:$IW$188,6,FALSE),0)</f>
        <v>0</v>
      </c>
      <c r="AZ33" s="19">
        <f>IFERROR(HLOOKUP(AZ$1,'Nakladova matice_2018'!$A$1:$IW$188,6,FALSE),0)</f>
        <v>0</v>
      </c>
      <c r="BA33" s="19">
        <f>IFERROR(HLOOKUP(BA$1,'Nakladova matice_2018'!$A$1:$IW$188,6,FALSE),0)</f>
        <v>0</v>
      </c>
      <c r="BB33" s="19">
        <f>IFERROR(HLOOKUP(BB$1,'Nakladova matice_2018'!$A$1:$IW$188,6,FALSE),0)</f>
        <v>0</v>
      </c>
      <c r="BC33" s="19">
        <f>IFERROR(HLOOKUP(BC$1,'Nakladova matice_2018'!$A$1:$IW$188,6,FALSE),0)</f>
        <v>0</v>
      </c>
      <c r="BD33" s="19">
        <f>IFERROR(HLOOKUP(BD$1,'Nakladova matice_2018'!$A$1:$IW$188,6,FALSE),0)</f>
        <v>0</v>
      </c>
      <c r="BE33" s="19">
        <f>IFERROR(HLOOKUP(BE$1,'Nakladova matice_2018'!$A$1:$IW$188,6,FALSE),0)</f>
        <v>0</v>
      </c>
      <c r="BF33" s="19">
        <f>IFERROR(HLOOKUP(BF$1,'Nakladova matice_2018'!$A$1:$IW$188,6,FALSE),0)</f>
        <v>0</v>
      </c>
      <c r="BG33" s="19">
        <f>IFERROR(HLOOKUP(BG$1,'Nakladova matice_2018'!$A$1:$IW$188,6,FALSE),0)</f>
        <v>0</v>
      </c>
      <c r="BH33" s="19">
        <f>IFERROR(HLOOKUP(BH$1,'Nakladova matice_2018'!$A$1:$IW$188,6,FALSE),0)</f>
        <v>0</v>
      </c>
      <c r="BI33" s="19">
        <f>IFERROR(HLOOKUP(BI$1,'Nakladova matice_2018'!$A$1:$IW$188,6,FALSE),0)</f>
        <v>0</v>
      </c>
      <c r="BJ33" s="19">
        <f>IFERROR(HLOOKUP(BJ$1,'Nakladova matice_2018'!$A$1:$IW$188,6,FALSE),0)</f>
        <v>0</v>
      </c>
      <c r="BK33" s="19">
        <f>IFERROR(HLOOKUP(BK$1,'Nakladova matice_2018'!$A$1:$IW$188,6,FALSE),0)</f>
        <v>0</v>
      </c>
      <c r="BL33" s="19">
        <f>IFERROR(HLOOKUP(BL$1,'Nakladova matice_2018'!$A$1:$IW$188,6,FALSE),0)</f>
        <v>0</v>
      </c>
      <c r="BM33" s="19">
        <f>IFERROR(HLOOKUP(BM$1,'Nakladova matice_2018'!$A$1:$IW$188,6,FALSE),0)</f>
        <v>0</v>
      </c>
      <c r="BN33" s="19">
        <f>IFERROR(HLOOKUP(BN$1,'Nakladova matice_2018'!$A$1:$IW$188,6,FALSE),0)</f>
        <v>0</v>
      </c>
      <c r="BO33" s="19">
        <f>IFERROR(HLOOKUP(BO$1,'Nakladova matice_2018'!$A$1:$IW$188,6,FALSE),0)</f>
        <v>0</v>
      </c>
      <c r="BP33" s="19">
        <f>IFERROR(HLOOKUP(BP$1,'Nakladova matice_2018'!$A$1:$IW$188,6,FALSE),0)</f>
        <v>0</v>
      </c>
      <c r="BQ33" s="19">
        <f>IFERROR(HLOOKUP(BQ$1,'Nakladova matice_2018'!$A$1:$IW$188,6,FALSE),0)</f>
        <v>0</v>
      </c>
      <c r="BR33" s="19">
        <f>IFERROR(HLOOKUP(BR$1,'Nakladova matice_2018'!$A$1:$IW$188,6,FALSE),0)</f>
        <v>0</v>
      </c>
      <c r="BS33" s="19">
        <f>IFERROR(HLOOKUP(BS$1,'Nakladova matice_2018'!$A$1:$IW$188,6,FALSE),0)</f>
        <v>0</v>
      </c>
      <c r="BT33" s="19">
        <f>IFERROR(HLOOKUP(BT$1,'Nakladova matice_2018'!$A$1:$IW$188,6,FALSE),0)</f>
        <v>0</v>
      </c>
      <c r="BU33" s="19">
        <f>IFERROR(HLOOKUP(BU$1,'Nakladova matice_2018'!$A$1:$IW$188,6,FALSE),0)</f>
        <v>0</v>
      </c>
      <c r="BV33" s="19">
        <f>IFERROR(HLOOKUP(BV$1,'Nakladova matice_2018'!$A$1:$IW$188,6,FALSE),0)</f>
        <v>0</v>
      </c>
      <c r="BW33" s="19">
        <f>IFERROR(HLOOKUP(BW$1,'Nakladova matice_2018'!$A$1:$IW$188,6,FALSE),0)</f>
        <v>0</v>
      </c>
      <c r="BX33" s="19">
        <f>IFERROR(HLOOKUP(BX$1,'Nakladova matice_2018'!$A$1:$IW$188,6,FALSE),0)</f>
        <v>0</v>
      </c>
      <c r="BY33" s="19">
        <f>IFERROR(HLOOKUP(BY$1,'Nakladova matice_2018'!$A$1:$IW$188,6,FALSE),0)</f>
        <v>0</v>
      </c>
      <c r="BZ33" s="19">
        <f>IFERROR(HLOOKUP(BZ$1,'Nakladova matice_2018'!$A$1:$IW$188,6,FALSE),0)</f>
        <v>0</v>
      </c>
      <c r="CA33" s="19">
        <f>IFERROR(HLOOKUP(CA$1,'Nakladova matice_2018'!$A$1:$IW$188,6,FALSE),0)</f>
        <v>0</v>
      </c>
      <c r="CB33" s="19">
        <f>IFERROR(HLOOKUP(CB$1,'Nakladova matice_2018'!$A$1:$IW$188,6,FALSE),0)</f>
        <v>0</v>
      </c>
      <c r="CC33" s="19">
        <f>IFERROR(HLOOKUP(CC$1,'Nakladova matice_2018'!$A$1:$IW$188,6,FALSE),0)</f>
        <v>0</v>
      </c>
      <c r="CD33" s="19">
        <f>IFERROR(HLOOKUP(CD$1,'Nakladova matice_2018'!$A$1:$IW$188,6,FALSE),0)</f>
        <v>0</v>
      </c>
      <c r="CE33" s="19">
        <f>IFERROR(HLOOKUP(CE$1,'Nakladova matice_2018'!$A$1:$IW$188,6,FALSE),0)</f>
        <v>0</v>
      </c>
      <c r="CF33" s="19">
        <f>IFERROR(HLOOKUP(CF$1,'Nakladova matice_2018'!$A$1:$IW$188,6,FALSE),0)</f>
        <v>0</v>
      </c>
      <c r="CG33" s="19">
        <f>IFERROR(HLOOKUP(CG$1,'Nakladova matice_2018'!$A$1:$IW$188,6,FALSE),0)</f>
        <v>0</v>
      </c>
      <c r="CH33" s="19">
        <f>IFERROR(HLOOKUP(CH$1,'Nakladova matice_2018'!$A$1:$IW$188,6,FALSE),0)</f>
        <v>0</v>
      </c>
      <c r="CI33" s="19">
        <f>IFERROR(HLOOKUP(CI$1,'Nakladova matice_2018'!$A$1:$IW$188,6,FALSE),0)</f>
        <v>0</v>
      </c>
      <c r="CJ33" s="19">
        <f>IFERROR(HLOOKUP(CJ$1,'Nakladova matice_2018'!$A$1:$IW$188,6,FALSE),0)</f>
        <v>0</v>
      </c>
      <c r="CK33" s="19">
        <f>IFERROR(HLOOKUP(CK$1,'Nakladova matice_2018'!$A$1:$IW$188,6,FALSE),0)</f>
        <v>0</v>
      </c>
      <c r="CL33" s="19">
        <f>IFERROR(HLOOKUP(CL$1,'Nakladova matice_2018'!$A$1:$IW$188,6,FALSE),0)</f>
        <v>0</v>
      </c>
      <c r="CM33" s="19">
        <f>IFERROR(HLOOKUP(CM$1,'Nakladova matice_2018'!$A$1:$IW$188,6,FALSE),0)</f>
        <v>0</v>
      </c>
      <c r="CN33" s="19">
        <f>IFERROR(HLOOKUP(CN$1,'Nakladova matice_2018'!$A$1:$IW$188,6,FALSE),0)</f>
        <v>0</v>
      </c>
      <c r="CO33" s="19">
        <f>IFERROR(HLOOKUP(CO$1,'Nakladova matice_2018'!$A$1:$IW$188,6,FALSE),0)</f>
        <v>0</v>
      </c>
      <c r="CP33" s="19">
        <f>IFERROR(HLOOKUP(CP$1,'Nakladova matice_2018'!$A$1:$IW$188,6,FALSE),0)</f>
        <v>0</v>
      </c>
      <c r="CQ33" s="19">
        <f>IFERROR(HLOOKUP(CQ$1,'Nakladova matice_2018'!$A$1:$IW$188,6,FALSE),0)</f>
        <v>0</v>
      </c>
      <c r="CR33" s="19">
        <f>IFERROR(HLOOKUP(CR$1,'Nakladova matice_2018'!$A$1:$IW$188,6,FALSE),0)</f>
        <v>0</v>
      </c>
      <c r="CS33" s="19">
        <f>IFERROR(HLOOKUP(CS$1,'Nakladova matice_2018'!$A$1:$IW$188,6,FALSE),0)</f>
        <v>0</v>
      </c>
      <c r="CT33" s="19">
        <f>IFERROR(HLOOKUP(CT$1,'Nakladova matice_2018'!$A$1:$IW$188,6,FALSE),0)</f>
        <v>0</v>
      </c>
      <c r="CU33" s="19">
        <f>IFERROR(HLOOKUP(CU$1,'Nakladova matice_2018'!$A$1:$IW$188,6,FALSE),0)</f>
        <v>0</v>
      </c>
      <c r="CV33" s="19">
        <f>IFERROR(HLOOKUP(CV$1,'Nakladova matice_2018'!$A$1:$IW$188,6,FALSE),0)</f>
        <v>0</v>
      </c>
      <c r="CW33" s="19">
        <f>IFERROR(HLOOKUP(CW$1,'Nakladova matice_2018'!$A$1:$IW$188,6,FALSE),0)</f>
        <v>0</v>
      </c>
      <c r="CX33" s="19">
        <f>IFERROR(HLOOKUP(CX$1,'Nakladova matice_2018'!$A$1:$IW$188,6,FALSE),0)</f>
        <v>0</v>
      </c>
      <c r="CY33" s="19">
        <f>IFERROR(HLOOKUP(CY$1,'Nakladova matice_2018'!$A$1:$IW$188,6,FALSE),0)</f>
        <v>0</v>
      </c>
      <c r="CZ33" s="19">
        <f>IFERROR(HLOOKUP(CZ$1,'Nakladova matice_2018'!$A$1:$IW$188,6,FALSE),0)</f>
        <v>0</v>
      </c>
      <c r="DA33" s="19">
        <f>IFERROR(HLOOKUP(DA$1,'Nakladova matice_2018'!$A$1:$IW$188,6,FALSE),0)</f>
        <v>0</v>
      </c>
      <c r="DB33" s="19">
        <f>IFERROR(HLOOKUP(DB$1,'Nakladova matice_2018'!$A$1:$IW$188,6,FALSE),0)</f>
        <v>0</v>
      </c>
      <c r="DC33" s="19">
        <f>IFERROR(HLOOKUP(DC$1,'Nakladova matice_2018'!$A$1:$IW$188,6,FALSE),0)</f>
        <v>0</v>
      </c>
      <c r="DD33" s="19">
        <f>IFERROR(HLOOKUP(DD$1,'Nakladova matice_2018'!$A$1:$IW$188,6,FALSE),0)</f>
        <v>0</v>
      </c>
      <c r="DE33" s="19">
        <f>IFERROR(HLOOKUP(DE$1,'Nakladova matice_2018'!$A$1:$IW$188,6,FALSE),0)</f>
        <v>0</v>
      </c>
      <c r="DF33" s="19">
        <f>IFERROR(HLOOKUP(DF$1,'Nakladova matice_2018'!$A$1:$IW$188,6,FALSE),0)</f>
        <v>0</v>
      </c>
      <c r="DG33" s="19">
        <f>IFERROR(HLOOKUP(DG$1,'Nakladova matice_2018'!$A$1:$IW$188,6,FALSE),0)</f>
        <v>0</v>
      </c>
      <c r="DH33" s="19">
        <f>IFERROR(HLOOKUP(DH$1,'Nakladova matice_2018'!$A$1:$IW$188,6,FALSE),0)</f>
        <v>0</v>
      </c>
      <c r="DI33" s="19">
        <f>IFERROR(HLOOKUP(DI$1,'Nakladova matice_2018'!$A$1:$IW$188,6,FALSE),0)</f>
        <v>0</v>
      </c>
      <c r="DJ33" s="19">
        <f>IFERROR(HLOOKUP(DJ$1,'Nakladova matice_2018'!$A$1:$IW$188,6,FALSE),0)</f>
        <v>0</v>
      </c>
      <c r="DK33" s="19">
        <f>IFERROR(HLOOKUP(DK$1,'Nakladova matice_2018'!$A$1:$IW$188,6,FALSE),0)</f>
        <v>0</v>
      </c>
      <c r="DL33" s="19">
        <f>IFERROR(HLOOKUP(DL$1,'Nakladova matice_2018'!$A$1:$IW$188,6,FALSE),0)</f>
        <v>0</v>
      </c>
      <c r="DM33" s="19">
        <f>IFERROR(HLOOKUP(DM$1,'Nakladova matice_2018'!$A$1:$IW$188,6,FALSE),0)</f>
        <v>0</v>
      </c>
      <c r="DN33" s="19">
        <f>IFERROR(HLOOKUP(DN$1,'Nakladova matice_2018'!$A$1:$IW$188,6,FALSE),0)</f>
        <v>0</v>
      </c>
      <c r="DO33" s="19">
        <f>IFERROR(HLOOKUP(DO$1,'Nakladova matice_2018'!$A$1:$IW$188,6,FALSE),0)</f>
        <v>0</v>
      </c>
      <c r="DP33" s="19">
        <f>IFERROR(HLOOKUP(DP$1,'Nakladova matice_2018'!$A$1:$IW$188,6,FALSE),0)</f>
        <v>0</v>
      </c>
      <c r="DQ33" s="19">
        <f>IFERROR(HLOOKUP(DQ$1,'Nakladova matice_2018'!$A$1:$IW$188,6,FALSE),0)</f>
        <v>0</v>
      </c>
      <c r="DR33" s="19">
        <f>IFERROR(HLOOKUP(DR$1,'Nakladova matice_2018'!$A$1:$IW$188,6,FALSE),0)</f>
        <v>0</v>
      </c>
      <c r="DS33" s="19">
        <f>IFERROR(HLOOKUP(DS$1,'Nakladova matice_2018'!$A$1:$IW$188,6,FALSE),0)</f>
        <v>0</v>
      </c>
      <c r="DT33" s="19">
        <f>IFERROR(HLOOKUP(DT$1,'Nakladova matice_2018'!$A$1:$IW$188,6,FALSE),0)</f>
        <v>0</v>
      </c>
      <c r="DU33" s="19">
        <f>IFERROR(HLOOKUP(DU$1,'Nakladova matice_2018'!$A$1:$IW$188,6,FALSE),0)</f>
        <v>0</v>
      </c>
      <c r="DV33" s="19">
        <f>IFERROR(HLOOKUP(DV$1,'Nakladova matice_2018'!$A$1:$IW$188,6,FALSE),0)</f>
        <v>0</v>
      </c>
      <c r="DW33" s="19">
        <f>IFERROR(HLOOKUP(DW$1,'Nakladova matice_2018'!$A$1:$IW$188,6,FALSE),0)</f>
        <v>0</v>
      </c>
      <c r="DX33" s="19">
        <f>IFERROR(HLOOKUP(DX$1,'Nakladova matice_2018'!$A$1:$IW$188,6,FALSE),0)</f>
        <v>0</v>
      </c>
      <c r="DY33" s="19">
        <f>IFERROR(HLOOKUP(DY$1,'Nakladova matice_2018'!$A$1:$IW$188,6,FALSE),0)</f>
        <v>0</v>
      </c>
      <c r="DZ33" s="19">
        <f>IFERROR(HLOOKUP(DZ$1,'Nakladova matice_2018'!$A$1:$IW$188,6,FALSE),0)</f>
        <v>0</v>
      </c>
      <c r="EA33" s="19">
        <f>IFERROR(HLOOKUP(EA$1,'Nakladova matice_2018'!$A$1:$IW$188,6,FALSE),0)</f>
        <v>0</v>
      </c>
      <c r="EB33" s="19">
        <f>IFERROR(HLOOKUP(EB$1,'Nakladova matice_2018'!$A$1:$IW$188,6,FALSE),0)</f>
        <v>0</v>
      </c>
      <c r="EC33" s="19">
        <f>IFERROR(HLOOKUP(EC$1,'Nakladova matice_2018'!$A$1:$IW$188,6,FALSE),0)</f>
        <v>0</v>
      </c>
      <c r="ED33" s="19">
        <f>IFERROR(HLOOKUP(ED$1,'Nakladova matice_2018'!$A$1:$IW$188,6,FALSE),0)</f>
        <v>0</v>
      </c>
      <c r="EE33" s="19">
        <f>IFERROR(HLOOKUP(EE$1,'Nakladova matice_2018'!$A$1:$IW$188,6,FALSE),0)</f>
        <v>0</v>
      </c>
      <c r="EF33" s="19">
        <f>IFERROR(HLOOKUP(EF$1,'Nakladova matice_2018'!$A$1:$IW$188,6,FALSE),0)</f>
        <v>0</v>
      </c>
      <c r="EG33" s="19">
        <f>IFERROR(HLOOKUP(EG$1,'Nakladova matice_2018'!$A$1:$IW$188,6,FALSE),0)</f>
        <v>0</v>
      </c>
      <c r="EH33" s="19">
        <f>IFERROR(HLOOKUP(EH$1,'Nakladova matice_2018'!$A$1:$IW$188,6,FALSE),0)</f>
        <v>0</v>
      </c>
      <c r="EI33" s="19">
        <f>IFERROR(HLOOKUP(EI$1,'Nakladova matice_2018'!$A$1:$IW$188,6,FALSE),0)</f>
        <v>0</v>
      </c>
      <c r="EJ33" s="19">
        <f>IFERROR(HLOOKUP(EJ$1,'Nakladova matice_2018'!$A$1:$IW$188,6,FALSE),0)</f>
        <v>0</v>
      </c>
      <c r="EK33" s="19">
        <f>IFERROR(HLOOKUP(EK$1,'Nakladova matice_2018'!$A$1:$IW$188,6,FALSE),0)</f>
        <v>0</v>
      </c>
      <c r="EL33" s="19">
        <f>IFERROR(HLOOKUP(EL$1,'Nakladova matice_2018'!$A$1:$IW$188,6,FALSE),0)</f>
        <v>0</v>
      </c>
      <c r="EM33" s="19">
        <f>IFERROR(HLOOKUP(EM$1,'Nakladova matice_2018'!$A$1:$IW$188,6,FALSE),0)</f>
        <v>0</v>
      </c>
      <c r="EN33" s="19">
        <f>IFERROR(HLOOKUP(EN$1,'Nakladova matice_2018'!$A$1:$IW$188,6,FALSE),0)</f>
        <v>0</v>
      </c>
      <c r="EO33" s="19">
        <f>IFERROR(HLOOKUP(EO$1,'Nakladova matice_2018'!$A$1:$IW$188,6,FALSE),0)</f>
        <v>0</v>
      </c>
      <c r="EP33" s="19">
        <f>IFERROR(HLOOKUP(EP$1,'Nakladova matice_2018'!$A$1:$IW$188,6,FALSE),0)</f>
        <v>0</v>
      </c>
      <c r="EQ33" s="19">
        <f>IFERROR(HLOOKUP(EQ$1,'Nakladova matice_2018'!$A$1:$IW$188,6,FALSE),0)</f>
        <v>0</v>
      </c>
      <c r="ER33" s="19">
        <f>IFERROR(HLOOKUP(ER$1,'Nakladova matice_2018'!$A$1:$IW$188,6,FALSE),0)</f>
        <v>0</v>
      </c>
      <c r="ES33" s="19">
        <f>IFERROR(HLOOKUP(ES$1,'Nakladova matice_2018'!$A$1:$IW$188,6,FALSE),0)</f>
        <v>0</v>
      </c>
      <c r="ET33" s="19">
        <f>IFERROR(HLOOKUP(ET$1,'Nakladova matice_2018'!$A$1:$IW$188,6,FALSE),0)</f>
        <v>0</v>
      </c>
      <c r="EU33" s="19">
        <f>IFERROR(HLOOKUP(EU$1,'Nakladova matice_2018'!$A$1:$IW$188,6,FALSE),0)</f>
        <v>0</v>
      </c>
      <c r="EV33" s="19">
        <f>IFERROR(HLOOKUP(EV$1,'Nakladova matice_2018'!$A$1:$IW$188,6,FALSE),0)</f>
        <v>0</v>
      </c>
      <c r="EW33" s="19">
        <f>IFERROR(HLOOKUP(EW$1,'Nakladova matice_2018'!$A$1:$IW$188,6,FALSE),0)</f>
        <v>0</v>
      </c>
      <c r="EX33" s="19">
        <f>IFERROR(HLOOKUP(EX$1,'Nakladova matice_2018'!$A$1:$IW$188,6,FALSE),0)</f>
        <v>0</v>
      </c>
      <c r="EY33" s="19">
        <f>IFERROR(HLOOKUP(EY$1,'Nakladova matice_2018'!$A$1:$IW$188,6,FALSE),0)</f>
        <v>0</v>
      </c>
      <c r="EZ33" s="19">
        <f>IFERROR(HLOOKUP(EZ$1,'Nakladova matice_2018'!$A$1:$IW$188,6,FALSE),0)</f>
        <v>0</v>
      </c>
      <c r="FA33" s="19">
        <f>IFERROR(HLOOKUP(FA$1,'Nakladova matice_2018'!$A$1:$IW$188,6,FALSE),0)</f>
        <v>0</v>
      </c>
      <c r="FB33" s="19">
        <f>IFERROR(HLOOKUP(FB$1,'Nakladova matice_2018'!$A$1:$IW$188,6,FALSE),0)</f>
        <v>0</v>
      </c>
      <c r="FC33" s="19">
        <f>IFERROR(HLOOKUP(FC$1,'Nakladova matice_2018'!$A$1:$IW$188,6,FALSE),0)</f>
        <v>0</v>
      </c>
      <c r="FD33" s="19">
        <f>IFERROR(HLOOKUP(FD$1,'Nakladova matice_2018'!$A$1:$IW$188,6,FALSE),0)</f>
        <v>0</v>
      </c>
      <c r="FE33" s="19">
        <f>IFERROR(HLOOKUP(FE$1,'Nakladova matice_2018'!$A$1:$IW$188,6,FALSE),0)</f>
        <v>0</v>
      </c>
      <c r="FF33" s="19">
        <f>IFERROR(HLOOKUP(FF$1,'Nakladova matice_2018'!$A$1:$IW$188,6,FALSE),0)</f>
        <v>0</v>
      </c>
      <c r="FG33" s="19">
        <f>IFERROR(HLOOKUP(FG$1,'Nakladova matice_2018'!$A$1:$IW$188,6,FALSE),0)</f>
        <v>0</v>
      </c>
      <c r="FH33" s="19">
        <f>IFERROR(HLOOKUP(FH$1,'Nakladova matice_2018'!$A$1:$IW$188,6,FALSE),0)</f>
        <v>0</v>
      </c>
      <c r="FI33" s="19">
        <f>IFERROR(HLOOKUP(FI$1,'Nakladova matice_2018'!$A$1:$IW$188,6,FALSE),0)</f>
        <v>0</v>
      </c>
      <c r="FJ33" s="19">
        <f>IFERROR(HLOOKUP(FJ$1,'Nakladova matice_2018'!$A$1:$IW$188,6,FALSE),0)</f>
        <v>0</v>
      </c>
      <c r="FK33" s="19">
        <f>IFERROR(HLOOKUP(FK$1,'Nakladova matice_2018'!$A$1:$IW$188,6,FALSE),0)</f>
        <v>0</v>
      </c>
      <c r="FL33" s="19">
        <f>IFERROR(HLOOKUP(FL$1,'Nakladova matice_2018'!$A$1:$IW$188,6,FALSE),0)</f>
        <v>0</v>
      </c>
      <c r="FM33" s="19">
        <f>IFERROR(HLOOKUP(FM$1,'Nakladova matice_2018'!$A$1:$IW$188,6,FALSE),0)</f>
        <v>0</v>
      </c>
      <c r="FN33" s="19">
        <f>IFERROR(HLOOKUP(FN$1,'Nakladova matice_2018'!$A$1:$IW$188,6,FALSE),0)</f>
        <v>0</v>
      </c>
      <c r="FO33" s="19">
        <f>IFERROR(HLOOKUP(FO$1,'Nakladova matice_2018'!$A$1:$IW$188,6,FALSE),0)</f>
        <v>0</v>
      </c>
      <c r="FP33" s="19">
        <f>IFERROR(HLOOKUP(FP$1,'Nakladova matice_2018'!$A$1:$IW$188,6,FALSE),0)</f>
        <v>0</v>
      </c>
      <c r="FQ33" s="19">
        <f>IFERROR(HLOOKUP(FQ$1,'Nakladova matice_2018'!$A$1:$IW$188,6,FALSE),0)</f>
        <v>0</v>
      </c>
      <c r="FR33" s="19">
        <f>IFERROR(HLOOKUP(FR$1,'Nakladova matice_2018'!$A$1:$IW$188,6,FALSE),0)</f>
        <v>0</v>
      </c>
      <c r="FS33" s="19">
        <f>IFERROR(HLOOKUP(FS$1,'Nakladova matice_2018'!$A$1:$IW$188,6,FALSE),0)</f>
        <v>0</v>
      </c>
      <c r="FT33" s="19">
        <f>IFERROR(HLOOKUP(FT$1,'Nakladova matice_2018'!$A$1:$IW$188,6,FALSE),0)</f>
        <v>0</v>
      </c>
      <c r="FU33" s="19">
        <f>IFERROR(HLOOKUP(FU$1,'Nakladova matice_2018'!$A$1:$IW$188,6,FALSE),0)</f>
        <v>0</v>
      </c>
      <c r="FV33" s="19">
        <f>IFERROR(HLOOKUP(FV$1,'Nakladova matice_2018'!$A$1:$IW$188,6,FALSE),0)</f>
        <v>0</v>
      </c>
      <c r="FW33" s="19">
        <f>IFERROR(HLOOKUP(FW$1,'Nakladova matice_2018'!$A$1:$IW$188,6,FALSE),0)</f>
        <v>0</v>
      </c>
      <c r="FX33" s="19">
        <f>IFERROR(HLOOKUP(FX$1,'Nakladova matice_2018'!$A$1:$IW$188,6,FALSE),0)</f>
        <v>0</v>
      </c>
      <c r="FY33" s="19">
        <f>IFERROR(HLOOKUP(FY$1,'Nakladova matice_2018'!$A$1:$IW$188,6,FALSE),0)</f>
        <v>0</v>
      </c>
      <c r="FZ33" s="19">
        <f>IFERROR(HLOOKUP(FZ$1,'Nakladova matice_2018'!$A$1:$IW$188,6,FALSE),0)</f>
        <v>0</v>
      </c>
      <c r="GA33" s="19">
        <f>IFERROR(HLOOKUP(GA$1,'Nakladova matice_2018'!$A$1:$IW$188,6,FALSE),0)</f>
        <v>0</v>
      </c>
      <c r="GB33" s="19">
        <f>IFERROR(HLOOKUP(GB$1,'Nakladova matice_2018'!$A$1:$IW$188,6,FALSE),0)</f>
        <v>0</v>
      </c>
      <c r="GC33" s="19">
        <f>IFERROR(HLOOKUP(GC$1,'Nakladova matice_2018'!$A$1:$IW$188,6,FALSE),0)</f>
        <v>0</v>
      </c>
      <c r="GD33" s="19">
        <f>IFERROR(HLOOKUP(GD$1,'Nakladova matice_2018'!$A$1:$IW$188,6,FALSE),0)</f>
        <v>0</v>
      </c>
      <c r="GE33" s="19">
        <f>IFERROR(HLOOKUP(GE$1,'Nakladova matice_2018'!$A$1:$IW$188,6,FALSE),0)</f>
        <v>0</v>
      </c>
      <c r="GF33" s="19">
        <f>IFERROR(HLOOKUP(GF$1,'Nakladova matice_2018'!$A$1:$IW$188,6,FALSE),0)</f>
        <v>0</v>
      </c>
      <c r="GG33" s="19">
        <f>IFERROR(HLOOKUP(GG$1,'Nakladova matice_2018'!$A$1:$IW$188,6,FALSE),0)</f>
        <v>0</v>
      </c>
      <c r="GH33" s="19">
        <f>IFERROR(HLOOKUP(GH$1,'Nakladova matice_2018'!$A$1:$IW$188,6,FALSE),0)</f>
        <v>0</v>
      </c>
      <c r="GI33" s="19">
        <f>IFERROR(HLOOKUP(GI$1,'Nakladova matice_2018'!$A$1:$IW$188,6,FALSE),0)</f>
        <v>0</v>
      </c>
      <c r="GJ33" s="19">
        <f>IFERROR(HLOOKUP(GJ$1,'Nakladova matice_2018'!$A$1:$IW$188,6,FALSE),0)</f>
        <v>0</v>
      </c>
      <c r="GK33" s="19">
        <f>IFERROR(HLOOKUP(GK$1,'Nakladova matice_2018'!$A$1:$IW$188,6,FALSE),0)</f>
        <v>0</v>
      </c>
      <c r="GL33" s="19">
        <f>IFERROR(HLOOKUP(GL$1,'Nakladova matice_2018'!$A$1:$IW$188,6,FALSE),0)</f>
        <v>0</v>
      </c>
      <c r="GM33" s="19">
        <f>IFERROR(HLOOKUP(GM$1,'Nakladova matice_2018'!$A$1:$IW$188,6,FALSE),0)</f>
        <v>0</v>
      </c>
      <c r="GN33" s="19">
        <f>IFERROR(HLOOKUP(GN$1,'Nakladova matice_2018'!$A$1:$IW$188,6,FALSE),0)</f>
        <v>0</v>
      </c>
      <c r="GO33" s="19">
        <f>IFERROR(HLOOKUP(GO$1,'Nakladova matice_2018'!$A$1:$IW$188,6,FALSE),0)</f>
        <v>0</v>
      </c>
      <c r="GP33" s="19">
        <f>IFERROR(HLOOKUP(GP$1,'Nakladova matice_2018'!$A$1:$IW$188,6,FALSE),0)</f>
        <v>0</v>
      </c>
      <c r="GQ33" s="19">
        <f>IFERROR(HLOOKUP(GQ$1,'Nakladova matice_2018'!$A$1:$IW$188,6,FALSE),0)</f>
        <v>0</v>
      </c>
      <c r="GR33" s="19">
        <f>IFERROR(HLOOKUP(GR$1,'Nakladova matice_2018'!$A$1:$IW$188,6,FALSE),0)</f>
        <v>0</v>
      </c>
      <c r="GS33" s="19">
        <f>IFERROR(HLOOKUP(GS$1,'Nakladova matice_2018'!$A$1:$IW$188,6,FALSE),0)</f>
        <v>0</v>
      </c>
      <c r="GT33" s="19">
        <f>IFERROR(HLOOKUP(GT$1,'Nakladova matice_2018'!$A$1:$IW$188,6,FALSE),0)</f>
        <v>0</v>
      </c>
      <c r="GU33" s="19">
        <f>IFERROR(HLOOKUP(GU$1,'Nakladova matice_2018'!$A$1:$IW$188,6,FALSE),0)</f>
        <v>0</v>
      </c>
      <c r="GV33" s="19">
        <f>IFERROR(HLOOKUP(GV$1,'Nakladova matice_2018'!$A$1:$IW$188,6,FALSE),0)</f>
        <v>0</v>
      </c>
      <c r="GW33" s="19">
        <f>IFERROR(HLOOKUP(GW$1,'Nakladova matice_2018'!$A$1:$IW$188,6,FALSE),0)</f>
        <v>0</v>
      </c>
      <c r="GX33" s="19">
        <f>IFERROR(HLOOKUP(GX$1,'Nakladova matice_2018'!$A$1:$IW$188,6,FALSE),0)</f>
        <v>0</v>
      </c>
      <c r="GY33" s="19">
        <f>IFERROR(HLOOKUP(GY$1,'Nakladova matice_2018'!$A$1:$IW$188,6,FALSE),0)</f>
        <v>0</v>
      </c>
      <c r="GZ33" s="19">
        <f>IFERROR(HLOOKUP(GZ$1,'Nakladova matice_2018'!$A$1:$IW$188,6,FALSE),0)</f>
        <v>0</v>
      </c>
      <c r="HA33" s="19">
        <f>IFERROR(HLOOKUP(HA$1,'Nakladova matice_2018'!$A$1:$IW$188,6,FALSE),0)</f>
        <v>0</v>
      </c>
      <c r="HB33" s="19">
        <f>IFERROR(HLOOKUP(HB$1,'Nakladova matice_2018'!$A$1:$IW$188,6,FALSE),0)</f>
        <v>0</v>
      </c>
      <c r="HC33" s="19">
        <f>IFERROR(HLOOKUP(HC$1,'Nakladova matice_2018'!$A$1:$IW$188,6,FALSE),0)</f>
        <v>0</v>
      </c>
      <c r="HD33" s="19">
        <f>IFERROR(HLOOKUP(HD$1,'Nakladova matice_2018'!$A$1:$IW$188,6,FALSE),0)</f>
        <v>0</v>
      </c>
      <c r="HE33" s="19">
        <f>IFERROR(HLOOKUP(HE$1,'Nakladova matice_2018'!$A$1:$IW$188,6,FALSE),0)</f>
        <v>0</v>
      </c>
      <c r="HF33" s="19">
        <f>IFERROR(HLOOKUP(HF$1,'Nakladova matice_2018'!$A$1:$IW$188,6,FALSE),0)</f>
        <v>0</v>
      </c>
      <c r="HG33" s="19">
        <f>IFERROR(HLOOKUP(HG$1,'Nakladova matice_2018'!$A$1:$IW$188,6,FALSE),0)</f>
        <v>0</v>
      </c>
      <c r="HH33" s="19">
        <f>IFERROR(HLOOKUP(HH$1,'Nakladova matice_2018'!$A$1:$IW$188,6,FALSE),0)</f>
        <v>0</v>
      </c>
      <c r="HI33" s="19">
        <f>IFERROR(HLOOKUP(HI$1,'Nakladova matice_2018'!$A$1:$IW$188,6,FALSE),0)</f>
        <v>0</v>
      </c>
      <c r="HJ33" s="19">
        <f>IFERROR(HLOOKUP(HJ$1,'Nakladova matice_2018'!$A$1:$IW$188,6,FALSE),0)</f>
        <v>0</v>
      </c>
      <c r="HK33" s="19">
        <f>IFERROR(HLOOKUP(HK$1,'Nakladova matice_2018'!$A$1:$IW$188,6,FALSE),0)</f>
        <v>0</v>
      </c>
      <c r="HL33" s="19">
        <f>IFERROR(HLOOKUP(HL$1,'Nakladova matice_2018'!$A$1:$IW$188,6,FALSE),0)</f>
        <v>0</v>
      </c>
      <c r="HM33" s="19">
        <f>IFERROR(HLOOKUP(HM$1,'Nakladova matice_2018'!$A$1:$IW$188,6,FALSE),0)</f>
        <v>0</v>
      </c>
      <c r="HN33" s="19">
        <f>IFERROR(HLOOKUP(HN$1,'Nakladova matice_2018'!$A$1:$IW$188,6,FALSE),0)</f>
        <v>0</v>
      </c>
      <c r="HO33" s="19">
        <f>IFERROR(HLOOKUP(HO$1,'Nakladova matice_2018'!$A$1:$IW$188,6,FALSE),0)</f>
        <v>0</v>
      </c>
      <c r="HP33" s="19">
        <f>IFERROR(HLOOKUP(HP$1,'Nakladova matice_2018'!$A$1:$IW$188,6,FALSE),0)</f>
        <v>0</v>
      </c>
      <c r="HQ33" s="19">
        <f>IFERROR(HLOOKUP(HQ$1,'Nakladova matice_2018'!$A$1:$IW$188,6,FALSE),0)</f>
        <v>0</v>
      </c>
      <c r="HR33" s="19">
        <f>IFERROR(HLOOKUP(HR$1,'Nakladova matice_2018'!$A$1:$IW$188,6,FALSE),0)</f>
        <v>0</v>
      </c>
      <c r="HS33" s="19">
        <f>IFERROR(HLOOKUP(HS$1,'Nakladova matice_2018'!$A$1:$IW$188,6,FALSE),0)</f>
        <v>0</v>
      </c>
      <c r="HT33" s="19">
        <f>IFERROR(HLOOKUP(HT$1,'Nakladova matice_2018'!$A$1:$IW$188,6,FALSE),0)</f>
        <v>1489.36</v>
      </c>
      <c r="HU33" s="19">
        <f>IFERROR(HLOOKUP(HU$1,'Nakladova matice_2018'!$A$1:$IW$188,6,FALSE),0)</f>
        <v>1602.51</v>
      </c>
      <c r="HV33" s="19">
        <f>IFERROR(HLOOKUP(HV$1,'Nakladova matice_2018'!$A$1:$IW$188,6,FALSE),0)</f>
        <v>1798.87</v>
      </c>
      <c r="HW33" s="19">
        <f>IFERROR(HLOOKUP(HW$1,'Nakladova matice_2018'!$A$1:$IW$188,6,FALSE),0)</f>
        <v>0</v>
      </c>
      <c r="HX33" s="19">
        <f>IFERROR(HLOOKUP(HX$1,'Nakladova matice_2018'!$A$1:$IW$188,6,FALSE),0)</f>
        <v>1361.13</v>
      </c>
      <c r="HY33" s="19">
        <f>IFERROR(HLOOKUP(HY$1,'Nakladova matice_2018'!$A$1:$IW$188,6,FALSE),0)</f>
        <v>2238.2399999999998</v>
      </c>
      <c r="HZ33" s="19">
        <f>IFERROR(HLOOKUP(HZ$1,'Nakladova matice_2018'!$A$1:$IW$188,6,FALSE),0)</f>
        <v>0</v>
      </c>
      <c r="IA33" s="19">
        <f>IFERROR(HLOOKUP(IA$1,'Nakladova matice_2018'!$A$1:$IW$188,6,FALSE),0)</f>
        <v>3282242.76</v>
      </c>
      <c r="IB33" s="19">
        <f>IFERROR(HLOOKUP(IB$1,'Nakladova matice_2018'!$A$1:$IW$188,6,FALSE),0)</f>
        <v>245842.62</v>
      </c>
      <c r="IC33" s="19">
        <f>IFERROR(HLOOKUP(IC$1,'Nakladova matice_2018'!$A$1:$IW$188,6,FALSE),0)</f>
        <v>432894.75</v>
      </c>
      <c r="ID33" s="19">
        <f>IFERROR(HLOOKUP(ID$1,'Nakladova matice_2018'!$A$1:$IW$188,6,FALSE),0)</f>
        <v>9852363.3900000006</v>
      </c>
      <c r="IE33" s="19">
        <f>IFERROR(HLOOKUP(IE$1,'Nakladova matice_2018'!$A$1:$IW$188,6,FALSE),0)</f>
        <v>0</v>
      </c>
      <c r="IF33" s="19">
        <f>IFERROR(HLOOKUP(IF$1,'Nakladova matice_2018'!$A$1:$IW$188,6,FALSE),0)</f>
        <v>258302.81</v>
      </c>
      <c r="IG33" s="19">
        <f>IFERROR(HLOOKUP(IG$1,'Nakladova matice_2018'!$A$1:$IW$188,6,FALSE),0)</f>
        <v>231922.86</v>
      </c>
      <c r="IH33" s="19">
        <f>IFERROR(HLOOKUP(IH$1,'Nakladova matice_2018'!$A$1:$IW$188,6,FALSE),0)</f>
        <v>0</v>
      </c>
      <c r="II33" s="19">
        <f>IFERROR(HLOOKUP(II$1,'Nakladova matice_2018'!$A$1:$IW$188,6,FALSE),0)</f>
        <v>0</v>
      </c>
      <c r="IJ33" s="19">
        <f>IFERROR(HLOOKUP(IJ$1,'Nakladova matice_2018'!$A$1:$IW$188,6,FALSE),0)</f>
        <v>0</v>
      </c>
      <c r="IK33" s="19">
        <f>IFERROR(HLOOKUP(IK$1,'Nakladova matice_2018'!$A$1:$IW$188,6,FALSE),0)</f>
        <v>0</v>
      </c>
      <c r="IL33" s="19">
        <f>IFERROR(HLOOKUP(IL$1,'Nakladova matice_2018'!$A$1:$IW$188,6,FALSE),0)</f>
        <v>1128295.75</v>
      </c>
      <c r="IM33" s="19">
        <f>IFERROR(HLOOKUP(IM$1,'Nakladova matice_2018'!$A$1:$IW$188,6,FALSE),0)</f>
        <v>0</v>
      </c>
      <c r="IN33" s="19">
        <f>IFERROR(HLOOKUP(IN$1,'Nakladova matice_2018'!$A$1:$IW$188,6,FALSE),0)</f>
        <v>0</v>
      </c>
      <c r="IO33" s="19">
        <f>IFERROR(HLOOKUP(IO$1,'Nakladova matice_2018'!$A$1:$IW$188,6,FALSE),0)</f>
        <v>0</v>
      </c>
      <c r="IP33" s="19">
        <f>IFERROR(HLOOKUP(IP$1,'Nakladova matice_2018'!$A$1:$IW$188,6,FALSE),0)</f>
        <v>0</v>
      </c>
      <c r="IQ33" s="19">
        <f>IFERROR(HLOOKUP(IQ$1,'Nakladova matice_2018'!$A$1:$IW$188,6,FALSE),0)</f>
        <v>0</v>
      </c>
      <c r="IR33" s="19">
        <f>IFERROR(HLOOKUP(IR$1,'Nakladova matice_2018'!$A$1:$IW$188,6,FALSE),0)</f>
        <v>0</v>
      </c>
      <c r="IS33" s="19">
        <f>IFERROR(HLOOKUP(IS$1,'Nakladova matice_2018'!$A$1:$IW$188,6,FALSE),0)</f>
        <v>0</v>
      </c>
      <c r="IT33" s="19">
        <f>IFERROR(HLOOKUP(IT$1,'Nakladova matice_2018'!$A$1:$IW$188,6,FALSE),0)</f>
        <v>0</v>
      </c>
      <c r="IU33" s="19">
        <f>IFERROR(HLOOKUP(IU$1,'Nakladova matice_2018'!$A$1:$IW$188,6,FALSE),0)</f>
        <v>0</v>
      </c>
      <c r="IV33" s="19">
        <f>IFERROR(HLOOKUP(IV$1,'Nakladova matice_2018'!$A$1:$IW$188,6,FALSE),0)</f>
        <v>0</v>
      </c>
      <c r="IW33" s="19">
        <f>IFERROR(HLOOKUP(IW$1,'Nakladova matice_2018'!$A$1:$IW$188,6,FALSE),0)</f>
        <v>0</v>
      </c>
      <c r="IX33" s="19">
        <f>IFERROR(HLOOKUP(IX$1,'Nakladova matice_2018'!$A$1:$IW$188,6,FALSE),0)</f>
        <v>0</v>
      </c>
      <c r="IY33" s="19">
        <f>IFERROR(HLOOKUP(IY$1,'Nakladova matice_2018'!$A$1:$IW$188,6,FALSE),0)</f>
        <v>0</v>
      </c>
      <c r="IZ33" s="19">
        <f>IFERROR(HLOOKUP(IZ$1,'Nakladova matice_2018'!$A$1:$IW$188,6,FALSE),0)</f>
        <v>0</v>
      </c>
      <c r="JA33" s="19">
        <f>IFERROR(HLOOKUP(JA$1,'Nakladova matice_2018'!$A$1:$IW$188,6,FALSE),0)</f>
        <v>0</v>
      </c>
      <c r="JB33" s="19">
        <f>IFERROR(HLOOKUP(JB$1,'Nakladova matice_2018'!$A$1:$IW$188,6,FALSE),0)</f>
        <v>0</v>
      </c>
      <c r="JC33" s="19">
        <f>IFERROR(HLOOKUP(JC$1,'Nakladova matice_2018'!$A$1:$IW$188,6,FALSE),0)</f>
        <v>0</v>
      </c>
      <c r="JD33" s="19">
        <f>IFERROR(HLOOKUP(JD$1,'Nakladova matice_2018'!$A$1:$IW$188,6,FALSE),0)</f>
        <v>0</v>
      </c>
      <c r="JE33" s="19">
        <f>IFERROR(HLOOKUP(JE$1,'Nakladova matice_2018'!$A$1:$IW$188,6,FALSE),0)</f>
        <v>0</v>
      </c>
      <c r="JF33" s="19">
        <f>IFERROR(HLOOKUP(JF$1,'Nakladova matice_2018'!$A$1:$IW$188,6,FALSE),0)</f>
        <v>0</v>
      </c>
      <c r="JG33" s="19">
        <f>IFERROR(HLOOKUP(JG$1,'Nakladova matice_2018'!$A$1:$IW$188,6,FALSE),0)</f>
        <v>0</v>
      </c>
      <c r="JH33" s="19">
        <f>IFERROR(HLOOKUP(JH$1,'Nakladova matice_2018'!$A$1:$IW$188,6,FALSE),0)</f>
        <v>0</v>
      </c>
      <c r="JI33" s="19">
        <f>IFERROR(HLOOKUP(JI$1,'Nakladova matice_2018'!$A$1:$IW$188,6,FALSE),0)</f>
        <v>0</v>
      </c>
      <c r="JJ33" s="19">
        <f>IFERROR(HLOOKUP(JJ$1,'Nakladova matice_2018'!$A$1:$IW$188,6,FALSE),0)</f>
        <v>0</v>
      </c>
      <c r="JK33" s="19">
        <f>IFERROR(HLOOKUP(JK$1,'Nakladova matice_2018'!$A$1:$IW$188,6,FALSE),0)</f>
        <v>0</v>
      </c>
      <c r="JL33" s="19">
        <f>IFERROR(HLOOKUP(JL$1,'Nakladova matice_2018'!$A$1:$IW$188,6,FALSE),0)</f>
        <v>0</v>
      </c>
      <c r="JM33" s="19">
        <f>IFERROR(HLOOKUP(JM$1,'Nakladova matice_2018'!$A$1:$IW$188,6,FALSE),0)</f>
        <v>0</v>
      </c>
      <c r="JN33" s="19">
        <f>IFERROR(HLOOKUP(JN$1,'Nakladova matice_2018'!$A$1:$IW$188,6,FALSE),0)</f>
        <v>0</v>
      </c>
      <c r="JO33" s="19">
        <f>IFERROR(HLOOKUP(JO$1,'Nakladova matice_2018'!$A$1:$IW$188,6,FALSE),0)</f>
        <v>0</v>
      </c>
      <c r="JP33" s="19">
        <f>IFERROR(HLOOKUP(JP$1,'Nakladova matice_2018'!$A$1:$IW$188,6,FALSE),0)</f>
        <v>0</v>
      </c>
      <c r="JQ33" s="19">
        <f>IFERROR(HLOOKUP(JQ$1,'Nakladova matice_2018'!$A$1:$IW$188,6,FALSE),0)</f>
        <v>0</v>
      </c>
      <c r="JR33" s="19">
        <f>IFERROR(HLOOKUP(JR$1,'Nakladova matice_2018'!$A$1:$IW$188,6,FALSE),0)</f>
        <v>0</v>
      </c>
      <c r="JS33" s="19">
        <f>IFERROR(HLOOKUP(JS$1,'Nakladova matice_2018'!$A$1:$IW$188,6,FALSE),0)</f>
        <v>0</v>
      </c>
      <c r="JT33" s="19">
        <f>IFERROR(HLOOKUP(JT$1,'Nakladova matice_2018'!$A$1:$IW$188,6,FALSE),0)</f>
        <v>0</v>
      </c>
      <c r="JU33" s="19">
        <f>IFERROR(HLOOKUP(JU$1,'Nakladova matice_2018'!$A$1:$IW$188,6,FALSE),0)</f>
        <v>0</v>
      </c>
      <c r="JV33" s="19">
        <f>IFERROR(HLOOKUP(JV$1,'Nakladova matice_2018'!$A$1:$IW$188,6,FALSE),0)</f>
        <v>10424.66</v>
      </c>
      <c r="JW33" s="19">
        <f>IFERROR(HLOOKUP(JW$1,'Nakladova matice_2018'!$A$1:$IW$188,6,FALSE),0)</f>
        <v>0</v>
      </c>
      <c r="JX33" s="19">
        <f>IFERROR(HLOOKUP(JX$1,'Nakladova matice_2018'!$A$1:$IW$188,6,FALSE),0)</f>
        <v>0</v>
      </c>
      <c r="JY33" s="19">
        <f>IFERROR(HLOOKUP(JY$1,'Nakladova matice_2018'!$A$1:$IW$188,6,FALSE),0)</f>
        <v>0</v>
      </c>
      <c r="JZ33" s="19">
        <f>IFERROR(HLOOKUP(JZ$1,'Nakladova matice_2018'!$A$1:$IW$188,6,FALSE),0)</f>
        <v>0</v>
      </c>
      <c r="KA33" s="19">
        <f>IFERROR(HLOOKUP(KA$1,'Nakladova matice_2018'!$A$1:$IW$188,6,FALSE),0)</f>
        <v>0</v>
      </c>
      <c r="KB33" s="19">
        <f>IFERROR(HLOOKUP(KB$1,'Nakladova matice_2018'!$A$1:$IW$188,6,FALSE),0)</f>
        <v>0</v>
      </c>
      <c r="KC33" s="19">
        <f>IFERROR(HLOOKUP(KC$1,'Nakladova matice_2018'!$A$1:$IW$188,6,FALSE),0)</f>
        <v>0</v>
      </c>
      <c r="KD33" s="19">
        <f>IFERROR(HLOOKUP(KD$1,'Nakladova matice_2018'!$A$1:$IW$188,6,FALSE),0)</f>
        <v>0</v>
      </c>
      <c r="KE33" s="19">
        <f>IFERROR(HLOOKUP(KE$1,'Nakladova matice_2018'!$A$1:$IW$188,6,FALSE),0)</f>
        <v>0</v>
      </c>
      <c r="KF33" s="19">
        <f>IFERROR(HLOOKUP(KF$1,'Nakladova matice_2018'!$A$1:$IW$188,6,FALSE),0)</f>
        <v>0</v>
      </c>
      <c r="KG33" s="19">
        <f>IFERROR(HLOOKUP(KG$1,'Nakladova matice_2018'!$A$1:$IW$188,6,FALSE),0)</f>
        <v>0</v>
      </c>
      <c r="KH33" s="19">
        <f>IFERROR(HLOOKUP(KH$1,'Nakladova matice_2018'!$A$1:$IW$188,6,FALSE),0)</f>
        <v>0</v>
      </c>
      <c r="KI33" s="19">
        <f>IFERROR(HLOOKUP(KI$1,'Nakladova matice_2018'!$A$1:$IW$188,6,FALSE),0)</f>
        <v>0</v>
      </c>
      <c r="KJ33" s="19">
        <f>IFERROR(HLOOKUP(KJ$1,'Nakladova matice_2018'!$A$1:$IW$188,6,FALSE),0)</f>
        <v>0</v>
      </c>
      <c r="KK33" s="19">
        <f>IFERROR(HLOOKUP(KK$1,'Nakladova matice_2018'!$A$1:$IW$188,6,FALSE),0)</f>
        <v>0</v>
      </c>
      <c r="KL33" s="19">
        <f>IFERROR(HLOOKUP(KL$1,'Nakladova matice_2018'!$A$1:$IW$188,6,FALSE),0)</f>
        <v>0</v>
      </c>
      <c r="KM33" s="19">
        <f>IFERROR(HLOOKUP(KM$1,'Nakladova matice_2018'!$A$1:$IW$188,6,FALSE),0)</f>
        <v>0</v>
      </c>
      <c r="KN33" s="19">
        <f>IFERROR(HLOOKUP(KN$1,'Nakladova matice_2018'!$A$1:$IW$188,6,FALSE),0)</f>
        <v>0</v>
      </c>
      <c r="KO33" s="19">
        <f>IFERROR(HLOOKUP(KO$1,'Nakladova matice_2018'!$A$1:$IW$188,6,FALSE),0)</f>
        <v>0</v>
      </c>
      <c r="KP33" s="19">
        <f>IFERROR(HLOOKUP(KP$1,'Nakladova matice_2018'!$A$1:$IW$188,6,FALSE),0)</f>
        <v>0</v>
      </c>
      <c r="KQ33" s="19">
        <f>IFERROR(HLOOKUP(KQ$1,'Nakladova matice_2018'!$A$1:$IW$188,6,FALSE),0)</f>
        <v>0</v>
      </c>
      <c r="KR33" s="19">
        <f>IFERROR(HLOOKUP(KR$1,'Nakladova matice_2018'!$A$1:$IW$188,6,FALSE),0)</f>
        <v>0</v>
      </c>
      <c r="KS33" s="19">
        <f>IFERROR(HLOOKUP(KS$1,'Nakladova matice_2018'!$A$1:$IW$188,6,FALSE),0)</f>
        <v>0</v>
      </c>
      <c r="KT33" s="19">
        <f>IFERROR(HLOOKUP(KT$1,'Nakladova matice_2018'!$A$1:$IW$188,6,FALSE),0)</f>
        <v>0</v>
      </c>
      <c r="KU33" s="19">
        <f>IFERROR(HLOOKUP(KU$1,'Nakladova matice_2018'!$A$1:$IW$188,6,FALSE),0)</f>
        <v>0</v>
      </c>
      <c r="KV33" s="19">
        <f>IFERROR(HLOOKUP(KV$1,'Nakladova matice_2018'!$A$1:$IW$188,6,FALSE),0)</f>
        <v>0</v>
      </c>
      <c r="KW33" s="19">
        <f>IFERROR(HLOOKUP(KW$1,'Nakladova matice_2018'!$A$1:$IW$188,6,FALSE),0)</f>
        <v>0</v>
      </c>
      <c r="KX33" s="19">
        <f>IFERROR(HLOOKUP(KX$1,'Nakladova matice_2018'!$A$1:$IW$188,6,FALSE),0)</f>
        <v>0</v>
      </c>
      <c r="KY33" s="19">
        <f>IFERROR(HLOOKUP(KY$1,'Nakladova matice_2018'!$A$1:$IW$188,6,FALSE),0)</f>
        <v>0</v>
      </c>
      <c r="KZ33" s="19">
        <f>IFERROR(HLOOKUP(KZ$1,'Nakladova matice_2018'!$A$1:$IW$188,6,FALSE),0)</f>
        <v>0</v>
      </c>
      <c r="LA33" s="19">
        <f>IFERROR(HLOOKUP(LA$1,'Nakladova matice_2018'!$A$1:$IW$188,6,FALSE),0)</f>
        <v>0</v>
      </c>
      <c r="LB33" s="19">
        <f>IFERROR(HLOOKUP(LB$1,'Nakladova matice_2018'!$A$1:$IW$188,6,FALSE),0)</f>
        <v>0</v>
      </c>
      <c r="LC33" s="19">
        <f>IFERROR(HLOOKUP(LC$1,'Nakladova matice_2018'!$A$1:$IW$188,6,FALSE),0)</f>
        <v>0</v>
      </c>
      <c r="LD33" s="19">
        <f>IFERROR(HLOOKUP(LD$1,'Nakladova matice_2018'!$A$1:$IW$188,6,FALSE),0)</f>
        <v>0</v>
      </c>
      <c r="LE33" s="19">
        <f>IFERROR(HLOOKUP(LE$1,'Nakladova matice_2018'!$A$1:$IW$188,6,FALSE),0)</f>
        <v>0</v>
      </c>
      <c r="LF33" s="19">
        <f>IFERROR(HLOOKUP(LF$1,'Nakladova matice_2018'!$A$1:$IW$188,6,FALSE),0)</f>
        <v>0</v>
      </c>
      <c r="LG33" s="19">
        <f>IFERROR(HLOOKUP(LG$1,'Nakladova matice_2018'!$A$1:$IW$188,6,FALSE),0)</f>
        <v>0</v>
      </c>
      <c r="LH33" s="19">
        <f>IFERROR(HLOOKUP(LH$1,'Nakladova matice_2018'!$A$1:$IW$188,6,FALSE),0)</f>
        <v>0</v>
      </c>
      <c r="LI33" s="19">
        <f>IFERROR(HLOOKUP(LI$1,'Nakladova matice_2018'!$A$1:$IW$188,6,FALSE),0)</f>
        <v>0</v>
      </c>
      <c r="LJ33" s="19">
        <f>IFERROR(HLOOKUP(LJ$1,'Nakladova matice_2018'!$A$1:$IW$188,6,FALSE),0)</f>
        <v>0</v>
      </c>
      <c r="LK33" s="19">
        <f>IFERROR(HLOOKUP(LK$1,'Nakladova matice_2018'!$A$1:$IW$188,6,FALSE),0)</f>
        <v>0</v>
      </c>
      <c r="LL33" s="19">
        <f>IFERROR(HLOOKUP(LL$1,'Nakladova matice_2018'!$A$1:$IW$188,6,FALSE),0)</f>
        <v>0</v>
      </c>
      <c r="LM33" s="19">
        <f>IFERROR(HLOOKUP(LM$1,'Nakladova matice_2018'!$A$1:$IW$188,6,FALSE),0)</f>
        <v>0</v>
      </c>
      <c r="LN33" s="19">
        <f>IFERROR(HLOOKUP(LN$1,'Nakladova matice_2018'!$A$1:$IW$188,6,FALSE),0)</f>
        <v>0</v>
      </c>
      <c r="LO33" s="19">
        <f>IFERROR(HLOOKUP(LO$1,'Nakladova matice_2018'!$A$1:$IW$188,6,FALSE),0)</f>
        <v>0</v>
      </c>
      <c r="LP33" s="19">
        <f>IFERROR(HLOOKUP(LP$1,'Nakladova matice_2018'!$A$1:$IW$188,6,FALSE),0)</f>
        <v>0</v>
      </c>
      <c r="LQ33" s="19">
        <f>IFERROR(HLOOKUP(LQ$1,'Nakladova matice_2018'!$A$1:$IW$188,6,FALSE),0)</f>
        <v>0</v>
      </c>
      <c r="LR33" s="19">
        <f>IFERROR(HLOOKUP(LR$1,'Nakladova matice_2018'!$A$1:$IW$188,6,FALSE),0)</f>
        <v>0</v>
      </c>
      <c r="LS33" s="19">
        <f>IFERROR(HLOOKUP(LS$1,'Nakladova matice_2018'!$A$1:$IW$188,6,FALSE),0)</f>
        <v>0</v>
      </c>
      <c r="LT33" s="19">
        <f>IFERROR(HLOOKUP(LT$1,'Nakladova matice_2018'!$A$1:$IW$188,6,FALSE),0)</f>
        <v>0</v>
      </c>
      <c r="LU33" s="19">
        <f>IFERROR(HLOOKUP(LU$1,'Nakladova matice_2018'!$A$1:$IW$188,6,FALSE),0)</f>
        <v>0</v>
      </c>
      <c r="LV33" s="19">
        <f>IFERROR(HLOOKUP(LV$1,'Nakladova matice_2018'!$A$1:$IW$188,6,FALSE),0)</f>
        <v>0</v>
      </c>
      <c r="LW33" s="19">
        <f>IFERROR(HLOOKUP(LW$1,'Nakladova matice_2018'!$A$1:$IW$188,6,FALSE),0)</f>
        <v>0</v>
      </c>
      <c r="LX33" s="19">
        <f>IFERROR(HLOOKUP(LX$1,'Nakladova matice_2018'!$A$1:$IW$188,6,FALSE),0)</f>
        <v>0</v>
      </c>
      <c r="LY33" s="19">
        <f>IFERROR(HLOOKUP(LY$1,'Nakladova matice_2018'!$A$1:$IW$188,6,FALSE),0)</f>
        <v>0</v>
      </c>
      <c r="LZ33" s="19">
        <f>IFERROR(HLOOKUP(LZ$1,'Nakladova matice_2018'!$A$1:$IW$188,6,FALSE),0)</f>
        <v>0</v>
      </c>
      <c r="MA33" s="19">
        <f>IFERROR(HLOOKUP(MA$1,'Nakladova matice_2018'!$A$1:$IW$188,6,FALSE),0)</f>
        <v>0</v>
      </c>
      <c r="MB33" s="19">
        <f>IFERROR(HLOOKUP(MB$1,'Nakladova matice_2018'!$A$1:$IW$188,6,FALSE),0)</f>
        <v>0</v>
      </c>
      <c r="MC33" s="19">
        <f>IFERROR(HLOOKUP(MC$1,'Nakladova matice_2018'!$A$1:$IW$188,6,FALSE),0)</f>
        <v>0</v>
      </c>
      <c r="MD33" s="19">
        <f>IFERROR(HLOOKUP(MD$1,'Nakladova matice_2018'!$A$1:$IW$188,6,FALSE),0)</f>
        <v>0</v>
      </c>
      <c r="ME33" s="19">
        <f>IFERROR(HLOOKUP(ME$1,'Nakladova matice_2018'!$A$1:$IW$188,6,FALSE),0)</f>
        <v>0</v>
      </c>
      <c r="MF33" s="19">
        <f>IFERROR(HLOOKUP(MF$1,'Nakladova matice_2018'!$A$1:$IW$188,6,FALSE),0)</f>
        <v>0</v>
      </c>
      <c r="MG33" s="19">
        <f>IFERROR(HLOOKUP(MG$1,'Nakladova matice_2018'!$A$1:$IW$188,6,FALSE),0)</f>
        <v>0</v>
      </c>
      <c r="MH33" s="19">
        <f>IFERROR(HLOOKUP(MH$1,'Nakladova matice_2018'!$A$1:$IW$188,6,FALSE),0)</f>
        <v>0</v>
      </c>
      <c r="MI33" s="19">
        <f>IFERROR(HLOOKUP(MI$1,'Nakladova matice_2018'!$A$1:$IW$188,6,FALSE),0)</f>
        <v>0</v>
      </c>
      <c r="MJ33" s="19">
        <f>IFERROR(HLOOKUP(MJ$1,'Nakladova matice_2018'!$A$1:$IW$188,6,FALSE),0)</f>
        <v>0</v>
      </c>
      <c r="MK33" s="19">
        <f>IFERROR(HLOOKUP(MK$1,'Nakladova matice_2018'!$A$1:$IW$188,6,FALSE),0)</f>
        <v>0</v>
      </c>
      <c r="ML33" s="19">
        <f>IFERROR(HLOOKUP(ML$1,'Nakladova matice_2018'!$A$1:$IW$188,6,FALSE),0)</f>
        <v>0</v>
      </c>
      <c r="MM33" s="19">
        <f>IFERROR(HLOOKUP(MM$1,'Nakladova matice_2018'!$A$1:$IW$188,6,FALSE),0)</f>
        <v>0</v>
      </c>
      <c r="MN33" s="19">
        <f>IFERROR(HLOOKUP(MN$1,'Nakladova matice_2018'!$A$1:$IW$188,6,FALSE),0)</f>
        <v>0</v>
      </c>
      <c r="MO33" s="20">
        <f t="shared" si="83"/>
        <v>15450779.710000001</v>
      </c>
      <c r="MP33" s="20">
        <f>MO33-'Nakladova matice_2018'!IX6</f>
        <v>0</v>
      </c>
    </row>
    <row r="34" spans="1:354" x14ac:dyDescent="0.2">
      <c r="A34" s="27">
        <v>501016</v>
      </c>
      <c r="B34" s="21" t="s">
        <v>186</v>
      </c>
      <c r="C34" s="53">
        <v>1</v>
      </c>
      <c r="D34" s="19">
        <f>IFERROR(HLOOKUP(D$1,'Nakladova matice_2018'!$A$1:$IW$188,7,FALSE),0)</f>
        <v>0</v>
      </c>
      <c r="E34" s="19">
        <f>IFERROR(HLOOKUP(E$1,'Nakladova matice_2018'!$A$1:$IW$188,7,FALSE),0)</f>
        <v>0</v>
      </c>
      <c r="F34" s="19">
        <f>IFERROR(HLOOKUP(F$1,'Nakladova matice_2018'!$A$1:$IW$188,7,FALSE),0)</f>
        <v>0</v>
      </c>
      <c r="G34" s="19">
        <f>IFERROR(HLOOKUP(G$1,'Nakladova matice_2018'!$A$1:$IW$188,7,FALSE),0)</f>
        <v>0</v>
      </c>
      <c r="H34" s="19">
        <f>IFERROR(HLOOKUP(H$1,'Nakladova matice_2018'!$A$1:$IW$188,7,FALSE),0)</f>
        <v>0</v>
      </c>
      <c r="I34" s="19">
        <f>IFERROR(HLOOKUP(I$1,'Nakladova matice_2018'!$A$1:$IW$188,7,FALSE),0)</f>
        <v>0</v>
      </c>
      <c r="J34" s="19">
        <f>IFERROR(HLOOKUP(J$1,'Nakladova matice_2018'!$A$1:$IW$188,7,FALSE),0)</f>
        <v>0</v>
      </c>
      <c r="K34" s="19">
        <f>IFERROR(HLOOKUP(K$1,'Nakladova matice_2018'!$A$1:$IW$188,7,FALSE),0)</f>
        <v>0</v>
      </c>
      <c r="L34" s="19">
        <f>IFERROR(HLOOKUP(L$1,'Nakladova matice_2018'!$A$1:$IW$188,7,FALSE),0)</f>
        <v>0</v>
      </c>
      <c r="M34" s="19">
        <f>IFERROR(HLOOKUP(M$1,'Nakladova matice_2018'!$A$1:$IW$188,7,FALSE),0)</f>
        <v>0</v>
      </c>
      <c r="N34" s="19">
        <f>IFERROR(HLOOKUP(N$1,'Nakladova matice_2018'!$A$1:$IW$188,7,FALSE),0)</f>
        <v>0</v>
      </c>
      <c r="O34" s="19">
        <f>IFERROR(HLOOKUP(O$1,'Nakladova matice_2018'!$A$1:$IW$188,7,FALSE),0)</f>
        <v>0</v>
      </c>
      <c r="P34" s="19">
        <f>IFERROR(HLOOKUP(P$1,'Nakladova matice_2018'!$A$1:$IW$188,7,FALSE),0)</f>
        <v>0</v>
      </c>
      <c r="Q34" s="19">
        <f>IFERROR(HLOOKUP(Q$1,'Nakladova matice_2018'!$A$1:$IW$188,7,FALSE),0)</f>
        <v>0</v>
      </c>
      <c r="R34" s="19">
        <f>IFERROR(HLOOKUP(R$1,'Nakladova matice_2018'!$A$1:$IW$188,7,FALSE),0)</f>
        <v>0</v>
      </c>
      <c r="S34" s="19">
        <f>IFERROR(HLOOKUP(S$1,'Nakladova matice_2018'!$A$1:$IW$188,7,FALSE),0)</f>
        <v>1368</v>
      </c>
      <c r="T34" s="19">
        <f>IFERROR(HLOOKUP(T$1,'Nakladova matice_2018'!$A$1:$IW$188,7,FALSE),0)</f>
        <v>0</v>
      </c>
      <c r="U34" s="19">
        <f>IFERROR(HLOOKUP(U$1,'Nakladova matice_2018'!$A$1:$IW$188,7,FALSE),0)</f>
        <v>0</v>
      </c>
      <c r="V34" s="19">
        <f>IFERROR(HLOOKUP(V$1,'Nakladova matice_2018'!$A$1:$IW$188,7,FALSE),0)</f>
        <v>0</v>
      </c>
      <c r="W34" s="19">
        <f>IFERROR(HLOOKUP(W$1,'Nakladova matice_2018'!$A$1:$IW$188,7,FALSE),0)</f>
        <v>0</v>
      </c>
      <c r="X34" s="19">
        <f>IFERROR(HLOOKUP(X$1,'Nakladova matice_2018'!$A$1:$IW$188,7,FALSE),0)</f>
        <v>0</v>
      </c>
      <c r="Y34" s="19">
        <f>IFERROR(HLOOKUP(Y$1,'Nakladova matice_2018'!$A$1:$IW$188,7,FALSE),0)</f>
        <v>0</v>
      </c>
      <c r="Z34" s="19">
        <f>IFERROR(HLOOKUP(Z$1,'Nakladova matice_2018'!$A$1:$IW$188,7,FALSE),0)</f>
        <v>0</v>
      </c>
      <c r="AA34" s="19">
        <f>IFERROR(HLOOKUP(AA$1,'Nakladova matice_2018'!$A$1:$IW$188,7,FALSE),0)</f>
        <v>7118</v>
      </c>
      <c r="AB34" s="19">
        <f>IFERROR(HLOOKUP(AB$1,'Nakladova matice_2018'!$A$1:$IW$188,7,FALSE),0)</f>
        <v>0</v>
      </c>
      <c r="AC34" s="19">
        <f>IFERROR(HLOOKUP(AC$1,'Nakladova matice_2018'!$A$1:$IW$188,7,FALSE),0)</f>
        <v>0</v>
      </c>
      <c r="AD34" s="19">
        <f>IFERROR(HLOOKUP(AD$1,'Nakladova matice_2018'!$A$1:$IW$188,7,FALSE),0)</f>
        <v>0</v>
      </c>
      <c r="AE34" s="19">
        <f>IFERROR(HLOOKUP(AE$1,'Nakladova matice_2018'!$A$1:$IW$188,7,FALSE),0)</f>
        <v>0</v>
      </c>
      <c r="AF34" s="19">
        <f>IFERROR(HLOOKUP(AF$1,'Nakladova matice_2018'!$A$1:$IW$188,7,FALSE),0)</f>
        <v>0</v>
      </c>
      <c r="AG34" s="19">
        <f>IFERROR(HLOOKUP(AG$1,'Nakladova matice_2018'!$A$1:$IW$188,7,FALSE),0)</f>
        <v>0</v>
      </c>
      <c r="AH34" s="19">
        <f>IFERROR(HLOOKUP(AH$1,'Nakladova matice_2018'!$A$1:$IW$188,7,FALSE),0)</f>
        <v>0</v>
      </c>
      <c r="AI34" s="19">
        <f>IFERROR(HLOOKUP(AI$1,'Nakladova matice_2018'!$A$1:$IW$188,7,FALSE),0)</f>
        <v>0</v>
      </c>
      <c r="AJ34" s="19">
        <f>IFERROR(HLOOKUP(AJ$1,'Nakladova matice_2018'!$A$1:$IW$188,7,FALSE),0)</f>
        <v>0</v>
      </c>
      <c r="AK34" s="19">
        <f>IFERROR(HLOOKUP(AK$1,'Nakladova matice_2018'!$A$1:$IW$188,7,FALSE),0)</f>
        <v>0</v>
      </c>
      <c r="AL34" s="19">
        <f>IFERROR(HLOOKUP(AL$1,'Nakladova matice_2018'!$A$1:$IW$188,7,FALSE),0)</f>
        <v>0</v>
      </c>
      <c r="AM34" s="19">
        <f>IFERROR(HLOOKUP(AM$1,'Nakladova matice_2018'!$A$1:$IW$188,7,FALSE),0)</f>
        <v>0</v>
      </c>
      <c r="AN34" s="19">
        <f>IFERROR(HLOOKUP(AN$1,'Nakladova matice_2018'!$A$1:$IW$188,7,FALSE),0)</f>
        <v>0</v>
      </c>
      <c r="AO34" s="19">
        <f>IFERROR(HLOOKUP(AO$1,'Nakladova matice_2018'!$A$1:$IW$188,7,FALSE),0)</f>
        <v>0</v>
      </c>
      <c r="AP34" s="19">
        <f>IFERROR(HLOOKUP(AP$1,'Nakladova matice_2018'!$A$1:$IW$188,7,FALSE),0)</f>
        <v>0</v>
      </c>
      <c r="AQ34" s="19">
        <f>IFERROR(HLOOKUP(AQ$1,'Nakladova matice_2018'!$A$1:$IW$188,7,FALSE),0)</f>
        <v>0</v>
      </c>
      <c r="AR34" s="19">
        <f>IFERROR(HLOOKUP(AR$1,'Nakladova matice_2018'!$A$1:$IW$188,7,FALSE),0)</f>
        <v>0</v>
      </c>
      <c r="AS34" s="19">
        <f>IFERROR(HLOOKUP(AS$1,'Nakladova matice_2018'!$A$1:$IW$188,7,FALSE),0)</f>
        <v>0</v>
      </c>
      <c r="AT34" s="19">
        <f>IFERROR(HLOOKUP(AT$1,'Nakladova matice_2018'!$A$1:$IW$188,7,FALSE),0)</f>
        <v>0</v>
      </c>
      <c r="AU34" s="19">
        <f>IFERROR(HLOOKUP(AU$1,'Nakladova matice_2018'!$A$1:$IW$188,7,FALSE),0)</f>
        <v>0</v>
      </c>
      <c r="AV34" s="19">
        <f>IFERROR(HLOOKUP(AV$1,'Nakladova matice_2018'!$A$1:$IW$188,7,FALSE),0)</f>
        <v>0</v>
      </c>
      <c r="AW34" s="19">
        <f>IFERROR(HLOOKUP(AW$1,'Nakladova matice_2018'!$A$1:$IW$188,7,FALSE),0)</f>
        <v>0</v>
      </c>
      <c r="AX34" s="19">
        <f>IFERROR(HLOOKUP(AX$1,'Nakladova matice_2018'!$A$1:$IW$188,7,FALSE),0)</f>
        <v>0</v>
      </c>
      <c r="AY34" s="19">
        <f>IFERROR(HLOOKUP(AY$1,'Nakladova matice_2018'!$A$1:$IW$188,7,FALSE),0)</f>
        <v>0</v>
      </c>
      <c r="AZ34" s="19">
        <f>IFERROR(HLOOKUP(AZ$1,'Nakladova matice_2018'!$A$1:$IW$188,7,FALSE),0)</f>
        <v>0</v>
      </c>
      <c r="BA34" s="19">
        <f>IFERROR(HLOOKUP(BA$1,'Nakladova matice_2018'!$A$1:$IW$188,7,FALSE),0)</f>
        <v>0</v>
      </c>
      <c r="BB34" s="19">
        <f>IFERROR(HLOOKUP(BB$1,'Nakladova matice_2018'!$A$1:$IW$188,7,FALSE),0)</f>
        <v>0</v>
      </c>
      <c r="BC34" s="19">
        <f>IFERROR(HLOOKUP(BC$1,'Nakladova matice_2018'!$A$1:$IW$188,7,FALSE),0)</f>
        <v>0</v>
      </c>
      <c r="BD34" s="19">
        <f>IFERROR(HLOOKUP(BD$1,'Nakladova matice_2018'!$A$1:$IW$188,7,FALSE),0)</f>
        <v>27934.14</v>
      </c>
      <c r="BE34" s="19">
        <f>IFERROR(HLOOKUP(BE$1,'Nakladova matice_2018'!$A$1:$IW$188,7,FALSE),0)</f>
        <v>0</v>
      </c>
      <c r="BF34" s="19">
        <f>IFERROR(HLOOKUP(BF$1,'Nakladova matice_2018'!$A$1:$IW$188,7,FALSE),0)</f>
        <v>0</v>
      </c>
      <c r="BG34" s="19">
        <f>IFERROR(HLOOKUP(BG$1,'Nakladova matice_2018'!$A$1:$IW$188,7,FALSE),0)</f>
        <v>0</v>
      </c>
      <c r="BH34" s="19">
        <f>IFERROR(HLOOKUP(BH$1,'Nakladova matice_2018'!$A$1:$IW$188,7,FALSE),0)</f>
        <v>0</v>
      </c>
      <c r="BI34" s="19">
        <f>IFERROR(HLOOKUP(BI$1,'Nakladova matice_2018'!$A$1:$IW$188,7,FALSE),0)</f>
        <v>0</v>
      </c>
      <c r="BJ34" s="19">
        <f>IFERROR(HLOOKUP(BJ$1,'Nakladova matice_2018'!$A$1:$IW$188,7,FALSE),0)</f>
        <v>0</v>
      </c>
      <c r="BK34" s="19">
        <f>IFERROR(HLOOKUP(BK$1,'Nakladova matice_2018'!$A$1:$IW$188,7,FALSE),0)</f>
        <v>0</v>
      </c>
      <c r="BL34" s="19">
        <f>IFERROR(HLOOKUP(BL$1,'Nakladova matice_2018'!$A$1:$IW$188,7,FALSE),0)</f>
        <v>0</v>
      </c>
      <c r="BM34" s="19">
        <f>IFERROR(HLOOKUP(BM$1,'Nakladova matice_2018'!$A$1:$IW$188,7,FALSE),0)</f>
        <v>2175</v>
      </c>
      <c r="BN34" s="19">
        <f>IFERROR(HLOOKUP(BN$1,'Nakladova matice_2018'!$A$1:$IW$188,7,FALSE),0)</f>
        <v>0</v>
      </c>
      <c r="BO34" s="19">
        <f>IFERROR(HLOOKUP(BO$1,'Nakladova matice_2018'!$A$1:$IW$188,7,FALSE),0)</f>
        <v>0</v>
      </c>
      <c r="BP34" s="19">
        <f>IFERROR(HLOOKUP(BP$1,'Nakladova matice_2018'!$A$1:$IW$188,7,FALSE),0)</f>
        <v>0</v>
      </c>
      <c r="BQ34" s="19">
        <f>IFERROR(HLOOKUP(BQ$1,'Nakladova matice_2018'!$A$1:$IW$188,7,FALSE),0)</f>
        <v>1020</v>
      </c>
      <c r="BR34" s="19">
        <f>IFERROR(HLOOKUP(BR$1,'Nakladova matice_2018'!$A$1:$IW$188,7,FALSE),0)</f>
        <v>0</v>
      </c>
      <c r="BS34" s="19">
        <f>IFERROR(HLOOKUP(BS$1,'Nakladova matice_2018'!$A$1:$IW$188,7,FALSE),0)</f>
        <v>0</v>
      </c>
      <c r="BT34" s="19">
        <f>IFERROR(HLOOKUP(BT$1,'Nakladova matice_2018'!$A$1:$IW$188,7,FALSE),0)</f>
        <v>14592</v>
      </c>
      <c r="BU34" s="19">
        <f>IFERROR(HLOOKUP(BU$1,'Nakladova matice_2018'!$A$1:$IW$188,7,FALSE),0)</f>
        <v>0</v>
      </c>
      <c r="BV34" s="19">
        <f>IFERROR(HLOOKUP(BV$1,'Nakladova matice_2018'!$A$1:$IW$188,7,FALSE),0)</f>
        <v>0</v>
      </c>
      <c r="BW34" s="19">
        <f>IFERROR(HLOOKUP(BW$1,'Nakladova matice_2018'!$A$1:$IW$188,7,FALSE),0)</f>
        <v>0</v>
      </c>
      <c r="BX34" s="19">
        <f>IFERROR(HLOOKUP(BX$1,'Nakladova matice_2018'!$A$1:$IW$188,7,FALSE),0)</f>
        <v>98835</v>
      </c>
      <c r="BY34" s="19">
        <f>IFERROR(HLOOKUP(BY$1,'Nakladova matice_2018'!$A$1:$IW$188,7,FALSE),0)</f>
        <v>0</v>
      </c>
      <c r="BZ34" s="19">
        <f>IFERROR(HLOOKUP(BZ$1,'Nakladova matice_2018'!$A$1:$IW$188,7,FALSE),0)</f>
        <v>0</v>
      </c>
      <c r="CA34" s="19">
        <f>IFERROR(HLOOKUP(CA$1,'Nakladova matice_2018'!$A$1:$IW$188,7,FALSE),0)</f>
        <v>0</v>
      </c>
      <c r="CB34" s="19">
        <f>IFERROR(HLOOKUP(CB$1,'Nakladova matice_2018'!$A$1:$IW$188,7,FALSE),0)</f>
        <v>0</v>
      </c>
      <c r="CC34" s="19">
        <f>IFERROR(HLOOKUP(CC$1,'Nakladova matice_2018'!$A$1:$IW$188,7,FALSE),0)</f>
        <v>6053</v>
      </c>
      <c r="CD34" s="19">
        <f>IFERROR(HLOOKUP(CD$1,'Nakladova matice_2018'!$A$1:$IW$188,7,FALSE),0)</f>
        <v>88960</v>
      </c>
      <c r="CE34" s="19">
        <f>IFERROR(HLOOKUP(CE$1,'Nakladova matice_2018'!$A$1:$IW$188,7,FALSE),0)</f>
        <v>14521</v>
      </c>
      <c r="CF34" s="19">
        <f>IFERROR(HLOOKUP(CF$1,'Nakladova matice_2018'!$A$1:$IW$188,7,FALSE),0)</f>
        <v>0</v>
      </c>
      <c r="CG34" s="19">
        <f>IFERROR(HLOOKUP(CG$1,'Nakladova matice_2018'!$A$1:$IW$188,7,FALSE),0)</f>
        <v>318</v>
      </c>
      <c r="CH34" s="19">
        <f>IFERROR(HLOOKUP(CH$1,'Nakladova matice_2018'!$A$1:$IW$188,7,FALSE),0)</f>
        <v>418</v>
      </c>
      <c r="CI34" s="19">
        <f>IFERROR(HLOOKUP(CI$1,'Nakladova matice_2018'!$A$1:$IW$188,7,FALSE),0)</f>
        <v>17274</v>
      </c>
      <c r="CJ34" s="19">
        <f>IFERROR(HLOOKUP(CJ$1,'Nakladova matice_2018'!$A$1:$IW$188,7,FALSE),0)</f>
        <v>17844.95</v>
      </c>
      <c r="CK34" s="19">
        <f>IFERROR(HLOOKUP(CK$1,'Nakladova matice_2018'!$A$1:$IW$188,7,FALSE),0)</f>
        <v>0</v>
      </c>
      <c r="CL34" s="19">
        <f>IFERROR(HLOOKUP(CL$1,'Nakladova matice_2018'!$A$1:$IW$188,7,FALSE),0)</f>
        <v>9271.8799999999992</v>
      </c>
      <c r="CM34" s="19">
        <f>IFERROR(HLOOKUP(CM$1,'Nakladova matice_2018'!$A$1:$IW$188,7,FALSE),0)</f>
        <v>31000</v>
      </c>
      <c r="CN34" s="19">
        <f>IFERROR(HLOOKUP(CN$1,'Nakladova matice_2018'!$A$1:$IW$188,7,FALSE),0)</f>
        <v>0</v>
      </c>
      <c r="CO34" s="19">
        <f>IFERROR(HLOOKUP(CO$1,'Nakladova matice_2018'!$A$1:$IW$188,7,FALSE),0)</f>
        <v>0</v>
      </c>
      <c r="CP34" s="19">
        <f>IFERROR(HLOOKUP(CP$1,'Nakladova matice_2018'!$A$1:$IW$188,7,FALSE),0)</f>
        <v>0</v>
      </c>
      <c r="CQ34" s="19">
        <f>IFERROR(HLOOKUP(CQ$1,'Nakladova matice_2018'!$A$1:$IW$188,7,FALSE),0)</f>
        <v>0</v>
      </c>
      <c r="CR34" s="19">
        <f>IFERROR(HLOOKUP(CR$1,'Nakladova matice_2018'!$A$1:$IW$188,7,FALSE),0)</f>
        <v>0</v>
      </c>
      <c r="CS34" s="19">
        <f>IFERROR(HLOOKUP(CS$1,'Nakladova matice_2018'!$A$1:$IW$188,7,FALSE),0)</f>
        <v>0</v>
      </c>
      <c r="CT34" s="19">
        <f>IFERROR(HLOOKUP(CT$1,'Nakladova matice_2018'!$A$1:$IW$188,7,FALSE),0)</f>
        <v>7076</v>
      </c>
      <c r="CU34" s="19">
        <f>IFERROR(HLOOKUP(CU$1,'Nakladova matice_2018'!$A$1:$IW$188,7,FALSE),0)</f>
        <v>0</v>
      </c>
      <c r="CV34" s="19">
        <f>IFERROR(HLOOKUP(CV$1,'Nakladova matice_2018'!$A$1:$IW$188,7,FALSE),0)</f>
        <v>9149</v>
      </c>
      <c r="CW34" s="19">
        <f>IFERROR(HLOOKUP(CW$1,'Nakladova matice_2018'!$A$1:$IW$188,7,FALSE),0)</f>
        <v>0</v>
      </c>
      <c r="CX34" s="19">
        <f>IFERROR(HLOOKUP(CX$1,'Nakladova matice_2018'!$A$1:$IW$188,7,FALSE),0)</f>
        <v>0</v>
      </c>
      <c r="CY34" s="19">
        <f>IFERROR(HLOOKUP(CY$1,'Nakladova matice_2018'!$A$1:$IW$188,7,FALSE),0)</f>
        <v>0</v>
      </c>
      <c r="CZ34" s="19">
        <f>IFERROR(HLOOKUP(CZ$1,'Nakladova matice_2018'!$A$1:$IW$188,7,FALSE),0)</f>
        <v>0</v>
      </c>
      <c r="DA34" s="19">
        <f>IFERROR(HLOOKUP(DA$1,'Nakladova matice_2018'!$A$1:$IW$188,7,FALSE),0)</f>
        <v>1144</v>
      </c>
      <c r="DB34" s="19">
        <f>IFERROR(HLOOKUP(DB$1,'Nakladova matice_2018'!$A$1:$IW$188,7,FALSE),0)</f>
        <v>32721</v>
      </c>
      <c r="DC34" s="19">
        <f>IFERROR(HLOOKUP(DC$1,'Nakladova matice_2018'!$A$1:$IW$188,7,FALSE),0)</f>
        <v>0</v>
      </c>
      <c r="DD34" s="19">
        <f>IFERROR(HLOOKUP(DD$1,'Nakladova matice_2018'!$A$1:$IW$188,7,FALSE),0)</f>
        <v>0</v>
      </c>
      <c r="DE34" s="19">
        <f>IFERROR(HLOOKUP(DE$1,'Nakladova matice_2018'!$A$1:$IW$188,7,FALSE),0)</f>
        <v>0</v>
      </c>
      <c r="DF34" s="19">
        <f>IFERROR(HLOOKUP(DF$1,'Nakladova matice_2018'!$A$1:$IW$188,7,FALSE),0)</f>
        <v>0</v>
      </c>
      <c r="DG34" s="19">
        <f>IFERROR(HLOOKUP(DG$1,'Nakladova matice_2018'!$A$1:$IW$188,7,FALSE),0)</f>
        <v>62539</v>
      </c>
      <c r="DH34" s="19">
        <f>IFERROR(HLOOKUP(DH$1,'Nakladova matice_2018'!$A$1:$IW$188,7,FALSE),0)</f>
        <v>0</v>
      </c>
      <c r="DI34" s="19">
        <f>IFERROR(HLOOKUP(DI$1,'Nakladova matice_2018'!$A$1:$IW$188,7,FALSE),0)</f>
        <v>0</v>
      </c>
      <c r="DJ34" s="19">
        <f>IFERROR(HLOOKUP(DJ$1,'Nakladova matice_2018'!$A$1:$IW$188,7,FALSE),0)</f>
        <v>0</v>
      </c>
      <c r="DK34" s="19">
        <f>IFERROR(HLOOKUP(DK$1,'Nakladova matice_2018'!$A$1:$IW$188,7,FALSE),0)</f>
        <v>24428</v>
      </c>
      <c r="DL34" s="19">
        <f>IFERROR(HLOOKUP(DL$1,'Nakladova matice_2018'!$A$1:$IW$188,7,FALSE),0)</f>
        <v>23070.15</v>
      </c>
      <c r="DM34" s="19">
        <f>IFERROR(HLOOKUP(DM$1,'Nakladova matice_2018'!$A$1:$IW$188,7,FALSE),0)</f>
        <v>8744.84</v>
      </c>
      <c r="DN34" s="19">
        <f>IFERROR(HLOOKUP(DN$1,'Nakladova matice_2018'!$A$1:$IW$188,7,FALSE),0)</f>
        <v>0</v>
      </c>
      <c r="DO34" s="19">
        <f>IFERROR(HLOOKUP(DO$1,'Nakladova matice_2018'!$A$1:$IW$188,7,FALSE),0)</f>
        <v>0</v>
      </c>
      <c r="DP34" s="19">
        <f>IFERROR(HLOOKUP(DP$1,'Nakladova matice_2018'!$A$1:$IW$188,7,FALSE),0)</f>
        <v>0</v>
      </c>
      <c r="DQ34" s="19">
        <f>IFERROR(HLOOKUP(DQ$1,'Nakladova matice_2018'!$A$1:$IW$188,7,FALSE),0)</f>
        <v>0</v>
      </c>
      <c r="DR34" s="19">
        <f>IFERROR(HLOOKUP(DR$1,'Nakladova matice_2018'!$A$1:$IW$188,7,FALSE),0)</f>
        <v>115054.89</v>
      </c>
      <c r="DS34" s="19">
        <f>IFERROR(HLOOKUP(DS$1,'Nakladova matice_2018'!$A$1:$IW$188,7,FALSE),0)</f>
        <v>0</v>
      </c>
      <c r="DT34" s="19">
        <f>IFERROR(HLOOKUP(DT$1,'Nakladova matice_2018'!$A$1:$IW$188,7,FALSE),0)</f>
        <v>0</v>
      </c>
      <c r="DU34" s="19">
        <f>IFERROR(HLOOKUP(DU$1,'Nakladova matice_2018'!$A$1:$IW$188,7,FALSE),0)</f>
        <v>27411.98</v>
      </c>
      <c r="DV34" s="19">
        <f>IFERROR(HLOOKUP(DV$1,'Nakladova matice_2018'!$A$1:$IW$188,7,FALSE),0)</f>
        <v>0</v>
      </c>
      <c r="DW34" s="19">
        <f>IFERROR(HLOOKUP(DW$1,'Nakladova matice_2018'!$A$1:$IW$188,7,FALSE),0)</f>
        <v>5964</v>
      </c>
      <c r="DX34" s="19">
        <f>IFERROR(HLOOKUP(DX$1,'Nakladova matice_2018'!$A$1:$IW$188,7,FALSE),0)</f>
        <v>0</v>
      </c>
      <c r="DY34" s="19">
        <f>IFERROR(HLOOKUP(DY$1,'Nakladova matice_2018'!$A$1:$IW$188,7,FALSE),0)</f>
        <v>1150.42</v>
      </c>
      <c r="DZ34" s="19">
        <f>IFERROR(HLOOKUP(DZ$1,'Nakladova matice_2018'!$A$1:$IW$188,7,FALSE),0)</f>
        <v>14099.2</v>
      </c>
      <c r="EA34" s="19">
        <f>IFERROR(HLOOKUP(EA$1,'Nakladova matice_2018'!$A$1:$IW$188,7,FALSE),0)</f>
        <v>0</v>
      </c>
      <c r="EB34" s="19">
        <f>IFERROR(HLOOKUP(EB$1,'Nakladova matice_2018'!$A$1:$IW$188,7,FALSE),0)</f>
        <v>0</v>
      </c>
      <c r="EC34" s="19">
        <f>IFERROR(HLOOKUP(EC$1,'Nakladova matice_2018'!$A$1:$IW$188,7,FALSE),0)</f>
        <v>0</v>
      </c>
      <c r="ED34" s="19">
        <f>IFERROR(HLOOKUP(ED$1,'Nakladova matice_2018'!$A$1:$IW$188,7,FALSE),0)</f>
        <v>2689</v>
      </c>
      <c r="EE34" s="19">
        <f>IFERROR(HLOOKUP(EE$1,'Nakladova matice_2018'!$A$1:$IW$188,7,FALSE),0)</f>
        <v>0</v>
      </c>
      <c r="EF34" s="19">
        <f>IFERROR(HLOOKUP(EF$1,'Nakladova matice_2018'!$A$1:$IW$188,7,FALSE),0)</f>
        <v>0</v>
      </c>
      <c r="EG34" s="19">
        <f>IFERROR(HLOOKUP(EG$1,'Nakladova matice_2018'!$A$1:$IW$188,7,FALSE),0)</f>
        <v>0</v>
      </c>
      <c r="EH34" s="19">
        <f>IFERROR(HLOOKUP(EH$1,'Nakladova matice_2018'!$A$1:$IW$188,7,FALSE),0)</f>
        <v>659</v>
      </c>
      <c r="EI34" s="19">
        <f>IFERROR(HLOOKUP(EI$1,'Nakladova matice_2018'!$A$1:$IW$188,7,FALSE),0)</f>
        <v>0</v>
      </c>
      <c r="EJ34" s="19">
        <f>IFERROR(HLOOKUP(EJ$1,'Nakladova matice_2018'!$A$1:$IW$188,7,FALSE),0)</f>
        <v>0</v>
      </c>
      <c r="EK34" s="19">
        <f>IFERROR(HLOOKUP(EK$1,'Nakladova matice_2018'!$A$1:$IW$188,7,FALSE),0)</f>
        <v>88692.07</v>
      </c>
      <c r="EL34" s="19">
        <f>IFERROR(HLOOKUP(EL$1,'Nakladova matice_2018'!$A$1:$IW$188,7,FALSE),0)</f>
        <v>0</v>
      </c>
      <c r="EM34" s="19">
        <f>IFERROR(HLOOKUP(EM$1,'Nakladova matice_2018'!$A$1:$IW$188,7,FALSE),0)</f>
        <v>0</v>
      </c>
      <c r="EN34" s="19">
        <f>IFERROR(HLOOKUP(EN$1,'Nakladova matice_2018'!$A$1:$IW$188,7,FALSE),0)</f>
        <v>0</v>
      </c>
      <c r="EO34" s="19">
        <f>IFERROR(HLOOKUP(EO$1,'Nakladova matice_2018'!$A$1:$IW$188,7,FALSE),0)</f>
        <v>0</v>
      </c>
      <c r="EP34" s="19">
        <f>IFERROR(HLOOKUP(EP$1,'Nakladova matice_2018'!$A$1:$IW$188,7,FALSE),0)</f>
        <v>0</v>
      </c>
      <c r="EQ34" s="19">
        <f>IFERROR(HLOOKUP(EQ$1,'Nakladova matice_2018'!$A$1:$IW$188,7,FALSE),0)</f>
        <v>0</v>
      </c>
      <c r="ER34" s="19">
        <f>IFERROR(HLOOKUP(ER$1,'Nakladova matice_2018'!$A$1:$IW$188,7,FALSE),0)</f>
        <v>0</v>
      </c>
      <c r="ES34" s="19">
        <f>IFERROR(HLOOKUP(ES$1,'Nakladova matice_2018'!$A$1:$IW$188,7,FALSE),0)</f>
        <v>376738.32</v>
      </c>
      <c r="ET34" s="19">
        <f>IFERROR(HLOOKUP(ET$1,'Nakladova matice_2018'!$A$1:$IW$188,7,FALSE),0)</f>
        <v>0</v>
      </c>
      <c r="EU34" s="19">
        <f>IFERROR(HLOOKUP(EU$1,'Nakladova matice_2018'!$A$1:$IW$188,7,FALSE),0)</f>
        <v>0</v>
      </c>
      <c r="EV34" s="19">
        <f>IFERROR(HLOOKUP(EV$1,'Nakladova matice_2018'!$A$1:$IW$188,7,FALSE),0)</f>
        <v>0</v>
      </c>
      <c r="EW34" s="19">
        <f>IFERROR(HLOOKUP(EW$1,'Nakladova matice_2018'!$A$1:$IW$188,7,FALSE),0)</f>
        <v>0</v>
      </c>
      <c r="EX34" s="19">
        <f>IFERROR(HLOOKUP(EX$1,'Nakladova matice_2018'!$A$1:$IW$188,7,FALSE),0)</f>
        <v>0</v>
      </c>
      <c r="EY34" s="19">
        <f>IFERROR(HLOOKUP(EY$1,'Nakladova matice_2018'!$A$1:$IW$188,7,FALSE),0)</f>
        <v>0</v>
      </c>
      <c r="EZ34" s="19">
        <f>IFERROR(HLOOKUP(EZ$1,'Nakladova matice_2018'!$A$1:$IW$188,7,FALSE),0)</f>
        <v>19826.22</v>
      </c>
      <c r="FA34" s="19">
        <f>IFERROR(HLOOKUP(FA$1,'Nakladova matice_2018'!$A$1:$IW$188,7,FALSE),0)</f>
        <v>0</v>
      </c>
      <c r="FB34" s="19">
        <f>IFERROR(HLOOKUP(FB$1,'Nakladova matice_2018'!$A$1:$IW$188,7,FALSE),0)</f>
        <v>4459.91</v>
      </c>
      <c r="FC34" s="19">
        <f>IFERROR(HLOOKUP(FC$1,'Nakladova matice_2018'!$A$1:$IW$188,7,FALSE),0)</f>
        <v>0</v>
      </c>
      <c r="FD34" s="19">
        <f>IFERROR(HLOOKUP(FD$1,'Nakladova matice_2018'!$A$1:$IW$188,7,FALSE),0)</f>
        <v>0</v>
      </c>
      <c r="FE34" s="19">
        <f>IFERROR(HLOOKUP(FE$1,'Nakladova matice_2018'!$A$1:$IW$188,7,FALSE),0)</f>
        <v>0</v>
      </c>
      <c r="FF34" s="19">
        <f>IFERROR(HLOOKUP(FF$1,'Nakladova matice_2018'!$A$1:$IW$188,7,FALSE),0)</f>
        <v>17379.18</v>
      </c>
      <c r="FG34" s="19">
        <f>IFERROR(HLOOKUP(FG$1,'Nakladova matice_2018'!$A$1:$IW$188,7,FALSE),0)</f>
        <v>0</v>
      </c>
      <c r="FH34" s="19">
        <f>IFERROR(HLOOKUP(FH$1,'Nakladova matice_2018'!$A$1:$IW$188,7,FALSE),0)</f>
        <v>0</v>
      </c>
      <c r="FI34" s="19">
        <f>IFERROR(HLOOKUP(FI$1,'Nakladova matice_2018'!$A$1:$IW$188,7,FALSE),0)</f>
        <v>0</v>
      </c>
      <c r="FJ34" s="19">
        <f>IFERROR(HLOOKUP(FJ$1,'Nakladova matice_2018'!$A$1:$IW$188,7,FALSE),0)</f>
        <v>42791.44</v>
      </c>
      <c r="FK34" s="19">
        <f>IFERROR(HLOOKUP(FK$1,'Nakladova matice_2018'!$A$1:$IW$188,7,FALSE),0)</f>
        <v>0</v>
      </c>
      <c r="FL34" s="19">
        <f>IFERROR(HLOOKUP(FL$1,'Nakladova matice_2018'!$A$1:$IW$188,7,FALSE),0)</f>
        <v>0</v>
      </c>
      <c r="FM34" s="19">
        <f>IFERROR(HLOOKUP(FM$1,'Nakladova matice_2018'!$A$1:$IW$188,7,FALSE),0)</f>
        <v>0</v>
      </c>
      <c r="FN34" s="19">
        <f>IFERROR(HLOOKUP(FN$1,'Nakladova matice_2018'!$A$1:$IW$188,7,FALSE),0)</f>
        <v>0</v>
      </c>
      <c r="FO34" s="19">
        <f>IFERROR(HLOOKUP(FO$1,'Nakladova matice_2018'!$A$1:$IW$188,7,FALSE),0)</f>
        <v>7238.12</v>
      </c>
      <c r="FP34" s="19">
        <f>IFERROR(HLOOKUP(FP$1,'Nakladova matice_2018'!$A$1:$IW$188,7,FALSE),0)</f>
        <v>0</v>
      </c>
      <c r="FQ34" s="19">
        <f>IFERROR(HLOOKUP(FQ$1,'Nakladova matice_2018'!$A$1:$IW$188,7,FALSE),0)</f>
        <v>0</v>
      </c>
      <c r="FR34" s="19">
        <f>IFERROR(HLOOKUP(FR$1,'Nakladova matice_2018'!$A$1:$IW$188,7,FALSE),0)</f>
        <v>0</v>
      </c>
      <c r="FS34" s="19">
        <f>IFERROR(HLOOKUP(FS$1,'Nakladova matice_2018'!$A$1:$IW$188,7,FALSE),0)</f>
        <v>45078</v>
      </c>
      <c r="FT34" s="19">
        <f>IFERROR(HLOOKUP(FT$1,'Nakladova matice_2018'!$A$1:$IW$188,7,FALSE),0)</f>
        <v>12509</v>
      </c>
      <c r="FU34" s="19">
        <f>IFERROR(HLOOKUP(FU$1,'Nakladova matice_2018'!$A$1:$IW$188,7,FALSE),0)</f>
        <v>0</v>
      </c>
      <c r="FV34" s="19">
        <f>IFERROR(HLOOKUP(FV$1,'Nakladova matice_2018'!$A$1:$IW$188,7,FALSE),0)</f>
        <v>0</v>
      </c>
      <c r="FW34" s="19">
        <f>IFERROR(HLOOKUP(FW$1,'Nakladova matice_2018'!$A$1:$IW$188,7,FALSE),0)</f>
        <v>3440</v>
      </c>
      <c r="FX34" s="19">
        <f>IFERROR(HLOOKUP(FX$1,'Nakladova matice_2018'!$A$1:$IW$188,7,FALSE),0)</f>
        <v>36863</v>
      </c>
      <c r="FY34" s="19">
        <f>IFERROR(HLOOKUP(FY$1,'Nakladova matice_2018'!$A$1:$IW$188,7,FALSE),0)</f>
        <v>41480</v>
      </c>
      <c r="FZ34" s="19">
        <f>IFERROR(HLOOKUP(FZ$1,'Nakladova matice_2018'!$A$1:$IW$188,7,FALSE),0)</f>
        <v>0</v>
      </c>
      <c r="GA34" s="19">
        <f>IFERROR(HLOOKUP(GA$1,'Nakladova matice_2018'!$A$1:$IW$188,7,FALSE),0)</f>
        <v>40883</v>
      </c>
      <c r="GB34" s="19">
        <f>IFERROR(HLOOKUP(GB$1,'Nakladova matice_2018'!$A$1:$IW$188,7,FALSE),0)</f>
        <v>2414</v>
      </c>
      <c r="GC34" s="19">
        <f>IFERROR(HLOOKUP(GC$1,'Nakladova matice_2018'!$A$1:$IW$188,7,FALSE),0)</f>
        <v>12472</v>
      </c>
      <c r="GD34" s="19">
        <f>IFERROR(HLOOKUP(GD$1,'Nakladova matice_2018'!$A$1:$IW$188,7,FALSE),0)</f>
        <v>74800</v>
      </c>
      <c r="GE34" s="19">
        <f>IFERROR(HLOOKUP(GE$1,'Nakladova matice_2018'!$A$1:$IW$188,7,FALSE),0)</f>
        <v>0</v>
      </c>
      <c r="GF34" s="19">
        <f>IFERROR(HLOOKUP(GF$1,'Nakladova matice_2018'!$A$1:$IW$188,7,FALSE),0)</f>
        <v>0</v>
      </c>
      <c r="GG34" s="19">
        <f>IFERROR(HLOOKUP(GG$1,'Nakladova matice_2018'!$A$1:$IW$188,7,FALSE),0)</f>
        <v>0</v>
      </c>
      <c r="GH34" s="19">
        <f>IFERROR(HLOOKUP(GH$1,'Nakladova matice_2018'!$A$1:$IW$188,7,FALSE),0)</f>
        <v>0</v>
      </c>
      <c r="GI34" s="19">
        <f>IFERROR(HLOOKUP(GI$1,'Nakladova matice_2018'!$A$1:$IW$188,7,FALSE),0)</f>
        <v>0</v>
      </c>
      <c r="GJ34" s="19">
        <f>IFERROR(HLOOKUP(GJ$1,'Nakladova matice_2018'!$A$1:$IW$188,7,FALSE),0)</f>
        <v>1096.3699999999999</v>
      </c>
      <c r="GK34" s="19">
        <f>IFERROR(HLOOKUP(GK$1,'Nakladova matice_2018'!$A$1:$IW$188,7,FALSE),0)</f>
        <v>3029.33</v>
      </c>
      <c r="GL34" s="19">
        <f>IFERROR(HLOOKUP(GL$1,'Nakladova matice_2018'!$A$1:$IW$188,7,FALSE),0)</f>
        <v>0</v>
      </c>
      <c r="GM34" s="19">
        <f>IFERROR(HLOOKUP(GM$1,'Nakladova matice_2018'!$A$1:$IW$188,7,FALSE),0)</f>
        <v>0</v>
      </c>
      <c r="GN34" s="19">
        <f>IFERROR(HLOOKUP(GN$1,'Nakladova matice_2018'!$A$1:$IW$188,7,FALSE),0)</f>
        <v>0</v>
      </c>
      <c r="GO34" s="19">
        <f>IFERROR(HLOOKUP(GO$1,'Nakladova matice_2018'!$A$1:$IW$188,7,FALSE),0)</f>
        <v>0</v>
      </c>
      <c r="GP34" s="19">
        <f>IFERROR(HLOOKUP(GP$1,'Nakladova matice_2018'!$A$1:$IW$188,7,FALSE),0)</f>
        <v>0</v>
      </c>
      <c r="GQ34" s="19">
        <f>IFERROR(HLOOKUP(GQ$1,'Nakladova matice_2018'!$A$1:$IW$188,7,FALSE),0)</f>
        <v>0</v>
      </c>
      <c r="GR34" s="19">
        <f>IFERROR(HLOOKUP(GR$1,'Nakladova matice_2018'!$A$1:$IW$188,7,FALSE),0)</f>
        <v>0</v>
      </c>
      <c r="GS34" s="19">
        <f>IFERROR(HLOOKUP(GS$1,'Nakladova matice_2018'!$A$1:$IW$188,7,FALSE),0)</f>
        <v>0</v>
      </c>
      <c r="GT34" s="19">
        <f>IFERROR(HLOOKUP(GT$1,'Nakladova matice_2018'!$A$1:$IW$188,7,FALSE),0)</f>
        <v>2892.35</v>
      </c>
      <c r="GU34" s="19">
        <f>IFERROR(HLOOKUP(GU$1,'Nakladova matice_2018'!$A$1:$IW$188,7,FALSE),0)</f>
        <v>0</v>
      </c>
      <c r="GV34" s="19">
        <f>IFERROR(HLOOKUP(GV$1,'Nakladova matice_2018'!$A$1:$IW$188,7,FALSE),0)</f>
        <v>0</v>
      </c>
      <c r="GW34" s="19">
        <f>IFERROR(HLOOKUP(GW$1,'Nakladova matice_2018'!$A$1:$IW$188,7,FALSE),0)</f>
        <v>0</v>
      </c>
      <c r="GX34" s="19">
        <f>IFERROR(HLOOKUP(GX$1,'Nakladova matice_2018'!$A$1:$IW$188,7,FALSE),0)</f>
        <v>0</v>
      </c>
      <c r="GY34" s="19">
        <f>IFERROR(HLOOKUP(GY$1,'Nakladova matice_2018'!$A$1:$IW$188,7,FALSE),0)</f>
        <v>0</v>
      </c>
      <c r="GZ34" s="19">
        <f>IFERROR(HLOOKUP(GZ$1,'Nakladova matice_2018'!$A$1:$IW$188,7,FALSE),0)</f>
        <v>2050</v>
      </c>
      <c r="HA34" s="19">
        <f>IFERROR(HLOOKUP(HA$1,'Nakladova matice_2018'!$A$1:$IW$188,7,FALSE),0)</f>
        <v>0</v>
      </c>
      <c r="HB34" s="19">
        <f>IFERROR(HLOOKUP(HB$1,'Nakladova matice_2018'!$A$1:$IW$188,7,FALSE),0)</f>
        <v>0</v>
      </c>
      <c r="HC34" s="19">
        <f>IFERROR(HLOOKUP(HC$1,'Nakladova matice_2018'!$A$1:$IW$188,7,FALSE),0)</f>
        <v>0</v>
      </c>
      <c r="HD34" s="19">
        <f>IFERROR(HLOOKUP(HD$1,'Nakladova matice_2018'!$A$1:$IW$188,7,FALSE),0)</f>
        <v>0</v>
      </c>
      <c r="HE34" s="19">
        <f>IFERROR(HLOOKUP(HE$1,'Nakladova matice_2018'!$A$1:$IW$188,7,FALSE),0)</f>
        <v>0</v>
      </c>
      <c r="HF34" s="19">
        <f>IFERROR(HLOOKUP(HF$1,'Nakladova matice_2018'!$A$1:$IW$188,7,FALSE),0)</f>
        <v>0</v>
      </c>
      <c r="HG34" s="19">
        <f>IFERROR(HLOOKUP(HG$1,'Nakladova matice_2018'!$A$1:$IW$188,7,FALSE),0)</f>
        <v>0</v>
      </c>
      <c r="HH34" s="19">
        <f>IFERROR(HLOOKUP(HH$1,'Nakladova matice_2018'!$A$1:$IW$188,7,FALSE),0)</f>
        <v>0</v>
      </c>
      <c r="HI34" s="19">
        <f>IFERROR(HLOOKUP(HI$1,'Nakladova matice_2018'!$A$1:$IW$188,7,FALSE),0)</f>
        <v>0</v>
      </c>
      <c r="HJ34" s="19">
        <f>IFERROR(HLOOKUP(HJ$1,'Nakladova matice_2018'!$A$1:$IW$188,7,FALSE),0)</f>
        <v>36900.21</v>
      </c>
      <c r="HK34" s="19">
        <f>IFERROR(HLOOKUP(HK$1,'Nakladova matice_2018'!$A$1:$IW$188,7,FALSE),0)</f>
        <v>68208.05</v>
      </c>
      <c r="HL34" s="19">
        <f>IFERROR(HLOOKUP(HL$1,'Nakladova matice_2018'!$A$1:$IW$188,7,FALSE),0)</f>
        <v>0</v>
      </c>
      <c r="HM34" s="19">
        <f>IFERROR(HLOOKUP(HM$1,'Nakladova matice_2018'!$A$1:$IW$188,7,FALSE),0)</f>
        <v>0</v>
      </c>
      <c r="HN34" s="19">
        <f>IFERROR(HLOOKUP(HN$1,'Nakladova matice_2018'!$A$1:$IW$188,7,FALSE),0)</f>
        <v>0</v>
      </c>
      <c r="HO34" s="19">
        <f>IFERROR(HLOOKUP(HO$1,'Nakladova matice_2018'!$A$1:$IW$188,7,FALSE),0)</f>
        <v>0</v>
      </c>
      <c r="HP34" s="19">
        <f>IFERROR(HLOOKUP(HP$1,'Nakladova matice_2018'!$A$1:$IW$188,7,FALSE),0)</f>
        <v>0</v>
      </c>
      <c r="HQ34" s="19">
        <f>IFERROR(HLOOKUP(HQ$1,'Nakladova matice_2018'!$A$1:$IW$188,7,FALSE),0)</f>
        <v>0</v>
      </c>
      <c r="HR34" s="19">
        <f>IFERROR(HLOOKUP(HR$1,'Nakladova matice_2018'!$A$1:$IW$188,7,FALSE),0)</f>
        <v>0</v>
      </c>
      <c r="HS34" s="19">
        <f>IFERROR(HLOOKUP(HS$1,'Nakladova matice_2018'!$A$1:$IW$188,7,FALSE),0)</f>
        <v>0</v>
      </c>
      <c r="HT34" s="19">
        <f>IFERROR(HLOOKUP(HT$1,'Nakladova matice_2018'!$A$1:$IW$188,7,FALSE),0)</f>
        <v>0</v>
      </c>
      <c r="HU34" s="19">
        <f>IFERROR(HLOOKUP(HU$1,'Nakladova matice_2018'!$A$1:$IW$188,7,FALSE),0)</f>
        <v>0</v>
      </c>
      <c r="HV34" s="19">
        <f>IFERROR(HLOOKUP(HV$1,'Nakladova matice_2018'!$A$1:$IW$188,7,FALSE),0)</f>
        <v>0</v>
      </c>
      <c r="HW34" s="19">
        <f>IFERROR(HLOOKUP(HW$1,'Nakladova matice_2018'!$A$1:$IW$188,7,FALSE),0)</f>
        <v>0</v>
      </c>
      <c r="HX34" s="19">
        <f>IFERROR(HLOOKUP(HX$1,'Nakladova matice_2018'!$A$1:$IW$188,7,FALSE),0)</f>
        <v>0</v>
      </c>
      <c r="HY34" s="19">
        <f>IFERROR(HLOOKUP(HY$1,'Nakladova matice_2018'!$A$1:$IW$188,7,FALSE),0)</f>
        <v>0</v>
      </c>
      <c r="HZ34" s="19">
        <f>IFERROR(HLOOKUP(HZ$1,'Nakladova matice_2018'!$A$1:$IW$188,7,FALSE),0)</f>
        <v>0</v>
      </c>
      <c r="IA34" s="19">
        <f>IFERROR(HLOOKUP(IA$1,'Nakladova matice_2018'!$A$1:$IW$188,7,FALSE),0)</f>
        <v>0</v>
      </c>
      <c r="IB34" s="19">
        <f>IFERROR(HLOOKUP(IB$1,'Nakladova matice_2018'!$A$1:$IW$188,7,FALSE),0)</f>
        <v>0</v>
      </c>
      <c r="IC34" s="19">
        <f>IFERROR(HLOOKUP(IC$1,'Nakladova matice_2018'!$A$1:$IW$188,7,FALSE),0)</f>
        <v>0</v>
      </c>
      <c r="ID34" s="19">
        <f>IFERROR(HLOOKUP(ID$1,'Nakladova matice_2018'!$A$1:$IW$188,7,FALSE),0)</f>
        <v>0</v>
      </c>
      <c r="IE34" s="19">
        <f>IFERROR(HLOOKUP(IE$1,'Nakladova matice_2018'!$A$1:$IW$188,7,FALSE),0)</f>
        <v>0</v>
      </c>
      <c r="IF34" s="19">
        <f>IFERROR(HLOOKUP(IF$1,'Nakladova matice_2018'!$A$1:$IW$188,7,FALSE),0)</f>
        <v>0</v>
      </c>
      <c r="IG34" s="19">
        <f>IFERROR(HLOOKUP(IG$1,'Nakladova matice_2018'!$A$1:$IW$188,7,FALSE),0)</f>
        <v>0</v>
      </c>
      <c r="IH34" s="19">
        <f>IFERROR(HLOOKUP(IH$1,'Nakladova matice_2018'!$A$1:$IW$188,7,FALSE),0)</f>
        <v>0</v>
      </c>
      <c r="II34" s="19">
        <f>IFERROR(HLOOKUP(II$1,'Nakladova matice_2018'!$A$1:$IW$188,7,FALSE),0)</f>
        <v>0</v>
      </c>
      <c r="IJ34" s="19">
        <f>IFERROR(HLOOKUP(IJ$1,'Nakladova matice_2018'!$A$1:$IW$188,7,FALSE),0)</f>
        <v>0</v>
      </c>
      <c r="IK34" s="19">
        <f>IFERROR(HLOOKUP(IK$1,'Nakladova matice_2018'!$A$1:$IW$188,7,FALSE),0)</f>
        <v>0</v>
      </c>
      <c r="IL34" s="19">
        <f>IFERROR(HLOOKUP(IL$1,'Nakladova matice_2018'!$A$1:$IW$188,7,FALSE),0)</f>
        <v>0</v>
      </c>
      <c r="IM34" s="19">
        <f>IFERROR(HLOOKUP(IM$1,'Nakladova matice_2018'!$A$1:$IW$188,7,FALSE),0)</f>
        <v>0</v>
      </c>
      <c r="IN34" s="19">
        <f>IFERROR(HLOOKUP(IN$1,'Nakladova matice_2018'!$A$1:$IW$188,7,FALSE),0)</f>
        <v>0</v>
      </c>
      <c r="IO34" s="19">
        <f>IFERROR(HLOOKUP(IO$1,'Nakladova matice_2018'!$A$1:$IW$188,7,FALSE),0)</f>
        <v>0</v>
      </c>
      <c r="IP34" s="19">
        <f>IFERROR(HLOOKUP(IP$1,'Nakladova matice_2018'!$A$1:$IW$188,7,FALSE),0)</f>
        <v>0</v>
      </c>
      <c r="IQ34" s="19">
        <f>IFERROR(HLOOKUP(IQ$1,'Nakladova matice_2018'!$A$1:$IW$188,7,FALSE),0)</f>
        <v>0</v>
      </c>
      <c r="IR34" s="19">
        <f>IFERROR(HLOOKUP(IR$1,'Nakladova matice_2018'!$A$1:$IW$188,7,FALSE),0)</f>
        <v>0</v>
      </c>
      <c r="IS34" s="19">
        <f>IFERROR(HLOOKUP(IS$1,'Nakladova matice_2018'!$A$1:$IW$188,7,FALSE),0)</f>
        <v>0</v>
      </c>
      <c r="IT34" s="19">
        <f>IFERROR(HLOOKUP(IT$1,'Nakladova matice_2018'!$A$1:$IW$188,7,FALSE),0)</f>
        <v>0</v>
      </c>
      <c r="IU34" s="19">
        <f>IFERROR(HLOOKUP(IU$1,'Nakladova matice_2018'!$A$1:$IW$188,7,FALSE),0)</f>
        <v>0</v>
      </c>
      <c r="IV34" s="19">
        <f>IFERROR(HLOOKUP(IV$1,'Nakladova matice_2018'!$A$1:$IW$188,7,FALSE),0)</f>
        <v>0</v>
      </c>
      <c r="IW34" s="19">
        <f>IFERROR(HLOOKUP(IW$1,'Nakladova matice_2018'!$A$1:$IW$188,7,FALSE),0)</f>
        <v>0</v>
      </c>
      <c r="IX34" s="19">
        <f>IFERROR(HLOOKUP(IX$1,'Nakladova matice_2018'!$A$1:$IW$188,7,FALSE),0)</f>
        <v>0</v>
      </c>
      <c r="IY34" s="19">
        <f>IFERROR(HLOOKUP(IY$1,'Nakladova matice_2018'!$A$1:$IW$188,7,FALSE),0)</f>
        <v>0</v>
      </c>
      <c r="IZ34" s="19">
        <f>IFERROR(HLOOKUP(IZ$1,'Nakladova matice_2018'!$A$1:$IW$188,7,FALSE),0)</f>
        <v>0</v>
      </c>
      <c r="JA34" s="19">
        <f>IFERROR(HLOOKUP(JA$1,'Nakladova matice_2018'!$A$1:$IW$188,7,FALSE),0)</f>
        <v>0</v>
      </c>
      <c r="JB34" s="19">
        <f>IFERROR(HLOOKUP(JB$1,'Nakladova matice_2018'!$A$1:$IW$188,7,FALSE),0)</f>
        <v>0</v>
      </c>
      <c r="JC34" s="19">
        <f>IFERROR(HLOOKUP(JC$1,'Nakladova matice_2018'!$A$1:$IW$188,7,FALSE),0)</f>
        <v>0</v>
      </c>
      <c r="JD34" s="19">
        <f>IFERROR(HLOOKUP(JD$1,'Nakladova matice_2018'!$A$1:$IW$188,7,FALSE),0)</f>
        <v>0</v>
      </c>
      <c r="JE34" s="19">
        <f>IFERROR(HLOOKUP(JE$1,'Nakladova matice_2018'!$A$1:$IW$188,7,FALSE),0)</f>
        <v>0</v>
      </c>
      <c r="JF34" s="19">
        <f>IFERROR(HLOOKUP(JF$1,'Nakladova matice_2018'!$A$1:$IW$188,7,FALSE),0)</f>
        <v>0</v>
      </c>
      <c r="JG34" s="19">
        <f>IFERROR(HLOOKUP(JG$1,'Nakladova matice_2018'!$A$1:$IW$188,7,FALSE),0)</f>
        <v>892</v>
      </c>
      <c r="JH34" s="19">
        <f>IFERROR(HLOOKUP(JH$1,'Nakladova matice_2018'!$A$1:$IW$188,7,FALSE),0)</f>
        <v>0</v>
      </c>
      <c r="JI34" s="19">
        <f>IFERROR(HLOOKUP(JI$1,'Nakladova matice_2018'!$A$1:$IW$188,7,FALSE),0)</f>
        <v>0</v>
      </c>
      <c r="JJ34" s="19">
        <f>IFERROR(HLOOKUP(JJ$1,'Nakladova matice_2018'!$A$1:$IW$188,7,FALSE),0)</f>
        <v>0</v>
      </c>
      <c r="JK34" s="19">
        <f>IFERROR(HLOOKUP(JK$1,'Nakladova matice_2018'!$A$1:$IW$188,7,FALSE),0)</f>
        <v>12123.94</v>
      </c>
      <c r="JL34" s="19">
        <f>IFERROR(HLOOKUP(JL$1,'Nakladova matice_2018'!$A$1:$IW$188,7,FALSE),0)</f>
        <v>0</v>
      </c>
      <c r="JM34" s="19">
        <f>IFERROR(HLOOKUP(JM$1,'Nakladova matice_2018'!$A$1:$IW$188,7,FALSE),0)</f>
        <v>0</v>
      </c>
      <c r="JN34" s="19">
        <f>IFERROR(HLOOKUP(JN$1,'Nakladova matice_2018'!$A$1:$IW$188,7,FALSE),0)</f>
        <v>0</v>
      </c>
      <c r="JO34" s="19">
        <f>IFERROR(HLOOKUP(JO$1,'Nakladova matice_2018'!$A$1:$IW$188,7,FALSE),0)</f>
        <v>0</v>
      </c>
      <c r="JP34" s="19">
        <f>IFERROR(HLOOKUP(JP$1,'Nakladova matice_2018'!$A$1:$IW$188,7,FALSE),0)</f>
        <v>0</v>
      </c>
      <c r="JQ34" s="19">
        <f>IFERROR(HLOOKUP(JQ$1,'Nakladova matice_2018'!$A$1:$IW$188,7,FALSE),0)</f>
        <v>0</v>
      </c>
      <c r="JR34" s="19">
        <f>IFERROR(HLOOKUP(JR$1,'Nakladova matice_2018'!$A$1:$IW$188,7,FALSE),0)</f>
        <v>1018</v>
      </c>
      <c r="JS34" s="19">
        <f>IFERROR(HLOOKUP(JS$1,'Nakladova matice_2018'!$A$1:$IW$188,7,FALSE),0)</f>
        <v>0</v>
      </c>
      <c r="JT34" s="19">
        <f>IFERROR(HLOOKUP(JT$1,'Nakladova matice_2018'!$A$1:$IW$188,7,FALSE),0)</f>
        <v>0</v>
      </c>
      <c r="JU34" s="19">
        <f>IFERROR(HLOOKUP(JU$1,'Nakladova matice_2018'!$A$1:$IW$188,7,FALSE),0)</f>
        <v>0</v>
      </c>
      <c r="JV34" s="19">
        <f>IFERROR(HLOOKUP(JV$1,'Nakladova matice_2018'!$A$1:$IW$188,7,FALSE),0)</f>
        <v>3293.52</v>
      </c>
      <c r="JW34" s="19">
        <f>IFERROR(HLOOKUP(JW$1,'Nakladova matice_2018'!$A$1:$IW$188,7,FALSE),0)</f>
        <v>0</v>
      </c>
      <c r="JX34" s="19">
        <f>IFERROR(HLOOKUP(JX$1,'Nakladova matice_2018'!$A$1:$IW$188,7,FALSE),0)</f>
        <v>0</v>
      </c>
      <c r="JY34" s="19">
        <f>IFERROR(HLOOKUP(JY$1,'Nakladova matice_2018'!$A$1:$IW$188,7,FALSE),0)</f>
        <v>0</v>
      </c>
      <c r="JZ34" s="19">
        <f>IFERROR(HLOOKUP(JZ$1,'Nakladova matice_2018'!$A$1:$IW$188,7,FALSE),0)</f>
        <v>0</v>
      </c>
      <c r="KA34" s="19">
        <f>IFERROR(HLOOKUP(KA$1,'Nakladova matice_2018'!$A$1:$IW$188,7,FALSE),0)</f>
        <v>0</v>
      </c>
      <c r="KB34" s="19">
        <f>IFERROR(HLOOKUP(KB$1,'Nakladova matice_2018'!$A$1:$IW$188,7,FALSE),0)</f>
        <v>0</v>
      </c>
      <c r="KC34" s="19">
        <f>IFERROR(HLOOKUP(KC$1,'Nakladova matice_2018'!$A$1:$IW$188,7,FALSE),0)</f>
        <v>5259</v>
      </c>
      <c r="KD34" s="19">
        <f>IFERROR(HLOOKUP(KD$1,'Nakladova matice_2018'!$A$1:$IW$188,7,FALSE),0)</f>
        <v>0</v>
      </c>
      <c r="KE34" s="19">
        <f>IFERROR(HLOOKUP(KE$1,'Nakladova matice_2018'!$A$1:$IW$188,7,FALSE),0)</f>
        <v>0</v>
      </c>
      <c r="KF34" s="19">
        <f>IFERROR(HLOOKUP(KF$1,'Nakladova matice_2018'!$A$1:$IW$188,7,FALSE),0)</f>
        <v>0</v>
      </c>
      <c r="KG34" s="19">
        <f>IFERROR(HLOOKUP(KG$1,'Nakladova matice_2018'!$A$1:$IW$188,7,FALSE),0)</f>
        <v>0</v>
      </c>
      <c r="KH34" s="19">
        <f>IFERROR(HLOOKUP(KH$1,'Nakladova matice_2018'!$A$1:$IW$188,7,FALSE),0)</f>
        <v>0</v>
      </c>
      <c r="KI34" s="19">
        <f>IFERROR(HLOOKUP(KI$1,'Nakladova matice_2018'!$A$1:$IW$188,7,FALSE),0)</f>
        <v>0</v>
      </c>
      <c r="KJ34" s="19">
        <f>IFERROR(HLOOKUP(KJ$1,'Nakladova matice_2018'!$A$1:$IW$188,7,FALSE),0)</f>
        <v>0</v>
      </c>
      <c r="KK34" s="19">
        <f>IFERROR(HLOOKUP(KK$1,'Nakladova matice_2018'!$A$1:$IW$188,7,FALSE),0)</f>
        <v>0</v>
      </c>
      <c r="KL34" s="19">
        <f>IFERROR(HLOOKUP(KL$1,'Nakladova matice_2018'!$A$1:$IW$188,7,FALSE),0)</f>
        <v>0</v>
      </c>
      <c r="KM34" s="19">
        <f>IFERROR(HLOOKUP(KM$1,'Nakladova matice_2018'!$A$1:$IW$188,7,FALSE),0)</f>
        <v>7886</v>
      </c>
      <c r="KN34" s="19">
        <f>IFERROR(HLOOKUP(KN$1,'Nakladova matice_2018'!$A$1:$IW$188,7,FALSE),0)</f>
        <v>0</v>
      </c>
      <c r="KO34" s="19">
        <f>IFERROR(HLOOKUP(KO$1,'Nakladova matice_2018'!$A$1:$IW$188,7,FALSE),0)</f>
        <v>0</v>
      </c>
      <c r="KP34" s="19">
        <f>IFERROR(HLOOKUP(KP$1,'Nakladova matice_2018'!$A$1:$IW$188,7,FALSE),0)</f>
        <v>0</v>
      </c>
      <c r="KQ34" s="19">
        <f>IFERROR(HLOOKUP(KQ$1,'Nakladova matice_2018'!$A$1:$IW$188,7,FALSE),0)</f>
        <v>0</v>
      </c>
      <c r="KR34" s="19">
        <f>IFERROR(HLOOKUP(KR$1,'Nakladova matice_2018'!$A$1:$IW$188,7,FALSE),0)</f>
        <v>0</v>
      </c>
      <c r="KS34" s="19">
        <f>IFERROR(HLOOKUP(KS$1,'Nakladova matice_2018'!$A$1:$IW$188,7,FALSE),0)</f>
        <v>0</v>
      </c>
      <c r="KT34" s="19">
        <f>IFERROR(HLOOKUP(KT$1,'Nakladova matice_2018'!$A$1:$IW$188,7,FALSE),0)</f>
        <v>0</v>
      </c>
      <c r="KU34" s="19">
        <f>IFERROR(HLOOKUP(KU$1,'Nakladova matice_2018'!$A$1:$IW$188,7,FALSE),0)</f>
        <v>6766.36</v>
      </c>
      <c r="KV34" s="19">
        <f>IFERROR(HLOOKUP(KV$1,'Nakladova matice_2018'!$A$1:$IW$188,7,FALSE),0)</f>
        <v>0</v>
      </c>
      <c r="KW34" s="19">
        <f>IFERROR(HLOOKUP(KW$1,'Nakladova matice_2018'!$A$1:$IW$188,7,FALSE),0)</f>
        <v>1473016.25</v>
      </c>
      <c r="KX34" s="19">
        <f>IFERROR(HLOOKUP(KX$1,'Nakladova matice_2018'!$A$1:$IW$188,7,FALSE),0)</f>
        <v>0</v>
      </c>
      <c r="KY34" s="19">
        <f>IFERROR(HLOOKUP(KY$1,'Nakladova matice_2018'!$A$1:$IW$188,7,FALSE),0)</f>
        <v>0</v>
      </c>
      <c r="KZ34" s="19">
        <f>IFERROR(HLOOKUP(KZ$1,'Nakladova matice_2018'!$A$1:$IW$188,7,FALSE),0)</f>
        <v>3852695.6</v>
      </c>
      <c r="LA34" s="19">
        <f>IFERROR(HLOOKUP(LA$1,'Nakladova matice_2018'!$A$1:$IW$188,7,FALSE),0)</f>
        <v>0</v>
      </c>
      <c r="LB34" s="19">
        <f>IFERROR(HLOOKUP(LB$1,'Nakladova matice_2018'!$A$1:$IW$188,7,FALSE),0)</f>
        <v>1.6</v>
      </c>
      <c r="LC34" s="19">
        <f>IFERROR(HLOOKUP(LC$1,'Nakladova matice_2018'!$A$1:$IW$188,7,FALSE),0)</f>
        <v>721209.01</v>
      </c>
      <c r="LD34" s="19">
        <f>IFERROR(HLOOKUP(LD$1,'Nakladova matice_2018'!$A$1:$IW$188,7,FALSE),0)</f>
        <v>0</v>
      </c>
      <c r="LE34" s="19">
        <f>IFERROR(HLOOKUP(LE$1,'Nakladova matice_2018'!$A$1:$IW$188,7,FALSE),0)</f>
        <v>106014.64</v>
      </c>
      <c r="LF34" s="19">
        <f>IFERROR(HLOOKUP(LF$1,'Nakladova matice_2018'!$A$1:$IW$188,7,FALSE),0)</f>
        <v>163610.34</v>
      </c>
      <c r="LG34" s="19">
        <f>IFERROR(HLOOKUP(LG$1,'Nakladova matice_2018'!$A$1:$IW$188,7,FALSE),0)</f>
        <v>323409.01</v>
      </c>
      <c r="LH34" s="19">
        <f>IFERROR(HLOOKUP(LH$1,'Nakladova matice_2018'!$A$1:$IW$188,7,FALSE),0)</f>
        <v>50515.87</v>
      </c>
      <c r="LI34" s="19">
        <f>IFERROR(HLOOKUP(LI$1,'Nakladova matice_2018'!$A$1:$IW$188,7,FALSE),0)</f>
        <v>60010.14</v>
      </c>
      <c r="LJ34" s="19">
        <f>IFERROR(HLOOKUP(LJ$1,'Nakladova matice_2018'!$A$1:$IW$188,7,FALSE),0)</f>
        <v>0</v>
      </c>
      <c r="LK34" s="19">
        <f>IFERROR(HLOOKUP(LK$1,'Nakladova matice_2018'!$A$1:$IW$188,7,FALSE),0)</f>
        <v>0</v>
      </c>
      <c r="LL34" s="19">
        <f>IFERROR(HLOOKUP(LL$1,'Nakladova matice_2018'!$A$1:$IW$188,7,FALSE),0)</f>
        <v>0</v>
      </c>
      <c r="LM34" s="19">
        <f>IFERROR(HLOOKUP(LM$1,'Nakladova matice_2018'!$A$1:$IW$188,7,FALSE),0)</f>
        <v>0</v>
      </c>
      <c r="LN34" s="19">
        <f>IFERROR(HLOOKUP(LN$1,'Nakladova matice_2018'!$A$1:$IW$188,7,FALSE),0)</f>
        <v>0</v>
      </c>
      <c r="LO34" s="19">
        <f>IFERROR(HLOOKUP(LO$1,'Nakladova matice_2018'!$A$1:$IW$188,7,FALSE),0)</f>
        <v>0</v>
      </c>
      <c r="LP34" s="19">
        <f>IFERROR(HLOOKUP(LP$1,'Nakladova matice_2018'!$A$1:$IW$188,7,FALSE),0)</f>
        <v>0</v>
      </c>
      <c r="LQ34" s="19">
        <f>IFERROR(HLOOKUP(LQ$1,'Nakladova matice_2018'!$A$1:$IW$188,7,FALSE),0)</f>
        <v>0</v>
      </c>
      <c r="LR34" s="19">
        <f>IFERROR(HLOOKUP(LR$1,'Nakladova matice_2018'!$A$1:$IW$188,7,FALSE),0)</f>
        <v>0</v>
      </c>
      <c r="LS34" s="19">
        <f>IFERROR(HLOOKUP(LS$1,'Nakladova matice_2018'!$A$1:$IW$188,7,FALSE),0)</f>
        <v>0</v>
      </c>
      <c r="LT34" s="19">
        <f>IFERROR(HLOOKUP(LT$1,'Nakladova matice_2018'!$A$1:$IW$188,7,FALSE),0)</f>
        <v>0</v>
      </c>
      <c r="LU34" s="19">
        <f>IFERROR(HLOOKUP(LU$1,'Nakladova matice_2018'!$A$1:$IW$188,7,FALSE),0)</f>
        <v>0</v>
      </c>
      <c r="LV34" s="19">
        <f>IFERROR(HLOOKUP(LV$1,'Nakladova matice_2018'!$A$1:$IW$188,7,FALSE),0)</f>
        <v>0</v>
      </c>
      <c r="LW34" s="19">
        <f>IFERROR(HLOOKUP(LW$1,'Nakladova matice_2018'!$A$1:$IW$188,7,FALSE),0)</f>
        <v>0</v>
      </c>
      <c r="LX34" s="19">
        <f>IFERROR(HLOOKUP(LX$1,'Nakladova matice_2018'!$A$1:$IW$188,7,FALSE),0)</f>
        <v>0</v>
      </c>
      <c r="LY34" s="19">
        <f>IFERROR(HLOOKUP(LY$1,'Nakladova matice_2018'!$A$1:$IW$188,7,FALSE),0)</f>
        <v>0</v>
      </c>
      <c r="LZ34" s="19">
        <f>IFERROR(HLOOKUP(LZ$1,'Nakladova matice_2018'!$A$1:$IW$188,7,FALSE),0)</f>
        <v>0</v>
      </c>
      <c r="MA34" s="19">
        <f>IFERROR(HLOOKUP(MA$1,'Nakladova matice_2018'!$A$1:$IW$188,7,FALSE),0)</f>
        <v>0</v>
      </c>
      <c r="MB34" s="19">
        <f>IFERROR(HLOOKUP(MB$1,'Nakladova matice_2018'!$A$1:$IW$188,7,FALSE),0)</f>
        <v>0</v>
      </c>
      <c r="MC34" s="19">
        <f>IFERROR(HLOOKUP(MC$1,'Nakladova matice_2018'!$A$1:$IW$188,7,FALSE),0)</f>
        <v>0</v>
      </c>
      <c r="MD34" s="19">
        <f>IFERROR(HLOOKUP(MD$1,'Nakladova matice_2018'!$A$1:$IW$188,7,FALSE),0)</f>
        <v>0</v>
      </c>
      <c r="ME34" s="19">
        <f>IFERROR(HLOOKUP(ME$1,'Nakladova matice_2018'!$A$1:$IW$188,7,FALSE),0)</f>
        <v>0</v>
      </c>
      <c r="MF34" s="19">
        <f>IFERROR(HLOOKUP(MF$1,'Nakladova matice_2018'!$A$1:$IW$188,7,FALSE),0)</f>
        <v>0</v>
      </c>
      <c r="MG34" s="19">
        <f>IFERROR(HLOOKUP(MG$1,'Nakladova matice_2018'!$A$1:$IW$188,7,FALSE),0)</f>
        <v>0</v>
      </c>
      <c r="MH34" s="19">
        <f>IFERROR(HLOOKUP(MH$1,'Nakladova matice_2018'!$A$1:$IW$188,7,FALSE),0)</f>
        <v>0</v>
      </c>
      <c r="MI34" s="19">
        <f>IFERROR(HLOOKUP(MI$1,'Nakladova matice_2018'!$A$1:$IW$188,7,FALSE),0)</f>
        <v>0</v>
      </c>
      <c r="MJ34" s="19">
        <f>IFERROR(HLOOKUP(MJ$1,'Nakladova matice_2018'!$A$1:$IW$188,7,FALSE),0)</f>
        <v>0</v>
      </c>
      <c r="MK34" s="19">
        <f>IFERROR(HLOOKUP(MK$1,'Nakladova matice_2018'!$A$1:$IW$188,7,FALSE),0)</f>
        <v>0</v>
      </c>
      <c r="ML34" s="19">
        <f>IFERROR(HLOOKUP(ML$1,'Nakladova matice_2018'!$A$1:$IW$188,7,FALSE),0)</f>
        <v>0</v>
      </c>
      <c r="MM34" s="19">
        <f>IFERROR(HLOOKUP(MM$1,'Nakladova matice_2018'!$A$1:$IW$188,7,FALSE),0)</f>
        <v>0</v>
      </c>
      <c r="MN34" s="19">
        <f>IFERROR(HLOOKUP(MN$1,'Nakladova matice_2018'!$A$1:$IW$188,7,FALSE),0)</f>
        <v>0</v>
      </c>
      <c r="MO34" s="20">
        <f t="shared" si="83"/>
        <v>8403565.2999999989</v>
      </c>
      <c r="MP34" s="20">
        <f>MO34-'Nakladova matice_2018'!IX7</f>
        <v>0</v>
      </c>
    </row>
    <row r="35" spans="1:354" x14ac:dyDescent="0.2">
      <c r="A35" s="27">
        <v>501017</v>
      </c>
      <c r="B35" s="21" t="s">
        <v>187</v>
      </c>
      <c r="C35" s="53">
        <v>1</v>
      </c>
      <c r="D35" s="19">
        <f>IFERROR(HLOOKUP(D$1,'Nakladova matice_2018'!$A$1:$IW$188,8,FALSE),0)</f>
        <v>0</v>
      </c>
      <c r="E35" s="19">
        <f>IFERROR(HLOOKUP(E$1,'Nakladova matice_2018'!$A$1:$IW$188,8,FALSE),0)</f>
        <v>0</v>
      </c>
      <c r="F35" s="19">
        <f>IFERROR(HLOOKUP(F$1,'Nakladova matice_2018'!$A$1:$IW$188,8,FALSE),0)</f>
        <v>6018.84</v>
      </c>
      <c r="G35" s="19">
        <f>IFERROR(HLOOKUP(G$1,'Nakladova matice_2018'!$A$1:$IW$188,8,FALSE),0)</f>
        <v>0</v>
      </c>
      <c r="H35" s="19">
        <f>IFERROR(HLOOKUP(H$1,'Nakladova matice_2018'!$A$1:$IW$188,8,FALSE),0)</f>
        <v>0</v>
      </c>
      <c r="I35" s="19">
        <f>IFERROR(HLOOKUP(I$1,'Nakladova matice_2018'!$A$1:$IW$188,8,FALSE),0)</f>
        <v>0</v>
      </c>
      <c r="J35" s="19">
        <f>IFERROR(HLOOKUP(J$1,'Nakladova matice_2018'!$A$1:$IW$188,8,FALSE),0)</f>
        <v>1024</v>
      </c>
      <c r="K35" s="19">
        <f>IFERROR(HLOOKUP(K$1,'Nakladova matice_2018'!$A$1:$IW$188,8,FALSE),0)</f>
        <v>0</v>
      </c>
      <c r="L35" s="19">
        <f>IFERROR(HLOOKUP(L$1,'Nakladova matice_2018'!$A$1:$IW$188,8,FALSE),0)</f>
        <v>0</v>
      </c>
      <c r="M35" s="19">
        <f>IFERROR(HLOOKUP(M$1,'Nakladova matice_2018'!$A$1:$IW$188,8,FALSE),0)</f>
        <v>0</v>
      </c>
      <c r="N35" s="19">
        <f>IFERROR(HLOOKUP(N$1,'Nakladova matice_2018'!$A$1:$IW$188,8,FALSE),0)</f>
        <v>0</v>
      </c>
      <c r="O35" s="19">
        <f>IFERROR(HLOOKUP(O$1,'Nakladova matice_2018'!$A$1:$IW$188,8,FALSE),0)</f>
        <v>1255</v>
      </c>
      <c r="P35" s="19">
        <f>IFERROR(HLOOKUP(P$1,'Nakladova matice_2018'!$A$1:$IW$188,8,FALSE),0)</f>
        <v>0</v>
      </c>
      <c r="Q35" s="19">
        <f>IFERROR(HLOOKUP(Q$1,'Nakladova matice_2018'!$A$1:$IW$188,8,FALSE),0)</f>
        <v>0</v>
      </c>
      <c r="R35" s="19">
        <f>IFERROR(HLOOKUP(R$1,'Nakladova matice_2018'!$A$1:$IW$188,8,FALSE),0)</f>
        <v>4146.46</v>
      </c>
      <c r="S35" s="19">
        <f>IFERROR(HLOOKUP(S$1,'Nakladova matice_2018'!$A$1:$IW$188,8,FALSE),0)</f>
        <v>0</v>
      </c>
      <c r="T35" s="19">
        <f>IFERROR(HLOOKUP(T$1,'Nakladova matice_2018'!$A$1:$IW$188,8,FALSE),0)</f>
        <v>0</v>
      </c>
      <c r="U35" s="19">
        <f>IFERROR(HLOOKUP(U$1,'Nakladova matice_2018'!$A$1:$IW$188,8,FALSE),0)</f>
        <v>0</v>
      </c>
      <c r="V35" s="19">
        <f>IFERROR(HLOOKUP(V$1,'Nakladova matice_2018'!$A$1:$IW$188,8,FALSE),0)</f>
        <v>0</v>
      </c>
      <c r="W35" s="19">
        <f>IFERROR(HLOOKUP(W$1,'Nakladova matice_2018'!$A$1:$IW$188,8,FALSE),0)</f>
        <v>12119.75</v>
      </c>
      <c r="X35" s="19">
        <f>IFERROR(HLOOKUP(X$1,'Nakladova matice_2018'!$A$1:$IW$188,8,FALSE),0)</f>
        <v>0</v>
      </c>
      <c r="Y35" s="19">
        <f>IFERROR(HLOOKUP(Y$1,'Nakladova matice_2018'!$A$1:$IW$188,8,FALSE),0)</f>
        <v>0</v>
      </c>
      <c r="Z35" s="19">
        <f>IFERROR(HLOOKUP(Z$1,'Nakladova matice_2018'!$A$1:$IW$188,8,FALSE),0)</f>
        <v>12363</v>
      </c>
      <c r="AA35" s="19">
        <f>IFERROR(HLOOKUP(AA$1,'Nakladova matice_2018'!$A$1:$IW$188,8,FALSE),0)</f>
        <v>14461.18</v>
      </c>
      <c r="AB35" s="19">
        <f>IFERROR(HLOOKUP(AB$1,'Nakladova matice_2018'!$A$1:$IW$188,8,FALSE),0)</f>
        <v>0</v>
      </c>
      <c r="AC35" s="19">
        <f>IFERROR(HLOOKUP(AC$1,'Nakladova matice_2018'!$A$1:$IW$188,8,FALSE),0)</f>
        <v>0</v>
      </c>
      <c r="AD35" s="19">
        <f>IFERROR(HLOOKUP(AD$1,'Nakladova matice_2018'!$A$1:$IW$188,8,FALSE),0)</f>
        <v>0</v>
      </c>
      <c r="AE35" s="19">
        <f>IFERROR(HLOOKUP(AE$1,'Nakladova matice_2018'!$A$1:$IW$188,8,FALSE),0)</f>
        <v>0</v>
      </c>
      <c r="AF35" s="19">
        <f>IFERROR(HLOOKUP(AF$1,'Nakladova matice_2018'!$A$1:$IW$188,8,FALSE),0)</f>
        <v>0</v>
      </c>
      <c r="AG35" s="19">
        <f>IFERROR(HLOOKUP(AG$1,'Nakladova matice_2018'!$A$1:$IW$188,8,FALSE),0)</f>
        <v>0</v>
      </c>
      <c r="AH35" s="19">
        <f>IFERROR(HLOOKUP(AH$1,'Nakladova matice_2018'!$A$1:$IW$188,8,FALSE),0)</f>
        <v>0</v>
      </c>
      <c r="AI35" s="19">
        <f>IFERROR(HLOOKUP(AI$1,'Nakladova matice_2018'!$A$1:$IW$188,8,FALSE),0)</f>
        <v>0</v>
      </c>
      <c r="AJ35" s="19">
        <f>IFERROR(HLOOKUP(AJ$1,'Nakladova matice_2018'!$A$1:$IW$188,8,FALSE),0)</f>
        <v>0</v>
      </c>
      <c r="AK35" s="19">
        <f>IFERROR(HLOOKUP(AK$1,'Nakladova matice_2018'!$A$1:$IW$188,8,FALSE),0)</f>
        <v>0</v>
      </c>
      <c r="AL35" s="19">
        <f>IFERROR(HLOOKUP(AL$1,'Nakladova matice_2018'!$A$1:$IW$188,8,FALSE),0)</f>
        <v>0</v>
      </c>
      <c r="AM35" s="19">
        <f>IFERROR(HLOOKUP(AM$1,'Nakladova matice_2018'!$A$1:$IW$188,8,FALSE),0)</f>
        <v>0</v>
      </c>
      <c r="AN35" s="19">
        <f>IFERROR(HLOOKUP(AN$1,'Nakladova matice_2018'!$A$1:$IW$188,8,FALSE),0)</f>
        <v>0</v>
      </c>
      <c r="AO35" s="19">
        <f>IFERROR(HLOOKUP(AO$1,'Nakladova matice_2018'!$A$1:$IW$188,8,FALSE),0)</f>
        <v>0</v>
      </c>
      <c r="AP35" s="19">
        <f>IFERROR(HLOOKUP(AP$1,'Nakladova matice_2018'!$A$1:$IW$188,8,FALSE),0)</f>
        <v>0</v>
      </c>
      <c r="AQ35" s="19">
        <f>IFERROR(HLOOKUP(AQ$1,'Nakladova matice_2018'!$A$1:$IW$188,8,FALSE),0)</f>
        <v>0</v>
      </c>
      <c r="AR35" s="19">
        <f>IFERROR(HLOOKUP(AR$1,'Nakladova matice_2018'!$A$1:$IW$188,8,FALSE),0)</f>
        <v>0</v>
      </c>
      <c r="AS35" s="19">
        <f>IFERROR(HLOOKUP(AS$1,'Nakladova matice_2018'!$A$1:$IW$188,8,FALSE),0)</f>
        <v>0</v>
      </c>
      <c r="AT35" s="19">
        <f>IFERROR(HLOOKUP(AT$1,'Nakladova matice_2018'!$A$1:$IW$188,8,FALSE),0)</f>
        <v>7964</v>
      </c>
      <c r="AU35" s="19">
        <f>IFERROR(HLOOKUP(AU$1,'Nakladova matice_2018'!$A$1:$IW$188,8,FALSE),0)</f>
        <v>0</v>
      </c>
      <c r="AV35" s="19">
        <f>IFERROR(HLOOKUP(AV$1,'Nakladova matice_2018'!$A$1:$IW$188,8,FALSE),0)</f>
        <v>0</v>
      </c>
      <c r="AW35" s="19">
        <f>IFERROR(HLOOKUP(AW$1,'Nakladova matice_2018'!$A$1:$IW$188,8,FALSE),0)</f>
        <v>0</v>
      </c>
      <c r="AX35" s="19">
        <f>IFERROR(HLOOKUP(AX$1,'Nakladova matice_2018'!$A$1:$IW$188,8,FALSE),0)</f>
        <v>0</v>
      </c>
      <c r="AY35" s="19">
        <f>IFERROR(HLOOKUP(AY$1,'Nakladova matice_2018'!$A$1:$IW$188,8,FALSE),0)</f>
        <v>0</v>
      </c>
      <c r="AZ35" s="19">
        <f>IFERROR(HLOOKUP(AZ$1,'Nakladova matice_2018'!$A$1:$IW$188,8,FALSE),0)</f>
        <v>0</v>
      </c>
      <c r="BA35" s="19">
        <f>IFERROR(HLOOKUP(BA$1,'Nakladova matice_2018'!$A$1:$IW$188,8,FALSE),0)</f>
        <v>16909.689999999999</v>
      </c>
      <c r="BB35" s="19">
        <f>IFERROR(HLOOKUP(BB$1,'Nakladova matice_2018'!$A$1:$IW$188,8,FALSE),0)</f>
        <v>0</v>
      </c>
      <c r="BC35" s="19">
        <f>IFERROR(HLOOKUP(BC$1,'Nakladova matice_2018'!$A$1:$IW$188,8,FALSE),0)</f>
        <v>0</v>
      </c>
      <c r="BD35" s="19">
        <f>IFERROR(HLOOKUP(BD$1,'Nakladova matice_2018'!$A$1:$IW$188,8,FALSE),0)</f>
        <v>7399.43</v>
      </c>
      <c r="BE35" s="19">
        <f>IFERROR(HLOOKUP(BE$1,'Nakladova matice_2018'!$A$1:$IW$188,8,FALSE),0)</f>
        <v>0</v>
      </c>
      <c r="BF35" s="19">
        <f>IFERROR(HLOOKUP(BF$1,'Nakladova matice_2018'!$A$1:$IW$188,8,FALSE),0)</f>
        <v>0</v>
      </c>
      <c r="BG35" s="19">
        <f>IFERROR(HLOOKUP(BG$1,'Nakladova matice_2018'!$A$1:$IW$188,8,FALSE),0)</f>
        <v>0</v>
      </c>
      <c r="BH35" s="19">
        <f>IFERROR(HLOOKUP(BH$1,'Nakladova matice_2018'!$A$1:$IW$188,8,FALSE),0)</f>
        <v>0</v>
      </c>
      <c r="BI35" s="19">
        <f>IFERROR(HLOOKUP(BI$1,'Nakladova matice_2018'!$A$1:$IW$188,8,FALSE),0)</f>
        <v>6084.2</v>
      </c>
      <c r="BJ35" s="19">
        <f>IFERROR(HLOOKUP(BJ$1,'Nakladova matice_2018'!$A$1:$IW$188,8,FALSE),0)</f>
        <v>0</v>
      </c>
      <c r="BK35" s="19">
        <f>IFERROR(HLOOKUP(BK$1,'Nakladova matice_2018'!$A$1:$IW$188,8,FALSE),0)</f>
        <v>0</v>
      </c>
      <c r="BL35" s="19">
        <f>IFERROR(HLOOKUP(BL$1,'Nakladova matice_2018'!$A$1:$IW$188,8,FALSE),0)</f>
        <v>0</v>
      </c>
      <c r="BM35" s="19">
        <f>IFERROR(HLOOKUP(BM$1,'Nakladova matice_2018'!$A$1:$IW$188,8,FALSE),0)</f>
        <v>0</v>
      </c>
      <c r="BN35" s="19">
        <f>IFERROR(HLOOKUP(BN$1,'Nakladova matice_2018'!$A$1:$IW$188,8,FALSE),0)</f>
        <v>0</v>
      </c>
      <c r="BO35" s="19">
        <f>IFERROR(HLOOKUP(BO$1,'Nakladova matice_2018'!$A$1:$IW$188,8,FALSE),0)</f>
        <v>0</v>
      </c>
      <c r="BP35" s="19">
        <f>IFERROR(HLOOKUP(BP$1,'Nakladova matice_2018'!$A$1:$IW$188,8,FALSE),0)</f>
        <v>0</v>
      </c>
      <c r="BQ35" s="19">
        <f>IFERROR(HLOOKUP(BQ$1,'Nakladova matice_2018'!$A$1:$IW$188,8,FALSE),0)</f>
        <v>2760</v>
      </c>
      <c r="BR35" s="19">
        <f>IFERROR(HLOOKUP(BR$1,'Nakladova matice_2018'!$A$1:$IW$188,8,FALSE),0)</f>
        <v>0</v>
      </c>
      <c r="BS35" s="19">
        <f>IFERROR(HLOOKUP(BS$1,'Nakladova matice_2018'!$A$1:$IW$188,8,FALSE),0)</f>
        <v>0</v>
      </c>
      <c r="BT35" s="19">
        <f>IFERROR(HLOOKUP(BT$1,'Nakladova matice_2018'!$A$1:$IW$188,8,FALSE),0)</f>
        <v>2988.53</v>
      </c>
      <c r="BU35" s="19">
        <f>IFERROR(HLOOKUP(BU$1,'Nakladova matice_2018'!$A$1:$IW$188,8,FALSE),0)</f>
        <v>0</v>
      </c>
      <c r="BV35" s="19">
        <f>IFERROR(HLOOKUP(BV$1,'Nakladova matice_2018'!$A$1:$IW$188,8,FALSE),0)</f>
        <v>0</v>
      </c>
      <c r="BW35" s="19">
        <f>IFERROR(HLOOKUP(BW$1,'Nakladova matice_2018'!$A$1:$IW$188,8,FALSE),0)</f>
        <v>0</v>
      </c>
      <c r="BX35" s="19">
        <f>IFERROR(HLOOKUP(BX$1,'Nakladova matice_2018'!$A$1:$IW$188,8,FALSE),0)</f>
        <v>5870</v>
      </c>
      <c r="BY35" s="19">
        <f>IFERROR(HLOOKUP(BY$1,'Nakladova matice_2018'!$A$1:$IW$188,8,FALSE),0)</f>
        <v>0</v>
      </c>
      <c r="BZ35" s="19">
        <f>IFERROR(HLOOKUP(BZ$1,'Nakladova matice_2018'!$A$1:$IW$188,8,FALSE),0)</f>
        <v>0</v>
      </c>
      <c r="CA35" s="19">
        <f>IFERROR(HLOOKUP(CA$1,'Nakladova matice_2018'!$A$1:$IW$188,8,FALSE),0)</f>
        <v>0</v>
      </c>
      <c r="CB35" s="19">
        <f>IFERROR(HLOOKUP(CB$1,'Nakladova matice_2018'!$A$1:$IW$188,8,FALSE),0)</f>
        <v>0</v>
      </c>
      <c r="CC35" s="19">
        <f>IFERROR(HLOOKUP(CC$1,'Nakladova matice_2018'!$A$1:$IW$188,8,FALSE),0)</f>
        <v>3530</v>
      </c>
      <c r="CD35" s="19">
        <f>IFERROR(HLOOKUP(CD$1,'Nakladova matice_2018'!$A$1:$IW$188,8,FALSE),0)</f>
        <v>1896</v>
      </c>
      <c r="CE35" s="19">
        <f>IFERROR(HLOOKUP(CE$1,'Nakladova matice_2018'!$A$1:$IW$188,8,FALSE),0)</f>
        <v>7290</v>
      </c>
      <c r="CF35" s="19">
        <f>IFERROR(HLOOKUP(CF$1,'Nakladova matice_2018'!$A$1:$IW$188,8,FALSE),0)</f>
        <v>11846</v>
      </c>
      <c r="CG35" s="19">
        <f>IFERROR(HLOOKUP(CG$1,'Nakladova matice_2018'!$A$1:$IW$188,8,FALSE),0)</f>
        <v>4990</v>
      </c>
      <c r="CH35" s="19">
        <f>IFERROR(HLOOKUP(CH$1,'Nakladova matice_2018'!$A$1:$IW$188,8,FALSE),0)</f>
        <v>2359.5</v>
      </c>
      <c r="CI35" s="19">
        <f>IFERROR(HLOOKUP(CI$1,'Nakladova matice_2018'!$A$1:$IW$188,8,FALSE),0)</f>
        <v>1190</v>
      </c>
      <c r="CJ35" s="19">
        <f>IFERROR(HLOOKUP(CJ$1,'Nakladova matice_2018'!$A$1:$IW$188,8,FALSE),0)</f>
        <v>6972</v>
      </c>
      <c r="CK35" s="19">
        <f>IFERROR(HLOOKUP(CK$1,'Nakladova matice_2018'!$A$1:$IW$188,8,FALSE),0)</f>
        <v>728</v>
      </c>
      <c r="CL35" s="19">
        <f>IFERROR(HLOOKUP(CL$1,'Nakladova matice_2018'!$A$1:$IW$188,8,FALSE),0)</f>
        <v>6641</v>
      </c>
      <c r="CM35" s="19">
        <f>IFERROR(HLOOKUP(CM$1,'Nakladova matice_2018'!$A$1:$IW$188,8,FALSE),0)</f>
        <v>0</v>
      </c>
      <c r="CN35" s="19">
        <f>IFERROR(HLOOKUP(CN$1,'Nakladova matice_2018'!$A$1:$IW$188,8,FALSE),0)</f>
        <v>9016.09</v>
      </c>
      <c r="CO35" s="19">
        <f>IFERROR(HLOOKUP(CO$1,'Nakladova matice_2018'!$A$1:$IW$188,8,FALSE),0)</f>
        <v>0</v>
      </c>
      <c r="CP35" s="19">
        <f>IFERROR(HLOOKUP(CP$1,'Nakladova matice_2018'!$A$1:$IW$188,8,FALSE),0)</f>
        <v>0</v>
      </c>
      <c r="CQ35" s="19">
        <f>IFERROR(HLOOKUP(CQ$1,'Nakladova matice_2018'!$A$1:$IW$188,8,FALSE),0)</f>
        <v>0</v>
      </c>
      <c r="CR35" s="19">
        <f>IFERROR(HLOOKUP(CR$1,'Nakladova matice_2018'!$A$1:$IW$188,8,FALSE),0)</f>
        <v>0</v>
      </c>
      <c r="CS35" s="19">
        <f>IFERROR(HLOOKUP(CS$1,'Nakladova matice_2018'!$A$1:$IW$188,8,FALSE),0)</f>
        <v>0</v>
      </c>
      <c r="CT35" s="19">
        <f>IFERROR(HLOOKUP(CT$1,'Nakladova matice_2018'!$A$1:$IW$188,8,FALSE),0)</f>
        <v>0</v>
      </c>
      <c r="CU35" s="19">
        <f>IFERROR(HLOOKUP(CU$1,'Nakladova matice_2018'!$A$1:$IW$188,8,FALSE),0)</f>
        <v>0</v>
      </c>
      <c r="CV35" s="19">
        <f>IFERROR(HLOOKUP(CV$1,'Nakladova matice_2018'!$A$1:$IW$188,8,FALSE),0)</f>
        <v>0</v>
      </c>
      <c r="CW35" s="19">
        <f>IFERROR(HLOOKUP(CW$1,'Nakladova matice_2018'!$A$1:$IW$188,8,FALSE),0)</f>
        <v>0</v>
      </c>
      <c r="CX35" s="19">
        <f>IFERROR(HLOOKUP(CX$1,'Nakladova matice_2018'!$A$1:$IW$188,8,FALSE),0)</f>
        <v>0</v>
      </c>
      <c r="CY35" s="19">
        <f>IFERROR(HLOOKUP(CY$1,'Nakladova matice_2018'!$A$1:$IW$188,8,FALSE),0)</f>
        <v>0</v>
      </c>
      <c r="CZ35" s="19">
        <f>IFERROR(HLOOKUP(CZ$1,'Nakladova matice_2018'!$A$1:$IW$188,8,FALSE),0)</f>
        <v>0</v>
      </c>
      <c r="DA35" s="19">
        <f>IFERROR(HLOOKUP(DA$1,'Nakladova matice_2018'!$A$1:$IW$188,8,FALSE),0)</f>
        <v>1440</v>
      </c>
      <c r="DB35" s="19">
        <f>IFERROR(HLOOKUP(DB$1,'Nakladova matice_2018'!$A$1:$IW$188,8,FALSE),0)</f>
        <v>6078.82</v>
      </c>
      <c r="DC35" s="19">
        <f>IFERROR(HLOOKUP(DC$1,'Nakladova matice_2018'!$A$1:$IW$188,8,FALSE),0)</f>
        <v>0</v>
      </c>
      <c r="DD35" s="19">
        <f>IFERROR(HLOOKUP(DD$1,'Nakladova matice_2018'!$A$1:$IW$188,8,FALSE),0)</f>
        <v>0</v>
      </c>
      <c r="DE35" s="19">
        <f>IFERROR(HLOOKUP(DE$1,'Nakladova matice_2018'!$A$1:$IW$188,8,FALSE),0)</f>
        <v>0</v>
      </c>
      <c r="DF35" s="19">
        <f>IFERROR(HLOOKUP(DF$1,'Nakladova matice_2018'!$A$1:$IW$188,8,FALSE),0)</f>
        <v>0</v>
      </c>
      <c r="DG35" s="19">
        <f>IFERROR(HLOOKUP(DG$1,'Nakladova matice_2018'!$A$1:$IW$188,8,FALSE),0)</f>
        <v>8628.75</v>
      </c>
      <c r="DH35" s="19">
        <f>IFERROR(HLOOKUP(DH$1,'Nakladova matice_2018'!$A$1:$IW$188,8,FALSE),0)</f>
        <v>0</v>
      </c>
      <c r="DI35" s="19">
        <f>IFERROR(HLOOKUP(DI$1,'Nakladova matice_2018'!$A$1:$IW$188,8,FALSE),0)</f>
        <v>0</v>
      </c>
      <c r="DJ35" s="19">
        <f>IFERROR(HLOOKUP(DJ$1,'Nakladova matice_2018'!$A$1:$IW$188,8,FALSE),0)</f>
        <v>0</v>
      </c>
      <c r="DK35" s="19">
        <f>IFERROR(HLOOKUP(DK$1,'Nakladova matice_2018'!$A$1:$IW$188,8,FALSE),0)</f>
        <v>2818.79</v>
      </c>
      <c r="DL35" s="19">
        <f>IFERROR(HLOOKUP(DL$1,'Nakladova matice_2018'!$A$1:$IW$188,8,FALSE),0)</f>
        <v>16239.85</v>
      </c>
      <c r="DM35" s="19">
        <f>IFERROR(HLOOKUP(DM$1,'Nakladova matice_2018'!$A$1:$IW$188,8,FALSE),0)</f>
        <v>0</v>
      </c>
      <c r="DN35" s="19">
        <f>IFERROR(HLOOKUP(DN$1,'Nakladova matice_2018'!$A$1:$IW$188,8,FALSE),0)</f>
        <v>6572.39</v>
      </c>
      <c r="DO35" s="19">
        <f>IFERROR(HLOOKUP(DO$1,'Nakladova matice_2018'!$A$1:$IW$188,8,FALSE),0)</f>
        <v>0</v>
      </c>
      <c r="DP35" s="19">
        <f>IFERROR(HLOOKUP(DP$1,'Nakladova matice_2018'!$A$1:$IW$188,8,FALSE),0)</f>
        <v>0</v>
      </c>
      <c r="DQ35" s="19">
        <f>IFERROR(HLOOKUP(DQ$1,'Nakladova matice_2018'!$A$1:$IW$188,8,FALSE),0)</f>
        <v>0</v>
      </c>
      <c r="DR35" s="19">
        <f>IFERROR(HLOOKUP(DR$1,'Nakladova matice_2018'!$A$1:$IW$188,8,FALSE),0)</f>
        <v>27681.52</v>
      </c>
      <c r="DS35" s="19">
        <f>IFERROR(HLOOKUP(DS$1,'Nakladova matice_2018'!$A$1:$IW$188,8,FALSE),0)</f>
        <v>0</v>
      </c>
      <c r="DT35" s="19">
        <f>IFERROR(HLOOKUP(DT$1,'Nakladova matice_2018'!$A$1:$IW$188,8,FALSE),0)</f>
        <v>0</v>
      </c>
      <c r="DU35" s="19">
        <f>IFERROR(HLOOKUP(DU$1,'Nakladova matice_2018'!$A$1:$IW$188,8,FALSE),0)</f>
        <v>2618</v>
      </c>
      <c r="DV35" s="19">
        <f>IFERROR(HLOOKUP(DV$1,'Nakladova matice_2018'!$A$1:$IW$188,8,FALSE),0)</f>
        <v>1220</v>
      </c>
      <c r="DW35" s="19">
        <f>IFERROR(HLOOKUP(DW$1,'Nakladova matice_2018'!$A$1:$IW$188,8,FALSE),0)</f>
        <v>0</v>
      </c>
      <c r="DX35" s="19">
        <f>IFERROR(HLOOKUP(DX$1,'Nakladova matice_2018'!$A$1:$IW$188,8,FALSE),0)</f>
        <v>3393.74</v>
      </c>
      <c r="DY35" s="19">
        <f>IFERROR(HLOOKUP(DY$1,'Nakladova matice_2018'!$A$1:$IW$188,8,FALSE),0)</f>
        <v>18652.25</v>
      </c>
      <c r="DZ35" s="19">
        <f>IFERROR(HLOOKUP(DZ$1,'Nakladova matice_2018'!$A$1:$IW$188,8,FALSE),0)</f>
        <v>0</v>
      </c>
      <c r="EA35" s="19">
        <f>IFERROR(HLOOKUP(EA$1,'Nakladova matice_2018'!$A$1:$IW$188,8,FALSE),0)</f>
        <v>0</v>
      </c>
      <c r="EB35" s="19">
        <f>IFERROR(HLOOKUP(EB$1,'Nakladova matice_2018'!$A$1:$IW$188,8,FALSE),0)</f>
        <v>0</v>
      </c>
      <c r="EC35" s="19">
        <f>IFERROR(HLOOKUP(EC$1,'Nakladova matice_2018'!$A$1:$IW$188,8,FALSE),0)</f>
        <v>0</v>
      </c>
      <c r="ED35" s="19">
        <f>IFERROR(HLOOKUP(ED$1,'Nakladova matice_2018'!$A$1:$IW$188,8,FALSE),0)</f>
        <v>0</v>
      </c>
      <c r="EE35" s="19">
        <f>IFERROR(HLOOKUP(EE$1,'Nakladova matice_2018'!$A$1:$IW$188,8,FALSE),0)</f>
        <v>0</v>
      </c>
      <c r="EF35" s="19">
        <f>IFERROR(HLOOKUP(EF$1,'Nakladova matice_2018'!$A$1:$IW$188,8,FALSE),0)</f>
        <v>0</v>
      </c>
      <c r="EG35" s="19">
        <f>IFERROR(HLOOKUP(EG$1,'Nakladova matice_2018'!$A$1:$IW$188,8,FALSE),0)</f>
        <v>0</v>
      </c>
      <c r="EH35" s="19">
        <f>IFERROR(HLOOKUP(EH$1,'Nakladova matice_2018'!$A$1:$IW$188,8,FALSE),0)</f>
        <v>456</v>
      </c>
      <c r="EI35" s="19">
        <f>IFERROR(HLOOKUP(EI$1,'Nakladova matice_2018'!$A$1:$IW$188,8,FALSE),0)</f>
        <v>0</v>
      </c>
      <c r="EJ35" s="19">
        <f>IFERROR(HLOOKUP(EJ$1,'Nakladova matice_2018'!$A$1:$IW$188,8,FALSE),0)</f>
        <v>19231.759999999998</v>
      </c>
      <c r="EK35" s="19">
        <f>IFERROR(HLOOKUP(EK$1,'Nakladova matice_2018'!$A$1:$IW$188,8,FALSE),0)</f>
        <v>8002.49</v>
      </c>
      <c r="EL35" s="19">
        <f>IFERROR(HLOOKUP(EL$1,'Nakladova matice_2018'!$A$1:$IW$188,8,FALSE),0)</f>
        <v>0</v>
      </c>
      <c r="EM35" s="19">
        <f>IFERROR(HLOOKUP(EM$1,'Nakladova matice_2018'!$A$1:$IW$188,8,FALSE),0)</f>
        <v>0</v>
      </c>
      <c r="EN35" s="19">
        <f>IFERROR(HLOOKUP(EN$1,'Nakladova matice_2018'!$A$1:$IW$188,8,FALSE),0)</f>
        <v>0</v>
      </c>
      <c r="EO35" s="19">
        <f>IFERROR(HLOOKUP(EO$1,'Nakladova matice_2018'!$A$1:$IW$188,8,FALSE),0)</f>
        <v>0</v>
      </c>
      <c r="EP35" s="19">
        <f>IFERROR(HLOOKUP(EP$1,'Nakladova matice_2018'!$A$1:$IW$188,8,FALSE),0)</f>
        <v>0</v>
      </c>
      <c r="EQ35" s="19">
        <f>IFERROR(HLOOKUP(EQ$1,'Nakladova matice_2018'!$A$1:$IW$188,8,FALSE),0)</f>
        <v>0</v>
      </c>
      <c r="ER35" s="19">
        <f>IFERROR(HLOOKUP(ER$1,'Nakladova matice_2018'!$A$1:$IW$188,8,FALSE),0)</f>
        <v>0</v>
      </c>
      <c r="ES35" s="19">
        <f>IFERROR(HLOOKUP(ES$1,'Nakladova matice_2018'!$A$1:$IW$188,8,FALSE),0)</f>
        <v>424.5</v>
      </c>
      <c r="ET35" s="19">
        <f>IFERROR(HLOOKUP(ET$1,'Nakladova matice_2018'!$A$1:$IW$188,8,FALSE),0)</f>
        <v>0</v>
      </c>
      <c r="EU35" s="19">
        <f>IFERROR(HLOOKUP(EU$1,'Nakladova matice_2018'!$A$1:$IW$188,8,FALSE),0)</f>
        <v>0</v>
      </c>
      <c r="EV35" s="19">
        <f>IFERROR(HLOOKUP(EV$1,'Nakladova matice_2018'!$A$1:$IW$188,8,FALSE),0)</f>
        <v>0</v>
      </c>
      <c r="EW35" s="19">
        <f>IFERROR(HLOOKUP(EW$1,'Nakladova matice_2018'!$A$1:$IW$188,8,FALSE),0)</f>
        <v>0</v>
      </c>
      <c r="EX35" s="19">
        <f>IFERROR(HLOOKUP(EX$1,'Nakladova matice_2018'!$A$1:$IW$188,8,FALSE),0)</f>
        <v>0</v>
      </c>
      <c r="EY35" s="19">
        <f>IFERROR(HLOOKUP(EY$1,'Nakladova matice_2018'!$A$1:$IW$188,8,FALSE),0)</f>
        <v>0</v>
      </c>
      <c r="EZ35" s="19">
        <f>IFERROR(HLOOKUP(EZ$1,'Nakladova matice_2018'!$A$1:$IW$188,8,FALSE),0)</f>
        <v>6728</v>
      </c>
      <c r="FA35" s="19">
        <f>IFERROR(HLOOKUP(FA$1,'Nakladova matice_2018'!$A$1:$IW$188,8,FALSE),0)</f>
        <v>0</v>
      </c>
      <c r="FB35" s="19">
        <f>IFERROR(HLOOKUP(FB$1,'Nakladova matice_2018'!$A$1:$IW$188,8,FALSE),0)</f>
        <v>5456</v>
      </c>
      <c r="FC35" s="19">
        <f>IFERROR(HLOOKUP(FC$1,'Nakladova matice_2018'!$A$1:$IW$188,8,FALSE),0)</f>
        <v>7100.94</v>
      </c>
      <c r="FD35" s="19">
        <f>IFERROR(HLOOKUP(FD$1,'Nakladova matice_2018'!$A$1:$IW$188,8,FALSE),0)</f>
        <v>0</v>
      </c>
      <c r="FE35" s="19">
        <f>IFERROR(HLOOKUP(FE$1,'Nakladova matice_2018'!$A$1:$IW$188,8,FALSE),0)</f>
        <v>0</v>
      </c>
      <c r="FF35" s="19">
        <f>IFERROR(HLOOKUP(FF$1,'Nakladova matice_2018'!$A$1:$IW$188,8,FALSE),0)</f>
        <v>0</v>
      </c>
      <c r="FG35" s="19">
        <f>IFERROR(HLOOKUP(FG$1,'Nakladova matice_2018'!$A$1:$IW$188,8,FALSE),0)</f>
        <v>0</v>
      </c>
      <c r="FH35" s="19">
        <f>IFERROR(HLOOKUP(FH$1,'Nakladova matice_2018'!$A$1:$IW$188,8,FALSE),0)</f>
        <v>0</v>
      </c>
      <c r="FI35" s="19">
        <f>IFERROR(HLOOKUP(FI$1,'Nakladova matice_2018'!$A$1:$IW$188,8,FALSE),0)</f>
        <v>18938.38</v>
      </c>
      <c r="FJ35" s="19">
        <f>IFERROR(HLOOKUP(FJ$1,'Nakladova matice_2018'!$A$1:$IW$188,8,FALSE),0)</f>
        <v>0</v>
      </c>
      <c r="FK35" s="19">
        <f>IFERROR(HLOOKUP(FK$1,'Nakladova matice_2018'!$A$1:$IW$188,8,FALSE),0)</f>
        <v>0</v>
      </c>
      <c r="FL35" s="19">
        <f>IFERROR(HLOOKUP(FL$1,'Nakladova matice_2018'!$A$1:$IW$188,8,FALSE),0)</f>
        <v>0</v>
      </c>
      <c r="FM35" s="19">
        <f>IFERROR(HLOOKUP(FM$1,'Nakladova matice_2018'!$A$1:$IW$188,8,FALSE),0)</f>
        <v>0</v>
      </c>
      <c r="FN35" s="19">
        <f>IFERROR(HLOOKUP(FN$1,'Nakladova matice_2018'!$A$1:$IW$188,8,FALSE),0)</f>
        <v>0</v>
      </c>
      <c r="FO35" s="19">
        <f>IFERROR(HLOOKUP(FO$1,'Nakladova matice_2018'!$A$1:$IW$188,8,FALSE),0)</f>
        <v>0</v>
      </c>
      <c r="FP35" s="19">
        <f>IFERROR(HLOOKUP(FP$1,'Nakladova matice_2018'!$A$1:$IW$188,8,FALSE),0)</f>
        <v>0</v>
      </c>
      <c r="FQ35" s="19">
        <f>IFERROR(HLOOKUP(FQ$1,'Nakladova matice_2018'!$A$1:$IW$188,8,FALSE),0)</f>
        <v>0</v>
      </c>
      <c r="FR35" s="19">
        <f>IFERROR(HLOOKUP(FR$1,'Nakladova matice_2018'!$A$1:$IW$188,8,FALSE),0)</f>
        <v>0</v>
      </c>
      <c r="FS35" s="19">
        <f>IFERROR(HLOOKUP(FS$1,'Nakladova matice_2018'!$A$1:$IW$188,8,FALSE),0)</f>
        <v>0</v>
      </c>
      <c r="FT35" s="19">
        <f>IFERROR(HLOOKUP(FT$1,'Nakladova matice_2018'!$A$1:$IW$188,8,FALSE),0)</f>
        <v>200</v>
      </c>
      <c r="FU35" s="19">
        <f>IFERROR(HLOOKUP(FU$1,'Nakladova matice_2018'!$A$1:$IW$188,8,FALSE),0)</f>
        <v>1967</v>
      </c>
      <c r="FV35" s="19">
        <f>IFERROR(HLOOKUP(FV$1,'Nakladova matice_2018'!$A$1:$IW$188,8,FALSE),0)</f>
        <v>0</v>
      </c>
      <c r="FW35" s="19">
        <f>IFERROR(HLOOKUP(FW$1,'Nakladova matice_2018'!$A$1:$IW$188,8,FALSE),0)</f>
        <v>0</v>
      </c>
      <c r="FX35" s="19">
        <f>IFERROR(HLOOKUP(FX$1,'Nakladova matice_2018'!$A$1:$IW$188,8,FALSE),0)</f>
        <v>0</v>
      </c>
      <c r="FY35" s="19">
        <f>IFERROR(HLOOKUP(FY$1,'Nakladova matice_2018'!$A$1:$IW$188,8,FALSE),0)</f>
        <v>4348.74</v>
      </c>
      <c r="FZ35" s="19">
        <f>IFERROR(HLOOKUP(FZ$1,'Nakladova matice_2018'!$A$1:$IW$188,8,FALSE),0)</f>
        <v>0</v>
      </c>
      <c r="GA35" s="19">
        <f>IFERROR(HLOOKUP(GA$1,'Nakladova matice_2018'!$A$1:$IW$188,8,FALSE),0)</f>
        <v>31212.06</v>
      </c>
      <c r="GB35" s="19">
        <f>IFERROR(HLOOKUP(GB$1,'Nakladova matice_2018'!$A$1:$IW$188,8,FALSE),0)</f>
        <v>0</v>
      </c>
      <c r="GC35" s="19">
        <f>IFERROR(HLOOKUP(GC$1,'Nakladova matice_2018'!$A$1:$IW$188,8,FALSE),0)</f>
        <v>0</v>
      </c>
      <c r="GD35" s="19">
        <f>IFERROR(HLOOKUP(GD$1,'Nakladova matice_2018'!$A$1:$IW$188,8,FALSE),0)</f>
        <v>0</v>
      </c>
      <c r="GE35" s="19">
        <f>IFERROR(HLOOKUP(GE$1,'Nakladova matice_2018'!$A$1:$IW$188,8,FALSE),0)</f>
        <v>0</v>
      </c>
      <c r="GF35" s="19">
        <f>IFERROR(HLOOKUP(GF$1,'Nakladova matice_2018'!$A$1:$IW$188,8,FALSE),0)</f>
        <v>0</v>
      </c>
      <c r="GG35" s="19">
        <f>IFERROR(HLOOKUP(GG$1,'Nakladova matice_2018'!$A$1:$IW$188,8,FALSE),0)</f>
        <v>0</v>
      </c>
      <c r="GH35" s="19">
        <f>IFERROR(HLOOKUP(GH$1,'Nakladova matice_2018'!$A$1:$IW$188,8,FALSE),0)</f>
        <v>0</v>
      </c>
      <c r="GI35" s="19">
        <f>IFERROR(HLOOKUP(GI$1,'Nakladova matice_2018'!$A$1:$IW$188,8,FALSE),0)</f>
        <v>1427.5</v>
      </c>
      <c r="GJ35" s="19">
        <f>IFERROR(HLOOKUP(GJ$1,'Nakladova matice_2018'!$A$1:$IW$188,8,FALSE),0)</f>
        <v>1437</v>
      </c>
      <c r="GK35" s="19">
        <f>IFERROR(HLOOKUP(GK$1,'Nakladova matice_2018'!$A$1:$IW$188,8,FALSE),0)</f>
        <v>1990.33</v>
      </c>
      <c r="GL35" s="19">
        <f>IFERROR(HLOOKUP(GL$1,'Nakladova matice_2018'!$A$1:$IW$188,8,FALSE),0)</f>
        <v>0</v>
      </c>
      <c r="GM35" s="19">
        <f>IFERROR(HLOOKUP(GM$1,'Nakladova matice_2018'!$A$1:$IW$188,8,FALSE),0)</f>
        <v>3634</v>
      </c>
      <c r="GN35" s="19">
        <f>IFERROR(HLOOKUP(GN$1,'Nakladova matice_2018'!$A$1:$IW$188,8,FALSE),0)</f>
        <v>0</v>
      </c>
      <c r="GO35" s="19">
        <f>IFERROR(HLOOKUP(GO$1,'Nakladova matice_2018'!$A$1:$IW$188,8,FALSE),0)</f>
        <v>0</v>
      </c>
      <c r="GP35" s="19">
        <f>IFERROR(HLOOKUP(GP$1,'Nakladova matice_2018'!$A$1:$IW$188,8,FALSE),0)</f>
        <v>0</v>
      </c>
      <c r="GQ35" s="19">
        <f>IFERROR(HLOOKUP(GQ$1,'Nakladova matice_2018'!$A$1:$IW$188,8,FALSE),0)</f>
        <v>0</v>
      </c>
      <c r="GR35" s="19">
        <f>IFERROR(HLOOKUP(GR$1,'Nakladova matice_2018'!$A$1:$IW$188,8,FALSE),0)</f>
        <v>0</v>
      </c>
      <c r="GS35" s="19">
        <f>IFERROR(HLOOKUP(GS$1,'Nakladova matice_2018'!$A$1:$IW$188,8,FALSE),0)</f>
        <v>0</v>
      </c>
      <c r="GT35" s="19">
        <f>IFERROR(HLOOKUP(GT$1,'Nakladova matice_2018'!$A$1:$IW$188,8,FALSE),0)</f>
        <v>0</v>
      </c>
      <c r="GU35" s="19">
        <f>IFERROR(HLOOKUP(GU$1,'Nakladova matice_2018'!$A$1:$IW$188,8,FALSE),0)</f>
        <v>0</v>
      </c>
      <c r="GV35" s="19">
        <f>IFERROR(HLOOKUP(GV$1,'Nakladova matice_2018'!$A$1:$IW$188,8,FALSE),0)</f>
        <v>0</v>
      </c>
      <c r="GW35" s="19">
        <f>IFERROR(HLOOKUP(GW$1,'Nakladova matice_2018'!$A$1:$IW$188,8,FALSE),0)</f>
        <v>0</v>
      </c>
      <c r="GX35" s="19">
        <f>IFERROR(HLOOKUP(GX$1,'Nakladova matice_2018'!$A$1:$IW$188,8,FALSE),0)</f>
        <v>0</v>
      </c>
      <c r="GY35" s="19">
        <f>IFERROR(HLOOKUP(GY$1,'Nakladova matice_2018'!$A$1:$IW$188,8,FALSE),0)</f>
        <v>0</v>
      </c>
      <c r="GZ35" s="19">
        <f>IFERROR(HLOOKUP(GZ$1,'Nakladova matice_2018'!$A$1:$IW$188,8,FALSE),0)</f>
        <v>0</v>
      </c>
      <c r="HA35" s="19">
        <f>IFERROR(HLOOKUP(HA$1,'Nakladova matice_2018'!$A$1:$IW$188,8,FALSE),0)</f>
        <v>0</v>
      </c>
      <c r="HB35" s="19">
        <f>IFERROR(HLOOKUP(HB$1,'Nakladova matice_2018'!$A$1:$IW$188,8,FALSE),0)</f>
        <v>0</v>
      </c>
      <c r="HC35" s="19">
        <f>IFERROR(HLOOKUP(HC$1,'Nakladova matice_2018'!$A$1:$IW$188,8,FALSE),0)</f>
        <v>0</v>
      </c>
      <c r="HD35" s="19">
        <f>IFERROR(HLOOKUP(HD$1,'Nakladova matice_2018'!$A$1:$IW$188,8,FALSE),0)</f>
        <v>4360</v>
      </c>
      <c r="HE35" s="19">
        <f>IFERROR(HLOOKUP(HE$1,'Nakladova matice_2018'!$A$1:$IW$188,8,FALSE),0)</f>
        <v>0</v>
      </c>
      <c r="HF35" s="19">
        <f>IFERROR(HLOOKUP(HF$1,'Nakladova matice_2018'!$A$1:$IW$188,8,FALSE),0)</f>
        <v>0</v>
      </c>
      <c r="HG35" s="19">
        <f>IFERROR(HLOOKUP(HG$1,'Nakladova matice_2018'!$A$1:$IW$188,8,FALSE),0)</f>
        <v>0</v>
      </c>
      <c r="HH35" s="19">
        <f>IFERROR(HLOOKUP(HH$1,'Nakladova matice_2018'!$A$1:$IW$188,8,FALSE),0)</f>
        <v>0</v>
      </c>
      <c r="HI35" s="19">
        <f>IFERROR(HLOOKUP(HI$1,'Nakladova matice_2018'!$A$1:$IW$188,8,FALSE),0)</f>
        <v>0</v>
      </c>
      <c r="HJ35" s="19">
        <f>IFERROR(HLOOKUP(HJ$1,'Nakladova matice_2018'!$A$1:$IW$188,8,FALSE),0)</f>
        <v>8493.0499999999993</v>
      </c>
      <c r="HK35" s="19">
        <f>IFERROR(HLOOKUP(HK$1,'Nakladova matice_2018'!$A$1:$IW$188,8,FALSE),0)</f>
        <v>0</v>
      </c>
      <c r="HL35" s="19">
        <f>IFERROR(HLOOKUP(HL$1,'Nakladova matice_2018'!$A$1:$IW$188,8,FALSE),0)</f>
        <v>0</v>
      </c>
      <c r="HM35" s="19">
        <f>IFERROR(HLOOKUP(HM$1,'Nakladova matice_2018'!$A$1:$IW$188,8,FALSE),0)</f>
        <v>0</v>
      </c>
      <c r="HN35" s="19">
        <f>IFERROR(HLOOKUP(HN$1,'Nakladova matice_2018'!$A$1:$IW$188,8,FALSE),0)</f>
        <v>0</v>
      </c>
      <c r="HO35" s="19">
        <f>IFERROR(HLOOKUP(HO$1,'Nakladova matice_2018'!$A$1:$IW$188,8,FALSE),0)</f>
        <v>0</v>
      </c>
      <c r="HP35" s="19">
        <f>IFERROR(HLOOKUP(HP$1,'Nakladova matice_2018'!$A$1:$IW$188,8,FALSE),0)</f>
        <v>0</v>
      </c>
      <c r="HQ35" s="19">
        <f>IFERROR(HLOOKUP(HQ$1,'Nakladova matice_2018'!$A$1:$IW$188,8,FALSE),0)</f>
        <v>0</v>
      </c>
      <c r="HR35" s="19">
        <f>IFERROR(HLOOKUP(HR$1,'Nakladova matice_2018'!$A$1:$IW$188,8,FALSE),0)</f>
        <v>0</v>
      </c>
      <c r="HS35" s="19">
        <f>IFERROR(HLOOKUP(HS$1,'Nakladova matice_2018'!$A$1:$IW$188,8,FALSE),0)</f>
        <v>0</v>
      </c>
      <c r="HT35" s="19">
        <f>IFERROR(HLOOKUP(HT$1,'Nakladova matice_2018'!$A$1:$IW$188,8,FALSE),0)</f>
        <v>0</v>
      </c>
      <c r="HU35" s="19">
        <f>IFERROR(HLOOKUP(HU$1,'Nakladova matice_2018'!$A$1:$IW$188,8,FALSE),0)</f>
        <v>0</v>
      </c>
      <c r="HV35" s="19">
        <f>IFERROR(HLOOKUP(HV$1,'Nakladova matice_2018'!$A$1:$IW$188,8,FALSE),0)</f>
        <v>0</v>
      </c>
      <c r="HW35" s="19">
        <f>IFERROR(HLOOKUP(HW$1,'Nakladova matice_2018'!$A$1:$IW$188,8,FALSE),0)</f>
        <v>0</v>
      </c>
      <c r="HX35" s="19">
        <f>IFERROR(HLOOKUP(HX$1,'Nakladova matice_2018'!$A$1:$IW$188,8,FALSE),0)</f>
        <v>0</v>
      </c>
      <c r="HY35" s="19">
        <f>IFERROR(HLOOKUP(HY$1,'Nakladova matice_2018'!$A$1:$IW$188,8,FALSE),0)</f>
        <v>0</v>
      </c>
      <c r="HZ35" s="19">
        <f>IFERROR(HLOOKUP(HZ$1,'Nakladova matice_2018'!$A$1:$IW$188,8,FALSE),0)</f>
        <v>0</v>
      </c>
      <c r="IA35" s="19">
        <f>IFERROR(HLOOKUP(IA$1,'Nakladova matice_2018'!$A$1:$IW$188,8,FALSE),0)</f>
        <v>0</v>
      </c>
      <c r="IB35" s="19">
        <f>IFERROR(HLOOKUP(IB$1,'Nakladova matice_2018'!$A$1:$IW$188,8,FALSE),0)</f>
        <v>0</v>
      </c>
      <c r="IC35" s="19">
        <f>IFERROR(HLOOKUP(IC$1,'Nakladova matice_2018'!$A$1:$IW$188,8,FALSE),0)</f>
        <v>0</v>
      </c>
      <c r="ID35" s="19">
        <f>IFERROR(HLOOKUP(ID$1,'Nakladova matice_2018'!$A$1:$IW$188,8,FALSE),0)</f>
        <v>0</v>
      </c>
      <c r="IE35" s="19">
        <f>IFERROR(HLOOKUP(IE$1,'Nakladova matice_2018'!$A$1:$IW$188,8,FALSE),0)</f>
        <v>0</v>
      </c>
      <c r="IF35" s="19">
        <f>IFERROR(HLOOKUP(IF$1,'Nakladova matice_2018'!$A$1:$IW$188,8,FALSE),0)</f>
        <v>0</v>
      </c>
      <c r="IG35" s="19">
        <f>IFERROR(HLOOKUP(IG$1,'Nakladova matice_2018'!$A$1:$IW$188,8,FALSE),0)</f>
        <v>0</v>
      </c>
      <c r="IH35" s="19">
        <f>IFERROR(HLOOKUP(IH$1,'Nakladova matice_2018'!$A$1:$IW$188,8,FALSE),0)</f>
        <v>0</v>
      </c>
      <c r="II35" s="19">
        <f>IFERROR(HLOOKUP(II$1,'Nakladova matice_2018'!$A$1:$IW$188,8,FALSE),0)</f>
        <v>3425.45</v>
      </c>
      <c r="IJ35" s="19">
        <f>IFERROR(HLOOKUP(IJ$1,'Nakladova matice_2018'!$A$1:$IW$188,8,FALSE),0)</f>
        <v>0</v>
      </c>
      <c r="IK35" s="19">
        <f>IFERROR(HLOOKUP(IK$1,'Nakladova matice_2018'!$A$1:$IW$188,8,FALSE),0)</f>
        <v>0</v>
      </c>
      <c r="IL35" s="19">
        <f>IFERROR(HLOOKUP(IL$1,'Nakladova matice_2018'!$A$1:$IW$188,8,FALSE),0)</f>
        <v>0</v>
      </c>
      <c r="IM35" s="19">
        <f>IFERROR(HLOOKUP(IM$1,'Nakladova matice_2018'!$A$1:$IW$188,8,FALSE),0)</f>
        <v>0</v>
      </c>
      <c r="IN35" s="19">
        <f>IFERROR(HLOOKUP(IN$1,'Nakladova matice_2018'!$A$1:$IW$188,8,FALSE),0)</f>
        <v>0</v>
      </c>
      <c r="IO35" s="19">
        <f>IFERROR(HLOOKUP(IO$1,'Nakladova matice_2018'!$A$1:$IW$188,8,FALSE),0)</f>
        <v>0</v>
      </c>
      <c r="IP35" s="19">
        <f>IFERROR(HLOOKUP(IP$1,'Nakladova matice_2018'!$A$1:$IW$188,8,FALSE),0)</f>
        <v>0</v>
      </c>
      <c r="IQ35" s="19">
        <f>IFERROR(HLOOKUP(IQ$1,'Nakladova matice_2018'!$A$1:$IW$188,8,FALSE),0)</f>
        <v>0</v>
      </c>
      <c r="IR35" s="19">
        <f>IFERROR(HLOOKUP(IR$1,'Nakladova matice_2018'!$A$1:$IW$188,8,FALSE),0)</f>
        <v>0</v>
      </c>
      <c r="IS35" s="19">
        <f>IFERROR(HLOOKUP(IS$1,'Nakladova matice_2018'!$A$1:$IW$188,8,FALSE),0)</f>
        <v>0</v>
      </c>
      <c r="IT35" s="19">
        <f>IFERROR(HLOOKUP(IT$1,'Nakladova matice_2018'!$A$1:$IW$188,8,FALSE),0)</f>
        <v>0</v>
      </c>
      <c r="IU35" s="19">
        <f>IFERROR(HLOOKUP(IU$1,'Nakladova matice_2018'!$A$1:$IW$188,8,FALSE),0)</f>
        <v>0</v>
      </c>
      <c r="IV35" s="19">
        <f>IFERROR(HLOOKUP(IV$1,'Nakladova matice_2018'!$A$1:$IW$188,8,FALSE),0)</f>
        <v>0</v>
      </c>
      <c r="IW35" s="19">
        <f>IFERROR(HLOOKUP(IW$1,'Nakladova matice_2018'!$A$1:$IW$188,8,FALSE),0)</f>
        <v>0</v>
      </c>
      <c r="IX35" s="19">
        <f>IFERROR(HLOOKUP(IX$1,'Nakladova matice_2018'!$A$1:$IW$188,8,FALSE),0)</f>
        <v>0</v>
      </c>
      <c r="IY35" s="19">
        <f>IFERROR(HLOOKUP(IY$1,'Nakladova matice_2018'!$A$1:$IW$188,8,FALSE),0)</f>
        <v>2874.33</v>
      </c>
      <c r="IZ35" s="19">
        <f>IFERROR(HLOOKUP(IZ$1,'Nakladova matice_2018'!$A$1:$IW$188,8,FALSE),0)</f>
        <v>990</v>
      </c>
      <c r="JA35" s="19">
        <f>IFERROR(HLOOKUP(JA$1,'Nakladova matice_2018'!$A$1:$IW$188,8,FALSE),0)</f>
        <v>0</v>
      </c>
      <c r="JB35" s="19">
        <f>IFERROR(HLOOKUP(JB$1,'Nakladova matice_2018'!$A$1:$IW$188,8,FALSE),0)</f>
        <v>0</v>
      </c>
      <c r="JC35" s="19">
        <f>IFERROR(HLOOKUP(JC$1,'Nakladova matice_2018'!$A$1:$IW$188,8,FALSE),0)</f>
        <v>0</v>
      </c>
      <c r="JD35" s="19">
        <f>IFERROR(HLOOKUP(JD$1,'Nakladova matice_2018'!$A$1:$IW$188,8,FALSE),0)</f>
        <v>0</v>
      </c>
      <c r="JE35" s="19">
        <f>IFERROR(HLOOKUP(JE$1,'Nakladova matice_2018'!$A$1:$IW$188,8,FALSE),0)</f>
        <v>0</v>
      </c>
      <c r="JF35" s="19">
        <f>IFERROR(HLOOKUP(JF$1,'Nakladova matice_2018'!$A$1:$IW$188,8,FALSE),0)</f>
        <v>0</v>
      </c>
      <c r="JG35" s="19">
        <f>IFERROR(HLOOKUP(JG$1,'Nakladova matice_2018'!$A$1:$IW$188,8,FALSE),0)</f>
        <v>0</v>
      </c>
      <c r="JH35" s="19">
        <f>IFERROR(HLOOKUP(JH$1,'Nakladova matice_2018'!$A$1:$IW$188,8,FALSE),0)</f>
        <v>0</v>
      </c>
      <c r="JI35" s="19">
        <f>IFERROR(HLOOKUP(JI$1,'Nakladova matice_2018'!$A$1:$IW$188,8,FALSE),0)</f>
        <v>0</v>
      </c>
      <c r="JJ35" s="19">
        <f>IFERROR(HLOOKUP(JJ$1,'Nakladova matice_2018'!$A$1:$IW$188,8,FALSE),0)</f>
        <v>0</v>
      </c>
      <c r="JK35" s="19">
        <f>IFERROR(HLOOKUP(JK$1,'Nakladova matice_2018'!$A$1:$IW$188,8,FALSE),0)</f>
        <v>3475</v>
      </c>
      <c r="JL35" s="19">
        <f>IFERROR(HLOOKUP(JL$1,'Nakladova matice_2018'!$A$1:$IW$188,8,FALSE),0)</f>
        <v>0</v>
      </c>
      <c r="JM35" s="19">
        <f>IFERROR(HLOOKUP(JM$1,'Nakladova matice_2018'!$A$1:$IW$188,8,FALSE),0)</f>
        <v>0</v>
      </c>
      <c r="JN35" s="19">
        <f>IFERROR(HLOOKUP(JN$1,'Nakladova matice_2018'!$A$1:$IW$188,8,FALSE),0)</f>
        <v>0</v>
      </c>
      <c r="JO35" s="19">
        <f>IFERROR(HLOOKUP(JO$1,'Nakladova matice_2018'!$A$1:$IW$188,8,FALSE),0)</f>
        <v>0</v>
      </c>
      <c r="JP35" s="19">
        <f>IFERROR(HLOOKUP(JP$1,'Nakladova matice_2018'!$A$1:$IW$188,8,FALSE),0)</f>
        <v>0</v>
      </c>
      <c r="JQ35" s="19">
        <f>IFERROR(HLOOKUP(JQ$1,'Nakladova matice_2018'!$A$1:$IW$188,8,FALSE),0)</f>
        <v>0</v>
      </c>
      <c r="JR35" s="19">
        <f>IFERROR(HLOOKUP(JR$1,'Nakladova matice_2018'!$A$1:$IW$188,8,FALSE),0)</f>
        <v>0</v>
      </c>
      <c r="JS35" s="19">
        <f>IFERROR(HLOOKUP(JS$1,'Nakladova matice_2018'!$A$1:$IW$188,8,FALSE),0)</f>
        <v>0</v>
      </c>
      <c r="JT35" s="19">
        <f>IFERROR(HLOOKUP(JT$1,'Nakladova matice_2018'!$A$1:$IW$188,8,FALSE),0)</f>
        <v>0</v>
      </c>
      <c r="JU35" s="19">
        <f>IFERROR(HLOOKUP(JU$1,'Nakladova matice_2018'!$A$1:$IW$188,8,FALSE),0)</f>
        <v>1003</v>
      </c>
      <c r="JV35" s="19">
        <f>IFERROR(HLOOKUP(JV$1,'Nakladova matice_2018'!$A$1:$IW$188,8,FALSE),0)</f>
        <v>420</v>
      </c>
      <c r="JW35" s="19">
        <f>IFERROR(HLOOKUP(JW$1,'Nakladova matice_2018'!$A$1:$IW$188,8,FALSE),0)</f>
        <v>0</v>
      </c>
      <c r="JX35" s="19">
        <f>IFERROR(HLOOKUP(JX$1,'Nakladova matice_2018'!$A$1:$IW$188,8,FALSE),0)</f>
        <v>0</v>
      </c>
      <c r="JY35" s="19">
        <f>IFERROR(HLOOKUP(JY$1,'Nakladova matice_2018'!$A$1:$IW$188,8,FALSE),0)</f>
        <v>0</v>
      </c>
      <c r="JZ35" s="19">
        <f>IFERROR(HLOOKUP(JZ$1,'Nakladova matice_2018'!$A$1:$IW$188,8,FALSE),0)</f>
        <v>0</v>
      </c>
      <c r="KA35" s="19">
        <f>IFERROR(HLOOKUP(KA$1,'Nakladova matice_2018'!$A$1:$IW$188,8,FALSE),0)</f>
        <v>0</v>
      </c>
      <c r="KB35" s="19">
        <f>IFERROR(HLOOKUP(KB$1,'Nakladova matice_2018'!$A$1:$IW$188,8,FALSE),0)</f>
        <v>0</v>
      </c>
      <c r="KC35" s="19">
        <f>IFERROR(HLOOKUP(KC$1,'Nakladova matice_2018'!$A$1:$IW$188,8,FALSE),0)</f>
        <v>0</v>
      </c>
      <c r="KD35" s="19">
        <f>IFERROR(HLOOKUP(KD$1,'Nakladova matice_2018'!$A$1:$IW$188,8,FALSE),0)</f>
        <v>23733.81</v>
      </c>
      <c r="KE35" s="19">
        <f>IFERROR(HLOOKUP(KE$1,'Nakladova matice_2018'!$A$1:$IW$188,8,FALSE),0)</f>
        <v>0</v>
      </c>
      <c r="KF35" s="19">
        <f>IFERROR(HLOOKUP(KF$1,'Nakladova matice_2018'!$A$1:$IW$188,8,FALSE),0)</f>
        <v>0</v>
      </c>
      <c r="KG35" s="19">
        <f>IFERROR(HLOOKUP(KG$1,'Nakladova matice_2018'!$A$1:$IW$188,8,FALSE),0)</f>
        <v>0</v>
      </c>
      <c r="KH35" s="19">
        <f>IFERROR(HLOOKUP(KH$1,'Nakladova matice_2018'!$A$1:$IW$188,8,FALSE),0)</f>
        <v>0</v>
      </c>
      <c r="KI35" s="19">
        <f>IFERROR(HLOOKUP(KI$1,'Nakladova matice_2018'!$A$1:$IW$188,8,FALSE),0)</f>
        <v>0</v>
      </c>
      <c r="KJ35" s="19">
        <f>IFERROR(HLOOKUP(KJ$1,'Nakladova matice_2018'!$A$1:$IW$188,8,FALSE),0)</f>
        <v>0</v>
      </c>
      <c r="KK35" s="19">
        <f>IFERROR(HLOOKUP(KK$1,'Nakladova matice_2018'!$A$1:$IW$188,8,FALSE),0)</f>
        <v>0</v>
      </c>
      <c r="KL35" s="19">
        <f>IFERROR(HLOOKUP(KL$1,'Nakladova matice_2018'!$A$1:$IW$188,8,FALSE),0)</f>
        <v>0</v>
      </c>
      <c r="KM35" s="19">
        <f>IFERROR(HLOOKUP(KM$1,'Nakladova matice_2018'!$A$1:$IW$188,8,FALSE),0)</f>
        <v>0</v>
      </c>
      <c r="KN35" s="19">
        <f>IFERROR(HLOOKUP(KN$1,'Nakladova matice_2018'!$A$1:$IW$188,8,FALSE),0)</f>
        <v>0</v>
      </c>
      <c r="KO35" s="19">
        <f>IFERROR(HLOOKUP(KO$1,'Nakladova matice_2018'!$A$1:$IW$188,8,FALSE),0)</f>
        <v>0</v>
      </c>
      <c r="KP35" s="19">
        <f>IFERROR(HLOOKUP(KP$1,'Nakladova matice_2018'!$A$1:$IW$188,8,FALSE),0)</f>
        <v>0</v>
      </c>
      <c r="KQ35" s="19">
        <f>IFERROR(HLOOKUP(KQ$1,'Nakladova matice_2018'!$A$1:$IW$188,8,FALSE),0)</f>
        <v>0</v>
      </c>
      <c r="KR35" s="19">
        <f>IFERROR(HLOOKUP(KR$1,'Nakladova matice_2018'!$A$1:$IW$188,8,FALSE),0)</f>
        <v>5870</v>
      </c>
      <c r="KS35" s="19">
        <f>IFERROR(HLOOKUP(KS$1,'Nakladova matice_2018'!$A$1:$IW$188,8,FALSE),0)</f>
        <v>0</v>
      </c>
      <c r="KT35" s="19">
        <f>IFERROR(HLOOKUP(KT$1,'Nakladova matice_2018'!$A$1:$IW$188,8,FALSE),0)</f>
        <v>0</v>
      </c>
      <c r="KU35" s="19">
        <f>IFERROR(HLOOKUP(KU$1,'Nakladova matice_2018'!$A$1:$IW$188,8,FALSE),0)</f>
        <v>0</v>
      </c>
      <c r="KV35" s="19">
        <f>IFERROR(HLOOKUP(KV$1,'Nakladova matice_2018'!$A$1:$IW$188,8,FALSE),0)</f>
        <v>0</v>
      </c>
      <c r="KW35" s="19">
        <f>IFERROR(HLOOKUP(KW$1,'Nakladova matice_2018'!$A$1:$IW$188,8,FALSE),0)</f>
        <v>0</v>
      </c>
      <c r="KX35" s="19">
        <f>IFERROR(HLOOKUP(KX$1,'Nakladova matice_2018'!$A$1:$IW$188,8,FALSE),0)</f>
        <v>0</v>
      </c>
      <c r="KY35" s="19">
        <f>IFERROR(HLOOKUP(KY$1,'Nakladova matice_2018'!$A$1:$IW$188,8,FALSE),0)</f>
        <v>0</v>
      </c>
      <c r="KZ35" s="19">
        <f>IFERROR(HLOOKUP(KZ$1,'Nakladova matice_2018'!$A$1:$IW$188,8,FALSE),0)</f>
        <v>0</v>
      </c>
      <c r="LA35" s="19">
        <f>IFERROR(HLOOKUP(LA$1,'Nakladova matice_2018'!$A$1:$IW$188,8,FALSE),0)</f>
        <v>0</v>
      </c>
      <c r="LB35" s="19">
        <f>IFERROR(HLOOKUP(LB$1,'Nakladova matice_2018'!$A$1:$IW$188,8,FALSE),0)</f>
        <v>11519.99</v>
      </c>
      <c r="LC35" s="19">
        <f>IFERROR(HLOOKUP(LC$1,'Nakladova matice_2018'!$A$1:$IW$188,8,FALSE),0)</f>
        <v>0</v>
      </c>
      <c r="LD35" s="19">
        <f>IFERROR(HLOOKUP(LD$1,'Nakladova matice_2018'!$A$1:$IW$188,8,FALSE),0)</f>
        <v>0</v>
      </c>
      <c r="LE35" s="19">
        <f>IFERROR(HLOOKUP(LE$1,'Nakladova matice_2018'!$A$1:$IW$188,8,FALSE),0)</f>
        <v>58994.16</v>
      </c>
      <c r="LF35" s="19">
        <f>IFERROR(HLOOKUP(LF$1,'Nakladova matice_2018'!$A$1:$IW$188,8,FALSE),0)</f>
        <v>47627.86</v>
      </c>
      <c r="LG35" s="19">
        <f>IFERROR(HLOOKUP(LG$1,'Nakladova matice_2018'!$A$1:$IW$188,8,FALSE),0)</f>
        <v>36370.92</v>
      </c>
      <c r="LH35" s="19">
        <f>IFERROR(HLOOKUP(LH$1,'Nakladova matice_2018'!$A$1:$IW$188,8,FALSE),0)</f>
        <v>19706.61</v>
      </c>
      <c r="LI35" s="19">
        <f>IFERROR(HLOOKUP(LI$1,'Nakladova matice_2018'!$A$1:$IW$188,8,FALSE),0)</f>
        <v>4199.09</v>
      </c>
      <c r="LJ35" s="19">
        <f>IFERROR(HLOOKUP(LJ$1,'Nakladova matice_2018'!$A$1:$IW$188,8,FALSE),0)</f>
        <v>0</v>
      </c>
      <c r="LK35" s="19">
        <f>IFERROR(HLOOKUP(LK$1,'Nakladova matice_2018'!$A$1:$IW$188,8,FALSE),0)</f>
        <v>325.22000000000003</v>
      </c>
      <c r="LL35" s="19">
        <f>IFERROR(HLOOKUP(LL$1,'Nakladova matice_2018'!$A$1:$IW$188,8,FALSE),0)</f>
        <v>0</v>
      </c>
      <c r="LM35" s="19">
        <f>IFERROR(HLOOKUP(LM$1,'Nakladova matice_2018'!$A$1:$IW$188,8,FALSE),0)</f>
        <v>0</v>
      </c>
      <c r="LN35" s="19">
        <f>IFERROR(HLOOKUP(LN$1,'Nakladova matice_2018'!$A$1:$IW$188,8,FALSE),0)</f>
        <v>0</v>
      </c>
      <c r="LO35" s="19">
        <f>IFERROR(HLOOKUP(LO$1,'Nakladova matice_2018'!$A$1:$IW$188,8,FALSE),0)</f>
        <v>0</v>
      </c>
      <c r="LP35" s="19">
        <f>IFERROR(HLOOKUP(LP$1,'Nakladova matice_2018'!$A$1:$IW$188,8,FALSE),0)</f>
        <v>0</v>
      </c>
      <c r="LQ35" s="19">
        <f>IFERROR(HLOOKUP(LQ$1,'Nakladova matice_2018'!$A$1:$IW$188,8,FALSE),0)</f>
        <v>0</v>
      </c>
      <c r="LR35" s="19">
        <f>IFERROR(HLOOKUP(LR$1,'Nakladova matice_2018'!$A$1:$IW$188,8,FALSE),0)</f>
        <v>0</v>
      </c>
      <c r="LS35" s="19">
        <f>IFERROR(HLOOKUP(LS$1,'Nakladova matice_2018'!$A$1:$IW$188,8,FALSE),0)</f>
        <v>2085.7800000000002</v>
      </c>
      <c r="LT35" s="19">
        <f>IFERROR(HLOOKUP(LT$1,'Nakladova matice_2018'!$A$1:$IW$188,8,FALSE),0)</f>
        <v>0</v>
      </c>
      <c r="LU35" s="19">
        <f>IFERROR(HLOOKUP(LU$1,'Nakladova matice_2018'!$A$1:$IW$188,8,FALSE),0)</f>
        <v>0</v>
      </c>
      <c r="LV35" s="19">
        <f>IFERROR(HLOOKUP(LV$1,'Nakladova matice_2018'!$A$1:$IW$188,8,FALSE),0)</f>
        <v>0</v>
      </c>
      <c r="LW35" s="19">
        <f>IFERROR(HLOOKUP(LW$1,'Nakladova matice_2018'!$A$1:$IW$188,8,FALSE),0)</f>
        <v>0</v>
      </c>
      <c r="LX35" s="19">
        <f>IFERROR(HLOOKUP(LX$1,'Nakladova matice_2018'!$A$1:$IW$188,8,FALSE),0)</f>
        <v>0</v>
      </c>
      <c r="LY35" s="19">
        <f>IFERROR(HLOOKUP(LY$1,'Nakladova matice_2018'!$A$1:$IW$188,8,FALSE),0)</f>
        <v>0</v>
      </c>
      <c r="LZ35" s="19">
        <f>IFERROR(HLOOKUP(LZ$1,'Nakladova matice_2018'!$A$1:$IW$188,8,FALSE),0)</f>
        <v>0</v>
      </c>
      <c r="MA35" s="19">
        <f>IFERROR(HLOOKUP(MA$1,'Nakladova matice_2018'!$A$1:$IW$188,8,FALSE),0)</f>
        <v>0</v>
      </c>
      <c r="MB35" s="19">
        <f>IFERROR(HLOOKUP(MB$1,'Nakladova matice_2018'!$A$1:$IW$188,8,FALSE),0)</f>
        <v>0</v>
      </c>
      <c r="MC35" s="19">
        <f>IFERROR(HLOOKUP(MC$1,'Nakladova matice_2018'!$A$1:$IW$188,8,FALSE),0)</f>
        <v>0</v>
      </c>
      <c r="MD35" s="19">
        <f>IFERROR(HLOOKUP(MD$1,'Nakladova matice_2018'!$A$1:$IW$188,8,FALSE),0)</f>
        <v>0</v>
      </c>
      <c r="ME35" s="19">
        <f>IFERROR(HLOOKUP(ME$1,'Nakladova matice_2018'!$A$1:$IW$188,8,FALSE),0)</f>
        <v>0</v>
      </c>
      <c r="MF35" s="19">
        <f>IFERROR(HLOOKUP(MF$1,'Nakladova matice_2018'!$A$1:$IW$188,8,FALSE),0)</f>
        <v>0</v>
      </c>
      <c r="MG35" s="19">
        <f>IFERROR(HLOOKUP(MG$1,'Nakladova matice_2018'!$A$1:$IW$188,8,FALSE),0)</f>
        <v>0</v>
      </c>
      <c r="MH35" s="19">
        <f>IFERROR(HLOOKUP(MH$1,'Nakladova matice_2018'!$A$1:$IW$188,8,FALSE),0)</f>
        <v>0</v>
      </c>
      <c r="MI35" s="19">
        <f>IFERROR(HLOOKUP(MI$1,'Nakladova matice_2018'!$A$1:$IW$188,8,FALSE),0)</f>
        <v>0</v>
      </c>
      <c r="MJ35" s="19">
        <f>IFERROR(HLOOKUP(MJ$1,'Nakladova matice_2018'!$A$1:$IW$188,8,FALSE),0)</f>
        <v>0</v>
      </c>
      <c r="MK35" s="19">
        <f>IFERROR(HLOOKUP(MK$1,'Nakladova matice_2018'!$A$1:$IW$188,8,FALSE),0)</f>
        <v>0</v>
      </c>
      <c r="ML35" s="19">
        <f>IFERROR(HLOOKUP(ML$1,'Nakladova matice_2018'!$A$1:$IW$188,8,FALSE),0)</f>
        <v>0</v>
      </c>
      <c r="MM35" s="19">
        <f>IFERROR(HLOOKUP(MM$1,'Nakladova matice_2018'!$A$1:$IW$188,8,FALSE),0)</f>
        <v>0</v>
      </c>
      <c r="MN35" s="19">
        <f>IFERROR(HLOOKUP(MN$1,'Nakladova matice_2018'!$A$1:$IW$188,8,FALSE),0)</f>
        <v>0</v>
      </c>
      <c r="MO35" s="20">
        <f t="shared" si="83"/>
        <v>601195.75</v>
      </c>
      <c r="MP35" s="20">
        <f>MO35-'Nakladova matice_2018'!IX8</f>
        <v>0</v>
      </c>
    </row>
    <row r="36" spans="1:354" x14ac:dyDescent="0.2">
      <c r="A36" s="27">
        <v>501018</v>
      </c>
      <c r="B36" s="21" t="s">
        <v>188</v>
      </c>
      <c r="C36" s="53">
        <v>1</v>
      </c>
      <c r="D36" s="19">
        <f>IFERROR(HLOOKUP(D$1,'Nakladova matice_2018'!$A$1:$IW$188,9,FALSE),0)</f>
        <v>0</v>
      </c>
      <c r="E36" s="19">
        <f>IFERROR(HLOOKUP(E$1,'Nakladova matice_2018'!$A$1:$IW$188,9,FALSE),0)</f>
        <v>0</v>
      </c>
      <c r="F36" s="19">
        <f>IFERROR(HLOOKUP(F$1,'Nakladova matice_2018'!$A$1:$IW$188,9,FALSE),0)</f>
        <v>21625.200000000001</v>
      </c>
      <c r="G36" s="19">
        <f>IFERROR(HLOOKUP(G$1,'Nakladova matice_2018'!$A$1:$IW$188,9,FALSE),0)</f>
        <v>0</v>
      </c>
      <c r="H36" s="19">
        <f>IFERROR(HLOOKUP(H$1,'Nakladova matice_2018'!$A$1:$IW$188,9,FALSE),0)</f>
        <v>0</v>
      </c>
      <c r="I36" s="19">
        <f>IFERROR(HLOOKUP(I$1,'Nakladova matice_2018'!$A$1:$IW$188,9,FALSE),0)</f>
        <v>0</v>
      </c>
      <c r="J36" s="19">
        <f>IFERROR(HLOOKUP(J$1,'Nakladova matice_2018'!$A$1:$IW$188,9,FALSE),0)</f>
        <v>58793.86</v>
      </c>
      <c r="K36" s="19">
        <f>IFERROR(HLOOKUP(K$1,'Nakladova matice_2018'!$A$1:$IW$188,9,FALSE),0)</f>
        <v>0</v>
      </c>
      <c r="L36" s="19">
        <f>IFERROR(HLOOKUP(L$1,'Nakladova matice_2018'!$A$1:$IW$188,9,FALSE),0)</f>
        <v>0</v>
      </c>
      <c r="M36" s="19">
        <f>IFERROR(HLOOKUP(M$1,'Nakladova matice_2018'!$A$1:$IW$188,9,FALSE),0)</f>
        <v>0</v>
      </c>
      <c r="N36" s="19">
        <f>IFERROR(HLOOKUP(N$1,'Nakladova matice_2018'!$A$1:$IW$188,9,FALSE),0)</f>
        <v>0</v>
      </c>
      <c r="O36" s="19">
        <f>IFERROR(HLOOKUP(O$1,'Nakladova matice_2018'!$A$1:$IW$188,9,FALSE),0)</f>
        <v>0</v>
      </c>
      <c r="P36" s="19">
        <f>IFERROR(HLOOKUP(P$1,'Nakladova matice_2018'!$A$1:$IW$188,9,FALSE),0)</f>
        <v>0</v>
      </c>
      <c r="Q36" s="19">
        <f>IFERROR(HLOOKUP(Q$1,'Nakladova matice_2018'!$A$1:$IW$188,9,FALSE),0)</f>
        <v>0</v>
      </c>
      <c r="R36" s="19">
        <f>IFERROR(HLOOKUP(R$1,'Nakladova matice_2018'!$A$1:$IW$188,9,FALSE),0)</f>
        <v>0</v>
      </c>
      <c r="S36" s="19">
        <f>IFERROR(HLOOKUP(S$1,'Nakladova matice_2018'!$A$1:$IW$188,9,FALSE),0)</f>
        <v>0</v>
      </c>
      <c r="T36" s="19">
        <f>IFERROR(HLOOKUP(T$1,'Nakladova matice_2018'!$A$1:$IW$188,9,FALSE),0)</f>
        <v>0</v>
      </c>
      <c r="U36" s="19">
        <f>IFERROR(HLOOKUP(U$1,'Nakladova matice_2018'!$A$1:$IW$188,9,FALSE),0)</f>
        <v>0</v>
      </c>
      <c r="V36" s="19">
        <f>IFERROR(HLOOKUP(V$1,'Nakladova matice_2018'!$A$1:$IW$188,9,FALSE),0)</f>
        <v>0</v>
      </c>
      <c r="W36" s="19">
        <f>IFERROR(HLOOKUP(W$1,'Nakladova matice_2018'!$A$1:$IW$188,9,FALSE),0)</f>
        <v>0</v>
      </c>
      <c r="X36" s="19">
        <f>IFERROR(HLOOKUP(X$1,'Nakladova matice_2018'!$A$1:$IW$188,9,FALSE),0)</f>
        <v>0</v>
      </c>
      <c r="Y36" s="19">
        <f>IFERROR(HLOOKUP(Y$1,'Nakladova matice_2018'!$A$1:$IW$188,9,FALSE),0)</f>
        <v>0</v>
      </c>
      <c r="Z36" s="19">
        <f>IFERROR(HLOOKUP(Z$1,'Nakladova matice_2018'!$A$1:$IW$188,9,FALSE),0)</f>
        <v>35347.69</v>
      </c>
      <c r="AA36" s="19">
        <f>IFERROR(HLOOKUP(AA$1,'Nakladova matice_2018'!$A$1:$IW$188,9,FALSE),0)</f>
        <v>0</v>
      </c>
      <c r="AB36" s="19">
        <f>IFERROR(HLOOKUP(AB$1,'Nakladova matice_2018'!$A$1:$IW$188,9,FALSE),0)</f>
        <v>0</v>
      </c>
      <c r="AC36" s="19">
        <f>IFERROR(HLOOKUP(AC$1,'Nakladova matice_2018'!$A$1:$IW$188,9,FALSE),0)</f>
        <v>0</v>
      </c>
      <c r="AD36" s="19">
        <f>IFERROR(HLOOKUP(AD$1,'Nakladova matice_2018'!$A$1:$IW$188,9,FALSE),0)</f>
        <v>0</v>
      </c>
      <c r="AE36" s="19">
        <f>IFERROR(HLOOKUP(AE$1,'Nakladova matice_2018'!$A$1:$IW$188,9,FALSE),0)</f>
        <v>0</v>
      </c>
      <c r="AF36" s="19">
        <f>IFERROR(HLOOKUP(AF$1,'Nakladova matice_2018'!$A$1:$IW$188,9,FALSE),0)</f>
        <v>0</v>
      </c>
      <c r="AG36" s="19">
        <f>IFERROR(HLOOKUP(AG$1,'Nakladova matice_2018'!$A$1:$IW$188,9,FALSE),0)</f>
        <v>0</v>
      </c>
      <c r="AH36" s="19">
        <f>IFERROR(HLOOKUP(AH$1,'Nakladova matice_2018'!$A$1:$IW$188,9,FALSE),0)</f>
        <v>0</v>
      </c>
      <c r="AI36" s="19">
        <f>IFERROR(HLOOKUP(AI$1,'Nakladova matice_2018'!$A$1:$IW$188,9,FALSE),0)</f>
        <v>0</v>
      </c>
      <c r="AJ36" s="19">
        <f>IFERROR(HLOOKUP(AJ$1,'Nakladova matice_2018'!$A$1:$IW$188,9,FALSE),0)</f>
        <v>0</v>
      </c>
      <c r="AK36" s="19">
        <f>IFERROR(HLOOKUP(AK$1,'Nakladova matice_2018'!$A$1:$IW$188,9,FALSE),0)</f>
        <v>0</v>
      </c>
      <c r="AL36" s="19">
        <f>IFERROR(HLOOKUP(AL$1,'Nakladova matice_2018'!$A$1:$IW$188,9,FALSE),0)</f>
        <v>0</v>
      </c>
      <c r="AM36" s="19">
        <f>IFERROR(HLOOKUP(AM$1,'Nakladova matice_2018'!$A$1:$IW$188,9,FALSE),0)</f>
        <v>0</v>
      </c>
      <c r="AN36" s="19">
        <f>IFERROR(HLOOKUP(AN$1,'Nakladova matice_2018'!$A$1:$IW$188,9,FALSE),0)</f>
        <v>0</v>
      </c>
      <c r="AO36" s="19">
        <f>IFERROR(HLOOKUP(AO$1,'Nakladova matice_2018'!$A$1:$IW$188,9,FALSE),0)</f>
        <v>0</v>
      </c>
      <c r="AP36" s="19">
        <f>IFERROR(HLOOKUP(AP$1,'Nakladova matice_2018'!$A$1:$IW$188,9,FALSE),0)</f>
        <v>0</v>
      </c>
      <c r="AQ36" s="19">
        <f>IFERROR(HLOOKUP(AQ$1,'Nakladova matice_2018'!$A$1:$IW$188,9,FALSE),0)</f>
        <v>0</v>
      </c>
      <c r="AR36" s="19">
        <f>IFERROR(HLOOKUP(AR$1,'Nakladova matice_2018'!$A$1:$IW$188,9,FALSE),0)</f>
        <v>0</v>
      </c>
      <c r="AS36" s="19">
        <f>IFERROR(HLOOKUP(AS$1,'Nakladova matice_2018'!$A$1:$IW$188,9,FALSE),0)</f>
        <v>0</v>
      </c>
      <c r="AT36" s="19">
        <f>IFERROR(HLOOKUP(AT$1,'Nakladova matice_2018'!$A$1:$IW$188,9,FALSE),0)</f>
        <v>0</v>
      </c>
      <c r="AU36" s="19">
        <f>IFERROR(HLOOKUP(AU$1,'Nakladova matice_2018'!$A$1:$IW$188,9,FALSE),0)</f>
        <v>0</v>
      </c>
      <c r="AV36" s="19">
        <f>IFERROR(HLOOKUP(AV$1,'Nakladova matice_2018'!$A$1:$IW$188,9,FALSE),0)</f>
        <v>0</v>
      </c>
      <c r="AW36" s="19">
        <f>IFERROR(HLOOKUP(AW$1,'Nakladova matice_2018'!$A$1:$IW$188,9,FALSE),0)</f>
        <v>0</v>
      </c>
      <c r="AX36" s="19">
        <f>IFERROR(HLOOKUP(AX$1,'Nakladova matice_2018'!$A$1:$IW$188,9,FALSE),0)</f>
        <v>0</v>
      </c>
      <c r="AY36" s="19">
        <f>IFERROR(HLOOKUP(AY$1,'Nakladova matice_2018'!$A$1:$IW$188,9,FALSE),0)</f>
        <v>0</v>
      </c>
      <c r="AZ36" s="19">
        <f>IFERROR(HLOOKUP(AZ$1,'Nakladova matice_2018'!$A$1:$IW$188,9,FALSE),0)</f>
        <v>0</v>
      </c>
      <c r="BA36" s="19">
        <f>IFERROR(HLOOKUP(BA$1,'Nakladova matice_2018'!$A$1:$IW$188,9,FALSE),0)</f>
        <v>0</v>
      </c>
      <c r="BB36" s="19">
        <f>IFERROR(HLOOKUP(BB$1,'Nakladova matice_2018'!$A$1:$IW$188,9,FALSE),0)</f>
        <v>0</v>
      </c>
      <c r="BC36" s="19">
        <f>IFERROR(HLOOKUP(BC$1,'Nakladova matice_2018'!$A$1:$IW$188,9,FALSE),0)</f>
        <v>0</v>
      </c>
      <c r="BD36" s="19">
        <f>IFERROR(HLOOKUP(BD$1,'Nakladova matice_2018'!$A$1:$IW$188,9,FALSE),0)</f>
        <v>0</v>
      </c>
      <c r="BE36" s="19">
        <f>IFERROR(HLOOKUP(BE$1,'Nakladova matice_2018'!$A$1:$IW$188,9,FALSE),0)</f>
        <v>0</v>
      </c>
      <c r="BF36" s="19">
        <f>IFERROR(HLOOKUP(BF$1,'Nakladova matice_2018'!$A$1:$IW$188,9,FALSE),0)</f>
        <v>0</v>
      </c>
      <c r="BG36" s="19">
        <f>IFERROR(HLOOKUP(BG$1,'Nakladova matice_2018'!$A$1:$IW$188,9,FALSE),0)</f>
        <v>0</v>
      </c>
      <c r="BH36" s="19">
        <f>IFERROR(HLOOKUP(BH$1,'Nakladova matice_2018'!$A$1:$IW$188,9,FALSE),0)</f>
        <v>0</v>
      </c>
      <c r="BI36" s="19">
        <f>IFERROR(HLOOKUP(BI$1,'Nakladova matice_2018'!$A$1:$IW$188,9,FALSE),0)</f>
        <v>0</v>
      </c>
      <c r="BJ36" s="19">
        <f>IFERROR(HLOOKUP(BJ$1,'Nakladova matice_2018'!$A$1:$IW$188,9,FALSE),0)</f>
        <v>0</v>
      </c>
      <c r="BK36" s="19">
        <f>IFERROR(HLOOKUP(BK$1,'Nakladova matice_2018'!$A$1:$IW$188,9,FALSE),0)</f>
        <v>0</v>
      </c>
      <c r="BL36" s="19">
        <f>IFERROR(HLOOKUP(BL$1,'Nakladova matice_2018'!$A$1:$IW$188,9,FALSE),0)</f>
        <v>0</v>
      </c>
      <c r="BM36" s="19">
        <f>IFERROR(HLOOKUP(BM$1,'Nakladova matice_2018'!$A$1:$IW$188,9,FALSE),0)</f>
        <v>0</v>
      </c>
      <c r="BN36" s="19">
        <f>IFERROR(HLOOKUP(BN$1,'Nakladova matice_2018'!$A$1:$IW$188,9,FALSE),0)</f>
        <v>0</v>
      </c>
      <c r="BO36" s="19">
        <f>IFERROR(HLOOKUP(BO$1,'Nakladova matice_2018'!$A$1:$IW$188,9,FALSE),0)</f>
        <v>0</v>
      </c>
      <c r="BP36" s="19">
        <f>IFERROR(HLOOKUP(BP$1,'Nakladova matice_2018'!$A$1:$IW$188,9,FALSE),0)</f>
        <v>0</v>
      </c>
      <c r="BQ36" s="19">
        <f>IFERROR(HLOOKUP(BQ$1,'Nakladova matice_2018'!$A$1:$IW$188,9,FALSE),0)</f>
        <v>0</v>
      </c>
      <c r="BR36" s="19">
        <f>IFERROR(HLOOKUP(BR$1,'Nakladova matice_2018'!$A$1:$IW$188,9,FALSE),0)</f>
        <v>0</v>
      </c>
      <c r="BS36" s="19">
        <f>IFERROR(HLOOKUP(BS$1,'Nakladova matice_2018'!$A$1:$IW$188,9,FALSE),0)</f>
        <v>0</v>
      </c>
      <c r="BT36" s="19">
        <f>IFERROR(HLOOKUP(BT$1,'Nakladova matice_2018'!$A$1:$IW$188,9,FALSE),0)</f>
        <v>0</v>
      </c>
      <c r="BU36" s="19">
        <f>IFERROR(HLOOKUP(BU$1,'Nakladova matice_2018'!$A$1:$IW$188,9,FALSE),0)</f>
        <v>0</v>
      </c>
      <c r="BV36" s="19">
        <f>IFERROR(HLOOKUP(BV$1,'Nakladova matice_2018'!$A$1:$IW$188,9,FALSE),0)</f>
        <v>0</v>
      </c>
      <c r="BW36" s="19">
        <f>IFERROR(HLOOKUP(BW$1,'Nakladova matice_2018'!$A$1:$IW$188,9,FALSE),0)</f>
        <v>0</v>
      </c>
      <c r="BX36" s="19">
        <f>IFERROR(HLOOKUP(BX$1,'Nakladova matice_2018'!$A$1:$IW$188,9,FALSE),0)</f>
        <v>0</v>
      </c>
      <c r="BY36" s="19">
        <f>IFERROR(HLOOKUP(BY$1,'Nakladova matice_2018'!$A$1:$IW$188,9,FALSE),0)</f>
        <v>0</v>
      </c>
      <c r="BZ36" s="19">
        <f>IFERROR(HLOOKUP(BZ$1,'Nakladova matice_2018'!$A$1:$IW$188,9,FALSE),0)</f>
        <v>0</v>
      </c>
      <c r="CA36" s="19">
        <f>IFERROR(HLOOKUP(CA$1,'Nakladova matice_2018'!$A$1:$IW$188,9,FALSE),0)</f>
        <v>0</v>
      </c>
      <c r="CB36" s="19">
        <f>IFERROR(HLOOKUP(CB$1,'Nakladova matice_2018'!$A$1:$IW$188,9,FALSE),0)</f>
        <v>0</v>
      </c>
      <c r="CC36" s="19">
        <f>IFERROR(HLOOKUP(CC$1,'Nakladova matice_2018'!$A$1:$IW$188,9,FALSE),0)</f>
        <v>0</v>
      </c>
      <c r="CD36" s="19">
        <f>IFERROR(HLOOKUP(CD$1,'Nakladova matice_2018'!$A$1:$IW$188,9,FALSE),0)</f>
        <v>0</v>
      </c>
      <c r="CE36" s="19">
        <f>IFERROR(HLOOKUP(CE$1,'Nakladova matice_2018'!$A$1:$IW$188,9,FALSE),0)</f>
        <v>0</v>
      </c>
      <c r="CF36" s="19">
        <f>IFERROR(HLOOKUP(CF$1,'Nakladova matice_2018'!$A$1:$IW$188,9,FALSE),0)</f>
        <v>0</v>
      </c>
      <c r="CG36" s="19">
        <f>IFERROR(HLOOKUP(CG$1,'Nakladova matice_2018'!$A$1:$IW$188,9,FALSE),0)</f>
        <v>0</v>
      </c>
      <c r="CH36" s="19">
        <f>IFERROR(HLOOKUP(CH$1,'Nakladova matice_2018'!$A$1:$IW$188,9,FALSE),0)</f>
        <v>0</v>
      </c>
      <c r="CI36" s="19">
        <f>IFERROR(HLOOKUP(CI$1,'Nakladova matice_2018'!$A$1:$IW$188,9,FALSE),0)</f>
        <v>0</v>
      </c>
      <c r="CJ36" s="19">
        <f>IFERROR(HLOOKUP(CJ$1,'Nakladova matice_2018'!$A$1:$IW$188,9,FALSE),0)</f>
        <v>0</v>
      </c>
      <c r="CK36" s="19">
        <f>IFERROR(HLOOKUP(CK$1,'Nakladova matice_2018'!$A$1:$IW$188,9,FALSE),0)</f>
        <v>0</v>
      </c>
      <c r="CL36" s="19">
        <f>IFERROR(HLOOKUP(CL$1,'Nakladova matice_2018'!$A$1:$IW$188,9,FALSE),0)</f>
        <v>0</v>
      </c>
      <c r="CM36" s="19">
        <f>IFERROR(HLOOKUP(CM$1,'Nakladova matice_2018'!$A$1:$IW$188,9,FALSE),0)</f>
        <v>0</v>
      </c>
      <c r="CN36" s="19">
        <f>IFERROR(HLOOKUP(CN$1,'Nakladova matice_2018'!$A$1:$IW$188,9,FALSE),0)</f>
        <v>0</v>
      </c>
      <c r="CO36" s="19">
        <f>IFERROR(HLOOKUP(CO$1,'Nakladova matice_2018'!$A$1:$IW$188,9,FALSE),0)</f>
        <v>0</v>
      </c>
      <c r="CP36" s="19">
        <f>IFERROR(HLOOKUP(CP$1,'Nakladova matice_2018'!$A$1:$IW$188,9,FALSE),0)</f>
        <v>0</v>
      </c>
      <c r="CQ36" s="19">
        <f>IFERROR(HLOOKUP(CQ$1,'Nakladova matice_2018'!$A$1:$IW$188,9,FALSE),0)</f>
        <v>0</v>
      </c>
      <c r="CR36" s="19">
        <f>IFERROR(HLOOKUP(CR$1,'Nakladova matice_2018'!$A$1:$IW$188,9,FALSE),0)</f>
        <v>0</v>
      </c>
      <c r="CS36" s="19">
        <f>IFERROR(HLOOKUP(CS$1,'Nakladova matice_2018'!$A$1:$IW$188,9,FALSE),0)</f>
        <v>0</v>
      </c>
      <c r="CT36" s="19">
        <f>IFERROR(HLOOKUP(CT$1,'Nakladova matice_2018'!$A$1:$IW$188,9,FALSE),0)</f>
        <v>73362.44</v>
      </c>
      <c r="CU36" s="19">
        <f>IFERROR(HLOOKUP(CU$1,'Nakladova matice_2018'!$A$1:$IW$188,9,FALSE),0)</f>
        <v>0</v>
      </c>
      <c r="CV36" s="19">
        <f>IFERROR(HLOOKUP(CV$1,'Nakladova matice_2018'!$A$1:$IW$188,9,FALSE),0)</f>
        <v>0</v>
      </c>
      <c r="CW36" s="19">
        <f>IFERROR(HLOOKUP(CW$1,'Nakladova matice_2018'!$A$1:$IW$188,9,FALSE),0)</f>
        <v>0</v>
      </c>
      <c r="CX36" s="19">
        <f>IFERROR(HLOOKUP(CX$1,'Nakladova matice_2018'!$A$1:$IW$188,9,FALSE),0)</f>
        <v>0</v>
      </c>
      <c r="CY36" s="19">
        <f>IFERROR(HLOOKUP(CY$1,'Nakladova matice_2018'!$A$1:$IW$188,9,FALSE),0)</f>
        <v>0</v>
      </c>
      <c r="CZ36" s="19">
        <f>IFERROR(HLOOKUP(CZ$1,'Nakladova matice_2018'!$A$1:$IW$188,9,FALSE),0)</f>
        <v>0</v>
      </c>
      <c r="DA36" s="19">
        <f>IFERROR(HLOOKUP(DA$1,'Nakladova matice_2018'!$A$1:$IW$188,9,FALSE),0)</f>
        <v>0</v>
      </c>
      <c r="DB36" s="19">
        <f>IFERROR(HLOOKUP(DB$1,'Nakladova matice_2018'!$A$1:$IW$188,9,FALSE),0)</f>
        <v>0</v>
      </c>
      <c r="DC36" s="19">
        <f>IFERROR(HLOOKUP(DC$1,'Nakladova matice_2018'!$A$1:$IW$188,9,FALSE),0)</f>
        <v>0</v>
      </c>
      <c r="DD36" s="19">
        <f>IFERROR(HLOOKUP(DD$1,'Nakladova matice_2018'!$A$1:$IW$188,9,FALSE),0)</f>
        <v>0</v>
      </c>
      <c r="DE36" s="19">
        <f>IFERROR(HLOOKUP(DE$1,'Nakladova matice_2018'!$A$1:$IW$188,9,FALSE),0)</f>
        <v>0</v>
      </c>
      <c r="DF36" s="19">
        <f>IFERROR(HLOOKUP(DF$1,'Nakladova matice_2018'!$A$1:$IW$188,9,FALSE),0)</f>
        <v>0</v>
      </c>
      <c r="DG36" s="19">
        <f>IFERROR(HLOOKUP(DG$1,'Nakladova matice_2018'!$A$1:$IW$188,9,FALSE),0)</f>
        <v>0</v>
      </c>
      <c r="DH36" s="19">
        <f>IFERROR(HLOOKUP(DH$1,'Nakladova matice_2018'!$A$1:$IW$188,9,FALSE),0)</f>
        <v>0</v>
      </c>
      <c r="DI36" s="19">
        <f>IFERROR(HLOOKUP(DI$1,'Nakladova matice_2018'!$A$1:$IW$188,9,FALSE),0)</f>
        <v>0</v>
      </c>
      <c r="DJ36" s="19">
        <f>IFERROR(HLOOKUP(DJ$1,'Nakladova matice_2018'!$A$1:$IW$188,9,FALSE),0)</f>
        <v>0</v>
      </c>
      <c r="DK36" s="19">
        <f>IFERROR(HLOOKUP(DK$1,'Nakladova matice_2018'!$A$1:$IW$188,9,FALSE),0)</f>
        <v>0</v>
      </c>
      <c r="DL36" s="19">
        <f>IFERROR(HLOOKUP(DL$1,'Nakladova matice_2018'!$A$1:$IW$188,9,FALSE),0)</f>
        <v>0</v>
      </c>
      <c r="DM36" s="19">
        <f>IFERROR(HLOOKUP(DM$1,'Nakladova matice_2018'!$A$1:$IW$188,9,FALSE),0)</f>
        <v>0</v>
      </c>
      <c r="DN36" s="19">
        <f>IFERROR(HLOOKUP(DN$1,'Nakladova matice_2018'!$A$1:$IW$188,9,FALSE),0)</f>
        <v>9970.67</v>
      </c>
      <c r="DO36" s="19">
        <f>IFERROR(HLOOKUP(DO$1,'Nakladova matice_2018'!$A$1:$IW$188,9,FALSE),0)</f>
        <v>0</v>
      </c>
      <c r="DP36" s="19">
        <f>IFERROR(HLOOKUP(DP$1,'Nakladova matice_2018'!$A$1:$IW$188,9,FALSE),0)</f>
        <v>0</v>
      </c>
      <c r="DQ36" s="19">
        <f>IFERROR(HLOOKUP(DQ$1,'Nakladova matice_2018'!$A$1:$IW$188,9,FALSE),0)</f>
        <v>0</v>
      </c>
      <c r="DR36" s="19">
        <f>IFERROR(HLOOKUP(DR$1,'Nakladova matice_2018'!$A$1:$IW$188,9,FALSE),0)</f>
        <v>4276</v>
      </c>
      <c r="DS36" s="19">
        <f>IFERROR(HLOOKUP(DS$1,'Nakladova matice_2018'!$A$1:$IW$188,9,FALSE),0)</f>
        <v>771</v>
      </c>
      <c r="DT36" s="19">
        <f>IFERROR(HLOOKUP(DT$1,'Nakladova matice_2018'!$A$1:$IW$188,9,FALSE),0)</f>
        <v>0</v>
      </c>
      <c r="DU36" s="19">
        <f>IFERROR(HLOOKUP(DU$1,'Nakladova matice_2018'!$A$1:$IW$188,9,FALSE),0)</f>
        <v>0</v>
      </c>
      <c r="DV36" s="19">
        <f>IFERROR(HLOOKUP(DV$1,'Nakladova matice_2018'!$A$1:$IW$188,9,FALSE),0)</f>
        <v>0</v>
      </c>
      <c r="DW36" s="19">
        <f>IFERROR(HLOOKUP(DW$1,'Nakladova matice_2018'!$A$1:$IW$188,9,FALSE),0)</f>
        <v>0</v>
      </c>
      <c r="DX36" s="19">
        <f>IFERROR(HLOOKUP(DX$1,'Nakladova matice_2018'!$A$1:$IW$188,9,FALSE),0)</f>
        <v>0</v>
      </c>
      <c r="DY36" s="19">
        <f>IFERROR(HLOOKUP(DY$1,'Nakladova matice_2018'!$A$1:$IW$188,9,FALSE),0)</f>
        <v>0</v>
      </c>
      <c r="DZ36" s="19">
        <f>IFERROR(HLOOKUP(DZ$1,'Nakladova matice_2018'!$A$1:$IW$188,9,FALSE),0)</f>
        <v>0</v>
      </c>
      <c r="EA36" s="19">
        <f>IFERROR(HLOOKUP(EA$1,'Nakladova matice_2018'!$A$1:$IW$188,9,FALSE),0)</f>
        <v>0</v>
      </c>
      <c r="EB36" s="19">
        <f>IFERROR(HLOOKUP(EB$1,'Nakladova matice_2018'!$A$1:$IW$188,9,FALSE),0)</f>
        <v>0</v>
      </c>
      <c r="EC36" s="19">
        <f>IFERROR(HLOOKUP(EC$1,'Nakladova matice_2018'!$A$1:$IW$188,9,FALSE),0)</f>
        <v>0</v>
      </c>
      <c r="ED36" s="19">
        <f>IFERROR(HLOOKUP(ED$1,'Nakladova matice_2018'!$A$1:$IW$188,9,FALSE),0)</f>
        <v>0</v>
      </c>
      <c r="EE36" s="19">
        <f>IFERROR(HLOOKUP(EE$1,'Nakladova matice_2018'!$A$1:$IW$188,9,FALSE),0)</f>
        <v>0</v>
      </c>
      <c r="EF36" s="19">
        <f>IFERROR(HLOOKUP(EF$1,'Nakladova matice_2018'!$A$1:$IW$188,9,FALSE),0)</f>
        <v>0</v>
      </c>
      <c r="EG36" s="19">
        <f>IFERROR(HLOOKUP(EG$1,'Nakladova matice_2018'!$A$1:$IW$188,9,FALSE),0)</f>
        <v>0</v>
      </c>
      <c r="EH36" s="19">
        <f>IFERROR(HLOOKUP(EH$1,'Nakladova matice_2018'!$A$1:$IW$188,9,FALSE),0)</f>
        <v>0</v>
      </c>
      <c r="EI36" s="19">
        <f>IFERROR(HLOOKUP(EI$1,'Nakladova matice_2018'!$A$1:$IW$188,9,FALSE),0)</f>
        <v>0</v>
      </c>
      <c r="EJ36" s="19">
        <f>IFERROR(HLOOKUP(EJ$1,'Nakladova matice_2018'!$A$1:$IW$188,9,FALSE),0)</f>
        <v>0</v>
      </c>
      <c r="EK36" s="19">
        <f>IFERROR(HLOOKUP(EK$1,'Nakladova matice_2018'!$A$1:$IW$188,9,FALSE),0)</f>
        <v>0</v>
      </c>
      <c r="EL36" s="19">
        <f>IFERROR(HLOOKUP(EL$1,'Nakladova matice_2018'!$A$1:$IW$188,9,FALSE),0)</f>
        <v>0</v>
      </c>
      <c r="EM36" s="19">
        <f>IFERROR(HLOOKUP(EM$1,'Nakladova matice_2018'!$A$1:$IW$188,9,FALSE),0)</f>
        <v>0</v>
      </c>
      <c r="EN36" s="19">
        <f>IFERROR(HLOOKUP(EN$1,'Nakladova matice_2018'!$A$1:$IW$188,9,FALSE),0)</f>
        <v>0</v>
      </c>
      <c r="EO36" s="19">
        <f>IFERROR(HLOOKUP(EO$1,'Nakladova matice_2018'!$A$1:$IW$188,9,FALSE),0)</f>
        <v>0</v>
      </c>
      <c r="EP36" s="19">
        <f>IFERROR(HLOOKUP(EP$1,'Nakladova matice_2018'!$A$1:$IW$188,9,FALSE),0)</f>
        <v>0</v>
      </c>
      <c r="EQ36" s="19">
        <f>IFERROR(HLOOKUP(EQ$1,'Nakladova matice_2018'!$A$1:$IW$188,9,FALSE),0)</f>
        <v>0</v>
      </c>
      <c r="ER36" s="19">
        <f>IFERROR(HLOOKUP(ER$1,'Nakladova matice_2018'!$A$1:$IW$188,9,FALSE),0)</f>
        <v>0</v>
      </c>
      <c r="ES36" s="19">
        <f>IFERROR(HLOOKUP(ES$1,'Nakladova matice_2018'!$A$1:$IW$188,9,FALSE),0)</f>
        <v>0</v>
      </c>
      <c r="ET36" s="19">
        <f>IFERROR(HLOOKUP(ET$1,'Nakladova matice_2018'!$A$1:$IW$188,9,FALSE),0)</f>
        <v>0</v>
      </c>
      <c r="EU36" s="19">
        <f>IFERROR(HLOOKUP(EU$1,'Nakladova matice_2018'!$A$1:$IW$188,9,FALSE),0)</f>
        <v>0</v>
      </c>
      <c r="EV36" s="19">
        <f>IFERROR(HLOOKUP(EV$1,'Nakladova matice_2018'!$A$1:$IW$188,9,FALSE),0)</f>
        <v>0</v>
      </c>
      <c r="EW36" s="19">
        <f>IFERROR(HLOOKUP(EW$1,'Nakladova matice_2018'!$A$1:$IW$188,9,FALSE),0)</f>
        <v>0</v>
      </c>
      <c r="EX36" s="19">
        <f>IFERROR(HLOOKUP(EX$1,'Nakladova matice_2018'!$A$1:$IW$188,9,FALSE),0)</f>
        <v>0</v>
      </c>
      <c r="EY36" s="19">
        <f>IFERROR(HLOOKUP(EY$1,'Nakladova matice_2018'!$A$1:$IW$188,9,FALSE),0)</f>
        <v>0</v>
      </c>
      <c r="EZ36" s="19">
        <f>IFERROR(HLOOKUP(EZ$1,'Nakladova matice_2018'!$A$1:$IW$188,9,FALSE),0)</f>
        <v>0</v>
      </c>
      <c r="FA36" s="19">
        <f>IFERROR(HLOOKUP(FA$1,'Nakladova matice_2018'!$A$1:$IW$188,9,FALSE),0)</f>
        <v>0</v>
      </c>
      <c r="FB36" s="19">
        <f>IFERROR(HLOOKUP(FB$1,'Nakladova matice_2018'!$A$1:$IW$188,9,FALSE),0)</f>
        <v>0</v>
      </c>
      <c r="FC36" s="19">
        <f>IFERROR(HLOOKUP(FC$1,'Nakladova matice_2018'!$A$1:$IW$188,9,FALSE),0)</f>
        <v>0</v>
      </c>
      <c r="FD36" s="19">
        <f>IFERROR(HLOOKUP(FD$1,'Nakladova matice_2018'!$A$1:$IW$188,9,FALSE),0)</f>
        <v>0</v>
      </c>
      <c r="FE36" s="19">
        <f>IFERROR(HLOOKUP(FE$1,'Nakladova matice_2018'!$A$1:$IW$188,9,FALSE),0)</f>
        <v>0</v>
      </c>
      <c r="FF36" s="19">
        <f>IFERROR(HLOOKUP(FF$1,'Nakladova matice_2018'!$A$1:$IW$188,9,FALSE),0)</f>
        <v>0</v>
      </c>
      <c r="FG36" s="19">
        <f>IFERROR(HLOOKUP(FG$1,'Nakladova matice_2018'!$A$1:$IW$188,9,FALSE),0)</f>
        <v>0</v>
      </c>
      <c r="FH36" s="19">
        <f>IFERROR(HLOOKUP(FH$1,'Nakladova matice_2018'!$A$1:$IW$188,9,FALSE),0)</f>
        <v>0</v>
      </c>
      <c r="FI36" s="19">
        <f>IFERROR(HLOOKUP(FI$1,'Nakladova matice_2018'!$A$1:$IW$188,9,FALSE),0)</f>
        <v>0</v>
      </c>
      <c r="FJ36" s="19">
        <f>IFERROR(HLOOKUP(FJ$1,'Nakladova matice_2018'!$A$1:$IW$188,9,FALSE),0)</f>
        <v>0</v>
      </c>
      <c r="FK36" s="19">
        <f>IFERROR(HLOOKUP(FK$1,'Nakladova matice_2018'!$A$1:$IW$188,9,FALSE),0)</f>
        <v>0</v>
      </c>
      <c r="FL36" s="19">
        <f>IFERROR(HLOOKUP(FL$1,'Nakladova matice_2018'!$A$1:$IW$188,9,FALSE),0)</f>
        <v>0</v>
      </c>
      <c r="FM36" s="19">
        <f>IFERROR(HLOOKUP(FM$1,'Nakladova matice_2018'!$A$1:$IW$188,9,FALSE),0)</f>
        <v>0</v>
      </c>
      <c r="FN36" s="19">
        <f>IFERROR(HLOOKUP(FN$1,'Nakladova matice_2018'!$A$1:$IW$188,9,FALSE),0)</f>
        <v>0</v>
      </c>
      <c r="FO36" s="19">
        <f>IFERROR(HLOOKUP(FO$1,'Nakladova matice_2018'!$A$1:$IW$188,9,FALSE),0)</f>
        <v>0</v>
      </c>
      <c r="FP36" s="19">
        <f>IFERROR(HLOOKUP(FP$1,'Nakladova matice_2018'!$A$1:$IW$188,9,FALSE),0)</f>
        <v>0</v>
      </c>
      <c r="FQ36" s="19">
        <f>IFERROR(HLOOKUP(FQ$1,'Nakladova matice_2018'!$A$1:$IW$188,9,FALSE),0)</f>
        <v>0</v>
      </c>
      <c r="FR36" s="19">
        <f>IFERROR(HLOOKUP(FR$1,'Nakladova matice_2018'!$A$1:$IW$188,9,FALSE),0)</f>
        <v>0</v>
      </c>
      <c r="FS36" s="19">
        <f>IFERROR(HLOOKUP(FS$1,'Nakladova matice_2018'!$A$1:$IW$188,9,FALSE),0)</f>
        <v>0</v>
      </c>
      <c r="FT36" s="19">
        <f>IFERROR(HLOOKUP(FT$1,'Nakladova matice_2018'!$A$1:$IW$188,9,FALSE),0)</f>
        <v>0</v>
      </c>
      <c r="FU36" s="19">
        <f>IFERROR(HLOOKUP(FU$1,'Nakladova matice_2018'!$A$1:$IW$188,9,FALSE),0)</f>
        <v>0</v>
      </c>
      <c r="FV36" s="19">
        <f>IFERROR(HLOOKUP(FV$1,'Nakladova matice_2018'!$A$1:$IW$188,9,FALSE),0)</f>
        <v>0</v>
      </c>
      <c r="FW36" s="19">
        <f>IFERROR(HLOOKUP(FW$1,'Nakladova matice_2018'!$A$1:$IW$188,9,FALSE),0)</f>
        <v>0</v>
      </c>
      <c r="FX36" s="19">
        <f>IFERROR(HLOOKUP(FX$1,'Nakladova matice_2018'!$A$1:$IW$188,9,FALSE),0)</f>
        <v>0</v>
      </c>
      <c r="FY36" s="19">
        <f>IFERROR(HLOOKUP(FY$1,'Nakladova matice_2018'!$A$1:$IW$188,9,FALSE),0)</f>
        <v>0</v>
      </c>
      <c r="FZ36" s="19">
        <f>IFERROR(HLOOKUP(FZ$1,'Nakladova matice_2018'!$A$1:$IW$188,9,FALSE),0)</f>
        <v>0</v>
      </c>
      <c r="GA36" s="19">
        <f>IFERROR(HLOOKUP(GA$1,'Nakladova matice_2018'!$A$1:$IW$188,9,FALSE),0)</f>
        <v>0</v>
      </c>
      <c r="GB36" s="19">
        <f>IFERROR(HLOOKUP(GB$1,'Nakladova matice_2018'!$A$1:$IW$188,9,FALSE),0)</f>
        <v>0</v>
      </c>
      <c r="GC36" s="19">
        <f>IFERROR(HLOOKUP(GC$1,'Nakladova matice_2018'!$A$1:$IW$188,9,FALSE),0)</f>
        <v>0</v>
      </c>
      <c r="GD36" s="19">
        <f>IFERROR(HLOOKUP(GD$1,'Nakladova matice_2018'!$A$1:$IW$188,9,FALSE),0)</f>
        <v>0</v>
      </c>
      <c r="GE36" s="19">
        <f>IFERROR(HLOOKUP(GE$1,'Nakladova matice_2018'!$A$1:$IW$188,9,FALSE),0)</f>
        <v>0</v>
      </c>
      <c r="GF36" s="19">
        <f>IFERROR(HLOOKUP(GF$1,'Nakladova matice_2018'!$A$1:$IW$188,9,FALSE),0)</f>
        <v>0</v>
      </c>
      <c r="GG36" s="19">
        <f>IFERROR(HLOOKUP(GG$1,'Nakladova matice_2018'!$A$1:$IW$188,9,FALSE),0)</f>
        <v>0</v>
      </c>
      <c r="GH36" s="19">
        <f>IFERROR(HLOOKUP(GH$1,'Nakladova matice_2018'!$A$1:$IW$188,9,FALSE),0)</f>
        <v>0</v>
      </c>
      <c r="GI36" s="19">
        <f>IFERROR(HLOOKUP(GI$1,'Nakladova matice_2018'!$A$1:$IW$188,9,FALSE),0)</f>
        <v>0</v>
      </c>
      <c r="GJ36" s="19">
        <f>IFERROR(HLOOKUP(GJ$1,'Nakladova matice_2018'!$A$1:$IW$188,9,FALSE),0)</f>
        <v>0</v>
      </c>
      <c r="GK36" s="19">
        <f>IFERROR(HLOOKUP(GK$1,'Nakladova matice_2018'!$A$1:$IW$188,9,FALSE),0)</f>
        <v>0</v>
      </c>
      <c r="GL36" s="19">
        <f>IFERROR(HLOOKUP(GL$1,'Nakladova matice_2018'!$A$1:$IW$188,9,FALSE),0)</f>
        <v>0</v>
      </c>
      <c r="GM36" s="19">
        <f>IFERROR(HLOOKUP(GM$1,'Nakladova matice_2018'!$A$1:$IW$188,9,FALSE),0)</f>
        <v>0</v>
      </c>
      <c r="GN36" s="19">
        <f>IFERROR(HLOOKUP(GN$1,'Nakladova matice_2018'!$A$1:$IW$188,9,FALSE),0)</f>
        <v>0</v>
      </c>
      <c r="GO36" s="19">
        <f>IFERROR(HLOOKUP(GO$1,'Nakladova matice_2018'!$A$1:$IW$188,9,FALSE),0)</f>
        <v>0</v>
      </c>
      <c r="GP36" s="19">
        <f>IFERROR(HLOOKUP(GP$1,'Nakladova matice_2018'!$A$1:$IW$188,9,FALSE),0)</f>
        <v>0</v>
      </c>
      <c r="GQ36" s="19">
        <f>IFERROR(HLOOKUP(GQ$1,'Nakladova matice_2018'!$A$1:$IW$188,9,FALSE),0)</f>
        <v>0</v>
      </c>
      <c r="GR36" s="19">
        <f>IFERROR(HLOOKUP(GR$1,'Nakladova matice_2018'!$A$1:$IW$188,9,FALSE),0)</f>
        <v>0</v>
      </c>
      <c r="GS36" s="19">
        <f>IFERROR(HLOOKUP(GS$1,'Nakladova matice_2018'!$A$1:$IW$188,9,FALSE),0)</f>
        <v>0</v>
      </c>
      <c r="GT36" s="19">
        <f>IFERROR(HLOOKUP(GT$1,'Nakladova matice_2018'!$A$1:$IW$188,9,FALSE),0)</f>
        <v>0</v>
      </c>
      <c r="GU36" s="19">
        <f>IFERROR(HLOOKUP(GU$1,'Nakladova matice_2018'!$A$1:$IW$188,9,FALSE),0)</f>
        <v>0</v>
      </c>
      <c r="GV36" s="19">
        <f>IFERROR(HLOOKUP(GV$1,'Nakladova matice_2018'!$A$1:$IW$188,9,FALSE),0)</f>
        <v>0</v>
      </c>
      <c r="GW36" s="19">
        <f>IFERROR(HLOOKUP(GW$1,'Nakladova matice_2018'!$A$1:$IW$188,9,FALSE),0)</f>
        <v>0</v>
      </c>
      <c r="GX36" s="19">
        <f>IFERROR(HLOOKUP(GX$1,'Nakladova matice_2018'!$A$1:$IW$188,9,FALSE),0)</f>
        <v>0</v>
      </c>
      <c r="GY36" s="19">
        <f>IFERROR(HLOOKUP(GY$1,'Nakladova matice_2018'!$A$1:$IW$188,9,FALSE),0)</f>
        <v>0</v>
      </c>
      <c r="GZ36" s="19">
        <f>IFERROR(HLOOKUP(GZ$1,'Nakladova matice_2018'!$A$1:$IW$188,9,FALSE),0)</f>
        <v>0</v>
      </c>
      <c r="HA36" s="19">
        <f>IFERROR(HLOOKUP(HA$1,'Nakladova matice_2018'!$A$1:$IW$188,9,FALSE),0)</f>
        <v>0</v>
      </c>
      <c r="HB36" s="19">
        <f>IFERROR(HLOOKUP(HB$1,'Nakladova matice_2018'!$A$1:$IW$188,9,FALSE),0)</f>
        <v>0</v>
      </c>
      <c r="HC36" s="19">
        <f>IFERROR(HLOOKUP(HC$1,'Nakladova matice_2018'!$A$1:$IW$188,9,FALSE),0)</f>
        <v>0</v>
      </c>
      <c r="HD36" s="19">
        <f>IFERROR(HLOOKUP(HD$1,'Nakladova matice_2018'!$A$1:$IW$188,9,FALSE),0)</f>
        <v>0</v>
      </c>
      <c r="HE36" s="19">
        <f>IFERROR(HLOOKUP(HE$1,'Nakladova matice_2018'!$A$1:$IW$188,9,FALSE),0)</f>
        <v>0</v>
      </c>
      <c r="HF36" s="19">
        <f>IFERROR(HLOOKUP(HF$1,'Nakladova matice_2018'!$A$1:$IW$188,9,FALSE),0)</f>
        <v>2703</v>
      </c>
      <c r="HG36" s="19">
        <f>IFERROR(HLOOKUP(HG$1,'Nakladova matice_2018'!$A$1:$IW$188,9,FALSE),0)</f>
        <v>0</v>
      </c>
      <c r="HH36" s="19">
        <f>IFERROR(HLOOKUP(HH$1,'Nakladova matice_2018'!$A$1:$IW$188,9,FALSE),0)</f>
        <v>0</v>
      </c>
      <c r="HI36" s="19">
        <f>IFERROR(HLOOKUP(HI$1,'Nakladova matice_2018'!$A$1:$IW$188,9,FALSE),0)</f>
        <v>0</v>
      </c>
      <c r="HJ36" s="19">
        <f>IFERROR(HLOOKUP(HJ$1,'Nakladova matice_2018'!$A$1:$IW$188,9,FALSE),0)</f>
        <v>0</v>
      </c>
      <c r="HK36" s="19">
        <f>IFERROR(HLOOKUP(HK$1,'Nakladova matice_2018'!$A$1:$IW$188,9,FALSE),0)</f>
        <v>0</v>
      </c>
      <c r="HL36" s="19">
        <f>IFERROR(HLOOKUP(HL$1,'Nakladova matice_2018'!$A$1:$IW$188,9,FALSE),0)</f>
        <v>0</v>
      </c>
      <c r="HM36" s="19">
        <f>IFERROR(HLOOKUP(HM$1,'Nakladova matice_2018'!$A$1:$IW$188,9,FALSE),0)</f>
        <v>0</v>
      </c>
      <c r="HN36" s="19">
        <f>IFERROR(HLOOKUP(HN$1,'Nakladova matice_2018'!$A$1:$IW$188,9,FALSE),0)</f>
        <v>0</v>
      </c>
      <c r="HO36" s="19">
        <f>IFERROR(HLOOKUP(HO$1,'Nakladova matice_2018'!$A$1:$IW$188,9,FALSE),0)</f>
        <v>0</v>
      </c>
      <c r="HP36" s="19">
        <f>IFERROR(HLOOKUP(HP$1,'Nakladova matice_2018'!$A$1:$IW$188,9,FALSE),0)</f>
        <v>0</v>
      </c>
      <c r="HQ36" s="19">
        <f>IFERROR(HLOOKUP(HQ$1,'Nakladova matice_2018'!$A$1:$IW$188,9,FALSE),0)</f>
        <v>0</v>
      </c>
      <c r="HR36" s="19">
        <f>IFERROR(HLOOKUP(HR$1,'Nakladova matice_2018'!$A$1:$IW$188,9,FALSE),0)</f>
        <v>0</v>
      </c>
      <c r="HS36" s="19">
        <f>IFERROR(HLOOKUP(HS$1,'Nakladova matice_2018'!$A$1:$IW$188,9,FALSE),0)</f>
        <v>0</v>
      </c>
      <c r="HT36" s="19">
        <f>IFERROR(HLOOKUP(HT$1,'Nakladova matice_2018'!$A$1:$IW$188,9,FALSE),0)</f>
        <v>0</v>
      </c>
      <c r="HU36" s="19">
        <f>IFERROR(HLOOKUP(HU$1,'Nakladova matice_2018'!$A$1:$IW$188,9,FALSE),0)</f>
        <v>0</v>
      </c>
      <c r="HV36" s="19">
        <f>IFERROR(HLOOKUP(HV$1,'Nakladova matice_2018'!$A$1:$IW$188,9,FALSE),0)</f>
        <v>0</v>
      </c>
      <c r="HW36" s="19">
        <f>IFERROR(HLOOKUP(HW$1,'Nakladova matice_2018'!$A$1:$IW$188,9,FALSE),0)</f>
        <v>0</v>
      </c>
      <c r="HX36" s="19">
        <f>IFERROR(HLOOKUP(HX$1,'Nakladova matice_2018'!$A$1:$IW$188,9,FALSE),0)</f>
        <v>0</v>
      </c>
      <c r="HY36" s="19">
        <f>IFERROR(HLOOKUP(HY$1,'Nakladova matice_2018'!$A$1:$IW$188,9,FALSE),0)</f>
        <v>0</v>
      </c>
      <c r="HZ36" s="19">
        <f>IFERROR(HLOOKUP(HZ$1,'Nakladova matice_2018'!$A$1:$IW$188,9,FALSE),0)</f>
        <v>0</v>
      </c>
      <c r="IA36" s="19">
        <f>IFERROR(HLOOKUP(IA$1,'Nakladova matice_2018'!$A$1:$IW$188,9,FALSE),0)</f>
        <v>0</v>
      </c>
      <c r="IB36" s="19">
        <f>IFERROR(HLOOKUP(IB$1,'Nakladova matice_2018'!$A$1:$IW$188,9,FALSE),0)</f>
        <v>0</v>
      </c>
      <c r="IC36" s="19">
        <f>IFERROR(HLOOKUP(IC$1,'Nakladova matice_2018'!$A$1:$IW$188,9,FALSE),0)</f>
        <v>0</v>
      </c>
      <c r="ID36" s="19">
        <f>IFERROR(HLOOKUP(ID$1,'Nakladova matice_2018'!$A$1:$IW$188,9,FALSE),0)</f>
        <v>0</v>
      </c>
      <c r="IE36" s="19">
        <f>IFERROR(HLOOKUP(IE$1,'Nakladova matice_2018'!$A$1:$IW$188,9,FALSE),0)</f>
        <v>0</v>
      </c>
      <c r="IF36" s="19">
        <f>IFERROR(HLOOKUP(IF$1,'Nakladova matice_2018'!$A$1:$IW$188,9,FALSE),0)</f>
        <v>0</v>
      </c>
      <c r="IG36" s="19">
        <f>IFERROR(HLOOKUP(IG$1,'Nakladova matice_2018'!$A$1:$IW$188,9,FALSE),0)</f>
        <v>0</v>
      </c>
      <c r="IH36" s="19">
        <f>IFERROR(HLOOKUP(IH$1,'Nakladova matice_2018'!$A$1:$IW$188,9,FALSE),0)</f>
        <v>0</v>
      </c>
      <c r="II36" s="19">
        <f>IFERROR(HLOOKUP(II$1,'Nakladova matice_2018'!$A$1:$IW$188,9,FALSE),0)</f>
        <v>0</v>
      </c>
      <c r="IJ36" s="19">
        <f>IFERROR(HLOOKUP(IJ$1,'Nakladova matice_2018'!$A$1:$IW$188,9,FALSE),0)</f>
        <v>0</v>
      </c>
      <c r="IK36" s="19">
        <f>IFERROR(HLOOKUP(IK$1,'Nakladova matice_2018'!$A$1:$IW$188,9,FALSE),0)</f>
        <v>538894.28</v>
      </c>
      <c r="IL36" s="19">
        <f>IFERROR(HLOOKUP(IL$1,'Nakladova matice_2018'!$A$1:$IW$188,9,FALSE),0)</f>
        <v>4976.2700000000004</v>
      </c>
      <c r="IM36" s="19">
        <f>IFERROR(HLOOKUP(IM$1,'Nakladova matice_2018'!$A$1:$IW$188,9,FALSE),0)</f>
        <v>0</v>
      </c>
      <c r="IN36" s="19">
        <f>IFERROR(HLOOKUP(IN$1,'Nakladova matice_2018'!$A$1:$IW$188,9,FALSE),0)</f>
        <v>67240.570000000007</v>
      </c>
      <c r="IO36" s="19">
        <f>IFERROR(HLOOKUP(IO$1,'Nakladova matice_2018'!$A$1:$IW$188,9,FALSE),0)</f>
        <v>0</v>
      </c>
      <c r="IP36" s="19">
        <f>IFERROR(HLOOKUP(IP$1,'Nakladova matice_2018'!$A$1:$IW$188,9,FALSE),0)</f>
        <v>79.650000000000006</v>
      </c>
      <c r="IQ36" s="19">
        <f>IFERROR(HLOOKUP(IQ$1,'Nakladova matice_2018'!$A$1:$IW$188,9,FALSE),0)</f>
        <v>0</v>
      </c>
      <c r="IR36" s="19">
        <f>IFERROR(HLOOKUP(IR$1,'Nakladova matice_2018'!$A$1:$IW$188,9,FALSE),0)</f>
        <v>0</v>
      </c>
      <c r="IS36" s="19">
        <f>IFERROR(HLOOKUP(IS$1,'Nakladova matice_2018'!$A$1:$IW$188,9,FALSE),0)</f>
        <v>25662.5</v>
      </c>
      <c r="IT36" s="19">
        <f>IFERROR(HLOOKUP(IT$1,'Nakladova matice_2018'!$A$1:$IW$188,9,FALSE),0)</f>
        <v>0</v>
      </c>
      <c r="IU36" s="19">
        <f>IFERROR(HLOOKUP(IU$1,'Nakladova matice_2018'!$A$1:$IW$188,9,FALSE),0)</f>
        <v>0</v>
      </c>
      <c r="IV36" s="19">
        <f>IFERROR(HLOOKUP(IV$1,'Nakladova matice_2018'!$A$1:$IW$188,9,FALSE),0)</f>
        <v>0</v>
      </c>
      <c r="IW36" s="19">
        <f>IFERROR(HLOOKUP(IW$1,'Nakladova matice_2018'!$A$1:$IW$188,9,FALSE),0)</f>
        <v>0</v>
      </c>
      <c r="IX36" s="19">
        <f>IFERROR(HLOOKUP(IX$1,'Nakladova matice_2018'!$A$1:$IW$188,9,FALSE),0)</f>
        <v>0</v>
      </c>
      <c r="IY36" s="19">
        <f>IFERROR(HLOOKUP(IY$1,'Nakladova matice_2018'!$A$1:$IW$188,9,FALSE),0)</f>
        <v>0</v>
      </c>
      <c r="IZ36" s="19">
        <f>IFERROR(HLOOKUP(IZ$1,'Nakladova matice_2018'!$A$1:$IW$188,9,FALSE),0)</f>
        <v>0</v>
      </c>
      <c r="JA36" s="19">
        <f>IFERROR(HLOOKUP(JA$1,'Nakladova matice_2018'!$A$1:$IW$188,9,FALSE),0)</f>
        <v>0</v>
      </c>
      <c r="JB36" s="19">
        <f>IFERROR(HLOOKUP(JB$1,'Nakladova matice_2018'!$A$1:$IW$188,9,FALSE),0)</f>
        <v>0</v>
      </c>
      <c r="JC36" s="19">
        <f>IFERROR(HLOOKUP(JC$1,'Nakladova matice_2018'!$A$1:$IW$188,9,FALSE),0)</f>
        <v>0</v>
      </c>
      <c r="JD36" s="19">
        <f>IFERROR(HLOOKUP(JD$1,'Nakladova matice_2018'!$A$1:$IW$188,9,FALSE),0)</f>
        <v>0</v>
      </c>
      <c r="JE36" s="19">
        <f>IFERROR(HLOOKUP(JE$1,'Nakladova matice_2018'!$A$1:$IW$188,9,FALSE),0)</f>
        <v>0</v>
      </c>
      <c r="JF36" s="19">
        <f>IFERROR(HLOOKUP(JF$1,'Nakladova matice_2018'!$A$1:$IW$188,9,FALSE),0)</f>
        <v>0</v>
      </c>
      <c r="JG36" s="19">
        <f>IFERROR(HLOOKUP(JG$1,'Nakladova matice_2018'!$A$1:$IW$188,9,FALSE),0)</f>
        <v>0</v>
      </c>
      <c r="JH36" s="19">
        <f>IFERROR(HLOOKUP(JH$1,'Nakladova matice_2018'!$A$1:$IW$188,9,FALSE),0)</f>
        <v>0</v>
      </c>
      <c r="JI36" s="19">
        <f>IFERROR(HLOOKUP(JI$1,'Nakladova matice_2018'!$A$1:$IW$188,9,FALSE),0)</f>
        <v>0</v>
      </c>
      <c r="JJ36" s="19">
        <f>IFERROR(HLOOKUP(JJ$1,'Nakladova matice_2018'!$A$1:$IW$188,9,FALSE),0)</f>
        <v>0</v>
      </c>
      <c r="JK36" s="19">
        <f>IFERROR(HLOOKUP(JK$1,'Nakladova matice_2018'!$A$1:$IW$188,9,FALSE),0)</f>
        <v>0</v>
      </c>
      <c r="JL36" s="19">
        <f>IFERROR(HLOOKUP(JL$1,'Nakladova matice_2018'!$A$1:$IW$188,9,FALSE),0)</f>
        <v>0</v>
      </c>
      <c r="JM36" s="19">
        <f>IFERROR(HLOOKUP(JM$1,'Nakladova matice_2018'!$A$1:$IW$188,9,FALSE),0)</f>
        <v>0</v>
      </c>
      <c r="JN36" s="19">
        <f>IFERROR(HLOOKUP(JN$1,'Nakladova matice_2018'!$A$1:$IW$188,9,FALSE),0)</f>
        <v>0</v>
      </c>
      <c r="JO36" s="19">
        <f>IFERROR(HLOOKUP(JO$1,'Nakladova matice_2018'!$A$1:$IW$188,9,FALSE),0)</f>
        <v>0</v>
      </c>
      <c r="JP36" s="19">
        <f>IFERROR(HLOOKUP(JP$1,'Nakladova matice_2018'!$A$1:$IW$188,9,FALSE),0)</f>
        <v>0</v>
      </c>
      <c r="JQ36" s="19">
        <f>IFERROR(HLOOKUP(JQ$1,'Nakladova matice_2018'!$A$1:$IW$188,9,FALSE),0)</f>
        <v>0</v>
      </c>
      <c r="JR36" s="19">
        <f>IFERROR(HLOOKUP(JR$1,'Nakladova matice_2018'!$A$1:$IW$188,9,FALSE),0)</f>
        <v>0</v>
      </c>
      <c r="JS36" s="19">
        <f>IFERROR(HLOOKUP(JS$1,'Nakladova matice_2018'!$A$1:$IW$188,9,FALSE),0)</f>
        <v>0</v>
      </c>
      <c r="JT36" s="19">
        <f>IFERROR(HLOOKUP(JT$1,'Nakladova matice_2018'!$A$1:$IW$188,9,FALSE),0)</f>
        <v>0</v>
      </c>
      <c r="JU36" s="19">
        <f>IFERROR(HLOOKUP(JU$1,'Nakladova matice_2018'!$A$1:$IW$188,9,FALSE),0)</f>
        <v>0</v>
      </c>
      <c r="JV36" s="19">
        <f>IFERROR(HLOOKUP(JV$1,'Nakladova matice_2018'!$A$1:$IW$188,9,FALSE),0)</f>
        <v>0</v>
      </c>
      <c r="JW36" s="19">
        <f>IFERROR(HLOOKUP(JW$1,'Nakladova matice_2018'!$A$1:$IW$188,9,FALSE),0)</f>
        <v>0</v>
      </c>
      <c r="JX36" s="19">
        <f>IFERROR(HLOOKUP(JX$1,'Nakladova matice_2018'!$A$1:$IW$188,9,FALSE),0)</f>
        <v>0</v>
      </c>
      <c r="JY36" s="19">
        <f>IFERROR(HLOOKUP(JY$1,'Nakladova matice_2018'!$A$1:$IW$188,9,FALSE),0)</f>
        <v>0</v>
      </c>
      <c r="JZ36" s="19">
        <f>IFERROR(HLOOKUP(JZ$1,'Nakladova matice_2018'!$A$1:$IW$188,9,FALSE),0)</f>
        <v>0</v>
      </c>
      <c r="KA36" s="19">
        <f>IFERROR(HLOOKUP(KA$1,'Nakladova matice_2018'!$A$1:$IW$188,9,FALSE),0)</f>
        <v>0</v>
      </c>
      <c r="KB36" s="19">
        <f>IFERROR(HLOOKUP(KB$1,'Nakladova matice_2018'!$A$1:$IW$188,9,FALSE),0)</f>
        <v>0</v>
      </c>
      <c r="KC36" s="19">
        <f>IFERROR(HLOOKUP(KC$1,'Nakladova matice_2018'!$A$1:$IW$188,9,FALSE),0)</f>
        <v>0</v>
      </c>
      <c r="KD36" s="19">
        <f>IFERROR(HLOOKUP(KD$1,'Nakladova matice_2018'!$A$1:$IW$188,9,FALSE),0)</f>
        <v>0</v>
      </c>
      <c r="KE36" s="19">
        <f>IFERROR(HLOOKUP(KE$1,'Nakladova matice_2018'!$A$1:$IW$188,9,FALSE),0)</f>
        <v>0</v>
      </c>
      <c r="KF36" s="19">
        <f>IFERROR(HLOOKUP(KF$1,'Nakladova matice_2018'!$A$1:$IW$188,9,FALSE),0)</f>
        <v>0</v>
      </c>
      <c r="KG36" s="19">
        <f>IFERROR(HLOOKUP(KG$1,'Nakladova matice_2018'!$A$1:$IW$188,9,FALSE),0)</f>
        <v>0</v>
      </c>
      <c r="KH36" s="19">
        <f>IFERROR(HLOOKUP(KH$1,'Nakladova matice_2018'!$A$1:$IW$188,9,FALSE),0)</f>
        <v>0</v>
      </c>
      <c r="KI36" s="19">
        <f>IFERROR(HLOOKUP(KI$1,'Nakladova matice_2018'!$A$1:$IW$188,9,FALSE),0)</f>
        <v>0</v>
      </c>
      <c r="KJ36" s="19">
        <f>IFERROR(HLOOKUP(KJ$1,'Nakladova matice_2018'!$A$1:$IW$188,9,FALSE),0)</f>
        <v>0</v>
      </c>
      <c r="KK36" s="19">
        <f>IFERROR(HLOOKUP(KK$1,'Nakladova matice_2018'!$A$1:$IW$188,9,FALSE),0)</f>
        <v>0</v>
      </c>
      <c r="KL36" s="19">
        <f>IFERROR(HLOOKUP(KL$1,'Nakladova matice_2018'!$A$1:$IW$188,9,FALSE),0)</f>
        <v>0</v>
      </c>
      <c r="KM36" s="19">
        <f>IFERROR(HLOOKUP(KM$1,'Nakladova matice_2018'!$A$1:$IW$188,9,FALSE),0)</f>
        <v>0</v>
      </c>
      <c r="KN36" s="19">
        <f>IFERROR(HLOOKUP(KN$1,'Nakladova matice_2018'!$A$1:$IW$188,9,FALSE),0)</f>
        <v>0</v>
      </c>
      <c r="KO36" s="19">
        <f>IFERROR(HLOOKUP(KO$1,'Nakladova matice_2018'!$A$1:$IW$188,9,FALSE),0)</f>
        <v>0</v>
      </c>
      <c r="KP36" s="19">
        <f>IFERROR(HLOOKUP(KP$1,'Nakladova matice_2018'!$A$1:$IW$188,9,FALSE),0)</f>
        <v>0</v>
      </c>
      <c r="KQ36" s="19">
        <f>IFERROR(HLOOKUP(KQ$1,'Nakladova matice_2018'!$A$1:$IW$188,9,FALSE),0)</f>
        <v>0</v>
      </c>
      <c r="KR36" s="19">
        <f>IFERROR(HLOOKUP(KR$1,'Nakladova matice_2018'!$A$1:$IW$188,9,FALSE),0)</f>
        <v>0</v>
      </c>
      <c r="KS36" s="19">
        <f>IFERROR(HLOOKUP(KS$1,'Nakladova matice_2018'!$A$1:$IW$188,9,FALSE),0)</f>
        <v>0</v>
      </c>
      <c r="KT36" s="19">
        <f>IFERROR(HLOOKUP(KT$1,'Nakladova matice_2018'!$A$1:$IW$188,9,FALSE),0)</f>
        <v>0</v>
      </c>
      <c r="KU36" s="19">
        <f>IFERROR(HLOOKUP(KU$1,'Nakladova matice_2018'!$A$1:$IW$188,9,FALSE),0)</f>
        <v>0</v>
      </c>
      <c r="KV36" s="19">
        <f>IFERROR(HLOOKUP(KV$1,'Nakladova matice_2018'!$A$1:$IW$188,9,FALSE),0)</f>
        <v>0</v>
      </c>
      <c r="KW36" s="19">
        <f>IFERROR(HLOOKUP(KW$1,'Nakladova matice_2018'!$A$1:$IW$188,9,FALSE),0)</f>
        <v>0</v>
      </c>
      <c r="KX36" s="19">
        <f>IFERROR(HLOOKUP(KX$1,'Nakladova matice_2018'!$A$1:$IW$188,9,FALSE),0)</f>
        <v>0</v>
      </c>
      <c r="KY36" s="19">
        <f>IFERROR(HLOOKUP(KY$1,'Nakladova matice_2018'!$A$1:$IW$188,9,FALSE),0)</f>
        <v>0</v>
      </c>
      <c r="KZ36" s="19">
        <f>IFERROR(HLOOKUP(KZ$1,'Nakladova matice_2018'!$A$1:$IW$188,9,FALSE),0)</f>
        <v>0</v>
      </c>
      <c r="LA36" s="19">
        <f>IFERROR(HLOOKUP(LA$1,'Nakladova matice_2018'!$A$1:$IW$188,9,FALSE),0)</f>
        <v>0</v>
      </c>
      <c r="LB36" s="19">
        <f>IFERROR(HLOOKUP(LB$1,'Nakladova matice_2018'!$A$1:$IW$188,9,FALSE),0)</f>
        <v>0</v>
      </c>
      <c r="LC36" s="19">
        <f>IFERROR(HLOOKUP(LC$1,'Nakladova matice_2018'!$A$1:$IW$188,9,FALSE),0)</f>
        <v>0</v>
      </c>
      <c r="LD36" s="19">
        <f>IFERROR(HLOOKUP(LD$1,'Nakladova matice_2018'!$A$1:$IW$188,9,FALSE),0)</f>
        <v>0</v>
      </c>
      <c r="LE36" s="19">
        <f>IFERROR(HLOOKUP(LE$1,'Nakladova matice_2018'!$A$1:$IW$188,9,FALSE),0)</f>
        <v>0</v>
      </c>
      <c r="LF36" s="19">
        <f>IFERROR(HLOOKUP(LF$1,'Nakladova matice_2018'!$A$1:$IW$188,9,FALSE),0)</f>
        <v>0</v>
      </c>
      <c r="LG36" s="19">
        <f>IFERROR(HLOOKUP(LG$1,'Nakladova matice_2018'!$A$1:$IW$188,9,FALSE),0)</f>
        <v>0</v>
      </c>
      <c r="LH36" s="19">
        <f>IFERROR(HLOOKUP(LH$1,'Nakladova matice_2018'!$A$1:$IW$188,9,FALSE),0)</f>
        <v>0</v>
      </c>
      <c r="LI36" s="19">
        <f>IFERROR(HLOOKUP(LI$1,'Nakladova matice_2018'!$A$1:$IW$188,9,FALSE),0)</f>
        <v>0</v>
      </c>
      <c r="LJ36" s="19">
        <f>IFERROR(HLOOKUP(LJ$1,'Nakladova matice_2018'!$A$1:$IW$188,9,FALSE),0)</f>
        <v>0</v>
      </c>
      <c r="LK36" s="19">
        <f>IFERROR(HLOOKUP(LK$1,'Nakladova matice_2018'!$A$1:$IW$188,9,FALSE),0)</f>
        <v>0</v>
      </c>
      <c r="LL36" s="19">
        <f>IFERROR(HLOOKUP(LL$1,'Nakladova matice_2018'!$A$1:$IW$188,9,FALSE),0)</f>
        <v>0</v>
      </c>
      <c r="LM36" s="19">
        <f>IFERROR(HLOOKUP(LM$1,'Nakladova matice_2018'!$A$1:$IW$188,9,FALSE),0)</f>
        <v>0</v>
      </c>
      <c r="LN36" s="19">
        <f>IFERROR(HLOOKUP(LN$1,'Nakladova matice_2018'!$A$1:$IW$188,9,FALSE),0)</f>
        <v>0</v>
      </c>
      <c r="LO36" s="19">
        <f>IFERROR(HLOOKUP(LO$1,'Nakladova matice_2018'!$A$1:$IW$188,9,FALSE),0)</f>
        <v>0</v>
      </c>
      <c r="LP36" s="19">
        <f>IFERROR(HLOOKUP(LP$1,'Nakladova matice_2018'!$A$1:$IW$188,9,FALSE),0)</f>
        <v>0</v>
      </c>
      <c r="LQ36" s="19">
        <f>IFERROR(HLOOKUP(LQ$1,'Nakladova matice_2018'!$A$1:$IW$188,9,FALSE),0)</f>
        <v>0</v>
      </c>
      <c r="LR36" s="19">
        <f>IFERROR(HLOOKUP(LR$1,'Nakladova matice_2018'!$A$1:$IW$188,9,FALSE),0)</f>
        <v>0</v>
      </c>
      <c r="LS36" s="19">
        <f>IFERROR(HLOOKUP(LS$1,'Nakladova matice_2018'!$A$1:$IW$188,9,FALSE),0)</f>
        <v>0</v>
      </c>
      <c r="LT36" s="19">
        <f>IFERROR(HLOOKUP(LT$1,'Nakladova matice_2018'!$A$1:$IW$188,9,FALSE),0)</f>
        <v>0</v>
      </c>
      <c r="LU36" s="19">
        <f>IFERROR(HLOOKUP(LU$1,'Nakladova matice_2018'!$A$1:$IW$188,9,FALSE),0)</f>
        <v>0</v>
      </c>
      <c r="LV36" s="19">
        <f>IFERROR(HLOOKUP(LV$1,'Nakladova matice_2018'!$A$1:$IW$188,9,FALSE),0)</f>
        <v>0</v>
      </c>
      <c r="LW36" s="19">
        <f>IFERROR(HLOOKUP(LW$1,'Nakladova matice_2018'!$A$1:$IW$188,9,FALSE),0)</f>
        <v>0</v>
      </c>
      <c r="LX36" s="19">
        <f>IFERROR(HLOOKUP(LX$1,'Nakladova matice_2018'!$A$1:$IW$188,9,FALSE),0)</f>
        <v>0</v>
      </c>
      <c r="LY36" s="19">
        <f>IFERROR(HLOOKUP(LY$1,'Nakladova matice_2018'!$A$1:$IW$188,9,FALSE),0)</f>
        <v>0</v>
      </c>
      <c r="LZ36" s="19">
        <f>IFERROR(HLOOKUP(LZ$1,'Nakladova matice_2018'!$A$1:$IW$188,9,FALSE),0)</f>
        <v>0</v>
      </c>
      <c r="MA36" s="19">
        <f>IFERROR(HLOOKUP(MA$1,'Nakladova matice_2018'!$A$1:$IW$188,9,FALSE),0)</f>
        <v>0</v>
      </c>
      <c r="MB36" s="19">
        <f>IFERROR(HLOOKUP(MB$1,'Nakladova matice_2018'!$A$1:$IW$188,9,FALSE),0)</f>
        <v>0</v>
      </c>
      <c r="MC36" s="19">
        <f>IFERROR(HLOOKUP(MC$1,'Nakladova matice_2018'!$A$1:$IW$188,9,FALSE),0)</f>
        <v>0</v>
      </c>
      <c r="MD36" s="19">
        <f>IFERROR(HLOOKUP(MD$1,'Nakladova matice_2018'!$A$1:$IW$188,9,FALSE),0)</f>
        <v>0</v>
      </c>
      <c r="ME36" s="19">
        <f>IFERROR(HLOOKUP(ME$1,'Nakladova matice_2018'!$A$1:$IW$188,9,FALSE),0)</f>
        <v>0</v>
      </c>
      <c r="MF36" s="19">
        <f>IFERROR(HLOOKUP(MF$1,'Nakladova matice_2018'!$A$1:$IW$188,9,FALSE),0)</f>
        <v>0</v>
      </c>
      <c r="MG36" s="19">
        <f>IFERROR(HLOOKUP(MG$1,'Nakladova matice_2018'!$A$1:$IW$188,9,FALSE),0)</f>
        <v>0</v>
      </c>
      <c r="MH36" s="19">
        <f>IFERROR(HLOOKUP(MH$1,'Nakladova matice_2018'!$A$1:$IW$188,9,FALSE),0)</f>
        <v>0</v>
      </c>
      <c r="MI36" s="19">
        <f>IFERROR(HLOOKUP(MI$1,'Nakladova matice_2018'!$A$1:$IW$188,9,FALSE),0)</f>
        <v>0</v>
      </c>
      <c r="MJ36" s="19">
        <f>IFERROR(HLOOKUP(MJ$1,'Nakladova matice_2018'!$A$1:$IW$188,9,FALSE),0)</f>
        <v>0</v>
      </c>
      <c r="MK36" s="19">
        <f>IFERROR(HLOOKUP(MK$1,'Nakladova matice_2018'!$A$1:$IW$188,9,FALSE),0)</f>
        <v>0</v>
      </c>
      <c r="ML36" s="19">
        <f>IFERROR(HLOOKUP(ML$1,'Nakladova matice_2018'!$A$1:$IW$188,9,FALSE),0)</f>
        <v>0</v>
      </c>
      <c r="MM36" s="19">
        <f>IFERROR(HLOOKUP(MM$1,'Nakladova matice_2018'!$A$1:$IW$188,9,FALSE),0)</f>
        <v>0</v>
      </c>
      <c r="MN36" s="19">
        <f>IFERROR(HLOOKUP(MN$1,'Nakladova matice_2018'!$A$1:$IW$188,9,FALSE),0)</f>
        <v>0</v>
      </c>
      <c r="MO36" s="20">
        <f t="shared" si="83"/>
        <v>843703.13</v>
      </c>
      <c r="MP36" s="20">
        <f>MO36-'Nakladova matice_2018'!IX9</f>
        <v>0</v>
      </c>
    </row>
    <row r="37" spans="1:354" x14ac:dyDescent="0.2">
      <c r="A37" s="27">
        <v>501019</v>
      </c>
      <c r="B37" s="21" t="s">
        <v>189</v>
      </c>
      <c r="C37" s="53">
        <v>0</v>
      </c>
      <c r="D37" s="19">
        <f>IFERROR(HLOOKUP(D$1,'Nakladova matice_2018'!$A$1:$IW$188,10,FALSE),0)</f>
        <v>0</v>
      </c>
      <c r="E37" s="19">
        <f>IFERROR(HLOOKUP(E$1,'Nakladova matice_2018'!$A$1:$IW$188,10,FALSE),0)</f>
        <v>0</v>
      </c>
      <c r="F37" s="19">
        <f>IFERROR(HLOOKUP(F$1,'Nakladova matice_2018'!$A$1:$IW$188,10,FALSE),0)</f>
        <v>0</v>
      </c>
      <c r="G37" s="19">
        <f>IFERROR(HLOOKUP(G$1,'Nakladova matice_2018'!$A$1:$IW$188,10,FALSE),0)</f>
        <v>0</v>
      </c>
      <c r="H37" s="19">
        <f>IFERROR(HLOOKUP(H$1,'Nakladova matice_2018'!$A$1:$IW$188,10,FALSE),0)</f>
        <v>0</v>
      </c>
      <c r="I37" s="19">
        <f>IFERROR(HLOOKUP(I$1,'Nakladova matice_2018'!$A$1:$IW$188,10,FALSE),0)</f>
        <v>0</v>
      </c>
      <c r="J37" s="19">
        <f>IFERROR(HLOOKUP(J$1,'Nakladova matice_2018'!$A$1:$IW$188,10,FALSE),0)</f>
        <v>0</v>
      </c>
      <c r="K37" s="19">
        <f>IFERROR(HLOOKUP(K$1,'Nakladova matice_2018'!$A$1:$IW$188,10,FALSE),0)</f>
        <v>0</v>
      </c>
      <c r="L37" s="19">
        <f>IFERROR(HLOOKUP(L$1,'Nakladova matice_2018'!$A$1:$IW$188,10,FALSE),0)</f>
        <v>0</v>
      </c>
      <c r="M37" s="19">
        <f>IFERROR(HLOOKUP(M$1,'Nakladova matice_2018'!$A$1:$IW$188,10,FALSE),0)</f>
        <v>0</v>
      </c>
      <c r="N37" s="19">
        <f>IFERROR(HLOOKUP(N$1,'Nakladova matice_2018'!$A$1:$IW$188,10,FALSE),0)</f>
        <v>0</v>
      </c>
      <c r="O37" s="19">
        <f>IFERROR(HLOOKUP(O$1,'Nakladova matice_2018'!$A$1:$IW$188,10,FALSE),0)</f>
        <v>0</v>
      </c>
      <c r="P37" s="19">
        <f>IFERROR(HLOOKUP(P$1,'Nakladova matice_2018'!$A$1:$IW$188,10,FALSE),0)</f>
        <v>0</v>
      </c>
      <c r="Q37" s="19">
        <f>IFERROR(HLOOKUP(Q$1,'Nakladova matice_2018'!$A$1:$IW$188,10,FALSE),0)</f>
        <v>0</v>
      </c>
      <c r="R37" s="19">
        <f>IFERROR(HLOOKUP(R$1,'Nakladova matice_2018'!$A$1:$IW$188,10,FALSE),0)</f>
        <v>0</v>
      </c>
      <c r="S37" s="19">
        <f>IFERROR(HLOOKUP(S$1,'Nakladova matice_2018'!$A$1:$IW$188,10,FALSE),0)</f>
        <v>0</v>
      </c>
      <c r="T37" s="19">
        <f>IFERROR(HLOOKUP(T$1,'Nakladova matice_2018'!$A$1:$IW$188,10,FALSE),0)</f>
        <v>0</v>
      </c>
      <c r="U37" s="19">
        <f>IFERROR(HLOOKUP(U$1,'Nakladova matice_2018'!$A$1:$IW$188,10,FALSE),0)</f>
        <v>0</v>
      </c>
      <c r="V37" s="19">
        <f>IFERROR(HLOOKUP(V$1,'Nakladova matice_2018'!$A$1:$IW$188,10,FALSE),0)</f>
        <v>0</v>
      </c>
      <c r="W37" s="19">
        <f>IFERROR(HLOOKUP(W$1,'Nakladova matice_2018'!$A$1:$IW$188,10,FALSE),0)</f>
        <v>0</v>
      </c>
      <c r="X37" s="19">
        <f>IFERROR(HLOOKUP(X$1,'Nakladova matice_2018'!$A$1:$IW$188,10,FALSE),0)</f>
        <v>0</v>
      </c>
      <c r="Y37" s="19">
        <f>IFERROR(HLOOKUP(Y$1,'Nakladova matice_2018'!$A$1:$IW$188,10,FALSE),0)</f>
        <v>0</v>
      </c>
      <c r="Z37" s="19">
        <f>IFERROR(HLOOKUP(Z$1,'Nakladova matice_2018'!$A$1:$IW$188,10,FALSE),0)</f>
        <v>0</v>
      </c>
      <c r="AA37" s="19">
        <f>IFERROR(HLOOKUP(AA$1,'Nakladova matice_2018'!$A$1:$IW$188,10,FALSE),0)</f>
        <v>0</v>
      </c>
      <c r="AB37" s="19">
        <f>IFERROR(HLOOKUP(AB$1,'Nakladova matice_2018'!$A$1:$IW$188,10,FALSE),0)</f>
        <v>0</v>
      </c>
      <c r="AC37" s="19">
        <f>IFERROR(HLOOKUP(AC$1,'Nakladova matice_2018'!$A$1:$IW$188,10,FALSE),0)</f>
        <v>0</v>
      </c>
      <c r="AD37" s="19">
        <f>IFERROR(HLOOKUP(AD$1,'Nakladova matice_2018'!$A$1:$IW$188,10,FALSE),0)</f>
        <v>0</v>
      </c>
      <c r="AE37" s="19">
        <f>IFERROR(HLOOKUP(AE$1,'Nakladova matice_2018'!$A$1:$IW$188,10,FALSE),0)</f>
        <v>0</v>
      </c>
      <c r="AF37" s="19">
        <f>IFERROR(HLOOKUP(AF$1,'Nakladova matice_2018'!$A$1:$IW$188,10,FALSE),0)</f>
        <v>0</v>
      </c>
      <c r="AG37" s="19">
        <f>IFERROR(HLOOKUP(AG$1,'Nakladova matice_2018'!$A$1:$IW$188,10,FALSE),0)</f>
        <v>0</v>
      </c>
      <c r="AH37" s="19">
        <f>IFERROR(HLOOKUP(AH$1,'Nakladova matice_2018'!$A$1:$IW$188,10,FALSE),0)</f>
        <v>0</v>
      </c>
      <c r="AI37" s="19">
        <f>IFERROR(HLOOKUP(AI$1,'Nakladova matice_2018'!$A$1:$IW$188,10,FALSE),0)</f>
        <v>0</v>
      </c>
      <c r="AJ37" s="19">
        <f>IFERROR(HLOOKUP(AJ$1,'Nakladova matice_2018'!$A$1:$IW$188,10,FALSE),0)</f>
        <v>0</v>
      </c>
      <c r="AK37" s="19">
        <f>IFERROR(HLOOKUP(AK$1,'Nakladova matice_2018'!$A$1:$IW$188,10,FALSE),0)</f>
        <v>0</v>
      </c>
      <c r="AL37" s="19">
        <f>IFERROR(HLOOKUP(AL$1,'Nakladova matice_2018'!$A$1:$IW$188,10,FALSE),0)</f>
        <v>0</v>
      </c>
      <c r="AM37" s="19">
        <f>IFERROR(HLOOKUP(AM$1,'Nakladova matice_2018'!$A$1:$IW$188,10,FALSE),0)</f>
        <v>0</v>
      </c>
      <c r="AN37" s="19">
        <f>IFERROR(HLOOKUP(AN$1,'Nakladova matice_2018'!$A$1:$IW$188,10,FALSE),0)</f>
        <v>0</v>
      </c>
      <c r="AO37" s="19">
        <f>IFERROR(HLOOKUP(AO$1,'Nakladova matice_2018'!$A$1:$IW$188,10,FALSE),0)</f>
        <v>0</v>
      </c>
      <c r="AP37" s="19">
        <f>IFERROR(HLOOKUP(AP$1,'Nakladova matice_2018'!$A$1:$IW$188,10,FALSE),0)</f>
        <v>0</v>
      </c>
      <c r="AQ37" s="19">
        <f>IFERROR(HLOOKUP(AQ$1,'Nakladova matice_2018'!$A$1:$IW$188,10,FALSE),0)</f>
        <v>0</v>
      </c>
      <c r="AR37" s="19">
        <f>IFERROR(HLOOKUP(AR$1,'Nakladova matice_2018'!$A$1:$IW$188,10,FALSE),0)</f>
        <v>0</v>
      </c>
      <c r="AS37" s="19">
        <f>IFERROR(HLOOKUP(AS$1,'Nakladova matice_2018'!$A$1:$IW$188,10,FALSE),0)</f>
        <v>0</v>
      </c>
      <c r="AT37" s="19">
        <f>IFERROR(HLOOKUP(AT$1,'Nakladova matice_2018'!$A$1:$IW$188,10,FALSE),0)</f>
        <v>0</v>
      </c>
      <c r="AU37" s="19">
        <f>IFERROR(HLOOKUP(AU$1,'Nakladova matice_2018'!$A$1:$IW$188,10,FALSE),0)</f>
        <v>0</v>
      </c>
      <c r="AV37" s="19">
        <f>IFERROR(HLOOKUP(AV$1,'Nakladova matice_2018'!$A$1:$IW$188,10,FALSE),0)</f>
        <v>0</v>
      </c>
      <c r="AW37" s="19">
        <f>IFERROR(HLOOKUP(AW$1,'Nakladova matice_2018'!$A$1:$IW$188,10,FALSE),0)</f>
        <v>0</v>
      </c>
      <c r="AX37" s="19">
        <f>IFERROR(HLOOKUP(AX$1,'Nakladova matice_2018'!$A$1:$IW$188,10,FALSE),0)</f>
        <v>0</v>
      </c>
      <c r="AY37" s="19">
        <f>IFERROR(HLOOKUP(AY$1,'Nakladova matice_2018'!$A$1:$IW$188,10,FALSE),0)</f>
        <v>0</v>
      </c>
      <c r="AZ37" s="19">
        <f>IFERROR(HLOOKUP(AZ$1,'Nakladova matice_2018'!$A$1:$IW$188,10,FALSE),0)</f>
        <v>0</v>
      </c>
      <c r="BA37" s="19">
        <f>IFERROR(HLOOKUP(BA$1,'Nakladova matice_2018'!$A$1:$IW$188,10,FALSE),0)</f>
        <v>0</v>
      </c>
      <c r="BB37" s="19">
        <f>IFERROR(HLOOKUP(BB$1,'Nakladova matice_2018'!$A$1:$IW$188,10,FALSE),0)</f>
        <v>0</v>
      </c>
      <c r="BC37" s="19">
        <f>IFERROR(HLOOKUP(BC$1,'Nakladova matice_2018'!$A$1:$IW$188,10,FALSE),0)</f>
        <v>0</v>
      </c>
      <c r="BD37" s="19">
        <f>IFERROR(HLOOKUP(BD$1,'Nakladova matice_2018'!$A$1:$IW$188,10,FALSE),0)</f>
        <v>0</v>
      </c>
      <c r="BE37" s="19">
        <f>IFERROR(HLOOKUP(BE$1,'Nakladova matice_2018'!$A$1:$IW$188,10,FALSE),0)</f>
        <v>0</v>
      </c>
      <c r="BF37" s="19">
        <f>IFERROR(HLOOKUP(BF$1,'Nakladova matice_2018'!$A$1:$IW$188,10,FALSE),0)</f>
        <v>0</v>
      </c>
      <c r="BG37" s="19">
        <f>IFERROR(HLOOKUP(BG$1,'Nakladova matice_2018'!$A$1:$IW$188,10,FALSE),0)</f>
        <v>0</v>
      </c>
      <c r="BH37" s="19">
        <f>IFERROR(HLOOKUP(BH$1,'Nakladova matice_2018'!$A$1:$IW$188,10,FALSE),0)</f>
        <v>0</v>
      </c>
      <c r="BI37" s="19">
        <f>IFERROR(HLOOKUP(BI$1,'Nakladova matice_2018'!$A$1:$IW$188,10,FALSE),0)</f>
        <v>0</v>
      </c>
      <c r="BJ37" s="19">
        <f>IFERROR(HLOOKUP(BJ$1,'Nakladova matice_2018'!$A$1:$IW$188,10,FALSE),0)</f>
        <v>0</v>
      </c>
      <c r="BK37" s="19">
        <f>IFERROR(HLOOKUP(BK$1,'Nakladova matice_2018'!$A$1:$IW$188,10,FALSE),0)</f>
        <v>0</v>
      </c>
      <c r="BL37" s="19">
        <f>IFERROR(HLOOKUP(BL$1,'Nakladova matice_2018'!$A$1:$IW$188,10,FALSE),0)</f>
        <v>0</v>
      </c>
      <c r="BM37" s="19">
        <f>IFERROR(HLOOKUP(BM$1,'Nakladova matice_2018'!$A$1:$IW$188,10,FALSE),0)</f>
        <v>0</v>
      </c>
      <c r="BN37" s="19">
        <f>IFERROR(HLOOKUP(BN$1,'Nakladova matice_2018'!$A$1:$IW$188,10,FALSE),0)</f>
        <v>0</v>
      </c>
      <c r="BO37" s="19">
        <f>IFERROR(HLOOKUP(BO$1,'Nakladova matice_2018'!$A$1:$IW$188,10,FALSE),0)</f>
        <v>0</v>
      </c>
      <c r="BP37" s="19">
        <f>IFERROR(HLOOKUP(BP$1,'Nakladova matice_2018'!$A$1:$IW$188,10,FALSE),0)</f>
        <v>0</v>
      </c>
      <c r="BQ37" s="19">
        <f>IFERROR(HLOOKUP(BQ$1,'Nakladova matice_2018'!$A$1:$IW$188,10,FALSE),0)</f>
        <v>0</v>
      </c>
      <c r="BR37" s="19">
        <f>IFERROR(HLOOKUP(BR$1,'Nakladova matice_2018'!$A$1:$IW$188,10,FALSE),0)</f>
        <v>0</v>
      </c>
      <c r="BS37" s="19">
        <f>IFERROR(HLOOKUP(BS$1,'Nakladova matice_2018'!$A$1:$IW$188,10,FALSE),0)</f>
        <v>0</v>
      </c>
      <c r="BT37" s="19">
        <f>IFERROR(HLOOKUP(BT$1,'Nakladova matice_2018'!$A$1:$IW$188,10,FALSE),0)</f>
        <v>0</v>
      </c>
      <c r="BU37" s="19">
        <f>IFERROR(HLOOKUP(BU$1,'Nakladova matice_2018'!$A$1:$IW$188,10,FALSE),0)</f>
        <v>0</v>
      </c>
      <c r="BV37" s="19">
        <f>IFERROR(HLOOKUP(BV$1,'Nakladova matice_2018'!$A$1:$IW$188,10,FALSE),0)</f>
        <v>0</v>
      </c>
      <c r="BW37" s="19">
        <f>IFERROR(HLOOKUP(BW$1,'Nakladova matice_2018'!$A$1:$IW$188,10,FALSE),0)</f>
        <v>0</v>
      </c>
      <c r="BX37" s="19">
        <f>IFERROR(HLOOKUP(BX$1,'Nakladova matice_2018'!$A$1:$IW$188,10,FALSE),0)</f>
        <v>0</v>
      </c>
      <c r="BY37" s="19">
        <f>IFERROR(HLOOKUP(BY$1,'Nakladova matice_2018'!$A$1:$IW$188,10,FALSE),0)</f>
        <v>0</v>
      </c>
      <c r="BZ37" s="19">
        <f>IFERROR(HLOOKUP(BZ$1,'Nakladova matice_2018'!$A$1:$IW$188,10,FALSE),0)</f>
        <v>0</v>
      </c>
      <c r="CA37" s="19">
        <f>IFERROR(HLOOKUP(CA$1,'Nakladova matice_2018'!$A$1:$IW$188,10,FALSE),0)</f>
        <v>0</v>
      </c>
      <c r="CB37" s="19">
        <f>IFERROR(HLOOKUP(CB$1,'Nakladova matice_2018'!$A$1:$IW$188,10,FALSE),0)</f>
        <v>0</v>
      </c>
      <c r="CC37" s="19">
        <f>IFERROR(HLOOKUP(CC$1,'Nakladova matice_2018'!$A$1:$IW$188,10,FALSE),0)</f>
        <v>0</v>
      </c>
      <c r="CD37" s="19">
        <f>IFERROR(HLOOKUP(CD$1,'Nakladova matice_2018'!$A$1:$IW$188,10,FALSE),0)</f>
        <v>0</v>
      </c>
      <c r="CE37" s="19">
        <f>IFERROR(HLOOKUP(CE$1,'Nakladova matice_2018'!$A$1:$IW$188,10,FALSE),0)</f>
        <v>0</v>
      </c>
      <c r="CF37" s="19">
        <f>IFERROR(HLOOKUP(CF$1,'Nakladova matice_2018'!$A$1:$IW$188,10,FALSE),0)</f>
        <v>0</v>
      </c>
      <c r="CG37" s="19">
        <f>IFERROR(HLOOKUP(CG$1,'Nakladova matice_2018'!$A$1:$IW$188,10,FALSE),0)</f>
        <v>0</v>
      </c>
      <c r="CH37" s="19">
        <f>IFERROR(HLOOKUP(CH$1,'Nakladova matice_2018'!$A$1:$IW$188,10,FALSE),0)</f>
        <v>0</v>
      </c>
      <c r="CI37" s="19">
        <f>IFERROR(HLOOKUP(CI$1,'Nakladova matice_2018'!$A$1:$IW$188,10,FALSE),0)</f>
        <v>0</v>
      </c>
      <c r="CJ37" s="19">
        <f>IFERROR(HLOOKUP(CJ$1,'Nakladova matice_2018'!$A$1:$IW$188,10,FALSE),0)</f>
        <v>0</v>
      </c>
      <c r="CK37" s="19">
        <f>IFERROR(HLOOKUP(CK$1,'Nakladova matice_2018'!$A$1:$IW$188,10,FALSE),0)</f>
        <v>0</v>
      </c>
      <c r="CL37" s="19">
        <f>IFERROR(HLOOKUP(CL$1,'Nakladova matice_2018'!$A$1:$IW$188,10,FALSE),0)</f>
        <v>0</v>
      </c>
      <c r="CM37" s="19">
        <f>IFERROR(HLOOKUP(CM$1,'Nakladova matice_2018'!$A$1:$IW$188,10,FALSE),0)</f>
        <v>0</v>
      </c>
      <c r="CN37" s="19">
        <f>IFERROR(HLOOKUP(CN$1,'Nakladova matice_2018'!$A$1:$IW$188,10,FALSE),0)</f>
        <v>0</v>
      </c>
      <c r="CO37" s="19">
        <f>IFERROR(HLOOKUP(CO$1,'Nakladova matice_2018'!$A$1:$IW$188,10,FALSE),0)</f>
        <v>0</v>
      </c>
      <c r="CP37" s="19">
        <f>IFERROR(HLOOKUP(CP$1,'Nakladova matice_2018'!$A$1:$IW$188,10,FALSE),0)</f>
        <v>0</v>
      </c>
      <c r="CQ37" s="19">
        <f>IFERROR(HLOOKUP(CQ$1,'Nakladova matice_2018'!$A$1:$IW$188,10,FALSE),0)</f>
        <v>0</v>
      </c>
      <c r="CR37" s="19">
        <f>IFERROR(HLOOKUP(CR$1,'Nakladova matice_2018'!$A$1:$IW$188,10,FALSE),0)</f>
        <v>0</v>
      </c>
      <c r="CS37" s="19">
        <f>IFERROR(HLOOKUP(CS$1,'Nakladova matice_2018'!$A$1:$IW$188,10,FALSE),0)</f>
        <v>0</v>
      </c>
      <c r="CT37" s="19">
        <f>IFERROR(HLOOKUP(CT$1,'Nakladova matice_2018'!$A$1:$IW$188,10,FALSE),0)</f>
        <v>0</v>
      </c>
      <c r="CU37" s="19">
        <f>IFERROR(HLOOKUP(CU$1,'Nakladova matice_2018'!$A$1:$IW$188,10,FALSE),0)</f>
        <v>0</v>
      </c>
      <c r="CV37" s="19">
        <f>IFERROR(HLOOKUP(CV$1,'Nakladova matice_2018'!$A$1:$IW$188,10,FALSE),0)</f>
        <v>0</v>
      </c>
      <c r="CW37" s="19">
        <f>IFERROR(HLOOKUP(CW$1,'Nakladova matice_2018'!$A$1:$IW$188,10,FALSE),0)</f>
        <v>0</v>
      </c>
      <c r="CX37" s="19">
        <f>IFERROR(HLOOKUP(CX$1,'Nakladova matice_2018'!$A$1:$IW$188,10,FALSE),0)</f>
        <v>0</v>
      </c>
      <c r="CY37" s="19">
        <f>IFERROR(HLOOKUP(CY$1,'Nakladova matice_2018'!$A$1:$IW$188,10,FALSE),0)</f>
        <v>0</v>
      </c>
      <c r="CZ37" s="19">
        <f>IFERROR(HLOOKUP(CZ$1,'Nakladova matice_2018'!$A$1:$IW$188,10,FALSE),0)</f>
        <v>0</v>
      </c>
      <c r="DA37" s="19">
        <f>IFERROR(HLOOKUP(DA$1,'Nakladova matice_2018'!$A$1:$IW$188,10,FALSE),0)</f>
        <v>0</v>
      </c>
      <c r="DB37" s="19">
        <f>IFERROR(HLOOKUP(DB$1,'Nakladova matice_2018'!$A$1:$IW$188,10,FALSE),0)</f>
        <v>0</v>
      </c>
      <c r="DC37" s="19">
        <f>IFERROR(HLOOKUP(DC$1,'Nakladova matice_2018'!$A$1:$IW$188,10,FALSE),0)</f>
        <v>0</v>
      </c>
      <c r="DD37" s="19">
        <f>IFERROR(HLOOKUP(DD$1,'Nakladova matice_2018'!$A$1:$IW$188,10,FALSE),0)</f>
        <v>0</v>
      </c>
      <c r="DE37" s="19">
        <f>IFERROR(HLOOKUP(DE$1,'Nakladova matice_2018'!$A$1:$IW$188,10,FALSE),0)</f>
        <v>0</v>
      </c>
      <c r="DF37" s="19">
        <f>IFERROR(HLOOKUP(DF$1,'Nakladova matice_2018'!$A$1:$IW$188,10,FALSE),0)</f>
        <v>0</v>
      </c>
      <c r="DG37" s="19">
        <f>IFERROR(HLOOKUP(DG$1,'Nakladova matice_2018'!$A$1:$IW$188,10,FALSE),0)</f>
        <v>0</v>
      </c>
      <c r="DH37" s="19">
        <f>IFERROR(HLOOKUP(DH$1,'Nakladova matice_2018'!$A$1:$IW$188,10,FALSE),0)</f>
        <v>0</v>
      </c>
      <c r="DI37" s="19">
        <f>IFERROR(HLOOKUP(DI$1,'Nakladova matice_2018'!$A$1:$IW$188,10,FALSE),0)</f>
        <v>0</v>
      </c>
      <c r="DJ37" s="19">
        <f>IFERROR(HLOOKUP(DJ$1,'Nakladova matice_2018'!$A$1:$IW$188,10,FALSE),0)</f>
        <v>0</v>
      </c>
      <c r="DK37" s="19">
        <f>IFERROR(HLOOKUP(DK$1,'Nakladova matice_2018'!$A$1:$IW$188,10,FALSE),0)</f>
        <v>0</v>
      </c>
      <c r="DL37" s="19">
        <f>IFERROR(HLOOKUP(DL$1,'Nakladova matice_2018'!$A$1:$IW$188,10,FALSE),0)</f>
        <v>0</v>
      </c>
      <c r="DM37" s="19">
        <f>IFERROR(HLOOKUP(DM$1,'Nakladova matice_2018'!$A$1:$IW$188,10,FALSE),0)</f>
        <v>0</v>
      </c>
      <c r="DN37" s="19">
        <f>IFERROR(HLOOKUP(DN$1,'Nakladova matice_2018'!$A$1:$IW$188,10,FALSE),0)</f>
        <v>0</v>
      </c>
      <c r="DO37" s="19">
        <f>IFERROR(HLOOKUP(DO$1,'Nakladova matice_2018'!$A$1:$IW$188,10,FALSE),0)</f>
        <v>0</v>
      </c>
      <c r="DP37" s="19">
        <f>IFERROR(HLOOKUP(DP$1,'Nakladova matice_2018'!$A$1:$IW$188,10,FALSE),0)</f>
        <v>0</v>
      </c>
      <c r="DQ37" s="19">
        <f>IFERROR(HLOOKUP(DQ$1,'Nakladova matice_2018'!$A$1:$IW$188,10,FALSE),0)</f>
        <v>0</v>
      </c>
      <c r="DR37" s="19">
        <f>IFERROR(HLOOKUP(DR$1,'Nakladova matice_2018'!$A$1:$IW$188,10,FALSE),0)</f>
        <v>0</v>
      </c>
      <c r="DS37" s="19">
        <f>IFERROR(HLOOKUP(DS$1,'Nakladova matice_2018'!$A$1:$IW$188,10,FALSE),0)</f>
        <v>0</v>
      </c>
      <c r="DT37" s="19">
        <f>IFERROR(HLOOKUP(DT$1,'Nakladova matice_2018'!$A$1:$IW$188,10,FALSE),0)</f>
        <v>0</v>
      </c>
      <c r="DU37" s="19">
        <f>IFERROR(HLOOKUP(DU$1,'Nakladova matice_2018'!$A$1:$IW$188,10,FALSE),0)</f>
        <v>0</v>
      </c>
      <c r="DV37" s="19">
        <f>IFERROR(HLOOKUP(DV$1,'Nakladova matice_2018'!$A$1:$IW$188,10,FALSE),0)</f>
        <v>0</v>
      </c>
      <c r="DW37" s="19">
        <f>IFERROR(HLOOKUP(DW$1,'Nakladova matice_2018'!$A$1:$IW$188,10,FALSE),0)</f>
        <v>0</v>
      </c>
      <c r="DX37" s="19">
        <f>IFERROR(HLOOKUP(DX$1,'Nakladova matice_2018'!$A$1:$IW$188,10,FALSE),0)</f>
        <v>0</v>
      </c>
      <c r="DY37" s="19">
        <f>IFERROR(HLOOKUP(DY$1,'Nakladova matice_2018'!$A$1:$IW$188,10,FALSE),0)</f>
        <v>0</v>
      </c>
      <c r="DZ37" s="19">
        <f>IFERROR(HLOOKUP(DZ$1,'Nakladova matice_2018'!$A$1:$IW$188,10,FALSE),0)</f>
        <v>0</v>
      </c>
      <c r="EA37" s="19">
        <f>IFERROR(HLOOKUP(EA$1,'Nakladova matice_2018'!$A$1:$IW$188,10,FALSE),0)</f>
        <v>0</v>
      </c>
      <c r="EB37" s="19">
        <f>IFERROR(HLOOKUP(EB$1,'Nakladova matice_2018'!$A$1:$IW$188,10,FALSE),0)</f>
        <v>0</v>
      </c>
      <c r="EC37" s="19">
        <f>IFERROR(HLOOKUP(EC$1,'Nakladova matice_2018'!$A$1:$IW$188,10,FALSE),0)</f>
        <v>0</v>
      </c>
      <c r="ED37" s="19">
        <f>IFERROR(HLOOKUP(ED$1,'Nakladova matice_2018'!$A$1:$IW$188,10,FALSE),0)</f>
        <v>0</v>
      </c>
      <c r="EE37" s="19">
        <f>IFERROR(HLOOKUP(EE$1,'Nakladova matice_2018'!$A$1:$IW$188,10,FALSE),0)</f>
        <v>0</v>
      </c>
      <c r="EF37" s="19">
        <f>IFERROR(HLOOKUP(EF$1,'Nakladova matice_2018'!$A$1:$IW$188,10,FALSE),0)</f>
        <v>0</v>
      </c>
      <c r="EG37" s="19">
        <f>IFERROR(HLOOKUP(EG$1,'Nakladova matice_2018'!$A$1:$IW$188,10,FALSE),0)</f>
        <v>0</v>
      </c>
      <c r="EH37" s="19">
        <f>IFERROR(HLOOKUP(EH$1,'Nakladova matice_2018'!$A$1:$IW$188,10,FALSE),0)</f>
        <v>0</v>
      </c>
      <c r="EI37" s="19">
        <f>IFERROR(HLOOKUP(EI$1,'Nakladova matice_2018'!$A$1:$IW$188,10,FALSE),0)</f>
        <v>0</v>
      </c>
      <c r="EJ37" s="19">
        <f>IFERROR(HLOOKUP(EJ$1,'Nakladova matice_2018'!$A$1:$IW$188,10,FALSE),0)</f>
        <v>0</v>
      </c>
      <c r="EK37" s="19">
        <f>IFERROR(HLOOKUP(EK$1,'Nakladova matice_2018'!$A$1:$IW$188,10,FALSE),0)</f>
        <v>0</v>
      </c>
      <c r="EL37" s="19">
        <f>IFERROR(HLOOKUP(EL$1,'Nakladova matice_2018'!$A$1:$IW$188,10,FALSE),0)</f>
        <v>0</v>
      </c>
      <c r="EM37" s="19">
        <f>IFERROR(HLOOKUP(EM$1,'Nakladova matice_2018'!$A$1:$IW$188,10,FALSE),0)</f>
        <v>0</v>
      </c>
      <c r="EN37" s="19">
        <f>IFERROR(HLOOKUP(EN$1,'Nakladova matice_2018'!$A$1:$IW$188,10,FALSE),0)</f>
        <v>0</v>
      </c>
      <c r="EO37" s="19">
        <f>IFERROR(HLOOKUP(EO$1,'Nakladova matice_2018'!$A$1:$IW$188,10,FALSE),0)</f>
        <v>0</v>
      </c>
      <c r="EP37" s="19">
        <f>IFERROR(HLOOKUP(EP$1,'Nakladova matice_2018'!$A$1:$IW$188,10,FALSE),0)</f>
        <v>0</v>
      </c>
      <c r="EQ37" s="19">
        <f>IFERROR(HLOOKUP(EQ$1,'Nakladova matice_2018'!$A$1:$IW$188,10,FALSE),0)</f>
        <v>0</v>
      </c>
      <c r="ER37" s="19">
        <f>IFERROR(HLOOKUP(ER$1,'Nakladova matice_2018'!$A$1:$IW$188,10,FALSE),0)</f>
        <v>0</v>
      </c>
      <c r="ES37" s="19">
        <f>IFERROR(HLOOKUP(ES$1,'Nakladova matice_2018'!$A$1:$IW$188,10,FALSE),0)</f>
        <v>0</v>
      </c>
      <c r="ET37" s="19">
        <f>IFERROR(HLOOKUP(ET$1,'Nakladova matice_2018'!$A$1:$IW$188,10,FALSE),0)</f>
        <v>0</v>
      </c>
      <c r="EU37" s="19">
        <f>IFERROR(HLOOKUP(EU$1,'Nakladova matice_2018'!$A$1:$IW$188,10,FALSE),0)</f>
        <v>0</v>
      </c>
      <c r="EV37" s="19">
        <f>IFERROR(HLOOKUP(EV$1,'Nakladova matice_2018'!$A$1:$IW$188,10,FALSE),0)</f>
        <v>0</v>
      </c>
      <c r="EW37" s="19">
        <f>IFERROR(HLOOKUP(EW$1,'Nakladova matice_2018'!$A$1:$IW$188,10,FALSE),0)</f>
        <v>0</v>
      </c>
      <c r="EX37" s="19">
        <f>IFERROR(HLOOKUP(EX$1,'Nakladova matice_2018'!$A$1:$IW$188,10,FALSE),0)</f>
        <v>0</v>
      </c>
      <c r="EY37" s="19">
        <f>IFERROR(HLOOKUP(EY$1,'Nakladova matice_2018'!$A$1:$IW$188,10,FALSE),0)</f>
        <v>0</v>
      </c>
      <c r="EZ37" s="19">
        <f>IFERROR(HLOOKUP(EZ$1,'Nakladova matice_2018'!$A$1:$IW$188,10,FALSE),0)</f>
        <v>0</v>
      </c>
      <c r="FA37" s="19">
        <f>IFERROR(HLOOKUP(FA$1,'Nakladova matice_2018'!$A$1:$IW$188,10,FALSE),0)</f>
        <v>0</v>
      </c>
      <c r="FB37" s="19">
        <f>IFERROR(HLOOKUP(FB$1,'Nakladova matice_2018'!$A$1:$IW$188,10,FALSE),0)</f>
        <v>0</v>
      </c>
      <c r="FC37" s="19">
        <f>IFERROR(HLOOKUP(FC$1,'Nakladova matice_2018'!$A$1:$IW$188,10,FALSE),0)</f>
        <v>0</v>
      </c>
      <c r="FD37" s="19">
        <f>IFERROR(HLOOKUP(FD$1,'Nakladova matice_2018'!$A$1:$IW$188,10,FALSE),0)</f>
        <v>0</v>
      </c>
      <c r="FE37" s="19">
        <f>IFERROR(HLOOKUP(FE$1,'Nakladova matice_2018'!$A$1:$IW$188,10,FALSE),0)</f>
        <v>0</v>
      </c>
      <c r="FF37" s="19">
        <f>IFERROR(HLOOKUP(FF$1,'Nakladova matice_2018'!$A$1:$IW$188,10,FALSE),0)</f>
        <v>0</v>
      </c>
      <c r="FG37" s="19">
        <f>IFERROR(HLOOKUP(FG$1,'Nakladova matice_2018'!$A$1:$IW$188,10,FALSE),0)</f>
        <v>0</v>
      </c>
      <c r="FH37" s="19">
        <f>IFERROR(HLOOKUP(FH$1,'Nakladova matice_2018'!$A$1:$IW$188,10,FALSE),0)</f>
        <v>0</v>
      </c>
      <c r="FI37" s="19">
        <f>IFERROR(HLOOKUP(FI$1,'Nakladova matice_2018'!$A$1:$IW$188,10,FALSE),0)</f>
        <v>0</v>
      </c>
      <c r="FJ37" s="19">
        <f>IFERROR(HLOOKUP(FJ$1,'Nakladova matice_2018'!$A$1:$IW$188,10,FALSE),0)</f>
        <v>52635</v>
      </c>
      <c r="FK37" s="19">
        <f>IFERROR(HLOOKUP(FK$1,'Nakladova matice_2018'!$A$1:$IW$188,10,FALSE),0)</f>
        <v>0</v>
      </c>
      <c r="FL37" s="19">
        <f>IFERROR(HLOOKUP(FL$1,'Nakladova matice_2018'!$A$1:$IW$188,10,FALSE),0)</f>
        <v>0</v>
      </c>
      <c r="FM37" s="19">
        <f>IFERROR(HLOOKUP(FM$1,'Nakladova matice_2018'!$A$1:$IW$188,10,FALSE),0)</f>
        <v>0</v>
      </c>
      <c r="FN37" s="19">
        <f>IFERROR(HLOOKUP(FN$1,'Nakladova matice_2018'!$A$1:$IW$188,10,FALSE),0)</f>
        <v>0</v>
      </c>
      <c r="FO37" s="19">
        <f>IFERROR(HLOOKUP(FO$1,'Nakladova matice_2018'!$A$1:$IW$188,10,FALSE),0)</f>
        <v>0</v>
      </c>
      <c r="FP37" s="19">
        <f>IFERROR(HLOOKUP(FP$1,'Nakladova matice_2018'!$A$1:$IW$188,10,FALSE),0)</f>
        <v>0</v>
      </c>
      <c r="FQ37" s="19">
        <f>IFERROR(HLOOKUP(FQ$1,'Nakladova matice_2018'!$A$1:$IW$188,10,FALSE),0)</f>
        <v>0</v>
      </c>
      <c r="FR37" s="19">
        <f>IFERROR(HLOOKUP(FR$1,'Nakladova matice_2018'!$A$1:$IW$188,10,FALSE),0)</f>
        <v>0</v>
      </c>
      <c r="FS37" s="19">
        <f>IFERROR(HLOOKUP(FS$1,'Nakladova matice_2018'!$A$1:$IW$188,10,FALSE),0)</f>
        <v>0</v>
      </c>
      <c r="FT37" s="19">
        <f>IFERROR(HLOOKUP(FT$1,'Nakladova matice_2018'!$A$1:$IW$188,10,FALSE),0)</f>
        <v>1270</v>
      </c>
      <c r="FU37" s="19">
        <f>IFERROR(HLOOKUP(FU$1,'Nakladova matice_2018'!$A$1:$IW$188,10,FALSE),0)</f>
        <v>0</v>
      </c>
      <c r="FV37" s="19">
        <f>IFERROR(HLOOKUP(FV$1,'Nakladova matice_2018'!$A$1:$IW$188,10,FALSE),0)</f>
        <v>0</v>
      </c>
      <c r="FW37" s="19">
        <f>IFERROR(HLOOKUP(FW$1,'Nakladova matice_2018'!$A$1:$IW$188,10,FALSE),0)</f>
        <v>0</v>
      </c>
      <c r="FX37" s="19">
        <f>IFERROR(HLOOKUP(FX$1,'Nakladova matice_2018'!$A$1:$IW$188,10,FALSE),0)</f>
        <v>0</v>
      </c>
      <c r="FY37" s="19">
        <f>IFERROR(HLOOKUP(FY$1,'Nakladova matice_2018'!$A$1:$IW$188,10,FALSE),0)</f>
        <v>0</v>
      </c>
      <c r="FZ37" s="19">
        <f>IFERROR(HLOOKUP(FZ$1,'Nakladova matice_2018'!$A$1:$IW$188,10,FALSE),0)</f>
        <v>0</v>
      </c>
      <c r="GA37" s="19">
        <f>IFERROR(HLOOKUP(GA$1,'Nakladova matice_2018'!$A$1:$IW$188,10,FALSE),0)</f>
        <v>0</v>
      </c>
      <c r="GB37" s="19">
        <f>IFERROR(HLOOKUP(GB$1,'Nakladova matice_2018'!$A$1:$IW$188,10,FALSE),0)</f>
        <v>0</v>
      </c>
      <c r="GC37" s="19">
        <f>IFERROR(HLOOKUP(GC$1,'Nakladova matice_2018'!$A$1:$IW$188,10,FALSE),0)</f>
        <v>0</v>
      </c>
      <c r="GD37" s="19">
        <f>IFERROR(HLOOKUP(GD$1,'Nakladova matice_2018'!$A$1:$IW$188,10,FALSE),0)</f>
        <v>0</v>
      </c>
      <c r="GE37" s="19">
        <f>IFERROR(HLOOKUP(GE$1,'Nakladova matice_2018'!$A$1:$IW$188,10,FALSE),0)</f>
        <v>0</v>
      </c>
      <c r="GF37" s="19">
        <f>IFERROR(HLOOKUP(GF$1,'Nakladova matice_2018'!$A$1:$IW$188,10,FALSE),0)</f>
        <v>0</v>
      </c>
      <c r="GG37" s="19">
        <f>IFERROR(HLOOKUP(GG$1,'Nakladova matice_2018'!$A$1:$IW$188,10,FALSE),0)</f>
        <v>0</v>
      </c>
      <c r="GH37" s="19">
        <f>IFERROR(HLOOKUP(GH$1,'Nakladova matice_2018'!$A$1:$IW$188,10,FALSE),0)</f>
        <v>0</v>
      </c>
      <c r="GI37" s="19">
        <f>IFERROR(HLOOKUP(GI$1,'Nakladova matice_2018'!$A$1:$IW$188,10,FALSE),0)</f>
        <v>0</v>
      </c>
      <c r="GJ37" s="19">
        <f>IFERROR(HLOOKUP(GJ$1,'Nakladova matice_2018'!$A$1:$IW$188,10,FALSE),0)</f>
        <v>0</v>
      </c>
      <c r="GK37" s="19">
        <f>IFERROR(HLOOKUP(GK$1,'Nakladova matice_2018'!$A$1:$IW$188,10,FALSE),0)</f>
        <v>0</v>
      </c>
      <c r="GL37" s="19">
        <f>IFERROR(HLOOKUP(GL$1,'Nakladova matice_2018'!$A$1:$IW$188,10,FALSE),0)</f>
        <v>0</v>
      </c>
      <c r="GM37" s="19">
        <f>IFERROR(HLOOKUP(GM$1,'Nakladova matice_2018'!$A$1:$IW$188,10,FALSE),0)</f>
        <v>0</v>
      </c>
      <c r="GN37" s="19">
        <f>IFERROR(HLOOKUP(GN$1,'Nakladova matice_2018'!$A$1:$IW$188,10,FALSE),0)</f>
        <v>0</v>
      </c>
      <c r="GO37" s="19">
        <f>IFERROR(HLOOKUP(GO$1,'Nakladova matice_2018'!$A$1:$IW$188,10,FALSE),0)</f>
        <v>0</v>
      </c>
      <c r="GP37" s="19">
        <f>IFERROR(HLOOKUP(GP$1,'Nakladova matice_2018'!$A$1:$IW$188,10,FALSE),0)</f>
        <v>0</v>
      </c>
      <c r="GQ37" s="19">
        <f>IFERROR(HLOOKUP(GQ$1,'Nakladova matice_2018'!$A$1:$IW$188,10,FALSE),0)</f>
        <v>0</v>
      </c>
      <c r="GR37" s="19">
        <f>IFERROR(HLOOKUP(GR$1,'Nakladova matice_2018'!$A$1:$IW$188,10,FALSE),0)</f>
        <v>0</v>
      </c>
      <c r="GS37" s="19">
        <f>IFERROR(HLOOKUP(GS$1,'Nakladova matice_2018'!$A$1:$IW$188,10,FALSE),0)</f>
        <v>0</v>
      </c>
      <c r="GT37" s="19">
        <f>IFERROR(HLOOKUP(GT$1,'Nakladova matice_2018'!$A$1:$IW$188,10,FALSE),0)</f>
        <v>0</v>
      </c>
      <c r="GU37" s="19">
        <f>IFERROR(HLOOKUP(GU$1,'Nakladova matice_2018'!$A$1:$IW$188,10,FALSE),0)</f>
        <v>0</v>
      </c>
      <c r="GV37" s="19">
        <f>IFERROR(HLOOKUP(GV$1,'Nakladova matice_2018'!$A$1:$IW$188,10,FALSE),0)</f>
        <v>0</v>
      </c>
      <c r="GW37" s="19">
        <f>IFERROR(HLOOKUP(GW$1,'Nakladova matice_2018'!$A$1:$IW$188,10,FALSE),0)</f>
        <v>0</v>
      </c>
      <c r="GX37" s="19">
        <f>IFERROR(HLOOKUP(GX$1,'Nakladova matice_2018'!$A$1:$IW$188,10,FALSE),0)</f>
        <v>0</v>
      </c>
      <c r="GY37" s="19">
        <f>IFERROR(HLOOKUP(GY$1,'Nakladova matice_2018'!$A$1:$IW$188,10,FALSE),0)</f>
        <v>0</v>
      </c>
      <c r="GZ37" s="19">
        <f>IFERROR(HLOOKUP(GZ$1,'Nakladova matice_2018'!$A$1:$IW$188,10,FALSE),0)</f>
        <v>4175</v>
      </c>
      <c r="HA37" s="19">
        <f>IFERROR(HLOOKUP(HA$1,'Nakladova matice_2018'!$A$1:$IW$188,10,FALSE),0)</f>
        <v>0</v>
      </c>
      <c r="HB37" s="19">
        <f>IFERROR(HLOOKUP(HB$1,'Nakladova matice_2018'!$A$1:$IW$188,10,FALSE),0)</f>
        <v>0</v>
      </c>
      <c r="HC37" s="19">
        <f>IFERROR(HLOOKUP(HC$1,'Nakladova matice_2018'!$A$1:$IW$188,10,FALSE),0)</f>
        <v>1530.65</v>
      </c>
      <c r="HD37" s="19">
        <f>IFERROR(HLOOKUP(HD$1,'Nakladova matice_2018'!$A$1:$IW$188,10,FALSE),0)</f>
        <v>0</v>
      </c>
      <c r="HE37" s="19">
        <f>IFERROR(HLOOKUP(HE$1,'Nakladova matice_2018'!$A$1:$IW$188,10,FALSE),0)</f>
        <v>0</v>
      </c>
      <c r="HF37" s="19">
        <f>IFERROR(HLOOKUP(HF$1,'Nakladova matice_2018'!$A$1:$IW$188,10,FALSE),0)</f>
        <v>0</v>
      </c>
      <c r="HG37" s="19">
        <f>IFERROR(HLOOKUP(HG$1,'Nakladova matice_2018'!$A$1:$IW$188,10,FALSE),0)</f>
        <v>0</v>
      </c>
      <c r="HH37" s="19">
        <f>IFERROR(HLOOKUP(HH$1,'Nakladova matice_2018'!$A$1:$IW$188,10,FALSE),0)</f>
        <v>0</v>
      </c>
      <c r="HI37" s="19">
        <f>IFERROR(HLOOKUP(HI$1,'Nakladova matice_2018'!$A$1:$IW$188,10,FALSE),0)</f>
        <v>0</v>
      </c>
      <c r="HJ37" s="19">
        <f>IFERROR(HLOOKUP(HJ$1,'Nakladova matice_2018'!$A$1:$IW$188,10,FALSE),0)</f>
        <v>0</v>
      </c>
      <c r="HK37" s="19">
        <f>IFERROR(HLOOKUP(HK$1,'Nakladova matice_2018'!$A$1:$IW$188,10,FALSE),0)</f>
        <v>0</v>
      </c>
      <c r="HL37" s="19">
        <f>IFERROR(HLOOKUP(HL$1,'Nakladova matice_2018'!$A$1:$IW$188,10,FALSE),0)</f>
        <v>0</v>
      </c>
      <c r="HM37" s="19">
        <f>IFERROR(HLOOKUP(HM$1,'Nakladova matice_2018'!$A$1:$IW$188,10,FALSE),0)</f>
        <v>0</v>
      </c>
      <c r="HN37" s="19">
        <f>IFERROR(HLOOKUP(HN$1,'Nakladova matice_2018'!$A$1:$IW$188,10,FALSE),0)</f>
        <v>0</v>
      </c>
      <c r="HO37" s="19">
        <f>IFERROR(HLOOKUP(HO$1,'Nakladova matice_2018'!$A$1:$IW$188,10,FALSE),0)</f>
        <v>0</v>
      </c>
      <c r="HP37" s="19">
        <f>IFERROR(HLOOKUP(HP$1,'Nakladova matice_2018'!$A$1:$IW$188,10,FALSE),0)</f>
        <v>0</v>
      </c>
      <c r="HQ37" s="19">
        <f>IFERROR(HLOOKUP(HQ$1,'Nakladova matice_2018'!$A$1:$IW$188,10,FALSE),0)</f>
        <v>0</v>
      </c>
      <c r="HR37" s="19">
        <f>IFERROR(HLOOKUP(HR$1,'Nakladova matice_2018'!$A$1:$IW$188,10,FALSE),0)</f>
        <v>0</v>
      </c>
      <c r="HS37" s="19">
        <f>IFERROR(HLOOKUP(HS$1,'Nakladova matice_2018'!$A$1:$IW$188,10,FALSE),0)</f>
        <v>0</v>
      </c>
      <c r="HT37" s="19">
        <f>IFERROR(HLOOKUP(HT$1,'Nakladova matice_2018'!$A$1:$IW$188,10,FALSE),0)</f>
        <v>0</v>
      </c>
      <c r="HU37" s="19">
        <f>IFERROR(HLOOKUP(HU$1,'Nakladova matice_2018'!$A$1:$IW$188,10,FALSE),0)</f>
        <v>0</v>
      </c>
      <c r="HV37" s="19">
        <f>IFERROR(HLOOKUP(HV$1,'Nakladova matice_2018'!$A$1:$IW$188,10,FALSE),0)</f>
        <v>0</v>
      </c>
      <c r="HW37" s="19">
        <f>IFERROR(HLOOKUP(HW$1,'Nakladova matice_2018'!$A$1:$IW$188,10,FALSE),0)</f>
        <v>0</v>
      </c>
      <c r="HX37" s="19">
        <f>IFERROR(HLOOKUP(HX$1,'Nakladova matice_2018'!$A$1:$IW$188,10,FALSE),0)</f>
        <v>0</v>
      </c>
      <c r="HY37" s="19">
        <f>IFERROR(HLOOKUP(HY$1,'Nakladova matice_2018'!$A$1:$IW$188,10,FALSE),0)</f>
        <v>0</v>
      </c>
      <c r="HZ37" s="19">
        <f>IFERROR(HLOOKUP(HZ$1,'Nakladova matice_2018'!$A$1:$IW$188,10,FALSE),0)</f>
        <v>0</v>
      </c>
      <c r="IA37" s="19">
        <f>IFERROR(HLOOKUP(IA$1,'Nakladova matice_2018'!$A$1:$IW$188,10,FALSE),0)</f>
        <v>0</v>
      </c>
      <c r="IB37" s="19">
        <f>IFERROR(HLOOKUP(IB$1,'Nakladova matice_2018'!$A$1:$IW$188,10,FALSE),0)</f>
        <v>0</v>
      </c>
      <c r="IC37" s="19">
        <f>IFERROR(HLOOKUP(IC$1,'Nakladova matice_2018'!$A$1:$IW$188,10,FALSE),0)</f>
        <v>0</v>
      </c>
      <c r="ID37" s="19">
        <f>IFERROR(HLOOKUP(ID$1,'Nakladova matice_2018'!$A$1:$IW$188,10,FALSE),0)</f>
        <v>0</v>
      </c>
      <c r="IE37" s="19">
        <f>IFERROR(HLOOKUP(IE$1,'Nakladova matice_2018'!$A$1:$IW$188,10,FALSE),0)</f>
        <v>0</v>
      </c>
      <c r="IF37" s="19">
        <f>IFERROR(HLOOKUP(IF$1,'Nakladova matice_2018'!$A$1:$IW$188,10,FALSE),0)</f>
        <v>0</v>
      </c>
      <c r="IG37" s="19">
        <f>IFERROR(HLOOKUP(IG$1,'Nakladova matice_2018'!$A$1:$IW$188,10,FALSE),0)</f>
        <v>0</v>
      </c>
      <c r="IH37" s="19">
        <f>IFERROR(HLOOKUP(IH$1,'Nakladova matice_2018'!$A$1:$IW$188,10,FALSE),0)</f>
        <v>0</v>
      </c>
      <c r="II37" s="19">
        <f>IFERROR(HLOOKUP(II$1,'Nakladova matice_2018'!$A$1:$IW$188,10,FALSE),0)</f>
        <v>0</v>
      </c>
      <c r="IJ37" s="19">
        <f>IFERROR(HLOOKUP(IJ$1,'Nakladova matice_2018'!$A$1:$IW$188,10,FALSE),0)</f>
        <v>0</v>
      </c>
      <c r="IK37" s="19">
        <f>IFERROR(HLOOKUP(IK$1,'Nakladova matice_2018'!$A$1:$IW$188,10,FALSE),0)</f>
        <v>0</v>
      </c>
      <c r="IL37" s="19">
        <f>IFERROR(HLOOKUP(IL$1,'Nakladova matice_2018'!$A$1:$IW$188,10,FALSE),0)</f>
        <v>0</v>
      </c>
      <c r="IM37" s="19">
        <f>IFERROR(HLOOKUP(IM$1,'Nakladova matice_2018'!$A$1:$IW$188,10,FALSE),0)</f>
        <v>0</v>
      </c>
      <c r="IN37" s="19">
        <f>IFERROR(HLOOKUP(IN$1,'Nakladova matice_2018'!$A$1:$IW$188,10,FALSE),0)</f>
        <v>0</v>
      </c>
      <c r="IO37" s="19">
        <f>IFERROR(HLOOKUP(IO$1,'Nakladova matice_2018'!$A$1:$IW$188,10,FALSE),0)</f>
        <v>0</v>
      </c>
      <c r="IP37" s="19">
        <f>IFERROR(HLOOKUP(IP$1,'Nakladova matice_2018'!$A$1:$IW$188,10,FALSE),0)</f>
        <v>0</v>
      </c>
      <c r="IQ37" s="19">
        <f>IFERROR(HLOOKUP(IQ$1,'Nakladova matice_2018'!$A$1:$IW$188,10,FALSE),0)</f>
        <v>0</v>
      </c>
      <c r="IR37" s="19">
        <f>IFERROR(HLOOKUP(IR$1,'Nakladova matice_2018'!$A$1:$IW$188,10,FALSE),0)</f>
        <v>0</v>
      </c>
      <c r="IS37" s="19">
        <f>IFERROR(HLOOKUP(IS$1,'Nakladova matice_2018'!$A$1:$IW$188,10,FALSE),0)</f>
        <v>0</v>
      </c>
      <c r="IT37" s="19">
        <f>IFERROR(HLOOKUP(IT$1,'Nakladova matice_2018'!$A$1:$IW$188,10,FALSE),0)</f>
        <v>0</v>
      </c>
      <c r="IU37" s="19">
        <f>IFERROR(HLOOKUP(IU$1,'Nakladova matice_2018'!$A$1:$IW$188,10,FALSE),0)</f>
        <v>0</v>
      </c>
      <c r="IV37" s="19">
        <f>IFERROR(HLOOKUP(IV$1,'Nakladova matice_2018'!$A$1:$IW$188,10,FALSE),0)</f>
        <v>0</v>
      </c>
      <c r="IW37" s="19">
        <f>IFERROR(HLOOKUP(IW$1,'Nakladova matice_2018'!$A$1:$IW$188,10,FALSE),0)</f>
        <v>0</v>
      </c>
      <c r="IX37" s="19">
        <f>IFERROR(HLOOKUP(IX$1,'Nakladova matice_2018'!$A$1:$IW$188,10,FALSE),0)</f>
        <v>0</v>
      </c>
      <c r="IY37" s="19">
        <f>IFERROR(HLOOKUP(IY$1,'Nakladova matice_2018'!$A$1:$IW$188,10,FALSE),0)</f>
        <v>0</v>
      </c>
      <c r="IZ37" s="19">
        <f>IFERROR(HLOOKUP(IZ$1,'Nakladova matice_2018'!$A$1:$IW$188,10,FALSE),0)</f>
        <v>0</v>
      </c>
      <c r="JA37" s="19">
        <f>IFERROR(HLOOKUP(JA$1,'Nakladova matice_2018'!$A$1:$IW$188,10,FALSE),0)</f>
        <v>0</v>
      </c>
      <c r="JB37" s="19">
        <f>IFERROR(HLOOKUP(JB$1,'Nakladova matice_2018'!$A$1:$IW$188,10,FALSE),0)</f>
        <v>0</v>
      </c>
      <c r="JC37" s="19">
        <f>IFERROR(HLOOKUP(JC$1,'Nakladova matice_2018'!$A$1:$IW$188,10,FALSE),0)</f>
        <v>0</v>
      </c>
      <c r="JD37" s="19">
        <f>IFERROR(HLOOKUP(JD$1,'Nakladova matice_2018'!$A$1:$IW$188,10,FALSE),0)</f>
        <v>0</v>
      </c>
      <c r="JE37" s="19">
        <f>IFERROR(HLOOKUP(JE$1,'Nakladova matice_2018'!$A$1:$IW$188,10,FALSE),0)</f>
        <v>0</v>
      </c>
      <c r="JF37" s="19">
        <f>IFERROR(HLOOKUP(JF$1,'Nakladova matice_2018'!$A$1:$IW$188,10,FALSE),0)</f>
        <v>0</v>
      </c>
      <c r="JG37" s="19">
        <f>IFERROR(HLOOKUP(JG$1,'Nakladova matice_2018'!$A$1:$IW$188,10,FALSE),0)</f>
        <v>0</v>
      </c>
      <c r="JH37" s="19">
        <f>IFERROR(HLOOKUP(JH$1,'Nakladova matice_2018'!$A$1:$IW$188,10,FALSE),0)</f>
        <v>0</v>
      </c>
      <c r="JI37" s="19">
        <f>IFERROR(HLOOKUP(JI$1,'Nakladova matice_2018'!$A$1:$IW$188,10,FALSE),0)</f>
        <v>0</v>
      </c>
      <c r="JJ37" s="19">
        <f>IFERROR(HLOOKUP(JJ$1,'Nakladova matice_2018'!$A$1:$IW$188,10,FALSE),0)</f>
        <v>0</v>
      </c>
      <c r="JK37" s="19">
        <f>IFERROR(HLOOKUP(JK$1,'Nakladova matice_2018'!$A$1:$IW$188,10,FALSE),0)</f>
        <v>0</v>
      </c>
      <c r="JL37" s="19">
        <f>IFERROR(HLOOKUP(JL$1,'Nakladova matice_2018'!$A$1:$IW$188,10,FALSE),0)</f>
        <v>0</v>
      </c>
      <c r="JM37" s="19">
        <f>IFERROR(HLOOKUP(JM$1,'Nakladova matice_2018'!$A$1:$IW$188,10,FALSE),0)</f>
        <v>0</v>
      </c>
      <c r="JN37" s="19">
        <f>IFERROR(HLOOKUP(JN$1,'Nakladova matice_2018'!$A$1:$IW$188,10,FALSE),0)</f>
        <v>0</v>
      </c>
      <c r="JO37" s="19">
        <f>IFERROR(HLOOKUP(JO$1,'Nakladova matice_2018'!$A$1:$IW$188,10,FALSE),0)</f>
        <v>0</v>
      </c>
      <c r="JP37" s="19">
        <f>IFERROR(HLOOKUP(JP$1,'Nakladova matice_2018'!$A$1:$IW$188,10,FALSE),0)</f>
        <v>0</v>
      </c>
      <c r="JQ37" s="19">
        <f>IFERROR(HLOOKUP(JQ$1,'Nakladova matice_2018'!$A$1:$IW$188,10,FALSE),0)</f>
        <v>0</v>
      </c>
      <c r="JR37" s="19">
        <f>IFERROR(HLOOKUP(JR$1,'Nakladova matice_2018'!$A$1:$IW$188,10,FALSE),0)</f>
        <v>0</v>
      </c>
      <c r="JS37" s="19">
        <f>IFERROR(HLOOKUP(JS$1,'Nakladova matice_2018'!$A$1:$IW$188,10,FALSE),0)</f>
        <v>0</v>
      </c>
      <c r="JT37" s="19">
        <f>IFERROR(HLOOKUP(JT$1,'Nakladova matice_2018'!$A$1:$IW$188,10,FALSE),0)</f>
        <v>0</v>
      </c>
      <c r="JU37" s="19">
        <f>IFERROR(HLOOKUP(JU$1,'Nakladova matice_2018'!$A$1:$IW$188,10,FALSE),0)</f>
        <v>0</v>
      </c>
      <c r="JV37" s="19">
        <f>IFERROR(HLOOKUP(JV$1,'Nakladova matice_2018'!$A$1:$IW$188,10,FALSE),0)</f>
        <v>0</v>
      </c>
      <c r="JW37" s="19">
        <f>IFERROR(HLOOKUP(JW$1,'Nakladova matice_2018'!$A$1:$IW$188,10,FALSE),0)</f>
        <v>0</v>
      </c>
      <c r="JX37" s="19">
        <f>IFERROR(HLOOKUP(JX$1,'Nakladova matice_2018'!$A$1:$IW$188,10,FALSE),0)</f>
        <v>0</v>
      </c>
      <c r="JY37" s="19">
        <f>IFERROR(HLOOKUP(JY$1,'Nakladova matice_2018'!$A$1:$IW$188,10,FALSE),0)</f>
        <v>0</v>
      </c>
      <c r="JZ37" s="19">
        <f>IFERROR(HLOOKUP(JZ$1,'Nakladova matice_2018'!$A$1:$IW$188,10,FALSE),0)</f>
        <v>0</v>
      </c>
      <c r="KA37" s="19">
        <f>IFERROR(HLOOKUP(KA$1,'Nakladova matice_2018'!$A$1:$IW$188,10,FALSE),0)</f>
        <v>0</v>
      </c>
      <c r="KB37" s="19">
        <f>IFERROR(HLOOKUP(KB$1,'Nakladova matice_2018'!$A$1:$IW$188,10,FALSE),0)</f>
        <v>0</v>
      </c>
      <c r="KC37" s="19">
        <f>IFERROR(HLOOKUP(KC$1,'Nakladova matice_2018'!$A$1:$IW$188,10,FALSE),0)</f>
        <v>42480.61</v>
      </c>
      <c r="KD37" s="19">
        <f>IFERROR(HLOOKUP(KD$1,'Nakladova matice_2018'!$A$1:$IW$188,10,FALSE),0)</f>
        <v>0</v>
      </c>
      <c r="KE37" s="19">
        <f>IFERROR(HLOOKUP(KE$1,'Nakladova matice_2018'!$A$1:$IW$188,10,FALSE),0)</f>
        <v>0</v>
      </c>
      <c r="KF37" s="19">
        <f>IFERROR(HLOOKUP(KF$1,'Nakladova matice_2018'!$A$1:$IW$188,10,FALSE),0)</f>
        <v>0</v>
      </c>
      <c r="KG37" s="19">
        <f>IFERROR(HLOOKUP(KG$1,'Nakladova matice_2018'!$A$1:$IW$188,10,FALSE),0)</f>
        <v>0</v>
      </c>
      <c r="KH37" s="19">
        <f>IFERROR(HLOOKUP(KH$1,'Nakladova matice_2018'!$A$1:$IW$188,10,FALSE),0)</f>
        <v>0</v>
      </c>
      <c r="KI37" s="19">
        <f>IFERROR(HLOOKUP(KI$1,'Nakladova matice_2018'!$A$1:$IW$188,10,FALSE),0)</f>
        <v>0</v>
      </c>
      <c r="KJ37" s="19">
        <f>IFERROR(HLOOKUP(KJ$1,'Nakladova matice_2018'!$A$1:$IW$188,10,FALSE),0)</f>
        <v>0</v>
      </c>
      <c r="KK37" s="19">
        <f>IFERROR(HLOOKUP(KK$1,'Nakladova matice_2018'!$A$1:$IW$188,10,FALSE),0)</f>
        <v>0</v>
      </c>
      <c r="KL37" s="19">
        <f>IFERROR(HLOOKUP(KL$1,'Nakladova matice_2018'!$A$1:$IW$188,10,FALSE),0)</f>
        <v>0</v>
      </c>
      <c r="KM37" s="19">
        <f>IFERROR(HLOOKUP(KM$1,'Nakladova matice_2018'!$A$1:$IW$188,10,FALSE),0)</f>
        <v>0</v>
      </c>
      <c r="KN37" s="19">
        <f>IFERROR(HLOOKUP(KN$1,'Nakladova matice_2018'!$A$1:$IW$188,10,FALSE),0)</f>
        <v>0</v>
      </c>
      <c r="KO37" s="19">
        <f>IFERROR(HLOOKUP(KO$1,'Nakladova matice_2018'!$A$1:$IW$188,10,FALSE),0)</f>
        <v>0</v>
      </c>
      <c r="KP37" s="19">
        <f>IFERROR(HLOOKUP(KP$1,'Nakladova matice_2018'!$A$1:$IW$188,10,FALSE),0)</f>
        <v>0</v>
      </c>
      <c r="KQ37" s="19">
        <f>IFERROR(HLOOKUP(KQ$1,'Nakladova matice_2018'!$A$1:$IW$188,10,FALSE),0)</f>
        <v>0</v>
      </c>
      <c r="KR37" s="19">
        <f>IFERROR(HLOOKUP(KR$1,'Nakladova matice_2018'!$A$1:$IW$188,10,FALSE),0)</f>
        <v>0</v>
      </c>
      <c r="KS37" s="19">
        <f>IFERROR(HLOOKUP(KS$1,'Nakladova matice_2018'!$A$1:$IW$188,10,FALSE),0)</f>
        <v>0</v>
      </c>
      <c r="KT37" s="19">
        <f>IFERROR(HLOOKUP(KT$1,'Nakladova matice_2018'!$A$1:$IW$188,10,FALSE),0)</f>
        <v>0</v>
      </c>
      <c r="KU37" s="19">
        <f>IFERROR(HLOOKUP(KU$1,'Nakladova matice_2018'!$A$1:$IW$188,10,FALSE),0)</f>
        <v>0</v>
      </c>
      <c r="KV37" s="19">
        <f>IFERROR(HLOOKUP(KV$1,'Nakladova matice_2018'!$A$1:$IW$188,10,FALSE),0)</f>
        <v>0</v>
      </c>
      <c r="KW37" s="19">
        <f>IFERROR(HLOOKUP(KW$1,'Nakladova matice_2018'!$A$1:$IW$188,10,FALSE),0)</f>
        <v>0</v>
      </c>
      <c r="KX37" s="19">
        <f>IFERROR(HLOOKUP(KX$1,'Nakladova matice_2018'!$A$1:$IW$188,10,FALSE),0)</f>
        <v>0</v>
      </c>
      <c r="KY37" s="19">
        <f>IFERROR(HLOOKUP(KY$1,'Nakladova matice_2018'!$A$1:$IW$188,10,FALSE),0)</f>
        <v>0</v>
      </c>
      <c r="KZ37" s="19">
        <f>IFERROR(HLOOKUP(KZ$1,'Nakladova matice_2018'!$A$1:$IW$188,10,FALSE),0)</f>
        <v>19360</v>
      </c>
      <c r="LA37" s="19">
        <f>IFERROR(HLOOKUP(LA$1,'Nakladova matice_2018'!$A$1:$IW$188,10,FALSE),0)</f>
        <v>0</v>
      </c>
      <c r="LB37" s="19">
        <f>IFERROR(HLOOKUP(LB$1,'Nakladova matice_2018'!$A$1:$IW$188,10,FALSE),0)</f>
        <v>0</v>
      </c>
      <c r="LC37" s="19">
        <f>IFERROR(HLOOKUP(LC$1,'Nakladova matice_2018'!$A$1:$IW$188,10,FALSE),0)</f>
        <v>0</v>
      </c>
      <c r="LD37" s="19">
        <f>IFERROR(HLOOKUP(LD$1,'Nakladova matice_2018'!$A$1:$IW$188,10,FALSE),0)</f>
        <v>0</v>
      </c>
      <c r="LE37" s="19">
        <f>IFERROR(HLOOKUP(LE$1,'Nakladova matice_2018'!$A$1:$IW$188,10,FALSE),0)</f>
        <v>0</v>
      </c>
      <c r="LF37" s="19">
        <f>IFERROR(HLOOKUP(LF$1,'Nakladova matice_2018'!$A$1:$IW$188,10,FALSE),0)</f>
        <v>0</v>
      </c>
      <c r="LG37" s="19">
        <f>IFERROR(HLOOKUP(LG$1,'Nakladova matice_2018'!$A$1:$IW$188,10,FALSE),0)</f>
        <v>0</v>
      </c>
      <c r="LH37" s="19">
        <f>IFERROR(HLOOKUP(LH$1,'Nakladova matice_2018'!$A$1:$IW$188,10,FALSE),0)</f>
        <v>0</v>
      </c>
      <c r="LI37" s="19">
        <f>IFERROR(HLOOKUP(LI$1,'Nakladova matice_2018'!$A$1:$IW$188,10,FALSE),0)</f>
        <v>0</v>
      </c>
      <c r="LJ37" s="19">
        <f>IFERROR(HLOOKUP(LJ$1,'Nakladova matice_2018'!$A$1:$IW$188,10,FALSE),0)</f>
        <v>0</v>
      </c>
      <c r="LK37" s="19">
        <f>IFERROR(HLOOKUP(LK$1,'Nakladova matice_2018'!$A$1:$IW$188,10,FALSE),0)</f>
        <v>0</v>
      </c>
      <c r="LL37" s="19">
        <f>IFERROR(HLOOKUP(LL$1,'Nakladova matice_2018'!$A$1:$IW$188,10,FALSE),0)</f>
        <v>0</v>
      </c>
      <c r="LM37" s="19">
        <f>IFERROR(HLOOKUP(LM$1,'Nakladova matice_2018'!$A$1:$IW$188,10,FALSE),0)</f>
        <v>0</v>
      </c>
      <c r="LN37" s="19">
        <f>IFERROR(HLOOKUP(LN$1,'Nakladova matice_2018'!$A$1:$IW$188,10,FALSE),0)</f>
        <v>0</v>
      </c>
      <c r="LO37" s="19">
        <f>IFERROR(HLOOKUP(LO$1,'Nakladova matice_2018'!$A$1:$IW$188,10,FALSE),0)</f>
        <v>0</v>
      </c>
      <c r="LP37" s="19">
        <f>IFERROR(HLOOKUP(LP$1,'Nakladova matice_2018'!$A$1:$IW$188,10,FALSE),0)</f>
        <v>0</v>
      </c>
      <c r="LQ37" s="19">
        <f>IFERROR(HLOOKUP(LQ$1,'Nakladova matice_2018'!$A$1:$IW$188,10,FALSE),0)</f>
        <v>0</v>
      </c>
      <c r="LR37" s="19">
        <f>IFERROR(HLOOKUP(LR$1,'Nakladova matice_2018'!$A$1:$IW$188,10,FALSE),0)</f>
        <v>0</v>
      </c>
      <c r="LS37" s="19">
        <f>IFERROR(HLOOKUP(LS$1,'Nakladova matice_2018'!$A$1:$IW$188,10,FALSE),0)</f>
        <v>0</v>
      </c>
      <c r="LT37" s="19">
        <f>IFERROR(HLOOKUP(LT$1,'Nakladova matice_2018'!$A$1:$IW$188,10,FALSE),0)</f>
        <v>1030</v>
      </c>
      <c r="LU37" s="19">
        <f>IFERROR(HLOOKUP(LU$1,'Nakladova matice_2018'!$A$1:$IW$188,10,FALSE),0)</f>
        <v>0</v>
      </c>
      <c r="LV37" s="19">
        <f>IFERROR(HLOOKUP(LV$1,'Nakladova matice_2018'!$A$1:$IW$188,10,FALSE),0)</f>
        <v>0</v>
      </c>
      <c r="LW37" s="19">
        <f>IFERROR(HLOOKUP(LW$1,'Nakladova matice_2018'!$A$1:$IW$188,10,FALSE),0)</f>
        <v>0</v>
      </c>
      <c r="LX37" s="19">
        <f>IFERROR(HLOOKUP(LX$1,'Nakladova matice_2018'!$A$1:$IW$188,10,FALSE),0)</f>
        <v>0</v>
      </c>
      <c r="LY37" s="19">
        <f>IFERROR(HLOOKUP(LY$1,'Nakladova matice_2018'!$A$1:$IW$188,10,FALSE),0)</f>
        <v>0</v>
      </c>
      <c r="LZ37" s="19">
        <f>IFERROR(HLOOKUP(LZ$1,'Nakladova matice_2018'!$A$1:$IW$188,10,FALSE),0)</f>
        <v>0</v>
      </c>
      <c r="MA37" s="19">
        <f>IFERROR(HLOOKUP(MA$1,'Nakladova matice_2018'!$A$1:$IW$188,10,FALSE),0)</f>
        <v>0</v>
      </c>
      <c r="MB37" s="19">
        <f>IFERROR(HLOOKUP(MB$1,'Nakladova matice_2018'!$A$1:$IW$188,10,FALSE),0)</f>
        <v>0</v>
      </c>
      <c r="MC37" s="19">
        <f>IFERROR(HLOOKUP(MC$1,'Nakladova matice_2018'!$A$1:$IW$188,10,FALSE),0)</f>
        <v>0</v>
      </c>
      <c r="MD37" s="19">
        <f>IFERROR(HLOOKUP(MD$1,'Nakladova matice_2018'!$A$1:$IW$188,10,FALSE),0)</f>
        <v>0</v>
      </c>
      <c r="ME37" s="19">
        <f>IFERROR(HLOOKUP(ME$1,'Nakladova matice_2018'!$A$1:$IW$188,10,FALSE),0)</f>
        <v>0</v>
      </c>
      <c r="MF37" s="19">
        <f>IFERROR(HLOOKUP(MF$1,'Nakladova matice_2018'!$A$1:$IW$188,10,FALSE),0)</f>
        <v>0</v>
      </c>
      <c r="MG37" s="19">
        <f>IFERROR(HLOOKUP(MG$1,'Nakladova matice_2018'!$A$1:$IW$188,10,FALSE),0)</f>
        <v>0</v>
      </c>
      <c r="MH37" s="19">
        <f>IFERROR(HLOOKUP(MH$1,'Nakladova matice_2018'!$A$1:$IW$188,10,FALSE),0)</f>
        <v>0</v>
      </c>
      <c r="MI37" s="19">
        <f>IFERROR(HLOOKUP(MI$1,'Nakladova matice_2018'!$A$1:$IW$188,10,FALSE),0)</f>
        <v>0</v>
      </c>
      <c r="MJ37" s="19">
        <f>IFERROR(HLOOKUP(MJ$1,'Nakladova matice_2018'!$A$1:$IW$188,10,FALSE),0)</f>
        <v>0</v>
      </c>
      <c r="MK37" s="19">
        <f>IFERROR(HLOOKUP(MK$1,'Nakladova matice_2018'!$A$1:$IW$188,10,FALSE),0)</f>
        <v>0</v>
      </c>
      <c r="ML37" s="19">
        <f>IFERROR(HLOOKUP(ML$1,'Nakladova matice_2018'!$A$1:$IW$188,10,FALSE),0)</f>
        <v>0</v>
      </c>
      <c r="MM37" s="19">
        <f>IFERROR(HLOOKUP(MM$1,'Nakladova matice_2018'!$A$1:$IW$188,10,FALSE),0)</f>
        <v>0</v>
      </c>
      <c r="MN37" s="19">
        <f>IFERROR(HLOOKUP(MN$1,'Nakladova matice_2018'!$A$1:$IW$188,10,FALSE),0)</f>
        <v>0</v>
      </c>
      <c r="MO37" s="20">
        <f t="shared" si="83"/>
        <v>122481.26000000001</v>
      </c>
      <c r="MP37" s="20">
        <f>MO37-'Nakladova matice_2018'!IX10</f>
        <v>0</v>
      </c>
    </row>
    <row r="38" spans="1:354" x14ac:dyDescent="0.2">
      <c r="A38" s="27">
        <v>501020</v>
      </c>
      <c r="B38" s="21" t="s">
        <v>190</v>
      </c>
      <c r="C38" s="53">
        <v>0</v>
      </c>
      <c r="D38" s="19">
        <f>IFERROR(HLOOKUP(D$1,'Nakladova matice_2018'!$A$1:$IW$188,11,FALSE),0)</f>
        <v>0</v>
      </c>
      <c r="E38" s="19">
        <f>IFERROR(HLOOKUP(E$1,'Nakladova matice_2018'!$A$1:$IW$188,11,FALSE),0)</f>
        <v>0</v>
      </c>
      <c r="F38" s="19">
        <f>IFERROR(HLOOKUP(F$1,'Nakladova matice_2018'!$A$1:$IW$188,11,FALSE),0)</f>
        <v>0</v>
      </c>
      <c r="G38" s="19">
        <f>IFERROR(HLOOKUP(G$1,'Nakladova matice_2018'!$A$1:$IW$188,11,FALSE),0)</f>
        <v>0</v>
      </c>
      <c r="H38" s="19">
        <f>IFERROR(HLOOKUP(H$1,'Nakladova matice_2018'!$A$1:$IW$188,11,FALSE),0)</f>
        <v>0</v>
      </c>
      <c r="I38" s="19">
        <f>IFERROR(HLOOKUP(I$1,'Nakladova matice_2018'!$A$1:$IW$188,11,FALSE),0)</f>
        <v>0</v>
      </c>
      <c r="J38" s="19">
        <f>IFERROR(HLOOKUP(J$1,'Nakladova matice_2018'!$A$1:$IW$188,11,FALSE),0)</f>
        <v>0</v>
      </c>
      <c r="K38" s="19">
        <f>IFERROR(HLOOKUP(K$1,'Nakladova matice_2018'!$A$1:$IW$188,11,FALSE),0)</f>
        <v>0</v>
      </c>
      <c r="L38" s="19">
        <f>IFERROR(HLOOKUP(L$1,'Nakladova matice_2018'!$A$1:$IW$188,11,FALSE),0)</f>
        <v>0</v>
      </c>
      <c r="M38" s="19">
        <f>IFERROR(HLOOKUP(M$1,'Nakladova matice_2018'!$A$1:$IW$188,11,FALSE),0)</f>
        <v>0</v>
      </c>
      <c r="N38" s="19">
        <f>IFERROR(HLOOKUP(N$1,'Nakladova matice_2018'!$A$1:$IW$188,11,FALSE),0)</f>
        <v>0</v>
      </c>
      <c r="O38" s="19">
        <f>IFERROR(HLOOKUP(O$1,'Nakladova matice_2018'!$A$1:$IW$188,11,FALSE),0)</f>
        <v>0</v>
      </c>
      <c r="P38" s="19">
        <f>IFERROR(HLOOKUP(P$1,'Nakladova matice_2018'!$A$1:$IW$188,11,FALSE),0)</f>
        <v>0</v>
      </c>
      <c r="Q38" s="19">
        <f>IFERROR(HLOOKUP(Q$1,'Nakladova matice_2018'!$A$1:$IW$188,11,FALSE),0)</f>
        <v>0</v>
      </c>
      <c r="R38" s="19">
        <f>IFERROR(HLOOKUP(R$1,'Nakladova matice_2018'!$A$1:$IW$188,11,FALSE),0)</f>
        <v>0</v>
      </c>
      <c r="S38" s="19">
        <f>IFERROR(HLOOKUP(S$1,'Nakladova matice_2018'!$A$1:$IW$188,11,FALSE),0)</f>
        <v>0</v>
      </c>
      <c r="T38" s="19">
        <f>IFERROR(HLOOKUP(T$1,'Nakladova matice_2018'!$A$1:$IW$188,11,FALSE),0)</f>
        <v>0</v>
      </c>
      <c r="U38" s="19">
        <f>IFERROR(HLOOKUP(U$1,'Nakladova matice_2018'!$A$1:$IW$188,11,FALSE),0)</f>
        <v>0</v>
      </c>
      <c r="V38" s="19">
        <f>IFERROR(HLOOKUP(V$1,'Nakladova matice_2018'!$A$1:$IW$188,11,FALSE),0)</f>
        <v>0</v>
      </c>
      <c r="W38" s="19">
        <f>IFERROR(HLOOKUP(W$1,'Nakladova matice_2018'!$A$1:$IW$188,11,FALSE),0)</f>
        <v>0</v>
      </c>
      <c r="X38" s="19">
        <f>IFERROR(HLOOKUP(X$1,'Nakladova matice_2018'!$A$1:$IW$188,11,FALSE),0)</f>
        <v>0</v>
      </c>
      <c r="Y38" s="19">
        <f>IFERROR(HLOOKUP(Y$1,'Nakladova matice_2018'!$A$1:$IW$188,11,FALSE),0)</f>
        <v>0</v>
      </c>
      <c r="Z38" s="19">
        <f>IFERROR(HLOOKUP(Z$1,'Nakladova matice_2018'!$A$1:$IW$188,11,FALSE),0)</f>
        <v>0</v>
      </c>
      <c r="AA38" s="19">
        <f>IFERROR(HLOOKUP(AA$1,'Nakladova matice_2018'!$A$1:$IW$188,11,FALSE),0)</f>
        <v>0</v>
      </c>
      <c r="AB38" s="19">
        <f>IFERROR(HLOOKUP(AB$1,'Nakladova matice_2018'!$A$1:$IW$188,11,FALSE),0)</f>
        <v>0</v>
      </c>
      <c r="AC38" s="19">
        <f>IFERROR(HLOOKUP(AC$1,'Nakladova matice_2018'!$A$1:$IW$188,11,FALSE),0)</f>
        <v>0</v>
      </c>
      <c r="AD38" s="19">
        <f>IFERROR(HLOOKUP(AD$1,'Nakladova matice_2018'!$A$1:$IW$188,11,FALSE),0)</f>
        <v>0</v>
      </c>
      <c r="AE38" s="19">
        <f>IFERROR(HLOOKUP(AE$1,'Nakladova matice_2018'!$A$1:$IW$188,11,FALSE),0)</f>
        <v>0</v>
      </c>
      <c r="AF38" s="19">
        <f>IFERROR(HLOOKUP(AF$1,'Nakladova matice_2018'!$A$1:$IW$188,11,FALSE),0)</f>
        <v>0</v>
      </c>
      <c r="AG38" s="19">
        <f>IFERROR(HLOOKUP(AG$1,'Nakladova matice_2018'!$A$1:$IW$188,11,FALSE),0)</f>
        <v>0</v>
      </c>
      <c r="AH38" s="19">
        <f>IFERROR(HLOOKUP(AH$1,'Nakladova matice_2018'!$A$1:$IW$188,11,FALSE),0)</f>
        <v>0</v>
      </c>
      <c r="AI38" s="19">
        <f>IFERROR(HLOOKUP(AI$1,'Nakladova matice_2018'!$A$1:$IW$188,11,FALSE),0)</f>
        <v>0</v>
      </c>
      <c r="AJ38" s="19">
        <f>IFERROR(HLOOKUP(AJ$1,'Nakladova matice_2018'!$A$1:$IW$188,11,FALSE),0)</f>
        <v>0</v>
      </c>
      <c r="AK38" s="19">
        <f>IFERROR(HLOOKUP(AK$1,'Nakladova matice_2018'!$A$1:$IW$188,11,FALSE),0)</f>
        <v>0</v>
      </c>
      <c r="AL38" s="19">
        <f>IFERROR(HLOOKUP(AL$1,'Nakladova matice_2018'!$A$1:$IW$188,11,FALSE),0)</f>
        <v>0</v>
      </c>
      <c r="AM38" s="19">
        <f>IFERROR(HLOOKUP(AM$1,'Nakladova matice_2018'!$A$1:$IW$188,11,FALSE),0)</f>
        <v>0</v>
      </c>
      <c r="AN38" s="19">
        <f>IFERROR(HLOOKUP(AN$1,'Nakladova matice_2018'!$A$1:$IW$188,11,FALSE),0)</f>
        <v>0</v>
      </c>
      <c r="AO38" s="19">
        <f>IFERROR(HLOOKUP(AO$1,'Nakladova matice_2018'!$A$1:$IW$188,11,FALSE),0)</f>
        <v>0</v>
      </c>
      <c r="AP38" s="19">
        <f>IFERROR(HLOOKUP(AP$1,'Nakladova matice_2018'!$A$1:$IW$188,11,FALSE),0)</f>
        <v>0</v>
      </c>
      <c r="AQ38" s="19">
        <f>IFERROR(HLOOKUP(AQ$1,'Nakladova matice_2018'!$A$1:$IW$188,11,FALSE),0)</f>
        <v>0</v>
      </c>
      <c r="AR38" s="19">
        <f>IFERROR(HLOOKUP(AR$1,'Nakladova matice_2018'!$A$1:$IW$188,11,FALSE),0)</f>
        <v>0</v>
      </c>
      <c r="AS38" s="19">
        <f>IFERROR(HLOOKUP(AS$1,'Nakladova matice_2018'!$A$1:$IW$188,11,FALSE),0)</f>
        <v>0</v>
      </c>
      <c r="AT38" s="19">
        <f>IFERROR(HLOOKUP(AT$1,'Nakladova matice_2018'!$A$1:$IW$188,11,FALSE),0)</f>
        <v>0</v>
      </c>
      <c r="AU38" s="19">
        <f>IFERROR(HLOOKUP(AU$1,'Nakladova matice_2018'!$A$1:$IW$188,11,FALSE),0)</f>
        <v>0</v>
      </c>
      <c r="AV38" s="19">
        <f>IFERROR(HLOOKUP(AV$1,'Nakladova matice_2018'!$A$1:$IW$188,11,FALSE),0)</f>
        <v>0</v>
      </c>
      <c r="AW38" s="19">
        <f>IFERROR(HLOOKUP(AW$1,'Nakladova matice_2018'!$A$1:$IW$188,11,FALSE),0)</f>
        <v>0</v>
      </c>
      <c r="AX38" s="19">
        <f>IFERROR(HLOOKUP(AX$1,'Nakladova matice_2018'!$A$1:$IW$188,11,FALSE),0)</f>
        <v>0</v>
      </c>
      <c r="AY38" s="19">
        <f>IFERROR(HLOOKUP(AY$1,'Nakladova matice_2018'!$A$1:$IW$188,11,FALSE),0)</f>
        <v>0</v>
      </c>
      <c r="AZ38" s="19">
        <f>IFERROR(HLOOKUP(AZ$1,'Nakladova matice_2018'!$A$1:$IW$188,11,FALSE),0)</f>
        <v>0</v>
      </c>
      <c r="BA38" s="19">
        <f>IFERROR(HLOOKUP(BA$1,'Nakladova matice_2018'!$A$1:$IW$188,11,FALSE),0)</f>
        <v>0</v>
      </c>
      <c r="BB38" s="19">
        <f>IFERROR(HLOOKUP(BB$1,'Nakladova matice_2018'!$A$1:$IW$188,11,FALSE),0)</f>
        <v>0</v>
      </c>
      <c r="BC38" s="19">
        <f>IFERROR(HLOOKUP(BC$1,'Nakladova matice_2018'!$A$1:$IW$188,11,FALSE),0)</f>
        <v>0</v>
      </c>
      <c r="BD38" s="19">
        <f>IFERROR(HLOOKUP(BD$1,'Nakladova matice_2018'!$A$1:$IW$188,11,FALSE),0)</f>
        <v>404</v>
      </c>
      <c r="BE38" s="19">
        <f>IFERROR(HLOOKUP(BE$1,'Nakladova matice_2018'!$A$1:$IW$188,11,FALSE),0)</f>
        <v>0</v>
      </c>
      <c r="BF38" s="19">
        <f>IFERROR(HLOOKUP(BF$1,'Nakladova matice_2018'!$A$1:$IW$188,11,FALSE),0)</f>
        <v>0</v>
      </c>
      <c r="BG38" s="19">
        <f>IFERROR(HLOOKUP(BG$1,'Nakladova matice_2018'!$A$1:$IW$188,11,FALSE),0)</f>
        <v>0</v>
      </c>
      <c r="BH38" s="19">
        <f>IFERROR(HLOOKUP(BH$1,'Nakladova matice_2018'!$A$1:$IW$188,11,FALSE),0)</f>
        <v>0</v>
      </c>
      <c r="BI38" s="19">
        <f>IFERROR(HLOOKUP(BI$1,'Nakladova matice_2018'!$A$1:$IW$188,11,FALSE),0)</f>
        <v>0</v>
      </c>
      <c r="BJ38" s="19">
        <f>IFERROR(HLOOKUP(BJ$1,'Nakladova matice_2018'!$A$1:$IW$188,11,FALSE),0)</f>
        <v>0</v>
      </c>
      <c r="BK38" s="19">
        <f>IFERROR(HLOOKUP(BK$1,'Nakladova matice_2018'!$A$1:$IW$188,11,FALSE),0)</f>
        <v>0</v>
      </c>
      <c r="BL38" s="19">
        <f>IFERROR(HLOOKUP(BL$1,'Nakladova matice_2018'!$A$1:$IW$188,11,FALSE),0)</f>
        <v>0</v>
      </c>
      <c r="BM38" s="19">
        <f>IFERROR(HLOOKUP(BM$1,'Nakladova matice_2018'!$A$1:$IW$188,11,FALSE),0)</f>
        <v>0</v>
      </c>
      <c r="BN38" s="19">
        <f>IFERROR(HLOOKUP(BN$1,'Nakladova matice_2018'!$A$1:$IW$188,11,FALSE),0)</f>
        <v>0</v>
      </c>
      <c r="BO38" s="19">
        <f>IFERROR(HLOOKUP(BO$1,'Nakladova matice_2018'!$A$1:$IW$188,11,FALSE),0)</f>
        <v>0</v>
      </c>
      <c r="BP38" s="19">
        <f>IFERROR(HLOOKUP(BP$1,'Nakladova matice_2018'!$A$1:$IW$188,11,FALSE),0)</f>
        <v>0</v>
      </c>
      <c r="BQ38" s="19">
        <f>IFERROR(HLOOKUP(BQ$1,'Nakladova matice_2018'!$A$1:$IW$188,11,FALSE),0)</f>
        <v>0</v>
      </c>
      <c r="BR38" s="19">
        <f>IFERROR(HLOOKUP(BR$1,'Nakladova matice_2018'!$A$1:$IW$188,11,FALSE),0)</f>
        <v>0</v>
      </c>
      <c r="BS38" s="19">
        <f>IFERROR(HLOOKUP(BS$1,'Nakladova matice_2018'!$A$1:$IW$188,11,FALSE),0)</f>
        <v>0</v>
      </c>
      <c r="BT38" s="19">
        <f>IFERROR(HLOOKUP(BT$1,'Nakladova matice_2018'!$A$1:$IW$188,11,FALSE),0)</f>
        <v>0</v>
      </c>
      <c r="BU38" s="19">
        <f>IFERROR(HLOOKUP(BU$1,'Nakladova matice_2018'!$A$1:$IW$188,11,FALSE),0)</f>
        <v>0</v>
      </c>
      <c r="BV38" s="19">
        <f>IFERROR(HLOOKUP(BV$1,'Nakladova matice_2018'!$A$1:$IW$188,11,FALSE),0)</f>
        <v>0</v>
      </c>
      <c r="BW38" s="19">
        <f>IFERROR(HLOOKUP(BW$1,'Nakladova matice_2018'!$A$1:$IW$188,11,FALSE),0)</f>
        <v>0</v>
      </c>
      <c r="BX38" s="19">
        <f>IFERROR(HLOOKUP(BX$1,'Nakladova matice_2018'!$A$1:$IW$188,11,FALSE),0)</f>
        <v>0</v>
      </c>
      <c r="BY38" s="19">
        <f>IFERROR(HLOOKUP(BY$1,'Nakladova matice_2018'!$A$1:$IW$188,11,FALSE),0)</f>
        <v>0</v>
      </c>
      <c r="BZ38" s="19">
        <f>IFERROR(HLOOKUP(BZ$1,'Nakladova matice_2018'!$A$1:$IW$188,11,FALSE),0)</f>
        <v>0</v>
      </c>
      <c r="CA38" s="19">
        <f>IFERROR(HLOOKUP(CA$1,'Nakladova matice_2018'!$A$1:$IW$188,11,FALSE),0)</f>
        <v>0</v>
      </c>
      <c r="CB38" s="19">
        <f>IFERROR(HLOOKUP(CB$1,'Nakladova matice_2018'!$A$1:$IW$188,11,FALSE),0)</f>
        <v>0</v>
      </c>
      <c r="CC38" s="19">
        <f>IFERROR(HLOOKUP(CC$1,'Nakladova matice_2018'!$A$1:$IW$188,11,FALSE),0)</f>
        <v>0</v>
      </c>
      <c r="CD38" s="19">
        <f>IFERROR(HLOOKUP(CD$1,'Nakladova matice_2018'!$A$1:$IW$188,11,FALSE),0)</f>
        <v>0</v>
      </c>
      <c r="CE38" s="19">
        <f>IFERROR(HLOOKUP(CE$1,'Nakladova matice_2018'!$A$1:$IW$188,11,FALSE),0)</f>
        <v>0</v>
      </c>
      <c r="CF38" s="19">
        <f>IFERROR(HLOOKUP(CF$1,'Nakladova matice_2018'!$A$1:$IW$188,11,FALSE),0)</f>
        <v>0</v>
      </c>
      <c r="CG38" s="19">
        <f>IFERROR(HLOOKUP(CG$1,'Nakladova matice_2018'!$A$1:$IW$188,11,FALSE),0)</f>
        <v>0</v>
      </c>
      <c r="CH38" s="19">
        <f>IFERROR(HLOOKUP(CH$1,'Nakladova matice_2018'!$A$1:$IW$188,11,FALSE),0)</f>
        <v>0</v>
      </c>
      <c r="CI38" s="19">
        <f>IFERROR(HLOOKUP(CI$1,'Nakladova matice_2018'!$A$1:$IW$188,11,FALSE),0)</f>
        <v>0</v>
      </c>
      <c r="CJ38" s="19">
        <f>IFERROR(HLOOKUP(CJ$1,'Nakladova matice_2018'!$A$1:$IW$188,11,FALSE),0)</f>
        <v>0</v>
      </c>
      <c r="CK38" s="19">
        <f>IFERROR(HLOOKUP(CK$1,'Nakladova matice_2018'!$A$1:$IW$188,11,FALSE),0)</f>
        <v>0</v>
      </c>
      <c r="CL38" s="19">
        <f>IFERROR(HLOOKUP(CL$1,'Nakladova matice_2018'!$A$1:$IW$188,11,FALSE),0)</f>
        <v>0</v>
      </c>
      <c r="CM38" s="19">
        <f>IFERROR(HLOOKUP(CM$1,'Nakladova matice_2018'!$A$1:$IW$188,11,FALSE),0)</f>
        <v>0</v>
      </c>
      <c r="CN38" s="19">
        <f>IFERROR(HLOOKUP(CN$1,'Nakladova matice_2018'!$A$1:$IW$188,11,FALSE),0)</f>
        <v>0</v>
      </c>
      <c r="CO38" s="19">
        <f>IFERROR(HLOOKUP(CO$1,'Nakladova matice_2018'!$A$1:$IW$188,11,FALSE),0)</f>
        <v>0</v>
      </c>
      <c r="CP38" s="19">
        <f>IFERROR(HLOOKUP(CP$1,'Nakladova matice_2018'!$A$1:$IW$188,11,FALSE),0)</f>
        <v>0</v>
      </c>
      <c r="CQ38" s="19">
        <f>IFERROR(HLOOKUP(CQ$1,'Nakladova matice_2018'!$A$1:$IW$188,11,FALSE),0)</f>
        <v>0</v>
      </c>
      <c r="CR38" s="19">
        <f>IFERROR(HLOOKUP(CR$1,'Nakladova matice_2018'!$A$1:$IW$188,11,FALSE),0)</f>
        <v>0</v>
      </c>
      <c r="CS38" s="19">
        <f>IFERROR(HLOOKUP(CS$1,'Nakladova matice_2018'!$A$1:$IW$188,11,FALSE),0)</f>
        <v>0</v>
      </c>
      <c r="CT38" s="19">
        <f>IFERROR(HLOOKUP(CT$1,'Nakladova matice_2018'!$A$1:$IW$188,11,FALSE),0)</f>
        <v>0</v>
      </c>
      <c r="CU38" s="19">
        <f>IFERROR(HLOOKUP(CU$1,'Nakladova matice_2018'!$A$1:$IW$188,11,FALSE),0)</f>
        <v>0</v>
      </c>
      <c r="CV38" s="19">
        <f>IFERROR(HLOOKUP(CV$1,'Nakladova matice_2018'!$A$1:$IW$188,11,FALSE),0)</f>
        <v>0</v>
      </c>
      <c r="CW38" s="19">
        <f>IFERROR(HLOOKUP(CW$1,'Nakladova matice_2018'!$A$1:$IW$188,11,FALSE),0)</f>
        <v>0</v>
      </c>
      <c r="CX38" s="19">
        <f>IFERROR(HLOOKUP(CX$1,'Nakladova matice_2018'!$A$1:$IW$188,11,FALSE),0)</f>
        <v>0</v>
      </c>
      <c r="CY38" s="19">
        <f>IFERROR(HLOOKUP(CY$1,'Nakladova matice_2018'!$A$1:$IW$188,11,FALSE),0)</f>
        <v>0</v>
      </c>
      <c r="CZ38" s="19">
        <f>IFERROR(HLOOKUP(CZ$1,'Nakladova matice_2018'!$A$1:$IW$188,11,FALSE),0)</f>
        <v>0</v>
      </c>
      <c r="DA38" s="19">
        <f>IFERROR(HLOOKUP(DA$1,'Nakladova matice_2018'!$A$1:$IW$188,11,FALSE),0)</f>
        <v>0</v>
      </c>
      <c r="DB38" s="19">
        <f>IFERROR(HLOOKUP(DB$1,'Nakladova matice_2018'!$A$1:$IW$188,11,FALSE),0)</f>
        <v>0</v>
      </c>
      <c r="DC38" s="19">
        <f>IFERROR(HLOOKUP(DC$1,'Nakladova matice_2018'!$A$1:$IW$188,11,FALSE),0)</f>
        <v>0</v>
      </c>
      <c r="DD38" s="19">
        <f>IFERROR(HLOOKUP(DD$1,'Nakladova matice_2018'!$A$1:$IW$188,11,FALSE),0)</f>
        <v>0</v>
      </c>
      <c r="DE38" s="19">
        <f>IFERROR(HLOOKUP(DE$1,'Nakladova matice_2018'!$A$1:$IW$188,11,FALSE),0)</f>
        <v>0</v>
      </c>
      <c r="DF38" s="19">
        <f>IFERROR(HLOOKUP(DF$1,'Nakladova matice_2018'!$A$1:$IW$188,11,FALSE),0)</f>
        <v>0</v>
      </c>
      <c r="DG38" s="19">
        <f>IFERROR(HLOOKUP(DG$1,'Nakladova matice_2018'!$A$1:$IW$188,11,FALSE),0)</f>
        <v>0</v>
      </c>
      <c r="DH38" s="19">
        <f>IFERROR(HLOOKUP(DH$1,'Nakladova matice_2018'!$A$1:$IW$188,11,FALSE),0)</f>
        <v>0</v>
      </c>
      <c r="DI38" s="19">
        <f>IFERROR(HLOOKUP(DI$1,'Nakladova matice_2018'!$A$1:$IW$188,11,FALSE),0)</f>
        <v>0</v>
      </c>
      <c r="DJ38" s="19">
        <f>IFERROR(HLOOKUP(DJ$1,'Nakladova matice_2018'!$A$1:$IW$188,11,FALSE),0)</f>
        <v>0</v>
      </c>
      <c r="DK38" s="19">
        <f>IFERROR(HLOOKUP(DK$1,'Nakladova matice_2018'!$A$1:$IW$188,11,FALSE),0)</f>
        <v>0</v>
      </c>
      <c r="DL38" s="19">
        <f>IFERROR(HLOOKUP(DL$1,'Nakladova matice_2018'!$A$1:$IW$188,11,FALSE),0)</f>
        <v>0</v>
      </c>
      <c r="DM38" s="19">
        <f>IFERROR(HLOOKUP(DM$1,'Nakladova matice_2018'!$A$1:$IW$188,11,FALSE),0)</f>
        <v>0</v>
      </c>
      <c r="DN38" s="19">
        <f>IFERROR(HLOOKUP(DN$1,'Nakladova matice_2018'!$A$1:$IW$188,11,FALSE),0)</f>
        <v>0</v>
      </c>
      <c r="DO38" s="19">
        <f>IFERROR(HLOOKUP(DO$1,'Nakladova matice_2018'!$A$1:$IW$188,11,FALSE),0)</f>
        <v>0</v>
      </c>
      <c r="DP38" s="19">
        <f>IFERROR(HLOOKUP(DP$1,'Nakladova matice_2018'!$A$1:$IW$188,11,FALSE),0)</f>
        <v>0</v>
      </c>
      <c r="DQ38" s="19">
        <f>IFERROR(HLOOKUP(DQ$1,'Nakladova matice_2018'!$A$1:$IW$188,11,FALSE),0)</f>
        <v>0</v>
      </c>
      <c r="DR38" s="19">
        <f>IFERROR(HLOOKUP(DR$1,'Nakladova matice_2018'!$A$1:$IW$188,11,FALSE),0)</f>
        <v>0</v>
      </c>
      <c r="DS38" s="19">
        <f>IFERROR(HLOOKUP(DS$1,'Nakladova matice_2018'!$A$1:$IW$188,11,FALSE),0)</f>
        <v>0</v>
      </c>
      <c r="DT38" s="19">
        <f>IFERROR(HLOOKUP(DT$1,'Nakladova matice_2018'!$A$1:$IW$188,11,FALSE),0)</f>
        <v>0</v>
      </c>
      <c r="DU38" s="19">
        <f>IFERROR(HLOOKUP(DU$1,'Nakladova matice_2018'!$A$1:$IW$188,11,FALSE),0)</f>
        <v>0</v>
      </c>
      <c r="DV38" s="19">
        <f>IFERROR(HLOOKUP(DV$1,'Nakladova matice_2018'!$A$1:$IW$188,11,FALSE),0)</f>
        <v>0</v>
      </c>
      <c r="DW38" s="19">
        <f>IFERROR(HLOOKUP(DW$1,'Nakladova matice_2018'!$A$1:$IW$188,11,FALSE),0)</f>
        <v>0</v>
      </c>
      <c r="DX38" s="19">
        <f>IFERROR(HLOOKUP(DX$1,'Nakladova matice_2018'!$A$1:$IW$188,11,FALSE),0)</f>
        <v>0</v>
      </c>
      <c r="DY38" s="19">
        <f>IFERROR(HLOOKUP(DY$1,'Nakladova matice_2018'!$A$1:$IW$188,11,FALSE),0)</f>
        <v>0</v>
      </c>
      <c r="DZ38" s="19">
        <f>IFERROR(HLOOKUP(DZ$1,'Nakladova matice_2018'!$A$1:$IW$188,11,FALSE),0)</f>
        <v>0</v>
      </c>
      <c r="EA38" s="19">
        <f>IFERROR(HLOOKUP(EA$1,'Nakladova matice_2018'!$A$1:$IW$188,11,FALSE),0)</f>
        <v>0</v>
      </c>
      <c r="EB38" s="19">
        <f>IFERROR(HLOOKUP(EB$1,'Nakladova matice_2018'!$A$1:$IW$188,11,FALSE),0)</f>
        <v>0</v>
      </c>
      <c r="EC38" s="19">
        <f>IFERROR(HLOOKUP(EC$1,'Nakladova matice_2018'!$A$1:$IW$188,11,FALSE),0)</f>
        <v>0</v>
      </c>
      <c r="ED38" s="19">
        <f>IFERROR(HLOOKUP(ED$1,'Nakladova matice_2018'!$A$1:$IW$188,11,FALSE),0)</f>
        <v>0</v>
      </c>
      <c r="EE38" s="19">
        <f>IFERROR(HLOOKUP(EE$1,'Nakladova matice_2018'!$A$1:$IW$188,11,FALSE),0)</f>
        <v>0</v>
      </c>
      <c r="EF38" s="19">
        <f>IFERROR(HLOOKUP(EF$1,'Nakladova matice_2018'!$A$1:$IW$188,11,FALSE),0)</f>
        <v>0</v>
      </c>
      <c r="EG38" s="19">
        <f>IFERROR(HLOOKUP(EG$1,'Nakladova matice_2018'!$A$1:$IW$188,11,FALSE),0)</f>
        <v>0</v>
      </c>
      <c r="EH38" s="19">
        <f>IFERROR(HLOOKUP(EH$1,'Nakladova matice_2018'!$A$1:$IW$188,11,FALSE),0)</f>
        <v>0</v>
      </c>
      <c r="EI38" s="19">
        <f>IFERROR(HLOOKUP(EI$1,'Nakladova matice_2018'!$A$1:$IW$188,11,FALSE),0)</f>
        <v>0</v>
      </c>
      <c r="EJ38" s="19">
        <f>IFERROR(HLOOKUP(EJ$1,'Nakladova matice_2018'!$A$1:$IW$188,11,FALSE),0)</f>
        <v>0</v>
      </c>
      <c r="EK38" s="19">
        <f>IFERROR(HLOOKUP(EK$1,'Nakladova matice_2018'!$A$1:$IW$188,11,FALSE),0)</f>
        <v>0</v>
      </c>
      <c r="EL38" s="19">
        <f>IFERROR(HLOOKUP(EL$1,'Nakladova matice_2018'!$A$1:$IW$188,11,FALSE),0)</f>
        <v>0</v>
      </c>
      <c r="EM38" s="19">
        <f>IFERROR(HLOOKUP(EM$1,'Nakladova matice_2018'!$A$1:$IW$188,11,FALSE),0)</f>
        <v>0</v>
      </c>
      <c r="EN38" s="19">
        <f>IFERROR(HLOOKUP(EN$1,'Nakladova matice_2018'!$A$1:$IW$188,11,FALSE),0)</f>
        <v>0</v>
      </c>
      <c r="EO38" s="19">
        <f>IFERROR(HLOOKUP(EO$1,'Nakladova matice_2018'!$A$1:$IW$188,11,FALSE),0)</f>
        <v>0</v>
      </c>
      <c r="EP38" s="19">
        <f>IFERROR(HLOOKUP(EP$1,'Nakladova matice_2018'!$A$1:$IW$188,11,FALSE),0)</f>
        <v>0</v>
      </c>
      <c r="EQ38" s="19">
        <f>IFERROR(HLOOKUP(EQ$1,'Nakladova matice_2018'!$A$1:$IW$188,11,FALSE),0)</f>
        <v>0</v>
      </c>
      <c r="ER38" s="19">
        <f>IFERROR(HLOOKUP(ER$1,'Nakladova matice_2018'!$A$1:$IW$188,11,FALSE),0)</f>
        <v>0</v>
      </c>
      <c r="ES38" s="19">
        <f>IFERROR(HLOOKUP(ES$1,'Nakladova matice_2018'!$A$1:$IW$188,11,FALSE),0)</f>
        <v>0</v>
      </c>
      <c r="ET38" s="19">
        <f>IFERROR(HLOOKUP(ET$1,'Nakladova matice_2018'!$A$1:$IW$188,11,FALSE),0)</f>
        <v>0</v>
      </c>
      <c r="EU38" s="19">
        <f>IFERROR(HLOOKUP(EU$1,'Nakladova matice_2018'!$A$1:$IW$188,11,FALSE),0)</f>
        <v>0</v>
      </c>
      <c r="EV38" s="19">
        <f>IFERROR(HLOOKUP(EV$1,'Nakladova matice_2018'!$A$1:$IW$188,11,FALSE),0)</f>
        <v>0</v>
      </c>
      <c r="EW38" s="19">
        <f>IFERROR(HLOOKUP(EW$1,'Nakladova matice_2018'!$A$1:$IW$188,11,FALSE),0)</f>
        <v>0</v>
      </c>
      <c r="EX38" s="19">
        <f>IFERROR(HLOOKUP(EX$1,'Nakladova matice_2018'!$A$1:$IW$188,11,FALSE),0)</f>
        <v>0</v>
      </c>
      <c r="EY38" s="19">
        <f>IFERROR(HLOOKUP(EY$1,'Nakladova matice_2018'!$A$1:$IW$188,11,FALSE),0)</f>
        <v>0</v>
      </c>
      <c r="EZ38" s="19">
        <f>IFERROR(HLOOKUP(EZ$1,'Nakladova matice_2018'!$A$1:$IW$188,11,FALSE),0)</f>
        <v>0</v>
      </c>
      <c r="FA38" s="19">
        <f>IFERROR(HLOOKUP(FA$1,'Nakladova matice_2018'!$A$1:$IW$188,11,FALSE),0)</f>
        <v>0</v>
      </c>
      <c r="FB38" s="19">
        <f>IFERROR(HLOOKUP(FB$1,'Nakladova matice_2018'!$A$1:$IW$188,11,FALSE),0)</f>
        <v>0</v>
      </c>
      <c r="FC38" s="19">
        <f>IFERROR(HLOOKUP(FC$1,'Nakladova matice_2018'!$A$1:$IW$188,11,FALSE),0)</f>
        <v>0</v>
      </c>
      <c r="FD38" s="19">
        <f>IFERROR(HLOOKUP(FD$1,'Nakladova matice_2018'!$A$1:$IW$188,11,FALSE),0)</f>
        <v>0</v>
      </c>
      <c r="FE38" s="19">
        <f>IFERROR(HLOOKUP(FE$1,'Nakladova matice_2018'!$A$1:$IW$188,11,FALSE),0)</f>
        <v>0</v>
      </c>
      <c r="FF38" s="19">
        <f>IFERROR(HLOOKUP(FF$1,'Nakladova matice_2018'!$A$1:$IW$188,11,FALSE),0)</f>
        <v>0</v>
      </c>
      <c r="FG38" s="19">
        <f>IFERROR(HLOOKUP(FG$1,'Nakladova matice_2018'!$A$1:$IW$188,11,FALSE),0)</f>
        <v>0</v>
      </c>
      <c r="FH38" s="19">
        <f>IFERROR(HLOOKUP(FH$1,'Nakladova matice_2018'!$A$1:$IW$188,11,FALSE),0)</f>
        <v>0</v>
      </c>
      <c r="FI38" s="19">
        <f>IFERROR(HLOOKUP(FI$1,'Nakladova matice_2018'!$A$1:$IW$188,11,FALSE),0)</f>
        <v>0</v>
      </c>
      <c r="FJ38" s="19">
        <f>IFERROR(HLOOKUP(FJ$1,'Nakladova matice_2018'!$A$1:$IW$188,11,FALSE),0)</f>
        <v>0</v>
      </c>
      <c r="FK38" s="19">
        <f>IFERROR(HLOOKUP(FK$1,'Nakladova matice_2018'!$A$1:$IW$188,11,FALSE),0)</f>
        <v>0</v>
      </c>
      <c r="FL38" s="19">
        <f>IFERROR(HLOOKUP(FL$1,'Nakladova matice_2018'!$A$1:$IW$188,11,FALSE),0)</f>
        <v>0</v>
      </c>
      <c r="FM38" s="19">
        <f>IFERROR(HLOOKUP(FM$1,'Nakladova matice_2018'!$A$1:$IW$188,11,FALSE),0)</f>
        <v>0</v>
      </c>
      <c r="FN38" s="19">
        <f>IFERROR(HLOOKUP(FN$1,'Nakladova matice_2018'!$A$1:$IW$188,11,FALSE),0)</f>
        <v>0</v>
      </c>
      <c r="FO38" s="19">
        <f>IFERROR(HLOOKUP(FO$1,'Nakladova matice_2018'!$A$1:$IW$188,11,FALSE),0)</f>
        <v>0</v>
      </c>
      <c r="FP38" s="19">
        <f>IFERROR(HLOOKUP(FP$1,'Nakladova matice_2018'!$A$1:$IW$188,11,FALSE),0)</f>
        <v>0</v>
      </c>
      <c r="FQ38" s="19">
        <f>IFERROR(HLOOKUP(FQ$1,'Nakladova matice_2018'!$A$1:$IW$188,11,FALSE),0)</f>
        <v>0</v>
      </c>
      <c r="FR38" s="19">
        <f>IFERROR(HLOOKUP(FR$1,'Nakladova matice_2018'!$A$1:$IW$188,11,FALSE),0)</f>
        <v>0</v>
      </c>
      <c r="FS38" s="19">
        <f>IFERROR(HLOOKUP(FS$1,'Nakladova matice_2018'!$A$1:$IW$188,11,FALSE),0)</f>
        <v>0</v>
      </c>
      <c r="FT38" s="19">
        <f>IFERROR(HLOOKUP(FT$1,'Nakladova matice_2018'!$A$1:$IW$188,11,FALSE),0)</f>
        <v>0</v>
      </c>
      <c r="FU38" s="19">
        <f>IFERROR(HLOOKUP(FU$1,'Nakladova matice_2018'!$A$1:$IW$188,11,FALSE),0)</f>
        <v>0</v>
      </c>
      <c r="FV38" s="19">
        <f>IFERROR(HLOOKUP(FV$1,'Nakladova matice_2018'!$A$1:$IW$188,11,FALSE),0)</f>
        <v>0</v>
      </c>
      <c r="FW38" s="19">
        <f>IFERROR(HLOOKUP(FW$1,'Nakladova matice_2018'!$A$1:$IW$188,11,FALSE),0)</f>
        <v>0</v>
      </c>
      <c r="FX38" s="19">
        <f>IFERROR(HLOOKUP(FX$1,'Nakladova matice_2018'!$A$1:$IW$188,11,FALSE),0)</f>
        <v>0</v>
      </c>
      <c r="FY38" s="19">
        <f>IFERROR(HLOOKUP(FY$1,'Nakladova matice_2018'!$A$1:$IW$188,11,FALSE),0)</f>
        <v>0</v>
      </c>
      <c r="FZ38" s="19">
        <f>IFERROR(HLOOKUP(FZ$1,'Nakladova matice_2018'!$A$1:$IW$188,11,FALSE),0)</f>
        <v>0</v>
      </c>
      <c r="GA38" s="19">
        <f>IFERROR(HLOOKUP(GA$1,'Nakladova matice_2018'!$A$1:$IW$188,11,FALSE),0)</f>
        <v>0</v>
      </c>
      <c r="GB38" s="19">
        <f>IFERROR(HLOOKUP(GB$1,'Nakladova matice_2018'!$A$1:$IW$188,11,FALSE),0)</f>
        <v>0</v>
      </c>
      <c r="GC38" s="19">
        <f>IFERROR(HLOOKUP(GC$1,'Nakladova matice_2018'!$A$1:$IW$188,11,FALSE),0)</f>
        <v>0</v>
      </c>
      <c r="GD38" s="19">
        <f>IFERROR(HLOOKUP(GD$1,'Nakladova matice_2018'!$A$1:$IW$188,11,FALSE),0)</f>
        <v>0</v>
      </c>
      <c r="GE38" s="19">
        <f>IFERROR(HLOOKUP(GE$1,'Nakladova matice_2018'!$A$1:$IW$188,11,FALSE),0)</f>
        <v>0</v>
      </c>
      <c r="GF38" s="19">
        <f>IFERROR(HLOOKUP(GF$1,'Nakladova matice_2018'!$A$1:$IW$188,11,FALSE),0)</f>
        <v>0</v>
      </c>
      <c r="GG38" s="19">
        <f>IFERROR(HLOOKUP(GG$1,'Nakladova matice_2018'!$A$1:$IW$188,11,FALSE),0)</f>
        <v>0</v>
      </c>
      <c r="GH38" s="19">
        <f>IFERROR(HLOOKUP(GH$1,'Nakladova matice_2018'!$A$1:$IW$188,11,FALSE),0)</f>
        <v>0</v>
      </c>
      <c r="GI38" s="19">
        <f>IFERROR(HLOOKUP(GI$1,'Nakladova matice_2018'!$A$1:$IW$188,11,FALSE),0)</f>
        <v>0</v>
      </c>
      <c r="GJ38" s="19">
        <f>IFERROR(HLOOKUP(GJ$1,'Nakladova matice_2018'!$A$1:$IW$188,11,FALSE),0)</f>
        <v>0</v>
      </c>
      <c r="GK38" s="19">
        <f>IFERROR(HLOOKUP(GK$1,'Nakladova matice_2018'!$A$1:$IW$188,11,FALSE),0)</f>
        <v>0</v>
      </c>
      <c r="GL38" s="19">
        <f>IFERROR(HLOOKUP(GL$1,'Nakladova matice_2018'!$A$1:$IW$188,11,FALSE),0)</f>
        <v>0</v>
      </c>
      <c r="GM38" s="19">
        <f>IFERROR(HLOOKUP(GM$1,'Nakladova matice_2018'!$A$1:$IW$188,11,FALSE),0)</f>
        <v>0</v>
      </c>
      <c r="GN38" s="19">
        <f>IFERROR(HLOOKUP(GN$1,'Nakladova matice_2018'!$A$1:$IW$188,11,FALSE),0)</f>
        <v>0</v>
      </c>
      <c r="GO38" s="19">
        <f>IFERROR(HLOOKUP(GO$1,'Nakladova matice_2018'!$A$1:$IW$188,11,FALSE),0)</f>
        <v>0</v>
      </c>
      <c r="GP38" s="19">
        <f>IFERROR(HLOOKUP(GP$1,'Nakladova matice_2018'!$A$1:$IW$188,11,FALSE),0)</f>
        <v>0</v>
      </c>
      <c r="GQ38" s="19">
        <f>IFERROR(HLOOKUP(GQ$1,'Nakladova matice_2018'!$A$1:$IW$188,11,FALSE),0)</f>
        <v>0</v>
      </c>
      <c r="GR38" s="19">
        <f>IFERROR(HLOOKUP(GR$1,'Nakladova matice_2018'!$A$1:$IW$188,11,FALSE),0)</f>
        <v>0</v>
      </c>
      <c r="GS38" s="19">
        <f>IFERROR(HLOOKUP(GS$1,'Nakladova matice_2018'!$A$1:$IW$188,11,FALSE),0)</f>
        <v>0</v>
      </c>
      <c r="GT38" s="19">
        <f>IFERROR(HLOOKUP(GT$1,'Nakladova matice_2018'!$A$1:$IW$188,11,FALSE),0)</f>
        <v>0</v>
      </c>
      <c r="GU38" s="19">
        <f>IFERROR(HLOOKUP(GU$1,'Nakladova matice_2018'!$A$1:$IW$188,11,FALSE),0)</f>
        <v>0</v>
      </c>
      <c r="GV38" s="19">
        <f>IFERROR(HLOOKUP(GV$1,'Nakladova matice_2018'!$A$1:$IW$188,11,FALSE),0)</f>
        <v>0</v>
      </c>
      <c r="GW38" s="19">
        <f>IFERROR(HLOOKUP(GW$1,'Nakladova matice_2018'!$A$1:$IW$188,11,FALSE),0)</f>
        <v>0</v>
      </c>
      <c r="GX38" s="19">
        <f>IFERROR(HLOOKUP(GX$1,'Nakladova matice_2018'!$A$1:$IW$188,11,FALSE),0)</f>
        <v>0</v>
      </c>
      <c r="GY38" s="19">
        <f>IFERROR(HLOOKUP(GY$1,'Nakladova matice_2018'!$A$1:$IW$188,11,FALSE),0)</f>
        <v>0</v>
      </c>
      <c r="GZ38" s="19">
        <f>IFERROR(HLOOKUP(GZ$1,'Nakladova matice_2018'!$A$1:$IW$188,11,FALSE),0)</f>
        <v>0</v>
      </c>
      <c r="HA38" s="19">
        <f>IFERROR(HLOOKUP(HA$1,'Nakladova matice_2018'!$A$1:$IW$188,11,FALSE),0)</f>
        <v>0</v>
      </c>
      <c r="HB38" s="19">
        <f>IFERROR(HLOOKUP(HB$1,'Nakladova matice_2018'!$A$1:$IW$188,11,FALSE),0)</f>
        <v>0</v>
      </c>
      <c r="HC38" s="19">
        <f>IFERROR(HLOOKUP(HC$1,'Nakladova matice_2018'!$A$1:$IW$188,11,FALSE),0)</f>
        <v>0</v>
      </c>
      <c r="HD38" s="19">
        <f>IFERROR(HLOOKUP(HD$1,'Nakladova matice_2018'!$A$1:$IW$188,11,FALSE),0)</f>
        <v>0</v>
      </c>
      <c r="HE38" s="19">
        <f>IFERROR(HLOOKUP(HE$1,'Nakladova matice_2018'!$A$1:$IW$188,11,FALSE),0)</f>
        <v>0</v>
      </c>
      <c r="HF38" s="19">
        <f>IFERROR(HLOOKUP(HF$1,'Nakladova matice_2018'!$A$1:$IW$188,11,FALSE),0)</f>
        <v>0</v>
      </c>
      <c r="HG38" s="19">
        <f>IFERROR(HLOOKUP(HG$1,'Nakladova matice_2018'!$A$1:$IW$188,11,FALSE),0)</f>
        <v>0</v>
      </c>
      <c r="HH38" s="19">
        <f>IFERROR(HLOOKUP(HH$1,'Nakladova matice_2018'!$A$1:$IW$188,11,FALSE),0)</f>
        <v>0</v>
      </c>
      <c r="HI38" s="19">
        <f>IFERROR(HLOOKUP(HI$1,'Nakladova matice_2018'!$A$1:$IW$188,11,FALSE),0)</f>
        <v>0</v>
      </c>
      <c r="HJ38" s="19">
        <f>IFERROR(HLOOKUP(HJ$1,'Nakladova matice_2018'!$A$1:$IW$188,11,FALSE),0)</f>
        <v>0</v>
      </c>
      <c r="HK38" s="19">
        <f>IFERROR(HLOOKUP(HK$1,'Nakladova matice_2018'!$A$1:$IW$188,11,FALSE),0)</f>
        <v>0</v>
      </c>
      <c r="HL38" s="19">
        <f>IFERROR(HLOOKUP(HL$1,'Nakladova matice_2018'!$A$1:$IW$188,11,FALSE),0)</f>
        <v>0</v>
      </c>
      <c r="HM38" s="19">
        <f>IFERROR(HLOOKUP(HM$1,'Nakladova matice_2018'!$A$1:$IW$188,11,FALSE),0)</f>
        <v>0</v>
      </c>
      <c r="HN38" s="19">
        <f>IFERROR(HLOOKUP(HN$1,'Nakladova matice_2018'!$A$1:$IW$188,11,FALSE),0)</f>
        <v>0</v>
      </c>
      <c r="HO38" s="19">
        <f>IFERROR(HLOOKUP(HO$1,'Nakladova matice_2018'!$A$1:$IW$188,11,FALSE),0)</f>
        <v>0</v>
      </c>
      <c r="HP38" s="19">
        <f>IFERROR(HLOOKUP(HP$1,'Nakladova matice_2018'!$A$1:$IW$188,11,FALSE),0)</f>
        <v>0</v>
      </c>
      <c r="HQ38" s="19">
        <f>IFERROR(HLOOKUP(HQ$1,'Nakladova matice_2018'!$A$1:$IW$188,11,FALSE),0)</f>
        <v>0</v>
      </c>
      <c r="HR38" s="19">
        <f>IFERROR(HLOOKUP(HR$1,'Nakladova matice_2018'!$A$1:$IW$188,11,FALSE),0)</f>
        <v>0</v>
      </c>
      <c r="HS38" s="19">
        <f>IFERROR(HLOOKUP(HS$1,'Nakladova matice_2018'!$A$1:$IW$188,11,FALSE),0)</f>
        <v>0</v>
      </c>
      <c r="HT38" s="19">
        <f>IFERROR(HLOOKUP(HT$1,'Nakladova matice_2018'!$A$1:$IW$188,11,FALSE),0)</f>
        <v>0</v>
      </c>
      <c r="HU38" s="19">
        <f>IFERROR(HLOOKUP(HU$1,'Nakladova matice_2018'!$A$1:$IW$188,11,FALSE),0)</f>
        <v>0</v>
      </c>
      <c r="HV38" s="19">
        <f>IFERROR(HLOOKUP(HV$1,'Nakladova matice_2018'!$A$1:$IW$188,11,FALSE),0)</f>
        <v>0</v>
      </c>
      <c r="HW38" s="19">
        <f>IFERROR(HLOOKUP(HW$1,'Nakladova matice_2018'!$A$1:$IW$188,11,FALSE),0)</f>
        <v>0</v>
      </c>
      <c r="HX38" s="19">
        <f>IFERROR(HLOOKUP(HX$1,'Nakladova matice_2018'!$A$1:$IW$188,11,FALSE),0)</f>
        <v>0</v>
      </c>
      <c r="HY38" s="19">
        <f>IFERROR(HLOOKUP(HY$1,'Nakladova matice_2018'!$A$1:$IW$188,11,FALSE),0)</f>
        <v>0</v>
      </c>
      <c r="HZ38" s="19">
        <f>IFERROR(HLOOKUP(HZ$1,'Nakladova matice_2018'!$A$1:$IW$188,11,FALSE),0)</f>
        <v>0</v>
      </c>
      <c r="IA38" s="19">
        <f>IFERROR(HLOOKUP(IA$1,'Nakladova matice_2018'!$A$1:$IW$188,11,FALSE),0)</f>
        <v>0</v>
      </c>
      <c r="IB38" s="19">
        <f>IFERROR(HLOOKUP(IB$1,'Nakladova matice_2018'!$A$1:$IW$188,11,FALSE),0)</f>
        <v>0</v>
      </c>
      <c r="IC38" s="19">
        <f>IFERROR(HLOOKUP(IC$1,'Nakladova matice_2018'!$A$1:$IW$188,11,FALSE),0)</f>
        <v>0</v>
      </c>
      <c r="ID38" s="19">
        <f>IFERROR(HLOOKUP(ID$1,'Nakladova matice_2018'!$A$1:$IW$188,11,FALSE),0)</f>
        <v>0</v>
      </c>
      <c r="IE38" s="19">
        <f>IFERROR(HLOOKUP(IE$1,'Nakladova matice_2018'!$A$1:$IW$188,11,FALSE),0)</f>
        <v>0</v>
      </c>
      <c r="IF38" s="19">
        <f>IFERROR(HLOOKUP(IF$1,'Nakladova matice_2018'!$A$1:$IW$188,11,FALSE),0)</f>
        <v>0</v>
      </c>
      <c r="IG38" s="19">
        <f>IFERROR(HLOOKUP(IG$1,'Nakladova matice_2018'!$A$1:$IW$188,11,FALSE),0)</f>
        <v>0</v>
      </c>
      <c r="IH38" s="19">
        <f>IFERROR(HLOOKUP(IH$1,'Nakladova matice_2018'!$A$1:$IW$188,11,FALSE),0)</f>
        <v>0</v>
      </c>
      <c r="II38" s="19">
        <f>IFERROR(HLOOKUP(II$1,'Nakladova matice_2018'!$A$1:$IW$188,11,FALSE),0)</f>
        <v>0</v>
      </c>
      <c r="IJ38" s="19">
        <f>IFERROR(HLOOKUP(IJ$1,'Nakladova matice_2018'!$A$1:$IW$188,11,FALSE),0)</f>
        <v>0</v>
      </c>
      <c r="IK38" s="19">
        <f>IFERROR(HLOOKUP(IK$1,'Nakladova matice_2018'!$A$1:$IW$188,11,FALSE),0)</f>
        <v>0</v>
      </c>
      <c r="IL38" s="19">
        <f>IFERROR(HLOOKUP(IL$1,'Nakladova matice_2018'!$A$1:$IW$188,11,FALSE),0)</f>
        <v>514545.87</v>
      </c>
      <c r="IM38" s="19">
        <f>IFERROR(HLOOKUP(IM$1,'Nakladova matice_2018'!$A$1:$IW$188,11,FALSE),0)</f>
        <v>0</v>
      </c>
      <c r="IN38" s="19">
        <f>IFERROR(HLOOKUP(IN$1,'Nakladova matice_2018'!$A$1:$IW$188,11,FALSE),0)</f>
        <v>0</v>
      </c>
      <c r="IO38" s="19">
        <f>IFERROR(HLOOKUP(IO$1,'Nakladova matice_2018'!$A$1:$IW$188,11,FALSE),0)</f>
        <v>0</v>
      </c>
      <c r="IP38" s="19">
        <f>IFERROR(HLOOKUP(IP$1,'Nakladova matice_2018'!$A$1:$IW$188,11,FALSE),0)</f>
        <v>0</v>
      </c>
      <c r="IQ38" s="19">
        <f>IFERROR(HLOOKUP(IQ$1,'Nakladova matice_2018'!$A$1:$IW$188,11,FALSE),0)</f>
        <v>0</v>
      </c>
      <c r="IR38" s="19">
        <f>IFERROR(HLOOKUP(IR$1,'Nakladova matice_2018'!$A$1:$IW$188,11,FALSE),0)</f>
        <v>0</v>
      </c>
      <c r="IS38" s="19">
        <f>IFERROR(HLOOKUP(IS$1,'Nakladova matice_2018'!$A$1:$IW$188,11,FALSE),0)</f>
        <v>0</v>
      </c>
      <c r="IT38" s="19">
        <f>IFERROR(HLOOKUP(IT$1,'Nakladova matice_2018'!$A$1:$IW$188,11,FALSE),0)</f>
        <v>0</v>
      </c>
      <c r="IU38" s="19">
        <f>IFERROR(HLOOKUP(IU$1,'Nakladova matice_2018'!$A$1:$IW$188,11,FALSE),0)</f>
        <v>0</v>
      </c>
      <c r="IV38" s="19">
        <f>IFERROR(HLOOKUP(IV$1,'Nakladova matice_2018'!$A$1:$IW$188,11,FALSE),0)</f>
        <v>0</v>
      </c>
      <c r="IW38" s="19">
        <f>IFERROR(HLOOKUP(IW$1,'Nakladova matice_2018'!$A$1:$IW$188,11,FALSE),0)</f>
        <v>0</v>
      </c>
      <c r="IX38" s="19">
        <f>IFERROR(HLOOKUP(IX$1,'Nakladova matice_2018'!$A$1:$IW$188,11,FALSE),0)</f>
        <v>0</v>
      </c>
      <c r="IY38" s="19">
        <f>IFERROR(HLOOKUP(IY$1,'Nakladova matice_2018'!$A$1:$IW$188,11,FALSE),0)</f>
        <v>0</v>
      </c>
      <c r="IZ38" s="19">
        <f>IFERROR(HLOOKUP(IZ$1,'Nakladova matice_2018'!$A$1:$IW$188,11,FALSE),0)</f>
        <v>0</v>
      </c>
      <c r="JA38" s="19">
        <f>IFERROR(HLOOKUP(JA$1,'Nakladova matice_2018'!$A$1:$IW$188,11,FALSE),0)</f>
        <v>0</v>
      </c>
      <c r="JB38" s="19">
        <f>IFERROR(HLOOKUP(JB$1,'Nakladova matice_2018'!$A$1:$IW$188,11,FALSE),0)</f>
        <v>0</v>
      </c>
      <c r="JC38" s="19">
        <f>IFERROR(HLOOKUP(JC$1,'Nakladova matice_2018'!$A$1:$IW$188,11,FALSE),0)</f>
        <v>0</v>
      </c>
      <c r="JD38" s="19">
        <f>IFERROR(HLOOKUP(JD$1,'Nakladova matice_2018'!$A$1:$IW$188,11,FALSE),0)</f>
        <v>0</v>
      </c>
      <c r="JE38" s="19">
        <f>IFERROR(HLOOKUP(JE$1,'Nakladova matice_2018'!$A$1:$IW$188,11,FALSE),0)</f>
        <v>0</v>
      </c>
      <c r="JF38" s="19">
        <f>IFERROR(HLOOKUP(JF$1,'Nakladova matice_2018'!$A$1:$IW$188,11,FALSE),0)</f>
        <v>0</v>
      </c>
      <c r="JG38" s="19">
        <f>IFERROR(HLOOKUP(JG$1,'Nakladova matice_2018'!$A$1:$IW$188,11,FALSE),0)</f>
        <v>0</v>
      </c>
      <c r="JH38" s="19">
        <f>IFERROR(HLOOKUP(JH$1,'Nakladova matice_2018'!$A$1:$IW$188,11,FALSE),0)</f>
        <v>0</v>
      </c>
      <c r="JI38" s="19">
        <f>IFERROR(HLOOKUP(JI$1,'Nakladova matice_2018'!$A$1:$IW$188,11,FALSE),0)</f>
        <v>0</v>
      </c>
      <c r="JJ38" s="19">
        <f>IFERROR(HLOOKUP(JJ$1,'Nakladova matice_2018'!$A$1:$IW$188,11,FALSE),0)</f>
        <v>0</v>
      </c>
      <c r="JK38" s="19">
        <f>IFERROR(HLOOKUP(JK$1,'Nakladova matice_2018'!$A$1:$IW$188,11,FALSE),0)</f>
        <v>0</v>
      </c>
      <c r="JL38" s="19">
        <f>IFERROR(HLOOKUP(JL$1,'Nakladova matice_2018'!$A$1:$IW$188,11,FALSE),0)</f>
        <v>0</v>
      </c>
      <c r="JM38" s="19">
        <f>IFERROR(HLOOKUP(JM$1,'Nakladova matice_2018'!$A$1:$IW$188,11,FALSE),0)</f>
        <v>0</v>
      </c>
      <c r="JN38" s="19">
        <f>IFERROR(HLOOKUP(JN$1,'Nakladova matice_2018'!$A$1:$IW$188,11,FALSE),0)</f>
        <v>0</v>
      </c>
      <c r="JO38" s="19">
        <f>IFERROR(HLOOKUP(JO$1,'Nakladova matice_2018'!$A$1:$IW$188,11,FALSE),0)</f>
        <v>0</v>
      </c>
      <c r="JP38" s="19">
        <f>IFERROR(HLOOKUP(JP$1,'Nakladova matice_2018'!$A$1:$IW$188,11,FALSE),0)</f>
        <v>0</v>
      </c>
      <c r="JQ38" s="19">
        <f>IFERROR(HLOOKUP(JQ$1,'Nakladova matice_2018'!$A$1:$IW$188,11,FALSE),0)</f>
        <v>0</v>
      </c>
      <c r="JR38" s="19">
        <f>IFERROR(HLOOKUP(JR$1,'Nakladova matice_2018'!$A$1:$IW$188,11,FALSE),0)</f>
        <v>0</v>
      </c>
      <c r="JS38" s="19">
        <f>IFERROR(HLOOKUP(JS$1,'Nakladova matice_2018'!$A$1:$IW$188,11,FALSE),0)</f>
        <v>0</v>
      </c>
      <c r="JT38" s="19">
        <f>IFERROR(HLOOKUP(JT$1,'Nakladova matice_2018'!$A$1:$IW$188,11,FALSE),0)</f>
        <v>0</v>
      </c>
      <c r="JU38" s="19">
        <f>IFERROR(HLOOKUP(JU$1,'Nakladova matice_2018'!$A$1:$IW$188,11,FALSE),0)</f>
        <v>0</v>
      </c>
      <c r="JV38" s="19">
        <f>IFERROR(HLOOKUP(JV$1,'Nakladova matice_2018'!$A$1:$IW$188,11,FALSE),0)</f>
        <v>0</v>
      </c>
      <c r="JW38" s="19">
        <f>IFERROR(HLOOKUP(JW$1,'Nakladova matice_2018'!$A$1:$IW$188,11,FALSE),0)</f>
        <v>0</v>
      </c>
      <c r="JX38" s="19">
        <f>IFERROR(HLOOKUP(JX$1,'Nakladova matice_2018'!$A$1:$IW$188,11,FALSE),0)</f>
        <v>0</v>
      </c>
      <c r="JY38" s="19">
        <f>IFERROR(HLOOKUP(JY$1,'Nakladova matice_2018'!$A$1:$IW$188,11,FALSE),0)</f>
        <v>0</v>
      </c>
      <c r="JZ38" s="19">
        <f>IFERROR(HLOOKUP(JZ$1,'Nakladova matice_2018'!$A$1:$IW$188,11,FALSE),0)</f>
        <v>0</v>
      </c>
      <c r="KA38" s="19">
        <f>IFERROR(HLOOKUP(KA$1,'Nakladova matice_2018'!$A$1:$IW$188,11,FALSE),0)</f>
        <v>0</v>
      </c>
      <c r="KB38" s="19">
        <f>IFERROR(HLOOKUP(KB$1,'Nakladova matice_2018'!$A$1:$IW$188,11,FALSE),0)</f>
        <v>0</v>
      </c>
      <c r="KC38" s="19">
        <f>IFERROR(HLOOKUP(KC$1,'Nakladova matice_2018'!$A$1:$IW$188,11,FALSE),0)</f>
        <v>0</v>
      </c>
      <c r="KD38" s="19">
        <f>IFERROR(HLOOKUP(KD$1,'Nakladova matice_2018'!$A$1:$IW$188,11,FALSE),0)</f>
        <v>0</v>
      </c>
      <c r="KE38" s="19">
        <f>IFERROR(HLOOKUP(KE$1,'Nakladova matice_2018'!$A$1:$IW$188,11,FALSE),0)</f>
        <v>0</v>
      </c>
      <c r="KF38" s="19">
        <f>IFERROR(HLOOKUP(KF$1,'Nakladova matice_2018'!$A$1:$IW$188,11,FALSE),0)</f>
        <v>0</v>
      </c>
      <c r="KG38" s="19">
        <f>IFERROR(HLOOKUP(KG$1,'Nakladova matice_2018'!$A$1:$IW$188,11,FALSE),0)</f>
        <v>0</v>
      </c>
      <c r="KH38" s="19">
        <f>IFERROR(HLOOKUP(KH$1,'Nakladova matice_2018'!$A$1:$IW$188,11,FALSE),0)</f>
        <v>0</v>
      </c>
      <c r="KI38" s="19">
        <f>IFERROR(HLOOKUP(KI$1,'Nakladova matice_2018'!$A$1:$IW$188,11,FALSE),0)</f>
        <v>0</v>
      </c>
      <c r="KJ38" s="19">
        <f>IFERROR(HLOOKUP(KJ$1,'Nakladova matice_2018'!$A$1:$IW$188,11,FALSE),0)</f>
        <v>0</v>
      </c>
      <c r="KK38" s="19">
        <f>IFERROR(HLOOKUP(KK$1,'Nakladova matice_2018'!$A$1:$IW$188,11,FALSE),0)</f>
        <v>0</v>
      </c>
      <c r="KL38" s="19">
        <f>IFERROR(HLOOKUP(KL$1,'Nakladova matice_2018'!$A$1:$IW$188,11,FALSE),0)</f>
        <v>0</v>
      </c>
      <c r="KM38" s="19">
        <f>IFERROR(HLOOKUP(KM$1,'Nakladova matice_2018'!$A$1:$IW$188,11,FALSE),0)</f>
        <v>0</v>
      </c>
      <c r="KN38" s="19">
        <f>IFERROR(HLOOKUP(KN$1,'Nakladova matice_2018'!$A$1:$IW$188,11,FALSE),0)</f>
        <v>0</v>
      </c>
      <c r="KO38" s="19">
        <f>IFERROR(HLOOKUP(KO$1,'Nakladova matice_2018'!$A$1:$IW$188,11,FALSE),0)</f>
        <v>0</v>
      </c>
      <c r="KP38" s="19">
        <f>IFERROR(HLOOKUP(KP$1,'Nakladova matice_2018'!$A$1:$IW$188,11,FALSE),0)</f>
        <v>0</v>
      </c>
      <c r="KQ38" s="19">
        <f>IFERROR(HLOOKUP(KQ$1,'Nakladova matice_2018'!$A$1:$IW$188,11,FALSE),0)</f>
        <v>0</v>
      </c>
      <c r="KR38" s="19">
        <f>IFERROR(HLOOKUP(KR$1,'Nakladova matice_2018'!$A$1:$IW$188,11,FALSE),0)</f>
        <v>0</v>
      </c>
      <c r="KS38" s="19">
        <f>IFERROR(HLOOKUP(KS$1,'Nakladova matice_2018'!$A$1:$IW$188,11,FALSE),0)</f>
        <v>0</v>
      </c>
      <c r="KT38" s="19">
        <f>IFERROR(HLOOKUP(KT$1,'Nakladova matice_2018'!$A$1:$IW$188,11,FALSE),0)</f>
        <v>0</v>
      </c>
      <c r="KU38" s="19">
        <f>IFERROR(HLOOKUP(KU$1,'Nakladova matice_2018'!$A$1:$IW$188,11,FALSE),0)</f>
        <v>0</v>
      </c>
      <c r="KV38" s="19">
        <f>IFERROR(HLOOKUP(KV$1,'Nakladova matice_2018'!$A$1:$IW$188,11,FALSE),0)</f>
        <v>0</v>
      </c>
      <c r="KW38" s="19">
        <f>IFERROR(HLOOKUP(KW$1,'Nakladova matice_2018'!$A$1:$IW$188,11,FALSE),0)</f>
        <v>0</v>
      </c>
      <c r="KX38" s="19">
        <f>IFERROR(HLOOKUP(KX$1,'Nakladova matice_2018'!$A$1:$IW$188,11,FALSE),0)</f>
        <v>0</v>
      </c>
      <c r="KY38" s="19">
        <f>IFERROR(HLOOKUP(KY$1,'Nakladova matice_2018'!$A$1:$IW$188,11,FALSE),0)</f>
        <v>0</v>
      </c>
      <c r="KZ38" s="19">
        <f>IFERROR(HLOOKUP(KZ$1,'Nakladova matice_2018'!$A$1:$IW$188,11,FALSE),0)</f>
        <v>0</v>
      </c>
      <c r="LA38" s="19">
        <f>IFERROR(HLOOKUP(LA$1,'Nakladova matice_2018'!$A$1:$IW$188,11,FALSE),0)</f>
        <v>0</v>
      </c>
      <c r="LB38" s="19">
        <f>IFERROR(HLOOKUP(LB$1,'Nakladova matice_2018'!$A$1:$IW$188,11,FALSE),0)</f>
        <v>0</v>
      </c>
      <c r="LC38" s="19">
        <f>IFERROR(HLOOKUP(LC$1,'Nakladova matice_2018'!$A$1:$IW$188,11,FALSE),0)</f>
        <v>0</v>
      </c>
      <c r="LD38" s="19">
        <f>IFERROR(HLOOKUP(LD$1,'Nakladova matice_2018'!$A$1:$IW$188,11,FALSE),0)</f>
        <v>0</v>
      </c>
      <c r="LE38" s="19">
        <f>IFERROR(HLOOKUP(LE$1,'Nakladova matice_2018'!$A$1:$IW$188,11,FALSE),0)</f>
        <v>0</v>
      </c>
      <c r="LF38" s="19">
        <f>IFERROR(HLOOKUP(LF$1,'Nakladova matice_2018'!$A$1:$IW$188,11,FALSE),0)</f>
        <v>0</v>
      </c>
      <c r="LG38" s="19">
        <f>IFERROR(HLOOKUP(LG$1,'Nakladova matice_2018'!$A$1:$IW$188,11,FALSE),0)</f>
        <v>0</v>
      </c>
      <c r="LH38" s="19">
        <f>IFERROR(HLOOKUP(LH$1,'Nakladova matice_2018'!$A$1:$IW$188,11,FALSE),0)</f>
        <v>0</v>
      </c>
      <c r="LI38" s="19">
        <f>IFERROR(HLOOKUP(LI$1,'Nakladova matice_2018'!$A$1:$IW$188,11,FALSE),0)</f>
        <v>0</v>
      </c>
      <c r="LJ38" s="19">
        <f>IFERROR(HLOOKUP(LJ$1,'Nakladova matice_2018'!$A$1:$IW$188,11,FALSE),0)</f>
        <v>0</v>
      </c>
      <c r="LK38" s="19">
        <f>IFERROR(HLOOKUP(LK$1,'Nakladova matice_2018'!$A$1:$IW$188,11,FALSE),0)</f>
        <v>0</v>
      </c>
      <c r="LL38" s="19">
        <f>IFERROR(HLOOKUP(LL$1,'Nakladova matice_2018'!$A$1:$IW$188,11,FALSE),0)</f>
        <v>0</v>
      </c>
      <c r="LM38" s="19">
        <f>IFERROR(HLOOKUP(LM$1,'Nakladova matice_2018'!$A$1:$IW$188,11,FALSE),0)</f>
        <v>0</v>
      </c>
      <c r="LN38" s="19">
        <f>IFERROR(HLOOKUP(LN$1,'Nakladova matice_2018'!$A$1:$IW$188,11,FALSE),0)</f>
        <v>0</v>
      </c>
      <c r="LO38" s="19">
        <f>IFERROR(HLOOKUP(LO$1,'Nakladova matice_2018'!$A$1:$IW$188,11,FALSE),0)</f>
        <v>0</v>
      </c>
      <c r="LP38" s="19">
        <f>IFERROR(HLOOKUP(LP$1,'Nakladova matice_2018'!$A$1:$IW$188,11,FALSE),0)</f>
        <v>0</v>
      </c>
      <c r="LQ38" s="19">
        <f>IFERROR(HLOOKUP(LQ$1,'Nakladova matice_2018'!$A$1:$IW$188,11,FALSE),0)</f>
        <v>0</v>
      </c>
      <c r="LR38" s="19">
        <f>IFERROR(HLOOKUP(LR$1,'Nakladova matice_2018'!$A$1:$IW$188,11,FALSE),0)</f>
        <v>0</v>
      </c>
      <c r="LS38" s="19">
        <f>IFERROR(HLOOKUP(LS$1,'Nakladova matice_2018'!$A$1:$IW$188,11,FALSE),0)</f>
        <v>0</v>
      </c>
      <c r="LT38" s="19">
        <f>IFERROR(HLOOKUP(LT$1,'Nakladova matice_2018'!$A$1:$IW$188,11,FALSE),0)</f>
        <v>0</v>
      </c>
      <c r="LU38" s="19">
        <f>IFERROR(HLOOKUP(LU$1,'Nakladova matice_2018'!$A$1:$IW$188,11,FALSE),0)</f>
        <v>0</v>
      </c>
      <c r="LV38" s="19">
        <f>IFERROR(HLOOKUP(LV$1,'Nakladova matice_2018'!$A$1:$IW$188,11,FALSE),0)</f>
        <v>0</v>
      </c>
      <c r="LW38" s="19">
        <f>IFERROR(HLOOKUP(LW$1,'Nakladova matice_2018'!$A$1:$IW$188,11,FALSE),0)</f>
        <v>0</v>
      </c>
      <c r="LX38" s="19">
        <f>IFERROR(HLOOKUP(LX$1,'Nakladova matice_2018'!$A$1:$IW$188,11,FALSE),0)</f>
        <v>0</v>
      </c>
      <c r="LY38" s="19">
        <f>IFERROR(HLOOKUP(LY$1,'Nakladova matice_2018'!$A$1:$IW$188,11,FALSE),0)</f>
        <v>0</v>
      </c>
      <c r="LZ38" s="19">
        <f>IFERROR(HLOOKUP(LZ$1,'Nakladova matice_2018'!$A$1:$IW$188,11,FALSE),0)</f>
        <v>0</v>
      </c>
      <c r="MA38" s="19">
        <f>IFERROR(HLOOKUP(MA$1,'Nakladova matice_2018'!$A$1:$IW$188,11,FALSE),0)</f>
        <v>0</v>
      </c>
      <c r="MB38" s="19">
        <f>IFERROR(HLOOKUP(MB$1,'Nakladova matice_2018'!$A$1:$IW$188,11,FALSE),0)</f>
        <v>0</v>
      </c>
      <c r="MC38" s="19">
        <f>IFERROR(HLOOKUP(MC$1,'Nakladova matice_2018'!$A$1:$IW$188,11,FALSE),0)</f>
        <v>0</v>
      </c>
      <c r="MD38" s="19">
        <f>IFERROR(HLOOKUP(MD$1,'Nakladova matice_2018'!$A$1:$IW$188,11,FALSE),0)</f>
        <v>0</v>
      </c>
      <c r="ME38" s="19">
        <f>IFERROR(HLOOKUP(ME$1,'Nakladova matice_2018'!$A$1:$IW$188,11,FALSE),0)</f>
        <v>0</v>
      </c>
      <c r="MF38" s="19">
        <f>IFERROR(HLOOKUP(MF$1,'Nakladova matice_2018'!$A$1:$IW$188,11,FALSE),0)</f>
        <v>0</v>
      </c>
      <c r="MG38" s="19">
        <f>IFERROR(HLOOKUP(MG$1,'Nakladova matice_2018'!$A$1:$IW$188,11,FALSE),0)</f>
        <v>0</v>
      </c>
      <c r="MH38" s="19">
        <f>IFERROR(HLOOKUP(MH$1,'Nakladova matice_2018'!$A$1:$IW$188,11,FALSE),0)</f>
        <v>0</v>
      </c>
      <c r="MI38" s="19">
        <f>IFERROR(HLOOKUP(MI$1,'Nakladova matice_2018'!$A$1:$IW$188,11,FALSE),0)</f>
        <v>0</v>
      </c>
      <c r="MJ38" s="19">
        <f>IFERROR(HLOOKUP(MJ$1,'Nakladova matice_2018'!$A$1:$IW$188,11,FALSE),0)</f>
        <v>0</v>
      </c>
      <c r="MK38" s="19">
        <f>IFERROR(HLOOKUP(MK$1,'Nakladova matice_2018'!$A$1:$IW$188,11,FALSE),0)</f>
        <v>0</v>
      </c>
      <c r="ML38" s="19">
        <f>IFERROR(HLOOKUP(ML$1,'Nakladova matice_2018'!$A$1:$IW$188,11,FALSE),0)</f>
        <v>0</v>
      </c>
      <c r="MM38" s="19">
        <f>IFERROR(HLOOKUP(MM$1,'Nakladova matice_2018'!$A$1:$IW$188,11,FALSE),0)</f>
        <v>0</v>
      </c>
      <c r="MN38" s="19">
        <f>IFERROR(HLOOKUP(MN$1,'Nakladova matice_2018'!$A$1:$IW$188,11,FALSE),0)</f>
        <v>0</v>
      </c>
      <c r="MO38" s="20">
        <f t="shared" si="83"/>
        <v>514949.87</v>
      </c>
      <c r="MP38" s="20">
        <f>MO38-'Nakladova matice_2018'!IX11</f>
        <v>0</v>
      </c>
    </row>
    <row r="39" spans="1:354" x14ac:dyDescent="0.2">
      <c r="A39" s="27">
        <v>501021</v>
      </c>
      <c r="B39" s="21" t="s">
        <v>191</v>
      </c>
      <c r="C39" s="53">
        <v>1</v>
      </c>
      <c r="D39" s="19">
        <f>IFERROR(HLOOKUP(D$1,'Nakladova matice_2018'!$A$1:$IW$188,12,FALSE),0)</f>
        <v>0</v>
      </c>
      <c r="E39" s="19">
        <f>IFERROR(HLOOKUP(E$1,'Nakladova matice_2018'!$A$1:$IW$188,12,FALSE),0)</f>
        <v>0</v>
      </c>
      <c r="F39" s="19">
        <f>IFERROR(HLOOKUP(F$1,'Nakladova matice_2018'!$A$1:$IW$188,12,FALSE),0)</f>
        <v>0</v>
      </c>
      <c r="G39" s="19">
        <f>IFERROR(HLOOKUP(G$1,'Nakladova matice_2018'!$A$1:$IW$188,12,FALSE),0)</f>
        <v>0</v>
      </c>
      <c r="H39" s="19">
        <f>IFERROR(HLOOKUP(H$1,'Nakladova matice_2018'!$A$1:$IW$188,12,FALSE),0)</f>
        <v>0</v>
      </c>
      <c r="I39" s="19">
        <f>IFERROR(HLOOKUP(I$1,'Nakladova matice_2018'!$A$1:$IW$188,12,FALSE),0)</f>
        <v>0</v>
      </c>
      <c r="J39" s="19">
        <f>IFERROR(HLOOKUP(J$1,'Nakladova matice_2018'!$A$1:$IW$188,12,FALSE),0)</f>
        <v>0</v>
      </c>
      <c r="K39" s="19">
        <f>IFERROR(HLOOKUP(K$1,'Nakladova matice_2018'!$A$1:$IW$188,12,FALSE),0)</f>
        <v>0</v>
      </c>
      <c r="L39" s="19">
        <f>IFERROR(HLOOKUP(L$1,'Nakladova matice_2018'!$A$1:$IW$188,12,FALSE),0)</f>
        <v>0</v>
      </c>
      <c r="M39" s="19">
        <f>IFERROR(HLOOKUP(M$1,'Nakladova matice_2018'!$A$1:$IW$188,12,FALSE),0)</f>
        <v>0</v>
      </c>
      <c r="N39" s="19">
        <f>IFERROR(HLOOKUP(N$1,'Nakladova matice_2018'!$A$1:$IW$188,12,FALSE),0)</f>
        <v>0</v>
      </c>
      <c r="O39" s="19">
        <f>IFERROR(HLOOKUP(O$1,'Nakladova matice_2018'!$A$1:$IW$188,12,FALSE),0)</f>
        <v>506</v>
      </c>
      <c r="P39" s="19">
        <f>IFERROR(HLOOKUP(P$1,'Nakladova matice_2018'!$A$1:$IW$188,12,FALSE),0)</f>
        <v>0</v>
      </c>
      <c r="Q39" s="19">
        <f>IFERROR(HLOOKUP(Q$1,'Nakladova matice_2018'!$A$1:$IW$188,12,FALSE),0)</f>
        <v>0</v>
      </c>
      <c r="R39" s="19">
        <f>IFERROR(HLOOKUP(R$1,'Nakladova matice_2018'!$A$1:$IW$188,12,FALSE),0)</f>
        <v>0</v>
      </c>
      <c r="S39" s="19">
        <f>IFERROR(HLOOKUP(S$1,'Nakladova matice_2018'!$A$1:$IW$188,12,FALSE),0)</f>
        <v>0</v>
      </c>
      <c r="T39" s="19">
        <f>IFERROR(HLOOKUP(T$1,'Nakladova matice_2018'!$A$1:$IW$188,12,FALSE),0)</f>
        <v>0</v>
      </c>
      <c r="U39" s="19">
        <f>IFERROR(HLOOKUP(U$1,'Nakladova matice_2018'!$A$1:$IW$188,12,FALSE),0)</f>
        <v>0</v>
      </c>
      <c r="V39" s="19">
        <f>IFERROR(HLOOKUP(V$1,'Nakladova matice_2018'!$A$1:$IW$188,12,FALSE),0)</f>
        <v>0</v>
      </c>
      <c r="W39" s="19">
        <f>IFERROR(HLOOKUP(W$1,'Nakladova matice_2018'!$A$1:$IW$188,12,FALSE),0)</f>
        <v>0</v>
      </c>
      <c r="X39" s="19">
        <f>IFERROR(HLOOKUP(X$1,'Nakladova matice_2018'!$A$1:$IW$188,12,FALSE),0)</f>
        <v>0</v>
      </c>
      <c r="Y39" s="19">
        <f>IFERROR(HLOOKUP(Y$1,'Nakladova matice_2018'!$A$1:$IW$188,12,FALSE),0)</f>
        <v>0</v>
      </c>
      <c r="Z39" s="19">
        <f>IFERROR(HLOOKUP(Z$1,'Nakladova matice_2018'!$A$1:$IW$188,12,FALSE),0)</f>
        <v>0</v>
      </c>
      <c r="AA39" s="19">
        <f>IFERROR(HLOOKUP(AA$1,'Nakladova matice_2018'!$A$1:$IW$188,12,FALSE),0)</f>
        <v>0</v>
      </c>
      <c r="AB39" s="19">
        <f>IFERROR(HLOOKUP(AB$1,'Nakladova matice_2018'!$A$1:$IW$188,12,FALSE),0)</f>
        <v>0</v>
      </c>
      <c r="AC39" s="19">
        <f>IFERROR(HLOOKUP(AC$1,'Nakladova matice_2018'!$A$1:$IW$188,12,FALSE),0)</f>
        <v>0</v>
      </c>
      <c r="AD39" s="19">
        <f>IFERROR(HLOOKUP(AD$1,'Nakladova matice_2018'!$A$1:$IW$188,12,FALSE),0)</f>
        <v>0</v>
      </c>
      <c r="AE39" s="19">
        <f>IFERROR(HLOOKUP(AE$1,'Nakladova matice_2018'!$A$1:$IW$188,12,FALSE),0)</f>
        <v>0</v>
      </c>
      <c r="AF39" s="19">
        <f>IFERROR(HLOOKUP(AF$1,'Nakladova matice_2018'!$A$1:$IW$188,12,FALSE),0)</f>
        <v>0</v>
      </c>
      <c r="AG39" s="19">
        <f>IFERROR(HLOOKUP(AG$1,'Nakladova matice_2018'!$A$1:$IW$188,12,FALSE),0)</f>
        <v>0</v>
      </c>
      <c r="AH39" s="19">
        <f>IFERROR(HLOOKUP(AH$1,'Nakladova matice_2018'!$A$1:$IW$188,12,FALSE),0)</f>
        <v>0</v>
      </c>
      <c r="AI39" s="19">
        <f>IFERROR(HLOOKUP(AI$1,'Nakladova matice_2018'!$A$1:$IW$188,12,FALSE),0)</f>
        <v>0</v>
      </c>
      <c r="AJ39" s="19">
        <f>IFERROR(HLOOKUP(AJ$1,'Nakladova matice_2018'!$A$1:$IW$188,12,FALSE),0)</f>
        <v>0</v>
      </c>
      <c r="AK39" s="19">
        <f>IFERROR(HLOOKUP(AK$1,'Nakladova matice_2018'!$A$1:$IW$188,12,FALSE),0)</f>
        <v>0</v>
      </c>
      <c r="AL39" s="19">
        <f>IFERROR(HLOOKUP(AL$1,'Nakladova matice_2018'!$A$1:$IW$188,12,FALSE),0)</f>
        <v>0</v>
      </c>
      <c r="AM39" s="19">
        <f>IFERROR(HLOOKUP(AM$1,'Nakladova matice_2018'!$A$1:$IW$188,12,FALSE),0)</f>
        <v>0</v>
      </c>
      <c r="AN39" s="19">
        <f>IFERROR(HLOOKUP(AN$1,'Nakladova matice_2018'!$A$1:$IW$188,12,FALSE),0)</f>
        <v>0</v>
      </c>
      <c r="AO39" s="19">
        <f>IFERROR(HLOOKUP(AO$1,'Nakladova matice_2018'!$A$1:$IW$188,12,FALSE),0)</f>
        <v>0</v>
      </c>
      <c r="AP39" s="19">
        <f>IFERROR(HLOOKUP(AP$1,'Nakladova matice_2018'!$A$1:$IW$188,12,FALSE),0)</f>
        <v>0</v>
      </c>
      <c r="AQ39" s="19">
        <f>IFERROR(HLOOKUP(AQ$1,'Nakladova matice_2018'!$A$1:$IW$188,12,FALSE),0)</f>
        <v>0</v>
      </c>
      <c r="AR39" s="19">
        <f>IFERROR(HLOOKUP(AR$1,'Nakladova matice_2018'!$A$1:$IW$188,12,FALSE),0)</f>
        <v>0</v>
      </c>
      <c r="AS39" s="19">
        <f>IFERROR(HLOOKUP(AS$1,'Nakladova matice_2018'!$A$1:$IW$188,12,FALSE),0)</f>
        <v>0</v>
      </c>
      <c r="AT39" s="19">
        <f>IFERROR(HLOOKUP(AT$1,'Nakladova matice_2018'!$A$1:$IW$188,12,FALSE),0)</f>
        <v>0</v>
      </c>
      <c r="AU39" s="19">
        <f>IFERROR(HLOOKUP(AU$1,'Nakladova matice_2018'!$A$1:$IW$188,12,FALSE),0)</f>
        <v>0</v>
      </c>
      <c r="AV39" s="19">
        <f>IFERROR(HLOOKUP(AV$1,'Nakladova matice_2018'!$A$1:$IW$188,12,FALSE),0)</f>
        <v>0</v>
      </c>
      <c r="AW39" s="19">
        <f>IFERROR(HLOOKUP(AW$1,'Nakladova matice_2018'!$A$1:$IW$188,12,FALSE),0)</f>
        <v>0</v>
      </c>
      <c r="AX39" s="19">
        <f>IFERROR(HLOOKUP(AX$1,'Nakladova matice_2018'!$A$1:$IW$188,12,FALSE),0)</f>
        <v>0</v>
      </c>
      <c r="AY39" s="19">
        <f>IFERROR(HLOOKUP(AY$1,'Nakladova matice_2018'!$A$1:$IW$188,12,FALSE),0)</f>
        <v>0</v>
      </c>
      <c r="AZ39" s="19">
        <f>IFERROR(HLOOKUP(AZ$1,'Nakladova matice_2018'!$A$1:$IW$188,12,FALSE),0)</f>
        <v>0</v>
      </c>
      <c r="BA39" s="19">
        <f>IFERROR(HLOOKUP(BA$1,'Nakladova matice_2018'!$A$1:$IW$188,12,FALSE),0)</f>
        <v>2201.62</v>
      </c>
      <c r="BB39" s="19">
        <f>IFERROR(HLOOKUP(BB$1,'Nakladova matice_2018'!$A$1:$IW$188,12,FALSE),0)</f>
        <v>0</v>
      </c>
      <c r="BC39" s="19">
        <f>IFERROR(HLOOKUP(BC$1,'Nakladova matice_2018'!$A$1:$IW$188,12,FALSE),0)</f>
        <v>0</v>
      </c>
      <c r="BD39" s="19">
        <f>IFERROR(HLOOKUP(BD$1,'Nakladova matice_2018'!$A$1:$IW$188,12,FALSE),0)</f>
        <v>0</v>
      </c>
      <c r="BE39" s="19">
        <f>IFERROR(HLOOKUP(BE$1,'Nakladova matice_2018'!$A$1:$IW$188,12,FALSE),0)</f>
        <v>0</v>
      </c>
      <c r="BF39" s="19">
        <f>IFERROR(HLOOKUP(BF$1,'Nakladova matice_2018'!$A$1:$IW$188,12,FALSE),0)</f>
        <v>0</v>
      </c>
      <c r="BG39" s="19">
        <f>IFERROR(HLOOKUP(BG$1,'Nakladova matice_2018'!$A$1:$IW$188,12,FALSE),0)</f>
        <v>0</v>
      </c>
      <c r="BH39" s="19">
        <f>IFERROR(HLOOKUP(BH$1,'Nakladova matice_2018'!$A$1:$IW$188,12,FALSE),0)</f>
        <v>0</v>
      </c>
      <c r="BI39" s="19">
        <f>IFERROR(HLOOKUP(BI$1,'Nakladova matice_2018'!$A$1:$IW$188,12,FALSE),0)</f>
        <v>0</v>
      </c>
      <c r="BJ39" s="19">
        <f>IFERROR(HLOOKUP(BJ$1,'Nakladova matice_2018'!$A$1:$IW$188,12,FALSE),0)</f>
        <v>0</v>
      </c>
      <c r="BK39" s="19">
        <f>IFERROR(HLOOKUP(BK$1,'Nakladova matice_2018'!$A$1:$IW$188,12,FALSE),0)</f>
        <v>0</v>
      </c>
      <c r="BL39" s="19">
        <f>IFERROR(HLOOKUP(BL$1,'Nakladova matice_2018'!$A$1:$IW$188,12,FALSE),0)</f>
        <v>0</v>
      </c>
      <c r="BM39" s="19">
        <f>IFERROR(HLOOKUP(BM$1,'Nakladova matice_2018'!$A$1:$IW$188,12,FALSE),0)</f>
        <v>1140</v>
      </c>
      <c r="BN39" s="19">
        <f>IFERROR(HLOOKUP(BN$1,'Nakladova matice_2018'!$A$1:$IW$188,12,FALSE),0)</f>
        <v>0</v>
      </c>
      <c r="BO39" s="19">
        <f>IFERROR(HLOOKUP(BO$1,'Nakladova matice_2018'!$A$1:$IW$188,12,FALSE),0)</f>
        <v>0</v>
      </c>
      <c r="BP39" s="19">
        <f>IFERROR(HLOOKUP(BP$1,'Nakladova matice_2018'!$A$1:$IW$188,12,FALSE),0)</f>
        <v>0</v>
      </c>
      <c r="BQ39" s="19">
        <f>IFERROR(HLOOKUP(BQ$1,'Nakladova matice_2018'!$A$1:$IW$188,12,FALSE),0)</f>
        <v>1373</v>
      </c>
      <c r="BR39" s="19">
        <f>IFERROR(HLOOKUP(BR$1,'Nakladova matice_2018'!$A$1:$IW$188,12,FALSE),0)</f>
        <v>0</v>
      </c>
      <c r="BS39" s="19">
        <f>IFERROR(HLOOKUP(BS$1,'Nakladova matice_2018'!$A$1:$IW$188,12,FALSE),0)</f>
        <v>0</v>
      </c>
      <c r="BT39" s="19">
        <f>IFERROR(HLOOKUP(BT$1,'Nakladova matice_2018'!$A$1:$IW$188,12,FALSE),0)</f>
        <v>5220.92</v>
      </c>
      <c r="BU39" s="19">
        <f>IFERROR(HLOOKUP(BU$1,'Nakladova matice_2018'!$A$1:$IW$188,12,FALSE),0)</f>
        <v>0</v>
      </c>
      <c r="BV39" s="19">
        <f>IFERROR(HLOOKUP(BV$1,'Nakladova matice_2018'!$A$1:$IW$188,12,FALSE),0)</f>
        <v>1486.78</v>
      </c>
      <c r="BW39" s="19">
        <f>IFERROR(HLOOKUP(BW$1,'Nakladova matice_2018'!$A$1:$IW$188,12,FALSE),0)</f>
        <v>0</v>
      </c>
      <c r="BX39" s="19">
        <f>IFERROR(HLOOKUP(BX$1,'Nakladova matice_2018'!$A$1:$IW$188,12,FALSE),0)</f>
        <v>6696</v>
      </c>
      <c r="BY39" s="19">
        <f>IFERROR(HLOOKUP(BY$1,'Nakladova matice_2018'!$A$1:$IW$188,12,FALSE),0)</f>
        <v>0</v>
      </c>
      <c r="BZ39" s="19">
        <f>IFERROR(HLOOKUP(BZ$1,'Nakladova matice_2018'!$A$1:$IW$188,12,FALSE),0)</f>
        <v>0</v>
      </c>
      <c r="CA39" s="19">
        <f>IFERROR(HLOOKUP(CA$1,'Nakladova matice_2018'!$A$1:$IW$188,12,FALSE),0)</f>
        <v>0</v>
      </c>
      <c r="CB39" s="19">
        <f>IFERROR(HLOOKUP(CB$1,'Nakladova matice_2018'!$A$1:$IW$188,12,FALSE),0)</f>
        <v>0</v>
      </c>
      <c r="CC39" s="19">
        <f>IFERROR(HLOOKUP(CC$1,'Nakladova matice_2018'!$A$1:$IW$188,12,FALSE),0)</f>
        <v>0</v>
      </c>
      <c r="CD39" s="19">
        <f>IFERROR(HLOOKUP(CD$1,'Nakladova matice_2018'!$A$1:$IW$188,12,FALSE),0)</f>
        <v>0</v>
      </c>
      <c r="CE39" s="19">
        <f>IFERROR(HLOOKUP(CE$1,'Nakladova matice_2018'!$A$1:$IW$188,12,FALSE),0)</f>
        <v>0</v>
      </c>
      <c r="CF39" s="19">
        <f>IFERROR(HLOOKUP(CF$1,'Nakladova matice_2018'!$A$1:$IW$188,12,FALSE),0)</f>
        <v>0</v>
      </c>
      <c r="CG39" s="19">
        <f>IFERROR(HLOOKUP(CG$1,'Nakladova matice_2018'!$A$1:$IW$188,12,FALSE),0)</f>
        <v>0</v>
      </c>
      <c r="CH39" s="19">
        <f>IFERROR(HLOOKUP(CH$1,'Nakladova matice_2018'!$A$1:$IW$188,12,FALSE),0)</f>
        <v>0</v>
      </c>
      <c r="CI39" s="19">
        <f>IFERROR(HLOOKUP(CI$1,'Nakladova matice_2018'!$A$1:$IW$188,12,FALSE),0)</f>
        <v>0</v>
      </c>
      <c r="CJ39" s="19">
        <f>IFERROR(HLOOKUP(CJ$1,'Nakladova matice_2018'!$A$1:$IW$188,12,FALSE),0)</f>
        <v>0</v>
      </c>
      <c r="CK39" s="19">
        <f>IFERROR(HLOOKUP(CK$1,'Nakladova matice_2018'!$A$1:$IW$188,12,FALSE),0)</f>
        <v>0</v>
      </c>
      <c r="CL39" s="19">
        <f>IFERROR(HLOOKUP(CL$1,'Nakladova matice_2018'!$A$1:$IW$188,12,FALSE),0)</f>
        <v>0</v>
      </c>
      <c r="CM39" s="19">
        <f>IFERROR(HLOOKUP(CM$1,'Nakladova matice_2018'!$A$1:$IW$188,12,FALSE),0)</f>
        <v>0</v>
      </c>
      <c r="CN39" s="19">
        <f>IFERROR(HLOOKUP(CN$1,'Nakladova matice_2018'!$A$1:$IW$188,12,FALSE),0)</f>
        <v>0</v>
      </c>
      <c r="CO39" s="19">
        <f>IFERROR(HLOOKUP(CO$1,'Nakladova matice_2018'!$A$1:$IW$188,12,FALSE),0)</f>
        <v>0</v>
      </c>
      <c r="CP39" s="19">
        <f>IFERROR(HLOOKUP(CP$1,'Nakladova matice_2018'!$A$1:$IW$188,12,FALSE),0)</f>
        <v>0</v>
      </c>
      <c r="CQ39" s="19">
        <f>IFERROR(HLOOKUP(CQ$1,'Nakladova matice_2018'!$A$1:$IW$188,12,FALSE),0)</f>
        <v>0</v>
      </c>
      <c r="CR39" s="19">
        <f>IFERROR(HLOOKUP(CR$1,'Nakladova matice_2018'!$A$1:$IW$188,12,FALSE),0)</f>
        <v>0</v>
      </c>
      <c r="CS39" s="19">
        <f>IFERROR(HLOOKUP(CS$1,'Nakladova matice_2018'!$A$1:$IW$188,12,FALSE),0)</f>
        <v>0</v>
      </c>
      <c r="CT39" s="19">
        <f>IFERROR(HLOOKUP(CT$1,'Nakladova matice_2018'!$A$1:$IW$188,12,FALSE),0)</f>
        <v>0</v>
      </c>
      <c r="CU39" s="19">
        <f>IFERROR(HLOOKUP(CU$1,'Nakladova matice_2018'!$A$1:$IW$188,12,FALSE),0)</f>
        <v>0</v>
      </c>
      <c r="CV39" s="19">
        <f>IFERROR(HLOOKUP(CV$1,'Nakladova matice_2018'!$A$1:$IW$188,12,FALSE),0)</f>
        <v>0</v>
      </c>
      <c r="CW39" s="19">
        <f>IFERROR(HLOOKUP(CW$1,'Nakladova matice_2018'!$A$1:$IW$188,12,FALSE),0)</f>
        <v>0</v>
      </c>
      <c r="CX39" s="19">
        <f>IFERROR(HLOOKUP(CX$1,'Nakladova matice_2018'!$A$1:$IW$188,12,FALSE),0)</f>
        <v>0</v>
      </c>
      <c r="CY39" s="19">
        <f>IFERROR(HLOOKUP(CY$1,'Nakladova matice_2018'!$A$1:$IW$188,12,FALSE),0)</f>
        <v>0</v>
      </c>
      <c r="CZ39" s="19">
        <f>IFERROR(HLOOKUP(CZ$1,'Nakladova matice_2018'!$A$1:$IW$188,12,FALSE),0)</f>
        <v>0</v>
      </c>
      <c r="DA39" s="19">
        <f>IFERROR(HLOOKUP(DA$1,'Nakladova matice_2018'!$A$1:$IW$188,12,FALSE),0)</f>
        <v>0</v>
      </c>
      <c r="DB39" s="19">
        <f>IFERROR(HLOOKUP(DB$1,'Nakladova matice_2018'!$A$1:$IW$188,12,FALSE),0)</f>
        <v>0</v>
      </c>
      <c r="DC39" s="19">
        <f>IFERROR(HLOOKUP(DC$1,'Nakladova matice_2018'!$A$1:$IW$188,12,FALSE),0)</f>
        <v>0</v>
      </c>
      <c r="DD39" s="19">
        <f>IFERROR(HLOOKUP(DD$1,'Nakladova matice_2018'!$A$1:$IW$188,12,FALSE),0)</f>
        <v>0</v>
      </c>
      <c r="DE39" s="19">
        <f>IFERROR(HLOOKUP(DE$1,'Nakladova matice_2018'!$A$1:$IW$188,12,FALSE),0)</f>
        <v>0</v>
      </c>
      <c r="DF39" s="19">
        <f>IFERROR(HLOOKUP(DF$1,'Nakladova matice_2018'!$A$1:$IW$188,12,FALSE),0)</f>
        <v>0</v>
      </c>
      <c r="DG39" s="19">
        <f>IFERROR(HLOOKUP(DG$1,'Nakladova matice_2018'!$A$1:$IW$188,12,FALSE),0)</f>
        <v>0</v>
      </c>
      <c r="DH39" s="19">
        <f>IFERROR(HLOOKUP(DH$1,'Nakladova matice_2018'!$A$1:$IW$188,12,FALSE),0)</f>
        <v>0</v>
      </c>
      <c r="DI39" s="19">
        <f>IFERROR(HLOOKUP(DI$1,'Nakladova matice_2018'!$A$1:$IW$188,12,FALSE),0)</f>
        <v>0</v>
      </c>
      <c r="DJ39" s="19">
        <f>IFERROR(HLOOKUP(DJ$1,'Nakladova matice_2018'!$A$1:$IW$188,12,FALSE),0)</f>
        <v>363</v>
      </c>
      <c r="DK39" s="19">
        <f>IFERROR(HLOOKUP(DK$1,'Nakladova matice_2018'!$A$1:$IW$188,12,FALSE),0)</f>
        <v>0</v>
      </c>
      <c r="DL39" s="19">
        <f>IFERROR(HLOOKUP(DL$1,'Nakladova matice_2018'!$A$1:$IW$188,12,FALSE),0)</f>
        <v>0</v>
      </c>
      <c r="DM39" s="19">
        <f>IFERROR(HLOOKUP(DM$1,'Nakladova matice_2018'!$A$1:$IW$188,12,FALSE),0)</f>
        <v>0</v>
      </c>
      <c r="DN39" s="19">
        <f>IFERROR(HLOOKUP(DN$1,'Nakladova matice_2018'!$A$1:$IW$188,12,FALSE),0)</f>
        <v>0</v>
      </c>
      <c r="DO39" s="19">
        <f>IFERROR(HLOOKUP(DO$1,'Nakladova matice_2018'!$A$1:$IW$188,12,FALSE),0)</f>
        <v>0</v>
      </c>
      <c r="DP39" s="19">
        <f>IFERROR(HLOOKUP(DP$1,'Nakladova matice_2018'!$A$1:$IW$188,12,FALSE),0)</f>
        <v>0</v>
      </c>
      <c r="DQ39" s="19">
        <f>IFERROR(HLOOKUP(DQ$1,'Nakladova matice_2018'!$A$1:$IW$188,12,FALSE),0)</f>
        <v>0</v>
      </c>
      <c r="DR39" s="19">
        <f>IFERROR(HLOOKUP(DR$1,'Nakladova matice_2018'!$A$1:$IW$188,12,FALSE),0)</f>
        <v>0</v>
      </c>
      <c r="DS39" s="19">
        <f>IFERROR(HLOOKUP(DS$1,'Nakladova matice_2018'!$A$1:$IW$188,12,FALSE),0)</f>
        <v>0</v>
      </c>
      <c r="DT39" s="19">
        <f>IFERROR(HLOOKUP(DT$1,'Nakladova matice_2018'!$A$1:$IW$188,12,FALSE),0)</f>
        <v>0</v>
      </c>
      <c r="DU39" s="19">
        <f>IFERROR(HLOOKUP(DU$1,'Nakladova matice_2018'!$A$1:$IW$188,12,FALSE),0)</f>
        <v>0</v>
      </c>
      <c r="DV39" s="19">
        <f>IFERROR(HLOOKUP(DV$1,'Nakladova matice_2018'!$A$1:$IW$188,12,FALSE),0)</f>
        <v>0</v>
      </c>
      <c r="DW39" s="19">
        <f>IFERROR(HLOOKUP(DW$1,'Nakladova matice_2018'!$A$1:$IW$188,12,FALSE),0)</f>
        <v>0</v>
      </c>
      <c r="DX39" s="19">
        <f>IFERROR(HLOOKUP(DX$1,'Nakladova matice_2018'!$A$1:$IW$188,12,FALSE),0)</f>
        <v>0</v>
      </c>
      <c r="DY39" s="19">
        <f>IFERROR(HLOOKUP(DY$1,'Nakladova matice_2018'!$A$1:$IW$188,12,FALSE),0)</f>
        <v>0</v>
      </c>
      <c r="DZ39" s="19">
        <f>IFERROR(HLOOKUP(DZ$1,'Nakladova matice_2018'!$A$1:$IW$188,12,FALSE),0)</f>
        <v>0</v>
      </c>
      <c r="EA39" s="19">
        <f>IFERROR(HLOOKUP(EA$1,'Nakladova matice_2018'!$A$1:$IW$188,12,FALSE),0)</f>
        <v>0</v>
      </c>
      <c r="EB39" s="19">
        <f>IFERROR(HLOOKUP(EB$1,'Nakladova matice_2018'!$A$1:$IW$188,12,FALSE),0)</f>
        <v>0</v>
      </c>
      <c r="EC39" s="19">
        <f>IFERROR(HLOOKUP(EC$1,'Nakladova matice_2018'!$A$1:$IW$188,12,FALSE),0)</f>
        <v>0</v>
      </c>
      <c r="ED39" s="19">
        <f>IFERROR(HLOOKUP(ED$1,'Nakladova matice_2018'!$A$1:$IW$188,12,FALSE),0)</f>
        <v>0</v>
      </c>
      <c r="EE39" s="19">
        <f>IFERROR(HLOOKUP(EE$1,'Nakladova matice_2018'!$A$1:$IW$188,12,FALSE),0)</f>
        <v>0</v>
      </c>
      <c r="EF39" s="19">
        <f>IFERROR(HLOOKUP(EF$1,'Nakladova matice_2018'!$A$1:$IW$188,12,FALSE),0)</f>
        <v>0</v>
      </c>
      <c r="EG39" s="19">
        <f>IFERROR(HLOOKUP(EG$1,'Nakladova matice_2018'!$A$1:$IW$188,12,FALSE),0)</f>
        <v>0</v>
      </c>
      <c r="EH39" s="19">
        <f>IFERROR(HLOOKUP(EH$1,'Nakladova matice_2018'!$A$1:$IW$188,12,FALSE),0)</f>
        <v>0</v>
      </c>
      <c r="EI39" s="19">
        <f>IFERROR(HLOOKUP(EI$1,'Nakladova matice_2018'!$A$1:$IW$188,12,FALSE),0)</f>
        <v>0</v>
      </c>
      <c r="EJ39" s="19">
        <f>IFERROR(HLOOKUP(EJ$1,'Nakladova matice_2018'!$A$1:$IW$188,12,FALSE),0)</f>
        <v>0</v>
      </c>
      <c r="EK39" s="19">
        <f>IFERROR(HLOOKUP(EK$1,'Nakladova matice_2018'!$A$1:$IW$188,12,FALSE),0)</f>
        <v>0</v>
      </c>
      <c r="EL39" s="19">
        <f>IFERROR(HLOOKUP(EL$1,'Nakladova matice_2018'!$A$1:$IW$188,12,FALSE),0)</f>
        <v>0</v>
      </c>
      <c r="EM39" s="19">
        <f>IFERROR(HLOOKUP(EM$1,'Nakladova matice_2018'!$A$1:$IW$188,12,FALSE),0)</f>
        <v>0</v>
      </c>
      <c r="EN39" s="19">
        <f>IFERROR(HLOOKUP(EN$1,'Nakladova matice_2018'!$A$1:$IW$188,12,FALSE),0)</f>
        <v>0</v>
      </c>
      <c r="EO39" s="19">
        <f>IFERROR(HLOOKUP(EO$1,'Nakladova matice_2018'!$A$1:$IW$188,12,FALSE),0)</f>
        <v>0</v>
      </c>
      <c r="EP39" s="19">
        <f>IFERROR(HLOOKUP(EP$1,'Nakladova matice_2018'!$A$1:$IW$188,12,FALSE),0)</f>
        <v>0</v>
      </c>
      <c r="EQ39" s="19">
        <f>IFERROR(HLOOKUP(EQ$1,'Nakladova matice_2018'!$A$1:$IW$188,12,FALSE),0)</f>
        <v>0</v>
      </c>
      <c r="ER39" s="19">
        <f>IFERROR(HLOOKUP(ER$1,'Nakladova matice_2018'!$A$1:$IW$188,12,FALSE),0)</f>
        <v>0</v>
      </c>
      <c r="ES39" s="19">
        <f>IFERROR(HLOOKUP(ES$1,'Nakladova matice_2018'!$A$1:$IW$188,12,FALSE),0)</f>
        <v>0</v>
      </c>
      <c r="ET39" s="19">
        <f>IFERROR(HLOOKUP(ET$1,'Nakladova matice_2018'!$A$1:$IW$188,12,FALSE),0)</f>
        <v>0</v>
      </c>
      <c r="EU39" s="19">
        <f>IFERROR(HLOOKUP(EU$1,'Nakladova matice_2018'!$A$1:$IW$188,12,FALSE),0)</f>
        <v>0</v>
      </c>
      <c r="EV39" s="19">
        <f>IFERROR(HLOOKUP(EV$1,'Nakladova matice_2018'!$A$1:$IW$188,12,FALSE),0)</f>
        <v>0</v>
      </c>
      <c r="EW39" s="19">
        <f>IFERROR(HLOOKUP(EW$1,'Nakladova matice_2018'!$A$1:$IW$188,12,FALSE),0)</f>
        <v>0</v>
      </c>
      <c r="EX39" s="19">
        <f>IFERROR(HLOOKUP(EX$1,'Nakladova matice_2018'!$A$1:$IW$188,12,FALSE),0)</f>
        <v>0</v>
      </c>
      <c r="EY39" s="19">
        <f>IFERROR(HLOOKUP(EY$1,'Nakladova matice_2018'!$A$1:$IW$188,12,FALSE),0)</f>
        <v>0</v>
      </c>
      <c r="EZ39" s="19">
        <f>IFERROR(HLOOKUP(EZ$1,'Nakladova matice_2018'!$A$1:$IW$188,12,FALSE),0)</f>
        <v>0</v>
      </c>
      <c r="FA39" s="19">
        <f>IFERROR(HLOOKUP(FA$1,'Nakladova matice_2018'!$A$1:$IW$188,12,FALSE),0)</f>
        <v>0</v>
      </c>
      <c r="FB39" s="19">
        <f>IFERROR(HLOOKUP(FB$1,'Nakladova matice_2018'!$A$1:$IW$188,12,FALSE),0)</f>
        <v>0</v>
      </c>
      <c r="FC39" s="19">
        <f>IFERROR(HLOOKUP(FC$1,'Nakladova matice_2018'!$A$1:$IW$188,12,FALSE),0)</f>
        <v>0</v>
      </c>
      <c r="FD39" s="19">
        <f>IFERROR(HLOOKUP(FD$1,'Nakladova matice_2018'!$A$1:$IW$188,12,FALSE),0)</f>
        <v>0</v>
      </c>
      <c r="FE39" s="19">
        <f>IFERROR(HLOOKUP(FE$1,'Nakladova matice_2018'!$A$1:$IW$188,12,FALSE),0)</f>
        <v>0</v>
      </c>
      <c r="FF39" s="19">
        <f>IFERROR(HLOOKUP(FF$1,'Nakladova matice_2018'!$A$1:$IW$188,12,FALSE),0)</f>
        <v>0</v>
      </c>
      <c r="FG39" s="19">
        <f>IFERROR(HLOOKUP(FG$1,'Nakladova matice_2018'!$A$1:$IW$188,12,FALSE),0)</f>
        <v>0</v>
      </c>
      <c r="FH39" s="19">
        <f>IFERROR(HLOOKUP(FH$1,'Nakladova matice_2018'!$A$1:$IW$188,12,FALSE),0)</f>
        <v>0</v>
      </c>
      <c r="FI39" s="19">
        <f>IFERROR(HLOOKUP(FI$1,'Nakladova matice_2018'!$A$1:$IW$188,12,FALSE),0)</f>
        <v>0</v>
      </c>
      <c r="FJ39" s="19">
        <f>IFERROR(HLOOKUP(FJ$1,'Nakladova matice_2018'!$A$1:$IW$188,12,FALSE),0)</f>
        <v>1459.26</v>
      </c>
      <c r="FK39" s="19">
        <f>IFERROR(HLOOKUP(FK$1,'Nakladova matice_2018'!$A$1:$IW$188,12,FALSE),0)</f>
        <v>0</v>
      </c>
      <c r="FL39" s="19">
        <f>IFERROR(HLOOKUP(FL$1,'Nakladova matice_2018'!$A$1:$IW$188,12,FALSE),0)</f>
        <v>0</v>
      </c>
      <c r="FM39" s="19">
        <f>IFERROR(HLOOKUP(FM$1,'Nakladova matice_2018'!$A$1:$IW$188,12,FALSE),0)</f>
        <v>0</v>
      </c>
      <c r="FN39" s="19">
        <f>IFERROR(HLOOKUP(FN$1,'Nakladova matice_2018'!$A$1:$IW$188,12,FALSE),0)</f>
        <v>0</v>
      </c>
      <c r="FO39" s="19">
        <f>IFERROR(HLOOKUP(FO$1,'Nakladova matice_2018'!$A$1:$IW$188,12,FALSE),0)</f>
        <v>3388</v>
      </c>
      <c r="FP39" s="19">
        <f>IFERROR(HLOOKUP(FP$1,'Nakladova matice_2018'!$A$1:$IW$188,12,FALSE),0)</f>
        <v>0</v>
      </c>
      <c r="FQ39" s="19">
        <f>IFERROR(HLOOKUP(FQ$1,'Nakladova matice_2018'!$A$1:$IW$188,12,FALSE),0)</f>
        <v>0</v>
      </c>
      <c r="FR39" s="19">
        <f>IFERROR(HLOOKUP(FR$1,'Nakladova matice_2018'!$A$1:$IW$188,12,FALSE),0)</f>
        <v>0</v>
      </c>
      <c r="FS39" s="19">
        <f>IFERROR(HLOOKUP(FS$1,'Nakladova matice_2018'!$A$1:$IW$188,12,FALSE),0)</f>
        <v>0</v>
      </c>
      <c r="FT39" s="19">
        <f>IFERROR(HLOOKUP(FT$1,'Nakladova matice_2018'!$A$1:$IW$188,12,FALSE),0)</f>
        <v>0</v>
      </c>
      <c r="FU39" s="19">
        <f>IFERROR(HLOOKUP(FU$1,'Nakladova matice_2018'!$A$1:$IW$188,12,FALSE),0)</f>
        <v>0</v>
      </c>
      <c r="FV39" s="19">
        <f>IFERROR(HLOOKUP(FV$1,'Nakladova matice_2018'!$A$1:$IW$188,12,FALSE),0)</f>
        <v>0</v>
      </c>
      <c r="FW39" s="19">
        <f>IFERROR(HLOOKUP(FW$1,'Nakladova matice_2018'!$A$1:$IW$188,12,FALSE),0)</f>
        <v>0</v>
      </c>
      <c r="FX39" s="19">
        <f>IFERROR(HLOOKUP(FX$1,'Nakladova matice_2018'!$A$1:$IW$188,12,FALSE),0)</f>
        <v>0</v>
      </c>
      <c r="FY39" s="19">
        <f>IFERROR(HLOOKUP(FY$1,'Nakladova matice_2018'!$A$1:$IW$188,12,FALSE),0)</f>
        <v>0</v>
      </c>
      <c r="FZ39" s="19">
        <f>IFERROR(HLOOKUP(FZ$1,'Nakladova matice_2018'!$A$1:$IW$188,12,FALSE),0)</f>
        <v>0</v>
      </c>
      <c r="GA39" s="19">
        <f>IFERROR(HLOOKUP(GA$1,'Nakladova matice_2018'!$A$1:$IW$188,12,FALSE),0)</f>
        <v>0</v>
      </c>
      <c r="GB39" s="19">
        <f>IFERROR(HLOOKUP(GB$1,'Nakladova matice_2018'!$A$1:$IW$188,12,FALSE),0)</f>
        <v>3950.65</v>
      </c>
      <c r="GC39" s="19">
        <f>IFERROR(HLOOKUP(GC$1,'Nakladova matice_2018'!$A$1:$IW$188,12,FALSE),0)</f>
        <v>0</v>
      </c>
      <c r="GD39" s="19">
        <f>IFERROR(HLOOKUP(GD$1,'Nakladova matice_2018'!$A$1:$IW$188,12,FALSE),0)</f>
        <v>0</v>
      </c>
      <c r="GE39" s="19">
        <f>IFERROR(HLOOKUP(GE$1,'Nakladova matice_2018'!$A$1:$IW$188,12,FALSE),0)</f>
        <v>0</v>
      </c>
      <c r="GF39" s="19">
        <f>IFERROR(HLOOKUP(GF$1,'Nakladova matice_2018'!$A$1:$IW$188,12,FALSE),0)</f>
        <v>0</v>
      </c>
      <c r="GG39" s="19">
        <f>IFERROR(HLOOKUP(GG$1,'Nakladova matice_2018'!$A$1:$IW$188,12,FALSE),0)</f>
        <v>0</v>
      </c>
      <c r="GH39" s="19">
        <f>IFERROR(HLOOKUP(GH$1,'Nakladova matice_2018'!$A$1:$IW$188,12,FALSE),0)</f>
        <v>0</v>
      </c>
      <c r="GI39" s="19">
        <f>IFERROR(HLOOKUP(GI$1,'Nakladova matice_2018'!$A$1:$IW$188,12,FALSE),0)</f>
        <v>0</v>
      </c>
      <c r="GJ39" s="19">
        <f>IFERROR(HLOOKUP(GJ$1,'Nakladova matice_2018'!$A$1:$IW$188,12,FALSE),0)</f>
        <v>0</v>
      </c>
      <c r="GK39" s="19">
        <f>IFERROR(HLOOKUP(GK$1,'Nakladova matice_2018'!$A$1:$IW$188,12,FALSE),0)</f>
        <v>0</v>
      </c>
      <c r="GL39" s="19">
        <f>IFERROR(HLOOKUP(GL$1,'Nakladova matice_2018'!$A$1:$IW$188,12,FALSE),0)</f>
        <v>0</v>
      </c>
      <c r="GM39" s="19">
        <f>IFERROR(HLOOKUP(GM$1,'Nakladova matice_2018'!$A$1:$IW$188,12,FALSE),0)</f>
        <v>0</v>
      </c>
      <c r="GN39" s="19">
        <f>IFERROR(HLOOKUP(GN$1,'Nakladova matice_2018'!$A$1:$IW$188,12,FALSE),0)</f>
        <v>0</v>
      </c>
      <c r="GO39" s="19">
        <f>IFERROR(HLOOKUP(GO$1,'Nakladova matice_2018'!$A$1:$IW$188,12,FALSE),0)</f>
        <v>0</v>
      </c>
      <c r="GP39" s="19">
        <f>IFERROR(HLOOKUP(GP$1,'Nakladova matice_2018'!$A$1:$IW$188,12,FALSE),0)</f>
        <v>0</v>
      </c>
      <c r="GQ39" s="19">
        <f>IFERROR(HLOOKUP(GQ$1,'Nakladova matice_2018'!$A$1:$IW$188,12,FALSE),0)</f>
        <v>0</v>
      </c>
      <c r="GR39" s="19">
        <f>IFERROR(HLOOKUP(GR$1,'Nakladova matice_2018'!$A$1:$IW$188,12,FALSE),0)</f>
        <v>0</v>
      </c>
      <c r="GS39" s="19">
        <f>IFERROR(HLOOKUP(GS$1,'Nakladova matice_2018'!$A$1:$IW$188,12,FALSE),0)</f>
        <v>0</v>
      </c>
      <c r="GT39" s="19">
        <f>IFERROR(HLOOKUP(GT$1,'Nakladova matice_2018'!$A$1:$IW$188,12,FALSE),0)</f>
        <v>0</v>
      </c>
      <c r="GU39" s="19">
        <f>IFERROR(HLOOKUP(GU$1,'Nakladova matice_2018'!$A$1:$IW$188,12,FALSE),0)</f>
        <v>0</v>
      </c>
      <c r="GV39" s="19">
        <f>IFERROR(HLOOKUP(GV$1,'Nakladova matice_2018'!$A$1:$IW$188,12,FALSE),0)</f>
        <v>0</v>
      </c>
      <c r="GW39" s="19">
        <f>IFERROR(HLOOKUP(GW$1,'Nakladova matice_2018'!$A$1:$IW$188,12,FALSE),0)</f>
        <v>0</v>
      </c>
      <c r="GX39" s="19">
        <f>IFERROR(HLOOKUP(GX$1,'Nakladova matice_2018'!$A$1:$IW$188,12,FALSE),0)</f>
        <v>0</v>
      </c>
      <c r="GY39" s="19">
        <f>IFERROR(HLOOKUP(GY$1,'Nakladova matice_2018'!$A$1:$IW$188,12,FALSE),0)</f>
        <v>0</v>
      </c>
      <c r="GZ39" s="19">
        <f>IFERROR(HLOOKUP(GZ$1,'Nakladova matice_2018'!$A$1:$IW$188,12,FALSE),0)</f>
        <v>157.06</v>
      </c>
      <c r="HA39" s="19">
        <f>IFERROR(HLOOKUP(HA$1,'Nakladova matice_2018'!$A$1:$IW$188,12,FALSE),0)</f>
        <v>0</v>
      </c>
      <c r="HB39" s="19">
        <f>IFERROR(HLOOKUP(HB$1,'Nakladova matice_2018'!$A$1:$IW$188,12,FALSE),0)</f>
        <v>0</v>
      </c>
      <c r="HC39" s="19">
        <f>IFERROR(HLOOKUP(HC$1,'Nakladova matice_2018'!$A$1:$IW$188,12,FALSE),0)</f>
        <v>0</v>
      </c>
      <c r="HD39" s="19">
        <f>IFERROR(HLOOKUP(HD$1,'Nakladova matice_2018'!$A$1:$IW$188,12,FALSE),0)</f>
        <v>0</v>
      </c>
      <c r="HE39" s="19">
        <f>IFERROR(HLOOKUP(HE$1,'Nakladova matice_2018'!$A$1:$IW$188,12,FALSE),0)</f>
        <v>0</v>
      </c>
      <c r="HF39" s="19">
        <f>IFERROR(HLOOKUP(HF$1,'Nakladova matice_2018'!$A$1:$IW$188,12,FALSE),0)</f>
        <v>0</v>
      </c>
      <c r="HG39" s="19">
        <f>IFERROR(HLOOKUP(HG$1,'Nakladova matice_2018'!$A$1:$IW$188,12,FALSE),0)</f>
        <v>0</v>
      </c>
      <c r="HH39" s="19">
        <f>IFERROR(HLOOKUP(HH$1,'Nakladova matice_2018'!$A$1:$IW$188,12,FALSE),0)</f>
        <v>1612.33</v>
      </c>
      <c r="HI39" s="19">
        <f>IFERROR(HLOOKUP(HI$1,'Nakladova matice_2018'!$A$1:$IW$188,12,FALSE),0)</f>
        <v>0</v>
      </c>
      <c r="HJ39" s="19">
        <f>IFERROR(HLOOKUP(HJ$1,'Nakladova matice_2018'!$A$1:$IW$188,12,FALSE),0)</f>
        <v>1685</v>
      </c>
      <c r="HK39" s="19">
        <f>IFERROR(HLOOKUP(HK$1,'Nakladova matice_2018'!$A$1:$IW$188,12,FALSE),0)</f>
        <v>293.07</v>
      </c>
      <c r="HL39" s="19">
        <f>IFERROR(HLOOKUP(HL$1,'Nakladova matice_2018'!$A$1:$IW$188,12,FALSE),0)</f>
        <v>0</v>
      </c>
      <c r="HM39" s="19">
        <f>IFERROR(HLOOKUP(HM$1,'Nakladova matice_2018'!$A$1:$IW$188,12,FALSE),0)</f>
        <v>0</v>
      </c>
      <c r="HN39" s="19">
        <f>IFERROR(HLOOKUP(HN$1,'Nakladova matice_2018'!$A$1:$IW$188,12,FALSE),0)</f>
        <v>0</v>
      </c>
      <c r="HO39" s="19">
        <f>IFERROR(HLOOKUP(HO$1,'Nakladova matice_2018'!$A$1:$IW$188,12,FALSE),0)</f>
        <v>0</v>
      </c>
      <c r="HP39" s="19">
        <f>IFERROR(HLOOKUP(HP$1,'Nakladova matice_2018'!$A$1:$IW$188,12,FALSE),0)</f>
        <v>0</v>
      </c>
      <c r="HQ39" s="19">
        <f>IFERROR(HLOOKUP(HQ$1,'Nakladova matice_2018'!$A$1:$IW$188,12,FALSE),0)</f>
        <v>0</v>
      </c>
      <c r="HR39" s="19">
        <f>IFERROR(HLOOKUP(HR$1,'Nakladova matice_2018'!$A$1:$IW$188,12,FALSE),0)</f>
        <v>0</v>
      </c>
      <c r="HS39" s="19">
        <f>IFERROR(HLOOKUP(HS$1,'Nakladova matice_2018'!$A$1:$IW$188,12,FALSE),0)</f>
        <v>0</v>
      </c>
      <c r="HT39" s="19">
        <f>IFERROR(HLOOKUP(HT$1,'Nakladova matice_2018'!$A$1:$IW$188,12,FALSE),0)</f>
        <v>0</v>
      </c>
      <c r="HU39" s="19">
        <f>IFERROR(HLOOKUP(HU$1,'Nakladova matice_2018'!$A$1:$IW$188,12,FALSE),0)</f>
        <v>0</v>
      </c>
      <c r="HV39" s="19">
        <f>IFERROR(HLOOKUP(HV$1,'Nakladova matice_2018'!$A$1:$IW$188,12,FALSE),0)</f>
        <v>0</v>
      </c>
      <c r="HW39" s="19">
        <f>IFERROR(HLOOKUP(HW$1,'Nakladova matice_2018'!$A$1:$IW$188,12,FALSE),0)</f>
        <v>0</v>
      </c>
      <c r="HX39" s="19">
        <f>IFERROR(HLOOKUP(HX$1,'Nakladova matice_2018'!$A$1:$IW$188,12,FALSE),0)</f>
        <v>0</v>
      </c>
      <c r="HY39" s="19">
        <f>IFERROR(HLOOKUP(HY$1,'Nakladova matice_2018'!$A$1:$IW$188,12,FALSE),0)</f>
        <v>0</v>
      </c>
      <c r="HZ39" s="19">
        <f>IFERROR(HLOOKUP(HZ$1,'Nakladova matice_2018'!$A$1:$IW$188,12,FALSE),0)</f>
        <v>0</v>
      </c>
      <c r="IA39" s="19">
        <f>IFERROR(HLOOKUP(IA$1,'Nakladova matice_2018'!$A$1:$IW$188,12,FALSE),0)</f>
        <v>0</v>
      </c>
      <c r="IB39" s="19">
        <f>IFERROR(HLOOKUP(IB$1,'Nakladova matice_2018'!$A$1:$IW$188,12,FALSE),0)</f>
        <v>0</v>
      </c>
      <c r="IC39" s="19">
        <f>IFERROR(HLOOKUP(IC$1,'Nakladova matice_2018'!$A$1:$IW$188,12,FALSE),0)</f>
        <v>0</v>
      </c>
      <c r="ID39" s="19">
        <f>IFERROR(HLOOKUP(ID$1,'Nakladova matice_2018'!$A$1:$IW$188,12,FALSE),0)</f>
        <v>0</v>
      </c>
      <c r="IE39" s="19">
        <f>IFERROR(HLOOKUP(IE$1,'Nakladova matice_2018'!$A$1:$IW$188,12,FALSE),0)</f>
        <v>0</v>
      </c>
      <c r="IF39" s="19">
        <f>IFERROR(HLOOKUP(IF$1,'Nakladova matice_2018'!$A$1:$IW$188,12,FALSE),0)</f>
        <v>0</v>
      </c>
      <c r="IG39" s="19">
        <f>IFERROR(HLOOKUP(IG$1,'Nakladova matice_2018'!$A$1:$IW$188,12,FALSE),0)</f>
        <v>0</v>
      </c>
      <c r="IH39" s="19">
        <f>IFERROR(HLOOKUP(IH$1,'Nakladova matice_2018'!$A$1:$IW$188,12,FALSE),0)</f>
        <v>0</v>
      </c>
      <c r="II39" s="19">
        <f>IFERROR(HLOOKUP(II$1,'Nakladova matice_2018'!$A$1:$IW$188,12,FALSE),0)</f>
        <v>0</v>
      </c>
      <c r="IJ39" s="19">
        <f>IFERROR(HLOOKUP(IJ$1,'Nakladova matice_2018'!$A$1:$IW$188,12,FALSE),0)</f>
        <v>0</v>
      </c>
      <c r="IK39" s="19">
        <f>IFERROR(HLOOKUP(IK$1,'Nakladova matice_2018'!$A$1:$IW$188,12,FALSE),0)</f>
        <v>0</v>
      </c>
      <c r="IL39" s="19">
        <f>IFERROR(HLOOKUP(IL$1,'Nakladova matice_2018'!$A$1:$IW$188,12,FALSE),0)</f>
        <v>0</v>
      </c>
      <c r="IM39" s="19">
        <f>IFERROR(HLOOKUP(IM$1,'Nakladova matice_2018'!$A$1:$IW$188,12,FALSE),0)</f>
        <v>0</v>
      </c>
      <c r="IN39" s="19">
        <f>IFERROR(HLOOKUP(IN$1,'Nakladova matice_2018'!$A$1:$IW$188,12,FALSE),0)</f>
        <v>983.91</v>
      </c>
      <c r="IO39" s="19">
        <f>IFERROR(HLOOKUP(IO$1,'Nakladova matice_2018'!$A$1:$IW$188,12,FALSE),0)</f>
        <v>0</v>
      </c>
      <c r="IP39" s="19">
        <f>IFERROR(HLOOKUP(IP$1,'Nakladova matice_2018'!$A$1:$IW$188,12,FALSE),0)</f>
        <v>0</v>
      </c>
      <c r="IQ39" s="19">
        <f>IFERROR(HLOOKUP(IQ$1,'Nakladova matice_2018'!$A$1:$IW$188,12,FALSE),0)</f>
        <v>0</v>
      </c>
      <c r="IR39" s="19">
        <f>IFERROR(HLOOKUP(IR$1,'Nakladova matice_2018'!$A$1:$IW$188,12,FALSE),0)</f>
        <v>0</v>
      </c>
      <c r="IS39" s="19">
        <f>IFERROR(HLOOKUP(IS$1,'Nakladova matice_2018'!$A$1:$IW$188,12,FALSE),0)</f>
        <v>0</v>
      </c>
      <c r="IT39" s="19">
        <f>IFERROR(HLOOKUP(IT$1,'Nakladova matice_2018'!$A$1:$IW$188,12,FALSE),0)</f>
        <v>0</v>
      </c>
      <c r="IU39" s="19">
        <f>IFERROR(HLOOKUP(IU$1,'Nakladova matice_2018'!$A$1:$IW$188,12,FALSE),0)</f>
        <v>0</v>
      </c>
      <c r="IV39" s="19">
        <f>IFERROR(HLOOKUP(IV$1,'Nakladova matice_2018'!$A$1:$IW$188,12,FALSE),0)</f>
        <v>0</v>
      </c>
      <c r="IW39" s="19">
        <f>IFERROR(HLOOKUP(IW$1,'Nakladova matice_2018'!$A$1:$IW$188,12,FALSE),0)</f>
        <v>0</v>
      </c>
      <c r="IX39" s="19">
        <f>IFERROR(HLOOKUP(IX$1,'Nakladova matice_2018'!$A$1:$IW$188,12,FALSE),0)</f>
        <v>0</v>
      </c>
      <c r="IY39" s="19">
        <f>IFERROR(HLOOKUP(IY$1,'Nakladova matice_2018'!$A$1:$IW$188,12,FALSE),0)</f>
        <v>0</v>
      </c>
      <c r="IZ39" s="19">
        <f>IFERROR(HLOOKUP(IZ$1,'Nakladova matice_2018'!$A$1:$IW$188,12,FALSE),0)</f>
        <v>0</v>
      </c>
      <c r="JA39" s="19">
        <f>IFERROR(HLOOKUP(JA$1,'Nakladova matice_2018'!$A$1:$IW$188,12,FALSE),0)</f>
        <v>0</v>
      </c>
      <c r="JB39" s="19">
        <f>IFERROR(HLOOKUP(JB$1,'Nakladova matice_2018'!$A$1:$IW$188,12,FALSE),0)</f>
        <v>0</v>
      </c>
      <c r="JC39" s="19">
        <f>IFERROR(HLOOKUP(JC$1,'Nakladova matice_2018'!$A$1:$IW$188,12,FALSE),0)</f>
        <v>0</v>
      </c>
      <c r="JD39" s="19">
        <f>IFERROR(HLOOKUP(JD$1,'Nakladova matice_2018'!$A$1:$IW$188,12,FALSE),0)</f>
        <v>0</v>
      </c>
      <c r="JE39" s="19">
        <f>IFERROR(HLOOKUP(JE$1,'Nakladova matice_2018'!$A$1:$IW$188,12,FALSE),0)</f>
        <v>0</v>
      </c>
      <c r="JF39" s="19">
        <f>IFERROR(HLOOKUP(JF$1,'Nakladova matice_2018'!$A$1:$IW$188,12,FALSE),0)</f>
        <v>0</v>
      </c>
      <c r="JG39" s="19">
        <f>IFERROR(HLOOKUP(JG$1,'Nakladova matice_2018'!$A$1:$IW$188,12,FALSE),0)</f>
        <v>0</v>
      </c>
      <c r="JH39" s="19">
        <f>IFERROR(HLOOKUP(JH$1,'Nakladova matice_2018'!$A$1:$IW$188,12,FALSE),0)</f>
        <v>0</v>
      </c>
      <c r="JI39" s="19">
        <f>IFERROR(HLOOKUP(JI$1,'Nakladova matice_2018'!$A$1:$IW$188,12,FALSE),0)</f>
        <v>0</v>
      </c>
      <c r="JJ39" s="19">
        <f>IFERROR(HLOOKUP(JJ$1,'Nakladova matice_2018'!$A$1:$IW$188,12,FALSE),0)</f>
        <v>0</v>
      </c>
      <c r="JK39" s="19">
        <f>IFERROR(HLOOKUP(JK$1,'Nakladova matice_2018'!$A$1:$IW$188,12,FALSE),0)</f>
        <v>0</v>
      </c>
      <c r="JL39" s="19">
        <f>IFERROR(HLOOKUP(JL$1,'Nakladova matice_2018'!$A$1:$IW$188,12,FALSE),0)</f>
        <v>0</v>
      </c>
      <c r="JM39" s="19">
        <f>IFERROR(HLOOKUP(JM$1,'Nakladova matice_2018'!$A$1:$IW$188,12,FALSE),0)</f>
        <v>0</v>
      </c>
      <c r="JN39" s="19">
        <f>IFERROR(HLOOKUP(JN$1,'Nakladova matice_2018'!$A$1:$IW$188,12,FALSE),0)</f>
        <v>0</v>
      </c>
      <c r="JO39" s="19">
        <f>IFERROR(HLOOKUP(JO$1,'Nakladova matice_2018'!$A$1:$IW$188,12,FALSE),0)</f>
        <v>0</v>
      </c>
      <c r="JP39" s="19">
        <f>IFERROR(HLOOKUP(JP$1,'Nakladova matice_2018'!$A$1:$IW$188,12,FALSE),0)</f>
        <v>0</v>
      </c>
      <c r="JQ39" s="19">
        <f>IFERROR(HLOOKUP(JQ$1,'Nakladova matice_2018'!$A$1:$IW$188,12,FALSE),0)</f>
        <v>0</v>
      </c>
      <c r="JR39" s="19">
        <f>IFERROR(HLOOKUP(JR$1,'Nakladova matice_2018'!$A$1:$IW$188,12,FALSE),0)</f>
        <v>0</v>
      </c>
      <c r="JS39" s="19">
        <f>IFERROR(HLOOKUP(JS$1,'Nakladova matice_2018'!$A$1:$IW$188,12,FALSE),0)</f>
        <v>0</v>
      </c>
      <c r="JT39" s="19">
        <f>IFERROR(HLOOKUP(JT$1,'Nakladova matice_2018'!$A$1:$IW$188,12,FALSE),0)</f>
        <v>248</v>
      </c>
      <c r="JU39" s="19">
        <f>IFERROR(HLOOKUP(JU$1,'Nakladova matice_2018'!$A$1:$IW$188,12,FALSE),0)</f>
        <v>0</v>
      </c>
      <c r="JV39" s="19">
        <f>IFERROR(HLOOKUP(JV$1,'Nakladova matice_2018'!$A$1:$IW$188,12,FALSE),0)</f>
        <v>0</v>
      </c>
      <c r="JW39" s="19">
        <f>IFERROR(HLOOKUP(JW$1,'Nakladova matice_2018'!$A$1:$IW$188,12,FALSE),0)</f>
        <v>0</v>
      </c>
      <c r="JX39" s="19">
        <f>IFERROR(HLOOKUP(JX$1,'Nakladova matice_2018'!$A$1:$IW$188,12,FALSE),0)</f>
        <v>0</v>
      </c>
      <c r="JY39" s="19">
        <f>IFERROR(HLOOKUP(JY$1,'Nakladova matice_2018'!$A$1:$IW$188,12,FALSE),0)</f>
        <v>0</v>
      </c>
      <c r="JZ39" s="19">
        <f>IFERROR(HLOOKUP(JZ$1,'Nakladova matice_2018'!$A$1:$IW$188,12,FALSE),0)</f>
        <v>0</v>
      </c>
      <c r="KA39" s="19">
        <f>IFERROR(HLOOKUP(KA$1,'Nakladova matice_2018'!$A$1:$IW$188,12,FALSE),0)</f>
        <v>0</v>
      </c>
      <c r="KB39" s="19">
        <f>IFERROR(HLOOKUP(KB$1,'Nakladova matice_2018'!$A$1:$IW$188,12,FALSE),0)</f>
        <v>0</v>
      </c>
      <c r="KC39" s="19">
        <f>IFERROR(HLOOKUP(KC$1,'Nakladova matice_2018'!$A$1:$IW$188,12,FALSE),0)</f>
        <v>0</v>
      </c>
      <c r="KD39" s="19">
        <f>IFERROR(HLOOKUP(KD$1,'Nakladova matice_2018'!$A$1:$IW$188,12,FALSE),0)</f>
        <v>0</v>
      </c>
      <c r="KE39" s="19">
        <f>IFERROR(HLOOKUP(KE$1,'Nakladova matice_2018'!$A$1:$IW$188,12,FALSE),0)</f>
        <v>0</v>
      </c>
      <c r="KF39" s="19">
        <f>IFERROR(HLOOKUP(KF$1,'Nakladova matice_2018'!$A$1:$IW$188,12,FALSE),0)</f>
        <v>0</v>
      </c>
      <c r="KG39" s="19">
        <f>IFERROR(HLOOKUP(KG$1,'Nakladova matice_2018'!$A$1:$IW$188,12,FALSE),0)</f>
        <v>0</v>
      </c>
      <c r="KH39" s="19">
        <f>IFERROR(HLOOKUP(KH$1,'Nakladova matice_2018'!$A$1:$IW$188,12,FALSE),0)</f>
        <v>0</v>
      </c>
      <c r="KI39" s="19">
        <f>IFERROR(HLOOKUP(KI$1,'Nakladova matice_2018'!$A$1:$IW$188,12,FALSE),0)</f>
        <v>0</v>
      </c>
      <c r="KJ39" s="19">
        <f>IFERROR(HLOOKUP(KJ$1,'Nakladova matice_2018'!$A$1:$IW$188,12,FALSE),0)</f>
        <v>0</v>
      </c>
      <c r="KK39" s="19">
        <f>IFERROR(HLOOKUP(KK$1,'Nakladova matice_2018'!$A$1:$IW$188,12,FALSE),0)</f>
        <v>0</v>
      </c>
      <c r="KL39" s="19">
        <f>IFERROR(HLOOKUP(KL$1,'Nakladova matice_2018'!$A$1:$IW$188,12,FALSE),0)</f>
        <v>0</v>
      </c>
      <c r="KM39" s="19">
        <f>IFERROR(HLOOKUP(KM$1,'Nakladova matice_2018'!$A$1:$IW$188,12,FALSE),0)</f>
        <v>0</v>
      </c>
      <c r="KN39" s="19">
        <f>IFERROR(HLOOKUP(KN$1,'Nakladova matice_2018'!$A$1:$IW$188,12,FALSE),0)</f>
        <v>0</v>
      </c>
      <c r="KO39" s="19">
        <f>IFERROR(HLOOKUP(KO$1,'Nakladova matice_2018'!$A$1:$IW$188,12,FALSE),0)</f>
        <v>0</v>
      </c>
      <c r="KP39" s="19">
        <f>IFERROR(HLOOKUP(KP$1,'Nakladova matice_2018'!$A$1:$IW$188,12,FALSE),0)</f>
        <v>0</v>
      </c>
      <c r="KQ39" s="19">
        <f>IFERROR(HLOOKUP(KQ$1,'Nakladova matice_2018'!$A$1:$IW$188,12,FALSE),0)</f>
        <v>0</v>
      </c>
      <c r="KR39" s="19">
        <f>IFERROR(HLOOKUP(KR$1,'Nakladova matice_2018'!$A$1:$IW$188,12,FALSE),0)</f>
        <v>0</v>
      </c>
      <c r="KS39" s="19">
        <f>IFERROR(HLOOKUP(KS$1,'Nakladova matice_2018'!$A$1:$IW$188,12,FALSE),0)</f>
        <v>0</v>
      </c>
      <c r="KT39" s="19">
        <f>IFERROR(HLOOKUP(KT$1,'Nakladova matice_2018'!$A$1:$IW$188,12,FALSE),0)</f>
        <v>0</v>
      </c>
      <c r="KU39" s="19">
        <f>IFERROR(HLOOKUP(KU$1,'Nakladova matice_2018'!$A$1:$IW$188,12,FALSE),0)</f>
        <v>260.14999999999998</v>
      </c>
      <c r="KV39" s="19">
        <f>IFERROR(HLOOKUP(KV$1,'Nakladova matice_2018'!$A$1:$IW$188,12,FALSE),0)</f>
        <v>0</v>
      </c>
      <c r="KW39" s="19">
        <f>IFERROR(HLOOKUP(KW$1,'Nakladova matice_2018'!$A$1:$IW$188,12,FALSE),0)</f>
        <v>0</v>
      </c>
      <c r="KX39" s="19">
        <f>IFERROR(HLOOKUP(KX$1,'Nakladova matice_2018'!$A$1:$IW$188,12,FALSE),0)</f>
        <v>0</v>
      </c>
      <c r="KY39" s="19">
        <f>IFERROR(HLOOKUP(KY$1,'Nakladova matice_2018'!$A$1:$IW$188,12,FALSE),0)</f>
        <v>0</v>
      </c>
      <c r="KZ39" s="19">
        <f>IFERROR(HLOOKUP(KZ$1,'Nakladova matice_2018'!$A$1:$IW$188,12,FALSE),0)</f>
        <v>0</v>
      </c>
      <c r="LA39" s="19">
        <f>IFERROR(HLOOKUP(LA$1,'Nakladova matice_2018'!$A$1:$IW$188,12,FALSE),0)</f>
        <v>0</v>
      </c>
      <c r="LB39" s="19">
        <f>IFERROR(HLOOKUP(LB$1,'Nakladova matice_2018'!$A$1:$IW$188,12,FALSE),0)</f>
        <v>0</v>
      </c>
      <c r="LC39" s="19">
        <f>IFERROR(HLOOKUP(LC$1,'Nakladova matice_2018'!$A$1:$IW$188,12,FALSE),0)</f>
        <v>0</v>
      </c>
      <c r="LD39" s="19">
        <f>IFERROR(HLOOKUP(LD$1,'Nakladova matice_2018'!$A$1:$IW$188,12,FALSE),0)</f>
        <v>0</v>
      </c>
      <c r="LE39" s="19">
        <f>IFERROR(HLOOKUP(LE$1,'Nakladova matice_2018'!$A$1:$IW$188,12,FALSE),0)</f>
        <v>0</v>
      </c>
      <c r="LF39" s="19">
        <f>IFERROR(HLOOKUP(LF$1,'Nakladova matice_2018'!$A$1:$IW$188,12,FALSE),0)</f>
        <v>0</v>
      </c>
      <c r="LG39" s="19">
        <f>IFERROR(HLOOKUP(LG$1,'Nakladova matice_2018'!$A$1:$IW$188,12,FALSE),0)</f>
        <v>0</v>
      </c>
      <c r="LH39" s="19">
        <f>IFERROR(HLOOKUP(LH$1,'Nakladova matice_2018'!$A$1:$IW$188,12,FALSE),0)</f>
        <v>0</v>
      </c>
      <c r="LI39" s="19">
        <f>IFERROR(HLOOKUP(LI$1,'Nakladova matice_2018'!$A$1:$IW$188,12,FALSE),0)</f>
        <v>0</v>
      </c>
      <c r="LJ39" s="19">
        <f>IFERROR(HLOOKUP(LJ$1,'Nakladova matice_2018'!$A$1:$IW$188,12,FALSE),0)</f>
        <v>0</v>
      </c>
      <c r="LK39" s="19">
        <f>IFERROR(HLOOKUP(LK$1,'Nakladova matice_2018'!$A$1:$IW$188,12,FALSE),0)</f>
        <v>0</v>
      </c>
      <c r="LL39" s="19">
        <f>IFERROR(HLOOKUP(LL$1,'Nakladova matice_2018'!$A$1:$IW$188,12,FALSE),0)</f>
        <v>0</v>
      </c>
      <c r="LM39" s="19">
        <f>IFERROR(HLOOKUP(LM$1,'Nakladova matice_2018'!$A$1:$IW$188,12,FALSE),0)</f>
        <v>0</v>
      </c>
      <c r="LN39" s="19">
        <f>IFERROR(HLOOKUP(LN$1,'Nakladova matice_2018'!$A$1:$IW$188,12,FALSE),0)</f>
        <v>0</v>
      </c>
      <c r="LO39" s="19">
        <f>IFERROR(HLOOKUP(LO$1,'Nakladova matice_2018'!$A$1:$IW$188,12,FALSE),0)</f>
        <v>4712.43</v>
      </c>
      <c r="LP39" s="19">
        <f>IFERROR(HLOOKUP(LP$1,'Nakladova matice_2018'!$A$1:$IW$188,12,FALSE),0)</f>
        <v>0</v>
      </c>
      <c r="LQ39" s="19">
        <f>IFERROR(HLOOKUP(LQ$1,'Nakladova matice_2018'!$A$1:$IW$188,12,FALSE),0)</f>
        <v>0</v>
      </c>
      <c r="LR39" s="19">
        <f>IFERROR(HLOOKUP(LR$1,'Nakladova matice_2018'!$A$1:$IW$188,12,FALSE),0)</f>
        <v>0</v>
      </c>
      <c r="LS39" s="19">
        <f>IFERROR(HLOOKUP(LS$1,'Nakladova matice_2018'!$A$1:$IW$188,12,FALSE),0)</f>
        <v>6847.9</v>
      </c>
      <c r="LT39" s="19">
        <f>IFERROR(HLOOKUP(LT$1,'Nakladova matice_2018'!$A$1:$IW$188,12,FALSE),0)</f>
        <v>414.28</v>
      </c>
      <c r="LU39" s="19">
        <f>IFERROR(HLOOKUP(LU$1,'Nakladova matice_2018'!$A$1:$IW$188,12,FALSE),0)</f>
        <v>0</v>
      </c>
      <c r="LV39" s="19">
        <f>IFERROR(HLOOKUP(LV$1,'Nakladova matice_2018'!$A$1:$IW$188,12,FALSE),0)</f>
        <v>0</v>
      </c>
      <c r="LW39" s="19">
        <f>IFERROR(HLOOKUP(LW$1,'Nakladova matice_2018'!$A$1:$IW$188,12,FALSE),0)</f>
        <v>0</v>
      </c>
      <c r="LX39" s="19">
        <f>IFERROR(HLOOKUP(LX$1,'Nakladova matice_2018'!$A$1:$IW$188,12,FALSE),0)</f>
        <v>0</v>
      </c>
      <c r="LY39" s="19">
        <f>IFERROR(HLOOKUP(LY$1,'Nakladova matice_2018'!$A$1:$IW$188,12,FALSE),0)</f>
        <v>0</v>
      </c>
      <c r="LZ39" s="19">
        <f>IFERROR(HLOOKUP(LZ$1,'Nakladova matice_2018'!$A$1:$IW$188,12,FALSE),0)</f>
        <v>329</v>
      </c>
      <c r="MA39" s="19">
        <f>IFERROR(HLOOKUP(MA$1,'Nakladova matice_2018'!$A$1:$IW$188,12,FALSE),0)</f>
        <v>0</v>
      </c>
      <c r="MB39" s="19">
        <f>IFERROR(HLOOKUP(MB$1,'Nakladova matice_2018'!$A$1:$IW$188,12,FALSE),0)</f>
        <v>0</v>
      </c>
      <c r="MC39" s="19">
        <f>IFERROR(HLOOKUP(MC$1,'Nakladova matice_2018'!$A$1:$IW$188,12,FALSE),0)</f>
        <v>0</v>
      </c>
      <c r="MD39" s="19">
        <f>IFERROR(HLOOKUP(MD$1,'Nakladova matice_2018'!$A$1:$IW$188,12,FALSE),0)</f>
        <v>0</v>
      </c>
      <c r="ME39" s="19">
        <f>IFERROR(HLOOKUP(ME$1,'Nakladova matice_2018'!$A$1:$IW$188,12,FALSE),0)</f>
        <v>0</v>
      </c>
      <c r="MF39" s="19">
        <f>IFERROR(HLOOKUP(MF$1,'Nakladova matice_2018'!$A$1:$IW$188,12,FALSE),0)</f>
        <v>983.91</v>
      </c>
      <c r="MG39" s="19">
        <f>IFERROR(HLOOKUP(MG$1,'Nakladova matice_2018'!$A$1:$IW$188,12,FALSE),0)</f>
        <v>0</v>
      </c>
      <c r="MH39" s="19">
        <f>IFERROR(HLOOKUP(MH$1,'Nakladova matice_2018'!$A$1:$IW$188,12,FALSE),0)</f>
        <v>0</v>
      </c>
      <c r="MI39" s="19">
        <f>IFERROR(HLOOKUP(MI$1,'Nakladova matice_2018'!$A$1:$IW$188,12,FALSE),0)</f>
        <v>0</v>
      </c>
      <c r="MJ39" s="19">
        <f>IFERROR(HLOOKUP(MJ$1,'Nakladova matice_2018'!$A$1:$IW$188,12,FALSE),0)</f>
        <v>0</v>
      </c>
      <c r="MK39" s="19">
        <f>IFERROR(HLOOKUP(MK$1,'Nakladova matice_2018'!$A$1:$IW$188,12,FALSE),0)</f>
        <v>0</v>
      </c>
      <c r="ML39" s="19">
        <f>IFERROR(HLOOKUP(ML$1,'Nakladova matice_2018'!$A$1:$IW$188,12,FALSE),0)</f>
        <v>0</v>
      </c>
      <c r="MM39" s="19">
        <f>IFERROR(HLOOKUP(MM$1,'Nakladova matice_2018'!$A$1:$IW$188,12,FALSE),0)</f>
        <v>0</v>
      </c>
      <c r="MN39" s="19">
        <f>IFERROR(HLOOKUP(MN$1,'Nakladova matice_2018'!$A$1:$IW$188,12,FALSE),0)</f>
        <v>0</v>
      </c>
      <c r="MO39" s="20">
        <f t="shared" si="83"/>
        <v>46312.270000000004</v>
      </c>
      <c r="MP39" s="20">
        <f>MO39-'Nakladova matice_2018'!IX12</f>
        <v>0</v>
      </c>
    </row>
    <row r="40" spans="1:354" x14ac:dyDescent="0.2">
      <c r="A40" s="27">
        <v>501022</v>
      </c>
      <c r="B40" s="21" t="s">
        <v>192</v>
      </c>
      <c r="C40" s="53">
        <v>1</v>
      </c>
      <c r="D40" s="19">
        <f>IFERROR(HLOOKUP(D$1,'Nakladova matice_2018'!$A$1:$IW$188,13,FALSE),0)</f>
        <v>0</v>
      </c>
      <c r="E40" s="19">
        <f>IFERROR(HLOOKUP(E$1,'Nakladova matice_2018'!$A$1:$IW$188,13,FALSE),0)</f>
        <v>0</v>
      </c>
      <c r="F40" s="19">
        <f>IFERROR(HLOOKUP(F$1,'Nakladova matice_2018'!$A$1:$IW$188,13,FALSE),0)</f>
        <v>0</v>
      </c>
      <c r="G40" s="19">
        <f>IFERROR(HLOOKUP(G$1,'Nakladova matice_2018'!$A$1:$IW$188,13,FALSE),0)</f>
        <v>0</v>
      </c>
      <c r="H40" s="19">
        <f>IFERROR(HLOOKUP(H$1,'Nakladova matice_2018'!$A$1:$IW$188,13,FALSE),0)</f>
        <v>0</v>
      </c>
      <c r="I40" s="19">
        <f>IFERROR(HLOOKUP(I$1,'Nakladova matice_2018'!$A$1:$IW$188,13,FALSE),0)</f>
        <v>0</v>
      </c>
      <c r="J40" s="19">
        <f>IFERROR(HLOOKUP(J$1,'Nakladova matice_2018'!$A$1:$IW$188,13,FALSE),0)</f>
        <v>0</v>
      </c>
      <c r="K40" s="19">
        <f>IFERROR(HLOOKUP(K$1,'Nakladova matice_2018'!$A$1:$IW$188,13,FALSE),0)</f>
        <v>0</v>
      </c>
      <c r="L40" s="19">
        <f>IFERROR(HLOOKUP(L$1,'Nakladova matice_2018'!$A$1:$IW$188,13,FALSE),0)</f>
        <v>0</v>
      </c>
      <c r="M40" s="19">
        <f>IFERROR(HLOOKUP(M$1,'Nakladova matice_2018'!$A$1:$IW$188,13,FALSE),0)</f>
        <v>0</v>
      </c>
      <c r="N40" s="19">
        <f>IFERROR(HLOOKUP(N$1,'Nakladova matice_2018'!$A$1:$IW$188,13,FALSE),0)</f>
        <v>0</v>
      </c>
      <c r="O40" s="19">
        <f>IFERROR(HLOOKUP(O$1,'Nakladova matice_2018'!$A$1:$IW$188,13,FALSE),0)</f>
        <v>0</v>
      </c>
      <c r="P40" s="19">
        <f>IFERROR(HLOOKUP(P$1,'Nakladova matice_2018'!$A$1:$IW$188,13,FALSE),0)</f>
        <v>0</v>
      </c>
      <c r="Q40" s="19">
        <f>IFERROR(HLOOKUP(Q$1,'Nakladova matice_2018'!$A$1:$IW$188,13,FALSE),0)</f>
        <v>0</v>
      </c>
      <c r="R40" s="19">
        <f>IFERROR(HLOOKUP(R$1,'Nakladova matice_2018'!$A$1:$IW$188,13,FALSE),0)</f>
        <v>0</v>
      </c>
      <c r="S40" s="19">
        <f>IFERROR(HLOOKUP(S$1,'Nakladova matice_2018'!$A$1:$IW$188,13,FALSE),0)</f>
        <v>2540.52</v>
      </c>
      <c r="T40" s="19">
        <f>IFERROR(HLOOKUP(T$1,'Nakladova matice_2018'!$A$1:$IW$188,13,FALSE),0)</f>
        <v>0</v>
      </c>
      <c r="U40" s="19">
        <f>IFERROR(HLOOKUP(U$1,'Nakladova matice_2018'!$A$1:$IW$188,13,FALSE),0)</f>
        <v>0</v>
      </c>
      <c r="V40" s="19">
        <f>IFERROR(HLOOKUP(V$1,'Nakladova matice_2018'!$A$1:$IW$188,13,FALSE),0)</f>
        <v>0</v>
      </c>
      <c r="W40" s="19">
        <f>IFERROR(HLOOKUP(W$1,'Nakladova matice_2018'!$A$1:$IW$188,13,FALSE),0)</f>
        <v>0</v>
      </c>
      <c r="X40" s="19">
        <f>IFERROR(HLOOKUP(X$1,'Nakladova matice_2018'!$A$1:$IW$188,13,FALSE),0)</f>
        <v>0</v>
      </c>
      <c r="Y40" s="19">
        <f>IFERROR(HLOOKUP(Y$1,'Nakladova matice_2018'!$A$1:$IW$188,13,FALSE),0)</f>
        <v>0</v>
      </c>
      <c r="Z40" s="19">
        <f>IFERROR(HLOOKUP(Z$1,'Nakladova matice_2018'!$A$1:$IW$188,13,FALSE),0)</f>
        <v>0</v>
      </c>
      <c r="AA40" s="19">
        <f>IFERROR(HLOOKUP(AA$1,'Nakladova matice_2018'!$A$1:$IW$188,13,FALSE),0)</f>
        <v>0</v>
      </c>
      <c r="AB40" s="19">
        <f>IFERROR(HLOOKUP(AB$1,'Nakladova matice_2018'!$A$1:$IW$188,13,FALSE),0)</f>
        <v>0</v>
      </c>
      <c r="AC40" s="19">
        <f>IFERROR(HLOOKUP(AC$1,'Nakladova matice_2018'!$A$1:$IW$188,13,FALSE),0)</f>
        <v>0</v>
      </c>
      <c r="AD40" s="19">
        <f>IFERROR(HLOOKUP(AD$1,'Nakladova matice_2018'!$A$1:$IW$188,13,FALSE),0)</f>
        <v>0</v>
      </c>
      <c r="AE40" s="19">
        <f>IFERROR(HLOOKUP(AE$1,'Nakladova matice_2018'!$A$1:$IW$188,13,FALSE),0)</f>
        <v>0</v>
      </c>
      <c r="AF40" s="19">
        <f>IFERROR(HLOOKUP(AF$1,'Nakladova matice_2018'!$A$1:$IW$188,13,FALSE),0)</f>
        <v>0</v>
      </c>
      <c r="AG40" s="19">
        <f>IFERROR(HLOOKUP(AG$1,'Nakladova matice_2018'!$A$1:$IW$188,13,FALSE),0)</f>
        <v>0</v>
      </c>
      <c r="AH40" s="19">
        <f>IFERROR(HLOOKUP(AH$1,'Nakladova matice_2018'!$A$1:$IW$188,13,FALSE),0)</f>
        <v>0</v>
      </c>
      <c r="AI40" s="19">
        <f>IFERROR(HLOOKUP(AI$1,'Nakladova matice_2018'!$A$1:$IW$188,13,FALSE),0)</f>
        <v>0</v>
      </c>
      <c r="AJ40" s="19">
        <f>IFERROR(HLOOKUP(AJ$1,'Nakladova matice_2018'!$A$1:$IW$188,13,FALSE),0)</f>
        <v>0</v>
      </c>
      <c r="AK40" s="19">
        <f>IFERROR(HLOOKUP(AK$1,'Nakladova matice_2018'!$A$1:$IW$188,13,FALSE),0)</f>
        <v>0</v>
      </c>
      <c r="AL40" s="19">
        <f>IFERROR(HLOOKUP(AL$1,'Nakladova matice_2018'!$A$1:$IW$188,13,FALSE),0)</f>
        <v>0</v>
      </c>
      <c r="AM40" s="19">
        <f>IFERROR(HLOOKUP(AM$1,'Nakladova matice_2018'!$A$1:$IW$188,13,FALSE),0)</f>
        <v>0</v>
      </c>
      <c r="AN40" s="19">
        <f>IFERROR(HLOOKUP(AN$1,'Nakladova matice_2018'!$A$1:$IW$188,13,FALSE),0)</f>
        <v>0</v>
      </c>
      <c r="AO40" s="19">
        <f>IFERROR(HLOOKUP(AO$1,'Nakladova matice_2018'!$A$1:$IW$188,13,FALSE),0)</f>
        <v>0</v>
      </c>
      <c r="AP40" s="19">
        <f>IFERROR(HLOOKUP(AP$1,'Nakladova matice_2018'!$A$1:$IW$188,13,FALSE),0)</f>
        <v>0</v>
      </c>
      <c r="AQ40" s="19">
        <f>IFERROR(HLOOKUP(AQ$1,'Nakladova matice_2018'!$A$1:$IW$188,13,FALSE),0)</f>
        <v>0</v>
      </c>
      <c r="AR40" s="19">
        <f>IFERROR(HLOOKUP(AR$1,'Nakladova matice_2018'!$A$1:$IW$188,13,FALSE),0)</f>
        <v>0</v>
      </c>
      <c r="AS40" s="19">
        <f>IFERROR(HLOOKUP(AS$1,'Nakladova matice_2018'!$A$1:$IW$188,13,FALSE),0)</f>
        <v>0</v>
      </c>
      <c r="AT40" s="19">
        <f>IFERROR(HLOOKUP(AT$1,'Nakladova matice_2018'!$A$1:$IW$188,13,FALSE),0)</f>
        <v>2405.96</v>
      </c>
      <c r="AU40" s="19">
        <f>IFERROR(HLOOKUP(AU$1,'Nakladova matice_2018'!$A$1:$IW$188,13,FALSE),0)</f>
        <v>0</v>
      </c>
      <c r="AV40" s="19">
        <f>IFERROR(HLOOKUP(AV$1,'Nakladova matice_2018'!$A$1:$IW$188,13,FALSE),0)</f>
        <v>0</v>
      </c>
      <c r="AW40" s="19">
        <f>IFERROR(HLOOKUP(AW$1,'Nakladova matice_2018'!$A$1:$IW$188,13,FALSE),0)</f>
        <v>0</v>
      </c>
      <c r="AX40" s="19">
        <f>IFERROR(HLOOKUP(AX$1,'Nakladova matice_2018'!$A$1:$IW$188,13,FALSE),0)</f>
        <v>0</v>
      </c>
      <c r="AY40" s="19">
        <f>IFERROR(HLOOKUP(AY$1,'Nakladova matice_2018'!$A$1:$IW$188,13,FALSE),0)</f>
        <v>0</v>
      </c>
      <c r="AZ40" s="19">
        <f>IFERROR(HLOOKUP(AZ$1,'Nakladova matice_2018'!$A$1:$IW$188,13,FALSE),0)</f>
        <v>0</v>
      </c>
      <c r="BA40" s="19">
        <f>IFERROR(HLOOKUP(BA$1,'Nakladova matice_2018'!$A$1:$IW$188,13,FALSE),0)</f>
        <v>0</v>
      </c>
      <c r="BB40" s="19">
        <f>IFERROR(HLOOKUP(BB$1,'Nakladova matice_2018'!$A$1:$IW$188,13,FALSE),0)</f>
        <v>0</v>
      </c>
      <c r="BC40" s="19">
        <f>IFERROR(HLOOKUP(BC$1,'Nakladova matice_2018'!$A$1:$IW$188,13,FALSE),0)</f>
        <v>0</v>
      </c>
      <c r="BD40" s="19">
        <f>IFERROR(HLOOKUP(BD$1,'Nakladova matice_2018'!$A$1:$IW$188,13,FALSE),0)</f>
        <v>689.9</v>
      </c>
      <c r="BE40" s="19">
        <f>IFERROR(HLOOKUP(BE$1,'Nakladova matice_2018'!$A$1:$IW$188,13,FALSE),0)</f>
        <v>0</v>
      </c>
      <c r="BF40" s="19">
        <f>IFERROR(HLOOKUP(BF$1,'Nakladova matice_2018'!$A$1:$IW$188,13,FALSE),0)</f>
        <v>0</v>
      </c>
      <c r="BG40" s="19">
        <f>IFERROR(HLOOKUP(BG$1,'Nakladova matice_2018'!$A$1:$IW$188,13,FALSE),0)</f>
        <v>0</v>
      </c>
      <c r="BH40" s="19">
        <f>IFERROR(HLOOKUP(BH$1,'Nakladova matice_2018'!$A$1:$IW$188,13,FALSE),0)</f>
        <v>0</v>
      </c>
      <c r="BI40" s="19">
        <f>IFERROR(HLOOKUP(BI$1,'Nakladova matice_2018'!$A$1:$IW$188,13,FALSE),0)</f>
        <v>0</v>
      </c>
      <c r="BJ40" s="19">
        <f>IFERROR(HLOOKUP(BJ$1,'Nakladova matice_2018'!$A$1:$IW$188,13,FALSE),0)</f>
        <v>0</v>
      </c>
      <c r="BK40" s="19">
        <f>IFERROR(HLOOKUP(BK$1,'Nakladova matice_2018'!$A$1:$IW$188,13,FALSE),0)</f>
        <v>0</v>
      </c>
      <c r="BL40" s="19">
        <f>IFERROR(HLOOKUP(BL$1,'Nakladova matice_2018'!$A$1:$IW$188,13,FALSE),0)</f>
        <v>0</v>
      </c>
      <c r="BM40" s="19">
        <f>IFERROR(HLOOKUP(BM$1,'Nakladova matice_2018'!$A$1:$IW$188,13,FALSE),0)</f>
        <v>0</v>
      </c>
      <c r="BN40" s="19">
        <f>IFERROR(HLOOKUP(BN$1,'Nakladova matice_2018'!$A$1:$IW$188,13,FALSE),0)</f>
        <v>0</v>
      </c>
      <c r="BO40" s="19">
        <f>IFERROR(HLOOKUP(BO$1,'Nakladova matice_2018'!$A$1:$IW$188,13,FALSE),0)</f>
        <v>0</v>
      </c>
      <c r="BP40" s="19">
        <f>IFERROR(HLOOKUP(BP$1,'Nakladova matice_2018'!$A$1:$IW$188,13,FALSE),0)</f>
        <v>0</v>
      </c>
      <c r="BQ40" s="19">
        <f>IFERROR(HLOOKUP(BQ$1,'Nakladova matice_2018'!$A$1:$IW$188,13,FALSE),0)</f>
        <v>0</v>
      </c>
      <c r="BR40" s="19">
        <f>IFERROR(HLOOKUP(BR$1,'Nakladova matice_2018'!$A$1:$IW$188,13,FALSE),0)</f>
        <v>0</v>
      </c>
      <c r="BS40" s="19">
        <f>IFERROR(HLOOKUP(BS$1,'Nakladova matice_2018'!$A$1:$IW$188,13,FALSE),0)</f>
        <v>0</v>
      </c>
      <c r="BT40" s="19">
        <f>IFERROR(HLOOKUP(BT$1,'Nakladova matice_2018'!$A$1:$IW$188,13,FALSE),0)</f>
        <v>6215.4</v>
      </c>
      <c r="BU40" s="19">
        <f>IFERROR(HLOOKUP(BU$1,'Nakladova matice_2018'!$A$1:$IW$188,13,FALSE),0)</f>
        <v>0</v>
      </c>
      <c r="BV40" s="19">
        <f>IFERROR(HLOOKUP(BV$1,'Nakladova matice_2018'!$A$1:$IW$188,13,FALSE),0)</f>
        <v>0</v>
      </c>
      <c r="BW40" s="19">
        <f>IFERROR(HLOOKUP(BW$1,'Nakladova matice_2018'!$A$1:$IW$188,13,FALSE),0)</f>
        <v>0</v>
      </c>
      <c r="BX40" s="19">
        <f>IFERROR(HLOOKUP(BX$1,'Nakladova matice_2018'!$A$1:$IW$188,13,FALSE),0)</f>
        <v>796</v>
      </c>
      <c r="BY40" s="19">
        <f>IFERROR(HLOOKUP(BY$1,'Nakladova matice_2018'!$A$1:$IW$188,13,FALSE),0)</f>
        <v>0</v>
      </c>
      <c r="BZ40" s="19">
        <f>IFERROR(HLOOKUP(BZ$1,'Nakladova matice_2018'!$A$1:$IW$188,13,FALSE),0)</f>
        <v>0</v>
      </c>
      <c r="CA40" s="19">
        <f>IFERROR(HLOOKUP(CA$1,'Nakladova matice_2018'!$A$1:$IW$188,13,FALSE),0)</f>
        <v>0</v>
      </c>
      <c r="CB40" s="19">
        <f>IFERROR(HLOOKUP(CB$1,'Nakladova matice_2018'!$A$1:$IW$188,13,FALSE),0)</f>
        <v>0</v>
      </c>
      <c r="CC40" s="19">
        <f>IFERROR(HLOOKUP(CC$1,'Nakladova matice_2018'!$A$1:$IW$188,13,FALSE),0)</f>
        <v>0</v>
      </c>
      <c r="CD40" s="19">
        <f>IFERROR(HLOOKUP(CD$1,'Nakladova matice_2018'!$A$1:$IW$188,13,FALSE),0)</f>
        <v>1002.59</v>
      </c>
      <c r="CE40" s="19">
        <f>IFERROR(HLOOKUP(CE$1,'Nakladova matice_2018'!$A$1:$IW$188,13,FALSE),0)</f>
        <v>588</v>
      </c>
      <c r="CF40" s="19">
        <f>IFERROR(HLOOKUP(CF$1,'Nakladova matice_2018'!$A$1:$IW$188,13,FALSE),0)</f>
        <v>274</v>
      </c>
      <c r="CG40" s="19">
        <f>IFERROR(HLOOKUP(CG$1,'Nakladova matice_2018'!$A$1:$IW$188,13,FALSE),0)</f>
        <v>260</v>
      </c>
      <c r="CH40" s="19">
        <f>IFERROR(HLOOKUP(CH$1,'Nakladova matice_2018'!$A$1:$IW$188,13,FALSE),0)</f>
        <v>0</v>
      </c>
      <c r="CI40" s="19">
        <f>IFERROR(HLOOKUP(CI$1,'Nakladova matice_2018'!$A$1:$IW$188,13,FALSE),0)</f>
        <v>0</v>
      </c>
      <c r="CJ40" s="19">
        <f>IFERROR(HLOOKUP(CJ$1,'Nakladova matice_2018'!$A$1:$IW$188,13,FALSE),0)</f>
        <v>369</v>
      </c>
      <c r="CK40" s="19">
        <f>IFERROR(HLOOKUP(CK$1,'Nakladova matice_2018'!$A$1:$IW$188,13,FALSE),0)</f>
        <v>656.47</v>
      </c>
      <c r="CL40" s="19">
        <f>IFERROR(HLOOKUP(CL$1,'Nakladova matice_2018'!$A$1:$IW$188,13,FALSE),0)</f>
        <v>0</v>
      </c>
      <c r="CM40" s="19">
        <f>IFERROR(HLOOKUP(CM$1,'Nakladova matice_2018'!$A$1:$IW$188,13,FALSE),0)</f>
        <v>0</v>
      </c>
      <c r="CN40" s="19">
        <f>IFERROR(HLOOKUP(CN$1,'Nakladova matice_2018'!$A$1:$IW$188,13,FALSE),0)</f>
        <v>897</v>
      </c>
      <c r="CO40" s="19">
        <f>IFERROR(HLOOKUP(CO$1,'Nakladova matice_2018'!$A$1:$IW$188,13,FALSE),0)</f>
        <v>0</v>
      </c>
      <c r="CP40" s="19">
        <f>IFERROR(HLOOKUP(CP$1,'Nakladova matice_2018'!$A$1:$IW$188,13,FALSE),0)</f>
        <v>0</v>
      </c>
      <c r="CQ40" s="19">
        <f>IFERROR(HLOOKUP(CQ$1,'Nakladova matice_2018'!$A$1:$IW$188,13,FALSE),0)</f>
        <v>0</v>
      </c>
      <c r="CR40" s="19">
        <f>IFERROR(HLOOKUP(CR$1,'Nakladova matice_2018'!$A$1:$IW$188,13,FALSE),0)</f>
        <v>0</v>
      </c>
      <c r="CS40" s="19">
        <f>IFERROR(HLOOKUP(CS$1,'Nakladova matice_2018'!$A$1:$IW$188,13,FALSE),0)</f>
        <v>0</v>
      </c>
      <c r="CT40" s="19">
        <f>IFERROR(HLOOKUP(CT$1,'Nakladova matice_2018'!$A$1:$IW$188,13,FALSE),0)</f>
        <v>0</v>
      </c>
      <c r="CU40" s="19">
        <f>IFERROR(HLOOKUP(CU$1,'Nakladova matice_2018'!$A$1:$IW$188,13,FALSE),0)</f>
        <v>0</v>
      </c>
      <c r="CV40" s="19">
        <f>IFERROR(HLOOKUP(CV$1,'Nakladova matice_2018'!$A$1:$IW$188,13,FALSE),0)</f>
        <v>0</v>
      </c>
      <c r="CW40" s="19">
        <f>IFERROR(HLOOKUP(CW$1,'Nakladova matice_2018'!$A$1:$IW$188,13,FALSE),0)</f>
        <v>0</v>
      </c>
      <c r="CX40" s="19">
        <f>IFERROR(HLOOKUP(CX$1,'Nakladova matice_2018'!$A$1:$IW$188,13,FALSE),0)</f>
        <v>0</v>
      </c>
      <c r="CY40" s="19">
        <f>IFERROR(HLOOKUP(CY$1,'Nakladova matice_2018'!$A$1:$IW$188,13,FALSE),0)</f>
        <v>0</v>
      </c>
      <c r="CZ40" s="19">
        <f>IFERROR(HLOOKUP(CZ$1,'Nakladova matice_2018'!$A$1:$IW$188,13,FALSE),0)</f>
        <v>0</v>
      </c>
      <c r="DA40" s="19">
        <f>IFERROR(HLOOKUP(DA$1,'Nakladova matice_2018'!$A$1:$IW$188,13,FALSE),0)</f>
        <v>0</v>
      </c>
      <c r="DB40" s="19">
        <f>IFERROR(HLOOKUP(DB$1,'Nakladova matice_2018'!$A$1:$IW$188,13,FALSE),0)</f>
        <v>0</v>
      </c>
      <c r="DC40" s="19">
        <f>IFERROR(HLOOKUP(DC$1,'Nakladova matice_2018'!$A$1:$IW$188,13,FALSE),0)</f>
        <v>0</v>
      </c>
      <c r="DD40" s="19">
        <f>IFERROR(HLOOKUP(DD$1,'Nakladova matice_2018'!$A$1:$IW$188,13,FALSE),0)</f>
        <v>0</v>
      </c>
      <c r="DE40" s="19">
        <f>IFERROR(HLOOKUP(DE$1,'Nakladova matice_2018'!$A$1:$IW$188,13,FALSE),0)</f>
        <v>0</v>
      </c>
      <c r="DF40" s="19">
        <f>IFERROR(HLOOKUP(DF$1,'Nakladova matice_2018'!$A$1:$IW$188,13,FALSE),0)</f>
        <v>0</v>
      </c>
      <c r="DG40" s="19">
        <f>IFERROR(HLOOKUP(DG$1,'Nakladova matice_2018'!$A$1:$IW$188,13,FALSE),0)</f>
        <v>0</v>
      </c>
      <c r="DH40" s="19">
        <f>IFERROR(HLOOKUP(DH$1,'Nakladova matice_2018'!$A$1:$IW$188,13,FALSE),0)</f>
        <v>0</v>
      </c>
      <c r="DI40" s="19">
        <f>IFERROR(HLOOKUP(DI$1,'Nakladova matice_2018'!$A$1:$IW$188,13,FALSE),0)</f>
        <v>0</v>
      </c>
      <c r="DJ40" s="19">
        <f>IFERROR(HLOOKUP(DJ$1,'Nakladova matice_2018'!$A$1:$IW$188,13,FALSE),0)</f>
        <v>0</v>
      </c>
      <c r="DK40" s="19">
        <f>IFERROR(HLOOKUP(DK$1,'Nakladova matice_2018'!$A$1:$IW$188,13,FALSE),0)</f>
        <v>0</v>
      </c>
      <c r="DL40" s="19">
        <f>IFERROR(HLOOKUP(DL$1,'Nakladova matice_2018'!$A$1:$IW$188,13,FALSE),0)</f>
        <v>0</v>
      </c>
      <c r="DM40" s="19">
        <f>IFERROR(HLOOKUP(DM$1,'Nakladova matice_2018'!$A$1:$IW$188,13,FALSE),0)</f>
        <v>0</v>
      </c>
      <c r="DN40" s="19">
        <f>IFERROR(HLOOKUP(DN$1,'Nakladova matice_2018'!$A$1:$IW$188,13,FALSE),0)</f>
        <v>634</v>
      </c>
      <c r="DO40" s="19">
        <f>IFERROR(HLOOKUP(DO$1,'Nakladova matice_2018'!$A$1:$IW$188,13,FALSE),0)</f>
        <v>0</v>
      </c>
      <c r="DP40" s="19">
        <f>IFERROR(HLOOKUP(DP$1,'Nakladova matice_2018'!$A$1:$IW$188,13,FALSE),0)</f>
        <v>0</v>
      </c>
      <c r="DQ40" s="19">
        <f>IFERROR(HLOOKUP(DQ$1,'Nakladova matice_2018'!$A$1:$IW$188,13,FALSE),0)</f>
        <v>0</v>
      </c>
      <c r="DR40" s="19">
        <f>IFERROR(HLOOKUP(DR$1,'Nakladova matice_2018'!$A$1:$IW$188,13,FALSE),0)</f>
        <v>1388</v>
      </c>
      <c r="DS40" s="19">
        <f>IFERROR(HLOOKUP(DS$1,'Nakladova matice_2018'!$A$1:$IW$188,13,FALSE),0)</f>
        <v>0</v>
      </c>
      <c r="DT40" s="19">
        <f>IFERROR(HLOOKUP(DT$1,'Nakladova matice_2018'!$A$1:$IW$188,13,FALSE),0)</f>
        <v>0</v>
      </c>
      <c r="DU40" s="19">
        <f>IFERROR(HLOOKUP(DU$1,'Nakladova matice_2018'!$A$1:$IW$188,13,FALSE),0)</f>
        <v>0</v>
      </c>
      <c r="DV40" s="19">
        <f>IFERROR(HLOOKUP(DV$1,'Nakladova matice_2018'!$A$1:$IW$188,13,FALSE),0)</f>
        <v>0</v>
      </c>
      <c r="DW40" s="19">
        <f>IFERROR(HLOOKUP(DW$1,'Nakladova matice_2018'!$A$1:$IW$188,13,FALSE),0)</f>
        <v>0</v>
      </c>
      <c r="DX40" s="19">
        <f>IFERROR(HLOOKUP(DX$1,'Nakladova matice_2018'!$A$1:$IW$188,13,FALSE),0)</f>
        <v>0</v>
      </c>
      <c r="DY40" s="19">
        <f>IFERROR(HLOOKUP(DY$1,'Nakladova matice_2018'!$A$1:$IW$188,13,FALSE),0)</f>
        <v>0</v>
      </c>
      <c r="DZ40" s="19">
        <f>IFERROR(HLOOKUP(DZ$1,'Nakladova matice_2018'!$A$1:$IW$188,13,FALSE),0)</f>
        <v>0</v>
      </c>
      <c r="EA40" s="19">
        <f>IFERROR(HLOOKUP(EA$1,'Nakladova matice_2018'!$A$1:$IW$188,13,FALSE),0)</f>
        <v>0</v>
      </c>
      <c r="EB40" s="19">
        <f>IFERROR(HLOOKUP(EB$1,'Nakladova matice_2018'!$A$1:$IW$188,13,FALSE),0)</f>
        <v>0</v>
      </c>
      <c r="EC40" s="19">
        <f>IFERROR(HLOOKUP(EC$1,'Nakladova matice_2018'!$A$1:$IW$188,13,FALSE),0)</f>
        <v>0</v>
      </c>
      <c r="ED40" s="19">
        <f>IFERROR(HLOOKUP(ED$1,'Nakladova matice_2018'!$A$1:$IW$188,13,FALSE),0)</f>
        <v>0</v>
      </c>
      <c r="EE40" s="19">
        <f>IFERROR(HLOOKUP(EE$1,'Nakladova matice_2018'!$A$1:$IW$188,13,FALSE),0)</f>
        <v>0</v>
      </c>
      <c r="EF40" s="19">
        <f>IFERROR(HLOOKUP(EF$1,'Nakladova matice_2018'!$A$1:$IW$188,13,FALSE),0)</f>
        <v>0</v>
      </c>
      <c r="EG40" s="19">
        <f>IFERROR(HLOOKUP(EG$1,'Nakladova matice_2018'!$A$1:$IW$188,13,FALSE),0)</f>
        <v>0</v>
      </c>
      <c r="EH40" s="19">
        <f>IFERROR(HLOOKUP(EH$1,'Nakladova matice_2018'!$A$1:$IW$188,13,FALSE),0)</f>
        <v>0</v>
      </c>
      <c r="EI40" s="19">
        <f>IFERROR(HLOOKUP(EI$1,'Nakladova matice_2018'!$A$1:$IW$188,13,FALSE),0)</f>
        <v>0</v>
      </c>
      <c r="EJ40" s="19">
        <f>IFERROR(HLOOKUP(EJ$1,'Nakladova matice_2018'!$A$1:$IW$188,13,FALSE),0)</f>
        <v>0</v>
      </c>
      <c r="EK40" s="19">
        <f>IFERROR(HLOOKUP(EK$1,'Nakladova matice_2018'!$A$1:$IW$188,13,FALSE),0)</f>
        <v>0</v>
      </c>
      <c r="EL40" s="19">
        <f>IFERROR(HLOOKUP(EL$1,'Nakladova matice_2018'!$A$1:$IW$188,13,FALSE),0)</f>
        <v>0</v>
      </c>
      <c r="EM40" s="19">
        <f>IFERROR(HLOOKUP(EM$1,'Nakladova matice_2018'!$A$1:$IW$188,13,FALSE),0)</f>
        <v>0</v>
      </c>
      <c r="EN40" s="19">
        <f>IFERROR(HLOOKUP(EN$1,'Nakladova matice_2018'!$A$1:$IW$188,13,FALSE),0)</f>
        <v>0</v>
      </c>
      <c r="EO40" s="19">
        <f>IFERROR(HLOOKUP(EO$1,'Nakladova matice_2018'!$A$1:$IW$188,13,FALSE),0)</f>
        <v>0</v>
      </c>
      <c r="EP40" s="19">
        <f>IFERROR(HLOOKUP(EP$1,'Nakladova matice_2018'!$A$1:$IW$188,13,FALSE),0)</f>
        <v>0</v>
      </c>
      <c r="EQ40" s="19">
        <f>IFERROR(HLOOKUP(EQ$1,'Nakladova matice_2018'!$A$1:$IW$188,13,FALSE),0)</f>
        <v>0</v>
      </c>
      <c r="ER40" s="19">
        <f>IFERROR(HLOOKUP(ER$1,'Nakladova matice_2018'!$A$1:$IW$188,13,FALSE),0)</f>
        <v>0</v>
      </c>
      <c r="ES40" s="19">
        <f>IFERROR(HLOOKUP(ES$1,'Nakladova matice_2018'!$A$1:$IW$188,13,FALSE),0)</f>
        <v>0</v>
      </c>
      <c r="ET40" s="19">
        <f>IFERROR(HLOOKUP(ET$1,'Nakladova matice_2018'!$A$1:$IW$188,13,FALSE),0)</f>
        <v>0</v>
      </c>
      <c r="EU40" s="19">
        <f>IFERROR(HLOOKUP(EU$1,'Nakladova matice_2018'!$A$1:$IW$188,13,FALSE),0)</f>
        <v>0</v>
      </c>
      <c r="EV40" s="19">
        <f>IFERROR(HLOOKUP(EV$1,'Nakladova matice_2018'!$A$1:$IW$188,13,FALSE),0)</f>
        <v>0</v>
      </c>
      <c r="EW40" s="19">
        <f>IFERROR(HLOOKUP(EW$1,'Nakladova matice_2018'!$A$1:$IW$188,13,FALSE),0)</f>
        <v>0</v>
      </c>
      <c r="EX40" s="19">
        <f>IFERROR(HLOOKUP(EX$1,'Nakladova matice_2018'!$A$1:$IW$188,13,FALSE),0)</f>
        <v>0</v>
      </c>
      <c r="EY40" s="19">
        <f>IFERROR(HLOOKUP(EY$1,'Nakladova matice_2018'!$A$1:$IW$188,13,FALSE),0)</f>
        <v>0</v>
      </c>
      <c r="EZ40" s="19">
        <f>IFERROR(HLOOKUP(EZ$1,'Nakladova matice_2018'!$A$1:$IW$188,13,FALSE),0)</f>
        <v>556.6</v>
      </c>
      <c r="FA40" s="19">
        <f>IFERROR(HLOOKUP(FA$1,'Nakladova matice_2018'!$A$1:$IW$188,13,FALSE),0)</f>
        <v>0</v>
      </c>
      <c r="FB40" s="19">
        <f>IFERROR(HLOOKUP(FB$1,'Nakladova matice_2018'!$A$1:$IW$188,13,FALSE),0)</f>
        <v>0</v>
      </c>
      <c r="FC40" s="19">
        <f>IFERROR(HLOOKUP(FC$1,'Nakladova matice_2018'!$A$1:$IW$188,13,FALSE),0)</f>
        <v>635.65</v>
      </c>
      <c r="FD40" s="19">
        <f>IFERROR(HLOOKUP(FD$1,'Nakladova matice_2018'!$A$1:$IW$188,13,FALSE),0)</f>
        <v>0</v>
      </c>
      <c r="FE40" s="19">
        <f>IFERROR(HLOOKUP(FE$1,'Nakladova matice_2018'!$A$1:$IW$188,13,FALSE),0)</f>
        <v>0</v>
      </c>
      <c r="FF40" s="19">
        <f>IFERROR(HLOOKUP(FF$1,'Nakladova matice_2018'!$A$1:$IW$188,13,FALSE),0)</f>
        <v>0</v>
      </c>
      <c r="FG40" s="19">
        <f>IFERROR(HLOOKUP(FG$1,'Nakladova matice_2018'!$A$1:$IW$188,13,FALSE),0)</f>
        <v>0</v>
      </c>
      <c r="FH40" s="19">
        <f>IFERROR(HLOOKUP(FH$1,'Nakladova matice_2018'!$A$1:$IW$188,13,FALSE),0)</f>
        <v>0</v>
      </c>
      <c r="FI40" s="19">
        <f>IFERROR(HLOOKUP(FI$1,'Nakladova matice_2018'!$A$1:$IW$188,13,FALSE),0)</f>
        <v>0</v>
      </c>
      <c r="FJ40" s="19">
        <f>IFERROR(HLOOKUP(FJ$1,'Nakladova matice_2018'!$A$1:$IW$188,13,FALSE),0)</f>
        <v>0</v>
      </c>
      <c r="FK40" s="19">
        <f>IFERROR(HLOOKUP(FK$1,'Nakladova matice_2018'!$A$1:$IW$188,13,FALSE),0)</f>
        <v>0</v>
      </c>
      <c r="FL40" s="19">
        <f>IFERROR(HLOOKUP(FL$1,'Nakladova matice_2018'!$A$1:$IW$188,13,FALSE),0)</f>
        <v>0</v>
      </c>
      <c r="FM40" s="19">
        <f>IFERROR(HLOOKUP(FM$1,'Nakladova matice_2018'!$A$1:$IW$188,13,FALSE),0)</f>
        <v>0</v>
      </c>
      <c r="FN40" s="19">
        <f>IFERROR(HLOOKUP(FN$1,'Nakladova matice_2018'!$A$1:$IW$188,13,FALSE),0)</f>
        <v>0</v>
      </c>
      <c r="FO40" s="19">
        <f>IFERROR(HLOOKUP(FO$1,'Nakladova matice_2018'!$A$1:$IW$188,13,FALSE),0)</f>
        <v>129</v>
      </c>
      <c r="FP40" s="19">
        <f>IFERROR(HLOOKUP(FP$1,'Nakladova matice_2018'!$A$1:$IW$188,13,FALSE),0)</f>
        <v>0</v>
      </c>
      <c r="FQ40" s="19">
        <f>IFERROR(HLOOKUP(FQ$1,'Nakladova matice_2018'!$A$1:$IW$188,13,FALSE),0)</f>
        <v>0</v>
      </c>
      <c r="FR40" s="19">
        <f>IFERROR(HLOOKUP(FR$1,'Nakladova matice_2018'!$A$1:$IW$188,13,FALSE),0)</f>
        <v>0</v>
      </c>
      <c r="FS40" s="19">
        <f>IFERROR(HLOOKUP(FS$1,'Nakladova matice_2018'!$A$1:$IW$188,13,FALSE),0)</f>
        <v>0</v>
      </c>
      <c r="FT40" s="19">
        <f>IFERROR(HLOOKUP(FT$1,'Nakladova matice_2018'!$A$1:$IW$188,13,FALSE),0)</f>
        <v>0</v>
      </c>
      <c r="FU40" s="19">
        <f>IFERROR(HLOOKUP(FU$1,'Nakladova matice_2018'!$A$1:$IW$188,13,FALSE),0)</f>
        <v>0</v>
      </c>
      <c r="FV40" s="19">
        <f>IFERROR(HLOOKUP(FV$1,'Nakladova matice_2018'!$A$1:$IW$188,13,FALSE),0)</f>
        <v>0</v>
      </c>
      <c r="FW40" s="19">
        <f>IFERROR(HLOOKUP(FW$1,'Nakladova matice_2018'!$A$1:$IW$188,13,FALSE),0)</f>
        <v>0</v>
      </c>
      <c r="FX40" s="19">
        <f>IFERROR(HLOOKUP(FX$1,'Nakladova matice_2018'!$A$1:$IW$188,13,FALSE),0)</f>
        <v>0</v>
      </c>
      <c r="FY40" s="19">
        <f>IFERROR(HLOOKUP(FY$1,'Nakladova matice_2018'!$A$1:$IW$188,13,FALSE),0)</f>
        <v>0</v>
      </c>
      <c r="FZ40" s="19">
        <f>IFERROR(HLOOKUP(FZ$1,'Nakladova matice_2018'!$A$1:$IW$188,13,FALSE),0)</f>
        <v>0</v>
      </c>
      <c r="GA40" s="19">
        <f>IFERROR(HLOOKUP(GA$1,'Nakladova matice_2018'!$A$1:$IW$188,13,FALSE),0)</f>
        <v>944</v>
      </c>
      <c r="GB40" s="19">
        <f>IFERROR(HLOOKUP(GB$1,'Nakladova matice_2018'!$A$1:$IW$188,13,FALSE),0)</f>
        <v>0</v>
      </c>
      <c r="GC40" s="19">
        <f>IFERROR(HLOOKUP(GC$1,'Nakladova matice_2018'!$A$1:$IW$188,13,FALSE),0)</f>
        <v>0</v>
      </c>
      <c r="GD40" s="19">
        <f>IFERROR(HLOOKUP(GD$1,'Nakladova matice_2018'!$A$1:$IW$188,13,FALSE),0)</f>
        <v>0</v>
      </c>
      <c r="GE40" s="19">
        <f>IFERROR(HLOOKUP(GE$1,'Nakladova matice_2018'!$A$1:$IW$188,13,FALSE),0)</f>
        <v>0</v>
      </c>
      <c r="GF40" s="19">
        <f>IFERROR(HLOOKUP(GF$1,'Nakladova matice_2018'!$A$1:$IW$188,13,FALSE),0)</f>
        <v>0</v>
      </c>
      <c r="GG40" s="19">
        <f>IFERROR(HLOOKUP(GG$1,'Nakladova matice_2018'!$A$1:$IW$188,13,FALSE),0)</f>
        <v>0</v>
      </c>
      <c r="GH40" s="19">
        <f>IFERROR(HLOOKUP(GH$1,'Nakladova matice_2018'!$A$1:$IW$188,13,FALSE),0)</f>
        <v>0</v>
      </c>
      <c r="GI40" s="19">
        <f>IFERROR(HLOOKUP(GI$1,'Nakladova matice_2018'!$A$1:$IW$188,13,FALSE),0)</f>
        <v>280</v>
      </c>
      <c r="GJ40" s="19">
        <f>IFERROR(HLOOKUP(GJ$1,'Nakladova matice_2018'!$A$1:$IW$188,13,FALSE),0)</f>
        <v>122</v>
      </c>
      <c r="GK40" s="19">
        <f>IFERROR(HLOOKUP(GK$1,'Nakladova matice_2018'!$A$1:$IW$188,13,FALSE),0)</f>
        <v>491</v>
      </c>
      <c r="GL40" s="19">
        <f>IFERROR(HLOOKUP(GL$1,'Nakladova matice_2018'!$A$1:$IW$188,13,FALSE),0)</f>
        <v>0</v>
      </c>
      <c r="GM40" s="19">
        <f>IFERROR(HLOOKUP(GM$1,'Nakladova matice_2018'!$A$1:$IW$188,13,FALSE),0)</f>
        <v>0</v>
      </c>
      <c r="GN40" s="19">
        <f>IFERROR(HLOOKUP(GN$1,'Nakladova matice_2018'!$A$1:$IW$188,13,FALSE),0)</f>
        <v>232</v>
      </c>
      <c r="GO40" s="19">
        <f>IFERROR(HLOOKUP(GO$1,'Nakladova matice_2018'!$A$1:$IW$188,13,FALSE),0)</f>
        <v>0</v>
      </c>
      <c r="GP40" s="19">
        <f>IFERROR(HLOOKUP(GP$1,'Nakladova matice_2018'!$A$1:$IW$188,13,FALSE),0)</f>
        <v>0</v>
      </c>
      <c r="GQ40" s="19">
        <f>IFERROR(HLOOKUP(GQ$1,'Nakladova matice_2018'!$A$1:$IW$188,13,FALSE),0)</f>
        <v>0</v>
      </c>
      <c r="GR40" s="19">
        <f>IFERROR(HLOOKUP(GR$1,'Nakladova matice_2018'!$A$1:$IW$188,13,FALSE),0)</f>
        <v>0</v>
      </c>
      <c r="GS40" s="19">
        <f>IFERROR(HLOOKUP(GS$1,'Nakladova matice_2018'!$A$1:$IW$188,13,FALSE),0)</f>
        <v>0</v>
      </c>
      <c r="GT40" s="19">
        <f>IFERROR(HLOOKUP(GT$1,'Nakladova matice_2018'!$A$1:$IW$188,13,FALSE),0)</f>
        <v>0</v>
      </c>
      <c r="GU40" s="19">
        <f>IFERROR(HLOOKUP(GU$1,'Nakladova matice_2018'!$A$1:$IW$188,13,FALSE),0)</f>
        <v>0</v>
      </c>
      <c r="GV40" s="19">
        <f>IFERROR(HLOOKUP(GV$1,'Nakladova matice_2018'!$A$1:$IW$188,13,FALSE),0)</f>
        <v>0</v>
      </c>
      <c r="GW40" s="19">
        <f>IFERROR(HLOOKUP(GW$1,'Nakladova matice_2018'!$A$1:$IW$188,13,FALSE),0)</f>
        <v>0</v>
      </c>
      <c r="GX40" s="19">
        <f>IFERROR(HLOOKUP(GX$1,'Nakladova matice_2018'!$A$1:$IW$188,13,FALSE),0)</f>
        <v>0</v>
      </c>
      <c r="GY40" s="19">
        <f>IFERROR(HLOOKUP(GY$1,'Nakladova matice_2018'!$A$1:$IW$188,13,FALSE),0)</f>
        <v>0</v>
      </c>
      <c r="GZ40" s="19">
        <f>IFERROR(HLOOKUP(GZ$1,'Nakladova matice_2018'!$A$1:$IW$188,13,FALSE),0)</f>
        <v>0</v>
      </c>
      <c r="HA40" s="19">
        <f>IFERROR(HLOOKUP(HA$1,'Nakladova matice_2018'!$A$1:$IW$188,13,FALSE),0)</f>
        <v>0</v>
      </c>
      <c r="HB40" s="19">
        <f>IFERROR(HLOOKUP(HB$1,'Nakladova matice_2018'!$A$1:$IW$188,13,FALSE),0)</f>
        <v>0</v>
      </c>
      <c r="HC40" s="19">
        <f>IFERROR(HLOOKUP(HC$1,'Nakladova matice_2018'!$A$1:$IW$188,13,FALSE),0)</f>
        <v>0</v>
      </c>
      <c r="HD40" s="19">
        <f>IFERROR(HLOOKUP(HD$1,'Nakladova matice_2018'!$A$1:$IW$188,13,FALSE),0)</f>
        <v>507</v>
      </c>
      <c r="HE40" s="19">
        <f>IFERROR(HLOOKUP(HE$1,'Nakladova matice_2018'!$A$1:$IW$188,13,FALSE),0)</f>
        <v>0</v>
      </c>
      <c r="HF40" s="19">
        <f>IFERROR(HLOOKUP(HF$1,'Nakladova matice_2018'!$A$1:$IW$188,13,FALSE),0)</f>
        <v>0</v>
      </c>
      <c r="HG40" s="19">
        <f>IFERROR(HLOOKUP(HG$1,'Nakladova matice_2018'!$A$1:$IW$188,13,FALSE),0)</f>
        <v>0</v>
      </c>
      <c r="HH40" s="19">
        <f>IFERROR(HLOOKUP(HH$1,'Nakladova matice_2018'!$A$1:$IW$188,13,FALSE),0)</f>
        <v>0</v>
      </c>
      <c r="HI40" s="19">
        <f>IFERROR(HLOOKUP(HI$1,'Nakladova matice_2018'!$A$1:$IW$188,13,FALSE),0)</f>
        <v>0</v>
      </c>
      <c r="HJ40" s="19">
        <f>IFERROR(HLOOKUP(HJ$1,'Nakladova matice_2018'!$A$1:$IW$188,13,FALSE),0)</f>
        <v>1296</v>
      </c>
      <c r="HK40" s="19">
        <f>IFERROR(HLOOKUP(HK$1,'Nakladova matice_2018'!$A$1:$IW$188,13,FALSE),0)</f>
        <v>0</v>
      </c>
      <c r="HL40" s="19">
        <f>IFERROR(HLOOKUP(HL$1,'Nakladova matice_2018'!$A$1:$IW$188,13,FALSE),0)</f>
        <v>0</v>
      </c>
      <c r="HM40" s="19">
        <f>IFERROR(HLOOKUP(HM$1,'Nakladova matice_2018'!$A$1:$IW$188,13,FALSE),0)</f>
        <v>0</v>
      </c>
      <c r="HN40" s="19">
        <f>IFERROR(HLOOKUP(HN$1,'Nakladova matice_2018'!$A$1:$IW$188,13,FALSE),0)</f>
        <v>0</v>
      </c>
      <c r="HO40" s="19">
        <f>IFERROR(HLOOKUP(HO$1,'Nakladova matice_2018'!$A$1:$IW$188,13,FALSE),0)</f>
        <v>0</v>
      </c>
      <c r="HP40" s="19">
        <f>IFERROR(HLOOKUP(HP$1,'Nakladova matice_2018'!$A$1:$IW$188,13,FALSE),0)</f>
        <v>0</v>
      </c>
      <c r="HQ40" s="19">
        <f>IFERROR(HLOOKUP(HQ$1,'Nakladova matice_2018'!$A$1:$IW$188,13,FALSE),0)</f>
        <v>0</v>
      </c>
      <c r="HR40" s="19">
        <f>IFERROR(HLOOKUP(HR$1,'Nakladova matice_2018'!$A$1:$IW$188,13,FALSE),0)</f>
        <v>0</v>
      </c>
      <c r="HS40" s="19">
        <f>IFERROR(HLOOKUP(HS$1,'Nakladova matice_2018'!$A$1:$IW$188,13,FALSE),0)</f>
        <v>0</v>
      </c>
      <c r="HT40" s="19">
        <f>IFERROR(HLOOKUP(HT$1,'Nakladova matice_2018'!$A$1:$IW$188,13,FALSE),0)</f>
        <v>29094.78</v>
      </c>
      <c r="HU40" s="19">
        <f>IFERROR(HLOOKUP(HU$1,'Nakladova matice_2018'!$A$1:$IW$188,13,FALSE),0)</f>
        <v>27339.14</v>
      </c>
      <c r="HV40" s="19">
        <f>IFERROR(HLOOKUP(HV$1,'Nakladova matice_2018'!$A$1:$IW$188,13,FALSE),0)</f>
        <v>17032.5</v>
      </c>
      <c r="HW40" s="19">
        <f>IFERROR(HLOOKUP(HW$1,'Nakladova matice_2018'!$A$1:$IW$188,13,FALSE),0)</f>
        <v>55346.96</v>
      </c>
      <c r="HX40" s="19">
        <f>IFERROR(HLOOKUP(HX$1,'Nakladova matice_2018'!$A$1:$IW$188,13,FALSE),0)</f>
        <v>24582.93</v>
      </c>
      <c r="HY40" s="19">
        <f>IFERROR(HLOOKUP(HY$1,'Nakladova matice_2018'!$A$1:$IW$188,13,FALSE),0)</f>
        <v>14613.1</v>
      </c>
      <c r="HZ40" s="19">
        <f>IFERROR(HLOOKUP(HZ$1,'Nakladova matice_2018'!$A$1:$IW$188,13,FALSE),0)</f>
        <v>0</v>
      </c>
      <c r="IA40" s="19">
        <f>IFERROR(HLOOKUP(IA$1,'Nakladova matice_2018'!$A$1:$IW$188,13,FALSE),0)</f>
        <v>116798.16</v>
      </c>
      <c r="IB40" s="19">
        <f>IFERROR(HLOOKUP(IB$1,'Nakladova matice_2018'!$A$1:$IW$188,13,FALSE),0)</f>
        <v>5030</v>
      </c>
      <c r="IC40" s="19">
        <f>IFERROR(HLOOKUP(IC$1,'Nakladova matice_2018'!$A$1:$IW$188,13,FALSE),0)</f>
        <v>22083</v>
      </c>
      <c r="ID40" s="19">
        <f>IFERROR(HLOOKUP(ID$1,'Nakladova matice_2018'!$A$1:$IW$188,13,FALSE),0)</f>
        <v>239852.75</v>
      </c>
      <c r="IE40" s="19">
        <f>IFERROR(HLOOKUP(IE$1,'Nakladova matice_2018'!$A$1:$IW$188,13,FALSE),0)</f>
        <v>0</v>
      </c>
      <c r="IF40" s="19">
        <f>IFERROR(HLOOKUP(IF$1,'Nakladova matice_2018'!$A$1:$IW$188,13,FALSE),0)</f>
        <v>10746</v>
      </c>
      <c r="IG40" s="19">
        <f>IFERROR(HLOOKUP(IG$1,'Nakladova matice_2018'!$A$1:$IW$188,13,FALSE),0)</f>
        <v>2308</v>
      </c>
      <c r="IH40" s="19">
        <f>IFERROR(HLOOKUP(IH$1,'Nakladova matice_2018'!$A$1:$IW$188,13,FALSE),0)</f>
        <v>0</v>
      </c>
      <c r="II40" s="19">
        <f>IFERROR(HLOOKUP(II$1,'Nakladova matice_2018'!$A$1:$IW$188,13,FALSE),0)</f>
        <v>2532</v>
      </c>
      <c r="IJ40" s="19">
        <f>IFERROR(HLOOKUP(IJ$1,'Nakladova matice_2018'!$A$1:$IW$188,13,FALSE),0)</f>
        <v>0</v>
      </c>
      <c r="IK40" s="19">
        <f>IFERROR(HLOOKUP(IK$1,'Nakladova matice_2018'!$A$1:$IW$188,13,FALSE),0)</f>
        <v>0</v>
      </c>
      <c r="IL40" s="19">
        <f>IFERROR(HLOOKUP(IL$1,'Nakladova matice_2018'!$A$1:$IW$188,13,FALSE),0)</f>
        <v>90815.97</v>
      </c>
      <c r="IM40" s="19">
        <f>IFERROR(HLOOKUP(IM$1,'Nakladova matice_2018'!$A$1:$IW$188,13,FALSE),0)</f>
        <v>961.23</v>
      </c>
      <c r="IN40" s="19">
        <f>IFERROR(HLOOKUP(IN$1,'Nakladova matice_2018'!$A$1:$IW$188,13,FALSE),0)</f>
        <v>1060.56</v>
      </c>
      <c r="IO40" s="19">
        <f>IFERROR(HLOOKUP(IO$1,'Nakladova matice_2018'!$A$1:$IW$188,13,FALSE),0)</f>
        <v>0</v>
      </c>
      <c r="IP40" s="19">
        <f>IFERROR(HLOOKUP(IP$1,'Nakladova matice_2018'!$A$1:$IW$188,13,FALSE),0)</f>
        <v>0</v>
      </c>
      <c r="IQ40" s="19">
        <f>IFERROR(HLOOKUP(IQ$1,'Nakladova matice_2018'!$A$1:$IW$188,13,FALSE),0)</f>
        <v>59364.15</v>
      </c>
      <c r="IR40" s="19">
        <f>IFERROR(HLOOKUP(IR$1,'Nakladova matice_2018'!$A$1:$IW$188,13,FALSE),0)</f>
        <v>1560472.54</v>
      </c>
      <c r="IS40" s="19">
        <f>IFERROR(HLOOKUP(IS$1,'Nakladova matice_2018'!$A$1:$IW$188,13,FALSE),0)</f>
        <v>0</v>
      </c>
      <c r="IT40" s="19">
        <f>IFERROR(HLOOKUP(IT$1,'Nakladova matice_2018'!$A$1:$IW$188,13,FALSE),0)</f>
        <v>0</v>
      </c>
      <c r="IU40" s="19">
        <f>IFERROR(HLOOKUP(IU$1,'Nakladova matice_2018'!$A$1:$IW$188,13,FALSE),0)</f>
        <v>0</v>
      </c>
      <c r="IV40" s="19">
        <f>IFERROR(HLOOKUP(IV$1,'Nakladova matice_2018'!$A$1:$IW$188,13,FALSE),0)</f>
        <v>0</v>
      </c>
      <c r="IW40" s="19">
        <f>IFERROR(HLOOKUP(IW$1,'Nakladova matice_2018'!$A$1:$IW$188,13,FALSE),0)</f>
        <v>0</v>
      </c>
      <c r="IX40" s="19">
        <f>IFERROR(HLOOKUP(IX$1,'Nakladova matice_2018'!$A$1:$IW$188,13,FALSE),0)</f>
        <v>0</v>
      </c>
      <c r="IY40" s="19">
        <f>IFERROR(HLOOKUP(IY$1,'Nakladova matice_2018'!$A$1:$IW$188,13,FALSE),0)</f>
        <v>0</v>
      </c>
      <c r="IZ40" s="19">
        <f>IFERROR(HLOOKUP(IZ$1,'Nakladova matice_2018'!$A$1:$IW$188,13,FALSE),0)</f>
        <v>0</v>
      </c>
      <c r="JA40" s="19">
        <f>IFERROR(HLOOKUP(JA$1,'Nakladova matice_2018'!$A$1:$IW$188,13,FALSE),0)</f>
        <v>0</v>
      </c>
      <c r="JB40" s="19">
        <f>IFERROR(HLOOKUP(JB$1,'Nakladova matice_2018'!$A$1:$IW$188,13,FALSE),0)</f>
        <v>0</v>
      </c>
      <c r="JC40" s="19">
        <f>IFERROR(HLOOKUP(JC$1,'Nakladova matice_2018'!$A$1:$IW$188,13,FALSE),0)</f>
        <v>0</v>
      </c>
      <c r="JD40" s="19">
        <f>IFERROR(HLOOKUP(JD$1,'Nakladova matice_2018'!$A$1:$IW$188,13,FALSE),0)</f>
        <v>0</v>
      </c>
      <c r="JE40" s="19">
        <f>IFERROR(HLOOKUP(JE$1,'Nakladova matice_2018'!$A$1:$IW$188,13,FALSE),0)</f>
        <v>0</v>
      </c>
      <c r="JF40" s="19">
        <f>IFERROR(HLOOKUP(JF$1,'Nakladova matice_2018'!$A$1:$IW$188,13,FALSE),0)</f>
        <v>0</v>
      </c>
      <c r="JG40" s="19">
        <f>IFERROR(HLOOKUP(JG$1,'Nakladova matice_2018'!$A$1:$IW$188,13,FALSE),0)</f>
        <v>0</v>
      </c>
      <c r="JH40" s="19">
        <f>IFERROR(HLOOKUP(JH$1,'Nakladova matice_2018'!$A$1:$IW$188,13,FALSE),0)</f>
        <v>0</v>
      </c>
      <c r="JI40" s="19">
        <f>IFERROR(HLOOKUP(JI$1,'Nakladova matice_2018'!$A$1:$IW$188,13,FALSE),0)</f>
        <v>0</v>
      </c>
      <c r="JJ40" s="19">
        <f>IFERROR(HLOOKUP(JJ$1,'Nakladova matice_2018'!$A$1:$IW$188,13,FALSE),0)</f>
        <v>0</v>
      </c>
      <c r="JK40" s="19">
        <f>IFERROR(HLOOKUP(JK$1,'Nakladova matice_2018'!$A$1:$IW$188,13,FALSE),0)</f>
        <v>0</v>
      </c>
      <c r="JL40" s="19">
        <f>IFERROR(HLOOKUP(JL$1,'Nakladova matice_2018'!$A$1:$IW$188,13,FALSE),0)</f>
        <v>0</v>
      </c>
      <c r="JM40" s="19">
        <f>IFERROR(HLOOKUP(JM$1,'Nakladova matice_2018'!$A$1:$IW$188,13,FALSE),0)</f>
        <v>57</v>
      </c>
      <c r="JN40" s="19">
        <f>IFERROR(HLOOKUP(JN$1,'Nakladova matice_2018'!$A$1:$IW$188,13,FALSE),0)</f>
        <v>0</v>
      </c>
      <c r="JO40" s="19">
        <f>IFERROR(HLOOKUP(JO$1,'Nakladova matice_2018'!$A$1:$IW$188,13,FALSE),0)</f>
        <v>0</v>
      </c>
      <c r="JP40" s="19">
        <f>IFERROR(HLOOKUP(JP$1,'Nakladova matice_2018'!$A$1:$IW$188,13,FALSE),0)</f>
        <v>0</v>
      </c>
      <c r="JQ40" s="19">
        <f>IFERROR(HLOOKUP(JQ$1,'Nakladova matice_2018'!$A$1:$IW$188,13,FALSE),0)</f>
        <v>0</v>
      </c>
      <c r="JR40" s="19">
        <f>IFERROR(HLOOKUP(JR$1,'Nakladova matice_2018'!$A$1:$IW$188,13,FALSE),0)</f>
        <v>0</v>
      </c>
      <c r="JS40" s="19">
        <f>IFERROR(HLOOKUP(JS$1,'Nakladova matice_2018'!$A$1:$IW$188,13,FALSE),0)</f>
        <v>0</v>
      </c>
      <c r="JT40" s="19">
        <f>IFERROR(HLOOKUP(JT$1,'Nakladova matice_2018'!$A$1:$IW$188,13,FALSE),0)</f>
        <v>788</v>
      </c>
      <c r="JU40" s="19">
        <f>IFERROR(HLOOKUP(JU$1,'Nakladova matice_2018'!$A$1:$IW$188,13,FALSE),0)</f>
        <v>0</v>
      </c>
      <c r="JV40" s="19">
        <f>IFERROR(HLOOKUP(JV$1,'Nakladova matice_2018'!$A$1:$IW$188,13,FALSE),0)</f>
        <v>1105</v>
      </c>
      <c r="JW40" s="19">
        <f>IFERROR(HLOOKUP(JW$1,'Nakladova matice_2018'!$A$1:$IW$188,13,FALSE),0)</f>
        <v>0</v>
      </c>
      <c r="JX40" s="19">
        <f>IFERROR(HLOOKUP(JX$1,'Nakladova matice_2018'!$A$1:$IW$188,13,FALSE),0)</f>
        <v>0</v>
      </c>
      <c r="JY40" s="19">
        <f>IFERROR(HLOOKUP(JY$1,'Nakladova matice_2018'!$A$1:$IW$188,13,FALSE),0)</f>
        <v>0</v>
      </c>
      <c r="JZ40" s="19">
        <f>IFERROR(HLOOKUP(JZ$1,'Nakladova matice_2018'!$A$1:$IW$188,13,FALSE),0)</f>
        <v>0</v>
      </c>
      <c r="KA40" s="19">
        <f>IFERROR(HLOOKUP(KA$1,'Nakladova matice_2018'!$A$1:$IW$188,13,FALSE),0)</f>
        <v>180</v>
      </c>
      <c r="KB40" s="19">
        <f>IFERROR(HLOOKUP(KB$1,'Nakladova matice_2018'!$A$1:$IW$188,13,FALSE),0)</f>
        <v>0</v>
      </c>
      <c r="KC40" s="19">
        <f>IFERROR(HLOOKUP(KC$1,'Nakladova matice_2018'!$A$1:$IW$188,13,FALSE),0)</f>
        <v>0</v>
      </c>
      <c r="KD40" s="19">
        <f>IFERROR(HLOOKUP(KD$1,'Nakladova matice_2018'!$A$1:$IW$188,13,FALSE),0)</f>
        <v>0</v>
      </c>
      <c r="KE40" s="19">
        <f>IFERROR(HLOOKUP(KE$1,'Nakladova matice_2018'!$A$1:$IW$188,13,FALSE),0)</f>
        <v>0</v>
      </c>
      <c r="KF40" s="19">
        <f>IFERROR(HLOOKUP(KF$1,'Nakladova matice_2018'!$A$1:$IW$188,13,FALSE),0)</f>
        <v>0</v>
      </c>
      <c r="KG40" s="19">
        <f>IFERROR(HLOOKUP(KG$1,'Nakladova matice_2018'!$A$1:$IW$188,13,FALSE),0)</f>
        <v>0</v>
      </c>
      <c r="KH40" s="19">
        <f>IFERROR(HLOOKUP(KH$1,'Nakladova matice_2018'!$A$1:$IW$188,13,FALSE),0)</f>
        <v>0</v>
      </c>
      <c r="KI40" s="19">
        <f>IFERROR(HLOOKUP(KI$1,'Nakladova matice_2018'!$A$1:$IW$188,13,FALSE),0)</f>
        <v>0</v>
      </c>
      <c r="KJ40" s="19">
        <f>IFERROR(HLOOKUP(KJ$1,'Nakladova matice_2018'!$A$1:$IW$188,13,FALSE),0)</f>
        <v>135</v>
      </c>
      <c r="KK40" s="19">
        <f>IFERROR(HLOOKUP(KK$1,'Nakladova matice_2018'!$A$1:$IW$188,13,FALSE),0)</f>
        <v>0</v>
      </c>
      <c r="KL40" s="19">
        <f>IFERROR(HLOOKUP(KL$1,'Nakladova matice_2018'!$A$1:$IW$188,13,FALSE),0)</f>
        <v>0</v>
      </c>
      <c r="KM40" s="19">
        <f>IFERROR(HLOOKUP(KM$1,'Nakladova matice_2018'!$A$1:$IW$188,13,FALSE),0)</f>
        <v>0</v>
      </c>
      <c r="KN40" s="19">
        <f>IFERROR(HLOOKUP(KN$1,'Nakladova matice_2018'!$A$1:$IW$188,13,FALSE),0)</f>
        <v>0</v>
      </c>
      <c r="KO40" s="19">
        <f>IFERROR(HLOOKUP(KO$1,'Nakladova matice_2018'!$A$1:$IW$188,13,FALSE),0)</f>
        <v>0</v>
      </c>
      <c r="KP40" s="19">
        <f>IFERROR(HLOOKUP(KP$1,'Nakladova matice_2018'!$A$1:$IW$188,13,FALSE),0)</f>
        <v>0</v>
      </c>
      <c r="KQ40" s="19">
        <f>IFERROR(HLOOKUP(KQ$1,'Nakladova matice_2018'!$A$1:$IW$188,13,FALSE),0)</f>
        <v>0</v>
      </c>
      <c r="KR40" s="19">
        <f>IFERROR(HLOOKUP(KR$1,'Nakladova matice_2018'!$A$1:$IW$188,13,FALSE),0)</f>
        <v>0</v>
      </c>
      <c r="KS40" s="19">
        <f>IFERROR(HLOOKUP(KS$1,'Nakladova matice_2018'!$A$1:$IW$188,13,FALSE),0)</f>
        <v>0</v>
      </c>
      <c r="KT40" s="19">
        <f>IFERROR(HLOOKUP(KT$1,'Nakladova matice_2018'!$A$1:$IW$188,13,FALSE),0)</f>
        <v>0</v>
      </c>
      <c r="KU40" s="19">
        <f>IFERROR(HLOOKUP(KU$1,'Nakladova matice_2018'!$A$1:$IW$188,13,FALSE),0)</f>
        <v>0</v>
      </c>
      <c r="KV40" s="19">
        <f>IFERROR(HLOOKUP(KV$1,'Nakladova matice_2018'!$A$1:$IW$188,13,FALSE),0)</f>
        <v>0</v>
      </c>
      <c r="KW40" s="19">
        <f>IFERROR(HLOOKUP(KW$1,'Nakladova matice_2018'!$A$1:$IW$188,13,FALSE),0)</f>
        <v>0</v>
      </c>
      <c r="KX40" s="19">
        <f>IFERROR(HLOOKUP(KX$1,'Nakladova matice_2018'!$A$1:$IW$188,13,FALSE),0)</f>
        <v>0</v>
      </c>
      <c r="KY40" s="19">
        <f>IFERROR(HLOOKUP(KY$1,'Nakladova matice_2018'!$A$1:$IW$188,13,FALSE),0)</f>
        <v>0</v>
      </c>
      <c r="KZ40" s="19">
        <f>IFERROR(HLOOKUP(KZ$1,'Nakladova matice_2018'!$A$1:$IW$188,13,FALSE),0)</f>
        <v>0</v>
      </c>
      <c r="LA40" s="19">
        <f>IFERROR(HLOOKUP(LA$1,'Nakladova matice_2018'!$A$1:$IW$188,13,FALSE),0)</f>
        <v>0</v>
      </c>
      <c r="LB40" s="19">
        <f>IFERROR(HLOOKUP(LB$1,'Nakladova matice_2018'!$A$1:$IW$188,13,FALSE),0)</f>
        <v>0</v>
      </c>
      <c r="LC40" s="19">
        <f>IFERROR(HLOOKUP(LC$1,'Nakladova matice_2018'!$A$1:$IW$188,13,FALSE),0)</f>
        <v>0</v>
      </c>
      <c r="LD40" s="19">
        <f>IFERROR(HLOOKUP(LD$1,'Nakladova matice_2018'!$A$1:$IW$188,13,FALSE),0)</f>
        <v>0</v>
      </c>
      <c r="LE40" s="19">
        <f>IFERROR(HLOOKUP(LE$1,'Nakladova matice_2018'!$A$1:$IW$188,13,FALSE),0)</f>
        <v>0</v>
      </c>
      <c r="LF40" s="19">
        <f>IFERROR(HLOOKUP(LF$1,'Nakladova matice_2018'!$A$1:$IW$188,13,FALSE),0)</f>
        <v>0</v>
      </c>
      <c r="LG40" s="19">
        <f>IFERROR(HLOOKUP(LG$1,'Nakladova matice_2018'!$A$1:$IW$188,13,FALSE),0)</f>
        <v>0</v>
      </c>
      <c r="LH40" s="19">
        <f>IFERROR(HLOOKUP(LH$1,'Nakladova matice_2018'!$A$1:$IW$188,13,FALSE),0)</f>
        <v>0</v>
      </c>
      <c r="LI40" s="19">
        <f>IFERROR(HLOOKUP(LI$1,'Nakladova matice_2018'!$A$1:$IW$188,13,FALSE),0)</f>
        <v>0</v>
      </c>
      <c r="LJ40" s="19">
        <f>IFERROR(HLOOKUP(LJ$1,'Nakladova matice_2018'!$A$1:$IW$188,13,FALSE),0)</f>
        <v>0</v>
      </c>
      <c r="LK40" s="19">
        <f>IFERROR(HLOOKUP(LK$1,'Nakladova matice_2018'!$A$1:$IW$188,13,FALSE),0)</f>
        <v>0</v>
      </c>
      <c r="LL40" s="19">
        <f>IFERROR(HLOOKUP(LL$1,'Nakladova matice_2018'!$A$1:$IW$188,13,FALSE),0)</f>
        <v>0</v>
      </c>
      <c r="LM40" s="19">
        <f>IFERROR(HLOOKUP(LM$1,'Nakladova matice_2018'!$A$1:$IW$188,13,FALSE),0)</f>
        <v>0</v>
      </c>
      <c r="LN40" s="19">
        <f>IFERROR(HLOOKUP(LN$1,'Nakladova matice_2018'!$A$1:$IW$188,13,FALSE),0)</f>
        <v>0</v>
      </c>
      <c r="LO40" s="19">
        <f>IFERROR(HLOOKUP(LO$1,'Nakladova matice_2018'!$A$1:$IW$188,13,FALSE),0)</f>
        <v>0</v>
      </c>
      <c r="LP40" s="19">
        <f>IFERROR(HLOOKUP(LP$1,'Nakladova matice_2018'!$A$1:$IW$188,13,FALSE),0)</f>
        <v>0</v>
      </c>
      <c r="LQ40" s="19">
        <f>IFERROR(HLOOKUP(LQ$1,'Nakladova matice_2018'!$A$1:$IW$188,13,FALSE),0)</f>
        <v>0</v>
      </c>
      <c r="LR40" s="19">
        <f>IFERROR(HLOOKUP(LR$1,'Nakladova matice_2018'!$A$1:$IW$188,13,FALSE),0)</f>
        <v>0</v>
      </c>
      <c r="LS40" s="19">
        <f>IFERROR(HLOOKUP(LS$1,'Nakladova matice_2018'!$A$1:$IW$188,13,FALSE),0)</f>
        <v>2130</v>
      </c>
      <c r="LT40" s="19">
        <f>IFERROR(HLOOKUP(LT$1,'Nakladova matice_2018'!$A$1:$IW$188,13,FALSE),0)</f>
        <v>0</v>
      </c>
      <c r="LU40" s="19">
        <f>IFERROR(HLOOKUP(LU$1,'Nakladova matice_2018'!$A$1:$IW$188,13,FALSE),0)</f>
        <v>0</v>
      </c>
      <c r="LV40" s="19">
        <f>IFERROR(HLOOKUP(LV$1,'Nakladova matice_2018'!$A$1:$IW$188,13,FALSE),0)</f>
        <v>0</v>
      </c>
      <c r="LW40" s="19">
        <f>IFERROR(HLOOKUP(LW$1,'Nakladova matice_2018'!$A$1:$IW$188,13,FALSE),0)</f>
        <v>0</v>
      </c>
      <c r="LX40" s="19">
        <f>IFERROR(HLOOKUP(LX$1,'Nakladova matice_2018'!$A$1:$IW$188,13,FALSE),0)</f>
        <v>0</v>
      </c>
      <c r="LY40" s="19">
        <f>IFERROR(HLOOKUP(LY$1,'Nakladova matice_2018'!$A$1:$IW$188,13,FALSE),0)</f>
        <v>0</v>
      </c>
      <c r="LZ40" s="19">
        <f>IFERROR(HLOOKUP(LZ$1,'Nakladova matice_2018'!$A$1:$IW$188,13,FALSE),0)</f>
        <v>0</v>
      </c>
      <c r="MA40" s="19">
        <f>IFERROR(HLOOKUP(MA$1,'Nakladova matice_2018'!$A$1:$IW$188,13,FALSE),0)</f>
        <v>0</v>
      </c>
      <c r="MB40" s="19">
        <f>IFERROR(HLOOKUP(MB$1,'Nakladova matice_2018'!$A$1:$IW$188,13,FALSE),0)</f>
        <v>0</v>
      </c>
      <c r="MC40" s="19">
        <f>IFERROR(HLOOKUP(MC$1,'Nakladova matice_2018'!$A$1:$IW$188,13,FALSE),0)</f>
        <v>0</v>
      </c>
      <c r="MD40" s="19">
        <f>IFERROR(HLOOKUP(MD$1,'Nakladova matice_2018'!$A$1:$IW$188,13,FALSE),0)</f>
        <v>0</v>
      </c>
      <c r="ME40" s="19">
        <f>IFERROR(HLOOKUP(ME$1,'Nakladova matice_2018'!$A$1:$IW$188,13,FALSE),0)</f>
        <v>0</v>
      </c>
      <c r="MF40" s="19">
        <f>IFERROR(HLOOKUP(MF$1,'Nakladova matice_2018'!$A$1:$IW$188,13,FALSE),0)</f>
        <v>0</v>
      </c>
      <c r="MG40" s="19">
        <f>IFERROR(HLOOKUP(MG$1,'Nakladova matice_2018'!$A$1:$IW$188,13,FALSE),0)</f>
        <v>0</v>
      </c>
      <c r="MH40" s="19">
        <f>IFERROR(HLOOKUP(MH$1,'Nakladova matice_2018'!$A$1:$IW$188,13,FALSE),0)</f>
        <v>0</v>
      </c>
      <c r="MI40" s="19">
        <f>IFERROR(HLOOKUP(MI$1,'Nakladova matice_2018'!$A$1:$IW$188,13,FALSE),0)</f>
        <v>0</v>
      </c>
      <c r="MJ40" s="19">
        <f>IFERROR(HLOOKUP(MJ$1,'Nakladova matice_2018'!$A$1:$IW$188,13,FALSE),0)</f>
        <v>0</v>
      </c>
      <c r="MK40" s="19">
        <f>IFERROR(HLOOKUP(MK$1,'Nakladova matice_2018'!$A$1:$IW$188,13,FALSE),0)</f>
        <v>0</v>
      </c>
      <c r="ML40" s="19">
        <f>IFERROR(HLOOKUP(ML$1,'Nakladova matice_2018'!$A$1:$IW$188,13,FALSE),0)</f>
        <v>0</v>
      </c>
      <c r="MM40" s="19">
        <f>IFERROR(HLOOKUP(MM$1,'Nakladova matice_2018'!$A$1:$IW$188,13,FALSE),0)</f>
        <v>0</v>
      </c>
      <c r="MN40" s="19">
        <f>IFERROR(HLOOKUP(MN$1,'Nakladova matice_2018'!$A$1:$IW$188,13,FALSE),0)</f>
        <v>0</v>
      </c>
      <c r="MO40" s="20">
        <f t="shared" si="83"/>
        <v>2308338.8600000003</v>
      </c>
      <c r="MP40" s="20">
        <f>MO40-'Nakladova matice_2018'!IX13</f>
        <v>0</v>
      </c>
    </row>
    <row r="41" spans="1:354" x14ac:dyDescent="0.2">
      <c r="A41" s="27">
        <v>501023</v>
      </c>
      <c r="B41" s="21" t="s">
        <v>193</v>
      </c>
      <c r="C41" s="53">
        <v>0</v>
      </c>
      <c r="D41" s="19">
        <f>IFERROR(HLOOKUP(D$1,'Nakladova matice_2018'!$A$1:$IW$188,14,FALSE),0)</f>
        <v>0</v>
      </c>
      <c r="E41" s="19">
        <f>IFERROR(HLOOKUP(E$1,'Nakladova matice_2018'!$A$1:$IW$188,14,FALSE),0)</f>
        <v>0</v>
      </c>
      <c r="F41" s="19">
        <f>IFERROR(HLOOKUP(F$1,'Nakladova matice_2018'!$A$1:$IW$188,14,FALSE),0)</f>
        <v>0</v>
      </c>
      <c r="G41" s="19">
        <f>IFERROR(HLOOKUP(G$1,'Nakladova matice_2018'!$A$1:$IW$188,14,FALSE),0)</f>
        <v>0</v>
      </c>
      <c r="H41" s="19">
        <f>IFERROR(HLOOKUP(H$1,'Nakladova matice_2018'!$A$1:$IW$188,14,FALSE),0)</f>
        <v>0</v>
      </c>
      <c r="I41" s="19">
        <f>IFERROR(HLOOKUP(I$1,'Nakladova matice_2018'!$A$1:$IW$188,14,FALSE),0)</f>
        <v>0</v>
      </c>
      <c r="J41" s="19">
        <f>IFERROR(HLOOKUP(J$1,'Nakladova matice_2018'!$A$1:$IW$188,14,FALSE),0)</f>
        <v>0</v>
      </c>
      <c r="K41" s="19">
        <f>IFERROR(HLOOKUP(K$1,'Nakladova matice_2018'!$A$1:$IW$188,14,FALSE),0)</f>
        <v>0</v>
      </c>
      <c r="L41" s="19">
        <f>IFERROR(HLOOKUP(L$1,'Nakladova matice_2018'!$A$1:$IW$188,14,FALSE),0)</f>
        <v>0</v>
      </c>
      <c r="M41" s="19">
        <f>IFERROR(HLOOKUP(M$1,'Nakladova matice_2018'!$A$1:$IW$188,14,FALSE),0)</f>
        <v>0</v>
      </c>
      <c r="N41" s="19">
        <f>IFERROR(HLOOKUP(N$1,'Nakladova matice_2018'!$A$1:$IW$188,14,FALSE),0)</f>
        <v>0</v>
      </c>
      <c r="O41" s="19">
        <f>IFERROR(HLOOKUP(O$1,'Nakladova matice_2018'!$A$1:$IW$188,14,FALSE),0)</f>
        <v>0</v>
      </c>
      <c r="P41" s="19">
        <f>IFERROR(HLOOKUP(P$1,'Nakladova matice_2018'!$A$1:$IW$188,14,FALSE),0)</f>
        <v>0</v>
      </c>
      <c r="Q41" s="19">
        <f>IFERROR(HLOOKUP(Q$1,'Nakladova matice_2018'!$A$1:$IW$188,14,FALSE),0)</f>
        <v>0</v>
      </c>
      <c r="R41" s="19">
        <f>IFERROR(HLOOKUP(R$1,'Nakladova matice_2018'!$A$1:$IW$188,14,FALSE),0)</f>
        <v>0</v>
      </c>
      <c r="S41" s="19">
        <f>IFERROR(HLOOKUP(S$1,'Nakladova matice_2018'!$A$1:$IW$188,14,FALSE),0)</f>
        <v>0</v>
      </c>
      <c r="T41" s="19">
        <f>IFERROR(HLOOKUP(T$1,'Nakladova matice_2018'!$A$1:$IW$188,14,FALSE),0)</f>
        <v>0</v>
      </c>
      <c r="U41" s="19">
        <f>IFERROR(HLOOKUP(U$1,'Nakladova matice_2018'!$A$1:$IW$188,14,FALSE),0)</f>
        <v>0</v>
      </c>
      <c r="V41" s="19">
        <f>IFERROR(HLOOKUP(V$1,'Nakladova matice_2018'!$A$1:$IW$188,14,FALSE),0)</f>
        <v>0</v>
      </c>
      <c r="W41" s="19">
        <f>IFERROR(HLOOKUP(W$1,'Nakladova matice_2018'!$A$1:$IW$188,14,FALSE),0)</f>
        <v>0</v>
      </c>
      <c r="X41" s="19">
        <f>IFERROR(HLOOKUP(X$1,'Nakladova matice_2018'!$A$1:$IW$188,14,FALSE),0)</f>
        <v>0</v>
      </c>
      <c r="Y41" s="19">
        <f>IFERROR(HLOOKUP(Y$1,'Nakladova matice_2018'!$A$1:$IW$188,14,FALSE),0)</f>
        <v>0</v>
      </c>
      <c r="Z41" s="19">
        <f>IFERROR(HLOOKUP(Z$1,'Nakladova matice_2018'!$A$1:$IW$188,14,FALSE),0)</f>
        <v>34606</v>
      </c>
      <c r="AA41" s="19">
        <f>IFERROR(HLOOKUP(AA$1,'Nakladova matice_2018'!$A$1:$IW$188,14,FALSE),0)</f>
        <v>0</v>
      </c>
      <c r="AB41" s="19">
        <f>IFERROR(HLOOKUP(AB$1,'Nakladova matice_2018'!$A$1:$IW$188,14,FALSE),0)</f>
        <v>0</v>
      </c>
      <c r="AC41" s="19">
        <f>IFERROR(HLOOKUP(AC$1,'Nakladova matice_2018'!$A$1:$IW$188,14,FALSE),0)</f>
        <v>0</v>
      </c>
      <c r="AD41" s="19">
        <f>IFERROR(HLOOKUP(AD$1,'Nakladova matice_2018'!$A$1:$IW$188,14,FALSE),0)</f>
        <v>0</v>
      </c>
      <c r="AE41" s="19">
        <f>IFERROR(HLOOKUP(AE$1,'Nakladova matice_2018'!$A$1:$IW$188,14,FALSE),0)</f>
        <v>0</v>
      </c>
      <c r="AF41" s="19">
        <f>IFERROR(HLOOKUP(AF$1,'Nakladova matice_2018'!$A$1:$IW$188,14,FALSE),0)</f>
        <v>0</v>
      </c>
      <c r="AG41" s="19">
        <f>IFERROR(HLOOKUP(AG$1,'Nakladova matice_2018'!$A$1:$IW$188,14,FALSE),0)</f>
        <v>0</v>
      </c>
      <c r="AH41" s="19">
        <f>IFERROR(HLOOKUP(AH$1,'Nakladova matice_2018'!$A$1:$IW$188,14,FALSE),0)</f>
        <v>0</v>
      </c>
      <c r="AI41" s="19">
        <f>IFERROR(HLOOKUP(AI$1,'Nakladova matice_2018'!$A$1:$IW$188,14,FALSE),0)</f>
        <v>0</v>
      </c>
      <c r="AJ41" s="19">
        <f>IFERROR(HLOOKUP(AJ$1,'Nakladova matice_2018'!$A$1:$IW$188,14,FALSE),0)</f>
        <v>0</v>
      </c>
      <c r="AK41" s="19">
        <f>IFERROR(HLOOKUP(AK$1,'Nakladova matice_2018'!$A$1:$IW$188,14,FALSE),0)</f>
        <v>0</v>
      </c>
      <c r="AL41" s="19">
        <f>IFERROR(HLOOKUP(AL$1,'Nakladova matice_2018'!$A$1:$IW$188,14,FALSE),0)</f>
        <v>0</v>
      </c>
      <c r="AM41" s="19">
        <f>IFERROR(HLOOKUP(AM$1,'Nakladova matice_2018'!$A$1:$IW$188,14,FALSE),0)</f>
        <v>0</v>
      </c>
      <c r="AN41" s="19">
        <f>IFERROR(HLOOKUP(AN$1,'Nakladova matice_2018'!$A$1:$IW$188,14,FALSE),0)</f>
        <v>0</v>
      </c>
      <c r="AO41" s="19">
        <f>IFERROR(HLOOKUP(AO$1,'Nakladova matice_2018'!$A$1:$IW$188,14,FALSE),0)</f>
        <v>0</v>
      </c>
      <c r="AP41" s="19">
        <f>IFERROR(HLOOKUP(AP$1,'Nakladova matice_2018'!$A$1:$IW$188,14,FALSE),0)</f>
        <v>0</v>
      </c>
      <c r="AQ41" s="19">
        <f>IFERROR(HLOOKUP(AQ$1,'Nakladova matice_2018'!$A$1:$IW$188,14,FALSE),0)</f>
        <v>0</v>
      </c>
      <c r="AR41" s="19">
        <f>IFERROR(HLOOKUP(AR$1,'Nakladova matice_2018'!$A$1:$IW$188,14,FALSE),0)</f>
        <v>0</v>
      </c>
      <c r="AS41" s="19">
        <f>IFERROR(HLOOKUP(AS$1,'Nakladova matice_2018'!$A$1:$IW$188,14,FALSE),0)</f>
        <v>0</v>
      </c>
      <c r="AT41" s="19">
        <f>IFERROR(HLOOKUP(AT$1,'Nakladova matice_2018'!$A$1:$IW$188,14,FALSE),0)</f>
        <v>0</v>
      </c>
      <c r="AU41" s="19">
        <f>IFERROR(HLOOKUP(AU$1,'Nakladova matice_2018'!$A$1:$IW$188,14,FALSE),0)</f>
        <v>0</v>
      </c>
      <c r="AV41" s="19">
        <f>IFERROR(HLOOKUP(AV$1,'Nakladova matice_2018'!$A$1:$IW$188,14,FALSE),0)</f>
        <v>0</v>
      </c>
      <c r="AW41" s="19">
        <f>IFERROR(HLOOKUP(AW$1,'Nakladova matice_2018'!$A$1:$IW$188,14,FALSE),0)</f>
        <v>0</v>
      </c>
      <c r="AX41" s="19">
        <f>IFERROR(HLOOKUP(AX$1,'Nakladova matice_2018'!$A$1:$IW$188,14,FALSE),0)</f>
        <v>0</v>
      </c>
      <c r="AY41" s="19">
        <f>IFERROR(HLOOKUP(AY$1,'Nakladova matice_2018'!$A$1:$IW$188,14,FALSE),0)</f>
        <v>0</v>
      </c>
      <c r="AZ41" s="19">
        <f>IFERROR(HLOOKUP(AZ$1,'Nakladova matice_2018'!$A$1:$IW$188,14,FALSE),0)</f>
        <v>0</v>
      </c>
      <c r="BA41" s="19">
        <f>IFERROR(HLOOKUP(BA$1,'Nakladova matice_2018'!$A$1:$IW$188,14,FALSE),0)</f>
        <v>0</v>
      </c>
      <c r="BB41" s="19">
        <f>IFERROR(HLOOKUP(BB$1,'Nakladova matice_2018'!$A$1:$IW$188,14,FALSE),0)</f>
        <v>0</v>
      </c>
      <c r="BC41" s="19">
        <f>IFERROR(HLOOKUP(BC$1,'Nakladova matice_2018'!$A$1:$IW$188,14,FALSE),0)</f>
        <v>0</v>
      </c>
      <c r="BD41" s="19">
        <f>IFERROR(HLOOKUP(BD$1,'Nakladova matice_2018'!$A$1:$IW$188,14,FALSE),0)</f>
        <v>0</v>
      </c>
      <c r="BE41" s="19">
        <f>IFERROR(HLOOKUP(BE$1,'Nakladova matice_2018'!$A$1:$IW$188,14,FALSE),0)</f>
        <v>0</v>
      </c>
      <c r="BF41" s="19">
        <f>IFERROR(HLOOKUP(BF$1,'Nakladova matice_2018'!$A$1:$IW$188,14,FALSE),0)</f>
        <v>0</v>
      </c>
      <c r="BG41" s="19">
        <f>IFERROR(HLOOKUP(BG$1,'Nakladova matice_2018'!$A$1:$IW$188,14,FALSE),0)</f>
        <v>0</v>
      </c>
      <c r="BH41" s="19">
        <f>IFERROR(HLOOKUP(BH$1,'Nakladova matice_2018'!$A$1:$IW$188,14,FALSE),0)</f>
        <v>0</v>
      </c>
      <c r="BI41" s="19">
        <f>IFERROR(HLOOKUP(BI$1,'Nakladova matice_2018'!$A$1:$IW$188,14,FALSE),0)</f>
        <v>0</v>
      </c>
      <c r="BJ41" s="19">
        <f>IFERROR(HLOOKUP(BJ$1,'Nakladova matice_2018'!$A$1:$IW$188,14,FALSE),0)</f>
        <v>0</v>
      </c>
      <c r="BK41" s="19">
        <f>IFERROR(HLOOKUP(BK$1,'Nakladova matice_2018'!$A$1:$IW$188,14,FALSE),0)</f>
        <v>0</v>
      </c>
      <c r="BL41" s="19">
        <f>IFERROR(HLOOKUP(BL$1,'Nakladova matice_2018'!$A$1:$IW$188,14,FALSE),0)</f>
        <v>0</v>
      </c>
      <c r="BM41" s="19">
        <f>IFERROR(HLOOKUP(BM$1,'Nakladova matice_2018'!$A$1:$IW$188,14,FALSE),0)</f>
        <v>0</v>
      </c>
      <c r="BN41" s="19">
        <f>IFERROR(HLOOKUP(BN$1,'Nakladova matice_2018'!$A$1:$IW$188,14,FALSE),0)</f>
        <v>0</v>
      </c>
      <c r="BO41" s="19">
        <f>IFERROR(HLOOKUP(BO$1,'Nakladova matice_2018'!$A$1:$IW$188,14,FALSE),0)</f>
        <v>0</v>
      </c>
      <c r="BP41" s="19">
        <f>IFERROR(HLOOKUP(BP$1,'Nakladova matice_2018'!$A$1:$IW$188,14,FALSE),0)</f>
        <v>0</v>
      </c>
      <c r="BQ41" s="19">
        <f>IFERROR(HLOOKUP(BQ$1,'Nakladova matice_2018'!$A$1:$IW$188,14,FALSE),0)</f>
        <v>0</v>
      </c>
      <c r="BR41" s="19">
        <f>IFERROR(HLOOKUP(BR$1,'Nakladova matice_2018'!$A$1:$IW$188,14,FALSE),0)</f>
        <v>0</v>
      </c>
      <c r="BS41" s="19">
        <f>IFERROR(HLOOKUP(BS$1,'Nakladova matice_2018'!$A$1:$IW$188,14,FALSE),0)</f>
        <v>0</v>
      </c>
      <c r="BT41" s="19">
        <f>IFERROR(HLOOKUP(BT$1,'Nakladova matice_2018'!$A$1:$IW$188,14,FALSE),0)</f>
        <v>44996</v>
      </c>
      <c r="BU41" s="19">
        <f>IFERROR(HLOOKUP(BU$1,'Nakladova matice_2018'!$A$1:$IW$188,14,FALSE),0)</f>
        <v>0</v>
      </c>
      <c r="BV41" s="19">
        <f>IFERROR(HLOOKUP(BV$1,'Nakladova matice_2018'!$A$1:$IW$188,14,FALSE),0)</f>
        <v>0</v>
      </c>
      <c r="BW41" s="19">
        <f>IFERROR(HLOOKUP(BW$1,'Nakladova matice_2018'!$A$1:$IW$188,14,FALSE),0)</f>
        <v>0</v>
      </c>
      <c r="BX41" s="19">
        <f>IFERROR(HLOOKUP(BX$1,'Nakladova matice_2018'!$A$1:$IW$188,14,FALSE),0)</f>
        <v>0</v>
      </c>
      <c r="BY41" s="19">
        <f>IFERROR(HLOOKUP(BY$1,'Nakladova matice_2018'!$A$1:$IW$188,14,FALSE),0)</f>
        <v>0</v>
      </c>
      <c r="BZ41" s="19">
        <f>IFERROR(HLOOKUP(BZ$1,'Nakladova matice_2018'!$A$1:$IW$188,14,FALSE),0)</f>
        <v>0</v>
      </c>
      <c r="CA41" s="19">
        <f>IFERROR(HLOOKUP(CA$1,'Nakladova matice_2018'!$A$1:$IW$188,14,FALSE),0)</f>
        <v>0</v>
      </c>
      <c r="CB41" s="19">
        <f>IFERROR(HLOOKUP(CB$1,'Nakladova matice_2018'!$A$1:$IW$188,14,FALSE),0)</f>
        <v>0</v>
      </c>
      <c r="CC41" s="19">
        <f>IFERROR(HLOOKUP(CC$1,'Nakladova matice_2018'!$A$1:$IW$188,14,FALSE),0)</f>
        <v>0</v>
      </c>
      <c r="CD41" s="19">
        <f>IFERROR(HLOOKUP(CD$1,'Nakladova matice_2018'!$A$1:$IW$188,14,FALSE),0)</f>
        <v>0</v>
      </c>
      <c r="CE41" s="19">
        <f>IFERROR(HLOOKUP(CE$1,'Nakladova matice_2018'!$A$1:$IW$188,14,FALSE),0)</f>
        <v>0</v>
      </c>
      <c r="CF41" s="19">
        <f>IFERROR(HLOOKUP(CF$1,'Nakladova matice_2018'!$A$1:$IW$188,14,FALSE),0)</f>
        <v>0</v>
      </c>
      <c r="CG41" s="19">
        <f>IFERROR(HLOOKUP(CG$1,'Nakladova matice_2018'!$A$1:$IW$188,14,FALSE),0)</f>
        <v>0</v>
      </c>
      <c r="CH41" s="19">
        <f>IFERROR(HLOOKUP(CH$1,'Nakladova matice_2018'!$A$1:$IW$188,14,FALSE),0)</f>
        <v>0</v>
      </c>
      <c r="CI41" s="19">
        <f>IFERROR(HLOOKUP(CI$1,'Nakladova matice_2018'!$A$1:$IW$188,14,FALSE),0)</f>
        <v>0</v>
      </c>
      <c r="CJ41" s="19">
        <f>IFERROR(HLOOKUP(CJ$1,'Nakladova matice_2018'!$A$1:$IW$188,14,FALSE),0)</f>
        <v>0</v>
      </c>
      <c r="CK41" s="19">
        <f>IFERROR(HLOOKUP(CK$1,'Nakladova matice_2018'!$A$1:$IW$188,14,FALSE),0)</f>
        <v>0</v>
      </c>
      <c r="CL41" s="19">
        <f>IFERROR(HLOOKUP(CL$1,'Nakladova matice_2018'!$A$1:$IW$188,14,FALSE),0)</f>
        <v>0</v>
      </c>
      <c r="CM41" s="19">
        <f>IFERROR(HLOOKUP(CM$1,'Nakladova matice_2018'!$A$1:$IW$188,14,FALSE),0)</f>
        <v>0</v>
      </c>
      <c r="CN41" s="19">
        <f>IFERROR(HLOOKUP(CN$1,'Nakladova matice_2018'!$A$1:$IW$188,14,FALSE),0)</f>
        <v>0</v>
      </c>
      <c r="CO41" s="19">
        <f>IFERROR(HLOOKUP(CO$1,'Nakladova matice_2018'!$A$1:$IW$188,14,FALSE),0)</f>
        <v>0</v>
      </c>
      <c r="CP41" s="19">
        <f>IFERROR(HLOOKUP(CP$1,'Nakladova matice_2018'!$A$1:$IW$188,14,FALSE),0)</f>
        <v>0</v>
      </c>
      <c r="CQ41" s="19">
        <f>IFERROR(HLOOKUP(CQ$1,'Nakladova matice_2018'!$A$1:$IW$188,14,FALSE),0)</f>
        <v>0</v>
      </c>
      <c r="CR41" s="19">
        <f>IFERROR(HLOOKUP(CR$1,'Nakladova matice_2018'!$A$1:$IW$188,14,FALSE),0)</f>
        <v>0</v>
      </c>
      <c r="CS41" s="19">
        <f>IFERROR(HLOOKUP(CS$1,'Nakladova matice_2018'!$A$1:$IW$188,14,FALSE),0)</f>
        <v>0</v>
      </c>
      <c r="CT41" s="19">
        <f>IFERROR(HLOOKUP(CT$1,'Nakladova matice_2018'!$A$1:$IW$188,14,FALSE),0)</f>
        <v>2916.1</v>
      </c>
      <c r="CU41" s="19">
        <f>IFERROR(HLOOKUP(CU$1,'Nakladova matice_2018'!$A$1:$IW$188,14,FALSE),0)</f>
        <v>4356</v>
      </c>
      <c r="CV41" s="19">
        <f>IFERROR(HLOOKUP(CV$1,'Nakladova matice_2018'!$A$1:$IW$188,14,FALSE),0)</f>
        <v>2462.35</v>
      </c>
      <c r="CW41" s="19">
        <f>IFERROR(HLOOKUP(CW$1,'Nakladova matice_2018'!$A$1:$IW$188,14,FALSE),0)</f>
        <v>0</v>
      </c>
      <c r="CX41" s="19">
        <f>IFERROR(HLOOKUP(CX$1,'Nakladova matice_2018'!$A$1:$IW$188,14,FALSE),0)</f>
        <v>0</v>
      </c>
      <c r="CY41" s="19">
        <f>IFERROR(HLOOKUP(CY$1,'Nakladova matice_2018'!$A$1:$IW$188,14,FALSE),0)</f>
        <v>0</v>
      </c>
      <c r="CZ41" s="19">
        <f>IFERROR(HLOOKUP(CZ$1,'Nakladova matice_2018'!$A$1:$IW$188,14,FALSE),0)</f>
        <v>0</v>
      </c>
      <c r="DA41" s="19">
        <f>IFERROR(HLOOKUP(DA$1,'Nakladova matice_2018'!$A$1:$IW$188,14,FALSE),0)</f>
        <v>2819.3</v>
      </c>
      <c r="DB41" s="19">
        <f>IFERROR(HLOOKUP(DB$1,'Nakladova matice_2018'!$A$1:$IW$188,14,FALSE),0)</f>
        <v>0</v>
      </c>
      <c r="DC41" s="19">
        <f>IFERROR(HLOOKUP(DC$1,'Nakladova matice_2018'!$A$1:$IW$188,14,FALSE),0)</f>
        <v>0</v>
      </c>
      <c r="DD41" s="19">
        <f>IFERROR(HLOOKUP(DD$1,'Nakladova matice_2018'!$A$1:$IW$188,14,FALSE),0)</f>
        <v>0</v>
      </c>
      <c r="DE41" s="19">
        <f>IFERROR(HLOOKUP(DE$1,'Nakladova matice_2018'!$A$1:$IW$188,14,FALSE),0)</f>
        <v>0</v>
      </c>
      <c r="DF41" s="19">
        <f>IFERROR(HLOOKUP(DF$1,'Nakladova matice_2018'!$A$1:$IW$188,14,FALSE),0)</f>
        <v>0</v>
      </c>
      <c r="DG41" s="19">
        <f>IFERROR(HLOOKUP(DG$1,'Nakladova matice_2018'!$A$1:$IW$188,14,FALSE),0)</f>
        <v>508.2</v>
      </c>
      <c r="DH41" s="19">
        <f>IFERROR(HLOOKUP(DH$1,'Nakladova matice_2018'!$A$1:$IW$188,14,FALSE),0)</f>
        <v>0</v>
      </c>
      <c r="DI41" s="19">
        <f>IFERROR(HLOOKUP(DI$1,'Nakladova matice_2018'!$A$1:$IW$188,14,FALSE),0)</f>
        <v>0</v>
      </c>
      <c r="DJ41" s="19">
        <f>IFERROR(HLOOKUP(DJ$1,'Nakladova matice_2018'!$A$1:$IW$188,14,FALSE),0)</f>
        <v>3158.1</v>
      </c>
      <c r="DK41" s="19">
        <f>IFERROR(HLOOKUP(DK$1,'Nakladova matice_2018'!$A$1:$IW$188,14,FALSE),0)</f>
        <v>0</v>
      </c>
      <c r="DL41" s="19">
        <f>IFERROR(HLOOKUP(DL$1,'Nakladova matice_2018'!$A$1:$IW$188,14,FALSE),0)</f>
        <v>0</v>
      </c>
      <c r="DM41" s="19">
        <f>IFERROR(HLOOKUP(DM$1,'Nakladova matice_2018'!$A$1:$IW$188,14,FALSE),0)</f>
        <v>3448.5</v>
      </c>
      <c r="DN41" s="19">
        <f>IFERROR(HLOOKUP(DN$1,'Nakladova matice_2018'!$A$1:$IW$188,14,FALSE),0)</f>
        <v>5916.9</v>
      </c>
      <c r="DO41" s="19">
        <f>IFERROR(HLOOKUP(DO$1,'Nakladova matice_2018'!$A$1:$IW$188,14,FALSE),0)</f>
        <v>0</v>
      </c>
      <c r="DP41" s="19">
        <f>IFERROR(HLOOKUP(DP$1,'Nakladova matice_2018'!$A$1:$IW$188,14,FALSE),0)</f>
        <v>0</v>
      </c>
      <c r="DQ41" s="19">
        <f>IFERROR(HLOOKUP(DQ$1,'Nakladova matice_2018'!$A$1:$IW$188,14,FALSE),0)</f>
        <v>0</v>
      </c>
      <c r="DR41" s="19">
        <f>IFERROR(HLOOKUP(DR$1,'Nakladova matice_2018'!$A$1:$IW$188,14,FALSE),0)</f>
        <v>0</v>
      </c>
      <c r="DS41" s="19">
        <f>IFERROR(HLOOKUP(DS$1,'Nakladova matice_2018'!$A$1:$IW$188,14,FALSE),0)</f>
        <v>0</v>
      </c>
      <c r="DT41" s="19">
        <f>IFERROR(HLOOKUP(DT$1,'Nakladova matice_2018'!$A$1:$IW$188,14,FALSE),0)</f>
        <v>0</v>
      </c>
      <c r="DU41" s="19">
        <f>IFERROR(HLOOKUP(DU$1,'Nakladova matice_2018'!$A$1:$IW$188,14,FALSE),0)</f>
        <v>0</v>
      </c>
      <c r="DV41" s="19">
        <f>IFERROR(HLOOKUP(DV$1,'Nakladova matice_2018'!$A$1:$IW$188,14,FALSE),0)</f>
        <v>0</v>
      </c>
      <c r="DW41" s="19">
        <f>IFERROR(HLOOKUP(DW$1,'Nakladova matice_2018'!$A$1:$IW$188,14,FALSE),0)</f>
        <v>0</v>
      </c>
      <c r="DX41" s="19">
        <f>IFERROR(HLOOKUP(DX$1,'Nakladova matice_2018'!$A$1:$IW$188,14,FALSE),0)</f>
        <v>38.72</v>
      </c>
      <c r="DY41" s="19">
        <f>IFERROR(HLOOKUP(DY$1,'Nakladova matice_2018'!$A$1:$IW$188,14,FALSE),0)</f>
        <v>0</v>
      </c>
      <c r="DZ41" s="19">
        <f>IFERROR(HLOOKUP(DZ$1,'Nakladova matice_2018'!$A$1:$IW$188,14,FALSE),0)</f>
        <v>1793.52</v>
      </c>
      <c r="EA41" s="19">
        <f>IFERROR(HLOOKUP(EA$1,'Nakladova matice_2018'!$A$1:$IW$188,14,FALSE),0)</f>
        <v>0</v>
      </c>
      <c r="EB41" s="19">
        <f>IFERROR(HLOOKUP(EB$1,'Nakladova matice_2018'!$A$1:$IW$188,14,FALSE),0)</f>
        <v>0</v>
      </c>
      <c r="EC41" s="19">
        <f>IFERROR(HLOOKUP(EC$1,'Nakladova matice_2018'!$A$1:$IW$188,14,FALSE),0)</f>
        <v>0</v>
      </c>
      <c r="ED41" s="19">
        <f>IFERROR(HLOOKUP(ED$1,'Nakladova matice_2018'!$A$1:$IW$188,14,FALSE),0)</f>
        <v>0</v>
      </c>
      <c r="EE41" s="19">
        <f>IFERROR(HLOOKUP(EE$1,'Nakladova matice_2018'!$A$1:$IW$188,14,FALSE),0)</f>
        <v>0</v>
      </c>
      <c r="EF41" s="19">
        <f>IFERROR(HLOOKUP(EF$1,'Nakladova matice_2018'!$A$1:$IW$188,14,FALSE),0)</f>
        <v>0</v>
      </c>
      <c r="EG41" s="19">
        <f>IFERROR(HLOOKUP(EG$1,'Nakladova matice_2018'!$A$1:$IW$188,14,FALSE),0)</f>
        <v>0</v>
      </c>
      <c r="EH41" s="19">
        <f>IFERROR(HLOOKUP(EH$1,'Nakladova matice_2018'!$A$1:$IW$188,14,FALSE),0)</f>
        <v>0</v>
      </c>
      <c r="EI41" s="19">
        <f>IFERROR(HLOOKUP(EI$1,'Nakladova matice_2018'!$A$1:$IW$188,14,FALSE),0)</f>
        <v>0</v>
      </c>
      <c r="EJ41" s="19">
        <f>IFERROR(HLOOKUP(EJ$1,'Nakladova matice_2018'!$A$1:$IW$188,14,FALSE),0)</f>
        <v>0</v>
      </c>
      <c r="EK41" s="19">
        <f>IFERROR(HLOOKUP(EK$1,'Nakladova matice_2018'!$A$1:$IW$188,14,FALSE),0)</f>
        <v>0</v>
      </c>
      <c r="EL41" s="19">
        <f>IFERROR(HLOOKUP(EL$1,'Nakladova matice_2018'!$A$1:$IW$188,14,FALSE),0)</f>
        <v>0</v>
      </c>
      <c r="EM41" s="19">
        <f>IFERROR(HLOOKUP(EM$1,'Nakladova matice_2018'!$A$1:$IW$188,14,FALSE),0)</f>
        <v>0</v>
      </c>
      <c r="EN41" s="19">
        <f>IFERROR(HLOOKUP(EN$1,'Nakladova matice_2018'!$A$1:$IW$188,14,FALSE),0)</f>
        <v>0</v>
      </c>
      <c r="EO41" s="19">
        <f>IFERROR(HLOOKUP(EO$1,'Nakladova matice_2018'!$A$1:$IW$188,14,FALSE),0)</f>
        <v>0</v>
      </c>
      <c r="EP41" s="19">
        <f>IFERROR(HLOOKUP(EP$1,'Nakladova matice_2018'!$A$1:$IW$188,14,FALSE),0)</f>
        <v>0</v>
      </c>
      <c r="EQ41" s="19">
        <f>IFERROR(HLOOKUP(EQ$1,'Nakladova matice_2018'!$A$1:$IW$188,14,FALSE),0)</f>
        <v>0</v>
      </c>
      <c r="ER41" s="19">
        <f>IFERROR(HLOOKUP(ER$1,'Nakladova matice_2018'!$A$1:$IW$188,14,FALSE),0)</f>
        <v>0</v>
      </c>
      <c r="ES41" s="19">
        <f>IFERROR(HLOOKUP(ES$1,'Nakladova matice_2018'!$A$1:$IW$188,14,FALSE),0)</f>
        <v>0</v>
      </c>
      <c r="ET41" s="19">
        <f>IFERROR(HLOOKUP(ET$1,'Nakladova matice_2018'!$A$1:$IW$188,14,FALSE),0)</f>
        <v>0</v>
      </c>
      <c r="EU41" s="19">
        <f>IFERROR(HLOOKUP(EU$1,'Nakladova matice_2018'!$A$1:$IW$188,14,FALSE),0)</f>
        <v>0</v>
      </c>
      <c r="EV41" s="19">
        <f>IFERROR(HLOOKUP(EV$1,'Nakladova matice_2018'!$A$1:$IW$188,14,FALSE),0)</f>
        <v>0</v>
      </c>
      <c r="EW41" s="19">
        <f>IFERROR(HLOOKUP(EW$1,'Nakladova matice_2018'!$A$1:$IW$188,14,FALSE),0)</f>
        <v>0</v>
      </c>
      <c r="EX41" s="19">
        <f>IFERROR(HLOOKUP(EX$1,'Nakladova matice_2018'!$A$1:$IW$188,14,FALSE),0)</f>
        <v>0</v>
      </c>
      <c r="EY41" s="19">
        <f>IFERROR(HLOOKUP(EY$1,'Nakladova matice_2018'!$A$1:$IW$188,14,FALSE),0)</f>
        <v>0</v>
      </c>
      <c r="EZ41" s="19">
        <f>IFERROR(HLOOKUP(EZ$1,'Nakladova matice_2018'!$A$1:$IW$188,14,FALSE),0)</f>
        <v>0</v>
      </c>
      <c r="FA41" s="19">
        <f>IFERROR(HLOOKUP(FA$1,'Nakladova matice_2018'!$A$1:$IW$188,14,FALSE),0)</f>
        <v>0</v>
      </c>
      <c r="FB41" s="19">
        <f>IFERROR(HLOOKUP(FB$1,'Nakladova matice_2018'!$A$1:$IW$188,14,FALSE),0)</f>
        <v>0</v>
      </c>
      <c r="FC41" s="19">
        <f>IFERROR(HLOOKUP(FC$1,'Nakladova matice_2018'!$A$1:$IW$188,14,FALSE),0)</f>
        <v>0</v>
      </c>
      <c r="FD41" s="19">
        <f>IFERROR(HLOOKUP(FD$1,'Nakladova matice_2018'!$A$1:$IW$188,14,FALSE),0)</f>
        <v>0</v>
      </c>
      <c r="FE41" s="19">
        <f>IFERROR(HLOOKUP(FE$1,'Nakladova matice_2018'!$A$1:$IW$188,14,FALSE),0)</f>
        <v>0</v>
      </c>
      <c r="FF41" s="19">
        <f>IFERROR(HLOOKUP(FF$1,'Nakladova matice_2018'!$A$1:$IW$188,14,FALSE),0)</f>
        <v>0</v>
      </c>
      <c r="FG41" s="19">
        <f>IFERROR(HLOOKUP(FG$1,'Nakladova matice_2018'!$A$1:$IW$188,14,FALSE),0)</f>
        <v>0</v>
      </c>
      <c r="FH41" s="19">
        <f>IFERROR(HLOOKUP(FH$1,'Nakladova matice_2018'!$A$1:$IW$188,14,FALSE),0)</f>
        <v>0</v>
      </c>
      <c r="FI41" s="19">
        <f>IFERROR(HLOOKUP(FI$1,'Nakladova matice_2018'!$A$1:$IW$188,14,FALSE),0)</f>
        <v>40954.449999999997</v>
      </c>
      <c r="FJ41" s="19">
        <f>IFERROR(HLOOKUP(FJ$1,'Nakladova matice_2018'!$A$1:$IW$188,14,FALSE),0)</f>
        <v>0</v>
      </c>
      <c r="FK41" s="19">
        <f>IFERROR(HLOOKUP(FK$1,'Nakladova matice_2018'!$A$1:$IW$188,14,FALSE),0)</f>
        <v>0</v>
      </c>
      <c r="FL41" s="19">
        <f>IFERROR(HLOOKUP(FL$1,'Nakladova matice_2018'!$A$1:$IW$188,14,FALSE),0)</f>
        <v>0</v>
      </c>
      <c r="FM41" s="19">
        <f>IFERROR(HLOOKUP(FM$1,'Nakladova matice_2018'!$A$1:$IW$188,14,FALSE),0)</f>
        <v>0</v>
      </c>
      <c r="FN41" s="19">
        <f>IFERROR(HLOOKUP(FN$1,'Nakladova matice_2018'!$A$1:$IW$188,14,FALSE),0)</f>
        <v>0</v>
      </c>
      <c r="FO41" s="19">
        <f>IFERROR(HLOOKUP(FO$1,'Nakladova matice_2018'!$A$1:$IW$188,14,FALSE),0)</f>
        <v>0</v>
      </c>
      <c r="FP41" s="19">
        <f>IFERROR(HLOOKUP(FP$1,'Nakladova matice_2018'!$A$1:$IW$188,14,FALSE),0)</f>
        <v>0</v>
      </c>
      <c r="FQ41" s="19">
        <f>IFERROR(HLOOKUP(FQ$1,'Nakladova matice_2018'!$A$1:$IW$188,14,FALSE),0)</f>
        <v>0</v>
      </c>
      <c r="FR41" s="19">
        <f>IFERROR(HLOOKUP(FR$1,'Nakladova matice_2018'!$A$1:$IW$188,14,FALSE),0)</f>
        <v>0</v>
      </c>
      <c r="FS41" s="19">
        <f>IFERROR(HLOOKUP(FS$1,'Nakladova matice_2018'!$A$1:$IW$188,14,FALSE),0)</f>
        <v>0</v>
      </c>
      <c r="FT41" s="19">
        <f>IFERROR(HLOOKUP(FT$1,'Nakladova matice_2018'!$A$1:$IW$188,14,FALSE),0)</f>
        <v>0</v>
      </c>
      <c r="FU41" s="19">
        <f>IFERROR(HLOOKUP(FU$1,'Nakladova matice_2018'!$A$1:$IW$188,14,FALSE),0)</f>
        <v>0</v>
      </c>
      <c r="FV41" s="19">
        <f>IFERROR(HLOOKUP(FV$1,'Nakladova matice_2018'!$A$1:$IW$188,14,FALSE),0)</f>
        <v>0</v>
      </c>
      <c r="FW41" s="19">
        <f>IFERROR(HLOOKUP(FW$1,'Nakladova matice_2018'!$A$1:$IW$188,14,FALSE),0)</f>
        <v>0</v>
      </c>
      <c r="FX41" s="19">
        <f>IFERROR(HLOOKUP(FX$1,'Nakladova matice_2018'!$A$1:$IW$188,14,FALSE),0)</f>
        <v>0</v>
      </c>
      <c r="FY41" s="19">
        <f>IFERROR(HLOOKUP(FY$1,'Nakladova matice_2018'!$A$1:$IW$188,14,FALSE),0)</f>
        <v>0</v>
      </c>
      <c r="FZ41" s="19">
        <f>IFERROR(HLOOKUP(FZ$1,'Nakladova matice_2018'!$A$1:$IW$188,14,FALSE),0)</f>
        <v>0</v>
      </c>
      <c r="GA41" s="19">
        <f>IFERROR(HLOOKUP(GA$1,'Nakladova matice_2018'!$A$1:$IW$188,14,FALSE),0)</f>
        <v>0</v>
      </c>
      <c r="GB41" s="19">
        <f>IFERROR(HLOOKUP(GB$1,'Nakladova matice_2018'!$A$1:$IW$188,14,FALSE),0)</f>
        <v>660</v>
      </c>
      <c r="GC41" s="19">
        <f>IFERROR(HLOOKUP(GC$1,'Nakladova matice_2018'!$A$1:$IW$188,14,FALSE),0)</f>
        <v>0</v>
      </c>
      <c r="GD41" s="19">
        <f>IFERROR(HLOOKUP(GD$1,'Nakladova matice_2018'!$A$1:$IW$188,14,FALSE),0)</f>
        <v>56340.07</v>
      </c>
      <c r="GE41" s="19">
        <f>IFERROR(HLOOKUP(GE$1,'Nakladova matice_2018'!$A$1:$IW$188,14,FALSE),0)</f>
        <v>0</v>
      </c>
      <c r="GF41" s="19">
        <f>IFERROR(HLOOKUP(GF$1,'Nakladova matice_2018'!$A$1:$IW$188,14,FALSE),0)</f>
        <v>0</v>
      </c>
      <c r="GG41" s="19">
        <f>IFERROR(HLOOKUP(GG$1,'Nakladova matice_2018'!$A$1:$IW$188,14,FALSE),0)</f>
        <v>0</v>
      </c>
      <c r="GH41" s="19">
        <f>IFERROR(HLOOKUP(GH$1,'Nakladova matice_2018'!$A$1:$IW$188,14,FALSE),0)</f>
        <v>0</v>
      </c>
      <c r="GI41" s="19">
        <f>IFERROR(HLOOKUP(GI$1,'Nakladova matice_2018'!$A$1:$IW$188,14,FALSE),0)</f>
        <v>10950.5</v>
      </c>
      <c r="GJ41" s="19">
        <f>IFERROR(HLOOKUP(GJ$1,'Nakladova matice_2018'!$A$1:$IW$188,14,FALSE),0)</f>
        <v>0</v>
      </c>
      <c r="GK41" s="19">
        <f>IFERROR(HLOOKUP(GK$1,'Nakladova matice_2018'!$A$1:$IW$188,14,FALSE),0)</f>
        <v>3743.5</v>
      </c>
      <c r="GL41" s="19">
        <f>IFERROR(HLOOKUP(GL$1,'Nakladova matice_2018'!$A$1:$IW$188,14,FALSE),0)</f>
        <v>0</v>
      </c>
      <c r="GM41" s="19">
        <f>IFERROR(HLOOKUP(GM$1,'Nakladova matice_2018'!$A$1:$IW$188,14,FALSE),0)</f>
        <v>138067.18</v>
      </c>
      <c r="GN41" s="19">
        <f>IFERROR(HLOOKUP(GN$1,'Nakladova matice_2018'!$A$1:$IW$188,14,FALSE),0)</f>
        <v>0</v>
      </c>
      <c r="GO41" s="19">
        <f>IFERROR(HLOOKUP(GO$1,'Nakladova matice_2018'!$A$1:$IW$188,14,FALSE),0)</f>
        <v>0</v>
      </c>
      <c r="GP41" s="19">
        <f>IFERROR(HLOOKUP(GP$1,'Nakladova matice_2018'!$A$1:$IW$188,14,FALSE),0)</f>
        <v>70725.820000000007</v>
      </c>
      <c r="GQ41" s="19">
        <f>IFERROR(HLOOKUP(GQ$1,'Nakladova matice_2018'!$A$1:$IW$188,14,FALSE),0)</f>
        <v>0</v>
      </c>
      <c r="GR41" s="19">
        <f>IFERROR(HLOOKUP(GR$1,'Nakladova matice_2018'!$A$1:$IW$188,14,FALSE),0)</f>
        <v>0</v>
      </c>
      <c r="GS41" s="19">
        <f>IFERROR(HLOOKUP(GS$1,'Nakladova matice_2018'!$A$1:$IW$188,14,FALSE),0)</f>
        <v>0</v>
      </c>
      <c r="GT41" s="19">
        <f>IFERROR(HLOOKUP(GT$1,'Nakladova matice_2018'!$A$1:$IW$188,14,FALSE),0)</f>
        <v>0</v>
      </c>
      <c r="GU41" s="19">
        <f>IFERROR(HLOOKUP(GU$1,'Nakladova matice_2018'!$A$1:$IW$188,14,FALSE),0)</f>
        <v>0</v>
      </c>
      <c r="GV41" s="19">
        <f>IFERROR(HLOOKUP(GV$1,'Nakladova matice_2018'!$A$1:$IW$188,14,FALSE),0)</f>
        <v>0</v>
      </c>
      <c r="GW41" s="19">
        <f>IFERROR(HLOOKUP(GW$1,'Nakladova matice_2018'!$A$1:$IW$188,14,FALSE),0)</f>
        <v>0</v>
      </c>
      <c r="GX41" s="19">
        <f>IFERROR(HLOOKUP(GX$1,'Nakladova matice_2018'!$A$1:$IW$188,14,FALSE),0)</f>
        <v>0</v>
      </c>
      <c r="GY41" s="19">
        <f>IFERROR(HLOOKUP(GY$1,'Nakladova matice_2018'!$A$1:$IW$188,14,FALSE),0)</f>
        <v>0</v>
      </c>
      <c r="GZ41" s="19">
        <f>IFERROR(HLOOKUP(GZ$1,'Nakladova matice_2018'!$A$1:$IW$188,14,FALSE),0)</f>
        <v>0</v>
      </c>
      <c r="HA41" s="19">
        <f>IFERROR(HLOOKUP(HA$1,'Nakladova matice_2018'!$A$1:$IW$188,14,FALSE),0)</f>
        <v>0</v>
      </c>
      <c r="HB41" s="19">
        <f>IFERROR(HLOOKUP(HB$1,'Nakladova matice_2018'!$A$1:$IW$188,14,FALSE),0)</f>
        <v>0</v>
      </c>
      <c r="HC41" s="19">
        <f>IFERROR(HLOOKUP(HC$1,'Nakladova matice_2018'!$A$1:$IW$188,14,FALSE),0)</f>
        <v>0</v>
      </c>
      <c r="HD41" s="19">
        <f>IFERROR(HLOOKUP(HD$1,'Nakladova matice_2018'!$A$1:$IW$188,14,FALSE),0)</f>
        <v>0</v>
      </c>
      <c r="HE41" s="19">
        <f>IFERROR(HLOOKUP(HE$1,'Nakladova matice_2018'!$A$1:$IW$188,14,FALSE),0)</f>
        <v>0</v>
      </c>
      <c r="HF41" s="19">
        <f>IFERROR(HLOOKUP(HF$1,'Nakladova matice_2018'!$A$1:$IW$188,14,FALSE),0)</f>
        <v>0</v>
      </c>
      <c r="HG41" s="19">
        <f>IFERROR(HLOOKUP(HG$1,'Nakladova matice_2018'!$A$1:$IW$188,14,FALSE),0)</f>
        <v>0</v>
      </c>
      <c r="HH41" s="19">
        <f>IFERROR(HLOOKUP(HH$1,'Nakladova matice_2018'!$A$1:$IW$188,14,FALSE),0)</f>
        <v>0</v>
      </c>
      <c r="HI41" s="19">
        <f>IFERROR(HLOOKUP(HI$1,'Nakladova matice_2018'!$A$1:$IW$188,14,FALSE),0)</f>
        <v>0</v>
      </c>
      <c r="HJ41" s="19">
        <f>IFERROR(HLOOKUP(HJ$1,'Nakladova matice_2018'!$A$1:$IW$188,14,FALSE),0)</f>
        <v>15500</v>
      </c>
      <c r="HK41" s="19">
        <f>IFERROR(HLOOKUP(HK$1,'Nakladova matice_2018'!$A$1:$IW$188,14,FALSE),0)</f>
        <v>0</v>
      </c>
      <c r="HL41" s="19">
        <f>IFERROR(HLOOKUP(HL$1,'Nakladova matice_2018'!$A$1:$IW$188,14,FALSE),0)</f>
        <v>0</v>
      </c>
      <c r="HM41" s="19">
        <f>IFERROR(HLOOKUP(HM$1,'Nakladova matice_2018'!$A$1:$IW$188,14,FALSE),0)</f>
        <v>0</v>
      </c>
      <c r="HN41" s="19">
        <f>IFERROR(HLOOKUP(HN$1,'Nakladova matice_2018'!$A$1:$IW$188,14,FALSE),0)</f>
        <v>0</v>
      </c>
      <c r="HO41" s="19">
        <f>IFERROR(HLOOKUP(HO$1,'Nakladova matice_2018'!$A$1:$IW$188,14,FALSE),0)</f>
        <v>0</v>
      </c>
      <c r="HP41" s="19">
        <f>IFERROR(HLOOKUP(HP$1,'Nakladova matice_2018'!$A$1:$IW$188,14,FALSE),0)</f>
        <v>0</v>
      </c>
      <c r="HQ41" s="19">
        <f>IFERROR(HLOOKUP(HQ$1,'Nakladova matice_2018'!$A$1:$IW$188,14,FALSE),0)</f>
        <v>0</v>
      </c>
      <c r="HR41" s="19">
        <f>IFERROR(HLOOKUP(HR$1,'Nakladova matice_2018'!$A$1:$IW$188,14,FALSE),0)</f>
        <v>0</v>
      </c>
      <c r="HS41" s="19">
        <f>IFERROR(HLOOKUP(HS$1,'Nakladova matice_2018'!$A$1:$IW$188,14,FALSE),0)</f>
        <v>0</v>
      </c>
      <c r="HT41" s="19">
        <f>IFERROR(HLOOKUP(HT$1,'Nakladova matice_2018'!$A$1:$IW$188,14,FALSE),0)</f>
        <v>0</v>
      </c>
      <c r="HU41" s="19">
        <f>IFERROR(HLOOKUP(HU$1,'Nakladova matice_2018'!$A$1:$IW$188,14,FALSE),0)</f>
        <v>0</v>
      </c>
      <c r="HV41" s="19">
        <f>IFERROR(HLOOKUP(HV$1,'Nakladova matice_2018'!$A$1:$IW$188,14,FALSE),0)</f>
        <v>0</v>
      </c>
      <c r="HW41" s="19">
        <f>IFERROR(HLOOKUP(HW$1,'Nakladova matice_2018'!$A$1:$IW$188,14,FALSE),0)</f>
        <v>0</v>
      </c>
      <c r="HX41" s="19">
        <f>IFERROR(HLOOKUP(HX$1,'Nakladova matice_2018'!$A$1:$IW$188,14,FALSE),0)</f>
        <v>0</v>
      </c>
      <c r="HY41" s="19">
        <f>IFERROR(HLOOKUP(HY$1,'Nakladova matice_2018'!$A$1:$IW$188,14,FALSE),0)</f>
        <v>0</v>
      </c>
      <c r="HZ41" s="19">
        <f>IFERROR(HLOOKUP(HZ$1,'Nakladova matice_2018'!$A$1:$IW$188,14,FALSE),0)</f>
        <v>0</v>
      </c>
      <c r="IA41" s="19">
        <f>IFERROR(HLOOKUP(IA$1,'Nakladova matice_2018'!$A$1:$IW$188,14,FALSE),0)</f>
        <v>0</v>
      </c>
      <c r="IB41" s="19">
        <f>IFERROR(HLOOKUP(IB$1,'Nakladova matice_2018'!$A$1:$IW$188,14,FALSE),0)</f>
        <v>0</v>
      </c>
      <c r="IC41" s="19">
        <f>IFERROR(HLOOKUP(IC$1,'Nakladova matice_2018'!$A$1:$IW$188,14,FALSE),0)</f>
        <v>0</v>
      </c>
      <c r="ID41" s="19">
        <f>IFERROR(HLOOKUP(ID$1,'Nakladova matice_2018'!$A$1:$IW$188,14,FALSE),0)</f>
        <v>0</v>
      </c>
      <c r="IE41" s="19">
        <f>IFERROR(HLOOKUP(IE$1,'Nakladova matice_2018'!$A$1:$IW$188,14,FALSE),0)</f>
        <v>0</v>
      </c>
      <c r="IF41" s="19">
        <f>IFERROR(HLOOKUP(IF$1,'Nakladova matice_2018'!$A$1:$IW$188,14,FALSE),0)</f>
        <v>0</v>
      </c>
      <c r="IG41" s="19">
        <f>IFERROR(HLOOKUP(IG$1,'Nakladova matice_2018'!$A$1:$IW$188,14,FALSE),0)</f>
        <v>0</v>
      </c>
      <c r="IH41" s="19">
        <f>IFERROR(HLOOKUP(IH$1,'Nakladova matice_2018'!$A$1:$IW$188,14,FALSE),0)</f>
        <v>0</v>
      </c>
      <c r="II41" s="19">
        <f>IFERROR(HLOOKUP(II$1,'Nakladova matice_2018'!$A$1:$IW$188,14,FALSE),0)</f>
        <v>0</v>
      </c>
      <c r="IJ41" s="19">
        <f>IFERROR(HLOOKUP(IJ$1,'Nakladova matice_2018'!$A$1:$IW$188,14,FALSE),0)</f>
        <v>0</v>
      </c>
      <c r="IK41" s="19">
        <f>IFERROR(HLOOKUP(IK$1,'Nakladova matice_2018'!$A$1:$IW$188,14,FALSE),0)</f>
        <v>0</v>
      </c>
      <c r="IL41" s="19">
        <f>IFERROR(HLOOKUP(IL$1,'Nakladova matice_2018'!$A$1:$IW$188,14,FALSE),0)</f>
        <v>10755.02</v>
      </c>
      <c r="IM41" s="19">
        <f>IFERROR(HLOOKUP(IM$1,'Nakladova matice_2018'!$A$1:$IW$188,14,FALSE),0)</f>
        <v>0</v>
      </c>
      <c r="IN41" s="19">
        <f>IFERROR(HLOOKUP(IN$1,'Nakladova matice_2018'!$A$1:$IW$188,14,FALSE),0)</f>
        <v>0</v>
      </c>
      <c r="IO41" s="19">
        <f>IFERROR(HLOOKUP(IO$1,'Nakladova matice_2018'!$A$1:$IW$188,14,FALSE),0)</f>
        <v>0</v>
      </c>
      <c r="IP41" s="19">
        <f>IFERROR(HLOOKUP(IP$1,'Nakladova matice_2018'!$A$1:$IW$188,14,FALSE),0)</f>
        <v>0</v>
      </c>
      <c r="IQ41" s="19">
        <f>IFERROR(HLOOKUP(IQ$1,'Nakladova matice_2018'!$A$1:$IW$188,14,FALSE),0)</f>
        <v>0</v>
      </c>
      <c r="IR41" s="19">
        <f>IFERROR(HLOOKUP(IR$1,'Nakladova matice_2018'!$A$1:$IW$188,14,FALSE),0)</f>
        <v>0</v>
      </c>
      <c r="IS41" s="19">
        <f>IFERROR(HLOOKUP(IS$1,'Nakladova matice_2018'!$A$1:$IW$188,14,FALSE),0)</f>
        <v>0</v>
      </c>
      <c r="IT41" s="19">
        <f>IFERROR(HLOOKUP(IT$1,'Nakladova matice_2018'!$A$1:$IW$188,14,FALSE),0)</f>
        <v>0</v>
      </c>
      <c r="IU41" s="19">
        <f>IFERROR(HLOOKUP(IU$1,'Nakladova matice_2018'!$A$1:$IW$188,14,FALSE),0)</f>
        <v>0</v>
      </c>
      <c r="IV41" s="19">
        <f>IFERROR(HLOOKUP(IV$1,'Nakladova matice_2018'!$A$1:$IW$188,14,FALSE),0)</f>
        <v>0</v>
      </c>
      <c r="IW41" s="19">
        <f>IFERROR(HLOOKUP(IW$1,'Nakladova matice_2018'!$A$1:$IW$188,14,FALSE),0)</f>
        <v>0</v>
      </c>
      <c r="IX41" s="19">
        <f>IFERROR(HLOOKUP(IX$1,'Nakladova matice_2018'!$A$1:$IW$188,14,FALSE),0)</f>
        <v>0</v>
      </c>
      <c r="IY41" s="19">
        <f>IFERROR(HLOOKUP(IY$1,'Nakladova matice_2018'!$A$1:$IW$188,14,FALSE),0)</f>
        <v>0</v>
      </c>
      <c r="IZ41" s="19">
        <f>IFERROR(HLOOKUP(IZ$1,'Nakladova matice_2018'!$A$1:$IW$188,14,FALSE),0)</f>
        <v>0</v>
      </c>
      <c r="JA41" s="19">
        <f>IFERROR(HLOOKUP(JA$1,'Nakladova matice_2018'!$A$1:$IW$188,14,FALSE),0)</f>
        <v>0</v>
      </c>
      <c r="JB41" s="19">
        <f>IFERROR(HLOOKUP(JB$1,'Nakladova matice_2018'!$A$1:$IW$188,14,FALSE),0)</f>
        <v>0</v>
      </c>
      <c r="JC41" s="19">
        <f>IFERROR(HLOOKUP(JC$1,'Nakladova matice_2018'!$A$1:$IW$188,14,FALSE),0)</f>
        <v>0</v>
      </c>
      <c r="JD41" s="19">
        <f>IFERROR(HLOOKUP(JD$1,'Nakladova matice_2018'!$A$1:$IW$188,14,FALSE),0)</f>
        <v>0</v>
      </c>
      <c r="JE41" s="19">
        <f>IFERROR(HLOOKUP(JE$1,'Nakladova matice_2018'!$A$1:$IW$188,14,FALSE),0)</f>
        <v>0</v>
      </c>
      <c r="JF41" s="19">
        <f>IFERROR(HLOOKUP(JF$1,'Nakladova matice_2018'!$A$1:$IW$188,14,FALSE),0)</f>
        <v>0</v>
      </c>
      <c r="JG41" s="19">
        <f>IFERROR(HLOOKUP(JG$1,'Nakladova matice_2018'!$A$1:$IW$188,14,FALSE),0)</f>
        <v>48840</v>
      </c>
      <c r="JH41" s="19">
        <f>IFERROR(HLOOKUP(JH$1,'Nakladova matice_2018'!$A$1:$IW$188,14,FALSE),0)</f>
        <v>0</v>
      </c>
      <c r="JI41" s="19">
        <f>IFERROR(HLOOKUP(JI$1,'Nakladova matice_2018'!$A$1:$IW$188,14,FALSE),0)</f>
        <v>0</v>
      </c>
      <c r="JJ41" s="19">
        <f>IFERROR(HLOOKUP(JJ$1,'Nakladova matice_2018'!$A$1:$IW$188,14,FALSE),0)</f>
        <v>0</v>
      </c>
      <c r="JK41" s="19">
        <f>IFERROR(HLOOKUP(JK$1,'Nakladova matice_2018'!$A$1:$IW$188,14,FALSE),0)</f>
        <v>0</v>
      </c>
      <c r="JL41" s="19">
        <f>IFERROR(HLOOKUP(JL$1,'Nakladova matice_2018'!$A$1:$IW$188,14,FALSE),0)</f>
        <v>0</v>
      </c>
      <c r="JM41" s="19">
        <f>IFERROR(HLOOKUP(JM$1,'Nakladova matice_2018'!$A$1:$IW$188,14,FALSE),0)</f>
        <v>1141</v>
      </c>
      <c r="JN41" s="19">
        <f>IFERROR(HLOOKUP(JN$1,'Nakladova matice_2018'!$A$1:$IW$188,14,FALSE),0)</f>
        <v>0</v>
      </c>
      <c r="JO41" s="19">
        <f>IFERROR(HLOOKUP(JO$1,'Nakladova matice_2018'!$A$1:$IW$188,14,FALSE),0)</f>
        <v>0</v>
      </c>
      <c r="JP41" s="19">
        <f>IFERROR(HLOOKUP(JP$1,'Nakladova matice_2018'!$A$1:$IW$188,14,FALSE),0)</f>
        <v>0</v>
      </c>
      <c r="JQ41" s="19">
        <f>IFERROR(HLOOKUP(JQ$1,'Nakladova matice_2018'!$A$1:$IW$188,14,FALSE),0)</f>
        <v>0</v>
      </c>
      <c r="JR41" s="19">
        <f>IFERROR(HLOOKUP(JR$1,'Nakladova matice_2018'!$A$1:$IW$188,14,FALSE),0)</f>
        <v>61954.879999999997</v>
      </c>
      <c r="JS41" s="19">
        <f>IFERROR(HLOOKUP(JS$1,'Nakladova matice_2018'!$A$1:$IW$188,14,FALSE),0)</f>
        <v>0</v>
      </c>
      <c r="JT41" s="19">
        <f>IFERROR(HLOOKUP(JT$1,'Nakladova matice_2018'!$A$1:$IW$188,14,FALSE),0)</f>
        <v>0</v>
      </c>
      <c r="JU41" s="19">
        <f>IFERROR(HLOOKUP(JU$1,'Nakladova matice_2018'!$A$1:$IW$188,14,FALSE),0)</f>
        <v>0</v>
      </c>
      <c r="JV41" s="19">
        <f>IFERROR(HLOOKUP(JV$1,'Nakladova matice_2018'!$A$1:$IW$188,14,FALSE),0)</f>
        <v>0</v>
      </c>
      <c r="JW41" s="19">
        <f>IFERROR(HLOOKUP(JW$1,'Nakladova matice_2018'!$A$1:$IW$188,14,FALSE),0)</f>
        <v>0</v>
      </c>
      <c r="JX41" s="19">
        <f>IFERROR(HLOOKUP(JX$1,'Nakladova matice_2018'!$A$1:$IW$188,14,FALSE),0)</f>
        <v>0</v>
      </c>
      <c r="JY41" s="19">
        <f>IFERROR(HLOOKUP(JY$1,'Nakladova matice_2018'!$A$1:$IW$188,14,FALSE),0)</f>
        <v>0</v>
      </c>
      <c r="JZ41" s="19">
        <f>IFERROR(HLOOKUP(JZ$1,'Nakladova matice_2018'!$A$1:$IW$188,14,FALSE),0)</f>
        <v>0</v>
      </c>
      <c r="KA41" s="19">
        <f>IFERROR(HLOOKUP(KA$1,'Nakladova matice_2018'!$A$1:$IW$188,14,FALSE),0)</f>
        <v>0</v>
      </c>
      <c r="KB41" s="19">
        <f>IFERROR(HLOOKUP(KB$1,'Nakladova matice_2018'!$A$1:$IW$188,14,FALSE),0)</f>
        <v>0</v>
      </c>
      <c r="KC41" s="19">
        <f>IFERROR(HLOOKUP(KC$1,'Nakladova matice_2018'!$A$1:$IW$188,14,FALSE),0)</f>
        <v>30780.12</v>
      </c>
      <c r="KD41" s="19">
        <f>IFERROR(HLOOKUP(KD$1,'Nakladova matice_2018'!$A$1:$IW$188,14,FALSE),0)</f>
        <v>0</v>
      </c>
      <c r="KE41" s="19">
        <f>IFERROR(HLOOKUP(KE$1,'Nakladova matice_2018'!$A$1:$IW$188,14,FALSE),0)</f>
        <v>0</v>
      </c>
      <c r="KF41" s="19">
        <f>IFERROR(HLOOKUP(KF$1,'Nakladova matice_2018'!$A$1:$IW$188,14,FALSE),0)</f>
        <v>0</v>
      </c>
      <c r="KG41" s="19">
        <f>IFERROR(HLOOKUP(KG$1,'Nakladova matice_2018'!$A$1:$IW$188,14,FALSE),0)</f>
        <v>0</v>
      </c>
      <c r="KH41" s="19">
        <f>IFERROR(HLOOKUP(KH$1,'Nakladova matice_2018'!$A$1:$IW$188,14,FALSE),0)</f>
        <v>0</v>
      </c>
      <c r="KI41" s="19">
        <f>IFERROR(HLOOKUP(KI$1,'Nakladova matice_2018'!$A$1:$IW$188,14,FALSE),0)</f>
        <v>0</v>
      </c>
      <c r="KJ41" s="19">
        <f>IFERROR(HLOOKUP(KJ$1,'Nakladova matice_2018'!$A$1:$IW$188,14,FALSE),0)</f>
        <v>0</v>
      </c>
      <c r="KK41" s="19">
        <f>IFERROR(HLOOKUP(KK$1,'Nakladova matice_2018'!$A$1:$IW$188,14,FALSE),0)</f>
        <v>0</v>
      </c>
      <c r="KL41" s="19">
        <f>IFERROR(HLOOKUP(KL$1,'Nakladova matice_2018'!$A$1:$IW$188,14,FALSE),0)</f>
        <v>0</v>
      </c>
      <c r="KM41" s="19">
        <f>IFERROR(HLOOKUP(KM$1,'Nakladova matice_2018'!$A$1:$IW$188,14,FALSE),0)</f>
        <v>0</v>
      </c>
      <c r="KN41" s="19">
        <f>IFERROR(HLOOKUP(KN$1,'Nakladova matice_2018'!$A$1:$IW$188,14,FALSE),0)</f>
        <v>0</v>
      </c>
      <c r="KO41" s="19">
        <f>IFERROR(HLOOKUP(KO$1,'Nakladova matice_2018'!$A$1:$IW$188,14,FALSE),0)</f>
        <v>0</v>
      </c>
      <c r="KP41" s="19">
        <f>IFERROR(HLOOKUP(KP$1,'Nakladova matice_2018'!$A$1:$IW$188,14,FALSE),0)</f>
        <v>0</v>
      </c>
      <c r="KQ41" s="19">
        <f>IFERROR(HLOOKUP(KQ$1,'Nakladova matice_2018'!$A$1:$IW$188,14,FALSE),0)</f>
        <v>0</v>
      </c>
      <c r="KR41" s="19">
        <f>IFERROR(HLOOKUP(KR$1,'Nakladova matice_2018'!$A$1:$IW$188,14,FALSE),0)</f>
        <v>0</v>
      </c>
      <c r="KS41" s="19">
        <f>IFERROR(HLOOKUP(KS$1,'Nakladova matice_2018'!$A$1:$IW$188,14,FALSE),0)</f>
        <v>0</v>
      </c>
      <c r="KT41" s="19">
        <f>IFERROR(HLOOKUP(KT$1,'Nakladova matice_2018'!$A$1:$IW$188,14,FALSE),0)</f>
        <v>0</v>
      </c>
      <c r="KU41" s="19">
        <f>IFERROR(HLOOKUP(KU$1,'Nakladova matice_2018'!$A$1:$IW$188,14,FALSE),0)</f>
        <v>0</v>
      </c>
      <c r="KV41" s="19">
        <f>IFERROR(HLOOKUP(KV$1,'Nakladova matice_2018'!$A$1:$IW$188,14,FALSE),0)</f>
        <v>0</v>
      </c>
      <c r="KW41" s="19">
        <f>IFERROR(HLOOKUP(KW$1,'Nakladova matice_2018'!$A$1:$IW$188,14,FALSE),0)</f>
        <v>0</v>
      </c>
      <c r="KX41" s="19">
        <f>IFERROR(HLOOKUP(KX$1,'Nakladova matice_2018'!$A$1:$IW$188,14,FALSE),0)</f>
        <v>0</v>
      </c>
      <c r="KY41" s="19">
        <f>IFERROR(HLOOKUP(KY$1,'Nakladova matice_2018'!$A$1:$IW$188,14,FALSE),0)</f>
        <v>0</v>
      </c>
      <c r="KZ41" s="19">
        <f>IFERROR(HLOOKUP(KZ$1,'Nakladova matice_2018'!$A$1:$IW$188,14,FALSE),0)</f>
        <v>123391.84</v>
      </c>
      <c r="LA41" s="19">
        <f>IFERROR(HLOOKUP(LA$1,'Nakladova matice_2018'!$A$1:$IW$188,14,FALSE),0)</f>
        <v>0</v>
      </c>
      <c r="LB41" s="19">
        <f>IFERROR(HLOOKUP(LB$1,'Nakladova matice_2018'!$A$1:$IW$188,14,FALSE),0)</f>
        <v>0</v>
      </c>
      <c r="LC41" s="19">
        <f>IFERROR(HLOOKUP(LC$1,'Nakladova matice_2018'!$A$1:$IW$188,14,FALSE),0)</f>
        <v>0</v>
      </c>
      <c r="LD41" s="19">
        <f>IFERROR(HLOOKUP(LD$1,'Nakladova matice_2018'!$A$1:$IW$188,14,FALSE),0)</f>
        <v>0</v>
      </c>
      <c r="LE41" s="19">
        <f>IFERROR(HLOOKUP(LE$1,'Nakladova matice_2018'!$A$1:$IW$188,14,FALSE),0)</f>
        <v>0</v>
      </c>
      <c r="LF41" s="19">
        <f>IFERROR(HLOOKUP(LF$1,'Nakladova matice_2018'!$A$1:$IW$188,14,FALSE),0)</f>
        <v>0</v>
      </c>
      <c r="LG41" s="19">
        <f>IFERROR(HLOOKUP(LG$1,'Nakladova matice_2018'!$A$1:$IW$188,14,FALSE),0)</f>
        <v>0</v>
      </c>
      <c r="LH41" s="19">
        <f>IFERROR(HLOOKUP(LH$1,'Nakladova matice_2018'!$A$1:$IW$188,14,FALSE),0)</f>
        <v>0</v>
      </c>
      <c r="LI41" s="19">
        <f>IFERROR(HLOOKUP(LI$1,'Nakladova matice_2018'!$A$1:$IW$188,14,FALSE),0)</f>
        <v>0</v>
      </c>
      <c r="LJ41" s="19">
        <f>IFERROR(HLOOKUP(LJ$1,'Nakladova matice_2018'!$A$1:$IW$188,14,FALSE),0)</f>
        <v>8212.73</v>
      </c>
      <c r="LK41" s="19">
        <f>IFERROR(HLOOKUP(LK$1,'Nakladova matice_2018'!$A$1:$IW$188,14,FALSE),0)</f>
        <v>0</v>
      </c>
      <c r="LL41" s="19">
        <f>IFERROR(HLOOKUP(LL$1,'Nakladova matice_2018'!$A$1:$IW$188,14,FALSE),0)</f>
        <v>0</v>
      </c>
      <c r="LM41" s="19">
        <f>IFERROR(HLOOKUP(LM$1,'Nakladova matice_2018'!$A$1:$IW$188,14,FALSE),0)</f>
        <v>0</v>
      </c>
      <c r="LN41" s="19">
        <f>IFERROR(HLOOKUP(LN$1,'Nakladova matice_2018'!$A$1:$IW$188,14,FALSE),0)</f>
        <v>0</v>
      </c>
      <c r="LO41" s="19">
        <f>IFERROR(HLOOKUP(LO$1,'Nakladova matice_2018'!$A$1:$IW$188,14,FALSE),0)</f>
        <v>0</v>
      </c>
      <c r="LP41" s="19">
        <f>IFERROR(HLOOKUP(LP$1,'Nakladova matice_2018'!$A$1:$IW$188,14,FALSE),0)</f>
        <v>0</v>
      </c>
      <c r="LQ41" s="19">
        <f>IFERROR(HLOOKUP(LQ$1,'Nakladova matice_2018'!$A$1:$IW$188,14,FALSE),0)</f>
        <v>0</v>
      </c>
      <c r="LR41" s="19">
        <f>IFERROR(HLOOKUP(LR$1,'Nakladova matice_2018'!$A$1:$IW$188,14,FALSE),0)</f>
        <v>0</v>
      </c>
      <c r="LS41" s="19">
        <f>IFERROR(HLOOKUP(LS$1,'Nakladova matice_2018'!$A$1:$IW$188,14,FALSE),0)</f>
        <v>0</v>
      </c>
      <c r="LT41" s="19">
        <f>IFERROR(HLOOKUP(LT$1,'Nakladova matice_2018'!$A$1:$IW$188,14,FALSE),0)</f>
        <v>0</v>
      </c>
      <c r="LU41" s="19">
        <f>IFERROR(HLOOKUP(LU$1,'Nakladova matice_2018'!$A$1:$IW$188,14,FALSE),0)</f>
        <v>0</v>
      </c>
      <c r="LV41" s="19">
        <f>IFERROR(HLOOKUP(LV$1,'Nakladova matice_2018'!$A$1:$IW$188,14,FALSE),0)</f>
        <v>0</v>
      </c>
      <c r="LW41" s="19">
        <f>IFERROR(HLOOKUP(LW$1,'Nakladova matice_2018'!$A$1:$IW$188,14,FALSE),0)</f>
        <v>0</v>
      </c>
      <c r="LX41" s="19">
        <f>IFERROR(HLOOKUP(LX$1,'Nakladova matice_2018'!$A$1:$IW$188,14,FALSE),0)</f>
        <v>0</v>
      </c>
      <c r="LY41" s="19">
        <f>IFERROR(HLOOKUP(LY$1,'Nakladova matice_2018'!$A$1:$IW$188,14,FALSE),0)</f>
        <v>0</v>
      </c>
      <c r="LZ41" s="19">
        <f>IFERROR(HLOOKUP(LZ$1,'Nakladova matice_2018'!$A$1:$IW$188,14,FALSE),0)</f>
        <v>0</v>
      </c>
      <c r="MA41" s="19">
        <f>IFERROR(HLOOKUP(MA$1,'Nakladova matice_2018'!$A$1:$IW$188,14,FALSE),0)</f>
        <v>0</v>
      </c>
      <c r="MB41" s="19">
        <f>IFERROR(HLOOKUP(MB$1,'Nakladova matice_2018'!$A$1:$IW$188,14,FALSE),0)</f>
        <v>0</v>
      </c>
      <c r="MC41" s="19">
        <f>IFERROR(HLOOKUP(MC$1,'Nakladova matice_2018'!$A$1:$IW$188,14,FALSE),0)</f>
        <v>0</v>
      </c>
      <c r="MD41" s="19">
        <f>IFERROR(HLOOKUP(MD$1,'Nakladova matice_2018'!$A$1:$IW$188,14,FALSE),0)</f>
        <v>0</v>
      </c>
      <c r="ME41" s="19">
        <f>IFERROR(HLOOKUP(ME$1,'Nakladova matice_2018'!$A$1:$IW$188,14,FALSE),0)</f>
        <v>0</v>
      </c>
      <c r="MF41" s="19">
        <f>IFERROR(HLOOKUP(MF$1,'Nakladova matice_2018'!$A$1:$IW$188,14,FALSE),0)</f>
        <v>0</v>
      </c>
      <c r="MG41" s="19">
        <f>IFERROR(HLOOKUP(MG$1,'Nakladova matice_2018'!$A$1:$IW$188,14,FALSE),0)</f>
        <v>0</v>
      </c>
      <c r="MH41" s="19">
        <f>IFERROR(HLOOKUP(MH$1,'Nakladova matice_2018'!$A$1:$IW$188,14,FALSE),0)</f>
        <v>0</v>
      </c>
      <c r="MI41" s="19">
        <f>IFERROR(HLOOKUP(MI$1,'Nakladova matice_2018'!$A$1:$IW$188,14,FALSE),0)</f>
        <v>0</v>
      </c>
      <c r="MJ41" s="19">
        <f>IFERROR(HLOOKUP(MJ$1,'Nakladova matice_2018'!$A$1:$IW$188,14,FALSE),0)</f>
        <v>0</v>
      </c>
      <c r="MK41" s="19">
        <f>IFERROR(HLOOKUP(MK$1,'Nakladova matice_2018'!$A$1:$IW$188,14,FALSE),0)</f>
        <v>0</v>
      </c>
      <c r="ML41" s="19">
        <f>IFERROR(HLOOKUP(ML$1,'Nakladova matice_2018'!$A$1:$IW$188,14,FALSE),0)</f>
        <v>0</v>
      </c>
      <c r="MM41" s="19">
        <f>IFERROR(HLOOKUP(MM$1,'Nakladova matice_2018'!$A$1:$IW$188,14,FALSE),0)</f>
        <v>0</v>
      </c>
      <c r="MN41" s="19">
        <f>IFERROR(HLOOKUP(MN$1,'Nakladova matice_2018'!$A$1:$IW$188,14,FALSE),0)</f>
        <v>0</v>
      </c>
      <c r="MO41" s="20">
        <f t="shared" si="83"/>
        <v>729036.79999999993</v>
      </c>
      <c r="MP41" s="20">
        <f>MO41-'Nakladova matice_2018'!IX14</f>
        <v>0</v>
      </c>
    </row>
    <row r="42" spans="1:354" x14ac:dyDescent="0.2">
      <c r="A42" s="27">
        <v>501024</v>
      </c>
      <c r="B42" s="21" t="s">
        <v>194</v>
      </c>
      <c r="C42" s="53">
        <v>1</v>
      </c>
      <c r="D42" s="19">
        <f>IFERROR(HLOOKUP(D$1,'Nakladova matice_2018'!$A$1:$IW$188,15,FALSE),0)</f>
        <v>0</v>
      </c>
      <c r="E42" s="19">
        <f>IFERROR(HLOOKUP(E$1,'Nakladova matice_2018'!$A$1:$IW$188,15,FALSE),0)</f>
        <v>0</v>
      </c>
      <c r="F42" s="19">
        <f>IFERROR(HLOOKUP(F$1,'Nakladova matice_2018'!$A$1:$IW$188,15,FALSE),0)</f>
        <v>0</v>
      </c>
      <c r="G42" s="19">
        <f>IFERROR(HLOOKUP(G$1,'Nakladova matice_2018'!$A$1:$IW$188,15,FALSE),0)</f>
        <v>0</v>
      </c>
      <c r="H42" s="19">
        <f>IFERROR(HLOOKUP(H$1,'Nakladova matice_2018'!$A$1:$IW$188,15,FALSE),0)</f>
        <v>0</v>
      </c>
      <c r="I42" s="19">
        <f>IFERROR(HLOOKUP(I$1,'Nakladova matice_2018'!$A$1:$IW$188,15,FALSE),0)</f>
        <v>0</v>
      </c>
      <c r="J42" s="19">
        <f>IFERROR(HLOOKUP(J$1,'Nakladova matice_2018'!$A$1:$IW$188,15,FALSE),0)</f>
        <v>0</v>
      </c>
      <c r="K42" s="19">
        <f>IFERROR(HLOOKUP(K$1,'Nakladova matice_2018'!$A$1:$IW$188,15,FALSE),0)</f>
        <v>0</v>
      </c>
      <c r="L42" s="19">
        <f>IFERROR(HLOOKUP(L$1,'Nakladova matice_2018'!$A$1:$IW$188,15,FALSE),0)</f>
        <v>0</v>
      </c>
      <c r="M42" s="19">
        <f>IFERROR(HLOOKUP(M$1,'Nakladova matice_2018'!$A$1:$IW$188,15,FALSE),0)</f>
        <v>0</v>
      </c>
      <c r="N42" s="19">
        <f>IFERROR(HLOOKUP(N$1,'Nakladova matice_2018'!$A$1:$IW$188,15,FALSE),0)</f>
        <v>0</v>
      </c>
      <c r="O42" s="19">
        <f>IFERROR(HLOOKUP(O$1,'Nakladova matice_2018'!$A$1:$IW$188,15,FALSE),0)</f>
        <v>0</v>
      </c>
      <c r="P42" s="19">
        <f>IFERROR(HLOOKUP(P$1,'Nakladova matice_2018'!$A$1:$IW$188,15,FALSE),0)</f>
        <v>0</v>
      </c>
      <c r="Q42" s="19">
        <f>IFERROR(HLOOKUP(Q$1,'Nakladova matice_2018'!$A$1:$IW$188,15,FALSE),0)</f>
        <v>0</v>
      </c>
      <c r="R42" s="19">
        <f>IFERROR(HLOOKUP(R$1,'Nakladova matice_2018'!$A$1:$IW$188,15,FALSE),0)</f>
        <v>0</v>
      </c>
      <c r="S42" s="19">
        <f>IFERROR(HLOOKUP(S$1,'Nakladova matice_2018'!$A$1:$IW$188,15,FALSE),0)</f>
        <v>2664.42</v>
      </c>
      <c r="T42" s="19">
        <f>IFERROR(HLOOKUP(T$1,'Nakladova matice_2018'!$A$1:$IW$188,15,FALSE),0)</f>
        <v>0</v>
      </c>
      <c r="U42" s="19">
        <f>IFERROR(HLOOKUP(U$1,'Nakladova matice_2018'!$A$1:$IW$188,15,FALSE),0)</f>
        <v>0</v>
      </c>
      <c r="V42" s="19">
        <f>IFERROR(HLOOKUP(V$1,'Nakladova matice_2018'!$A$1:$IW$188,15,FALSE),0)</f>
        <v>0</v>
      </c>
      <c r="W42" s="19">
        <f>IFERROR(HLOOKUP(W$1,'Nakladova matice_2018'!$A$1:$IW$188,15,FALSE),0)</f>
        <v>0</v>
      </c>
      <c r="X42" s="19">
        <f>IFERROR(HLOOKUP(X$1,'Nakladova matice_2018'!$A$1:$IW$188,15,FALSE),0)</f>
        <v>0</v>
      </c>
      <c r="Y42" s="19">
        <f>IFERROR(HLOOKUP(Y$1,'Nakladova matice_2018'!$A$1:$IW$188,15,FALSE),0)</f>
        <v>0</v>
      </c>
      <c r="Z42" s="19">
        <f>IFERROR(HLOOKUP(Z$1,'Nakladova matice_2018'!$A$1:$IW$188,15,FALSE),0)</f>
        <v>2445.62</v>
      </c>
      <c r="AA42" s="19">
        <f>IFERROR(HLOOKUP(AA$1,'Nakladova matice_2018'!$A$1:$IW$188,15,FALSE),0)</f>
        <v>0</v>
      </c>
      <c r="AB42" s="19">
        <f>IFERROR(HLOOKUP(AB$1,'Nakladova matice_2018'!$A$1:$IW$188,15,FALSE),0)</f>
        <v>0</v>
      </c>
      <c r="AC42" s="19">
        <f>IFERROR(HLOOKUP(AC$1,'Nakladova matice_2018'!$A$1:$IW$188,15,FALSE),0)</f>
        <v>0</v>
      </c>
      <c r="AD42" s="19">
        <f>IFERROR(HLOOKUP(AD$1,'Nakladova matice_2018'!$A$1:$IW$188,15,FALSE),0)</f>
        <v>0</v>
      </c>
      <c r="AE42" s="19">
        <f>IFERROR(HLOOKUP(AE$1,'Nakladova matice_2018'!$A$1:$IW$188,15,FALSE),0)</f>
        <v>0</v>
      </c>
      <c r="AF42" s="19">
        <f>IFERROR(HLOOKUP(AF$1,'Nakladova matice_2018'!$A$1:$IW$188,15,FALSE),0)</f>
        <v>0</v>
      </c>
      <c r="AG42" s="19">
        <f>IFERROR(HLOOKUP(AG$1,'Nakladova matice_2018'!$A$1:$IW$188,15,FALSE),0)</f>
        <v>0</v>
      </c>
      <c r="AH42" s="19">
        <f>IFERROR(HLOOKUP(AH$1,'Nakladova matice_2018'!$A$1:$IW$188,15,FALSE),0)</f>
        <v>0</v>
      </c>
      <c r="AI42" s="19">
        <f>IFERROR(HLOOKUP(AI$1,'Nakladova matice_2018'!$A$1:$IW$188,15,FALSE),0)</f>
        <v>0</v>
      </c>
      <c r="AJ42" s="19">
        <f>IFERROR(HLOOKUP(AJ$1,'Nakladova matice_2018'!$A$1:$IW$188,15,FALSE),0)</f>
        <v>0</v>
      </c>
      <c r="AK42" s="19">
        <f>IFERROR(HLOOKUP(AK$1,'Nakladova matice_2018'!$A$1:$IW$188,15,FALSE),0)</f>
        <v>0</v>
      </c>
      <c r="AL42" s="19">
        <f>IFERROR(HLOOKUP(AL$1,'Nakladova matice_2018'!$A$1:$IW$188,15,FALSE),0)</f>
        <v>0</v>
      </c>
      <c r="AM42" s="19">
        <f>IFERROR(HLOOKUP(AM$1,'Nakladova matice_2018'!$A$1:$IW$188,15,FALSE),0)</f>
        <v>0</v>
      </c>
      <c r="AN42" s="19">
        <f>IFERROR(HLOOKUP(AN$1,'Nakladova matice_2018'!$A$1:$IW$188,15,FALSE),0)</f>
        <v>0</v>
      </c>
      <c r="AO42" s="19">
        <f>IFERROR(HLOOKUP(AO$1,'Nakladova matice_2018'!$A$1:$IW$188,15,FALSE),0)</f>
        <v>0</v>
      </c>
      <c r="AP42" s="19">
        <f>IFERROR(HLOOKUP(AP$1,'Nakladova matice_2018'!$A$1:$IW$188,15,FALSE),0)</f>
        <v>0</v>
      </c>
      <c r="AQ42" s="19">
        <f>IFERROR(HLOOKUP(AQ$1,'Nakladova matice_2018'!$A$1:$IW$188,15,FALSE),0)</f>
        <v>0</v>
      </c>
      <c r="AR42" s="19">
        <f>IFERROR(HLOOKUP(AR$1,'Nakladova matice_2018'!$A$1:$IW$188,15,FALSE),0)</f>
        <v>0</v>
      </c>
      <c r="AS42" s="19">
        <f>IFERROR(HLOOKUP(AS$1,'Nakladova matice_2018'!$A$1:$IW$188,15,FALSE),0)</f>
        <v>0</v>
      </c>
      <c r="AT42" s="19">
        <f>IFERROR(HLOOKUP(AT$1,'Nakladova matice_2018'!$A$1:$IW$188,15,FALSE),0)</f>
        <v>0</v>
      </c>
      <c r="AU42" s="19">
        <f>IFERROR(HLOOKUP(AU$1,'Nakladova matice_2018'!$A$1:$IW$188,15,FALSE),0)</f>
        <v>0</v>
      </c>
      <c r="AV42" s="19">
        <f>IFERROR(HLOOKUP(AV$1,'Nakladova matice_2018'!$A$1:$IW$188,15,FALSE),0)</f>
        <v>0</v>
      </c>
      <c r="AW42" s="19">
        <f>IFERROR(HLOOKUP(AW$1,'Nakladova matice_2018'!$A$1:$IW$188,15,FALSE),0)</f>
        <v>0</v>
      </c>
      <c r="AX42" s="19">
        <f>IFERROR(HLOOKUP(AX$1,'Nakladova matice_2018'!$A$1:$IW$188,15,FALSE),0)</f>
        <v>0</v>
      </c>
      <c r="AY42" s="19">
        <f>IFERROR(HLOOKUP(AY$1,'Nakladova matice_2018'!$A$1:$IW$188,15,FALSE),0)</f>
        <v>0</v>
      </c>
      <c r="AZ42" s="19">
        <f>IFERROR(HLOOKUP(AZ$1,'Nakladova matice_2018'!$A$1:$IW$188,15,FALSE),0)</f>
        <v>0</v>
      </c>
      <c r="BA42" s="19">
        <f>IFERROR(HLOOKUP(BA$1,'Nakladova matice_2018'!$A$1:$IW$188,15,FALSE),0)</f>
        <v>827846.82</v>
      </c>
      <c r="BB42" s="19">
        <f>IFERROR(HLOOKUP(BB$1,'Nakladova matice_2018'!$A$1:$IW$188,15,FALSE),0)</f>
        <v>0</v>
      </c>
      <c r="BC42" s="19">
        <f>IFERROR(HLOOKUP(BC$1,'Nakladova matice_2018'!$A$1:$IW$188,15,FALSE),0)</f>
        <v>0</v>
      </c>
      <c r="BD42" s="19">
        <f>IFERROR(HLOOKUP(BD$1,'Nakladova matice_2018'!$A$1:$IW$188,15,FALSE),0)</f>
        <v>164896.84</v>
      </c>
      <c r="BE42" s="19">
        <f>IFERROR(HLOOKUP(BE$1,'Nakladova matice_2018'!$A$1:$IW$188,15,FALSE),0)</f>
        <v>0</v>
      </c>
      <c r="BF42" s="19">
        <f>IFERROR(HLOOKUP(BF$1,'Nakladova matice_2018'!$A$1:$IW$188,15,FALSE),0)</f>
        <v>0</v>
      </c>
      <c r="BG42" s="19">
        <f>IFERROR(HLOOKUP(BG$1,'Nakladova matice_2018'!$A$1:$IW$188,15,FALSE),0)</f>
        <v>0</v>
      </c>
      <c r="BH42" s="19">
        <f>IFERROR(HLOOKUP(BH$1,'Nakladova matice_2018'!$A$1:$IW$188,15,FALSE),0)</f>
        <v>0</v>
      </c>
      <c r="BI42" s="19">
        <f>IFERROR(HLOOKUP(BI$1,'Nakladova matice_2018'!$A$1:$IW$188,15,FALSE),0)</f>
        <v>30974.37</v>
      </c>
      <c r="BJ42" s="19">
        <f>IFERROR(HLOOKUP(BJ$1,'Nakladova matice_2018'!$A$1:$IW$188,15,FALSE),0)</f>
        <v>0</v>
      </c>
      <c r="BK42" s="19">
        <f>IFERROR(HLOOKUP(BK$1,'Nakladova matice_2018'!$A$1:$IW$188,15,FALSE),0)</f>
        <v>0</v>
      </c>
      <c r="BL42" s="19">
        <f>IFERROR(HLOOKUP(BL$1,'Nakladova matice_2018'!$A$1:$IW$188,15,FALSE),0)</f>
        <v>0</v>
      </c>
      <c r="BM42" s="19">
        <f>IFERROR(HLOOKUP(BM$1,'Nakladova matice_2018'!$A$1:$IW$188,15,FALSE),0)</f>
        <v>317323.84000000003</v>
      </c>
      <c r="BN42" s="19">
        <f>IFERROR(HLOOKUP(BN$1,'Nakladova matice_2018'!$A$1:$IW$188,15,FALSE),0)</f>
        <v>0</v>
      </c>
      <c r="BO42" s="19">
        <f>IFERROR(HLOOKUP(BO$1,'Nakladova matice_2018'!$A$1:$IW$188,15,FALSE),0)</f>
        <v>0</v>
      </c>
      <c r="BP42" s="19">
        <f>IFERROR(HLOOKUP(BP$1,'Nakladova matice_2018'!$A$1:$IW$188,15,FALSE),0)</f>
        <v>0</v>
      </c>
      <c r="BQ42" s="19">
        <f>IFERROR(HLOOKUP(BQ$1,'Nakladova matice_2018'!$A$1:$IW$188,15,FALSE),0)</f>
        <v>48830.5</v>
      </c>
      <c r="BR42" s="19">
        <f>IFERROR(HLOOKUP(BR$1,'Nakladova matice_2018'!$A$1:$IW$188,15,FALSE),0)</f>
        <v>0</v>
      </c>
      <c r="BS42" s="19">
        <f>IFERROR(HLOOKUP(BS$1,'Nakladova matice_2018'!$A$1:$IW$188,15,FALSE),0)</f>
        <v>0</v>
      </c>
      <c r="BT42" s="19">
        <f>IFERROR(HLOOKUP(BT$1,'Nakladova matice_2018'!$A$1:$IW$188,15,FALSE),0)</f>
        <v>3230342.65</v>
      </c>
      <c r="BU42" s="19">
        <f>IFERROR(HLOOKUP(BU$1,'Nakladova matice_2018'!$A$1:$IW$188,15,FALSE),0)</f>
        <v>0</v>
      </c>
      <c r="BV42" s="19">
        <f>IFERROR(HLOOKUP(BV$1,'Nakladova matice_2018'!$A$1:$IW$188,15,FALSE),0)</f>
        <v>588.52</v>
      </c>
      <c r="BW42" s="19">
        <f>IFERROR(HLOOKUP(BW$1,'Nakladova matice_2018'!$A$1:$IW$188,15,FALSE),0)</f>
        <v>0</v>
      </c>
      <c r="BX42" s="19">
        <f>IFERROR(HLOOKUP(BX$1,'Nakladova matice_2018'!$A$1:$IW$188,15,FALSE),0)</f>
        <v>9720</v>
      </c>
      <c r="BY42" s="19">
        <f>IFERROR(HLOOKUP(BY$1,'Nakladova matice_2018'!$A$1:$IW$188,15,FALSE),0)</f>
        <v>0</v>
      </c>
      <c r="BZ42" s="19">
        <f>IFERROR(HLOOKUP(BZ$1,'Nakladova matice_2018'!$A$1:$IW$188,15,FALSE),0)</f>
        <v>0</v>
      </c>
      <c r="CA42" s="19">
        <f>IFERROR(HLOOKUP(CA$1,'Nakladova matice_2018'!$A$1:$IW$188,15,FALSE),0)</f>
        <v>0</v>
      </c>
      <c r="CB42" s="19">
        <f>IFERROR(HLOOKUP(CB$1,'Nakladova matice_2018'!$A$1:$IW$188,15,FALSE),0)</f>
        <v>0</v>
      </c>
      <c r="CC42" s="19">
        <f>IFERROR(HLOOKUP(CC$1,'Nakladova matice_2018'!$A$1:$IW$188,15,FALSE),0)</f>
        <v>0</v>
      </c>
      <c r="CD42" s="19">
        <f>IFERROR(HLOOKUP(CD$1,'Nakladova matice_2018'!$A$1:$IW$188,15,FALSE),0)</f>
        <v>0</v>
      </c>
      <c r="CE42" s="19">
        <f>IFERROR(HLOOKUP(CE$1,'Nakladova matice_2018'!$A$1:$IW$188,15,FALSE),0)</f>
        <v>90</v>
      </c>
      <c r="CF42" s="19">
        <f>IFERROR(HLOOKUP(CF$1,'Nakladova matice_2018'!$A$1:$IW$188,15,FALSE),0)</f>
        <v>0</v>
      </c>
      <c r="CG42" s="19">
        <f>IFERROR(HLOOKUP(CG$1,'Nakladova matice_2018'!$A$1:$IW$188,15,FALSE),0)</f>
        <v>60</v>
      </c>
      <c r="CH42" s="19">
        <f>IFERROR(HLOOKUP(CH$1,'Nakladova matice_2018'!$A$1:$IW$188,15,FALSE),0)</f>
        <v>0</v>
      </c>
      <c r="CI42" s="19">
        <f>IFERROR(HLOOKUP(CI$1,'Nakladova matice_2018'!$A$1:$IW$188,15,FALSE),0)</f>
        <v>0</v>
      </c>
      <c r="CJ42" s="19">
        <f>IFERROR(HLOOKUP(CJ$1,'Nakladova matice_2018'!$A$1:$IW$188,15,FALSE),0)</f>
        <v>0</v>
      </c>
      <c r="CK42" s="19">
        <f>IFERROR(HLOOKUP(CK$1,'Nakladova matice_2018'!$A$1:$IW$188,15,FALSE),0)</f>
        <v>0</v>
      </c>
      <c r="CL42" s="19">
        <f>IFERROR(HLOOKUP(CL$1,'Nakladova matice_2018'!$A$1:$IW$188,15,FALSE),0)</f>
        <v>0</v>
      </c>
      <c r="CM42" s="19">
        <f>IFERROR(HLOOKUP(CM$1,'Nakladova matice_2018'!$A$1:$IW$188,15,FALSE),0)</f>
        <v>0</v>
      </c>
      <c r="CN42" s="19">
        <f>IFERROR(HLOOKUP(CN$1,'Nakladova matice_2018'!$A$1:$IW$188,15,FALSE),0)</f>
        <v>54</v>
      </c>
      <c r="CO42" s="19">
        <f>IFERROR(HLOOKUP(CO$1,'Nakladova matice_2018'!$A$1:$IW$188,15,FALSE),0)</f>
        <v>0</v>
      </c>
      <c r="CP42" s="19">
        <f>IFERROR(HLOOKUP(CP$1,'Nakladova matice_2018'!$A$1:$IW$188,15,FALSE),0)</f>
        <v>0</v>
      </c>
      <c r="CQ42" s="19">
        <f>IFERROR(HLOOKUP(CQ$1,'Nakladova matice_2018'!$A$1:$IW$188,15,FALSE),0)</f>
        <v>0</v>
      </c>
      <c r="CR42" s="19">
        <f>IFERROR(HLOOKUP(CR$1,'Nakladova matice_2018'!$A$1:$IW$188,15,FALSE),0)</f>
        <v>0</v>
      </c>
      <c r="CS42" s="19">
        <f>IFERROR(HLOOKUP(CS$1,'Nakladova matice_2018'!$A$1:$IW$188,15,FALSE),0)</f>
        <v>0</v>
      </c>
      <c r="CT42" s="19">
        <f>IFERROR(HLOOKUP(CT$1,'Nakladova matice_2018'!$A$1:$IW$188,15,FALSE),0)</f>
        <v>885</v>
      </c>
      <c r="CU42" s="19">
        <f>IFERROR(HLOOKUP(CU$1,'Nakladova matice_2018'!$A$1:$IW$188,15,FALSE),0)</f>
        <v>777</v>
      </c>
      <c r="CV42" s="19">
        <f>IFERROR(HLOOKUP(CV$1,'Nakladova matice_2018'!$A$1:$IW$188,15,FALSE),0)</f>
        <v>65</v>
      </c>
      <c r="CW42" s="19">
        <f>IFERROR(HLOOKUP(CW$1,'Nakladova matice_2018'!$A$1:$IW$188,15,FALSE),0)</f>
        <v>0</v>
      </c>
      <c r="CX42" s="19">
        <f>IFERROR(HLOOKUP(CX$1,'Nakladova matice_2018'!$A$1:$IW$188,15,FALSE),0)</f>
        <v>0</v>
      </c>
      <c r="CY42" s="19">
        <f>IFERROR(HLOOKUP(CY$1,'Nakladova matice_2018'!$A$1:$IW$188,15,FALSE),0)</f>
        <v>0</v>
      </c>
      <c r="CZ42" s="19">
        <f>IFERROR(HLOOKUP(CZ$1,'Nakladova matice_2018'!$A$1:$IW$188,15,FALSE),0)</f>
        <v>0</v>
      </c>
      <c r="DA42" s="19">
        <f>IFERROR(HLOOKUP(DA$1,'Nakladova matice_2018'!$A$1:$IW$188,15,FALSE),0)</f>
        <v>0</v>
      </c>
      <c r="DB42" s="19">
        <f>IFERROR(HLOOKUP(DB$1,'Nakladova matice_2018'!$A$1:$IW$188,15,FALSE),0)</f>
        <v>1710</v>
      </c>
      <c r="DC42" s="19">
        <f>IFERROR(HLOOKUP(DC$1,'Nakladova matice_2018'!$A$1:$IW$188,15,FALSE),0)</f>
        <v>0</v>
      </c>
      <c r="DD42" s="19">
        <f>IFERROR(HLOOKUP(DD$1,'Nakladova matice_2018'!$A$1:$IW$188,15,FALSE),0)</f>
        <v>0</v>
      </c>
      <c r="DE42" s="19">
        <f>IFERROR(HLOOKUP(DE$1,'Nakladova matice_2018'!$A$1:$IW$188,15,FALSE),0)</f>
        <v>0</v>
      </c>
      <c r="DF42" s="19">
        <f>IFERROR(HLOOKUP(DF$1,'Nakladova matice_2018'!$A$1:$IW$188,15,FALSE),0)</f>
        <v>0</v>
      </c>
      <c r="DG42" s="19">
        <f>IFERROR(HLOOKUP(DG$1,'Nakladova matice_2018'!$A$1:$IW$188,15,FALSE),0)</f>
        <v>158</v>
      </c>
      <c r="DH42" s="19">
        <f>IFERROR(HLOOKUP(DH$1,'Nakladova matice_2018'!$A$1:$IW$188,15,FALSE),0)</f>
        <v>0</v>
      </c>
      <c r="DI42" s="19">
        <f>IFERROR(HLOOKUP(DI$1,'Nakladova matice_2018'!$A$1:$IW$188,15,FALSE),0)</f>
        <v>0</v>
      </c>
      <c r="DJ42" s="19">
        <f>IFERROR(HLOOKUP(DJ$1,'Nakladova matice_2018'!$A$1:$IW$188,15,FALSE),0)</f>
        <v>20</v>
      </c>
      <c r="DK42" s="19">
        <f>IFERROR(HLOOKUP(DK$1,'Nakladova matice_2018'!$A$1:$IW$188,15,FALSE),0)</f>
        <v>0</v>
      </c>
      <c r="DL42" s="19">
        <f>IFERROR(HLOOKUP(DL$1,'Nakladova matice_2018'!$A$1:$IW$188,15,FALSE),0)</f>
        <v>307</v>
      </c>
      <c r="DM42" s="19">
        <f>IFERROR(HLOOKUP(DM$1,'Nakladova matice_2018'!$A$1:$IW$188,15,FALSE),0)</f>
        <v>0</v>
      </c>
      <c r="DN42" s="19">
        <f>IFERROR(HLOOKUP(DN$1,'Nakladova matice_2018'!$A$1:$IW$188,15,FALSE),0)</f>
        <v>6406</v>
      </c>
      <c r="DO42" s="19">
        <f>IFERROR(HLOOKUP(DO$1,'Nakladova matice_2018'!$A$1:$IW$188,15,FALSE),0)</f>
        <v>0</v>
      </c>
      <c r="DP42" s="19">
        <f>IFERROR(HLOOKUP(DP$1,'Nakladova matice_2018'!$A$1:$IW$188,15,FALSE),0)</f>
        <v>0</v>
      </c>
      <c r="DQ42" s="19">
        <f>IFERROR(HLOOKUP(DQ$1,'Nakladova matice_2018'!$A$1:$IW$188,15,FALSE),0)</f>
        <v>0</v>
      </c>
      <c r="DR42" s="19">
        <f>IFERROR(HLOOKUP(DR$1,'Nakladova matice_2018'!$A$1:$IW$188,15,FALSE),0)</f>
        <v>0</v>
      </c>
      <c r="DS42" s="19">
        <f>IFERROR(HLOOKUP(DS$1,'Nakladova matice_2018'!$A$1:$IW$188,15,FALSE),0)</f>
        <v>0</v>
      </c>
      <c r="DT42" s="19">
        <f>IFERROR(HLOOKUP(DT$1,'Nakladova matice_2018'!$A$1:$IW$188,15,FALSE),0)</f>
        <v>0</v>
      </c>
      <c r="DU42" s="19">
        <f>IFERROR(HLOOKUP(DU$1,'Nakladova matice_2018'!$A$1:$IW$188,15,FALSE),0)</f>
        <v>0</v>
      </c>
      <c r="DV42" s="19">
        <f>IFERROR(HLOOKUP(DV$1,'Nakladova matice_2018'!$A$1:$IW$188,15,FALSE),0)</f>
        <v>0</v>
      </c>
      <c r="DW42" s="19">
        <f>IFERROR(HLOOKUP(DW$1,'Nakladova matice_2018'!$A$1:$IW$188,15,FALSE),0)</f>
        <v>0</v>
      </c>
      <c r="DX42" s="19">
        <f>IFERROR(HLOOKUP(DX$1,'Nakladova matice_2018'!$A$1:$IW$188,15,FALSE),0)</f>
        <v>0</v>
      </c>
      <c r="DY42" s="19">
        <f>IFERROR(HLOOKUP(DY$1,'Nakladova matice_2018'!$A$1:$IW$188,15,FALSE),0)</f>
        <v>0</v>
      </c>
      <c r="DZ42" s="19">
        <f>IFERROR(HLOOKUP(DZ$1,'Nakladova matice_2018'!$A$1:$IW$188,15,FALSE),0)</f>
        <v>0</v>
      </c>
      <c r="EA42" s="19">
        <f>IFERROR(HLOOKUP(EA$1,'Nakladova matice_2018'!$A$1:$IW$188,15,FALSE),0)</f>
        <v>0</v>
      </c>
      <c r="EB42" s="19">
        <f>IFERROR(HLOOKUP(EB$1,'Nakladova matice_2018'!$A$1:$IW$188,15,FALSE),0)</f>
        <v>0</v>
      </c>
      <c r="EC42" s="19">
        <f>IFERROR(HLOOKUP(EC$1,'Nakladova matice_2018'!$A$1:$IW$188,15,FALSE),0)</f>
        <v>0</v>
      </c>
      <c r="ED42" s="19">
        <f>IFERROR(HLOOKUP(ED$1,'Nakladova matice_2018'!$A$1:$IW$188,15,FALSE),0)</f>
        <v>0</v>
      </c>
      <c r="EE42" s="19">
        <f>IFERROR(HLOOKUP(EE$1,'Nakladova matice_2018'!$A$1:$IW$188,15,FALSE),0)</f>
        <v>0</v>
      </c>
      <c r="EF42" s="19">
        <f>IFERROR(HLOOKUP(EF$1,'Nakladova matice_2018'!$A$1:$IW$188,15,FALSE),0)</f>
        <v>0</v>
      </c>
      <c r="EG42" s="19">
        <f>IFERROR(HLOOKUP(EG$1,'Nakladova matice_2018'!$A$1:$IW$188,15,FALSE),0)</f>
        <v>0</v>
      </c>
      <c r="EH42" s="19">
        <f>IFERROR(HLOOKUP(EH$1,'Nakladova matice_2018'!$A$1:$IW$188,15,FALSE),0)</f>
        <v>76003.350000000006</v>
      </c>
      <c r="EI42" s="19">
        <f>IFERROR(HLOOKUP(EI$1,'Nakladova matice_2018'!$A$1:$IW$188,15,FALSE),0)</f>
        <v>0</v>
      </c>
      <c r="EJ42" s="19">
        <f>IFERROR(HLOOKUP(EJ$1,'Nakladova matice_2018'!$A$1:$IW$188,15,FALSE),0)</f>
        <v>0</v>
      </c>
      <c r="EK42" s="19">
        <f>IFERROR(HLOOKUP(EK$1,'Nakladova matice_2018'!$A$1:$IW$188,15,FALSE),0)</f>
        <v>0</v>
      </c>
      <c r="EL42" s="19">
        <f>IFERROR(HLOOKUP(EL$1,'Nakladova matice_2018'!$A$1:$IW$188,15,FALSE),0)</f>
        <v>0</v>
      </c>
      <c r="EM42" s="19">
        <f>IFERROR(HLOOKUP(EM$1,'Nakladova matice_2018'!$A$1:$IW$188,15,FALSE),0)</f>
        <v>0</v>
      </c>
      <c r="EN42" s="19">
        <f>IFERROR(HLOOKUP(EN$1,'Nakladova matice_2018'!$A$1:$IW$188,15,FALSE),0)</f>
        <v>0</v>
      </c>
      <c r="EO42" s="19">
        <f>IFERROR(HLOOKUP(EO$1,'Nakladova matice_2018'!$A$1:$IW$188,15,FALSE),0)</f>
        <v>0</v>
      </c>
      <c r="EP42" s="19">
        <f>IFERROR(HLOOKUP(EP$1,'Nakladova matice_2018'!$A$1:$IW$188,15,FALSE),0)</f>
        <v>0</v>
      </c>
      <c r="EQ42" s="19">
        <f>IFERROR(HLOOKUP(EQ$1,'Nakladova matice_2018'!$A$1:$IW$188,15,FALSE),0)</f>
        <v>0</v>
      </c>
      <c r="ER42" s="19">
        <f>IFERROR(HLOOKUP(ER$1,'Nakladova matice_2018'!$A$1:$IW$188,15,FALSE),0)</f>
        <v>0</v>
      </c>
      <c r="ES42" s="19">
        <f>IFERROR(HLOOKUP(ES$1,'Nakladova matice_2018'!$A$1:$IW$188,15,FALSE),0)</f>
        <v>0</v>
      </c>
      <c r="ET42" s="19">
        <f>IFERROR(HLOOKUP(ET$1,'Nakladova matice_2018'!$A$1:$IW$188,15,FALSE),0)</f>
        <v>0</v>
      </c>
      <c r="EU42" s="19">
        <f>IFERROR(HLOOKUP(EU$1,'Nakladova matice_2018'!$A$1:$IW$188,15,FALSE),0)</f>
        <v>0</v>
      </c>
      <c r="EV42" s="19">
        <f>IFERROR(HLOOKUP(EV$1,'Nakladova matice_2018'!$A$1:$IW$188,15,FALSE),0)</f>
        <v>0</v>
      </c>
      <c r="EW42" s="19">
        <f>IFERROR(HLOOKUP(EW$1,'Nakladova matice_2018'!$A$1:$IW$188,15,FALSE),0)</f>
        <v>0</v>
      </c>
      <c r="EX42" s="19">
        <f>IFERROR(HLOOKUP(EX$1,'Nakladova matice_2018'!$A$1:$IW$188,15,FALSE),0)</f>
        <v>0</v>
      </c>
      <c r="EY42" s="19">
        <f>IFERROR(HLOOKUP(EY$1,'Nakladova matice_2018'!$A$1:$IW$188,15,FALSE),0)</f>
        <v>0</v>
      </c>
      <c r="EZ42" s="19">
        <f>IFERROR(HLOOKUP(EZ$1,'Nakladova matice_2018'!$A$1:$IW$188,15,FALSE),0)</f>
        <v>0</v>
      </c>
      <c r="FA42" s="19">
        <f>IFERROR(HLOOKUP(FA$1,'Nakladova matice_2018'!$A$1:$IW$188,15,FALSE),0)</f>
        <v>0</v>
      </c>
      <c r="FB42" s="19">
        <f>IFERROR(HLOOKUP(FB$1,'Nakladova matice_2018'!$A$1:$IW$188,15,FALSE),0)</f>
        <v>0</v>
      </c>
      <c r="FC42" s="19">
        <f>IFERROR(HLOOKUP(FC$1,'Nakladova matice_2018'!$A$1:$IW$188,15,FALSE),0)</f>
        <v>0</v>
      </c>
      <c r="FD42" s="19">
        <f>IFERROR(HLOOKUP(FD$1,'Nakladova matice_2018'!$A$1:$IW$188,15,FALSE),0)</f>
        <v>0</v>
      </c>
      <c r="FE42" s="19">
        <f>IFERROR(HLOOKUP(FE$1,'Nakladova matice_2018'!$A$1:$IW$188,15,FALSE),0)</f>
        <v>0</v>
      </c>
      <c r="FF42" s="19">
        <f>IFERROR(HLOOKUP(FF$1,'Nakladova matice_2018'!$A$1:$IW$188,15,FALSE),0)</f>
        <v>0</v>
      </c>
      <c r="FG42" s="19">
        <f>IFERROR(HLOOKUP(FG$1,'Nakladova matice_2018'!$A$1:$IW$188,15,FALSE),0)</f>
        <v>0</v>
      </c>
      <c r="FH42" s="19">
        <f>IFERROR(HLOOKUP(FH$1,'Nakladova matice_2018'!$A$1:$IW$188,15,FALSE),0)</f>
        <v>0</v>
      </c>
      <c r="FI42" s="19">
        <f>IFERROR(HLOOKUP(FI$1,'Nakladova matice_2018'!$A$1:$IW$188,15,FALSE),0)</f>
        <v>0</v>
      </c>
      <c r="FJ42" s="19">
        <f>IFERROR(HLOOKUP(FJ$1,'Nakladova matice_2018'!$A$1:$IW$188,15,FALSE),0)</f>
        <v>0</v>
      </c>
      <c r="FK42" s="19">
        <f>IFERROR(HLOOKUP(FK$1,'Nakladova matice_2018'!$A$1:$IW$188,15,FALSE),0)</f>
        <v>0</v>
      </c>
      <c r="FL42" s="19">
        <f>IFERROR(HLOOKUP(FL$1,'Nakladova matice_2018'!$A$1:$IW$188,15,FALSE),0)</f>
        <v>0</v>
      </c>
      <c r="FM42" s="19">
        <f>IFERROR(HLOOKUP(FM$1,'Nakladova matice_2018'!$A$1:$IW$188,15,FALSE),0)</f>
        <v>0</v>
      </c>
      <c r="FN42" s="19">
        <f>IFERROR(HLOOKUP(FN$1,'Nakladova matice_2018'!$A$1:$IW$188,15,FALSE),0)</f>
        <v>1603</v>
      </c>
      <c r="FO42" s="19">
        <f>IFERROR(HLOOKUP(FO$1,'Nakladova matice_2018'!$A$1:$IW$188,15,FALSE),0)</f>
        <v>0</v>
      </c>
      <c r="FP42" s="19">
        <f>IFERROR(HLOOKUP(FP$1,'Nakladova matice_2018'!$A$1:$IW$188,15,FALSE),0)</f>
        <v>0</v>
      </c>
      <c r="FQ42" s="19">
        <f>IFERROR(HLOOKUP(FQ$1,'Nakladova matice_2018'!$A$1:$IW$188,15,FALSE),0)</f>
        <v>0</v>
      </c>
      <c r="FR42" s="19">
        <f>IFERROR(HLOOKUP(FR$1,'Nakladova matice_2018'!$A$1:$IW$188,15,FALSE),0)</f>
        <v>0</v>
      </c>
      <c r="FS42" s="19">
        <f>IFERROR(HLOOKUP(FS$1,'Nakladova matice_2018'!$A$1:$IW$188,15,FALSE),0)</f>
        <v>24116.32</v>
      </c>
      <c r="FT42" s="19">
        <f>IFERROR(HLOOKUP(FT$1,'Nakladova matice_2018'!$A$1:$IW$188,15,FALSE),0)</f>
        <v>7938.1</v>
      </c>
      <c r="FU42" s="19">
        <f>IFERROR(HLOOKUP(FU$1,'Nakladova matice_2018'!$A$1:$IW$188,15,FALSE),0)</f>
        <v>0</v>
      </c>
      <c r="FV42" s="19">
        <f>IFERROR(HLOOKUP(FV$1,'Nakladova matice_2018'!$A$1:$IW$188,15,FALSE),0)</f>
        <v>0</v>
      </c>
      <c r="FW42" s="19">
        <f>IFERROR(HLOOKUP(FW$1,'Nakladova matice_2018'!$A$1:$IW$188,15,FALSE),0)</f>
        <v>0</v>
      </c>
      <c r="FX42" s="19">
        <f>IFERROR(HLOOKUP(FX$1,'Nakladova matice_2018'!$A$1:$IW$188,15,FALSE),0)</f>
        <v>4308.6000000000004</v>
      </c>
      <c r="FY42" s="19">
        <f>IFERROR(HLOOKUP(FY$1,'Nakladova matice_2018'!$A$1:$IW$188,15,FALSE),0)</f>
        <v>0</v>
      </c>
      <c r="FZ42" s="19">
        <f>IFERROR(HLOOKUP(FZ$1,'Nakladova matice_2018'!$A$1:$IW$188,15,FALSE),0)</f>
        <v>0</v>
      </c>
      <c r="GA42" s="19">
        <f>IFERROR(HLOOKUP(GA$1,'Nakladova matice_2018'!$A$1:$IW$188,15,FALSE),0)</f>
        <v>227183.47</v>
      </c>
      <c r="GB42" s="19">
        <f>IFERROR(HLOOKUP(GB$1,'Nakladova matice_2018'!$A$1:$IW$188,15,FALSE),0)</f>
        <v>1001.73</v>
      </c>
      <c r="GC42" s="19">
        <f>IFERROR(HLOOKUP(GC$1,'Nakladova matice_2018'!$A$1:$IW$188,15,FALSE),0)</f>
        <v>943.2</v>
      </c>
      <c r="GD42" s="19">
        <f>IFERROR(HLOOKUP(GD$1,'Nakladova matice_2018'!$A$1:$IW$188,15,FALSE),0)</f>
        <v>1200</v>
      </c>
      <c r="GE42" s="19">
        <f>IFERROR(HLOOKUP(GE$1,'Nakladova matice_2018'!$A$1:$IW$188,15,FALSE),0)</f>
        <v>0</v>
      </c>
      <c r="GF42" s="19">
        <f>IFERROR(HLOOKUP(GF$1,'Nakladova matice_2018'!$A$1:$IW$188,15,FALSE),0)</f>
        <v>0</v>
      </c>
      <c r="GG42" s="19">
        <f>IFERROR(HLOOKUP(GG$1,'Nakladova matice_2018'!$A$1:$IW$188,15,FALSE),0)</f>
        <v>0</v>
      </c>
      <c r="GH42" s="19">
        <f>IFERROR(HLOOKUP(GH$1,'Nakladova matice_2018'!$A$1:$IW$188,15,FALSE),0)</f>
        <v>0</v>
      </c>
      <c r="GI42" s="19">
        <f>IFERROR(HLOOKUP(GI$1,'Nakladova matice_2018'!$A$1:$IW$188,15,FALSE),0)</f>
        <v>357</v>
      </c>
      <c r="GJ42" s="19">
        <f>IFERROR(HLOOKUP(GJ$1,'Nakladova matice_2018'!$A$1:$IW$188,15,FALSE),0)</f>
        <v>1332.97</v>
      </c>
      <c r="GK42" s="19">
        <f>IFERROR(HLOOKUP(GK$1,'Nakladova matice_2018'!$A$1:$IW$188,15,FALSE),0)</f>
        <v>3153</v>
      </c>
      <c r="GL42" s="19">
        <f>IFERROR(HLOOKUP(GL$1,'Nakladova matice_2018'!$A$1:$IW$188,15,FALSE),0)</f>
        <v>0</v>
      </c>
      <c r="GM42" s="19">
        <f>IFERROR(HLOOKUP(GM$1,'Nakladova matice_2018'!$A$1:$IW$188,15,FALSE),0)</f>
        <v>33</v>
      </c>
      <c r="GN42" s="19">
        <f>IFERROR(HLOOKUP(GN$1,'Nakladova matice_2018'!$A$1:$IW$188,15,FALSE),0)</f>
        <v>575</v>
      </c>
      <c r="GO42" s="19">
        <f>IFERROR(HLOOKUP(GO$1,'Nakladova matice_2018'!$A$1:$IW$188,15,FALSE),0)</f>
        <v>0</v>
      </c>
      <c r="GP42" s="19">
        <f>IFERROR(HLOOKUP(GP$1,'Nakladova matice_2018'!$A$1:$IW$188,15,FALSE),0)</f>
        <v>0</v>
      </c>
      <c r="GQ42" s="19">
        <f>IFERROR(HLOOKUP(GQ$1,'Nakladova matice_2018'!$A$1:$IW$188,15,FALSE),0)</f>
        <v>15289</v>
      </c>
      <c r="GR42" s="19">
        <f>IFERROR(HLOOKUP(GR$1,'Nakladova matice_2018'!$A$1:$IW$188,15,FALSE),0)</f>
        <v>5.03</v>
      </c>
      <c r="GS42" s="19">
        <f>IFERROR(HLOOKUP(GS$1,'Nakladova matice_2018'!$A$1:$IW$188,15,FALSE),0)</f>
        <v>0</v>
      </c>
      <c r="GT42" s="19">
        <f>IFERROR(HLOOKUP(GT$1,'Nakladova matice_2018'!$A$1:$IW$188,15,FALSE),0)</f>
        <v>0</v>
      </c>
      <c r="GU42" s="19">
        <f>IFERROR(HLOOKUP(GU$1,'Nakladova matice_2018'!$A$1:$IW$188,15,FALSE),0)</f>
        <v>4225</v>
      </c>
      <c r="GV42" s="19">
        <f>IFERROR(HLOOKUP(GV$1,'Nakladova matice_2018'!$A$1:$IW$188,15,FALSE),0)</f>
        <v>56386</v>
      </c>
      <c r="GW42" s="19">
        <f>IFERROR(HLOOKUP(GW$1,'Nakladova matice_2018'!$A$1:$IW$188,15,FALSE),0)</f>
        <v>0</v>
      </c>
      <c r="GX42" s="19">
        <f>IFERROR(HLOOKUP(GX$1,'Nakladova matice_2018'!$A$1:$IW$188,15,FALSE),0)</f>
        <v>0</v>
      </c>
      <c r="GY42" s="19">
        <f>IFERROR(HLOOKUP(GY$1,'Nakladova matice_2018'!$A$1:$IW$188,15,FALSE),0)</f>
        <v>0</v>
      </c>
      <c r="GZ42" s="19">
        <f>IFERROR(HLOOKUP(GZ$1,'Nakladova matice_2018'!$A$1:$IW$188,15,FALSE),0)</f>
        <v>6676.45</v>
      </c>
      <c r="HA42" s="19">
        <f>IFERROR(HLOOKUP(HA$1,'Nakladova matice_2018'!$A$1:$IW$188,15,FALSE),0)</f>
        <v>26209.21</v>
      </c>
      <c r="HB42" s="19">
        <f>IFERROR(HLOOKUP(HB$1,'Nakladova matice_2018'!$A$1:$IW$188,15,FALSE),0)</f>
        <v>0</v>
      </c>
      <c r="HC42" s="19">
        <f>IFERROR(HLOOKUP(HC$1,'Nakladova matice_2018'!$A$1:$IW$188,15,FALSE),0)</f>
        <v>46921.59</v>
      </c>
      <c r="HD42" s="19">
        <f>IFERROR(HLOOKUP(HD$1,'Nakladova matice_2018'!$A$1:$IW$188,15,FALSE),0)</f>
        <v>15431.4</v>
      </c>
      <c r="HE42" s="19">
        <f>IFERROR(HLOOKUP(HE$1,'Nakladova matice_2018'!$A$1:$IW$188,15,FALSE),0)</f>
        <v>124932.04</v>
      </c>
      <c r="HF42" s="19">
        <f>IFERROR(HLOOKUP(HF$1,'Nakladova matice_2018'!$A$1:$IW$188,15,FALSE),0)</f>
        <v>5590.69</v>
      </c>
      <c r="HG42" s="19">
        <f>IFERROR(HLOOKUP(HG$1,'Nakladova matice_2018'!$A$1:$IW$188,15,FALSE),0)</f>
        <v>110</v>
      </c>
      <c r="HH42" s="19">
        <f>IFERROR(HLOOKUP(HH$1,'Nakladova matice_2018'!$A$1:$IW$188,15,FALSE),0)</f>
        <v>237.77</v>
      </c>
      <c r="HI42" s="19">
        <f>IFERROR(HLOOKUP(HI$1,'Nakladova matice_2018'!$A$1:$IW$188,15,FALSE),0)</f>
        <v>0</v>
      </c>
      <c r="HJ42" s="19">
        <f>IFERROR(HLOOKUP(HJ$1,'Nakladova matice_2018'!$A$1:$IW$188,15,FALSE),0)</f>
        <v>0</v>
      </c>
      <c r="HK42" s="19">
        <f>IFERROR(HLOOKUP(HK$1,'Nakladova matice_2018'!$A$1:$IW$188,15,FALSE),0)</f>
        <v>0</v>
      </c>
      <c r="HL42" s="19">
        <f>IFERROR(HLOOKUP(HL$1,'Nakladova matice_2018'!$A$1:$IW$188,15,FALSE),0)</f>
        <v>0</v>
      </c>
      <c r="HM42" s="19">
        <f>IFERROR(HLOOKUP(HM$1,'Nakladova matice_2018'!$A$1:$IW$188,15,FALSE),0)</f>
        <v>0</v>
      </c>
      <c r="HN42" s="19">
        <f>IFERROR(HLOOKUP(HN$1,'Nakladova matice_2018'!$A$1:$IW$188,15,FALSE),0)</f>
        <v>0</v>
      </c>
      <c r="HO42" s="19">
        <f>IFERROR(HLOOKUP(HO$1,'Nakladova matice_2018'!$A$1:$IW$188,15,FALSE),0)</f>
        <v>0</v>
      </c>
      <c r="HP42" s="19">
        <f>IFERROR(HLOOKUP(HP$1,'Nakladova matice_2018'!$A$1:$IW$188,15,FALSE),0)</f>
        <v>0</v>
      </c>
      <c r="HQ42" s="19">
        <f>IFERROR(HLOOKUP(HQ$1,'Nakladova matice_2018'!$A$1:$IW$188,15,FALSE),0)</f>
        <v>0</v>
      </c>
      <c r="HR42" s="19">
        <f>IFERROR(HLOOKUP(HR$1,'Nakladova matice_2018'!$A$1:$IW$188,15,FALSE),0)</f>
        <v>0</v>
      </c>
      <c r="HS42" s="19">
        <f>IFERROR(HLOOKUP(HS$1,'Nakladova matice_2018'!$A$1:$IW$188,15,FALSE),0)</f>
        <v>0</v>
      </c>
      <c r="HT42" s="19">
        <f>IFERROR(HLOOKUP(HT$1,'Nakladova matice_2018'!$A$1:$IW$188,15,FALSE),0)</f>
        <v>33117.730000000003</v>
      </c>
      <c r="HU42" s="19">
        <f>IFERROR(HLOOKUP(HU$1,'Nakladova matice_2018'!$A$1:$IW$188,15,FALSE),0)</f>
        <v>14452.25</v>
      </c>
      <c r="HV42" s="19">
        <f>IFERROR(HLOOKUP(HV$1,'Nakladova matice_2018'!$A$1:$IW$188,15,FALSE),0)</f>
        <v>17414.59</v>
      </c>
      <c r="HW42" s="19">
        <f>IFERROR(HLOOKUP(HW$1,'Nakladova matice_2018'!$A$1:$IW$188,15,FALSE),0)</f>
        <v>143103.12</v>
      </c>
      <c r="HX42" s="19">
        <f>IFERROR(HLOOKUP(HX$1,'Nakladova matice_2018'!$A$1:$IW$188,15,FALSE),0)</f>
        <v>8758.23</v>
      </c>
      <c r="HY42" s="19">
        <f>IFERROR(HLOOKUP(HY$1,'Nakladova matice_2018'!$A$1:$IW$188,15,FALSE),0)</f>
        <v>129330.86</v>
      </c>
      <c r="HZ42" s="19">
        <f>IFERROR(HLOOKUP(HZ$1,'Nakladova matice_2018'!$A$1:$IW$188,15,FALSE),0)</f>
        <v>0</v>
      </c>
      <c r="IA42" s="19">
        <f>IFERROR(HLOOKUP(IA$1,'Nakladova matice_2018'!$A$1:$IW$188,15,FALSE),0)</f>
        <v>1690.2</v>
      </c>
      <c r="IB42" s="19">
        <f>IFERROR(HLOOKUP(IB$1,'Nakladova matice_2018'!$A$1:$IW$188,15,FALSE),0)</f>
        <v>139.66</v>
      </c>
      <c r="IC42" s="19">
        <f>IFERROR(HLOOKUP(IC$1,'Nakladova matice_2018'!$A$1:$IW$188,15,FALSE),0)</f>
        <v>0</v>
      </c>
      <c r="ID42" s="19">
        <f>IFERROR(HLOOKUP(ID$1,'Nakladova matice_2018'!$A$1:$IW$188,15,FALSE),0)</f>
        <v>23991.71</v>
      </c>
      <c r="IE42" s="19">
        <f>IFERROR(HLOOKUP(IE$1,'Nakladova matice_2018'!$A$1:$IW$188,15,FALSE),0)</f>
        <v>0</v>
      </c>
      <c r="IF42" s="19">
        <f>IFERROR(HLOOKUP(IF$1,'Nakladova matice_2018'!$A$1:$IW$188,15,FALSE),0)</f>
        <v>200.82</v>
      </c>
      <c r="IG42" s="19">
        <f>IFERROR(HLOOKUP(IG$1,'Nakladova matice_2018'!$A$1:$IW$188,15,FALSE),0)</f>
        <v>163.63999999999999</v>
      </c>
      <c r="IH42" s="19">
        <f>IFERROR(HLOOKUP(IH$1,'Nakladova matice_2018'!$A$1:$IW$188,15,FALSE),0)</f>
        <v>0</v>
      </c>
      <c r="II42" s="19">
        <f>IFERROR(HLOOKUP(II$1,'Nakladova matice_2018'!$A$1:$IW$188,15,FALSE),0)</f>
        <v>295.06</v>
      </c>
      <c r="IJ42" s="19">
        <f>IFERROR(HLOOKUP(IJ$1,'Nakladova matice_2018'!$A$1:$IW$188,15,FALSE),0)</f>
        <v>0</v>
      </c>
      <c r="IK42" s="19">
        <f>IFERROR(HLOOKUP(IK$1,'Nakladova matice_2018'!$A$1:$IW$188,15,FALSE),0)</f>
        <v>1485.97</v>
      </c>
      <c r="IL42" s="19">
        <f>IFERROR(HLOOKUP(IL$1,'Nakladova matice_2018'!$A$1:$IW$188,15,FALSE),0)</f>
        <v>26950.560000000001</v>
      </c>
      <c r="IM42" s="19">
        <f>IFERROR(HLOOKUP(IM$1,'Nakladova matice_2018'!$A$1:$IW$188,15,FALSE),0)</f>
        <v>1186.42</v>
      </c>
      <c r="IN42" s="19">
        <f>IFERROR(HLOOKUP(IN$1,'Nakladova matice_2018'!$A$1:$IW$188,15,FALSE),0)</f>
        <v>1737.65</v>
      </c>
      <c r="IO42" s="19">
        <f>IFERROR(HLOOKUP(IO$1,'Nakladova matice_2018'!$A$1:$IW$188,15,FALSE),0)</f>
        <v>0</v>
      </c>
      <c r="IP42" s="19">
        <f>IFERROR(HLOOKUP(IP$1,'Nakladova matice_2018'!$A$1:$IW$188,15,FALSE),0)</f>
        <v>28029.93</v>
      </c>
      <c r="IQ42" s="19">
        <f>IFERROR(HLOOKUP(IQ$1,'Nakladova matice_2018'!$A$1:$IW$188,15,FALSE),0)</f>
        <v>795.14</v>
      </c>
      <c r="IR42" s="19">
        <f>IFERROR(HLOOKUP(IR$1,'Nakladova matice_2018'!$A$1:$IW$188,15,FALSE),0)</f>
        <v>135.24</v>
      </c>
      <c r="IS42" s="19">
        <f>IFERROR(HLOOKUP(IS$1,'Nakladova matice_2018'!$A$1:$IW$188,15,FALSE),0)</f>
        <v>593.14</v>
      </c>
      <c r="IT42" s="19">
        <f>IFERROR(HLOOKUP(IT$1,'Nakladova matice_2018'!$A$1:$IW$188,15,FALSE),0)</f>
        <v>0</v>
      </c>
      <c r="IU42" s="19">
        <f>IFERROR(HLOOKUP(IU$1,'Nakladova matice_2018'!$A$1:$IW$188,15,FALSE),0)</f>
        <v>0</v>
      </c>
      <c r="IV42" s="19">
        <f>IFERROR(HLOOKUP(IV$1,'Nakladova matice_2018'!$A$1:$IW$188,15,FALSE),0)</f>
        <v>50475.13</v>
      </c>
      <c r="IW42" s="19">
        <f>IFERROR(HLOOKUP(IW$1,'Nakladova matice_2018'!$A$1:$IW$188,15,FALSE),0)</f>
        <v>0</v>
      </c>
      <c r="IX42" s="19">
        <f>IFERROR(HLOOKUP(IX$1,'Nakladova matice_2018'!$A$1:$IW$188,15,FALSE),0)</f>
        <v>312.41000000000003</v>
      </c>
      <c r="IY42" s="19">
        <f>IFERROR(HLOOKUP(IY$1,'Nakladova matice_2018'!$A$1:$IW$188,15,FALSE),0)</f>
        <v>0</v>
      </c>
      <c r="IZ42" s="19">
        <f>IFERROR(HLOOKUP(IZ$1,'Nakladova matice_2018'!$A$1:$IW$188,15,FALSE),0)</f>
        <v>0</v>
      </c>
      <c r="JA42" s="19">
        <f>IFERROR(HLOOKUP(JA$1,'Nakladova matice_2018'!$A$1:$IW$188,15,FALSE),0)</f>
        <v>0</v>
      </c>
      <c r="JB42" s="19">
        <f>IFERROR(HLOOKUP(JB$1,'Nakladova matice_2018'!$A$1:$IW$188,15,FALSE),0)</f>
        <v>0</v>
      </c>
      <c r="JC42" s="19">
        <f>IFERROR(HLOOKUP(JC$1,'Nakladova matice_2018'!$A$1:$IW$188,15,FALSE),0)</f>
        <v>0</v>
      </c>
      <c r="JD42" s="19">
        <f>IFERROR(HLOOKUP(JD$1,'Nakladova matice_2018'!$A$1:$IW$188,15,FALSE),0)</f>
        <v>0</v>
      </c>
      <c r="JE42" s="19">
        <f>IFERROR(HLOOKUP(JE$1,'Nakladova matice_2018'!$A$1:$IW$188,15,FALSE),0)</f>
        <v>0</v>
      </c>
      <c r="JF42" s="19">
        <f>IFERROR(HLOOKUP(JF$1,'Nakladova matice_2018'!$A$1:$IW$188,15,FALSE),0)</f>
        <v>0</v>
      </c>
      <c r="JG42" s="19">
        <f>IFERROR(HLOOKUP(JG$1,'Nakladova matice_2018'!$A$1:$IW$188,15,FALSE),0)</f>
        <v>480</v>
      </c>
      <c r="JH42" s="19">
        <f>IFERROR(HLOOKUP(JH$1,'Nakladova matice_2018'!$A$1:$IW$188,15,FALSE),0)</f>
        <v>0</v>
      </c>
      <c r="JI42" s="19">
        <f>IFERROR(HLOOKUP(JI$1,'Nakladova matice_2018'!$A$1:$IW$188,15,FALSE),0)</f>
        <v>0</v>
      </c>
      <c r="JJ42" s="19">
        <f>IFERROR(HLOOKUP(JJ$1,'Nakladova matice_2018'!$A$1:$IW$188,15,FALSE),0)</f>
        <v>0</v>
      </c>
      <c r="JK42" s="19">
        <f>IFERROR(HLOOKUP(JK$1,'Nakladova matice_2018'!$A$1:$IW$188,15,FALSE),0)</f>
        <v>0</v>
      </c>
      <c r="JL42" s="19">
        <f>IFERROR(HLOOKUP(JL$1,'Nakladova matice_2018'!$A$1:$IW$188,15,FALSE),0)</f>
        <v>0</v>
      </c>
      <c r="JM42" s="19">
        <f>IFERROR(HLOOKUP(JM$1,'Nakladova matice_2018'!$A$1:$IW$188,15,FALSE),0)</f>
        <v>0</v>
      </c>
      <c r="JN42" s="19">
        <f>IFERROR(HLOOKUP(JN$1,'Nakladova matice_2018'!$A$1:$IW$188,15,FALSE),0)</f>
        <v>0</v>
      </c>
      <c r="JO42" s="19">
        <f>IFERROR(HLOOKUP(JO$1,'Nakladova matice_2018'!$A$1:$IW$188,15,FALSE),0)</f>
        <v>0</v>
      </c>
      <c r="JP42" s="19">
        <f>IFERROR(HLOOKUP(JP$1,'Nakladova matice_2018'!$A$1:$IW$188,15,FALSE),0)</f>
        <v>0</v>
      </c>
      <c r="JQ42" s="19">
        <f>IFERROR(HLOOKUP(JQ$1,'Nakladova matice_2018'!$A$1:$IW$188,15,FALSE),0)</f>
        <v>0</v>
      </c>
      <c r="JR42" s="19">
        <f>IFERROR(HLOOKUP(JR$1,'Nakladova matice_2018'!$A$1:$IW$188,15,FALSE),0)</f>
        <v>0</v>
      </c>
      <c r="JS42" s="19">
        <f>IFERROR(HLOOKUP(JS$1,'Nakladova matice_2018'!$A$1:$IW$188,15,FALSE),0)</f>
        <v>0</v>
      </c>
      <c r="JT42" s="19">
        <f>IFERROR(HLOOKUP(JT$1,'Nakladova matice_2018'!$A$1:$IW$188,15,FALSE),0)</f>
        <v>7678</v>
      </c>
      <c r="JU42" s="19">
        <f>IFERROR(HLOOKUP(JU$1,'Nakladova matice_2018'!$A$1:$IW$188,15,FALSE),0)</f>
        <v>194</v>
      </c>
      <c r="JV42" s="19">
        <f>IFERROR(HLOOKUP(JV$1,'Nakladova matice_2018'!$A$1:$IW$188,15,FALSE),0)</f>
        <v>1334</v>
      </c>
      <c r="JW42" s="19">
        <f>IFERROR(HLOOKUP(JW$1,'Nakladova matice_2018'!$A$1:$IW$188,15,FALSE),0)</f>
        <v>0</v>
      </c>
      <c r="JX42" s="19">
        <f>IFERROR(HLOOKUP(JX$1,'Nakladova matice_2018'!$A$1:$IW$188,15,FALSE),0)</f>
        <v>0</v>
      </c>
      <c r="JY42" s="19">
        <f>IFERROR(HLOOKUP(JY$1,'Nakladova matice_2018'!$A$1:$IW$188,15,FALSE),0)</f>
        <v>1027</v>
      </c>
      <c r="JZ42" s="19">
        <f>IFERROR(HLOOKUP(JZ$1,'Nakladova matice_2018'!$A$1:$IW$188,15,FALSE),0)</f>
        <v>0</v>
      </c>
      <c r="KA42" s="19">
        <f>IFERROR(HLOOKUP(KA$1,'Nakladova matice_2018'!$A$1:$IW$188,15,FALSE),0)</f>
        <v>0</v>
      </c>
      <c r="KB42" s="19">
        <f>IFERROR(HLOOKUP(KB$1,'Nakladova matice_2018'!$A$1:$IW$188,15,FALSE),0)</f>
        <v>0</v>
      </c>
      <c r="KC42" s="19">
        <f>IFERROR(HLOOKUP(KC$1,'Nakladova matice_2018'!$A$1:$IW$188,15,FALSE),0)</f>
        <v>1222.0999999999999</v>
      </c>
      <c r="KD42" s="19">
        <f>IFERROR(HLOOKUP(KD$1,'Nakladova matice_2018'!$A$1:$IW$188,15,FALSE),0)</f>
        <v>5039</v>
      </c>
      <c r="KE42" s="19">
        <f>IFERROR(HLOOKUP(KE$1,'Nakladova matice_2018'!$A$1:$IW$188,15,FALSE),0)</f>
        <v>0</v>
      </c>
      <c r="KF42" s="19">
        <f>IFERROR(HLOOKUP(KF$1,'Nakladova matice_2018'!$A$1:$IW$188,15,FALSE),0)</f>
        <v>0</v>
      </c>
      <c r="KG42" s="19">
        <f>IFERROR(HLOOKUP(KG$1,'Nakladova matice_2018'!$A$1:$IW$188,15,FALSE),0)</f>
        <v>0</v>
      </c>
      <c r="KH42" s="19">
        <f>IFERROR(HLOOKUP(KH$1,'Nakladova matice_2018'!$A$1:$IW$188,15,FALSE),0)</f>
        <v>0</v>
      </c>
      <c r="KI42" s="19">
        <f>IFERROR(HLOOKUP(KI$1,'Nakladova matice_2018'!$A$1:$IW$188,15,FALSE),0)</f>
        <v>0</v>
      </c>
      <c r="KJ42" s="19">
        <f>IFERROR(HLOOKUP(KJ$1,'Nakladova matice_2018'!$A$1:$IW$188,15,FALSE),0)</f>
        <v>0</v>
      </c>
      <c r="KK42" s="19">
        <f>IFERROR(HLOOKUP(KK$1,'Nakladova matice_2018'!$A$1:$IW$188,15,FALSE),0)</f>
        <v>0</v>
      </c>
      <c r="KL42" s="19">
        <f>IFERROR(HLOOKUP(KL$1,'Nakladova matice_2018'!$A$1:$IW$188,15,FALSE),0)</f>
        <v>0</v>
      </c>
      <c r="KM42" s="19">
        <f>IFERROR(HLOOKUP(KM$1,'Nakladova matice_2018'!$A$1:$IW$188,15,FALSE),0)</f>
        <v>0</v>
      </c>
      <c r="KN42" s="19">
        <f>IFERROR(HLOOKUP(KN$1,'Nakladova matice_2018'!$A$1:$IW$188,15,FALSE),0)</f>
        <v>0</v>
      </c>
      <c r="KO42" s="19">
        <f>IFERROR(HLOOKUP(KO$1,'Nakladova matice_2018'!$A$1:$IW$188,15,FALSE),0)</f>
        <v>0</v>
      </c>
      <c r="KP42" s="19">
        <f>IFERROR(HLOOKUP(KP$1,'Nakladova matice_2018'!$A$1:$IW$188,15,FALSE),0)</f>
        <v>0</v>
      </c>
      <c r="KQ42" s="19">
        <f>IFERROR(HLOOKUP(KQ$1,'Nakladova matice_2018'!$A$1:$IW$188,15,FALSE),0)</f>
        <v>0</v>
      </c>
      <c r="KR42" s="19">
        <f>IFERROR(HLOOKUP(KR$1,'Nakladova matice_2018'!$A$1:$IW$188,15,FALSE),0)</f>
        <v>0</v>
      </c>
      <c r="KS42" s="19">
        <f>IFERROR(HLOOKUP(KS$1,'Nakladova matice_2018'!$A$1:$IW$188,15,FALSE),0)</f>
        <v>0</v>
      </c>
      <c r="KT42" s="19">
        <f>IFERROR(HLOOKUP(KT$1,'Nakladova matice_2018'!$A$1:$IW$188,15,FALSE),0)</f>
        <v>0</v>
      </c>
      <c r="KU42" s="19">
        <f>IFERROR(HLOOKUP(KU$1,'Nakladova matice_2018'!$A$1:$IW$188,15,FALSE),0)</f>
        <v>1883</v>
      </c>
      <c r="KV42" s="19">
        <f>IFERROR(HLOOKUP(KV$1,'Nakladova matice_2018'!$A$1:$IW$188,15,FALSE),0)</f>
        <v>0</v>
      </c>
      <c r="KW42" s="19">
        <f>IFERROR(HLOOKUP(KW$1,'Nakladova matice_2018'!$A$1:$IW$188,15,FALSE),0)</f>
        <v>1560</v>
      </c>
      <c r="KX42" s="19">
        <f>IFERROR(HLOOKUP(KX$1,'Nakladova matice_2018'!$A$1:$IW$188,15,FALSE),0)</f>
        <v>0</v>
      </c>
      <c r="KY42" s="19">
        <f>IFERROR(HLOOKUP(KY$1,'Nakladova matice_2018'!$A$1:$IW$188,15,FALSE),0)</f>
        <v>0</v>
      </c>
      <c r="KZ42" s="19">
        <f>IFERROR(HLOOKUP(KZ$1,'Nakladova matice_2018'!$A$1:$IW$188,15,FALSE),0)</f>
        <v>10289.27</v>
      </c>
      <c r="LA42" s="19">
        <f>IFERROR(HLOOKUP(LA$1,'Nakladova matice_2018'!$A$1:$IW$188,15,FALSE),0)</f>
        <v>0</v>
      </c>
      <c r="LB42" s="19">
        <f>IFERROR(HLOOKUP(LB$1,'Nakladova matice_2018'!$A$1:$IW$188,15,FALSE),0)</f>
        <v>0</v>
      </c>
      <c r="LC42" s="19">
        <f>IFERROR(HLOOKUP(LC$1,'Nakladova matice_2018'!$A$1:$IW$188,15,FALSE),0)</f>
        <v>0</v>
      </c>
      <c r="LD42" s="19">
        <f>IFERROR(HLOOKUP(LD$1,'Nakladova matice_2018'!$A$1:$IW$188,15,FALSE),0)</f>
        <v>0</v>
      </c>
      <c r="LE42" s="19">
        <f>IFERROR(HLOOKUP(LE$1,'Nakladova matice_2018'!$A$1:$IW$188,15,FALSE),0)</f>
        <v>0</v>
      </c>
      <c r="LF42" s="19">
        <f>IFERROR(HLOOKUP(LF$1,'Nakladova matice_2018'!$A$1:$IW$188,15,FALSE),0)</f>
        <v>0</v>
      </c>
      <c r="LG42" s="19">
        <f>IFERROR(HLOOKUP(LG$1,'Nakladova matice_2018'!$A$1:$IW$188,15,FALSE),0)</f>
        <v>0</v>
      </c>
      <c r="LH42" s="19">
        <f>IFERROR(HLOOKUP(LH$1,'Nakladova matice_2018'!$A$1:$IW$188,15,FALSE),0)</f>
        <v>0</v>
      </c>
      <c r="LI42" s="19">
        <f>IFERROR(HLOOKUP(LI$1,'Nakladova matice_2018'!$A$1:$IW$188,15,FALSE),0)</f>
        <v>0</v>
      </c>
      <c r="LJ42" s="19">
        <f>IFERROR(HLOOKUP(LJ$1,'Nakladova matice_2018'!$A$1:$IW$188,15,FALSE),0)</f>
        <v>0</v>
      </c>
      <c r="LK42" s="19">
        <f>IFERROR(HLOOKUP(LK$1,'Nakladova matice_2018'!$A$1:$IW$188,15,FALSE),0)</f>
        <v>0</v>
      </c>
      <c r="LL42" s="19">
        <f>IFERROR(HLOOKUP(LL$1,'Nakladova matice_2018'!$A$1:$IW$188,15,FALSE),0)</f>
        <v>0</v>
      </c>
      <c r="LM42" s="19">
        <f>IFERROR(HLOOKUP(LM$1,'Nakladova matice_2018'!$A$1:$IW$188,15,FALSE),0)</f>
        <v>0</v>
      </c>
      <c r="LN42" s="19">
        <f>IFERROR(HLOOKUP(LN$1,'Nakladova matice_2018'!$A$1:$IW$188,15,FALSE),0)</f>
        <v>0</v>
      </c>
      <c r="LO42" s="19">
        <f>IFERROR(HLOOKUP(LO$1,'Nakladova matice_2018'!$A$1:$IW$188,15,FALSE),0)</f>
        <v>0</v>
      </c>
      <c r="LP42" s="19">
        <f>IFERROR(HLOOKUP(LP$1,'Nakladova matice_2018'!$A$1:$IW$188,15,FALSE),0)</f>
        <v>0</v>
      </c>
      <c r="LQ42" s="19">
        <f>IFERROR(HLOOKUP(LQ$1,'Nakladova matice_2018'!$A$1:$IW$188,15,FALSE),0)</f>
        <v>0</v>
      </c>
      <c r="LR42" s="19">
        <f>IFERROR(HLOOKUP(LR$1,'Nakladova matice_2018'!$A$1:$IW$188,15,FALSE),0)</f>
        <v>0</v>
      </c>
      <c r="LS42" s="19">
        <f>IFERROR(HLOOKUP(LS$1,'Nakladova matice_2018'!$A$1:$IW$188,15,FALSE),0)</f>
        <v>587</v>
      </c>
      <c r="LT42" s="19">
        <f>IFERROR(HLOOKUP(LT$1,'Nakladova matice_2018'!$A$1:$IW$188,15,FALSE),0)</f>
        <v>0</v>
      </c>
      <c r="LU42" s="19">
        <f>IFERROR(HLOOKUP(LU$1,'Nakladova matice_2018'!$A$1:$IW$188,15,FALSE),0)</f>
        <v>0</v>
      </c>
      <c r="LV42" s="19">
        <f>IFERROR(HLOOKUP(LV$1,'Nakladova matice_2018'!$A$1:$IW$188,15,FALSE),0)</f>
        <v>0</v>
      </c>
      <c r="LW42" s="19">
        <f>IFERROR(HLOOKUP(LW$1,'Nakladova matice_2018'!$A$1:$IW$188,15,FALSE),0)</f>
        <v>0</v>
      </c>
      <c r="LX42" s="19">
        <f>IFERROR(HLOOKUP(LX$1,'Nakladova matice_2018'!$A$1:$IW$188,15,FALSE),0)</f>
        <v>0</v>
      </c>
      <c r="LY42" s="19">
        <f>IFERROR(HLOOKUP(LY$1,'Nakladova matice_2018'!$A$1:$IW$188,15,FALSE),0)</f>
        <v>0</v>
      </c>
      <c r="LZ42" s="19">
        <f>IFERROR(HLOOKUP(LZ$1,'Nakladova matice_2018'!$A$1:$IW$188,15,FALSE),0)</f>
        <v>0</v>
      </c>
      <c r="MA42" s="19">
        <f>IFERROR(HLOOKUP(MA$1,'Nakladova matice_2018'!$A$1:$IW$188,15,FALSE),0)</f>
        <v>6995</v>
      </c>
      <c r="MB42" s="19">
        <f>IFERROR(HLOOKUP(MB$1,'Nakladova matice_2018'!$A$1:$IW$188,15,FALSE),0)</f>
        <v>0</v>
      </c>
      <c r="MC42" s="19">
        <f>IFERROR(HLOOKUP(MC$1,'Nakladova matice_2018'!$A$1:$IW$188,15,FALSE),0)</f>
        <v>0</v>
      </c>
      <c r="MD42" s="19">
        <f>IFERROR(HLOOKUP(MD$1,'Nakladova matice_2018'!$A$1:$IW$188,15,FALSE),0)</f>
        <v>0</v>
      </c>
      <c r="ME42" s="19">
        <f>IFERROR(HLOOKUP(ME$1,'Nakladova matice_2018'!$A$1:$IW$188,15,FALSE),0)</f>
        <v>0</v>
      </c>
      <c r="MF42" s="19">
        <f>IFERROR(HLOOKUP(MF$1,'Nakladova matice_2018'!$A$1:$IW$188,15,FALSE),0)</f>
        <v>0</v>
      </c>
      <c r="MG42" s="19">
        <f>IFERROR(HLOOKUP(MG$1,'Nakladova matice_2018'!$A$1:$IW$188,15,FALSE),0)</f>
        <v>0</v>
      </c>
      <c r="MH42" s="19">
        <f>IFERROR(HLOOKUP(MH$1,'Nakladova matice_2018'!$A$1:$IW$188,15,FALSE),0)</f>
        <v>0</v>
      </c>
      <c r="MI42" s="19">
        <f>IFERROR(HLOOKUP(MI$1,'Nakladova matice_2018'!$A$1:$IW$188,15,FALSE),0)</f>
        <v>0</v>
      </c>
      <c r="MJ42" s="19">
        <f>IFERROR(HLOOKUP(MJ$1,'Nakladova matice_2018'!$A$1:$IW$188,15,FALSE),0)</f>
        <v>0</v>
      </c>
      <c r="MK42" s="19">
        <f>IFERROR(HLOOKUP(MK$1,'Nakladova matice_2018'!$A$1:$IW$188,15,FALSE),0)</f>
        <v>834131.86</v>
      </c>
      <c r="ML42" s="19">
        <f>IFERROR(HLOOKUP(ML$1,'Nakladova matice_2018'!$A$1:$IW$188,15,FALSE),0)</f>
        <v>0</v>
      </c>
      <c r="MM42" s="19">
        <f>IFERROR(HLOOKUP(MM$1,'Nakladova matice_2018'!$A$1:$IW$188,15,FALSE),0)</f>
        <v>0</v>
      </c>
      <c r="MN42" s="19">
        <f>IFERROR(HLOOKUP(MN$1,'Nakladova matice_2018'!$A$1:$IW$188,15,FALSE),0)</f>
        <v>0</v>
      </c>
      <c r="MO42" s="20">
        <f t="shared" si="83"/>
        <v>6654708.1899999985</v>
      </c>
      <c r="MP42" s="20">
        <f>MO42-'Nakladova matice_2018'!IX15</f>
        <v>0</v>
      </c>
    </row>
    <row r="43" spans="1:354" x14ac:dyDescent="0.2">
      <c r="A43" s="27">
        <v>501025</v>
      </c>
      <c r="B43" s="21" t="s">
        <v>195</v>
      </c>
      <c r="C43" s="53">
        <v>1</v>
      </c>
      <c r="D43" s="19">
        <f>IFERROR(HLOOKUP(D$1,'Nakladova matice_2018'!$A$1:$IW$188,16,FALSE),0)</f>
        <v>0</v>
      </c>
      <c r="E43" s="19">
        <f>IFERROR(HLOOKUP(E$1,'Nakladova matice_2018'!$A$1:$IW$188,16,FALSE),0)</f>
        <v>0</v>
      </c>
      <c r="F43" s="19">
        <f>IFERROR(HLOOKUP(F$1,'Nakladova matice_2018'!$A$1:$IW$188,16,FALSE),0)</f>
        <v>152341.42000000001</v>
      </c>
      <c r="G43" s="19">
        <f>IFERROR(HLOOKUP(G$1,'Nakladova matice_2018'!$A$1:$IW$188,16,FALSE),0)</f>
        <v>0</v>
      </c>
      <c r="H43" s="19">
        <f>IFERROR(HLOOKUP(H$1,'Nakladova matice_2018'!$A$1:$IW$188,16,FALSE),0)</f>
        <v>0</v>
      </c>
      <c r="I43" s="19">
        <f>IFERROR(HLOOKUP(I$1,'Nakladova matice_2018'!$A$1:$IW$188,16,FALSE),0)</f>
        <v>0</v>
      </c>
      <c r="J43" s="19">
        <f>IFERROR(HLOOKUP(J$1,'Nakladova matice_2018'!$A$1:$IW$188,16,FALSE),0)</f>
        <v>54505.96</v>
      </c>
      <c r="K43" s="19">
        <f>IFERROR(HLOOKUP(K$1,'Nakladova matice_2018'!$A$1:$IW$188,16,FALSE),0)</f>
        <v>0</v>
      </c>
      <c r="L43" s="19">
        <f>IFERROR(HLOOKUP(L$1,'Nakladova matice_2018'!$A$1:$IW$188,16,FALSE),0)</f>
        <v>0</v>
      </c>
      <c r="M43" s="19">
        <f>IFERROR(HLOOKUP(M$1,'Nakladova matice_2018'!$A$1:$IW$188,16,FALSE),0)</f>
        <v>0</v>
      </c>
      <c r="N43" s="19">
        <f>IFERROR(HLOOKUP(N$1,'Nakladova matice_2018'!$A$1:$IW$188,16,FALSE),0)</f>
        <v>0</v>
      </c>
      <c r="O43" s="19">
        <f>IFERROR(HLOOKUP(O$1,'Nakladova matice_2018'!$A$1:$IW$188,16,FALSE),0)</f>
        <v>30552.5</v>
      </c>
      <c r="P43" s="19">
        <f>IFERROR(HLOOKUP(P$1,'Nakladova matice_2018'!$A$1:$IW$188,16,FALSE),0)</f>
        <v>0</v>
      </c>
      <c r="Q43" s="19">
        <f>IFERROR(HLOOKUP(Q$1,'Nakladova matice_2018'!$A$1:$IW$188,16,FALSE),0)</f>
        <v>0</v>
      </c>
      <c r="R43" s="19">
        <f>IFERROR(HLOOKUP(R$1,'Nakladova matice_2018'!$A$1:$IW$188,16,FALSE),0)</f>
        <v>2200</v>
      </c>
      <c r="S43" s="19">
        <f>IFERROR(HLOOKUP(S$1,'Nakladova matice_2018'!$A$1:$IW$188,16,FALSE),0)</f>
        <v>51435.97</v>
      </c>
      <c r="T43" s="19">
        <f>IFERROR(HLOOKUP(T$1,'Nakladova matice_2018'!$A$1:$IW$188,16,FALSE),0)</f>
        <v>0</v>
      </c>
      <c r="U43" s="19">
        <f>IFERROR(HLOOKUP(U$1,'Nakladova matice_2018'!$A$1:$IW$188,16,FALSE),0)</f>
        <v>0</v>
      </c>
      <c r="V43" s="19">
        <f>IFERROR(HLOOKUP(V$1,'Nakladova matice_2018'!$A$1:$IW$188,16,FALSE),0)</f>
        <v>0</v>
      </c>
      <c r="W43" s="19">
        <f>IFERROR(HLOOKUP(W$1,'Nakladova matice_2018'!$A$1:$IW$188,16,FALSE),0)</f>
        <v>15004</v>
      </c>
      <c r="X43" s="19">
        <f>IFERROR(HLOOKUP(X$1,'Nakladova matice_2018'!$A$1:$IW$188,16,FALSE),0)</f>
        <v>0</v>
      </c>
      <c r="Y43" s="19">
        <f>IFERROR(HLOOKUP(Y$1,'Nakladova matice_2018'!$A$1:$IW$188,16,FALSE),0)</f>
        <v>0</v>
      </c>
      <c r="Z43" s="19">
        <f>IFERROR(HLOOKUP(Z$1,'Nakladova matice_2018'!$A$1:$IW$188,16,FALSE),0)</f>
        <v>120115.78</v>
      </c>
      <c r="AA43" s="19">
        <f>IFERROR(HLOOKUP(AA$1,'Nakladova matice_2018'!$A$1:$IW$188,16,FALSE),0)</f>
        <v>0</v>
      </c>
      <c r="AB43" s="19">
        <f>IFERROR(HLOOKUP(AB$1,'Nakladova matice_2018'!$A$1:$IW$188,16,FALSE),0)</f>
        <v>0</v>
      </c>
      <c r="AC43" s="19">
        <f>IFERROR(HLOOKUP(AC$1,'Nakladova matice_2018'!$A$1:$IW$188,16,FALSE),0)</f>
        <v>0</v>
      </c>
      <c r="AD43" s="19">
        <f>IFERROR(HLOOKUP(AD$1,'Nakladova matice_2018'!$A$1:$IW$188,16,FALSE),0)</f>
        <v>0</v>
      </c>
      <c r="AE43" s="19">
        <f>IFERROR(HLOOKUP(AE$1,'Nakladova matice_2018'!$A$1:$IW$188,16,FALSE),0)</f>
        <v>0</v>
      </c>
      <c r="AF43" s="19">
        <f>IFERROR(HLOOKUP(AF$1,'Nakladova matice_2018'!$A$1:$IW$188,16,FALSE),0)</f>
        <v>0</v>
      </c>
      <c r="AG43" s="19">
        <f>IFERROR(HLOOKUP(AG$1,'Nakladova matice_2018'!$A$1:$IW$188,16,FALSE),0)</f>
        <v>0</v>
      </c>
      <c r="AH43" s="19">
        <f>IFERROR(HLOOKUP(AH$1,'Nakladova matice_2018'!$A$1:$IW$188,16,FALSE),0)</f>
        <v>0</v>
      </c>
      <c r="AI43" s="19">
        <f>IFERROR(HLOOKUP(AI$1,'Nakladova matice_2018'!$A$1:$IW$188,16,FALSE),0)</f>
        <v>0</v>
      </c>
      <c r="AJ43" s="19">
        <f>IFERROR(HLOOKUP(AJ$1,'Nakladova matice_2018'!$A$1:$IW$188,16,FALSE),0)</f>
        <v>0</v>
      </c>
      <c r="AK43" s="19">
        <f>IFERROR(HLOOKUP(AK$1,'Nakladova matice_2018'!$A$1:$IW$188,16,FALSE),0)</f>
        <v>0</v>
      </c>
      <c r="AL43" s="19">
        <f>IFERROR(HLOOKUP(AL$1,'Nakladova matice_2018'!$A$1:$IW$188,16,FALSE),0)</f>
        <v>0</v>
      </c>
      <c r="AM43" s="19">
        <f>IFERROR(HLOOKUP(AM$1,'Nakladova matice_2018'!$A$1:$IW$188,16,FALSE),0)</f>
        <v>0</v>
      </c>
      <c r="AN43" s="19">
        <f>IFERROR(HLOOKUP(AN$1,'Nakladova matice_2018'!$A$1:$IW$188,16,FALSE),0)</f>
        <v>0</v>
      </c>
      <c r="AO43" s="19">
        <f>IFERROR(HLOOKUP(AO$1,'Nakladova matice_2018'!$A$1:$IW$188,16,FALSE),0)</f>
        <v>0</v>
      </c>
      <c r="AP43" s="19">
        <f>IFERROR(HLOOKUP(AP$1,'Nakladova matice_2018'!$A$1:$IW$188,16,FALSE),0)</f>
        <v>0</v>
      </c>
      <c r="AQ43" s="19">
        <f>IFERROR(HLOOKUP(AQ$1,'Nakladova matice_2018'!$A$1:$IW$188,16,FALSE),0)</f>
        <v>0</v>
      </c>
      <c r="AR43" s="19">
        <f>IFERROR(HLOOKUP(AR$1,'Nakladova matice_2018'!$A$1:$IW$188,16,FALSE),0)</f>
        <v>0</v>
      </c>
      <c r="AS43" s="19">
        <f>IFERROR(HLOOKUP(AS$1,'Nakladova matice_2018'!$A$1:$IW$188,16,FALSE),0)</f>
        <v>26780.080000000002</v>
      </c>
      <c r="AT43" s="19">
        <f>IFERROR(HLOOKUP(AT$1,'Nakladova matice_2018'!$A$1:$IW$188,16,FALSE),0)</f>
        <v>0</v>
      </c>
      <c r="AU43" s="19">
        <f>IFERROR(HLOOKUP(AU$1,'Nakladova matice_2018'!$A$1:$IW$188,16,FALSE),0)</f>
        <v>0</v>
      </c>
      <c r="AV43" s="19">
        <f>IFERROR(HLOOKUP(AV$1,'Nakladova matice_2018'!$A$1:$IW$188,16,FALSE),0)</f>
        <v>0</v>
      </c>
      <c r="AW43" s="19">
        <f>IFERROR(HLOOKUP(AW$1,'Nakladova matice_2018'!$A$1:$IW$188,16,FALSE),0)</f>
        <v>0</v>
      </c>
      <c r="AX43" s="19">
        <f>IFERROR(HLOOKUP(AX$1,'Nakladova matice_2018'!$A$1:$IW$188,16,FALSE),0)</f>
        <v>0</v>
      </c>
      <c r="AY43" s="19">
        <f>IFERROR(HLOOKUP(AY$1,'Nakladova matice_2018'!$A$1:$IW$188,16,FALSE),0)</f>
        <v>0</v>
      </c>
      <c r="AZ43" s="19">
        <f>IFERROR(HLOOKUP(AZ$1,'Nakladova matice_2018'!$A$1:$IW$188,16,FALSE),0)</f>
        <v>0</v>
      </c>
      <c r="BA43" s="19">
        <f>IFERROR(HLOOKUP(BA$1,'Nakladova matice_2018'!$A$1:$IW$188,16,FALSE),0)</f>
        <v>33759</v>
      </c>
      <c r="BB43" s="19">
        <f>IFERROR(HLOOKUP(BB$1,'Nakladova matice_2018'!$A$1:$IW$188,16,FALSE),0)</f>
        <v>0</v>
      </c>
      <c r="BC43" s="19">
        <f>IFERROR(HLOOKUP(BC$1,'Nakladova matice_2018'!$A$1:$IW$188,16,FALSE),0)</f>
        <v>0</v>
      </c>
      <c r="BD43" s="19">
        <f>IFERROR(HLOOKUP(BD$1,'Nakladova matice_2018'!$A$1:$IW$188,16,FALSE),0)</f>
        <v>79860</v>
      </c>
      <c r="BE43" s="19">
        <f>IFERROR(HLOOKUP(BE$1,'Nakladova matice_2018'!$A$1:$IW$188,16,FALSE),0)</f>
        <v>0</v>
      </c>
      <c r="BF43" s="19">
        <f>IFERROR(HLOOKUP(BF$1,'Nakladova matice_2018'!$A$1:$IW$188,16,FALSE),0)</f>
        <v>0</v>
      </c>
      <c r="BG43" s="19">
        <f>IFERROR(HLOOKUP(BG$1,'Nakladova matice_2018'!$A$1:$IW$188,16,FALSE),0)</f>
        <v>0</v>
      </c>
      <c r="BH43" s="19">
        <f>IFERROR(HLOOKUP(BH$1,'Nakladova matice_2018'!$A$1:$IW$188,16,FALSE),0)</f>
        <v>0</v>
      </c>
      <c r="BI43" s="19">
        <f>IFERROR(HLOOKUP(BI$1,'Nakladova matice_2018'!$A$1:$IW$188,16,FALSE),0)</f>
        <v>13106.58</v>
      </c>
      <c r="BJ43" s="19">
        <f>IFERROR(HLOOKUP(BJ$1,'Nakladova matice_2018'!$A$1:$IW$188,16,FALSE),0)</f>
        <v>0</v>
      </c>
      <c r="BK43" s="19">
        <f>IFERROR(HLOOKUP(BK$1,'Nakladova matice_2018'!$A$1:$IW$188,16,FALSE),0)</f>
        <v>0</v>
      </c>
      <c r="BL43" s="19">
        <f>IFERROR(HLOOKUP(BL$1,'Nakladova matice_2018'!$A$1:$IW$188,16,FALSE),0)</f>
        <v>0</v>
      </c>
      <c r="BM43" s="19">
        <f>IFERROR(HLOOKUP(BM$1,'Nakladova matice_2018'!$A$1:$IW$188,16,FALSE),0)</f>
        <v>18876</v>
      </c>
      <c r="BN43" s="19">
        <f>IFERROR(HLOOKUP(BN$1,'Nakladova matice_2018'!$A$1:$IW$188,16,FALSE),0)</f>
        <v>0</v>
      </c>
      <c r="BO43" s="19">
        <f>IFERROR(HLOOKUP(BO$1,'Nakladova matice_2018'!$A$1:$IW$188,16,FALSE),0)</f>
        <v>0</v>
      </c>
      <c r="BP43" s="19">
        <f>IFERROR(HLOOKUP(BP$1,'Nakladova matice_2018'!$A$1:$IW$188,16,FALSE),0)</f>
        <v>0</v>
      </c>
      <c r="BQ43" s="19">
        <f>IFERROR(HLOOKUP(BQ$1,'Nakladova matice_2018'!$A$1:$IW$188,16,FALSE),0)</f>
        <v>23195.7</v>
      </c>
      <c r="BR43" s="19">
        <f>IFERROR(HLOOKUP(BR$1,'Nakladova matice_2018'!$A$1:$IW$188,16,FALSE),0)</f>
        <v>0</v>
      </c>
      <c r="BS43" s="19">
        <f>IFERROR(HLOOKUP(BS$1,'Nakladova matice_2018'!$A$1:$IW$188,16,FALSE),0)</f>
        <v>0</v>
      </c>
      <c r="BT43" s="19">
        <f>IFERROR(HLOOKUP(BT$1,'Nakladova matice_2018'!$A$1:$IW$188,16,FALSE),0)</f>
        <v>195355.51</v>
      </c>
      <c r="BU43" s="19">
        <f>IFERROR(HLOOKUP(BU$1,'Nakladova matice_2018'!$A$1:$IW$188,16,FALSE),0)</f>
        <v>0</v>
      </c>
      <c r="BV43" s="19">
        <f>IFERROR(HLOOKUP(BV$1,'Nakladova matice_2018'!$A$1:$IW$188,16,FALSE),0)</f>
        <v>0</v>
      </c>
      <c r="BW43" s="19">
        <f>IFERROR(HLOOKUP(BW$1,'Nakladova matice_2018'!$A$1:$IW$188,16,FALSE),0)</f>
        <v>0</v>
      </c>
      <c r="BX43" s="19">
        <f>IFERROR(HLOOKUP(BX$1,'Nakladova matice_2018'!$A$1:$IW$188,16,FALSE),0)</f>
        <v>53489.26</v>
      </c>
      <c r="BY43" s="19">
        <f>IFERROR(HLOOKUP(BY$1,'Nakladova matice_2018'!$A$1:$IW$188,16,FALSE),0)</f>
        <v>0</v>
      </c>
      <c r="BZ43" s="19">
        <f>IFERROR(HLOOKUP(BZ$1,'Nakladova matice_2018'!$A$1:$IW$188,16,FALSE),0)</f>
        <v>0</v>
      </c>
      <c r="CA43" s="19">
        <f>IFERROR(HLOOKUP(CA$1,'Nakladova matice_2018'!$A$1:$IW$188,16,FALSE),0)</f>
        <v>0</v>
      </c>
      <c r="CB43" s="19">
        <f>IFERROR(HLOOKUP(CB$1,'Nakladova matice_2018'!$A$1:$IW$188,16,FALSE),0)</f>
        <v>0</v>
      </c>
      <c r="CC43" s="19">
        <f>IFERROR(HLOOKUP(CC$1,'Nakladova matice_2018'!$A$1:$IW$188,16,FALSE),0)</f>
        <v>0</v>
      </c>
      <c r="CD43" s="19">
        <f>IFERROR(HLOOKUP(CD$1,'Nakladova matice_2018'!$A$1:$IW$188,16,FALSE),0)</f>
        <v>0</v>
      </c>
      <c r="CE43" s="19">
        <f>IFERROR(HLOOKUP(CE$1,'Nakladova matice_2018'!$A$1:$IW$188,16,FALSE),0)</f>
        <v>5324</v>
      </c>
      <c r="CF43" s="19">
        <f>IFERROR(HLOOKUP(CF$1,'Nakladova matice_2018'!$A$1:$IW$188,16,FALSE),0)</f>
        <v>0</v>
      </c>
      <c r="CG43" s="19">
        <f>IFERROR(HLOOKUP(CG$1,'Nakladova matice_2018'!$A$1:$IW$188,16,FALSE),0)</f>
        <v>0</v>
      </c>
      <c r="CH43" s="19">
        <f>IFERROR(HLOOKUP(CH$1,'Nakladova matice_2018'!$A$1:$IW$188,16,FALSE),0)</f>
        <v>0</v>
      </c>
      <c r="CI43" s="19">
        <f>IFERROR(HLOOKUP(CI$1,'Nakladova matice_2018'!$A$1:$IW$188,16,FALSE),0)</f>
        <v>0</v>
      </c>
      <c r="CJ43" s="19">
        <f>IFERROR(HLOOKUP(CJ$1,'Nakladova matice_2018'!$A$1:$IW$188,16,FALSE),0)</f>
        <v>0</v>
      </c>
      <c r="CK43" s="19">
        <f>IFERROR(HLOOKUP(CK$1,'Nakladova matice_2018'!$A$1:$IW$188,16,FALSE),0)</f>
        <v>0</v>
      </c>
      <c r="CL43" s="19">
        <f>IFERROR(HLOOKUP(CL$1,'Nakladova matice_2018'!$A$1:$IW$188,16,FALSE),0)</f>
        <v>0</v>
      </c>
      <c r="CM43" s="19">
        <f>IFERROR(HLOOKUP(CM$1,'Nakladova matice_2018'!$A$1:$IW$188,16,FALSE),0)</f>
        <v>0</v>
      </c>
      <c r="CN43" s="19">
        <f>IFERROR(HLOOKUP(CN$1,'Nakladova matice_2018'!$A$1:$IW$188,16,FALSE),0)</f>
        <v>0</v>
      </c>
      <c r="CO43" s="19">
        <f>IFERROR(HLOOKUP(CO$1,'Nakladova matice_2018'!$A$1:$IW$188,16,FALSE),0)</f>
        <v>0</v>
      </c>
      <c r="CP43" s="19">
        <f>IFERROR(HLOOKUP(CP$1,'Nakladova matice_2018'!$A$1:$IW$188,16,FALSE),0)</f>
        <v>0</v>
      </c>
      <c r="CQ43" s="19">
        <f>IFERROR(HLOOKUP(CQ$1,'Nakladova matice_2018'!$A$1:$IW$188,16,FALSE),0)</f>
        <v>0</v>
      </c>
      <c r="CR43" s="19">
        <f>IFERROR(HLOOKUP(CR$1,'Nakladova matice_2018'!$A$1:$IW$188,16,FALSE),0)</f>
        <v>0</v>
      </c>
      <c r="CS43" s="19">
        <f>IFERROR(HLOOKUP(CS$1,'Nakladova matice_2018'!$A$1:$IW$188,16,FALSE),0)</f>
        <v>0</v>
      </c>
      <c r="CT43" s="19">
        <f>IFERROR(HLOOKUP(CT$1,'Nakladova matice_2018'!$A$1:$IW$188,16,FALSE),0)</f>
        <v>5989.5</v>
      </c>
      <c r="CU43" s="19">
        <f>IFERROR(HLOOKUP(CU$1,'Nakladova matice_2018'!$A$1:$IW$188,16,FALSE),0)</f>
        <v>0</v>
      </c>
      <c r="CV43" s="19">
        <f>IFERROR(HLOOKUP(CV$1,'Nakladova matice_2018'!$A$1:$IW$188,16,FALSE),0)</f>
        <v>0</v>
      </c>
      <c r="CW43" s="19">
        <f>IFERROR(HLOOKUP(CW$1,'Nakladova matice_2018'!$A$1:$IW$188,16,FALSE),0)</f>
        <v>0</v>
      </c>
      <c r="CX43" s="19">
        <f>IFERROR(HLOOKUP(CX$1,'Nakladova matice_2018'!$A$1:$IW$188,16,FALSE),0)</f>
        <v>0</v>
      </c>
      <c r="CY43" s="19">
        <f>IFERROR(HLOOKUP(CY$1,'Nakladova matice_2018'!$A$1:$IW$188,16,FALSE),0)</f>
        <v>0</v>
      </c>
      <c r="CZ43" s="19">
        <f>IFERROR(HLOOKUP(CZ$1,'Nakladova matice_2018'!$A$1:$IW$188,16,FALSE),0)</f>
        <v>0</v>
      </c>
      <c r="DA43" s="19">
        <f>IFERROR(HLOOKUP(DA$1,'Nakladova matice_2018'!$A$1:$IW$188,16,FALSE),0)</f>
        <v>0</v>
      </c>
      <c r="DB43" s="19">
        <f>IFERROR(HLOOKUP(DB$1,'Nakladova matice_2018'!$A$1:$IW$188,16,FALSE),0)</f>
        <v>13673</v>
      </c>
      <c r="DC43" s="19">
        <f>IFERROR(HLOOKUP(DC$1,'Nakladova matice_2018'!$A$1:$IW$188,16,FALSE),0)</f>
        <v>0</v>
      </c>
      <c r="DD43" s="19">
        <f>IFERROR(HLOOKUP(DD$1,'Nakladova matice_2018'!$A$1:$IW$188,16,FALSE),0)</f>
        <v>0</v>
      </c>
      <c r="DE43" s="19">
        <f>IFERROR(HLOOKUP(DE$1,'Nakladova matice_2018'!$A$1:$IW$188,16,FALSE),0)</f>
        <v>0</v>
      </c>
      <c r="DF43" s="19">
        <f>IFERROR(HLOOKUP(DF$1,'Nakladova matice_2018'!$A$1:$IW$188,16,FALSE),0)</f>
        <v>0</v>
      </c>
      <c r="DG43" s="19">
        <f>IFERROR(HLOOKUP(DG$1,'Nakladova matice_2018'!$A$1:$IW$188,16,FALSE),0)</f>
        <v>0</v>
      </c>
      <c r="DH43" s="19">
        <f>IFERROR(HLOOKUP(DH$1,'Nakladova matice_2018'!$A$1:$IW$188,16,FALSE),0)</f>
        <v>0</v>
      </c>
      <c r="DI43" s="19">
        <f>IFERROR(HLOOKUP(DI$1,'Nakladova matice_2018'!$A$1:$IW$188,16,FALSE),0)</f>
        <v>0</v>
      </c>
      <c r="DJ43" s="19">
        <f>IFERROR(HLOOKUP(DJ$1,'Nakladova matice_2018'!$A$1:$IW$188,16,FALSE),0)</f>
        <v>0</v>
      </c>
      <c r="DK43" s="19">
        <f>IFERROR(HLOOKUP(DK$1,'Nakladova matice_2018'!$A$1:$IW$188,16,FALSE),0)</f>
        <v>0</v>
      </c>
      <c r="DL43" s="19">
        <f>IFERROR(HLOOKUP(DL$1,'Nakladova matice_2018'!$A$1:$IW$188,16,FALSE),0)</f>
        <v>0</v>
      </c>
      <c r="DM43" s="19">
        <f>IFERROR(HLOOKUP(DM$1,'Nakladova matice_2018'!$A$1:$IW$188,16,FALSE),0)</f>
        <v>0</v>
      </c>
      <c r="DN43" s="19">
        <f>IFERROR(HLOOKUP(DN$1,'Nakladova matice_2018'!$A$1:$IW$188,16,FALSE),0)</f>
        <v>0</v>
      </c>
      <c r="DO43" s="19">
        <f>IFERROR(HLOOKUP(DO$1,'Nakladova matice_2018'!$A$1:$IW$188,16,FALSE),0)</f>
        <v>0</v>
      </c>
      <c r="DP43" s="19">
        <f>IFERROR(HLOOKUP(DP$1,'Nakladova matice_2018'!$A$1:$IW$188,16,FALSE),0)</f>
        <v>0</v>
      </c>
      <c r="DQ43" s="19">
        <f>IFERROR(HLOOKUP(DQ$1,'Nakladova matice_2018'!$A$1:$IW$188,16,FALSE),0)</f>
        <v>0</v>
      </c>
      <c r="DR43" s="19">
        <f>IFERROR(HLOOKUP(DR$1,'Nakladova matice_2018'!$A$1:$IW$188,16,FALSE),0)</f>
        <v>222054.08</v>
      </c>
      <c r="DS43" s="19">
        <f>IFERROR(HLOOKUP(DS$1,'Nakladova matice_2018'!$A$1:$IW$188,16,FALSE),0)</f>
        <v>30890</v>
      </c>
      <c r="DT43" s="19">
        <f>IFERROR(HLOOKUP(DT$1,'Nakladova matice_2018'!$A$1:$IW$188,16,FALSE),0)</f>
        <v>0</v>
      </c>
      <c r="DU43" s="19">
        <f>IFERROR(HLOOKUP(DU$1,'Nakladova matice_2018'!$A$1:$IW$188,16,FALSE),0)</f>
        <v>0</v>
      </c>
      <c r="DV43" s="19">
        <f>IFERROR(HLOOKUP(DV$1,'Nakladova matice_2018'!$A$1:$IW$188,16,FALSE),0)</f>
        <v>0</v>
      </c>
      <c r="DW43" s="19">
        <f>IFERROR(HLOOKUP(DW$1,'Nakladova matice_2018'!$A$1:$IW$188,16,FALSE),0)</f>
        <v>0</v>
      </c>
      <c r="DX43" s="19">
        <f>IFERROR(HLOOKUP(DX$1,'Nakladova matice_2018'!$A$1:$IW$188,16,FALSE),0)</f>
        <v>0</v>
      </c>
      <c r="DY43" s="19">
        <f>IFERROR(HLOOKUP(DY$1,'Nakladova matice_2018'!$A$1:$IW$188,16,FALSE),0)</f>
        <v>0</v>
      </c>
      <c r="DZ43" s="19">
        <f>IFERROR(HLOOKUP(DZ$1,'Nakladova matice_2018'!$A$1:$IW$188,16,FALSE),0)</f>
        <v>0</v>
      </c>
      <c r="EA43" s="19">
        <f>IFERROR(HLOOKUP(EA$1,'Nakladova matice_2018'!$A$1:$IW$188,16,FALSE),0)</f>
        <v>0</v>
      </c>
      <c r="EB43" s="19">
        <f>IFERROR(HLOOKUP(EB$1,'Nakladova matice_2018'!$A$1:$IW$188,16,FALSE),0)</f>
        <v>0</v>
      </c>
      <c r="EC43" s="19">
        <f>IFERROR(HLOOKUP(EC$1,'Nakladova matice_2018'!$A$1:$IW$188,16,FALSE),0)</f>
        <v>0</v>
      </c>
      <c r="ED43" s="19">
        <f>IFERROR(HLOOKUP(ED$1,'Nakladova matice_2018'!$A$1:$IW$188,16,FALSE),0)</f>
        <v>0</v>
      </c>
      <c r="EE43" s="19">
        <f>IFERROR(HLOOKUP(EE$1,'Nakladova matice_2018'!$A$1:$IW$188,16,FALSE),0)</f>
        <v>0</v>
      </c>
      <c r="EF43" s="19">
        <f>IFERROR(HLOOKUP(EF$1,'Nakladova matice_2018'!$A$1:$IW$188,16,FALSE),0)</f>
        <v>0</v>
      </c>
      <c r="EG43" s="19">
        <f>IFERROR(HLOOKUP(EG$1,'Nakladova matice_2018'!$A$1:$IW$188,16,FALSE),0)</f>
        <v>0</v>
      </c>
      <c r="EH43" s="19">
        <f>IFERROR(HLOOKUP(EH$1,'Nakladova matice_2018'!$A$1:$IW$188,16,FALSE),0)</f>
        <v>0</v>
      </c>
      <c r="EI43" s="19">
        <f>IFERROR(HLOOKUP(EI$1,'Nakladova matice_2018'!$A$1:$IW$188,16,FALSE),0)</f>
        <v>0</v>
      </c>
      <c r="EJ43" s="19">
        <f>IFERROR(HLOOKUP(EJ$1,'Nakladova matice_2018'!$A$1:$IW$188,16,FALSE),0)</f>
        <v>0</v>
      </c>
      <c r="EK43" s="19">
        <f>IFERROR(HLOOKUP(EK$1,'Nakladova matice_2018'!$A$1:$IW$188,16,FALSE),0)</f>
        <v>1331</v>
      </c>
      <c r="EL43" s="19">
        <f>IFERROR(HLOOKUP(EL$1,'Nakladova matice_2018'!$A$1:$IW$188,16,FALSE),0)</f>
        <v>0</v>
      </c>
      <c r="EM43" s="19">
        <f>IFERROR(HLOOKUP(EM$1,'Nakladova matice_2018'!$A$1:$IW$188,16,FALSE),0)</f>
        <v>0</v>
      </c>
      <c r="EN43" s="19">
        <f>IFERROR(HLOOKUP(EN$1,'Nakladova matice_2018'!$A$1:$IW$188,16,FALSE),0)</f>
        <v>0</v>
      </c>
      <c r="EO43" s="19">
        <f>IFERROR(HLOOKUP(EO$1,'Nakladova matice_2018'!$A$1:$IW$188,16,FALSE),0)</f>
        <v>0</v>
      </c>
      <c r="EP43" s="19">
        <f>IFERROR(HLOOKUP(EP$1,'Nakladova matice_2018'!$A$1:$IW$188,16,FALSE),0)</f>
        <v>0</v>
      </c>
      <c r="EQ43" s="19">
        <f>IFERROR(HLOOKUP(EQ$1,'Nakladova matice_2018'!$A$1:$IW$188,16,FALSE),0)</f>
        <v>0</v>
      </c>
      <c r="ER43" s="19">
        <f>IFERROR(HLOOKUP(ER$1,'Nakladova matice_2018'!$A$1:$IW$188,16,FALSE),0)</f>
        <v>0</v>
      </c>
      <c r="ES43" s="19">
        <f>IFERROR(HLOOKUP(ES$1,'Nakladova matice_2018'!$A$1:$IW$188,16,FALSE),0)</f>
        <v>0</v>
      </c>
      <c r="ET43" s="19">
        <f>IFERROR(HLOOKUP(ET$1,'Nakladova matice_2018'!$A$1:$IW$188,16,FALSE),0)</f>
        <v>0</v>
      </c>
      <c r="EU43" s="19">
        <f>IFERROR(HLOOKUP(EU$1,'Nakladova matice_2018'!$A$1:$IW$188,16,FALSE),0)</f>
        <v>0</v>
      </c>
      <c r="EV43" s="19">
        <f>IFERROR(HLOOKUP(EV$1,'Nakladova matice_2018'!$A$1:$IW$188,16,FALSE),0)</f>
        <v>0</v>
      </c>
      <c r="EW43" s="19">
        <f>IFERROR(HLOOKUP(EW$1,'Nakladova matice_2018'!$A$1:$IW$188,16,FALSE),0)</f>
        <v>0</v>
      </c>
      <c r="EX43" s="19">
        <f>IFERROR(HLOOKUP(EX$1,'Nakladova matice_2018'!$A$1:$IW$188,16,FALSE),0)</f>
        <v>0</v>
      </c>
      <c r="EY43" s="19">
        <f>IFERROR(HLOOKUP(EY$1,'Nakladova matice_2018'!$A$1:$IW$188,16,FALSE),0)</f>
        <v>0</v>
      </c>
      <c r="EZ43" s="19">
        <f>IFERROR(HLOOKUP(EZ$1,'Nakladova matice_2018'!$A$1:$IW$188,16,FALSE),0)</f>
        <v>0</v>
      </c>
      <c r="FA43" s="19">
        <f>IFERROR(HLOOKUP(FA$1,'Nakladova matice_2018'!$A$1:$IW$188,16,FALSE),0)</f>
        <v>0</v>
      </c>
      <c r="FB43" s="19">
        <f>IFERROR(HLOOKUP(FB$1,'Nakladova matice_2018'!$A$1:$IW$188,16,FALSE),0)</f>
        <v>0</v>
      </c>
      <c r="FC43" s="19">
        <f>IFERROR(HLOOKUP(FC$1,'Nakladova matice_2018'!$A$1:$IW$188,16,FALSE),0)</f>
        <v>3085.5</v>
      </c>
      <c r="FD43" s="19">
        <f>IFERROR(HLOOKUP(FD$1,'Nakladova matice_2018'!$A$1:$IW$188,16,FALSE),0)</f>
        <v>0</v>
      </c>
      <c r="FE43" s="19">
        <f>IFERROR(HLOOKUP(FE$1,'Nakladova matice_2018'!$A$1:$IW$188,16,FALSE),0)</f>
        <v>0</v>
      </c>
      <c r="FF43" s="19">
        <f>IFERROR(HLOOKUP(FF$1,'Nakladova matice_2018'!$A$1:$IW$188,16,FALSE),0)</f>
        <v>0</v>
      </c>
      <c r="FG43" s="19">
        <f>IFERROR(HLOOKUP(FG$1,'Nakladova matice_2018'!$A$1:$IW$188,16,FALSE),0)</f>
        <v>0</v>
      </c>
      <c r="FH43" s="19">
        <f>IFERROR(HLOOKUP(FH$1,'Nakladova matice_2018'!$A$1:$IW$188,16,FALSE),0)</f>
        <v>0</v>
      </c>
      <c r="FI43" s="19">
        <f>IFERROR(HLOOKUP(FI$1,'Nakladova matice_2018'!$A$1:$IW$188,16,FALSE),0)</f>
        <v>36118.5</v>
      </c>
      <c r="FJ43" s="19">
        <f>IFERROR(HLOOKUP(FJ$1,'Nakladova matice_2018'!$A$1:$IW$188,16,FALSE),0)</f>
        <v>0</v>
      </c>
      <c r="FK43" s="19">
        <f>IFERROR(HLOOKUP(FK$1,'Nakladova matice_2018'!$A$1:$IW$188,16,FALSE),0)</f>
        <v>0</v>
      </c>
      <c r="FL43" s="19">
        <f>IFERROR(HLOOKUP(FL$1,'Nakladova matice_2018'!$A$1:$IW$188,16,FALSE),0)</f>
        <v>0</v>
      </c>
      <c r="FM43" s="19">
        <f>IFERROR(HLOOKUP(FM$1,'Nakladova matice_2018'!$A$1:$IW$188,16,FALSE),0)</f>
        <v>0</v>
      </c>
      <c r="FN43" s="19">
        <f>IFERROR(HLOOKUP(FN$1,'Nakladova matice_2018'!$A$1:$IW$188,16,FALSE),0)</f>
        <v>0</v>
      </c>
      <c r="FO43" s="19">
        <f>IFERROR(HLOOKUP(FO$1,'Nakladova matice_2018'!$A$1:$IW$188,16,FALSE),0)</f>
        <v>0</v>
      </c>
      <c r="FP43" s="19">
        <f>IFERROR(HLOOKUP(FP$1,'Nakladova matice_2018'!$A$1:$IW$188,16,FALSE),0)</f>
        <v>0</v>
      </c>
      <c r="FQ43" s="19">
        <f>IFERROR(HLOOKUP(FQ$1,'Nakladova matice_2018'!$A$1:$IW$188,16,FALSE),0)</f>
        <v>0</v>
      </c>
      <c r="FR43" s="19">
        <f>IFERROR(HLOOKUP(FR$1,'Nakladova matice_2018'!$A$1:$IW$188,16,FALSE),0)</f>
        <v>0</v>
      </c>
      <c r="FS43" s="19">
        <f>IFERROR(HLOOKUP(FS$1,'Nakladova matice_2018'!$A$1:$IW$188,16,FALSE),0)</f>
        <v>29306.2</v>
      </c>
      <c r="FT43" s="19">
        <f>IFERROR(HLOOKUP(FT$1,'Nakladova matice_2018'!$A$1:$IW$188,16,FALSE),0)</f>
        <v>0</v>
      </c>
      <c r="FU43" s="19">
        <f>IFERROR(HLOOKUP(FU$1,'Nakladova matice_2018'!$A$1:$IW$188,16,FALSE),0)</f>
        <v>0</v>
      </c>
      <c r="FV43" s="19">
        <f>IFERROR(HLOOKUP(FV$1,'Nakladova matice_2018'!$A$1:$IW$188,16,FALSE),0)</f>
        <v>0</v>
      </c>
      <c r="FW43" s="19">
        <f>IFERROR(HLOOKUP(FW$1,'Nakladova matice_2018'!$A$1:$IW$188,16,FALSE),0)</f>
        <v>404367.13</v>
      </c>
      <c r="FX43" s="19">
        <f>IFERROR(HLOOKUP(FX$1,'Nakladova matice_2018'!$A$1:$IW$188,16,FALSE),0)</f>
        <v>81832.3</v>
      </c>
      <c r="FY43" s="19">
        <f>IFERROR(HLOOKUP(FY$1,'Nakladova matice_2018'!$A$1:$IW$188,16,FALSE),0)</f>
        <v>2867.7</v>
      </c>
      <c r="FZ43" s="19">
        <f>IFERROR(HLOOKUP(FZ$1,'Nakladova matice_2018'!$A$1:$IW$188,16,FALSE),0)</f>
        <v>0</v>
      </c>
      <c r="GA43" s="19">
        <f>IFERROR(HLOOKUP(GA$1,'Nakladova matice_2018'!$A$1:$IW$188,16,FALSE),0)</f>
        <v>991138.28</v>
      </c>
      <c r="GB43" s="19">
        <f>IFERROR(HLOOKUP(GB$1,'Nakladova matice_2018'!$A$1:$IW$188,16,FALSE),0)</f>
        <v>7986</v>
      </c>
      <c r="GC43" s="19">
        <f>IFERROR(HLOOKUP(GC$1,'Nakladova matice_2018'!$A$1:$IW$188,16,FALSE),0)</f>
        <v>192619.9</v>
      </c>
      <c r="GD43" s="19">
        <f>IFERROR(HLOOKUP(GD$1,'Nakladova matice_2018'!$A$1:$IW$188,16,FALSE),0)</f>
        <v>2420</v>
      </c>
      <c r="GE43" s="19">
        <f>IFERROR(HLOOKUP(GE$1,'Nakladova matice_2018'!$A$1:$IW$188,16,FALSE),0)</f>
        <v>0</v>
      </c>
      <c r="GF43" s="19">
        <f>IFERROR(HLOOKUP(GF$1,'Nakladova matice_2018'!$A$1:$IW$188,16,FALSE),0)</f>
        <v>0</v>
      </c>
      <c r="GG43" s="19">
        <f>IFERROR(HLOOKUP(GG$1,'Nakladova matice_2018'!$A$1:$IW$188,16,FALSE),0)</f>
        <v>0</v>
      </c>
      <c r="GH43" s="19">
        <f>IFERROR(HLOOKUP(GH$1,'Nakladova matice_2018'!$A$1:$IW$188,16,FALSE),0)</f>
        <v>0</v>
      </c>
      <c r="GI43" s="19">
        <f>IFERROR(HLOOKUP(GI$1,'Nakladova matice_2018'!$A$1:$IW$188,16,FALSE),0)</f>
        <v>0</v>
      </c>
      <c r="GJ43" s="19">
        <f>IFERROR(HLOOKUP(GJ$1,'Nakladova matice_2018'!$A$1:$IW$188,16,FALSE),0)</f>
        <v>0</v>
      </c>
      <c r="GK43" s="19">
        <f>IFERROR(HLOOKUP(GK$1,'Nakladova matice_2018'!$A$1:$IW$188,16,FALSE),0)</f>
        <v>2047</v>
      </c>
      <c r="GL43" s="19">
        <f>IFERROR(HLOOKUP(GL$1,'Nakladova matice_2018'!$A$1:$IW$188,16,FALSE),0)</f>
        <v>0</v>
      </c>
      <c r="GM43" s="19">
        <f>IFERROR(HLOOKUP(GM$1,'Nakladova matice_2018'!$A$1:$IW$188,16,FALSE),0)</f>
        <v>7986</v>
      </c>
      <c r="GN43" s="19">
        <f>IFERROR(HLOOKUP(GN$1,'Nakladova matice_2018'!$A$1:$IW$188,16,FALSE),0)</f>
        <v>0</v>
      </c>
      <c r="GO43" s="19">
        <f>IFERROR(HLOOKUP(GO$1,'Nakladova matice_2018'!$A$1:$IW$188,16,FALSE),0)</f>
        <v>0</v>
      </c>
      <c r="GP43" s="19">
        <f>IFERROR(HLOOKUP(GP$1,'Nakladova matice_2018'!$A$1:$IW$188,16,FALSE),0)</f>
        <v>0</v>
      </c>
      <c r="GQ43" s="19">
        <f>IFERROR(HLOOKUP(GQ$1,'Nakladova matice_2018'!$A$1:$IW$188,16,FALSE),0)</f>
        <v>0</v>
      </c>
      <c r="GR43" s="19">
        <f>IFERROR(HLOOKUP(GR$1,'Nakladova matice_2018'!$A$1:$IW$188,16,FALSE),0)</f>
        <v>0</v>
      </c>
      <c r="GS43" s="19">
        <f>IFERROR(HLOOKUP(GS$1,'Nakladova matice_2018'!$A$1:$IW$188,16,FALSE),0)</f>
        <v>0</v>
      </c>
      <c r="GT43" s="19">
        <f>IFERROR(HLOOKUP(GT$1,'Nakladova matice_2018'!$A$1:$IW$188,16,FALSE),0)</f>
        <v>0</v>
      </c>
      <c r="GU43" s="19">
        <f>IFERROR(HLOOKUP(GU$1,'Nakladova matice_2018'!$A$1:$IW$188,16,FALSE),0)</f>
        <v>0</v>
      </c>
      <c r="GV43" s="19">
        <f>IFERROR(HLOOKUP(GV$1,'Nakladova matice_2018'!$A$1:$IW$188,16,FALSE),0)</f>
        <v>0</v>
      </c>
      <c r="GW43" s="19">
        <f>IFERROR(HLOOKUP(GW$1,'Nakladova matice_2018'!$A$1:$IW$188,16,FALSE),0)</f>
        <v>0</v>
      </c>
      <c r="GX43" s="19">
        <f>IFERROR(HLOOKUP(GX$1,'Nakladova matice_2018'!$A$1:$IW$188,16,FALSE),0)</f>
        <v>0</v>
      </c>
      <c r="GY43" s="19">
        <f>IFERROR(HLOOKUP(GY$1,'Nakladova matice_2018'!$A$1:$IW$188,16,FALSE),0)</f>
        <v>0</v>
      </c>
      <c r="GZ43" s="19">
        <f>IFERROR(HLOOKUP(GZ$1,'Nakladova matice_2018'!$A$1:$IW$188,16,FALSE),0)</f>
        <v>29040</v>
      </c>
      <c r="HA43" s="19">
        <f>IFERROR(HLOOKUP(HA$1,'Nakladova matice_2018'!$A$1:$IW$188,16,FALSE),0)</f>
        <v>13370.5</v>
      </c>
      <c r="HB43" s="19">
        <f>IFERROR(HLOOKUP(HB$1,'Nakladova matice_2018'!$A$1:$IW$188,16,FALSE),0)</f>
        <v>0</v>
      </c>
      <c r="HC43" s="19">
        <f>IFERROR(HLOOKUP(HC$1,'Nakladova matice_2018'!$A$1:$IW$188,16,FALSE),0)</f>
        <v>33477.65</v>
      </c>
      <c r="HD43" s="19">
        <f>IFERROR(HLOOKUP(HD$1,'Nakladova matice_2018'!$A$1:$IW$188,16,FALSE),0)</f>
        <v>83369</v>
      </c>
      <c r="HE43" s="19">
        <f>IFERROR(HLOOKUP(HE$1,'Nakladova matice_2018'!$A$1:$IW$188,16,FALSE),0)</f>
        <v>52286.5</v>
      </c>
      <c r="HF43" s="19">
        <f>IFERROR(HLOOKUP(HF$1,'Nakladova matice_2018'!$A$1:$IW$188,16,FALSE),0)</f>
        <v>31944</v>
      </c>
      <c r="HG43" s="19">
        <f>IFERROR(HLOOKUP(HG$1,'Nakladova matice_2018'!$A$1:$IW$188,16,FALSE),0)</f>
        <v>0</v>
      </c>
      <c r="HH43" s="19">
        <f>IFERROR(HLOOKUP(HH$1,'Nakladova matice_2018'!$A$1:$IW$188,16,FALSE),0)</f>
        <v>0</v>
      </c>
      <c r="HI43" s="19">
        <f>IFERROR(HLOOKUP(HI$1,'Nakladova matice_2018'!$A$1:$IW$188,16,FALSE),0)</f>
        <v>0</v>
      </c>
      <c r="HJ43" s="19">
        <f>IFERROR(HLOOKUP(HJ$1,'Nakladova matice_2018'!$A$1:$IW$188,16,FALSE),0)</f>
        <v>4840</v>
      </c>
      <c r="HK43" s="19">
        <f>IFERROR(HLOOKUP(HK$1,'Nakladova matice_2018'!$A$1:$IW$188,16,FALSE),0)</f>
        <v>0</v>
      </c>
      <c r="HL43" s="19">
        <f>IFERROR(HLOOKUP(HL$1,'Nakladova matice_2018'!$A$1:$IW$188,16,FALSE),0)</f>
        <v>0</v>
      </c>
      <c r="HM43" s="19">
        <f>IFERROR(HLOOKUP(HM$1,'Nakladova matice_2018'!$A$1:$IW$188,16,FALSE),0)</f>
        <v>0</v>
      </c>
      <c r="HN43" s="19">
        <f>IFERROR(HLOOKUP(HN$1,'Nakladova matice_2018'!$A$1:$IW$188,16,FALSE),0)</f>
        <v>0</v>
      </c>
      <c r="HO43" s="19">
        <f>IFERROR(HLOOKUP(HO$1,'Nakladova matice_2018'!$A$1:$IW$188,16,FALSE),0)</f>
        <v>0</v>
      </c>
      <c r="HP43" s="19">
        <f>IFERROR(HLOOKUP(HP$1,'Nakladova matice_2018'!$A$1:$IW$188,16,FALSE),0)</f>
        <v>0</v>
      </c>
      <c r="HQ43" s="19">
        <f>IFERROR(HLOOKUP(HQ$1,'Nakladova matice_2018'!$A$1:$IW$188,16,FALSE),0)</f>
        <v>0</v>
      </c>
      <c r="HR43" s="19">
        <f>IFERROR(HLOOKUP(HR$1,'Nakladova matice_2018'!$A$1:$IW$188,16,FALSE),0)</f>
        <v>0</v>
      </c>
      <c r="HS43" s="19">
        <f>IFERROR(HLOOKUP(HS$1,'Nakladova matice_2018'!$A$1:$IW$188,16,FALSE),0)</f>
        <v>0</v>
      </c>
      <c r="HT43" s="19">
        <f>IFERROR(HLOOKUP(HT$1,'Nakladova matice_2018'!$A$1:$IW$188,16,FALSE),0)</f>
        <v>0</v>
      </c>
      <c r="HU43" s="19">
        <f>IFERROR(HLOOKUP(HU$1,'Nakladova matice_2018'!$A$1:$IW$188,16,FALSE),0)</f>
        <v>0</v>
      </c>
      <c r="HV43" s="19">
        <f>IFERROR(HLOOKUP(HV$1,'Nakladova matice_2018'!$A$1:$IW$188,16,FALSE),0)</f>
        <v>0</v>
      </c>
      <c r="HW43" s="19">
        <f>IFERROR(HLOOKUP(HW$1,'Nakladova matice_2018'!$A$1:$IW$188,16,FALSE),0)</f>
        <v>0</v>
      </c>
      <c r="HX43" s="19">
        <f>IFERROR(HLOOKUP(HX$1,'Nakladova matice_2018'!$A$1:$IW$188,16,FALSE),0)</f>
        <v>0</v>
      </c>
      <c r="HY43" s="19">
        <f>IFERROR(HLOOKUP(HY$1,'Nakladova matice_2018'!$A$1:$IW$188,16,FALSE),0)</f>
        <v>0</v>
      </c>
      <c r="HZ43" s="19">
        <f>IFERROR(HLOOKUP(HZ$1,'Nakladova matice_2018'!$A$1:$IW$188,16,FALSE),0)</f>
        <v>0</v>
      </c>
      <c r="IA43" s="19">
        <f>IFERROR(HLOOKUP(IA$1,'Nakladova matice_2018'!$A$1:$IW$188,16,FALSE),0)</f>
        <v>0</v>
      </c>
      <c r="IB43" s="19">
        <f>IFERROR(HLOOKUP(IB$1,'Nakladova matice_2018'!$A$1:$IW$188,16,FALSE),0)</f>
        <v>0</v>
      </c>
      <c r="IC43" s="19">
        <f>IFERROR(HLOOKUP(IC$1,'Nakladova matice_2018'!$A$1:$IW$188,16,FALSE),0)</f>
        <v>0</v>
      </c>
      <c r="ID43" s="19">
        <f>IFERROR(HLOOKUP(ID$1,'Nakladova matice_2018'!$A$1:$IW$188,16,FALSE),0)</f>
        <v>0</v>
      </c>
      <c r="IE43" s="19">
        <f>IFERROR(HLOOKUP(IE$1,'Nakladova matice_2018'!$A$1:$IW$188,16,FALSE),0)</f>
        <v>0</v>
      </c>
      <c r="IF43" s="19">
        <f>IFERROR(HLOOKUP(IF$1,'Nakladova matice_2018'!$A$1:$IW$188,16,FALSE),0)</f>
        <v>0</v>
      </c>
      <c r="IG43" s="19">
        <f>IFERROR(HLOOKUP(IG$1,'Nakladova matice_2018'!$A$1:$IW$188,16,FALSE),0)</f>
        <v>0</v>
      </c>
      <c r="IH43" s="19">
        <f>IFERROR(HLOOKUP(IH$1,'Nakladova matice_2018'!$A$1:$IW$188,16,FALSE),0)</f>
        <v>0</v>
      </c>
      <c r="II43" s="19">
        <f>IFERROR(HLOOKUP(II$1,'Nakladova matice_2018'!$A$1:$IW$188,16,FALSE),0)</f>
        <v>0</v>
      </c>
      <c r="IJ43" s="19">
        <f>IFERROR(HLOOKUP(IJ$1,'Nakladova matice_2018'!$A$1:$IW$188,16,FALSE),0)</f>
        <v>0</v>
      </c>
      <c r="IK43" s="19">
        <f>IFERROR(HLOOKUP(IK$1,'Nakladova matice_2018'!$A$1:$IW$188,16,FALSE),0)</f>
        <v>0</v>
      </c>
      <c r="IL43" s="19">
        <f>IFERROR(HLOOKUP(IL$1,'Nakladova matice_2018'!$A$1:$IW$188,16,FALSE),0)</f>
        <v>0</v>
      </c>
      <c r="IM43" s="19">
        <f>IFERROR(HLOOKUP(IM$1,'Nakladova matice_2018'!$A$1:$IW$188,16,FALSE),0)</f>
        <v>0</v>
      </c>
      <c r="IN43" s="19">
        <f>IFERROR(HLOOKUP(IN$1,'Nakladova matice_2018'!$A$1:$IW$188,16,FALSE),0)</f>
        <v>0</v>
      </c>
      <c r="IO43" s="19">
        <f>IFERROR(HLOOKUP(IO$1,'Nakladova matice_2018'!$A$1:$IW$188,16,FALSE),0)</f>
        <v>0</v>
      </c>
      <c r="IP43" s="19">
        <f>IFERROR(HLOOKUP(IP$1,'Nakladova matice_2018'!$A$1:$IW$188,16,FALSE),0)</f>
        <v>34468.1</v>
      </c>
      <c r="IQ43" s="19">
        <f>IFERROR(HLOOKUP(IQ$1,'Nakladova matice_2018'!$A$1:$IW$188,16,FALSE),0)</f>
        <v>0</v>
      </c>
      <c r="IR43" s="19">
        <f>IFERROR(HLOOKUP(IR$1,'Nakladova matice_2018'!$A$1:$IW$188,16,FALSE),0)</f>
        <v>0</v>
      </c>
      <c r="IS43" s="19">
        <f>IFERROR(HLOOKUP(IS$1,'Nakladova matice_2018'!$A$1:$IW$188,16,FALSE),0)</f>
        <v>0</v>
      </c>
      <c r="IT43" s="19">
        <f>IFERROR(HLOOKUP(IT$1,'Nakladova matice_2018'!$A$1:$IW$188,16,FALSE),0)</f>
        <v>0</v>
      </c>
      <c r="IU43" s="19">
        <f>IFERROR(HLOOKUP(IU$1,'Nakladova matice_2018'!$A$1:$IW$188,16,FALSE),0)</f>
        <v>0</v>
      </c>
      <c r="IV43" s="19">
        <f>IFERROR(HLOOKUP(IV$1,'Nakladova matice_2018'!$A$1:$IW$188,16,FALSE),0)</f>
        <v>0</v>
      </c>
      <c r="IW43" s="19">
        <f>IFERROR(HLOOKUP(IW$1,'Nakladova matice_2018'!$A$1:$IW$188,16,FALSE),0)</f>
        <v>0</v>
      </c>
      <c r="IX43" s="19">
        <f>IFERROR(HLOOKUP(IX$1,'Nakladova matice_2018'!$A$1:$IW$188,16,FALSE),0)</f>
        <v>0</v>
      </c>
      <c r="IY43" s="19">
        <f>IFERROR(HLOOKUP(IY$1,'Nakladova matice_2018'!$A$1:$IW$188,16,FALSE),0)</f>
        <v>0</v>
      </c>
      <c r="IZ43" s="19">
        <f>IFERROR(HLOOKUP(IZ$1,'Nakladova matice_2018'!$A$1:$IW$188,16,FALSE),0)</f>
        <v>0</v>
      </c>
      <c r="JA43" s="19">
        <f>IFERROR(HLOOKUP(JA$1,'Nakladova matice_2018'!$A$1:$IW$188,16,FALSE),0)</f>
        <v>0</v>
      </c>
      <c r="JB43" s="19">
        <f>IFERROR(HLOOKUP(JB$1,'Nakladova matice_2018'!$A$1:$IW$188,16,FALSE),0)</f>
        <v>0</v>
      </c>
      <c r="JC43" s="19">
        <f>IFERROR(HLOOKUP(JC$1,'Nakladova matice_2018'!$A$1:$IW$188,16,FALSE),0)</f>
        <v>0</v>
      </c>
      <c r="JD43" s="19">
        <f>IFERROR(HLOOKUP(JD$1,'Nakladova matice_2018'!$A$1:$IW$188,16,FALSE),0)</f>
        <v>0</v>
      </c>
      <c r="JE43" s="19">
        <f>IFERROR(HLOOKUP(JE$1,'Nakladova matice_2018'!$A$1:$IW$188,16,FALSE),0)</f>
        <v>0</v>
      </c>
      <c r="JF43" s="19">
        <f>IFERROR(HLOOKUP(JF$1,'Nakladova matice_2018'!$A$1:$IW$188,16,FALSE),0)</f>
        <v>0</v>
      </c>
      <c r="JG43" s="19">
        <f>IFERROR(HLOOKUP(JG$1,'Nakladova matice_2018'!$A$1:$IW$188,16,FALSE),0)</f>
        <v>0</v>
      </c>
      <c r="JH43" s="19">
        <f>IFERROR(HLOOKUP(JH$1,'Nakladova matice_2018'!$A$1:$IW$188,16,FALSE),0)</f>
        <v>0</v>
      </c>
      <c r="JI43" s="19">
        <f>IFERROR(HLOOKUP(JI$1,'Nakladova matice_2018'!$A$1:$IW$188,16,FALSE),0)</f>
        <v>0</v>
      </c>
      <c r="JJ43" s="19">
        <f>IFERROR(HLOOKUP(JJ$1,'Nakladova matice_2018'!$A$1:$IW$188,16,FALSE),0)</f>
        <v>0</v>
      </c>
      <c r="JK43" s="19">
        <f>IFERROR(HLOOKUP(JK$1,'Nakladova matice_2018'!$A$1:$IW$188,16,FALSE),0)</f>
        <v>0</v>
      </c>
      <c r="JL43" s="19">
        <f>IFERROR(HLOOKUP(JL$1,'Nakladova matice_2018'!$A$1:$IW$188,16,FALSE),0)</f>
        <v>0</v>
      </c>
      <c r="JM43" s="19">
        <f>IFERROR(HLOOKUP(JM$1,'Nakladova matice_2018'!$A$1:$IW$188,16,FALSE),0)</f>
        <v>0</v>
      </c>
      <c r="JN43" s="19">
        <f>IFERROR(HLOOKUP(JN$1,'Nakladova matice_2018'!$A$1:$IW$188,16,FALSE),0)</f>
        <v>0</v>
      </c>
      <c r="JO43" s="19">
        <f>IFERROR(HLOOKUP(JO$1,'Nakladova matice_2018'!$A$1:$IW$188,16,FALSE),0)</f>
        <v>0</v>
      </c>
      <c r="JP43" s="19">
        <f>IFERROR(HLOOKUP(JP$1,'Nakladova matice_2018'!$A$1:$IW$188,16,FALSE),0)</f>
        <v>0</v>
      </c>
      <c r="JQ43" s="19">
        <f>IFERROR(HLOOKUP(JQ$1,'Nakladova matice_2018'!$A$1:$IW$188,16,FALSE),0)</f>
        <v>0</v>
      </c>
      <c r="JR43" s="19">
        <f>IFERROR(HLOOKUP(JR$1,'Nakladova matice_2018'!$A$1:$IW$188,16,FALSE),0)</f>
        <v>11797.5</v>
      </c>
      <c r="JS43" s="19">
        <f>IFERROR(HLOOKUP(JS$1,'Nakladova matice_2018'!$A$1:$IW$188,16,FALSE),0)</f>
        <v>0</v>
      </c>
      <c r="JT43" s="19">
        <f>IFERROR(HLOOKUP(JT$1,'Nakladova matice_2018'!$A$1:$IW$188,16,FALSE),0)</f>
        <v>0</v>
      </c>
      <c r="JU43" s="19">
        <f>IFERROR(HLOOKUP(JU$1,'Nakladova matice_2018'!$A$1:$IW$188,16,FALSE),0)</f>
        <v>0</v>
      </c>
      <c r="JV43" s="19">
        <f>IFERROR(HLOOKUP(JV$1,'Nakladova matice_2018'!$A$1:$IW$188,16,FALSE),0)</f>
        <v>0</v>
      </c>
      <c r="JW43" s="19">
        <f>IFERROR(HLOOKUP(JW$1,'Nakladova matice_2018'!$A$1:$IW$188,16,FALSE),0)</f>
        <v>0</v>
      </c>
      <c r="JX43" s="19">
        <f>IFERROR(HLOOKUP(JX$1,'Nakladova matice_2018'!$A$1:$IW$188,16,FALSE),0)</f>
        <v>0</v>
      </c>
      <c r="JY43" s="19">
        <f>IFERROR(HLOOKUP(JY$1,'Nakladova matice_2018'!$A$1:$IW$188,16,FALSE),0)</f>
        <v>0</v>
      </c>
      <c r="JZ43" s="19">
        <f>IFERROR(HLOOKUP(JZ$1,'Nakladova matice_2018'!$A$1:$IW$188,16,FALSE),0)</f>
        <v>0</v>
      </c>
      <c r="KA43" s="19">
        <f>IFERROR(HLOOKUP(KA$1,'Nakladova matice_2018'!$A$1:$IW$188,16,FALSE),0)</f>
        <v>7139</v>
      </c>
      <c r="KB43" s="19">
        <f>IFERROR(HLOOKUP(KB$1,'Nakladova matice_2018'!$A$1:$IW$188,16,FALSE),0)</f>
        <v>0</v>
      </c>
      <c r="KC43" s="19">
        <f>IFERROR(HLOOKUP(KC$1,'Nakladova matice_2018'!$A$1:$IW$188,16,FALSE),0)</f>
        <v>127521.9</v>
      </c>
      <c r="KD43" s="19">
        <f>IFERROR(HLOOKUP(KD$1,'Nakladova matice_2018'!$A$1:$IW$188,16,FALSE),0)</f>
        <v>0</v>
      </c>
      <c r="KE43" s="19">
        <f>IFERROR(HLOOKUP(KE$1,'Nakladova matice_2018'!$A$1:$IW$188,16,FALSE),0)</f>
        <v>0</v>
      </c>
      <c r="KF43" s="19">
        <f>IFERROR(HLOOKUP(KF$1,'Nakladova matice_2018'!$A$1:$IW$188,16,FALSE),0)</f>
        <v>0</v>
      </c>
      <c r="KG43" s="19">
        <f>IFERROR(HLOOKUP(KG$1,'Nakladova matice_2018'!$A$1:$IW$188,16,FALSE),0)</f>
        <v>0</v>
      </c>
      <c r="KH43" s="19">
        <f>IFERROR(HLOOKUP(KH$1,'Nakladova matice_2018'!$A$1:$IW$188,16,FALSE),0)</f>
        <v>0</v>
      </c>
      <c r="KI43" s="19">
        <f>IFERROR(HLOOKUP(KI$1,'Nakladova matice_2018'!$A$1:$IW$188,16,FALSE),0)</f>
        <v>0</v>
      </c>
      <c r="KJ43" s="19">
        <f>IFERROR(HLOOKUP(KJ$1,'Nakladova matice_2018'!$A$1:$IW$188,16,FALSE),0)</f>
        <v>0</v>
      </c>
      <c r="KK43" s="19">
        <f>IFERROR(HLOOKUP(KK$1,'Nakladova matice_2018'!$A$1:$IW$188,16,FALSE),0)</f>
        <v>0</v>
      </c>
      <c r="KL43" s="19">
        <f>IFERROR(HLOOKUP(KL$1,'Nakladova matice_2018'!$A$1:$IW$188,16,FALSE),0)</f>
        <v>0</v>
      </c>
      <c r="KM43" s="19">
        <f>IFERROR(HLOOKUP(KM$1,'Nakladova matice_2018'!$A$1:$IW$188,16,FALSE),0)</f>
        <v>0</v>
      </c>
      <c r="KN43" s="19">
        <f>IFERROR(HLOOKUP(KN$1,'Nakladova matice_2018'!$A$1:$IW$188,16,FALSE),0)</f>
        <v>0</v>
      </c>
      <c r="KO43" s="19">
        <f>IFERROR(HLOOKUP(KO$1,'Nakladova matice_2018'!$A$1:$IW$188,16,FALSE),0)</f>
        <v>0</v>
      </c>
      <c r="KP43" s="19">
        <f>IFERROR(HLOOKUP(KP$1,'Nakladova matice_2018'!$A$1:$IW$188,16,FALSE),0)</f>
        <v>0</v>
      </c>
      <c r="KQ43" s="19">
        <f>IFERROR(HLOOKUP(KQ$1,'Nakladova matice_2018'!$A$1:$IW$188,16,FALSE),0)</f>
        <v>0</v>
      </c>
      <c r="KR43" s="19">
        <f>IFERROR(HLOOKUP(KR$1,'Nakladova matice_2018'!$A$1:$IW$188,16,FALSE),0)</f>
        <v>0</v>
      </c>
      <c r="KS43" s="19">
        <f>IFERROR(HLOOKUP(KS$1,'Nakladova matice_2018'!$A$1:$IW$188,16,FALSE),0)</f>
        <v>0</v>
      </c>
      <c r="KT43" s="19">
        <f>IFERROR(HLOOKUP(KT$1,'Nakladova matice_2018'!$A$1:$IW$188,16,FALSE),0)</f>
        <v>0</v>
      </c>
      <c r="KU43" s="19">
        <f>IFERROR(HLOOKUP(KU$1,'Nakladova matice_2018'!$A$1:$IW$188,16,FALSE),0)</f>
        <v>33577.5</v>
      </c>
      <c r="KV43" s="19">
        <f>IFERROR(HLOOKUP(KV$1,'Nakladova matice_2018'!$A$1:$IW$188,16,FALSE),0)</f>
        <v>0</v>
      </c>
      <c r="KW43" s="19">
        <f>IFERROR(HLOOKUP(KW$1,'Nakladova matice_2018'!$A$1:$IW$188,16,FALSE),0)</f>
        <v>0</v>
      </c>
      <c r="KX43" s="19">
        <f>IFERROR(HLOOKUP(KX$1,'Nakladova matice_2018'!$A$1:$IW$188,16,FALSE),0)</f>
        <v>5929</v>
      </c>
      <c r="KY43" s="19">
        <f>IFERROR(HLOOKUP(KY$1,'Nakladova matice_2018'!$A$1:$IW$188,16,FALSE),0)</f>
        <v>0</v>
      </c>
      <c r="KZ43" s="19">
        <f>IFERROR(HLOOKUP(KZ$1,'Nakladova matice_2018'!$A$1:$IW$188,16,FALSE),0)</f>
        <v>417668</v>
      </c>
      <c r="LA43" s="19">
        <f>IFERROR(HLOOKUP(LA$1,'Nakladova matice_2018'!$A$1:$IW$188,16,FALSE),0)</f>
        <v>0</v>
      </c>
      <c r="LB43" s="19">
        <f>IFERROR(HLOOKUP(LB$1,'Nakladova matice_2018'!$A$1:$IW$188,16,FALSE),0)</f>
        <v>0</v>
      </c>
      <c r="LC43" s="19">
        <f>IFERROR(HLOOKUP(LC$1,'Nakladova matice_2018'!$A$1:$IW$188,16,FALSE),0)</f>
        <v>0</v>
      </c>
      <c r="LD43" s="19">
        <f>IFERROR(HLOOKUP(LD$1,'Nakladova matice_2018'!$A$1:$IW$188,16,FALSE),0)</f>
        <v>0</v>
      </c>
      <c r="LE43" s="19">
        <f>IFERROR(HLOOKUP(LE$1,'Nakladova matice_2018'!$A$1:$IW$188,16,FALSE),0)</f>
        <v>0</v>
      </c>
      <c r="LF43" s="19">
        <f>IFERROR(HLOOKUP(LF$1,'Nakladova matice_2018'!$A$1:$IW$188,16,FALSE),0)</f>
        <v>0</v>
      </c>
      <c r="LG43" s="19">
        <f>IFERROR(HLOOKUP(LG$1,'Nakladova matice_2018'!$A$1:$IW$188,16,FALSE),0)</f>
        <v>0</v>
      </c>
      <c r="LH43" s="19">
        <f>IFERROR(HLOOKUP(LH$1,'Nakladova matice_2018'!$A$1:$IW$188,16,FALSE),0)</f>
        <v>0</v>
      </c>
      <c r="LI43" s="19">
        <f>IFERROR(HLOOKUP(LI$1,'Nakladova matice_2018'!$A$1:$IW$188,16,FALSE),0)</f>
        <v>0</v>
      </c>
      <c r="LJ43" s="19">
        <f>IFERROR(HLOOKUP(LJ$1,'Nakladova matice_2018'!$A$1:$IW$188,16,FALSE),0)</f>
        <v>0</v>
      </c>
      <c r="LK43" s="19">
        <f>IFERROR(HLOOKUP(LK$1,'Nakladova matice_2018'!$A$1:$IW$188,16,FALSE),0)</f>
        <v>0</v>
      </c>
      <c r="LL43" s="19">
        <f>IFERROR(HLOOKUP(LL$1,'Nakladova matice_2018'!$A$1:$IW$188,16,FALSE),0)</f>
        <v>0</v>
      </c>
      <c r="LM43" s="19">
        <f>IFERROR(HLOOKUP(LM$1,'Nakladova matice_2018'!$A$1:$IW$188,16,FALSE),0)</f>
        <v>0</v>
      </c>
      <c r="LN43" s="19">
        <f>IFERROR(HLOOKUP(LN$1,'Nakladova matice_2018'!$A$1:$IW$188,16,FALSE),0)</f>
        <v>0</v>
      </c>
      <c r="LO43" s="19">
        <f>IFERROR(HLOOKUP(LO$1,'Nakladova matice_2018'!$A$1:$IW$188,16,FALSE),0)</f>
        <v>0</v>
      </c>
      <c r="LP43" s="19">
        <f>IFERROR(HLOOKUP(LP$1,'Nakladova matice_2018'!$A$1:$IW$188,16,FALSE),0)</f>
        <v>0</v>
      </c>
      <c r="LQ43" s="19">
        <f>IFERROR(HLOOKUP(LQ$1,'Nakladova matice_2018'!$A$1:$IW$188,16,FALSE),0)</f>
        <v>0</v>
      </c>
      <c r="LR43" s="19">
        <f>IFERROR(HLOOKUP(LR$1,'Nakladova matice_2018'!$A$1:$IW$188,16,FALSE),0)</f>
        <v>0</v>
      </c>
      <c r="LS43" s="19">
        <f>IFERROR(HLOOKUP(LS$1,'Nakladova matice_2018'!$A$1:$IW$188,16,FALSE),0)</f>
        <v>0</v>
      </c>
      <c r="LT43" s="19">
        <f>IFERROR(HLOOKUP(LT$1,'Nakladova matice_2018'!$A$1:$IW$188,16,FALSE),0)</f>
        <v>83114.92</v>
      </c>
      <c r="LU43" s="19">
        <f>IFERROR(HLOOKUP(LU$1,'Nakladova matice_2018'!$A$1:$IW$188,16,FALSE),0)</f>
        <v>0</v>
      </c>
      <c r="LV43" s="19">
        <f>IFERROR(HLOOKUP(LV$1,'Nakladova matice_2018'!$A$1:$IW$188,16,FALSE),0)</f>
        <v>0</v>
      </c>
      <c r="LW43" s="19">
        <f>IFERROR(HLOOKUP(LW$1,'Nakladova matice_2018'!$A$1:$IW$188,16,FALSE),0)</f>
        <v>0</v>
      </c>
      <c r="LX43" s="19">
        <f>IFERROR(HLOOKUP(LX$1,'Nakladova matice_2018'!$A$1:$IW$188,16,FALSE),0)</f>
        <v>0</v>
      </c>
      <c r="LY43" s="19">
        <f>IFERROR(HLOOKUP(LY$1,'Nakladova matice_2018'!$A$1:$IW$188,16,FALSE),0)</f>
        <v>0</v>
      </c>
      <c r="LZ43" s="19">
        <f>IFERROR(HLOOKUP(LZ$1,'Nakladova matice_2018'!$A$1:$IW$188,16,FALSE),0)</f>
        <v>0</v>
      </c>
      <c r="MA43" s="19">
        <f>IFERROR(HLOOKUP(MA$1,'Nakladova matice_2018'!$A$1:$IW$188,16,FALSE),0)</f>
        <v>0</v>
      </c>
      <c r="MB43" s="19">
        <f>IFERROR(HLOOKUP(MB$1,'Nakladova matice_2018'!$A$1:$IW$188,16,FALSE),0)</f>
        <v>0</v>
      </c>
      <c r="MC43" s="19">
        <f>IFERROR(HLOOKUP(MC$1,'Nakladova matice_2018'!$A$1:$IW$188,16,FALSE),0)</f>
        <v>0</v>
      </c>
      <c r="MD43" s="19">
        <f>IFERROR(HLOOKUP(MD$1,'Nakladova matice_2018'!$A$1:$IW$188,16,FALSE),0)</f>
        <v>0</v>
      </c>
      <c r="ME43" s="19">
        <f>IFERROR(HLOOKUP(ME$1,'Nakladova matice_2018'!$A$1:$IW$188,16,FALSE),0)</f>
        <v>0</v>
      </c>
      <c r="MF43" s="19">
        <f>IFERROR(HLOOKUP(MF$1,'Nakladova matice_2018'!$A$1:$IW$188,16,FALSE),0)</f>
        <v>6462.84</v>
      </c>
      <c r="MG43" s="19">
        <f>IFERROR(HLOOKUP(MG$1,'Nakladova matice_2018'!$A$1:$IW$188,16,FALSE),0)</f>
        <v>0</v>
      </c>
      <c r="MH43" s="19">
        <f>IFERROR(HLOOKUP(MH$1,'Nakladova matice_2018'!$A$1:$IW$188,16,FALSE),0)</f>
        <v>0</v>
      </c>
      <c r="MI43" s="19">
        <f>IFERROR(HLOOKUP(MI$1,'Nakladova matice_2018'!$A$1:$IW$188,16,FALSE),0)</f>
        <v>0</v>
      </c>
      <c r="MJ43" s="19">
        <f>IFERROR(HLOOKUP(MJ$1,'Nakladova matice_2018'!$A$1:$IW$188,16,FALSE),0)</f>
        <v>0</v>
      </c>
      <c r="MK43" s="19">
        <f>IFERROR(HLOOKUP(MK$1,'Nakladova matice_2018'!$A$1:$IW$188,16,FALSE),0)</f>
        <v>0</v>
      </c>
      <c r="ML43" s="19">
        <f>IFERROR(HLOOKUP(ML$1,'Nakladova matice_2018'!$A$1:$IW$188,16,FALSE),0)</f>
        <v>0</v>
      </c>
      <c r="MM43" s="19">
        <f>IFERROR(HLOOKUP(MM$1,'Nakladova matice_2018'!$A$1:$IW$188,16,FALSE),0)</f>
        <v>0</v>
      </c>
      <c r="MN43" s="19">
        <f>IFERROR(HLOOKUP(MN$1,'Nakladova matice_2018'!$A$1:$IW$188,16,FALSE),0)</f>
        <v>0</v>
      </c>
      <c r="MO43" s="20">
        <f t="shared" si="83"/>
        <v>3887620.26</v>
      </c>
      <c r="MP43" s="20">
        <f>MO43-'Nakladova matice_2018'!IX16</f>
        <v>0</v>
      </c>
    </row>
    <row r="44" spans="1:354" x14ac:dyDescent="0.2">
      <c r="A44" s="27">
        <v>501026</v>
      </c>
      <c r="B44" s="21" t="s">
        <v>525</v>
      </c>
      <c r="C44" s="53">
        <v>0</v>
      </c>
      <c r="D44" s="19">
        <f>IFERROR(HLOOKUP(D$1,'Nakladova matice_2018'!$A$1:$IW$188,17,FALSE),0)</f>
        <v>0</v>
      </c>
      <c r="E44" s="19">
        <f>IFERROR(HLOOKUP(E$1,'Nakladova matice_2018'!$A$1:$IW$188,17,FALSE),0)</f>
        <v>0</v>
      </c>
      <c r="F44" s="19">
        <f>IFERROR(HLOOKUP(F$1,'Nakladova matice_2018'!$A$1:$IW$188,17,FALSE),0)</f>
        <v>0</v>
      </c>
      <c r="G44" s="19">
        <f>IFERROR(HLOOKUP(G$1,'Nakladova matice_2018'!$A$1:$IW$188,17,FALSE),0)</f>
        <v>0</v>
      </c>
      <c r="H44" s="19">
        <f>IFERROR(HLOOKUP(H$1,'Nakladova matice_2018'!$A$1:$IW$188,17,FALSE),0)</f>
        <v>0</v>
      </c>
      <c r="I44" s="19">
        <f>IFERROR(HLOOKUP(I$1,'Nakladova matice_2018'!$A$1:$IW$188,17,FALSE),0)</f>
        <v>0</v>
      </c>
      <c r="J44" s="19">
        <f>IFERROR(HLOOKUP(J$1,'Nakladova matice_2018'!$A$1:$IW$188,17,FALSE),0)</f>
        <v>0</v>
      </c>
      <c r="K44" s="19">
        <f>IFERROR(HLOOKUP(K$1,'Nakladova matice_2018'!$A$1:$IW$188,17,FALSE),0)</f>
        <v>0</v>
      </c>
      <c r="L44" s="19">
        <f>IFERROR(HLOOKUP(L$1,'Nakladova matice_2018'!$A$1:$IW$188,17,FALSE),0)</f>
        <v>0</v>
      </c>
      <c r="M44" s="19">
        <f>IFERROR(HLOOKUP(M$1,'Nakladova matice_2018'!$A$1:$IW$188,17,FALSE),0)</f>
        <v>0</v>
      </c>
      <c r="N44" s="19">
        <f>IFERROR(HLOOKUP(N$1,'Nakladova matice_2018'!$A$1:$IW$188,17,FALSE),0)</f>
        <v>0</v>
      </c>
      <c r="O44" s="19">
        <f>IFERROR(HLOOKUP(O$1,'Nakladova matice_2018'!$A$1:$IW$188,17,FALSE),0)</f>
        <v>0</v>
      </c>
      <c r="P44" s="19">
        <f>IFERROR(HLOOKUP(P$1,'Nakladova matice_2018'!$A$1:$IW$188,17,FALSE),0)</f>
        <v>0</v>
      </c>
      <c r="Q44" s="19">
        <f>IFERROR(HLOOKUP(Q$1,'Nakladova matice_2018'!$A$1:$IW$188,17,FALSE),0)</f>
        <v>0</v>
      </c>
      <c r="R44" s="19">
        <f>IFERROR(HLOOKUP(R$1,'Nakladova matice_2018'!$A$1:$IW$188,17,FALSE),0)</f>
        <v>0</v>
      </c>
      <c r="S44" s="19">
        <f>IFERROR(HLOOKUP(S$1,'Nakladova matice_2018'!$A$1:$IW$188,17,FALSE),0)</f>
        <v>0</v>
      </c>
      <c r="T44" s="19">
        <f>IFERROR(HLOOKUP(T$1,'Nakladova matice_2018'!$A$1:$IW$188,17,FALSE),0)</f>
        <v>0</v>
      </c>
      <c r="U44" s="19">
        <f>IFERROR(HLOOKUP(U$1,'Nakladova matice_2018'!$A$1:$IW$188,17,FALSE),0)</f>
        <v>0</v>
      </c>
      <c r="V44" s="19">
        <f>IFERROR(HLOOKUP(V$1,'Nakladova matice_2018'!$A$1:$IW$188,17,FALSE),0)</f>
        <v>0</v>
      </c>
      <c r="W44" s="19">
        <f>IFERROR(HLOOKUP(W$1,'Nakladova matice_2018'!$A$1:$IW$188,17,FALSE),0)</f>
        <v>0</v>
      </c>
      <c r="X44" s="19">
        <f>IFERROR(HLOOKUP(X$1,'Nakladova matice_2018'!$A$1:$IW$188,17,FALSE),0)</f>
        <v>0</v>
      </c>
      <c r="Y44" s="19">
        <f>IFERROR(HLOOKUP(Y$1,'Nakladova matice_2018'!$A$1:$IW$188,17,FALSE),0)</f>
        <v>0</v>
      </c>
      <c r="Z44" s="19">
        <f>IFERROR(HLOOKUP(Z$1,'Nakladova matice_2018'!$A$1:$IW$188,17,FALSE),0)</f>
        <v>0</v>
      </c>
      <c r="AA44" s="19">
        <f>IFERROR(HLOOKUP(AA$1,'Nakladova matice_2018'!$A$1:$IW$188,17,FALSE),0)</f>
        <v>0</v>
      </c>
      <c r="AB44" s="19">
        <f>IFERROR(HLOOKUP(AB$1,'Nakladova matice_2018'!$A$1:$IW$188,17,FALSE),0)</f>
        <v>0</v>
      </c>
      <c r="AC44" s="19">
        <f>IFERROR(HLOOKUP(AC$1,'Nakladova matice_2018'!$A$1:$IW$188,17,FALSE),0)</f>
        <v>0</v>
      </c>
      <c r="AD44" s="19">
        <f>IFERROR(HLOOKUP(AD$1,'Nakladova matice_2018'!$A$1:$IW$188,17,FALSE),0)</f>
        <v>0</v>
      </c>
      <c r="AE44" s="19">
        <f>IFERROR(HLOOKUP(AE$1,'Nakladova matice_2018'!$A$1:$IW$188,17,FALSE),0)</f>
        <v>0</v>
      </c>
      <c r="AF44" s="19">
        <f>IFERROR(HLOOKUP(AF$1,'Nakladova matice_2018'!$A$1:$IW$188,17,FALSE),0)</f>
        <v>0</v>
      </c>
      <c r="AG44" s="19">
        <f>IFERROR(HLOOKUP(AG$1,'Nakladova matice_2018'!$A$1:$IW$188,17,FALSE),0)</f>
        <v>0</v>
      </c>
      <c r="AH44" s="19">
        <f>IFERROR(HLOOKUP(AH$1,'Nakladova matice_2018'!$A$1:$IW$188,17,FALSE),0)</f>
        <v>0</v>
      </c>
      <c r="AI44" s="19">
        <f>IFERROR(HLOOKUP(AI$1,'Nakladova matice_2018'!$A$1:$IW$188,17,FALSE),0)</f>
        <v>0</v>
      </c>
      <c r="AJ44" s="19">
        <f>IFERROR(HLOOKUP(AJ$1,'Nakladova matice_2018'!$A$1:$IW$188,17,FALSE),0)</f>
        <v>0</v>
      </c>
      <c r="AK44" s="19">
        <f>IFERROR(HLOOKUP(AK$1,'Nakladova matice_2018'!$A$1:$IW$188,17,FALSE),0)</f>
        <v>0</v>
      </c>
      <c r="AL44" s="19">
        <f>IFERROR(HLOOKUP(AL$1,'Nakladova matice_2018'!$A$1:$IW$188,17,FALSE),0)</f>
        <v>0</v>
      </c>
      <c r="AM44" s="19">
        <f>IFERROR(HLOOKUP(AM$1,'Nakladova matice_2018'!$A$1:$IW$188,17,FALSE),0)</f>
        <v>0</v>
      </c>
      <c r="AN44" s="19">
        <f>IFERROR(HLOOKUP(AN$1,'Nakladova matice_2018'!$A$1:$IW$188,17,FALSE),0)</f>
        <v>0</v>
      </c>
      <c r="AO44" s="19">
        <f>IFERROR(HLOOKUP(AO$1,'Nakladova matice_2018'!$A$1:$IW$188,17,FALSE),0)</f>
        <v>0</v>
      </c>
      <c r="AP44" s="19">
        <f>IFERROR(HLOOKUP(AP$1,'Nakladova matice_2018'!$A$1:$IW$188,17,FALSE),0)</f>
        <v>0</v>
      </c>
      <c r="AQ44" s="19">
        <f>IFERROR(HLOOKUP(AQ$1,'Nakladova matice_2018'!$A$1:$IW$188,17,FALSE),0)</f>
        <v>0</v>
      </c>
      <c r="AR44" s="19">
        <f>IFERROR(HLOOKUP(AR$1,'Nakladova matice_2018'!$A$1:$IW$188,17,FALSE),0)</f>
        <v>0</v>
      </c>
      <c r="AS44" s="19">
        <f>IFERROR(HLOOKUP(AS$1,'Nakladova matice_2018'!$A$1:$IW$188,17,FALSE),0)</f>
        <v>0</v>
      </c>
      <c r="AT44" s="19">
        <f>IFERROR(HLOOKUP(AT$1,'Nakladova matice_2018'!$A$1:$IW$188,17,FALSE),0)</f>
        <v>0</v>
      </c>
      <c r="AU44" s="19">
        <f>IFERROR(HLOOKUP(AU$1,'Nakladova matice_2018'!$A$1:$IW$188,17,FALSE),0)</f>
        <v>0</v>
      </c>
      <c r="AV44" s="19">
        <f>IFERROR(HLOOKUP(AV$1,'Nakladova matice_2018'!$A$1:$IW$188,17,FALSE),0)</f>
        <v>0</v>
      </c>
      <c r="AW44" s="19">
        <f>IFERROR(HLOOKUP(AW$1,'Nakladova matice_2018'!$A$1:$IW$188,17,FALSE),0)</f>
        <v>0</v>
      </c>
      <c r="AX44" s="19">
        <f>IFERROR(HLOOKUP(AX$1,'Nakladova matice_2018'!$A$1:$IW$188,17,FALSE),0)</f>
        <v>0</v>
      </c>
      <c r="AY44" s="19">
        <f>IFERROR(HLOOKUP(AY$1,'Nakladova matice_2018'!$A$1:$IW$188,17,FALSE),0)</f>
        <v>0</v>
      </c>
      <c r="AZ44" s="19">
        <f>IFERROR(HLOOKUP(AZ$1,'Nakladova matice_2018'!$A$1:$IW$188,17,FALSE),0)</f>
        <v>0</v>
      </c>
      <c r="BA44" s="19">
        <f>IFERROR(HLOOKUP(BA$1,'Nakladova matice_2018'!$A$1:$IW$188,17,FALSE),0)</f>
        <v>0</v>
      </c>
      <c r="BB44" s="19">
        <f>IFERROR(HLOOKUP(BB$1,'Nakladova matice_2018'!$A$1:$IW$188,17,FALSE),0)</f>
        <v>0</v>
      </c>
      <c r="BC44" s="19">
        <f>IFERROR(HLOOKUP(BC$1,'Nakladova matice_2018'!$A$1:$IW$188,17,FALSE),0)</f>
        <v>0</v>
      </c>
      <c r="BD44" s="19">
        <f>IFERROR(HLOOKUP(BD$1,'Nakladova matice_2018'!$A$1:$IW$188,17,FALSE),0)</f>
        <v>0</v>
      </c>
      <c r="BE44" s="19">
        <f>IFERROR(HLOOKUP(BE$1,'Nakladova matice_2018'!$A$1:$IW$188,17,FALSE),0)</f>
        <v>0</v>
      </c>
      <c r="BF44" s="19">
        <f>IFERROR(HLOOKUP(BF$1,'Nakladova matice_2018'!$A$1:$IW$188,17,FALSE),0)</f>
        <v>0</v>
      </c>
      <c r="BG44" s="19">
        <f>IFERROR(HLOOKUP(BG$1,'Nakladova matice_2018'!$A$1:$IW$188,17,FALSE),0)</f>
        <v>0</v>
      </c>
      <c r="BH44" s="19">
        <f>IFERROR(HLOOKUP(BH$1,'Nakladova matice_2018'!$A$1:$IW$188,17,FALSE),0)</f>
        <v>0</v>
      </c>
      <c r="BI44" s="19">
        <f>IFERROR(HLOOKUP(BI$1,'Nakladova matice_2018'!$A$1:$IW$188,17,FALSE),0)</f>
        <v>0</v>
      </c>
      <c r="BJ44" s="19">
        <f>IFERROR(HLOOKUP(BJ$1,'Nakladova matice_2018'!$A$1:$IW$188,17,FALSE),0)</f>
        <v>0</v>
      </c>
      <c r="BK44" s="19">
        <f>IFERROR(HLOOKUP(BK$1,'Nakladova matice_2018'!$A$1:$IW$188,17,FALSE),0)</f>
        <v>0</v>
      </c>
      <c r="BL44" s="19">
        <f>IFERROR(HLOOKUP(BL$1,'Nakladova matice_2018'!$A$1:$IW$188,17,FALSE),0)</f>
        <v>0</v>
      </c>
      <c r="BM44" s="19">
        <f>IFERROR(HLOOKUP(BM$1,'Nakladova matice_2018'!$A$1:$IW$188,17,FALSE),0)</f>
        <v>0</v>
      </c>
      <c r="BN44" s="19">
        <f>IFERROR(HLOOKUP(BN$1,'Nakladova matice_2018'!$A$1:$IW$188,17,FALSE),0)</f>
        <v>0</v>
      </c>
      <c r="BO44" s="19">
        <f>IFERROR(HLOOKUP(BO$1,'Nakladova matice_2018'!$A$1:$IW$188,17,FALSE),0)</f>
        <v>0</v>
      </c>
      <c r="BP44" s="19">
        <f>IFERROR(HLOOKUP(BP$1,'Nakladova matice_2018'!$A$1:$IW$188,17,FALSE),0)</f>
        <v>0</v>
      </c>
      <c r="BQ44" s="19">
        <f>IFERROR(HLOOKUP(BQ$1,'Nakladova matice_2018'!$A$1:$IW$188,17,FALSE),0)</f>
        <v>0</v>
      </c>
      <c r="BR44" s="19">
        <f>IFERROR(HLOOKUP(BR$1,'Nakladova matice_2018'!$A$1:$IW$188,17,FALSE),0)</f>
        <v>0</v>
      </c>
      <c r="BS44" s="19">
        <f>IFERROR(HLOOKUP(BS$1,'Nakladova matice_2018'!$A$1:$IW$188,17,FALSE),0)</f>
        <v>0</v>
      </c>
      <c r="BT44" s="19">
        <f>IFERROR(HLOOKUP(BT$1,'Nakladova matice_2018'!$A$1:$IW$188,17,FALSE),0)</f>
        <v>0</v>
      </c>
      <c r="BU44" s="19">
        <f>IFERROR(HLOOKUP(BU$1,'Nakladova matice_2018'!$A$1:$IW$188,17,FALSE),0)</f>
        <v>0</v>
      </c>
      <c r="BV44" s="19">
        <f>IFERROR(HLOOKUP(BV$1,'Nakladova matice_2018'!$A$1:$IW$188,17,FALSE),0)</f>
        <v>0</v>
      </c>
      <c r="BW44" s="19">
        <f>IFERROR(HLOOKUP(BW$1,'Nakladova matice_2018'!$A$1:$IW$188,17,FALSE),0)</f>
        <v>0</v>
      </c>
      <c r="BX44" s="19">
        <f>IFERROR(HLOOKUP(BX$1,'Nakladova matice_2018'!$A$1:$IW$188,17,FALSE),0)</f>
        <v>0</v>
      </c>
      <c r="BY44" s="19">
        <f>IFERROR(HLOOKUP(BY$1,'Nakladova matice_2018'!$A$1:$IW$188,17,FALSE),0)</f>
        <v>0</v>
      </c>
      <c r="BZ44" s="19">
        <f>IFERROR(HLOOKUP(BZ$1,'Nakladova matice_2018'!$A$1:$IW$188,17,FALSE),0)</f>
        <v>0</v>
      </c>
      <c r="CA44" s="19">
        <f>IFERROR(HLOOKUP(CA$1,'Nakladova matice_2018'!$A$1:$IW$188,17,FALSE),0)</f>
        <v>0</v>
      </c>
      <c r="CB44" s="19">
        <f>IFERROR(HLOOKUP(CB$1,'Nakladova matice_2018'!$A$1:$IW$188,17,FALSE),0)</f>
        <v>0</v>
      </c>
      <c r="CC44" s="19">
        <f>IFERROR(HLOOKUP(CC$1,'Nakladova matice_2018'!$A$1:$IW$188,17,FALSE),0)</f>
        <v>0</v>
      </c>
      <c r="CD44" s="19">
        <f>IFERROR(HLOOKUP(CD$1,'Nakladova matice_2018'!$A$1:$IW$188,17,FALSE),0)</f>
        <v>0</v>
      </c>
      <c r="CE44" s="19">
        <f>IFERROR(HLOOKUP(CE$1,'Nakladova matice_2018'!$A$1:$IW$188,17,FALSE),0)</f>
        <v>0</v>
      </c>
      <c r="CF44" s="19">
        <f>IFERROR(HLOOKUP(CF$1,'Nakladova matice_2018'!$A$1:$IW$188,17,FALSE),0)</f>
        <v>0</v>
      </c>
      <c r="CG44" s="19">
        <f>IFERROR(HLOOKUP(CG$1,'Nakladova matice_2018'!$A$1:$IW$188,17,FALSE),0)</f>
        <v>0</v>
      </c>
      <c r="CH44" s="19">
        <f>IFERROR(HLOOKUP(CH$1,'Nakladova matice_2018'!$A$1:$IW$188,17,FALSE),0)</f>
        <v>0</v>
      </c>
      <c r="CI44" s="19">
        <f>IFERROR(HLOOKUP(CI$1,'Nakladova matice_2018'!$A$1:$IW$188,17,FALSE),0)</f>
        <v>0</v>
      </c>
      <c r="CJ44" s="19">
        <f>IFERROR(HLOOKUP(CJ$1,'Nakladova matice_2018'!$A$1:$IW$188,17,FALSE),0)</f>
        <v>0</v>
      </c>
      <c r="CK44" s="19">
        <f>IFERROR(HLOOKUP(CK$1,'Nakladova matice_2018'!$A$1:$IW$188,17,FALSE),0)</f>
        <v>0</v>
      </c>
      <c r="CL44" s="19">
        <f>IFERROR(HLOOKUP(CL$1,'Nakladova matice_2018'!$A$1:$IW$188,17,FALSE),0)</f>
        <v>0</v>
      </c>
      <c r="CM44" s="19">
        <f>IFERROR(HLOOKUP(CM$1,'Nakladova matice_2018'!$A$1:$IW$188,17,FALSE),0)</f>
        <v>0</v>
      </c>
      <c r="CN44" s="19">
        <f>IFERROR(HLOOKUP(CN$1,'Nakladova matice_2018'!$A$1:$IW$188,17,FALSE),0)</f>
        <v>0</v>
      </c>
      <c r="CO44" s="19">
        <f>IFERROR(HLOOKUP(CO$1,'Nakladova matice_2018'!$A$1:$IW$188,17,FALSE),0)</f>
        <v>0</v>
      </c>
      <c r="CP44" s="19">
        <f>IFERROR(HLOOKUP(CP$1,'Nakladova matice_2018'!$A$1:$IW$188,17,FALSE),0)</f>
        <v>0</v>
      </c>
      <c r="CQ44" s="19">
        <f>IFERROR(HLOOKUP(CQ$1,'Nakladova matice_2018'!$A$1:$IW$188,17,FALSE),0)</f>
        <v>0</v>
      </c>
      <c r="CR44" s="19">
        <f>IFERROR(HLOOKUP(CR$1,'Nakladova matice_2018'!$A$1:$IW$188,17,FALSE),0)</f>
        <v>0</v>
      </c>
      <c r="CS44" s="19">
        <f>IFERROR(HLOOKUP(CS$1,'Nakladova matice_2018'!$A$1:$IW$188,17,FALSE),0)</f>
        <v>0</v>
      </c>
      <c r="CT44" s="19">
        <f>IFERROR(HLOOKUP(CT$1,'Nakladova matice_2018'!$A$1:$IW$188,17,FALSE),0)</f>
        <v>0</v>
      </c>
      <c r="CU44" s="19">
        <f>IFERROR(HLOOKUP(CU$1,'Nakladova matice_2018'!$A$1:$IW$188,17,FALSE),0)</f>
        <v>0</v>
      </c>
      <c r="CV44" s="19">
        <f>IFERROR(HLOOKUP(CV$1,'Nakladova matice_2018'!$A$1:$IW$188,17,FALSE),0)</f>
        <v>0</v>
      </c>
      <c r="CW44" s="19">
        <f>IFERROR(HLOOKUP(CW$1,'Nakladova matice_2018'!$A$1:$IW$188,17,FALSE),0)</f>
        <v>0</v>
      </c>
      <c r="CX44" s="19">
        <f>IFERROR(HLOOKUP(CX$1,'Nakladova matice_2018'!$A$1:$IW$188,17,FALSE),0)</f>
        <v>0</v>
      </c>
      <c r="CY44" s="19">
        <f>IFERROR(HLOOKUP(CY$1,'Nakladova matice_2018'!$A$1:$IW$188,17,FALSE),0)</f>
        <v>0</v>
      </c>
      <c r="CZ44" s="19">
        <f>IFERROR(HLOOKUP(CZ$1,'Nakladova matice_2018'!$A$1:$IW$188,17,FALSE),0)</f>
        <v>0</v>
      </c>
      <c r="DA44" s="19">
        <f>IFERROR(HLOOKUP(DA$1,'Nakladova matice_2018'!$A$1:$IW$188,17,FALSE),0)</f>
        <v>0</v>
      </c>
      <c r="DB44" s="19">
        <f>IFERROR(HLOOKUP(DB$1,'Nakladova matice_2018'!$A$1:$IW$188,17,FALSE),0)</f>
        <v>0</v>
      </c>
      <c r="DC44" s="19">
        <f>IFERROR(HLOOKUP(DC$1,'Nakladova matice_2018'!$A$1:$IW$188,17,FALSE),0)</f>
        <v>0</v>
      </c>
      <c r="DD44" s="19">
        <f>IFERROR(HLOOKUP(DD$1,'Nakladova matice_2018'!$A$1:$IW$188,17,FALSE),0)</f>
        <v>0</v>
      </c>
      <c r="DE44" s="19">
        <f>IFERROR(HLOOKUP(DE$1,'Nakladova matice_2018'!$A$1:$IW$188,17,FALSE),0)</f>
        <v>0</v>
      </c>
      <c r="DF44" s="19">
        <f>IFERROR(HLOOKUP(DF$1,'Nakladova matice_2018'!$A$1:$IW$188,17,FALSE),0)</f>
        <v>0</v>
      </c>
      <c r="DG44" s="19">
        <f>IFERROR(HLOOKUP(DG$1,'Nakladova matice_2018'!$A$1:$IW$188,17,FALSE),0)</f>
        <v>0</v>
      </c>
      <c r="DH44" s="19">
        <f>IFERROR(HLOOKUP(DH$1,'Nakladova matice_2018'!$A$1:$IW$188,17,FALSE),0)</f>
        <v>0</v>
      </c>
      <c r="DI44" s="19">
        <f>IFERROR(HLOOKUP(DI$1,'Nakladova matice_2018'!$A$1:$IW$188,17,FALSE),0)</f>
        <v>0</v>
      </c>
      <c r="DJ44" s="19">
        <f>IFERROR(HLOOKUP(DJ$1,'Nakladova matice_2018'!$A$1:$IW$188,17,FALSE),0)</f>
        <v>0</v>
      </c>
      <c r="DK44" s="19">
        <f>IFERROR(HLOOKUP(DK$1,'Nakladova matice_2018'!$A$1:$IW$188,17,FALSE),0)</f>
        <v>0</v>
      </c>
      <c r="DL44" s="19">
        <f>IFERROR(HLOOKUP(DL$1,'Nakladova matice_2018'!$A$1:$IW$188,17,FALSE),0)</f>
        <v>0</v>
      </c>
      <c r="DM44" s="19">
        <f>IFERROR(HLOOKUP(DM$1,'Nakladova matice_2018'!$A$1:$IW$188,17,FALSE),0)</f>
        <v>0</v>
      </c>
      <c r="DN44" s="19">
        <f>IFERROR(HLOOKUP(DN$1,'Nakladova matice_2018'!$A$1:$IW$188,17,FALSE),0)</f>
        <v>0</v>
      </c>
      <c r="DO44" s="19">
        <f>IFERROR(HLOOKUP(DO$1,'Nakladova matice_2018'!$A$1:$IW$188,17,FALSE),0)</f>
        <v>0</v>
      </c>
      <c r="DP44" s="19">
        <f>IFERROR(HLOOKUP(DP$1,'Nakladova matice_2018'!$A$1:$IW$188,17,FALSE),0)</f>
        <v>0</v>
      </c>
      <c r="DQ44" s="19">
        <f>IFERROR(HLOOKUP(DQ$1,'Nakladova matice_2018'!$A$1:$IW$188,17,FALSE),0)</f>
        <v>0</v>
      </c>
      <c r="DR44" s="19">
        <f>IFERROR(HLOOKUP(DR$1,'Nakladova matice_2018'!$A$1:$IW$188,17,FALSE),0)</f>
        <v>0</v>
      </c>
      <c r="DS44" s="19">
        <f>IFERROR(HLOOKUP(DS$1,'Nakladova matice_2018'!$A$1:$IW$188,17,FALSE),0)</f>
        <v>0</v>
      </c>
      <c r="DT44" s="19">
        <f>IFERROR(HLOOKUP(DT$1,'Nakladova matice_2018'!$A$1:$IW$188,17,FALSE),0)</f>
        <v>0</v>
      </c>
      <c r="DU44" s="19">
        <f>IFERROR(HLOOKUP(DU$1,'Nakladova matice_2018'!$A$1:$IW$188,17,FALSE),0)</f>
        <v>0</v>
      </c>
      <c r="DV44" s="19">
        <f>IFERROR(HLOOKUP(DV$1,'Nakladova matice_2018'!$A$1:$IW$188,17,FALSE),0)</f>
        <v>0</v>
      </c>
      <c r="DW44" s="19">
        <f>IFERROR(HLOOKUP(DW$1,'Nakladova matice_2018'!$A$1:$IW$188,17,FALSE),0)</f>
        <v>0</v>
      </c>
      <c r="DX44" s="19">
        <f>IFERROR(HLOOKUP(DX$1,'Nakladova matice_2018'!$A$1:$IW$188,17,FALSE),0)</f>
        <v>0</v>
      </c>
      <c r="DY44" s="19">
        <f>IFERROR(HLOOKUP(DY$1,'Nakladova matice_2018'!$A$1:$IW$188,17,FALSE),0)</f>
        <v>0</v>
      </c>
      <c r="DZ44" s="19">
        <f>IFERROR(HLOOKUP(DZ$1,'Nakladova matice_2018'!$A$1:$IW$188,17,FALSE),0)</f>
        <v>0</v>
      </c>
      <c r="EA44" s="19">
        <f>IFERROR(HLOOKUP(EA$1,'Nakladova matice_2018'!$A$1:$IW$188,17,FALSE),0)</f>
        <v>0</v>
      </c>
      <c r="EB44" s="19">
        <f>IFERROR(HLOOKUP(EB$1,'Nakladova matice_2018'!$A$1:$IW$188,17,FALSE),0)</f>
        <v>0</v>
      </c>
      <c r="EC44" s="19">
        <f>IFERROR(HLOOKUP(EC$1,'Nakladova matice_2018'!$A$1:$IW$188,17,FALSE),0)</f>
        <v>0</v>
      </c>
      <c r="ED44" s="19">
        <f>IFERROR(HLOOKUP(ED$1,'Nakladova matice_2018'!$A$1:$IW$188,17,FALSE),0)</f>
        <v>0</v>
      </c>
      <c r="EE44" s="19">
        <f>IFERROR(HLOOKUP(EE$1,'Nakladova matice_2018'!$A$1:$IW$188,17,FALSE),0)</f>
        <v>0</v>
      </c>
      <c r="EF44" s="19">
        <f>IFERROR(HLOOKUP(EF$1,'Nakladova matice_2018'!$A$1:$IW$188,17,FALSE),0)</f>
        <v>0</v>
      </c>
      <c r="EG44" s="19">
        <f>IFERROR(HLOOKUP(EG$1,'Nakladova matice_2018'!$A$1:$IW$188,17,FALSE),0)</f>
        <v>0</v>
      </c>
      <c r="EH44" s="19">
        <f>IFERROR(HLOOKUP(EH$1,'Nakladova matice_2018'!$A$1:$IW$188,17,FALSE),0)</f>
        <v>0</v>
      </c>
      <c r="EI44" s="19">
        <f>IFERROR(HLOOKUP(EI$1,'Nakladova matice_2018'!$A$1:$IW$188,17,FALSE),0)</f>
        <v>0</v>
      </c>
      <c r="EJ44" s="19">
        <f>IFERROR(HLOOKUP(EJ$1,'Nakladova matice_2018'!$A$1:$IW$188,17,FALSE),0)</f>
        <v>0</v>
      </c>
      <c r="EK44" s="19">
        <f>IFERROR(HLOOKUP(EK$1,'Nakladova matice_2018'!$A$1:$IW$188,17,FALSE),0)</f>
        <v>0</v>
      </c>
      <c r="EL44" s="19">
        <f>IFERROR(HLOOKUP(EL$1,'Nakladova matice_2018'!$A$1:$IW$188,17,FALSE),0)</f>
        <v>0</v>
      </c>
      <c r="EM44" s="19">
        <f>IFERROR(HLOOKUP(EM$1,'Nakladova matice_2018'!$A$1:$IW$188,17,FALSE),0)</f>
        <v>0</v>
      </c>
      <c r="EN44" s="19">
        <f>IFERROR(HLOOKUP(EN$1,'Nakladova matice_2018'!$A$1:$IW$188,17,FALSE),0)</f>
        <v>0</v>
      </c>
      <c r="EO44" s="19">
        <f>IFERROR(HLOOKUP(EO$1,'Nakladova matice_2018'!$A$1:$IW$188,17,FALSE),0)</f>
        <v>0</v>
      </c>
      <c r="EP44" s="19">
        <f>IFERROR(HLOOKUP(EP$1,'Nakladova matice_2018'!$A$1:$IW$188,17,FALSE),0)</f>
        <v>0</v>
      </c>
      <c r="EQ44" s="19">
        <f>IFERROR(HLOOKUP(EQ$1,'Nakladova matice_2018'!$A$1:$IW$188,17,FALSE),0)</f>
        <v>0</v>
      </c>
      <c r="ER44" s="19">
        <f>IFERROR(HLOOKUP(ER$1,'Nakladova matice_2018'!$A$1:$IW$188,17,FALSE),0)</f>
        <v>0</v>
      </c>
      <c r="ES44" s="19">
        <f>IFERROR(HLOOKUP(ES$1,'Nakladova matice_2018'!$A$1:$IW$188,17,FALSE),0)</f>
        <v>0</v>
      </c>
      <c r="ET44" s="19">
        <f>IFERROR(HLOOKUP(ET$1,'Nakladova matice_2018'!$A$1:$IW$188,17,FALSE),0)</f>
        <v>0</v>
      </c>
      <c r="EU44" s="19">
        <f>IFERROR(HLOOKUP(EU$1,'Nakladova matice_2018'!$A$1:$IW$188,17,FALSE),0)</f>
        <v>0</v>
      </c>
      <c r="EV44" s="19">
        <f>IFERROR(HLOOKUP(EV$1,'Nakladova matice_2018'!$A$1:$IW$188,17,FALSE),0)</f>
        <v>0</v>
      </c>
      <c r="EW44" s="19">
        <f>IFERROR(HLOOKUP(EW$1,'Nakladova matice_2018'!$A$1:$IW$188,17,FALSE),0)</f>
        <v>0</v>
      </c>
      <c r="EX44" s="19">
        <f>IFERROR(HLOOKUP(EX$1,'Nakladova matice_2018'!$A$1:$IW$188,17,FALSE),0)</f>
        <v>0</v>
      </c>
      <c r="EY44" s="19">
        <f>IFERROR(HLOOKUP(EY$1,'Nakladova matice_2018'!$A$1:$IW$188,17,FALSE),0)</f>
        <v>0</v>
      </c>
      <c r="EZ44" s="19">
        <f>IFERROR(HLOOKUP(EZ$1,'Nakladova matice_2018'!$A$1:$IW$188,17,FALSE),0)</f>
        <v>0</v>
      </c>
      <c r="FA44" s="19">
        <f>IFERROR(HLOOKUP(FA$1,'Nakladova matice_2018'!$A$1:$IW$188,17,FALSE),0)</f>
        <v>0</v>
      </c>
      <c r="FB44" s="19">
        <f>IFERROR(HLOOKUP(FB$1,'Nakladova matice_2018'!$A$1:$IW$188,17,FALSE),0)</f>
        <v>0</v>
      </c>
      <c r="FC44" s="19">
        <f>IFERROR(HLOOKUP(FC$1,'Nakladova matice_2018'!$A$1:$IW$188,17,FALSE),0)</f>
        <v>0</v>
      </c>
      <c r="FD44" s="19">
        <f>IFERROR(HLOOKUP(FD$1,'Nakladova matice_2018'!$A$1:$IW$188,17,FALSE),0)</f>
        <v>0</v>
      </c>
      <c r="FE44" s="19">
        <f>IFERROR(HLOOKUP(FE$1,'Nakladova matice_2018'!$A$1:$IW$188,17,FALSE),0)</f>
        <v>0</v>
      </c>
      <c r="FF44" s="19">
        <f>IFERROR(HLOOKUP(FF$1,'Nakladova matice_2018'!$A$1:$IW$188,17,FALSE),0)</f>
        <v>0</v>
      </c>
      <c r="FG44" s="19">
        <f>IFERROR(HLOOKUP(FG$1,'Nakladova matice_2018'!$A$1:$IW$188,17,FALSE),0)</f>
        <v>0</v>
      </c>
      <c r="FH44" s="19">
        <f>IFERROR(HLOOKUP(FH$1,'Nakladova matice_2018'!$A$1:$IW$188,17,FALSE),0)</f>
        <v>0</v>
      </c>
      <c r="FI44" s="19">
        <f>IFERROR(HLOOKUP(FI$1,'Nakladova matice_2018'!$A$1:$IW$188,17,FALSE),0)</f>
        <v>0</v>
      </c>
      <c r="FJ44" s="19">
        <f>IFERROR(HLOOKUP(FJ$1,'Nakladova matice_2018'!$A$1:$IW$188,17,FALSE),0)</f>
        <v>0</v>
      </c>
      <c r="FK44" s="19">
        <f>IFERROR(HLOOKUP(FK$1,'Nakladova matice_2018'!$A$1:$IW$188,17,FALSE),0)</f>
        <v>0</v>
      </c>
      <c r="FL44" s="19">
        <f>IFERROR(HLOOKUP(FL$1,'Nakladova matice_2018'!$A$1:$IW$188,17,FALSE),0)</f>
        <v>0</v>
      </c>
      <c r="FM44" s="19">
        <f>IFERROR(HLOOKUP(FM$1,'Nakladova matice_2018'!$A$1:$IW$188,17,FALSE),0)</f>
        <v>0</v>
      </c>
      <c r="FN44" s="19">
        <f>IFERROR(HLOOKUP(FN$1,'Nakladova matice_2018'!$A$1:$IW$188,17,FALSE),0)</f>
        <v>0</v>
      </c>
      <c r="FO44" s="19">
        <f>IFERROR(HLOOKUP(FO$1,'Nakladova matice_2018'!$A$1:$IW$188,17,FALSE),0)</f>
        <v>0</v>
      </c>
      <c r="FP44" s="19">
        <f>IFERROR(HLOOKUP(FP$1,'Nakladova matice_2018'!$A$1:$IW$188,17,FALSE),0)</f>
        <v>0</v>
      </c>
      <c r="FQ44" s="19">
        <f>IFERROR(HLOOKUP(FQ$1,'Nakladova matice_2018'!$A$1:$IW$188,17,FALSE),0)</f>
        <v>0</v>
      </c>
      <c r="FR44" s="19">
        <f>IFERROR(HLOOKUP(FR$1,'Nakladova matice_2018'!$A$1:$IW$188,17,FALSE),0)</f>
        <v>0</v>
      </c>
      <c r="FS44" s="19">
        <f>IFERROR(HLOOKUP(FS$1,'Nakladova matice_2018'!$A$1:$IW$188,17,FALSE),0)</f>
        <v>0</v>
      </c>
      <c r="FT44" s="19">
        <f>IFERROR(HLOOKUP(FT$1,'Nakladova matice_2018'!$A$1:$IW$188,17,FALSE),0)</f>
        <v>0</v>
      </c>
      <c r="FU44" s="19">
        <f>IFERROR(HLOOKUP(FU$1,'Nakladova matice_2018'!$A$1:$IW$188,17,FALSE),0)</f>
        <v>0</v>
      </c>
      <c r="FV44" s="19">
        <f>IFERROR(HLOOKUP(FV$1,'Nakladova matice_2018'!$A$1:$IW$188,17,FALSE),0)</f>
        <v>0</v>
      </c>
      <c r="FW44" s="19">
        <f>IFERROR(HLOOKUP(FW$1,'Nakladova matice_2018'!$A$1:$IW$188,17,FALSE),0)</f>
        <v>0</v>
      </c>
      <c r="FX44" s="19">
        <f>IFERROR(HLOOKUP(FX$1,'Nakladova matice_2018'!$A$1:$IW$188,17,FALSE),0)</f>
        <v>0</v>
      </c>
      <c r="FY44" s="19">
        <f>IFERROR(HLOOKUP(FY$1,'Nakladova matice_2018'!$A$1:$IW$188,17,FALSE),0)</f>
        <v>0</v>
      </c>
      <c r="FZ44" s="19">
        <f>IFERROR(HLOOKUP(FZ$1,'Nakladova matice_2018'!$A$1:$IW$188,17,FALSE),0)</f>
        <v>0</v>
      </c>
      <c r="GA44" s="19">
        <f>IFERROR(HLOOKUP(GA$1,'Nakladova matice_2018'!$A$1:$IW$188,17,FALSE),0)</f>
        <v>0</v>
      </c>
      <c r="GB44" s="19">
        <f>IFERROR(HLOOKUP(GB$1,'Nakladova matice_2018'!$A$1:$IW$188,17,FALSE),0)</f>
        <v>0</v>
      </c>
      <c r="GC44" s="19">
        <f>IFERROR(HLOOKUP(GC$1,'Nakladova matice_2018'!$A$1:$IW$188,17,FALSE),0)</f>
        <v>0</v>
      </c>
      <c r="GD44" s="19">
        <f>IFERROR(HLOOKUP(GD$1,'Nakladova matice_2018'!$A$1:$IW$188,17,FALSE),0)</f>
        <v>0</v>
      </c>
      <c r="GE44" s="19">
        <f>IFERROR(HLOOKUP(GE$1,'Nakladova matice_2018'!$A$1:$IW$188,17,FALSE),0)</f>
        <v>0</v>
      </c>
      <c r="GF44" s="19">
        <f>IFERROR(HLOOKUP(GF$1,'Nakladova matice_2018'!$A$1:$IW$188,17,FALSE),0)</f>
        <v>0</v>
      </c>
      <c r="GG44" s="19">
        <f>IFERROR(HLOOKUP(GG$1,'Nakladova matice_2018'!$A$1:$IW$188,17,FALSE),0)</f>
        <v>0</v>
      </c>
      <c r="GH44" s="19">
        <f>IFERROR(HLOOKUP(GH$1,'Nakladova matice_2018'!$A$1:$IW$188,17,FALSE),0)</f>
        <v>0</v>
      </c>
      <c r="GI44" s="19">
        <f>IFERROR(HLOOKUP(GI$1,'Nakladova matice_2018'!$A$1:$IW$188,17,FALSE),0)</f>
        <v>0</v>
      </c>
      <c r="GJ44" s="19">
        <f>IFERROR(HLOOKUP(GJ$1,'Nakladova matice_2018'!$A$1:$IW$188,17,FALSE),0)</f>
        <v>0</v>
      </c>
      <c r="GK44" s="19">
        <f>IFERROR(HLOOKUP(GK$1,'Nakladova matice_2018'!$A$1:$IW$188,17,FALSE),0)</f>
        <v>0</v>
      </c>
      <c r="GL44" s="19">
        <f>IFERROR(HLOOKUP(GL$1,'Nakladova matice_2018'!$A$1:$IW$188,17,FALSE),0)</f>
        <v>0</v>
      </c>
      <c r="GM44" s="19">
        <f>IFERROR(HLOOKUP(GM$1,'Nakladova matice_2018'!$A$1:$IW$188,17,FALSE),0)</f>
        <v>0</v>
      </c>
      <c r="GN44" s="19">
        <f>IFERROR(HLOOKUP(GN$1,'Nakladova matice_2018'!$A$1:$IW$188,17,FALSE),0)</f>
        <v>0</v>
      </c>
      <c r="GO44" s="19">
        <f>IFERROR(HLOOKUP(GO$1,'Nakladova matice_2018'!$A$1:$IW$188,17,FALSE),0)</f>
        <v>0</v>
      </c>
      <c r="GP44" s="19">
        <f>IFERROR(HLOOKUP(GP$1,'Nakladova matice_2018'!$A$1:$IW$188,17,FALSE),0)</f>
        <v>0</v>
      </c>
      <c r="GQ44" s="19">
        <f>IFERROR(HLOOKUP(GQ$1,'Nakladova matice_2018'!$A$1:$IW$188,17,FALSE),0)</f>
        <v>0</v>
      </c>
      <c r="GR44" s="19">
        <f>IFERROR(HLOOKUP(GR$1,'Nakladova matice_2018'!$A$1:$IW$188,17,FALSE),0)</f>
        <v>0</v>
      </c>
      <c r="GS44" s="19">
        <f>IFERROR(HLOOKUP(GS$1,'Nakladova matice_2018'!$A$1:$IW$188,17,FALSE),0)</f>
        <v>0</v>
      </c>
      <c r="GT44" s="19">
        <f>IFERROR(HLOOKUP(GT$1,'Nakladova matice_2018'!$A$1:$IW$188,17,FALSE),0)</f>
        <v>0</v>
      </c>
      <c r="GU44" s="19">
        <f>IFERROR(HLOOKUP(GU$1,'Nakladova matice_2018'!$A$1:$IW$188,17,FALSE),0)</f>
        <v>0</v>
      </c>
      <c r="GV44" s="19">
        <f>IFERROR(HLOOKUP(GV$1,'Nakladova matice_2018'!$A$1:$IW$188,17,FALSE),0)</f>
        <v>0</v>
      </c>
      <c r="GW44" s="19">
        <f>IFERROR(HLOOKUP(GW$1,'Nakladova matice_2018'!$A$1:$IW$188,17,FALSE),0)</f>
        <v>0</v>
      </c>
      <c r="GX44" s="19">
        <f>IFERROR(HLOOKUP(GX$1,'Nakladova matice_2018'!$A$1:$IW$188,17,FALSE),0)</f>
        <v>0</v>
      </c>
      <c r="GY44" s="19">
        <f>IFERROR(HLOOKUP(GY$1,'Nakladova matice_2018'!$A$1:$IW$188,17,FALSE),0)</f>
        <v>0</v>
      </c>
      <c r="GZ44" s="19">
        <f>IFERROR(HLOOKUP(GZ$1,'Nakladova matice_2018'!$A$1:$IW$188,17,FALSE),0)</f>
        <v>0</v>
      </c>
      <c r="HA44" s="19">
        <f>IFERROR(HLOOKUP(HA$1,'Nakladova matice_2018'!$A$1:$IW$188,17,FALSE),0)</f>
        <v>0</v>
      </c>
      <c r="HB44" s="19">
        <f>IFERROR(HLOOKUP(HB$1,'Nakladova matice_2018'!$A$1:$IW$188,17,FALSE),0)</f>
        <v>0</v>
      </c>
      <c r="HC44" s="19">
        <f>IFERROR(HLOOKUP(HC$1,'Nakladova matice_2018'!$A$1:$IW$188,17,FALSE),0)</f>
        <v>0</v>
      </c>
      <c r="HD44" s="19">
        <f>IFERROR(HLOOKUP(HD$1,'Nakladova matice_2018'!$A$1:$IW$188,17,FALSE),0)</f>
        <v>0</v>
      </c>
      <c r="HE44" s="19">
        <f>IFERROR(HLOOKUP(HE$1,'Nakladova matice_2018'!$A$1:$IW$188,17,FALSE),0)</f>
        <v>0</v>
      </c>
      <c r="HF44" s="19">
        <f>IFERROR(HLOOKUP(HF$1,'Nakladova matice_2018'!$A$1:$IW$188,17,FALSE),0)</f>
        <v>0</v>
      </c>
      <c r="HG44" s="19">
        <f>IFERROR(HLOOKUP(HG$1,'Nakladova matice_2018'!$A$1:$IW$188,17,FALSE),0)</f>
        <v>0</v>
      </c>
      <c r="HH44" s="19">
        <f>IFERROR(HLOOKUP(HH$1,'Nakladova matice_2018'!$A$1:$IW$188,17,FALSE),0)</f>
        <v>0</v>
      </c>
      <c r="HI44" s="19">
        <f>IFERROR(HLOOKUP(HI$1,'Nakladova matice_2018'!$A$1:$IW$188,17,FALSE),0)</f>
        <v>0</v>
      </c>
      <c r="HJ44" s="19">
        <f>IFERROR(HLOOKUP(HJ$1,'Nakladova matice_2018'!$A$1:$IW$188,17,FALSE),0)</f>
        <v>0</v>
      </c>
      <c r="HK44" s="19">
        <f>IFERROR(HLOOKUP(HK$1,'Nakladova matice_2018'!$A$1:$IW$188,17,FALSE),0)</f>
        <v>0</v>
      </c>
      <c r="HL44" s="19">
        <f>IFERROR(HLOOKUP(HL$1,'Nakladova matice_2018'!$A$1:$IW$188,17,FALSE),0)</f>
        <v>0</v>
      </c>
      <c r="HM44" s="19">
        <f>IFERROR(HLOOKUP(HM$1,'Nakladova matice_2018'!$A$1:$IW$188,17,FALSE),0)</f>
        <v>0</v>
      </c>
      <c r="HN44" s="19">
        <f>IFERROR(HLOOKUP(HN$1,'Nakladova matice_2018'!$A$1:$IW$188,17,FALSE),0)</f>
        <v>0</v>
      </c>
      <c r="HO44" s="19">
        <f>IFERROR(HLOOKUP(HO$1,'Nakladova matice_2018'!$A$1:$IW$188,17,FALSE),0)</f>
        <v>0</v>
      </c>
      <c r="HP44" s="19">
        <f>IFERROR(HLOOKUP(HP$1,'Nakladova matice_2018'!$A$1:$IW$188,17,FALSE),0)</f>
        <v>0</v>
      </c>
      <c r="HQ44" s="19">
        <f>IFERROR(HLOOKUP(HQ$1,'Nakladova matice_2018'!$A$1:$IW$188,17,FALSE),0)</f>
        <v>0</v>
      </c>
      <c r="HR44" s="19">
        <f>IFERROR(HLOOKUP(HR$1,'Nakladova matice_2018'!$A$1:$IW$188,17,FALSE),0)</f>
        <v>0</v>
      </c>
      <c r="HS44" s="19">
        <f>IFERROR(HLOOKUP(HS$1,'Nakladova matice_2018'!$A$1:$IW$188,17,FALSE),0)</f>
        <v>0</v>
      </c>
      <c r="HT44" s="19">
        <f>IFERROR(HLOOKUP(HT$1,'Nakladova matice_2018'!$A$1:$IW$188,17,FALSE),0)</f>
        <v>0</v>
      </c>
      <c r="HU44" s="19">
        <f>IFERROR(HLOOKUP(HU$1,'Nakladova matice_2018'!$A$1:$IW$188,17,FALSE),0)</f>
        <v>0</v>
      </c>
      <c r="HV44" s="19">
        <f>IFERROR(HLOOKUP(HV$1,'Nakladova matice_2018'!$A$1:$IW$188,17,FALSE),0)</f>
        <v>0</v>
      </c>
      <c r="HW44" s="19">
        <f>IFERROR(HLOOKUP(HW$1,'Nakladova matice_2018'!$A$1:$IW$188,17,FALSE),0)</f>
        <v>0</v>
      </c>
      <c r="HX44" s="19">
        <f>IFERROR(HLOOKUP(HX$1,'Nakladova matice_2018'!$A$1:$IW$188,17,FALSE),0)</f>
        <v>0</v>
      </c>
      <c r="HY44" s="19">
        <f>IFERROR(HLOOKUP(HY$1,'Nakladova matice_2018'!$A$1:$IW$188,17,FALSE),0)</f>
        <v>0</v>
      </c>
      <c r="HZ44" s="19">
        <f>IFERROR(HLOOKUP(HZ$1,'Nakladova matice_2018'!$A$1:$IW$188,17,FALSE),0)</f>
        <v>0</v>
      </c>
      <c r="IA44" s="19">
        <f>IFERROR(HLOOKUP(IA$1,'Nakladova matice_2018'!$A$1:$IW$188,17,FALSE),0)</f>
        <v>31.92</v>
      </c>
      <c r="IB44" s="19">
        <f>IFERROR(HLOOKUP(IB$1,'Nakladova matice_2018'!$A$1:$IW$188,17,FALSE),0)</f>
        <v>54</v>
      </c>
      <c r="IC44" s="19">
        <f>IFERROR(HLOOKUP(IC$1,'Nakladova matice_2018'!$A$1:$IW$188,17,FALSE),0)</f>
        <v>0</v>
      </c>
      <c r="ID44" s="19">
        <f>IFERROR(HLOOKUP(ID$1,'Nakladova matice_2018'!$A$1:$IW$188,17,FALSE),0)</f>
        <v>5908.72</v>
      </c>
      <c r="IE44" s="19">
        <f>IFERROR(HLOOKUP(IE$1,'Nakladova matice_2018'!$A$1:$IW$188,17,FALSE),0)</f>
        <v>0</v>
      </c>
      <c r="IF44" s="19">
        <f>IFERROR(HLOOKUP(IF$1,'Nakladova matice_2018'!$A$1:$IW$188,17,FALSE),0)</f>
        <v>387.45</v>
      </c>
      <c r="IG44" s="19">
        <f>IFERROR(HLOOKUP(IG$1,'Nakladova matice_2018'!$A$1:$IW$188,17,FALSE),0)</f>
        <v>37.01</v>
      </c>
      <c r="IH44" s="19">
        <f>IFERROR(HLOOKUP(IH$1,'Nakladova matice_2018'!$A$1:$IW$188,17,FALSE),0)</f>
        <v>0</v>
      </c>
      <c r="II44" s="19">
        <f>IFERROR(HLOOKUP(II$1,'Nakladova matice_2018'!$A$1:$IW$188,17,FALSE),0)</f>
        <v>0</v>
      </c>
      <c r="IJ44" s="19">
        <f>IFERROR(HLOOKUP(IJ$1,'Nakladova matice_2018'!$A$1:$IW$188,17,FALSE),0)</f>
        <v>0</v>
      </c>
      <c r="IK44" s="19">
        <f>IFERROR(HLOOKUP(IK$1,'Nakladova matice_2018'!$A$1:$IW$188,17,FALSE),0)</f>
        <v>0</v>
      </c>
      <c r="IL44" s="19">
        <f>IFERROR(HLOOKUP(IL$1,'Nakladova matice_2018'!$A$1:$IW$188,17,FALSE),0)</f>
        <v>537.30999999999995</v>
      </c>
      <c r="IM44" s="19">
        <f>IFERROR(HLOOKUP(IM$1,'Nakladova matice_2018'!$A$1:$IW$188,17,FALSE),0)</f>
        <v>0</v>
      </c>
      <c r="IN44" s="19">
        <f>IFERROR(HLOOKUP(IN$1,'Nakladova matice_2018'!$A$1:$IW$188,17,FALSE),0)</f>
        <v>0</v>
      </c>
      <c r="IO44" s="19">
        <f>IFERROR(HLOOKUP(IO$1,'Nakladova matice_2018'!$A$1:$IW$188,17,FALSE),0)</f>
        <v>0</v>
      </c>
      <c r="IP44" s="19">
        <f>IFERROR(HLOOKUP(IP$1,'Nakladova matice_2018'!$A$1:$IW$188,17,FALSE),0)</f>
        <v>0</v>
      </c>
      <c r="IQ44" s="19">
        <f>IFERROR(HLOOKUP(IQ$1,'Nakladova matice_2018'!$A$1:$IW$188,17,FALSE),0)</f>
        <v>0</v>
      </c>
      <c r="IR44" s="19">
        <f>IFERROR(HLOOKUP(IR$1,'Nakladova matice_2018'!$A$1:$IW$188,17,FALSE),0)</f>
        <v>0</v>
      </c>
      <c r="IS44" s="19">
        <f>IFERROR(HLOOKUP(IS$1,'Nakladova matice_2018'!$A$1:$IW$188,17,FALSE),0)</f>
        <v>0</v>
      </c>
      <c r="IT44" s="19">
        <f>IFERROR(HLOOKUP(IT$1,'Nakladova matice_2018'!$A$1:$IW$188,17,FALSE),0)</f>
        <v>0</v>
      </c>
      <c r="IU44" s="19">
        <f>IFERROR(HLOOKUP(IU$1,'Nakladova matice_2018'!$A$1:$IW$188,17,FALSE),0)</f>
        <v>0</v>
      </c>
      <c r="IV44" s="19">
        <f>IFERROR(HLOOKUP(IV$1,'Nakladova matice_2018'!$A$1:$IW$188,17,FALSE),0)</f>
        <v>0</v>
      </c>
      <c r="IW44" s="19">
        <f>IFERROR(HLOOKUP(IW$1,'Nakladova matice_2018'!$A$1:$IW$188,17,FALSE),0)</f>
        <v>0</v>
      </c>
      <c r="IX44" s="19">
        <f>IFERROR(HLOOKUP(IX$1,'Nakladova matice_2018'!$A$1:$IW$188,17,FALSE),0)</f>
        <v>0</v>
      </c>
      <c r="IY44" s="19">
        <f>IFERROR(HLOOKUP(IY$1,'Nakladova matice_2018'!$A$1:$IW$188,17,FALSE),0)</f>
        <v>0</v>
      </c>
      <c r="IZ44" s="19">
        <f>IFERROR(HLOOKUP(IZ$1,'Nakladova matice_2018'!$A$1:$IW$188,17,FALSE),0)</f>
        <v>0</v>
      </c>
      <c r="JA44" s="19">
        <f>IFERROR(HLOOKUP(JA$1,'Nakladova matice_2018'!$A$1:$IW$188,17,FALSE),0)</f>
        <v>0</v>
      </c>
      <c r="JB44" s="19">
        <f>IFERROR(HLOOKUP(JB$1,'Nakladova matice_2018'!$A$1:$IW$188,17,FALSE),0)</f>
        <v>0</v>
      </c>
      <c r="JC44" s="19">
        <f>IFERROR(HLOOKUP(JC$1,'Nakladova matice_2018'!$A$1:$IW$188,17,FALSE),0)</f>
        <v>0</v>
      </c>
      <c r="JD44" s="19">
        <f>IFERROR(HLOOKUP(JD$1,'Nakladova matice_2018'!$A$1:$IW$188,17,FALSE),0)</f>
        <v>0</v>
      </c>
      <c r="JE44" s="19">
        <f>IFERROR(HLOOKUP(JE$1,'Nakladova matice_2018'!$A$1:$IW$188,17,FALSE),0)</f>
        <v>0</v>
      </c>
      <c r="JF44" s="19">
        <f>IFERROR(HLOOKUP(JF$1,'Nakladova matice_2018'!$A$1:$IW$188,17,FALSE),0)</f>
        <v>0</v>
      </c>
      <c r="JG44" s="19">
        <f>IFERROR(HLOOKUP(JG$1,'Nakladova matice_2018'!$A$1:$IW$188,17,FALSE),0)</f>
        <v>0</v>
      </c>
      <c r="JH44" s="19">
        <f>IFERROR(HLOOKUP(JH$1,'Nakladova matice_2018'!$A$1:$IW$188,17,FALSE),0)</f>
        <v>0</v>
      </c>
      <c r="JI44" s="19">
        <f>IFERROR(HLOOKUP(JI$1,'Nakladova matice_2018'!$A$1:$IW$188,17,FALSE),0)</f>
        <v>0</v>
      </c>
      <c r="JJ44" s="19">
        <f>IFERROR(HLOOKUP(JJ$1,'Nakladova matice_2018'!$A$1:$IW$188,17,FALSE),0)</f>
        <v>0</v>
      </c>
      <c r="JK44" s="19">
        <f>IFERROR(HLOOKUP(JK$1,'Nakladova matice_2018'!$A$1:$IW$188,17,FALSE),0)</f>
        <v>0</v>
      </c>
      <c r="JL44" s="19">
        <f>IFERROR(HLOOKUP(JL$1,'Nakladova matice_2018'!$A$1:$IW$188,17,FALSE),0)</f>
        <v>0</v>
      </c>
      <c r="JM44" s="19">
        <f>IFERROR(HLOOKUP(JM$1,'Nakladova matice_2018'!$A$1:$IW$188,17,FALSE),0)</f>
        <v>0</v>
      </c>
      <c r="JN44" s="19">
        <f>IFERROR(HLOOKUP(JN$1,'Nakladova matice_2018'!$A$1:$IW$188,17,FALSE),0)</f>
        <v>0</v>
      </c>
      <c r="JO44" s="19">
        <f>IFERROR(HLOOKUP(JO$1,'Nakladova matice_2018'!$A$1:$IW$188,17,FALSE),0)</f>
        <v>0</v>
      </c>
      <c r="JP44" s="19">
        <f>IFERROR(HLOOKUP(JP$1,'Nakladova matice_2018'!$A$1:$IW$188,17,FALSE),0)</f>
        <v>0</v>
      </c>
      <c r="JQ44" s="19">
        <f>IFERROR(HLOOKUP(JQ$1,'Nakladova matice_2018'!$A$1:$IW$188,17,FALSE),0)</f>
        <v>0</v>
      </c>
      <c r="JR44" s="19">
        <f>IFERROR(HLOOKUP(JR$1,'Nakladova matice_2018'!$A$1:$IW$188,17,FALSE),0)</f>
        <v>0</v>
      </c>
      <c r="JS44" s="19">
        <f>IFERROR(HLOOKUP(JS$1,'Nakladova matice_2018'!$A$1:$IW$188,17,FALSE),0)</f>
        <v>0</v>
      </c>
      <c r="JT44" s="19">
        <f>IFERROR(HLOOKUP(JT$1,'Nakladova matice_2018'!$A$1:$IW$188,17,FALSE),0)</f>
        <v>0</v>
      </c>
      <c r="JU44" s="19">
        <f>IFERROR(HLOOKUP(JU$1,'Nakladova matice_2018'!$A$1:$IW$188,17,FALSE),0)</f>
        <v>0</v>
      </c>
      <c r="JV44" s="19">
        <f>IFERROR(HLOOKUP(JV$1,'Nakladova matice_2018'!$A$1:$IW$188,17,FALSE),0)</f>
        <v>0</v>
      </c>
      <c r="JW44" s="19">
        <f>IFERROR(HLOOKUP(JW$1,'Nakladova matice_2018'!$A$1:$IW$188,17,FALSE),0)</f>
        <v>0</v>
      </c>
      <c r="JX44" s="19">
        <f>IFERROR(HLOOKUP(JX$1,'Nakladova matice_2018'!$A$1:$IW$188,17,FALSE),0)</f>
        <v>0</v>
      </c>
      <c r="JY44" s="19">
        <f>IFERROR(HLOOKUP(JY$1,'Nakladova matice_2018'!$A$1:$IW$188,17,FALSE),0)</f>
        <v>0</v>
      </c>
      <c r="JZ44" s="19">
        <f>IFERROR(HLOOKUP(JZ$1,'Nakladova matice_2018'!$A$1:$IW$188,17,FALSE),0)</f>
        <v>0</v>
      </c>
      <c r="KA44" s="19">
        <f>IFERROR(HLOOKUP(KA$1,'Nakladova matice_2018'!$A$1:$IW$188,17,FALSE),0)</f>
        <v>0</v>
      </c>
      <c r="KB44" s="19">
        <f>IFERROR(HLOOKUP(KB$1,'Nakladova matice_2018'!$A$1:$IW$188,17,FALSE),0)</f>
        <v>0</v>
      </c>
      <c r="KC44" s="19">
        <f>IFERROR(HLOOKUP(KC$1,'Nakladova matice_2018'!$A$1:$IW$188,17,FALSE),0)</f>
        <v>0</v>
      </c>
      <c r="KD44" s="19">
        <f>IFERROR(HLOOKUP(KD$1,'Nakladova matice_2018'!$A$1:$IW$188,17,FALSE),0)</f>
        <v>0</v>
      </c>
      <c r="KE44" s="19">
        <f>IFERROR(HLOOKUP(KE$1,'Nakladova matice_2018'!$A$1:$IW$188,17,FALSE),0)</f>
        <v>0</v>
      </c>
      <c r="KF44" s="19">
        <f>IFERROR(HLOOKUP(KF$1,'Nakladova matice_2018'!$A$1:$IW$188,17,FALSE),0)</f>
        <v>0</v>
      </c>
      <c r="KG44" s="19">
        <f>IFERROR(HLOOKUP(KG$1,'Nakladova matice_2018'!$A$1:$IW$188,17,FALSE),0)</f>
        <v>0</v>
      </c>
      <c r="KH44" s="19">
        <f>IFERROR(HLOOKUP(KH$1,'Nakladova matice_2018'!$A$1:$IW$188,17,FALSE),0)</f>
        <v>0</v>
      </c>
      <c r="KI44" s="19">
        <f>IFERROR(HLOOKUP(KI$1,'Nakladova matice_2018'!$A$1:$IW$188,17,FALSE),0)</f>
        <v>0</v>
      </c>
      <c r="KJ44" s="19">
        <f>IFERROR(HLOOKUP(KJ$1,'Nakladova matice_2018'!$A$1:$IW$188,17,FALSE),0)</f>
        <v>0</v>
      </c>
      <c r="KK44" s="19">
        <f>IFERROR(HLOOKUP(KK$1,'Nakladova matice_2018'!$A$1:$IW$188,17,FALSE),0)</f>
        <v>0</v>
      </c>
      <c r="KL44" s="19">
        <f>IFERROR(HLOOKUP(KL$1,'Nakladova matice_2018'!$A$1:$IW$188,17,FALSE),0)</f>
        <v>0</v>
      </c>
      <c r="KM44" s="19">
        <f>IFERROR(HLOOKUP(KM$1,'Nakladova matice_2018'!$A$1:$IW$188,17,FALSE),0)</f>
        <v>0</v>
      </c>
      <c r="KN44" s="19">
        <f>IFERROR(HLOOKUP(KN$1,'Nakladova matice_2018'!$A$1:$IW$188,17,FALSE),0)</f>
        <v>0</v>
      </c>
      <c r="KO44" s="19">
        <f>IFERROR(HLOOKUP(KO$1,'Nakladova matice_2018'!$A$1:$IW$188,17,FALSE),0)</f>
        <v>0</v>
      </c>
      <c r="KP44" s="19">
        <f>IFERROR(HLOOKUP(KP$1,'Nakladova matice_2018'!$A$1:$IW$188,17,FALSE),0)</f>
        <v>0</v>
      </c>
      <c r="KQ44" s="19">
        <f>IFERROR(HLOOKUP(KQ$1,'Nakladova matice_2018'!$A$1:$IW$188,17,FALSE),0)</f>
        <v>0</v>
      </c>
      <c r="KR44" s="19">
        <f>IFERROR(HLOOKUP(KR$1,'Nakladova matice_2018'!$A$1:$IW$188,17,FALSE),0)</f>
        <v>0</v>
      </c>
      <c r="KS44" s="19">
        <f>IFERROR(HLOOKUP(KS$1,'Nakladova matice_2018'!$A$1:$IW$188,17,FALSE),0)</f>
        <v>0</v>
      </c>
      <c r="KT44" s="19">
        <f>IFERROR(HLOOKUP(KT$1,'Nakladova matice_2018'!$A$1:$IW$188,17,FALSE),0)</f>
        <v>0</v>
      </c>
      <c r="KU44" s="19">
        <f>IFERROR(HLOOKUP(KU$1,'Nakladova matice_2018'!$A$1:$IW$188,17,FALSE),0)</f>
        <v>0</v>
      </c>
      <c r="KV44" s="19">
        <f>IFERROR(HLOOKUP(KV$1,'Nakladova matice_2018'!$A$1:$IW$188,17,FALSE),0)</f>
        <v>0</v>
      </c>
      <c r="KW44" s="19">
        <f>IFERROR(HLOOKUP(KW$1,'Nakladova matice_2018'!$A$1:$IW$188,17,FALSE),0)</f>
        <v>0</v>
      </c>
      <c r="KX44" s="19">
        <f>IFERROR(HLOOKUP(KX$1,'Nakladova matice_2018'!$A$1:$IW$188,17,FALSE),0)</f>
        <v>0</v>
      </c>
      <c r="KY44" s="19">
        <f>IFERROR(HLOOKUP(KY$1,'Nakladova matice_2018'!$A$1:$IW$188,17,FALSE),0)</f>
        <v>0</v>
      </c>
      <c r="KZ44" s="19">
        <f>IFERROR(HLOOKUP(KZ$1,'Nakladova matice_2018'!$A$1:$IW$188,17,FALSE),0)</f>
        <v>0</v>
      </c>
      <c r="LA44" s="19">
        <f>IFERROR(HLOOKUP(LA$1,'Nakladova matice_2018'!$A$1:$IW$188,17,FALSE),0)</f>
        <v>0</v>
      </c>
      <c r="LB44" s="19">
        <f>IFERROR(HLOOKUP(LB$1,'Nakladova matice_2018'!$A$1:$IW$188,17,FALSE),0)</f>
        <v>0</v>
      </c>
      <c r="LC44" s="19">
        <f>IFERROR(HLOOKUP(LC$1,'Nakladova matice_2018'!$A$1:$IW$188,17,FALSE),0)</f>
        <v>0</v>
      </c>
      <c r="LD44" s="19">
        <f>IFERROR(HLOOKUP(LD$1,'Nakladova matice_2018'!$A$1:$IW$188,17,FALSE),0)</f>
        <v>0</v>
      </c>
      <c r="LE44" s="19">
        <f>IFERROR(HLOOKUP(LE$1,'Nakladova matice_2018'!$A$1:$IW$188,17,FALSE),0)</f>
        <v>0</v>
      </c>
      <c r="LF44" s="19">
        <f>IFERROR(HLOOKUP(LF$1,'Nakladova matice_2018'!$A$1:$IW$188,17,FALSE),0)</f>
        <v>0</v>
      </c>
      <c r="LG44" s="19">
        <f>IFERROR(HLOOKUP(LG$1,'Nakladova matice_2018'!$A$1:$IW$188,17,FALSE),0)</f>
        <v>0</v>
      </c>
      <c r="LH44" s="19">
        <f>IFERROR(HLOOKUP(LH$1,'Nakladova matice_2018'!$A$1:$IW$188,17,FALSE),0)</f>
        <v>0</v>
      </c>
      <c r="LI44" s="19">
        <f>IFERROR(HLOOKUP(LI$1,'Nakladova matice_2018'!$A$1:$IW$188,17,FALSE),0)</f>
        <v>0</v>
      </c>
      <c r="LJ44" s="19">
        <f>IFERROR(HLOOKUP(LJ$1,'Nakladova matice_2018'!$A$1:$IW$188,17,FALSE),0)</f>
        <v>0</v>
      </c>
      <c r="LK44" s="19">
        <f>IFERROR(HLOOKUP(LK$1,'Nakladova matice_2018'!$A$1:$IW$188,17,FALSE),0)</f>
        <v>0</v>
      </c>
      <c r="LL44" s="19">
        <f>IFERROR(HLOOKUP(LL$1,'Nakladova matice_2018'!$A$1:$IW$188,17,FALSE),0)</f>
        <v>0</v>
      </c>
      <c r="LM44" s="19">
        <f>IFERROR(HLOOKUP(LM$1,'Nakladova matice_2018'!$A$1:$IW$188,17,FALSE),0)</f>
        <v>0</v>
      </c>
      <c r="LN44" s="19">
        <f>IFERROR(HLOOKUP(LN$1,'Nakladova matice_2018'!$A$1:$IW$188,17,FALSE),0)</f>
        <v>0</v>
      </c>
      <c r="LO44" s="19">
        <f>IFERROR(HLOOKUP(LO$1,'Nakladova matice_2018'!$A$1:$IW$188,17,FALSE),0)</f>
        <v>0</v>
      </c>
      <c r="LP44" s="19">
        <f>IFERROR(HLOOKUP(LP$1,'Nakladova matice_2018'!$A$1:$IW$188,17,FALSE),0)</f>
        <v>0</v>
      </c>
      <c r="LQ44" s="19">
        <f>IFERROR(HLOOKUP(LQ$1,'Nakladova matice_2018'!$A$1:$IW$188,17,FALSE),0)</f>
        <v>0</v>
      </c>
      <c r="LR44" s="19">
        <f>IFERROR(HLOOKUP(LR$1,'Nakladova matice_2018'!$A$1:$IW$188,17,FALSE),0)</f>
        <v>0</v>
      </c>
      <c r="LS44" s="19">
        <f>IFERROR(HLOOKUP(LS$1,'Nakladova matice_2018'!$A$1:$IW$188,17,FALSE),0)</f>
        <v>0</v>
      </c>
      <c r="LT44" s="19">
        <f>IFERROR(HLOOKUP(LT$1,'Nakladova matice_2018'!$A$1:$IW$188,17,FALSE),0)</f>
        <v>0</v>
      </c>
      <c r="LU44" s="19">
        <f>IFERROR(HLOOKUP(LU$1,'Nakladova matice_2018'!$A$1:$IW$188,17,FALSE),0)</f>
        <v>0</v>
      </c>
      <c r="LV44" s="19">
        <f>IFERROR(HLOOKUP(LV$1,'Nakladova matice_2018'!$A$1:$IW$188,17,FALSE),0)</f>
        <v>0</v>
      </c>
      <c r="LW44" s="19">
        <f>IFERROR(HLOOKUP(LW$1,'Nakladova matice_2018'!$A$1:$IW$188,17,FALSE),0)</f>
        <v>0</v>
      </c>
      <c r="LX44" s="19">
        <f>IFERROR(HLOOKUP(LX$1,'Nakladova matice_2018'!$A$1:$IW$188,17,FALSE),0)</f>
        <v>0</v>
      </c>
      <c r="LY44" s="19">
        <f>IFERROR(HLOOKUP(LY$1,'Nakladova matice_2018'!$A$1:$IW$188,17,FALSE),0)</f>
        <v>0</v>
      </c>
      <c r="LZ44" s="19">
        <f>IFERROR(HLOOKUP(LZ$1,'Nakladova matice_2018'!$A$1:$IW$188,17,FALSE),0)</f>
        <v>0</v>
      </c>
      <c r="MA44" s="19">
        <f>IFERROR(HLOOKUP(MA$1,'Nakladova matice_2018'!$A$1:$IW$188,17,FALSE),0)</f>
        <v>0</v>
      </c>
      <c r="MB44" s="19">
        <f>IFERROR(HLOOKUP(MB$1,'Nakladova matice_2018'!$A$1:$IW$188,17,FALSE),0)</f>
        <v>0</v>
      </c>
      <c r="MC44" s="19">
        <f>IFERROR(HLOOKUP(MC$1,'Nakladova matice_2018'!$A$1:$IW$188,17,FALSE),0)</f>
        <v>0</v>
      </c>
      <c r="MD44" s="19">
        <f>IFERROR(HLOOKUP(MD$1,'Nakladova matice_2018'!$A$1:$IW$188,17,FALSE),0)</f>
        <v>0</v>
      </c>
      <c r="ME44" s="19">
        <f>IFERROR(HLOOKUP(ME$1,'Nakladova matice_2018'!$A$1:$IW$188,17,FALSE),0)</f>
        <v>0</v>
      </c>
      <c r="MF44" s="19">
        <f>IFERROR(HLOOKUP(MF$1,'Nakladova matice_2018'!$A$1:$IW$188,17,FALSE),0)</f>
        <v>0</v>
      </c>
      <c r="MG44" s="19">
        <f>IFERROR(HLOOKUP(MG$1,'Nakladova matice_2018'!$A$1:$IW$188,17,FALSE),0)</f>
        <v>0</v>
      </c>
      <c r="MH44" s="19">
        <f>IFERROR(HLOOKUP(MH$1,'Nakladova matice_2018'!$A$1:$IW$188,17,FALSE),0)</f>
        <v>0</v>
      </c>
      <c r="MI44" s="19">
        <f>IFERROR(HLOOKUP(MI$1,'Nakladova matice_2018'!$A$1:$IW$188,17,FALSE),0)</f>
        <v>0</v>
      </c>
      <c r="MJ44" s="19">
        <f>IFERROR(HLOOKUP(MJ$1,'Nakladova matice_2018'!$A$1:$IW$188,17,FALSE),0)</f>
        <v>0</v>
      </c>
      <c r="MK44" s="19">
        <f>IFERROR(HLOOKUP(MK$1,'Nakladova matice_2018'!$A$1:$IW$188,17,FALSE),0)</f>
        <v>0</v>
      </c>
      <c r="ML44" s="19">
        <f>IFERROR(HLOOKUP(ML$1,'Nakladova matice_2018'!$A$1:$IW$188,17,FALSE),0)</f>
        <v>0</v>
      </c>
      <c r="MM44" s="19">
        <f>IFERROR(HLOOKUP(MM$1,'Nakladova matice_2018'!$A$1:$IW$188,17,FALSE),0)</f>
        <v>0</v>
      </c>
      <c r="MN44" s="19">
        <f>IFERROR(HLOOKUP(MN$1,'Nakladova matice_2018'!$A$1:$IW$188,17,FALSE),0)</f>
        <v>0</v>
      </c>
      <c r="MO44" s="20">
        <f t="shared" si="83"/>
        <v>6956.41</v>
      </c>
      <c r="MP44" s="20">
        <f>MO44-'Nakladova matice_2018'!IX17</f>
        <v>0</v>
      </c>
    </row>
    <row r="45" spans="1:354" x14ac:dyDescent="0.2">
      <c r="A45" s="27">
        <v>501111</v>
      </c>
      <c r="B45" s="21" t="s">
        <v>196</v>
      </c>
      <c r="C45" s="53">
        <v>0</v>
      </c>
      <c r="D45" s="19">
        <f>IFERROR(HLOOKUP(D$1,'Nakladova matice_2018'!$A$1:$IW$188,18,FALSE),0)</f>
        <v>0</v>
      </c>
      <c r="E45" s="19">
        <f>IFERROR(HLOOKUP(E$1,'Nakladova matice_2018'!$A$1:$IW$188,18,FALSE),0)</f>
        <v>0</v>
      </c>
      <c r="F45" s="19">
        <f>IFERROR(HLOOKUP(F$1,'Nakladova matice_2018'!$A$1:$IW$188,18,FALSE),0)</f>
        <v>5286.9</v>
      </c>
      <c r="G45" s="19">
        <f>IFERROR(HLOOKUP(G$1,'Nakladova matice_2018'!$A$1:$IW$188,18,FALSE),0)</f>
        <v>0</v>
      </c>
      <c r="H45" s="19">
        <f>IFERROR(HLOOKUP(H$1,'Nakladova matice_2018'!$A$1:$IW$188,18,FALSE),0)</f>
        <v>0</v>
      </c>
      <c r="I45" s="19">
        <f>IFERROR(HLOOKUP(I$1,'Nakladova matice_2018'!$A$1:$IW$188,18,FALSE),0)</f>
        <v>0</v>
      </c>
      <c r="J45" s="19">
        <f>IFERROR(HLOOKUP(J$1,'Nakladova matice_2018'!$A$1:$IW$188,18,FALSE),0)</f>
        <v>497.85</v>
      </c>
      <c r="K45" s="19">
        <f>IFERROR(HLOOKUP(K$1,'Nakladova matice_2018'!$A$1:$IW$188,18,FALSE),0)</f>
        <v>0</v>
      </c>
      <c r="L45" s="19">
        <f>IFERROR(HLOOKUP(L$1,'Nakladova matice_2018'!$A$1:$IW$188,18,FALSE),0)</f>
        <v>0</v>
      </c>
      <c r="M45" s="19">
        <f>IFERROR(HLOOKUP(M$1,'Nakladova matice_2018'!$A$1:$IW$188,18,FALSE),0)</f>
        <v>0</v>
      </c>
      <c r="N45" s="19">
        <f>IFERROR(HLOOKUP(N$1,'Nakladova matice_2018'!$A$1:$IW$188,18,FALSE),0)</f>
        <v>0</v>
      </c>
      <c r="O45" s="19">
        <f>IFERROR(HLOOKUP(O$1,'Nakladova matice_2018'!$A$1:$IW$188,18,FALSE),0)</f>
        <v>9803.9599999999991</v>
      </c>
      <c r="P45" s="19">
        <f>IFERROR(HLOOKUP(P$1,'Nakladova matice_2018'!$A$1:$IW$188,18,FALSE),0)</f>
        <v>0</v>
      </c>
      <c r="Q45" s="19">
        <f>IFERROR(HLOOKUP(Q$1,'Nakladova matice_2018'!$A$1:$IW$188,18,FALSE),0)</f>
        <v>0</v>
      </c>
      <c r="R45" s="19">
        <f>IFERROR(HLOOKUP(R$1,'Nakladova matice_2018'!$A$1:$IW$188,18,FALSE),0)</f>
        <v>0</v>
      </c>
      <c r="S45" s="19">
        <f>IFERROR(HLOOKUP(S$1,'Nakladova matice_2018'!$A$1:$IW$188,18,FALSE),0)</f>
        <v>3583.55</v>
      </c>
      <c r="T45" s="19">
        <f>IFERROR(HLOOKUP(T$1,'Nakladova matice_2018'!$A$1:$IW$188,18,FALSE),0)</f>
        <v>0</v>
      </c>
      <c r="U45" s="19">
        <f>IFERROR(HLOOKUP(U$1,'Nakladova matice_2018'!$A$1:$IW$188,18,FALSE),0)</f>
        <v>0</v>
      </c>
      <c r="V45" s="19">
        <f>IFERROR(HLOOKUP(V$1,'Nakladova matice_2018'!$A$1:$IW$188,18,FALSE),0)</f>
        <v>0</v>
      </c>
      <c r="W45" s="19">
        <f>IFERROR(HLOOKUP(W$1,'Nakladova matice_2018'!$A$1:$IW$188,18,FALSE),0)</f>
        <v>557.08000000000004</v>
      </c>
      <c r="X45" s="19">
        <f>IFERROR(HLOOKUP(X$1,'Nakladova matice_2018'!$A$1:$IW$188,18,FALSE),0)</f>
        <v>0</v>
      </c>
      <c r="Y45" s="19">
        <f>IFERROR(HLOOKUP(Y$1,'Nakladova matice_2018'!$A$1:$IW$188,18,FALSE),0)</f>
        <v>0</v>
      </c>
      <c r="Z45" s="19">
        <f>IFERROR(HLOOKUP(Z$1,'Nakladova matice_2018'!$A$1:$IW$188,18,FALSE),0)</f>
        <v>64974.35</v>
      </c>
      <c r="AA45" s="19">
        <f>IFERROR(HLOOKUP(AA$1,'Nakladova matice_2018'!$A$1:$IW$188,18,FALSE),0)</f>
        <v>0</v>
      </c>
      <c r="AB45" s="19">
        <f>IFERROR(HLOOKUP(AB$1,'Nakladova matice_2018'!$A$1:$IW$188,18,FALSE),0)</f>
        <v>0</v>
      </c>
      <c r="AC45" s="19">
        <f>IFERROR(HLOOKUP(AC$1,'Nakladova matice_2018'!$A$1:$IW$188,18,FALSE),0)</f>
        <v>0</v>
      </c>
      <c r="AD45" s="19">
        <f>IFERROR(HLOOKUP(AD$1,'Nakladova matice_2018'!$A$1:$IW$188,18,FALSE),0)</f>
        <v>1487.6</v>
      </c>
      <c r="AE45" s="19">
        <f>IFERROR(HLOOKUP(AE$1,'Nakladova matice_2018'!$A$1:$IW$188,18,FALSE),0)</f>
        <v>0</v>
      </c>
      <c r="AF45" s="19">
        <f>IFERROR(HLOOKUP(AF$1,'Nakladova matice_2018'!$A$1:$IW$188,18,FALSE),0)</f>
        <v>0</v>
      </c>
      <c r="AG45" s="19">
        <f>IFERROR(HLOOKUP(AG$1,'Nakladova matice_2018'!$A$1:$IW$188,18,FALSE),0)</f>
        <v>0</v>
      </c>
      <c r="AH45" s="19">
        <f>IFERROR(HLOOKUP(AH$1,'Nakladova matice_2018'!$A$1:$IW$188,18,FALSE),0)</f>
        <v>0</v>
      </c>
      <c r="AI45" s="19">
        <f>IFERROR(HLOOKUP(AI$1,'Nakladova matice_2018'!$A$1:$IW$188,18,FALSE),0)</f>
        <v>0</v>
      </c>
      <c r="AJ45" s="19">
        <f>IFERROR(HLOOKUP(AJ$1,'Nakladova matice_2018'!$A$1:$IW$188,18,FALSE),0)</f>
        <v>0</v>
      </c>
      <c r="AK45" s="19">
        <f>IFERROR(HLOOKUP(AK$1,'Nakladova matice_2018'!$A$1:$IW$188,18,FALSE),0)</f>
        <v>0</v>
      </c>
      <c r="AL45" s="19">
        <f>IFERROR(HLOOKUP(AL$1,'Nakladova matice_2018'!$A$1:$IW$188,18,FALSE),0)</f>
        <v>0</v>
      </c>
      <c r="AM45" s="19">
        <f>IFERROR(HLOOKUP(AM$1,'Nakladova matice_2018'!$A$1:$IW$188,18,FALSE),0)</f>
        <v>0</v>
      </c>
      <c r="AN45" s="19">
        <f>IFERROR(HLOOKUP(AN$1,'Nakladova matice_2018'!$A$1:$IW$188,18,FALSE),0)</f>
        <v>0</v>
      </c>
      <c r="AO45" s="19">
        <f>IFERROR(HLOOKUP(AO$1,'Nakladova matice_2018'!$A$1:$IW$188,18,FALSE),0)</f>
        <v>0</v>
      </c>
      <c r="AP45" s="19">
        <f>IFERROR(HLOOKUP(AP$1,'Nakladova matice_2018'!$A$1:$IW$188,18,FALSE),0)</f>
        <v>0</v>
      </c>
      <c r="AQ45" s="19">
        <f>IFERROR(HLOOKUP(AQ$1,'Nakladova matice_2018'!$A$1:$IW$188,18,FALSE),0)</f>
        <v>0</v>
      </c>
      <c r="AR45" s="19">
        <f>IFERROR(HLOOKUP(AR$1,'Nakladova matice_2018'!$A$1:$IW$188,18,FALSE),0)</f>
        <v>0</v>
      </c>
      <c r="AS45" s="19">
        <f>IFERROR(HLOOKUP(AS$1,'Nakladova matice_2018'!$A$1:$IW$188,18,FALSE),0)</f>
        <v>0</v>
      </c>
      <c r="AT45" s="19">
        <f>IFERROR(HLOOKUP(AT$1,'Nakladova matice_2018'!$A$1:$IW$188,18,FALSE),0)</f>
        <v>36298.11</v>
      </c>
      <c r="AU45" s="19">
        <f>IFERROR(HLOOKUP(AU$1,'Nakladova matice_2018'!$A$1:$IW$188,18,FALSE),0)</f>
        <v>0</v>
      </c>
      <c r="AV45" s="19">
        <f>IFERROR(HLOOKUP(AV$1,'Nakladova matice_2018'!$A$1:$IW$188,18,FALSE),0)</f>
        <v>0</v>
      </c>
      <c r="AW45" s="19">
        <f>IFERROR(HLOOKUP(AW$1,'Nakladova matice_2018'!$A$1:$IW$188,18,FALSE),0)</f>
        <v>0</v>
      </c>
      <c r="AX45" s="19">
        <f>IFERROR(HLOOKUP(AX$1,'Nakladova matice_2018'!$A$1:$IW$188,18,FALSE),0)</f>
        <v>0</v>
      </c>
      <c r="AY45" s="19">
        <f>IFERROR(HLOOKUP(AY$1,'Nakladova matice_2018'!$A$1:$IW$188,18,FALSE),0)</f>
        <v>3000</v>
      </c>
      <c r="AZ45" s="19">
        <f>IFERROR(HLOOKUP(AZ$1,'Nakladova matice_2018'!$A$1:$IW$188,18,FALSE),0)</f>
        <v>0</v>
      </c>
      <c r="BA45" s="19">
        <f>IFERROR(HLOOKUP(BA$1,'Nakladova matice_2018'!$A$1:$IW$188,18,FALSE),0)</f>
        <v>1471.41</v>
      </c>
      <c r="BB45" s="19">
        <f>IFERROR(HLOOKUP(BB$1,'Nakladova matice_2018'!$A$1:$IW$188,18,FALSE),0)</f>
        <v>0</v>
      </c>
      <c r="BC45" s="19">
        <f>IFERROR(HLOOKUP(BC$1,'Nakladova matice_2018'!$A$1:$IW$188,18,FALSE),0)</f>
        <v>0</v>
      </c>
      <c r="BD45" s="19">
        <f>IFERROR(HLOOKUP(BD$1,'Nakladova matice_2018'!$A$1:$IW$188,18,FALSE),0)</f>
        <v>8921.66</v>
      </c>
      <c r="BE45" s="19">
        <f>IFERROR(HLOOKUP(BE$1,'Nakladova matice_2018'!$A$1:$IW$188,18,FALSE),0)</f>
        <v>0</v>
      </c>
      <c r="BF45" s="19">
        <f>IFERROR(HLOOKUP(BF$1,'Nakladova matice_2018'!$A$1:$IW$188,18,FALSE),0)</f>
        <v>0</v>
      </c>
      <c r="BG45" s="19">
        <f>IFERROR(HLOOKUP(BG$1,'Nakladova matice_2018'!$A$1:$IW$188,18,FALSE),0)</f>
        <v>0</v>
      </c>
      <c r="BH45" s="19">
        <f>IFERROR(HLOOKUP(BH$1,'Nakladova matice_2018'!$A$1:$IW$188,18,FALSE),0)</f>
        <v>0</v>
      </c>
      <c r="BI45" s="19">
        <f>IFERROR(HLOOKUP(BI$1,'Nakladova matice_2018'!$A$1:$IW$188,18,FALSE),0)</f>
        <v>8274.8700000000008</v>
      </c>
      <c r="BJ45" s="19">
        <f>IFERROR(HLOOKUP(BJ$1,'Nakladova matice_2018'!$A$1:$IW$188,18,FALSE),0)</f>
        <v>0</v>
      </c>
      <c r="BK45" s="19">
        <f>IFERROR(HLOOKUP(BK$1,'Nakladova matice_2018'!$A$1:$IW$188,18,FALSE),0)</f>
        <v>0</v>
      </c>
      <c r="BL45" s="19">
        <f>IFERROR(HLOOKUP(BL$1,'Nakladova matice_2018'!$A$1:$IW$188,18,FALSE),0)</f>
        <v>0</v>
      </c>
      <c r="BM45" s="19">
        <f>IFERROR(HLOOKUP(BM$1,'Nakladova matice_2018'!$A$1:$IW$188,18,FALSE),0)</f>
        <v>2027.81</v>
      </c>
      <c r="BN45" s="19">
        <f>IFERROR(HLOOKUP(BN$1,'Nakladova matice_2018'!$A$1:$IW$188,18,FALSE),0)</f>
        <v>0</v>
      </c>
      <c r="BO45" s="19">
        <f>IFERROR(HLOOKUP(BO$1,'Nakladova matice_2018'!$A$1:$IW$188,18,FALSE),0)</f>
        <v>0</v>
      </c>
      <c r="BP45" s="19">
        <f>IFERROR(HLOOKUP(BP$1,'Nakladova matice_2018'!$A$1:$IW$188,18,FALSE),0)</f>
        <v>0</v>
      </c>
      <c r="BQ45" s="19">
        <f>IFERROR(HLOOKUP(BQ$1,'Nakladova matice_2018'!$A$1:$IW$188,18,FALSE),0)</f>
        <v>5344.91</v>
      </c>
      <c r="BR45" s="19">
        <f>IFERROR(HLOOKUP(BR$1,'Nakladova matice_2018'!$A$1:$IW$188,18,FALSE),0)</f>
        <v>0</v>
      </c>
      <c r="BS45" s="19">
        <f>IFERROR(HLOOKUP(BS$1,'Nakladova matice_2018'!$A$1:$IW$188,18,FALSE),0)</f>
        <v>0</v>
      </c>
      <c r="BT45" s="19">
        <f>IFERROR(HLOOKUP(BT$1,'Nakladova matice_2018'!$A$1:$IW$188,18,FALSE),0)</f>
        <v>8023.57</v>
      </c>
      <c r="BU45" s="19">
        <f>IFERROR(HLOOKUP(BU$1,'Nakladova matice_2018'!$A$1:$IW$188,18,FALSE),0)</f>
        <v>0</v>
      </c>
      <c r="BV45" s="19">
        <f>IFERROR(HLOOKUP(BV$1,'Nakladova matice_2018'!$A$1:$IW$188,18,FALSE),0)</f>
        <v>0</v>
      </c>
      <c r="BW45" s="19">
        <f>IFERROR(HLOOKUP(BW$1,'Nakladova matice_2018'!$A$1:$IW$188,18,FALSE),0)</f>
        <v>0</v>
      </c>
      <c r="BX45" s="19">
        <f>IFERROR(HLOOKUP(BX$1,'Nakladova matice_2018'!$A$1:$IW$188,18,FALSE),0)</f>
        <v>33762.97</v>
      </c>
      <c r="BY45" s="19">
        <f>IFERROR(HLOOKUP(BY$1,'Nakladova matice_2018'!$A$1:$IW$188,18,FALSE),0)</f>
        <v>0</v>
      </c>
      <c r="BZ45" s="19">
        <f>IFERROR(HLOOKUP(BZ$1,'Nakladova matice_2018'!$A$1:$IW$188,18,FALSE),0)</f>
        <v>0</v>
      </c>
      <c r="CA45" s="19">
        <f>IFERROR(HLOOKUP(CA$1,'Nakladova matice_2018'!$A$1:$IW$188,18,FALSE),0)</f>
        <v>0</v>
      </c>
      <c r="CB45" s="19">
        <f>IFERROR(HLOOKUP(CB$1,'Nakladova matice_2018'!$A$1:$IW$188,18,FALSE),0)</f>
        <v>0</v>
      </c>
      <c r="CC45" s="19">
        <f>IFERROR(HLOOKUP(CC$1,'Nakladova matice_2018'!$A$1:$IW$188,18,FALSE),0)</f>
        <v>0</v>
      </c>
      <c r="CD45" s="19">
        <f>IFERROR(HLOOKUP(CD$1,'Nakladova matice_2018'!$A$1:$IW$188,18,FALSE),0)</f>
        <v>1316.4</v>
      </c>
      <c r="CE45" s="19">
        <f>IFERROR(HLOOKUP(CE$1,'Nakladova matice_2018'!$A$1:$IW$188,18,FALSE),0)</f>
        <v>2401.8000000000002</v>
      </c>
      <c r="CF45" s="19">
        <f>IFERROR(HLOOKUP(CF$1,'Nakladova matice_2018'!$A$1:$IW$188,18,FALSE),0)</f>
        <v>0</v>
      </c>
      <c r="CG45" s="19">
        <f>IFERROR(HLOOKUP(CG$1,'Nakladova matice_2018'!$A$1:$IW$188,18,FALSE),0)</f>
        <v>3626.44</v>
      </c>
      <c r="CH45" s="19">
        <f>IFERROR(HLOOKUP(CH$1,'Nakladova matice_2018'!$A$1:$IW$188,18,FALSE),0)</f>
        <v>134.68</v>
      </c>
      <c r="CI45" s="19">
        <f>IFERROR(HLOOKUP(CI$1,'Nakladova matice_2018'!$A$1:$IW$188,18,FALSE),0)</f>
        <v>1492</v>
      </c>
      <c r="CJ45" s="19">
        <f>IFERROR(HLOOKUP(CJ$1,'Nakladova matice_2018'!$A$1:$IW$188,18,FALSE),0)</f>
        <v>1128.21</v>
      </c>
      <c r="CK45" s="19">
        <f>IFERROR(HLOOKUP(CK$1,'Nakladova matice_2018'!$A$1:$IW$188,18,FALSE),0)</f>
        <v>0</v>
      </c>
      <c r="CL45" s="19">
        <f>IFERROR(HLOOKUP(CL$1,'Nakladova matice_2018'!$A$1:$IW$188,18,FALSE),0)</f>
        <v>0</v>
      </c>
      <c r="CM45" s="19">
        <f>IFERROR(HLOOKUP(CM$1,'Nakladova matice_2018'!$A$1:$IW$188,18,FALSE),0)</f>
        <v>7880</v>
      </c>
      <c r="CN45" s="19">
        <f>IFERROR(HLOOKUP(CN$1,'Nakladova matice_2018'!$A$1:$IW$188,18,FALSE),0)</f>
        <v>19193.349999999999</v>
      </c>
      <c r="CO45" s="19">
        <f>IFERROR(HLOOKUP(CO$1,'Nakladova matice_2018'!$A$1:$IW$188,18,FALSE),0)</f>
        <v>0</v>
      </c>
      <c r="CP45" s="19">
        <f>IFERROR(HLOOKUP(CP$1,'Nakladova matice_2018'!$A$1:$IW$188,18,FALSE),0)</f>
        <v>0</v>
      </c>
      <c r="CQ45" s="19">
        <f>IFERROR(HLOOKUP(CQ$1,'Nakladova matice_2018'!$A$1:$IW$188,18,FALSE),0)</f>
        <v>0</v>
      </c>
      <c r="CR45" s="19">
        <f>IFERROR(HLOOKUP(CR$1,'Nakladova matice_2018'!$A$1:$IW$188,18,FALSE),0)</f>
        <v>0</v>
      </c>
      <c r="CS45" s="19">
        <f>IFERROR(HLOOKUP(CS$1,'Nakladova matice_2018'!$A$1:$IW$188,18,FALSE),0)</f>
        <v>0</v>
      </c>
      <c r="CT45" s="19">
        <f>IFERROR(HLOOKUP(CT$1,'Nakladova matice_2018'!$A$1:$IW$188,18,FALSE),0)</f>
        <v>1744.59</v>
      </c>
      <c r="CU45" s="19">
        <f>IFERROR(HLOOKUP(CU$1,'Nakladova matice_2018'!$A$1:$IW$188,18,FALSE),0)</f>
        <v>0</v>
      </c>
      <c r="CV45" s="19">
        <f>IFERROR(HLOOKUP(CV$1,'Nakladova matice_2018'!$A$1:$IW$188,18,FALSE),0)</f>
        <v>6552.84</v>
      </c>
      <c r="CW45" s="19">
        <f>IFERROR(HLOOKUP(CW$1,'Nakladova matice_2018'!$A$1:$IW$188,18,FALSE),0)</f>
        <v>0</v>
      </c>
      <c r="CX45" s="19">
        <f>IFERROR(HLOOKUP(CX$1,'Nakladova matice_2018'!$A$1:$IW$188,18,FALSE),0)</f>
        <v>0</v>
      </c>
      <c r="CY45" s="19">
        <f>IFERROR(HLOOKUP(CY$1,'Nakladova matice_2018'!$A$1:$IW$188,18,FALSE),0)</f>
        <v>0</v>
      </c>
      <c r="CZ45" s="19">
        <f>IFERROR(HLOOKUP(CZ$1,'Nakladova matice_2018'!$A$1:$IW$188,18,FALSE),0)</f>
        <v>0</v>
      </c>
      <c r="DA45" s="19">
        <f>IFERROR(HLOOKUP(DA$1,'Nakladova matice_2018'!$A$1:$IW$188,18,FALSE),0)</f>
        <v>0</v>
      </c>
      <c r="DB45" s="19">
        <f>IFERROR(HLOOKUP(DB$1,'Nakladova matice_2018'!$A$1:$IW$188,18,FALSE),0)</f>
        <v>11336.39</v>
      </c>
      <c r="DC45" s="19">
        <f>IFERROR(HLOOKUP(DC$1,'Nakladova matice_2018'!$A$1:$IW$188,18,FALSE),0)</f>
        <v>0</v>
      </c>
      <c r="DD45" s="19">
        <f>IFERROR(HLOOKUP(DD$1,'Nakladova matice_2018'!$A$1:$IW$188,18,FALSE),0)</f>
        <v>0</v>
      </c>
      <c r="DE45" s="19">
        <f>IFERROR(HLOOKUP(DE$1,'Nakladova matice_2018'!$A$1:$IW$188,18,FALSE),0)</f>
        <v>0</v>
      </c>
      <c r="DF45" s="19">
        <f>IFERROR(HLOOKUP(DF$1,'Nakladova matice_2018'!$A$1:$IW$188,18,FALSE),0)</f>
        <v>0</v>
      </c>
      <c r="DG45" s="19">
        <f>IFERROR(HLOOKUP(DG$1,'Nakladova matice_2018'!$A$1:$IW$188,18,FALSE),0)</f>
        <v>0</v>
      </c>
      <c r="DH45" s="19">
        <f>IFERROR(HLOOKUP(DH$1,'Nakladova matice_2018'!$A$1:$IW$188,18,FALSE),0)</f>
        <v>0</v>
      </c>
      <c r="DI45" s="19">
        <f>IFERROR(HLOOKUP(DI$1,'Nakladova matice_2018'!$A$1:$IW$188,18,FALSE),0)</f>
        <v>0</v>
      </c>
      <c r="DJ45" s="19">
        <f>IFERROR(HLOOKUP(DJ$1,'Nakladova matice_2018'!$A$1:$IW$188,18,FALSE),0)</f>
        <v>0</v>
      </c>
      <c r="DK45" s="19">
        <f>IFERROR(HLOOKUP(DK$1,'Nakladova matice_2018'!$A$1:$IW$188,18,FALSE),0)</f>
        <v>0</v>
      </c>
      <c r="DL45" s="19">
        <f>IFERROR(HLOOKUP(DL$1,'Nakladova matice_2018'!$A$1:$IW$188,18,FALSE),0)</f>
        <v>439.87</v>
      </c>
      <c r="DM45" s="19">
        <f>IFERROR(HLOOKUP(DM$1,'Nakladova matice_2018'!$A$1:$IW$188,18,FALSE),0)</f>
        <v>2000</v>
      </c>
      <c r="DN45" s="19">
        <f>IFERROR(HLOOKUP(DN$1,'Nakladova matice_2018'!$A$1:$IW$188,18,FALSE),0)</f>
        <v>171.82</v>
      </c>
      <c r="DO45" s="19">
        <f>IFERROR(HLOOKUP(DO$1,'Nakladova matice_2018'!$A$1:$IW$188,18,FALSE),0)</f>
        <v>0</v>
      </c>
      <c r="DP45" s="19">
        <f>IFERROR(HLOOKUP(DP$1,'Nakladova matice_2018'!$A$1:$IW$188,18,FALSE),0)</f>
        <v>0</v>
      </c>
      <c r="DQ45" s="19">
        <f>IFERROR(HLOOKUP(DQ$1,'Nakladova matice_2018'!$A$1:$IW$188,18,FALSE),0)</f>
        <v>0</v>
      </c>
      <c r="DR45" s="19">
        <f>IFERROR(HLOOKUP(DR$1,'Nakladova matice_2018'!$A$1:$IW$188,18,FALSE),0)</f>
        <v>9631.7099999999991</v>
      </c>
      <c r="DS45" s="19">
        <f>IFERROR(HLOOKUP(DS$1,'Nakladova matice_2018'!$A$1:$IW$188,18,FALSE),0)</f>
        <v>1595.25</v>
      </c>
      <c r="DT45" s="19">
        <f>IFERROR(HLOOKUP(DT$1,'Nakladova matice_2018'!$A$1:$IW$188,18,FALSE),0)</f>
        <v>0</v>
      </c>
      <c r="DU45" s="19">
        <f>IFERROR(HLOOKUP(DU$1,'Nakladova matice_2018'!$A$1:$IW$188,18,FALSE),0)</f>
        <v>186.34</v>
      </c>
      <c r="DV45" s="19">
        <f>IFERROR(HLOOKUP(DV$1,'Nakladova matice_2018'!$A$1:$IW$188,18,FALSE),0)</f>
        <v>1600.66</v>
      </c>
      <c r="DW45" s="19">
        <f>IFERROR(HLOOKUP(DW$1,'Nakladova matice_2018'!$A$1:$IW$188,18,FALSE),0)</f>
        <v>0</v>
      </c>
      <c r="DX45" s="19">
        <f>IFERROR(HLOOKUP(DX$1,'Nakladova matice_2018'!$A$1:$IW$188,18,FALSE),0)</f>
        <v>2310.42</v>
      </c>
      <c r="DY45" s="19">
        <f>IFERROR(HLOOKUP(DY$1,'Nakladova matice_2018'!$A$1:$IW$188,18,FALSE),0)</f>
        <v>1133.69</v>
      </c>
      <c r="DZ45" s="19">
        <f>IFERROR(HLOOKUP(DZ$1,'Nakladova matice_2018'!$A$1:$IW$188,18,FALSE),0)</f>
        <v>50026.239999999998</v>
      </c>
      <c r="EA45" s="19">
        <f>IFERROR(HLOOKUP(EA$1,'Nakladova matice_2018'!$A$1:$IW$188,18,FALSE),0)</f>
        <v>2999.98</v>
      </c>
      <c r="EB45" s="19">
        <f>IFERROR(HLOOKUP(EB$1,'Nakladova matice_2018'!$A$1:$IW$188,18,FALSE),0)</f>
        <v>0</v>
      </c>
      <c r="EC45" s="19">
        <f>IFERROR(HLOOKUP(EC$1,'Nakladova matice_2018'!$A$1:$IW$188,18,FALSE),0)</f>
        <v>0</v>
      </c>
      <c r="ED45" s="19">
        <f>IFERROR(HLOOKUP(ED$1,'Nakladova matice_2018'!$A$1:$IW$188,18,FALSE),0)</f>
        <v>3000</v>
      </c>
      <c r="EE45" s="19">
        <f>IFERROR(HLOOKUP(EE$1,'Nakladova matice_2018'!$A$1:$IW$188,18,FALSE),0)</f>
        <v>8797</v>
      </c>
      <c r="EF45" s="19">
        <f>IFERROR(HLOOKUP(EF$1,'Nakladova matice_2018'!$A$1:$IW$188,18,FALSE),0)</f>
        <v>0</v>
      </c>
      <c r="EG45" s="19">
        <f>IFERROR(HLOOKUP(EG$1,'Nakladova matice_2018'!$A$1:$IW$188,18,FALSE),0)</f>
        <v>0</v>
      </c>
      <c r="EH45" s="19">
        <f>IFERROR(HLOOKUP(EH$1,'Nakladova matice_2018'!$A$1:$IW$188,18,FALSE),0)</f>
        <v>7095.19</v>
      </c>
      <c r="EI45" s="19">
        <f>IFERROR(HLOOKUP(EI$1,'Nakladova matice_2018'!$A$1:$IW$188,18,FALSE),0)</f>
        <v>0</v>
      </c>
      <c r="EJ45" s="19">
        <f>IFERROR(HLOOKUP(EJ$1,'Nakladova matice_2018'!$A$1:$IW$188,18,FALSE),0)</f>
        <v>0</v>
      </c>
      <c r="EK45" s="19">
        <f>IFERROR(HLOOKUP(EK$1,'Nakladova matice_2018'!$A$1:$IW$188,18,FALSE),0)</f>
        <v>0</v>
      </c>
      <c r="EL45" s="19">
        <f>IFERROR(HLOOKUP(EL$1,'Nakladova matice_2018'!$A$1:$IW$188,18,FALSE),0)</f>
        <v>0</v>
      </c>
      <c r="EM45" s="19">
        <f>IFERROR(HLOOKUP(EM$1,'Nakladova matice_2018'!$A$1:$IW$188,18,FALSE),0)</f>
        <v>0</v>
      </c>
      <c r="EN45" s="19">
        <f>IFERROR(HLOOKUP(EN$1,'Nakladova matice_2018'!$A$1:$IW$188,18,FALSE),0)</f>
        <v>0</v>
      </c>
      <c r="EO45" s="19">
        <f>IFERROR(HLOOKUP(EO$1,'Nakladova matice_2018'!$A$1:$IW$188,18,FALSE),0)</f>
        <v>121107.23</v>
      </c>
      <c r="EP45" s="19">
        <f>IFERROR(HLOOKUP(EP$1,'Nakladova matice_2018'!$A$1:$IW$188,18,FALSE),0)</f>
        <v>0</v>
      </c>
      <c r="EQ45" s="19">
        <f>IFERROR(HLOOKUP(EQ$1,'Nakladova matice_2018'!$A$1:$IW$188,18,FALSE),0)</f>
        <v>0</v>
      </c>
      <c r="ER45" s="19">
        <f>IFERROR(HLOOKUP(ER$1,'Nakladova matice_2018'!$A$1:$IW$188,18,FALSE),0)</f>
        <v>1539.48</v>
      </c>
      <c r="ES45" s="19">
        <f>IFERROR(HLOOKUP(ES$1,'Nakladova matice_2018'!$A$1:$IW$188,18,FALSE),0)</f>
        <v>1090</v>
      </c>
      <c r="ET45" s="19">
        <f>IFERROR(HLOOKUP(ET$1,'Nakladova matice_2018'!$A$1:$IW$188,18,FALSE),0)</f>
        <v>0</v>
      </c>
      <c r="EU45" s="19">
        <f>IFERROR(HLOOKUP(EU$1,'Nakladova matice_2018'!$A$1:$IW$188,18,FALSE),0)</f>
        <v>0</v>
      </c>
      <c r="EV45" s="19">
        <f>IFERROR(HLOOKUP(EV$1,'Nakladova matice_2018'!$A$1:$IW$188,18,FALSE),0)</f>
        <v>0</v>
      </c>
      <c r="EW45" s="19">
        <f>IFERROR(HLOOKUP(EW$1,'Nakladova matice_2018'!$A$1:$IW$188,18,FALSE),0)</f>
        <v>415.16</v>
      </c>
      <c r="EX45" s="19">
        <f>IFERROR(HLOOKUP(EX$1,'Nakladova matice_2018'!$A$1:$IW$188,18,FALSE),0)</f>
        <v>0</v>
      </c>
      <c r="EY45" s="19">
        <f>IFERROR(HLOOKUP(EY$1,'Nakladova matice_2018'!$A$1:$IW$188,18,FALSE),0)</f>
        <v>0</v>
      </c>
      <c r="EZ45" s="19">
        <f>IFERROR(HLOOKUP(EZ$1,'Nakladova matice_2018'!$A$1:$IW$188,18,FALSE),0)</f>
        <v>1949.3</v>
      </c>
      <c r="FA45" s="19">
        <f>IFERROR(HLOOKUP(FA$1,'Nakladova matice_2018'!$A$1:$IW$188,18,FALSE),0)</f>
        <v>0</v>
      </c>
      <c r="FB45" s="19">
        <f>IFERROR(HLOOKUP(FB$1,'Nakladova matice_2018'!$A$1:$IW$188,18,FALSE),0)</f>
        <v>552.16</v>
      </c>
      <c r="FC45" s="19">
        <f>IFERROR(HLOOKUP(FC$1,'Nakladova matice_2018'!$A$1:$IW$188,18,FALSE),0)</f>
        <v>1584.47</v>
      </c>
      <c r="FD45" s="19">
        <f>IFERROR(HLOOKUP(FD$1,'Nakladova matice_2018'!$A$1:$IW$188,18,FALSE),0)</f>
        <v>0</v>
      </c>
      <c r="FE45" s="19">
        <f>IFERROR(HLOOKUP(FE$1,'Nakladova matice_2018'!$A$1:$IW$188,18,FALSE),0)</f>
        <v>685.62</v>
      </c>
      <c r="FF45" s="19">
        <f>IFERROR(HLOOKUP(FF$1,'Nakladova matice_2018'!$A$1:$IW$188,18,FALSE),0)</f>
        <v>0</v>
      </c>
      <c r="FG45" s="19">
        <f>IFERROR(HLOOKUP(FG$1,'Nakladova matice_2018'!$A$1:$IW$188,18,FALSE),0)</f>
        <v>0</v>
      </c>
      <c r="FH45" s="19">
        <f>IFERROR(HLOOKUP(FH$1,'Nakladova matice_2018'!$A$1:$IW$188,18,FALSE),0)</f>
        <v>0</v>
      </c>
      <c r="FI45" s="19">
        <f>IFERROR(HLOOKUP(FI$1,'Nakladova matice_2018'!$A$1:$IW$188,18,FALSE),0)</f>
        <v>7186.97</v>
      </c>
      <c r="FJ45" s="19">
        <f>IFERROR(HLOOKUP(FJ$1,'Nakladova matice_2018'!$A$1:$IW$188,18,FALSE),0)</f>
        <v>825.5</v>
      </c>
      <c r="FK45" s="19">
        <f>IFERROR(HLOOKUP(FK$1,'Nakladova matice_2018'!$A$1:$IW$188,18,FALSE),0)</f>
        <v>0</v>
      </c>
      <c r="FL45" s="19">
        <f>IFERROR(HLOOKUP(FL$1,'Nakladova matice_2018'!$A$1:$IW$188,18,FALSE),0)</f>
        <v>0</v>
      </c>
      <c r="FM45" s="19">
        <f>IFERROR(HLOOKUP(FM$1,'Nakladova matice_2018'!$A$1:$IW$188,18,FALSE),0)</f>
        <v>0</v>
      </c>
      <c r="FN45" s="19">
        <f>IFERROR(HLOOKUP(FN$1,'Nakladova matice_2018'!$A$1:$IW$188,18,FALSE),0)</f>
        <v>2629.28</v>
      </c>
      <c r="FO45" s="19">
        <f>IFERROR(HLOOKUP(FO$1,'Nakladova matice_2018'!$A$1:$IW$188,18,FALSE),0)</f>
        <v>56334.84</v>
      </c>
      <c r="FP45" s="19">
        <f>IFERROR(HLOOKUP(FP$1,'Nakladova matice_2018'!$A$1:$IW$188,18,FALSE),0)</f>
        <v>0</v>
      </c>
      <c r="FQ45" s="19">
        <f>IFERROR(HLOOKUP(FQ$1,'Nakladova matice_2018'!$A$1:$IW$188,18,FALSE),0)</f>
        <v>4735.05</v>
      </c>
      <c r="FR45" s="19">
        <f>IFERROR(HLOOKUP(FR$1,'Nakladova matice_2018'!$A$1:$IW$188,18,FALSE),0)</f>
        <v>0</v>
      </c>
      <c r="FS45" s="19">
        <f>IFERROR(HLOOKUP(FS$1,'Nakladova matice_2018'!$A$1:$IW$188,18,FALSE),0)</f>
        <v>1173.56</v>
      </c>
      <c r="FT45" s="19">
        <f>IFERROR(HLOOKUP(FT$1,'Nakladova matice_2018'!$A$1:$IW$188,18,FALSE),0)</f>
        <v>19536.91</v>
      </c>
      <c r="FU45" s="19">
        <f>IFERROR(HLOOKUP(FU$1,'Nakladova matice_2018'!$A$1:$IW$188,18,FALSE),0)</f>
        <v>2155.85</v>
      </c>
      <c r="FV45" s="19">
        <f>IFERROR(HLOOKUP(FV$1,'Nakladova matice_2018'!$A$1:$IW$188,18,FALSE),0)</f>
        <v>423.24</v>
      </c>
      <c r="FW45" s="19">
        <f>IFERROR(HLOOKUP(FW$1,'Nakladova matice_2018'!$A$1:$IW$188,18,FALSE),0)</f>
        <v>0</v>
      </c>
      <c r="FX45" s="19">
        <f>IFERROR(HLOOKUP(FX$1,'Nakladova matice_2018'!$A$1:$IW$188,18,FALSE),0)</f>
        <v>243.5</v>
      </c>
      <c r="FY45" s="19">
        <f>IFERROR(HLOOKUP(FY$1,'Nakladova matice_2018'!$A$1:$IW$188,18,FALSE),0)</f>
        <v>14776.64</v>
      </c>
      <c r="FZ45" s="19">
        <f>IFERROR(HLOOKUP(FZ$1,'Nakladova matice_2018'!$A$1:$IW$188,18,FALSE),0)</f>
        <v>0</v>
      </c>
      <c r="GA45" s="19">
        <f>IFERROR(HLOOKUP(GA$1,'Nakladova matice_2018'!$A$1:$IW$188,18,FALSE),0)</f>
        <v>723.58</v>
      </c>
      <c r="GB45" s="19">
        <f>IFERROR(HLOOKUP(GB$1,'Nakladova matice_2018'!$A$1:$IW$188,18,FALSE),0)</f>
        <v>0</v>
      </c>
      <c r="GC45" s="19">
        <f>IFERROR(HLOOKUP(GC$1,'Nakladova matice_2018'!$A$1:$IW$188,18,FALSE),0)</f>
        <v>0</v>
      </c>
      <c r="GD45" s="19">
        <f>IFERROR(HLOOKUP(GD$1,'Nakladova matice_2018'!$A$1:$IW$188,18,FALSE),0)</f>
        <v>167162.56</v>
      </c>
      <c r="GE45" s="19">
        <f>IFERROR(HLOOKUP(GE$1,'Nakladova matice_2018'!$A$1:$IW$188,18,FALSE),0)</f>
        <v>0</v>
      </c>
      <c r="GF45" s="19">
        <f>IFERROR(HLOOKUP(GF$1,'Nakladova matice_2018'!$A$1:$IW$188,18,FALSE),0)</f>
        <v>0</v>
      </c>
      <c r="GG45" s="19">
        <f>IFERROR(HLOOKUP(GG$1,'Nakladova matice_2018'!$A$1:$IW$188,18,FALSE),0)</f>
        <v>0</v>
      </c>
      <c r="GH45" s="19">
        <f>IFERROR(HLOOKUP(GH$1,'Nakladova matice_2018'!$A$1:$IW$188,18,FALSE),0)</f>
        <v>0</v>
      </c>
      <c r="GI45" s="19">
        <f>IFERROR(HLOOKUP(GI$1,'Nakladova matice_2018'!$A$1:$IW$188,18,FALSE),0)</f>
        <v>123.4</v>
      </c>
      <c r="GJ45" s="19">
        <f>IFERROR(HLOOKUP(GJ$1,'Nakladova matice_2018'!$A$1:$IW$188,18,FALSE),0)</f>
        <v>47637.83</v>
      </c>
      <c r="GK45" s="19">
        <f>IFERROR(HLOOKUP(GK$1,'Nakladova matice_2018'!$A$1:$IW$188,18,FALSE),0)</f>
        <v>17351.5</v>
      </c>
      <c r="GL45" s="19">
        <f>IFERROR(HLOOKUP(GL$1,'Nakladova matice_2018'!$A$1:$IW$188,18,FALSE),0)</f>
        <v>0</v>
      </c>
      <c r="GM45" s="19">
        <f>IFERROR(HLOOKUP(GM$1,'Nakladova matice_2018'!$A$1:$IW$188,18,FALSE),0)</f>
        <v>15408.2</v>
      </c>
      <c r="GN45" s="19">
        <f>IFERROR(HLOOKUP(GN$1,'Nakladova matice_2018'!$A$1:$IW$188,18,FALSE),0)</f>
        <v>1194.5999999999999</v>
      </c>
      <c r="GO45" s="19">
        <f>IFERROR(HLOOKUP(GO$1,'Nakladova matice_2018'!$A$1:$IW$188,18,FALSE),0)</f>
        <v>0</v>
      </c>
      <c r="GP45" s="19">
        <f>IFERROR(HLOOKUP(GP$1,'Nakladova matice_2018'!$A$1:$IW$188,18,FALSE),0)</f>
        <v>0</v>
      </c>
      <c r="GQ45" s="19">
        <f>IFERROR(HLOOKUP(GQ$1,'Nakladova matice_2018'!$A$1:$IW$188,18,FALSE),0)</f>
        <v>0</v>
      </c>
      <c r="GR45" s="19">
        <f>IFERROR(HLOOKUP(GR$1,'Nakladova matice_2018'!$A$1:$IW$188,18,FALSE),0)</f>
        <v>0</v>
      </c>
      <c r="GS45" s="19">
        <f>IFERROR(HLOOKUP(GS$1,'Nakladova matice_2018'!$A$1:$IW$188,18,FALSE),0)</f>
        <v>0</v>
      </c>
      <c r="GT45" s="19">
        <f>IFERROR(HLOOKUP(GT$1,'Nakladova matice_2018'!$A$1:$IW$188,18,FALSE),0)</f>
        <v>233.04</v>
      </c>
      <c r="GU45" s="19">
        <f>IFERROR(HLOOKUP(GU$1,'Nakladova matice_2018'!$A$1:$IW$188,18,FALSE),0)</f>
        <v>301.77999999999997</v>
      </c>
      <c r="GV45" s="19">
        <f>IFERROR(HLOOKUP(GV$1,'Nakladova matice_2018'!$A$1:$IW$188,18,FALSE),0)</f>
        <v>602.67999999999995</v>
      </c>
      <c r="GW45" s="19">
        <f>IFERROR(HLOOKUP(GW$1,'Nakladova matice_2018'!$A$1:$IW$188,18,FALSE),0)</f>
        <v>0</v>
      </c>
      <c r="GX45" s="19">
        <f>IFERROR(HLOOKUP(GX$1,'Nakladova matice_2018'!$A$1:$IW$188,18,FALSE),0)</f>
        <v>0</v>
      </c>
      <c r="GY45" s="19">
        <f>IFERROR(HLOOKUP(GY$1,'Nakladova matice_2018'!$A$1:$IW$188,18,FALSE),0)</f>
        <v>0</v>
      </c>
      <c r="GZ45" s="19">
        <f>IFERROR(HLOOKUP(GZ$1,'Nakladova matice_2018'!$A$1:$IW$188,18,FALSE),0)</f>
        <v>0</v>
      </c>
      <c r="HA45" s="19">
        <f>IFERROR(HLOOKUP(HA$1,'Nakladova matice_2018'!$A$1:$IW$188,18,FALSE),0)</f>
        <v>6391.55</v>
      </c>
      <c r="HB45" s="19">
        <f>IFERROR(HLOOKUP(HB$1,'Nakladova matice_2018'!$A$1:$IW$188,18,FALSE),0)</f>
        <v>0</v>
      </c>
      <c r="HC45" s="19">
        <f>IFERROR(HLOOKUP(HC$1,'Nakladova matice_2018'!$A$1:$IW$188,18,FALSE),0)</f>
        <v>66.8</v>
      </c>
      <c r="HD45" s="19">
        <f>IFERROR(HLOOKUP(HD$1,'Nakladova matice_2018'!$A$1:$IW$188,18,FALSE),0)</f>
        <v>834.14</v>
      </c>
      <c r="HE45" s="19">
        <f>IFERROR(HLOOKUP(HE$1,'Nakladova matice_2018'!$A$1:$IW$188,18,FALSE),0)</f>
        <v>16514.37</v>
      </c>
      <c r="HF45" s="19">
        <f>IFERROR(HLOOKUP(HF$1,'Nakladova matice_2018'!$A$1:$IW$188,18,FALSE),0)</f>
        <v>636.78</v>
      </c>
      <c r="HG45" s="19">
        <f>IFERROR(HLOOKUP(HG$1,'Nakladova matice_2018'!$A$1:$IW$188,18,FALSE),0)</f>
        <v>0</v>
      </c>
      <c r="HH45" s="19">
        <f>IFERROR(HLOOKUP(HH$1,'Nakladova matice_2018'!$A$1:$IW$188,18,FALSE),0)</f>
        <v>0</v>
      </c>
      <c r="HI45" s="19">
        <f>IFERROR(HLOOKUP(HI$1,'Nakladova matice_2018'!$A$1:$IW$188,18,FALSE),0)</f>
        <v>0</v>
      </c>
      <c r="HJ45" s="19">
        <f>IFERROR(HLOOKUP(HJ$1,'Nakladova matice_2018'!$A$1:$IW$188,18,FALSE),0)</f>
        <v>42560.24</v>
      </c>
      <c r="HK45" s="19">
        <f>IFERROR(HLOOKUP(HK$1,'Nakladova matice_2018'!$A$1:$IW$188,18,FALSE),0)</f>
        <v>3934.2</v>
      </c>
      <c r="HL45" s="19">
        <f>IFERROR(HLOOKUP(HL$1,'Nakladova matice_2018'!$A$1:$IW$188,18,FALSE),0)</f>
        <v>0</v>
      </c>
      <c r="HM45" s="19">
        <f>IFERROR(HLOOKUP(HM$1,'Nakladova matice_2018'!$A$1:$IW$188,18,FALSE),0)</f>
        <v>0</v>
      </c>
      <c r="HN45" s="19">
        <f>IFERROR(HLOOKUP(HN$1,'Nakladova matice_2018'!$A$1:$IW$188,18,FALSE),0)</f>
        <v>0</v>
      </c>
      <c r="HO45" s="19">
        <f>IFERROR(HLOOKUP(HO$1,'Nakladova matice_2018'!$A$1:$IW$188,18,FALSE),0)</f>
        <v>0</v>
      </c>
      <c r="HP45" s="19">
        <f>IFERROR(HLOOKUP(HP$1,'Nakladova matice_2018'!$A$1:$IW$188,18,FALSE),0)</f>
        <v>10024.74</v>
      </c>
      <c r="HQ45" s="19">
        <f>IFERROR(HLOOKUP(HQ$1,'Nakladova matice_2018'!$A$1:$IW$188,18,FALSE),0)</f>
        <v>0</v>
      </c>
      <c r="HR45" s="19">
        <f>IFERROR(HLOOKUP(HR$1,'Nakladova matice_2018'!$A$1:$IW$188,18,FALSE),0)</f>
        <v>0</v>
      </c>
      <c r="HS45" s="19">
        <f>IFERROR(HLOOKUP(HS$1,'Nakladova matice_2018'!$A$1:$IW$188,18,FALSE),0)</f>
        <v>0</v>
      </c>
      <c r="HT45" s="19">
        <f>IFERROR(HLOOKUP(HT$1,'Nakladova matice_2018'!$A$1:$IW$188,18,FALSE),0)</f>
        <v>0</v>
      </c>
      <c r="HU45" s="19">
        <f>IFERROR(HLOOKUP(HU$1,'Nakladova matice_2018'!$A$1:$IW$188,18,FALSE),0)</f>
        <v>644.63</v>
      </c>
      <c r="HV45" s="19">
        <f>IFERROR(HLOOKUP(HV$1,'Nakladova matice_2018'!$A$1:$IW$188,18,FALSE),0)</f>
        <v>0</v>
      </c>
      <c r="HW45" s="19">
        <f>IFERROR(HLOOKUP(HW$1,'Nakladova matice_2018'!$A$1:$IW$188,18,FALSE),0)</f>
        <v>0</v>
      </c>
      <c r="HX45" s="19">
        <f>IFERROR(HLOOKUP(HX$1,'Nakladova matice_2018'!$A$1:$IW$188,18,FALSE),0)</f>
        <v>0</v>
      </c>
      <c r="HY45" s="19">
        <f>IFERROR(HLOOKUP(HY$1,'Nakladova matice_2018'!$A$1:$IW$188,18,FALSE),0)</f>
        <v>2834.71</v>
      </c>
      <c r="HZ45" s="19">
        <f>IFERROR(HLOOKUP(HZ$1,'Nakladova matice_2018'!$A$1:$IW$188,18,FALSE),0)</f>
        <v>0</v>
      </c>
      <c r="IA45" s="19">
        <f>IFERROR(HLOOKUP(IA$1,'Nakladova matice_2018'!$A$1:$IW$188,18,FALSE),0)</f>
        <v>0</v>
      </c>
      <c r="IB45" s="19">
        <f>IFERROR(HLOOKUP(IB$1,'Nakladova matice_2018'!$A$1:$IW$188,18,FALSE),0)</f>
        <v>0</v>
      </c>
      <c r="IC45" s="19">
        <f>IFERROR(HLOOKUP(IC$1,'Nakladova matice_2018'!$A$1:$IW$188,18,FALSE),0)</f>
        <v>0</v>
      </c>
      <c r="ID45" s="19">
        <f>IFERROR(HLOOKUP(ID$1,'Nakladova matice_2018'!$A$1:$IW$188,18,FALSE),0)</f>
        <v>156.81</v>
      </c>
      <c r="IE45" s="19">
        <f>IFERROR(HLOOKUP(IE$1,'Nakladova matice_2018'!$A$1:$IW$188,18,FALSE),0)</f>
        <v>0</v>
      </c>
      <c r="IF45" s="19">
        <f>IFERROR(HLOOKUP(IF$1,'Nakladova matice_2018'!$A$1:$IW$188,18,FALSE),0)</f>
        <v>0</v>
      </c>
      <c r="IG45" s="19">
        <f>IFERROR(HLOOKUP(IG$1,'Nakladova matice_2018'!$A$1:$IW$188,18,FALSE),0)</f>
        <v>0</v>
      </c>
      <c r="IH45" s="19">
        <f>IFERROR(HLOOKUP(IH$1,'Nakladova matice_2018'!$A$1:$IW$188,18,FALSE),0)</f>
        <v>0</v>
      </c>
      <c r="II45" s="19">
        <f>IFERROR(HLOOKUP(II$1,'Nakladova matice_2018'!$A$1:$IW$188,18,FALSE),0)</f>
        <v>977.8</v>
      </c>
      <c r="IJ45" s="19">
        <f>IFERROR(HLOOKUP(IJ$1,'Nakladova matice_2018'!$A$1:$IW$188,18,FALSE),0)</f>
        <v>0</v>
      </c>
      <c r="IK45" s="19">
        <f>IFERROR(HLOOKUP(IK$1,'Nakladova matice_2018'!$A$1:$IW$188,18,FALSE),0)</f>
        <v>715.08</v>
      </c>
      <c r="IL45" s="19">
        <f>IFERROR(HLOOKUP(IL$1,'Nakladova matice_2018'!$A$1:$IW$188,18,FALSE),0)</f>
        <v>139.31</v>
      </c>
      <c r="IM45" s="19">
        <f>IFERROR(HLOOKUP(IM$1,'Nakladova matice_2018'!$A$1:$IW$188,18,FALSE),0)</f>
        <v>2038.72</v>
      </c>
      <c r="IN45" s="19">
        <f>IFERROR(HLOOKUP(IN$1,'Nakladova matice_2018'!$A$1:$IW$188,18,FALSE),0)</f>
        <v>2191.94</v>
      </c>
      <c r="IO45" s="19">
        <f>IFERROR(HLOOKUP(IO$1,'Nakladova matice_2018'!$A$1:$IW$188,18,FALSE),0)</f>
        <v>0</v>
      </c>
      <c r="IP45" s="19">
        <f>IFERROR(HLOOKUP(IP$1,'Nakladova matice_2018'!$A$1:$IW$188,18,FALSE),0)</f>
        <v>926.54</v>
      </c>
      <c r="IQ45" s="19">
        <f>IFERROR(HLOOKUP(IQ$1,'Nakladova matice_2018'!$A$1:$IW$188,18,FALSE),0)</f>
        <v>0</v>
      </c>
      <c r="IR45" s="19">
        <f>IFERROR(HLOOKUP(IR$1,'Nakladova matice_2018'!$A$1:$IW$188,18,FALSE),0)</f>
        <v>4356.8</v>
      </c>
      <c r="IS45" s="19">
        <f>IFERROR(HLOOKUP(IS$1,'Nakladova matice_2018'!$A$1:$IW$188,18,FALSE),0)</f>
        <v>0</v>
      </c>
      <c r="IT45" s="19">
        <f>IFERROR(HLOOKUP(IT$1,'Nakladova matice_2018'!$A$1:$IW$188,18,FALSE),0)</f>
        <v>0</v>
      </c>
      <c r="IU45" s="19">
        <f>IFERROR(HLOOKUP(IU$1,'Nakladova matice_2018'!$A$1:$IW$188,18,FALSE),0)</f>
        <v>0</v>
      </c>
      <c r="IV45" s="19">
        <f>IFERROR(HLOOKUP(IV$1,'Nakladova matice_2018'!$A$1:$IW$188,18,FALSE),0)</f>
        <v>504.34</v>
      </c>
      <c r="IW45" s="19">
        <f>IFERROR(HLOOKUP(IW$1,'Nakladova matice_2018'!$A$1:$IW$188,18,FALSE),0)</f>
        <v>0</v>
      </c>
      <c r="IX45" s="19">
        <f>IFERROR(HLOOKUP(IX$1,'Nakladova matice_2018'!$A$1:$IW$188,18,FALSE),0)</f>
        <v>0</v>
      </c>
      <c r="IY45" s="19">
        <f>IFERROR(HLOOKUP(IY$1,'Nakladova matice_2018'!$A$1:$IW$188,18,FALSE),0)</f>
        <v>13206.42</v>
      </c>
      <c r="IZ45" s="19">
        <f>IFERROR(HLOOKUP(IZ$1,'Nakladova matice_2018'!$A$1:$IW$188,18,FALSE),0)</f>
        <v>0</v>
      </c>
      <c r="JA45" s="19">
        <f>IFERROR(HLOOKUP(JA$1,'Nakladova matice_2018'!$A$1:$IW$188,18,FALSE),0)</f>
        <v>649.1</v>
      </c>
      <c r="JB45" s="19">
        <f>IFERROR(HLOOKUP(JB$1,'Nakladova matice_2018'!$A$1:$IW$188,18,FALSE),0)</f>
        <v>0</v>
      </c>
      <c r="JC45" s="19">
        <f>IFERROR(HLOOKUP(JC$1,'Nakladova matice_2018'!$A$1:$IW$188,18,FALSE),0)</f>
        <v>0</v>
      </c>
      <c r="JD45" s="19">
        <f>IFERROR(HLOOKUP(JD$1,'Nakladova matice_2018'!$A$1:$IW$188,18,FALSE),0)</f>
        <v>0</v>
      </c>
      <c r="JE45" s="19">
        <f>IFERROR(HLOOKUP(JE$1,'Nakladova matice_2018'!$A$1:$IW$188,18,FALSE),0)</f>
        <v>0</v>
      </c>
      <c r="JF45" s="19">
        <f>IFERROR(HLOOKUP(JF$1,'Nakladova matice_2018'!$A$1:$IW$188,18,FALSE),0)</f>
        <v>0</v>
      </c>
      <c r="JG45" s="19">
        <f>IFERROR(HLOOKUP(JG$1,'Nakladova matice_2018'!$A$1:$IW$188,18,FALSE),0)</f>
        <v>125836.96</v>
      </c>
      <c r="JH45" s="19">
        <f>IFERROR(HLOOKUP(JH$1,'Nakladova matice_2018'!$A$1:$IW$188,18,FALSE),0)</f>
        <v>0</v>
      </c>
      <c r="JI45" s="19">
        <f>IFERROR(HLOOKUP(JI$1,'Nakladova matice_2018'!$A$1:$IW$188,18,FALSE),0)</f>
        <v>614.37</v>
      </c>
      <c r="JJ45" s="19">
        <f>IFERROR(HLOOKUP(JJ$1,'Nakladova matice_2018'!$A$1:$IW$188,18,FALSE),0)</f>
        <v>0</v>
      </c>
      <c r="JK45" s="19">
        <f>IFERROR(HLOOKUP(JK$1,'Nakladova matice_2018'!$A$1:$IW$188,18,FALSE),0)</f>
        <v>22125.26</v>
      </c>
      <c r="JL45" s="19">
        <f>IFERROR(HLOOKUP(JL$1,'Nakladova matice_2018'!$A$1:$IW$188,18,FALSE),0)</f>
        <v>0</v>
      </c>
      <c r="JM45" s="19">
        <f>IFERROR(HLOOKUP(JM$1,'Nakladova matice_2018'!$A$1:$IW$188,18,FALSE),0)</f>
        <v>6574.81</v>
      </c>
      <c r="JN45" s="19">
        <f>IFERROR(HLOOKUP(JN$1,'Nakladova matice_2018'!$A$1:$IW$188,18,FALSE),0)</f>
        <v>0</v>
      </c>
      <c r="JO45" s="19">
        <f>IFERROR(HLOOKUP(JO$1,'Nakladova matice_2018'!$A$1:$IW$188,18,FALSE),0)</f>
        <v>0</v>
      </c>
      <c r="JP45" s="19">
        <f>IFERROR(HLOOKUP(JP$1,'Nakladova matice_2018'!$A$1:$IW$188,18,FALSE),0)</f>
        <v>0</v>
      </c>
      <c r="JQ45" s="19">
        <f>IFERROR(HLOOKUP(JQ$1,'Nakladova matice_2018'!$A$1:$IW$188,18,FALSE),0)</f>
        <v>1760</v>
      </c>
      <c r="JR45" s="19">
        <f>IFERROR(HLOOKUP(JR$1,'Nakladova matice_2018'!$A$1:$IW$188,18,FALSE),0)</f>
        <v>5344.48</v>
      </c>
      <c r="JS45" s="19">
        <f>IFERROR(HLOOKUP(JS$1,'Nakladova matice_2018'!$A$1:$IW$188,18,FALSE),0)</f>
        <v>0</v>
      </c>
      <c r="JT45" s="19">
        <f>IFERROR(HLOOKUP(JT$1,'Nakladova matice_2018'!$A$1:$IW$188,18,FALSE),0)</f>
        <v>19522.79</v>
      </c>
      <c r="JU45" s="19">
        <f>IFERROR(HLOOKUP(JU$1,'Nakladova matice_2018'!$A$1:$IW$188,18,FALSE),0)</f>
        <v>174.15</v>
      </c>
      <c r="JV45" s="19">
        <f>IFERROR(HLOOKUP(JV$1,'Nakladova matice_2018'!$A$1:$IW$188,18,FALSE),0)</f>
        <v>1296.82</v>
      </c>
      <c r="JW45" s="19">
        <f>IFERROR(HLOOKUP(JW$1,'Nakladova matice_2018'!$A$1:$IW$188,18,FALSE),0)</f>
        <v>4105.1499999999996</v>
      </c>
      <c r="JX45" s="19">
        <f>IFERROR(HLOOKUP(JX$1,'Nakladova matice_2018'!$A$1:$IW$188,18,FALSE),0)</f>
        <v>0</v>
      </c>
      <c r="JY45" s="19">
        <f>IFERROR(HLOOKUP(JY$1,'Nakladova matice_2018'!$A$1:$IW$188,18,FALSE),0)</f>
        <v>346.79</v>
      </c>
      <c r="JZ45" s="19">
        <f>IFERROR(HLOOKUP(JZ$1,'Nakladova matice_2018'!$A$1:$IW$188,18,FALSE),0)</f>
        <v>0</v>
      </c>
      <c r="KA45" s="19">
        <f>IFERROR(HLOOKUP(KA$1,'Nakladova matice_2018'!$A$1:$IW$188,18,FALSE),0)</f>
        <v>0</v>
      </c>
      <c r="KB45" s="19">
        <f>IFERROR(HLOOKUP(KB$1,'Nakladova matice_2018'!$A$1:$IW$188,18,FALSE),0)</f>
        <v>0</v>
      </c>
      <c r="KC45" s="19">
        <f>IFERROR(HLOOKUP(KC$1,'Nakladova matice_2018'!$A$1:$IW$188,18,FALSE),0)</f>
        <v>91813.59</v>
      </c>
      <c r="KD45" s="19">
        <f>IFERROR(HLOOKUP(KD$1,'Nakladova matice_2018'!$A$1:$IW$188,18,FALSE),0)</f>
        <v>102227.24</v>
      </c>
      <c r="KE45" s="19">
        <f>IFERROR(HLOOKUP(KE$1,'Nakladova matice_2018'!$A$1:$IW$188,18,FALSE),0)</f>
        <v>0</v>
      </c>
      <c r="KF45" s="19">
        <f>IFERROR(HLOOKUP(KF$1,'Nakladova matice_2018'!$A$1:$IW$188,18,FALSE),0)</f>
        <v>0</v>
      </c>
      <c r="KG45" s="19">
        <f>IFERROR(HLOOKUP(KG$1,'Nakladova matice_2018'!$A$1:$IW$188,18,FALSE),0)</f>
        <v>0</v>
      </c>
      <c r="KH45" s="19">
        <f>IFERROR(HLOOKUP(KH$1,'Nakladova matice_2018'!$A$1:$IW$188,18,FALSE),0)</f>
        <v>0</v>
      </c>
      <c r="KI45" s="19">
        <f>IFERROR(HLOOKUP(KI$1,'Nakladova matice_2018'!$A$1:$IW$188,18,FALSE),0)</f>
        <v>0</v>
      </c>
      <c r="KJ45" s="19">
        <f>IFERROR(HLOOKUP(KJ$1,'Nakladova matice_2018'!$A$1:$IW$188,18,FALSE),0)</f>
        <v>0</v>
      </c>
      <c r="KK45" s="19">
        <f>IFERROR(HLOOKUP(KK$1,'Nakladova matice_2018'!$A$1:$IW$188,18,FALSE),0)</f>
        <v>0</v>
      </c>
      <c r="KL45" s="19">
        <f>IFERROR(HLOOKUP(KL$1,'Nakladova matice_2018'!$A$1:$IW$188,18,FALSE),0)</f>
        <v>3251.95</v>
      </c>
      <c r="KM45" s="19">
        <f>IFERROR(HLOOKUP(KM$1,'Nakladova matice_2018'!$A$1:$IW$188,18,FALSE),0)</f>
        <v>0</v>
      </c>
      <c r="KN45" s="19">
        <f>IFERROR(HLOOKUP(KN$1,'Nakladova matice_2018'!$A$1:$IW$188,18,FALSE),0)</f>
        <v>0</v>
      </c>
      <c r="KO45" s="19">
        <f>IFERROR(HLOOKUP(KO$1,'Nakladova matice_2018'!$A$1:$IW$188,18,FALSE),0)</f>
        <v>0</v>
      </c>
      <c r="KP45" s="19">
        <f>IFERROR(HLOOKUP(KP$1,'Nakladova matice_2018'!$A$1:$IW$188,18,FALSE),0)</f>
        <v>1997.95</v>
      </c>
      <c r="KQ45" s="19">
        <f>IFERROR(HLOOKUP(KQ$1,'Nakladova matice_2018'!$A$1:$IW$188,18,FALSE),0)</f>
        <v>525.53</v>
      </c>
      <c r="KR45" s="19">
        <f>IFERROR(HLOOKUP(KR$1,'Nakladova matice_2018'!$A$1:$IW$188,18,FALSE),0)</f>
        <v>1060</v>
      </c>
      <c r="KS45" s="19">
        <f>IFERROR(HLOOKUP(KS$1,'Nakladova matice_2018'!$A$1:$IW$188,18,FALSE),0)</f>
        <v>0</v>
      </c>
      <c r="KT45" s="19">
        <f>IFERROR(HLOOKUP(KT$1,'Nakladova matice_2018'!$A$1:$IW$188,18,FALSE),0)</f>
        <v>0</v>
      </c>
      <c r="KU45" s="19">
        <f>IFERROR(HLOOKUP(KU$1,'Nakladova matice_2018'!$A$1:$IW$188,18,FALSE),0)</f>
        <v>13407.32</v>
      </c>
      <c r="KV45" s="19">
        <f>IFERROR(HLOOKUP(KV$1,'Nakladova matice_2018'!$A$1:$IW$188,18,FALSE),0)</f>
        <v>0</v>
      </c>
      <c r="KW45" s="19">
        <f>IFERROR(HLOOKUP(KW$1,'Nakladova matice_2018'!$A$1:$IW$188,18,FALSE),0)</f>
        <v>47910.19</v>
      </c>
      <c r="KX45" s="19">
        <f>IFERROR(HLOOKUP(KX$1,'Nakladova matice_2018'!$A$1:$IW$188,18,FALSE),0)</f>
        <v>0</v>
      </c>
      <c r="KY45" s="19">
        <f>IFERROR(HLOOKUP(KY$1,'Nakladova matice_2018'!$A$1:$IW$188,18,FALSE),0)</f>
        <v>0</v>
      </c>
      <c r="KZ45" s="19">
        <f>IFERROR(HLOOKUP(KZ$1,'Nakladova matice_2018'!$A$1:$IW$188,18,FALSE),0)</f>
        <v>49064.6</v>
      </c>
      <c r="LA45" s="19">
        <f>IFERROR(HLOOKUP(LA$1,'Nakladova matice_2018'!$A$1:$IW$188,18,FALSE),0)</f>
        <v>0</v>
      </c>
      <c r="LB45" s="19">
        <f>IFERROR(HLOOKUP(LB$1,'Nakladova matice_2018'!$A$1:$IW$188,18,FALSE),0)</f>
        <v>11852.34</v>
      </c>
      <c r="LC45" s="19">
        <f>IFERROR(HLOOKUP(LC$1,'Nakladova matice_2018'!$A$1:$IW$188,18,FALSE),0)</f>
        <v>0</v>
      </c>
      <c r="LD45" s="19">
        <f>IFERROR(HLOOKUP(LD$1,'Nakladova matice_2018'!$A$1:$IW$188,18,FALSE),0)</f>
        <v>0</v>
      </c>
      <c r="LE45" s="19">
        <f>IFERROR(HLOOKUP(LE$1,'Nakladova matice_2018'!$A$1:$IW$188,18,FALSE),0)</f>
        <v>620.52</v>
      </c>
      <c r="LF45" s="19">
        <f>IFERROR(HLOOKUP(LF$1,'Nakladova matice_2018'!$A$1:$IW$188,18,FALSE),0)</f>
        <v>1902.95</v>
      </c>
      <c r="LG45" s="19">
        <f>IFERROR(HLOOKUP(LG$1,'Nakladova matice_2018'!$A$1:$IW$188,18,FALSE),0)</f>
        <v>0</v>
      </c>
      <c r="LH45" s="19">
        <f>IFERROR(HLOOKUP(LH$1,'Nakladova matice_2018'!$A$1:$IW$188,18,FALSE),0)</f>
        <v>0</v>
      </c>
      <c r="LI45" s="19">
        <f>IFERROR(HLOOKUP(LI$1,'Nakladova matice_2018'!$A$1:$IW$188,18,FALSE),0)</f>
        <v>0</v>
      </c>
      <c r="LJ45" s="19">
        <f>IFERROR(HLOOKUP(LJ$1,'Nakladova matice_2018'!$A$1:$IW$188,18,FALSE),0)</f>
        <v>0</v>
      </c>
      <c r="LK45" s="19">
        <f>IFERROR(HLOOKUP(LK$1,'Nakladova matice_2018'!$A$1:$IW$188,18,FALSE),0)</f>
        <v>0</v>
      </c>
      <c r="LL45" s="19">
        <f>IFERROR(HLOOKUP(LL$1,'Nakladova matice_2018'!$A$1:$IW$188,18,FALSE),0)</f>
        <v>1363</v>
      </c>
      <c r="LM45" s="19">
        <f>IFERROR(HLOOKUP(LM$1,'Nakladova matice_2018'!$A$1:$IW$188,18,FALSE),0)</f>
        <v>0</v>
      </c>
      <c r="LN45" s="19">
        <f>IFERROR(HLOOKUP(LN$1,'Nakladova matice_2018'!$A$1:$IW$188,18,FALSE),0)</f>
        <v>0</v>
      </c>
      <c r="LO45" s="19">
        <f>IFERROR(HLOOKUP(LO$1,'Nakladova matice_2018'!$A$1:$IW$188,18,FALSE),0)</f>
        <v>0</v>
      </c>
      <c r="LP45" s="19">
        <f>IFERROR(HLOOKUP(LP$1,'Nakladova matice_2018'!$A$1:$IW$188,18,FALSE),0)</f>
        <v>0</v>
      </c>
      <c r="LQ45" s="19">
        <f>IFERROR(HLOOKUP(LQ$1,'Nakladova matice_2018'!$A$1:$IW$188,18,FALSE),0)</f>
        <v>0</v>
      </c>
      <c r="LR45" s="19">
        <f>IFERROR(HLOOKUP(LR$1,'Nakladova matice_2018'!$A$1:$IW$188,18,FALSE),0)</f>
        <v>0</v>
      </c>
      <c r="LS45" s="19">
        <f>IFERROR(HLOOKUP(LS$1,'Nakladova matice_2018'!$A$1:$IW$188,18,FALSE),0)</f>
        <v>5932.98</v>
      </c>
      <c r="LT45" s="19">
        <f>IFERROR(HLOOKUP(LT$1,'Nakladova matice_2018'!$A$1:$IW$188,18,FALSE),0)</f>
        <v>0</v>
      </c>
      <c r="LU45" s="19">
        <f>IFERROR(HLOOKUP(LU$1,'Nakladova matice_2018'!$A$1:$IW$188,18,FALSE),0)</f>
        <v>0</v>
      </c>
      <c r="LV45" s="19">
        <f>IFERROR(HLOOKUP(LV$1,'Nakladova matice_2018'!$A$1:$IW$188,18,FALSE),0)</f>
        <v>0</v>
      </c>
      <c r="LW45" s="19">
        <f>IFERROR(HLOOKUP(LW$1,'Nakladova matice_2018'!$A$1:$IW$188,18,FALSE),0)</f>
        <v>0</v>
      </c>
      <c r="LX45" s="19">
        <f>IFERROR(HLOOKUP(LX$1,'Nakladova matice_2018'!$A$1:$IW$188,18,FALSE),0)</f>
        <v>0</v>
      </c>
      <c r="LY45" s="19">
        <f>IFERROR(HLOOKUP(LY$1,'Nakladova matice_2018'!$A$1:$IW$188,18,FALSE),0)</f>
        <v>0</v>
      </c>
      <c r="LZ45" s="19">
        <f>IFERROR(HLOOKUP(LZ$1,'Nakladova matice_2018'!$A$1:$IW$188,18,FALSE),0)</f>
        <v>0</v>
      </c>
      <c r="MA45" s="19">
        <f>IFERROR(HLOOKUP(MA$1,'Nakladova matice_2018'!$A$1:$IW$188,18,FALSE),0)</f>
        <v>0</v>
      </c>
      <c r="MB45" s="19">
        <f>IFERROR(HLOOKUP(MB$1,'Nakladova matice_2018'!$A$1:$IW$188,18,FALSE),0)</f>
        <v>0</v>
      </c>
      <c r="MC45" s="19">
        <f>IFERROR(HLOOKUP(MC$1,'Nakladova matice_2018'!$A$1:$IW$188,18,FALSE),0)</f>
        <v>0</v>
      </c>
      <c r="MD45" s="19">
        <f>IFERROR(HLOOKUP(MD$1,'Nakladova matice_2018'!$A$1:$IW$188,18,FALSE),0)</f>
        <v>0</v>
      </c>
      <c r="ME45" s="19">
        <f>IFERROR(HLOOKUP(ME$1,'Nakladova matice_2018'!$A$1:$IW$188,18,FALSE),0)</f>
        <v>0</v>
      </c>
      <c r="MF45" s="19">
        <f>IFERROR(HLOOKUP(MF$1,'Nakladova matice_2018'!$A$1:$IW$188,18,FALSE),0)</f>
        <v>0</v>
      </c>
      <c r="MG45" s="19">
        <f>IFERROR(HLOOKUP(MG$1,'Nakladova matice_2018'!$A$1:$IW$188,18,FALSE),0)</f>
        <v>0</v>
      </c>
      <c r="MH45" s="19">
        <f>IFERROR(HLOOKUP(MH$1,'Nakladova matice_2018'!$A$1:$IW$188,18,FALSE),0)</f>
        <v>0</v>
      </c>
      <c r="MI45" s="19">
        <f>IFERROR(HLOOKUP(MI$1,'Nakladova matice_2018'!$A$1:$IW$188,18,FALSE),0)</f>
        <v>0</v>
      </c>
      <c r="MJ45" s="19">
        <f>IFERROR(HLOOKUP(MJ$1,'Nakladova matice_2018'!$A$1:$IW$188,18,FALSE),0)</f>
        <v>0</v>
      </c>
      <c r="MK45" s="19">
        <f>IFERROR(HLOOKUP(MK$1,'Nakladova matice_2018'!$A$1:$IW$188,18,FALSE),0)</f>
        <v>1078</v>
      </c>
      <c r="ML45" s="19">
        <f>IFERROR(HLOOKUP(ML$1,'Nakladova matice_2018'!$A$1:$IW$188,18,FALSE),0)</f>
        <v>0</v>
      </c>
      <c r="MM45" s="19">
        <f>IFERROR(HLOOKUP(MM$1,'Nakladova matice_2018'!$A$1:$IW$188,18,FALSE),0)</f>
        <v>21105.94</v>
      </c>
      <c r="MN45" s="19">
        <f>IFERROR(HLOOKUP(MN$1,'Nakladova matice_2018'!$A$1:$IW$188,18,FALSE),0)</f>
        <v>0</v>
      </c>
      <c r="MO45" s="20">
        <f t="shared" si="83"/>
        <v>1483916.1000000003</v>
      </c>
      <c r="MP45" s="20">
        <f>MO45-'Nakladova matice_2018'!IX18</f>
        <v>0</v>
      </c>
    </row>
    <row r="46" spans="1:354" x14ac:dyDescent="0.2">
      <c r="A46" s="27">
        <v>501171</v>
      </c>
      <c r="B46" s="21" t="s">
        <v>503</v>
      </c>
      <c r="C46" s="53">
        <v>0</v>
      </c>
      <c r="D46" s="19">
        <f>IFERROR(HLOOKUP(D$1,'Nakladova matice_2018'!$A$1:$IW$188,19,FALSE),0)</f>
        <v>0</v>
      </c>
      <c r="E46" s="19">
        <f>IFERROR(HLOOKUP(E$1,'Nakladova matice_2018'!$A$1:$IW$188,19,FALSE),0)</f>
        <v>0</v>
      </c>
      <c r="F46" s="19">
        <f>IFERROR(HLOOKUP(F$1,'Nakladova matice_2018'!$A$1:$IW$188,19,FALSE),0)</f>
        <v>0</v>
      </c>
      <c r="G46" s="19">
        <f>IFERROR(HLOOKUP(G$1,'Nakladova matice_2018'!$A$1:$IW$188,19,FALSE),0)</f>
        <v>0</v>
      </c>
      <c r="H46" s="19">
        <f>IFERROR(HLOOKUP(H$1,'Nakladova matice_2018'!$A$1:$IW$188,19,FALSE),0)</f>
        <v>0</v>
      </c>
      <c r="I46" s="19">
        <f>IFERROR(HLOOKUP(I$1,'Nakladova matice_2018'!$A$1:$IW$188,19,FALSE),0)</f>
        <v>0</v>
      </c>
      <c r="J46" s="19">
        <f>IFERROR(HLOOKUP(J$1,'Nakladova matice_2018'!$A$1:$IW$188,19,FALSE),0)</f>
        <v>0</v>
      </c>
      <c r="K46" s="19">
        <f>IFERROR(HLOOKUP(K$1,'Nakladova matice_2018'!$A$1:$IW$188,19,FALSE),0)</f>
        <v>0</v>
      </c>
      <c r="L46" s="19">
        <f>IFERROR(HLOOKUP(L$1,'Nakladova matice_2018'!$A$1:$IW$188,19,FALSE),0)</f>
        <v>0</v>
      </c>
      <c r="M46" s="19">
        <f>IFERROR(HLOOKUP(M$1,'Nakladova matice_2018'!$A$1:$IW$188,19,FALSE),0)</f>
        <v>0</v>
      </c>
      <c r="N46" s="19">
        <f>IFERROR(HLOOKUP(N$1,'Nakladova matice_2018'!$A$1:$IW$188,19,FALSE),0)</f>
        <v>0</v>
      </c>
      <c r="O46" s="19">
        <f>IFERROR(HLOOKUP(O$1,'Nakladova matice_2018'!$A$1:$IW$188,19,FALSE),0)</f>
        <v>0</v>
      </c>
      <c r="P46" s="19">
        <f>IFERROR(HLOOKUP(P$1,'Nakladova matice_2018'!$A$1:$IW$188,19,FALSE),0)</f>
        <v>0</v>
      </c>
      <c r="Q46" s="19">
        <f>IFERROR(HLOOKUP(Q$1,'Nakladova matice_2018'!$A$1:$IW$188,19,FALSE),0)</f>
        <v>0</v>
      </c>
      <c r="R46" s="19">
        <f>IFERROR(HLOOKUP(R$1,'Nakladova matice_2018'!$A$1:$IW$188,19,FALSE),0)</f>
        <v>0</v>
      </c>
      <c r="S46" s="19">
        <f>IFERROR(HLOOKUP(S$1,'Nakladova matice_2018'!$A$1:$IW$188,19,FALSE),0)</f>
        <v>0</v>
      </c>
      <c r="T46" s="19">
        <f>IFERROR(HLOOKUP(T$1,'Nakladova matice_2018'!$A$1:$IW$188,19,FALSE),0)</f>
        <v>0</v>
      </c>
      <c r="U46" s="19">
        <f>IFERROR(HLOOKUP(U$1,'Nakladova matice_2018'!$A$1:$IW$188,19,FALSE),0)</f>
        <v>0</v>
      </c>
      <c r="V46" s="19">
        <f>IFERROR(HLOOKUP(V$1,'Nakladova matice_2018'!$A$1:$IW$188,19,FALSE),0)</f>
        <v>0</v>
      </c>
      <c r="W46" s="19">
        <f>IFERROR(HLOOKUP(W$1,'Nakladova matice_2018'!$A$1:$IW$188,19,FALSE),0)</f>
        <v>0</v>
      </c>
      <c r="X46" s="19">
        <f>IFERROR(HLOOKUP(X$1,'Nakladova matice_2018'!$A$1:$IW$188,19,FALSE),0)</f>
        <v>0</v>
      </c>
      <c r="Y46" s="19">
        <f>IFERROR(HLOOKUP(Y$1,'Nakladova matice_2018'!$A$1:$IW$188,19,FALSE),0)</f>
        <v>0</v>
      </c>
      <c r="Z46" s="19">
        <f>IFERROR(HLOOKUP(Z$1,'Nakladova matice_2018'!$A$1:$IW$188,19,FALSE),0)</f>
        <v>0</v>
      </c>
      <c r="AA46" s="19">
        <f>IFERROR(HLOOKUP(AA$1,'Nakladova matice_2018'!$A$1:$IW$188,19,FALSE),0)</f>
        <v>0</v>
      </c>
      <c r="AB46" s="19">
        <f>IFERROR(HLOOKUP(AB$1,'Nakladova matice_2018'!$A$1:$IW$188,19,FALSE),0)</f>
        <v>0</v>
      </c>
      <c r="AC46" s="19">
        <f>IFERROR(HLOOKUP(AC$1,'Nakladova matice_2018'!$A$1:$IW$188,19,FALSE),0)</f>
        <v>0</v>
      </c>
      <c r="AD46" s="19">
        <f>IFERROR(HLOOKUP(AD$1,'Nakladova matice_2018'!$A$1:$IW$188,19,FALSE),0)</f>
        <v>0</v>
      </c>
      <c r="AE46" s="19">
        <f>IFERROR(HLOOKUP(AE$1,'Nakladova matice_2018'!$A$1:$IW$188,19,FALSE),0)</f>
        <v>0</v>
      </c>
      <c r="AF46" s="19">
        <f>IFERROR(HLOOKUP(AF$1,'Nakladova matice_2018'!$A$1:$IW$188,19,FALSE),0)</f>
        <v>0</v>
      </c>
      <c r="AG46" s="19">
        <f>IFERROR(HLOOKUP(AG$1,'Nakladova matice_2018'!$A$1:$IW$188,19,FALSE),0)</f>
        <v>0</v>
      </c>
      <c r="AH46" s="19">
        <f>IFERROR(HLOOKUP(AH$1,'Nakladova matice_2018'!$A$1:$IW$188,19,FALSE),0)</f>
        <v>0</v>
      </c>
      <c r="AI46" s="19">
        <f>IFERROR(HLOOKUP(AI$1,'Nakladova matice_2018'!$A$1:$IW$188,19,FALSE),0)</f>
        <v>0</v>
      </c>
      <c r="AJ46" s="19">
        <f>IFERROR(HLOOKUP(AJ$1,'Nakladova matice_2018'!$A$1:$IW$188,19,FALSE),0)</f>
        <v>0</v>
      </c>
      <c r="AK46" s="19">
        <f>IFERROR(HLOOKUP(AK$1,'Nakladova matice_2018'!$A$1:$IW$188,19,FALSE),0)</f>
        <v>0</v>
      </c>
      <c r="AL46" s="19">
        <f>IFERROR(HLOOKUP(AL$1,'Nakladova matice_2018'!$A$1:$IW$188,19,FALSE),0)</f>
        <v>0</v>
      </c>
      <c r="AM46" s="19">
        <f>IFERROR(HLOOKUP(AM$1,'Nakladova matice_2018'!$A$1:$IW$188,19,FALSE),0)</f>
        <v>0</v>
      </c>
      <c r="AN46" s="19">
        <f>IFERROR(HLOOKUP(AN$1,'Nakladova matice_2018'!$A$1:$IW$188,19,FALSE),0)</f>
        <v>0</v>
      </c>
      <c r="AO46" s="19">
        <f>IFERROR(HLOOKUP(AO$1,'Nakladova matice_2018'!$A$1:$IW$188,19,FALSE),0)</f>
        <v>0</v>
      </c>
      <c r="AP46" s="19">
        <f>IFERROR(HLOOKUP(AP$1,'Nakladova matice_2018'!$A$1:$IW$188,19,FALSE),0)</f>
        <v>0</v>
      </c>
      <c r="AQ46" s="19">
        <f>IFERROR(HLOOKUP(AQ$1,'Nakladova matice_2018'!$A$1:$IW$188,19,FALSE),0)</f>
        <v>0</v>
      </c>
      <c r="AR46" s="19">
        <f>IFERROR(HLOOKUP(AR$1,'Nakladova matice_2018'!$A$1:$IW$188,19,FALSE),0)</f>
        <v>0</v>
      </c>
      <c r="AS46" s="19">
        <f>IFERROR(HLOOKUP(AS$1,'Nakladova matice_2018'!$A$1:$IW$188,19,FALSE),0)</f>
        <v>0</v>
      </c>
      <c r="AT46" s="19">
        <f>IFERROR(HLOOKUP(AT$1,'Nakladova matice_2018'!$A$1:$IW$188,19,FALSE),0)</f>
        <v>0</v>
      </c>
      <c r="AU46" s="19">
        <f>IFERROR(HLOOKUP(AU$1,'Nakladova matice_2018'!$A$1:$IW$188,19,FALSE),0)</f>
        <v>0</v>
      </c>
      <c r="AV46" s="19">
        <f>IFERROR(HLOOKUP(AV$1,'Nakladova matice_2018'!$A$1:$IW$188,19,FALSE),0)</f>
        <v>0</v>
      </c>
      <c r="AW46" s="19">
        <f>IFERROR(HLOOKUP(AW$1,'Nakladova matice_2018'!$A$1:$IW$188,19,FALSE),0)</f>
        <v>0</v>
      </c>
      <c r="AX46" s="19">
        <f>IFERROR(HLOOKUP(AX$1,'Nakladova matice_2018'!$A$1:$IW$188,19,FALSE),0)</f>
        <v>0</v>
      </c>
      <c r="AY46" s="19">
        <f>IFERROR(HLOOKUP(AY$1,'Nakladova matice_2018'!$A$1:$IW$188,19,FALSE),0)</f>
        <v>0</v>
      </c>
      <c r="AZ46" s="19">
        <f>IFERROR(HLOOKUP(AZ$1,'Nakladova matice_2018'!$A$1:$IW$188,19,FALSE),0)</f>
        <v>0</v>
      </c>
      <c r="BA46" s="19">
        <f>IFERROR(HLOOKUP(BA$1,'Nakladova matice_2018'!$A$1:$IW$188,19,FALSE),0)</f>
        <v>0</v>
      </c>
      <c r="BB46" s="19">
        <f>IFERROR(HLOOKUP(BB$1,'Nakladova matice_2018'!$A$1:$IW$188,19,FALSE),0)</f>
        <v>0</v>
      </c>
      <c r="BC46" s="19">
        <f>IFERROR(HLOOKUP(BC$1,'Nakladova matice_2018'!$A$1:$IW$188,19,FALSE),0)</f>
        <v>0</v>
      </c>
      <c r="BD46" s="19">
        <f>IFERROR(HLOOKUP(BD$1,'Nakladova matice_2018'!$A$1:$IW$188,19,FALSE),0)</f>
        <v>0</v>
      </c>
      <c r="BE46" s="19">
        <f>IFERROR(HLOOKUP(BE$1,'Nakladova matice_2018'!$A$1:$IW$188,19,FALSE),0)</f>
        <v>0</v>
      </c>
      <c r="BF46" s="19">
        <f>IFERROR(HLOOKUP(BF$1,'Nakladova matice_2018'!$A$1:$IW$188,19,FALSE),0)</f>
        <v>0</v>
      </c>
      <c r="BG46" s="19">
        <f>IFERROR(HLOOKUP(BG$1,'Nakladova matice_2018'!$A$1:$IW$188,19,FALSE),0)</f>
        <v>0</v>
      </c>
      <c r="BH46" s="19">
        <f>IFERROR(HLOOKUP(BH$1,'Nakladova matice_2018'!$A$1:$IW$188,19,FALSE),0)</f>
        <v>0</v>
      </c>
      <c r="BI46" s="19">
        <f>IFERROR(HLOOKUP(BI$1,'Nakladova matice_2018'!$A$1:$IW$188,19,FALSE),0)</f>
        <v>0</v>
      </c>
      <c r="BJ46" s="19">
        <f>IFERROR(HLOOKUP(BJ$1,'Nakladova matice_2018'!$A$1:$IW$188,19,FALSE),0)</f>
        <v>0</v>
      </c>
      <c r="BK46" s="19">
        <f>IFERROR(HLOOKUP(BK$1,'Nakladova matice_2018'!$A$1:$IW$188,19,FALSE),0)</f>
        <v>0</v>
      </c>
      <c r="BL46" s="19">
        <f>IFERROR(HLOOKUP(BL$1,'Nakladova matice_2018'!$A$1:$IW$188,19,FALSE),0)</f>
        <v>0</v>
      </c>
      <c r="BM46" s="19">
        <f>IFERROR(HLOOKUP(BM$1,'Nakladova matice_2018'!$A$1:$IW$188,19,FALSE),0)</f>
        <v>0</v>
      </c>
      <c r="BN46" s="19">
        <f>IFERROR(HLOOKUP(BN$1,'Nakladova matice_2018'!$A$1:$IW$188,19,FALSE),0)</f>
        <v>0</v>
      </c>
      <c r="BO46" s="19">
        <f>IFERROR(HLOOKUP(BO$1,'Nakladova matice_2018'!$A$1:$IW$188,19,FALSE),0)</f>
        <v>0</v>
      </c>
      <c r="BP46" s="19">
        <f>IFERROR(HLOOKUP(BP$1,'Nakladova matice_2018'!$A$1:$IW$188,19,FALSE),0)</f>
        <v>0</v>
      </c>
      <c r="BQ46" s="19">
        <f>IFERROR(HLOOKUP(BQ$1,'Nakladova matice_2018'!$A$1:$IW$188,19,FALSE),0)</f>
        <v>0</v>
      </c>
      <c r="BR46" s="19">
        <f>IFERROR(HLOOKUP(BR$1,'Nakladova matice_2018'!$A$1:$IW$188,19,FALSE),0)</f>
        <v>0</v>
      </c>
      <c r="BS46" s="19">
        <f>IFERROR(HLOOKUP(BS$1,'Nakladova matice_2018'!$A$1:$IW$188,19,FALSE),0)</f>
        <v>0</v>
      </c>
      <c r="BT46" s="19">
        <f>IFERROR(HLOOKUP(BT$1,'Nakladova matice_2018'!$A$1:$IW$188,19,FALSE),0)</f>
        <v>0</v>
      </c>
      <c r="BU46" s="19">
        <f>IFERROR(HLOOKUP(BU$1,'Nakladova matice_2018'!$A$1:$IW$188,19,FALSE),0)</f>
        <v>0</v>
      </c>
      <c r="BV46" s="19">
        <f>IFERROR(HLOOKUP(BV$1,'Nakladova matice_2018'!$A$1:$IW$188,19,FALSE),0)</f>
        <v>0</v>
      </c>
      <c r="BW46" s="19">
        <f>IFERROR(HLOOKUP(BW$1,'Nakladova matice_2018'!$A$1:$IW$188,19,FALSE),0)</f>
        <v>0</v>
      </c>
      <c r="BX46" s="19">
        <f>IFERROR(HLOOKUP(BX$1,'Nakladova matice_2018'!$A$1:$IW$188,19,FALSE),0)</f>
        <v>0</v>
      </c>
      <c r="BY46" s="19">
        <f>IFERROR(HLOOKUP(BY$1,'Nakladova matice_2018'!$A$1:$IW$188,19,FALSE),0)</f>
        <v>0</v>
      </c>
      <c r="BZ46" s="19">
        <f>IFERROR(HLOOKUP(BZ$1,'Nakladova matice_2018'!$A$1:$IW$188,19,FALSE),0)</f>
        <v>0</v>
      </c>
      <c r="CA46" s="19">
        <f>IFERROR(HLOOKUP(CA$1,'Nakladova matice_2018'!$A$1:$IW$188,19,FALSE),0)</f>
        <v>0</v>
      </c>
      <c r="CB46" s="19">
        <f>IFERROR(HLOOKUP(CB$1,'Nakladova matice_2018'!$A$1:$IW$188,19,FALSE),0)</f>
        <v>0</v>
      </c>
      <c r="CC46" s="19">
        <f>IFERROR(HLOOKUP(CC$1,'Nakladova matice_2018'!$A$1:$IW$188,19,FALSE),0)</f>
        <v>0</v>
      </c>
      <c r="CD46" s="19">
        <f>IFERROR(HLOOKUP(CD$1,'Nakladova matice_2018'!$A$1:$IW$188,19,FALSE),0)</f>
        <v>0</v>
      </c>
      <c r="CE46" s="19">
        <f>IFERROR(HLOOKUP(CE$1,'Nakladova matice_2018'!$A$1:$IW$188,19,FALSE),0)</f>
        <v>0</v>
      </c>
      <c r="CF46" s="19">
        <f>IFERROR(HLOOKUP(CF$1,'Nakladova matice_2018'!$A$1:$IW$188,19,FALSE),0)</f>
        <v>0</v>
      </c>
      <c r="CG46" s="19">
        <f>IFERROR(HLOOKUP(CG$1,'Nakladova matice_2018'!$A$1:$IW$188,19,FALSE),0)</f>
        <v>0</v>
      </c>
      <c r="CH46" s="19">
        <f>IFERROR(HLOOKUP(CH$1,'Nakladova matice_2018'!$A$1:$IW$188,19,FALSE),0)</f>
        <v>0</v>
      </c>
      <c r="CI46" s="19">
        <f>IFERROR(HLOOKUP(CI$1,'Nakladova matice_2018'!$A$1:$IW$188,19,FALSE),0)</f>
        <v>0</v>
      </c>
      <c r="CJ46" s="19">
        <f>IFERROR(HLOOKUP(CJ$1,'Nakladova matice_2018'!$A$1:$IW$188,19,FALSE),0)</f>
        <v>0</v>
      </c>
      <c r="CK46" s="19">
        <f>IFERROR(HLOOKUP(CK$1,'Nakladova matice_2018'!$A$1:$IW$188,19,FALSE),0)</f>
        <v>0</v>
      </c>
      <c r="CL46" s="19">
        <f>IFERROR(HLOOKUP(CL$1,'Nakladova matice_2018'!$A$1:$IW$188,19,FALSE),0)</f>
        <v>0</v>
      </c>
      <c r="CM46" s="19">
        <f>IFERROR(HLOOKUP(CM$1,'Nakladova matice_2018'!$A$1:$IW$188,19,FALSE),0)</f>
        <v>0</v>
      </c>
      <c r="CN46" s="19">
        <f>IFERROR(HLOOKUP(CN$1,'Nakladova matice_2018'!$A$1:$IW$188,19,FALSE),0)</f>
        <v>0</v>
      </c>
      <c r="CO46" s="19">
        <f>IFERROR(HLOOKUP(CO$1,'Nakladova matice_2018'!$A$1:$IW$188,19,FALSE),0)</f>
        <v>0</v>
      </c>
      <c r="CP46" s="19">
        <f>IFERROR(HLOOKUP(CP$1,'Nakladova matice_2018'!$A$1:$IW$188,19,FALSE),0)</f>
        <v>0</v>
      </c>
      <c r="CQ46" s="19">
        <f>IFERROR(HLOOKUP(CQ$1,'Nakladova matice_2018'!$A$1:$IW$188,19,FALSE),0)</f>
        <v>0</v>
      </c>
      <c r="CR46" s="19">
        <f>IFERROR(HLOOKUP(CR$1,'Nakladova matice_2018'!$A$1:$IW$188,19,FALSE),0)</f>
        <v>0</v>
      </c>
      <c r="CS46" s="19">
        <f>IFERROR(HLOOKUP(CS$1,'Nakladova matice_2018'!$A$1:$IW$188,19,FALSE),0)</f>
        <v>0</v>
      </c>
      <c r="CT46" s="19">
        <f>IFERROR(HLOOKUP(CT$1,'Nakladova matice_2018'!$A$1:$IW$188,19,FALSE),0)</f>
        <v>0</v>
      </c>
      <c r="CU46" s="19">
        <f>IFERROR(HLOOKUP(CU$1,'Nakladova matice_2018'!$A$1:$IW$188,19,FALSE),0)</f>
        <v>0</v>
      </c>
      <c r="CV46" s="19">
        <f>IFERROR(HLOOKUP(CV$1,'Nakladova matice_2018'!$A$1:$IW$188,19,FALSE),0)</f>
        <v>0</v>
      </c>
      <c r="CW46" s="19">
        <f>IFERROR(HLOOKUP(CW$1,'Nakladova matice_2018'!$A$1:$IW$188,19,FALSE),0)</f>
        <v>0</v>
      </c>
      <c r="CX46" s="19">
        <f>IFERROR(HLOOKUP(CX$1,'Nakladova matice_2018'!$A$1:$IW$188,19,FALSE),0)</f>
        <v>0</v>
      </c>
      <c r="CY46" s="19">
        <f>IFERROR(HLOOKUP(CY$1,'Nakladova matice_2018'!$A$1:$IW$188,19,FALSE),0)</f>
        <v>0</v>
      </c>
      <c r="CZ46" s="19">
        <f>IFERROR(HLOOKUP(CZ$1,'Nakladova matice_2018'!$A$1:$IW$188,19,FALSE),0)</f>
        <v>0</v>
      </c>
      <c r="DA46" s="19">
        <f>IFERROR(HLOOKUP(DA$1,'Nakladova matice_2018'!$A$1:$IW$188,19,FALSE),0)</f>
        <v>0</v>
      </c>
      <c r="DB46" s="19">
        <f>IFERROR(HLOOKUP(DB$1,'Nakladova matice_2018'!$A$1:$IW$188,19,FALSE),0)</f>
        <v>0</v>
      </c>
      <c r="DC46" s="19">
        <f>IFERROR(HLOOKUP(DC$1,'Nakladova matice_2018'!$A$1:$IW$188,19,FALSE),0)</f>
        <v>0</v>
      </c>
      <c r="DD46" s="19">
        <f>IFERROR(HLOOKUP(DD$1,'Nakladova matice_2018'!$A$1:$IW$188,19,FALSE),0)</f>
        <v>0</v>
      </c>
      <c r="DE46" s="19">
        <f>IFERROR(HLOOKUP(DE$1,'Nakladova matice_2018'!$A$1:$IW$188,19,FALSE),0)</f>
        <v>0</v>
      </c>
      <c r="DF46" s="19">
        <f>IFERROR(HLOOKUP(DF$1,'Nakladova matice_2018'!$A$1:$IW$188,19,FALSE),0)</f>
        <v>0</v>
      </c>
      <c r="DG46" s="19">
        <f>IFERROR(HLOOKUP(DG$1,'Nakladova matice_2018'!$A$1:$IW$188,19,FALSE),0)</f>
        <v>0</v>
      </c>
      <c r="DH46" s="19">
        <f>IFERROR(HLOOKUP(DH$1,'Nakladova matice_2018'!$A$1:$IW$188,19,FALSE),0)</f>
        <v>0</v>
      </c>
      <c r="DI46" s="19">
        <f>IFERROR(HLOOKUP(DI$1,'Nakladova matice_2018'!$A$1:$IW$188,19,FALSE),0)</f>
        <v>0</v>
      </c>
      <c r="DJ46" s="19">
        <f>IFERROR(HLOOKUP(DJ$1,'Nakladova matice_2018'!$A$1:$IW$188,19,FALSE),0)</f>
        <v>0</v>
      </c>
      <c r="DK46" s="19">
        <f>IFERROR(HLOOKUP(DK$1,'Nakladova matice_2018'!$A$1:$IW$188,19,FALSE),0)</f>
        <v>0</v>
      </c>
      <c r="DL46" s="19">
        <f>IFERROR(HLOOKUP(DL$1,'Nakladova matice_2018'!$A$1:$IW$188,19,FALSE),0)</f>
        <v>0</v>
      </c>
      <c r="DM46" s="19">
        <f>IFERROR(HLOOKUP(DM$1,'Nakladova matice_2018'!$A$1:$IW$188,19,FALSE),0)</f>
        <v>0</v>
      </c>
      <c r="DN46" s="19">
        <f>IFERROR(HLOOKUP(DN$1,'Nakladova matice_2018'!$A$1:$IW$188,19,FALSE),0)</f>
        <v>0</v>
      </c>
      <c r="DO46" s="19">
        <f>IFERROR(HLOOKUP(DO$1,'Nakladova matice_2018'!$A$1:$IW$188,19,FALSE),0)</f>
        <v>0</v>
      </c>
      <c r="DP46" s="19">
        <f>IFERROR(HLOOKUP(DP$1,'Nakladova matice_2018'!$A$1:$IW$188,19,FALSE),0)</f>
        <v>0</v>
      </c>
      <c r="DQ46" s="19">
        <f>IFERROR(HLOOKUP(DQ$1,'Nakladova matice_2018'!$A$1:$IW$188,19,FALSE),0)</f>
        <v>0</v>
      </c>
      <c r="DR46" s="19">
        <f>IFERROR(HLOOKUP(DR$1,'Nakladova matice_2018'!$A$1:$IW$188,19,FALSE),0)</f>
        <v>0</v>
      </c>
      <c r="DS46" s="19">
        <f>IFERROR(HLOOKUP(DS$1,'Nakladova matice_2018'!$A$1:$IW$188,19,FALSE),0)</f>
        <v>0</v>
      </c>
      <c r="DT46" s="19">
        <f>IFERROR(HLOOKUP(DT$1,'Nakladova matice_2018'!$A$1:$IW$188,19,FALSE),0)</f>
        <v>0</v>
      </c>
      <c r="DU46" s="19">
        <f>IFERROR(HLOOKUP(DU$1,'Nakladova matice_2018'!$A$1:$IW$188,19,FALSE),0)</f>
        <v>0</v>
      </c>
      <c r="DV46" s="19">
        <f>IFERROR(HLOOKUP(DV$1,'Nakladova matice_2018'!$A$1:$IW$188,19,FALSE),0)</f>
        <v>0</v>
      </c>
      <c r="DW46" s="19">
        <f>IFERROR(HLOOKUP(DW$1,'Nakladova matice_2018'!$A$1:$IW$188,19,FALSE),0)</f>
        <v>0</v>
      </c>
      <c r="DX46" s="19">
        <f>IFERROR(HLOOKUP(DX$1,'Nakladova matice_2018'!$A$1:$IW$188,19,FALSE),0)</f>
        <v>0</v>
      </c>
      <c r="DY46" s="19">
        <f>IFERROR(HLOOKUP(DY$1,'Nakladova matice_2018'!$A$1:$IW$188,19,FALSE),0)</f>
        <v>0</v>
      </c>
      <c r="DZ46" s="19">
        <f>IFERROR(HLOOKUP(DZ$1,'Nakladova matice_2018'!$A$1:$IW$188,19,FALSE),0)</f>
        <v>0</v>
      </c>
      <c r="EA46" s="19">
        <f>IFERROR(HLOOKUP(EA$1,'Nakladova matice_2018'!$A$1:$IW$188,19,FALSE),0)</f>
        <v>0</v>
      </c>
      <c r="EB46" s="19">
        <f>IFERROR(HLOOKUP(EB$1,'Nakladova matice_2018'!$A$1:$IW$188,19,FALSE),0)</f>
        <v>0</v>
      </c>
      <c r="EC46" s="19">
        <f>IFERROR(HLOOKUP(EC$1,'Nakladova matice_2018'!$A$1:$IW$188,19,FALSE),0)</f>
        <v>0</v>
      </c>
      <c r="ED46" s="19">
        <f>IFERROR(HLOOKUP(ED$1,'Nakladova matice_2018'!$A$1:$IW$188,19,FALSE),0)</f>
        <v>0</v>
      </c>
      <c r="EE46" s="19">
        <f>IFERROR(HLOOKUP(EE$1,'Nakladova matice_2018'!$A$1:$IW$188,19,FALSE),0)</f>
        <v>0</v>
      </c>
      <c r="EF46" s="19">
        <f>IFERROR(HLOOKUP(EF$1,'Nakladova matice_2018'!$A$1:$IW$188,19,FALSE),0)</f>
        <v>0</v>
      </c>
      <c r="EG46" s="19">
        <f>IFERROR(HLOOKUP(EG$1,'Nakladova matice_2018'!$A$1:$IW$188,19,FALSE),0)</f>
        <v>0</v>
      </c>
      <c r="EH46" s="19">
        <f>IFERROR(HLOOKUP(EH$1,'Nakladova matice_2018'!$A$1:$IW$188,19,FALSE),0)</f>
        <v>0</v>
      </c>
      <c r="EI46" s="19">
        <f>IFERROR(HLOOKUP(EI$1,'Nakladova matice_2018'!$A$1:$IW$188,19,FALSE),0)</f>
        <v>0</v>
      </c>
      <c r="EJ46" s="19">
        <f>IFERROR(HLOOKUP(EJ$1,'Nakladova matice_2018'!$A$1:$IW$188,19,FALSE),0)</f>
        <v>0</v>
      </c>
      <c r="EK46" s="19">
        <f>IFERROR(HLOOKUP(EK$1,'Nakladova matice_2018'!$A$1:$IW$188,19,FALSE),0)</f>
        <v>0</v>
      </c>
      <c r="EL46" s="19">
        <f>IFERROR(HLOOKUP(EL$1,'Nakladova matice_2018'!$A$1:$IW$188,19,FALSE),0)</f>
        <v>0</v>
      </c>
      <c r="EM46" s="19">
        <f>IFERROR(HLOOKUP(EM$1,'Nakladova matice_2018'!$A$1:$IW$188,19,FALSE),0)</f>
        <v>0</v>
      </c>
      <c r="EN46" s="19">
        <f>IFERROR(HLOOKUP(EN$1,'Nakladova matice_2018'!$A$1:$IW$188,19,FALSE),0)</f>
        <v>0</v>
      </c>
      <c r="EO46" s="19">
        <f>IFERROR(HLOOKUP(EO$1,'Nakladova matice_2018'!$A$1:$IW$188,19,FALSE),0)</f>
        <v>0</v>
      </c>
      <c r="EP46" s="19">
        <f>IFERROR(HLOOKUP(EP$1,'Nakladova matice_2018'!$A$1:$IW$188,19,FALSE),0)</f>
        <v>0</v>
      </c>
      <c r="EQ46" s="19">
        <f>IFERROR(HLOOKUP(EQ$1,'Nakladova matice_2018'!$A$1:$IW$188,19,FALSE),0)</f>
        <v>0</v>
      </c>
      <c r="ER46" s="19">
        <f>IFERROR(HLOOKUP(ER$1,'Nakladova matice_2018'!$A$1:$IW$188,19,FALSE),0)</f>
        <v>0</v>
      </c>
      <c r="ES46" s="19">
        <f>IFERROR(HLOOKUP(ES$1,'Nakladova matice_2018'!$A$1:$IW$188,19,FALSE),0)</f>
        <v>0</v>
      </c>
      <c r="ET46" s="19">
        <f>IFERROR(HLOOKUP(ET$1,'Nakladova matice_2018'!$A$1:$IW$188,19,FALSE),0)</f>
        <v>0</v>
      </c>
      <c r="EU46" s="19">
        <f>IFERROR(HLOOKUP(EU$1,'Nakladova matice_2018'!$A$1:$IW$188,19,FALSE),0)</f>
        <v>0</v>
      </c>
      <c r="EV46" s="19">
        <f>IFERROR(HLOOKUP(EV$1,'Nakladova matice_2018'!$A$1:$IW$188,19,FALSE),0)</f>
        <v>0</v>
      </c>
      <c r="EW46" s="19">
        <f>IFERROR(HLOOKUP(EW$1,'Nakladova matice_2018'!$A$1:$IW$188,19,FALSE),0)</f>
        <v>0</v>
      </c>
      <c r="EX46" s="19">
        <f>IFERROR(HLOOKUP(EX$1,'Nakladova matice_2018'!$A$1:$IW$188,19,FALSE),0)</f>
        <v>0</v>
      </c>
      <c r="EY46" s="19">
        <f>IFERROR(HLOOKUP(EY$1,'Nakladova matice_2018'!$A$1:$IW$188,19,FALSE),0)</f>
        <v>0</v>
      </c>
      <c r="EZ46" s="19">
        <f>IFERROR(HLOOKUP(EZ$1,'Nakladova matice_2018'!$A$1:$IW$188,19,FALSE),0)</f>
        <v>0</v>
      </c>
      <c r="FA46" s="19">
        <f>IFERROR(HLOOKUP(FA$1,'Nakladova matice_2018'!$A$1:$IW$188,19,FALSE),0)</f>
        <v>0</v>
      </c>
      <c r="FB46" s="19">
        <f>IFERROR(HLOOKUP(FB$1,'Nakladova matice_2018'!$A$1:$IW$188,19,FALSE),0)</f>
        <v>0</v>
      </c>
      <c r="FC46" s="19">
        <f>IFERROR(HLOOKUP(FC$1,'Nakladova matice_2018'!$A$1:$IW$188,19,FALSE),0)</f>
        <v>0</v>
      </c>
      <c r="FD46" s="19">
        <f>IFERROR(HLOOKUP(FD$1,'Nakladova matice_2018'!$A$1:$IW$188,19,FALSE),0)</f>
        <v>0</v>
      </c>
      <c r="FE46" s="19">
        <f>IFERROR(HLOOKUP(FE$1,'Nakladova matice_2018'!$A$1:$IW$188,19,FALSE),0)</f>
        <v>0</v>
      </c>
      <c r="FF46" s="19">
        <f>IFERROR(HLOOKUP(FF$1,'Nakladova matice_2018'!$A$1:$IW$188,19,FALSE),0)</f>
        <v>0</v>
      </c>
      <c r="FG46" s="19">
        <f>IFERROR(HLOOKUP(FG$1,'Nakladova matice_2018'!$A$1:$IW$188,19,FALSE),0)</f>
        <v>0</v>
      </c>
      <c r="FH46" s="19">
        <f>IFERROR(HLOOKUP(FH$1,'Nakladova matice_2018'!$A$1:$IW$188,19,FALSE),0)</f>
        <v>0</v>
      </c>
      <c r="FI46" s="19">
        <f>IFERROR(HLOOKUP(FI$1,'Nakladova matice_2018'!$A$1:$IW$188,19,FALSE),0)</f>
        <v>0</v>
      </c>
      <c r="FJ46" s="19">
        <f>IFERROR(HLOOKUP(FJ$1,'Nakladova matice_2018'!$A$1:$IW$188,19,FALSE),0)</f>
        <v>0</v>
      </c>
      <c r="FK46" s="19">
        <f>IFERROR(HLOOKUP(FK$1,'Nakladova matice_2018'!$A$1:$IW$188,19,FALSE),0)</f>
        <v>0</v>
      </c>
      <c r="FL46" s="19">
        <f>IFERROR(HLOOKUP(FL$1,'Nakladova matice_2018'!$A$1:$IW$188,19,FALSE),0)</f>
        <v>0</v>
      </c>
      <c r="FM46" s="19">
        <f>IFERROR(HLOOKUP(FM$1,'Nakladova matice_2018'!$A$1:$IW$188,19,FALSE),0)</f>
        <v>0</v>
      </c>
      <c r="FN46" s="19">
        <f>IFERROR(HLOOKUP(FN$1,'Nakladova matice_2018'!$A$1:$IW$188,19,FALSE),0)</f>
        <v>0</v>
      </c>
      <c r="FO46" s="19">
        <f>IFERROR(HLOOKUP(FO$1,'Nakladova matice_2018'!$A$1:$IW$188,19,FALSE),0)</f>
        <v>0</v>
      </c>
      <c r="FP46" s="19">
        <f>IFERROR(HLOOKUP(FP$1,'Nakladova matice_2018'!$A$1:$IW$188,19,FALSE),0)</f>
        <v>0</v>
      </c>
      <c r="FQ46" s="19">
        <f>IFERROR(HLOOKUP(FQ$1,'Nakladova matice_2018'!$A$1:$IW$188,19,FALSE),0)</f>
        <v>0</v>
      </c>
      <c r="FR46" s="19">
        <f>IFERROR(HLOOKUP(FR$1,'Nakladova matice_2018'!$A$1:$IW$188,19,FALSE),0)</f>
        <v>0</v>
      </c>
      <c r="FS46" s="19">
        <f>IFERROR(HLOOKUP(FS$1,'Nakladova matice_2018'!$A$1:$IW$188,19,FALSE),0)</f>
        <v>0</v>
      </c>
      <c r="FT46" s="19">
        <f>IFERROR(HLOOKUP(FT$1,'Nakladova matice_2018'!$A$1:$IW$188,19,FALSE),0)</f>
        <v>0</v>
      </c>
      <c r="FU46" s="19">
        <f>IFERROR(HLOOKUP(FU$1,'Nakladova matice_2018'!$A$1:$IW$188,19,FALSE),0)</f>
        <v>0</v>
      </c>
      <c r="FV46" s="19">
        <f>IFERROR(HLOOKUP(FV$1,'Nakladova matice_2018'!$A$1:$IW$188,19,FALSE),0)</f>
        <v>0</v>
      </c>
      <c r="FW46" s="19">
        <f>IFERROR(HLOOKUP(FW$1,'Nakladova matice_2018'!$A$1:$IW$188,19,FALSE),0)</f>
        <v>0</v>
      </c>
      <c r="FX46" s="19">
        <f>IFERROR(HLOOKUP(FX$1,'Nakladova matice_2018'!$A$1:$IW$188,19,FALSE),0)</f>
        <v>0</v>
      </c>
      <c r="FY46" s="19">
        <f>IFERROR(HLOOKUP(FY$1,'Nakladova matice_2018'!$A$1:$IW$188,19,FALSE),0)</f>
        <v>0</v>
      </c>
      <c r="FZ46" s="19">
        <f>IFERROR(HLOOKUP(FZ$1,'Nakladova matice_2018'!$A$1:$IW$188,19,FALSE),0)</f>
        <v>0</v>
      </c>
      <c r="GA46" s="19">
        <f>IFERROR(HLOOKUP(GA$1,'Nakladova matice_2018'!$A$1:$IW$188,19,FALSE),0)</f>
        <v>0</v>
      </c>
      <c r="GB46" s="19">
        <f>IFERROR(HLOOKUP(GB$1,'Nakladova matice_2018'!$A$1:$IW$188,19,FALSE),0)</f>
        <v>0</v>
      </c>
      <c r="GC46" s="19">
        <f>IFERROR(HLOOKUP(GC$1,'Nakladova matice_2018'!$A$1:$IW$188,19,FALSE),0)</f>
        <v>0</v>
      </c>
      <c r="GD46" s="19">
        <f>IFERROR(HLOOKUP(GD$1,'Nakladova matice_2018'!$A$1:$IW$188,19,FALSE),0)</f>
        <v>0</v>
      </c>
      <c r="GE46" s="19">
        <f>IFERROR(HLOOKUP(GE$1,'Nakladova matice_2018'!$A$1:$IW$188,19,FALSE),0)</f>
        <v>0</v>
      </c>
      <c r="GF46" s="19">
        <f>IFERROR(HLOOKUP(GF$1,'Nakladova matice_2018'!$A$1:$IW$188,19,FALSE),0)</f>
        <v>0</v>
      </c>
      <c r="GG46" s="19">
        <f>IFERROR(HLOOKUP(GG$1,'Nakladova matice_2018'!$A$1:$IW$188,19,FALSE),0)</f>
        <v>0</v>
      </c>
      <c r="GH46" s="19">
        <f>IFERROR(HLOOKUP(GH$1,'Nakladova matice_2018'!$A$1:$IW$188,19,FALSE),0)</f>
        <v>0</v>
      </c>
      <c r="GI46" s="19">
        <f>IFERROR(HLOOKUP(GI$1,'Nakladova matice_2018'!$A$1:$IW$188,19,FALSE),0)</f>
        <v>0</v>
      </c>
      <c r="GJ46" s="19">
        <f>IFERROR(HLOOKUP(GJ$1,'Nakladova matice_2018'!$A$1:$IW$188,19,FALSE),0)</f>
        <v>0</v>
      </c>
      <c r="GK46" s="19">
        <f>IFERROR(HLOOKUP(GK$1,'Nakladova matice_2018'!$A$1:$IW$188,19,FALSE),0)</f>
        <v>0</v>
      </c>
      <c r="GL46" s="19">
        <f>IFERROR(HLOOKUP(GL$1,'Nakladova matice_2018'!$A$1:$IW$188,19,FALSE),0)</f>
        <v>0</v>
      </c>
      <c r="GM46" s="19">
        <f>IFERROR(HLOOKUP(GM$1,'Nakladova matice_2018'!$A$1:$IW$188,19,FALSE),0)</f>
        <v>0</v>
      </c>
      <c r="GN46" s="19">
        <f>IFERROR(HLOOKUP(GN$1,'Nakladova matice_2018'!$A$1:$IW$188,19,FALSE),0)</f>
        <v>0</v>
      </c>
      <c r="GO46" s="19">
        <f>IFERROR(HLOOKUP(GO$1,'Nakladova matice_2018'!$A$1:$IW$188,19,FALSE),0)</f>
        <v>0</v>
      </c>
      <c r="GP46" s="19">
        <f>IFERROR(HLOOKUP(GP$1,'Nakladova matice_2018'!$A$1:$IW$188,19,FALSE),0)</f>
        <v>0</v>
      </c>
      <c r="GQ46" s="19">
        <f>IFERROR(HLOOKUP(GQ$1,'Nakladova matice_2018'!$A$1:$IW$188,19,FALSE),0)</f>
        <v>0</v>
      </c>
      <c r="GR46" s="19">
        <f>IFERROR(HLOOKUP(GR$1,'Nakladova matice_2018'!$A$1:$IW$188,19,FALSE),0)</f>
        <v>0</v>
      </c>
      <c r="GS46" s="19">
        <f>IFERROR(HLOOKUP(GS$1,'Nakladova matice_2018'!$A$1:$IW$188,19,FALSE),0)</f>
        <v>0</v>
      </c>
      <c r="GT46" s="19">
        <f>IFERROR(HLOOKUP(GT$1,'Nakladova matice_2018'!$A$1:$IW$188,19,FALSE),0)</f>
        <v>0</v>
      </c>
      <c r="GU46" s="19">
        <f>IFERROR(HLOOKUP(GU$1,'Nakladova matice_2018'!$A$1:$IW$188,19,FALSE),0)</f>
        <v>0</v>
      </c>
      <c r="GV46" s="19">
        <f>IFERROR(HLOOKUP(GV$1,'Nakladova matice_2018'!$A$1:$IW$188,19,FALSE),0)</f>
        <v>0</v>
      </c>
      <c r="GW46" s="19">
        <f>IFERROR(HLOOKUP(GW$1,'Nakladova matice_2018'!$A$1:$IW$188,19,FALSE),0)</f>
        <v>0</v>
      </c>
      <c r="GX46" s="19">
        <f>IFERROR(HLOOKUP(GX$1,'Nakladova matice_2018'!$A$1:$IW$188,19,FALSE),0)</f>
        <v>0</v>
      </c>
      <c r="GY46" s="19">
        <f>IFERROR(HLOOKUP(GY$1,'Nakladova matice_2018'!$A$1:$IW$188,19,FALSE),0)</f>
        <v>0</v>
      </c>
      <c r="GZ46" s="19">
        <f>IFERROR(HLOOKUP(GZ$1,'Nakladova matice_2018'!$A$1:$IW$188,19,FALSE),0)</f>
        <v>0</v>
      </c>
      <c r="HA46" s="19">
        <f>IFERROR(HLOOKUP(HA$1,'Nakladova matice_2018'!$A$1:$IW$188,19,FALSE),0)</f>
        <v>0</v>
      </c>
      <c r="HB46" s="19">
        <f>IFERROR(HLOOKUP(HB$1,'Nakladova matice_2018'!$A$1:$IW$188,19,FALSE),0)</f>
        <v>0</v>
      </c>
      <c r="HC46" s="19">
        <f>IFERROR(HLOOKUP(HC$1,'Nakladova matice_2018'!$A$1:$IW$188,19,FALSE),0)</f>
        <v>0</v>
      </c>
      <c r="HD46" s="19">
        <f>IFERROR(HLOOKUP(HD$1,'Nakladova matice_2018'!$A$1:$IW$188,19,FALSE),0)</f>
        <v>0</v>
      </c>
      <c r="HE46" s="19">
        <f>IFERROR(HLOOKUP(HE$1,'Nakladova matice_2018'!$A$1:$IW$188,19,FALSE),0)</f>
        <v>0</v>
      </c>
      <c r="HF46" s="19">
        <f>IFERROR(HLOOKUP(HF$1,'Nakladova matice_2018'!$A$1:$IW$188,19,FALSE),0)</f>
        <v>0</v>
      </c>
      <c r="HG46" s="19">
        <f>IFERROR(HLOOKUP(HG$1,'Nakladova matice_2018'!$A$1:$IW$188,19,FALSE),0)</f>
        <v>0</v>
      </c>
      <c r="HH46" s="19">
        <f>IFERROR(HLOOKUP(HH$1,'Nakladova matice_2018'!$A$1:$IW$188,19,FALSE),0)</f>
        <v>0</v>
      </c>
      <c r="HI46" s="19">
        <f>IFERROR(HLOOKUP(HI$1,'Nakladova matice_2018'!$A$1:$IW$188,19,FALSE),0)</f>
        <v>0</v>
      </c>
      <c r="HJ46" s="19">
        <f>IFERROR(HLOOKUP(HJ$1,'Nakladova matice_2018'!$A$1:$IW$188,19,FALSE),0)</f>
        <v>0</v>
      </c>
      <c r="HK46" s="19">
        <f>IFERROR(HLOOKUP(HK$1,'Nakladova matice_2018'!$A$1:$IW$188,19,FALSE),0)</f>
        <v>0</v>
      </c>
      <c r="HL46" s="19">
        <f>IFERROR(HLOOKUP(HL$1,'Nakladova matice_2018'!$A$1:$IW$188,19,FALSE),0)</f>
        <v>0</v>
      </c>
      <c r="HM46" s="19">
        <f>IFERROR(HLOOKUP(HM$1,'Nakladova matice_2018'!$A$1:$IW$188,19,FALSE),0)</f>
        <v>0</v>
      </c>
      <c r="HN46" s="19">
        <f>IFERROR(HLOOKUP(HN$1,'Nakladova matice_2018'!$A$1:$IW$188,19,FALSE),0)</f>
        <v>0</v>
      </c>
      <c r="HO46" s="19">
        <f>IFERROR(HLOOKUP(HO$1,'Nakladova matice_2018'!$A$1:$IW$188,19,FALSE),0)</f>
        <v>0</v>
      </c>
      <c r="HP46" s="19">
        <f>IFERROR(HLOOKUP(HP$1,'Nakladova matice_2018'!$A$1:$IW$188,19,FALSE),0)</f>
        <v>0</v>
      </c>
      <c r="HQ46" s="19">
        <f>IFERROR(HLOOKUP(HQ$1,'Nakladova matice_2018'!$A$1:$IW$188,19,FALSE),0)</f>
        <v>0</v>
      </c>
      <c r="HR46" s="19">
        <f>IFERROR(HLOOKUP(HR$1,'Nakladova matice_2018'!$A$1:$IW$188,19,FALSE),0)</f>
        <v>0</v>
      </c>
      <c r="HS46" s="19">
        <f>IFERROR(HLOOKUP(HS$1,'Nakladova matice_2018'!$A$1:$IW$188,19,FALSE),0)</f>
        <v>0</v>
      </c>
      <c r="HT46" s="19">
        <f>IFERROR(HLOOKUP(HT$1,'Nakladova matice_2018'!$A$1:$IW$188,19,FALSE),0)</f>
        <v>9600</v>
      </c>
      <c r="HU46" s="19">
        <f>IFERROR(HLOOKUP(HU$1,'Nakladova matice_2018'!$A$1:$IW$188,19,FALSE),0)</f>
        <v>8800</v>
      </c>
      <c r="HV46" s="19">
        <f>IFERROR(HLOOKUP(HV$1,'Nakladova matice_2018'!$A$1:$IW$188,19,FALSE),0)</f>
        <v>17600</v>
      </c>
      <c r="HW46" s="19">
        <f>IFERROR(HLOOKUP(HW$1,'Nakladova matice_2018'!$A$1:$IW$188,19,FALSE),0)</f>
        <v>33800</v>
      </c>
      <c r="HX46" s="19">
        <f>IFERROR(HLOOKUP(HX$1,'Nakladova matice_2018'!$A$1:$IW$188,19,FALSE),0)</f>
        <v>13200</v>
      </c>
      <c r="HY46" s="19">
        <f>IFERROR(HLOOKUP(HY$1,'Nakladova matice_2018'!$A$1:$IW$188,19,FALSE),0)</f>
        <v>69600</v>
      </c>
      <c r="HZ46" s="19">
        <f>IFERROR(HLOOKUP(HZ$1,'Nakladova matice_2018'!$A$1:$IW$188,19,FALSE),0)</f>
        <v>0</v>
      </c>
      <c r="IA46" s="19">
        <f>IFERROR(HLOOKUP(IA$1,'Nakladova matice_2018'!$A$1:$IW$188,19,FALSE),0)</f>
        <v>0</v>
      </c>
      <c r="IB46" s="19">
        <f>IFERROR(HLOOKUP(IB$1,'Nakladova matice_2018'!$A$1:$IW$188,19,FALSE),0)</f>
        <v>0</v>
      </c>
      <c r="IC46" s="19">
        <f>IFERROR(HLOOKUP(IC$1,'Nakladova matice_2018'!$A$1:$IW$188,19,FALSE),0)</f>
        <v>0</v>
      </c>
      <c r="ID46" s="19">
        <f>IFERROR(HLOOKUP(ID$1,'Nakladova matice_2018'!$A$1:$IW$188,19,FALSE),0)</f>
        <v>0</v>
      </c>
      <c r="IE46" s="19">
        <f>IFERROR(HLOOKUP(IE$1,'Nakladova matice_2018'!$A$1:$IW$188,19,FALSE),0)</f>
        <v>0</v>
      </c>
      <c r="IF46" s="19">
        <f>IFERROR(HLOOKUP(IF$1,'Nakladova matice_2018'!$A$1:$IW$188,19,FALSE),0)</f>
        <v>0</v>
      </c>
      <c r="IG46" s="19">
        <f>IFERROR(HLOOKUP(IG$1,'Nakladova matice_2018'!$A$1:$IW$188,19,FALSE),0)</f>
        <v>0</v>
      </c>
      <c r="IH46" s="19">
        <f>IFERROR(HLOOKUP(IH$1,'Nakladova matice_2018'!$A$1:$IW$188,19,FALSE),0)</f>
        <v>0</v>
      </c>
      <c r="II46" s="19">
        <f>IFERROR(HLOOKUP(II$1,'Nakladova matice_2018'!$A$1:$IW$188,19,FALSE),0)</f>
        <v>0</v>
      </c>
      <c r="IJ46" s="19">
        <f>IFERROR(HLOOKUP(IJ$1,'Nakladova matice_2018'!$A$1:$IW$188,19,FALSE),0)</f>
        <v>0</v>
      </c>
      <c r="IK46" s="19">
        <f>IFERROR(HLOOKUP(IK$1,'Nakladova matice_2018'!$A$1:$IW$188,19,FALSE),0)</f>
        <v>0</v>
      </c>
      <c r="IL46" s="19">
        <f>IFERROR(HLOOKUP(IL$1,'Nakladova matice_2018'!$A$1:$IW$188,19,FALSE),0)</f>
        <v>306.41000000000003</v>
      </c>
      <c r="IM46" s="19">
        <f>IFERROR(HLOOKUP(IM$1,'Nakladova matice_2018'!$A$1:$IW$188,19,FALSE),0)</f>
        <v>0</v>
      </c>
      <c r="IN46" s="19">
        <f>IFERROR(HLOOKUP(IN$1,'Nakladova matice_2018'!$A$1:$IW$188,19,FALSE),0)</f>
        <v>0</v>
      </c>
      <c r="IO46" s="19">
        <f>IFERROR(HLOOKUP(IO$1,'Nakladova matice_2018'!$A$1:$IW$188,19,FALSE),0)</f>
        <v>0</v>
      </c>
      <c r="IP46" s="19">
        <f>IFERROR(HLOOKUP(IP$1,'Nakladova matice_2018'!$A$1:$IW$188,19,FALSE),0)</f>
        <v>0</v>
      </c>
      <c r="IQ46" s="19">
        <f>IFERROR(HLOOKUP(IQ$1,'Nakladova matice_2018'!$A$1:$IW$188,19,FALSE),0)</f>
        <v>12164.3</v>
      </c>
      <c r="IR46" s="19">
        <f>IFERROR(HLOOKUP(IR$1,'Nakladova matice_2018'!$A$1:$IW$188,19,FALSE),0)</f>
        <v>0</v>
      </c>
      <c r="IS46" s="19">
        <f>IFERROR(HLOOKUP(IS$1,'Nakladova matice_2018'!$A$1:$IW$188,19,FALSE),0)</f>
        <v>0</v>
      </c>
      <c r="IT46" s="19">
        <f>IFERROR(HLOOKUP(IT$1,'Nakladova matice_2018'!$A$1:$IW$188,19,FALSE),0)</f>
        <v>0</v>
      </c>
      <c r="IU46" s="19">
        <f>IFERROR(HLOOKUP(IU$1,'Nakladova matice_2018'!$A$1:$IW$188,19,FALSE),0)</f>
        <v>7840.8</v>
      </c>
      <c r="IV46" s="19">
        <f>IFERROR(HLOOKUP(IV$1,'Nakladova matice_2018'!$A$1:$IW$188,19,FALSE),0)</f>
        <v>0</v>
      </c>
      <c r="IW46" s="19">
        <f>IFERROR(HLOOKUP(IW$1,'Nakladova matice_2018'!$A$1:$IW$188,19,FALSE),0)</f>
        <v>0</v>
      </c>
      <c r="IX46" s="19">
        <f>IFERROR(HLOOKUP(IX$1,'Nakladova matice_2018'!$A$1:$IW$188,19,FALSE),0)</f>
        <v>0</v>
      </c>
      <c r="IY46" s="19">
        <f>IFERROR(HLOOKUP(IY$1,'Nakladova matice_2018'!$A$1:$IW$188,19,FALSE),0)</f>
        <v>0</v>
      </c>
      <c r="IZ46" s="19">
        <f>IFERROR(HLOOKUP(IZ$1,'Nakladova matice_2018'!$A$1:$IW$188,19,FALSE),0)</f>
        <v>0</v>
      </c>
      <c r="JA46" s="19">
        <f>IFERROR(HLOOKUP(JA$1,'Nakladova matice_2018'!$A$1:$IW$188,19,FALSE),0)</f>
        <v>0</v>
      </c>
      <c r="JB46" s="19">
        <f>IFERROR(HLOOKUP(JB$1,'Nakladova matice_2018'!$A$1:$IW$188,19,FALSE),0)</f>
        <v>0</v>
      </c>
      <c r="JC46" s="19">
        <f>IFERROR(HLOOKUP(JC$1,'Nakladova matice_2018'!$A$1:$IW$188,19,FALSE),0)</f>
        <v>0</v>
      </c>
      <c r="JD46" s="19">
        <f>IFERROR(HLOOKUP(JD$1,'Nakladova matice_2018'!$A$1:$IW$188,19,FALSE),0)</f>
        <v>0</v>
      </c>
      <c r="JE46" s="19">
        <f>IFERROR(HLOOKUP(JE$1,'Nakladova matice_2018'!$A$1:$IW$188,19,FALSE),0)</f>
        <v>0</v>
      </c>
      <c r="JF46" s="19">
        <f>IFERROR(HLOOKUP(JF$1,'Nakladova matice_2018'!$A$1:$IW$188,19,FALSE),0)</f>
        <v>0</v>
      </c>
      <c r="JG46" s="19">
        <f>IFERROR(HLOOKUP(JG$1,'Nakladova matice_2018'!$A$1:$IW$188,19,FALSE),0)</f>
        <v>0</v>
      </c>
      <c r="JH46" s="19">
        <f>IFERROR(HLOOKUP(JH$1,'Nakladova matice_2018'!$A$1:$IW$188,19,FALSE),0)</f>
        <v>0</v>
      </c>
      <c r="JI46" s="19">
        <f>IFERROR(HLOOKUP(JI$1,'Nakladova matice_2018'!$A$1:$IW$188,19,FALSE),0)</f>
        <v>0</v>
      </c>
      <c r="JJ46" s="19">
        <f>IFERROR(HLOOKUP(JJ$1,'Nakladova matice_2018'!$A$1:$IW$188,19,FALSE),0)</f>
        <v>0</v>
      </c>
      <c r="JK46" s="19">
        <f>IFERROR(HLOOKUP(JK$1,'Nakladova matice_2018'!$A$1:$IW$188,19,FALSE),0)</f>
        <v>0</v>
      </c>
      <c r="JL46" s="19">
        <f>IFERROR(HLOOKUP(JL$1,'Nakladova matice_2018'!$A$1:$IW$188,19,FALSE),0)</f>
        <v>0</v>
      </c>
      <c r="JM46" s="19">
        <f>IFERROR(HLOOKUP(JM$1,'Nakladova matice_2018'!$A$1:$IW$188,19,FALSE),0)</f>
        <v>0</v>
      </c>
      <c r="JN46" s="19">
        <f>IFERROR(HLOOKUP(JN$1,'Nakladova matice_2018'!$A$1:$IW$188,19,FALSE),0)</f>
        <v>0</v>
      </c>
      <c r="JO46" s="19">
        <f>IFERROR(HLOOKUP(JO$1,'Nakladova matice_2018'!$A$1:$IW$188,19,FALSE),0)</f>
        <v>0</v>
      </c>
      <c r="JP46" s="19">
        <f>IFERROR(HLOOKUP(JP$1,'Nakladova matice_2018'!$A$1:$IW$188,19,FALSE),0)</f>
        <v>0</v>
      </c>
      <c r="JQ46" s="19">
        <f>IFERROR(HLOOKUP(JQ$1,'Nakladova matice_2018'!$A$1:$IW$188,19,FALSE),0)</f>
        <v>0</v>
      </c>
      <c r="JR46" s="19">
        <f>IFERROR(HLOOKUP(JR$1,'Nakladova matice_2018'!$A$1:$IW$188,19,FALSE),0)</f>
        <v>0</v>
      </c>
      <c r="JS46" s="19">
        <f>IFERROR(HLOOKUP(JS$1,'Nakladova matice_2018'!$A$1:$IW$188,19,FALSE),0)</f>
        <v>0</v>
      </c>
      <c r="JT46" s="19">
        <f>IFERROR(HLOOKUP(JT$1,'Nakladova matice_2018'!$A$1:$IW$188,19,FALSE),0)</f>
        <v>0</v>
      </c>
      <c r="JU46" s="19">
        <f>IFERROR(HLOOKUP(JU$1,'Nakladova matice_2018'!$A$1:$IW$188,19,FALSE),0)</f>
        <v>0</v>
      </c>
      <c r="JV46" s="19">
        <f>IFERROR(HLOOKUP(JV$1,'Nakladova matice_2018'!$A$1:$IW$188,19,FALSE),0)</f>
        <v>0</v>
      </c>
      <c r="JW46" s="19">
        <f>IFERROR(HLOOKUP(JW$1,'Nakladova matice_2018'!$A$1:$IW$188,19,FALSE),0)</f>
        <v>0</v>
      </c>
      <c r="JX46" s="19">
        <f>IFERROR(HLOOKUP(JX$1,'Nakladova matice_2018'!$A$1:$IW$188,19,FALSE),0)</f>
        <v>0</v>
      </c>
      <c r="JY46" s="19">
        <f>IFERROR(HLOOKUP(JY$1,'Nakladova matice_2018'!$A$1:$IW$188,19,FALSE),0)</f>
        <v>0</v>
      </c>
      <c r="JZ46" s="19">
        <f>IFERROR(HLOOKUP(JZ$1,'Nakladova matice_2018'!$A$1:$IW$188,19,FALSE),0)</f>
        <v>0</v>
      </c>
      <c r="KA46" s="19">
        <f>IFERROR(HLOOKUP(KA$1,'Nakladova matice_2018'!$A$1:$IW$188,19,FALSE),0)</f>
        <v>0</v>
      </c>
      <c r="KB46" s="19">
        <f>IFERROR(HLOOKUP(KB$1,'Nakladova matice_2018'!$A$1:$IW$188,19,FALSE),0)</f>
        <v>0</v>
      </c>
      <c r="KC46" s="19">
        <f>IFERROR(HLOOKUP(KC$1,'Nakladova matice_2018'!$A$1:$IW$188,19,FALSE),0)</f>
        <v>0</v>
      </c>
      <c r="KD46" s="19">
        <f>IFERROR(HLOOKUP(KD$1,'Nakladova matice_2018'!$A$1:$IW$188,19,FALSE),0)</f>
        <v>0</v>
      </c>
      <c r="KE46" s="19">
        <f>IFERROR(HLOOKUP(KE$1,'Nakladova matice_2018'!$A$1:$IW$188,19,FALSE),0)</f>
        <v>0</v>
      </c>
      <c r="KF46" s="19">
        <f>IFERROR(HLOOKUP(KF$1,'Nakladova matice_2018'!$A$1:$IW$188,19,FALSE),0)</f>
        <v>0</v>
      </c>
      <c r="KG46" s="19">
        <f>IFERROR(HLOOKUP(KG$1,'Nakladova matice_2018'!$A$1:$IW$188,19,FALSE),0)</f>
        <v>0</v>
      </c>
      <c r="KH46" s="19">
        <f>IFERROR(HLOOKUP(KH$1,'Nakladova matice_2018'!$A$1:$IW$188,19,FALSE),0)</f>
        <v>0</v>
      </c>
      <c r="KI46" s="19">
        <f>IFERROR(HLOOKUP(KI$1,'Nakladova matice_2018'!$A$1:$IW$188,19,FALSE),0)</f>
        <v>0</v>
      </c>
      <c r="KJ46" s="19">
        <f>IFERROR(HLOOKUP(KJ$1,'Nakladova matice_2018'!$A$1:$IW$188,19,FALSE),0)</f>
        <v>0</v>
      </c>
      <c r="KK46" s="19">
        <f>IFERROR(HLOOKUP(KK$1,'Nakladova matice_2018'!$A$1:$IW$188,19,FALSE),0)</f>
        <v>0</v>
      </c>
      <c r="KL46" s="19">
        <f>IFERROR(HLOOKUP(KL$1,'Nakladova matice_2018'!$A$1:$IW$188,19,FALSE),0)</f>
        <v>0</v>
      </c>
      <c r="KM46" s="19">
        <f>IFERROR(HLOOKUP(KM$1,'Nakladova matice_2018'!$A$1:$IW$188,19,FALSE),0)</f>
        <v>0</v>
      </c>
      <c r="KN46" s="19">
        <f>IFERROR(HLOOKUP(KN$1,'Nakladova matice_2018'!$A$1:$IW$188,19,FALSE),0)</f>
        <v>0</v>
      </c>
      <c r="KO46" s="19">
        <f>IFERROR(HLOOKUP(KO$1,'Nakladova matice_2018'!$A$1:$IW$188,19,FALSE),0)</f>
        <v>0</v>
      </c>
      <c r="KP46" s="19">
        <f>IFERROR(HLOOKUP(KP$1,'Nakladova matice_2018'!$A$1:$IW$188,19,FALSE),0)</f>
        <v>0</v>
      </c>
      <c r="KQ46" s="19">
        <f>IFERROR(HLOOKUP(KQ$1,'Nakladova matice_2018'!$A$1:$IW$188,19,FALSE),0)</f>
        <v>0</v>
      </c>
      <c r="KR46" s="19">
        <f>IFERROR(HLOOKUP(KR$1,'Nakladova matice_2018'!$A$1:$IW$188,19,FALSE),0)</f>
        <v>0</v>
      </c>
      <c r="KS46" s="19">
        <f>IFERROR(HLOOKUP(KS$1,'Nakladova matice_2018'!$A$1:$IW$188,19,FALSE),0)</f>
        <v>0</v>
      </c>
      <c r="KT46" s="19">
        <f>IFERROR(HLOOKUP(KT$1,'Nakladova matice_2018'!$A$1:$IW$188,19,FALSE),0)</f>
        <v>0</v>
      </c>
      <c r="KU46" s="19">
        <f>IFERROR(HLOOKUP(KU$1,'Nakladova matice_2018'!$A$1:$IW$188,19,FALSE),0)</f>
        <v>0</v>
      </c>
      <c r="KV46" s="19">
        <f>IFERROR(HLOOKUP(KV$1,'Nakladova matice_2018'!$A$1:$IW$188,19,FALSE),0)</f>
        <v>0</v>
      </c>
      <c r="KW46" s="19">
        <f>IFERROR(HLOOKUP(KW$1,'Nakladova matice_2018'!$A$1:$IW$188,19,FALSE),0)</f>
        <v>0</v>
      </c>
      <c r="KX46" s="19">
        <f>IFERROR(HLOOKUP(KX$1,'Nakladova matice_2018'!$A$1:$IW$188,19,FALSE),0)</f>
        <v>0</v>
      </c>
      <c r="KY46" s="19">
        <f>IFERROR(HLOOKUP(KY$1,'Nakladova matice_2018'!$A$1:$IW$188,19,FALSE),0)</f>
        <v>0</v>
      </c>
      <c r="KZ46" s="19">
        <f>IFERROR(HLOOKUP(KZ$1,'Nakladova matice_2018'!$A$1:$IW$188,19,FALSE),0)</f>
        <v>0</v>
      </c>
      <c r="LA46" s="19">
        <f>IFERROR(HLOOKUP(LA$1,'Nakladova matice_2018'!$A$1:$IW$188,19,FALSE),0)</f>
        <v>0</v>
      </c>
      <c r="LB46" s="19">
        <f>IFERROR(HLOOKUP(LB$1,'Nakladova matice_2018'!$A$1:$IW$188,19,FALSE),0)</f>
        <v>0</v>
      </c>
      <c r="LC46" s="19">
        <f>IFERROR(HLOOKUP(LC$1,'Nakladova matice_2018'!$A$1:$IW$188,19,FALSE),0)</f>
        <v>0</v>
      </c>
      <c r="LD46" s="19">
        <f>IFERROR(HLOOKUP(LD$1,'Nakladova matice_2018'!$A$1:$IW$188,19,FALSE),0)</f>
        <v>0</v>
      </c>
      <c r="LE46" s="19">
        <f>IFERROR(HLOOKUP(LE$1,'Nakladova matice_2018'!$A$1:$IW$188,19,FALSE),0)</f>
        <v>0</v>
      </c>
      <c r="LF46" s="19">
        <f>IFERROR(HLOOKUP(LF$1,'Nakladova matice_2018'!$A$1:$IW$188,19,FALSE),0)</f>
        <v>0</v>
      </c>
      <c r="LG46" s="19">
        <f>IFERROR(HLOOKUP(LG$1,'Nakladova matice_2018'!$A$1:$IW$188,19,FALSE),0)</f>
        <v>0</v>
      </c>
      <c r="LH46" s="19">
        <f>IFERROR(HLOOKUP(LH$1,'Nakladova matice_2018'!$A$1:$IW$188,19,FALSE),0)</f>
        <v>0</v>
      </c>
      <c r="LI46" s="19">
        <f>IFERROR(HLOOKUP(LI$1,'Nakladova matice_2018'!$A$1:$IW$188,19,FALSE),0)</f>
        <v>0</v>
      </c>
      <c r="LJ46" s="19">
        <f>IFERROR(HLOOKUP(LJ$1,'Nakladova matice_2018'!$A$1:$IW$188,19,FALSE),0)</f>
        <v>0</v>
      </c>
      <c r="LK46" s="19">
        <f>IFERROR(HLOOKUP(LK$1,'Nakladova matice_2018'!$A$1:$IW$188,19,FALSE),0)</f>
        <v>0</v>
      </c>
      <c r="LL46" s="19">
        <f>IFERROR(HLOOKUP(LL$1,'Nakladova matice_2018'!$A$1:$IW$188,19,FALSE),0)</f>
        <v>0</v>
      </c>
      <c r="LM46" s="19">
        <f>IFERROR(HLOOKUP(LM$1,'Nakladova matice_2018'!$A$1:$IW$188,19,FALSE),0)</f>
        <v>0</v>
      </c>
      <c r="LN46" s="19">
        <f>IFERROR(HLOOKUP(LN$1,'Nakladova matice_2018'!$A$1:$IW$188,19,FALSE),0)</f>
        <v>0</v>
      </c>
      <c r="LO46" s="19">
        <f>IFERROR(HLOOKUP(LO$1,'Nakladova matice_2018'!$A$1:$IW$188,19,FALSE),0)</f>
        <v>0</v>
      </c>
      <c r="LP46" s="19">
        <f>IFERROR(HLOOKUP(LP$1,'Nakladova matice_2018'!$A$1:$IW$188,19,FALSE),0)</f>
        <v>0</v>
      </c>
      <c r="LQ46" s="19">
        <f>IFERROR(HLOOKUP(LQ$1,'Nakladova matice_2018'!$A$1:$IW$188,19,FALSE),0)</f>
        <v>0</v>
      </c>
      <c r="LR46" s="19">
        <f>IFERROR(HLOOKUP(LR$1,'Nakladova matice_2018'!$A$1:$IW$188,19,FALSE),0)</f>
        <v>0</v>
      </c>
      <c r="LS46" s="19">
        <f>IFERROR(HLOOKUP(LS$1,'Nakladova matice_2018'!$A$1:$IW$188,19,FALSE),0)</f>
        <v>0</v>
      </c>
      <c r="LT46" s="19">
        <f>IFERROR(HLOOKUP(LT$1,'Nakladova matice_2018'!$A$1:$IW$188,19,FALSE),0)</f>
        <v>0</v>
      </c>
      <c r="LU46" s="19">
        <f>IFERROR(HLOOKUP(LU$1,'Nakladova matice_2018'!$A$1:$IW$188,19,FALSE),0)</f>
        <v>0</v>
      </c>
      <c r="LV46" s="19">
        <f>IFERROR(HLOOKUP(LV$1,'Nakladova matice_2018'!$A$1:$IW$188,19,FALSE),0)</f>
        <v>0</v>
      </c>
      <c r="LW46" s="19">
        <f>IFERROR(HLOOKUP(LW$1,'Nakladova matice_2018'!$A$1:$IW$188,19,FALSE),0)</f>
        <v>0</v>
      </c>
      <c r="LX46" s="19">
        <f>IFERROR(HLOOKUP(LX$1,'Nakladova matice_2018'!$A$1:$IW$188,19,FALSE),0)</f>
        <v>0</v>
      </c>
      <c r="LY46" s="19">
        <f>IFERROR(HLOOKUP(LY$1,'Nakladova matice_2018'!$A$1:$IW$188,19,FALSE),0)</f>
        <v>0</v>
      </c>
      <c r="LZ46" s="19">
        <f>IFERROR(HLOOKUP(LZ$1,'Nakladova matice_2018'!$A$1:$IW$188,19,FALSE),0)</f>
        <v>0</v>
      </c>
      <c r="MA46" s="19">
        <f>IFERROR(HLOOKUP(MA$1,'Nakladova matice_2018'!$A$1:$IW$188,19,FALSE),0)</f>
        <v>0</v>
      </c>
      <c r="MB46" s="19">
        <f>IFERROR(HLOOKUP(MB$1,'Nakladova matice_2018'!$A$1:$IW$188,19,FALSE),0)</f>
        <v>0</v>
      </c>
      <c r="MC46" s="19">
        <f>IFERROR(HLOOKUP(MC$1,'Nakladova matice_2018'!$A$1:$IW$188,19,FALSE),0)</f>
        <v>0</v>
      </c>
      <c r="MD46" s="19">
        <f>IFERROR(HLOOKUP(MD$1,'Nakladova matice_2018'!$A$1:$IW$188,19,FALSE),0)</f>
        <v>0</v>
      </c>
      <c r="ME46" s="19">
        <f>IFERROR(HLOOKUP(ME$1,'Nakladova matice_2018'!$A$1:$IW$188,19,FALSE),0)</f>
        <v>0</v>
      </c>
      <c r="MF46" s="19">
        <f>IFERROR(HLOOKUP(MF$1,'Nakladova matice_2018'!$A$1:$IW$188,19,FALSE),0)</f>
        <v>0</v>
      </c>
      <c r="MG46" s="19">
        <f>IFERROR(HLOOKUP(MG$1,'Nakladova matice_2018'!$A$1:$IW$188,19,FALSE),0)</f>
        <v>0</v>
      </c>
      <c r="MH46" s="19">
        <f>IFERROR(HLOOKUP(MH$1,'Nakladova matice_2018'!$A$1:$IW$188,19,FALSE),0)</f>
        <v>0</v>
      </c>
      <c r="MI46" s="19">
        <f>IFERROR(HLOOKUP(MI$1,'Nakladova matice_2018'!$A$1:$IW$188,19,FALSE),0)</f>
        <v>0</v>
      </c>
      <c r="MJ46" s="19">
        <f>IFERROR(HLOOKUP(MJ$1,'Nakladova matice_2018'!$A$1:$IW$188,19,FALSE),0)</f>
        <v>0</v>
      </c>
      <c r="MK46" s="19">
        <f>IFERROR(HLOOKUP(MK$1,'Nakladova matice_2018'!$A$1:$IW$188,19,FALSE),0)</f>
        <v>0</v>
      </c>
      <c r="ML46" s="19">
        <f>IFERROR(HLOOKUP(ML$1,'Nakladova matice_2018'!$A$1:$IW$188,19,FALSE),0)</f>
        <v>0</v>
      </c>
      <c r="MM46" s="19">
        <f>IFERROR(HLOOKUP(MM$1,'Nakladova matice_2018'!$A$1:$IW$188,19,FALSE),0)</f>
        <v>0</v>
      </c>
      <c r="MN46" s="19">
        <f>IFERROR(HLOOKUP(MN$1,'Nakladova matice_2018'!$A$1:$IW$188,19,FALSE),0)</f>
        <v>0</v>
      </c>
      <c r="MO46" s="20">
        <f t="shared" si="83"/>
        <v>172911.50999999998</v>
      </c>
      <c r="MP46" s="20">
        <f>MO46-'Nakladova matice_2018'!IX19</f>
        <v>0</v>
      </c>
    </row>
    <row r="47" spans="1:354" x14ac:dyDescent="0.2">
      <c r="A47" s="27">
        <v>501172</v>
      </c>
      <c r="B47" s="21" t="s">
        <v>197</v>
      </c>
      <c r="C47" s="53">
        <v>0</v>
      </c>
      <c r="D47" s="19">
        <f>IFERROR(HLOOKUP(D$1,'Nakladova matice_2018'!$A$1:$IW$188,20,FALSE),0)</f>
        <v>0</v>
      </c>
      <c r="E47" s="19">
        <f>IFERROR(HLOOKUP(E$1,'Nakladova matice_2018'!$A$1:$IW$188,20,FALSE),0)</f>
        <v>0</v>
      </c>
      <c r="F47" s="19">
        <f>IFERROR(HLOOKUP(F$1,'Nakladova matice_2018'!$A$1:$IW$188,20,FALSE),0)</f>
        <v>0</v>
      </c>
      <c r="G47" s="19">
        <f>IFERROR(HLOOKUP(G$1,'Nakladova matice_2018'!$A$1:$IW$188,20,FALSE),0)</f>
        <v>0</v>
      </c>
      <c r="H47" s="19">
        <f>IFERROR(HLOOKUP(H$1,'Nakladova matice_2018'!$A$1:$IW$188,20,FALSE),0)</f>
        <v>0</v>
      </c>
      <c r="I47" s="19">
        <f>IFERROR(HLOOKUP(I$1,'Nakladova matice_2018'!$A$1:$IW$188,20,FALSE),0)</f>
        <v>0</v>
      </c>
      <c r="J47" s="19">
        <f>IFERROR(HLOOKUP(J$1,'Nakladova matice_2018'!$A$1:$IW$188,20,FALSE),0)</f>
        <v>17990.21</v>
      </c>
      <c r="K47" s="19">
        <f>IFERROR(HLOOKUP(K$1,'Nakladova matice_2018'!$A$1:$IW$188,20,FALSE),0)</f>
        <v>0</v>
      </c>
      <c r="L47" s="19">
        <f>IFERROR(HLOOKUP(L$1,'Nakladova matice_2018'!$A$1:$IW$188,20,FALSE),0)</f>
        <v>0</v>
      </c>
      <c r="M47" s="19">
        <f>IFERROR(HLOOKUP(M$1,'Nakladova matice_2018'!$A$1:$IW$188,20,FALSE),0)</f>
        <v>0</v>
      </c>
      <c r="N47" s="19">
        <f>IFERROR(HLOOKUP(N$1,'Nakladova matice_2018'!$A$1:$IW$188,20,FALSE),0)</f>
        <v>0</v>
      </c>
      <c r="O47" s="19">
        <f>IFERROR(HLOOKUP(O$1,'Nakladova matice_2018'!$A$1:$IW$188,20,FALSE),0)</f>
        <v>0</v>
      </c>
      <c r="P47" s="19">
        <f>IFERROR(HLOOKUP(P$1,'Nakladova matice_2018'!$A$1:$IW$188,20,FALSE),0)</f>
        <v>0</v>
      </c>
      <c r="Q47" s="19">
        <f>IFERROR(HLOOKUP(Q$1,'Nakladova matice_2018'!$A$1:$IW$188,20,FALSE),0)</f>
        <v>0</v>
      </c>
      <c r="R47" s="19">
        <f>IFERROR(HLOOKUP(R$1,'Nakladova matice_2018'!$A$1:$IW$188,20,FALSE),0)</f>
        <v>0</v>
      </c>
      <c r="S47" s="19">
        <f>IFERROR(HLOOKUP(S$1,'Nakladova matice_2018'!$A$1:$IW$188,20,FALSE),0)</f>
        <v>9042.9699999999993</v>
      </c>
      <c r="T47" s="19">
        <f>IFERROR(HLOOKUP(T$1,'Nakladova matice_2018'!$A$1:$IW$188,20,FALSE),0)</f>
        <v>0</v>
      </c>
      <c r="U47" s="19">
        <f>IFERROR(HLOOKUP(U$1,'Nakladova matice_2018'!$A$1:$IW$188,20,FALSE),0)</f>
        <v>0</v>
      </c>
      <c r="V47" s="19">
        <f>IFERROR(HLOOKUP(V$1,'Nakladova matice_2018'!$A$1:$IW$188,20,FALSE),0)</f>
        <v>0</v>
      </c>
      <c r="W47" s="19">
        <f>IFERROR(HLOOKUP(W$1,'Nakladova matice_2018'!$A$1:$IW$188,20,FALSE),0)</f>
        <v>0</v>
      </c>
      <c r="X47" s="19">
        <f>IFERROR(HLOOKUP(X$1,'Nakladova matice_2018'!$A$1:$IW$188,20,FALSE),0)</f>
        <v>0</v>
      </c>
      <c r="Y47" s="19">
        <f>IFERROR(HLOOKUP(Y$1,'Nakladova matice_2018'!$A$1:$IW$188,20,FALSE),0)</f>
        <v>0</v>
      </c>
      <c r="Z47" s="19">
        <f>IFERROR(HLOOKUP(Z$1,'Nakladova matice_2018'!$A$1:$IW$188,20,FALSE),0)</f>
        <v>208468.27</v>
      </c>
      <c r="AA47" s="19">
        <f>IFERROR(HLOOKUP(AA$1,'Nakladova matice_2018'!$A$1:$IW$188,20,FALSE),0)</f>
        <v>0</v>
      </c>
      <c r="AB47" s="19">
        <f>IFERROR(HLOOKUP(AB$1,'Nakladova matice_2018'!$A$1:$IW$188,20,FALSE),0)</f>
        <v>0</v>
      </c>
      <c r="AC47" s="19">
        <f>IFERROR(HLOOKUP(AC$1,'Nakladova matice_2018'!$A$1:$IW$188,20,FALSE),0)</f>
        <v>0</v>
      </c>
      <c r="AD47" s="19">
        <f>IFERROR(HLOOKUP(AD$1,'Nakladova matice_2018'!$A$1:$IW$188,20,FALSE),0)</f>
        <v>0</v>
      </c>
      <c r="AE47" s="19">
        <f>IFERROR(HLOOKUP(AE$1,'Nakladova matice_2018'!$A$1:$IW$188,20,FALSE),0)</f>
        <v>0</v>
      </c>
      <c r="AF47" s="19">
        <f>IFERROR(HLOOKUP(AF$1,'Nakladova matice_2018'!$A$1:$IW$188,20,FALSE),0)</f>
        <v>0</v>
      </c>
      <c r="AG47" s="19">
        <f>IFERROR(HLOOKUP(AG$1,'Nakladova matice_2018'!$A$1:$IW$188,20,FALSE),0)</f>
        <v>0</v>
      </c>
      <c r="AH47" s="19">
        <f>IFERROR(HLOOKUP(AH$1,'Nakladova matice_2018'!$A$1:$IW$188,20,FALSE),0)</f>
        <v>0</v>
      </c>
      <c r="AI47" s="19">
        <f>IFERROR(HLOOKUP(AI$1,'Nakladova matice_2018'!$A$1:$IW$188,20,FALSE),0)</f>
        <v>0</v>
      </c>
      <c r="AJ47" s="19">
        <f>IFERROR(HLOOKUP(AJ$1,'Nakladova matice_2018'!$A$1:$IW$188,20,FALSE),0)</f>
        <v>0</v>
      </c>
      <c r="AK47" s="19">
        <f>IFERROR(HLOOKUP(AK$1,'Nakladova matice_2018'!$A$1:$IW$188,20,FALSE),0)</f>
        <v>0</v>
      </c>
      <c r="AL47" s="19">
        <f>IFERROR(HLOOKUP(AL$1,'Nakladova matice_2018'!$A$1:$IW$188,20,FALSE),0)</f>
        <v>0</v>
      </c>
      <c r="AM47" s="19">
        <f>IFERROR(HLOOKUP(AM$1,'Nakladova matice_2018'!$A$1:$IW$188,20,FALSE),0)</f>
        <v>0</v>
      </c>
      <c r="AN47" s="19">
        <f>IFERROR(HLOOKUP(AN$1,'Nakladova matice_2018'!$A$1:$IW$188,20,FALSE),0)</f>
        <v>0</v>
      </c>
      <c r="AO47" s="19">
        <f>IFERROR(HLOOKUP(AO$1,'Nakladova matice_2018'!$A$1:$IW$188,20,FALSE),0)</f>
        <v>0</v>
      </c>
      <c r="AP47" s="19">
        <f>IFERROR(HLOOKUP(AP$1,'Nakladova matice_2018'!$A$1:$IW$188,20,FALSE),0)</f>
        <v>0</v>
      </c>
      <c r="AQ47" s="19">
        <f>IFERROR(HLOOKUP(AQ$1,'Nakladova matice_2018'!$A$1:$IW$188,20,FALSE),0)</f>
        <v>0</v>
      </c>
      <c r="AR47" s="19">
        <f>IFERROR(HLOOKUP(AR$1,'Nakladova matice_2018'!$A$1:$IW$188,20,FALSE),0)</f>
        <v>16195</v>
      </c>
      <c r="AS47" s="19">
        <f>IFERROR(HLOOKUP(AS$1,'Nakladova matice_2018'!$A$1:$IW$188,20,FALSE),0)</f>
        <v>3921</v>
      </c>
      <c r="AT47" s="19">
        <f>IFERROR(HLOOKUP(AT$1,'Nakladova matice_2018'!$A$1:$IW$188,20,FALSE),0)</f>
        <v>0</v>
      </c>
      <c r="AU47" s="19">
        <f>IFERROR(HLOOKUP(AU$1,'Nakladova matice_2018'!$A$1:$IW$188,20,FALSE),0)</f>
        <v>0</v>
      </c>
      <c r="AV47" s="19">
        <f>IFERROR(HLOOKUP(AV$1,'Nakladova matice_2018'!$A$1:$IW$188,20,FALSE),0)</f>
        <v>0</v>
      </c>
      <c r="AW47" s="19">
        <f>IFERROR(HLOOKUP(AW$1,'Nakladova matice_2018'!$A$1:$IW$188,20,FALSE),0)</f>
        <v>0</v>
      </c>
      <c r="AX47" s="19">
        <f>IFERROR(HLOOKUP(AX$1,'Nakladova matice_2018'!$A$1:$IW$188,20,FALSE),0)</f>
        <v>5784.71</v>
      </c>
      <c r="AY47" s="19">
        <f>IFERROR(HLOOKUP(AY$1,'Nakladova matice_2018'!$A$1:$IW$188,20,FALSE),0)</f>
        <v>0</v>
      </c>
      <c r="AZ47" s="19">
        <f>IFERROR(HLOOKUP(AZ$1,'Nakladova matice_2018'!$A$1:$IW$188,20,FALSE),0)</f>
        <v>0</v>
      </c>
      <c r="BA47" s="19">
        <f>IFERROR(HLOOKUP(BA$1,'Nakladova matice_2018'!$A$1:$IW$188,20,FALSE),0)</f>
        <v>12225</v>
      </c>
      <c r="BB47" s="19">
        <f>IFERROR(HLOOKUP(BB$1,'Nakladova matice_2018'!$A$1:$IW$188,20,FALSE),0)</f>
        <v>0</v>
      </c>
      <c r="BC47" s="19">
        <f>IFERROR(HLOOKUP(BC$1,'Nakladova matice_2018'!$A$1:$IW$188,20,FALSE),0)</f>
        <v>0</v>
      </c>
      <c r="BD47" s="19">
        <f>IFERROR(HLOOKUP(BD$1,'Nakladova matice_2018'!$A$1:$IW$188,20,FALSE),0)</f>
        <v>771</v>
      </c>
      <c r="BE47" s="19">
        <f>IFERROR(HLOOKUP(BE$1,'Nakladova matice_2018'!$A$1:$IW$188,20,FALSE),0)</f>
        <v>0</v>
      </c>
      <c r="BF47" s="19">
        <f>IFERROR(HLOOKUP(BF$1,'Nakladova matice_2018'!$A$1:$IW$188,20,FALSE),0)</f>
        <v>0</v>
      </c>
      <c r="BG47" s="19">
        <f>IFERROR(HLOOKUP(BG$1,'Nakladova matice_2018'!$A$1:$IW$188,20,FALSE),0)</f>
        <v>0</v>
      </c>
      <c r="BH47" s="19">
        <f>IFERROR(HLOOKUP(BH$1,'Nakladova matice_2018'!$A$1:$IW$188,20,FALSE),0)</f>
        <v>0</v>
      </c>
      <c r="BI47" s="19">
        <f>IFERROR(HLOOKUP(BI$1,'Nakladova matice_2018'!$A$1:$IW$188,20,FALSE),0)</f>
        <v>0</v>
      </c>
      <c r="BJ47" s="19">
        <f>IFERROR(HLOOKUP(BJ$1,'Nakladova matice_2018'!$A$1:$IW$188,20,FALSE),0)</f>
        <v>0</v>
      </c>
      <c r="BK47" s="19">
        <f>IFERROR(HLOOKUP(BK$1,'Nakladova matice_2018'!$A$1:$IW$188,20,FALSE),0)</f>
        <v>0</v>
      </c>
      <c r="BL47" s="19">
        <f>IFERROR(HLOOKUP(BL$1,'Nakladova matice_2018'!$A$1:$IW$188,20,FALSE),0)</f>
        <v>0</v>
      </c>
      <c r="BM47" s="19">
        <f>IFERROR(HLOOKUP(BM$1,'Nakladova matice_2018'!$A$1:$IW$188,20,FALSE),0)</f>
        <v>0</v>
      </c>
      <c r="BN47" s="19">
        <f>IFERROR(HLOOKUP(BN$1,'Nakladova matice_2018'!$A$1:$IW$188,20,FALSE),0)</f>
        <v>0</v>
      </c>
      <c r="BO47" s="19">
        <f>IFERROR(HLOOKUP(BO$1,'Nakladova matice_2018'!$A$1:$IW$188,20,FALSE),0)</f>
        <v>0</v>
      </c>
      <c r="BP47" s="19">
        <f>IFERROR(HLOOKUP(BP$1,'Nakladova matice_2018'!$A$1:$IW$188,20,FALSE),0)</f>
        <v>0</v>
      </c>
      <c r="BQ47" s="19">
        <f>IFERROR(HLOOKUP(BQ$1,'Nakladova matice_2018'!$A$1:$IW$188,20,FALSE),0)</f>
        <v>0</v>
      </c>
      <c r="BR47" s="19">
        <f>IFERROR(HLOOKUP(BR$1,'Nakladova matice_2018'!$A$1:$IW$188,20,FALSE),0)</f>
        <v>0</v>
      </c>
      <c r="BS47" s="19">
        <f>IFERROR(HLOOKUP(BS$1,'Nakladova matice_2018'!$A$1:$IW$188,20,FALSE),0)</f>
        <v>0</v>
      </c>
      <c r="BT47" s="19">
        <f>IFERROR(HLOOKUP(BT$1,'Nakladova matice_2018'!$A$1:$IW$188,20,FALSE),0)</f>
        <v>0</v>
      </c>
      <c r="BU47" s="19">
        <f>IFERROR(HLOOKUP(BU$1,'Nakladova matice_2018'!$A$1:$IW$188,20,FALSE),0)</f>
        <v>0</v>
      </c>
      <c r="BV47" s="19">
        <f>IFERROR(HLOOKUP(BV$1,'Nakladova matice_2018'!$A$1:$IW$188,20,FALSE),0)</f>
        <v>0</v>
      </c>
      <c r="BW47" s="19">
        <f>IFERROR(HLOOKUP(BW$1,'Nakladova matice_2018'!$A$1:$IW$188,20,FALSE),0)</f>
        <v>0</v>
      </c>
      <c r="BX47" s="19">
        <f>IFERROR(HLOOKUP(BX$1,'Nakladova matice_2018'!$A$1:$IW$188,20,FALSE),0)</f>
        <v>0</v>
      </c>
      <c r="BY47" s="19">
        <f>IFERROR(HLOOKUP(BY$1,'Nakladova matice_2018'!$A$1:$IW$188,20,FALSE),0)</f>
        <v>0</v>
      </c>
      <c r="BZ47" s="19">
        <f>IFERROR(HLOOKUP(BZ$1,'Nakladova matice_2018'!$A$1:$IW$188,20,FALSE),0)</f>
        <v>0</v>
      </c>
      <c r="CA47" s="19">
        <f>IFERROR(HLOOKUP(CA$1,'Nakladova matice_2018'!$A$1:$IW$188,20,FALSE),0)</f>
        <v>0</v>
      </c>
      <c r="CB47" s="19">
        <f>IFERROR(HLOOKUP(CB$1,'Nakladova matice_2018'!$A$1:$IW$188,20,FALSE),0)</f>
        <v>0</v>
      </c>
      <c r="CC47" s="19">
        <f>IFERROR(HLOOKUP(CC$1,'Nakladova matice_2018'!$A$1:$IW$188,20,FALSE),0)</f>
        <v>0</v>
      </c>
      <c r="CD47" s="19">
        <f>IFERROR(HLOOKUP(CD$1,'Nakladova matice_2018'!$A$1:$IW$188,20,FALSE),0)</f>
        <v>0</v>
      </c>
      <c r="CE47" s="19">
        <f>IFERROR(HLOOKUP(CE$1,'Nakladova matice_2018'!$A$1:$IW$188,20,FALSE),0)</f>
        <v>0</v>
      </c>
      <c r="CF47" s="19">
        <f>IFERROR(HLOOKUP(CF$1,'Nakladova matice_2018'!$A$1:$IW$188,20,FALSE),0)</f>
        <v>0</v>
      </c>
      <c r="CG47" s="19">
        <f>IFERROR(HLOOKUP(CG$1,'Nakladova matice_2018'!$A$1:$IW$188,20,FALSE),0)</f>
        <v>0</v>
      </c>
      <c r="CH47" s="19">
        <f>IFERROR(HLOOKUP(CH$1,'Nakladova matice_2018'!$A$1:$IW$188,20,FALSE),0)</f>
        <v>0</v>
      </c>
      <c r="CI47" s="19">
        <f>IFERROR(HLOOKUP(CI$1,'Nakladova matice_2018'!$A$1:$IW$188,20,FALSE),0)</f>
        <v>0</v>
      </c>
      <c r="CJ47" s="19">
        <f>IFERROR(HLOOKUP(CJ$1,'Nakladova matice_2018'!$A$1:$IW$188,20,FALSE),0)</f>
        <v>0</v>
      </c>
      <c r="CK47" s="19">
        <f>IFERROR(HLOOKUP(CK$1,'Nakladova matice_2018'!$A$1:$IW$188,20,FALSE),0)</f>
        <v>0</v>
      </c>
      <c r="CL47" s="19">
        <f>IFERROR(HLOOKUP(CL$1,'Nakladova matice_2018'!$A$1:$IW$188,20,FALSE),0)</f>
        <v>0</v>
      </c>
      <c r="CM47" s="19">
        <f>IFERROR(HLOOKUP(CM$1,'Nakladova matice_2018'!$A$1:$IW$188,20,FALSE),0)</f>
        <v>0</v>
      </c>
      <c r="CN47" s="19">
        <f>IFERROR(HLOOKUP(CN$1,'Nakladova matice_2018'!$A$1:$IW$188,20,FALSE),0)</f>
        <v>0</v>
      </c>
      <c r="CO47" s="19">
        <f>IFERROR(HLOOKUP(CO$1,'Nakladova matice_2018'!$A$1:$IW$188,20,FALSE),0)</f>
        <v>0</v>
      </c>
      <c r="CP47" s="19">
        <f>IFERROR(HLOOKUP(CP$1,'Nakladova matice_2018'!$A$1:$IW$188,20,FALSE),0)</f>
        <v>0</v>
      </c>
      <c r="CQ47" s="19">
        <f>IFERROR(HLOOKUP(CQ$1,'Nakladova matice_2018'!$A$1:$IW$188,20,FALSE),0)</f>
        <v>0</v>
      </c>
      <c r="CR47" s="19">
        <f>IFERROR(HLOOKUP(CR$1,'Nakladova matice_2018'!$A$1:$IW$188,20,FALSE),0)</f>
        <v>0</v>
      </c>
      <c r="CS47" s="19">
        <f>IFERROR(HLOOKUP(CS$1,'Nakladova matice_2018'!$A$1:$IW$188,20,FALSE),0)</f>
        <v>0</v>
      </c>
      <c r="CT47" s="19">
        <f>IFERROR(HLOOKUP(CT$1,'Nakladova matice_2018'!$A$1:$IW$188,20,FALSE),0)</f>
        <v>0</v>
      </c>
      <c r="CU47" s="19">
        <f>IFERROR(HLOOKUP(CU$1,'Nakladova matice_2018'!$A$1:$IW$188,20,FALSE),0)</f>
        <v>0</v>
      </c>
      <c r="CV47" s="19">
        <f>IFERROR(HLOOKUP(CV$1,'Nakladova matice_2018'!$A$1:$IW$188,20,FALSE),0)</f>
        <v>0</v>
      </c>
      <c r="CW47" s="19">
        <f>IFERROR(HLOOKUP(CW$1,'Nakladova matice_2018'!$A$1:$IW$188,20,FALSE),0)</f>
        <v>0</v>
      </c>
      <c r="CX47" s="19">
        <f>IFERROR(HLOOKUP(CX$1,'Nakladova matice_2018'!$A$1:$IW$188,20,FALSE),0)</f>
        <v>0</v>
      </c>
      <c r="CY47" s="19">
        <f>IFERROR(HLOOKUP(CY$1,'Nakladova matice_2018'!$A$1:$IW$188,20,FALSE),0)</f>
        <v>0</v>
      </c>
      <c r="CZ47" s="19">
        <f>IFERROR(HLOOKUP(CZ$1,'Nakladova matice_2018'!$A$1:$IW$188,20,FALSE),0)</f>
        <v>0</v>
      </c>
      <c r="DA47" s="19">
        <f>IFERROR(HLOOKUP(DA$1,'Nakladova matice_2018'!$A$1:$IW$188,20,FALSE),0)</f>
        <v>0</v>
      </c>
      <c r="DB47" s="19">
        <f>IFERROR(HLOOKUP(DB$1,'Nakladova matice_2018'!$A$1:$IW$188,20,FALSE),0)</f>
        <v>0</v>
      </c>
      <c r="DC47" s="19">
        <f>IFERROR(HLOOKUP(DC$1,'Nakladova matice_2018'!$A$1:$IW$188,20,FALSE),0)</f>
        <v>0</v>
      </c>
      <c r="DD47" s="19">
        <f>IFERROR(HLOOKUP(DD$1,'Nakladova matice_2018'!$A$1:$IW$188,20,FALSE),0)</f>
        <v>0</v>
      </c>
      <c r="DE47" s="19">
        <f>IFERROR(HLOOKUP(DE$1,'Nakladova matice_2018'!$A$1:$IW$188,20,FALSE),0)</f>
        <v>0</v>
      </c>
      <c r="DF47" s="19">
        <f>IFERROR(HLOOKUP(DF$1,'Nakladova matice_2018'!$A$1:$IW$188,20,FALSE),0)</f>
        <v>0</v>
      </c>
      <c r="DG47" s="19">
        <f>IFERROR(HLOOKUP(DG$1,'Nakladova matice_2018'!$A$1:$IW$188,20,FALSE),0)</f>
        <v>0</v>
      </c>
      <c r="DH47" s="19">
        <f>IFERROR(HLOOKUP(DH$1,'Nakladova matice_2018'!$A$1:$IW$188,20,FALSE),0)</f>
        <v>0</v>
      </c>
      <c r="DI47" s="19">
        <f>IFERROR(HLOOKUP(DI$1,'Nakladova matice_2018'!$A$1:$IW$188,20,FALSE),0)</f>
        <v>0</v>
      </c>
      <c r="DJ47" s="19">
        <f>IFERROR(HLOOKUP(DJ$1,'Nakladova matice_2018'!$A$1:$IW$188,20,FALSE),0)</f>
        <v>0</v>
      </c>
      <c r="DK47" s="19">
        <f>IFERROR(HLOOKUP(DK$1,'Nakladova matice_2018'!$A$1:$IW$188,20,FALSE),0)</f>
        <v>0</v>
      </c>
      <c r="DL47" s="19">
        <f>IFERROR(HLOOKUP(DL$1,'Nakladova matice_2018'!$A$1:$IW$188,20,FALSE),0)</f>
        <v>0</v>
      </c>
      <c r="DM47" s="19">
        <f>IFERROR(HLOOKUP(DM$1,'Nakladova matice_2018'!$A$1:$IW$188,20,FALSE),0)</f>
        <v>0</v>
      </c>
      <c r="DN47" s="19">
        <f>IFERROR(HLOOKUP(DN$1,'Nakladova matice_2018'!$A$1:$IW$188,20,FALSE),0)</f>
        <v>0</v>
      </c>
      <c r="DO47" s="19">
        <f>IFERROR(HLOOKUP(DO$1,'Nakladova matice_2018'!$A$1:$IW$188,20,FALSE),0)</f>
        <v>0</v>
      </c>
      <c r="DP47" s="19">
        <f>IFERROR(HLOOKUP(DP$1,'Nakladova matice_2018'!$A$1:$IW$188,20,FALSE),0)</f>
        <v>0</v>
      </c>
      <c r="DQ47" s="19">
        <f>IFERROR(HLOOKUP(DQ$1,'Nakladova matice_2018'!$A$1:$IW$188,20,FALSE),0)</f>
        <v>0</v>
      </c>
      <c r="DR47" s="19">
        <f>IFERROR(HLOOKUP(DR$1,'Nakladova matice_2018'!$A$1:$IW$188,20,FALSE),0)</f>
        <v>0</v>
      </c>
      <c r="DS47" s="19">
        <f>IFERROR(HLOOKUP(DS$1,'Nakladova matice_2018'!$A$1:$IW$188,20,FALSE),0)</f>
        <v>0</v>
      </c>
      <c r="DT47" s="19">
        <f>IFERROR(HLOOKUP(DT$1,'Nakladova matice_2018'!$A$1:$IW$188,20,FALSE),0)</f>
        <v>0</v>
      </c>
      <c r="DU47" s="19">
        <f>IFERROR(HLOOKUP(DU$1,'Nakladova matice_2018'!$A$1:$IW$188,20,FALSE),0)</f>
        <v>0</v>
      </c>
      <c r="DV47" s="19">
        <f>IFERROR(HLOOKUP(DV$1,'Nakladova matice_2018'!$A$1:$IW$188,20,FALSE),0)</f>
        <v>0</v>
      </c>
      <c r="DW47" s="19">
        <f>IFERROR(HLOOKUP(DW$1,'Nakladova matice_2018'!$A$1:$IW$188,20,FALSE),0)</f>
        <v>0</v>
      </c>
      <c r="DX47" s="19">
        <f>IFERROR(HLOOKUP(DX$1,'Nakladova matice_2018'!$A$1:$IW$188,20,FALSE),0)</f>
        <v>0</v>
      </c>
      <c r="DY47" s="19">
        <f>IFERROR(HLOOKUP(DY$1,'Nakladova matice_2018'!$A$1:$IW$188,20,FALSE),0)</f>
        <v>0</v>
      </c>
      <c r="DZ47" s="19">
        <f>IFERROR(HLOOKUP(DZ$1,'Nakladova matice_2018'!$A$1:$IW$188,20,FALSE),0)</f>
        <v>0</v>
      </c>
      <c r="EA47" s="19">
        <f>IFERROR(HLOOKUP(EA$1,'Nakladova matice_2018'!$A$1:$IW$188,20,FALSE),0)</f>
        <v>0</v>
      </c>
      <c r="EB47" s="19">
        <f>IFERROR(HLOOKUP(EB$1,'Nakladova matice_2018'!$A$1:$IW$188,20,FALSE),0)</f>
        <v>0</v>
      </c>
      <c r="EC47" s="19">
        <f>IFERROR(HLOOKUP(EC$1,'Nakladova matice_2018'!$A$1:$IW$188,20,FALSE),0)</f>
        <v>0</v>
      </c>
      <c r="ED47" s="19">
        <f>IFERROR(HLOOKUP(ED$1,'Nakladova matice_2018'!$A$1:$IW$188,20,FALSE),0)</f>
        <v>0</v>
      </c>
      <c r="EE47" s="19">
        <f>IFERROR(HLOOKUP(EE$1,'Nakladova matice_2018'!$A$1:$IW$188,20,FALSE),0)</f>
        <v>0</v>
      </c>
      <c r="EF47" s="19">
        <f>IFERROR(HLOOKUP(EF$1,'Nakladova matice_2018'!$A$1:$IW$188,20,FALSE),0)</f>
        <v>0</v>
      </c>
      <c r="EG47" s="19">
        <f>IFERROR(HLOOKUP(EG$1,'Nakladova matice_2018'!$A$1:$IW$188,20,FALSE),0)</f>
        <v>0</v>
      </c>
      <c r="EH47" s="19">
        <f>IFERROR(HLOOKUP(EH$1,'Nakladova matice_2018'!$A$1:$IW$188,20,FALSE),0)</f>
        <v>0</v>
      </c>
      <c r="EI47" s="19">
        <f>IFERROR(HLOOKUP(EI$1,'Nakladova matice_2018'!$A$1:$IW$188,20,FALSE),0)</f>
        <v>0</v>
      </c>
      <c r="EJ47" s="19">
        <f>IFERROR(HLOOKUP(EJ$1,'Nakladova matice_2018'!$A$1:$IW$188,20,FALSE),0)</f>
        <v>0</v>
      </c>
      <c r="EK47" s="19">
        <f>IFERROR(HLOOKUP(EK$1,'Nakladova matice_2018'!$A$1:$IW$188,20,FALSE),0)</f>
        <v>0</v>
      </c>
      <c r="EL47" s="19">
        <f>IFERROR(HLOOKUP(EL$1,'Nakladova matice_2018'!$A$1:$IW$188,20,FALSE),0)</f>
        <v>0</v>
      </c>
      <c r="EM47" s="19">
        <f>IFERROR(HLOOKUP(EM$1,'Nakladova matice_2018'!$A$1:$IW$188,20,FALSE),0)</f>
        <v>0</v>
      </c>
      <c r="EN47" s="19">
        <f>IFERROR(HLOOKUP(EN$1,'Nakladova matice_2018'!$A$1:$IW$188,20,FALSE),0)</f>
        <v>0</v>
      </c>
      <c r="EO47" s="19">
        <f>IFERROR(HLOOKUP(EO$1,'Nakladova matice_2018'!$A$1:$IW$188,20,FALSE),0)</f>
        <v>0</v>
      </c>
      <c r="EP47" s="19">
        <f>IFERROR(HLOOKUP(EP$1,'Nakladova matice_2018'!$A$1:$IW$188,20,FALSE),0)</f>
        <v>0</v>
      </c>
      <c r="EQ47" s="19">
        <f>IFERROR(HLOOKUP(EQ$1,'Nakladova matice_2018'!$A$1:$IW$188,20,FALSE),0)</f>
        <v>0</v>
      </c>
      <c r="ER47" s="19">
        <f>IFERROR(HLOOKUP(ER$1,'Nakladova matice_2018'!$A$1:$IW$188,20,FALSE),0)</f>
        <v>0</v>
      </c>
      <c r="ES47" s="19">
        <f>IFERROR(HLOOKUP(ES$1,'Nakladova matice_2018'!$A$1:$IW$188,20,FALSE),0)</f>
        <v>0</v>
      </c>
      <c r="ET47" s="19">
        <f>IFERROR(HLOOKUP(ET$1,'Nakladova matice_2018'!$A$1:$IW$188,20,FALSE),0)</f>
        <v>0</v>
      </c>
      <c r="EU47" s="19">
        <f>IFERROR(HLOOKUP(EU$1,'Nakladova matice_2018'!$A$1:$IW$188,20,FALSE),0)</f>
        <v>0</v>
      </c>
      <c r="EV47" s="19">
        <f>IFERROR(HLOOKUP(EV$1,'Nakladova matice_2018'!$A$1:$IW$188,20,FALSE),0)</f>
        <v>0</v>
      </c>
      <c r="EW47" s="19">
        <f>IFERROR(HLOOKUP(EW$1,'Nakladova matice_2018'!$A$1:$IW$188,20,FALSE),0)</f>
        <v>0</v>
      </c>
      <c r="EX47" s="19">
        <f>IFERROR(HLOOKUP(EX$1,'Nakladova matice_2018'!$A$1:$IW$188,20,FALSE),0)</f>
        <v>0</v>
      </c>
      <c r="EY47" s="19">
        <f>IFERROR(HLOOKUP(EY$1,'Nakladova matice_2018'!$A$1:$IW$188,20,FALSE),0)</f>
        <v>0</v>
      </c>
      <c r="EZ47" s="19">
        <f>IFERROR(HLOOKUP(EZ$1,'Nakladova matice_2018'!$A$1:$IW$188,20,FALSE),0)</f>
        <v>0</v>
      </c>
      <c r="FA47" s="19">
        <f>IFERROR(HLOOKUP(FA$1,'Nakladova matice_2018'!$A$1:$IW$188,20,FALSE),0)</f>
        <v>0</v>
      </c>
      <c r="FB47" s="19">
        <f>IFERROR(HLOOKUP(FB$1,'Nakladova matice_2018'!$A$1:$IW$188,20,FALSE),0)</f>
        <v>0</v>
      </c>
      <c r="FC47" s="19">
        <f>IFERROR(HLOOKUP(FC$1,'Nakladova matice_2018'!$A$1:$IW$188,20,FALSE),0)</f>
        <v>0</v>
      </c>
      <c r="FD47" s="19">
        <f>IFERROR(HLOOKUP(FD$1,'Nakladova matice_2018'!$A$1:$IW$188,20,FALSE),0)</f>
        <v>0</v>
      </c>
      <c r="FE47" s="19">
        <f>IFERROR(HLOOKUP(FE$1,'Nakladova matice_2018'!$A$1:$IW$188,20,FALSE),0)</f>
        <v>0</v>
      </c>
      <c r="FF47" s="19">
        <f>IFERROR(HLOOKUP(FF$1,'Nakladova matice_2018'!$A$1:$IW$188,20,FALSE),0)</f>
        <v>0</v>
      </c>
      <c r="FG47" s="19">
        <f>IFERROR(HLOOKUP(FG$1,'Nakladova matice_2018'!$A$1:$IW$188,20,FALSE),0)</f>
        <v>0</v>
      </c>
      <c r="FH47" s="19">
        <f>IFERROR(HLOOKUP(FH$1,'Nakladova matice_2018'!$A$1:$IW$188,20,FALSE),0)</f>
        <v>0</v>
      </c>
      <c r="FI47" s="19">
        <f>IFERROR(HLOOKUP(FI$1,'Nakladova matice_2018'!$A$1:$IW$188,20,FALSE),0)</f>
        <v>0</v>
      </c>
      <c r="FJ47" s="19">
        <f>IFERROR(HLOOKUP(FJ$1,'Nakladova matice_2018'!$A$1:$IW$188,20,FALSE),0)</f>
        <v>0</v>
      </c>
      <c r="FK47" s="19">
        <f>IFERROR(HLOOKUP(FK$1,'Nakladova matice_2018'!$A$1:$IW$188,20,FALSE),0)</f>
        <v>0</v>
      </c>
      <c r="FL47" s="19">
        <f>IFERROR(HLOOKUP(FL$1,'Nakladova matice_2018'!$A$1:$IW$188,20,FALSE),0)</f>
        <v>0</v>
      </c>
      <c r="FM47" s="19">
        <f>IFERROR(HLOOKUP(FM$1,'Nakladova matice_2018'!$A$1:$IW$188,20,FALSE),0)</f>
        <v>0</v>
      </c>
      <c r="FN47" s="19">
        <f>IFERROR(HLOOKUP(FN$1,'Nakladova matice_2018'!$A$1:$IW$188,20,FALSE),0)</f>
        <v>0</v>
      </c>
      <c r="FO47" s="19">
        <f>IFERROR(HLOOKUP(FO$1,'Nakladova matice_2018'!$A$1:$IW$188,20,FALSE),0)</f>
        <v>0</v>
      </c>
      <c r="FP47" s="19">
        <f>IFERROR(HLOOKUP(FP$1,'Nakladova matice_2018'!$A$1:$IW$188,20,FALSE),0)</f>
        <v>0</v>
      </c>
      <c r="FQ47" s="19">
        <f>IFERROR(HLOOKUP(FQ$1,'Nakladova matice_2018'!$A$1:$IW$188,20,FALSE),0)</f>
        <v>0</v>
      </c>
      <c r="FR47" s="19">
        <f>IFERROR(HLOOKUP(FR$1,'Nakladova matice_2018'!$A$1:$IW$188,20,FALSE),0)</f>
        <v>0</v>
      </c>
      <c r="FS47" s="19">
        <f>IFERROR(HLOOKUP(FS$1,'Nakladova matice_2018'!$A$1:$IW$188,20,FALSE),0)</f>
        <v>0</v>
      </c>
      <c r="FT47" s="19">
        <f>IFERROR(HLOOKUP(FT$1,'Nakladova matice_2018'!$A$1:$IW$188,20,FALSE),0)</f>
        <v>0</v>
      </c>
      <c r="FU47" s="19">
        <f>IFERROR(HLOOKUP(FU$1,'Nakladova matice_2018'!$A$1:$IW$188,20,FALSE),0)</f>
        <v>0</v>
      </c>
      <c r="FV47" s="19">
        <f>IFERROR(HLOOKUP(FV$1,'Nakladova matice_2018'!$A$1:$IW$188,20,FALSE),0)</f>
        <v>0</v>
      </c>
      <c r="FW47" s="19">
        <f>IFERROR(HLOOKUP(FW$1,'Nakladova matice_2018'!$A$1:$IW$188,20,FALSE),0)</f>
        <v>3438.82</v>
      </c>
      <c r="FX47" s="19">
        <f>IFERROR(HLOOKUP(FX$1,'Nakladova matice_2018'!$A$1:$IW$188,20,FALSE),0)</f>
        <v>2937.66</v>
      </c>
      <c r="FY47" s="19">
        <f>IFERROR(HLOOKUP(FY$1,'Nakladova matice_2018'!$A$1:$IW$188,20,FALSE),0)</f>
        <v>0</v>
      </c>
      <c r="FZ47" s="19">
        <f>IFERROR(HLOOKUP(FZ$1,'Nakladova matice_2018'!$A$1:$IW$188,20,FALSE),0)</f>
        <v>0</v>
      </c>
      <c r="GA47" s="19">
        <f>IFERROR(HLOOKUP(GA$1,'Nakladova matice_2018'!$A$1:$IW$188,20,FALSE),0)</f>
        <v>0</v>
      </c>
      <c r="GB47" s="19">
        <f>IFERROR(HLOOKUP(GB$1,'Nakladova matice_2018'!$A$1:$IW$188,20,FALSE),0)</f>
        <v>0</v>
      </c>
      <c r="GC47" s="19">
        <f>IFERROR(HLOOKUP(GC$1,'Nakladova matice_2018'!$A$1:$IW$188,20,FALSE),0)</f>
        <v>0</v>
      </c>
      <c r="GD47" s="19">
        <f>IFERROR(HLOOKUP(GD$1,'Nakladova matice_2018'!$A$1:$IW$188,20,FALSE),0)</f>
        <v>0</v>
      </c>
      <c r="GE47" s="19">
        <f>IFERROR(HLOOKUP(GE$1,'Nakladova matice_2018'!$A$1:$IW$188,20,FALSE),0)</f>
        <v>0</v>
      </c>
      <c r="GF47" s="19">
        <f>IFERROR(HLOOKUP(GF$1,'Nakladova matice_2018'!$A$1:$IW$188,20,FALSE),0)</f>
        <v>0</v>
      </c>
      <c r="GG47" s="19">
        <f>IFERROR(HLOOKUP(GG$1,'Nakladova matice_2018'!$A$1:$IW$188,20,FALSE),0)</f>
        <v>0</v>
      </c>
      <c r="GH47" s="19">
        <f>IFERROR(HLOOKUP(GH$1,'Nakladova matice_2018'!$A$1:$IW$188,20,FALSE),0)</f>
        <v>0</v>
      </c>
      <c r="GI47" s="19">
        <f>IFERROR(HLOOKUP(GI$1,'Nakladova matice_2018'!$A$1:$IW$188,20,FALSE),0)</f>
        <v>0</v>
      </c>
      <c r="GJ47" s="19">
        <f>IFERROR(HLOOKUP(GJ$1,'Nakladova matice_2018'!$A$1:$IW$188,20,FALSE),0)</f>
        <v>1846</v>
      </c>
      <c r="GK47" s="19">
        <f>IFERROR(HLOOKUP(GK$1,'Nakladova matice_2018'!$A$1:$IW$188,20,FALSE),0)</f>
        <v>0</v>
      </c>
      <c r="GL47" s="19">
        <f>IFERROR(HLOOKUP(GL$1,'Nakladova matice_2018'!$A$1:$IW$188,20,FALSE),0)</f>
        <v>0</v>
      </c>
      <c r="GM47" s="19">
        <f>IFERROR(HLOOKUP(GM$1,'Nakladova matice_2018'!$A$1:$IW$188,20,FALSE),0)</f>
        <v>0</v>
      </c>
      <c r="GN47" s="19">
        <f>IFERROR(HLOOKUP(GN$1,'Nakladova matice_2018'!$A$1:$IW$188,20,FALSE),0)</f>
        <v>0</v>
      </c>
      <c r="GO47" s="19">
        <f>IFERROR(HLOOKUP(GO$1,'Nakladova matice_2018'!$A$1:$IW$188,20,FALSE),0)</f>
        <v>0</v>
      </c>
      <c r="GP47" s="19">
        <f>IFERROR(HLOOKUP(GP$1,'Nakladova matice_2018'!$A$1:$IW$188,20,FALSE),0)</f>
        <v>0</v>
      </c>
      <c r="GQ47" s="19">
        <f>IFERROR(HLOOKUP(GQ$1,'Nakladova matice_2018'!$A$1:$IW$188,20,FALSE),0)</f>
        <v>0</v>
      </c>
      <c r="GR47" s="19">
        <f>IFERROR(HLOOKUP(GR$1,'Nakladova matice_2018'!$A$1:$IW$188,20,FALSE),0)</f>
        <v>0</v>
      </c>
      <c r="GS47" s="19">
        <f>IFERROR(HLOOKUP(GS$1,'Nakladova matice_2018'!$A$1:$IW$188,20,FALSE),0)</f>
        <v>0</v>
      </c>
      <c r="GT47" s="19">
        <f>IFERROR(HLOOKUP(GT$1,'Nakladova matice_2018'!$A$1:$IW$188,20,FALSE),0)</f>
        <v>0</v>
      </c>
      <c r="GU47" s="19">
        <f>IFERROR(HLOOKUP(GU$1,'Nakladova matice_2018'!$A$1:$IW$188,20,FALSE),0)</f>
        <v>664.29</v>
      </c>
      <c r="GV47" s="19">
        <f>IFERROR(HLOOKUP(GV$1,'Nakladova matice_2018'!$A$1:$IW$188,20,FALSE),0)</f>
        <v>0</v>
      </c>
      <c r="GW47" s="19">
        <f>IFERROR(HLOOKUP(GW$1,'Nakladova matice_2018'!$A$1:$IW$188,20,FALSE),0)</f>
        <v>0</v>
      </c>
      <c r="GX47" s="19">
        <f>IFERROR(HLOOKUP(GX$1,'Nakladova matice_2018'!$A$1:$IW$188,20,FALSE),0)</f>
        <v>0</v>
      </c>
      <c r="GY47" s="19">
        <f>IFERROR(HLOOKUP(GY$1,'Nakladova matice_2018'!$A$1:$IW$188,20,FALSE),0)</f>
        <v>0</v>
      </c>
      <c r="GZ47" s="19">
        <f>IFERROR(HLOOKUP(GZ$1,'Nakladova matice_2018'!$A$1:$IW$188,20,FALSE),0)</f>
        <v>306</v>
      </c>
      <c r="HA47" s="19">
        <f>IFERROR(HLOOKUP(HA$1,'Nakladova matice_2018'!$A$1:$IW$188,20,FALSE),0)</f>
        <v>98388</v>
      </c>
      <c r="HB47" s="19">
        <f>IFERROR(HLOOKUP(HB$1,'Nakladova matice_2018'!$A$1:$IW$188,20,FALSE),0)</f>
        <v>0</v>
      </c>
      <c r="HC47" s="19">
        <f>IFERROR(HLOOKUP(HC$1,'Nakladova matice_2018'!$A$1:$IW$188,20,FALSE),0)</f>
        <v>0</v>
      </c>
      <c r="HD47" s="19">
        <f>IFERROR(HLOOKUP(HD$1,'Nakladova matice_2018'!$A$1:$IW$188,20,FALSE),0)</f>
        <v>13642.75</v>
      </c>
      <c r="HE47" s="19">
        <f>IFERROR(HLOOKUP(HE$1,'Nakladova matice_2018'!$A$1:$IW$188,20,FALSE),0)</f>
        <v>1687.73</v>
      </c>
      <c r="HF47" s="19">
        <f>IFERROR(HLOOKUP(HF$1,'Nakladova matice_2018'!$A$1:$IW$188,20,FALSE),0)</f>
        <v>1871.99</v>
      </c>
      <c r="HG47" s="19">
        <f>IFERROR(HLOOKUP(HG$1,'Nakladova matice_2018'!$A$1:$IW$188,20,FALSE),0)</f>
        <v>0</v>
      </c>
      <c r="HH47" s="19">
        <f>IFERROR(HLOOKUP(HH$1,'Nakladova matice_2018'!$A$1:$IW$188,20,FALSE),0)</f>
        <v>0</v>
      </c>
      <c r="HI47" s="19">
        <f>IFERROR(HLOOKUP(HI$1,'Nakladova matice_2018'!$A$1:$IW$188,20,FALSE),0)</f>
        <v>0</v>
      </c>
      <c r="HJ47" s="19">
        <f>IFERROR(HLOOKUP(HJ$1,'Nakladova matice_2018'!$A$1:$IW$188,20,FALSE),0)</f>
        <v>0</v>
      </c>
      <c r="HK47" s="19">
        <f>IFERROR(HLOOKUP(HK$1,'Nakladova matice_2018'!$A$1:$IW$188,20,FALSE),0)</f>
        <v>0</v>
      </c>
      <c r="HL47" s="19">
        <f>IFERROR(HLOOKUP(HL$1,'Nakladova matice_2018'!$A$1:$IW$188,20,FALSE),0)</f>
        <v>0</v>
      </c>
      <c r="HM47" s="19">
        <f>IFERROR(HLOOKUP(HM$1,'Nakladova matice_2018'!$A$1:$IW$188,20,FALSE),0)</f>
        <v>0</v>
      </c>
      <c r="HN47" s="19">
        <f>IFERROR(HLOOKUP(HN$1,'Nakladova matice_2018'!$A$1:$IW$188,20,FALSE),0)</f>
        <v>0</v>
      </c>
      <c r="HO47" s="19">
        <f>IFERROR(HLOOKUP(HO$1,'Nakladova matice_2018'!$A$1:$IW$188,20,FALSE),0)</f>
        <v>0</v>
      </c>
      <c r="HP47" s="19">
        <f>IFERROR(HLOOKUP(HP$1,'Nakladova matice_2018'!$A$1:$IW$188,20,FALSE),0)</f>
        <v>0</v>
      </c>
      <c r="HQ47" s="19">
        <f>IFERROR(HLOOKUP(HQ$1,'Nakladova matice_2018'!$A$1:$IW$188,20,FALSE),0)</f>
        <v>0</v>
      </c>
      <c r="HR47" s="19">
        <f>IFERROR(HLOOKUP(HR$1,'Nakladova matice_2018'!$A$1:$IW$188,20,FALSE),0)</f>
        <v>0</v>
      </c>
      <c r="HS47" s="19">
        <f>IFERROR(HLOOKUP(HS$1,'Nakladova matice_2018'!$A$1:$IW$188,20,FALSE),0)</f>
        <v>0</v>
      </c>
      <c r="HT47" s="19">
        <f>IFERROR(HLOOKUP(HT$1,'Nakladova matice_2018'!$A$1:$IW$188,20,FALSE),0)</f>
        <v>1539</v>
      </c>
      <c r="HU47" s="19">
        <f>IFERROR(HLOOKUP(HU$1,'Nakladova matice_2018'!$A$1:$IW$188,20,FALSE),0)</f>
        <v>2493.8000000000002</v>
      </c>
      <c r="HV47" s="19">
        <f>IFERROR(HLOOKUP(HV$1,'Nakladova matice_2018'!$A$1:$IW$188,20,FALSE),0)</f>
        <v>1320</v>
      </c>
      <c r="HW47" s="19">
        <f>IFERROR(HLOOKUP(HW$1,'Nakladova matice_2018'!$A$1:$IW$188,20,FALSE),0)</f>
        <v>1880</v>
      </c>
      <c r="HX47" s="19">
        <f>IFERROR(HLOOKUP(HX$1,'Nakladova matice_2018'!$A$1:$IW$188,20,FALSE),0)</f>
        <v>1320</v>
      </c>
      <c r="HY47" s="19">
        <f>IFERROR(HLOOKUP(HY$1,'Nakladova matice_2018'!$A$1:$IW$188,20,FALSE),0)</f>
        <v>2325.2600000000002</v>
      </c>
      <c r="HZ47" s="19">
        <f>IFERROR(HLOOKUP(HZ$1,'Nakladova matice_2018'!$A$1:$IW$188,20,FALSE),0)</f>
        <v>0</v>
      </c>
      <c r="IA47" s="19">
        <f>IFERROR(HLOOKUP(IA$1,'Nakladova matice_2018'!$A$1:$IW$188,20,FALSE),0)</f>
        <v>29089.78</v>
      </c>
      <c r="IB47" s="19">
        <f>IFERROR(HLOOKUP(IB$1,'Nakladova matice_2018'!$A$1:$IW$188,20,FALSE),0)</f>
        <v>1490.8</v>
      </c>
      <c r="IC47" s="19">
        <f>IFERROR(HLOOKUP(IC$1,'Nakladova matice_2018'!$A$1:$IW$188,20,FALSE),0)</f>
        <v>2062.8000000000002</v>
      </c>
      <c r="ID47" s="19">
        <f>IFERROR(HLOOKUP(ID$1,'Nakladova matice_2018'!$A$1:$IW$188,20,FALSE),0)</f>
        <v>40247.919999999998</v>
      </c>
      <c r="IE47" s="19">
        <f>IFERROR(HLOOKUP(IE$1,'Nakladova matice_2018'!$A$1:$IW$188,20,FALSE),0)</f>
        <v>0</v>
      </c>
      <c r="IF47" s="19">
        <f>IFERROR(HLOOKUP(IF$1,'Nakladova matice_2018'!$A$1:$IW$188,20,FALSE),0)</f>
        <v>1470.8</v>
      </c>
      <c r="IG47" s="19">
        <f>IFERROR(HLOOKUP(IG$1,'Nakladova matice_2018'!$A$1:$IW$188,20,FALSE),0)</f>
        <v>1485.4</v>
      </c>
      <c r="IH47" s="19">
        <f>IFERROR(HLOOKUP(IH$1,'Nakladova matice_2018'!$A$1:$IW$188,20,FALSE),0)</f>
        <v>0</v>
      </c>
      <c r="II47" s="19">
        <f>IFERROR(HLOOKUP(II$1,'Nakladova matice_2018'!$A$1:$IW$188,20,FALSE),0)</f>
        <v>0</v>
      </c>
      <c r="IJ47" s="19">
        <f>IFERROR(HLOOKUP(IJ$1,'Nakladova matice_2018'!$A$1:$IW$188,20,FALSE),0)</f>
        <v>0</v>
      </c>
      <c r="IK47" s="19">
        <f>IFERROR(HLOOKUP(IK$1,'Nakladova matice_2018'!$A$1:$IW$188,20,FALSE),0)</f>
        <v>0</v>
      </c>
      <c r="IL47" s="19">
        <f>IFERROR(HLOOKUP(IL$1,'Nakladova matice_2018'!$A$1:$IW$188,20,FALSE),0)</f>
        <v>3100.89</v>
      </c>
      <c r="IM47" s="19">
        <f>IFERROR(HLOOKUP(IM$1,'Nakladova matice_2018'!$A$1:$IW$188,20,FALSE),0)</f>
        <v>25498.76</v>
      </c>
      <c r="IN47" s="19">
        <f>IFERROR(HLOOKUP(IN$1,'Nakladova matice_2018'!$A$1:$IW$188,20,FALSE),0)</f>
        <v>4291.9399999999996</v>
      </c>
      <c r="IO47" s="19">
        <f>IFERROR(HLOOKUP(IO$1,'Nakladova matice_2018'!$A$1:$IW$188,20,FALSE),0)</f>
        <v>0</v>
      </c>
      <c r="IP47" s="19">
        <f>IFERROR(HLOOKUP(IP$1,'Nakladova matice_2018'!$A$1:$IW$188,20,FALSE),0)</f>
        <v>6734.44</v>
      </c>
      <c r="IQ47" s="19">
        <f>IFERROR(HLOOKUP(IQ$1,'Nakladova matice_2018'!$A$1:$IW$188,20,FALSE),0)</f>
        <v>0</v>
      </c>
      <c r="IR47" s="19">
        <f>IFERROR(HLOOKUP(IR$1,'Nakladova matice_2018'!$A$1:$IW$188,20,FALSE),0)</f>
        <v>17019.669999999998</v>
      </c>
      <c r="IS47" s="19">
        <f>IFERROR(HLOOKUP(IS$1,'Nakladova matice_2018'!$A$1:$IW$188,20,FALSE),0)</f>
        <v>28903.57</v>
      </c>
      <c r="IT47" s="19">
        <f>IFERROR(HLOOKUP(IT$1,'Nakladova matice_2018'!$A$1:$IW$188,20,FALSE),0)</f>
        <v>0</v>
      </c>
      <c r="IU47" s="19">
        <f>IFERROR(HLOOKUP(IU$1,'Nakladova matice_2018'!$A$1:$IW$188,20,FALSE),0)</f>
        <v>0</v>
      </c>
      <c r="IV47" s="19">
        <f>IFERROR(HLOOKUP(IV$1,'Nakladova matice_2018'!$A$1:$IW$188,20,FALSE),0)</f>
        <v>1292.55</v>
      </c>
      <c r="IW47" s="19">
        <f>IFERROR(HLOOKUP(IW$1,'Nakladova matice_2018'!$A$1:$IW$188,20,FALSE),0)</f>
        <v>0</v>
      </c>
      <c r="IX47" s="19">
        <f>IFERROR(HLOOKUP(IX$1,'Nakladova matice_2018'!$A$1:$IW$188,20,FALSE),0)</f>
        <v>0</v>
      </c>
      <c r="IY47" s="19">
        <f>IFERROR(HLOOKUP(IY$1,'Nakladova matice_2018'!$A$1:$IW$188,20,FALSE),0)</f>
        <v>1694.4</v>
      </c>
      <c r="IZ47" s="19">
        <f>IFERROR(HLOOKUP(IZ$1,'Nakladova matice_2018'!$A$1:$IW$188,20,FALSE),0)</f>
        <v>0</v>
      </c>
      <c r="JA47" s="19">
        <f>IFERROR(HLOOKUP(JA$1,'Nakladova matice_2018'!$A$1:$IW$188,20,FALSE),0)</f>
        <v>0</v>
      </c>
      <c r="JB47" s="19">
        <f>IFERROR(HLOOKUP(JB$1,'Nakladova matice_2018'!$A$1:$IW$188,20,FALSE),0)</f>
        <v>0</v>
      </c>
      <c r="JC47" s="19">
        <f>IFERROR(HLOOKUP(JC$1,'Nakladova matice_2018'!$A$1:$IW$188,20,FALSE),0)</f>
        <v>0</v>
      </c>
      <c r="JD47" s="19">
        <f>IFERROR(HLOOKUP(JD$1,'Nakladova matice_2018'!$A$1:$IW$188,20,FALSE),0)</f>
        <v>0</v>
      </c>
      <c r="JE47" s="19">
        <f>IFERROR(HLOOKUP(JE$1,'Nakladova matice_2018'!$A$1:$IW$188,20,FALSE),0)</f>
        <v>0</v>
      </c>
      <c r="JF47" s="19">
        <f>IFERROR(HLOOKUP(JF$1,'Nakladova matice_2018'!$A$1:$IW$188,20,FALSE),0)</f>
        <v>0</v>
      </c>
      <c r="JG47" s="19">
        <f>IFERROR(HLOOKUP(JG$1,'Nakladova matice_2018'!$A$1:$IW$188,20,FALSE),0)</f>
        <v>0</v>
      </c>
      <c r="JH47" s="19">
        <f>IFERROR(HLOOKUP(JH$1,'Nakladova matice_2018'!$A$1:$IW$188,20,FALSE),0)</f>
        <v>0</v>
      </c>
      <c r="JI47" s="19">
        <f>IFERROR(HLOOKUP(JI$1,'Nakladova matice_2018'!$A$1:$IW$188,20,FALSE),0)</f>
        <v>0</v>
      </c>
      <c r="JJ47" s="19">
        <f>IFERROR(HLOOKUP(JJ$1,'Nakladova matice_2018'!$A$1:$IW$188,20,FALSE),0)</f>
        <v>0</v>
      </c>
      <c r="JK47" s="19">
        <f>IFERROR(HLOOKUP(JK$1,'Nakladova matice_2018'!$A$1:$IW$188,20,FALSE),0)</f>
        <v>0</v>
      </c>
      <c r="JL47" s="19">
        <f>IFERROR(HLOOKUP(JL$1,'Nakladova matice_2018'!$A$1:$IW$188,20,FALSE),0)</f>
        <v>0</v>
      </c>
      <c r="JM47" s="19">
        <f>IFERROR(HLOOKUP(JM$1,'Nakladova matice_2018'!$A$1:$IW$188,20,FALSE),0)</f>
        <v>0</v>
      </c>
      <c r="JN47" s="19">
        <f>IFERROR(HLOOKUP(JN$1,'Nakladova matice_2018'!$A$1:$IW$188,20,FALSE),0)</f>
        <v>0</v>
      </c>
      <c r="JO47" s="19">
        <f>IFERROR(HLOOKUP(JO$1,'Nakladova matice_2018'!$A$1:$IW$188,20,FALSE),0)</f>
        <v>0</v>
      </c>
      <c r="JP47" s="19">
        <f>IFERROR(HLOOKUP(JP$1,'Nakladova matice_2018'!$A$1:$IW$188,20,FALSE),0)</f>
        <v>0</v>
      </c>
      <c r="JQ47" s="19">
        <f>IFERROR(HLOOKUP(JQ$1,'Nakladova matice_2018'!$A$1:$IW$188,20,FALSE),0)</f>
        <v>0</v>
      </c>
      <c r="JR47" s="19">
        <f>IFERROR(HLOOKUP(JR$1,'Nakladova matice_2018'!$A$1:$IW$188,20,FALSE),0)</f>
        <v>0</v>
      </c>
      <c r="JS47" s="19">
        <f>IFERROR(HLOOKUP(JS$1,'Nakladova matice_2018'!$A$1:$IW$188,20,FALSE),0)</f>
        <v>0</v>
      </c>
      <c r="JT47" s="19">
        <f>IFERROR(HLOOKUP(JT$1,'Nakladova matice_2018'!$A$1:$IW$188,20,FALSE),0)</f>
        <v>0</v>
      </c>
      <c r="JU47" s="19">
        <f>IFERROR(HLOOKUP(JU$1,'Nakladova matice_2018'!$A$1:$IW$188,20,FALSE),0)</f>
        <v>0</v>
      </c>
      <c r="JV47" s="19">
        <f>IFERROR(HLOOKUP(JV$1,'Nakladova matice_2018'!$A$1:$IW$188,20,FALSE),0)</f>
        <v>0</v>
      </c>
      <c r="JW47" s="19">
        <f>IFERROR(HLOOKUP(JW$1,'Nakladova matice_2018'!$A$1:$IW$188,20,FALSE),0)</f>
        <v>0</v>
      </c>
      <c r="JX47" s="19">
        <f>IFERROR(HLOOKUP(JX$1,'Nakladova matice_2018'!$A$1:$IW$188,20,FALSE),0)</f>
        <v>0</v>
      </c>
      <c r="JY47" s="19">
        <f>IFERROR(HLOOKUP(JY$1,'Nakladova matice_2018'!$A$1:$IW$188,20,FALSE),0)</f>
        <v>0</v>
      </c>
      <c r="JZ47" s="19">
        <f>IFERROR(HLOOKUP(JZ$1,'Nakladova matice_2018'!$A$1:$IW$188,20,FALSE),0)</f>
        <v>0</v>
      </c>
      <c r="KA47" s="19">
        <f>IFERROR(HLOOKUP(KA$1,'Nakladova matice_2018'!$A$1:$IW$188,20,FALSE),0)</f>
        <v>0</v>
      </c>
      <c r="KB47" s="19">
        <f>IFERROR(HLOOKUP(KB$1,'Nakladova matice_2018'!$A$1:$IW$188,20,FALSE),0)</f>
        <v>0</v>
      </c>
      <c r="KC47" s="19">
        <f>IFERROR(HLOOKUP(KC$1,'Nakladova matice_2018'!$A$1:$IW$188,20,FALSE),0)</f>
        <v>0</v>
      </c>
      <c r="KD47" s="19">
        <f>IFERROR(HLOOKUP(KD$1,'Nakladova matice_2018'!$A$1:$IW$188,20,FALSE),0)</f>
        <v>0</v>
      </c>
      <c r="KE47" s="19">
        <f>IFERROR(HLOOKUP(KE$1,'Nakladova matice_2018'!$A$1:$IW$188,20,FALSE),0)</f>
        <v>0</v>
      </c>
      <c r="KF47" s="19">
        <f>IFERROR(HLOOKUP(KF$1,'Nakladova matice_2018'!$A$1:$IW$188,20,FALSE),0)</f>
        <v>0</v>
      </c>
      <c r="KG47" s="19">
        <f>IFERROR(HLOOKUP(KG$1,'Nakladova matice_2018'!$A$1:$IW$188,20,FALSE),0)</f>
        <v>0</v>
      </c>
      <c r="KH47" s="19">
        <f>IFERROR(HLOOKUP(KH$1,'Nakladova matice_2018'!$A$1:$IW$188,20,FALSE),0)</f>
        <v>0</v>
      </c>
      <c r="KI47" s="19">
        <f>IFERROR(HLOOKUP(KI$1,'Nakladova matice_2018'!$A$1:$IW$188,20,FALSE),0)</f>
        <v>0</v>
      </c>
      <c r="KJ47" s="19">
        <f>IFERROR(HLOOKUP(KJ$1,'Nakladova matice_2018'!$A$1:$IW$188,20,FALSE),0)</f>
        <v>0</v>
      </c>
      <c r="KK47" s="19">
        <f>IFERROR(HLOOKUP(KK$1,'Nakladova matice_2018'!$A$1:$IW$188,20,FALSE),0)</f>
        <v>0</v>
      </c>
      <c r="KL47" s="19">
        <f>IFERROR(HLOOKUP(KL$1,'Nakladova matice_2018'!$A$1:$IW$188,20,FALSE),0)</f>
        <v>0</v>
      </c>
      <c r="KM47" s="19">
        <f>IFERROR(HLOOKUP(KM$1,'Nakladova matice_2018'!$A$1:$IW$188,20,FALSE),0)</f>
        <v>0</v>
      </c>
      <c r="KN47" s="19">
        <f>IFERROR(HLOOKUP(KN$1,'Nakladova matice_2018'!$A$1:$IW$188,20,FALSE),0)</f>
        <v>0</v>
      </c>
      <c r="KO47" s="19">
        <f>IFERROR(HLOOKUP(KO$1,'Nakladova matice_2018'!$A$1:$IW$188,20,FALSE),0)</f>
        <v>0</v>
      </c>
      <c r="KP47" s="19">
        <f>IFERROR(HLOOKUP(KP$1,'Nakladova matice_2018'!$A$1:$IW$188,20,FALSE),0)</f>
        <v>0</v>
      </c>
      <c r="KQ47" s="19">
        <f>IFERROR(HLOOKUP(KQ$1,'Nakladova matice_2018'!$A$1:$IW$188,20,FALSE),0)</f>
        <v>0</v>
      </c>
      <c r="KR47" s="19">
        <f>IFERROR(HLOOKUP(KR$1,'Nakladova matice_2018'!$A$1:$IW$188,20,FALSE),0)</f>
        <v>0</v>
      </c>
      <c r="KS47" s="19">
        <f>IFERROR(HLOOKUP(KS$1,'Nakladova matice_2018'!$A$1:$IW$188,20,FALSE),0)</f>
        <v>0</v>
      </c>
      <c r="KT47" s="19">
        <f>IFERROR(HLOOKUP(KT$1,'Nakladova matice_2018'!$A$1:$IW$188,20,FALSE),0)</f>
        <v>0</v>
      </c>
      <c r="KU47" s="19">
        <f>IFERROR(HLOOKUP(KU$1,'Nakladova matice_2018'!$A$1:$IW$188,20,FALSE),0)</f>
        <v>0</v>
      </c>
      <c r="KV47" s="19">
        <f>IFERROR(HLOOKUP(KV$1,'Nakladova matice_2018'!$A$1:$IW$188,20,FALSE),0)</f>
        <v>0</v>
      </c>
      <c r="KW47" s="19">
        <f>IFERROR(HLOOKUP(KW$1,'Nakladova matice_2018'!$A$1:$IW$188,20,FALSE),0)</f>
        <v>0</v>
      </c>
      <c r="KX47" s="19">
        <f>IFERROR(HLOOKUP(KX$1,'Nakladova matice_2018'!$A$1:$IW$188,20,FALSE),0)</f>
        <v>0</v>
      </c>
      <c r="KY47" s="19">
        <f>IFERROR(HLOOKUP(KY$1,'Nakladova matice_2018'!$A$1:$IW$188,20,FALSE),0)</f>
        <v>0</v>
      </c>
      <c r="KZ47" s="19">
        <f>IFERROR(HLOOKUP(KZ$1,'Nakladova matice_2018'!$A$1:$IW$188,20,FALSE),0)</f>
        <v>0</v>
      </c>
      <c r="LA47" s="19">
        <f>IFERROR(HLOOKUP(LA$1,'Nakladova matice_2018'!$A$1:$IW$188,20,FALSE),0)</f>
        <v>0</v>
      </c>
      <c r="LB47" s="19">
        <f>IFERROR(HLOOKUP(LB$1,'Nakladova matice_2018'!$A$1:$IW$188,20,FALSE),0)</f>
        <v>22792.1</v>
      </c>
      <c r="LC47" s="19">
        <f>IFERROR(HLOOKUP(LC$1,'Nakladova matice_2018'!$A$1:$IW$188,20,FALSE),0)</f>
        <v>0</v>
      </c>
      <c r="LD47" s="19">
        <f>IFERROR(HLOOKUP(LD$1,'Nakladova matice_2018'!$A$1:$IW$188,20,FALSE),0)</f>
        <v>0</v>
      </c>
      <c r="LE47" s="19">
        <f>IFERROR(HLOOKUP(LE$1,'Nakladova matice_2018'!$A$1:$IW$188,20,FALSE),0)</f>
        <v>0</v>
      </c>
      <c r="LF47" s="19">
        <f>IFERROR(HLOOKUP(LF$1,'Nakladova matice_2018'!$A$1:$IW$188,20,FALSE),0)</f>
        <v>0</v>
      </c>
      <c r="LG47" s="19">
        <f>IFERROR(HLOOKUP(LG$1,'Nakladova matice_2018'!$A$1:$IW$188,20,FALSE),0)</f>
        <v>0</v>
      </c>
      <c r="LH47" s="19">
        <f>IFERROR(HLOOKUP(LH$1,'Nakladova matice_2018'!$A$1:$IW$188,20,FALSE),0)</f>
        <v>0</v>
      </c>
      <c r="LI47" s="19">
        <f>IFERROR(HLOOKUP(LI$1,'Nakladova matice_2018'!$A$1:$IW$188,20,FALSE),0)</f>
        <v>0</v>
      </c>
      <c r="LJ47" s="19">
        <f>IFERROR(HLOOKUP(LJ$1,'Nakladova matice_2018'!$A$1:$IW$188,20,FALSE),0)</f>
        <v>0</v>
      </c>
      <c r="LK47" s="19">
        <f>IFERROR(HLOOKUP(LK$1,'Nakladova matice_2018'!$A$1:$IW$188,20,FALSE),0)</f>
        <v>0</v>
      </c>
      <c r="LL47" s="19">
        <f>IFERROR(HLOOKUP(LL$1,'Nakladova matice_2018'!$A$1:$IW$188,20,FALSE),0)</f>
        <v>0</v>
      </c>
      <c r="LM47" s="19">
        <f>IFERROR(HLOOKUP(LM$1,'Nakladova matice_2018'!$A$1:$IW$188,20,FALSE),0)</f>
        <v>0</v>
      </c>
      <c r="LN47" s="19">
        <f>IFERROR(HLOOKUP(LN$1,'Nakladova matice_2018'!$A$1:$IW$188,20,FALSE),0)</f>
        <v>0</v>
      </c>
      <c r="LO47" s="19">
        <f>IFERROR(HLOOKUP(LO$1,'Nakladova matice_2018'!$A$1:$IW$188,20,FALSE),0)</f>
        <v>0</v>
      </c>
      <c r="LP47" s="19">
        <f>IFERROR(HLOOKUP(LP$1,'Nakladova matice_2018'!$A$1:$IW$188,20,FALSE),0)</f>
        <v>0</v>
      </c>
      <c r="LQ47" s="19">
        <f>IFERROR(HLOOKUP(LQ$1,'Nakladova matice_2018'!$A$1:$IW$188,20,FALSE),0)</f>
        <v>0</v>
      </c>
      <c r="LR47" s="19">
        <f>IFERROR(HLOOKUP(LR$1,'Nakladova matice_2018'!$A$1:$IW$188,20,FALSE),0)</f>
        <v>0</v>
      </c>
      <c r="LS47" s="19">
        <f>IFERROR(HLOOKUP(LS$1,'Nakladova matice_2018'!$A$1:$IW$188,20,FALSE),0)</f>
        <v>0</v>
      </c>
      <c r="LT47" s="19">
        <f>IFERROR(HLOOKUP(LT$1,'Nakladova matice_2018'!$A$1:$IW$188,20,FALSE),0)</f>
        <v>0</v>
      </c>
      <c r="LU47" s="19">
        <f>IFERROR(HLOOKUP(LU$1,'Nakladova matice_2018'!$A$1:$IW$188,20,FALSE),0)</f>
        <v>0</v>
      </c>
      <c r="LV47" s="19">
        <f>IFERROR(HLOOKUP(LV$1,'Nakladova matice_2018'!$A$1:$IW$188,20,FALSE),0)</f>
        <v>0</v>
      </c>
      <c r="LW47" s="19">
        <f>IFERROR(HLOOKUP(LW$1,'Nakladova matice_2018'!$A$1:$IW$188,20,FALSE),0)</f>
        <v>0</v>
      </c>
      <c r="LX47" s="19">
        <f>IFERROR(HLOOKUP(LX$1,'Nakladova matice_2018'!$A$1:$IW$188,20,FALSE),0)</f>
        <v>0</v>
      </c>
      <c r="LY47" s="19">
        <f>IFERROR(HLOOKUP(LY$1,'Nakladova matice_2018'!$A$1:$IW$188,20,FALSE),0)</f>
        <v>0</v>
      </c>
      <c r="LZ47" s="19">
        <f>IFERROR(HLOOKUP(LZ$1,'Nakladova matice_2018'!$A$1:$IW$188,20,FALSE),0)</f>
        <v>0</v>
      </c>
      <c r="MA47" s="19">
        <f>IFERROR(HLOOKUP(MA$1,'Nakladova matice_2018'!$A$1:$IW$188,20,FALSE),0)</f>
        <v>0</v>
      </c>
      <c r="MB47" s="19">
        <f>IFERROR(HLOOKUP(MB$1,'Nakladova matice_2018'!$A$1:$IW$188,20,FALSE),0)</f>
        <v>0</v>
      </c>
      <c r="MC47" s="19">
        <f>IFERROR(HLOOKUP(MC$1,'Nakladova matice_2018'!$A$1:$IW$188,20,FALSE),0)</f>
        <v>0</v>
      </c>
      <c r="MD47" s="19">
        <f>IFERROR(HLOOKUP(MD$1,'Nakladova matice_2018'!$A$1:$IW$188,20,FALSE),0)</f>
        <v>0</v>
      </c>
      <c r="ME47" s="19">
        <f>IFERROR(HLOOKUP(ME$1,'Nakladova matice_2018'!$A$1:$IW$188,20,FALSE),0)</f>
        <v>0</v>
      </c>
      <c r="MF47" s="19">
        <f>IFERROR(HLOOKUP(MF$1,'Nakladova matice_2018'!$A$1:$IW$188,20,FALSE),0)</f>
        <v>0</v>
      </c>
      <c r="MG47" s="19">
        <f>IFERROR(HLOOKUP(MG$1,'Nakladova matice_2018'!$A$1:$IW$188,20,FALSE),0)</f>
        <v>0</v>
      </c>
      <c r="MH47" s="19">
        <f>IFERROR(HLOOKUP(MH$1,'Nakladova matice_2018'!$A$1:$IW$188,20,FALSE),0)</f>
        <v>0</v>
      </c>
      <c r="MI47" s="19">
        <f>IFERROR(HLOOKUP(MI$1,'Nakladova matice_2018'!$A$1:$IW$188,20,FALSE),0)</f>
        <v>0</v>
      </c>
      <c r="MJ47" s="19">
        <f>IFERROR(HLOOKUP(MJ$1,'Nakladova matice_2018'!$A$1:$IW$188,20,FALSE),0)</f>
        <v>0</v>
      </c>
      <c r="MK47" s="19">
        <f>IFERROR(HLOOKUP(MK$1,'Nakladova matice_2018'!$A$1:$IW$188,20,FALSE),0)</f>
        <v>0</v>
      </c>
      <c r="ML47" s="19">
        <f>IFERROR(HLOOKUP(ML$1,'Nakladova matice_2018'!$A$1:$IW$188,20,FALSE),0)</f>
        <v>0</v>
      </c>
      <c r="MM47" s="19">
        <f>IFERROR(HLOOKUP(MM$1,'Nakladova matice_2018'!$A$1:$IW$188,20,FALSE),0)</f>
        <v>0</v>
      </c>
      <c r="MN47" s="19">
        <f>IFERROR(HLOOKUP(MN$1,'Nakladova matice_2018'!$A$1:$IW$188,20,FALSE),0)</f>
        <v>0</v>
      </c>
      <c r="MO47" s="20">
        <f t="shared" si="83"/>
        <v>597235.27999999991</v>
      </c>
      <c r="MP47" s="20">
        <f>MO47-'Nakladova matice_2018'!IX20</f>
        <v>0</v>
      </c>
    </row>
    <row r="48" spans="1:354" x14ac:dyDescent="0.2">
      <c r="A48" s="27">
        <v>501999</v>
      </c>
      <c r="B48" s="21" t="s">
        <v>447</v>
      </c>
      <c r="C48" s="53">
        <v>0</v>
      </c>
      <c r="D48" s="19">
        <f>IFERROR(HLOOKUP(D$1,'Nakladova matice_2018'!$A$1:$IW$188,21,FALSE),0)</f>
        <v>0</v>
      </c>
      <c r="E48" s="19">
        <f>IFERROR(HLOOKUP(E$1,'Nakladova matice_2018'!$A$1:$IW$188,21,FALSE),0)</f>
        <v>0</v>
      </c>
      <c r="F48" s="19">
        <f>IFERROR(HLOOKUP(F$1,'Nakladova matice_2018'!$A$1:$IW$188,21,FALSE),0)</f>
        <v>0</v>
      </c>
      <c r="G48" s="19">
        <f>IFERROR(HLOOKUP(G$1,'Nakladova matice_2018'!$A$1:$IW$188,21,FALSE),0)</f>
        <v>0</v>
      </c>
      <c r="H48" s="19">
        <f>IFERROR(HLOOKUP(H$1,'Nakladova matice_2018'!$A$1:$IW$188,21,FALSE),0)</f>
        <v>0</v>
      </c>
      <c r="I48" s="19">
        <f>IFERROR(HLOOKUP(I$1,'Nakladova matice_2018'!$A$1:$IW$188,21,FALSE),0)</f>
        <v>0</v>
      </c>
      <c r="J48" s="19">
        <f>IFERROR(HLOOKUP(J$1,'Nakladova matice_2018'!$A$1:$IW$188,21,FALSE),0)</f>
        <v>79500</v>
      </c>
      <c r="K48" s="19">
        <f>IFERROR(HLOOKUP(K$1,'Nakladova matice_2018'!$A$1:$IW$188,21,FALSE),0)</f>
        <v>0</v>
      </c>
      <c r="L48" s="19">
        <f>IFERROR(HLOOKUP(L$1,'Nakladova matice_2018'!$A$1:$IW$188,21,FALSE),0)</f>
        <v>0</v>
      </c>
      <c r="M48" s="19">
        <f>IFERROR(HLOOKUP(M$1,'Nakladova matice_2018'!$A$1:$IW$188,21,FALSE),0)</f>
        <v>0</v>
      </c>
      <c r="N48" s="19">
        <f>IFERROR(HLOOKUP(N$1,'Nakladova matice_2018'!$A$1:$IW$188,21,FALSE),0)</f>
        <v>0</v>
      </c>
      <c r="O48" s="19">
        <f>IFERROR(HLOOKUP(O$1,'Nakladova matice_2018'!$A$1:$IW$188,21,FALSE),0)</f>
        <v>0</v>
      </c>
      <c r="P48" s="19">
        <f>IFERROR(HLOOKUP(P$1,'Nakladova matice_2018'!$A$1:$IW$188,21,FALSE),0)</f>
        <v>0</v>
      </c>
      <c r="Q48" s="19">
        <f>IFERROR(HLOOKUP(Q$1,'Nakladova matice_2018'!$A$1:$IW$188,21,FALSE),0)</f>
        <v>0</v>
      </c>
      <c r="R48" s="19">
        <f>IFERROR(HLOOKUP(R$1,'Nakladova matice_2018'!$A$1:$IW$188,21,FALSE),0)</f>
        <v>0</v>
      </c>
      <c r="S48" s="19">
        <f>IFERROR(HLOOKUP(S$1,'Nakladova matice_2018'!$A$1:$IW$188,21,FALSE),0)</f>
        <v>799</v>
      </c>
      <c r="T48" s="19">
        <f>IFERROR(HLOOKUP(T$1,'Nakladova matice_2018'!$A$1:$IW$188,21,FALSE),0)</f>
        <v>0</v>
      </c>
      <c r="U48" s="19">
        <f>IFERROR(HLOOKUP(U$1,'Nakladova matice_2018'!$A$1:$IW$188,21,FALSE),0)</f>
        <v>0</v>
      </c>
      <c r="V48" s="19">
        <f>IFERROR(HLOOKUP(V$1,'Nakladova matice_2018'!$A$1:$IW$188,21,FALSE),0)</f>
        <v>0</v>
      </c>
      <c r="W48" s="19">
        <f>IFERROR(HLOOKUP(W$1,'Nakladova matice_2018'!$A$1:$IW$188,21,FALSE),0)</f>
        <v>0</v>
      </c>
      <c r="X48" s="19">
        <f>IFERROR(HLOOKUP(X$1,'Nakladova matice_2018'!$A$1:$IW$188,21,FALSE),0)</f>
        <v>0</v>
      </c>
      <c r="Y48" s="19">
        <f>IFERROR(HLOOKUP(Y$1,'Nakladova matice_2018'!$A$1:$IW$188,21,FALSE),0)</f>
        <v>0</v>
      </c>
      <c r="Z48" s="19">
        <f>IFERROR(HLOOKUP(Z$1,'Nakladova matice_2018'!$A$1:$IW$188,21,FALSE),0)</f>
        <v>0</v>
      </c>
      <c r="AA48" s="19">
        <f>IFERROR(HLOOKUP(AA$1,'Nakladova matice_2018'!$A$1:$IW$188,21,FALSE),0)</f>
        <v>0</v>
      </c>
      <c r="AB48" s="19">
        <f>IFERROR(HLOOKUP(AB$1,'Nakladova matice_2018'!$A$1:$IW$188,21,FALSE),0)</f>
        <v>0</v>
      </c>
      <c r="AC48" s="19">
        <f>IFERROR(HLOOKUP(AC$1,'Nakladova matice_2018'!$A$1:$IW$188,21,FALSE),0)</f>
        <v>0</v>
      </c>
      <c r="AD48" s="19">
        <f>IFERROR(HLOOKUP(AD$1,'Nakladova matice_2018'!$A$1:$IW$188,21,FALSE),0)</f>
        <v>0</v>
      </c>
      <c r="AE48" s="19">
        <f>IFERROR(HLOOKUP(AE$1,'Nakladova matice_2018'!$A$1:$IW$188,21,FALSE),0)</f>
        <v>0</v>
      </c>
      <c r="AF48" s="19">
        <f>IFERROR(HLOOKUP(AF$1,'Nakladova matice_2018'!$A$1:$IW$188,21,FALSE),0)</f>
        <v>0</v>
      </c>
      <c r="AG48" s="19">
        <f>IFERROR(HLOOKUP(AG$1,'Nakladova matice_2018'!$A$1:$IW$188,21,FALSE),0)</f>
        <v>0</v>
      </c>
      <c r="AH48" s="19">
        <f>IFERROR(HLOOKUP(AH$1,'Nakladova matice_2018'!$A$1:$IW$188,21,FALSE),0)</f>
        <v>0</v>
      </c>
      <c r="AI48" s="19">
        <f>IFERROR(HLOOKUP(AI$1,'Nakladova matice_2018'!$A$1:$IW$188,21,FALSE),0)</f>
        <v>0</v>
      </c>
      <c r="AJ48" s="19">
        <f>IFERROR(HLOOKUP(AJ$1,'Nakladova matice_2018'!$A$1:$IW$188,21,FALSE),0)</f>
        <v>0</v>
      </c>
      <c r="AK48" s="19">
        <f>IFERROR(HLOOKUP(AK$1,'Nakladova matice_2018'!$A$1:$IW$188,21,FALSE),0)</f>
        <v>0</v>
      </c>
      <c r="AL48" s="19">
        <f>IFERROR(HLOOKUP(AL$1,'Nakladova matice_2018'!$A$1:$IW$188,21,FALSE),0)</f>
        <v>0</v>
      </c>
      <c r="AM48" s="19">
        <f>IFERROR(HLOOKUP(AM$1,'Nakladova matice_2018'!$A$1:$IW$188,21,FALSE),0)</f>
        <v>0</v>
      </c>
      <c r="AN48" s="19">
        <f>IFERROR(HLOOKUP(AN$1,'Nakladova matice_2018'!$A$1:$IW$188,21,FALSE),0)</f>
        <v>0</v>
      </c>
      <c r="AO48" s="19">
        <f>IFERROR(HLOOKUP(AO$1,'Nakladova matice_2018'!$A$1:$IW$188,21,FALSE),0)</f>
        <v>0</v>
      </c>
      <c r="AP48" s="19">
        <f>IFERROR(HLOOKUP(AP$1,'Nakladova matice_2018'!$A$1:$IW$188,21,FALSE),0)</f>
        <v>0</v>
      </c>
      <c r="AQ48" s="19">
        <f>IFERROR(HLOOKUP(AQ$1,'Nakladova matice_2018'!$A$1:$IW$188,21,FALSE),0)</f>
        <v>0</v>
      </c>
      <c r="AR48" s="19">
        <f>IFERROR(HLOOKUP(AR$1,'Nakladova matice_2018'!$A$1:$IW$188,21,FALSE),0)</f>
        <v>0</v>
      </c>
      <c r="AS48" s="19">
        <f>IFERROR(HLOOKUP(AS$1,'Nakladova matice_2018'!$A$1:$IW$188,21,FALSE),0)</f>
        <v>0</v>
      </c>
      <c r="AT48" s="19">
        <f>IFERROR(HLOOKUP(AT$1,'Nakladova matice_2018'!$A$1:$IW$188,21,FALSE),0)</f>
        <v>0</v>
      </c>
      <c r="AU48" s="19">
        <f>IFERROR(HLOOKUP(AU$1,'Nakladova matice_2018'!$A$1:$IW$188,21,FALSE),0)</f>
        <v>0</v>
      </c>
      <c r="AV48" s="19">
        <f>IFERROR(HLOOKUP(AV$1,'Nakladova matice_2018'!$A$1:$IW$188,21,FALSE),0)</f>
        <v>0</v>
      </c>
      <c r="AW48" s="19">
        <f>IFERROR(HLOOKUP(AW$1,'Nakladova matice_2018'!$A$1:$IW$188,21,FALSE),0)</f>
        <v>0</v>
      </c>
      <c r="AX48" s="19">
        <f>IFERROR(HLOOKUP(AX$1,'Nakladova matice_2018'!$A$1:$IW$188,21,FALSE),0)</f>
        <v>0</v>
      </c>
      <c r="AY48" s="19">
        <f>IFERROR(HLOOKUP(AY$1,'Nakladova matice_2018'!$A$1:$IW$188,21,FALSE),0)</f>
        <v>0</v>
      </c>
      <c r="AZ48" s="19">
        <f>IFERROR(HLOOKUP(AZ$1,'Nakladova matice_2018'!$A$1:$IW$188,21,FALSE),0)</f>
        <v>0</v>
      </c>
      <c r="BA48" s="19">
        <f>IFERROR(HLOOKUP(BA$1,'Nakladova matice_2018'!$A$1:$IW$188,21,FALSE),0)</f>
        <v>0</v>
      </c>
      <c r="BB48" s="19">
        <f>IFERROR(HLOOKUP(BB$1,'Nakladova matice_2018'!$A$1:$IW$188,21,FALSE),0)</f>
        <v>0</v>
      </c>
      <c r="BC48" s="19">
        <f>IFERROR(HLOOKUP(BC$1,'Nakladova matice_2018'!$A$1:$IW$188,21,FALSE),0)</f>
        <v>0</v>
      </c>
      <c r="BD48" s="19">
        <f>IFERROR(HLOOKUP(BD$1,'Nakladova matice_2018'!$A$1:$IW$188,21,FALSE),0)</f>
        <v>0</v>
      </c>
      <c r="BE48" s="19">
        <f>IFERROR(HLOOKUP(BE$1,'Nakladova matice_2018'!$A$1:$IW$188,21,FALSE),0)</f>
        <v>0</v>
      </c>
      <c r="BF48" s="19">
        <f>IFERROR(HLOOKUP(BF$1,'Nakladova matice_2018'!$A$1:$IW$188,21,FALSE),0)</f>
        <v>0</v>
      </c>
      <c r="BG48" s="19">
        <f>IFERROR(HLOOKUP(BG$1,'Nakladova matice_2018'!$A$1:$IW$188,21,FALSE),0)</f>
        <v>0</v>
      </c>
      <c r="BH48" s="19">
        <f>IFERROR(HLOOKUP(BH$1,'Nakladova matice_2018'!$A$1:$IW$188,21,FALSE),0)</f>
        <v>0</v>
      </c>
      <c r="BI48" s="19">
        <f>IFERROR(HLOOKUP(BI$1,'Nakladova matice_2018'!$A$1:$IW$188,21,FALSE),0)</f>
        <v>0</v>
      </c>
      <c r="BJ48" s="19">
        <f>IFERROR(HLOOKUP(BJ$1,'Nakladova matice_2018'!$A$1:$IW$188,21,FALSE),0)</f>
        <v>0</v>
      </c>
      <c r="BK48" s="19">
        <f>IFERROR(HLOOKUP(BK$1,'Nakladova matice_2018'!$A$1:$IW$188,21,FALSE),0)</f>
        <v>0</v>
      </c>
      <c r="BL48" s="19">
        <f>IFERROR(HLOOKUP(BL$1,'Nakladova matice_2018'!$A$1:$IW$188,21,FALSE),0)</f>
        <v>0</v>
      </c>
      <c r="BM48" s="19">
        <f>IFERROR(HLOOKUP(BM$1,'Nakladova matice_2018'!$A$1:$IW$188,21,FALSE),0)</f>
        <v>0</v>
      </c>
      <c r="BN48" s="19">
        <f>IFERROR(HLOOKUP(BN$1,'Nakladova matice_2018'!$A$1:$IW$188,21,FALSE),0)</f>
        <v>0</v>
      </c>
      <c r="BO48" s="19">
        <f>IFERROR(HLOOKUP(BO$1,'Nakladova matice_2018'!$A$1:$IW$188,21,FALSE),0)</f>
        <v>0</v>
      </c>
      <c r="BP48" s="19">
        <f>IFERROR(HLOOKUP(BP$1,'Nakladova matice_2018'!$A$1:$IW$188,21,FALSE),0)</f>
        <v>0</v>
      </c>
      <c r="BQ48" s="19">
        <f>IFERROR(HLOOKUP(BQ$1,'Nakladova matice_2018'!$A$1:$IW$188,21,FALSE),0)</f>
        <v>0</v>
      </c>
      <c r="BR48" s="19">
        <f>IFERROR(HLOOKUP(BR$1,'Nakladova matice_2018'!$A$1:$IW$188,21,FALSE),0)</f>
        <v>0</v>
      </c>
      <c r="BS48" s="19">
        <f>IFERROR(HLOOKUP(BS$1,'Nakladova matice_2018'!$A$1:$IW$188,21,FALSE),0)</f>
        <v>0</v>
      </c>
      <c r="BT48" s="19">
        <f>IFERROR(HLOOKUP(BT$1,'Nakladova matice_2018'!$A$1:$IW$188,21,FALSE),0)</f>
        <v>0</v>
      </c>
      <c r="BU48" s="19">
        <f>IFERROR(HLOOKUP(BU$1,'Nakladova matice_2018'!$A$1:$IW$188,21,FALSE),0)</f>
        <v>0</v>
      </c>
      <c r="BV48" s="19">
        <f>IFERROR(HLOOKUP(BV$1,'Nakladova matice_2018'!$A$1:$IW$188,21,FALSE),0)</f>
        <v>0</v>
      </c>
      <c r="BW48" s="19">
        <f>IFERROR(HLOOKUP(BW$1,'Nakladova matice_2018'!$A$1:$IW$188,21,FALSE),0)</f>
        <v>0</v>
      </c>
      <c r="BX48" s="19">
        <f>IFERROR(HLOOKUP(BX$1,'Nakladova matice_2018'!$A$1:$IW$188,21,FALSE),0)</f>
        <v>0</v>
      </c>
      <c r="BY48" s="19">
        <f>IFERROR(HLOOKUP(BY$1,'Nakladova matice_2018'!$A$1:$IW$188,21,FALSE),0)</f>
        <v>0</v>
      </c>
      <c r="BZ48" s="19">
        <f>IFERROR(HLOOKUP(BZ$1,'Nakladova matice_2018'!$A$1:$IW$188,21,FALSE),0)</f>
        <v>0</v>
      </c>
      <c r="CA48" s="19">
        <f>IFERROR(HLOOKUP(CA$1,'Nakladova matice_2018'!$A$1:$IW$188,21,FALSE),0)</f>
        <v>0</v>
      </c>
      <c r="CB48" s="19">
        <f>IFERROR(HLOOKUP(CB$1,'Nakladova matice_2018'!$A$1:$IW$188,21,FALSE),0)</f>
        <v>0</v>
      </c>
      <c r="CC48" s="19">
        <f>IFERROR(HLOOKUP(CC$1,'Nakladova matice_2018'!$A$1:$IW$188,21,FALSE),0)</f>
        <v>0</v>
      </c>
      <c r="CD48" s="19">
        <f>IFERROR(HLOOKUP(CD$1,'Nakladova matice_2018'!$A$1:$IW$188,21,FALSE),0)</f>
        <v>0</v>
      </c>
      <c r="CE48" s="19">
        <f>IFERROR(HLOOKUP(CE$1,'Nakladova matice_2018'!$A$1:$IW$188,21,FALSE),0)</f>
        <v>0</v>
      </c>
      <c r="CF48" s="19">
        <f>IFERROR(HLOOKUP(CF$1,'Nakladova matice_2018'!$A$1:$IW$188,21,FALSE),0)</f>
        <v>0</v>
      </c>
      <c r="CG48" s="19">
        <f>IFERROR(HLOOKUP(CG$1,'Nakladova matice_2018'!$A$1:$IW$188,21,FALSE),0)</f>
        <v>0</v>
      </c>
      <c r="CH48" s="19">
        <f>IFERROR(HLOOKUP(CH$1,'Nakladova matice_2018'!$A$1:$IW$188,21,FALSE),0)</f>
        <v>0</v>
      </c>
      <c r="CI48" s="19">
        <f>IFERROR(HLOOKUP(CI$1,'Nakladova matice_2018'!$A$1:$IW$188,21,FALSE),0)</f>
        <v>0</v>
      </c>
      <c r="CJ48" s="19">
        <f>IFERROR(HLOOKUP(CJ$1,'Nakladova matice_2018'!$A$1:$IW$188,21,FALSE),0)</f>
        <v>0</v>
      </c>
      <c r="CK48" s="19">
        <f>IFERROR(HLOOKUP(CK$1,'Nakladova matice_2018'!$A$1:$IW$188,21,FALSE),0)</f>
        <v>0</v>
      </c>
      <c r="CL48" s="19">
        <f>IFERROR(HLOOKUP(CL$1,'Nakladova matice_2018'!$A$1:$IW$188,21,FALSE),0)</f>
        <v>0</v>
      </c>
      <c r="CM48" s="19">
        <f>IFERROR(HLOOKUP(CM$1,'Nakladova matice_2018'!$A$1:$IW$188,21,FALSE),0)</f>
        <v>0</v>
      </c>
      <c r="CN48" s="19">
        <f>IFERROR(HLOOKUP(CN$1,'Nakladova matice_2018'!$A$1:$IW$188,21,FALSE),0)</f>
        <v>0</v>
      </c>
      <c r="CO48" s="19">
        <f>IFERROR(HLOOKUP(CO$1,'Nakladova matice_2018'!$A$1:$IW$188,21,FALSE),0)</f>
        <v>0</v>
      </c>
      <c r="CP48" s="19">
        <f>IFERROR(HLOOKUP(CP$1,'Nakladova matice_2018'!$A$1:$IW$188,21,FALSE),0)</f>
        <v>0</v>
      </c>
      <c r="CQ48" s="19">
        <f>IFERROR(HLOOKUP(CQ$1,'Nakladova matice_2018'!$A$1:$IW$188,21,FALSE),0)</f>
        <v>0</v>
      </c>
      <c r="CR48" s="19">
        <f>IFERROR(HLOOKUP(CR$1,'Nakladova matice_2018'!$A$1:$IW$188,21,FALSE),0)</f>
        <v>0</v>
      </c>
      <c r="CS48" s="19">
        <f>IFERROR(HLOOKUP(CS$1,'Nakladova matice_2018'!$A$1:$IW$188,21,FALSE),0)</f>
        <v>0</v>
      </c>
      <c r="CT48" s="19">
        <f>IFERROR(HLOOKUP(CT$1,'Nakladova matice_2018'!$A$1:$IW$188,21,FALSE),0)</f>
        <v>0</v>
      </c>
      <c r="CU48" s="19">
        <f>IFERROR(HLOOKUP(CU$1,'Nakladova matice_2018'!$A$1:$IW$188,21,FALSE),0)</f>
        <v>0</v>
      </c>
      <c r="CV48" s="19">
        <f>IFERROR(HLOOKUP(CV$1,'Nakladova matice_2018'!$A$1:$IW$188,21,FALSE),0)</f>
        <v>0</v>
      </c>
      <c r="CW48" s="19">
        <f>IFERROR(HLOOKUP(CW$1,'Nakladova matice_2018'!$A$1:$IW$188,21,FALSE),0)</f>
        <v>0</v>
      </c>
      <c r="CX48" s="19">
        <f>IFERROR(HLOOKUP(CX$1,'Nakladova matice_2018'!$A$1:$IW$188,21,FALSE),0)</f>
        <v>0</v>
      </c>
      <c r="CY48" s="19">
        <f>IFERROR(HLOOKUP(CY$1,'Nakladova matice_2018'!$A$1:$IW$188,21,FALSE),0)</f>
        <v>0</v>
      </c>
      <c r="CZ48" s="19">
        <f>IFERROR(HLOOKUP(CZ$1,'Nakladova matice_2018'!$A$1:$IW$188,21,FALSE),0)</f>
        <v>0</v>
      </c>
      <c r="DA48" s="19">
        <f>IFERROR(HLOOKUP(DA$1,'Nakladova matice_2018'!$A$1:$IW$188,21,FALSE),0)</f>
        <v>0</v>
      </c>
      <c r="DB48" s="19">
        <f>IFERROR(HLOOKUP(DB$1,'Nakladova matice_2018'!$A$1:$IW$188,21,FALSE),0)</f>
        <v>0</v>
      </c>
      <c r="DC48" s="19">
        <f>IFERROR(HLOOKUP(DC$1,'Nakladova matice_2018'!$A$1:$IW$188,21,FALSE),0)</f>
        <v>0</v>
      </c>
      <c r="DD48" s="19">
        <f>IFERROR(HLOOKUP(DD$1,'Nakladova matice_2018'!$A$1:$IW$188,21,FALSE),0)</f>
        <v>0</v>
      </c>
      <c r="DE48" s="19">
        <f>IFERROR(HLOOKUP(DE$1,'Nakladova matice_2018'!$A$1:$IW$188,21,FALSE),0)</f>
        <v>0</v>
      </c>
      <c r="DF48" s="19">
        <f>IFERROR(HLOOKUP(DF$1,'Nakladova matice_2018'!$A$1:$IW$188,21,FALSE),0)</f>
        <v>0</v>
      </c>
      <c r="DG48" s="19">
        <f>IFERROR(HLOOKUP(DG$1,'Nakladova matice_2018'!$A$1:$IW$188,21,FALSE),0)</f>
        <v>0</v>
      </c>
      <c r="DH48" s="19">
        <f>IFERROR(HLOOKUP(DH$1,'Nakladova matice_2018'!$A$1:$IW$188,21,FALSE),0)</f>
        <v>0</v>
      </c>
      <c r="DI48" s="19">
        <f>IFERROR(HLOOKUP(DI$1,'Nakladova matice_2018'!$A$1:$IW$188,21,FALSE),0)</f>
        <v>0</v>
      </c>
      <c r="DJ48" s="19">
        <f>IFERROR(HLOOKUP(DJ$1,'Nakladova matice_2018'!$A$1:$IW$188,21,FALSE),0)</f>
        <v>0</v>
      </c>
      <c r="DK48" s="19">
        <f>IFERROR(HLOOKUP(DK$1,'Nakladova matice_2018'!$A$1:$IW$188,21,FALSE),0)</f>
        <v>0</v>
      </c>
      <c r="DL48" s="19">
        <f>IFERROR(HLOOKUP(DL$1,'Nakladova matice_2018'!$A$1:$IW$188,21,FALSE),0)</f>
        <v>0</v>
      </c>
      <c r="DM48" s="19">
        <f>IFERROR(HLOOKUP(DM$1,'Nakladova matice_2018'!$A$1:$IW$188,21,FALSE),0)</f>
        <v>0</v>
      </c>
      <c r="DN48" s="19">
        <f>IFERROR(HLOOKUP(DN$1,'Nakladova matice_2018'!$A$1:$IW$188,21,FALSE),0)</f>
        <v>0</v>
      </c>
      <c r="DO48" s="19">
        <f>IFERROR(HLOOKUP(DO$1,'Nakladova matice_2018'!$A$1:$IW$188,21,FALSE),0)</f>
        <v>0</v>
      </c>
      <c r="DP48" s="19">
        <f>IFERROR(HLOOKUP(DP$1,'Nakladova matice_2018'!$A$1:$IW$188,21,FALSE),0)</f>
        <v>0</v>
      </c>
      <c r="DQ48" s="19">
        <f>IFERROR(HLOOKUP(DQ$1,'Nakladova matice_2018'!$A$1:$IW$188,21,FALSE),0)</f>
        <v>0</v>
      </c>
      <c r="DR48" s="19">
        <f>IFERROR(HLOOKUP(DR$1,'Nakladova matice_2018'!$A$1:$IW$188,21,FALSE),0)</f>
        <v>0</v>
      </c>
      <c r="DS48" s="19">
        <f>IFERROR(HLOOKUP(DS$1,'Nakladova matice_2018'!$A$1:$IW$188,21,FALSE),0)</f>
        <v>0</v>
      </c>
      <c r="DT48" s="19">
        <f>IFERROR(HLOOKUP(DT$1,'Nakladova matice_2018'!$A$1:$IW$188,21,FALSE),0)</f>
        <v>0</v>
      </c>
      <c r="DU48" s="19">
        <f>IFERROR(HLOOKUP(DU$1,'Nakladova matice_2018'!$A$1:$IW$188,21,FALSE),0)</f>
        <v>0</v>
      </c>
      <c r="DV48" s="19">
        <f>IFERROR(HLOOKUP(DV$1,'Nakladova matice_2018'!$A$1:$IW$188,21,FALSE),0)</f>
        <v>0</v>
      </c>
      <c r="DW48" s="19">
        <f>IFERROR(HLOOKUP(DW$1,'Nakladova matice_2018'!$A$1:$IW$188,21,FALSE),0)</f>
        <v>0</v>
      </c>
      <c r="DX48" s="19">
        <f>IFERROR(HLOOKUP(DX$1,'Nakladova matice_2018'!$A$1:$IW$188,21,FALSE),0)</f>
        <v>0</v>
      </c>
      <c r="DY48" s="19">
        <f>IFERROR(HLOOKUP(DY$1,'Nakladova matice_2018'!$A$1:$IW$188,21,FALSE),0)</f>
        <v>0</v>
      </c>
      <c r="DZ48" s="19">
        <f>IFERROR(HLOOKUP(DZ$1,'Nakladova matice_2018'!$A$1:$IW$188,21,FALSE),0)</f>
        <v>0</v>
      </c>
      <c r="EA48" s="19">
        <f>IFERROR(HLOOKUP(EA$1,'Nakladova matice_2018'!$A$1:$IW$188,21,FALSE),0)</f>
        <v>0</v>
      </c>
      <c r="EB48" s="19">
        <f>IFERROR(HLOOKUP(EB$1,'Nakladova matice_2018'!$A$1:$IW$188,21,FALSE),0)</f>
        <v>0</v>
      </c>
      <c r="EC48" s="19">
        <f>IFERROR(HLOOKUP(EC$1,'Nakladova matice_2018'!$A$1:$IW$188,21,FALSE),0)</f>
        <v>0</v>
      </c>
      <c r="ED48" s="19">
        <f>IFERROR(HLOOKUP(ED$1,'Nakladova matice_2018'!$A$1:$IW$188,21,FALSE),0)</f>
        <v>0</v>
      </c>
      <c r="EE48" s="19">
        <f>IFERROR(HLOOKUP(EE$1,'Nakladova matice_2018'!$A$1:$IW$188,21,FALSE),0)</f>
        <v>0</v>
      </c>
      <c r="EF48" s="19">
        <f>IFERROR(HLOOKUP(EF$1,'Nakladova matice_2018'!$A$1:$IW$188,21,FALSE),0)</f>
        <v>0</v>
      </c>
      <c r="EG48" s="19">
        <f>IFERROR(HLOOKUP(EG$1,'Nakladova matice_2018'!$A$1:$IW$188,21,FALSE),0)</f>
        <v>0</v>
      </c>
      <c r="EH48" s="19">
        <f>IFERROR(HLOOKUP(EH$1,'Nakladova matice_2018'!$A$1:$IW$188,21,FALSE),0)</f>
        <v>0</v>
      </c>
      <c r="EI48" s="19">
        <f>IFERROR(HLOOKUP(EI$1,'Nakladova matice_2018'!$A$1:$IW$188,21,FALSE),0)</f>
        <v>0</v>
      </c>
      <c r="EJ48" s="19">
        <f>IFERROR(HLOOKUP(EJ$1,'Nakladova matice_2018'!$A$1:$IW$188,21,FALSE),0)</f>
        <v>0</v>
      </c>
      <c r="EK48" s="19">
        <f>IFERROR(HLOOKUP(EK$1,'Nakladova matice_2018'!$A$1:$IW$188,21,FALSE),0)</f>
        <v>0</v>
      </c>
      <c r="EL48" s="19">
        <f>IFERROR(HLOOKUP(EL$1,'Nakladova matice_2018'!$A$1:$IW$188,21,FALSE),0)</f>
        <v>0</v>
      </c>
      <c r="EM48" s="19">
        <f>IFERROR(HLOOKUP(EM$1,'Nakladova matice_2018'!$A$1:$IW$188,21,FALSE),0)</f>
        <v>0</v>
      </c>
      <c r="EN48" s="19">
        <f>IFERROR(HLOOKUP(EN$1,'Nakladova matice_2018'!$A$1:$IW$188,21,FALSE),0)</f>
        <v>0</v>
      </c>
      <c r="EO48" s="19">
        <f>IFERROR(HLOOKUP(EO$1,'Nakladova matice_2018'!$A$1:$IW$188,21,FALSE),0)</f>
        <v>0</v>
      </c>
      <c r="EP48" s="19">
        <f>IFERROR(HLOOKUP(EP$1,'Nakladova matice_2018'!$A$1:$IW$188,21,FALSE),0)</f>
        <v>0</v>
      </c>
      <c r="EQ48" s="19">
        <f>IFERROR(HLOOKUP(EQ$1,'Nakladova matice_2018'!$A$1:$IW$188,21,FALSE),0)</f>
        <v>0</v>
      </c>
      <c r="ER48" s="19">
        <f>IFERROR(HLOOKUP(ER$1,'Nakladova matice_2018'!$A$1:$IW$188,21,FALSE),0)</f>
        <v>0</v>
      </c>
      <c r="ES48" s="19">
        <f>IFERROR(HLOOKUP(ES$1,'Nakladova matice_2018'!$A$1:$IW$188,21,FALSE),0)</f>
        <v>0</v>
      </c>
      <c r="ET48" s="19">
        <f>IFERROR(HLOOKUP(ET$1,'Nakladova matice_2018'!$A$1:$IW$188,21,FALSE),0)</f>
        <v>0</v>
      </c>
      <c r="EU48" s="19">
        <f>IFERROR(HLOOKUP(EU$1,'Nakladova matice_2018'!$A$1:$IW$188,21,FALSE),0)</f>
        <v>0</v>
      </c>
      <c r="EV48" s="19">
        <f>IFERROR(HLOOKUP(EV$1,'Nakladova matice_2018'!$A$1:$IW$188,21,FALSE),0)</f>
        <v>0</v>
      </c>
      <c r="EW48" s="19">
        <f>IFERROR(HLOOKUP(EW$1,'Nakladova matice_2018'!$A$1:$IW$188,21,FALSE),0)</f>
        <v>0</v>
      </c>
      <c r="EX48" s="19">
        <f>IFERROR(HLOOKUP(EX$1,'Nakladova matice_2018'!$A$1:$IW$188,21,FALSE),0)</f>
        <v>0</v>
      </c>
      <c r="EY48" s="19">
        <f>IFERROR(HLOOKUP(EY$1,'Nakladova matice_2018'!$A$1:$IW$188,21,FALSE),0)</f>
        <v>0</v>
      </c>
      <c r="EZ48" s="19">
        <f>IFERROR(HLOOKUP(EZ$1,'Nakladova matice_2018'!$A$1:$IW$188,21,FALSE),0)</f>
        <v>0</v>
      </c>
      <c r="FA48" s="19">
        <f>IFERROR(HLOOKUP(FA$1,'Nakladova matice_2018'!$A$1:$IW$188,21,FALSE),0)</f>
        <v>0</v>
      </c>
      <c r="FB48" s="19">
        <f>IFERROR(HLOOKUP(FB$1,'Nakladova matice_2018'!$A$1:$IW$188,21,FALSE),0)</f>
        <v>0</v>
      </c>
      <c r="FC48" s="19">
        <f>IFERROR(HLOOKUP(FC$1,'Nakladova matice_2018'!$A$1:$IW$188,21,FALSE),0)</f>
        <v>0</v>
      </c>
      <c r="FD48" s="19">
        <f>IFERROR(HLOOKUP(FD$1,'Nakladova matice_2018'!$A$1:$IW$188,21,FALSE),0)</f>
        <v>0</v>
      </c>
      <c r="FE48" s="19">
        <f>IFERROR(HLOOKUP(FE$1,'Nakladova matice_2018'!$A$1:$IW$188,21,FALSE),0)</f>
        <v>0</v>
      </c>
      <c r="FF48" s="19">
        <f>IFERROR(HLOOKUP(FF$1,'Nakladova matice_2018'!$A$1:$IW$188,21,FALSE),0)</f>
        <v>0</v>
      </c>
      <c r="FG48" s="19">
        <f>IFERROR(HLOOKUP(FG$1,'Nakladova matice_2018'!$A$1:$IW$188,21,FALSE),0)</f>
        <v>0</v>
      </c>
      <c r="FH48" s="19">
        <f>IFERROR(HLOOKUP(FH$1,'Nakladova matice_2018'!$A$1:$IW$188,21,FALSE),0)</f>
        <v>0</v>
      </c>
      <c r="FI48" s="19">
        <f>IFERROR(HLOOKUP(FI$1,'Nakladova matice_2018'!$A$1:$IW$188,21,FALSE),0)</f>
        <v>0</v>
      </c>
      <c r="FJ48" s="19">
        <f>IFERROR(HLOOKUP(FJ$1,'Nakladova matice_2018'!$A$1:$IW$188,21,FALSE),0)</f>
        <v>0</v>
      </c>
      <c r="FK48" s="19">
        <f>IFERROR(HLOOKUP(FK$1,'Nakladova matice_2018'!$A$1:$IW$188,21,FALSE),0)</f>
        <v>0</v>
      </c>
      <c r="FL48" s="19">
        <f>IFERROR(HLOOKUP(FL$1,'Nakladova matice_2018'!$A$1:$IW$188,21,FALSE),0)</f>
        <v>0</v>
      </c>
      <c r="FM48" s="19">
        <f>IFERROR(HLOOKUP(FM$1,'Nakladova matice_2018'!$A$1:$IW$188,21,FALSE),0)</f>
        <v>0</v>
      </c>
      <c r="FN48" s="19">
        <f>IFERROR(HLOOKUP(FN$1,'Nakladova matice_2018'!$A$1:$IW$188,21,FALSE),0)</f>
        <v>0</v>
      </c>
      <c r="FO48" s="19">
        <f>IFERROR(HLOOKUP(FO$1,'Nakladova matice_2018'!$A$1:$IW$188,21,FALSE),0)</f>
        <v>0</v>
      </c>
      <c r="FP48" s="19">
        <f>IFERROR(HLOOKUP(FP$1,'Nakladova matice_2018'!$A$1:$IW$188,21,FALSE),0)</f>
        <v>0</v>
      </c>
      <c r="FQ48" s="19">
        <f>IFERROR(HLOOKUP(FQ$1,'Nakladova matice_2018'!$A$1:$IW$188,21,FALSE),0)</f>
        <v>0</v>
      </c>
      <c r="FR48" s="19">
        <f>IFERROR(HLOOKUP(FR$1,'Nakladova matice_2018'!$A$1:$IW$188,21,FALSE),0)</f>
        <v>0</v>
      </c>
      <c r="FS48" s="19">
        <f>IFERROR(HLOOKUP(FS$1,'Nakladova matice_2018'!$A$1:$IW$188,21,FALSE),0)</f>
        <v>0</v>
      </c>
      <c r="FT48" s="19">
        <f>IFERROR(HLOOKUP(FT$1,'Nakladova matice_2018'!$A$1:$IW$188,21,FALSE),0)</f>
        <v>0</v>
      </c>
      <c r="FU48" s="19">
        <f>IFERROR(HLOOKUP(FU$1,'Nakladova matice_2018'!$A$1:$IW$188,21,FALSE),0)</f>
        <v>0</v>
      </c>
      <c r="FV48" s="19">
        <f>IFERROR(HLOOKUP(FV$1,'Nakladova matice_2018'!$A$1:$IW$188,21,FALSE),0)</f>
        <v>0</v>
      </c>
      <c r="FW48" s="19">
        <f>IFERROR(HLOOKUP(FW$1,'Nakladova matice_2018'!$A$1:$IW$188,21,FALSE),0)</f>
        <v>0</v>
      </c>
      <c r="FX48" s="19">
        <f>IFERROR(HLOOKUP(FX$1,'Nakladova matice_2018'!$A$1:$IW$188,21,FALSE),0)</f>
        <v>0</v>
      </c>
      <c r="FY48" s="19">
        <f>IFERROR(HLOOKUP(FY$1,'Nakladova matice_2018'!$A$1:$IW$188,21,FALSE),0)</f>
        <v>0</v>
      </c>
      <c r="FZ48" s="19">
        <f>IFERROR(HLOOKUP(FZ$1,'Nakladova matice_2018'!$A$1:$IW$188,21,FALSE),0)</f>
        <v>0</v>
      </c>
      <c r="GA48" s="19">
        <f>IFERROR(HLOOKUP(GA$1,'Nakladova matice_2018'!$A$1:$IW$188,21,FALSE),0)</f>
        <v>0</v>
      </c>
      <c r="GB48" s="19">
        <f>IFERROR(HLOOKUP(GB$1,'Nakladova matice_2018'!$A$1:$IW$188,21,FALSE),0)</f>
        <v>0</v>
      </c>
      <c r="GC48" s="19">
        <f>IFERROR(HLOOKUP(GC$1,'Nakladova matice_2018'!$A$1:$IW$188,21,FALSE),0)</f>
        <v>0</v>
      </c>
      <c r="GD48" s="19">
        <f>IFERROR(HLOOKUP(GD$1,'Nakladova matice_2018'!$A$1:$IW$188,21,FALSE),0)</f>
        <v>0</v>
      </c>
      <c r="GE48" s="19">
        <f>IFERROR(HLOOKUP(GE$1,'Nakladova matice_2018'!$A$1:$IW$188,21,FALSE),0)</f>
        <v>0</v>
      </c>
      <c r="GF48" s="19">
        <f>IFERROR(HLOOKUP(GF$1,'Nakladova matice_2018'!$A$1:$IW$188,21,FALSE),0)</f>
        <v>0</v>
      </c>
      <c r="GG48" s="19">
        <f>IFERROR(HLOOKUP(GG$1,'Nakladova matice_2018'!$A$1:$IW$188,21,FALSE),0)</f>
        <v>0</v>
      </c>
      <c r="GH48" s="19">
        <f>IFERROR(HLOOKUP(GH$1,'Nakladova matice_2018'!$A$1:$IW$188,21,FALSE),0)</f>
        <v>0</v>
      </c>
      <c r="GI48" s="19">
        <f>IFERROR(HLOOKUP(GI$1,'Nakladova matice_2018'!$A$1:$IW$188,21,FALSE),0)</f>
        <v>0</v>
      </c>
      <c r="GJ48" s="19">
        <f>IFERROR(HLOOKUP(GJ$1,'Nakladova matice_2018'!$A$1:$IW$188,21,FALSE),0)</f>
        <v>0</v>
      </c>
      <c r="GK48" s="19">
        <f>IFERROR(HLOOKUP(GK$1,'Nakladova matice_2018'!$A$1:$IW$188,21,FALSE),0)</f>
        <v>0</v>
      </c>
      <c r="GL48" s="19">
        <f>IFERROR(HLOOKUP(GL$1,'Nakladova matice_2018'!$A$1:$IW$188,21,FALSE),0)</f>
        <v>0</v>
      </c>
      <c r="GM48" s="19">
        <f>IFERROR(HLOOKUP(GM$1,'Nakladova matice_2018'!$A$1:$IW$188,21,FALSE),0)</f>
        <v>0</v>
      </c>
      <c r="GN48" s="19">
        <f>IFERROR(HLOOKUP(GN$1,'Nakladova matice_2018'!$A$1:$IW$188,21,FALSE),0)</f>
        <v>0</v>
      </c>
      <c r="GO48" s="19">
        <f>IFERROR(HLOOKUP(GO$1,'Nakladova matice_2018'!$A$1:$IW$188,21,FALSE),0)</f>
        <v>0</v>
      </c>
      <c r="GP48" s="19">
        <f>IFERROR(HLOOKUP(GP$1,'Nakladova matice_2018'!$A$1:$IW$188,21,FALSE),0)</f>
        <v>0</v>
      </c>
      <c r="GQ48" s="19">
        <f>IFERROR(HLOOKUP(GQ$1,'Nakladova matice_2018'!$A$1:$IW$188,21,FALSE),0)</f>
        <v>0</v>
      </c>
      <c r="GR48" s="19">
        <f>IFERROR(HLOOKUP(GR$1,'Nakladova matice_2018'!$A$1:$IW$188,21,FALSE),0)</f>
        <v>0</v>
      </c>
      <c r="GS48" s="19">
        <f>IFERROR(HLOOKUP(GS$1,'Nakladova matice_2018'!$A$1:$IW$188,21,FALSE),0)</f>
        <v>0</v>
      </c>
      <c r="GT48" s="19">
        <f>IFERROR(HLOOKUP(GT$1,'Nakladova matice_2018'!$A$1:$IW$188,21,FALSE),0)</f>
        <v>0</v>
      </c>
      <c r="GU48" s="19">
        <f>IFERROR(HLOOKUP(GU$1,'Nakladova matice_2018'!$A$1:$IW$188,21,FALSE),0)</f>
        <v>0</v>
      </c>
      <c r="GV48" s="19">
        <f>IFERROR(HLOOKUP(GV$1,'Nakladova matice_2018'!$A$1:$IW$188,21,FALSE),0)</f>
        <v>0</v>
      </c>
      <c r="GW48" s="19">
        <f>IFERROR(HLOOKUP(GW$1,'Nakladova matice_2018'!$A$1:$IW$188,21,FALSE),0)</f>
        <v>0</v>
      </c>
      <c r="GX48" s="19">
        <f>IFERROR(HLOOKUP(GX$1,'Nakladova matice_2018'!$A$1:$IW$188,21,FALSE),0)</f>
        <v>0</v>
      </c>
      <c r="GY48" s="19">
        <f>IFERROR(HLOOKUP(GY$1,'Nakladova matice_2018'!$A$1:$IW$188,21,FALSE),0)</f>
        <v>0</v>
      </c>
      <c r="GZ48" s="19">
        <f>IFERROR(HLOOKUP(GZ$1,'Nakladova matice_2018'!$A$1:$IW$188,21,FALSE),0)</f>
        <v>0</v>
      </c>
      <c r="HA48" s="19">
        <f>IFERROR(HLOOKUP(HA$1,'Nakladova matice_2018'!$A$1:$IW$188,21,FALSE),0)</f>
        <v>0</v>
      </c>
      <c r="HB48" s="19">
        <f>IFERROR(HLOOKUP(HB$1,'Nakladova matice_2018'!$A$1:$IW$188,21,FALSE),0)</f>
        <v>0</v>
      </c>
      <c r="HC48" s="19">
        <f>IFERROR(HLOOKUP(HC$1,'Nakladova matice_2018'!$A$1:$IW$188,21,FALSE),0)</f>
        <v>0</v>
      </c>
      <c r="HD48" s="19">
        <f>IFERROR(HLOOKUP(HD$1,'Nakladova matice_2018'!$A$1:$IW$188,21,FALSE),0)</f>
        <v>0</v>
      </c>
      <c r="HE48" s="19">
        <f>IFERROR(HLOOKUP(HE$1,'Nakladova matice_2018'!$A$1:$IW$188,21,FALSE),0)</f>
        <v>0</v>
      </c>
      <c r="HF48" s="19">
        <f>IFERROR(HLOOKUP(HF$1,'Nakladova matice_2018'!$A$1:$IW$188,21,FALSE),0)</f>
        <v>0</v>
      </c>
      <c r="HG48" s="19">
        <f>IFERROR(HLOOKUP(HG$1,'Nakladova matice_2018'!$A$1:$IW$188,21,FALSE),0)</f>
        <v>0</v>
      </c>
      <c r="HH48" s="19">
        <f>IFERROR(HLOOKUP(HH$1,'Nakladova matice_2018'!$A$1:$IW$188,21,FALSE),0)</f>
        <v>0</v>
      </c>
      <c r="HI48" s="19">
        <f>IFERROR(HLOOKUP(HI$1,'Nakladova matice_2018'!$A$1:$IW$188,21,FALSE),0)</f>
        <v>0</v>
      </c>
      <c r="HJ48" s="19">
        <f>IFERROR(HLOOKUP(HJ$1,'Nakladova matice_2018'!$A$1:$IW$188,21,FALSE),0)</f>
        <v>0</v>
      </c>
      <c r="HK48" s="19">
        <f>IFERROR(HLOOKUP(HK$1,'Nakladova matice_2018'!$A$1:$IW$188,21,FALSE),0)</f>
        <v>0</v>
      </c>
      <c r="HL48" s="19">
        <f>IFERROR(HLOOKUP(HL$1,'Nakladova matice_2018'!$A$1:$IW$188,21,FALSE),0)</f>
        <v>0</v>
      </c>
      <c r="HM48" s="19">
        <f>IFERROR(HLOOKUP(HM$1,'Nakladova matice_2018'!$A$1:$IW$188,21,FALSE),0)</f>
        <v>0</v>
      </c>
      <c r="HN48" s="19">
        <f>IFERROR(HLOOKUP(HN$1,'Nakladova matice_2018'!$A$1:$IW$188,21,FALSE),0)</f>
        <v>0</v>
      </c>
      <c r="HO48" s="19">
        <f>IFERROR(HLOOKUP(HO$1,'Nakladova matice_2018'!$A$1:$IW$188,21,FALSE),0)</f>
        <v>0</v>
      </c>
      <c r="HP48" s="19">
        <f>IFERROR(HLOOKUP(HP$1,'Nakladova matice_2018'!$A$1:$IW$188,21,FALSE),0)</f>
        <v>0</v>
      </c>
      <c r="HQ48" s="19">
        <f>IFERROR(HLOOKUP(HQ$1,'Nakladova matice_2018'!$A$1:$IW$188,21,FALSE),0)</f>
        <v>0</v>
      </c>
      <c r="HR48" s="19">
        <f>IFERROR(HLOOKUP(HR$1,'Nakladova matice_2018'!$A$1:$IW$188,21,FALSE),0)</f>
        <v>0</v>
      </c>
      <c r="HS48" s="19">
        <f>IFERROR(HLOOKUP(HS$1,'Nakladova matice_2018'!$A$1:$IW$188,21,FALSE),0)</f>
        <v>0</v>
      </c>
      <c r="HT48" s="19">
        <f>IFERROR(HLOOKUP(HT$1,'Nakladova matice_2018'!$A$1:$IW$188,21,FALSE),0)</f>
        <v>0</v>
      </c>
      <c r="HU48" s="19">
        <f>IFERROR(HLOOKUP(HU$1,'Nakladova matice_2018'!$A$1:$IW$188,21,FALSE),0)</f>
        <v>0</v>
      </c>
      <c r="HV48" s="19">
        <f>IFERROR(HLOOKUP(HV$1,'Nakladova matice_2018'!$A$1:$IW$188,21,FALSE),0)</f>
        <v>0</v>
      </c>
      <c r="HW48" s="19">
        <f>IFERROR(HLOOKUP(HW$1,'Nakladova matice_2018'!$A$1:$IW$188,21,FALSE),0)</f>
        <v>0</v>
      </c>
      <c r="HX48" s="19">
        <f>IFERROR(HLOOKUP(HX$1,'Nakladova matice_2018'!$A$1:$IW$188,21,FALSE),0)</f>
        <v>0</v>
      </c>
      <c r="HY48" s="19">
        <f>IFERROR(HLOOKUP(HY$1,'Nakladova matice_2018'!$A$1:$IW$188,21,FALSE),0)</f>
        <v>0</v>
      </c>
      <c r="HZ48" s="19">
        <f>IFERROR(HLOOKUP(HZ$1,'Nakladova matice_2018'!$A$1:$IW$188,21,FALSE),0)</f>
        <v>0</v>
      </c>
      <c r="IA48" s="19">
        <f>IFERROR(HLOOKUP(IA$1,'Nakladova matice_2018'!$A$1:$IW$188,21,FALSE),0)</f>
        <v>0</v>
      </c>
      <c r="IB48" s="19">
        <f>IFERROR(HLOOKUP(IB$1,'Nakladova matice_2018'!$A$1:$IW$188,21,FALSE),0)</f>
        <v>0</v>
      </c>
      <c r="IC48" s="19">
        <f>IFERROR(HLOOKUP(IC$1,'Nakladova matice_2018'!$A$1:$IW$188,21,FALSE),0)</f>
        <v>0</v>
      </c>
      <c r="ID48" s="19">
        <f>IFERROR(HLOOKUP(ID$1,'Nakladova matice_2018'!$A$1:$IW$188,21,FALSE),0)</f>
        <v>0</v>
      </c>
      <c r="IE48" s="19">
        <f>IFERROR(HLOOKUP(IE$1,'Nakladova matice_2018'!$A$1:$IW$188,21,FALSE),0)</f>
        <v>0</v>
      </c>
      <c r="IF48" s="19">
        <f>IFERROR(HLOOKUP(IF$1,'Nakladova matice_2018'!$A$1:$IW$188,21,FALSE),0)</f>
        <v>0</v>
      </c>
      <c r="IG48" s="19">
        <f>IFERROR(HLOOKUP(IG$1,'Nakladova matice_2018'!$A$1:$IW$188,21,FALSE),0)</f>
        <v>0</v>
      </c>
      <c r="IH48" s="19">
        <f>IFERROR(HLOOKUP(IH$1,'Nakladova matice_2018'!$A$1:$IW$188,21,FALSE),0)</f>
        <v>0</v>
      </c>
      <c r="II48" s="19">
        <f>IFERROR(HLOOKUP(II$1,'Nakladova matice_2018'!$A$1:$IW$188,21,FALSE),0)</f>
        <v>0</v>
      </c>
      <c r="IJ48" s="19">
        <f>IFERROR(HLOOKUP(IJ$1,'Nakladova matice_2018'!$A$1:$IW$188,21,FALSE),0)</f>
        <v>0</v>
      </c>
      <c r="IK48" s="19">
        <f>IFERROR(HLOOKUP(IK$1,'Nakladova matice_2018'!$A$1:$IW$188,21,FALSE),0)</f>
        <v>0</v>
      </c>
      <c r="IL48" s="19">
        <f>IFERROR(HLOOKUP(IL$1,'Nakladova matice_2018'!$A$1:$IW$188,21,FALSE),0)</f>
        <v>0</v>
      </c>
      <c r="IM48" s="19">
        <f>IFERROR(HLOOKUP(IM$1,'Nakladova matice_2018'!$A$1:$IW$188,21,FALSE),0)</f>
        <v>0</v>
      </c>
      <c r="IN48" s="19">
        <f>IFERROR(HLOOKUP(IN$1,'Nakladova matice_2018'!$A$1:$IW$188,21,FALSE),0)</f>
        <v>0</v>
      </c>
      <c r="IO48" s="19">
        <f>IFERROR(HLOOKUP(IO$1,'Nakladova matice_2018'!$A$1:$IW$188,21,FALSE),0)</f>
        <v>0</v>
      </c>
      <c r="IP48" s="19">
        <f>IFERROR(HLOOKUP(IP$1,'Nakladova matice_2018'!$A$1:$IW$188,21,FALSE),0)</f>
        <v>0</v>
      </c>
      <c r="IQ48" s="19">
        <f>IFERROR(HLOOKUP(IQ$1,'Nakladova matice_2018'!$A$1:$IW$188,21,FALSE),0)</f>
        <v>0</v>
      </c>
      <c r="IR48" s="19">
        <f>IFERROR(HLOOKUP(IR$1,'Nakladova matice_2018'!$A$1:$IW$188,21,FALSE),0)</f>
        <v>0</v>
      </c>
      <c r="IS48" s="19">
        <f>IFERROR(HLOOKUP(IS$1,'Nakladova matice_2018'!$A$1:$IW$188,21,FALSE),0)</f>
        <v>0</v>
      </c>
      <c r="IT48" s="19">
        <f>IFERROR(HLOOKUP(IT$1,'Nakladova matice_2018'!$A$1:$IW$188,21,FALSE),0)</f>
        <v>0</v>
      </c>
      <c r="IU48" s="19">
        <f>IFERROR(HLOOKUP(IU$1,'Nakladova matice_2018'!$A$1:$IW$188,21,FALSE),0)</f>
        <v>0</v>
      </c>
      <c r="IV48" s="19">
        <f>IFERROR(HLOOKUP(IV$1,'Nakladova matice_2018'!$A$1:$IW$188,21,FALSE),0)</f>
        <v>0</v>
      </c>
      <c r="IW48" s="19">
        <f>IFERROR(HLOOKUP(IW$1,'Nakladova matice_2018'!$A$1:$IW$188,21,FALSE),0)</f>
        <v>0</v>
      </c>
      <c r="IX48" s="19">
        <f>IFERROR(HLOOKUP(IX$1,'Nakladova matice_2018'!$A$1:$IW$188,21,FALSE),0)</f>
        <v>0</v>
      </c>
      <c r="IY48" s="19">
        <f>IFERROR(HLOOKUP(IY$1,'Nakladova matice_2018'!$A$1:$IW$188,21,FALSE),0)</f>
        <v>0</v>
      </c>
      <c r="IZ48" s="19">
        <f>IFERROR(HLOOKUP(IZ$1,'Nakladova matice_2018'!$A$1:$IW$188,21,FALSE),0)</f>
        <v>0</v>
      </c>
      <c r="JA48" s="19">
        <f>IFERROR(HLOOKUP(JA$1,'Nakladova matice_2018'!$A$1:$IW$188,21,FALSE),0)</f>
        <v>0</v>
      </c>
      <c r="JB48" s="19">
        <f>IFERROR(HLOOKUP(JB$1,'Nakladova matice_2018'!$A$1:$IW$188,21,FALSE),0)</f>
        <v>0</v>
      </c>
      <c r="JC48" s="19">
        <f>IFERROR(HLOOKUP(JC$1,'Nakladova matice_2018'!$A$1:$IW$188,21,FALSE),0)</f>
        <v>0</v>
      </c>
      <c r="JD48" s="19">
        <f>IFERROR(HLOOKUP(JD$1,'Nakladova matice_2018'!$A$1:$IW$188,21,FALSE),0)</f>
        <v>0</v>
      </c>
      <c r="JE48" s="19">
        <f>IFERROR(HLOOKUP(JE$1,'Nakladova matice_2018'!$A$1:$IW$188,21,FALSE),0)</f>
        <v>0</v>
      </c>
      <c r="JF48" s="19">
        <f>IFERROR(HLOOKUP(JF$1,'Nakladova matice_2018'!$A$1:$IW$188,21,FALSE),0)</f>
        <v>0</v>
      </c>
      <c r="JG48" s="19">
        <f>IFERROR(HLOOKUP(JG$1,'Nakladova matice_2018'!$A$1:$IW$188,21,FALSE),0)</f>
        <v>0</v>
      </c>
      <c r="JH48" s="19">
        <f>IFERROR(HLOOKUP(JH$1,'Nakladova matice_2018'!$A$1:$IW$188,21,FALSE),0)</f>
        <v>0</v>
      </c>
      <c r="JI48" s="19">
        <f>IFERROR(HLOOKUP(JI$1,'Nakladova matice_2018'!$A$1:$IW$188,21,FALSE),0)</f>
        <v>0</v>
      </c>
      <c r="JJ48" s="19">
        <f>IFERROR(HLOOKUP(JJ$1,'Nakladova matice_2018'!$A$1:$IW$188,21,FALSE),0)</f>
        <v>0</v>
      </c>
      <c r="JK48" s="19">
        <f>IFERROR(HLOOKUP(JK$1,'Nakladova matice_2018'!$A$1:$IW$188,21,FALSE),0)</f>
        <v>0</v>
      </c>
      <c r="JL48" s="19">
        <f>IFERROR(HLOOKUP(JL$1,'Nakladova matice_2018'!$A$1:$IW$188,21,FALSE),0)</f>
        <v>0</v>
      </c>
      <c r="JM48" s="19">
        <f>IFERROR(HLOOKUP(JM$1,'Nakladova matice_2018'!$A$1:$IW$188,21,FALSE),0)</f>
        <v>0</v>
      </c>
      <c r="JN48" s="19">
        <f>IFERROR(HLOOKUP(JN$1,'Nakladova matice_2018'!$A$1:$IW$188,21,FALSE),0)</f>
        <v>0</v>
      </c>
      <c r="JO48" s="19">
        <f>IFERROR(HLOOKUP(JO$1,'Nakladova matice_2018'!$A$1:$IW$188,21,FALSE),0)</f>
        <v>0</v>
      </c>
      <c r="JP48" s="19">
        <f>IFERROR(HLOOKUP(JP$1,'Nakladova matice_2018'!$A$1:$IW$188,21,FALSE),0)</f>
        <v>0</v>
      </c>
      <c r="JQ48" s="19">
        <f>IFERROR(HLOOKUP(JQ$1,'Nakladova matice_2018'!$A$1:$IW$188,21,FALSE),0)</f>
        <v>0</v>
      </c>
      <c r="JR48" s="19">
        <f>IFERROR(HLOOKUP(JR$1,'Nakladova matice_2018'!$A$1:$IW$188,21,FALSE),0)</f>
        <v>0</v>
      </c>
      <c r="JS48" s="19">
        <f>IFERROR(HLOOKUP(JS$1,'Nakladova matice_2018'!$A$1:$IW$188,21,FALSE),0)</f>
        <v>0</v>
      </c>
      <c r="JT48" s="19">
        <f>IFERROR(HLOOKUP(JT$1,'Nakladova matice_2018'!$A$1:$IW$188,21,FALSE),0)</f>
        <v>0</v>
      </c>
      <c r="JU48" s="19">
        <f>IFERROR(HLOOKUP(JU$1,'Nakladova matice_2018'!$A$1:$IW$188,21,FALSE),0)</f>
        <v>0</v>
      </c>
      <c r="JV48" s="19">
        <f>IFERROR(HLOOKUP(JV$1,'Nakladova matice_2018'!$A$1:$IW$188,21,FALSE),0)</f>
        <v>0</v>
      </c>
      <c r="JW48" s="19">
        <f>IFERROR(HLOOKUP(JW$1,'Nakladova matice_2018'!$A$1:$IW$188,21,FALSE),0)</f>
        <v>0</v>
      </c>
      <c r="JX48" s="19">
        <f>IFERROR(HLOOKUP(JX$1,'Nakladova matice_2018'!$A$1:$IW$188,21,FALSE),0)</f>
        <v>0</v>
      </c>
      <c r="JY48" s="19">
        <f>IFERROR(HLOOKUP(JY$1,'Nakladova matice_2018'!$A$1:$IW$188,21,FALSE),0)</f>
        <v>0</v>
      </c>
      <c r="JZ48" s="19">
        <f>IFERROR(HLOOKUP(JZ$1,'Nakladova matice_2018'!$A$1:$IW$188,21,FALSE),0)</f>
        <v>0</v>
      </c>
      <c r="KA48" s="19">
        <f>IFERROR(HLOOKUP(KA$1,'Nakladova matice_2018'!$A$1:$IW$188,21,FALSE),0)</f>
        <v>0</v>
      </c>
      <c r="KB48" s="19">
        <f>IFERROR(HLOOKUP(KB$1,'Nakladova matice_2018'!$A$1:$IW$188,21,FALSE),0)</f>
        <v>0</v>
      </c>
      <c r="KC48" s="19">
        <f>IFERROR(HLOOKUP(KC$1,'Nakladova matice_2018'!$A$1:$IW$188,21,FALSE),0)</f>
        <v>0</v>
      </c>
      <c r="KD48" s="19">
        <f>IFERROR(HLOOKUP(KD$1,'Nakladova matice_2018'!$A$1:$IW$188,21,FALSE),0)</f>
        <v>0</v>
      </c>
      <c r="KE48" s="19">
        <f>IFERROR(HLOOKUP(KE$1,'Nakladova matice_2018'!$A$1:$IW$188,21,FALSE),0)</f>
        <v>0</v>
      </c>
      <c r="KF48" s="19">
        <f>IFERROR(HLOOKUP(KF$1,'Nakladova matice_2018'!$A$1:$IW$188,21,FALSE),0)</f>
        <v>0</v>
      </c>
      <c r="KG48" s="19">
        <f>IFERROR(HLOOKUP(KG$1,'Nakladova matice_2018'!$A$1:$IW$188,21,FALSE),0)</f>
        <v>0</v>
      </c>
      <c r="KH48" s="19">
        <f>IFERROR(HLOOKUP(KH$1,'Nakladova matice_2018'!$A$1:$IW$188,21,FALSE),0)</f>
        <v>0</v>
      </c>
      <c r="KI48" s="19">
        <f>IFERROR(HLOOKUP(KI$1,'Nakladova matice_2018'!$A$1:$IW$188,21,FALSE),0)</f>
        <v>0</v>
      </c>
      <c r="KJ48" s="19">
        <f>IFERROR(HLOOKUP(KJ$1,'Nakladova matice_2018'!$A$1:$IW$188,21,FALSE),0)</f>
        <v>0</v>
      </c>
      <c r="KK48" s="19">
        <f>IFERROR(HLOOKUP(KK$1,'Nakladova matice_2018'!$A$1:$IW$188,21,FALSE),0)</f>
        <v>0</v>
      </c>
      <c r="KL48" s="19">
        <f>IFERROR(HLOOKUP(KL$1,'Nakladova matice_2018'!$A$1:$IW$188,21,FALSE),0)</f>
        <v>0</v>
      </c>
      <c r="KM48" s="19">
        <f>IFERROR(HLOOKUP(KM$1,'Nakladova matice_2018'!$A$1:$IW$188,21,FALSE),0)</f>
        <v>0</v>
      </c>
      <c r="KN48" s="19">
        <f>IFERROR(HLOOKUP(KN$1,'Nakladova matice_2018'!$A$1:$IW$188,21,FALSE),0)</f>
        <v>0</v>
      </c>
      <c r="KO48" s="19">
        <f>IFERROR(HLOOKUP(KO$1,'Nakladova matice_2018'!$A$1:$IW$188,21,FALSE),0)</f>
        <v>0</v>
      </c>
      <c r="KP48" s="19">
        <f>IFERROR(HLOOKUP(KP$1,'Nakladova matice_2018'!$A$1:$IW$188,21,FALSE),0)</f>
        <v>0</v>
      </c>
      <c r="KQ48" s="19">
        <f>IFERROR(HLOOKUP(KQ$1,'Nakladova matice_2018'!$A$1:$IW$188,21,FALSE),0)</f>
        <v>0</v>
      </c>
      <c r="KR48" s="19">
        <f>IFERROR(HLOOKUP(KR$1,'Nakladova matice_2018'!$A$1:$IW$188,21,FALSE),0)</f>
        <v>0</v>
      </c>
      <c r="KS48" s="19">
        <f>IFERROR(HLOOKUP(KS$1,'Nakladova matice_2018'!$A$1:$IW$188,21,FALSE),0)</f>
        <v>0</v>
      </c>
      <c r="KT48" s="19">
        <f>IFERROR(HLOOKUP(KT$1,'Nakladova matice_2018'!$A$1:$IW$188,21,FALSE),0)</f>
        <v>0</v>
      </c>
      <c r="KU48" s="19">
        <f>IFERROR(HLOOKUP(KU$1,'Nakladova matice_2018'!$A$1:$IW$188,21,FALSE),0)</f>
        <v>0</v>
      </c>
      <c r="KV48" s="19">
        <f>IFERROR(HLOOKUP(KV$1,'Nakladova matice_2018'!$A$1:$IW$188,21,FALSE),0)</f>
        <v>0</v>
      </c>
      <c r="KW48" s="19">
        <f>IFERROR(HLOOKUP(KW$1,'Nakladova matice_2018'!$A$1:$IW$188,21,FALSE),0)</f>
        <v>10350.9</v>
      </c>
      <c r="KX48" s="19">
        <f>IFERROR(HLOOKUP(KX$1,'Nakladova matice_2018'!$A$1:$IW$188,21,FALSE),0)</f>
        <v>0</v>
      </c>
      <c r="KY48" s="19">
        <f>IFERROR(HLOOKUP(KY$1,'Nakladova matice_2018'!$A$1:$IW$188,21,FALSE),0)</f>
        <v>0</v>
      </c>
      <c r="KZ48" s="19">
        <f>IFERROR(HLOOKUP(KZ$1,'Nakladova matice_2018'!$A$1:$IW$188,21,FALSE),0)</f>
        <v>0</v>
      </c>
      <c r="LA48" s="19">
        <f>IFERROR(HLOOKUP(LA$1,'Nakladova matice_2018'!$A$1:$IW$188,21,FALSE),0)</f>
        <v>0</v>
      </c>
      <c r="LB48" s="19">
        <f>IFERROR(HLOOKUP(LB$1,'Nakladova matice_2018'!$A$1:$IW$188,21,FALSE),0)</f>
        <v>0</v>
      </c>
      <c r="LC48" s="19">
        <f>IFERROR(HLOOKUP(LC$1,'Nakladova matice_2018'!$A$1:$IW$188,21,FALSE),0)</f>
        <v>0</v>
      </c>
      <c r="LD48" s="19">
        <f>IFERROR(HLOOKUP(LD$1,'Nakladova matice_2018'!$A$1:$IW$188,21,FALSE),0)</f>
        <v>0</v>
      </c>
      <c r="LE48" s="19">
        <f>IFERROR(HLOOKUP(LE$1,'Nakladova matice_2018'!$A$1:$IW$188,21,FALSE),0)</f>
        <v>0</v>
      </c>
      <c r="LF48" s="19">
        <f>IFERROR(HLOOKUP(LF$1,'Nakladova matice_2018'!$A$1:$IW$188,21,FALSE),0)</f>
        <v>0</v>
      </c>
      <c r="LG48" s="19">
        <f>IFERROR(HLOOKUP(LG$1,'Nakladova matice_2018'!$A$1:$IW$188,21,FALSE),0)</f>
        <v>0</v>
      </c>
      <c r="LH48" s="19">
        <f>IFERROR(HLOOKUP(LH$1,'Nakladova matice_2018'!$A$1:$IW$188,21,FALSE),0)</f>
        <v>0</v>
      </c>
      <c r="LI48" s="19">
        <f>IFERROR(HLOOKUP(LI$1,'Nakladova matice_2018'!$A$1:$IW$188,21,FALSE),0)</f>
        <v>0</v>
      </c>
      <c r="LJ48" s="19">
        <f>IFERROR(HLOOKUP(LJ$1,'Nakladova matice_2018'!$A$1:$IW$188,21,FALSE),0)</f>
        <v>0</v>
      </c>
      <c r="LK48" s="19">
        <f>IFERROR(HLOOKUP(LK$1,'Nakladova matice_2018'!$A$1:$IW$188,21,FALSE),0)</f>
        <v>0</v>
      </c>
      <c r="LL48" s="19">
        <f>IFERROR(HLOOKUP(LL$1,'Nakladova matice_2018'!$A$1:$IW$188,21,FALSE),0)</f>
        <v>0</v>
      </c>
      <c r="LM48" s="19">
        <f>IFERROR(HLOOKUP(LM$1,'Nakladova matice_2018'!$A$1:$IW$188,21,FALSE),0)</f>
        <v>0</v>
      </c>
      <c r="LN48" s="19">
        <f>IFERROR(HLOOKUP(LN$1,'Nakladova matice_2018'!$A$1:$IW$188,21,FALSE),0)</f>
        <v>0</v>
      </c>
      <c r="LO48" s="19">
        <f>IFERROR(HLOOKUP(LO$1,'Nakladova matice_2018'!$A$1:$IW$188,21,FALSE),0)</f>
        <v>0</v>
      </c>
      <c r="LP48" s="19">
        <f>IFERROR(HLOOKUP(LP$1,'Nakladova matice_2018'!$A$1:$IW$188,21,FALSE),0)</f>
        <v>0</v>
      </c>
      <c r="LQ48" s="19">
        <f>IFERROR(HLOOKUP(LQ$1,'Nakladova matice_2018'!$A$1:$IW$188,21,FALSE),0)</f>
        <v>0</v>
      </c>
      <c r="LR48" s="19">
        <f>IFERROR(HLOOKUP(LR$1,'Nakladova matice_2018'!$A$1:$IW$188,21,FALSE),0)</f>
        <v>0</v>
      </c>
      <c r="LS48" s="19">
        <f>IFERROR(HLOOKUP(LS$1,'Nakladova matice_2018'!$A$1:$IW$188,21,FALSE),0)</f>
        <v>0</v>
      </c>
      <c r="LT48" s="19">
        <f>IFERROR(HLOOKUP(LT$1,'Nakladova matice_2018'!$A$1:$IW$188,21,FALSE),0)</f>
        <v>0</v>
      </c>
      <c r="LU48" s="19">
        <f>IFERROR(HLOOKUP(LU$1,'Nakladova matice_2018'!$A$1:$IW$188,21,FALSE),0)</f>
        <v>0</v>
      </c>
      <c r="LV48" s="19">
        <f>IFERROR(HLOOKUP(LV$1,'Nakladova matice_2018'!$A$1:$IW$188,21,FALSE),0)</f>
        <v>0</v>
      </c>
      <c r="LW48" s="19">
        <f>IFERROR(HLOOKUP(LW$1,'Nakladova matice_2018'!$A$1:$IW$188,21,FALSE),0)</f>
        <v>0</v>
      </c>
      <c r="LX48" s="19">
        <f>IFERROR(HLOOKUP(LX$1,'Nakladova matice_2018'!$A$1:$IW$188,21,FALSE),0)</f>
        <v>0</v>
      </c>
      <c r="LY48" s="19">
        <f>IFERROR(HLOOKUP(LY$1,'Nakladova matice_2018'!$A$1:$IW$188,21,FALSE),0)</f>
        <v>0</v>
      </c>
      <c r="LZ48" s="19">
        <f>IFERROR(HLOOKUP(LZ$1,'Nakladova matice_2018'!$A$1:$IW$188,21,FALSE),0)</f>
        <v>0</v>
      </c>
      <c r="MA48" s="19">
        <f>IFERROR(HLOOKUP(MA$1,'Nakladova matice_2018'!$A$1:$IW$188,21,FALSE),0)</f>
        <v>0</v>
      </c>
      <c r="MB48" s="19">
        <f>IFERROR(HLOOKUP(MB$1,'Nakladova matice_2018'!$A$1:$IW$188,21,FALSE),0)</f>
        <v>0</v>
      </c>
      <c r="MC48" s="19">
        <f>IFERROR(HLOOKUP(MC$1,'Nakladova matice_2018'!$A$1:$IW$188,21,FALSE),0)</f>
        <v>0</v>
      </c>
      <c r="MD48" s="19">
        <f>IFERROR(HLOOKUP(MD$1,'Nakladova matice_2018'!$A$1:$IW$188,21,FALSE),0)</f>
        <v>0</v>
      </c>
      <c r="ME48" s="19">
        <f>IFERROR(HLOOKUP(ME$1,'Nakladova matice_2018'!$A$1:$IW$188,21,FALSE),0)</f>
        <v>0</v>
      </c>
      <c r="MF48" s="19">
        <f>IFERROR(HLOOKUP(MF$1,'Nakladova matice_2018'!$A$1:$IW$188,21,FALSE),0)</f>
        <v>0</v>
      </c>
      <c r="MG48" s="19">
        <f>IFERROR(HLOOKUP(MG$1,'Nakladova matice_2018'!$A$1:$IW$188,21,FALSE),0)</f>
        <v>0</v>
      </c>
      <c r="MH48" s="19">
        <f>IFERROR(HLOOKUP(MH$1,'Nakladova matice_2018'!$A$1:$IW$188,21,FALSE),0)</f>
        <v>0</v>
      </c>
      <c r="MI48" s="19">
        <f>IFERROR(HLOOKUP(MI$1,'Nakladova matice_2018'!$A$1:$IW$188,21,FALSE),0)</f>
        <v>0</v>
      </c>
      <c r="MJ48" s="19">
        <f>IFERROR(HLOOKUP(MJ$1,'Nakladova matice_2018'!$A$1:$IW$188,21,FALSE),0)</f>
        <v>0</v>
      </c>
      <c r="MK48" s="19">
        <f>IFERROR(HLOOKUP(MK$1,'Nakladova matice_2018'!$A$1:$IW$188,21,FALSE),0)</f>
        <v>0</v>
      </c>
      <c r="ML48" s="19">
        <f>IFERROR(HLOOKUP(ML$1,'Nakladova matice_2018'!$A$1:$IW$188,21,FALSE),0)</f>
        <v>0</v>
      </c>
      <c r="MM48" s="19">
        <f>IFERROR(HLOOKUP(MM$1,'Nakladova matice_2018'!$A$1:$IW$188,21,FALSE),0)</f>
        <v>0</v>
      </c>
      <c r="MN48" s="19">
        <f>IFERROR(HLOOKUP(MN$1,'Nakladova matice_2018'!$A$1:$IW$188,21,FALSE),0)</f>
        <v>0</v>
      </c>
      <c r="MO48" s="20">
        <f t="shared" si="83"/>
        <v>90649.9</v>
      </c>
      <c r="MP48" s="20">
        <f>MO48-'Nakladova matice_2018'!IX21</f>
        <v>0</v>
      </c>
    </row>
    <row r="49" spans="1:354" x14ac:dyDescent="0.2">
      <c r="A49" s="27">
        <v>502011</v>
      </c>
      <c r="B49" s="21" t="s">
        <v>198</v>
      </c>
      <c r="C49" s="53">
        <v>1</v>
      </c>
      <c r="D49" s="19">
        <f>IFERROR(HLOOKUP(D$1,'Nakladova matice_2018'!$A$1:$IW$188,22,FALSE),0)</f>
        <v>0</v>
      </c>
      <c r="E49" s="19">
        <f>IFERROR(HLOOKUP(E$1,'Nakladova matice_2018'!$A$1:$IW$188,22,FALSE),0)</f>
        <v>0</v>
      </c>
      <c r="F49" s="19">
        <f>IFERROR(HLOOKUP(F$1,'Nakladova matice_2018'!$A$1:$IW$188,22,FALSE),0)</f>
        <v>0</v>
      </c>
      <c r="G49" s="19">
        <f>IFERROR(HLOOKUP(G$1,'Nakladova matice_2018'!$A$1:$IW$188,22,FALSE),0)</f>
        <v>0</v>
      </c>
      <c r="H49" s="19">
        <f>IFERROR(HLOOKUP(H$1,'Nakladova matice_2018'!$A$1:$IW$188,22,FALSE),0)</f>
        <v>0</v>
      </c>
      <c r="I49" s="19">
        <f>IFERROR(HLOOKUP(I$1,'Nakladova matice_2018'!$A$1:$IW$188,22,FALSE),0)</f>
        <v>0</v>
      </c>
      <c r="J49" s="19">
        <f>IFERROR(HLOOKUP(J$1,'Nakladova matice_2018'!$A$1:$IW$188,22,FALSE),0)</f>
        <v>0</v>
      </c>
      <c r="K49" s="19">
        <f>IFERROR(HLOOKUP(K$1,'Nakladova matice_2018'!$A$1:$IW$188,22,FALSE),0)</f>
        <v>0</v>
      </c>
      <c r="L49" s="19">
        <f>IFERROR(HLOOKUP(L$1,'Nakladova matice_2018'!$A$1:$IW$188,22,FALSE),0)</f>
        <v>0</v>
      </c>
      <c r="M49" s="19">
        <f>IFERROR(HLOOKUP(M$1,'Nakladova matice_2018'!$A$1:$IW$188,22,FALSE),0)</f>
        <v>0</v>
      </c>
      <c r="N49" s="19">
        <f>IFERROR(HLOOKUP(N$1,'Nakladova matice_2018'!$A$1:$IW$188,22,FALSE),0)</f>
        <v>0</v>
      </c>
      <c r="O49" s="19">
        <f>IFERROR(HLOOKUP(O$1,'Nakladova matice_2018'!$A$1:$IW$188,22,FALSE),0)</f>
        <v>0</v>
      </c>
      <c r="P49" s="19">
        <f>IFERROR(HLOOKUP(P$1,'Nakladova matice_2018'!$A$1:$IW$188,22,FALSE),0)</f>
        <v>0</v>
      </c>
      <c r="Q49" s="19">
        <f>IFERROR(HLOOKUP(Q$1,'Nakladova matice_2018'!$A$1:$IW$188,22,FALSE),0)</f>
        <v>0</v>
      </c>
      <c r="R49" s="19">
        <f>IFERROR(HLOOKUP(R$1,'Nakladova matice_2018'!$A$1:$IW$188,22,FALSE),0)</f>
        <v>0</v>
      </c>
      <c r="S49" s="19">
        <f>IFERROR(HLOOKUP(S$1,'Nakladova matice_2018'!$A$1:$IW$188,22,FALSE),0)</f>
        <v>0</v>
      </c>
      <c r="T49" s="19">
        <f>IFERROR(HLOOKUP(T$1,'Nakladova matice_2018'!$A$1:$IW$188,22,FALSE),0)</f>
        <v>0</v>
      </c>
      <c r="U49" s="19">
        <f>IFERROR(HLOOKUP(U$1,'Nakladova matice_2018'!$A$1:$IW$188,22,FALSE),0)</f>
        <v>0</v>
      </c>
      <c r="V49" s="19">
        <f>IFERROR(HLOOKUP(V$1,'Nakladova matice_2018'!$A$1:$IW$188,22,FALSE),0)</f>
        <v>0</v>
      </c>
      <c r="W49" s="19">
        <f>IFERROR(HLOOKUP(W$1,'Nakladova matice_2018'!$A$1:$IW$188,22,FALSE),0)</f>
        <v>0</v>
      </c>
      <c r="X49" s="19">
        <f>IFERROR(HLOOKUP(X$1,'Nakladova matice_2018'!$A$1:$IW$188,22,FALSE),0)</f>
        <v>0</v>
      </c>
      <c r="Y49" s="19">
        <f>IFERROR(HLOOKUP(Y$1,'Nakladova matice_2018'!$A$1:$IW$188,22,FALSE),0)</f>
        <v>0</v>
      </c>
      <c r="Z49" s="19">
        <f>IFERROR(HLOOKUP(Z$1,'Nakladova matice_2018'!$A$1:$IW$188,22,FALSE),0)</f>
        <v>0</v>
      </c>
      <c r="AA49" s="19">
        <f>IFERROR(HLOOKUP(AA$1,'Nakladova matice_2018'!$A$1:$IW$188,22,FALSE),0)</f>
        <v>0</v>
      </c>
      <c r="AB49" s="19">
        <f>IFERROR(HLOOKUP(AB$1,'Nakladova matice_2018'!$A$1:$IW$188,22,FALSE),0)</f>
        <v>0</v>
      </c>
      <c r="AC49" s="19">
        <f>IFERROR(HLOOKUP(AC$1,'Nakladova matice_2018'!$A$1:$IW$188,22,FALSE),0)</f>
        <v>0</v>
      </c>
      <c r="AD49" s="19">
        <f>IFERROR(HLOOKUP(AD$1,'Nakladova matice_2018'!$A$1:$IW$188,22,FALSE),0)</f>
        <v>3244.33</v>
      </c>
      <c r="AE49" s="19">
        <f>IFERROR(HLOOKUP(AE$1,'Nakladova matice_2018'!$A$1:$IW$188,22,FALSE),0)</f>
        <v>0</v>
      </c>
      <c r="AF49" s="19">
        <f>IFERROR(HLOOKUP(AF$1,'Nakladova matice_2018'!$A$1:$IW$188,22,FALSE),0)</f>
        <v>0</v>
      </c>
      <c r="AG49" s="19">
        <f>IFERROR(HLOOKUP(AG$1,'Nakladova matice_2018'!$A$1:$IW$188,22,FALSE),0)</f>
        <v>0</v>
      </c>
      <c r="AH49" s="19">
        <f>IFERROR(HLOOKUP(AH$1,'Nakladova matice_2018'!$A$1:$IW$188,22,FALSE),0)</f>
        <v>0</v>
      </c>
      <c r="AI49" s="19">
        <f>IFERROR(HLOOKUP(AI$1,'Nakladova matice_2018'!$A$1:$IW$188,22,FALSE),0)</f>
        <v>0</v>
      </c>
      <c r="AJ49" s="19">
        <f>IFERROR(HLOOKUP(AJ$1,'Nakladova matice_2018'!$A$1:$IW$188,22,FALSE),0)</f>
        <v>0</v>
      </c>
      <c r="AK49" s="19">
        <f>IFERROR(HLOOKUP(AK$1,'Nakladova matice_2018'!$A$1:$IW$188,22,FALSE),0)</f>
        <v>0</v>
      </c>
      <c r="AL49" s="19">
        <f>IFERROR(HLOOKUP(AL$1,'Nakladova matice_2018'!$A$1:$IW$188,22,FALSE),0)</f>
        <v>0</v>
      </c>
      <c r="AM49" s="19">
        <f>IFERROR(HLOOKUP(AM$1,'Nakladova matice_2018'!$A$1:$IW$188,22,FALSE),0)</f>
        <v>0</v>
      </c>
      <c r="AN49" s="19">
        <f>IFERROR(HLOOKUP(AN$1,'Nakladova matice_2018'!$A$1:$IW$188,22,FALSE),0)</f>
        <v>0</v>
      </c>
      <c r="AO49" s="19">
        <f>IFERROR(HLOOKUP(AO$1,'Nakladova matice_2018'!$A$1:$IW$188,22,FALSE),0)</f>
        <v>0</v>
      </c>
      <c r="AP49" s="19">
        <f>IFERROR(HLOOKUP(AP$1,'Nakladova matice_2018'!$A$1:$IW$188,22,FALSE),0)</f>
        <v>0</v>
      </c>
      <c r="AQ49" s="19">
        <f>IFERROR(HLOOKUP(AQ$1,'Nakladova matice_2018'!$A$1:$IW$188,22,FALSE),0)</f>
        <v>0</v>
      </c>
      <c r="AR49" s="19">
        <f>IFERROR(HLOOKUP(AR$1,'Nakladova matice_2018'!$A$1:$IW$188,22,FALSE),0)</f>
        <v>0</v>
      </c>
      <c r="AS49" s="19">
        <f>IFERROR(HLOOKUP(AS$1,'Nakladova matice_2018'!$A$1:$IW$188,22,FALSE),0)</f>
        <v>0</v>
      </c>
      <c r="AT49" s="19">
        <f>IFERROR(HLOOKUP(AT$1,'Nakladova matice_2018'!$A$1:$IW$188,22,FALSE),0)</f>
        <v>0</v>
      </c>
      <c r="AU49" s="19">
        <f>IFERROR(HLOOKUP(AU$1,'Nakladova matice_2018'!$A$1:$IW$188,22,FALSE),0)</f>
        <v>0</v>
      </c>
      <c r="AV49" s="19">
        <f>IFERROR(HLOOKUP(AV$1,'Nakladova matice_2018'!$A$1:$IW$188,22,FALSE),0)</f>
        <v>0</v>
      </c>
      <c r="AW49" s="19">
        <f>IFERROR(HLOOKUP(AW$1,'Nakladova matice_2018'!$A$1:$IW$188,22,FALSE),0)</f>
        <v>0</v>
      </c>
      <c r="AX49" s="19">
        <f>IFERROR(HLOOKUP(AX$1,'Nakladova matice_2018'!$A$1:$IW$188,22,FALSE),0)</f>
        <v>0</v>
      </c>
      <c r="AY49" s="19">
        <f>IFERROR(HLOOKUP(AY$1,'Nakladova matice_2018'!$A$1:$IW$188,22,FALSE),0)</f>
        <v>0</v>
      </c>
      <c r="AZ49" s="19">
        <f>IFERROR(HLOOKUP(AZ$1,'Nakladova matice_2018'!$A$1:$IW$188,22,FALSE),0)</f>
        <v>0</v>
      </c>
      <c r="BA49" s="19">
        <f>IFERROR(HLOOKUP(BA$1,'Nakladova matice_2018'!$A$1:$IW$188,22,FALSE),0)</f>
        <v>0</v>
      </c>
      <c r="BB49" s="19">
        <f>IFERROR(HLOOKUP(BB$1,'Nakladova matice_2018'!$A$1:$IW$188,22,FALSE),0)</f>
        <v>0</v>
      </c>
      <c r="BC49" s="19">
        <f>IFERROR(HLOOKUP(BC$1,'Nakladova matice_2018'!$A$1:$IW$188,22,FALSE),0)</f>
        <v>0</v>
      </c>
      <c r="BD49" s="19">
        <f>IFERROR(HLOOKUP(BD$1,'Nakladova matice_2018'!$A$1:$IW$188,22,FALSE),0)</f>
        <v>0</v>
      </c>
      <c r="BE49" s="19">
        <f>IFERROR(HLOOKUP(BE$1,'Nakladova matice_2018'!$A$1:$IW$188,22,FALSE),0)</f>
        <v>0</v>
      </c>
      <c r="BF49" s="19">
        <f>IFERROR(HLOOKUP(BF$1,'Nakladova matice_2018'!$A$1:$IW$188,22,FALSE),0)</f>
        <v>0</v>
      </c>
      <c r="BG49" s="19">
        <f>IFERROR(HLOOKUP(BG$1,'Nakladova matice_2018'!$A$1:$IW$188,22,FALSE),0)</f>
        <v>0</v>
      </c>
      <c r="BH49" s="19">
        <f>IFERROR(HLOOKUP(BH$1,'Nakladova matice_2018'!$A$1:$IW$188,22,FALSE),0)</f>
        <v>0</v>
      </c>
      <c r="BI49" s="19">
        <f>IFERROR(HLOOKUP(BI$1,'Nakladova matice_2018'!$A$1:$IW$188,22,FALSE),0)</f>
        <v>0</v>
      </c>
      <c r="BJ49" s="19">
        <f>IFERROR(HLOOKUP(BJ$1,'Nakladova matice_2018'!$A$1:$IW$188,22,FALSE),0)</f>
        <v>0</v>
      </c>
      <c r="BK49" s="19">
        <f>IFERROR(HLOOKUP(BK$1,'Nakladova matice_2018'!$A$1:$IW$188,22,FALSE),0)</f>
        <v>0</v>
      </c>
      <c r="BL49" s="19">
        <f>IFERROR(HLOOKUP(BL$1,'Nakladova matice_2018'!$A$1:$IW$188,22,FALSE),0)</f>
        <v>0</v>
      </c>
      <c r="BM49" s="19">
        <f>IFERROR(HLOOKUP(BM$1,'Nakladova matice_2018'!$A$1:$IW$188,22,FALSE),0)</f>
        <v>0</v>
      </c>
      <c r="BN49" s="19">
        <f>IFERROR(HLOOKUP(BN$1,'Nakladova matice_2018'!$A$1:$IW$188,22,FALSE),0)</f>
        <v>0</v>
      </c>
      <c r="BO49" s="19">
        <f>IFERROR(HLOOKUP(BO$1,'Nakladova matice_2018'!$A$1:$IW$188,22,FALSE),0)</f>
        <v>0</v>
      </c>
      <c r="BP49" s="19">
        <f>IFERROR(HLOOKUP(BP$1,'Nakladova matice_2018'!$A$1:$IW$188,22,FALSE),0)</f>
        <v>0</v>
      </c>
      <c r="BQ49" s="19">
        <f>IFERROR(HLOOKUP(BQ$1,'Nakladova matice_2018'!$A$1:$IW$188,22,FALSE),0)</f>
        <v>0</v>
      </c>
      <c r="BR49" s="19">
        <f>IFERROR(HLOOKUP(BR$1,'Nakladova matice_2018'!$A$1:$IW$188,22,FALSE),0)</f>
        <v>0</v>
      </c>
      <c r="BS49" s="19">
        <f>IFERROR(HLOOKUP(BS$1,'Nakladova matice_2018'!$A$1:$IW$188,22,FALSE),0)</f>
        <v>0</v>
      </c>
      <c r="BT49" s="19">
        <f>IFERROR(HLOOKUP(BT$1,'Nakladova matice_2018'!$A$1:$IW$188,22,FALSE),0)</f>
        <v>0</v>
      </c>
      <c r="BU49" s="19">
        <f>IFERROR(HLOOKUP(BU$1,'Nakladova matice_2018'!$A$1:$IW$188,22,FALSE),0)</f>
        <v>0</v>
      </c>
      <c r="BV49" s="19">
        <f>IFERROR(HLOOKUP(BV$1,'Nakladova matice_2018'!$A$1:$IW$188,22,FALSE),0)</f>
        <v>0</v>
      </c>
      <c r="BW49" s="19">
        <f>IFERROR(HLOOKUP(BW$1,'Nakladova matice_2018'!$A$1:$IW$188,22,FALSE),0)</f>
        <v>0</v>
      </c>
      <c r="BX49" s="19">
        <f>IFERROR(HLOOKUP(BX$1,'Nakladova matice_2018'!$A$1:$IW$188,22,FALSE),0)</f>
        <v>0</v>
      </c>
      <c r="BY49" s="19">
        <f>IFERROR(HLOOKUP(BY$1,'Nakladova matice_2018'!$A$1:$IW$188,22,FALSE),0)</f>
        <v>0</v>
      </c>
      <c r="BZ49" s="19">
        <f>IFERROR(HLOOKUP(BZ$1,'Nakladova matice_2018'!$A$1:$IW$188,22,FALSE),0)</f>
        <v>0</v>
      </c>
      <c r="CA49" s="19">
        <f>IFERROR(HLOOKUP(CA$1,'Nakladova matice_2018'!$A$1:$IW$188,22,FALSE),0)</f>
        <v>0</v>
      </c>
      <c r="CB49" s="19">
        <f>IFERROR(HLOOKUP(CB$1,'Nakladova matice_2018'!$A$1:$IW$188,22,FALSE),0)</f>
        <v>0</v>
      </c>
      <c r="CC49" s="19">
        <f>IFERROR(HLOOKUP(CC$1,'Nakladova matice_2018'!$A$1:$IW$188,22,FALSE),0)</f>
        <v>0</v>
      </c>
      <c r="CD49" s="19">
        <f>IFERROR(HLOOKUP(CD$1,'Nakladova matice_2018'!$A$1:$IW$188,22,FALSE),0)</f>
        <v>0</v>
      </c>
      <c r="CE49" s="19">
        <f>IFERROR(HLOOKUP(CE$1,'Nakladova matice_2018'!$A$1:$IW$188,22,FALSE),0)</f>
        <v>0</v>
      </c>
      <c r="CF49" s="19">
        <f>IFERROR(HLOOKUP(CF$1,'Nakladova matice_2018'!$A$1:$IW$188,22,FALSE),0)</f>
        <v>0</v>
      </c>
      <c r="CG49" s="19">
        <f>IFERROR(HLOOKUP(CG$1,'Nakladova matice_2018'!$A$1:$IW$188,22,FALSE),0)</f>
        <v>0</v>
      </c>
      <c r="CH49" s="19">
        <f>IFERROR(HLOOKUP(CH$1,'Nakladova matice_2018'!$A$1:$IW$188,22,FALSE),0)</f>
        <v>0</v>
      </c>
      <c r="CI49" s="19">
        <f>IFERROR(HLOOKUP(CI$1,'Nakladova matice_2018'!$A$1:$IW$188,22,FALSE),0)</f>
        <v>0</v>
      </c>
      <c r="CJ49" s="19">
        <f>IFERROR(HLOOKUP(CJ$1,'Nakladova matice_2018'!$A$1:$IW$188,22,FALSE),0)</f>
        <v>0</v>
      </c>
      <c r="CK49" s="19">
        <f>IFERROR(HLOOKUP(CK$1,'Nakladova matice_2018'!$A$1:$IW$188,22,FALSE),0)</f>
        <v>0</v>
      </c>
      <c r="CL49" s="19">
        <f>IFERROR(HLOOKUP(CL$1,'Nakladova matice_2018'!$A$1:$IW$188,22,FALSE),0)</f>
        <v>0</v>
      </c>
      <c r="CM49" s="19">
        <f>IFERROR(HLOOKUP(CM$1,'Nakladova matice_2018'!$A$1:$IW$188,22,FALSE),0)</f>
        <v>0</v>
      </c>
      <c r="CN49" s="19">
        <f>IFERROR(HLOOKUP(CN$1,'Nakladova matice_2018'!$A$1:$IW$188,22,FALSE),0)</f>
        <v>0</v>
      </c>
      <c r="CO49" s="19">
        <f>IFERROR(HLOOKUP(CO$1,'Nakladova matice_2018'!$A$1:$IW$188,22,FALSE),0)</f>
        <v>0</v>
      </c>
      <c r="CP49" s="19">
        <f>IFERROR(HLOOKUP(CP$1,'Nakladova matice_2018'!$A$1:$IW$188,22,FALSE),0)</f>
        <v>0</v>
      </c>
      <c r="CQ49" s="19">
        <f>IFERROR(HLOOKUP(CQ$1,'Nakladova matice_2018'!$A$1:$IW$188,22,FALSE),0)</f>
        <v>0</v>
      </c>
      <c r="CR49" s="19">
        <f>IFERROR(HLOOKUP(CR$1,'Nakladova matice_2018'!$A$1:$IW$188,22,FALSE),0)</f>
        <v>0</v>
      </c>
      <c r="CS49" s="19">
        <f>IFERROR(HLOOKUP(CS$1,'Nakladova matice_2018'!$A$1:$IW$188,22,FALSE),0)</f>
        <v>0</v>
      </c>
      <c r="CT49" s="19">
        <f>IFERROR(HLOOKUP(CT$1,'Nakladova matice_2018'!$A$1:$IW$188,22,FALSE),0)</f>
        <v>0</v>
      </c>
      <c r="CU49" s="19">
        <f>IFERROR(HLOOKUP(CU$1,'Nakladova matice_2018'!$A$1:$IW$188,22,FALSE),0)</f>
        <v>0</v>
      </c>
      <c r="CV49" s="19">
        <f>IFERROR(HLOOKUP(CV$1,'Nakladova matice_2018'!$A$1:$IW$188,22,FALSE),0)</f>
        <v>0</v>
      </c>
      <c r="CW49" s="19">
        <f>IFERROR(HLOOKUP(CW$1,'Nakladova matice_2018'!$A$1:$IW$188,22,FALSE),0)</f>
        <v>0</v>
      </c>
      <c r="CX49" s="19">
        <f>IFERROR(HLOOKUP(CX$1,'Nakladova matice_2018'!$A$1:$IW$188,22,FALSE),0)</f>
        <v>0</v>
      </c>
      <c r="CY49" s="19">
        <f>IFERROR(HLOOKUP(CY$1,'Nakladova matice_2018'!$A$1:$IW$188,22,FALSE),0)</f>
        <v>0</v>
      </c>
      <c r="CZ49" s="19">
        <f>IFERROR(HLOOKUP(CZ$1,'Nakladova matice_2018'!$A$1:$IW$188,22,FALSE),0)</f>
        <v>0</v>
      </c>
      <c r="DA49" s="19">
        <f>IFERROR(HLOOKUP(DA$1,'Nakladova matice_2018'!$A$1:$IW$188,22,FALSE),0)</f>
        <v>0</v>
      </c>
      <c r="DB49" s="19">
        <f>IFERROR(HLOOKUP(DB$1,'Nakladova matice_2018'!$A$1:$IW$188,22,FALSE),0)</f>
        <v>0</v>
      </c>
      <c r="DC49" s="19">
        <f>IFERROR(HLOOKUP(DC$1,'Nakladova matice_2018'!$A$1:$IW$188,22,FALSE),0)</f>
        <v>0</v>
      </c>
      <c r="DD49" s="19">
        <f>IFERROR(HLOOKUP(DD$1,'Nakladova matice_2018'!$A$1:$IW$188,22,FALSE),0)</f>
        <v>0</v>
      </c>
      <c r="DE49" s="19">
        <f>IFERROR(HLOOKUP(DE$1,'Nakladova matice_2018'!$A$1:$IW$188,22,FALSE),0)</f>
        <v>0</v>
      </c>
      <c r="DF49" s="19">
        <f>IFERROR(HLOOKUP(DF$1,'Nakladova matice_2018'!$A$1:$IW$188,22,FALSE),0)</f>
        <v>0</v>
      </c>
      <c r="DG49" s="19">
        <f>IFERROR(HLOOKUP(DG$1,'Nakladova matice_2018'!$A$1:$IW$188,22,FALSE),0)</f>
        <v>0</v>
      </c>
      <c r="DH49" s="19">
        <f>IFERROR(HLOOKUP(DH$1,'Nakladova matice_2018'!$A$1:$IW$188,22,FALSE),0)</f>
        <v>0</v>
      </c>
      <c r="DI49" s="19">
        <f>IFERROR(HLOOKUP(DI$1,'Nakladova matice_2018'!$A$1:$IW$188,22,FALSE),0)</f>
        <v>0</v>
      </c>
      <c r="DJ49" s="19">
        <f>IFERROR(HLOOKUP(DJ$1,'Nakladova matice_2018'!$A$1:$IW$188,22,FALSE),0)</f>
        <v>0</v>
      </c>
      <c r="DK49" s="19">
        <f>IFERROR(HLOOKUP(DK$1,'Nakladova matice_2018'!$A$1:$IW$188,22,FALSE),0)</f>
        <v>0</v>
      </c>
      <c r="DL49" s="19">
        <f>IFERROR(HLOOKUP(DL$1,'Nakladova matice_2018'!$A$1:$IW$188,22,FALSE),0)</f>
        <v>0</v>
      </c>
      <c r="DM49" s="19">
        <f>IFERROR(HLOOKUP(DM$1,'Nakladova matice_2018'!$A$1:$IW$188,22,FALSE),0)</f>
        <v>0</v>
      </c>
      <c r="DN49" s="19">
        <f>IFERROR(HLOOKUP(DN$1,'Nakladova matice_2018'!$A$1:$IW$188,22,FALSE),0)</f>
        <v>0</v>
      </c>
      <c r="DO49" s="19">
        <f>IFERROR(HLOOKUP(DO$1,'Nakladova matice_2018'!$A$1:$IW$188,22,FALSE),0)</f>
        <v>0</v>
      </c>
      <c r="DP49" s="19">
        <f>IFERROR(HLOOKUP(DP$1,'Nakladova matice_2018'!$A$1:$IW$188,22,FALSE),0)</f>
        <v>0</v>
      </c>
      <c r="DQ49" s="19">
        <f>IFERROR(HLOOKUP(DQ$1,'Nakladova matice_2018'!$A$1:$IW$188,22,FALSE),0)</f>
        <v>0</v>
      </c>
      <c r="DR49" s="19">
        <f>IFERROR(HLOOKUP(DR$1,'Nakladova matice_2018'!$A$1:$IW$188,22,FALSE),0)</f>
        <v>0</v>
      </c>
      <c r="DS49" s="19">
        <f>IFERROR(HLOOKUP(DS$1,'Nakladova matice_2018'!$A$1:$IW$188,22,FALSE),0)</f>
        <v>0</v>
      </c>
      <c r="DT49" s="19">
        <f>IFERROR(HLOOKUP(DT$1,'Nakladova matice_2018'!$A$1:$IW$188,22,FALSE),0)</f>
        <v>0</v>
      </c>
      <c r="DU49" s="19">
        <f>IFERROR(HLOOKUP(DU$1,'Nakladova matice_2018'!$A$1:$IW$188,22,FALSE),0)</f>
        <v>0</v>
      </c>
      <c r="DV49" s="19">
        <f>IFERROR(HLOOKUP(DV$1,'Nakladova matice_2018'!$A$1:$IW$188,22,FALSE),0)</f>
        <v>0</v>
      </c>
      <c r="DW49" s="19">
        <f>IFERROR(HLOOKUP(DW$1,'Nakladova matice_2018'!$A$1:$IW$188,22,FALSE),0)</f>
        <v>0</v>
      </c>
      <c r="DX49" s="19">
        <f>IFERROR(HLOOKUP(DX$1,'Nakladova matice_2018'!$A$1:$IW$188,22,FALSE),0)</f>
        <v>0</v>
      </c>
      <c r="DY49" s="19">
        <f>IFERROR(HLOOKUP(DY$1,'Nakladova matice_2018'!$A$1:$IW$188,22,FALSE),0)</f>
        <v>0</v>
      </c>
      <c r="DZ49" s="19">
        <f>IFERROR(HLOOKUP(DZ$1,'Nakladova matice_2018'!$A$1:$IW$188,22,FALSE),0)</f>
        <v>0</v>
      </c>
      <c r="EA49" s="19">
        <f>IFERROR(HLOOKUP(EA$1,'Nakladova matice_2018'!$A$1:$IW$188,22,FALSE),0)</f>
        <v>0</v>
      </c>
      <c r="EB49" s="19">
        <f>IFERROR(HLOOKUP(EB$1,'Nakladova matice_2018'!$A$1:$IW$188,22,FALSE),0)</f>
        <v>0</v>
      </c>
      <c r="EC49" s="19">
        <f>IFERROR(HLOOKUP(EC$1,'Nakladova matice_2018'!$A$1:$IW$188,22,FALSE),0)</f>
        <v>0</v>
      </c>
      <c r="ED49" s="19">
        <f>IFERROR(HLOOKUP(ED$1,'Nakladova matice_2018'!$A$1:$IW$188,22,FALSE),0)</f>
        <v>0</v>
      </c>
      <c r="EE49" s="19">
        <f>IFERROR(HLOOKUP(EE$1,'Nakladova matice_2018'!$A$1:$IW$188,22,FALSE),0)</f>
        <v>0</v>
      </c>
      <c r="EF49" s="19">
        <f>IFERROR(HLOOKUP(EF$1,'Nakladova matice_2018'!$A$1:$IW$188,22,FALSE),0)</f>
        <v>0</v>
      </c>
      <c r="EG49" s="19">
        <f>IFERROR(HLOOKUP(EG$1,'Nakladova matice_2018'!$A$1:$IW$188,22,FALSE),0)</f>
        <v>0</v>
      </c>
      <c r="EH49" s="19">
        <f>IFERROR(HLOOKUP(EH$1,'Nakladova matice_2018'!$A$1:$IW$188,22,FALSE),0)</f>
        <v>0</v>
      </c>
      <c r="EI49" s="19">
        <f>IFERROR(HLOOKUP(EI$1,'Nakladova matice_2018'!$A$1:$IW$188,22,FALSE),0)</f>
        <v>0</v>
      </c>
      <c r="EJ49" s="19">
        <f>IFERROR(HLOOKUP(EJ$1,'Nakladova matice_2018'!$A$1:$IW$188,22,FALSE),0)</f>
        <v>0</v>
      </c>
      <c r="EK49" s="19">
        <f>IFERROR(HLOOKUP(EK$1,'Nakladova matice_2018'!$A$1:$IW$188,22,FALSE),0)</f>
        <v>0</v>
      </c>
      <c r="EL49" s="19">
        <f>IFERROR(HLOOKUP(EL$1,'Nakladova matice_2018'!$A$1:$IW$188,22,FALSE),0)</f>
        <v>0</v>
      </c>
      <c r="EM49" s="19">
        <f>IFERROR(HLOOKUP(EM$1,'Nakladova matice_2018'!$A$1:$IW$188,22,FALSE),0)</f>
        <v>0</v>
      </c>
      <c r="EN49" s="19">
        <f>IFERROR(HLOOKUP(EN$1,'Nakladova matice_2018'!$A$1:$IW$188,22,FALSE),0)</f>
        <v>0</v>
      </c>
      <c r="EO49" s="19">
        <f>IFERROR(HLOOKUP(EO$1,'Nakladova matice_2018'!$A$1:$IW$188,22,FALSE),0)</f>
        <v>0</v>
      </c>
      <c r="EP49" s="19">
        <f>IFERROR(HLOOKUP(EP$1,'Nakladova matice_2018'!$A$1:$IW$188,22,FALSE),0)</f>
        <v>0</v>
      </c>
      <c r="EQ49" s="19">
        <f>IFERROR(HLOOKUP(EQ$1,'Nakladova matice_2018'!$A$1:$IW$188,22,FALSE),0)</f>
        <v>0</v>
      </c>
      <c r="ER49" s="19">
        <f>IFERROR(HLOOKUP(ER$1,'Nakladova matice_2018'!$A$1:$IW$188,22,FALSE),0)</f>
        <v>0</v>
      </c>
      <c r="ES49" s="19">
        <f>IFERROR(HLOOKUP(ES$1,'Nakladova matice_2018'!$A$1:$IW$188,22,FALSE),0)</f>
        <v>0</v>
      </c>
      <c r="ET49" s="19">
        <f>IFERROR(HLOOKUP(ET$1,'Nakladova matice_2018'!$A$1:$IW$188,22,FALSE),0)</f>
        <v>0</v>
      </c>
      <c r="EU49" s="19">
        <f>IFERROR(HLOOKUP(EU$1,'Nakladova matice_2018'!$A$1:$IW$188,22,FALSE),0)</f>
        <v>0</v>
      </c>
      <c r="EV49" s="19">
        <f>IFERROR(HLOOKUP(EV$1,'Nakladova matice_2018'!$A$1:$IW$188,22,FALSE),0)</f>
        <v>0</v>
      </c>
      <c r="EW49" s="19">
        <f>IFERROR(HLOOKUP(EW$1,'Nakladova matice_2018'!$A$1:$IW$188,22,FALSE),0)</f>
        <v>0</v>
      </c>
      <c r="EX49" s="19">
        <f>IFERROR(HLOOKUP(EX$1,'Nakladova matice_2018'!$A$1:$IW$188,22,FALSE),0)</f>
        <v>0</v>
      </c>
      <c r="EY49" s="19">
        <f>IFERROR(HLOOKUP(EY$1,'Nakladova matice_2018'!$A$1:$IW$188,22,FALSE),0)</f>
        <v>0</v>
      </c>
      <c r="EZ49" s="19">
        <f>IFERROR(HLOOKUP(EZ$1,'Nakladova matice_2018'!$A$1:$IW$188,22,FALSE),0)</f>
        <v>0</v>
      </c>
      <c r="FA49" s="19">
        <f>IFERROR(HLOOKUP(FA$1,'Nakladova matice_2018'!$A$1:$IW$188,22,FALSE),0)</f>
        <v>0</v>
      </c>
      <c r="FB49" s="19">
        <f>IFERROR(HLOOKUP(FB$1,'Nakladova matice_2018'!$A$1:$IW$188,22,FALSE),0)</f>
        <v>0</v>
      </c>
      <c r="FC49" s="19">
        <f>IFERROR(HLOOKUP(FC$1,'Nakladova matice_2018'!$A$1:$IW$188,22,FALSE),0)</f>
        <v>0</v>
      </c>
      <c r="FD49" s="19">
        <f>IFERROR(HLOOKUP(FD$1,'Nakladova matice_2018'!$A$1:$IW$188,22,FALSE),0)</f>
        <v>0</v>
      </c>
      <c r="FE49" s="19">
        <f>IFERROR(HLOOKUP(FE$1,'Nakladova matice_2018'!$A$1:$IW$188,22,FALSE),0)</f>
        <v>0</v>
      </c>
      <c r="FF49" s="19">
        <f>IFERROR(HLOOKUP(FF$1,'Nakladova matice_2018'!$A$1:$IW$188,22,FALSE),0)</f>
        <v>0</v>
      </c>
      <c r="FG49" s="19">
        <f>IFERROR(HLOOKUP(FG$1,'Nakladova matice_2018'!$A$1:$IW$188,22,FALSE),0)</f>
        <v>0</v>
      </c>
      <c r="FH49" s="19">
        <f>IFERROR(HLOOKUP(FH$1,'Nakladova matice_2018'!$A$1:$IW$188,22,FALSE),0)</f>
        <v>0</v>
      </c>
      <c r="FI49" s="19">
        <f>IFERROR(HLOOKUP(FI$1,'Nakladova matice_2018'!$A$1:$IW$188,22,FALSE),0)</f>
        <v>0</v>
      </c>
      <c r="FJ49" s="19">
        <f>IFERROR(HLOOKUP(FJ$1,'Nakladova matice_2018'!$A$1:$IW$188,22,FALSE),0)</f>
        <v>0</v>
      </c>
      <c r="FK49" s="19">
        <f>IFERROR(HLOOKUP(FK$1,'Nakladova matice_2018'!$A$1:$IW$188,22,FALSE),0)</f>
        <v>0</v>
      </c>
      <c r="FL49" s="19">
        <f>IFERROR(HLOOKUP(FL$1,'Nakladova matice_2018'!$A$1:$IW$188,22,FALSE),0)</f>
        <v>0</v>
      </c>
      <c r="FM49" s="19">
        <f>IFERROR(HLOOKUP(FM$1,'Nakladova matice_2018'!$A$1:$IW$188,22,FALSE),0)</f>
        <v>0</v>
      </c>
      <c r="FN49" s="19">
        <f>IFERROR(HLOOKUP(FN$1,'Nakladova matice_2018'!$A$1:$IW$188,22,FALSE),0)</f>
        <v>0</v>
      </c>
      <c r="FO49" s="19">
        <f>IFERROR(HLOOKUP(FO$1,'Nakladova matice_2018'!$A$1:$IW$188,22,FALSE),0)</f>
        <v>0</v>
      </c>
      <c r="FP49" s="19">
        <f>IFERROR(HLOOKUP(FP$1,'Nakladova matice_2018'!$A$1:$IW$188,22,FALSE),0)</f>
        <v>0</v>
      </c>
      <c r="FQ49" s="19">
        <f>IFERROR(HLOOKUP(FQ$1,'Nakladova matice_2018'!$A$1:$IW$188,22,FALSE),0)</f>
        <v>0</v>
      </c>
      <c r="FR49" s="19">
        <f>IFERROR(HLOOKUP(FR$1,'Nakladova matice_2018'!$A$1:$IW$188,22,FALSE),0)</f>
        <v>0</v>
      </c>
      <c r="FS49" s="19">
        <f>IFERROR(HLOOKUP(FS$1,'Nakladova matice_2018'!$A$1:$IW$188,22,FALSE),0)</f>
        <v>0</v>
      </c>
      <c r="FT49" s="19">
        <f>IFERROR(HLOOKUP(FT$1,'Nakladova matice_2018'!$A$1:$IW$188,22,FALSE),0)</f>
        <v>0</v>
      </c>
      <c r="FU49" s="19">
        <f>IFERROR(HLOOKUP(FU$1,'Nakladova matice_2018'!$A$1:$IW$188,22,FALSE),0)</f>
        <v>0</v>
      </c>
      <c r="FV49" s="19">
        <f>IFERROR(HLOOKUP(FV$1,'Nakladova matice_2018'!$A$1:$IW$188,22,FALSE),0)</f>
        <v>1812118</v>
      </c>
      <c r="FW49" s="19">
        <f>IFERROR(HLOOKUP(FW$1,'Nakladova matice_2018'!$A$1:$IW$188,22,FALSE),0)</f>
        <v>0</v>
      </c>
      <c r="FX49" s="19">
        <f>IFERROR(HLOOKUP(FX$1,'Nakladova matice_2018'!$A$1:$IW$188,22,FALSE),0)</f>
        <v>0</v>
      </c>
      <c r="FY49" s="19">
        <f>IFERROR(HLOOKUP(FY$1,'Nakladova matice_2018'!$A$1:$IW$188,22,FALSE),0)</f>
        <v>0</v>
      </c>
      <c r="FZ49" s="19">
        <f>IFERROR(HLOOKUP(FZ$1,'Nakladova matice_2018'!$A$1:$IW$188,22,FALSE),0)</f>
        <v>0</v>
      </c>
      <c r="GA49" s="19">
        <f>IFERROR(HLOOKUP(GA$1,'Nakladova matice_2018'!$A$1:$IW$188,22,FALSE),0)</f>
        <v>0</v>
      </c>
      <c r="GB49" s="19">
        <f>IFERROR(HLOOKUP(GB$1,'Nakladova matice_2018'!$A$1:$IW$188,22,FALSE),0)</f>
        <v>0</v>
      </c>
      <c r="GC49" s="19">
        <f>IFERROR(HLOOKUP(GC$1,'Nakladova matice_2018'!$A$1:$IW$188,22,FALSE),0)</f>
        <v>0</v>
      </c>
      <c r="GD49" s="19">
        <f>IFERROR(HLOOKUP(GD$1,'Nakladova matice_2018'!$A$1:$IW$188,22,FALSE),0)</f>
        <v>0</v>
      </c>
      <c r="GE49" s="19">
        <f>IFERROR(HLOOKUP(GE$1,'Nakladova matice_2018'!$A$1:$IW$188,22,FALSE),0)</f>
        <v>0</v>
      </c>
      <c r="GF49" s="19">
        <f>IFERROR(HLOOKUP(GF$1,'Nakladova matice_2018'!$A$1:$IW$188,22,FALSE),0)</f>
        <v>0</v>
      </c>
      <c r="GG49" s="19">
        <f>IFERROR(HLOOKUP(GG$1,'Nakladova matice_2018'!$A$1:$IW$188,22,FALSE),0)</f>
        <v>0</v>
      </c>
      <c r="GH49" s="19">
        <f>IFERROR(HLOOKUP(GH$1,'Nakladova matice_2018'!$A$1:$IW$188,22,FALSE),0)</f>
        <v>0</v>
      </c>
      <c r="GI49" s="19">
        <f>IFERROR(HLOOKUP(GI$1,'Nakladova matice_2018'!$A$1:$IW$188,22,FALSE),0)</f>
        <v>0</v>
      </c>
      <c r="GJ49" s="19">
        <f>IFERROR(HLOOKUP(GJ$1,'Nakladova matice_2018'!$A$1:$IW$188,22,FALSE),0)</f>
        <v>0</v>
      </c>
      <c r="GK49" s="19">
        <f>IFERROR(HLOOKUP(GK$1,'Nakladova matice_2018'!$A$1:$IW$188,22,FALSE),0)</f>
        <v>0</v>
      </c>
      <c r="GL49" s="19">
        <f>IFERROR(HLOOKUP(GL$1,'Nakladova matice_2018'!$A$1:$IW$188,22,FALSE),0)</f>
        <v>0</v>
      </c>
      <c r="GM49" s="19">
        <f>IFERROR(HLOOKUP(GM$1,'Nakladova matice_2018'!$A$1:$IW$188,22,FALSE),0)</f>
        <v>0</v>
      </c>
      <c r="GN49" s="19">
        <f>IFERROR(HLOOKUP(GN$1,'Nakladova matice_2018'!$A$1:$IW$188,22,FALSE),0)</f>
        <v>0</v>
      </c>
      <c r="GO49" s="19">
        <f>IFERROR(HLOOKUP(GO$1,'Nakladova matice_2018'!$A$1:$IW$188,22,FALSE),0)</f>
        <v>0</v>
      </c>
      <c r="GP49" s="19">
        <f>IFERROR(HLOOKUP(GP$1,'Nakladova matice_2018'!$A$1:$IW$188,22,FALSE),0)</f>
        <v>0</v>
      </c>
      <c r="GQ49" s="19">
        <f>IFERROR(HLOOKUP(GQ$1,'Nakladova matice_2018'!$A$1:$IW$188,22,FALSE),0)</f>
        <v>0</v>
      </c>
      <c r="GR49" s="19">
        <f>IFERROR(HLOOKUP(GR$1,'Nakladova matice_2018'!$A$1:$IW$188,22,FALSE),0)</f>
        <v>0</v>
      </c>
      <c r="GS49" s="19">
        <f>IFERROR(HLOOKUP(GS$1,'Nakladova matice_2018'!$A$1:$IW$188,22,FALSE),0)</f>
        <v>0</v>
      </c>
      <c r="GT49" s="19">
        <f>IFERROR(HLOOKUP(GT$1,'Nakladova matice_2018'!$A$1:$IW$188,22,FALSE),0)</f>
        <v>0</v>
      </c>
      <c r="GU49" s="19">
        <f>IFERROR(HLOOKUP(GU$1,'Nakladova matice_2018'!$A$1:$IW$188,22,FALSE),0)</f>
        <v>0</v>
      </c>
      <c r="GV49" s="19">
        <f>IFERROR(HLOOKUP(GV$1,'Nakladova matice_2018'!$A$1:$IW$188,22,FALSE),0)</f>
        <v>0</v>
      </c>
      <c r="GW49" s="19">
        <f>IFERROR(HLOOKUP(GW$1,'Nakladova matice_2018'!$A$1:$IW$188,22,FALSE),0)</f>
        <v>0</v>
      </c>
      <c r="GX49" s="19">
        <f>IFERROR(HLOOKUP(GX$1,'Nakladova matice_2018'!$A$1:$IW$188,22,FALSE),0)</f>
        <v>0</v>
      </c>
      <c r="GY49" s="19">
        <f>IFERROR(HLOOKUP(GY$1,'Nakladova matice_2018'!$A$1:$IW$188,22,FALSE),0)</f>
        <v>0</v>
      </c>
      <c r="GZ49" s="19">
        <f>IFERROR(HLOOKUP(GZ$1,'Nakladova matice_2018'!$A$1:$IW$188,22,FALSE),0)</f>
        <v>0</v>
      </c>
      <c r="HA49" s="19">
        <f>IFERROR(HLOOKUP(HA$1,'Nakladova matice_2018'!$A$1:$IW$188,22,FALSE),0)</f>
        <v>1510751.05</v>
      </c>
      <c r="HB49" s="19">
        <f>IFERROR(HLOOKUP(HB$1,'Nakladova matice_2018'!$A$1:$IW$188,22,FALSE),0)</f>
        <v>0</v>
      </c>
      <c r="HC49" s="19">
        <f>IFERROR(HLOOKUP(HC$1,'Nakladova matice_2018'!$A$1:$IW$188,22,FALSE),0)</f>
        <v>37699</v>
      </c>
      <c r="HD49" s="19">
        <f>IFERROR(HLOOKUP(HD$1,'Nakladova matice_2018'!$A$1:$IW$188,22,FALSE),0)</f>
        <v>0</v>
      </c>
      <c r="HE49" s="19">
        <f>IFERROR(HLOOKUP(HE$1,'Nakladova matice_2018'!$A$1:$IW$188,22,FALSE),0)</f>
        <v>0</v>
      </c>
      <c r="HF49" s="19">
        <f>IFERROR(HLOOKUP(HF$1,'Nakladova matice_2018'!$A$1:$IW$188,22,FALSE),0)</f>
        <v>0</v>
      </c>
      <c r="HG49" s="19">
        <f>IFERROR(HLOOKUP(HG$1,'Nakladova matice_2018'!$A$1:$IW$188,22,FALSE),0)</f>
        <v>56778.2</v>
      </c>
      <c r="HH49" s="19">
        <f>IFERROR(HLOOKUP(HH$1,'Nakladova matice_2018'!$A$1:$IW$188,22,FALSE),0)</f>
        <v>242872</v>
      </c>
      <c r="HI49" s="19">
        <f>IFERROR(HLOOKUP(HI$1,'Nakladova matice_2018'!$A$1:$IW$188,22,FALSE),0)</f>
        <v>0</v>
      </c>
      <c r="HJ49" s="19">
        <f>IFERROR(HLOOKUP(HJ$1,'Nakladova matice_2018'!$A$1:$IW$188,22,FALSE),0)</f>
        <v>0</v>
      </c>
      <c r="HK49" s="19">
        <f>IFERROR(HLOOKUP(HK$1,'Nakladova matice_2018'!$A$1:$IW$188,22,FALSE),0)</f>
        <v>0</v>
      </c>
      <c r="HL49" s="19">
        <f>IFERROR(HLOOKUP(HL$1,'Nakladova matice_2018'!$A$1:$IW$188,22,FALSE),0)</f>
        <v>0</v>
      </c>
      <c r="HM49" s="19">
        <f>IFERROR(HLOOKUP(HM$1,'Nakladova matice_2018'!$A$1:$IW$188,22,FALSE),0)</f>
        <v>0</v>
      </c>
      <c r="HN49" s="19">
        <f>IFERROR(HLOOKUP(HN$1,'Nakladova matice_2018'!$A$1:$IW$188,22,FALSE),0)</f>
        <v>0</v>
      </c>
      <c r="HO49" s="19">
        <f>IFERROR(HLOOKUP(HO$1,'Nakladova matice_2018'!$A$1:$IW$188,22,FALSE),0)</f>
        <v>0</v>
      </c>
      <c r="HP49" s="19">
        <f>IFERROR(HLOOKUP(HP$1,'Nakladova matice_2018'!$A$1:$IW$188,22,FALSE),0)</f>
        <v>0</v>
      </c>
      <c r="HQ49" s="19">
        <f>IFERROR(HLOOKUP(HQ$1,'Nakladova matice_2018'!$A$1:$IW$188,22,FALSE),0)</f>
        <v>0</v>
      </c>
      <c r="HR49" s="19">
        <f>IFERROR(HLOOKUP(HR$1,'Nakladova matice_2018'!$A$1:$IW$188,22,FALSE),0)</f>
        <v>0</v>
      </c>
      <c r="HS49" s="19">
        <f>IFERROR(HLOOKUP(HS$1,'Nakladova matice_2018'!$A$1:$IW$188,22,FALSE),0)</f>
        <v>0</v>
      </c>
      <c r="HT49" s="19">
        <f>IFERROR(HLOOKUP(HT$1,'Nakladova matice_2018'!$A$1:$IW$188,22,FALSE),0)</f>
        <v>323636.12</v>
      </c>
      <c r="HU49" s="19">
        <f>IFERROR(HLOOKUP(HU$1,'Nakladova matice_2018'!$A$1:$IW$188,22,FALSE),0)</f>
        <v>422843</v>
      </c>
      <c r="HV49" s="19">
        <f>IFERROR(HLOOKUP(HV$1,'Nakladova matice_2018'!$A$1:$IW$188,22,FALSE),0)</f>
        <v>428730</v>
      </c>
      <c r="HW49" s="19">
        <f>IFERROR(HLOOKUP(HW$1,'Nakladova matice_2018'!$A$1:$IW$188,22,FALSE),0)</f>
        <v>1141213.6200000001</v>
      </c>
      <c r="HX49" s="19">
        <f>IFERROR(HLOOKUP(HX$1,'Nakladova matice_2018'!$A$1:$IW$188,22,FALSE),0)</f>
        <v>233368.74</v>
      </c>
      <c r="HY49" s="19">
        <f>IFERROR(HLOOKUP(HY$1,'Nakladova matice_2018'!$A$1:$IW$188,22,FALSE),0)</f>
        <v>712683.54</v>
      </c>
      <c r="HZ49" s="19">
        <f>IFERROR(HLOOKUP(HZ$1,'Nakladova matice_2018'!$A$1:$IW$188,22,FALSE),0)</f>
        <v>0</v>
      </c>
      <c r="IA49" s="19">
        <f>IFERROR(HLOOKUP(IA$1,'Nakladova matice_2018'!$A$1:$IW$188,22,FALSE),0)</f>
        <v>627532.5</v>
      </c>
      <c r="IB49" s="19">
        <f>IFERROR(HLOOKUP(IB$1,'Nakladova matice_2018'!$A$1:$IW$188,22,FALSE),0)</f>
        <v>0</v>
      </c>
      <c r="IC49" s="19">
        <f>IFERROR(HLOOKUP(IC$1,'Nakladova matice_2018'!$A$1:$IW$188,22,FALSE),0)</f>
        <v>0</v>
      </c>
      <c r="ID49" s="19">
        <f>IFERROR(HLOOKUP(ID$1,'Nakladova matice_2018'!$A$1:$IW$188,22,FALSE),0)</f>
        <v>1494851.95</v>
      </c>
      <c r="IE49" s="19">
        <f>IFERROR(HLOOKUP(IE$1,'Nakladova matice_2018'!$A$1:$IW$188,22,FALSE),0)</f>
        <v>0</v>
      </c>
      <c r="IF49" s="19">
        <f>IFERROR(HLOOKUP(IF$1,'Nakladova matice_2018'!$A$1:$IW$188,22,FALSE),0)</f>
        <v>0</v>
      </c>
      <c r="IG49" s="19">
        <f>IFERROR(HLOOKUP(IG$1,'Nakladova matice_2018'!$A$1:$IW$188,22,FALSE),0)</f>
        <v>0</v>
      </c>
      <c r="IH49" s="19">
        <f>IFERROR(HLOOKUP(IH$1,'Nakladova matice_2018'!$A$1:$IW$188,22,FALSE),0)</f>
        <v>0</v>
      </c>
      <c r="II49" s="19">
        <f>IFERROR(HLOOKUP(II$1,'Nakladova matice_2018'!$A$1:$IW$188,22,FALSE),0)</f>
        <v>0</v>
      </c>
      <c r="IJ49" s="19">
        <f>IFERROR(HLOOKUP(IJ$1,'Nakladova matice_2018'!$A$1:$IW$188,22,FALSE),0)</f>
        <v>0</v>
      </c>
      <c r="IK49" s="19">
        <f>IFERROR(HLOOKUP(IK$1,'Nakladova matice_2018'!$A$1:$IW$188,22,FALSE),0)</f>
        <v>0</v>
      </c>
      <c r="IL49" s="19">
        <f>IFERROR(HLOOKUP(IL$1,'Nakladova matice_2018'!$A$1:$IW$188,22,FALSE),0)</f>
        <v>0</v>
      </c>
      <c r="IM49" s="19">
        <f>IFERROR(HLOOKUP(IM$1,'Nakladova matice_2018'!$A$1:$IW$188,22,FALSE),0)</f>
        <v>0</v>
      </c>
      <c r="IN49" s="19">
        <f>IFERROR(HLOOKUP(IN$1,'Nakladova matice_2018'!$A$1:$IW$188,22,FALSE),0)</f>
        <v>16934493.949999999</v>
      </c>
      <c r="IO49" s="19">
        <f>IFERROR(HLOOKUP(IO$1,'Nakladova matice_2018'!$A$1:$IW$188,22,FALSE),0)</f>
        <v>0</v>
      </c>
      <c r="IP49" s="19">
        <f>IFERROR(HLOOKUP(IP$1,'Nakladova matice_2018'!$A$1:$IW$188,22,FALSE),0)</f>
        <v>0</v>
      </c>
      <c r="IQ49" s="19">
        <f>IFERROR(HLOOKUP(IQ$1,'Nakladova matice_2018'!$A$1:$IW$188,22,FALSE),0)</f>
        <v>0</v>
      </c>
      <c r="IR49" s="19">
        <f>IFERROR(HLOOKUP(IR$1,'Nakladova matice_2018'!$A$1:$IW$188,22,FALSE),0)</f>
        <v>0</v>
      </c>
      <c r="IS49" s="19">
        <f>IFERROR(HLOOKUP(IS$1,'Nakladova matice_2018'!$A$1:$IW$188,22,FALSE),0)</f>
        <v>0</v>
      </c>
      <c r="IT49" s="19">
        <f>IFERROR(HLOOKUP(IT$1,'Nakladova matice_2018'!$A$1:$IW$188,22,FALSE),0)</f>
        <v>88874</v>
      </c>
      <c r="IU49" s="19">
        <f>IFERROR(HLOOKUP(IU$1,'Nakladova matice_2018'!$A$1:$IW$188,22,FALSE),0)</f>
        <v>0</v>
      </c>
      <c r="IV49" s="19">
        <f>IFERROR(HLOOKUP(IV$1,'Nakladova matice_2018'!$A$1:$IW$188,22,FALSE),0)</f>
        <v>0</v>
      </c>
      <c r="IW49" s="19">
        <f>IFERROR(HLOOKUP(IW$1,'Nakladova matice_2018'!$A$1:$IW$188,22,FALSE),0)</f>
        <v>0</v>
      </c>
      <c r="IX49" s="19">
        <f>IFERROR(HLOOKUP(IX$1,'Nakladova matice_2018'!$A$1:$IW$188,22,FALSE),0)</f>
        <v>0</v>
      </c>
      <c r="IY49" s="19">
        <f>IFERROR(HLOOKUP(IY$1,'Nakladova matice_2018'!$A$1:$IW$188,22,FALSE),0)</f>
        <v>0</v>
      </c>
      <c r="IZ49" s="19">
        <f>IFERROR(HLOOKUP(IZ$1,'Nakladova matice_2018'!$A$1:$IW$188,22,FALSE),0)</f>
        <v>0</v>
      </c>
      <c r="JA49" s="19">
        <f>IFERROR(HLOOKUP(JA$1,'Nakladova matice_2018'!$A$1:$IW$188,22,FALSE),0)</f>
        <v>0</v>
      </c>
      <c r="JB49" s="19">
        <f>IFERROR(HLOOKUP(JB$1,'Nakladova matice_2018'!$A$1:$IW$188,22,FALSE),0)</f>
        <v>0</v>
      </c>
      <c r="JC49" s="19">
        <f>IFERROR(HLOOKUP(JC$1,'Nakladova matice_2018'!$A$1:$IW$188,22,FALSE),0)</f>
        <v>0</v>
      </c>
      <c r="JD49" s="19">
        <f>IFERROR(HLOOKUP(JD$1,'Nakladova matice_2018'!$A$1:$IW$188,22,FALSE),0)</f>
        <v>0</v>
      </c>
      <c r="JE49" s="19">
        <f>IFERROR(HLOOKUP(JE$1,'Nakladova matice_2018'!$A$1:$IW$188,22,FALSE),0)</f>
        <v>0</v>
      </c>
      <c r="JF49" s="19">
        <f>IFERROR(HLOOKUP(JF$1,'Nakladova matice_2018'!$A$1:$IW$188,22,FALSE),0)</f>
        <v>0</v>
      </c>
      <c r="JG49" s="19">
        <f>IFERROR(HLOOKUP(JG$1,'Nakladova matice_2018'!$A$1:$IW$188,22,FALSE),0)</f>
        <v>0</v>
      </c>
      <c r="JH49" s="19">
        <f>IFERROR(HLOOKUP(JH$1,'Nakladova matice_2018'!$A$1:$IW$188,22,FALSE),0)</f>
        <v>0</v>
      </c>
      <c r="JI49" s="19">
        <f>IFERROR(HLOOKUP(JI$1,'Nakladova matice_2018'!$A$1:$IW$188,22,FALSE),0)</f>
        <v>0</v>
      </c>
      <c r="JJ49" s="19">
        <f>IFERROR(HLOOKUP(JJ$1,'Nakladova matice_2018'!$A$1:$IW$188,22,FALSE),0)</f>
        <v>0</v>
      </c>
      <c r="JK49" s="19">
        <f>IFERROR(HLOOKUP(JK$1,'Nakladova matice_2018'!$A$1:$IW$188,22,FALSE),0)</f>
        <v>0</v>
      </c>
      <c r="JL49" s="19">
        <f>IFERROR(HLOOKUP(JL$1,'Nakladova matice_2018'!$A$1:$IW$188,22,FALSE),0)</f>
        <v>0</v>
      </c>
      <c r="JM49" s="19">
        <f>IFERROR(HLOOKUP(JM$1,'Nakladova matice_2018'!$A$1:$IW$188,22,FALSE),0)</f>
        <v>0</v>
      </c>
      <c r="JN49" s="19">
        <f>IFERROR(HLOOKUP(JN$1,'Nakladova matice_2018'!$A$1:$IW$188,22,FALSE),0)</f>
        <v>0</v>
      </c>
      <c r="JO49" s="19">
        <f>IFERROR(HLOOKUP(JO$1,'Nakladova matice_2018'!$A$1:$IW$188,22,FALSE),0)</f>
        <v>0</v>
      </c>
      <c r="JP49" s="19">
        <f>IFERROR(HLOOKUP(JP$1,'Nakladova matice_2018'!$A$1:$IW$188,22,FALSE),0)</f>
        <v>0</v>
      </c>
      <c r="JQ49" s="19">
        <f>IFERROR(HLOOKUP(JQ$1,'Nakladova matice_2018'!$A$1:$IW$188,22,FALSE),0)</f>
        <v>0</v>
      </c>
      <c r="JR49" s="19">
        <f>IFERROR(HLOOKUP(JR$1,'Nakladova matice_2018'!$A$1:$IW$188,22,FALSE),0)</f>
        <v>0</v>
      </c>
      <c r="JS49" s="19">
        <f>IFERROR(HLOOKUP(JS$1,'Nakladova matice_2018'!$A$1:$IW$188,22,FALSE),0)</f>
        <v>0</v>
      </c>
      <c r="JT49" s="19">
        <f>IFERROR(HLOOKUP(JT$1,'Nakladova matice_2018'!$A$1:$IW$188,22,FALSE),0)</f>
        <v>0</v>
      </c>
      <c r="JU49" s="19">
        <f>IFERROR(HLOOKUP(JU$1,'Nakladova matice_2018'!$A$1:$IW$188,22,FALSE),0)</f>
        <v>0</v>
      </c>
      <c r="JV49" s="19">
        <f>IFERROR(HLOOKUP(JV$1,'Nakladova matice_2018'!$A$1:$IW$188,22,FALSE),0)</f>
        <v>0</v>
      </c>
      <c r="JW49" s="19">
        <f>IFERROR(HLOOKUP(JW$1,'Nakladova matice_2018'!$A$1:$IW$188,22,FALSE),0)</f>
        <v>0</v>
      </c>
      <c r="JX49" s="19">
        <f>IFERROR(HLOOKUP(JX$1,'Nakladova matice_2018'!$A$1:$IW$188,22,FALSE),0)</f>
        <v>0</v>
      </c>
      <c r="JY49" s="19">
        <f>IFERROR(HLOOKUP(JY$1,'Nakladova matice_2018'!$A$1:$IW$188,22,FALSE),0)</f>
        <v>0</v>
      </c>
      <c r="JZ49" s="19">
        <f>IFERROR(HLOOKUP(JZ$1,'Nakladova matice_2018'!$A$1:$IW$188,22,FALSE),0)</f>
        <v>0</v>
      </c>
      <c r="KA49" s="19">
        <f>IFERROR(HLOOKUP(KA$1,'Nakladova matice_2018'!$A$1:$IW$188,22,FALSE),0)</f>
        <v>0</v>
      </c>
      <c r="KB49" s="19">
        <f>IFERROR(HLOOKUP(KB$1,'Nakladova matice_2018'!$A$1:$IW$188,22,FALSE),0)</f>
        <v>0</v>
      </c>
      <c r="KC49" s="19">
        <f>IFERROR(HLOOKUP(KC$1,'Nakladova matice_2018'!$A$1:$IW$188,22,FALSE),0)</f>
        <v>0</v>
      </c>
      <c r="KD49" s="19">
        <f>IFERROR(HLOOKUP(KD$1,'Nakladova matice_2018'!$A$1:$IW$188,22,FALSE),0)</f>
        <v>0</v>
      </c>
      <c r="KE49" s="19">
        <f>IFERROR(HLOOKUP(KE$1,'Nakladova matice_2018'!$A$1:$IW$188,22,FALSE),0)</f>
        <v>0</v>
      </c>
      <c r="KF49" s="19">
        <f>IFERROR(HLOOKUP(KF$1,'Nakladova matice_2018'!$A$1:$IW$188,22,FALSE),0)</f>
        <v>0</v>
      </c>
      <c r="KG49" s="19">
        <f>IFERROR(HLOOKUP(KG$1,'Nakladova matice_2018'!$A$1:$IW$188,22,FALSE),0)</f>
        <v>0</v>
      </c>
      <c r="KH49" s="19">
        <f>IFERROR(HLOOKUP(KH$1,'Nakladova matice_2018'!$A$1:$IW$188,22,FALSE),0)</f>
        <v>0</v>
      </c>
      <c r="KI49" s="19">
        <f>IFERROR(HLOOKUP(KI$1,'Nakladova matice_2018'!$A$1:$IW$188,22,FALSE),0)</f>
        <v>0</v>
      </c>
      <c r="KJ49" s="19">
        <f>IFERROR(HLOOKUP(KJ$1,'Nakladova matice_2018'!$A$1:$IW$188,22,FALSE),0)</f>
        <v>0</v>
      </c>
      <c r="KK49" s="19">
        <f>IFERROR(HLOOKUP(KK$1,'Nakladova matice_2018'!$A$1:$IW$188,22,FALSE),0)</f>
        <v>0</v>
      </c>
      <c r="KL49" s="19">
        <f>IFERROR(HLOOKUP(KL$1,'Nakladova matice_2018'!$A$1:$IW$188,22,FALSE),0)</f>
        <v>0</v>
      </c>
      <c r="KM49" s="19">
        <f>IFERROR(HLOOKUP(KM$1,'Nakladova matice_2018'!$A$1:$IW$188,22,FALSE),0)</f>
        <v>0</v>
      </c>
      <c r="KN49" s="19">
        <f>IFERROR(HLOOKUP(KN$1,'Nakladova matice_2018'!$A$1:$IW$188,22,FALSE),0)</f>
        <v>0</v>
      </c>
      <c r="KO49" s="19">
        <f>IFERROR(HLOOKUP(KO$1,'Nakladova matice_2018'!$A$1:$IW$188,22,FALSE),0)</f>
        <v>0</v>
      </c>
      <c r="KP49" s="19">
        <f>IFERROR(HLOOKUP(KP$1,'Nakladova matice_2018'!$A$1:$IW$188,22,FALSE),0)</f>
        <v>0</v>
      </c>
      <c r="KQ49" s="19">
        <f>IFERROR(HLOOKUP(KQ$1,'Nakladova matice_2018'!$A$1:$IW$188,22,FALSE),0)</f>
        <v>0</v>
      </c>
      <c r="KR49" s="19">
        <f>IFERROR(HLOOKUP(KR$1,'Nakladova matice_2018'!$A$1:$IW$188,22,FALSE),0)</f>
        <v>0</v>
      </c>
      <c r="KS49" s="19">
        <f>IFERROR(HLOOKUP(KS$1,'Nakladova matice_2018'!$A$1:$IW$188,22,FALSE),0)</f>
        <v>0</v>
      </c>
      <c r="KT49" s="19">
        <f>IFERROR(HLOOKUP(KT$1,'Nakladova matice_2018'!$A$1:$IW$188,22,FALSE),0)</f>
        <v>0</v>
      </c>
      <c r="KU49" s="19">
        <f>IFERROR(HLOOKUP(KU$1,'Nakladova matice_2018'!$A$1:$IW$188,22,FALSE),0)</f>
        <v>0</v>
      </c>
      <c r="KV49" s="19">
        <f>IFERROR(HLOOKUP(KV$1,'Nakladova matice_2018'!$A$1:$IW$188,22,FALSE),0)</f>
        <v>0</v>
      </c>
      <c r="KW49" s="19">
        <f>IFERROR(HLOOKUP(KW$1,'Nakladova matice_2018'!$A$1:$IW$188,22,FALSE),0)</f>
        <v>0</v>
      </c>
      <c r="KX49" s="19">
        <f>IFERROR(HLOOKUP(KX$1,'Nakladova matice_2018'!$A$1:$IW$188,22,FALSE),0)</f>
        <v>0</v>
      </c>
      <c r="KY49" s="19">
        <f>IFERROR(HLOOKUP(KY$1,'Nakladova matice_2018'!$A$1:$IW$188,22,FALSE),0)</f>
        <v>0</v>
      </c>
      <c r="KZ49" s="19">
        <f>IFERROR(HLOOKUP(KZ$1,'Nakladova matice_2018'!$A$1:$IW$188,22,FALSE),0)</f>
        <v>0</v>
      </c>
      <c r="LA49" s="19">
        <f>IFERROR(HLOOKUP(LA$1,'Nakladova matice_2018'!$A$1:$IW$188,22,FALSE),0)</f>
        <v>0</v>
      </c>
      <c r="LB49" s="19">
        <f>IFERROR(HLOOKUP(LB$1,'Nakladova matice_2018'!$A$1:$IW$188,22,FALSE),0)</f>
        <v>0</v>
      </c>
      <c r="LC49" s="19">
        <f>IFERROR(HLOOKUP(LC$1,'Nakladova matice_2018'!$A$1:$IW$188,22,FALSE),0)</f>
        <v>0</v>
      </c>
      <c r="LD49" s="19">
        <f>IFERROR(HLOOKUP(LD$1,'Nakladova matice_2018'!$A$1:$IW$188,22,FALSE),0)</f>
        <v>0</v>
      </c>
      <c r="LE49" s="19">
        <f>IFERROR(HLOOKUP(LE$1,'Nakladova matice_2018'!$A$1:$IW$188,22,FALSE),0)</f>
        <v>0</v>
      </c>
      <c r="LF49" s="19">
        <f>IFERROR(HLOOKUP(LF$1,'Nakladova matice_2018'!$A$1:$IW$188,22,FALSE),0)</f>
        <v>0</v>
      </c>
      <c r="LG49" s="19">
        <f>IFERROR(HLOOKUP(LG$1,'Nakladova matice_2018'!$A$1:$IW$188,22,FALSE),0)</f>
        <v>0</v>
      </c>
      <c r="LH49" s="19">
        <f>IFERROR(HLOOKUP(LH$1,'Nakladova matice_2018'!$A$1:$IW$188,22,FALSE),0)</f>
        <v>0</v>
      </c>
      <c r="LI49" s="19">
        <f>IFERROR(HLOOKUP(LI$1,'Nakladova matice_2018'!$A$1:$IW$188,22,FALSE),0)</f>
        <v>0</v>
      </c>
      <c r="LJ49" s="19">
        <f>IFERROR(HLOOKUP(LJ$1,'Nakladova matice_2018'!$A$1:$IW$188,22,FALSE),0)</f>
        <v>0</v>
      </c>
      <c r="LK49" s="19">
        <f>IFERROR(HLOOKUP(LK$1,'Nakladova matice_2018'!$A$1:$IW$188,22,FALSE),0)</f>
        <v>0</v>
      </c>
      <c r="LL49" s="19">
        <f>IFERROR(HLOOKUP(LL$1,'Nakladova matice_2018'!$A$1:$IW$188,22,FALSE),0)</f>
        <v>0</v>
      </c>
      <c r="LM49" s="19">
        <f>IFERROR(HLOOKUP(LM$1,'Nakladova matice_2018'!$A$1:$IW$188,22,FALSE),0)</f>
        <v>0</v>
      </c>
      <c r="LN49" s="19">
        <f>IFERROR(HLOOKUP(LN$1,'Nakladova matice_2018'!$A$1:$IW$188,22,FALSE),0)</f>
        <v>0</v>
      </c>
      <c r="LO49" s="19">
        <f>IFERROR(HLOOKUP(LO$1,'Nakladova matice_2018'!$A$1:$IW$188,22,FALSE),0)</f>
        <v>0</v>
      </c>
      <c r="LP49" s="19">
        <f>IFERROR(HLOOKUP(LP$1,'Nakladova matice_2018'!$A$1:$IW$188,22,FALSE),0)</f>
        <v>0</v>
      </c>
      <c r="LQ49" s="19">
        <f>IFERROR(HLOOKUP(LQ$1,'Nakladova matice_2018'!$A$1:$IW$188,22,FALSE),0)</f>
        <v>0</v>
      </c>
      <c r="LR49" s="19">
        <f>IFERROR(HLOOKUP(LR$1,'Nakladova matice_2018'!$A$1:$IW$188,22,FALSE),0)</f>
        <v>0</v>
      </c>
      <c r="LS49" s="19">
        <f>IFERROR(HLOOKUP(LS$1,'Nakladova matice_2018'!$A$1:$IW$188,22,FALSE),0)</f>
        <v>0</v>
      </c>
      <c r="LT49" s="19">
        <f>IFERROR(HLOOKUP(LT$1,'Nakladova matice_2018'!$A$1:$IW$188,22,FALSE),0)</f>
        <v>0</v>
      </c>
      <c r="LU49" s="19">
        <f>IFERROR(HLOOKUP(LU$1,'Nakladova matice_2018'!$A$1:$IW$188,22,FALSE),0)</f>
        <v>0</v>
      </c>
      <c r="LV49" s="19">
        <f>IFERROR(HLOOKUP(LV$1,'Nakladova matice_2018'!$A$1:$IW$188,22,FALSE),0)</f>
        <v>0</v>
      </c>
      <c r="LW49" s="19">
        <f>IFERROR(HLOOKUP(LW$1,'Nakladova matice_2018'!$A$1:$IW$188,22,FALSE),0)</f>
        <v>0</v>
      </c>
      <c r="LX49" s="19">
        <f>IFERROR(HLOOKUP(LX$1,'Nakladova matice_2018'!$A$1:$IW$188,22,FALSE),0)</f>
        <v>0</v>
      </c>
      <c r="LY49" s="19">
        <f>IFERROR(HLOOKUP(LY$1,'Nakladova matice_2018'!$A$1:$IW$188,22,FALSE),0)</f>
        <v>0</v>
      </c>
      <c r="LZ49" s="19">
        <f>IFERROR(HLOOKUP(LZ$1,'Nakladova matice_2018'!$A$1:$IW$188,22,FALSE),0)</f>
        <v>0</v>
      </c>
      <c r="MA49" s="19">
        <f>IFERROR(HLOOKUP(MA$1,'Nakladova matice_2018'!$A$1:$IW$188,22,FALSE),0)</f>
        <v>0</v>
      </c>
      <c r="MB49" s="19">
        <f>IFERROR(HLOOKUP(MB$1,'Nakladova matice_2018'!$A$1:$IW$188,22,FALSE),0)</f>
        <v>0</v>
      </c>
      <c r="MC49" s="19">
        <f>IFERROR(HLOOKUP(MC$1,'Nakladova matice_2018'!$A$1:$IW$188,22,FALSE),0)</f>
        <v>0</v>
      </c>
      <c r="MD49" s="19">
        <f>IFERROR(HLOOKUP(MD$1,'Nakladova matice_2018'!$A$1:$IW$188,22,FALSE),0)</f>
        <v>0</v>
      </c>
      <c r="ME49" s="19">
        <f>IFERROR(HLOOKUP(ME$1,'Nakladova matice_2018'!$A$1:$IW$188,22,FALSE),0)</f>
        <v>0</v>
      </c>
      <c r="MF49" s="19">
        <f>IFERROR(HLOOKUP(MF$1,'Nakladova matice_2018'!$A$1:$IW$188,22,FALSE),0)</f>
        <v>0</v>
      </c>
      <c r="MG49" s="19">
        <f>IFERROR(HLOOKUP(MG$1,'Nakladova matice_2018'!$A$1:$IW$188,22,FALSE),0)</f>
        <v>0</v>
      </c>
      <c r="MH49" s="19">
        <f>IFERROR(HLOOKUP(MH$1,'Nakladova matice_2018'!$A$1:$IW$188,22,FALSE),0)</f>
        <v>0</v>
      </c>
      <c r="MI49" s="19">
        <f>IFERROR(HLOOKUP(MI$1,'Nakladova matice_2018'!$A$1:$IW$188,22,FALSE),0)</f>
        <v>0</v>
      </c>
      <c r="MJ49" s="19">
        <f>IFERROR(HLOOKUP(MJ$1,'Nakladova matice_2018'!$A$1:$IW$188,22,FALSE),0)</f>
        <v>0</v>
      </c>
      <c r="MK49" s="19">
        <f>IFERROR(HLOOKUP(MK$1,'Nakladova matice_2018'!$A$1:$IW$188,22,FALSE),0)</f>
        <v>0</v>
      </c>
      <c r="ML49" s="19">
        <f>IFERROR(HLOOKUP(ML$1,'Nakladova matice_2018'!$A$1:$IW$188,22,FALSE),0)</f>
        <v>0</v>
      </c>
      <c r="MM49" s="19">
        <f>IFERROR(HLOOKUP(MM$1,'Nakladova matice_2018'!$A$1:$IW$188,22,FALSE),0)</f>
        <v>0</v>
      </c>
      <c r="MN49" s="19">
        <f>IFERROR(HLOOKUP(MN$1,'Nakladova matice_2018'!$A$1:$IW$188,22,FALSE),0)</f>
        <v>0</v>
      </c>
      <c r="MO49" s="20">
        <f t="shared" si="83"/>
        <v>26071690</v>
      </c>
      <c r="MP49" s="20">
        <f>MO49-'Nakladova matice_2018'!IX22</f>
        <v>0</v>
      </c>
    </row>
    <row r="50" spans="1:354" x14ac:dyDescent="0.2">
      <c r="A50" s="27">
        <v>502012</v>
      </c>
      <c r="B50" s="21" t="s">
        <v>199</v>
      </c>
      <c r="C50" s="53">
        <v>1</v>
      </c>
      <c r="D50" s="19">
        <f>IFERROR(HLOOKUP(D$1,'Nakladova matice_2018'!$A$1:$IW$188,23,FALSE),0)</f>
        <v>0</v>
      </c>
      <c r="E50" s="19">
        <f>IFERROR(HLOOKUP(E$1,'Nakladova matice_2018'!$A$1:$IW$188,23,FALSE),0)</f>
        <v>0</v>
      </c>
      <c r="F50" s="19">
        <f>IFERROR(HLOOKUP(F$1,'Nakladova matice_2018'!$A$1:$IW$188,23,FALSE),0)</f>
        <v>0</v>
      </c>
      <c r="G50" s="19">
        <f>IFERROR(HLOOKUP(G$1,'Nakladova matice_2018'!$A$1:$IW$188,23,FALSE),0)</f>
        <v>0</v>
      </c>
      <c r="H50" s="19">
        <f>IFERROR(HLOOKUP(H$1,'Nakladova matice_2018'!$A$1:$IW$188,23,FALSE),0)</f>
        <v>0</v>
      </c>
      <c r="I50" s="19">
        <f>IFERROR(HLOOKUP(I$1,'Nakladova matice_2018'!$A$1:$IW$188,23,FALSE),0)</f>
        <v>0</v>
      </c>
      <c r="J50" s="19">
        <f>IFERROR(HLOOKUP(J$1,'Nakladova matice_2018'!$A$1:$IW$188,23,FALSE),0)</f>
        <v>0</v>
      </c>
      <c r="K50" s="19">
        <f>IFERROR(HLOOKUP(K$1,'Nakladova matice_2018'!$A$1:$IW$188,23,FALSE),0)</f>
        <v>0</v>
      </c>
      <c r="L50" s="19">
        <f>IFERROR(HLOOKUP(L$1,'Nakladova matice_2018'!$A$1:$IW$188,23,FALSE),0)</f>
        <v>0</v>
      </c>
      <c r="M50" s="19">
        <f>IFERROR(HLOOKUP(M$1,'Nakladova matice_2018'!$A$1:$IW$188,23,FALSE),0)</f>
        <v>0</v>
      </c>
      <c r="N50" s="19">
        <f>IFERROR(HLOOKUP(N$1,'Nakladova matice_2018'!$A$1:$IW$188,23,FALSE),0)</f>
        <v>0</v>
      </c>
      <c r="O50" s="19">
        <f>IFERROR(HLOOKUP(O$1,'Nakladova matice_2018'!$A$1:$IW$188,23,FALSE),0)</f>
        <v>0</v>
      </c>
      <c r="P50" s="19">
        <f>IFERROR(HLOOKUP(P$1,'Nakladova matice_2018'!$A$1:$IW$188,23,FALSE),0)</f>
        <v>0</v>
      </c>
      <c r="Q50" s="19">
        <f>IFERROR(HLOOKUP(Q$1,'Nakladova matice_2018'!$A$1:$IW$188,23,FALSE),0)</f>
        <v>0</v>
      </c>
      <c r="R50" s="19">
        <f>IFERROR(HLOOKUP(R$1,'Nakladova matice_2018'!$A$1:$IW$188,23,FALSE),0)</f>
        <v>0</v>
      </c>
      <c r="S50" s="19">
        <f>IFERROR(HLOOKUP(S$1,'Nakladova matice_2018'!$A$1:$IW$188,23,FALSE),0)</f>
        <v>0</v>
      </c>
      <c r="T50" s="19">
        <f>IFERROR(HLOOKUP(T$1,'Nakladova matice_2018'!$A$1:$IW$188,23,FALSE),0)</f>
        <v>0</v>
      </c>
      <c r="U50" s="19">
        <f>IFERROR(HLOOKUP(U$1,'Nakladova matice_2018'!$A$1:$IW$188,23,FALSE),0)</f>
        <v>0</v>
      </c>
      <c r="V50" s="19">
        <f>IFERROR(HLOOKUP(V$1,'Nakladova matice_2018'!$A$1:$IW$188,23,FALSE),0)</f>
        <v>0</v>
      </c>
      <c r="W50" s="19">
        <f>IFERROR(HLOOKUP(W$1,'Nakladova matice_2018'!$A$1:$IW$188,23,FALSE),0)</f>
        <v>0</v>
      </c>
      <c r="X50" s="19">
        <f>IFERROR(HLOOKUP(X$1,'Nakladova matice_2018'!$A$1:$IW$188,23,FALSE),0)</f>
        <v>0</v>
      </c>
      <c r="Y50" s="19">
        <f>IFERROR(HLOOKUP(Y$1,'Nakladova matice_2018'!$A$1:$IW$188,23,FALSE),0)</f>
        <v>0</v>
      </c>
      <c r="Z50" s="19">
        <f>IFERROR(HLOOKUP(Z$1,'Nakladova matice_2018'!$A$1:$IW$188,23,FALSE),0)</f>
        <v>98072</v>
      </c>
      <c r="AA50" s="19">
        <f>IFERROR(HLOOKUP(AA$1,'Nakladova matice_2018'!$A$1:$IW$188,23,FALSE),0)</f>
        <v>0</v>
      </c>
      <c r="AB50" s="19">
        <f>IFERROR(HLOOKUP(AB$1,'Nakladova matice_2018'!$A$1:$IW$188,23,FALSE),0)</f>
        <v>0</v>
      </c>
      <c r="AC50" s="19">
        <f>IFERROR(HLOOKUP(AC$1,'Nakladova matice_2018'!$A$1:$IW$188,23,FALSE),0)</f>
        <v>0</v>
      </c>
      <c r="AD50" s="19">
        <f>IFERROR(HLOOKUP(AD$1,'Nakladova matice_2018'!$A$1:$IW$188,23,FALSE),0)</f>
        <v>0</v>
      </c>
      <c r="AE50" s="19">
        <f>IFERROR(HLOOKUP(AE$1,'Nakladova matice_2018'!$A$1:$IW$188,23,FALSE),0)</f>
        <v>0</v>
      </c>
      <c r="AF50" s="19">
        <f>IFERROR(HLOOKUP(AF$1,'Nakladova matice_2018'!$A$1:$IW$188,23,FALSE),0)</f>
        <v>0</v>
      </c>
      <c r="AG50" s="19">
        <f>IFERROR(HLOOKUP(AG$1,'Nakladova matice_2018'!$A$1:$IW$188,23,FALSE),0)</f>
        <v>0</v>
      </c>
      <c r="AH50" s="19">
        <f>IFERROR(HLOOKUP(AH$1,'Nakladova matice_2018'!$A$1:$IW$188,23,FALSE),0)</f>
        <v>0</v>
      </c>
      <c r="AI50" s="19">
        <f>IFERROR(HLOOKUP(AI$1,'Nakladova matice_2018'!$A$1:$IW$188,23,FALSE),0)</f>
        <v>0</v>
      </c>
      <c r="AJ50" s="19">
        <f>IFERROR(HLOOKUP(AJ$1,'Nakladova matice_2018'!$A$1:$IW$188,23,FALSE),0)</f>
        <v>0</v>
      </c>
      <c r="AK50" s="19">
        <f>IFERROR(HLOOKUP(AK$1,'Nakladova matice_2018'!$A$1:$IW$188,23,FALSE),0)</f>
        <v>0</v>
      </c>
      <c r="AL50" s="19">
        <f>IFERROR(HLOOKUP(AL$1,'Nakladova matice_2018'!$A$1:$IW$188,23,FALSE),0)</f>
        <v>0</v>
      </c>
      <c r="AM50" s="19">
        <f>IFERROR(HLOOKUP(AM$1,'Nakladova matice_2018'!$A$1:$IW$188,23,FALSE),0)</f>
        <v>0</v>
      </c>
      <c r="AN50" s="19">
        <f>IFERROR(HLOOKUP(AN$1,'Nakladova matice_2018'!$A$1:$IW$188,23,FALSE),0)</f>
        <v>0</v>
      </c>
      <c r="AO50" s="19">
        <f>IFERROR(HLOOKUP(AO$1,'Nakladova matice_2018'!$A$1:$IW$188,23,FALSE),0)</f>
        <v>0</v>
      </c>
      <c r="AP50" s="19">
        <f>IFERROR(HLOOKUP(AP$1,'Nakladova matice_2018'!$A$1:$IW$188,23,FALSE),0)</f>
        <v>0</v>
      </c>
      <c r="AQ50" s="19">
        <f>IFERROR(HLOOKUP(AQ$1,'Nakladova matice_2018'!$A$1:$IW$188,23,FALSE),0)</f>
        <v>0</v>
      </c>
      <c r="AR50" s="19">
        <f>IFERROR(HLOOKUP(AR$1,'Nakladova matice_2018'!$A$1:$IW$188,23,FALSE),0)</f>
        <v>0</v>
      </c>
      <c r="AS50" s="19">
        <f>IFERROR(HLOOKUP(AS$1,'Nakladova matice_2018'!$A$1:$IW$188,23,FALSE),0)</f>
        <v>0</v>
      </c>
      <c r="AT50" s="19">
        <f>IFERROR(HLOOKUP(AT$1,'Nakladova matice_2018'!$A$1:$IW$188,23,FALSE),0)</f>
        <v>0</v>
      </c>
      <c r="AU50" s="19">
        <f>IFERROR(HLOOKUP(AU$1,'Nakladova matice_2018'!$A$1:$IW$188,23,FALSE),0)</f>
        <v>0</v>
      </c>
      <c r="AV50" s="19">
        <f>IFERROR(HLOOKUP(AV$1,'Nakladova matice_2018'!$A$1:$IW$188,23,FALSE),0)</f>
        <v>0</v>
      </c>
      <c r="AW50" s="19">
        <f>IFERROR(HLOOKUP(AW$1,'Nakladova matice_2018'!$A$1:$IW$188,23,FALSE),0)</f>
        <v>0</v>
      </c>
      <c r="AX50" s="19">
        <f>IFERROR(HLOOKUP(AX$1,'Nakladova matice_2018'!$A$1:$IW$188,23,FALSE),0)</f>
        <v>0</v>
      </c>
      <c r="AY50" s="19">
        <f>IFERROR(HLOOKUP(AY$1,'Nakladova matice_2018'!$A$1:$IW$188,23,FALSE),0)</f>
        <v>0</v>
      </c>
      <c r="AZ50" s="19">
        <f>IFERROR(HLOOKUP(AZ$1,'Nakladova matice_2018'!$A$1:$IW$188,23,FALSE),0)</f>
        <v>0</v>
      </c>
      <c r="BA50" s="19">
        <f>IFERROR(HLOOKUP(BA$1,'Nakladova matice_2018'!$A$1:$IW$188,23,FALSE),0)</f>
        <v>0</v>
      </c>
      <c r="BB50" s="19">
        <f>IFERROR(HLOOKUP(BB$1,'Nakladova matice_2018'!$A$1:$IW$188,23,FALSE),0)</f>
        <v>0</v>
      </c>
      <c r="BC50" s="19">
        <f>IFERROR(HLOOKUP(BC$1,'Nakladova matice_2018'!$A$1:$IW$188,23,FALSE),0)</f>
        <v>0</v>
      </c>
      <c r="BD50" s="19">
        <f>IFERROR(HLOOKUP(BD$1,'Nakladova matice_2018'!$A$1:$IW$188,23,FALSE),0)</f>
        <v>0</v>
      </c>
      <c r="BE50" s="19">
        <f>IFERROR(HLOOKUP(BE$1,'Nakladova matice_2018'!$A$1:$IW$188,23,FALSE),0)</f>
        <v>0</v>
      </c>
      <c r="BF50" s="19">
        <f>IFERROR(HLOOKUP(BF$1,'Nakladova matice_2018'!$A$1:$IW$188,23,FALSE),0)</f>
        <v>0</v>
      </c>
      <c r="BG50" s="19">
        <f>IFERROR(HLOOKUP(BG$1,'Nakladova matice_2018'!$A$1:$IW$188,23,FALSE),0)</f>
        <v>0</v>
      </c>
      <c r="BH50" s="19">
        <f>IFERROR(HLOOKUP(BH$1,'Nakladova matice_2018'!$A$1:$IW$188,23,FALSE),0)</f>
        <v>0</v>
      </c>
      <c r="BI50" s="19">
        <f>IFERROR(HLOOKUP(BI$1,'Nakladova matice_2018'!$A$1:$IW$188,23,FALSE),0)</f>
        <v>0</v>
      </c>
      <c r="BJ50" s="19">
        <f>IFERROR(HLOOKUP(BJ$1,'Nakladova matice_2018'!$A$1:$IW$188,23,FALSE),0)</f>
        <v>0</v>
      </c>
      <c r="BK50" s="19">
        <f>IFERROR(HLOOKUP(BK$1,'Nakladova matice_2018'!$A$1:$IW$188,23,FALSE),0)</f>
        <v>0</v>
      </c>
      <c r="BL50" s="19">
        <f>IFERROR(HLOOKUP(BL$1,'Nakladova matice_2018'!$A$1:$IW$188,23,FALSE),0)</f>
        <v>0</v>
      </c>
      <c r="BM50" s="19">
        <f>IFERROR(HLOOKUP(BM$1,'Nakladova matice_2018'!$A$1:$IW$188,23,FALSE),0)</f>
        <v>0</v>
      </c>
      <c r="BN50" s="19">
        <f>IFERROR(HLOOKUP(BN$1,'Nakladova matice_2018'!$A$1:$IW$188,23,FALSE),0)</f>
        <v>0</v>
      </c>
      <c r="BO50" s="19">
        <f>IFERROR(HLOOKUP(BO$1,'Nakladova matice_2018'!$A$1:$IW$188,23,FALSE),0)</f>
        <v>0</v>
      </c>
      <c r="BP50" s="19">
        <f>IFERROR(HLOOKUP(BP$1,'Nakladova matice_2018'!$A$1:$IW$188,23,FALSE),0)</f>
        <v>0</v>
      </c>
      <c r="BQ50" s="19">
        <f>IFERROR(HLOOKUP(BQ$1,'Nakladova matice_2018'!$A$1:$IW$188,23,FALSE),0)</f>
        <v>0</v>
      </c>
      <c r="BR50" s="19">
        <f>IFERROR(HLOOKUP(BR$1,'Nakladova matice_2018'!$A$1:$IW$188,23,FALSE),0)</f>
        <v>0</v>
      </c>
      <c r="BS50" s="19">
        <f>IFERROR(HLOOKUP(BS$1,'Nakladova matice_2018'!$A$1:$IW$188,23,FALSE),0)</f>
        <v>0</v>
      </c>
      <c r="BT50" s="19">
        <f>IFERROR(HLOOKUP(BT$1,'Nakladova matice_2018'!$A$1:$IW$188,23,FALSE),0)</f>
        <v>101600</v>
      </c>
      <c r="BU50" s="19">
        <f>IFERROR(HLOOKUP(BU$1,'Nakladova matice_2018'!$A$1:$IW$188,23,FALSE),0)</f>
        <v>0</v>
      </c>
      <c r="BV50" s="19">
        <f>IFERROR(HLOOKUP(BV$1,'Nakladova matice_2018'!$A$1:$IW$188,23,FALSE),0)</f>
        <v>0</v>
      </c>
      <c r="BW50" s="19">
        <f>IFERROR(HLOOKUP(BW$1,'Nakladova matice_2018'!$A$1:$IW$188,23,FALSE),0)</f>
        <v>0</v>
      </c>
      <c r="BX50" s="19">
        <f>IFERROR(HLOOKUP(BX$1,'Nakladova matice_2018'!$A$1:$IW$188,23,FALSE),0)</f>
        <v>0</v>
      </c>
      <c r="BY50" s="19">
        <f>IFERROR(HLOOKUP(BY$1,'Nakladova matice_2018'!$A$1:$IW$188,23,FALSE),0)</f>
        <v>0</v>
      </c>
      <c r="BZ50" s="19">
        <f>IFERROR(HLOOKUP(BZ$1,'Nakladova matice_2018'!$A$1:$IW$188,23,FALSE),0)</f>
        <v>0</v>
      </c>
      <c r="CA50" s="19">
        <f>IFERROR(HLOOKUP(CA$1,'Nakladova matice_2018'!$A$1:$IW$188,23,FALSE),0)</f>
        <v>0</v>
      </c>
      <c r="CB50" s="19">
        <f>IFERROR(HLOOKUP(CB$1,'Nakladova matice_2018'!$A$1:$IW$188,23,FALSE),0)</f>
        <v>0</v>
      </c>
      <c r="CC50" s="19">
        <f>IFERROR(HLOOKUP(CC$1,'Nakladova matice_2018'!$A$1:$IW$188,23,FALSE),0)</f>
        <v>0</v>
      </c>
      <c r="CD50" s="19">
        <f>IFERROR(HLOOKUP(CD$1,'Nakladova matice_2018'!$A$1:$IW$188,23,FALSE),0)</f>
        <v>0</v>
      </c>
      <c r="CE50" s="19">
        <f>IFERROR(HLOOKUP(CE$1,'Nakladova matice_2018'!$A$1:$IW$188,23,FALSE),0)</f>
        <v>0</v>
      </c>
      <c r="CF50" s="19">
        <f>IFERROR(HLOOKUP(CF$1,'Nakladova matice_2018'!$A$1:$IW$188,23,FALSE),0)</f>
        <v>0</v>
      </c>
      <c r="CG50" s="19">
        <f>IFERROR(HLOOKUP(CG$1,'Nakladova matice_2018'!$A$1:$IW$188,23,FALSE),0)</f>
        <v>0</v>
      </c>
      <c r="CH50" s="19">
        <f>IFERROR(HLOOKUP(CH$1,'Nakladova matice_2018'!$A$1:$IW$188,23,FALSE),0)</f>
        <v>0</v>
      </c>
      <c r="CI50" s="19">
        <f>IFERROR(HLOOKUP(CI$1,'Nakladova matice_2018'!$A$1:$IW$188,23,FALSE),0)</f>
        <v>0</v>
      </c>
      <c r="CJ50" s="19">
        <f>IFERROR(HLOOKUP(CJ$1,'Nakladova matice_2018'!$A$1:$IW$188,23,FALSE),0)</f>
        <v>0</v>
      </c>
      <c r="CK50" s="19">
        <f>IFERROR(HLOOKUP(CK$1,'Nakladova matice_2018'!$A$1:$IW$188,23,FALSE),0)</f>
        <v>0</v>
      </c>
      <c r="CL50" s="19">
        <f>IFERROR(HLOOKUP(CL$1,'Nakladova matice_2018'!$A$1:$IW$188,23,FALSE),0)</f>
        <v>0</v>
      </c>
      <c r="CM50" s="19">
        <f>IFERROR(HLOOKUP(CM$1,'Nakladova matice_2018'!$A$1:$IW$188,23,FALSE),0)</f>
        <v>0</v>
      </c>
      <c r="CN50" s="19">
        <f>IFERROR(HLOOKUP(CN$1,'Nakladova matice_2018'!$A$1:$IW$188,23,FALSE),0)</f>
        <v>0</v>
      </c>
      <c r="CO50" s="19">
        <f>IFERROR(HLOOKUP(CO$1,'Nakladova matice_2018'!$A$1:$IW$188,23,FALSE),0)</f>
        <v>0</v>
      </c>
      <c r="CP50" s="19">
        <f>IFERROR(HLOOKUP(CP$1,'Nakladova matice_2018'!$A$1:$IW$188,23,FALSE),0)</f>
        <v>0</v>
      </c>
      <c r="CQ50" s="19">
        <f>IFERROR(HLOOKUP(CQ$1,'Nakladova matice_2018'!$A$1:$IW$188,23,FALSE),0)</f>
        <v>0</v>
      </c>
      <c r="CR50" s="19">
        <f>IFERROR(HLOOKUP(CR$1,'Nakladova matice_2018'!$A$1:$IW$188,23,FALSE),0)</f>
        <v>0</v>
      </c>
      <c r="CS50" s="19">
        <f>IFERROR(HLOOKUP(CS$1,'Nakladova matice_2018'!$A$1:$IW$188,23,FALSE),0)</f>
        <v>0</v>
      </c>
      <c r="CT50" s="19">
        <f>IFERROR(HLOOKUP(CT$1,'Nakladova matice_2018'!$A$1:$IW$188,23,FALSE),0)</f>
        <v>0</v>
      </c>
      <c r="CU50" s="19">
        <f>IFERROR(HLOOKUP(CU$1,'Nakladova matice_2018'!$A$1:$IW$188,23,FALSE),0)</f>
        <v>0</v>
      </c>
      <c r="CV50" s="19">
        <f>IFERROR(HLOOKUP(CV$1,'Nakladova matice_2018'!$A$1:$IW$188,23,FALSE),0)</f>
        <v>0</v>
      </c>
      <c r="CW50" s="19">
        <f>IFERROR(HLOOKUP(CW$1,'Nakladova matice_2018'!$A$1:$IW$188,23,FALSE),0)</f>
        <v>0</v>
      </c>
      <c r="CX50" s="19">
        <f>IFERROR(HLOOKUP(CX$1,'Nakladova matice_2018'!$A$1:$IW$188,23,FALSE),0)</f>
        <v>0</v>
      </c>
      <c r="CY50" s="19">
        <f>IFERROR(HLOOKUP(CY$1,'Nakladova matice_2018'!$A$1:$IW$188,23,FALSE),0)</f>
        <v>0</v>
      </c>
      <c r="CZ50" s="19">
        <f>IFERROR(HLOOKUP(CZ$1,'Nakladova matice_2018'!$A$1:$IW$188,23,FALSE),0)</f>
        <v>0</v>
      </c>
      <c r="DA50" s="19">
        <f>IFERROR(HLOOKUP(DA$1,'Nakladova matice_2018'!$A$1:$IW$188,23,FALSE),0)</f>
        <v>0</v>
      </c>
      <c r="DB50" s="19">
        <f>IFERROR(HLOOKUP(DB$1,'Nakladova matice_2018'!$A$1:$IW$188,23,FALSE),0)</f>
        <v>0</v>
      </c>
      <c r="DC50" s="19">
        <f>IFERROR(HLOOKUP(DC$1,'Nakladova matice_2018'!$A$1:$IW$188,23,FALSE),0)</f>
        <v>0</v>
      </c>
      <c r="DD50" s="19">
        <f>IFERROR(HLOOKUP(DD$1,'Nakladova matice_2018'!$A$1:$IW$188,23,FALSE),0)</f>
        <v>0</v>
      </c>
      <c r="DE50" s="19">
        <f>IFERROR(HLOOKUP(DE$1,'Nakladova matice_2018'!$A$1:$IW$188,23,FALSE),0)</f>
        <v>0</v>
      </c>
      <c r="DF50" s="19">
        <f>IFERROR(HLOOKUP(DF$1,'Nakladova matice_2018'!$A$1:$IW$188,23,FALSE),0)</f>
        <v>0</v>
      </c>
      <c r="DG50" s="19">
        <f>IFERROR(HLOOKUP(DG$1,'Nakladova matice_2018'!$A$1:$IW$188,23,FALSE),0)</f>
        <v>0</v>
      </c>
      <c r="DH50" s="19">
        <f>IFERROR(HLOOKUP(DH$1,'Nakladova matice_2018'!$A$1:$IW$188,23,FALSE),0)</f>
        <v>0</v>
      </c>
      <c r="DI50" s="19">
        <f>IFERROR(HLOOKUP(DI$1,'Nakladova matice_2018'!$A$1:$IW$188,23,FALSE),0)</f>
        <v>0</v>
      </c>
      <c r="DJ50" s="19">
        <f>IFERROR(HLOOKUP(DJ$1,'Nakladova matice_2018'!$A$1:$IW$188,23,FALSE),0)</f>
        <v>0</v>
      </c>
      <c r="DK50" s="19">
        <f>IFERROR(HLOOKUP(DK$1,'Nakladova matice_2018'!$A$1:$IW$188,23,FALSE),0)</f>
        <v>0</v>
      </c>
      <c r="DL50" s="19">
        <f>IFERROR(HLOOKUP(DL$1,'Nakladova matice_2018'!$A$1:$IW$188,23,FALSE),0)</f>
        <v>0</v>
      </c>
      <c r="DM50" s="19">
        <f>IFERROR(HLOOKUP(DM$1,'Nakladova matice_2018'!$A$1:$IW$188,23,FALSE),0)</f>
        <v>0</v>
      </c>
      <c r="DN50" s="19">
        <f>IFERROR(HLOOKUP(DN$1,'Nakladova matice_2018'!$A$1:$IW$188,23,FALSE),0)</f>
        <v>0</v>
      </c>
      <c r="DO50" s="19">
        <f>IFERROR(HLOOKUP(DO$1,'Nakladova matice_2018'!$A$1:$IW$188,23,FALSE),0)</f>
        <v>0</v>
      </c>
      <c r="DP50" s="19">
        <f>IFERROR(HLOOKUP(DP$1,'Nakladova matice_2018'!$A$1:$IW$188,23,FALSE),0)</f>
        <v>0</v>
      </c>
      <c r="DQ50" s="19">
        <f>IFERROR(HLOOKUP(DQ$1,'Nakladova matice_2018'!$A$1:$IW$188,23,FALSE),0)</f>
        <v>0</v>
      </c>
      <c r="DR50" s="19">
        <f>IFERROR(HLOOKUP(DR$1,'Nakladova matice_2018'!$A$1:$IW$188,23,FALSE),0)</f>
        <v>0</v>
      </c>
      <c r="DS50" s="19">
        <f>IFERROR(HLOOKUP(DS$1,'Nakladova matice_2018'!$A$1:$IW$188,23,FALSE),0)</f>
        <v>0</v>
      </c>
      <c r="DT50" s="19">
        <f>IFERROR(HLOOKUP(DT$1,'Nakladova matice_2018'!$A$1:$IW$188,23,FALSE),0)</f>
        <v>0</v>
      </c>
      <c r="DU50" s="19">
        <f>IFERROR(HLOOKUP(DU$1,'Nakladova matice_2018'!$A$1:$IW$188,23,FALSE),0)</f>
        <v>0</v>
      </c>
      <c r="DV50" s="19">
        <f>IFERROR(HLOOKUP(DV$1,'Nakladova matice_2018'!$A$1:$IW$188,23,FALSE),0)</f>
        <v>0</v>
      </c>
      <c r="DW50" s="19">
        <f>IFERROR(HLOOKUP(DW$1,'Nakladova matice_2018'!$A$1:$IW$188,23,FALSE),0)</f>
        <v>0</v>
      </c>
      <c r="DX50" s="19">
        <f>IFERROR(HLOOKUP(DX$1,'Nakladova matice_2018'!$A$1:$IW$188,23,FALSE),0)</f>
        <v>0</v>
      </c>
      <c r="DY50" s="19">
        <f>IFERROR(HLOOKUP(DY$1,'Nakladova matice_2018'!$A$1:$IW$188,23,FALSE),0)</f>
        <v>0</v>
      </c>
      <c r="DZ50" s="19">
        <f>IFERROR(HLOOKUP(DZ$1,'Nakladova matice_2018'!$A$1:$IW$188,23,FALSE),0)</f>
        <v>0</v>
      </c>
      <c r="EA50" s="19">
        <f>IFERROR(HLOOKUP(EA$1,'Nakladova matice_2018'!$A$1:$IW$188,23,FALSE),0)</f>
        <v>0</v>
      </c>
      <c r="EB50" s="19">
        <f>IFERROR(HLOOKUP(EB$1,'Nakladova matice_2018'!$A$1:$IW$188,23,FALSE),0)</f>
        <v>0</v>
      </c>
      <c r="EC50" s="19">
        <f>IFERROR(HLOOKUP(EC$1,'Nakladova matice_2018'!$A$1:$IW$188,23,FALSE),0)</f>
        <v>0</v>
      </c>
      <c r="ED50" s="19">
        <f>IFERROR(HLOOKUP(ED$1,'Nakladova matice_2018'!$A$1:$IW$188,23,FALSE),0)</f>
        <v>0</v>
      </c>
      <c r="EE50" s="19">
        <f>IFERROR(HLOOKUP(EE$1,'Nakladova matice_2018'!$A$1:$IW$188,23,FALSE),0)</f>
        <v>0</v>
      </c>
      <c r="EF50" s="19">
        <f>IFERROR(HLOOKUP(EF$1,'Nakladova matice_2018'!$A$1:$IW$188,23,FALSE),0)</f>
        <v>0</v>
      </c>
      <c r="EG50" s="19">
        <f>IFERROR(HLOOKUP(EG$1,'Nakladova matice_2018'!$A$1:$IW$188,23,FALSE),0)</f>
        <v>0</v>
      </c>
      <c r="EH50" s="19">
        <f>IFERROR(HLOOKUP(EH$1,'Nakladova matice_2018'!$A$1:$IW$188,23,FALSE),0)</f>
        <v>0</v>
      </c>
      <c r="EI50" s="19">
        <f>IFERROR(HLOOKUP(EI$1,'Nakladova matice_2018'!$A$1:$IW$188,23,FALSE),0)</f>
        <v>0</v>
      </c>
      <c r="EJ50" s="19">
        <f>IFERROR(HLOOKUP(EJ$1,'Nakladova matice_2018'!$A$1:$IW$188,23,FALSE),0)</f>
        <v>0</v>
      </c>
      <c r="EK50" s="19">
        <f>IFERROR(HLOOKUP(EK$1,'Nakladova matice_2018'!$A$1:$IW$188,23,FALSE),0)</f>
        <v>0</v>
      </c>
      <c r="EL50" s="19">
        <f>IFERROR(HLOOKUP(EL$1,'Nakladova matice_2018'!$A$1:$IW$188,23,FALSE),0)</f>
        <v>0</v>
      </c>
      <c r="EM50" s="19">
        <f>IFERROR(HLOOKUP(EM$1,'Nakladova matice_2018'!$A$1:$IW$188,23,FALSE),0)</f>
        <v>0</v>
      </c>
      <c r="EN50" s="19">
        <f>IFERROR(HLOOKUP(EN$1,'Nakladova matice_2018'!$A$1:$IW$188,23,FALSE),0)</f>
        <v>0</v>
      </c>
      <c r="EO50" s="19">
        <f>IFERROR(HLOOKUP(EO$1,'Nakladova matice_2018'!$A$1:$IW$188,23,FALSE),0)</f>
        <v>0</v>
      </c>
      <c r="EP50" s="19">
        <f>IFERROR(HLOOKUP(EP$1,'Nakladova matice_2018'!$A$1:$IW$188,23,FALSE),0)</f>
        <v>0</v>
      </c>
      <c r="EQ50" s="19">
        <f>IFERROR(HLOOKUP(EQ$1,'Nakladova matice_2018'!$A$1:$IW$188,23,FALSE),0)</f>
        <v>0</v>
      </c>
      <c r="ER50" s="19">
        <f>IFERROR(HLOOKUP(ER$1,'Nakladova matice_2018'!$A$1:$IW$188,23,FALSE),0)</f>
        <v>0</v>
      </c>
      <c r="ES50" s="19">
        <f>IFERROR(HLOOKUP(ES$1,'Nakladova matice_2018'!$A$1:$IW$188,23,FALSE),0)</f>
        <v>0</v>
      </c>
      <c r="ET50" s="19">
        <f>IFERROR(HLOOKUP(ET$1,'Nakladova matice_2018'!$A$1:$IW$188,23,FALSE),0)</f>
        <v>0</v>
      </c>
      <c r="EU50" s="19">
        <f>IFERROR(HLOOKUP(EU$1,'Nakladova matice_2018'!$A$1:$IW$188,23,FALSE),0)</f>
        <v>0</v>
      </c>
      <c r="EV50" s="19">
        <f>IFERROR(HLOOKUP(EV$1,'Nakladova matice_2018'!$A$1:$IW$188,23,FALSE),0)</f>
        <v>0</v>
      </c>
      <c r="EW50" s="19">
        <f>IFERROR(HLOOKUP(EW$1,'Nakladova matice_2018'!$A$1:$IW$188,23,FALSE),0)</f>
        <v>0</v>
      </c>
      <c r="EX50" s="19">
        <f>IFERROR(HLOOKUP(EX$1,'Nakladova matice_2018'!$A$1:$IW$188,23,FALSE),0)</f>
        <v>0</v>
      </c>
      <c r="EY50" s="19">
        <f>IFERROR(HLOOKUP(EY$1,'Nakladova matice_2018'!$A$1:$IW$188,23,FALSE),0)</f>
        <v>0</v>
      </c>
      <c r="EZ50" s="19">
        <f>IFERROR(HLOOKUP(EZ$1,'Nakladova matice_2018'!$A$1:$IW$188,23,FALSE),0)</f>
        <v>0</v>
      </c>
      <c r="FA50" s="19">
        <f>IFERROR(HLOOKUP(FA$1,'Nakladova matice_2018'!$A$1:$IW$188,23,FALSE),0)</f>
        <v>0</v>
      </c>
      <c r="FB50" s="19">
        <f>IFERROR(HLOOKUP(FB$1,'Nakladova matice_2018'!$A$1:$IW$188,23,FALSE),0)</f>
        <v>0</v>
      </c>
      <c r="FC50" s="19">
        <f>IFERROR(HLOOKUP(FC$1,'Nakladova matice_2018'!$A$1:$IW$188,23,FALSE),0)</f>
        <v>0</v>
      </c>
      <c r="FD50" s="19">
        <f>IFERROR(HLOOKUP(FD$1,'Nakladova matice_2018'!$A$1:$IW$188,23,FALSE),0)</f>
        <v>0</v>
      </c>
      <c r="FE50" s="19">
        <f>IFERROR(HLOOKUP(FE$1,'Nakladova matice_2018'!$A$1:$IW$188,23,FALSE),0)</f>
        <v>0</v>
      </c>
      <c r="FF50" s="19">
        <f>IFERROR(HLOOKUP(FF$1,'Nakladova matice_2018'!$A$1:$IW$188,23,FALSE),0)</f>
        <v>0</v>
      </c>
      <c r="FG50" s="19">
        <f>IFERROR(HLOOKUP(FG$1,'Nakladova matice_2018'!$A$1:$IW$188,23,FALSE),0)</f>
        <v>0</v>
      </c>
      <c r="FH50" s="19">
        <f>IFERROR(HLOOKUP(FH$1,'Nakladova matice_2018'!$A$1:$IW$188,23,FALSE),0)</f>
        <v>0</v>
      </c>
      <c r="FI50" s="19">
        <f>IFERROR(HLOOKUP(FI$1,'Nakladova matice_2018'!$A$1:$IW$188,23,FALSE),0)</f>
        <v>0</v>
      </c>
      <c r="FJ50" s="19">
        <f>IFERROR(HLOOKUP(FJ$1,'Nakladova matice_2018'!$A$1:$IW$188,23,FALSE),0)</f>
        <v>0</v>
      </c>
      <c r="FK50" s="19">
        <f>IFERROR(HLOOKUP(FK$1,'Nakladova matice_2018'!$A$1:$IW$188,23,FALSE),0)</f>
        <v>0</v>
      </c>
      <c r="FL50" s="19">
        <f>IFERROR(HLOOKUP(FL$1,'Nakladova matice_2018'!$A$1:$IW$188,23,FALSE),0)</f>
        <v>0</v>
      </c>
      <c r="FM50" s="19">
        <f>IFERROR(HLOOKUP(FM$1,'Nakladova matice_2018'!$A$1:$IW$188,23,FALSE),0)</f>
        <v>0</v>
      </c>
      <c r="FN50" s="19">
        <f>IFERROR(HLOOKUP(FN$1,'Nakladova matice_2018'!$A$1:$IW$188,23,FALSE),0)</f>
        <v>0</v>
      </c>
      <c r="FO50" s="19">
        <f>IFERROR(HLOOKUP(FO$1,'Nakladova matice_2018'!$A$1:$IW$188,23,FALSE),0)</f>
        <v>0</v>
      </c>
      <c r="FP50" s="19">
        <f>IFERROR(HLOOKUP(FP$1,'Nakladova matice_2018'!$A$1:$IW$188,23,FALSE),0)</f>
        <v>0</v>
      </c>
      <c r="FQ50" s="19">
        <f>IFERROR(HLOOKUP(FQ$1,'Nakladova matice_2018'!$A$1:$IW$188,23,FALSE),0)</f>
        <v>0</v>
      </c>
      <c r="FR50" s="19">
        <f>IFERROR(HLOOKUP(FR$1,'Nakladova matice_2018'!$A$1:$IW$188,23,FALSE),0)</f>
        <v>0</v>
      </c>
      <c r="FS50" s="19">
        <f>IFERROR(HLOOKUP(FS$1,'Nakladova matice_2018'!$A$1:$IW$188,23,FALSE),0)</f>
        <v>0</v>
      </c>
      <c r="FT50" s="19">
        <f>IFERROR(HLOOKUP(FT$1,'Nakladova matice_2018'!$A$1:$IW$188,23,FALSE),0)</f>
        <v>0</v>
      </c>
      <c r="FU50" s="19">
        <f>IFERROR(HLOOKUP(FU$1,'Nakladova matice_2018'!$A$1:$IW$188,23,FALSE),0)</f>
        <v>0</v>
      </c>
      <c r="FV50" s="19">
        <f>IFERROR(HLOOKUP(FV$1,'Nakladova matice_2018'!$A$1:$IW$188,23,FALSE),0)</f>
        <v>394115.84000000003</v>
      </c>
      <c r="FW50" s="19">
        <f>IFERROR(HLOOKUP(FW$1,'Nakladova matice_2018'!$A$1:$IW$188,23,FALSE),0)</f>
        <v>0</v>
      </c>
      <c r="FX50" s="19">
        <f>IFERROR(HLOOKUP(FX$1,'Nakladova matice_2018'!$A$1:$IW$188,23,FALSE),0)</f>
        <v>0</v>
      </c>
      <c r="FY50" s="19">
        <f>IFERROR(HLOOKUP(FY$1,'Nakladova matice_2018'!$A$1:$IW$188,23,FALSE),0)</f>
        <v>0</v>
      </c>
      <c r="FZ50" s="19">
        <f>IFERROR(HLOOKUP(FZ$1,'Nakladova matice_2018'!$A$1:$IW$188,23,FALSE),0)</f>
        <v>0</v>
      </c>
      <c r="GA50" s="19">
        <f>IFERROR(HLOOKUP(GA$1,'Nakladova matice_2018'!$A$1:$IW$188,23,FALSE),0)</f>
        <v>0</v>
      </c>
      <c r="GB50" s="19">
        <f>IFERROR(HLOOKUP(GB$1,'Nakladova matice_2018'!$A$1:$IW$188,23,FALSE),0)</f>
        <v>0</v>
      </c>
      <c r="GC50" s="19">
        <f>IFERROR(HLOOKUP(GC$1,'Nakladova matice_2018'!$A$1:$IW$188,23,FALSE),0)</f>
        <v>0</v>
      </c>
      <c r="GD50" s="19">
        <f>IFERROR(HLOOKUP(GD$1,'Nakladova matice_2018'!$A$1:$IW$188,23,FALSE),0)</f>
        <v>0</v>
      </c>
      <c r="GE50" s="19">
        <f>IFERROR(HLOOKUP(GE$1,'Nakladova matice_2018'!$A$1:$IW$188,23,FALSE),0)</f>
        <v>0</v>
      </c>
      <c r="GF50" s="19">
        <f>IFERROR(HLOOKUP(GF$1,'Nakladova matice_2018'!$A$1:$IW$188,23,FALSE),0)</f>
        <v>0</v>
      </c>
      <c r="GG50" s="19">
        <f>IFERROR(HLOOKUP(GG$1,'Nakladova matice_2018'!$A$1:$IW$188,23,FALSE),0)</f>
        <v>0</v>
      </c>
      <c r="GH50" s="19">
        <f>IFERROR(HLOOKUP(GH$1,'Nakladova matice_2018'!$A$1:$IW$188,23,FALSE),0)</f>
        <v>0</v>
      </c>
      <c r="GI50" s="19">
        <f>IFERROR(HLOOKUP(GI$1,'Nakladova matice_2018'!$A$1:$IW$188,23,FALSE),0)</f>
        <v>0</v>
      </c>
      <c r="GJ50" s="19">
        <f>IFERROR(HLOOKUP(GJ$1,'Nakladova matice_2018'!$A$1:$IW$188,23,FALSE),0)</f>
        <v>0</v>
      </c>
      <c r="GK50" s="19">
        <f>IFERROR(HLOOKUP(GK$1,'Nakladova matice_2018'!$A$1:$IW$188,23,FALSE),0)</f>
        <v>0</v>
      </c>
      <c r="GL50" s="19">
        <f>IFERROR(HLOOKUP(GL$1,'Nakladova matice_2018'!$A$1:$IW$188,23,FALSE),0)</f>
        <v>0</v>
      </c>
      <c r="GM50" s="19">
        <f>IFERROR(HLOOKUP(GM$1,'Nakladova matice_2018'!$A$1:$IW$188,23,FALSE),0)</f>
        <v>0</v>
      </c>
      <c r="GN50" s="19">
        <f>IFERROR(HLOOKUP(GN$1,'Nakladova matice_2018'!$A$1:$IW$188,23,FALSE),0)</f>
        <v>0</v>
      </c>
      <c r="GO50" s="19">
        <f>IFERROR(HLOOKUP(GO$1,'Nakladova matice_2018'!$A$1:$IW$188,23,FALSE),0)</f>
        <v>0</v>
      </c>
      <c r="GP50" s="19">
        <f>IFERROR(HLOOKUP(GP$1,'Nakladova matice_2018'!$A$1:$IW$188,23,FALSE),0)</f>
        <v>0</v>
      </c>
      <c r="GQ50" s="19">
        <f>IFERROR(HLOOKUP(GQ$1,'Nakladova matice_2018'!$A$1:$IW$188,23,FALSE),0)</f>
        <v>0</v>
      </c>
      <c r="GR50" s="19">
        <f>IFERROR(HLOOKUP(GR$1,'Nakladova matice_2018'!$A$1:$IW$188,23,FALSE),0)</f>
        <v>0</v>
      </c>
      <c r="GS50" s="19">
        <f>IFERROR(HLOOKUP(GS$1,'Nakladova matice_2018'!$A$1:$IW$188,23,FALSE),0)</f>
        <v>0</v>
      </c>
      <c r="GT50" s="19">
        <f>IFERROR(HLOOKUP(GT$1,'Nakladova matice_2018'!$A$1:$IW$188,23,FALSE),0)</f>
        <v>0</v>
      </c>
      <c r="GU50" s="19">
        <f>IFERROR(HLOOKUP(GU$1,'Nakladova matice_2018'!$A$1:$IW$188,23,FALSE),0)</f>
        <v>0</v>
      </c>
      <c r="GV50" s="19">
        <f>IFERROR(HLOOKUP(GV$1,'Nakladova matice_2018'!$A$1:$IW$188,23,FALSE),0)</f>
        <v>0</v>
      </c>
      <c r="GW50" s="19">
        <f>IFERROR(HLOOKUP(GW$1,'Nakladova matice_2018'!$A$1:$IW$188,23,FALSE),0)</f>
        <v>0</v>
      </c>
      <c r="GX50" s="19">
        <f>IFERROR(HLOOKUP(GX$1,'Nakladova matice_2018'!$A$1:$IW$188,23,FALSE),0)</f>
        <v>0</v>
      </c>
      <c r="GY50" s="19">
        <f>IFERROR(HLOOKUP(GY$1,'Nakladova matice_2018'!$A$1:$IW$188,23,FALSE),0)</f>
        <v>0</v>
      </c>
      <c r="GZ50" s="19">
        <f>IFERROR(HLOOKUP(GZ$1,'Nakladova matice_2018'!$A$1:$IW$188,23,FALSE),0)</f>
        <v>0</v>
      </c>
      <c r="HA50" s="19">
        <f>IFERROR(HLOOKUP(HA$1,'Nakladova matice_2018'!$A$1:$IW$188,23,FALSE),0)</f>
        <v>37355.980000000003</v>
      </c>
      <c r="HB50" s="19">
        <f>IFERROR(HLOOKUP(HB$1,'Nakladova matice_2018'!$A$1:$IW$188,23,FALSE),0)</f>
        <v>0</v>
      </c>
      <c r="HC50" s="19">
        <f>IFERROR(HLOOKUP(HC$1,'Nakladova matice_2018'!$A$1:$IW$188,23,FALSE),0)</f>
        <v>368</v>
      </c>
      <c r="HD50" s="19">
        <f>IFERROR(HLOOKUP(HD$1,'Nakladova matice_2018'!$A$1:$IW$188,23,FALSE),0)</f>
        <v>0</v>
      </c>
      <c r="HE50" s="19">
        <f>IFERROR(HLOOKUP(HE$1,'Nakladova matice_2018'!$A$1:$IW$188,23,FALSE),0)</f>
        <v>0</v>
      </c>
      <c r="HF50" s="19">
        <f>IFERROR(HLOOKUP(HF$1,'Nakladova matice_2018'!$A$1:$IW$188,23,FALSE),0)</f>
        <v>0</v>
      </c>
      <c r="HG50" s="19">
        <f>IFERROR(HLOOKUP(HG$1,'Nakladova matice_2018'!$A$1:$IW$188,23,FALSE),0)</f>
        <v>2201.3200000000002</v>
      </c>
      <c r="HH50" s="19">
        <f>IFERROR(HLOOKUP(HH$1,'Nakladova matice_2018'!$A$1:$IW$188,23,FALSE),0)</f>
        <v>8064.58</v>
      </c>
      <c r="HI50" s="19">
        <f>IFERROR(HLOOKUP(HI$1,'Nakladova matice_2018'!$A$1:$IW$188,23,FALSE),0)</f>
        <v>0</v>
      </c>
      <c r="HJ50" s="19">
        <f>IFERROR(HLOOKUP(HJ$1,'Nakladova matice_2018'!$A$1:$IW$188,23,FALSE),0)</f>
        <v>0</v>
      </c>
      <c r="HK50" s="19">
        <f>IFERROR(HLOOKUP(HK$1,'Nakladova matice_2018'!$A$1:$IW$188,23,FALSE),0)</f>
        <v>0</v>
      </c>
      <c r="HL50" s="19">
        <f>IFERROR(HLOOKUP(HL$1,'Nakladova matice_2018'!$A$1:$IW$188,23,FALSE),0)</f>
        <v>0</v>
      </c>
      <c r="HM50" s="19">
        <f>IFERROR(HLOOKUP(HM$1,'Nakladova matice_2018'!$A$1:$IW$188,23,FALSE),0)</f>
        <v>0</v>
      </c>
      <c r="HN50" s="19">
        <f>IFERROR(HLOOKUP(HN$1,'Nakladova matice_2018'!$A$1:$IW$188,23,FALSE),0)</f>
        <v>0</v>
      </c>
      <c r="HO50" s="19">
        <f>IFERROR(HLOOKUP(HO$1,'Nakladova matice_2018'!$A$1:$IW$188,23,FALSE),0)</f>
        <v>0</v>
      </c>
      <c r="HP50" s="19">
        <f>IFERROR(HLOOKUP(HP$1,'Nakladova matice_2018'!$A$1:$IW$188,23,FALSE),0)</f>
        <v>0</v>
      </c>
      <c r="HQ50" s="19">
        <f>IFERROR(HLOOKUP(HQ$1,'Nakladova matice_2018'!$A$1:$IW$188,23,FALSE),0)</f>
        <v>0</v>
      </c>
      <c r="HR50" s="19">
        <f>IFERROR(HLOOKUP(HR$1,'Nakladova matice_2018'!$A$1:$IW$188,23,FALSE),0)</f>
        <v>0</v>
      </c>
      <c r="HS50" s="19">
        <f>IFERROR(HLOOKUP(HS$1,'Nakladova matice_2018'!$A$1:$IW$188,23,FALSE),0)</f>
        <v>0</v>
      </c>
      <c r="HT50" s="19">
        <f>IFERROR(HLOOKUP(HT$1,'Nakladova matice_2018'!$A$1:$IW$188,23,FALSE),0)</f>
        <v>555844.16</v>
      </c>
      <c r="HU50" s="19">
        <f>IFERROR(HLOOKUP(HU$1,'Nakladova matice_2018'!$A$1:$IW$188,23,FALSE),0)</f>
        <v>1012421.09</v>
      </c>
      <c r="HV50" s="19">
        <f>IFERROR(HLOOKUP(HV$1,'Nakladova matice_2018'!$A$1:$IW$188,23,FALSE),0)</f>
        <v>336393.61</v>
      </c>
      <c r="HW50" s="19">
        <f>IFERROR(HLOOKUP(HW$1,'Nakladova matice_2018'!$A$1:$IW$188,23,FALSE),0)</f>
        <v>1475323.44</v>
      </c>
      <c r="HX50" s="19">
        <f>IFERROR(HLOOKUP(HX$1,'Nakladova matice_2018'!$A$1:$IW$188,23,FALSE),0)</f>
        <v>226304.9</v>
      </c>
      <c r="HY50" s="19">
        <f>IFERROR(HLOOKUP(HY$1,'Nakladova matice_2018'!$A$1:$IW$188,23,FALSE),0)</f>
        <v>1047793.51</v>
      </c>
      <c r="HZ50" s="19">
        <f>IFERROR(HLOOKUP(HZ$1,'Nakladova matice_2018'!$A$1:$IW$188,23,FALSE),0)</f>
        <v>0</v>
      </c>
      <c r="IA50" s="19">
        <f>IFERROR(HLOOKUP(IA$1,'Nakladova matice_2018'!$A$1:$IW$188,23,FALSE),0)</f>
        <v>297550.42</v>
      </c>
      <c r="IB50" s="19">
        <f>IFERROR(HLOOKUP(IB$1,'Nakladova matice_2018'!$A$1:$IW$188,23,FALSE),0)</f>
        <v>0</v>
      </c>
      <c r="IC50" s="19">
        <f>IFERROR(HLOOKUP(IC$1,'Nakladova matice_2018'!$A$1:$IW$188,23,FALSE),0)</f>
        <v>0</v>
      </c>
      <c r="ID50" s="19">
        <f>IFERROR(HLOOKUP(ID$1,'Nakladova matice_2018'!$A$1:$IW$188,23,FALSE),0)</f>
        <v>232836.4</v>
      </c>
      <c r="IE50" s="19">
        <f>IFERROR(HLOOKUP(IE$1,'Nakladova matice_2018'!$A$1:$IW$188,23,FALSE),0)</f>
        <v>0</v>
      </c>
      <c r="IF50" s="19">
        <f>IFERROR(HLOOKUP(IF$1,'Nakladova matice_2018'!$A$1:$IW$188,23,FALSE),0)</f>
        <v>0</v>
      </c>
      <c r="IG50" s="19">
        <f>IFERROR(HLOOKUP(IG$1,'Nakladova matice_2018'!$A$1:$IW$188,23,FALSE),0)</f>
        <v>0</v>
      </c>
      <c r="IH50" s="19">
        <f>IFERROR(HLOOKUP(IH$1,'Nakladova matice_2018'!$A$1:$IW$188,23,FALSE),0)</f>
        <v>0</v>
      </c>
      <c r="II50" s="19">
        <f>IFERROR(HLOOKUP(II$1,'Nakladova matice_2018'!$A$1:$IW$188,23,FALSE),0)</f>
        <v>0</v>
      </c>
      <c r="IJ50" s="19">
        <f>IFERROR(HLOOKUP(IJ$1,'Nakladova matice_2018'!$A$1:$IW$188,23,FALSE),0)</f>
        <v>0</v>
      </c>
      <c r="IK50" s="19">
        <f>IFERROR(HLOOKUP(IK$1,'Nakladova matice_2018'!$A$1:$IW$188,23,FALSE),0)</f>
        <v>0</v>
      </c>
      <c r="IL50" s="19">
        <f>IFERROR(HLOOKUP(IL$1,'Nakladova matice_2018'!$A$1:$IW$188,23,FALSE),0)</f>
        <v>0</v>
      </c>
      <c r="IM50" s="19">
        <f>IFERROR(HLOOKUP(IM$1,'Nakladova matice_2018'!$A$1:$IW$188,23,FALSE),0)</f>
        <v>0</v>
      </c>
      <c r="IN50" s="19">
        <f>IFERROR(HLOOKUP(IN$1,'Nakladova matice_2018'!$A$1:$IW$188,23,FALSE),0)</f>
        <v>4207663.92</v>
      </c>
      <c r="IO50" s="19">
        <f>IFERROR(HLOOKUP(IO$1,'Nakladova matice_2018'!$A$1:$IW$188,23,FALSE),0)</f>
        <v>0</v>
      </c>
      <c r="IP50" s="19">
        <f>IFERROR(HLOOKUP(IP$1,'Nakladova matice_2018'!$A$1:$IW$188,23,FALSE),0)</f>
        <v>0</v>
      </c>
      <c r="IQ50" s="19">
        <f>IFERROR(HLOOKUP(IQ$1,'Nakladova matice_2018'!$A$1:$IW$188,23,FALSE),0)</f>
        <v>0</v>
      </c>
      <c r="IR50" s="19">
        <f>IFERROR(HLOOKUP(IR$1,'Nakladova matice_2018'!$A$1:$IW$188,23,FALSE),0)</f>
        <v>0</v>
      </c>
      <c r="IS50" s="19">
        <f>IFERROR(HLOOKUP(IS$1,'Nakladova matice_2018'!$A$1:$IW$188,23,FALSE),0)</f>
        <v>0</v>
      </c>
      <c r="IT50" s="19">
        <f>IFERROR(HLOOKUP(IT$1,'Nakladova matice_2018'!$A$1:$IW$188,23,FALSE),0)</f>
        <v>0</v>
      </c>
      <c r="IU50" s="19">
        <f>IFERROR(HLOOKUP(IU$1,'Nakladova matice_2018'!$A$1:$IW$188,23,FALSE),0)</f>
        <v>0</v>
      </c>
      <c r="IV50" s="19">
        <f>IFERROR(HLOOKUP(IV$1,'Nakladova matice_2018'!$A$1:$IW$188,23,FALSE),0)</f>
        <v>0</v>
      </c>
      <c r="IW50" s="19">
        <f>IFERROR(HLOOKUP(IW$1,'Nakladova matice_2018'!$A$1:$IW$188,23,FALSE),0)</f>
        <v>0</v>
      </c>
      <c r="IX50" s="19">
        <f>IFERROR(HLOOKUP(IX$1,'Nakladova matice_2018'!$A$1:$IW$188,23,FALSE),0)</f>
        <v>0</v>
      </c>
      <c r="IY50" s="19">
        <f>IFERROR(HLOOKUP(IY$1,'Nakladova matice_2018'!$A$1:$IW$188,23,FALSE),0)</f>
        <v>0</v>
      </c>
      <c r="IZ50" s="19">
        <f>IFERROR(HLOOKUP(IZ$1,'Nakladova matice_2018'!$A$1:$IW$188,23,FALSE),0)</f>
        <v>0</v>
      </c>
      <c r="JA50" s="19">
        <f>IFERROR(HLOOKUP(JA$1,'Nakladova matice_2018'!$A$1:$IW$188,23,FALSE),0)</f>
        <v>0</v>
      </c>
      <c r="JB50" s="19">
        <f>IFERROR(HLOOKUP(JB$1,'Nakladova matice_2018'!$A$1:$IW$188,23,FALSE),0)</f>
        <v>0</v>
      </c>
      <c r="JC50" s="19">
        <f>IFERROR(HLOOKUP(JC$1,'Nakladova matice_2018'!$A$1:$IW$188,23,FALSE),0)</f>
        <v>0</v>
      </c>
      <c r="JD50" s="19">
        <f>IFERROR(HLOOKUP(JD$1,'Nakladova matice_2018'!$A$1:$IW$188,23,FALSE),0)</f>
        <v>0</v>
      </c>
      <c r="JE50" s="19">
        <f>IFERROR(HLOOKUP(JE$1,'Nakladova matice_2018'!$A$1:$IW$188,23,FALSE),0)</f>
        <v>0</v>
      </c>
      <c r="JF50" s="19">
        <f>IFERROR(HLOOKUP(JF$1,'Nakladova matice_2018'!$A$1:$IW$188,23,FALSE),0)</f>
        <v>0</v>
      </c>
      <c r="JG50" s="19">
        <f>IFERROR(HLOOKUP(JG$1,'Nakladova matice_2018'!$A$1:$IW$188,23,FALSE),0)</f>
        <v>0</v>
      </c>
      <c r="JH50" s="19">
        <f>IFERROR(HLOOKUP(JH$1,'Nakladova matice_2018'!$A$1:$IW$188,23,FALSE),0)</f>
        <v>0</v>
      </c>
      <c r="JI50" s="19">
        <f>IFERROR(HLOOKUP(JI$1,'Nakladova matice_2018'!$A$1:$IW$188,23,FALSE),0)</f>
        <v>0</v>
      </c>
      <c r="JJ50" s="19">
        <f>IFERROR(HLOOKUP(JJ$1,'Nakladova matice_2018'!$A$1:$IW$188,23,FALSE),0)</f>
        <v>0</v>
      </c>
      <c r="JK50" s="19">
        <f>IFERROR(HLOOKUP(JK$1,'Nakladova matice_2018'!$A$1:$IW$188,23,FALSE),0)</f>
        <v>0</v>
      </c>
      <c r="JL50" s="19">
        <f>IFERROR(HLOOKUP(JL$1,'Nakladova matice_2018'!$A$1:$IW$188,23,FALSE),0)</f>
        <v>0</v>
      </c>
      <c r="JM50" s="19">
        <f>IFERROR(HLOOKUP(JM$1,'Nakladova matice_2018'!$A$1:$IW$188,23,FALSE),0)</f>
        <v>0</v>
      </c>
      <c r="JN50" s="19">
        <f>IFERROR(HLOOKUP(JN$1,'Nakladova matice_2018'!$A$1:$IW$188,23,FALSE),0)</f>
        <v>0</v>
      </c>
      <c r="JO50" s="19">
        <f>IFERROR(HLOOKUP(JO$1,'Nakladova matice_2018'!$A$1:$IW$188,23,FALSE),0)</f>
        <v>0</v>
      </c>
      <c r="JP50" s="19">
        <f>IFERROR(HLOOKUP(JP$1,'Nakladova matice_2018'!$A$1:$IW$188,23,FALSE),0)</f>
        <v>0</v>
      </c>
      <c r="JQ50" s="19">
        <f>IFERROR(HLOOKUP(JQ$1,'Nakladova matice_2018'!$A$1:$IW$188,23,FALSE),0)</f>
        <v>0</v>
      </c>
      <c r="JR50" s="19">
        <f>IFERROR(HLOOKUP(JR$1,'Nakladova matice_2018'!$A$1:$IW$188,23,FALSE),0)</f>
        <v>0</v>
      </c>
      <c r="JS50" s="19">
        <f>IFERROR(HLOOKUP(JS$1,'Nakladova matice_2018'!$A$1:$IW$188,23,FALSE),0)</f>
        <v>0</v>
      </c>
      <c r="JT50" s="19">
        <f>IFERROR(HLOOKUP(JT$1,'Nakladova matice_2018'!$A$1:$IW$188,23,FALSE),0)</f>
        <v>0</v>
      </c>
      <c r="JU50" s="19">
        <f>IFERROR(HLOOKUP(JU$1,'Nakladova matice_2018'!$A$1:$IW$188,23,FALSE),0)</f>
        <v>0</v>
      </c>
      <c r="JV50" s="19">
        <f>IFERROR(HLOOKUP(JV$1,'Nakladova matice_2018'!$A$1:$IW$188,23,FALSE),0)</f>
        <v>0</v>
      </c>
      <c r="JW50" s="19">
        <f>IFERROR(HLOOKUP(JW$1,'Nakladova matice_2018'!$A$1:$IW$188,23,FALSE),0)</f>
        <v>0</v>
      </c>
      <c r="JX50" s="19">
        <f>IFERROR(HLOOKUP(JX$1,'Nakladova matice_2018'!$A$1:$IW$188,23,FALSE),0)</f>
        <v>0</v>
      </c>
      <c r="JY50" s="19">
        <f>IFERROR(HLOOKUP(JY$1,'Nakladova matice_2018'!$A$1:$IW$188,23,FALSE),0)</f>
        <v>0</v>
      </c>
      <c r="JZ50" s="19">
        <f>IFERROR(HLOOKUP(JZ$1,'Nakladova matice_2018'!$A$1:$IW$188,23,FALSE),0)</f>
        <v>0</v>
      </c>
      <c r="KA50" s="19">
        <f>IFERROR(HLOOKUP(KA$1,'Nakladova matice_2018'!$A$1:$IW$188,23,FALSE),0)</f>
        <v>0</v>
      </c>
      <c r="KB50" s="19">
        <f>IFERROR(HLOOKUP(KB$1,'Nakladova matice_2018'!$A$1:$IW$188,23,FALSE),0)</f>
        <v>0</v>
      </c>
      <c r="KC50" s="19">
        <f>IFERROR(HLOOKUP(KC$1,'Nakladova matice_2018'!$A$1:$IW$188,23,FALSE),0)</f>
        <v>0</v>
      </c>
      <c r="KD50" s="19">
        <f>IFERROR(HLOOKUP(KD$1,'Nakladova matice_2018'!$A$1:$IW$188,23,FALSE),0)</f>
        <v>0</v>
      </c>
      <c r="KE50" s="19">
        <f>IFERROR(HLOOKUP(KE$1,'Nakladova matice_2018'!$A$1:$IW$188,23,FALSE),0)</f>
        <v>0</v>
      </c>
      <c r="KF50" s="19">
        <f>IFERROR(HLOOKUP(KF$1,'Nakladova matice_2018'!$A$1:$IW$188,23,FALSE),0)</f>
        <v>0</v>
      </c>
      <c r="KG50" s="19">
        <f>IFERROR(HLOOKUP(KG$1,'Nakladova matice_2018'!$A$1:$IW$188,23,FALSE),0)</f>
        <v>0</v>
      </c>
      <c r="KH50" s="19">
        <f>IFERROR(HLOOKUP(KH$1,'Nakladova matice_2018'!$A$1:$IW$188,23,FALSE),0)</f>
        <v>0</v>
      </c>
      <c r="KI50" s="19">
        <f>IFERROR(HLOOKUP(KI$1,'Nakladova matice_2018'!$A$1:$IW$188,23,FALSE),0)</f>
        <v>0</v>
      </c>
      <c r="KJ50" s="19">
        <f>IFERROR(HLOOKUP(KJ$1,'Nakladova matice_2018'!$A$1:$IW$188,23,FALSE),0)</f>
        <v>0</v>
      </c>
      <c r="KK50" s="19">
        <f>IFERROR(HLOOKUP(KK$1,'Nakladova matice_2018'!$A$1:$IW$188,23,FALSE),0)</f>
        <v>0</v>
      </c>
      <c r="KL50" s="19">
        <f>IFERROR(HLOOKUP(KL$1,'Nakladova matice_2018'!$A$1:$IW$188,23,FALSE),0)</f>
        <v>0</v>
      </c>
      <c r="KM50" s="19">
        <f>IFERROR(HLOOKUP(KM$1,'Nakladova matice_2018'!$A$1:$IW$188,23,FALSE),0)</f>
        <v>0</v>
      </c>
      <c r="KN50" s="19">
        <f>IFERROR(HLOOKUP(KN$1,'Nakladova matice_2018'!$A$1:$IW$188,23,FALSE),0)</f>
        <v>0</v>
      </c>
      <c r="KO50" s="19">
        <f>IFERROR(HLOOKUP(KO$1,'Nakladova matice_2018'!$A$1:$IW$188,23,FALSE),0)</f>
        <v>0</v>
      </c>
      <c r="KP50" s="19">
        <f>IFERROR(HLOOKUP(KP$1,'Nakladova matice_2018'!$A$1:$IW$188,23,FALSE),0)</f>
        <v>0</v>
      </c>
      <c r="KQ50" s="19">
        <f>IFERROR(HLOOKUP(KQ$1,'Nakladova matice_2018'!$A$1:$IW$188,23,FALSE),0)</f>
        <v>0</v>
      </c>
      <c r="KR50" s="19">
        <f>IFERROR(HLOOKUP(KR$1,'Nakladova matice_2018'!$A$1:$IW$188,23,FALSE),0)</f>
        <v>0</v>
      </c>
      <c r="KS50" s="19">
        <f>IFERROR(HLOOKUP(KS$1,'Nakladova matice_2018'!$A$1:$IW$188,23,FALSE),0)</f>
        <v>0</v>
      </c>
      <c r="KT50" s="19">
        <f>IFERROR(HLOOKUP(KT$1,'Nakladova matice_2018'!$A$1:$IW$188,23,FALSE),0)</f>
        <v>0</v>
      </c>
      <c r="KU50" s="19">
        <f>IFERROR(HLOOKUP(KU$1,'Nakladova matice_2018'!$A$1:$IW$188,23,FALSE),0)</f>
        <v>0</v>
      </c>
      <c r="KV50" s="19">
        <f>IFERROR(HLOOKUP(KV$1,'Nakladova matice_2018'!$A$1:$IW$188,23,FALSE),0)</f>
        <v>0</v>
      </c>
      <c r="KW50" s="19">
        <f>IFERROR(HLOOKUP(KW$1,'Nakladova matice_2018'!$A$1:$IW$188,23,FALSE),0)</f>
        <v>0</v>
      </c>
      <c r="KX50" s="19">
        <f>IFERROR(HLOOKUP(KX$1,'Nakladova matice_2018'!$A$1:$IW$188,23,FALSE),0)</f>
        <v>0</v>
      </c>
      <c r="KY50" s="19">
        <f>IFERROR(HLOOKUP(KY$1,'Nakladova matice_2018'!$A$1:$IW$188,23,FALSE),0)</f>
        <v>0</v>
      </c>
      <c r="KZ50" s="19">
        <f>IFERROR(HLOOKUP(KZ$1,'Nakladova matice_2018'!$A$1:$IW$188,23,FALSE),0)</f>
        <v>0</v>
      </c>
      <c r="LA50" s="19">
        <f>IFERROR(HLOOKUP(LA$1,'Nakladova matice_2018'!$A$1:$IW$188,23,FALSE),0)</f>
        <v>0</v>
      </c>
      <c r="LB50" s="19">
        <f>IFERROR(HLOOKUP(LB$1,'Nakladova matice_2018'!$A$1:$IW$188,23,FALSE),0)</f>
        <v>0</v>
      </c>
      <c r="LC50" s="19">
        <f>IFERROR(HLOOKUP(LC$1,'Nakladova matice_2018'!$A$1:$IW$188,23,FALSE),0)</f>
        <v>0</v>
      </c>
      <c r="LD50" s="19">
        <f>IFERROR(HLOOKUP(LD$1,'Nakladova matice_2018'!$A$1:$IW$188,23,FALSE),0)</f>
        <v>0</v>
      </c>
      <c r="LE50" s="19">
        <f>IFERROR(HLOOKUP(LE$1,'Nakladova matice_2018'!$A$1:$IW$188,23,FALSE),0)</f>
        <v>0</v>
      </c>
      <c r="LF50" s="19">
        <f>IFERROR(HLOOKUP(LF$1,'Nakladova matice_2018'!$A$1:$IW$188,23,FALSE),0)</f>
        <v>0</v>
      </c>
      <c r="LG50" s="19">
        <f>IFERROR(HLOOKUP(LG$1,'Nakladova matice_2018'!$A$1:$IW$188,23,FALSE),0)</f>
        <v>0</v>
      </c>
      <c r="LH50" s="19">
        <f>IFERROR(HLOOKUP(LH$1,'Nakladova matice_2018'!$A$1:$IW$188,23,FALSE),0)</f>
        <v>0</v>
      </c>
      <c r="LI50" s="19">
        <f>IFERROR(HLOOKUP(LI$1,'Nakladova matice_2018'!$A$1:$IW$188,23,FALSE),0)</f>
        <v>0</v>
      </c>
      <c r="LJ50" s="19">
        <f>IFERROR(HLOOKUP(LJ$1,'Nakladova matice_2018'!$A$1:$IW$188,23,FALSE),0)</f>
        <v>0</v>
      </c>
      <c r="LK50" s="19">
        <f>IFERROR(HLOOKUP(LK$1,'Nakladova matice_2018'!$A$1:$IW$188,23,FALSE),0)</f>
        <v>0</v>
      </c>
      <c r="LL50" s="19">
        <f>IFERROR(HLOOKUP(LL$1,'Nakladova matice_2018'!$A$1:$IW$188,23,FALSE),0)</f>
        <v>0</v>
      </c>
      <c r="LM50" s="19">
        <f>IFERROR(HLOOKUP(LM$1,'Nakladova matice_2018'!$A$1:$IW$188,23,FALSE),0)</f>
        <v>0</v>
      </c>
      <c r="LN50" s="19">
        <f>IFERROR(HLOOKUP(LN$1,'Nakladova matice_2018'!$A$1:$IW$188,23,FALSE),0)</f>
        <v>0</v>
      </c>
      <c r="LO50" s="19">
        <f>IFERROR(HLOOKUP(LO$1,'Nakladova matice_2018'!$A$1:$IW$188,23,FALSE),0)</f>
        <v>0</v>
      </c>
      <c r="LP50" s="19">
        <f>IFERROR(HLOOKUP(LP$1,'Nakladova matice_2018'!$A$1:$IW$188,23,FALSE),0)</f>
        <v>0</v>
      </c>
      <c r="LQ50" s="19">
        <f>IFERROR(HLOOKUP(LQ$1,'Nakladova matice_2018'!$A$1:$IW$188,23,FALSE),0)</f>
        <v>0</v>
      </c>
      <c r="LR50" s="19">
        <f>IFERROR(HLOOKUP(LR$1,'Nakladova matice_2018'!$A$1:$IW$188,23,FALSE),0)</f>
        <v>0</v>
      </c>
      <c r="LS50" s="19">
        <f>IFERROR(HLOOKUP(LS$1,'Nakladova matice_2018'!$A$1:$IW$188,23,FALSE),0)</f>
        <v>0</v>
      </c>
      <c r="LT50" s="19">
        <f>IFERROR(HLOOKUP(LT$1,'Nakladova matice_2018'!$A$1:$IW$188,23,FALSE),0)</f>
        <v>0</v>
      </c>
      <c r="LU50" s="19">
        <f>IFERROR(HLOOKUP(LU$1,'Nakladova matice_2018'!$A$1:$IW$188,23,FALSE),0)</f>
        <v>0</v>
      </c>
      <c r="LV50" s="19">
        <f>IFERROR(HLOOKUP(LV$1,'Nakladova matice_2018'!$A$1:$IW$188,23,FALSE),0)</f>
        <v>0</v>
      </c>
      <c r="LW50" s="19">
        <f>IFERROR(HLOOKUP(LW$1,'Nakladova matice_2018'!$A$1:$IW$188,23,FALSE),0)</f>
        <v>0</v>
      </c>
      <c r="LX50" s="19">
        <f>IFERROR(HLOOKUP(LX$1,'Nakladova matice_2018'!$A$1:$IW$188,23,FALSE),0)</f>
        <v>0</v>
      </c>
      <c r="LY50" s="19">
        <f>IFERROR(HLOOKUP(LY$1,'Nakladova matice_2018'!$A$1:$IW$188,23,FALSE),0)</f>
        <v>0</v>
      </c>
      <c r="LZ50" s="19">
        <f>IFERROR(HLOOKUP(LZ$1,'Nakladova matice_2018'!$A$1:$IW$188,23,FALSE),0)</f>
        <v>0</v>
      </c>
      <c r="MA50" s="19">
        <f>IFERROR(HLOOKUP(MA$1,'Nakladova matice_2018'!$A$1:$IW$188,23,FALSE),0)</f>
        <v>0</v>
      </c>
      <c r="MB50" s="19">
        <f>IFERROR(HLOOKUP(MB$1,'Nakladova matice_2018'!$A$1:$IW$188,23,FALSE),0)</f>
        <v>0</v>
      </c>
      <c r="MC50" s="19">
        <f>IFERROR(HLOOKUP(MC$1,'Nakladova matice_2018'!$A$1:$IW$188,23,FALSE),0)</f>
        <v>0</v>
      </c>
      <c r="MD50" s="19">
        <f>IFERROR(HLOOKUP(MD$1,'Nakladova matice_2018'!$A$1:$IW$188,23,FALSE),0)</f>
        <v>0</v>
      </c>
      <c r="ME50" s="19">
        <f>IFERROR(HLOOKUP(ME$1,'Nakladova matice_2018'!$A$1:$IW$188,23,FALSE),0)</f>
        <v>0</v>
      </c>
      <c r="MF50" s="19">
        <f>IFERROR(HLOOKUP(MF$1,'Nakladova matice_2018'!$A$1:$IW$188,23,FALSE),0)</f>
        <v>0</v>
      </c>
      <c r="MG50" s="19">
        <f>IFERROR(HLOOKUP(MG$1,'Nakladova matice_2018'!$A$1:$IW$188,23,FALSE),0)</f>
        <v>0</v>
      </c>
      <c r="MH50" s="19">
        <f>IFERROR(HLOOKUP(MH$1,'Nakladova matice_2018'!$A$1:$IW$188,23,FALSE),0)</f>
        <v>0</v>
      </c>
      <c r="MI50" s="19">
        <f>IFERROR(HLOOKUP(MI$1,'Nakladova matice_2018'!$A$1:$IW$188,23,FALSE),0)</f>
        <v>0</v>
      </c>
      <c r="MJ50" s="19">
        <f>IFERROR(HLOOKUP(MJ$1,'Nakladova matice_2018'!$A$1:$IW$188,23,FALSE),0)</f>
        <v>0</v>
      </c>
      <c r="MK50" s="19">
        <f>IFERROR(HLOOKUP(MK$1,'Nakladova matice_2018'!$A$1:$IW$188,23,FALSE),0)</f>
        <v>0</v>
      </c>
      <c r="ML50" s="19">
        <f>IFERROR(HLOOKUP(ML$1,'Nakladova matice_2018'!$A$1:$IW$188,23,FALSE),0)</f>
        <v>0</v>
      </c>
      <c r="MM50" s="19">
        <f>IFERROR(HLOOKUP(MM$1,'Nakladova matice_2018'!$A$1:$IW$188,23,FALSE),0)</f>
        <v>0</v>
      </c>
      <c r="MN50" s="19">
        <f>IFERROR(HLOOKUP(MN$1,'Nakladova matice_2018'!$A$1:$IW$188,23,FALSE),0)</f>
        <v>0</v>
      </c>
      <c r="MO50" s="20">
        <f t="shared" si="83"/>
        <v>10033909.17</v>
      </c>
      <c r="MP50" s="20">
        <f>MO50-'Nakladova matice_2018'!IX23</f>
        <v>0</v>
      </c>
    </row>
    <row r="51" spans="1:354" x14ac:dyDescent="0.2">
      <c r="A51" s="27">
        <v>502013</v>
      </c>
      <c r="B51" s="21" t="s">
        <v>200</v>
      </c>
      <c r="C51" s="53">
        <v>1</v>
      </c>
      <c r="D51" s="19">
        <f>IFERROR(HLOOKUP(D$1,'Nakladova matice_2018'!$A$1:$IW$188,24,FALSE),0)</f>
        <v>0</v>
      </c>
      <c r="E51" s="19">
        <f>IFERROR(HLOOKUP(E$1,'Nakladova matice_2018'!$A$1:$IW$188,24,FALSE),0)</f>
        <v>0</v>
      </c>
      <c r="F51" s="19">
        <f>IFERROR(HLOOKUP(F$1,'Nakladova matice_2018'!$A$1:$IW$188,24,FALSE),0)</f>
        <v>0</v>
      </c>
      <c r="G51" s="19">
        <f>IFERROR(HLOOKUP(G$1,'Nakladova matice_2018'!$A$1:$IW$188,24,FALSE),0)</f>
        <v>0</v>
      </c>
      <c r="H51" s="19">
        <f>IFERROR(HLOOKUP(H$1,'Nakladova matice_2018'!$A$1:$IW$188,24,FALSE),0)</f>
        <v>0</v>
      </c>
      <c r="I51" s="19">
        <f>IFERROR(HLOOKUP(I$1,'Nakladova matice_2018'!$A$1:$IW$188,24,FALSE),0)</f>
        <v>0</v>
      </c>
      <c r="J51" s="19">
        <f>IFERROR(HLOOKUP(J$1,'Nakladova matice_2018'!$A$1:$IW$188,24,FALSE),0)</f>
        <v>0</v>
      </c>
      <c r="K51" s="19">
        <f>IFERROR(HLOOKUP(K$1,'Nakladova matice_2018'!$A$1:$IW$188,24,FALSE),0)</f>
        <v>0</v>
      </c>
      <c r="L51" s="19">
        <f>IFERROR(HLOOKUP(L$1,'Nakladova matice_2018'!$A$1:$IW$188,24,FALSE),0)</f>
        <v>0</v>
      </c>
      <c r="M51" s="19">
        <f>IFERROR(HLOOKUP(M$1,'Nakladova matice_2018'!$A$1:$IW$188,24,FALSE),0)</f>
        <v>0</v>
      </c>
      <c r="N51" s="19">
        <f>IFERROR(HLOOKUP(N$1,'Nakladova matice_2018'!$A$1:$IW$188,24,FALSE),0)</f>
        <v>0</v>
      </c>
      <c r="O51" s="19">
        <f>IFERROR(HLOOKUP(O$1,'Nakladova matice_2018'!$A$1:$IW$188,24,FALSE),0)</f>
        <v>0</v>
      </c>
      <c r="P51" s="19">
        <f>IFERROR(HLOOKUP(P$1,'Nakladova matice_2018'!$A$1:$IW$188,24,FALSE),0)</f>
        <v>0</v>
      </c>
      <c r="Q51" s="19">
        <f>IFERROR(HLOOKUP(Q$1,'Nakladova matice_2018'!$A$1:$IW$188,24,FALSE),0)</f>
        <v>0</v>
      </c>
      <c r="R51" s="19">
        <f>IFERROR(HLOOKUP(R$1,'Nakladova matice_2018'!$A$1:$IW$188,24,FALSE),0)</f>
        <v>0</v>
      </c>
      <c r="S51" s="19">
        <f>IFERROR(HLOOKUP(S$1,'Nakladova matice_2018'!$A$1:$IW$188,24,FALSE),0)</f>
        <v>0</v>
      </c>
      <c r="T51" s="19">
        <f>IFERROR(HLOOKUP(T$1,'Nakladova matice_2018'!$A$1:$IW$188,24,FALSE),0)</f>
        <v>0</v>
      </c>
      <c r="U51" s="19">
        <f>IFERROR(HLOOKUP(U$1,'Nakladova matice_2018'!$A$1:$IW$188,24,FALSE),0)</f>
        <v>0</v>
      </c>
      <c r="V51" s="19">
        <f>IFERROR(HLOOKUP(V$1,'Nakladova matice_2018'!$A$1:$IW$188,24,FALSE),0)</f>
        <v>0</v>
      </c>
      <c r="W51" s="19">
        <f>IFERROR(HLOOKUP(W$1,'Nakladova matice_2018'!$A$1:$IW$188,24,FALSE),0)</f>
        <v>0</v>
      </c>
      <c r="X51" s="19">
        <f>IFERROR(HLOOKUP(X$1,'Nakladova matice_2018'!$A$1:$IW$188,24,FALSE),0)</f>
        <v>0</v>
      </c>
      <c r="Y51" s="19">
        <f>IFERROR(HLOOKUP(Y$1,'Nakladova matice_2018'!$A$1:$IW$188,24,FALSE),0)</f>
        <v>0</v>
      </c>
      <c r="Z51" s="19">
        <f>IFERROR(HLOOKUP(Z$1,'Nakladova matice_2018'!$A$1:$IW$188,24,FALSE),0)</f>
        <v>0</v>
      </c>
      <c r="AA51" s="19">
        <f>IFERROR(HLOOKUP(AA$1,'Nakladova matice_2018'!$A$1:$IW$188,24,FALSE),0)</f>
        <v>0</v>
      </c>
      <c r="AB51" s="19">
        <f>IFERROR(HLOOKUP(AB$1,'Nakladova matice_2018'!$A$1:$IW$188,24,FALSE),0)</f>
        <v>0</v>
      </c>
      <c r="AC51" s="19">
        <f>IFERROR(HLOOKUP(AC$1,'Nakladova matice_2018'!$A$1:$IW$188,24,FALSE),0)</f>
        <v>0</v>
      </c>
      <c r="AD51" s="19">
        <f>IFERROR(HLOOKUP(AD$1,'Nakladova matice_2018'!$A$1:$IW$188,24,FALSE),0)</f>
        <v>0</v>
      </c>
      <c r="AE51" s="19">
        <f>IFERROR(HLOOKUP(AE$1,'Nakladova matice_2018'!$A$1:$IW$188,24,FALSE),0)</f>
        <v>0</v>
      </c>
      <c r="AF51" s="19">
        <f>IFERROR(HLOOKUP(AF$1,'Nakladova matice_2018'!$A$1:$IW$188,24,FALSE),0)</f>
        <v>0</v>
      </c>
      <c r="AG51" s="19">
        <f>IFERROR(HLOOKUP(AG$1,'Nakladova matice_2018'!$A$1:$IW$188,24,FALSE),0)</f>
        <v>0</v>
      </c>
      <c r="AH51" s="19">
        <f>IFERROR(HLOOKUP(AH$1,'Nakladova matice_2018'!$A$1:$IW$188,24,FALSE),0)</f>
        <v>0</v>
      </c>
      <c r="AI51" s="19">
        <f>IFERROR(HLOOKUP(AI$1,'Nakladova matice_2018'!$A$1:$IW$188,24,FALSE),0)</f>
        <v>0</v>
      </c>
      <c r="AJ51" s="19">
        <f>IFERROR(HLOOKUP(AJ$1,'Nakladova matice_2018'!$A$1:$IW$188,24,FALSE),0)</f>
        <v>0</v>
      </c>
      <c r="AK51" s="19">
        <f>IFERROR(HLOOKUP(AK$1,'Nakladova matice_2018'!$A$1:$IW$188,24,FALSE),0)</f>
        <v>0</v>
      </c>
      <c r="AL51" s="19">
        <f>IFERROR(HLOOKUP(AL$1,'Nakladova matice_2018'!$A$1:$IW$188,24,FALSE),0)</f>
        <v>0</v>
      </c>
      <c r="AM51" s="19">
        <f>IFERROR(HLOOKUP(AM$1,'Nakladova matice_2018'!$A$1:$IW$188,24,FALSE),0)</f>
        <v>0</v>
      </c>
      <c r="AN51" s="19">
        <f>IFERROR(HLOOKUP(AN$1,'Nakladova matice_2018'!$A$1:$IW$188,24,FALSE),0)</f>
        <v>0</v>
      </c>
      <c r="AO51" s="19">
        <f>IFERROR(HLOOKUP(AO$1,'Nakladova matice_2018'!$A$1:$IW$188,24,FALSE),0)</f>
        <v>0</v>
      </c>
      <c r="AP51" s="19">
        <f>IFERROR(HLOOKUP(AP$1,'Nakladova matice_2018'!$A$1:$IW$188,24,FALSE),0)</f>
        <v>0</v>
      </c>
      <c r="AQ51" s="19">
        <f>IFERROR(HLOOKUP(AQ$1,'Nakladova matice_2018'!$A$1:$IW$188,24,FALSE),0)</f>
        <v>0</v>
      </c>
      <c r="AR51" s="19">
        <f>IFERROR(HLOOKUP(AR$1,'Nakladova matice_2018'!$A$1:$IW$188,24,FALSE),0)</f>
        <v>0</v>
      </c>
      <c r="AS51" s="19">
        <f>IFERROR(HLOOKUP(AS$1,'Nakladova matice_2018'!$A$1:$IW$188,24,FALSE),0)</f>
        <v>0</v>
      </c>
      <c r="AT51" s="19">
        <f>IFERROR(HLOOKUP(AT$1,'Nakladova matice_2018'!$A$1:$IW$188,24,FALSE),0)</f>
        <v>0</v>
      </c>
      <c r="AU51" s="19">
        <f>IFERROR(HLOOKUP(AU$1,'Nakladova matice_2018'!$A$1:$IW$188,24,FALSE),0)</f>
        <v>0</v>
      </c>
      <c r="AV51" s="19">
        <f>IFERROR(HLOOKUP(AV$1,'Nakladova matice_2018'!$A$1:$IW$188,24,FALSE),0)</f>
        <v>0</v>
      </c>
      <c r="AW51" s="19">
        <f>IFERROR(HLOOKUP(AW$1,'Nakladova matice_2018'!$A$1:$IW$188,24,FALSE),0)</f>
        <v>0</v>
      </c>
      <c r="AX51" s="19">
        <f>IFERROR(HLOOKUP(AX$1,'Nakladova matice_2018'!$A$1:$IW$188,24,FALSE),0)</f>
        <v>0</v>
      </c>
      <c r="AY51" s="19">
        <f>IFERROR(HLOOKUP(AY$1,'Nakladova matice_2018'!$A$1:$IW$188,24,FALSE),0)</f>
        <v>0</v>
      </c>
      <c r="AZ51" s="19">
        <f>IFERROR(HLOOKUP(AZ$1,'Nakladova matice_2018'!$A$1:$IW$188,24,FALSE),0)</f>
        <v>0</v>
      </c>
      <c r="BA51" s="19">
        <f>IFERROR(HLOOKUP(BA$1,'Nakladova matice_2018'!$A$1:$IW$188,24,FALSE),0)</f>
        <v>0</v>
      </c>
      <c r="BB51" s="19">
        <f>IFERROR(HLOOKUP(BB$1,'Nakladova matice_2018'!$A$1:$IW$188,24,FALSE),0)</f>
        <v>0</v>
      </c>
      <c r="BC51" s="19">
        <f>IFERROR(HLOOKUP(BC$1,'Nakladova matice_2018'!$A$1:$IW$188,24,FALSE),0)</f>
        <v>0</v>
      </c>
      <c r="BD51" s="19">
        <f>IFERROR(HLOOKUP(BD$1,'Nakladova matice_2018'!$A$1:$IW$188,24,FALSE),0)</f>
        <v>0</v>
      </c>
      <c r="BE51" s="19">
        <f>IFERROR(HLOOKUP(BE$1,'Nakladova matice_2018'!$A$1:$IW$188,24,FALSE),0)</f>
        <v>0</v>
      </c>
      <c r="BF51" s="19">
        <f>IFERROR(HLOOKUP(BF$1,'Nakladova matice_2018'!$A$1:$IW$188,24,FALSE),0)</f>
        <v>0</v>
      </c>
      <c r="BG51" s="19">
        <f>IFERROR(HLOOKUP(BG$1,'Nakladova matice_2018'!$A$1:$IW$188,24,FALSE),0)</f>
        <v>0</v>
      </c>
      <c r="BH51" s="19">
        <f>IFERROR(HLOOKUP(BH$1,'Nakladova matice_2018'!$A$1:$IW$188,24,FALSE),0)</f>
        <v>0</v>
      </c>
      <c r="BI51" s="19">
        <f>IFERROR(HLOOKUP(BI$1,'Nakladova matice_2018'!$A$1:$IW$188,24,FALSE),0)</f>
        <v>0</v>
      </c>
      <c r="BJ51" s="19">
        <f>IFERROR(HLOOKUP(BJ$1,'Nakladova matice_2018'!$A$1:$IW$188,24,FALSE),0)</f>
        <v>0</v>
      </c>
      <c r="BK51" s="19">
        <f>IFERROR(HLOOKUP(BK$1,'Nakladova matice_2018'!$A$1:$IW$188,24,FALSE),0)</f>
        <v>0</v>
      </c>
      <c r="BL51" s="19">
        <f>IFERROR(HLOOKUP(BL$1,'Nakladova matice_2018'!$A$1:$IW$188,24,FALSE),0)</f>
        <v>0</v>
      </c>
      <c r="BM51" s="19">
        <f>IFERROR(HLOOKUP(BM$1,'Nakladova matice_2018'!$A$1:$IW$188,24,FALSE),0)</f>
        <v>0</v>
      </c>
      <c r="BN51" s="19">
        <f>IFERROR(HLOOKUP(BN$1,'Nakladova matice_2018'!$A$1:$IW$188,24,FALSE),0)</f>
        <v>0</v>
      </c>
      <c r="BO51" s="19">
        <f>IFERROR(HLOOKUP(BO$1,'Nakladova matice_2018'!$A$1:$IW$188,24,FALSE),0)</f>
        <v>0</v>
      </c>
      <c r="BP51" s="19">
        <f>IFERROR(HLOOKUP(BP$1,'Nakladova matice_2018'!$A$1:$IW$188,24,FALSE),0)</f>
        <v>0</v>
      </c>
      <c r="BQ51" s="19">
        <f>IFERROR(HLOOKUP(BQ$1,'Nakladova matice_2018'!$A$1:$IW$188,24,FALSE),0)</f>
        <v>0</v>
      </c>
      <c r="BR51" s="19">
        <f>IFERROR(HLOOKUP(BR$1,'Nakladova matice_2018'!$A$1:$IW$188,24,FALSE),0)</f>
        <v>0</v>
      </c>
      <c r="BS51" s="19">
        <f>IFERROR(HLOOKUP(BS$1,'Nakladova matice_2018'!$A$1:$IW$188,24,FALSE),0)</f>
        <v>0</v>
      </c>
      <c r="BT51" s="19">
        <f>IFERROR(HLOOKUP(BT$1,'Nakladova matice_2018'!$A$1:$IW$188,24,FALSE),0)</f>
        <v>0</v>
      </c>
      <c r="BU51" s="19">
        <f>IFERROR(HLOOKUP(BU$1,'Nakladova matice_2018'!$A$1:$IW$188,24,FALSE),0)</f>
        <v>0</v>
      </c>
      <c r="BV51" s="19">
        <f>IFERROR(HLOOKUP(BV$1,'Nakladova matice_2018'!$A$1:$IW$188,24,FALSE),0)</f>
        <v>0</v>
      </c>
      <c r="BW51" s="19">
        <f>IFERROR(HLOOKUP(BW$1,'Nakladova matice_2018'!$A$1:$IW$188,24,FALSE),0)</f>
        <v>0</v>
      </c>
      <c r="BX51" s="19">
        <f>IFERROR(HLOOKUP(BX$1,'Nakladova matice_2018'!$A$1:$IW$188,24,FALSE),0)</f>
        <v>0</v>
      </c>
      <c r="BY51" s="19">
        <f>IFERROR(HLOOKUP(BY$1,'Nakladova matice_2018'!$A$1:$IW$188,24,FALSE),0)</f>
        <v>0</v>
      </c>
      <c r="BZ51" s="19">
        <f>IFERROR(HLOOKUP(BZ$1,'Nakladova matice_2018'!$A$1:$IW$188,24,FALSE),0)</f>
        <v>0</v>
      </c>
      <c r="CA51" s="19">
        <f>IFERROR(HLOOKUP(CA$1,'Nakladova matice_2018'!$A$1:$IW$188,24,FALSE),0)</f>
        <v>0</v>
      </c>
      <c r="CB51" s="19">
        <f>IFERROR(HLOOKUP(CB$1,'Nakladova matice_2018'!$A$1:$IW$188,24,FALSE),0)</f>
        <v>0</v>
      </c>
      <c r="CC51" s="19">
        <f>IFERROR(HLOOKUP(CC$1,'Nakladova matice_2018'!$A$1:$IW$188,24,FALSE),0)</f>
        <v>0</v>
      </c>
      <c r="CD51" s="19">
        <f>IFERROR(HLOOKUP(CD$1,'Nakladova matice_2018'!$A$1:$IW$188,24,FALSE),0)</f>
        <v>0</v>
      </c>
      <c r="CE51" s="19">
        <f>IFERROR(HLOOKUP(CE$1,'Nakladova matice_2018'!$A$1:$IW$188,24,FALSE),0)</f>
        <v>0</v>
      </c>
      <c r="CF51" s="19">
        <f>IFERROR(HLOOKUP(CF$1,'Nakladova matice_2018'!$A$1:$IW$188,24,FALSE),0)</f>
        <v>0</v>
      </c>
      <c r="CG51" s="19">
        <f>IFERROR(HLOOKUP(CG$1,'Nakladova matice_2018'!$A$1:$IW$188,24,FALSE),0)</f>
        <v>0</v>
      </c>
      <c r="CH51" s="19">
        <f>IFERROR(HLOOKUP(CH$1,'Nakladova matice_2018'!$A$1:$IW$188,24,FALSE),0)</f>
        <v>0</v>
      </c>
      <c r="CI51" s="19">
        <f>IFERROR(HLOOKUP(CI$1,'Nakladova matice_2018'!$A$1:$IW$188,24,FALSE),0)</f>
        <v>0</v>
      </c>
      <c r="CJ51" s="19">
        <f>IFERROR(HLOOKUP(CJ$1,'Nakladova matice_2018'!$A$1:$IW$188,24,FALSE),0)</f>
        <v>0</v>
      </c>
      <c r="CK51" s="19">
        <f>IFERROR(HLOOKUP(CK$1,'Nakladova matice_2018'!$A$1:$IW$188,24,FALSE),0)</f>
        <v>0</v>
      </c>
      <c r="CL51" s="19">
        <f>IFERROR(HLOOKUP(CL$1,'Nakladova matice_2018'!$A$1:$IW$188,24,FALSE),0)</f>
        <v>0</v>
      </c>
      <c r="CM51" s="19">
        <f>IFERROR(HLOOKUP(CM$1,'Nakladova matice_2018'!$A$1:$IW$188,24,FALSE),0)</f>
        <v>0</v>
      </c>
      <c r="CN51" s="19">
        <f>IFERROR(HLOOKUP(CN$1,'Nakladova matice_2018'!$A$1:$IW$188,24,FALSE),0)</f>
        <v>0</v>
      </c>
      <c r="CO51" s="19">
        <f>IFERROR(HLOOKUP(CO$1,'Nakladova matice_2018'!$A$1:$IW$188,24,FALSE),0)</f>
        <v>0</v>
      </c>
      <c r="CP51" s="19">
        <f>IFERROR(HLOOKUP(CP$1,'Nakladova matice_2018'!$A$1:$IW$188,24,FALSE),0)</f>
        <v>0</v>
      </c>
      <c r="CQ51" s="19">
        <f>IFERROR(HLOOKUP(CQ$1,'Nakladova matice_2018'!$A$1:$IW$188,24,FALSE),0)</f>
        <v>0</v>
      </c>
      <c r="CR51" s="19">
        <f>IFERROR(HLOOKUP(CR$1,'Nakladova matice_2018'!$A$1:$IW$188,24,FALSE),0)</f>
        <v>0</v>
      </c>
      <c r="CS51" s="19">
        <f>IFERROR(HLOOKUP(CS$1,'Nakladova matice_2018'!$A$1:$IW$188,24,FALSE),0)</f>
        <v>0</v>
      </c>
      <c r="CT51" s="19">
        <f>IFERROR(HLOOKUP(CT$1,'Nakladova matice_2018'!$A$1:$IW$188,24,FALSE),0)</f>
        <v>0</v>
      </c>
      <c r="CU51" s="19">
        <f>IFERROR(HLOOKUP(CU$1,'Nakladova matice_2018'!$A$1:$IW$188,24,FALSE),0)</f>
        <v>0</v>
      </c>
      <c r="CV51" s="19">
        <f>IFERROR(HLOOKUP(CV$1,'Nakladova matice_2018'!$A$1:$IW$188,24,FALSE),0)</f>
        <v>0</v>
      </c>
      <c r="CW51" s="19">
        <f>IFERROR(HLOOKUP(CW$1,'Nakladova matice_2018'!$A$1:$IW$188,24,FALSE),0)</f>
        <v>0</v>
      </c>
      <c r="CX51" s="19">
        <f>IFERROR(HLOOKUP(CX$1,'Nakladova matice_2018'!$A$1:$IW$188,24,FALSE),0)</f>
        <v>0</v>
      </c>
      <c r="CY51" s="19">
        <f>IFERROR(HLOOKUP(CY$1,'Nakladova matice_2018'!$A$1:$IW$188,24,FALSE),0)</f>
        <v>0</v>
      </c>
      <c r="CZ51" s="19">
        <f>IFERROR(HLOOKUP(CZ$1,'Nakladova matice_2018'!$A$1:$IW$188,24,FALSE),0)</f>
        <v>0</v>
      </c>
      <c r="DA51" s="19">
        <f>IFERROR(HLOOKUP(DA$1,'Nakladova matice_2018'!$A$1:$IW$188,24,FALSE),0)</f>
        <v>0</v>
      </c>
      <c r="DB51" s="19">
        <f>IFERROR(HLOOKUP(DB$1,'Nakladova matice_2018'!$A$1:$IW$188,24,FALSE),0)</f>
        <v>0</v>
      </c>
      <c r="DC51" s="19">
        <f>IFERROR(HLOOKUP(DC$1,'Nakladova matice_2018'!$A$1:$IW$188,24,FALSE),0)</f>
        <v>0</v>
      </c>
      <c r="DD51" s="19">
        <f>IFERROR(HLOOKUP(DD$1,'Nakladova matice_2018'!$A$1:$IW$188,24,FALSE),0)</f>
        <v>0</v>
      </c>
      <c r="DE51" s="19">
        <f>IFERROR(HLOOKUP(DE$1,'Nakladova matice_2018'!$A$1:$IW$188,24,FALSE),0)</f>
        <v>0</v>
      </c>
      <c r="DF51" s="19">
        <f>IFERROR(HLOOKUP(DF$1,'Nakladova matice_2018'!$A$1:$IW$188,24,FALSE),0)</f>
        <v>0</v>
      </c>
      <c r="DG51" s="19">
        <f>IFERROR(HLOOKUP(DG$1,'Nakladova matice_2018'!$A$1:$IW$188,24,FALSE),0)</f>
        <v>0</v>
      </c>
      <c r="DH51" s="19">
        <f>IFERROR(HLOOKUP(DH$1,'Nakladova matice_2018'!$A$1:$IW$188,24,FALSE),0)</f>
        <v>0</v>
      </c>
      <c r="DI51" s="19">
        <f>IFERROR(HLOOKUP(DI$1,'Nakladova matice_2018'!$A$1:$IW$188,24,FALSE),0)</f>
        <v>0</v>
      </c>
      <c r="DJ51" s="19">
        <f>IFERROR(HLOOKUP(DJ$1,'Nakladova matice_2018'!$A$1:$IW$188,24,FALSE),0)</f>
        <v>0</v>
      </c>
      <c r="DK51" s="19">
        <f>IFERROR(HLOOKUP(DK$1,'Nakladova matice_2018'!$A$1:$IW$188,24,FALSE),0)</f>
        <v>0</v>
      </c>
      <c r="DL51" s="19">
        <f>IFERROR(HLOOKUP(DL$1,'Nakladova matice_2018'!$A$1:$IW$188,24,FALSE),0)</f>
        <v>0</v>
      </c>
      <c r="DM51" s="19">
        <f>IFERROR(HLOOKUP(DM$1,'Nakladova matice_2018'!$A$1:$IW$188,24,FALSE),0)</f>
        <v>0</v>
      </c>
      <c r="DN51" s="19">
        <f>IFERROR(HLOOKUP(DN$1,'Nakladova matice_2018'!$A$1:$IW$188,24,FALSE),0)</f>
        <v>0</v>
      </c>
      <c r="DO51" s="19">
        <f>IFERROR(HLOOKUP(DO$1,'Nakladova matice_2018'!$A$1:$IW$188,24,FALSE),0)</f>
        <v>0</v>
      </c>
      <c r="DP51" s="19">
        <f>IFERROR(HLOOKUP(DP$1,'Nakladova matice_2018'!$A$1:$IW$188,24,FALSE),0)</f>
        <v>0</v>
      </c>
      <c r="DQ51" s="19">
        <f>IFERROR(HLOOKUP(DQ$1,'Nakladova matice_2018'!$A$1:$IW$188,24,FALSE),0)</f>
        <v>0</v>
      </c>
      <c r="DR51" s="19">
        <f>IFERROR(HLOOKUP(DR$1,'Nakladova matice_2018'!$A$1:$IW$188,24,FALSE),0)</f>
        <v>0</v>
      </c>
      <c r="DS51" s="19">
        <f>IFERROR(HLOOKUP(DS$1,'Nakladova matice_2018'!$A$1:$IW$188,24,FALSE),0)</f>
        <v>0</v>
      </c>
      <c r="DT51" s="19">
        <f>IFERROR(HLOOKUP(DT$1,'Nakladova matice_2018'!$A$1:$IW$188,24,FALSE),0)</f>
        <v>0</v>
      </c>
      <c r="DU51" s="19">
        <f>IFERROR(HLOOKUP(DU$1,'Nakladova matice_2018'!$A$1:$IW$188,24,FALSE),0)</f>
        <v>0</v>
      </c>
      <c r="DV51" s="19">
        <f>IFERROR(HLOOKUP(DV$1,'Nakladova matice_2018'!$A$1:$IW$188,24,FALSE),0)</f>
        <v>0</v>
      </c>
      <c r="DW51" s="19">
        <f>IFERROR(HLOOKUP(DW$1,'Nakladova matice_2018'!$A$1:$IW$188,24,FALSE),0)</f>
        <v>0</v>
      </c>
      <c r="DX51" s="19">
        <f>IFERROR(HLOOKUP(DX$1,'Nakladova matice_2018'!$A$1:$IW$188,24,FALSE),0)</f>
        <v>0</v>
      </c>
      <c r="DY51" s="19">
        <f>IFERROR(HLOOKUP(DY$1,'Nakladova matice_2018'!$A$1:$IW$188,24,FALSE),0)</f>
        <v>0</v>
      </c>
      <c r="DZ51" s="19">
        <f>IFERROR(HLOOKUP(DZ$1,'Nakladova matice_2018'!$A$1:$IW$188,24,FALSE),0)</f>
        <v>0</v>
      </c>
      <c r="EA51" s="19">
        <f>IFERROR(HLOOKUP(EA$1,'Nakladova matice_2018'!$A$1:$IW$188,24,FALSE),0)</f>
        <v>0</v>
      </c>
      <c r="EB51" s="19">
        <f>IFERROR(HLOOKUP(EB$1,'Nakladova matice_2018'!$A$1:$IW$188,24,FALSE),0)</f>
        <v>0</v>
      </c>
      <c r="EC51" s="19">
        <f>IFERROR(HLOOKUP(EC$1,'Nakladova matice_2018'!$A$1:$IW$188,24,FALSE),0)</f>
        <v>0</v>
      </c>
      <c r="ED51" s="19">
        <f>IFERROR(HLOOKUP(ED$1,'Nakladova matice_2018'!$A$1:$IW$188,24,FALSE),0)</f>
        <v>0</v>
      </c>
      <c r="EE51" s="19">
        <f>IFERROR(HLOOKUP(EE$1,'Nakladova matice_2018'!$A$1:$IW$188,24,FALSE),0)</f>
        <v>0</v>
      </c>
      <c r="EF51" s="19">
        <f>IFERROR(HLOOKUP(EF$1,'Nakladova matice_2018'!$A$1:$IW$188,24,FALSE),0)</f>
        <v>0</v>
      </c>
      <c r="EG51" s="19">
        <f>IFERROR(HLOOKUP(EG$1,'Nakladova matice_2018'!$A$1:$IW$188,24,FALSE),0)</f>
        <v>0</v>
      </c>
      <c r="EH51" s="19">
        <f>IFERROR(HLOOKUP(EH$1,'Nakladova matice_2018'!$A$1:$IW$188,24,FALSE),0)</f>
        <v>0</v>
      </c>
      <c r="EI51" s="19">
        <f>IFERROR(HLOOKUP(EI$1,'Nakladova matice_2018'!$A$1:$IW$188,24,FALSE),0)</f>
        <v>0</v>
      </c>
      <c r="EJ51" s="19">
        <f>IFERROR(HLOOKUP(EJ$1,'Nakladova matice_2018'!$A$1:$IW$188,24,FALSE),0)</f>
        <v>0</v>
      </c>
      <c r="EK51" s="19">
        <f>IFERROR(HLOOKUP(EK$1,'Nakladova matice_2018'!$A$1:$IW$188,24,FALSE),0)</f>
        <v>0</v>
      </c>
      <c r="EL51" s="19">
        <f>IFERROR(HLOOKUP(EL$1,'Nakladova matice_2018'!$A$1:$IW$188,24,FALSE),0)</f>
        <v>0</v>
      </c>
      <c r="EM51" s="19">
        <f>IFERROR(HLOOKUP(EM$1,'Nakladova matice_2018'!$A$1:$IW$188,24,FALSE),0)</f>
        <v>0</v>
      </c>
      <c r="EN51" s="19">
        <f>IFERROR(HLOOKUP(EN$1,'Nakladova matice_2018'!$A$1:$IW$188,24,FALSE),0)</f>
        <v>0</v>
      </c>
      <c r="EO51" s="19">
        <f>IFERROR(HLOOKUP(EO$1,'Nakladova matice_2018'!$A$1:$IW$188,24,FALSE),0)</f>
        <v>0</v>
      </c>
      <c r="EP51" s="19">
        <f>IFERROR(HLOOKUP(EP$1,'Nakladova matice_2018'!$A$1:$IW$188,24,FALSE),0)</f>
        <v>0</v>
      </c>
      <c r="EQ51" s="19">
        <f>IFERROR(HLOOKUP(EQ$1,'Nakladova matice_2018'!$A$1:$IW$188,24,FALSE),0)</f>
        <v>0</v>
      </c>
      <c r="ER51" s="19">
        <f>IFERROR(HLOOKUP(ER$1,'Nakladova matice_2018'!$A$1:$IW$188,24,FALSE),0)</f>
        <v>0</v>
      </c>
      <c r="ES51" s="19">
        <f>IFERROR(HLOOKUP(ES$1,'Nakladova matice_2018'!$A$1:$IW$188,24,FALSE),0)</f>
        <v>0</v>
      </c>
      <c r="ET51" s="19">
        <f>IFERROR(HLOOKUP(ET$1,'Nakladova matice_2018'!$A$1:$IW$188,24,FALSE),0)</f>
        <v>0</v>
      </c>
      <c r="EU51" s="19">
        <f>IFERROR(HLOOKUP(EU$1,'Nakladova matice_2018'!$A$1:$IW$188,24,FALSE),0)</f>
        <v>0</v>
      </c>
      <c r="EV51" s="19">
        <f>IFERROR(HLOOKUP(EV$1,'Nakladova matice_2018'!$A$1:$IW$188,24,FALSE),0)</f>
        <v>0</v>
      </c>
      <c r="EW51" s="19">
        <f>IFERROR(HLOOKUP(EW$1,'Nakladova matice_2018'!$A$1:$IW$188,24,FALSE),0)</f>
        <v>0</v>
      </c>
      <c r="EX51" s="19">
        <f>IFERROR(HLOOKUP(EX$1,'Nakladova matice_2018'!$A$1:$IW$188,24,FALSE),0)</f>
        <v>0</v>
      </c>
      <c r="EY51" s="19">
        <f>IFERROR(HLOOKUP(EY$1,'Nakladova matice_2018'!$A$1:$IW$188,24,FALSE),0)</f>
        <v>0</v>
      </c>
      <c r="EZ51" s="19">
        <f>IFERROR(HLOOKUP(EZ$1,'Nakladova matice_2018'!$A$1:$IW$188,24,FALSE),0)</f>
        <v>0</v>
      </c>
      <c r="FA51" s="19">
        <f>IFERROR(HLOOKUP(FA$1,'Nakladova matice_2018'!$A$1:$IW$188,24,FALSE),0)</f>
        <v>0</v>
      </c>
      <c r="FB51" s="19">
        <f>IFERROR(HLOOKUP(FB$1,'Nakladova matice_2018'!$A$1:$IW$188,24,FALSE),0)</f>
        <v>0</v>
      </c>
      <c r="FC51" s="19">
        <f>IFERROR(HLOOKUP(FC$1,'Nakladova matice_2018'!$A$1:$IW$188,24,FALSE),0)</f>
        <v>0</v>
      </c>
      <c r="FD51" s="19">
        <f>IFERROR(HLOOKUP(FD$1,'Nakladova matice_2018'!$A$1:$IW$188,24,FALSE),0)</f>
        <v>0</v>
      </c>
      <c r="FE51" s="19">
        <f>IFERROR(HLOOKUP(FE$1,'Nakladova matice_2018'!$A$1:$IW$188,24,FALSE),0)</f>
        <v>0</v>
      </c>
      <c r="FF51" s="19">
        <f>IFERROR(HLOOKUP(FF$1,'Nakladova matice_2018'!$A$1:$IW$188,24,FALSE),0)</f>
        <v>0</v>
      </c>
      <c r="FG51" s="19">
        <f>IFERROR(HLOOKUP(FG$1,'Nakladova matice_2018'!$A$1:$IW$188,24,FALSE),0)</f>
        <v>0</v>
      </c>
      <c r="FH51" s="19">
        <f>IFERROR(HLOOKUP(FH$1,'Nakladova matice_2018'!$A$1:$IW$188,24,FALSE),0)</f>
        <v>0</v>
      </c>
      <c r="FI51" s="19">
        <f>IFERROR(HLOOKUP(FI$1,'Nakladova matice_2018'!$A$1:$IW$188,24,FALSE),0)</f>
        <v>0</v>
      </c>
      <c r="FJ51" s="19">
        <f>IFERROR(HLOOKUP(FJ$1,'Nakladova matice_2018'!$A$1:$IW$188,24,FALSE),0)</f>
        <v>0</v>
      </c>
      <c r="FK51" s="19">
        <f>IFERROR(HLOOKUP(FK$1,'Nakladova matice_2018'!$A$1:$IW$188,24,FALSE),0)</f>
        <v>0</v>
      </c>
      <c r="FL51" s="19">
        <f>IFERROR(HLOOKUP(FL$1,'Nakladova matice_2018'!$A$1:$IW$188,24,FALSE),0)</f>
        <v>0</v>
      </c>
      <c r="FM51" s="19">
        <f>IFERROR(HLOOKUP(FM$1,'Nakladova matice_2018'!$A$1:$IW$188,24,FALSE),0)</f>
        <v>0</v>
      </c>
      <c r="FN51" s="19">
        <f>IFERROR(HLOOKUP(FN$1,'Nakladova matice_2018'!$A$1:$IW$188,24,FALSE),0)</f>
        <v>0</v>
      </c>
      <c r="FO51" s="19">
        <f>IFERROR(HLOOKUP(FO$1,'Nakladova matice_2018'!$A$1:$IW$188,24,FALSE),0)</f>
        <v>0</v>
      </c>
      <c r="FP51" s="19">
        <f>IFERROR(HLOOKUP(FP$1,'Nakladova matice_2018'!$A$1:$IW$188,24,FALSE),0)</f>
        <v>0</v>
      </c>
      <c r="FQ51" s="19">
        <f>IFERROR(HLOOKUP(FQ$1,'Nakladova matice_2018'!$A$1:$IW$188,24,FALSE),0)</f>
        <v>0</v>
      </c>
      <c r="FR51" s="19">
        <f>IFERROR(HLOOKUP(FR$1,'Nakladova matice_2018'!$A$1:$IW$188,24,FALSE),0)</f>
        <v>0</v>
      </c>
      <c r="FS51" s="19">
        <f>IFERROR(HLOOKUP(FS$1,'Nakladova matice_2018'!$A$1:$IW$188,24,FALSE),0)</f>
        <v>0</v>
      </c>
      <c r="FT51" s="19">
        <f>IFERROR(HLOOKUP(FT$1,'Nakladova matice_2018'!$A$1:$IW$188,24,FALSE),0)</f>
        <v>0</v>
      </c>
      <c r="FU51" s="19">
        <f>IFERROR(HLOOKUP(FU$1,'Nakladova matice_2018'!$A$1:$IW$188,24,FALSE),0)</f>
        <v>0</v>
      </c>
      <c r="FV51" s="19">
        <f>IFERROR(HLOOKUP(FV$1,'Nakladova matice_2018'!$A$1:$IW$188,24,FALSE),0)</f>
        <v>0</v>
      </c>
      <c r="FW51" s="19">
        <f>IFERROR(HLOOKUP(FW$1,'Nakladova matice_2018'!$A$1:$IW$188,24,FALSE),0)</f>
        <v>0</v>
      </c>
      <c r="FX51" s="19">
        <f>IFERROR(HLOOKUP(FX$1,'Nakladova matice_2018'!$A$1:$IW$188,24,FALSE),0)</f>
        <v>0</v>
      </c>
      <c r="FY51" s="19">
        <f>IFERROR(HLOOKUP(FY$1,'Nakladova matice_2018'!$A$1:$IW$188,24,FALSE),0)</f>
        <v>0</v>
      </c>
      <c r="FZ51" s="19">
        <f>IFERROR(HLOOKUP(FZ$1,'Nakladova matice_2018'!$A$1:$IW$188,24,FALSE),0)</f>
        <v>0</v>
      </c>
      <c r="GA51" s="19">
        <f>IFERROR(HLOOKUP(GA$1,'Nakladova matice_2018'!$A$1:$IW$188,24,FALSE),0)</f>
        <v>0</v>
      </c>
      <c r="GB51" s="19">
        <f>IFERROR(HLOOKUP(GB$1,'Nakladova matice_2018'!$A$1:$IW$188,24,FALSE),0)</f>
        <v>0</v>
      </c>
      <c r="GC51" s="19">
        <f>IFERROR(HLOOKUP(GC$1,'Nakladova matice_2018'!$A$1:$IW$188,24,FALSE),0)</f>
        <v>0</v>
      </c>
      <c r="GD51" s="19">
        <f>IFERROR(HLOOKUP(GD$1,'Nakladova matice_2018'!$A$1:$IW$188,24,FALSE),0)</f>
        <v>0</v>
      </c>
      <c r="GE51" s="19">
        <f>IFERROR(HLOOKUP(GE$1,'Nakladova matice_2018'!$A$1:$IW$188,24,FALSE),0)</f>
        <v>0</v>
      </c>
      <c r="GF51" s="19">
        <f>IFERROR(HLOOKUP(GF$1,'Nakladova matice_2018'!$A$1:$IW$188,24,FALSE),0)</f>
        <v>0</v>
      </c>
      <c r="GG51" s="19">
        <f>IFERROR(HLOOKUP(GG$1,'Nakladova matice_2018'!$A$1:$IW$188,24,FALSE),0)</f>
        <v>0</v>
      </c>
      <c r="GH51" s="19">
        <f>IFERROR(HLOOKUP(GH$1,'Nakladova matice_2018'!$A$1:$IW$188,24,FALSE),0)</f>
        <v>0</v>
      </c>
      <c r="GI51" s="19">
        <f>IFERROR(HLOOKUP(GI$1,'Nakladova matice_2018'!$A$1:$IW$188,24,FALSE),0)</f>
        <v>0</v>
      </c>
      <c r="GJ51" s="19">
        <f>IFERROR(HLOOKUP(GJ$1,'Nakladova matice_2018'!$A$1:$IW$188,24,FALSE),0)</f>
        <v>0</v>
      </c>
      <c r="GK51" s="19">
        <f>IFERROR(HLOOKUP(GK$1,'Nakladova matice_2018'!$A$1:$IW$188,24,FALSE),0)</f>
        <v>0</v>
      </c>
      <c r="GL51" s="19">
        <f>IFERROR(HLOOKUP(GL$1,'Nakladova matice_2018'!$A$1:$IW$188,24,FALSE),0)</f>
        <v>0</v>
      </c>
      <c r="GM51" s="19">
        <f>IFERROR(HLOOKUP(GM$1,'Nakladova matice_2018'!$A$1:$IW$188,24,FALSE),0)</f>
        <v>0</v>
      </c>
      <c r="GN51" s="19">
        <f>IFERROR(HLOOKUP(GN$1,'Nakladova matice_2018'!$A$1:$IW$188,24,FALSE),0)</f>
        <v>0</v>
      </c>
      <c r="GO51" s="19">
        <f>IFERROR(HLOOKUP(GO$1,'Nakladova matice_2018'!$A$1:$IW$188,24,FALSE),0)</f>
        <v>0</v>
      </c>
      <c r="GP51" s="19">
        <f>IFERROR(HLOOKUP(GP$1,'Nakladova matice_2018'!$A$1:$IW$188,24,FALSE),0)</f>
        <v>0</v>
      </c>
      <c r="GQ51" s="19">
        <f>IFERROR(HLOOKUP(GQ$1,'Nakladova matice_2018'!$A$1:$IW$188,24,FALSE),0)</f>
        <v>0</v>
      </c>
      <c r="GR51" s="19">
        <f>IFERROR(HLOOKUP(GR$1,'Nakladova matice_2018'!$A$1:$IW$188,24,FALSE),0)</f>
        <v>0</v>
      </c>
      <c r="GS51" s="19">
        <f>IFERROR(HLOOKUP(GS$1,'Nakladova matice_2018'!$A$1:$IW$188,24,FALSE),0)</f>
        <v>0</v>
      </c>
      <c r="GT51" s="19">
        <f>IFERROR(HLOOKUP(GT$1,'Nakladova matice_2018'!$A$1:$IW$188,24,FALSE),0)</f>
        <v>0</v>
      </c>
      <c r="GU51" s="19">
        <f>IFERROR(HLOOKUP(GU$1,'Nakladova matice_2018'!$A$1:$IW$188,24,FALSE),0)</f>
        <v>0</v>
      </c>
      <c r="GV51" s="19">
        <f>IFERROR(HLOOKUP(GV$1,'Nakladova matice_2018'!$A$1:$IW$188,24,FALSE),0)</f>
        <v>0</v>
      </c>
      <c r="GW51" s="19">
        <f>IFERROR(HLOOKUP(GW$1,'Nakladova matice_2018'!$A$1:$IW$188,24,FALSE),0)</f>
        <v>0</v>
      </c>
      <c r="GX51" s="19">
        <f>IFERROR(HLOOKUP(GX$1,'Nakladova matice_2018'!$A$1:$IW$188,24,FALSE),0)</f>
        <v>0</v>
      </c>
      <c r="GY51" s="19">
        <f>IFERROR(HLOOKUP(GY$1,'Nakladova matice_2018'!$A$1:$IW$188,24,FALSE),0)</f>
        <v>0</v>
      </c>
      <c r="GZ51" s="19">
        <f>IFERROR(HLOOKUP(GZ$1,'Nakladova matice_2018'!$A$1:$IW$188,24,FALSE),0)</f>
        <v>0</v>
      </c>
      <c r="HA51" s="19">
        <f>IFERROR(HLOOKUP(HA$1,'Nakladova matice_2018'!$A$1:$IW$188,24,FALSE),0)</f>
        <v>0</v>
      </c>
      <c r="HB51" s="19">
        <f>IFERROR(HLOOKUP(HB$1,'Nakladova matice_2018'!$A$1:$IW$188,24,FALSE),0)</f>
        <v>0</v>
      </c>
      <c r="HC51" s="19">
        <f>IFERROR(HLOOKUP(HC$1,'Nakladova matice_2018'!$A$1:$IW$188,24,FALSE),0)</f>
        <v>0</v>
      </c>
      <c r="HD51" s="19">
        <f>IFERROR(HLOOKUP(HD$1,'Nakladova matice_2018'!$A$1:$IW$188,24,FALSE),0)</f>
        <v>0</v>
      </c>
      <c r="HE51" s="19">
        <f>IFERROR(HLOOKUP(HE$1,'Nakladova matice_2018'!$A$1:$IW$188,24,FALSE),0)</f>
        <v>0</v>
      </c>
      <c r="HF51" s="19">
        <f>IFERROR(HLOOKUP(HF$1,'Nakladova matice_2018'!$A$1:$IW$188,24,FALSE),0)</f>
        <v>0</v>
      </c>
      <c r="HG51" s="19">
        <f>IFERROR(HLOOKUP(HG$1,'Nakladova matice_2018'!$A$1:$IW$188,24,FALSE),0)</f>
        <v>0</v>
      </c>
      <c r="HH51" s="19">
        <f>IFERROR(HLOOKUP(HH$1,'Nakladova matice_2018'!$A$1:$IW$188,24,FALSE),0)</f>
        <v>0</v>
      </c>
      <c r="HI51" s="19">
        <f>IFERROR(HLOOKUP(HI$1,'Nakladova matice_2018'!$A$1:$IW$188,24,FALSE),0)</f>
        <v>0</v>
      </c>
      <c r="HJ51" s="19">
        <f>IFERROR(HLOOKUP(HJ$1,'Nakladova matice_2018'!$A$1:$IW$188,24,FALSE),0)</f>
        <v>0</v>
      </c>
      <c r="HK51" s="19">
        <f>IFERROR(HLOOKUP(HK$1,'Nakladova matice_2018'!$A$1:$IW$188,24,FALSE),0)</f>
        <v>0</v>
      </c>
      <c r="HL51" s="19">
        <f>IFERROR(HLOOKUP(HL$1,'Nakladova matice_2018'!$A$1:$IW$188,24,FALSE),0)</f>
        <v>0</v>
      </c>
      <c r="HM51" s="19">
        <f>IFERROR(HLOOKUP(HM$1,'Nakladova matice_2018'!$A$1:$IW$188,24,FALSE),0)</f>
        <v>0</v>
      </c>
      <c r="HN51" s="19">
        <f>IFERROR(HLOOKUP(HN$1,'Nakladova matice_2018'!$A$1:$IW$188,24,FALSE),0)</f>
        <v>0</v>
      </c>
      <c r="HO51" s="19">
        <f>IFERROR(HLOOKUP(HO$1,'Nakladova matice_2018'!$A$1:$IW$188,24,FALSE),0)</f>
        <v>0</v>
      </c>
      <c r="HP51" s="19">
        <f>IFERROR(HLOOKUP(HP$1,'Nakladova matice_2018'!$A$1:$IW$188,24,FALSE),0)</f>
        <v>0</v>
      </c>
      <c r="HQ51" s="19">
        <f>IFERROR(HLOOKUP(HQ$1,'Nakladova matice_2018'!$A$1:$IW$188,24,FALSE),0)</f>
        <v>0</v>
      </c>
      <c r="HR51" s="19">
        <f>IFERROR(HLOOKUP(HR$1,'Nakladova matice_2018'!$A$1:$IW$188,24,FALSE),0)</f>
        <v>0</v>
      </c>
      <c r="HS51" s="19">
        <f>IFERROR(HLOOKUP(HS$1,'Nakladova matice_2018'!$A$1:$IW$188,24,FALSE),0)</f>
        <v>0</v>
      </c>
      <c r="HT51" s="19">
        <f>IFERROR(HLOOKUP(HT$1,'Nakladova matice_2018'!$A$1:$IW$188,24,FALSE),0)</f>
        <v>0</v>
      </c>
      <c r="HU51" s="19">
        <f>IFERROR(HLOOKUP(HU$1,'Nakladova matice_2018'!$A$1:$IW$188,24,FALSE),0)</f>
        <v>0</v>
      </c>
      <c r="HV51" s="19">
        <f>IFERROR(HLOOKUP(HV$1,'Nakladova matice_2018'!$A$1:$IW$188,24,FALSE),0)</f>
        <v>0</v>
      </c>
      <c r="HW51" s="19">
        <f>IFERROR(HLOOKUP(HW$1,'Nakladova matice_2018'!$A$1:$IW$188,24,FALSE),0)</f>
        <v>0</v>
      </c>
      <c r="HX51" s="19">
        <f>IFERROR(HLOOKUP(HX$1,'Nakladova matice_2018'!$A$1:$IW$188,24,FALSE),0)</f>
        <v>0</v>
      </c>
      <c r="HY51" s="19">
        <f>IFERROR(HLOOKUP(HY$1,'Nakladova matice_2018'!$A$1:$IW$188,24,FALSE),0)</f>
        <v>0</v>
      </c>
      <c r="HZ51" s="19">
        <f>IFERROR(HLOOKUP(HZ$1,'Nakladova matice_2018'!$A$1:$IW$188,24,FALSE),0)</f>
        <v>0</v>
      </c>
      <c r="IA51" s="19">
        <f>IFERROR(HLOOKUP(IA$1,'Nakladova matice_2018'!$A$1:$IW$188,24,FALSE),0)</f>
        <v>32996.74</v>
      </c>
      <c r="IB51" s="19">
        <f>IFERROR(HLOOKUP(IB$1,'Nakladova matice_2018'!$A$1:$IW$188,24,FALSE),0)</f>
        <v>0</v>
      </c>
      <c r="IC51" s="19">
        <f>IFERROR(HLOOKUP(IC$1,'Nakladova matice_2018'!$A$1:$IW$188,24,FALSE),0)</f>
        <v>0</v>
      </c>
      <c r="ID51" s="19">
        <f>IFERROR(HLOOKUP(ID$1,'Nakladova matice_2018'!$A$1:$IW$188,24,FALSE),0)</f>
        <v>0</v>
      </c>
      <c r="IE51" s="19">
        <f>IFERROR(HLOOKUP(IE$1,'Nakladova matice_2018'!$A$1:$IW$188,24,FALSE),0)</f>
        <v>0</v>
      </c>
      <c r="IF51" s="19">
        <f>IFERROR(HLOOKUP(IF$1,'Nakladova matice_2018'!$A$1:$IW$188,24,FALSE),0)</f>
        <v>0</v>
      </c>
      <c r="IG51" s="19">
        <f>IFERROR(HLOOKUP(IG$1,'Nakladova matice_2018'!$A$1:$IW$188,24,FALSE),0)</f>
        <v>0</v>
      </c>
      <c r="IH51" s="19">
        <f>IFERROR(HLOOKUP(IH$1,'Nakladova matice_2018'!$A$1:$IW$188,24,FALSE),0)</f>
        <v>0</v>
      </c>
      <c r="II51" s="19">
        <f>IFERROR(HLOOKUP(II$1,'Nakladova matice_2018'!$A$1:$IW$188,24,FALSE),0)</f>
        <v>0</v>
      </c>
      <c r="IJ51" s="19">
        <f>IFERROR(HLOOKUP(IJ$1,'Nakladova matice_2018'!$A$1:$IW$188,24,FALSE),0)</f>
        <v>0</v>
      </c>
      <c r="IK51" s="19">
        <f>IFERROR(HLOOKUP(IK$1,'Nakladova matice_2018'!$A$1:$IW$188,24,FALSE),0)</f>
        <v>0</v>
      </c>
      <c r="IL51" s="19">
        <f>IFERROR(HLOOKUP(IL$1,'Nakladova matice_2018'!$A$1:$IW$188,24,FALSE),0)</f>
        <v>0</v>
      </c>
      <c r="IM51" s="19">
        <f>IFERROR(HLOOKUP(IM$1,'Nakladova matice_2018'!$A$1:$IW$188,24,FALSE),0)</f>
        <v>0</v>
      </c>
      <c r="IN51" s="19">
        <f>IFERROR(HLOOKUP(IN$1,'Nakladova matice_2018'!$A$1:$IW$188,24,FALSE),0)</f>
        <v>621806.29</v>
      </c>
      <c r="IO51" s="19">
        <f>IFERROR(HLOOKUP(IO$1,'Nakladova matice_2018'!$A$1:$IW$188,24,FALSE),0)</f>
        <v>0</v>
      </c>
      <c r="IP51" s="19">
        <f>IFERROR(HLOOKUP(IP$1,'Nakladova matice_2018'!$A$1:$IW$188,24,FALSE),0)</f>
        <v>0</v>
      </c>
      <c r="IQ51" s="19">
        <f>IFERROR(HLOOKUP(IQ$1,'Nakladova matice_2018'!$A$1:$IW$188,24,FALSE),0)</f>
        <v>0</v>
      </c>
      <c r="IR51" s="19">
        <f>IFERROR(HLOOKUP(IR$1,'Nakladova matice_2018'!$A$1:$IW$188,24,FALSE),0)</f>
        <v>0</v>
      </c>
      <c r="IS51" s="19">
        <f>IFERROR(HLOOKUP(IS$1,'Nakladova matice_2018'!$A$1:$IW$188,24,FALSE),0)</f>
        <v>0</v>
      </c>
      <c r="IT51" s="19">
        <f>IFERROR(HLOOKUP(IT$1,'Nakladova matice_2018'!$A$1:$IW$188,24,FALSE),0)</f>
        <v>700</v>
      </c>
      <c r="IU51" s="19">
        <f>IFERROR(HLOOKUP(IU$1,'Nakladova matice_2018'!$A$1:$IW$188,24,FALSE),0)</f>
        <v>0</v>
      </c>
      <c r="IV51" s="19">
        <f>IFERROR(HLOOKUP(IV$1,'Nakladova matice_2018'!$A$1:$IW$188,24,FALSE),0)</f>
        <v>0</v>
      </c>
      <c r="IW51" s="19">
        <f>IFERROR(HLOOKUP(IW$1,'Nakladova matice_2018'!$A$1:$IW$188,24,FALSE),0)</f>
        <v>0</v>
      </c>
      <c r="IX51" s="19">
        <f>IFERROR(HLOOKUP(IX$1,'Nakladova matice_2018'!$A$1:$IW$188,24,FALSE),0)</f>
        <v>0</v>
      </c>
      <c r="IY51" s="19">
        <f>IFERROR(HLOOKUP(IY$1,'Nakladova matice_2018'!$A$1:$IW$188,24,FALSE),0)</f>
        <v>0</v>
      </c>
      <c r="IZ51" s="19">
        <f>IFERROR(HLOOKUP(IZ$1,'Nakladova matice_2018'!$A$1:$IW$188,24,FALSE),0)</f>
        <v>0</v>
      </c>
      <c r="JA51" s="19">
        <f>IFERROR(HLOOKUP(JA$1,'Nakladova matice_2018'!$A$1:$IW$188,24,FALSE),0)</f>
        <v>0</v>
      </c>
      <c r="JB51" s="19">
        <f>IFERROR(HLOOKUP(JB$1,'Nakladova matice_2018'!$A$1:$IW$188,24,FALSE),0)</f>
        <v>0</v>
      </c>
      <c r="JC51" s="19">
        <f>IFERROR(HLOOKUP(JC$1,'Nakladova matice_2018'!$A$1:$IW$188,24,FALSE),0)</f>
        <v>0</v>
      </c>
      <c r="JD51" s="19">
        <f>IFERROR(HLOOKUP(JD$1,'Nakladova matice_2018'!$A$1:$IW$188,24,FALSE),0)</f>
        <v>0</v>
      </c>
      <c r="JE51" s="19">
        <f>IFERROR(HLOOKUP(JE$1,'Nakladova matice_2018'!$A$1:$IW$188,24,FALSE),0)</f>
        <v>0</v>
      </c>
      <c r="JF51" s="19">
        <f>IFERROR(HLOOKUP(JF$1,'Nakladova matice_2018'!$A$1:$IW$188,24,FALSE),0)</f>
        <v>0</v>
      </c>
      <c r="JG51" s="19">
        <f>IFERROR(HLOOKUP(JG$1,'Nakladova matice_2018'!$A$1:$IW$188,24,FALSE),0)</f>
        <v>0</v>
      </c>
      <c r="JH51" s="19">
        <f>IFERROR(HLOOKUP(JH$1,'Nakladova matice_2018'!$A$1:$IW$188,24,FALSE),0)</f>
        <v>0</v>
      </c>
      <c r="JI51" s="19">
        <f>IFERROR(HLOOKUP(JI$1,'Nakladova matice_2018'!$A$1:$IW$188,24,FALSE),0)</f>
        <v>0</v>
      </c>
      <c r="JJ51" s="19">
        <f>IFERROR(HLOOKUP(JJ$1,'Nakladova matice_2018'!$A$1:$IW$188,24,FALSE),0)</f>
        <v>0</v>
      </c>
      <c r="JK51" s="19">
        <f>IFERROR(HLOOKUP(JK$1,'Nakladova matice_2018'!$A$1:$IW$188,24,FALSE),0)</f>
        <v>0</v>
      </c>
      <c r="JL51" s="19">
        <f>IFERROR(HLOOKUP(JL$1,'Nakladova matice_2018'!$A$1:$IW$188,24,FALSE),0)</f>
        <v>0</v>
      </c>
      <c r="JM51" s="19">
        <f>IFERROR(HLOOKUP(JM$1,'Nakladova matice_2018'!$A$1:$IW$188,24,FALSE),0)</f>
        <v>0</v>
      </c>
      <c r="JN51" s="19">
        <f>IFERROR(HLOOKUP(JN$1,'Nakladova matice_2018'!$A$1:$IW$188,24,FALSE),0)</f>
        <v>0</v>
      </c>
      <c r="JO51" s="19">
        <f>IFERROR(HLOOKUP(JO$1,'Nakladova matice_2018'!$A$1:$IW$188,24,FALSE),0)</f>
        <v>0</v>
      </c>
      <c r="JP51" s="19">
        <f>IFERROR(HLOOKUP(JP$1,'Nakladova matice_2018'!$A$1:$IW$188,24,FALSE),0)</f>
        <v>0</v>
      </c>
      <c r="JQ51" s="19">
        <f>IFERROR(HLOOKUP(JQ$1,'Nakladova matice_2018'!$A$1:$IW$188,24,FALSE),0)</f>
        <v>0</v>
      </c>
      <c r="JR51" s="19">
        <f>IFERROR(HLOOKUP(JR$1,'Nakladova matice_2018'!$A$1:$IW$188,24,FALSE),0)</f>
        <v>0</v>
      </c>
      <c r="JS51" s="19">
        <f>IFERROR(HLOOKUP(JS$1,'Nakladova matice_2018'!$A$1:$IW$188,24,FALSE),0)</f>
        <v>0</v>
      </c>
      <c r="JT51" s="19">
        <f>IFERROR(HLOOKUP(JT$1,'Nakladova matice_2018'!$A$1:$IW$188,24,FALSE),0)</f>
        <v>0</v>
      </c>
      <c r="JU51" s="19">
        <f>IFERROR(HLOOKUP(JU$1,'Nakladova matice_2018'!$A$1:$IW$188,24,FALSE),0)</f>
        <v>0</v>
      </c>
      <c r="JV51" s="19">
        <f>IFERROR(HLOOKUP(JV$1,'Nakladova matice_2018'!$A$1:$IW$188,24,FALSE),0)</f>
        <v>0</v>
      </c>
      <c r="JW51" s="19">
        <f>IFERROR(HLOOKUP(JW$1,'Nakladova matice_2018'!$A$1:$IW$188,24,FALSE),0)</f>
        <v>0</v>
      </c>
      <c r="JX51" s="19">
        <f>IFERROR(HLOOKUP(JX$1,'Nakladova matice_2018'!$A$1:$IW$188,24,FALSE),0)</f>
        <v>0</v>
      </c>
      <c r="JY51" s="19">
        <f>IFERROR(HLOOKUP(JY$1,'Nakladova matice_2018'!$A$1:$IW$188,24,FALSE),0)</f>
        <v>0</v>
      </c>
      <c r="JZ51" s="19">
        <f>IFERROR(HLOOKUP(JZ$1,'Nakladova matice_2018'!$A$1:$IW$188,24,FALSE),0)</f>
        <v>0</v>
      </c>
      <c r="KA51" s="19">
        <f>IFERROR(HLOOKUP(KA$1,'Nakladova matice_2018'!$A$1:$IW$188,24,FALSE),0)</f>
        <v>0</v>
      </c>
      <c r="KB51" s="19">
        <f>IFERROR(HLOOKUP(KB$1,'Nakladova matice_2018'!$A$1:$IW$188,24,FALSE),0)</f>
        <v>0</v>
      </c>
      <c r="KC51" s="19">
        <f>IFERROR(HLOOKUP(KC$1,'Nakladova matice_2018'!$A$1:$IW$188,24,FALSE),0)</f>
        <v>0</v>
      </c>
      <c r="KD51" s="19">
        <f>IFERROR(HLOOKUP(KD$1,'Nakladova matice_2018'!$A$1:$IW$188,24,FALSE),0)</f>
        <v>0</v>
      </c>
      <c r="KE51" s="19">
        <f>IFERROR(HLOOKUP(KE$1,'Nakladova matice_2018'!$A$1:$IW$188,24,FALSE),0)</f>
        <v>0</v>
      </c>
      <c r="KF51" s="19">
        <f>IFERROR(HLOOKUP(KF$1,'Nakladova matice_2018'!$A$1:$IW$188,24,FALSE),0)</f>
        <v>0</v>
      </c>
      <c r="KG51" s="19">
        <f>IFERROR(HLOOKUP(KG$1,'Nakladova matice_2018'!$A$1:$IW$188,24,FALSE),0)</f>
        <v>0</v>
      </c>
      <c r="KH51" s="19">
        <f>IFERROR(HLOOKUP(KH$1,'Nakladova matice_2018'!$A$1:$IW$188,24,FALSE),0)</f>
        <v>0</v>
      </c>
      <c r="KI51" s="19">
        <f>IFERROR(HLOOKUP(KI$1,'Nakladova matice_2018'!$A$1:$IW$188,24,FALSE),0)</f>
        <v>0</v>
      </c>
      <c r="KJ51" s="19">
        <f>IFERROR(HLOOKUP(KJ$1,'Nakladova matice_2018'!$A$1:$IW$188,24,FALSE),0)</f>
        <v>0</v>
      </c>
      <c r="KK51" s="19">
        <f>IFERROR(HLOOKUP(KK$1,'Nakladova matice_2018'!$A$1:$IW$188,24,FALSE),0)</f>
        <v>0</v>
      </c>
      <c r="KL51" s="19">
        <f>IFERROR(HLOOKUP(KL$1,'Nakladova matice_2018'!$A$1:$IW$188,24,FALSE),0)</f>
        <v>0</v>
      </c>
      <c r="KM51" s="19">
        <f>IFERROR(HLOOKUP(KM$1,'Nakladova matice_2018'!$A$1:$IW$188,24,FALSE),0)</f>
        <v>0</v>
      </c>
      <c r="KN51" s="19">
        <f>IFERROR(HLOOKUP(KN$1,'Nakladova matice_2018'!$A$1:$IW$188,24,FALSE),0)</f>
        <v>0</v>
      </c>
      <c r="KO51" s="19">
        <f>IFERROR(HLOOKUP(KO$1,'Nakladova matice_2018'!$A$1:$IW$188,24,FALSE),0)</f>
        <v>0</v>
      </c>
      <c r="KP51" s="19">
        <f>IFERROR(HLOOKUP(KP$1,'Nakladova matice_2018'!$A$1:$IW$188,24,FALSE),0)</f>
        <v>0</v>
      </c>
      <c r="KQ51" s="19">
        <f>IFERROR(HLOOKUP(KQ$1,'Nakladova matice_2018'!$A$1:$IW$188,24,FALSE),0)</f>
        <v>0</v>
      </c>
      <c r="KR51" s="19">
        <f>IFERROR(HLOOKUP(KR$1,'Nakladova matice_2018'!$A$1:$IW$188,24,FALSE),0)</f>
        <v>0</v>
      </c>
      <c r="KS51" s="19">
        <f>IFERROR(HLOOKUP(KS$1,'Nakladova matice_2018'!$A$1:$IW$188,24,FALSE),0)</f>
        <v>0</v>
      </c>
      <c r="KT51" s="19">
        <f>IFERROR(HLOOKUP(KT$1,'Nakladova matice_2018'!$A$1:$IW$188,24,FALSE),0)</f>
        <v>0</v>
      </c>
      <c r="KU51" s="19">
        <f>IFERROR(HLOOKUP(KU$1,'Nakladova matice_2018'!$A$1:$IW$188,24,FALSE),0)</f>
        <v>0</v>
      </c>
      <c r="KV51" s="19">
        <f>IFERROR(HLOOKUP(KV$1,'Nakladova matice_2018'!$A$1:$IW$188,24,FALSE),0)</f>
        <v>0</v>
      </c>
      <c r="KW51" s="19">
        <f>IFERROR(HLOOKUP(KW$1,'Nakladova matice_2018'!$A$1:$IW$188,24,FALSE),0)</f>
        <v>0</v>
      </c>
      <c r="KX51" s="19">
        <f>IFERROR(HLOOKUP(KX$1,'Nakladova matice_2018'!$A$1:$IW$188,24,FALSE),0)</f>
        <v>0</v>
      </c>
      <c r="KY51" s="19">
        <f>IFERROR(HLOOKUP(KY$1,'Nakladova matice_2018'!$A$1:$IW$188,24,FALSE),0)</f>
        <v>0</v>
      </c>
      <c r="KZ51" s="19">
        <f>IFERROR(HLOOKUP(KZ$1,'Nakladova matice_2018'!$A$1:$IW$188,24,FALSE),0)</f>
        <v>0</v>
      </c>
      <c r="LA51" s="19">
        <f>IFERROR(HLOOKUP(LA$1,'Nakladova matice_2018'!$A$1:$IW$188,24,FALSE),0)</f>
        <v>0</v>
      </c>
      <c r="LB51" s="19">
        <f>IFERROR(HLOOKUP(LB$1,'Nakladova matice_2018'!$A$1:$IW$188,24,FALSE),0)</f>
        <v>0</v>
      </c>
      <c r="LC51" s="19">
        <f>IFERROR(HLOOKUP(LC$1,'Nakladova matice_2018'!$A$1:$IW$188,24,FALSE),0)</f>
        <v>0</v>
      </c>
      <c r="LD51" s="19">
        <f>IFERROR(HLOOKUP(LD$1,'Nakladova matice_2018'!$A$1:$IW$188,24,FALSE),0)</f>
        <v>0</v>
      </c>
      <c r="LE51" s="19">
        <f>IFERROR(HLOOKUP(LE$1,'Nakladova matice_2018'!$A$1:$IW$188,24,FALSE),0)</f>
        <v>0</v>
      </c>
      <c r="LF51" s="19">
        <f>IFERROR(HLOOKUP(LF$1,'Nakladova matice_2018'!$A$1:$IW$188,24,FALSE),0)</f>
        <v>0</v>
      </c>
      <c r="LG51" s="19">
        <f>IFERROR(HLOOKUP(LG$1,'Nakladova matice_2018'!$A$1:$IW$188,24,FALSE),0)</f>
        <v>0</v>
      </c>
      <c r="LH51" s="19">
        <f>IFERROR(HLOOKUP(LH$1,'Nakladova matice_2018'!$A$1:$IW$188,24,FALSE),0)</f>
        <v>0</v>
      </c>
      <c r="LI51" s="19">
        <f>IFERROR(HLOOKUP(LI$1,'Nakladova matice_2018'!$A$1:$IW$188,24,FALSE),0)</f>
        <v>0</v>
      </c>
      <c r="LJ51" s="19">
        <f>IFERROR(HLOOKUP(LJ$1,'Nakladova matice_2018'!$A$1:$IW$188,24,FALSE),0)</f>
        <v>0</v>
      </c>
      <c r="LK51" s="19">
        <f>IFERROR(HLOOKUP(LK$1,'Nakladova matice_2018'!$A$1:$IW$188,24,FALSE),0)</f>
        <v>0</v>
      </c>
      <c r="LL51" s="19">
        <f>IFERROR(HLOOKUP(LL$1,'Nakladova matice_2018'!$A$1:$IW$188,24,FALSE),0)</f>
        <v>0</v>
      </c>
      <c r="LM51" s="19">
        <f>IFERROR(HLOOKUP(LM$1,'Nakladova matice_2018'!$A$1:$IW$188,24,FALSE),0)</f>
        <v>0</v>
      </c>
      <c r="LN51" s="19">
        <f>IFERROR(HLOOKUP(LN$1,'Nakladova matice_2018'!$A$1:$IW$188,24,FALSE),0)</f>
        <v>0</v>
      </c>
      <c r="LO51" s="19">
        <f>IFERROR(HLOOKUP(LO$1,'Nakladova matice_2018'!$A$1:$IW$188,24,FALSE),0)</f>
        <v>0</v>
      </c>
      <c r="LP51" s="19">
        <f>IFERROR(HLOOKUP(LP$1,'Nakladova matice_2018'!$A$1:$IW$188,24,FALSE),0)</f>
        <v>0</v>
      </c>
      <c r="LQ51" s="19">
        <f>IFERROR(HLOOKUP(LQ$1,'Nakladova matice_2018'!$A$1:$IW$188,24,FALSE),0)</f>
        <v>0</v>
      </c>
      <c r="LR51" s="19">
        <f>IFERROR(HLOOKUP(LR$1,'Nakladova matice_2018'!$A$1:$IW$188,24,FALSE),0)</f>
        <v>0</v>
      </c>
      <c r="LS51" s="19">
        <f>IFERROR(HLOOKUP(LS$1,'Nakladova matice_2018'!$A$1:$IW$188,24,FALSE),0)</f>
        <v>0</v>
      </c>
      <c r="LT51" s="19">
        <f>IFERROR(HLOOKUP(LT$1,'Nakladova matice_2018'!$A$1:$IW$188,24,FALSE),0)</f>
        <v>0</v>
      </c>
      <c r="LU51" s="19">
        <f>IFERROR(HLOOKUP(LU$1,'Nakladova matice_2018'!$A$1:$IW$188,24,FALSE),0)</f>
        <v>0</v>
      </c>
      <c r="LV51" s="19">
        <f>IFERROR(HLOOKUP(LV$1,'Nakladova matice_2018'!$A$1:$IW$188,24,FALSE),0)</f>
        <v>0</v>
      </c>
      <c r="LW51" s="19">
        <f>IFERROR(HLOOKUP(LW$1,'Nakladova matice_2018'!$A$1:$IW$188,24,FALSE),0)</f>
        <v>0</v>
      </c>
      <c r="LX51" s="19">
        <f>IFERROR(HLOOKUP(LX$1,'Nakladova matice_2018'!$A$1:$IW$188,24,FALSE),0)</f>
        <v>0</v>
      </c>
      <c r="LY51" s="19">
        <f>IFERROR(HLOOKUP(LY$1,'Nakladova matice_2018'!$A$1:$IW$188,24,FALSE),0)</f>
        <v>0</v>
      </c>
      <c r="LZ51" s="19">
        <f>IFERROR(HLOOKUP(LZ$1,'Nakladova matice_2018'!$A$1:$IW$188,24,FALSE),0)</f>
        <v>0</v>
      </c>
      <c r="MA51" s="19">
        <f>IFERROR(HLOOKUP(MA$1,'Nakladova matice_2018'!$A$1:$IW$188,24,FALSE),0)</f>
        <v>0</v>
      </c>
      <c r="MB51" s="19">
        <f>IFERROR(HLOOKUP(MB$1,'Nakladova matice_2018'!$A$1:$IW$188,24,FALSE),0)</f>
        <v>0</v>
      </c>
      <c r="MC51" s="19">
        <f>IFERROR(HLOOKUP(MC$1,'Nakladova matice_2018'!$A$1:$IW$188,24,FALSE),0)</f>
        <v>0</v>
      </c>
      <c r="MD51" s="19">
        <f>IFERROR(HLOOKUP(MD$1,'Nakladova matice_2018'!$A$1:$IW$188,24,FALSE),0)</f>
        <v>0</v>
      </c>
      <c r="ME51" s="19">
        <f>IFERROR(HLOOKUP(ME$1,'Nakladova matice_2018'!$A$1:$IW$188,24,FALSE),0)</f>
        <v>0</v>
      </c>
      <c r="MF51" s="19">
        <f>IFERROR(HLOOKUP(MF$1,'Nakladova matice_2018'!$A$1:$IW$188,24,FALSE),0)</f>
        <v>0</v>
      </c>
      <c r="MG51" s="19">
        <f>IFERROR(HLOOKUP(MG$1,'Nakladova matice_2018'!$A$1:$IW$188,24,FALSE),0)</f>
        <v>0</v>
      </c>
      <c r="MH51" s="19">
        <f>IFERROR(HLOOKUP(MH$1,'Nakladova matice_2018'!$A$1:$IW$188,24,FALSE),0)</f>
        <v>0</v>
      </c>
      <c r="MI51" s="19">
        <f>IFERROR(HLOOKUP(MI$1,'Nakladova matice_2018'!$A$1:$IW$188,24,FALSE),0)</f>
        <v>0</v>
      </c>
      <c r="MJ51" s="19">
        <f>IFERROR(HLOOKUP(MJ$1,'Nakladova matice_2018'!$A$1:$IW$188,24,FALSE),0)</f>
        <v>0</v>
      </c>
      <c r="MK51" s="19">
        <f>IFERROR(HLOOKUP(MK$1,'Nakladova matice_2018'!$A$1:$IW$188,24,FALSE),0)</f>
        <v>0</v>
      </c>
      <c r="ML51" s="19">
        <f>IFERROR(HLOOKUP(ML$1,'Nakladova matice_2018'!$A$1:$IW$188,24,FALSE),0)</f>
        <v>0</v>
      </c>
      <c r="MM51" s="19">
        <f>IFERROR(HLOOKUP(MM$1,'Nakladova matice_2018'!$A$1:$IW$188,24,FALSE),0)</f>
        <v>0</v>
      </c>
      <c r="MN51" s="19">
        <f>IFERROR(HLOOKUP(MN$1,'Nakladova matice_2018'!$A$1:$IW$188,24,FALSE),0)</f>
        <v>0</v>
      </c>
      <c r="MO51" s="20">
        <f t="shared" si="83"/>
        <v>655503.03</v>
      </c>
      <c r="MP51" s="20">
        <f>MO51-'Nakladova matice_2018'!IX24</f>
        <v>0</v>
      </c>
    </row>
    <row r="52" spans="1:354" x14ac:dyDescent="0.2">
      <c r="A52" s="27">
        <v>502014</v>
      </c>
      <c r="B52" s="21" t="s">
        <v>201</v>
      </c>
      <c r="C52" s="53">
        <v>1</v>
      </c>
      <c r="D52" s="19">
        <f>IFERROR(HLOOKUP(D$1,'Nakladova matice_2018'!$A$1:$IW$188,25,FALSE),0)</f>
        <v>0</v>
      </c>
      <c r="E52" s="19">
        <f>IFERROR(HLOOKUP(E$1,'Nakladova matice_2018'!$A$1:$IW$188,25,FALSE),0)</f>
        <v>0</v>
      </c>
      <c r="F52" s="19">
        <f>IFERROR(HLOOKUP(F$1,'Nakladova matice_2018'!$A$1:$IW$188,25,FALSE),0)</f>
        <v>0</v>
      </c>
      <c r="G52" s="19">
        <f>IFERROR(HLOOKUP(G$1,'Nakladova matice_2018'!$A$1:$IW$188,25,FALSE),0)</f>
        <v>0</v>
      </c>
      <c r="H52" s="19">
        <f>IFERROR(HLOOKUP(H$1,'Nakladova matice_2018'!$A$1:$IW$188,25,FALSE),0)</f>
        <v>0</v>
      </c>
      <c r="I52" s="19">
        <f>IFERROR(HLOOKUP(I$1,'Nakladova matice_2018'!$A$1:$IW$188,25,FALSE),0)</f>
        <v>0</v>
      </c>
      <c r="J52" s="19">
        <f>IFERROR(HLOOKUP(J$1,'Nakladova matice_2018'!$A$1:$IW$188,25,FALSE),0)</f>
        <v>0</v>
      </c>
      <c r="K52" s="19">
        <f>IFERROR(HLOOKUP(K$1,'Nakladova matice_2018'!$A$1:$IW$188,25,FALSE),0)</f>
        <v>0</v>
      </c>
      <c r="L52" s="19">
        <f>IFERROR(HLOOKUP(L$1,'Nakladova matice_2018'!$A$1:$IW$188,25,FALSE),0)</f>
        <v>0</v>
      </c>
      <c r="M52" s="19">
        <f>IFERROR(HLOOKUP(M$1,'Nakladova matice_2018'!$A$1:$IW$188,25,FALSE),0)</f>
        <v>0</v>
      </c>
      <c r="N52" s="19">
        <f>IFERROR(HLOOKUP(N$1,'Nakladova matice_2018'!$A$1:$IW$188,25,FALSE),0)</f>
        <v>0</v>
      </c>
      <c r="O52" s="19">
        <f>IFERROR(HLOOKUP(O$1,'Nakladova matice_2018'!$A$1:$IW$188,25,FALSE),0)</f>
        <v>0</v>
      </c>
      <c r="P52" s="19">
        <f>IFERROR(HLOOKUP(P$1,'Nakladova matice_2018'!$A$1:$IW$188,25,FALSE),0)</f>
        <v>0</v>
      </c>
      <c r="Q52" s="19">
        <f>IFERROR(HLOOKUP(Q$1,'Nakladova matice_2018'!$A$1:$IW$188,25,FALSE),0)</f>
        <v>0</v>
      </c>
      <c r="R52" s="19">
        <f>IFERROR(HLOOKUP(R$1,'Nakladova matice_2018'!$A$1:$IW$188,25,FALSE),0)</f>
        <v>0</v>
      </c>
      <c r="S52" s="19">
        <f>IFERROR(HLOOKUP(S$1,'Nakladova matice_2018'!$A$1:$IW$188,25,FALSE),0)</f>
        <v>0</v>
      </c>
      <c r="T52" s="19">
        <f>IFERROR(HLOOKUP(T$1,'Nakladova matice_2018'!$A$1:$IW$188,25,FALSE),0)</f>
        <v>0</v>
      </c>
      <c r="U52" s="19">
        <f>IFERROR(HLOOKUP(U$1,'Nakladova matice_2018'!$A$1:$IW$188,25,FALSE),0)</f>
        <v>0</v>
      </c>
      <c r="V52" s="19">
        <f>IFERROR(HLOOKUP(V$1,'Nakladova matice_2018'!$A$1:$IW$188,25,FALSE),0)</f>
        <v>0</v>
      </c>
      <c r="W52" s="19">
        <f>IFERROR(HLOOKUP(W$1,'Nakladova matice_2018'!$A$1:$IW$188,25,FALSE),0)</f>
        <v>0</v>
      </c>
      <c r="X52" s="19">
        <f>IFERROR(HLOOKUP(X$1,'Nakladova matice_2018'!$A$1:$IW$188,25,FALSE),0)</f>
        <v>0</v>
      </c>
      <c r="Y52" s="19">
        <f>IFERROR(HLOOKUP(Y$1,'Nakladova matice_2018'!$A$1:$IW$188,25,FALSE),0)</f>
        <v>0</v>
      </c>
      <c r="Z52" s="19">
        <f>IFERROR(HLOOKUP(Z$1,'Nakladova matice_2018'!$A$1:$IW$188,25,FALSE),0)</f>
        <v>152657.49</v>
      </c>
      <c r="AA52" s="19">
        <f>IFERROR(HLOOKUP(AA$1,'Nakladova matice_2018'!$A$1:$IW$188,25,FALSE),0)</f>
        <v>0</v>
      </c>
      <c r="AB52" s="19">
        <f>IFERROR(HLOOKUP(AB$1,'Nakladova matice_2018'!$A$1:$IW$188,25,FALSE),0)</f>
        <v>0</v>
      </c>
      <c r="AC52" s="19">
        <f>IFERROR(HLOOKUP(AC$1,'Nakladova matice_2018'!$A$1:$IW$188,25,FALSE),0)</f>
        <v>0</v>
      </c>
      <c r="AD52" s="19">
        <f>IFERROR(HLOOKUP(AD$1,'Nakladova matice_2018'!$A$1:$IW$188,25,FALSE),0)</f>
        <v>0</v>
      </c>
      <c r="AE52" s="19">
        <f>IFERROR(HLOOKUP(AE$1,'Nakladova matice_2018'!$A$1:$IW$188,25,FALSE),0)</f>
        <v>0</v>
      </c>
      <c r="AF52" s="19">
        <f>IFERROR(HLOOKUP(AF$1,'Nakladova matice_2018'!$A$1:$IW$188,25,FALSE),0)</f>
        <v>0</v>
      </c>
      <c r="AG52" s="19">
        <f>IFERROR(HLOOKUP(AG$1,'Nakladova matice_2018'!$A$1:$IW$188,25,FALSE),0)</f>
        <v>0</v>
      </c>
      <c r="AH52" s="19">
        <f>IFERROR(HLOOKUP(AH$1,'Nakladova matice_2018'!$A$1:$IW$188,25,FALSE),0)</f>
        <v>0</v>
      </c>
      <c r="AI52" s="19">
        <f>IFERROR(HLOOKUP(AI$1,'Nakladova matice_2018'!$A$1:$IW$188,25,FALSE),0)</f>
        <v>0</v>
      </c>
      <c r="AJ52" s="19">
        <f>IFERROR(HLOOKUP(AJ$1,'Nakladova matice_2018'!$A$1:$IW$188,25,FALSE),0)</f>
        <v>0</v>
      </c>
      <c r="AK52" s="19">
        <f>IFERROR(HLOOKUP(AK$1,'Nakladova matice_2018'!$A$1:$IW$188,25,FALSE),0)</f>
        <v>0</v>
      </c>
      <c r="AL52" s="19">
        <f>IFERROR(HLOOKUP(AL$1,'Nakladova matice_2018'!$A$1:$IW$188,25,FALSE),0)</f>
        <v>0</v>
      </c>
      <c r="AM52" s="19">
        <f>IFERROR(HLOOKUP(AM$1,'Nakladova matice_2018'!$A$1:$IW$188,25,FALSE),0)</f>
        <v>0</v>
      </c>
      <c r="AN52" s="19">
        <f>IFERROR(HLOOKUP(AN$1,'Nakladova matice_2018'!$A$1:$IW$188,25,FALSE),0)</f>
        <v>0</v>
      </c>
      <c r="AO52" s="19">
        <f>IFERROR(HLOOKUP(AO$1,'Nakladova matice_2018'!$A$1:$IW$188,25,FALSE),0)</f>
        <v>0</v>
      </c>
      <c r="AP52" s="19">
        <f>IFERROR(HLOOKUP(AP$1,'Nakladova matice_2018'!$A$1:$IW$188,25,FALSE),0)</f>
        <v>0</v>
      </c>
      <c r="AQ52" s="19">
        <f>IFERROR(HLOOKUP(AQ$1,'Nakladova matice_2018'!$A$1:$IW$188,25,FALSE),0)</f>
        <v>0</v>
      </c>
      <c r="AR52" s="19">
        <f>IFERROR(HLOOKUP(AR$1,'Nakladova matice_2018'!$A$1:$IW$188,25,FALSE),0)</f>
        <v>0</v>
      </c>
      <c r="AS52" s="19">
        <f>IFERROR(HLOOKUP(AS$1,'Nakladova matice_2018'!$A$1:$IW$188,25,FALSE),0)</f>
        <v>0</v>
      </c>
      <c r="AT52" s="19">
        <f>IFERROR(HLOOKUP(AT$1,'Nakladova matice_2018'!$A$1:$IW$188,25,FALSE),0)</f>
        <v>0</v>
      </c>
      <c r="AU52" s="19">
        <f>IFERROR(HLOOKUP(AU$1,'Nakladova matice_2018'!$A$1:$IW$188,25,FALSE),0)</f>
        <v>0</v>
      </c>
      <c r="AV52" s="19">
        <f>IFERROR(HLOOKUP(AV$1,'Nakladova matice_2018'!$A$1:$IW$188,25,FALSE),0)</f>
        <v>0</v>
      </c>
      <c r="AW52" s="19">
        <f>IFERROR(HLOOKUP(AW$1,'Nakladova matice_2018'!$A$1:$IW$188,25,FALSE),0)</f>
        <v>0</v>
      </c>
      <c r="AX52" s="19">
        <f>IFERROR(HLOOKUP(AX$1,'Nakladova matice_2018'!$A$1:$IW$188,25,FALSE),0)</f>
        <v>0</v>
      </c>
      <c r="AY52" s="19">
        <f>IFERROR(HLOOKUP(AY$1,'Nakladova matice_2018'!$A$1:$IW$188,25,FALSE),0)</f>
        <v>0</v>
      </c>
      <c r="AZ52" s="19">
        <f>IFERROR(HLOOKUP(AZ$1,'Nakladova matice_2018'!$A$1:$IW$188,25,FALSE),0)</f>
        <v>0</v>
      </c>
      <c r="BA52" s="19">
        <f>IFERROR(HLOOKUP(BA$1,'Nakladova matice_2018'!$A$1:$IW$188,25,FALSE),0)</f>
        <v>0</v>
      </c>
      <c r="BB52" s="19">
        <f>IFERROR(HLOOKUP(BB$1,'Nakladova matice_2018'!$A$1:$IW$188,25,FALSE),0)</f>
        <v>0</v>
      </c>
      <c r="BC52" s="19">
        <f>IFERROR(HLOOKUP(BC$1,'Nakladova matice_2018'!$A$1:$IW$188,25,FALSE),0)</f>
        <v>0</v>
      </c>
      <c r="BD52" s="19">
        <f>IFERROR(HLOOKUP(BD$1,'Nakladova matice_2018'!$A$1:$IW$188,25,FALSE),0)</f>
        <v>0</v>
      </c>
      <c r="BE52" s="19">
        <f>IFERROR(HLOOKUP(BE$1,'Nakladova matice_2018'!$A$1:$IW$188,25,FALSE),0)</f>
        <v>0</v>
      </c>
      <c r="BF52" s="19">
        <f>IFERROR(HLOOKUP(BF$1,'Nakladova matice_2018'!$A$1:$IW$188,25,FALSE),0)</f>
        <v>0</v>
      </c>
      <c r="BG52" s="19">
        <f>IFERROR(HLOOKUP(BG$1,'Nakladova matice_2018'!$A$1:$IW$188,25,FALSE),0)</f>
        <v>0</v>
      </c>
      <c r="BH52" s="19">
        <f>IFERROR(HLOOKUP(BH$1,'Nakladova matice_2018'!$A$1:$IW$188,25,FALSE),0)</f>
        <v>0</v>
      </c>
      <c r="BI52" s="19">
        <f>IFERROR(HLOOKUP(BI$1,'Nakladova matice_2018'!$A$1:$IW$188,25,FALSE),0)</f>
        <v>0</v>
      </c>
      <c r="BJ52" s="19">
        <f>IFERROR(HLOOKUP(BJ$1,'Nakladova matice_2018'!$A$1:$IW$188,25,FALSE),0)</f>
        <v>0</v>
      </c>
      <c r="BK52" s="19">
        <f>IFERROR(HLOOKUP(BK$1,'Nakladova matice_2018'!$A$1:$IW$188,25,FALSE),0)</f>
        <v>0</v>
      </c>
      <c r="BL52" s="19">
        <f>IFERROR(HLOOKUP(BL$1,'Nakladova matice_2018'!$A$1:$IW$188,25,FALSE),0)</f>
        <v>0</v>
      </c>
      <c r="BM52" s="19">
        <f>IFERROR(HLOOKUP(BM$1,'Nakladova matice_2018'!$A$1:$IW$188,25,FALSE),0)</f>
        <v>0</v>
      </c>
      <c r="BN52" s="19">
        <f>IFERROR(HLOOKUP(BN$1,'Nakladova matice_2018'!$A$1:$IW$188,25,FALSE),0)</f>
        <v>0</v>
      </c>
      <c r="BO52" s="19">
        <f>IFERROR(HLOOKUP(BO$1,'Nakladova matice_2018'!$A$1:$IW$188,25,FALSE),0)</f>
        <v>0</v>
      </c>
      <c r="BP52" s="19">
        <f>IFERROR(HLOOKUP(BP$1,'Nakladova matice_2018'!$A$1:$IW$188,25,FALSE),0)</f>
        <v>0</v>
      </c>
      <c r="BQ52" s="19">
        <f>IFERROR(HLOOKUP(BQ$1,'Nakladova matice_2018'!$A$1:$IW$188,25,FALSE),0)</f>
        <v>0</v>
      </c>
      <c r="BR52" s="19">
        <f>IFERROR(HLOOKUP(BR$1,'Nakladova matice_2018'!$A$1:$IW$188,25,FALSE),0)</f>
        <v>0</v>
      </c>
      <c r="BS52" s="19">
        <f>IFERROR(HLOOKUP(BS$1,'Nakladova matice_2018'!$A$1:$IW$188,25,FALSE),0)</f>
        <v>0</v>
      </c>
      <c r="BT52" s="19">
        <f>IFERROR(HLOOKUP(BT$1,'Nakladova matice_2018'!$A$1:$IW$188,25,FALSE),0)</f>
        <v>200362.91</v>
      </c>
      <c r="BU52" s="19">
        <f>IFERROR(HLOOKUP(BU$1,'Nakladova matice_2018'!$A$1:$IW$188,25,FALSE),0)</f>
        <v>0</v>
      </c>
      <c r="BV52" s="19">
        <f>IFERROR(HLOOKUP(BV$1,'Nakladova matice_2018'!$A$1:$IW$188,25,FALSE),0)</f>
        <v>0</v>
      </c>
      <c r="BW52" s="19">
        <f>IFERROR(HLOOKUP(BW$1,'Nakladova matice_2018'!$A$1:$IW$188,25,FALSE),0)</f>
        <v>0</v>
      </c>
      <c r="BX52" s="19">
        <f>IFERROR(HLOOKUP(BX$1,'Nakladova matice_2018'!$A$1:$IW$188,25,FALSE),0)</f>
        <v>0</v>
      </c>
      <c r="BY52" s="19">
        <f>IFERROR(HLOOKUP(BY$1,'Nakladova matice_2018'!$A$1:$IW$188,25,FALSE),0)</f>
        <v>0</v>
      </c>
      <c r="BZ52" s="19">
        <f>IFERROR(HLOOKUP(BZ$1,'Nakladova matice_2018'!$A$1:$IW$188,25,FALSE),0)</f>
        <v>0</v>
      </c>
      <c r="CA52" s="19">
        <f>IFERROR(HLOOKUP(CA$1,'Nakladova matice_2018'!$A$1:$IW$188,25,FALSE),0)</f>
        <v>0</v>
      </c>
      <c r="CB52" s="19">
        <f>IFERROR(HLOOKUP(CB$1,'Nakladova matice_2018'!$A$1:$IW$188,25,FALSE),0)</f>
        <v>0</v>
      </c>
      <c r="CC52" s="19">
        <f>IFERROR(HLOOKUP(CC$1,'Nakladova matice_2018'!$A$1:$IW$188,25,FALSE),0)</f>
        <v>0</v>
      </c>
      <c r="CD52" s="19">
        <f>IFERROR(HLOOKUP(CD$1,'Nakladova matice_2018'!$A$1:$IW$188,25,FALSE),0)</f>
        <v>0</v>
      </c>
      <c r="CE52" s="19">
        <f>IFERROR(HLOOKUP(CE$1,'Nakladova matice_2018'!$A$1:$IW$188,25,FALSE),0)</f>
        <v>0</v>
      </c>
      <c r="CF52" s="19">
        <f>IFERROR(HLOOKUP(CF$1,'Nakladova matice_2018'!$A$1:$IW$188,25,FALSE),0)</f>
        <v>0</v>
      </c>
      <c r="CG52" s="19">
        <f>IFERROR(HLOOKUP(CG$1,'Nakladova matice_2018'!$A$1:$IW$188,25,FALSE),0)</f>
        <v>0</v>
      </c>
      <c r="CH52" s="19">
        <f>IFERROR(HLOOKUP(CH$1,'Nakladova matice_2018'!$A$1:$IW$188,25,FALSE),0)</f>
        <v>0</v>
      </c>
      <c r="CI52" s="19">
        <f>IFERROR(HLOOKUP(CI$1,'Nakladova matice_2018'!$A$1:$IW$188,25,FALSE),0)</f>
        <v>0</v>
      </c>
      <c r="CJ52" s="19">
        <f>IFERROR(HLOOKUP(CJ$1,'Nakladova matice_2018'!$A$1:$IW$188,25,FALSE),0)</f>
        <v>0</v>
      </c>
      <c r="CK52" s="19">
        <f>IFERROR(HLOOKUP(CK$1,'Nakladova matice_2018'!$A$1:$IW$188,25,FALSE),0)</f>
        <v>0</v>
      </c>
      <c r="CL52" s="19">
        <f>IFERROR(HLOOKUP(CL$1,'Nakladova matice_2018'!$A$1:$IW$188,25,FALSE),0)</f>
        <v>0</v>
      </c>
      <c r="CM52" s="19">
        <f>IFERROR(HLOOKUP(CM$1,'Nakladova matice_2018'!$A$1:$IW$188,25,FALSE),0)</f>
        <v>0</v>
      </c>
      <c r="CN52" s="19">
        <f>IFERROR(HLOOKUP(CN$1,'Nakladova matice_2018'!$A$1:$IW$188,25,FALSE),0)</f>
        <v>0</v>
      </c>
      <c r="CO52" s="19">
        <f>IFERROR(HLOOKUP(CO$1,'Nakladova matice_2018'!$A$1:$IW$188,25,FALSE),0)</f>
        <v>0</v>
      </c>
      <c r="CP52" s="19">
        <f>IFERROR(HLOOKUP(CP$1,'Nakladova matice_2018'!$A$1:$IW$188,25,FALSE),0)</f>
        <v>0</v>
      </c>
      <c r="CQ52" s="19">
        <f>IFERROR(HLOOKUP(CQ$1,'Nakladova matice_2018'!$A$1:$IW$188,25,FALSE),0)</f>
        <v>0</v>
      </c>
      <c r="CR52" s="19">
        <f>IFERROR(HLOOKUP(CR$1,'Nakladova matice_2018'!$A$1:$IW$188,25,FALSE),0)</f>
        <v>0</v>
      </c>
      <c r="CS52" s="19">
        <f>IFERROR(HLOOKUP(CS$1,'Nakladova matice_2018'!$A$1:$IW$188,25,FALSE),0)</f>
        <v>0</v>
      </c>
      <c r="CT52" s="19">
        <f>IFERROR(HLOOKUP(CT$1,'Nakladova matice_2018'!$A$1:$IW$188,25,FALSE),0)</f>
        <v>0</v>
      </c>
      <c r="CU52" s="19">
        <f>IFERROR(HLOOKUP(CU$1,'Nakladova matice_2018'!$A$1:$IW$188,25,FALSE),0)</f>
        <v>0</v>
      </c>
      <c r="CV52" s="19">
        <f>IFERROR(HLOOKUP(CV$1,'Nakladova matice_2018'!$A$1:$IW$188,25,FALSE),0)</f>
        <v>0</v>
      </c>
      <c r="CW52" s="19">
        <f>IFERROR(HLOOKUP(CW$1,'Nakladova matice_2018'!$A$1:$IW$188,25,FALSE),0)</f>
        <v>0</v>
      </c>
      <c r="CX52" s="19">
        <f>IFERROR(HLOOKUP(CX$1,'Nakladova matice_2018'!$A$1:$IW$188,25,FALSE),0)</f>
        <v>0</v>
      </c>
      <c r="CY52" s="19">
        <f>IFERROR(HLOOKUP(CY$1,'Nakladova matice_2018'!$A$1:$IW$188,25,FALSE),0)</f>
        <v>0</v>
      </c>
      <c r="CZ52" s="19">
        <f>IFERROR(HLOOKUP(CZ$1,'Nakladova matice_2018'!$A$1:$IW$188,25,FALSE),0)</f>
        <v>0</v>
      </c>
      <c r="DA52" s="19">
        <f>IFERROR(HLOOKUP(DA$1,'Nakladova matice_2018'!$A$1:$IW$188,25,FALSE),0)</f>
        <v>0</v>
      </c>
      <c r="DB52" s="19">
        <f>IFERROR(HLOOKUP(DB$1,'Nakladova matice_2018'!$A$1:$IW$188,25,FALSE),0)</f>
        <v>0</v>
      </c>
      <c r="DC52" s="19">
        <f>IFERROR(HLOOKUP(DC$1,'Nakladova matice_2018'!$A$1:$IW$188,25,FALSE),0)</f>
        <v>0</v>
      </c>
      <c r="DD52" s="19">
        <f>IFERROR(HLOOKUP(DD$1,'Nakladova matice_2018'!$A$1:$IW$188,25,FALSE),0)</f>
        <v>0</v>
      </c>
      <c r="DE52" s="19">
        <f>IFERROR(HLOOKUP(DE$1,'Nakladova matice_2018'!$A$1:$IW$188,25,FALSE),0)</f>
        <v>0</v>
      </c>
      <c r="DF52" s="19">
        <f>IFERROR(HLOOKUP(DF$1,'Nakladova matice_2018'!$A$1:$IW$188,25,FALSE),0)</f>
        <v>0</v>
      </c>
      <c r="DG52" s="19">
        <f>IFERROR(HLOOKUP(DG$1,'Nakladova matice_2018'!$A$1:$IW$188,25,FALSE),0)</f>
        <v>0</v>
      </c>
      <c r="DH52" s="19">
        <f>IFERROR(HLOOKUP(DH$1,'Nakladova matice_2018'!$A$1:$IW$188,25,FALSE),0)</f>
        <v>0</v>
      </c>
      <c r="DI52" s="19">
        <f>IFERROR(HLOOKUP(DI$1,'Nakladova matice_2018'!$A$1:$IW$188,25,FALSE),0)</f>
        <v>0</v>
      </c>
      <c r="DJ52" s="19">
        <f>IFERROR(HLOOKUP(DJ$1,'Nakladova matice_2018'!$A$1:$IW$188,25,FALSE),0)</f>
        <v>0</v>
      </c>
      <c r="DK52" s="19">
        <f>IFERROR(HLOOKUP(DK$1,'Nakladova matice_2018'!$A$1:$IW$188,25,FALSE),0)</f>
        <v>0</v>
      </c>
      <c r="DL52" s="19">
        <f>IFERROR(HLOOKUP(DL$1,'Nakladova matice_2018'!$A$1:$IW$188,25,FALSE),0)</f>
        <v>0</v>
      </c>
      <c r="DM52" s="19">
        <f>IFERROR(HLOOKUP(DM$1,'Nakladova matice_2018'!$A$1:$IW$188,25,FALSE),0)</f>
        <v>0</v>
      </c>
      <c r="DN52" s="19">
        <f>IFERROR(HLOOKUP(DN$1,'Nakladova matice_2018'!$A$1:$IW$188,25,FALSE),0)</f>
        <v>0</v>
      </c>
      <c r="DO52" s="19">
        <f>IFERROR(HLOOKUP(DO$1,'Nakladova matice_2018'!$A$1:$IW$188,25,FALSE),0)</f>
        <v>0</v>
      </c>
      <c r="DP52" s="19">
        <f>IFERROR(HLOOKUP(DP$1,'Nakladova matice_2018'!$A$1:$IW$188,25,FALSE),0)</f>
        <v>0</v>
      </c>
      <c r="DQ52" s="19">
        <f>IFERROR(HLOOKUP(DQ$1,'Nakladova matice_2018'!$A$1:$IW$188,25,FALSE),0)</f>
        <v>0</v>
      </c>
      <c r="DR52" s="19">
        <f>IFERROR(HLOOKUP(DR$1,'Nakladova matice_2018'!$A$1:$IW$188,25,FALSE),0)</f>
        <v>0</v>
      </c>
      <c r="DS52" s="19">
        <f>IFERROR(HLOOKUP(DS$1,'Nakladova matice_2018'!$A$1:$IW$188,25,FALSE),0)</f>
        <v>0</v>
      </c>
      <c r="DT52" s="19">
        <f>IFERROR(HLOOKUP(DT$1,'Nakladova matice_2018'!$A$1:$IW$188,25,FALSE),0)</f>
        <v>0</v>
      </c>
      <c r="DU52" s="19">
        <f>IFERROR(HLOOKUP(DU$1,'Nakladova matice_2018'!$A$1:$IW$188,25,FALSE),0)</f>
        <v>0</v>
      </c>
      <c r="DV52" s="19">
        <f>IFERROR(HLOOKUP(DV$1,'Nakladova matice_2018'!$A$1:$IW$188,25,FALSE),0)</f>
        <v>0</v>
      </c>
      <c r="DW52" s="19">
        <f>IFERROR(HLOOKUP(DW$1,'Nakladova matice_2018'!$A$1:$IW$188,25,FALSE),0)</f>
        <v>0</v>
      </c>
      <c r="DX52" s="19">
        <f>IFERROR(HLOOKUP(DX$1,'Nakladova matice_2018'!$A$1:$IW$188,25,FALSE),0)</f>
        <v>0</v>
      </c>
      <c r="DY52" s="19">
        <f>IFERROR(HLOOKUP(DY$1,'Nakladova matice_2018'!$A$1:$IW$188,25,FALSE),0)</f>
        <v>0</v>
      </c>
      <c r="DZ52" s="19">
        <f>IFERROR(HLOOKUP(DZ$1,'Nakladova matice_2018'!$A$1:$IW$188,25,FALSE),0)</f>
        <v>0</v>
      </c>
      <c r="EA52" s="19">
        <f>IFERROR(HLOOKUP(EA$1,'Nakladova matice_2018'!$A$1:$IW$188,25,FALSE),0)</f>
        <v>0</v>
      </c>
      <c r="EB52" s="19">
        <f>IFERROR(HLOOKUP(EB$1,'Nakladova matice_2018'!$A$1:$IW$188,25,FALSE),0)</f>
        <v>0</v>
      </c>
      <c r="EC52" s="19">
        <f>IFERROR(HLOOKUP(EC$1,'Nakladova matice_2018'!$A$1:$IW$188,25,FALSE),0)</f>
        <v>0</v>
      </c>
      <c r="ED52" s="19">
        <f>IFERROR(HLOOKUP(ED$1,'Nakladova matice_2018'!$A$1:$IW$188,25,FALSE),0)</f>
        <v>0</v>
      </c>
      <c r="EE52" s="19">
        <f>IFERROR(HLOOKUP(EE$1,'Nakladova matice_2018'!$A$1:$IW$188,25,FALSE),0)</f>
        <v>0</v>
      </c>
      <c r="EF52" s="19">
        <f>IFERROR(HLOOKUP(EF$1,'Nakladova matice_2018'!$A$1:$IW$188,25,FALSE),0)</f>
        <v>0</v>
      </c>
      <c r="EG52" s="19">
        <f>IFERROR(HLOOKUP(EG$1,'Nakladova matice_2018'!$A$1:$IW$188,25,FALSE),0)</f>
        <v>0</v>
      </c>
      <c r="EH52" s="19">
        <f>IFERROR(HLOOKUP(EH$1,'Nakladova matice_2018'!$A$1:$IW$188,25,FALSE),0)</f>
        <v>0</v>
      </c>
      <c r="EI52" s="19">
        <f>IFERROR(HLOOKUP(EI$1,'Nakladova matice_2018'!$A$1:$IW$188,25,FALSE),0)</f>
        <v>0</v>
      </c>
      <c r="EJ52" s="19">
        <f>IFERROR(HLOOKUP(EJ$1,'Nakladova matice_2018'!$A$1:$IW$188,25,FALSE),0)</f>
        <v>0</v>
      </c>
      <c r="EK52" s="19">
        <f>IFERROR(HLOOKUP(EK$1,'Nakladova matice_2018'!$A$1:$IW$188,25,FALSE),0)</f>
        <v>0</v>
      </c>
      <c r="EL52" s="19">
        <f>IFERROR(HLOOKUP(EL$1,'Nakladova matice_2018'!$A$1:$IW$188,25,FALSE),0)</f>
        <v>0</v>
      </c>
      <c r="EM52" s="19">
        <f>IFERROR(HLOOKUP(EM$1,'Nakladova matice_2018'!$A$1:$IW$188,25,FALSE),0)</f>
        <v>0</v>
      </c>
      <c r="EN52" s="19">
        <f>IFERROR(HLOOKUP(EN$1,'Nakladova matice_2018'!$A$1:$IW$188,25,FALSE),0)</f>
        <v>0</v>
      </c>
      <c r="EO52" s="19">
        <f>IFERROR(HLOOKUP(EO$1,'Nakladova matice_2018'!$A$1:$IW$188,25,FALSE),0)</f>
        <v>0</v>
      </c>
      <c r="EP52" s="19">
        <f>IFERROR(HLOOKUP(EP$1,'Nakladova matice_2018'!$A$1:$IW$188,25,FALSE),0)</f>
        <v>0</v>
      </c>
      <c r="EQ52" s="19">
        <f>IFERROR(HLOOKUP(EQ$1,'Nakladova matice_2018'!$A$1:$IW$188,25,FALSE),0)</f>
        <v>0</v>
      </c>
      <c r="ER52" s="19">
        <f>IFERROR(HLOOKUP(ER$1,'Nakladova matice_2018'!$A$1:$IW$188,25,FALSE),0)</f>
        <v>0</v>
      </c>
      <c r="ES52" s="19">
        <f>IFERROR(HLOOKUP(ES$1,'Nakladova matice_2018'!$A$1:$IW$188,25,FALSE),0)</f>
        <v>0</v>
      </c>
      <c r="ET52" s="19">
        <f>IFERROR(HLOOKUP(ET$1,'Nakladova matice_2018'!$A$1:$IW$188,25,FALSE),0)</f>
        <v>0</v>
      </c>
      <c r="EU52" s="19">
        <f>IFERROR(HLOOKUP(EU$1,'Nakladova matice_2018'!$A$1:$IW$188,25,FALSE),0)</f>
        <v>0</v>
      </c>
      <c r="EV52" s="19">
        <f>IFERROR(HLOOKUP(EV$1,'Nakladova matice_2018'!$A$1:$IW$188,25,FALSE),0)</f>
        <v>0</v>
      </c>
      <c r="EW52" s="19">
        <f>IFERROR(HLOOKUP(EW$1,'Nakladova matice_2018'!$A$1:$IW$188,25,FALSE),0)</f>
        <v>0</v>
      </c>
      <c r="EX52" s="19">
        <f>IFERROR(HLOOKUP(EX$1,'Nakladova matice_2018'!$A$1:$IW$188,25,FALSE),0)</f>
        <v>0</v>
      </c>
      <c r="EY52" s="19">
        <f>IFERROR(HLOOKUP(EY$1,'Nakladova matice_2018'!$A$1:$IW$188,25,FALSE),0)</f>
        <v>0</v>
      </c>
      <c r="EZ52" s="19">
        <f>IFERROR(HLOOKUP(EZ$1,'Nakladova matice_2018'!$A$1:$IW$188,25,FALSE),0)</f>
        <v>0</v>
      </c>
      <c r="FA52" s="19">
        <f>IFERROR(HLOOKUP(FA$1,'Nakladova matice_2018'!$A$1:$IW$188,25,FALSE),0)</f>
        <v>0</v>
      </c>
      <c r="FB52" s="19">
        <f>IFERROR(HLOOKUP(FB$1,'Nakladova matice_2018'!$A$1:$IW$188,25,FALSE),0)</f>
        <v>0</v>
      </c>
      <c r="FC52" s="19">
        <f>IFERROR(HLOOKUP(FC$1,'Nakladova matice_2018'!$A$1:$IW$188,25,FALSE),0)</f>
        <v>0</v>
      </c>
      <c r="FD52" s="19">
        <f>IFERROR(HLOOKUP(FD$1,'Nakladova matice_2018'!$A$1:$IW$188,25,FALSE),0)</f>
        <v>0</v>
      </c>
      <c r="FE52" s="19">
        <f>IFERROR(HLOOKUP(FE$1,'Nakladova matice_2018'!$A$1:$IW$188,25,FALSE),0)</f>
        <v>0</v>
      </c>
      <c r="FF52" s="19">
        <f>IFERROR(HLOOKUP(FF$1,'Nakladova matice_2018'!$A$1:$IW$188,25,FALSE),0)</f>
        <v>0</v>
      </c>
      <c r="FG52" s="19">
        <f>IFERROR(HLOOKUP(FG$1,'Nakladova matice_2018'!$A$1:$IW$188,25,FALSE),0)</f>
        <v>0</v>
      </c>
      <c r="FH52" s="19">
        <f>IFERROR(HLOOKUP(FH$1,'Nakladova matice_2018'!$A$1:$IW$188,25,FALSE),0)</f>
        <v>0</v>
      </c>
      <c r="FI52" s="19">
        <f>IFERROR(HLOOKUP(FI$1,'Nakladova matice_2018'!$A$1:$IW$188,25,FALSE),0)</f>
        <v>0</v>
      </c>
      <c r="FJ52" s="19">
        <f>IFERROR(HLOOKUP(FJ$1,'Nakladova matice_2018'!$A$1:$IW$188,25,FALSE),0)</f>
        <v>0</v>
      </c>
      <c r="FK52" s="19">
        <f>IFERROR(HLOOKUP(FK$1,'Nakladova matice_2018'!$A$1:$IW$188,25,FALSE),0)</f>
        <v>0</v>
      </c>
      <c r="FL52" s="19">
        <f>IFERROR(HLOOKUP(FL$1,'Nakladova matice_2018'!$A$1:$IW$188,25,FALSE),0)</f>
        <v>0</v>
      </c>
      <c r="FM52" s="19">
        <f>IFERROR(HLOOKUP(FM$1,'Nakladova matice_2018'!$A$1:$IW$188,25,FALSE),0)</f>
        <v>0</v>
      </c>
      <c r="FN52" s="19">
        <f>IFERROR(HLOOKUP(FN$1,'Nakladova matice_2018'!$A$1:$IW$188,25,FALSE),0)</f>
        <v>0</v>
      </c>
      <c r="FO52" s="19">
        <f>IFERROR(HLOOKUP(FO$1,'Nakladova matice_2018'!$A$1:$IW$188,25,FALSE),0)</f>
        <v>0</v>
      </c>
      <c r="FP52" s="19">
        <f>IFERROR(HLOOKUP(FP$1,'Nakladova matice_2018'!$A$1:$IW$188,25,FALSE),0)</f>
        <v>0</v>
      </c>
      <c r="FQ52" s="19">
        <f>IFERROR(HLOOKUP(FQ$1,'Nakladova matice_2018'!$A$1:$IW$188,25,FALSE),0)</f>
        <v>0</v>
      </c>
      <c r="FR52" s="19">
        <f>IFERROR(HLOOKUP(FR$1,'Nakladova matice_2018'!$A$1:$IW$188,25,FALSE),0)</f>
        <v>0</v>
      </c>
      <c r="FS52" s="19">
        <f>IFERROR(HLOOKUP(FS$1,'Nakladova matice_2018'!$A$1:$IW$188,25,FALSE),0)</f>
        <v>0</v>
      </c>
      <c r="FT52" s="19">
        <f>IFERROR(HLOOKUP(FT$1,'Nakladova matice_2018'!$A$1:$IW$188,25,FALSE),0)</f>
        <v>0</v>
      </c>
      <c r="FU52" s="19">
        <f>IFERROR(HLOOKUP(FU$1,'Nakladova matice_2018'!$A$1:$IW$188,25,FALSE),0)</f>
        <v>0</v>
      </c>
      <c r="FV52" s="19">
        <f>IFERROR(HLOOKUP(FV$1,'Nakladova matice_2018'!$A$1:$IW$188,25,FALSE),0)</f>
        <v>950255.26</v>
      </c>
      <c r="FW52" s="19">
        <f>IFERROR(HLOOKUP(FW$1,'Nakladova matice_2018'!$A$1:$IW$188,25,FALSE),0)</f>
        <v>0</v>
      </c>
      <c r="FX52" s="19">
        <f>IFERROR(HLOOKUP(FX$1,'Nakladova matice_2018'!$A$1:$IW$188,25,FALSE),0)</f>
        <v>0</v>
      </c>
      <c r="FY52" s="19">
        <f>IFERROR(HLOOKUP(FY$1,'Nakladova matice_2018'!$A$1:$IW$188,25,FALSE),0)</f>
        <v>0</v>
      </c>
      <c r="FZ52" s="19">
        <f>IFERROR(HLOOKUP(FZ$1,'Nakladova matice_2018'!$A$1:$IW$188,25,FALSE),0)</f>
        <v>0</v>
      </c>
      <c r="GA52" s="19">
        <f>IFERROR(HLOOKUP(GA$1,'Nakladova matice_2018'!$A$1:$IW$188,25,FALSE),0)</f>
        <v>0</v>
      </c>
      <c r="GB52" s="19">
        <f>IFERROR(HLOOKUP(GB$1,'Nakladova matice_2018'!$A$1:$IW$188,25,FALSE),0)</f>
        <v>0</v>
      </c>
      <c r="GC52" s="19">
        <f>IFERROR(HLOOKUP(GC$1,'Nakladova matice_2018'!$A$1:$IW$188,25,FALSE),0)</f>
        <v>0</v>
      </c>
      <c r="GD52" s="19">
        <f>IFERROR(HLOOKUP(GD$1,'Nakladova matice_2018'!$A$1:$IW$188,25,FALSE),0)</f>
        <v>0</v>
      </c>
      <c r="GE52" s="19">
        <f>IFERROR(HLOOKUP(GE$1,'Nakladova matice_2018'!$A$1:$IW$188,25,FALSE),0)</f>
        <v>0</v>
      </c>
      <c r="GF52" s="19">
        <f>IFERROR(HLOOKUP(GF$1,'Nakladova matice_2018'!$A$1:$IW$188,25,FALSE),0)</f>
        <v>0</v>
      </c>
      <c r="GG52" s="19">
        <f>IFERROR(HLOOKUP(GG$1,'Nakladova matice_2018'!$A$1:$IW$188,25,FALSE),0)</f>
        <v>0</v>
      </c>
      <c r="GH52" s="19">
        <f>IFERROR(HLOOKUP(GH$1,'Nakladova matice_2018'!$A$1:$IW$188,25,FALSE),0)</f>
        <v>0</v>
      </c>
      <c r="GI52" s="19">
        <f>IFERROR(HLOOKUP(GI$1,'Nakladova matice_2018'!$A$1:$IW$188,25,FALSE),0)</f>
        <v>0</v>
      </c>
      <c r="GJ52" s="19">
        <f>IFERROR(HLOOKUP(GJ$1,'Nakladova matice_2018'!$A$1:$IW$188,25,FALSE),0)</f>
        <v>0</v>
      </c>
      <c r="GK52" s="19">
        <f>IFERROR(HLOOKUP(GK$1,'Nakladova matice_2018'!$A$1:$IW$188,25,FALSE),0)</f>
        <v>0</v>
      </c>
      <c r="GL52" s="19">
        <f>IFERROR(HLOOKUP(GL$1,'Nakladova matice_2018'!$A$1:$IW$188,25,FALSE),0)</f>
        <v>0</v>
      </c>
      <c r="GM52" s="19">
        <f>IFERROR(HLOOKUP(GM$1,'Nakladova matice_2018'!$A$1:$IW$188,25,FALSE),0)</f>
        <v>0</v>
      </c>
      <c r="GN52" s="19">
        <f>IFERROR(HLOOKUP(GN$1,'Nakladova matice_2018'!$A$1:$IW$188,25,FALSE),0)</f>
        <v>0</v>
      </c>
      <c r="GO52" s="19">
        <f>IFERROR(HLOOKUP(GO$1,'Nakladova matice_2018'!$A$1:$IW$188,25,FALSE),0)</f>
        <v>0</v>
      </c>
      <c r="GP52" s="19">
        <f>IFERROR(HLOOKUP(GP$1,'Nakladova matice_2018'!$A$1:$IW$188,25,FALSE),0)</f>
        <v>0</v>
      </c>
      <c r="GQ52" s="19">
        <f>IFERROR(HLOOKUP(GQ$1,'Nakladova matice_2018'!$A$1:$IW$188,25,FALSE),0)</f>
        <v>0</v>
      </c>
      <c r="GR52" s="19">
        <f>IFERROR(HLOOKUP(GR$1,'Nakladova matice_2018'!$A$1:$IW$188,25,FALSE),0)</f>
        <v>0</v>
      </c>
      <c r="GS52" s="19">
        <f>IFERROR(HLOOKUP(GS$1,'Nakladova matice_2018'!$A$1:$IW$188,25,FALSE),0)</f>
        <v>0</v>
      </c>
      <c r="GT52" s="19">
        <f>IFERROR(HLOOKUP(GT$1,'Nakladova matice_2018'!$A$1:$IW$188,25,FALSE),0)</f>
        <v>0</v>
      </c>
      <c r="GU52" s="19">
        <f>IFERROR(HLOOKUP(GU$1,'Nakladova matice_2018'!$A$1:$IW$188,25,FALSE),0)</f>
        <v>0</v>
      </c>
      <c r="GV52" s="19">
        <f>IFERROR(HLOOKUP(GV$1,'Nakladova matice_2018'!$A$1:$IW$188,25,FALSE),0)</f>
        <v>0</v>
      </c>
      <c r="GW52" s="19">
        <f>IFERROR(HLOOKUP(GW$1,'Nakladova matice_2018'!$A$1:$IW$188,25,FALSE),0)</f>
        <v>0</v>
      </c>
      <c r="GX52" s="19">
        <f>IFERROR(HLOOKUP(GX$1,'Nakladova matice_2018'!$A$1:$IW$188,25,FALSE),0)</f>
        <v>0</v>
      </c>
      <c r="GY52" s="19">
        <f>IFERROR(HLOOKUP(GY$1,'Nakladova matice_2018'!$A$1:$IW$188,25,FALSE),0)</f>
        <v>0</v>
      </c>
      <c r="GZ52" s="19">
        <f>IFERROR(HLOOKUP(GZ$1,'Nakladova matice_2018'!$A$1:$IW$188,25,FALSE),0)</f>
        <v>0</v>
      </c>
      <c r="HA52" s="19">
        <f>IFERROR(HLOOKUP(HA$1,'Nakladova matice_2018'!$A$1:$IW$188,25,FALSE),0)</f>
        <v>421881.18</v>
      </c>
      <c r="HB52" s="19">
        <f>IFERROR(HLOOKUP(HB$1,'Nakladova matice_2018'!$A$1:$IW$188,25,FALSE),0)</f>
        <v>0</v>
      </c>
      <c r="HC52" s="19">
        <f>IFERROR(HLOOKUP(HC$1,'Nakladova matice_2018'!$A$1:$IW$188,25,FALSE),0)</f>
        <v>0</v>
      </c>
      <c r="HD52" s="19">
        <f>IFERROR(HLOOKUP(HD$1,'Nakladova matice_2018'!$A$1:$IW$188,25,FALSE),0)</f>
        <v>0</v>
      </c>
      <c r="HE52" s="19">
        <f>IFERROR(HLOOKUP(HE$1,'Nakladova matice_2018'!$A$1:$IW$188,25,FALSE),0)</f>
        <v>0</v>
      </c>
      <c r="HF52" s="19">
        <f>IFERROR(HLOOKUP(HF$1,'Nakladova matice_2018'!$A$1:$IW$188,25,FALSE),0)</f>
        <v>0</v>
      </c>
      <c r="HG52" s="19">
        <f>IFERROR(HLOOKUP(HG$1,'Nakladova matice_2018'!$A$1:$IW$188,25,FALSE),0)</f>
        <v>23844.53</v>
      </c>
      <c r="HH52" s="19">
        <f>IFERROR(HLOOKUP(HH$1,'Nakladova matice_2018'!$A$1:$IW$188,25,FALSE),0)</f>
        <v>70281.36</v>
      </c>
      <c r="HI52" s="19">
        <f>IFERROR(HLOOKUP(HI$1,'Nakladova matice_2018'!$A$1:$IW$188,25,FALSE),0)</f>
        <v>0</v>
      </c>
      <c r="HJ52" s="19">
        <f>IFERROR(HLOOKUP(HJ$1,'Nakladova matice_2018'!$A$1:$IW$188,25,FALSE),0)</f>
        <v>0</v>
      </c>
      <c r="HK52" s="19">
        <f>IFERROR(HLOOKUP(HK$1,'Nakladova matice_2018'!$A$1:$IW$188,25,FALSE),0)</f>
        <v>0</v>
      </c>
      <c r="HL52" s="19">
        <f>IFERROR(HLOOKUP(HL$1,'Nakladova matice_2018'!$A$1:$IW$188,25,FALSE),0)</f>
        <v>0</v>
      </c>
      <c r="HM52" s="19">
        <f>IFERROR(HLOOKUP(HM$1,'Nakladova matice_2018'!$A$1:$IW$188,25,FALSE),0)</f>
        <v>0</v>
      </c>
      <c r="HN52" s="19">
        <f>IFERROR(HLOOKUP(HN$1,'Nakladova matice_2018'!$A$1:$IW$188,25,FALSE),0)</f>
        <v>0</v>
      </c>
      <c r="HO52" s="19">
        <f>IFERROR(HLOOKUP(HO$1,'Nakladova matice_2018'!$A$1:$IW$188,25,FALSE),0)</f>
        <v>0</v>
      </c>
      <c r="HP52" s="19">
        <f>IFERROR(HLOOKUP(HP$1,'Nakladova matice_2018'!$A$1:$IW$188,25,FALSE),0)</f>
        <v>0</v>
      </c>
      <c r="HQ52" s="19">
        <f>IFERROR(HLOOKUP(HQ$1,'Nakladova matice_2018'!$A$1:$IW$188,25,FALSE),0)</f>
        <v>0</v>
      </c>
      <c r="HR52" s="19">
        <f>IFERROR(HLOOKUP(HR$1,'Nakladova matice_2018'!$A$1:$IW$188,25,FALSE),0)</f>
        <v>0</v>
      </c>
      <c r="HS52" s="19">
        <f>IFERROR(HLOOKUP(HS$1,'Nakladova matice_2018'!$A$1:$IW$188,25,FALSE),0)</f>
        <v>0</v>
      </c>
      <c r="HT52" s="19">
        <f>IFERROR(HLOOKUP(HT$1,'Nakladova matice_2018'!$A$1:$IW$188,25,FALSE),0)</f>
        <v>914859.7</v>
      </c>
      <c r="HU52" s="19">
        <f>IFERROR(HLOOKUP(HU$1,'Nakladova matice_2018'!$A$1:$IW$188,25,FALSE),0)</f>
        <v>1145409.45</v>
      </c>
      <c r="HV52" s="19">
        <f>IFERROR(HLOOKUP(HV$1,'Nakladova matice_2018'!$A$1:$IW$188,25,FALSE),0)</f>
        <v>1183063.25</v>
      </c>
      <c r="HW52" s="19">
        <f>IFERROR(HLOOKUP(HW$1,'Nakladova matice_2018'!$A$1:$IW$188,25,FALSE),0)</f>
        <v>2310890.29</v>
      </c>
      <c r="HX52" s="19">
        <f>IFERROR(HLOOKUP(HX$1,'Nakladova matice_2018'!$A$1:$IW$188,25,FALSE),0)</f>
        <v>276021.2</v>
      </c>
      <c r="HY52" s="19">
        <f>IFERROR(HLOOKUP(HY$1,'Nakladova matice_2018'!$A$1:$IW$188,25,FALSE),0)</f>
        <v>1357451.4</v>
      </c>
      <c r="HZ52" s="19">
        <f>IFERROR(HLOOKUP(HZ$1,'Nakladova matice_2018'!$A$1:$IW$188,25,FALSE),0)</f>
        <v>0</v>
      </c>
      <c r="IA52" s="19">
        <f>IFERROR(HLOOKUP(IA$1,'Nakladova matice_2018'!$A$1:$IW$188,25,FALSE),0)</f>
        <v>635328.1</v>
      </c>
      <c r="IB52" s="19">
        <f>IFERROR(HLOOKUP(IB$1,'Nakladova matice_2018'!$A$1:$IW$188,25,FALSE),0)</f>
        <v>0</v>
      </c>
      <c r="IC52" s="19">
        <f>IFERROR(HLOOKUP(IC$1,'Nakladova matice_2018'!$A$1:$IW$188,25,FALSE),0)</f>
        <v>0</v>
      </c>
      <c r="ID52" s="19">
        <f>IFERROR(HLOOKUP(ID$1,'Nakladova matice_2018'!$A$1:$IW$188,25,FALSE),0)</f>
        <v>296190.21000000002</v>
      </c>
      <c r="IE52" s="19">
        <f>IFERROR(HLOOKUP(IE$1,'Nakladova matice_2018'!$A$1:$IW$188,25,FALSE),0)</f>
        <v>0</v>
      </c>
      <c r="IF52" s="19">
        <f>IFERROR(HLOOKUP(IF$1,'Nakladova matice_2018'!$A$1:$IW$188,25,FALSE),0)</f>
        <v>0</v>
      </c>
      <c r="IG52" s="19">
        <f>IFERROR(HLOOKUP(IG$1,'Nakladova matice_2018'!$A$1:$IW$188,25,FALSE),0)</f>
        <v>0</v>
      </c>
      <c r="IH52" s="19">
        <f>IFERROR(HLOOKUP(IH$1,'Nakladova matice_2018'!$A$1:$IW$188,25,FALSE),0)</f>
        <v>0</v>
      </c>
      <c r="II52" s="19">
        <f>IFERROR(HLOOKUP(II$1,'Nakladova matice_2018'!$A$1:$IW$188,25,FALSE),0)</f>
        <v>0</v>
      </c>
      <c r="IJ52" s="19">
        <f>IFERROR(HLOOKUP(IJ$1,'Nakladova matice_2018'!$A$1:$IW$188,25,FALSE),0)</f>
        <v>0</v>
      </c>
      <c r="IK52" s="19">
        <f>IFERROR(HLOOKUP(IK$1,'Nakladova matice_2018'!$A$1:$IW$188,25,FALSE),0)</f>
        <v>0</v>
      </c>
      <c r="IL52" s="19">
        <f>IFERROR(HLOOKUP(IL$1,'Nakladova matice_2018'!$A$1:$IW$188,25,FALSE),0)</f>
        <v>0</v>
      </c>
      <c r="IM52" s="19">
        <f>IFERROR(HLOOKUP(IM$1,'Nakladova matice_2018'!$A$1:$IW$188,25,FALSE),0)</f>
        <v>0</v>
      </c>
      <c r="IN52" s="19">
        <f>IFERROR(HLOOKUP(IN$1,'Nakladova matice_2018'!$A$1:$IW$188,25,FALSE),0)</f>
        <v>16295142.029999999</v>
      </c>
      <c r="IO52" s="19">
        <f>IFERROR(HLOOKUP(IO$1,'Nakladova matice_2018'!$A$1:$IW$188,25,FALSE),0)</f>
        <v>0</v>
      </c>
      <c r="IP52" s="19">
        <f>IFERROR(HLOOKUP(IP$1,'Nakladova matice_2018'!$A$1:$IW$188,25,FALSE),0)</f>
        <v>0</v>
      </c>
      <c r="IQ52" s="19">
        <f>IFERROR(HLOOKUP(IQ$1,'Nakladova matice_2018'!$A$1:$IW$188,25,FALSE),0)</f>
        <v>0</v>
      </c>
      <c r="IR52" s="19">
        <f>IFERROR(HLOOKUP(IR$1,'Nakladova matice_2018'!$A$1:$IW$188,25,FALSE),0)</f>
        <v>0</v>
      </c>
      <c r="IS52" s="19">
        <f>IFERROR(HLOOKUP(IS$1,'Nakladova matice_2018'!$A$1:$IW$188,25,FALSE),0)</f>
        <v>0</v>
      </c>
      <c r="IT52" s="19">
        <f>IFERROR(HLOOKUP(IT$1,'Nakladova matice_2018'!$A$1:$IW$188,25,FALSE),0)</f>
        <v>0</v>
      </c>
      <c r="IU52" s="19">
        <f>IFERROR(HLOOKUP(IU$1,'Nakladova matice_2018'!$A$1:$IW$188,25,FALSE),0)</f>
        <v>0</v>
      </c>
      <c r="IV52" s="19">
        <f>IFERROR(HLOOKUP(IV$1,'Nakladova matice_2018'!$A$1:$IW$188,25,FALSE),0)</f>
        <v>0</v>
      </c>
      <c r="IW52" s="19">
        <f>IFERROR(HLOOKUP(IW$1,'Nakladova matice_2018'!$A$1:$IW$188,25,FALSE),0)</f>
        <v>0</v>
      </c>
      <c r="IX52" s="19">
        <f>IFERROR(HLOOKUP(IX$1,'Nakladova matice_2018'!$A$1:$IW$188,25,FALSE),0)</f>
        <v>0</v>
      </c>
      <c r="IY52" s="19">
        <f>IFERROR(HLOOKUP(IY$1,'Nakladova matice_2018'!$A$1:$IW$188,25,FALSE),0)</f>
        <v>0</v>
      </c>
      <c r="IZ52" s="19">
        <f>IFERROR(HLOOKUP(IZ$1,'Nakladova matice_2018'!$A$1:$IW$188,25,FALSE),0)</f>
        <v>0</v>
      </c>
      <c r="JA52" s="19">
        <f>IFERROR(HLOOKUP(JA$1,'Nakladova matice_2018'!$A$1:$IW$188,25,FALSE),0)</f>
        <v>0</v>
      </c>
      <c r="JB52" s="19">
        <f>IFERROR(HLOOKUP(JB$1,'Nakladova matice_2018'!$A$1:$IW$188,25,FALSE),0)</f>
        <v>0</v>
      </c>
      <c r="JC52" s="19">
        <f>IFERROR(HLOOKUP(JC$1,'Nakladova matice_2018'!$A$1:$IW$188,25,FALSE),0)</f>
        <v>0</v>
      </c>
      <c r="JD52" s="19">
        <f>IFERROR(HLOOKUP(JD$1,'Nakladova matice_2018'!$A$1:$IW$188,25,FALSE),0)</f>
        <v>0</v>
      </c>
      <c r="JE52" s="19">
        <f>IFERROR(HLOOKUP(JE$1,'Nakladova matice_2018'!$A$1:$IW$188,25,FALSE),0)</f>
        <v>0</v>
      </c>
      <c r="JF52" s="19">
        <f>IFERROR(HLOOKUP(JF$1,'Nakladova matice_2018'!$A$1:$IW$188,25,FALSE),0)</f>
        <v>0</v>
      </c>
      <c r="JG52" s="19">
        <f>IFERROR(HLOOKUP(JG$1,'Nakladova matice_2018'!$A$1:$IW$188,25,FALSE),0)</f>
        <v>0</v>
      </c>
      <c r="JH52" s="19">
        <f>IFERROR(HLOOKUP(JH$1,'Nakladova matice_2018'!$A$1:$IW$188,25,FALSE),0)</f>
        <v>0</v>
      </c>
      <c r="JI52" s="19">
        <f>IFERROR(HLOOKUP(JI$1,'Nakladova matice_2018'!$A$1:$IW$188,25,FALSE),0)</f>
        <v>0</v>
      </c>
      <c r="JJ52" s="19">
        <f>IFERROR(HLOOKUP(JJ$1,'Nakladova matice_2018'!$A$1:$IW$188,25,FALSE),0)</f>
        <v>0</v>
      </c>
      <c r="JK52" s="19">
        <f>IFERROR(HLOOKUP(JK$1,'Nakladova matice_2018'!$A$1:$IW$188,25,FALSE),0)</f>
        <v>0</v>
      </c>
      <c r="JL52" s="19">
        <f>IFERROR(HLOOKUP(JL$1,'Nakladova matice_2018'!$A$1:$IW$188,25,FALSE),0)</f>
        <v>0</v>
      </c>
      <c r="JM52" s="19">
        <f>IFERROR(HLOOKUP(JM$1,'Nakladova matice_2018'!$A$1:$IW$188,25,FALSE),0)</f>
        <v>0</v>
      </c>
      <c r="JN52" s="19">
        <f>IFERROR(HLOOKUP(JN$1,'Nakladova matice_2018'!$A$1:$IW$188,25,FALSE),0)</f>
        <v>0</v>
      </c>
      <c r="JO52" s="19">
        <f>IFERROR(HLOOKUP(JO$1,'Nakladova matice_2018'!$A$1:$IW$188,25,FALSE),0)</f>
        <v>0</v>
      </c>
      <c r="JP52" s="19">
        <f>IFERROR(HLOOKUP(JP$1,'Nakladova matice_2018'!$A$1:$IW$188,25,FALSE),0)</f>
        <v>0</v>
      </c>
      <c r="JQ52" s="19">
        <f>IFERROR(HLOOKUP(JQ$1,'Nakladova matice_2018'!$A$1:$IW$188,25,FALSE),0)</f>
        <v>0</v>
      </c>
      <c r="JR52" s="19">
        <f>IFERROR(HLOOKUP(JR$1,'Nakladova matice_2018'!$A$1:$IW$188,25,FALSE),0)</f>
        <v>0</v>
      </c>
      <c r="JS52" s="19">
        <f>IFERROR(HLOOKUP(JS$1,'Nakladova matice_2018'!$A$1:$IW$188,25,FALSE),0)</f>
        <v>0</v>
      </c>
      <c r="JT52" s="19">
        <f>IFERROR(HLOOKUP(JT$1,'Nakladova matice_2018'!$A$1:$IW$188,25,FALSE),0)</f>
        <v>0</v>
      </c>
      <c r="JU52" s="19">
        <f>IFERROR(HLOOKUP(JU$1,'Nakladova matice_2018'!$A$1:$IW$188,25,FALSE),0)</f>
        <v>0</v>
      </c>
      <c r="JV52" s="19">
        <f>IFERROR(HLOOKUP(JV$1,'Nakladova matice_2018'!$A$1:$IW$188,25,FALSE),0)</f>
        <v>0</v>
      </c>
      <c r="JW52" s="19">
        <f>IFERROR(HLOOKUP(JW$1,'Nakladova matice_2018'!$A$1:$IW$188,25,FALSE),0)</f>
        <v>0</v>
      </c>
      <c r="JX52" s="19">
        <f>IFERROR(HLOOKUP(JX$1,'Nakladova matice_2018'!$A$1:$IW$188,25,FALSE),0)</f>
        <v>0</v>
      </c>
      <c r="JY52" s="19">
        <f>IFERROR(HLOOKUP(JY$1,'Nakladova matice_2018'!$A$1:$IW$188,25,FALSE),0)</f>
        <v>0</v>
      </c>
      <c r="JZ52" s="19">
        <f>IFERROR(HLOOKUP(JZ$1,'Nakladova matice_2018'!$A$1:$IW$188,25,FALSE),0)</f>
        <v>0</v>
      </c>
      <c r="KA52" s="19">
        <f>IFERROR(HLOOKUP(KA$1,'Nakladova matice_2018'!$A$1:$IW$188,25,FALSE),0)</f>
        <v>0</v>
      </c>
      <c r="KB52" s="19">
        <f>IFERROR(HLOOKUP(KB$1,'Nakladova matice_2018'!$A$1:$IW$188,25,FALSE),0)</f>
        <v>0</v>
      </c>
      <c r="KC52" s="19">
        <f>IFERROR(HLOOKUP(KC$1,'Nakladova matice_2018'!$A$1:$IW$188,25,FALSE),0)</f>
        <v>0</v>
      </c>
      <c r="KD52" s="19">
        <f>IFERROR(HLOOKUP(KD$1,'Nakladova matice_2018'!$A$1:$IW$188,25,FALSE),0)</f>
        <v>0</v>
      </c>
      <c r="KE52" s="19">
        <f>IFERROR(HLOOKUP(KE$1,'Nakladova matice_2018'!$A$1:$IW$188,25,FALSE),0)</f>
        <v>0</v>
      </c>
      <c r="KF52" s="19">
        <f>IFERROR(HLOOKUP(KF$1,'Nakladova matice_2018'!$A$1:$IW$188,25,FALSE),0)</f>
        <v>0</v>
      </c>
      <c r="KG52" s="19">
        <f>IFERROR(HLOOKUP(KG$1,'Nakladova matice_2018'!$A$1:$IW$188,25,FALSE),0)</f>
        <v>0</v>
      </c>
      <c r="KH52" s="19">
        <f>IFERROR(HLOOKUP(KH$1,'Nakladova matice_2018'!$A$1:$IW$188,25,FALSE),0)</f>
        <v>0</v>
      </c>
      <c r="KI52" s="19">
        <f>IFERROR(HLOOKUP(KI$1,'Nakladova matice_2018'!$A$1:$IW$188,25,FALSE),0)</f>
        <v>0</v>
      </c>
      <c r="KJ52" s="19">
        <f>IFERROR(HLOOKUP(KJ$1,'Nakladova matice_2018'!$A$1:$IW$188,25,FALSE),0)</f>
        <v>0</v>
      </c>
      <c r="KK52" s="19">
        <f>IFERROR(HLOOKUP(KK$1,'Nakladova matice_2018'!$A$1:$IW$188,25,FALSE),0)</f>
        <v>0</v>
      </c>
      <c r="KL52" s="19">
        <f>IFERROR(HLOOKUP(KL$1,'Nakladova matice_2018'!$A$1:$IW$188,25,FALSE),0)</f>
        <v>0</v>
      </c>
      <c r="KM52" s="19">
        <f>IFERROR(HLOOKUP(KM$1,'Nakladova matice_2018'!$A$1:$IW$188,25,FALSE),0)</f>
        <v>0</v>
      </c>
      <c r="KN52" s="19">
        <f>IFERROR(HLOOKUP(KN$1,'Nakladova matice_2018'!$A$1:$IW$188,25,FALSE),0)</f>
        <v>0</v>
      </c>
      <c r="KO52" s="19">
        <f>IFERROR(HLOOKUP(KO$1,'Nakladova matice_2018'!$A$1:$IW$188,25,FALSE),0)</f>
        <v>0</v>
      </c>
      <c r="KP52" s="19">
        <f>IFERROR(HLOOKUP(KP$1,'Nakladova matice_2018'!$A$1:$IW$188,25,FALSE),0)</f>
        <v>0</v>
      </c>
      <c r="KQ52" s="19">
        <f>IFERROR(HLOOKUP(KQ$1,'Nakladova matice_2018'!$A$1:$IW$188,25,FALSE),0)</f>
        <v>0</v>
      </c>
      <c r="KR52" s="19">
        <f>IFERROR(HLOOKUP(KR$1,'Nakladova matice_2018'!$A$1:$IW$188,25,FALSE),0)</f>
        <v>0</v>
      </c>
      <c r="KS52" s="19">
        <f>IFERROR(HLOOKUP(KS$1,'Nakladova matice_2018'!$A$1:$IW$188,25,FALSE),0)</f>
        <v>0</v>
      </c>
      <c r="KT52" s="19">
        <f>IFERROR(HLOOKUP(KT$1,'Nakladova matice_2018'!$A$1:$IW$188,25,FALSE),0)</f>
        <v>0</v>
      </c>
      <c r="KU52" s="19">
        <f>IFERROR(HLOOKUP(KU$1,'Nakladova matice_2018'!$A$1:$IW$188,25,FALSE),0)</f>
        <v>0</v>
      </c>
      <c r="KV52" s="19">
        <f>IFERROR(HLOOKUP(KV$1,'Nakladova matice_2018'!$A$1:$IW$188,25,FALSE),0)</f>
        <v>0</v>
      </c>
      <c r="KW52" s="19">
        <f>IFERROR(HLOOKUP(KW$1,'Nakladova matice_2018'!$A$1:$IW$188,25,FALSE),0)</f>
        <v>0</v>
      </c>
      <c r="KX52" s="19">
        <f>IFERROR(HLOOKUP(KX$1,'Nakladova matice_2018'!$A$1:$IW$188,25,FALSE),0)</f>
        <v>0</v>
      </c>
      <c r="KY52" s="19">
        <f>IFERROR(HLOOKUP(KY$1,'Nakladova matice_2018'!$A$1:$IW$188,25,FALSE),0)</f>
        <v>0</v>
      </c>
      <c r="KZ52" s="19">
        <f>IFERROR(HLOOKUP(KZ$1,'Nakladova matice_2018'!$A$1:$IW$188,25,FALSE),0)</f>
        <v>0</v>
      </c>
      <c r="LA52" s="19">
        <f>IFERROR(HLOOKUP(LA$1,'Nakladova matice_2018'!$A$1:$IW$188,25,FALSE),0)</f>
        <v>0</v>
      </c>
      <c r="LB52" s="19">
        <f>IFERROR(HLOOKUP(LB$1,'Nakladova matice_2018'!$A$1:$IW$188,25,FALSE),0)</f>
        <v>0</v>
      </c>
      <c r="LC52" s="19">
        <f>IFERROR(HLOOKUP(LC$1,'Nakladova matice_2018'!$A$1:$IW$188,25,FALSE),0)</f>
        <v>0</v>
      </c>
      <c r="LD52" s="19">
        <f>IFERROR(HLOOKUP(LD$1,'Nakladova matice_2018'!$A$1:$IW$188,25,FALSE),0)</f>
        <v>0</v>
      </c>
      <c r="LE52" s="19">
        <f>IFERROR(HLOOKUP(LE$1,'Nakladova matice_2018'!$A$1:$IW$188,25,FALSE),0)</f>
        <v>0</v>
      </c>
      <c r="LF52" s="19">
        <f>IFERROR(HLOOKUP(LF$1,'Nakladova matice_2018'!$A$1:$IW$188,25,FALSE),0)</f>
        <v>0</v>
      </c>
      <c r="LG52" s="19">
        <f>IFERROR(HLOOKUP(LG$1,'Nakladova matice_2018'!$A$1:$IW$188,25,FALSE),0)</f>
        <v>0</v>
      </c>
      <c r="LH52" s="19">
        <f>IFERROR(HLOOKUP(LH$1,'Nakladova matice_2018'!$A$1:$IW$188,25,FALSE),0)</f>
        <v>0</v>
      </c>
      <c r="LI52" s="19">
        <f>IFERROR(HLOOKUP(LI$1,'Nakladova matice_2018'!$A$1:$IW$188,25,FALSE),0)</f>
        <v>0</v>
      </c>
      <c r="LJ52" s="19">
        <f>IFERROR(HLOOKUP(LJ$1,'Nakladova matice_2018'!$A$1:$IW$188,25,FALSE),0)</f>
        <v>0</v>
      </c>
      <c r="LK52" s="19">
        <f>IFERROR(HLOOKUP(LK$1,'Nakladova matice_2018'!$A$1:$IW$188,25,FALSE),0)</f>
        <v>0</v>
      </c>
      <c r="LL52" s="19">
        <f>IFERROR(HLOOKUP(LL$1,'Nakladova matice_2018'!$A$1:$IW$188,25,FALSE),0)</f>
        <v>0</v>
      </c>
      <c r="LM52" s="19">
        <f>IFERROR(HLOOKUP(LM$1,'Nakladova matice_2018'!$A$1:$IW$188,25,FALSE),0)</f>
        <v>0</v>
      </c>
      <c r="LN52" s="19">
        <f>IFERROR(HLOOKUP(LN$1,'Nakladova matice_2018'!$A$1:$IW$188,25,FALSE),0)</f>
        <v>0</v>
      </c>
      <c r="LO52" s="19">
        <f>IFERROR(HLOOKUP(LO$1,'Nakladova matice_2018'!$A$1:$IW$188,25,FALSE),0)</f>
        <v>0</v>
      </c>
      <c r="LP52" s="19">
        <f>IFERROR(HLOOKUP(LP$1,'Nakladova matice_2018'!$A$1:$IW$188,25,FALSE),0)</f>
        <v>0</v>
      </c>
      <c r="LQ52" s="19">
        <f>IFERROR(HLOOKUP(LQ$1,'Nakladova matice_2018'!$A$1:$IW$188,25,FALSE),0)</f>
        <v>0</v>
      </c>
      <c r="LR52" s="19">
        <f>IFERROR(HLOOKUP(LR$1,'Nakladova matice_2018'!$A$1:$IW$188,25,FALSE),0)</f>
        <v>0</v>
      </c>
      <c r="LS52" s="19">
        <f>IFERROR(HLOOKUP(LS$1,'Nakladova matice_2018'!$A$1:$IW$188,25,FALSE),0)</f>
        <v>0</v>
      </c>
      <c r="LT52" s="19">
        <f>IFERROR(HLOOKUP(LT$1,'Nakladova matice_2018'!$A$1:$IW$188,25,FALSE),0)</f>
        <v>0</v>
      </c>
      <c r="LU52" s="19">
        <f>IFERROR(HLOOKUP(LU$1,'Nakladova matice_2018'!$A$1:$IW$188,25,FALSE),0)</f>
        <v>0</v>
      </c>
      <c r="LV52" s="19">
        <f>IFERROR(HLOOKUP(LV$1,'Nakladova matice_2018'!$A$1:$IW$188,25,FALSE),0)</f>
        <v>0</v>
      </c>
      <c r="LW52" s="19">
        <f>IFERROR(HLOOKUP(LW$1,'Nakladova matice_2018'!$A$1:$IW$188,25,FALSE),0)</f>
        <v>0</v>
      </c>
      <c r="LX52" s="19">
        <f>IFERROR(HLOOKUP(LX$1,'Nakladova matice_2018'!$A$1:$IW$188,25,FALSE),0)</f>
        <v>0</v>
      </c>
      <c r="LY52" s="19">
        <f>IFERROR(HLOOKUP(LY$1,'Nakladova matice_2018'!$A$1:$IW$188,25,FALSE),0)</f>
        <v>0</v>
      </c>
      <c r="LZ52" s="19">
        <f>IFERROR(HLOOKUP(LZ$1,'Nakladova matice_2018'!$A$1:$IW$188,25,FALSE),0)</f>
        <v>0</v>
      </c>
      <c r="MA52" s="19">
        <f>IFERROR(HLOOKUP(MA$1,'Nakladova matice_2018'!$A$1:$IW$188,25,FALSE),0)</f>
        <v>0</v>
      </c>
      <c r="MB52" s="19">
        <f>IFERROR(HLOOKUP(MB$1,'Nakladova matice_2018'!$A$1:$IW$188,25,FALSE),0)</f>
        <v>0</v>
      </c>
      <c r="MC52" s="19">
        <f>IFERROR(HLOOKUP(MC$1,'Nakladova matice_2018'!$A$1:$IW$188,25,FALSE),0)</f>
        <v>0</v>
      </c>
      <c r="MD52" s="19">
        <f>IFERROR(HLOOKUP(MD$1,'Nakladova matice_2018'!$A$1:$IW$188,25,FALSE),0)</f>
        <v>0</v>
      </c>
      <c r="ME52" s="19">
        <f>IFERROR(HLOOKUP(ME$1,'Nakladova matice_2018'!$A$1:$IW$188,25,FALSE),0)</f>
        <v>0</v>
      </c>
      <c r="MF52" s="19">
        <f>IFERROR(HLOOKUP(MF$1,'Nakladova matice_2018'!$A$1:$IW$188,25,FALSE),0)</f>
        <v>0</v>
      </c>
      <c r="MG52" s="19">
        <f>IFERROR(HLOOKUP(MG$1,'Nakladova matice_2018'!$A$1:$IW$188,25,FALSE),0)</f>
        <v>0</v>
      </c>
      <c r="MH52" s="19">
        <f>IFERROR(HLOOKUP(MH$1,'Nakladova matice_2018'!$A$1:$IW$188,25,FALSE),0)</f>
        <v>0</v>
      </c>
      <c r="MI52" s="19">
        <f>IFERROR(HLOOKUP(MI$1,'Nakladova matice_2018'!$A$1:$IW$188,25,FALSE),0)</f>
        <v>0</v>
      </c>
      <c r="MJ52" s="19">
        <f>IFERROR(HLOOKUP(MJ$1,'Nakladova matice_2018'!$A$1:$IW$188,25,FALSE),0)</f>
        <v>0</v>
      </c>
      <c r="MK52" s="19">
        <f>IFERROR(HLOOKUP(MK$1,'Nakladova matice_2018'!$A$1:$IW$188,25,FALSE),0)</f>
        <v>0</v>
      </c>
      <c r="ML52" s="19">
        <f>IFERROR(HLOOKUP(ML$1,'Nakladova matice_2018'!$A$1:$IW$188,25,FALSE),0)</f>
        <v>0</v>
      </c>
      <c r="MM52" s="19">
        <f>IFERROR(HLOOKUP(MM$1,'Nakladova matice_2018'!$A$1:$IW$188,25,FALSE),0)</f>
        <v>0</v>
      </c>
      <c r="MN52" s="19">
        <f>IFERROR(HLOOKUP(MN$1,'Nakladova matice_2018'!$A$1:$IW$188,25,FALSE),0)</f>
        <v>0</v>
      </c>
      <c r="MO52" s="20">
        <f t="shared" si="83"/>
        <v>26233638.359999999</v>
      </c>
      <c r="MP52" s="20">
        <f>MO52-'Nakladova matice_2018'!IX25</f>
        <v>0</v>
      </c>
    </row>
    <row r="53" spans="1:354" x14ac:dyDescent="0.2">
      <c r="A53" s="27">
        <v>502016</v>
      </c>
      <c r="B53" s="21" t="s">
        <v>685</v>
      </c>
      <c r="C53" s="53">
        <v>0</v>
      </c>
      <c r="D53" s="19">
        <f>IFERROR(HLOOKUP(D$1,'Nakladova matice_2018'!$A$1:$IW$188,26,FALSE),0)</f>
        <v>0</v>
      </c>
      <c r="E53" s="19">
        <f>IFERROR(HLOOKUP(E$1,'Nakladova matice_2018'!$A$1:$IW$188,26,FALSE),0)</f>
        <v>0</v>
      </c>
      <c r="F53" s="19">
        <f>IFERROR(HLOOKUP(F$1,'Nakladova matice_2018'!$A$1:$IW$188,26,FALSE),0)</f>
        <v>0</v>
      </c>
      <c r="G53" s="19">
        <f>IFERROR(HLOOKUP(G$1,'Nakladova matice_2018'!$A$1:$IW$188,26,FALSE),0)</f>
        <v>0</v>
      </c>
      <c r="H53" s="19">
        <f>IFERROR(HLOOKUP(H$1,'Nakladova matice_2018'!$A$1:$IW$188,26,FALSE),0)</f>
        <v>0</v>
      </c>
      <c r="I53" s="19">
        <f>IFERROR(HLOOKUP(I$1,'Nakladova matice_2018'!$A$1:$IW$188,26,FALSE),0)</f>
        <v>0</v>
      </c>
      <c r="J53" s="19">
        <f>IFERROR(HLOOKUP(J$1,'Nakladova matice_2018'!$A$1:$IW$188,26,FALSE),0)</f>
        <v>0</v>
      </c>
      <c r="K53" s="19">
        <f>IFERROR(HLOOKUP(K$1,'Nakladova matice_2018'!$A$1:$IW$188,26,FALSE),0)</f>
        <v>0</v>
      </c>
      <c r="L53" s="19">
        <f>IFERROR(HLOOKUP(L$1,'Nakladova matice_2018'!$A$1:$IW$188,26,FALSE),0)</f>
        <v>0</v>
      </c>
      <c r="M53" s="19">
        <f>IFERROR(HLOOKUP(M$1,'Nakladova matice_2018'!$A$1:$IW$188,26,FALSE),0)</f>
        <v>0</v>
      </c>
      <c r="N53" s="19">
        <f>IFERROR(HLOOKUP(N$1,'Nakladova matice_2018'!$A$1:$IW$188,26,FALSE),0)</f>
        <v>0</v>
      </c>
      <c r="O53" s="19">
        <f>IFERROR(HLOOKUP(O$1,'Nakladova matice_2018'!$A$1:$IW$188,26,FALSE),0)</f>
        <v>0</v>
      </c>
      <c r="P53" s="19">
        <f>IFERROR(HLOOKUP(P$1,'Nakladova matice_2018'!$A$1:$IW$188,26,FALSE),0)</f>
        <v>0</v>
      </c>
      <c r="Q53" s="19">
        <f>IFERROR(HLOOKUP(Q$1,'Nakladova matice_2018'!$A$1:$IW$188,26,FALSE),0)</f>
        <v>0</v>
      </c>
      <c r="R53" s="19">
        <f>IFERROR(HLOOKUP(R$1,'Nakladova matice_2018'!$A$1:$IW$188,26,FALSE),0)</f>
        <v>0</v>
      </c>
      <c r="S53" s="19">
        <f>IFERROR(HLOOKUP(S$1,'Nakladova matice_2018'!$A$1:$IW$188,26,FALSE),0)</f>
        <v>0</v>
      </c>
      <c r="T53" s="19">
        <f>IFERROR(HLOOKUP(T$1,'Nakladova matice_2018'!$A$1:$IW$188,26,FALSE),0)</f>
        <v>0</v>
      </c>
      <c r="U53" s="19">
        <f>IFERROR(HLOOKUP(U$1,'Nakladova matice_2018'!$A$1:$IW$188,26,FALSE),0)</f>
        <v>0</v>
      </c>
      <c r="V53" s="19">
        <f>IFERROR(HLOOKUP(V$1,'Nakladova matice_2018'!$A$1:$IW$188,26,FALSE),0)</f>
        <v>0</v>
      </c>
      <c r="W53" s="19">
        <f>IFERROR(HLOOKUP(W$1,'Nakladova matice_2018'!$A$1:$IW$188,26,FALSE),0)</f>
        <v>0</v>
      </c>
      <c r="X53" s="19">
        <f>IFERROR(HLOOKUP(X$1,'Nakladova matice_2018'!$A$1:$IW$188,26,FALSE),0)</f>
        <v>0</v>
      </c>
      <c r="Y53" s="19">
        <f>IFERROR(HLOOKUP(Y$1,'Nakladova matice_2018'!$A$1:$IW$188,26,FALSE),0)</f>
        <v>0</v>
      </c>
      <c r="Z53" s="19">
        <f>IFERROR(HLOOKUP(Z$1,'Nakladova matice_2018'!$A$1:$IW$188,26,FALSE),0)</f>
        <v>0</v>
      </c>
      <c r="AA53" s="19">
        <f>IFERROR(HLOOKUP(AA$1,'Nakladova matice_2018'!$A$1:$IW$188,26,FALSE),0)</f>
        <v>0</v>
      </c>
      <c r="AB53" s="19">
        <f>IFERROR(HLOOKUP(AB$1,'Nakladova matice_2018'!$A$1:$IW$188,26,FALSE),0)</f>
        <v>0</v>
      </c>
      <c r="AC53" s="19">
        <f>IFERROR(HLOOKUP(AC$1,'Nakladova matice_2018'!$A$1:$IW$188,26,FALSE),0)</f>
        <v>0</v>
      </c>
      <c r="AD53" s="19">
        <f>IFERROR(HLOOKUP(AD$1,'Nakladova matice_2018'!$A$1:$IW$188,26,FALSE),0)</f>
        <v>0</v>
      </c>
      <c r="AE53" s="19">
        <f>IFERROR(HLOOKUP(AE$1,'Nakladova matice_2018'!$A$1:$IW$188,26,FALSE),0)</f>
        <v>0</v>
      </c>
      <c r="AF53" s="19">
        <f>IFERROR(HLOOKUP(AF$1,'Nakladova matice_2018'!$A$1:$IW$188,26,FALSE),0)</f>
        <v>0</v>
      </c>
      <c r="AG53" s="19">
        <f>IFERROR(HLOOKUP(AG$1,'Nakladova matice_2018'!$A$1:$IW$188,26,FALSE),0)</f>
        <v>0</v>
      </c>
      <c r="AH53" s="19">
        <f>IFERROR(HLOOKUP(AH$1,'Nakladova matice_2018'!$A$1:$IW$188,26,FALSE),0)</f>
        <v>0</v>
      </c>
      <c r="AI53" s="19">
        <f>IFERROR(HLOOKUP(AI$1,'Nakladova matice_2018'!$A$1:$IW$188,26,FALSE),0)</f>
        <v>0</v>
      </c>
      <c r="AJ53" s="19">
        <f>IFERROR(HLOOKUP(AJ$1,'Nakladova matice_2018'!$A$1:$IW$188,26,FALSE),0)</f>
        <v>0</v>
      </c>
      <c r="AK53" s="19">
        <f>IFERROR(HLOOKUP(AK$1,'Nakladova matice_2018'!$A$1:$IW$188,26,FALSE),0)</f>
        <v>0</v>
      </c>
      <c r="AL53" s="19">
        <f>IFERROR(HLOOKUP(AL$1,'Nakladova matice_2018'!$A$1:$IW$188,26,FALSE),0)</f>
        <v>0</v>
      </c>
      <c r="AM53" s="19">
        <f>IFERROR(HLOOKUP(AM$1,'Nakladova matice_2018'!$A$1:$IW$188,26,FALSE),0)</f>
        <v>0</v>
      </c>
      <c r="AN53" s="19">
        <f>IFERROR(HLOOKUP(AN$1,'Nakladova matice_2018'!$A$1:$IW$188,26,FALSE),0)</f>
        <v>0</v>
      </c>
      <c r="AO53" s="19">
        <f>IFERROR(HLOOKUP(AO$1,'Nakladova matice_2018'!$A$1:$IW$188,26,FALSE),0)</f>
        <v>0</v>
      </c>
      <c r="AP53" s="19">
        <f>IFERROR(HLOOKUP(AP$1,'Nakladova matice_2018'!$A$1:$IW$188,26,FALSE),0)</f>
        <v>0</v>
      </c>
      <c r="AQ53" s="19">
        <f>IFERROR(HLOOKUP(AQ$1,'Nakladova matice_2018'!$A$1:$IW$188,26,FALSE),0)</f>
        <v>0</v>
      </c>
      <c r="AR53" s="19">
        <f>IFERROR(HLOOKUP(AR$1,'Nakladova matice_2018'!$A$1:$IW$188,26,FALSE),0)</f>
        <v>0</v>
      </c>
      <c r="AS53" s="19">
        <f>IFERROR(HLOOKUP(AS$1,'Nakladova matice_2018'!$A$1:$IW$188,26,FALSE),0)</f>
        <v>0</v>
      </c>
      <c r="AT53" s="19">
        <f>IFERROR(HLOOKUP(AT$1,'Nakladova matice_2018'!$A$1:$IW$188,26,FALSE),0)</f>
        <v>0</v>
      </c>
      <c r="AU53" s="19">
        <f>IFERROR(HLOOKUP(AU$1,'Nakladova matice_2018'!$A$1:$IW$188,26,FALSE),0)</f>
        <v>0</v>
      </c>
      <c r="AV53" s="19">
        <f>IFERROR(HLOOKUP(AV$1,'Nakladova matice_2018'!$A$1:$IW$188,26,FALSE),0)</f>
        <v>0</v>
      </c>
      <c r="AW53" s="19">
        <f>IFERROR(HLOOKUP(AW$1,'Nakladova matice_2018'!$A$1:$IW$188,26,FALSE),0)</f>
        <v>0</v>
      </c>
      <c r="AX53" s="19">
        <f>IFERROR(HLOOKUP(AX$1,'Nakladova matice_2018'!$A$1:$IW$188,26,FALSE),0)</f>
        <v>0</v>
      </c>
      <c r="AY53" s="19">
        <f>IFERROR(HLOOKUP(AY$1,'Nakladova matice_2018'!$A$1:$IW$188,26,FALSE),0)</f>
        <v>0</v>
      </c>
      <c r="AZ53" s="19">
        <f>IFERROR(HLOOKUP(AZ$1,'Nakladova matice_2018'!$A$1:$IW$188,26,FALSE),0)</f>
        <v>0</v>
      </c>
      <c r="BA53" s="19">
        <f>IFERROR(HLOOKUP(BA$1,'Nakladova matice_2018'!$A$1:$IW$188,26,FALSE),0)</f>
        <v>0</v>
      </c>
      <c r="BB53" s="19">
        <f>IFERROR(HLOOKUP(BB$1,'Nakladova matice_2018'!$A$1:$IW$188,26,FALSE),0)</f>
        <v>0</v>
      </c>
      <c r="BC53" s="19">
        <f>IFERROR(HLOOKUP(BC$1,'Nakladova matice_2018'!$A$1:$IW$188,26,FALSE),0)</f>
        <v>0</v>
      </c>
      <c r="BD53" s="19">
        <f>IFERROR(HLOOKUP(BD$1,'Nakladova matice_2018'!$A$1:$IW$188,26,FALSE),0)</f>
        <v>0</v>
      </c>
      <c r="BE53" s="19">
        <f>IFERROR(HLOOKUP(BE$1,'Nakladova matice_2018'!$A$1:$IW$188,26,FALSE),0)</f>
        <v>0</v>
      </c>
      <c r="BF53" s="19">
        <f>IFERROR(HLOOKUP(BF$1,'Nakladova matice_2018'!$A$1:$IW$188,26,FALSE),0)</f>
        <v>0</v>
      </c>
      <c r="BG53" s="19">
        <f>IFERROR(HLOOKUP(BG$1,'Nakladova matice_2018'!$A$1:$IW$188,26,FALSE),0)</f>
        <v>0</v>
      </c>
      <c r="BH53" s="19">
        <f>IFERROR(HLOOKUP(BH$1,'Nakladova matice_2018'!$A$1:$IW$188,26,FALSE),0)</f>
        <v>0</v>
      </c>
      <c r="BI53" s="19">
        <f>IFERROR(HLOOKUP(BI$1,'Nakladova matice_2018'!$A$1:$IW$188,26,FALSE),0)</f>
        <v>0</v>
      </c>
      <c r="BJ53" s="19">
        <f>IFERROR(HLOOKUP(BJ$1,'Nakladova matice_2018'!$A$1:$IW$188,26,FALSE),0)</f>
        <v>0</v>
      </c>
      <c r="BK53" s="19">
        <f>IFERROR(HLOOKUP(BK$1,'Nakladova matice_2018'!$A$1:$IW$188,26,FALSE),0)</f>
        <v>0</v>
      </c>
      <c r="BL53" s="19">
        <f>IFERROR(HLOOKUP(BL$1,'Nakladova matice_2018'!$A$1:$IW$188,26,FALSE),0)</f>
        <v>0</v>
      </c>
      <c r="BM53" s="19">
        <f>IFERROR(HLOOKUP(BM$1,'Nakladova matice_2018'!$A$1:$IW$188,26,FALSE),0)</f>
        <v>0</v>
      </c>
      <c r="BN53" s="19">
        <f>IFERROR(HLOOKUP(BN$1,'Nakladova matice_2018'!$A$1:$IW$188,26,FALSE),0)</f>
        <v>0</v>
      </c>
      <c r="BO53" s="19">
        <f>IFERROR(HLOOKUP(BO$1,'Nakladova matice_2018'!$A$1:$IW$188,26,FALSE),0)</f>
        <v>0</v>
      </c>
      <c r="BP53" s="19">
        <f>IFERROR(HLOOKUP(BP$1,'Nakladova matice_2018'!$A$1:$IW$188,26,FALSE),0)</f>
        <v>0</v>
      </c>
      <c r="BQ53" s="19">
        <f>IFERROR(HLOOKUP(BQ$1,'Nakladova matice_2018'!$A$1:$IW$188,26,FALSE),0)</f>
        <v>0</v>
      </c>
      <c r="BR53" s="19">
        <f>IFERROR(HLOOKUP(BR$1,'Nakladova matice_2018'!$A$1:$IW$188,26,FALSE),0)</f>
        <v>0</v>
      </c>
      <c r="BS53" s="19">
        <f>IFERROR(HLOOKUP(BS$1,'Nakladova matice_2018'!$A$1:$IW$188,26,FALSE),0)</f>
        <v>0</v>
      </c>
      <c r="BT53" s="19">
        <f>IFERROR(HLOOKUP(BT$1,'Nakladova matice_2018'!$A$1:$IW$188,26,FALSE),0)</f>
        <v>0</v>
      </c>
      <c r="BU53" s="19">
        <f>IFERROR(HLOOKUP(BU$1,'Nakladova matice_2018'!$A$1:$IW$188,26,FALSE),0)</f>
        <v>0</v>
      </c>
      <c r="BV53" s="19">
        <f>IFERROR(HLOOKUP(BV$1,'Nakladova matice_2018'!$A$1:$IW$188,26,FALSE),0)</f>
        <v>0</v>
      </c>
      <c r="BW53" s="19">
        <f>IFERROR(HLOOKUP(BW$1,'Nakladova matice_2018'!$A$1:$IW$188,26,FALSE),0)</f>
        <v>0</v>
      </c>
      <c r="BX53" s="19">
        <f>IFERROR(HLOOKUP(BX$1,'Nakladova matice_2018'!$A$1:$IW$188,26,FALSE),0)</f>
        <v>1234.2</v>
      </c>
      <c r="BY53" s="19">
        <f>IFERROR(HLOOKUP(BY$1,'Nakladova matice_2018'!$A$1:$IW$188,26,FALSE),0)</f>
        <v>0</v>
      </c>
      <c r="BZ53" s="19">
        <f>IFERROR(HLOOKUP(BZ$1,'Nakladova matice_2018'!$A$1:$IW$188,26,FALSE),0)</f>
        <v>0</v>
      </c>
      <c r="CA53" s="19">
        <f>IFERROR(HLOOKUP(CA$1,'Nakladova matice_2018'!$A$1:$IW$188,26,FALSE),0)</f>
        <v>0</v>
      </c>
      <c r="CB53" s="19">
        <f>IFERROR(HLOOKUP(CB$1,'Nakladova matice_2018'!$A$1:$IW$188,26,FALSE),0)</f>
        <v>0</v>
      </c>
      <c r="CC53" s="19">
        <f>IFERROR(HLOOKUP(CC$1,'Nakladova matice_2018'!$A$1:$IW$188,26,FALSE),0)</f>
        <v>0</v>
      </c>
      <c r="CD53" s="19">
        <f>IFERROR(HLOOKUP(CD$1,'Nakladova matice_2018'!$A$1:$IW$188,26,FALSE),0)</f>
        <v>0</v>
      </c>
      <c r="CE53" s="19">
        <f>IFERROR(HLOOKUP(CE$1,'Nakladova matice_2018'!$A$1:$IW$188,26,FALSE),0)</f>
        <v>0</v>
      </c>
      <c r="CF53" s="19">
        <f>IFERROR(HLOOKUP(CF$1,'Nakladova matice_2018'!$A$1:$IW$188,26,FALSE),0)</f>
        <v>0</v>
      </c>
      <c r="CG53" s="19">
        <f>IFERROR(HLOOKUP(CG$1,'Nakladova matice_2018'!$A$1:$IW$188,26,FALSE),0)</f>
        <v>0</v>
      </c>
      <c r="CH53" s="19">
        <f>IFERROR(HLOOKUP(CH$1,'Nakladova matice_2018'!$A$1:$IW$188,26,FALSE),0)</f>
        <v>0</v>
      </c>
      <c r="CI53" s="19">
        <f>IFERROR(HLOOKUP(CI$1,'Nakladova matice_2018'!$A$1:$IW$188,26,FALSE),0)</f>
        <v>0</v>
      </c>
      <c r="CJ53" s="19">
        <f>IFERROR(HLOOKUP(CJ$1,'Nakladova matice_2018'!$A$1:$IW$188,26,FALSE),0)</f>
        <v>0</v>
      </c>
      <c r="CK53" s="19">
        <f>IFERROR(HLOOKUP(CK$1,'Nakladova matice_2018'!$A$1:$IW$188,26,FALSE),0)</f>
        <v>0</v>
      </c>
      <c r="CL53" s="19">
        <f>IFERROR(HLOOKUP(CL$1,'Nakladova matice_2018'!$A$1:$IW$188,26,FALSE),0)</f>
        <v>0</v>
      </c>
      <c r="CM53" s="19">
        <f>IFERROR(HLOOKUP(CM$1,'Nakladova matice_2018'!$A$1:$IW$188,26,FALSE),0)</f>
        <v>0</v>
      </c>
      <c r="CN53" s="19">
        <f>IFERROR(HLOOKUP(CN$1,'Nakladova matice_2018'!$A$1:$IW$188,26,FALSE),0)</f>
        <v>0</v>
      </c>
      <c r="CO53" s="19">
        <f>IFERROR(HLOOKUP(CO$1,'Nakladova matice_2018'!$A$1:$IW$188,26,FALSE),0)</f>
        <v>0</v>
      </c>
      <c r="CP53" s="19">
        <f>IFERROR(HLOOKUP(CP$1,'Nakladova matice_2018'!$A$1:$IW$188,26,FALSE),0)</f>
        <v>0</v>
      </c>
      <c r="CQ53" s="19">
        <f>IFERROR(HLOOKUP(CQ$1,'Nakladova matice_2018'!$A$1:$IW$188,26,FALSE),0)</f>
        <v>0</v>
      </c>
      <c r="CR53" s="19">
        <f>IFERROR(HLOOKUP(CR$1,'Nakladova matice_2018'!$A$1:$IW$188,26,FALSE),0)</f>
        <v>0</v>
      </c>
      <c r="CS53" s="19">
        <f>IFERROR(HLOOKUP(CS$1,'Nakladova matice_2018'!$A$1:$IW$188,26,FALSE),0)</f>
        <v>0</v>
      </c>
      <c r="CT53" s="19">
        <f>IFERROR(HLOOKUP(CT$1,'Nakladova matice_2018'!$A$1:$IW$188,26,FALSE),0)</f>
        <v>0</v>
      </c>
      <c r="CU53" s="19">
        <f>IFERROR(HLOOKUP(CU$1,'Nakladova matice_2018'!$A$1:$IW$188,26,FALSE),0)</f>
        <v>0</v>
      </c>
      <c r="CV53" s="19">
        <f>IFERROR(HLOOKUP(CV$1,'Nakladova matice_2018'!$A$1:$IW$188,26,FALSE),0)</f>
        <v>0</v>
      </c>
      <c r="CW53" s="19">
        <f>IFERROR(HLOOKUP(CW$1,'Nakladova matice_2018'!$A$1:$IW$188,26,FALSE),0)</f>
        <v>0</v>
      </c>
      <c r="CX53" s="19">
        <f>IFERROR(HLOOKUP(CX$1,'Nakladova matice_2018'!$A$1:$IW$188,26,FALSE),0)</f>
        <v>0</v>
      </c>
      <c r="CY53" s="19">
        <f>IFERROR(HLOOKUP(CY$1,'Nakladova matice_2018'!$A$1:$IW$188,26,FALSE),0)</f>
        <v>0</v>
      </c>
      <c r="CZ53" s="19">
        <f>IFERROR(HLOOKUP(CZ$1,'Nakladova matice_2018'!$A$1:$IW$188,26,FALSE),0)</f>
        <v>0</v>
      </c>
      <c r="DA53" s="19">
        <f>IFERROR(HLOOKUP(DA$1,'Nakladova matice_2018'!$A$1:$IW$188,26,FALSE),0)</f>
        <v>0</v>
      </c>
      <c r="DB53" s="19">
        <f>IFERROR(HLOOKUP(DB$1,'Nakladova matice_2018'!$A$1:$IW$188,26,FALSE),0)</f>
        <v>0</v>
      </c>
      <c r="DC53" s="19">
        <f>IFERROR(HLOOKUP(DC$1,'Nakladova matice_2018'!$A$1:$IW$188,26,FALSE),0)</f>
        <v>0</v>
      </c>
      <c r="DD53" s="19">
        <f>IFERROR(HLOOKUP(DD$1,'Nakladova matice_2018'!$A$1:$IW$188,26,FALSE),0)</f>
        <v>0</v>
      </c>
      <c r="DE53" s="19">
        <f>IFERROR(HLOOKUP(DE$1,'Nakladova matice_2018'!$A$1:$IW$188,26,FALSE),0)</f>
        <v>0</v>
      </c>
      <c r="DF53" s="19">
        <f>IFERROR(HLOOKUP(DF$1,'Nakladova matice_2018'!$A$1:$IW$188,26,FALSE),0)</f>
        <v>0</v>
      </c>
      <c r="DG53" s="19">
        <f>IFERROR(HLOOKUP(DG$1,'Nakladova matice_2018'!$A$1:$IW$188,26,FALSE),0)</f>
        <v>0</v>
      </c>
      <c r="DH53" s="19">
        <f>IFERROR(HLOOKUP(DH$1,'Nakladova matice_2018'!$A$1:$IW$188,26,FALSE),0)</f>
        <v>0</v>
      </c>
      <c r="DI53" s="19">
        <f>IFERROR(HLOOKUP(DI$1,'Nakladova matice_2018'!$A$1:$IW$188,26,FALSE),0)</f>
        <v>0</v>
      </c>
      <c r="DJ53" s="19">
        <f>IFERROR(HLOOKUP(DJ$1,'Nakladova matice_2018'!$A$1:$IW$188,26,FALSE),0)</f>
        <v>0</v>
      </c>
      <c r="DK53" s="19">
        <f>IFERROR(HLOOKUP(DK$1,'Nakladova matice_2018'!$A$1:$IW$188,26,FALSE),0)</f>
        <v>0</v>
      </c>
      <c r="DL53" s="19">
        <f>IFERROR(HLOOKUP(DL$1,'Nakladova matice_2018'!$A$1:$IW$188,26,FALSE),0)</f>
        <v>0</v>
      </c>
      <c r="DM53" s="19">
        <f>IFERROR(HLOOKUP(DM$1,'Nakladova matice_2018'!$A$1:$IW$188,26,FALSE),0)</f>
        <v>0</v>
      </c>
      <c r="DN53" s="19">
        <f>IFERROR(HLOOKUP(DN$1,'Nakladova matice_2018'!$A$1:$IW$188,26,FALSE),0)</f>
        <v>0</v>
      </c>
      <c r="DO53" s="19">
        <f>IFERROR(HLOOKUP(DO$1,'Nakladova matice_2018'!$A$1:$IW$188,26,FALSE),0)</f>
        <v>0</v>
      </c>
      <c r="DP53" s="19">
        <f>IFERROR(HLOOKUP(DP$1,'Nakladova matice_2018'!$A$1:$IW$188,26,FALSE),0)</f>
        <v>0</v>
      </c>
      <c r="DQ53" s="19">
        <f>IFERROR(HLOOKUP(DQ$1,'Nakladova matice_2018'!$A$1:$IW$188,26,FALSE),0)</f>
        <v>0</v>
      </c>
      <c r="DR53" s="19">
        <f>IFERROR(HLOOKUP(DR$1,'Nakladova matice_2018'!$A$1:$IW$188,26,FALSE),0)</f>
        <v>0</v>
      </c>
      <c r="DS53" s="19">
        <f>IFERROR(HLOOKUP(DS$1,'Nakladova matice_2018'!$A$1:$IW$188,26,FALSE),0)</f>
        <v>0</v>
      </c>
      <c r="DT53" s="19">
        <f>IFERROR(HLOOKUP(DT$1,'Nakladova matice_2018'!$A$1:$IW$188,26,FALSE),0)</f>
        <v>0</v>
      </c>
      <c r="DU53" s="19">
        <f>IFERROR(HLOOKUP(DU$1,'Nakladova matice_2018'!$A$1:$IW$188,26,FALSE),0)</f>
        <v>0</v>
      </c>
      <c r="DV53" s="19">
        <f>IFERROR(HLOOKUP(DV$1,'Nakladova matice_2018'!$A$1:$IW$188,26,FALSE),0)</f>
        <v>0</v>
      </c>
      <c r="DW53" s="19">
        <f>IFERROR(HLOOKUP(DW$1,'Nakladova matice_2018'!$A$1:$IW$188,26,FALSE),0)</f>
        <v>0</v>
      </c>
      <c r="DX53" s="19">
        <f>IFERROR(HLOOKUP(DX$1,'Nakladova matice_2018'!$A$1:$IW$188,26,FALSE),0)</f>
        <v>0</v>
      </c>
      <c r="DY53" s="19">
        <f>IFERROR(HLOOKUP(DY$1,'Nakladova matice_2018'!$A$1:$IW$188,26,FALSE),0)</f>
        <v>0</v>
      </c>
      <c r="DZ53" s="19">
        <f>IFERROR(HLOOKUP(DZ$1,'Nakladova matice_2018'!$A$1:$IW$188,26,FALSE),0)</f>
        <v>0</v>
      </c>
      <c r="EA53" s="19">
        <f>IFERROR(HLOOKUP(EA$1,'Nakladova matice_2018'!$A$1:$IW$188,26,FALSE),0)</f>
        <v>0</v>
      </c>
      <c r="EB53" s="19">
        <f>IFERROR(HLOOKUP(EB$1,'Nakladova matice_2018'!$A$1:$IW$188,26,FALSE),0)</f>
        <v>0</v>
      </c>
      <c r="EC53" s="19">
        <f>IFERROR(HLOOKUP(EC$1,'Nakladova matice_2018'!$A$1:$IW$188,26,FALSE),0)</f>
        <v>0</v>
      </c>
      <c r="ED53" s="19">
        <f>IFERROR(HLOOKUP(ED$1,'Nakladova matice_2018'!$A$1:$IW$188,26,FALSE),0)</f>
        <v>0</v>
      </c>
      <c r="EE53" s="19">
        <f>IFERROR(HLOOKUP(EE$1,'Nakladova matice_2018'!$A$1:$IW$188,26,FALSE),0)</f>
        <v>0</v>
      </c>
      <c r="EF53" s="19">
        <f>IFERROR(HLOOKUP(EF$1,'Nakladova matice_2018'!$A$1:$IW$188,26,FALSE),0)</f>
        <v>0</v>
      </c>
      <c r="EG53" s="19">
        <f>IFERROR(HLOOKUP(EG$1,'Nakladova matice_2018'!$A$1:$IW$188,26,FALSE),0)</f>
        <v>0</v>
      </c>
      <c r="EH53" s="19">
        <f>IFERROR(HLOOKUP(EH$1,'Nakladova matice_2018'!$A$1:$IW$188,26,FALSE),0)</f>
        <v>0</v>
      </c>
      <c r="EI53" s="19">
        <f>IFERROR(HLOOKUP(EI$1,'Nakladova matice_2018'!$A$1:$IW$188,26,FALSE),0)</f>
        <v>0</v>
      </c>
      <c r="EJ53" s="19">
        <f>IFERROR(HLOOKUP(EJ$1,'Nakladova matice_2018'!$A$1:$IW$188,26,FALSE),0)</f>
        <v>0</v>
      </c>
      <c r="EK53" s="19">
        <f>IFERROR(HLOOKUP(EK$1,'Nakladova matice_2018'!$A$1:$IW$188,26,FALSE),0)</f>
        <v>0</v>
      </c>
      <c r="EL53" s="19">
        <f>IFERROR(HLOOKUP(EL$1,'Nakladova matice_2018'!$A$1:$IW$188,26,FALSE),0)</f>
        <v>0</v>
      </c>
      <c r="EM53" s="19">
        <f>IFERROR(HLOOKUP(EM$1,'Nakladova matice_2018'!$A$1:$IW$188,26,FALSE),0)</f>
        <v>0</v>
      </c>
      <c r="EN53" s="19">
        <f>IFERROR(HLOOKUP(EN$1,'Nakladova matice_2018'!$A$1:$IW$188,26,FALSE),0)</f>
        <v>0</v>
      </c>
      <c r="EO53" s="19">
        <f>IFERROR(HLOOKUP(EO$1,'Nakladova matice_2018'!$A$1:$IW$188,26,FALSE),0)</f>
        <v>0</v>
      </c>
      <c r="EP53" s="19">
        <f>IFERROR(HLOOKUP(EP$1,'Nakladova matice_2018'!$A$1:$IW$188,26,FALSE),0)</f>
        <v>0</v>
      </c>
      <c r="EQ53" s="19">
        <f>IFERROR(HLOOKUP(EQ$1,'Nakladova matice_2018'!$A$1:$IW$188,26,FALSE),0)</f>
        <v>0</v>
      </c>
      <c r="ER53" s="19">
        <f>IFERROR(HLOOKUP(ER$1,'Nakladova matice_2018'!$A$1:$IW$188,26,FALSE),0)</f>
        <v>0</v>
      </c>
      <c r="ES53" s="19">
        <f>IFERROR(HLOOKUP(ES$1,'Nakladova matice_2018'!$A$1:$IW$188,26,FALSE),0)</f>
        <v>0</v>
      </c>
      <c r="ET53" s="19">
        <f>IFERROR(HLOOKUP(ET$1,'Nakladova matice_2018'!$A$1:$IW$188,26,FALSE),0)</f>
        <v>0</v>
      </c>
      <c r="EU53" s="19">
        <f>IFERROR(HLOOKUP(EU$1,'Nakladova matice_2018'!$A$1:$IW$188,26,FALSE),0)</f>
        <v>0</v>
      </c>
      <c r="EV53" s="19">
        <f>IFERROR(HLOOKUP(EV$1,'Nakladova matice_2018'!$A$1:$IW$188,26,FALSE),0)</f>
        <v>0</v>
      </c>
      <c r="EW53" s="19">
        <f>IFERROR(HLOOKUP(EW$1,'Nakladova matice_2018'!$A$1:$IW$188,26,FALSE),0)</f>
        <v>0</v>
      </c>
      <c r="EX53" s="19">
        <f>IFERROR(HLOOKUP(EX$1,'Nakladova matice_2018'!$A$1:$IW$188,26,FALSE),0)</f>
        <v>0</v>
      </c>
      <c r="EY53" s="19">
        <f>IFERROR(HLOOKUP(EY$1,'Nakladova matice_2018'!$A$1:$IW$188,26,FALSE),0)</f>
        <v>0</v>
      </c>
      <c r="EZ53" s="19">
        <f>IFERROR(HLOOKUP(EZ$1,'Nakladova matice_2018'!$A$1:$IW$188,26,FALSE),0)</f>
        <v>0</v>
      </c>
      <c r="FA53" s="19">
        <f>IFERROR(HLOOKUP(FA$1,'Nakladova matice_2018'!$A$1:$IW$188,26,FALSE),0)</f>
        <v>0</v>
      </c>
      <c r="FB53" s="19">
        <f>IFERROR(HLOOKUP(FB$1,'Nakladova matice_2018'!$A$1:$IW$188,26,FALSE),0)</f>
        <v>0</v>
      </c>
      <c r="FC53" s="19">
        <f>IFERROR(HLOOKUP(FC$1,'Nakladova matice_2018'!$A$1:$IW$188,26,FALSE),0)</f>
        <v>0</v>
      </c>
      <c r="FD53" s="19">
        <f>IFERROR(HLOOKUP(FD$1,'Nakladova matice_2018'!$A$1:$IW$188,26,FALSE),0)</f>
        <v>0</v>
      </c>
      <c r="FE53" s="19">
        <f>IFERROR(HLOOKUP(FE$1,'Nakladova matice_2018'!$A$1:$IW$188,26,FALSE),0)</f>
        <v>0</v>
      </c>
      <c r="FF53" s="19">
        <f>IFERROR(HLOOKUP(FF$1,'Nakladova matice_2018'!$A$1:$IW$188,26,FALSE),0)</f>
        <v>0</v>
      </c>
      <c r="FG53" s="19">
        <f>IFERROR(HLOOKUP(FG$1,'Nakladova matice_2018'!$A$1:$IW$188,26,FALSE),0)</f>
        <v>0</v>
      </c>
      <c r="FH53" s="19">
        <f>IFERROR(HLOOKUP(FH$1,'Nakladova matice_2018'!$A$1:$IW$188,26,FALSE),0)</f>
        <v>0</v>
      </c>
      <c r="FI53" s="19">
        <f>IFERROR(HLOOKUP(FI$1,'Nakladova matice_2018'!$A$1:$IW$188,26,FALSE),0)</f>
        <v>0</v>
      </c>
      <c r="FJ53" s="19">
        <f>IFERROR(HLOOKUP(FJ$1,'Nakladova matice_2018'!$A$1:$IW$188,26,FALSE),0)</f>
        <v>0</v>
      </c>
      <c r="FK53" s="19">
        <f>IFERROR(HLOOKUP(FK$1,'Nakladova matice_2018'!$A$1:$IW$188,26,FALSE),0)</f>
        <v>0</v>
      </c>
      <c r="FL53" s="19">
        <f>IFERROR(HLOOKUP(FL$1,'Nakladova matice_2018'!$A$1:$IW$188,26,FALSE),0)</f>
        <v>0</v>
      </c>
      <c r="FM53" s="19">
        <f>IFERROR(HLOOKUP(FM$1,'Nakladova matice_2018'!$A$1:$IW$188,26,FALSE),0)</f>
        <v>0</v>
      </c>
      <c r="FN53" s="19">
        <f>IFERROR(HLOOKUP(FN$1,'Nakladova matice_2018'!$A$1:$IW$188,26,FALSE),0)</f>
        <v>0</v>
      </c>
      <c r="FO53" s="19">
        <f>IFERROR(HLOOKUP(FO$1,'Nakladova matice_2018'!$A$1:$IW$188,26,FALSE),0)</f>
        <v>0</v>
      </c>
      <c r="FP53" s="19">
        <f>IFERROR(HLOOKUP(FP$1,'Nakladova matice_2018'!$A$1:$IW$188,26,FALSE),0)</f>
        <v>0</v>
      </c>
      <c r="FQ53" s="19">
        <f>IFERROR(HLOOKUP(FQ$1,'Nakladova matice_2018'!$A$1:$IW$188,26,FALSE),0)</f>
        <v>0</v>
      </c>
      <c r="FR53" s="19">
        <f>IFERROR(HLOOKUP(FR$1,'Nakladova matice_2018'!$A$1:$IW$188,26,FALSE),0)</f>
        <v>0</v>
      </c>
      <c r="FS53" s="19">
        <f>IFERROR(HLOOKUP(FS$1,'Nakladova matice_2018'!$A$1:$IW$188,26,FALSE),0)</f>
        <v>0</v>
      </c>
      <c r="FT53" s="19">
        <f>IFERROR(HLOOKUP(FT$1,'Nakladova matice_2018'!$A$1:$IW$188,26,FALSE),0)</f>
        <v>0</v>
      </c>
      <c r="FU53" s="19">
        <f>IFERROR(HLOOKUP(FU$1,'Nakladova matice_2018'!$A$1:$IW$188,26,FALSE),0)</f>
        <v>0</v>
      </c>
      <c r="FV53" s="19">
        <f>IFERROR(HLOOKUP(FV$1,'Nakladova matice_2018'!$A$1:$IW$188,26,FALSE),0)</f>
        <v>0</v>
      </c>
      <c r="FW53" s="19">
        <f>IFERROR(HLOOKUP(FW$1,'Nakladova matice_2018'!$A$1:$IW$188,26,FALSE),0)</f>
        <v>0</v>
      </c>
      <c r="FX53" s="19">
        <f>IFERROR(HLOOKUP(FX$1,'Nakladova matice_2018'!$A$1:$IW$188,26,FALSE),0)</f>
        <v>0</v>
      </c>
      <c r="FY53" s="19">
        <f>IFERROR(HLOOKUP(FY$1,'Nakladova matice_2018'!$A$1:$IW$188,26,FALSE),0)</f>
        <v>0</v>
      </c>
      <c r="FZ53" s="19">
        <f>IFERROR(HLOOKUP(FZ$1,'Nakladova matice_2018'!$A$1:$IW$188,26,FALSE),0)</f>
        <v>0</v>
      </c>
      <c r="GA53" s="19">
        <f>IFERROR(HLOOKUP(GA$1,'Nakladova matice_2018'!$A$1:$IW$188,26,FALSE),0)</f>
        <v>0</v>
      </c>
      <c r="GB53" s="19">
        <f>IFERROR(HLOOKUP(GB$1,'Nakladova matice_2018'!$A$1:$IW$188,26,FALSE),0)</f>
        <v>0</v>
      </c>
      <c r="GC53" s="19">
        <f>IFERROR(HLOOKUP(GC$1,'Nakladova matice_2018'!$A$1:$IW$188,26,FALSE),0)</f>
        <v>0</v>
      </c>
      <c r="GD53" s="19">
        <f>IFERROR(HLOOKUP(GD$1,'Nakladova matice_2018'!$A$1:$IW$188,26,FALSE),0)</f>
        <v>0</v>
      </c>
      <c r="GE53" s="19">
        <f>IFERROR(HLOOKUP(GE$1,'Nakladova matice_2018'!$A$1:$IW$188,26,FALSE),0)</f>
        <v>0</v>
      </c>
      <c r="GF53" s="19">
        <f>IFERROR(HLOOKUP(GF$1,'Nakladova matice_2018'!$A$1:$IW$188,26,FALSE),0)</f>
        <v>0</v>
      </c>
      <c r="GG53" s="19">
        <f>IFERROR(HLOOKUP(GG$1,'Nakladova matice_2018'!$A$1:$IW$188,26,FALSE),0)</f>
        <v>0</v>
      </c>
      <c r="GH53" s="19">
        <f>IFERROR(HLOOKUP(GH$1,'Nakladova matice_2018'!$A$1:$IW$188,26,FALSE),0)</f>
        <v>0</v>
      </c>
      <c r="GI53" s="19">
        <f>IFERROR(HLOOKUP(GI$1,'Nakladova matice_2018'!$A$1:$IW$188,26,FALSE),0)</f>
        <v>0</v>
      </c>
      <c r="GJ53" s="19">
        <f>IFERROR(HLOOKUP(GJ$1,'Nakladova matice_2018'!$A$1:$IW$188,26,FALSE),0)</f>
        <v>0</v>
      </c>
      <c r="GK53" s="19">
        <f>IFERROR(HLOOKUP(GK$1,'Nakladova matice_2018'!$A$1:$IW$188,26,FALSE),0)</f>
        <v>0</v>
      </c>
      <c r="GL53" s="19">
        <f>IFERROR(HLOOKUP(GL$1,'Nakladova matice_2018'!$A$1:$IW$188,26,FALSE),0)</f>
        <v>0</v>
      </c>
      <c r="GM53" s="19">
        <f>IFERROR(HLOOKUP(GM$1,'Nakladova matice_2018'!$A$1:$IW$188,26,FALSE),0)</f>
        <v>0</v>
      </c>
      <c r="GN53" s="19">
        <f>IFERROR(HLOOKUP(GN$1,'Nakladova matice_2018'!$A$1:$IW$188,26,FALSE),0)</f>
        <v>0</v>
      </c>
      <c r="GO53" s="19">
        <f>IFERROR(HLOOKUP(GO$1,'Nakladova matice_2018'!$A$1:$IW$188,26,FALSE),0)</f>
        <v>0</v>
      </c>
      <c r="GP53" s="19">
        <f>IFERROR(HLOOKUP(GP$1,'Nakladova matice_2018'!$A$1:$IW$188,26,FALSE),0)</f>
        <v>0</v>
      </c>
      <c r="GQ53" s="19">
        <f>IFERROR(HLOOKUP(GQ$1,'Nakladova matice_2018'!$A$1:$IW$188,26,FALSE),0)</f>
        <v>0</v>
      </c>
      <c r="GR53" s="19">
        <f>IFERROR(HLOOKUP(GR$1,'Nakladova matice_2018'!$A$1:$IW$188,26,FALSE),0)</f>
        <v>0</v>
      </c>
      <c r="GS53" s="19">
        <f>IFERROR(HLOOKUP(GS$1,'Nakladova matice_2018'!$A$1:$IW$188,26,FALSE),0)</f>
        <v>0</v>
      </c>
      <c r="GT53" s="19">
        <f>IFERROR(HLOOKUP(GT$1,'Nakladova matice_2018'!$A$1:$IW$188,26,FALSE),0)</f>
        <v>0</v>
      </c>
      <c r="GU53" s="19">
        <f>IFERROR(HLOOKUP(GU$1,'Nakladova matice_2018'!$A$1:$IW$188,26,FALSE),0)</f>
        <v>0</v>
      </c>
      <c r="GV53" s="19">
        <f>IFERROR(HLOOKUP(GV$1,'Nakladova matice_2018'!$A$1:$IW$188,26,FALSE),0)</f>
        <v>0</v>
      </c>
      <c r="GW53" s="19">
        <f>IFERROR(HLOOKUP(GW$1,'Nakladova matice_2018'!$A$1:$IW$188,26,FALSE),0)</f>
        <v>0</v>
      </c>
      <c r="GX53" s="19">
        <f>IFERROR(HLOOKUP(GX$1,'Nakladova matice_2018'!$A$1:$IW$188,26,FALSE),0)</f>
        <v>0</v>
      </c>
      <c r="GY53" s="19">
        <f>IFERROR(HLOOKUP(GY$1,'Nakladova matice_2018'!$A$1:$IW$188,26,FALSE),0)</f>
        <v>0</v>
      </c>
      <c r="GZ53" s="19">
        <f>IFERROR(HLOOKUP(GZ$1,'Nakladova matice_2018'!$A$1:$IW$188,26,FALSE),0)</f>
        <v>0</v>
      </c>
      <c r="HA53" s="19">
        <f>IFERROR(HLOOKUP(HA$1,'Nakladova matice_2018'!$A$1:$IW$188,26,FALSE),0)</f>
        <v>0</v>
      </c>
      <c r="HB53" s="19">
        <f>IFERROR(HLOOKUP(HB$1,'Nakladova matice_2018'!$A$1:$IW$188,26,FALSE),0)</f>
        <v>0</v>
      </c>
      <c r="HC53" s="19">
        <f>IFERROR(HLOOKUP(HC$1,'Nakladova matice_2018'!$A$1:$IW$188,26,FALSE),0)</f>
        <v>0</v>
      </c>
      <c r="HD53" s="19">
        <f>IFERROR(HLOOKUP(HD$1,'Nakladova matice_2018'!$A$1:$IW$188,26,FALSE),0)</f>
        <v>0</v>
      </c>
      <c r="HE53" s="19">
        <f>IFERROR(HLOOKUP(HE$1,'Nakladova matice_2018'!$A$1:$IW$188,26,FALSE),0)</f>
        <v>0</v>
      </c>
      <c r="HF53" s="19">
        <f>IFERROR(HLOOKUP(HF$1,'Nakladova matice_2018'!$A$1:$IW$188,26,FALSE),0)</f>
        <v>0</v>
      </c>
      <c r="HG53" s="19">
        <f>IFERROR(HLOOKUP(HG$1,'Nakladova matice_2018'!$A$1:$IW$188,26,FALSE),0)</f>
        <v>0</v>
      </c>
      <c r="HH53" s="19">
        <f>IFERROR(HLOOKUP(HH$1,'Nakladova matice_2018'!$A$1:$IW$188,26,FALSE),0)</f>
        <v>0</v>
      </c>
      <c r="HI53" s="19">
        <f>IFERROR(HLOOKUP(HI$1,'Nakladova matice_2018'!$A$1:$IW$188,26,FALSE),0)</f>
        <v>0</v>
      </c>
      <c r="HJ53" s="19">
        <f>IFERROR(HLOOKUP(HJ$1,'Nakladova matice_2018'!$A$1:$IW$188,26,FALSE),0)</f>
        <v>0</v>
      </c>
      <c r="HK53" s="19">
        <f>IFERROR(HLOOKUP(HK$1,'Nakladova matice_2018'!$A$1:$IW$188,26,FALSE),0)</f>
        <v>0</v>
      </c>
      <c r="HL53" s="19">
        <f>IFERROR(HLOOKUP(HL$1,'Nakladova matice_2018'!$A$1:$IW$188,26,FALSE),0)</f>
        <v>0</v>
      </c>
      <c r="HM53" s="19">
        <f>IFERROR(HLOOKUP(HM$1,'Nakladova matice_2018'!$A$1:$IW$188,26,FALSE),0)</f>
        <v>0</v>
      </c>
      <c r="HN53" s="19">
        <f>IFERROR(HLOOKUP(HN$1,'Nakladova matice_2018'!$A$1:$IW$188,26,FALSE),0)</f>
        <v>0</v>
      </c>
      <c r="HO53" s="19">
        <f>IFERROR(HLOOKUP(HO$1,'Nakladova matice_2018'!$A$1:$IW$188,26,FALSE),0)</f>
        <v>0</v>
      </c>
      <c r="HP53" s="19">
        <f>IFERROR(HLOOKUP(HP$1,'Nakladova matice_2018'!$A$1:$IW$188,26,FALSE),0)</f>
        <v>0</v>
      </c>
      <c r="HQ53" s="19">
        <f>IFERROR(HLOOKUP(HQ$1,'Nakladova matice_2018'!$A$1:$IW$188,26,FALSE),0)</f>
        <v>0</v>
      </c>
      <c r="HR53" s="19">
        <f>IFERROR(HLOOKUP(HR$1,'Nakladova matice_2018'!$A$1:$IW$188,26,FALSE),0)</f>
        <v>0</v>
      </c>
      <c r="HS53" s="19">
        <f>IFERROR(HLOOKUP(HS$1,'Nakladova matice_2018'!$A$1:$IW$188,26,FALSE),0)</f>
        <v>0</v>
      </c>
      <c r="HT53" s="19">
        <f>IFERROR(HLOOKUP(HT$1,'Nakladova matice_2018'!$A$1:$IW$188,26,FALSE),0)</f>
        <v>0</v>
      </c>
      <c r="HU53" s="19">
        <f>IFERROR(HLOOKUP(HU$1,'Nakladova matice_2018'!$A$1:$IW$188,26,FALSE),0)</f>
        <v>0</v>
      </c>
      <c r="HV53" s="19">
        <f>IFERROR(HLOOKUP(HV$1,'Nakladova matice_2018'!$A$1:$IW$188,26,FALSE),0)</f>
        <v>0</v>
      </c>
      <c r="HW53" s="19">
        <f>IFERROR(HLOOKUP(HW$1,'Nakladova matice_2018'!$A$1:$IW$188,26,FALSE),0)</f>
        <v>0</v>
      </c>
      <c r="HX53" s="19">
        <f>IFERROR(HLOOKUP(HX$1,'Nakladova matice_2018'!$A$1:$IW$188,26,FALSE),0)</f>
        <v>0</v>
      </c>
      <c r="HY53" s="19">
        <f>IFERROR(HLOOKUP(HY$1,'Nakladova matice_2018'!$A$1:$IW$188,26,FALSE),0)</f>
        <v>0</v>
      </c>
      <c r="HZ53" s="19">
        <f>IFERROR(HLOOKUP(HZ$1,'Nakladova matice_2018'!$A$1:$IW$188,26,FALSE),0)</f>
        <v>0</v>
      </c>
      <c r="IA53" s="19">
        <f>IFERROR(HLOOKUP(IA$1,'Nakladova matice_2018'!$A$1:$IW$188,26,FALSE),0)</f>
        <v>0</v>
      </c>
      <c r="IB53" s="19">
        <f>IFERROR(HLOOKUP(IB$1,'Nakladova matice_2018'!$A$1:$IW$188,26,FALSE),0)</f>
        <v>0</v>
      </c>
      <c r="IC53" s="19">
        <f>IFERROR(HLOOKUP(IC$1,'Nakladova matice_2018'!$A$1:$IW$188,26,FALSE),0)</f>
        <v>0</v>
      </c>
      <c r="ID53" s="19">
        <f>IFERROR(HLOOKUP(ID$1,'Nakladova matice_2018'!$A$1:$IW$188,26,FALSE),0)</f>
        <v>0</v>
      </c>
      <c r="IE53" s="19">
        <f>IFERROR(HLOOKUP(IE$1,'Nakladova matice_2018'!$A$1:$IW$188,26,FALSE),0)</f>
        <v>0</v>
      </c>
      <c r="IF53" s="19">
        <f>IFERROR(HLOOKUP(IF$1,'Nakladova matice_2018'!$A$1:$IW$188,26,FALSE),0)</f>
        <v>0</v>
      </c>
      <c r="IG53" s="19">
        <f>IFERROR(HLOOKUP(IG$1,'Nakladova matice_2018'!$A$1:$IW$188,26,FALSE),0)</f>
        <v>0</v>
      </c>
      <c r="IH53" s="19">
        <f>IFERROR(HLOOKUP(IH$1,'Nakladova matice_2018'!$A$1:$IW$188,26,FALSE),0)</f>
        <v>0</v>
      </c>
      <c r="II53" s="19">
        <f>IFERROR(HLOOKUP(II$1,'Nakladova matice_2018'!$A$1:$IW$188,26,FALSE),0)</f>
        <v>0</v>
      </c>
      <c r="IJ53" s="19">
        <f>IFERROR(HLOOKUP(IJ$1,'Nakladova matice_2018'!$A$1:$IW$188,26,FALSE),0)</f>
        <v>0</v>
      </c>
      <c r="IK53" s="19">
        <f>IFERROR(HLOOKUP(IK$1,'Nakladova matice_2018'!$A$1:$IW$188,26,FALSE),0)</f>
        <v>0</v>
      </c>
      <c r="IL53" s="19">
        <f>IFERROR(HLOOKUP(IL$1,'Nakladova matice_2018'!$A$1:$IW$188,26,FALSE),0)</f>
        <v>0</v>
      </c>
      <c r="IM53" s="19">
        <f>IFERROR(HLOOKUP(IM$1,'Nakladova matice_2018'!$A$1:$IW$188,26,FALSE),0)</f>
        <v>0</v>
      </c>
      <c r="IN53" s="19">
        <f>IFERROR(HLOOKUP(IN$1,'Nakladova matice_2018'!$A$1:$IW$188,26,FALSE),0)</f>
        <v>0</v>
      </c>
      <c r="IO53" s="19">
        <f>IFERROR(HLOOKUP(IO$1,'Nakladova matice_2018'!$A$1:$IW$188,26,FALSE),0)</f>
        <v>0</v>
      </c>
      <c r="IP53" s="19">
        <f>IFERROR(HLOOKUP(IP$1,'Nakladova matice_2018'!$A$1:$IW$188,26,FALSE),0)</f>
        <v>0</v>
      </c>
      <c r="IQ53" s="19">
        <f>IFERROR(HLOOKUP(IQ$1,'Nakladova matice_2018'!$A$1:$IW$188,26,FALSE),0)</f>
        <v>0</v>
      </c>
      <c r="IR53" s="19">
        <f>IFERROR(HLOOKUP(IR$1,'Nakladova matice_2018'!$A$1:$IW$188,26,FALSE),0)</f>
        <v>0</v>
      </c>
      <c r="IS53" s="19">
        <f>IFERROR(HLOOKUP(IS$1,'Nakladova matice_2018'!$A$1:$IW$188,26,FALSE),0)</f>
        <v>0</v>
      </c>
      <c r="IT53" s="19">
        <f>IFERROR(HLOOKUP(IT$1,'Nakladova matice_2018'!$A$1:$IW$188,26,FALSE),0)</f>
        <v>0</v>
      </c>
      <c r="IU53" s="19">
        <f>IFERROR(HLOOKUP(IU$1,'Nakladova matice_2018'!$A$1:$IW$188,26,FALSE),0)</f>
        <v>0</v>
      </c>
      <c r="IV53" s="19">
        <f>IFERROR(HLOOKUP(IV$1,'Nakladova matice_2018'!$A$1:$IW$188,26,FALSE),0)</f>
        <v>0</v>
      </c>
      <c r="IW53" s="19">
        <f>IFERROR(HLOOKUP(IW$1,'Nakladova matice_2018'!$A$1:$IW$188,26,FALSE),0)</f>
        <v>0</v>
      </c>
      <c r="IX53" s="19">
        <f>IFERROR(HLOOKUP(IX$1,'Nakladova matice_2018'!$A$1:$IW$188,26,FALSE),0)</f>
        <v>0</v>
      </c>
      <c r="IY53" s="19">
        <f>IFERROR(HLOOKUP(IY$1,'Nakladova matice_2018'!$A$1:$IW$188,26,FALSE),0)</f>
        <v>0</v>
      </c>
      <c r="IZ53" s="19">
        <f>IFERROR(HLOOKUP(IZ$1,'Nakladova matice_2018'!$A$1:$IW$188,26,FALSE),0)</f>
        <v>0</v>
      </c>
      <c r="JA53" s="19">
        <f>IFERROR(HLOOKUP(JA$1,'Nakladova matice_2018'!$A$1:$IW$188,26,FALSE),0)</f>
        <v>0</v>
      </c>
      <c r="JB53" s="19">
        <f>IFERROR(HLOOKUP(JB$1,'Nakladova matice_2018'!$A$1:$IW$188,26,FALSE),0)</f>
        <v>0</v>
      </c>
      <c r="JC53" s="19">
        <f>IFERROR(HLOOKUP(JC$1,'Nakladova matice_2018'!$A$1:$IW$188,26,FALSE),0)</f>
        <v>0</v>
      </c>
      <c r="JD53" s="19">
        <f>IFERROR(HLOOKUP(JD$1,'Nakladova matice_2018'!$A$1:$IW$188,26,FALSE),0)</f>
        <v>0</v>
      </c>
      <c r="JE53" s="19">
        <f>IFERROR(HLOOKUP(JE$1,'Nakladova matice_2018'!$A$1:$IW$188,26,FALSE),0)</f>
        <v>0</v>
      </c>
      <c r="JF53" s="19">
        <f>IFERROR(HLOOKUP(JF$1,'Nakladova matice_2018'!$A$1:$IW$188,26,FALSE),0)</f>
        <v>0</v>
      </c>
      <c r="JG53" s="19">
        <f>IFERROR(HLOOKUP(JG$1,'Nakladova matice_2018'!$A$1:$IW$188,26,FALSE),0)</f>
        <v>0</v>
      </c>
      <c r="JH53" s="19">
        <f>IFERROR(HLOOKUP(JH$1,'Nakladova matice_2018'!$A$1:$IW$188,26,FALSE),0)</f>
        <v>0</v>
      </c>
      <c r="JI53" s="19">
        <f>IFERROR(HLOOKUP(JI$1,'Nakladova matice_2018'!$A$1:$IW$188,26,FALSE),0)</f>
        <v>0</v>
      </c>
      <c r="JJ53" s="19">
        <f>IFERROR(HLOOKUP(JJ$1,'Nakladova matice_2018'!$A$1:$IW$188,26,FALSE),0)</f>
        <v>0</v>
      </c>
      <c r="JK53" s="19">
        <f>IFERROR(HLOOKUP(JK$1,'Nakladova matice_2018'!$A$1:$IW$188,26,FALSE),0)</f>
        <v>0</v>
      </c>
      <c r="JL53" s="19">
        <f>IFERROR(HLOOKUP(JL$1,'Nakladova matice_2018'!$A$1:$IW$188,26,FALSE),0)</f>
        <v>0</v>
      </c>
      <c r="JM53" s="19">
        <f>IFERROR(HLOOKUP(JM$1,'Nakladova matice_2018'!$A$1:$IW$188,26,FALSE),0)</f>
        <v>0</v>
      </c>
      <c r="JN53" s="19">
        <f>IFERROR(HLOOKUP(JN$1,'Nakladova matice_2018'!$A$1:$IW$188,26,FALSE),0)</f>
        <v>0</v>
      </c>
      <c r="JO53" s="19">
        <f>IFERROR(HLOOKUP(JO$1,'Nakladova matice_2018'!$A$1:$IW$188,26,FALSE),0)</f>
        <v>0</v>
      </c>
      <c r="JP53" s="19">
        <f>IFERROR(HLOOKUP(JP$1,'Nakladova matice_2018'!$A$1:$IW$188,26,FALSE),0)</f>
        <v>0</v>
      </c>
      <c r="JQ53" s="19">
        <f>IFERROR(HLOOKUP(JQ$1,'Nakladova matice_2018'!$A$1:$IW$188,26,FALSE),0)</f>
        <v>0</v>
      </c>
      <c r="JR53" s="19">
        <f>IFERROR(HLOOKUP(JR$1,'Nakladova matice_2018'!$A$1:$IW$188,26,FALSE),0)</f>
        <v>0</v>
      </c>
      <c r="JS53" s="19">
        <f>IFERROR(HLOOKUP(JS$1,'Nakladova matice_2018'!$A$1:$IW$188,26,FALSE),0)</f>
        <v>0</v>
      </c>
      <c r="JT53" s="19">
        <f>IFERROR(HLOOKUP(JT$1,'Nakladova matice_2018'!$A$1:$IW$188,26,FALSE),0)</f>
        <v>0</v>
      </c>
      <c r="JU53" s="19">
        <f>IFERROR(HLOOKUP(JU$1,'Nakladova matice_2018'!$A$1:$IW$188,26,FALSE),0)</f>
        <v>0</v>
      </c>
      <c r="JV53" s="19">
        <f>IFERROR(HLOOKUP(JV$1,'Nakladova matice_2018'!$A$1:$IW$188,26,FALSE),0)</f>
        <v>0</v>
      </c>
      <c r="JW53" s="19">
        <f>IFERROR(HLOOKUP(JW$1,'Nakladova matice_2018'!$A$1:$IW$188,26,FALSE),0)</f>
        <v>0</v>
      </c>
      <c r="JX53" s="19">
        <f>IFERROR(HLOOKUP(JX$1,'Nakladova matice_2018'!$A$1:$IW$188,26,FALSE),0)</f>
        <v>0</v>
      </c>
      <c r="JY53" s="19">
        <f>IFERROR(HLOOKUP(JY$1,'Nakladova matice_2018'!$A$1:$IW$188,26,FALSE),0)</f>
        <v>0</v>
      </c>
      <c r="JZ53" s="19">
        <f>IFERROR(HLOOKUP(JZ$1,'Nakladova matice_2018'!$A$1:$IW$188,26,FALSE),0)</f>
        <v>0</v>
      </c>
      <c r="KA53" s="19">
        <f>IFERROR(HLOOKUP(KA$1,'Nakladova matice_2018'!$A$1:$IW$188,26,FALSE),0)</f>
        <v>0</v>
      </c>
      <c r="KB53" s="19">
        <f>IFERROR(HLOOKUP(KB$1,'Nakladova matice_2018'!$A$1:$IW$188,26,FALSE),0)</f>
        <v>0</v>
      </c>
      <c r="KC53" s="19">
        <f>IFERROR(HLOOKUP(KC$1,'Nakladova matice_2018'!$A$1:$IW$188,26,FALSE),0)</f>
        <v>0</v>
      </c>
      <c r="KD53" s="19">
        <f>IFERROR(HLOOKUP(KD$1,'Nakladova matice_2018'!$A$1:$IW$188,26,FALSE),0)</f>
        <v>0</v>
      </c>
      <c r="KE53" s="19">
        <f>IFERROR(HLOOKUP(KE$1,'Nakladova matice_2018'!$A$1:$IW$188,26,FALSE),0)</f>
        <v>0</v>
      </c>
      <c r="KF53" s="19">
        <f>IFERROR(HLOOKUP(KF$1,'Nakladova matice_2018'!$A$1:$IW$188,26,FALSE),0)</f>
        <v>0</v>
      </c>
      <c r="KG53" s="19">
        <f>IFERROR(HLOOKUP(KG$1,'Nakladova matice_2018'!$A$1:$IW$188,26,FALSE),0)</f>
        <v>0</v>
      </c>
      <c r="KH53" s="19">
        <f>IFERROR(HLOOKUP(KH$1,'Nakladova matice_2018'!$A$1:$IW$188,26,FALSE),0)</f>
        <v>0</v>
      </c>
      <c r="KI53" s="19">
        <f>IFERROR(HLOOKUP(KI$1,'Nakladova matice_2018'!$A$1:$IW$188,26,FALSE),0)</f>
        <v>0</v>
      </c>
      <c r="KJ53" s="19">
        <f>IFERROR(HLOOKUP(KJ$1,'Nakladova matice_2018'!$A$1:$IW$188,26,FALSE),0)</f>
        <v>0</v>
      </c>
      <c r="KK53" s="19">
        <f>IFERROR(HLOOKUP(KK$1,'Nakladova matice_2018'!$A$1:$IW$188,26,FALSE),0)</f>
        <v>0</v>
      </c>
      <c r="KL53" s="19">
        <f>IFERROR(HLOOKUP(KL$1,'Nakladova matice_2018'!$A$1:$IW$188,26,FALSE),0)</f>
        <v>0</v>
      </c>
      <c r="KM53" s="19">
        <f>IFERROR(HLOOKUP(KM$1,'Nakladova matice_2018'!$A$1:$IW$188,26,FALSE),0)</f>
        <v>0</v>
      </c>
      <c r="KN53" s="19">
        <f>IFERROR(HLOOKUP(KN$1,'Nakladova matice_2018'!$A$1:$IW$188,26,FALSE),0)</f>
        <v>0</v>
      </c>
      <c r="KO53" s="19">
        <f>IFERROR(HLOOKUP(KO$1,'Nakladova matice_2018'!$A$1:$IW$188,26,FALSE),0)</f>
        <v>0</v>
      </c>
      <c r="KP53" s="19">
        <f>IFERROR(HLOOKUP(KP$1,'Nakladova matice_2018'!$A$1:$IW$188,26,FALSE),0)</f>
        <v>0</v>
      </c>
      <c r="KQ53" s="19">
        <f>IFERROR(HLOOKUP(KQ$1,'Nakladova matice_2018'!$A$1:$IW$188,26,FALSE),0)</f>
        <v>0</v>
      </c>
      <c r="KR53" s="19">
        <f>IFERROR(HLOOKUP(KR$1,'Nakladova matice_2018'!$A$1:$IW$188,26,FALSE),0)</f>
        <v>0</v>
      </c>
      <c r="KS53" s="19">
        <f>IFERROR(HLOOKUP(KS$1,'Nakladova matice_2018'!$A$1:$IW$188,26,FALSE),0)</f>
        <v>0</v>
      </c>
      <c r="KT53" s="19">
        <f>IFERROR(HLOOKUP(KT$1,'Nakladova matice_2018'!$A$1:$IW$188,26,FALSE),0)</f>
        <v>0</v>
      </c>
      <c r="KU53" s="19">
        <f>IFERROR(HLOOKUP(KU$1,'Nakladova matice_2018'!$A$1:$IW$188,26,FALSE),0)</f>
        <v>0</v>
      </c>
      <c r="KV53" s="19">
        <f>IFERROR(HLOOKUP(KV$1,'Nakladova matice_2018'!$A$1:$IW$188,26,FALSE),0)</f>
        <v>0</v>
      </c>
      <c r="KW53" s="19">
        <f>IFERROR(HLOOKUP(KW$1,'Nakladova matice_2018'!$A$1:$IW$188,26,FALSE),0)</f>
        <v>0</v>
      </c>
      <c r="KX53" s="19">
        <f>IFERROR(HLOOKUP(KX$1,'Nakladova matice_2018'!$A$1:$IW$188,26,FALSE),0)</f>
        <v>0</v>
      </c>
      <c r="KY53" s="19">
        <f>IFERROR(HLOOKUP(KY$1,'Nakladova matice_2018'!$A$1:$IW$188,26,FALSE),0)</f>
        <v>0</v>
      </c>
      <c r="KZ53" s="19">
        <f>IFERROR(HLOOKUP(KZ$1,'Nakladova matice_2018'!$A$1:$IW$188,26,FALSE),0)</f>
        <v>0</v>
      </c>
      <c r="LA53" s="19">
        <f>IFERROR(HLOOKUP(LA$1,'Nakladova matice_2018'!$A$1:$IW$188,26,FALSE),0)</f>
        <v>0</v>
      </c>
      <c r="LB53" s="19">
        <f>IFERROR(HLOOKUP(LB$1,'Nakladova matice_2018'!$A$1:$IW$188,26,FALSE),0)</f>
        <v>0</v>
      </c>
      <c r="LC53" s="19">
        <f>IFERROR(HLOOKUP(LC$1,'Nakladova matice_2018'!$A$1:$IW$188,26,FALSE),0)</f>
        <v>0</v>
      </c>
      <c r="LD53" s="19">
        <f>IFERROR(HLOOKUP(LD$1,'Nakladova matice_2018'!$A$1:$IW$188,26,FALSE),0)</f>
        <v>0</v>
      </c>
      <c r="LE53" s="19">
        <f>IFERROR(HLOOKUP(LE$1,'Nakladova matice_2018'!$A$1:$IW$188,26,FALSE),0)</f>
        <v>0</v>
      </c>
      <c r="LF53" s="19">
        <f>IFERROR(HLOOKUP(LF$1,'Nakladova matice_2018'!$A$1:$IW$188,26,FALSE),0)</f>
        <v>0</v>
      </c>
      <c r="LG53" s="19">
        <f>IFERROR(HLOOKUP(LG$1,'Nakladova matice_2018'!$A$1:$IW$188,26,FALSE),0)</f>
        <v>0</v>
      </c>
      <c r="LH53" s="19">
        <f>IFERROR(HLOOKUP(LH$1,'Nakladova matice_2018'!$A$1:$IW$188,26,FALSE),0)</f>
        <v>0</v>
      </c>
      <c r="LI53" s="19">
        <f>IFERROR(HLOOKUP(LI$1,'Nakladova matice_2018'!$A$1:$IW$188,26,FALSE),0)</f>
        <v>0</v>
      </c>
      <c r="LJ53" s="19">
        <f>IFERROR(HLOOKUP(LJ$1,'Nakladova matice_2018'!$A$1:$IW$188,26,FALSE),0)</f>
        <v>0</v>
      </c>
      <c r="LK53" s="19">
        <f>IFERROR(HLOOKUP(LK$1,'Nakladova matice_2018'!$A$1:$IW$188,26,FALSE),0)</f>
        <v>0</v>
      </c>
      <c r="LL53" s="19">
        <f>IFERROR(HLOOKUP(LL$1,'Nakladova matice_2018'!$A$1:$IW$188,26,FALSE),0)</f>
        <v>0</v>
      </c>
      <c r="LM53" s="19">
        <f>IFERROR(HLOOKUP(LM$1,'Nakladova matice_2018'!$A$1:$IW$188,26,FALSE),0)</f>
        <v>0</v>
      </c>
      <c r="LN53" s="19">
        <f>IFERROR(HLOOKUP(LN$1,'Nakladova matice_2018'!$A$1:$IW$188,26,FALSE),0)</f>
        <v>0</v>
      </c>
      <c r="LO53" s="19">
        <f>IFERROR(HLOOKUP(LO$1,'Nakladova matice_2018'!$A$1:$IW$188,26,FALSE),0)</f>
        <v>0</v>
      </c>
      <c r="LP53" s="19">
        <f>IFERROR(HLOOKUP(LP$1,'Nakladova matice_2018'!$A$1:$IW$188,26,FALSE),0)</f>
        <v>0</v>
      </c>
      <c r="LQ53" s="19">
        <f>IFERROR(HLOOKUP(LQ$1,'Nakladova matice_2018'!$A$1:$IW$188,26,FALSE),0)</f>
        <v>0</v>
      </c>
      <c r="LR53" s="19">
        <f>IFERROR(HLOOKUP(LR$1,'Nakladova matice_2018'!$A$1:$IW$188,26,FALSE),0)</f>
        <v>0</v>
      </c>
      <c r="LS53" s="19">
        <f>IFERROR(HLOOKUP(LS$1,'Nakladova matice_2018'!$A$1:$IW$188,26,FALSE),0)</f>
        <v>0</v>
      </c>
      <c r="LT53" s="19">
        <f>IFERROR(HLOOKUP(LT$1,'Nakladova matice_2018'!$A$1:$IW$188,26,FALSE),0)</f>
        <v>0</v>
      </c>
      <c r="LU53" s="19">
        <f>IFERROR(HLOOKUP(LU$1,'Nakladova matice_2018'!$A$1:$IW$188,26,FALSE),0)</f>
        <v>0</v>
      </c>
      <c r="LV53" s="19">
        <f>IFERROR(HLOOKUP(LV$1,'Nakladova matice_2018'!$A$1:$IW$188,26,FALSE),0)</f>
        <v>0</v>
      </c>
      <c r="LW53" s="19">
        <f>IFERROR(HLOOKUP(LW$1,'Nakladova matice_2018'!$A$1:$IW$188,26,FALSE),0)</f>
        <v>0</v>
      </c>
      <c r="LX53" s="19">
        <f>IFERROR(HLOOKUP(LX$1,'Nakladova matice_2018'!$A$1:$IW$188,26,FALSE),0)</f>
        <v>0</v>
      </c>
      <c r="LY53" s="19">
        <f>IFERROR(HLOOKUP(LY$1,'Nakladova matice_2018'!$A$1:$IW$188,26,FALSE),0)</f>
        <v>0</v>
      </c>
      <c r="LZ53" s="19">
        <f>IFERROR(HLOOKUP(LZ$1,'Nakladova matice_2018'!$A$1:$IW$188,26,FALSE),0)</f>
        <v>0</v>
      </c>
      <c r="MA53" s="19">
        <f>IFERROR(HLOOKUP(MA$1,'Nakladova matice_2018'!$A$1:$IW$188,26,FALSE),0)</f>
        <v>0</v>
      </c>
      <c r="MB53" s="19">
        <f>IFERROR(HLOOKUP(MB$1,'Nakladova matice_2018'!$A$1:$IW$188,26,FALSE),0)</f>
        <v>0</v>
      </c>
      <c r="MC53" s="19">
        <f>IFERROR(HLOOKUP(MC$1,'Nakladova matice_2018'!$A$1:$IW$188,26,FALSE),0)</f>
        <v>0</v>
      </c>
      <c r="MD53" s="19">
        <f>IFERROR(HLOOKUP(MD$1,'Nakladova matice_2018'!$A$1:$IW$188,26,FALSE),0)</f>
        <v>0</v>
      </c>
      <c r="ME53" s="19">
        <f>IFERROR(HLOOKUP(ME$1,'Nakladova matice_2018'!$A$1:$IW$188,26,FALSE),0)</f>
        <v>0</v>
      </c>
      <c r="MF53" s="19">
        <f>IFERROR(HLOOKUP(MF$1,'Nakladova matice_2018'!$A$1:$IW$188,26,FALSE),0)</f>
        <v>0</v>
      </c>
      <c r="MG53" s="19">
        <f>IFERROR(HLOOKUP(MG$1,'Nakladova matice_2018'!$A$1:$IW$188,26,FALSE),0)</f>
        <v>0</v>
      </c>
      <c r="MH53" s="19">
        <f>IFERROR(HLOOKUP(MH$1,'Nakladova matice_2018'!$A$1:$IW$188,26,FALSE),0)</f>
        <v>0</v>
      </c>
      <c r="MI53" s="19">
        <f>IFERROR(HLOOKUP(MI$1,'Nakladova matice_2018'!$A$1:$IW$188,26,FALSE),0)</f>
        <v>0</v>
      </c>
      <c r="MJ53" s="19">
        <f>IFERROR(HLOOKUP(MJ$1,'Nakladova matice_2018'!$A$1:$IW$188,26,FALSE),0)</f>
        <v>0</v>
      </c>
      <c r="MK53" s="19">
        <f>IFERROR(HLOOKUP(MK$1,'Nakladova matice_2018'!$A$1:$IW$188,26,FALSE),0)</f>
        <v>0</v>
      </c>
      <c r="ML53" s="19">
        <f>IFERROR(HLOOKUP(ML$1,'Nakladova matice_2018'!$A$1:$IW$188,26,FALSE),0)</f>
        <v>0</v>
      </c>
      <c r="MM53" s="19">
        <f>IFERROR(HLOOKUP(MM$1,'Nakladova matice_2018'!$A$1:$IW$188,26,FALSE),0)</f>
        <v>0</v>
      </c>
      <c r="MN53" s="19">
        <f>IFERROR(HLOOKUP(MN$1,'Nakladova matice_2018'!$A$1:$IW$188,26,FALSE),0)</f>
        <v>0</v>
      </c>
      <c r="MO53" s="20">
        <f t="shared" si="83"/>
        <v>1234.2</v>
      </c>
      <c r="MP53" s="20">
        <f>MO53-'Nakladova matice_2018'!IX26</f>
        <v>0</v>
      </c>
    </row>
    <row r="54" spans="1:354" x14ac:dyDescent="0.2">
      <c r="A54" s="27">
        <v>502999</v>
      </c>
      <c r="B54" s="21" t="s">
        <v>686</v>
      </c>
      <c r="C54" s="53">
        <v>0</v>
      </c>
      <c r="D54" s="19">
        <f>IFERROR(HLOOKUP(D$1,'Nakladova matice_2018'!$A$1:$IW$188,27,FALSE),0)</f>
        <v>0</v>
      </c>
      <c r="E54" s="19">
        <f>IFERROR(HLOOKUP(E$1,'Nakladova matice_2018'!$A$1:$IW$188,27,FALSE),0)</f>
        <v>0</v>
      </c>
      <c r="F54" s="19">
        <f>IFERROR(HLOOKUP(F$1,'Nakladova matice_2018'!$A$1:$IW$188,27,FALSE),0)</f>
        <v>0</v>
      </c>
      <c r="G54" s="19">
        <f>IFERROR(HLOOKUP(G$1,'Nakladova matice_2018'!$A$1:$IW$188,27,FALSE),0)</f>
        <v>0</v>
      </c>
      <c r="H54" s="19">
        <f>IFERROR(HLOOKUP(H$1,'Nakladova matice_2018'!$A$1:$IW$188,27,FALSE),0)</f>
        <v>0</v>
      </c>
      <c r="I54" s="19">
        <f>IFERROR(HLOOKUP(I$1,'Nakladova matice_2018'!$A$1:$IW$188,27,FALSE),0)</f>
        <v>0</v>
      </c>
      <c r="J54" s="19">
        <f>IFERROR(HLOOKUP(J$1,'Nakladova matice_2018'!$A$1:$IW$188,27,FALSE),0)</f>
        <v>0</v>
      </c>
      <c r="K54" s="19">
        <f>IFERROR(HLOOKUP(K$1,'Nakladova matice_2018'!$A$1:$IW$188,27,FALSE),0)</f>
        <v>0</v>
      </c>
      <c r="L54" s="19">
        <f>IFERROR(HLOOKUP(L$1,'Nakladova matice_2018'!$A$1:$IW$188,27,FALSE),0)</f>
        <v>0</v>
      </c>
      <c r="M54" s="19">
        <f>IFERROR(HLOOKUP(M$1,'Nakladova matice_2018'!$A$1:$IW$188,27,FALSE),0)</f>
        <v>0</v>
      </c>
      <c r="N54" s="19">
        <f>IFERROR(HLOOKUP(N$1,'Nakladova matice_2018'!$A$1:$IW$188,27,FALSE),0)</f>
        <v>0</v>
      </c>
      <c r="O54" s="19">
        <f>IFERROR(HLOOKUP(O$1,'Nakladova matice_2018'!$A$1:$IW$188,27,FALSE),0)</f>
        <v>0</v>
      </c>
      <c r="P54" s="19">
        <f>IFERROR(HLOOKUP(P$1,'Nakladova matice_2018'!$A$1:$IW$188,27,FALSE),0)</f>
        <v>0</v>
      </c>
      <c r="Q54" s="19">
        <f>IFERROR(HLOOKUP(Q$1,'Nakladova matice_2018'!$A$1:$IW$188,27,FALSE),0)</f>
        <v>0</v>
      </c>
      <c r="R54" s="19">
        <f>IFERROR(HLOOKUP(R$1,'Nakladova matice_2018'!$A$1:$IW$188,27,FALSE),0)</f>
        <v>0</v>
      </c>
      <c r="S54" s="19">
        <f>IFERROR(HLOOKUP(S$1,'Nakladova matice_2018'!$A$1:$IW$188,27,FALSE),0)</f>
        <v>0</v>
      </c>
      <c r="T54" s="19">
        <f>IFERROR(HLOOKUP(T$1,'Nakladova matice_2018'!$A$1:$IW$188,27,FALSE),0)</f>
        <v>0</v>
      </c>
      <c r="U54" s="19">
        <f>IFERROR(HLOOKUP(U$1,'Nakladova matice_2018'!$A$1:$IW$188,27,FALSE),0)</f>
        <v>0</v>
      </c>
      <c r="V54" s="19">
        <f>IFERROR(HLOOKUP(V$1,'Nakladova matice_2018'!$A$1:$IW$188,27,FALSE),0)</f>
        <v>0</v>
      </c>
      <c r="W54" s="19">
        <f>IFERROR(HLOOKUP(W$1,'Nakladova matice_2018'!$A$1:$IW$188,27,FALSE),0)</f>
        <v>0</v>
      </c>
      <c r="X54" s="19">
        <f>IFERROR(HLOOKUP(X$1,'Nakladova matice_2018'!$A$1:$IW$188,27,FALSE),0)</f>
        <v>0</v>
      </c>
      <c r="Y54" s="19">
        <f>IFERROR(HLOOKUP(Y$1,'Nakladova matice_2018'!$A$1:$IW$188,27,FALSE),0)</f>
        <v>0</v>
      </c>
      <c r="Z54" s="19">
        <f>IFERROR(HLOOKUP(Z$1,'Nakladova matice_2018'!$A$1:$IW$188,27,FALSE),0)</f>
        <v>0</v>
      </c>
      <c r="AA54" s="19">
        <f>IFERROR(HLOOKUP(AA$1,'Nakladova matice_2018'!$A$1:$IW$188,27,FALSE),0)</f>
        <v>0</v>
      </c>
      <c r="AB54" s="19">
        <f>IFERROR(HLOOKUP(AB$1,'Nakladova matice_2018'!$A$1:$IW$188,27,FALSE),0)</f>
        <v>0</v>
      </c>
      <c r="AC54" s="19">
        <f>IFERROR(HLOOKUP(AC$1,'Nakladova matice_2018'!$A$1:$IW$188,27,FALSE),0)</f>
        <v>0</v>
      </c>
      <c r="AD54" s="19">
        <f>IFERROR(HLOOKUP(AD$1,'Nakladova matice_2018'!$A$1:$IW$188,27,FALSE),0)</f>
        <v>0</v>
      </c>
      <c r="AE54" s="19">
        <f>IFERROR(HLOOKUP(AE$1,'Nakladova matice_2018'!$A$1:$IW$188,27,FALSE),0)</f>
        <v>0</v>
      </c>
      <c r="AF54" s="19">
        <f>IFERROR(HLOOKUP(AF$1,'Nakladova matice_2018'!$A$1:$IW$188,27,FALSE),0)</f>
        <v>0</v>
      </c>
      <c r="AG54" s="19">
        <f>IFERROR(HLOOKUP(AG$1,'Nakladova matice_2018'!$A$1:$IW$188,27,FALSE),0)</f>
        <v>0</v>
      </c>
      <c r="AH54" s="19">
        <f>IFERROR(HLOOKUP(AH$1,'Nakladova matice_2018'!$A$1:$IW$188,27,FALSE),0)</f>
        <v>0</v>
      </c>
      <c r="AI54" s="19">
        <f>IFERROR(HLOOKUP(AI$1,'Nakladova matice_2018'!$A$1:$IW$188,27,FALSE),0)</f>
        <v>0</v>
      </c>
      <c r="AJ54" s="19">
        <f>IFERROR(HLOOKUP(AJ$1,'Nakladova matice_2018'!$A$1:$IW$188,27,FALSE),0)</f>
        <v>0</v>
      </c>
      <c r="AK54" s="19">
        <f>IFERROR(HLOOKUP(AK$1,'Nakladova matice_2018'!$A$1:$IW$188,27,FALSE),0)</f>
        <v>0</v>
      </c>
      <c r="AL54" s="19">
        <f>IFERROR(HLOOKUP(AL$1,'Nakladova matice_2018'!$A$1:$IW$188,27,FALSE),0)</f>
        <v>0</v>
      </c>
      <c r="AM54" s="19">
        <f>IFERROR(HLOOKUP(AM$1,'Nakladova matice_2018'!$A$1:$IW$188,27,FALSE),0)</f>
        <v>0</v>
      </c>
      <c r="AN54" s="19">
        <f>IFERROR(HLOOKUP(AN$1,'Nakladova matice_2018'!$A$1:$IW$188,27,FALSE),0)</f>
        <v>0</v>
      </c>
      <c r="AO54" s="19">
        <f>IFERROR(HLOOKUP(AO$1,'Nakladova matice_2018'!$A$1:$IW$188,27,FALSE),0)</f>
        <v>0</v>
      </c>
      <c r="AP54" s="19">
        <f>IFERROR(HLOOKUP(AP$1,'Nakladova matice_2018'!$A$1:$IW$188,27,FALSE),0)</f>
        <v>0</v>
      </c>
      <c r="AQ54" s="19">
        <f>IFERROR(HLOOKUP(AQ$1,'Nakladova matice_2018'!$A$1:$IW$188,27,FALSE),0)</f>
        <v>0</v>
      </c>
      <c r="AR54" s="19">
        <f>IFERROR(HLOOKUP(AR$1,'Nakladova matice_2018'!$A$1:$IW$188,27,FALSE),0)</f>
        <v>0</v>
      </c>
      <c r="AS54" s="19">
        <f>IFERROR(HLOOKUP(AS$1,'Nakladova matice_2018'!$A$1:$IW$188,27,FALSE),0)</f>
        <v>0</v>
      </c>
      <c r="AT54" s="19">
        <f>IFERROR(HLOOKUP(AT$1,'Nakladova matice_2018'!$A$1:$IW$188,27,FALSE),0)</f>
        <v>0</v>
      </c>
      <c r="AU54" s="19">
        <f>IFERROR(HLOOKUP(AU$1,'Nakladova matice_2018'!$A$1:$IW$188,27,FALSE),0)</f>
        <v>0</v>
      </c>
      <c r="AV54" s="19">
        <f>IFERROR(HLOOKUP(AV$1,'Nakladova matice_2018'!$A$1:$IW$188,27,FALSE),0)</f>
        <v>0</v>
      </c>
      <c r="AW54" s="19">
        <f>IFERROR(HLOOKUP(AW$1,'Nakladova matice_2018'!$A$1:$IW$188,27,FALSE),0)</f>
        <v>0</v>
      </c>
      <c r="AX54" s="19">
        <f>IFERROR(HLOOKUP(AX$1,'Nakladova matice_2018'!$A$1:$IW$188,27,FALSE),0)</f>
        <v>0</v>
      </c>
      <c r="AY54" s="19">
        <f>IFERROR(HLOOKUP(AY$1,'Nakladova matice_2018'!$A$1:$IW$188,27,FALSE),0)</f>
        <v>0</v>
      </c>
      <c r="AZ54" s="19">
        <f>IFERROR(HLOOKUP(AZ$1,'Nakladova matice_2018'!$A$1:$IW$188,27,FALSE),0)</f>
        <v>0</v>
      </c>
      <c r="BA54" s="19">
        <f>IFERROR(HLOOKUP(BA$1,'Nakladova matice_2018'!$A$1:$IW$188,27,FALSE),0)</f>
        <v>0</v>
      </c>
      <c r="BB54" s="19">
        <f>IFERROR(HLOOKUP(BB$1,'Nakladova matice_2018'!$A$1:$IW$188,27,FALSE),0)</f>
        <v>0</v>
      </c>
      <c r="BC54" s="19">
        <f>IFERROR(HLOOKUP(BC$1,'Nakladova matice_2018'!$A$1:$IW$188,27,FALSE),0)</f>
        <v>0</v>
      </c>
      <c r="BD54" s="19">
        <f>IFERROR(HLOOKUP(BD$1,'Nakladova matice_2018'!$A$1:$IW$188,27,FALSE),0)</f>
        <v>0</v>
      </c>
      <c r="BE54" s="19">
        <f>IFERROR(HLOOKUP(BE$1,'Nakladova matice_2018'!$A$1:$IW$188,27,FALSE),0)</f>
        <v>0</v>
      </c>
      <c r="BF54" s="19">
        <f>IFERROR(HLOOKUP(BF$1,'Nakladova matice_2018'!$A$1:$IW$188,27,FALSE),0)</f>
        <v>0</v>
      </c>
      <c r="BG54" s="19">
        <f>IFERROR(HLOOKUP(BG$1,'Nakladova matice_2018'!$A$1:$IW$188,27,FALSE),0)</f>
        <v>0</v>
      </c>
      <c r="BH54" s="19">
        <f>IFERROR(HLOOKUP(BH$1,'Nakladova matice_2018'!$A$1:$IW$188,27,FALSE),0)</f>
        <v>0</v>
      </c>
      <c r="BI54" s="19">
        <f>IFERROR(HLOOKUP(BI$1,'Nakladova matice_2018'!$A$1:$IW$188,27,FALSE),0)</f>
        <v>0</v>
      </c>
      <c r="BJ54" s="19">
        <f>IFERROR(HLOOKUP(BJ$1,'Nakladova matice_2018'!$A$1:$IW$188,27,FALSE),0)</f>
        <v>0</v>
      </c>
      <c r="BK54" s="19">
        <f>IFERROR(HLOOKUP(BK$1,'Nakladova matice_2018'!$A$1:$IW$188,27,FALSE),0)</f>
        <v>0</v>
      </c>
      <c r="BL54" s="19">
        <f>IFERROR(HLOOKUP(BL$1,'Nakladova matice_2018'!$A$1:$IW$188,27,FALSE),0)</f>
        <v>0</v>
      </c>
      <c r="BM54" s="19">
        <f>IFERROR(HLOOKUP(BM$1,'Nakladova matice_2018'!$A$1:$IW$188,27,FALSE),0)</f>
        <v>0</v>
      </c>
      <c r="BN54" s="19">
        <f>IFERROR(HLOOKUP(BN$1,'Nakladova matice_2018'!$A$1:$IW$188,27,FALSE),0)</f>
        <v>0</v>
      </c>
      <c r="BO54" s="19">
        <f>IFERROR(HLOOKUP(BO$1,'Nakladova matice_2018'!$A$1:$IW$188,27,FALSE),0)</f>
        <v>0</v>
      </c>
      <c r="BP54" s="19">
        <f>IFERROR(HLOOKUP(BP$1,'Nakladova matice_2018'!$A$1:$IW$188,27,FALSE),0)</f>
        <v>0</v>
      </c>
      <c r="BQ54" s="19">
        <f>IFERROR(HLOOKUP(BQ$1,'Nakladova matice_2018'!$A$1:$IW$188,27,FALSE),0)</f>
        <v>0</v>
      </c>
      <c r="BR54" s="19">
        <f>IFERROR(HLOOKUP(BR$1,'Nakladova matice_2018'!$A$1:$IW$188,27,FALSE),0)</f>
        <v>0</v>
      </c>
      <c r="BS54" s="19">
        <f>IFERROR(HLOOKUP(BS$1,'Nakladova matice_2018'!$A$1:$IW$188,27,FALSE),0)</f>
        <v>0</v>
      </c>
      <c r="BT54" s="19">
        <f>IFERROR(HLOOKUP(BT$1,'Nakladova matice_2018'!$A$1:$IW$188,27,FALSE),0)</f>
        <v>0</v>
      </c>
      <c r="BU54" s="19">
        <f>IFERROR(HLOOKUP(BU$1,'Nakladova matice_2018'!$A$1:$IW$188,27,FALSE),0)</f>
        <v>0</v>
      </c>
      <c r="BV54" s="19">
        <f>IFERROR(HLOOKUP(BV$1,'Nakladova matice_2018'!$A$1:$IW$188,27,FALSE),0)</f>
        <v>0</v>
      </c>
      <c r="BW54" s="19">
        <f>IFERROR(HLOOKUP(BW$1,'Nakladova matice_2018'!$A$1:$IW$188,27,FALSE),0)</f>
        <v>0</v>
      </c>
      <c r="BX54" s="19">
        <f>IFERROR(HLOOKUP(BX$1,'Nakladova matice_2018'!$A$1:$IW$188,27,FALSE),0)</f>
        <v>0</v>
      </c>
      <c r="BY54" s="19">
        <f>IFERROR(HLOOKUP(BY$1,'Nakladova matice_2018'!$A$1:$IW$188,27,FALSE),0)</f>
        <v>0</v>
      </c>
      <c r="BZ54" s="19">
        <f>IFERROR(HLOOKUP(BZ$1,'Nakladova matice_2018'!$A$1:$IW$188,27,FALSE),0)</f>
        <v>0</v>
      </c>
      <c r="CA54" s="19">
        <f>IFERROR(HLOOKUP(CA$1,'Nakladova matice_2018'!$A$1:$IW$188,27,FALSE),0)</f>
        <v>0</v>
      </c>
      <c r="CB54" s="19">
        <f>IFERROR(HLOOKUP(CB$1,'Nakladova matice_2018'!$A$1:$IW$188,27,FALSE),0)</f>
        <v>0</v>
      </c>
      <c r="CC54" s="19">
        <f>IFERROR(HLOOKUP(CC$1,'Nakladova matice_2018'!$A$1:$IW$188,27,FALSE),0)</f>
        <v>0</v>
      </c>
      <c r="CD54" s="19">
        <f>IFERROR(HLOOKUP(CD$1,'Nakladova matice_2018'!$A$1:$IW$188,27,FALSE),0)</f>
        <v>0</v>
      </c>
      <c r="CE54" s="19">
        <f>IFERROR(HLOOKUP(CE$1,'Nakladova matice_2018'!$A$1:$IW$188,27,FALSE),0)</f>
        <v>0</v>
      </c>
      <c r="CF54" s="19">
        <f>IFERROR(HLOOKUP(CF$1,'Nakladova matice_2018'!$A$1:$IW$188,27,FALSE),0)</f>
        <v>0</v>
      </c>
      <c r="CG54" s="19">
        <f>IFERROR(HLOOKUP(CG$1,'Nakladova matice_2018'!$A$1:$IW$188,27,FALSE),0)</f>
        <v>0</v>
      </c>
      <c r="CH54" s="19">
        <f>IFERROR(HLOOKUP(CH$1,'Nakladova matice_2018'!$A$1:$IW$188,27,FALSE),0)</f>
        <v>0</v>
      </c>
      <c r="CI54" s="19">
        <f>IFERROR(HLOOKUP(CI$1,'Nakladova matice_2018'!$A$1:$IW$188,27,FALSE),0)</f>
        <v>0</v>
      </c>
      <c r="CJ54" s="19">
        <f>IFERROR(HLOOKUP(CJ$1,'Nakladova matice_2018'!$A$1:$IW$188,27,FALSE),0)</f>
        <v>0</v>
      </c>
      <c r="CK54" s="19">
        <f>IFERROR(HLOOKUP(CK$1,'Nakladova matice_2018'!$A$1:$IW$188,27,FALSE),0)</f>
        <v>0</v>
      </c>
      <c r="CL54" s="19">
        <f>IFERROR(HLOOKUP(CL$1,'Nakladova matice_2018'!$A$1:$IW$188,27,FALSE),0)</f>
        <v>0</v>
      </c>
      <c r="CM54" s="19">
        <f>IFERROR(HLOOKUP(CM$1,'Nakladova matice_2018'!$A$1:$IW$188,27,FALSE),0)</f>
        <v>0</v>
      </c>
      <c r="CN54" s="19">
        <f>IFERROR(HLOOKUP(CN$1,'Nakladova matice_2018'!$A$1:$IW$188,27,FALSE),0)</f>
        <v>0</v>
      </c>
      <c r="CO54" s="19">
        <f>IFERROR(HLOOKUP(CO$1,'Nakladova matice_2018'!$A$1:$IW$188,27,FALSE),0)</f>
        <v>0</v>
      </c>
      <c r="CP54" s="19">
        <f>IFERROR(HLOOKUP(CP$1,'Nakladova matice_2018'!$A$1:$IW$188,27,FALSE),0)</f>
        <v>0</v>
      </c>
      <c r="CQ54" s="19">
        <f>IFERROR(HLOOKUP(CQ$1,'Nakladova matice_2018'!$A$1:$IW$188,27,FALSE),0)</f>
        <v>0</v>
      </c>
      <c r="CR54" s="19">
        <f>IFERROR(HLOOKUP(CR$1,'Nakladova matice_2018'!$A$1:$IW$188,27,FALSE),0)</f>
        <v>0</v>
      </c>
      <c r="CS54" s="19">
        <f>IFERROR(HLOOKUP(CS$1,'Nakladova matice_2018'!$A$1:$IW$188,27,FALSE),0)</f>
        <v>0</v>
      </c>
      <c r="CT54" s="19">
        <f>IFERROR(HLOOKUP(CT$1,'Nakladova matice_2018'!$A$1:$IW$188,27,FALSE),0)</f>
        <v>0</v>
      </c>
      <c r="CU54" s="19">
        <f>IFERROR(HLOOKUP(CU$1,'Nakladova matice_2018'!$A$1:$IW$188,27,FALSE),0)</f>
        <v>0</v>
      </c>
      <c r="CV54" s="19">
        <f>IFERROR(HLOOKUP(CV$1,'Nakladova matice_2018'!$A$1:$IW$188,27,FALSE),0)</f>
        <v>0</v>
      </c>
      <c r="CW54" s="19">
        <f>IFERROR(HLOOKUP(CW$1,'Nakladova matice_2018'!$A$1:$IW$188,27,FALSE),0)</f>
        <v>0</v>
      </c>
      <c r="CX54" s="19">
        <f>IFERROR(HLOOKUP(CX$1,'Nakladova matice_2018'!$A$1:$IW$188,27,FALSE),0)</f>
        <v>0</v>
      </c>
      <c r="CY54" s="19">
        <f>IFERROR(HLOOKUP(CY$1,'Nakladova matice_2018'!$A$1:$IW$188,27,FALSE),0)</f>
        <v>0</v>
      </c>
      <c r="CZ54" s="19">
        <f>IFERROR(HLOOKUP(CZ$1,'Nakladova matice_2018'!$A$1:$IW$188,27,FALSE),0)</f>
        <v>0</v>
      </c>
      <c r="DA54" s="19">
        <f>IFERROR(HLOOKUP(DA$1,'Nakladova matice_2018'!$A$1:$IW$188,27,FALSE),0)</f>
        <v>0</v>
      </c>
      <c r="DB54" s="19">
        <f>IFERROR(HLOOKUP(DB$1,'Nakladova matice_2018'!$A$1:$IW$188,27,FALSE),0)</f>
        <v>0</v>
      </c>
      <c r="DC54" s="19">
        <f>IFERROR(HLOOKUP(DC$1,'Nakladova matice_2018'!$A$1:$IW$188,27,FALSE),0)</f>
        <v>0</v>
      </c>
      <c r="DD54" s="19">
        <f>IFERROR(HLOOKUP(DD$1,'Nakladova matice_2018'!$A$1:$IW$188,27,FALSE),0)</f>
        <v>0</v>
      </c>
      <c r="DE54" s="19">
        <f>IFERROR(HLOOKUP(DE$1,'Nakladova matice_2018'!$A$1:$IW$188,27,FALSE),0)</f>
        <v>0</v>
      </c>
      <c r="DF54" s="19">
        <f>IFERROR(HLOOKUP(DF$1,'Nakladova matice_2018'!$A$1:$IW$188,27,FALSE),0)</f>
        <v>0</v>
      </c>
      <c r="DG54" s="19">
        <f>IFERROR(HLOOKUP(DG$1,'Nakladova matice_2018'!$A$1:$IW$188,27,FALSE),0)</f>
        <v>0</v>
      </c>
      <c r="DH54" s="19">
        <f>IFERROR(HLOOKUP(DH$1,'Nakladova matice_2018'!$A$1:$IW$188,27,FALSE),0)</f>
        <v>0</v>
      </c>
      <c r="DI54" s="19">
        <f>IFERROR(HLOOKUP(DI$1,'Nakladova matice_2018'!$A$1:$IW$188,27,FALSE),0)</f>
        <v>0</v>
      </c>
      <c r="DJ54" s="19">
        <f>IFERROR(HLOOKUP(DJ$1,'Nakladova matice_2018'!$A$1:$IW$188,27,FALSE),0)</f>
        <v>0</v>
      </c>
      <c r="DK54" s="19">
        <f>IFERROR(HLOOKUP(DK$1,'Nakladova matice_2018'!$A$1:$IW$188,27,FALSE),0)</f>
        <v>0</v>
      </c>
      <c r="DL54" s="19">
        <f>IFERROR(HLOOKUP(DL$1,'Nakladova matice_2018'!$A$1:$IW$188,27,FALSE),0)</f>
        <v>0</v>
      </c>
      <c r="DM54" s="19">
        <f>IFERROR(HLOOKUP(DM$1,'Nakladova matice_2018'!$A$1:$IW$188,27,FALSE),0)</f>
        <v>0</v>
      </c>
      <c r="DN54" s="19">
        <f>IFERROR(HLOOKUP(DN$1,'Nakladova matice_2018'!$A$1:$IW$188,27,FALSE),0)</f>
        <v>0</v>
      </c>
      <c r="DO54" s="19">
        <f>IFERROR(HLOOKUP(DO$1,'Nakladova matice_2018'!$A$1:$IW$188,27,FALSE),0)</f>
        <v>0</v>
      </c>
      <c r="DP54" s="19">
        <f>IFERROR(HLOOKUP(DP$1,'Nakladova matice_2018'!$A$1:$IW$188,27,FALSE),0)</f>
        <v>0</v>
      </c>
      <c r="DQ54" s="19">
        <f>IFERROR(HLOOKUP(DQ$1,'Nakladova matice_2018'!$A$1:$IW$188,27,FALSE),0)</f>
        <v>0</v>
      </c>
      <c r="DR54" s="19">
        <f>IFERROR(HLOOKUP(DR$1,'Nakladova matice_2018'!$A$1:$IW$188,27,FALSE),0)</f>
        <v>0</v>
      </c>
      <c r="DS54" s="19">
        <f>IFERROR(HLOOKUP(DS$1,'Nakladova matice_2018'!$A$1:$IW$188,27,FALSE),0)</f>
        <v>0</v>
      </c>
      <c r="DT54" s="19">
        <f>IFERROR(HLOOKUP(DT$1,'Nakladova matice_2018'!$A$1:$IW$188,27,FALSE),0)</f>
        <v>0</v>
      </c>
      <c r="DU54" s="19">
        <f>IFERROR(HLOOKUP(DU$1,'Nakladova matice_2018'!$A$1:$IW$188,27,FALSE),0)</f>
        <v>0</v>
      </c>
      <c r="DV54" s="19">
        <f>IFERROR(HLOOKUP(DV$1,'Nakladova matice_2018'!$A$1:$IW$188,27,FALSE),0)</f>
        <v>0</v>
      </c>
      <c r="DW54" s="19">
        <f>IFERROR(HLOOKUP(DW$1,'Nakladova matice_2018'!$A$1:$IW$188,27,FALSE),0)</f>
        <v>0</v>
      </c>
      <c r="DX54" s="19">
        <f>IFERROR(HLOOKUP(DX$1,'Nakladova matice_2018'!$A$1:$IW$188,27,FALSE),0)</f>
        <v>0</v>
      </c>
      <c r="DY54" s="19">
        <f>IFERROR(HLOOKUP(DY$1,'Nakladova matice_2018'!$A$1:$IW$188,27,FALSE),0)</f>
        <v>0</v>
      </c>
      <c r="DZ54" s="19">
        <f>IFERROR(HLOOKUP(DZ$1,'Nakladova matice_2018'!$A$1:$IW$188,27,FALSE),0)</f>
        <v>0</v>
      </c>
      <c r="EA54" s="19">
        <f>IFERROR(HLOOKUP(EA$1,'Nakladova matice_2018'!$A$1:$IW$188,27,FALSE),0)</f>
        <v>0</v>
      </c>
      <c r="EB54" s="19">
        <f>IFERROR(HLOOKUP(EB$1,'Nakladova matice_2018'!$A$1:$IW$188,27,FALSE),0)</f>
        <v>0</v>
      </c>
      <c r="EC54" s="19">
        <f>IFERROR(HLOOKUP(EC$1,'Nakladova matice_2018'!$A$1:$IW$188,27,FALSE),0)</f>
        <v>0</v>
      </c>
      <c r="ED54" s="19">
        <f>IFERROR(HLOOKUP(ED$1,'Nakladova matice_2018'!$A$1:$IW$188,27,FALSE),0)</f>
        <v>0</v>
      </c>
      <c r="EE54" s="19">
        <f>IFERROR(HLOOKUP(EE$1,'Nakladova matice_2018'!$A$1:$IW$188,27,FALSE),0)</f>
        <v>0</v>
      </c>
      <c r="EF54" s="19">
        <f>IFERROR(HLOOKUP(EF$1,'Nakladova matice_2018'!$A$1:$IW$188,27,FALSE),0)</f>
        <v>0</v>
      </c>
      <c r="EG54" s="19">
        <f>IFERROR(HLOOKUP(EG$1,'Nakladova matice_2018'!$A$1:$IW$188,27,FALSE),0)</f>
        <v>0</v>
      </c>
      <c r="EH54" s="19">
        <f>IFERROR(HLOOKUP(EH$1,'Nakladova matice_2018'!$A$1:$IW$188,27,FALSE),0)</f>
        <v>0</v>
      </c>
      <c r="EI54" s="19">
        <f>IFERROR(HLOOKUP(EI$1,'Nakladova matice_2018'!$A$1:$IW$188,27,FALSE),0)</f>
        <v>0</v>
      </c>
      <c r="EJ54" s="19">
        <f>IFERROR(HLOOKUP(EJ$1,'Nakladova matice_2018'!$A$1:$IW$188,27,FALSE),0)</f>
        <v>0</v>
      </c>
      <c r="EK54" s="19">
        <f>IFERROR(HLOOKUP(EK$1,'Nakladova matice_2018'!$A$1:$IW$188,27,FALSE),0)</f>
        <v>0</v>
      </c>
      <c r="EL54" s="19">
        <f>IFERROR(HLOOKUP(EL$1,'Nakladova matice_2018'!$A$1:$IW$188,27,FALSE),0)</f>
        <v>0</v>
      </c>
      <c r="EM54" s="19">
        <f>IFERROR(HLOOKUP(EM$1,'Nakladova matice_2018'!$A$1:$IW$188,27,FALSE),0)</f>
        <v>0</v>
      </c>
      <c r="EN54" s="19">
        <f>IFERROR(HLOOKUP(EN$1,'Nakladova matice_2018'!$A$1:$IW$188,27,FALSE),0)</f>
        <v>0</v>
      </c>
      <c r="EO54" s="19">
        <f>IFERROR(HLOOKUP(EO$1,'Nakladova matice_2018'!$A$1:$IW$188,27,FALSE),0)</f>
        <v>0</v>
      </c>
      <c r="EP54" s="19">
        <f>IFERROR(HLOOKUP(EP$1,'Nakladova matice_2018'!$A$1:$IW$188,27,FALSE),0)</f>
        <v>0</v>
      </c>
      <c r="EQ54" s="19">
        <f>IFERROR(HLOOKUP(EQ$1,'Nakladova matice_2018'!$A$1:$IW$188,27,FALSE),0)</f>
        <v>0</v>
      </c>
      <c r="ER54" s="19">
        <f>IFERROR(HLOOKUP(ER$1,'Nakladova matice_2018'!$A$1:$IW$188,27,FALSE),0)</f>
        <v>0</v>
      </c>
      <c r="ES54" s="19">
        <f>IFERROR(HLOOKUP(ES$1,'Nakladova matice_2018'!$A$1:$IW$188,27,FALSE),0)</f>
        <v>0</v>
      </c>
      <c r="ET54" s="19">
        <f>IFERROR(HLOOKUP(ET$1,'Nakladova matice_2018'!$A$1:$IW$188,27,FALSE),0)</f>
        <v>0</v>
      </c>
      <c r="EU54" s="19">
        <f>IFERROR(HLOOKUP(EU$1,'Nakladova matice_2018'!$A$1:$IW$188,27,FALSE),0)</f>
        <v>0</v>
      </c>
      <c r="EV54" s="19">
        <f>IFERROR(HLOOKUP(EV$1,'Nakladova matice_2018'!$A$1:$IW$188,27,FALSE),0)</f>
        <v>0</v>
      </c>
      <c r="EW54" s="19">
        <f>IFERROR(HLOOKUP(EW$1,'Nakladova matice_2018'!$A$1:$IW$188,27,FALSE),0)</f>
        <v>0</v>
      </c>
      <c r="EX54" s="19">
        <f>IFERROR(HLOOKUP(EX$1,'Nakladova matice_2018'!$A$1:$IW$188,27,FALSE),0)</f>
        <v>0</v>
      </c>
      <c r="EY54" s="19">
        <f>IFERROR(HLOOKUP(EY$1,'Nakladova matice_2018'!$A$1:$IW$188,27,FALSE),0)</f>
        <v>0</v>
      </c>
      <c r="EZ54" s="19">
        <f>IFERROR(HLOOKUP(EZ$1,'Nakladova matice_2018'!$A$1:$IW$188,27,FALSE),0)</f>
        <v>0</v>
      </c>
      <c r="FA54" s="19">
        <f>IFERROR(HLOOKUP(FA$1,'Nakladova matice_2018'!$A$1:$IW$188,27,FALSE),0)</f>
        <v>0</v>
      </c>
      <c r="FB54" s="19">
        <f>IFERROR(HLOOKUP(FB$1,'Nakladova matice_2018'!$A$1:$IW$188,27,FALSE),0)</f>
        <v>0</v>
      </c>
      <c r="FC54" s="19">
        <f>IFERROR(HLOOKUP(FC$1,'Nakladova matice_2018'!$A$1:$IW$188,27,FALSE),0)</f>
        <v>0</v>
      </c>
      <c r="FD54" s="19">
        <f>IFERROR(HLOOKUP(FD$1,'Nakladova matice_2018'!$A$1:$IW$188,27,FALSE),0)</f>
        <v>0</v>
      </c>
      <c r="FE54" s="19">
        <f>IFERROR(HLOOKUP(FE$1,'Nakladova matice_2018'!$A$1:$IW$188,27,FALSE),0)</f>
        <v>0</v>
      </c>
      <c r="FF54" s="19">
        <f>IFERROR(HLOOKUP(FF$1,'Nakladova matice_2018'!$A$1:$IW$188,27,FALSE),0)</f>
        <v>0</v>
      </c>
      <c r="FG54" s="19">
        <f>IFERROR(HLOOKUP(FG$1,'Nakladova matice_2018'!$A$1:$IW$188,27,FALSE),0)</f>
        <v>0</v>
      </c>
      <c r="FH54" s="19">
        <f>IFERROR(HLOOKUP(FH$1,'Nakladova matice_2018'!$A$1:$IW$188,27,FALSE),0)</f>
        <v>0</v>
      </c>
      <c r="FI54" s="19">
        <f>IFERROR(HLOOKUP(FI$1,'Nakladova matice_2018'!$A$1:$IW$188,27,FALSE),0)</f>
        <v>0</v>
      </c>
      <c r="FJ54" s="19">
        <f>IFERROR(HLOOKUP(FJ$1,'Nakladova matice_2018'!$A$1:$IW$188,27,FALSE),0)</f>
        <v>0</v>
      </c>
      <c r="FK54" s="19">
        <f>IFERROR(HLOOKUP(FK$1,'Nakladova matice_2018'!$A$1:$IW$188,27,FALSE),0)</f>
        <v>0</v>
      </c>
      <c r="FL54" s="19">
        <f>IFERROR(HLOOKUP(FL$1,'Nakladova matice_2018'!$A$1:$IW$188,27,FALSE),0)</f>
        <v>0</v>
      </c>
      <c r="FM54" s="19">
        <f>IFERROR(HLOOKUP(FM$1,'Nakladova matice_2018'!$A$1:$IW$188,27,FALSE),0)</f>
        <v>0</v>
      </c>
      <c r="FN54" s="19">
        <f>IFERROR(HLOOKUP(FN$1,'Nakladova matice_2018'!$A$1:$IW$188,27,FALSE),0)</f>
        <v>0</v>
      </c>
      <c r="FO54" s="19">
        <f>IFERROR(HLOOKUP(FO$1,'Nakladova matice_2018'!$A$1:$IW$188,27,FALSE),0)</f>
        <v>0</v>
      </c>
      <c r="FP54" s="19">
        <f>IFERROR(HLOOKUP(FP$1,'Nakladova matice_2018'!$A$1:$IW$188,27,FALSE),0)</f>
        <v>0</v>
      </c>
      <c r="FQ54" s="19">
        <f>IFERROR(HLOOKUP(FQ$1,'Nakladova matice_2018'!$A$1:$IW$188,27,FALSE),0)</f>
        <v>0</v>
      </c>
      <c r="FR54" s="19">
        <f>IFERROR(HLOOKUP(FR$1,'Nakladova matice_2018'!$A$1:$IW$188,27,FALSE),0)</f>
        <v>0</v>
      </c>
      <c r="FS54" s="19">
        <f>IFERROR(HLOOKUP(FS$1,'Nakladova matice_2018'!$A$1:$IW$188,27,FALSE),0)</f>
        <v>0</v>
      </c>
      <c r="FT54" s="19">
        <f>IFERROR(HLOOKUP(FT$1,'Nakladova matice_2018'!$A$1:$IW$188,27,FALSE),0)</f>
        <v>0</v>
      </c>
      <c r="FU54" s="19">
        <f>IFERROR(HLOOKUP(FU$1,'Nakladova matice_2018'!$A$1:$IW$188,27,FALSE),0)</f>
        <v>0</v>
      </c>
      <c r="FV54" s="19">
        <f>IFERROR(HLOOKUP(FV$1,'Nakladova matice_2018'!$A$1:$IW$188,27,FALSE),0)</f>
        <v>0</v>
      </c>
      <c r="FW54" s="19">
        <f>IFERROR(HLOOKUP(FW$1,'Nakladova matice_2018'!$A$1:$IW$188,27,FALSE),0)</f>
        <v>0</v>
      </c>
      <c r="FX54" s="19">
        <f>IFERROR(HLOOKUP(FX$1,'Nakladova matice_2018'!$A$1:$IW$188,27,FALSE),0)</f>
        <v>0</v>
      </c>
      <c r="FY54" s="19">
        <f>IFERROR(HLOOKUP(FY$1,'Nakladova matice_2018'!$A$1:$IW$188,27,FALSE),0)</f>
        <v>0</v>
      </c>
      <c r="FZ54" s="19">
        <f>IFERROR(HLOOKUP(FZ$1,'Nakladova matice_2018'!$A$1:$IW$188,27,FALSE),0)</f>
        <v>0</v>
      </c>
      <c r="GA54" s="19">
        <f>IFERROR(HLOOKUP(GA$1,'Nakladova matice_2018'!$A$1:$IW$188,27,FALSE),0)</f>
        <v>0</v>
      </c>
      <c r="GB54" s="19">
        <f>IFERROR(HLOOKUP(GB$1,'Nakladova matice_2018'!$A$1:$IW$188,27,FALSE),0)</f>
        <v>0</v>
      </c>
      <c r="GC54" s="19">
        <f>IFERROR(HLOOKUP(GC$1,'Nakladova matice_2018'!$A$1:$IW$188,27,FALSE),0)</f>
        <v>0</v>
      </c>
      <c r="GD54" s="19">
        <f>IFERROR(HLOOKUP(GD$1,'Nakladova matice_2018'!$A$1:$IW$188,27,FALSE),0)</f>
        <v>0</v>
      </c>
      <c r="GE54" s="19">
        <f>IFERROR(HLOOKUP(GE$1,'Nakladova matice_2018'!$A$1:$IW$188,27,FALSE),0)</f>
        <v>0</v>
      </c>
      <c r="GF54" s="19">
        <f>IFERROR(HLOOKUP(GF$1,'Nakladova matice_2018'!$A$1:$IW$188,27,FALSE),0)</f>
        <v>0</v>
      </c>
      <c r="GG54" s="19">
        <f>IFERROR(HLOOKUP(GG$1,'Nakladova matice_2018'!$A$1:$IW$188,27,FALSE),0)</f>
        <v>0</v>
      </c>
      <c r="GH54" s="19">
        <f>IFERROR(HLOOKUP(GH$1,'Nakladova matice_2018'!$A$1:$IW$188,27,FALSE),0)</f>
        <v>0</v>
      </c>
      <c r="GI54" s="19">
        <f>IFERROR(HLOOKUP(GI$1,'Nakladova matice_2018'!$A$1:$IW$188,27,FALSE),0)</f>
        <v>0</v>
      </c>
      <c r="GJ54" s="19">
        <f>IFERROR(HLOOKUP(GJ$1,'Nakladova matice_2018'!$A$1:$IW$188,27,FALSE),0)</f>
        <v>0</v>
      </c>
      <c r="GK54" s="19">
        <f>IFERROR(HLOOKUP(GK$1,'Nakladova matice_2018'!$A$1:$IW$188,27,FALSE),0)</f>
        <v>0</v>
      </c>
      <c r="GL54" s="19">
        <f>IFERROR(HLOOKUP(GL$1,'Nakladova matice_2018'!$A$1:$IW$188,27,FALSE),0)</f>
        <v>0</v>
      </c>
      <c r="GM54" s="19">
        <f>IFERROR(HLOOKUP(GM$1,'Nakladova matice_2018'!$A$1:$IW$188,27,FALSE),0)</f>
        <v>0</v>
      </c>
      <c r="GN54" s="19">
        <f>IFERROR(HLOOKUP(GN$1,'Nakladova matice_2018'!$A$1:$IW$188,27,FALSE),0)</f>
        <v>0</v>
      </c>
      <c r="GO54" s="19">
        <f>IFERROR(HLOOKUP(GO$1,'Nakladova matice_2018'!$A$1:$IW$188,27,FALSE),0)</f>
        <v>0</v>
      </c>
      <c r="GP54" s="19">
        <f>IFERROR(HLOOKUP(GP$1,'Nakladova matice_2018'!$A$1:$IW$188,27,FALSE),0)</f>
        <v>0</v>
      </c>
      <c r="GQ54" s="19">
        <f>IFERROR(HLOOKUP(GQ$1,'Nakladova matice_2018'!$A$1:$IW$188,27,FALSE),0)</f>
        <v>0</v>
      </c>
      <c r="GR54" s="19">
        <f>IFERROR(HLOOKUP(GR$1,'Nakladova matice_2018'!$A$1:$IW$188,27,FALSE),0)</f>
        <v>0</v>
      </c>
      <c r="GS54" s="19">
        <f>IFERROR(HLOOKUP(GS$1,'Nakladova matice_2018'!$A$1:$IW$188,27,FALSE),0)</f>
        <v>0</v>
      </c>
      <c r="GT54" s="19">
        <f>IFERROR(HLOOKUP(GT$1,'Nakladova matice_2018'!$A$1:$IW$188,27,FALSE),0)</f>
        <v>0</v>
      </c>
      <c r="GU54" s="19">
        <f>IFERROR(HLOOKUP(GU$1,'Nakladova matice_2018'!$A$1:$IW$188,27,FALSE),0)</f>
        <v>0</v>
      </c>
      <c r="GV54" s="19">
        <f>IFERROR(HLOOKUP(GV$1,'Nakladova matice_2018'!$A$1:$IW$188,27,FALSE),0)</f>
        <v>0</v>
      </c>
      <c r="GW54" s="19">
        <f>IFERROR(HLOOKUP(GW$1,'Nakladova matice_2018'!$A$1:$IW$188,27,FALSE),0)</f>
        <v>0</v>
      </c>
      <c r="GX54" s="19">
        <f>IFERROR(HLOOKUP(GX$1,'Nakladova matice_2018'!$A$1:$IW$188,27,FALSE),0)</f>
        <v>0</v>
      </c>
      <c r="GY54" s="19">
        <f>IFERROR(HLOOKUP(GY$1,'Nakladova matice_2018'!$A$1:$IW$188,27,FALSE),0)</f>
        <v>0</v>
      </c>
      <c r="GZ54" s="19">
        <f>IFERROR(HLOOKUP(GZ$1,'Nakladova matice_2018'!$A$1:$IW$188,27,FALSE),0)</f>
        <v>0</v>
      </c>
      <c r="HA54" s="19">
        <f>IFERROR(HLOOKUP(HA$1,'Nakladova matice_2018'!$A$1:$IW$188,27,FALSE),0)</f>
        <v>0</v>
      </c>
      <c r="HB54" s="19">
        <f>IFERROR(HLOOKUP(HB$1,'Nakladova matice_2018'!$A$1:$IW$188,27,FALSE),0)</f>
        <v>0</v>
      </c>
      <c r="HC54" s="19">
        <f>IFERROR(HLOOKUP(HC$1,'Nakladova matice_2018'!$A$1:$IW$188,27,FALSE),0)</f>
        <v>0</v>
      </c>
      <c r="HD54" s="19">
        <f>IFERROR(HLOOKUP(HD$1,'Nakladova matice_2018'!$A$1:$IW$188,27,FALSE),0)</f>
        <v>0</v>
      </c>
      <c r="HE54" s="19">
        <f>IFERROR(HLOOKUP(HE$1,'Nakladova matice_2018'!$A$1:$IW$188,27,FALSE),0)</f>
        <v>0</v>
      </c>
      <c r="HF54" s="19">
        <f>IFERROR(HLOOKUP(HF$1,'Nakladova matice_2018'!$A$1:$IW$188,27,FALSE),0)</f>
        <v>0</v>
      </c>
      <c r="HG54" s="19">
        <f>IFERROR(HLOOKUP(HG$1,'Nakladova matice_2018'!$A$1:$IW$188,27,FALSE),0)</f>
        <v>0</v>
      </c>
      <c r="HH54" s="19">
        <f>IFERROR(HLOOKUP(HH$1,'Nakladova matice_2018'!$A$1:$IW$188,27,FALSE),0)</f>
        <v>0</v>
      </c>
      <c r="HI54" s="19">
        <f>IFERROR(HLOOKUP(HI$1,'Nakladova matice_2018'!$A$1:$IW$188,27,FALSE),0)</f>
        <v>0</v>
      </c>
      <c r="HJ54" s="19">
        <f>IFERROR(HLOOKUP(HJ$1,'Nakladova matice_2018'!$A$1:$IW$188,27,FALSE),0)</f>
        <v>0</v>
      </c>
      <c r="HK54" s="19">
        <f>IFERROR(HLOOKUP(HK$1,'Nakladova matice_2018'!$A$1:$IW$188,27,FALSE),0)</f>
        <v>0</v>
      </c>
      <c r="HL54" s="19">
        <f>IFERROR(HLOOKUP(HL$1,'Nakladova matice_2018'!$A$1:$IW$188,27,FALSE),0)</f>
        <v>0</v>
      </c>
      <c r="HM54" s="19">
        <f>IFERROR(HLOOKUP(HM$1,'Nakladova matice_2018'!$A$1:$IW$188,27,FALSE),0)</f>
        <v>0</v>
      </c>
      <c r="HN54" s="19">
        <f>IFERROR(HLOOKUP(HN$1,'Nakladova matice_2018'!$A$1:$IW$188,27,FALSE),0)</f>
        <v>0</v>
      </c>
      <c r="HO54" s="19">
        <f>IFERROR(HLOOKUP(HO$1,'Nakladova matice_2018'!$A$1:$IW$188,27,FALSE),0)</f>
        <v>0</v>
      </c>
      <c r="HP54" s="19">
        <f>IFERROR(HLOOKUP(HP$1,'Nakladova matice_2018'!$A$1:$IW$188,27,FALSE),0)</f>
        <v>0</v>
      </c>
      <c r="HQ54" s="19">
        <f>IFERROR(HLOOKUP(HQ$1,'Nakladova matice_2018'!$A$1:$IW$188,27,FALSE),0)</f>
        <v>0</v>
      </c>
      <c r="HR54" s="19">
        <f>IFERROR(HLOOKUP(HR$1,'Nakladova matice_2018'!$A$1:$IW$188,27,FALSE),0)</f>
        <v>0</v>
      </c>
      <c r="HS54" s="19">
        <f>IFERROR(HLOOKUP(HS$1,'Nakladova matice_2018'!$A$1:$IW$188,27,FALSE),0)</f>
        <v>0</v>
      </c>
      <c r="HT54" s="19">
        <f>IFERROR(HLOOKUP(HT$1,'Nakladova matice_2018'!$A$1:$IW$188,27,FALSE),0)</f>
        <v>0</v>
      </c>
      <c r="HU54" s="19">
        <f>IFERROR(HLOOKUP(HU$1,'Nakladova matice_2018'!$A$1:$IW$188,27,FALSE),0)</f>
        <v>0</v>
      </c>
      <c r="HV54" s="19">
        <f>IFERROR(HLOOKUP(HV$1,'Nakladova matice_2018'!$A$1:$IW$188,27,FALSE),0)</f>
        <v>0</v>
      </c>
      <c r="HW54" s="19">
        <f>IFERROR(HLOOKUP(HW$1,'Nakladova matice_2018'!$A$1:$IW$188,27,FALSE),0)</f>
        <v>0</v>
      </c>
      <c r="HX54" s="19">
        <f>IFERROR(HLOOKUP(HX$1,'Nakladova matice_2018'!$A$1:$IW$188,27,FALSE),0)</f>
        <v>0</v>
      </c>
      <c r="HY54" s="19">
        <f>IFERROR(HLOOKUP(HY$1,'Nakladova matice_2018'!$A$1:$IW$188,27,FALSE),0)</f>
        <v>0</v>
      </c>
      <c r="HZ54" s="19">
        <f>IFERROR(HLOOKUP(HZ$1,'Nakladova matice_2018'!$A$1:$IW$188,27,FALSE),0)</f>
        <v>0</v>
      </c>
      <c r="IA54" s="19">
        <f>IFERROR(HLOOKUP(IA$1,'Nakladova matice_2018'!$A$1:$IW$188,27,FALSE),0)</f>
        <v>0</v>
      </c>
      <c r="IB54" s="19">
        <f>IFERROR(HLOOKUP(IB$1,'Nakladova matice_2018'!$A$1:$IW$188,27,FALSE),0)</f>
        <v>0</v>
      </c>
      <c r="IC54" s="19">
        <f>IFERROR(HLOOKUP(IC$1,'Nakladova matice_2018'!$A$1:$IW$188,27,FALSE),0)</f>
        <v>0</v>
      </c>
      <c r="ID54" s="19">
        <f>IFERROR(HLOOKUP(ID$1,'Nakladova matice_2018'!$A$1:$IW$188,27,FALSE),0)</f>
        <v>0</v>
      </c>
      <c r="IE54" s="19">
        <f>IFERROR(HLOOKUP(IE$1,'Nakladova matice_2018'!$A$1:$IW$188,27,FALSE),0)</f>
        <v>0</v>
      </c>
      <c r="IF54" s="19">
        <f>IFERROR(HLOOKUP(IF$1,'Nakladova matice_2018'!$A$1:$IW$188,27,FALSE),0)</f>
        <v>0</v>
      </c>
      <c r="IG54" s="19">
        <f>IFERROR(HLOOKUP(IG$1,'Nakladova matice_2018'!$A$1:$IW$188,27,FALSE),0)</f>
        <v>0</v>
      </c>
      <c r="IH54" s="19">
        <f>IFERROR(HLOOKUP(IH$1,'Nakladova matice_2018'!$A$1:$IW$188,27,FALSE),0)</f>
        <v>0</v>
      </c>
      <c r="II54" s="19">
        <f>IFERROR(HLOOKUP(II$1,'Nakladova matice_2018'!$A$1:$IW$188,27,FALSE),0)</f>
        <v>0</v>
      </c>
      <c r="IJ54" s="19">
        <f>IFERROR(HLOOKUP(IJ$1,'Nakladova matice_2018'!$A$1:$IW$188,27,FALSE),0)</f>
        <v>0</v>
      </c>
      <c r="IK54" s="19">
        <f>IFERROR(HLOOKUP(IK$1,'Nakladova matice_2018'!$A$1:$IW$188,27,FALSE),0)</f>
        <v>0</v>
      </c>
      <c r="IL54" s="19">
        <f>IFERROR(HLOOKUP(IL$1,'Nakladova matice_2018'!$A$1:$IW$188,27,FALSE),0)</f>
        <v>0</v>
      </c>
      <c r="IM54" s="19">
        <f>IFERROR(HLOOKUP(IM$1,'Nakladova matice_2018'!$A$1:$IW$188,27,FALSE),0)</f>
        <v>0</v>
      </c>
      <c r="IN54" s="19">
        <f>IFERROR(HLOOKUP(IN$1,'Nakladova matice_2018'!$A$1:$IW$188,27,FALSE),0)</f>
        <v>0</v>
      </c>
      <c r="IO54" s="19">
        <f>IFERROR(HLOOKUP(IO$1,'Nakladova matice_2018'!$A$1:$IW$188,27,FALSE),0)</f>
        <v>0</v>
      </c>
      <c r="IP54" s="19">
        <f>IFERROR(HLOOKUP(IP$1,'Nakladova matice_2018'!$A$1:$IW$188,27,FALSE),0)</f>
        <v>0</v>
      </c>
      <c r="IQ54" s="19">
        <f>IFERROR(HLOOKUP(IQ$1,'Nakladova matice_2018'!$A$1:$IW$188,27,FALSE),0)</f>
        <v>0</v>
      </c>
      <c r="IR54" s="19">
        <f>IFERROR(HLOOKUP(IR$1,'Nakladova matice_2018'!$A$1:$IW$188,27,FALSE),0)</f>
        <v>0</v>
      </c>
      <c r="IS54" s="19">
        <f>IFERROR(HLOOKUP(IS$1,'Nakladova matice_2018'!$A$1:$IW$188,27,FALSE),0)</f>
        <v>0</v>
      </c>
      <c r="IT54" s="19">
        <f>IFERROR(HLOOKUP(IT$1,'Nakladova matice_2018'!$A$1:$IW$188,27,FALSE),0)</f>
        <v>0</v>
      </c>
      <c r="IU54" s="19">
        <f>IFERROR(HLOOKUP(IU$1,'Nakladova matice_2018'!$A$1:$IW$188,27,FALSE),0)</f>
        <v>0</v>
      </c>
      <c r="IV54" s="19">
        <f>IFERROR(HLOOKUP(IV$1,'Nakladova matice_2018'!$A$1:$IW$188,27,FALSE),0)</f>
        <v>0</v>
      </c>
      <c r="IW54" s="19">
        <f>IFERROR(HLOOKUP(IW$1,'Nakladova matice_2018'!$A$1:$IW$188,27,FALSE),0)</f>
        <v>0</v>
      </c>
      <c r="IX54" s="19">
        <f>IFERROR(HLOOKUP(IX$1,'Nakladova matice_2018'!$A$1:$IW$188,27,FALSE),0)</f>
        <v>0</v>
      </c>
      <c r="IY54" s="19">
        <f>IFERROR(HLOOKUP(IY$1,'Nakladova matice_2018'!$A$1:$IW$188,27,FALSE),0)</f>
        <v>0</v>
      </c>
      <c r="IZ54" s="19">
        <f>IFERROR(HLOOKUP(IZ$1,'Nakladova matice_2018'!$A$1:$IW$188,27,FALSE),0)</f>
        <v>0</v>
      </c>
      <c r="JA54" s="19">
        <f>IFERROR(HLOOKUP(JA$1,'Nakladova matice_2018'!$A$1:$IW$188,27,FALSE),0)</f>
        <v>0</v>
      </c>
      <c r="JB54" s="19">
        <f>IFERROR(HLOOKUP(JB$1,'Nakladova matice_2018'!$A$1:$IW$188,27,FALSE),0)</f>
        <v>0</v>
      </c>
      <c r="JC54" s="19">
        <f>IFERROR(HLOOKUP(JC$1,'Nakladova matice_2018'!$A$1:$IW$188,27,FALSE),0)</f>
        <v>0</v>
      </c>
      <c r="JD54" s="19">
        <f>IFERROR(HLOOKUP(JD$1,'Nakladova matice_2018'!$A$1:$IW$188,27,FALSE),0)</f>
        <v>0</v>
      </c>
      <c r="JE54" s="19">
        <f>IFERROR(HLOOKUP(JE$1,'Nakladova matice_2018'!$A$1:$IW$188,27,FALSE),0)</f>
        <v>0</v>
      </c>
      <c r="JF54" s="19">
        <f>IFERROR(HLOOKUP(JF$1,'Nakladova matice_2018'!$A$1:$IW$188,27,FALSE),0)</f>
        <v>0</v>
      </c>
      <c r="JG54" s="19">
        <f>IFERROR(HLOOKUP(JG$1,'Nakladova matice_2018'!$A$1:$IW$188,27,FALSE),0)</f>
        <v>0</v>
      </c>
      <c r="JH54" s="19">
        <f>IFERROR(HLOOKUP(JH$1,'Nakladova matice_2018'!$A$1:$IW$188,27,FALSE),0)</f>
        <v>0</v>
      </c>
      <c r="JI54" s="19">
        <f>IFERROR(HLOOKUP(JI$1,'Nakladova matice_2018'!$A$1:$IW$188,27,FALSE),0)</f>
        <v>0</v>
      </c>
      <c r="JJ54" s="19">
        <f>IFERROR(HLOOKUP(JJ$1,'Nakladova matice_2018'!$A$1:$IW$188,27,FALSE),0)</f>
        <v>0</v>
      </c>
      <c r="JK54" s="19">
        <f>IFERROR(HLOOKUP(JK$1,'Nakladova matice_2018'!$A$1:$IW$188,27,FALSE),0)</f>
        <v>0</v>
      </c>
      <c r="JL54" s="19">
        <f>IFERROR(HLOOKUP(JL$1,'Nakladova matice_2018'!$A$1:$IW$188,27,FALSE),0)</f>
        <v>0</v>
      </c>
      <c r="JM54" s="19">
        <f>IFERROR(HLOOKUP(JM$1,'Nakladova matice_2018'!$A$1:$IW$188,27,FALSE),0)</f>
        <v>0</v>
      </c>
      <c r="JN54" s="19">
        <f>IFERROR(HLOOKUP(JN$1,'Nakladova matice_2018'!$A$1:$IW$188,27,FALSE),0)</f>
        <v>0</v>
      </c>
      <c r="JO54" s="19">
        <f>IFERROR(HLOOKUP(JO$1,'Nakladova matice_2018'!$A$1:$IW$188,27,FALSE),0)</f>
        <v>0</v>
      </c>
      <c r="JP54" s="19">
        <f>IFERROR(HLOOKUP(JP$1,'Nakladova matice_2018'!$A$1:$IW$188,27,FALSE),0)</f>
        <v>0</v>
      </c>
      <c r="JQ54" s="19">
        <f>IFERROR(HLOOKUP(JQ$1,'Nakladova matice_2018'!$A$1:$IW$188,27,FALSE),0)</f>
        <v>0</v>
      </c>
      <c r="JR54" s="19">
        <f>IFERROR(HLOOKUP(JR$1,'Nakladova matice_2018'!$A$1:$IW$188,27,FALSE),0)</f>
        <v>0</v>
      </c>
      <c r="JS54" s="19">
        <f>IFERROR(HLOOKUP(JS$1,'Nakladova matice_2018'!$A$1:$IW$188,27,FALSE),0)</f>
        <v>0</v>
      </c>
      <c r="JT54" s="19">
        <f>IFERROR(HLOOKUP(JT$1,'Nakladova matice_2018'!$A$1:$IW$188,27,FALSE),0)</f>
        <v>0</v>
      </c>
      <c r="JU54" s="19">
        <f>IFERROR(HLOOKUP(JU$1,'Nakladova matice_2018'!$A$1:$IW$188,27,FALSE),0)</f>
        <v>0</v>
      </c>
      <c r="JV54" s="19">
        <f>IFERROR(HLOOKUP(JV$1,'Nakladova matice_2018'!$A$1:$IW$188,27,FALSE),0)</f>
        <v>0</v>
      </c>
      <c r="JW54" s="19">
        <f>IFERROR(HLOOKUP(JW$1,'Nakladova matice_2018'!$A$1:$IW$188,27,FALSE),0)</f>
        <v>0</v>
      </c>
      <c r="JX54" s="19">
        <f>IFERROR(HLOOKUP(JX$1,'Nakladova matice_2018'!$A$1:$IW$188,27,FALSE),0)</f>
        <v>0</v>
      </c>
      <c r="JY54" s="19">
        <f>IFERROR(HLOOKUP(JY$1,'Nakladova matice_2018'!$A$1:$IW$188,27,FALSE),0)</f>
        <v>0</v>
      </c>
      <c r="JZ54" s="19">
        <f>IFERROR(HLOOKUP(JZ$1,'Nakladova matice_2018'!$A$1:$IW$188,27,FALSE),0)</f>
        <v>0</v>
      </c>
      <c r="KA54" s="19">
        <f>IFERROR(HLOOKUP(KA$1,'Nakladova matice_2018'!$A$1:$IW$188,27,FALSE),0)</f>
        <v>0</v>
      </c>
      <c r="KB54" s="19">
        <f>IFERROR(HLOOKUP(KB$1,'Nakladova matice_2018'!$A$1:$IW$188,27,FALSE),0)</f>
        <v>0</v>
      </c>
      <c r="KC54" s="19">
        <f>IFERROR(HLOOKUP(KC$1,'Nakladova matice_2018'!$A$1:$IW$188,27,FALSE),0)</f>
        <v>0</v>
      </c>
      <c r="KD54" s="19">
        <f>IFERROR(HLOOKUP(KD$1,'Nakladova matice_2018'!$A$1:$IW$188,27,FALSE),0)</f>
        <v>0</v>
      </c>
      <c r="KE54" s="19">
        <f>IFERROR(HLOOKUP(KE$1,'Nakladova matice_2018'!$A$1:$IW$188,27,FALSE),0)</f>
        <v>0</v>
      </c>
      <c r="KF54" s="19">
        <f>IFERROR(HLOOKUP(KF$1,'Nakladova matice_2018'!$A$1:$IW$188,27,FALSE),0)</f>
        <v>0</v>
      </c>
      <c r="KG54" s="19">
        <f>IFERROR(HLOOKUP(KG$1,'Nakladova matice_2018'!$A$1:$IW$188,27,FALSE),0)</f>
        <v>0</v>
      </c>
      <c r="KH54" s="19">
        <f>IFERROR(HLOOKUP(KH$1,'Nakladova matice_2018'!$A$1:$IW$188,27,FALSE),0)</f>
        <v>0</v>
      </c>
      <c r="KI54" s="19">
        <f>IFERROR(HLOOKUP(KI$1,'Nakladova matice_2018'!$A$1:$IW$188,27,FALSE),0)</f>
        <v>0</v>
      </c>
      <c r="KJ54" s="19">
        <f>IFERROR(HLOOKUP(KJ$1,'Nakladova matice_2018'!$A$1:$IW$188,27,FALSE),0)</f>
        <v>0</v>
      </c>
      <c r="KK54" s="19">
        <f>IFERROR(HLOOKUP(KK$1,'Nakladova matice_2018'!$A$1:$IW$188,27,FALSE),0)</f>
        <v>0</v>
      </c>
      <c r="KL54" s="19">
        <f>IFERROR(HLOOKUP(KL$1,'Nakladova matice_2018'!$A$1:$IW$188,27,FALSE),0)</f>
        <v>0</v>
      </c>
      <c r="KM54" s="19">
        <f>IFERROR(HLOOKUP(KM$1,'Nakladova matice_2018'!$A$1:$IW$188,27,FALSE),0)</f>
        <v>0</v>
      </c>
      <c r="KN54" s="19">
        <f>IFERROR(HLOOKUP(KN$1,'Nakladova matice_2018'!$A$1:$IW$188,27,FALSE),0)</f>
        <v>0</v>
      </c>
      <c r="KO54" s="19">
        <f>IFERROR(HLOOKUP(KO$1,'Nakladova matice_2018'!$A$1:$IW$188,27,FALSE),0)</f>
        <v>0</v>
      </c>
      <c r="KP54" s="19">
        <f>IFERROR(HLOOKUP(KP$1,'Nakladova matice_2018'!$A$1:$IW$188,27,FALSE),0)</f>
        <v>0</v>
      </c>
      <c r="KQ54" s="19">
        <f>IFERROR(HLOOKUP(KQ$1,'Nakladova matice_2018'!$A$1:$IW$188,27,FALSE),0)</f>
        <v>0</v>
      </c>
      <c r="KR54" s="19">
        <f>IFERROR(HLOOKUP(KR$1,'Nakladova matice_2018'!$A$1:$IW$188,27,FALSE),0)</f>
        <v>0</v>
      </c>
      <c r="KS54" s="19">
        <f>IFERROR(HLOOKUP(KS$1,'Nakladova matice_2018'!$A$1:$IW$188,27,FALSE),0)</f>
        <v>0</v>
      </c>
      <c r="KT54" s="19">
        <f>IFERROR(HLOOKUP(KT$1,'Nakladova matice_2018'!$A$1:$IW$188,27,FALSE),0)</f>
        <v>0</v>
      </c>
      <c r="KU54" s="19">
        <f>IFERROR(HLOOKUP(KU$1,'Nakladova matice_2018'!$A$1:$IW$188,27,FALSE),0)</f>
        <v>0</v>
      </c>
      <c r="KV54" s="19">
        <f>IFERROR(HLOOKUP(KV$1,'Nakladova matice_2018'!$A$1:$IW$188,27,FALSE),0)</f>
        <v>0</v>
      </c>
      <c r="KW54" s="19">
        <f>IFERROR(HLOOKUP(KW$1,'Nakladova matice_2018'!$A$1:$IW$188,27,FALSE),0)</f>
        <v>0</v>
      </c>
      <c r="KX54" s="19">
        <f>IFERROR(HLOOKUP(KX$1,'Nakladova matice_2018'!$A$1:$IW$188,27,FALSE),0)</f>
        <v>0</v>
      </c>
      <c r="KY54" s="19">
        <f>IFERROR(HLOOKUP(KY$1,'Nakladova matice_2018'!$A$1:$IW$188,27,FALSE),0)</f>
        <v>0</v>
      </c>
      <c r="KZ54" s="19">
        <f>IFERROR(HLOOKUP(KZ$1,'Nakladova matice_2018'!$A$1:$IW$188,27,FALSE),0)</f>
        <v>0</v>
      </c>
      <c r="LA54" s="19">
        <f>IFERROR(HLOOKUP(LA$1,'Nakladova matice_2018'!$A$1:$IW$188,27,FALSE),0)</f>
        <v>0</v>
      </c>
      <c r="LB54" s="19">
        <f>IFERROR(HLOOKUP(LB$1,'Nakladova matice_2018'!$A$1:$IW$188,27,FALSE),0)</f>
        <v>0</v>
      </c>
      <c r="LC54" s="19">
        <f>IFERROR(HLOOKUP(LC$1,'Nakladova matice_2018'!$A$1:$IW$188,27,FALSE),0)</f>
        <v>0</v>
      </c>
      <c r="LD54" s="19">
        <f>IFERROR(HLOOKUP(LD$1,'Nakladova matice_2018'!$A$1:$IW$188,27,FALSE),0)</f>
        <v>0</v>
      </c>
      <c r="LE54" s="19">
        <f>IFERROR(HLOOKUP(LE$1,'Nakladova matice_2018'!$A$1:$IW$188,27,FALSE),0)</f>
        <v>0</v>
      </c>
      <c r="LF54" s="19">
        <f>IFERROR(HLOOKUP(LF$1,'Nakladova matice_2018'!$A$1:$IW$188,27,FALSE),0)</f>
        <v>0</v>
      </c>
      <c r="LG54" s="19">
        <f>IFERROR(HLOOKUP(LG$1,'Nakladova matice_2018'!$A$1:$IW$188,27,FALSE),0)</f>
        <v>0</v>
      </c>
      <c r="LH54" s="19">
        <f>IFERROR(HLOOKUP(LH$1,'Nakladova matice_2018'!$A$1:$IW$188,27,FALSE),0)</f>
        <v>0</v>
      </c>
      <c r="LI54" s="19">
        <f>IFERROR(HLOOKUP(LI$1,'Nakladova matice_2018'!$A$1:$IW$188,27,FALSE),0)</f>
        <v>0</v>
      </c>
      <c r="LJ54" s="19">
        <f>IFERROR(HLOOKUP(LJ$1,'Nakladova matice_2018'!$A$1:$IW$188,27,FALSE),0)</f>
        <v>0</v>
      </c>
      <c r="LK54" s="19">
        <f>IFERROR(HLOOKUP(LK$1,'Nakladova matice_2018'!$A$1:$IW$188,27,FALSE),0)</f>
        <v>0</v>
      </c>
      <c r="LL54" s="19">
        <f>IFERROR(HLOOKUP(LL$1,'Nakladova matice_2018'!$A$1:$IW$188,27,FALSE),0)</f>
        <v>0</v>
      </c>
      <c r="LM54" s="19">
        <f>IFERROR(HLOOKUP(LM$1,'Nakladova matice_2018'!$A$1:$IW$188,27,FALSE),0)</f>
        <v>0</v>
      </c>
      <c r="LN54" s="19">
        <f>IFERROR(HLOOKUP(LN$1,'Nakladova matice_2018'!$A$1:$IW$188,27,FALSE),0)</f>
        <v>0</v>
      </c>
      <c r="LO54" s="19">
        <f>IFERROR(HLOOKUP(LO$1,'Nakladova matice_2018'!$A$1:$IW$188,27,FALSE),0)</f>
        <v>0</v>
      </c>
      <c r="LP54" s="19">
        <f>IFERROR(HLOOKUP(LP$1,'Nakladova matice_2018'!$A$1:$IW$188,27,FALSE),0)</f>
        <v>0</v>
      </c>
      <c r="LQ54" s="19">
        <f>IFERROR(HLOOKUP(LQ$1,'Nakladova matice_2018'!$A$1:$IW$188,27,FALSE),0)</f>
        <v>0</v>
      </c>
      <c r="LR54" s="19">
        <f>IFERROR(HLOOKUP(LR$1,'Nakladova matice_2018'!$A$1:$IW$188,27,FALSE),0)</f>
        <v>0</v>
      </c>
      <c r="LS54" s="19">
        <f>IFERROR(HLOOKUP(LS$1,'Nakladova matice_2018'!$A$1:$IW$188,27,FALSE),0)</f>
        <v>0</v>
      </c>
      <c r="LT54" s="19">
        <f>IFERROR(HLOOKUP(LT$1,'Nakladova matice_2018'!$A$1:$IW$188,27,FALSE),0)</f>
        <v>0</v>
      </c>
      <c r="LU54" s="19">
        <f>IFERROR(HLOOKUP(LU$1,'Nakladova matice_2018'!$A$1:$IW$188,27,FALSE),0)</f>
        <v>0</v>
      </c>
      <c r="LV54" s="19">
        <f>IFERROR(HLOOKUP(LV$1,'Nakladova matice_2018'!$A$1:$IW$188,27,FALSE),0)</f>
        <v>0</v>
      </c>
      <c r="LW54" s="19">
        <f>IFERROR(HLOOKUP(LW$1,'Nakladova matice_2018'!$A$1:$IW$188,27,FALSE),0)</f>
        <v>0</v>
      </c>
      <c r="LX54" s="19">
        <f>IFERROR(HLOOKUP(LX$1,'Nakladova matice_2018'!$A$1:$IW$188,27,FALSE),0)</f>
        <v>0</v>
      </c>
      <c r="LY54" s="19">
        <f>IFERROR(HLOOKUP(LY$1,'Nakladova matice_2018'!$A$1:$IW$188,27,FALSE),0)</f>
        <v>0</v>
      </c>
      <c r="LZ54" s="19">
        <f>IFERROR(HLOOKUP(LZ$1,'Nakladova matice_2018'!$A$1:$IW$188,27,FALSE),0)</f>
        <v>0</v>
      </c>
      <c r="MA54" s="19">
        <f>IFERROR(HLOOKUP(MA$1,'Nakladova matice_2018'!$A$1:$IW$188,27,FALSE),0)</f>
        <v>0</v>
      </c>
      <c r="MB54" s="19">
        <f>IFERROR(HLOOKUP(MB$1,'Nakladova matice_2018'!$A$1:$IW$188,27,FALSE),0)</f>
        <v>0</v>
      </c>
      <c r="MC54" s="19">
        <f>IFERROR(HLOOKUP(MC$1,'Nakladova matice_2018'!$A$1:$IW$188,27,FALSE),0)</f>
        <v>0</v>
      </c>
      <c r="MD54" s="19">
        <f>IFERROR(HLOOKUP(MD$1,'Nakladova matice_2018'!$A$1:$IW$188,27,FALSE),0)</f>
        <v>0</v>
      </c>
      <c r="ME54" s="19">
        <f>IFERROR(HLOOKUP(ME$1,'Nakladova matice_2018'!$A$1:$IW$188,27,FALSE),0)</f>
        <v>0</v>
      </c>
      <c r="MF54" s="19">
        <f>IFERROR(HLOOKUP(MF$1,'Nakladova matice_2018'!$A$1:$IW$188,27,FALSE),0)</f>
        <v>0</v>
      </c>
      <c r="MG54" s="19">
        <f>IFERROR(HLOOKUP(MG$1,'Nakladova matice_2018'!$A$1:$IW$188,27,FALSE),0)</f>
        <v>0</v>
      </c>
      <c r="MH54" s="19">
        <f>IFERROR(HLOOKUP(MH$1,'Nakladova matice_2018'!$A$1:$IW$188,27,FALSE),0)</f>
        <v>0</v>
      </c>
      <c r="MI54" s="19">
        <f>IFERROR(HLOOKUP(MI$1,'Nakladova matice_2018'!$A$1:$IW$188,27,FALSE),0)</f>
        <v>0</v>
      </c>
      <c r="MJ54" s="19">
        <f>IFERROR(HLOOKUP(MJ$1,'Nakladova matice_2018'!$A$1:$IW$188,27,FALSE),0)</f>
        <v>0</v>
      </c>
      <c r="MK54" s="19">
        <f>IFERROR(HLOOKUP(MK$1,'Nakladova matice_2018'!$A$1:$IW$188,27,FALSE),0)</f>
        <v>0</v>
      </c>
      <c r="ML54" s="19">
        <f>IFERROR(HLOOKUP(ML$1,'Nakladova matice_2018'!$A$1:$IW$188,27,FALSE),0)</f>
        <v>0</v>
      </c>
      <c r="MM54" s="19">
        <f>IFERROR(HLOOKUP(MM$1,'Nakladova matice_2018'!$A$1:$IW$188,27,FALSE),0)</f>
        <v>0</v>
      </c>
      <c r="MN54" s="19">
        <f>IFERROR(HLOOKUP(MN$1,'Nakladova matice_2018'!$A$1:$IW$188,27,FALSE),0)</f>
        <v>0</v>
      </c>
      <c r="MO54" s="20">
        <f t="shared" si="83"/>
        <v>0</v>
      </c>
      <c r="MP54" s="20">
        <f>MO54-'Nakladova matice_2018'!IX27</f>
        <v>0</v>
      </c>
    </row>
    <row r="55" spans="1:354" x14ac:dyDescent="0.2">
      <c r="A55" s="27">
        <v>503011</v>
      </c>
      <c r="B55" s="21" t="s">
        <v>202</v>
      </c>
      <c r="C55" s="53">
        <v>0</v>
      </c>
      <c r="D55" s="19">
        <f>IFERROR(HLOOKUP(D$1,'Nakladova matice_2018'!$A$1:$IW$188,28,FALSE),0)</f>
        <v>0</v>
      </c>
      <c r="E55" s="19">
        <f>IFERROR(HLOOKUP(E$1,'Nakladova matice_2018'!$A$1:$IW$188,28,FALSE),0)</f>
        <v>0</v>
      </c>
      <c r="F55" s="19">
        <f>IFERROR(HLOOKUP(F$1,'Nakladova matice_2018'!$A$1:$IW$188,28,FALSE),0)</f>
        <v>0</v>
      </c>
      <c r="G55" s="19">
        <f>IFERROR(HLOOKUP(G$1,'Nakladova matice_2018'!$A$1:$IW$188,28,FALSE),0)</f>
        <v>0</v>
      </c>
      <c r="H55" s="19">
        <f>IFERROR(HLOOKUP(H$1,'Nakladova matice_2018'!$A$1:$IW$188,28,FALSE),0)</f>
        <v>0</v>
      </c>
      <c r="I55" s="19">
        <f>IFERROR(HLOOKUP(I$1,'Nakladova matice_2018'!$A$1:$IW$188,28,FALSE),0)</f>
        <v>0</v>
      </c>
      <c r="J55" s="19">
        <f>IFERROR(HLOOKUP(J$1,'Nakladova matice_2018'!$A$1:$IW$188,28,FALSE),0)</f>
        <v>0</v>
      </c>
      <c r="K55" s="19">
        <f>IFERROR(HLOOKUP(K$1,'Nakladova matice_2018'!$A$1:$IW$188,28,FALSE),0)</f>
        <v>0</v>
      </c>
      <c r="L55" s="19">
        <f>IFERROR(HLOOKUP(L$1,'Nakladova matice_2018'!$A$1:$IW$188,28,FALSE),0)</f>
        <v>0</v>
      </c>
      <c r="M55" s="19">
        <f>IFERROR(HLOOKUP(M$1,'Nakladova matice_2018'!$A$1:$IW$188,28,FALSE),0)</f>
        <v>0</v>
      </c>
      <c r="N55" s="19">
        <f>IFERROR(HLOOKUP(N$1,'Nakladova matice_2018'!$A$1:$IW$188,28,FALSE),0)</f>
        <v>0</v>
      </c>
      <c r="O55" s="19">
        <f>IFERROR(HLOOKUP(O$1,'Nakladova matice_2018'!$A$1:$IW$188,28,FALSE),0)</f>
        <v>0</v>
      </c>
      <c r="P55" s="19">
        <f>IFERROR(HLOOKUP(P$1,'Nakladova matice_2018'!$A$1:$IW$188,28,FALSE),0)</f>
        <v>0</v>
      </c>
      <c r="Q55" s="19">
        <f>IFERROR(HLOOKUP(Q$1,'Nakladova matice_2018'!$A$1:$IW$188,28,FALSE),0)</f>
        <v>0</v>
      </c>
      <c r="R55" s="19">
        <f>IFERROR(HLOOKUP(R$1,'Nakladova matice_2018'!$A$1:$IW$188,28,FALSE),0)</f>
        <v>0</v>
      </c>
      <c r="S55" s="19">
        <f>IFERROR(HLOOKUP(S$1,'Nakladova matice_2018'!$A$1:$IW$188,28,FALSE),0)</f>
        <v>0</v>
      </c>
      <c r="T55" s="19">
        <f>IFERROR(HLOOKUP(T$1,'Nakladova matice_2018'!$A$1:$IW$188,28,FALSE),0)</f>
        <v>0</v>
      </c>
      <c r="U55" s="19">
        <f>IFERROR(HLOOKUP(U$1,'Nakladova matice_2018'!$A$1:$IW$188,28,FALSE),0)</f>
        <v>0</v>
      </c>
      <c r="V55" s="19">
        <f>IFERROR(HLOOKUP(V$1,'Nakladova matice_2018'!$A$1:$IW$188,28,FALSE),0)</f>
        <v>0</v>
      </c>
      <c r="W55" s="19">
        <f>IFERROR(HLOOKUP(W$1,'Nakladova matice_2018'!$A$1:$IW$188,28,FALSE),0)</f>
        <v>0</v>
      </c>
      <c r="X55" s="19">
        <f>IFERROR(HLOOKUP(X$1,'Nakladova matice_2018'!$A$1:$IW$188,28,FALSE),0)</f>
        <v>0</v>
      </c>
      <c r="Y55" s="19">
        <f>IFERROR(HLOOKUP(Y$1,'Nakladova matice_2018'!$A$1:$IW$188,28,FALSE),0)</f>
        <v>0</v>
      </c>
      <c r="Z55" s="19">
        <f>IFERROR(HLOOKUP(Z$1,'Nakladova matice_2018'!$A$1:$IW$188,28,FALSE),0)</f>
        <v>0</v>
      </c>
      <c r="AA55" s="19">
        <f>IFERROR(HLOOKUP(AA$1,'Nakladova matice_2018'!$A$1:$IW$188,28,FALSE),0)</f>
        <v>0</v>
      </c>
      <c r="AB55" s="19">
        <f>IFERROR(HLOOKUP(AB$1,'Nakladova matice_2018'!$A$1:$IW$188,28,FALSE),0)</f>
        <v>0</v>
      </c>
      <c r="AC55" s="19">
        <f>IFERROR(HLOOKUP(AC$1,'Nakladova matice_2018'!$A$1:$IW$188,28,FALSE),0)</f>
        <v>0</v>
      </c>
      <c r="AD55" s="19">
        <f>IFERROR(HLOOKUP(AD$1,'Nakladova matice_2018'!$A$1:$IW$188,28,FALSE),0)</f>
        <v>0</v>
      </c>
      <c r="AE55" s="19">
        <f>IFERROR(HLOOKUP(AE$1,'Nakladova matice_2018'!$A$1:$IW$188,28,FALSE),0)</f>
        <v>0</v>
      </c>
      <c r="AF55" s="19">
        <f>IFERROR(HLOOKUP(AF$1,'Nakladova matice_2018'!$A$1:$IW$188,28,FALSE),0)</f>
        <v>0</v>
      </c>
      <c r="AG55" s="19">
        <f>IFERROR(HLOOKUP(AG$1,'Nakladova matice_2018'!$A$1:$IW$188,28,FALSE),0)</f>
        <v>0</v>
      </c>
      <c r="AH55" s="19">
        <f>IFERROR(HLOOKUP(AH$1,'Nakladova matice_2018'!$A$1:$IW$188,28,FALSE),0)</f>
        <v>0</v>
      </c>
      <c r="AI55" s="19">
        <f>IFERROR(HLOOKUP(AI$1,'Nakladova matice_2018'!$A$1:$IW$188,28,FALSE),0)</f>
        <v>0</v>
      </c>
      <c r="AJ55" s="19">
        <f>IFERROR(HLOOKUP(AJ$1,'Nakladova matice_2018'!$A$1:$IW$188,28,FALSE),0)</f>
        <v>0</v>
      </c>
      <c r="AK55" s="19">
        <f>IFERROR(HLOOKUP(AK$1,'Nakladova matice_2018'!$A$1:$IW$188,28,FALSE),0)</f>
        <v>0</v>
      </c>
      <c r="AL55" s="19">
        <f>IFERROR(HLOOKUP(AL$1,'Nakladova matice_2018'!$A$1:$IW$188,28,FALSE),0)</f>
        <v>0</v>
      </c>
      <c r="AM55" s="19">
        <f>IFERROR(HLOOKUP(AM$1,'Nakladova matice_2018'!$A$1:$IW$188,28,FALSE),0)</f>
        <v>0</v>
      </c>
      <c r="AN55" s="19">
        <f>IFERROR(HLOOKUP(AN$1,'Nakladova matice_2018'!$A$1:$IW$188,28,FALSE),0)</f>
        <v>0</v>
      </c>
      <c r="AO55" s="19">
        <f>IFERROR(HLOOKUP(AO$1,'Nakladova matice_2018'!$A$1:$IW$188,28,FALSE),0)</f>
        <v>0</v>
      </c>
      <c r="AP55" s="19">
        <f>IFERROR(HLOOKUP(AP$1,'Nakladova matice_2018'!$A$1:$IW$188,28,FALSE),0)</f>
        <v>0</v>
      </c>
      <c r="AQ55" s="19">
        <f>IFERROR(HLOOKUP(AQ$1,'Nakladova matice_2018'!$A$1:$IW$188,28,FALSE),0)</f>
        <v>0</v>
      </c>
      <c r="AR55" s="19">
        <f>IFERROR(HLOOKUP(AR$1,'Nakladova matice_2018'!$A$1:$IW$188,28,FALSE),0)</f>
        <v>0</v>
      </c>
      <c r="AS55" s="19">
        <f>IFERROR(HLOOKUP(AS$1,'Nakladova matice_2018'!$A$1:$IW$188,28,FALSE),0)</f>
        <v>0</v>
      </c>
      <c r="AT55" s="19">
        <f>IFERROR(HLOOKUP(AT$1,'Nakladova matice_2018'!$A$1:$IW$188,28,FALSE),0)</f>
        <v>0</v>
      </c>
      <c r="AU55" s="19">
        <f>IFERROR(HLOOKUP(AU$1,'Nakladova matice_2018'!$A$1:$IW$188,28,FALSE),0)</f>
        <v>0</v>
      </c>
      <c r="AV55" s="19">
        <f>IFERROR(HLOOKUP(AV$1,'Nakladova matice_2018'!$A$1:$IW$188,28,FALSE),0)</f>
        <v>0</v>
      </c>
      <c r="AW55" s="19">
        <f>IFERROR(HLOOKUP(AW$1,'Nakladova matice_2018'!$A$1:$IW$188,28,FALSE),0)</f>
        <v>0</v>
      </c>
      <c r="AX55" s="19">
        <f>IFERROR(HLOOKUP(AX$1,'Nakladova matice_2018'!$A$1:$IW$188,28,FALSE),0)</f>
        <v>0</v>
      </c>
      <c r="AY55" s="19">
        <f>IFERROR(HLOOKUP(AY$1,'Nakladova matice_2018'!$A$1:$IW$188,28,FALSE),0)</f>
        <v>0</v>
      </c>
      <c r="AZ55" s="19">
        <f>IFERROR(HLOOKUP(AZ$1,'Nakladova matice_2018'!$A$1:$IW$188,28,FALSE),0)</f>
        <v>0</v>
      </c>
      <c r="BA55" s="19">
        <f>IFERROR(HLOOKUP(BA$1,'Nakladova matice_2018'!$A$1:$IW$188,28,FALSE),0)</f>
        <v>0</v>
      </c>
      <c r="BB55" s="19">
        <f>IFERROR(HLOOKUP(BB$1,'Nakladova matice_2018'!$A$1:$IW$188,28,FALSE),0)</f>
        <v>0</v>
      </c>
      <c r="BC55" s="19">
        <f>IFERROR(HLOOKUP(BC$1,'Nakladova matice_2018'!$A$1:$IW$188,28,FALSE),0)</f>
        <v>0</v>
      </c>
      <c r="BD55" s="19">
        <f>IFERROR(HLOOKUP(BD$1,'Nakladova matice_2018'!$A$1:$IW$188,28,FALSE),0)</f>
        <v>0</v>
      </c>
      <c r="BE55" s="19">
        <f>IFERROR(HLOOKUP(BE$1,'Nakladova matice_2018'!$A$1:$IW$188,28,FALSE),0)</f>
        <v>0</v>
      </c>
      <c r="BF55" s="19">
        <f>IFERROR(HLOOKUP(BF$1,'Nakladova matice_2018'!$A$1:$IW$188,28,FALSE),0)</f>
        <v>0</v>
      </c>
      <c r="BG55" s="19">
        <f>IFERROR(HLOOKUP(BG$1,'Nakladova matice_2018'!$A$1:$IW$188,28,FALSE),0)</f>
        <v>0</v>
      </c>
      <c r="BH55" s="19">
        <f>IFERROR(HLOOKUP(BH$1,'Nakladova matice_2018'!$A$1:$IW$188,28,FALSE),0)</f>
        <v>0</v>
      </c>
      <c r="BI55" s="19">
        <f>IFERROR(HLOOKUP(BI$1,'Nakladova matice_2018'!$A$1:$IW$188,28,FALSE),0)</f>
        <v>0</v>
      </c>
      <c r="BJ55" s="19">
        <f>IFERROR(HLOOKUP(BJ$1,'Nakladova matice_2018'!$A$1:$IW$188,28,FALSE),0)</f>
        <v>0</v>
      </c>
      <c r="BK55" s="19">
        <f>IFERROR(HLOOKUP(BK$1,'Nakladova matice_2018'!$A$1:$IW$188,28,FALSE),0)</f>
        <v>0</v>
      </c>
      <c r="BL55" s="19">
        <f>IFERROR(HLOOKUP(BL$1,'Nakladova matice_2018'!$A$1:$IW$188,28,FALSE),0)</f>
        <v>0</v>
      </c>
      <c r="BM55" s="19">
        <f>IFERROR(HLOOKUP(BM$1,'Nakladova matice_2018'!$A$1:$IW$188,28,FALSE),0)</f>
        <v>0</v>
      </c>
      <c r="BN55" s="19">
        <f>IFERROR(HLOOKUP(BN$1,'Nakladova matice_2018'!$A$1:$IW$188,28,FALSE),0)</f>
        <v>0</v>
      </c>
      <c r="BO55" s="19">
        <f>IFERROR(HLOOKUP(BO$1,'Nakladova matice_2018'!$A$1:$IW$188,28,FALSE),0)</f>
        <v>0</v>
      </c>
      <c r="BP55" s="19">
        <f>IFERROR(HLOOKUP(BP$1,'Nakladova matice_2018'!$A$1:$IW$188,28,FALSE),0)</f>
        <v>0</v>
      </c>
      <c r="BQ55" s="19">
        <f>IFERROR(HLOOKUP(BQ$1,'Nakladova matice_2018'!$A$1:$IW$188,28,FALSE),0)</f>
        <v>0</v>
      </c>
      <c r="BR55" s="19">
        <f>IFERROR(HLOOKUP(BR$1,'Nakladova matice_2018'!$A$1:$IW$188,28,FALSE),0)</f>
        <v>0</v>
      </c>
      <c r="BS55" s="19">
        <f>IFERROR(HLOOKUP(BS$1,'Nakladova matice_2018'!$A$1:$IW$188,28,FALSE),0)</f>
        <v>0</v>
      </c>
      <c r="BT55" s="19">
        <f>IFERROR(HLOOKUP(BT$1,'Nakladova matice_2018'!$A$1:$IW$188,28,FALSE),0)</f>
        <v>0</v>
      </c>
      <c r="BU55" s="19">
        <f>IFERROR(HLOOKUP(BU$1,'Nakladova matice_2018'!$A$1:$IW$188,28,FALSE),0)</f>
        <v>0</v>
      </c>
      <c r="BV55" s="19">
        <f>IFERROR(HLOOKUP(BV$1,'Nakladova matice_2018'!$A$1:$IW$188,28,FALSE),0)</f>
        <v>0</v>
      </c>
      <c r="BW55" s="19">
        <f>IFERROR(HLOOKUP(BW$1,'Nakladova matice_2018'!$A$1:$IW$188,28,FALSE),0)</f>
        <v>0</v>
      </c>
      <c r="BX55" s="19">
        <f>IFERROR(HLOOKUP(BX$1,'Nakladova matice_2018'!$A$1:$IW$188,28,FALSE),0)</f>
        <v>0</v>
      </c>
      <c r="BY55" s="19">
        <f>IFERROR(HLOOKUP(BY$1,'Nakladova matice_2018'!$A$1:$IW$188,28,FALSE),0)</f>
        <v>0</v>
      </c>
      <c r="BZ55" s="19">
        <f>IFERROR(HLOOKUP(BZ$1,'Nakladova matice_2018'!$A$1:$IW$188,28,FALSE),0)</f>
        <v>0</v>
      </c>
      <c r="CA55" s="19">
        <f>IFERROR(HLOOKUP(CA$1,'Nakladova matice_2018'!$A$1:$IW$188,28,FALSE),0)</f>
        <v>0</v>
      </c>
      <c r="CB55" s="19">
        <f>IFERROR(HLOOKUP(CB$1,'Nakladova matice_2018'!$A$1:$IW$188,28,FALSE),0)</f>
        <v>0</v>
      </c>
      <c r="CC55" s="19">
        <f>IFERROR(HLOOKUP(CC$1,'Nakladova matice_2018'!$A$1:$IW$188,28,FALSE),0)</f>
        <v>0</v>
      </c>
      <c r="CD55" s="19">
        <f>IFERROR(HLOOKUP(CD$1,'Nakladova matice_2018'!$A$1:$IW$188,28,FALSE),0)</f>
        <v>0</v>
      </c>
      <c r="CE55" s="19">
        <f>IFERROR(HLOOKUP(CE$1,'Nakladova matice_2018'!$A$1:$IW$188,28,FALSE),0)</f>
        <v>0</v>
      </c>
      <c r="CF55" s="19">
        <f>IFERROR(HLOOKUP(CF$1,'Nakladova matice_2018'!$A$1:$IW$188,28,FALSE),0)</f>
        <v>0</v>
      </c>
      <c r="CG55" s="19">
        <f>IFERROR(HLOOKUP(CG$1,'Nakladova matice_2018'!$A$1:$IW$188,28,FALSE),0)</f>
        <v>0</v>
      </c>
      <c r="CH55" s="19">
        <f>IFERROR(HLOOKUP(CH$1,'Nakladova matice_2018'!$A$1:$IW$188,28,FALSE),0)</f>
        <v>0</v>
      </c>
      <c r="CI55" s="19">
        <f>IFERROR(HLOOKUP(CI$1,'Nakladova matice_2018'!$A$1:$IW$188,28,FALSE),0)</f>
        <v>0</v>
      </c>
      <c r="CJ55" s="19">
        <f>IFERROR(HLOOKUP(CJ$1,'Nakladova matice_2018'!$A$1:$IW$188,28,FALSE),0)</f>
        <v>0</v>
      </c>
      <c r="CK55" s="19">
        <f>IFERROR(HLOOKUP(CK$1,'Nakladova matice_2018'!$A$1:$IW$188,28,FALSE),0)</f>
        <v>0</v>
      </c>
      <c r="CL55" s="19">
        <f>IFERROR(HLOOKUP(CL$1,'Nakladova matice_2018'!$A$1:$IW$188,28,FALSE),0)</f>
        <v>0</v>
      </c>
      <c r="CM55" s="19">
        <f>IFERROR(HLOOKUP(CM$1,'Nakladova matice_2018'!$A$1:$IW$188,28,FALSE),0)</f>
        <v>0</v>
      </c>
      <c r="CN55" s="19">
        <f>IFERROR(HLOOKUP(CN$1,'Nakladova matice_2018'!$A$1:$IW$188,28,FALSE),0)</f>
        <v>0</v>
      </c>
      <c r="CO55" s="19">
        <f>IFERROR(HLOOKUP(CO$1,'Nakladova matice_2018'!$A$1:$IW$188,28,FALSE),0)</f>
        <v>0</v>
      </c>
      <c r="CP55" s="19">
        <f>IFERROR(HLOOKUP(CP$1,'Nakladova matice_2018'!$A$1:$IW$188,28,FALSE),0)</f>
        <v>0</v>
      </c>
      <c r="CQ55" s="19">
        <f>IFERROR(HLOOKUP(CQ$1,'Nakladova matice_2018'!$A$1:$IW$188,28,FALSE),0)</f>
        <v>0</v>
      </c>
      <c r="CR55" s="19">
        <f>IFERROR(HLOOKUP(CR$1,'Nakladova matice_2018'!$A$1:$IW$188,28,FALSE),0)</f>
        <v>0</v>
      </c>
      <c r="CS55" s="19">
        <f>IFERROR(HLOOKUP(CS$1,'Nakladova matice_2018'!$A$1:$IW$188,28,FALSE),0)</f>
        <v>0</v>
      </c>
      <c r="CT55" s="19">
        <f>IFERROR(HLOOKUP(CT$1,'Nakladova matice_2018'!$A$1:$IW$188,28,FALSE),0)</f>
        <v>0</v>
      </c>
      <c r="CU55" s="19">
        <f>IFERROR(HLOOKUP(CU$1,'Nakladova matice_2018'!$A$1:$IW$188,28,FALSE),0)</f>
        <v>0</v>
      </c>
      <c r="CV55" s="19">
        <f>IFERROR(HLOOKUP(CV$1,'Nakladova matice_2018'!$A$1:$IW$188,28,FALSE),0)</f>
        <v>0</v>
      </c>
      <c r="CW55" s="19">
        <f>IFERROR(HLOOKUP(CW$1,'Nakladova matice_2018'!$A$1:$IW$188,28,FALSE),0)</f>
        <v>0</v>
      </c>
      <c r="CX55" s="19">
        <f>IFERROR(HLOOKUP(CX$1,'Nakladova matice_2018'!$A$1:$IW$188,28,FALSE),0)</f>
        <v>0</v>
      </c>
      <c r="CY55" s="19">
        <f>IFERROR(HLOOKUP(CY$1,'Nakladova matice_2018'!$A$1:$IW$188,28,FALSE),0)</f>
        <v>0</v>
      </c>
      <c r="CZ55" s="19">
        <f>IFERROR(HLOOKUP(CZ$1,'Nakladova matice_2018'!$A$1:$IW$188,28,FALSE),0)</f>
        <v>0</v>
      </c>
      <c r="DA55" s="19">
        <f>IFERROR(HLOOKUP(DA$1,'Nakladova matice_2018'!$A$1:$IW$188,28,FALSE),0)</f>
        <v>0</v>
      </c>
      <c r="DB55" s="19">
        <f>IFERROR(HLOOKUP(DB$1,'Nakladova matice_2018'!$A$1:$IW$188,28,FALSE),0)</f>
        <v>0</v>
      </c>
      <c r="DC55" s="19">
        <f>IFERROR(HLOOKUP(DC$1,'Nakladova matice_2018'!$A$1:$IW$188,28,FALSE),0)</f>
        <v>0</v>
      </c>
      <c r="DD55" s="19">
        <f>IFERROR(HLOOKUP(DD$1,'Nakladova matice_2018'!$A$1:$IW$188,28,FALSE),0)</f>
        <v>0</v>
      </c>
      <c r="DE55" s="19">
        <f>IFERROR(HLOOKUP(DE$1,'Nakladova matice_2018'!$A$1:$IW$188,28,FALSE),0)</f>
        <v>0</v>
      </c>
      <c r="DF55" s="19">
        <f>IFERROR(HLOOKUP(DF$1,'Nakladova matice_2018'!$A$1:$IW$188,28,FALSE),0)</f>
        <v>0</v>
      </c>
      <c r="DG55" s="19">
        <f>IFERROR(HLOOKUP(DG$1,'Nakladova matice_2018'!$A$1:$IW$188,28,FALSE),0)</f>
        <v>0</v>
      </c>
      <c r="DH55" s="19">
        <f>IFERROR(HLOOKUP(DH$1,'Nakladova matice_2018'!$A$1:$IW$188,28,FALSE),0)</f>
        <v>0</v>
      </c>
      <c r="DI55" s="19">
        <f>IFERROR(HLOOKUP(DI$1,'Nakladova matice_2018'!$A$1:$IW$188,28,FALSE),0)</f>
        <v>0</v>
      </c>
      <c r="DJ55" s="19">
        <f>IFERROR(HLOOKUP(DJ$1,'Nakladova matice_2018'!$A$1:$IW$188,28,FALSE),0)</f>
        <v>0</v>
      </c>
      <c r="DK55" s="19">
        <f>IFERROR(HLOOKUP(DK$1,'Nakladova matice_2018'!$A$1:$IW$188,28,FALSE),0)</f>
        <v>0</v>
      </c>
      <c r="DL55" s="19">
        <f>IFERROR(HLOOKUP(DL$1,'Nakladova matice_2018'!$A$1:$IW$188,28,FALSE),0)</f>
        <v>0</v>
      </c>
      <c r="DM55" s="19">
        <f>IFERROR(HLOOKUP(DM$1,'Nakladova matice_2018'!$A$1:$IW$188,28,FALSE),0)</f>
        <v>0</v>
      </c>
      <c r="DN55" s="19">
        <f>IFERROR(HLOOKUP(DN$1,'Nakladova matice_2018'!$A$1:$IW$188,28,FALSE),0)</f>
        <v>0</v>
      </c>
      <c r="DO55" s="19">
        <f>IFERROR(HLOOKUP(DO$1,'Nakladova matice_2018'!$A$1:$IW$188,28,FALSE),0)</f>
        <v>0</v>
      </c>
      <c r="DP55" s="19">
        <f>IFERROR(HLOOKUP(DP$1,'Nakladova matice_2018'!$A$1:$IW$188,28,FALSE),0)</f>
        <v>0</v>
      </c>
      <c r="DQ55" s="19">
        <f>IFERROR(HLOOKUP(DQ$1,'Nakladova matice_2018'!$A$1:$IW$188,28,FALSE),0)</f>
        <v>0</v>
      </c>
      <c r="DR55" s="19">
        <f>IFERROR(HLOOKUP(DR$1,'Nakladova matice_2018'!$A$1:$IW$188,28,FALSE),0)</f>
        <v>0</v>
      </c>
      <c r="DS55" s="19">
        <f>IFERROR(HLOOKUP(DS$1,'Nakladova matice_2018'!$A$1:$IW$188,28,FALSE),0)</f>
        <v>0</v>
      </c>
      <c r="DT55" s="19">
        <f>IFERROR(HLOOKUP(DT$1,'Nakladova matice_2018'!$A$1:$IW$188,28,FALSE),0)</f>
        <v>0</v>
      </c>
      <c r="DU55" s="19">
        <f>IFERROR(HLOOKUP(DU$1,'Nakladova matice_2018'!$A$1:$IW$188,28,FALSE),0)</f>
        <v>0</v>
      </c>
      <c r="DV55" s="19">
        <f>IFERROR(HLOOKUP(DV$1,'Nakladova matice_2018'!$A$1:$IW$188,28,FALSE),0)</f>
        <v>0</v>
      </c>
      <c r="DW55" s="19">
        <f>IFERROR(HLOOKUP(DW$1,'Nakladova matice_2018'!$A$1:$IW$188,28,FALSE),0)</f>
        <v>0</v>
      </c>
      <c r="DX55" s="19">
        <f>IFERROR(HLOOKUP(DX$1,'Nakladova matice_2018'!$A$1:$IW$188,28,FALSE),0)</f>
        <v>0</v>
      </c>
      <c r="DY55" s="19">
        <f>IFERROR(HLOOKUP(DY$1,'Nakladova matice_2018'!$A$1:$IW$188,28,FALSE),0)</f>
        <v>0</v>
      </c>
      <c r="DZ55" s="19">
        <f>IFERROR(HLOOKUP(DZ$1,'Nakladova matice_2018'!$A$1:$IW$188,28,FALSE),0)</f>
        <v>0</v>
      </c>
      <c r="EA55" s="19">
        <f>IFERROR(HLOOKUP(EA$1,'Nakladova matice_2018'!$A$1:$IW$188,28,FALSE),0)</f>
        <v>0</v>
      </c>
      <c r="EB55" s="19">
        <f>IFERROR(HLOOKUP(EB$1,'Nakladova matice_2018'!$A$1:$IW$188,28,FALSE),0)</f>
        <v>0</v>
      </c>
      <c r="EC55" s="19">
        <f>IFERROR(HLOOKUP(EC$1,'Nakladova matice_2018'!$A$1:$IW$188,28,FALSE),0)</f>
        <v>0</v>
      </c>
      <c r="ED55" s="19">
        <f>IFERROR(HLOOKUP(ED$1,'Nakladova matice_2018'!$A$1:$IW$188,28,FALSE),0)</f>
        <v>0</v>
      </c>
      <c r="EE55" s="19">
        <f>IFERROR(HLOOKUP(EE$1,'Nakladova matice_2018'!$A$1:$IW$188,28,FALSE),0)</f>
        <v>0</v>
      </c>
      <c r="EF55" s="19">
        <f>IFERROR(HLOOKUP(EF$1,'Nakladova matice_2018'!$A$1:$IW$188,28,FALSE),0)</f>
        <v>0</v>
      </c>
      <c r="EG55" s="19">
        <f>IFERROR(HLOOKUP(EG$1,'Nakladova matice_2018'!$A$1:$IW$188,28,FALSE),0)</f>
        <v>0</v>
      </c>
      <c r="EH55" s="19">
        <f>IFERROR(HLOOKUP(EH$1,'Nakladova matice_2018'!$A$1:$IW$188,28,FALSE),0)</f>
        <v>0</v>
      </c>
      <c r="EI55" s="19">
        <f>IFERROR(HLOOKUP(EI$1,'Nakladova matice_2018'!$A$1:$IW$188,28,FALSE),0)</f>
        <v>0</v>
      </c>
      <c r="EJ55" s="19">
        <f>IFERROR(HLOOKUP(EJ$1,'Nakladova matice_2018'!$A$1:$IW$188,28,FALSE),0)</f>
        <v>0</v>
      </c>
      <c r="EK55" s="19">
        <f>IFERROR(HLOOKUP(EK$1,'Nakladova matice_2018'!$A$1:$IW$188,28,FALSE),0)</f>
        <v>0</v>
      </c>
      <c r="EL55" s="19">
        <f>IFERROR(HLOOKUP(EL$1,'Nakladova matice_2018'!$A$1:$IW$188,28,FALSE),0)</f>
        <v>0</v>
      </c>
      <c r="EM55" s="19">
        <f>IFERROR(HLOOKUP(EM$1,'Nakladova matice_2018'!$A$1:$IW$188,28,FALSE),0)</f>
        <v>0</v>
      </c>
      <c r="EN55" s="19">
        <f>IFERROR(HLOOKUP(EN$1,'Nakladova matice_2018'!$A$1:$IW$188,28,FALSE),0)</f>
        <v>0</v>
      </c>
      <c r="EO55" s="19">
        <f>IFERROR(HLOOKUP(EO$1,'Nakladova matice_2018'!$A$1:$IW$188,28,FALSE),0)</f>
        <v>0</v>
      </c>
      <c r="EP55" s="19">
        <f>IFERROR(HLOOKUP(EP$1,'Nakladova matice_2018'!$A$1:$IW$188,28,FALSE),0)</f>
        <v>0</v>
      </c>
      <c r="EQ55" s="19">
        <f>IFERROR(HLOOKUP(EQ$1,'Nakladova matice_2018'!$A$1:$IW$188,28,FALSE),0)</f>
        <v>0</v>
      </c>
      <c r="ER55" s="19">
        <f>IFERROR(HLOOKUP(ER$1,'Nakladova matice_2018'!$A$1:$IW$188,28,FALSE),0)</f>
        <v>0</v>
      </c>
      <c r="ES55" s="19">
        <f>IFERROR(HLOOKUP(ES$1,'Nakladova matice_2018'!$A$1:$IW$188,28,FALSE),0)</f>
        <v>0</v>
      </c>
      <c r="ET55" s="19">
        <f>IFERROR(HLOOKUP(ET$1,'Nakladova matice_2018'!$A$1:$IW$188,28,FALSE),0)</f>
        <v>0</v>
      </c>
      <c r="EU55" s="19">
        <f>IFERROR(HLOOKUP(EU$1,'Nakladova matice_2018'!$A$1:$IW$188,28,FALSE),0)</f>
        <v>0</v>
      </c>
      <c r="EV55" s="19">
        <f>IFERROR(HLOOKUP(EV$1,'Nakladova matice_2018'!$A$1:$IW$188,28,FALSE),0)</f>
        <v>0</v>
      </c>
      <c r="EW55" s="19">
        <f>IFERROR(HLOOKUP(EW$1,'Nakladova matice_2018'!$A$1:$IW$188,28,FALSE),0)</f>
        <v>0</v>
      </c>
      <c r="EX55" s="19">
        <f>IFERROR(HLOOKUP(EX$1,'Nakladova matice_2018'!$A$1:$IW$188,28,FALSE),0)</f>
        <v>0</v>
      </c>
      <c r="EY55" s="19">
        <f>IFERROR(HLOOKUP(EY$1,'Nakladova matice_2018'!$A$1:$IW$188,28,FALSE),0)</f>
        <v>0</v>
      </c>
      <c r="EZ55" s="19">
        <f>IFERROR(HLOOKUP(EZ$1,'Nakladova matice_2018'!$A$1:$IW$188,28,FALSE),0)</f>
        <v>0</v>
      </c>
      <c r="FA55" s="19">
        <f>IFERROR(HLOOKUP(FA$1,'Nakladova matice_2018'!$A$1:$IW$188,28,FALSE),0)</f>
        <v>0</v>
      </c>
      <c r="FB55" s="19">
        <f>IFERROR(HLOOKUP(FB$1,'Nakladova matice_2018'!$A$1:$IW$188,28,FALSE),0)</f>
        <v>0</v>
      </c>
      <c r="FC55" s="19">
        <f>IFERROR(HLOOKUP(FC$1,'Nakladova matice_2018'!$A$1:$IW$188,28,FALSE),0)</f>
        <v>0</v>
      </c>
      <c r="FD55" s="19">
        <f>IFERROR(HLOOKUP(FD$1,'Nakladova matice_2018'!$A$1:$IW$188,28,FALSE),0)</f>
        <v>0</v>
      </c>
      <c r="FE55" s="19">
        <f>IFERROR(HLOOKUP(FE$1,'Nakladova matice_2018'!$A$1:$IW$188,28,FALSE),0)</f>
        <v>0</v>
      </c>
      <c r="FF55" s="19">
        <f>IFERROR(HLOOKUP(FF$1,'Nakladova matice_2018'!$A$1:$IW$188,28,FALSE),0)</f>
        <v>0</v>
      </c>
      <c r="FG55" s="19">
        <f>IFERROR(HLOOKUP(FG$1,'Nakladova matice_2018'!$A$1:$IW$188,28,FALSE),0)</f>
        <v>0</v>
      </c>
      <c r="FH55" s="19">
        <f>IFERROR(HLOOKUP(FH$1,'Nakladova matice_2018'!$A$1:$IW$188,28,FALSE),0)</f>
        <v>0</v>
      </c>
      <c r="FI55" s="19">
        <f>IFERROR(HLOOKUP(FI$1,'Nakladova matice_2018'!$A$1:$IW$188,28,FALSE),0)</f>
        <v>0</v>
      </c>
      <c r="FJ55" s="19">
        <f>IFERROR(HLOOKUP(FJ$1,'Nakladova matice_2018'!$A$1:$IW$188,28,FALSE),0)</f>
        <v>0</v>
      </c>
      <c r="FK55" s="19">
        <f>IFERROR(HLOOKUP(FK$1,'Nakladova matice_2018'!$A$1:$IW$188,28,FALSE),0)</f>
        <v>0</v>
      </c>
      <c r="FL55" s="19">
        <f>IFERROR(HLOOKUP(FL$1,'Nakladova matice_2018'!$A$1:$IW$188,28,FALSE),0)</f>
        <v>0</v>
      </c>
      <c r="FM55" s="19">
        <f>IFERROR(HLOOKUP(FM$1,'Nakladova matice_2018'!$A$1:$IW$188,28,FALSE),0)</f>
        <v>0</v>
      </c>
      <c r="FN55" s="19">
        <f>IFERROR(HLOOKUP(FN$1,'Nakladova matice_2018'!$A$1:$IW$188,28,FALSE),0)</f>
        <v>0</v>
      </c>
      <c r="FO55" s="19">
        <f>IFERROR(HLOOKUP(FO$1,'Nakladova matice_2018'!$A$1:$IW$188,28,FALSE),0)</f>
        <v>0</v>
      </c>
      <c r="FP55" s="19">
        <f>IFERROR(HLOOKUP(FP$1,'Nakladova matice_2018'!$A$1:$IW$188,28,FALSE),0)</f>
        <v>0</v>
      </c>
      <c r="FQ55" s="19">
        <f>IFERROR(HLOOKUP(FQ$1,'Nakladova matice_2018'!$A$1:$IW$188,28,FALSE),0)</f>
        <v>0</v>
      </c>
      <c r="FR55" s="19">
        <f>IFERROR(HLOOKUP(FR$1,'Nakladova matice_2018'!$A$1:$IW$188,28,FALSE),0)</f>
        <v>0</v>
      </c>
      <c r="FS55" s="19">
        <f>IFERROR(HLOOKUP(FS$1,'Nakladova matice_2018'!$A$1:$IW$188,28,FALSE),0)</f>
        <v>0</v>
      </c>
      <c r="FT55" s="19">
        <f>IFERROR(HLOOKUP(FT$1,'Nakladova matice_2018'!$A$1:$IW$188,28,FALSE),0)</f>
        <v>0</v>
      </c>
      <c r="FU55" s="19">
        <f>IFERROR(HLOOKUP(FU$1,'Nakladova matice_2018'!$A$1:$IW$188,28,FALSE),0)</f>
        <v>0</v>
      </c>
      <c r="FV55" s="19">
        <f>IFERROR(HLOOKUP(FV$1,'Nakladova matice_2018'!$A$1:$IW$188,28,FALSE),0)</f>
        <v>0</v>
      </c>
      <c r="FW55" s="19">
        <f>IFERROR(HLOOKUP(FW$1,'Nakladova matice_2018'!$A$1:$IW$188,28,FALSE),0)</f>
        <v>0</v>
      </c>
      <c r="FX55" s="19">
        <f>IFERROR(HLOOKUP(FX$1,'Nakladova matice_2018'!$A$1:$IW$188,28,FALSE),0)</f>
        <v>0</v>
      </c>
      <c r="FY55" s="19">
        <f>IFERROR(HLOOKUP(FY$1,'Nakladova matice_2018'!$A$1:$IW$188,28,FALSE),0)</f>
        <v>0</v>
      </c>
      <c r="FZ55" s="19">
        <f>IFERROR(HLOOKUP(FZ$1,'Nakladova matice_2018'!$A$1:$IW$188,28,FALSE),0)</f>
        <v>0</v>
      </c>
      <c r="GA55" s="19">
        <f>IFERROR(HLOOKUP(GA$1,'Nakladova matice_2018'!$A$1:$IW$188,28,FALSE),0)</f>
        <v>0</v>
      </c>
      <c r="GB55" s="19">
        <f>IFERROR(HLOOKUP(GB$1,'Nakladova matice_2018'!$A$1:$IW$188,28,FALSE),0)</f>
        <v>0</v>
      </c>
      <c r="GC55" s="19">
        <f>IFERROR(HLOOKUP(GC$1,'Nakladova matice_2018'!$A$1:$IW$188,28,FALSE),0)</f>
        <v>0</v>
      </c>
      <c r="GD55" s="19">
        <f>IFERROR(HLOOKUP(GD$1,'Nakladova matice_2018'!$A$1:$IW$188,28,FALSE),0)</f>
        <v>0</v>
      </c>
      <c r="GE55" s="19">
        <f>IFERROR(HLOOKUP(GE$1,'Nakladova matice_2018'!$A$1:$IW$188,28,FALSE),0)</f>
        <v>0</v>
      </c>
      <c r="GF55" s="19">
        <f>IFERROR(HLOOKUP(GF$1,'Nakladova matice_2018'!$A$1:$IW$188,28,FALSE),0)</f>
        <v>0</v>
      </c>
      <c r="GG55" s="19">
        <f>IFERROR(HLOOKUP(GG$1,'Nakladova matice_2018'!$A$1:$IW$188,28,FALSE),0)</f>
        <v>0</v>
      </c>
      <c r="GH55" s="19">
        <f>IFERROR(HLOOKUP(GH$1,'Nakladova matice_2018'!$A$1:$IW$188,28,FALSE),0)</f>
        <v>0</v>
      </c>
      <c r="GI55" s="19">
        <f>IFERROR(HLOOKUP(GI$1,'Nakladova matice_2018'!$A$1:$IW$188,28,FALSE),0)</f>
        <v>0</v>
      </c>
      <c r="GJ55" s="19">
        <f>IFERROR(HLOOKUP(GJ$1,'Nakladova matice_2018'!$A$1:$IW$188,28,FALSE),0)</f>
        <v>0</v>
      </c>
      <c r="GK55" s="19">
        <f>IFERROR(HLOOKUP(GK$1,'Nakladova matice_2018'!$A$1:$IW$188,28,FALSE),0)</f>
        <v>0</v>
      </c>
      <c r="GL55" s="19">
        <f>IFERROR(HLOOKUP(GL$1,'Nakladova matice_2018'!$A$1:$IW$188,28,FALSE),0)</f>
        <v>0</v>
      </c>
      <c r="GM55" s="19">
        <f>IFERROR(HLOOKUP(GM$1,'Nakladova matice_2018'!$A$1:$IW$188,28,FALSE),0)</f>
        <v>0</v>
      </c>
      <c r="GN55" s="19">
        <f>IFERROR(HLOOKUP(GN$1,'Nakladova matice_2018'!$A$1:$IW$188,28,FALSE),0)</f>
        <v>0</v>
      </c>
      <c r="GO55" s="19">
        <f>IFERROR(HLOOKUP(GO$1,'Nakladova matice_2018'!$A$1:$IW$188,28,FALSE),0)</f>
        <v>0</v>
      </c>
      <c r="GP55" s="19">
        <f>IFERROR(HLOOKUP(GP$1,'Nakladova matice_2018'!$A$1:$IW$188,28,FALSE),0)</f>
        <v>0</v>
      </c>
      <c r="GQ55" s="19">
        <f>IFERROR(HLOOKUP(GQ$1,'Nakladova matice_2018'!$A$1:$IW$188,28,FALSE),0)</f>
        <v>0</v>
      </c>
      <c r="GR55" s="19">
        <f>IFERROR(HLOOKUP(GR$1,'Nakladova matice_2018'!$A$1:$IW$188,28,FALSE),0)</f>
        <v>0</v>
      </c>
      <c r="GS55" s="19">
        <f>IFERROR(HLOOKUP(GS$1,'Nakladova matice_2018'!$A$1:$IW$188,28,FALSE),0)</f>
        <v>0</v>
      </c>
      <c r="GT55" s="19">
        <f>IFERROR(HLOOKUP(GT$1,'Nakladova matice_2018'!$A$1:$IW$188,28,FALSE),0)</f>
        <v>0</v>
      </c>
      <c r="GU55" s="19">
        <f>IFERROR(HLOOKUP(GU$1,'Nakladova matice_2018'!$A$1:$IW$188,28,FALSE),0)</f>
        <v>0</v>
      </c>
      <c r="GV55" s="19">
        <f>IFERROR(HLOOKUP(GV$1,'Nakladova matice_2018'!$A$1:$IW$188,28,FALSE),0)</f>
        <v>0</v>
      </c>
      <c r="GW55" s="19">
        <f>IFERROR(HLOOKUP(GW$1,'Nakladova matice_2018'!$A$1:$IW$188,28,FALSE),0)</f>
        <v>0</v>
      </c>
      <c r="GX55" s="19">
        <f>IFERROR(HLOOKUP(GX$1,'Nakladova matice_2018'!$A$1:$IW$188,28,FALSE),0)</f>
        <v>0</v>
      </c>
      <c r="GY55" s="19">
        <f>IFERROR(HLOOKUP(GY$1,'Nakladova matice_2018'!$A$1:$IW$188,28,FALSE),0)</f>
        <v>0</v>
      </c>
      <c r="GZ55" s="19">
        <f>IFERROR(HLOOKUP(GZ$1,'Nakladova matice_2018'!$A$1:$IW$188,28,FALSE),0)</f>
        <v>0</v>
      </c>
      <c r="HA55" s="19">
        <f>IFERROR(HLOOKUP(HA$1,'Nakladova matice_2018'!$A$1:$IW$188,28,FALSE),0)</f>
        <v>0</v>
      </c>
      <c r="HB55" s="19">
        <f>IFERROR(HLOOKUP(HB$1,'Nakladova matice_2018'!$A$1:$IW$188,28,FALSE),0)</f>
        <v>0</v>
      </c>
      <c r="HC55" s="19">
        <f>IFERROR(HLOOKUP(HC$1,'Nakladova matice_2018'!$A$1:$IW$188,28,FALSE),0)</f>
        <v>0</v>
      </c>
      <c r="HD55" s="19">
        <f>IFERROR(HLOOKUP(HD$1,'Nakladova matice_2018'!$A$1:$IW$188,28,FALSE),0)</f>
        <v>0</v>
      </c>
      <c r="HE55" s="19">
        <f>IFERROR(HLOOKUP(HE$1,'Nakladova matice_2018'!$A$1:$IW$188,28,FALSE),0)</f>
        <v>0</v>
      </c>
      <c r="HF55" s="19">
        <f>IFERROR(HLOOKUP(HF$1,'Nakladova matice_2018'!$A$1:$IW$188,28,FALSE),0)</f>
        <v>0</v>
      </c>
      <c r="HG55" s="19">
        <f>IFERROR(HLOOKUP(HG$1,'Nakladova matice_2018'!$A$1:$IW$188,28,FALSE),0)</f>
        <v>0</v>
      </c>
      <c r="HH55" s="19">
        <f>IFERROR(HLOOKUP(HH$1,'Nakladova matice_2018'!$A$1:$IW$188,28,FALSE),0)</f>
        <v>0</v>
      </c>
      <c r="HI55" s="19">
        <f>IFERROR(HLOOKUP(HI$1,'Nakladova matice_2018'!$A$1:$IW$188,28,FALSE),0)</f>
        <v>0</v>
      </c>
      <c r="HJ55" s="19">
        <f>IFERROR(HLOOKUP(HJ$1,'Nakladova matice_2018'!$A$1:$IW$188,28,FALSE),0)</f>
        <v>0</v>
      </c>
      <c r="HK55" s="19">
        <f>IFERROR(HLOOKUP(HK$1,'Nakladova matice_2018'!$A$1:$IW$188,28,FALSE),0)</f>
        <v>0</v>
      </c>
      <c r="HL55" s="19">
        <f>IFERROR(HLOOKUP(HL$1,'Nakladova matice_2018'!$A$1:$IW$188,28,FALSE),0)</f>
        <v>0</v>
      </c>
      <c r="HM55" s="19">
        <f>IFERROR(HLOOKUP(HM$1,'Nakladova matice_2018'!$A$1:$IW$188,28,FALSE),0)</f>
        <v>0</v>
      </c>
      <c r="HN55" s="19">
        <f>IFERROR(HLOOKUP(HN$1,'Nakladova matice_2018'!$A$1:$IW$188,28,FALSE),0)</f>
        <v>0</v>
      </c>
      <c r="HO55" s="19">
        <f>IFERROR(HLOOKUP(HO$1,'Nakladova matice_2018'!$A$1:$IW$188,28,FALSE),0)</f>
        <v>0</v>
      </c>
      <c r="HP55" s="19">
        <f>IFERROR(HLOOKUP(HP$1,'Nakladova matice_2018'!$A$1:$IW$188,28,FALSE),0)</f>
        <v>0</v>
      </c>
      <c r="HQ55" s="19">
        <f>IFERROR(HLOOKUP(HQ$1,'Nakladova matice_2018'!$A$1:$IW$188,28,FALSE),0)</f>
        <v>0</v>
      </c>
      <c r="HR55" s="19">
        <f>IFERROR(HLOOKUP(HR$1,'Nakladova matice_2018'!$A$1:$IW$188,28,FALSE),0)</f>
        <v>0</v>
      </c>
      <c r="HS55" s="19">
        <f>IFERROR(HLOOKUP(HS$1,'Nakladova matice_2018'!$A$1:$IW$188,28,FALSE),0)</f>
        <v>0</v>
      </c>
      <c r="HT55" s="19">
        <f>IFERROR(HLOOKUP(HT$1,'Nakladova matice_2018'!$A$1:$IW$188,28,FALSE),0)</f>
        <v>93.05</v>
      </c>
      <c r="HU55" s="19">
        <f>IFERROR(HLOOKUP(HU$1,'Nakladova matice_2018'!$A$1:$IW$188,28,FALSE),0)</f>
        <v>61.05</v>
      </c>
      <c r="HV55" s="19">
        <f>IFERROR(HLOOKUP(HV$1,'Nakladova matice_2018'!$A$1:$IW$188,28,FALSE),0)</f>
        <v>40.700000000000003</v>
      </c>
      <c r="HW55" s="19">
        <f>IFERROR(HLOOKUP(HW$1,'Nakladova matice_2018'!$A$1:$IW$188,28,FALSE),0)</f>
        <v>624</v>
      </c>
      <c r="HX55" s="19">
        <f>IFERROR(HLOOKUP(HX$1,'Nakladova matice_2018'!$A$1:$IW$188,28,FALSE),0)</f>
        <v>20.34</v>
      </c>
      <c r="HY55" s="19">
        <f>IFERROR(HLOOKUP(HY$1,'Nakladova matice_2018'!$A$1:$IW$188,28,FALSE),0)</f>
        <v>336</v>
      </c>
      <c r="HZ55" s="19">
        <f>IFERROR(HLOOKUP(HZ$1,'Nakladova matice_2018'!$A$1:$IW$188,28,FALSE),0)</f>
        <v>0</v>
      </c>
      <c r="IA55" s="19">
        <f>IFERROR(HLOOKUP(IA$1,'Nakladova matice_2018'!$A$1:$IW$188,28,FALSE),0)</f>
        <v>0</v>
      </c>
      <c r="IB55" s="19">
        <f>IFERROR(HLOOKUP(IB$1,'Nakladova matice_2018'!$A$1:$IW$188,28,FALSE),0)</f>
        <v>0</v>
      </c>
      <c r="IC55" s="19">
        <f>IFERROR(HLOOKUP(IC$1,'Nakladova matice_2018'!$A$1:$IW$188,28,FALSE),0)</f>
        <v>0</v>
      </c>
      <c r="ID55" s="19">
        <f>IFERROR(HLOOKUP(ID$1,'Nakladova matice_2018'!$A$1:$IW$188,28,FALSE),0)</f>
        <v>12586.93</v>
      </c>
      <c r="IE55" s="19">
        <f>IFERROR(HLOOKUP(IE$1,'Nakladova matice_2018'!$A$1:$IW$188,28,FALSE),0)</f>
        <v>0</v>
      </c>
      <c r="IF55" s="19">
        <f>IFERROR(HLOOKUP(IF$1,'Nakladova matice_2018'!$A$1:$IW$188,28,FALSE),0)</f>
        <v>0</v>
      </c>
      <c r="IG55" s="19">
        <f>IFERROR(HLOOKUP(IG$1,'Nakladova matice_2018'!$A$1:$IW$188,28,FALSE),0)</f>
        <v>0</v>
      </c>
      <c r="IH55" s="19">
        <f>IFERROR(HLOOKUP(IH$1,'Nakladova matice_2018'!$A$1:$IW$188,28,FALSE),0)</f>
        <v>0</v>
      </c>
      <c r="II55" s="19">
        <f>IFERROR(HLOOKUP(II$1,'Nakladova matice_2018'!$A$1:$IW$188,28,FALSE),0)</f>
        <v>0</v>
      </c>
      <c r="IJ55" s="19">
        <f>IFERROR(HLOOKUP(IJ$1,'Nakladova matice_2018'!$A$1:$IW$188,28,FALSE),0)</f>
        <v>0</v>
      </c>
      <c r="IK55" s="19">
        <f>IFERROR(HLOOKUP(IK$1,'Nakladova matice_2018'!$A$1:$IW$188,28,FALSE),0)</f>
        <v>0</v>
      </c>
      <c r="IL55" s="19">
        <f>IFERROR(HLOOKUP(IL$1,'Nakladova matice_2018'!$A$1:$IW$188,28,FALSE),0)</f>
        <v>0</v>
      </c>
      <c r="IM55" s="19">
        <f>IFERROR(HLOOKUP(IM$1,'Nakladova matice_2018'!$A$1:$IW$188,28,FALSE),0)</f>
        <v>0</v>
      </c>
      <c r="IN55" s="19">
        <f>IFERROR(HLOOKUP(IN$1,'Nakladova matice_2018'!$A$1:$IW$188,28,FALSE),0)</f>
        <v>0</v>
      </c>
      <c r="IO55" s="19">
        <f>IFERROR(HLOOKUP(IO$1,'Nakladova matice_2018'!$A$1:$IW$188,28,FALSE),0)</f>
        <v>0</v>
      </c>
      <c r="IP55" s="19">
        <f>IFERROR(HLOOKUP(IP$1,'Nakladova matice_2018'!$A$1:$IW$188,28,FALSE),0)</f>
        <v>0</v>
      </c>
      <c r="IQ55" s="19">
        <f>IFERROR(HLOOKUP(IQ$1,'Nakladova matice_2018'!$A$1:$IW$188,28,FALSE),0)</f>
        <v>0</v>
      </c>
      <c r="IR55" s="19">
        <f>IFERROR(HLOOKUP(IR$1,'Nakladova matice_2018'!$A$1:$IW$188,28,FALSE),0)</f>
        <v>0</v>
      </c>
      <c r="IS55" s="19">
        <f>IFERROR(HLOOKUP(IS$1,'Nakladova matice_2018'!$A$1:$IW$188,28,FALSE),0)</f>
        <v>0</v>
      </c>
      <c r="IT55" s="19">
        <f>IFERROR(HLOOKUP(IT$1,'Nakladova matice_2018'!$A$1:$IW$188,28,FALSE),0)</f>
        <v>0</v>
      </c>
      <c r="IU55" s="19">
        <f>IFERROR(HLOOKUP(IU$1,'Nakladova matice_2018'!$A$1:$IW$188,28,FALSE),0)</f>
        <v>0</v>
      </c>
      <c r="IV55" s="19">
        <f>IFERROR(HLOOKUP(IV$1,'Nakladova matice_2018'!$A$1:$IW$188,28,FALSE),0)</f>
        <v>0</v>
      </c>
      <c r="IW55" s="19">
        <f>IFERROR(HLOOKUP(IW$1,'Nakladova matice_2018'!$A$1:$IW$188,28,FALSE),0)</f>
        <v>0</v>
      </c>
      <c r="IX55" s="19">
        <f>IFERROR(HLOOKUP(IX$1,'Nakladova matice_2018'!$A$1:$IW$188,28,FALSE),0)</f>
        <v>0</v>
      </c>
      <c r="IY55" s="19">
        <f>IFERROR(HLOOKUP(IY$1,'Nakladova matice_2018'!$A$1:$IW$188,28,FALSE),0)</f>
        <v>0</v>
      </c>
      <c r="IZ55" s="19">
        <f>IFERROR(HLOOKUP(IZ$1,'Nakladova matice_2018'!$A$1:$IW$188,28,FALSE),0)</f>
        <v>0</v>
      </c>
      <c r="JA55" s="19">
        <f>IFERROR(HLOOKUP(JA$1,'Nakladova matice_2018'!$A$1:$IW$188,28,FALSE),0)</f>
        <v>0</v>
      </c>
      <c r="JB55" s="19">
        <f>IFERROR(HLOOKUP(JB$1,'Nakladova matice_2018'!$A$1:$IW$188,28,FALSE),0)</f>
        <v>0</v>
      </c>
      <c r="JC55" s="19">
        <f>IFERROR(HLOOKUP(JC$1,'Nakladova matice_2018'!$A$1:$IW$188,28,FALSE),0)</f>
        <v>0</v>
      </c>
      <c r="JD55" s="19">
        <f>IFERROR(HLOOKUP(JD$1,'Nakladova matice_2018'!$A$1:$IW$188,28,FALSE),0)</f>
        <v>0</v>
      </c>
      <c r="JE55" s="19">
        <f>IFERROR(HLOOKUP(JE$1,'Nakladova matice_2018'!$A$1:$IW$188,28,FALSE),0)</f>
        <v>0</v>
      </c>
      <c r="JF55" s="19">
        <f>IFERROR(HLOOKUP(JF$1,'Nakladova matice_2018'!$A$1:$IW$188,28,FALSE),0)</f>
        <v>0</v>
      </c>
      <c r="JG55" s="19">
        <f>IFERROR(HLOOKUP(JG$1,'Nakladova matice_2018'!$A$1:$IW$188,28,FALSE),0)</f>
        <v>0</v>
      </c>
      <c r="JH55" s="19">
        <f>IFERROR(HLOOKUP(JH$1,'Nakladova matice_2018'!$A$1:$IW$188,28,FALSE),0)</f>
        <v>0</v>
      </c>
      <c r="JI55" s="19">
        <f>IFERROR(HLOOKUP(JI$1,'Nakladova matice_2018'!$A$1:$IW$188,28,FALSE),0)</f>
        <v>0</v>
      </c>
      <c r="JJ55" s="19">
        <f>IFERROR(HLOOKUP(JJ$1,'Nakladova matice_2018'!$A$1:$IW$188,28,FALSE),0)</f>
        <v>0</v>
      </c>
      <c r="JK55" s="19">
        <f>IFERROR(HLOOKUP(JK$1,'Nakladova matice_2018'!$A$1:$IW$188,28,FALSE),0)</f>
        <v>0</v>
      </c>
      <c r="JL55" s="19">
        <f>IFERROR(HLOOKUP(JL$1,'Nakladova matice_2018'!$A$1:$IW$188,28,FALSE),0)</f>
        <v>0</v>
      </c>
      <c r="JM55" s="19">
        <f>IFERROR(HLOOKUP(JM$1,'Nakladova matice_2018'!$A$1:$IW$188,28,FALSE),0)</f>
        <v>0</v>
      </c>
      <c r="JN55" s="19">
        <f>IFERROR(HLOOKUP(JN$1,'Nakladova matice_2018'!$A$1:$IW$188,28,FALSE),0)</f>
        <v>0</v>
      </c>
      <c r="JO55" s="19">
        <f>IFERROR(HLOOKUP(JO$1,'Nakladova matice_2018'!$A$1:$IW$188,28,FALSE),0)</f>
        <v>0</v>
      </c>
      <c r="JP55" s="19">
        <f>IFERROR(HLOOKUP(JP$1,'Nakladova matice_2018'!$A$1:$IW$188,28,FALSE),0)</f>
        <v>0</v>
      </c>
      <c r="JQ55" s="19">
        <f>IFERROR(HLOOKUP(JQ$1,'Nakladova matice_2018'!$A$1:$IW$188,28,FALSE),0)</f>
        <v>0</v>
      </c>
      <c r="JR55" s="19">
        <f>IFERROR(HLOOKUP(JR$1,'Nakladova matice_2018'!$A$1:$IW$188,28,FALSE),0)</f>
        <v>0</v>
      </c>
      <c r="JS55" s="19">
        <f>IFERROR(HLOOKUP(JS$1,'Nakladova matice_2018'!$A$1:$IW$188,28,FALSE),0)</f>
        <v>0</v>
      </c>
      <c r="JT55" s="19">
        <f>IFERROR(HLOOKUP(JT$1,'Nakladova matice_2018'!$A$1:$IW$188,28,FALSE),0)</f>
        <v>0</v>
      </c>
      <c r="JU55" s="19">
        <f>IFERROR(HLOOKUP(JU$1,'Nakladova matice_2018'!$A$1:$IW$188,28,FALSE),0)</f>
        <v>0</v>
      </c>
      <c r="JV55" s="19">
        <f>IFERROR(HLOOKUP(JV$1,'Nakladova matice_2018'!$A$1:$IW$188,28,FALSE),0)</f>
        <v>0</v>
      </c>
      <c r="JW55" s="19">
        <f>IFERROR(HLOOKUP(JW$1,'Nakladova matice_2018'!$A$1:$IW$188,28,FALSE),0)</f>
        <v>0</v>
      </c>
      <c r="JX55" s="19">
        <f>IFERROR(HLOOKUP(JX$1,'Nakladova matice_2018'!$A$1:$IW$188,28,FALSE),0)</f>
        <v>0</v>
      </c>
      <c r="JY55" s="19">
        <f>IFERROR(HLOOKUP(JY$1,'Nakladova matice_2018'!$A$1:$IW$188,28,FALSE),0)</f>
        <v>0</v>
      </c>
      <c r="JZ55" s="19">
        <f>IFERROR(HLOOKUP(JZ$1,'Nakladova matice_2018'!$A$1:$IW$188,28,FALSE),0)</f>
        <v>0</v>
      </c>
      <c r="KA55" s="19">
        <f>IFERROR(HLOOKUP(KA$1,'Nakladova matice_2018'!$A$1:$IW$188,28,FALSE),0)</f>
        <v>0</v>
      </c>
      <c r="KB55" s="19">
        <f>IFERROR(HLOOKUP(KB$1,'Nakladova matice_2018'!$A$1:$IW$188,28,FALSE),0)</f>
        <v>0</v>
      </c>
      <c r="KC55" s="19">
        <f>IFERROR(HLOOKUP(KC$1,'Nakladova matice_2018'!$A$1:$IW$188,28,FALSE),0)</f>
        <v>0</v>
      </c>
      <c r="KD55" s="19">
        <f>IFERROR(HLOOKUP(KD$1,'Nakladova matice_2018'!$A$1:$IW$188,28,FALSE),0)</f>
        <v>0</v>
      </c>
      <c r="KE55" s="19">
        <f>IFERROR(HLOOKUP(KE$1,'Nakladova matice_2018'!$A$1:$IW$188,28,FALSE),0)</f>
        <v>0</v>
      </c>
      <c r="KF55" s="19">
        <f>IFERROR(HLOOKUP(KF$1,'Nakladova matice_2018'!$A$1:$IW$188,28,FALSE),0)</f>
        <v>0</v>
      </c>
      <c r="KG55" s="19">
        <f>IFERROR(HLOOKUP(KG$1,'Nakladova matice_2018'!$A$1:$IW$188,28,FALSE),0)</f>
        <v>0</v>
      </c>
      <c r="KH55" s="19">
        <f>IFERROR(HLOOKUP(KH$1,'Nakladova matice_2018'!$A$1:$IW$188,28,FALSE),0)</f>
        <v>0</v>
      </c>
      <c r="KI55" s="19">
        <f>IFERROR(HLOOKUP(KI$1,'Nakladova matice_2018'!$A$1:$IW$188,28,FALSE),0)</f>
        <v>0</v>
      </c>
      <c r="KJ55" s="19">
        <f>IFERROR(HLOOKUP(KJ$1,'Nakladova matice_2018'!$A$1:$IW$188,28,FALSE),0)</f>
        <v>0</v>
      </c>
      <c r="KK55" s="19">
        <f>IFERROR(HLOOKUP(KK$1,'Nakladova matice_2018'!$A$1:$IW$188,28,FALSE),0)</f>
        <v>0</v>
      </c>
      <c r="KL55" s="19">
        <f>IFERROR(HLOOKUP(KL$1,'Nakladova matice_2018'!$A$1:$IW$188,28,FALSE),0)</f>
        <v>0</v>
      </c>
      <c r="KM55" s="19">
        <f>IFERROR(HLOOKUP(KM$1,'Nakladova matice_2018'!$A$1:$IW$188,28,FALSE),0)</f>
        <v>0</v>
      </c>
      <c r="KN55" s="19">
        <f>IFERROR(HLOOKUP(KN$1,'Nakladova matice_2018'!$A$1:$IW$188,28,FALSE),0)</f>
        <v>0</v>
      </c>
      <c r="KO55" s="19">
        <f>IFERROR(HLOOKUP(KO$1,'Nakladova matice_2018'!$A$1:$IW$188,28,FALSE),0)</f>
        <v>0</v>
      </c>
      <c r="KP55" s="19">
        <f>IFERROR(HLOOKUP(KP$1,'Nakladova matice_2018'!$A$1:$IW$188,28,FALSE),0)</f>
        <v>0</v>
      </c>
      <c r="KQ55" s="19">
        <f>IFERROR(HLOOKUP(KQ$1,'Nakladova matice_2018'!$A$1:$IW$188,28,FALSE),0)</f>
        <v>0</v>
      </c>
      <c r="KR55" s="19">
        <f>IFERROR(HLOOKUP(KR$1,'Nakladova matice_2018'!$A$1:$IW$188,28,FALSE),0)</f>
        <v>0</v>
      </c>
      <c r="KS55" s="19">
        <f>IFERROR(HLOOKUP(KS$1,'Nakladova matice_2018'!$A$1:$IW$188,28,FALSE),0)</f>
        <v>0</v>
      </c>
      <c r="KT55" s="19">
        <f>IFERROR(HLOOKUP(KT$1,'Nakladova matice_2018'!$A$1:$IW$188,28,FALSE),0)</f>
        <v>0</v>
      </c>
      <c r="KU55" s="19">
        <f>IFERROR(HLOOKUP(KU$1,'Nakladova matice_2018'!$A$1:$IW$188,28,FALSE),0)</f>
        <v>0</v>
      </c>
      <c r="KV55" s="19">
        <f>IFERROR(HLOOKUP(KV$1,'Nakladova matice_2018'!$A$1:$IW$188,28,FALSE),0)</f>
        <v>0</v>
      </c>
      <c r="KW55" s="19">
        <f>IFERROR(HLOOKUP(KW$1,'Nakladova matice_2018'!$A$1:$IW$188,28,FALSE),0)</f>
        <v>0</v>
      </c>
      <c r="KX55" s="19">
        <f>IFERROR(HLOOKUP(KX$1,'Nakladova matice_2018'!$A$1:$IW$188,28,FALSE),0)</f>
        <v>0</v>
      </c>
      <c r="KY55" s="19">
        <f>IFERROR(HLOOKUP(KY$1,'Nakladova matice_2018'!$A$1:$IW$188,28,FALSE),0)</f>
        <v>0</v>
      </c>
      <c r="KZ55" s="19">
        <f>IFERROR(HLOOKUP(KZ$1,'Nakladova matice_2018'!$A$1:$IW$188,28,FALSE),0)</f>
        <v>0</v>
      </c>
      <c r="LA55" s="19">
        <f>IFERROR(HLOOKUP(LA$1,'Nakladova matice_2018'!$A$1:$IW$188,28,FALSE),0)</f>
        <v>0</v>
      </c>
      <c r="LB55" s="19">
        <f>IFERROR(HLOOKUP(LB$1,'Nakladova matice_2018'!$A$1:$IW$188,28,FALSE),0)</f>
        <v>0</v>
      </c>
      <c r="LC55" s="19">
        <f>IFERROR(HLOOKUP(LC$1,'Nakladova matice_2018'!$A$1:$IW$188,28,FALSE),0)</f>
        <v>0</v>
      </c>
      <c r="LD55" s="19">
        <f>IFERROR(HLOOKUP(LD$1,'Nakladova matice_2018'!$A$1:$IW$188,28,FALSE),0)</f>
        <v>0</v>
      </c>
      <c r="LE55" s="19">
        <f>IFERROR(HLOOKUP(LE$1,'Nakladova matice_2018'!$A$1:$IW$188,28,FALSE),0)</f>
        <v>0</v>
      </c>
      <c r="LF55" s="19">
        <f>IFERROR(HLOOKUP(LF$1,'Nakladova matice_2018'!$A$1:$IW$188,28,FALSE),0)</f>
        <v>0</v>
      </c>
      <c r="LG55" s="19">
        <f>IFERROR(HLOOKUP(LG$1,'Nakladova matice_2018'!$A$1:$IW$188,28,FALSE),0)</f>
        <v>0</v>
      </c>
      <c r="LH55" s="19">
        <f>IFERROR(HLOOKUP(LH$1,'Nakladova matice_2018'!$A$1:$IW$188,28,FALSE),0)</f>
        <v>0</v>
      </c>
      <c r="LI55" s="19">
        <f>IFERROR(HLOOKUP(LI$1,'Nakladova matice_2018'!$A$1:$IW$188,28,FALSE),0)</f>
        <v>0</v>
      </c>
      <c r="LJ55" s="19">
        <f>IFERROR(HLOOKUP(LJ$1,'Nakladova matice_2018'!$A$1:$IW$188,28,FALSE),0)</f>
        <v>0</v>
      </c>
      <c r="LK55" s="19">
        <f>IFERROR(HLOOKUP(LK$1,'Nakladova matice_2018'!$A$1:$IW$188,28,FALSE),0)</f>
        <v>0</v>
      </c>
      <c r="LL55" s="19">
        <f>IFERROR(HLOOKUP(LL$1,'Nakladova matice_2018'!$A$1:$IW$188,28,FALSE),0)</f>
        <v>0</v>
      </c>
      <c r="LM55" s="19">
        <f>IFERROR(HLOOKUP(LM$1,'Nakladova matice_2018'!$A$1:$IW$188,28,FALSE),0)</f>
        <v>0</v>
      </c>
      <c r="LN55" s="19">
        <f>IFERROR(HLOOKUP(LN$1,'Nakladova matice_2018'!$A$1:$IW$188,28,FALSE),0)</f>
        <v>0</v>
      </c>
      <c r="LO55" s="19">
        <f>IFERROR(HLOOKUP(LO$1,'Nakladova matice_2018'!$A$1:$IW$188,28,FALSE),0)</f>
        <v>0</v>
      </c>
      <c r="LP55" s="19">
        <f>IFERROR(HLOOKUP(LP$1,'Nakladova matice_2018'!$A$1:$IW$188,28,FALSE),0)</f>
        <v>0</v>
      </c>
      <c r="LQ55" s="19">
        <f>IFERROR(HLOOKUP(LQ$1,'Nakladova matice_2018'!$A$1:$IW$188,28,FALSE),0)</f>
        <v>0</v>
      </c>
      <c r="LR55" s="19">
        <f>IFERROR(HLOOKUP(LR$1,'Nakladova matice_2018'!$A$1:$IW$188,28,FALSE),0)</f>
        <v>0</v>
      </c>
      <c r="LS55" s="19">
        <f>IFERROR(HLOOKUP(LS$1,'Nakladova matice_2018'!$A$1:$IW$188,28,FALSE),0)</f>
        <v>0</v>
      </c>
      <c r="LT55" s="19">
        <f>IFERROR(HLOOKUP(LT$1,'Nakladova matice_2018'!$A$1:$IW$188,28,FALSE),0)</f>
        <v>0</v>
      </c>
      <c r="LU55" s="19">
        <f>IFERROR(HLOOKUP(LU$1,'Nakladova matice_2018'!$A$1:$IW$188,28,FALSE),0)</f>
        <v>0</v>
      </c>
      <c r="LV55" s="19">
        <f>IFERROR(HLOOKUP(LV$1,'Nakladova matice_2018'!$A$1:$IW$188,28,FALSE),0)</f>
        <v>0</v>
      </c>
      <c r="LW55" s="19">
        <f>IFERROR(HLOOKUP(LW$1,'Nakladova matice_2018'!$A$1:$IW$188,28,FALSE),0)</f>
        <v>0</v>
      </c>
      <c r="LX55" s="19">
        <f>IFERROR(HLOOKUP(LX$1,'Nakladova matice_2018'!$A$1:$IW$188,28,FALSE),0)</f>
        <v>0</v>
      </c>
      <c r="LY55" s="19">
        <f>IFERROR(HLOOKUP(LY$1,'Nakladova matice_2018'!$A$1:$IW$188,28,FALSE),0)</f>
        <v>0</v>
      </c>
      <c r="LZ55" s="19">
        <f>IFERROR(HLOOKUP(LZ$1,'Nakladova matice_2018'!$A$1:$IW$188,28,FALSE),0)</f>
        <v>0</v>
      </c>
      <c r="MA55" s="19">
        <f>IFERROR(HLOOKUP(MA$1,'Nakladova matice_2018'!$A$1:$IW$188,28,FALSE),0)</f>
        <v>0</v>
      </c>
      <c r="MB55" s="19">
        <f>IFERROR(HLOOKUP(MB$1,'Nakladova matice_2018'!$A$1:$IW$188,28,FALSE),0)</f>
        <v>0</v>
      </c>
      <c r="MC55" s="19">
        <f>IFERROR(HLOOKUP(MC$1,'Nakladova matice_2018'!$A$1:$IW$188,28,FALSE),0)</f>
        <v>0</v>
      </c>
      <c r="MD55" s="19">
        <f>IFERROR(HLOOKUP(MD$1,'Nakladova matice_2018'!$A$1:$IW$188,28,FALSE),0)</f>
        <v>0</v>
      </c>
      <c r="ME55" s="19">
        <f>IFERROR(HLOOKUP(ME$1,'Nakladova matice_2018'!$A$1:$IW$188,28,FALSE),0)</f>
        <v>0</v>
      </c>
      <c r="MF55" s="19">
        <f>IFERROR(HLOOKUP(MF$1,'Nakladova matice_2018'!$A$1:$IW$188,28,FALSE),0)</f>
        <v>0</v>
      </c>
      <c r="MG55" s="19">
        <f>IFERROR(HLOOKUP(MG$1,'Nakladova matice_2018'!$A$1:$IW$188,28,FALSE),0)</f>
        <v>0</v>
      </c>
      <c r="MH55" s="19">
        <f>IFERROR(HLOOKUP(MH$1,'Nakladova matice_2018'!$A$1:$IW$188,28,FALSE),0)</f>
        <v>0</v>
      </c>
      <c r="MI55" s="19">
        <f>IFERROR(HLOOKUP(MI$1,'Nakladova matice_2018'!$A$1:$IW$188,28,FALSE),0)</f>
        <v>0</v>
      </c>
      <c r="MJ55" s="19">
        <f>IFERROR(HLOOKUP(MJ$1,'Nakladova matice_2018'!$A$1:$IW$188,28,FALSE),0)</f>
        <v>0</v>
      </c>
      <c r="MK55" s="19">
        <f>IFERROR(HLOOKUP(MK$1,'Nakladova matice_2018'!$A$1:$IW$188,28,FALSE),0)</f>
        <v>0</v>
      </c>
      <c r="ML55" s="19">
        <f>IFERROR(HLOOKUP(ML$1,'Nakladova matice_2018'!$A$1:$IW$188,28,FALSE),0)</f>
        <v>0</v>
      </c>
      <c r="MM55" s="19">
        <f>IFERROR(HLOOKUP(MM$1,'Nakladova matice_2018'!$A$1:$IW$188,28,FALSE),0)</f>
        <v>0</v>
      </c>
      <c r="MN55" s="19">
        <f>IFERROR(HLOOKUP(MN$1,'Nakladova matice_2018'!$A$1:$IW$188,28,FALSE),0)</f>
        <v>0</v>
      </c>
      <c r="MO55" s="20">
        <f t="shared" si="83"/>
        <v>13762.07</v>
      </c>
      <c r="MP55" s="20">
        <f>MO55-'Nakladova matice_2018'!IX28</f>
        <v>0</v>
      </c>
    </row>
    <row r="56" spans="1:354" x14ac:dyDescent="0.2">
      <c r="A56" s="27">
        <v>504011</v>
      </c>
      <c r="B56" s="21" t="s">
        <v>203</v>
      </c>
      <c r="C56" s="53">
        <v>0</v>
      </c>
      <c r="D56" s="19">
        <f>IFERROR(HLOOKUP(D$1,'Nakladova matice_2018'!$A$1:$IW$188,29,FALSE),0)</f>
        <v>0</v>
      </c>
      <c r="E56" s="19">
        <f>IFERROR(HLOOKUP(E$1,'Nakladova matice_2018'!$A$1:$IW$188,29,FALSE),0)</f>
        <v>0</v>
      </c>
      <c r="F56" s="19">
        <f>IFERROR(HLOOKUP(F$1,'Nakladova matice_2018'!$A$1:$IW$188,29,FALSE),0)</f>
        <v>0</v>
      </c>
      <c r="G56" s="19">
        <f>IFERROR(HLOOKUP(G$1,'Nakladova matice_2018'!$A$1:$IW$188,29,FALSE),0)</f>
        <v>0</v>
      </c>
      <c r="H56" s="19">
        <f>IFERROR(HLOOKUP(H$1,'Nakladova matice_2018'!$A$1:$IW$188,29,FALSE),0)</f>
        <v>0</v>
      </c>
      <c r="I56" s="19">
        <f>IFERROR(HLOOKUP(I$1,'Nakladova matice_2018'!$A$1:$IW$188,29,FALSE),0)</f>
        <v>0</v>
      </c>
      <c r="J56" s="19">
        <f>IFERROR(HLOOKUP(J$1,'Nakladova matice_2018'!$A$1:$IW$188,29,FALSE),0)</f>
        <v>0</v>
      </c>
      <c r="K56" s="19">
        <f>IFERROR(HLOOKUP(K$1,'Nakladova matice_2018'!$A$1:$IW$188,29,FALSE),0)</f>
        <v>0</v>
      </c>
      <c r="L56" s="19">
        <f>IFERROR(HLOOKUP(L$1,'Nakladova matice_2018'!$A$1:$IW$188,29,FALSE),0)</f>
        <v>0</v>
      </c>
      <c r="M56" s="19">
        <f>IFERROR(HLOOKUP(M$1,'Nakladova matice_2018'!$A$1:$IW$188,29,FALSE),0)</f>
        <v>0</v>
      </c>
      <c r="N56" s="19">
        <f>IFERROR(HLOOKUP(N$1,'Nakladova matice_2018'!$A$1:$IW$188,29,FALSE),0)</f>
        <v>0</v>
      </c>
      <c r="O56" s="19">
        <f>IFERROR(HLOOKUP(O$1,'Nakladova matice_2018'!$A$1:$IW$188,29,FALSE),0)</f>
        <v>0</v>
      </c>
      <c r="P56" s="19">
        <f>IFERROR(HLOOKUP(P$1,'Nakladova matice_2018'!$A$1:$IW$188,29,FALSE),0)</f>
        <v>0</v>
      </c>
      <c r="Q56" s="19">
        <f>IFERROR(HLOOKUP(Q$1,'Nakladova matice_2018'!$A$1:$IW$188,29,FALSE),0)</f>
        <v>0</v>
      </c>
      <c r="R56" s="19">
        <f>IFERROR(HLOOKUP(R$1,'Nakladova matice_2018'!$A$1:$IW$188,29,FALSE),0)</f>
        <v>0</v>
      </c>
      <c r="S56" s="19">
        <f>IFERROR(HLOOKUP(S$1,'Nakladova matice_2018'!$A$1:$IW$188,29,FALSE),0)</f>
        <v>0</v>
      </c>
      <c r="T56" s="19">
        <f>IFERROR(HLOOKUP(T$1,'Nakladova matice_2018'!$A$1:$IW$188,29,FALSE),0)</f>
        <v>0</v>
      </c>
      <c r="U56" s="19">
        <f>IFERROR(HLOOKUP(U$1,'Nakladova matice_2018'!$A$1:$IW$188,29,FALSE),0)</f>
        <v>0</v>
      </c>
      <c r="V56" s="19">
        <f>IFERROR(HLOOKUP(V$1,'Nakladova matice_2018'!$A$1:$IW$188,29,FALSE),0)</f>
        <v>0</v>
      </c>
      <c r="W56" s="19">
        <f>IFERROR(HLOOKUP(W$1,'Nakladova matice_2018'!$A$1:$IW$188,29,FALSE),0)</f>
        <v>0</v>
      </c>
      <c r="X56" s="19">
        <f>IFERROR(HLOOKUP(X$1,'Nakladova matice_2018'!$A$1:$IW$188,29,FALSE),0)</f>
        <v>0</v>
      </c>
      <c r="Y56" s="19">
        <f>IFERROR(HLOOKUP(Y$1,'Nakladova matice_2018'!$A$1:$IW$188,29,FALSE),0)</f>
        <v>0</v>
      </c>
      <c r="Z56" s="19">
        <f>IFERROR(HLOOKUP(Z$1,'Nakladova matice_2018'!$A$1:$IW$188,29,FALSE),0)</f>
        <v>0</v>
      </c>
      <c r="AA56" s="19">
        <f>IFERROR(HLOOKUP(AA$1,'Nakladova matice_2018'!$A$1:$IW$188,29,FALSE),0)</f>
        <v>0</v>
      </c>
      <c r="AB56" s="19">
        <f>IFERROR(HLOOKUP(AB$1,'Nakladova matice_2018'!$A$1:$IW$188,29,FALSE),0)</f>
        <v>0</v>
      </c>
      <c r="AC56" s="19">
        <f>IFERROR(HLOOKUP(AC$1,'Nakladova matice_2018'!$A$1:$IW$188,29,FALSE),0)</f>
        <v>0</v>
      </c>
      <c r="AD56" s="19">
        <f>IFERROR(HLOOKUP(AD$1,'Nakladova matice_2018'!$A$1:$IW$188,29,FALSE),0)</f>
        <v>0</v>
      </c>
      <c r="AE56" s="19">
        <f>IFERROR(HLOOKUP(AE$1,'Nakladova matice_2018'!$A$1:$IW$188,29,FALSE),0)</f>
        <v>0</v>
      </c>
      <c r="AF56" s="19">
        <f>IFERROR(HLOOKUP(AF$1,'Nakladova matice_2018'!$A$1:$IW$188,29,FALSE),0)</f>
        <v>0</v>
      </c>
      <c r="AG56" s="19">
        <f>IFERROR(HLOOKUP(AG$1,'Nakladova matice_2018'!$A$1:$IW$188,29,FALSE),0)</f>
        <v>0</v>
      </c>
      <c r="AH56" s="19">
        <f>IFERROR(HLOOKUP(AH$1,'Nakladova matice_2018'!$A$1:$IW$188,29,FALSE),0)</f>
        <v>0</v>
      </c>
      <c r="AI56" s="19">
        <f>IFERROR(HLOOKUP(AI$1,'Nakladova matice_2018'!$A$1:$IW$188,29,FALSE),0)</f>
        <v>0</v>
      </c>
      <c r="AJ56" s="19">
        <f>IFERROR(HLOOKUP(AJ$1,'Nakladova matice_2018'!$A$1:$IW$188,29,FALSE),0)</f>
        <v>0</v>
      </c>
      <c r="AK56" s="19">
        <f>IFERROR(HLOOKUP(AK$1,'Nakladova matice_2018'!$A$1:$IW$188,29,FALSE),0)</f>
        <v>0</v>
      </c>
      <c r="AL56" s="19">
        <f>IFERROR(HLOOKUP(AL$1,'Nakladova matice_2018'!$A$1:$IW$188,29,FALSE),0)</f>
        <v>0</v>
      </c>
      <c r="AM56" s="19">
        <f>IFERROR(HLOOKUP(AM$1,'Nakladova matice_2018'!$A$1:$IW$188,29,FALSE),0)</f>
        <v>0</v>
      </c>
      <c r="AN56" s="19">
        <f>IFERROR(HLOOKUP(AN$1,'Nakladova matice_2018'!$A$1:$IW$188,29,FALSE),0)</f>
        <v>0</v>
      </c>
      <c r="AO56" s="19">
        <f>IFERROR(HLOOKUP(AO$1,'Nakladova matice_2018'!$A$1:$IW$188,29,FALSE),0)</f>
        <v>0</v>
      </c>
      <c r="AP56" s="19">
        <f>IFERROR(HLOOKUP(AP$1,'Nakladova matice_2018'!$A$1:$IW$188,29,FALSE),0)</f>
        <v>0</v>
      </c>
      <c r="AQ56" s="19">
        <f>IFERROR(HLOOKUP(AQ$1,'Nakladova matice_2018'!$A$1:$IW$188,29,FALSE),0)</f>
        <v>0</v>
      </c>
      <c r="AR56" s="19">
        <f>IFERROR(HLOOKUP(AR$1,'Nakladova matice_2018'!$A$1:$IW$188,29,FALSE),0)</f>
        <v>0</v>
      </c>
      <c r="AS56" s="19">
        <f>IFERROR(HLOOKUP(AS$1,'Nakladova matice_2018'!$A$1:$IW$188,29,FALSE),0)</f>
        <v>0</v>
      </c>
      <c r="AT56" s="19">
        <f>IFERROR(HLOOKUP(AT$1,'Nakladova matice_2018'!$A$1:$IW$188,29,FALSE),0)</f>
        <v>0</v>
      </c>
      <c r="AU56" s="19">
        <f>IFERROR(HLOOKUP(AU$1,'Nakladova matice_2018'!$A$1:$IW$188,29,FALSE),0)</f>
        <v>0</v>
      </c>
      <c r="AV56" s="19">
        <f>IFERROR(HLOOKUP(AV$1,'Nakladova matice_2018'!$A$1:$IW$188,29,FALSE),0)</f>
        <v>0</v>
      </c>
      <c r="AW56" s="19">
        <f>IFERROR(HLOOKUP(AW$1,'Nakladova matice_2018'!$A$1:$IW$188,29,FALSE),0)</f>
        <v>0</v>
      </c>
      <c r="AX56" s="19">
        <f>IFERROR(HLOOKUP(AX$1,'Nakladova matice_2018'!$A$1:$IW$188,29,FALSE),0)</f>
        <v>0</v>
      </c>
      <c r="AY56" s="19">
        <f>IFERROR(HLOOKUP(AY$1,'Nakladova matice_2018'!$A$1:$IW$188,29,FALSE),0)</f>
        <v>0</v>
      </c>
      <c r="AZ56" s="19">
        <f>IFERROR(HLOOKUP(AZ$1,'Nakladova matice_2018'!$A$1:$IW$188,29,FALSE),0)</f>
        <v>0</v>
      </c>
      <c r="BA56" s="19">
        <f>IFERROR(HLOOKUP(BA$1,'Nakladova matice_2018'!$A$1:$IW$188,29,FALSE),0)</f>
        <v>0</v>
      </c>
      <c r="BB56" s="19">
        <f>IFERROR(HLOOKUP(BB$1,'Nakladova matice_2018'!$A$1:$IW$188,29,FALSE),0)</f>
        <v>0</v>
      </c>
      <c r="BC56" s="19">
        <f>IFERROR(HLOOKUP(BC$1,'Nakladova matice_2018'!$A$1:$IW$188,29,FALSE),0)</f>
        <v>0</v>
      </c>
      <c r="BD56" s="19">
        <f>IFERROR(HLOOKUP(BD$1,'Nakladova matice_2018'!$A$1:$IW$188,29,FALSE),0)</f>
        <v>0</v>
      </c>
      <c r="BE56" s="19">
        <f>IFERROR(HLOOKUP(BE$1,'Nakladova matice_2018'!$A$1:$IW$188,29,FALSE),0)</f>
        <v>0</v>
      </c>
      <c r="BF56" s="19">
        <f>IFERROR(HLOOKUP(BF$1,'Nakladova matice_2018'!$A$1:$IW$188,29,FALSE),0)</f>
        <v>0</v>
      </c>
      <c r="BG56" s="19">
        <f>IFERROR(HLOOKUP(BG$1,'Nakladova matice_2018'!$A$1:$IW$188,29,FALSE),0)</f>
        <v>0</v>
      </c>
      <c r="BH56" s="19">
        <f>IFERROR(HLOOKUP(BH$1,'Nakladova matice_2018'!$A$1:$IW$188,29,FALSE),0)</f>
        <v>0</v>
      </c>
      <c r="BI56" s="19">
        <f>IFERROR(HLOOKUP(BI$1,'Nakladova matice_2018'!$A$1:$IW$188,29,FALSE),0)</f>
        <v>0</v>
      </c>
      <c r="BJ56" s="19">
        <f>IFERROR(HLOOKUP(BJ$1,'Nakladova matice_2018'!$A$1:$IW$188,29,FALSE),0)</f>
        <v>0</v>
      </c>
      <c r="BK56" s="19">
        <f>IFERROR(HLOOKUP(BK$1,'Nakladova matice_2018'!$A$1:$IW$188,29,FALSE),0)</f>
        <v>0</v>
      </c>
      <c r="BL56" s="19">
        <f>IFERROR(HLOOKUP(BL$1,'Nakladova matice_2018'!$A$1:$IW$188,29,FALSE),0)</f>
        <v>0</v>
      </c>
      <c r="BM56" s="19">
        <f>IFERROR(HLOOKUP(BM$1,'Nakladova matice_2018'!$A$1:$IW$188,29,FALSE),0)</f>
        <v>0</v>
      </c>
      <c r="BN56" s="19">
        <f>IFERROR(HLOOKUP(BN$1,'Nakladova matice_2018'!$A$1:$IW$188,29,FALSE),0)</f>
        <v>0</v>
      </c>
      <c r="BO56" s="19">
        <f>IFERROR(HLOOKUP(BO$1,'Nakladova matice_2018'!$A$1:$IW$188,29,FALSE),0)</f>
        <v>0</v>
      </c>
      <c r="BP56" s="19">
        <f>IFERROR(HLOOKUP(BP$1,'Nakladova matice_2018'!$A$1:$IW$188,29,FALSE),0)</f>
        <v>0</v>
      </c>
      <c r="BQ56" s="19">
        <f>IFERROR(HLOOKUP(BQ$1,'Nakladova matice_2018'!$A$1:$IW$188,29,FALSE),0)</f>
        <v>0</v>
      </c>
      <c r="BR56" s="19">
        <f>IFERROR(HLOOKUP(BR$1,'Nakladova matice_2018'!$A$1:$IW$188,29,FALSE),0)</f>
        <v>0</v>
      </c>
      <c r="BS56" s="19">
        <f>IFERROR(HLOOKUP(BS$1,'Nakladova matice_2018'!$A$1:$IW$188,29,FALSE),0)</f>
        <v>0</v>
      </c>
      <c r="BT56" s="19">
        <f>IFERROR(HLOOKUP(BT$1,'Nakladova matice_2018'!$A$1:$IW$188,29,FALSE),0)</f>
        <v>0</v>
      </c>
      <c r="BU56" s="19">
        <f>IFERROR(HLOOKUP(BU$1,'Nakladova matice_2018'!$A$1:$IW$188,29,FALSE),0)</f>
        <v>0</v>
      </c>
      <c r="BV56" s="19">
        <f>IFERROR(HLOOKUP(BV$1,'Nakladova matice_2018'!$A$1:$IW$188,29,FALSE),0)</f>
        <v>0</v>
      </c>
      <c r="BW56" s="19">
        <f>IFERROR(HLOOKUP(BW$1,'Nakladova matice_2018'!$A$1:$IW$188,29,FALSE),0)</f>
        <v>0</v>
      </c>
      <c r="BX56" s="19">
        <f>IFERROR(HLOOKUP(BX$1,'Nakladova matice_2018'!$A$1:$IW$188,29,FALSE),0)</f>
        <v>0</v>
      </c>
      <c r="BY56" s="19">
        <f>IFERROR(HLOOKUP(BY$1,'Nakladova matice_2018'!$A$1:$IW$188,29,FALSE),0)</f>
        <v>0</v>
      </c>
      <c r="BZ56" s="19">
        <f>IFERROR(HLOOKUP(BZ$1,'Nakladova matice_2018'!$A$1:$IW$188,29,FALSE),0)</f>
        <v>0</v>
      </c>
      <c r="CA56" s="19">
        <f>IFERROR(HLOOKUP(CA$1,'Nakladova matice_2018'!$A$1:$IW$188,29,FALSE),0)</f>
        <v>0</v>
      </c>
      <c r="CB56" s="19">
        <f>IFERROR(HLOOKUP(CB$1,'Nakladova matice_2018'!$A$1:$IW$188,29,FALSE),0)</f>
        <v>0</v>
      </c>
      <c r="CC56" s="19">
        <f>IFERROR(HLOOKUP(CC$1,'Nakladova matice_2018'!$A$1:$IW$188,29,FALSE),0)</f>
        <v>0</v>
      </c>
      <c r="CD56" s="19">
        <f>IFERROR(HLOOKUP(CD$1,'Nakladova matice_2018'!$A$1:$IW$188,29,FALSE),0)</f>
        <v>0</v>
      </c>
      <c r="CE56" s="19">
        <f>IFERROR(HLOOKUP(CE$1,'Nakladova matice_2018'!$A$1:$IW$188,29,FALSE),0)</f>
        <v>0</v>
      </c>
      <c r="CF56" s="19">
        <f>IFERROR(HLOOKUP(CF$1,'Nakladova matice_2018'!$A$1:$IW$188,29,FALSE),0)</f>
        <v>0</v>
      </c>
      <c r="CG56" s="19">
        <f>IFERROR(HLOOKUP(CG$1,'Nakladova matice_2018'!$A$1:$IW$188,29,FALSE),0)</f>
        <v>0</v>
      </c>
      <c r="CH56" s="19">
        <f>IFERROR(HLOOKUP(CH$1,'Nakladova matice_2018'!$A$1:$IW$188,29,FALSE),0)</f>
        <v>0</v>
      </c>
      <c r="CI56" s="19">
        <f>IFERROR(HLOOKUP(CI$1,'Nakladova matice_2018'!$A$1:$IW$188,29,FALSE),0)</f>
        <v>0</v>
      </c>
      <c r="CJ56" s="19">
        <f>IFERROR(HLOOKUP(CJ$1,'Nakladova matice_2018'!$A$1:$IW$188,29,FALSE),0)</f>
        <v>0</v>
      </c>
      <c r="CK56" s="19">
        <f>IFERROR(HLOOKUP(CK$1,'Nakladova matice_2018'!$A$1:$IW$188,29,FALSE),0)</f>
        <v>0</v>
      </c>
      <c r="CL56" s="19">
        <f>IFERROR(HLOOKUP(CL$1,'Nakladova matice_2018'!$A$1:$IW$188,29,FALSE),0)</f>
        <v>0</v>
      </c>
      <c r="CM56" s="19">
        <f>IFERROR(HLOOKUP(CM$1,'Nakladova matice_2018'!$A$1:$IW$188,29,FALSE),0)</f>
        <v>0</v>
      </c>
      <c r="CN56" s="19">
        <f>IFERROR(HLOOKUP(CN$1,'Nakladova matice_2018'!$A$1:$IW$188,29,FALSE),0)</f>
        <v>0</v>
      </c>
      <c r="CO56" s="19">
        <f>IFERROR(HLOOKUP(CO$1,'Nakladova matice_2018'!$A$1:$IW$188,29,FALSE),0)</f>
        <v>0</v>
      </c>
      <c r="CP56" s="19">
        <f>IFERROR(HLOOKUP(CP$1,'Nakladova matice_2018'!$A$1:$IW$188,29,FALSE),0)</f>
        <v>0</v>
      </c>
      <c r="CQ56" s="19">
        <f>IFERROR(HLOOKUP(CQ$1,'Nakladova matice_2018'!$A$1:$IW$188,29,FALSE),0)</f>
        <v>0</v>
      </c>
      <c r="CR56" s="19">
        <f>IFERROR(HLOOKUP(CR$1,'Nakladova matice_2018'!$A$1:$IW$188,29,FALSE),0)</f>
        <v>0</v>
      </c>
      <c r="CS56" s="19">
        <f>IFERROR(HLOOKUP(CS$1,'Nakladova matice_2018'!$A$1:$IW$188,29,FALSE),0)</f>
        <v>0</v>
      </c>
      <c r="CT56" s="19">
        <f>IFERROR(HLOOKUP(CT$1,'Nakladova matice_2018'!$A$1:$IW$188,29,FALSE),0)</f>
        <v>0</v>
      </c>
      <c r="CU56" s="19">
        <f>IFERROR(HLOOKUP(CU$1,'Nakladova matice_2018'!$A$1:$IW$188,29,FALSE),0)</f>
        <v>0</v>
      </c>
      <c r="CV56" s="19">
        <f>IFERROR(HLOOKUP(CV$1,'Nakladova matice_2018'!$A$1:$IW$188,29,FALSE),0)</f>
        <v>0</v>
      </c>
      <c r="CW56" s="19">
        <f>IFERROR(HLOOKUP(CW$1,'Nakladova matice_2018'!$A$1:$IW$188,29,FALSE),0)</f>
        <v>0</v>
      </c>
      <c r="CX56" s="19">
        <f>IFERROR(HLOOKUP(CX$1,'Nakladova matice_2018'!$A$1:$IW$188,29,FALSE),0)</f>
        <v>0</v>
      </c>
      <c r="CY56" s="19">
        <f>IFERROR(HLOOKUP(CY$1,'Nakladova matice_2018'!$A$1:$IW$188,29,FALSE),0)</f>
        <v>0</v>
      </c>
      <c r="CZ56" s="19">
        <f>IFERROR(HLOOKUP(CZ$1,'Nakladova matice_2018'!$A$1:$IW$188,29,FALSE),0)</f>
        <v>0</v>
      </c>
      <c r="DA56" s="19">
        <f>IFERROR(HLOOKUP(DA$1,'Nakladova matice_2018'!$A$1:$IW$188,29,FALSE),0)</f>
        <v>0</v>
      </c>
      <c r="DB56" s="19">
        <f>IFERROR(HLOOKUP(DB$1,'Nakladova matice_2018'!$A$1:$IW$188,29,FALSE),0)</f>
        <v>0</v>
      </c>
      <c r="DC56" s="19">
        <f>IFERROR(HLOOKUP(DC$1,'Nakladova matice_2018'!$A$1:$IW$188,29,FALSE),0)</f>
        <v>0</v>
      </c>
      <c r="DD56" s="19">
        <f>IFERROR(HLOOKUP(DD$1,'Nakladova matice_2018'!$A$1:$IW$188,29,FALSE),0)</f>
        <v>0</v>
      </c>
      <c r="DE56" s="19">
        <f>IFERROR(HLOOKUP(DE$1,'Nakladova matice_2018'!$A$1:$IW$188,29,FALSE),0)</f>
        <v>0</v>
      </c>
      <c r="DF56" s="19">
        <f>IFERROR(HLOOKUP(DF$1,'Nakladova matice_2018'!$A$1:$IW$188,29,FALSE),0)</f>
        <v>0</v>
      </c>
      <c r="DG56" s="19">
        <f>IFERROR(HLOOKUP(DG$1,'Nakladova matice_2018'!$A$1:$IW$188,29,FALSE),0)</f>
        <v>0</v>
      </c>
      <c r="DH56" s="19">
        <f>IFERROR(HLOOKUP(DH$1,'Nakladova matice_2018'!$A$1:$IW$188,29,FALSE),0)</f>
        <v>0</v>
      </c>
      <c r="DI56" s="19">
        <f>IFERROR(HLOOKUP(DI$1,'Nakladova matice_2018'!$A$1:$IW$188,29,FALSE),0)</f>
        <v>0</v>
      </c>
      <c r="DJ56" s="19">
        <f>IFERROR(HLOOKUP(DJ$1,'Nakladova matice_2018'!$A$1:$IW$188,29,FALSE),0)</f>
        <v>0</v>
      </c>
      <c r="DK56" s="19">
        <f>IFERROR(HLOOKUP(DK$1,'Nakladova matice_2018'!$A$1:$IW$188,29,FALSE),0)</f>
        <v>0</v>
      </c>
      <c r="DL56" s="19">
        <f>IFERROR(HLOOKUP(DL$1,'Nakladova matice_2018'!$A$1:$IW$188,29,FALSE),0)</f>
        <v>0</v>
      </c>
      <c r="DM56" s="19">
        <f>IFERROR(HLOOKUP(DM$1,'Nakladova matice_2018'!$A$1:$IW$188,29,FALSE),0)</f>
        <v>0</v>
      </c>
      <c r="DN56" s="19">
        <f>IFERROR(HLOOKUP(DN$1,'Nakladova matice_2018'!$A$1:$IW$188,29,FALSE),0)</f>
        <v>0</v>
      </c>
      <c r="DO56" s="19">
        <f>IFERROR(HLOOKUP(DO$1,'Nakladova matice_2018'!$A$1:$IW$188,29,FALSE),0)</f>
        <v>0</v>
      </c>
      <c r="DP56" s="19">
        <f>IFERROR(HLOOKUP(DP$1,'Nakladova matice_2018'!$A$1:$IW$188,29,FALSE),0)</f>
        <v>0</v>
      </c>
      <c r="DQ56" s="19">
        <f>IFERROR(HLOOKUP(DQ$1,'Nakladova matice_2018'!$A$1:$IW$188,29,FALSE),0)</f>
        <v>0</v>
      </c>
      <c r="DR56" s="19">
        <f>IFERROR(HLOOKUP(DR$1,'Nakladova matice_2018'!$A$1:$IW$188,29,FALSE),0)</f>
        <v>0</v>
      </c>
      <c r="DS56" s="19">
        <f>IFERROR(HLOOKUP(DS$1,'Nakladova matice_2018'!$A$1:$IW$188,29,FALSE),0)</f>
        <v>0</v>
      </c>
      <c r="DT56" s="19">
        <f>IFERROR(HLOOKUP(DT$1,'Nakladova matice_2018'!$A$1:$IW$188,29,FALSE),0)</f>
        <v>0</v>
      </c>
      <c r="DU56" s="19">
        <f>IFERROR(HLOOKUP(DU$1,'Nakladova matice_2018'!$A$1:$IW$188,29,FALSE),0)</f>
        <v>0</v>
      </c>
      <c r="DV56" s="19">
        <f>IFERROR(HLOOKUP(DV$1,'Nakladova matice_2018'!$A$1:$IW$188,29,FALSE),0)</f>
        <v>0</v>
      </c>
      <c r="DW56" s="19">
        <f>IFERROR(HLOOKUP(DW$1,'Nakladova matice_2018'!$A$1:$IW$188,29,FALSE),0)</f>
        <v>0</v>
      </c>
      <c r="DX56" s="19">
        <f>IFERROR(HLOOKUP(DX$1,'Nakladova matice_2018'!$A$1:$IW$188,29,FALSE),0)</f>
        <v>0</v>
      </c>
      <c r="DY56" s="19">
        <f>IFERROR(HLOOKUP(DY$1,'Nakladova matice_2018'!$A$1:$IW$188,29,FALSE),0)</f>
        <v>0</v>
      </c>
      <c r="DZ56" s="19">
        <f>IFERROR(HLOOKUP(DZ$1,'Nakladova matice_2018'!$A$1:$IW$188,29,FALSE),0)</f>
        <v>0</v>
      </c>
      <c r="EA56" s="19">
        <f>IFERROR(HLOOKUP(EA$1,'Nakladova matice_2018'!$A$1:$IW$188,29,FALSE),0)</f>
        <v>0</v>
      </c>
      <c r="EB56" s="19">
        <f>IFERROR(HLOOKUP(EB$1,'Nakladova matice_2018'!$A$1:$IW$188,29,FALSE),0)</f>
        <v>0</v>
      </c>
      <c r="EC56" s="19">
        <f>IFERROR(HLOOKUP(EC$1,'Nakladova matice_2018'!$A$1:$IW$188,29,FALSE),0)</f>
        <v>0</v>
      </c>
      <c r="ED56" s="19">
        <f>IFERROR(HLOOKUP(ED$1,'Nakladova matice_2018'!$A$1:$IW$188,29,FALSE),0)</f>
        <v>0</v>
      </c>
      <c r="EE56" s="19">
        <f>IFERROR(HLOOKUP(EE$1,'Nakladova matice_2018'!$A$1:$IW$188,29,FALSE),0)</f>
        <v>0</v>
      </c>
      <c r="EF56" s="19">
        <f>IFERROR(HLOOKUP(EF$1,'Nakladova matice_2018'!$A$1:$IW$188,29,FALSE),0)</f>
        <v>0</v>
      </c>
      <c r="EG56" s="19">
        <f>IFERROR(HLOOKUP(EG$1,'Nakladova matice_2018'!$A$1:$IW$188,29,FALSE),0)</f>
        <v>0</v>
      </c>
      <c r="EH56" s="19">
        <f>IFERROR(HLOOKUP(EH$1,'Nakladova matice_2018'!$A$1:$IW$188,29,FALSE),0)</f>
        <v>0</v>
      </c>
      <c r="EI56" s="19">
        <f>IFERROR(HLOOKUP(EI$1,'Nakladova matice_2018'!$A$1:$IW$188,29,FALSE),0)</f>
        <v>0</v>
      </c>
      <c r="EJ56" s="19">
        <f>IFERROR(HLOOKUP(EJ$1,'Nakladova matice_2018'!$A$1:$IW$188,29,FALSE),0)</f>
        <v>0</v>
      </c>
      <c r="EK56" s="19">
        <f>IFERROR(HLOOKUP(EK$1,'Nakladova matice_2018'!$A$1:$IW$188,29,FALSE),0)</f>
        <v>0</v>
      </c>
      <c r="EL56" s="19">
        <f>IFERROR(HLOOKUP(EL$1,'Nakladova matice_2018'!$A$1:$IW$188,29,FALSE),0)</f>
        <v>0</v>
      </c>
      <c r="EM56" s="19">
        <f>IFERROR(HLOOKUP(EM$1,'Nakladova matice_2018'!$A$1:$IW$188,29,FALSE),0)</f>
        <v>0</v>
      </c>
      <c r="EN56" s="19">
        <f>IFERROR(HLOOKUP(EN$1,'Nakladova matice_2018'!$A$1:$IW$188,29,FALSE),0)</f>
        <v>0</v>
      </c>
      <c r="EO56" s="19">
        <f>IFERROR(HLOOKUP(EO$1,'Nakladova matice_2018'!$A$1:$IW$188,29,FALSE),0)</f>
        <v>0</v>
      </c>
      <c r="EP56" s="19">
        <f>IFERROR(HLOOKUP(EP$1,'Nakladova matice_2018'!$A$1:$IW$188,29,FALSE),0)</f>
        <v>0</v>
      </c>
      <c r="EQ56" s="19">
        <f>IFERROR(HLOOKUP(EQ$1,'Nakladova matice_2018'!$A$1:$IW$188,29,FALSE),0)</f>
        <v>0</v>
      </c>
      <c r="ER56" s="19">
        <f>IFERROR(HLOOKUP(ER$1,'Nakladova matice_2018'!$A$1:$IW$188,29,FALSE),0)</f>
        <v>0</v>
      </c>
      <c r="ES56" s="19">
        <f>IFERROR(HLOOKUP(ES$1,'Nakladova matice_2018'!$A$1:$IW$188,29,FALSE),0)</f>
        <v>0</v>
      </c>
      <c r="ET56" s="19">
        <f>IFERROR(HLOOKUP(ET$1,'Nakladova matice_2018'!$A$1:$IW$188,29,FALSE),0)</f>
        <v>0</v>
      </c>
      <c r="EU56" s="19">
        <f>IFERROR(HLOOKUP(EU$1,'Nakladova matice_2018'!$A$1:$IW$188,29,FALSE),0)</f>
        <v>0</v>
      </c>
      <c r="EV56" s="19">
        <f>IFERROR(HLOOKUP(EV$1,'Nakladova matice_2018'!$A$1:$IW$188,29,FALSE),0)</f>
        <v>0</v>
      </c>
      <c r="EW56" s="19">
        <f>IFERROR(HLOOKUP(EW$1,'Nakladova matice_2018'!$A$1:$IW$188,29,FALSE),0)</f>
        <v>0</v>
      </c>
      <c r="EX56" s="19">
        <f>IFERROR(HLOOKUP(EX$1,'Nakladova matice_2018'!$A$1:$IW$188,29,FALSE),0)</f>
        <v>0</v>
      </c>
      <c r="EY56" s="19">
        <f>IFERROR(HLOOKUP(EY$1,'Nakladova matice_2018'!$A$1:$IW$188,29,FALSE),0)</f>
        <v>0</v>
      </c>
      <c r="EZ56" s="19">
        <f>IFERROR(HLOOKUP(EZ$1,'Nakladova matice_2018'!$A$1:$IW$188,29,FALSE),0)</f>
        <v>0</v>
      </c>
      <c r="FA56" s="19">
        <f>IFERROR(HLOOKUP(FA$1,'Nakladova matice_2018'!$A$1:$IW$188,29,FALSE),0)</f>
        <v>0</v>
      </c>
      <c r="FB56" s="19">
        <f>IFERROR(HLOOKUP(FB$1,'Nakladova matice_2018'!$A$1:$IW$188,29,FALSE),0)</f>
        <v>0</v>
      </c>
      <c r="FC56" s="19">
        <f>IFERROR(HLOOKUP(FC$1,'Nakladova matice_2018'!$A$1:$IW$188,29,FALSE),0)</f>
        <v>0</v>
      </c>
      <c r="FD56" s="19">
        <f>IFERROR(HLOOKUP(FD$1,'Nakladova matice_2018'!$A$1:$IW$188,29,FALSE),0)</f>
        <v>0</v>
      </c>
      <c r="FE56" s="19">
        <f>IFERROR(HLOOKUP(FE$1,'Nakladova matice_2018'!$A$1:$IW$188,29,FALSE),0)</f>
        <v>0</v>
      </c>
      <c r="FF56" s="19">
        <f>IFERROR(HLOOKUP(FF$1,'Nakladova matice_2018'!$A$1:$IW$188,29,FALSE),0)</f>
        <v>0</v>
      </c>
      <c r="FG56" s="19">
        <f>IFERROR(HLOOKUP(FG$1,'Nakladova matice_2018'!$A$1:$IW$188,29,FALSE),0)</f>
        <v>0</v>
      </c>
      <c r="FH56" s="19">
        <f>IFERROR(HLOOKUP(FH$1,'Nakladova matice_2018'!$A$1:$IW$188,29,FALSE),0)</f>
        <v>0</v>
      </c>
      <c r="FI56" s="19">
        <f>IFERROR(HLOOKUP(FI$1,'Nakladova matice_2018'!$A$1:$IW$188,29,FALSE),0)</f>
        <v>0</v>
      </c>
      <c r="FJ56" s="19">
        <f>IFERROR(HLOOKUP(FJ$1,'Nakladova matice_2018'!$A$1:$IW$188,29,FALSE),0)</f>
        <v>0</v>
      </c>
      <c r="FK56" s="19">
        <f>IFERROR(HLOOKUP(FK$1,'Nakladova matice_2018'!$A$1:$IW$188,29,FALSE),0)</f>
        <v>0</v>
      </c>
      <c r="FL56" s="19">
        <f>IFERROR(HLOOKUP(FL$1,'Nakladova matice_2018'!$A$1:$IW$188,29,FALSE),0)</f>
        <v>0</v>
      </c>
      <c r="FM56" s="19">
        <f>IFERROR(HLOOKUP(FM$1,'Nakladova matice_2018'!$A$1:$IW$188,29,FALSE),0)</f>
        <v>0</v>
      </c>
      <c r="FN56" s="19">
        <f>IFERROR(HLOOKUP(FN$1,'Nakladova matice_2018'!$A$1:$IW$188,29,FALSE),0)</f>
        <v>0</v>
      </c>
      <c r="FO56" s="19">
        <f>IFERROR(HLOOKUP(FO$1,'Nakladova matice_2018'!$A$1:$IW$188,29,FALSE),0)</f>
        <v>0</v>
      </c>
      <c r="FP56" s="19">
        <f>IFERROR(HLOOKUP(FP$1,'Nakladova matice_2018'!$A$1:$IW$188,29,FALSE),0)</f>
        <v>0</v>
      </c>
      <c r="FQ56" s="19">
        <f>IFERROR(HLOOKUP(FQ$1,'Nakladova matice_2018'!$A$1:$IW$188,29,FALSE),0)</f>
        <v>0</v>
      </c>
      <c r="FR56" s="19">
        <f>IFERROR(HLOOKUP(FR$1,'Nakladova matice_2018'!$A$1:$IW$188,29,FALSE),0)</f>
        <v>0</v>
      </c>
      <c r="FS56" s="19">
        <f>IFERROR(HLOOKUP(FS$1,'Nakladova matice_2018'!$A$1:$IW$188,29,FALSE),0)</f>
        <v>0</v>
      </c>
      <c r="FT56" s="19">
        <f>IFERROR(HLOOKUP(FT$1,'Nakladova matice_2018'!$A$1:$IW$188,29,FALSE),0)</f>
        <v>0</v>
      </c>
      <c r="FU56" s="19">
        <f>IFERROR(HLOOKUP(FU$1,'Nakladova matice_2018'!$A$1:$IW$188,29,FALSE),0)</f>
        <v>0</v>
      </c>
      <c r="FV56" s="19">
        <f>IFERROR(HLOOKUP(FV$1,'Nakladova matice_2018'!$A$1:$IW$188,29,FALSE),0)</f>
        <v>0</v>
      </c>
      <c r="FW56" s="19">
        <f>IFERROR(HLOOKUP(FW$1,'Nakladova matice_2018'!$A$1:$IW$188,29,FALSE),0)</f>
        <v>0</v>
      </c>
      <c r="FX56" s="19">
        <f>IFERROR(HLOOKUP(FX$1,'Nakladova matice_2018'!$A$1:$IW$188,29,FALSE),0)</f>
        <v>0</v>
      </c>
      <c r="FY56" s="19">
        <f>IFERROR(HLOOKUP(FY$1,'Nakladova matice_2018'!$A$1:$IW$188,29,FALSE),0)</f>
        <v>0</v>
      </c>
      <c r="FZ56" s="19">
        <f>IFERROR(HLOOKUP(FZ$1,'Nakladova matice_2018'!$A$1:$IW$188,29,FALSE),0)</f>
        <v>0</v>
      </c>
      <c r="GA56" s="19">
        <f>IFERROR(HLOOKUP(GA$1,'Nakladova matice_2018'!$A$1:$IW$188,29,FALSE),0)</f>
        <v>0</v>
      </c>
      <c r="GB56" s="19">
        <f>IFERROR(HLOOKUP(GB$1,'Nakladova matice_2018'!$A$1:$IW$188,29,FALSE),0)</f>
        <v>0</v>
      </c>
      <c r="GC56" s="19">
        <f>IFERROR(HLOOKUP(GC$1,'Nakladova matice_2018'!$A$1:$IW$188,29,FALSE),0)</f>
        <v>0</v>
      </c>
      <c r="GD56" s="19">
        <f>IFERROR(HLOOKUP(GD$1,'Nakladova matice_2018'!$A$1:$IW$188,29,FALSE),0)</f>
        <v>0</v>
      </c>
      <c r="GE56" s="19">
        <f>IFERROR(HLOOKUP(GE$1,'Nakladova matice_2018'!$A$1:$IW$188,29,FALSE),0)</f>
        <v>0</v>
      </c>
      <c r="GF56" s="19">
        <f>IFERROR(HLOOKUP(GF$1,'Nakladova matice_2018'!$A$1:$IW$188,29,FALSE),0)</f>
        <v>0</v>
      </c>
      <c r="GG56" s="19">
        <f>IFERROR(HLOOKUP(GG$1,'Nakladova matice_2018'!$A$1:$IW$188,29,FALSE),0)</f>
        <v>0</v>
      </c>
      <c r="GH56" s="19">
        <f>IFERROR(HLOOKUP(GH$1,'Nakladova matice_2018'!$A$1:$IW$188,29,FALSE),0)</f>
        <v>0</v>
      </c>
      <c r="GI56" s="19">
        <f>IFERROR(HLOOKUP(GI$1,'Nakladova matice_2018'!$A$1:$IW$188,29,FALSE),0)</f>
        <v>0</v>
      </c>
      <c r="GJ56" s="19">
        <f>IFERROR(HLOOKUP(GJ$1,'Nakladova matice_2018'!$A$1:$IW$188,29,FALSE),0)</f>
        <v>0</v>
      </c>
      <c r="GK56" s="19">
        <f>IFERROR(HLOOKUP(GK$1,'Nakladova matice_2018'!$A$1:$IW$188,29,FALSE),0)</f>
        <v>0</v>
      </c>
      <c r="GL56" s="19">
        <f>IFERROR(HLOOKUP(GL$1,'Nakladova matice_2018'!$A$1:$IW$188,29,FALSE),0)</f>
        <v>0</v>
      </c>
      <c r="GM56" s="19">
        <f>IFERROR(HLOOKUP(GM$1,'Nakladova matice_2018'!$A$1:$IW$188,29,FALSE),0)</f>
        <v>0</v>
      </c>
      <c r="GN56" s="19">
        <f>IFERROR(HLOOKUP(GN$1,'Nakladova matice_2018'!$A$1:$IW$188,29,FALSE),0)</f>
        <v>0</v>
      </c>
      <c r="GO56" s="19">
        <f>IFERROR(HLOOKUP(GO$1,'Nakladova matice_2018'!$A$1:$IW$188,29,FALSE),0)</f>
        <v>0</v>
      </c>
      <c r="GP56" s="19">
        <f>IFERROR(HLOOKUP(GP$1,'Nakladova matice_2018'!$A$1:$IW$188,29,FALSE),0)</f>
        <v>0</v>
      </c>
      <c r="GQ56" s="19">
        <f>IFERROR(HLOOKUP(GQ$1,'Nakladova matice_2018'!$A$1:$IW$188,29,FALSE),0)</f>
        <v>0</v>
      </c>
      <c r="GR56" s="19">
        <f>IFERROR(HLOOKUP(GR$1,'Nakladova matice_2018'!$A$1:$IW$188,29,FALSE),0)</f>
        <v>0</v>
      </c>
      <c r="GS56" s="19">
        <f>IFERROR(HLOOKUP(GS$1,'Nakladova matice_2018'!$A$1:$IW$188,29,FALSE),0)</f>
        <v>0</v>
      </c>
      <c r="GT56" s="19">
        <f>IFERROR(HLOOKUP(GT$1,'Nakladova matice_2018'!$A$1:$IW$188,29,FALSE),0)</f>
        <v>0</v>
      </c>
      <c r="GU56" s="19">
        <f>IFERROR(HLOOKUP(GU$1,'Nakladova matice_2018'!$A$1:$IW$188,29,FALSE),0)</f>
        <v>0</v>
      </c>
      <c r="GV56" s="19">
        <f>IFERROR(HLOOKUP(GV$1,'Nakladova matice_2018'!$A$1:$IW$188,29,FALSE),0)</f>
        <v>0</v>
      </c>
      <c r="GW56" s="19">
        <f>IFERROR(HLOOKUP(GW$1,'Nakladova matice_2018'!$A$1:$IW$188,29,FALSE),0)</f>
        <v>0</v>
      </c>
      <c r="GX56" s="19">
        <f>IFERROR(HLOOKUP(GX$1,'Nakladova matice_2018'!$A$1:$IW$188,29,FALSE),0)</f>
        <v>0</v>
      </c>
      <c r="GY56" s="19">
        <f>IFERROR(HLOOKUP(GY$1,'Nakladova matice_2018'!$A$1:$IW$188,29,FALSE),0)</f>
        <v>0</v>
      </c>
      <c r="GZ56" s="19">
        <f>IFERROR(HLOOKUP(GZ$1,'Nakladova matice_2018'!$A$1:$IW$188,29,FALSE),0)</f>
        <v>0</v>
      </c>
      <c r="HA56" s="19">
        <f>IFERROR(HLOOKUP(HA$1,'Nakladova matice_2018'!$A$1:$IW$188,29,FALSE),0)</f>
        <v>633.34</v>
      </c>
      <c r="HB56" s="19">
        <f>IFERROR(HLOOKUP(HB$1,'Nakladova matice_2018'!$A$1:$IW$188,29,FALSE),0)</f>
        <v>0</v>
      </c>
      <c r="HC56" s="19">
        <f>IFERROR(HLOOKUP(HC$1,'Nakladova matice_2018'!$A$1:$IW$188,29,FALSE),0)</f>
        <v>0</v>
      </c>
      <c r="HD56" s="19">
        <f>IFERROR(HLOOKUP(HD$1,'Nakladova matice_2018'!$A$1:$IW$188,29,FALSE),0)</f>
        <v>0</v>
      </c>
      <c r="HE56" s="19">
        <f>IFERROR(HLOOKUP(HE$1,'Nakladova matice_2018'!$A$1:$IW$188,29,FALSE),0)</f>
        <v>0</v>
      </c>
      <c r="HF56" s="19">
        <f>IFERROR(HLOOKUP(HF$1,'Nakladova matice_2018'!$A$1:$IW$188,29,FALSE),0)</f>
        <v>0</v>
      </c>
      <c r="HG56" s="19">
        <f>IFERROR(HLOOKUP(HG$1,'Nakladova matice_2018'!$A$1:$IW$188,29,FALSE),0)</f>
        <v>0</v>
      </c>
      <c r="HH56" s="19">
        <f>IFERROR(HLOOKUP(HH$1,'Nakladova matice_2018'!$A$1:$IW$188,29,FALSE),0)</f>
        <v>0</v>
      </c>
      <c r="HI56" s="19">
        <f>IFERROR(HLOOKUP(HI$1,'Nakladova matice_2018'!$A$1:$IW$188,29,FALSE),0)</f>
        <v>0</v>
      </c>
      <c r="HJ56" s="19">
        <f>IFERROR(HLOOKUP(HJ$1,'Nakladova matice_2018'!$A$1:$IW$188,29,FALSE),0)</f>
        <v>0</v>
      </c>
      <c r="HK56" s="19">
        <f>IFERROR(HLOOKUP(HK$1,'Nakladova matice_2018'!$A$1:$IW$188,29,FALSE),0)</f>
        <v>0</v>
      </c>
      <c r="HL56" s="19">
        <f>IFERROR(HLOOKUP(HL$1,'Nakladova matice_2018'!$A$1:$IW$188,29,FALSE),0)</f>
        <v>0</v>
      </c>
      <c r="HM56" s="19">
        <f>IFERROR(HLOOKUP(HM$1,'Nakladova matice_2018'!$A$1:$IW$188,29,FALSE),0)</f>
        <v>0</v>
      </c>
      <c r="HN56" s="19">
        <f>IFERROR(HLOOKUP(HN$1,'Nakladova matice_2018'!$A$1:$IW$188,29,FALSE),0)</f>
        <v>0</v>
      </c>
      <c r="HO56" s="19">
        <f>IFERROR(HLOOKUP(HO$1,'Nakladova matice_2018'!$A$1:$IW$188,29,FALSE),0)</f>
        <v>0</v>
      </c>
      <c r="HP56" s="19">
        <f>IFERROR(HLOOKUP(HP$1,'Nakladova matice_2018'!$A$1:$IW$188,29,FALSE),0)</f>
        <v>0</v>
      </c>
      <c r="HQ56" s="19">
        <f>IFERROR(HLOOKUP(HQ$1,'Nakladova matice_2018'!$A$1:$IW$188,29,FALSE),0)</f>
        <v>0</v>
      </c>
      <c r="HR56" s="19">
        <f>IFERROR(HLOOKUP(HR$1,'Nakladova matice_2018'!$A$1:$IW$188,29,FALSE),0)</f>
        <v>0</v>
      </c>
      <c r="HS56" s="19">
        <f>IFERROR(HLOOKUP(HS$1,'Nakladova matice_2018'!$A$1:$IW$188,29,FALSE),0)</f>
        <v>0</v>
      </c>
      <c r="HT56" s="19">
        <f>IFERROR(HLOOKUP(HT$1,'Nakladova matice_2018'!$A$1:$IW$188,29,FALSE),0)</f>
        <v>41695.5</v>
      </c>
      <c r="HU56" s="19">
        <f>IFERROR(HLOOKUP(HU$1,'Nakladova matice_2018'!$A$1:$IW$188,29,FALSE),0)</f>
        <v>62459.29</v>
      </c>
      <c r="HV56" s="19">
        <f>IFERROR(HLOOKUP(HV$1,'Nakladova matice_2018'!$A$1:$IW$188,29,FALSE),0)</f>
        <v>42115.1</v>
      </c>
      <c r="HW56" s="19">
        <f>IFERROR(HLOOKUP(HW$1,'Nakladova matice_2018'!$A$1:$IW$188,29,FALSE),0)</f>
        <v>104099.1</v>
      </c>
      <c r="HX56" s="19">
        <f>IFERROR(HLOOKUP(HX$1,'Nakladova matice_2018'!$A$1:$IW$188,29,FALSE),0)</f>
        <v>33645.699999999997</v>
      </c>
      <c r="HY56" s="19">
        <f>IFERROR(HLOOKUP(HY$1,'Nakladova matice_2018'!$A$1:$IW$188,29,FALSE),0)</f>
        <v>45628.03</v>
      </c>
      <c r="HZ56" s="19">
        <f>IFERROR(HLOOKUP(HZ$1,'Nakladova matice_2018'!$A$1:$IW$188,29,FALSE),0)</f>
        <v>0</v>
      </c>
      <c r="IA56" s="19">
        <f>IFERROR(HLOOKUP(IA$1,'Nakladova matice_2018'!$A$1:$IW$188,29,FALSE),0)</f>
        <v>284844.56</v>
      </c>
      <c r="IB56" s="19">
        <f>IFERROR(HLOOKUP(IB$1,'Nakladova matice_2018'!$A$1:$IW$188,29,FALSE),0)</f>
        <v>1410250.32</v>
      </c>
      <c r="IC56" s="19">
        <f>IFERROR(HLOOKUP(IC$1,'Nakladova matice_2018'!$A$1:$IW$188,29,FALSE),0)</f>
        <v>340119.69</v>
      </c>
      <c r="ID56" s="19">
        <f>IFERROR(HLOOKUP(ID$1,'Nakladova matice_2018'!$A$1:$IW$188,29,FALSE),0)</f>
        <v>751331.11</v>
      </c>
      <c r="IE56" s="19">
        <f>IFERROR(HLOOKUP(IE$1,'Nakladova matice_2018'!$A$1:$IW$188,29,FALSE),0)</f>
        <v>0</v>
      </c>
      <c r="IF56" s="19">
        <f>IFERROR(HLOOKUP(IF$1,'Nakladova matice_2018'!$A$1:$IW$188,29,FALSE),0)</f>
        <v>361016.36</v>
      </c>
      <c r="IG56" s="19">
        <f>IFERROR(HLOOKUP(IG$1,'Nakladova matice_2018'!$A$1:$IW$188,29,FALSE),0)</f>
        <v>548917.36</v>
      </c>
      <c r="IH56" s="19">
        <f>IFERROR(HLOOKUP(IH$1,'Nakladova matice_2018'!$A$1:$IW$188,29,FALSE),0)</f>
        <v>0</v>
      </c>
      <c r="II56" s="19">
        <f>IFERROR(HLOOKUP(II$1,'Nakladova matice_2018'!$A$1:$IW$188,29,FALSE),0)</f>
        <v>0</v>
      </c>
      <c r="IJ56" s="19">
        <f>IFERROR(HLOOKUP(IJ$1,'Nakladova matice_2018'!$A$1:$IW$188,29,FALSE),0)</f>
        <v>0</v>
      </c>
      <c r="IK56" s="19">
        <f>IFERROR(HLOOKUP(IK$1,'Nakladova matice_2018'!$A$1:$IW$188,29,FALSE),0)</f>
        <v>0</v>
      </c>
      <c r="IL56" s="19">
        <f>IFERROR(HLOOKUP(IL$1,'Nakladova matice_2018'!$A$1:$IW$188,29,FALSE),0)</f>
        <v>395633.04</v>
      </c>
      <c r="IM56" s="19">
        <f>IFERROR(HLOOKUP(IM$1,'Nakladova matice_2018'!$A$1:$IW$188,29,FALSE),0)</f>
        <v>0</v>
      </c>
      <c r="IN56" s="19">
        <f>IFERROR(HLOOKUP(IN$1,'Nakladova matice_2018'!$A$1:$IW$188,29,FALSE),0)</f>
        <v>0</v>
      </c>
      <c r="IO56" s="19">
        <f>IFERROR(HLOOKUP(IO$1,'Nakladova matice_2018'!$A$1:$IW$188,29,FALSE),0)</f>
        <v>0</v>
      </c>
      <c r="IP56" s="19">
        <f>IFERROR(HLOOKUP(IP$1,'Nakladova matice_2018'!$A$1:$IW$188,29,FALSE),0)</f>
        <v>0</v>
      </c>
      <c r="IQ56" s="19">
        <f>IFERROR(HLOOKUP(IQ$1,'Nakladova matice_2018'!$A$1:$IW$188,29,FALSE),0)</f>
        <v>0</v>
      </c>
      <c r="IR56" s="19">
        <f>IFERROR(HLOOKUP(IR$1,'Nakladova matice_2018'!$A$1:$IW$188,29,FALSE),0)</f>
        <v>0</v>
      </c>
      <c r="IS56" s="19">
        <f>IFERROR(HLOOKUP(IS$1,'Nakladova matice_2018'!$A$1:$IW$188,29,FALSE),0)</f>
        <v>0</v>
      </c>
      <c r="IT56" s="19">
        <f>IFERROR(HLOOKUP(IT$1,'Nakladova matice_2018'!$A$1:$IW$188,29,FALSE),0)</f>
        <v>0</v>
      </c>
      <c r="IU56" s="19">
        <f>IFERROR(HLOOKUP(IU$1,'Nakladova matice_2018'!$A$1:$IW$188,29,FALSE),0)</f>
        <v>0</v>
      </c>
      <c r="IV56" s="19">
        <f>IFERROR(HLOOKUP(IV$1,'Nakladova matice_2018'!$A$1:$IW$188,29,FALSE),0)</f>
        <v>0</v>
      </c>
      <c r="IW56" s="19">
        <f>IFERROR(HLOOKUP(IW$1,'Nakladova matice_2018'!$A$1:$IW$188,29,FALSE),0)</f>
        <v>0</v>
      </c>
      <c r="IX56" s="19">
        <f>IFERROR(HLOOKUP(IX$1,'Nakladova matice_2018'!$A$1:$IW$188,29,FALSE),0)</f>
        <v>0</v>
      </c>
      <c r="IY56" s="19">
        <f>IFERROR(HLOOKUP(IY$1,'Nakladova matice_2018'!$A$1:$IW$188,29,FALSE),0)</f>
        <v>0</v>
      </c>
      <c r="IZ56" s="19">
        <f>IFERROR(HLOOKUP(IZ$1,'Nakladova matice_2018'!$A$1:$IW$188,29,FALSE),0)</f>
        <v>0</v>
      </c>
      <c r="JA56" s="19">
        <f>IFERROR(HLOOKUP(JA$1,'Nakladova matice_2018'!$A$1:$IW$188,29,FALSE),0)</f>
        <v>0</v>
      </c>
      <c r="JB56" s="19">
        <f>IFERROR(HLOOKUP(JB$1,'Nakladova matice_2018'!$A$1:$IW$188,29,FALSE),0)</f>
        <v>0</v>
      </c>
      <c r="JC56" s="19">
        <f>IFERROR(HLOOKUP(JC$1,'Nakladova matice_2018'!$A$1:$IW$188,29,FALSE),0)</f>
        <v>0</v>
      </c>
      <c r="JD56" s="19">
        <f>IFERROR(HLOOKUP(JD$1,'Nakladova matice_2018'!$A$1:$IW$188,29,FALSE),0)</f>
        <v>0</v>
      </c>
      <c r="JE56" s="19">
        <f>IFERROR(HLOOKUP(JE$1,'Nakladova matice_2018'!$A$1:$IW$188,29,FALSE),0)</f>
        <v>0</v>
      </c>
      <c r="JF56" s="19">
        <f>IFERROR(HLOOKUP(JF$1,'Nakladova matice_2018'!$A$1:$IW$188,29,FALSE),0)</f>
        <v>0</v>
      </c>
      <c r="JG56" s="19">
        <f>IFERROR(HLOOKUP(JG$1,'Nakladova matice_2018'!$A$1:$IW$188,29,FALSE),0)</f>
        <v>0</v>
      </c>
      <c r="JH56" s="19">
        <f>IFERROR(HLOOKUP(JH$1,'Nakladova matice_2018'!$A$1:$IW$188,29,FALSE),0)</f>
        <v>0</v>
      </c>
      <c r="JI56" s="19">
        <f>IFERROR(HLOOKUP(JI$1,'Nakladova matice_2018'!$A$1:$IW$188,29,FALSE),0)</f>
        <v>0</v>
      </c>
      <c r="JJ56" s="19">
        <f>IFERROR(HLOOKUP(JJ$1,'Nakladova matice_2018'!$A$1:$IW$188,29,FALSE),0)</f>
        <v>0</v>
      </c>
      <c r="JK56" s="19">
        <f>IFERROR(HLOOKUP(JK$1,'Nakladova matice_2018'!$A$1:$IW$188,29,FALSE),0)</f>
        <v>0</v>
      </c>
      <c r="JL56" s="19">
        <f>IFERROR(HLOOKUP(JL$1,'Nakladova matice_2018'!$A$1:$IW$188,29,FALSE),0)</f>
        <v>0</v>
      </c>
      <c r="JM56" s="19">
        <f>IFERROR(HLOOKUP(JM$1,'Nakladova matice_2018'!$A$1:$IW$188,29,FALSE),0)</f>
        <v>0</v>
      </c>
      <c r="JN56" s="19">
        <f>IFERROR(HLOOKUP(JN$1,'Nakladova matice_2018'!$A$1:$IW$188,29,FALSE),0)</f>
        <v>0</v>
      </c>
      <c r="JO56" s="19">
        <f>IFERROR(HLOOKUP(JO$1,'Nakladova matice_2018'!$A$1:$IW$188,29,FALSE),0)</f>
        <v>0</v>
      </c>
      <c r="JP56" s="19">
        <f>IFERROR(HLOOKUP(JP$1,'Nakladova matice_2018'!$A$1:$IW$188,29,FALSE),0)</f>
        <v>0</v>
      </c>
      <c r="JQ56" s="19">
        <f>IFERROR(HLOOKUP(JQ$1,'Nakladova matice_2018'!$A$1:$IW$188,29,FALSE),0)</f>
        <v>0</v>
      </c>
      <c r="JR56" s="19">
        <f>IFERROR(HLOOKUP(JR$1,'Nakladova matice_2018'!$A$1:$IW$188,29,FALSE),0)</f>
        <v>0</v>
      </c>
      <c r="JS56" s="19">
        <f>IFERROR(HLOOKUP(JS$1,'Nakladova matice_2018'!$A$1:$IW$188,29,FALSE),0)</f>
        <v>0</v>
      </c>
      <c r="JT56" s="19">
        <f>IFERROR(HLOOKUP(JT$1,'Nakladova matice_2018'!$A$1:$IW$188,29,FALSE),0)</f>
        <v>0</v>
      </c>
      <c r="JU56" s="19">
        <f>IFERROR(HLOOKUP(JU$1,'Nakladova matice_2018'!$A$1:$IW$188,29,FALSE),0)</f>
        <v>0</v>
      </c>
      <c r="JV56" s="19">
        <f>IFERROR(HLOOKUP(JV$1,'Nakladova matice_2018'!$A$1:$IW$188,29,FALSE),0)</f>
        <v>0</v>
      </c>
      <c r="JW56" s="19">
        <f>IFERROR(HLOOKUP(JW$1,'Nakladova matice_2018'!$A$1:$IW$188,29,FALSE),0)</f>
        <v>0</v>
      </c>
      <c r="JX56" s="19">
        <f>IFERROR(HLOOKUP(JX$1,'Nakladova matice_2018'!$A$1:$IW$188,29,FALSE),0)</f>
        <v>0</v>
      </c>
      <c r="JY56" s="19">
        <f>IFERROR(HLOOKUP(JY$1,'Nakladova matice_2018'!$A$1:$IW$188,29,FALSE),0)</f>
        <v>0</v>
      </c>
      <c r="JZ56" s="19">
        <f>IFERROR(HLOOKUP(JZ$1,'Nakladova matice_2018'!$A$1:$IW$188,29,FALSE),0)</f>
        <v>0</v>
      </c>
      <c r="KA56" s="19">
        <f>IFERROR(HLOOKUP(KA$1,'Nakladova matice_2018'!$A$1:$IW$188,29,FALSE),0)</f>
        <v>0</v>
      </c>
      <c r="KB56" s="19">
        <f>IFERROR(HLOOKUP(KB$1,'Nakladova matice_2018'!$A$1:$IW$188,29,FALSE),0)</f>
        <v>0</v>
      </c>
      <c r="KC56" s="19">
        <f>IFERROR(HLOOKUP(KC$1,'Nakladova matice_2018'!$A$1:$IW$188,29,FALSE),0)</f>
        <v>0</v>
      </c>
      <c r="KD56" s="19">
        <f>IFERROR(HLOOKUP(KD$1,'Nakladova matice_2018'!$A$1:$IW$188,29,FALSE),0)</f>
        <v>0</v>
      </c>
      <c r="KE56" s="19">
        <f>IFERROR(HLOOKUP(KE$1,'Nakladova matice_2018'!$A$1:$IW$188,29,FALSE),0)</f>
        <v>0</v>
      </c>
      <c r="KF56" s="19">
        <f>IFERROR(HLOOKUP(KF$1,'Nakladova matice_2018'!$A$1:$IW$188,29,FALSE),0)</f>
        <v>0</v>
      </c>
      <c r="KG56" s="19">
        <f>IFERROR(HLOOKUP(KG$1,'Nakladova matice_2018'!$A$1:$IW$188,29,FALSE),0)</f>
        <v>0</v>
      </c>
      <c r="KH56" s="19">
        <f>IFERROR(HLOOKUP(KH$1,'Nakladova matice_2018'!$A$1:$IW$188,29,FALSE),0)</f>
        <v>0</v>
      </c>
      <c r="KI56" s="19">
        <f>IFERROR(HLOOKUP(KI$1,'Nakladova matice_2018'!$A$1:$IW$188,29,FALSE),0)</f>
        <v>0</v>
      </c>
      <c r="KJ56" s="19">
        <f>IFERROR(HLOOKUP(KJ$1,'Nakladova matice_2018'!$A$1:$IW$188,29,FALSE),0)</f>
        <v>0</v>
      </c>
      <c r="KK56" s="19">
        <f>IFERROR(HLOOKUP(KK$1,'Nakladova matice_2018'!$A$1:$IW$188,29,FALSE),0)</f>
        <v>0</v>
      </c>
      <c r="KL56" s="19">
        <f>IFERROR(HLOOKUP(KL$1,'Nakladova matice_2018'!$A$1:$IW$188,29,FALSE),0)</f>
        <v>0</v>
      </c>
      <c r="KM56" s="19">
        <f>IFERROR(HLOOKUP(KM$1,'Nakladova matice_2018'!$A$1:$IW$188,29,FALSE),0)</f>
        <v>0</v>
      </c>
      <c r="KN56" s="19">
        <f>IFERROR(HLOOKUP(KN$1,'Nakladova matice_2018'!$A$1:$IW$188,29,FALSE),0)</f>
        <v>0</v>
      </c>
      <c r="KO56" s="19">
        <f>IFERROR(HLOOKUP(KO$1,'Nakladova matice_2018'!$A$1:$IW$188,29,FALSE),0)</f>
        <v>0</v>
      </c>
      <c r="KP56" s="19">
        <f>IFERROR(HLOOKUP(KP$1,'Nakladova matice_2018'!$A$1:$IW$188,29,FALSE),0)</f>
        <v>0</v>
      </c>
      <c r="KQ56" s="19">
        <f>IFERROR(HLOOKUP(KQ$1,'Nakladova matice_2018'!$A$1:$IW$188,29,FALSE),0)</f>
        <v>0</v>
      </c>
      <c r="KR56" s="19">
        <f>IFERROR(HLOOKUP(KR$1,'Nakladova matice_2018'!$A$1:$IW$188,29,FALSE),0)</f>
        <v>0</v>
      </c>
      <c r="KS56" s="19">
        <f>IFERROR(HLOOKUP(KS$1,'Nakladova matice_2018'!$A$1:$IW$188,29,FALSE),0)</f>
        <v>0</v>
      </c>
      <c r="KT56" s="19">
        <f>IFERROR(HLOOKUP(KT$1,'Nakladova matice_2018'!$A$1:$IW$188,29,FALSE),0)</f>
        <v>0</v>
      </c>
      <c r="KU56" s="19">
        <f>IFERROR(HLOOKUP(KU$1,'Nakladova matice_2018'!$A$1:$IW$188,29,FALSE),0)</f>
        <v>0</v>
      </c>
      <c r="KV56" s="19">
        <f>IFERROR(HLOOKUP(KV$1,'Nakladova matice_2018'!$A$1:$IW$188,29,FALSE),0)</f>
        <v>0</v>
      </c>
      <c r="KW56" s="19">
        <f>IFERROR(HLOOKUP(KW$1,'Nakladova matice_2018'!$A$1:$IW$188,29,FALSE),0)</f>
        <v>0</v>
      </c>
      <c r="KX56" s="19">
        <f>IFERROR(HLOOKUP(KX$1,'Nakladova matice_2018'!$A$1:$IW$188,29,FALSE),0)</f>
        <v>0</v>
      </c>
      <c r="KY56" s="19">
        <f>IFERROR(HLOOKUP(KY$1,'Nakladova matice_2018'!$A$1:$IW$188,29,FALSE),0)</f>
        <v>0</v>
      </c>
      <c r="KZ56" s="19">
        <f>IFERROR(HLOOKUP(KZ$1,'Nakladova matice_2018'!$A$1:$IW$188,29,FALSE),0)</f>
        <v>0</v>
      </c>
      <c r="LA56" s="19">
        <f>IFERROR(HLOOKUP(LA$1,'Nakladova matice_2018'!$A$1:$IW$188,29,FALSE),0)</f>
        <v>0</v>
      </c>
      <c r="LB56" s="19">
        <f>IFERROR(HLOOKUP(LB$1,'Nakladova matice_2018'!$A$1:$IW$188,29,FALSE),0)</f>
        <v>0</v>
      </c>
      <c r="LC56" s="19">
        <f>IFERROR(HLOOKUP(LC$1,'Nakladova matice_2018'!$A$1:$IW$188,29,FALSE),0)</f>
        <v>0</v>
      </c>
      <c r="LD56" s="19">
        <f>IFERROR(HLOOKUP(LD$1,'Nakladova matice_2018'!$A$1:$IW$188,29,FALSE),0)</f>
        <v>0</v>
      </c>
      <c r="LE56" s="19">
        <f>IFERROR(HLOOKUP(LE$1,'Nakladova matice_2018'!$A$1:$IW$188,29,FALSE),0)</f>
        <v>0</v>
      </c>
      <c r="LF56" s="19">
        <f>IFERROR(HLOOKUP(LF$1,'Nakladova matice_2018'!$A$1:$IW$188,29,FALSE),0)</f>
        <v>0</v>
      </c>
      <c r="LG56" s="19">
        <f>IFERROR(HLOOKUP(LG$1,'Nakladova matice_2018'!$A$1:$IW$188,29,FALSE),0)</f>
        <v>0</v>
      </c>
      <c r="LH56" s="19">
        <f>IFERROR(HLOOKUP(LH$1,'Nakladova matice_2018'!$A$1:$IW$188,29,FALSE),0)</f>
        <v>0</v>
      </c>
      <c r="LI56" s="19">
        <f>IFERROR(HLOOKUP(LI$1,'Nakladova matice_2018'!$A$1:$IW$188,29,FALSE),0)</f>
        <v>0</v>
      </c>
      <c r="LJ56" s="19">
        <f>IFERROR(HLOOKUP(LJ$1,'Nakladova matice_2018'!$A$1:$IW$188,29,FALSE),0)</f>
        <v>264076.17</v>
      </c>
      <c r="LK56" s="19">
        <f>IFERROR(HLOOKUP(LK$1,'Nakladova matice_2018'!$A$1:$IW$188,29,FALSE),0)</f>
        <v>0</v>
      </c>
      <c r="LL56" s="19">
        <f>IFERROR(HLOOKUP(LL$1,'Nakladova matice_2018'!$A$1:$IW$188,29,FALSE),0)</f>
        <v>0</v>
      </c>
      <c r="LM56" s="19">
        <f>IFERROR(HLOOKUP(LM$1,'Nakladova matice_2018'!$A$1:$IW$188,29,FALSE),0)</f>
        <v>0</v>
      </c>
      <c r="LN56" s="19">
        <f>IFERROR(HLOOKUP(LN$1,'Nakladova matice_2018'!$A$1:$IW$188,29,FALSE),0)</f>
        <v>0</v>
      </c>
      <c r="LO56" s="19">
        <f>IFERROR(HLOOKUP(LO$1,'Nakladova matice_2018'!$A$1:$IW$188,29,FALSE),0)</f>
        <v>0</v>
      </c>
      <c r="LP56" s="19">
        <f>IFERROR(HLOOKUP(LP$1,'Nakladova matice_2018'!$A$1:$IW$188,29,FALSE),0)</f>
        <v>0</v>
      </c>
      <c r="LQ56" s="19">
        <f>IFERROR(HLOOKUP(LQ$1,'Nakladova matice_2018'!$A$1:$IW$188,29,FALSE),0)</f>
        <v>0</v>
      </c>
      <c r="LR56" s="19">
        <f>IFERROR(HLOOKUP(LR$1,'Nakladova matice_2018'!$A$1:$IW$188,29,FALSE),0)</f>
        <v>0</v>
      </c>
      <c r="LS56" s="19">
        <f>IFERROR(HLOOKUP(LS$1,'Nakladova matice_2018'!$A$1:$IW$188,29,FALSE),0)</f>
        <v>0</v>
      </c>
      <c r="LT56" s="19">
        <f>IFERROR(HLOOKUP(LT$1,'Nakladova matice_2018'!$A$1:$IW$188,29,FALSE),0)</f>
        <v>0</v>
      </c>
      <c r="LU56" s="19">
        <f>IFERROR(HLOOKUP(LU$1,'Nakladova matice_2018'!$A$1:$IW$188,29,FALSE),0)</f>
        <v>0</v>
      </c>
      <c r="LV56" s="19">
        <f>IFERROR(HLOOKUP(LV$1,'Nakladova matice_2018'!$A$1:$IW$188,29,FALSE),0)</f>
        <v>0</v>
      </c>
      <c r="LW56" s="19">
        <f>IFERROR(HLOOKUP(LW$1,'Nakladova matice_2018'!$A$1:$IW$188,29,FALSE),0)</f>
        <v>0</v>
      </c>
      <c r="LX56" s="19">
        <f>IFERROR(HLOOKUP(LX$1,'Nakladova matice_2018'!$A$1:$IW$188,29,FALSE),0)</f>
        <v>0</v>
      </c>
      <c r="LY56" s="19">
        <f>IFERROR(HLOOKUP(LY$1,'Nakladova matice_2018'!$A$1:$IW$188,29,FALSE),0)</f>
        <v>0</v>
      </c>
      <c r="LZ56" s="19">
        <f>IFERROR(HLOOKUP(LZ$1,'Nakladova matice_2018'!$A$1:$IW$188,29,FALSE),0)</f>
        <v>0</v>
      </c>
      <c r="MA56" s="19">
        <f>IFERROR(HLOOKUP(MA$1,'Nakladova matice_2018'!$A$1:$IW$188,29,FALSE),0)</f>
        <v>0</v>
      </c>
      <c r="MB56" s="19">
        <f>IFERROR(HLOOKUP(MB$1,'Nakladova matice_2018'!$A$1:$IW$188,29,FALSE),0)</f>
        <v>0</v>
      </c>
      <c r="MC56" s="19">
        <f>IFERROR(HLOOKUP(MC$1,'Nakladova matice_2018'!$A$1:$IW$188,29,FALSE),0)</f>
        <v>0</v>
      </c>
      <c r="MD56" s="19">
        <f>IFERROR(HLOOKUP(MD$1,'Nakladova matice_2018'!$A$1:$IW$188,29,FALSE),0)</f>
        <v>0</v>
      </c>
      <c r="ME56" s="19">
        <f>IFERROR(HLOOKUP(ME$1,'Nakladova matice_2018'!$A$1:$IW$188,29,FALSE),0)</f>
        <v>0</v>
      </c>
      <c r="MF56" s="19">
        <f>IFERROR(HLOOKUP(MF$1,'Nakladova matice_2018'!$A$1:$IW$188,29,FALSE),0)</f>
        <v>0</v>
      </c>
      <c r="MG56" s="19">
        <f>IFERROR(HLOOKUP(MG$1,'Nakladova matice_2018'!$A$1:$IW$188,29,FALSE),0)</f>
        <v>0</v>
      </c>
      <c r="MH56" s="19">
        <f>IFERROR(HLOOKUP(MH$1,'Nakladova matice_2018'!$A$1:$IW$188,29,FALSE),0)</f>
        <v>0</v>
      </c>
      <c r="MI56" s="19">
        <f>IFERROR(HLOOKUP(MI$1,'Nakladova matice_2018'!$A$1:$IW$188,29,FALSE),0)</f>
        <v>0</v>
      </c>
      <c r="MJ56" s="19">
        <f>IFERROR(HLOOKUP(MJ$1,'Nakladova matice_2018'!$A$1:$IW$188,29,FALSE),0)</f>
        <v>0</v>
      </c>
      <c r="MK56" s="19">
        <f>IFERROR(HLOOKUP(MK$1,'Nakladova matice_2018'!$A$1:$IW$188,29,FALSE),0)</f>
        <v>0</v>
      </c>
      <c r="ML56" s="19">
        <f>IFERROR(HLOOKUP(ML$1,'Nakladova matice_2018'!$A$1:$IW$188,29,FALSE),0)</f>
        <v>0</v>
      </c>
      <c r="MM56" s="19">
        <f>IFERROR(HLOOKUP(MM$1,'Nakladova matice_2018'!$A$1:$IW$188,29,FALSE),0)</f>
        <v>0</v>
      </c>
      <c r="MN56" s="19">
        <f>IFERROR(HLOOKUP(MN$1,'Nakladova matice_2018'!$A$1:$IW$188,29,FALSE),0)</f>
        <v>0</v>
      </c>
      <c r="MO56" s="20">
        <f t="shared" si="83"/>
        <v>4686464.67</v>
      </c>
      <c r="MP56" s="20">
        <f>MO56-'Nakladova matice_2018'!IX29</f>
        <v>0</v>
      </c>
    </row>
    <row r="57" spans="1:354" x14ac:dyDescent="0.2">
      <c r="A57" s="27">
        <v>504012</v>
      </c>
      <c r="B57" s="21" t="s">
        <v>526</v>
      </c>
      <c r="C57" s="53">
        <v>0</v>
      </c>
      <c r="D57" s="19">
        <f>IFERROR(HLOOKUP(D$1,'Nakladova matice_2018'!$A$1:$IW$188,30,FALSE),0)</f>
        <v>0</v>
      </c>
      <c r="E57" s="19">
        <f>IFERROR(HLOOKUP(E$1,'Nakladova matice_2018'!$A$1:$IW$188,30,FALSE),0)</f>
        <v>0</v>
      </c>
      <c r="F57" s="19">
        <f>IFERROR(HLOOKUP(F$1,'Nakladova matice_2018'!$A$1:$IW$188,30,FALSE),0)</f>
        <v>0</v>
      </c>
      <c r="G57" s="19">
        <f>IFERROR(HLOOKUP(G$1,'Nakladova matice_2018'!$A$1:$IW$188,30,FALSE),0)</f>
        <v>0</v>
      </c>
      <c r="H57" s="19">
        <f>IFERROR(HLOOKUP(H$1,'Nakladova matice_2018'!$A$1:$IW$188,30,FALSE),0)</f>
        <v>0</v>
      </c>
      <c r="I57" s="19">
        <f>IFERROR(HLOOKUP(I$1,'Nakladova matice_2018'!$A$1:$IW$188,30,FALSE),0)</f>
        <v>0</v>
      </c>
      <c r="J57" s="19">
        <f>IFERROR(HLOOKUP(J$1,'Nakladova matice_2018'!$A$1:$IW$188,30,FALSE),0)</f>
        <v>0</v>
      </c>
      <c r="K57" s="19">
        <f>IFERROR(HLOOKUP(K$1,'Nakladova matice_2018'!$A$1:$IW$188,30,FALSE),0)</f>
        <v>0</v>
      </c>
      <c r="L57" s="19">
        <f>IFERROR(HLOOKUP(L$1,'Nakladova matice_2018'!$A$1:$IW$188,30,FALSE),0)</f>
        <v>0</v>
      </c>
      <c r="M57" s="19">
        <f>IFERROR(HLOOKUP(M$1,'Nakladova matice_2018'!$A$1:$IW$188,30,FALSE),0)</f>
        <v>0</v>
      </c>
      <c r="N57" s="19">
        <f>IFERROR(HLOOKUP(N$1,'Nakladova matice_2018'!$A$1:$IW$188,30,FALSE),0)</f>
        <v>0</v>
      </c>
      <c r="O57" s="19">
        <f>IFERROR(HLOOKUP(O$1,'Nakladova matice_2018'!$A$1:$IW$188,30,FALSE),0)</f>
        <v>0</v>
      </c>
      <c r="P57" s="19">
        <f>IFERROR(HLOOKUP(P$1,'Nakladova matice_2018'!$A$1:$IW$188,30,FALSE),0)</f>
        <v>0</v>
      </c>
      <c r="Q57" s="19">
        <f>IFERROR(HLOOKUP(Q$1,'Nakladova matice_2018'!$A$1:$IW$188,30,FALSE),0)</f>
        <v>0</v>
      </c>
      <c r="R57" s="19">
        <f>IFERROR(HLOOKUP(R$1,'Nakladova matice_2018'!$A$1:$IW$188,30,FALSE),0)</f>
        <v>0</v>
      </c>
      <c r="S57" s="19">
        <f>IFERROR(HLOOKUP(S$1,'Nakladova matice_2018'!$A$1:$IW$188,30,FALSE),0)</f>
        <v>0</v>
      </c>
      <c r="T57" s="19">
        <f>IFERROR(HLOOKUP(T$1,'Nakladova matice_2018'!$A$1:$IW$188,30,FALSE),0)</f>
        <v>0</v>
      </c>
      <c r="U57" s="19">
        <f>IFERROR(HLOOKUP(U$1,'Nakladova matice_2018'!$A$1:$IW$188,30,FALSE),0)</f>
        <v>0</v>
      </c>
      <c r="V57" s="19">
        <f>IFERROR(HLOOKUP(V$1,'Nakladova matice_2018'!$A$1:$IW$188,30,FALSE),0)</f>
        <v>0</v>
      </c>
      <c r="W57" s="19">
        <f>IFERROR(HLOOKUP(W$1,'Nakladova matice_2018'!$A$1:$IW$188,30,FALSE),0)</f>
        <v>0</v>
      </c>
      <c r="X57" s="19">
        <f>IFERROR(HLOOKUP(X$1,'Nakladova matice_2018'!$A$1:$IW$188,30,FALSE),0)</f>
        <v>0</v>
      </c>
      <c r="Y57" s="19">
        <f>IFERROR(HLOOKUP(Y$1,'Nakladova matice_2018'!$A$1:$IW$188,30,FALSE),0)</f>
        <v>0</v>
      </c>
      <c r="Z57" s="19">
        <f>IFERROR(HLOOKUP(Z$1,'Nakladova matice_2018'!$A$1:$IW$188,30,FALSE),0)</f>
        <v>0</v>
      </c>
      <c r="AA57" s="19">
        <f>IFERROR(HLOOKUP(AA$1,'Nakladova matice_2018'!$A$1:$IW$188,30,FALSE),0)</f>
        <v>0</v>
      </c>
      <c r="AB57" s="19">
        <f>IFERROR(HLOOKUP(AB$1,'Nakladova matice_2018'!$A$1:$IW$188,30,FALSE),0)</f>
        <v>0</v>
      </c>
      <c r="AC57" s="19">
        <f>IFERROR(HLOOKUP(AC$1,'Nakladova matice_2018'!$A$1:$IW$188,30,FALSE),0)</f>
        <v>0</v>
      </c>
      <c r="AD57" s="19">
        <f>IFERROR(HLOOKUP(AD$1,'Nakladova matice_2018'!$A$1:$IW$188,30,FALSE),0)</f>
        <v>0</v>
      </c>
      <c r="AE57" s="19">
        <f>IFERROR(HLOOKUP(AE$1,'Nakladova matice_2018'!$A$1:$IW$188,30,FALSE),0)</f>
        <v>0</v>
      </c>
      <c r="AF57" s="19">
        <f>IFERROR(HLOOKUP(AF$1,'Nakladova matice_2018'!$A$1:$IW$188,30,FALSE),0)</f>
        <v>0</v>
      </c>
      <c r="AG57" s="19">
        <f>IFERROR(HLOOKUP(AG$1,'Nakladova matice_2018'!$A$1:$IW$188,30,FALSE),0)</f>
        <v>0</v>
      </c>
      <c r="AH57" s="19">
        <f>IFERROR(HLOOKUP(AH$1,'Nakladova matice_2018'!$A$1:$IW$188,30,FALSE),0)</f>
        <v>0</v>
      </c>
      <c r="AI57" s="19">
        <f>IFERROR(HLOOKUP(AI$1,'Nakladova matice_2018'!$A$1:$IW$188,30,FALSE),0)</f>
        <v>0</v>
      </c>
      <c r="AJ57" s="19">
        <f>IFERROR(HLOOKUP(AJ$1,'Nakladova matice_2018'!$A$1:$IW$188,30,FALSE),0)</f>
        <v>0</v>
      </c>
      <c r="AK57" s="19">
        <f>IFERROR(HLOOKUP(AK$1,'Nakladova matice_2018'!$A$1:$IW$188,30,FALSE),0)</f>
        <v>0</v>
      </c>
      <c r="AL57" s="19">
        <f>IFERROR(HLOOKUP(AL$1,'Nakladova matice_2018'!$A$1:$IW$188,30,FALSE),0)</f>
        <v>0</v>
      </c>
      <c r="AM57" s="19">
        <f>IFERROR(HLOOKUP(AM$1,'Nakladova matice_2018'!$A$1:$IW$188,30,FALSE),0)</f>
        <v>0</v>
      </c>
      <c r="AN57" s="19">
        <f>IFERROR(HLOOKUP(AN$1,'Nakladova matice_2018'!$A$1:$IW$188,30,FALSE),0)</f>
        <v>0</v>
      </c>
      <c r="AO57" s="19">
        <f>IFERROR(HLOOKUP(AO$1,'Nakladova matice_2018'!$A$1:$IW$188,30,FALSE),0)</f>
        <v>0</v>
      </c>
      <c r="AP57" s="19">
        <f>IFERROR(HLOOKUP(AP$1,'Nakladova matice_2018'!$A$1:$IW$188,30,FALSE),0)</f>
        <v>0</v>
      </c>
      <c r="AQ57" s="19">
        <f>IFERROR(HLOOKUP(AQ$1,'Nakladova matice_2018'!$A$1:$IW$188,30,FALSE),0)</f>
        <v>0</v>
      </c>
      <c r="AR57" s="19">
        <f>IFERROR(HLOOKUP(AR$1,'Nakladova matice_2018'!$A$1:$IW$188,30,FALSE),0)</f>
        <v>0</v>
      </c>
      <c r="AS57" s="19">
        <f>IFERROR(HLOOKUP(AS$1,'Nakladova matice_2018'!$A$1:$IW$188,30,FALSE),0)</f>
        <v>0</v>
      </c>
      <c r="AT57" s="19">
        <f>IFERROR(HLOOKUP(AT$1,'Nakladova matice_2018'!$A$1:$IW$188,30,FALSE),0)</f>
        <v>0</v>
      </c>
      <c r="AU57" s="19">
        <f>IFERROR(HLOOKUP(AU$1,'Nakladova matice_2018'!$A$1:$IW$188,30,FALSE),0)</f>
        <v>0</v>
      </c>
      <c r="AV57" s="19">
        <f>IFERROR(HLOOKUP(AV$1,'Nakladova matice_2018'!$A$1:$IW$188,30,FALSE),0)</f>
        <v>0</v>
      </c>
      <c r="AW57" s="19">
        <f>IFERROR(HLOOKUP(AW$1,'Nakladova matice_2018'!$A$1:$IW$188,30,FALSE),0)</f>
        <v>0</v>
      </c>
      <c r="AX57" s="19">
        <f>IFERROR(HLOOKUP(AX$1,'Nakladova matice_2018'!$A$1:$IW$188,30,FALSE),0)</f>
        <v>0</v>
      </c>
      <c r="AY57" s="19">
        <f>IFERROR(HLOOKUP(AY$1,'Nakladova matice_2018'!$A$1:$IW$188,30,FALSE),0)</f>
        <v>0</v>
      </c>
      <c r="AZ57" s="19">
        <f>IFERROR(HLOOKUP(AZ$1,'Nakladova matice_2018'!$A$1:$IW$188,30,FALSE),0)</f>
        <v>0</v>
      </c>
      <c r="BA57" s="19">
        <f>IFERROR(HLOOKUP(BA$1,'Nakladova matice_2018'!$A$1:$IW$188,30,FALSE),0)</f>
        <v>0</v>
      </c>
      <c r="BB57" s="19">
        <f>IFERROR(HLOOKUP(BB$1,'Nakladova matice_2018'!$A$1:$IW$188,30,FALSE),0)</f>
        <v>0</v>
      </c>
      <c r="BC57" s="19">
        <f>IFERROR(HLOOKUP(BC$1,'Nakladova matice_2018'!$A$1:$IW$188,30,FALSE),0)</f>
        <v>0</v>
      </c>
      <c r="BD57" s="19">
        <f>IFERROR(HLOOKUP(BD$1,'Nakladova matice_2018'!$A$1:$IW$188,30,FALSE),0)</f>
        <v>0</v>
      </c>
      <c r="BE57" s="19">
        <f>IFERROR(HLOOKUP(BE$1,'Nakladova matice_2018'!$A$1:$IW$188,30,FALSE),0)</f>
        <v>0</v>
      </c>
      <c r="BF57" s="19">
        <f>IFERROR(HLOOKUP(BF$1,'Nakladova matice_2018'!$A$1:$IW$188,30,FALSE),0)</f>
        <v>0</v>
      </c>
      <c r="BG57" s="19">
        <f>IFERROR(HLOOKUP(BG$1,'Nakladova matice_2018'!$A$1:$IW$188,30,FALSE),0)</f>
        <v>0</v>
      </c>
      <c r="BH57" s="19">
        <f>IFERROR(HLOOKUP(BH$1,'Nakladova matice_2018'!$A$1:$IW$188,30,FALSE),0)</f>
        <v>0</v>
      </c>
      <c r="BI57" s="19">
        <f>IFERROR(HLOOKUP(BI$1,'Nakladova matice_2018'!$A$1:$IW$188,30,FALSE),0)</f>
        <v>0</v>
      </c>
      <c r="BJ57" s="19">
        <f>IFERROR(HLOOKUP(BJ$1,'Nakladova matice_2018'!$A$1:$IW$188,30,FALSE),0)</f>
        <v>0</v>
      </c>
      <c r="BK57" s="19">
        <f>IFERROR(HLOOKUP(BK$1,'Nakladova matice_2018'!$A$1:$IW$188,30,FALSE),0)</f>
        <v>0</v>
      </c>
      <c r="BL57" s="19">
        <f>IFERROR(HLOOKUP(BL$1,'Nakladova matice_2018'!$A$1:$IW$188,30,FALSE),0)</f>
        <v>0</v>
      </c>
      <c r="BM57" s="19">
        <f>IFERROR(HLOOKUP(BM$1,'Nakladova matice_2018'!$A$1:$IW$188,30,FALSE),0)</f>
        <v>0</v>
      </c>
      <c r="BN57" s="19">
        <f>IFERROR(HLOOKUP(BN$1,'Nakladova matice_2018'!$A$1:$IW$188,30,FALSE),0)</f>
        <v>0</v>
      </c>
      <c r="BO57" s="19">
        <f>IFERROR(HLOOKUP(BO$1,'Nakladova matice_2018'!$A$1:$IW$188,30,FALSE),0)</f>
        <v>0</v>
      </c>
      <c r="BP57" s="19">
        <f>IFERROR(HLOOKUP(BP$1,'Nakladova matice_2018'!$A$1:$IW$188,30,FALSE),0)</f>
        <v>0</v>
      </c>
      <c r="BQ57" s="19">
        <f>IFERROR(HLOOKUP(BQ$1,'Nakladova matice_2018'!$A$1:$IW$188,30,FALSE),0)</f>
        <v>0</v>
      </c>
      <c r="BR57" s="19">
        <f>IFERROR(HLOOKUP(BR$1,'Nakladova matice_2018'!$A$1:$IW$188,30,FALSE),0)</f>
        <v>0</v>
      </c>
      <c r="BS57" s="19">
        <f>IFERROR(HLOOKUP(BS$1,'Nakladova matice_2018'!$A$1:$IW$188,30,FALSE),0)</f>
        <v>0</v>
      </c>
      <c r="BT57" s="19">
        <f>IFERROR(HLOOKUP(BT$1,'Nakladova matice_2018'!$A$1:$IW$188,30,FALSE),0)</f>
        <v>0</v>
      </c>
      <c r="BU57" s="19">
        <f>IFERROR(HLOOKUP(BU$1,'Nakladova matice_2018'!$A$1:$IW$188,30,FALSE),0)</f>
        <v>0</v>
      </c>
      <c r="BV57" s="19">
        <f>IFERROR(HLOOKUP(BV$1,'Nakladova matice_2018'!$A$1:$IW$188,30,FALSE),0)</f>
        <v>0</v>
      </c>
      <c r="BW57" s="19">
        <f>IFERROR(HLOOKUP(BW$1,'Nakladova matice_2018'!$A$1:$IW$188,30,FALSE),0)</f>
        <v>0</v>
      </c>
      <c r="BX57" s="19">
        <f>IFERROR(HLOOKUP(BX$1,'Nakladova matice_2018'!$A$1:$IW$188,30,FALSE),0)</f>
        <v>0</v>
      </c>
      <c r="BY57" s="19">
        <f>IFERROR(HLOOKUP(BY$1,'Nakladova matice_2018'!$A$1:$IW$188,30,FALSE),0)</f>
        <v>0</v>
      </c>
      <c r="BZ57" s="19">
        <f>IFERROR(HLOOKUP(BZ$1,'Nakladova matice_2018'!$A$1:$IW$188,30,FALSE),0)</f>
        <v>0</v>
      </c>
      <c r="CA57" s="19">
        <f>IFERROR(HLOOKUP(CA$1,'Nakladova matice_2018'!$A$1:$IW$188,30,FALSE),0)</f>
        <v>0</v>
      </c>
      <c r="CB57" s="19">
        <f>IFERROR(HLOOKUP(CB$1,'Nakladova matice_2018'!$A$1:$IW$188,30,FALSE),0)</f>
        <v>0</v>
      </c>
      <c r="CC57" s="19">
        <f>IFERROR(HLOOKUP(CC$1,'Nakladova matice_2018'!$A$1:$IW$188,30,FALSE),0)</f>
        <v>0</v>
      </c>
      <c r="CD57" s="19">
        <f>IFERROR(HLOOKUP(CD$1,'Nakladova matice_2018'!$A$1:$IW$188,30,FALSE),0)</f>
        <v>0</v>
      </c>
      <c r="CE57" s="19">
        <f>IFERROR(HLOOKUP(CE$1,'Nakladova matice_2018'!$A$1:$IW$188,30,FALSE),0)</f>
        <v>0</v>
      </c>
      <c r="CF57" s="19">
        <f>IFERROR(HLOOKUP(CF$1,'Nakladova matice_2018'!$A$1:$IW$188,30,FALSE),0)</f>
        <v>0</v>
      </c>
      <c r="CG57" s="19">
        <f>IFERROR(HLOOKUP(CG$1,'Nakladova matice_2018'!$A$1:$IW$188,30,FALSE),0)</f>
        <v>0</v>
      </c>
      <c r="CH57" s="19">
        <f>IFERROR(HLOOKUP(CH$1,'Nakladova matice_2018'!$A$1:$IW$188,30,FALSE),0)</f>
        <v>0</v>
      </c>
      <c r="CI57" s="19">
        <f>IFERROR(HLOOKUP(CI$1,'Nakladova matice_2018'!$A$1:$IW$188,30,FALSE),0)</f>
        <v>0</v>
      </c>
      <c r="CJ57" s="19">
        <f>IFERROR(HLOOKUP(CJ$1,'Nakladova matice_2018'!$A$1:$IW$188,30,FALSE),0)</f>
        <v>0</v>
      </c>
      <c r="CK57" s="19">
        <f>IFERROR(HLOOKUP(CK$1,'Nakladova matice_2018'!$A$1:$IW$188,30,FALSE),0)</f>
        <v>0</v>
      </c>
      <c r="CL57" s="19">
        <f>IFERROR(HLOOKUP(CL$1,'Nakladova matice_2018'!$A$1:$IW$188,30,FALSE),0)</f>
        <v>0</v>
      </c>
      <c r="CM57" s="19">
        <f>IFERROR(HLOOKUP(CM$1,'Nakladova matice_2018'!$A$1:$IW$188,30,FALSE),0)</f>
        <v>0</v>
      </c>
      <c r="CN57" s="19">
        <f>IFERROR(HLOOKUP(CN$1,'Nakladova matice_2018'!$A$1:$IW$188,30,FALSE),0)</f>
        <v>0</v>
      </c>
      <c r="CO57" s="19">
        <f>IFERROR(HLOOKUP(CO$1,'Nakladova matice_2018'!$A$1:$IW$188,30,FALSE),0)</f>
        <v>0</v>
      </c>
      <c r="CP57" s="19">
        <f>IFERROR(HLOOKUP(CP$1,'Nakladova matice_2018'!$A$1:$IW$188,30,FALSE),0)</f>
        <v>0</v>
      </c>
      <c r="CQ57" s="19">
        <f>IFERROR(HLOOKUP(CQ$1,'Nakladova matice_2018'!$A$1:$IW$188,30,FALSE),0)</f>
        <v>0</v>
      </c>
      <c r="CR57" s="19">
        <f>IFERROR(HLOOKUP(CR$1,'Nakladova matice_2018'!$A$1:$IW$188,30,FALSE),0)</f>
        <v>0</v>
      </c>
      <c r="CS57" s="19">
        <f>IFERROR(HLOOKUP(CS$1,'Nakladova matice_2018'!$A$1:$IW$188,30,FALSE),0)</f>
        <v>0</v>
      </c>
      <c r="CT57" s="19">
        <f>IFERROR(HLOOKUP(CT$1,'Nakladova matice_2018'!$A$1:$IW$188,30,FALSE),0)</f>
        <v>0</v>
      </c>
      <c r="CU57" s="19">
        <f>IFERROR(HLOOKUP(CU$1,'Nakladova matice_2018'!$A$1:$IW$188,30,FALSE),0)</f>
        <v>0</v>
      </c>
      <c r="CV57" s="19">
        <f>IFERROR(HLOOKUP(CV$1,'Nakladova matice_2018'!$A$1:$IW$188,30,FALSE),0)</f>
        <v>0</v>
      </c>
      <c r="CW57" s="19">
        <f>IFERROR(HLOOKUP(CW$1,'Nakladova matice_2018'!$A$1:$IW$188,30,FALSE),0)</f>
        <v>0</v>
      </c>
      <c r="CX57" s="19">
        <f>IFERROR(HLOOKUP(CX$1,'Nakladova matice_2018'!$A$1:$IW$188,30,FALSE),0)</f>
        <v>0</v>
      </c>
      <c r="CY57" s="19">
        <f>IFERROR(HLOOKUP(CY$1,'Nakladova matice_2018'!$A$1:$IW$188,30,FALSE),0)</f>
        <v>0</v>
      </c>
      <c r="CZ57" s="19">
        <f>IFERROR(HLOOKUP(CZ$1,'Nakladova matice_2018'!$A$1:$IW$188,30,FALSE),0)</f>
        <v>0</v>
      </c>
      <c r="DA57" s="19">
        <f>IFERROR(HLOOKUP(DA$1,'Nakladova matice_2018'!$A$1:$IW$188,30,FALSE),0)</f>
        <v>0</v>
      </c>
      <c r="DB57" s="19">
        <f>IFERROR(HLOOKUP(DB$1,'Nakladova matice_2018'!$A$1:$IW$188,30,FALSE),0)</f>
        <v>0</v>
      </c>
      <c r="DC57" s="19">
        <f>IFERROR(HLOOKUP(DC$1,'Nakladova matice_2018'!$A$1:$IW$188,30,FALSE),0)</f>
        <v>0</v>
      </c>
      <c r="DD57" s="19">
        <f>IFERROR(HLOOKUP(DD$1,'Nakladova matice_2018'!$A$1:$IW$188,30,FALSE),0)</f>
        <v>0</v>
      </c>
      <c r="DE57" s="19">
        <f>IFERROR(HLOOKUP(DE$1,'Nakladova matice_2018'!$A$1:$IW$188,30,FALSE),0)</f>
        <v>0</v>
      </c>
      <c r="DF57" s="19">
        <f>IFERROR(HLOOKUP(DF$1,'Nakladova matice_2018'!$A$1:$IW$188,30,FALSE),0)</f>
        <v>0</v>
      </c>
      <c r="DG57" s="19">
        <f>IFERROR(HLOOKUP(DG$1,'Nakladova matice_2018'!$A$1:$IW$188,30,FALSE),0)</f>
        <v>0</v>
      </c>
      <c r="DH57" s="19">
        <f>IFERROR(HLOOKUP(DH$1,'Nakladova matice_2018'!$A$1:$IW$188,30,FALSE),0)</f>
        <v>0</v>
      </c>
      <c r="DI57" s="19">
        <f>IFERROR(HLOOKUP(DI$1,'Nakladova matice_2018'!$A$1:$IW$188,30,FALSE),0)</f>
        <v>0</v>
      </c>
      <c r="DJ57" s="19">
        <f>IFERROR(HLOOKUP(DJ$1,'Nakladova matice_2018'!$A$1:$IW$188,30,FALSE),0)</f>
        <v>0</v>
      </c>
      <c r="DK57" s="19">
        <f>IFERROR(HLOOKUP(DK$1,'Nakladova matice_2018'!$A$1:$IW$188,30,FALSE),0)</f>
        <v>0</v>
      </c>
      <c r="DL57" s="19">
        <f>IFERROR(HLOOKUP(DL$1,'Nakladova matice_2018'!$A$1:$IW$188,30,FALSE),0)</f>
        <v>0</v>
      </c>
      <c r="DM57" s="19">
        <f>IFERROR(HLOOKUP(DM$1,'Nakladova matice_2018'!$A$1:$IW$188,30,FALSE),0)</f>
        <v>0</v>
      </c>
      <c r="DN57" s="19">
        <f>IFERROR(HLOOKUP(DN$1,'Nakladova matice_2018'!$A$1:$IW$188,30,FALSE),0)</f>
        <v>0</v>
      </c>
      <c r="DO57" s="19">
        <f>IFERROR(HLOOKUP(DO$1,'Nakladova matice_2018'!$A$1:$IW$188,30,FALSE),0)</f>
        <v>0</v>
      </c>
      <c r="DP57" s="19">
        <f>IFERROR(HLOOKUP(DP$1,'Nakladova matice_2018'!$A$1:$IW$188,30,FALSE),0)</f>
        <v>0</v>
      </c>
      <c r="DQ57" s="19">
        <f>IFERROR(HLOOKUP(DQ$1,'Nakladova matice_2018'!$A$1:$IW$188,30,FALSE),0)</f>
        <v>0</v>
      </c>
      <c r="DR57" s="19">
        <f>IFERROR(HLOOKUP(DR$1,'Nakladova matice_2018'!$A$1:$IW$188,30,FALSE),0)</f>
        <v>0</v>
      </c>
      <c r="DS57" s="19">
        <f>IFERROR(HLOOKUP(DS$1,'Nakladova matice_2018'!$A$1:$IW$188,30,FALSE),0)</f>
        <v>0</v>
      </c>
      <c r="DT57" s="19">
        <f>IFERROR(HLOOKUP(DT$1,'Nakladova matice_2018'!$A$1:$IW$188,30,FALSE),0)</f>
        <v>0</v>
      </c>
      <c r="DU57" s="19">
        <f>IFERROR(HLOOKUP(DU$1,'Nakladova matice_2018'!$A$1:$IW$188,30,FALSE),0)</f>
        <v>0</v>
      </c>
      <c r="DV57" s="19">
        <f>IFERROR(HLOOKUP(DV$1,'Nakladova matice_2018'!$A$1:$IW$188,30,FALSE),0)</f>
        <v>0</v>
      </c>
      <c r="DW57" s="19">
        <f>IFERROR(HLOOKUP(DW$1,'Nakladova matice_2018'!$A$1:$IW$188,30,FALSE),0)</f>
        <v>0</v>
      </c>
      <c r="DX57" s="19">
        <f>IFERROR(HLOOKUP(DX$1,'Nakladova matice_2018'!$A$1:$IW$188,30,FALSE),0)</f>
        <v>0</v>
      </c>
      <c r="DY57" s="19">
        <f>IFERROR(HLOOKUP(DY$1,'Nakladova matice_2018'!$A$1:$IW$188,30,FALSE),0)</f>
        <v>0</v>
      </c>
      <c r="DZ57" s="19">
        <f>IFERROR(HLOOKUP(DZ$1,'Nakladova matice_2018'!$A$1:$IW$188,30,FALSE),0)</f>
        <v>0</v>
      </c>
      <c r="EA57" s="19">
        <f>IFERROR(HLOOKUP(EA$1,'Nakladova matice_2018'!$A$1:$IW$188,30,FALSE),0)</f>
        <v>0</v>
      </c>
      <c r="EB57" s="19">
        <f>IFERROR(HLOOKUP(EB$1,'Nakladova matice_2018'!$A$1:$IW$188,30,FALSE),0)</f>
        <v>0</v>
      </c>
      <c r="EC57" s="19">
        <f>IFERROR(HLOOKUP(EC$1,'Nakladova matice_2018'!$A$1:$IW$188,30,FALSE),0)</f>
        <v>0</v>
      </c>
      <c r="ED57" s="19">
        <f>IFERROR(HLOOKUP(ED$1,'Nakladova matice_2018'!$A$1:$IW$188,30,FALSE),0)</f>
        <v>0</v>
      </c>
      <c r="EE57" s="19">
        <f>IFERROR(HLOOKUP(EE$1,'Nakladova matice_2018'!$A$1:$IW$188,30,FALSE),0)</f>
        <v>0</v>
      </c>
      <c r="EF57" s="19">
        <f>IFERROR(HLOOKUP(EF$1,'Nakladova matice_2018'!$A$1:$IW$188,30,FALSE),0)</f>
        <v>0</v>
      </c>
      <c r="EG57" s="19">
        <f>IFERROR(HLOOKUP(EG$1,'Nakladova matice_2018'!$A$1:$IW$188,30,FALSE),0)</f>
        <v>0</v>
      </c>
      <c r="EH57" s="19">
        <f>IFERROR(HLOOKUP(EH$1,'Nakladova matice_2018'!$A$1:$IW$188,30,FALSE),0)</f>
        <v>0</v>
      </c>
      <c r="EI57" s="19">
        <f>IFERROR(HLOOKUP(EI$1,'Nakladova matice_2018'!$A$1:$IW$188,30,FALSE),0)</f>
        <v>0</v>
      </c>
      <c r="EJ57" s="19">
        <f>IFERROR(HLOOKUP(EJ$1,'Nakladova matice_2018'!$A$1:$IW$188,30,FALSE),0)</f>
        <v>0</v>
      </c>
      <c r="EK57" s="19">
        <f>IFERROR(HLOOKUP(EK$1,'Nakladova matice_2018'!$A$1:$IW$188,30,FALSE),0)</f>
        <v>0</v>
      </c>
      <c r="EL57" s="19">
        <f>IFERROR(HLOOKUP(EL$1,'Nakladova matice_2018'!$A$1:$IW$188,30,FALSE),0)</f>
        <v>0</v>
      </c>
      <c r="EM57" s="19">
        <f>IFERROR(HLOOKUP(EM$1,'Nakladova matice_2018'!$A$1:$IW$188,30,FALSE),0)</f>
        <v>0</v>
      </c>
      <c r="EN57" s="19">
        <f>IFERROR(HLOOKUP(EN$1,'Nakladova matice_2018'!$A$1:$IW$188,30,FALSE),0)</f>
        <v>0</v>
      </c>
      <c r="EO57" s="19">
        <f>IFERROR(HLOOKUP(EO$1,'Nakladova matice_2018'!$A$1:$IW$188,30,FALSE),0)</f>
        <v>0</v>
      </c>
      <c r="EP57" s="19">
        <f>IFERROR(HLOOKUP(EP$1,'Nakladova matice_2018'!$A$1:$IW$188,30,FALSE),0)</f>
        <v>0</v>
      </c>
      <c r="EQ57" s="19">
        <f>IFERROR(HLOOKUP(EQ$1,'Nakladova matice_2018'!$A$1:$IW$188,30,FALSE),0)</f>
        <v>0</v>
      </c>
      <c r="ER57" s="19">
        <f>IFERROR(HLOOKUP(ER$1,'Nakladova matice_2018'!$A$1:$IW$188,30,FALSE),0)</f>
        <v>0</v>
      </c>
      <c r="ES57" s="19">
        <f>IFERROR(HLOOKUP(ES$1,'Nakladova matice_2018'!$A$1:$IW$188,30,FALSE),0)</f>
        <v>0</v>
      </c>
      <c r="ET57" s="19">
        <f>IFERROR(HLOOKUP(ET$1,'Nakladova matice_2018'!$A$1:$IW$188,30,FALSE),0)</f>
        <v>0</v>
      </c>
      <c r="EU57" s="19">
        <f>IFERROR(HLOOKUP(EU$1,'Nakladova matice_2018'!$A$1:$IW$188,30,FALSE),0)</f>
        <v>0</v>
      </c>
      <c r="EV57" s="19">
        <f>IFERROR(HLOOKUP(EV$1,'Nakladova matice_2018'!$A$1:$IW$188,30,FALSE),0)</f>
        <v>0</v>
      </c>
      <c r="EW57" s="19">
        <f>IFERROR(HLOOKUP(EW$1,'Nakladova matice_2018'!$A$1:$IW$188,30,FALSE),0)</f>
        <v>0</v>
      </c>
      <c r="EX57" s="19">
        <f>IFERROR(HLOOKUP(EX$1,'Nakladova matice_2018'!$A$1:$IW$188,30,FALSE),0)</f>
        <v>0</v>
      </c>
      <c r="EY57" s="19">
        <f>IFERROR(HLOOKUP(EY$1,'Nakladova matice_2018'!$A$1:$IW$188,30,FALSE),0)</f>
        <v>0</v>
      </c>
      <c r="EZ57" s="19">
        <f>IFERROR(HLOOKUP(EZ$1,'Nakladova matice_2018'!$A$1:$IW$188,30,FALSE),0)</f>
        <v>0</v>
      </c>
      <c r="FA57" s="19">
        <f>IFERROR(HLOOKUP(FA$1,'Nakladova matice_2018'!$A$1:$IW$188,30,FALSE),0)</f>
        <v>0</v>
      </c>
      <c r="FB57" s="19">
        <f>IFERROR(HLOOKUP(FB$1,'Nakladova matice_2018'!$A$1:$IW$188,30,FALSE),0)</f>
        <v>0</v>
      </c>
      <c r="FC57" s="19">
        <f>IFERROR(HLOOKUP(FC$1,'Nakladova matice_2018'!$A$1:$IW$188,30,FALSE),0)</f>
        <v>0</v>
      </c>
      <c r="FD57" s="19">
        <f>IFERROR(HLOOKUP(FD$1,'Nakladova matice_2018'!$A$1:$IW$188,30,FALSE),0)</f>
        <v>0</v>
      </c>
      <c r="FE57" s="19">
        <f>IFERROR(HLOOKUP(FE$1,'Nakladova matice_2018'!$A$1:$IW$188,30,FALSE),0)</f>
        <v>0</v>
      </c>
      <c r="FF57" s="19">
        <f>IFERROR(HLOOKUP(FF$1,'Nakladova matice_2018'!$A$1:$IW$188,30,FALSE),0)</f>
        <v>0</v>
      </c>
      <c r="FG57" s="19">
        <f>IFERROR(HLOOKUP(FG$1,'Nakladova matice_2018'!$A$1:$IW$188,30,FALSE),0)</f>
        <v>0</v>
      </c>
      <c r="FH57" s="19">
        <f>IFERROR(HLOOKUP(FH$1,'Nakladova matice_2018'!$A$1:$IW$188,30,FALSE),0)</f>
        <v>0</v>
      </c>
      <c r="FI57" s="19">
        <f>IFERROR(HLOOKUP(FI$1,'Nakladova matice_2018'!$A$1:$IW$188,30,FALSE),0)</f>
        <v>0</v>
      </c>
      <c r="FJ57" s="19">
        <f>IFERROR(HLOOKUP(FJ$1,'Nakladova matice_2018'!$A$1:$IW$188,30,FALSE),0)</f>
        <v>0</v>
      </c>
      <c r="FK57" s="19">
        <f>IFERROR(HLOOKUP(FK$1,'Nakladova matice_2018'!$A$1:$IW$188,30,FALSE),0)</f>
        <v>0</v>
      </c>
      <c r="FL57" s="19">
        <f>IFERROR(HLOOKUP(FL$1,'Nakladova matice_2018'!$A$1:$IW$188,30,FALSE),0)</f>
        <v>0</v>
      </c>
      <c r="FM57" s="19">
        <f>IFERROR(HLOOKUP(FM$1,'Nakladova matice_2018'!$A$1:$IW$188,30,FALSE),0)</f>
        <v>0</v>
      </c>
      <c r="FN57" s="19">
        <f>IFERROR(HLOOKUP(FN$1,'Nakladova matice_2018'!$A$1:$IW$188,30,FALSE),0)</f>
        <v>0</v>
      </c>
      <c r="FO57" s="19">
        <f>IFERROR(HLOOKUP(FO$1,'Nakladova matice_2018'!$A$1:$IW$188,30,FALSE),0)</f>
        <v>0</v>
      </c>
      <c r="FP57" s="19">
        <f>IFERROR(HLOOKUP(FP$1,'Nakladova matice_2018'!$A$1:$IW$188,30,FALSE),0)</f>
        <v>0</v>
      </c>
      <c r="FQ57" s="19">
        <f>IFERROR(HLOOKUP(FQ$1,'Nakladova matice_2018'!$A$1:$IW$188,30,FALSE),0)</f>
        <v>0</v>
      </c>
      <c r="FR57" s="19">
        <f>IFERROR(HLOOKUP(FR$1,'Nakladova matice_2018'!$A$1:$IW$188,30,FALSE),0)</f>
        <v>0</v>
      </c>
      <c r="FS57" s="19">
        <f>IFERROR(HLOOKUP(FS$1,'Nakladova matice_2018'!$A$1:$IW$188,30,FALSE),0)</f>
        <v>0</v>
      </c>
      <c r="FT57" s="19">
        <f>IFERROR(HLOOKUP(FT$1,'Nakladova matice_2018'!$A$1:$IW$188,30,FALSE),0)</f>
        <v>0</v>
      </c>
      <c r="FU57" s="19">
        <f>IFERROR(HLOOKUP(FU$1,'Nakladova matice_2018'!$A$1:$IW$188,30,FALSE),0)</f>
        <v>0</v>
      </c>
      <c r="FV57" s="19">
        <f>IFERROR(HLOOKUP(FV$1,'Nakladova matice_2018'!$A$1:$IW$188,30,FALSE),0)</f>
        <v>0</v>
      </c>
      <c r="FW57" s="19">
        <f>IFERROR(HLOOKUP(FW$1,'Nakladova matice_2018'!$A$1:$IW$188,30,FALSE),0)</f>
        <v>0</v>
      </c>
      <c r="FX57" s="19">
        <f>IFERROR(HLOOKUP(FX$1,'Nakladova matice_2018'!$A$1:$IW$188,30,FALSE),0)</f>
        <v>0</v>
      </c>
      <c r="FY57" s="19">
        <f>IFERROR(HLOOKUP(FY$1,'Nakladova matice_2018'!$A$1:$IW$188,30,FALSE),0)</f>
        <v>0</v>
      </c>
      <c r="FZ57" s="19">
        <f>IFERROR(HLOOKUP(FZ$1,'Nakladova matice_2018'!$A$1:$IW$188,30,FALSE),0)</f>
        <v>0</v>
      </c>
      <c r="GA57" s="19">
        <f>IFERROR(HLOOKUP(GA$1,'Nakladova matice_2018'!$A$1:$IW$188,30,FALSE),0)</f>
        <v>0</v>
      </c>
      <c r="GB57" s="19">
        <f>IFERROR(HLOOKUP(GB$1,'Nakladova matice_2018'!$A$1:$IW$188,30,FALSE),0)</f>
        <v>0</v>
      </c>
      <c r="GC57" s="19">
        <f>IFERROR(HLOOKUP(GC$1,'Nakladova matice_2018'!$A$1:$IW$188,30,FALSE),0)</f>
        <v>0</v>
      </c>
      <c r="GD57" s="19">
        <f>IFERROR(HLOOKUP(GD$1,'Nakladova matice_2018'!$A$1:$IW$188,30,FALSE),0)</f>
        <v>0</v>
      </c>
      <c r="GE57" s="19">
        <f>IFERROR(HLOOKUP(GE$1,'Nakladova matice_2018'!$A$1:$IW$188,30,FALSE),0)</f>
        <v>0</v>
      </c>
      <c r="GF57" s="19">
        <f>IFERROR(HLOOKUP(GF$1,'Nakladova matice_2018'!$A$1:$IW$188,30,FALSE),0)</f>
        <v>0</v>
      </c>
      <c r="GG57" s="19">
        <f>IFERROR(HLOOKUP(GG$1,'Nakladova matice_2018'!$A$1:$IW$188,30,FALSE),0)</f>
        <v>0</v>
      </c>
      <c r="GH57" s="19">
        <f>IFERROR(HLOOKUP(GH$1,'Nakladova matice_2018'!$A$1:$IW$188,30,FALSE),0)</f>
        <v>0</v>
      </c>
      <c r="GI57" s="19">
        <f>IFERROR(HLOOKUP(GI$1,'Nakladova matice_2018'!$A$1:$IW$188,30,FALSE),0)</f>
        <v>0</v>
      </c>
      <c r="GJ57" s="19">
        <f>IFERROR(HLOOKUP(GJ$1,'Nakladova matice_2018'!$A$1:$IW$188,30,FALSE),0)</f>
        <v>0</v>
      </c>
      <c r="GK57" s="19">
        <f>IFERROR(HLOOKUP(GK$1,'Nakladova matice_2018'!$A$1:$IW$188,30,FALSE),0)</f>
        <v>0</v>
      </c>
      <c r="GL57" s="19">
        <f>IFERROR(HLOOKUP(GL$1,'Nakladova matice_2018'!$A$1:$IW$188,30,FALSE),0)</f>
        <v>0</v>
      </c>
      <c r="GM57" s="19">
        <f>IFERROR(HLOOKUP(GM$1,'Nakladova matice_2018'!$A$1:$IW$188,30,FALSE),0)</f>
        <v>0</v>
      </c>
      <c r="GN57" s="19">
        <f>IFERROR(HLOOKUP(GN$1,'Nakladova matice_2018'!$A$1:$IW$188,30,FALSE),0)</f>
        <v>0</v>
      </c>
      <c r="GO57" s="19">
        <f>IFERROR(HLOOKUP(GO$1,'Nakladova matice_2018'!$A$1:$IW$188,30,FALSE),0)</f>
        <v>0</v>
      </c>
      <c r="GP57" s="19">
        <f>IFERROR(HLOOKUP(GP$1,'Nakladova matice_2018'!$A$1:$IW$188,30,FALSE),0)</f>
        <v>0</v>
      </c>
      <c r="GQ57" s="19">
        <f>IFERROR(HLOOKUP(GQ$1,'Nakladova matice_2018'!$A$1:$IW$188,30,FALSE),0)</f>
        <v>0</v>
      </c>
      <c r="GR57" s="19">
        <f>IFERROR(HLOOKUP(GR$1,'Nakladova matice_2018'!$A$1:$IW$188,30,FALSE),0)</f>
        <v>0</v>
      </c>
      <c r="GS57" s="19">
        <f>IFERROR(HLOOKUP(GS$1,'Nakladova matice_2018'!$A$1:$IW$188,30,FALSE),0)</f>
        <v>0</v>
      </c>
      <c r="GT57" s="19">
        <f>IFERROR(HLOOKUP(GT$1,'Nakladova matice_2018'!$A$1:$IW$188,30,FALSE),0)</f>
        <v>0</v>
      </c>
      <c r="GU57" s="19">
        <f>IFERROR(HLOOKUP(GU$1,'Nakladova matice_2018'!$A$1:$IW$188,30,FALSE),0)</f>
        <v>0</v>
      </c>
      <c r="GV57" s="19">
        <f>IFERROR(HLOOKUP(GV$1,'Nakladova matice_2018'!$A$1:$IW$188,30,FALSE),0)</f>
        <v>0</v>
      </c>
      <c r="GW57" s="19">
        <f>IFERROR(HLOOKUP(GW$1,'Nakladova matice_2018'!$A$1:$IW$188,30,FALSE),0)</f>
        <v>0</v>
      </c>
      <c r="GX57" s="19">
        <f>IFERROR(HLOOKUP(GX$1,'Nakladova matice_2018'!$A$1:$IW$188,30,FALSE),0)</f>
        <v>0</v>
      </c>
      <c r="GY57" s="19">
        <f>IFERROR(HLOOKUP(GY$1,'Nakladova matice_2018'!$A$1:$IW$188,30,FALSE),0)</f>
        <v>0</v>
      </c>
      <c r="GZ57" s="19">
        <f>IFERROR(HLOOKUP(GZ$1,'Nakladova matice_2018'!$A$1:$IW$188,30,FALSE),0)</f>
        <v>0</v>
      </c>
      <c r="HA57" s="19">
        <f>IFERROR(HLOOKUP(HA$1,'Nakladova matice_2018'!$A$1:$IW$188,30,FALSE),0)</f>
        <v>0</v>
      </c>
      <c r="HB57" s="19">
        <f>IFERROR(HLOOKUP(HB$1,'Nakladova matice_2018'!$A$1:$IW$188,30,FALSE),0)</f>
        <v>0</v>
      </c>
      <c r="HC57" s="19">
        <f>IFERROR(HLOOKUP(HC$1,'Nakladova matice_2018'!$A$1:$IW$188,30,FALSE),0)</f>
        <v>0</v>
      </c>
      <c r="HD57" s="19">
        <f>IFERROR(HLOOKUP(HD$1,'Nakladova matice_2018'!$A$1:$IW$188,30,FALSE),0)</f>
        <v>0</v>
      </c>
      <c r="HE57" s="19">
        <f>IFERROR(HLOOKUP(HE$1,'Nakladova matice_2018'!$A$1:$IW$188,30,FALSE),0)</f>
        <v>0</v>
      </c>
      <c r="HF57" s="19">
        <f>IFERROR(HLOOKUP(HF$1,'Nakladova matice_2018'!$A$1:$IW$188,30,FALSE),0)</f>
        <v>0</v>
      </c>
      <c r="HG57" s="19">
        <f>IFERROR(HLOOKUP(HG$1,'Nakladova matice_2018'!$A$1:$IW$188,30,FALSE),0)</f>
        <v>0</v>
      </c>
      <c r="HH57" s="19">
        <f>IFERROR(HLOOKUP(HH$1,'Nakladova matice_2018'!$A$1:$IW$188,30,FALSE),0)</f>
        <v>0</v>
      </c>
      <c r="HI57" s="19">
        <f>IFERROR(HLOOKUP(HI$1,'Nakladova matice_2018'!$A$1:$IW$188,30,FALSE),0)</f>
        <v>0</v>
      </c>
      <c r="HJ57" s="19">
        <f>IFERROR(HLOOKUP(HJ$1,'Nakladova matice_2018'!$A$1:$IW$188,30,FALSE),0)</f>
        <v>0</v>
      </c>
      <c r="HK57" s="19">
        <f>IFERROR(HLOOKUP(HK$1,'Nakladova matice_2018'!$A$1:$IW$188,30,FALSE),0)</f>
        <v>0</v>
      </c>
      <c r="HL57" s="19">
        <f>IFERROR(HLOOKUP(HL$1,'Nakladova matice_2018'!$A$1:$IW$188,30,FALSE),0)</f>
        <v>0</v>
      </c>
      <c r="HM57" s="19">
        <f>IFERROR(HLOOKUP(HM$1,'Nakladova matice_2018'!$A$1:$IW$188,30,FALSE),0)</f>
        <v>0</v>
      </c>
      <c r="HN57" s="19">
        <f>IFERROR(HLOOKUP(HN$1,'Nakladova matice_2018'!$A$1:$IW$188,30,FALSE),0)</f>
        <v>0</v>
      </c>
      <c r="HO57" s="19">
        <f>IFERROR(HLOOKUP(HO$1,'Nakladova matice_2018'!$A$1:$IW$188,30,FALSE),0)</f>
        <v>0</v>
      </c>
      <c r="HP57" s="19">
        <f>IFERROR(HLOOKUP(HP$1,'Nakladova matice_2018'!$A$1:$IW$188,30,FALSE),0)</f>
        <v>0</v>
      </c>
      <c r="HQ57" s="19">
        <f>IFERROR(HLOOKUP(HQ$1,'Nakladova matice_2018'!$A$1:$IW$188,30,FALSE),0)</f>
        <v>0</v>
      </c>
      <c r="HR57" s="19">
        <f>IFERROR(HLOOKUP(HR$1,'Nakladova matice_2018'!$A$1:$IW$188,30,FALSE),0)</f>
        <v>0</v>
      </c>
      <c r="HS57" s="19">
        <f>IFERROR(HLOOKUP(HS$1,'Nakladova matice_2018'!$A$1:$IW$188,30,FALSE),0)</f>
        <v>0</v>
      </c>
      <c r="HT57" s="19">
        <f>IFERROR(HLOOKUP(HT$1,'Nakladova matice_2018'!$A$1:$IW$188,30,FALSE),0)</f>
        <v>0</v>
      </c>
      <c r="HU57" s="19">
        <f>IFERROR(HLOOKUP(HU$1,'Nakladova matice_2018'!$A$1:$IW$188,30,FALSE),0)</f>
        <v>0</v>
      </c>
      <c r="HV57" s="19">
        <f>IFERROR(HLOOKUP(HV$1,'Nakladova matice_2018'!$A$1:$IW$188,30,FALSE),0)</f>
        <v>0</v>
      </c>
      <c r="HW57" s="19">
        <f>IFERROR(HLOOKUP(HW$1,'Nakladova matice_2018'!$A$1:$IW$188,30,FALSE),0)</f>
        <v>0</v>
      </c>
      <c r="HX57" s="19">
        <f>IFERROR(HLOOKUP(HX$1,'Nakladova matice_2018'!$A$1:$IW$188,30,FALSE),0)</f>
        <v>0</v>
      </c>
      <c r="HY57" s="19">
        <f>IFERROR(HLOOKUP(HY$1,'Nakladova matice_2018'!$A$1:$IW$188,30,FALSE),0)</f>
        <v>0</v>
      </c>
      <c r="HZ57" s="19">
        <f>IFERROR(HLOOKUP(HZ$1,'Nakladova matice_2018'!$A$1:$IW$188,30,FALSE),0)</f>
        <v>0</v>
      </c>
      <c r="IA57" s="19">
        <f>IFERROR(HLOOKUP(IA$1,'Nakladova matice_2018'!$A$1:$IW$188,30,FALSE),0)</f>
        <v>0</v>
      </c>
      <c r="IB57" s="19">
        <f>IFERROR(HLOOKUP(IB$1,'Nakladova matice_2018'!$A$1:$IW$188,30,FALSE),0)</f>
        <v>2115.38</v>
      </c>
      <c r="IC57" s="19">
        <f>IFERROR(HLOOKUP(IC$1,'Nakladova matice_2018'!$A$1:$IW$188,30,FALSE),0)</f>
        <v>0</v>
      </c>
      <c r="ID57" s="19">
        <f>IFERROR(HLOOKUP(ID$1,'Nakladova matice_2018'!$A$1:$IW$188,30,FALSE),0)</f>
        <v>300</v>
      </c>
      <c r="IE57" s="19">
        <f>IFERROR(HLOOKUP(IE$1,'Nakladova matice_2018'!$A$1:$IW$188,30,FALSE),0)</f>
        <v>0</v>
      </c>
      <c r="IF57" s="19">
        <f>IFERROR(HLOOKUP(IF$1,'Nakladova matice_2018'!$A$1:$IW$188,30,FALSE),0)</f>
        <v>223.24</v>
      </c>
      <c r="IG57" s="19">
        <f>IFERROR(HLOOKUP(IG$1,'Nakladova matice_2018'!$A$1:$IW$188,30,FALSE),0)</f>
        <v>0</v>
      </c>
      <c r="IH57" s="19">
        <f>IFERROR(HLOOKUP(IH$1,'Nakladova matice_2018'!$A$1:$IW$188,30,FALSE),0)</f>
        <v>0</v>
      </c>
      <c r="II57" s="19">
        <f>IFERROR(HLOOKUP(II$1,'Nakladova matice_2018'!$A$1:$IW$188,30,FALSE),0)</f>
        <v>0</v>
      </c>
      <c r="IJ57" s="19">
        <f>IFERROR(HLOOKUP(IJ$1,'Nakladova matice_2018'!$A$1:$IW$188,30,FALSE),0)</f>
        <v>0</v>
      </c>
      <c r="IK57" s="19">
        <f>IFERROR(HLOOKUP(IK$1,'Nakladova matice_2018'!$A$1:$IW$188,30,FALSE),0)</f>
        <v>0</v>
      </c>
      <c r="IL57" s="19">
        <f>IFERROR(HLOOKUP(IL$1,'Nakladova matice_2018'!$A$1:$IW$188,30,FALSE),0)</f>
        <v>464.65</v>
      </c>
      <c r="IM57" s="19">
        <f>IFERROR(HLOOKUP(IM$1,'Nakladova matice_2018'!$A$1:$IW$188,30,FALSE),0)</f>
        <v>0</v>
      </c>
      <c r="IN57" s="19">
        <f>IFERROR(HLOOKUP(IN$1,'Nakladova matice_2018'!$A$1:$IW$188,30,FALSE),0)</f>
        <v>0</v>
      </c>
      <c r="IO57" s="19">
        <f>IFERROR(HLOOKUP(IO$1,'Nakladova matice_2018'!$A$1:$IW$188,30,FALSE),0)</f>
        <v>0</v>
      </c>
      <c r="IP57" s="19">
        <f>IFERROR(HLOOKUP(IP$1,'Nakladova matice_2018'!$A$1:$IW$188,30,FALSE),0)</f>
        <v>0</v>
      </c>
      <c r="IQ57" s="19">
        <f>IFERROR(HLOOKUP(IQ$1,'Nakladova matice_2018'!$A$1:$IW$188,30,FALSE),0)</f>
        <v>0</v>
      </c>
      <c r="IR57" s="19">
        <f>IFERROR(HLOOKUP(IR$1,'Nakladova matice_2018'!$A$1:$IW$188,30,FALSE),0)</f>
        <v>0</v>
      </c>
      <c r="IS57" s="19">
        <f>IFERROR(HLOOKUP(IS$1,'Nakladova matice_2018'!$A$1:$IW$188,30,FALSE),0)</f>
        <v>0</v>
      </c>
      <c r="IT57" s="19">
        <f>IFERROR(HLOOKUP(IT$1,'Nakladova matice_2018'!$A$1:$IW$188,30,FALSE),0)</f>
        <v>0</v>
      </c>
      <c r="IU57" s="19">
        <f>IFERROR(HLOOKUP(IU$1,'Nakladova matice_2018'!$A$1:$IW$188,30,FALSE),0)</f>
        <v>0</v>
      </c>
      <c r="IV57" s="19">
        <f>IFERROR(HLOOKUP(IV$1,'Nakladova matice_2018'!$A$1:$IW$188,30,FALSE),0)</f>
        <v>0</v>
      </c>
      <c r="IW57" s="19">
        <f>IFERROR(HLOOKUP(IW$1,'Nakladova matice_2018'!$A$1:$IW$188,30,FALSE),0)</f>
        <v>0</v>
      </c>
      <c r="IX57" s="19">
        <f>IFERROR(HLOOKUP(IX$1,'Nakladova matice_2018'!$A$1:$IW$188,30,FALSE),0)</f>
        <v>0</v>
      </c>
      <c r="IY57" s="19">
        <f>IFERROR(HLOOKUP(IY$1,'Nakladova matice_2018'!$A$1:$IW$188,30,FALSE),0)</f>
        <v>0</v>
      </c>
      <c r="IZ57" s="19">
        <f>IFERROR(HLOOKUP(IZ$1,'Nakladova matice_2018'!$A$1:$IW$188,30,FALSE),0)</f>
        <v>0</v>
      </c>
      <c r="JA57" s="19">
        <f>IFERROR(HLOOKUP(JA$1,'Nakladova matice_2018'!$A$1:$IW$188,30,FALSE),0)</f>
        <v>0</v>
      </c>
      <c r="JB57" s="19">
        <f>IFERROR(HLOOKUP(JB$1,'Nakladova matice_2018'!$A$1:$IW$188,30,FALSE),0)</f>
        <v>0</v>
      </c>
      <c r="JC57" s="19">
        <f>IFERROR(HLOOKUP(JC$1,'Nakladova matice_2018'!$A$1:$IW$188,30,FALSE),0)</f>
        <v>0</v>
      </c>
      <c r="JD57" s="19">
        <f>IFERROR(HLOOKUP(JD$1,'Nakladova matice_2018'!$A$1:$IW$188,30,FALSE),0)</f>
        <v>0</v>
      </c>
      <c r="JE57" s="19">
        <f>IFERROR(HLOOKUP(JE$1,'Nakladova matice_2018'!$A$1:$IW$188,30,FALSE),0)</f>
        <v>0</v>
      </c>
      <c r="JF57" s="19">
        <f>IFERROR(HLOOKUP(JF$1,'Nakladova matice_2018'!$A$1:$IW$188,30,FALSE),0)</f>
        <v>0</v>
      </c>
      <c r="JG57" s="19">
        <f>IFERROR(HLOOKUP(JG$1,'Nakladova matice_2018'!$A$1:$IW$188,30,FALSE),0)</f>
        <v>0</v>
      </c>
      <c r="JH57" s="19">
        <f>IFERROR(HLOOKUP(JH$1,'Nakladova matice_2018'!$A$1:$IW$188,30,FALSE),0)</f>
        <v>0</v>
      </c>
      <c r="JI57" s="19">
        <f>IFERROR(HLOOKUP(JI$1,'Nakladova matice_2018'!$A$1:$IW$188,30,FALSE),0)</f>
        <v>0</v>
      </c>
      <c r="JJ57" s="19">
        <f>IFERROR(HLOOKUP(JJ$1,'Nakladova matice_2018'!$A$1:$IW$188,30,FALSE),0)</f>
        <v>0</v>
      </c>
      <c r="JK57" s="19">
        <f>IFERROR(HLOOKUP(JK$1,'Nakladova matice_2018'!$A$1:$IW$188,30,FALSE),0)</f>
        <v>0</v>
      </c>
      <c r="JL57" s="19">
        <f>IFERROR(HLOOKUP(JL$1,'Nakladova matice_2018'!$A$1:$IW$188,30,FALSE),0)</f>
        <v>0</v>
      </c>
      <c r="JM57" s="19">
        <f>IFERROR(HLOOKUP(JM$1,'Nakladova matice_2018'!$A$1:$IW$188,30,FALSE),0)</f>
        <v>0</v>
      </c>
      <c r="JN57" s="19">
        <f>IFERROR(HLOOKUP(JN$1,'Nakladova matice_2018'!$A$1:$IW$188,30,FALSE),0)</f>
        <v>0</v>
      </c>
      <c r="JO57" s="19">
        <f>IFERROR(HLOOKUP(JO$1,'Nakladova matice_2018'!$A$1:$IW$188,30,FALSE),0)</f>
        <v>0</v>
      </c>
      <c r="JP57" s="19">
        <f>IFERROR(HLOOKUP(JP$1,'Nakladova matice_2018'!$A$1:$IW$188,30,FALSE),0)</f>
        <v>0</v>
      </c>
      <c r="JQ57" s="19">
        <f>IFERROR(HLOOKUP(JQ$1,'Nakladova matice_2018'!$A$1:$IW$188,30,FALSE),0)</f>
        <v>0</v>
      </c>
      <c r="JR57" s="19">
        <f>IFERROR(HLOOKUP(JR$1,'Nakladova matice_2018'!$A$1:$IW$188,30,FALSE),0)</f>
        <v>0</v>
      </c>
      <c r="JS57" s="19">
        <f>IFERROR(HLOOKUP(JS$1,'Nakladova matice_2018'!$A$1:$IW$188,30,FALSE),0)</f>
        <v>0</v>
      </c>
      <c r="JT57" s="19">
        <f>IFERROR(HLOOKUP(JT$1,'Nakladova matice_2018'!$A$1:$IW$188,30,FALSE),0)</f>
        <v>0</v>
      </c>
      <c r="JU57" s="19">
        <f>IFERROR(HLOOKUP(JU$1,'Nakladova matice_2018'!$A$1:$IW$188,30,FALSE),0)</f>
        <v>0</v>
      </c>
      <c r="JV57" s="19">
        <f>IFERROR(HLOOKUP(JV$1,'Nakladova matice_2018'!$A$1:$IW$188,30,FALSE),0)</f>
        <v>0</v>
      </c>
      <c r="JW57" s="19">
        <f>IFERROR(HLOOKUP(JW$1,'Nakladova matice_2018'!$A$1:$IW$188,30,FALSE),0)</f>
        <v>0</v>
      </c>
      <c r="JX57" s="19">
        <f>IFERROR(HLOOKUP(JX$1,'Nakladova matice_2018'!$A$1:$IW$188,30,FALSE),0)</f>
        <v>0</v>
      </c>
      <c r="JY57" s="19">
        <f>IFERROR(HLOOKUP(JY$1,'Nakladova matice_2018'!$A$1:$IW$188,30,FALSE),0)</f>
        <v>0</v>
      </c>
      <c r="JZ57" s="19">
        <f>IFERROR(HLOOKUP(JZ$1,'Nakladova matice_2018'!$A$1:$IW$188,30,FALSE),0)</f>
        <v>0</v>
      </c>
      <c r="KA57" s="19">
        <f>IFERROR(HLOOKUP(KA$1,'Nakladova matice_2018'!$A$1:$IW$188,30,FALSE),0)</f>
        <v>0</v>
      </c>
      <c r="KB57" s="19">
        <f>IFERROR(HLOOKUP(KB$1,'Nakladova matice_2018'!$A$1:$IW$188,30,FALSE),0)</f>
        <v>0</v>
      </c>
      <c r="KC57" s="19">
        <f>IFERROR(HLOOKUP(KC$1,'Nakladova matice_2018'!$A$1:$IW$188,30,FALSE),0)</f>
        <v>0</v>
      </c>
      <c r="KD57" s="19">
        <f>IFERROR(HLOOKUP(KD$1,'Nakladova matice_2018'!$A$1:$IW$188,30,FALSE),0)</f>
        <v>0</v>
      </c>
      <c r="KE57" s="19">
        <f>IFERROR(HLOOKUP(KE$1,'Nakladova matice_2018'!$A$1:$IW$188,30,FALSE),0)</f>
        <v>0</v>
      </c>
      <c r="KF57" s="19">
        <f>IFERROR(HLOOKUP(KF$1,'Nakladova matice_2018'!$A$1:$IW$188,30,FALSE),0)</f>
        <v>0</v>
      </c>
      <c r="KG57" s="19">
        <f>IFERROR(HLOOKUP(KG$1,'Nakladova matice_2018'!$A$1:$IW$188,30,FALSE),0)</f>
        <v>0</v>
      </c>
      <c r="KH57" s="19">
        <f>IFERROR(HLOOKUP(KH$1,'Nakladova matice_2018'!$A$1:$IW$188,30,FALSE),0)</f>
        <v>0</v>
      </c>
      <c r="KI57" s="19">
        <f>IFERROR(HLOOKUP(KI$1,'Nakladova matice_2018'!$A$1:$IW$188,30,FALSE),0)</f>
        <v>0</v>
      </c>
      <c r="KJ57" s="19">
        <f>IFERROR(HLOOKUP(KJ$1,'Nakladova matice_2018'!$A$1:$IW$188,30,FALSE),0)</f>
        <v>0</v>
      </c>
      <c r="KK57" s="19">
        <f>IFERROR(HLOOKUP(KK$1,'Nakladova matice_2018'!$A$1:$IW$188,30,FALSE),0)</f>
        <v>0</v>
      </c>
      <c r="KL57" s="19">
        <f>IFERROR(HLOOKUP(KL$1,'Nakladova matice_2018'!$A$1:$IW$188,30,FALSE),0)</f>
        <v>0</v>
      </c>
      <c r="KM57" s="19">
        <f>IFERROR(HLOOKUP(KM$1,'Nakladova matice_2018'!$A$1:$IW$188,30,FALSE),0)</f>
        <v>0</v>
      </c>
      <c r="KN57" s="19">
        <f>IFERROR(HLOOKUP(KN$1,'Nakladova matice_2018'!$A$1:$IW$188,30,FALSE),0)</f>
        <v>0</v>
      </c>
      <c r="KO57" s="19">
        <f>IFERROR(HLOOKUP(KO$1,'Nakladova matice_2018'!$A$1:$IW$188,30,FALSE),0)</f>
        <v>0</v>
      </c>
      <c r="KP57" s="19">
        <f>IFERROR(HLOOKUP(KP$1,'Nakladova matice_2018'!$A$1:$IW$188,30,FALSE),0)</f>
        <v>0</v>
      </c>
      <c r="KQ57" s="19">
        <f>IFERROR(HLOOKUP(KQ$1,'Nakladova matice_2018'!$A$1:$IW$188,30,FALSE),0)</f>
        <v>0</v>
      </c>
      <c r="KR57" s="19">
        <f>IFERROR(HLOOKUP(KR$1,'Nakladova matice_2018'!$A$1:$IW$188,30,FALSE),0)</f>
        <v>0</v>
      </c>
      <c r="KS57" s="19">
        <f>IFERROR(HLOOKUP(KS$1,'Nakladova matice_2018'!$A$1:$IW$188,30,FALSE),0)</f>
        <v>0</v>
      </c>
      <c r="KT57" s="19">
        <f>IFERROR(HLOOKUP(KT$1,'Nakladova matice_2018'!$A$1:$IW$188,30,FALSE),0)</f>
        <v>0</v>
      </c>
      <c r="KU57" s="19">
        <f>IFERROR(HLOOKUP(KU$1,'Nakladova matice_2018'!$A$1:$IW$188,30,FALSE),0)</f>
        <v>0</v>
      </c>
      <c r="KV57" s="19">
        <f>IFERROR(HLOOKUP(KV$1,'Nakladova matice_2018'!$A$1:$IW$188,30,FALSE),0)</f>
        <v>0</v>
      </c>
      <c r="KW57" s="19">
        <f>IFERROR(HLOOKUP(KW$1,'Nakladova matice_2018'!$A$1:$IW$188,30,FALSE),0)</f>
        <v>0</v>
      </c>
      <c r="KX57" s="19">
        <f>IFERROR(HLOOKUP(KX$1,'Nakladova matice_2018'!$A$1:$IW$188,30,FALSE),0)</f>
        <v>0</v>
      </c>
      <c r="KY57" s="19">
        <f>IFERROR(HLOOKUP(KY$1,'Nakladova matice_2018'!$A$1:$IW$188,30,FALSE),0)</f>
        <v>0</v>
      </c>
      <c r="KZ57" s="19">
        <f>IFERROR(HLOOKUP(KZ$1,'Nakladova matice_2018'!$A$1:$IW$188,30,FALSE),0)</f>
        <v>0</v>
      </c>
      <c r="LA57" s="19">
        <f>IFERROR(HLOOKUP(LA$1,'Nakladova matice_2018'!$A$1:$IW$188,30,FALSE),0)</f>
        <v>0</v>
      </c>
      <c r="LB57" s="19">
        <f>IFERROR(HLOOKUP(LB$1,'Nakladova matice_2018'!$A$1:$IW$188,30,FALSE),0)</f>
        <v>0</v>
      </c>
      <c r="LC57" s="19">
        <f>IFERROR(HLOOKUP(LC$1,'Nakladova matice_2018'!$A$1:$IW$188,30,FALSE),0)</f>
        <v>0</v>
      </c>
      <c r="LD57" s="19">
        <f>IFERROR(HLOOKUP(LD$1,'Nakladova matice_2018'!$A$1:$IW$188,30,FALSE),0)</f>
        <v>0</v>
      </c>
      <c r="LE57" s="19">
        <f>IFERROR(HLOOKUP(LE$1,'Nakladova matice_2018'!$A$1:$IW$188,30,FALSE),0)</f>
        <v>0</v>
      </c>
      <c r="LF57" s="19">
        <f>IFERROR(HLOOKUP(LF$1,'Nakladova matice_2018'!$A$1:$IW$188,30,FALSE),0)</f>
        <v>0</v>
      </c>
      <c r="LG57" s="19">
        <f>IFERROR(HLOOKUP(LG$1,'Nakladova matice_2018'!$A$1:$IW$188,30,FALSE),0)</f>
        <v>0</v>
      </c>
      <c r="LH57" s="19">
        <f>IFERROR(HLOOKUP(LH$1,'Nakladova matice_2018'!$A$1:$IW$188,30,FALSE),0)</f>
        <v>0</v>
      </c>
      <c r="LI57" s="19">
        <f>IFERROR(HLOOKUP(LI$1,'Nakladova matice_2018'!$A$1:$IW$188,30,FALSE),0)</f>
        <v>0</v>
      </c>
      <c r="LJ57" s="19">
        <f>IFERROR(HLOOKUP(LJ$1,'Nakladova matice_2018'!$A$1:$IW$188,30,FALSE),0)</f>
        <v>0</v>
      </c>
      <c r="LK57" s="19">
        <f>IFERROR(HLOOKUP(LK$1,'Nakladova matice_2018'!$A$1:$IW$188,30,FALSE),0)</f>
        <v>0</v>
      </c>
      <c r="LL57" s="19">
        <f>IFERROR(HLOOKUP(LL$1,'Nakladova matice_2018'!$A$1:$IW$188,30,FALSE),0)</f>
        <v>0</v>
      </c>
      <c r="LM57" s="19">
        <f>IFERROR(HLOOKUP(LM$1,'Nakladova matice_2018'!$A$1:$IW$188,30,FALSE),0)</f>
        <v>0</v>
      </c>
      <c r="LN57" s="19">
        <f>IFERROR(HLOOKUP(LN$1,'Nakladova matice_2018'!$A$1:$IW$188,30,FALSE),0)</f>
        <v>0</v>
      </c>
      <c r="LO57" s="19">
        <f>IFERROR(HLOOKUP(LO$1,'Nakladova matice_2018'!$A$1:$IW$188,30,FALSE),0)</f>
        <v>0</v>
      </c>
      <c r="LP57" s="19">
        <f>IFERROR(HLOOKUP(LP$1,'Nakladova matice_2018'!$A$1:$IW$188,30,FALSE),0)</f>
        <v>0</v>
      </c>
      <c r="LQ57" s="19">
        <f>IFERROR(HLOOKUP(LQ$1,'Nakladova matice_2018'!$A$1:$IW$188,30,FALSE),0)</f>
        <v>0</v>
      </c>
      <c r="LR57" s="19">
        <f>IFERROR(HLOOKUP(LR$1,'Nakladova matice_2018'!$A$1:$IW$188,30,FALSE),0)</f>
        <v>0</v>
      </c>
      <c r="LS57" s="19">
        <f>IFERROR(HLOOKUP(LS$1,'Nakladova matice_2018'!$A$1:$IW$188,30,FALSE),0)</f>
        <v>0</v>
      </c>
      <c r="LT57" s="19">
        <f>IFERROR(HLOOKUP(LT$1,'Nakladova matice_2018'!$A$1:$IW$188,30,FALSE),0)</f>
        <v>0</v>
      </c>
      <c r="LU57" s="19">
        <f>IFERROR(HLOOKUP(LU$1,'Nakladova matice_2018'!$A$1:$IW$188,30,FALSE),0)</f>
        <v>0</v>
      </c>
      <c r="LV57" s="19">
        <f>IFERROR(HLOOKUP(LV$1,'Nakladova matice_2018'!$A$1:$IW$188,30,FALSE),0)</f>
        <v>0</v>
      </c>
      <c r="LW57" s="19">
        <f>IFERROR(HLOOKUP(LW$1,'Nakladova matice_2018'!$A$1:$IW$188,30,FALSE),0)</f>
        <v>0</v>
      </c>
      <c r="LX57" s="19">
        <f>IFERROR(HLOOKUP(LX$1,'Nakladova matice_2018'!$A$1:$IW$188,30,FALSE),0)</f>
        <v>0</v>
      </c>
      <c r="LY57" s="19">
        <f>IFERROR(HLOOKUP(LY$1,'Nakladova matice_2018'!$A$1:$IW$188,30,FALSE),0)</f>
        <v>0</v>
      </c>
      <c r="LZ57" s="19">
        <f>IFERROR(HLOOKUP(LZ$1,'Nakladova matice_2018'!$A$1:$IW$188,30,FALSE),0)</f>
        <v>0</v>
      </c>
      <c r="MA57" s="19">
        <f>IFERROR(HLOOKUP(MA$1,'Nakladova matice_2018'!$A$1:$IW$188,30,FALSE),0)</f>
        <v>0</v>
      </c>
      <c r="MB57" s="19">
        <f>IFERROR(HLOOKUP(MB$1,'Nakladova matice_2018'!$A$1:$IW$188,30,FALSE),0)</f>
        <v>0</v>
      </c>
      <c r="MC57" s="19">
        <f>IFERROR(HLOOKUP(MC$1,'Nakladova matice_2018'!$A$1:$IW$188,30,FALSE),0)</f>
        <v>0</v>
      </c>
      <c r="MD57" s="19">
        <f>IFERROR(HLOOKUP(MD$1,'Nakladova matice_2018'!$A$1:$IW$188,30,FALSE),0)</f>
        <v>0</v>
      </c>
      <c r="ME57" s="19">
        <f>IFERROR(HLOOKUP(ME$1,'Nakladova matice_2018'!$A$1:$IW$188,30,FALSE),0)</f>
        <v>0</v>
      </c>
      <c r="MF57" s="19">
        <f>IFERROR(HLOOKUP(MF$1,'Nakladova matice_2018'!$A$1:$IW$188,30,FALSE),0)</f>
        <v>0</v>
      </c>
      <c r="MG57" s="19">
        <f>IFERROR(HLOOKUP(MG$1,'Nakladova matice_2018'!$A$1:$IW$188,30,FALSE),0)</f>
        <v>0</v>
      </c>
      <c r="MH57" s="19">
        <f>IFERROR(HLOOKUP(MH$1,'Nakladova matice_2018'!$A$1:$IW$188,30,FALSE),0)</f>
        <v>0</v>
      </c>
      <c r="MI57" s="19">
        <f>IFERROR(HLOOKUP(MI$1,'Nakladova matice_2018'!$A$1:$IW$188,30,FALSE),0)</f>
        <v>0</v>
      </c>
      <c r="MJ57" s="19">
        <f>IFERROR(HLOOKUP(MJ$1,'Nakladova matice_2018'!$A$1:$IW$188,30,FALSE),0)</f>
        <v>0</v>
      </c>
      <c r="MK57" s="19">
        <f>IFERROR(HLOOKUP(MK$1,'Nakladova matice_2018'!$A$1:$IW$188,30,FALSE),0)</f>
        <v>0</v>
      </c>
      <c r="ML57" s="19">
        <f>IFERROR(HLOOKUP(ML$1,'Nakladova matice_2018'!$A$1:$IW$188,30,FALSE),0)</f>
        <v>0</v>
      </c>
      <c r="MM57" s="19">
        <f>IFERROR(HLOOKUP(MM$1,'Nakladova matice_2018'!$A$1:$IW$188,30,FALSE),0)</f>
        <v>0</v>
      </c>
      <c r="MN57" s="19">
        <f>IFERROR(HLOOKUP(MN$1,'Nakladova matice_2018'!$A$1:$IW$188,30,FALSE),0)</f>
        <v>0</v>
      </c>
      <c r="MO57" s="20">
        <f t="shared" si="83"/>
        <v>3103.27</v>
      </c>
      <c r="MP57" s="20">
        <f>MO57-'Nakladova matice_2018'!IX30</f>
        <v>0</v>
      </c>
    </row>
    <row r="58" spans="1:354" x14ac:dyDescent="0.2">
      <c r="A58" s="27">
        <v>511011</v>
      </c>
      <c r="B58" s="21" t="s">
        <v>204</v>
      </c>
      <c r="C58" s="53">
        <v>0</v>
      </c>
      <c r="D58" s="19">
        <f>IFERROR(HLOOKUP(D$1,'Nakladova matice_2018'!$A$1:$IW$188,31,FALSE),0)</f>
        <v>0</v>
      </c>
      <c r="E58" s="19">
        <f>IFERROR(HLOOKUP(E$1,'Nakladova matice_2018'!$A$1:$IW$188,31,FALSE),0)</f>
        <v>0</v>
      </c>
      <c r="F58" s="19">
        <f>IFERROR(HLOOKUP(F$1,'Nakladova matice_2018'!$A$1:$IW$188,31,FALSE),0)</f>
        <v>479803.72</v>
      </c>
      <c r="G58" s="19">
        <f>IFERROR(HLOOKUP(G$1,'Nakladova matice_2018'!$A$1:$IW$188,31,FALSE),0)</f>
        <v>0</v>
      </c>
      <c r="H58" s="19">
        <f>IFERROR(HLOOKUP(H$1,'Nakladova matice_2018'!$A$1:$IW$188,31,FALSE),0)</f>
        <v>0</v>
      </c>
      <c r="I58" s="19">
        <f>IFERROR(HLOOKUP(I$1,'Nakladova matice_2018'!$A$1:$IW$188,31,FALSE),0)</f>
        <v>0</v>
      </c>
      <c r="J58" s="19">
        <f>IFERROR(HLOOKUP(J$1,'Nakladova matice_2018'!$A$1:$IW$188,31,FALSE),0)</f>
        <v>0</v>
      </c>
      <c r="K58" s="19">
        <f>IFERROR(HLOOKUP(K$1,'Nakladova matice_2018'!$A$1:$IW$188,31,FALSE),0)</f>
        <v>0</v>
      </c>
      <c r="L58" s="19">
        <f>IFERROR(HLOOKUP(L$1,'Nakladova matice_2018'!$A$1:$IW$188,31,FALSE),0)</f>
        <v>0</v>
      </c>
      <c r="M58" s="19">
        <f>IFERROR(HLOOKUP(M$1,'Nakladova matice_2018'!$A$1:$IW$188,31,FALSE),0)</f>
        <v>0</v>
      </c>
      <c r="N58" s="19">
        <f>IFERROR(HLOOKUP(N$1,'Nakladova matice_2018'!$A$1:$IW$188,31,FALSE),0)</f>
        <v>0</v>
      </c>
      <c r="O58" s="19">
        <f>IFERROR(HLOOKUP(O$1,'Nakladova matice_2018'!$A$1:$IW$188,31,FALSE),0)</f>
        <v>700</v>
      </c>
      <c r="P58" s="19">
        <f>IFERROR(HLOOKUP(P$1,'Nakladova matice_2018'!$A$1:$IW$188,31,FALSE),0)</f>
        <v>0</v>
      </c>
      <c r="Q58" s="19">
        <f>IFERROR(HLOOKUP(Q$1,'Nakladova matice_2018'!$A$1:$IW$188,31,FALSE),0)</f>
        <v>0</v>
      </c>
      <c r="R58" s="19">
        <f>IFERROR(HLOOKUP(R$1,'Nakladova matice_2018'!$A$1:$IW$188,31,FALSE),0)</f>
        <v>1331</v>
      </c>
      <c r="S58" s="19">
        <f>IFERROR(HLOOKUP(S$1,'Nakladova matice_2018'!$A$1:$IW$188,31,FALSE),0)</f>
        <v>63281.79</v>
      </c>
      <c r="T58" s="19">
        <f>IFERROR(HLOOKUP(T$1,'Nakladova matice_2018'!$A$1:$IW$188,31,FALSE),0)</f>
        <v>0</v>
      </c>
      <c r="U58" s="19">
        <f>IFERROR(HLOOKUP(U$1,'Nakladova matice_2018'!$A$1:$IW$188,31,FALSE),0)</f>
        <v>0</v>
      </c>
      <c r="V58" s="19">
        <f>IFERROR(HLOOKUP(V$1,'Nakladova matice_2018'!$A$1:$IW$188,31,FALSE),0)</f>
        <v>0</v>
      </c>
      <c r="W58" s="19">
        <f>IFERROR(HLOOKUP(W$1,'Nakladova matice_2018'!$A$1:$IW$188,31,FALSE),0)</f>
        <v>0</v>
      </c>
      <c r="X58" s="19">
        <f>IFERROR(HLOOKUP(X$1,'Nakladova matice_2018'!$A$1:$IW$188,31,FALSE),0)</f>
        <v>0</v>
      </c>
      <c r="Y58" s="19">
        <f>IFERROR(HLOOKUP(Y$1,'Nakladova matice_2018'!$A$1:$IW$188,31,FALSE),0)</f>
        <v>0</v>
      </c>
      <c r="Z58" s="19">
        <f>IFERROR(HLOOKUP(Z$1,'Nakladova matice_2018'!$A$1:$IW$188,31,FALSE),0)</f>
        <v>860538.85</v>
      </c>
      <c r="AA58" s="19">
        <f>IFERROR(HLOOKUP(AA$1,'Nakladova matice_2018'!$A$1:$IW$188,31,FALSE),0)</f>
        <v>0</v>
      </c>
      <c r="AB58" s="19">
        <f>IFERROR(HLOOKUP(AB$1,'Nakladova matice_2018'!$A$1:$IW$188,31,FALSE),0)</f>
        <v>0</v>
      </c>
      <c r="AC58" s="19">
        <f>IFERROR(HLOOKUP(AC$1,'Nakladova matice_2018'!$A$1:$IW$188,31,FALSE),0)</f>
        <v>121000</v>
      </c>
      <c r="AD58" s="19">
        <f>IFERROR(HLOOKUP(AD$1,'Nakladova matice_2018'!$A$1:$IW$188,31,FALSE),0)</f>
        <v>0</v>
      </c>
      <c r="AE58" s="19">
        <f>IFERROR(HLOOKUP(AE$1,'Nakladova matice_2018'!$A$1:$IW$188,31,FALSE),0)</f>
        <v>0</v>
      </c>
      <c r="AF58" s="19">
        <f>IFERROR(HLOOKUP(AF$1,'Nakladova matice_2018'!$A$1:$IW$188,31,FALSE),0)</f>
        <v>0</v>
      </c>
      <c r="AG58" s="19">
        <f>IFERROR(HLOOKUP(AG$1,'Nakladova matice_2018'!$A$1:$IW$188,31,FALSE),0)</f>
        <v>0</v>
      </c>
      <c r="AH58" s="19">
        <f>IFERROR(HLOOKUP(AH$1,'Nakladova matice_2018'!$A$1:$IW$188,31,FALSE),0)</f>
        <v>0</v>
      </c>
      <c r="AI58" s="19">
        <f>IFERROR(HLOOKUP(AI$1,'Nakladova matice_2018'!$A$1:$IW$188,31,FALSE),0)</f>
        <v>0</v>
      </c>
      <c r="AJ58" s="19">
        <f>IFERROR(HLOOKUP(AJ$1,'Nakladova matice_2018'!$A$1:$IW$188,31,FALSE),0)</f>
        <v>0</v>
      </c>
      <c r="AK58" s="19">
        <f>IFERROR(HLOOKUP(AK$1,'Nakladova matice_2018'!$A$1:$IW$188,31,FALSE),0)</f>
        <v>0</v>
      </c>
      <c r="AL58" s="19">
        <f>IFERROR(HLOOKUP(AL$1,'Nakladova matice_2018'!$A$1:$IW$188,31,FALSE),0)</f>
        <v>0</v>
      </c>
      <c r="AM58" s="19">
        <f>IFERROR(HLOOKUP(AM$1,'Nakladova matice_2018'!$A$1:$IW$188,31,FALSE),0)</f>
        <v>0</v>
      </c>
      <c r="AN58" s="19">
        <f>IFERROR(HLOOKUP(AN$1,'Nakladova matice_2018'!$A$1:$IW$188,31,FALSE),0)</f>
        <v>0</v>
      </c>
      <c r="AO58" s="19">
        <f>IFERROR(HLOOKUP(AO$1,'Nakladova matice_2018'!$A$1:$IW$188,31,FALSE),0)</f>
        <v>0</v>
      </c>
      <c r="AP58" s="19">
        <f>IFERROR(HLOOKUP(AP$1,'Nakladova matice_2018'!$A$1:$IW$188,31,FALSE),0)</f>
        <v>0</v>
      </c>
      <c r="AQ58" s="19">
        <f>IFERROR(HLOOKUP(AQ$1,'Nakladova matice_2018'!$A$1:$IW$188,31,FALSE),0)</f>
        <v>0</v>
      </c>
      <c r="AR58" s="19">
        <f>IFERROR(HLOOKUP(AR$1,'Nakladova matice_2018'!$A$1:$IW$188,31,FALSE),0)</f>
        <v>0</v>
      </c>
      <c r="AS58" s="19">
        <f>IFERROR(HLOOKUP(AS$1,'Nakladova matice_2018'!$A$1:$IW$188,31,FALSE),0)</f>
        <v>0</v>
      </c>
      <c r="AT58" s="19">
        <f>IFERROR(HLOOKUP(AT$1,'Nakladova matice_2018'!$A$1:$IW$188,31,FALSE),0)</f>
        <v>0</v>
      </c>
      <c r="AU58" s="19">
        <f>IFERROR(HLOOKUP(AU$1,'Nakladova matice_2018'!$A$1:$IW$188,31,FALSE),0)</f>
        <v>0</v>
      </c>
      <c r="AV58" s="19">
        <f>IFERROR(HLOOKUP(AV$1,'Nakladova matice_2018'!$A$1:$IW$188,31,FALSE),0)</f>
        <v>0</v>
      </c>
      <c r="AW58" s="19">
        <f>IFERROR(HLOOKUP(AW$1,'Nakladova matice_2018'!$A$1:$IW$188,31,FALSE),0)</f>
        <v>0</v>
      </c>
      <c r="AX58" s="19">
        <f>IFERROR(HLOOKUP(AX$1,'Nakladova matice_2018'!$A$1:$IW$188,31,FALSE),0)</f>
        <v>0</v>
      </c>
      <c r="AY58" s="19">
        <f>IFERROR(HLOOKUP(AY$1,'Nakladova matice_2018'!$A$1:$IW$188,31,FALSE),0)</f>
        <v>0</v>
      </c>
      <c r="AZ58" s="19">
        <f>IFERROR(HLOOKUP(AZ$1,'Nakladova matice_2018'!$A$1:$IW$188,31,FALSE),0)</f>
        <v>0</v>
      </c>
      <c r="BA58" s="19">
        <f>IFERROR(HLOOKUP(BA$1,'Nakladova matice_2018'!$A$1:$IW$188,31,FALSE),0)</f>
        <v>2541</v>
      </c>
      <c r="BB58" s="19">
        <f>IFERROR(HLOOKUP(BB$1,'Nakladova matice_2018'!$A$1:$IW$188,31,FALSE),0)</f>
        <v>0</v>
      </c>
      <c r="BC58" s="19">
        <f>IFERROR(HLOOKUP(BC$1,'Nakladova matice_2018'!$A$1:$IW$188,31,FALSE),0)</f>
        <v>0</v>
      </c>
      <c r="BD58" s="19">
        <f>IFERROR(HLOOKUP(BD$1,'Nakladova matice_2018'!$A$1:$IW$188,31,FALSE),0)</f>
        <v>4331</v>
      </c>
      <c r="BE58" s="19">
        <f>IFERROR(HLOOKUP(BE$1,'Nakladova matice_2018'!$A$1:$IW$188,31,FALSE),0)</f>
        <v>0</v>
      </c>
      <c r="BF58" s="19">
        <f>IFERROR(HLOOKUP(BF$1,'Nakladova matice_2018'!$A$1:$IW$188,31,FALSE),0)</f>
        <v>0</v>
      </c>
      <c r="BG58" s="19">
        <f>IFERROR(HLOOKUP(BG$1,'Nakladova matice_2018'!$A$1:$IW$188,31,FALSE),0)</f>
        <v>0</v>
      </c>
      <c r="BH58" s="19">
        <f>IFERROR(HLOOKUP(BH$1,'Nakladova matice_2018'!$A$1:$IW$188,31,FALSE),0)</f>
        <v>0</v>
      </c>
      <c r="BI58" s="19">
        <f>IFERROR(HLOOKUP(BI$1,'Nakladova matice_2018'!$A$1:$IW$188,31,FALSE),0)</f>
        <v>0</v>
      </c>
      <c r="BJ58" s="19">
        <f>IFERROR(HLOOKUP(BJ$1,'Nakladova matice_2018'!$A$1:$IW$188,31,FALSE),0)</f>
        <v>0</v>
      </c>
      <c r="BK58" s="19">
        <f>IFERROR(HLOOKUP(BK$1,'Nakladova matice_2018'!$A$1:$IW$188,31,FALSE),0)</f>
        <v>0</v>
      </c>
      <c r="BL58" s="19">
        <f>IFERROR(HLOOKUP(BL$1,'Nakladova matice_2018'!$A$1:$IW$188,31,FALSE),0)</f>
        <v>0</v>
      </c>
      <c r="BM58" s="19">
        <f>IFERROR(HLOOKUP(BM$1,'Nakladova matice_2018'!$A$1:$IW$188,31,FALSE),0)</f>
        <v>16997</v>
      </c>
      <c r="BN58" s="19">
        <f>IFERROR(HLOOKUP(BN$1,'Nakladova matice_2018'!$A$1:$IW$188,31,FALSE),0)</f>
        <v>0</v>
      </c>
      <c r="BO58" s="19">
        <f>IFERROR(HLOOKUP(BO$1,'Nakladova matice_2018'!$A$1:$IW$188,31,FALSE),0)</f>
        <v>0</v>
      </c>
      <c r="BP58" s="19">
        <f>IFERROR(HLOOKUP(BP$1,'Nakladova matice_2018'!$A$1:$IW$188,31,FALSE),0)</f>
        <v>0</v>
      </c>
      <c r="BQ58" s="19">
        <f>IFERROR(HLOOKUP(BQ$1,'Nakladova matice_2018'!$A$1:$IW$188,31,FALSE),0)</f>
        <v>6743.33</v>
      </c>
      <c r="BR58" s="19">
        <f>IFERROR(HLOOKUP(BR$1,'Nakladova matice_2018'!$A$1:$IW$188,31,FALSE),0)</f>
        <v>0</v>
      </c>
      <c r="BS58" s="19">
        <f>IFERROR(HLOOKUP(BS$1,'Nakladova matice_2018'!$A$1:$IW$188,31,FALSE),0)</f>
        <v>0</v>
      </c>
      <c r="BT58" s="19">
        <f>IFERROR(HLOOKUP(BT$1,'Nakladova matice_2018'!$A$1:$IW$188,31,FALSE),0)</f>
        <v>119983.6</v>
      </c>
      <c r="BU58" s="19">
        <f>IFERROR(HLOOKUP(BU$1,'Nakladova matice_2018'!$A$1:$IW$188,31,FALSE),0)</f>
        <v>0</v>
      </c>
      <c r="BV58" s="19">
        <f>IFERROR(HLOOKUP(BV$1,'Nakladova matice_2018'!$A$1:$IW$188,31,FALSE),0)</f>
        <v>0</v>
      </c>
      <c r="BW58" s="19">
        <f>IFERROR(HLOOKUP(BW$1,'Nakladova matice_2018'!$A$1:$IW$188,31,FALSE),0)</f>
        <v>0</v>
      </c>
      <c r="BX58" s="19">
        <f>IFERROR(HLOOKUP(BX$1,'Nakladova matice_2018'!$A$1:$IW$188,31,FALSE),0)</f>
        <v>0</v>
      </c>
      <c r="BY58" s="19">
        <f>IFERROR(HLOOKUP(BY$1,'Nakladova matice_2018'!$A$1:$IW$188,31,FALSE),0)</f>
        <v>0</v>
      </c>
      <c r="BZ58" s="19">
        <f>IFERROR(HLOOKUP(BZ$1,'Nakladova matice_2018'!$A$1:$IW$188,31,FALSE),0)</f>
        <v>0</v>
      </c>
      <c r="CA58" s="19">
        <f>IFERROR(HLOOKUP(CA$1,'Nakladova matice_2018'!$A$1:$IW$188,31,FALSE),0)</f>
        <v>0</v>
      </c>
      <c r="CB58" s="19">
        <f>IFERROR(HLOOKUP(CB$1,'Nakladova matice_2018'!$A$1:$IW$188,31,FALSE),0)</f>
        <v>0</v>
      </c>
      <c r="CC58" s="19">
        <f>IFERROR(HLOOKUP(CC$1,'Nakladova matice_2018'!$A$1:$IW$188,31,FALSE),0)</f>
        <v>0</v>
      </c>
      <c r="CD58" s="19">
        <f>IFERROR(HLOOKUP(CD$1,'Nakladova matice_2018'!$A$1:$IW$188,31,FALSE),0)</f>
        <v>1066</v>
      </c>
      <c r="CE58" s="19">
        <f>IFERROR(HLOOKUP(CE$1,'Nakladova matice_2018'!$A$1:$IW$188,31,FALSE),0)</f>
        <v>0</v>
      </c>
      <c r="CF58" s="19">
        <f>IFERROR(HLOOKUP(CF$1,'Nakladova matice_2018'!$A$1:$IW$188,31,FALSE),0)</f>
        <v>0</v>
      </c>
      <c r="CG58" s="19">
        <f>IFERROR(HLOOKUP(CG$1,'Nakladova matice_2018'!$A$1:$IW$188,31,FALSE),0)</f>
        <v>0</v>
      </c>
      <c r="CH58" s="19">
        <f>IFERROR(HLOOKUP(CH$1,'Nakladova matice_2018'!$A$1:$IW$188,31,FALSE),0)</f>
        <v>0</v>
      </c>
      <c r="CI58" s="19">
        <f>IFERROR(HLOOKUP(CI$1,'Nakladova matice_2018'!$A$1:$IW$188,31,FALSE),0)</f>
        <v>0</v>
      </c>
      <c r="CJ58" s="19">
        <f>IFERROR(HLOOKUP(CJ$1,'Nakladova matice_2018'!$A$1:$IW$188,31,FALSE),0)</f>
        <v>0</v>
      </c>
      <c r="CK58" s="19">
        <f>IFERROR(HLOOKUP(CK$1,'Nakladova matice_2018'!$A$1:$IW$188,31,FALSE),0)</f>
        <v>0</v>
      </c>
      <c r="CL58" s="19">
        <f>IFERROR(HLOOKUP(CL$1,'Nakladova matice_2018'!$A$1:$IW$188,31,FALSE),0)</f>
        <v>0</v>
      </c>
      <c r="CM58" s="19">
        <f>IFERROR(HLOOKUP(CM$1,'Nakladova matice_2018'!$A$1:$IW$188,31,FALSE),0)</f>
        <v>0</v>
      </c>
      <c r="CN58" s="19">
        <f>IFERROR(HLOOKUP(CN$1,'Nakladova matice_2018'!$A$1:$IW$188,31,FALSE),0)</f>
        <v>0</v>
      </c>
      <c r="CO58" s="19">
        <f>IFERROR(HLOOKUP(CO$1,'Nakladova matice_2018'!$A$1:$IW$188,31,FALSE),0)</f>
        <v>0</v>
      </c>
      <c r="CP58" s="19">
        <f>IFERROR(HLOOKUP(CP$1,'Nakladova matice_2018'!$A$1:$IW$188,31,FALSE),0)</f>
        <v>0</v>
      </c>
      <c r="CQ58" s="19">
        <f>IFERROR(HLOOKUP(CQ$1,'Nakladova matice_2018'!$A$1:$IW$188,31,FALSE),0)</f>
        <v>0</v>
      </c>
      <c r="CR58" s="19">
        <f>IFERROR(HLOOKUP(CR$1,'Nakladova matice_2018'!$A$1:$IW$188,31,FALSE),0)</f>
        <v>0</v>
      </c>
      <c r="CS58" s="19">
        <f>IFERROR(HLOOKUP(CS$1,'Nakladova matice_2018'!$A$1:$IW$188,31,FALSE),0)</f>
        <v>0</v>
      </c>
      <c r="CT58" s="19">
        <f>IFERROR(HLOOKUP(CT$1,'Nakladova matice_2018'!$A$1:$IW$188,31,FALSE),0)</f>
        <v>5324</v>
      </c>
      <c r="CU58" s="19">
        <f>IFERROR(HLOOKUP(CU$1,'Nakladova matice_2018'!$A$1:$IW$188,31,FALSE),0)</f>
        <v>0</v>
      </c>
      <c r="CV58" s="19">
        <f>IFERROR(HLOOKUP(CV$1,'Nakladova matice_2018'!$A$1:$IW$188,31,FALSE),0)</f>
        <v>0</v>
      </c>
      <c r="CW58" s="19">
        <f>IFERROR(HLOOKUP(CW$1,'Nakladova matice_2018'!$A$1:$IW$188,31,FALSE),0)</f>
        <v>0</v>
      </c>
      <c r="CX58" s="19">
        <f>IFERROR(HLOOKUP(CX$1,'Nakladova matice_2018'!$A$1:$IW$188,31,FALSE),0)</f>
        <v>0</v>
      </c>
      <c r="CY58" s="19">
        <f>IFERROR(HLOOKUP(CY$1,'Nakladova matice_2018'!$A$1:$IW$188,31,FALSE),0)</f>
        <v>0</v>
      </c>
      <c r="CZ58" s="19">
        <f>IFERROR(HLOOKUP(CZ$1,'Nakladova matice_2018'!$A$1:$IW$188,31,FALSE),0)</f>
        <v>0</v>
      </c>
      <c r="DA58" s="19">
        <f>IFERROR(HLOOKUP(DA$1,'Nakladova matice_2018'!$A$1:$IW$188,31,FALSE),0)</f>
        <v>0</v>
      </c>
      <c r="DB58" s="19">
        <f>IFERROR(HLOOKUP(DB$1,'Nakladova matice_2018'!$A$1:$IW$188,31,FALSE),0)</f>
        <v>0</v>
      </c>
      <c r="DC58" s="19">
        <f>IFERROR(HLOOKUP(DC$1,'Nakladova matice_2018'!$A$1:$IW$188,31,FALSE),0)</f>
        <v>0</v>
      </c>
      <c r="DD58" s="19">
        <f>IFERROR(HLOOKUP(DD$1,'Nakladova matice_2018'!$A$1:$IW$188,31,FALSE),0)</f>
        <v>0</v>
      </c>
      <c r="DE58" s="19">
        <f>IFERROR(HLOOKUP(DE$1,'Nakladova matice_2018'!$A$1:$IW$188,31,FALSE),0)</f>
        <v>0</v>
      </c>
      <c r="DF58" s="19">
        <f>IFERROR(HLOOKUP(DF$1,'Nakladova matice_2018'!$A$1:$IW$188,31,FALSE),0)</f>
        <v>0</v>
      </c>
      <c r="DG58" s="19">
        <f>IFERROR(HLOOKUP(DG$1,'Nakladova matice_2018'!$A$1:$IW$188,31,FALSE),0)</f>
        <v>0</v>
      </c>
      <c r="DH58" s="19">
        <f>IFERROR(HLOOKUP(DH$1,'Nakladova matice_2018'!$A$1:$IW$188,31,FALSE),0)</f>
        <v>0</v>
      </c>
      <c r="DI58" s="19">
        <f>IFERROR(HLOOKUP(DI$1,'Nakladova matice_2018'!$A$1:$IW$188,31,FALSE),0)</f>
        <v>0</v>
      </c>
      <c r="DJ58" s="19">
        <f>IFERROR(HLOOKUP(DJ$1,'Nakladova matice_2018'!$A$1:$IW$188,31,FALSE),0)</f>
        <v>0</v>
      </c>
      <c r="DK58" s="19">
        <f>IFERROR(HLOOKUP(DK$1,'Nakladova matice_2018'!$A$1:$IW$188,31,FALSE),0)</f>
        <v>0</v>
      </c>
      <c r="DL58" s="19">
        <f>IFERROR(HLOOKUP(DL$1,'Nakladova matice_2018'!$A$1:$IW$188,31,FALSE),0)</f>
        <v>0</v>
      </c>
      <c r="DM58" s="19">
        <f>IFERROR(HLOOKUP(DM$1,'Nakladova matice_2018'!$A$1:$IW$188,31,FALSE),0)</f>
        <v>0</v>
      </c>
      <c r="DN58" s="19">
        <f>IFERROR(HLOOKUP(DN$1,'Nakladova matice_2018'!$A$1:$IW$188,31,FALSE),0)</f>
        <v>0</v>
      </c>
      <c r="DO58" s="19">
        <f>IFERROR(HLOOKUP(DO$1,'Nakladova matice_2018'!$A$1:$IW$188,31,FALSE),0)</f>
        <v>0</v>
      </c>
      <c r="DP58" s="19">
        <f>IFERROR(HLOOKUP(DP$1,'Nakladova matice_2018'!$A$1:$IW$188,31,FALSE),0)</f>
        <v>0</v>
      </c>
      <c r="DQ58" s="19">
        <f>IFERROR(HLOOKUP(DQ$1,'Nakladova matice_2018'!$A$1:$IW$188,31,FALSE),0)</f>
        <v>0</v>
      </c>
      <c r="DR58" s="19">
        <f>IFERROR(HLOOKUP(DR$1,'Nakladova matice_2018'!$A$1:$IW$188,31,FALSE),0)</f>
        <v>81401.88</v>
      </c>
      <c r="DS58" s="19">
        <f>IFERROR(HLOOKUP(DS$1,'Nakladova matice_2018'!$A$1:$IW$188,31,FALSE),0)</f>
        <v>0</v>
      </c>
      <c r="DT58" s="19">
        <f>IFERROR(HLOOKUP(DT$1,'Nakladova matice_2018'!$A$1:$IW$188,31,FALSE),0)</f>
        <v>0</v>
      </c>
      <c r="DU58" s="19">
        <f>IFERROR(HLOOKUP(DU$1,'Nakladova matice_2018'!$A$1:$IW$188,31,FALSE),0)</f>
        <v>0</v>
      </c>
      <c r="DV58" s="19">
        <f>IFERROR(HLOOKUP(DV$1,'Nakladova matice_2018'!$A$1:$IW$188,31,FALSE),0)</f>
        <v>0</v>
      </c>
      <c r="DW58" s="19">
        <f>IFERROR(HLOOKUP(DW$1,'Nakladova matice_2018'!$A$1:$IW$188,31,FALSE),0)</f>
        <v>0</v>
      </c>
      <c r="DX58" s="19">
        <f>IFERROR(HLOOKUP(DX$1,'Nakladova matice_2018'!$A$1:$IW$188,31,FALSE),0)</f>
        <v>0</v>
      </c>
      <c r="DY58" s="19">
        <f>IFERROR(HLOOKUP(DY$1,'Nakladova matice_2018'!$A$1:$IW$188,31,FALSE),0)</f>
        <v>0</v>
      </c>
      <c r="DZ58" s="19">
        <f>IFERROR(HLOOKUP(DZ$1,'Nakladova matice_2018'!$A$1:$IW$188,31,FALSE),0)</f>
        <v>850</v>
      </c>
      <c r="EA58" s="19">
        <f>IFERROR(HLOOKUP(EA$1,'Nakladova matice_2018'!$A$1:$IW$188,31,FALSE),0)</f>
        <v>0</v>
      </c>
      <c r="EB58" s="19">
        <f>IFERROR(HLOOKUP(EB$1,'Nakladova matice_2018'!$A$1:$IW$188,31,FALSE),0)</f>
        <v>0</v>
      </c>
      <c r="EC58" s="19">
        <f>IFERROR(HLOOKUP(EC$1,'Nakladova matice_2018'!$A$1:$IW$188,31,FALSE),0)</f>
        <v>0</v>
      </c>
      <c r="ED58" s="19">
        <f>IFERROR(HLOOKUP(ED$1,'Nakladova matice_2018'!$A$1:$IW$188,31,FALSE),0)</f>
        <v>0</v>
      </c>
      <c r="EE58" s="19">
        <f>IFERROR(HLOOKUP(EE$1,'Nakladova matice_2018'!$A$1:$IW$188,31,FALSE),0)</f>
        <v>0</v>
      </c>
      <c r="EF58" s="19">
        <f>IFERROR(HLOOKUP(EF$1,'Nakladova matice_2018'!$A$1:$IW$188,31,FALSE),0)</f>
        <v>0</v>
      </c>
      <c r="EG58" s="19">
        <f>IFERROR(HLOOKUP(EG$1,'Nakladova matice_2018'!$A$1:$IW$188,31,FALSE),0)</f>
        <v>0</v>
      </c>
      <c r="EH58" s="19">
        <f>IFERROR(HLOOKUP(EH$1,'Nakladova matice_2018'!$A$1:$IW$188,31,FALSE),0)</f>
        <v>0</v>
      </c>
      <c r="EI58" s="19">
        <f>IFERROR(HLOOKUP(EI$1,'Nakladova matice_2018'!$A$1:$IW$188,31,FALSE),0)</f>
        <v>0</v>
      </c>
      <c r="EJ58" s="19">
        <f>IFERROR(HLOOKUP(EJ$1,'Nakladova matice_2018'!$A$1:$IW$188,31,FALSE),0)</f>
        <v>0</v>
      </c>
      <c r="EK58" s="19">
        <f>IFERROR(HLOOKUP(EK$1,'Nakladova matice_2018'!$A$1:$IW$188,31,FALSE),0)</f>
        <v>17770.349999999999</v>
      </c>
      <c r="EL58" s="19">
        <f>IFERROR(HLOOKUP(EL$1,'Nakladova matice_2018'!$A$1:$IW$188,31,FALSE),0)</f>
        <v>0</v>
      </c>
      <c r="EM58" s="19">
        <f>IFERROR(HLOOKUP(EM$1,'Nakladova matice_2018'!$A$1:$IW$188,31,FALSE),0)</f>
        <v>0</v>
      </c>
      <c r="EN58" s="19">
        <f>IFERROR(HLOOKUP(EN$1,'Nakladova matice_2018'!$A$1:$IW$188,31,FALSE),0)</f>
        <v>0</v>
      </c>
      <c r="EO58" s="19">
        <f>IFERROR(HLOOKUP(EO$1,'Nakladova matice_2018'!$A$1:$IW$188,31,FALSE),0)</f>
        <v>0</v>
      </c>
      <c r="EP58" s="19">
        <f>IFERROR(HLOOKUP(EP$1,'Nakladova matice_2018'!$A$1:$IW$188,31,FALSE),0)</f>
        <v>0</v>
      </c>
      <c r="EQ58" s="19">
        <f>IFERROR(HLOOKUP(EQ$1,'Nakladova matice_2018'!$A$1:$IW$188,31,FALSE),0)</f>
        <v>0</v>
      </c>
      <c r="ER58" s="19">
        <f>IFERROR(HLOOKUP(ER$1,'Nakladova matice_2018'!$A$1:$IW$188,31,FALSE),0)</f>
        <v>0</v>
      </c>
      <c r="ES58" s="19">
        <f>IFERROR(HLOOKUP(ES$1,'Nakladova matice_2018'!$A$1:$IW$188,31,FALSE),0)</f>
        <v>0</v>
      </c>
      <c r="ET58" s="19">
        <f>IFERROR(HLOOKUP(ET$1,'Nakladova matice_2018'!$A$1:$IW$188,31,FALSE),0)</f>
        <v>0</v>
      </c>
      <c r="EU58" s="19">
        <f>IFERROR(HLOOKUP(EU$1,'Nakladova matice_2018'!$A$1:$IW$188,31,FALSE),0)</f>
        <v>0</v>
      </c>
      <c r="EV58" s="19">
        <f>IFERROR(HLOOKUP(EV$1,'Nakladova matice_2018'!$A$1:$IW$188,31,FALSE),0)</f>
        <v>0</v>
      </c>
      <c r="EW58" s="19">
        <f>IFERROR(HLOOKUP(EW$1,'Nakladova matice_2018'!$A$1:$IW$188,31,FALSE),0)</f>
        <v>0</v>
      </c>
      <c r="EX58" s="19">
        <f>IFERROR(HLOOKUP(EX$1,'Nakladova matice_2018'!$A$1:$IW$188,31,FALSE),0)</f>
        <v>0</v>
      </c>
      <c r="EY58" s="19">
        <f>IFERROR(HLOOKUP(EY$1,'Nakladova matice_2018'!$A$1:$IW$188,31,FALSE),0)</f>
        <v>0</v>
      </c>
      <c r="EZ58" s="19">
        <f>IFERROR(HLOOKUP(EZ$1,'Nakladova matice_2018'!$A$1:$IW$188,31,FALSE),0)</f>
        <v>0</v>
      </c>
      <c r="FA58" s="19">
        <f>IFERROR(HLOOKUP(FA$1,'Nakladova matice_2018'!$A$1:$IW$188,31,FALSE),0)</f>
        <v>0</v>
      </c>
      <c r="FB58" s="19">
        <f>IFERROR(HLOOKUP(FB$1,'Nakladova matice_2018'!$A$1:$IW$188,31,FALSE),0)</f>
        <v>0</v>
      </c>
      <c r="FC58" s="19">
        <f>IFERROR(HLOOKUP(FC$1,'Nakladova matice_2018'!$A$1:$IW$188,31,FALSE),0)</f>
        <v>0</v>
      </c>
      <c r="FD58" s="19">
        <f>IFERROR(HLOOKUP(FD$1,'Nakladova matice_2018'!$A$1:$IW$188,31,FALSE),0)</f>
        <v>0</v>
      </c>
      <c r="FE58" s="19">
        <f>IFERROR(HLOOKUP(FE$1,'Nakladova matice_2018'!$A$1:$IW$188,31,FALSE),0)</f>
        <v>0</v>
      </c>
      <c r="FF58" s="19">
        <f>IFERROR(HLOOKUP(FF$1,'Nakladova matice_2018'!$A$1:$IW$188,31,FALSE),0)</f>
        <v>0</v>
      </c>
      <c r="FG58" s="19">
        <f>IFERROR(HLOOKUP(FG$1,'Nakladova matice_2018'!$A$1:$IW$188,31,FALSE),0)</f>
        <v>0</v>
      </c>
      <c r="FH58" s="19">
        <f>IFERROR(HLOOKUP(FH$1,'Nakladova matice_2018'!$A$1:$IW$188,31,FALSE),0)</f>
        <v>0</v>
      </c>
      <c r="FI58" s="19">
        <f>IFERROR(HLOOKUP(FI$1,'Nakladova matice_2018'!$A$1:$IW$188,31,FALSE),0)</f>
        <v>801.38</v>
      </c>
      <c r="FJ58" s="19">
        <f>IFERROR(HLOOKUP(FJ$1,'Nakladova matice_2018'!$A$1:$IW$188,31,FALSE),0)</f>
        <v>0</v>
      </c>
      <c r="FK58" s="19">
        <f>IFERROR(HLOOKUP(FK$1,'Nakladova matice_2018'!$A$1:$IW$188,31,FALSE),0)</f>
        <v>0</v>
      </c>
      <c r="FL58" s="19">
        <f>IFERROR(HLOOKUP(FL$1,'Nakladova matice_2018'!$A$1:$IW$188,31,FALSE),0)</f>
        <v>0</v>
      </c>
      <c r="FM58" s="19">
        <f>IFERROR(HLOOKUP(FM$1,'Nakladova matice_2018'!$A$1:$IW$188,31,FALSE),0)</f>
        <v>0</v>
      </c>
      <c r="FN58" s="19">
        <f>IFERROR(HLOOKUP(FN$1,'Nakladova matice_2018'!$A$1:$IW$188,31,FALSE),0)</f>
        <v>0</v>
      </c>
      <c r="FO58" s="19">
        <f>IFERROR(HLOOKUP(FO$1,'Nakladova matice_2018'!$A$1:$IW$188,31,FALSE),0)</f>
        <v>0</v>
      </c>
      <c r="FP58" s="19">
        <f>IFERROR(HLOOKUP(FP$1,'Nakladova matice_2018'!$A$1:$IW$188,31,FALSE),0)</f>
        <v>0</v>
      </c>
      <c r="FQ58" s="19">
        <f>IFERROR(HLOOKUP(FQ$1,'Nakladova matice_2018'!$A$1:$IW$188,31,FALSE),0)</f>
        <v>0</v>
      </c>
      <c r="FR58" s="19">
        <f>IFERROR(HLOOKUP(FR$1,'Nakladova matice_2018'!$A$1:$IW$188,31,FALSE),0)</f>
        <v>0</v>
      </c>
      <c r="FS58" s="19">
        <f>IFERROR(HLOOKUP(FS$1,'Nakladova matice_2018'!$A$1:$IW$188,31,FALSE),0)</f>
        <v>0</v>
      </c>
      <c r="FT58" s="19">
        <f>IFERROR(HLOOKUP(FT$1,'Nakladova matice_2018'!$A$1:$IW$188,31,FALSE),0)</f>
        <v>0</v>
      </c>
      <c r="FU58" s="19">
        <f>IFERROR(HLOOKUP(FU$1,'Nakladova matice_2018'!$A$1:$IW$188,31,FALSE),0)</f>
        <v>0</v>
      </c>
      <c r="FV58" s="19">
        <f>IFERROR(HLOOKUP(FV$1,'Nakladova matice_2018'!$A$1:$IW$188,31,FALSE),0)</f>
        <v>0</v>
      </c>
      <c r="FW58" s="19">
        <f>IFERROR(HLOOKUP(FW$1,'Nakladova matice_2018'!$A$1:$IW$188,31,FALSE),0)</f>
        <v>432511.09</v>
      </c>
      <c r="FX58" s="19">
        <f>IFERROR(HLOOKUP(FX$1,'Nakladova matice_2018'!$A$1:$IW$188,31,FALSE),0)</f>
        <v>7213</v>
      </c>
      <c r="FY58" s="19">
        <f>IFERROR(HLOOKUP(FY$1,'Nakladova matice_2018'!$A$1:$IW$188,31,FALSE),0)</f>
        <v>0</v>
      </c>
      <c r="FZ58" s="19">
        <f>IFERROR(HLOOKUP(FZ$1,'Nakladova matice_2018'!$A$1:$IW$188,31,FALSE),0)</f>
        <v>0</v>
      </c>
      <c r="GA58" s="19">
        <f>IFERROR(HLOOKUP(GA$1,'Nakladova matice_2018'!$A$1:$IW$188,31,FALSE),0)</f>
        <v>14597</v>
      </c>
      <c r="GB58" s="19">
        <f>IFERROR(HLOOKUP(GB$1,'Nakladova matice_2018'!$A$1:$IW$188,31,FALSE),0)</f>
        <v>3367</v>
      </c>
      <c r="GC58" s="19">
        <f>IFERROR(HLOOKUP(GC$1,'Nakladova matice_2018'!$A$1:$IW$188,31,FALSE),0)</f>
        <v>4369</v>
      </c>
      <c r="GD58" s="19">
        <f>IFERROR(HLOOKUP(GD$1,'Nakladova matice_2018'!$A$1:$IW$188,31,FALSE),0)</f>
        <v>0</v>
      </c>
      <c r="GE58" s="19">
        <f>IFERROR(HLOOKUP(GE$1,'Nakladova matice_2018'!$A$1:$IW$188,31,FALSE),0)</f>
        <v>0</v>
      </c>
      <c r="GF58" s="19">
        <f>IFERROR(HLOOKUP(GF$1,'Nakladova matice_2018'!$A$1:$IW$188,31,FALSE),0)</f>
        <v>0</v>
      </c>
      <c r="GG58" s="19">
        <f>IFERROR(HLOOKUP(GG$1,'Nakladova matice_2018'!$A$1:$IW$188,31,FALSE),0)</f>
        <v>0</v>
      </c>
      <c r="GH58" s="19">
        <f>IFERROR(HLOOKUP(GH$1,'Nakladova matice_2018'!$A$1:$IW$188,31,FALSE),0)</f>
        <v>0</v>
      </c>
      <c r="GI58" s="19">
        <f>IFERROR(HLOOKUP(GI$1,'Nakladova matice_2018'!$A$1:$IW$188,31,FALSE),0)</f>
        <v>0</v>
      </c>
      <c r="GJ58" s="19">
        <f>IFERROR(HLOOKUP(GJ$1,'Nakladova matice_2018'!$A$1:$IW$188,31,FALSE),0)</f>
        <v>0</v>
      </c>
      <c r="GK58" s="19">
        <f>IFERROR(HLOOKUP(GK$1,'Nakladova matice_2018'!$A$1:$IW$188,31,FALSE),0)</f>
        <v>0</v>
      </c>
      <c r="GL58" s="19">
        <f>IFERROR(HLOOKUP(GL$1,'Nakladova matice_2018'!$A$1:$IW$188,31,FALSE),0)</f>
        <v>0</v>
      </c>
      <c r="GM58" s="19">
        <f>IFERROR(HLOOKUP(GM$1,'Nakladova matice_2018'!$A$1:$IW$188,31,FALSE),0)</f>
        <v>500</v>
      </c>
      <c r="GN58" s="19">
        <f>IFERROR(HLOOKUP(GN$1,'Nakladova matice_2018'!$A$1:$IW$188,31,FALSE),0)</f>
        <v>0</v>
      </c>
      <c r="GO58" s="19">
        <f>IFERROR(HLOOKUP(GO$1,'Nakladova matice_2018'!$A$1:$IW$188,31,FALSE),0)</f>
        <v>0</v>
      </c>
      <c r="GP58" s="19">
        <f>IFERROR(HLOOKUP(GP$1,'Nakladova matice_2018'!$A$1:$IW$188,31,FALSE),0)</f>
        <v>0</v>
      </c>
      <c r="GQ58" s="19">
        <f>IFERROR(HLOOKUP(GQ$1,'Nakladova matice_2018'!$A$1:$IW$188,31,FALSE),0)</f>
        <v>0</v>
      </c>
      <c r="GR58" s="19">
        <f>IFERROR(HLOOKUP(GR$1,'Nakladova matice_2018'!$A$1:$IW$188,31,FALSE),0)</f>
        <v>0</v>
      </c>
      <c r="GS58" s="19">
        <f>IFERROR(HLOOKUP(GS$1,'Nakladova matice_2018'!$A$1:$IW$188,31,FALSE),0)</f>
        <v>0</v>
      </c>
      <c r="GT58" s="19">
        <f>IFERROR(HLOOKUP(GT$1,'Nakladova matice_2018'!$A$1:$IW$188,31,FALSE),0)</f>
        <v>0</v>
      </c>
      <c r="GU58" s="19">
        <f>IFERROR(HLOOKUP(GU$1,'Nakladova matice_2018'!$A$1:$IW$188,31,FALSE),0)</f>
        <v>0</v>
      </c>
      <c r="GV58" s="19">
        <f>IFERROR(HLOOKUP(GV$1,'Nakladova matice_2018'!$A$1:$IW$188,31,FALSE),0)</f>
        <v>0</v>
      </c>
      <c r="GW58" s="19">
        <f>IFERROR(HLOOKUP(GW$1,'Nakladova matice_2018'!$A$1:$IW$188,31,FALSE),0)</f>
        <v>0</v>
      </c>
      <c r="GX58" s="19">
        <f>IFERROR(HLOOKUP(GX$1,'Nakladova matice_2018'!$A$1:$IW$188,31,FALSE),0)</f>
        <v>0</v>
      </c>
      <c r="GY58" s="19">
        <f>IFERROR(HLOOKUP(GY$1,'Nakladova matice_2018'!$A$1:$IW$188,31,FALSE),0)</f>
        <v>0</v>
      </c>
      <c r="GZ58" s="19">
        <f>IFERROR(HLOOKUP(GZ$1,'Nakladova matice_2018'!$A$1:$IW$188,31,FALSE),0)</f>
        <v>1500</v>
      </c>
      <c r="HA58" s="19">
        <f>IFERROR(HLOOKUP(HA$1,'Nakladova matice_2018'!$A$1:$IW$188,31,FALSE),0)</f>
        <v>458.59</v>
      </c>
      <c r="HB58" s="19">
        <f>IFERROR(HLOOKUP(HB$1,'Nakladova matice_2018'!$A$1:$IW$188,31,FALSE),0)</f>
        <v>0</v>
      </c>
      <c r="HC58" s="19">
        <f>IFERROR(HLOOKUP(HC$1,'Nakladova matice_2018'!$A$1:$IW$188,31,FALSE),0)</f>
        <v>9609</v>
      </c>
      <c r="HD58" s="19">
        <f>IFERROR(HLOOKUP(HD$1,'Nakladova matice_2018'!$A$1:$IW$188,31,FALSE),0)</f>
        <v>3503</v>
      </c>
      <c r="HE58" s="19">
        <f>IFERROR(HLOOKUP(HE$1,'Nakladova matice_2018'!$A$1:$IW$188,31,FALSE),0)</f>
        <v>7727</v>
      </c>
      <c r="HF58" s="19">
        <f>IFERROR(HLOOKUP(HF$1,'Nakladova matice_2018'!$A$1:$IW$188,31,FALSE),0)</f>
        <v>796497.82</v>
      </c>
      <c r="HG58" s="19">
        <f>IFERROR(HLOOKUP(HG$1,'Nakladova matice_2018'!$A$1:$IW$188,31,FALSE),0)</f>
        <v>28523</v>
      </c>
      <c r="HH58" s="19">
        <f>IFERROR(HLOOKUP(HH$1,'Nakladova matice_2018'!$A$1:$IW$188,31,FALSE),0)</f>
        <v>111638.59</v>
      </c>
      <c r="HI58" s="19">
        <f>IFERROR(HLOOKUP(HI$1,'Nakladova matice_2018'!$A$1:$IW$188,31,FALSE),0)</f>
        <v>0</v>
      </c>
      <c r="HJ58" s="19">
        <f>IFERROR(HLOOKUP(HJ$1,'Nakladova matice_2018'!$A$1:$IW$188,31,FALSE),0)</f>
        <v>0</v>
      </c>
      <c r="HK58" s="19">
        <f>IFERROR(HLOOKUP(HK$1,'Nakladova matice_2018'!$A$1:$IW$188,31,FALSE),0)</f>
        <v>0</v>
      </c>
      <c r="HL58" s="19">
        <f>IFERROR(HLOOKUP(HL$1,'Nakladova matice_2018'!$A$1:$IW$188,31,FALSE),0)</f>
        <v>0</v>
      </c>
      <c r="HM58" s="19">
        <f>IFERROR(HLOOKUP(HM$1,'Nakladova matice_2018'!$A$1:$IW$188,31,FALSE),0)</f>
        <v>0</v>
      </c>
      <c r="HN58" s="19">
        <f>IFERROR(HLOOKUP(HN$1,'Nakladova matice_2018'!$A$1:$IW$188,31,FALSE),0)</f>
        <v>0</v>
      </c>
      <c r="HO58" s="19">
        <f>IFERROR(HLOOKUP(HO$1,'Nakladova matice_2018'!$A$1:$IW$188,31,FALSE),0)</f>
        <v>0</v>
      </c>
      <c r="HP58" s="19">
        <f>IFERROR(HLOOKUP(HP$1,'Nakladova matice_2018'!$A$1:$IW$188,31,FALSE),0)</f>
        <v>0</v>
      </c>
      <c r="HQ58" s="19">
        <f>IFERROR(HLOOKUP(HQ$1,'Nakladova matice_2018'!$A$1:$IW$188,31,FALSE),0)</f>
        <v>0</v>
      </c>
      <c r="HR58" s="19">
        <f>IFERROR(HLOOKUP(HR$1,'Nakladova matice_2018'!$A$1:$IW$188,31,FALSE),0)</f>
        <v>0</v>
      </c>
      <c r="HS58" s="19">
        <f>IFERROR(HLOOKUP(HS$1,'Nakladova matice_2018'!$A$1:$IW$188,31,FALSE),0)</f>
        <v>0</v>
      </c>
      <c r="HT58" s="19">
        <f>IFERROR(HLOOKUP(HT$1,'Nakladova matice_2018'!$A$1:$IW$188,31,FALSE),0)</f>
        <v>33424</v>
      </c>
      <c r="HU58" s="19">
        <f>IFERROR(HLOOKUP(HU$1,'Nakladova matice_2018'!$A$1:$IW$188,31,FALSE),0)</f>
        <v>2404</v>
      </c>
      <c r="HV58" s="19">
        <f>IFERROR(HLOOKUP(HV$1,'Nakladova matice_2018'!$A$1:$IW$188,31,FALSE),0)</f>
        <v>3081</v>
      </c>
      <c r="HW58" s="19">
        <f>IFERROR(HLOOKUP(HW$1,'Nakladova matice_2018'!$A$1:$IW$188,31,FALSE),0)</f>
        <v>28462</v>
      </c>
      <c r="HX58" s="19">
        <f>IFERROR(HLOOKUP(HX$1,'Nakladova matice_2018'!$A$1:$IW$188,31,FALSE),0)</f>
        <v>18240</v>
      </c>
      <c r="HY58" s="19">
        <f>IFERROR(HLOOKUP(HY$1,'Nakladova matice_2018'!$A$1:$IW$188,31,FALSE),0)</f>
        <v>22664</v>
      </c>
      <c r="HZ58" s="19">
        <f>IFERROR(HLOOKUP(HZ$1,'Nakladova matice_2018'!$A$1:$IW$188,31,FALSE),0)</f>
        <v>0</v>
      </c>
      <c r="IA58" s="19">
        <f>IFERROR(HLOOKUP(IA$1,'Nakladova matice_2018'!$A$1:$IW$188,31,FALSE),0)</f>
        <v>55358</v>
      </c>
      <c r="IB58" s="19">
        <f>IFERROR(HLOOKUP(IB$1,'Nakladova matice_2018'!$A$1:$IW$188,31,FALSE),0)</f>
        <v>0</v>
      </c>
      <c r="IC58" s="19">
        <f>IFERROR(HLOOKUP(IC$1,'Nakladova matice_2018'!$A$1:$IW$188,31,FALSE),0)</f>
        <v>0</v>
      </c>
      <c r="ID58" s="19">
        <f>IFERROR(HLOOKUP(ID$1,'Nakladova matice_2018'!$A$1:$IW$188,31,FALSE),0)</f>
        <v>11952</v>
      </c>
      <c r="IE58" s="19">
        <f>IFERROR(HLOOKUP(IE$1,'Nakladova matice_2018'!$A$1:$IW$188,31,FALSE),0)</f>
        <v>0</v>
      </c>
      <c r="IF58" s="19">
        <f>IFERROR(HLOOKUP(IF$1,'Nakladova matice_2018'!$A$1:$IW$188,31,FALSE),0)</f>
        <v>4780</v>
      </c>
      <c r="IG58" s="19">
        <f>IFERROR(HLOOKUP(IG$1,'Nakladova matice_2018'!$A$1:$IW$188,31,FALSE),0)</f>
        <v>1903</v>
      </c>
      <c r="IH58" s="19">
        <f>IFERROR(HLOOKUP(IH$1,'Nakladova matice_2018'!$A$1:$IW$188,31,FALSE),0)</f>
        <v>0</v>
      </c>
      <c r="II58" s="19">
        <f>IFERROR(HLOOKUP(II$1,'Nakladova matice_2018'!$A$1:$IW$188,31,FALSE),0)</f>
        <v>0</v>
      </c>
      <c r="IJ58" s="19">
        <f>IFERROR(HLOOKUP(IJ$1,'Nakladova matice_2018'!$A$1:$IW$188,31,FALSE),0)</f>
        <v>0</v>
      </c>
      <c r="IK58" s="19">
        <f>IFERROR(HLOOKUP(IK$1,'Nakladova matice_2018'!$A$1:$IW$188,31,FALSE),0)</f>
        <v>0</v>
      </c>
      <c r="IL58" s="19">
        <f>IFERROR(HLOOKUP(IL$1,'Nakladova matice_2018'!$A$1:$IW$188,31,FALSE),0)</f>
        <v>6800.01</v>
      </c>
      <c r="IM58" s="19">
        <f>IFERROR(HLOOKUP(IM$1,'Nakladova matice_2018'!$A$1:$IW$188,31,FALSE),0)</f>
        <v>267066.65999999997</v>
      </c>
      <c r="IN58" s="19">
        <f>IFERROR(HLOOKUP(IN$1,'Nakladova matice_2018'!$A$1:$IW$188,31,FALSE),0)</f>
        <v>0</v>
      </c>
      <c r="IO58" s="19">
        <f>IFERROR(HLOOKUP(IO$1,'Nakladova matice_2018'!$A$1:$IW$188,31,FALSE),0)</f>
        <v>0</v>
      </c>
      <c r="IP58" s="19">
        <f>IFERROR(HLOOKUP(IP$1,'Nakladova matice_2018'!$A$1:$IW$188,31,FALSE),0)</f>
        <v>40156.29</v>
      </c>
      <c r="IQ58" s="19">
        <f>IFERROR(HLOOKUP(IQ$1,'Nakladova matice_2018'!$A$1:$IW$188,31,FALSE),0)</f>
        <v>0</v>
      </c>
      <c r="IR58" s="19">
        <f>IFERROR(HLOOKUP(IR$1,'Nakladova matice_2018'!$A$1:$IW$188,31,FALSE),0)</f>
        <v>0</v>
      </c>
      <c r="IS58" s="19">
        <f>IFERROR(HLOOKUP(IS$1,'Nakladova matice_2018'!$A$1:$IW$188,31,FALSE),0)</f>
        <v>0</v>
      </c>
      <c r="IT58" s="19">
        <f>IFERROR(HLOOKUP(IT$1,'Nakladova matice_2018'!$A$1:$IW$188,31,FALSE),0)</f>
        <v>1416</v>
      </c>
      <c r="IU58" s="19">
        <f>IFERROR(HLOOKUP(IU$1,'Nakladova matice_2018'!$A$1:$IW$188,31,FALSE),0)</f>
        <v>0</v>
      </c>
      <c r="IV58" s="19">
        <f>IFERROR(HLOOKUP(IV$1,'Nakladova matice_2018'!$A$1:$IW$188,31,FALSE),0)</f>
        <v>18725.53</v>
      </c>
      <c r="IW58" s="19">
        <f>IFERROR(HLOOKUP(IW$1,'Nakladova matice_2018'!$A$1:$IW$188,31,FALSE),0)</f>
        <v>0</v>
      </c>
      <c r="IX58" s="19">
        <f>IFERROR(HLOOKUP(IX$1,'Nakladova matice_2018'!$A$1:$IW$188,31,FALSE),0)</f>
        <v>0</v>
      </c>
      <c r="IY58" s="19">
        <f>IFERROR(HLOOKUP(IY$1,'Nakladova matice_2018'!$A$1:$IW$188,31,FALSE),0)</f>
        <v>0</v>
      </c>
      <c r="IZ58" s="19">
        <f>IFERROR(HLOOKUP(IZ$1,'Nakladova matice_2018'!$A$1:$IW$188,31,FALSE),0)</f>
        <v>0</v>
      </c>
      <c r="JA58" s="19">
        <f>IFERROR(HLOOKUP(JA$1,'Nakladova matice_2018'!$A$1:$IW$188,31,FALSE),0)</f>
        <v>14228.29</v>
      </c>
      <c r="JB58" s="19">
        <f>IFERROR(HLOOKUP(JB$1,'Nakladova matice_2018'!$A$1:$IW$188,31,FALSE),0)</f>
        <v>0</v>
      </c>
      <c r="JC58" s="19">
        <f>IFERROR(HLOOKUP(JC$1,'Nakladova matice_2018'!$A$1:$IW$188,31,FALSE),0)</f>
        <v>0</v>
      </c>
      <c r="JD58" s="19">
        <f>IFERROR(HLOOKUP(JD$1,'Nakladova matice_2018'!$A$1:$IW$188,31,FALSE),0)</f>
        <v>0</v>
      </c>
      <c r="JE58" s="19">
        <f>IFERROR(HLOOKUP(JE$1,'Nakladova matice_2018'!$A$1:$IW$188,31,FALSE),0)</f>
        <v>0</v>
      </c>
      <c r="JF58" s="19">
        <f>IFERROR(HLOOKUP(JF$1,'Nakladova matice_2018'!$A$1:$IW$188,31,FALSE),0)</f>
        <v>0</v>
      </c>
      <c r="JG58" s="19">
        <f>IFERROR(HLOOKUP(JG$1,'Nakladova matice_2018'!$A$1:$IW$188,31,FALSE),0)</f>
        <v>10837</v>
      </c>
      <c r="JH58" s="19">
        <f>IFERROR(HLOOKUP(JH$1,'Nakladova matice_2018'!$A$1:$IW$188,31,FALSE),0)</f>
        <v>0</v>
      </c>
      <c r="JI58" s="19">
        <f>IFERROR(HLOOKUP(JI$1,'Nakladova matice_2018'!$A$1:$IW$188,31,FALSE),0)</f>
        <v>0</v>
      </c>
      <c r="JJ58" s="19">
        <f>IFERROR(HLOOKUP(JJ$1,'Nakladova matice_2018'!$A$1:$IW$188,31,FALSE),0)</f>
        <v>0</v>
      </c>
      <c r="JK58" s="19">
        <f>IFERROR(HLOOKUP(JK$1,'Nakladova matice_2018'!$A$1:$IW$188,31,FALSE),0)</f>
        <v>0</v>
      </c>
      <c r="JL58" s="19">
        <f>IFERROR(HLOOKUP(JL$1,'Nakladova matice_2018'!$A$1:$IW$188,31,FALSE),0)</f>
        <v>0</v>
      </c>
      <c r="JM58" s="19">
        <f>IFERROR(HLOOKUP(JM$1,'Nakladova matice_2018'!$A$1:$IW$188,31,FALSE),0)</f>
        <v>0</v>
      </c>
      <c r="JN58" s="19">
        <f>IFERROR(HLOOKUP(JN$1,'Nakladova matice_2018'!$A$1:$IW$188,31,FALSE),0)</f>
        <v>0</v>
      </c>
      <c r="JO58" s="19">
        <f>IFERROR(HLOOKUP(JO$1,'Nakladova matice_2018'!$A$1:$IW$188,31,FALSE),0)</f>
        <v>0</v>
      </c>
      <c r="JP58" s="19">
        <f>IFERROR(HLOOKUP(JP$1,'Nakladova matice_2018'!$A$1:$IW$188,31,FALSE),0)</f>
        <v>0</v>
      </c>
      <c r="JQ58" s="19">
        <f>IFERROR(HLOOKUP(JQ$1,'Nakladova matice_2018'!$A$1:$IW$188,31,FALSE),0)</f>
        <v>0</v>
      </c>
      <c r="JR58" s="19">
        <f>IFERROR(HLOOKUP(JR$1,'Nakladova matice_2018'!$A$1:$IW$188,31,FALSE),0)</f>
        <v>0</v>
      </c>
      <c r="JS58" s="19">
        <f>IFERROR(HLOOKUP(JS$1,'Nakladova matice_2018'!$A$1:$IW$188,31,FALSE),0)</f>
        <v>0</v>
      </c>
      <c r="JT58" s="19">
        <f>IFERROR(HLOOKUP(JT$1,'Nakladova matice_2018'!$A$1:$IW$188,31,FALSE),0)</f>
        <v>0</v>
      </c>
      <c r="JU58" s="19">
        <f>IFERROR(HLOOKUP(JU$1,'Nakladova matice_2018'!$A$1:$IW$188,31,FALSE),0)</f>
        <v>0</v>
      </c>
      <c r="JV58" s="19">
        <f>IFERROR(HLOOKUP(JV$1,'Nakladova matice_2018'!$A$1:$IW$188,31,FALSE),0)</f>
        <v>0</v>
      </c>
      <c r="JW58" s="19">
        <f>IFERROR(HLOOKUP(JW$1,'Nakladova matice_2018'!$A$1:$IW$188,31,FALSE),0)</f>
        <v>0</v>
      </c>
      <c r="JX58" s="19">
        <f>IFERROR(HLOOKUP(JX$1,'Nakladova matice_2018'!$A$1:$IW$188,31,FALSE),0)</f>
        <v>0</v>
      </c>
      <c r="JY58" s="19">
        <f>IFERROR(HLOOKUP(JY$1,'Nakladova matice_2018'!$A$1:$IW$188,31,FALSE),0)</f>
        <v>0</v>
      </c>
      <c r="JZ58" s="19">
        <f>IFERROR(HLOOKUP(JZ$1,'Nakladova matice_2018'!$A$1:$IW$188,31,FALSE),0)</f>
        <v>0</v>
      </c>
      <c r="KA58" s="19">
        <f>IFERROR(HLOOKUP(KA$1,'Nakladova matice_2018'!$A$1:$IW$188,31,FALSE),0)</f>
        <v>0</v>
      </c>
      <c r="KB58" s="19">
        <f>IFERROR(HLOOKUP(KB$1,'Nakladova matice_2018'!$A$1:$IW$188,31,FALSE),0)</f>
        <v>0</v>
      </c>
      <c r="KC58" s="19">
        <f>IFERROR(HLOOKUP(KC$1,'Nakladova matice_2018'!$A$1:$IW$188,31,FALSE),0)</f>
        <v>11780</v>
      </c>
      <c r="KD58" s="19">
        <f>IFERROR(HLOOKUP(KD$1,'Nakladova matice_2018'!$A$1:$IW$188,31,FALSE),0)</f>
        <v>0</v>
      </c>
      <c r="KE58" s="19">
        <f>IFERROR(HLOOKUP(KE$1,'Nakladova matice_2018'!$A$1:$IW$188,31,FALSE),0)</f>
        <v>0</v>
      </c>
      <c r="KF58" s="19">
        <f>IFERROR(HLOOKUP(KF$1,'Nakladova matice_2018'!$A$1:$IW$188,31,FALSE),0)</f>
        <v>0</v>
      </c>
      <c r="KG58" s="19">
        <f>IFERROR(HLOOKUP(KG$1,'Nakladova matice_2018'!$A$1:$IW$188,31,FALSE),0)</f>
        <v>0</v>
      </c>
      <c r="KH58" s="19">
        <f>IFERROR(HLOOKUP(KH$1,'Nakladova matice_2018'!$A$1:$IW$188,31,FALSE),0)</f>
        <v>0</v>
      </c>
      <c r="KI58" s="19">
        <f>IFERROR(HLOOKUP(KI$1,'Nakladova matice_2018'!$A$1:$IW$188,31,FALSE),0)</f>
        <v>0</v>
      </c>
      <c r="KJ58" s="19">
        <f>IFERROR(HLOOKUP(KJ$1,'Nakladova matice_2018'!$A$1:$IW$188,31,FALSE),0)</f>
        <v>1629</v>
      </c>
      <c r="KK58" s="19">
        <f>IFERROR(HLOOKUP(KK$1,'Nakladova matice_2018'!$A$1:$IW$188,31,FALSE),0)</f>
        <v>0</v>
      </c>
      <c r="KL58" s="19">
        <f>IFERROR(HLOOKUP(KL$1,'Nakladova matice_2018'!$A$1:$IW$188,31,FALSE),0)</f>
        <v>0</v>
      </c>
      <c r="KM58" s="19">
        <f>IFERROR(HLOOKUP(KM$1,'Nakladova matice_2018'!$A$1:$IW$188,31,FALSE),0)</f>
        <v>0</v>
      </c>
      <c r="KN58" s="19">
        <f>IFERROR(HLOOKUP(KN$1,'Nakladova matice_2018'!$A$1:$IW$188,31,FALSE),0)</f>
        <v>0</v>
      </c>
      <c r="KO58" s="19">
        <f>IFERROR(HLOOKUP(KO$1,'Nakladova matice_2018'!$A$1:$IW$188,31,FALSE),0)</f>
        <v>0</v>
      </c>
      <c r="KP58" s="19">
        <f>IFERROR(HLOOKUP(KP$1,'Nakladova matice_2018'!$A$1:$IW$188,31,FALSE),0)</f>
        <v>0</v>
      </c>
      <c r="KQ58" s="19">
        <f>IFERROR(HLOOKUP(KQ$1,'Nakladova matice_2018'!$A$1:$IW$188,31,FALSE),0)</f>
        <v>0</v>
      </c>
      <c r="KR58" s="19">
        <f>IFERROR(HLOOKUP(KR$1,'Nakladova matice_2018'!$A$1:$IW$188,31,FALSE),0)</f>
        <v>2172.87</v>
      </c>
      <c r="KS58" s="19">
        <f>IFERROR(HLOOKUP(KS$1,'Nakladova matice_2018'!$A$1:$IW$188,31,FALSE),0)</f>
        <v>0</v>
      </c>
      <c r="KT58" s="19">
        <f>IFERROR(HLOOKUP(KT$1,'Nakladova matice_2018'!$A$1:$IW$188,31,FALSE),0)</f>
        <v>0</v>
      </c>
      <c r="KU58" s="19">
        <f>IFERROR(HLOOKUP(KU$1,'Nakladova matice_2018'!$A$1:$IW$188,31,FALSE),0)</f>
        <v>0</v>
      </c>
      <c r="KV58" s="19">
        <f>IFERROR(HLOOKUP(KV$1,'Nakladova matice_2018'!$A$1:$IW$188,31,FALSE),0)</f>
        <v>0</v>
      </c>
      <c r="KW58" s="19">
        <f>IFERROR(HLOOKUP(KW$1,'Nakladova matice_2018'!$A$1:$IW$188,31,FALSE),0)</f>
        <v>11554.56</v>
      </c>
      <c r="KX58" s="19">
        <f>IFERROR(HLOOKUP(KX$1,'Nakladova matice_2018'!$A$1:$IW$188,31,FALSE),0)</f>
        <v>0</v>
      </c>
      <c r="KY58" s="19">
        <f>IFERROR(HLOOKUP(KY$1,'Nakladova matice_2018'!$A$1:$IW$188,31,FALSE),0)</f>
        <v>0</v>
      </c>
      <c r="KZ58" s="19">
        <f>IFERROR(HLOOKUP(KZ$1,'Nakladova matice_2018'!$A$1:$IW$188,31,FALSE),0)</f>
        <v>0</v>
      </c>
      <c r="LA58" s="19">
        <f>IFERROR(HLOOKUP(LA$1,'Nakladova matice_2018'!$A$1:$IW$188,31,FALSE),0)</f>
        <v>0</v>
      </c>
      <c r="LB58" s="19">
        <f>IFERROR(HLOOKUP(LB$1,'Nakladova matice_2018'!$A$1:$IW$188,31,FALSE),0)</f>
        <v>13116.4</v>
      </c>
      <c r="LC58" s="19">
        <f>IFERROR(HLOOKUP(LC$1,'Nakladova matice_2018'!$A$1:$IW$188,31,FALSE),0)</f>
        <v>0</v>
      </c>
      <c r="LD58" s="19">
        <f>IFERROR(HLOOKUP(LD$1,'Nakladova matice_2018'!$A$1:$IW$188,31,FALSE),0)</f>
        <v>0</v>
      </c>
      <c r="LE58" s="19">
        <f>IFERROR(HLOOKUP(LE$1,'Nakladova matice_2018'!$A$1:$IW$188,31,FALSE),0)</f>
        <v>0</v>
      </c>
      <c r="LF58" s="19">
        <f>IFERROR(HLOOKUP(LF$1,'Nakladova matice_2018'!$A$1:$IW$188,31,FALSE),0)</f>
        <v>0</v>
      </c>
      <c r="LG58" s="19">
        <f>IFERROR(HLOOKUP(LG$1,'Nakladova matice_2018'!$A$1:$IW$188,31,FALSE),0)</f>
        <v>2976.6</v>
      </c>
      <c r="LH58" s="19">
        <f>IFERROR(HLOOKUP(LH$1,'Nakladova matice_2018'!$A$1:$IW$188,31,FALSE),0)</f>
        <v>0</v>
      </c>
      <c r="LI58" s="19">
        <f>IFERROR(HLOOKUP(LI$1,'Nakladova matice_2018'!$A$1:$IW$188,31,FALSE),0)</f>
        <v>0</v>
      </c>
      <c r="LJ58" s="19">
        <f>IFERROR(HLOOKUP(LJ$1,'Nakladova matice_2018'!$A$1:$IW$188,31,FALSE),0)</f>
        <v>0</v>
      </c>
      <c r="LK58" s="19">
        <f>IFERROR(HLOOKUP(LK$1,'Nakladova matice_2018'!$A$1:$IW$188,31,FALSE),0)</f>
        <v>0</v>
      </c>
      <c r="LL58" s="19">
        <f>IFERROR(HLOOKUP(LL$1,'Nakladova matice_2018'!$A$1:$IW$188,31,FALSE),0)</f>
        <v>0</v>
      </c>
      <c r="LM58" s="19">
        <f>IFERROR(HLOOKUP(LM$1,'Nakladova matice_2018'!$A$1:$IW$188,31,FALSE),0)</f>
        <v>1139.27</v>
      </c>
      <c r="LN58" s="19">
        <f>IFERROR(HLOOKUP(LN$1,'Nakladova matice_2018'!$A$1:$IW$188,31,FALSE),0)</f>
        <v>0</v>
      </c>
      <c r="LO58" s="19">
        <f>IFERROR(HLOOKUP(LO$1,'Nakladova matice_2018'!$A$1:$IW$188,31,FALSE),0)</f>
        <v>0</v>
      </c>
      <c r="LP58" s="19">
        <f>IFERROR(HLOOKUP(LP$1,'Nakladova matice_2018'!$A$1:$IW$188,31,FALSE),0)</f>
        <v>0</v>
      </c>
      <c r="LQ58" s="19">
        <f>IFERROR(HLOOKUP(LQ$1,'Nakladova matice_2018'!$A$1:$IW$188,31,FALSE),0)</f>
        <v>0</v>
      </c>
      <c r="LR58" s="19">
        <f>IFERROR(HLOOKUP(LR$1,'Nakladova matice_2018'!$A$1:$IW$188,31,FALSE),0)</f>
        <v>838050.43</v>
      </c>
      <c r="LS58" s="19">
        <f>IFERROR(HLOOKUP(LS$1,'Nakladova matice_2018'!$A$1:$IW$188,31,FALSE),0)</f>
        <v>0</v>
      </c>
      <c r="LT58" s="19">
        <f>IFERROR(HLOOKUP(LT$1,'Nakladova matice_2018'!$A$1:$IW$188,31,FALSE),0)</f>
        <v>0</v>
      </c>
      <c r="LU58" s="19">
        <f>IFERROR(HLOOKUP(LU$1,'Nakladova matice_2018'!$A$1:$IW$188,31,FALSE),0)</f>
        <v>0</v>
      </c>
      <c r="LV58" s="19">
        <f>IFERROR(HLOOKUP(LV$1,'Nakladova matice_2018'!$A$1:$IW$188,31,FALSE),0)</f>
        <v>0</v>
      </c>
      <c r="LW58" s="19">
        <f>IFERROR(HLOOKUP(LW$1,'Nakladova matice_2018'!$A$1:$IW$188,31,FALSE),0)</f>
        <v>0</v>
      </c>
      <c r="LX58" s="19">
        <f>IFERROR(HLOOKUP(LX$1,'Nakladova matice_2018'!$A$1:$IW$188,31,FALSE),0)</f>
        <v>577711.31999999995</v>
      </c>
      <c r="LY58" s="19">
        <f>IFERROR(HLOOKUP(LY$1,'Nakladova matice_2018'!$A$1:$IW$188,31,FALSE),0)</f>
        <v>0</v>
      </c>
      <c r="LZ58" s="19">
        <f>IFERROR(HLOOKUP(LZ$1,'Nakladova matice_2018'!$A$1:$IW$188,31,FALSE),0)</f>
        <v>0</v>
      </c>
      <c r="MA58" s="19">
        <f>IFERROR(HLOOKUP(MA$1,'Nakladova matice_2018'!$A$1:$IW$188,31,FALSE),0)</f>
        <v>0</v>
      </c>
      <c r="MB58" s="19">
        <f>IFERROR(HLOOKUP(MB$1,'Nakladova matice_2018'!$A$1:$IW$188,31,FALSE),0)</f>
        <v>0</v>
      </c>
      <c r="MC58" s="19">
        <f>IFERROR(HLOOKUP(MC$1,'Nakladova matice_2018'!$A$1:$IW$188,31,FALSE),0)</f>
        <v>0</v>
      </c>
      <c r="MD58" s="19">
        <f>IFERROR(HLOOKUP(MD$1,'Nakladova matice_2018'!$A$1:$IW$188,31,FALSE),0)</f>
        <v>0</v>
      </c>
      <c r="ME58" s="19">
        <f>IFERROR(HLOOKUP(ME$1,'Nakladova matice_2018'!$A$1:$IW$188,31,FALSE),0)</f>
        <v>0</v>
      </c>
      <c r="MF58" s="19">
        <f>IFERROR(HLOOKUP(MF$1,'Nakladova matice_2018'!$A$1:$IW$188,31,FALSE),0)</f>
        <v>0</v>
      </c>
      <c r="MG58" s="19">
        <f>IFERROR(HLOOKUP(MG$1,'Nakladova matice_2018'!$A$1:$IW$188,31,FALSE),0)</f>
        <v>0</v>
      </c>
      <c r="MH58" s="19">
        <f>IFERROR(HLOOKUP(MH$1,'Nakladova matice_2018'!$A$1:$IW$188,31,FALSE),0)</f>
        <v>0</v>
      </c>
      <c r="MI58" s="19">
        <f>IFERROR(HLOOKUP(MI$1,'Nakladova matice_2018'!$A$1:$IW$188,31,FALSE),0)</f>
        <v>0</v>
      </c>
      <c r="MJ58" s="19">
        <f>IFERROR(HLOOKUP(MJ$1,'Nakladova matice_2018'!$A$1:$IW$188,31,FALSE),0)</f>
        <v>0</v>
      </c>
      <c r="MK58" s="19">
        <f>IFERROR(HLOOKUP(MK$1,'Nakladova matice_2018'!$A$1:$IW$188,31,FALSE),0)</f>
        <v>1665209.6</v>
      </c>
      <c r="ML58" s="19">
        <f>IFERROR(HLOOKUP(ML$1,'Nakladova matice_2018'!$A$1:$IW$188,31,FALSE),0)</f>
        <v>0</v>
      </c>
      <c r="MM58" s="19">
        <f>IFERROR(HLOOKUP(MM$1,'Nakladova matice_2018'!$A$1:$IW$188,31,FALSE),0)</f>
        <v>0</v>
      </c>
      <c r="MN58" s="19">
        <f>IFERROR(HLOOKUP(MN$1,'Nakladova matice_2018'!$A$1:$IW$188,31,FALSE),0)</f>
        <v>0</v>
      </c>
      <c r="MO58" s="20">
        <f t="shared" si="83"/>
        <v>6873316.8200000003</v>
      </c>
      <c r="MP58" s="20">
        <f>MO58-'Nakladova matice_2018'!IX31</f>
        <v>0</v>
      </c>
    </row>
    <row r="59" spans="1:354" x14ac:dyDescent="0.2">
      <c r="A59" s="27">
        <v>511012</v>
      </c>
      <c r="B59" s="21" t="s">
        <v>205</v>
      </c>
      <c r="C59" s="53">
        <v>0</v>
      </c>
      <c r="D59" s="19">
        <f>IFERROR(HLOOKUP(D$1,'Nakladova matice_2018'!$A$1:$IW$188,32,FALSE),0)</f>
        <v>0</v>
      </c>
      <c r="E59" s="19">
        <f>IFERROR(HLOOKUP(E$1,'Nakladova matice_2018'!$A$1:$IW$188,32,FALSE),0)</f>
        <v>0</v>
      </c>
      <c r="F59" s="19">
        <f>IFERROR(HLOOKUP(F$1,'Nakladova matice_2018'!$A$1:$IW$188,32,FALSE),0)</f>
        <v>0</v>
      </c>
      <c r="G59" s="19">
        <f>IFERROR(HLOOKUP(G$1,'Nakladova matice_2018'!$A$1:$IW$188,32,FALSE),0)</f>
        <v>0</v>
      </c>
      <c r="H59" s="19">
        <f>IFERROR(HLOOKUP(H$1,'Nakladova matice_2018'!$A$1:$IW$188,32,FALSE),0)</f>
        <v>0</v>
      </c>
      <c r="I59" s="19">
        <f>IFERROR(HLOOKUP(I$1,'Nakladova matice_2018'!$A$1:$IW$188,32,FALSE),0)</f>
        <v>0</v>
      </c>
      <c r="J59" s="19">
        <f>IFERROR(HLOOKUP(J$1,'Nakladova matice_2018'!$A$1:$IW$188,32,FALSE),0)</f>
        <v>0</v>
      </c>
      <c r="K59" s="19">
        <f>IFERROR(HLOOKUP(K$1,'Nakladova matice_2018'!$A$1:$IW$188,32,FALSE),0)</f>
        <v>0</v>
      </c>
      <c r="L59" s="19">
        <f>IFERROR(HLOOKUP(L$1,'Nakladova matice_2018'!$A$1:$IW$188,32,FALSE),0)</f>
        <v>0</v>
      </c>
      <c r="M59" s="19">
        <f>IFERROR(HLOOKUP(M$1,'Nakladova matice_2018'!$A$1:$IW$188,32,FALSE),0)</f>
        <v>0</v>
      </c>
      <c r="N59" s="19">
        <f>IFERROR(HLOOKUP(N$1,'Nakladova matice_2018'!$A$1:$IW$188,32,FALSE),0)</f>
        <v>0</v>
      </c>
      <c r="O59" s="19">
        <f>IFERROR(HLOOKUP(O$1,'Nakladova matice_2018'!$A$1:$IW$188,32,FALSE),0)</f>
        <v>0</v>
      </c>
      <c r="P59" s="19">
        <f>IFERROR(HLOOKUP(P$1,'Nakladova matice_2018'!$A$1:$IW$188,32,FALSE),0)</f>
        <v>0</v>
      </c>
      <c r="Q59" s="19">
        <f>IFERROR(HLOOKUP(Q$1,'Nakladova matice_2018'!$A$1:$IW$188,32,FALSE),0)</f>
        <v>0</v>
      </c>
      <c r="R59" s="19">
        <f>IFERROR(HLOOKUP(R$1,'Nakladova matice_2018'!$A$1:$IW$188,32,FALSE),0)</f>
        <v>0</v>
      </c>
      <c r="S59" s="19">
        <f>IFERROR(HLOOKUP(S$1,'Nakladova matice_2018'!$A$1:$IW$188,32,FALSE),0)</f>
        <v>0</v>
      </c>
      <c r="T59" s="19">
        <f>IFERROR(HLOOKUP(T$1,'Nakladova matice_2018'!$A$1:$IW$188,32,FALSE),0)</f>
        <v>0</v>
      </c>
      <c r="U59" s="19">
        <f>IFERROR(HLOOKUP(U$1,'Nakladova matice_2018'!$A$1:$IW$188,32,FALSE),0)</f>
        <v>0</v>
      </c>
      <c r="V59" s="19">
        <f>IFERROR(HLOOKUP(V$1,'Nakladova matice_2018'!$A$1:$IW$188,32,FALSE),0)</f>
        <v>0</v>
      </c>
      <c r="W59" s="19">
        <f>IFERROR(HLOOKUP(W$1,'Nakladova matice_2018'!$A$1:$IW$188,32,FALSE),0)</f>
        <v>0</v>
      </c>
      <c r="X59" s="19">
        <f>IFERROR(HLOOKUP(X$1,'Nakladova matice_2018'!$A$1:$IW$188,32,FALSE),0)</f>
        <v>0</v>
      </c>
      <c r="Y59" s="19">
        <f>IFERROR(HLOOKUP(Y$1,'Nakladova matice_2018'!$A$1:$IW$188,32,FALSE),0)</f>
        <v>0</v>
      </c>
      <c r="Z59" s="19">
        <f>IFERROR(HLOOKUP(Z$1,'Nakladova matice_2018'!$A$1:$IW$188,32,FALSE),0)</f>
        <v>26620</v>
      </c>
      <c r="AA59" s="19">
        <f>IFERROR(HLOOKUP(AA$1,'Nakladova matice_2018'!$A$1:$IW$188,32,FALSE),0)</f>
        <v>0</v>
      </c>
      <c r="AB59" s="19">
        <f>IFERROR(HLOOKUP(AB$1,'Nakladova matice_2018'!$A$1:$IW$188,32,FALSE),0)</f>
        <v>0</v>
      </c>
      <c r="AC59" s="19">
        <f>IFERROR(HLOOKUP(AC$1,'Nakladova matice_2018'!$A$1:$IW$188,32,FALSE),0)</f>
        <v>0</v>
      </c>
      <c r="AD59" s="19">
        <f>IFERROR(HLOOKUP(AD$1,'Nakladova matice_2018'!$A$1:$IW$188,32,FALSE),0)</f>
        <v>0</v>
      </c>
      <c r="AE59" s="19">
        <f>IFERROR(HLOOKUP(AE$1,'Nakladova matice_2018'!$A$1:$IW$188,32,FALSE),0)</f>
        <v>0</v>
      </c>
      <c r="AF59" s="19">
        <f>IFERROR(HLOOKUP(AF$1,'Nakladova matice_2018'!$A$1:$IW$188,32,FALSE),0)</f>
        <v>0</v>
      </c>
      <c r="AG59" s="19">
        <f>IFERROR(HLOOKUP(AG$1,'Nakladova matice_2018'!$A$1:$IW$188,32,FALSE),0)</f>
        <v>0</v>
      </c>
      <c r="AH59" s="19">
        <f>IFERROR(HLOOKUP(AH$1,'Nakladova matice_2018'!$A$1:$IW$188,32,FALSE),0)</f>
        <v>0</v>
      </c>
      <c r="AI59" s="19">
        <f>IFERROR(HLOOKUP(AI$1,'Nakladova matice_2018'!$A$1:$IW$188,32,FALSE),0)</f>
        <v>0</v>
      </c>
      <c r="AJ59" s="19">
        <f>IFERROR(HLOOKUP(AJ$1,'Nakladova matice_2018'!$A$1:$IW$188,32,FALSE),0)</f>
        <v>0</v>
      </c>
      <c r="AK59" s="19">
        <f>IFERROR(HLOOKUP(AK$1,'Nakladova matice_2018'!$A$1:$IW$188,32,FALSE),0)</f>
        <v>0</v>
      </c>
      <c r="AL59" s="19">
        <f>IFERROR(HLOOKUP(AL$1,'Nakladova matice_2018'!$A$1:$IW$188,32,FALSE),0)</f>
        <v>0</v>
      </c>
      <c r="AM59" s="19">
        <f>IFERROR(HLOOKUP(AM$1,'Nakladova matice_2018'!$A$1:$IW$188,32,FALSE),0)</f>
        <v>0</v>
      </c>
      <c r="AN59" s="19">
        <f>IFERROR(HLOOKUP(AN$1,'Nakladova matice_2018'!$A$1:$IW$188,32,FALSE),0)</f>
        <v>0</v>
      </c>
      <c r="AO59" s="19">
        <f>IFERROR(HLOOKUP(AO$1,'Nakladova matice_2018'!$A$1:$IW$188,32,FALSE),0)</f>
        <v>0</v>
      </c>
      <c r="AP59" s="19">
        <f>IFERROR(HLOOKUP(AP$1,'Nakladova matice_2018'!$A$1:$IW$188,32,FALSE),0)</f>
        <v>0</v>
      </c>
      <c r="AQ59" s="19">
        <f>IFERROR(HLOOKUP(AQ$1,'Nakladova matice_2018'!$A$1:$IW$188,32,FALSE),0)</f>
        <v>0</v>
      </c>
      <c r="AR59" s="19">
        <f>IFERROR(HLOOKUP(AR$1,'Nakladova matice_2018'!$A$1:$IW$188,32,FALSE),0)</f>
        <v>0</v>
      </c>
      <c r="AS59" s="19">
        <f>IFERROR(HLOOKUP(AS$1,'Nakladova matice_2018'!$A$1:$IW$188,32,FALSE),0)</f>
        <v>0</v>
      </c>
      <c r="AT59" s="19">
        <f>IFERROR(HLOOKUP(AT$1,'Nakladova matice_2018'!$A$1:$IW$188,32,FALSE),0)</f>
        <v>0</v>
      </c>
      <c r="AU59" s="19">
        <f>IFERROR(HLOOKUP(AU$1,'Nakladova matice_2018'!$A$1:$IW$188,32,FALSE),0)</f>
        <v>0</v>
      </c>
      <c r="AV59" s="19">
        <f>IFERROR(HLOOKUP(AV$1,'Nakladova matice_2018'!$A$1:$IW$188,32,FALSE),0)</f>
        <v>0</v>
      </c>
      <c r="AW59" s="19">
        <f>IFERROR(HLOOKUP(AW$1,'Nakladova matice_2018'!$A$1:$IW$188,32,FALSE),0)</f>
        <v>0</v>
      </c>
      <c r="AX59" s="19">
        <f>IFERROR(HLOOKUP(AX$1,'Nakladova matice_2018'!$A$1:$IW$188,32,FALSE),0)</f>
        <v>0</v>
      </c>
      <c r="AY59" s="19">
        <f>IFERROR(HLOOKUP(AY$1,'Nakladova matice_2018'!$A$1:$IW$188,32,FALSE),0)</f>
        <v>0</v>
      </c>
      <c r="AZ59" s="19">
        <f>IFERROR(HLOOKUP(AZ$1,'Nakladova matice_2018'!$A$1:$IW$188,32,FALSE),0)</f>
        <v>0</v>
      </c>
      <c r="BA59" s="19">
        <f>IFERROR(HLOOKUP(BA$1,'Nakladova matice_2018'!$A$1:$IW$188,32,FALSE),0)</f>
        <v>0</v>
      </c>
      <c r="BB59" s="19">
        <f>IFERROR(HLOOKUP(BB$1,'Nakladova matice_2018'!$A$1:$IW$188,32,FALSE),0)</f>
        <v>0</v>
      </c>
      <c r="BC59" s="19">
        <f>IFERROR(HLOOKUP(BC$1,'Nakladova matice_2018'!$A$1:$IW$188,32,FALSE),0)</f>
        <v>0</v>
      </c>
      <c r="BD59" s="19">
        <f>IFERROR(HLOOKUP(BD$1,'Nakladova matice_2018'!$A$1:$IW$188,32,FALSE),0)</f>
        <v>0</v>
      </c>
      <c r="BE59" s="19">
        <f>IFERROR(HLOOKUP(BE$1,'Nakladova matice_2018'!$A$1:$IW$188,32,FALSE),0)</f>
        <v>0</v>
      </c>
      <c r="BF59" s="19">
        <f>IFERROR(HLOOKUP(BF$1,'Nakladova matice_2018'!$A$1:$IW$188,32,FALSE),0)</f>
        <v>0</v>
      </c>
      <c r="BG59" s="19">
        <f>IFERROR(HLOOKUP(BG$1,'Nakladova matice_2018'!$A$1:$IW$188,32,FALSE),0)</f>
        <v>0</v>
      </c>
      <c r="BH59" s="19">
        <f>IFERROR(HLOOKUP(BH$1,'Nakladova matice_2018'!$A$1:$IW$188,32,FALSE),0)</f>
        <v>0</v>
      </c>
      <c r="BI59" s="19">
        <f>IFERROR(HLOOKUP(BI$1,'Nakladova matice_2018'!$A$1:$IW$188,32,FALSE),0)</f>
        <v>0</v>
      </c>
      <c r="BJ59" s="19">
        <f>IFERROR(HLOOKUP(BJ$1,'Nakladova matice_2018'!$A$1:$IW$188,32,FALSE),0)</f>
        <v>0</v>
      </c>
      <c r="BK59" s="19">
        <f>IFERROR(HLOOKUP(BK$1,'Nakladova matice_2018'!$A$1:$IW$188,32,FALSE),0)</f>
        <v>0</v>
      </c>
      <c r="BL59" s="19">
        <f>IFERROR(HLOOKUP(BL$1,'Nakladova matice_2018'!$A$1:$IW$188,32,FALSE),0)</f>
        <v>0</v>
      </c>
      <c r="BM59" s="19">
        <f>IFERROR(HLOOKUP(BM$1,'Nakladova matice_2018'!$A$1:$IW$188,32,FALSE),0)</f>
        <v>0</v>
      </c>
      <c r="BN59" s="19">
        <f>IFERROR(HLOOKUP(BN$1,'Nakladova matice_2018'!$A$1:$IW$188,32,FALSE),0)</f>
        <v>0</v>
      </c>
      <c r="BO59" s="19">
        <f>IFERROR(HLOOKUP(BO$1,'Nakladova matice_2018'!$A$1:$IW$188,32,FALSE),0)</f>
        <v>0</v>
      </c>
      <c r="BP59" s="19">
        <f>IFERROR(HLOOKUP(BP$1,'Nakladova matice_2018'!$A$1:$IW$188,32,FALSE),0)</f>
        <v>0</v>
      </c>
      <c r="BQ59" s="19">
        <f>IFERROR(HLOOKUP(BQ$1,'Nakladova matice_2018'!$A$1:$IW$188,32,FALSE),0)</f>
        <v>0</v>
      </c>
      <c r="BR59" s="19">
        <f>IFERROR(HLOOKUP(BR$1,'Nakladova matice_2018'!$A$1:$IW$188,32,FALSE),0)</f>
        <v>0</v>
      </c>
      <c r="BS59" s="19">
        <f>IFERROR(HLOOKUP(BS$1,'Nakladova matice_2018'!$A$1:$IW$188,32,FALSE),0)</f>
        <v>0</v>
      </c>
      <c r="BT59" s="19">
        <f>IFERROR(HLOOKUP(BT$1,'Nakladova matice_2018'!$A$1:$IW$188,32,FALSE),0)</f>
        <v>0</v>
      </c>
      <c r="BU59" s="19">
        <f>IFERROR(HLOOKUP(BU$1,'Nakladova matice_2018'!$A$1:$IW$188,32,FALSE),0)</f>
        <v>0</v>
      </c>
      <c r="BV59" s="19">
        <f>IFERROR(HLOOKUP(BV$1,'Nakladova matice_2018'!$A$1:$IW$188,32,FALSE),0)</f>
        <v>0</v>
      </c>
      <c r="BW59" s="19">
        <f>IFERROR(HLOOKUP(BW$1,'Nakladova matice_2018'!$A$1:$IW$188,32,FALSE),0)</f>
        <v>0</v>
      </c>
      <c r="BX59" s="19">
        <f>IFERROR(HLOOKUP(BX$1,'Nakladova matice_2018'!$A$1:$IW$188,32,FALSE),0)</f>
        <v>0</v>
      </c>
      <c r="BY59" s="19">
        <f>IFERROR(HLOOKUP(BY$1,'Nakladova matice_2018'!$A$1:$IW$188,32,FALSE),0)</f>
        <v>0</v>
      </c>
      <c r="BZ59" s="19">
        <f>IFERROR(HLOOKUP(BZ$1,'Nakladova matice_2018'!$A$1:$IW$188,32,FALSE),0)</f>
        <v>0</v>
      </c>
      <c r="CA59" s="19">
        <f>IFERROR(HLOOKUP(CA$1,'Nakladova matice_2018'!$A$1:$IW$188,32,FALSE),0)</f>
        <v>0</v>
      </c>
      <c r="CB59" s="19">
        <f>IFERROR(HLOOKUP(CB$1,'Nakladova matice_2018'!$A$1:$IW$188,32,FALSE),0)</f>
        <v>0</v>
      </c>
      <c r="CC59" s="19">
        <f>IFERROR(HLOOKUP(CC$1,'Nakladova matice_2018'!$A$1:$IW$188,32,FALSE),0)</f>
        <v>0</v>
      </c>
      <c r="CD59" s="19">
        <f>IFERROR(HLOOKUP(CD$1,'Nakladova matice_2018'!$A$1:$IW$188,32,FALSE),0)</f>
        <v>0</v>
      </c>
      <c r="CE59" s="19">
        <f>IFERROR(HLOOKUP(CE$1,'Nakladova matice_2018'!$A$1:$IW$188,32,FALSE),0)</f>
        <v>0</v>
      </c>
      <c r="CF59" s="19">
        <f>IFERROR(HLOOKUP(CF$1,'Nakladova matice_2018'!$A$1:$IW$188,32,FALSE),0)</f>
        <v>0</v>
      </c>
      <c r="CG59" s="19">
        <f>IFERROR(HLOOKUP(CG$1,'Nakladova matice_2018'!$A$1:$IW$188,32,FALSE),0)</f>
        <v>0</v>
      </c>
      <c r="CH59" s="19">
        <f>IFERROR(HLOOKUP(CH$1,'Nakladova matice_2018'!$A$1:$IW$188,32,FALSE),0)</f>
        <v>0</v>
      </c>
      <c r="CI59" s="19">
        <f>IFERROR(HLOOKUP(CI$1,'Nakladova matice_2018'!$A$1:$IW$188,32,FALSE),0)</f>
        <v>0</v>
      </c>
      <c r="CJ59" s="19">
        <f>IFERROR(HLOOKUP(CJ$1,'Nakladova matice_2018'!$A$1:$IW$188,32,FALSE),0)</f>
        <v>0</v>
      </c>
      <c r="CK59" s="19">
        <f>IFERROR(HLOOKUP(CK$1,'Nakladova matice_2018'!$A$1:$IW$188,32,FALSE),0)</f>
        <v>0</v>
      </c>
      <c r="CL59" s="19">
        <f>IFERROR(HLOOKUP(CL$1,'Nakladova matice_2018'!$A$1:$IW$188,32,FALSE),0)</f>
        <v>0</v>
      </c>
      <c r="CM59" s="19">
        <f>IFERROR(HLOOKUP(CM$1,'Nakladova matice_2018'!$A$1:$IW$188,32,FALSE),0)</f>
        <v>0</v>
      </c>
      <c r="CN59" s="19">
        <f>IFERROR(HLOOKUP(CN$1,'Nakladova matice_2018'!$A$1:$IW$188,32,FALSE),0)</f>
        <v>0</v>
      </c>
      <c r="CO59" s="19">
        <f>IFERROR(HLOOKUP(CO$1,'Nakladova matice_2018'!$A$1:$IW$188,32,FALSE),0)</f>
        <v>0</v>
      </c>
      <c r="CP59" s="19">
        <f>IFERROR(HLOOKUP(CP$1,'Nakladova matice_2018'!$A$1:$IW$188,32,FALSE),0)</f>
        <v>0</v>
      </c>
      <c r="CQ59" s="19">
        <f>IFERROR(HLOOKUP(CQ$1,'Nakladova matice_2018'!$A$1:$IW$188,32,FALSE),0)</f>
        <v>0</v>
      </c>
      <c r="CR59" s="19">
        <f>IFERROR(HLOOKUP(CR$1,'Nakladova matice_2018'!$A$1:$IW$188,32,FALSE),0)</f>
        <v>0</v>
      </c>
      <c r="CS59" s="19">
        <f>IFERROR(HLOOKUP(CS$1,'Nakladova matice_2018'!$A$1:$IW$188,32,FALSE),0)</f>
        <v>0</v>
      </c>
      <c r="CT59" s="19">
        <f>IFERROR(HLOOKUP(CT$1,'Nakladova matice_2018'!$A$1:$IW$188,32,FALSE),0)</f>
        <v>0</v>
      </c>
      <c r="CU59" s="19">
        <f>IFERROR(HLOOKUP(CU$1,'Nakladova matice_2018'!$A$1:$IW$188,32,FALSE),0)</f>
        <v>0</v>
      </c>
      <c r="CV59" s="19">
        <f>IFERROR(HLOOKUP(CV$1,'Nakladova matice_2018'!$A$1:$IW$188,32,FALSE),0)</f>
        <v>15927</v>
      </c>
      <c r="CW59" s="19">
        <f>IFERROR(HLOOKUP(CW$1,'Nakladova matice_2018'!$A$1:$IW$188,32,FALSE),0)</f>
        <v>0</v>
      </c>
      <c r="CX59" s="19">
        <f>IFERROR(HLOOKUP(CX$1,'Nakladova matice_2018'!$A$1:$IW$188,32,FALSE),0)</f>
        <v>0</v>
      </c>
      <c r="CY59" s="19">
        <f>IFERROR(HLOOKUP(CY$1,'Nakladova matice_2018'!$A$1:$IW$188,32,FALSE),0)</f>
        <v>0</v>
      </c>
      <c r="CZ59" s="19">
        <f>IFERROR(HLOOKUP(CZ$1,'Nakladova matice_2018'!$A$1:$IW$188,32,FALSE),0)</f>
        <v>0</v>
      </c>
      <c r="DA59" s="19">
        <f>IFERROR(HLOOKUP(DA$1,'Nakladova matice_2018'!$A$1:$IW$188,32,FALSE),0)</f>
        <v>0</v>
      </c>
      <c r="DB59" s="19">
        <f>IFERROR(HLOOKUP(DB$1,'Nakladova matice_2018'!$A$1:$IW$188,32,FALSE),0)</f>
        <v>0</v>
      </c>
      <c r="DC59" s="19">
        <f>IFERROR(HLOOKUP(DC$1,'Nakladova matice_2018'!$A$1:$IW$188,32,FALSE),0)</f>
        <v>0</v>
      </c>
      <c r="DD59" s="19">
        <f>IFERROR(HLOOKUP(DD$1,'Nakladova matice_2018'!$A$1:$IW$188,32,FALSE),0)</f>
        <v>0</v>
      </c>
      <c r="DE59" s="19">
        <f>IFERROR(HLOOKUP(DE$1,'Nakladova matice_2018'!$A$1:$IW$188,32,FALSE),0)</f>
        <v>0</v>
      </c>
      <c r="DF59" s="19">
        <f>IFERROR(HLOOKUP(DF$1,'Nakladova matice_2018'!$A$1:$IW$188,32,FALSE),0)</f>
        <v>0</v>
      </c>
      <c r="DG59" s="19">
        <f>IFERROR(HLOOKUP(DG$1,'Nakladova matice_2018'!$A$1:$IW$188,32,FALSE),0)</f>
        <v>0</v>
      </c>
      <c r="DH59" s="19">
        <f>IFERROR(HLOOKUP(DH$1,'Nakladova matice_2018'!$A$1:$IW$188,32,FALSE),0)</f>
        <v>0</v>
      </c>
      <c r="DI59" s="19">
        <f>IFERROR(HLOOKUP(DI$1,'Nakladova matice_2018'!$A$1:$IW$188,32,FALSE),0)</f>
        <v>0</v>
      </c>
      <c r="DJ59" s="19">
        <f>IFERROR(HLOOKUP(DJ$1,'Nakladova matice_2018'!$A$1:$IW$188,32,FALSE),0)</f>
        <v>0</v>
      </c>
      <c r="DK59" s="19">
        <f>IFERROR(HLOOKUP(DK$1,'Nakladova matice_2018'!$A$1:$IW$188,32,FALSE),0)</f>
        <v>0</v>
      </c>
      <c r="DL59" s="19">
        <f>IFERROR(HLOOKUP(DL$1,'Nakladova matice_2018'!$A$1:$IW$188,32,FALSE),0)</f>
        <v>0</v>
      </c>
      <c r="DM59" s="19">
        <f>IFERROR(HLOOKUP(DM$1,'Nakladova matice_2018'!$A$1:$IW$188,32,FALSE),0)</f>
        <v>0</v>
      </c>
      <c r="DN59" s="19">
        <f>IFERROR(HLOOKUP(DN$1,'Nakladova matice_2018'!$A$1:$IW$188,32,FALSE),0)</f>
        <v>0</v>
      </c>
      <c r="DO59" s="19">
        <f>IFERROR(HLOOKUP(DO$1,'Nakladova matice_2018'!$A$1:$IW$188,32,FALSE),0)</f>
        <v>0</v>
      </c>
      <c r="DP59" s="19">
        <f>IFERROR(HLOOKUP(DP$1,'Nakladova matice_2018'!$A$1:$IW$188,32,FALSE),0)</f>
        <v>0</v>
      </c>
      <c r="DQ59" s="19">
        <f>IFERROR(HLOOKUP(DQ$1,'Nakladova matice_2018'!$A$1:$IW$188,32,FALSE),0)</f>
        <v>0</v>
      </c>
      <c r="DR59" s="19">
        <f>IFERROR(HLOOKUP(DR$1,'Nakladova matice_2018'!$A$1:$IW$188,32,FALSE),0)</f>
        <v>0</v>
      </c>
      <c r="DS59" s="19">
        <f>IFERROR(HLOOKUP(DS$1,'Nakladova matice_2018'!$A$1:$IW$188,32,FALSE),0)</f>
        <v>0</v>
      </c>
      <c r="DT59" s="19">
        <f>IFERROR(HLOOKUP(DT$1,'Nakladova matice_2018'!$A$1:$IW$188,32,FALSE),0)</f>
        <v>0</v>
      </c>
      <c r="DU59" s="19">
        <f>IFERROR(HLOOKUP(DU$1,'Nakladova matice_2018'!$A$1:$IW$188,32,FALSE),0)</f>
        <v>0</v>
      </c>
      <c r="DV59" s="19">
        <f>IFERROR(HLOOKUP(DV$1,'Nakladova matice_2018'!$A$1:$IW$188,32,FALSE),0)</f>
        <v>0</v>
      </c>
      <c r="DW59" s="19">
        <f>IFERROR(HLOOKUP(DW$1,'Nakladova matice_2018'!$A$1:$IW$188,32,FALSE),0)</f>
        <v>0</v>
      </c>
      <c r="DX59" s="19">
        <f>IFERROR(HLOOKUP(DX$1,'Nakladova matice_2018'!$A$1:$IW$188,32,FALSE),0)</f>
        <v>0</v>
      </c>
      <c r="DY59" s="19">
        <f>IFERROR(HLOOKUP(DY$1,'Nakladova matice_2018'!$A$1:$IW$188,32,FALSE),0)</f>
        <v>0</v>
      </c>
      <c r="DZ59" s="19">
        <f>IFERROR(HLOOKUP(DZ$1,'Nakladova matice_2018'!$A$1:$IW$188,32,FALSE),0)</f>
        <v>0</v>
      </c>
      <c r="EA59" s="19">
        <f>IFERROR(HLOOKUP(EA$1,'Nakladova matice_2018'!$A$1:$IW$188,32,FALSE),0)</f>
        <v>0</v>
      </c>
      <c r="EB59" s="19">
        <f>IFERROR(HLOOKUP(EB$1,'Nakladova matice_2018'!$A$1:$IW$188,32,FALSE),0)</f>
        <v>0</v>
      </c>
      <c r="EC59" s="19">
        <f>IFERROR(HLOOKUP(EC$1,'Nakladova matice_2018'!$A$1:$IW$188,32,FALSE),0)</f>
        <v>0</v>
      </c>
      <c r="ED59" s="19">
        <f>IFERROR(HLOOKUP(ED$1,'Nakladova matice_2018'!$A$1:$IW$188,32,FALSE),0)</f>
        <v>0</v>
      </c>
      <c r="EE59" s="19">
        <f>IFERROR(HLOOKUP(EE$1,'Nakladova matice_2018'!$A$1:$IW$188,32,FALSE),0)</f>
        <v>0</v>
      </c>
      <c r="EF59" s="19">
        <f>IFERROR(HLOOKUP(EF$1,'Nakladova matice_2018'!$A$1:$IW$188,32,FALSE),0)</f>
        <v>0</v>
      </c>
      <c r="EG59" s="19">
        <f>IFERROR(HLOOKUP(EG$1,'Nakladova matice_2018'!$A$1:$IW$188,32,FALSE),0)</f>
        <v>0</v>
      </c>
      <c r="EH59" s="19">
        <f>IFERROR(HLOOKUP(EH$1,'Nakladova matice_2018'!$A$1:$IW$188,32,FALSE),0)</f>
        <v>0</v>
      </c>
      <c r="EI59" s="19">
        <f>IFERROR(HLOOKUP(EI$1,'Nakladova matice_2018'!$A$1:$IW$188,32,FALSE),0)</f>
        <v>0</v>
      </c>
      <c r="EJ59" s="19">
        <f>IFERROR(HLOOKUP(EJ$1,'Nakladova matice_2018'!$A$1:$IW$188,32,FALSE),0)</f>
        <v>0</v>
      </c>
      <c r="EK59" s="19">
        <f>IFERROR(HLOOKUP(EK$1,'Nakladova matice_2018'!$A$1:$IW$188,32,FALSE),0)</f>
        <v>0</v>
      </c>
      <c r="EL59" s="19">
        <f>IFERROR(HLOOKUP(EL$1,'Nakladova matice_2018'!$A$1:$IW$188,32,FALSE),0)</f>
        <v>0</v>
      </c>
      <c r="EM59" s="19">
        <f>IFERROR(HLOOKUP(EM$1,'Nakladova matice_2018'!$A$1:$IW$188,32,FALSE),0)</f>
        <v>0</v>
      </c>
      <c r="EN59" s="19">
        <f>IFERROR(HLOOKUP(EN$1,'Nakladova matice_2018'!$A$1:$IW$188,32,FALSE),0)</f>
        <v>0</v>
      </c>
      <c r="EO59" s="19">
        <f>IFERROR(HLOOKUP(EO$1,'Nakladova matice_2018'!$A$1:$IW$188,32,FALSE),0)</f>
        <v>0</v>
      </c>
      <c r="EP59" s="19">
        <f>IFERROR(HLOOKUP(EP$1,'Nakladova matice_2018'!$A$1:$IW$188,32,FALSE),0)</f>
        <v>0</v>
      </c>
      <c r="EQ59" s="19">
        <f>IFERROR(HLOOKUP(EQ$1,'Nakladova matice_2018'!$A$1:$IW$188,32,FALSE),0)</f>
        <v>0</v>
      </c>
      <c r="ER59" s="19">
        <f>IFERROR(HLOOKUP(ER$1,'Nakladova matice_2018'!$A$1:$IW$188,32,FALSE),0)</f>
        <v>0</v>
      </c>
      <c r="ES59" s="19">
        <f>IFERROR(HLOOKUP(ES$1,'Nakladova matice_2018'!$A$1:$IW$188,32,FALSE),0)</f>
        <v>0</v>
      </c>
      <c r="ET59" s="19">
        <f>IFERROR(HLOOKUP(ET$1,'Nakladova matice_2018'!$A$1:$IW$188,32,FALSE),0)</f>
        <v>0</v>
      </c>
      <c r="EU59" s="19">
        <f>IFERROR(HLOOKUP(EU$1,'Nakladova matice_2018'!$A$1:$IW$188,32,FALSE),0)</f>
        <v>0</v>
      </c>
      <c r="EV59" s="19">
        <f>IFERROR(HLOOKUP(EV$1,'Nakladova matice_2018'!$A$1:$IW$188,32,FALSE),0)</f>
        <v>0</v>
      </c>
      <c r="EW59" s="19">
        <f>IFERROR(HLOOKUP(EW$1,'Nakladova matice_2018'!$A$1:$IW$188,32,FALSE),0)</f>
        <v>0</v>
      </c>
      <c r="EX59" s="19">
        <f>IFERROR(HLOOKUP(EX$1,'Nakladova matice_2018'!$A$1:$IW$188,32,FALSE),0)</f>
        <v>0</v>
      </c>
      <c r="EY59" s="19">
        <f>IFERROR(HLOOKUP(EY$1,'Nakladova matice_2018'!$A$1:$IW$188,32,FALSE),0)</f>
        <v>0</v>
      </c>
      <c r="EZ59" s="19">
        <f>IFERROR(HLOOKUP(EZ$1,'Nakladova matice_2018'!$A$1:$IW$188,32,FALSE),0)</f>
        <v>0</v>
      </c>
      <c r="FA59" s="19">
        <f>IFERROR(HLOOKUP(FA$1,'Nakladova matice_2018'!$A$1:$IW$188,32,FALSE),0)</f>
        <v>0</v>
      </c>
      <c r="FB59" s="19">
        <f>IFERROR(HLOOKUP(FB$1,'Nakladova matice_2018'!$A$1:$IW$188,32,FALSE),0)</f>
        <v>0</v>
      </c>
      <c r="FC59" s="19">
        <f>IFERROR(HLOOKUP(FC$1,'Nakladova matice_2018'!$A$1:$IW$188,32,FALSE),0)</f>
        <v>0</v>
      </c>
      <c r="FD59" s="19">
        <f>IFERROR(HLOOKUP(FD$1,'Nakladova matice_2018'!$A$1:$IW$188,32,FALSE),0)</f>
        <v>0</v>
      </c>
      <c r="FE59" s="19">
        <f>IFERROR(HLOOKUP(FE$1,'Nakladova matice_2018'!$A$1:$IW$188,32,FALSE),0)</f>
        <v>0</v>
      </c>
      <c r="FF59" s="19">
        <f>IFERROR(HLOOKUP(FF$1,'Nakladova matice_2018'!$A$1:$IW$188,32,FALSE),0)</f>
        <v>0</v>
      </c>
      <c r="FG59" s="19">
        <f>IFERROR(HLOOKUP(FG$1,'Nakladova matice_2018'!$A$1:$IW$188,32,FALSE),0)</f>
        <v>0</v>
      </c>
      <c r="FH59" s="19">
        <f>IFERROR(HLOOKUP(FH$1,'Nakladova matice_2018'!$A$1:$IW$188,32,FALSE),0)</f>
        <v>0</v>
      </c>
      <c r="FI59" s="19">
        <f>IFERROR(HLOOKUP(FI$1,'Nakladova matice_2018'!$A$1:$IW$188,32,FALSE),0)</f>
        <v>0</v>
      </c>
      <c r="FJ59" s="19">
        <f>IFERROR(HLOOKUP(FJ$1,'Nakladova matice_2018'!$A$1:$IW$188,32,FALSE),0)</f>
        <v>0</v>
      </c>
      <c r="FK59" s="19">
        <f>IFERROR(HLOOKUP(FK$1,'Nakladova matice_2018'!$A$1:$IW$188,32,FALSE),0)</f>
        <v>0</v>
      </c>
      <c r="FL59" s="19">
        <f>IFERROR(HLOOKUP(FL$1,'Nakladova matice_2018'!$A$1:$IW$188,32,FALSE),0)</f>
        <v>0</v>
      </c>
      <c r="FM59" s="19">
        <f>IFERROR(HLOOKUP(FM$1,'Nakladova matice_2018'!$A$1:$IW$188,32,FALSE),0)</f>
        <v>0</v>
      </c>
      <c r="FN59" s="19">
        <f>IFERROR(HLOOKUP(FN$1,'Nakladova matice_2018'!$A$1:$IW$188,32,FALSE),0)</f>
        <v>0</v>
      </c>
      <c r="FO59" s="19">
        <f>IFERROR(HLOOKUP(FO$1,'Nakladova matice_2018'!$A$1:$IW$188,32,FALSE),0)</f>
        <v>0</v>
      </c>
      <c r="FP59" s="19">
        <f>IFERROR(HLOOKUP(FP$1,'Nakladova matice_2018'!$A$1:$IW$188,32,FALSE),0)</f>
        <v>0</v>
      </c>
      <c r="FQ59" s="19">
        <f>IFERROR(HLOOKUP(FQ$1,'Nakladova matice_2018'!$A$1:$IW$188,32,FALSE),0)</f>
        <v>0</v>
      </c>
      <c r="FR59" s="19">
        <f>IFERROR(HLOOKUP(FR$1,'Nakladova matice_2018'!$A$1:$IW$188,32,FALSE),0)</f>
        <v>0</v>
      </c>
      <c r="FS59" s="19">
        <f>IFERROR(HLOOKUP(FS$1,'Nakladova matice_2018'!$A$1:$IW$188,32,FALSE),0)</f>
        <v>0</v>
      </c>
      <c r="FT59" s="19">
        <f>IFERROR(HLOOKUP(FT$1,'Nakladova matice_2018'!$A$1:$IW$188,32,FALSE),0)</f>
        <v>0</v>
      </c>
      <c r="FU59" s="19">
        <f>IFERROR(HLOOKUP(FU$1,'Nakladova matice_2018'!$A$1:$IW$188,32,FALSE),0)</f>
        <v>0</v>
      </c>
      <c r="FV59" s="19">
        <f>IFERROR(HLOOKUP(FV$1,'Nakladova matice_2018'!$A$1:$IW$188,32,FALSE),0)</f>
        <v>0</v>
      </c>
      <c r="FW59" s="19">
        <f>IFERROR(HLOOKUP(FW$1,'Nakladova matice_2018'!$A$1:$IW$188,32,FALSE),0)</f>
        <v>0</v>
      </c>
      <c r="FX59" s="19">
        <f>IFERROR(HLOOKUP(FX$1,'Nakladova matice_2018'!$A$1:$IW$188,32,FALSE),0)</f>
        <v>0</v>
      </c>
      <c r="FY59" s="19">
        <f>IFERROR(HLOOKUP(FY$1,'Nakladova matice_2018'!$A$1:$IW$188,32,FALSE),0)</f>
        <v>0</v>
      </c>
      <c r="FZ59" s="19">
        <f>IFERROR(HLOOKUP(FZ$1,'Nakladova matice_2018'!$A$1:$IW$188,32,FALSE),0)</f>
        <v>0</v>
      </c>
      <c r="GA59" s="19">
        <f>IFERROR(HLOOKUP(GA$1,'Nakladova matice_2018'!$A$1:$IW$188,32,FALSE),0)</f>
        <v>0</v>
      </c>
      <c r="GB59" s="19">
        <f>IFERROR(HLOOKUP(GB$1,'Nakladova matice_2018'!$A$1:$IW$188,32,FALSE),0)</f>
        <v>0</v>
      </c>
      <c r="GC59" s="19">
        <f>IFERROR(HLOOKUP(GC$1,'Nakladova matice_2018'!$A$1:$IW$188,32,FALSE),0)</f>
        <v>0</v>
      </c>
      <c r="GD59" s="19">
        <f>IFERROR(HLOOKUP(GD$1,'Nakladova matice_2018'!$A$1:$IW$188,32,FALSE),0)</f>
        <v>19046</v>
      </c>
      <c r="GE59" s="19">
        <f>IFERROR(HLOOKUP(GE$1,'Nakladova matice_2018'!$A$1:$IW$188,32,FALSE),0)</f>
        <v>0</v>
      </c>
      <c r="GF59" s="19">
        <f>IFERROR(HLOOKUP(GF$1,'Nakladova matice_2018'!$A$1:$IW$188,32,FALSE),0)</f>
        <v>0</v>
      </c>
      <c r="GG59" s="19">
        <f>IFERROR(HLOOKUP(GG$1,'Nakladova matice_2018'!$A$1:$IW$188,32,FALSE),0)</f>
        <v>0</v>
      </c>
      <c r="GH59" s="19">
        <f>IFERROR(HLOOKUP(GH$1,'Nakladova matice_2018'!$A$1:$IW$188,32,FALSE),0)</f>
        <v>0</v>
      </c>
      <c r="GI59" s="19">
        <f>IFERROR(HLOOKUP(GI$1,'Nakladova matice_2018'!$A$1:$IW$188,32,FALSE),0)</f>
        <v>0</v>
      </c>
      <c r="GJ59" s="19">
        <f>IFERROR(HLOOKUP(GJ$1,'Nakladova matice_2018'!$A$1:$IW$188,32,FALSE),0)</f>
        <v>0</v>
      </c>
      <c r="GK59" s="19">
        <f>IFERROR(HLOOKUP(GK$1,'Nakladova matice_2018'!$A$1:$IW$188,32,FALSE),0)</f>
        <v>0</v>
      </c>
      <c r="GL59" s="19">
        <f>IFERROR(HLOOKUP(GL$1,'Nakladova matice_2018'!$A$1:$IW$188,32,FALSE),0)</f>
        <v>0</v>
      </c>
      <c r="GM59" s="19">
        <f>IFERROR(HLOOKUP(GM$1,'Nakladova matice_2018'!$A$1:$IW$188,32,FALSE),0)</f>
        <v>0</v>
      </c>
      <c r="GN59" s="19">
        <f>IFERROR(HLOOKUP(GN$1,'Nakladova matice_2018'!$A$1:$IW$188,32,FALSE),0)</f>
        <v>0</v>
      </c>
      <c r="GO59" s="19">
        <f>IFERROR(HLOOKUP(GO$1,'Nakladova matice_2018'!$A$1:$IW$188,32,FALSE),0)</f>
        <v>0</v>
      </c>
      <c r="GP59" s="19">
        <f>IFERROR(HLOOKUP(GP$1,'Nakladova matice_2018'!$A$1:$IW$188,32,FALSE),0)</f>
        <v>0</v>
      </c>
      <c r="GQ59" s="19">
        <f>IFERROR(HLOOKUP(GQ$1,'Nakladova matice_2018'!$A$1:$IW$188,32,FALSE),0)</f>
        <v>0</v>
      </c>
      <c r="GR59" s="19">
        <f>IFERROR(HLOOKUP(GR$1,'Nakladova matice_2018'!$A$1:$IW$188,32,FALSE),0)</f>
        <v>0</v>
      </c>
      <c r="GS59" s="19">
        <f>IFERROR(HLOOKUP(GS$1,'Nakladova matice_2018'!$A$1:$IW$188,32,FALSE),0)</f>
        <v>0</v>
      </c>
      <c r="GT59" s="19">
        <f>IFERROR(HLOOKUP(GT$1,'Nakladova matice_2018'!$A$1:$IW$188,32,FALSE),0)</f>
        <v>0</v>
      </c>
      <c r="GU59" s="19">
        <f>IFERROR(HLOOKUP(GU$1,'Nakladova matice_2018'!$A$1:$IW$188,32,FALSE),0)</f>
        <v>0</v>
      </c>
      <c r="GV59" s="19">
        <f>IFERROR(HLOOKUP(GV$1,'Nakladova matice_2018'!$A$1:$IW$188,32,FALSE),0)</f>
        <v>0</v>
      </c>
      <c r="GW59" s="19">
        <f>IFERROR(HLOOKUP(GW$1,'Nakladova matice_2018'!$A$1:$IW$188,32,FALSE),0)</f>
        <v>0</v>
      </c>
      <c r="GX59" s="19">
        <f>IFERROR(HLOOKUP(GX$1,'Nakladova matice_2018'!$A$1:$IW$188,32,FALSE),0)</f>
        <v>0</v>
      </c>
      <c r="GY59" s="19">
        <f>IFERROR(HLOOKUP(GY$1,'Nakladova matice_2018'!$A$1:$IW$188,32,FALSE),0)</f>
        <v>0</v>
      </c>
      <c r="GZ59" s="19">
        <f>IFERROR(HLOOKUP(GZ$1,'Nakladova matice_2018'!$A$1:$IW$188,32,FALSE),0)</f>
        <v>0</v>
      </c>
      <c r="HA59" s="19">
        <f>IFERROR(HLOOKUP(HA$1,'Nakladova matice_2018'!$A$1:$IW$188,32,FALSE),0)</f>
        <v>163866.67000000001</v>
      </c>
      <c r="HB59" s="19">
        <f>IFERROR(HLOOKUP(HB$1,'Nakladova matice_2018'!$A$1:$IW$188,32,FALSE),0)</f>
        <v>0</v>
      </c>
      <c r="HC59" s="19">
        <f>IFERROR(HLOOKUP(HC$1,'Nakladova matice_2018'!$A$1:$IW$188,32,FALSE),0)</f>
        <v>0</v>
      </c>
      <c r="HD59" s="19">
        <f>IFERROR(HLOOKUP(HD$1,'Nakladova matice_2018'!$A$1:$IW$188,32,FALSE),0)</f>
        <v>0</v>
      </c>
      <c r="HE59" s="19">
        <f>IFERROR(HLOOKUP(HE$1,'Nakladova matice_2018'!$A$1:$IW$188,32,FALSE),0)</f>
        <v>0</v>
      </c>
      <c r="HF59" s="19">
        <f>IFERROR(HLOOKUP(HF$1,'Nakladova matice_2018'!$A$1:$IW$188,32,FALSE),0)</f>
        <v>23970.1</v>
      </c>
      <c r="HG59" s="19">
        <f>IFERROR(HLOOKUP(HG$1,'Nakladova matice_2018'!$A$1:$IW$188,32,FALSE),0)</f>
        <v>0</v>
      </c>
      <c r="HH59" s="19">
        <f>IFERROR(HLOOKUP(HH$1,'Nakladova matice_2018'!$A$1:$IW$188,32,FALSE),0)</f>
        <v>0</v>
      </c>
      <c r="HI59" s="19">
        <f>IFERROR(HLOOKUP(HI$1,'Nakladova matice_2018'!$A$1:$IW$188,32,FALSE),0)</f>
        <v>0</v>
      </c>
      <c r="HJ59" s="19">
        <f>IFERROR(HLOOKUP(HJ$1,'Nakladova matice_2018'!$A$1:$IW$188,32,FALSE),0)</f>
        <v>0</v>
      </c>
      <c r="HK59" s="19">
        <f>IFERROR(HLOOKUP(HK$1,'Nakladova matice_2018'!$A$1:$IW$188,32,FALSE),0)</f>
        <v>0</v>
      </c>
      <c r="HL59" s="19">
        <f>IFERROR(HLOOKUP(HL$1,'Nakladova matice_2018'!$A$1:$IW$188,32,FALSE),0)</f>
        <v>0</v>
      </c>
      <c r="HM59" s="19">
        <f>IFERROR(HLOOKUP(HM$1,'Nakladova matice_2018'!$A$1:$IW$188,32,FALSE),0)</f>
        <v>0</v>
      </c>
      <c r="HN59" s="19">
        <f>IFERROR(HLOOKUP(HN$1,'Nakladova matice_2018'!$A$1:$IW$188,32,FALSE),0)</f>
        <v>0</v>
      </c>
      <c r="HO59" s="19">
        <f>IFERROR(HLOOKUP(HO$1,'Nakladova matice_2018'!$A$1:$IW$188,32,FALSE),0)</f>
        <v>0</v>
      </c>
      <c r="HP59" s="19">
        <f>IFERROR(HLOOKUP(HP$1,'Nakladova matice_2018'!$A$1:$IW$188,32,FALSE),0)</f>
        <v>0</v>
      </c>
      <c r="HQ59" s="19">
        <f>IFERROR(HLOOKUP(HQ$1,'Nakladova matice_2018'!$A$1:$IW$188,32,FALSE),0)</f>
        <v>0</v>
      </c>
      <c r="HR59" s="19">
        <f>IFERROR(HLOOKUP(HR$1,'Nakladova matice_2018'!$A$1:$IW$188,32,FALSE),0)</f>
        <v>0</v>
      </c>
      <c r="HS59" s="19">
        <f>IFERROR(HLOOKUP(HS$1,'Nakladova matice_2018'!$A$1:$IW$188,32,FALSE),0)</f>
        <v>0</v>
      </c>
      <c r="HT59" s="19">
        <f>IFERROR(HLOOKUP(HT$1,'Nakladova matice_2018'!$A$1:$IW$188,32,FALSE),0)</f>
        <v>2159127</v>
      </c>
      <c r="HU59" s="19">
        <f>IFERROR(HLOOKUP(HU$1,'Nakladova matice_2018'!$A$1:$IW$188,32,FALSE),0)</f>
        <v>364178.5</v>
      </c>
      <c r="HV59" s="19">
        <f>IFERROR(HLOOKUP(HV$1,'Nakladova matice_2018'!$A$1:$IW$188,32,FALSE),0)</f>
        <v>220818</v>
      </c>
      <c r="HW59" s="19">
        <f>IFERROR(HLOOKUP(HW$1,'Nakladova matice_2018'!$A$1:$IW$188,32,FALSE),0)</f>
        <v>799773</v>
      </c>
      <c r="HX59" s="19">
        <f>IFERROR(HLOOKUP(HX$1,'Nakladova matice_2018'!$A$1:$IW$188,32,FALSE),0)</f>
        <v>366187</v>
      </c>
      <c r="HY59" s="19">
        <f>IFERROR(HLOOKUP(HY$1,'Nakladova matice_2018'!$A$1:$IW$188,32,FALSE),0)</f>
        <v>921268</v>
      </c>
      <c r="HZ59" s="19">
        <f>IFERROR(HLOOKUP(HZ$1,'Nakladova matice_2018'!$A$1:$IW$188,32,FALSE),0)</f>
        <v>0</v>
      </c>
      <c r="IA59" s="19">
        <f>IFERROR(HLOOKUP(IA$1,'Nakladova matice_2018'!$A$1:$IW$188,32,FALSE),0)</f>
        <v>224409.53</v>
      </c>
      <c r="IB59" s="19">
        <f>IFERROR(HLOOKUP(IB$1,'Nakladova matice_2018'!$A$1:$IW$188,32,FALSE),0)</f>
        <v>0</v>
      </c>
      <c r="IC59" s="19">
        <f>IFERROR(HLOOKUP(IC$1,'Nakladova matice_2018'!$A$1:$IW$188,32,FALSE),0)</f>
        <v>27510</v>
      </c>
      <c r="ID59" s="19">
        <f>IFERROR(HLOOKUP(ID$1,'Nakladova matice_2018'!$A$1:$IW$188,32,FALSE),0)</f>
        <v>150730</v>
      </c>
      <c r="IE59" s="19">
        <f>IFERROR(HLOOKUP(IE$1,'Nakladova matice_2018'!$A$1:$IW$188,32,FALSE),0)</f>
        <v>12000</v>
      </c>
      <c r="IF59" s="19">
        <f>IFERROR(HLOOKUP(IF$1,'Nakladova matice_2018'!$A$1:$IW$188,32,FALSE),0)</f>
        <v>0</v>
      </c>
      <c r="IG59" s="19">
        <f>IFERROR(HLOOKUP(IG$1,'Nakladova matice_2018'!$A$1:$IW$188,32,FALSE),0)</f>
        <v>0</v>
      </c>
      <c r="IH59" s="19">
        <f>IFERROR(HLOOKUP(IH$1,'Nakladova matice_2018'!$A$1:$IW$188,32,FALSE),0)</f>
        <v>0</v>
      </c>
      <c r="II59" s="19">
        <f>IFERROR(HLOOKUP(II$1,'Nakladova matice_2018'!$A$1:$IW$188,32,FALSE),0)</f>
        <v>145000</v>
      </c>
      <c r="IJ59" s="19">
        <f>IFERROR(HLOOKUP(IJ$1,'Nakladova matice_2018'!$A$1:$IW$188,32,FALSE),0)</f>
        <v>0</v>
      </c>
      <c r="IK59" s="19">
        <f>IFERROR(HLOOKUP(IK$1,'Nakladova matice_2018'!$A$1:$IW$188,32,FALSE),0)</f>
        <v>0</v>
      </c>
      <c r="IL59" s="19">
        <f>IFERROR(HLOOKUP(IL$1,'Nakladova matice_2018'!$A$1:$IW$188,32,FALSE),0)</f>
        <v>91743</v>
      </c>
      <c r="IM59" s="19">
        <f>IFERROR(HLOOKUP(IM$1,'Nakladova matice_2018'!$A$1:$IW$188,32,FALSE),0)</f>
        <v>0</v>
      </c>
      <c r="IN59" s="19">
        <f>IFERROR(HLOOKUP(IN$1,'Nakladova matice_2018'!$A$1:$IW$188,32,FALSE),0)</f>
        <v>0</v>
      </c>
      <c r="IO59" s="19">
        <f>IFERROR(HLOOKUP(IO$1,'Nakladova matice_2018'!$A$1:$IW$188,32,FALSE),0)</f>
        <v>0</v>
      </c>
      <c r="IP59" s="19">
        <f>IFERROR(HLOOKUP(IP$1,'Nakladova matice_2018'!$A$1:$IW$188,32,FALSE),0)</f>
        <v>896004.25</v>
      </c>
      <c r="IQ59" s="19">
        <f>IFERROR(HLOOKUP(IQ$1,'Nakladova matice_2018'!$A$1:$IW$188,32,FALSE),0)</f>
        <v>2400</v>
      </c>
      <c r="IR59" s="19">
        <f>IFERROR(HLOOKUP(IR$1,'Nakladova matice_2018'!$A$1:$IW$188,32,FALSE),0)</f>
        <v>0</v>
      </c>
      <c r="IS59" s="19">
        <f>IFERROR(HLOOKUP(IS$1,'Nakladova matice_2018'!$A$1:$IW$188,32,FALSE),0)</f>
        <v>0</v>
      </c>
      <c r="IT59" s="19">
        <f>IFERROR(HLOOKUP(IT$1,'Nakladova matice_2018'!$A$1:$IW$188,32,FALSE),0)</f>
        <v>136673.4</v>
      </c>
      <c r="IU59" s="19">
        <f>IFERROR(HLOOKUP(IU$1,'Nakladova matice_2018'!$A$1:$IW$188,32,FALSE),0)</f>
        <v>0</v>
      </c>
      <c r="IV59" s="19">
        <f>IFERROR(HLOOKUP(IV$1,'Nakladova matice_2018'!$A$1:$IW$188,32,FALSE),0)</f>
        <v>0</v>
      </c>
      <c r="IW59" s="19">
        <f>IFERROR(HLOOKUP(IW$1,'Nakladova matice_2018'!$A$1:$IW$188,32,FALSE),0)</f>
        <v>0</v>
      </c>
      <c r="IX59" s="19">
        <f>IFERROR(HLOOKUP(IX$1,'Nakladova matice_2018'!$A$1:$IW$188,32,FALSE),0)</f>
        <v>0</v>
      </c>
      <c r="IY59" s="19">
        <f>IFERROR(HLOOKUP(IY$1,'Nakladova matice_2018'!$A$1:$IW$188,32,FALSE),0)</f>
        <v>0</v>
      </c>
      <c r="IZ59" s="19">
        <f>IFERROR(HLOOKUP(IZ$1,'Nakladova matice_2018'!$A$1:$IW$188,32,FALSE),0)</f>
        <v>0</v>
      </c>
      <c r="JA59" s="19">
        <f>IFERROR(HLOOKUP(JA$1,'Nakladova matice_2018'!$A$1:$IW$188,32,FALSE),0)</f>
        <v>232398.95</v>
      </c>
      <c r="JB59" s="19">
        <f>IFERROR(HLOOKUP(JB$1,'Nakladova matice_2018'!$A$1:$IW$188,32,FALSE),0)</f>
        <v>0</v>
      </c>
      <c r="JC59" s="19">
        <f>IFERROR(HLOOKUP(JC$1,'Nakladova matice_2018'!$A$1:$IW$188,32,FALSE),0)</f>
        <v>0</v>
      </c>
      <c r="JD59" s="19">
        <f>IFERROR(HLOOKUP(JD$1,'Nakladova matice_2018'!$A$1:$IW$188,32,FALSE),0)</f>
        <v>0</v>
      </c>
      <c r="JE59" s="19">
        <f>IFERROR(HLOOKUP(JE$1,'Nakladova matice_2018'!$A$1:$IW$188,32,FALSE),0)</f>
        <v>0</v>
      </c>
      <c r="JF59" s="19">
        <f>IFERROR(HLOOKUP(JF$1,'Nakladova matice_2018'!$A$1:$IW$188,32,FALSE),0)</f>
        <v>0</v>
      </c>
      <c r="JG59" s="19">
        <f>IFERROR(HLOOKUP(JG$1,'Nakladova matice_2018'!$A$1:$IW$188,32,FALSE),0)</f>
        <v>0</v>
      </c>
      <c r="JH59" s="19">
        <f>IFERROR(HLOOKUP(JH$1,'Nakladova matice_2018'!$A$1:$IW$188,32,FALSE),0)</f>
        <v>0</v>
      </c>
      <c r="JI59" s="19">
        <f>IFERROR(HLOOKUP(JI$1,'Nakladova matice_2018'!$A$1:$IW$188,32,FALSE),0)</f>
        <v>0</v>
      </c>
      <c r="JJ59" s="19">
        <f>IFERROR(HLOOKUP(JJ$1,'Nakladova matice_2018'!$A$1:$IW$188,32,FALSE),0)</f>
        <v>0</v>
      </c>
      <c r="JK59" s="19">
        <f>IFERROR(HLOOKUP(JK$1,'Nakladova matice_2018'!$A$1:$IW$188,32,FALSE),0)</f>
        <v>0</v>
      </c>
      <c r="JL59" s="19">
        <f>IFERROR(HLOOKUP(JL$1,'Nakladova matice_2018'!$A$1:$IW$188,32,FALSE),0)</f>
        <v>0</v>
      </c>
      <c r="JM59" s="19">
        <f>IFERROR(HLOOKUP(JM$1,'Nakladova matice_2018'!$A$1:$IW$188,32,FALSE),0)</f>
        <v>0</v>
      </c>
      <c r="JN59" s="19">
        <f>IFERROR(HLOOKUP(JN$1,'Nakladova matice_2018'!$A$1:$IW$188,32,FALSE),0)</f>
        <v>0</v>
      </c>
      <c r="JO59" s="19">
        <f>IFERROR(HLOOKUP(JO$1,'Nakladova matice_2018'!$A$1:$IW$188,32,FALSE),0)</f>
        <v>0</v>
      </c>
      <c r="JP59" s="19">
        <f>IFERROR(HLOOKUP(JP$1,'Nakladova matice_2018'!$A$1:$IW$188,32,FALSE),0)</f>
        <v>0</v>
      </c>
      <c r="JQ59" s="19">
        <f>IFERROR(HLOOKUP(JQ$1,'Nakladova matice_2018'!$A$1:$IW$188,32,FALSE),0)</f>
        <v>0</v>
      </c>
      <c r="JR59" s="19">
        <f>IFERROR(HLOOKUP(JR$1,'Nakladova matice_2018'!$A$1:$IW$188,32,FALSE),0)</f>
        <v>0</v>
      </c>
      <c r="JS59" s="19">
        <f>IFERROR(HLOOKUP(JS$1,'Nakladova matice_2018'!$A$1:$IW$188,32,FALSE),0)</f>
        <v>0</v>
      </c>
      <c r="JT59" s="19">
        <f>IFERROR(HLOOKUP(JT$1,'Nakladova matice_2018'!$A$1:$IW$188,32,FALSE),0)</f>
        <v>0</v>
      </c>
      <c r="JU59" s="19">
        <f>IFERROR(HLOOKUP(JU$1,'Nakladova matice_2018'!$A$1:$IW$188,32,FALSE),0)</f>
        <v>0</v>
      </c>
      <c r="JV59" s="19">
        <f>IFERROR(HLOOKUP(JV$1,'Nakladova matice_2018'!$A$1:$IW$188,32,FALSE),0)</f>
        <v>0</v>
      </c>
      <c r="JW59" s="19">
        <f>IFERROR(HLOOKUP(JW$1,'Nakladova matice_2018'!$A$1:$IW$188,32,FALSE),0)</f>
        <v>0</v>
      </c>
      <c r="JX59" s="19">
        <f>IFERROR(HLOOKUP(JX$1,'Nakladova matice_2018'!$A$1:$IW$188,32,FALSE),0)</f>
        <v>0</v>
      </c>
      <c r="JY59" s="19">
        <f>IFERROR(HLOOKUP(JY$1,'Nakladova matice_2018'!$A$1:$IW$188,32,FALSE),0)</f>
        <v>0</v>
      </c>
      <c r="JZ59" s="19">
        <f>IFERROR(HLOOKUP(JZ$1,'Nakladova matice_2018'!$A$1:$IW$188,32,FALSE),0)</f>
        <v>0</v>
      </c>
      <c r="KA59" s="19">
        <f>IFERROR(HLOOKUP(KA$1,'Nakladova matice_2018'!$A$1:$IW$188,32,FALSE),0)</f>
        <v>0</v>
      </c>
      <c r="KB59" s="19">
        <f>IFERROR(HLOOKUP(KB$1,'Nakladova matice_2018'!$A$1:$IW$188,32,FALSE),0)</f>
        <v>0</v>
      </c>
      <c r="KC59" s="19">
        <f>IFERROR(HLOOKUP(KC$1,'Nakladova matice_2018'!$A$1:$IW$188,32,FALSE),0)</f>
        <v>0</v>
      </c>
      <c r="KD59" s="19">
        <f>IFERROR(HLOOKUP(KD$1,'Nakladova matice_2018'!$A$1:$IW$188,32,FALSE),0)</f>
        <v>0</v>
      </c>
      <c r="KE59" s="19">
        <f>IFERROR(HLOOKUP(KE$1,'Nakladova matice_2018'!$A$1:$IW$188,32,FALSE),0)</f>
        <v>0</v>
      </c>
      <c r="KF59" s="19">
        <f>IFERROR(HLOOKUP(KF$1,'Nakladova matice_2018'!$A$1:$IW$188,32,FALSE),0)</f>
        <v>0</v>
      </c>
      <c r="KG59" s="19">
        <f>IFERROR(HLOOKUP(KG$1,'Nakladova matice_2018'!$A$1:$IW$188,32,FALSE),0)</f>
        <v>0</v>
      </c>
      <c r="KH59" s="19">
        <f>IFERROR(HLOOKUP(KH$1,'Nakladova matice_2018'!$A$1:$IW$188,32,FALSE),0)</f>
        <v>0</v>
      </c>
      <c r="KI59" s="19">
        <f>IFERROR(HLOOKUP(KI$1,'Nakladova matice_2018'!$A$1:$IW$188,32,FALSE),0)</f>
        <v>0</v>
      </c>
      <c r="KJ59" s="19">
        <f>IFERROR(HLOOKUP(KJ$1,'Nakladova matice_2018'!$A$1:$IW$188,32,FALSE),0)</f>
        <v>0</v>
      </c>
      <c r="KK59" s="19">
        <f>IFERROR(HLOOKUP(KK$1,'Nakladova matice_2018'!$A$1:$IW$188,32,FALSE),0)</f>
        <v>0</v>
      </c>
      <c r="KL59" s="19">
        <f>IFERROR(HLOOKUP(KL$1,'Nakladova matice_2018'!$A$1:$IW$188,32,FALSE),0)</f>
        <v>0</v>
      </c>
      <c r="KM59" s="19">
        <f>IFERROR(HLOOKUP(KM$1,'Nakladova matice_2018'!$A$1:$IW$188,32,FALSE),0)</f>
        <v>0</v>
      </c>
      <c r="KN59" s="19">
        <f>IFERROR(HLOOKUP(KN$1,'Nakladova matice_2018'!$A$1:$IW$188,32,FALSE),0)</f>
        <v>0</v>
      </c>
      <c r="KO59" s="19">
        <f>IFERROR(HLOOKUP(KO$1,'Nakladova matice_2018'!$A$1:$IW$188,32,FALSE),0)</f>
        <v>0</v>
      </c>
      <c r="KP59" s="19">
        <f>IFERROR(HLOOKUP(KP$1,'Nakladova matice_2018'!$A$1:$IW$188,32,FALSE),0)</f>
        <v>0</v>
      </c>
      <c r="KQ59" s="19">
        <f>IFERROR(HLOOKUP(KQ$1,'Nakladova matice_2018'!$A$1:$IW$188,32,FALSE),0)</f>
        <v>0</v>
      </c>
      <c r="KR59" s="19">
        <f>IFERROR(HLOOKUP(KR$1,'Nakladova matice_2018'!$A$1:$IW$188,32,FALSE),0)</f>
        <v>0</v>
      </c>
      <c r="KS59" s="19">
        <f>IFERROR(HLOOKUP(KS$1,'Nakladova matice_2018'!$A$1:$IW$188,32,FALSE),0)</f>
        <v>0</v>
      </c>
      <c r="KT59" s="19">
        <f>IFERROR(HLOOKUP(KT$1,'Nakladova matice_2018'!$A$1:$IW$188,32,FALSE),0)</f>
        <v>0</v>
      </c>
      <c r="KU59" s="19">
        <f>IFERROR(HLOOKUP(KU$1,'Nakladova matice_2018'!$A$1:$IW$188,32,FALSE),0)</f>
        <v>0</v>
      </c>
      <c r="KV59" s="19">
        <f>IFERROR(HLOOKUP(KV$1,'Nakladova matice_2018'!$A$1:$IW$188,32,FALSE),0)</f>
        <v>0</v>
      </c>
      <c r="KW59" s="19">
        <f>IFERROR(HLOOKUP(KW$1,'Nakladova matice_2018'!$A$1:$IW$188,32,FALSE),0)</f>
        <v>0</v>
      </c>
      <c r="KX59" s="19">
        <f>IFERROR(HLOOKUP(KX$1,'Nakladova matice_2018'!$A$1:$IW$188,32,FALSE),0)</f>
        <v>0</v>
      </c>
      <c r="KY59" s="19">
        <f>IFERROR(HLOOKUP(KY$1,'Nakladova matice_2018'!$A$1:$IW$188,32,FALSE),0)</f>
        <v>0</v>
      </c>
      <c r="KZ59" s="19">
        <f>IFERROR(HLOOKUP(KZ$1,'Nakladova matice_2018'!$A$1:$IW$188,32,FALSE),0)</f>
        <v>0</v>
      </c>
      <c r="LA59" s="19">
        <f>IFERROR(HLOOKUP(LA$1,'Nakladova matice_2018'!$A$1:$IW$188,32,FALSE),0)</f>
        <v>0</v>
      </c>
      <c r="LB59" s="19">
        <f>IFERROR(HLOOKUP(LB$1,'Nakladova matice_2018'!$A$1:$IW$188,32,FALSE),0)</f>
        <v>0</v>
      </c>
      <c r="LC59" s="19">
        <f>IFERROR(HLOOKUP(LC$1,'Nakladova matice_2018'!$A$1:$IW$188,32,FALSE),0)</f>
        <v>0</v>
      </c>
      <c r="LD59" s="19">
        <f>IFERROR(HLOOKUP(LD$1,'Nakladova matice_2018'!$A$1:$IW$188,32,FALSE),0)</f>
        <v>0</v>
      </c>
      <c r="LE59" s="19">
        <f>IFERROR(HLOOKUP(LE$1,'Nakladova matice_2018'!$A$1:$IW$188,32,FALSE),0)</f>
        <v>0</v>
      </c>
      <c r="LF59" s="19">
        <f>IFERROR(HLOOKUP(LF$1,'Nakladova matice_2018'!$A$1:$IW$188,32,FALSE),0)</f>
        <v>0</v>
      </c>
      <c r="LG59" s="19">
        <f>IFERROR(HLOOKUP(LG$1,'Nakladova matice_2018'!$A$1:$IW$188,32,FALSE),0)</f>
        <v>0</v>
      </c>
      <c r="LH59" s="19">
        <f>IFERROR(HLOOKUP(LH$1,'Nakladova matice_2018'!$A$1:$IW$188,32,FALSE),0)</f>
        <v>0</v>
      </c>
      <c r="LI59" s="19">
        <f>IFERROR(HLOOKUP(LI$1,'Nakladova matice_2018'!$A$1:$IW$188,32,FALSE),0)</f>
        <v>0</v>
      </c>
      <c r="LJ59" s="19">
        <f>IFERROR(HLOOKUP(LJ$1,'Nakladova matice_2018'!$A$1:$IW$188,32,FALSE),0)</f>
        <v>0</v>
      </c>
      <c r="LK59" s="19">
        <f>IFERROR(HLOOKUP(LK$1,'Nakladova matice_2018'!$A$1:$IW$188,32,FALSE),0)</f>
        <v>0</v>
      </c>
      <c r="LL59" s="19">
        <f>IFERROR(HLOOKUP(LL$1,'Nakladova matice_2018'!$A$1:$IW$188,32,FALSE),0)</f>
        <v>0</v>
      </c>
      <c r="LM59" s="19">
        <f>IFERROR(HLOOKUP(LM$1,'Nakladova matice_2018'!$A$1:$IW$188,32,FALSE),0)</f>
        <v>0</v>
      </c>
      <c r="LN59" s="19">
        <f>IFERROR(HLOOKUP(LN$1,'Nakladova matice_2018'!$A$1:$IW$188,32,FALSE),0)</f>
        <v>0</v>
      </c>
      <c r="LO59" s="19">
        <f>IFERROR(HLOOKUP(LO$1,'Nakladova matice_2018'!$A$1:$IW$188,32,FALSE),0)</f>
        <v>0</v>
      </c>
      <c r="LP59" s="19">
        <f>IFERROR(HLOOKUP(LP$1,'Nakladova matice_2018'!$A$1:$IW$188,32,FALSE),0)</f>
        <v>0</v>
      </c>
      <c r="LQ59" s="19">
        <f>IFERROR(HLOOKUP(LQ$1,'Nakladova matice_2018'!$A$1:$IW$188,32,FALSE),0)</f>
        <v>0</v>
      </c>
      <c r="LR59" s="19">
        <f>IFERROR(HLOOKUP(LR$1,'Nakladova matice_2018'!$A$1:$IW$188,32,FALSE),0)</f>
        <v>0</v>
      </c>
      <c r="LS59" s="19">
        <f>IFERROR(HLOOKUP(LS$1,'Nakladova matice_2018'!$A$1:$IW$188,32,FALSE),0)</f>
        <v>0</v>
      </c>
      <c r="LT59" s="19">
        <f>IFERROR(HLOOKUP(LT$1,'Nakladova matice_2018'!$A$1:$IW$188,32,FALSE),0)</f>
        <v>0</v>
      </c>
      <c r="LU59" s="19">
        <f>IFERROR(HLOOKUP(LU$1,'Nakladova matice_2018'!$A$1:$IW$188,32,FALSE),0)</f>
        <v>0</v>
      </c>
      <c r="LV59" s="19">
        <f>IFERROR(HLOOKUP(LV$1,'Nakladova matice_2018'!$A$1:$IW$188,32,FALSE),0)</f>
        <v>0</v>
      </c>
      <c r="LW59" s="19">
        <f>IFERROR(HLOOKUP(LW$1,'Nakladova matice_2018'!$A$1:$IW$188,32,FALSE),0)</f>
        <v>0</v>
      </c>
      <c r="LX59" s="19">
        <f>IFERROR(HLOOKUP(LX$1,'Nakladova matice_2018'!$A$1:$IW$188,32,FALSE),0)</f>
        <v>0</v>
      </c>
      <c r="LY59" s="19">
        <f>IFERROR(HLOOKUP(LY$1,'Nakladova matice_2018'!$A$1:$IW$188,32,FALSE),0)</f>
        <v>0</v>
      </c>
      <c r="LZ59" s="19">
        <f>IFERROR(HLOOKUP(LZ$1,'Nakladova matice_2018'!$A$1:$IW$188,32,FALSE),0)</f>
        <v>0</v>
      </c>
      <c r="MA59" s="19">
        <f>IFERROR(HLOOKUP(MA$1,'Nakladova matice_2018'!$A$1:$IW$188,32,FALSE),0)</f>
        <v>0</v>
      </c>
      <c r="MB59" s="19">
        <f>IFERROR(HLOOKUP(MB$1,'Nakladova matice_2018'!$A$1:$IW$188,32,FALSE),0)</f>
        <v>0</v>
      </c>
      <c r="MC59" s="19">
        <f>IFERROR(HLOOKUP(MC$1,'Nakladova matice_2018'!$A$1:$IW$188,32,FALSE),0)</f>
        <v>0</v>
      </c>
      <c r="MD59" s="19">
        <f>IFERROR(HLOOKUP(MD$1,'Nakladova matice_2018'!$A$1:$IW$188,32,FALSE),0)</f>
        <v>0</v>
      </c>
      <c r="ME59" s="19">
        <f>IFERROR(HLOOKUP(ME$1,'Nakladova matice_2018'!$A$1:$IW$188,32,FALSE),0)</f>
        <v>0</v>
      </c>
      <c r="MF59" s="19">
        <f>IFERROR(HLOOKUP(MF$1,'Nakladova matice_2018'!$A$1:$IW$188,32,FALSE),0)</f>
        <v>0</v>
      </c>
      <c r="MG59" s="19">
        <f>IFERROR(HLOOKUP(MG$1,'Nakladova matice_2018'!$A$1:$IW$188,32,FALSE),0)</f>
        <v>0</v>
      </c>
      <c r="MH59" s="19">
        <f>IFERROR(HLOOKUP(MH$1,'Nakladova matice_2018'!$A$1:$IW$188,32,FALSE),0)</f>
        <v>0</v>
      </c>
      <c r="MI59" s="19">
        <f>IFERROR(HLOOKUP(MI$1,'Nakladova matice_2018'!$A$1:$IW$188,32,FALSE),0)</f>
        <v>0</v>
      </c>
      <c r="MJ59" s="19">
        <f>IFERROR(HLOOKUP(MJ$1,'Nakladova matice_2018'!$A$1:$IW$188,32,FALSE),0)</f>
        <v>0</v>
      </c>
      <c r="MK59" s="19">
        <f>IFERROR(HLOOKUP(MK$1,'Nakladova matice_2018'!$A$1:$IW$188,32,FALSE),0)</f>
        <v>4468042.8600000003</v>
      </c>
      <c r="ML59" s="19">
        <f>IFERROR(HLOOKUP(ML$1,'Nakladova matice_2018'!$A$1:$IW$188,32,FALSE),0)</f>
        <v>0</v>
      </c>
      <c r="MM59" s="19">
        <f>IFERROR(HLOOKUP(MM$1,'Nakladova matice_2018'!$A$1:$IW$188,32,FALSE),0)</f>
        <v>146550.35999999999</v>
      </c>
      <c r="MN59" s="19">
        <f>IFERROR(HLOOKUP(MN$1,'Nakladova matice_2018'!$A$1:$IW$188,32,FALSE),0)</f>
        <v>0</v>
      </c>
      <c r="MO59" s="20">
        <f t="shared" si="83"/>
        <v>11614243.620000001</v>
      </c>
      <c r="MP59" s="20">
        <f>MO59-'Nakladova matice_2018'!IX32</f>
        <v>0</v>
      </c>
    </row>
    <row r="60" spans="1:354" x14ac:dyDescent="0.2">
      <c r="A60" s="27">
        <v>511013</v>
      </c>
      <c r="B60" s="21" t="s">
        <v>206</v>
      </c>
      <c r="C60" s="53">
        <v>0</v>
      </c>
      <c r="D60" s="19">
        <f>IFERROR(HLOOKUP(D$1,'Nakladova matice_2018'!$A$1:$IW$188,33,FALSE),0)</f>
        <v>0</v>
      </c>
      <c r="E60" s="19">
        <f>IFERROR(HLOOKUP(E$1,'Nakladova matice_2018'!$A$1:$IW$188,33,FALSE),0)</f>
        <v>0</v>
      </c>
      <c r="F60" s="19">
        <f>IFERROR(HLOOKUP(F$1,'Nakladova matice_2018'!$A$1:$IW$188,33,FALSE),0)</f>
        <v>1699</v>
      </c>
      <c r="G60" s="19">
        <f>IFERROR(HLOOKUP(G$1,'Nakladova matice_2018'!$A$1:$IW$188,33,FALSE),0)</f>
        <v>0</v>
      </c>
      <c r="H60" s="19">
        <f>IFERROR(HLOOKUP(H$1,'Nakladova matice_2018'!$A$1:$IW$188,33,FALSE),0)</f>
        <v>0</v>
      </c>
      <c r="I60" s="19">
        <f>IFERROR(HLOOKUP(I$1,'Nakladova matice_2018'!$A$1:$IW$188,33,FALSE),0)</f>
        <v>0</v>
      </c>
      <c r="J60" s="19">
        <f>IFERROR(HLOOKUP(J$1,'Nakladova matice_2018'!$A$1:$IW$188,33,FALSE),0)</f>
        <v>62052.43</v>
      </c>
      <c r="K60" s="19">
        <f>IFERROR(HLOOKUP(K$1,'Nakladova matice_2018'!$A$1:$IW$188,33,FALSE),0)</f>
        <v>0</v>
      </c>
      <c r="L60" s="19">
        <f>IFERROR(HLOOKUP(L$1,'Nakladova matice_2018'!$A$1:$IW$188,33,FALSE),0)</f>
        <v>0</v>
      </c>
      <c r="M60" s="19">
        <f>IFERROR(HLOOKUP(M$1,'Nakladova matice_2018'!$A$1:$IW$188,33,FALSE),0)</f>
        <v>0</v>
      </c>
      <c r="N60" s="19">
        <f>IFERROR(HLOOKUP(N$1,'Nakladova matice_2018'!$A$1:$IW$188,33,FALSE),0)</f>
        <v>0</v>
      </c>
      <c r="O60" s="19">
        <f>IFERROR(HLOOKUP(O$1,'Nakladova matice_2018'!$A$1:$IW$188,33,FALSE),0)</f>
        <v>0</v>
      </c>
      <c r="P60" s="19">
        <f>IFERROR(HLOOKUP(P$1,'Nakladova matice_2018'!$A$1:$IW$188,33,FALSE),0)</f>
        <v>0</v>
      </c>
      <c r="Q60" s="19">
        <f>IFERROR(HLOOKUP(Q$1,'Nakladova matice_2018'!$A$1:$IW$188,33,FALSE),0)</f>
        <v>0</v>
      </c>
      <c r="R60" s="19">
        <f>IFERROR(HLOOKUP(R$1,'Nakladova matice_2018'!$A$1:$IW$188,33,FALSE),0)</f>
        <v>0</v>
      </c>
      <c r="S60" s="19">
        <f>IFERROR(HLOOKUP(S$1,'Nakladova matice_2018'!$A$1:$IW$188,33,FALSE),0)</f>
        <v>0</v>
      </c>
      <c r="T60" s="19">
        <f>IFERROR(HLOOKUP(T$1,'Nakladova matice_2018'!$A$1:$IW$188,33,FALSE),0)</f>
        <v>0</v>
      </c>
      <c r="U60" s="19">
        <f>IFERROR(HLOOKUP(U$1,'Nakladova matice_2018'!$A$1:$IW$188,33,FALSE),0)</f>
        <v>0</v>
      </c>
      <c r="V60" s="19">
        <f>IFERROR(HLOOKUP(V$1,'Nakladova matice_2018'!$A$1:$IW$188,33,FALSE),0)</f>
        <v>0</v>
      </c>
      <c r="W60" s="19">
        <f>IFERROR(HLOOKUP(W$1,'Nakladova matice_2018'!$A$1:$IW$188,33,FALSE),0)</f>
        <v>24702</v>
      </c>
      <c r="X60" s="19">
        <f>IFERROR(HLOOKUP(X$1,'Nakladova matice_2018'!$A$1:$IW$188,33,FALSE),0)</f>
        <v>0</v>
      </c>
      <c r="Y60" s="19">
        <f>IFERROR(HLOOKUP(Y$1,'Nakladova matice_2018'!$A$1:$IW$188,33,FALSE),0)</f>
        <v>0</v>
      </c>
      <c r="Z60" s="19">
        <f>IFERROR(HLOOKUP(Z$1,'Nakladova matice_2018'!$A$1:$IW$188,33,FALSE),0)</f>
        <v>15635.62</v>
      </c>
      <c r="AA60" s="19">
        <f>IFERROR(HLOOKUP(AA$1,'Nakladova matice_2018'!$A$1:$IW$188,33,FALSE),0)</f>
        <v>0</v>
      </c>
      <c r="AB60" s="19">
        <f>IFERROR(HLOOKUP(AB$1,'Nakladova matice_2018'!$A$1:$IW$188,33,FALSE),0)</f>
        <v>0</v>
      </c>
      <c r="AC60" s="19">
        <f>IFERROR(HLOOKUP(AC$1,'Nakladova matice_2018'!$A$1:$IW$188,33,FALSE),0)</f>
        <v>0</v>
      </c>
      <c r="AD60" s="19">
        <f>IFERROR(HLOOKUP(AD$1,'Nakladova matice_2018'!$A$1:$IW$188,33,FALSE),0)</f>
        <v>0</v>
      </c>
      <c r="AE60" s="19">
        <f>IFERROR(HLOOKUP(AE$1,'Nakladova matice_2018'!$A$1:$IW$188,33,FALSE),0)</f>
        <v>0</v>
      </c>
      <c r="AF60" s="19">
        <f>IFERROR(HLOOKUP(AF$1,'Nakladova matice_2018'!$A$1:$IW$188,33,FALSE),0)</f>
        <v>0</v>
      </c>
      <c r="AG60" s="19">
        <f>IFERROR(HLOOKUP(AG$1,'Nakladova matice_2018'!$A$1:$IW$188,33,FALSE),0)</f>
        <v>0</v>
      </c>
      <c r="AH60" s="19">
        <f>IFERROR(HLOOKUP(AH$1,'Nakladova matice_2018'!$A$1:$IW$188,33,FALSE),0)</f>
        <v>0</v>
      </c>
      <c r="AI60" s="19">
        <f>IFERROR(HLOOKUP(AI$1,'Nakladova matice_2018'!$A$1:$IW$188,33,FALSE),0)</f>
        <v>0</v>
      </c>
      <c r="AJ60" s="19">
        <f>IFERROR(HLOOKUP(AJ$1,'Nakladova matice_2018'!$A$1:$IW$188,33,FALSE),0)</f>
        <v>0</v>
      </c>
      <c r="AK60" s="19">
        <f>IFERROR(HLOOKUP(AK$1,'Nakladova matice_2018'!$A$1:$IW$188,33,FALSE),0)</f>
        <v>0</v>
      </c>
      <c r="AL60" s="19">
        <f>IFERROR(HLOOKUP(AL$1,'Nakladova matice_2018'!$A$1:$IW$188,33,FALSE),0)</f>
        <v>0</v>
      </c>
      <c r="AM60" s="19">
        <f>IFERROR(HLOOKUP(AM$1,'Nakladova matice_2018'!$A$1:$IW$188,33,FALSE),0)</f>
        <v>0</v>
      </c>
      <c r="AN60" s="19">
        <f>IFERROR(HLOOKUP(AN$1,'Nakladova matice_2018'!$A$1:$IW$188,33,FALSE),0)</f>
        <v>0</v>
      </c>
      <c r="AO60" s="19">
        <f>IFERROR(HLOOKUP(AO$1,'Nakladova matice_2018'!$A$1:$IW$188,33,FALSE),0)</f>
        <v>0</v>
      </c>
      <c r="AP60" s="19">
        <f>IFERROR(HLOOKUP(AP$1,'Nakladova matice_2018'!$A$1:$IW$188,33,FALSE),0)</f>
        <v>0</v>
      </c>
      <c r="AQ60" s="19">
        <f>IFERROR(HLOOKUP(AQ$1,'Nakladova matice_2018'!$A$1:$IW$188,33,FALSE),0)</f>
        <v>0</v>
      </c>
      <c r="AR60" s="19">
        <f>IFERROR(HLOOKUP(AR$1,'Nakladova matice_2018'!$A$1:$IW$188,33,FALSE),0)</f>
        <v>0</v>
      </c>
      <c r="AS60" s="19">
        <f>IFERROR(HLOOKUP(AS$1,'Nakladova matice_2018'!$A$1:$IW$188,33,FALSE),0)</f>
        <v>0</v>
      </c>
      <c r="AT60" s="19">
        <f>IFERROR(HLOOKUP(AT$1,'Nakladova matice_2018'!$A$1:$IW$188,33,FALSE),0)</f>
        <v>14240.49</v>
      </c>
      <c r="AU60" s="19">
        <f>IFERROR(HLOOKUP(AU$1,'Nakladova matice_2018'!$A$1:$IW$188,33,FALSE),0)</f>
        <v>0</v>
      </c>
      <c r="AV60" s="19">
        <f>IFERROR(HLOOKUP(AV$1,'Nakladova matice_2018'!$A$1:$IW$188,33,FALSE),0)</f>
        <v>0</v>
      </c>
      <c r="AW60" s="19">
        <f>IFERROR(HLOOKUP(AW$1,'Nakladova matice_2018'!$A$1:$IW$188,33,FALSE),0)</f>
        <v>0</v>
      </c>
      <c r="AX60" s="19">
        <f>IFERROR(HLOOKUP(AX$1,'Nakladova matice_2018'!$A$1:$IW$188,33,FALSE),0)</f>
        <v>0</v>
      </c>
      <c r="AY60" s="19">
        <f>IFERROR(HLOOKUP(AY$1,'Nakladova matice_2018'!$A$1:$IW$188,33,FALSE),0)</f>
        <v>0</v>
      </c>
      <c r="AZ60" s="19">
        <f>IFERROR(HLOOKUP(AZ$1,'Nakladova matice_2018'!$A$1:$IW$188,33,FALSE),0)</f>
        <v>0</v>
      </c>
      <c r="BA60" s="19">
        <f>IFERROR(HLOOKUP(BA$1,'Nakladova matice_2018'!$A$1:$IW$188,33,FALSE),0)</f>
        <v>3346</v>
      </c>
      <c r="BB60" s="19">
        <f>IFERROR(HLOOKUP(BB$1,'Nakladova matice_2018'!$A$1:$IW$188,33,FALSE),0)</f>
        <v>0</v>
      </c>
      <c r="BC60" s="19">
        <f>IFERROR(HLOOKUP(BC$1,'Nakladova matice_2018'!$A$1:$IW$188,33,FALSE),0)</f>
        <v>0</v>
      </c>
      <c r="BD60" s="19">
        <f>IFERROR(HLOOKUP(BD$1,'Nakladova matice_2018'!$A$1:$IW$188,33,FALSE),0)</f>
        <v>16798.43</v>
      </c>
      <c r="BE60" s="19">
        <f>IFERROR(HLOOKUP(BE$1,'Nakladova matice_2018'!$A$1:$IW$188,33,FALSE),0)</f>
        <v>0</v>
      </c>
      <c r="BF60" s="19">
        <f>IFERROR(HLOOKUP(BF$1,'Nakladova matice_2018'!$A$1:$IW$188,33,FALSE),0)</f>
        <v>0</v>
      </c>
      <c r="BG60" s="19">
        <f>IFERROR(HLOOKUP(BG$1,'Nakladova matice_2018'!$A$1:$IW$188,33,FALSE),0)</f>
        <v>0</v>
      </c>
      <c r="BH60" s="19">
        <f>IFERROR(HLOOKUP(BH$1,'Nakladova matice_2018'!$A$1:$IW$188,33,FALSE),0)</f>
        <v>0</v>
      </c>
      <c r="BI60" s="19">
        <f>IFERROR(HLOOKUP(BI$1,'Nakladova matice_2018'!$A$1:$IW$188,33,FALSE),0)</f>
        <v>4334</v>
      </c>
      <c r="BJ60" s="19">
        <f>IFERROR(HLOOKUP(BJ$1,'Nakladova matice_2018'!$A$1:$IW$188,33,FALSE),0)</f>
        <v>0</v>
      </c>
      <c r="BK60" s="19">
        <f>IFERROR(HLOOKUP(BK$1,'Nakladova matice_2018'!$A$1:$IW$188,33,FALSE),0)</f>
        <v>0</v>
      </c>
      <c r="BL60" s="19">
        <f>IFERROR(HLOOKUP(BL$1,'Nakladova matice_2018'!$A$1:$IW$188,33,FALSE),0)</f>
        <v>0</v>
      </c>
      <c r="BM60" s="19">
        <f>IFERROR(HLOOKUP(BM$1,'Nakladova matice_2018'!$A$1:$IW$188,33,FALSE),0)</f>
        <v>0</v>
      </c>
      <c r="BN60" s="19">
        <f>IFERROR(HLOOKUP(BN$1,'Nakladova matice_2018'!$A$1:$IW$188,33,FALSE),0)</f>
        <v>0</v>
      </c>
      <c r="BO60" s="19">
        <f>IFERROR(HLOOKUP(BO$1,'Nakladova matice_2018'!$A$1:$IW$188,33,FALSE),0)</f>
        <v>0</v>
      </c>
      <c r="BP60" s="19">
        <f>IFERROR(HLOOKUP(BP$1,'Nakladova matice_2018'!$A$1:$IW$188,33,FALSE),0)</f>
        <v>0</v>
      </c>
      <c r="BQ60" s="19">
        <f>IFERROR(HLOOKUP(BQ$1,'Nakladova matice_2018'!$A$1:$IW$188,33,FALSE),0)</f>
        <v>0</v>
      </c>
      <c r="BR60" s="19">
        <f>IFERROR(HLOOKUP(BR$1,'Nakladova matice_2018'!$A$1:$IW$188,33,FALSE),0)</f>
        <v>0</v>
      </c>
      <c r="BS60" s="19">
        <f>IFERROR(HLOOKUP(BS$1,'Nakladova matice_2018'!$A$1:$IW$188,33,FALSE),0)</f>
        <v>0</v>
      </c>
      <c r="BT60" s="19">
        <f>IFERROR(HLOOKUP(BT$1,'Nakladova matice_2018'!$A$1:$IW$188,33,FALSE),0)</f>
        <v>9538.94</v>
      </c>
      <c r="BU60" s="19">
        <f>IFERROR(HLOOKUP(BU$1,'Nakladova matice_2018'!$A$1:$IW$188,33,FALSE),0)</f>
        <v>0</v>
      </c>
      <c r="BV60" s="19">
        <f>IFERROR(HLOOKUP(BV$1,'Nakladova matice_2018'!$A$1:$IW$188,33,FALSE),0)</f>
        <v>0</v>
      </c>
      <c r="BW60" s="19">
        <f>IFERROR(HLOOKUP(BW$1,'Nakladova matice_2018'!$A$1:$IW$188,33,FALSE),0)</f>
        <v>0</v>
      </c>
      <c r="BX60" s="19">
        <f>IFERROR(HLOOKUP(BX$1,'Nakladova matice_2018'!$A$1:$IW$188,33,FALSE),0)</f>
        <v>920</v>
      </c>
      <c r="BY60" s="19">
        <f>IFERROR(HLOOKUP(BY$1,'Nakladova matice_2018'!$A$1:$IW$188,33,FALSE),0)</f>
        <v>0</v>
      </c>
      <c r="BZ60" s="19">
        <f>IFERROR(HLOOKUP(BZ$1,'Nakladova matice_2018'!$A$1:$IW$188,33,FALSE),0)</f>
        <v>0</v>
      </c>
      <c r="CA60" s="19">
        <f>IFERROR(HLOOKUP(CA$1,'Nakladova matice_2018'!$A$1:$IW$188,33,FALSE),0)</f>
        <v>0</v>
      </c>
      <c r="CB60" s="19">
        <f>IFERROR(HLOOKUP(CB$1,'Nakladova matice_2018'!$A$1:$IW$188,33,FALSE),0)</f>
        <v>0</v>
      </c>
      <c r="CC60" s="19">
        <f>IFERROR(HLOOKUP(CC$1,'Nakladova matice_2018'!$A$1:$IW$188,33,FALSE),0)</f>
        <v>0</v>
      </c>
      <c r="CD60" s="19">
        <f>IFERROR(HLOOKUP(CD$1,'Nakladova matice_2018'!$A$1:$IW$188,33,FALSE),0)</f>
        <v>0</v>
      </c>
      <c r="CE60" s="19">
        <f>IFERROR(HLOOKUP(CE$1,'Nakladova matice_2018'!$A$1:$IW$188,33,FALSE),0)</f>
        <v>0</v>
      </c>
      <c r="CF60" s="19">
        <f>IFERROR(HLOOKUP(CF$1,'Nakladova matice_2018'!$A$1:$IW$188,33,FALSE),0)</f>
        <v>0</v>
      </c>
      <c r="CG60" s="19">
        <f>IFERROR(HLOOKUP(CG$1,'Nakladova matice_2018'!$A$1:$IW$188,33,FALSE),0)</f>
        <v>0</v>
      </c>
      <c r="CH60" s="19">
        <f>IFERROR(HLOOKUP(CH$1,'Nakladova matice_2018'!$A$1:$IW$188,33,FALSE),0)</f>
        <v>0</v>
      </c>
      <c r="CI60" s="19">
        <f>IFERROR(HLOOKUP(CI$1,'Nakladova matice_2018'!$A$1:$IW$188,33,FALSE),0)</f>
        <v>0</v>
      </c>
      <c r="CJ60" s="19">
        <f>IFERROR(HLOOKUP(CJ$1,'Nakladova matice_2018'!$A$1:$IW$188,33,FALSE),0)</f>
        <v>0</v>
      </c>
      <c r="CK60" s="19">
        <f>IFERROR(HLOOKUP(CK$1,'Nakladova matice_2018'!$A$1:$IW$188,33,FALSE),0)</f>
        <v>0</v>
      </c>
      <c r="CL60" s="19">
        <f>IFERROR(HLOOKUP(CL$1,'Nakladova matice_2018'!$A$1:$IW$188,33,FALSE),0)</f>
        <v>0</v>
      </c>
      <c r="CM60" s="19">
        <f>IFERROR(HLOOKUP(CM$1,'Nakladova matice_2018'!$A$1:$IW$188,33,FALSE),0)</f>
        <v>0</v>
      </c>
      <c r="CN60" s="19">
        <f>IFERROR(HLOOKUP(CN$1,'Nakladova matice_2018'!$A$1:$IW$188,33,FALSE),0)</f>
        <v>8562</v>
      </c>
      <c r="CO60" s="19">
        <f>IFERROR(HLOOKUP(CO$1,'Nakladova matice_2018'!$A$1:$IW$188,33,FALSE),0)</f>
        <v>4391</v>
      </c>
      <c r="CP60" s="19">
        <f>IFERROR(HLOOKUP(CP$1,'Nakladova matice_2018'!$A$1:$IW$188,33,FALSE),0)</f>
        <v>0</v>
      </c>
      <c r="CQ60" s="19">
        <f>IFERROR(HLOOKUP(CQ$1,'Nakladova matice_2018'!$A$1:$IW$188,33,FALSE),0)</f>
        <v>0</v>
      </c>
      <c r="CR60" s="19">
        <f>IFERROR(HLOOKUP(CR$1,'Nakladova matice_2018'!$A$1:$IW$188,33,FALSE),0)</f>
        <v>0</v>
      </c>
      <c r="CS60" s="19">
        <f>IFERROR(HLOOKUP(CS$1,'Nakladova matice_2018'!$A$1:$IW$188,33,FALSE),0)</f>
        <v>0</v>
      </c>
      <c r="CT60" s="19">
        <f>IFERROR(HLOOKUP(CT$1,'Nakladova matice_2018'!$A$1:$IW$188,33,FALSE),0)</f>
        <v>2057</v>
      </c>
      <c r="CU60" s="19">
        <f>IFERROR(HLOOKUP(CU$1,'Nakladova matice_2018'!$A$1:$IW$188,33,FALSE),0)</f>
        <v>0</v>
      </c>
      <c r="CV60" s="19">
        <f>IFERROR(HLOOKUP(CV$1,'Nakladova matice_2018'!$A$1:$IW$188,33,FALSE),0)</f>
        <v>0</v>
      </c>
      <c r="CW60" s="19">
        <f>IFERROR(HLOOKUP(CW$1,'Nakladova matice_2018'!$A$1:$IW$188,33,FALSE),0)</f>
        <v>0</v>
      </c>
      <c r="CX60" s="19">
        <f>IFERROR(HLOOKUP(CX$1,'Nakladova matice_2018'!$A$1:$IW$188,33,FALSE),0)</f>
        <v>0</v>
      </c>
      <c r="CY60" s="19">
        <f>IFERROR(HLOOKUP(CY$1,'Nakladova matice_2018'!$A$1:$IW$188,33,FALSE),0)</f>
        <v>0</v>
      </c>
      <c r="CZ60" s="19">
        <f>IFERROR(HLOOKUP(CZ$1,'Nakladova matice_2018'!$A$1:$IW$188,33,FALSE),0)</f>
        <v>0</v>
      </c>
      <c r="DA60" s="19">
        <f>IFERROR(HLOOKUP(DA$1,'Nakladova matice_2018'!$A$1:$IW$188,33,FALSE),0)</f>
        <v>8470</v>
      </c>
      <c r="DB60" s="19">
        <f>IFERROR(HLOOKUP(DB$1,'Nakladova matice_2018'!$A$1:$IW$188,33,FALSE),0)</f>
        <v>0</v>
      </c>
      <c r="DC60" s="19">
        <f>IFERROR(HLOOKUP(DC$1,'Nakladova matice_2018'!$A$1:$IW$188,33,FALSE),0)</f>
        <v>0</v>
      </c>
      <c r="DD60" s="19">
        <f>IFERROR(HLOOKUP(DD$1,'Nakladova matice_2018'!$A$1:$IW$188,33,FALSE),0)</f>
        <v>0</v>
      </c>
      <c r="DE60" s="19">
        <f>IFERROR(HLOOKUP(DE$1,'Nakladova matice_2018'!$A$1:$IW$188,33,FALSE),0)</f>
        <v>0</v>
      </c>
      <c r="DF60" s="19">
        <f>IFERROR(HLOOKUP(DF$1,'Nakladova matice_2018'!$A$1:$IW$188,33,FALSE),0)</f>
        <v>0</v>
      </c>
      <c r="DG60" s="19">
        <f>IFERROR(HLOOKUP(DG$1,'Nakladova matice_2018'!$A$1:$IW$188,33,FALSE),0)</f>
        <v>3929</v>
      </c>
      <c r="DH60" s="19">
        <f>IFERROR(HLOOKUP(DH$1,'Nakladova matice_2018'!$A$1:$IW$188,33,FALSE),0)</f>
        <v>0</v>
      </c>
      <c r="DI60" s="19">
        <f>IFERROR(HLOOKUP(DI$1,'Nakladova matice_2018'!$A$1:$IW$188,33,FALSE),0)</f>
        <v>0</v>
      </c>
      <c r="DJ60" s="19">
        <f>IFERROR(HLOOKUP(DJ$1,'Nakladova matice_2018'!$A$1:$IW$188,33,FALSE),0)</f>
        <v>1488.5</v>
      </c>
      <c r="DK60" s="19">
        <f>IFERROR(HLOOKUP(DK$1,'Nakladova matice_2018'!$A$1:$IW$188,33,FALSE),0)</f>
        <v>0</v>
      </c>
      <c r="DL60" s="19">
        <f>IFERROR(HLOOKUP(DL$1,'Nakladova matice_2018'!$A$1:$IW$188,33,FALSE),0)</f>
        <v>0</v>
      </c>
      <c r="DM60" s="19">
        <f>IFERROR(HLOOKUP(DM$1,'Nakladova matice_2018'!$A$1:$IW$188,33,FALSE),0)</f>
        <v>0</v>
      </c>
      <c r="DN60" s="19">
        <f>IFERROR(HLOOKUP(DN$1,'Nakladova matice_2018'!$A$1:$IW$188,33,FALSE),0)</f>
        <v>6616.5</v>
      </c>
      <c r="DO60" s="19">
        <f>IFERROR(HLOOKUP(DO$1,'Nakladova matice_2018'!$A$1:$IW$188,33,FALSE),0)</f>
        <v>0</v>
      </c>
      <c r="DP60" s="19">
        <f>IFERROR(HLOOKUP(DP$1,'Nakladova matice_2018'!$A$1:$IW$188,33,FALSE),0)</f>
        <v>0</v>
      </c>
      <c r="DQ60" s="19">
        <f>IFERROR(HLOOKUP(DQ$1,'Nakladova matice_2018'!$A$1:$IW$188,33,FALSE),0)</f>
        <v>0</v>
      </c>
      <c r="DR60" s="19">
        <f>IFERROR(HLOOKUP(DR$1,'Nakladova matice_2018'!$A$1:$IW$188,33,FALSE),0)</f>
        <v>29741.49</v>
      </c>
      <c r="DS60" s="19">
        <f>IFERROR(HLOOKUP(DS$1,'Nakladova matice_2018'!$A$1:$IW$188,33,FALSE),0)</f>
        <v>0</v>
      </c>
      <c r="DT60" s="19">
        <f>IFERROR(HLOOKUP(DT$1,'Nakladova matice_2018'!$A$1:$IW$188,33,FALSE),0)</f>
        <v>0</v>
      </c>
      <c r="DU60" s="19">
        <f>IFERROR(HLOOKUP(DU$1,'Nakladova matice_2018'!$A$1:$IW$188,33,FALSE),0)</f>
        <v>0</v>
      </c>
      <c r="DV60" s="19">
        <f>IFERROR(HLOOKUP(DV$1,'Nakladova matice_2018'!$A$1:$IW$188,33,FALSE),0)</f>
        <v>2040</v>
      </c>
      <c r="DW60" s="19">
        <f>IFERROR(HLOOKUP(DW$1,'Nakladova matice_2018'!$A$1:$IW$188,33,FALSE),0)</f>
        <v>0</v>
      </c>
      <c r="DX60" s="19">
        <f>IFERROR(HLOOKUP(DX$1,'Nakladova matice_2018'!$A$1:$IW$188,33,FALSE),0)</f>
        <v>0</v>
      </c>
      <c r="DY60" s="19">
        <f>IFERROR(HLOOKUP(DY$1,'Nakladova matice_2018'!$A$1:$IW$188,33,FALSE),0)</f>
        <v>2650.01</v>
      </c>
      <c r="DZ60" s="19">
        <f>IFERROR(HLOOKUP(DZ$1,'Nakladova matice_2018'!$A$1:$IW$188,33,FALSE),0)</f>
        <v>8107</v>
      </c>
      <c r="EA60" s="19">
        <f>IFERROR(HLOOKUP(EA$1,'Nakladova matice_2018'!$A$1:$IW$188,33,FALSE),0)</f>
        <v>2174.9699999999998</v>
      </c>
      <c r="EB60" s="19">
        <f>IFERROR(HLOOKUP(EB$1,'Nakladova matice_2018'!$A$1:$IW$188,33,FALSE),0)</f>
        <v>0</v>
      </c>
      <c r="EC60" s="19">
        <f>IFERROR(HLOOKUP(EC$1,'Nakladova matice_2018'!$A$1:$IW$188,33,FALSE),0)</f>
        <v>0</v>
      </c>
      <c r="ED60" s="19">
        <f>IFERROR(HLOOKUP(ED$1,'Nakladova matice_2018'!$A$1:$IW$188,33,FALSE),0)</f>
        <v>12721.98</v>
      </c>
      <c r="EE60" s="19">
        <f>IFERROR(HLOOKUP(EE$1,'Nakladova matice_2018'!$A$1:$IW$188,33,FALSE),0)</f>
        <v>0</v>
      </c>
      <c r="EF60" s="19">
        <f>IFERROR(HLOOKUP(EF$1,'Nakladova matice_2018'!$A$1:$IW$188,33,FALSE),0)</f>
        <v>0</v>
      </c>
      <c r="EG60" s="19">
        <f>IFERROR(HLOOKUP(EG$1,'Nakladova matice_2018'!$A$1:$IW$188,33,FALSE),0)</f>
        <v>0</v>
      </c>
      <c r="EH60" s="19">
        <f>IFERROR(HLOOKUP(EH$1,'Nakladova matice_2018'!$A$1:$IW$188,33,FALSE),0)</f>
        <v>0</v>
      </c>
      <c r="EI60" s="19">
        <f>IFERROR(HLOOKUP(EI$1,'Nakladova matice_2018'!$A$1:$IW$188,33,FALSE),0)</f>
        <v>0</v>
      </c>
      <c r="EJ60" s="19">
        <f>IFERROR(HLOOKUP(EJ$1,'Nakladova matice_2018'!$A$1:$IW$188,33,FALSE),0)</f>
        <v>4440.7</v>
      </c>
      <c r="EK60" s="19">
        <f>IFERROR(HLOOKUP(EK$1,'Nakladova matice_2018'!$A$1:$IW$188,33,FALSE),0)</f>
        <v>38784.400000000001</v>
      </c>
      <c r="EL60" s="19">
        <f>IFERROR(HLOOKUP(EL$1,'Nakladova matice_2018'!$A$1:$IW$188,33,FALSE),0)</f>
        <v>0</v>
      </c>
      <c r="EM60" s="19">
        <f>IFERROR(HLOOKUP(EM$1,'Nakladova matice_2018'!$A$1:$IW$188,33,FALSE),0)</f>
        <v>0</v>
      </c>
      <c r="EN60" s="19">
        <f>IFERROR(HLOOKUP(EN$1,'Nakladova matice_2018'!$A$1:$IW$188,33,FALSE),0)</f>
        <v>0</v>
      </c>
      <c r="EO60" s="19">
        <f>IFERROR(HLOOKUP(EO$1,'Nakladova matice_2018'!$A$1:$IW$188,33,FALSE),0)</f>
        <v>15650.02</v>
      </c>
      <c r="EP60" s="19">
        <f>IFERROR(HLOOKUP(EP$1,'Nakladova matice_2018'!$A$1:$IW$188,33,FALSE),0)</f>
        <v>3000</v>
      </c>
      <c r="EQ60" s="19">
        <f>IFERROR(HLOOKUP(EQ$1,'Nakladova matice_2018'!$A$1:$IW$188,33,FALSE),0)</f>
        <v>0</v>
      </c>
      <c r="ER60" s="19">
        <f>IFERROR(HLOOKUP(ER$1,'Nakladova matice_2018'!$A$1:$IW$188,33,FALSE),0)</f>
        <v>0</v>
      </c>
      <c r="ES60" s="19">
        <f>IFERROR(HLOOKUP(ES$1,'Nakladova matice_2018'!$A$1:$IW$188,33,FALSE),0)</f>
        <v>0</v>
      </c>
      <c r="ET60" s="19">
        <f>IFERROR(HLOOKUP(ET$1,'Nakladova matice_2018'!$A$1:$IW$188,33,FALSE),0)</f>
        <v>0</v>
      </c>
      <c r="EU60" s="19">
        <f>IFERROR(HLOOKUP(EU$1,'Nakladova matice_2018'!$A$1:$IW$188,33,FALSE),0)</f>
        <v>0</v>
      </c>
      <c r="EV60" s="19">
        <f>IFERROR(HLOOKUP(EV$1,'Nakladova matice_2018'!$A$1:$IW$188,33,FALSE),0)</f>
        <v>0</v>
      </c>
      <c r="EW60" s="19">
        <f>IFERROR(HLOOKUP(EW$1,'Nakladova matice_2018'!$A$1:$IW$188,33,FALSE),0)</f>
        <v>0</v>
      </c>
      <c r="EX60" s="19">
        <f>IFERROR(HLOOKUP(EX$1,'Nakladova matice_2018'!$A$1:$IW$188,33,FALSE),0)</f>
        <v>0</v>
      </c>
      <c r="EY60" s="19">
        <f>IFERROR(HLOOKUP(EY$1,'Nakladova matice_2018'!$A$1:$IW$188,33,FALSE),0)</f>
        <v>0</v>
      </c>
      <c r="EZ60" s="19">
        <f>IFERROR(HLOOKUP(EZ$1,'Nakladova matice_2018'!$A$1:$IW$188,33,FALSE),0)</f>
        <v>2340</v>
      </c>
      <c r="FA60" s="19">
        <f>IFERROR(HLOOKUP(FA$1,'Nakladova matice_2018'!$A$1:$IW$188,33,FALSE),0)</f>
        <v>0</v>
      </c>
      <c r="FB60" s="19">
        <f>IFERROR(HLOOKUP(FB$1,'Nakladova matice_2018'!$A$1:$IW$188,33,FALSE),0)</f>
        <v>0</v>
      </c>
      <c r="FC60" s="19">
        <f>IFERROR(HLOOKUP(FC$1,'Nakladova matice_2018'!$A$1:$IW$188,33,FALSE),0)</f>
        <v>0</v>
      </c>
      <c r="FD60" s="19">
        <f>IFERROR(HLOOKUP(FD$1,'Nakladova matice_2018'!$A$1:$IW$188,33,FALSE),0)</f>
        <v>0</v>
      </c>
      <c r="FE60" s="19">
        <f>IFERROR(HLOOKUP(FE$1,'Nakladova matice_2018'!$A$1:$IW$188,33,FALSE),0)</f>
        <v>0</v>
      </c>
      <c r="FF60" s="19">
        <f>IFERROR(HLOOKUP(FF$1,'Nakladova matice_2018'!$A$1:$IW$188,33,FALSE),0)</f>
        <v>0</v>
      </c>
      <c r="FG60" s="19">
        <f>IFERROR(HLOOKUP(FG$1,'Nakladova matice_2018'!$A$1:$IW$188,33,FALSE),0)</f>
        <v>0</v>
      </c>
      <c r="FH60" s="19">
        <f>IFERROR(HLOOKUP(FH$1,'Nakladova matice_2018'!$A$1:$IW$188,33,FALSE),0)</f>
        <v>0</v>
      </c>
      <c r="FI60" s="19">
        <f>IFERROR(HLOOKUP(FI$1,'Nakladova matice_2018'!$A$1:$IW$188,33,FALSE),0)</f>
        <v>4722.25</v>
      </c>
      <c r="FJ60" s="19">
        <f>IFERROR(HLOOKUP(FJ$1,'Nakladova matice_2018'!$A$1:$IW$188,33,FALSE),0)</f>
        <v>0</v>
      </c>
      <c r="FK60" s="19">
        <f>IFERROR(HLOOKUP(FK$1,'Nakladova matice_2018'!$A$1:$IW$188,33,FALSE),0)</f>
        <v>0</v>
      </c>
      <c r="FL60" s="19">
        <f>IFERROR(HLOOKUP(FL$1,'Nakladova matice_2018'!$A$1:$IW$188,33,FALSE),0)</f>
        <v>0</v>
      </c>
      <c r="FM60" s="19">
        <f>IFERROR(HLOOKUP(FM$1,'Nakladova matice_2018'!$A$1:$IW$188,33,FALSE),0)</f>
        <v>0</v>
      </c>
      <c r="FN60" s="19">
        <f>IFERROR(HLOOKUP(FN$1,'Nakladova matice_2018'!$A$1:$IW$188,33,FALSE),0)</f>
        <v>0</v>
      </c>
      <c r="FO60" s="19">
        <f>IFERROR(HLOOKUP(FO$1,'Nakladova matice_2018'!$A$1:$IW$188,33,FALSE),0)</f>
        <v>0</v>
      </c>
      <c r="FP60" s="19">
        <f>IFERROR(HLOOKUP(FP$1,'Nakladova matice_2018'!$A$1:$IW$188,33,FALSE),0)</f>
        <v>0</v>
      </c>
      <c r="FQ60" s="19">
        <f>IFERROR(HLOOKUP(FQ$1,'Nakladova matice_2018'!$A$1:$IW$188,33,FALSE),0)</f>
        <v>0</v>
      </c>
      <c r="FR60" s="19">
        <f>IFERROR(HLOOKUP(FR$1,'Nakladova matice_2018'!$A$1:$IW$188,33,FALSE),0)</f>
        <v>0</v>
      </c>
      <c r="FS60" s="19">
        <f>IFERROR(HLOOKUP(FS$1,'Nakladova matice_2018'!$A$1:$IW$188,33,FALSE),0)</f>
        <v>25290</v>
      </c>
      <c r="FT60" s="19">
        <f>IFERROR(HLOOKUP(FT$1,'Nakladova matice_2018'!$A$1:$IW$188,33,FALSE),0)</f>
        <v>4089.8</v>
      </c>
      <c r="FU60" s="19">
        <f>IFERROR(HLOOKUP(FU$1,'Nakladova matice_2018'!$A$1:$IW$188,33,FALSE),0)</f>
        <v>0</v>
      </c>
      <c r="FV60" s="19">
        <f>IFERROR(HLOOKUP(FV$1,'Nakladova matice_2018'!$A$1:$IW$188,33,FALSE),0)</f>
        <v>0</v>
      </c>
      <c r="FW60" s="19">
        <f>IFERROR(HLOOKUP(FW$1,'Nakladova matice_2018'!$A$1:$IW$188,33,FALSE),0)</f>
        <v>0</v>
      </c>
      <c r="FX60" s="19">
        <f>IFERROR(HLOOKUP(FX$1,'Nakladova matice_2018'!$A$1:$IW$188,33,FALSE),0)</f>
        <v>28586</v>
      </c>
      <c r="FY60" s="19">
        <f>IFERROR(HLOOKUP(FY$1,'Nakladova matice_2018'!$A$1:$IW$188,33,FALSE),0)</f>
        <v>0</v>
      </c>
      <c r="FZ60" s="19">
        <f>IFERROR(HLOOKUP(FZ$1,'Nakladova matice_2018'!$A$1:$IW$188,33,FALSE),0)</f>
        <v>0</v>
      </c>
      <c r="GA60" s="19">
        <f>IFERROR(HLOOKUP(GA$1,'Nakladova matice_2018'!$A$1:$IW$188,33,FALSE),0)</f>
        <v>4114</v>
      </c>
      <c r="GB60" s="19">
        <f>IFERROR(HLOOKUP(GB$1,'Nakladova matice_2018'!$A$1:$IW$188,33,FALSE),0)</f>
        <v>15558</v>
      </c>
      <c r="GC60" s="19">
        <f>IFERROR(HLOOKUP(GC$1,'Nakladova matice_2018'!$A$1:$IW$188,33,FALSE),0)</f>
        <v>2575</v>
      </c>
      <c r="GD60" s="19">
        <f>IFERROR(HLOOKUP(GD$1,'Nakladova matice_2018'!$A$1:$IW$188,33,FALSE),0)</f>
        <v>3695.5</v>
      </c>
      <c r="GE60" s="19">
        <f>IFERROR(HLOOKUP(GE$1,'Nakladova matice_2018'!$A$1:$IW$188,33,FALSE),0)</f>
        <v>0</v>
      </c>
      <c r="GF60" s="19">
        <f>IFERROR(HLOOKUP(GF$1,'Nakladova matice_2018'!$A$1:$IW$188,33,FALSE),0)</f>
        <v>0</v>
      </c>
      <c r="GG60" s="19">
        <f>IFERROR(HLOOKUP(GG$1,'Nakladova matice_2018'!$A$1:$IW$188,33,FALSE),0)</f>
        <v>0</v>
      </c>
      <c r="GH60" s="19">
        <f>IFERROR(HLOOKUP(GH$1,'Nakladova matice_2018'!$A$1:$IW$188,33,FALSE),0)</f>
        <v>0</v>
      </c>
      <c r="GI60" s="19">
        <f>IFERROR(HLOOKUP(GI$1,'Nakladova matice_2018'!$A$1:$IW$188,33,FALSE),0)</f>
        <v>4574</v>
      </c>
      <c r="GJ60" s="19">
        <f>IFERROR(HLOOKUP(GJ$1,'Nakladova matice_2018'!$A$1:$IW$188,33,FALSE),0)</f>
        <v>2843.5</v>
      </c>
      <c r="GK60" s="19">
        <f>IFERROR(HLOOKUP(GK$1,'Nakladova matice_2018'!$A$1:$IW$188,33,FALSE),0)</f>
        <v>0</v>
      </c>
      <c r="GL60" s="19">
        <f>IFERROR(HLOOKUP(GL$1,'Nakladova matice_2018'!$A$1:$IW$188,33,FALSE),0)</f>
        <v>0</v>
      </c>
      <c r="GM60" s="19">
        <f>IFERROR(HLOOKUP(GM$1,'Nakladova matice_2018'!$A$1:$IW$188,33,FALSE),0)</f>
        <v>0</v>
      </c>
      <c r="GN60" s="19">
        <f>IFERROR(HLOOKUP(GN$1,'Nakladova matice_2018'!$A$1:$IW$188,33,FALSE),0)</f>
        <v>6450</v>
      </c>
      <c r="GO60" s="19">
        <f>IFERROR(HLOOKUP(GO$1,'Nakladova matice_2018'!$A$1:$IW$188,33,FALSE),0)</f>
        <v>0</v>
      </c>
      <c r="GP60" s="19">
        <f>IFERROR(HLOOKUP(GP$1,'Nakladova matice_2018'!$A$1:$IW$188,33,FALSE),0)</f>
        <v>0</v>
      </c>
      <c r="GQ60" s="19">
        <f>IFERROR(HLOOKUP(GQ$1,'Nakladova matice_2018'!$A$1:$IW$188,33,FALSE),0)</f>
        <v>0</v>
      </c>
      <c r="GR60" s="19">
        <f>IFERROR(HLOOKUP(GR$1,'Nakladova matice_2018'!$A$1:$IW$188,33,FALSE),0)</f>
        <v>0</v>
      </c>
      <c r="GS60" s="19">
        <f>IFERROR(HLOOKUP(GS$1,'Nakladova matice_2018'!$A$1:$IW$188,33,FALSE),0)</f>
        <v>0</v>
      </c>
      <c r="GT60" s="19">
        <f>IFERROR(HLOOKUP(GT$1,'Nakladova matice_2018'!$A$1:$IW$188,33,FALSE),0)</f>
        <v>0</v>
      </c>
      <c r="GU60" s="19">
        <f>IFERROR(HLOOKUP(GU$1,'Nakladova matice_2018'!$A$1:$IW$188,33,FALSE),0)</f>
        <v>0</v>
      </c>
      <c r="GV60" s="19">
        <f>IFERROR(HLOOKUP(GV$1,'Nakladova matice_2018'!$A$1:$IW$188,33,FALSE),0)</f>
        <v>0</v>
      </c>
      <c r="GW60" s="19">
        <f>IFERROR(HLOOKUP(GW$1,'Nakladova matice_2018'!$A$1:$IW$188,33,FALSE),0)</f>
        <v>0</v>
      </c>
      <c r="GX60" s="19">
        <f>IFERROR(HLOOKUP(GX$1,'Nakladova matice_2018'!$A$1:$IW$188,33,FALSE),0)</f>
        <v>0</v>
      </c>
      <c r="GY60" s="19">
        <f>IFERROR(HLOOKUP(GY$1,'Nakladova matice_2018'!$A$1:$IW$188,33,FALSE),0)</f>
        <v>0</v>
      </c>
      <c r="GZ60" s="19">
        <f>IFERROR(HLOOKUP(GZ$1,'Nakladova matice_2018'!$A$1:$IW$188,33,FALSE),0)</f>
        <v>0</v>
      </c>
      <c r="HA60" s="19">
        <f>IFERROR(HLOOKUP(HA$1,'Nakladova matice_2018'!$A$1:$IW$188,33,FALSE),0)</f>
        <v>0</v>
      </c>
      <c r="HB60" s="19">
        <f>IFERROR(HLOOKUP(HB$1,'Nakladova matice_2018'!$A$1:$IW$188,33,FALSE),0)</f>
        <v>0</v>
      </c>
      <c r="HC60" s="19">
        <f>IFERROR(HLOOKUP(HC$1,'Nakladova matice_2018'!$A$1:$IW$188,33,FALSE),0)</f>
        <v>0</v>
      </c>
      <c r="HD60" s="19">
        <f>IFERROR(HLOOKUP(HD$1,'Nakladova matice_2018'!$A$1:$IW$188,33,FALSE),0)</f>
        <v>3401</v>
      </c>
      <c r="HE60" s="19">
        <f>IFERROR(HLOOKUP(HE$1,'Nakladova matice_2018'!$A$1:$IW$188,33,FALSE),0)</f>
        <v>0</v>
      </c>
      <c r="HF60" s="19">
        <f>IFERROR(HLOOKUP(HF$1,'Nakladova matice_2018'!$A$1:$IW$188,33,FALSE),0)</f>
        <v>0</v>
      </c>
      <c r="HG60" s="19">
        <f>IFERROR(HLOOKUP(HG$1,'Nakladova matice_2018'!$A$1:$IW$188,33,FALSE),0)</f>
        <v>0</v>
      </c>
      <c r="HH60" s="19">
        <f>IFERROR(HLOOKUP(HH$1,'Nakladova matice_2018'!$A$1:$IW$188,33,FALSE),0)</f>
        <v>0</v>
      </c>
      <c r="HI60" s="19">
        <f>IFERROR(HLOOKUP(HI$1,'Nakladova matice_2018'!$A$1:$IW$188,33,FALSE),0)</f>
        <v>0</v>
      </c>
      <c r="HJ60" s="19">
        <f>IFERROR(HLOOKUP(HJ$1,'Nakladova matice_2018'!$A$1:$IW$188,33,FALSE),0)</f>
        <v>8699.9</v>
      </c>
      <c r="HK60" s="19">
        <f>IFERROR(HLOOKUP(HK$1,'Nakladova matice_2018'!$A$1:$IW$188,33,FALSE),0)</f>
        <v>0</v>
      </c>
      <c r="HL60" s="19">
        <f>IFERROR(HLOOKUP(HL$1,'Nakladova matice_2018'!$A$1:$IW$188,33,FALSE),0)</f>
        <v>0</v>
      </c>
      <c r="HM60" s="19">
        <f>IFERROR(HLOOKUP(HM$1,'Nakladova matice_2018'!$A$1:$IW$188,33,FALSE),0)</f>
        <v>0</v>
      </c>
      <c r="HN60" s="19">
        <f>IFERROR(HLOOKUP(HN$1,'Nakladova matice_2018'!$A$1:$IW$188,33,FALSE),0)</f>
        <v>0</v>
      </c>
      <c r="HO60" s="19">
        <f>IFERROR(HLOOKUP(HO$1,'Nakladova matice_2018'!$A$1:$IW$188,33,FALSE),0)</f>
        <v>0</v>
      </c>
      <c r="HP60" s="19">
        <f>IFERROR(HLOOKUP(HP$1,'Nakladova matice_2018'!$A$1:$IW$188,33,FALSE),0)</f>
        <v>0</v>
      </c>
      <c r="HQ60" s="19">
        <f>IFERROR(HLOOKUP(HQ$1,'Nakladova matice_2018'!$A$1:$IW$188,33,FALSE),0)</f>
        <v>0</v>
      </c>
      <c r="HR60" s="19">
        <f>IFERROR(HLOOKUP(HR$1,'Nakladova matice_2018'!$A$1:$IW$188,33,FALSE),0)</f>
        <v>0</v>
      </c>
      <c r="HS60" s="19">
        <f>IFERROR(HLOOKUP(HS$1,'Nakladova matice_2018'!$A$1:$IW$188,33,FALSE),0)</f>
        <v>0</v>
      </c>
      <c r="HT60" s="19">
        <f>IFERROR(HLOOKUP(HT$1,'Nakladova matice_2018'!$A$1:$IW$188,33,FALSE),0)</f>
        <v>0</v>
      </c>
      <c r="HU60" s="19">
        <f>IFERROR(HLOOKUP(HU$1,'Nakladova matice_2018'!$A$1:$IW$188,33,FALSE),0)</f>
        <v>0</v>
      </c>
      <c r="HV60" s="19">
        <f>IFERROR(HLOOKUP(HV$1,'Nakladova matice_2018'!$A$1:$IW$188,33,FALSE),0)</f>
        <v>0</v>
      </c>
      <c r="HW60" s="19">
        <f>IFERROR(HLOOKUP(HW$1,'Nakladova matice_2018'!$A$1:$IW$188,33,FALSE),0)</f>
        <v>0</v>
      </c>
      <c r="HX60" s="19">
        <f>IFERROR(HLOOKUP(HX$1,'Nakladova matice_2018'!$A$1:$IW$188,33,FALSE),0)</f>
        <v>0</v>
      </c>
      <c r="HY60" s="19">
        <f>IFERROR(HLOOKUP(HY$1,'Nakladova matice_2018'!$A$1:$IW$188,33,FALSE),0)</f>
        <v>0</v>
      </c>
      <c r="HZ60" s="19">
        <f>IFERROR(HLOOKUP(HZ$1,'Nakladova matice_2018'!$A$1:$IW$188,33,FALSE),0)</f>
        <v>0</v>
      </c>
      <c r="IA60" s="19">
        <f>IFERROR(HLOOKUP(IA$1,'Nakladova matice_2018'!$A$1:$IW$188,33,FALSE),0)</f>
        <v>0</v>
      </c>
      <c r="IB60" s="19">
        <f>IFERROR(HLOOKUP(IB$1,'Nakladova matice_2018'!$A$1:$IW$188,33,FALSE),0)</f>
        <v>0</v>
      </c>
      <c r="IC60" s="19">
        <f>IFERROR(HLOOKUP(IC$1,'Nakladova matice_2018'!$A$1:$IW$188,33,FALSE),0)</f>
        <v>0</v>
      </c>
      <c r="ID60" s="19">
        <f>IFERROR(HLOOKUP(ID$1,'Nakladova matice_2018'!$A$1:$IW$188,33,FALSE),0)</f>
        <v>0</v>
      </c>
      <c r="IE60" s="19">
        <f>IFERROR(HLOOKUP(IE$1,'Nakladova matice_2018'!$A$1:$IW$188,33,FALSE),0)</f>
        <v>0</v>
      </c>
      <c r="IF60" s="19">
        <f>IFERROR(HLOOKUP(IF$1,'Nakladova matice_2018'!$A$1:$IW$188,33,FALSE),0)</f>
        <v>0</v>
      </c>
      <c r="IG60" s="19">
        <f>IFERROR(HLOOKUP(IG$1,'Nakladova matice_2018'!$A$1:$IW$188,33,FALSE),0)</f>
        <v>0</v>
      </c>
      <c r="IH60" s="19">
        <f>IFERROR(HLOOKUP(IH$1,'Nakladova matice_2018'!$A$1:$IW$188,33,FALSE),0)</f>
        <v>0</v>
      </c>
      <c r="II60" s="19">
        <f>IFERROR(HLOOKUP(II$1,'Nakladova matice_2018'!$A$1:$IW$188,33,FALSE),0)</f>
        <v>0</v>
      </c>
      <c r="IJ60" s="19">
        <f>IFERROR(HLOOKUP(IJ$1,'Nakladova matice_2018'!$A$1:$IW$188,33,FALSE),0)</f>
        <v>0</v>
      </c>
      <c r="IK60" s="19">
        <f>IFERROR(HLOOKUP(IK$1,'Nakladova matice_2018'!$A$1:$IW$188,33,FALSE),0)</f>
        <v>0</v>
      </c>
      <c r="IL60" s="19">
        <f>IFERROR(HLOOKUP(IL$1,'Nakladova matice_2018'!$A$1:$IW$188,33,FALSE),0)</f>
        <v>0</v>
      </c>
      <c r="IM60" s="19">
        <f>IFERROR(HLOOKUP(IM$1,'Nakladova matice_2018'!$A$1:$IW$188,33,FALSE),0)</f>
        <v>0</v>
      </c>
      <c r="IN60" s="19">
        <f>IFERROR(HLOOKUP(IN$1,'Nakladova matice_2018'!$A$1:$IW$188,33,FALSE),0)</f>
        <v>1113.3800000000001</v>
      </c>
      <c r="IO60" s="19">
        <f>IFERROR(HLOOKUP(IO$1,'Nakladova matice_2018'!$A$1:$IW$188,33,FALSE),0)</f>
        <v>0</v>
      </c>
      <c r="IP60" s="19">
        <f>IFERROR(HLOOKUP(IP$1,'Nakladova matice_2018'!$A$1:$IW$188,33,FALSE),0)</f>
        <v>0</v>
      </c>
      <c r="IQ60" s="19">
        <f>IFERROR(HLOOKUP(IQ$1,'Nakladova matice_2018'!$A$1:$IW$188,33,FALSE),0)</f>
        <v>0</v>
      </c>
      <c r="IR60" s="19">
        <f>IFERROR(HLOOKUP(IR$1,'Nakladova matice_2018'!$A$1:$IW$188,33,FALSE),0)</f>
        <v>0</v>
      </c>
      <c r="IS60" s="19">
        <f>IFERROR(HLOOKUP(IS$1,'Nakladova matice_2018'!$A$1:$IW$188,33,FALSE),0)</f>
        <v>0</v>
      </c>
      <c r="IT60" s="19">
        <f>IFERROR(HLOOKUP(IT$1,'Nakladova matice_2018'!$A$1:$IW$188,33,FALSE),0)</f>
        <v>0</v>
      </c>
      <c r="IU60" s="19">
        <f>IFERROR(HLOOKUP(IU$1,'Nakladova matice_2018'!$A$1:$IW$188,33,FALSE),0)</f>
        <v>0</v>
      </c>
      <c r="IV60" s="19">
        <f>IFERROR(HLOOKUP(IV$1,'Nakladova matice_2018'!$A$1:$IW$188,33,FALSE),0)</f>
        <v>0</v>
      </c>
      <c r="IW60" s="19">
        <f>IFERROR(HLOOKUP(IW$1,'Nakladova matice_2018'!$A$1:$IW$188,33,FALSE),0)</f>
        <v>0</v>
      </c>
      <c r="IX60" s="19">
        <f>IFERROR(HLOOKUP(IX$1,'Nakladova matice_2018'!$A$1:$IW$188,33,FALSE),0)</f>
        <v>0</v>
      </c>
      <c r="IY60" s="19">
        <f>IFERROR(HLOOKUP(IY$1,'Nakladova matice_2018'!$A$1:$IW$188,33,FALSE),0)</f>
        <v>0</v>
      </c>
      <c r="IZ60" s="19">
        <f>IFERROR(HLOOKUP(IZ$1,'Nakladova matice_2018'!$A$1:$IW$188,33,FALSE),0)</f>
        <v>0</v>
      </c>
      <c r="JA60" s="19">
        <f>IFERROR(HLOOKUP(JA$1,'Nakladova matice_2018'!$A$1:$IW$188,33,FALSE),0)</f>
        <v>0</v>
      </c>
      <c r="JB60" s="19">
        <f>IFERROR(HLOOKUP(JB$1,'Nakladova matice_2018'!$A$1:$IW$188,33,FALSE),0)</f>
        <v>0</v>
      </c>
      <c r="JC60" s="19">
        <f>IFERROR(HLOOKUP(JC$1,'Nakladova matice_2018'!$A$1:$IW$188,33,FALSE),0)</f>
        <v>0</v>
      </c>
      <c r="JD60" s="19">
        <f>IFERROR(HLOOKUP(JD$1,'Nakladova matice_2018'!$A$1:$IW$188,33,FALSE),0)</f>
        <v>0</v>
      </c>
      <c r="JE60" s="19">
        <f>IFERROR(HLOOKUP(JE$1,'Nakladova matice_2018'!$A$1:$IW$188,33,FALSE),0)</f>
        <v>0</v>
      </c>
      <c r="JF60" s="19">
        <f>IFERROR(HLOOKUP(JF$1,'Nakladova matice_2018'!$A$1:$IW$188,33,FALSE),0)</f>
        <v>0</v>
      </c>
      <c r="JG60" s="19">
        <f>IFERROR(HLOOKUP(JG$1,'Nakladova matice_2018'!$A$1:$IW$188,33,FALSE),0)</f>
        <v>0</v>
      </c>
      <c r="JH60" s="19">
        <f>IFERROR(HLOOKUP(JH$1,'Nakladova matice_2018'!$A$1:$IW$188,33,FALSE),0)</f>
        <v>0</v>
      </c>
      <c r="JI60" s="19">
        <f>IFERROR(HLOOKUP(JI$1,'Nakladova matice_2018'!$A$1:$IW$188,33,FALSE),0)</f>
        <v>8150</v>
      </c>
      <c r="JJ60" s="19">
        <f>IFERROR(HLOOKUP(JJ$1,'Nakladova matice_2018'!$A$1:$IW$188,33,FALSE),0)</f>
        <v>0</v>
      </c>
      <c r="JK60" s="19">
        <f>IFERROR(HLOOKUP(JK$1,'Nakladova matice_2018'!$A$1:$IW$188,33,FALSE),0)</f>
        <v>0</v>
      </c>
      <c r="JL60" s="19">
        <f>IFERROR(HLOOKUP(JL$1,'Nakladova matice_2018'!$A$1:$IW$188,33,FALSE),0)</f>
        <v>0</v>
      </c>
      <c r="JM60" s="19">
        <f>IFERROR(HLOOKUP(JM$1,'Nakladova matice_2018'!$A$1:$IW$188,33,FALSE),0)</f>
        <v>2117</v>
      </c>
      <c r="JN60" s="19">
        <f>IFERROR(HLOOKUP(JN$1,'Nakladova matice_2018'!$A$1:$IW$188,33,FALSE),0)</f>
        <v>0</v>
      </c>
      <c r="JO60" s="19">
        <f>IFERROR(HLOOKUP(JO$1,'Nakladova matice_2018'!$A$1:$IW$188,33,FALSE),0)</f>
        <v>0</v>
      </c>
      <c r="JP60" s="19">
        <f>IFERROR(HLOOKUP(JP$1,'Nakladova matice_2018'!$A$1:$IW$188,33,FALSE),0)</f>
        <v>0</v>
      </c>
      <c r="JQ60" s="19">
        <f>IFERROR(HLOOKUP(JQ$1,'Nakladova matice_2018'!$A$1:$IW$188,33,FALSE),0)</f>
        <v>0</v>
      </c>
      <c r="JR60" s="19">
        <f>IFERROR(HLOOKUP(JR$1,'Nakladova matice_2018'!$A$1:$IW$188,33,FALSE),0)</f>
        <v>0</v>
      </c>
      <c r="JS60" s="19">
        <f>IFERROR(HLOOKUP(JS$1,'Nakladova matice_2018'!$A$1:$IW$188,33,FALSE),0)</f>
        <v>0</v>
      </c>
      <c r="JT60" s="19">
        <f>IFERROR(HLOOKUP(JT$1,'Nakladova matice_2018'!$A$1:$IW$188,33,FALSE),0)</f>
        <v>0</v>
      </c>
      <c r="JU60" s="19">
        <f>IFERROR(HLOOKUP(JU$1,'Nakladova matice_2018'!$A$1:$IW$188,33,FALSE),0)</f>
        <v>0</v>
      </c>
      <c r="JV60" s="19">
        <f>IFERROR(HLOOKUP(JV$1,'Nakladova matice_2018'!$A$1:$IW$188,33,FALSE),0)</f>
        <v>2904</v>
      </c>
      <c r="JW60" s="19">
        <f>IFERROR(HLOOKUP(JW$1,'Nakladova matice_2018'!$A$1:$IW$188,33,FALSE),0)</f>
        <v>9002.4</v>
      </c>
      <c r="JX60" s="19">
        <f>IFERROR(HLOOKUP(JX$1,'Nakladova matice_2018'!$A$1:$IW$188,33,FALSE),0)</f>
        <v>0</v>
      </c>
      <c r="JY60" s="19">
        <f>IFERROR(HLOOKUP(JY$1,'Nakladova matice_2018'!$A$1:$IW$188,33,FALSE),0)</f>
        <v>11737</v>
      </c>
      <c r="JZ60" s="19">
        <f>IFERROR(HLOOKUP(JZ$1,'Nakladova matice_2018'!$A$1:$IW$188,33,FALSE),0)</f>
        <v>0</v>
      </c>
      <c r="KA60" s="19">
        <f>IFERROR(HLOOKUP(KA$1,'Nakladova matice_2018'!$A$1:$IW$188,33,FALSE),0)</f>
        <v>5036</v>
      </c>
      <c r="KB60" s="19">
        <f>IFERROR(HLOOKUP(KB$1,'Nakladova matice_2018'!$A$1:$IW$188,33,FALSE),0)</f>
        <v>0</v>
      </c>
      <c r="KC60" s="19">
        <f>IFERROR(HLOOKUP(KC$1,'Nakladova matice_2018'!$A$1:$IW$188,33,FALSE),0)</f>
        <v>0</v>
      </c>
      <c r="KD60" s="19">
        <f>IFERROR(HLOOKUP(KD$1,'Nakladova matice_2018'!$A$1:$IW$188,33,FALSE),0)</f>
        <v>0</v>
      </c>
      <c r="KE60" s="19">
        <f>IFERROR(HLOOKUP(KE$1,'Nakladova matice_2018'!$A$1:$IW$188,33,FALSE),0)</f>
        <v>0</v>
      </c>
      <c r="KF60" s="19">
        <f>IFERROR(HLOOKUP(KF$1,'Nakladova matice_2018'!$A$1:$IW$188,33,FALSE),0)</f>
        <v>0</v>
      </c>
      <c r="KG60" s="19">
        <f>IFERROR(HLOOKUP(KG$1,'Nakladova matice_2018'!$A$1:$IW$188,33,FALSE),0)</f>
        <v>0</v>
      </c>
      <c r="KH60" s="19">
        <f>IFERROR(HLOOKUP(KH$1,'Nakladova matice_2018'!$A$1:$IW$188,33,FALSE),0)</f>
        <v>0</v>
      </c>
      <c r="KI60" s="19">
        <f>IFERROR(HLOOKUP(KI$1,'Nakladova matice_2018'!$A$1:$IW$188,33,FALSE),0)</f>
        <v>0</v>
      </c>
      <c r="KJ60" s="19">
        <f>IFERROR(HLOOKUP(KJ$1,'Nakladova matice_2018'!$A$1:$IW$188,33,FALSE),0)</f>
        <v>0</v>
      </c>
      <c r="KK60" s="19">
        <f>IFERROR(HLOOKUP(KK$1,'Nakladova matice_2018'!$A$1:$IW$188,33,FALSE),0)</f>
        <v>0</v>
      </c>
      <c r="KL60" s="19">
        <f>IFERROR(HLOOKUP(KL$1,'Nakladova matice_2018'!$A$1:$IW$188,33,FALSE),0)</f>
        <v>0</v>
      </c>
      <c r="KM60" s="19">
        <f>IFERROR(HLOOKUP(KM$1,'Nakladova matice_2018'!$A$1:$IW$188,33,FALSE),0)</f>
        <v>0</v>
      </c>
      <c r="KN60" s="19">
        <f>IFERROR(HLOOKUP(KN$1,'Nakladova matice_2018'!$A$1:$IW$188,33,FALSE),0)</f>
        <v>0</v>
      </c>
      <c r="KO60" s="19">
        <f>IFERROR(HLOOKUP(KO$1,'Nakladova matice_2018'!$A$1:$IW$188,33,FALSE),0)</f>
        <v>0</v>
      </c>
      <c r="KP60" s="19">
        <f>IFERROR(HLOOKUP(KP$1,'Nakladova matice_2018'!$A$1:$IW$188,33,FALSE),0)</f>
        <v>0</v>
      </c>
      <c r="KQ60" s="19">
        <f>IFERROR(HLOOKUP(KQ$1,'Nakladova matice_2018'!$A$1:$IW$188,33,FALSE),0)</f>
        <v>775</v>
      </c>
      <c r="KR60" s="19">
        <f>IFERROR(HLOOKUP(KR$1,'Nakladova matice_2018'!$A$1:$IW$188,33,FALSE),0)</f>
        <v>3267</v>
      </c>
      <c r="KS60" s="19">
        <f>IFERROR(HLOOKUP(KS$1,'Nakladova matice_2018'!$A$1:$IW$188,33,FALSE),0)</f>
        <v>0</v>
      </c>
      <c r="KT60" s="19">
        <f>IFERROR(HLOOKUP(KT$1,'Nakladova matice_2018'!$A$1:$IW$188,33,FALSE),0)</f>
        <v>0</v>
      </c>
      <c r="KU60" s="19">
        <f>IFERROR(HLOOKUP(KU$1,'Nakladova matice_2018'!$A$1:$IW$188,33,FALSE),0)</f>
        <v>0</v>
      </c>
      <c r="KV60" s="19">
        <f>IFERROR(HLOOKUP(KV$1,'Nakladova matice_2018'!$A$1:$IW$188,33,FALSE),0)</f>
        <v>0</v>
      </c>
      <c r="KW60" s="19">
        <f>IFERROR(HLOOKUP(KW$1,'Nakladova matice_2018'!$A$1:$IW$188,33,FALSE),0)</f>
        <v>18907.28</v>
      </c>
      <c r="KX60" s="19">
        <f>IFERROR(HLOOKUP(KX$1,'Nakladova matice_2018'!$A$1:$IW$188,33,FALSE),0)</f>
        <v>0</v>
      </c>
      <c r="KY60" s="19">
        <f>IFERROR(HLOOKUP(KY$1,'Nakladova matice_2018'!$A$1:$IW$188,33,FALSE),0)</f>
        <v>0</v>
      </c>
      <c r="KZ60" s="19">
        <f>IFERROR(HLOOKUP(KZ$1,'Nakladova matice_2018'!$A$1:$IW$188,33,FALSE),0)</f>
        <v>0</v>
      </c>
      <c r="LA60" s="19">
        <f>IFERROR(HLOOKUP(LA$1,'Nakladova matice_2018'!$A$1:$IW$188,33,FALSE),0)</f>
        <v>0</v>
      </c>
      <c r="LB60" s="19">
        <f>IFERROR(HLOOKUP(LB$1,'Nakladova matice_2018'!$A$1:$IW$188,33,FALSE),0)</f>
        <v>21918.7</v>
      </c>
      <c r="LC60" s="19">
        <f>IFERROR(HLOOKUP(LC$1,'Nakladova matice_2018'!$A$1:$IW$188,33,FALSE),0)</f>
        <v>0</v>
      </c>
      <c r="LD60" s="19">
        <f>IFERROR(HLOOKUP(LD$1,'Nakladova matice_2018'!$A$1:$IW$188,33,FALSE),0)</f>
        <v>0</v>
      </c>
      <c r="LE60" s="19">
        <f>IFERROR(HLOOKUP(LE$1,'Nakladova matice_2018'!$A$1:$IW$188,33,FALSE),0)</f>
        <v>1480</v>
      </c>
      <c r="LF60" s="19">
        <f>IFERROR(HLOOKUP(LF$1,'Nakladova matice_2018'!$A$1:$IW$188,33,FALSE),0)</f>
        <v>0</v>
      </c>
      <c r="LG60" s="19">
        <f>IFERROR(HLOOKUP(LG$1,'Nakladova matice_2018'!$A$1:$IW$188,33,FALSE),0)</f>
        <v>18150</v>
      </c>
      <c r="LH60" s="19">
        <f>IFERROR(HLOOKUP(LH$1,'Nakladova matice_2018'!$A$1:$IW$188,33,FALSE),0)</f>
        <v>0</v>
      </c>
      <c r="LI60" s="19">
        <f>IFERROR(HLOOKUP(LI$1,'Nakladova matice_2018'!$A$1:$IW$188,33,FALSE),0)</f>
        <v>0</v>
      </c>
      <c r="LJ60" s="19">
        <f>IFERROR(HLOOKUP(LJ$1,'Nakladova matice_2018'!$A$1:$IW$188,33,FALSE),0)</f>
        <v>0</v>
      </c>
      <c r="LK60" s="19">
        <f>IFERROR(HLOOKUP(LK$1,'Nakladova matice_2018'!$A$1:$IW$188,33,FALSE),0)</f>
        <v>0</v>
      </c>
      <c r="LL60" s="19">
        <f>IFERROR(HLOOKUP(LL$1,'Nakladova matice_2018'!$A$1:$IW$188,33,FALSE),0)</f>
        <v>0</v>
      </c>
      <c r="LM60" s="19">
        <f>IFERROR(HLOOKUP(LM$1,'Nakladova matice_2018'!$A$1:$IW$188,33,FALSE),0)</f>
        <v>0</v>
      </c>
      <c r="LN60" s="19">
        <f>IFERROR(HLOOKUP(LN$1,'Nakladova matice_2018'!$A$1:$IW$188,33,FALSE),0)</f>
        <v>0</v>
      </c>
      <c r="LO60" s="19">
        <f>IFERROR(HLOOKUP(LO$1,'Nakladova matice_2018'!$A$1:$IW$188,33,FALSE),0)</f>
        <v>0</v>
      </c>
      <c r="LP60" s="19">
        <f>IFERROR(HLOOKUP(LP$1,'Nakladova matice_2018'!$A$1:$IW$188,33,FALSE),0)</f>
        <v>0</v>
      </c>
      <c r="LQ60" s="19">
        <f>IFERROR(HLOOKUP(LQ$1,'Nakladova matice_2018'!$A$1:$IW$188,33,FALSE),0)</f>
        <v>10357</v>
      </c>
      <c r="LR60" s="19">
        <f>IFERROR(HLOOKUP(LR$1,'Nakladova matice_2018'!$A$1:$IW$188,33,FALSE),0)</f>
        <v>0</v>
      </c>
      <c r="LS60" s="19">
        <f>IFERROR(HLOOKUP(LS$1,'Nakladova matice_2018'!$A$1:$IW$188,33,FALSE),0)</f>
        <v>1540</v>
      </c>
      <c r="LT60" s="19">
        <f>IFERROR(HLOOKUP(LT$1,'Nakladova matice_2018'!$A$1:$IW$188,33,FALSE),0)</f>
        <v>0</v>
      </c>
      <c r="LU60" s="19">
        <f>IFERROR(HLOOKUP(LU$1,'Nakladova matice_2018'!$A$1:$IW$188,33,FALSE),0)</f>
        <v>0</v>
      </c>
      <c r="LV60" s="19">
        <f>IFERROR(HLOOKUP(LV$1,'Nakladova matice_2018'!$A$1:$IW$188,33,FALSE),0)</f>
        <v>0</v>
      </c>
      <c r="LW60" s="19">
        <f>IFERROR(HLOOKUP(LW$1,'Nakladova matice_2018'!$A$1:$IW$188,33,FALSE),0)</f>
        <v>0</v>
      </c>
      <c r="LX60" s="19">
        <f>IFERROR(HLOOKUP(LX$1,'Nakladova matice_2018'!$A$1:$IW$188,33,FALSE),0)</f>
        <v>0</v>
      </c>
      <c r="LY60" s="19">
        <f>IFERROR(HLOOKUP(LY$1,'Nakladova matice_2018'!$A$1:$IW$188,33,FALSE),0)</f>
        <v>0</v>
      </c>
      <c r="LZ60" s="19">
        <f>IFERROR(HLOOKUP(LZ$1,'Nakladova matice_2018'!$A$1:$IW$188,33,FALSE),0)</f>
        <v>0</v>
      </c>
      <c r="MA60" s="19">
        <f>IFERROR(HLOOKUP(MA$1,'Nakladova matice_2018'!$A$1:$IW$188,33,FALSE),0)</f>
        <v>0</v>
      </c>
      <c r="MB60" s="19">
        <f>IFERROR(HLOOKUP(MB$1,'Nakladova matice_2018'!$A$1:$IW$188,33,FALSE),0)</f>
        <v>0</v>
      </c>
      <c r="MC60" s="19">
        <f>IFERROR(HLOOKUP(MC$1,'Nakladova matice_2018'!$A$1:$IW$188,33,FALSE),0)</f>
        <v>0</v>
      </c>
      <c r="MD60" s="19">
        <f>IFERROR(HLOOKUP(MD$1,'Nakladova matice_2018'!$A$1:$IW$188,33,FALSE),0)</f>
        <v>0</v>
      </c>
      <c r="ME60" s="19">
        <f>IFERROR(HLOOKUP(ME$1,'Nakladova matice_2018'!$A$1:$IW$188,33,FALSE),0)</f>
        <v>0</v>
      </c>
      <c r="MF60" s="19">
        <f>IFERROR(HLOOKUP(MF$1,'Nakladova matice_2018'!$A$1:$IW$188,33,FALSE),0)</f>
        <v>0</v>
      </c>
      <c r="MG60" s="19">
        <f>IFERROR(HLOOKUP(MG$1,'Nakladova matice_2018'!$A$1:$IW$188,33,FALSE),0)</f>
        <v>0</v>
      </c>
      <c r="MH60" s="19">
        <f>IFERROR(HLOOKUP(MH$1,'Nakladova matice_2018'!$A$1:$IW$188,33,FALSE),0)</f>
        <v>0</v>
      </c>
      <c r="MI60" s="19">
        <f>IFERROR(HLOOKUP(MI$1,'Nakladova matice_2018'!$A$1:$IW$188,33,FALSE),0)</f>
        <v>0</v>
      </c>
      <c r="MJ60" s="19">
        <f>IFERROR(HLOOKUP(MJ$1,'Nakladova matice_2018'!$A$1:$IW$188,33,FALSE),0)</f>
        <v>0</v>
      </c>
      <c r="MK60" s="19">
        <f>IFERROR(HLOOKUP(MK$1,'Nakladova matice_2018'!$A$1:$IW$188,33,FALSE),0)</f>
        <v>0</v>
      </c>
      <c r="ML60" s="19">
        <f>IFERROR(HLOOKUP(ML$1,'Nakladova matice_2018'!$A$1:$IW$188,33,FALSE),0)</f>
        <v>0</v>
      </c>
      <c r="MM60" s="19">
        <f>IFERROR(HLOOKUP(MM$1,'Nakladova matice_2018'!$A$1:$IW$188,33,FALSE),0)</f>
        <v>22952.5</v>
      </c>
      <c r="MN60" s="19">
        <f>IFERROR(HLOOKUP(MN$1,'Nakladova matice_2018'!$A$1:$IW$188,33,FALSE),0)</f>
        <v>0</v>
      </c>
      <c r="MO60" s="20">
        <f t="shared" si="83"/>
        <v>564437.69000000018</v>
      </c>
      <c r="MP60" s="20">
        <f>MO60-'Nakladova matice_2018'!IX33</f>
        <v>0</v>
      </c>
    </row>
    <row r="61" spans="1:354" x14ac:dyDescent="0.2">
      <c r="A61" s="27">
        <v>511014</v>
      </c>
      <c r="B61" s="21" t="s">
        <v>207</v>
      </c>
      <c r="C61" s="53">
        <v>0</v>
      </c>
      <c r="D61" s="19">
        <f>IFERROR(HLOOKUP(D$1,'Nakladova matice_2018'!$A$1:$IW$188,34,FALSE),0)</f>
        <v>0</v>
      </c>
      <c r="E61" s="19">
        <f>IFERROR(HLOOKUP(E$1,'Nakladova matice_2018'!$A$1:$IW$188,34,FALSE),0)</f>
        <v>0</v>
      </c>
      <c r="F61" s="19">
        <f>IFERROR(HLOOKUP(F$1,'Nakladova matice_2018'!$A$1:$IW$188,34,FALSE),0)</f>
        <v>0</v>
      </c>
      <c r="G61" s="19">
        <f>IFERROR(HLOOKUP(G$1,'Nakladova matice_2018'!$A$1:$IW$188,34,FALSE),0)</f>
        <v>0</v>
      </c>
      <c r="H61" s="19">
        <f>IFERROR(HLOOKUP(H$1,'Nakladova matice_2018'!$A$1:$IW$188,34,FALSE),0)</f>
        <v>0</v>
      </c>
      <c r="I61" s="19">
        <f>IFERROR(HLOOKUP(I$1,'Nakladova matice_2018'!$A$1:$IW$188,34,FALSE),0)</f>
        <v>0</v>
      </c>
      <c r="J61" s="19">
        <f>IFERROR(HLOOKUP(J$1,'Nakladova matice_2018'!$A$1:$IW$188,34,FALSE),0)</f>
        <v>0</v>
      </c>
      <c r="K61" s="19">
        <f>IFERROR(HLOOKUP(K$1,'Nakladova matice_2018'!$A$1:$IW$188,34,FALSE),0)</f>
        <v>0</v>
      </c>
      <c r="L61" s="19">
        <f>IFERROR(HLOOKUP(L$1,'Nakladova matice_2018'!$A$1:$IW$188,34,FALSE),0)</f>
        <v>0</v>
      </c>
      <c r="M61" s="19">
        <f>IFERROR(HLOOKUP(M$1,'Nakladova matice_2018'!$A$1:$IW$188,34,FALSE),0)</f>
        <v>0</v>
      </c>
      <c r="N61" s="19">
        <f>IFERROR(HLOOKUP(N$1,'Nakladova matice_2018'!$A$1:$IW$188,34,FALSE),0)</f>
        <v>0</v>
      </c>
      <c r="O61" s="19">
        <f>IFERROR(HLOOKUP(O$1,'Nakladova matice_2018'!$A$1:$IW$188,34,FALSE),0)</f>
        <v>0</v>
      </c>
      <c r="P61" s="19">
        <f>IFERROR(HLOOKUP(P$1,'Nakladova matice_2018'!$A$1:$IW$188,34,FALSE),0)</f>
        <v>0</v>
      </c>
      <c r="Q61" s="19">
        <f>IFERROR(HLOOKUP(Q$1,'Nakladova matice_2018'!$A$1:$IW$188,34,FALSE),0)</f>
        <v>0</v>
      </c>
      <c r="R61" s="19">
        <f>IFERROR(HLOOKUP(R$1,'Nakladova matice_2018'!$A$1:$IW$188,34,FALSE),0)</f>
        <v>0</v>
      </c>
      <c r="S61" s="19">
        <f>IFERROR(HLOOKUP(S$1,'Nakladova matice_2018'!$A$1:$IW$188,34,FALSE),0)</f>
        <v>0</v>
      </c>
      <c r="T61" s="19">
        <f>IFERROR(HLOOKUP(T$1,'Nakladova matice_2018'!$A$1:$IW$188,34,FALSE),0)</f>
        <v>0</v>
      </c>
      <c r="U61" s="19">
        <f>IFERROR(HLOOKUP(U$1,'Nakladova matice_2018'!$A$1:$IW$188,34,FALSE),0)</f>
        <v>0</v>
      </c>
      <c r="V61" s="19">
        <f>IFERROR(HLOOKUP(V$1,'Nakladova matice_2018'!$A$1:$IW$188,34,FALSE),0)</f>
        <v>0</v>
      </c>
      <c r="W61" s="19">
        <f>IFERROR(HLOOKUP(W$1,'Nakladova matice_2018'!$A$1:$IW$188,34,FALSE),0)</f>
        <v>0</v>
      </c>
      <c r="X61" s="19">
        <f>IFERROR(HLOOKUP(X$1,'Nakladova matice_2018'!$A$1:$IW$188,34,FALSE),0)</f>
        <v>0</v>
      </c>
      <c r="Y61" s="19">
        <f>IFERROR(HLOOKUP(Y$1,'Nakladova matice_2018'!$A$1:$IW$188,34,FALSE),0)</f>
        <v>0</v>
      </c>
      <c r="Z61" s="19">
        <f>IFERROR(HLOOKUP(Z$1,'Nakladova matice_2018'!$A$1:$IW$188,34,FALSE),0)</f>
        <v>1999.07</v>
      </c>
      <c r="AA61" s="19">
        <f>IFERROR(HLOOKUP(AA$1,'Nakladova matice_2018'!$A$1:$IW$188,34,FALSE),0)</f>
        <v>0</v>
      </c>
      <c r="AB61" s="19">
        <f>IFERROR(HLOOKUP(AB$1,'Nakladova matice_2018'!$A$1:$IW$188,34,FALSE),0)</f>
        <v>0</v>
      </c>
      <c r="AC61" s="19">
        <f>IFERROR(HLOOKUP(AC$1,'Nakladova matice_2018'!$A$1:$IW$188,34,FALSE),0)</f>
        <v>0</v>
      </c>
      <c r="AD61" s="19">
        <f>IFERROR(HLOOKUP(AD$1,'Nakladova matice_2018'!$A$1:$IW$188,34,FALSE),0)</f>
        <v>0</v>
      </c>
      <c r="AE61" s="19">
        <f>IFERROR(HLOOKUP(AE$1,'Nakladova matice_2018'!$A$1:$IW$188,34,FALSE),0)</f>
        <v>0</v>
      </c>
      <c r="AF61" s="19">
        <f>IFERROR(HLOOKUP(AF$1,'Nakladova matice_2018'!$A$1:$IW$188,34,FALSE),0)</f>
        <v>0</v>
      </c>
      <c r="AG61" s="19">
        <f>IFERROR(HLOOKUP(AG$1,'Nakladova matice_2018'!$A$1:$IW$188,34,FALSE),0)</f>
        <v>0</v>
      </c>
      <c r="AH61" s="19">
        <f>IFERROR(HLOOKUP(AH$1,'Nakladova matice_2018'!$A$1:$IW$188,34,FALSE),0)</f>
        <v>0</v>
      </c>
      <c r="AI61" s="19">
        <f>IFERROR(HLOOKUP(AI$1,'Nakladova matice_2018'!$A$1:$IW$188,34,FALSE),0)</f>
        <v>0</v>
      </c>
      <c r="AJ61" s="19">
        <f>IFERROR(HLOOKUP(AJ$1,'Nakladova matice_2018'!$A$1:$IW$188,34,FALSE),0)</f>
        <v>0</v>
      </c>
      <c r="AK61" s="19">
        <f>IFERROR(HLOOKUP(AK$1,'Nakladova matice_2018'!$A$1:$IW$188,34,FALSE),0)</f>
        <v>0</v>
      </c>
      <c r="AL61" s="19">
        <f>IFERROR(HLOOKUP(AL$1,'Nakladova matice_2018'!$A$1:$IW$188,34,FALSE),0)</f>
        <v>0</v>
      </c>
      <c r="AM61" s="19">
        <f>IFERROR(HLOOKUP(AM$1,'Nakladova matice_2018'!$A$1:$IW$188,34,FALSE),0)</f>
        <v>0</v>
      </c>
      <c r="AN61" s="19">
        <f>IFERROR(HLOOKUP(AN$1,'Nakladova matice_2018'!$A$1:$IW$188,34,FALSE),0)</f>
        <v>0</v>
      </c>
      <c r="AO61" s="19">
        <f>IFERROR(HLOOKUP(AO$1,'Nakladova matice_2018'!$A$1:$IW$188,34,FALSE),0)</f>
        <v>0</v>
      </c>
      <c r="AP61" s="19">
        <f>IFERROR(HLOOKUP(AP$1,'Nakladova matice_2018'!$A$1:$IW$188,34,FALSE),0)</f>
        <v>0</v>
      </c>
      <c r="AQ61" s="19">
        <f>IFERROR(HLOOKUP(AQ$1,'Nakladova matice_2018'!$A$1:$IW$188,34,FALSE),0)</f>
        <v>0</v>
      </c>
      <c r="AR61" s="19">
        <f>IFERROR(HLOOKUP(AR$1,'Nakladova matice_2018'!$A$1:$IW$188,34,FALSE),0)</f>
        <v>0</v>
      </c>
      <c r="AS61" s="19">
        <f>IFERROR(HLOOKUP(AS$1,'Nakladova matice_2018'!$A$1:$IW$188,34,FALSE),0)</f>
        <v>0</v>
      </c>
      <c r="AT61" s="19">
        <f>IFERROR(HLOOKUP(AT$1,'Nakladova matice_2018'!$A$1:$IW$188,34,FALSE),0)</f>
        <v>0</v>
      </c>
      <c r="AU61" s="19">
        <f>IFERROR(HLOOKUP(AU$1,'Nakladova matice_2018'!$A$1:$IW$188,34,FALSE),0)</f>
        <v>0</v>
      </c>
      <c r="AV61" s="19">
        <f>IFERROR(HLOOKUP(AV$1,'Nakladova matice_2018'!$A$1:$IW$188,34,FALSE),0)</f>
        <v>0</v>
      </c>
      <c r="AW61" s="19">
        <f>IFERROR(HLOOKUP(AW$1,'Nakladova matice_2018'!$A$1:$IW$188,34,FALSE),0)</f>
        <v>0</v>
      </c>
      <c r="AX61" s="19">
        <f>IFERROR(HLOOKUP(AX$1,'Nakladova matice_2018'!$A$1:$IW$188,34,FALSE),0)</f>
        <v>0</v>
      </c>
      <c r="AY61" s="19">
        <f>IFERROR(HLOOKUP(AY$1,'Nakladova matice_2018'!$A$1:$IW$188,34,FALSE),0)</f>
        <v>0</v>
      </c>
      <c r="AZ61" s="19">
        <f>IFERROR(HLOOKUP(AZ$1,'Nakladova matice_2018'!$A$1:$IW$188,34,FALSE),0)</f>
        <v>0</v>
      </c>
      <c r="BA61" s="19">
        <f>IFERROR(HLOOKUP(BA$1,'Nakladova matice_2018'!$A$1:$IW$188,34,FALSE),0)</f>
        <v>0</v>
      </c>
      <c r="BB61" s="19">
        <f>IFERROR(HLOOKUP(BB$1,'Nakladova matice_2018'!$A$1:$IW$188,34,FALSE),0)</f>
        <v>0</v>
      </c>
      <c r="BC61" s="19">
        <f>IFERROR(HLOOKUP(BC$1,'Nakladova matice_2018'!$A$1:$IW$188,34,FALSE),0)</f>
        <v>0</v>
      </c>
      <c r="BD61" s="19">
        <f>IFERROR(HLOOKUP(BD$1,'Nakladova matice_2018'!$A$1:$IW$188,34,FALSE),0)</f>
        <v>2242</v>
      </c>
      <c r="BE61" s="19">
        <f>IFERROR(HLOOKUP(BE$1,'Nakladova matice_2018'!$A$1:$IW$188,34,FALSE),0)</f>
        <v>0</v>
      </c>
      <c r="BF61" s="19">
        <f>IFERROR(HLOOKUP(BF$1,'Nakladova matice_2018'!$A$1:$IW$188,34,FALSE),0)</f>
        <v>0</v>
      </c>
      <c r="BG61" s="19">
        <f>IFERROR(HLOOKUP(BG$1,'Nakladova matice_2018'!$A$1:$IW$188,34,FALSE),0)</f>
        <v>0</v>
      </c>
      <c r="BH61" s="19">
        <f>IFERROR(HLOOKUP(BH$1,'Nakladova matice_2018'!$A$1:$IW$188,34,FALSE),0)</f>
        <v>0</v>
      </c>
      <c r="BI61" s="19">
        <f>IFERROR(HLOOKUP(BI$1,'Nakladova matice_2018'!$A$1:$IW$188,34,FALSE),0)</f>
        <v>16854</v>
      </c>
      <c r="BJ61" s="19">
        <f>IFERROR(HLOOKUP(BJ$1,'Nakladova matice_2018'!$A$1:$IW$188,34,FALSE),0)</f>
        <v>0</v>
      </c>
      <c r="BK61" s="19">
        <f>IFERROR(HLOOKUP(BK$1,'Nakladova matice_2018'!$A$1:$IW$188,34,FALSE),0)</f>
        <v>0</v>
      </c>
      <c r="BL61" s="19">
        <f>IFERROR(HLOOKUP(BL$1,'Nakladova matice_2018'!$A$1:$IW$188,34,FALSE),0)</f>
        <v>0</v>
      </c>
      <c r="BM61" s="19">
        <f>IFERROR(HLOOKUP(BM$1,'Nakladova matice_2018'!$A$1:$IW$188,34,FALSE),0)</f>
        <v>9350.8799999999992</v>
      </c>
      <c r="BN61" s="19">
        <f>IFERROR(HLOOKUP(BN$1,'Nakladova matice_2018'!$A$1:$IW$188,34,FALSE),0)</f>
        <v>0</v>
      </c>
      <c r="BO61" s="19">
        <f>IFERROR(HLOOKUP(BO$1,'Nakladova matice_2018'!$A$1:$IW$188,34,FALSE),0)</f>
        <v>0</v>
      </c>
      <c r="BP61" s="19">
        <f>IFERROR(HLOOKUP(BP$1,'Nakladova matice_2018'!$A$1:$IW$188,34,FALSE),0)</f>
        <v>0</v>
      </c>
      <c r="BQ61" s="19">
        <f>IFERROR(HLOOKUP(BQ$1,'Nakladova matice_2018'!$A$1:$IW$188,34,FALSE),0)</f>
        <v>0</v>
      </c>
      <c r="BR61" s="19">
        <f>IFERROR(HLOOKUP(BR$1,'Nakladova matice_2018'!$A$1:$IW$188,34,FALSE),0)</f>
        <v>0</v>
      </c>
      <c r="BS61" s="19">
        <f>IFERROR(HLOOKUP(BS$1,'Nakladova matice_2018'!$A$1:$IW$188,34,FALSE),0)</f>
        <v>0</v>
      </c>
      <c r="BT61" s="19">
        <f>IFERROR(HLOOKUP(BT$1,'Nakladova matice_2018'!$A$1:$IW$188,34,FALSE),0)</f>
        <v>3555.32</v>
      </c>
      <c r="BU61" s="19">
        <f>IFERROR(HLOOKUP(BU$1,'Nakladova matice_2018'!$A$1:$IW$188,34,FALSE),0)</f>
        <v>0</v>
      </c>
      <c r="BV61" s="19">
        <f>IFERROR(HLOOKUP(BV$1,'Nakladova matice_2018'!$A$1:$IW$188,34,FALSE),0)</f>
        <v>0</v>
      </c>
      <c r="BW61" s="19">
        <f>IFERROR(HLOOKUP(BW$1,'Nakladova matice_2018'!$A$1:$IW$188,34,FALSE),0)</f>
        <v>0</v>
      </c>
      <c r="BX61" s="19">
        <f>IFERROR(HLOOKUP(BX$1,'Nakladova matice_2018'!$A$1:$IW$188,34,FALSE),0)</f>
        <v>850</v>
      </c>
      <c r="BY61" s="19">
        <f>IFERROR(HLOOKUP(BY$1,'Nakladova matice_2018'!$A$1:$IW$188,34,FALSE),0)</f>
        <v>0</v>
      </c>
      <c r="BZ61" s="19">
        <f>IFERROR(HLOOKUP(BZ$1,'Nakladova matice_2018'!$A$1:$IW$188,34,FALSE),0)</f>
        <v>0</v>
      </c>
      <c r="CA61" s="19">
        <f>IFERROR(HLOOKUP(CA$1,'Nakladova matice_2018'!$A$1:$IW$188,34,FALSE),0)</f>
        <v>0</v>
      </c>
      <c r="CB61" s="19">
        <f>IFERROR(HLOOKUP(CB$1,'Nakladova matice_2018'!$A$1:$IW$188,34,FALSE),0)</f>
        <v>0</v>
      </c>
      <c r="CC61" s="19">
        <f>IFERROR(HLOOKUP(CC$1,'Nakladova matice_2018'!$A$1:$IW$188,34,FALSE),0)</f>
        <v>0</v>
      </c>
      <c r="CD61" s="19">
        <f>IFERROR(HLOOKUP(CD$1,'Nakladova matice_2018'!$A$1:$IW$188,34,FALSE),0)</f>
        <v>0</v>
      </c>
      <c r="CE61" s="19">
        <f>IFERROR(HLOOKUP(CE$1,'Nakladova matice_2018'!$A$1:$IW$188,34,FALSE),0)</f>
        <v>0</v>
      </c>
      <c r="CF61" s="19">
        <f>IFERROR(HLOOKUP(CF$1,'Nakladova matice_2018'!$A$1:$IW$188,34,FALSE),0)</f>
        <v>0</v>
      </c>
      <c r="CG61" s="19">
        <f>IFERROR(HLOOKUP(CG$1,'Nakladova matice_2018'!$A$1:$IW$188,34,FALSE),0)</f>
        <v>0</v>
      </c>
      <c r="CH61" s="19">
        <f>IFERROR(HLOOKUP(CH$1,'Nakladova matice_2018'!$A$1:$IW$188,34,FALSE),0)</f>
        <v>0</v>
      </c>
      <c r="CI61" s="19">
        <f>IFERROR(HLOOKUP(CI$1,'Nakladova matice_2018'!$A$1:$IW$188,34,FALSE),0)</f>
        <v>0</v>
      </c>
      <c r="CJ61" s="19">
        <f>IFERROR(HLOOKUP(CJ$1,'Nakladova matice_2018'!$A$1:$IW$188,34,FALSE),0)</f>
        <v>0</v>
      </c>
      <c r="CK61" s="19">
        <f>IFERROR(HLOOKUP(CK$1,'Nakladova matice_2018'!$A$1:$IW$188,34,FALSE),0)</f>
        <v>0</v>
      </c>
      <c r="CL61" s="19">
        <f>IFERROR(HLOOKUP(CL$1,'Nakladova matice_2018'!$A$1:$IW$188,34,FALSE),0)</f>
        <v>0</v>
      </c>
      <c r="CM61" s="19">
        <f>IFERROR(HLOOKUP(CM$1,'Nakladova matice_2018'!$A$1:$IW$188,34,FALSE),0)</f>
        <v>0</v>
      </c>
      <c r="CN61" s="19">
        <f>IFERROR(HLOOKUP(CN$1,'Nakladova matice_2018'!$A$1:$IW$188,34,FALSE),0)</f>
        <v>0</v>
      </c>
      <c r="CO61" s="19">
        <f>IFERROR(HLOOKUP(CO$1,'Nakladova matice_2018'!$A$1:$IW$188,34,FALSE),0)</f>
        <v>0</v>
      </c>
      <c r="CP61" s="19">
        <f>IFERROR(HLOOKUP(CP$1,'Nakladova matice_2018'!$A$1:$IW$188,34,FALSE),0)</f>
        <v>0</v>
      </c>
      <c r="CQ61" s="19">
        <f>IFERROR(HLOOKUP(CQ$1,'Nakladova matice_2018'!$A$1:$IW$188,34,FALSE),0)</f>
        <v>0</v>
      </c>
      <c r="CR61" s="19">
        <f>IFERROR(HLOOKUP(CR$1,'Nakladova matice_2018'!$A$1:$IW$188,34,FALSE),0)</f>
        <v>0</v>
      </c>
      <c r="CS61" s="19">
        <f>IFERROR(HLOOKUP(CS$1,'Nakladova matice_2018'!$A$1:$IW$188,34,FALSE),0)</f>
        <v>0</v>
      </c>
      <c r="CT61" s="19">
        <f>IFERROR(HLOOKUP(CT$1,'Nakladova matice_2018'!$A$1:$IW$188,34,FALSE),0)</f>
        <v>0</v>
      </c>
      <c r="CU61" s="19">
        <f>IFERROR(HLOOKUP(CU$1,'Nakladova matice_2018'!$A$1:$IW$188,34,FALSE),0)</f>
        <v>0</v>
      </c>
      <c r="CV61" s="19">
        <f>IFERROR(HLOOKUP(CV$1,'Nakladova matice_2018'!$A$1:$IW$188,34,FALSE),0)</f>
        <v>49311</v>
      </c>
      <c r="CW61" s="19">
        <f>IFERROR(HLOOKUP(CW$1,'Nakladova matice_2018'!$A$1:$IW$188,34,FALSE),0)</f>
        <v>0</v>
      </c>
      <c r="CX61" s="19">
        <f>IFERROR(HLOOKUP(CX$1,'Nakladova matice_2018'!$A$1:$IW$188,34,FALSE),0)</f>
        <v>0</v>
      </c>
      <c r="CY61" s="19">
        <f>IFERROR(HLOOKUP(CY$1,'Nakladova matice_2018'!$A$1:$IW$188,34,FALSE),0)</f>
        <v>0</v>
      </c>
      <c r="CZ61" s="19">
        <f>IFERROR(HLOOKUP(CZ$1,'Nakladova matice_2018'!$A$1:$IW$188,34,FALSE),0)</f>
        <v>0</v>
      </c>
      <c r="DA61" s="19">
        <f>IFERROR(HLOOKUP(DA$1,'Nakladova matice_2018'!$A$1:$IW$188,34,FALSE),0)</f>
        <v>0</v>
      </c>
      <c r="DB61" s="19">
        <f>IFERROR(HLOOKUP(DB$1,'Nakladova matice_2018'!$A$1:$IW$188,34,FALSE),0)</f>
        <v>0</v>
      </c>
      <c r="DC61" s="19">
        <f>IFERROR(HLOOKUP(DC$1,'Nakladova matice_2018'!$A$1:$IW$188,34,FALSE),0)</f>
        <v>0</v>
      </c>
      <c r="DD61" s="19">
        <f>IFERROR(HLOOKUP(DD$1,'Nakladova matice_2018'!$A$1:$IW$188,34,FALSE),0)</f>
        <v>0</v>
      </c>
      <c r="DE61" s="19">
        <f>IFERROR(HLOOKUP(DE$1,'Nakladova matice_2018'!$A$1:$IW$188,34,FALSE),0)</f>
        <v>0</v>
      </c>
      <c r="DF61" s="19">
        <f>IFERROR(HLOOKUP(DF$1,'Nakladova matice_2018'!$A$1:$IW$188,34,FALSE),0)</f>
        <v>0</v>
      </c>
      <c r="DG61" s="19">
        <f>IFERROR(HLOOKUP(DG$1,'Nakladova matice_2018'!$A$1:$IW$188,34,FALSE),0)</f>
        <v>0</v>
      </c>
      <c r="DH61" s="19">
        <f>IFERROR(HLOOKUP(DH$1,'Nakladova matice_2018'!$A$1:$IW$188,34,FALSE),0)</f>
        <v>0</v>
      </c>
      <c r="DI61" s="19">
        <f>IFERROR(HLOOKUP(DI$1,'Nakladova matice_2018'!$A$1:$IW$188,34,FALSE),0)</f>
        <v>0</v>
      </c>
      <c r="DJ61" s="19">
        <f>IFERROR(HLOOKUP(DJ$1,'Nakladova matice_2018'!$A$1:$IW$188,34,FALSE),0)</f>
        <v>0</v>
      </c>
      <c r="DK61" s="19">
        <f>IFERROR(HLOOKUP(DK$1,'Nakladova matice_2018'!$A$1:$IW$188,34,FALSE),0)</f>
        <v>0</v>
      </c>
      <c r="DL61" s="19">
        <f>IFERROR(HLOOKUP(DL$1,'Nakladova matice_2018'!$A$1:$IW$188,34,FALSE),0)</f>
        <v>0</v>
      </c>
      <c r="DM61" s="19">
        <f>IFERROR(HLOOKUP(DM$1,'Nakladova matice_2018'!$A$1:$IW$188,34,FALSE),0)</f>
        <v>0</v>
      </c>
      <c r="DN61" s="19">
        <f>IFERROR(HLOOKUP(DN$1,'Nakladova matice_2018'!$A$1:$IW$188,34,FALSE),0)</f>
        <v>10018.799999999999</v>
      </c>
      <c r="DO61" s="19">
        <f>IFERROR(HLOOKUP(DO$1,'Nakladova matice_2018'!$A$1:$IW$188,34,FALSE),0)</f>
        <v>0</v>
      </c>
      <c r="DP61" s="19">
        <f>IFERROR(HLOOKUP(DP$1,'Nakladova matice_2018'!$A$1:$IW$188,34,FALSE),0)</f>
        <v>0</v>
      </c>
      <c r="DQ61" s="19">
        <f>IFERROR(HLOOKUP(DQ$1,'Nakladova matice_2018'!$A$1:$IW$188,34,FALSE),0)</f>
        <v>0</v>
      </c>
      <c r="DR61" s="19">
        <f>IFERROR(HLOOKUP(DR$1,'Nakladova matice_2018'!$A$1:$IW$188,34,FALSE),0)</f>
        <v>0</v>
      </c>
      <c r="DS61" s="19">
        <f>IFERROR(HLOOKUP(DS$1,'Nakladova matice_2018'!$A$1:$IW$188,34,FALSE),0)</f>
        <v>0</v>
      </c>
      <c r="DT61" s="19">
        <f>IFERROR(HLOOKUP(DT$1,'Nakladova matice_2018'!$A$1:$IW$188,34,FALSE),0)</f>
        <v>0</v>
      </c>
      <c r="DU61" s="19">
        <f>IFERROR(HLOOKUP(DU$1,'Nakladova matice_2018'!$A$1:$IW$188,34,FALSE),0)</f>
        <v>0</v>
      </c>
      <c r="DV61" s="19">
        <f>IFERROR(HLOOKUP(DV$1,'Nakladova matice_2018'!$A$1:$IW$188,34,FALSE),0)</f>
        <v>0</v>
      </c>
      <c r="DW61" s="19">
        <f>IFERROR(HLOOKUP(DW$1,'Nakladova matice_2018'!$A$1:$IW$188,34,FALSE),0)</f>
        <v>0</v>
      </c>
      <c r="DX61" s="19">
        <f>IFERROR(HLOOKUP(DX$1,'Nakladova matice_2018'!$A$1:$IW$188,34,FALSE),0)</f>
        <v>0</v>
      </c>
      <c r="DY61" s="19">
        <f>IFERROR(HLOOKUP(DY$1,'Nakladova matice_2018'!$A$1:$IW$188,34,FALSE),0)</f>
        <v>0</v>
      </c>
      <c r="DZ61" s="19">
        <f>IFERROR(HLOOKUP(DZ$1,'Nakladova matice_2018'!$A$1:$IW$188,34,FALSE),0)</f>
        <v>0</v>
      </c>
      <c r="EA61" s="19">
        <f>IFERROR(HLOOKUP(EA$1,'Nakladova matice_2018'!$A$1:$IW$188,34,FALSE),0)</f>
        <v>0</v>
      </c>
      <c r="EB61" s="19">
        <f>IFERROR(HLOOKUP(EB$1,'Nakladova matice_2018'!$A$1:$IW$188,34,FALSE),0)</f>
        <v>0</v>
      </c>
      <c r="EC61" s="19">
        <f>IFERROR(HLOOKUP(EC$1,'Nakladova matice_2018'!$A$1:$IW$188,34,FALSE),0)</f>
        <v>0</v>
      </c>
      <c r="ED61" s="19">
        <f>IFERROR(HLOOKUP(ED$1,'Nakladova matice_2018'!$A$1:$IW$188,34,FALSE),0)</f>
        <v>0</v>
      </c>
      <c r="EE61" s="19">
        <f>IFERROR(HLOOKUP(EE$1,'Nakladova matice_2018'!$A$1:$IW$188,34,FALSE),0)</f>
        <v>0</v>
      </c>
      <c r="EF61" s="19">
        <f>IFERROR(HLOOKUP(EF$1,'Nakladova matice_2018'!$A$1:$IW$188,34,FALSE),0)</f>
        <v>0</v>
      </c>
      <c r="EG61" s="19">
        <f>IFERROR(HLOOKUP(EG$1,'Nakladova matice_2018'!$A$1:$IW$188,34,FALSE),0)</f>
        <v>0</v>
      </c>
      <c r="EH61" s="19">
        <f>IFERROR(HLOOKUP(EH$1,'Nakladova matice_2018'!$A$1:$IW$188,34,FALSE),0)</f>
        <v>0</v>
      </c>
      <c r="EI61" s="19">
        <f>IFERROR(HLOOKUP(EI$1,'Nakladova matice_2018'!$A$1:$IW$188,34,FALSE),0)</f>
        <v>0</v>
      </c>
      <c r="EJ61" s="19">
        <f>IFERROR(HLOOKUP(EJ$1,'Nakladova matice_2018'!$A$1:$IW$188,34,FALSE),0)</f>
        <v>0</v>
      </c>
      <c r="EK61" s="19">
        <f>IFERROR(HLOOKUP(EK$1,'Nakladova matice_2018'!$A$1:$IW$188,34,FALSE),0)</f>
        <v>0</v>
      </c>
      <c r="EL61" s="19">
        <f>IFERROR(HLOOKUP(EL$1,'Nakladova matice_2018'!$A$1:$IW$188,34,FALSE),0)</f>
        <v>0</v>
      </c>
      <c r="EM61" s="19">
        <f>IFERROR(HLOOKUP(EM$1,'Nakladova matice_2018'!$A$1:$IW$188,34,FALSE),0)</f>
        <v>0</v>
      </c>
      <c r="EN61" s="19">
        <f>IFERROR(HLOOKUP(EN$1,'Nakladova matice_2018'!$A$1:$IW$188,34,FALSE),0)</f>
        <v>0</v>
      </c>
      <c r="EO61" s="19">
        <f>IFERROR(HLOOKUP(EO$1,'Nakladova matice_2018'!$A$1:$IW$188,34,FALSE),0)</f>
        <v>0</v>
      </c>
      <c r="EP61" s="19">
        <f>IFERROR(HLOOKUP(EP$1,'Nakladova matice_2018'!$A$1:$IW$188,34,FALSE),0)</f>
        <v>0</v>
      </c>
      <c r="EQ61" s="19">
        <f>IFERROR(HLOOKUP(EQ$1,'Nakladova matice_2018'!$A$1:$IW$188,34,FALSE),0)</f>
        <v>0</v>
      </c>
      <c r="ER61" s="19">
        <f>IFERROR(HLOOKUP(ER$1,'Nakladova matice_2018'!$A$1:$IW$188,34,FALSE),0)</f>
        <v>0</v>
      </c>
      <c r="ES61" s="19">
        <f>IFERROR(HLOOKUP(ES$1,'Nakladova matice_2018'!$A$1:$IW$188,34,FALSE),0)</f>
        <v>0</v>
      </c>
      <c r="ET61" s="19">
        <f>IFERROR(HLOOKUP(ET$1,'Nakladova matice_2018'!$A$1:$IW$188,34,FALSE),0)</f>
        <v>0</v>
      </c>
      <c r="EU61" s="19">
        <f>IFERROR(HLOOKUP(EU$1,'Nakladova matice_2018'!$A$1:$IW$188,34,FALSE),0)</f>
        <v>0</v>
      </c>
      <c r="EV61" s="19">
        <f>IFERROR(HLOOKUP(EV$1,'Nakladova matice_2018'!$A$1:$IW$188,34,FALSE),0)</f>
        <v>0</v>
      </c>
      <c r="EW61" s="19">
        <f>IFERROR(HLOOKUP(EW$1,'Nakladova matice_2018'!$A$1:$IW$188,34,FALSE),0)</f>
        <v>0</v>
      </c>
      <c r="EX61" s="19">
        <f>IFERROR(HLOOKUP(EX$1,'Nakladova matice_2018'!$A$1:$IW$188,34,FALSE),0)</f>
        <v>0</v>
      </c>
      <c r="EY61" s="19">
        <f>IFERROR(HLOOKUP(EY$1,'Nakladova matice_2018'!$A$1:$IW$188,34,FALSE),0)</f>
        <v>0</v>
      </c>
      <c r="EZ61" s="19">
        <f>IFERROR(HLOOKUP(EZ$1,'Nakladova matice_2018'!$A$1:$IW$188,34,FALSE),0)</f>
        <v>0</v>
      </c>
      <c r="FA61" s="19">
        <f>IFERROR(HLOOKUP(FA$1,'Nakladova matice_2018'!$A$1:$IW$188,34,FALSE),0)</f>
        <v>0</v>
      </c>
      <c r="FB61" s="19">
        <f>IFERROR(HLOOKUP(FB$1,'Nakladova matice_2018'!$A$1:$IW$188,34,FALSE),0)</f>
        <v>0</v>
      </c>
      <c r="FC61" s="19">
        <f>IFERROR(HLOOKUP(FC$1,'Nakladova matice_2018'!$A$1:$IW$188,34,FALSE),0)</f>
        <v>0</v>
      </c>
      <c r="FD61" s="19">
        <f>IFERROR(HLOOKUP(FD$1,'Nakladova matice_2018'!$A$1:$IW$188,34,FALSE),0)</f>
        <v>0</v>
      </c>
      <c r="FE61" s="19">
        <f>IFERROR(HLOOKUP(FE$1,'Nakladova matice_2018'!$A$1:$IW$188,34,FALSE),0)</f>
        <v>0</v>
      </c>
      <c r="FF61" s="19">
        <f>IFERROR(HLOOKUP(FF$1,'Nakladova matice_2018'!$A$1:$IW$188,34,FALSE),0)</f>
        <v>0</v>
      </c>
      <c r="FG61" s="19">
        <f>IFERROR(HLOOKUP(FG$1,'Nakladova matice_2018'!$A$1:$IW$188,34,FALSE),0)</f>
        <v>0</v>
      </c>
      <c r="FH61" s="19">
        <f>IFERROR(HLOOKUP(FH$1,'Nakladova matice_2018'!$A$1:$IW$188,34,FALSE),0)</f>
        <v>0</v>
      </c>
      <c r="FI61" s="19">
        <f>IFERROR(HLOOKUP(FI$1,'Nakladova matice_2018'!$A$1:$IW$188,34,FALSE),0)</f>
        <v>0</v>
      </c>
      <c r="FJ61" s="19">
        <f>IFERROR(HLOOKUP(FJ$1,'Nakladova matice_2018'!$A$1:$IW$188,34,FALSE),0)</f>
        <v>0</v>
      </c>
      <c r="FK61" s="19">
        <f>IFERROR(HLOOKUP(FK$1,'Nakladova matice_2018'!$A$1:$IW$188,34,FALSE),0)</f>
        <v>0</v>
      </c>
      <c r="FL61" s="19">
        <f>IFERROR(HLOOKUP(FL$1,'Nakladova matice_2018'!$A$1:$IW$188,34,FALSE),0)</f>
        <v>0</v>
      </c>
      <c r="FM61" s="19">
        <f>IFERROR(HLOOKUP(FM$1,'Nakladova matice_2018'!$A$1:$IW$188,34,FALSE),0)</f>
        <v>0</v>
      </c>
      <c r="FN61" s="19">
        <f>IFERROR(HLOOKUP(FN$1,'Nakladova matice_2018'!$A$1:$IW$188,34,FALSE),0)</f>
        <v>0</v>
      </c>
      <c r="FO61" s="19">
        <f>IFERROR(HLOOKUP(FO$1,'Nakladova matice_2018'!$A$1:$IW$188,34,FALSE),0)</f>
        <v>0</v>
      </c>
      <c r="FP61" s="19">
        <f>IFERROR(HLOOKUP(FP$1,'Nakladova matice_2018'!$A$1:$IW$188,34,FALSE),0)</f>
        <v>0</v>
      </c>
      <c r="FQ61" s="19">
        <f>IFERROR(HLOOKUP(FQ$1,'Nakladova matice_2018'!$A$1:$IW$188,34,FALSE),0)</f>
        <v>0</v>
      </c>
      <c r="FR61" s="19">
        <f>IFERROR(HLOOKUP(FR$1,'Nakladova matice_2018'!$A$1:$IW$188,34,FALSE),0)</f>
        <v>0</v>
      </c>
      <c r="FS61" s="19">
        <f>IFERROR(HLOOKUP(FS$1,'Nakladova matice_2018'!$A$1:$IW$188,34,FALSE),0)</f>
        <v>0</v>
      </c>
      <c r="FT61" s="19">
        <f>IFERROR(HLOOKUP(FT$1,'Nakladova matice_2018'!$A$1:$IW$188,34,FALSE),0)</f>
        <v>4089.8</v>
      </c>
      <c r="FU61" s="19">
        <f>IFERROR(HLOOKUP(FU$1,'Nakladova matice_2018'!$A$1:$IW$188,34,FALSE),0)</f>
        <v>0</v>
      </c>
      <c r="FV61" s="19">
        <f>IFERROR(HLOOKUP(FV$1,'Nakladova matice_2018'!$A$1:$IW$188,34,FALSE),0)</f>
        <v>0</v>
      </c>
      <c r="FW61" s="19">
        <f>IFERROR(HLOOKUP(FW$1,'Nakladova matice_2018'!$A$1:$IW$188,34,FALSE),0)</f>
        <v>0</v>
      </c>
      <c r="FX61" s="19">
        <f>IFERROR(HLOOKUP(FX$1,'Nakladova matice_2018'!$A$1:$IW$188,34,FALSE),0)</f>
        <v>0</v>
      </c>
      <c r="FY61" s="19">
        <f>IFERROR(HLOOKUP(FY$1,'Nakladova matice_2018'!$A$1:$IW$188,34,FALSE),0)</f>
        <v>0</v>
      </c>
      <c r="FZ61" s="19">
        <f>IFERROR(HLOOKUP(FZ$1,'Nakladova matice_2018'!$A$1:$IW$188,34,FALSE),0)</f>
        <v>0</v>
      </c>
      <c r="GA61" s="19">
        <f>IFERROR(HLOOKUP(GA$1,'Nakladova matice_2018'!$A$1:$IW$188,34,FALSE),0)</f>
        <v>2925</v>
      </c>
      <c r="GB61" s="19">
        <f>IFERROR(HLOOKUP(GB$1,'Nakladova matice_2018'!$A$1:$IW$188,34,FALSE),0)</f>
        <v>7177</v>
      </c>
      <c r="GC61" s="19">
        <f>IFERROR(HLOOKUP(GC$1,'Nakladova matice_2018'!$A$1:$IW$188,34,FALSE),0)</f>
        <v>0</v>
      </c>
      <c r="GD61" s="19">
        <f>IFERROR(HLOOKUP(GD$1,'Nakladova matice_2018'!$A$1:$IW$188,34,FALSE),0)</f>
        <v>0</v>
      </c>
      <c r="GE61" s="19">
        <f>IFERROR(HLOOKUP(GE$1,'Nakladova matice_2018'!$A$1:$IW$188,34,FALSE),0)</f>
        <v>0</v>
      </c>
      <c r="GF61" s="19">
        <f>IFERROR(HLOOKUP(GF$1,'Nakladova matice_2018'!$A$1:$IW$188,34,FALSE),0)</f>
        <v>0</v>
      </c>
      <c r="GG61" s="19">
        <f>IFERROR(HLOOKUP(GG$1,'Nakladova matice_2018'!$A$1:$IW$188,34,FALSE),0)</f>
        <v>0</v>
      </c>
      <c r="GH61" s="19">
        <f>IFERROR(HLOOKUP(GH$1,'Nakladova matice_2018'!$A$1:$IW$188,34,FALSE),0)</f>
        <v>0</v>
      </c>
      <c r="GI61" s="19">
        <f>IFERROR(HLOOKUP(GI$1,'Nakladova matice_2018'!$A$1:$IW$188,34,FALSE),0)</f>
        <v>0</v>
      </c>
      <c r="GJ61" s="19">
        <f>IFERROR(HLOOKUP(GJ$1,'Nakladova matice_2018'!$A$1:$IW$188,34,FALSE),0)</f>
        <v>1733</v>
      </c>
      <c r="GK61" s="19">
        <f>IFERROR(HLOOKUP(GK$1,'Nakladova matice_2018'!$A$1:$IW$188,34,FALSE),0)</f>
        <v>0</v>
      </c>
      <c r="GL61" s="19">
        <f>IFERROR(HLOOKUP(GL$1,'Nakladova matice_2018'!$A$1:$IW$188,34,FALSE),0)</f>
        <v>0</v>
      </c>
      <c r="GM61" s="19">
        <f>IFERROR(HLOOKUP(GM$1,'Nakladova matice_2018'!$A$1:$IW$188,34,FALSE),0)</f>
        <v>0</v>
      </c>
      <c r="GN61" s="19">
        <f>IFERROR(HLOOKUP(GN$1,'Nakladova matice_2018'!$A$1:$IW$188,34,FALSE),0)</f>
        <v>0</v>
      </c>
      <c r="GO61" s="19">
        <f>IFERROR(HLOOKUP(GO$1,'Nakladova matice_2018'!$A$1:$IW$188,34,FALSE),0)</f>
        <v>0</v>
      </c>
      <c r="GP61" s="19">
        <f>IFERROR(HLOOKUP(GP$1,'Nakladova matice_2018'!$A$1:$IW$188,34,FALSE),0)</f>
        <v>0</v>
      </c>
      <c r="GQ61" s="19">
        <f>IFERROR(HLOOKUP(GQ$1,'Nakladova matice_2018'!$A$1:$IW$188,34,FALSE),0)</f>
        <v>0</v>
      </c>
      <c r="GR61" s="19">
        <f>IFERROR(HLOOKUP(GR$1,'Nakladova matice_2018'!$A$1:$IW$188,34,FALSE),0)</f>
        <v>0</v>
      </c>
      <c r="GS61" s="19">
        <f>IFERROR(HLOOKUP(GS$1,'Nakladova matice_2018'!$A$1:$IW$188,34,FALSE),0)</f>
        <v>0</v>
      </c>
      <c r="GT61" s="19">
        <f>IFERROR(HLOOKUP(GT$1,'Nakladova matice_2018'!$A$1:$IW$188,34,FALSE),0)</f>
        <v>3025</v>
      </c>
      <c r="GU61" s="19">
        <f>IFERROR(HLOOKUP(GU$1,'Nakladova matice_2018'!$A$1:$IW$188,34,FALSE),0)</f>
        <v>0</v>
      </c>
      <c r="GV61" s="19">
        <f>IFERROR(HLOOKUP(GV$1,'Nakladova matice_2018'!$A$1:$IW$188,34,FALSE),0)</f>
        <v>0</v>
      </c>
      <c r="GW61" s="19">
        <f>IFERROR(HLOOKUP(GW$1,'Nakladova matice_2018'!$A$1:$IW$188,34,FALSE),0)</f>
        <v>0</v>
      </c>
      <c r="GX61" s="19">
        <f>IFERROR(HLOOKUP(GX$1,'Nakladova matice_2018'!$A$1:$IW$188,34,FALSE),0)</f>
        <v>0</v>
      </c>
      <c r="GY61" s="19">
        <f>IFERROR(HLOOKUP(GY$1,'Nakladova matice_2018'!$A$1:$IW$188,34,FALSE),0)</f>
        <v>0</v>
      </c>
      <c r="GZ61" s="19">
        <f>IFERROR(HLOOKUP(GZ$1,'Nakladova matice_2018'!$A$1:$IW$188,34,FALSE),0)</f>
        <v>0</v>
      </c>
      <c r="HA61" s="19">
        <f>IFERROR(HLOOKUP(HA$1,'Nakladova matice_2018'!$A$1:$IW$188,34,FALSE),0)</f>
        <v>0</v>
      </c>
      <c r="HB61" s="19">
        <f>IFERROR(HLOOKUP(HB$1,'Nakladova matice_2018'!$A$1:$IW$188,34,FALSE),0)</f>
        <v>0</v>
      </c>
      <c r="HC61" s="19">
        <f>IFERROR(HLOOKUP(HC$1,'Nakladova matice_2018'!$A$1:$IW$188,34,FALSE),0)</f>
        <v>0</v>
      </c>
      <c r="HD61" s="19">
        <f>IFERROR(HLOOKUP(HD$1,'Nakladova matice_2018'!$A$1:$IW$188,34,FALSE),0)</f>
        <v>0</v>
      </c>
      <c r="HE61" s="19">
        <f>IFERROR(HLOOKUP(HE$1,'Nakladova matice_2018'!$A$1:$IW$188,34,FALSE),0)</f>
        <v>0</v>
      </c>
      <c r="HF61" s="19">
        <f>IFERROR(HLOOKUP(HF$1,'Nakladova matice_2018'!$A$1:$IW$188,34,FALSE),0)</f>
        <v>0</v>
      </c>
      <c r="HG61" s="19">
        <f>IFERROR(HLOOKUP(HG$1,'Nakladova matice_2018'!$A$1:$IW$188,34,FALSE),0)</f>
        <v>0</v>
      </c>
      <c r="HH61" s="19">
        <f>IFERROR(HLOOKUP(HH$1,'Nakladova matice_2018'!$A$1:$IW$188,34,FALSE),0)</f>
        <v>0</v>
      </c>
      <c r="HI61" s="19">
        <f>IFERROR(HLOOKUP(HI$1,'Nakladova matice_2018'!$A$1:$IW$188,34,FALSE),0)</f>
        <v>0</v>
      </c>
      <c r="HJ61" s="19">
        <f>IFERROR(HLOOKUP(HJ$1,'Nakladova matice_2018'!$A$1:$IW$188,34,FALSE),0)</f>
        <v>0</v>
      </c>
      <c r="HK61" s="19">
        <f>IFERROR(HLOOKUP(HK$1,'Nakladova matice_2018'!$A$1:$IW$188,34,FALSE),0)</f>
        <v>0</v>
      </c>
      <c r="HL61" s="19">
        <f>IFERROR(HLOOKUP(HL$1,'Nakladova matice_2018'!$A$1:$IW$188,34,FALSE),0)</f>
        <v>0</v>
      </c>
      <c r="HM61" s="19">
        <f>IFERROR(HLOOKUP(HM$1,'Nakladova matice_2018'!$A$1:$IW$188,34,FALSE),0)</f>
        <v>0</v>
      </c>
      <c r="HN61" s="19">
        <f>IFERROR(HLOOKUP(HN$1,'Nakladova matice_2018'!$A$1:$IW$188,34,FALSE),0)</f>
        <v>0</v>
      </c>
      <c r="HO61" s="19">
        <f>IFERROR(HLOOKUP(HO$1,'Nakladova matice_2018'!$A$1:$IW$188,34,FALSE),0)</f>
        <v>0</v>
      </c>
      <c r="HP61" s="19">
        <f>IFERROR(HLOOKUP(HP$1,'Nakladova matice_2018'!$A$1:$IW$188,34,FALSE),0)</f>
        <v>0</v>
      </c>
      <c r="HQ61" s="19">
        <f>IFERROR(HLOOKUP(HQ$1,'Nakladova matice_2018'!$A$1:$IW$188,34,FALSE),0)</f>
        <v>0</v>
      </c>
      <c r="HR61" s="19">
        <f>IFERROR(HLOOKUP(HR$1,'Nakladova matice_2018'!$A$1:$IW$188,34,FALSE),0)</f>
        <v>0</v>
      </c>
      <c r="HS61" s="19">
        <f>IFERROR(HLOOKUP(HS$1,'Nakladova matice_2018'!$A$1:$IW$188,34,FALSE),0)</f>
        <v>0</v>
      </c>
      <c r="HT61" s="19">
        <f>IFERROR(HLOOKUP(HT$1,'Nakladova matice_2018'!$A$1:$IW$188,34,FALSE),0)</f>
        <v>0</v>
      </c>
      <c r="HU61" s="19">
        <f>IFERROR(HLOOKUP(HU$1,'Nakladova matice_2018'!$A$1:$IW$188,34,FALSE),0)</f>
        <v>0</v>
      </c>
      <c r="HV61" s="19">
        <f>IFERROR(HLOOKUP(HV$1,'Nakladova matice_2018'!$A$1:$IW$188,34,FALSE),0)</f>
        <v>0</v>
      </c>
      <c r="HW61" s="19">
        <f>IFERROR(HLOOKUP(HW$1,'Nakladova matice_2018'!$A$1:$IW$188,34,FALSE),0)</f>
        <v>0</v>
      </c>
      <c r="HX61" s="19">
        <f>IFERROR(HLOOKUP(HX$1,'Nakladova matice_2018'!$A$1:$IW$188,34,FALSE),0)</f>
        <v>0</v>
      </c>
      <c r="HY61" s="19">
        <f>IFERROR(HLOOKUP(HY$1,'Nakladova matice_2018'!$A$1:$IW$188,34,FALSE),0)</f>
        <v>0</v>
      </c>
      <c r="HZ61" s="19">
        <f>IFERROR(HLOOKUP(HZ$1,'Nakladova matice_2018'!$A$1:$IW$188,34,FALSE),0)</f>
        <v>0</v>
      </c>
      <c r="IA61" s="19">
        <f>IFERROR(HLOOKUP(IA$1,'Nakladova matice_2018'!$A$1:$IW$188,34,FALSE),0)</f>
        <v>0</v>
      </c>
      <c r="IB61" s="19">
        <f>IFERROR(HLOOKUP(IB$1,'Nakladova matice_2018'!$A$1:$IW$188,34,FALSE),0)</f>
        <v>0</v>
      </c>
      <c r="IC61" s="19">
        <f>IFERROR(HLOOKUP(IC$1,'Nakladova matice_2018'!$A$1:$IW$188,34,FALSE),0)</f>
        <v>0</v>
      </c>
      <c r="ID61" s="19">
        <f>IFERROR(HLOOKUP(ID$1,'Nakladova matice_2018'!$A$1:$IW$188,34,FALSE),0)</f>
        <v>0</v>
      </c>
      <c r="IE61" s="19">
        <f>IFERROR(HLOOKUP(IE$1,'Nakladova matice_2018'!$A$1:$IW$188,34,FALSE),0)</f>
        <v>0</v>
      </c>
      <c r="IF61" s="19">
        <f>IFERROR(HLOOKUP(IF$1,'Nakladova matice_2018'!$A$1:$IW$188,34,FALSE),0)</f>
        <v>0</v>
      </c>
      <c r="IG61" s="19">
        <f>IFERROR(HLOOKUP(IG$1,'Nakladova matice_2018'!$A$1:$IW$188,34,FALSE),0)</f>
        <v>0</v>
      </c>
      <c r="IH61" s="19">
        <f>IFERROR(HLOOKUP(IH$1,'Nakladova matice_2018'!$A$1:$IW$188,34,FALSE),0)</f>
        <v>0</v>
      </c>
      <c r="II61" s="19">
        <f>IFERROR(HLOOKUP(II$1,'Nakladova matice_2018'!$A$1:$IW$188,34,FALSE),0)</f>
        <v>0</v>
      </c>
      <c r="IJ61" s="19">
        <f>IFERROR(HLOOKUP(IJ$1,'Nakladova matice_2018'!$A$1:$IW$188,34,FALSE),0)</f>
        <v>0</v>
      </c>
      <c r="IK61" s="19">
        <f>IFERROR(HLOOKUP(IK$1,'Nakladova matice_2018'!$A$1:$IW$188,34,FALSE),0)</f>
        <v>0</v>
      </c>
      <c r="IL61" s="19">
        <f>IFERROR(HLOOKUP(IL$1,'Nakladova matice_2018'!$A$1:$IW$188,34,FALSE),0)</f>
        <v>0</v>
      </c>
      <c r="IM61" s="19">
        <f>IFERROR(HLOOKUP(IM$1,'Nakladova matice_2018'!$A$1:$IW$188,34,FALSE),0)</f>
        <v>0</v>
      </c>
      <c r="IN61" s="19">
        <f>IFERROR(HLOOKUP(IN$1,'Nakladova matice_2018'!$A$1:$IW$188,34,FALSE),0)</f>
        <v>0</v>
      </c>
      <c r="IO61" s="19">
        <f>IFERROR(HLOOKUP(IO$1,'Nakladova matice_2018'!$A$1:$IW$188,34,FALSE),0)</f>
        <v>0</v>
      </c>
      <c r="IP61" s="19">
        <f>IFERROR(HLOOKUP(IP$1,'Nakladova matice_2018'!$A$1:$IW$188,34,FALSE),0)</f>
        <v>0</v>
      </c>
      <c r="IQ61" s="19">
        <f>IFERROR(HLOOKUP(IQ$1,'Nakladova matice_2018'!$A$1:$IW$188,34,FALSE),0)</f>
        <v>0</v>
      </c>
      <c r="IR61" s="19">
        <f>IFERROR(HLOOKUP(IR$1,'Nakladova matice_2018'!$A$1:$IW$188,34,FALSE),0)</f>
        <v>0</v>
      </c>
      <c r="IS61" s="19">
        <f>IFERROR(HLOOKUP(IS$1,'Nakladova matice_2018'!$A$1:$IW$188,34,FALSE),0)</f>
        <v>0</v>
      </c>
      <c r="IT61" s="19">
        <f>IFERROR(HLOOKUP(IT$1,'Nakladova matice_2018'!$A$1:$IW$188,34,FALSE),0)</f>
        <v>0</v>
      </c>
      <c r="IU61" s="19">
        <f>IFERROR(HLOOKUP(IU$1,'Nakladova matice_2018'!$A$1:$IW$188,34,FALSE),0)</f>
        <v>0</v>
      </c>
      <c r="IV61" s="19">
        <f>IFERROR(HLOOKUP(IV$1,'Nakladova matice_2018'!$A$1:$IW$188,34,FALSE),0)</f>
        <v>0</v>
      </c>
      <c r="IW61" s="19">
        <f>IFERROR(HLOOKUP(IW$1,'Nakladova matice_2018'!$A$1:$IW$188,34,FALSE),0)</f>
        <v>0</v>
      </c>
      <c r="IX61" s="19">
        <f>IFERROR(HLOOKUP(IX$1,'Nakladova matice_2018'!$A$1:$IW$188,34,FALSE),0)</f>
        <v>0</v>
      </c>
      <c r="IY61" s="19">
        <f>IFERROR(HLOOKUP(IY$1,'Nakladova matice_2018'!$A$1:$IW$188,34,FALSE),0)</f>
        <v>0</v>
      </c>
      <c r="IZ61" s="19">
        <f>IFERROR(HLOOKUP(IZ$1,'Nakladova matice_2018'!$A$1:$IW$188,34,FALSE),0)</f>
        <v>3352.63</v>
      </c>
      <c r="JA61" s="19">
        <f>IFERROR(HLOOKUP(JA$1,'Nakladova matice_2018'!$A$1:$IW$188,34,FALSE),0)</f>
        <v>0</v>
      </c>
      <c r="JB61" s="19">
        <f>IFERROR(HLOOKUP(JB$1,'Nakladova matice_2018'!$A$1:$IW$188,34,FALSE),0)</f>
        <v>0</v>
      </c>
      <c r="JC61" s="19">
        <f>IFERROR(HLOOKUP(JC$1,'Nakladova matice_2018'!$A$1:$IW$188,34,FALSE),0)</f>
        <v>0</v>
      </c>
      <c r="JD61" s="19">
        <f>IFERROR(HLOOKUP(JD$1,'Nakladova matice_2018'!$A$1:$IW$188,34,FALSE),0)</f>
        <v>0</v>
      </c>
      <c r="JE61" s="19">
        <f>IFERROR(HLOOKUP(JE$1,'Nakladova matice_2018'!$A$1:$IW$188,34,FALSE),0)</f>
        <v>0</v>
      </c>
      <c r="JF61" s="19">
        <f>IFERROR(HLOOKUP(JF$1,'Nakladova matice_2018'!$A$1:$IW$188,34,FALSE),0)</f>
        <v>0</v>
      </c>
      <c r="JG61" s="19">
        <f>IFERROR(HLOOKUP(JG$1,'Nakladova matice_2018'!$A$1:$IW$188,34,FALSE),0)</f>
        <v>0</v>
      </c>
      <c r="JH61" s="19">
        <f>IFERROR(HLOOKUP(JH$1,'Nakladova matice_2018'!$A$1:$IW$188,34,FALSE),0)</f>
        <v>0</v>
      </c>
      <c r="JI61" s="19">
        <f>IFERROR(HLOOKUP(JI$1,'Nakladova matice_2018'!$A$1:$IW$188,34,FALSE),0)</f>
        <v>0</v>
      </c>
      <c r="JJ61" s="19">
        <f>IFERROR(HLOOKUP(JJ$1,'Nakladova matice_2018'!$A$1:$IW$188,34,FALSE),0)</f>
        <v>0</v>
      </c>
      <c r="JK61" s="19">
        <f>IFERROR(HLOOKUP(JK$1,'Nakladova matice_2018'!$A$1:$IW$188,34,FALSE),0)</f>
        <v>9498.5</v>
      </c>
      <c r="JL61" s="19">
        <f>IFERROR(HLOOKUP(JL$1,'Nakladova matice_2018'!$A$1:$IW$188,34,FALSE),0)</f>
        <v>0</v>
      </c>
      <c r="JM61" s="19">
        <f>IFERROR(HLOOKUP(JM$1,'Nakladova matice_2018'!$A$1:$IW$188,34,FALSE),0)</f>
        <v>0</v>
      </c>
      <c r="JN61" s="19">
        <f>IFERROR(HLOOKUP(JN$1,'Nakladova matice_2018'!$A$1:$IW$188,34,FALSE),0)</f>
        <v>0</v>
      </c>
      <c r="JO61" s="19">
        <f>IFERROR(HLOOKUP(JO$1,'Nakladova matice_2018'!$A$1:$IW$188,34,FALSE),0)</f>
        <v>0</v>
      </c>
      <c r="JP61" s="19">
        <f>IFERROR(HLOOKUP(JP$1,'Nakladova matice_2018'!$A$1:$IW$188,34,FALSE),0)</f>
        <v>0</v>
      </c>
      <c r="JQ61" s="19">
        <f>IFERROR(HLOOKUP(JQ$1,'Nakladova matice_2018'!$A$1:$IW$188,34,FALSE),0)</f>
        <v>0</v>
      </c>
      <c r="JR61" s="19">
        <f>IFERROR(HLOOKUP(JR$1,'Nakladova matice_2018'!$A$1:$IW$188,34,FALSE),0)</f>
        <v>0</v>
      </c>
      <c r="JS61" s="19">
        <f>IFERROR(HLOOKUP(JS$1,'Nakladova matice_2018'!$A$1:$IW$188,34,FALSE),0)</f>
        <v>0</v>
      </c>
      <c r="JT61" s="19">
        <f>IFERROR(HLOOKUP(JT$1,'Nakladova matice_2018'!$A$1:$IW$188,34,FALSE),0)</f>
        <v>0</v>
      </c>
      <c r="JU61" s="19">
        <f>IFERROR(HLOOKUP(JU$1,'Nakladova matice_2018'!$A$1:$IW$188,34,FALSE),0)</f>
        <v>0</v>
      </c>
      <c r="JV61" s="19">
        <f>IFERROR(HLOOKUP(JV$1,'Nakladova matice_2018'!$A$1:$IW$188,34,FALSE),0)</f>
        <v>0</v>
      </c>
      <c r="JW61" s="19">
        <f>IFERROR(HLOOKUP(JW$1,'Nakladova matice_2018'!$A$1:$IW$188,34,FALSE),0)</f>
        <v>0</v>
      </c>
      <c r="JX61" s="19">
        <f>IFERROR(HLOOKUP(JX$1,'Nakladova matice_2018'!$A$1:$IW$188,34,FALSE),0)</f>
        <v>0</v>
      </c>
      <c r="JY61" s="19">
        <f>IFERROR(HLOOKUP(JY$1,'Nakladova matice_2018'!$A$1:$IW$188,34,FALSE),0)</f>
        <v>0</v>
      </c>
      <c r="JZ61" s="19">
        <f>IFERROR(HLOOKUP(JZ$1,'Nakladova matice_2018'!$A$1:$IW$188,34,FALSE),0)</f>
        <v>0</v>
      </c>
      <c r="KA61" s="19">
        <f>IFERROR(HLOOKUP(KA$1,'Nakladova matice_2018'!$A$1:$IW$188,34,FALSE),0)</f>
        <v>4840</v>
      </c>
      <c r="KB61" s="19">
        <f>IFERROR(HLOOKUP(KB$1,'Nakladova matice_2018'!$A$1:$IW$188,34,FALSE),0)</f>
        <v>0</v>
      </c>
      <c r="KC61" s="19">
        <f>IFERROR(HLOOKUP(KC$1,'Nakladova matice_2018'!$A$1:$IW$188,34,FALSE),0)</f>
        <v>0</v>
      </c>
      <c r="KD61" s="19">
        <f>IFERROR(HLOOKUP(KD$1,'Nakladova matice_2018'!$A$1:$IW$188,34,FALSE),0)</f>
        <v>0</v>
      </c>
      <c r="KE61" s="19">
        <f>IFERROR(HLOOKUP(KE$1,'Nakladova matice_2018'!$A$1:$IW$188,34,FALSE),0)</f>
        <v>0</v>
      </c>
      <c r="KF61" s="19">
        <f>IFERROR(HLOOKUP(KF$1,'Nakladova matice_2018'!$A$1:$IW$188,34,FALSE),0)</f>
        <v>0</v>
      </c>
      <c r="KG61" s="19">
        <f>IFERROR(HLOOKUP(KG$1,'Nakladova matice_2018'!$A$1:$IW$188,34,FALSE),0)</f>
        <v>0</v>
      </c>
      <c r="KH61" s="19">
        <f>IFERROR(HLOOKUP(KH$1,'Nakladova matice_2018'!$A$1:$IW$188,34,FALSE),0)</f>
        <v>0</v>
      </c>
      <c r="KI61" s="19">
        <f>IFERROR(HLOOKUP(KI$1,'Nakladova matice_2018'!$A$1:$IW$188,34,FALSE),0)</f>
        <v>0</v>
      </c>
      <c r="KJ61" s="19">
        <f>IFERROR(HLOOKUP(KJ$1,'Nakladova matice_2018'!$A$1:$IW$188,34,FALSE),0)</f>
        <v>0</v>
      </c>
      <c r="KK61" s="19">
        <f>IFERROR(HLOOKUP(KK$1,'Nakladova matice_2018'!$A$1:$IW$188,34,FALSE),0)</f>
        <v>0</v>
      </c>
      <c r="KL61" s="19">
        <f>IFERROR(HLOOKUP(KL$1,'Nakladova matice_2018'!$A$1:$IW$188,34,FALSE),0)</f>
        <v>0</v>
      </c>
      <c r="KM61" s="19">
        <f>IFERROR(HLOOKUP(KM$1,'Nakladova matice_2018'!$A$1:$IW$188,34,FALSE),0)</f>
        <v>0</v>
      </c>
      <c r="KN61" s="19">
        <f>IFERROR(HLOOKUP(KN$1,'Nakladova matice_2018'!$A$1:$IW$188,34,FALSE),0)</f>
        <v>0</v>
      </c>
      <c r="KO61" s="19">
        <f>IFERROR(HLOOKUP(KO$1,'Nakladova matice_2018'!$A$1:$IW$188,34,FALSE),0)</f>
        <v>0</v>
      </c>
      <c r="KP61" s="19">
        <f>IFERROR(HLOOKUP(KP$1,'Nakladova matice_2018'!$A$1:$IW$188,34,FALSE),0)</f>
        <v>0</v>
      </c>
      <c r="KQ61" s="19">
        <f>IFERROR(HLOOKUP(KQ$1,'Nakladova matice_2018'!$A$1:$IW$188,34,FALSE),0)</f>
        <v>0</v>
      </c>
      <c r="KR61" s="19">
        <f>IFERROR(HLOOKUP(KR$1,'Nakladova matice_2018'!$A$1:$IW$188,34,FALSE),0)</f>
        <v>0</v>
      </c>
      <c r="KS61" s="19">
        <f>IFERROR(HLOOKUP(KS$1,'Nakladova matice_2018'!$A$1:$IW$188,34,FALSE),0)</f>
        <v>0</v>
      </c>
      <c r="KT61" s="19">
        <f>IFERROR(HLOOKUP(KT$1,'Nakladova matice_2018'!$A$1:$IW$188,34,FALSE),0)</f>
        <v>0</v>
      </c>
      <c r="KU61" s="19">
        <f>IFERROR(HLOOKUP(KU$1,'Nakladova matice_2018'!$A$1:$IW$188,34,FALSE),0)</f>
        <v>0</v>
      </c>
      <c r="KV61" s="19">
        <f>IFERROR(HLOOKUP(KV$1,'Nakladova matice_2018'!$A$1:$IW$188,34,FALSE),0)</f>
        <v>0</v>
      </c>
      <c r="KW61" s="19">
        <f>IFERROR(HLOOKUP(KW$1,'Nakladova matice_2018'!$A$1:$IW$188,34,FALSE),0)</f>
        <v>8784.6</v>
      </c>
      <c r="KX61" s="19">
        <f>IFERROR(HLOOKUP(KX$1,'Nakladova matice_2018'!$A$1:$IW$188,34,FALSE),0)</f>
        <v>0</v>
      </c>
      <c r="KY61" s="19">
        <f>IFERROR(HLOOKUP(KY$1,'Nakladova matice_2018'!$A$1:$IW$188,34,FALSE),0)</f>
        <v>0</v>
      </c>
      <c r="KZ61" s="19">
        <f>IFERROR(HLOOKUP(KZ$1,'Nakladova matice_2018'!$A$1:$IW$188,34,FALSE),0)</f>
        <v>0</v>
      </c>
      <c r="LA61" s="19">
        <f>IFERROR(HLOOKUP(LA$1,'Nakladova matice_2018'!$A$1:$IW$188,34,FALSE),0)</f>
        <v>0</v>
      </c>
      <c r="LB61" s="19">
        <f>IFERROR(HLOOKUP(LB$1,'Nakladova matice_2018'!$A$1:$IW$188,34,FALSE),0)</f>
        <v>2492.6</v>
      </c>
      <c r="LC61" s="19">
        <f>IFERROR(HLOOKUP(LC$1,'Nakladova matice_2018'!$A$1:$IW$188,34,FALSE),0)</f>
        <v>0</v>
      </c>
      <c r="LD61" s="19">
        <f>IFERROR(HLOOKUP(LD$1,'Nakladova matice_2018'!$A$1:$IW$188,34,FALSE),0)</f>
        <v>0</v>
      </c>
      <c r="LE61" s="19">
        <f>IFERROR(HLOOKUP(LE$1,'Nakladova matice_2018'!$A$1:$IW$188,34,FALSE),0)</f>
        <v>0</v>
      </c>
      <c r="LF61" s="19">
        <f>IFERROR(HLOOKUP(LF$1,'Nakladova matice_2018'!$A$1:$IW$188,34,FALSE),0)</f>
        <v>0</v>
      </c>
      <c r="LG61" s="19">
        <f>IFERROR(HLOOKUP(LG$1,'Nakladova matice_2018'!$A$1:$IW$188,34,FALSE),0)</f>
        <v>0</v>
      </c>
      <c r="LH61" s="19">
        <f>IFERROR(HLOOKUP(LH$1,'Nakladova matice_2018'!$A$1:$IW$188,34,FALSE),0)</f>
        <v>0</v>
      </c>
      <c r="LI61" s="19">
        <f>IFERROR(HLOOKUP(LI$1,'Nakladova matice_2018'!$A$1:$IW$188,34,FALSE),0)</f>
        <v>0</v>
      </c>
      <c r="LJ61" s="19">
        <f>IFERROR(HLOOKUP(LJ$1,'Nakladova matice_2018'!$A$1:$IW$188,34,FALSE),0)</f>
        <v>0</v>
      </c>
      <c r="LK61" s="19">
        <f>IFERROR(HLOOKUP(LK$1,'Nakladova matice_2018'!$A$1:$IW$188,34,FALSE),0)</f>
        <v>0</v>
      </c>
      <c r="LL61" s="19">
        <f>IFERROR(HLOOKUP(LL$1,'Nakladova matice_2018'!$A$1:$IW$188,34,FALSE),0)</f>
        <v>0</v>
      </c>
      <c r="LM61" s="19">
        <f>IFERROR(HLOOKUP(LM$1,'Nakladova matice_2018'!$A$1:$IW$188,34,FALSE),0)</f>
        <v>0</v>
      </c>
      <c r="LN61" s="19">
        <f>IFERROR(HLOOKUP(LN$1,'Nakladova matice_2018'!$A$1:$IW$188,34,FALSE),0)</f>
        <v>0</v>
      </c>
      <c r="LO61" s="19">
        <f>IFERROR(HLOOKUP(LO$1,'Nakladova matice_2018'!$A$1:$IW$188,34,FALSE),0)</f>
        <v>0</v>
      </c>
      <c r="LP61" s="19">
        <f>IFERROR(HLOOKUP(LP$1,'Nakladova matice_2018'!$A$1:$IW$188,34,FALSE),0)</f>
        <v>2093.3000000000002</v>
      </c>
      <c r="LQ61" s="19">
        <f>IFERROR(HLOOKUP(LQ$1,'Nakladova matice_2018'!$A$1:$IW$188,34,FALSE),0)</f>
        <v>0</v>
      </c>
      <c r="LR61" s="19">
        <f>IFERROR(HLOOKUP(LR$1,'Nakladova matice_2018'!$A$1:$IW$188,34,FALSE),0)</f>
        <v>26009</v>
      </c>
      <c r="LS61" s="19">
        <f>IFERROR(HLOOKUP(LS$1,'Nakladova matice_2018'!$A$1:$IW$188,34,FALSE),0)</f>
        <v>1905.69</v>
      </c>
      <c r="LT61" s="19">
        <f>IFERROR(HLOOKUP(LT$1,'Nakladova matice_2018'!$A$1:$IW$188,34,FALSE),0)</f>
        <v>375531.49</v>
      </c>
      <c r="LU61" s="19">
        <f>IFERROR(HLOOKUP(LU$1,'Nakladova matice_2018'!$A$1:$IW$188,34,FALSE),0)</f>
        <v>0</v>
      </c>
      <c r="LV61" s="19">
        <f>IFERROR(HLOOKUP(LV$1,'Nakladova matice_2018'!$A$1:$IW$188,34,FALSE),0)</f>
        <v>0</v>
      </c>
      <c r="LW61" s="19">
        <f>IFERROR(HLOOKUP(LW$1,'Nakladova matice_2018'!$A$1:$IW$188,34,FALSE),0)</f>
        <v>0</v>
      </c>
      <c r="LX61" s="19">
        <f>IFERROR(HLOOKUP(LX$1,'Nakladova matice_2018'!$A$1:$IW$188,34,FALSE),0)</f>
        <v>0</v>
      </c>
      <c r="LY61" s="19">
        <f>IFERROR(HLOOKUP(LY$1,'Nakladova matice_2018'!$A$1:$IW$188,34,FALSE),0)</f>
        <v>0</v>
      </c>
      <c r="LZ61" s="19">
        <f>IFERROR(HLOOKUP(LZ$1,'Nakladova matice_2018'!$A$1:$IW$188,34,FALSE),0)</f>
        <v>0</v>
      </c>
      <c r="MA61" s="19">
        <f>IFERROR(HLOOKUP(MA$1,'Nakladova matice_2018'!$A$1:$IW$188,34,FALSE),0)</f>
        <v>0</v>
      </c>
      <c r="MB61" s="19">
        <f>IFERROR(HLOOKUP(MB$1,'Nakladova matice_2018'!$A$1:$IW$188,34,FALSE),0)</f>
        <v>0</v>
      </c>
      <c r="MC61" s="19">
        <f>IFERROR(HLOOKUP(MC$1,'Nakladova matice_2018'!$A$1:$IW$188,34,FALSE),0)</f>
        <v>0</v>
      </c>
      <c r="MD61" s="19">
        <f>IFERROR(HLOOKUP(MD$1,'Nakladova matice_2018'!$A$1:$IW$188,34,FALSE),0)</f>
        <v>0</v>
      </c>
      <c r="ME61" s="19">
        <f>IFERROR(HLOOKUP(ME$1,'Nakladova matice_2018'!$A$1:$IW$188,34,FALSE),0)</f>
        <v>0</v>
      </c>
      <c r="MF61" s="19">
        <f>IFERROR(HLOOKUP(MF$1,'Nakladova matice_2018'!$A$1:$IW$188,34,FALSE),0)</f>
        <v>0</v>
      </c>
      <c r="MG61" s="19">
        <f>IFERROR(HLOOKUP(MG$1,'Nakladova matice_2018'!$A$1:$IW$188,34,FALSE),0)</f>
        <v>0</v>
      </c>
      <c r="MH61" s="19">
        <f>IFERROR(HLOOKUP(MH$1,'Nakladova matice_2018'!$A$1:$IW$188,34,FALSE),0)</f>
        <v>0</v>
      </c>
      <c r="MI61" s="19">
        <f>IFERROR(HLOOKUP(MI$1,'Nakladova matice_2018'!$A$1:$IW$188,34,FALSE),0)</f>
        <v>0</v>
      </c>
      <c r="MJ61" s="19">
        <f>IFERROR(HLOOKUP(MJ$1,'Nakladova matice_2018'!$A$1:$IW$188,34,FALSE),0)</f>
        <v>0</v>
      </c>
      <c r="MK61" s="19">
        <f>IFERROR(HLOOKUP(MK$1,'Nakladova matice_2018'!$A$1:$IW$188,34,FALSE),0)</f>
        <v>0</v>
      </c>
      <c r="ML61" s="19">
        <f>IFERROR(HLOOKUP(ML$1,'Nakladova matice_2018'!$A$1:$IW$188,34,FALSE),0)</f>
        <v>0</v>
      </c>
      <c r="MM61" s="19">
        <f>IFERROR(HLOOKUP(MM$1,'Nakladova matice_2018'!$A$1:$IW$188,34,FALSE),0)</f>
        <v>0</v>
      </c>
      <c r="MN61" s="19">
        <f>IFERROR(HLOOKUP(MN$1,'Nakladova matice_2018'!$A$1:$IW$188,34,FALSE),0)</f>
        <v>0</v>
      </c>
      <c r="MO61" s="20">
        <f t="shared" ref="MO61:MO92" si="84">SUM(D61:MN61)</f>
        <v>547638.67999999993</v>
      </c>
      <c r="MP61" s="20">
        <f>MO61-'Nakladova matice_2018'!IX34</f>
        <v>0</v>
      </c>
    </row>
    <row r="62" spans="1:354" x14ac:dyDescent="0.2">
      <c r="A62" s="27">
        <v>511015</v>
      </c>
      <c r="B62" s="21" t="s">
        <v>208</v>
      </c>
      <c r="C62" s="53">
        <v>0</v>
      </c>
      <c r="D62" s="19">
        <f>IFERROR(HLOOKUP(D$1,'Nakladova matice_2018'!$A$1:$IW$188,35,FALSE),0)</f>
        <v>0</v>
      </c>
      <c r="E62" s="19">
        <f>IFERROR(HLOOKUP(E$1,'Nakladova matice_2018'!$A$1:$IW$188,35,FALSE),0)</f>
        <v>0</v>
      </c>
      <c r="F62" s="19">
        <f>IFERROR(HLOOKUP(F$1,'Nakladova matice_2018'!$A$1:$IW$188,35,FALSE),0)</f>
        <v>0</v>
      </c>
      <c r="G62" s="19">
        <f>IFERROR(HLOOKUP(G$1,'Nakladova matice_2018'!$A$1:$IW$188,35,FALSE),0)</f>
        <v>0</v>
      </c>
      <c r="H62" s="19">
        <f>IFERROR(HLOOKUP(H$1,'Nakladova matice_2018'!$A$1:$IW$188,35,FALSE),0)</f>
        <v>0</v>
      </c>
      <c r="I62" s="19">
        <f>IFERROR(HLOOKUP(I$1,'Nakladova matice_2018'!$A$1:$IW$188,35,FALSE),0)</f>
        <v>0</v>
      </c>
      <c r="J62" s="19">
        <f>IFERROR(HLOOKUP(J$1,'Nakladova matice_2018'!$A$1:$IW$188,35,FALSE),0)</f>
        <v>0</v>
      </c>
      <c r="K62" s="19">
        <f>IFERROR(HLOOKUP(K$1,'Nakladova matice_2018'!$A$1:$IW$188,35,FALSE),0)</f>
        <v>0</v>
      </c>
      <c r="L62" s="19">
        <f>IFERROR(HLOOKUP(L$1,'Nakladova matice_2018'!$A$1:$IW$188,35,FALSE),0)</f>
        <v>0</v>
      </c>
      <c r="M62" s="19">
        <f>IFERROR(HLOOKUP(M$1,'Nakladova matice_2018'!$A$1:$IW$188,35,FALSE),0)</f>
        <v>0</v>
      </c>
      <c r="N62" s="19">
        <f>IFERROR(HLOOKUP(N$1,'Nakladova matice_2018'!$A$1:$IW$188,35,FALSE),0)</f>
        <v>0</v>
      </c>
      <c r="O62" s="19">
        <f>IFERROR(HLOOKUP(O$1,'Nakladova matice_2018'!$A$1:$IW$188,35,FALSE),0)</f>
        <v>0</v>
      </c>
      <c r="P62" s="19">
        <f>IFERROR(HLOOKUP(P$1,'Nakladova matice_2018'!$A$1:$IW$188,35,FALSE),0)</f>
        <v>0</v>
      </c>
      <c r="Q62" s="19">
        <f>IFERROR(HLOOKUP(Q$1,'Nakladova matice_2018'!$A$1:$IW$188,35,FALSE),0)</f>
        <v>0</v>
      </c>
      <c r="R62" s="19">
        <f>IFERROR(HLOOKUP(R$1,'Nakladova matice_2018'!$A$1:$IW$188,35,FALSE),0)</f>
        <v>0</v>
      </c>
      <c r="S62" s="19">
        <f>IFERROR(HLOOKUP(S$1,'Nakladova matice_2018'!$A$1:$IW$188,35,FALSE),0)</f>
        <v>0</v>
      </c>
      <c r="T62" s="19">
        <f>IFERROR(HLOOKUP(T$1,'Nakladova matice_2018'!$A$1:$IW$188,35,FALSE),0)</f>
        <v>0</v>
      </c>
      <c r="U62" s="19">
        <f>IFERROR(HLOOKUP(U$1,'Nakladova matice_2018'!$A$1:$IW$188,35,FALSE),0)</f>
        <v>0</v>
      </c>
      <c r="V62" s="19">
        <f>IFERROR(HLOOKUP(V$1,'Nakladova matice_2018'!$A$1:$IW$188,35,FALSE),0)</f>
        <v>0</v>
      </c>
      <c r="W62" s="19">
        <f>IFERROR(HLOOKUP(W$1,'Nakladova matice_2018'!$A$1:$IW$188,35,FALSE),0)</f>
        <v>0</v>
      </c>
      <c r="X62" s="19">
        <f>IFERROR(HLOOKUP(X$1,'Nakladova matice_2018'!$A$1:$IW$188,35,FALSE),0)</f>
        <v>0</v>
      </c>
      <c r="Y62" s="19">
        <f>IFERROR(HLOOKUP(Y$1,'Nakladova matice_2018'!$A$1:$IW$188,35,FALSE),0)</f>
        <v>0</v>
      </c>
      <c r="Z62" s="19">
        <f>IFERROR(HLOOKUP(Z$1,'Nakladova matice_2018'!$A$1:$IW$188,35,FALSE),0)</f>
        <v>0</v>
      </c>
      <c r="AA62" s="19">
        <f>IFERROR(HLOOKUP(AA$1,'Nakladova matice_2018'!$A$1:$IW$188,35,FALSE),0)</f>
        <v>0</v>
      </c>
      <c r="AB62" s="19">
        <f>IFERROR(HLOOKUP(AB$1,'Nakladova matice_2018'!$A$1:$IW$188,35,FALSE),0)</f>
        <v>0</v>
      </c>
      <c r="AC62" s="19">
        <f>IFERROR(HLOOKUP(AC$1,'Nakladova matice_2018'!$A$1:$IW$188,35,FALSE),0)</f>
        <v>0</v>
      </c>
      <c r="AD62" s="19">
        <f>IFERROR(HLOOKUP(AD$1,'Nakladova matice_2018'!$A$1:$IW$188,35,FALSE),0)</f>
        <v>0</v>
      </c>
      <c r="AE62" s="19">
        <f>IFERROR(HLOOKUP(AE$1,'Nakladova matice_2018'!$A$1:$IW$188,35,FALSE),0)</f>
        <v>0</v>
      </c>
      <c r="AF62" s="19">
        <f>IFERROR(HLOOKUP(AF$1,'Nakladova matice_2018'!$A$1:$IW$188,35,FALSE),0)</f>
        <v>0</v>
      </c>
      <c r="AG62" s="19">
        <f>IFERROR(HLOOKUP(AG$1,'Nakladova matice_2018'!$A$1:$IW$188,35,FALSE),0)</f>
        <v>0</v>
      </c>
      <c r="AH62" s="19">
        <f>IFERROR(HLOOKUP(AH$1,'Nakladova matice_2018'!$A$1:$IW$188,35,FALSE),0)</f>
        <v>0</v>
      </c>
      <c r="AI62" s="19">
        <f>IFERROR(HLOOKUP(AI$1,'Nakladova matice_2018'!$A$1:$IW$188,35,FALSE),0)</f>
        <v>0</v>
      </c>
      <c r="AJ62" s="19">
        <f>IFERROR(HLOOKUP(AJ$1,'Nakladova matice_2018'!$A$1:$IW$188,35,FALSE),0)</f>
        <v>0</v>
      </c>
      <c r="AK62" s="19">
        <f>IFERROR(HLOOKUP(AK$1,'Nakladova matice_2018'!$A$1:$IW$188,35,FALSE),0)</f>
        <v>0</v>
      </c>
      <c r="AL62" s="19">
        <f>IFERROR(HLOOKUP(AL$1,'Nakladova matice_2018'!$A$1:$IW$188,35,FALSE),0)</f>
        <v>0</v>
      </c>
      <c r="AM62" s="19">
        <f>IFERROR(HLOOKUP(AM$1,'Nakladova matice_2018'!$A$1:$IW$188,35,FALSE),0)</f>
        <v>0</v>
      </c>
      <c r="AN62" s="19">
        <f>IFERROR(HLOOKUP(AN$1,'Nakladova matice_2018'!$A$1:$IW$188,35,FALSE),0)</f>
        <v>0</v>
      </c>
      <c r="AO62" s="19">
        <f>IFERROR(HLOOKUP(AO$1,'Nakladova matice_2018'!$A$1:$IW$188,35,FALSE),0)</f>
        <v>0</v>
      </c>
      <c r="AP62" s="19">
        <f>IFERROR(HLOOKUP(AP$1,'Nakladova matice_2018'!$A$1:$IW$188,35,FALSE),0)</f>
        <v>0</v>
      </c>
      <c r="AQ62" s="19">
        <f>IFERROR(HLOOKUP(AQ$1,'Nakladova matice_2018'!$A$1:$IW$188,35,FALSE),0)</f>
        <v>0</v>
      </c>
      <c r="AR62" s="19">
        <f>IFERROR(HLOOKUP(AR$1,'Nakladova matice_2018'!$A$1:$IW$188,35,FALSE),0)</f>
        <v>0</v>
      </c>
      <c r="AS62" s="19">
        <f>IFERROR(HLOOKUP(AS$1,'Nakladova matice_2018'!$A$1:$IW$188,35,FALSE),0)</f>
        <v>0</v>
      </c>
      <c r="AT62" s="19">
        <f>IFERROR(HLOOKUP(AT$1,'Nakladova matice_2018'!$A$1:$IW$188,35,FALSE),0)</f>
        <v>0</v>
      </c>
      <c r="AU62" s="19">
        <f>IFERROR(HLOOKUP(AU$1,'Nakladova matice_2018'!$A$1:$IW$188,35,FALSE),0)</f>
        <v>0</v>
      </c>
      <c r="AV62" s="19">
        <f>IFERROR(HLOOKUP(AV$1,'Nakladova matice_2018'!$A$1:$IW$188,35,FALSE),0)</f>
        <v>0</v>
      </c>
      <c r="AW62" s="19">
        <f>IFERROR(HLOOKUP(AW$1,'Nakladova matice_2018'!$A$1:$IW$188,35,FALSE),0)</f>
        <v>0</v>
      </c>
      <c r="AX62" s="19">
        <f>IFERROR(HLOOKUP(AX$1,'Nakladova matice_2018'!$A$1:$IW$188,35,FALSE),0)</f>
        <v>0</v>
      </c>
      <c r="AY62" s="19">
        <f>IFERROR(HLOOKUP(AY$1,'Nakladova matice_2018'!$A$1:$IW$188,35,FALSE),0)</f>
        <v>0</v>
      </c>
      <c r="AZ62" s="19">
        <f>IFERROR(HLOOKUP(AZ$1,'Nakladova matice_2018'!$A$1:$IW$188,35,FALSE),0)</f>
        <v>0</v>
      </c>
      <c r="BA62" s="19">
        <f>IFERROR(HLOOKUP(BA$1,'Nakladova matice_2018'!$A$1:$IW$188,35,FALSE),0)</f>
        <v>0</v>
      </c>
      <c r="BB62" s="19">
        <f>IFERROR(HLOOKUP(BB$1,'Nakladova matice_2018'!$A$1:$IW$188,35,FALSE),0)</f>
        <v>0</v>
      </c>
      <c r="BC62" s="19">
        <f>IFERROR(HLOOKUP(BC$1,'Nakladova matice_2018'!$A$1:$IW$188,35,FALSE),0)</f>
        <v>0</v>
      </c>
      <c r="BD62" s="19">
        <f>IFERROR(HLOOKUP(BD$1,'Nakladova matice_2018'!$A$1:$IW$188,35,FALSE),0)</f>
        <v>0</v>
      </c>
      <c r="BE62" s="19">
        <f>IFERROR(HLOOKUP(BE$1,'Nakladova matice_2018'!$A$1:$IW$188,35,FALSE),0)</f>
        <v>0</v>
      </c>
      <c r="BF62" s="19">
        <f>IFERROR(HLOOKUP(BF$1,'Nakladova matice_2018'!$A$1:$IW$188,35,FALSE),0)</f>
        <v>0</v>
      </c>
      <c r="BG62" s="19">
        <f>IFERROR(HLOOKUP(BG$1,'Nakladova matice_2018'!$A$1:$IW$188,35,FALSE),0)</f>
        <v>0</v>
      </c>
      <c r="BH62" s="19">
        <f>IFERROR(HLOOKUP(BH$1,'Nakladova matice_2018'!$A$1:$IW$188,35,FALSE),0)</f>
        <v>0</v>
      </c>
      <c r="BI62" s="19">
        <f>IFERROR(HLOOKUP(BI$1,'Nakladova matice_2018'!$A$1:$IW$188,35,FALSE),0)</f>
        <v>0</v>
      </c>
      <c r="BJ62" s="19">
        <f>IFERROR(HLOOKUP(BJ$1,'Nakladova matice_2018'!$A$1:$IW$188,35,FALSE),0)</f>
        <v>0</v>
      </c>
      <c r="BK62" s="19">
        <f>IFERROR(HLOOKUP(BK$1,'Nakladova matice_2018'!$A$1:$IW$188,35,FALSE),0)</f>
        <v>0</v>
      </c>
      <c r="BL62" s="19">
        <f>IFERROR(HLOOKUP(BL$1,'Nakladova matice_2018'!$A$1:$IW$188,35,FALSE),0)</f>
        <v>0</v>
      </c>
      <c r="BM62" s="19">
        <f>IFERROR(HLOOKUP(BM$1,'Nakladova matice_2018'!$A$1:$IW$188,35,FALSE),0)</f>
        <v>0</v>
      </c>
      <c r="BN62" s="19">
        <f>IFERROR(HLOOKUP(BN$1,'Nakladova matice_2018'!$A$1:$IW$188,35,FALSE),0)</f>
        <v>0</v>
      </c>
      <c r="BO62" s="19">
        <f>IFERROR(HLOOKUP(BO$1,'Nakladova matice_2018'!$A$1:$IW$188,35,FALSE),0)</f>
        <v>0</v>
      </c>
      <c r="BP62" s="19">
        <f>IFERROR(HLOOKUP(BP$1,'Nakladova matice_2018'!$A$1:$IW$188,35,FALSE),0)</f>
        <v>0</v>
      </c>
      <c r="BQ62" s="19">
        <f>IFERROR(HLOOKUP(BQ$1,'Nakladova matice_2018'!$A$1:$IW$188,35,FALSE),0)</f>
        <v>0</v>
      </c>
      <c r="BR62" s="19">
        <f>IFERROR(HLOOKUP(BR$1,'Nakladova matice_2018'!$A$1:$IW$188,35,FALSE),0)</f>
        <v>0</v>
      </c>
      <c r="BS62" s="19">
        <f>IFERROR(HLOOKUP(BS$1,'Nakladova matice_2018'!$A$1:$IW$188,35,FALSE),0)</f>
        <v>0</v>
      </c>
      <c r="BT62" s="19">
        <f>IFERROR(HLOOKUP(BT$1,'Nakladova matice_2018'!$A$1:$IW$188,35,FALSE),0)</f>
        <v>0</v>
      </c>
      <c r="BU62" s="19">
        <f>IFERROR(HLOOKUP(BU$1,'Nakladova matice_2018'!$A$1:$IW$188,35,FALSE),0)</f>
        <v>0</v>
      </c>
      <c r="BV62" s="19">
        <f>IFERROR(HLOOKUP(BV$1,'Nakladova matice_2018'!$A$1:$IW$188,35,FALSE),0)</f>
        <v>0</v>
      </c>
      <c r="BW62" s="19">
        <f>IFERROR(HLOOKUP(BW$1,'Nakladova matice_2018'!$A$1:$IW$188,35,FALSE),0)</f>
        <v>0</v>
      </c>
      <c r="BX62" s="19">
        <f>IFERROR(HLOOKUP(BX$1,'Nakladova matice_2018'!$A$1:$IW$188,35,FALSE),0)</f>
        <v>0</v>
      </c>
      <c r="BY62" s="19">
        <f>IFERROR(HLOOKUP(BY$1,'Nakladova matice_2018'!$A$1:$IW$188,35,FALSE),0)</f>
        <v>0</v>
      </c>
      <c r="BZ62" s="19">
        <f>IFERROR(HLOOKUP(BZ$1,'Nakladova matice_2018'!$A$1:$IW$188,35,FALSE),0)</f>
        <v>0</v>
      </c>
      <c r="CA62" s="19">
        <f>IFERROR(HLOOKUP(CA$1,'Nakladova matice_2018'!$A$1:$IW$188,35,FALSE),0)</f>
        <v>0</v>
      </c>
      <c r="CB62" s="19">
        <f>IFERROR(HLOOKUP(CB$1,'Nakladova matice_2018'!$A$1:$IW$188,35,FALSE),0)</f>
        <v>0</v>
      </c>
      <c r="CC62" s="19">
        <f>IFERROR(HLOOKUP(CC$1,'Nakladova matice_2018'!$A$1:$IW$188,35,FALSE),0)</f>
        <v>0</v>
      </c>
      <c r="CD62" s="19">
        <f>IFERROR(HLOOKUP(CD$1,'Nakladova matice_2018'!$A$1:$IW$188,35,FALSE),0)</f>
        <v>0</v>
      </c>
      <c r="CE62" s="19">
        <f>IFERROR(HLOOKUP(CE$1,'Nakladova matice_2018'!$A$1:$IW$188,35,FALSE),0)</f>
        <v>0</v>
      </c>
      <c r="CF62" s="19">
        <f>IFERROR(HLOOKUP(CF$1,'Nakladova matice_2018'!$A$1:$IW$188,35,FALSE),0)</f>
        <v>0</v>
      </c>
      <c r="CG62" s="19">
        <f>IFERROR(HLOOKUP(CG$1,'Nakladova matice_2018'!$A$1:$IW$188,35,FALSE),0)</f>
        <v>0</v>
      </c>
      <c r="CH62" s="19">
        <f>IFERROR(HLOOKUP(CH$1,'Nakladova matice_2018'!$A$1:$IW$188,35,FALSE),0)</f>
        <v>0</v>
      </c>
      <c r="CI62" s="19">
        <f>IFERROR(HLOOKUP(CI$1,'Nakladova matice_2018'!$A$1:$IW$188,35,FALSE),0)</f>
        <v>0</v>
      </c>
      <c r="CJ62" s="19">
        <f>IFERROR(HLOOKUP(CJ$1,'Nakladova matice_2018'!$A$1:$IW$188,35,FALSE),0)</f>
        <v>0</v>
      </c>
      <c r="CK62" s="19">
        <f>IFERROR(HLOOKUP(CK$1,'Nakladova matice_2018'!$A$1:$IW$188,35,FALSE),0)</f>
        <v>0</v>
      </c>
      <c r="CL62" s="19">
        <f>IFERROR(HLOOKUP(CL$1,'Nakladova matice_2018'!$A$1:$IW$188,35,FALSE),0)</f>
        <v>0</v>
      </c>
      <c r="CM62" s="19">
        <f>IFERROR(HLOOKUP(CM$1,'Nakladova matice_2018'!$A$1:$IW$188,35,FALSE),0)</f>
        <v>0</v>
      </c>
      <c r="CN62" s="19">
        <f>IFERROR(HLOOKUP(CN$1,'Nakladova matice_2018'!$A$1:$IW$188,35,FALSE),0)</f>
        <v>0</v>
      </c>
      <c r="CO62" s="19">
        <f>IFERROR(HLOOKUP(CO$1,'Nakladova matice_2018'!$A$1:$IW$188,35,FALSE),0)</f>
        <v>0</v>
      </c>
      <c r="CP62" s="19">
        <f>IFERROR(HLOOKUP(CP$1,'Nakladova matice_2018'!$A$1:$IW$188,35,FALSE),0)</f>
        <v>0</v>
      </c>
      <c r="CQ62" s="19">
        <f>IFERROR(HLOOKUP(CQ$1,'Nakladova matice_2018'!$A$1:$IW$188,35,FALSE),0)</f>
        <v>0</v>
      </c>
      <c r="CR62" s="19">
        <f>IFERROR(HLOOKUP(CR$1,'Nakladova matice_2018'!$A$1:$IW$188,35,FALSE),0)</f>
        <v>0</v>
      </c>
      <c r="CS62" s="19">
        <f>IFERROR(HLOOKUP(CS$1,'Nakladova matice_2018'!$A$1:$IW$188,35,FALSE),0)</f>
        <v>0</v>
      </c>
      <c r="CT62" s="19">
        <f>IFERROR(HLOOKUP(CT$1,'Nakladova matice_2018'!$A$1:$IW$188,35,FALSE),0)</f>
        <v>0</v>
      </c>
      <c r="CU62" s="19">
        <f>IFERROR(HLOOKUP(CU$1,'Nakladova matice_2018'!$A$1:$IW$188,35,FALSE),0)</f>
        <v>0</v>
      </c>
      <c r="CV62" s="19">
        <f>IFERROR(HLOOKUP(CV$1,'Nakladova matice_2018'!$A$1:$IW$188,35,FALSE),0)</f>
        <v>0</v>
      </c>
      <c r="CW62" s="19">
        <f>IFERROR(HLOOKUP(CW$1,'Nakladova matice_2018'!$A$1:$IW$188,35,FALSE),0)</f>
        <v>0</v>
      </c>
      <c r="CX62" s="19">
        <f>IFERROR(HLOOKUP(CX$1,'Nakladova matice_2018'!$A$1:$IW$188,35,FALSE),0)</f>
        <v>0</v>
      </c>
      <c r="CY62" s="19">
        <f>IFERROR(HLOOKUP(CY$1,'Nakladova matice_2018'!$A$1:$IW$188,35,FALSE),0)</f>
        <v>0</v>
      </c>
      <c r="CZ62" s="19">
        <f>IFERROR(HLOOKUP(CZ$1,'Nakladova matice_2018'!$A$1:$IW$188,35,FALSE),0)</f>
        <v>0</v>
      </c>
      <c r="DA62" s="19">
        <f>IFERROR(HLOOKUP(DA$1,'Nakladova matice_2018'!$A$1:$IW$188,35,FALSE),0)</f>
        <v>0</v>
      </c>
      <c r="DB62" s="19">
        <f>IFERROR(HLOOKUP(DB$1,'Nakladova matice_2018'!$A$1:$IW$188,35,FALSE),0)</f>
        <v>0</v>
      </c>
      <c r="DC62" s="19">
        <f>IFERROR(HLOOKUP(DC$1,'Nakladova matice_2018'!$A$1:$IW$188,35,FALSE),0)</f>
        <v>0</v>
      </c>
      <c r="DD62" s="19">
        <f>IFERROR(HLOOKUP(DD$1,'Nakladova matice_2018'!$A$1:$IW$188,35,FALSE),0)</f>
        <v>0</v>
      </c>
      <c r="DE62" s="19">
        <f>IFERROR(HLOOKUP(DE$1,'Nakladova matice_2018'!$A$1:$IW$188,35,FALSE),0)</f>
        <v>0</v>
      </c>
      <c r="DF62" s="19">
        <f>IFERROR(HLOOKUP(DF$1,'Nakladova matice_2018'!$A$1:$IW$188,35,FALSE),0)</f>
        <v>0</v>
      </c>
      <c r="DG62" s="19">
        <f>IFERROR(HLOOKUP(DG$1,'Nakladova matice_2018'!$A$1:$IW$188,35,FALSE),0)</f>
        <v>0</v>
      </c>
      <c r="DH62" s="19">
        <f>IFERROR(HLOOKUP(DH$1,'Nakladova matice_2018'!$A$1:$IW$188,35,FALSE),0)</f>
        <v>0</v>
      </c>
      <c r="DI62" s="19">
        <f>IFERROR(HLOOKUP(DI$1,'Nakladova matice_2018'!$A$1:$IW$188,35,FALSE),0)</f>
        <v>0</v>
      </c>
      <c r="DJ62" s="19">
        <f>IFERROR(HLOOKUP(DJ$1,'Nakladova matice_2018'!$A$1:$IW$188,35,FALSE),0)</f>
        <v>0</v>
      </c>
      <c r="DK62" s="19">
        <f>IFERROR(HLOOKUP(DK$1,'Nakladova matice_2018'!$A$1:$IW$188,35,FALSE),0)</f>
        <v>0</v>
      </c>
      <c r="DL62" s="19">
        <f>IFERROR(HLOOKUP(DL$1,'Nakladova matice_2018'!$A$1:$IW$188,35,FALSE),0)</f>
        <v>0</v>
      </c>
      <c r="DM62" s="19">
        <f>IFERROR(HLOOKUP(DM$1,'Nakladova matice_2018'!$A$1:$IW$188,35,FALSE),0)</f>
        <v>0</v>
      </c>
      <c r="DN62" s="19">
        <f>IFERROR(HLOOKUP(DN$1,'Nakladova matice_2018'!$A$1:$IW$188,35,FALSE),0)</f>
        <v>5094.1000000000004</v>
      </c>
      <c r="DO62" s="19">
        <f>IFERROR(HLOOKUP(DO$1,'Nakladova matice_2018'!$A$1:$IW$188,35,FALSE),0)</f>
        <v>0</v>
      </c>
      <c r="DP62" s="19">
        <f>IFERROR(HLOOKUP(DP$1,'Nakladova matice_2018'!$A$1:$IW$188,35,FALSE),0)</f>
        <v>0</v>
      </c>
      <c r="DQ62" s="19">
        <f>IFERROR(HLOOKUP(DQ$1,'Nakladova matice_2018'!$A$1:$IW$188,35,FALSE),0)</f>
        <v>0</v>
      </c>
      <c r="DR62" s="19">
        <f>IFERROR(HLOOKUP(DR$1,'Nakladova matice_2018'!$A$1:$IW$188,35,FALSE),0)</f>
        <v>0</v>
      </c>
      <c r="DS62" s="19">
        <f>IFERROR(HLOOKUP(DS$1,'Nakladova matice_2018'!$A$1:$IW$188,35,FALSE),0)</f>
        <v>0</v>
      </c>
      <c r="DT62" s="19">
        <f>IFERROR(HLOOKUP(DT$1,'Nakladova matice_2018'!$A$1:$IW$188,35,FALSE),0)</f>
        <v>0</v>
      </c>
      <c r="DU62" s="19">
        <f>IFERROR(HLOOKUP(DU$1,'Nakladova matice_2018'!$A$1:$IW$188,35,FALSE),0)</f>
        <v>0</v>
      </c>
      <c r="DV62" s="19">
        <f>IFERROR(HLOOKUP(DV$1,'Nakladova matice_2018'!$A$1:$IW$188,35,FALSE),0)</f>
        <v>0</v>
      </c>
      <c r="DW62" s="19">
        <f>IFERROR(HLOOKUP(DW$1,'Nakladova matice_2018'!$A$1:$IW$188,35,FALSE),0)</f>
        <v>0</v>
      </c>
      <c r="DX62" s="19">
        <f>IFERROR(HLOOKUP(DX$1,'Nakladova matice_2018'!$A$1:$IW$188,35,FALSE),0)</f>
        <v>0</v>
      </c>
      <c r="DY62" s="19">
        <f>IFERROR(HLOOKUP(DY$1,'Nakladova matice_2018'!$A$1:$IW$188,35,FALSE),0)</f>
        <v>0</v>
      </c>
      <c r="DZ62" s="19">
        <f>IFERROR(HLOOKUP(DZ$1,'Nakladova matice_2018'!$A$1:$IW$188,35,FALSE),0)</f>
        <v>0</v>
      </c>
      <c r="EA62" s="19">
        <f>IFERROR(HLOOKUP(EA$1,'Nakladova matice_2018'!$A$1:$IW$188,35,FALSE),0)</f>
        <v>0</v>
      </c>
      <c r="EB62" s="19">
        <f>IFERROR(HLOOKUP(EB$1,'Nakladova matice_2018'!$A$1:$IW$188,35,FALSE),0)</f>
        <v>0</v>
      </c>
      <c r="EC62" s="19">
        <f>IFERROR(HLOOKUP(EC$1,'Nakladova matice_2018'!$A$1:$IW$188,35,FALSE),0)</f>
        <v>0</v>
      </c>
      <c r="ED62" s="19">
        <f>IFERROR(HLOOKUP(ED$1,'Nakladova matice_2018'!$A$1:$IW$188,35,FALSE),0)</f>
        <v>0</v>
      </c>
      <c r="EE62" s="19">
        <f>IFERROR(HLOOKUP(EE$1,'Nakladova matice_2018'!$A$1:$IW$188,35,FALSE),0)</f>
        <v>0</v>
      </c>
      <c r="EF62" s="19">
        <f>IFERROR(HLOOKUP(EF$1,'Nakladova matice_2018'!$A$1:$IW$188,35,FALSE),0)</f>
        <v>0</v>
      </c>
      <c r="EG62" s="19">
        <f>IFERROR(HLOOKUP(EG$1,'Nakladova matice_2018'!$A$1:$IW$188,35,FALSE),0)</f>
        <v>0</v>
      </c>
      <c r="EH62" s="19">
        <f>IFERROR(HLOOKUP(EH$1,'Nakladova matice_2018'!$A$1:$IW$188,35,FALSE),0)</f>
        <v>0</v>
      </c>
      <c r="EI62" s="19">
        <f>IFERROR(HLOOKUP(EI$1,'Nakladova matice_2018'!$A$1:$IW$188,35,FALSE),0)</f>
        <v>0</v>
      </c>
      <c r="EJ62" s="19">
        <f>IFERROR(HLOOKUP(EJ$1,'Nakladova matice_2018'!$A$1:$IW$188,35,FALSE),0)</f>
        <v>0</v>
      </c>
      <c r="EK62" s="19">
        <f>IFERROR(HLOOKUP(EK$1,'Nakladova matice_2018'!$A$1:$IW$188,35,FALSE),0)</f>
        <v>0</v>
      </c>
      <c r="EL62" s="19">
        <f>IFERROR(HLOOKUP(EL$1,'Nakladova matice_2018'!$A$1:$IW$188,35,FALSE),0)</f>
        <v>0</v>
      </c>
      <c r="EM62" s="19">
        <f>IFERROR(HLOOKUP(EM$1,'Nakladova matice_2018'!$A$1:$IW$188,35,FALSE),0)</f>
        <v>0</v>
      </c>
      <c r="EN62" s="19">
        <f>IFERROR(HLOOKUP(EN$1,'Nakladova matice_2018'!$A$1:$IW$188,35,FALSE),0)</f>
        <v>0</v>
      </c>
      <c r="EO62" s="19">
        <f>IFERROR(HLOOKUP(EO$1,'Nakladova matice_2018'!$A$1:$IW$188,35,FALSE),0)</f>
        <v>0</v>
      </c>
      <c r="EP62" s="19">
        <f>IFERROR(HLOOKUP(EP$1,'Nakladova matice_2018'!$A$1:$IW$188,35,FALSE),0)</f>
        <v>0</v>
      </c>
      <c r="EQ62" s="19">
        <f>IFERROR(HLOOKUP(EQ$1,'Nakladova matice_2018'!$A$1:$IW$188,35,FALSE),0)</f>
        <v>0</v>
      </c>
      <c r="ER62" s="19">
        <f>IFERROR(HLOOKUP(ER$1,'Nakladova matice_2018'!$A$1:$IW$188,35,FALSE),0)</f>
        <v>0</v>
      </c>
      <c r="ES62" s="19">
        <f>IFERROR(HLOOKUP(ES$1,'Nakladova matice_2018'!$A$1:$IW$188,35,FALSE),0)</f>
        <v>0</v>
      </c>
      <c r="ET62" s="19">
        <f>IFERROR(HLOOKUP(ET$1,'Nakladova matice_2018'!$A$1:$IW$188,35,FALSE),0)</f>
        <v>0</v>
      </c>
      <c r="EU62" s="19">
        <f>IFERROR(HLOOKUP(EU$1,'Nakladova matice_2018'!$A$1:$IW$188,35,FALSE),0)</f>
        <v>0</v>
      </c>
      <c r="EV62" s="19">
        <f>IFERROR(HLOOKUP(EV$1,'Nakladova matice_2018'!$A$1:$IW$188,35,FALSE),0)</f>
        <v>0</v>
      </c>
      <c r="EW62" s="19">
        <f>IFERROR(HLOOKUP(EW$1,'Nakladova matice_2018'!$A$1:$IW$188,35,FALSE),0)</f>
        <v>0</v>
      </c>
      <c r="EX62" s="19">
        <f>IFERROR(HLOOKUP(EX$1,'Nakladova matice_2018'!$A$1:$IW$188,35,FALSE),0)</f>
        <v>0</v>
      </c>
      <c r="EY62" s="19">
        <f>IFERROR(HLOOKUP(EY$1,'Nakladova matice_2018'!$A$1:$IW$188,35,FALSE),0)</f>
        <v>0</v>
      </c>
      <c r="EZ62" s="19">
        <f>IFERROR(HLOOKUP(EZ$1,'Nakladova matice_2018'!$A$1:$IW$188,35,FALSE),0)</f>
        <v>0</v>
      </c>
      <c r="FA62" s="19">
        <f>IFERROR(HLOOKUP(FA$1,'Nakladova matice_2018'!$A$1:$IW$188,35,FALSE),0)</f>
        <v>0</v>
      </c>
      <c r="FB62" s="19">
        <f>IFERROR(HLOOKUP(FB$1,'Nakladova matice_2018'!$A$1:$IW$188,35,FALSE),0)</f>
        <v>0</v>
      </c>
      <c r="FC62" s="19">
        <f>IFERROR(HLOOKUP(FC$1,'Nakladova matice_2018'!$A$1:$IW$188,35,FALSE),0)</f>
        <v>0</v>
      </c>
      <c r="FD62" s="19">
        <f>IFERROR(HLOOKUP(FD$1,'Nakladova matice_2018'!$A$1:$IW$188,35,FALSE),0)</f>
        <v>0</v>
      </c>
      <c r="FE62" s="19">
        <f>IFERROR(HLOOKUP(FE$1,'Nakladova matice_2018'!$A$1:$IW$188,35,FALSE),0)</f>
        <v>0</v>
      </c>
      <c r="FF62" s="19">
        <f>IFERROR(HLOOKUP(FF$1,'Nakladova matice_2018'!$A$1:$IW$188,35,FALSE),0)</f>
        <v>0</v>
      </c>
      <c r="FG62" s="19">
        <f>IFERROR(HLOOKUP(FG$1,'Nakladova matice_2018'!$A$1:$IW$188,35,FALSE),0)</f>
        <v>0</v>
      </c>
      <c r="FH62" s="19">
        <f>IFERROR(HLOOKUP(FH$1,'Nakladova matice_2018'!$A$1:$IW$188,35,FALSE),0)</f>
        <v>0</v>
      </c>
      <c r="FI62" s="19">
        <f>IFERROR(HLOOKUP(FI$1,'Nakladova matice_2018'!$A$1:$IW$188,35,FALSE),0)</f>
        <v>0</v>
      </c>
      <c r="FJ62" s="19">
        <f>IFERROR(HLOOKUP(FJ$1,'Nakladova matice_2018'!$A$1:$IW$188,35,FALSE),0)</f>
        <v>0</v>
      </c>
      <c r="FK62" s="19">
        <f>IFERROR(HLOOKUP(FK$1,'Nakladova matice_2018'!$A$1:$IW$188,35,FALSE),0)</f>
        <v>0</v>
      </c>
      <c r="FL62" s="19">
        <f>IFERROR(HLOOKUP(FL$1,'Nakladova matice_2018'!$A$1:$IW$188,35,FALSE),0)</f>
        <v>0</v>
      </c>
      <c r="FM62" s="19">
        <f>IFERROR(HLOOKUP(FM$1,'Nakladova matice_2018'!$A$1:$IW$188,35,FALSE),0)</f>
        <v>0</v>
      </c>
      <c r="FN62" s="19">
        <f>IFERROR(HLOOKUP(FN$1,'Nakladova matice_2018'!$A$1:$IW$188,35,FALSE),0)</f>
        <v>0</v>
      </c>
      <c r="FO62" s="19">
        <f>IFERROR(HLOOKUP(FO$1,'Nakladova matice_2018'!$A$1:$IW$188,35,FALSE),0)</f>
        <v>0</v>
      </c>
      <c r="FP62" s="19">
        <f>IFERROR(HLOOKUP(FP$1,'Nakladova matice_2018'!$A$1:$IW$188,35,FALSE),0)</f>
        <v>0</v>
      </c>
      <c r="FQ62" s="19">
        <f>IFERROR(HLOOKUP(FQ$1,'Nakladova matice_2018'!$A$1:$IW$188,35,FALSE),0)</f>
        <v>0</v>
      </c>
      <c r="FR62" s="19">
        <f>IFERROR(HLOOKUP(FR$1,'Nakladova matice_2018'!$A$1:$IW$188,35,FALSE),0)</f>
        <v>0</v>
      </c>
      <c r="FS62" s="19">
        <f>IFERROR(HLOOKUP(FS$1,'Nakladova matice_2018'!$A$1:$IW$188,35,FALSE),0)</f>
        <v>0</v>
      </c>
      <c r="FT62" s="19">
        <f>IFERROR(HLOOKUP(FT$1,'Nakladova matice_2018'!$A$1:$IW$188,35,FALSE),0)</f>
        <v>0</v>
      </c>
      <c r="FU62" s="19">
        <f>IFERROR(HLOOKUP(FU$1,'Nakladova matice_2018'!$A$1:$IW$188,35,FALSE),0)</f>
        <v>0</v>
      </c>
      <c r="FV62" s="19">
        <f>IFERROR(HLOOKUP(FV$1,'Nakladova matice_2018'!$A$1:$IW$188,35,FALSE),0)</f>
        <v>0</v>
      </c>
      <c r="FW62" s="19">
        <f>IFERROR(HLOOKUP(FW$1,'Nakladova matice_2018'!$A$1:$IW$188,35,FALSE),0)</f>
        <v>0</v>
      </c>
      <c r="FX62" s="19">
        <f>IFERROR(HLOOKUP(FX$1,'Nakladova matice_2018'!$A$1:$IW$188,35,FALSE),0)</f>
        <v>0</v>
      </c>
      <c r="FY62" s="19">
        <f>IFERROR(HLOOKUP(FY$1,'Nakladova matice_2018'!$A$1:$IW$188,35,FALSE),0)</f>
        <v>0</v>
      </c>
      <c r="FZ62" s="19">
        <f>IFERROR(HLOOKUP(FZ$1,'Nakladova matice_2018'!$A$1:$IW$188,35,FALSE),0)</f>
        <v>0</v>
      </c>
      <c r="GA62" s="19">
        <f>IFERROR(HLOOKUP(GA$1,'Nakladova matice_2018'!$A$1:$IW$188,35,FALSE),0)</f>
        <v>0</v>
      </c>
      <c r="GB62" s="19">
        <f>IFERROR(HLOOKUP(GB$1,'Nakladova matice_2018'!$A$1:$IW$188,35,FALSE),0)</f>
        <v>0</v>
      </c>
      <c r="GC62" s="19">
        <f>IFERROR(HLOOKUP(GC$1,'Nakladova matice_2018'!$A$1:$IW$188,35,FALSE),0)</f>
        <v>0</v>
      </c>
      <c r="GD62" s="19">
        <f>IFERROR(HLOOKUP(GD$1,'Nakladova matice_2018'!$A$1:$IW$188,35,FALSE),0)</f>
        <v>0</v>
      </c>
      <c r="GE62" s="19">
        <f>IFERROR(HLOOKUP(GE$1,'Nakladova matice_2018'!$A$1:$IW$188,35,FALSE),0)</f>
        <v>0</v>
      </c>
      <c r="GF62" s="19">
        <f>IFERROR(HLOOKUP(GF$1,'Nakladova matice_2018'!$A$1:$IW$188,35,FALSE),0)</f>
        <v>0</v>
      </c>
      <c r="GG62" s="19">
        <f>IFERROR(HLOOKUP(GG$1,'Nakladova matice_2018'!$A$1:$IW$188,35,FALSE),0)</f>
        <v>0</v>
      </c>
      <c r="GH62" s="19">
        <f>IFERROR(HLOOKUP(GH$1,'Nakladova matice_2018'!$A$1:$IW$188,35,FALSE),0)</f>
        <v>0</v>
      </c>
      <c r="GI62" s="19">
        <f>IFERROR(HLOOKUP(GI$1,'Nakladova matice_2018'!$A$1:$IW$188,35,FALSE),0)</f>
        <v>0</v>
      </c>
      <c r="GJ62" s="19">
        <f>IFERROR(HLOOKUP(GJ$1,'Nakladova matice_2018'!$A$1:$IW$188,35,FALSE),0)</f>
        <v>0</v>
      </c>
      <c r="GK62" s="19">
        <f>IFERROR(HLOOKUP(GK$1,'Nakladova matice_2018'!$A$1:$IW$188,35,FALSE),0)</f>
        <v>0</v>
      </c>
      <c r="GL62" s="19">
        <f>IFERROR(HLOOKUP(GL$1,'Nakladova matice_2018'!$A$1:$IW$188,35,FALSE),0)</f>
        <v>0</v>
      </c>
      <c r="GM62" s="19">
        <f>IFERROR(HLOOKUP(GM$1,'Nakladova matice_2018'!$A$1:$IW$188,35,FALSE),0)</f>
        <v>0</v>
      </c>
      <c r="GN62" s="19">
        <f>IFERROR(HLOOKUP(GN$1,'Nakladova matice_2018'!$A$1:$IW$188,35,FALSE),0)</f>
        <v>0</v>
      </c>
      <c r="GO62" s="19">
        <f>IFERROR(HLOOKUP(GO$1,'Nakladova matice_2018'!$A$1:$IW$188,35,FALSE),0)</f>
        <v>0</v>
      </c>
      <c r="GP62" s="19">
        <f>IFERROR(HLOOKUP(GP$1,'Nakladova matice_2018'!$A$1:$IW$188,35,FALSE),0)</f>
        <v>0</v>
      </c>
      <c r="GQ62" s="19">
        <f>IFERROR(HLOOKUP(GQ$1,'Nakladova matice_2018'!$A$1:$IW$188,35,FALSE),0)</f>
        <v>0</v>
      </c>
      <c r="GR62" s="19">
        <f>IFERROR(HLOOKUP(GR$1,'Nakladova matice_2018'!$A$1:$IW$188,35,FALSE),0)</f>
        <v>0</v>
      </c>
      <c r="GS62" s="19">
        <f>IFERROR(HLOOKUP(GS$1,'Nakladova matice_2018'!$A$1:$IW$188,35,FALSE),0)</f>
        <v>0</v>
      </c>
      <c r="GT62" s="19">
        <f>IFERROR(HLOOKUP(GT$1,'Nakladova matice_2018'!$A$1:$IW$188,35,FALSE),0)</f>
        <v>0</v>
      </c>
      <c r="GU62" s="19">
        <f>IFERROR(HLOOKUP(GU$1,'Nakladova matice_2018'!$A$1:$IW$188,35,FALSE),0)</f>
        <v>0</v>
      </c>
      <c r="GV62" s="19">
        <f>IFERROR(HLOOKUP(GV$1,'Nakladova matice_2018'!$A$1:$IW$188,35,FALSE),0)</f>
        <v>0</v>
      </c>
      <c r="GW62" s="19">
        <f>IFERROR(HLOOKUP(GW$1,'Nakladova matice_2018'!$A$1:$IW$188,35,FALSE),0)</f>
        <v>0</v>
      </c>
      <c r="GX62" s="19">
        <f>IFERROR(HLOOKUP(GX$1,'Nakladova matice_2018'!$A$1:$IW$188,35,FALSE),0)</f>
        <v>0</v>
      </c>
      <c r="GY62" s="19">
        <f>IFERROR(HLOOKUP(GY$1,'Nakladova matice_2018'!$A$1:$IW$188,35,FALSE),0)</f>
        <v>0</v>
      </c>
      <c r="GZ62" s="19">
        <f>IFERROR(HLOOKUP(GZ$1,'Nakladova matice_2018'!$A$1:$IW$188,35,FALSE),0)</f>
        <v>0</v>
      </c>
      <c r="HA62" s="19">
        <f>IFERROR(HLOOKUP(HA$1,'Nakladova matice_2018'!$A$1:$IW$188,35,FALSE),0)</f>
        <v>0</v>
      </c>
      <c r="HB62" s="19">
        <f>IFERROR(HLOOKUP(HB$1,'Nakladova matice_2018'!$A$1:$IW$188,35,FALSE),0)</f>
        <v>0</v>
      </c>
      <c r="HC62" s="19">
        <f>IFERROR(HLOOKUP(HC$1,'Nakladova matice_2018'!$A$1:$IW$188,35,FALSE),0)</f>
        <v>0</v>
      </c>
      <c r="HD62" s="19">
        <f>IFERROR(HLOOKUP(HD$1,'Nakladova matice_2018'!$A$1:$IW$188,35,FALSE),0)</f>
        <v>0</v>
      </c>
      <c r="HE62" s="19">
        <f>IFERROR(HLOOKUP(HE$1,'Nakladova matice_2018'!$A$1:$IW$188,35,FALSE),0)</f>
        <v>0</v>
      </c>
      <c r="HF62" s="19">
        <f>IFERROR(HLOOKUP(HF$1,'Nakladova matice_2018'!$A$1:$IW$188,35,FALSE),0)</f>
        <v>0</v>
      </c>
      <c r="HG62" s="19">
        <f>IFERROR(HLOOKUP(HG$1,'Nakladova matice_2018'!$A$1:$IW$188,35,FALSE),0)</f>
        <v>0</v>
      </c>
      <c r="HH62" s="19">
        <f>IFERROR(HLOOKUP(HH$1,'Nakladova matice_2018'!$A$1:$IW$188,35,FALSE),0)</f>
        <v>0</v>
      </c>
      <c r="HI62" s="19">
        <f>IFERROR(HLOOKUP(HI$1,'Nakladova matice_2018'!$A$1:$IW$188,35,FALSE),0)</f>
        <v>0</v>
      </c>
      <c r="HJ62" s="19">
        <f>IFERROR(HLOOKUP(HJ$1,'Nakladova matice_2018'!$A$1:$IW$188,35,FALSE),0)</f>
        <v>0</v>
      </c>
      <c r="HK62" s="19">
        <f>IFERROR(HLOOKUP(HK$1,'Nakladova matice_2018'!$A$1:$IW$188,35,FALSE),0)</f>
        <v>0</v>
      </c>
      <c r="HL62" s="19">
        <f>IFERROR(HLOOKUP(HL$1,'Nakladova matice_2018'!$A$1:$IW$188,35,FALSE),0)</f>
        <v>0</v>
      </c>
      <c r="HM62" s="19">
        <f>IFERROR(HLOOKUP(HM$1,'Nakladova matice_2018'!$A$1:$IW$188,35,FALSE),0)</f>
        <v>0</v>
      </c>
      <c r="HN62" s="19">
        <f>IFERROR(HLOOKUP(HN$1,'Nakladova matice_2018'!$A$1:$IW$188,35,FALSE),0)</f>
        <v>0</v>
      </c>
      <c r="HO62" s="19">
        <f>IFERROR(HLOOKUP(HO$1,'Nakladova matice_2018'!$A$1:$IW$188,35,FALSE),0)</f>
        <v>0</v>
      </c>
      <c r="HP62" s="19">
        <f>IFERROR(HLOOKUP(HP$1,'Nakladova matice_2018'!$A$1:$IW$188,35,FALSE),0)</f>
        <v>0</v>
      </c>
      <c r="HQ62" s="19">
        <f>IFERROR(HLOOKUP(HQ$1,'Nakladova matice_2018'!$A$1:$IW$188,35,FALSE),0)</f>
        <v>0</v>
      </c>
      <c r="HR62" s="19">
        <f>IFERROR(HLOOKUP(HR$1,'Nakladova matice_2018'!$A$1:$IW$188,35,FALSE),0)</f>
        <v>0</v>
      </c>
      <c r="HS62" s="19">
        <f>IFERROR(HLOOKUP(HS$1,'Nakladova matice_2018'!$A$1:$IW$188,35,FALSE),0)</f>
        <v>0</v>
      </c>
      <c r="HT62" s="19">
        <f>IFERROR(HLOOKUP(HT$1,'Nakladova matice_2018'!$A$1:$IW$188,35,FALSE),0)</f>
        <v>0</v>
      </c>
      <c r="HU62" s="19">
        <f>IFERROR(HLOOKUP(HU$1,'Nakladova matice_2018'!$A$1:$IW$188,35,FALSE),0)</f>
        <v>0</v>
      </c>
      <c r="HV62" s="19">
        <f>IFERROR(HLOOKUP(HV$1,'Nakladova matice_2018'!$A$1:$IW$188,35,FALSE),0)</f>
        <v>0</v>
      </c>
      <c r="HW62" s="19">
        <f>IFERROR(HLOOKUP(HW$1,'Nakladova matice_2018'!$A$1:$IW$188,35,FALSE),0)</f>
        <v>0</v>
      </c>
      <c r="HX62" s="19">
        <f>IFERROR(HLOOKUP(HX$1,'Nakladova matice_2018'!$A$1:$IW$188,35,FALSE),0)</f>
        <v>0</v>
      </c>
      <c r="HY62" s="19">
        <f>IFERROR(HLOOKUP(HY$1,'Nakladova matice_2018'!$A$1:$IW$188,35,FALSE),0)</f>
        <v>0</v>
      </c>
      <c r="HZ62" s="19">
        <f>IFERROR(HLOOKUP(HZ$1,'Nakladova matice_2018'!$A$1:$IW$188,35,FALSE),0)</f>
        <v>0</v>
      </c>
      <c r="IA62" s="19">
        <f>IFERROR(HLOOKUP(IA$1,'Nakladova matice_2018'!$A$1:$IW$188,35,FALSE),0)</f>
        <v>0</v>
      </c>
      <c r="IB62" s="19">
        <f>IFERROR(HLOOKUP(IB$1,'Nakladova matice_2018'!$A$1:$IW$188,35,FALSE),0)</f>
        <v>0</v>
      </c>
      <c r="IC62" s="19">
        <f>IFERROR(HLOOKUP(IC$1,'Nakladova matice_2018'!$A$1:$IW$188,35,FALSE),0)</f>
        <v>0</v>
      </c>
      <c r="ID62" s="19">
        <f>IFERROR(HLOOKUP(ID$1,'Nakladova matice_2018'!$A$1:$IW$188,35,FALSE),0)</f>
        <v>0</v>
      </c>
      <c r="IE62" s="19">
        <f>IFERROR(HLOOKUP(IE$1,'Nakladova matice_2018'!$A$1:$IW$188,35,FALSE),0)</f>
        <v>0</v>
      </c>
      <c r="IF62" s="19">
        <f>IFERROR(HLOOKUP(IF$1,'Nakladova matice_2018'!$A$1:$IW$188,35,FALSE),0)</f>
        <v>0</v>
      </c>
      <c r="IG62" s="19">
        <f>IFERROR(HLOOKUP(IG$1,'Nakladova matice_2018'!$A$1:$IW$188,35,FALSE),0)</f>
        <v>0</v>
      </c>
      <c r="IH62" s="19">
        <f>IFERROR(HLOOKUP(IH$1,'Nakladova matice_2018'!$A$1:$IW$188,35,FALSE),0)</f>
        <v>0</v>
      </c>
      <c r="II62" s="19">
        <f>IFERROR(HLOOKUP(II$1,'Nakladova matice_2018'!$A$1:$IW$188,35,FALSE),0)</f>
        <v>0</v>
      </c>
      <c r="IJ62" s="19">
        <f>IFERROR(HLOOKUP(IJ$1,'Nakladova matice_2018'!$A$1:$IW$188,35,FALSE),0)</f>
        <v>0</v>
      </c>
      <c r="IK62" s="19">
        <f>IFERROR(HLOOKUP(IK$1,'Nakladova matice_2018'!$A$1:$IW$188,35,FALSE),0)</f>
        <v>0</v>
      </c>
      <c r="IL62" s="19">
        <f>IFERROR(HLOOKUP(IL$1,'Nakladova matice_2018'!$A$1:$IW$188,35,FALSE),0)</f>
        <v>0</v>
      </c>
      <c r="IM62" s="19">
        <f>IFERROR(HLOOKUP(IM$1,'Nakladova matice_2018'!$A$1:$IW$188,35,FALSE),0)</f>
        <v>0</v>
      </c>
      <c r="IN62" s="19">
        <f>IFERROR(HLOOKUP(IN$1,'Nakladova matice_2018'!$A$1:$IW$188,35,FALSE),0)</f>
        <v>0</v>
      </c>
      <c r="IO62" s="19">
        <f>IFERROR(HLOOKUP(IO$1,'Nakladova matice_2018'!$A$1:$IW$188,35,FALSE),0)</f>
        <v>0</v>
      </c>
      <c r="IP62" s="19">
        <f>IFERROR(HLOOKUP(IP$1,'Nakladova matice_2018'!$A$1:$IW$188,35,FALSE),0)</f>
        <v>0</v>
      </c>
      <c r="IQ62" s="19">
        <f>IFERROR(HLOOKUP(IQ$1,'Nakladova matice_2018'!$A$1:$IW$188,35,FALSE),0)</f>
        <v>0</v>
      </c>
      <c r="IR62" s="19">
        <f>IFERROR(HLOOKUP(IR$1,'Nakladova matice_2018'!$A$1:$IW$188,35,FALSE),0)</f>
        <v>0</v>
      </c>
      <c r="IS62" s="19">
        <f>IFERROR(HLOOKUP(IS$1,'Nakladova matice_2018'!$A$1:$IW$188,35,FALSE),0)</f>
        <v>0</v>
      </c>
      <c r="IT62" s="19">
        <f>IFERROR(HLOOKUP(IT$1,'Nakladova matice_2018'!$A$1:$IW$188,35,FALSE),0)</f>
        <v>0</v>
      </c>
      <c r="IU62" s="19">
        <f>IFERROR(HLOOKUP(IU$1,'Nakladova matice_2018'!$A$1:$IW$188,35,FALSE),0)</f>
        <v>0</v>
      </c>
      <c r="IV62" s="19">
        <f>IFERROR(HLOOKUP(IV$1,'Nakladova matice_2018'!$A$1:$IW$188,35,FALSE),0)</f>
        <v>0</v>
      </c>
      <c r="IW62" s="19">
        <f>IFERROR(HLOOKUP(IW$1,'Nakladova matice_2018'!$A$1:$IW$188,35,FALSE),0)</f>
        <v>0</v>
      </c>
      <c r="IX62" s="19">
        <f>IFERROR(HLOOKUP(IX$1,'Nakladova matice_2018'!$A$1:$IW$188,35,FALSE),0)</f>
        <v>0</v>
      </c>
      <c r="IY62" s="19">
        <f>IFERROR(HLOOKUP(IY$1,'Nakladova matice_2018'!$A$1:$IW$188,35,FALSE),0)</f>
        <v>0</v>
      </c>
      <c r="IZ62" s="19">
        <f>IFERROR(HLOOKUP(IZ$1,'Nakladova matice_2018'!$A$1:$IW$188,35,FALSE),0)</f>
        <v>0</v>
      </c>
      <c r="JA62" s="19">
        <f>IFERROR(HLOOKUP(JA$1,'Nakladova matice_2018'!$A$1:$IW$188,35,FALSE),0)</f>
        <v>0</v>
      </c>
      <c r="JB62" s="19">
        <f>IFERROR(HLOOKUP(JB$1,'Nakladova matice_2018'!$A$1:$IW$188,35,FALSE),0)</f>
        <v>0</v>
      </c>
      <c r="JC62" s="19">
        <f>IFERROR(HLOOKUP(JC$1,'Nakladova matice_2018'!$A$1:$IW$188,35,FALSE),0)</f>
        <v>0</v>
      </c>
      <c r="JD62" s="19">
        <f>IFERROR(HLOOKUP(JD$1,'Nakladova matice_2018'!$A$1:$IW$188,35,FALSE),0)</f>
        <v>0</v>
      </c>
      <c r="JE62" s="19">
        <f>IFERROR(HLOOKUP(JE$1,'Nakladova matice_2018'!$A$1:$IW$188,35,FALSE),0)</f>
        <v>0</v>
      </c>
      <c r="JF62" s="19">
        <f>IFERROR(HLOOKUP(JF$1,'Nakladova matice_2018'!$A$1:$IW$188,35,FALSE),0)</f>
        <v>0</v>
      </c>
      <c r="JG62" s="19">
        <f>IFERROR(HLOOKUP(JG$1,'Nakladova matice_2018'!$A$1:$IW$188,35,FALSE),0)</f>
        <v>0</v>
      </c>
      <c r="JH62" s="19">
        <f>IFERROR(HLOOKUP(JH$1,'Nakladova matice_2018'!$A$1:$IW$188,35,FALSE),0)</f>
        <v>0</v>
      </c>
      <c r="JI62" s="19">
        <f>IFERROR(HLOOKUP(JI$1,'Nakladova matice_2018'!$A$1:$IW$188,35,FALSE),0)</f>
        <v>0</v>
      </c>
      <c r="JJ62" s="19">
        <f>IFERROR(HLOOKUP(JJ$1,'Nakladova matice_2018'!$A$1:$IW$188,35,FALSE),0)</f>
        <v>0</v>
      </c>
      <c r="JK62" s="19">
        <f>IFERROR(HLOOKUP(JK$1,'Nakladova matice_2018'!$A$1:$IW$188,35,FALSE),0)</f>
        <v>0</v>
      </c>
      <c r="JL62" s="19">
        <f>IFERROR(HLOOKUP(JL$1,'Nakladova matice_2018'!$A$1:$IW$188,35,FALSE),0)</f>
        <v>0</v>
      </c>
      <c r="JM62" s="19">
        <f>IFERROR(HLOOKUP(JM$1,'Nakladova matice_2018'!$A$1:$IW$188,35,FALSE),0)</f>
        <v>0</v>
      </c>
      <c r="JN62" s="19">
        <f>IFERROR(HLOOKUP(JN$1,'Nakladova matice_2018'!$A$1:$IW$188,35,FALSE),0)</f>
        <v>0</v>
      </c>
      <c r="JO62" s="19">
        <f>IFERROR(HLOOKUP(JO$1,'Nakladova matice_2018'!$A$1:$IW$188,35,FALSE),0)</f>
        <v>0</v>
      </c>
      <c r="JP62" s="19">
        <f>IFERROR(HLOOKUP(JP$1,'Nakladova matice_2018'!$A$1:$IW$188,35,FALSE),0)</f>
        <v>0</v>
      </c>
      <c r="JQ62" s="19">
        <f>IFERROR(HLOOKUP(JQ$1,'Nakladova matice_2018'!$A$1:$IW$188,35,FALSE),0)</f>
        <v>0</v>
      </c>
      <c r="JR62" s="19">
        <f>IFERROR(HLOOKUP(JR$1,'Nakladova matice_2018'!$A$1:$IW$188,35,FALSE),0)</f>
        <v>0</v>
      </c>
      <c r="JS62" s="19">
        <f>IFERROR(HLOOKUP(JS$1,'Nakladova matice_2018'!$A$1:$IW$188,35,FALSE),0)</f>
        <v>0</v>
      </c>
      <c r="JT62" s="19">
        <f>IFERROR(HLOOKUP(JT$1,'Nakladova matice_2018'!$A$1:$IW$188,35,FALSE),0)</f>
        <v>0</v>
      </c>
      <c r="JU62" s="19">
        <f>IFERROR(HLOOKUP(JU$1,'Nakladova matice_2018'!$A$1:$IW$188,35,FALSE),0)</f>
        <v>0</v>
      </c>
      <c r="JV62" s="19">
        <f>IFERROR(HLOOKUP(JV$1,'Nakladova matice_2018'!$A$1:$IW$188,35,FALSE),0)</f>
        <v>0</v>
      </c>
      <c r="JW62" s="19">
        <f>IFERROR(HLOOKUP(JW$1,'Nakladova matice_2018'!$A$1:$IW$188,35,FALSE),0)</f>
        <v>0</v>
      </c>
      <c r="JX62" s="19">
        <f>IFERROR(HLOOKUP(JX$1,'Nakladova matice_2018'!$A$1:$IW$188,35,FALSE),0)</f>
        <v>0</v>
      </c>
      <c r="JY62" s="19">
        <f>IFERROR(HLOOKUP(JY$1,'Nakladova matice_2018'!$A$1:$IW$188,35,FALSE),0)</f>
        <v>0</v>
      </c>
      <c r="JZ62" s="19">
        <f>IFERROR(HLOOKUP(JZ$1,'Nakladova matice_2018'!$A$1:$IW$188,35,FALSE),0)</f>
        <v>0</v>
      </c>
      <c r="KA62" s="19">
        <f>IFERROR(HLOOKUP(KA$1,'Nakladova matice_2018'!$A$1:$IW$188,35,FALSE),0)</f>
        <v>0</v>
      </c>
      <c r="KB62" s="19">
        <f>IFERROR(HLOOKUP(KB$1,'Nakladova matice_2018'!$A$1:$IW$188,35,FALSE),0)</f>
        <v>0</v>
      </c>
      <c r="KC62" s="19">
        <f>IFERROR(HLOOKUP(KC$1,'Nakladova matice_2018'!$A$1:$IW$188,35,FALSE),0)</f>
        <v>0</v>
      </c>
      <c r="KD62" s="19">
        <f>IFERROR(HLOOKUP(KD$1,'Nakladova matice_2018'!$A$1:$IW$188,35,FALSE),0)</f>
        <v>0</v>
      </c>
      <c r="KE62" s="19">
        <f>IFERROR(HLOOKUP(KE$1,'Nakladova matice_2018'!$A$1:$IW$188,35,FALSE),0)</f>
        <v>0</v>
      </c>
      <c r="KF62" s="19">
        <f>IFERROR(HLOOKUP(KF$1,'Nakladova matice_2018'!$A$1:$IW$188,35,FALSE),0)</f>
        <v>0</v>
      </c>
      <c r="KG62" s="19">
        <f>IFERROR(HLOOKUP(KG$1,'Nakladova matice_2018'!$A$1:$IW$188,35,FALSE),0)</f>
        <v>0</v>
      </c>
      <c r="KH62" s="19">
        <f>IFERROR(HLOOKUP(KH$1,'Nakladova matice_2018'!$A$1:$IW$188,35,FALSE),0)</f>
        <v>0</v>
      </c>
      <c r="KI62" s="19">
        <f>IFERROR(HLOOKUP(KI$1,'Nakladova matice_2018'!$A$1:$IW$188,35,FALSE),0)</f>
        <v>0</v>
      </c>
      <c r="KJ62" s="19">
        <f>IFERROR(HLOOKUP(KJ$1,'Nakladova matice_2018'!$A$1:$IW$188,35,FALSE),0)</f>
        <v>0</v>
      </c>
      <c r="KK62" s="19">
        <f>IFERROR(HLOOKUP(KK$1,'Nakladova matice_2018'!$A$1:$IW$188,35,FALSE),0)</f>
        <v>0</v>
      </c>
      <c r="KL62" s="19">
        <f>IFERROR(HLOOKUP(KL$1,'Nakladova matice_2018'!$A$1:$IW$188,35,FALSE),0)</f>
        <v>0</v>
      </c>
      <c r="KM62" s="19">
        <f>IFERROR(HLOOKUP(KM$1,'Nakladova matice_2018'!$A$1:$IW$188,35,FALSE),0)</f>
        <v>0</v>
      </c>
      <c r="KN62" s="19">
        <f>IFERROR(HLOOKUP(KN$1,'Nakladova matice_2018'!$A$1:$IW$188,35,FALSE),0)</f>
        <v>0</v>
      </c>
      <c r="KO62" s="19">
        <f>IFERROR(HLOOKUP(KO$1,'Nakladova matice_2018'!$A$1:$IW$188,35,FALSE),0)</f>
        <v>0</v>
      </c>
      <c r="KP62" s="19">
        <f>IFERROR(HLOOKUP(KP$1,'Nakladova matice_2018'!$A$1:$IW$188,35,FALSE),0)</f>
        <v>0</v>
      </c>
      <c r="KQ62" s="19">
        <f>IFERROR(HLOOKUP(KQ$1,'Nakladova matice_2018'!$A$1:$IW$188,35,FALSE),0)</f>
        <v>0</v>
      </c>
      <c r="KR62" s="19">
        <f>IFERROR(HLOOKUP(KR$1,'Nakladova matice_2018'!$A$1:$IW$188,35,FALSE),0)</f>
        <v>0</v>
      </c>
      <c r="KS62" s="19">
        <f>IFERROR(HLOOKUP(KS$1,'Nakladova matice_2018'!$A$1:$IW$188,35,FALSE),0)</f>
        <v>0</v>
      </c>
      <c r="KT62" s="19">
        <f>IFERROR(HLOOKUP(KT$1,'Nakladova matice_2018'!$A$1:$IW$188,35,FALSE),0)</f>
        <v>0</v>
      </c>
      <c r="KU62" s="19">
        <f>IFERROR(HLOOKUP(KU$1,'Nakladova matice_2018'!$A$1:$IW$188,35,FALSE),0)</f>
        <v>0</v>
      </c>
      <c r="KV62" s="19">
        <f>IFERROR(HLOOKUP(KV$1,'Nakladova matice_2018'!$A$1:$IW$188,35,FALSE),0)</f>
        <v>0</v>
      </c>
      <c r="KW62" s="19">
        <f>IFERROR(HLOOKUP(KW$1,'Nakladova matice_2018'!$A$1:$IW$188,35,FALSE),0)</f>
        <v>0</v>
      </c>
      <c r="KX62" s="19">
        <f>IFERROR(HLOOKUP(KX$1,'Nakladova matice_2018'!$A$1:$IW$188,35,FALSE),0)</f>
        <v>0</v>
      </c>
      <c r="KY62" s="19">
        <f>IFERROR(HLOOKUP(KY$1,'Nakladova matice_2018'!$A$1:$IW$188,35,FALSE),0)</f>
        <v>0</v>
      </c>
      <c r="KZ62" s="19">
        <f>IFERROR(HLOOKUP(KZ$1,'Nakladova matice_2018'!$A$1:$IW$188,35,FALSE),0)</f>
        <v>0</v>
      </c>
      <c r="LA62" s="19">
        <f>IFERROR(HLOOKUP(LA$1,'Nakladova matice_2018'!$A$1:$IW$188,35,FALSE),0)</f>
        <v>0</v>
      </c>
      <c r="LB62" s="19">
        <f>IFERROR(HLOOKUP(LB$1,'Nakladova matice_2018'!$A$1:$IW$188,35,FALSE),0)</f>
        <v>0</v>
      </c>
      <c r="LC62" s="19">
        <f>IFERROR(HLOOKUP(LC$1,'Nakladova matice_2018'!$A$1:$IW$188,35,FALSE),0)</f>
        <v>0</v>
      </c>
      <c r="LD62" s="19">
        <f>IFERROR(HLOOKUP(LD$1,'Nakladova matice_2018'!$A$1:$IW$188,35,FALSE),0)</f>
        <v>0</v>
      </c>
      <c r="LE62" s="19">
        <f>IFERROR(HLOOKUP(LE$1,'Nakladova matice_2018'!$A$1:$IW$188,35,FALSE),0)</f>
        <v>0</v>
      </c>
      <c r="LF62" s="19">
        <f>IFERROR(HLOOKUP(LF$1,'Nakladova matice_2018'!$A$1:$IW$188,35,FALSE),0)</f>
        <v>0</v>
      </c>
      <c r="LG62" s="19">
        <f>IFERROR(HLOOKUP(LG$1,'Nakladova matice_2018'!$A$1:$IW$188,35,FALSE),0)</f>
        <v>0</v>
      </c>
      <c r="LH62" s="19">
        <f>IFERROR(HLOOKUP(LH$1,'Nakladova matice_2018'!$A$1:$IW$188,35,FALSE),0)</f>
        <v>0</v>
      </c>
      <c r="LI62" s="19">
        <f>IFERROR(HLOOKUP(LI$1,'Nakladova matice_2018'!$A$1:$IW$188,35,FALSE),0)</f>
        <v>0</v>
      </c>
      <c r="LJ62" s="19">
        <f>IFERROR(HLOOKUP(LJ$1,'Nakladova matice_2018'!$A$1:$IW$188,35,FALSE),0)</f>
        <v>0</v>
      </c>
      <c r="LK62" s="19">
        <f>IFERROR(HLOOKUP(LK$1,'Nakladova matice_2018'!$A$1:$IW$188,35,FALSE),0)</f>
        <v>0</v>
      </c>
      <c r="LL62" s="19">
        <f>IFERROR(HLOOKUP(LL$1,'Nakladova matice_2018'!$A$1:$IW$188,35,FALSE),0)</f>
        <v>0</v>
      </c>
      <c r="LM62" s="19">
        <f>IFERROR(HLOOKUP(LM$1,'Nakladova matice_2018'!$A$1:$IW$188,35,FALSE),0)</f>
        <v>0</v>
      </c>
      <c r="LN62" s="19">
        <f>IFERROR(HLOOKUP(LN$1,'Nakladova matice_2018'!$A$1:$IW$188,35,FALSE),0)</f>
        <v>0</v>
      </c>
      <c r="LO62" s="19">
        <f>IFERROR(HLOOKUP(LO$1,'Nakladova matice_2018'!$A$1:$IW$188,35,FALSE),0)</f>
        <v>0</v>
      </c>
      <c r="LP62" s="19">
        <f>IFERROR(HLOOKUP(LP$1,'Nakladova matice_2018'!$A$1:$IW$188,35,FALSE),0)</f>
        <v>0</v>
      </c>
      <c r="LQ62" s="19">
        <f>IFERROR(HLOOKUP(LQ$1,'Nakladova matice_2018'!$A$1:$IW$188,35,FALSE),0)</f>
        <v>0</v>
      </c>
      <c r="LR62" s="19">
        <f>IFERROR(HLOOKUP(LR$1,'Nakladova matice_2018'!$A$1:$IW$188,35,FALSE),0)</f>
        <v>0</v>
      </c>
      <c r="LS62" s="19">
        <f>IFERROR(HLOOKUP(LS$1,'Nakladova matice_2018'!$A$1:$IW$188,35,FALSE),0)</f>
        <v>0</v>
      </c>
      <c r="LT62" s="19">
        <f>IFERROR(HLOOKUP(LT$1,'Nakladova matice_2018'!$A$1:$IW$188,35,FALSE),0)</f>
        <v>0</v>
      </c>
      <c r="LU62" s="19">
        <f>IFERROR(HLOOKUP(LU$1,'Nakladova matice_2018'!$A$1:$IW$188,35,FALSE),0)</f>
        <v>0</v>
      </c>
      <c r="LV62" s="19">
        <f>IFERROR(HLOOKUP(LV$1,'Nakladova matice_2018'!$A$1:$IW$188,35,FALSE),0)</f>
        <v>0</v>
      </c>
      <c r="LW62" s="19">
        <f>IFERROR(HLOOKUP(LW$1,'Nakladova matice_2018'!$A$1:$IW$188,35,FALSE),0)</f>
        <v>0</v>
      </c>
      <c r="LX62" s="19">
        <f>IFERROR(HLOOKUP(LX$1,'Nakladova matice_2018'!$A$1:$IW$188,35,FALSE),0)</f>
        <v>0</v>
      </c>
      <c r="LY62" s="19">
        <f>IFERROR(HLOOKUP(LY$1,'Nakladova matice_2018'!$A$1:$IW$188,35,FALSE),0)</f>
        <v>0</v>
      </c>
      <c r="LZ62" s="19">
        <f>IFERROR(HLOOKUP(LZ$1,'Nakladova matice_2018'!$A$1:$IW$188,35,FALSE),0)</f>
        <v>0</v>
      </c>
      <c r="MA62" s="19">
        <f>IFERROR(HLOOKUP(MA$1,'Nakladova matice_2018'!$A$1:$IW$188,35,FALSE),0)</f>
        <v>0</v>
      </c>
      <c r="MB62" s="19">
        <f>IFERROR(HLOOKUP(MB$1,'Nakladova matice_2018'!$A$1:$IW$188,35,FALSE),0)</f>
        <v>0</v>
      </c>
      <c r="MC62" s="19">
        <f>IFERROR(HLOOKUP(MC$1,'Nakladova matice_2018'!$A$1:$IW$188,35,FALSE),0)</f>
        <v>0</v>
      </c>
      <c r="MD62" s="19">
        <f>IFERROR(HLOOKUP(MD$1,'Nakladova matice_2018'!$A$1:$IW$188,35,FALSE),0)</f>
        <v>0</v>
      </c>
      <c r="ME62" s="19">
        <f>IFERROR(HLOOKUP(ME$1,'Nakladova matice_2018'!$A$1:$IW$188,35,FALSE),0)</f>
        <v>0</v>
      </c>
      <c r="MF62" s="19">
        <f>IFERROR(HLOOKUP(MF$1,'Nakladova matice_2018'!$A$1:$IW$188,35,FALSE),0)</f>
        <v>0</v>
      </c>
      <c r="MG62" s="19">
        <f>IFERROR(HLOOKUP(MG$1,'Nakladova matice_2018'!$A$1:$IW$188,35,FALSE),0)</f>
        <v>0</v>
      </c>
      <c r="MH62" s="19">
        <f>IFERROR(HLOOKUP(MH$1,'Nakladova matice_2018'!$A$1:$IW$188,35,FALSE),0)</f>
        <v>0</v>
      </c>
      <c r="MI62" s="19">
        <f>IFERROR(HLOOKUP(MI$1,'Nakladova matice_2018'!$A$1:$IW$188,35,FALSE),0)</f>
        <v>0</v>
      </c>
      <c r="MJ62" s="19">
        <f>IFERROR(HLOOKUP(MJ$1,'Nakladova matice_2018'!$A$1:$IW$188,35,FALSE),0)</f>
        <v>0</v>
      </c>
      <c r="MK62" s="19">
        <f>IFERROR(HLOOKUP(MK$1,'Nakladova matice_2018'!$A$1:$IW$188,35,FALSE),0)</f>
        <v>0</v>
      </c>
      <c r="ML62" s="19">
        <f>IFERROR(HLOOKUP(ML$1,'Nakladova matice_2018'!$A$1:$IW$188,35,FALSE),0)</f>
        <v>0</v>
      </c>
      <c r="MM62" s="19">
        <f>IFERROR(HLOOKUP(MM$1,'Nakladova matice_2018'!$A$1:$IW$188,35,FALSE),0)</f>
        <v>0</v>
      </c>
      <c r="MN62" s="19">
        <f>IFERROR(HLOOKUP(MN$1,'Nakladova matice_2018'!$A$1:$IW$188,35,FALSE),0)</f>
        <v>0</v>
      </c>
      <c r="MO62" s="20">
        <f t="shared" si="84"/>
        <v>5094.1000000000004</v>
      </c>
      <c r="MP62" s="20">
        <f>MO62-'Nakladova matice_2018'!IX35</f>
        <v>0</v>
      </c>
    </row>
    <row r="63" spans="1:354" x14ac:dyDescent="0.2">
      <c r="A63" s="27">
        <v>511016</v>
      </c>
      <c r="B63" s="21" t="s">
        <v>209</v>
      </c>
      <c r="C63" s="53">
        <v>0</v>
      </c>
      <c r="D63" s="19">
        <f>IFERROR(HLOOKUP(D$1,'Nakladova matice_2018'!$A$1:$IW$188,36,FALSE),0)</f>
        <v>0</v>
      </c>
      <c r="E63" s="19">
        <f>IFERROR(HLOOKUP(E$1,'Nakladova matice_2018'!$A$1:$IW$188,36,FALSE),0)</f>
        <v>0</v>
      </c>
      <c r="F63" s="19">
        <f>IFERROR(HLOOKUP(F$1,'Nakladova matice_2018'!$A$1:$IW$188,36,FALSE),0)</f>
        <v>7617.28</v>
      </c>
      <c r="G63" s="19">
        <f>IFERROR(HLOOKUP(G$1,'Nakladova matice_2018'!$A$1:$IW$188,36,FALSE),0)</f>
        <v>0</v>
      </c>
      <c r="H63" s="19">
        <f>IFERROR(HLOOKUP(H$1,'Nakladova matice_2018'!$A$1:$IW$188,36,FALSE),0)</f>
        <v>0</v>
      </c>
      <c r="I63" s="19">
        <f>IFERROR(HLOOKUP(I$1,'Nakladova matice_2018'!$A$1:$IW$188,36,FALSE),0)</f>
        <v>0</v>
      </c>
      <c r="J63" s="19">
        <f>IFERROR(HLOOKUP(J$1,'Nakladova matice_2018'!$A$1:$IW$188,36,FALSE),0)</f>
        <v>0</v>
      </c>
      <c r="K63" s="19">
        <f>IFERROR(HLOOKUP(K$1,'Nakladova matice_2018'!$A$1:$IW$188,36,FALSE),0)</f>
        <v>0</v>
      </c>
      <c r="L63" s="19">
        <f>IFERROR(HLOOKUP(L$1,'Nakladova matice_2018'!$A$1:$IW$188,36,FALSE),0)</f>
        <v>0</v>
      </c>
      <c r="M63" s="19">
        <f>IFERROR(HLOOKUP(M$1,'Nakladova matice_2018'!$A$1:$IW$188,36,FALSE),0)</f>
        <v>0</v>
      </c>
      <c r="N63" s="19">
        <f>IFERROR(HLOOKUP(N$1,'Nakladova matice_2018'!$A$1:$IW$188,36,FALSE),0)</f>
        <v>0</v>
      </c>
      <c r="O63" s="19">
        <f>IFERROR(HLOOKUP(O$1,'Nakladova matice_2018'!$A$1:$IW$188,36,FALSE),0)</f>
        <v>0</v>
      </c>
      <c r="P63" s="19">
        <f>IFERROR(HLOOKUP(P$1,'Nakladova matice_2018'!$A$1:$IW$188,36,FALSE),0)</f>
        <v>0</v>
      </c>
      <c r="Q63" s="19">
        <f>IFERROR(HLOOKUP(Q$1,'Nakladova matice_2018'!$A$1:$IW$188,36,FALSE),0)</f>
        <v>0</v>
      </c>
      <c r="R63" s="19">
        <f>IFERROR(HLOOKUP(R$1,'Nakladova matice_2018'!$A$1:$IW$188,36,FALSE),0)</f>
        <v>0</v>
      </c>
      <c r="S63" s="19">
        <f>IFERROR(HLOOKUP(S$1,'Nakladova matice_2018'!$A$1:$IW$188,36,FALSE),0)</f>
        <v>0</v>
      </c>
      <c r="T63" s="19">
        <f>IFERROR(HLOOKUP(T$1,'Nakladova matice_2018'!$A$1:$IW$188,36,FALSE),0)</f>
        <v>0</v>
      </c>
      <c r="U63" s="19">
        <f>IFERROR(HLOOKUP(U$1,'Nakladova matice_2018'!$A$1:$IW$188,36,FALSE),0)</f>
        <v>0</v>
      </c>
      <c r="V63" s="19">
        <f>IFERROR(HLOOKUP(V$1,'Nakladova matice_2018'!$A$1:$IW$188,36,FALSE),0)</f>
        <v>0</v>
      </c>
      <c r="W63" s="19">
        <f>IFERROR(HLOOKUP(W$1,'Nakladova matice_2018'!$A$1:$IW$188,36,FALSE),0)</f>
        <v>0</v>
      </c>
      <c r="X63" s="19">
        <f>IFERROR(HLOOKUP(X$1,'Nakladova matice_2018'!$A$1:$IW$188,36,FALSE),0)</f>
        <v>0</v>
      </c>
      <c r="Y63" s="19">
        <f>IFERROR(HLOOKUP(Y$1,'Nakladova matice_2018'!$A$1:$IW$188,36,FALSE),0)</f>
        <v>0</v>
      </c>
      <c r="Z63" s="19">
        <f>IFERROR(HLOOKUP(Z$1,'Nakladova matice_2018'!$A$1:$IW$188,36,FALSE),0)</f>
        <v>0</v>
      </c>
      <c r="AA63" s="19">
        <f>IFERROR(HLOOKUP(AA$1,'Nakladova matice_2018'!$A$1:$IW$188,36,FALSE),0)</f>
        <v>0</v>
      </c>
      <c r="AB63" s="19">
        <f>IFERROR(HLOOKUP(AB$1,'Nakladova matice_2018'!$A$1:$IW$188,36,FALSE),0)</f>
        <v>0</v>
      </c>
      <c r="AC63" s="19">
        <f>IFERROR(HLOOKUP(AC$1,'Nakladova matice_2018'!$A$1:$IW$188,36,FALSE),0)</f>
        <v>0</v>
      </c>
      <c r="AD63" s="19">
        <f>IFERROR(HLOOKUP(AD$1,'Nakladova matice_2018'!$A$1:$IW$188,36,FALSE),0)</f>
        <v>0</v>
      </c>
      <c r="AE63" s="19">
        <f>IFERROR(HLOOKUP(AE$1,'Nakladova matice_2018'!$A$1:$IW$188,36,FALSE),0)</f>
        <v>0</v>
      </c>
      <c r="AF63" s="19">
        <f>IFERROR(HLOOKUP(AF$1,'Nakladova matice_2018'!$A$1:$IW$188,36,FALSE),0)</f>
        <v>0</v>
      </c>
      <c r="AG63" s="19">
        <f>IFERROR(HLOOKUP(AG$1,'Nakladova matice_2018'!$A$1:$IW$188,36,FALSE),0)</f>
        <v>0</v>
      </c>
      <c r="AH63" s="19">
        <f>IFERROR(HLOOKUP(AH$1,'Nakladova matice_2018'!$A$1:$IW$188,36,FALSE),0)</f>
        <v>0</v>
      </c>
      <c r="AI63" s="19">
        <f>IFERROR(HLOOKUP(AI$1,'Nakladova matice_2018'!$A$1:$IW$188,36,FALSE),0)</f>
        <v>0</v>
      </c>
      <c r="AJ63" s="19">
        <f>IFERROR(HLOOKUP(AJ$1,'Nakladova matice_2018'!$A$1:$IW$188,36,FALSE),0)</f>
        <v>0</v>
      </c>
      <c r="AK63" s="19">
        <f>IFERROR(HLOOKUP(AK$1,'Nakladova matice_2018'!$A$1:$IW$188,36,FALSE),0)</f>
        <v>0</v>
      </c>
      <c r="AL63" s="19">
        <f>IFERROR(HLOOKUP(AL$1,'Nakladova matice_2018'!$A$1:$IW$188,36,FALSE),0)</f>
        <v>0</v>
      </c>
      <c r="AM63" s="19">
        <f>IFERROR(HLOOKUP(AM$1,'Nakladova matice_2018'!$A$1:$IW$188,36,FALSE),0)</f>
        <v>0</v>
      </c>
      <c r="AN63" s="19">
        <f>IFERROR(HLOOKUP(AN$1,'Nakladova matice_2018'!$A$1:$IW$188,36,FALSE),0)</f>
        <v>0</v>
      </c>
      <c r="AO63" s="19">
        <f>IFERROR(HLOOKUP(AO$1,'Nakladova matice_2018'!$A$1:$IW$188,36,FALSE),0)</f>
        <v>0</v>
      </c>
      <c r="AP63" s="19">
        <f>IFERROR(HLOOKUP(AP$1,'Nakladova matice_2018'!$A$1:$IW$188,36,FALSE),0)</f>
        <v>0</v>
      </c>
      <c r="AQ63" s="19">
        <f>IFERROR(HLOOKUP(AQ$1,'Nakladova matice_2018'!$A$1:$IW$188,36,FALSE),0)</f>
        <v>0</v>
      </c>
      <c r="AR63" s="19">
        <f>IFERROR(HLOOKUP(AR$1,'Nakladova matice_2018'!$A$1:$IW$188,36,FALSE),0)</f>
        <v>0</v>
      </c>
      <c r="AS63" s="19">
        <f>IFERROR(HLOOKUP(AS$1,'Nakladova matice_2018'!$A$1:$IW$188,36,FALSE),0)</f>
        <v>0</v>
      </c>
      <c r="AT63" s="19">
        <f>IFERROR(HLOOKUP(AT$1,'Nakladova matice_2018'!$A$1:$IW$188,36,FALSE),0)</f>
        <v>0</v>
      </c>
      <c r="AU63" s="19">
        <f>IFERROR(HLOOKUP(AU$1,'Nakladova matice_2018'!$A$1:$IW$188,36,FALSE),0)</f>
        <v>0</v>
      </c>
      <c r="AV63" s="19">
        <f>IFERROR(HLOOKUP(AV$1,'Nakladova matice_2018'!$A$1:$IW$188,36,FALSE),0)</f>
        <v>0</v>
      </c>
      <c r="AW63" s="19">
        <f>IFERROR(HLOOKUP(AW$1,'Nakladova matice_2018'!$A$1:$IW$188,36,FALSE),0)</f>
        <v>0</v>
      </c>
      <c r="AX63" s="19">
        <f>IFERROR(HLOOKUP(AX$1,'Nakladova matice_2018'!$A$1:$IW$188,36,FALSE),0)</f>
        <v>0</v>
      </c>
      <c r="AY63" s="19">
        <f>IFERROR(HLOOKUP(AY$1,'Nakladova matice_2018'!$A$1:$IW$188,36,FALSE),0)</f>
        <v>0</v>
      </c>
      <c r="AZ63" s="19">
        <f>IFERROR(HLOOKUP(AZ$1,'Nakladova matice_2018'!$A$1:$IW$188,36,FALSE),0)</f>
        <v>0</v>
      </c>
      <c r="BA63" s="19">
        <f>IFERROR(HLOOKUP(BA$1,'Nakladova matice_2018'!$A$1:$IW$188,36,FALSE),0)</f>
        <v>0</v>
      </c>
      <c r="BB63" s="19">
        <f>IFERROR(HLOOKUP(BB$1,'Nakladova matice_2018'!$A$1:$IW$188,36,FALSE),0)</f>
        <v>0</v>
      </c>
      <c r="BC63" s="19">
        <f>IFERROR(HLOOKUP(BC$1,'Nakladova matice_2018'!$A$1:$IW$188,36,FALSE),0)</f>
        <v>0</v>
      </c>
      <c r="BD63" s="19">
        <f>IFERROR(HLOOKUP(BD$1,'Nakladova matice_2018'!$A$1:$IW$188,36,FALSE),0)</f>
        <v>0</v>
      </c>
      <c r="BE63" s="19">
        <f>IFERROR(HLOOKUP(BE$1,'Nakladova matice_2018'!$A$1:$IW$188,36,FALSE),0)</f>
        <v>0</v>
      </c>
      <c r="BF63" s="19">
        <f>IFERROR(HLOOKUP(BF$1,'Nakladova matice_2018'!$A$1:$IW$188,36,FALSE),0)</f>
        <v>0</v>
      </c>
      <c r="BG63" s="19">
        <f>IFERROR(HLOOKUP(BG$1,'Nakladova matice_2018'!$A$1:$IW$188,36,FALSE),0)</f>
        <v>0</v>
      </c>
      <c r="BH63" s="19">
        <f>IFERROR(HLOOKUP(BH$1,'Nakladova matice_2018'!$A$1:$IW$188,36,FALSE),0)</f>
        <v>0</v>
      </c>
      <c r="BI63" s="19">
        <f>IFERROR(HLOOKUP(BI$1,'Nakladova matice_2018'!$A$1:$IW$188,36,FALSE),0)</f>
        <v>0</v>
      </c>
      <c r="BJ63" s="19">
        <f>IFERROR(HLOOKUP(BJ$1,'Nakladova matice_2018'!$A$1:$IW$188,36,FALSE),0)</f>
        <v>0</v>
      </c>
      <c r="BK63" s="19">
        <f>IFERROR(HLOOKUP(BK$1,'Nakladova matice_2018'!$A$1:$IW$188,36,FALSE),0)</f>
        <v>0</v>
      </c>
      <c r="BL63" s="19">
        <f>IFERROR(HLOOKUP(BL$1,'Nakladova matice_2018'!$A$1:$IW$188,36,FALSE),0)</f>
        <v>0</v>
      </c>
      <c r="BM63" s="19">
        <f>IFERROR(HLOOKUP(BM$1,'Nakladova matice_2018'!$A$1:$IW$188,36,FALSE),0)</f>
        <v>0</v>
      </c>
      <c r="BN63" s="19">
        <f>IFERROR(HLOOKUP(BN$1,'Nakladova matice_2018'!$A$1:$IW$188,36,FALSE),0)</f>
        <v>0</v>
      </c>
      <c r="BO63" s="19">
        <f>IFERROR(HLOOKUP(BO$1,'Nakladova matice_2018'!$A$1:$IW$188,36,FALSE),0)</f>
        <v>0</v>
      </c>
      <c r="BP63" s="19">
        <f>IFERROR(HLOOKUP(BP$1,'Nakladova matice_2018'!$A$1:$IW$188,36,FALSE),0)</f>
        <v>0</v>
      </c>
      <c r="BQ63" s="19">
        <f>IFERROR(HLOOKUP(BQ$1,'Nakladova matice_2018'!$A$1:$IW$188,36,FALSE),0)</f>
        <v>0</v>
      </c>
      <c r="BR63" s="19">
        <f>IFERROR(HLOOKUP(BR$1,'Nakladova matice_2018'!$A$1:$IW$188,36,FALSE),0)</f>
        <v>0</v>
      </c>
      <c r="BS63" s="19">
        <f>IFERROR(HLOOKUP(BS$1,'Nakladova matice_2018'!$A$1:$IW$188,36,FALSE),0)</f>
        <v>0</v>
      </c>
      <c r="BT63" s="19">
        <f>IFERROR(HLOOKUP(BT$1,'Nakladova matice_2018'!$A$1:$IW$188,36,FALSE),0)</f>
        <v>0</v>
      </c>
      <c r="BU63" s="19">
        <f>IFERROR(HLOOKUP(BU$1,'Nakladova matice_2018'!$A$1:$IW$188,36,FALSE),0)</f>
        <v>0</v>
      </c>
      <c r="BV63" s="19">
        <f>IFERROR(HLOOKUP(BV$1,'Nakladova matice_2018'!$A$1:$IW$188,36,FALSE),0)</f>
        <v>0</v>
      </c>
      <c r="BW63" s="19">
        <f>IFERROR(HLOOKUP(BW$1,'Nakladova matice_2018'!$A$1:$IW$188,36,FALSE),0)</f>
        <v>0</v>
      </c>
      <c r="BX63" s="19">
        <f>IFERROR(HLOOKUP(BX$1,'Nakladova matice_2018'!$A$1:$IW$188,36,FALSE),0)</f>
        <v>0</v>
      </c>
      <c r="BY63" s="19">
        <f>IFERROR(HLOOKUP(BY$1,'Nakladova matice_2018'!$A$1:$IW$188,36,FALSE),0)</f>
        <v>0</v>
      </c>
      <c r="BZ63" s="19">
        <f>IFERROR(HLOOKUP(BZ$1,'Nakladova matice_2018'!$A$1:$IW$188,36,FALSE),0)</f>
        <v>0</v>
      </c>
      <c r="CA63" s="19">
        <f>IFERROR(HLOOKUP(CA$1,'Nakladova matice_2018'!$A$1:$IW$188,36,FALSE),0)</f>
        <v>0</v>
      </c>
      <c r="CB63" s="19">
        <f>IFERROR(HLOOKUP(CB$1,'Nakladova matice_2018'!$A$1:$IW$188,36,FALSE),0)</f>
        <v>0</v>
      </c>
      <c r="CC63" s="19">
        <f>IFERROR(HLOOKUP(CC$1,'Nakladova matice_2018'!$A$1:$IW$188,36,FALSE),0)</f>
        <v>0</v>
      </c>
      <c r="CD63" s="19">
        <f>IFERROR(HLOOKUP(CD$1,'Nakladova matice_2018'!$A$1:$IW$188,36,FALSE),0)</f>
        <v>0</v>
      </c>
      <c r="CE63" s="19">
        <f>IFERROR(HLOOKUP(CE$1,'Nakladova matice_2018'!$A$1:$IW$188,36,FALSE),0)</f>
        <v>0</v>
      </c>
      <c r="CF63" s="19">
        <f>IFERROR(HLOOKUP(CF$1,'Nakladova matice_2018'!$A$1:$IW$188,36,FALSE),0)</f>
        <v>0</v>
      </c>
      <c r="CG63" s="19">
        <f>IFERROR(HLOOKUP(CG$1,'Nakladova matice_2018'!$A$1:$IW$188,36,FALSE),0)</f>
        <v>0</v>
      </c>
      <c r="CH63" s="19">
        <f>IFERROR(HLOOKUP(CH$1,'Nakladova matice_2018'!$A$1:$IW$188,36,FALSE),0)</f>
        <v>0</v>
      </c>
      <c r="CI63" s="19">
        <f>IFERROR(HLOOKUP(CI$1,'Nakladova matice_2018'!$A$1:$IW$188,36,FALSE),0)</f>
        <v>0</v>
      </c>
      <c r="CJ63" s="19">
        <f>IFERROR(HLOOKUP(CJ$1,'Nakladova matice_2018'!$A$1:$IW$188,36,FALSE),0)</f>
        <v>0</v>
      </c>
      <c r="CK63" s="19">
        <f>IFERROR(HLOOKUP(CK$1,'Nakladova matice_2018'!$A$1:$IW$188,36,FALSE),0)</f>
        <v>0</v>
      </c>
      <c r="CL63" s="19">
        <f>IFERROR(HLOOKUP(CL$1,'Nakladova matice_2018'!$A$1:$IW$188,36,FALSE),0)</f>
        <v>0</v>
      </c>
      <c r="CM63" s="19">
        <f>IFERROR(HLOOKUP(CM$1,'Nakladova matice_2018'!$A$1:$IW$188,36,FALSE),0)</f>
        <v>0</v>
      </c>
      <c r="CN63" s="19">
        <f>IFERROR(HLOOKUP(CN$1,'Nakladova matice_2018'!$A$1:$IW$188,36,FALSE),0)</f>
        <v>0</v>
      </c>
      <c r="CO63" s="19">
        <f>IFERROR(HLOOKUP(CO$1,'Nakladova matice_2018'!$A$1:$IW$188,36,FALSE),0)</f>
        <v>0</v>
      </c>
      <c r="CP63" s="19">
        <f>IFERROR(HLOOKUP(CP$1,'Nakladova matice_2018'!$A$1:$IW$188,36,FALSE),0)</f>
        <v>0</v>
      </c>
      <c r="CQ63" s="19">
        <f>IFERROR(HLOOKUP(CQ$1,'Nakladova matice_2018'!$A$1:$IW$188,36,FALSE),0)</f>
        <v>0</v>
      </c>
      <c r="CR63" s="19">
        <f>IFERROR(HLOOKUP(CR$1,'Nakladova matice_2018'!$A$1:$IW$188,36,FALSE),0)</f>
        <v>0</v>
      </c>
      <c r="CS63" s="19">
        <f>IFERROR(HLOOKUP(CS$1,'Nakladova matice_2018'!$A$1:$IW$188,36,FALSE),0)</f>
        <v>0</v>
      </c>
      <c r="CT63" s="19">
        <f>IFERROR(HLOOKUP(CT$1,'Nakladova matice_2018'!$A$1:$IW$188,36,FALSE),0)</f>
        <v>20400</v>
      </c>
      <c r="CU63" s="19">
        <f>IFERROR(HLOOKUP(CU$1,'Nakladova matice_2018'!$A$1:$IW$188,36,FALSE),0)</f>
        <v>0</v>
      </c>
      <c r="CV63" s="19">
        <f>IFERROR(HLOOKUP(CV$1,'Nakladova matice_2018'!$A$1:$IW$188,36,FALSE),0)</f>
        <v>0</v>
      </c>
      <c r="CW63" s="19">
        <f>IFERROR(HLOOKUP(CW$1,'Nakladova matice_2018'!$A$1:$IW$188,36,FALSE),0)</f>
        <v>0</v>
      </c>
      <c r="CX63" s="19">
        <f>IFERROR(HLOOKUP(CX$1,'Nakladova matice_2018'!$A$1:$IW$188,36,FALSE),0)</f>
        <v>0</v>
      </c>
      <c r="CY63" s="19">
        <f>IFERROR(HLOOKUP(CY$1,'Nakladova matice_2018'!$A$1:$IW$188,36,FALSE),0)</f>
        <v>0</v>
      </c>
      <c r="CZ63" s="19">
        <f>IFERROR(HLOOKUP(CZ$1,'Nakladova matice_2018'!$A$1:$IW$188,36,FALSE),0)</f>
        <v>0</v>
      </c>
      <c r="DA63" s="19">
        <f>IFERROR(HLOOKUP(DA$1,'Nakladova matice_2018'!$A$1:$IW$188,36,FALSE),0)</f>
        <v>0</v>
      </c>
      <c r="DB63" s="19">
        <f>IFERROR(HLOOKUP(DB$1,'Nakladova matice_2018'!$A$1:$IW$188,36,FALSE),0)</f>
        <v>0</v>
      </c>
      <c r="DC63" s="19">
        <f>IFERROR(HLOOKUP(DC$1,'Nakladova matice_2018'!$A$1:$IW$188,36,FALSE),0)</f>
        <v>0</v>
      </c>
      <c r="DD63" s="19">
        <f>IFERROR(HLOOKUP(DD$1,'Nakladova matice_2018'!$A$1:$IW$188,36,FALSE),0)</f>
        <v>0</v>
      </c>
      <c r="DE63" s="19">
        <f>IFERROR(HLOOKUP(DE$1,'Nakladova matice_2018'!$A$1:$IW$188,36,FALSE),0)</f>
        <v>0</v>
      </c>
      <c r="DF63" s="19">
        <f>IFERROR(HLOOKUP(DF$1,'Nakladova matice_2018'!$A$1:$IW$188,36,FALSE),0)</f>
        <v>0</v>
      </c>
      <c r="DG63" s="19">
        <f>IFERROR(HLOOKUP(DG$1,'Nakladova matice_2018'!$A$1:$IW$188,36,FALSE),0)</f>
        <v>0</v>
      </c>
      <c r="DH63" s="19">
        <f>IFERROR(HLOOKUP(DH$1,'Nakladova matice_2018'!$A$1:$IW$188,36,FALSE),0)</f>
        <v>0</v>
      </c>
      <c r="DI63" s="19">
        <f>IFERROR(HLOOKUP(DI$1,'Nakladova matice_2018'!$A$1:$IW$188,36,FALSE),0)</f>
        <v>0</v>
      </c>
      <c r="DJ63" s="19">
        <f>IFERROR(HLOOKUP(DJ$1,'Nakladova matice_2018'!$A$1:$IW$188,36,FALSE),0)</f>
        <v>0</v>
      </c>
      <c r="DK63" s="19">
        <f>IFERROR(HLOOKUP(DK$1,'Nakladova matice_2018'!$A$1:$IW$188,36,FALSE),0)</f>
        <v>0</v>
      </c>
      <c r="DL63" s="19">
        <f>IFERROR(HLOOKUP(DL$1,'Nakladova matice_2018'!$A$1:$IW$188,36,FALSE),0)</f>
        <v>0</v>
      </c>
      <c r="DM63" s="19">
        <f>IFERROR(HLOOKUP(DM$1,'Nakladova matice_2018'!$A$1:$IW$188,36,FALSE),0)</f>
        <v>0</v>
      </c>
      <c r="DN63" s="19">
        <f>IFERROR(HLOOKUP(DN$1,'Nakladova matice_2018'!$A$1:$IW$188,36,FALSE),0)</f>
        <v>3602</v>
      </c>
      <c r="DO63" s="19">
        <f>IFERROR(HLOOKUP(DO$1,'Nakladova matice_2018'!$A$1:$IW$188,36,FALSE),0)</f>
        <v>0</v>
      </c>
      <c r="DP63" s="19">
        <f>IFERROR(HLOOKUP(DP$1,'Nakladova matice_2018'!$A$1:$IW$188,36,FALSE),0)</f>
        <v>0</v>
      </c>
      <c r="DQ63" s="19">
        <f>IFERROR(HLOOKUP(DQ$1,'Nakladova matice_2018'!$A$1:$IW$188,36,FALSE),0)</f>
        <v>0</v>
      </c>
      <c r="DR63" s="19">
        <f>IFERROR(HLOOKUP(DR$1,'Nakladova matice_2018'!$A$1:$IW$188,36,FALSE),0)</f>
        <v>0</v>
      </c>
      <c r="DS63" s="19">
        <f>IFERROR(HLOOKUP(DS$1,'Nakladova matice_2018'!$A$1:$IW$188,36,FALSE),0)</f>
        <v>0</v>
      </c>
      <c r="DT63" s="19">
        <f>IFERROR(HLOOKUP(DT$1,'Nakladova matice_2018'!$A$1:$IW$188,36,FALSE),0)</f>
        <v>0</v>
      </c>
      <c r="DU63" s="19">
        <f>IFERROR(HLOOKUP(DU$1,'Nakladova matice_2018'!$A$1:$IW$188,36,FALSE),0)</f>
        <v>0</v>
      </c>
      <c r="DV63" s="19">
        <f>IFERROR(HLOOKUP(DV$1,'Nakladova matice_2018'!$A$1:$IW$188,36,FALSE),0)</f>
        <v>0</v>
      </c>
      <c r="DW63" s="19">
        <f>IFERROR(HLOOKUP(DW$1,'Nakladova matice_2018'!$A$1:$IW$188,36,FALSE),0)</f>
        <v>0</v>
      </c>
      <c r="DX63" s="19">
        <f>IFERROR(HLOOKUP(DX$1,'Nakladova matice_2018'!$A$1:$IW$188,36,FALSE),0)</f>
        <v>0</v>
      </c>
      <c r="DY63" s="19">
        <f>IFERROR(HLOOKUP(DY$1,'Nakladova matice_2018'!$A$1:$IW$188,36,FALSE),0)</f>
        <v>0</v>
      </c>
      <c r="DZ63" s="19">
        <f>IFERROR(HLOOKUP(DZ$1,'Nakladova matice_2018'!$A$1:$IW$188,36,FALSE),0)</f>
        <v>0</v>
      </c>
      <c r="EA63" s="19">
        <f>IFERROR(HLOOKUP(EA$1,'Nakladova matice_2018'!$A$1:$IW$188,36,FALSE),0)</f>
        <v>0</v>
      </c>
      <c r="EB63" s="19">
        <f>IFERROR(HLOOKUP(EB$1,'Nakladova matice_2018'!$A$1:$IW$188,36,FALSE),0)</f>
        <v>0</v>
      </c>
      <c r="EC63" s="19">
        <f>IFERROR(HLOOKUP(EC$1,'Nakladova matice_2018'!$A$1:$IW$188,36,FALSE),0)</f>
        <v>0</v>
      </c>
      <c r="ED63" s="19">
        <f>IFERROR(HLOOKUP(ED$1,'Nakladova matice_2018'!$A$1:$IW$188,36,FALSE),0)</f>
        <v>0</v>
      </c>
      <c r="EE63" s="19">
        <f>IFERROR(HLOOKUP(EE$1,'Nakladova matice_2018'!$A$1:$IW$188,36,FALSE),0)</f>
        <v>0</v>
      </c>
      <c r="EF63" s="19">
        <f>IFERROR(HLOOKUP(EF$1,'Nakladova matice_2018'!$A$1:$IW$188,36,FALSE),0)</f>
        <v>0</v>
      </c>
      <c r="EG63" s="19">
        <f>IFERROR(HLOOKUP(EG$1,'Nakladova matice_2018'!$A$1:$IW$188,36,FALSE),0)</f>
        <v>0</v>
      </c>
      <c r="EH63" s="19">
        <f>IFERROR(HLOOKUP(EH$1,'Nakladova matice_2018'!$A$1:$IW$188,36,FALSE),0)</f>
        <v>0</v>
      </c>
      <c r="EI63" s="19">
        <f>IFERROR(HLOOKUP(EI$1,'Nakladova matice_2018'!$A$1:$IW$188,36,FALSE),0)</f>
        <v>0</v>
      </c>
      <c r="EJ63" s="19">
        <f>IFERROR(HLOOKUP(EJ$1,'Nakladova matice_2018'!$A$1:$IW$188,36,FALSE),0)</f>
        <v>0</v>
      </c>
      <c r="EK63" s="19">
        <f>IFERROR(HLOOKUP(EK$1,'Nakladova matice_2018'!$A$1:$IW$188,36,FALSE),0)</f>
        <v>0</v>
      </c>
      <c r="EL63" s="19">
        <f>IFERROR(HLOOKUP(EL$1,'Nakladova matice_2018'!$A$1:$IW$188,36,FALSE),0)</f>
        <v>0</v>
      </c>
      <c r="EM63" s="19">
        <f>IFERROR(HLOOKUP(EM$1,'Nakladova matice_2018'!$A$1:$IW$188,36,FALSE),0)</f>
        <v>0</v>
      </c>
      <c r="EN63" s="19">
        <f>IFERROR(HLOOKUP(EN$1,'Nakladova matice_2018'!$A$1:$IW$188,36,FALSE),0)</f>
        <v>0</v>
      </c>
      <c r="EO63" s="19">
        <f>IFERROR(HLOOKUP(EO$1,'Nakladova matice_2018'!$A$1:$IW$188,36,FALSE),0)</f>
        <v>0</v>
      </c>
      <c r="EP63" s="19">
        <f>IFERROR(HLOOKUP(EP$1,'Nakladova matice_2018'!$A$1:$IW$188,36,FALSE),0)</f>
        <v>0</v>
      </c>
      <c r="EQ63" s="19">
        <f>IFERROR(HLOOKUP(EQ$1,'Nakladova matice_2018'!$A$1:$IW$188,36,FALSE),0)</f>
        <v>0</v>
      </c>
      <c r="ER63" s="19">
        <f>IFERROR(HLOOKUP(ER$1,'Nakladova matice_2018'!$A$1:$IW$188,36,FALSE),0)</f>
        <v>0</v>
      </c>
      <c r="ES63" s="19">
        <f>IFERROR(HLOOKUP(ES$1,'Nakladova matice_2018'!$A$1:$IW$188,36,FALSE),0)</f>
        <v>0</v>
      </c>
      <c r="ET63" s="19">
        <f>IFERROR(HLOOKUP(ET$1,'Nakladova matice_2018'!$A$1:$IW$188,36,FALSE),0)</f>
        <v>0</v>
      </c>
      <c r="EU63" s="19">
        <f>IFERROR(HLOOKUP(EU$1,'Nakladova matice_2018'!$A$1:$IW$188,36,FALSE),0)</f>
        <v>0</v>
      </c>
      <c r="EV63" s="19">
        <f>IFERROR(HLOOKUP(EV$1,'Nakladova matice_2018'!$A$1:$IW$188,36,FALSE),0)</f>
        <v>0</v>
      </c>
      <c r="EW63" s="19">
        <f>IFERROR(HLOOKUP(EW$1,'Nakladova matice_2018'!$A$1:$IW$188,36,FALSE),0)</f>
        <v>0</v>
      </c>
      <c r="EX63" s="19">
        <f>IFERROR(HLOOKUP(EX$1,'Nakladova matice_2018'!$A$1:$IW$188,36,FALSE),0)</f>
        <v>0</v>
      </c>
      <c r="EY63" s="19">
        <f>IFERROR(HLOOKUP(EY$1,'Nakladova matice_2018'!$A$1:$IW$188,36,FALSE),0)</f>
        <v>0</v>
      </c>
      <c r="EZ63" s="19">
        <f>IFERROR(HLOOKUP(EZ$1,'Nakladova matice_2018'!$A$1:$IW$188,36,FALSE),0)</f>
        <v>0</v>
      </c>
      <c r="FA63" s="19">
        <f>IFERROR(HLOOKUP(FA$1,'Nakladova matice_2018'!$A$1:$IW$188,36,FALSE),0)</f>
        <v>0</v>
      </c>
      <c r="FB63" s="19">
        <f>IFERROR(HLOOKUP(FB$1,'Nakladova matice_2018'!$A$1:$IW$188,36,FALSE),0)</f>
        <v>0</v>
      </c>
      <c r="FC63" s="19">
        <f>IFERROR(HLOOKUP(FC$1,'Nakladova matice_2018'!$A$1:$IW$188,36,FALSE),0)</f>
        <v>0</v>
      </c>
      <c r="FD63" s="19">
        <f>IFERROR(HLOOKUP(FD$1,'Nakladova matice_2018'!$A$1:$IW$188,36,FALSE),0)</f>
        <v>0</v>
      </c>
      <c r="FE63" s="19">
        <f>IFERROR(HLOOKUP(FE$1,'Nakladova matice_2018'!$A$1:$IW$188,36,FALSE),0)</f>
        <v>0</v>
      </c>
      <c r="FF63" s="19">
        <f>IFERROR(HLOOKUP(FF$1,'Nakladova matice_2018'!$A$1:$IW$188,36,FALSE),0)</f>
        <v>0</v>
      </c>
      <c r="FG63" s="19">
        <f>IFERROR(HLOOKUP(FG$1,'Nakladova matice_2018'!$A$1:$IW$188,36,FALSE),0)</f>
        <v>0</v>
      </c>
      <c r="FH63" s="19">
        <f>IFERROR(HLOOKUP(FH$1,'Nakladova matice_2018'!$A$1:$IW$188,36,FALSE),0)</f>
        <v>0</v>
      </c>
      <c r="FI63" s="19">
        <f>IFERROR(HLOOKUP(FI$1,'Nakladova matice_2018'!$A$1:$IW$188,36,FALSE),0)</f>
        <v>0</v>
      </c>
      <c r="FJ63" s="19">
        <f>IFERROR(HLOOKUP(FJ$1,'Nakladova matice_2018'!$A$1:$IW$188,36,FALSE),0)</f>
        <v>0</v>
      </c>
      <c r="FK63" s="19">
        <f>IFERROR(HLOOKUP(FK$1,'Nakladova matice_2018'!$A$1:$IW$188,36,FALSE),0)</f>
        <v>0</v>
      </c>
      <c r="FL63" s="19">
        <f>IFERROR(HLOOKUP(FL$1,'Nakladova matice_2018'!$A$1:$IW$188,36,FALSE),0)</f>
        <v>0</v>
      </c>
      <c r="FM63" s="19">
        <f>IFERROR(HLOOKUP(FM$1,'Nakladova matice_2018'!$A$1:$IW$188,36,FALSE),0)</f>
        <v>0</v>
      </c>
      <c r="FN63" s="19">
        <f>IFERROR(HLOOKUP(FN$1,'Nakladova matice_2018'!$A$1:$IW$188,36,FALSE),0)</f>
        <v>0</v>
      </c>
      <c r="FO63" s="19">
        <f>IFERROR(HLOOKUP(FO$1,'Nakladova matice_2018'!$A$1:$IW$188,36,FALSE),0)</f>
        <v>0</v>
      </c>
      <c r="FP63" s="19">
        <f>IFERROR(HLOOKUP(FP$1,'Nakladova matice_2018'!$A$1:$IW$188,36,FALSE),0)</f>
        <v>0</v>
      </c>
      <c r="FQ63" s="19">
        <f>IFERROR(HLOOKUP(FQ$1,'Nakladova matice_2018'!$A$1:$IW$188,36,FALSE),0)</f>
        <v>0</v>
      </c>
      <c r="FR63" s="19">
        <f>IFERROR(HLOOKUP(FR$1,'Nakladova matice_2018'!$A$1:$IW$188,36,FALSE),0)</f>
        <v>0</v>
      </c>
      <c r="FS63" s="19">
        <f>IFERROR(HLOOKUP(FS$1,'Nakladova matice_2018'!$A$1:$IW$188,36,FALSE),0)</f>
        <v>0</v>
      </c>
      <c r="FT63" s="19">
        <f>IFERROR(HLOOKUP(FT$1,'Nakladova matice_2018'!$A$1:$IW$188,36,FALSE),0)</f>
        <v>0</v>
      </c>
      <c r="FU63" s="19">
        <f>IFERROR(HLOOKUP(FU$1,'Nakladova matice_2018'!$A$1:$IW$188,36,FALSE),0)</f>
        <v>0</v>
      </c>
      <c r="FV63" s="19">
        <f>IFERROR(HLOOKUP(FV$1,'Nakladova matice_2018'!$A$1:$IW$188,36,FALSE),0)</f>
        <v>0</v>
      </c>
      <c r="FW63" s="19">
        <f>IFERROR(HLOOKUP(FW$1,'Nakladova matice_2018'!$A$1:$IW$188,36,FALSE),0)</f>
        <v>0</v>
      </c>
      <c r="FX63" s="19">
        <f>IFERROR(HLOOKUP(FX$1,'Nakladova matice_2018'!$A$1:$IW$188,36,FALSE),0)</f>
        <v>0</v>
      </c>
      <c r="FY63" s="19">
        <f>IFERROR(HLOOKUP(FY$1,'Nakladova matice_2018'!$A$1:$IW$188,36,FALSE),0)</f>
        <v>0</v>
      </c>
      <c r="FZ63" s="19">
        <f>IFERROR(HLOOKUP(FZ$1,'Nakladova matice_2018'!$A$1:$IW$188,36,FALSE),0)</f>
        <v>0</v>
      </c>
      <c r="GA63" s="19">
        <f>IFERROR(HLOOKUP(GA$1,'Nakladova matice_2018'!$A$1:$IW$188,36,FALSE),0)</f>
        <v>0</v>
      </c>
      <c r="GB63" s="19">
        <f>IFERROR(HLOOKUP(GB$1,'Nakladova matice_2018'!$A$1:$IW$188,36,FALSE),0)</f>
        <v>0</v>
      </c>
      <c r="GC63" s="19">
        <f>IFERROR(HLOOKUP(GC$1,'Nakladova matice_2018'!$A$1:$IW$188,36,FALSE),0)</f>
        <v>0</v>
      </c>
      <c r="GD63" s="19">
        <f>IFERROR(HLOOKUP(GD$1,'Nakladova matice_2018'!$A$1:$IW$188,36,FALSE),0)</f>
        <v>0</v>
      </c>
      <c r="GE63" s="19">
        <f>IFERROR(HLOOKUP(GE$1,'Nakladova matice_2018'!$A$1:$IW$188,36,FALSE),0)</f>
        <v>0</v>
      </c>
      <c r="GF63" s="19">
        <f>IFERROR(HLOOKUP(GF$1,'Nakladova matice_2018'!$A$1:$IW$188,36,FALSE),0)</f>
        <v>0</v>
      </c>
      <c r="GG63" s="19">
        <f>IFERROR(HLOOKUP(GG$1,'Nakladova matice_2018'!$A$1:$IW$188,36,FALSE),0)</f>
        <v>0</v>
      </c>
      <c r="GH63" s="19">
        <f>IFERROR(HLOOKUP(GH$1,'Nakladova matice_2018'!$A$1:$IW$188,36,FALSE),0)</f>
        <v>0</v>
      </c>
      <c r="GI63" s="19">
        <f>IFERROR(HLOOKUP(GI$1,'Nakladova matice_2018'!$A$1:$IW$188,36,FALSE),0)</f>
        <v>0</v>
      </c>
      <c r="GJ63" s="19">
        <f>IFERROR(HLOOKUP(GJ$1,'Nakladova matice_2018'!$A$1:$IW$188,36,FALSE),0)</f>
        <v>0</v>
      </c>
      <c r="GK63" s="19">
        <f>IFERROR(HLOOKUP(GK$1,'Nakladova matice_2018'!$A$1:$IW$188,36,FALSE),0)</f>
        <v>0</v>
      </c>
      <c r="GL63" s="19">
        <f>IFERROR(HLOOKUP(GL$1,'Nakladova matice_2018'!$A$1:$IW$188,36,FALSE),0)</f>
        <v>0</v>
      </c>
      <c r="GM63" s="19">
        <f>IFERROR(HLOOKUP(GM$1,'Nakladova matice_2018'!$A$1:$IW$188,36,FALSE),0)</f>
        <v>0</v>
      </c>
      <c r="GN63" s="19">
        <f>IFERROR(HLOOKUP(GN$1,'Nakladova matice_2018'!$A$1:$IW$188,36,FALSE),0)</f>
        <v>0</v>
      </c>
      <c r="GO63" s="19">
        <f>IFERROR(HLOOKUP(GO$1,'Nakladova matice_2018'!$A$1:$IW$188,36,FALSE),0)</f>
        <v>0</v>
      </c>
      <c r="GP63" s="19">
        <f>IFERROR(HLOOKUP(GP$1,'Nakladova matice_2018'!$A$1:$IW$188,36,FALSE),0)</f>
        <v>0</v>
      </c>
      <c r="GQ63" s="19">
        <f>IFERROR(HLOOKUP(GQ$1,'Nakladova matice_2018'!$A$1:$IW$188,36,FALSE),0)</f>
        <v>0</v>
      </c>
      <c r="GR63" s="19">
        <f>IFERROR(HLOOKUP(GR$1,'Nakladova matice_2018'!$A$1:$IW$188,36,FALSE),0)</f>
        <v>0</v>
      </c>
      <c r="GS63" s="19">
        <f>IFERROR(HLOOKUP(GS$1,'Nakladova matice_2018'!$A$1:$IW$188,36,FALSE),0)</f>
        <v>0</v>
      </c>
      <c r="GT63" s="19">
        <f>IFERROR(HLOOKUP(GT$1,'Nakladova matice_2018'!$A$1:$IW$188,36,FALSE),0)</f>
        <v>0</v>
      </c>
      <c r="GU63" s="19">
        <f>IFERROR(HLOOKUP(GU$1,'Nakladova matice_2018'!$A$1:$IW$188,36,FALSE),0)</f>
        <v>0</v>
      </c>
      <c r="GV63" s="19">
        <f>IFERROR(HLOOKUP(GV$1,'Nakladova matice_2018'!$A$1:$IW$188,36,FALSE),0)</f>
        <v>0</v>
      </c>
      <c r="GW63" s="19">
        <f>IFERROR(HLOOKUP(GW$1,'Nakladova matice_2018'!$A$1:$IW$188,36,FALSE),0)</f>
        <v>0</v>
      </c>
      <c r="GX63" s="19">
        <f>IFERROR(HLOOKUP(GX$1,'Nakladova matice_2018'!$A$1:$IW$188,36,FALSE),0)</f>
        <v>0</v>
      </c>
      <c r="GY63" s="19">
        <f>IFERROR(HLOOKUP(GY$1,'Nakladova matice_2018'!$A$1:$IW$188,36,FALSE),0)</f>
        <v>0</v>
      </c>
      <c r="GZ63" s="19">
        <f>IFERROR(HLOOKUP(GZ$1,'Nakladova matice_2018'!$A$1:$IW$188,36,FALSE),0)</f>
        <v>0</v>
      </c>
      <c r="HA63" s="19">
        <f>IFERROR(HLOOKUP(HA$1,'Nakladova matice_2018'!$A$1:$IW$188,36,FALSE),0)</f>
        <v>0</v>
      </c>
      <c r="HB63" s="19">
        <f>IFERROR(HLOOKUP(HB$1,'Nakladova matice_2018'!$A$1:$IW$188,36,FALSE),0)</f>
        <v>0</v>
      </c>
      <c r="HC63" s="19">
        <f>IFERROR(HLOOKUP(HC$1,'Nakladova matice_2018'!$A$1:$IW$188,36,FALSE),0)</f>
        <v>0</v>
      </c>
      <c r="HD63" s="19">
        <f>IFERROR(HLOOKUP(HD$1,'Nakladova matice_2018'!$A$1:$IW$188,36,FALSE),0)</f>
        <v>0</v>
      </c>
      <c r="HE63" s="19">
        <f>IFERROR(HLOOKUP(HE$1,'Nakladova matice_2018'!$A$1:$IW$188,36,FALSE),0)</f>
        <v>0</v>
      </c>
      <c r="HF63" s="19">
        <f>IFERROR(HLOOKUP(HF$1,'Nakladova matice_2018'!$A$1:$IW$188,36,FALSE),0)</f>
        <v>0</v>
      </c>
      <c r="HG63" s="19">
        <f>IFERROR(HLOOKUP(HG$1,'Nakladova matice_2018'!$A$1:$IW$188,36,FALSE),0)</f>
        <v>0</v>
      </c>
      <c r="HH63" s="19">
        <f>IFERROR(HLOOKUP(HH$1,'Nakladova matice_2018'!$A$1:$IW$188,36,FALSE),0)</f>
        <v>0</v>
      </c>
      <c r="HI63" s="19">
        <f>IFERROR(HLOOKUP(HI$1,'Nakladova matice_2018'!$A$1:$IW$188,36,FALSE),0)</f>
        <v>0</v>
      </c>
      <c r="HJ63" s="19">
        <f>IFERROR(HLOOKUP(HJ$1,'Nakladova matice_2018'!$A$1:$IW$188,36,FALSE),0)</f>
        <v>0</v>
      </c>
      <c r="HK63" s="19">
        <f>IFERROR(HLOOKUP(HK$1,'Nakladova matice_2018'!$A$1:$IW$188,36,FALSE),0)</f>
        <v>0</v>
      </c>
      <c r="HL63" s="19">
        <f>IFERROR(HLOOKUP(HL$1,'Nakladova matice_2018'!$A$1:$IW$188,36,FALSE),0)</f>
        <v>0</v>
      </c>
      <c r="HM63" s="19">
        <f>IFERROR(HLOOKUP(HM$1,'Nakladova matice_2018'!$A$1:$IW$188,36,FALSE),0)</f>
        <v>0</v>
      </c>
      <c r="HN63" s="19">
        <f>IFERROR(HLOOKUP(HN$1,'Nakladova matice_2018'!$A$1:$IW$188,36,FALSE),0)</f>
        <v>0</v>
      </c>
      <c r="HO63" s="19">
        <f>IFERROR(HLOOKUP(HO$1,'Nakladova matice_2018'!$A$1:$IW$188,36,FALSE),0)</f>
        <v>0</v>
      </c>
      <c r="HP63" s="19">
        <f>IFERROR(HLOOKUP(HP$1,'Nakladova matice_2018'!$A$1:$IW$188,36,FALSE),0)</f>
        <v>0</v>
      </c>
      <c r="HQ63" s="19">
        <f>IFERROR(HLOOKUP(HQ$1,'Nakladova matice_2018'!$A$1:$IW$188,36,FALSE),0)</f>
        <v>0</v>
      </c>
      <c r="HR63" s="19">
        <f>IFERROR(HLOOKUP(HR$1,'Nakladova matice_2018'!$A$1:$IW$188,36,FALSE),0)</f>
        <v>0</v>
      </c>
      <c r="HS63" s="19">
        <f>IFERROR(HLOOKUP(HS$1,'Nakladova matice_2018'!$A$1:$IW$188,36,FALSE),0)</f>
        <v>0</v>
      </c>
      <c r="HT63" s="19">
        <f>IFERROR(HLOOKUP(HT$1,'Nakladova matice_2018'!$A$1:$IW$188,36,FALSE),0)</f>
        <v>0</v>
      </c>
      <c r="HU63" s="19">
        <f>IFERROR(HLOOKUP(HU$1,'Nakladova matice_2018'!$A$1:$IW$188,36,FALSE),0)</f>
        <v>0</v>
      </c>
      <c r="HV63" s="19">
        <f>IFERROR(HLOOKUP(HV$1,'Nakladova matice_2018'!$A$1:$IW$188,36,FALSE),0)</f>
        <v>0</v>
      </c>
      <c r="HW63" s="19">
        <f>IFERROR(HLOOKUP(HW$1,'Nakladova matice_2018'!$A$1:$IW$188,36,FALSE),0)</f>
        <v>0</v>
      </c>
      <c r="HX63" s="19">
        <f>IFERROR(HLOOKUP(HX$1,'Nakladova matice_2018'!$A$1:$IW$188,36,FALSE),0)</f>
        <v>0</v>
      </c>
      <c r="HY63" s="19">
        <f>IFERROR(HLOOKUP(HY$1,'Nakladova matice_2018'!$A$1:$IW$188,36,FALSE),0)</f>
        <v>0</v>
      </c>
      <c r="HZ63" s="19">
        <f>IFERROR(HLOOKUP(HZ$1,'Nakladova matice_2018'!$A$1:$IW$188,36,FALSE),0)</f>
        <v>0</v>
      </c>
      <c r="IA63" s="19">
        <f>IFERROR(HLOOKUP(IA$1,'Nakladova matice_2018'!$A$1:$IW$188,36,FALSE),0)</f>
        <v>0</v>
      </c>
      <c r="IB63" s="19">
        <f>IFERROR(HLOOKUP(IB$1,'Nakladova matice_2018'!$A$1:$IW$188,36,FALSE),0)</f>
        <v>0</v>
      </c>
      <c r="IC63" s="19">
        <f>IFERROR(HLOOKUP(IC$1,'Nakladova matice_2018'!$A$1:$IW$188,36,FALSE),0)</f>
        <v>0</v>
      </c>
      <c r="ID63" s="19">
        <f>IFERROR(HLOOKUP(ID$1,'Nakladova matice_2018'!$A$1:$IW$188,36,FALSE),0)</f>
        <v>0</v>
      </c>
      <c r="IE63" s="19">
        <f>IFERROR(HLOOKUP(IE$1,'Nakladova matice_2018'!$A$1:$IW$188,36,FALSE),0)</f>
        <v>0</v>
      </c>
      <c r="IF63" s="19">
        <f>IFERROR(HLOOKUP(IF$1,'Nakladova matice_2018'!$A$1:$IW$188,36,FALSE),0)</f>
        <v>0</v>
      </c>
      <c r="IG63" s="19">
        <f>IFERROR(HLOOKUP(IG$1,'Nakladova matice_2018'!$A$1:$IW$188,36,FALSE),0)</f>
        <v>0</v>
      </c>
      <c r="IH63" s="19">
        <f>IFERROR(HLOOKUP(IH$1,'Nakladova matice_2018'!$A$1:$IW$188,36,FALSE),0)</f>
        <v>0</v>
      </c>
      <c r="II63" s="19">
        <f>IFERROR(HLOOKUP(II$1,'Nakladova matice_2018'!$A$1:$IW$188,36,FALSE),0)</f>
        <v>0</v>
      </c>
      <c r="IJ63" s="19">
        <f>IFERROR(HLOOKUP(IJ$1,'Nakladova matice_2018'!$A$1:$IW$188,36,FALSE),0)</f>
        <v>0</v>
      </c>
      <c r="IK63" s="19">
        <f>IFERROR(HLOOKUP(IK$1,'Nakladova matice_2018'!$A$1:$IW$188,36,FALSE),0)</f>
        <v>280492.55</v>
      </c>
      <c r="IL63" s="19">
        <f>IFERROR(HLOOKUP(IL$1,'Nakladova matice_2018'!$A$1:$IW$188,36,FALSE),0)</f>
        <v>0</v>
      </c>
      <c r="IM63" s="19">
        <f>IFERROR(HLOOKUP(IM$1,'Nakladova matice_2018'!$A$1:$IW$188,36,FALSE),0)</f>
        <v>0</v>
      </c>
      <c r="IN63" s="19">
        <f>IFERROR(HLOOKUP(IN$1,'Nakladova matice_2018'!$A$1:$IW$188,36,FALSE),0)</f>
        <v>0</v>
      </c>
      <c r="IO63" s="19">
        <f>IFERROR(HLOOKUP(IO$1,'Nakladova matice_2018'!$A$1:$IW$188,36,FALSE),0)</f>
        <v>0</v>
      </c>
      <c r="IP63" s="19">
        <f>IFERROR(HLOOKUP(IP$1,'Nakladova matice_2018'!$A$1:$IW$188,36,FALSE),0)</f>
        <v>0</v>
      </c>
      <c r="IQ63" s="19">
        <f>IFERROR(HLOOKUP(IQ$1,'Nakladova matice_2018'!$A$1:$IW$188,36,FALSE),0)</f>
        <v>0</v>
      </c>
      <c r="IR63" s="19">
        <f>IFERROR(HLOOKUP(IR$1,'Nakladova matice_2018'!$A$1:$IW$188,36,FALSE),0)</f>
        <v>0</v>
      </c>
      <c r="IS63" s="19">
        <f>IFERROR(HLOOKUP(IS$1,'Nakladova matice_2018'!$A$1:$IW$188,36,FALSE),0)</f>
        <v>22389.81</v>
      </c>
      <c r="IT63" s="19">
        <f>IFERROR(HLOOKUP(IT$1,'Nakladova matice_2018'!$A$1:$IW$188,36,FALSE),0)</f>
        <v>0</v>
      </c>
      <c r="IU63" s="19">
        <f>IFERROR(HLOOKUP(IU$1,'Nakladova matice_2018'!$A$1:$IW$188,36,FALSE),0)</f>
        <v>0</v>
      </c>
      <c r="IV63" s="19">
        <f>IFERROR(HLOOKUP(IV$1,'Nakladova matice_2018'!$A$1:$IW$188,36,FALSE),0)</f>
        <v>0</v>
      </c>
      <c r="IW63" s="19">
        <f>IFERROR(HLOOKUP(IW$1,'Nakladova matice_2018'!$A$1:$IW$188,36,FALSE),0)</f>
        <v>0</v>
      </c>
      <c r="IX63" s="19">
        <f>IFERROR(HLOOKUP(IX$1,'Nakladova matice_2018'!$A$1:$IW$188,36,FALSE),0)</f>
        <v>0</v>
      </c>
      <c r="IY63" s="19">
        <f>IFERROR(HLOOKUP(IY$1,'Nakladova matice_2018'!$A$1:$IW$188,36,FALSE),0)</f>
        <v>0</v>
      </c>
      <c r="IZ63" s="19">
        <f>IFERROR(HLOOKUP(IZ$1,'Nakladova matice_2018'!$A$1:$IW$188,36,FALSE),0)</f>
        <v>0</v>
      </c>
      <c r="JA63" s="19">
        <f>IFERROR(HLOOKUP(JA$1,'Nakladova matice_2018'!$A$1:$IW$188,36,FALSE),0)</f>
        <v>0</v>
      </c>
      <c r="JB63" s="19">
        <f>IFERROR(HLOOKUP(JB$1,'Nakladova matice_2018'!$A$1:$IW$188,36,FALSE),0)</f>
        <v>0</v>
      </c>
      <c r="JC63" s="19">
        <f>IFERROR(HLOOKUP(JC$1,'Nakladova matice_2018'!$A$1:$IW$188,36,FALSE),0)</f>
        <v>0</v>
      </c>
      <c r="JD63" s="19">
        <f>IFERROR(HLOOKUP(JD$1,'Nakladova matice_2018'!$A$1:$IW$188,36,FALSE),0)</f>
        <v>0</v>
      </c>
      <c r="JE63" s="19">
        <f>IFERROR(HLOOKUP(JE$1,'Nakladova matice_2018'!$A$1:$IW$188,36,FALSE),0)</f>
        <v>0</v>
      </c>
      <c r="JF63" s="19">
        <f>IFERROR(HLOOKUP(JF$1,'Nakladova matice_2018'!$A$1:$IW$188,36,FALSE),0)</f>
        <v>0</v>
      </c>
      <c r="JG63" s="19">
        <f>IFERROR(HLOOKUP(JG$1,'Nakladova matice_2018'!$A$1:$IW$188,36,FALSE),0)</f>
        <v>0</v>
      </c>
      <c r="JH63" s="19">
        <f>IFERROR(HLOOKUP(JH$1,'Nakladova matice_2018'!$A$1:$IW$188,36,FALSE),0)</f>
        <v>0</v>
      </c>
      <c r="JI63" s="19">
        <f>IFERROR(HLOOKUP(JI$1,'Nakladova matice_2018'!$A$1:$IW$188,36,FALSE),0)</f>
        <v>0</v>
      </c>
      <c r="JJ63" s="19">
        <f>IFERROR(HLOOKUP(JJ$1,'Nakladova matice_2018'!$A$1:$IW$188,36,FALSE),0)</f>
        <v>0</v>
      </c>
      <c r="JK63" s="19">
        <f>IFERROR(HLOOKUP(JK$1,'Nakladova matice_2018'!$A$1:$IW$188,36,FALSE),0)</f>
        <v>0</v>
      </c>
      <c r="JL63" s="19">
        <f>IFERROR(HLOOKUP(JL$1,'Nakladova matice_2018'!$A$1:$IW$188,36,FALSE),0)</f>
        <v>0</v>
      </c>
      <c r="JM63" s="19">
        <f>IFERROR(HLOOKUP(JM$1,'Nakladova matice_2018'!$A$1:$IW$188,36,FALSE),0)</f>
        <v>0</v>
      </c>
      <c r="JN63" s="19">
        <f>IFERROR(HLOOKUP(JN$1,'Nakladova matice_2018'!$A$1:$IW$188,36,FALSE),0)</f>
        <v>0</v>
      </c>
      <c r="JO63" s="19">
        <f>IFERROR(HLOOKUP(JO$1,'Nakladova matice_2018'!$A$1:$IW$188,36,FALSE),0)</f>
        <v>0</v>
      </c>
      <c r="JP63" s="19">
        <f>IFERROR(HLOOKUP(JP$1,'Nakladova matice_2018'!$A$1:$IW$188,36,FALSE),0)</f>
        <v>0</v>
      </c>
      <c r="JQ63" s="19">
        <f>IFERROR(HLOOKUP(JQ$1,'Nakladova matice_2018'!$A$1:$IW$188,36,FALSE),0)</f>
        <v>0</v>
      </c>
      <c r="JR63" s="19">
        <f>IFERROR(HLOOKUP(JR$1,'Nakladova matice_2018'!$A$1:$IW$188,36,FALSE),0)</f>
        <v>0</v>
      </c>
      <c r="JS63" s="19">
        <f>IFERROR(HLOOKUP(JS$1,'Nakladova matice_2018'!$A$1:$IW$188,36,FALSE),0)</f>
        <v>0</v>
      </c>
      <c r="JT63" s="19">
        <f>IFERROR(HLOOKUP(JT$1,'Nakladova matice_2018'!$A$1:$IW$188,36,FALSE),0)</f>
        <v>0</v>
      </c>
      <c r="JU63" s="19">
        <f>IFERROR(HLOOKUP(JU$1,'Nakladova matice_2018'!$A$1:$IW$188,36,FALSE),0)</f>
        <v>0</v>
      </c>
      <c r="JV63" s="19">
        <f>IFERROR(HLOOKUP(JV$1,'Nakladova matice_2018'!$A$1:$IW$188,36,FALSE),0)</f>
        <v>0</v>
      </c>
      <c r="JW63" s="19">
        <f>IFERROR(HLOOKUP(JW$1,'Nakladova matice_2018'!$A$1:$IW$188,36,FALSE),0)</f>
        <v>0</v>
      </c>
      <c r="JX63" s="19">
        <f>IFERROR(HLOOKUP(JX$1,'Nakladova matice_2018'!$A$1:$IW$188,36,FALSE),0)</f>
        <v>0</v>
      </c>
      <c r="JY63" s="19">
        <f>IFERROR(HLOOKUP(JY$1,'Nakladova matice_2018'!$A$1:$IW$188,36,FALSE),0)</f>
        <v>0</v>
      </c>
      <c r="JZ63" s="19">
        <f>IFERROR(HLOOKUP(JZ$1,'Nakladova matice_2018'!$A$1:$IW$188,36,FALSE),0)</f>
        <v>0</v>
      </c>
      <c r="KA63" s="19">
        <f>IFERROR(HLOOKUP(KA$1,'Nakladova matice_2018'!$A$1:$IW$188,36,FALSE),0)</f>
        <v>0</v>
      </c>
      <c r="KB63" s="19">
        <f>IFERROR(HLOOKUP(KB$1,'Nakladova matice_2018'!$A$1:$IW$188,36,FALSE),0)</f>
        <v>0</v>
      </c>
      <c r="KC63" s="19">
        <f>IFERROR(HLOOKUP(KC$1,'Nakladova matice_2018'!$A$1:$IW$188,36,FALSE),0)</f>
        <v>0</v>
      </c>
      <c r="KD63" s="19">
        <f>IFERROR(HLOOKUP(KD$1,'Nakladova matice_2018'!$A$1:$IW$188,36,FALSE),0)</f>
        <v>0</v>
      </c>
      <c r="KE63" s="19">
        <f>IFERROR(HLOOKUP(KE$1,'Nakladova matice_2018'!$A$1:$IW$188,36,FALSE),0)</f>
        <v>0</v>
      </c>
      <c r="KF63" s="19">
        <f>IFERROR(HLOOKUP(KF$1,'Nakladova matice_2018'!$A$1:$IW$188,36,FALSE),0)</f>
        <v>0</v>
      </c>
      <c r="KG63" s="19">
        <f>IFERROR(HLOOKUP(KG$1,'Nakladova matice_2018'!$A$1:$IW$188,36,FALSE),0)</f>
        <v>0</v>
      </c>
      <c r="KH63" s="19">
        <f>IFERROR(HLOOKUP(KH$1,'Nakladova matice_2018'!$A$1:$IW$188,36,FALSE),0)</f>
        <v>0</v>
      </c>
      <c r="KI63" s="19">
        <f>IFERROR(HLOOKUP(KI$1,'Nakladova matice_2018'!$A$1:$IW$188,36,FALSE),0)</f>
        <v>0</v>
      </c>
      <c r="KJ63" s="19">
        <f>IFERROR(HLOOKUP(KJ$1,'Nakladova matice_2018'!$A$1:$IW$188,36,FALSE),0)</f>
        <v>0</v>
      </c>
      <c r="KK63" s="19">
        <f>IFERROR(HLOOKUP(KK$1,'Nakladova matice_2018'!$A$1:$IW$188,36,FALSE),0)</f>
        <v>0</v>
      </c>
      <c r="KL63" s="19">
        <f>IFERROR(HLOOKUP(KL$1,'Nakladova matice_2018'!$A$1:$IW$188,36,FALSE),0)</f>
        <v>0</v>
      </c>
      <c r="KM63" s="19">
        <f>IFERROR(HLOOKUP(KM$1,'Nakladova matice_2018'!$A$1:$IW$188,36,FALSE),0)</f>
        <v>0</v>
      </c>
      <c r="KN63" s="19">
        <f>IFERROR(HLOOKUP(KN$1,'Nakladova matice_2018'!$A$1:$IW$188,36,FALSE),0)</f>
        <v>0</v>
      </c>
      <c r="KO63" s="19">
        <f>IFERROR(HLOOKUP(KO$1,'Nakladova matice_2018'!$A$1:$IW$188,36,FALSE),0)</f>
        <v>0</v>
      </c>
      <c r="KP63" s="19">
        <f>IFERROR(HLOOKUP(KP$1,'Nakladova matice_2018'!$A$1:$IW$188,36,FALSE),0)</f>
        <v>0</v>
      </c>
      <c r="KQ63" s="19">
        <f>IFERROR(HLOOKUP(KQ$1,'Nakladova matice_2018'!$A$1:$IW$188,36,FALSE),0)</f>
        <v>0</v>
      </c>
      <c r="KR63" s="19">
        <f>IFERROR(HLOOKUP(KR$1,'Nakladova matice_2018'!$A$1:$IW$188,36,FALSE),0)</f>
        <v>0</v>
      </c>
      <c r="KS63" s="19">
        <f>IFERROR(HLOOKUP(KS$1,'Nakladova matice_2018'!$A$1:$IW$188,36,FALSE),0)</f>
        <v>0</v>
      </c>
      <c r="KT63" s="19">
        <f>IFERROR(HLOOKUP(KT$1,'Nakladova matice_2018'!$A$1:$IW$188,36,FALSE),0)</f>
        <v>0</v>
      </c>
      <c r="KU63" s="19">
        <f>IFERROR(HLOOKUP(KU$1,'Nakladova matice_2018'!$A$1:$IW$188,36,FALSE),0)</f>
        <v>0</v>
      </c>
      <c r="KV63" s="19">
        <f>IFERROR(HLOOKUP(KV$1,'Nakladova matice_2018'!$A$1:$IW$188,36,FALSE),0)</f>
        <v>0</v>
      </c>
      <c r="KW63" s="19">
        <f>IFERROR(HLOOKUP(KW$1,'Nakladova matice_2018'!$A$1:$IW$188,36,FALSE),0)</f>
        <v>0</v>
      </c>
      <c r="KX63" s="19">
        <f>IFERROR(HLOOKUP(KX$1,'Nakladova matice_2018'!$A$1:$IW$188,36,FALSE),0)</f>
        <v>0</v>
      </c>
      <c r="KY63" s="19">
        <f>IFERROR(HLOOKUP(KY$1,'Nakladova matice_2018'!$A$1:$IW$188,36,FALSE),0)</f>
        <v>0</v>
      </c>
      <c r="KZ63" s="19">
        <f>IFERROR(HLOOKUP(KZ$1,'Nakladova matice_2018'!$A$1:$IW$188,36,FALSE),0)</f>
        <v>0</v>
      </c>
      <c r="LA63" s="19">
        <f>IFERROR(HLOOKUP(LA$1,'Nakladova matice_2018'!$A$1:$IW$188,36,FALSE),0)</f>
        <v>0</v>
      </c>
      <c r="LB63" s="19">
        <f>IFERROR(HLOOKUP(LB$1,'Nakladova matice_2018'!$A$1:$IW$188,36,FALSE),0)</f>
        <v>0</v>
      </c>
      <c r="LC63" s="19">
        <f>IFERROR(HLOOKUP(LC$1,'Nakladova matice_2018'!$A$1:$IW$188,36,FALSE),0)</f>
        <v>0</v>
      </c>
      <c r="LD63" s="19">
        <f>IFERROR(HLOOKUP(LD$1,'Nakladova matice_2018'!$A$1:$IW$188,36,FALSE),0)</f>
        <v>0</v>
      </c>
      <c r="LE63" s="19">
        <f>IFERROR(HLOOKUP(LE$1,'Nakladova matice_2018'!$A$1:$IW$188,36,FALSE),0)</f>
        <v>0</v>
      </c>
      <c r="LF63" s="19">
        <f>IFERROR(HLOOKUP(LF$1,'Nakladova matice_2018'!$A$1:$IW$188,36,FALSE),0)</f>
        <v>0</v>
      </c>
      <c r="LG63" s="19">
        <f>IFERROR(HLOOKUP(LG$1,'Nakladova matice_2018'!$A$1:$IW$188,36,FALSE),0)</f>
        <v>0</v>
      </c>
      <c r="LH63" s="19">
        <f>IFERROR(HLOOKUP(LH$1,'Nakladova matice_2018'!$A$1:$IW$188,36,FALSE),0)</f>
        <v>0</v>
      </c>
      <c r="LI63" s="19">
        <f>IFERROR(HLOOKUP(LI$1,'Nakladova matice_2018'!$A$1:$IW$188,36,FALSE),0)</f>
        <v>0</v>
      </c>
      <c r="LJ63" s="19">
        <f>IFERROR(HLOOKUP(LJ$1,'Nakladova matice_2018'!$A$1:$IW$188,36,FALSE),0)</f>
        <v>0</v>
      </c>
      <c r="LK63" s="19">
        <f>IFERROR(HLOOKUP(LK$1,'Nakladova matice_2018'!$A$1:$IW$188,36,FALSE),0)</f>
        <v>0</v>
      </c>
      <c r="LL63" s="19">
        <f>IFERROR(HLOOKUP(LL$1,'Nakladova matice_2018'!$A$1:$IW$188,36,FALSE),0)</f>
        <v>0</v>
      </c>
      <c r="LM63" s="19">
        <f>IFERROR(HLOOKUP(LM$1,'Nakladova matice_2018'!$A$1:$IW$188,36,FALSE),0)</f>
        <v>0</v>
      </c>
      <c r="LN63" s="19">
        <f>IFERROR(HLOOKUP(LN$1,'Nakladova matice_2018'!$A$1:$IW$188,36,FALSE),0)</f>
        <v>0</v>
      </c>
      <c r="LO63" s="19">
        <f>IFERROR(HLOOKUP(LO$1,'Nakladova matice_2018'!$A$1:$IW$188,36,FALSE),0)</f>
        <v>0</v>
      </c>
      <c r="LP63" s="19">
        <f>IFERROR(HLOOKUP(LP$1,'Nakladova matice_2018'!$A$1:$IW$188,36,FALSE),0)</f>
        <v>0</v>
      </c>
      <c r="LQ63" s="19">
        <f>IFERROR(HLOOKUP(LQ$1,'Nakladova matice_2018'!$A$1:$IW$188,36,FALSE),0)</f>
        <v>0</v>
      </c>
      <c r="LR63" s="19">
        <f>IFERROR(HLOOKUP(LR$1,'Nakladova matice_2018'!$A$1:$IW$188,36,FALSE),0)</f>
        <v>0</v>
      </c>
      <c r="LS63" s="19">
        <f>IFERROR(HLOOKUP(LS$1,'Nakladova matice_2018'!$A$1:$IW$188,36,FALSE),0)</f>
        <v>0</v>
      </c>
      <c r="LT63" s="19">
        <f>IFERROR(HLOOKUP(LT$1,'Nakladova matice_2018'!$A$1:$IW$188,36,FALSE),0)</f>
        <v>0</v>
      </c>
      <c r="LU63" s="19">
        <f>IFERROR(HLOOKUP(LU$1,'Nakladova matice_2018'!$A$1:$IW$188,36,FALSE),0)</f>
        <v>0</v>
      </c>
      <c r="LV63" s="19">
        <f>IFERROR(HLOOKUP(LV$1,'Nakladova matice_2018'!$A$1:$IW$188,36,FALSE),0)</f>
        <v>0</v>
      </c>
      <c r="LW63" s="19">
        <f>IFERROR(HLOOKUP(LW$1,'Nakladova matice_2018'!$A$1:$IW$188,36,FALSE),0)</f>
        <v>0</v>
      </c>
      <c r="LX63" s="19">
        <f>IFERROR(HLOOKUP(LX$1,'Nakladova matice_2018'!$A$1:$IW$188,36,FALSE),0)</f>
        <v>0</v>
      </c>
      <c r="LY63" s="19">
        <f>IFERROR(HLOOKUP(LY$1,'Nakladova matice_2018'!$A$1:$IW$188,36,FALSE),0)</f>
        <v>0</v>
      </c>
      <c r="LZ63" s="19">
        <f>IFERROR(HLOOKUP(LZ$1,'Nakladova matice_2018'!$A$1:$IW$188,36,FALSE),0)</f>
        <v>0</v>
      </c>
      <c r="MA63" s="19">
        <f>IFERROR(HLOOKUP(MA$1,'Nakladova matice_2018'!$A$1:$IW$188,36,FALSE),0)</f>
        <v>0</v>
      </c>
      <c r="MB63" s="19">
        <f>IFERROR(HLOOKUP(MB$1,'Nakladova matice_2018'!$A$1:$IW$188,36,FALSE),0)</f>
        <v>0</v>
      </c>
      <c r="MC63" s="19">
        <f>IFERROR(HLOOKUP(MC$1,'Nakladova matice_2018'!$A$1:$IW$188,36,FALSE),0)</f>
        <v>0</v>
      </c>
      <c r="MD63" s="19">
        <f>IFERROR(HLOOKUP(MD$1,'Nakladova matice_2018'!$A$1:$IW$188,36,FALSE),0)</f>
        <v>0</v>
      </c>
      <c r="ME63" s="19">
        <f>IFERROR(HLOOKUP(ME$1,'Nakladova matice_2018'!$A$1:$IW$188,36,FALSE),0)</f>
        <v>0</v>
      </c>
      <c r="MF63" s="19">
        <f>IFERROR(HLOOKUP(MF$1,'Nakladova matice_2018'!$A$1:$IW$188,36,FALSE),0)</f>
        <v>0</v>
      </c>
      <c r="MG63" s="19">
        <f>IFERROR(HLOOKUP(MG$1,'Nakladova matice_2018'!$A$1:$IW$188,36,FALSE),0)</f>
        <v>0</v>
      </c>
      <c r="MH63" s="19">
        <f>IFERROR(HLOOKUP(MH$1,'Nakladova matice_2018'!$A$1:$IW$188,36,FALSE),0)</f>
        <v>0</v>
      </c>
      <c r="MI63" s="19">
        <f>IFERROR(HLOOKUP(MI$1,'Nakladova matice_2018'!$A$1:$IW$188,36,FALSE),0)</f>
        <v>0</v>
      </c>
      <c r="MJ63" s="19">
        <f>IFERROR(HLOOKUP(MJ$1,'Nakladova matice_2018'!$A$1:$IW$188,36,FALSE),0)</f>
        <v>0</v>
      </c>
      <c r="MK63" s="19">
        <f>IFERROR(HLOOKUP(MK$1,'Nakladova matice_2018'!$A$1:$IW$188,36,FALSE),0)</f>
        <v>0</v>
      </c>
      <c r="ML63" s="19">
        <f>IFERROR(HLOOKUP(ML$1,'Nakladova matice_2018'!$A$1:$IW$188,36,FALSE),0)</f>
        <v>0</v>
      </c>
      <c r="MM63" s="19">
        <f>IFERROR(HLOOKUP(MM$1,'Nakladova matice_2018'!$A$1:$IW$188,36,FALSE),0)</f>
        <v>0</v>
      </c>
      <c r="MN63" s="19">
        <f>IFERROR(HLOOKUP(MN$1,'Nakladova matice_2018'!$A$1:$IW$188,36,FALSE),0)</f>
        <v>0</v>
      </c>
      <c r="MO63" s="20">
        <f t="shared" si="84"/>
        <v>334501.63999999996</v>
      </c>
      <c r="MP63" s="20">
        <f>MO63-'Nakladova matice_2018'!IX36</f>
        <v>0</v>
      </c>
    </row>
    <row r="64" spans="1:354" x14ac:dyDescent="0.2">
      <c r="A64" s="27">
        <v>511017</v>
      </c>
      <c r="B64" s="21" t="s">
        <v>210</v>
      </c>
      <c r="C64" s="53">
        <v>0</v>
      </c>
      <c r="D64" s="19">
        <f>IFERROR(HLOOKUP(D$1,'Nakladova matice_2018'!$A$1:$IW$188,37,FALSE),0)</f>
        <v>0</v>
      </c>
      <c r="E64" s="19">
        <f>IFERROR(HLOOKUP(E$1,'Nakladova matice_2018'!$A$1:$IW$188,37,FALSE),0)</f>
        <v>0</v>
      </c>
      <c r="F64" s="19">
        <f>IFERROR(HLOOKUP(F$1,'Nakladova matice_2018'!$A$1:$IW$188,37,FALSE),0)</f>
        <v>0</v>
      </c>
      <c r="G64" s="19">
        <f>IFERROR(HLOOKUP(G$1,'Nakladova matice_2018'!$A$1:$IW$188,37,FALSE),0)</f>
        <v>0</v>
      </c>
      <c r="H64" s="19">
        <f>IFERROR(HLOOKUP(H$1,'Nakladova matice_2018'!$A$1:$IW$188,37,FALSE),0)</f>
        <v>0</v>
      </c>
      <c r="I64" s="19">
        <f>IFERROR(HLOOKUP(I$1,'Nakladova matice_2018'!$A$1:$IW$188,37,FALSE),0)</f>
        <v>0</v>
      </c>
      <c r="J64" s="19">
        <f>IFERROR(HLOOKUP(J$1,'Nakladova matice_2018'!$A$1:$IW$188,37,FALSE),0)</f>
        <v>0</v>
      </c>
      <c r="K64" s="19">
        <f>IFERROR(HLOOKUP(K$1,'Nakladova matice_2018'!$A$1:$IW$188,37,FALSE),0)</f>
        <v>0</v>
      </c>
      <c r="L64" s="19">
        <f>IFERROR(HLOOKUP(L$1,'Nakladova matice_2018'!$A$1:$IW$188,37,FALSE),0)</f>
        <v>0</v>
      </c>
      <c r="M64" s="19">
        <f>IFERROR(HLOOKUP(M$1,'Nakladova matice_2018'!$A$1:$IW$188,37,FALSE),0)</f>
        <v>0</v>
      </c>
      <c r="N64" s="19">
        <f>IFERROR(HLOOKUP(N$1,'Nakladova matice_2018'!$A$1:$IW$188,37,FALSE),0)</f>
        <v>0</v>
      </c>
      <c r="O64" s="19">
        <f>IFERROR(HLOOKUP(O$1,'Nakladova matice_2018'!$A$1:$IW$188,37,FALSE),0)</f>
        <v>0</v>
      </c>
      <c r="P64" s="19">
        <f>IFERROR(HLOOKUP(P$1,'Nakladova matice_2018'!$A$1:$IW$188,37,FALSE),0)</f>
        <v>0</v>
      </c>
      <c r="Q64" s="19">
        <f>IFERROR(HLOOKUP(Q$1,'Nakladova matice_2018'!$A$1:$IW$188,37,FALSE),0)</f>
        <v>0</v>
      </c>
      <c r="R64" s="19">
        <f>IFERROR(HLOOKUP(R$1,'Nakladova matice_2018'!$A$1:$IW$188,37,FALSE),0)</f>
        <v>0</v>
      </c>
      <c r="S64" s="19">
        <f>IFERROR(HLOOKUP(S$1,'Nakladova matice_2018'!$A$1:$IW$188,37,FALSE),0)</f>
        <v>0</v>
      </c>
      <c r="T64" s="19">
        <f>IFERROR(HLOOKUP(T$1,'Nakladova matice_2018'!$A$1:$IW$188,37,FALSE),0)</f>
        <v>0</v>
      </c>
      <c r="U64" s="19">
        <f>IFERROR(HLOOKUP(U$1,'Nakladova matice_2018'!$A$1:$IW$188,37,FALSE),0)</f>
        <v>0</v>
      </c>
      <c r="V64" s="19">
        <f>IFERROR(HLOOKUP(V$1,'Nakladova matice_2018'!$A$1:$IW$188,37,FALSE),0)</f>
        <v>0</v>
      </c>
      <c r="W64" s="19">
        <f>IFERROR(HLOOKUP(W$1,'Nakladova matice_2018'!$A$1:$IW$188,37,FALSE),0)</f>
        <v>0</v>
      </c>
      <c r="X64" s="19">
        <f>IFERROR(HLOOKUP(X$1,'Nakladova matice_2018'!$A$1:$IW$188,37,FALSE),0)</f>
        <v>0</v>
      </c>
      <c r="Y64" s="19">
        <f>IFERROR(HLOOKUP(Y$1,'Nakladova matice_2018'!$A$1:$IW$188,37,FALSE),0)</f>
        <v>0</v>
      </c>
      <c r="Z64" s="19">
        <f>IFERROR(HLOOKUP(Z$1,'Nakladova matice_2018'!$A$1:$IW$188,37,FALSE),0)</f>
        <v>0</v>
      </c>
      <c r="AA64" s="19">
        <f>IFERROR(HLOOKUP(AA$1,'Nakladova matice_2018'!$A$1:$IW$188,37,FALSE),0)</f>
        <v>0</v>
      </c>
      <c r="AB64" s="19">
        <f>IFERROR(HLOOKUP(AB$1,'Nakladova matice_2018'!$A$1:$IW$188,37,FALSE),0)</f>
        <v>0</v>
      </c>
      <c r="AC64" s="19">
        <f>IFERROR(HLOOKUP(AC$1,'Nakladova matice_2018'!$A$1:$IW$188,37,FALSE),0)</f>
        <v>0</v>
      </c>
      <c r="AD64" s="19">
        <f>IFERROR(HLOOKUP(AD$1,'Nakladova matice_2018'!$A$1:$IW$188,37,FALSE),0)</f>
        <v>0</v>
      </c>
      <c r="AE64" s="19">
        <f>IFERROR(HLOOKUP(AE$1,'Nakladova matice_2018'!$A$1:$IW$188,37,FALSE),0)</f>
        <v>0</v>
      </c>
      <c r="AF64" s="19">
        <f>IFERROR(HLOOKUP(AF$1,'Nakladova matice_2018'!$A$1:$IW$188,37,FALSE),0)</f>
        <v>0</v>
      </c>
      <c r="AG64" s="19">
        <f>IFERROR(HLOOKUP(AG$1,'Nakladova matice_2018'!$A$1:$IW$188,37,FALSE),0)</f>
        <v>0</v>
      </c>
      <c r="AH64" s="19">
        <f>IFERROR(HLOOKUP(AH$1,'Nakladova matice_2018'!$A$1:$IW$188,37,FALSE),0)</f>
        <v>0</v>
      </c>
      <c r="AI64" s="19">
        <f>IFERROR(HLOOKUP(AI$1,'Nakladova matice_2018'!$A$1:$IW$188,37,FALSE),0)</f>
        <v>0</v>
      </c>
      <c r="AJ64" s="19">
        <f>IFERROR(HLOOKUP(AJ$1,'Nakladova matice_2018'!$A$1:$IW$188,37,FALSE),0)</f>
        <v>0</v>
      </c>
      <c r="AK64" s="19">
        <f>IFERROR(HLOOKUP(AK$1,'Nakladova matice_2018'!$A$1:$IW$188,37,FALSE),0)</f>
        <v>0</v>
      </c>
      <c r="AL64" s="19">
        <f>IFERROR(HLOOKUP(AL$1,'Nakladova matice_2018'!$A$1:$IW$188,37,FALSE),0)</f>
        <v>0</v>
      </c>
      <c r="AM64" s="19">
        <f>IFERROR(HLOOKUP(AM$1,'Nakladova matice_2018'!$A$1:$IW$188,37,FALSE),0)</f>
        <v>0</v>
      </c>
      <c r="AN64" s="19">
        <f>IFERROR(HLOOKUP(AN$1,'Nakladova matice_2018'!$A$1:$IW$188,37,FALSE),0)</f>
        <v>0</v>
      </c>
      <c r="AO64" s="19">
        <f>IFERROR(HLOOKUP(AO$1,'Nakladova matice_2018'!$A$1:$IW$188,37,FALSE),0)</f>
        <v>0</v>
      </c>
      <c r="AP64" s="19">
        <f>IFERROR(HLOOKUP(AP$1,'Nakladova matice_2018'!$A$1:$IW$188,37,FALSE),0)</f>
        <v>0</v>
      </c>
      <c r="AQ64" s="19">
        <f>IFERROR(HLOOKUP(AQ$1,'Nakladova matice_2018'!$A$1:$IW$188,37,FALSE),0)</f>
        <v>0</v>
      </c>
      <c r="AR64" s="19">
        <f>IFERROR(HLOOKUP(AR$1,'Nakladova matice_2018'!$A$1:$IW$188,37,FALSE),0)</f>
        <v>0</v>
      </c>
      <c r="AS64" s="19">
        <f>IFERROR(HLOOKUP(AS$1,'Nakladova matice_2018'!$A$1:$IW$188,37,FALSE),0)</f>
        <v>0</v>
      </c>
      <c r="AT64" s="19">
        <f>IFERROR(HLOOKUP(AT$1,'Nakladova matice_2018'!$A$1:$IW$188,37,FALSE),0)</f>
        <v>0</v>
      </c>
      <c r="AU64" s="19">
        <f>IFERROR(HLOOKUP(AU$1,'Nakladova matice_2018'!$A$1:$IW$188,37,FALSE),0)</f>
        <v>0</v>
      </c>
      <c r="AV64" s="19">
        <f>IFERROR(HLOOKUP(AV$1,'Nakladova matice_2018'!$A$1:$IW$188,37,FALSE),0)</f>
        <v>0</v>
      </c>
      <c r="AW64" s="19">
        <f>IFERROR(HLOOKUP(AW$1,'Nakladova matice_2018'!$A$1:$IW$188,37,FALSE),0)</f>
        <v>0</v>
      </c>
      <c r="AX64" s="19">
        <f>IFERROR(HLOOKUP(AX$1,'Nakladova matice_2018'!$A$1:$IW$188,37,FALSE),0)</f>
        <v>0</v>
      </c>
      <c r="AY64" s="19">
        <f>IFERROR(HLOOKUP(AY$1,'Nakladova matice_2018'!$A$1:$IW$188,37,FALSE),0)</f>
        <v>0</v>
      </c>
      <c r="AZ64" s="19">
        <f>IFERROR(HLOOKUP(AZ$1,'Nakladova matice_2018'!$A$1:$IW$188,37,FALSE),0)</f>
        <v>0</v>
      </c>
      <c r="BA64" s="19">
        <f>IFERROR(HLOOKUP(BA$1,'Nakladova matice_2018'!$A$1:$IW$188,37,FALSE),0)</f>
        <v>0</v>
      </c>
      <c r="BB64" s="19">
        <f>IFERROR(HLOOKUP(BB$1,'Nakladova matice_2018'!$A$1:$IW$188,37,FALSE),0)</f>
        <v>0</v>
      </c>
      <c r="BC64" s="19">
        <f>IFERROR(HLOOKUP(BC$1,'Nakladova matice_2018'!$A$1:$IW$188,37,FALSE),0)</f>
        <v>0</v>
      </c>
      <c r="BD64" s="19">
        <f>IFERROR(HLOOKUP(BD$1,'Nakladova matice_2018'!$A$1:$IW$188,37,FALSE),0)</f>
        <v>0</v>
      </c>
      <c r="BE64" s="19">
        <f>IFERROR(HLOOKUP(BE$1,'Nakladova matice_2018'!$A$1:$IW$188,37,FALSE),0)</f>
        <v>0</v>
      </c>
      <c r="BF64" s="19">
        <f>IFERROR(HLOOKUP(BF$1,'Nakladova matice_2018'!$A$1:$IW$188,37,FALSE),0)</f>
        <v>0</v>
      </c>
      <c r="BG64" s="19">
        <f>IFERROR(HLOOKUP(BG$1,'Nakladova matice_2018'!$A$1:$IW$188,37,FALSE),0)</f>
        <v>0</v>
      </c>
      <c r="BH64" s="19">
        <f>IFERROR(HLOOKUP(BH$1,'Nakladova matice_2018'!$A$1:$IW$188,37,FALSE),0)</f>
        <v>0</v>
      </c>
      <c r="BI64" s="19">
        <f>IFERROR(HLOOKUP(BI$1,'Nakladova matice_2018'!$A$1:$IW$188,37,FALSE),0)</f>
        <v>0</v>
      </c>
      <c r="BJ64" s="19">
        <f>IFERROR(HLOOKUP(BJ$1,'Nakladova matice_2018'!$A$1:$IW$188,37,FALSE),0)</f>
        <v>0</v>
      </c>
      <c r="BK64" s="19">
        <f>IFERROR(HLOOKUP(BK$1,'Nakladova matice_2018'!$A$1:$IW$188,37,FALSE),0)</f>
        <v>0</v>
      </c>
      <c r="BL64" s="19">
        <f>IFERROR(HLOOKUP(BL$1,'Nakladova matice_2018'!$A$1:$IW$188,37,FALSE),0)</f>
        <v>0</v>
      </c>
      <c r="BM64" s="19">
        <f>IFERROR(HLOOKUP(BM$1,'Nakladova matice_2018'!$A$1:$IW$188,37,FALSE),0)</f>
        <v>0</v>
      </c>
      <c r="BN64" s="19">
        <f>IFERROR(HLOOKUP(BN$1,'Nakladova matice_2018'!$A$1:$IW$188,37,FALSE),0)</f>
        <v>0</v>
      </c>
      <c r="BO64" s="19">
        <f>IFERROR(HLOOKUP(BO$1,'Nakladova matice_2018'!$A$1:$IW$188,37,FALSE),0)</f>
        <v>0</v>
      </c>
      <c r="BP64" s="19">
        <f>IFERROR(HLOOKUP(BP$1,'Nakladova matice_2018'!$A$1:$IW$188,37,FALSE),0)</f>
        <v>0</v>
      </c>
      <c r="BQ64" s="19">
        <f>IFERROR(HLOOKUP(BQ$1,'Nakladova matice_2018'!$A$1:$IW$188,37,FALSE),0)</f>
        <v>0</v>
      </c>
      <c r="BR64" s="19">
        <f>IFERROR(HLOOKUP(BR$1,'Nakladova matice_2018'!$A$1:$IW$188,37,FALSE),0)</f>
        <v>0</v>
      </c>
      <c r="BS64" s="19">
        <f>IFERROR(HLOOKUP(BS$1,'Nakladova matice_2018'!$A$1:$IW$188,37,FALSE),0)</f>
        <v>0</v>
      </c>
      <c r="BT64" s="19">
        <f>IFERROR(HLOOKUP(BT$1,'Nakladova matice_2018'!$A$1:$IW$188,37,FALSE),0)</f>
        <v>0</v>
      </c>
      <c r="BU64" s="19">
        <f>IFERROR(HLOOKUP(BU$1,'Nakladova matice_2018'!$A$1:$IW$188,37,FALSE),0)</f>
        <v>0</v>
      </c>
      <c r="BV64" s="19">
        <f>IFERROR(HLOOKUP(BV$1,'Nakladova matice_2018'!$A$1:$IW$188,37,FALSE),0)</f>
        <v>0</v>
      </c>
      <c r="BW64" s="19">
        <f>IFERROR(HLOOKUP(BW$1,'Nakladova matice_2018'!$A$1:$IW$188,37,FALSE),0)</f>
        <v>0</v>
      </c>
      <c r="BX64" s="19">
        <f>IFERROR(HLOOKUP(BX$1,'Nakladova matice_2018'!$A$1:$IW$188,37,FALSE),0)</f>
        <v>0</v>
      </c>
      <c r="BY64" s="19">
        <f>IFERROR(HLOOKUP(BY$1,'Nakladova matice_2018'!$A$1:$IW$188,37,FALSE),0)</f>
        <v>0</v>
      </c>
      <c r="BZ64" s="19">
        <f>IFERROR(HLOOKUP(BZ$1,'Nakladova matice_2018'!$A$1:$IW$188,37,FALSE),0)</f>
        <v>0</v>
      </c>
      <c r="CA64" s="19">
        <f>IFERROR(HLOOKUP(CA$1,'Nakladova matice_2018'!$A$1:$IW$188,37,FALSE),0)</f>
        <v>0</v>
      </c>
      <c r="CB64" s="19">
        <f>IFERROR(HLOOKUP(CB$1,'Nakladova matice_2018'!$A$1:$IW$188,37,FALSE),0)</f>
        <v>0</v>
      </c>
      <c r="CC64" s="19">
        <f>IFERROR(HLOOKUP(CC$1,'Nakladova matice_2018'!$A$1:$IW$188,37,FALSE),0)</f>
        <v>0</v>
      </c>
      <c r="CD64" s="19">
        <f>IFERROR(HLOOKUP(CD$1,'Nakladova matice_2018'!$A$1:$IW$188,37,FALSE),0)</f>
        <v>0</v>
      </c>
      <c r="CE64" s="19">
        <f>IFERROR(HLOOKUP(CE$1,'Nakladova matice_2018'!$A$1:$IW$188,37,FALSE),0)</f>
        <v>0</v>
      </c>
      <c r="CF64" s="19">
        <f>IFERROR(HLOOKUP(CF$1,'Nakladova matice_2018'!$A$1:$IW$188,37,FALSE),0)</f>
        <v>0</v>
      </c>
      <c r="CG64" s="19">
        <f>IFERROR(HLOOKUP(CG$1,'Nakladova matice_2018'!$A$1:$IW$188,37,FALSE),0)</f>
        <v>0</v>
      </c>
      <c r="CH64" s="19">
        <f>IFERROR(HLOOKUP(CH$1,'Nakladova matice_2018'!$A$1:$IW$188,37,FALSE),0)</f>
        <v>0</v>
      </c>
      <c r="CI64" s="19">
        <f>IFERROR(HLOOKUP(CI$1,'Nakladova matice_2018'!$A$1:$IW$188,37,FALSE),0)</f>
        <v>0</v>
      </c>
      <c r="CJ64" s="19">
        <f>IFERROR(HLOOKUP(CJ$1,'Nakladova matice_2018'!$A$1:$IW$188,37,FALSE),0)</f>
        <v>0</v>
      </c>
      <c r="CK64" s="19">
        <f>IFERROR(HLOOKUP(CK$1,'Nakladova matice_2018'!$A$1:$IW$188,37,FALSE),0)</f>
        <v>0</v>
      </c>
      <c r="CL64" s="19">
        <f>IFERROR(HLOOKUP(CL$1,'Nakladova matice_2018'!$A$1:$IW$188,37,FALSE),0)</f>
        <v>0</v>
      </c>
      <c r="CM64" s="19">
        <f>IFERROR(HLOOKUP(CM$1,'Nakladova matice_2018'!$A$1:$IW$188,37,FALSE),0)</f>
        <v>0</v>
      </c>
      <c r="CN64" s="19">
        <f>IFERROR(HLOOKUP(CN$1,'Nakladova matice_2018'!$A$1:$IW$188,37,FALSE),0)</f>
        <v>0</v>
      </c>
      <c r="CO64" s="19">
        <f>IFERROR(HLOOKUP(CO$1,'Nakladova matice_2018'!$A$1:$IW$188,37,FALSE),0)</f>
        <v>0</v>
      </c>
      <c r="CP64" s="19">
        <f>IFERROR(HLOOKUP(CP$1,'Nakladova matice_2018'!$A$1:$IW$188,37,FALSE),0)</f>
        <v>0</v>
      </c>
      <c r="CQ64" s="19">
        <f>IFERROR(HLOOKUP(CQ$1,'Nakladova matice_2018'!$A$1:$IW$188,37,FALSE),0)</f>
        <v>0</v>
      </c>
      <c r="CR64" s="19">
        <f>IFERROR(HLOOKUP(CR$1,'Nakladova matice_2018'!$A$1:$IW$188,37,FALSE),0)</f>
        <v>0</v>
      </c>
      <c r="CS64" s="19">
        <f>IFERROR(HLOOKUP(CS$1,'Nakladova matice_2018'!$A$1:$IW$188,37,FALSE),0)</f>
        <v>0</v>
      </c>
      <c r="CT64" s="19">
        <f>IFERROR(HLOOKUP(CT$1,'Nakladova matice_2018'!$A$1:$IW$188,37,FALSE),0)</f>
        <v>0</v>
      </c>
      <c r="CU64" s="19">
        <f>IFERROR(HLOOKUP(CU$1,'Nakladova matice_2018'!$A$1:$IW$188,37,FALSE),0)</f>
        <v>0</v>
      </c>
      <c r="CV64" s="19">
        <f>IFERROR(HLOOKUP(CV$1,'Nakladova matice_2018'!$A$1:$IW$188,37,FALSE),0)</f>
        <v>0</v>
      </c>
      <c r="CW64" s="19">
        <f>IFERROR(HLOOKUP(CW$1,'Nakladova matice_2018'!$A$1:$IW$188,37,FALSE),0)</f>
        <v>0</v>
      </c>
      <c r="CX64" s="19">
        <f>IFERROR(HLOOKUP(CX$1,'Nakladova matice_2018'!$A$1:$IW$188,37,FALSE),0)</f>
        <v>0</v>
      </c>
      <c r="CY64" s="19">
        <f>IFERROR(HLOOKUP(CY$1,'Nakladova matice_2018'!$A$1:$IW$188,37,FALSE),0)</f>
        <v>0</v>
      </c>
      <c r="CZ64" s="19">
        <f>IFERROR(HLOOKUP(CZ$1,'Nakladova matice_2018'!$A$1:$IW$188,37,FALSE),0)</f>
        <v>0</v>
      </c>
      <c r="DA64" s="19">
        <f>IFERROR(HLOOKUP(DA$1,'Nakladova matice_2018'!$A$1:$IW$188,37,FALSE),0)</f>
        <v>0</v>
      </c>
      <c r="DB64" s="19">
        <f>IFERROR(HLOOKUP(DB$1,'Nakladova matice_2018'!$A$1:$IW$188,37,FALSE),0)</f>
        <v>0</v>
      </c>
      <c r="DC64" s="19">
        <f>IFERROR(HLOOKUP(DC$1,'Nakladova matice_2018'!$A$1:$IW$188,37,FALSE),0)</f>
        <v>0</v>
      </c>
      <c r="DD64" s="19">
        <f>IFERROR(HLOOKUP(DD$1,'Nakladova matice_2018'!$A$1:$IW$188,37,FALSE),0)</f>
        <v>0</v>
      </c>
      <c r="DE64" s="19">
        <f>IFERROR(HLOOKUP(DE$1,'Nakladova matice_2018'!$A$1:$IW$188,37,FALSE),0)</f>
        <v>0</v>
      </c>
      <c r="DF64" s="19">
        <f>IFERROR(HLOOKUP(DF$1,'Nakladova matice_2018'!$A$1:$IW$188,37,FALSE),0)</f>
        <v>0</v>
      </c>
      <c r="DG64" s="19">
        <f>IFERROR(HLOOKUP(DG$1,'Nakladova matice_2018'!$A$1:$IW$188,37,FALSE),0)</f>
        <v>0</v>
      </c>
      <c r="DH64" s="19">
        <f>IFERROR(HLOOKUP(DH$1,'Nakladova matice_2018'!$A$1:$IW$188,37,FALSE),0)</f>
        <v>0</v>
      </c>
      <c r="DI64" s="19">
        <f>IFERROR(HLOOKUP(DI$1,'Nakladova matice_2018'!$A$1:$IW$188,37,FALSE),0)</f>
        <v>0</v>
      </c>
      <c r="DJ64" s="19">
        <f>IFERROR(HLOOKUP(DJ$1,'Nakladova matice_2018'!$A$1:$IW$188,37,FALSE),0)</f>
        <v>0</v>
      </c>
      <c r="DK64" s="19">
        <f>IFERROR(HLOOKUP(DK$1,'Nakladova matice_2018'!$A$1:$IW$188,37,FALSE),0)</f>
        <v>0</v>
      </c>
      <c r="DL64" s="19">
        <f>IFERROR(HLOOKUP(DL$1,'Nakladova matice_2018'!$A$1:$IW$188,37,FALSE),0)</f>
        <v>0</v>
      </c>
      <c r="DM64" s="19">
        <f>IFERROR(HLOOKUP(DM$1,'Nakladova matice_2018'!$A$1:$IW$188,37,FALSE),0)</f>
        <v>0</v>
      </c>
      <c r="DN64" s="19">
        <f>IFERROR(HLOOKUP(DN$1,'Nakladova matice_2018'!$A$1:$IW$188,37,FALSE),0)</f>
        <v>0</v>
      </c>
      <c r="DO64" s="19">
        <f>IFERROR(HLOOKUP(DO$1,'Nakladova matice_2018'!$A$1:$IW$188,37,FALSE),0)</f>
        <v>0</v>
      </c>
      <c r="DP64" s="19">
        <f>IFERROR(HLOOKUP(DP$1,'Nakladova matice_2018'!$A$1:$IW$188,37,FALSE),0)</f>
        <v>0</v>
      </c>
      <c r="DQ64" s="19">
        <f>IFERROR(HLOOKUP(DQ$1,'Nakladova matice_2018'!$A$1:$IW$188,37,FALSE),0)</f>
        <v>0</v>
      </c>
      <c r="DR64" s="19">
        <f>IFERROR(HLOOKUP(DR$1,'Nakladova matice_2018'!$A$1:$IW$188,37,FALSE),0)</f>
        <v>0</v>
      </c>
      <c r="DS64" s="19">
        <f>IFERROR(HLOOKUP(DS$1,'Nakladova matice_2018'!$A$1:$IW$188,37,FALSE),0)</f>
        <v>0</v>
      </c>
      <c r="DT64" s="19">
        <f>IFERROR(HLOOKUP(DT$1,'Nakladova matice_2018'!$A$1:$IW$188,37,FALSE),0)</f>
        <v>0</v>
      </c>
      <c r="DU64" s="19">
        <f>IFERROR(HLOOKUP(DU$1,'Nakladova matice_2018'!$A$1:$IW$188,37,FALSE),0)</f>
        <v>0</v>
      </c>
      <c r="DV64" s="19">
        <f>IFERROR(HLOOKUP(DV$1,'Nakladova matice_2018'!$A$1:$IW$188,37,FALSE),0)</f>
        <v>0</v>
      </c>
      <c r="DW64" s="19">
        <f>IFERROR(HLOOKUP(DW$1,'Nakladova matice_2018'!$A$1:$IW$188,37,FALSE),0)</f>
        <v>0</v>
      </c>
      <c r="DX64" s="19">
        <f>IFERROR(HLOOKUP(DX$1,'Nakladova matice_2018'!$A$1:$IW$188,37,FALSE),0)</f>
        <v>0</v>
      </c>
      <c r="DY64" s="19">
        <f>IFERROR(HLOOKUP(DY$1,'Nakladova matice_2018'!$A$1:$IW$188,37,FALSE),0)</f>
        <v>0</v>
      </c>
      <c r="DZ64" s="19">
        <f>IFERROR(HLOOKUP(DZ$1,'Nakladova matice_2018'!$A$1:$IW$188,37,FALSE),0)</f>
        <v>0</v>
      </c>
      <c r="EA64" s="19">
        <f>IFERROR(HLOOKUP(EA$1,'Nakladova matice_2018'!$A$1:$IW$188,37,FALSE),0)</f>
        <v>0</v>
      </c>
      <c r="EB64" s="19">
        <f>IFERROR(HLOOKUP(EB$1,'Nakladova matice_2018'!$A$1:$IW$188,37,FALSE),0)</f>
        <v>0</v>
      </c>
      <c r="EC64" s="19">
        <f>IFERROR(HLOOKUP(EC$1,'Nakladova matice_2018'!$A$1:$IW$188,37,FALSE),0)</f>
        <v>0</v>
      </c>
      <c r="ED64" s="19">
        <f>IFERROR(HLOOKUP(ED$1,'Nakladova matice_2018'!$A$1:$IW$188,37,FALSE),0)</f>
        <v>0</v>
      </c>
      <c r="EE64" s="19">
        <f>IFERROR(HLOOKUP(EE$1,'Nakladova matice_2018'!$A$1:$IW$188,37,FALSE),0)</f>
        <v>0</v>
      </c>
      <c r="EF64" s="19">
        <f>IFERROR(HLOOKUP(EF$1,'Nakladova matice_2018'!$A$1:$IW$188,37,FALSE),0)</f>
        <v>0</v>
      </c>
      <c r="EG64" s="19">
        <f>IFERROR(HLOOKUP(EG$1,'Nakladova matice_2018'!$A$1:$IW$188,37,FALSE),0)</f>
        <v>0</v>
      </c>
      <c r="EH64" s="19">
        <f>IFERROR(HLOOKUP(EH$1,'Nakladova matice_2018'!$A$1:$IW$188,37,FALSE),0)</f>
        <v>0</v>
      </c>
      <c r="EI64" s="19">
        <f>IFERROR(HLOOKUP(EI$1,'Nakladova matice_2018'!$A$1:$IW$188,37,FALSE),0)</f>
        <v>0</v>
      </c>
      <c r="EJ64" s="19">
        <f>IFERROR(HLOOKUP(EJ$1,'Nakladova matice_2018'!$A$1:$IW$188,37,FALSE),0)</f>
        <v>0</v>
      </c>
      <c r="EK64" s="19">
        <f>IFERROR(HLOOKUP(EK$1,'Nakladova matice_2018'!$A$1:$IW$188,37,FALSE),0)</f>
        <v>0</v>
      </c>
      <c r="EL64" s="19">
        <f>IFERROR(HLOOKUP(EL$1,'Nakladova matice_2018'!$A$1:$IW$188,37,FALSE),0)</f>
        <v>0</v>
      </c>
      <c r="EM64" s="19">
        <f>IFERROR(HLOOKUP(EM$1,'Nakladova matice_2018'!$A$1:$IW$188,37,FALSE),0)</f>
        <v>0</v>
      </c>
      <c r="EN64" s="19">
        <f>IFERROR(HLOOKUP(EN$1,'Nakladova matice_2018'!$A$1:$IW$188,37,FALSE),0)</f>
        <v>0</v>
      </c>
      <c r="EO64" s="19">
        <f>IFERROR(HLOOKUP(EO$1,'Nakladova matice_2018'!$A$1:$IW$188,37,FALSE),0)</f>
        <v>0</v>
      </c>
      <c r="EP64" s="19">
        <f>IFERROR(HLOOKUP(EP$1,'Nakladova matice_2018'!$A$1:$IW$188,37,FALSE),0)</f>
        <v>0</v>
      </c>
      <c r="EQ64" s="19">
        <f>IFERROR(HLOOKUP(EQ$1,'Nakladova matice_2018'!$A$1:$IW$188,37,FALSE),0)</f>
        <v>0</v>
      </c>
      <c r="ER64" s="19">
        <f>IFERROR(HLOOKUP(ER$1,'Nakladova matice_2018'!$A$1:$IW$188,37,FALSE),0)</f>
        <v>0</v>
      </c>
      <c r="ES64" s="19">
        <f>IFERROR(HLOOKUP(ES$1,'Nakladova matice_2018'!$A$1:$IW$188,37,FALSE),0)</f>
        <v>0</v>
      </c>
      <c r="ET64" s="19">
        <f>IFERROR(HLOOKUP(ET$1,'Nakladova matice_2018'!$A$1:$IW$188,37,FALSE),0)</f>
        <v>0</v>
      </c>
      <c r="EU64" s="19">
        <f>IFERROR(HLOOKUP(EU$1,'Nakladova matice_2018'!$A$1:$IW$188,37,FALSE),0)</f>
        <v>0</v>
      </c>
      <c r="EV64" s="19">
        <f>IFERROR(HLOOKUP(EV$1,'Nakladova matice_2018'!$A$1:$IW$188,37,FALSE),0)</f>
        <v>0</v>
      </c>
      <c r="EW64" s="19">
        <f>IFERROR(HLOOKUP(EW$1,'Nakladova matice_2018'!$A$1:$IW$188,37,FALSE),0)</f>
        <v>0</v>
      </c>
      <c r="EX64" s="19">
        <f>IFERROR(HLOOKUP(EX$1,'Nakladova matice_2018'!$A$1:$IW$188,37,FALSE),0)</f>
        <v>0</v>
      </c>
      <c r="EY64" s="19">
        <f>IFERROR(HLOOKUP(EY$1,'Nakladova matice_2018'!$A$1:$IW$188,37,FALSE),0)</f>
        <v>0</v>
      </c>
      <c r="EZ64" s="19">
        <f>IFERROR(HLOOKUP(EZ$1,'Nakladova matice_2018'!$A$1:$IW$188,37,FALSE),0)</f>
        <v>0</v>
      </c>
      <c r="FA64" s="19">
        <f>IFERROR(HLOOKUP(FA$1,'Nakladova matice_2018'!$A$1:$IW$188,37,FALSE),0)</f>
        <v>0</v>
      </c>
      <c r="FB64" s="19">
        <f>IFERROR(HLOOKUP(FB$1,'Nakladova matice_2018'!$A$1:$IW$188,37,FALSE),0)</f>
        <v>0</v>
      </c>
      <c r="FC64" s="19">
        <f>IFERROR(HLOOKUP(FC$1,'Nakladova matice_2018'!$A$1:$IW$188,37,FALSE),0)</f>
        <v>0</v>
      </c>
      <c r="FD64" s="19">
        <f>IFERROR(HLOOKUP(FD$1,'Nakladova matice_2018'!$A$1:$IW$188,37,FALSE),0)</f>
        <v>0</v>
      </c>
      <c r="FE64" s="19">
        <f>IFERROR(HLOOKUP(FE$1,'Nakladova matice_2018'!$A$1:$IW$188,37,FALSE),0)</f>
        <v>0</v>
      </c>
      <c r="FF64" s="19">
        <f>IFERROR(HLOOKUP(FF$1,'Nakladova matice_2018'!$A$1:$IW$188,37,FALSE),0)</f>
        <v>0</v>
      </c>
      <c r="FG64" s="19">
        <f>IFERROR(HLOOKUP(FG$1,'Nakladova matice_2018'!$A$1:$IW$188,37,FALSE),0)</f>
        <v>0</v>
      </c>
      <c r="FH64" s="19">
        <f>IFERROR(HLOOKUP(FH$1,'Nakladova matice_2018'!$A$1:$IW$188,37,FALSE),0)</f>
        <v>0</v>
      </c>
      <c r="FI64" s="19">
        <f>IFERROR(HLOOKUP(FI$1,'Nakladova matice_2018'!$A$1:$IW$188,37,FALSE),0)</f>
        <v>0</v>
      </c>
      <c r="FJ64" s="19">
        <f>IFERROR(HLOOKUP(FJ$1,'Nakladova matice_2018'!$A$1:$IW$188,37,FALSE),0)</f>
        <v>0</v>
      </c>
      <c r="FK64" s="19">
        <f>IFERROR(HLOOKUP(FK$1,'Nakladova matice_2018'!$A$1:$IW$188,37,FALSE),0)</f>
        <v>0</v>
      </c>
      <c r="FL64" s="19">
        <f>IFERROR(HLOOKUP(FL$1,'Nakladova matice_2018'!$A$1:$IW$188,37,FALSE),0)</f>
        <v>0</v>
      </c>
      <c r="FM64" s="19">
        <f>IFERROR(HLOOKUP(FM$1,'Nakladova matice_2018'!$A$1:$IW$188,37,FALSE),0)</f>
        <v>0</v>
      </c>
      <c r="FN64" s="19">
        <f>IFERROR(HLOOKUP(FN$1,'Nakladova matice_2018'!$A$1:$IW$188,37,FALSE),0)</f>
        <v>0</v>
      </c>
      <c r="FO64" s="19">
        <f>IFERROR(HLOOKUP(FO$1,'Nakladova matice_2018'!$A$1:$IW$188,37,FALSE),0)</f>
        <v>0</v>
      </c>
      <c r="FP64" s="19">
        <f>IFERROR(HLOOKUP(FP$1,'Nakladova matice_2018'!$A$1:$IW$188,37,FALSE),0)</f>
        <v>0</v>
      </c>
      <c r="FQ64" s="19">
        <f>IFERROR(HLOOKUP(FQ$1,'Nakladova matice_2018'!$A$1:$IW$188,37,FALSE),0)</f>
        <v>0</v>
      </c>
      <c r="FR64" s="19">
        <f>IFERROR(HLOOKUP(FR$1,'Nakladova matice_2018'!$A$1:$IW$188,37,FALSE),0)</f>
        <v>0</v>
      </c>
      <c r="FS64" s="19">
        <f>IFERROR(HLOOKUP(FS$1,'Nakladova matice_2018'!$A$1:$IW$188,37,FALSE),0)</f>
        <v>0</v>
      </c>
      <c r="FT64" s="19">
        <f>IFERROR(HLOOKUP(FT$1,'Nakladova matice_2018'!$A$1:$IW$188,37,FALSE),0)</f>
        <v>0</v>
      </c>
      <c r="FU64" s="19">
        <f>IFERROR(HLOOKUP(FU$1,'Nakladova matice_2018'!$A$1:$IW$188,37,FALSE),0)</f>
        <v>0</v>
      </c>
      <c r="FV64" s="19">
        <f>IFERROR(HLOOKUP(FV$1,'Nakladova matice_2018'!$A$1:$IW$188,37,FALSE),0)</f>
        <v>0</v>
      </c>
      <c r="FW64" s="19">
        <f>IFERROR(HLOOKUP(FW$1,'Nakladova matice_2018'!$A$1:$IW$188,37,FALSE),0)</f>
        <v>0</v>
      </c>
      <c r="FX64" s="19">
        <f>IFERROR(HLOOKUP(FX$1,'Nakladova matice_2018'!$A$1:$IW$188,37,FALSE),0)</f>
        <v>0</v>
      </c>
      <c r="FY64" s="19">
        <f>IFERROR(HLOOKUP(FY$1,'Nakladova matice_2018'!$A$1:$IW$188,37,FALSE),0)</f>
        <v>0</v>
      </c>
      <c r="FZ64" s="19">
        <f>IFERROR(HLOOKUP(FZ$1,'Nakladova matice_2018'!$A$1:$IW$188,37,FALSE),0)</f>
        <v>0</v>
      </c>
      <c r="GA64" s="19">
        <f>IFERROR(HLOOKUP(GA$1,'Nakladova matice_2018'!$A$1:$IW$188,37,FALSE),0)</f>
        <v>0</v>
      </c>
      <c r="GB64" s="19">
        <f>IFERROR(HLOOKUP(GB$1,'Nakladova matice_2018'!$A$1:$IW$188,37,FALSE),0)</f>
        <v>0</v>
      </c>
      <c r="GC64" s="19">
        <f>IFERROR(HLOOKUP(GC$1,'Nakladova matice_2018'!$A$1:$IW$188,37,FALSE),0)</f>
        <v>0</v>
      </c>
      <c r="GD64" s="19">
        <f>IFERROR(HLOOKUP(GD$1,'Nakladova matice_2018'!$A$1:$IW$188,37,FALSE),0)</f>
        <v>0</v>
      </c>
      <c r="GE64" s="19">
        <f>IFERROR(HLOOKUP(GE$1,'Nakladova matice_2018'!$A$1:$IW$188,37,FALSE),0)</f>
        <v>0</v>
      </c>
      <c r="GF64" s="19">
        <f>IFERROR(HLOOKUP(GF$1,'Nakladova matice_2018'!$A$1:$IW$188,37,FALSE),0)</f>
        <v>0</v>
      </c>
      <c r="GG64" s="19">
        <f>IFERROR(HLOOKUP(GG$1,'Nakladova matice_2018'!$A$1:$IW$188,37,FALSE),0)</f>
        <v>0</v>
      </c>
      <c r="GH64" s="19">
        <f>IFERROR(HLOOKUP(GH$1,'Nakladova matice_2018'!$A$1:$IW$188,37,FALSE),0)</f>
        <v>0</v>
      </c>
      <c r="GI64" s="19">
        <f>IFERROR(HLOOKUP(GI$1,'Nakladova matice_2018'!$A$1:$IW$188,37,FALSE),0)</f>
        <v>0</v>
      </c>
      <c r="GJ64" s="19">
        <f>IFERROR(HLOOKUP(GJ$1,'Nakladova matice_2018'!$A$1:$IW$188,37,FALSE),0)</f>
        <v>0</v>
      </c>
      <c r="GK64" s="19">
        <f>IFERROR(HLOOKUP(GK$1,'Nakladova matice_2018'!$A$1:$IW$188,37,FALSE),0)</f>
        <v>0</v>
      </c>
      <c r="GL64" s="19">
        <f>IFERROR(HLOOKUP(GL$1,'Nakladova matice_2018'!$A$1:$IW$188,37,FALSE),0)</f>
        <v>0</v>
      </c>
      <c r="GM64" s="19">
        <f>IFERROR(HLOOKUP(GM$1,'Nakladova matice_2018'!$A$1:$IW$188,37,FALSE),0)</f>
        <v>0</v>
      </c>
      <c r="GN64" s="19">
        <f>IFERROR(HLOOKUP(GN$1,'Nakladova matice_2018'!$A$1:$IW$188,37,FALSE),0)</f>
        <v>0</v>
      </c>
      <c r="GO64" s="19">
        <f>IFERROR(HLOOKUP(GO$1,'Nakladova matice_2018'!$A$1:$IW$188,37,FALSE),0)</f>
        <v>0</v>
      </c>
      <c r="GP64" s="19">
        <f>IFERROR(HLOOKUP(GP$1,'Nakladova matice_2018'!$A$1:$IW$188,37,FALSE),0)</f>
        <v>0</v>
      </c>
      <c r="GQ64" s="19">
        <f>IFERROR(HLOOKUP(GQ$1,'Nakladova matice_2018'!$A$1:$IW$188,37,FALSE),0)</f>
        <v>0</v>
      </c>
      <c r="GR64" s="19">
        <f>IFERROR(HLOOKUP(GR$1,'Nakladova matice_2018'!$A$1:$IW$188,37,FALSE),0)</f>
        <v>0</v>
      </c>
      <c r="GS64" s="19">
        <f>IFERROR(HLOOKUP(GS$1,'Nakladova matice_2018'!$A$1:$IW$188,37,FALSE),0)</f>
        <v>0</v>
      </c>
      <c r="GT64" s="19">
        <f>IFERROR(HLOOKUP(GT$1,'Nakladova matice_2018'!$A$1:$IW$188,37,FALSE),0)</f>
        <v>0</v>
      </c>
      <c r="GU64" s="19">
        <f>IFERROR(HLOOKUP(GU$1,'Nakladova matice_2018'!$A$1:$IW$188,37,FALSE),0)</f>
        <v>0</v>
      </c>
      <c r="GV64" s="19">
        <f>IFERROR(HLOOKUP(GV$1,'Nakladova matice_2018'!$A$1:$IW$188,37,FALSE),0)</f>
        <v>0</v>
      </c>
      <c r="GW64" s="19">
        <f>IFERROR(HLOOKUP(GW$1,'Nakladova matice_2018'!$A$1:$IW$188,37,FALSE),0)</f>
        <v>0</v>
      </c>
      <c r="GX64" s="19">
        <f>IFERROR(HLOOKUP(GX$1,'Nakladova matice_2018'!$A$1:$IW$188,37,FALSE),0)</f>
        <v>0</v>
      </c>
      <c r="GY64" s="19">
        <f>IFERROR(HLOOKUP(GY$1,'Nakladova matice_2018'!$A$1:$IW$188,37,FALSE),0)</f>
        <v>0</v>
      </c>
      <c r="GZ64" s="19">
        <f>IFERROR(HLOOKUP(GZ$1,'Nakladova matice_2018'!$A$1:$IW$188,37,FALSE),0)</f>
        <v>0</v>
      </c>
      <c r="HA64" s="19">
        <f>IFERROR(HLOOKUP(HA$1,'Nakladova matice_2018'!$A$1:$IW$188,37,FALSE),0)</f>
        <v>0</v>
      </c>
      <c r="HB64" s="19">
        <f>IFERROR(HLOOKUP(HB$1,'Nakladova matice_2018'!$A$1:$IW$188,37,FALSE),0)</f>
        <v>0</v>
      </c>
      <c r="HC64" s="19">
        <f>IFERROR(HLOOKUP(HC$1,'Nakladova matice_2018'!$A$1:$IW$188,37,FALSE),0)</f>
        <v>0</v>
      </c>
      <c r="HD64" s="19">
        <f>IFERROR(HLOOKUP(HD$1,'Nakladova matice_2018'!$A$1:$IW$188,37,FALSE),0)</f>
        <v>0</v>
      </c>
      <c r="HE64" s="19">
        <f>IFERROR(HLOOKUP(HE$1,'Nakladova matice_2018'!$A$1:$IW$188,37,FALSE),0)</f>
        <v>0</v>
      </c>
      <c r="HF64" s="19">
        <f>IFERROR(HLOOKUP(HF$1,'Nakladova matice_2018'!$A$1:$IW$188,37,FALSE),0)</f>
        <v>0</v>
      </c>
      <c r="HG64" s="19">
        <f>IFERROR(HLOOKUP(HG$1,'Nakladova matice_2018'!$A$1:$IW$188,37,FALSE),0)</f>
        <v>0</v>
      </c>
      <c r="HH64" s="19">
        <f>IFERROR(HLOOKUP(HH$1,'Nakladova matice_2018'!$A$1:$IW$188,37,FALSE),0)</f>
        <v>0</v>
      </c>
      <c r="HI64" s="19">
        <f>IFERROR(HLOOKUP(HI$1,'Nakladova matice_2018'!$A$1:$IW$188,37,FALSE),0)</f>
        <v>0</v>
      </c>
      <c r="HJ64" s="19">
        <f>IFERROR(HLOOKUP(HJ$1,'Nakladova matice_2018'!$A$1:$IW$188,37,FALSE),0)</f>
        <v>0</v>
      </c>
      <c r="HK64" s="19">
        <f>IFERROR(HLOOKUP(HK$1,'Nakladova matice_2018'!$A$1:$IW$188,37,FALSE),0)</f>
        <v>0</v>
      </c>
      <c r="HL64" s="19">
        <f>IFERROR(HLOOKUP(HL$1,'Nakladova matice_2018'!$A$1:$IW$188,37,FALSE),0)</f>
        <v>0</v>
      </c>
      <c r="HM64" s="19">
        <f>IFERROR(HLOOKUP(HM$1,'Nakladova matice_2018'!$A$1:$IW$188,37,FALSE),0)</f>
        <v>0</v>
      </c>
      <c r="HN64" s="19">
        <f>IFERROR(HLOOKUP(HN$1,'Nakladova matice_2018'!$A$1:$IW$188,37,FALSE),0)</f>
        <v>0</v>
      </c>
      <c r="HO64" s="19">
        <f>IFERROR(HLOOKUP(HO$1,'Nakladova matice_2018'!$A$1:$IW$188,37,FALSE),0)</f>
        <v>0</v>
      </c>
      <c r="HP64" s="19">
        <f>IFERROR(HLOOKUP(HP$1,'Nakladova matice_2018'!$A$1:$IW$188,37,FALSE),0)</f>
        <v>0</v>
      </c>
      <c r="HQ64" s="19">
        <f>IFERROR(HLOOKUP(HQ$1,'Nakladova matice_2018'!$A$1:$IW$188,37,FALSE),0)</f>
        <v>0</v>
      </c>
      <c r="HR64" s="19">
        <f>IFERROR(HLOOKUP(HR$1,'Nakladova matice_2018'!$A$1:$IW$188,37,FALSE),0)</f>
        <v>0</v>
      </c>
      <c r="HS64" s="19">
        <f>IFERROR(HLOOKUP(HS$1,'Nakladova matice_2018'!$A$1:$IW$188,37,FALSE),0)</f>
        <v>0</v>
      </c>
      <c r="HT64" s="19">
        <f>IFERROR(HLOOKUP(HT$1,'Nakladova matice_2018'!$A$1:$IW$188,37,FALSE),0)</f>
        <v>0</v>
      </c>
      <c r="HU64" s="19">
        <f>IFERROR(HLOOKUP(HU$1,'Nakladova matice_2018'!$A$1:$IW$188,37,FALSE),0)</f>
        <v>6230</v>
      </c>
      <c r="HV64" s="19">
        <f>IFERROR(HLOOKUP(HV$1,'Nakladova matice_2018'!$A$1:$IW$188,37,FALSE),0)</f>
        <v>19768</v>
      </c>
      <c r="HW64" s="19">
        <f>IFERROR(HLOOKUP(HW$1,'Nakladova matice_2018'!$A$1:$IW$188,37,FALSE),0)</f>
        <v>44829.18</v>
      </c>
      <c r="HX64" s="19">
        <f>IFERROR(HLOOKUP(HX$1,'Nakladova matice_2018'!$A$1:$IW$188,37,FALSE),0)</f>
        <v>820</v>
      </c>
      <c r="HY64" s="19">
        <f>IFERROR(HLOOKUP(HY$1,'Nakladova matice_2018'!$A$1:$IW$188,37,FALSE),0)</f>
        <v>24568.93</v>
      </c>
      <c r="HZ64" s="19">
        <f>IFERROR(HLOOKUP(HZ$1,'Nakladova matice_2018'!$A$1:$IW$188,37,FALSE),0)</f>
        <v>0</v>
      </c>
      <c r="IA64" s="19">
        <f>IFERROR(HLOOKUP(IA$1,'Nakladova matice_2018'!$A$1:$IW$188,37,FALSE),0)</f>
        <v>4179.92</v>
      </c>
      <c r="IB64" s="19">
        <f>IFERROR(HLOOKUP(IB$1,'Nakladova matice_2018'!$A$1:$IW$188,37,FALSE),0)</f>
        <v>0</v>
      </c>
      <c r="IC64" s="19">
        <f>IFERROR(HLOOKUP(IC$1,'Nakladova matice_2018'!$A$1:$IW$188,37,FALSE),0)</f>
        <v>0</v>
      </c>
      <c r="ID64" s="19">
        <f>IFERROR(HLOOKUP(ID$1,'Nakladova matice_2018'!$A$1:$IW$188,37,FALSE),0)</f>
        <v>7815</v>
      </c>
      <c r="IE64" s="19">
        <f>IFERROR(HLOOKUP(IE$1,'Nakladova matice_2018'!$A$1:$IW$188,37,FALSE),0)</f>
        <v>0</v>
      </c>
      <c r="IF64" s="19">
        <f>IFERROR(HLOOKUP(IF$1,'Nakladova matice_2018'!$A$1:$IW$188,37,FALSE),0)</f>
        <v>0</v>
      </c>
      <c r="IG64" s="19">
        <f>IFERROR(HLOOKUP(IG$1,'Nakladova matice_2018'!$A$1:$IW$188,37,FALSE),0)</f>
        <v>0</v>
      </c>
      <c r="IH64" s="19">
        <f>IFERROR(HLOOKUP(IH$1,'Nakladova matice_2018'!$A$1:$IW$188,37,FALSE),0)</f>
        <v>0</v>
      </c>
      <c r="II64" s="19">
        <f>IFERROR(HLOOKUP(II$1,'Nakladova matice_2018'!$A$1:$IW$188,37,FALSE),0)</f>
        <v>0</v>
      </c>
      <c r="IJ64" s="19">
        <f>IFERROR(HLOOKUP(IJ$1,'Nakladova matice_2018'!$A$1:$IW$188,37,FALSE),0)</f>
        <v>0</v>
      </c>
      <c r="IK64" s="19">
        <f>IFERROR(HLOOKUP(IK$1,'Nakladova matice_2018'!$A$1:$IW$188,37,FALSE),0)</f>
        <v>0</v>
      </c>
      <c r="IL64" s="19">
        <f>IFERROR(HLOOKUP(IL$1,'Nakladova matice_2018'!$A$1:$IW$188,37,FALSE),0)</f>
        <v>0</v>
      </c>
      <c r="IM64" s="19">
        <f>IFERROR(HLOOKUP(IM$1,'Nakladova matice_2018'!$A$1:$IW$188,37,FALSE),0)</f>
        <v>0</v>
      </c>
      <c r="IN64" s="19">
        <f>IFERROR(HLOOKUP(IN$1,'Nakladova matice_2018'!$A$1:$IW$188,37,FALSE),0)</f>
        <v>0</v>
      </c>
      <c r="IO64" s="19">
        <f>IFERROR(HLOOKUP(IO$1,'Nakladova matice_2018'!$A$1:$IW$188,37,FALSE),0)</f>
        <v>0</v>
      </c>
      <c r="IP64" s="19">
        <f>IFERROR(HLOOKUP(IP$1,'Nakladova matice_2018'!$A$1:$IW$188,37,FALSE),0)</f>
        <v>0</v>
      </c>
      <c r="IQ64" s="19">
        <f>IFERROR(HLOOKUP(IQ$1,'Nakladova matice_2018'!$A$1:$IW$188,37,FALSE),0)</f>
        <v>0</v>
      </c>
      <c r="IR64" s="19">
        <f>IFERROR(HLOOKUP(IR$1,'Nakladova matice_2018'!$A$1:$IW$188,37,FALSE),0)</f>
        <v>0</v>
      </c>
      <c r="IS64" s="19">
        <f>IFERROR(HLOOKUP(IS$1,'Nakladova matice_2018'!$A$1:$IW$188,37,FALSE),0)</f>
        <v>0</v>
      </c>
      <c r="IT64" s="19">
        <f>IFERROR(HLOOKUP(IT$1,'Nakladova matice_2018'!$A$1:$IW$188,37,FALSE),0)</f>
        <v>0</v>
      </c>
      <c r="IU64" s="19">
        <f>IFERROR(HLOOKUP(IU$1,'Nakladova matice_2018'!$A$1:$IW$188,37,FALSE),0)</f>
        <v>0</v>
      </c>
      <c r="IV64" s="19">
        <f>IFERROR(HLOOKUP(IV$1,'Nakladova matice_2018'!$A$1:$IW$188,37,FALSE),0)</f>
        <v>0</v>
      </c>
      <c r="IW64" s="19">
        <f>IFERROR(HLOOKUP(IW$1,'Nakladova matice_2018'!$A$1:$IW$188,37,FALSE),0)</f>
        <v>0</v>
      </c>
      <c r="IX64" s="19">
        <f>IFERROR(HLOOKUP(IX$1,'Nakladova matice_2018'!$A$1:$IW$188,37,FALSE),0)</f>
        <v>0</v>
      </c>
      <c r="IY64" s="19">
        <f>IFERROR(HLOOKUP(IY$1,'Nakladova matice_2018'!$A$1:$IW$188,37,FALSE),0)</f>
        <v>0</v>
      </c>
      <c r="IZ64" s="19">
        <f>IFERROR(HLOOKUP(IZ$1,'Nakladova matice_2018'!$A$1:$IW$188,37,FALSE),0)</f>
        <v>0</v>
      </c>
      <c r="JA64" s="19">
        <f>IFERROR(HLOOKUP(JA$1,'Nakladova matice_2018'!$A$1:$IW$188,37,FALSE),0)</f>
        <v>0</v>
      </c>
      <c r="JB64" s="19">
        <f>IFERROR(HLOOKUP(JB$1,'Nakladova matice_2018'!$A$1:$IW$188,37,FALSE),0)</f>
        <v>0</v>
      </c>
      <c r="JC64" s="19">
        <f>IFERROR(HLOOKUP(JC$1,'Nakladova matice_2018'!$A$1:$IW$188,37,FALSE),0)</f>
        <v>0</v>
      </c>
      <c r="JD64" s="19">
        <f>IFERROR(HLOOKUP(JD$1,'Nakladova matice_2018'!$A$1:$IW$188,37,FALSE),0)</f>
        <v>0</v>
      </c>
      <c r="JE64" s="19">
        <f>IFERROR(HLOOKUP(JE$1,'Nakladova matice_2018'!$A$1:$IW$188,37,FALSE),0)</f>
        <v>0</v>
      </c>
      <c r="JF64" s="19">
        <f>IFERROR(HLOOKUP(JF$1,'Nakladova matice_2018'!$A$1:$IW$188,37,FALSE),0)</f>
        <v>0</v>
      </c>
      <c r="JG64" s="19">
        <f>IFERROR(HLOOKUP(JG$1,'Nakladova matice_2018'!$A$1:$IW$188,37,FALSE),0)</f>
        <v>0</v>
      </c>
      <c r="JH64" s="19">
        <f>IFERROR(HLOOKUP(JH$1,'Nakladova matice_2018'!$A$1:$IW$188,37,FALSE),0)</f>
        <v>0</v>
      </c>
      <c r="JI64" s="19">
        <f>IFERROR(HLOOKUP(JI$1,'Nakladova matice_2018'!$A$1:$IW$188,37,FALSE),0)</f>
        <v>0</v>
      </c>
      <c r="JJ64" s="19">
        <f>IFERROR(HLOOKUP(JJ$1,'Nakladova matice_2018'!$A$1:$IW$188,37,FALSE),0)</f>
        <v>0</v>
      </c>
      <c r="JK64" s="19">
        <f>IFERROR(HLOOKUP(JK$1,'Nakladova matice_2018'!$A$1:$IW$188,37,FALSE),0)</f>
        <v>0</v>
      </c>
      <c r="JL64" s="19">
        <f>IFERROR(HLOOKUP(JL$1,'Nakladova matice_2018'!$A$1:$IW$188,37,FALSE),0)</f>
        <v>0</v>
      </c>
      <c r="JM64" s="19">
        <f>IFERROR(HLOOKUP(JM$1,'Nakladova matice_2018'!$A$1:$IW$188,37,FALSE),0)</f>
        <v>0</v>
      </c>
      <c r="JN64" s="19">
        <f>IFERROR(HLOOKUP(JN$1,'Nakladova matice_2018'!$A$1:$IW$188,37,FALSE),0)</f>
        <v>0</v>
      </c>
      <c r="JO64" s="19">
        <f>IFERROR(HLOOKUP(JO$1,'Nakladova matice_2018'!$A$1:$IW$188,37,FALSE),0)</f>
        <v>0</v>
      </c>
      <c r="JP64" s="19">
        <f>IFERROR(HLOOKUP(JP$1,'Nakladova matice_2018'!$A$1:$IW$188,37,FALSE),0)</f>
        <v>0</v>
      </c>
      <c r="JQ64" s="19">
        <f>IFERROR(HLOOKUP(JQ$1,'Nakladova matice_2018'!$A$1:$IW$188,37,FALSE),0)</f>
        <v>0</v>
      </c>
      <c r="JR64" s="19">
        <f>IFERROR(HLOOKUP(JR$1,'Nakladova matice_2018'!$A$1:$IW$188,37,FALSE),0)</f>
        <v>0</v>
      </c>
      <c r="JS64" s="19">
        <f>IFERROR(HLOOKUP(JS$1,'Nakladova matice_2018'!$A$1:$IW$188,37,FALSE),0)</f>
        <v>0</v>
      </c>
      <c r="JT64" s="19">
        <f>IFERROR(HLOOKUP(JT$1,'Nakladova matice_2018'!$A$1:$IW$188,37,FALSE),0)</f>
        <v>0</v>
      </c>
      <c r="JU64" s="19">
        <f>IFERROR(HLOOKUP(JU$1,'Nakladova matice_2018'!$A$1:$IW$188,37,FALSE),0)</f>
        <v>0</v>
      </c>
      <c r="JV64" s="19">
        <f>IFERROR(HLOOKUP(JV$1,'Nakladova matice_2018'!$A$1:$IW$188,37,FALSE),0)</f>
        <v>0</v>
      </c>
      <c r="JW64" s="19">
        <f>IFERROR(HLOOKUP(JW$1,'Nakladova matice_2018'!$A$1:$IW$188,37,FALSE),0)</f>
        <v>0</v>
      </c>
      <c r="JX64" s="19">
        <f>IFERROR(HLOOKUP(JX$1,'Nakladova matice_2018'!$A$1:$IW$188,37,FALSE),0)</f>
        <v>0</v>
      </c>
      <c r="JY64" s="19">
        <f>IFERROR(HLOOKUP(JY$1,'Nakladova matice_2018'!$A$1:$IW$188,37,FALSE),0)</f>
        <v>0</v>
      </c>
      <c r="JZ64" s="19">
        <f>IFERROR(HLOOKUP(JZ$1,'Nakladova matice_2018'!$A$1:$IW$188,37,FALSE),0)</f>
        <v>0</v>
      </c>
      <c r="KA64" s="19">
        <f>IFERROR(HLOOKUP(KA$1,'Nakladova matice_2018'!$A$1:$IW$188,37,FALSE),0)</f>
        <v>0</v>
      </c>
      <c r="KB64" s="19">
        <f>IFERROR(HLOOKUP(KB$1,'Nakladova matice_2018'!$A$1:$IW$188,37,FALSE),0)</f>
        <v>0</v>
      </c>
      <c r="KC64" s="19">
        <f>IFERROR(HLOOKUP(KC$1,'Nakladova matice_2018'!$A$1:$IW$188,37,FALSE),0)</f>
        <v>0</v>
      </c>
      <c r="KD64" s="19">
        <f>IFERROR(HLOOKUP(KD$1,'Nakladova matice_2018'!$A$1:$IW$188,37,FALSE),0)</f>
        <v>0</v>
      </c>
      <c r="KE64" s="19">
        <f>IFERROR(HLOOKUP(KE$1,'Nakladova matice_2018'!$A$1:$IW$188,37,FALSE),0)</f>
        <v>0</v>
      </c>
      <c r="KF64" s="19">
        <f>IFERROR(HLOOKUP(KF$1,'Nakladova matice_2018'!$A$1:$IW$188,37,FALSE),0)</f>
        <v>0</v>
      </c>
      <c r="KG64" s="19">
        <f>IFERROR(HLOOKUP(KG$1,'Nakladova matice_2018'!$A$1:$IW$188,37,FALSE),0)</f>
        <v>0</v>
      </c>
      <c r="KH64" s="19">
        <f>IFERROR(HLOOKUP(KH$1,'Nakladova matice_2018'!$A$1:$IW$188,37,FALSE),0)</f>
        <v>0</v>
      </c>
      <c r="KI64" s="19">
        <f>IFERROR(HLOOKUP(KI$1,'Nakladova matice_2018'!$A$1:$IW$188,37,FALSE),0)</f>
        <v>0</v>
      </c>
      <c r="KJ64" s="19">
        <f>IFERROR(HLOOKUP(KJ$1,'Nakladova matice_2018'!$A$1:$IW$188,37,FALSE),0)</f>
        <v>0</v>
      </c>
      <c r="KK64" s="19">
        <f>IFERROR(HLOOKUP(KK$1,'Nakladova matice_2018'!$A$1:$IW$188,37,FALSE),0)</f>
        <v>0</v>
      </c>
      <c r="KL64" s="19">
        <f>IFERROR(HLOOKUP(KL$1,'Nakladova matice_2018'!$A$1:$IW$188,37,FALSE),0)</f>
        <v>0</v>
      </c>
      <c r="KM64" s="19">
        <f>IFERROR(HLOOKUP(KM$1,'Nakladova matice_2018'!$A$1:$IW$188,37,FALSE),0)</f>
        <v>0</v>
      </c>
      <c r="KN64" s="19">
        <f>IFERROR(HLOOKUP(KN$1,'Nakladova matice_2018'!$A$1:$IW$188,37,FALSE),0)</f>
        <v>0</v>
      </c>
      <c r="KO64" s="19">
        <f>IFERROR(HLOOKUP(KO$1,'Nakladova matice_2018'!$A$1:$IW$188,37,FALSE),0)</f>
        <v>0</v>
      </c>
      <c r="KP64" s="19">
        <f>IFERROR(HLOOKUP(KP$1,'Nakladova matice_2018'!$A$1:$IW$188,37,FALSE),0)</f>
        <v>0</v>
      </c>
      <c r="KQ64" s="19">
        <f>IFERROR(HLOOKUP(KQ$1,'Nakladova matice_2018'!$A$1:$IW$188,37,FALSE),0)</f>
        <v>0</v>
      </c>
      <c r="KR64" s="19">
        <f>IFERROR(HLOOKUP(KR$1,'Nakladova matice_2018'!$A$1:$IW$188,37,FALSE),0)</f>
        <v>0</v>
      </c>
      <c r="KS64" s="19">
        <f>IFERROR(HLOOKUP(KS$1,'Nakladova matice_2018'!$A$1:$IW$188,37,FALSE),0)</f>
        <v>0</v>
      </c>
      <c r="KT64" s="19">
        <f>IFERROR(HLOOKUP(KT$1,'Nakladova matice_2018'!$A$1:$IW$188,37,FALSE),0)</f>
        <v>0</v>
      </c>
      <c r="KU64" s="19">
        <f>IFERROR(HLOOKUP(KU$1,'Nakladova matice_2018'!$A$1:$IW$188,37,FALSE),0)</f>
        <v>0</v>
      </c>
      <c r="KV64" s="19">
        <f>IFERROR(HLOOKUP(KV$1,'Nakladova matice_2018'!$A$1:$IW$188,37,FALSE),0)</f>
        <v>0</v>
      </c>
      <c r="KW64" s="19">
        <f>IFERROR(HLOOKUP(KW$1,'Nakladova matice_2018'!$A$1:$IW$188,37,FALSE),0)</f>
        <v>0</v>
      </c>
      <c r="KX64" s="19">
        <f>IFERROR(HLOOKUP(KX$1,'Nakladova matice_2018'!$A$1:$IW$188,37,FALSE),0)</f>
        <v>0</v>
      </c>
      <c r="KY64" s="19">
        <f>IFERROR(HLOOKUP(KY$1,'Nakladova matice_2018'!$A$1:$IW$188,37,FALSE),0)</f>
        <v>0</v>
      </c>
      <c r="KZ64" s="19">
        <f>IFERROR(HLOOKUP(KZ$1,'Nakladova matice_2018'!$A$1:$IW$188,37,FALSE),0)</f>
        <v>0</v>
      </c>
      <c r="LA64" s="19">
        <f>IFERROR(HLOOKUP(LA$1,'Nakladova matice_2018'!$A$1:$IW$188,37,FALSE),0)</f>
        <v>0</v>
      </c>
      <c r="LB64" s="19">
        <f>IFERROR(HLOOKUP(LB$1,'Nakladova matice_2018'!$A$1:$IW$188,37,FALSE),0)</f>
        <v>0</v>
      </c>
      <c r="LC64" s="19">
        <f>IFERROR(HLOOKUP(LC$1,'Nakladova matice_2018'!$A$1:$IW$188,37,FALSE),0)</f>
        <v>0</v>
      </c>
      <c r="LD64" s="19">
        <f>IFERROR(HLOOKUP(LD$1,'Nakladova matice_2018'!$A$1:$IW$188,37,FALSE),0)</f>
        <v>0</v>
      </c>
      <c r="LE64" s="19">
        <f>IFERROR(HLOOKUP(LE$1,'Nakladova matice_2018'!$A$1:$IW$188,37,FALSE),0)</f>
        <v>0</v>
      </c>
      <c r="LF64" s="19">
        <f>IFERROR(HLOOKUP(LF$1,'Nakladova matice_2018'!$A$1:$IW$188,37,FALSE),0)</f>
        <v>0</v>
      </c>
      <c r="LG64" s="19">
        <f>IFERROR(HLOOKUP(LG$1,'Nakladova matice_2018'!$A$1:$IW$188,37,FALSE),0)</f>
        <v>0</v>
      </c>
      <c r="LH64" s="19">
        <f>IFERROR(HLOOKUP(LH$1,'Nakladova matice_2018'!$A$1:$IW$188,37,FALSE),0)</f>
        <v>0</v>
      </c>
      <c r="LI64" s="19">
        <f>IFERROR(HLOOKUP(LI$1,'Nakladova matice_2018'!$A$1:$IW$188,37,FALSE),0)</f>
        <v>0</v>
      </c>
      <c r="LJ64" s="19">
        <f>IFERROR(HLOOKUP(LJ$1,'Nakladova matice_2018'!$A$1:$IW$188,37,FALSE),0)</f>
        <v>0</v>
      </c>
      <c r="LK64" s="19">
        <f>IFERROR(HLOOKUP(LK$1,'Nakladova matice_2018'!$A$1:$IW$188,37,FALSE),0)</f>
        <v>0</v>
      </c>
      <c r="LL64" s="19">
        <f>IFERROR(HLOOKUP(LL$1,'Nakladova matice_2018'!$A$1:$IW$188,37,FALSE),0)</f>
        <v>0</v>
      </c>
      <c r="LM64" s="19">
        <f>IFERROR(HLOOKUP(LM$1,'Nakladova matice_2018'!$A$1:$IW$188,37,FALSE),0)</f>
        <v>0</v>
      </c>
      <c r="LN64" s="19">
        <f>IFERROR(HLOOKUP(LN$1,'Nakladova matice_2018'!$A$1:$IW$188,37,FALSE),0)</f>
        <v>0</v>
      </c>
      <c r="LO64" s="19">
        <f>IFERROR(HLOOKUP(LO$1,'Nakladova matice_2018'!$A$1:$IW$188,37,FALSE),0)</f>
        <v>0</v>
      </c>
      <c r="LP64" s="19">
        <f>IFERROR(HLOOKUP(LP$1,'Nakladova matice_2018'!$A$1:$IW$188,37,FALSE),0)</f>
        <v>0</v>
      </c>
      <c r="LQ64" s="19">
        <f>IFERROR(HLOOKUP(LQ$1,'Nakladova matice_2018'!$A$1:$IW$188,37,FALSE),0)</f>
        <v>0</v>
      </c>
      <c r="LR64" s="19">
        <f>IFERROR(HLOOKUP(LR$1,'Nakladova matice_2018'!$A$1:$IW$188,37,FALSE),0)</f>
        <v>0</v>
      </c>
      <c r="LS64" s="19">
        <f>IFERROR(HLOOKUP(LS$1,'Nakladova matice_2018'!$A$1:$IW$188,37,FALSE),0)</f>
        <v>0</v>
      </c>
      <c r="LT64" s="19">
        <f>IFERROR(HLOOKUP(LT$1,'Nakladova matice_2018'!$A$1:$IW$188,37,FALSE),0)</f>
        <v>0</v>
      </c>
      <c r="LU64" s="19">
        <f>IFERROR(HLOOKUP(LU$1,'Nakladova matice_2018'!$A$1:$IW$188,37,FALSE),0)</f>
        <v>0</v>
      </c>
      <c r="LV64" s="19">
        <f>IFERROR(HLOOKUP(LV$1,'Nakladova matice_2018'!$A$1:$IW$188,37,FALSE),0)</f>
        <v>0</v>
      </c>
      <c r="LW64" s="19">
        <f>IFERROR(HLOOKUP(LW$1,'Nakladova matice_2018'!$A$1:$IW$188,37,FALSE),0)</f>
        <v>0</v>
      </c>
      <c r="LX64" s="19">
        <f>IFERROR(HLOOKUP(LX$1,'Nakladova matice_2018'!$A$1:$IW$188,37,FALSE),0)</f>
        <v>0</v>
      </c>
      <c r="LY64" s="19">
        <f>IFERROR(HLOOKUP(LY$1,'Nakladova matice_2018'!$A$1:$IW$188,37,FALSE),0)</f>
        <v>0</v>
      </c>
      <c r="LZ64" s="19">
        <f>IFERROR(HLOOKUP(LZ$1,'Nakladova matice_2018'!$A$1:$IW$188,37,FALSE),0)</f>
        <v>0</v>
      </c>
      <c r="MA64" s="19">
        <f>IFERROR(HLOOKUP(MA$1,'Nakladova matice_2018'!$A$1:$IW$188,37,FALSE),0)</f>
        <v>0</v>
      </c>
      <c r="MB64" s="19">
        <f>IFERROR(HLOOKUP(MB$1,'Nakladova matice_2018'!$A$1:$IW$188,37,FALSE),0)</f>
        <v>0</v>
      </c>
      <c r="MC64" s="19">
        <f>IFERROR(HLOOKUP(MC$1,'Nakladova matice_2018'!$A$1:$IW$188,37,FALSE),0)</f>
        <v>0</v>
      </c>
      <c r="MD64" s="19">
        <f>IFERROR(HLOOKUP(MD$1,'Nakladova matice_2018'!$A$1:$IW$188,37,FALSE),0)</f>
        <v>0</v>
      </c>
      <c r="ME64" s="19">
        <f>IFERROR(HLOOKUP(ME$1,'Nakladova matice_2018'!$A$1:$IW$188,37,FALSE),0)</f>
        <v>0</v>
      </c>
      <c r="MF64" s="19">
        <f>IFERROR(HLOOKUP(MF$1,'Nakladova matice_2018'!$A$1:$IW$188,37,FALSE),0)</f>
        <v>0</v>
      </c>
      <c r="MG64" s="19">
        <f>IFERROR(HLOOKUP(MG$1,'Nakladova matice_2018'!$A$1:$IW$188,37,FALSE),0)</f>
        <v>0</v>
      </c>
      <c r="MH64" s="19">
        <f>IFERROR(HLOOKUP(MH$1,'Nakladova matice_2018'!$A$1:$IW$188,37,FALSE),0)</f>
        <v>0</v>
      </c>
      <c r="MI64" s="19">
        <f>IFERROR(HLOOKUP(MI$1,'Nakladova matice_2018'!$A$1:$IW$188,37,FALSE),0)</f>
        <v>0</v>
      </c>
      <c r="MJ64" s="19">
        <f>IFERROR(HLOOKUP(MJ$1,'Nakladova matice_2018'!$A$1:$IW$188,37,FALSE),0)</f>
        <v>0</v>
      </c>
      <c r="MK64" s="19">
        <f>IFERROR(HLOOKUP(MK$1,'Nakladova matice_2018'!$A$1:$IW$188,37,FALSE),0)</f>
        <v>772055.76</v>
      </c>
      <c r="ML64" s="19">
        <f>IFERROR(HLOOKUP(ML$1,'Nakladova matice_2018'!$A$1:$IW$188,37,FALSE),0)</f>
        <v>0</v>
      </c>
      <c r="MM64" s="19">
        <f>IFERROR(HLOOKUP(MM$1,'Nakladova matice_2018'!$A$1:$IW$188,37,FALSE),0)</f>
        <v>0</v>
      </c>
      <c r="MN64" s="19">
        <f>IFERROR(HLOOKUP(MN$1,'Nakladova matice_2018'!$A$1:$IW$188,37,FALSE),0)</f>
        <v>0</v>
      </c>
      <c r="MO64" s="20">
        <f t="shared" si="84"/>
        <v>880266.79</v>
      </c>
      <c r="MP64" s="20">
        <f>MO64-'Nakladova matice_2018'!IX37</f>
        <v>0</v>
      </c>
    </row>
    <row r="65" spans="1:354" x14ac:dyDescent="0.2">
      <c r="A65" s="27">
        <v>511018</v>
      </c>
      <c r="B65" s="21" t="s">
        <v>211</v>
      </c>
      <c r="C65" s="53">
        <v>0</v>
      </c>
      <c r="D65" s="19">
        <f>IFERROR(HLOOKUP(D$1,'Nakladova matice_2018'!$A$1:$IW$188,38,FALSE),0)</f>
        <v>0</v>
      </c>
      <c r="E65" s="19">
        <f>IFERROR(HLOOKUP(E$1,'Nakladova matice_2018'!$A$1:$IW$188,38,FALSE),0)</f>
        <v>0</v>
      </c>
      <c r="F65" s="19">
        <f>IFERROR(HLOOKUP(F$1,'Nakladova matice_2018'!$A$1:$IW$188,38,FALSE),0)</f>
        <v>0</v>
      </c>
      <c r="G65" s="19">
        <f>IFERROR(HLOOKUP(G$1,'Nakladova matice_2018'!$A$1:$IW$188,38,FALSE),0)</f>
        <v>0</v>
      </c>
      <c r="H65" s="19">
        <f>IFERROR(HLOOKUP(H$1,'Nakladova matice_2018'!$A$1:$IW$188,38,FALSE),0)</f>
        <v>0</v>
      </c>
      <c r="I65" s="19">
        <f>IFERROR(HLOOKUP(I$1,'Nakladova matice_2018'!$A$1:$IW$188,38,FALSE),0)</f>
        <v>0</v>
      </c>
      <c r="J65" s="19">
        <f>IFERROR(HLOOKUP(J$1,'Nakladova matice_2018'!$A$1:$IW$188,38,FALSE),0)</f>
        <v>0</v>
      </c>
      <c r="K65" s="19">
        <f>IFERROR(HLOOKUP(K$1,'Nakladova matice_2018'!$A$1:$IW$188,38,FALSE),0)</f>
        <v>0</v>
      </c>
      <c r="L65" s="19">
        <f>IFERROR(HLOOKUP(L$1,'Nakladova matice_2018'!$A$1:$IW$188,38,FALSE),0)</f>
        <v>0</v>
      </c>
      <c r="M65" s="19">
        <f>IFERROR(HLOOKUP(M$1,'Nakladova matice_2018'!$A$1:$IW$188,38,FALSE),0)</f>
        <v>0</v>
      </c>
      <c r="N65" s="19">
        <f>IFERROR(HLOOKUP(N$1,'Nakladova matice_2018'!$A$1:$IW$188,38,FALSE),0)</f>
        <v>0</v>
      </c>
      <c r="O65" s="19">
        <f>IFERROR(HLOOKUP(O$1,'Nakladova matice_2018'!$A$1:$IW$188,38,FALSE),0)</f>
        <v>0</v>
      </c>
      <c r="P65" s="19">
        <f>IFERROR(HLOOKUP(P$1,'Nakladova matice_2018'!$A$1:$IW$188,38,FALSE),0)</f>
        <v>0</v>
      </c>
      <c r="Q65" s="19">
        <f>IFERROR(HLOOKUP(Q$1,'Nakladova matice_2018'!$A$1:$IW$188,38,FALSE),0)</f>
        <v>0</v>
      </c>
      <c r="R65" s="19">
        <f>IFERROR(HLOOKUP(R$1,'Nakladova matice_2018'!$A$1:$IW$188,38,FALSE),0)</f>
        <v>0</v>
      </c>
      <c r="S65" s="19">
        <f>IFERROR(HLOOKUP(S$1,'Nakladova matice_2018'!$A$1:$IW$188,38,FALSE),0)</f>
        <v>0</v>
      </c>
      <c r="T65" s="19">
        <f>IFERROR(HLOOKUP(T$1,'Nakladova matice_2018'!$A$1:$IW$188,38,FALSE),0)</f>
        <v>0</v>
      </c>
      <c r="U65" s="19">
        <f>IFERROR(HLOOKUP(U$1,'Nakladova matice_2018'!$A$1:$IW$188,38,FALSE),0)</f>
        <v>0</v>
      </c>
      <c r="V65" s="19">
        <f>IFERROR(HLOOKUP(V$1,'Nakladova matice_2018'!$A$1:$IW$188,38,FALSE),0)</f>
        <v>0</v>
      </c>
      <c r="W65" s="19">
        <f>IFERROR(HLOOKUP(W$1,'Nakladova matice_2018'!$A$1:$IW$188,38,FALSE),0)</f>
        <v>0</v>
      </c>
      <c r="X65" s="19">
        <f>IFERROR(HLOOKUP(X$1,'Nakladova matice_2018'!$A$1:$IW$188,38,FALSE),0)</f>
        <v>0</v>
      </c>
      <c r="Y65" s="19">
        <f>IFERROR(HLOOKUP(Y$1,'Nakladova matice_2018'!$A$1:$IW$188,38,FALSE),0)</f>
        <v>0</v>
      </c>
      <c r="Z65" s="19">
        <f>IFERROR(HLOOKUP(Z$1,'Nakladova matice_2018'!$A$1:$IW$188,38,FALSE),0)</f>
        <v>0</v>
      </c>
      <c r="AA65" s="19">
        <f>IFERROR(HLOOKUP(AA$1,'Nakladova matice_2018'!$A$1:$IW$188,38,FALSE),0)</f>
        <v>0</v>
      </c>
      <c r="AB65" s="19">
        <f>IFERROR(HLOOKUP(AB$1,'Nakladova matice_2018'!$A$1:$IW$188,38,FALSE),0)</f>
        <v>0</v>
      </c>
      <c r="AC65" s="19">
        <f>IFERROR(HLOOKUP(AC$1,'Nakladova matice_2018'!$A$1:$IW$188,38,FALSE),0)</f>
        <v>0</v>
      </c>
      <c r="AD65" s="19">
        <f>IFERROR(HLOOKUP(AD$1,'Nakladova matice_2018'!$A$1:$IW$188,38,FALSE),0)</f>
        <v>0</v>
      </c>
      <c r="AE65" s="19">
        <f>IFERROR(HLOOKUP(AE$1,'Nakladova matice_2018'!$A$1:$IW$188,38,FALSE),0)</f>
        <v>0</v>
      </c>
      <c r="AF65" s="19">
        <f>IFERROR(HLOOKUP(AF$1,'Nakladova matice_2018'!$A$1:$IW$188,38,FALSE),0)</f>
        <v>0</v>
      </c>
      <c r="AG65" s="19">
        <f>IFERROR(HLOOKUP(AG$1,'Nakladova matice_2018'!$A$1:$IW$188,38,FALSE),0)</f>
        <v>0</v>
      </c>
      <c r="AH65" s="19">
        <f>IFERROR(HLOOKUP(AH$1,'Nakladova matice_2018'!$A$1:$IW$188,38,FALSE),0)</f>
        <v>0</v>
      </c>
      <c r="AI65" s="19">
        <f>IFERROR(HLOOKUP(AI$1,'Nakladova matice_2018'!$A$1:$IW$188,38,FALSE),0)</f>
        <v>0</v>
      </c>
      <c r="AJ65" s="19">
        <f>IFERROR(HLOOKUP(AJ$1,'Nakladova matice_2018'!$A$1:$IW$188,38,FALSE),0)</f>
        <v>0</v>
      </c>
      <c r="AK65" s="19">
        <f>IFERROR(HLOOKUP(AK$1,'Nakladova matice_2018'!$A$1:$IW$188,38,FALSE),0)</f>
        <v>0</v>
      </c>
      <c r="AL65" s="19">
        <f>IFERROR(HLOOKUP(AL$1,'Nakladova matice_2018'!$A$1:$IW$188,38,FALSE),0)</f>
        <v>0</v>
      </c>
      <c r="AM65" s="19">
        <f>IFERROR(HLOOKUP(AM$1,'Nakladova matice_2018'!$A$1:$IW$188,38,FALSE),0)</f>
        <v>0</v>
      </c>
      <c r="AN65" s="19">
        <f>IFERROR(HLOOKUP(AN$1,'Nakladova matice_2018'!$A$1:$IW$188,38,FALSE),0)</f>
        <v>0</v>
      </c>
      <c r="AO65" s="19">
        <f>IFERROR(HLOOKUP(AO$1,'Nakladova matice_2018'!$A$1:$IW$188,38,FALSE),0)</f>
        <v>0</v>
      </c>
      <c r="AP65" s="19">
        <f>IFERROR(HLOOKUP(AP$1,'Nakladova matice_2018'!$A$1:$IW$188,38,FALSE),0)</f>
        <v>0</v>
      </c>
      <c r="AQ65" s="19">
        <f>IFERROR(HLOOKUP(AQ$1,'Nakladova matice_2018'!$A$1:$IW$188,38,FALSE),0)</f>
        <v>0</v>
      </c>
      <c r="AR65" s="19">
        <f>IFERROR(HLOOKUP(AR$1,'Nakladova matice_2018'!$A$1:$IW$188,38,FALSE),0)</f>
        <v>0</v>
      </c>
      <c r="AS65" s="19">
        <f>IFERROR(HLOOKUP(AS$1,'Nakladova matice_2018'!$A$1:$IW$188,38,FALSE),0)</f>
        <v>0</v>
      </c>
      <c r="AT65" s="19">
        <f>IFERROR(HLOOKUP(AT$1,'Nakladova matice_2018'!$A$1:$IW$188,38,FALSE),0)</f>
        <v>0</v>
      </c>
      <c r="AU65" s="19">
        <f>IFERROR(HLOOKUP(AU$1,'Nakladova matice_2018'!$A$1:$IW$188,38,FALSE),0)</f>
        <v>0</v>
      </c>
      <c r="AV65" s="19">
        <f>IFERROR(HLOOKUP(AV$1,'Nakladova matice_2018'!$A$1:$IW$188,38,FALSE),0)</f>
        <v>0</v>
      </c>
      <c r="AW65" s="19">
        <f>IFERROR(HLOOKUP(AW$1,'Nakladova matice_2018'!$A$1:$IW$188,38,FALSE),0)</f>
        <v>0</v>
      </c>
      <c r="AX65" s="19">
        <f>IFERROR(HLOOKUP(AX$1,'Nakladova matice_2018'!$A$1:$IW$188,38,FALSE),0)</f>
        <v>0</v>
      </c>
      <c r="AY65" s="19">
        <f>IFERROR(HLOOKUP(AY$1,'Nakladova matice_2018'!$A$1:$IW$188,38,FALSE),0)</f>
        <v>0</v>
      </c>
      <c r="AZ65" s="19">
        <f>IFERROR(HLOOKUP(AZ$1,'Nakladova matice_2018'!$A$1:$IW$188,38,FALSE),0)</f>
        <v>0</v>
      </c>
      <c r="BA65" s="19">
        <f>IFERROR(HLOOKUP(BA$1,'Nakladova matice_2018'!$A$1:$IW$188,38,FALSE),0)</f>
        <v>0</v>
      </c>
      <c r="BB65" s="19">
        <f>IFERROR(HLOOKUP(BB$1,'Nakladova matice_2018'!$A$1:$IW$188,38,FALSE),0)</f>
        <v>0</v>
      </c>
      <c r="BC65" s="19">
        <f>IFERROR(HLOOKUP(BC$1,'Nakladova matice_2018'!$A$1:$IW$188,38,FALSE),0)</f>
        <v>0</v>
      </c>
      <c r="BD65" s="19">
        <f>IFERROR(HLOOKUP(BD$1,'Nakladova matice_2018'!$A$1:$IW$188,38,FALSE),0)</f>
        <v>0</v>
      </c>
      <c r="BE65" s="19">
        <f>IFERROR(HLOOKUP(BE$1,'Nakladova matice_2018'!$A$1:$IW$188,38,FALSE),0)</f>
        <v>0</v>
      </c>
      <c r="BF65" s="19">
        <f>IFERROR(HLOOKUP(BF$1,'Nakladova matice_2018'!$A$1:$IW$188,38,FALSE),0)</f>
        <v>0</v>
      </c>
      <c r="BG65" s="19">
        <f>IFERROR(HLOOKUP(BG$1,'Nakladova matice_2018'!$A$1:$IW$188,38,FALSE),0)</f>
        <v>0</v>
      </c>
      <c r="BH65" s="19">
        <f>IFERROR(HLOOKUP(BH$1,'Nakladova matice_2018'!$A$1:$IW$188,38,FALSE),0)</f>
        <v>0</v>
      </c>
      <c r="BI65" s="19">
        <f>IFERROR(HLOOKUP(BI$1,'Nakladova matice_2018'!$A$1:$IW$188,38,FALSE),0)</f>
        <v>0</v>
      </c>
      <c r="BJ65" s="19">
        <f>IFERROR(HLOOKUP(BJ$1,'Nakladova matice_2018'!$A$1:$IW$188,38,FALSE),0)</f>
        <v>0</v>
      </c>
      <c r="BK65" s="19">
        <f>IFERROR(HLOOKUP(BK$1,'Nakladova matice_2018'!$A$1:$IW$188,38,FALSE),0)</f>
        <v>0</v>
      </c>
      <c r="BL65" s="19">
        <f>IFERROR(HLOOKUP(BL$1,'Nakladova matice_2018'!$A$1:$IW$188,38,FALSE),0)</f>
        <v>0</v>
      </c>
      <c r="BM65" s="19">
        <f>IFERROR(HLOOKUP(BM$1,'Nakladova matice_2018'!$A$1:$IW$188,38,FALSE),0)</f>
        <v>0</v>
      </c>
      <c r="BN65" s="19">
        <f>IFERROR(HLOOKUP(BN$1,'Nakladova matice_2018'!$A$1:$IW$188,38,FALSE),0)</f>
        <v>0</v>
      </c>
      <c r="BO65" s="19">
        <f>IFERROR(HLOOKUP(BO$1,'Nakladova matice_2018'!$A$1:$IW$188,38,FALSE),0)</f>
        <v>0</v>
      </c>
      <c r="BP65" s="19">
        <f>IFERROR(HLOOKUP(BP$1,'Nakladova matice_2018'!$A$1:$IW$188,38,FALSE),0)</f>
        <v>0</v>
      </c>
      <c r="BQ65" s="19">
        <f>IFERROR(HLOOKUP(BQ$1,'Nakladova matice_2018'!$A$1:$IW$188,38,FALSE),0)</f>
        <v>0</v>
      </c>
      <c r="BR65" s="19">
        <f>IFERROR(HLOOKUP(BR$1,'Nakladova matice_2018'!$A$1:$IW$188,38,FALSE),0)</f>
        <v>0</v>
      </c>
      <c r="BS65" s="19">
        <f>IFERROR(HLOOKUP(BS$1,'Nakladova matice_2018'!$A$1:$IW$188,38,FALSE),0)</f>
        <v>0</v>
      </c>
      <c r="BT65" s="19">
        <f>IFERROR(HLOOKUP(BT$1,'Nakladova matice_2018'!$A$1:$IW$188,38,FALSE),0)</f>
        <v>0</v>
      </c>
      <c r="BU65" s="19">
        <f>IFERROR(HLOOKUP(BU$1,'Nakladova matice_2018'!$A$1:$IW$188,38,FALSE),0)</f>
        <v>0</v>
      </c>
      <c r="BV65" s="19">
        <f>IFERROR(HLOOKUP(BV$1,'Nakladova matice_2018'!$A$1:$IW$188,38,FALSE),0)</f>
        <v>0</v>
      </c>
      <c r="BW65" s="19">
        <f>IFERROR(HLOOKUP(BW$1,'Nakladova matice_2018'!$A$1:$IW$188,38,FALSE),0)</f>
        <v>0</v>
      </c>
      <c r="BX65" s="19">
        <f>IFERROR(HLOOKUP(BX$1,'Nakladova matice_2018'!$A$1:$IW$188,38,FALSE),0)</f>
        <v>0</v>
      </c>
      <c r="BY65" s="19">
        <f>IFERROR(HLOOKUP(BY$1,'Nakladova matice_2018'!$A$1:$IW$188,38,FALSE),0)</f>
        <v>0</v>
      </c>
      <c r="BZ65" s="19">
        <f>IFERROR(HLOOKUP(BZ$1,'Nakladova matice_2018'!$A$1:$IW$188,38,FALSE),0)</f>
        <v>0</v>
      </c>
      <c r="CA65" s="19">
        <f>IFERROR(HLOOKUP(CA$1,'Nakladova matice_2018'!$A$1:$IW$188,38,FALSE),0)</f>
        <v>0</v>
      </c>
      <c r="CB65" s="19">
        <f>IFERROR(HLOOKUP(CB$1,'Nakladova matice_2018'!$A$1:$IW$188,38,FALSE),0)</f>
        <v>0</v>
      </c>
      <c r="CC65" s="19">
        <f>IFERROR(HLOOKUP(CC$1,'Nakladova matice_2018'!$A$1:$IW$188,38,FALSE),0)</f>
        <v>0</v>
      </c>
      <c r="CD65" s="19">
        <f>IFERROR(HLOOKUP(CD$1,'Nakladova matice_2018'!$A$1:$IW$188,38,FALSE),0)</f>
        <v>0</v>
      </c>
      <c r="CE65" s="19">
        <f>IFERROR(HLOOKUP(CE$1,'Nakladova matice_2018'!$A$1:$IW$188,38,FALSE),0)</f>
        <v>0</v>
      </c>
      <c r="CF65" s="19">
        <f>IFERROR(HLOOKUP(CF$1,'Nakladova matice_2018'!$A$1:$IW$188,38,FALSE),0)</f>
        <v>0</v>
      </c>
      <c r="CG65" s="19">
        <f>IFERROR(HLOOKUP(CG$1,'Nakladova matice_2018'!$A$1:$IW$188,38,FALSE),0)</f>
        <v>0</v>
      </c>
      <c r="CH65" s="19">
        <f>IFERROR(HLOOKUP(CH$1,'Nakladova matice_2018'!$A$1:$IW$188,38,FALSE),0)</f>
        <v>0</v>
      </c>
      <c r="CI65" s="19">
        <f>IFERROR(HLOOKUP(CI$1,'Nakladova matice_2018'!$A$1:$IW$188,38,FALSE),0)</f>
        <v>0</v>
      </c>
      <c r="CJ65" s="19">
        <f>IFERROR(HLOOKUP(CJ$1,'Nakladova matice_2018'!$A$1:$IW$188,38,FALSE),0)</f>
        <v>0</v>
      </c>
      <c r="CK65" s="19">
        <f>IFERROR(HLOOKUP(CK$1,'Nakladova matice_2018'!$A$1:$IW$188,38,FALSE),0)</f>
        <v>0</v>
      </c>
      <c r="CL65" s="19">
        <f>IFERROR(HLOOKUP(CL$1,'Nakladova matice_2018'!$A$1:$IW$188,38,FALSE),0)</f>
        <v>0</v>
      </c>
      <c r="CM65" s="19">
        <f>IFERROR(HLOOKUP(CM$1,'Nakladova matice_2018'!$A$1:$IW$188,38,FALSE),0)</f>
        <v>0</v>
      </c>
      <c r="CN65" s="19">
        <f>IFERROR(HLOOKUP(CN$1,'Nakladova matice_2018'!$A$1:$IW$188,38,FALSE),0)</f>
        <v>0</v>
      </c>
      <c r="CO65" s="19">
        <f>IFERROR(HLOOKUP(CO$1,'Nakladova matice_2018'!$A$1:$IW$188,38,FALSE),0)</f>
        <v>0</v>
      </c>
      <c r="CP65" s="19">
        <f>IFERROR(HLOOKUP(CP$1,'Nakladova matice_2018'!$A$1:$IW$188,38,FALSE),0)</f>
        <v>0</v>
      </c>
      <c r="CQ65" s="19">
        <f>IFERROR(HLOOKUP(CQ$1,'Nakladova matice_2018'!$A$1:$IW$188,38,FALSE),0)</f>
        <v>0</v>
      </c>
      <c r="CR65" s="19">
        <f>IFERROR(HLOOKUP(CR$1,'Nakladova matice_2018'!$A$1:$IW$188,38,FALSE),0)</f>
        <v>0</v>
      </c>
      <c r="CS65" s="19">
        <f>IFERROR(HLOOKUP(CS$1,'Nakladova matice_2018'!$A$1:$IW$188,38,FALSE),0)</f>
        <v>0</v>
      </c>
      <c r="CT65" s="19">
        <f>IFERROR(HLOOKUP(CT$1,'Nakladova matice_2018'!$A$1:$IW$188,38,FALSE),0)</f>
        <v>0</v>
      </c>
      <c r="CU65" s="19">
        <f>IFERROR(HLOOKUP(CU$1,'Nakladova matice_2018'!$A$1:$IW$188,38,FALSE),0)</f>
        <v>0</v>
      </c>
      <c r="CV65" s="19">
        <f>IFERROR(HLOOKUP(CV$1,'Nakladova matice_2018'!$A$1:$IW$188,38,FALSE),0)</f>
        <v>0</v>
      </c>
      <c r="CW65" s="19">
        <f>IFERROR(HLOOKUP(CW$1,'Nakladova matice_2018'!$A$1:$IW$188,38,FALSE),0)</f>
        <v>0</v>
      </c>
      <c r="CX65" s="19">
        <f>IFERROR(HLOOKUP(CX$1,'Nakladova matice_2018'!$A$1:$IW$188,38,FALSE),0)</f>
        <v>0</v>
      </c>
      <c r="CY65" s="19">
        <f>IFERROR(HLOOKUP(CY$1,'Nakladova matice_2018'!$A$1:$IW$188,38,FALSE),0)</f>
        <v>0</v>
      </c>
      <c r="CZ65" s="19">
        <f>IFERROR(HLOOKUP(CZ$1,'Nakladova matice_2018'!$A$1:$IW$188,38,FALSE),0)</f>
        <v>0</v>
      </c>
      <c r="DA65" s="19">
        <f>IFERROR(HLOOKUP(DA$1,'Nakladova matice_2018'!$A$1:$IW$188,38,FALSE),0)</f>
        <v>0</v>
      </c>
      <c r="DB65" s="19">
        <f>IFERROR(HLOOKUP(DB$1,'Nakladova matice_2018'!$A$1:$IW$188,38,FALSE),0)</f>
        <v>0</v>
      </c>
      <c r="DC65" s="19">
        <f>IFERROR(HLOOKUP(DC$1,'Nakladova matice_2018'!$A$1:$IW$188,38,FALSE),0)</f>
        <v>0</v>
      </c>
      <c r="DD65" s="19">
        <f>IFERROR(HLOOKUP(DD$1,'Nakladova matice_2018'!$A$1:$IW$188,38,FALSE),0)</f>
        <v>0</v>
      </c>
      <c r="DE65" s="19">
        <f>IFERROR(HLOOKUP(DE$1,'Nakladova matice_2018'!$A$1:$IW$188,38,FALSE),0)</f>
        <v>0</v>
      </c>
      <c r="DF65" s="19">
        <f>IFERROR(HLOOKUP(DF$1,'Nakladova matice_2018'!$A$1:$IW$188,38,FALSE),0)</f>
        <v>0</v>
      </c>
      <c r="DG65" s="19">
        <f>IFERROR(HLOOKUP(DG$1,'Nakladova matice_2018'!$A$1:$IW$188,38,FALSE),0)</f>
        <v>0</v>
      </c>
      <c r="DH65" s="19">
        <f>IFERROR(HLOOKUP(DH$1,'Nakladova matice_2018'!$A$1:$IW$188,38,FALSE),0)</f>
        <v>0</v>
      </c>
      <c r="DI65" s="19">
        <f>IFERROR(HLOOKUP(DI$1,'Nakladova matice_2018'!$A$1:$IW$188,38,FALSE),0)</f>
        <v>0</v>
      </c>
      <c r="DJ65" s="19">
        <f>IFERROR(HLOOKUP(DJ$1,'Nakladova matice_2018'!$A$1:$IW$188,38,FALSE),0)</f>
        <v>0</v>
      </c>
      <c r="DK65" s="19">
        <f>IFERROR(HLOOKUP(DK$1,'Nakladova matice_2018'!$A$1:$IW$188,38,FALSE),0)</f>
        <v>0</v>
      </c>
      <c r="DL65" s="19">
        <f>IFERROR(HLOOKUP(DL$1,'Nakladova matice_2018'!$A$1:$IW$188,38,FALSE),0)</f>
        <v>0</v>
      </c>
      <c r="DM65" s="19">
        <f>IFERROR(HLOOKUP(DM$1,'Nakladova matice_2018'!$A$1:$IW$188,38,FALSE),0)</f>
        <v>0</v>
      </c>
      <c r="DN65" s="19">
        <f>IFERROR(HLOOKUP(DN$1,'Nakladova matice_2018'!$A$1:$IW$188,38,FALSE),0)</f>
        <v>0</v>
      </c>
      <c r="DO65" s="19">
        <f>IFERROR(HLOOKUP(DO$1,'Nakladova matice_2018'!$A$1:$IW$188,38,FALSE),0)</f>
        <v>0</v>
      </c>
      <c r="DP65" s="19">
        <f>IFERROR(HLOOKUP(DP$1,'Nakladova matice_2018'!$A$1:$IW$188,38,FALSE),0)</f>
        <v>0</v>
      </c>
      <c r="DQ65" s="19">
        <f>IFERROR(HLOOKUP(DQ$1,'Nakladova matice_2018'!$A$1:$IW$188,38,FALSE),0)</f>
        <v>0</v>
      </c>
      <c r="DR65" s="19">
        <f>IFERROR(HLOOKUP(DR$1,'Nakladova matice_2018'!$A$1:$IW$188,38,FALSE),0)</f>
        <v>0</v>
      </c>
      <c r="DS65" s="19">
        <f>IFERROR(HLOOKUP(DS$1,'Nakladova matice_2018'!$A$1:$IW$188,38,FALSE),0)</f>
        <v>0</v>
      </c>
      <c r="DT65" s="19">
        <f>IFERROR(HLOOKUP(DT$1,'Nakladova matice_2018'!$A$1:$IW$188,38,FALSE),0)</f>
        <v>0</v>
      </c>
      <c r="DU65" s="19">
        <f>IFERROR(HLOOKUP(DU$1,'Nakladova matice_2018'!$A$1:$IW$188,38,FALSE),0)</f>
        <v>0</v>
      </c>
      <c r="DV65" s="19">
        <f>IFERROR(HLOOKUP(DV$1,'Nakladova matice_2018'!$A$1:$IW$188,38,FALSE),0)</f>
        <v>0</v>
      </c>
      <c r="DW65" s="19">
        <f>IFERROR(HLOOKUP(DW$1,'Nakladova matice_2018'!$A$1:$IW$188,38,FALSE),0)</f>
        <v>0</v>
      </c>
      <c r="DX65" s="19">
        <f>IFERROR(HLOOKUP(DX$1,'Nakladova matice_2018'!$A$1:$IW$188,38,FALSE),0)</f>
        <v>0</v>
      </c>
      <c r="DY65" s="19">
        <f>IFERROR(HLOOKUP(DY$1,'Nakladova matice_2018'!$A$1:$IW$188,38,FALSE),0)</f>
        <v>0</v>
      </c>
      <c r="DZ65" s="19">
        <f>IFERROR(HLOOKUP(DZ$1,'Nakladova matice_2018'!$A$1:$IW$188,38,FALSE),0)</f>
        <v>0</v>
      </c>
      <c r="EA65" s="19">
        <f>IFERROR(HLOOKUP(EA$1,'Nakladova matice_2018'!$A$1:$IW$188,38,FALSE),0)</f>
        <v>0</v>
      </c>
      <c r="EB65" s="19">
        <f>IFERROR(HLOOKUP(EB$1,'Nakladova matice_2018'!$A$1:$IW$188,38,FALSE),0)</f>
        <v>0</v>
      </c>
      <c r="EC65" s="19">
        <f>IFERROR(HLOOKUP(EC$1,'Nakladova matice_2018'!$A$1:$IW$188,38,FALSE),0)</f>
        <v>0</v>
      </c>
      <c r="ED65" s="19">
        <f>IFERROR(HLOOKUP(ED$1,'Nakladova matice_2018'!$A$1:$IW$188,38,FALSE),0)</f>
        <v>0</v>
      </c>
      <c r="EE65" s="19">
        <f>IFERROR(HLOOKUP(EE$1,'Nakladova matice_2018'!$A$1:$IW$188,38,FALSE),0)</f>
        <v>0</v>
      </c>
      <c r="EF65" s="19">
        <f>IFERROR(HLOOKUP(EF$1,'Nakladova matice_2018'!$A$1:$IW$188,38,FALSE),0)</f>
        <v>0</v>
      </c>
      <c r="EG65" s="19">
        <f>IFERROR(HLOOKUP(EG$1,'Nakladova matice_2018'!$A$1:$IW$188,38,FALSE),0)</f>
        <v>0</v>
      </c>
      <c r="EH65" s="19">
        <f>IFERROR(HLOOKUP(EH$1,'Nakladova matice_2018'!$A$1:$IW$188,38,FALSE),0)</f>
        <v>0</v>
      </c>
      <c r="EI65" s="19">
        <f>IFERROR(HLOOKUP(EI$1,'Nakladova matice_2018'!$A$1:$IW$188,38,FALSE),0)</f>
        <v>0</v>
      </c>
      <c r="EJ65" s="19">
        <f>IFERROR(HLOOKUP(EJ$1,'Nakladova matice_2018'!$A$1:$IW$188,38,FALSE),0)</f>
        <v>0</v>
      </c>
      <c r="EK65" s="19">
        <f>IFERROR(HLOOKUP(EK$1,'Nakladova matice_2018'!$A$1:$IW$188,38,FALSE),0)</f>
        <v>0</v>
      </c>
      <c r="EL65" s="19">
        <f>IFERROR(HLOOKUP(EL$1,'Nakladova matice_2018'!$A$1:$IW$188,38,FALSE),0)</f>
        <v>0</v>
      </c>
      <c r="EM65" s="19">
        <f>IFERROR(HLOOKUP(EM$1,'Nakladova matice_2018'!$A$1:$IW$188,38,FALSE),0)</f>
        <v>0</v>
      </c>
      <c r="EN65" s="19">
        <f>IFERROR(HLOOKUP(EN$1,'Nakladova matice_2018'!$A$1:$IW$188,38,FALSE),0)</f>
        <v>0</v>
      </c>
      <c r="EO65" s="19">
        <f>IFERROR(HLOOKUP(EO$1,'Nakladova matice_2018'!$A$1:$IW$188,38,FALSE),0)</f>
        <v>0</v>
      </c>
      <c r="EP65" s="19">
        <f>IFERROR(HLOOKUP(EP$1,'Nakladova matice_2018'!$A$1:$IW$188,38,FALSE),0)</f>
        <v>0</v>
      </c>
      <c r="EQ65" s="19">
        <f>IFERROR(HLOOKUP(EQ$1,'Nakladova matice_2018'!$A$1:$IW$188,38,FALSE),0)</f>
        <v>0</v>
      </c>
      <c r="ER65" s="19">
        <f>IFERROR(HLOOKUP(ER$1,'Nakladova matice_2018'!$A$1:$IW$188,38,FALSE),0)</f>
        <v>0</v>
      </c>
      <c r="ES65" s="19">
        <f>IFERROR(HLOOKUP(ES$1,'Nakladova matice_2018'!$A$1:$IW$188,38,FALSE),0)</f>
        <v>0</v>
      </c>
      <c r="ET65" s="19">
        <f>IFERROR(HLOOKUP(ET$1,'Nakladova matice_2018'!$A$1:$IW$188,38,FALSE),0)</f>
        <v>0</v>
      </c>
      <c r="EU65" s="19">
        <f>IFERROR(HLOOKUP(EU$1,'Nakladova matice_2018'!$A$1:$IW$188,38,FALSE),0)</f>
        <v>0</v>
      </c>
      <c r="EV65" s="19">
        <f>IFERROR(HLOOKUP(EV$1,'Nakladova matice_2018'!$A$1:$IW$188,38,FALSE),0)</f>
        <v>0</v>
      </c>
      <c r="EW65" s="19">
        <f>IFERROR(HLOOKUP(EW$1,'Nakladova matice_2018'!$A$1:$IW$188,38,FALSE),0)</f>
        <v>0</v>
      </c>
      <c r="EX65" s="19">
        <f>IFERROR(HLOOKUP(EX$1,'Nakladova matice_2018'!$A$1:$IW$188,38,FALSE),0)</f>
        <v>0</v>
      </c>
      <c r="EY65" s="19">
        <f>IFERROR(HLOOKUP(EY$1,'Nakladova matice_2018'!$A$1:$IW$188,38,FALSE),0)</f>
        <v>0</v>
      </c>
      <c r="EZ65" s="19">
        <f>IFERROR(HLOOKUP(EZ$1,'Nakladova matice_2018'!$A$1:$IW$188,38,FALSE),0)</f>
        <v>0</v>
      </c>
      <c r="FA65" s="19">
        <f>IFERROR(HLOOKUP(FA$1,'Nakladova matice_2018'!$A$1:$IW$188,38,FALSE),0)</f>
        <v>0</v>
      </c>
      <c r="FB65" s="19">
        <f>IFERROR(HLOOKUP(FB$1,'Nakladova matice_2018'!$A$1:$IW$188,38,FALSE),0)</f>
        <v>0</v>
      </c>
      <c r="FC65" s="19">
        <f>IFERROR(HLOOKUP(FC$1,'Nakladova matice_2018'!$A$1:$IW$188,38,FALSE),0)</f>
        <v>0</v>
      </c>
      <c r="FD65" s="19">
        <f>IFERROR(HLOOKUP(FD$1,'Nakladova matice_2018'!$A$1:$IW$188,38,FALSE),0)</f>
        <v>0</v>
      </c>
      <c r="FE65" s="19">
        <f>IFERROR(HLOOKUP(FE$1,'Nakladova matice_2018'!$A$1:$IW$188,38,FALSE),0)</f>
        <v>0</v>
      </c>
      <c r="FF65" s="19">
        <f>IFERROR(HLOOKUP(FF$1,'Nakladova matice_2018'!$A$1:$IW$188,38,FALSE),0)</f>
        <v>0</v>
      </c>
      <c r="FG65" s="19">
        <f>IFERROR(HLOOKUP(FG$1,'Nakladova matice_2018'!$A$1:$IW$188,38,FALSE),0)</f>
        <v>0</v>
      </c>
      <c r="FH65" s="19">
        <f>IFERROR(HLOOKUP(FH$1,'Nakladova matice_2018'!$A$1:$IW$188,38,FALSE),0)</f>
        <v>0</v>
      </c>
      <c r="FI65" s="19">
        <f>IFERROR(HLOOKUP(FI$1,'Nakladova matice_2018'!$A$1:$IW$188,38,FALSE),0)</f>
        <v>0</v>
      </c>
      <c r="FJ65" s="19">
        <f>IFERROR(HLOOKUP(FJ$1,'Nakladova matice_2018'!$A$1:$IW$188,38,FALSE),0)</f>
        <v>0</v>
      </c>
      <c r="FK65" s="19">
        <f>IFERROR(HLOOKUP(FK$1,'Nakladova matice_2018'!$A$1:$IW$188,38,FALSE),0)</f>
        <v>0</v>
      </c>
      <c r="FL65" s="19">
        <f>IFERROR(HLOOKUP(FL$1,'Nakladova matice_2018'!$A$1:$IW$188,38,FALSE),0)</f>
        <v>0</v>
      </c>
      <c r="FM65" s="19">
        <f>IFERROR(HLOOKUP(FM$1,'Nakladova matice_2018'!$A$1:$IW$188,38,FALSE),0)</f>
        <v>0</v>
      </c>
      <c r="FN65" s="19">
        <f>IFERROR(HLOOKUP(FN$1,'Nakladova matice_2018'!$A$1:$IW$188,38,FALSE),0)</f>
        <v>0</v>
      </c>
      <c r="FO65" s="19">
        <f>IFERROR(HLOOKUP(FO$1,'Nakladova matice_2018'!$A$1:$IW$188,38,FALSE),0)</f>
        <v>0</v>
      </c>
      <c r="FP65" s="19">
        <f>IFERROR(HLOOKUP(FP$1,'Nakladova matice_2018'!$A$1:$IW$188,38,FALSE),0)</f>
        <v>0</v>
      </c>
      <c r="FQ65" s="19">
        <f>IFERROR(HLOOKUP(FQ$1,'Nakladova matice_2018'!$A$1:$IW$188,38,FALSE),0)</f>
        <v>0</v>
      </c>
      <c r="FR65" s="19">
        <f>IFERROR(HLOOKUP(FR$1,'Nakladova matice_2018'!$A$1:$IW$188,38,FALSE),0)</f>
        <v>0</v>
      </c>
      <c r="FS65" s="19">
        <f>IFERROR(HLOOKUP(FS$1,'Nakladova matice_2018'!$A$1:$IW$188,38,FALSE),0)</f>
        <v>0</v>
      </c>
      <c r="FT65" s="19">
        <f>IFERROR(HLOOKUP(FT$1,'Nakladova matice_2018'!$A$1:$IW$188,38,FALSE),0)</f>
        <v>0</v>
      </c>
      <c r="FU65" s="19">
        <f>IFERROR(HLOOKUP(FU$1,'Nakladova matice_2018'!$A$1:$IW$188,38,FALSE),0)</f>
        <v>0</v>
      </c>
      <c r="FV65" s="19">
        <f>IFERROR(HLOOKUP(FV$1,'Nakladova matice_2018'!$A$1:$IW$188,38,FALSE),0)</f>
        <v>0</v>
      </c>
      <c r="FW65" s="19">
        <f>IFERROR(HLOOKUP(FW$1,'Nakladova matice_2018'!$A$1:$IW$188,38,FALSE),0)</f>
        <v>0</v>
      </c>
      <c r="FX65" s="19">
        <f>IFERROR(HLOOKUP(FX$1,'Nakladova matice_2018'!$A$1:$IW$188,38,FALSE),0)</f>
        <v>0</v>
      </c>
      <c r="FY65" s="19">
        <f>IFERROR(HLOOKUP(FY$1,'Nakladova matice_2018'!$A$1:$IW$188,38,FALSE),0)</f>
        <v>0</v>
      </c>
      <c r="FZ65" s="19">
        <f>IFERROR(HLOOKUP(FZ$1,'Nakladova matice_2018'!$A$1:$IW$188,38,FALSE),0)</f>
        <v>0</v>
      </c>
      <c r="GA65" s="19">
        <f>IFERROR(HLOOKUP(GA$1,'Nakladova matice_2018'!$A$1:$IW$188,38,FALSE),0)</f>
        <v>0</v>
      </c>
      <c r="GB65" s="19">
        <f>IFERROR(HLOOKUP(GB$1,'Nakladova matice_2018'!$A$1:$IW$188,38,FALSE),0)</f>
        <v>0</v>
      </c>
      <c r="GC65" s="19">
        <f>IFERROR(HLOOKUP(GC$1,'Nakladova matice_2018'!$A$1:$IW$188,38,FALSE),0)</f>
        <v>0</v>
      </c>
      <c r="GD65" s="19">
        <f>IFERROR(HLOOKUP(GD$1,'Nakladova matice_2018'!$A$1:$IW$188,38,FALSE),0)</f>
        <v>0</v>
      </c>
      <c r="GE65" s="19">
        <f>IFERROR(HLOOKUP(GE$1,'Nakladova matice_2018'!$A$1:$IW$188,38,FALSE),0)</f>
        <v>0</v>
      </c>
      <c r="GF65" s="19">
        <f>IFERROR(HLOOKUP(GF$1,'Nakladova matice_2018'!$A$1:$IW$188,38,FALSE),0)</f>
        <v>0</v>
      </c>
      <c r="GG65" s="19">
        <f>IFERROR(HLOOKUP(GG$1,'Nakladova matice_2018'!$A$1:$IW$188,38,FALSE),0)</f>
        <v>0</v>
      </c>
      <c r="GH65" s="19">
        <f>IFERROR(HLOOKUP(GH$1,'Nakladova matice_2018'!$A$1:$IW$188,38,FALSE),0)</f>
        <v>0</v>
      </c>
      <c r="GI65" s="19">
        <f>IFERROR(HLOOKUP(GI$1,'Nakladova matice_2018'!$A$1:$IW$188,38,FALSE),0)</f>
        <v>0</v>
      </c>
      <c r="GJ65" s="19">
        <f>IFERROR(HLOOKUP(GJ$1,'Nakladova matice_2018'!$A$1:$IW$188,38,FALSE),0)</f>
        <v>0</v>
      </c>
      <c r="GK65" s="19">
        <f>IFERROR(HLOOKUP(GK$1,'Nakladova matice_2018'!$A$1:$IW$188,38,FALSE),0)</f>
        <v>0</v>
      </c>
      <c r="GL65" s="19">
        <f>IFERROR(HLOOKUP(GL$1,'Nakladova matice_2018'!$A$1:$IW$188,38,FALSE),0)</f>
        <v>0</v>
      </c>
      <c r="GM65" s="19">
        <f>IFERROR(HLOOKUP(GM$1,'Nakladova matice_2018'!$A$1:$IW$188,38,FALSE),0)</f>
        <v>0</v>
      </c>
      <c r="GN65" s="19">
        <f>IFERROR(HLOOKUP(GN$1,'Nakladova matice_2018'!$A$1:$IW$188,38,FALSE),0)</f>
        <v>0</v>
      </c>
      <c r="GO65" s="19">
        <f>IFERROR(HLOOKUP(GO$1,'Nakladova matice_2018'!$A$1:$IW$188,38,FALSE),0)</f>
        <v>0</v>
      </c>
      <c r="GP65" s="19">
        <f>IFERROR(HLOOKUP(GP$1,'Nakladova matice_2018'!$A$1:$IW$188,38,FALSE),0)</f>
        <v>0</v>
      </c>
      <c r="GQ65" s="19">
        <f>IFERROR(HLOOKUP(GQ$1,'Nakladova matice_2018'!$A$1:$IW$188,38,FALSE),0)</f>
        <v>0</v>
      </c>
      <c r="GR65" s="19">
        <f>IFERROR(HLOOKUP(GR$1,'Nakladova matice_2018'!$A$1:$IW$188,38,FALSE),0)</f>
        <v>0</v>
      </c>
      <c r="GS65" s="19">
        <f>IFERROR(HLOOKUP(GS$1,'Nakladova matice_2018'!$A$1:$IW$188,38,FALSE),0)</f>
        <v>0</v>
      </c>
      <c r="GT65" s="19">
        <f>IFERROR(HLOOKUP(GT$1,'Nakladova matice_2018'!$A$1:$IW$188,38,FALSE),0)</f>
        <v>0</v>
      </c>
      <c r="GU65" s="19">
        <f>IFERROR(HLOOKUP(GU$1,'Nakladova matice_2018'!$A$1:$IW$188,38,FALSE),0)</f>
        <v>0</v>
      </c>
      <c r="GV65" s="19">
        <f>IFERROR(HLOOKUP(GV$1,'Nakladova matice_2018'!$A$1:$IW$188,38,FALSE),0)</f>
        <v>0</v>
      </c>
      <c r="GW65" s="19">
        <f>IFERROR(HLOOKUP(GW$1,'Nakladova matice_2018'!$A$1:$IW$188,38,FALSE),0)</f>
        <v>0</v>
      </c>
      <c r="GX65" s="19">
        <f>IFERROR(HLOOKUP(GX$1,'Nakladova matice_2018'!$A$1:$IW$188,38,FALSE),0)</f>
        <v>0</v>
      </c>
      <c r="GY65" s="19">
        <f>IFERROR(HLOOKUP(GY$1,'Nakladova matice_2018'!$A$1:$IW$188,38,FALSE),0)</f>
        <v>0</v>
      </c>
      <c r="GZ65" s="19">
        <f>IFERROR(HLOOKUP(GZ$1,'Nakladova matice_2018'!$A$1:$IW$188,38,FALSE),0)</f>
        <v>0</v>
      </c>
      <c r="HA65" s="19">
        <f>IFERROR(HLOOKUP(HA$1,'Nakladova matice_2018'!$A$1:$IW$188,38,FALSE),0)</f>
        <v>0</v>
      </c>
      <c r="HB65" s="19">
        <f>IFERROR(HLOOKUP(HB$1,'Nakladova matice_2018'!$A$1:$IW$188,38,FALSE),0)</f>
        <v>0</v>
      </c>
      <c r="HC65" s="19">
        <f>IFERROR(HLOOKUP(HC$1,'Nakladova matice_2018'!$A$1:$IW$188,38,FALSE),0)</f>
        <v>0</v>
      </c>
      <c r="HD65" s="19">
        <f>IFERROR(HLOOKUP(HD$1,'Nakladova matice_2018'!$A$1:$IW$188,38,FALSE),0)</f>
        <v>0</v>
      </c>
      <c r="HE65" s="19">
        <f>IFERROR(HLOOKUP(HE$1,'Nakladova matice_2018'!$A$1:$IW$188,38,FALSE),0)</f>
        <v>0</v>
      </c>
      <c r="HF65" s="19">
        <f>IFERROR(HLOOKUP(HF$1,'Nakladova matice_2018'!$A$1:$IW$188,38,FALSE),0)</f>
        <v>0</v>
      </c>
      <c r="HG65" s="19">
        <f>IFERROR(HLOOKUP(HG$1,'Nakladova matice_2018'!$A$1:$IW$188,38,FALSE),0)</f>
        <v>0</v>
      </c>
      <c r="HH65" s="19">
        <f>IFERROR(HLOOKUP(HH$1,'Nakladova matice_2018'!$A$1:$IW$188,38,FALSE),0)</f>
        <v>0</v>
      </c>
      <c r="HI65" s="19">
        <f>IFERROR(HLOOKUP(HI$1,'Nakladova matice_2018'!$A$1:$IW$188,38,FALSE),0)</f>
        <v>0</v>
      </c>
      <c r="HJ65" s="19">
        <f>IFERROR(HLOOKUP(HJ$1,'Nakladova matice_2018'!$A$1:$IW$188,38,FALSE),0)</f>
        <v>1137.4000000000001</v>
      </c>
      <c r="HK65" s="19">
        <f>IFERROR(HLOOKUP(HK$1,'Nakladova matice_2018'!$A$1:$IW$188,38,FALSE),0)</f>
        <v>0</v>
      </c>
      <c r="HL65" s="19">
        <f>IFERROR(HLOOKUP(HL$1,'Nakladova matice_2018'!$A$1:$IW$188,38,FALSE),0)</f>
        <v>0</v>
      </c>
      <c r="HM65" s="19">
        <f>IFERROR(HLOOKUP(HM$1,'Nakladova matice_2018'!$A$1:$IW$188,38,FALSE),0)</f>
        <v>0</v>
      </c>
      <c r="HN65" s="19">
        <f>IFERROR(HLOOKUP(HN$1,'Nakladova matice_2018'!$A$1:$IW$188,38,FALSE),0)</f>
        <v>0</v>
      </c>
      <c r="HO65" s="19">
        <f>IFERROR(HLOOKUP(HO$1,'Nakladova matice_2018'!$A$1:$IW$188,38,FALSE),0)</f>
        <v>0</v>
      </c>
      <c r="HP65" s="19">
        <f>IFERROR(HLOOKUP(HP$1,'Nakladova matice_2018'!$A$1:$IW$188,38,FALSE),0)</f>
        <v>0</v>
      </c>
      <c r="HQ65" s="19">
        <f>IFERROR(HLOOKUP(HQ$1,'Nakladova matice_2018'!$A$1:$IW$188,38,FALSE),0)</f>
        <v>0</v>
      </c>
      <c r="HR65" s="19">
        <f>IFERROR(HLOOKUP(HR$1,'Nakladova matice_2018'!$A$1:$IW$188,38,FALSE),0)</f>
        <v>0</v>
      </c>
      <c r="HS65" s="19">
        <f>IFERROR(HLOOKUP(HS$1,'Nakladova matice_2018'!$A$1:$IW$188,38,FALSE),0)</f>
        <v>0</v>
      </c>
      <c r="HT65" s="19">
        <f>IFERROR(HLOOKUP(HT$1,'Nakladova matice_2018'!$A$1:$IW$188,38,FALSE),0)</f>
        <v>7469.23</v>
      </c>
      <c r="HU65" s="19">
        <f>IFERROR(HLOOKUP(HU$1,'Nakladova matice_2018'!$A$1:$IW$188,38,FALSE),0)</f>
        <v>6589.5</v>
      </c>
      <c r="HV65" s="19">
        <f>IFERROR(HLOOKUP(HV$1,'Nakladova matice_2018'!$A$1:$IW$188,38,FALSE),0)</f>
        <v>7363.81</v>
      </c>
      <c r="HW65" s="19">
        <f>IFERROR(HLOOKUP(HW$1,'Nakladova matice_2018'!$A$1:$IW$188,38,FALSE),0)</f>
        <v>292504</v>
      </c>
      <c r="HX65" s="19">
        <f>IFERROR(HLOOKUP(HX$1,'Nakladova matice_2018'!$A$1:$IW$188,38,FALSE),0)</f>
        <v>1306.5999999999999</v>
      </c>
      <c r="HY65" s="19">
        <f>IFERROR(HLOOKUP(HY$1,'Nakladova matice_2018'!$A$1:$IW$188,38,FALSE),0)</f>
        <v>5935</v>
      </c>
      <c r="HZ65" s="19">
        <f>IFERROR(HLOOKUP(HZ$1,'Nakladova matice_2018'!$A$1:$IW$188,38,FALSE),0)</f>
        <v>0</v>
      </c>
      <c r="IA65" s="19">
        <f>IFERROR(HLOOKUP(IA$1,'Nakladova matice_2018'!$A$1:$IW$188,38,FALSE),0)</f>
        <v>114732.5</v>
      </c>
      <c r="IB65" s="19">
        <f>IFERROR(HLOOKUP(IB$1,'Nakladova matice_2018'!$A$1:$IW$188,38,FALSE),0)</f>
        <v>10420</v>
      </c>
      <c r="IC65" s="19">
        <f>IFERROR(HLOOKUP(IC$1,'Nakladova matice_2018'!$A$1:$IW$188,38,FALSE),0)</f>
        <v>3955</v>
      </c>
      <c r="ID65" s="19">
        <f>IFERROR(HLOOKUP(ID$1,'Nakladova matice_2018'!$A$1:$IW$188,38,FALSE),0)</f>
        <v>133200</v>
      </c>
      <c r="IE65" s="19">
        <f>IFERROR(HLOOKUP(IE$1,'Nakladova matice_2018'!$A$1:$IW$188,38,FALSE),0)</f>
        <v>0</v>
      </c>
      <c r="IF65" s="19">
        <f>IFERROR(HLOOKUP(IF$1,'Nakladova matice_2018'!$A$1:$IW$188,38,FALSE),0)</f>
        <v>6375</v>
      </c>
      <c r="IG65" s="19">
        <f>IFERROR(HLOOKUP(IG$1,'Nakladova matice_2018'!$A$1:$IW$188,38,FALSE),0)</f>
        <v>12135</v>
      </c>
      <c r="IH65" s="19">
        <f>IFERROR(HLOOKUP(IH$1,'Nakladova matice_2018'!$A$1:$IW$188,38,FALSE),0)</f>
        <v>0</v>
      </c>
      <c r="II65" s="19">
        <f>IFERROR(HLOOKUP(II$1,'Nakladova matice_2018'!$A$1:$IW$188,38,FALSE),0)</f>
        <v>0</v>
      </c>
      <c r="IJ65" s="19">
        <f>IFERROR(HLOOKUP(IJ$1,'Nakladova matice_2018'!$A$1:$IW$188,38,FALSE),0)</f>
        <v>0</v>
      </c>
      <c r="IK65" s="19">
        <f>IFERROR(HLOOKUP(IK$1,'Nakladova matice_2018'!$A$1:$IW$188,38,FALSE),0)</f>
        <v>0</v>
      </c>
      <c r="IL65" s="19">
        <f>IFERROR(HLOOKUP(IL$1,'Nakladova matice_2018'!$A$1:$IW$188,38,FALSE),0)</f>
        <v>0</v>
      </c>
      <c r="IM65" s="19">
        <f>IFERROR(HLOOKUP(IM$1,'Nakladova matice_2018'!$A$1:$IW$188,38,FALSE),0)</f>
        <v>0</v>
      </c>
      <c r="IN65" s="19">
        <f>IFERROR(HLOOKUP(IN$1,'Nakladova matice_2018'!$A$1:$IW$188,38,FALSE),0)</f>
        <v>0</v>
      </c>
      <c r="IO65" s="19">
        <f>IFERROR(HLOOKUP(IO$1,'Nakladova matice_2018'!$A$1:$IW$188,38,FALSE),0)</f>
        <v>0</v>
      </c>
      <c r="IP65" s="19">
        <f>IFERROR(HLOOKUP(IP$1,'Nakladova matice_2018'!$A$1:$IW$188,38,FALSE),0)</f>
        <v>0</v>
      </c>
      <c r="IQ65" s="19">
        <f>IFERROR(HLOOKUP(IQ$1,'Nakladova matice_2018'!$A$1:$IW$188,38,FALSE),0)</f>
        <v>0</v>
      </c>
      <c r="IR65" s="19">
        <f>IFERROR(HLOOKUP(IR$1,'Nakladova matice_2018'!$A$1:$IW$188,38,FALSE),0)</f>
        <v>1844.58</v>
      </c>
      <c r="IS65" s="19">
        <f>IFERROR(HLOOKUP(IS$1,'Nakladova matice_2018'!$A$1:$IW$188,38,FALSE),0)</f>
        <v>0</v>
      </c>
      <c r="IT65" s="19">
        <f>IFERROR(HLOOKUP(IT$1,'Nakladova matice_2018'!$A$1:$IW$188,38,FALSE),0)</f>
        <v>0</v>
      </c>
      <c r="IU65" s="19">
        <f>IFERROR(HLOOKUP(IU$1,'Nakladova matice_2018'!$A$1:$IW$188,38,FALSE),0)</f>
        <v>0</v>
      </c>
      <c r="IV65" s="19">
        <f>IFERROR(HLOOKUP(IV$1,'Nakladova matice_2018'!$A$1:$IW$188,38,FALSE),0)</f>
        <v>0</v>
      </c>
      <c r="IW65" s="19">
        <f>IFERROR(HLOOKUP(IW$1,'Nakladova matice_2018'!$A$1:$IW$188,38,FALSE),0)</f>
        <v>0</v>
      </c>
      <c r="IX65" s="19">
        <f>IFERROR(HLOOKUP(IX$1,'Nakladova matice_2018'!$A$1:$IW$188,38,FALSE),0)</f>
        <v>0</v>
      </c>
      <c r="IY65" s="19">
        <f>IFERROR(HLOOKUP(IY$1,'Nakladova matice_2018'!$A$1:$IW$188,38,FALSE),0)</f>
        <v>0</v>
      </c>
      <c r="IZ65" s="19">
        <f>IFERROR(HLOOKUP(IZ$1,'Nakladova matice_2018'!$A$1:$IW$188,38,FALSE),0)</f>
        <v>0</v>
      </c>
      <c r="JA65" s="19">
        <f>IFERROR(HLOOKUP(JA$1,'Nakladova matice_2018'!$A$1:$IW$188,38,FALSE),0)</f>
        <v>31858.13</v>
      </c>
      <c r="JB65" s="19">
        <f>IFERROR(HLOOKUP(JB$1,'Nakladova matice_2018'!$A$1:$IW$188,38,FALSE),0)</f>
        <v>0</v>
      </c>
      <c r="JC65" s="19">
        <f>IFERROR(HLOOKUP(JC$1,'Nakladova matice_2018'!$A$1:$IW$188,38,FALSE),0)</f>
        <v>0</v>
      </c>
      <c r="JD65" s="19">
        <f>IFERROR(HLOOKUP(JD$1,'Nakladova matice_2018'!$A$1:$IW$188,38,FALSE),0)</f>
        <v>0</v>
      </c>
      <c r="JE65" s="19">
        <f>IFERROR(HLOOKUP(JE$1,'Nakladova matice_2018'!$A$1:$IW$188,38,FALSE),0)</f>
        <v>0</v>
      </c>
      <c r="JF65" s="19">
        <f>IFERROR(HLOOKUP(JF$1,'Nakladova matice_2018'!$A$1:$IW$188,38,FALSE),0)</f>
        <v>0</v>
      </c>
      <c r="JG65" s="19">
        <f>IFERROR(HLOOKUP(JG$1,'Nakladova matice_2018'!$A$1:$IW$188,38,FALSE),0)</f>
        <v>0</v>
      </c>
      <c r="JH65" s="19">
        <f>IFERROR(HLOOKUP(JH$1,'Nakladova matice_2018'!$A$1:$IW$188,38,FALSE),0)</f>
        <v>0</v>
      </c>
      <c r="JI65" s="19">
        <f>IFERROR(HLOOKUP(JI$1,'Nakladova matice_2018'!$A$1:$IW$188,38,FALSE),0)</f>
        <v>0</v>
      </c>
      <c r="JJ65" s="19">
        <f>IFERROR(HLOOKUP(JJ$1,'Nakladova matice_2018'!$A$1:$IW$188,38,FALSE),0)</f>
        <v>0</v>
      </c>
      <c r="JK65" s="19">
        <f>IFERROR(HLOOKUP(JK$1,'Nakladova matice_2018'!$A$1:$IW$188,38,FALSE),0)</f>
        <v>0</v>
      </c>
      <c r="JL65" s="19">
        <f>IFERROR(HLOOKUP(JL$1,'Nakladova matice_2018'!$A$1:$IW$188,38,FALSE),0)</f>
        <v>0</v>
      </c>
      <c r="JM65" s="19">
        <f>IFERROR(HLOOKUP(JM$1,'Nakladova matice_2018'!$A$1:$IW$188,38,FALSE),0)</f>
        <v>0</v>
      </c>
      <c r="JN65" s="19">
        <f>IFERROR(HLOOKUP(JN$1,'Nakladova matice_2018'!$A$1:$IW$188,38,FALSE),0)</f>
        <v>0</v>
      </c>
      <c r="JO65" s="19">
        <f>IFERROR(HLOOKUP(JO$1,'Nakladova matice_2018'!$A$1:$IW$188,38,FALSE),0)</f>
        <v>0</v>
      </c>
      <c r="JP65" s="19">
        <f>IFERROR(HLOOKUP(JP$1,'Nakladova matice_2018'!$A$1:$IW$188,38,FALSE),0)</f>
        <v>0</v>
      </c>
      <c r="JQ65" s="19">
        <f>IFERROR(HLOOKUP(JQ$1,'Nakladova matice_2018'!$A$1:$IW$188,38,FALSE),0)</f>
        <v>0</v>
      </c>
      <c r="JR65" s="19">
        <f>IFERROR(HLOOKUP(JR$1,'Nakladova matice_2018'!$A$1:$IW$188,38,FALSE),0)</f>
        <v>0</v>
      </c>
      <c r="JS65" s="19">
        <f>IFERROR(HLOOKUP(JS$1,'Nakladova matice_2018'!$A$1:$IW$188,38,FALSE),0)</f>
        <v>0</v>
      </c>
      <c r="JT65" s="19">
        <f>IFERROR(HLOOKUP(JT$1,'Nakladova matice_2018'!$A$1:$IW$188,38,FALSE),0)</f>
        <v>0</v>
      </c>
      <c r="JU65" s="19">
        <f>IFERROR(HLOOKUP(JU$1,'Nakladova matice_2018'!$A$1:$IW$188,38,FALSE),0)</f>
        <v>0</v>
      </c>
      <c r="JV65" s="19">
        <f>IFERROR(HLOOKUP(JV$1,'Nakladova matice_2018'!$A$1:$IW$188,38,FALSE),0)</f>
        <v>0</v>
      </c>
      <c r="JW65" s="19">
        <f>IFERROR(HLOOKUP(JW$1,'Nakladova matice_2018'!$A$1:$IW$188,38,FALSE),0)</f>
        <v>0</v>
      </c>
      <c r="JX65" s="19">
        <f>IFERROR(HLOOKUP(JX$1,'Nakladova matice_2018'!$A$1:$IW$188,38,FALSE),0)</f>
        <v>0</v>
      </c>
      <c r="JY65" s="19">
        <f>IFERROR(HLOOKUP(JY$1,'Nakladova matice_2018'!$A$1:$IW$188,38,FALSE),0)</f>
        <v>0</v>
      </c>
      <c r="JZ65" s="19">
        <f>IFERROR(HLOOKUP(JZ$1,'Nakladova matice_2018'!$A$1:$IW$188,38,FALSE),0)</f>
        <v>0</v>
      </c>
      <c r="KA65" s="19">
        <f>IFERROR(HLOOKUP(KA$1,'Nakladova matice_2018'!$A$1:$IW$188,38,FALSE),0)</f>
        <v>0</v>
      </c>
      <c r="KB65" s="19">
        <f>IFERROR(HLOOKUP(KB$1,'Nakladova matice_2018'!$A$1:$IW$188,38,FALSE),0)</f>
        <v>0</v>
      </c>
      <c r="KC65" s="19">
        <f>IFERROR(HLOOKUP(KC$1,'Nakladova matice_2018'!$A$1:$IW$188,38,FALSE),0)</f>
        <v>0</v>
      </c>
      <c r="KD65" s="19">
        <f>IFERROR(HLOOKUP(KD$1,'Nakladova matice_2018'!$A$1:$IW$188,38,FALSE),0)</f>
        <v>0</v>
      </c>
      <c r="KE65" s="19">
        <f>IFERROR(HLOOKUP(KE$1,'Nakladova matice_2018'!$A$1:$IW$188,38,FALSE),0)</f>
        <v>0</v>
      </c>
      <c r="KF65" s="19">
        <f>IFERROR(HLOOKUP(KF$1,'Nakladova matice_2018'!$A$1:$IW$188,38,FALSE),0)</f>
        <v>0</v>
      </c>
      <c r="KG65" s="19">
        <f>IFERROR(HLOOKUP(KG$1,'Nakladova matice_2018'!$A$1:$IW$188,38,FALSE),0)</f>
        <v>0</v>
      </c>
      <c r="KH65" s="19">
        <f>IFERROR(HLOOKUP(KH$1,'Nakladova matice_2018'!$A$1:$IW$188,38,FALSE),0)</f>
        <v>0</v>
      </c>
      <c r="KI65" s="19">
        <f>IFERROR(HLOOKUP(KI$1,'Nakladova matice_2018'!$A$1:$IW$188,38,FALSE),0)</f>
        <v>0</v>
      </c>
      <c r="KJ65" s="19">
        <f>IFERROR(HLOOKUP(KJ$1,'Nakladova matice_2018'!$A$1:$IW$188,38,FALSE),0)</f>
        <v>0</v>
      </c>
      <c r="KK65" s="19">
        <f>IFERROR(HLOOKUP(KK$1,'Nakladova matice_2018'!$A$1:$IW$188,38,FALSE),0)</f>
        <v>0</v>
      </c>
      <c r="KL65" s="19">
        <f>IFERROR(HLOOKUP(KL$1,'Nakladova matice_2018'!$A$1:$IW$188,38,FALSE),0)</f>
        <v>0</v>
      </c>
      <c r="KM65" s="19">
        <f>IFERROR(HLOOKUP(KM$1,'Nakladova matice_2018'!$A$1:$IW$188,38,FALSE),0)</f>
        <v>0</v>
      </c>
      <c r="KN65" s="19">
        <f>IFERROR(HLOOKUP(KN$1,'Nakladova matice_2018'!$A$1:$IW$188,38,FALSE),0)</f>
        <v>0</v>
      </c>
      <c r="KO65" s="19">
        <f>IFERROR(HLOOKUP(KO$1,'Nakladova matice_2018'!$A$1:$IW$188,38,FALSE),0)</f>
        <v>0</v>
      </c>
      <c r="KP65" s="19">
        <f>IFERROR(HLOOKUP(KP$1,'Nakladova matice_2018'!$A$1:$IW$188,38,FALSE),0)</f>
        <v>0</v>
      </c>
      <c r="KQ65" s="19">
        <f>IFERROR(HLOOKUP(KQ$1,'Nakladova matice_2018'!$A$1:$IW$188,38,FALSE),0)</f>
        <v>0</v>
      </c>
      <c r="KR65" s="19">
        <f>IFERROR(HLOOKUP(KR$1,'Nakladova matice_2018'!$A$1:$IW$188,38,FALSE),0)</f>
        <v>0</v>
      </c>
      <c r="KS65" s="19">
        <f>IFERROR(HLOOKUP(KS$1,'Nakladova matice_2018'!$A$1:$IW$188,38,FALSE),0)</f>
        <v>0</v>
      </c>
      <c r="KT65" s="19">
        <f>IFERROR(HLOOKUP(KT$1,'Nakladova matice_2018'!$A$1:$IW$188,38,FALSE),0)</f>
        <v>0</v>
      </c>
      <c r="KU65" s="19">
        <f>IFERROR(HLOOKUP(KU$1,'Nakladova matice_2018'!$A$1:$IW$188,38,FALSE),0)</f>
        <v>0</v>
      </c>
      <c r="KV65" s="19">
        <f>IFERROR(HLOOKUP(KV$1,'Nakladova matice_2018'!$A$1:$IW$188,38,FALSE),0)</f>
        <v>0</v>
      </c>
      <c r="KW65" s="19">
        <f>IFERROR(HLOOKUP(KW$1,'Nakladova matice_2018'!$A$1:$IW$188,38,FALSE),0)</f>
        <v>0</v>
      </c>
      <c r="KX65" s="19">
        <f>IFERROR(HLOOKUP(KX$1,'Nakladova matice_2018'!$A$1:$IW$188,38,FALSE),0)</f>
        <v>0</v>
      </c>
      <c r="KY65" s="19">
        <f>IFERROR(HLOOKUP(KY$1,'Nakladova matice_2018'!$A$1:$IW$188,38,FALSE),0)</f>
        <v>0</v>
      </c>
      <c r="KZ65" s="19">
        <f>IFERROR(HLOOKUP(KZ$1,'Nakladova matice_2018'!$A$1:$IW$188,38,FALSE),0)</f>
        <v>0</v>
      </c>
      <c r="LA65" s="19">
        <f>IFERROR(HLOOKUP(LA$1,'Nakladova matice_2018'!$A$1:$IW$188,38,FALSE),0)</f>
        <v>0</v>
      </c>
      <c r="LB65" s="19">
        <f>IFERROR(HLOOKUP(LB$1,'Nakladova matice_2018'!$A$1:$IW$188,38,FALSE),0)</f>
        <v>0</v>
      </c>
      <c r="LC65" s="19">
        <f>IFERROR(HLOOKUP(LC$1,'Nakladova matice_2018'!$A$1:$IW$188,38,FALSE),0)</f>
        <v>0</v>
      </c>
      <c r="LD65" s="19">
        <f>IFERROR(HLOOKUP(LD$1,'Nakladova matice_2018'!$A$1:$IW$188,38,FALSE),0)</f>
        <v>0</v>
      </c>
      <c r="LE65" s="19">
        <f>IFERROR(HLOOKUP(LE$1,'Nakladova matice_2018'!$A$1:$IW$188,38,FALSE),0)</f>
        <v>0</v>
      </c>
      <c r="LF65" s="19">
        <f>IFERROR(HLOOKUP(LF$1,'Nakladova matice_2018'!$A$1:$IW$188,38,FALSE),0)</f>
        <v>0</v>
      </c>
      <c r="LG65" s="19">
        <f>IFERROR(HLOOKUP(LG$1,'Nakladova matice_2018'!$A$1:$IW$188,38,FALSE),0)</f>
        <v>0</v>
      </c>
      <c r="LH65" s="19">
        <f>IFERROR(HLOOKUP(LH$1,'Nakladova matice_2018'!$A$1:$IW$188,38,FALSE),0)</f>
        <v>0</v>
      </c>
      <c r="LI65" s="19">
        <f>IFERROR(HLOOKUP(LI$1,'Nakladova matice_2018'!$A$1:$IW$188,38,FALSE),0)</f>
        <v>0</v>
      </c>
      <c r="LJ65" s="19">
        <f>IFERROR(HLOOKUP(LJ$1,'Nakladova matice_2018'!$A$1:$IW$188,38,FALSE),0)</f>
        <v>0</v>
      </c>
      <c r="LK65" s="19">
        <f>IFERROR(HLOOKUP(LK$1,'Nakladova matice_2018'!$A$1:$IW$188,38,FALSE),0)</f>
        <v>0</v>
      </c>
      <c r="LL65" s="19">
        <f>IFERROR(HLOOKUP(LL$1,'Nakladova matice_2018'!$A$1:$IW$188,38,FALSE),0)</f>
        <v>0</v>
      </c>
      <c r="LM65" s="19">
        <f>IFERROR(HLOOKUP(LM$1,'Nakladova matice_2018'!$A$1:$IW$188,38,FALSE),0)</f>
        <v>0</v>
      </c>
      <c r="LN65" s="19">
        <f>IFERROR(HLOOKUP(LN$1,'Nakladova matice_2018'!$A$1:$IW$188,38,FALSE),0)</f>
        <v>0</v>
      </c>
      <c r="LO65" s="19">
        <f>IFERROR(HLOOKUP(LO$1,'Nakladova matice_2018'!$A$1:$IW$188,38,FALSE),0)</f>
        <v>0</v>
      </c>
      <c r="LP65" s="19">
        <f>IFERROR(HLOOKUP(LP$1,'Nakladova matice_2018'!$A$1:$IW$188,38,FALSE),0)</f>
        <v>0</v>
      </c>
      <c r="LQ65" s="19">
        <f>IFERROR(HLOOKUP(LQ$1,'Nakladova matice_2018'!$A$1:$IW$188,38,FALSE),0)</f>
        <v>0</v>
      </c>
      <c r="LR65" s="19">
        <f>IFERROR(HLOOKUP(LR$1,'Nakladova matice_2018'!$A$1:$IW$188,38,FALSE),0)</f>
        <v>0</v>
      </c>
      <c r="LS65" s="19">
        <f>IFERROR(HLOOKUP(LS$1,'Nakladova matice_2018'!$A$1:$IW$188,38,FALSE),0)</f>
        <v>0</v>
      </c>
      <c r="LT65" s="19">
        <f>IFERROR(HLOOKUP(LT$1,'Nakladova matice_2018'!$A$1:$IW$188,38,FALSE),0)</f>
        <v>0</v>
      </c>
      <c r="LU65" s="19">
        <f>IFERROR(HLOOKUP(LU$1,'Nakladova matice_2018'!$A$1:$IW$188,38,FALSE),0)</f>
        <v>0</v>
      </c>
      <c r="LV65" s="19">
        <f>IFERROR(HLOOKUP(LV$1,'Nakladova matice_2018'!$A$1:$IW$188,38,FALSE),0)</f>
        <v>0</v>
      </c>
      <c r="LW65" s="19">
        <f>IFERROR(HLOOKUP(LW$1,'Nakladova matice_2018'!$A$1:$IW$188,38,FALSE),0)</f>
        <v>0</v>
      </c>
      <c r="LX65" s="19">
        <f>IFERROR(HLOOKUP(LX$1,'Nakladova matice_2018'!$A$1:$IW$188,38,FALSE),0)</f>
        <v>0</v>
      </c>
      <c r="LY65" s="19">
        <f>IFERROR(HLOOKUP(LY$1,'Nakladova matice_2018'!$A$1:$IW$188,38,FALSE),0)</f>
        <v>0</v>
      </c>
      <c r="LZ65" s="19">
        <f>IFERROR(HLOOKUP(LZ$1,'Nakladova matice_2018'!$A$1:$IW$188,38,FALSE),0)</f>
        <v>0</v>
      </c>
      <c r="MA65" s="19">
        <f>IFERROR(HLOOKUP(MA$1,'Nakladova matice_2018'!$A$1:$IW$188,38,FALSE),0)</f>
        <v>0</v>
      </c>
      <c r="MB65" s="19">
        <f>IFERROR(HLOOKUP(MB$1,'Nakladova matice_2018'!$A$1:$IW$188,38,FALSE),0)</f>
        <v>0</v>
      </c>
      <c r="MC65" s="19">
        <f>IFERROR(HLOOKUP(MC$1,'Nakladova matice_2018'!$A$1:$IW$188,38,FALSE),0)</f>
        <v>0</v>
      </c>
      <c r="MD65" s="19">
        <f>IFERROR(HLOOKUP(MD$1,'Nakladova matice_2018'!$A$1:$IW$188,38,FALSE),0)</f>
        <v>0</v>
      </c>
      <c r="ME65" s="19">
        <f>IFERROR(HLOOKUP(ME$1,'Nakladova matice_2018'!$A$1:$IW$188,38,FALSE),0)</f>
        <v>0</v>
      </c>
      <c r="MF65" s="19">
        <f>IFERROR(HLOOKUP(MF$1,'Nakladova matice_2018'!$A$1:$IW$188,38,FALSE),0)</f>
        <v>0</v>
      </c>
      <c r="MG65" s="19">
        <f>IFERROR(HLOOKUP(MG$1,'Nakladova matice_2018'!$A$1:$IW$188,38,FALSE),0)</f>
        <v>0</v>
      </c>
      <c r="MH65" s="19">
        <f>IFERROR(HLOOKUP(MH$1,'Nakladova matice_2018'!$A$1:$IW$188,38,FALSE),0)</f>
        <v>0</v>
      </c>
      <c r="MI65" s="19">
        <f>IFERROR(HLOOKUP(MI$1,'Nakladova matice_2018'!$A$1:$IW$188,38,FALSE),0)</f>
        <v>0</v>
      </c>
      <c r="MJ65" s="19">
        <f>IFERROR(HLOOKUP(MJ$1,'Nakladova matice_2018'!$A$1:$IW$188,38,FALSE),0)</f>
        <v>0</v>
      </c>
      <c r="MK65" s="19">
        <f>IFERROR(HLOOKUP(MK$1,'Nakladova matice_2018'!$A$1:$IW$188,38,FALSE),0)</f>
        <v>67986.45</v>
      </c>
      <c r="ML65" s="19">
        <f>IFERROR(HLOOKUP(ML$1,'Nakladova matice_2018'!$A$1:$IW$188,38,FALSE),0)</f>
        <v>0</v>
      </c>
      <c r="MM65" s="19">
        <f>IFERROR(HLOOKUP(MM$1,'Nakladova matice_2018'!$A$1:$IW$188,38,FALSE),0)</f>
        <v>0</v>
      </c>
      <c r="MN65" s="19">
        <f>IFERROR(HLOOKUP(MN$1,'Nakladova matice_2018'!$A$1:$IW$188,38,FALSE),0)</f>
        <v>0</v>
      </c>
      <c r="MO65" s="20">
        <f t="shared" si="84"/>
        <v>704812.2</v>
      </c>
      <c r="MP65" s="20">
        <f>MO65-'Nakladova matice_2018'!IX38</f>
        <v>0</v>
      </c>
    </row>
    <row r="66" spans="1:354" x14ac:dyDescent="0.2">
      <c r="A66" s="27">
        <v>511999</v>
      </c>
      <c r="B66" s="21" t="s">
        <v>687</v>
      </c>
      <c r="C66" s="53">
        <v>0</v>
      </c>
      <c r="D66" s="19">
        <f>IFERROR(HLOOKUP(D$1,'Nakladova matice_2018'!$A$1:$IW$188,39,FALSE),0)</f>
        <v>0</v>
      </c>
      <c r="E66" s="19">
        <f>IFERROR(HLOOKUP(E$1,'Nakladova matice_2018'!$A$1:$IW$188,39,FALSE),0)</f>
        <v>0</v>
      </c>
      <c r="F66" s="19">
        <f>IFERROR(HLOOKUP(F$1,'Nakladova matice_2018'!$A$1:$IW$188,39,FALSE),0)</f>
        <v>0</v>
      </c>
      <c r="G66" s="19">
        <f>IFERROR(HLOOKUP(G$1,'Nakladova matice_2018'!$A$1:$IW$188,39,FALSE),0)</f>
        <v>0</v>
      </c>
      <c r="H66" s="19">
        <f>IFERROR(HLOOKUP(H$1,'Nakladova matice_2018'!$A$1:$IW$188,39,FALSE),0)</f>
        <v>0</v>
      </c>
      <c r="I66" s="19">
        <f>IFERROR(HLOOKUP(I$1,'Nakladova matice_2018'!$A$1:$IW$188,39,FALSE),0)</f>
        <v>0</v>
      </c>
      <c r="J66" s="19">
        <f>IFERROR(HLOOKUP(J$1,'Nakladova matice_2018'!$A$1:$IW$188,39,FALSE),0)</f>
        <v>0</v>
      </c>
      <c r="K66" s="19">
        <f>IFERROR(HLOOKUP(K$1,'Nakladova matice_2018'!$A$1:$IW$188,39,FALSE),0)</f>
        <v>0</v>
      </c>
      <c r="L66" s="19">
        <f>IFERROR(HLOOKUP(L$1,'Nakladova matice_2018'!$A$1:$IW$188,39,FALSE),0)</f>
        <v>0</v>
      </c>
      <c r="M66" s="19">
        <f>IFERROR(HLOOKUP(M$1,'Nakladova matice_2018'!$A$1:$IW$188,39,FALSE),0)</f>
        <v>0</v>
      </c>
      <c r="N66" s="19">
        <f>IFERROR(HLOOKUP(N$1,'Nakladova matice_2018'!$A$1:$IW$188,39,FALSE),0)</f>
        <v>0</v>
      </c>
      <c r="O66" s="19">
        <f>IFERROR(HLOOKUP(O$1,'Nakladova matice_2018'!$A$1:$IW$188,39,FALSE),0)</f>
        <v>0</v>
      </c>
      <c r="P66" s="19">
        <f>IFERROR(HLOOKUP(P$1,'Nakladova matice_2018'!$A$1:$IW$188,39,FALSE),0)</f>
        <v>0</v>
      </c>
      <c r="Q66" s="19">
        <f>IFERROR(HLOOKUP(Q$1,'Nakladova matice_2018'!$A$1:$IW$188,39,FALSE),0)</f>
        <v>0</v>
      </c>
      <c r="R66" s="19">
        <f>IFERROR(HLOOKUP(R$1,'Nakladova matice_2018'!$A$1:$IW$188,39,FALSE),0)</f>
        <v>0</v>
      </c>
      <c r="S66" s="19">
        <f>IFERROR(HLOOKUP(S$1,'Nakladova matice_2018'!$A$1:$IW$188,39,FALSE),0)</f>
        <v>0</v>
      </c>
      <c r="T66" s="19">
        <f>IFERROR(HLOOKUP(T$1,'Nakladova matice_2018'!$A$1:$IW$188,39,FALSE),0)</f>
        <v>0</v>
      </c>
      <c r="U66" s="19">
        <f>IFERROR(HLOOKUP(U$1,'Nakladova matice_2018'!$A$1:$IW$188,39,FALSE),0)</f>
        <v>0</v>
      </c>
      <c r="V66" s="19">
        <f>IFERROR(HLOOKUP(V$1,'Nakladova matice_2018'!$A$1:$IW$188,39,FALSE),0)</f>
        <v>0</v>
      </c>
      <c r="W66" s="19">
        <f>IFERROR(HLOOKUP(W$1,'Nakladova matice_2018'!$A$1:$IW$188,39,FALSE),0)</f>
        <v>0</v>
      </c>
      <c r="X66" s="19">
        <f>IFERROR(HLOOKUP(X$1,'Nakladova matice_2018'!$A$1:$IW$188,39,FALSE),0)</f>
        <v>0</v>
      </c>
      <c r="Y66" s="19">
        <f>IFERROR(HLOOKUP(Y$1,'Nakladova matice_2018'!$A$1:$IW$188,39,FALSE),0)</f>
        <v>0</v>
      </c>
      <c r="Z66" s="19">
        <f>IFERROR(HLOOKUP(Z$1,'Nakladova matice_2018'!$A$1:$IW$188,39,FALSE),0)</f>
        <v>0</v>
      </c>
      <c r="AA66" s="19">
        <f>IFERROR(HLOOKUP(AA$1,'Nakladova matice_2018'!$A$1:$IW$188,39,FALSE),0)</f>
        <v>0</v>
      </c>
      <c r="AB66" s="19">
        <f>IFERROR(HLOOKUP(AB$1,'Nakladova matice_2018'!$A$1:$IW$188,39,FALSE),0)</f>
        <v>0</v>
      </c>
      <c r="AC66" s="19">
        <f>IFERROR(HLOOKUP(AC$1,'Nakladova matice_2018'!$A$1:$IW$188,39,FALSE),0)</f>
        <v>0</v>
      </c>
      <c r="AD66" s="19">
        <f>IFERROR(HLOOKUP(AD$1,'Nakladova matice_2018'!$A$1:$IW$188,39,FALSE),0)</f>
        <v>0</v>
      </c>
      <c r="AE66" s="19">
        <f>IFERROR(HLOOKUP(AE$1,'Nakladova matice_2018'!$A$1:$IW$188,39,FALSE),0)</f>
        <v>0</v>
      </c>
      <c r="AF66" s="19">
        <f>IFERROR(HLOOKUP(AF$1,'Nakladova matice_2018'!$A$1:$IW$188,39,FALSE),0)</f>
        <v>0</v>
      </c>
      <c r="AG66" s="19">
        <f>IFERROR(HLOOKUP(AG$1,'Nakladova matice_2018'!$A$1:$IW$188,39,FALSE),0)</f>
        <v>0</v>
      </c>
      <c r="AH66" s="19">
        <f>IFERROR(HLOOKUP(AH$1,'Nakladova matice_2018'!$A$1:$IW$188,39,FALSE),0)</f>
        <v>0</v>
      </c>
      <c r="AI66" s="19">
        <f>IFERROR(HLOOKUP(AI$1,'Nakladova matice_2018'!$A$1:$IW$188,39,FALSE),0)</f>
        <v>0</v>
      </c>
      <c r="AJ66" s="19">
        <f>IFERROR(HLOOKUP(AJ$1,'Nakladova matice_2018'!$A$1:$IW$188,39,FALSE),0)</f>
        <v>0</v>
      </c>
      <c r="AK66" s="19">
        <f>IFERROR(HLOOKUP(AK$1,'Nakladova matice_2018'!$A$1:$IW$188,39,FALSE),0)</f>
        <v>0</v>
      </c>
      <c r="AL66" s="19">
        <f>IFERROR(HLOOKUP(AL$1,'Nakladova matice_2018'!$A$1:$IW$188,39,FALSE),0)</f>
        <v>0</v>
      </c>
      <c r="AM66" s="19">
        <f>IFERROR(HLOOKUP(AM$1,'Nakladova matice_2018'!$A$1:$IW$188,39,FALSE),0)</f>
        <v>0</v>
      </c>
      <c r="AN66" s="19">
        <f>IFERROR(HLOOKUP(AN$1,'Nakladova matice_2018'!$A$1:$IW$188,39,FALSE),0)</f>
        <v>0</v>
      </c>
      <c r="AO66" s="19">
        <f>IFERROR(HLOOKUP(AO$1,'Nakladova matice_2018'!$A$1:$IW$188,39,FALSE),0)</f>
        <v>0</v>
      </c>
      <c r="AP66" s="19">
        <f>IFERROR(HLOOKUP(AP$1,'Nakladova matice_2018'!$A$1:$IW$188,39,FALSE),0)</f>
        <v>0</v>
      </c>
      <c r="AQ66" s="19">
        <f>IFERROR(HLOOKUP(AQ$1,'Nakladova matice_2018'!$A$1:$IW$188,39,FALSE),0)</f>
        <v>0</v>
      </c>
      <c r="AR66" s="19">
        <f>IFERROR(HLOOKUP(AR$1,'Nakladova matice_2018'!$A$1:$IW$188,39,FALSE),0)</f>
        <v>0</v>
      </c>
      <c r="AS66" s="19">
        <f>IFERROR(HLOOKUP(AS$1,'Nakladova matice_2018'!$A$1:$IW$188,39,FALSE),0)</f>
        <v>0</v>
      </c>
      <c r="AT66" s="19">
        <f>IFERROR(HLOOKUP(AT$1,'Nakladova matice_2018'!$A$1:$IW$188,39,FALSE),0)</f>
        <v>0</v>
      </c>
      <c r="AU66" s="19">
        <f>IFERROR(HLOOKUP(AU$1,'Nakladova matice_2018'!$A$1:$IW$188,39,FALSE),0)</f>
        <v>0</v>
      </c>
      <c r="AV66" s="19">
        <f>IFERROR(HLOOKUP(AV$1,'Nakladova matice_2018'!$A$1:$IW$188,39,FALSE),0)</f>
        <v>0</v>
      </c>
      <c r="AW66" s="19">
        <f>IFERROR(HLOOKUP(AW$1,'Nakladova matice_2018'!$A$1:$IW$188,39,FALSE),0)</f>
        <v>0</v>
      </c>
      <c r="AX66" s="19">
        <f>IFERROR(HLOOKUP(AX$1,'Nakladova matice_2018'!$A$1:$IW$188,39,FALSE),0)</f>
        <v>0</v>
      </c>
      <c r="AY66" s="19">
        <f>IFERROR(HLOOKUP(AY$1,'Nakladova matice_2018'!$A$1:$IW$188,39,FALSE),0)</f>
        <v>0</v>
      </c>
      <c r="AZ66" s="19">
        <f>IFERROR(HLOOKUP(AZ$1,'Nakladova matice_2018'!$A$1:$IW$188,39,FALSE),0)</f>
        <v>0</v>
      </c>
      <c r="BA66" s="19">
        <f>IFERROR(HLOOKUP(BA$1,'Nakladova matice_2018'!$A$1:$IW$188,39,FALSE),0)</f>
        <v>0</v>
      </c>
      <c r="BB66" s="19">
        <f>IFERROR(HLOOKUP(BB$1,'Nakladova matice_2018'!$A$1:$IW$188,39,FALSE),0)</f>
        <v>0</v>
      </c>
      <c r="BC66" s="19">
        <f>IFERROR(HLOOKUP(BC$1,'Nakladova matice_2018'!$A$1:$IW$188,39,FALSE),0)</f>
        <v>0</v>
      </c>
      <c r="BD66" s="19">
        <f>IFERROR(HLOOKUP(BD$1,'Nakladova matice_2018'!$A$1:$IW$188,39,FALSE),0)</f>
        <v>0</v>
      </c>
      <c r="BE66" s="19">
        <f>IFERROR(HLOOKUP(BE$1,'Nakladova matice_2018'!$A$1:$IW$188,39,FALSE),0)</f>
        <v>0</v>
      </c>
      <c r="BF66" s="19">
        <f>IFERROR(HLOOKUP(BF$1,'Nakladova matice_2018'!$A$1:$IW$188,39,FALSE),0)</f>
        <v>0</v>
      </c>
      <c r="BG66" s="19">
        <f>IFERROR(HLOOKUP(BG$1,'Nakladova matice_2018'!$A$1:$IW$188,39,FALSE),0)</f>
        <v>0</v>
      </c>
      <c r="BH66" s="19">
        <f>IFERROR(HLOOKUP(BH$1,'Nakladova matice_2018'!$A$1:$IW$188,39,FALSE),0)</f>
        <v>0</v>
      </c>
      <c r="BI66" s="19">
        <f>IFERROR(HLOOKUP(BI$1,'Nakladova matice_2018'!$A$1:$IW$188,39,FALSE),0)</f>
        <v>0</v>
      </c>
      <c r="BJ66" s="19">
        <f>IFERROR(HLOOKUP(BJ$1,'Nakladova matice_2018'!$A$1:$IW$188,39,FALSE),0)</f>
        <v>0</v>
      </c>
      <c r="BK66" s="19">
        <f>IFERROR(HLOOKUP(BK$1,'Nakladova matice_2018'!$A$1:$IW$188,39,FALSE),0)</f>
        <v>0</v>
      </c>
      <c r="BL66" s="19">
        <f>IFERROR(HLOOKUP(BL$1,'Nakladova matice_2018'!$A$1:$IW$188,39,FALSE),0)</f>
        <v>0</v>
      </c>
      <c r="BM66" s="19">
        <f>IFERROR(HLOOKUP(BM$1,'Nakladova matice_2018'!$A$1:$IW$188,39,FALSE),0)</f>
        <v>0</v>
      </c>
      <c r="BN66" s="19">
        <f>IFERROR(HLOOKUP(BN$1,'Nakladova matice_2018'!$A$1:$IW$188,39,FALSE),0)</f>
        <v>0</v>
      </c>
      <c r="BO66" s="19">
        <f>IFERROR(HLOOKUP(BO$1,'Nakladova matice_2018'!$A$1:$IW$188,39,FALSE),0)</f>
        <v>0</v>
      </c>
      <c r="BP66" s="19">
        <f>IFERROR(HLOOKUP(BP$1,'Nakladova matice_2018'!$A$1:$IW$188,39,FALSE),0)</f>
        <v>0</v>
      </c>
      <c r="BQ66" s="19">
        <f>IFERROR(HLOOKUP(BQ$1,'Nakladova matice_2018'!$A$1:$IW$188,39,FALSE),0)</f>
        <v>0</v>
      </c>
      <c r="BR66" s="19">
        <f>IFERROR(HLOOKUP(BR$1,'Nakladova matice_2018'!$A$1:$IW$188,39,FALSE),0)</f>
        <v>0</v>
      </c>
      <c r="BS66" s="19">
        <f>IFERROR(HLOOKUP(BS$1,'Nakladova matice_2018'!$A$1:$IW$188,39,FALSE),0)</f>
        <v>0</v>
      </c>
      <c r="BT66" s="19">
        <f>IFERROR(HLOOKUP(BT$1,'Nakladova matice_2018'!$A$1:$IW$188,39,FALSE),0)</f>
        <v>0</v>
      </c>
      <c r="BU66" s="19">
        <f>IFERROR(HLOOKUP(BU$1,'Nakladova matice_2018'!$A$1:$IW$188,39,FALSE),0)</f>
        <v>0</v>
      </c>
      <c r="BV66" s="19">
        <f>IFERROR(HLOOKUP(BV$1,'Nakladova matice_2018'!$A$1:$IW$188,39,FALSE),0)</f>
        <v>0</v>
      </c>
      <c r="BW66" s="19">
        <f>IFERROR(HLOOKUP(BW$1,'Nakladova matice_2018'!$A$1:$IW$188,39,FALSE),0)</f>
        <v>0</v>
      </c>
      <c r="BX66" s="19">
        <f>IFERROR(HLOOKUP(BX$1,'Nakladova matice_2018'!$A$1:$IW$188,39,FALSE),0)</f>
        <v>0</v>
      </c>
      <c r="BY66" s="19">
        <f>IFERROR(HLOOKUP(BY$1,'Nakladova matice_2018'!$A$1:$IW$188,39,FALSE),0)</f>
        <v>0</v>
      </c>
      <c r="BZ66" s="19">
        <f>IFERROR(HLOOKUP(BZ$1,'Nakladova matice_2018'!$A$1:$IW$188,39,FALSE),0)</f>
        <v>0</v>
      </c>
      <c r="CA66" s="19">
        <f>IFERROR(HLOOKUP(CA$1,'Nakladova matice_2018'!$A$1:$IW$188,39,FALSE),0)</f>
        <v>0</v>
      </c>
      <c r="CB66" s="19">
        <f>IFERROR(HLOOKUP(CB$1,'Nakladova matice_2018'!$A$1:$IW$188,39,FALSE),0)</f>
        <v>0</v>
      </c>
      <c r="CC66" s="19">
        <f>IFERROR(HLOOKUP(CC$1,'Nakladova matice_2018'!$A$1:$IW$188,39,FALSE),0)</f>
        <v>0</v>
      </c>
      <c r="CD66" s="19">
        <f>IFERROR(HLOOKUP(CD$1,'Nakladova matice_2018'!$A$1:$IW$188,39,FALSE),0)</f>
        <v>0</v>
      </c>
      <c r="CE66" s="19">
        <f>IFERROR(HLOOKUP(CE$1,'Nakladova matice_2018'!$A$1:$IW$188,39,FALSE),0)</f>
        <v>0</v>
      </c>
      <c r="CF66" s="19">
        <f>IFERROR(HLOOKUP(CF$1,'Nakladova matice_2018'!$A$1:$IW$188,39,FALSE),0)</f>
        <v>0</v>
      </c>
      <c r="CG66" s="19">
        <f>IFERROR(HLOOKUP(CG$1,'Nakladova matice_2018'!$A$1:$IW$188,39,FALSE),0)</f>
        <v>0</v>
      </c>
      <c r="CH66" s="19">
        <f>IFERROR(HLOOKUP(CH$1,'Nakladova matice_2018'!$A$1:$IW$188,39,FALSE),0)</f>
        <v>0</v>
      </c>
      <c r="CI66" s="19">
        <f>IFERROR(HLOOKUP(CI$1,'Nakladova matice_2018'!$A$1:$IW$188,39,FALSE),0)</f>
        <v>0</v>
      </c>
      <c r="CJ66" s="19">
        <f>IFERROR(HLOOKUP(CJ$1,'Nakladova matice_2018'!$A$1:$IW$188,39,FALSE),0)</f>
        <v>0</v>
      </c>
      <c r="CK66" s="19">
        <f>IFERROR(HLOOKUP(CK$1,'Nakladova matice_2018'!$A$1:$IW$188,39,FALSE),0)</f>
        <v>0</v>
      </c>
      <c r="CL66" s="19">
        <f>IFERROR(HLOOKUP(CL$1,'Nakladova matice_2018'!$A$1:$IW$188,39,FALSE),0)</f>
        <v>0</v>
      </c>
      <c r="CM66" s="19">
        <f>IFERROR(HLOOKUP(CM$1,'Nakladova matice_2018'!$A$1:$IW$188,39,FALSE),0)</f>
        <v>0</v>
      </c>
      <c r="CN66" s="19">
        <f>IFERROR(HLOOKUP(CN$1,'Nakladova matice_2018'!$A$1:$IW$188,39,FALSE),0)</f>
        <v>0</v>
      </c>
      <c r="CO66" s="19">
        <f>IFERROR(HLOOKUP(CO$1,'Nakladova matice_2018'!$A$1:$IW$188,39,FALSE),0)</f>
        <v>0</v>
      </c>
      <c r="CP66" s="19">
        <f>IFERROR(HLOOKUP(CP$1,'Nakladova matice_2018'!$A$1:$IW$188,39,FALSE),0)</f>
        <v>0</v>
      </c>
      <c r="CQ66" s="19">
        <f>IFERROR(HLOOKUP(CQ$1,'Nakladova matice_2018'!$A$1:$IW$188,39,FALSE),0)</f>
        <v>0</v>
      </c>
      <c r="CR66" s="19">
        <f>IFERROR(HLOOKUP(CR$1,'Nakladova matice_2018'!$A$1:$IW$188,39,FALSE),0)</f>
        <v>0</v>
      </c>
      <c r="CS66" s="19">
        <f>IFERROR(HLOOKUP(CS$1,'Nakladova matice_2018'!$A$1:$IW$188,39,FALSE),0)</f>
        <v>0</v>
      </c>
      <c r="CT66" s="19">
        <f>IFERROR(HLOOKUP(CT$1,'Nakladova matice_2018'!$A$1:$IW$188,39,FALSE),0)</f>
        <v>0</v>
      </c>
      <c r="CU66" s="19">
        <f>IFERROR(HLOOKUP(CU$1,'Nakladova matice_2018'!$A$1:$IW$188,39,FALSE),0)</f>
        <v>0</v>
      </c>
      <c r="CV66" s="19">
        <f>IFERROR(HLOOKUP(CV$1,'Nakladova matice_2018'!$A$1:$IW$188,39,FALSE),0)</f>
        <v>0</v>
      </c>
      <c r="CW66" s="19">
        <f>IFERROR(HLOOKUP(CW$1,'Nakladova matice_2018'!$A$1:$IW$188,39,FALSE),0)</f>
        <v>0</v>
      </c>
      <c r="CX66" s="19">
        <f>IFERROR(HLOOKUP(CX$1,'Nakladova matice_2018'!$A$1:$IW$188,39,FALSE),0)</f>
        <v>0</v>
      </c>
      <c r="CY66" s="19">
        <f>IFERROR(HLOOKUP(CY$1,'Nakladova matice_2018'!$A$1:$IW$188,39,FALSE),0)</f>
        <v>0</v>
      </c>
      <c r="CZ66" s="19">
        <f>IFERROR(HLOOKUP(CZ$1,'Nakladova matice_2018'!$A$1:$IW$188,39,FALSE),0)</f>
        <v>0</v>
      </c>
      <c r="DA66" s="19">
        <f>IFERROR(HLOOKUP(DA$1,'Nakladova matice_2018'!$A$1:$IW$188,39,FALSE),0)</f>
        <v>0</v>
      </c>
      <c r="DB66" s="19">
        <f>IFERROR(HLOOKUP(DB$1,'Nakladova matice_2018'!$A$1:$IW$188,39,FALSE),0)</f>
        <v>0</v>
      </c>
      <c r="DC66" s="19">
        <f>IFERROR(HLOOKUP(DC$1,'Nakladova matice_2018'!$A$1:$IW$188,39,FALSE),0)</f>
        <v>0</v>
      </c>
      <c r="DD66" s="19">
        <f>IFERROR(HLOOKUP(DD$1,'Nakladova matice_2018'!$A$1:$IW$188,39,FALSE),0)</f>
        <v>0</v>
      </c>
      <c r="DE66" s="19">
        <f>IFERROR(HLOOKUP(DE$1,'Nakladova matice_2018'!$A$1:$IW$188,39,FALSE),0)</f>
        <v>0</v>
      </c>
      <c r="DF66" s="19">
        <f>IFERROR(HLOOKUP(DF$1,'Nakladova matice_2018'!$A$1:$IW$188,39,FALSE),0)</f>
        <v>0</v>
      </c>
      <c r="DG66" s="19">
        <f>IFERROR(HLOOKUP(DG$1,'Nakladova matice_2018'!$A$1:$IW$188,39,FALSE),0)</f>
        <v>0</v>
      </c>
      <c r="DH66" s="19">
        <f>IFERROR(HLOOKUP(DH$1,'Nakladova matice_2018'!$A$1:$IW$188,39,FALSE),0)</f>
        <v>0</v>
      </c>
      <c r="DI66" s="19">
        <f>IFERROR(HLOOKUP(DI$1,'Nakladova matice_2018'!$A$1:$IW$188,39,FALSE),0)</f>
        <v>0</v>
      </c>
      <c r="DJ66" s="19">
        <f>IFERROR(HLOOKUP(DJ$1,'Nakladova matice_2018'!$A$1:$IW$188,39,FALSE),0)</f>
        <v>0</v>
      </c>
      <c r="DK66" s="19">
        <f>IFERROR(HLOOKUP(DK$1,'Nakladova matice_2018'!$A$1:$IW$188,39,FALSE),0)</f>
        <v>0</v>
      </c>
      <c r="DL66" s="19">
        <f>IFERROR(HLOOKUP(DL$1,'Nakladova matice_2018'!$A$1:$IW$188,39,FALSE),0)</f>
        <v>0</v>
      </c>
      <c r="DM66" s="19">
        <f>IFERROR(HLOOKUP(DM$1,'Nakladova matice_2018'!$A$1:$IW$188,39,FALSE),0)</f>
        <v>0</v>
      </c>
      <c r="DN66" s="19">
        <f>IFERROR(HLOOKUP(DN$1,'Nakladova matice_2018'!$A$1:$IW$188,39,FALSE),0)</f>
        <v>0</v>
      </c>
      <c r="DO66" s="19">
        <f>IFERROR(HLOOKUP(DO$1,'Nakladova matice_2018'!$A$1:$IW$188,39,FALSE),0)</f>
        <v>0</v>
      </c>
      <c r="DP66" s="19">
        <f>IFERROR(HLOOKUP(DP$1,'Nakladova matice_2018'!$A$1:$IW$188,39,FALSE),0)</f>
        <v>0</v>
      </c>
      <c r="DQ66" s="19">
        <f>IFERROR(HLOOKUP(DQ$1,'Nakladova matice_2018'!$A$1:$IW$188,39,FALSE),0)</f>
        <v>0</v>
      </c>
      <c r="DR66" s="19">
        <f>IFERROR(HLOOKUP(DR$1,'Nakladova matice_2018'!$A$1:$IW$188,39,FALSE),0)</f>
        <v>0</v>
      </c>
      <c r="DS66" s="19">
        <f>IFERROR(HLOOKUP(DS$1,'Nakladova matice_2018'!$A$1:$IW$188,39,FALSE),0)</f>
        <v>0</v>
      </c>
      <c r="DT66" s="19">
        <f>IFERROR(HLOOKUP(DT$1,'Nakladova matice_2018'!$A$1:$IW$188,39,FALSE),0)</f>
        <v>0</v>
      </c>
      <c r="DU66" s="19">
        <f>IFERROR(HLOOKUP(DU$1,'Nakladova matice_2018'!$A$1:$IW$188,39,FALSE),0)</f>
        <v>0</v>
      </c>
      <c r="DV66" s="19">
        <f>IFERROR(HLOOKUP(DV$1,'Nakladova matice_2018'!$A$1:$IW$188,39,FALSE),0)</f>
        <v>0</v>
      </c>
      <c r="DW66" s="19">
        <f>IFERROR(HLOOKUP(DW$1,'Nakladova matice_2018'!$A$1:$IW$188,39,FALSE),0)</f>
        <v>0</v>
      </c>
      <c r="DX66" s="19">
        <f>IFERROR(HLOOKUP(DX$1,'Nakladova matice_2018'!$A$1:$IW$188,39,FALSE),0)</f>
        <v>0</v>
      </c>
      <c r="DY66" s="19">
        <f>IFERROR(HLOOKUP(DY$1,'Nakladova matice_2018'!$A$1:$IW$188,39,FALSE),0)</f>
        <v>0</v>
      </c>
      <c r="DZ66" s="19">
        <f>IFERROR(HLOOKUP(DZ$1,'Nakladova matice_2018'!$A$1:$IW$188,39,FALSE),0)</f>
        <v>0</v>
      </c>
      <c r="EA66" s="19">
        <f>IFERROR(HLOOKUP(EA$1,'Nakladova matice_2018'!$A$1:$IW$188,39,FALSE),0)</f>
        <v>0</v>
      </c>
      <c r="EB66" s="19">
        <f>IFERROR(HLOOKUP(EB$1,'Nakladova matice_2018'!$A$1:$IW$188,39,FALSE),0)</f>
        <v>0</v>
      </c>
      <c r="EC66" s="19">
        <f>IFERROR(HLOOKUP(EC$1,'Nakladova matice_2018'!$A$1:$IW$188,39,FALSE),0)</f>
        <v>0</v>
      </c>
      <c r="ED66" s="19">
        <f>IFERROR(HLOOKUP(ED$1,'Nakladova matice_2018'!$A$1:$IW$188,39,FALSE),0)</f>
        <v>0</v>
      </c>
      <c r="EE66" s="19">
        <f>IFERROR(HLOOKUP(EE$1,'Nakladova matice_2018'!$A$1:$IW$188,39,FALSE),0)</f>
        <v>0</v>
      </c>
      <c r="EF66" s="19">
        <f>IFERROR(HLOOKUP(EF$1,'Nakladova matice_2018'!$A$1:$IW$188,39,FALSE),0)</f>
        <v>0</v>
      </c>
      <c r="EG66" s="19">
        <f>IFERROR(HLOOKUP(EG$1,'Nakladova matice_2018'!$A$1:$IW$188,39,FALSE),0)</f>
        <v>0</v>
      </c>
      <c r="EH66" s="19">
        <f>IFERROR(HLOOKUP(EH$1,'Nakladova matice_2018'!$A$1:$IW$188,39,FALSE),0)</f>
        <v>0</v>
      </c>
      <c r="EI66" s="19">
        <f>IFERROR(HLOOKUP(EI$1,'Nakladova matice_2018'!$A$1:$IW$188,39,FALSE),0)</f>
        <v>0</v>
      </c>
      <c r="EJ66" s="19">
        <f>IFERROR(HLOOKUP(EJ$1,'Nakladova matice_2018'!$A$1:$IW$188,39,FALSE),0)</f>
        <v>0</v>
      </c>
      <c r="EK66" s="19">
        <f>IFERROR(HLOOKUP(EK$1,'Nakladova matice_2018'!$A$1:$IW$188,39,FALSE),0)</f>
        <v>0</v>
      </c>
      <c r="EL66" s="19">
        <f>IFERROR(HLOOKUP(EL$1,'Nakladova matice_2018'!$A$1:$IW$188,39,FALSE),0)</f>
        <v>0</v>
      </c>
      <c r="EM66" s="19">
        <f>IFERROR(HLOOKUP(EM$1,'Nakladova matice_2018'!$A$1:$IW$188,39,FALSE),0)</f>
        <v>0</v>
      </c>
      <c r="EN66" s="19">
        <f>IFERROR(HLOOKUP(EN$1,'Nakladova matice_2018'!$A$1:$IW$188,39,FALSE),0)</f>
        <v>0</v>
      </c>
      <c r="EO66" s="19">
        <f>IFERROR(HLOOKUP(EO$1,'Nakladova matice_2018'!$A$1:$IW$188,39,FALSE),0)</f>
        <v>0</v>
      </c>
      <c r="EP66" s="19">
        <f>IFERROR(HLOOKUP(EP$1,'Nakladova matice_2018'!$A$1:$IW$188,39,FALSE),0)</f>
        <v>0</v>
      </c>
      <c r="EQ66" s="19">
        <f>IFERROR(HLOOKUP(EQ$1,'Nakladova matice_2018'!$A$1:$IW$188,39,FALSE),0)</f>
        <v>0</v>
      </c>
      <c r="ER66" s="19">
        <f>IFERROR(HLOOKUP(ER$1,'Nakladova matice_2018'!$A$1:$IW$188,39,FALSE),0)</f>
        <v>0</v>
      </c>
      <c r="ES66" s="19">
        <f>IFERROR(HLOOKUP(ES$1,'Nakladova matice_2018'!$A$1:$IW$188,39,FALSE),0)</f>
        <v>0</v>
      </c>
      <c r="ET66" s="19">
        <f>IFERROR(HLOOKUP(ET$1,'Nakladova matice_2018'!$A$1:$IW$188,39,FALSE),0)</f>
        <v>0</v>
      </c>
      <c r="EU66" s="19">
        <f>IFERROR(HLOOKUP(EU$1,'Nakladova matice_2018'!$A$1:$IW$188,39,FALSE),0)</f>
        <v>0</v>
      </c>
      <c r="EV66" s="19">
        <f>IFERROR(HLOOKUP(EV$1,'Nakladova matice_2018'!$A$1:$IW$188,39,FALSE),0)</f>
        <v>0</v>
      </c>
      <c r="EW66" s="19">
        <f>IFERROR(HLOOKUP(EW$1,'Nakladova matice_2018'!$A$1:$IW$188,39,FALSE),0)</f>
        <v>0</v>
      </c>
      <c r="EX66" s="19">
        <f>IFERROR(HLOOKUP(EX$1,'Nakladova matice_2018'!$A$1:$IW$188,39,FALSE),0)</f>
        <v>0</v>
      </c>
      <c r="EY66" s="19">
        <f>IFERROR(HLOOKUP(EY$1,'Nakladova matice_2018'!$A$1:$IW$188,39,FALSE),0)</f>
        <v>0</v>
      </c>
      <c r="EZ66" s="19">
        <f>IFERROR(HLOOKUP(EZ$1,'Nakladova matice_2018'!$A$1:$IW$188,39,FALSE),0)</f>
        <v>0</v>
      </c>
      <c r="FA66" s="19">
        <f>IFERROR(HLOOKUP(FA$1,'Nakladova matice_2018'!$A$1:$IW$188,39,FALSE),0)</f>
        <v>0</v>
      </c>
      <c r="FB66" s="19">
        <f>IFERROR(HLOOKUP(FB$1,'Nakladova matice_2018'!$A$1:$IW$188,39,FALSE),0)</f>
        <v>0</v>
      </c>
      <c r="FC66" s="19">
        <f>IFERROR(HLOOKUP(FC$1,'Nakladova matice_2018'!$A$1:$IW$188,39,FALSE),0)</f>
        <v>0</v>
      </c>
      <c r="FD66" s="19">
        <f>IFERROR(HLOOKUP(FD$1,'Nakladova matice_2018'!$A$1:$IW$188,39,FALSE),0)</f>
        <v>0</v>
      </c>
      <c r="FE66" s="19">
        <f>IFERROR(HLOOKUP(FE$1,'Nakladova matice_2018'!$A$1:$IW$188,39,FALSE),0)</f>
        <v>0</v>
      </c>
      <c r="FF66" s="19">
        <f>IFERROR(HLOOKUP(FF$1,'Nakladova matice_2018'!$A$1:$IW$188,39,FALSE),0)</f>
        <v>0</v>
      </c>
      <c r="FG66" s="19">
        <f>IFERROR(HLOOKUP(FG$1,'Nakladova matice_2018'!$A$1:$IW$188,39,FALSE),0)</f>
        <v>0</v>
      </c>
      <c r="FH66" s="19">
        <f>IFERROR(HLOOKUP(FH$1,'Nakladova matice_2018'!$A$1:$IW$188,39,FALSE),0)</f>
        <v>0</v>
      </c>
      <c r="FI66" s="19">
        <f>IFERROR(HLOOKUP(FI$1,'Nakladova matice_2018'!$A$1:$IW$188,39,FALSE),0)</f>
        <v>0</v>
      </c>
      <c r="FJ66" s="19">
        <f>IFERROR(HLOOKUP(FJ$1,'Nakladova matice_2018'!$A$1:$IW$188,39,FALSE),0)</f>
        <v>0</v>
      </c>
      <c r="FK66" s="19">
        <f>IFERROR(HLOOKUP(FK$1,'Nakladova matice_2018'!$A$1:$IW$188,39,FALSE),0)</f>
        <v>0</v>
      </c>
      <c r="FL66" s="19">
        <f>IFERROR(HLOOKUP(FL$1,'Nakladova matice_2018'!$A$1:$IW$188,39,FALSE),0)</f>
        <v>0</v>
      </c>
      <c r="FM66" s="19">
        <f>IFERROR(HLOOKUP(FM$1,'Nakladova matice_2018'!$A$1:$IW$188,39,FALSE),0)</f>
        <v>0</v>
      </c>
      <c r="FN66" s="19">
        <f>IFERROR(HLOOKUP(FN$1,'Nakladova matice_2018'!$A$1:$IW$188,39,FALSE),0)</f>
        <v>0</v>
      </c>
      <c r="FO66" s="19">
        <f>IFERROR(HLOOKUP(FO$1,'Nakladova matice_2018'!$A$1:$IW$188,39,FALSE),0)</f>
        <v>0</v>
      </c>
      <c r="FP66" s="19">
        <f>IFERROR(HLOOKUP(FP$1,'Nakladova matice_2018'!$A$1:$IW$188,39,FALSE),0)</f>
        <v>0</v>
      </c>
      <c r="FQ66" s="19">
        <f>IFERROR(HLOOKUP(FQ$1,'Nakladova matice_2018'!$A$1:$IW$188,39,FALSE),0)</f>
        <v>0</v>
      </c>
      <c r="FR66" s="19">
        <f>IFERROR(HLOOKUP(FR$1,'Nakladova matice_2018'!$A$1:$IW$188,39,FALSE),0)</f>
        <v>0</v>
      </c>
      <c r="FS66" s="19">
        <f>IFERROR(HLOOKUP(FS$1,'Nakladova matice_2018'!$A$1:$IW$188,39,FALSE),0)</f>
        <v>0</v>
      </c>
      <c r="FT66" s="19">
        <f>IFERROR(HLOOKUP(FT$1,'Nakladova matice_2018'!$A$1:$IW$188,39,FALSE),0)</f>
        <v>0</v>
      </c>
      <c r="FU66" s="19">
        <f>IFERROR(HLOOKUP(FU$1,'Nakladova matice_2018'!$A$1:$IW$188,39,FALSE),0)</f>
        <v>0</v>
      </c>
      <c r="FV66" s="19">
        <f>IFERROR(HLOOKUP(FV$1,'Nakladova matice_2018'!$A$1:$IW$188,39,FALSE),0)</f>
        <v>0</v>
      </c>
      <c r="FW66" s="19">
        <f>IFERROR(HLOOKUP(FW$1,'Nakladova matice_2018'!$A$1:$IW$188,39,FALSE),0)</f>
        <v>0</v>
      </c>
      <c r="FX66" s="19">
        <f>IFERROR(HLOOKUP(FX$1,'Nakladova matice_2018'!$A$1:$IW$188,39,FALSE),0)</f>
        <v>0</v>
      </c>
      <c r="FY66" s="19">
        <f>IFERROR(HLOOKUP(FY$1,'Nakladova matice_2018'!$A$1:$IW$188,39,FALSE),0)</f>
        <v>0</v>
      </c>
      <c r="FZ66" s="19">
        <f>IFERROR(HLOOKUP(FZ$1,'Nakladova matice_2018'!$A$1:$IW$188,39,FALSE),0)</f>
        <v>0</v>
      </c>
      <c r="GA66" s="19">
        <f>IFERROR(HLOOKUP(GA$1,'Nakladova matice_2018'!$A$1:$IW$188,39,FALSE),0)</f>
        <v>0</v>
      </c>
      <c r="GB66" s="19">
        <f>IFERROR(HLOOKUP(GB$1,'Nakladova matice_2018'!$A$1:$IW$188,39,FALSE),0)</f>
        <v>0</v>
      </c>
      <c r="GC66" s="19">
        <f>IFERROR(HLOOKUP(GC$1,'Nakladova matice_2018'!$A$1:$IW$188,39,FALSE),0)</f>
        <v>0</v>
      </c>
      <c r="GD66" s="19">
        <f>IFERROR(HLOOKUP(GD$1,'Nakladova matice_2018'!$A$1:$IW$188,39,FALSE),0)</f>
        <v>0</v>
      </c>
      <c r="GE66" s="19">
        <f>IFERROR(HLOOKUP(GE$1,'Nakladova matice_2018'!$A$1:$IW$188,39,FALSE),0)</f>
        <v>0</v>
      </c>
      <c r="GF66" s="19">
        <f>IFERROR(HLOOKUP(GF$1,'Nakladova matice_2018'!$A$1:$IW$188,39,FALSE),0)</f>
        <v>0</v>
      </c>
      <c r="GG66" s="19">
        <f>IFERROR(HLOOKUP(GG$1,'Nakladova matice_2018'!$A$1:$IW$188,39,FALSE),0)</f>
        <v>0</v>
      </c>
      <c r="GH66" s="19">
        <f>IFERROR(HLOOKUP(GH$1,'Nakladova matice_2018'!$A$1:$IW$188,39,FALSE),0)</f>
        <v>0</v>
      </c>
      <c r="GI66" s="19">
        <f>IFERROR(HLOOKUP(GI$1,'Nakladova matice_2018'!$A$1:$IW$188,39,FALSE),0)</f>
        <v>0</v>
      </c>
      <c r="GJ66" s="19">
        <f>IFERROR(HLOOKUP(GJ$1,'Nakladova matice_2018'!$A$1:$IW$188,39,FALSE),0)</f>
        <v>0</v>
      </c>
      <c r="GK66" s="19">
        <f>IFERROR(HLOOKUP(GK$1,'Nakladova matice_2018'!$A$1:$IW$188,39,FALSE),0)</f>
        <v>0</v>
      </c>
      <c r="GL66" s="19">
        <f>IFERROR(HLOOKUP(GL$1,'Nakladova matice_2018'!$A$1:$IW$188,39,FALSE),0)</f>
        <v>0</v>
      </c>
      <c r="GM66" s="19">
        <f>IFERROR(HLOOKUP(GM$1,'Nakladova matice_2018'!$A$1:$IW$188,39,FALSE),0)</f>
        <v>0</v>
      </c>
      <c r="GN66" s="19">
        <f>IFERROR(HLOOKUP(GN$1,'Nakladova matice_2018'!$A$1:$IW$188,39,FALSE),0)</f>
        <v>0</v>
      </c>
      <c r="GO66" s="19">
        <f>IFERROR(HLOOKUP(GO$1,'Nakladova matice_2018'!$A$1:$IW$188,39,FALSE),0)</f>
        <v>0</v>
      </c>
      <c r="GP66" s="19">
        <f>IFERROR(HLOOKUP(GP$1,'Nakladova matice_2018'!$A$1:$IW$188,39,FALSE),0)</f>
        <v>0</v>
      </c>
      <c r="GQ66" s="19">
        <f>IFERROR(HLOOKUP(GQ$1,'Nakladova matice_2018'!$A$1:$IW$188,39,FALSE),0)</f>
        <v>0</v>
      </c>
      <c r="GR66" s="19">
        <f>IFERROR(HLOOKUP(GR$1,'Nakladova matice_2018'!$A$1:$IW$188,39,FALSE),0)</f>
        <v>0</v>
      </c>
      <c r="GS66" s="19">
        <f>IFERROR(HLOOKUP(GS$1,'Nakladova matice_2018'!$A$1:$IW$188,39,FALSE),0)</f>
        <v>0</v>
      </c>
      <c r="GT66" s="19">
        <f>IFERROR(HLOOKUP(GT$1,'Nakladova matice_2018'!$A$1:$IW$188,39,FALSE),0)</f>
        <v>0</v>
      </c>
      <c r="GU66" s="19">
        <f>IFERROR(HLOOKUP(GU$1,'Nakladova matice_2018'!$A$1:$IW$188,39,FALSE),0)</f>
        <v>0</v>
      </c>
      <c r="GV66" s="19">
        <f>IFERROR(HLOOKUP(GV$1,'Nakladova matice_2018'!$A$1:$IW$188,39,FALSE),0)</f>
        <v>0</v>
      </c>
      <c r="GW66" s="19">
        <f>IFERROR(HLOOKUP(GW$1,'Nakladova matice_2018'!$A$1:$IW$188,39,FALSE),0)</f>
        <v>0</v>
      </c>
      <c r="GX66" s="19">
        <f>IFERROR(HLOOKUP(GX$1,'Nakladova matice_2018'!$A$1:$IW$188,39,FALSE),0)</f>
        <v>0</v>
      </c>
      <c r="GY66" s="19">
        <f>IFERROR(HLOOKUP(GY$1,'Nakladova matice_2018'!$A$1:$IW$188,39,FALSE),0)</f>
        <v>0</v>
      </c>
      <c r="GZ66" s="19">
        <f>IFERROR(HLOOKUP(GZ$1,'Nakladova matice_2018'!$A$1:$IW$188,39,FALSE),0)</f>
        <v>0</v>
      </c>
      <c r="HA66" s="19">
        <f>IFERROR(HLOOKUP(HA$1,'Nakladova matice_2018'!$A$1:$IW$188,39,FALSE),0)</f>
        <v>0</v>
      </c>
      <c r="HB66" s="19">
        <f>IFERROR(HLOOKUP(HB$1,'Nakladova matice_2018'!$A$1:$IW$188,39,FALSE),0)</f>
        <v>0</v>
      </c>
      <c r="HC66" s="19">
        <f>IFERROR(HLOOKUP(HC$1,'Nakladova matice_2018'!$A$1:$IW$188,39,FALSE),0)</f>
        <v>0</v>
      </c>
      <c r="HD66" s="19">
        <f>IFERROR(HLOOKUP(HD$1,'Nakladova matice_2018'!$A$1:$IW$188,39,FALSE),0)</f>
        <v>0</v>
      </c>
      <c r="HE66" s="19">
        <f>IFERROR(HLOOKUP(HE$1,'Nakladova matice_2018'!$A$1:$IW$188,39,FALSE),0)</f>
        <v>0</v>
      </c>
      <c r="HF66" s="19">
        <f>IFERROR(HLOOKUP(HF$1,'Nakladova matice_2018'!$A$1:$IW$188,39,FALSE),0)</f>
        <v>0</v>
      </c>
      <c r="HG66" s="19">
        <f>IFERROR(HLOOKUP(HG$1,'Nakladova matice_2018'!$A$1:$IW$188,39,FALSE),0)</f>
        <v>0</v>
      </c>
      <c r="HH66" s="19">
        <f>IFERROR(HLOOKUP(HH$1,'Nakladova matice_2018'!$A$1:$IW$188,39,FALSE),0)</f>
        <v>0</v>
      </c>
      <c r="HI66" s="19">
        <f>IFERROR(HLOOKUP(HI$1,'Nakladova matice_2018'!$A$1:$IW$188,39,FALSE),0)</f>
        <v>0</v>
      </c>
      <c r="HJ66" s="19">
        <f>IFERROR(HLOOKUP(HJ$1,'Nakladova matice_2018'!$A$1:$IW$188,39,FALSE),0)</f>
        <v>0</v>
      </c>
      <c r="HK66" s="19">
        <f>IFERROR(HLOOKUP(HK$1,'Nakladova matice_2018'!$A$1:$IW$188,39,FALSE),0)</f>
        <v>0</v>
      </c>
      <c r="HL66" s="19">
        <f>IFERROR(HLOOKUP(HL$1,'Nakladova matice_2018'!$A$1:$IW$188,39,FALSE),0)</f>
        <v>0</v>
      </c>
      <c r="HM66" s="19">
        <f>IFERROR(HLOOKUP(HM$1,'Nakladova matice_2018'!$A$1:$IW$188,39,FALSE),0)</f>
        <v>0</v>
      </c>
      <c r="HN66" s="19">
        <f>IFERROR(HLOOKUP(HN$1,'Nakladova matice_2018'!$A$1:$IW$188,39,FALSE),0)</f>
        <v>0</v>
      </c>
      <c r="HO66" s="19">
        <f>IFERROR(HLOOKUP(HO$1,'Nakladova matice_2018'!$A$1:$IW$188,39,FALSE),0)</f>
        <v>0</v>
      </c>
      <c r="HP66" s="19">
        <f>IFERROR(HLOOKUP(HP$1,'Nakladova matice_2018'!$A$1:$IW$188,39,FALSE),0)</f>
        <v>0</v>
      </c>
      <c r="HQ66" s="19">
        <f>IFERROR(HLOOKUP(HQ$1,'Nakladova matice_2018'!$A$1:$IW$188,39,FALSE),0)</f>
        <v>0</v>
      </c>
      <c r="HR66" s="19">
        <f>IFERROR(HLOOKUP(HR$1,'Nakladova matice_2018'!$A$1:$IW$188,39,FALSE),0)</f>
        <v>0</v>
      </c>
      <c r="HS66" s="19">
        <f>IFERROR(HLOOKUP(HS$1,'Nakladova matice_2018'!$A$1:$IW$188,39,FALSE),0)</f>
        <v>0</v>
      </c>
      <c r="HT66" s="19">
        <f>IFERROR(HLOOKUP(HT$1,'Nakladova matice_2018'!$A$1:$IW$188,39,FALSE),0)</f>
        <v>0</v>
      </c>
      <c r="HU66" s="19">
        <f>IFERROR(HLOOKUP(HU$1,'Nakladova matice_2018'!$A$1:$IW$188,39,FALSE),0)</f>
        <v>0</v>
      </c>
      <c r="HV66" s="19">
        <f>IFERROR(HLOOKUP(HV$1,'Nakladova matice_2018'!$A$1:$IW$188,39,FALSE),0)</f>
        <v>0</v>
      </c>
      <c r="HW66" s="19">
        <f>IFERROR(HLOOKUP(HW$1,'Nakladova matice_2018'!$A$1:$IW$188,39,FALSE),0)</f>
        <v>0</v>
      </c>
      <c r="HX66" s="19">
        <f>IFERROR(HLOOKUP(HX$1,'Nakladova matice_2018'!$A$1:$IW$188,39,FALSE),0)</f>
        <v>0</v>
      </c>
      <c r="HY66" s="19">
        <f>IFERROR(HLOOKUP(HY$1,'Nakladova matice_2018'!$A$1:$IW$188,39,FALSE),0)</f>
        <v>0</v>
      </c>
      <c r="HZ66" s="19">
        <f>IFERROR(HLOOKUP(HZ$1,'Nakladova matice_2018'!$A$1:$IW$188,39,FALSE),0)</f>
        <v>0</v>
      </c>
      <c r="IA66" s="19">
        <f>IFERROR(HLOOKUP(IA$1,'Nakladova matice_2018'!$A$1:$IW$188,39,FALSE),0)</f>
        <v>0</v>
      </c>
      <c r="IB66" s="19">
        <f>IFERROR(HLOOKUP(IB$1,'Nakladova matice_2018'!$A$1:$IW$188,39,FALSE),0)</f>
        <v>0</v>
      </c>
      <c r="IC66" s="19">
        <f>IFERROR(HLOOKUP(IC$1,'Nakladova matice_2018'!$A$1:$IW$188,39,FALSE),0)</f>
        <v>0</v>
      </c>
      <c r="ID66" s="19">
        <f>IFERROR(HLOOKUP(ID$1,'Nakladova matice_2018'!$A$1:$IW$188,39,FALSE),0)</f>
        <v>0</v>
      </c>
      <c r="IE66" s="19">
        <f>IFERROR(HLOOKUP(IE$1,'Nakladova matice_2018'!$A$1:$IW$188,39,FALSE),0)</f>
        <v>0</v>
      </c>
      <c r="IF66" s="19">
        <f>IFERROR(HLOOKUP(IF$1,'Nakladova matice_2018'!$A$1:$IW$188,39,FALSE),0)</f>
        <v>0</v>
      </c>
      <c r="IG66" s="19">
        <f>IFERROR(HLOOKUP(IG$1,'Nakladova matice_2018'!$A$1:$IW$188,39,FALSE),0)</f>
        <v>0</v>
      </c>
      <c r="IH66" s="19">
        <f>IFERROR(HLOOKUP(IH$1,'Nakladova matice_2018'!$A$1:$IW$188,39,FALSE),0)</f>
        <v>0</v>
      </c>
      <c r="II66" s="19">
        <f>IFERROR(HLOOKUP(II$1,'Nakladova matice_2018'!$A$1:$IW$188,39,FALSE),0)</f>
        <v>0</v>
      </c>
      <c r="IJ66" s="19">
        <f>IFERROR(HLOOKUP(IJ$1,'Nakladova matice_2018'!$A$1:$IW$188,39,FALSE),0)</f>
        <v>0</v>
      </c>
      <c r="IK66" s="19">
        <f>IFERROR(HLOOKUP(IK$1,'Nakladova matice_2018'!$A$1:$IW$188,39,FALSE),0)</f>
        <v>0</v>
      </c>
      <c r="IL66" s="19">
        <f>IFERROR(HLOOKUP(IL$1,'Nakladova matice_2018'!$A$1:$IW$188,39,FALSE),0)</f>
        <v>0</v>
      </c>
      <c r="IM66" s="19">
        <f>IFERROR(HLOOKUP(IM$1,'Nakladova matice_2018'!$A$1:$IW$188,39,FALSE),0)</f>
        <v>0</v>
      </c>
      <c r="IN66" s="19">
        <f>IFERROR(HLOOKUP(IN$1,'Nakladova matice_2018'!$A$1:$IW$188,39,FALSE),0)</f>
        <v>0</v>
      </c>
      <c r="IO66" s="19">
        <f>IFERROR(HLOOKUP(IO$1,'Nakladova matice_2018'!$A$1:$IW$188,39,FALSE),0)</f>
        <v>0</v>
      </c>
      <c r="IP66" s="19">
        <f>IFERROR(HLOOKUP(IP$1,'Nakladova matice_2018'!$A$1:$IW$188,39,FALSE),0)</f>
        <v>0</v>
      </c>
      <c r="IQ66" s="19">
        <f>IFERROR(HLOOKUP(IQ$1,'Nakladova matice_2018'!$A$1:$IW$188,39,FALSE),0)</f>
        <v>0</v>
      </c>
      <c r="IR66" s="19">
        <f>IFERROR(HLOOKUP(IR$1,'Nakladova matice_2018'!$A$1:$IW$188,39,FALSE),0)</f>
        <v>0</v>
      </c>
      <c r="IS66" s="19">
        <f>IFERROR(HLOOKUP(IS$1,'Nakladova matice_2018'!$A$1:$IW$188,39,FALSE),0)</f>
        <v>0</v>
      </c>
      <c r="IT66" s="19">
        <f>IFERROR(HLOOKUP(IT$1,'Nakladova matice_2018'!$A$1:$IW$188,39,FALSE),0)</f>
        <v>0</v>
      </c>
      <c r="IU66" s="19">
        <f>IFERROR(HLOOKUP(IU$1,'Nakladova matice_2018'!$A$1:$IW$188,39,FALSE),0)</f>
        <v>0</v>
      </c>
      <c r="IV66" s="19">
        <f>IFERROR(HLOOKUP(IV$1,'Nakladova matice_2018'!$A$1:$IW$188,39,FALSE),0)</f>
        <v>0</v>
      </c>
      <c r="IW66" s="19">
        <f>IFERROR(HLOOKUP(IW$1,'Nakladova matice_2018'!$A$1:$IW$188,39,FALSE),0)</f>
        <v>0</v>
      </c>
      <c r="IX66" s="19">
        <f>IFERROR(HLOOKUP(IX$1,'Nakladova matice_2018'!$A$1:$IW$188,39,FALSE),0)</f>
        <v>0</v>
      </c>
      <c r="IY66" s="19">
        <f>IFERROR(HLOOKUP(IY$1,'Nakladova matice_2018'!$A$1:$IW$188,39,FALSE),0)</f>
        <v>0</v>
      </c>
      <c r="IZ66" s="19">
        <f>IFERROR(HLOOKUP(IZ$1,'Nakladova matice_2018'!$A$1:$IW$188,39,FALSE),0)</f>
        <v>0</v>
      </c>
      <c r="JA66" s="19">
        <f>IFERROR(HLOOKUP(JA$1,'Nakladova matice_2018'!$A$1:$IW$188,39,FALSE),0)</f>
        <v>0</v>
      </c>
      <c r="JB66" s="19">
        <f>IFERROR(HLOOKUP(JB$1,'Nakladova matice_2018'!$A$1:$IW$188,39,FALSE),0)</f>
        <v>0</v>
      </c>
      <c r="JC66" s="19">
        <f>IFERROR(HLOOKUP(JC$1,'Nakladova matice_2018'!$A$1:$IW$188,39,FALSE),0)</f>
        <v>0</v>
      </c>
      <c r="JD66" s="19">
        <f>IFERROR(HLOOKUP(JD$1,'Nakladova matice_2018'!$A$1:$IW$188,39,FALSE),0)</f>
        <v>0</v>
      </c>
      <c r="JE66" s="19">
        <f>IFERROR(HLOOKUP(JE$1,'Nakladova matice_2018'!$A$1:$IW$188,39,FALSE),0)</f>
        <v>0</v>
      </c>
      <c r="JF66" s="19">
        <f>IFERROR(HLOOKUP(JF$1,'Nakladova matice_2018'!$A$1:$IW$188,39,FALSE),0)</f>
        <v>0</v>
      </c>
      <c r="JG66" s="19">
        <f>IFERROR(HLOOKUP(JG$1,'Nakladova matice_2018'!$A$1:$IW$188,39,FALSE),0)</f>
        <v>0</v>
      </c>
      <c r="JH66" s="19">
        <f>IFERROR(HLOOKUP(JH$1,'Nakladova matice_2018'!$A$1:$IW$188,39,FALSE),0)</f>
        <v>0</v>
      </c>
      <c r="JI66" s="19">
        <f>IFERROR(HLOOKUP(JI$1,'Nakladova matice_2018'!$A$1:$IW$188,39,FALSE),0)</f>
        <v>0</v>
      </c>
      <c r="JJ66" s="19">
        <f>IFERROR(HLOOKUP(JJ$1,'Nakladova matice_2018'!$A$1:$IW$188,39,FALSE),0)</f>
        <v>0</v>
      </c>
      <c r="JK66" s="19">
        <f>IFERROR(HLOOKUP(JK$1,'Nakladova matice_2018'!$A$1:$IW$188,39,FALSE),0)</f>
        <v>0</v>
      </c>
      <c r="JL66" s="19">
        <f>IFERROR(HLOOKUP(JL$1,'Nakladova matice_2018'!$A$1:$IW$188,39,FALSE),0)</f>
        <v>0</v>
      </c>
      <c r="JM66" s="19">
        <f>IFERROR(HLOOKUP(JM$1,'Nakladova matice_2018'!$A$1:$IW$188,39,FALSE),0)</f>
        <v>0</v>
      </c>
      <c r="JN66" s="19">
        <f>IFERROR(HLOOKUP(JN$1,'Nakladova matice_2018'!$A$1:$IW$188,39,FALSE),0)</f>
        <v>0</v>
      </c>
      <c r="JO66" s="19">
        <f>IFERROR(HLOOKUP(JO$1,'Nakladova matice_2018'!$A$1:$IW$188,39,FALSE),0)</f>
        <v>0</v>
      </c>
      <c r="JP66" s="19">
        <f>IFERROR(HLOOKUP(JP$1,'Nakladova matice_2018'!$A$1:$IW$188,39,FALSE),0)</f>
        <v>0</v>
      </c>
      <c r="JQ66" s="19">
        <f>IFERROR(HLOOKUP(JQ$1,'Nakladova matice_2018'!$A$1:$IW$188,39,FALSE),0)</f>
        <v>0</v>
      </c>
      <c r="JR66" s="19">
        <f>IFERROR(HLOOKUP(JR$1,'Nakladova matice_2018'!$A$1:$IW$188,39,FALSE),0)</f>
        <v>0</v>
      </c>
      <c r="JS66" s="19">
        <f>IFERROR(HLOOKUP(JS$1,'Nakladova matice_2018'!$A$1:$IW$188,39,FALSE),0)</f>
        <v>0</v>
      </c>
      <c r="JT66" s="19">
        <f>IFERROR(HLOOKUP(JT$1,'Nakladova matice_2018'!$A$1:$IW$188,39,FALSE),0)</f>
        <v>0</v>
      </c>
      <c r="JU66" s="19">
        <f>IFERROR(HLOOKUP(JU$1,'Nakladova matice_2018'!$A$1:$IW$188,39,FALSE),0)</f>
        <v>0</v>
      </c>
      <c r="JV66" s="19">
        <f>IFERROR(HLOOKUP(JV$1,'Nakladova matice_2018'!$A$1:$IW$188,39,FALSE),0)</f>
        <v>0</v>
      </c>
      <c r="JW66" s="19">
        <f>IFERROR(HLOOKUP(JW$1,'Nakladova matice_2018'!$A$1:$IW$188,39,FALSE),0)</f>
        <v>0</v>
      </c>
      <c r="JX66" s="19">
        <f>IFERROR(HLOOKUP(JX$1,'Nakladova matice_2018'!$A$1:$IW$188,39,FALSE),0)</f>
        <v>0</v>
      </c>
      <c r="JY66" s="19">
        <f>IFERROR(HLOOKUP(JY$1,'Nakladova matice_2018'!$A$1:$IW$188,39,FALSE),0)</f>
        <v>0</v>
      </c>
      <c r="JZ66" s="19">
        <f>IFERROR(HLOOKUP(JZ$1,'Nakladova matice_2018'!$A$1:$IW$188,39,FALSE),0)</f>
        <v>0</v>
      </c>
      <c r="KA66" s="19">
        <f>IFERROR(HLOOKUP(KA$1,'Nakladova matice_2018'!$A$1:$IW$188,39,FALSE),0)</f>
        <v>0</v>
      </c>
      <c r="KB66" s="19">
        <f>IFERROR(HLOOKUP(KB$1,'Nakladova matice_2018'!$A$1:$IW$188,39,FALSE),0)</f>
        <v>0</v>
      </c>
      <c r="KC66" s="19">
        <f>IFERROR(HLOOKUP(KC$1,'Nakladova matice_2018'!$A$1:$IW$188,39,FALSE),0)</f>
        <v>0</v>
      </c>
      <c r="KD66" s="19">
        <f>IFERROR(HLOOKUP(KD$1,'Nakladova matice_2018'!$A$1:$IW$188,39,FALSE),0)</f>
        <v>0</v>
      </c>
      <c r="KE66" s="19">
        <f>IFERROR(HLOOKUP(KE$1,'Nakladova matice_2018'!$A$1:$IW$188,39,FALSE),0)</f>
        <v>0</v>
      </c>
      <c r="KF66" s="19">
        <f>IFERROR(HLOOKUP(KF$1,'Nakladova matice_2018'!$A$1:$IW$188,39,FALSE),0)</f>
        <v>0</v>
      </c>
      <c r="KG66" s="19">
        <f>IFERROR(HLOOKUP(KG$1,'Nakladova matice_2018'!$A$1:$IW$188,39,FALSE),0)</f>
        <v>0</v>
      </c>
      <c r="KH66" s="19">
        <f>IFERROR(HLOOKUP(KH$1,'Nakladova matice_2018'!$A$1:$IW$188,39,FALSE),0)</f>
        <v>0</v>
      </c>
      <c r="KI66" s="19">
        <f>IFERROR(HLOOKUP(KI$1,'Nakladova matice_2018'!$A$1:$IW$188,39,FALSE),0)</f>
        <v>0</v>
      </c>
      <c r="KJ66" s="19">
        <f>IFERROR(HLOOKUP(KJ$1,'Nakladova matice_2018'!$A$1:$IW$188,39,FALSE),0)</f>
        <v>0</v>
      </c>
      <c r="KK66" s="19">
        <f>IFERROR(HLOOKUP(KK$1,'Nakladova matice_2018'!$A$1:$IW$188,39,FALSE),0)</f>
        <v>0</v>
      </c>
      <c r="KL66" s="19">
        <f>IFERROR(HLOOKUP(KL$1,'Nakladova matice_2018'!$A$1:$IW$188,39,FALSE),0)</f>
        <v>0</v>
      </c>
      <c r="KM66" s="19">
        <f>IFERROR(HLOOKUP(KM$1,'Nakladova matice_2018'!$A$1:$IW$188,39,FALSE),0)</f>
        <v>0</v>
      </c>
      <c r="KN66" s="19">
        <f>IFERROR(HLOOKUP(KN$1,'Nakladova matice_2018'!$A$1:$IW$188,39,FALSE),0)</f>
        <v>0</v>
      </c>
      <c r="KO66" s="19">
        <f>IFERROR(HLOOKUP(KO$1,'Nakladova matice_2018'!$A$1:$IW$188,39,FALSE),0)</f>
        <v>0</v>
      </c>
      <c r="KP66" s="19">
        <f>IFERROR(HLOOKUP(KP$1,'Nakladova matice_2018'!$A$1:$IW$188,39,FALSE),0)</f>
        <v>0</v>
      </c>
      <c r="KQ66" s="19">
        <f>IFERROR(HLOOKUP(KQ$1,'Nakladova matice_2018'!$A$1:$IW$188,39,FALSE),0)</f>
        <v>0</v>
      </c>
      <c r="KR66" s="19">
        <f>IFERROR(HLOOKUP(KR$1,'Nakladova matice_2018'!$A$1:$IW$188,39,FALSE),0)</f>
        <v>0</v>
      </c>
      <c r="KS66" s="19">
        <f>IFERROR(HLOOKUP(KS$1,'Nakladova matice_2018'!$A$1:$IW$188,39,FALSE),0)</f>
        <v>0</v>
      </c>
      <c r="KT66" s="19">
        <f>IFERROR(HLOOKUP(KT$1,'Nakladova matice_2018'!$A$1:$IW$188,39,FALSE),0)</f>
        <v>0</v>
      </c>
      <c r="KU66" s="19">
        <f>IFERROR(HLOOKUP(KU$1,'Nakladova matice_2018'!$A$1:$IW$188,39,FALSE),0)</f>
        <v>0</v>
      </c>
      <c r="KV66" s="19">
        <f>IFERROR(HLOOKUP(KV$1,'Nakladova matice_2018'!$A$1:$IW$188,39,FALSE),0)</f>
        <v>0</v>
      </c>
      <c r="KW66" s="19">
        <f>IFERROR(HLOOKUP(KW$1,'Nakladova matice_2018'!$A$1:$IW$188,39,FALSE),0)</f>
        <v>0</v>
      </c>
      <c r="KX66" s="19">
        <f>IFERROR(HLOOKUP(KX$1,'Nakladova matice_2018'!$A$1:$IW$188,39,FALSE),0)</f>
        <v>0</v>
      </c>
      <c r="KY66" s="19">
        <f>IFERROR(HLOOKUP(KY$1,'Nakladova matice_2018'!$A$1:$IW$188,39,FALSE),0)</f>
        <v>0</v>
      </c>
      <c r="KZ66" s="19">
        <f>IFERROR(HLOOKUP(KZ$1,'Nakladova matice_2018'!$A$1:$IW$188,39,FALSE),0)</f>
        <v>0</v>
      </c>
      <c r="LA66" s="19">
        <f>IFERROR(HLOOKUP(LA$1,'Nakladova matice_2018'!$A$1:$IW$188,39,FALSE),0)</f>
        <v>0</v>
      </c>
      <c r="LB66" s="19">
        <f>IFERROR(HLOOKUP(LB$1,'Nakladova matice_2018'!$A$1:$IW$188,39,FALSE),0)</f>
        <v>0</v>
      </c>
      <c r="LC66" s="19">
        <f>IFERROR(HLOOKUP(LC$1,'Nakladova matice_2018'!$A$1:$IW$188,39,FALSE),0)</f>
        <v>0</v>
      </c>
      <c r="LD66" s="19">
        <f>IFERROR(HLOOKUP(LD$1,'Nakladova matice_2018'!$A$1:$IW$188,39,FALSE),0)</f>
        <v>0</v>
      </c>
      <c r="LE66" s="19">
        <f>IFERROR(HLOOKUP(LE$1,'Nakladova matice_2018'!$A$1:$IW$188,39,FALSE),0)</f>
        <v>0</v>
      </c>
      <c r="LF66" s="19">
        <f>IFERROR(HLOOKUP(LF$1,'Nakladova matice_2018'!$A$1:$IW$188,39,FALSE),0)</f>
        <v>0</v>
      </c>
      <c r="LG66" s="19">
        <f>IFERROR(HLOOKUP(LG$1,'Nakladova matice_2018'!$A$1:$IW$188,39,FALSE),0)</f>
        <v>0</v>
      </c>
      <c r="LH66" s="19">
        <f>IFERROR(HLOOKUP(LH$1,'Nakladova matice_2018'!$A$1:$IW$188,39,FALSE),0)</f>
        <v>0</v>
      </c>
      <c r="LI66" s="19">
        <f>IFERROR(HLOOKUP(LI$1,'Nakladova matice_2018'!$A$1:$IW$188,39,FALSE),0)</f>
        <v>0</v>
      </c>
      <c r="LJ66" s="19">
        <f>IFERROR(HLOOKUP(LJ$1,'Nakladova matice_2018'!$A$1:$IW$188,39,FALSE),0)</f>
        <v>0</v>
      </c>
      <c r="LK66" s="19">
        <f>IFERROR(HLOOKUP(LK$1,'Nakladova matice_2018'!$A$1:$IW$188,39,FALSE),0)</f>
        <v>0</v>
      </c>
      <c r="LL66" s="19">
        <f>IFERROR(HLOOKUP(LL$1,'Nakladova matice_2018'!$A$1:$IW$188,39,FALSE),0)</f>
        <v>0</v>
      </c>
      <c r="LM66" s="19">
        <f>IFERROR(HLOOKUP(LM$1,'Nakladova matice_2018'!$A$1:$IW$188,39,FALSE),0)</f>
        <v>0</v>
      </c>
      <c r="LN66" s="19">
        <f>IFERROR(HLOOKUP(LN$1,'Nakladova matice_2018'!$A$1:$IW$188,39,FALSE),0)</f>
        <v>0</v>
      </c>
      <c r="LO66" s="19">
        <f>IFERROR(HLOOKUP(LO$1,'Nakladova matice_2018'!$A$1:$IW$188,39,FALSE),0)</f>
        <v>0</v>
      </c>
      <c r="LP66" s="19">
        <f>IFERROR(HLOOKUP(LP$1,'Nakladova matice_2018'!$A$1:$IW$188,39,FALSE),0)</f>
        <v>0</v>
      </c>
      <c r="LQ66" s="19">
        <f>IFERROR(HLOOKUP(LQ$1,'Nakladova matice_2018'!$A$1:$IW$188,39,FALSE),0)</f>
        <v>0</v>
      </c>
      <c r="LR66" s="19">
        <f>IFERROR(HLOOKUP(LR$1,'Nakladova matice_2018'!$A$1:$IW$188,39,FALSE),0)</f>
        <v>0</v>
      </c>
      <c r="LS66" s="19">
        <f>IFERROR(HLOOKUP(LS$1,'Nakladova matice_2018'!$A$1:$IW$188,39,FALSE),0)</f>
        <v>0</v>
      </c>
      <c r="LT66" s="19">
        <f>IFERROR(HLOOKUP(LT$1,'Nakladova matice_2018'!$A$1:$IW$188,39,FALSE),0)</f>
        <v>0</v>
      </c>
      <c r="LU66" s="19">
        <f>IFERROR(HLOOKUP(LU$1,'Nakladova matice_2018'!$A$1:$IW$188,39,FALSE),0)</f>
        <v>0</v>
      </c>
      <c r="LV66" s="19">
        <f>IFERROR(HLOOKUP(LV$1,'Nakladova matice_2018'!$A$1:$IW$188,39,FALSE),0)</f>
        <v>0</v>
      </c>
      <c r="LW66" s="19">
        <f>IFERROR(HLOOKUP(LW$1,'Nakladova matice_2018'!$A$1:$IW$188,39,FALSE),0)</f>
        <v>0</v>
      </c>
      <c r="LX66" s="19">
        <f>IFERROR(HLOOKUP(LX$1,'Nakladova matice_2018'!$A$1:$IW$188,39,FALSE),0)</f>
        <v>0</v>
      </c>
      <c r="LY66" s="19">
        <f>IFERROR(HLOOKUP(LY$1,'Nakladova matice_2018'!$A$1:$IW$188,39,FALSE),0)</f>
        <v>0</v>
      </c>
      <c r="LZ66" s="19">
        <f>IFERROR(HLOOKUP(LZ$1,'Nakladova matice_2018'!$A$1:$IW$188,39,FALSE),0)</f>
        <v>0</v>
      </c>
      <c r="MA66" s="19">
        <f>IFERROR(HLOOKUP(MA$1,'Nakladova matice_2018'!$A$1:$IW$188,39,FALSE),0)</f>
        <v>0</v>
      </c>
      <c r="MB66" s="19">
        <f>IFERROR(HLOOKUP(MB$1,'Nakladova matice_2018'!$A$1:$IW$188,39,FALSE),0)</f>
        <v>0</v>
      </c>
      <c r="MC66" s="19">
        <f>IFERROR(HLOOKUP(MC$1,'Nakladova matice_2018'!$A$1:$IW$188,39,FALSE),0)</f>
        <v>0</v>
      </c>
      <c r="MD66" s="19">
        <f>IFERROR(HLOOKUP(MD$1,'Nakladova matice_2018'!$A$1:$IW$188,39,FALSE),0)</f>
        <v>0</v>
      </c>
      <c r="ME66" s="19">
        <f>IFERROR(HLOOKUP(ME$1,'Nakladova matice_2018'!$A$1:$IW$188,39,FALSE),0)</f>
        <v>0</v>
      </c>
      <c r="MF66" s="19">
        <f>IFERROR(HLOOKUP(MF$1,'Nakladova matice_2018'!$A$1:$IW$188,39,FALSE),0)</f>
        <v>0</v>
      </c>
      <c r="MG66" s="19">
        <f>IFERROR(HLOOKUP(MG$1,'Nakladova matice_2018'!$A$1:$IW$188,39,FALSE),0)</f>
        <v>0</v>
      </c>
      <c r="MH66" s="19">
        <f>IFERROR(HLOOKUP(MH$1,'Nakladova matice_2018'!$A$1:$IW$188,39,FALSE),0)</f>
        <v>0</v>
      </c>
      <c r="MI66" s="19">
        <f>IFERROR(HLOOKUP(MI$1,'Nakladova matice_2018'!$A$1:$IW$188,39,FALSE),0)</f>
        <v>0</v>
      </c>
      <c r="MJ66" s="19">
        <f>IFERROR(HLOOKUP(MJ$1,'Nakladova matice_2018'!$A$1:$IW$188,39,FALSE),0)</f>
        <v>0</v>
      </c>
      <c r="MK66" s="19">
        <f>IFERROR(HLOOKUP(MK$1,'Nakladova matice_2018'!$A$1:$IW$188,39,FALSE),0)</f>
        <v>0</v>
      </c>
      <c r="ML66" s="19">
        <f>IFERROR(HLOOKUP(ML$1,'Nakladova matice_2018'!$A$1:$IW$188,39,FALSE),0)</f>
        <v>0</v>
      </c>
      <c r="MM66" s="19">
        <f>IFERROR(HLOOKUP(MM$1,'Nakladova matice_2018'!$A$1:$IW$188,39,FALSE),0)</f>
        <v>0</v>
      </c>
      <c r="MN66" s="19">
        <f>IFERROR(HLOOKUP(MN$1,'Nakladova matice_2018'!$A$1:$IW$188,39,FALSE),0)</f>
        <v>0</v>
      </c>
      <c r="MO66" s="20">
        <f t="shared" si="84"/>
        <v>0</v>
      </c>
      <c r="MP66" s="20">
        <f>MO66-'Nakladova matice_2018'!IX39</f>
        <v>0</v>
      </c>
    </row>
    <row r="67" spans="1:354" x14ac:dyDescent="0.2">
      <c r="A67" s="27">
        <v>512011</v>
      </c>
      <c r="B67" s="21" t="s">
        <v>212</v>
      </c>
      <c r="C67" s="53">
        <v>1</v>
      </c>
      <c r="D67" s="19">
        <f>IFERROR(HLOOKUP(D$1,'Nakladova matice_2018'!$A$1:$IW$188,40,FALSE),0)</f>
        <v>0</v>
      </c>
      <c r="E67" s="19">
        <f>IFERROR(HLOOKUP(E$1,'Nakladova matice_2018'!$A$1:$IW$188,40,FALSE),0)</f>
        <v>0</v>
      </c>
      <c r="F67" s="19">
        <f>IFERROR(HLOOKUP(F$1,'Nakladova matice_2018'!$A$1:$IW$188,40,FALSE),0)</f>
        <v>44789</v>
      </c>
      <c r="G67" s="19">
        <f>IFERROR(HLOOKUP(G$1,'Nakladova matice_2018'!$A$1:$IW$188,40,FALSE),0)</f>
        <v>0</v>
      </c>
      <c r="H67" s="19">
        <f>IFERROR(HLOOKUP(H$1,'Nakladova matice_2018'!$A$1:$IW$188,40,FALSE),0)</f>
        <v>0</v>
      </c>
      <c r="I67" s="19">
        <f>IFERROR(HLOOKUP(I$1,'Nakladova matice_2018'!$A$1:$IW$188,40,FALSE),0)</f>
        <v>0</v>
      </c>
      <c r="J67" s="19">
        <f>IFERROR(HLOOKUP(J$1,'Nakladova matice_2018'!$A$1:$IW$188,40,FALSE),0)</f>
        <v>157986</v>
      </c>
      <c r="K67" s="19">
        <f>IFERROR(HLOOKUP(K$1,'Nakladova matice_2018'!$A$1:$IW$188,40,FALSE),0)</f>
        <v>0</v>
      </c>
      <c r="L67" s="19">
        <f>IFERROR(HLOOKUP(L$1,'Nakladova matice_2018'!$A$1:$IW$188,40,FALSE),0)</f>
        <v>0</v>
      </c>
      <c r="M67" s="19">
        <f>IFERROR(HLOOKUP(M$1,'Nakladova matice_2018'!$A$1:$IW$188,40,FALSE),0)</f>
        <v>0</v>
      </c>
      <c r="N67" s="19">
        <f>IFERROR(HLOOKUP(N$1,'Nakladova matice_2018'!$A$1:$IW$188,40,FALSE),0)</f>
        <v>0</v>
      </c>
      <c r="O67" s="19">
        <f>IFERROR(HLOOKUP(O$1,'Nakladova matice_2018'!$A$1:$IW$188,40,FALSE),0)</f>
        <v>93117</v>
      </c>
      <c r="P67" s="19">
        <f>IFERROR(HLOOKUP(P$1,'Nakladova matice_2018'!$A$1:$IW$188,40,FALSE),0)</f>
        <v>0</v>
      </c>
      <c r="Q67" s="19">
        <f>IFERROR(HLOOKUP(Q$1,'Nakladova matice_2018'!$A$1:$IW$188,40,FALSE),0)</f>
        <v>0</v>
      </c>
      <c r="R67" s="19">
        <f>IFERROR(HLOOKUP(R$1,'Nakladova matice_2018'!$A$1:$IW$188,40,FALSE),0)</f>
        <v>80275</v>
      </c>
      <c r="S67" s="19">
        <f>IFERROR(HLOOKUP(S$1,'Nakladova matice_2018'!$A$1:$IW$188,40,FALSE),0)</f>
        <v>165750</v>
      </c>
      <c r="T67" s="19">
        <f>IFERROR(HLOOKUP(T$1,'Nakladova matice_2018'!$A$1:$IW$188,40,FALSE),0)</f>
        <v>0</v>
      </c>
      <c r="U67" s="19">
        <f>IFERROR(HLOOKUP(U$1,'Nakladova matice_2018'!$A$1:$IW$188,40,FALSE),0)</f>
        <v>0</v>
      </c>
      <c r="V67" s="19">
        <f>IFERROR(HLOOKUP(V$1,'Nakladova matice_2018'!$A$1:$IW$188,40,FALSE),0)</f>
        <v>0</v>
      </c>
      <c r="W67" s="19">
        <f>IFERROR(HLOOKUP(W$1,'Nakladova matice_2018'!$A$1:$IW$188,40,FALSE),0)</f>
        <v>149206</v>
      </c>
      <c r="X67" s="19">
        <f>IFERROR(HLOOKUP(X$1,'Nakladova matice_2018'!$A$1:$IW$188,40,FALSE),0)</f>
        <v>0</v>
      </c>
      <c r="Y67" s="19">
        <f>IFERROR(HLOOKUP(Y$1,'Nakladova matice_2018'!$A$1:$IW$188,40,FALSE),0)</f>
        <v>0</v>
      </c>
      <c r="Z67" s="19">
        <f>IFERROR(HLOOKUP(Z$1,'Nakladova matice_2018'!$A$1:$IW$188,40,FALSE),0)</f>
        <v>357248.55</v>
      </c>
      <c r="AA67" s="19">
        <f>IFERROR(HLOOKUP(AA$1,'Nakladova matice_2018'!$A$1:$IW$188,40,FALSE),0)</f>
        <v>60110.45</v>
      </c>
      <c r="AB67" s="19">
        <f>IFERROR(HLOOKUP(AB$1,'Nakladova matice_2018'!$A$1:$IW$188,40,FALSE),0)</f>
        <v>71542</v>
      </c>
      <c r="AC67" s="19">
        <f>IFERROR(HLOOKUP(AC$1,'Nakladova matice_2018'!$A$1:$IW$188,40,FALSE),0)</f>
        <v>52907</v>
      </c>
      <c r="AD67" s="19">
        <f>IFERROR(HLOOKUP(AD$1,'Nakladova matice_2018'!$A$1:$IW$188,40,FALSE),0)</f>
        <v>75469</v>
      </c>
      <c r="AE67" s="19">
        <f>IFERROR(HLOOKUP(AE$1,'Nakladova matice_2018'!$A$1:$IW$188,40,FALSE),0)</f>
        <v>0</v>
      </c>
      <c r="AF67" s="19">
        <f>IFERROR(HLOOKUP(AF$1,'Nakladova matice_2018'!$A$1:$IW$188,40,FALSE),0)</f>
        <v>0</v>
      </c>
      <c r="AG67" s="19">
        <f>IFERROR(HLOOKUP(AG$1,'Nakladova matice_2018'!$A$1:$IW$188,40,FALSE),0)</f>
        <v>0</v>
      </c>
      <c r="AH67" s="19">
        <f>IFERROR(HLOOKUP(AH$1,'Nakladova matice_2018'!$A$1:$IW$188,40,FALSE),0)</f>
        <v>0</v>
      </c>
      <c r="AI67" s="19">
        <f>IFERROR(HLOOKUP(AI$1,'Nakladova matice_2018'!$A$1:$IW$188,40,FALSE),0)</f>
        <v>0</v>
      </c>
      <c r="AJ67" s="19">
        <f>IFERROR(HLOOKUP(AJ$1,'Nakladova matice_2018'!$A$1:$IW$188,40,FALSE),0)</f>
        <v>0</v>
      </c>
      <c r="AK67" s="19">
        <f>IFERROR(HLOOKUP(AK$1,'Nakladova matice_2018'!$A$1:$IW$188,40,FALSE),0)</f>
        <v>0</v>
      </c>
      <c r="AL67" s="19">
        <f>IFERROR(HLOOKUP(AL$1,'Nakladova matice_2018'!$A$1:$IW$188,40,FALSE),0)</f>
        <v>0</v>
      </c>
      <c r="AM67" s="19">
        <f>IFERROR(HLOOKUP(AM$1,'Nakladova matice_2018'!$A$1:$IW$188,40,FALSE),0)</f>
        <v>0</v>
      </c>
      <c r="AN67" s="19">
        <f>IFERROR(HLOOKUP(AN$1,'Nakladova matice_2018'!$A$1:$IW$188,40,FALSE),0)</f>
        <v>0</v>
      </c>
      <c r="AO67" s="19">
        <f>IFERROR(HLOOKUP(AO$1,'Nakladova matice_2018'!$A$1:$IW$188,40,FALSE),0)</f>
        <v>0</v>
      </c>
      <c r="AP67" s="19">
        <f>IFERROR(HLOOKUP(AP$1,'Nakladova matice_2018'!$A$1:$IW$188,40,FALSE),0)</f>
        <v>42178</v>
      </c>
      <c r="AQ67" s="19">
        <f>IFERROR(HLOOKUP(AQ$1,'Nakladova matice_2018'!$A$1:$IW$188,40,FALSE),0)</f>
        <v>13107</v>
      </c>
      <c r="AR67" s="19">
        <f>IFERROR(HLOOKUP(AR$1,'Nakladova matice_2018'!$A$1:$IW$188,40,FALSE),0)</f>
        <v>20820</v>
      </c>
      <c r="AS67" s="19">
        <f>IFERROR(HLOOKUP(AS$1,'Nakladova matice_2018'!$A$1:$IW$188,40,FALSE),0)</f>
        <v>15646</v>
      </c>
      <c r="AT67" s="19">
        <f>IFERROR(HLOOKUP(AT$1,'Nakladova matice_2018'!$A$1:$IW$188,40,FALSE),0)</f>
        <v>106606</v>
      </c>
      <c r="AU67" s="19">
        <f>IFERROR(HLOOKUP(AU$1,'Nakladova matice_2018'!$A$1:$IW$188,40,FALSE),0)</f>
        <v>0</v>
      </c>
      <c r="AV67" s="19">
        <f>IFERROR(HLOOKUP(AV$1,'Nakladova matice_2018'!$A$1:$IW$188,40,FALSE),0)</f>
        <v>0</v>
      </c>
      <c r="AW67" s="19">
        <f>IFERROR(HLOOKUP(AW$1,'Nakladova matice_2018'!$A$1:$IW$188,40,FALSE),0)</f>
        <v>0</v>
      </c>
      <c r="AX67" s="19">
        <f>IFERROR(HLOOKUP(AX$1,'Nakladova matice_2018'!$A$1:$IW$188,40,FALSE),0)</f>
        <v>46607</v>
      </c>
      <c r="AY67" s="19">
        <f>IFERROR(HLOOKUP(AY$1,'Nakladova matice_2018'!$A$1:$IW$188,40,FALSE),0)</f>
        <v>7700</v>
      </c>
      <c r="AZ67" s="19">
        <f>IFERROR(HLOOKUP(AZ$1,'Nakladova matice_2018'!$A$1:$IW$188,40,FALSE),0)</f>
        <v>0</v>
      </c>
      <c r="BA67" s="19">
        <f>IFERROR(HLOOKUP(BA$1,'Nakladova matice_2018'!$A$1:$IW$188,40,FALSE),0)</f>
        <v>52214</v>
      </c>
      <c r="BB67" s="19">
        <f>IFERROR(HLOOKUP(BB$1,'Nakladova matice_2018'!$A$1:$IW$188,40,FALSE),0)</f>
        <v>0</v>
      </c>
      <c r="BC67" s="19">
        <f>IFERROR(HLOOKUP(BC$1,'Nakladova matice_2018'!$A$1:$IW$188,40,FALSE),0)</f>
        <v>0</v>
      </c>
      <c r="BD67" s="19">
        <f>IFERROR(HLOOKUP(BD$1,'Nakladova matice_2018'!$A$1:$IW$188,40,FALSE),0)</f>
        <v>232070</v>
      </c>
      <c r="BE67" s="19">
        <f>IFERROR(HLOOKUP(BE$1,'Nakladova matice_2018'!$A$1:$IW$188,40,FALSE),0)</f>
        <v>0</v>
      </c>
      <c r="BF67" s="19">
        <f>IFERROR(HLOOKUP(BF$1,'Nakladova matice_2018'!$A$1:$IW$188,40,FALSE),0)</f>
        <v>0</v>
      </c>
      <c r="BG67" s="19">
        <f>IFERROR(HLOOKUP(BG$1,'Nakladova matice_2018'!$A$1:$IW$188,40,FALSE),0)</f>
        <v>0</v>
      </c>
      <c r="BH67" s="19">
        <f>IFERROR(HLOOKUP(BH$1,'Nakladova matice_2018'!$A$1:$IW$188,40,FALSE),0)</f>
        <v>0</v>
      </c>
      <c r="BI67" s="19">
        <f>IFERROR(HLOOKUP(BI$1,'Nakladova matice_2018'!$A$1:$IW$188,40,FALSE),0)</f>
        <v>79010</v>
      </c>
      <c r="BJ67" s="19">
        <f>IFERROR(HLOOKUP(BJ$1,'Nakladova matice_2018'!$A$1:$IW$188,40,FALSE),0)</f>
        <v>0</v>
      </c>
      <c r="BK67" s="19">
        <f>IFERROR(HLOOKUP(BK$1,'Nakladova matice_2018'!$A$1:$IW$188,40,FALSE),0)</f>
        <v>0</v>
      </c>
      <c r="BL67" s="19">
        <f>IFERROR(HLOOKUP(BL$1,'Nakladova matice_2018'!$A$1:$IW$188,40,FALSE),0)</f>
        <v>0</v>
      </c>
      <c r="BM67" s="19">
        <f>IFERROR(HLOOKUP(BM$1,'Nakladova matice_2018'!$A$1:$IW$188,40,FALSE),0)</f>
        <v>47003</v>
      </c>
      <c r="BN67" s="19">
        <f>IFERROR(HLOOKUP(BN$1,'Nakladova matice_2018'!$A$1:$IW$188,40,FALSE),0)</f>
        <v>0</v>
      </c>
      <c r="BO67" s="19">
        <f>IFERROR(HLOOKUP(BO$1,'Nakladova matice_2018'!$A$1:$IW$188,40,FALSE),0)</f>
        <v>0</v>
      </c>
      <c r="BP67" s="19">
        <f>IFERROR(HLOOKUP(BP$1,'Nakladova matice_2018'!$A$1:$IW$188,40,FALSE),0)</f>
        <v>0</v>
      </c>
      <c r="BQ67" s="19">
        <f>IFERROR(HLOOKUP(BQ$1,'Nakladova matice_2018'!$A$1:$IW$188,40,FALSE),0)</f>
        <v>61461</v>
      </c>
      <c r="BR67" s="19">
        <f>IFERROR(HLOOKUP(BR$1,'Nakladova matice_2018'!$A$1:$IW$188,40,FALSE),0)</f>
        <v>0</v>
      </c>
      <c r="BS67" s="19">
        <f>IFERROR(HLOOKUP(BS$1,'Nakladova matice_2018'!$A$1:$IW$188,40,FALSE),0)</f>
        <v>0</v>
      </c>
      <c r="BT67" s="19">
        <f>IFERROR(HLOOKUP(BT$1,'Nakladova matice_2018'!$A$1:$IW$188,40,FALSE),0)</f>
        <v>589440</v>
      </c>
      <c r="BU67" s="19">
        <f>IFERROR(HLOOKUP(BU$1,'Nakladova matice_2018'!$A$1:$IW$188,40,FALSE),0)</f>
        <v>0</v>
      </c>
      <c r="BV67" s="19">
        <f>IFERROR(HLOOKUP(BV$1,'Nakladova matice_2018'!$A$1:$IW$188,40,FALSE),0)</f>
        <v>11450</v>
      </c>
      <c r="BW67" s="19">
        <f>IFERROR(HLOOKUP(BW$1,'Nakladova matice_2018'!$A$1:$IW$188,40,FALSE),0)</f>
        <v>0</v>
      </c>
      <c r="BX67" s="19">
        <f>IFERROR(HLOOKUP(BX$1,'Nakladova matice_2018'!$A$1:$IW$188,40,FALSE),0)</f>
        <v>363879</v>
      </c>
      <c r="BY67" s="19">
        <f>IFERROR(HLOOKUP(BY$1,'Nakladova matice_2018'!$A$1:$IW$188,40,FALSE),0)</f>
        <v>0</v>
      </c>
      <c r="BZ67" s="19">
        <f>IFERROR(HLOOKUP(BZ$1,'Nakladova matice_2018'!$A$1:$IW$188,40,FALSE),0)</f>
        <v>0</v>
      </c>
      <c r="CA67" s="19">
        <f>IFERROR(HLOOKUP(CA$1,'Nakladova matice_2018'!$A$1:$IW$188,40,FALSE),0)</f>
        <v>0</v>
      </c>
      <c r="CB67" s="19">
        <f>IFERROR(HLOOKUP(CB$1,'Nakladova matice_2018'!$A$1:$IW$188,40,FALSE),0)</f>
        <v>0</v>
      </c>
      <c r="CC67" s="19">
        <f>IFERROR(HLOOKUP(CC$1,'Nakladova matice_2018'!$A$1:$IW$188,40,FALSE),0)</f>
        <v>3498</v>
      </c>
      <c r="CD67" s="19">
        <f>IFERROR(HLOOKUP(CD$1,'Nakladova matice_2018'!$A$1:$IW$188,40,FALSE),0)</f>
        <v>732</v>
      </c>
      <c r="CE67" s="19">
        <f>IFERROR(HLOOKUP(CE$1,'Nakladova matice_2018'!$A$1:$IW$188,40,FALSE),0)</f>
        <v>4855</v>
      </c>
      <c r="CF67" s="19">
        <f>IFERROR(HLOOKUP(CF$1,'Nakladova matice_2018'!$A$1:$IW$188,40,FALSE),0)</f>
        <v>20979</v>
      </c>
      <c r="CG67" s="19">
        <f>IFERROR(HLOOKUP(CG$1,'Nakladova matice_2018'!$A$1:$IW$188,40,FALSE),0)</f>
        <v>12743</v>
      </c>
      <c r="CH67" s="19">
        <f>IFERROR(HLOOKUP(CH$1,'Nakladova matice_2018'!$A$1:$IW$188,40,FALSE),0)</f>
        <v>15575</v>
      </c>
      <c r="CI67" s="19">
        <f>IFERROR(HLOOKUP(CI$1,'Nakladova matice_2018'!$A$1:$IW$188,40,FALSE),0)</f>
        <v>3430</v>
      </c>
      <c r="CJ67" s="19">
        <f>IFERROR(HLOOKUP(CJ$1,'Nakladova matice_2018'!$A$1:$IW$188,40,FALSE),0)</f>
        <v>7503</v>
      </c>
      <c r="CK67" s="19">
        <f>IFERROR(HLOOKUP(CK$1,'Nakladova matice_2018'!$A$1:$IW$188,40,FALSE),0)</f>
        <v>1430</v>
      </c>
      <c r="CL67" s="19">
        <f>IFERROR(HLOOKUP(CL$1,'Nakladova matice_2018'!$A$1:$IW$188,40,FALSE),0)</f>
        <v>4052</v>
      </c>
      <c r="CM67" s="19">
        <f>IFERROR(HLOOKUP(CM$1,'Nakladova matice_2018'!$A$1:$IW$188,40,FALSE),0)</f>
        <v>0</v>
      </c>
      <c r="CN67" s="19">
        <f>IFERROR(HLOOKUP(CN$1,'Nakladova matice_2018'!$A$1:$IW$188,40,FALSE),0)</f>
        <v>8027</v>
      </c>
      <c r="CO67" s="19">
        <f>IFERROR(HLOOKUP(CO$1,'Nakladova matice_2018'!$A$1:$IW$188,40,FALSE),0)</f>
        <v>0</v>
      </c>
      <c r="CP67" s="19">
        <f>IFERROR(HLOOKUP(CP$1,'Nakladova matice_2018'!$A$1:$IW$188,40,FALSE),0)</f>
        <v>0</v>
      </c>
      <c r="CQ67" s="19">
        <f>IFERROR(HLOOKUP(CQ$1,'Nakladova matice_2018'!$A$1:$IW$188,40,FALSE),0)</f>
        <v>0</v>
      </c>
      <c r="CR67" s="19">
        <f>IFERROR(HLOOKUP(CR$1,'Nakladova matice_2018'!$A$1:$IW$188,40,FALSE),0)</f>
        <v>0</v>
      </c>
      <c r="CS67" s="19">
        <f>IFERROR(HLOOKUP(CS$1,'Nakladova matice_2018'!$A$1:$IW$188,40,FALSE),0)</f>
        <v>0</v>
      </c>
      <c r="CT67" s="19">
        <f>IFERROR(HLOOKUP(CT$1,'Nakladova matice_2018'!$A$1:$IW$188,40,FALSE),0)</f>
        <v>210167</v>
      </c>
      <c r="CU67" s="19">
        <f>IFERROR(HLOOKUP(CU$1,'Nakladova matice_2018'!$A$1:$IW$188,40,FALSE),0)</f>
        <v>0</v>
      </c>
      <c r="CV67" s="19">
        <f>IFERROR(HLOOKUP(CV$1,'Nakladova matice_2018'!$A$1:$IW$188,40,FALSE),0)</f>
        <v>171858</v>
      </c>
      <c r="CW67" s="19">
        <f>IFERROR(HLOOKUP(CW$1,'Nakladova matice_2018'!$A$1:$IW$188,40,FALSE),0)</f>
        <v>0</v>
      </c>
      <c r="CX67" s="19">
        <f>IFERROR(HLOOKUP(CX$1,'Nakladova matice_2018'!$A$1:$IW$188,40,FALSE),0)</f>
        <v>0</v>
      </c>
      <c r="CY67" s="19">
        <f>IFERROR(HLOOKUP(CY$1,'Nakladova matice_2018'!$A$1:$IW$188,40,FALSE),0)</f>
        <v>0</v>
      </c>
      <c r="CZ67" s="19">
        <f>IFERROR(HLOOKUP(CZ$1,'Nakladova matice_2018'!$A$1:$IW$188,40,FALSE),0)</f>
        <v>0</v>
      </c>
      <c r="DA67" s="19">
        <f>IFERROR(HLOOKUP(DA$1,'Nakladova matice_2018'!$A$1:$IW$188,40,FALSE),0)</f>
        <v>5077</v>
      </c>
      <c r="DB67" s="19">
        <f>IFERROR(HLOOKUP(DB$1,'Nakladova matice_2018'!$A$1:$IW$188,40,FALSE),0)</f>
        <v>53366</v>
      </c>
      <c r="DC67" s="19">
        <f>IFERROR(HLOOKUP(DC$1,'Nakladova matice_2018'!$A$1:$IW$188,40,FALSE),0)</f>
        <v>0</v>
      </c>
      <c r="DD67" s="19">
        <f>IFERROR(HLOOKUP(DD$1,'Nakladova matice_2018'!$A$1:$IW$188,40,FALSE),0)</f>
        <v>0</v>
      </c>
      <c r="DE67" s="19">
        <f>IFERROR(HLOOKUP(DE$1,'Nakladova matice_2018'!$A$1:$IW$188,40,FALSE),0)</f>
        <v>0</v>
      </c>
      <c r="DF67" s="19">
        <f>IFERROR(HLOOKUP(DF$1,'Nakladova matice_2018'!$A$1:$IW$188,40,FALSE),0)</f>
        <v>0</v>
      </c>
      <c r="DG67" s="19">
        <f>IFERROR(HLOOKUP(DG$1,'Nakladova matice_2018'!$A$1:$IW$188,40,FALSE),0)</f>
        <v>17151</v>
      </c>
      <c r="DH67" s="19">
        <f>IFERROR(HLOOKUP(DH$1,'Nakladova matice_2018'!$A$1:$IW$188,40,FALSE),0)</f>
        <v>0</v>
      </c>
      <c r="DI67" s="19">
        <f>IFERROR(HLOOKUP(DI$1,'Nakladova matice_2018'!$A$1:$IW$188,40,FALSE),0)</f>
        <v>0</v>
      </c>
      <c r="DJ67" s="19">
        <f>IFERROR(HLOOKUP(DJ$1,'Nakladova matice_2018'!$A$1:$IW$188,40,FALSE),0)</f>
        <v>286</v>
      </c>
      <c r="DK67" s="19">
        <f>IFERROR(HLOOKUP(DK$1,'Nakladova matice_2018'!$A$1:$IW$188,40,FALSE),0)</f>
        <v>17241</v>
      </c>
      <c r="DL67" s="19">
        <f>IFERROR(HLOOKUP(DL$1,'Nakladova matice_2018'!$A$1:$IW$188,40,FALSE),0)</f>
        <v>22503</v>
      </c>
      <c r="DM67" s="19">
        <f>IFERROR(HLOOKUP(DM$1,'Nakladova matice_2018'!$A$1:$IW$188,40,FALSE),0)</f>
        <v>29701</v>
      </c>
      <c r="DN67" s="19">
        <f>IFERROR(HLOOKUP(DN$1,'Nakladova matice_2018'!$A$1:$IW$188,40,FALSE),0)</f>
        <v>14641</v>
      </c>
      <c r="DO67" s="19">
        <f>IFERROR(HLOOKUP(DO$1,'Nakladova matice_2018'!$A$1:$IW$188,40,FALSE),0)</f>
        <v>0</v>
      </c>
      <c r="DP67" s="19">
        <f>IFERROR(HLOOKUP(DP$1,'Nakladova matice_2018'!$A$1:$IW$188,40,FALSE),0)</f>
        <v>2280</v>
      </c>
      <c r="DQ67" s="19">
        <f>IFERROR(HLOOKUP(DQ$1,'Nakladova matice_2018'!$A$1:$IW$188,40,FALSE),0)</f>
        <v>0</v>
      </c>
      <c r="DR67" s="19">
        <f>IFERROR(HLOOKUP(DR$1,'Nakladova matice_2018'!$A$1:$IW$188,40,FALSE),0)</f>
        <v>61939</v>
      </c>
      <c r="DS67" s="19">
        <f>IFERROR(HLOOKUP(DS$1,'Nakladova matice_2018'!$A$1:$IW$188,40,FALSE),0)</f>
        <v>25627.9</v>
      </c>
      <c r="DT67" s="19">
        <f>IFERROR(HLOOKUP(DT$1,'Nakladova matice_2018'!$A$1:$IW$188,40,FALSE),0)</f>
        <v>0</v>
      </c>
      <c r="DU67" s="19">
        <f>IFERROR(HLOOKUP(DU$1,'Nakladova matice_2018'!$A$1:$IW$188,40,FALSE),0)</f>
        <v>2284</v>
      </c>
      <c r="DV67" s="19">
        <f>IFERROR(HLOOKUP(DV$1,'Nakladova matice_2018'!$A$1:$IW$188,40,FALSE),0)</f>
        <v>13509</v>
      </c>
      <c r="DW67" s="19">
        <f>IFERROR(HLOOKUP(DW$1,'Nakladova matice_2018'!$A$1:$IW$188,40,FALSE),0)</f>
        <v>13361</v>
      </c>
      <c r="DX67" s="19">
        <f>IFERROR(HLOOKUP(DX$1,'Nakladova matice_2018'!$A$1:$IW$188,40,FALSE),0)</f>
        <v>0</v>
      </c>
      <c r="DY67" s="19">
        <f>IFERROR(HLOOKUP(DY$1,'Nakladova matice_2018'!$A$1:$IW$188,40,FALSE),0)</f>
        <v>150974</v>
      </c>
      <c r="DZ67" s="19">
        <f>IFERROR(HLOOKUP(DZ$1,'Nakladova matice_2018'!$A$1:$IW$188,40,FALSE),0)</f>
        <v>16850</v>
      </c>
      <c r="EA67" s="19">
        <f>IFERROR(HLOOKUP(EA$1,'Nakladova matice_2018'!$A$1:$IW$188,40,FALSE),0)</f>
        <v>4367</v>
      </c>
      <c r="EB67" s="19">
        <f>IFERROR(HLOOKUP(EB$1,'Nakladova matice_2018'!$A$1:$IW$188,40,FALSE),0)</f>
        <v>198</v>
      </c>
      <c r="EC67" s="19">
        <f>IFERROR(HLOOKUP(EC$1,'Nakladova matice_2018'!$A$1:$IW$188,40,FALSE),0)</f>
        <v>4763</v>
      </c>
      <c r="ED67" s="19">
        <f>IFERROR(HLOOKUP(ED$1,'Nakladova matice_2018'!$A$1:$IW$188,40,FALSE),0)</f>
        <v>6027</v>
      </c>
      <c r="EE67" s="19">
        <f>IFERROR(HLOOKUP(EE$1,'Nakladova matice_2018'!$A$1:$IW$188,40,FALSE),0)</f>
        <v>6640</v>
      </c>
      <c r="EF67" s="19">
        <f>IFERROR(HLOOKUP(EF$1,'Nakladova matice_2018'!$A$1:$IW$188,40,FALSE),0)</f>
        <v>0</v>
      </c>
      <c r="EG67" s="19">
        <f>IFERROR(HLOOKUP(EG$1,'Nakladova matice_2018'!$A$1:$IW$188,40,FALSE),0)</f>
        <v>9669</v>
      </c>
      <c r="EH67" s="19">
        <f>IFERROR(HLOOKUP(EH$1,'Nakladova matice_2018'!$A$1:$IW$188,40,FALSE),0)</f>
        <v>672</v>
      </c>
      <c r="EI67" s="19">
        <f>IFERROR(HLOOKUP(EI$1,'Nakladova matice_2018'!$A$1:$IW$188,40,FALSE),0)</f>
        <v>0</v>
      </c>
      <c r="EJ67" s="19">
        <f>IFERROR(HLOOKUP(EJ$1,'Nakladova matice_2018'!$A$1:$IW$188,40,FALSE),0)</f>
        <v>1135</v>
      </c>
      <c r="EK67" s="19">
        <f>IFERROR(HLOOKUP(EK$1,'Nakladova matice_2018'!$A$1:$IW$188,40,FALSE),0)</f>
        <v>111489</v>
      </c>
      <c r="EL67" s="19">
        <f>IFERROR(HLOOKUP(EL$1,'Nakladova matice_2018'!$A$1:$IW$188,40,FALSE),0)</f>
        <v>0</v>
      </c>
      <c r="EM67" s="19">
        <f>IFERROR(HLOOKUP(EM$1,'Nakladova matice_2018'!$A$1:$IW$188,40,FALSE),0)</f>
        <v>0</v>
      </c>
      <c r="EN67" s="19">
        <f>IFERROR(HLOOKUP(EN$1,'Nakladova matice_2018'!$A$1:$IW$188,40,FALSE),0)</f>
        <v>0</v>
      </c>
      <c r="EO67" s="19">
        <f>IFERROR(HLOOKUP(EO$1,'Nakladova matice_2018'!$A$1:$IW$188,40,FALSE),0)</f>
        <v>66582</v>
      </c>
      <c r="EP67" s="19">
        <f>IFERROR(HLOOKUP(EP$1,'Nakladova matice_2018'!$A$1:$IW$188,40,FALSE),0)</f>
        <v>0</v>
      </c>
      <c r="EQ67" s="19">
        <f>IFERROR(HLOOKUP(EQ$1,'Nakladova matice_2018'!$A$1:$IW$188,40,FALSE),0)</f>
        <v>0</v>
      </c>
      <c r="ER67" s="19">
        <f>IFERROR(HLOOKUP(ER$1,'Nakladova matice_2018'!$A$1:$IW$188,40,FALSE),0)</f>
        <v>0</v>
      </c>
      <c r="ES67" s="19">
        <f>IFERROR(HLOOKUP(ES$1,'Nakladova matice_2018'!$A$1:$IW$188,40,FALSE),0)</f>
        <v>2924</v>
      </c>
      <c r="ET67" s="19">
        <f>IFERROR(HLOOKUP(ET$1,'Nakladova matice_2018'!$A$1:$IW$188,40,FALSE),0)</f>
        <v>0</v>
      </c>
      <c r="EU67" s="19">
        <f>IFERROR(HLOOKUP(EU$1,'Nakladova matice_2018'!$A$1:$IW$188,40,FALSE),0)</f>
        <v>0</v>
      </c>
      <c r="EV67" s="19">
        <f>IFERROR(HLOOKUP(EV$1,'Nakladova matice_2018'!$A$1:$IW$188,40,FALSE),0)</f>
        <v>0</v>
      </c>
      <c r="EW67" s="19">
        <f>IFERROR(HLOOKUP(EW$1,'Nakladova matice_2018'!$A$1:$IW$188,40,FALSE),0)</f>
        <v>44481</v>
      </c>
      <c r="EX67" s="19">
        <f>IFERROR(HLOOKUP(EX$1,'Nakladova matice_2018'!$A$1:$IW$188,40,FALSE),0)</f>
        <v>0</v>
      </c>
      <c r="EY67" s="19">
        <f>IFERROR(HLOOKUP(EY$1,'Nakladova matice_2018'!$A$1:$IW$188,40,FALSE),0)</f>
        <v>0</v>
      </c>
      <c r="EZ67" s="19">
        <f>IFERROR(HLOOKUP(EZ$1,'Nakladova matice_2018'!$A$1:$IW$188,40,FALSE),0)</f>
        <v>33878</v>
      </c>
      <c r="FA67" s="19">
        <f>IFERROR(HLOOKUP(FA$1,'Nakladova matice_2018'!$A$1:$IW$188,40,FALSE),0)</f>
        <v>0</v>
      </c>
      <c r="FB67" s="19">
        <f>IFERROR(HLOOKUP(FB$1,'Nakladova matice_2018'!$A$1:$IW$188,40,FALSE),0)</f>
        <v>122718</v>
      </c>
      <c r="FC67" s="19">
        <f>IFERROR(HLOOKUP(FC$1,'Nakladova matice_2018'!$A$1:$IW$188,40,FALSE),0)</f>
        <v>47745</v>
      </c>
      <c r="FD67" s="19">
        <f>IFERROR(HLOOKUP(FD$1,'Nakladova matice_2018'!$A$1:$IW$188,40,FALSE),0)</f>
        <v>0</v>
      </c>
      <c r="FE67" s="19">
        <f>IFERROR(HLOOKUP(FE$1,'Nakladova matice_2018'!$A$1:$IW$188,40,FALSE),0)</f>
        <v>14689</v>
      </c>
      <c r="FF67" s="19">
        <f>IFERROR(HLOOKUP(FF$1,'Nakladova matice_2018'!$A$1:$IW$188,40,FALSE),0)</f>
        <v>78117</v>
      </c>
      <c r="FG67" s="19">
        <f>IFERROR(HLOOKUP(FG$1,'Nakladova matice_2018'!$A$1:$IW$188,40,FALSE),0)</f>
        <v>0</v>
      </c>
      <c r="FH67" s="19">
        <f>IFERROR(HLOOKUP(FH$1,'Nakladova matice_2018'!$A$1:$IW$188,40,FALSE),0)</f>
        <v>0</v>
      </c>
      <c r="FI67" s="19">
        <f>IFERROR(HLOOKUP(FI$1,'Nakladova matice_2018'!$A$1:$IW$188,40,FALSE),0)</f>
        <v>125029.04</v>
      </c>
      <c r="FJ67" s="19">
        <f>IFERROR(HLOOKUP(FJ$1,'Nakladova matice_2018'!$A$1:$IW$188,40,FALSE),0)</f>
        <v>123255.96</v>
      </c>
      <c r="FK67" s="19">
        <f>IFERROR(HLOOKUP(FK$1,'Nakladova matice_2018'!$A$1:$IW$188,40,FALSE),0)</f>
        <v>5318</v>
      </c>
      <c r="FL67" s="19">
        <f>IFERROR(HLOOKUP(FL$1,'Nakladova matice_2018'!$A$1:$IW$188,40,FALSE),0)</f>
        <v>42616</v>
      </c>
      <c r="FM67" s="19">
        <f>IFERROR(HLOOKUP(FM$1,'Nakladova matice_2018'!$A$1:$IW$188,40,FALSE),0)</f>
        <v>0</v>
      </c>
      <c r="FN67" s="19">
        <f>IFERROR(HLOOKUP(FN$1,'Nakladova matice_2018'!$A$1:$IW$188,40,FALSE),0)</f>
        <v>10485</v>
      </c>
      <c r="FO67" s="19">
        <f>IFERROR(HLOOKUP(FO$1,'Nakladova matice_2018'!$A$1:$IW$188,40,FALSE),0)</f>
        <v>95191</v>
      </c>
      <c r="FP67" s="19">
        <f>IFERROR(HLOOKUP(FP$1,'Nakladova matice_2018'!$A$1:$IW$188,40,FALSE),0)</f>
        <v>0</v>
      </c>
      <c r="FQ67" s="19">
        <f>IFERROR(HLOOKUP(FQ$1,'Nakladova matice_2018'!$A$1:$IW$188,40,FALSE),0)</f>
        <v>28407</v>
      </c>
      <c r="FR67" s="19">
        <f>IFERROR(HLOOKUP(FR$1,'Nakladova matice_2018'!$A$1:$IW$188,40,FALSE),0)</f>
        <v>0</v>
      </c>
      <c r="FS67" s="19">
        <f>IFERROR(HLOOKUP(FS$1,'Nakladova matice_2018'!$A$1:$IW$188,40,FALSE),0)</f>
        <v>78460</v>
      </c>
      <c r="FT67" s="19">
        <f>IFERROR(HLOOKUP(FT$1,'Nakladova matice_2018'!$A$1:$IW$188,40,FALSE),0)</f>
        <v>96145</v>
      </c>
      <c r="FU67" s="19">
        <f>IFERROR(HLOOKUP(FU$1,'Nakladova matice_2018'!$A$1:$IW$188,40,FALSE),0)</f>
        <v>41218</v>
      </c>
      <c r="FV67" s="19">
        <f>IFERROR(HLOOKUP(FV$1,'Nakladova matice_2018'!$A$1:$IW$188,40,FALSE),0)</f>
        <v>42345</v>
      </c>
      <c r="FW67" s="19">
        <f>IFERROR(HLOOKUP(FW$1,'Nakladova matice_2018'!$A$1:$IW$188,40,FALSE),0)</f>
        <v>24944</v>
      </c>
      <c r="FX67" s="19">
        <f>IFERROR(HLOOKUP(FX$1,'Nakladova matice_2018'!$A$1:$IW$188,40,FALSE),0)</f>
        <v>47145</v>
      </c>
      <c r="FY67" s="19">
        <f>IFERROR(HLOOKUP(FY$1,'Nakladova matice_2018'!$A$1:$IW$188,40,FALSE),0)</f>
        <v>147608</v>
      </c>
      <c r="FZ67" s="19">
        <f>IFERROR(HLOOKUP(FZ$1,'Nakladova matice_2018'!$A$1:$IW$188,40,FALSE),0)</f>
        <v>0</v>
      </c>
      <c r="GA67" s="19">
        <f>IFERROR(HLOOKUP(GA$1,'Nakladova matice_2018'!$A$1:$IW$188,40,FALSE),0)</f>
        <v>264296</v>
      </c>
      <c r="GB67" s="19">
        <f>IFERROR(HLOOKUP(GB$1,'Nakladova matice_2018'!$A$1:$IW$188,40,FALSE),0)</f>
        <v>43141</v>
      </c>
      <c r="GC67" s="19">
        <f>IFERROR(HLOOKUP(GC$1,'Nakladova matice_2018'!$A$1:$IW$188,40,FALSE),0)</f>
        <v>69537</v>
      </c>
      <c r="GD67" s="19">
        <f>IFERROR(HLOOKUP(GD$1,'Nakladova matice_2018'!$A$1:$IW$188,40,FALSE),0)</f>
        <v>19733</v>
      </c>
      <c r="GE67" s="19">
        <f>IFERROR(HLOOKUP(GE$1,'Nakladova matice_2018'!$A$1:$IW$188,40,FALSE),0)</f>
        <v>0</v>
      </c>
      <c r="GF67" s="19">
        <f>IFERROR(HLOOKUP(GF$1,'Nakladova matice_2018'!$A$1:$IW$188,40,FALSE),0)</f>
        <v>0</v>
      </c>
      <c r="GG67" s="19">
        <f>IFERROR(HLOOKUP(GG$1,'Nakladova matice_2018'!$A$1:$IW$188,40,FALSE),0)</f>
        <v>0</v>
      </c>
      <c r="GH67" s="19">
        <f>IFERROR(HLOOKUP(GH$1,'Nakladova matice_2018'!$A$1:$IW$188,40,FALSE),0)</f>
        <v>0</v>
      </c>
      <c r="GI67" s="19">
        <f>IFERROR(HLOOKUP(GI$1,'Nakladova matice_2018'!$A$1:$IW$188,40,FALSE),0)</f>
        <v>38507</v>
      </c>
      <c r="GJ67" s="19">
        <f>IFERROR(HLOOKUP(GJ$1,'Nakladova matice_2018'!$A$1:$IW$188,40,FALSE),0)</f>
        <v>8231.66</v>
      </c>
      <c r="GK67" s="19">
        <f>IFERROR(HLOOKUP(GK$1,'Nakladova matice_2018'!$A$1:$IW$188,40,FALSE),0)</f>
        <v>21685</v>
      </c>
      <c r="GL67" s="19">
        <f>IFERROR(HLOOKUP(GL$1,'Nakladova matice_2018'!$A$1:$IW$188,40,FALSE),0)</f>
        <v>0</v>
      </c>
      <c r="GM67" s="19">
        <f>IFERROR(HLOOKUP(GM$1,'Nakladova matice_2018'!$A$1:$IW$188,40,FALSE),0)</f>
        <v>7758</v>
      </c>
      <c r="GN67" s="19">
        <f>IFERROR(HLOOKUP(GN$1,'Nakladova matice_2018'!$A$1:$IW$188,40,FALSE),0)</f>
        <v>4020</v>
      </c>
      <c r="GO67" s="19">
        <f>IFERROR(HLOOKUP(GO$1,'Nakladova matice_2018'!$A$1:$IW$188,40,FALSE),0)</f>
        <v>0</v>
      </c>
      <c r="GP67" s="19">
        <f>IFERROR(HLOOKUP(GP$1,'Nakladova matice_2018'!$A$1:$IW$188,40,FALSE),0)</f>
        <v>0</v>
      </c>
      <c r="GQ67" s="19">
        <f>IFERROR(HLOOKUP(GQ$1,'Nakladova matice_2018'!$A$1:$IW$188,40,FALSE),0)</f>
        <v>19427.34</v>
      </c>
      <c r="GR67" s="19">
        <f>IFERROR(HLOOKUP(GR$1,'Nakladova matice_2018'!$A$1:$IW$188,40,FALSE),0)</f>
        <v>0</v>
      </c>
      <c r="GS67" s="19">
        <f>IFERROR(HLOOKUP(GS$1,'Nakladova matice_2018'!$A$1:$IW$188,40,FALSE),0)</f>
        <v>0</v>
      </c>
      <c r="GT67" s="19">
        <f>IFERROR(HLOOKUP(GT$1,'Nakladova matice_2018'!$A$1:$IW$188,40,FALSE),0)</f>
        <v>144</v>
      </c>
      <c r="GU67" s="19">
        <f>IFERROR(HLOOKUP(GU$1,'Nakladova matice_2018'!$A$1:$IW$188,40,FALSE),0)</f>
        <v>32435</v>
      </c>
      <c r="GV67" s="19">
        <f>IFERROR(HLOOKUP(GV$1,'Nakladova matice_2018'!$A$1:$IW$188,40,FALSE),0)</f>
        <v>1016</v>
      </c>
      <c r="GW67" s="19">
        <f>IFERROR(HLOOKUP(GW$1,'Nakladova matice_2018'!$A$1:$IW$188,40,FALSE),0)</f>
        <v>0</v>
      </c>
      <c r="GX67" s="19">
        <f>IFERROR(HLOOKUP(GX$1,'Nakladova matice_2018'!$A$1:$IW$188,40,FALSE),0)</f>
        <v>0</v>
      </c>
      <c r="GY67" s="19">
        <f>IFERROR(HLOOKUP(GY$1,'Nakladova matice_2018'!$A$1:$IW$188,40,FALSE),0)</f>
        <v>0</v>
      </c>
      <c r="GZ67" s="19">
        <f>IFERROR(HLOOKUP(GZ$1,'Nakladova matice_2018'!$A$1:$IW$188,40,FALSE),0)</f>
        <v>8982</v>
      </c>
      <c r="HA67" s="19">
        <f>IFERROR(HLOOKUP(HA$1,'Nakladova matice_2018'!$A$1:$IW$188,40,FALSE),0)</f>
        <v>13716</v>
      </c>
      <c r="HB67" s="19">
        <f>IFERROR(HLOOKUP(HB$1,'Nakladova matice_2018'!$A$1:$IW$188,40,FALSE),0)</f>
        <v>31819</v>
      </c>
      <c r="HC67" s="19">
        <f>IFERROR(HLOOKUP(HC$1,'Nakladova matice_2018'!$A$1:$IW$188,40,FALSE),0)</f>
        <v>18111</v>
      </c>
      <c r="HD67" s="19">
        <f>IFERROR(HLOOKUP(HD$1,'Nakladova matice_2018'!$A$1:$IW$188,40,FALSE),0)</f>
        <v>15317</v>
      </c>
      <c r="HE67" s="19">
        <f>IFERROR(HLOOKUP(HE$1,'Nakladova matice_2018'!$A$1:$IW$188,40,FALSE),0)</f>
        <v>311282</v>
      </c>
      <c r="HF67" s="19">
        <f>IFERROR(HLOOKUP(HF$1,'Nakladova matice_2018'!$A$1:$IW$188,40,FALSE),0)</f>
        <v>69937</v>
      </c>
      <c r="HG67" s="19">
        <f>IFERROR(HLOOKUP(HG$1,'Nakladova matice_2018'!$A$1:$IW$188,40,FALSE),0)</f>
        <v>12755</v>
      </c>
      <c r="HH67" s="19">
        <f>IFERROR(HLOOKUP(HH$1,'Nakladova matice_2018'!$A$1:$IW$188,40,FALSE),0)</f>
        <v>26622</v>
      </c>
      <c r="HI67" s="19">
        <f>IFERROR(HLOOKUP(HI$1,'Nakladova matice_2018'!$A$1:$IW$188,40,FALSE),0)</f>
        <v>0</v>
      </c>
      <c r="HJ67" s="19">
        <f>IFERROR(HLOOKUP(HJ$1,'Nakladova matice_2018'!$A$1:$IW$188,40,FALSE),0)</f>
        <v>35130.04</v>
      </c>
      <c r="HK67" s="19">
        <f>IFERROR(HLOOKUP(HK$1,'Nakladova matice_2018'!$A$1:$IW$188,40,FALSE),0)</f>
        <v>1187</v>
      </c>
      <c r="HL67" s="19">
        <f>IFERROR(HLOOKUP(HL$1,'Nakladova matice_2018'!$A$1:$IW$188,40,FALSE),0)</f>
        <v>0</v>
      </c>
      <c r="HM67" s="19">
        <f>IFERROR(HLOOKUP(HM$1,'Nakladova matice_2018'!$A$1:$IW$188,40,FALSE),0)</f>
        <v>0</v>
      </c>
      <c r="HN67" s="19">
        <f>IFERROR(HLOOKUP(HN$1,'Nakladova matice_2018'!$A$1:$IW$188,40,FALSE),0)</f>
        <v>0</v>
      </c>
      <c r="HO67" s="19">
        <f>IFERROR(HLOOKUP(HO$1,'Nakladova matice_2018'!$A$1:$IW$188,40,FALSE),0)</f>
        <v>0</v>
      </c>
      <c r="HP67" s="19">
        <f>IFERROR(HLOOKUP(HP$1,'Nakladova matice_2018'!$A$1:$IW$188,40,FALSE),0)</f>
        <v>0</v>
      </c>
      <c r="HQ67" s="19">
        <f>IFERROR(HLOOKUP(HQ$1,'Nakladova matice_2018'!$A$1:$IW$188,40,FALSE),0)</f>
        <v>0</v>
      </c>
      <c r="HR67" s="19">
        <f>IFERROR(HLOOKUP(HR$1,'Nakladova matice_2018'!$A$1:$IW$188,40,FALSE),0)</f>
        <v>0</v>
      </c>
      <c r="HS67" s="19">
        <f>IFERROR(HLOOKUP(HS$1,'Nakladova matice_2018'!$A$1:$IW$188,40,FALSE),0)</f>
        <v>0</v>
      </c>
      <c r="HT67" s="19">
        <f>IFERROR(HLOOKUP(HT$1,'Nakladova matice_2018'!$A$1:$IW$188,40,FALSE),0)</f>
        <v>0</v>
      </c>
      <c r="HU67" s="19">
        <f>IFERROR(HLOOKUP(HU$1,'Nakladova matice_2018'!$A$1:$IW$188,40,FALSE),0)</f>
        <v>0</v>
      </c>
      <c r="HV67" s="19">
        <f>IFERROR(HLOOKUP(HV$1,'Nakladova matice_2018'!$A$1:$IW$188,40,FALSE),0)</f>
        <v>0</v>
      </c>
      <c r="HW67" s="19">
        <f>IFERROR(HLOOKUP(HW$1,'Nakladova matice_2018'!$A$1:$IW$188,40,FALSE),0)</f>
        <v>0</v>
      </c>
      <c r="HX67" s="19">
        <f>IFERROR(HLOOKUP(HX$1,'Nakladova matice_2018'!$A$1:$IW$188,40,FALSE),0)</f>
        <v>0</v>
      </c>
      <c r="HY67" s="19">
        <f>IFERROR(HLOOKUP(HY$1,'Nakladova matice_2018'!$A$1:$IW$188,40,FALSE),0)</f>
        <v>0</v>
      </c>
      <c r="HZ67" s="19">
        <f>IFERROR(HLOOKUP(HZ$1,'Nakladova matice_2018'!$A$1:$IW$188,40,FALSE),0)</f>
        <v>0</v>
      </c>
      <c r="IA67" s="19">
        <f>IFERROR(HLOOKUP(IA$1,'Nakladova matice_2018'!$A$1:$IW$188,40,FALSE),0)</f>
        <v>0</v>
      </c>
      <c r="IB67" s="19">
        <f>IFERROR(HLOOKUP(IB$1,'Nakladova matice_2018'!$A$1:$IW$188,40,FALSE),0)</f>
        <v>0</v>
      </c>
      <c r="IC67" s="19">
        <f>IFERROR(HLOOKUP(IC$1,'Nakladova matice_2018'!$A$1:$IW$188,40,FALSE),0)</f>
        <v>0</v>
      </c>
      <c r="ID67" s="19">
        <f>IFERROR(HLOOKUP(ID$1,'Nakladova matice_2018'!$A$1:$IW$188,40,FALSE),0)</f>
        <v>0</v>
      </c>
      <c r="IE67" s="19">
        <f>IFERROR(HLOOKUP(IE$1,'Nakladova matice_2018'!$A$1:$IW$188,40,FALSE),0)</f>
        <v>0</v>
      </c>
      <c r="IF67" s="19">
        <f>IFERROR(HLOOKUP(IF$1,'Nakladova matice_2018'!$A$1:$IW$188,40,FALSE),0)</f>
        <v>0</v>
      </c>
      <c r="IG67" s="19">
        <f>IFERROR(HLOOKUP(IG$1,'Nakladova matice_2018'!$A$1:$IW$188,40,FALSE),0)</f>
        <v>0</v>
      </c>
      <c r="IH67" s="19">
        <f>IFERROR(HLOOKUP(IH$1,'Nakladova matice_2018'!$A$1:$IW$188,40,FALSE),0)</f>
        <v>0</v>
      </c>
      <c r="II67" s="19">
        <f>IFERROR(HLOOKUP(II$1,'Nakladova matice_2018'!$A$1:$IW$188,40,FALSE),0)</f>
        <v>1218</v>
      </c>
      <c r="IJ67" s="19">
        <f>IFERROR(HLOOKUP(IJ$1,'Nakladova matice_2018'!$A$1:$IW$188,40,FALSE),0)</f>
        <v>0</v>
      </c>
      <c r="IK67" s="19">
        <f>IFERROR(HLOOKUP(IK$1,'Nakladova matice_2018'!$A$1:$IW$188,40,FALSE),0)</f>
        <v>25787</v>
      </c>
      <c r="IL67" s="19">
        <f>IFERROR(HLOOKUP(IL$1,'Nakladova matice_2018'!$A$1:$IW$188,40,FALSE),0)</f>
        <v>0</v>
      </c>
      <c r="IM67" s="19">
        <f>IFERROR(HLOOKUP(IM$1,'Nakladova matice_2018'!$A$1:$IW$188,40,FALSE),0)</f>
        <v>560</v>
      </c>
      <c r="IN67" s="19">
        <f>IFERROR(HLOOKUP(IN$1,'Nakladova matice_2018'!$A$1:$IW$188,40,FALSE),0)</f>
        <v>0</v>
      </c>
      <c r="IO67" s="19">
        <f>IFERROR(HLOOKUP(IO$1,'Nakladova matice_2018'!$A$1:$IW$188,40,FALSE),0)</f>
        <v>4140</v>
      </c>
      <c r="IP67" s="19">
        <f>IFERROR(HLOOKUP(IP$1,'Nakladova matice_2018'!$A$1:$IW$188,40,FALSE),0)</f>
        <v>0</v>
      </c>
      <c r="IQ67" s="19">
        <f>IFERROR(HLOOKUP(IQ$1,'Nakladova matice_2018'!$A$1:$IW$188,40,FALSE),0)</f>
        <v>0</v>
      </c>
      <c r="IR67" s="19">
        <f>IFERROR(HLOOKUP(IR$1,'Nakladova matice_2018'!$A$1:$IW$188,40,FALSE),0)</f>
        <v>0</v>
      </c>
      <c r="IS67" s="19">
        <f>IFERROR(HLOOKUP(IS$1,'Nakladova matice_2018'!$A$1:$IW$188,40,FALSE),0)</f>
        <v>0</v>
      </c>
      <c r="IT67" s="19">
        <f>IFERROR(HLOOKUP(IT$1,'Nakladova matice_2018'!$A$1:$IW$188,40,FALSE),0)</f>
        <v>0</v>
      </c>
      <c r="IU67" s="19">
        <f>IFERROR(HLOOKUP(IU$1,'Nakladova matice_2018'!$A$1:$IW$188,40,FALSE),0)</f>
        <v>0</v>
      </c>
      <c r="IV67" s="19">
        <f>IFERROR(HLOOKUP(IV$1,'Nakladova matice_2018'!$A$1:$IW$188,40,FALSE),0)</f>
        <v>0</v>
      </c>
      <c r="IW67" s="19">
        <f>IFERROR(HLOOKUP(IW$1,'Nakladova matice_2018'!$A$1:$IW$188,40,FALSE),0)</f>
        <v>0</v>
      </c>
      <c r="IX67" s="19">
        <f>IFERROR(HLOOKUP(IX$1,'Nakladova matice_2018'!$A$1:$IW$188,40,FALSE),0)</f>
        <v>0</v>
      </c>
      <c r="IY67" s="19">
        <f>IFERROR(HLOOKUP(IY$1,'Nakladova matice_2018'!$A$1:$IW$188,40,FALSE),0)</f>
        <v>8694</v>
      </c>
      <c r="IZ67" s="19">
        <f>IFERROR(HLOOKUP(IZ$1,'Nakladova matice_2018'!$A$1:$IW$188,40,FALSE),0)</f>
        <v>868</v>
      </c>
      <c r="JA67" s="19">
        <f>IFERROR(HLOOKUP(JA$1,'Nakladova matice_2018'!$A$1:$IW$188,40,FALSE),0)</f>
        <v>0</v>
      </c>
      <c r="JB67" s="19">
        <f>IFERROR(HLOOKUP(JB$1,'Nakladova matice_2018'!$A$1:$IW$188,40,FALSE),0)</f>
        <v>0</v>
      </c>
      <c r="JC67" s="19">
        <f>IFERROR(HLOOKUP(JC$1,'Nakladova matice_2018'!$A$1:$IW$188,40,FALSE),0)</f>
        <v>0</v>
      </c>
      <c r="JD67" s="19">
        <f>IFERROR(HLOOKUP(JD$1,'Nakladova matice_2018'!$A$1:$IW$188,40,FALSE),0)</f>
        <v>0</v>
      </c>
      <c r="JE67" s="19">
        <f>IFERROR(HLOOKUP(JE$1,'Nakladova matice_2018'!$A$1:$IW$188,40,FALSE),0)</f>
        <v>0</v>
      </c>
      <c r="JF67" s="19">
        <f>IFERROR(HLOOKUP(JF$1,'Nakladova matice_2018'!$A$1:$IW$188,40,FALSE),0)</f>
        <v>0</v>
      </c>
      <c r="JG67" s="19">
        <f>IFERROR(HLOOKUP(JG$1,'Nakladova matice_2018'!$A$1:$IW$188,40,FALSE),0)</f>
        <v>80826</v>
      </c>
      <c r="JH67" s="19">
        <f>IFERROR(HLOOKUP(JH$1,'Nakladova matice_2018'!$A$1:$IW$188,40,FALSE),0)</f>
        <v>5673</v>
      </c>
      <c r="JI67" s="19">
        <f>IFERROR(HLOOKUP(JI$1,'Nakladova matice_2018'!$A$1:$IW$188,40,FALSE),0)</f>
        <v>9597</v>
      </c>
      <c r="JJ67" s="19">
        <f>IFERROR(HLOOKUP(JJ$1,'Nakladova matice_2018'!$A$1:$IW$188,40,FALSE),0)</f>
        <v>6267</v>
      </c>
      <c r="JK67" s="19">
        <f>IFERROR(HLOOKUP(JK$1,'Nakladova matice_2018'!$A$1:$IW$188,40,FALSE),0)</f>
        <v>4261</v>
      </c>
      <c r="JL67" s="19">
        <f>IFERROR(HLOOKUP(JL$1,'Nakladova matice_2018'!$A$1:$IW$188,40,FALSE),0)</f>
        <v>23877</v>
      </c>
      <c r="JM67" s="19">
        <f>IFERROR(HLOOKUP(JM$1,'Nakladova matice_2018'!$A$1:$IW$188,40,FALSE),0)</f>
        <v>27839</v>
      </c>
      <c r="JN67" s="19">
        <f>IFERROR(HLOOKUP(JN$1,'Nakladova matice_2018'!$A$1:$IW$188,40,FALSE),0)</f>
        <v>0</v>
      </c>
      <c r="JO67" s="19">
        <f>IFERROR(HLOOKUP(JO$1,'Nakladova matice_2018'!$A$1:$IW$188,40,FALSE),0)</f>
        <v>0</v>
      </c>
      <c r="JP67" s="19">
        <f>IFERROR(HLOOKUP(JP$1,'Nakladova matice_2018'!$A$1:$IW$188,40,FALSE),0)</f>
        <v>0</v>
      </c>
      <c r="JQ67" s="19">
        <f>IFERROR(HLOOKUP(JQ$1,'Nakladova matice_2018'!$A$1:$IW$188,40,FALSE),0)</f>
        <v>0</v>
      </c>
      <c r="JR67" s="19">
        <f>IFERROR(HLOOKUP(JR$1,'Nakladova matice_2018'!$A$1:$IW$188,40,FALSE),0)</f>
        <v>1762</v>
      </c>
      <c r="JS67" s="19">
        <f>IFERROR(HLOOKUP(JS$1,'Nakladova matice_2018'!$A$1:$IW$188,40,FALSE),0)</f>
        <v>0</v>
      </c>
      <c r="JT67" s="19">
        <f>IFERROR(HLOOKUP(JT$1,'Nakladova matice_2018'!$A$1:$IW$188,40,FALSE),0)</f>
        <v>23081</v>
      </c>
      <c r="JU67" s="19">
        <f>IFERROR(HLOOKUP(JU$1,'Nakladova matice_2018'!$A$1:$IW$188,40,FALSE),0)</f>
        <v>171546</v>
      </c>
      <c r="JV67" s="19">
        <f>IFERROR(HLOOKUP(JV$1,'Nakladova matice_2018'!$A$1:$IW$188,40,FALSE),0)</f>
        <v>36541</v>
      </c>
      <c r="JW67" s="19">
        <f>IFERROR(HLOOKUP(JW$1,'Nakladova matice_2018'!$A$1:$IW$188,40,FALSE),0)</f>
        <v>0</v>
      </c>
      <c r="JX67" s="19">
        <f>IFERROR(HLOOKUP(JX$1,'Nakladova matice_2018'!$A$1:$IW$188,40,FALSE),0)</f>
        <v>234</v>
      </c>
      <c r="JY67" s="19">
        <f>IFERROR(HLOOKUP(JY$1,'Nakladova matice_2018'!$A$1:$IW$188,40,FALSE),0)</f>
        <v>23314</v>
      </c>
      <c r="JZ67" s="19">
        <f>IFERROR(HLOOKUP(JZ$1,'Nakladova matice_2018'!$A$1:$IW$188,40,FALSE),0)</f>
        <v>0</v>
      </c>
      <c r="KA67" s="19">
        <f>IFERROR(HLOOKUP(KA$1,'Nakladova matice_2018'!$A$1:$IW$188,40,FALSE),0)</f>
        <v>2232</v>
      </c>
      <c r="KB67" s="19">
        <f>IFERROR(HLOOKUP(KB$1,'Nakladova matice_2018'!$A$1:$IW$188,40,FALSE),0)</f>
        <v>0</v>
      </c>
      <c r="KC67" s="19">
        <f>IFERROR(HLOOKUP(KC$1,'Nakladova matice_2018'!$A$1:$IW$188,40,FALSE),0)</f>
        <v>95848</v>
      </c>
      <c r="KD67" s="19">
        <f>IFERROR(HLOOKUP(KD$1,'Nakladova matice_2018'!$A$1:$IW$188,40,FALSE),0)</f>
        <v>264</v>
      </c>
      <c r="KE67" s="19">
        <f>IFERROR(HLOOKUP(KE$1,'Nakladova matice_2018'!$A$1:$IW$188,40,FALSE),0)</f>
        <v>0</v>
      </c>
      <c r="KF67" s="19">
        <f>IFERROR(HLOOKUP(KF$1,'Nakladova matice_2018'!$A$1:$IW$188,40,FALSE),0)</f>
        <v>0</v>
      </c>
      <c r="KG67" s="19">
        <f>IFERROR(HLOOKUP(KG$1,'Nakladova matice_2018'!$A$1:$IW$188,40,FALSE),0)</f>
        <v>0</v>
      </c>
      <c r="KH67" s="19">
        <f>IFERROR(HLOOKUP(KH$1,'Nakladova matice_2018'!$A$1:$IW$188,40,FALSE),0)</f>
        <v>0</v>
      </c>
      <c r="KI67" s="19">
        <f>IFERROR(HLOOKUP(KI$1,'Nakladova matice_2018'!$A$1:$IW$188,40,FALSE),0)</f>
        <v>0</v>
      </c>
      <c r="KJ67" s="19">
        <f>IFERROR(HLOOKUP(KJ$1,'Nakladova matice_2018'!$A$1:$IW$188,40,FALSE),0)</f>
        <v>460</v>
      </c>
      <c r="KK67" s="19">
        <f>IFERROR(HLOOKUP(KK$1,'Nakladova matice_2018'!$A$1:$IW$188,40,FALSE),0)</f>
        <v>0</v>
      </c>
      <c r="KL67" s="19">
        <f>IFERROR(HLOOKUP(KL$1,'Nakladova matice_2018'!$A$1:$IW$188,40,FALSE),0)</f>
        <v>80</v>
      </c>
      <c r="KM67" s="19">
        <f>IFERROR(HLOOKUP(KM$1,'Nakladova matice_2018'!$A$1:$IW$188,40,FALSE),0)</f>
        <v>1731</v>
      </c>
      <c r="KN67" s="19">
        <f>IFERROR(HLOOKUP(KN$1,'Nakladova matice_2018'!$A$1:$IW$188,40,FALSE),0)</f>
        <v>5575</v>
      </c>
      <c r="KO67" s="19">
        <f>IFERROR(HLOOKUP(KO$1,'Nakladova matice_2018'!$A$1:$IW$188,40,FALSE),0)</f>
        <v>0</v>
      </c>
      <c r="KP67" s="19">
        <f>IFERROR(HLOOKUP(KP$1,'Nakladova matice_2018'!$A$1:$IW$188,40,FALSE),0)</f>
        <v>156</v>
      </c>
      <c r="KQ67" s="19">
        <f>IFERROR(HLOOKUP(KQ$1,'Nakladova matice_2018'!$A$1:$IW$188,40,FALSE),0)</f>
        <v>0</v>
      </c>
      <c r="KR67" s="19">
        <f>IFERROR(HLOOKUP(KR$1,'Nakladova matice_2018'!$A$1:$IW$188,40,FALSE),0)</f>
        <v>2116</v>
      </c>
      <c r="KS67" s="19">
        <f>IFERROR(HLOOKUP(KS$1,'Nakladova matice_2018'!$A$1:$IW$188,40,FALSE),0)</f>
        <v>0</v>
      </c>
      <c r="KT67" s="19">
        <f>IFERROR(HLOOKUP(KT$1,'Nakladova matice_2018'!$A$1:$IW$188,40,FALSE),0)</f>
        <v>0</v>
      </c>
      <c r="KU67" s="19">
        <f>IFERROR(HLOOKUP(KU$1,'Nakladova matice_2018'!$A$1:$IW$188,40,FALSE),0)</f>
        <v>77882</v>
      </c>
      <c r="KV67" s="19">
        <f>IFERROR(HLOOKUP(KV$1,'Nakladova matice_2018'!$A$1:$IW$188,40,FALSE),0)</f>
        <v>0</v>
      </c>
      <c r="KW67" s="19">
        <f>IFERROR(HLOOKUP(KW$1,'Nakladova matice_2018'!$A$1:$IW$188,40,FALSE),0)</f>
        <v>6693</v>
      </c>
      <c r="KX67" s="19">
        <f>IFERROR(HLOOKUP(KX$1,'Nakladova matice_2018'!$A$1:$IW$188,40,FALSE),0)</f>
        <v>6625</v>
      </c>
      <c r="KY67" s="19">
        <f>IFERROR(HLOOKUP(KY$1,'Nakladova matice_2018'!$A$1:$IW$188,40,FALSE),0)</f>
        <v>0</v>
      </c>
      <c r="KZ67" s="19">
        <f>IFERROR(HLOOKUP(KZ$1,'Nakladova matice_2018'!$A$1:$IW$188,40,FALSE),0)</f>
        <v>269659</v>
      </c>
      <c r="LA67" s="19">
        <f>IFERROR(HLOOKUP(LA$1,'Nakladova matice_2018'!$A$1:$IW$188,40,FALSE),0)</f>
        <v>0</v>
      </c>
      <c r="LB67" s="19">
        <f>IFERROR(HLOOKUP(LB$1,'Nakladova matice_2018'!$A$1:$IW$188,40,FALSE),0)</f>
        <v>51392</v>
      </c>
      <c r="LC67" s="19">
        <f>IFERROR(HLOOKUP(LC$1,'Nakladova matice_2018'!$A$1:$IW$188,40,FALSE),0)</f>
        <v>24</v>
      </c>
      <c r="LD67" s="19">
        <f>IFERROR(HLOOKUP(LD$1,'Nakladova matice_2018'!$A$1:$IW$188,40,FALSE),0)</f>
        <v>11342</v>
      </c>
      <c r="LE67" s="19">
        <f>IFERROR(HLOOKUP(LE$1,'Nakladova matice_2018'!$A$1:$IW$188,40,FALSE),0)</f>
        <v>2450</v>
      </c>
      <c r="LF67" s="19">
        <f>IFERROR(HLOOKUP(LF$1,'Nakladova matice_2018'!$A$1:$IW$188,40,FALSE),0)</f>
        <v>3114</v>
      </c>
      <c r="LG67" s="19">
        <f>IFERROR(HLOOKUP(LG$1,'Nakladova matice_2018'!$A$1:$IW$188,40,FALSE),0)</f>
        <v>614</v>
      </c>
      <c r="LH67" s="19">
        <f>IFERROR(HLOOKUP(LH$1,'Nakladova matice_2018'!$A$1:$IW$188,40,FALSE),0)</f>
        <v>6931</v>
      </c>
      <c r="LI67" s="19">
        <f>IFERROR(HLOOKUP(LI$1,'Nakladova matice_2018'!$A$1:$IW$188,40,FALSE),0)</f>
        <v>430</v>
      </c>
      <c r="LJ67" s="19">
        <f>IFERROR(HLOOKUP(LJ$1,'Nakladova matice_2018'!$A$1:$IW$188,40,FALSE),0)</f>
        <v>0</v>
      </c>
      <c r="LK67" s="19">
        <f>IFERROR(HLOOKUP(LK$1,'Nakladova matice_2018'!$A$1:$IW$188,40,FALSE),0)</f>
        <v>0</v>
      </c>
      <c r="LL67" s="19">
        <f>IFERROR(HLOOKUP(LL$1,'Nakladova matice_2018'!$A$1:$IW$188,40,FALSE),0)</f>
        <v>548</v>
      </c>
      <c r="LM67" s="19">
        <f>IFERROR(HLOOKUP(LM$1,'Nakladova matice_2018'!$A$1:$IW$188,40,FALSE),0)</f>
        <v>0</v>
      </c>
      <c r="LN67" s="19">
        <f>IFERROR(HLOOKUP(LN$1,'Nakladova matice_2018'!$A$1:$IW$188,40,FALSE),0)</f>
        <v>0</v>
      </c>
      <c r="LO67" s="19">
        <f>IFERROR(HLOOKUP(LO$1,'Nakladova matice_2018'!$A$1:$IW$188,40,FALSE),0)</f>
        <v>814</v>
      </c>
      <c r="LP67" s="19">
        <f>IFERROR(HLOOKUP(LP$1,'Nakladova matice_2018'!$A$1:$IW$188,40,FALSE),0)</f>
        <v>0</v>
      </c>
      <c r="LQ67" s="19">
        <f>IFERROR(HLOOKUP(LQ$1,'Nakladova matice_2018'!$A$1:$IW$188,40,FALSE),0)</f>
        <v>0</v>
      </c>
      <c r="LR67" s="19">
        <f>IFERROR(HLOOKUP(LR$1,'Nakladova matice_2018'!$A$1:$IW$188,40,FALSE),0)</f>
        <v>0</v>
      </c>
      <c r="LS67" s="19">
        <f>IFERROR(HLOOKUP(LS$1,'Nakladova matice_2018'!$A$1:$IW$188,40,FALSE),0)</f>
        <v>9633</v>
      </c>
      <c r="LT67" s="19">
        <f>IFERROR(HLOOKUP(LT$1,'Nakladova matice_2018'!$A$1:$IW$188,40,FALSE),0)</f>
        <v>68230</v>
      </c>
      <c r="LU67" s="19">
        <f>IFERROR(HLOOKUP(LU$1,'Nakladova matice_2018'!$A$1:$IW$188,40,FALSE),0)</f>
        <v>0</v>
      </c>
      <c r="LV67" s="19">
        <f>IFERROR(HLOOKUP(LV$1,'Nakladova matice_2018'!$A$1:$IW$188,40,FALSE),0)</f>
        <v>0</v>
      </c>
      <c r="LW67" s="19">
        <f>IFERROR(HLOOKUP(LW$1,'Nakladova matice_2018'!$A$1:$IW$188,40,FALSE),0)</f>
        <v>0</v>
      </c>
      <c r="LX67" s="19">
        <f>IFERROR(HLOOKUP(LX$1,'Nakladova matice_2018'!$A$1:$IW$188,40,FALSE),0)</f>
        <v>0</v>
      </c>
      <c r="LY67" s="19">
        <f>IFERROR(HLOOKUP(LY$1,'Nakladova matice_2018'!$A$1:$IW$188,40,FALSE),0)</f>
        <v>0</v>
      </c>
      <c r="LZ67" s="19">
        <f>IFERROR(HLOOKUP(LZ$1,'Nakladova matice_2018'!$A$1:$IW$188,40,FALSE),0)</f>
        <v>693</v>
      </c>
      <c r="MA67" s="19">
        <f>IFERROR(HLOOKUP(MA$1,'Nakladova matice_2018'!$A$1:$IW$188,40,FALSE),0)</f>
        <v>13888</v>
      </c>
      <c r="MB67" s="19">
        <f>IFERROR(HLOOKUP(MB$1,'Nakladova matice_2018'!$A$1:$IW$188,40,FALSE),0)</f>
        <v>0</v>
      </c>
      <c r="MC67" s="19">
        <f>IFERROR(HLOOKUP(MC$1,'Nakladova matice_2018'!$A$1:$IW$188,40,FALSE),0)</f>
        <v>0</v>
      </c>
      <c r="MD67" s="19">
        <f>IFERROR(HLOOKUP(MD$1,'Nakladova matice_2018'!$A$1:$IW$188,40,FALSE),0)</f>
        <v>1296</v>
      </c>
      <c r="ME67" s="19">
        <f>IFERROR(HLOOKUP(ME$1,'Nakladova matice_2018'!$A$1:$IW$188,40,FALSE),0)</f>
        <v>18543</v>
      </c>
      <c r="MF67" s="19">
        <f>IFERROR(HLOOKUP(MF$1,'Nakladova matice_2018'!$A$1:$IW$188,40,FALSE),0)</f>
        <v>88834</v>
      </c>
      <c r="MG67" s="19">
        <f>IFERROR(HLOOKUP(MG$1,'Nakladova matice_2018'!$A$1:$IW$188,40,FALSE),0)</f>
        <v>4167</v>
      </c>
      <c r="MH67" s="19">
        <f>IFERROR(HLOOKUP(MH$1,'Nakladova matice_2018'!$A$1:$IW$188,40,FALSE),0)</f>
        <v>0</v>
      </c>
      <c r="MI67" s="19">
        <f>IFERROR(HLOOKUP(MI$1,'Nakladova matice_2018'!$A$1:$IW$188,40,FALSE),0)</f>
        <v>0</v>
      </c>
      <c r="MJ67" s="19">
        <f>IFERROR(HLOOKUP(MJ$1,'Nakladova matice_2018'!$A$1:$IW$188,40,FALSE),0)</f>
        <v>0</v>
      </c>
      <c r="MK67" s="19">
        <f>IFERROR(HLOOKUP(MK$1,'Nakladova matice_2018'!$A$1:$IW$188,40,FALSE),0)</f>
        <v>0</v>
      </c>
      <c r="ML67" s="19">
        <f>IFERROR(HLOOKUP(ML$1,'Nakladova matice_2018'!$A$1:$IW$188,40,FALSE),0)</f>
        <v>0</v>
      </c>
      <c r="MM67" s="19">
        <f>IFERROR(HLOOKUP(MM$1,'Nakladova matice_2018'!$A$1:$IW$188,40,FALSE),0)</f>
        <v>1774</v>
      </c>
      <c r="MN67" s="19">
        <f>IFERROR(HLOOKUP(MN$1,'Nakladova matice_2018'!$A$1:$IW$188,40,FALSE),0)</f>
        <v>0</v>
      </c>
      <c r="MO67" s="20">
        <f t="shared" si="84"/>
        <v>7658403.9400000004</v>
      </c>
      <c r="MP67" s="20">
        <f>MO67-'Nakladova matice_2018'!IX40</f>
        <v>0</v>
      </c>
    </row>
    <row r="68" spans="1:354" x14ac:dyDescent="0.2">
      <c r="A68" s="27">
        <v>512012</v>
      </c>
      <c r="B68" s="21" t="s">
        <v>213</v>
      </c>
      <c r="C68" s="53">
        <v>1</v>
      </c>
      <c r="D68" s="19">
        <f>IFERROR(HLOOKUP(D$1,'Nakladova matice_2018'!$A$1:$IW$188,41,FALSE),0)</f>
        <v>0</v>
      </c>
      <c r="E68" s="19">
        <f>IFERROR(HLOOKUP(E$1,'Nakladova matice_2018'!$A$1:$IW$188,41,FALSE),0)</f>
        <v>0</v>
      </c>
      <c r="F68" s="19">
        <f>IFERROR(HLOOKUP(F$1,'Nakladova matice_2018'!$A$1:$IW$188,41,FALSE),0)</f>
        <v>876438.81</v>
      </c>
      <c r="G68" s="19">
        <f>IFERROR(HLOOKUP(G$1,'Nakladova matice_2018'!$A$1:$IW$188,41,FALSE),0)</f>
        <v>0</v>
      </c>
      <c r="H68" s="19">
        <f>IFERROR(HLOOKUP(H$1,'Nakladova matice_2018'!$A$1:$IW$188,41,FALSE),0)</f>
        <v>0</v>
      </c>
      <c r="I68" s="19">
        <f>IFERROR(HLOOKUP(I$1,'Nakladova matice_2018'!$A$1:$IW$188,41,FALSE),0)</f>
        <v>0</v>
      </c>
      <c r="J68" s="19">
        <f>IFERROR(HLOOKUP(J$1,'Nakladova matice_2018'!$A$1:$IW$188,41,FALSE),0)</f>
        <v>554234</v>
      </c>
      <c r="K68" s="19">
        <f>IFERROR(HLOOKUP(K$1,'Nakladova matice_2018'!$A$1:$IW$188,41,FALSE),0)</f>
        <v>0</v>
      </c>
      <c r="L68" s="19">
        <f>IFERROR(HLOOKUP(L$1,'Nakladova matice_2018'!$A$1:$IW$188,41,FALSE),0)</f>
        <v>0</v>
      </c>
      <c r="M68" s="19">
        <f>IFERROR(HLOOKUP(M$1,'Nakladova matice_2018'!$A$1:$IW$188,41,FALSE),0)</f>
        <v>0</v>
      </c>
      <c r="N68" s="19">
        <f>IFERROR(HLOOKUP(N$1,'Nakladova matice_2018'!$A$1:$IW$188,41,FALSE),0)</f>
        <v>0</v>
      </c>
      <c r="O68" s="19">
        <f>IFERROR(HLOOKUP(O$1,'Nakladova matice_2018'!$A$1:$IW$188,41,FALSE),0)</f>
        <v>109399.59</v>
      </c>
      <c r="P68" s="19">
        <f>IFERROR(HLOOKUP(P$1,'Nakladova matice_2018'!$A$1:$IW$188,41,FALSE),0)</f>
        <v>0</v>
      </c>
      <c r="Q68" s="19">
        <f>IFERROR(HLOOKUP(Q$1,'Nakladova matice_2018'!$A$1:$IW$188,41,FALSE),0)</f>
        <v>0</v>
      </c>
      <c r="R68" s="19">
        <f>IFERROR(HLOOKUP(R$1,'Nakladova matice_2018'!$A$1:$IW$188,41,FALSE),0)</f>
        <v>31140.5</v>
      </c>
      <c r="S68" s="19">
        <f>IFERROR(HLOOKUP(S$1,'Nakladova matice_2018'!$A$1:$IW$188,41,FALSE),0)</f>
        <v>59872.92</v>
      </c>
      <c r="T68" s="19">
        <f>IFERROR(HLOOKUP(T$1,'Nakladova matice_2018'!$A$1:$IW$188,41,FALSE),0)</f>
        <v>0</v>
      </c>
      <c r="U68" s="19">
        <f>IFERROR(HLOOKUP(U$1,'Nakladova matice_2018'!$A$1:$IW$188,41,FALSE),0)</f>
        <v>0</v>
      </c>
      <c r="V68" s="19">
        <f>IFERROR(HLOOKUP(V$1,'Nakladova matice_2018'!$A$1:$IW$188,41,FALSE),0)</f>
        <v>0</v>
      </c>
      <c r="W68" s="19">
        <f>IFERROR(HLOOKUP(W$1,'Nakladova matice_2018'!$A$1:$IW$188,41,FALSE),0)</f>
        <v>170648.52</v>
      </c>
      <c r="X68" s="19">
        <f>IFERROR(HLOOKUP(X$1,'Nakladova matice_2018'!$A$1:$IW$188,41,FALSE),0)</f>
        <v>0</v>
      </c>
      <c r="Y68" s="19">
        <f>IFERROR(HLOOKUP(Y$1,'Nakladova matice_2018'!$A$1:$IW$188,41,FALSE),0)</f>
        <v>0</v>
      </c>
      <c r="Z68" s="19">
        <f>IFERROR(HLOOKUP(Z$1,'Nakladova matice_2018'!$A$1:$IW$188,41,FALSE),0)</f>
        <v>1093972.96</v>
      </c>
      <c r="AA68" s="19">
        <f>IFERROR(HLOOKUP(AA$1,'Nakladova matice_2018'!$A$1:$IW$188,41,FALSE),0)</f>
        <v>88363.25</v>
      </c>
      <c r="AB68" s="19">
        <f>IFERROR(HLOOKUP(AB$1,'Nakladova matice_2018'!$A$1:$IW$188,41,FALSE),0)</f>
        <v>34357.07</v>
      </c>
      <c r="AC68" s="19">
        <f>IFERROR(HLOOKUP(AC$1,'Nakladova matice_2018'!$A$1:$IW$188,41,FALSE),0)</f>
        <v>206658.59</v>
      </c>
      <c r="AD68" s="19">
        <f>IFERROR(HLOOKUP(AD$1,'Nakladova matice_2018'!$A$1:$IW$188,41,FALSE),0)</f>
        <v>119148.26</v>
      </c>
      <c r="AE68" s="19">
        <f>IFERROR(HLOOKUP(AE$1,'Nakladova matice_2018'!$A$1:$IW$188,41,FALSE),0)</f>
        <v>0</v>
      </c>
      <c r="AF68" s="19">
        <f>IFERROR(HLOOKUP(AF$1,'Nakladova matice_2018'!$A$1:$IW$188,41,FALSE),0)</f>
        <v>0</v>
      </c>
      <c r="AG68" s="19">
        <f>IFERROR(HLOOKUP(AG$1,'Nakladova matice_2018'!$A$1:$IW$188,41,FALSE),0)</f>
        <v>0</v>
      </c>
      <c r="AH68" s="19">
        <f>IFERROR(HLOOKUP(AH$1,'Nakladova matice_2018'!$A$1:$IW$188,41,FALSE),0)</f>
        <v>0</v>
      </c>
      <c r="AI68" s="19">
        <f>IFERROR(HLOOKUP(AI$1,'Nakladova matice_2018'!$A$1:$IW$188,41,FALSE),0)</f>
        <v>0</v>
      </c>
      <c r="AJ68" s="19">
        <f>IFERROR(HLOOKUP(AJ$1,'Nakladova matice_2018'!$A$1:$IW$188,41,FALSE),0)</f>
        <v>0</v>
      </c>
      <c r="AK68" s="19">
        <f>IFERROR(HLOOKUP(AK$1,'Nakladova matice_2018'!$A$1:$IW$188,41,FALSE),0)</f>
        <v>0</v>
      </c>
      <c r="AL68" s="19">
        <f>IFERROR(HLOOKUP(AL$1,'Nakladova matice_2018'!$A$1:$IW$188,41,FALSE),0)</f>
        <v>0</v>
      </c>
      <c r="AM68" s="19">
        <f>IFERROR(HLOOKUP(AM$1,'Nakladova matice_2018'!$A$1:$IW$188,41,FALSE),0)</f>
        <v>0</v>
      </c>
      <c r="AN68" s="19">
        <f>IFERROR(HLOOKUP(AN$1,'Nakladova matice_2018'!$A$1:$IW$188,41,FALSE),0)</f>
        <v>0</v>
      </c>
      <c r="AO68" s="19">
        <f>IFERROR(HLOOKUP(AO$1,'Nakladova matice_2018'!$A$1:$IW$188,41,FALSE),0)</f>
        <v>0</v>
      </c>
      <c r="AP68" s="19">
        <f>IFERROR(HLOOKUP(AP$1,'Nakladova matice_2018'!$A$1:$IW$188,41,FALSE),0)</f>
        <v>7459</v>
      </c>
      <c r="AQ68" s="19">
        <f>IFERROR(HLOOKUP(AQ$1,'Nakladova matice_2018'!$A$1:$IW$188,41,FALSE),0)</f>
        <v>10259</v>
      </c>
      <c r="AR68" s="19">
        <f>IFERROR(HLOOKUP(AR$1,'Nakladova matice_2018'!$A$1:$IW$188,41,FALSE),0)</f>
        <v>0</v>
      </c>
      <c r="AS68" s="19">
        <f>IFERROR(HLOOKUP(AS$1,'Nakladova matice_2018'!$A$1:$IW$188,41,FALSE),0)</f>
        <v>4565</v>
      </c>
      <c r="AT68" s="19">
        <f>IFERROR(HLOOKUP(AT$1,'Nakladova matice_2018'!$A$1:$IW$188,41,FALSE),0)</f>
        <v>436885.47</v>
      </c>
      <c r="AU68" s="19">
        <f>IFERROR(HLOOKUP(AU$1,'Nakladova matice_2018'!$A$1:$IW$188,41,FALSE),0)</f>
        <v>0</v>
      </c>
      <c r="AV68" s="19">
        <f>IFERROR(HLOOKUP(AV$1,'Nakladova matice_2018'!$A$1:$IW$188,41,FALSE),0)</f>
        <v>0</v>
      </c>
      <c r="AW68" s="19">
        <f>IFERROR(HLOOKUP(AW$1,'Nakladova matice_2018'!$A$1:$IW$188,41,FALSE),0)</f>
        <v>0</v>
      </c>
      <c r="AX68" s="19">
        <f>IFERROR(HLOOKUP(AX$1,'Nakladova matice_2018'!$A$1:$IW$188,41,FALSE),0)</f>
        <v>21802</v>
      </c>
      <c r="AY68" s="19">
        <f>IFERROR(HLOOKUP(AY$1,'Nakladova matice_2018'!$A$1:$IW$188,41,FALSE),0)</f>
        <v>345558.23</v>
      </c>
      <c r="AZ68" s="19">
        <f>IFERROR(HLOOKUP(AZ$1,'Nakladova matice_2018'!$A$1:$IW$188,41,FALSE),0)</f>
        <v>0</v>
      </c>
      <c r="BA68" s="19">
        <f>IFERROR(HLOOKUP(BA$1,'Nakladova matice_2018'!$A$1:$IW$188,41,FALSE),0)</f>
        <v>380042.32</v>
      </c>
      <c r="BB68" s="19">
        <f>IFERROR(HLOOKUP(BB$1,'Nakladova matice_2018'!$A$1:$IW$188,41,FALSE),0)</f>
        <v>0</v>
      </c>
      <c r="BC68" s="19">
        <f>IFERROR(HLOOKUP(BC$1,'Nakladova matice_2018'!$A$1:$IW$188,41,FALSE),0)</f>
        <v>0</v>
      </c>
      <c r="BD68" s="19">
        <f>IFERROR(HLOOKUP(BD$1,'Nakladova matice_2018'!$A$1:$IW$188,41,FALSE),0)</f>
        <v>534718.52</v>
      </c>
      <c r="BE68" s="19">
        <f>IFERROR(HLOOKUP(BE$1,'Nakladova matice_2018'!$A$1:$IW$188,41,FALSE),0)</f>
        <v>0</v>
      </c>
      <c r="BF68" s="19">
        <f>IFERROR(HLOOKUP(BF$1,'Nakladova matice_2018'!$A$1:$IW$188,41,FALSE),0)</f>
        <v>0</v>
      </c>
      <c r="BG68" s="19">
        <f>IFERROR(HLOOKUP(BG$1,'Nakladova matice_2018'!$A$1:$IW$188,41,FALSE),0)</f>
        <v>0</v>
      </c>
      <c r="BH68" s="19">
        <f>IFERROR(HLOOKUP(BH$1,'Nakladova matice_2018'!$A$1:$IW$188,41,FALSE),0)</f>
        <v>0</v>
      </c>
      <c r="BI68" s="19">
        <f>IFERROR(HLOOKUP(BI$1,'Nakladova matice_2018'!$A$1:$IW$188,41,FALSE),0)</f>
        <v>182152.95</v>
      </c>
      <c r="BJ68" s="19">
        <f>IFERROR(HLOOKUP(BJ$1,'Nakladova matice_2018'!$A$1:$IW$188,41,FALSE),0)</f>
        <v>0</v>
      </c>
      <c r="BK68" s="19">
        <f>IFERROR(HLOOKUP(BK$1,'Nakladova matice_2018'!$A$1:$IW$188,41,FALSE),0)</f>
        <v>0</v>
      </c>
      <c r="BL68" s="19">
        <f>IFERROR(HLOOKUP(BL$1,'Nakladova matice_2018'!$A$1:$IW$188,41,FALSE),0)</f>
        <v>0</v>
      </c>
      <c r="BM68" s="19">
        <f>IFERROR(HLOOKUP(BM$1,'Nakladova matice_2018'!$A$1:$IW$188,41,FALSE),0)</f>
        <v>329066.48</v>
      </c>
      <c r="BN68" s="19">
        <f>IFERROR(HLOOKUP(BN$1,'Nakladova matice_2018'!$A$1:$IW$188,41,FALSE),0)</f>
        <v>0</v>
      </c>
      <c r="BO68" s="19">
        <f>IFERROR(HLOOKUP(BO$1,'Nakladova matice_2018'!$A$1:$IW$188,41,FALSE),0)</f>
        <v>0</v>
      </c>
      <c r="BP68" s="19">
        <f>IFERROR(HLOOKUP(BP$1,'Nakladova matice_2018'!$A$1:$IW$188,41,FALSE),0)</f>
        <v>0</v>
      </c>
      <c r="BQ68" s="19">
        <f>IFERROR(HLOOKUP(BQ$1,'Nakladova matice_2018'!$A$1:$IW$188,41,FALSE),0)</f>
        <v>189825.76</v>
      </c>
      <c r="BR68" s="19">
        <f>IFERROR(HLOOKUP(BR$1,'Nakladova matice_2018'!$A$1:$IW$188,41,FALSE),0)</f>
        <v>0</v>
      </c>
      <c r="BS68" s="19">
        <f>IFERROR(HLOOKUP(BS$1,'Nakladova matice_2018'!$A$1:$IW$188,41,FALSE),0)</f>
        <v>0</v>
      </c>
      <c r="BT68" s="19">
        <f>IFERROR(HLOOKUP(BT$1,'Nakladova matice_2018'!$A$1:$IW$188,41,FALSE),0)</f>
        <v>1086510.1100000001</v>
      </c>
      <c r="BU68" s="19">
        <f>IFERROR(HLOOKUP(BU$1,'Nakladova matice_2018'!$A$1:$IW$188,41,FALSE),0)</f>
        <v>0</v>
      </c>
      <c r="BV68" s="19">
        <f>IFERROR(HLOOKUP(BV$1,'Nakladova matice_2018'!$A$1:$IW$188,41,FALSE),0)</f>
        <v>0</v>
      </c>
      <c r="BW68" s="19">
        <f>IFERROR(HLOOKUP(BW$1,'Nakladova matice_2018'!$A$1:$IW$188,41,FALSE),0)</f>
        <v>0</v>
      </c>
      <c r="BX68" s="19">
        <f>IFERROR(HLOOKUP(BX$1,'Nakladova matice_2018'!$A$1:$IW$188,41,FALSE),0)</f>
        <v>723147.2</v>
      </c>
      <c r="BY68" s="19">
        <f>IFERROR(HLOOKUP(BY$1,'Nakladova matice_2018'!$A$1:$IW$188,41,FALSE),0)</f>
        <v>0</v>
      </c>
      <c r="BZ68" s="19">
        <f>IFERROR(HLOOKUP(BZ$1,'Nakladova matice_2018'!$A$1:$IW$188,41,FALSE),0)</f>
        <v>0</v>
      </c>
      <c r="CA68" s="19">
        <f>IFERROR(HLOOKUP(CA$1,'Nakladova matice_2018'!$A$1:$IW$188,41,FALSE),0)</f>
        <v>0</v>
      </c>
      <c r="CB68" s="19">
        <f>IFERROR(HLOOKUP(CB$1,'Nakladova matice_2018'!$A$1:$IW$188,41,FALSE),0)</f>
        <v>0</v>
      </c>
      <c r="CC68" s="19">
        <f>IFERROR(HLOOKUP(CC$1,'Nakladova matice_2018'!$A$1:$IW$188,41,FALSE),0)</f>
        <v>40151.199999999997</v>
      </c>
      <c r="CD68" s="19">
        <f>IFERROR(HLOOKUP(CD$1,'Nakladova matice_2018'!$A$1:$IW$188,41,FALSE),0)</f>
        <v>85976.92</v>
      </c>
      <c r="CE68" s="19">
        <f>IFERROR(HLOOKUP(CE$1,'Nakladova matice_2018'!$A$1:$IW$188,41,FALSE),0)</f>
        <v>12233.6</v>
      </c>
      <c r="CF68" s="19">
        <f>IFERROR(HLOOKUP(CF$1,'Nakladova matice_2018'!$A$1:$IW$188,41,FALSE),0)</f>
        <v>0</v>
      </c>
      <c r="CG68" s="19">
        <f>IFERROR(HLOOKUP(CG$1,'Nakladova matice_2018'!$A$1:$IW$188,41,FALSE),0)</f>
        <v>0</v>
      </c>
      <c r="CH68" s="19">
        <f>IFERROR(HLOOKUP(CH$1,'Nakladova matice_2018'!$A$1:$IW$188,41,FALSE),0)</f>
        <v>11793</v>
      </c>
      <c r="CI68" s="19">
        <f>IFERROR(HLOOKUP(CI$1,'Nakladova matice_2018'!$A$1:$IW$188,41,FALSE),0)</f>
        <v>101135.92</v>
      </c>
      <c r="CJ68" s="19">
        <f>IFERROR(HLOOKUP(CJ$1,'Nakladova matice_2018'!$A$1:$IW$188,41,FALSE),0)</f>
        <v>7085</v>
      </c>
      <c r="CK68" s="19">
        <f>IFERROR(HLOOKUP(CK$1,'Nakladova matice_2018'!$A$1:$IW$188,41,FALSE),0)</f>
        <v>0</v>
      </c>
      <c r="CL68" s="19">
        <f>IFERROR(HLOOKUP(CL$1,'Nakladova matice_2018'!$A$1:$IW$188,41,FALSE),0)</f>
        <v>4923.57</v>
      </c>
      <c r="CM68" s="19">
        <f>IFERROR(HLOOKUP(CM$1,'Nakladova matice_2018'!$A$1:$IW$188,41,FALSE),0)</f>
        <v>0</v>
      </c>
      <c r="CN68" s="19">
        <f>IFERROR(HLOOKUP(CN$1,'Nakladova matice_2018'!$A$1:$IW$188,41,FALSE),0)</f>
        <v>248973.14</v>
      </c>
      <c r="CO68" s="19">
        <f>IFERROR(HLOOKUP(CO$1,'Nakladova matice_2018'!$A$1:$IW$188,41,FALSE),0)</f>
        <v>0</v>
      </c>
      <c r="CP68" s="19">
        <f>IFERROR(HLOOKUP(CP$1,'Nakladova matice_2018'!$A$1:$IW$188,41,FALSE),0)</f>
        <v>0</v>
      </c>
      <c r="CQ68" s="19">
        <f>IFERROR(HLOOKUP(CQ$1,'Nakladova matice_2018'!$A$1:$IW$188,41,FALSE),0)</f>
        <v>0</v>
      </c>
      <c r="CR68" s="19">
        <f>IFERROR(HLOOKUP(CR$1,'Nakladova matice_2018'!$A$1:$IW$188,41,FALSE),0)</f>
        <v>0</v>
      </c>
      <c r="CS68" s="19">
        <f>IFERROR(HLOOKUP(CS$1,'Nakladova matice_2018'!$A$1:$IW$188,41,FALSE),0)</f>
        <v>0</v>
      </c>
      <c r="CT68" s="19">
        <f>IFERROR(HLOOKUP(CT$1,'Nakladova matice_2018'!$A$1:$IW$188,41,FALSE),0)</f>
        <v>1121927.6499999999</v>
      </c>
      <c r="CU68" s="19">
        <f>IFERROR(HLOOKUP(CU$1,'Nakladova matice_2018'!$A$1:$IW$188,41,FALSE),0)</f>
        <v>71821.75</v>
      </c>
      <c r="CV68" s="19">
        <f>IFERROR(HLOOKUP(CV$1,'Nakladova matice_2018'!$A$1:$IW$188,41,FALSE),0)</f>
        <v>327333.46999999997</v>
      </c>
      <c r="CW68" s="19">
        <f>IFERROR(HLOOKUP(CW$1,'Nakladova matice_2018'!$A$1:$IW$188,41,FALSE),0)</f>
        <v>0</v>
      </c>
      <c r="CX68" s="19">
        <f>IFERROR(HLOOKUP(CX$1,'Nakladova matice_2018'!$A$1:$IW$188,41,FALSE),0)</f>
        <v>0</v>
      </c>
      <c r="CY68" s="19">
        <f>IFERROR(HLOOKUP(CY$1,'Nakladova matice_2018'!$A$1:$IW$188,41,FALSE),0)</f>
        <v>0</v>
      </c>
      <c r="CZ68" s="19">
        <f>IFERROR(HLOOKUP(CZ$1,'Nakladova matice_2018'!$A$1:$IW$188,41,FALSE),0)</f>
        <v>0</v>
      </c>
      <c r="DA68" s="19">
        <f>IFERROR(HLOOKUP(DA$1,'Nakladova matice_2018'!$A$1:$IW$188,41,FALSE),0)</f>
        <v>8220</v>
      </c>
      <c r="DB68" s="19">
        <f>IFERROR(HLOOKUP(DB$1,'Nakladova matice_2018'!$A$1:$IW$188,41,FALSE),0)</f>
        <v>548484.6</v>
      </c>
      <c r="DC68" s="19">
        <f>IFERROR(HLOOKUP(DC$1,'Nakladova matice_2018'!$A$1:$IW$188,41,FALSE),0)</f>
        <v>0</v>
      </c>
      <c r="DD68" s="19">
        <f>IFERROR(HLOOKUP(DD$1,'Nakladova matice_2018'!$A$1:$IW$188,41,FALSE),0)</f>
        <v>0</v>
      </c>
      <c r="DE68" s="19">
        <f>IFERROR(HLOOKUP(DE$1,'Nakladova matice_2018'!$A$1:$IW$188,41,FALSE),0)</f>
        <v>0</v>
      </c>
      <c r="DF68" s="19">
        <f>IFERROR(HLOOKUP(DF$1,'Nakladova matice_2018'!$A$1:$IW$188,41,FALSE),0)</f>
        <v>0</v>
      </c>
      <c r="DG68" s="19">
        <f>IFERROR(HLOOKUP(DG$1,'Nakladova matice_2018'!$A$1:$IW$188,41,FALSE),0)</f>
        <v>544393.93999999994</v>
      </c>
      <c r="DH68" s="19">
        <f>IFERROR(HLOOKUP(DH$1,'Nakladova matice_2018'!$A$1:$IW$188,41,FALSE),0)</f>
        <v>0</v>
      </c>
      <c r="DI68" s="19">
        <f>IFERROR(HLOOKUP(DI$1,'Nakladova matice_2018'!$A$1:$IW$188,41,FALSE),0)</f>
        <v>0</v>
      </c>
      <c r="DJ68" s="19">
        <f>IFERROR(HLOOKUP(DJ$1,'Nakladova matice_2018'!$A$1:$IW$188,41,FALSE),0)</f>
        <v>347064.26</v>
      </c>
      <c r="DK68" s="19">
        <f>IFERROR(HLOOKUP(DK$1,'Nakladova matice_2018'!$A$1:$IW$188,41,FALSE),0)</f>
        <v>25204.799999999999</v>
      </c>
      <c r="DL68" s="19">
        <f>IFERROR(HLOOKUP(DL$1,'Nakladova matice_2018'!$A$1:$IW$188,41,FALSE),0)</f>
        <v>177816.28</v>
      </c>
      <c r="DM68" s="19">
        <f>IFERROR(HLOOKUP(DM$1,'Nakladova matice_2018'!$A$1:$IW$188,41,FALSE),0)</f>
        <v>747679.94</v>
      </c>
      <c r="DN68" s="19">
        <f>IFERROR(HLOOKUP(DN$1,'Nakladova matice_2018'!$A$1:$IW$188,41,FALSE),0)</f>
        <v>1324991.52</v>
      </c>
      <c r="DO68" s="19">
        <f>IFERROR(HLOOKUP(DO$1,'Nakladova matice_2018'!$A$1:$IW$188,41,FALSE),0)</f>
        <v>0</v>
      </c>
      <c r="DP68" s="19">
        <f>IFERROR(HLOOKUP(DP$1,'Nakladova matice_2018'!$A$1:$IW$188,41,FALSE),0)</f>
        <v>0</v>
      </c>
      <c r="DQ68" s="19">
        <f>IFERROR(HLOOKUP(DQ$1,'Nakladova matice_2018'!$A$1:$IW$188,41,FALSE),0)</f>
        <v>0</v>
      </c>
      <c r="DR68" s="19">
        <f>IFERROR(HLOOKUP(DR$1,'Nakladova matice_2018'!$A$1:$IW$188,41,FALSE),0)</f>
        <v>1339476.28</v>
      </c>
      <c r="DS68" s="19">
        <f>IFERROR(HLOOKUP(DS$1,'Nakladova matice_2018'!$A$1:$IW$188,41,FALSE),0)</f>
        <v>88958.54</v>
      </c>
      <c r="DT68" s="19">
        <f>IFERROR(HLOOKUP(DT$1,'Nakladova matice_2018'!$A$1:$IW$188,41,FALSE),0)</f>
        <v>0</v>
      </c>
      <c r="DU68" s="19">
        <f>IFERROR(HLOOKUP(DU$1,'Nakladova matice_2018'!$A$1:$IW$188,41,FALSE),0)</f>
        <v>0</v>
      </c>
      <c r="DV68" s="19">
        <f>IFERROR(HLOOKUP(DV$1,'Nakladova matice_2018'!$A$1:$IW$188,41,FALSE),0)</f>
        <v>0</v>
      </c>
      <c r="DW68" s="19">
        <f>IFERROR(HLOOKUP(DW$1,'Nakladova matice_2018'!$A$1:$IW$188,41,FALSE),0)</f>
        <v>0</v>
      </c>
      <c r="DX68" s="19">
        <f>IFERROR(HLOOKUP(DX$1,'Nakladova matice_2018'!$A$1:$IW$188,41,FALSE),0)</f>
        <v>0</v>
      </c>
      <c r="DY68" s="19">
        <f>IFERROR(HLOOKUP(DY$1,'Nakladova matice_2018'!$A$1:$IW$188,41,FALSE),0)</f>
        <v>553328.87</v>
      </c>
      <c r="DZ68" s="19">
        <f>IFERROR(HLOOKUP(DZ$1,'Nakladova matice_2018'!$A$1:$IW$188,41,FALSE),0)</f>
        <v>27585</v>
      </c>
      <c r="EA68" s="19">
        <f>IFERROR(HLOOKUP(EA$1,'Nakladova matice_2018'!$A$1:$IW$188,41,FALSE),0)</f>
        <v>0</v>
      </c>
      <c r="EB68" s="19">
        <f>IFERROR(HLOOKUP(EB$1,'Nakladova matice_2018'!$A$1:$IW$188,41,FALSE),0)</f>
        <v>0</v>
      </c>
      <c r="EC68" s="19">
        <f>IFERROR(HLOOKUP(EC$1,'Nakladova matice_2018'!$A$1:$IW$188,41,FALSE),0)</f>
        <v>31860</v>
      </c>
      <c r="ED68" s="19">
        <f>IFERROR(HLOOKUP(ED$1,'Nakladova matice_2018'!$A$1:$IW$188,41,FALSE),0)</f>
        <v>0</v>
      </c>
      <c r="EE68" s="19">
        <f>IFERROR(HLOOKUP(EE$1,'Nakladova matice_2018'!$A$1:$IW$188,41,FALSE),0)</f>
        <v>0</v>
      </c>
      <c r="EF68" s="19">
        <f>IFERROR(HLOOKUP(EF$1,'Nakladova matice_2018'!$A$1:$IW$188,41,FALSE),0)</f>
        <v>0</v>
      </c>
      <c r="EG68" s="19">
        <f>IFERROR(HLOOKUP(EG$1,'Nakladova matice_2018'!$A$1:$IW$188,41,FALSE),0)</f>
        <v>45049.26</v>
      </c>
      <c r="EH68" s="19">
        <f>IFERROR(HLOOKUP(EH$1,'Nakladova matice_2018'!$A$1:$IW$188,41,FALSE),0)</f>
        <v>36682</v>
      </c>
      <c r="EI68" s="19">
        <f>IFERROR(HLOOKUP(EI$1,'Nakladova matice_2018'!$A$1:$IW$188,41,FALSE),0)</f>
        <v>0</v>
      </c>
      <c r="EJ68" s="19">
        <f>IFERROR(HLOOKUP(EJ$1,'Nakladova matice_2018'!$A$1:$IW$188,41,FALSE),0)</f>
        <v>0</v>
      </c>
      <c r="EK68" s="19">
        <f>IFERROR(HLOOKUP(EK$1,'Nakladova matice_2018'!$A$1:$IW$188,41,FALSE),0)</f>
        <v>356265.33</v>
      </c>
      <c r="EL68" s="19">
        <f>IFERROR(HLOOKUP(EL$1,'Nakladova matice_2018'!$A$1:$IW$188,41,FALSE),0)</f>
        <v>0</v>
      </c>
      <c r="EM68" s="19">
        <f>IFERROR(HLOOKUP(EM$1,'Nakladova matice_2018'!$A$1:$IW$188,41,FALSE),0)</f>
        <v>0</v>
      </c>
      <c r="EN68" s="19">
        <f>IFERROR(HLOOKUP(EN$1,'Nakladova matice_2018'!$A$1:$IW$188,41,FALSE),0)</f>
        <v>0</v>
      </c>
      <c r="EO68" s="19">
        <f>IFERROR(HLOOKUP(EO$1,'Nakladova matice_2018'!$A$1:$IW$188,41,FALSE),0)</f>
        <v>101994.69</v>
      </c>
      <c r="EP68" s="19">
        <f>IFERROR(HLOOKUP(EP$1,'Nakladova matice_2018'!$A$1:$IW$188,41,FALSE),0)</f>
        <v>0</v>
      </c>
      <c r="EQ68" s="19">
        <f>IFERROR(HLOOKUP(EQ$1,'Nakladova matice_2018'!$A$1:$IW$188,41,FALSE),0)</f>
        <v>0</v>
      </c>
      <c r="ER68" s="19">
        <f>IFERROR(HLOOKUP(ER$1,'Nakladova matice_2018'!$A$1:$IW$188,41,FALSE),0)</f>
        <v>0</v>
      </c>
      <c r="ES68" s="19">
        <f>IFERROR(HLOOKUP(ES$1,'Nakladova matice_2018'!$A$1:$IW$188,41,FALSE),0)</f>
        <v>0</v>
      </c>
      <c r="ET68" s="19">
        <f>IFERROR(HLOOKUP(ET$1,'Nakladova matice_2018'!$A$1:$IW$188,41,FALSE),0)</f>
        <v>0</v>
      </c>
      <c r="EU68" s="19">
        <f>IFERROR(HLOOKUP(EU$1,'Nakladova matice_2018'!$A$1:$IW$188,41,FALSE),0)</f>
        <v>0</v>
      </c>
      <c r="EV68" s="19">
        <f>IFERROR(HLOOKUP(EV$1,'Nakladova matice_2018'!$A$1:$IW$188,41,FALSE),0)</f>
        <v>0</v>
      </c>
      <c r="EW68" s="19">
        <f>IFERROR(HLOOKUP(EW$1,'Nakladova matice_2018'!$A$1:$IW$188,41,FALSE),0)</f>
        <v>44052</v>
      </c>
      <c r="EX68" s="19">
        <f>IFERROR(HLOOKUP(EX$1,'Nakladova matice_2018'!$A$1:$IW$188,41,FALSE),0)</f>
        <v>0</v>
      </c>
      <c r="EY68" s="19">
        <f>IFERROR(HLOOKUP(EY$1,'Nakladova matice_2018'!$A$1:$IW$188,41,FALSE),0)</f>
        <v>0</v>
      </c>
      <c r="EZ68" s="19">
        <f>IFERROR(HLOOKUP(EZ$1,'Nakladova matice_2018'!$A$1:$IW$188,41,FALSE),0)</f>
        <v>10143</v>
      </c>
      <c r="FA68" s="19">
        <f>IFERROR(HLOOKUP(FA$1,'Nakladova matice_2018'!$A$1:$IW$188,41,FALSE),0)</f>
        <v>0</v>
      </c>
      <c r="FB68" s="19">
        <f>IFERROR(HLOOKUP(FB$1,'Nakladova matice_2018'!$A$1:$IW$188,41,FALSE),0)</f>
        <v>10394</v>
      </c>
      <c r="FC68" s="19">
        <f>IFERROR(HLOOKUP(FC$1,'Nakladova matice_2018'!$A$1:$IW$188,41,FALSE),0)</f>
        <v>26492.61</v>
      </c>
      <c r="FD68" s="19">
        <f>IFERROR(HLOOKUP(FD$1,'Nakladova matice_2018'!$A$1:$IW$188,41,FALSE),0)</f>
        <v>0</v>
      </c>
      <c r="FE68" s="19">
        <f>IFERROR(HLOOKUP(FE$1,'Nakladova matice_2018'!$A$1:$IW$188,41,FALSE),0)</f>
        <v>22375.759999999998</v>
      </c>
      <c r="FF68" s="19">
        <f>IFERROR(HLOOKUP(FF$1,'Nakladova matice_2018'!$A$1:$IW$188,41,FALSE),0)</f>
        <v>145520.95000000001</v>
      </c>
      <c r="FG68" s="19">
        <f>IFERROR(HLOOKUP(FG$1,'Nakladova matice_2018'!$A$1:$IW$188,41,FALSE),0)</f>
        <v>0</v>
      </c>
      <c r="FH68" s="19">
        <f>IFERROR(HLOOKUP(FH$1,'Nakladova matice_2018'!$A$1:$IW$188,41,FALSE),0)</f>
        <v>0</v>
      </c>
      <c r="FI68" s="19">
        <f>IFERROR(HLOOKUP(FI$1,'Nakladova matice_2018'!$A$1:$IW$188,41,FALSE),0)</f>
        <v>354867.13</v>
      </c>
      <c r="FJ68" s="19">
        <f>IFERROR(HLOOKUP(FJ$1,'Nakladova matice_2018'!$A$1:$IW$188,41,FALSE),0)</f>
        <v>403617.27</v>
      </c>
      <c r="FK68" s="19">
        <f>IFERROR(HLOOKUP(FK$1,'Nakladova matice_2018'!$A$1:$IW$188,41,FALSE),0)</f>
        <v>0</v>
      </c>
      <c r="FL68" s="19">
        <f>IFERROR(HLOOKUP(FL$1,'Nakladova matice_2018'!$A$1:$IW$188,41,FALSE),0)</f>
        <v>0</v>
      </c>
      <c r="FM68" s="19">
        <f>IFERROR(HLOOKUP(FM$1,'Nakladova matice_2018'!$A$1:$IW$188,41,FALSE),0)</f>
        <v>0</v>
      </c>
      <c r="FN68" s="19">
        <f>IFERROR(HLOOKUP(FN$1,'Nakladova matice_2018'!$A$1:$IW$188,41,FALSE),0)</f>
        <v>2029</v>
      </c>
      <c r="FO68" s="19">
        <f>IFERROR(HLOOKUP(FO$1,'Nakladova matice_2018'!$A$1:$IW$188,41,FALSE),0)</f>
        <v>439912.1</v>
      </c>
      <c r="FP68" s="19">
        <f>IFERROR(HLOOKUP(FP$1,'Nakladova matice_2018'!$A$1:$IW$188,41,FALSE),0)</f>
        <v>0</v>
      </c>
      <c r="FQ68" s="19">
        <f>IFERROR(HLOOKUP(FQ$1,'Nakladova matice_2018'!$A$1:$IW$188,41,FALSE),0)</f>
        <v>0</v>
      </c>
      <c r="FR68" s="19">
        <f>IFERROR(HLOOKUP(FR$1,'Nakladova matice_2018'!$A$1:$IW$188,41,FALSE),0)</f>
        <v>0</v>
      </c>
      <c r="FS68" s="19">
        <f>IFERROR(HLOOKUP(FS$1,'Nakladova matice_2018'!$A$1:$IW$188,41,FALSE),0)</f>
        <v>304906.46000000002</v>
      </c>
      <c r="FT68" s="19">
        <f>IFERROR(HLOOKUP(FT$1,'Nakladova matice_2018'!$A$1:$IW$188,41,FALSE),0)</f>
        <v>550057.35</v>
      </c>
      <c r="FU68" s="19">
        <f>IFERROR(HLOOKUP(FU$1,'Nakladova matice_2018'!$A$1:$IW$188,41,FALSE),0)</f>
        <v>23767</v>
      </c>
      <c r="FV68" s="19">
        <f>IFERROR(HLOOKUP(FV$1,'Nakladova matice_2018'!$A$1:$IW$188,41,FALSE),0)</f>
        <v>83375.539999999994</v>
      </c>
      <c r="FW68" s="19">
        <f>IFERROR(HLOOKUP(FW$1,'Nakladova matice_2018'!$A$1:$IW$188,41,FALSE),0)</f>
        <v>830632.45</v>
      </c>
      <c r="FX68" s="19">
        <f>IFERROR(HLOOKUP(FX$1,'Nakladova matice_2018'!$A$1:$IW$188,41,FALSE),0)</f>
        <v>830639.77</v>
      </c>
      <c r="FY68" s="19">
        <f>IFERROR(HLOOKUP(FY$1,'Nakladova matice_2018'!$A$1:$IW$188,41,FALSE),0)</f>
        <v>2506228.5699999998</v>
      </c>
      <c r="FZ68" s="19">
        <f>IFERROR(HLOOKUP(FZ$1,'Nakladova matice_2018'!$A$1:$IW$188,41,FALSE),0)</f>
        <v>0</v>
      </c>
      <c r="GA68" s="19">
        <f>IFERROR(HLOOKUP(GA$1,'Nakladova matice_2018'!$A$1:$IW$188,41,FALSE),0)</f>
        <v>2261205.58</v>
      </c>
      <c r="GB68" s="19">
        <f>IFERROR(HLOOKUP(GB$1,'Nakladova matice_2018'!$A$1:$IW$188,41,FALSE),0)</f>
        <v>725055.17</v>
      </c>
      <c r="GC68" s="19">
        <f>IFERROR(HLOOKUP(GC$1,'Nakladova matice_2018'!$A$1:$IW$188,41,FALSE),0)</f>
        <v>864210.76</v>
      </c>
      <c r="GD68" s="19">
        <f>IFERROR(HLOOKUP(GD$1,'Nakladova matice_2018'!$A$1:$IW$188,41,FALSE),0)</f>
        <v>270881.78000000003</v>
      </c>
      <c r="GE68" s="19">
        <f>IFERROR(HLOOKUP(GE$1,'Nakladova matice_2018'!$A$1:$IW$188,41,FALSE),0)</f>
        <v>0</v>
      </c>
      <c r="GF68" s="19">
        <f>IFERROR(HLOOKUP(GF$1,'Nakladova matice_2018'!$A$1:$IW$188,41,FALSE),0)</f>
        <v>0</v>
      </c>
      <c r="GG68" s="19">
        <f>IFERROR(HLOOKUP(GG$1,'Nakladova matice_2018'!$A$1:$IW$188,41,FALSE),0)</f>
        <v>0</v>
      </c>
      <c r="GH68" s="19">
        <f>IFERROR(HLOOKUP(GH$1,'Nakladova matice_2018'!$A$1:$IW$188,41,FALSE),0)</f>
        <v>0</v>
      </c>
      <c r="GI68" s="19">
        <f>IFERROR(HLOOKUP(GI$1,'Nakladova matice_2018'!$A$1:$IW$188,41,FALSE),0)</f>
        <v>0</v>
      </c>
      <c r="GJ68" s="19">
        <f>IFERROR(HLOOKUP(GJ$1,'Nakladova matice_2018'!$A$1:$IW$188,41,FALSE),0)</f>
        <v>0</v>
      </c>
      <c r="GK68" s="19">
        <f>IFERROR(HLOOKUP(GK$1,'Nakladova matice_2018'!$A$1:$IW$188,41,FALSE),0)</f>
        <v>1998</v>
      </c>
      <c r="GL68" s="19">
        <f>IFERROR(HLOOKUP(GL$1,'Nakladova matice_2018'!$A$1:$IW$188,41,FALSE),0)</f>
        <v>0</v>
      </c>
      <c r="GM68" s="19">
        <f>IFERROR(HLOOKUP(GM$1,'Nakladova matice_2018'!$A$1:$IW$188,41,FALSE),0)</f>
        <v>280060.71000000002</v>
      </c>
      <c r="GN68" s="19">
        <f>IFERROR(HLOOKUP(GN$1,'Nakladova matice_2018'!$A$1:$IW$188,41,FALSE),0)</f>
        <v>0</v>
      </c>
      <c r="GO68" s="19">
        <f>IFERROR(HLOOKUP(GO$1,'Nakladova matice_2018'!$A$1:$IW$188,41,FALSE),0)</f>
        <v>0</v>
      </c>
      <c r="GP68" s="19">
        <f>IFERROR(HLOOKUP(GP$1,'Nakladova matice_2018'!$A$1:$IW$188,41,FALSE),0)</f>
        <v>0</v>
      </c>
      <c r="GQ68" s="19">
        <f>IFERROR(HLOOKUP(GQ$1,'Nakladova matice_2018'!$A$1:$IW$188,41,FALSE),0)</f>
        <v>28704</v>
      </c>
      <c r="GR68" s="19">
        <f>IFERROR(HLOOKUP(GR$1,'Nakladova matice_2018'!$A$1:$IW$188,41,FALSE),0)</f>
        <v>0</v>
      </c>
      <c r="GS68" s="19">
        <f>IFERROR(HLOOKUP(GS$1,'Nakladova matice_2018'!$A$1:$IW$188,41,FALSE),0)</f>
        <v>0</v>
      </c>
      <c r="GT68" s="19">
        <f>IFERROR(HLOOKUP(GT$1,'Nakladova matice_2018'!$A$1:$IW$188,41,FALSE),0)</f>
        <v>0</v>
      </c>
      <c r="GU68" s="19">
        <f>IFERROR(HLOOKUP(GU$1,'Nakladova matice_2018'!$A$1:$IW$188,41,FALSE),0)</f>
        <v>30114.12</v>
      </c>
      <c r="GV68" s="19">
        <f>IFERROR(HLOOKUP(GV$1,'Nakladova matice_2018'!$A$1:$IW$188,41,FALSE),0)</f>
        <v>80417.58</v>
      </c>
      <c r="GW68" s="19">
        <f>IFERROR(HLOOKUP(GW$1,'Nakladova matice_2018'!$A$1:$IW$188,41,FALSE),0)</f>
        <v>0</v>
      </c>
      <c r="GX68" s="19">
        <f>IFERROR(HLOOKUP(GX$1,'Nakladova matice_2018'!$A$1:$IW$188,41,FALSE),0)</f>
        <v>0</v>
      </c>
      <c r="GY68" s="19">
        <f>IFERROR(HLOOKUP(GY$1,'Nakladova matice_2018'!$A$1:$IW$188,41,FALSE),0)</f>
        <v>0</v>
      </c>
      <c r="GZ68" s="19">
        <f>IFERROR(HLOOKUP(GZ$1,'Nakladova matice_2018'!$A$1:$IW$188,41,FALSE),0)</f>
        <v>99267.92</v>
      </c>
      <c r="HA68" s="19">
        <f>IFERROR(HLOOKUP(HA$1,'Nakladova matice_2018'!$A$1:$IW$188,41,FALSE),0)</f>
        <v>350401.46</v>
      </c>
      <c r="HB68" s="19">
        <f>IFERROR(HLOOKUP(HB$1,'Nakladova matice_2018'!$A$1:$IW$188,41,FALSE),0)</f>
        <v>173023.11</v>
      </c>
      <c r="HC68" s="19">
        <f>IFERROR(HLOOKUP(HC$1,'Nakladova matice_2018'!$A$1:$IW$188,41,FALSE),0)</f>
        <v>305476.65000000002</v>
      </c>
      <c r="HD68" s="19">
        <f>IFERROR(HLOOKUP(HD$1,'Nakladova matice_2018'!$A$1:$IW$188,41,FALSE),0)</f>
        <v>49575</v>
      </c>
      <c r="HE68" s="19">
        <f>IFERROR(HLOOKUP(HE$1,'Nakladova matice_2018'!$A$1:$IW$188,41,FALSE),0)</f>
        <v>103506.65</v>
      </c>
      <c r="HF68" s="19">
        <f>IFERROR(HLOOKUP(HF$1,'Nakladova matice_2018'!$A$1:$IW$188,41,FALSE),0)</f>
        <v>406077.89</v>
      </c>
      <c r="HG68" s="19">
        <f>IFERROR(HLOOKUP(HG$1,'Nakladova matice_2018'!$A$1:$IW$188,41,FALSE),0)</f>
        <v>0</v>
      </c>
      <c r="HH68" s="19">
        <f>IFERROR(HLOOKUP(HH$1,'Nakladova matice_2018'!$A$1:$IW$188,41,FALSE),0)</f>
        <v>679303.08</v>
      </c>
      <c r="HI68" s="19">
        <f>IFERROR(HLOOKUP(HI$1,'Nakladova matice_2018'!$A$1:$IW$188,41,FALSE),0)</f>
        <v>0</v>
      </c>
      <c r="HJ68" s="19">
        <f>IFERROR(HLOOKUP(HJ$1,'Nakladova matice_2018'!$A$1:$IW$188,41,FALSE),0)</f>
        <v>57254.95</v>
      </c>
      <c r="HK68" s="19">
        <f>IFERROR(HLOOKUP(HK$1,'Nakladova matice_2018'!$A$1:$IW$188,41,FALSE),0)</f>
        <v>291235</v>
      </c>
      <c r="HL68" s="19">
        <f>IFERROR(HLOOKUP(HL$1,'Nakladova matice_2018'!$A$1:$IW$188,41,FALSE),0)</f>
        <v>0</v>
      </c>
      <c r="HM68" s="19">
        <f>IFERROR(HLOOKUP(HM$1,'Nakladova matice_2018'!$A$1:$IW$188,41,FALSE),0)</f>
        <v>0</v>
      </c>
      <c r="HN68" s="19">
        <f>IFERROR(HLOOKUP(HN$1,'Nakladova matice_2018'!$A$1:$IW$188,41,FALSE),0)</f>
        <v>0</v>
      </c>
      <c r="HO68" s="19">
        <f>IFERROR(HLOOKUP(HO$1,'Nakladova matice_2018'!$A$1:$IW$188,41,FALSE),0)</f>
        <v>0</v>
      </c>
      <c r="HP68" s="19">
        <f>IFERROR(HLOOKUP(HP$1,'Nakladova matice_2018'!$A$1:$IW$188,41,FALSE),0)</f>
        <v>0</v>
      </c>
      <c r="HQ68" s="19">
        <f>IFERROR(HLOOKUP(HQ$1,'Nakladova matice_2018'!$A$1:$IW$188,41,FALSE),0)</f>
        <v>0</v>
      </c>
      <c r="HR68" s="19">
        <f>IFERROR(HLOOKUP(HR$1,'Nakladova matice_2018'!$A$1:$IW$188,41,FALSE),0)</f>
        <v>0</v>
      </c>
      <c r="HS68" s="19">
        <f>IFERROR(HLOOKUP(HS$1,'Nakladova matice_2018'!$A$1:$IW$188,41,FALSE),0)</f>
        <v>0</v>
      </c>
      <c r="HT68" s="19">
        <f>IFERROR(HLOOKUP(HT$1,'Nakladova matice_2018'!$A$1:$IW$188,41,FALSE),0)</f>
        <v>0</v>
      </c>
      <c r="HU68" s="19">
        <f>IFERROR(HLOOKUP(HU$1,'Nakladova matice_2018'!$A$1:$IW$188,41,FALSE),0)</f>
        <v>0</v>
      </c>
      <c r="HV68" s="19">
        <f>IFERROR(HLOOKUP(HV$1,'Nakladova matice_2018'!$A$1:$IW$188,41,FALSE),0)</f>
        <v>0</v>
      </c>
      <c r="HW68" s="19">
        <f>IFERROR(HLOOKUP(HW$1,'Nakladova matice_2018'!$A$1:$IW$188,41,FALSE),0)</f>
        <v>0</v>
      </c>
      <c r="HX68" s="19">
        <f>IFERROR(HLOOKUP(HX$1,'Nakladova matice_2018'!$A$1:$IW$188,41,FALSE),0)</f>
        <v>0</v>
      </c>
      <c r="HY68" s="19">
        <f>IFERROR(HLOOKUP(HY$1,'Nakladova matice_2018'!$A$1:$IW$188,41,FALSE),0)</f>
        <v>0</v>
      </c>
      <c r="HZ68" s="19">
        <f>IFERROR(HLOOKUP(HZ$1,'Nakladova matice_2018'!$A$1:$IW$188,41,FALSE),0)</f>
        <v>0</v>
      </c>
      <c r="IA68" s="19">
        <f>IFERROR(HLOOKUP(IA$1,'Nakladova matice_2018'!$A$1:$IW$188,41,FALSE),0)</f>
        <v>0</v>
      </c>
      <c r="IB68" s="19">
        <f>IFERROR(HLOOKUP(IB$1,'Nakladova matice_2018'!$A$1:$IW$188,41,FALSE),0)</f>
        <v>0</v>
      </c>
      <c r="IC68" s="19">
        <f>IFERROR(HLOOKUP(IC$1,'Nakladova matice_2018'!$A$1:$IW$188,41,FALSE),0)</f>
        <v>0</v>
      </c>
      <c r="ID68" s="19">
        <f>IFERROR(HLOOKUP(ID$1,'Nakladova matice_2018'!$A$1:$IW$188,41,FALSE),0)</f>
        <v>0</v>
      </c>
      <c r="IE68" s="19">
        <f>IFERROR(HLOOKUP(IE$1,'Nakladova matice_2018'!$A$1:$IW$188,41,FALSE),0)</f>
        <v>0</v>
      </c>
      <c r="IF68" s="19">
        <f>IFERROR(HLOOKUP(IF$1,'Nakladova matice_2018'!$A$1:$IW$188,41,FALSE),0)</f>
        <v>0</v>
      </c>
      <c r="IG68" s="19">
        <f>IFERROR(HLOOKUP(IG$1,'Nakladova matice_2018'!$A$1:$IW$188,41,FALSE),0)</f>
        <v>0</v>
      </c>
      <c r="IH68" s="19">
        <f>IFERROR(HLOOKUP(IH$1,'Nakladova matice_2018'!$A$1:$IW$188,41,FALSE),0)</f>
        <v>0</v>
      </c>
      <c r="II68" s="19">
        <f>IFERROR(HLOOKUP(II$1,'Nakladova matice_2018'!$A$1:$IW$188,41,FALSE),0)</f>
        <v>0</v>
      </c>
      <c r="IJ68" s="19">
        <f>IFERROR(HLOOKUP(IJ$1,'Nakladova matice_2018'!$A$1:$IW$188,41,FALSE),0)</f>
        <v>0</v>
      </c>
      <c r="IK68" s="19">
        <f>IFERROR(HLOOKUP(IK$1,'Nakladova matice_2018'!$A$1:$IW$188,41,FALSE),0)</f>
        <v>34221</v>
      </c>
      <c r="IL68" s="19">
        <f>IFERROR(HLOOKUP(IL$1,'Nakladova matice_2018'!$A$1:$IW$188,41,FALSE),0)</f>
        <v>0</v>
      </c>
      <c r="IM68" s="19">
        <f>IFERROR(HLOOKUP(IM$1,'Nakladova matice_2018'!$A$1:$IW$188,41,FALSE),0)</f>
        <v>0</v>
      </c>
      <c r="IN68" s="19">
        <f>IFERROR(HLOOKUP(IN$1,'Nakladova matice_2018'!$A$1:$IW$188,41,FALSE),0)</f>
        <v>0</v>
      </c>
      <c r="IO68" s="19">
        <f>IFERROR(HLOOKUP(IO$1,'Nakladova matice_2018'!$A$1:$IW$188,41,FALSE),0)</f>
        <v>0</v>
      </c>
      <c r="IP68" s="19">
        <f>IFERROR(HLOOKUP(IP$1,'Nakladova matice_2018'!$A$1:$IW$188,41,FALSE),0)</f>
        <v>0</v>
      </c>
      <c r="IQ68" s="19">
        <f>IFERROR(HLOOKUP(IQ$1,'Nakladova matice_2018'!$A$1:$IW$188,41,FALSE),0)</f>
        <v>0</v>
      </c>
      <c r="IR68" s="19">
        <f>IFERROR(HLOOKUP(IR$1,'Nakladova matice_2018'!$A$1:$IW$188,41,FALSE),0)</f>
        <v>0</v>
      </c>
      <c r="IS68" s="19">
        <f>IFERROR(HLOOKUP(IS$1,'Nakladova matice_2018'!$A$1:$IW$188,41,FALSE),0)</f>
        <v>0</v>
      </c>
      <c r="IT68" s="19">
        <f>IFERROR(HLOOKUP(IT$1,'Nakladova matice_2018'!$A$1:$IW$188,41,FALSE),0)</f>
        <v>0</v>
      </c>
      <c r="IU68" s="19">
        <f>IFERROR(HLOOKUP(IU$1,'Nakladova matice_2018'!$A$1:$IW$188,41,FALSE),0)</f>
        <v>0</v>
      </c>
      <c r="IV68" s="19">
        <f>IFERROR(HLOOKUP(IV$1,'Nakladova matice_2018'!$A$1:$IW$188,41,FALSE),0)</f>
        <v>0</v>
      </c>
      <c r="IW68" s="19">
        <f>IFERROR(HLOOKUP(IW$1,'Nakladova matice_2018'!$A$1:$IW$188,41,FALSE),0)</f>
        <v>0</v>
      </c>
      <c r="IX68" s="19">
        <f>IFERROR(HLOOKUP(IX$1,'Nakladova matice_2018'!$A$1:$IW$188,41,FALSE),0)</f>
        <v>0</v>
      </c>
      <c r="IY68" s="19">
        <f>IFERROR(HLOOKUP(IY$1,'Nakladova matice_2018'!$A$1:$IW$188,41,FALSE),0)</f>
        <v>0</v>
      </c>
      <c r="IZ68" s="19">
        <f>IFERROR(HLOOKUP(IZ$1,'Nakladova matice_2018'!$A$1:$IW$188,41,FALSE),0)</f>
        <v>0</v>
      </c>
      <c r="JA68" s="19">
        <f>IFERROR(HLOOKUP(JA$1,'Nakladova matice_2018'!$A$1:$IW$188,41,FALSE),0)</f>
        <v>0</v>
      </c>
      <c r="JB68" s="19">
        <f>IFERROR(HLOOKUP(JB$1,'Nakladova matice_2018'!$A$1:$IW$188,41,FALSE),0)</f>
        <v>0</v>
      </c>
      <c r="JC68" s="19">
        <f>IFERROR(HLOOKUP(JC$1,'Nakladova matice_2018'!$A$1:$IW$188,41,FALSE),0)</f>
        <v>0</v>
      </c>
      <c r="JD68" s="19">
        <f>IFERROR(HLOOKUP(JD$1,'Nakladova matice_2018'!$A$1:$IW$188,41,FALSE),0)</f>
        <v>0</v>
      </c>
      <c r="JE68" s="19">
        <f>IFERROR(HLOOKUP(JE$1,'Nakladova matice_2018'!$A$1:$IW$188,41,FALSE),0)</f>
        <v>0</v>
      </c>
      <c r="JF68" s="19">
        <f>IFERROR(HLOOKUP(JF$1,'Nakladova matice_2018'!$A$1:$IW$188,41,FALSE),0)</f>
        <v>0</v>
      </c>
      <c r="JG68" s="19">
        <f>IFERROR(HLOOKUP(JG$1,'Nakladova matice_2018'!$A$1:$IW$188,41,FALSE),0)</f>
        <v>3946362.05</v>
      </c>
      <c r="JH68" s="19">
        <f>IFERROR(HLOOKUP(JH$1,'Nakladova matice_2018'!$A$1:$IW$188,41,FALSE),0)</f>
        <v>0</v>
      </c>
      <c r="JI68" s="19">
        <f>IFERROR(HLOOKUP(JI$1,'Nakladova matice_2018'!$A$1:$IW$188,41,FALSE),0)</f>
        <v>0</v>
      </c>
      <c r="JJ68" s="19">
        <f>IFERROR(HLOOKUP(JJ$1,'Nakladova matice_2018'!$A$1:$IW$188,41,FALSE),0)</f>
        <v>0</v>
      </c>
      <c r="JK68" s="19">
        <f>IFERROR(HLOOKUP(JK$1,'Nakladova matice_2018'!$A$1:$IW$188,41,FALSE),0)</f>
        <v>0</v>
      </c>
      <c r="JL68" s="19">
        <f>IFERROR(HLOOKUP(JL$1,'Nakladova matice_2018'!$A$1:$IW$188,41,FALSE),0)</f>
        <v>0</v>
      </c>
      <c r="JM68" s="19">
        <f>IFERROR(HLOOKUP(JM$1,'Nakladova matice_2018'!$A$1:$IW$188,41,FALSE),0)</f>
        <v>17934.28</v>
      </c>
      <c r="JN68" s="19">
        <f>IFERROR(HLOOKUP(JN$1,'Nakladova matice_2018'!$A$1:$IW$188,41,FALSE),0)</f>
        <v>0</v>
      </c>
      <c r="JO68" s="19">
        <f>IFERROR(HLOOKUP(JO$1,'Nakladova matice_2018'!$A$1:$IW$188,41,FALSE),0)</f>
        <v>0</v>
      </c>
      <c r="JP68" s="19">
        <f>IFERROR(HLOOKUP(JP$1,'Nakladova matice_2018'!$A$1:$IW$188,41,FALSE),0)</f>
        <v>0</v>
      </c>
      <c r="JQ68" s="19">
        <f>IFERROR(HLOOKUP(JQ$1,'Nakladova matice_2018'!$A$1:$IW$188,41,FALSE),0)</f>
        <v>0</v>
      </c>
      <c r="JR68" s="19">
        <f>IFERROR(HLOOKUP(JR$1,'Nakladova matice_2018'!$A$1:$IW$188,41,FALSE),0)</f>
        <v>275673.3</v>
      </c>
      <c r="JS68" s="19">
        <f>IFERROR(HLOOKUP(JS$1,'Nakladova matice_2018'!$A$1:$IW$188,41,FALSE),0)</f>
        <v>0</v>
      </c>
      <c r="JT68" s="19">
        <f>IFERROR(HLOOKUP(JT$1,'Nakladova matice_2018'!$A$1:$IW$188,41,FALSE),0)</f>
        <v>7880.59</v>
      </c>
      <c r="JU68" s="19">
        <f>IFERROR(HLOOKUP(JU$1,'Nakladova matice_2018'!$A$1:$IW$188,41,FALSE),0)</f>
        <v>0</v>
      </c>
      <c r="JV68" s="19">
        <f>IFERROR(HLOOKUP(JV$1,'Nakladova matice_2018'!$A$1:$IW$188,41,FALSE),0)</f>
        <v>259860.77</v>
      </c>
      <c r="JW68" s="19">
        <f>IFERROR(HLOOKUP(JW$1,'Nakladova matice_2018'!$A$1:$IW$188,41,FALSE),0)</f>
        <v>3253.99</v>
      </c>
      <c r="JX68" s="19">
        <f>IFERROR(HLOOKUP(JX$1,'Nakladova matice_2018'!$A$1:$IW$188,41,FALSE),0)</f>
        <v>35340</v>
      </c>
      <c r="JY68" s="19">
        <f>IFERROR(HLOOKUP(JY$1,'Nakladova matice_2018'!$A$1:$IW$188,41,FALSE),0)</f>
        <v>83956.68</v>
      </c>
      <c r="JZ68" s="19">
        <f>IFERROR(HLOOKUP(JZ$1,'Nakladova matice_2018'!$A$1:$IW$188,41,FALSE),0)</f>
        <v>0</v>
      </c>
      <c r="KA68" s="19">
        <f>IFERROR(HLOOKUP(KA$1,'Nakladova matice_2018'!$A$1:$IW$188,41,FALSE),0)</f>
        <v>0</v>
      </c>
      <c r="KB68" s="19">
        <f>IFERROR(HLOOKUP(KB$1,'Nakladova matice_2018'!$A$1:$IW$188,41,FALSE),0)</f>
        <v>0</v>
      </c>
      <c r="KC68" s="19">
        <f>IFERROR(HLOOKUP(KC$1,'Nakladova matice_2018'!$A$1:$IW$188,41,FALSE),0)</f>
        <v>72725.350000000006</v>
      </c>
      <c r="KD68" s="19">
        <f>IFERROR(HLOOKUP(KD$1,'Nakladova matice_2018'!$A$1:$IW$188,41,FALSE),0)</f>
        <v>0</v>
      </c>
      <c r="KE68" s="19">
        <f>IFERROR(HLOOKUP(KE$1,'Nakladova matice_2018'!$A$1:$IW$188,41,FALSE),0)</f>
        <v>0</v>
      </c>
      <c r="KF68" s="19">
        <f>IFERROR(HLOOKUP(KF$1,'Nakladova matice_2018'!$A$1:$IW$188,41,FALSE),0)</f>
        <v>0</v>
      </c>
      <c r="KG68" s="19">
        <f>IFERROR(HLOOKUP(KG$1,'Nakladova matice_2018'!$A$1:$IW$188,41,FALSE),0)</f>
        <v>0</v>
      </c>
      <c r="KH68" s="19">
        <f>IFERROR(HLOOKUP(KH$1,'Nakladova matice_2018'!$A$1:$IW$188,41,FALSE),0)</f>
        <v>0</v>
      </c>
      <c r="KI68" s="19">
        <f>IFERROR(HLOOKUP(KI$1,'Nakladova matice_2018'!$A$1:$IW$188,41,FALSE),0)</f>
        <v>0</v>
      </c>
      <c r="KJ68" s="19">
        <f>IFERROR(HLOOKUP(KJ$1,'Nakladova matice_2018'!$A$1:$IW$188,41,FALSE),0)</f>
        <v>0</v>
      </c>
      <c r="KK68" s="19">
        <f>IFERROR(HLOOKUP(KK$1,'Nakladova matice_2018'!$A$1:$IW$188,41,FALSE),0)</f>
        <v>0</v>
      </c>
      <c r="KL68" s="19">
        <f>IFERROR(HLOOKUP(KL$1,'Nakladova matice_2018'!$A$1:$IW$188,41,FALSE),0)</f>
        <v>0</v>
      </c>
      <c r="KM68" s="19">
        <f>IFERROR(HLOOKUP(KM$1,'Nakladova matice_2018'!$A$1:$IW$188,41,FALSE),0)</f>
        <v>0</v>
      </c>
      <c r="KN68" s="19">
        <f>IFERROR(HLOOKUP(KN$1,'Nakladova matice_2018'!$A$1:$IW$188,41,FALSE),0)</f>
        <v>0</v>
      </c>
      <c r="KO68" s="19">
        <f>IFERROR(HLOOKUP(KO$1,'Nakladova matice_2018'!$A$1:$IW$188,41,FALSE),0)</f>
        <v>0</v>
      </c>
      <c r="KP68" s="19">
        <f>IFERROR(HLOOKUP(KP$1,'Nakladova matice_2018'!$A$1:$IW$188,41,FALSE),0)</f>
        <v>0</v>
      </c>
      <c r="KQ68" s="19">
        <f>IFERROR(HLOOKUP(KQ$1,'Nakladova matice_2018'!$A$1:$IW$188,41,FALSE),0)</f>
        <v>0</v>
      </c>
      <c r="KR68" s="19">
        <f>IFERROR(HLOOKUP(KR$1,'Nakladova matice_2018'!$A$1:$IW$188,41,FALSE),0)</f>
        <v>0</v>
      </c>
      <c r="KS68" s="19">
        <f>IFERROR(HLOOKUP(KS$1,'Nakladova matice_2018'!$A$1:$IW$188,41,FALSE),0)</f>
        <v>0</v>
      </c>
      <c r="KT68" s="19">
        <f>IFERROR(HLOOKUP(KT$1,'Nakladova matice_2018'!$A$1:$IW$188,41,FALSE),0)</f>
        <v>0</v>
      </c>
      <c r="KU68" s="19">
        <f>IFERROR(HLOOKUP(KU$1,'Nakladova matice_2018'!$A$1:$IW$188,41,FALSE),0)</f>
        <v>804066.07</v>
      </c>
      <c r="KV68" s="19">
        <f>IFERROR(HLOOKUP(KV$1,'Nakladova matice_2018'!$A$1:$IW$188,41,FALSE),0)</f>
        <v>0</v>
      </c>
      <c r="KW68" s="19">
        <f>IFERROR(HLOOKUP(KW$1,'Nakladova matice_2018'!$A$1:$IW$188,41,FALSE),0)</f>
        <v>356138.63</v>
      </c>
      <c r="KX68" s="19">
        <f>IFERROR(HLOOKUP(KX$1,'Nakladova matice_2018'!$A$1:$IW$188,41,FALSE),0)</f>
        <v>48888.23</v>
      </c>
      <c r="KY68" s="19">
        <f>IFERROR(HLOOKUP(KY$1,'Nakladova matice_2018'!$A$1:$IW$188,41,FALSE),0)</f>
        <v>0</v>
      </c>
      <c r="KZ68" s="19">
        <f>IFERROR(HLOOKUP(KZ$1,'Nakladova matice_2018'!$A$1:$IW$188,41,FALSE),0)</f>
        <v>2126569.31</v>
      </c>
      <c r="LA68" s="19">
        <f>IFERROR(HLOOKUP(LA$1,'Nakladova matice_2018'!$A$1:$IW$188,41,FALSE),0)</f>
        <v>0</v>
      </c>
      <c r="LB68" s="19">
        <f>IFERROR(HLOOKUP(LB$1,'Nakladova matice_2018'!$A$1:$IW$188,41,FALSE),0)</f>
        <v>6575</v>
      </c>
      <c r="LC68" s="19">
        <f>IFERROR(HLOOKUP(LC$1,'Nakladova matice_2018'!$A$1:$IW$188,41,FALSE),0)</f>
        <v>0</v>
      </c>
      <c r="LD68" s="19">
        <f>IFERROR(HLOOKUP(LD$1,'Nakladova matice_2018'!$A$1:$IW$188,41,FALSE),0)</f>
        <v>0</v>
      </c>
      <c r="LE68" s="19">
        <f>IFERROR(HLOOKUP(LE$1,'Nakladova matice_2018'!$A$1:$IW$188,41,FALSE),0)</f>
        <v>0</v>
      </c>
      <c r="LF68" s="19">
        <f>IFERROR(HLOOKUP(LF$1,'Nakladova matice_2018'!$A$1:$IW$188,41,FALSE),0)</f>
        <v>0</v>
      </c>
      <c r="LG68" s="19">
        <f>IFERROR(HLOOKUP(LG$1,'Nakladova matice_2018'!$A$1:$IW$188,41,FALSE),0)</f>
        <v>0</v>
      </c>
      <c r="LH68" s="19">
        <f>IFERROR(HLOOKUP(LH$1,'Nakladova matice_2018'!$A$1:$IW$188,41,FALSE),0)</f>
        <v>0</v>
      </c>
      <c r="LI68" s="19">
        <f>IFERROR(HLOOKUP(LI$1,'Nakladova matice_2018'!$A$1:$IW$188,41,FALSE),0)</f>
        <v>0</v>
      </c>
      <c r="LJ68" s="19">
        <f>IFERROR(HLOOKUP(LJ$1,'Nakladova matice_2018'!$A$1:$IW$188,41,FALSE),0)</f>
        <v>0</v>
      </c>
      <c r="LK68" s="19">
        <f>IFERROR(HLOOKUP(LK$1,'Nakladova matice_2018'!$A$1:$IW$188,41,FALSE),0)</f>
        <v>0</v>
      </c>
      <c r="LL68" s="19">
        <f>IFERROR(HLOOKUP(LL$1,'Nakladova matice_2018'!$A$1:$IW$188,41,FALSE),0)</f>
        <v>0</v>
      </c>
      <c r="LM68" s="19">
        <f>IFERROR(HLOOKUP(LM$1,'Nakladova matice_2018'!$A$1:$IW$188,41,FALSE),0)</f>
        <v>0</v>
      </c>
      <c r="LN68" s="19">
        <f>IFERROR(HLOOKUP(LN$1,'Nakladova matice_2018'!$A$1:$IW$188,41,FALSE),0)</f>
        <v>0</v>
      </c>
      <c r="LO68" s="19">
        <f>IFERROR(HLOOKUP(LO$1,'Nakladova matice_2018'!$A$1:$IW$188,41,FALSE),0)</f>
        <v>0</v>
      </c>
      <c r="LP68" s="19">
        <f>IFERROR(HLOOKUP(LP$1,'Nakladova matice_2018'!$A$1:$IW$188,41,FALSE),0)</f>
        <v>0</v>
      </c>
      <c r="LQ68" s="19">
        <f>IFERROR(HLOOKUP(LQ$1,'Nakladova matice_2018'!$A$1:$IW$188,41,FALSE),0)</f>
        <v>0</v>
      </c>
      <c r="LR68" s="19">
        <f>IFERROR(HLOOKUP(LR$1,'Nakladova matice_2018'!$A$1:$IW$188,41,FALSE),0)</f>
        <v>0</v>
      </c>
      <c r="LS68" s="19">
        <f>IFERROR(HLOOKUP(LS$1,'Nakladova matice_2018'!$A$1:$IW$188,41,FALSE),0)</f>
        <v>7595.64</v>
      </c>
      <c r="LT68" s="19">
        <f>IFERROR(HLOOKUP(LT$1,'Nakladova matice_2018'!$A$1:$IW$188,41,FALSE),0)</f>
        <v>51382.65</v>
      </c>
      <c r="LU68" s="19">
        <f>IFERROR(HLOOKUP(LU$1,'Nakladova matice_2018'!$A$1:$IW$188,41,FALSE),0)</f>
        <v>0</v>
      </c>
      <c r="LV68" s="19">
        <f>IFERROR(HLOOKUP(LV$1,'Nakladova matice_2018'!$A$1:$IW$188,41,FALSE),0)</f>
        <v>0</v>
      </c>
      <c r="LW68" s="19">
        <f>IFERROR(HLOOKUP(LW$1,'Nakladova matice_2018'!$A$1:$IW$188,41,FALSE),0)</f>
        <v>0</v>
      </c>
      <c r="LX68" s="19">
        <f>IFERROR(HLOOKUP(LX$1,'Nakladova matice_2018'!$A$1:$IW$188,41,FALSE),0)</f>
        <v>0</v>
      </c>
      <c r="LY68" s="19">
        <f>IFERROR(HLOOKUP(LY$1,'Nakladova matice_2018'!$A$1:$IW$188,41,FALSE),0)</f>
        <v>0</v>
      </c>
      <c r="LZ68" s="19">
        <f>IFERROR(HLOOKUP(LZ$1,'Nakladova matice_2018'!$A$1:$IW$188,41,FALSE),0)</f>
        <v>0</v>
      </c>
      <c r="MA68" s="19">
        <f>IFERROR(HLOOKUP(MA$1,'Nakladova matice_2018'!$A$1:$IW$188,41,FALSE),0)</f>
        <v>12985</v>
      </c>
      <c r="MB68" s="19">
        <f>IFERROR(HLOOKUP(MB$1,'Nakladova matice_2018'!$A$1:$IW$188,41,FALSE),0)</f>
        <v>0</v>
      </c>
      <c r="MC68" s="19">
        <f>IFERROR(HLOOKUP(MC$1,'Nakladova matice_2018'!$A$1:$IW$188,41,FALSE),0)</f>
        <v>0</v>
      </c>
      <c r="MD68" s="19">
        <f>IFERROR(HLOOKUP(MD$1,'Nakladova matice_2018'!$A$1:$IW$188,41,FALSE),0)</f>
        <v>0</v>
      </c>
      <c r="ME68" s="19">
        <f>IFERROR(HLOOKUP(ME$1,'Nakladova matice_2018'!$A$1:$IW$188,41,FALSE),0)</f>
        <v>0</v>
      </c>
      <c r="MF68" s="19">
        <f>IFERROR(HLOOKUP(MF$1,'Nakladova matice_2018'!$A$1:$IW$188,41,FALSE),0)</f>
        <v>0</v>
      </c>
      <c r="MG68" s="19">
        <f>IFERROR(HLOOKUP(MG$1,'Nakladova matice_2018'!$A$1:$IW$188,41,FALSE),0)</f>
        <v>0</v>
      </c>
      <c r="MH68" s="19">
        <f>IFERROR(HLOOKUP(MH$1,'Nakladova matice_2018'!$A$1:$IW$188,41,FALSE),0)</f>
        <v>0</v>
      </c>
      <c r="MI68" s="19">
        <f>IFERROR(HLOOKUP(MI$1,'Nakladova matice_2018'!$A$1:$IW$188,41,FALSE),0)</f>
        <v>0</v>
      </c>
      <c r="MJ68" s="19">
        <f>IFERROR(HLOOKUP(MJ$1,'Nakladova matice_2018'!$A$1:$IW$188,41,FALSE),0)</f>
        <v>0</v>
      </c>
      <c r="MK68" s="19">
        <f>IFERROR(HLOOKUP(MK$1,'Nakladova matice_2018'!$A$1:$IW$188,41,FALSE),0)</f>
        <v>0</v>
      </c>
      <c r="ML68" s="19">
        <f>IFERROR(HLOOKUP(ML$1,'Nakladova matice_2018'!$A$1:$IW$188,41,FALSE),0)</f>
        <v>0</v>
      </c>
      <c r="MM68" s="19">
        <f>IFERROR(HLOOKUP(MM$1,'Nakladova matice_2018'!$A$1:$IW$188,41,FALSE),0)</f>
        <v>25658.5</v>
      </c>
      <c r="MN68" s="19">
        <f>IFERROR(HLOOKUP(MN$1,'Nakladova matice_2018'!$A$1:$IW$188,41,FALSE),0)</f>
        <v>0</v>
      </c>
      <c r="MO68" s="20">
        <f t="shared" si="84"/>
        <v>37758484.45000001</v>
      </c>
      <c r="MP68" s="20">
        <f>MO68-'Nakladova matice_2018'!IX41</f>
        <v>0</v>
      </c>
    </row>
    <row r="69" spans="1:354" x14ac:dyDescent="0.2">
      <c r="A69" s="27">
        <v>512013</v>
      </c>
      <c r="B69" s="21" t="s">
        <v>214</v>
      </c>
      <c r="C69" s="53">
        <v>0</v>
      </c>
      <c r="D69" s="19">
        <f>IFERROR(HLOOKUP(D$1,'Nakladova matice_2018'!$A$1:$IW$188,42,FALSE),0)</f>
        <v>0</v>
      </c>
      <c r="E69" s="19">
        <f>IFERROR(HLOOKUP(E$1,'Nakladova matice_2018'!$A$1:$IW$188,42,FALSE),0)</f>
        <v>0</v>
      </c>
      <c r="F69" s="19">
        <f>IFERROR(HLOOKUP(F$1,'Nakladova matice_2018'!$A$1:$IW$188,42,FALSE),0)</f>
        <v>0</v>
      </c>
      <c r="G69" s="19">
        <f>IFERROR(HLOOKUP(G$1,'Nakladova matice_2018'!$A$1:$IW$188,42,FALSE),0)</f>
        <v>0</v>
      </c>
      <c r="H69" s="19">
        <f>IFERROR(HLOOKUP(H$1,'Nakladova matice_2018'!$A$1:$IW$188,42,FALSE),0)</f>
        <v>0</v>
      </c>
      <c r="I69" s="19">
        <f>IFERROR(HLOOKUP(I$1,'Nakladova matice_2018'!$A$1:$IW$188,42,FALSE),0)</f>
        <v>0</v>
      </c>
      <c r="J69" s="19">
        <f>IFERROR(HLOOKUP(J$1,'Nakladova matice_2018'!$A$1:$IW$188,42,FALSE),0)</f>
        <v>0</v>
      </c>
      <c r="K69" s="19">
        <f>IFERROR(HLOOKUP(K$1,'Nakladova matice_2018'!$A$1:$IW$188,42,FALSE),0)</f>
        <v>0</v>
      </c>
      <c r="L69" s="19">
        <f>IFERROR(HLOOKUP(L$1,'Nakladova matice_2018'!$A$1:$IW$188,42,FALSE),0)</f>
        <v>0</v>
      </c>
      <c r="M69" s="19">
        <f>IFERROR(HLOOKUP(M$1,'Nakladova matice_2018'!$A$1:$IW$188,42,FALSE),0)</f>
        <v>0</v>
      </c>
      <c r="N69" s="19">
        <f>IFERROR(HLOOKUP(N$1,'Nakladova matice_2018'!$A$1:$IW$188,42,FALSE),0)</f>
        <v>0</v>
      </c>
      <c r="O69" s="19">
        <f>IFERROR(HLOOKUP(O$1,'Nakladova matice_2018'!$A$1:$IW$188,42,FALSE),0)</f>
        <v>0</v>
      </c>
      <c r="P69" s="19">
        <f>IFERROR(HLOOKUP(P$1,'Nakladova matice_2018'!$A$1:$IW$188,42,FALSE),0)</f>
        <v>0</v>
      </c>
      <c r="Q69" s="19">
        <f>IFERROR(HLOOKUP(Q$1,'Nakladova matice_2018'!$A$1:$IW$188,42,FALSE),0)</f>
        <v>0</v>
      </c>
      <c r="R69" s="19">
        <f>IFERROR(HLOOKUP(R$1,'Nakladova matice_2018'!$A$1:$IW$188,42,FALSE),0)</f>
        <v>0</v>
      </c>
      <c r="S69" s="19">
        <f>IFERROR(HLOOKUP(S$1,'Nakladova matice_2018'!$A$1:$IW$188,42,FALSE),0)</f>
        <v>0</v>
      </c>
      <c r="T69" s="19">
        <f>IFERROR(HLOOKUP(T$1,'Nakladova matice_2018'!$A$1:$IW$188,42,FALSE),0)</f>
        <v>0</v>
      </c>
      <c r="U69" s="19">
        <f>IFERROR(HLOOKUP(U$1,'Nakladova matice_2018'!$A$1:$IW$188,42,FALSE),0)</f>
        <v>0</v>
      </c>
      <c r="V69" s="19">
        <f>IFERROR(HLOOKUP(V$1,'Nakladova matice_2018'!$A$1:$IW$188,42,FALSE),0)</f>
        <v>0</v>
      </c>
      <c r="W69" s="19">
        <f>IFERROR(HLOOKUP(W$1,'Nakladova matice_2018'!$A$1:$IW$188,42,FALSE),0)</f>
        <v>0</v>
      </c>
      <c r="X69" s="19">
        <f>IFERROR(HLOOKUP(X$1,'Nakladova matice_2018'!$A$1:$IW$188,42,FALSE),0)</f>
        <v>0</v>
      </c>
      <c r="Y69" s="19">
        <f>IFERROR(HLOOKUP(Y$1,'Nakladova matice_2018'!$A$1:$IW$188,42,FALSE),0)</f>
        <v>0</v>
      </c>
      <c r="Z69" s="19">
        <f>IFERROR(HLOOKUP(Z$1,'Nakladova matice_2018'!$A$1:$IW$188,42,FALSE),0)</f>
        <v>0</v>
      </c>
      <c r="AA69" s="19">
        <f>IFERROR(HLOOKUP(AA$1,'Nakladova matice_2018'!$A$1:$IW$188,42,FALSE),0)</f>
        <v>0</v>
      </c>
      <c r="AB69" s="19">
        <f>IFERROR(HLOOKUP(AB$1,'Nakladova matice_2018'!$A$1:$IW$188,42,FALSE),0)</f>
        <v>0</v>
      </c>
      <c r="AC69" s="19">
        <f>IFERROR(HLOOKUP(AC$1,'Nakladova matice_2018'!$A$1:$IW$188,42,FALSE),0)</f>
        <v>0</v>
      </c>
      <c r="AD69" s="19">
        <f>IFERROR(HLOOKUP(AD$1,'Nakladova matice_2018'!$A$1:$IW$188,42,FALSE),0)</f>
        <v>120</v>
      </c>
      <c r="AE69" s="19">
        <f>IFERROR(HLOOKUP(AE$1,'Nakladova matice_2018'!$A$1:$IW$188,42,FALSE),0)</f>
        <v>0</v>
      </c>
      <c r="AF69" s="19">
        <f>IFERROR(HLOOKUP(AF$1,'Nakladova matice_2018'!$A$1:$IW$188,42,FALSE),0)</f>
        <v>0</v>
      </c>
      <c r="AG69" s="19">
        <f>IFERROR(HLOOKUP(AG$1,'Nakladova matice_2018'!$A$1:$IW$188,42,FALSE),0)</f>
        <v>0</v>
      </c>
      <c r="AH69" s="19">
        <f>IFERROR(HLOOKUP(AH$1,'Nakladova matice_2018'!$A$1:$IW$188,42,FALSE),0)</f>
        <v>0</v>
      </c>
      <c r="AI69" s="19">
        <f>IFERROR(HLOOKUP(AI$1,'Nakladova matice_2018'!$A$1:$IW$188,42,FALSE),0)</f>
        <v>0</v>
      </c>
      <c r="AJ69" s="19">
        <f>IFERROR(HLOOKUP(AJ$1,'Nakladova matice_2018'!$A$1:$IW$188,42,FALSE),0)</f>
        <v>0</v>
      </c>
      <c r="AK69" s="19">
        <f>IFERROR(HLOOKUP(AK$1,'Nakladova matice_2018'!$A$1:$IW$188,42,FALSE),0)</f>
        <v>0</v>
      </c>
      <c r="AL69" s="19">
        <f>IFERROR(HLOOKUP(AL$1,'Nakladova matice_2018'!$A$1:$IW$188,42,FALSE),0)</f>
        <v>0</v>
      </c>
      <c r="AM69" s="19">
        <f>IFERROR(HLOOKUP(AM$1,'Nakladova matice_2018'!$A$1:$IW$188,42,FALSE),0)</f>
        <v>0</v>
      </c>
      <c r="AN69" s="19">
        <f>IFERROR(HLOOKUP(AN$1,'Nakladova matice_2018'!$A$1:$IW$188,42,FALSE),0)</f>
        <v>0</v>
      </c>
      <c r="AO69" s="19">
        <f>IFERROR(HLOOKUP(AO$1,'Nakladova matice_2018'!$A$1:$IW$188,42,FALSE),0)</f>
        <v>0</v>
      </c>
      <c r="AP69" s="19">
        <f>IFERROR(HLOOKUP(AP$1,'Nakladova matice_2018'!$A$1:$IW$188,42,FALSE),0)</f>
        <v>0</v>
      </c>
      <c r="AQ69" s="19">
        <f>IFERROR(HLOOKUP(AQ$1,'Nakladova matice_2018'!$A$1:$IW$188,42,FALSE),0)</f>
        <v>0</v>
      </c>
      <c r="AR69" s="19">
        <f>IFERROR(HLOOKUP(AR$1,'Nakladova matice_2018'!$A$1:$IW$188,42,FALSE),0)</f>
        <v>0</v>
      </c>
      <c r="AS69" s="19">
        <f>IFERROR(HLOOKUP(AS$1,'Nakladova matice_2018'!$A$1:$IW$188,42,FALSE),0)</f>
        <v>0</v>
      </c>
      <c r="AT69" s="19">
        <f>IFERROR(HLOOKUP(AT$1,'Nakladova matice_2018'!$A$1:$IW$188,42,FALSE),0)</f>
        <v>0</v>
      </c>
      <c r="AU69" s="19">
        <f>IFERROR(HLOOKUP(AU$1,'Nakladova matice_2018'!$A$1:$IW$188,42,FALSE),0)</f>
        <v>0</v>
      </c>
      <c r="AV69" s="19">
        <f>IFERROR(HLOOKUP(AV$1,'Nakladova matice_2018'!$A$1:$IW$188,42,FALSE),0)</f>
        <v>0</v>
      </c>
      <c r="AW69" s="19">
        <f>IFERROR(HLOOKUP(AW$1,'Nakladova matice_2018'!$A$1:$IW$188,42,FALSE),0)</f>
        <v>0</v>
      </c>
      <c r="AX69" s="19">
        <f>IFERROR(HLOOKUP(AX$1,'Nakladova matice_2018'!$A$1:$IW$188,42,FALSE),0)</f>
        <v>0</v>
      </c>
      <c r="AY69" s="19">
        <f>IFERROR(HLOOKUP(AY$1,'Nakladova matice_2018'!$A$1:$IW$188,42,FALSE),0)</f>
        <v>0</v>
      </c>
      <c r="AZ69" s="19">
        <f>IFERROR(HLOOKUP(AZ$1,'Nakladova matice_2018'!$A$1:$IW$188,42,FALSE),0)</f>
        <v>0</v>
      </c>
      <c r="BA69" s="19">
        <f>IFERROR(HLOOKUP(BA$1,'Nakladova matice_2018'!$A$1:$IW$188,42,FALSE),0)</f>
        <v>0</v>
      </c>
      <c r="BB69" s="19">
        <f>IFERROR(HLOOKUP(BB$1,'Nakladova matice_2018'!$A$1:$IW$188,42,FALSE),0)</f>
        <v>0</v>
      </c>
      <c r="BC69" s="19">
        <f>IFERROR(HLOOKUP(BC$1,'Nakladova matice_2018'!$A$1:$IW$188,42,FALSE),0)</f>
        <v>0</v>
      </c>
      <c r="BD69" s="19">
        <f>IFERROR(HLOOKUP(BD$1,'Nakladova matice_2018'!$A$1:$IW$188,42,FALSE),0)</f>
        <v>0</v>
      </c>
      <c r="BE69" s="19">
        <f>IFERROR(HLOOKUP(BE$1,'Nakladova matice_2018'!$A$1:$IW$188,42,FALSE),0)</f>
        <v>0</v>
      </c>
      <c r="BF69" s="19">
        <f>IFERROR(HLOOKUP(BF$1,'Nakladova matice_2018'!$A$1:$IW$188,42,FALSE),0)</f>
        <v>0</v>
      </c>
      <c r="BG69" s="19">
        <f>IFERROR(HLOOKUP(BG$1,'Nakladova matice_2018'!$A$1:$IW$188,42,FALSE),0)</f>
        <v>0</v>
      </c>
      <c r="BH69" s="19">
        <f>IFERROR(HLOOKUP(BH$1,'Nakladova matice_2018'!$A$1:$IW$188,42,FALSE),0)</f>
        <v>0</v>
      </c>
      <c r="BI69" s="19">
        <f>IFERROR(HLOOKUP(BI$1,'Nakladova matice_2018'!$A$1:$IW$188,42,FALSE),0)</f>
        <v>0</v>
      </c>
      <c r="BJ69" s="19">
        <f>IFERROR(HLOOKUP(BJ$1,'Nakladova matice_2018'!$A$1:$IW$188,42,FALSE),0)</f>
        <v>0</v>
      </c>
      <c r="BK69" s="19">
        <f>IFERROR(HLOOKUP(BK$1,'Nakladova matice_2018'!$A$1:$IW$188,42,FALSE),0)</f>
        <v>0</v>
      </c>
      <c r="BL69" s="19">
        <f>IFERROR(HLOOKUP(BL$1,'Nakladova matice_2018'!$A$1:$IW$188,42,FALSE),0)</f>
        <v>0</v>
      </c>
      <c r="BM69" s="19">
        <f>IFERROR(HLOOKUP(BM$1,'Nakladova matice_2018'!$A$1:$IW$188,42,FALSE),0)</f>
        <v>0</v>
      </c>
      <c r="BN69" s="19">
        <f>IFERROR(HLOOKUP(BN$1,'Nakladova matice_2018'!$A$1:$IW$188,42,FALSE),0)</f>
        <v>0</v>
      </c>
      <c r="BO69" s="19">
        <f>IFERROR(HLOOKUP(BO$1,'Nakladova matice_2018'!$A$1:$IW$188,42,FALSE),0)</f>
        <v>0</v>
      </c>
      <c r="BP69" s="19">
        <f>IFERROR(HLOOKUP(BP$1,'Nakladova matice_2018'!$A$1:$IW$188,42,FALSE),0)</f>
        <v>0</v>
      </c>
      <c r="BQ69" s="19">
        <f>IFERROR(HLOOKUP(BQ$1,'Nakladova matice_2018'!$A$1:$IW$188,42,FALSE),0)</f>
        <v>0</v>
      </c>
      <c r="BR69" s="19">
        <f>IFERROR(HLOOKUP(BR$1,'Nakladova matice_2018'!$A$1:$IW$188,42,FALSE),0)</f>
        <v>0</v>
      </c>
      <c r="BS69" s="19">
        <f>IFERROR(HLOOKUP(BS$1,'Nakladova matice_2018'!$A$1:$IW$188,42,FALSE),0)</f>
        <v>0</v>
      </c>
      <c r="BT69" s="19">
        <f>IFERROR(HLOOKUP(BT$1,'Nakladova matice_2018'!$A$1:$IW$188,42,FALSE),0)</f>
        <v>0</v>
      </c>
      <c r="BU69" s="19">
        <f>IFERROR(HLOOKUP(BU$1,'Nakladova matice_2018'!$A$1:$IW$188,42,FALSE),0)</f>
        <v>0</v>
      </c>
      <c r="BV69" s="19">
        <f>IFERROR(HLOOKUP(BV$1,'Nakladova matice_2018'!$A$1:$IW$188,42,FALSE),0)</f>
        <v>0</v>
      </c>
      <c r="BW69" s="19">
        <f>IFERROR(HLOOKUP(BW$1,'Nakladova matice_2018'!$A$1:$IW$188,42,FALSE),0)</f>
        <v>0</v>
      </c>
      <c r="BX69" s="19">
        <f>IFERROR(HLOOKUP(BX$1,'Nakladova matice_2018'!$A$1:$IW$188,42,FALSE),0)</f>
        <v>0</v>
      </c>
      <c r="BY69" s="19">
        <f>IFERROR(HLOOKUP(BY$1,'Nakladova matice_2018'!$A$1:$IW$188,42,FALSE),0)</f>
        <v>0</v>
      </c>
      <c r="BZ69" s="19">
        <f>IFERROR(HLOOKUP(BZ$1,'Nakladova matice_2018'!$A$1:$IW$188,42,FALSE),0)</f>
        <v>0</v>
      </c>
      <c r="CA69" s="19">
        <f>IFERROR(HLOOKUP(CA$1,'Nakladova matice_2018'!$A$1:$IW$188,42,FALSE),0)</f>
        <v>0</v>
      </c>
      <c r="CB69" s="19">
        <f>IFERROR(HLOOKUP(CB$1,'Nakladova matice_2018'!$A$1:$IW$188,42,FALSE),0)</f>
        <v>0</v>
      </c>
      <c r="CC69" s="19">
        <f>IFERROR(HLOOKUP(CC$1,'Nakladova matice_2018'!$A$1:$IW$188,42,FALSE),0)</f>
        <v>0</v>
      </c>
      <c r="CD69" s="19">
        <f>IFERROR(HLOOKUP(CD$1,'Nakladova matice_2018'!$A$1:$IW$188,42,FALSE),0)</f>
        <v>0</v>
      </c>
      <c r="CE69" s="19">
        <f>IFERROR(HLOOKUP(CE$1,'Nakladova matice_2018'!$A$1:$IW$188,42,FALSE),0)</f>
        <v>0</v>
      </c>
      <c r="CF69" s="19">
        <f>IFERROR(HLOOKUP(CF$1,'Nakladova matice_2018'!$A$1:$IW$188,42,FALSE),0)</f>
        <v>0</v>
      </c>
      <c r="CG69" s="19">
        <f>IFERROR(HLOOKUP(CG$1,'Nakladova matice_2018'!$A$1:$IW$188,42,FALSE),0)</f>
        <v>0</v>
      </c>
      <c r="CH69" s="19">
        <f>IFERROR(HLOOKUP(CH$1,'Nakladova matice_2018'!$A$1:$IW$188,42,FALSE),0)</f>
        <v>0</v>
      </c>
      <c r="CI69" s="19">
        <f>IFERROR(HLOOKUP(CI$1,'Nakladova matice_2018'!$A$1:$IW$188,42,FALSE),0)</f>
        <v>0</v>
      </c>
      <c r="CJ69" s="19">
        <f>IFERROR(HLOOKUP(CJ$1,'Nakladova matice_2018'!$A$1:$IW$188,42,FALSE),0)</f>
        <v>0</v>
      </c>
      <c r="CK69" s="19">
        <f>IFERROR(HLOOKUP(CK$1,'Nakladova matice_2018'!$A$1:$IW$188,42,FALSE),0)</f>
        <v>0</v>
      </c>
      <c r="CL69" s="19">
        <f>IFERROR(HLOOKUP(CL$1,'Nakladova matice_2018'!$A$1:$IW$188,42,FALSE),0)</f>
        <v>0</v>
      </c>
      <c r="CM69" s="19">
        <f>IFERROR(HLOOKUP(CM$1,'Nakladova matice_2018'!$A$1:$IW$188,42,FALSE),0)</f>
        <v>0</v>
      </c>
      <c r="CN69" s="19">
        <f>IFERROR(HLOOKUP(CN$1,'Nakladova matice_2018'!$A$1:$IW$188,42,FALSE),0)</f>
        <v>0</v>
      </c>
      <c r="CO69" s="19">
        <f>IFERROR(HLOOKUP(CO$1,'Nakladova matice_2018'!$A$1:$IW$188,42,FALSE),0)</f>
        <v>0</v>
      </c>
      <c r="CP69" s="19">
        <f>IFERROR(HLOOKUP(CP$1,'Nakladova matice_2018'!$A$1:$IW$188,42,FALSE),0)</f>
        <v>0</v>
      </c>
      <c r="CQ69" s="19">
        <f>IFERROR(HLOOKUP(CQ$1,'Nakladova matice_2018'!$A$1:$IW$188,42,FALSE),0)</f>
        <v>0</v>
      </c>
      <c r="CR69" s="19">
        <f>IFERROR(HLOOKUP(CR$1,'Nakladova matice_2018'!$A$1:$IW$188,42,FALSE),0)</f>
        <v>0</v>
      </c>
      <c r="CS69" s="19">
        <f>IFERROR(HLOOKUP(CS$1,'Nakladova matice_2018'!$A$1:$IW$188,42,FALSE),0)</f>
        <v>0</v>
      </c>
      <c r="CT69" s="19">
        <f>IFERROR(HLOOKUP(CT$1,'Nakladova matice_2018'!$A$1:$IW$188,42,FALSE),0)</f>
        <v>0</v>
      </c>
      <c r="CU69" s="19">
        <f>IFERROR(HLOOKUP(CU$1,'Nakladova matice_2018'!$A$1:$IW$188,42,FALSE),0)</f>
        <v>0</v>
      </c>
      <c r="CV69" s="19">
        <f>IFERROR(HLOOKUP(CV$1,'Nakladova matice_2018'!$A$1:$IW$188,42,FALSE),0)</f>
        <v>0</v>
      </c>
      <c r="CW69" s="19">
        <f>IFERROR(HLOOKUP(CW$1,'Nakladova matice_2018'!$A$1:$IW$188,42,FALSE),0)</f>
        <v>0</v>
      </c>
      <c r="CX69" s="19">
        <f>IFERROR(HLOOKUP(CX$1,'Nakladova matice_2018'!$A$1:$IW$188,42,FALSE),0)</f>
        <v>0</v>
      </c>
      <c r="CY69" s="19">
        <f>IFERROR(HLOOKUP(CY$1,'Nakladova matice_2018'!$A$1:$IW$188,42,FALSE),0)</f>
        <v>0</v>
      </c>
      <c r="CZ69" s="19">
        <f>IFERROR(HLOOKUP(CZ$1,'Nakladova matice_2018'!$A$1:$IW$188,42,FALSE),0)</f>
        <v>0</v>
      </c>
      <c r="DA69" s="19">
        <f>IFERROR(HLOOKUP(DA$1,'Nakladova matice_2018'!$A$1:$IW$188,42,FALSE),0)</f>
        <v>0</v>
      </c>
      <c r="DB69" s="19">
        <f>IFERROR(HLOOKUP(DB$1,'Nakladova matice_2018'!$A$1:$IW$188,42,FALSE),0)</f>
        <v>0</v>
      </c>
      <c r="DC69" s="19">
        <f>IFERROR(HLOOKUP(DC$1,'Nakladova matice_2018'!$A$1:$IW$188,42,FALSE),0)</f>
        <v>0</v>
      </c>
      <c r="DD69" s="19">
        <f>IFERROR(HLOOKUP(DD$1,'Nakladova matice_2018'!$A$1:$IW$188,42,FALSE),0)</f>
        <v>0</v>
      </c>
      <c r="DE69" s="19">
        <f>IFERROR(HLOOKUP(DE$1,'Nakladova matice_2018'!$A$1:$IW$188,42,FALSE),0)</f>
        <v>0</v>
      </c>
      <c r="DF69" s="19">
        <f>IFERROR(HLOOKUP(DF$1,'Nakladova matice_2018'!$A$1:$IW$188,42,FALSE),0)</f>
        <v>0</v>
      </c>
      <c r="DG69" s="19">
        <f>IFERROR(HLOOKUP(DG$1,'Nakladova matice_2018'!$A$1:$IW$188,42,FALSE),0)</f>
        <v>0</v>
      </c>
      <c r="DH69" s="19">
        <f>IFERROR(HLOOKUP(DH$1,'Nakladova matice_2018'!$A$1:$IW$188,42,FALSE),0)</f>
        <v>0</v>
      </c>
      <c r="DI69" s="19">
        <f>IFERROR(HLOOKUP(DI$1,'Nakladova matice_2018'!$A$1:$IW$188,42,FALSE),0)</f>
        <v>0</v>
      </c>
      <c r="DJ69" s="19">
        <f>IFERROR(HLOOKUP(DJ$1,'Nakladova matice_2018'!$A$1:$IW$188,42,FALSE),0)</f>
        <v>0</v>
      </c>
      <c r="DK69" s="19">
        <f>IFERROR(HLOOKUP(DK$1,'Nakladova matice_2018'!$A$1:$IW$188,42,FALSE),0)</f>
        <v>0</v>
      </c>
      <c r="DL69" s="19">
        <f>IFERROR(HLOOKUP(DL$1,'Nakladova matice_2018'!$A$1:$IW$188,42,FALSE),0)</f>
        <v>83</v>
      </c>
      <c r="DM69" s="19">
        <f>IFERROR(HLOOKUP(DM$1,'Nakladova matice_2018'!$A$1:$IW$188,42,FALSE),0)</f>
        <v>0</v>
      </c>
      <c r="DN69" s="19">
        <f>IFERROR(HLOOKUP(DN$1,'Nakladova matice_2018'!$A$1:$IW$188,42,FALSE),0)</f>
        <v>0</v>
      </c>
      <c r="DO69" s="19">
        <f>IFERROR(HLOOKUP(DO$1,'Nakladova matice_2018'!$A$1:$IW$188,42,FALSE),0)</f>
        <v>0</v>
      </c>
      <c r="DP69" s="19">
        <f>IFERROR(HLOOKUP(DP$1,'Nakladova matice_2018'!$A$1:$IW$188,42,FALSE),0)</f>
        <v>0</v>
      </c>
      <c r="DQ69" s="19">
        <f>IFERROR(HLOOKUP(DQ$1,'Nakladova matice_2018'!$A$1:$IW$188,42,FALSE),0)</f>
        <v>0</v>
      </c>
      <c r="DR69" s="19">
        <f>IFERROR(HLOOKUP(DR$1,'Nakladova matice_2018'!$A$1:$IW$188,42,FALSE),0)</f>
        <v>0</v>
      </c>
      <c r="DS69" s="19">
        <f>IFERROR(HLOOKUP(DS$1,'Nakladova matice_2018'!$A$1:$IW$188,42,FALSE),0)</f>
        <v>0</v>
      </c>
      <c r="DT69" s="19">
        <f>IFERROR(HLOOKUP(DT$1,'Nakladova matice_2018'!$A$1:$IW$188,42,FALSE),0)</f>
        <v>0</v>
      </c>
      <c r="DU69" s="19">
        <f>IFERROR(HLOOKUP(DU$1,'Nakladova matice_2018'!$A$1:$IW$188,42,FALSE),0)</f>
        <v>0</v>
      </c>
      <c r="DV69" s="19">
        <f>IFERROR(HLOOKUP(DV$1,'Nakladova matice_2018'!$A$1:$IW$188,42,FALSE),0)</f>
        <v>0</v>
      </c>
      <c r="DW69" s="19">
        <f>IFERROR(HLOOKUP(DW$1,'Nakladova matice_2018'!$A$1:$IW$188,42,FALSE),0)</f>
        <v>0</v>
      </c>
      <c r="DX69" s="19">
        <f>IFERROR(HLOOKUP(DX$1,'Nakladova matice_2018'!$A$1:$IW$188,42,FALSE),0)</f>
        <v>0</v>
      </c>
      <c r="DY69" s="19">
        <f>IFERROR(HLOOKUP(DY$1,'Nakladova matice_2018'!$A$1:$IW$188,42,FALSE),0)</f>
        <v>0</v>
      </c>
      <c r="DZ69" s="19">
        <f>IFERROR(HLOOKUP(DZ$1,'Nakladova matice_2018'!$A$1:$IW$188,42,FALSE),0)</f>
        <v>0</v>
      </c>
      <c r="EA69" s="19">
        <f>IFERROR(HLOOKUP(EA$1,'Nakladova matice_2018'!$A$1:$IW$188,42,FALSE),0)</f>
        <v>0</v>
      </c>
      <c r="EB69" s="19">
        <f>IFERROR(HLOOKUP(EB$1,'Nakladova matice_2018'!$A$1:$IW$188,42,FALSE),0)</f>
        <v>0</v>
      </c>
      <c r="EC69" s="19">
        <f>IFERROR(HLOOKUP(EC$1,'Nakladova matice_2018'!$A$1:$IW$188,42,FALSE),0)</f>
        <v>0</v>
      </c>
      <c r="ED69" s="19">
        <f>IFERROR(HLOOKUP(ED$1,'Nakladova matice_2018'!$A$1:$IW$188,42,FALSE),0)</f>
        <v>0</v>
      </c>
      <c r="EE69" s="19">
        <f>IFERROR(HLOOKUP(EE$1,'Nakladova matice_2018'!$A$1:$IW$188,42,FALSE),0)</f>
        <v>0</v>
      </c>
      <c r="EF69" s="19">
        <f>IFERROR(HLOOKUP(EF$1,'Nakladova matice_2018'!$A$1:$IW$188,42,FALSE),0)</f>
        <v>0</v>
      </c>
      <c r="EG69" s="19">
        <f>IFERROR(HLOOKUP(EG$1,'Nakladova matice_2018'!$A$1:$IW$188,42,FALSE),0)</f>
        <v>0</v>
      </c>
      <c r="EH69" s="19">
        <f>IFERROR(HLOOKUP(EH$1,'Nakladova matice_2018'!$A$1:$IW$188,42,FALSE),0)</f>
        <v>203</v>
      </c>
      <c r="EI69" s="19">
        <f>IFERROR(HLOOKUP(EI$1,'Nakladova matice_2018'!$A$1:$IW$188,42,FALSE),0)</f>
        <v>0</v>
      </c>
      <c r="EJ69" s="19">
        <f>IFERROR(HLOOKUP(EJ$1,'Nakladova matice_2018'!$A$1:$IW$188,42,FALSE),0)</f>
        <v>0</v>
      </c>
      <c r="EK69" s="19">
        <f>IFERROR(HLOOKUP(EK$1,'Nakladova matice_2018'!$A$1:$IW$188,42,FALSE),0)</f>
        <v>335</v>
      </c>
      <c r="EL69" s="19">
        <f>IFERROR(HLOOKUP(EL$1,'Nakladova matice_2018'!$A$1:$IW$188,42,FALSE),0)</f>
        <v>0</v>
      </c>
      <c r="EM69" s="19">
        <f>IFERROR(HLOOKUP(EM$1,'Nakladova matice_2018'!$A$1:$IW$188,42,FALSE),0)</f>
        <v>0</v>
      </c>
      <c r="EN69" s="19">
        <f>IFERROR(HLOOKUP(EN$1,'Nakladova matice_2018'!$A$1:$IW$188,42,FALSE),0)</f>
        <v>0</v>
      </c>
      <c r="EO69" s="19">
        <f>IFERROR(HLOOKUP(EO$1,'Nakladova matice_2018'!$A$1:$IW$188,42,FALSE),0)</f>
        <v>0</v>
      </c>
      <c r="EP69" s="19">
        <f>IFERROR(HLOOKUP(EP$1,'Nakladova matice_2018'!$A$1:$IW$188,42,FALSE),0)</f>
        <v>0</v>
      </c>
      <c r="EQ69" s="19">
        <f>IFERROR(HLOOKUP(EQ$1,'Nakladova matice_2018'!$A$1:$IW$188,42,FALSE),0)</f>
        <v>0</v>
      </c>
      <c r="ER69" s="19">
        <f>IFERROR(HLOOKUP(ER$1,'Nakladova matice_2018'!$A$1:$IW$188,42,FALSE),0)</f>
        <v>0</v>
      </c>
      <c r="ES69" s="19">
        <f>IFERROR(HLOOKUP(ES$1,'Nakladova matice_2018'!$A$1:$IW$188,42,FALSE),0)</f>
        <v>0</v>
      </c>
      <c r="ET69" s="19">
        <f>IFERROR(HLOOKUP(ET$1,'Nakladova matice_2018'!$A$1:$IW$188,42,FALSE),0)</f>
        <v>0</v>
      </c>
      <c r="EU69" s="19">
        <f>IFERROR(HLOOKUP(EU$1,'Nakladova matice_2018'!$A$1:$IW$188,42,FALSE),0)</f>
        <v>0</v>
      </c>
      <c r="EV69" s="19">
        <f>IFERROR(HLOOKUP(EV$1,'Nakladova matice_2018'!$A$1:$IW$188,42,FALSE),0)</f>
        <v>0</v>
      </c>
      <c r="EW69" s="19">
        <f>IFERROR(HLOOKUP(EW$1,'Nakladova matice_2018'!$A$1:$IW$188,42,FALSE),0)</f>
        <v>0</v>
      </c>
      <c r="EX69" s="19">
        <f>IFERROR(HLOOKUP(EX$1,'Nakladova matice_2018'!$A$1:$IW$188,42,FALSE),0)</f>
        <v>0</v>
      </c>
      <c r="EY69" s="19">
        <f>IFERROR(HLOOKUP(EY$1,'Nakladova matice_2018'!$A$1:$IW$188,42,FALSE),0)</f>
        <v>0</v>
      </c>
      <c r="EZ69" s="19">
        <f>IFERROR(HLOOKUP(EZ$1,'Nakladova matice_2018'!$A$1:$IW$188,42,FALSE),0)</f>
        <v>0</v>
      </c>
      <c r="FA69" s="19">
        <f>IFERROR(HLOOKUP(FA$1,'Nakladova matice_2018'!$A$1:$IW$188,42,FALSE),0)</f>
        <v>0</v>
      </c>
      <c r="FB69" s="19">
        <f>IFERROR(HLOOKUP(FB$1,'Nakladova matice_2018'!$A$1:$IW$188,42,FALSE),0)</f>
        <v>0</v>
      </c>
      <c r="FC69" s="19">
        <f>IFERROR(HLOOKUP(FC$1,'Nakladova matice_2018'!$A$1:$IW$188,42,FALSE),0)</f>
        <v>0</v>
      </c>
      <c r="FD69" s="19">
        <f>IFERROR(HLOOKUP(FD$1,'Nakladova matice_2018'!$A$1:$IW$188,42,FALSE),0)</f>
        <v>0</v>
      </c>
      <c r="FE69" s="19">
        <f>IFERROR(HLOOKUP(FE$1,'Nakladova matice_2018'!$A$1:$IW$188,42,FALSE),0)</f>
        <v>0</v>
      </c>
      <c r="FF69" s="19">
        <f>IFERROR(HLOOKUP(FF$1,'Nakladova matice_2018'!$A$1:$IW$188,42,FALSE),0)</f>
        <v>0</v>
      </c>
      <c r="FG69" s="19">
        <f>IFERROR(HLOOKUP(FG$1,'Nakladova matice_2018'!$A$1:$IW$188,42,FALSE),0)</f>
        <v>0</v>
      </c>
      <c r="FH69" s="19">
        <f>IFERROR(HLOOKUP(FH$1,'Nakladova matice_2018'!$A$1:$IW$188,42,FALSE),0)</f>
        <v>0</v>
      </c>
      <c r="FI69" s="19">
        <f>IFERROR(HLOOKUP(FI$1,'Nakladova matice_2018'!$A$1:$IW$188,42,FALSE),0)</f>
        <v>0</v>
      </c>
      <c r="FJ69" s="19">
        <f>IFERROR(HLOOKUP(FJ$1,'Nakladova matice_2018'!$A$1:$IW$188,42,FALSE),0)</f>
        <v>0</v>
      </c>
      <c r="FK69" s="19">
        <f>IFERROR(HLOOKUP(FK$1,'Nakladova matice_2018'!$A$1:$IW$188,42,FALSE),0)</f>
        <v>0</v>
      </c>
      <c r="FL69" s="19">
        <f>IFERROR(HLOOKUP(FL$1,'Nakladova matice_2018'!$A$1:$IW$188,42,FALSE),0)</f>
        <v>0</v>
      </c>
      <c r="FM69" s="19">
        <f>IFERROR(HLOOKUP(FM$1,'Nakladova matice_2018'!$A$1:$IW$188,42,FALSE),0)</f>
        <v>0</v>
      </c>
      <c r="FN69" s="19">
        <f>IFERROR(HLOOKUP(FN$1,'Nakladova matice_2018'!$A$1:$IW$188,42,FALSE),0)</f>
        <v>0</v>
      </c>
      <c r="FO69" s="19">
        <f>IFERROR(HLOOKUP(FO$1,'Nakladova matice_2018'!$A$1:$IW$188,42,FALSE),0)</f>
        <v>0</v>
      </c>
      <c r="FP69" s="19">
        <f>IFERROR(HLOOKUP(FP$1,'Nakladova matice_2018'!$A$1:$IW$188,42,FALSE),0)</f>
        <v>0</v>
      </c>
      <c r="FQ69" s="19">
        <f>IFERROR(HLOOKUP(FQ$1,'Nakladova matice_2018'!$A$1:$IW$188,42,FALSE),0)</f>
        <v>0</v>
      </c>
      <c r="FR69" s="19">
        <f>IFERROR(HLOOKUP(FR$1,'Nakladova matice_2018'!$A$1:$IW$188,42,FALSE),0)</f>
        <v>0</v>
      </c>
      <c r="FS69" s="19">
        <f>IFERROR(HLOOKUP(FS$1,'Nakladova matice_2018'!$A$1:$IW$188,42,FALSE),0)</f>
        <v>0</v>
      </c>
      <c r="FT69" s="19">
        <f>IFERROR(HLOOKUP(FT$1,'Nakladova matice_2018'!$A$1:$IW$188,42,FALSE),0)</f>
        <v>0</v>
      </c>
      <c r="FU69" s="19">
        <f>IFERROR(HLOOKUP(FU$1,'Nakladova matice_2018'!$A$1:$IW$188,42,FALSE),0)</f>
        <v>0</v>
      </c>
      <c r="FV69" s="19">
        <f>IFERROR(HLOOKUP(FV$1,'Nakladova matice_2018'!$A$1:$IW$188,42,FALSE),0)</f>
        <v>0</v>
      </c>
      <c r="FW69" s="19">
        <f>IFERROR(HLOOKUP(FW$1,'Nakladova matice_2018'!$A$1:$IW$188,42,FALSE),0)</f>
        <v>0</v>
      </c>
      <c r="FX69" s="19">
        <f>IFERROR(HLOOKUP(FX$1,'Nakladova matice_2018'!$A$1:$IW$188,42,FALSE),0)</f>
        <v>0</v>
      </c>
      <c r="FY69" s="19">
        <f>IFERROR(HLOOKUP(FY$1,'Nakladova matice_2018'!$A$1:$IW$188,42,FALSE),0)</f>
        <v>0</v>
      </c>
      <c r="FZ69" s="19">
        <f>IFERROR(HLOOKUP(FZ$1,'Nakladova matice_2018'!$A$1:$IW$188,42,FALSE),0)</f>
        <v>0</v>
      </c>
      <c r="GA69" s="19">
        <f>IFERROR(HLOOKUP(GA$1,'Nakladova matice_2018'!$A$1:$IW$188,42,FALSE),0)</f>
        <v>0</v>
      </c>
      <c r="GB69" s="19">
        <f>IFERROR(HLOOKUP(GB$1,'Nakladova matice_2018'!$A$1:$IW$188,42,FALSE),0)</f>
        <v>0</v>
      </c>
      <c r="GC69" s="19">
        <f>IFERROR(HLOOKUP(GC$1,'Nakladova matice_2018'!$A$1:$IW$188,42,FALSE),0)</f>
        <v>0</v>
      </c>
      <c r="GD69" s="19">
        <f>IFERROR(HLOOKUP(GD$1,'Nakladova matice_2018'!$A$1:$IW$188,42,FALSE),0)</f>
        <v>0</v>
      </c>
      <c r="GE69" s="19">
        <f>IFERROR(HLOOKUP(GE$1,'Nakladova matice_2018'!$A$1:$IW$188,42,FALSE),0)</f>
        <v>0</v>
      </c>
      <c r="GF69" s="19">
        <f>IFERROR(HLOOKUP(GF$1,'Nakladova matice_2018'!$A$1:$IW$188,42,FALSE),0)</f>
        <v>0</v>
      </c>
      <c r="GG69" s="19">
        <f>IFERROR(HLOOKUP(GG$1,'Nakladova matice_2018'!$A$1:$IW$188,42,FALSE),0)</f>
        <v>0</v>
      </c>
      <c r="GH69" s="19">
        <f>IFERROR(HLOOKUP(GH$1,'Nakladova matice_2018'!$A$1:$IW$188,42,FALSE),0)</f>
        <v>0</v>
      </c>
      <c r="GI69" s="19">
        <f>IFERROR(HLOOKUP(GI$1,'Nakladova matice_2018'!$A$1:$IW$188,42,FALSE),0)</f>
        <v>0</v>
      </c>
      <c r="GJ69" s="19">
        <f>IFERROR(HLOOKUP(GJ$1,'Nakladova matice_2018'!$A$1:$IW$188,42,FALSE),0)</f>
        <v>0</v>
      </c>
      <c r="GK69" s="19">
        <f>IFERROR(HLOOKUP(GK$1,'Nakladova matice_2018'!$A$1:$IW$188,42,FALSE),0)</f>
        <v>0</v>
      </c>
      <c r="GL69" s="19">
        <f>IFERROR(HLOOKUP(GL$1,'Nakladova matice_2018'!$A$1:$IW$188,42,FALSE),0)</f>
        <v>0</v>
      </c>
      <c r="GM69" s="19">
        <f>IFERROR(HLOOKUP(GM$1,'Nakladova matice_2018'!$A$1:$IW$188,42,FALSE),0)</f>
        <v>0</v>
      </c>
      <c r="GN69" s="19">
        <f>IFERROR(HLOOKUP(GN$1,'Nakladova matice_2018'!$A$1:$IW$188,42,FALSE),0)</f>
        <v>0</v>
      </c>
      <c r="GO69" s="19">
        <f>IFERROR(HLOOKUP(GO$1,'Nakladova matice_2018'!$A$1:$IW$188,42,FALSE),0)</f>
        <v>0</v>
      </c>
      <c r="GP69" s="19">
        <f>IFERROR(HLOOKUP(GP$1,'Nakladova matice_2018'!$A$1:$IW$188,42,FALSE),0)</f>
        <v>0</v>
      </c>
      <c r="GQ69" s="19">
        <f>IFERROR(HLOOKUP(GQ$1,'Nakladova matice_2018'!$A$1:$IW$188,42,FALSE),0)</f>
        <v>0</v>
      </c>
      <c r="GR69" s="19">
        <f>IFERROR(HLOOKUP(GR$1,'Nakladova matice_2018'!$A$1:$IW$188,42,FALSE),0)</f>
        <v>0</v>
      </c>
      <c r="GS69" s="19">
        <f>IFERROR(HLOOKUP(GS$1,'Nakladova matice_2018'!$A$1:$IW$188,42,FALSE),0)</f>
        <v>0</v>
      </c>
      <c r="GT69" s="19">
        <f>IFERROR(HLOOKUP(GT$1,'Nakladova matice_2018'!$A$1:$IW$188,42,FALSE),0)</f>
        <v>0</v>
      </c>
      <c r="GU69" s="19">
        <f>IFERROR(HLOOKUP(GU$1,'Nakladova matice_2018'!$A$1:$IW$188,42,FALSE),0)</f>
        <v>0</v>
      </c>
      <c r="GV69" s="19">
        <f>IFERROR(HLOOKUP(GV$1,'Nakladova matice_2018'!$A$1:$IW$188,42,FALSE),0)</f>
        <v>0</v>
      </c>
      <c r="GW69" s="19">
        <f>IFERROR(HLOOKUP(GW$1,'Nakladova matice_2018'!$A$1:$IW$188,42,FALSE),0)</f>
        <v>0</v>
      </c>
      <c r="GX69" s="19">
        <f>IFERROR(HLOOKUP(GX$1,'Nakladova matice_2018'!$A$1:$IW$188,42,FALSE),0)</f>
        <v>0</v>
      </c>
      <c r="GY69" s="19">
        <f>IFERROR(HLOOKUP(GY$1,'Nakladova matice_2018'!$A$1:$IW$188,42,FALSE),0)</f>
        <v>0</v>
      </c>
      <c r="GZ69" s="19">
        <f>IFERROR(HLOOKUP(GZ$1,'Nakladova matice_2018'!$A$1:$IW$188,42,FALSE),0)</f>
        <v>0</v>
      </c>
      <c r="HA69" s="19">
        <f>IFERROR(HLOOKUP(HA$1,'Nakladova matice_2018'!$A$1:$IW$188,42,FALSE),0)</f>
        <v>0</v>
      </c>
      <c r="HB69" s="19">
        <f>IFERROR(HLOOKUP(HB$1,'Nakladova matice_2018'!$A$1:$IW$188,42,FALSE),0)</f>
        <v>0</v>
      </c>
      <c r="HC69" s="19">
        <f>IFERROR(HLOOKUP(HC$1,'Nakladova matice_2018'!$A$1:$IW$188,42,FALSE),0)</f>
        <v>0</v>
      </c>
      <c r="HD69" s="19">
        <f>IFERROR(HLOOKUP(HD$1,'Nakladova matice_2018'!$A$1:$IW$188,42,FALSE),0)</f>
        <v>0</v>
      </c>
      <c r="HE69" s="19">
        <f>IFERROR(HLOOKUP(HE$1,'Nakladova matice_2018'!$A$1:$IW$188,42,FALSE),0)</f>
        <v>0</v>
      </c>
      <c r="HF69" s="19">
        <f>IFERROR(HLOOKUP(HF$1,'Nakladova matice_2018'!$A$1:$IW$188,42,FALSE),0)</f>
        <v>0</v>
      </c>
      <c r="HG69" s="19">
        <f>IFERROR(HLOOKUP(HG$1,'Nakladova matice_2018'!$A$1:$IW$188,42,FALSE),0)</f>
        <v>0</v>
      </c>
      <c r="HH69" s="19">
        <f>IFERROR(HLOOKUP(HH$1,'Nakladova matice_2018'!$A$1:$IW$188,42,FALSE),0)</f>
        <v>413.97</v>
      </c>
      <c r="HI69" s="19">
        <f>IFERROR(HLOOKUP(HI$1,'Nakladova matice_2018'!$A$1:$IW$188,42,FALSE),0)</f>
        <v>0</v>
      </c>
      <c r="HJ69" s="19">
        <f>IFERROR(HLOOKUP(HJ$1,'Nakladova matice_2018'!$A$1:$IW$188,42,FALSE),0)</f>
        <v>0</v>
      </c>
      <c r="HK69" s="19">
        <f>IFERROR(HLOOKUP(HK$1,'Nakladova matice_2018'!$A$1:$IW$188,42,FALSE),0)</f>
        <v>0</v>
      </c>
      <c r="HL69" s="19">
        <f>IFERROR(HLOOKUP(HL$1,'Nakladova matice_2018'!$A$1:$IW$188,42,FALSE),0)</f>
        <v>0</v>
      </c>
      <c r="HM69" s="19">
        <f>IFERROR(HLOOKUP(HM$1,'Nakladova matice_2018'!$A$1:$IW$188,42,FALSE),0)</f>
        <v>0</v>
      </c>
      <c r="HN69" s="19">
        <f>IFERROR(HLOOKUP(HN$1,'Nakladova matice_2018'!$A$1:$IW$188,42,FALSE),0)</f>
        <v>0</v>
      </c>
      <c r="HO69" s="19">
        <f>IFERROR(HLOOKUP(HO$1,'Nakladova matice_2018'!$A$1:$IW$188,42,FALSE),0)</f>
        <v>0</v>
      </c>
      <c r="HP69" s="19">
        <f>IFERROR(HLOOKUP(HP$1,'Nakladova matice_2018'!$A$1:$IW$188,42,FALSE),0)</f>
        <v>0</v>
      </c>
      <c r="HQ69" s="19">
        <f>IFERROR(HLOOKUP(HQ$1,'Nakladova matice_2018'!$A$1:$IW$188,42,FALSE),0)</f>
        <v>0</v>
      </c>
      <c r="HR69" s="19">
        <f>IFERROR(HLOOKUP(HR$1,'Nakladova matice_2018'!$A$1:$IW$188,42,FALSE),0)</f>
        <v>0</v>
      </c>
      <c r="HS69" s="19">
        <f>IFERROR(HLOOKUP(HS$1,'Nakladova matice_2018'!$A$1:$IW$188,42,FALSE),0)</f>
        <v>0</v>
      </c>
      <c r="HT69" s="19">
        <f>IFERROR(HLOOKUP(HT$1,'Nakladova matice_2018'!$A$1:$IW$188,42,FALSE),0)</f>
        <v>0</v>
      </c>
      <c r="HU69" s="19">
        <f>IFERROR(HLOOKUP(HU$1,'Nakladova matice_2018'!$A$1:$IW$188,42,FALSE),0)</f>
        <v>0</v>
      </c>
      <c r="HV69" s="19">
        <f>IFERROR(HLOOKUP(HV$1,'Nakladova matice_2018'!$A$1:$IW$188,42,FALSE),0)</f>
        <v>0</v>
      </c>
      <c r="HW69" s="19">
        <f>IFERROR(HLOOKUP(HW$1,'Nakladova matice_2018'!$A$1:$IW$188,42,FALSE),0)</f>
        <v>0</v>
      </c>
      <c r="HX69" s="19">
        <f>IFERROR(HLOOKUP(HX$1,'Nakladova matice_2018'!$A$1:$IW$188,42,FALSE),0)</f>
        <v>0</v>
      </c>
      <c r="HY69" s="19">
        <f>IFERROR(HLOOKUP(HY$1,'Nakladova matice_2018'!$A$1:$IW$188,42,FALSE),0)</f>
        <v>0</v>
      </c>
      <c r="HZ69" s="19">
        <f>IFERROR(HLOOKUP(HZ$1,'Nakladova matice_2018'!$A$1:$IW$188,42,FALSE),0)</f>
        <v>0</v>
      </c>
      <c r="IA69" s="19">
        <f>IFERROR(HLOOKUP(IA$1,'Nakladova matice_2018'!$A$1:$IW$188,42,FALSE),0)</f>
        <v>0</v>
      </c>
      <c r="IB69" s="19">
        <f>IFERROR(HLOOKUP(IB$1,'Nakladova matice_2018'!$A$1:$IW$188,42,FALSE),0)</f>
        <v>0</v>
      </c>
      <c r="IC69" s="19">
        <f>IFERROR(HLOOKUP(IC$1,'Nakladova matice_2018'!$A$1:$IW$188,42,FALSE),0)</f>
        <v>0</v>
      </c>
      <c r="ID69" s="19">
        <f>IFERROR(HLOOKUP(ID$1,'Nakladova matice_2018'!$A$1:$IW$188,42,FALSE),0)</f>
        <v>0</v>
      </c>
      <c r="IE69" s="19">
        <f>IFERROR(HLOOKUP(IE$1,'Nakladova matice_2018'!$A$1:$IW$188,42,FALSE),0)</f>
        <v>0</v>
      </c>
      <c r="IF69" s="19">
        <f>IFERROR(HLOOKUP(IF$1,'Nakladova matice_2018'!$A$1:$IW$188,42,FALSE),0)</f>
        <v>0</v>
      </c>
      <c r="IG69" s="19">
        <f>IFERROR(HLOOKUP(IG$1,'Nakladova matice_2018'!$A$1:$IW$188,42,FALSE),0)</f>
        <v>0</v>
      </c>
      <c r="IH69" s="19">
        <f>IFERROR(HLOOKUP(IH$1,'Nakladova matice_2018'!$A$1:$IW$188,42,FALSE),0)</f>
        <v>0</v>
      </c>
      <c r="II69" s="19">
        <f>IFERROR(HLOOKUP(II$1,'Nakladova matice_2018'!$A$1:$IW$188,42,FALSE),0)</f>
        <v>0</v>
      </c>
      <c r="IJ69" s="19">
        <f>IFERROR(HLOOKUP(IJ$1,'Nakladova matice_2018'!$A$1:$IW$188,42,FALSE),0)</f>
        <v>0</v>
      </c>
      <c r="IK69" s="19">
        <f>IFERROR(HLOOKUP(IK$1,'Nakladova matice_2018'!$A$1:$IW$188,42,FALSE),0)</f>
        <v>0</v>
      </c>
      <c r="IL69" s="19">
        <f>IFERROR(HLOOKUP(IL$1,'Nakladova matice_2018'!$A$1:$IW$188,42,FALSE),0)</f>
        <v>0</v>
      </c>
      <c r="IM69" s="19">
        <f>IFERROR(HLOOKUP(IM$1,'Nakladova matice_2018'!$A$1:$IW$188,42,FALSE),0)</f>
        <v>0</v>
      </c>
      <c r="IN69" s="19">
        <f>IFERROR(HLOOKUP(IN$1,'Nakladova matice_2018'!$A$1:$IW$188,42,FALSE),0)</f>
        <v>0</v>
      </c>
      <c r="IO69" s="19">
        <f>IFERROR(HLOOKUP(IO$1,'Nakladova matice_2018'!$A$1:$IW$188,42,FALSE),0)</f>
        <v>0</v>
      </c>
      <c r="IP69" s="19">
        <f>IFERROR(HLOOKUP(IP$1,'Nakladova matice_2018'!$A$1:$IW$188,42,FALSE),0)</f>
        <v>0</v>
      </c>
      <c r="IQ69" s="19">
        <f>IFERROR(HLOOKUP(IQ$1,'Nakladova matice_2018'!$A$1:$IW$188,42,FALSE),0)</f>
        <v>0</v>
      </c>
      <c r="IR69" s="19">
        <f>IFERROR(HLOOKUP(IR$1,'Nakladova matice_2018'!$A$1:$IW$188,42,FALSE),0)</f>
        <v>0</v>
      </c>
      <c r="IS69" s="19">
        <f>IFERROR(HLOOKUP(IS$1,'Nakladova matice_2018'!$A$1:$IW$188,42,FALSE),0)</f>
        <v>0</v>
      </c>
      <c r="IT69" s="19">
        <f>IFERROR(HLOOKUP(IT$1,'Nakladova matice_2018'!$A$1:$IW$188,42,FALSE),0)</f>
        <v>0</v>
      </c>
      <c r="IU69" s="19">
        <f>IFERROR(HLOOKUP(IU$1,'Nakladova matice_2018'!$A$1:$IW$188,42,FALSE),0)</f>
        <v>0</v>
      </c>
      <c r="IV69" s="19">
        <f>IFERROR(HLOOKUP(IV$1,'Nakladova matice_2018'!$A$1:$IW$188,42,FALSE),0)</f>
        <v>0</v>
      </c>
      <c r="IW69" s="19">
        <f>IFERROR(HLOOKUP(IW$1,'Nakladova matice_2018'!$A$1:$IW$188,42,FALSE),0)</f>
        <v>0</v>
      </c>
      <c r="IX69" s="19">
        <f>IFERROR(HLOOKUP(IX$1,'Nakladova matice_2018'!$A$1:$IW$188,42,FALSE),0)</f>
        <v>0</v>
      </c>
      <c r="IY69" s="19">
        <f>IFERROR(HLOOKUP(IY$1,'Nakladova matice_2018'!$A$1:$IW$188,42,FALSE),0)</f>
        <v>0</v>
      </c>
      <c r="IZ69" s="19">
        <f>IFERROR(HLOOKUP(IZ$1,'Nakladova matice_2018'!$A$1:$IW$188,42,FALSE),0)</f>
        <v>0</v>
      </c>
      <c r="JA69" s="19">
        <f>IFERROR(HLOOKUP(JA$1,'Nakladova matice_2018'!$A$1:$IW$188,42,FALSE),0)</f>
        <v>0</v>
      </c>
      <c r="JB69" s="19">
        <f>IFERROR(HLOOKUP(JB$1,'Nakladova matice_2018'!$A$1:$IW$188,42,FALSE),0)</f>
        <v>0</v>
      </c>
      <c r="JC69" s="19">
        <f>IFERROR(HLOOKUP(JC$1,'Nakladova matice_2018'!$A$1:$IW$188,42,FALSE),0)</f>
        <v>0</v>
      </c>
      <c r="JD69" s="19">
        <f>IFERROR(HLOOKUP(JD$1,'Nakladova matice_2018'!$A$1:$IW$188,42,FALSE),0)</f>
        <v>0</v>
      </c>
      <c r="JE69" s="19">
        <f>IFERROR(HLOOKUP(JE$1,'Nakladova matice_2018'!$A$1:$IW$188,42,FALSE),0)</f>
        <v>0</v>
      </c>
      <c r="JF69" s="19">
        <f>IFERROR(HLOOKUP(JF$1,'Nakladova matice_2018'!$A$1:$IW$188,42,FALSE),0)</f>
        <v>0</v>
      </c>
      <c r="JG69" s="19">
        <f>IFERROR(HLOOKUP(JG$1,'Nakladova matice_2018'!$A$1:$IW$188,42,FALSE),0)</f>
        <v>240</v>
      </c>
      <c r="JH69" s="19">
        <f>IFERROR(HLOOKUP(JH$1,'Nakladova matice_2018'!$A$1:$IW$188,42,FALSE),0)</f>
        <v>0</v>
      </c>
      <c r="JI69" s="19">
        <f>IFERROR(HLOOKUP(JI$1,'Nakladova matice_2018'!$A$1:$IW$188,42,FALSE),0)</f>
        <v>0</v>
      </c>
      <c r="JJ69" s="19">
        <f>IFERROR(HLOOKUP(JJ$1,'Nakladova matice_2018'!$A$1:$IW$188,42,FALSE),0)</f>
        <v>0</v>
      </c>
      <c r="JK69" s="19">
        <f>IFERROR(HLOOKUP(JK$1,'Nakladova matice_2018'!$A$1:$IW$188,42,FALSE),0)</f>
        <v>0</v>
      </c>
      <c r="JL69" s="19">
        <f>IFERROR(HLOOKUP(JL$1,'Nakladova matice_2018'!$A$1:$IW$188,42,FALSE),0)</f>
        <v>0</v>
      </c>
      <c r="JM69" s="19">
        <f>IFERROR(HLOOKUP(JM$1,'Nakladova matice_2018'!$A$1:$IW$188,42,FALSE),0)</f>
        <v>0</v>
      </c>
      <c r="JN69" s="19">
        <f>IFERROR(HLOOKUP(JN$1,'Nakladova matice_2018'!$A$1:$IW$188,42,FALSE),0)</f>
        <v>0</v>
      </c>
      <c r="JO69" s="19">
        <f>IFERROR(HLOOKUP(JO$1,'Nakladova matice_2018'!$A$1:$IW$188,42,FALSE),0)</f>
        <v>0</v>
      </c>
      <c r="JP69" s="19">
        <f>IFERROR(HLOOKUP(JP$1,'Nakladova matice_2018'!$A$1:$IW$188,42,FALSE),0)</f>
        <v>0</v>
      </c>
      <c r="JQ69" s="19">
        <f>IFERROR(HLOOKUP(JQ$1,'Nakladova matice_2018'!$A$1:$IW$188,42,FALSE),0)</f>
        <v>0</v>
      </c>
      <c r="JR69" s="19">
        <f>IFERROR(HLOOKUP(JR$1,'Nakladova matice_2018'!$A$1:$IW$188,42,FALSE),0)</f>
        <v>0</v>
      </c>
      <c r="JS69" s="19">
        <f>IFERROR(HLOOKUP(JS$1,'Nakladova matice_2018'!$A$1:$IW$188,42,FALSE),0)</f>
        <v>0</v>
      </c>
      <c r="JT69" s="19">
        <f>IFERROR(HLOOKUP(JT$1,'Nakladova matice_2018'!$A$1:$IW$188,42,FALSE),0)</f>
        <v>0</v>
      </c>
      <c r="JU69" s="19">
        <f>IFERROR(HLOOKUP(JU$1,'Nakladova matice_2018'!$A$1:$IW$188,42,FALSE),0)</f>
        <v>0</v>
      </c>
      <c r="JV69" s="19">
        <f>IFERROR(HLOOKUP(JV$1,'Nakladova matice_2018'!$A$1:$IW$188,42,FALSE),0)</f>
        <v>0</v>
      </c>
      <c r="JW69" s="19">
        <f>IFERROR(HLOOKUP(JW$1,'Nakladova matice_2018'!$A$1:$IW$188,42,FALSE),0)</f>
        <v>0</v>
      </c>
      <c r="JX69" s="19">
        <f>IFERROR(HLOOKUP(JX$1,'Nakladova matice_2018'!$A$1:$IW$188,42,FALSE),0)</f>
        <v>0</v>
      </c>
      <c r="JY69" s="19">
        <f>IFERROR(HLOOKUP(JY$1,'Nakladova matice_2018'!$A$1:$IW$188,42,FALSE),0)</f>
        <v>0</v>
      </c>
      <c r="JZ69" s="19">
        <f>IFERROR(HLOOKUP(JZ$1,'Nakladova matice_2018'!$A$1:$IW$188,42,FALSE),0)</f>
        <v>0</v>
      </c>
      <c r="KA69" s="19">
        <f>IFERROR(HLOOKUP(KA$1,'Nakladova matice_2018'!$A$1:$IW$188,42,FALSE),0)</f>
        <v>0</v>
      </c>
      <c r="KB69" s="19">
        <f>IFERROR(HLOOKUP(KB$1,'Nakladova matice_2018'!$A$1:$IW$188,42,FALSE),0)</f>
        <v>0</v>
      </c>
      <c r="KC69" s="19">
        <f>IFERROR(HLOOKUP(KC$1,'Nakladova matice_2018'!$A$1:$IW$188,42,FALSE),0)</f>
        <v>0</v>
      </c>
      <c r="KD69" s="19">
        <f>IFERROR(HLOOKUP(KD$1,'Nakladova matice_2018'!$A$1:$IW$188,42,FALSE),0)</f>
        <v>0</v>
      </c>
      <c r="KE69" s="19">
        <f>IFERROR(HLOOKUP(KE$1,'Nakladova matice_2018'!$A$1:$IW$188,42,FALSE),0)</f>
        <v>0</v>
      </c>
      <c r="KF69" s="19">
        <f>IFERROR(HLOOKUP(KF$1,'Nakladova matice_2018'!$A$1:$IW$188,42,FALSE),0)</f>
        <v>0</v>
      </c>
      <c r="KG69" s="19">
        <f>IFERROR(HLOOKUP(KG$1,'Nakladova matice_2018'!$A$1:$IW$188,42,FALSE),0)</f>
        <v>0</v>
      </c>
      <c r="KH69" s="19">
        <f>IFERROR(HLOOKUP(KH$1,'Nakladova matice_2018'!$A$1:$IW$188,42,FALSE),0)</f>
        <v>0</v>
      </c>
      <c r="KI69" s="19">
        <f>IFERROR(HLOOKUP(KI$1,'Nakladova matice_2018'!$A$1:$IW$188,42,FALSE),0)</f>
        <v>0</v>
      </c>
      <c r="KJ69" s="19">
        <f>IFERROR(HLOOKUP(KJ$1,'Nakladova matice_2018'!$A$1:$IW$188,42,FALSE),0)</f>
        <v>31</v>
      </c>
      <c r="KK69" s="19">
        <f>IFERROR(HLOOKUP(KK$1,'Nakladova matice_2018'!$A$1:$IW$188,42,FALSE),0)</f>
        <v>0</v>
      </c>
      <c r="KL69" s="19">
        <f>IFERROR(HLOOKUP(KL$1,'Nakladova matice_2018'!$A$1:$IW$188,42,FALSE),0)</f>
        <v>0</v>
      </c>
      <c r="KM69" s="19">
        <f>IFERROR(HLOOKUP(KM$1,'Nakladova matice_2018'!$A$1:$IW$188,42,FALSE),0)</f>
        <v>0</v>
      </c>
      <c r="KN69" s="19">
        <f>IFERROR(HLOOKUP(KN$1,'Nakladova matice_2018'!$A$1:$IW$188,42,FALSE),0)</f>
        <v>0</v>
      </c>
      <c r="KO69" s="19">
        <f>IFERROR(HLOOKUP(KO$1,'Nakladova matice_2018'!$A$1:$IW$188,42,FALSE),0)</f>
        <v>0</v>
      </c>
      <c r="KP69" s="19">
        <f>IFERROR(HLOOKUP(KP$1,'Nakladova matice_2018'!$A$1:$IW$188,42,FALSE),0)</f>
        <v>0</v>
      </c>
      <c r="KQ69" s="19">
        <f>IFERROR(HLOOKUP(KQ$1,'Nakladova matice_2018'!$A$1:$IW$188,42,FALSE),0)</f>
        <v>0</v>
      </c>
      <c r="KR69" s="19">
        <f>IFERROR(HLOOKUP(KR$1,'Nakladova matice_2018'!$A$1:$IW$188,42,FALSE),0)</f>
        <v>0</v>
      </c>
      <c r="KS69" s="19">
        <f>IFERROR(HLOOKUP(KS$1,'Nakladova matice_2018'!$A$1:$IW$188,42,FALSE),0)</f>
        <v>0</v>
      </c>
      <c r="KT69" s="19">
        <f>IFERROR(HLOOKUP(KT$1,'Nakladova matice_2018'!$A$1:$IW$188,42,FALSE),0)</f>
        <v>0</v>
      </c>
      <c r="KU69" s="19">
        <f>IFERROR(HLOOKUP(KU$1,'Nakladova matice_2018'!$A$1:$IW$188,42,FALSE),0)</f>
        <v>558</v>
      </c>
      <c r="KV69" s="19">
        <f>IFERROR(HLOOKUP(KV$1,'Nakladova matice_2018'!$A$1:$IW$188,42,FALSE),0)</f>
        <v>0</v>
      </c>
      <c r="KW69" s="19">
        <f>IFERROR(HLOOKUP(KW$1,'Nakladova matice_2018'!$A$1:$IW$188,42,FALSE),0)</f>
        <v>0</v>
      </c>
      <c r="KX69" s="19">
        <f>IFERROR(HLOOKUP(KX$1,'Nakladova matice_2018'!$A$1:$IW$188,42,FALSE),0)</f>
        <v>0</v>
      </c>
      <c r="KY69" s="19">
        <f>IFERROR(HLOOKUP(KY$1,'Nakladova matice_2018'!$A$1:$IW$188,42,FALSE),0)</f>
        <v>0</v>
      </c>
      <c r="KZ69" s="19">
        <f>IFERROR(HLOOKUP(KZ$1,'Nakladova matice_2018'!$A$1:$IW$188,42,FALSE),0)</f>
        <v>160</v>
      </c>
      <c r="LA69" s="19">
        <f>IFERROR(HLOOKUP(LA$1,'Nakladova matice_2018'!$A$1:$IW$188,42,FALSE),0)</f>
        <v>0</v>
      </c>
      <c r="LB69" s="19">
        <f>IFERROR(HLOOKUP(LB$1,'Nakladova matice_2018'!$A$1:$IW$188,42,FALSE),0)</f>
        <v>0</v>
      </c>
      <c r="LC69" s="19">
        <f>IFERROR(HLOOKUP(LC$1,'Nakladova matice_2018'!$A$1:$IW$188,42,FALSE),0)</f>
        <v>0</v>
      </c>
      <c r="LD69" s="19">
        <f>IFERROR(HLOOKUP(LD$1,'Nakladova matice_2018'!$A$1:$IW$188,42,FALSE),0)</f>
        <v>0</v>
      </c>
      <c r="LE69" s="19">
        <f>IFERROR(HLOOKUP(LE$1,'Nakladova matice_2018'!$A$1:$IW$188,42,FALSE),0)</f>
        <v>0</v>
      </c>
      <c r="LF69" s="19">
        <f>IFERROR(HLOOKUP(LF$1,'Nakladova matice_2018'!$A$1:$IW$188,42,FALSE),0)</f>
        <v>0</v>
      </c>
      <c r="LG69" s="19">
        <f>IFERROR(HLOOKUP(LG$1,'Nakladova matice_2018'!$A$1:$IW$188,42,FALSE),0)</f>
        <v>0</v>
      </c>
      <c r="LH69" s="19">
        <f>IFERROR(HLOOKUP(LH$1,'Nakladova matice_2018'!$A$1:$IW$188,42,FALSE),0)</f>
        <v>0</v>
      </c>
      <c r="LI69" s="19">
        <f>IFERROR(HLOOKUP(LI$1,'Nakladova matice_2018'!$A$1:$IW$188,42,FALSE),0)</f>
        <v>0</v>
      </c>
      <c r="LJ69" s="19">
        <f>IFERROR(HLOOKUP(LJ$1,'Nakladova matice_2018'!$A$1:$IW$188,42,FALSE),0)</f>
        <v>0</v>
      </c>
      <c r="LK69" s="19">
        <f>IFERROR(HLOOKUP(LK$1,'Nakladova matice_2018'!$A$1:$IW$188,42,FALSE),0)</f>
        <v>0</v>
      </c>
      <c r="LL69" s="19">
        <f>IFERROR(HLOOKUP(LL$1,'Nakladova matice_2018'!$A$1:$IW$188,42,FALSE),0)</f>
        <v>0</v>
      </c>
      <c r="LM69" s="19">
        <f>IFERROR(HLOOKUP(LM$1,'Nakladova matice_2018'!$A$1:$IW$188,42,FALSE),0)</f>
        <v>0</v>
      </c>
      <c r="LN69" s="19">
        <f>IFERROR(HLOOKUP(LN$1,'Nakladova matice_2018'!$A$1:$IW$188,42,FALSE),0)</f>
        <v>0</v>
      </c>
      <c r="LO69" s="19">
        <f>IFERROR(HLOOKUP(LO$1,'Nakladova matice_2018'!$A$1:$IW$188,42,FALSE),0)</f>
        <v>0</v>
      </c>
      <c r="LP69" s="19">
        <f>IFERROR(HLOOKUP(LP$1,'Nakladova matice_2018'!$A$1:$IW$188,42,FALSE),0)</f>
        <v>0</v>
      </c>
      <c r="LQ69" s="19">
        <f>IFERROR(HLOOKUP(LQ$1,'Nakladova matice_2018'!$A$1:$IW$188,42,FALSE),0)</f>
        <v>0</v>
      </c>
      <c r="LR69" s="19">
        <f>IFERROR(HLOOKUP(LR$1,'Nakladova matice_2018'!$A$1:$IW$188,42,FALSE),0)</f>
        <v>0</v>
      </c>
      <c r="LS69" s="19">
        <f>IFERROR(HLOOKUP(LS$1,'Nakladova matice_2018'!$A$1:$IW$188,42,FALSE),0)</f>
        <v>0</v>
      </c>
      <c r="LT69" s="19">
        <f>IFERROR(HLOOKUP(LT$1,'Nakladova matice_2018'!$A$1:$IW$188,42,FALSE),0)</f>
        <v>0</v>
      </c>
      <c r="LU69" s="19">
        <f>IFERROR(HLOOKUP(LU$1,'Nakladova matice_2018'!$A$1:$IW$188,42,FALSE),0)</f>
        <v>0</v>
      </c>
      <c r="LV69" s="19">
        <f>IFERROR(HLOOKUP(LV$1,'Nakladova matice_2018'!$A$1:$IW$188,42,FALSE),0)</f>
        <v>0</v>
      </c>
      <c r="LW69" s="19">
        <f>IFERROR(HLOOKUP(LW$1,'Nakladova matice_2018'!$A$1:$IW$188,42,FALSE),0)</f>
        <v>0</v>
      </c>
      <c r="LX69" s="19">
        <f>IFERROR(HLOOKUP(LX$1,'Nakladova matice_2018'!$A$1:$IW$188,42,FALSE),0)</f>
        <v>0</v>
      </c>
      <c r="LY69" s="19">
        <f>IFERROR(HLOOKUP(LY$1,'Nakladova matice_2018'!$A$1:$IW$188,42,FALSE),0)</f>
        <v>0</v>
      </c>
      <c r="LZ69" s="19">
        <f>IFERROR(HLOOKUP(LZ$1,'Nakladova matice_2018'!$A$1:$IW$188,42,FALSE),0)</f>
        <v>0</v>
      </c>
      <c r="MA69" s="19">
        <f>IFERROR(HLOOKUP(MA$1,'Nakladova matice_2018'!$A$1:$IW$188,42,FALSE),0)</f>
        <v>0</v>
      </c>
      <c r="MB69" s="19">
        <f>IFERROR(HLOOKUP(MB$1,'Nakladova matice_2018'!$A$1:$IW$188,42,FALSE),0)</f>
        <v>0</v>
      </c>
      <c r="MC69" s="19">
        <f>IFERROR(HLOOKUP(MC$1,'Nakladova matice_2018'!$A$1:$IW$188,42,FALSE),0)</f>
        <v>0</v>
      </c>
      <c r="MD69" s="19">
        <f>IFERROR(HLOOKUP(MD$1,'Nakladova matice_2018'!$A$1:$IW$188,42,FALSE),0)</f>
        <v>0</v>
      </c>
      <c r="ME69" s="19">
        <f>IFERROR(HLOOKUP(ME$1,'Nakladova matice_2018'!$A$1:$IW$188,42,FALSE),0)</f>
        <v>0</v>
      </c>
      <c r="MF69" s="19">
        <f>IFERROR(HLOOKUP(MF$1,'Nakladova matice_2018'!$A$1:$IW$188,42,FALSE),0)</f>
        <v>0</v>
      </c>
      <c r="MG69" s="19">
        <f>IFERROR(HLOOKUP(MG$1,'Nakladova matice_2018'!$A$1:$IW$188,42,FALSE),0)</f>
        <v>0</v>
      </c>
      <c r="MH69" s="19">
        <f>IFERROR(HLOOKUP(MH$1,'Nakladova matice_2018'!$A$1:$IW$188,42,FALSE),0)</f>
        <v>0</v>
      </c>
      <c r="MI69" s="19">
        <f>IFERROR(HLOOKUP(MI$1,'Nakladova matice_2018'!$A$1:$IW$188,42,FALSE),0)</f>
        <v>0</v>
      </c>
      <c r="MJ69" s="19">
        <f>IFERROR(HLOOKUP(MJ$1,'Nakladova matice_2018'!$A$1:$IW$188,42,FALSE),0)</f>
        <v>0</v>
      </c>
      <c r="MK69" s="19">
        <f>IFERROR(HLOOKUP(MK$1,'Nakladova matice_2018'!$A$1:$IW$188,42,FALSE),0)</f>
        <v>0</v>
      </c>
      <c r="ML69" s="19">
        <f>IFERROR(HLOOKUP(ML$1,'Nakladova matice_2018'!$A$1:$IW$188,42,FALSE),0)</f>
        <v>0</v>
      </c>
      <c r="MM69" s="19">
        <f>IFERROR(HLOOKUP(MM$1,'Nakladova matice_2018'!$A$1:$IW$188,42,FALSE),0)</f>
        <v>270</v>
      </c>
      <c r="MN69" s="19">
        <f>IFERROR(HLOOKUP(MN$1,'Nakladova matice_2018'!$A$1:$IW$188,42,FALSE),0)</f>
        <v>0</v>
      </c>
      <c r="MO69" s="20">
        <f t="shared" si="84"/>
        <v>2413.9700000000003</v>
      </c>
      <c r="MP69" s="20">
        <f>MO69-'Nakladova matice_2018'!IX42</f>
        <v>0</v>
      </c>
    </row>
    <row r="70" spans="1:354" x14ac:dyDescent="0.2">
      <c r="A70" s="27">
        <v>512014</v>
      </c>
      <c r="B70" s="21" t="s">
        <v>215</v>
      </c>
      <c r="C70" s="53">
        <v>0</v>
      </c>
      <c r="D70" s="19">
        <f>IFERROR(HLOOKUP(D$1,'Nakladova matice_2018'!$A$1:$IW$188,43,FALSE),0)</f>
        <v>0</v>
      </c>
      <c r="E70" s="19">
        <f>IFERROR(HLOOKUP(E$1,'Nakladova matice_2018'!$A$1:$IW$188,43,FALSE),0)</f>
        <v>0</v>
      </c>
      <c r="F70" s="19">
        <f>IFERROR(HLOOKUP(F$1,'Nakladova matice_2018'!$A$1:$IW$188,43,FALSE),0)</f>
        <v>0</v>
      </c>
      <c r="G70" s="19">
        <f>IFERROR(HLOOKUP(G$1,'Nakladova matice_2018'!$A$1:$IW$188,43,FALSE),0)</f>
        <v>0</v>
      </c>
      <c r="H70" s="19">
        <f>IFERROR(HLOOKUP(H$1,'Nakladova matice_2018'!$A$1:$IW$188,43,FALSE),0)</f>
        <v>0</v>
      </c>
      <c r="I70" s="19">
        <f>IFERROR(HLOOKUP(I$1,'Nakladova matice_2018'!$A$1:$IW$188,43,FALSE),0)</f>
        <v>0</v>
      </c>
      <c r="J70" s="19">
        <f>IFERROR(HLOOKUP(J$1,'Nakladova matice_2018'!$A$1:$IW$188,43,FALSE),0)</f>
        <v>0</v>
      </c>
      <c r="K70" s="19">
        <f>IFERROR(HLOOKUP(K$1,'Nakladova matice_2018'!$A$1:$IW$188,43,FALSE),0)</f>
        <v>0</v>
      </c>
      <c r="L70" s="19">
        <f>IFERROR(HLOOKUP(L$1,'Nakladova matice_2018'!$A$1:$IW$188,43,FALSE),0)</f>
        <v>0</v>
      </c>
      <c r="M70" s="19">
        <f>IFERROR(HLOOKUP(M$1,'Nakladova matice_2018'!$A$1:$IW$188,43,FALSE),0)</f>
        <v>0</v>
      </c>
      <c r="N70" s="19">
        <f>IFERROR(HLOOKUP(N$1,'Nakladova matice_2018'!$A$1:$IW$188,43,FALSE),0)</f>
        <v>0</v>
      </c>
      <c r="O70" s="19">
        <f>IFERROR(HLOOKUP(O$1,'Nakladova matice_2018'!$A$1:$IW$188,43,FALSE),0)</f>
        <v>0</v>
      </c>
      <c r="P70" s="19">
        <f>IFERROR(HLOOKUP(P$1,'Nakladova matice_2018'!$A$1:$IW$188,43,FALSE),0)</f>
        <v>0</v>
      </c>
      <c r="Q70" s="19">
        <f>IFERROR(HLOOKUP(Q$1,'Nakladova matice_2018'!$A$1:$IW$188,43,FALSE),0)</f>
        <v>0</v>
      </c>
      <c r="R70" s="19">
        <f>IFERROR(HLOOKUP(R$1,'Nakladova matice_2018'!$A$1:$IW$188,43,FALSE),0)</f>
        <v>0</v>
      </c>
      <c r="S70" s="19">
        <f>IFERROR(HLOOKUP(S$1,'Nakladova matice_2018'!$A$1:$IW$188,43,FALSE),0)</f>
        <v>0</v>
      </c>
      <c r="T70" s="19">
        <f>IFERROR(HLOOKUP(T$1,'Nakladova matice_2018'!$A$1:$IW$188,43,FALSE),0)</f>
        <v>0</v>
      </c>
      <c r="U70" s="19">
        <f>IFERROR(HLOOKUP(U$1,'Nakladova matice_2018'!$A$1:$IW$188,43,FALSE),0)</f>
        <v>0</v>
      </c>
      <c r="V70" s="19">
        <f>IFERROR(HLOOKUP(V$1,'Nakladova matice_2018'!$A$1:$IW$188,43,FALSE),0)</f>
        <v>0</v>
      </c>
      <c r="W70" s="19">
        <f>IFERROR(HLOOKUP(W$1,'Nakladova matice_2018'!$A$1:$IW$188,43,FALSE),0)</f>
        <v>0</v>
      </c>
      <c r="X70" s="19">
        <f>IFERROR(HLOOKUP(X$1,'Nakladova matice_2018'!$A$1:$IW$188,43,FALSE),0)</f>
        <v>0</v>
      </c>
      <c r="Y70" s="19">
        <f>IFERROR(HLOOKUP(Y$1,'Nakladova matice_2018'!$A$1:$IW$188,43,FALSE),0)</f>
        <v>0</v>
      </c>
      <c r="Z70" s="19">
        <f>IFERROR(HLOOKUP(Z$1,'Nakladova matice_2018'!$A$1:$IW$188,43,FALSE),0)</f>
        <v>399800</v>
      </c>
      <c r="AA70" s="19">
        <f>IFERROR(HLOOKUP(AA$1,'Nakladova matice_2018'!$A$1:$IW$188,43,FALSE),0)</f>
        <v>0</v>
      </c>
      <c r="AB70" s="19">
        <f>IFERROR(HLOOKUP(AB$1,'Nakladova matice_2018'!$A$1:$IW$188,43,FALSE),0)</f>
        <v>0</v>
      </c>
      <c r="AC70" s="19">
        <f>IFERROR(HLOOKUP(AC$1,'Nakladova matice_2018'!$A$1:$IW$188,43,FALSE),0)</f>
        <v>0</v>
      </c>
      <c r="AD70" s="19">
        <f>IFERROR(HLOOKUP(AD$1,'Nakladova matice_2018'!$A$1:$IW$188,43,FALSE),0)</f>
        <v>0</v>
      </c>
      <c r="AE70" s="19">
        <f>IFERROR(HLOOKUP(AE$1,'Nakladova matice_2018'!$A$1:$IW$188,43,FALSE),0)</f>
        <v>0</v>
      </c>
      <c r="AF70" s="19">
        <f>IFERROR(HLOOKUP(AF$1,'Nakladova matice_2018'!$A$1:$IW$188,43,FALSE),0)</f>
        <v>0</v>
      </c>
      <c r="AG70" s="19">
        <f>IFERROR(HLOOKUP(AG$1,'Nakladova matice_2018'!$A$1:$IW$188,43,FALSE),0)</f>
        <v>0</v>
      </c>
      <c r="AH70" s="19">
        <f>IFERROR(HLOOKUP(AH$1,'Nakladova matice_2018'!$A$1:$IW$188,43,FALSE),0)</f>
        <v>0</v>
      </c>
      <c r="AI70" s="19">
        <f>IFERROR(HLOOKUP(AI$1,'Nakladova matice_2018'!$A$1:$IW$188,43,FALSE),0)</f>
        <v>0</v>
      </c>
      <c r="AJ70" s="19">
        <f>IFERROR(HLOOKUP(AJ$1,'Nakladova matice_2018'!$A$1:$IW$188,43,FALSE),0)</f>
        <v>0</v>
      </c>
      <c r="AK70" s="19">
        <f>IFERROR(HLOOKUP(AK$1,'Nakladova matice_2018'!$A$1:$IW$188,43,FALSE),0)</f>
        <v>0</v>
      </c>
      <c r="AL70" s="19">
        <f>IFERROR(HLOOKUP(AL$1,'Nakladova matice_2018'!$A$1:$IW$188,43,FALSE),0)</f>
        <v>0</v>
      </c>
      <c r="AM70" s="19">
        <f>IFERROR(HLOOKUP(AM$1,'Nakladova matice_2018'!$A$1:$IW$188,43,FALSE),0)</f>
        <v>0</v>
      </c>
      <c r="AN70" s="19">
        <f>IFERROR(HLOOKUP(AN$1,'Nakladova matice_2018'!$A$1:$IW$188,43,FALSE),0)</f>
        <v>0</v>
      </c>
      <c r="AO70" s="19">
        <f>IFERROR(HLOOKUP(AO$1,'Nakladova matice_2018'!$A$1:$IW$188,43,FALSE),0)</f>
        <v>0</v>
      </c>
      <c r="AP70" s="19">
        <f>IFERROR(HLOOKUP(AP$1,'Nakladova matice_2018'!$A$1:$IW$188,43,FALSE),0)</f>
        <v>0</v>
      </c>
      <c r="AQ70" s="19">
        <f>IFERROR(HLOOKUP(AQ$1,'Nakladova matice_2018'!$A$1:$IW$188,43,FALSE),0)</f>
        <v>0</v>
      </c>
      <c r="AR70" s="19">
        <f>IFERROR(HLOOKUP(AR$1,'Nakladova matice_2018'!$A$1:$IW$188,43,FALSE),0)</f>
        <v>0</v>
      </c>
      <c r="AS70" s="19">
        <f>IFERROR(HLOOKUP(AS$1,'Nakladova matice_2018'!$A$1:$IW$188,43,FALSE),0)</f>
        <v>0</v>
      </c>
      <c r="AT70" s="19">
        <f>IFERROR(HLOOKUP(AT$1,'Nakladova matice_2018'!$A$1:$IW$188,43,FALSE),0)</f>
        <v>69902.429999999993</v>
      </c>
      <c r="AU70" s="19">
        <f>IFERROR(HLOOKUP(AU$1,'Nakladova matice_2018'!$A$1:$IW$188,43,FALSE),0)</f>
        <v>0</v>
      </c>
      <c r="AV70" s="19">
        <f>IFERROR(HLOOKUP(AV$1,'Nakladova matice_2018'!$A$1:$IW$188,43,FALSE),0)</f>
        <v>0</v>
      </c>
      <c r="AW70" s="19">
        <f>IFERROR(HLOOKUP(AW$1,'Nakladova matice_2018'!$A$1:$IW$188,43,FALSE),0)</f>
        <v>0</v>
      </c>
      <c r="AX70" s="19">
        <f>IFERROR(HLOOKUP(AX$1,'Nakladova matice_2018'!$A$1:$IW$188,43,FALSE),0)</f>
        <v>0</v>
      </c>
      <c r="AY70" s="19">
        <f>IFERROR(HLOOKUP(AY$1,'Nakladova matice_2018'!$A$1:$IW$188,43,FALSE),0)</f>
        <v>107081.1</v>
      </c>
      <c r="AZ70" s="19">
        <f>IFERROR(HLOOKUP(AZ$1,'Nakladova matice_2018'!$A$1:$IW$188,43,FALSE),0)</f>
        <v>0</v>
      </c>
      <c r="BA70" s="19">
        <f>IFERROR(HLOOKUP(BA$1,'Nakladova matice_2018'!$A$1:$IW$188,43,FALSE),0)</f>
        <v>0</v>
      </c>
      <c r="BB70" s="19">
        <f>IFERROR(HLOOKUP(BB$1,'Nakladova matice_2018'!$A$1:$IW$188,43,FALSE),0)</f>
        <v>0</v>
      </c>
      <c r="BC70" s="19">
        <f>IFERROR(HLOOKUP(BC$1,'Nakladova matice_2018'!$A$1:$IW$188,43,FALSE),0)</f>
        <v>0</v>
      </c>
      <c r="BD70" s="19">
        <f>IFERROR(HLOOKUP(BD$1,'Nakladova matice_2018'!$A$1:$IW$188,43,FALSE),0)</f>
        <v>0</v>
      </c>
      <c r="BE70" s="19">
        <f>IFERROR(HLOOKUP(BE$1,'Nakladova matice_2018'!$A$1:$IW$188,43,FALSE),0)</f>
        <v>0</v>
      </c>
      <c r="BF70" s="19">
        <f>IFERROR(HLOOKUP(BF$1,'Nakladova matice_2018'!$A$1:$IW$188,43,FALSE),0)</f>
        <v>0</v>
      </c>
      <c r="BG70" s="19">
        <f>IFERROR(HLOOKUP(BG$1,'Nakladova matice_2018'!$A$1:$IW$188,43,FALSE),0)</f>
        <v>0</v>
      </c>
      <c r="BH70" s="19">
        <f>IFERROR(HLOOKUP(BH$1,'Nakladova matice_2018'!$A$1:$IW$188,43,FALSE),0)</f>
        <v>0</v>
      </c>
      <c r="BI70" s="19">
        <f>IFERROR(HLOOKUP(BI$1,'Nakladova matice_2018'!$A$1:$IW$188,43,FALSE),0)</f>
        <v>0</v>
      </c>
      <c r="BJ70" s="19">
        <f>IFERROR(HLOOKUP(BJ$1,'Nakladova matice_2018'!$A$1:$IW$188,43,FALSE),0)</f>
        <v>0</v>
      </c>
      <c r="BK70" s="19">
        <f>IFERROR(HLOOKUP(BK$1,'Nakladova matice_2018'!$A$1:$IW$188,43,FALSE),0)</f>
        <v>0</v>
      </c>
      <c r="BL70" s="19">
        <f>IFERROR(HLOOKUP(BL$1,'Nakladova matice_2018'!$A$1:$IW$188,43,FALSE),0)</f>
        <v>0</v>
      </c>
      <c r="BM70" s="19">
        <f>IFERROR(HLOOKUP(BM$1,'Nakladova matice_2018'!$A$1:$IW$188,43,FALSE),0)</f>
        <v>0</v>
      </c>
      <c r="BN70" s="19">
        <f>IFERROR(HLOOKUP(BN$1,'Nakladova matice_2018'!$A$1:$IW$188,43,FALSE),0)</f>
        <v>0</v>
      </c>
      <c r="BO70" s="19">
        <f>IFERROR(HLOOKUP(BO$1,'Nakladova matice_2018'!$A$1:$IW$188,43,FALSE),0)</f>
        <v>0</v>
      </c>
      <c r="BP70" s="19">
        <f>IFERROR(HLOOKUP(BP$1,'Nakladova matice_2018'!$A$1:$IW$188,43,FALSE),0)</f>
        <v>0</v>
      </c>
      <c r="BQ70" s="19">
        <f>IFERROR(HLOOKUP(BQ$1,'Nakladova matice_2018'!$A$1:$IW$188,43,FALSE),0)</f>
        <v>0</v>
      </c>
      <c r="BR70" s="19">
        <f>IFERROR(HLOOKUP(BR$1,'Nakladova matice_2018'!$A$1:$IW$188,43,FALSE),0)</f>
        <v>0</v>
      </c>
      <c r="BS70" s="19">
        <f>IFERROR(HLOOKUP(BS$1,'Nakladova matice_2018'!$A$1:$IW$188,43,FALSE),0)</f>
        <v>0</v>
      </c>
      <c r="BT70" s="19">
        <f>IFERROR(HLOOKUP(BT$1,'Nakladova matice_2018'!$A$1:$IW$188,43,FALSE),0)</f>
        <v>0</v>
      </c>
      <c r="BU70" s="19">
        <f>IFERROR(HLOOKUP(BU$1,'Nakladova matice_2018'!$A$1:$IW$188,43,FALSE),0)</f>
        <v>0</v>
      </c>
      <c r="BV70" s="19">
        <f>IFERROR(HLOOKUP(BV$1,'Nakladova matice_2018'!$A$1:$IW$188,43,FALSE),0)</f>
        <v>0</v>
      </c>
      <c r="BW70" s="19">
        <f>IFERROR(HLOOKUP(BW$1,'Nakladova matice_2018'!$A$1:$IW$188,43,FALSE),0)</f>
        <v>0</v>
      </c>
      <c r="BX70" s="19">
        <f>IFERROR(HLOOKUP(BX$1,'Nakladova matice_2018'!$A$1:$IW$188,43,FALSE),0)</f>
        <v>0</v>
      </c>
      <c r="BY70" s="19">
        <f>IFERROR(HLOOKUP(BY$1,'Nakladova matice_2018'!$A$1:$IW$188,43,FALSE),0)</f>
        <v>0</v>
      </c>
      <c r="BZ70" s="19">
        <f>IFERROR(HLOOKUP(BZ$1,'Nakladova matice_2018'!$A$1:$IW$188,43,FALSE),0)</f>
        <v>0</v>
      </c>
      <c r="CA70" s="19">
        <f>IFERROR(HLOOKUP(CA$1,'Nakladova matice_2018'!$A$1:$IW$188,43,FALSE),0)</f>
        <v>0</v>
      </c>
      <c r="CB70" s="19">
        <f>IFERROR(HLOOKUP(CB$1,'Nakladova matice_2018'!$A$1:$IW$188,43,FALSE),0)</f>
        <v>0</v>
      </c>
      <c r="CC70" s="19">
        <f>IFERROR(HLOOKUP(CC$1,'Nakladova matice_2018'!$A$1:$IW$188,43,FALSE),0)</f>
        <v>0</v>
      </c>
      <c r="CD70" s="19">
        <f>IFERROR(HLOOKUP(CD$1,'Nakladova matice_2018'!$A$1:$IW$188,43,FALSE),0)</f>
        <v>0</v>
      </c>
      <c r="CE70" s="19">
        <f>IFERROR(HLOOKUP(CE$1,'Nakladova matice_2018'!$A$1:$IW$188,43,FALSE),0)</f>
        <v>0</v>
      </c>
      <c r="CF70" s="19">
        <f>IFERROR(HLOOKUP(CF$1,'Nakladova matice_2018'!$A$1:$IW$188,43,FALSE),0)</f>
        <v>0</v>
      </c>
      <c r="CG70" s="19">
        <f>IFERROR(HLOOKUP(CG$1,'Nakladova matice_2018'!$A$1:$IW$188,43,FALSE),0)</f>
        <v>0</v>
      </c>
      <c r="CH70" s="19">
        <f>IFERROR(HLOOKUP(CH$1,'Nakladova matice_2018'!$A$1:$IW$188,43,FALSE),0)</f>
        <v>0</v>
      </c>
      <c r="CI70" s="19">
        <f>IFERROR(HLOOKUP(CI$1,'Nakladova matice_2018'!$A$1:$IW$188,43,FALSE),0)</f>
        <v>0</v>
      </c>
      <c r="CJ70" s="19">
        <f>IFERROR(HLOOKUP(CJ$1,'Nakladova matice_2018'!$A$1:$IW$188,43,FALSE),0)</f>
        <v>0</v>
      </c>
      <c r="CK70" s="19">
        <f>IFERROR(HLOOKUP(CK$1,'Nakladova matice_2018'!$A$1:$IW$188,43,FALSE),0)</f>
        <v>0</v>
      </c>
      <c r="CL70" s="19">
        <f>IFERROR(HLOOKUP(CL$1,'Nakladova matice_2018'!$A$1:$IW$188,43,FALSE),0)</f>
        <v>0</v>
      </c>
      <c r="CM70" s="19">
        <f>IFERROR(HLOOKUP(CM$1,'Nakladova matice_2018'!$A$1:$IW$188,43,FALSE),0)</f>
        <v>0</v>
      </c>
      <c r="CN70" s="19">
        <f>IFERROR(HLOOKUP(CN$1,'Nakladova matice_2018'!$A$1:$IW$188,43,FALSE),0)</f>
        <v>177255.25</v>
      </c>
      <c r="CO70" s="19">
        <f>IFERROR(HLOOKUP(CO$1,'Nakladova matice_2018'!$A$1:$IW$188,43,FALSE),0)</f>
        <v>0</v>
      </c>
      <c r="CP70" s="19">
        <f>IFERROR(HLOOKUP(CP$1,'Nakladova matice_2018'!$A$1:$IW$188,43,FALSE),0)</f>
        <v>0</v>
      </c>
      <c r="CQ70" s="19">
        <f>IFERROR(HLOOKUP(CQ$1,'Nakladova matice_2018'!$A$1:$IW$188,43,FALSE),0)</f>
        <v>0</v>
      </c>
      <c r="CR70" s="19">
        <f>IFERROR(HLOOKUP(CR$1,'Nakladova matice_2018'!$A$1:$IW$188,43,FALSE),0)</f>
        <v>0</v>
      </c>
      <c r="CS70" s="19">
        <f>IFERROR(HLOOKUP(CS$1,'Nakladova matice_2018'!$A$1:$IW$188,43,FALSE),0)</f>
        <v>0</v>
      </c>
      <c r="CT70" s="19">
        <f>IFERROR(HLOOKUP(CT$1,'Nakladova matice_2018'!$A$1:$IW$188,43,FALSE),0)</f>
        <v>0</v>
      </c>
      <c r="CU70" s="19">
        <f>IFERROR(HLOOKUP(CU$1,'Nakladova matice_2018'!$A$1:$IW$188,43,FALSE),0)</f>
        <v>0</v>
      </c>
      <c r="CV70" s="19">
        <f>IFERROR(HLOOKUP(CV$1,'Nakladova matice_2018'!$A$1:$IW$188,43,FALSE),0)</f>
        <v>0</v>
      </c>
      <c r="CW70" s="19">
        <f>IFERROR(HLOOKUP(CW$1,'Nakladova matice_2018'!$A$1:$IW$188,43,FALSE),0)</f>
        <v>0</v>
      </c>
      <c r="CX70" s="19">
        <f>IFERROR(HLOOKUP(CX$1,'Nakladova matice_2018'!$A$1:$IW$188,43,FALSE),0)</f>
        <v>0</v>
      </c>
      <c r="CY70" s="19">
        <f>IFERROR(HLOOKUP(CY$1,'Nakladova matice_2018'!$A$1:$IW$188,43,FALSE),0)</f>
        <v>0</v>
      </c>
      <c r="CZ70" s="19">
        <f>IFERROR(HLOOKUP(CZ$1,'Nakladova matice_2018'!$A$1:$IW$188,43,FALSE),0)</f>
        <v>0</v>
      </c>
      <c r="DA70" s="19">
        <f>IFERROR(HLOOKUP(DA$1,'Nakladova matice_2018'!$A$1:$IW$188,43,FALSE),0)</f>
        <v>0</v>
      </c>
      <c r="DB70" s="19">
        <f>IFERROR(HLOOKUP(DB$1,'Nakladova matice_2018'!$A$1:$IW$188,43,FALSE),0)</f>
        <v>5158</v>
      </c>
      <c r="DC70" s="19">
        <f>IFERROR(HLOOKUP(DC$1,'Nakladova matice_2018'!$A$1:$IW$188,43,FALSE),0)</f>
        <v>0</v>
      </c>
      <c r="DD70" s="19">
        <f>IFERROR(HLOOKUP(DD$1,'Nakladova matice_2018'!$A$1:$IW$188,43,FALSE),0)</f>
        <v>0</v>
      </c>
      <c r="DE70" s="19">
        <f>IFERROR(HLOOKUP(DE$1,'Nakladova matice_2018'!$A$1:$IW$188,43,FALSE),0)</f>
        <v>0</v>
      </c>
      <c r="DF70" s="19">
        <f>IFERROR(HLOOKUP(DF$1,'Nakladova matice_2018'!$A$1:$IW$188,43,FALSE),0)</f>
        <v>0</v>
      </c>
      <c r="DG70" s="19">
        <f>IFERROR(HLOOKUP(DG$1,'Nakladova matice_2018'!$A$1:$IW$188,43,FALSE),0)</f>
        <v>5950.1</v>
      </c>
      <c r="DH70" s="19">
        <f>IFERROR(HLOOKUP(DH$1,'Nakladova matice_2018'!$A$1:$IW$188,43,FALSE),0)</f>
        <v>0</v>
      </c>
      <c r="DI70" s="19">
        <f>IFERROR(HLOOKUP(DI$1,'Nakladova matice_2018'!$A$1:$IW$188,43,FALSE),0)</f>
        <v>0</v>
      </c>
      <c r="DJ70" s="19">
        <f>IFERROR(HLOOKUP(DJ$1,'Nakladova matice_2018'!$A$1:$IW$188,43,FALSE),0)</f>
        <v>0</v>
      </c>
      <c r="DK70" s="19">
        <f>IFERROR(HLOOKUP(DK$1,'Nakladova matice_2018'!$A$1:$IW$188,43,FALSE),0)</f>
        <v>0</v>
      </c>
      <c r="DL70" s="19">
        <f>IFERROR(HLOOKUP(DL$1,'Nakladova matice_2018'!$A$1:$IW$188,43,FALSE),0)</f>
        <v>0</v>
      </c>
      <c r="DM70" s="19">
        <f>IFERROR(HLOOKUP(DM$1,'Nakladova matice_2018'!$A$1:$IW$188,43,FALSE),0)</f>
        <v>0</v>
      </c>
      <c r="DN70" s="19">
        <f>IFERROR(HLOOKUP(DN$1,'Nakladova matice_2018'!$A$1:$IW$188,43,FALSE),0)</f>
        <v>286162.55</v>
      </c>
      <c r="DO70" s="19">
        <f>IFERROR(HLOOKUP(DO$1,'Nakladova matice_2018'!$A$1:$IW$188,43,FALSE),0)</f>
        <v>0</v>
      </c>
      <c r="DP70" s="19">
        <f>IFERROR(HLOOKUP(DP$1,'Nakladova matice_2018'!$A$1:$IW$188,43,FALSE),0)</f>
        <v>0</v>
      </c>
      <c r="DQ70" s="19">
        <f>IFERROR(HLOOKUP(DQ$1,'Nakladova matice_2018'!$A$1:$IW$188,43,FALSE),0)</f>
        <v>0</v>
      </c>
      <c r="DR70" s="19">
        <f>IFERROR(HLOOKUP(DR$1,'Nakladova matice_2018'!$A$1:$IW$188,43,FALSE),0)</f>
        <v>0</v>
      </c>
      <c r="DS70" s="19">
        <f>IFERROR(HLOOKUP(DS$1,'Nakladova matice_2018'!$A$1:$IW$188,43,FALSE),0)</f>
        <v>0</v>
      </c>
      <c r="DT70" s="19">
        <f>IFERROR(HLOOKUP(DT$1,'Nakladova matice_2018'!$A$1:$IW$188,43,FALSE),0)</f>
        <v>0</v>
      </c>
      <c r="DU70" s="19">
        <f>IFERROR(HLOOKUP(DU$1,'Nakladova matice_2018'!$A$1:$IW$188,43,FALSE),0)</f>
        <v>0</v>
      </c>
      <c r="DV70" s="19">
        <f>IFERROR(HLOOKUP(DV$1,'Nakladova matice_2018'!$A$1:$IW$188,43,FALSE),0)</f>
        <v>0</v>
      </c>
      <c r="DW70" s="19">
        <f>IFERROR(HLOOKUP(DW$1,'Nakladova matice_2018'!$A$1:$IW$188,43,FALSE),0)</f>
        <v>0</v>
      </c>
      <c r="DX70" s="19">
        <f>IFERROR(HLOOKUP(DX$1,'Nakladova matice_2018'!$A$1:$IW$188,43,FALSE),0)</f>
        <v>0</v>
      </c>
      <c r="DY70" s="19">
        <f>IFERROR(HLOOKUP(DY$1,'Nakladova matice_2018'!$A$1:$IW$188,43,FALSE),0)</f>
        <v>0</v>
      </c>
      <c r="DZ70" s="19">
        <f>IFERROR(HLOOKUP(DZ$1,'Nakladova matice_2018'!$A$1:$IW$188,43,FALSE),0)</f>
        <v>0</v>
      </c>
      <c r="EA70" s="19">
        <f>IFERROR(HLOOKUP(EA$1,'Nakladova matice_2018'!$A$1:$IW$188,43,FALSE),0)</f>
        <v>0</v>
      </c>
      <c r="EB70" s="19">
        <f>IFERROR(HLOOKUP(EB$1,'Nakladova matice_2018'!$A$1:$IW$188,43,FALSE),0)</f>
        <v>0</v>
      </c>
      <c r="EC70" s="19">
        <f>IFERROR(HLOOKUP(EC$1,'Nakladova matice_2018'!$A$1:$IW$188,43,FALSE),0)</f>
        <v>0</v>
      </c>
      <c r="ED70" s="19">
        <f>IFERROR(HLOOKUP(ED$1,'Nakladova matice_2018'!$A$1:$IW$188,43,FALSE),0)</f>
        <v>0</v>
      </c>
      <c r="EE70" s="19">
        <f>IFERROR(HLOOKUP(EE$1,'Nakladova matice_2018'!$A$1:$IW$188,43,FALSE),0)</f>
        <v>0</v>
      </c>
      <c r="EF70" s="19">
        <f>IFERROR(HLOOKUP(EF$1,'Nakladova matice_2018'!$A$1:$IW$188,43,FALSE),0)</f>
        <v>0</v>
      </c>
      <c r="EG70" s="19">
        <f>IFERROR(HLOOKUP(EG$1,'Nakladova matice_2018'!$A$1:$IW$188,43,FALSE),0)</f>
        <v>0</v>
      </c>
      <c r="EH70" s="19">
        <f>IFERROR(HLOOKUP(EH$1,'Nakladova matice_2018'!$A$1:$IW$188,43,FALSE),0)</f>
        <v>0</v>
      </c>
      <c r="EI70" s="19">
        <f>IFERROR(HLOOKUP(EI$1,'Nakladova matice_2018'!$A$1:$IW$188,43,FALSE),0)</f>
        <v>0</v>
      </c>
      <c r="EJ70" s="19">
        <f>IFERROR(HLOOKUP(EJ$1,'Nakladova matice_2018'!$A$1:$IW$188,43,FALSE),0)</f>
        <v>0</v>
      </c>
      <c r="EK70" s="19">
        <f>IFERROR(HLOOKUP(EK$1,'Nakladova matice_2018'!$A$1:$IW$188,43,FALSE),0)</f>
        <v>0</v>
      </c>
      <c r="EL70" s="19">
        <f>IFERROR(HLOOKUP(EL$1,'Nakladova matice_2018'!$A$1:$IW$188,43,FALSE),0)</f>
        <v>0</v>
      </c>
      <c r="EM70" s="19">
        <f>IFERROR(HLOOKUP(EM$1,'Nakladova matice_2018'!$A$1:$IW$188,43,FALSE),0)</f>
        <v>0</v>
      </c>
      <c r="EN70" s="19">
        <f>IFERROR(HLOOKUP(EN$1,'Nakladova matice_2018'!$A$1:$IW$188,43,FALSE),0)</f>
        <v>0</v>
      </c>
      <c r="EO70" s="19">
        <f>IFERROR(HLOOKUP(EO$1,'Nakladova matice_2018'!$A$1:$IW$188,43,FALSE),0)</f>
        <v>285139.05</v>
      </c>
      <c r="EP70" s="19">
        <f>IFERROR(HLOOKUP(EP$1,'Nakladova matice_2018'!$A$1:$IW$188,43,FALSE),0)</f>
        <v>0</v>
      </c>
      <c r="EQ70" s="19">
        <f>IFERROR(HLOOKUP(EQ$1,'Nakladova matice_2018'!$A$1:$IW$188,43,FALSE),0)</f>
        <v>0</v>
      </c>
      <c r="ER70" s="19">
        <f>IFERROR(HLOOKUP(ER$1,'Nakladova matice_2018'!$A$1:$IW$188,43,FALSE),0)</f>
        <v>0</v>
      </c>
      <c r="ES70" s="19">
        <f>IFERROR(HLOOKUP(ES$1,'Nakladova matice_2018'!$A$1:$IW$188,43,FALSE),0)</f>
        <v>0</v>
      </c>
      <c r="ET70" s="19">
        <f>IFERROR(HLOOKUP(ET$1,'Nakladova matice_2018'!$A$1:$IW$188,43,FALSE),0)</f>
        <v>0</v>
      </c>
      <c r="EU70" s="19">
        <f>IFERROR(HLOOKUP(EU$1,'Nakladova matice_2018'!$A$1:$IW$188,43,FALSE),0)</f>
        <v>0</v>
      </c>
      <c r="EV70" s="19">
        <f>IFERROR(HLOOKUP(EV$1,'Nakladova matice_2018'!$A$1:$IW$188,43,FALSE),0)</f>
        <v>0</v>
      </c>
      <c r="EW70" s="19">
        <f>IFERROR(HLOOKUP(EW$1,'Nakladova matice_2018'!$A$1:$IW$188,43,FALSE),0)</f>
        <v>0</v>
      </c>
      <c r="EX70" s="19">
        <f>IFERROR(HLOOKUP(EX$1,'Nakladova matice_2018'!$A$1:$IW$188,43,FALSE),0)</f>
        <v>0</v>
      </c>
      <c r="EY70" s="19">
        <f>IFERROR(HLOOKUP(EY$1,'Nakladova matice_2018'!$A$1:$IW$188,43,FALSE),0)</f>
        <v>0</v>
      </c>
      <c r="EZ70" s="19">
        <f>IFERROR(HLOOKUP(EZ$1,'Nakladova matice_2018'!$A$1:$IW$188,43,FALSE),0)</f>
        <v>0</v>
      </c>
      <c r="FA70" s="19">
        <f>IFERROR(HLOOKUP(FA$1,'Nakladova matice_2018'!$A$1:$IW$188,43,FALSE),0)</f>
        <v>0</v>
      </c>
      <c r="FB70" s="19">
        <f>IFERROR(HLOOKUP(FB$1,'Nakladova matice_2018'!$A$1:$IW$188,43,FALSE),0)</f>
        <v>0</v>
      </c>
      <c r="FC70" s="19">
        <f>IFERROR(HLOOKUP(FC$1,'Nakladova matice_2018'!$A$1:$IW$188,43,FALSE),0)</f>
        <v>0</v>
      </c>
      <c r="FD70" s="19">
        <f>IFERROR(HLOOKUP(FD$1,'Nakladova matice_2018'!$A$1:$IW$188,43,FALSE),0)</f>
        <v>0</v>
      </c>
      <c r="FE70" s="19">
        <f>IFERROR(HLOOKUP(FE$1,'Nakladova matice_2018'!$A$1:$IW$188,43,FALSE),0)</f>
        <v>0</v>
      </c>
      <c r="FF70" s="19">
        <f>IFERROR(HLOOKUP(FF$1,'Nakladova matice_2018'!$A$1:$IW$188,43,FALSE),0)</f>
        <v>0</v>
      </c>
      <c r="FG70" s="19">
        <f>IFERROR(HLOOKUP(FG$1,'Nakladova matice_2018'!$A$1:$IW$188,43,FALSE),0)</f>
        <v>0</v>
      </c>
      <c r="FH70" s="19">
        <f>IFERROR(HLOOKUP(FH$1,'Nakladova matice_2018'!$A$1:$IW$188,43,FALSE),0)</f>
        <v>0</v>
      </c>
      <c r="FI70" s="19">
        <f>IFERROR(HLOOKUP(FI$1,'Nakladova matice_2018'!$A$1:$IW$188,43,FALSE),0)</f>
        <v>0</v>
      </c>
      <c r="FJ70" s="19">
        <f>IFERROR(HLOOKUP(FJ$1,'Nakladova matice_2018'!$A$1:$IW$188,43,FALSE),0)</f>
        <v>0</v>
      </c>
      <c r="FK70" s="19">
        <f>IFERROR(HLOOKUP(FK$1,'Nakladova matice_2018'!$A$1:$IW$188,43,FALSE),0)</f>
        <v>0</v>
      </c>
      <c r="FL70" s="19">
        <f>IFERROR(HLOOKUP(FL$1,'Nakladova matice_2018'!$A$1:$IW$188,43,FALSE),0)</f>
        <v>0</v>
      </c>
      <c r="FM70" s="19">
        <f>IFERROR(HLOOKUP(FM$1,'Nakladova matice_2018'!$A$1:$IW$188,43,FALSE),0)</f>
        <v>0</v>
      </c>
      <c r="FN70" s="19">
        <f>IFERROR(HLOOKUP(FN$1,'Nakladova matice_2018'!$A$1:$IW$188,43,FALSE),0)</f>
        <v>0</v>
      </c>
      <c r="FO70" s="19">
        <f>IFERROR(HLOOKUP(FO$1,'Nakladova matice_2018'!$A$1:$IW$188,43,FALSE),0)</f>
        <v>3460</v>
      </c>
      <c r="FP70" s="19">
        <f>IFERROR(HLOOKUP(FP$1,'Nakladova matice_2018'!$A$1:$IW$188,43,FALSE),0)</f>
        <v>0</v>
      </c>
      <c r="FQ70" s="19">
        <f>IFERROR(HLOOKUP(FQ$1,'Nakladova matice_2018'!$A$1:$IW$188,43,FALSE),0)</f>
        <v>0</v>
      </c>
      <c r="FR70" s="19">
        <f>IFERROR(HLOOKUP(FR$1,'Nakladova matice_2018'!$A$1:$IW$188,43,FALSE),0)</f>
        <v>0</v>
      </c>
      <c r="FS70" s="19">
        <f>IFERROR(HLOOKUP(FS$1,'Nakladova matice_2018'!$A$1:$IW$188,43,FALSE),0)</f>
        <v>0</v>
      </c>
      <c r="FT70" s="19">
        <f>IFERROR(HLOOKUP(FT$1,'Nakladova matice_2018'!$A$1:$IW$188,43,FALSE),0)</f>
        <v>0</v>
      </c>
      <c r="FU70" s="19">
        <f>IFERROR(HLOOKUP(FU$1,'Nakladova matice_2018'!$A$1:$IW$188,43,FALSE),0)</f>
        <v>0</v>
      </c>
      <c r="FV70" s="19">
        <f>IFERROR(HLOOKUP(FV$1,'Nakladova matice_2018'!$A$1:$IW$188,43,FALSE),0)</f>
        <v>485717.99</v>
      </c>
      <c r="FW70" s="19">
        <f>IFERROR(HLOOKUP(FW$1,'Nakladova matice_2018'!$A$1:$IW$188,43,FALSE),0)</f>
        <v>0</v>
      </c>
      <c r="FX70" s="19">
        <f>IFERROR(HLOOKUP(FX$1,'Nakladova matice_2018'!$A$1:$IW$188,43,FALSE),0)</f>
        <v>23133.1</v>
      </c>
      <c r="FY70" s="19">
        <f>IFERROR(HLOOKUP(FY$1,'Nakladova matice_2018'!$A$1:$IW$188,43,FALSE),0)</f>
        <v>0</v>
      </c>
      <c r="FZ70" s="19">
        <f>IFERROR(HLOOKUP(FZ$1,'Nakladova matice_2018'!$A$1:$IW$188,43,FALSE),0)</f>
        <v>0</v>
      </c>
      <c r="GA70" s="19">
        <f>IFERROR(HLOOKUP(GA$1,'Nakladova matice_2018'!$A$1:$IW$188,43,FALSE),0)</f>
        <v>0</v>
      </c>
      <c r="GB70" s="19">
        <f>IFERROR(HLOOKUP(GB$1,'Nakladova matice_2018'!$A$1:$IW$188,43,FALSE),0)</f>
        <v>0</v>
      </c>
      <c r="GC70" s="19">
        <f>IFERROR(HLOOKUP(GC$1,'Nakladova matice_2018'!$A$1:$IW$188,43,FALSE),0)</f>
        <v>0</v>
      </c>
      <c r="GD70" s="19">
        <f>IFERROR(HLOOKUP(GD$1,'Nakladova matice_2018'!$A$1:$IW$188,43,FALSE),0)</f>
        <v>351247.95</v>
      </c>
      <c r="GE70" s="19">
        <f>IFERROR(HLOOKUP(GE$1,'Nakladova matice_2018'!$A$1:$IW$188,43,FALSE),0)</f>
        <v>0</v>
      </c>
      <c r="GF70" s="19">
        <f>IFERROR(HLOOKUP(GF$1,'Nakladova matice_2018'!$A$1:$IW$188,43,FALSE),0)</f>
        <v>0</v>
      </c>
      <c r="GG70" s="19">
        <f>IFERROR(HLOOKUP(GG$1,'Nakladova matice_2018'!$A$1:$IW$188,43,FALSE),0)</f>
        <v>0</v>
      </c>
      <c r="GH70" s="19">
        <f>IFERROR(HLOOKUP(GH$1,'Nakladova matice_2018'!$A$1:$IW$188,43,FALSE),0)</f>
        <v>0</v>
      </c>
      <c r="GI70" s="19">
        <f>IFERROR(HLOOKUP(GI$1,'Nakladova matice_2018'!$A$1:$IW$188,43,FALSE),0)</f>
        <v>0</v>
      </c>
      <c r="GJ70" s="19">
        <f>IFERROR(HLOOKUP(GJ$1,'Nakladova matice_2018'!$A$1:$IW$188,43,FALSE),0)</f>
        <v>0</v>
      </c>
      <c r="GK70" s="19">
        <f>IFERROR(HLOOKUP(GK$1,'Nakladova matice_2018'!$A$1:$IW$188,43,FALSE),0)</f>
        <v>0</v>
      </c>
      <c r="GL70" s="19">
        <f>IFERROR(HLOOKUP(GL$1,'Nakladova matice_2018'!$A$1:$IW$188,43,FALSE),0)</f>
        <v>0</v>
      </c>
      <c r="GM70" s="19">
        <f>IFERROR(HLOOKUP(GM$1,'Nakladova matice_2018'!$A$1:$IW$188,43,FALSE),0)</f>
        <v>0</v>
      </c>
      <c r="GN70" s="19">
        <f>IFERROR(HLOOKUP(GN$1,'Nakladova matice_2018'!$A$1:$IW$188,43,FALSE),0)</f>
        <v>0</v>
      </c>
      <c r="GO70" s="19">
        <f>IFERROR(HLOOKUP(GO$1,'Nakladova matice_2018'!$A$1:$IW$188,43,FALSE),0)</f>
        <v>0</v>
      </c>
      <c r="GP70" s="19">
        <f>IFERROR(HLOOKUP(GP$1,'Nakladova matice_2018'!$A$1:$IW$188,43,FALSE),0)</f>
        <v>0</v>
      </c>
      <c r="GQ70" s="19">
        <f>IFERROR(HLOOKUP(GQ$1,'Nakladova matice_2018'!$A$1:$IW$188,43,FALSE),0)</f>
        <v>0</v>
      </c>
      <c r="GR70" s="19">
        <f>IFERROR(HLOOKUP(GR$1,'Nakladova matice_2018'!$A$1:$IW$188,43,FALSE),0)</f>
        <v>0</v>
      </c>
      <c r="GS70" s="19">
        <f>IFERROR(HLOOKUP(GS$1,'Nakladova matice_2018'!$A$1:$IW$188,43,FALSE),0)</f>
        <v>0</v>
      </c>
      <c r="GT70" s="19">
        <f>IFERROR(HLOOKUP(GT$1,'Nakladova matice_2018'!$A$1:$IW$188,43,FALSE),0)</f>
        <v>0</v>
      </c>
      <c r="GU70" s="19">
        <f>IFERROR(HLOOKUP(GU$1,'Nakladova matice_2018'!$A$1:$IW$188,43,FALSE),0)</f>
        <v>0</v>
      </c>
      <c r="GV70" s="19">
        <f>IFERROR(HLOOKUP(GV$1,'Nakladova matice_2018'!$A$1:$IW$188,43,FALSE),0)</f>
        <v>0</v>
      </c>
      <c r="GW70" s="19">
        <f>IFERROR(HLOOKUP(GW$1,'Nakladova matice_2018'!$A$1:$IW$188,43,FALSE),0)</f>
        <v>0</v>
      </c>
      <c r="GX70" s="19">
        <f>IFERROR(HLOOKUP(GX$1,'Nakladova matice_2018'!$A$1:$IW$188,43,FALSE),0)</f>
        <v>0</v>
      </c>
      <c r="GY70" s="19">
        <f>IFERROR(HLOOKUP(GY$1,'Nakladova matice_2018'!$A$1:$IW$188,43,FALSE),0)</f>
        <v>0</v>
      </c>
      <c r="GZ70" s="19">
        <f>IFERROR(HLOOKUP(GZ$1,'Nakladova matice_2018'!$A$1:$IW$188,43,FALSE),0)</f>
        <v>0</v>
      </c>
      <c r="HA70" s="19">
        <f>IFERROR(HLOOKUP(HA$1,'Nakladova matice_2018'!$A$1:$IW$188,43,FALSE),0)</f>
        <v>0</v>
      </c>
      <c r="HB70" s="19">
        <f>IFERROR(HLOOKUP(HB$1,'Nakladova matice_2018'!$A$1:$IW$188,43,FALSE),0)</f>
        <v>0</v>
      </c>
      <c r="HC70" s="19">
        <f>IFERROR(HLOOKUP(HC$1,'Nakladova matice_2018'!$A$1:$IW$188,43,FALSE),0)</f>
        <v>0</v>
      </c>
      <c r="HD70" s="19">
        <f>IFERROR(HLOOKUP(HD$1,'Nakladova matice_2018'!$A$1:$IW$188,43,FALSE),0)</f>
        <v>0</v>
      </c>
      <c r="HE70" s="19">
        <f>IFERROR(HLOOKUP(HE$1,'Nakladova matice_2018'!$A$1:$IW$188,43,FALSE),0)</f>
        <v>0</v>
      </c>
      <c r="HF70" s="19">
        <f>IFERROR(HLOOKUP(HF$1,'Nakladova matice_2018'!$A$1:$IW$188,43,FALSE),0)</f>
        <v>0</v>
      </c>
      <c r="HG70" s="19">
        <f>IFERROR(HLOOKUP(HG$1,'Nakladova matice_2018'!$A$1:$IW$188,43,FALSE),0)</f>
        <v>0</v>
      </c>
      <c r="HH70" s="19">
        <f>IFERROR(HLOOKUP(HH$1,'Nakladova matice_2018'!$A$1:$IW$188,43,FALSE),0)</f>
        <v>47663.67</v>
      </c>
      <c r="HI70" s="19">
        <f>IFERROR(HLOOKUP(HI$1,'Nakladova matice_2018'!$A$1:$IW$188,43,FALSE),0)</f>
        <v>0</v>
      </c>
      <c r="HJ70" s="19">
        <f>IFERROR(HLOOKUP(HJ$1,'Nakladova matice_2018'!$A$1:$IW$188,43,FALSE),0)</f>
        <v>0</v>
      </c>
      <c r="HK70" s="19">
        <f>IFERROR(HLOOKUP(HK$1,'Nakladova matice_2018'!$A$1:$IW$188,43,FALSE),0)</f>
        <v>0</v>
      </c>
      <c r="HL70" s="19">
        <f>IFERROR(HLOOKUP(HL$1,'Nakladova matice_2018'!$A$1:$IW$188,43,FALSE),0)</f>
        <v>0</v>
      </c>
      <c r="HM70" s="19">
        <f>IFERROR(HLOOKUP(HM$1,'Nakladova matice_2018'!$A$1:$IW$188,43,FALSE),0)</f>
        <v>0</v>
      </c>
      <c r="HN70" s="19">
        <f>IFERROR(HLOOKUP(HN$1,'Nakladova matice_2018'!$A$1:$IW$188,43,FALSE),0)</f>
        <v>0</v>
      </c>
      <c r="HO70" s="19">
        <f>IFERROR(HLOOKUP(HO$1,'Nakladova matice_2018'!$A$1:$IW$188,43,FALSE),0)</f>
        <v>0</v>
      </c>
      <c r="HP70" s="19">
        <f>IFERROR(HLOOKUP(HP$1,'Nakladova matice_2018'!$A$1:$IW$188,43,FALSE),0)</f>
        <v>0</v>
      </c>
      <c r="HQ70" s="19">
        <f>IFERROR(HLOOKUP(HQ$1,'Nakladova matice_2018'!$A$1:$IW$188,43,FALSE),0)</f>
        <v>0</v>
      </c>
      <c r="HR70" s="19">
        <f>IFERROR(HLOOKUP(HR$1,'Nakladova matice_2018'!$A$1:$IW$188,43,FALSE),0)</f>
        <v>0</v>
      </c>
      <c r="HS70" s="19">
        <f>IFERROR(HLOOKUP(HS$1,'Nakladova matice_2018'!$A$1:$IW$188,43,FALSE),0)</f>
        <v>0</v>
      </c>
      <c r="HT70" s="19">
        <f>IFERROR(HLOOKUP(HT$1,'Nakladova matice_2018'!$A$1:$IW$188,43,FALSE),0)</f>
        <v>0</v>
      </c>
      <c r="HU70" s="19">
        <f>IFERROR(HLOOKUP(HU$1,'Nakladova matice_2018'!$A$1:$IW$188,43,FALSE),0)</f>
        <v>0</v>
      </c>
      <c r="HV70" s="19">
        <f>IFERROR(HLOOKUP(HV$1,'Nakladova matice_2018'!$A$1:$IW$188,43,FALSE),0)</f>
        <v>0</v>
      </c>
      <c r="HW70" s="19">
        <f>IFERROR(HLOOKUP(HW$1,'Nakladova matice_2018'!$A$1:$IW$188,43,FALSE),0)</f>
        <v>0</v>
      </c>
      <c r="HX70" s="19">
        <f>IFERROR(HLOOKUP(HX$1,'Nakladova matice_2018'!$A$1:$IW$188,43,FALSE),0)</f>
        <v>0</v>
      </c>
      <c r="HY70" s="19">
        <f>IFERROR(HLOOKUP(HY$1,'Nakladova matice_2018'!$A$1:$IW$188,43,FALSE),0)</f>
        <v>0</v>
      </c>
      <c r="HZ70" s="19">
        <f>IFERROR(HLOOKUP(HZ$1,'Nakladova matice_2018'!$A$1:$IW$188,43,FALSE),0)</f>
        <v>0</v>
      </c>
      <c r="IA70" s="19">
        <f>IFERROR(HLOOKUP(IA$1,'Nakladova matice_2018'!$A$1:$IW$188,43,FALSE),0)</f>
        <v>0</v>
      </c>
      <c r="IB70" s="19">
        <f>IFERROR(HLOOKUP(IB$1,'Nakladova matice_2018'!$A$1:$IW$188,43,FALSE),0)</f>
        <v>0</v>
      </c>
      <c r="IC70" s="19">
        <f>IFERROR(HLOOKUP(IC$1,'Nakladova matice_2018'!$A$1:$IW$188,43,FALSE),0)</f>
        <v>0</v>
      </c>
      <c r="ID70" s="19">
        <f>IFERROR(HLOOKUP(ID$1,'Nakladova matice_2018'!$A$1:$IW$188,43,FALSE),0)</f>
        <v>0</v>
      </c>
      <c r="IE70" s="19">
        <f>IFERROR(HLOOKUP(IE$1,'Nakladova matice_2018'!$A$1:$IW$188,43,FALSE),0)</f>
        <v>0</v>
      </c>
      <c r="IF70" s="19">
        <f>IFERROR(HLOOKUP(IF$1,'Nakladova matice_2018'!$A$1:$IW$188,43,FALSE),0)</f>
        <v>0</v>
      </c>
      <c r="IG70" s="19">
        <f>IFERROR(HLOOKUP(IG$1,'Nakladova matice_2018'!$A$1:$IW$188,43,FALSE),0)</f>
        <v>0</v>
      </c>
      <c r="IH70" s="19">
        <f>IFERROR(HLOOKUP(IH$1,'Nakladova matice_2018'!$A$1:$IW$188,43,FALSE),0)</f>
        <v>0</v>
      </c>
      <c r="II70" s="19">
        <f>IFERROR(HLOOKUP(II$1,'Nakladova matice_2018'!$A$1:$IW$188,43,FALSE),0)</f>
        <v>0</v>
      </c>
      <c r="IJ70" s="19">
        <f>IFERROR(HLOOKUP(IJ$1,'Nakladova matice_2018'!$A$1:$IW$188,43,FALSE),0)</f>
        <v>0</v>
      </c>
      <c r="IK70" s="19">
        <f>IFERROR(HLOOKUP(IK$1,'Nakladova matice_2018'!$A$1:$IW$188,43,FALSE),0)</f>
        <v>0</v>
      </c>
      <c r="IL70" s="19">
        <f>IFERROR(HLOOKUP(IL$1,'Nakladova matice_2018'!$A$1:$IW$188,43,FALSE),0)</f>
        <v>0</v>
      </c>
      <c r="IM70" s="19">
        <f>IFERROR(HLOOKUP(IM$1,'Nakladova matice_2018'!$A$1:$IW$188,43,FALSE),0)</f>
        <v>0</v>
      </c>
      <c r="IN70" s="19">
        <f>IFERROR(HLOOKUP(IN$1,'Nakladova matice_2018'!$A$1:$IW$188,43,FALSE),0)</f>
        <v>0</v>
      </c>
      <c r="IO70" s="19">
        <f>IFERROR(HLOOKUP(IO$1,'Nakladova matice_2018'!$A$1:$IW$188,43,FALSE),0)</f>
        <v>0</v>
      </c>
      <c r="IP70" s="19">
        <f>IFERROR(HLOOKUP(IP$1,'Nakladova matice_2018'!$A$1:$IW$188,43,FALSE),0)</f>
        <v>0</v>
      </c>
      <c r="IQ70" s="19">
        <f>IFERROR(HLOOKUP(IQ$1,'Nakladova matice_2018'!$A$1:$IW$188,43,FALSE),0)</f>
        <v>0</v>
      </c>
      <c r="IR70" s="19">
        <f>IFERROR(HLOOKUP(IR$1,'Nakladova matice_2018'!$A$1:$IW$188,43,FALSE),0)</f>
        <v>0</v>
      </c>
      <c r="IS70" s="19">
        <f>IFERROR(HLOOKUP(IS$1,'Nakladova matice_2018'!$A$1:$IW$188,43,FALSE),0)</f>
        <v>0</v>
      </c>
      <c r="IT70" s="19">
        <f>IFERROR(HLOOKUP(IT$1,'Nakladova matice_2018'!$A$1:$IW$188,43,FALSE),0)</f>
        <v>0</v>
      </c>
      <c r="IU70" s="19">
        <f>IFERROR(HLOOKUP(IU$1,'Nakladova matice_2018'!$A$1:$IW$188,43,FALSE),0)</f>
        <v>0</v>
      </c>
      <c r="IV70" s="19">
        <f>IFERROR(HLOOKUP(IV$1,'Nakladova matice_2018'!$A$1:$IW$188,43,FALSE),0)</f>
        <v>0</v>
      </c>
      <c r="IW70" s="19">
        <f>IFERROR(HLOOKUP(IW$1,'Nakladova matice_2018'!$A$1:$IW$188,43,FALSE),0)</f>
        <v>0</v>
      </c>
      <c r="IX70" s="19">
        <f>IFERROR(HLOOKUP(IX$1,'Nakladova matice_2018'!$A$1:$IW$188,43,FALSE),0)</f>
        <v>0</v>
      </c>
      <c r="IY70" s="19">
        <f>IFERROR(HLOOKUP(IY$1,'Nakladova matice_2018'!$A$1:$IW$188,43,FALSE),0)</f>
        <v>0</v>
      </c>
      <c r="IZ70" s="19">
        <f>IFERROR(HLOOKUP(IZ$1,'Nakladova matice_2018'!$A$1:$IW$188,43,FALSE),0)</f>
        <v>0</v>
      </c>
      <c r="JA70" s="19">
        <f>IFERROR(HLOOKUP(JA$1,'Nakladova matice_2018'!$A$1:$IW$188,43,FALSE),0)</f>
        <v>0</v>
      </c>
      <c r="JB70" s="19">
        <f>IFERROR(HLOOKUP(JB$1,'Nakladova matice_2018'!$A$1:$IW$188,43,FALSE),0)</f>
        <v>0</v>
      </c>
      <c r="JC70" s="19">
        <f>IFERROR(HLOOKUP(JC$1,'Nakladova matice_2018'!$A$1:$IW$188,43,FALSE),0)</f>
        <v>0</v>
      </c>
      <c r="JD70" s="19">
        <f>IFERROR(HLOOKUP(JD$1,'Nakladova matice_2018'!$A$1:$IW$188,43,FALSE),0)</f>
        <v>0</v>
      </c>
      <c r="JE70" s="19">
        <f>IFERROR(HLOOKUP(JE$1,'Nakladova matice_2018'!$A$1:$IW$188,43,FALSE),0)</f>
        <v>0</v>
      </c>
      <c r="JF70" s="19">
        <f>IFERROR(HLOOKUP(JF$1,'Nakladova matice_2018'!$A$1:$IW$188,43,FALSE),0)</f>
        <v>0</v>
      </c>
      <c r="JG70" s="19">
        <f>IFERROR(HLOOKUP(JG$1,'Nakladova matice_2018'!$A$1:$IW$188,43,FALSE),0)</f>
        <v>0</v>
      </c>
      <c r="JH70" s="19">
        <f>IFERROR(HLOOKUP(JH$1,'Nakladova matice_2018'!$A$1:$IW$188,43,FALSE),0)</f>
        <v>0</v>
      </c>
      <c r="JI70" s="19">
        <f>IFERROR(HLOOKUP(JI$1,'Nakladova matice_2018'!$A$1:$IW$188,43,FALSE),0)</f>
        <v>0</v>
      </c>
      <c r="JJ70" s="19">
        <f>IFERROR(HLOOKUP(JJ$1,'Nakladova matice_2018'!$A$1:$IW$188,43,FALSE),0)</f>
        <v>0</v>
      </c>
      <c r="JK70" s="19">
        <f>IFERROR(HLOOKUP(JK$1,'Nakladova matice_2018'!$A$1:$IW$188,43,FALSE),0)</f>
        <v>0</v>
      </c>
      <c r="JL70" s="19">
        <f>IFERROR(HLOOKUP(JL$1,'Nakladova matice_2018'!$A$1:$IW$188,43,FALSE),0)</f>
        <v>0</v>
      </c>
      <c r="JM70" s="19">
        <f>IFERROR(HLOOKUP(JM$1,'Nakladova matice_2018'!$A$1:$IW$188,43,FALSE),0)</f>
        <v>0</v>
      </c>
      <c r="JN70" s="19">
        <f>IFERROR(HLOOKUP(JN$1,'Nakladova matice_2018'!$A$1:$IW$188,43,FALSE),0)</f>
        <v>0</v>
      </c>
      <c r="JO70" s="19">
        <f>IFERROR(HLOOKUP(JO$1,'Nakladova matice_2018'!$A$1:$IW$188,43,FALSE),0)</f>
        <v>0</v>
      </c>
      <c r="JP70" s="19">
        <f>IFERROR(HLOOKUP(JP$1,'Nakladova matice_2018'!$A$1:$IW$188,43,FALSE),0)</f>
        <v>0</v>
      </c>
      <c r="JQ70" s="19">
        <f>IFERROR(HLOOKUP(JQ$1,'Nakladova matice_2018'!$A$1:$IW$188,43,FALSE),0)</f>
        <v>0</v>
      </c>
      <c r="JR70" s="19">
        <f>IFERROR(HLOOKUP(JR$1,'Nakladova matice_2018'!$A$1:$IW$188,43,FALSE),0)</f>
        <v>0</v>
      </c>
      <c r="JS70" s="19">
        <f>IFERROR(HLOOKUP(JS$1,'Nakladova matice_2018'!$A$1:$IW$188,43,FALSE),0)</f>
        <v>0</v>
      </c>
      <c r="JT70" s="19">
        <f>IFERROR(HLOOKUP(JT$1,'Nakladova matice_2018'!$A$1:$IW$188,43,FALSE),0)</f>
        <v>0</v>
      </c>
      <c r="JU70" s="19">
        <f>IFERROR(HLOOKUP(JU$1,'Nakladova matice_2018'!$A$1:$IW$188,43,FALSE),0)</f>
        <v>0</v>
      </c>
      <c r="JV70" s="19">
        <f>IFERROR(HLOOKUP(JV$1,'Nakladova matice_2018'!$A$1:$IW$188,43,FALSE),0)</f>
        <v>0</v>
      </c>
      <c r="JW70" s="19">
        <f>IFERROR(HLOOKUP(JW$1,'Nakladova matice_2018'!$A$1:$IW$188,43,FALSE),0)</f>
        <v>0</v>
      </c>
      <c r="JX70" s="19">
        <f>IFERROR(HLOOKUP(JX$1,'Nakladova matice_2018'!$A$1:$IW$188,43,FALSE),0)</f>
        <v>0</v>
      </c>
      <c r="JY70" s="19">
        <f>IFERROR(HLOOKUP(JY$1,'Nakladova matice_2018'!$A$1:$IW$188,43,FALSE),0)</f>
        <v>0</v>
      </c>
      <c r="JZ70" s="19">
        <f>IFERROR(HLOOKUP(JZ$1,'Nakladova matice_2018'!$A$1:$IW$188,43,FALSE),0)</f>
        <v>0</v>
      </c>
      <c r="KA70" s="19">
        <f>IFERROR(HLOOKUP(KA$1,'Nakladova matice_2018'!$A$1:$IW$188,43,FALSE),0)</f>
        <v>0</v>
      </c>
      <c r="KB70" s="19">
        <f>IFERROR(HLOOKUP(KB$1,'Nakladova matice_2018'!$A$1:$IW$188,43,FALSE),0)</f>
        <v>0</v>
      </c>
      <c r="KC70" s="19">
        <f>IFERROR(HLOOKUP(KC$1,'Nakladova matice_2018'!$A$1:$IW$188,43,FALSE),0)</f>
        <v>277162.17</v>
      </c>
      <c r="KD70" s="19">
        <f>IFERROR(HLOOKUP(KD$1,'Nakladova matice_2018'!$A$1:$IW$188,43,FALSE),0)</f>
        <v>0</v>
      </c>
      <c r="KE70" s="19">
        <f>IFERROR(HLOOKUP(KE$1,'Nakladova matice_2018'!$A$1:$IW$188,43,FALSE),0)</f>
        <v>0</v>
      </c>
      <c r="KF70" s="19">
        <f>IFERROR(HLOOKUP(KF$1,'Nakladova matice_2018'!$A$1:$IW$188,43,FALSE),0)</f>
        <v>0</v>
      </c>
      <c r="KG70" s="19">
        <f>IFERROR(HLOOKUP(KG$1,'Nakladova matice_2018'!$A$1:$IW$188,43,FALSE),0)</f>
        <v>0</v>
      </c>
      <c r="KH70" s="19">
        <f>IFERROR(HLOOKUP(KH$1,'Nakladova matice_2018'!$A$1:$IW$188,43,FALSE),0)</f>
        <v>0</v>
      </c>
      <c r="KI70" s="19">
        <f>IFERROR(HLOOKUP(KI$1,'Nakladova matice_2018'!$A$1:$IW$188,43,FALSE),0)</f>
        <v>0</v>
      </c>
      <c r="KJ70" s="19">
        <f>IFERROR(HLOOKUP(KJ$1,'Nakladova matice_2018'!$A$1:$IW$188,43,FALSE),0)</f>
        <v>0</v>
      </c>
      <c r="KK70" s="19">
        <f>IFERROR(HLOOKUP(KK$1,'Nakladova matice_2018'!$A$1:$IW$188,43,FALSE),0)</f>
        <v>0</v>
      </c>
      <c r="KL70" s="19">
        <f>IFERROR(HLOOKUP(KL$1,'Nakladova matice_2018'!$A$1:$IW$188,43,FALSE),0)</f>
        <v>0</v>
      </c>
      <c r="KM70" s="19">
        <f>IFERROR(HLOOKUP(KM$1,'Nakladova matice_2018'!$A$1:$IW$188,43,FALSE),0)</f>
        <v>0</v>
      </c>
      <c r="KN70" s="19">
        <f>IFERROR(HLOOKUP(KN$1,'Nakladova matice_2018'!$A$1:$IW$188,43,FALSE),0)</f>
        <v>0</v>
      </c>
      <c r="KO70" s="19">
        <f>IFERROR(HLOOKUP(KO$1,'Nakladova matice_2018'!$A$1:$IW$188,43,FALSE),0)</f>
        <v>0</v>
      </c>
      <c r="KP70" s="19">
        <f>IFERROR(HLOOKUP(KP$1,'Nakladova matice_2018'!$A$1:$IW$188,43,FALSE),0)</f>
        <v>0</v>
      </c>
      <c r="KQ70" s="19">
        <f>IFERROR(HLOOKUP(KQ$1,'Nakladova matice_2018'!$A$1:$IW$188,43,FALSE),0)</f>
        <v>0</v>
      </c>
      <c r="KR70" s="19">
        <f>IFERROR(HLOOKUP(KR$1,'Nakladova matice_2018'!$A$1:$IW$188,43,FALSE),0)</f>
        <v>0</v>
      </c>
      <c r="KS70" s="19">
        <f>IFERROR(HLOOKUP(KS$1,'Nakladova matice_2018'!$A$1:$IW$188,43,FALSE),0)</f>
        <v>0</v>
      </c>
      <c r="KT70" s="19">
        <f>IFERROR(HLOOKUP(KT$1,'Nakladova matice_2018'!$A$1:$IW$188,43,FALSE),0)</f>
        <v>0</v>
      </c>
      <c r="KU70" s="19">
        <f>IFERROR(HLOOKUP(KU$1,'Nakladova matice_2018'!$A$1:$IW$188,43,FALSE),0)</f>
        <v>0</v>
      </c>
      <c r="KV70" s="19">
        <f>IFERROR(HLOOKUP(KV$1,'Nakladova matice_2018'!$A$1:$IW$188,43,FALSE),0)</f>
        <v>0</v>
      </c>
      <c r="KW70" s="19">
        <f>IFERROR(HLOOKUP(KW$1,'Nakladova matice_2018'!$A$1:$IW$188,43,FALSE),0)</f>
        <v>0</v>
      </c>
      <c r="KX70" s="19">
        <f>IFERROR(HLOOKUP(KX$1,'Nakladova matice_2018'!$A$1:$IW$188,43,FALSE),0)</f>
        <v>0</v>
      </c>
      <c r="KY70" s="19">
        <f>IFERROR(HLOOKUP(KY$1,'Nakladova matice_2018'!$A$1:$IW$188,43,FALSE),0)</f>
        <v>0</v>
      </c>
      <c r="KZ70" s="19">
        <f>IFERROR(HLOOKUP(KZ$1,'Nakladova matice_2018'!$A$1:$IW$188,43,FALSE),0)</f>
        <v>739533.15</v>
      </c>
      <c r="LA70" s="19">
        <f>IFERROR(HLOOKUP(LA$1,'Nakladova matice_2018'!$A$1:$IW$188,43,FALSE),0)</f>
        <v>0</v>
      </c>
      <c r="LB70" s="19">
        <f>IFERROR(HLOOKUP(LB$1,'Nakladova matice_2018'!$A$1:$IW$188,43,FALSE),0)</f>
        <v>0</v>
      </c>
      <c r="LC70" s="19">
        <f>IFERROR(HLOOKUP(LC$1,'Nakladova matice_2018'!$A$1:$IW$188,43,FALSE),0)</f>
        <v>0</v>
      </c>
      <c r="LD70" s="19">
        <f>IFERROR(HLOOKUP(LD$1,'Nakladova matice_2018'!$A$1:$IW$188,43,FALSE),0)</f>
        <v>0</v>
      </c>
      <c r="LE70" s="19">
        <f>IFERROR(HLOOKUP(LE$1,'Nakladova matice_2018'!$A$1:$IW$188,43,FALSE),0)</f>
        <v>0</v>
      </c>
      <c r="LF70" s="19">
        <f>IFERROR(HLOOKUP(LF$1,'Nakladova matice_2018'!$A$1:$IW$188,43,FALSE),0)</f>
        <v>0</v>
      </c>
      <c r="LG70" s="19">
        <f>IFERROR(HLOOKUP(LG$1,'Nakladova matice_2018'!$A$1:$IW$188,43,FALSE),0)</f>
        <v>0</v>
      </c>
      <c r="LH70" s="19">
        <f>IFERROR(HLOOKUP(LH$1,'Nakladova matice_2018'!$A$1:$IW$188,43,FALSE),0)</f>
        <v>0</v>
      </c>
      <c r="LI70" s="19">
        <f>IFERROR(HLOOKUP(LI$1,'Nakladova matice_2018'!$A$1:$IW$188,43,FALSE),0)</f>
        <v>0</v>
      </c>
      <c r="LJ70" s="19">
        <f>IFERROR(HLOOKUP(LJ$1,'Nakladova matice_2018'!$A$1:$IW$188,43,FALSE),0)</f>
        <v>0</v>
      </c>
      <c r="LK70" s="19">
        <f>IFERROR(HLOOKUP(LK$1,'Nakladova matice_2018'!$A$1:$IW$188,43,FALSE),0)</f>
        <v>0</v>
      </c>
      <c r="LL70" s="19">
        <f>IFERROR(HLOOKUP(LL$1,'Nakladova matice_2018'!$A$1:$IW$188,43,FALSE),0)</f>
        <v>0</v>
      </c>
      <c r="LM70" s="19">
        <f>IFERROR(HLOOKUP(LM$1,'Nakladova matice_2018'!$A$1:$IW$188,43,FALSE),0)</f>
        <v>0</v>
      </c>
      <c r="LN70" s="19">
        <f>IFERROR(HLOOKUP(LN$1,'Nakladova matice_2018'!$A$1:$IW$188,43,FALSE),0)</f>
        <v>0</v>
      </c>
      <c r="LO70" s="19">
        <f>IFERROR(HLOOKUP(LO$1,'Nakladova matice_2018'!$A$1:$IW$188,43,FALSE),0)</f>
        <v>0</v>
      </c>
      <c r="LP70" s="19">
        <f>IFERROR(HLOOKUP(LP$1,'Nakladova matice_2018'!$A$1:$IW$188,43,FALSE),0)</f>
        <v>0</v>
      </c>
      <c r="LQ70" s="19">
        <f>IFERROR(HLOOKUP(LQ$1,'Nakladova matice_2018'!$A$1:$IW$188,43,FALSE),0)</f>
        <v>0</v>
      </c>
      <c r="LR70" s="19">
        <f>IFERROR(HLOOKUP(LR$1,'Nakladova matice_2018'!$A$1:$IW$188,43,FALSE),0)</f>
        <v>0</v>
      </c>
      <c r="LS70" s="19">
        <f>IFERROR(HLOOKUP(LS$1,'Nakladova matice_2018'!$A$1:$IW$188,43,FALSE),0)</f>
        <v>0</v>
      </c>
      <c r="LT70" s="19">
        <f>IFERROR(HLOOKUP(LT$1,'Nakladova matice_2018'!$A$1:$IW$188,43,FALSE),0)</f>
        <v>0</v>
      </c>
      <c r="LU70" s="19">
        <f>IFERROR(HLOOKUP(LU$1,'Nakladova matice_2018'!$A$1:$IW$188,43,FALSE),0)</f>
        <v>0</v>
      </c>
      <c r="LV70" s="19">
        <f>IFERROR(HLOOKUP(LV$1,'Nakladova matice_2018'!$A$1:$IW$188,43,FALSE),0)</f>
        <v>0</v>
      </c>
      <c r="LW70" s="19">
        <f>IFERROR(HLOOKUP(LW$1,'Nakladova matice_2018'!$A$1:$IW$188,43,FALSE),0)</f>
        <v>0</v>
      </c>
      <c r="LX70" s="19">
        <f>IFERROR(HLOOKUP(LX$1,'Nakladova matice_2018'!$A$1:$IW$188,43,FALSE),0)</f>
        <v>0</v>
      </c>
      <c r="LY70" s="19">
        <f>IFERROR(HLOOKUP(LY$1,'Nakladova matice_2018'!$A$1:$IW$188,43,FALSE),0)</f>
        <v>0</v>
      </c>
      <c r="LZ70" s="19">
        <f>IFERROR(HLOOKUP(LZ$1,'Nakladova matice_2018'!$A$1:$IW$188,43,FALSE),0)</f>
        <v>0</v>
      </c>
      <c r="MA70" s="19">
        <f>IFERROR(HLOOKUP(MA$1,'Nakladova matice_2018'!$A$1:$IW$188,43,FALSE),0)</f>
        <v>0</v>
      </c>
      <c r="MB70" s="19">
        <f>IFERROR(HLOOKUP(MB$1,'Nakladova matice_2018'!$A$1:$IW$188,43,FALSE),0)</f>
        <v>0</v>
      </c>
      <c r="MC70" s="19">
        <f>IFERROR(HLOOKUP(MC$1,'Nakladova matice_2018'!$A$1:$IW$188,43,FALSE),0)</f>
        <v>0</v>
      </c>
      <c r="MD70" s="19">
        <f>IFERROR(HLOOKUP(MD$1,'Nakladova matice_2018'!$A$1:$IW$188,43,FALSE),0)</f>
        <v>0</v>
      </c>
      <c r="ME70" s="19">
        <f>IFERROR(HLOOKUP(ME$1,'Nakladova matice_2018'!$A$1:$IW$188,43,FALSE),0)</f>
        <v>0</v>
      </c>
      <c r="MF70" s="19">
        <f>IFERROR(HLOOKUP(MF$1,'Nakladova matice_2018'!$A$1:$IW$188,43,FALSE),0)</f>
        <v>0</v>
      </c>
      <c r="MG70" s="19">
        <f>IFERROR(HLOOKUP(MG$1,'Nakladova matice_2018'!$A$1:$IW$188,43,FALSE),0)</f>
        <v>0</v>
      </c>
      <c r="MH70" s="19">
        <f>IFERROR(HLOOKUP(MH$1,'Nakladova matice_2018'!$A$1:$IW$188,43,FALSE),0)</f>
        <v>0</v>
      </c>
      <c r="MI70" s="19">
        <f>IFERROR(HLOOKUP(MI$1,'Nakladova matice_2018'!$A$1:$IW$188,43,FALSE),0)</f>
        <v>0</v>
      </c>
      <c r="MJ70" s="19">
        <f>IFERROR(HLOOKUP(MJ$1,'Nakladova matice_2018'!$A$1:$IW$188,43,FALSE),0)</f>
        <v>0</v>
      </c>
      <c r="MK70" s="19">
        <f>IFERROR(HLOOKUP(MK$1,'Nakladova matice_2018'!$A$1:$IW$188,43,FALSE),0)</f>
        <v>0</v>
      </c>
      <c r="ML70" s="19">
        <f>IFERROR(HLOOKUP(ML$1,'Nakladova matice_2018'!$A$1:$IW$188,43,FALSE),0)</f>
        <v>0</v>
      </c>
      <c r="MM70" s="19">
        <f>IFERROR(HLOOKUP(MM$1,'Nakladova matice_2018'!$A$1:$IW$188,43,FALSE),0)</f>
        <v>0</v>
      </c>
      <c r="MN70" s="19">
        <f>IFERROR(HLOOKUP(MN$1,'Nakladova matice_2018'!$A$1:$IW$188,43,FALSE),0)</f>
        <v>0</v>
      </c>
      <c r="MO70" s="20">
        <f t="shared" si="84"/>
        <v>3264366.51</v>
      </c>
      <c r="MP70" s="20">
        <f>MO70-'Nakladova matice_2018'!IX43</f>
        <v>0</v>
      </c>
    </row>
    <row r="71" spans="1:354" x14ac:dyDescent="0.2">
      <c r="A71" s="27">
        <v>512015</v>
      </c>
      <c r="B71" s="21" t="s">
        <v>527</v>
      </c>
      <c r="C71" s="53">
        <v>0</v>
      </c>
      <c r="D71" s="19">
        <f>IFERROR(HLOOKUP(D$1,'Nakladova matice_2018'!$A$1:$IW$188,44,FALSE),0)</f>
        <v>0</v>
      </c>
      <c r="E71" s="19">
        <f>IFERROR(HLOOKUP(E$1,'Nakladova matice_2018'!$A$1:$IW$188,44,FALSE),0)</f>
        <v>0</v>
      </c>
      <c r="F71" s="19">
        <f>IFERROR(HLOOKUP(F$1,'Nakladova matice_2018'!$A$1:$IW$188,44,FALSE),0)</f>
        <v>0</v>
      </c>
      <c r="G71" s="19">
        <f>IFERROR(HLOOKUP(G$1,'Nakladova matice_2018'!$A$1:$IW$188,44,FALSE),0)</f>
        <v>0</v>
      </c>
      <c r="H71" s="19">
        <f>IFERROR(HLOOKUP(H$1,'Nakladova matice_2018'!$A$1:$IW$188,44,FALSE),0)</f>
        <v>0</v>
      </c>
      <c r="I71" s="19">
        <f>IFERROR(HLOOKUP(I$1,'Nakladova matice_2018'!$A$1:$IW$188,44,FALSE),0)</f>
        <v>0</v>
      </c>
      <c r="J71" s="19">
        <f>IFERROR(HLOOKUP(J$1,'Nakladova matice_2018'!$A$1:$IW$188,44,FALSE),0)</f>
        <v>0</v>
      </c>
      <c r="K71" s="19">
        <f>IFERROR(HLOOKUP(K$1,'Nakladova matice_2018'!$A$1:$IW$188,44,FALSE),0)</f>
        <v>0</v>
      </c>
      <c r="L71" s="19">
        <f>IFERROR(HLOOKUP(L$1,'Nakladova matice_2018'!$A$1:$IW$188,44,FALSE),0)</f>
        <v>0</v>
      </c>
      <c r="M71" s="19">
        <f>IFERROR(HLOOKUP(M$1,'Nakladova matice_2018'!$A$1:$IW$188,44,FALSE),0)</f>
        <v>0</v>
      </c>
      <c r="N71" s="19">
        <f>IFERROR(HLOOKUP(N$1,'Nakladova matice_2018'!$A$1:$IW$188,44,FALSE),0)</f>
        <v>0</v>
      </c>
      <c r="O71" s="19">
        <f>IFERROR(HLOOKUP(O$1,'Nakladova matice_2018'!$A$1:$IW$188,44,FALSE),0)</f>
        <v>0</v>
      </c>
      <c r="P71" s="19">
        <f>IFERROR(HLOOKUP(P$1,'Nakladova matice_2018'!$A$1:$IW$188,44,FALSE),0)</f>
        <v>0</v>
      </c>
      <c r="Q71" s="19">
        <f>IFERROR(HLOOKUP(Q$1,'Nakladova matice_2018'!$A$1:$IW$188,44,FALSE),0)</f>
        <v>0</v>
      </c>
      <c r="R71" s="19">
        <f>IFERROR(HLOOKUP(R$1,'Nakladova matice_2018'!$A$1:$IW$188,44,FALSE),0)</f>
        <v>0</v>
      </c>
      <c r="S71" s="19">
        <f>IFERROR(HLOOKUP(S$1,'Nakladova matice_2018'!$A$1:$IW$188,44,FALSE),0)</f>
        <v>0</v>
      </c>
      <c r="T71" s="19">
        <f>IFERROR(HLOOKUP(T$1,'Nakladova matice_2018'!$A$1:$IW$188,44,FALSE),0)</f>
        <v>0</v>
      </c>
      <c r="U71" s="19">
        <f>IFERROR(HLOOKUP(U$1,'Nakladova matice_2018'!$A$1:$IW$188,44,FALSE),0)</f>
        <v>0</v>
      </c>
      <c r="V71" s="19">
        <f>IFERROR(HLOOKUP(V$1,'Nakladova matice_2018'!$A$1:$IW$188,44,FALSE),0)</f>
        <v>0</v>
      </c>
      <c r="W71" s="19">
        <f>IFERROR(HLOOKUP(W$1,'Nakladova matice_2018'!$A$1:$IW$188,44,FALSE),0)</f>
        <v>0</v>
      </c>
      <c r="X71" s="19">
        <f>IFERROR(HLOOKUP(X$1,'Nakladova matice_2018'!$A$1:$IW$188,44,FALSE),0)</f>
        <v>0</v>
      </c>
      <c r="Y71" s="19">
        <f>IFERROR(HLOOKUP(Y$1,'Nakladova matice_2018'!$A$1:$IW$188,44,FALSE),0)</f>
        <v>0</v>
      </c>
      <c r="Z71" s="19">
        <f>IFERROR(HLOOKUP(Z$1,'Nakladova matice_2018'!$A$1:$IW$188,44,FALSE),0)</f>
        <v>0</v>
      </c>
      <c r="AA71" s="19">
        <f>IFERROR(HLOOKUP(AA$1,'Nakladova matice_2018'!$A$1:$IW$188,44,FALSE),0)</f>
        <v>0</v>
      </c>
      <c r="AB71" s="19">
        <f>IFERROR(HLOOKUP(AB$1,'Nakladova matice_2018'!$A$1:$IW$188,44,FALSE),0)</f>
        <v>0</v>
      </c>
      <c r="AC71" s="19">
        <f>IFERROR(HLOOKUP(AC$1,'Nakladova matice_2018'!$A$1:$IW$188,44,FALSE),0)</f>
        <v>0</v>
      </c>
      <c r="AD71" s="19">
        <f>IFERROR(HLOOKUP(AD$1,'Nakladova matice_2018'!$A$1:$IW$188,44,FALSE),0)</f>
        <v>0</v>
      </c>
      <c r="AE71" s="19">
        <f>IFERROR(HLOOKUP(AE$1,'Nakladova matice_2018'!$A$1:$IW$188,44,FALSE),0)</f>
        <v>0</v>
      </c>
      <c r="AF71" s="19">
        <f>IFERROR(HLOOKUP(AF$1,'Nakladova matice_2018'!$A$1:$IW$188,44,FALSE),0)</f>
        <v>0</v>
      </c>
      <c r="AG71" s="19">
        <f>IFERROR(HLOOKUP(AG$1,'Nakladova matice_2018'!$A$1:$IW$188,44,FALSE),0)</f>
        <v>0</v>
      </c>
      <c r="AH71" s="19">
        <f>IFERROR(HLOOKUP(AH$1,'Nakladova matice_2018'!$A$1:$IW$188,44,FALSE),0)</f>
        <v>0</v>
      </c>
      <c r="AI71" s="19">
        <f>IFERROR(HLOOKUP(AI$1,'Nakladova matice_2018'!$A$1:$IW$188,44,FALSE),0)</f>
        <v>0</v>
      </c>
      <c r="AJ71" s="19">
        <f>IFERROR(HLOOKUP(AJ$1,'Nakladova matice_2018'!$A$1:$IW$188,44,FALSE),0)</f>
        <v>0</v>
      </c>
      <c r="AK71" s="19">
        <f>IFERROR(HLOOKUP(AK$1,'Nakladova matice_2018'!$A$1:$IW$188,44,FALSE),0)</f>
        <v>0</v>
      </c>
      <c r="AL71" s="19">
        <f>IFERROR(HLOOKUP(AL$1,'Nakladova matice_2018'!$A$1:$IW$188,44,FALSE),0)</f>
        <v>0</v>
      </c>
      <c r="AM71" s="19">
        <f>IFERROR(HLOOKUP(AM$1,'Nakladova matice_2018'!$A$1:$IW$188,44,FALSE),0)</f>
        <v>0</v>
      </c>
      <c r="AN71" s="19">
        <f>IFERROR(HLOOKUP(AN$1,'Nakladova matice_2018'!$A$1:$IW$188,44,FALSE),0)</f>
        <v>0</v>
      </c>
      <c r="AO71" s="19">
        <f>IFERROR(HLOOKUP(AO$1,'Nakladova matice_2018'!$A$1:$IW$188,44,FALSE),0)</f>
        <v>0</v>
      </c>
      <c r="AP71" s="19">
        <f>IFERROR(HLOOKUP(AP$1,'Nakladova matice_2018'!$A$1:$IW$188,44,FALSE),0)</f>
        <v>0</v>
      </c>
      <c r="AQ71" s="19">
        <f>IFERROR(HLOOKUP(AQ$1,'Nakladova matice_2018'!$A$1:$IW$188,44,FALSE),0)</f>
        <v>0</v>
      </c>
      <c r="AR71" s="19">
        <f>IFERROR(HLOOKUP(AR$1,'Nakladova matice_2018'!$A$1:$IW$188,44,FALSE),0)</f>
        <v>0</v>
      </c>
      <c r="AS71" s="19">
        <f>IFERROR(HLOOKUP(AS$1,'Nakladova matice_2018'!$A$1:$IW$188,44,FALSE),0)</f>
        <v>0</v>
      </c>
      <c r="AT71" s="19">
        <f>IFERROR(HLOOKUP(AT$1,'Nakladova matice_2018'!$A$1:$IW$188,44,FALSE),0)</f>
        <v>0</v>
      </c>
      <c r="AU71" s="19">
        <f>IFERROR(HLOOKUP(AU$1,'Nakladova matice_2018'!$A$1:$IW$188,44,FALSE),0)</f>
        <v>0</v>
      </c>
      <c r="AV71" s="19">
        <f>IFERROR(HLOOKUP(AV$1,'Nakladova matice_2018'!$A$1:$IW$188,44,FALSE),0)</f>
        <v>0</v>
      </c>
      <c r="AW71" s="19">
        <f>IFERROR(HLOOKUP(AW$1,'Nakladova matice_2018'!$A$1:$IW$188,44,FALSE),0)</f>
        <v>0</v>
      </c>
      <c r="AX71" s="19">
        <f>IFERROR(HLOOKUP(AX$1,'Nakladova matice_2018'!$A$1:$IW$188,44,FALSE),0)</f>
        <v>0</v>
      </c>
      <c r="AY71" s="19">
        <f>IFERROR(HLOOKUP(AY$1,'Nakladova matice_2018'!$A$1:$IW$188,44,FALSE),0)</f>
        <v>0</v>
      </c>
      <c r="AZ71" s="19">
        <f>IFERROR(HLOOKUP(AZ$1,'Nakladova matice_2018'!$A$1:$IW$188,44,FALSE),0)</f>
        <v>0</v>
      </c>
      <c r="BA71" s="19">
        <f>IFERROR(HLOOKUP(BA$1,'Nakladova matice_2018'!$A$1:$IW$188,44,FALSE),0)</f>
        <v>0</v>
      </c>
      <c r="BB71" s="19">
        <f>IFERROR(HLOOKUP(BB$1,'Nakladova matice_2018'!$A$1:$IW$188,44,FALSE),0)</f>
        <v>0</v>
      </c>
      <c r="BC71" s="19">
        <f>IFERROR(HLOOKUP(BC$1,'Nakladova matice_2018'!$A$1:$IW$188,44,FALSE),0)</f>
        <v>0</v>
      </c>
      <c r="BD71" s="19">
        <f>IFERROR(HLOOKUP(BD$1,'Nakladova matice_2018'!$A$1:$IW$188,44,FALSE),0)</f>
        <v>0</v>
      </c>
      <c r="BE71" s="19">
        <f>IFERROR(HLOOKUP(BE$1,'Nakladova matice_2018'!$A$1:$IW$188,44,FALSE),0)</f>
        <v>0</v>
      </c>
      <c r="BF71" s="19">
        <f>IFERROR(HLOOKUP(BF$1,'Nakladova matice_2018'!$A$1:$IW$188,44,FALSE),0)</f>
        <v>0</v>
      </c>
      <c r="BG71" s="19">
        <f>IFERROR(HLOOKUP(BG$1,'Nakladova matice_2018'!$A$1:$IW$188,44,FALSE),0)</f>
        <v>0</v>
      </c>
      <c r="BH71" s="19">
        <f>IFERROR(HLOOKUP(BH$1,'Nakladova matice_2018'!$A$1:$IW$188,44,FALSE),0)</f>
        <v>0</v>
      </c>
      <c r="BI71" s="19">
        <f>IFERROR(HLOOKUP(BI$1,'Nakladova matice_2018'!$A$1:$IW$188,44,FALSE),0)</f>
        <v>0</v>
      </c>
      <c r="BJ71" s="19">
        <f>IFERROR(HLOOKUP(BJ$1,'Nakladova matice_2018'!$A$1:$IW$188,44,FALSE),0)</f>
        <v>0</v>
      </c>
      <c r="BK71" s="19">
        <f>IFERROR(HLOOKUP(BK$1,'Nakladova matice_2018'!$A$1:$IW$188,44,FALSE),0)</f>
        <v>0</v>
      </c>
      <c r="BL71" s="19">
        <f>IFERROR(HLOOKUP(BL$1,'Nakladova matice_2018'!$A$1:$IW$188,44,FALSE),0)</f>
        <v>0</v>
      </c>
      <c r="BM71" s="19">
        <f>IFERROR(HLOOKUP(BM$1,'Nakladova matice_2018'!$A$1:$IW$188,44,FALSE),0)</f>
        <v>0</v>
      </c>
      <c r="BN71" s="19">
        <f>IFERROR(HLOOKUP(BN$1,'Nakladova matice_2018'!$A$1:$IW$188,44,FALSE),0)</f>
        <v>0</v>
      </c>
      <c r="BO71" s="19">
        <f>IFERROR(HLOOKUP(BO$1,'Nakladova matice_2018'!$A$1:$IW$188,44,FALSE),0)</f>
        <v>0</v>
      </c>
      <c r="BP71" s="19">
        <f>IFERROR(HLOOKUP(BP$1,'Nakladova matice_2018'!$A$1:$IW$188,44,FALSE),0)</f>
        <v>0</v>
      </c>
      <c r="BQ71" s="19">
        <f>IFERROR(HLOOKUP(BQ$1,'Nakladova matice_2018'!$A$1:$IW$188,44,FALSE),0)</f>
        <v>0</v>
      </c>
      <c r="BR71" s="19">
        <f>IFERROR(HLOOKUP(BR$1,'Nakladova matice_2018'!$A$1:$IW$188,44,FALSE),0)</f>
        <v>0</v>
      </c>
      <c r="BS71" s="19">
        <f>IFERROR(HLOOKUP(BS$1,'Nakladova matice_2018'!$A$1:$IW$188,44,FALSE),0)</f>
        <v>0</v>
      </c>
      <c r="BT71" s="19">
        <f>IFERROR(HLOOKUP(BT$1,'Nakladova matice_2018'!$A$1:$IW$188,44,FALSE),0)</f>
        <v>0</v>
      </c>
      <c r="BU71" s="19">
        <f>IFERROR(HLOOKUP(BU$1,'Nakladova matice_2018'!$A$1:$IW$188,44,FALSE),0)</f>
        <v>0</v>
      </c>
      <c r="BV71" s="19">
        <f>IFERROR(HLOOKUP(BV$1,'Nakladova matice_2018'!$A$1:$IW$188,44,FALSE),0)</f>
        <v>0</v>
      </c>
      <c r="BW71" s="19">
        <f>IFERROR(HLOOKUP(BW$1,'Nakladova matice_2018'!$A$1:$IW$188,44,FALSE),0)</f>
        <v>0</v>
      </c>
      <c r="BX71" s="19">
        <f>IFERROR(HLOOKUP(BX$1,'Nakladova matice_2018'!$A$1:$IW$188,44,FALSE),0)</f>
        <v>0</v>
      </c>
      <c r="BY71" s="19">
        <f>IFERROR(HLOOKUP(BY$1,'Nakladova matice_2018'!$A$1:$IW$188,44,FALSE),0)</f>
        <v>0</v>
      </c>
      <c r="BZ71" s="19">
        <f>IFERROR(HLOOKUP(BZ$1,'Nakladova matice_2018'!$A$1:$IW$188,44,FALSE),0)</f>
        <v>0</v>
      </c>
      <c r="CA71" s="19">
        <f>IFERROR(HLOOKUP(CA$1,'Nakladova matice_2018'!$A$1:$IW$188,44,FALSE),0)</f>
        <v>0</v>
      </c>
      <c r="CB71" s="19">
        <f>IFERROR(HLOOKUP(CB$1,'Nakladova matice_2018'!$A$1:$IW$188,44,FALSE),0)</f>
        <v>0</v>
      </c>
      <c r="CC71" s="19">
        <f>IFERROR(HLOOKUP(CC$1,'Nakladova matice_2018'!$A$1:$IW$188,44,FALSE),0)</f>
        <v>0</v>
      </c>
      <c r="CD71" s="19">
        <f>IFERROR(HLOOKUP(CD$1,'Nakladova matice_2018'!$A$1:$IW$188,44,FALSE),0)</f>
        <v>0</v>
      </c>
      <c r="CE71" s="19">
        <f>IFERROR(HLOOKUP(CE$1,'Nakladova matice_2018'!$A$1:$IW$188,44,FALSE),0)</f>
        <v>0</v>
      </c>
      <c r="CF71" s="19">
        <f>IFERROR(HLOOKUP(CF$1,'Nakladova matice_2018'!$A$1:$IW$188,44,FALSE),0)</f>
        <v>0</v>
      </c>
      <c r="CG71" s="19">
        <f>IFERROR(HLOOKUP(CG$1,'Nakladova matice_2018'!$A$1:$IW$188,44,FALSE),0)</f>
        <v>0</v>
      </c>
      <c r="CH71" s="19">
        <f>IFERROR(HLOOKUP(CH$1,'Nakladova matice_2018'!$A$1:$IW$188,44,FALSE),0)</f>
        <v>0</v>
      </c>
      <c r="CI71" s="19">
        <f>IFERROR(HLOOKUP(CI$1,'Nakladova matice_2018'!$A$1:$IW$188,44,FALSE),0)</f>
        <v>0</v>
      </c>
      <c r="CJ71" s="19">
        <f>IFERROR(HLOOKUP(CJ$1,'Nakladova matice_2018'!$A$1:$IW$188,44,FALSE),0)</f>
        <v>0</v>
      </c>
      <c r="CK71" s="19">
        <f>IFERROR(HLOOKUP(CK$1,'Nakladova matice_2018'!$A$1:$IW$188,44,FALSE),0)</f>
        <v>0</v>
      </c>
      <c r="CL71" s="19">
        <f>IFERROR(HLOOKUP(CL$1,'Nakladova matice_2018'!$A$1:$IW$188,44,FALSE),0)</f>
        <v>0</v>
      </c>
      <c r="CM71" s="19">
        <f>IFERROR(HLOOKUP(CM$1,'Nakladova matice_2018'!$A$1:$IW$188,44,FALSE),0)</f>
        <v>0</v>
      </c>
      <c r="CN71" s="19">
        <f>IFERROR(HLOOKUP(CN$1,'Nakladova matice_2018'!$A$1:$IW$188,44,FALSE),0)</f>
        <v>0</v>
      </c>
      <c r="CO71" s="19">
        <f>IFERROR(HLOOKUP(CO$1,'Nakladova matice_2018'!$A$1:$IW$188,44,FALSE),0)</f>
        <v>0</v>
      </c>
      <c r="CP71" s="19">
        <f>IFERROR(HLOOKUP(CP$1,'Nakladova matice_2018'!$A$1:$IW$188,44,FALSE),0)</f>
        <v>0</v>
      </c>
      <c r="CQ71" s="19">
        <f>IFERROR(HLOOKUP(CQ$1,'Nakladova matice_2018'!$A$1:$IW$188,44,FALSE),0)</f>
        <v>0</v>
      </c>
      <c r="CR71" s="19">
        <f>IFERROR(HLOOKUP(CR$1,'Nakladova matice_2018'!$A$1:$IW$188,44,FALSE),0)</f>
        <v>0</v>
      </c>
      <c r="CS71" s="19">
        <f>IFERROR(HLOOKUP(CS$1,'Nakladova matice_2018'!$A$1:$IW$188,44,FALSE),0)</f>
        <v>0</v>
      </c>
      <c r="CT71" s="19">
        <f>IFERROR(HLOOKUP(CT$1,'Nakladova matice_2018'!$A$1:$IW$188,44,FALSE),0)</f>
        <v>0</v>
      </c>
      <c r="CU71" s="19">
        <f>IFERROR(HLOOKUP(CU$1,'Nakladova matice_2018'!$A$1:$IW$188,44,FALSE),0)</f>
        <v>0</v>
      </c>
      <c r="CV71" s="19">
        <f>IFERROR(HLOOKUP(CV$1,'Nakladova matice_2018'!$A$1:$IW$188,44,FALSE),0)</f>
        <v>0</v>
      </c>
      <c r="CW71" s="19">
        <f>IFERROR(HLOOKUP(CW$1,'Nakladova matice_2018'!$A$1:$IW$188,44,FALSE),0)</f>
        <v>0</v>
      </c>
      <c r="CX71" s="19">
        <f>IFERROR(HLOOKUP(CX$1,'Nakladova matice_2018'!$A$1:$IW$188,44,FALSE),0)</f>
        <v>0</v>
      </c>
      <c r="CY71" s="19">
        <f>IFERROR(HLOOKUP(CY$1,'Nakladova matice_2018'!$A$1:$IW$188,44,FALSE),0)</f>
        <v>0</v>
      </c>
      <c r="CZ71" s="19">
        <f>IFERROR(HLOOKUP(CZ$1,'Nakladova matice_2018'!$A$1:$IW$188,44,FALSE),0)</f>
        <v>0</v>
      </c>
      <c r="DA71" s="19">
        <f>IFERROR(HLOOKUP(DA$1,'Nakladova matice_2018'!$A$1:$IW$188,44,FALSE),0)</f>
        <v>0</v>
      </c>
      <c r="DB71" s="19">
        <f>IFERROR(HLOOKUP(DB$1,'Nakladova matice_2018'!$A$1:$IW$188,44,FALSE),0)</f>
        <v>0</v>
      </c>
      <c r="DC71" s="19">
        <f>IFERROR(HLOOKUP(DC$1,'Nakladova matice_2018'!$A$1:$IW$188,44,FALSE),0)</f>
        <v>0</v>
      </c>
      <c r="DD71" s="19">
        <f>IFERROR(HLOOKUP(DD$1,'Nakladova matice_2018'!$A$1:$IW$188,44,FALSE),0)</f>
        <v>0</v>
      </c>
      <c r="DE71" s="19">
        <f>IFERROR(HLOOKUP(DE$1,'Nakladova matice_2018'!$A$1:$IW$188,44,FALSE),0)</f>
        <v>0</v>
      </c>
      <c r="DF71" s="19">
        <f>IFERROR(HLOOKUP(DF$1,'Nakladova matice_2018'!$A$1:$IW$188,44,FALSE),0)</f>
        <v>0</v>
      </c>
      <c r="DG71" s="19">
        <f>IFERROR(HLOOKUP(DG$1,'Nakladova matice_2018'!$A$1:$IW$188,44,FALSE),0)</f>
        <v>0</v>
      </c>
      <c r="DH71" s="19">
        <f>IFERROR(HLOOKUP(DH$1,'Nakladova matice_2018'!$A$1:$IW$188,44,FALSE),0)</f>
        <v>0</v>
      </c>
      <c r="DI71" s="19">
        <f>IFERROR(HLOOKUP(DI$1,'Nakladova matice_2018'!$A$1:$IW$188,44,FALSE),0)</f>
        <v>0</v>
      </c>
      <c r="DJ71" s="19">
        <f>IFERROR(HLOOKUP(DJ$1,'Nakladova matice_2018'!$A$1:$IW$188,44,FALSE),0)</f>
        <v>0</v>
      </c>
      <c r="DK71" s="19">
        <f>IFERROR(HLOOKUP(DK$1,'Nakladova matice_2018'!$A$1:$IW$188,44,FALSE),0)</f>
        <v>0</v>
      </c>
      <c r="DL71" s="19">
        <f>IFERROR(HLOOKUP(DL$1,'Nakladova matice_2018'!$A$1:$IW$188,44,FALSE),0)</f>
        <v>0</v>
      </c>
      <c r="DM71" s="19">
        <f>IFERROR(HLOOKUP(DM$1,'Nakladova matice_2018'!$A$1:$IW$188,44,FALSE),0)</f>
        <v>0</v>
      </c>
      <c r="DN71" s="19">
        <f>IFERROR(HLOOKUP(DN$1,'Nakladova matice_2018'!$A$1:$IW$188,44,FALSE),0)</f>
        <v>0</v>
      </c>
      <c r="DO71" s="19">
        <f>IFERROR(HLOOKUP(DO$1,'Nakladova matice_2018'!$A$1:$IW$188,44,FALSE),0)</f>
        <v>0</v>
      </c>
      <c r="DP71" s="19">
        <f>IFERROR(HLOOKUP(DP$1,'Nakladova matice_2018'!$A$1:$IW$188,44,FALSE),0)</f>
        <v>0</v>
      </c>
      <c r="DQ71" s="19">
        <f>IFERROR(HLOOKUP(DQ$1,'Nakladova matice_2018'!$A$1:$IW$188,44,FALSE),0)</f>
        <v>0</v>
      </c>
      <c r="DR71" s="19">
        <f>IFERROR(HLOOKUP(DR$1,'Nakladova matice_2018'!$A$1:$IW$188,44,FALSE),0)</f>
        <v>0</v>
      </c>
      <c r="DS71" s="19">
        <f>IFERROR(HLOOKUP(DS$1,'Nakladova matice_2018'!$A$1:$IW$188,44,FALSE),0)</f>
        <v>0</v>
      </c>
      <c r="DT71" s="19">
        <f>IFERROR(HLOOKUP(DT$1,'Nakladova matice_2018'!$A$1:$IW$188,44,FALSE),0)</f>
        <v>0</v>
      </c>
      <c r="DU71" s="19">
        <f>IFERROR(HLOOKUP(DU$1,'Nakladova matice_2018'!$A$1:$IW$188,44,FALSE),0)</f>
        <v>0</v>
      </c>
      <c r="DV71" s="19">
        <f>IFERROR(HLOOKUP(DV$1,'Nakladova matice_2018'!$A$1:$IW$188,44,FALSE),0)</f>
        <v>0</v>
      </c>
      <c r="DW71" s="19">
        <f>IFERROR(HLOOKUP(DW$1,'Nakladova matice_2018'!$A$1:$IW$188,44,FALSE),0)</f>
        <v>0</v>
      </c>
      <c r="DX71" s="19">
        <f>IFERROR(HLOOKUP(DX$1,'Nakladova matice_2018'!$A$1:$IW$188,44,FALSE),0)</f>
        <v>0</v>
      </c>
      <c r="DY71" s="19">
        <f>IFERROR(HLOOKUP(DY$1,'Nakladova matice_2018'!$A$1:$IW$188,44,FALSE),0)</f>
        <v>0</v>
      </c>
      <c r="DZ71" s="19">
        <f>IFERROR(HLOOKUP(DZ$1,'Nakladova matice_2018'!$A$1:$IW$188,44,FALSE),0)</f>
        <v>0</v>
      </c>
      <c r="EA71" s="19">
        <f>IFERROR(HLOOKUP(EA$1,'Nakladova matice_2018'!$A$1:$IW$188,44,FALSE),0)</f>
        <v>0</v>
      </c>
      <c r="EB71" s="19">
        <f>IFERROR(HLOOKUP(EB$1,'Nakladova matice_2018'!$A$1:$IW$188,44,FALSE),0)</f>
        <v>0</v>
      </c>
      <c r="EC71" s="19">
        <f>IFERROR(HLOOKUP(EC$1,'Nakladova matice_2018'!$A$1:$IW$188,44,FALSE),0)</f>
        <v>0</v>
      </c>
      <c r="ED71" s="19">
        <f>IFERROR(HLOOKUP(ED$1,'Nakladova matice_2018'!$A$1:$IW$188,44,FALSE),0)</f>
        <v>0</v>
      </c>
      <c r="EE71" s="19">
        <f>IFERROR(HLOOKUP(EE$1,'Nakladova matice_2018'!$A$1:$IW$188,44,FALSE),0)</f>
        <v>0</v>
      </c>
      <c r="EF71" s="19">
        <f>IFERROR(HLOOKUP(EF$1,'Nakladova matice_2018'!$A$1:$IW$188,44,FALSE),0)</f>
        <v>0</v>
      </c>
      <c r="EG71" s="19">
        <f>IFERROR(HLOOKUP(EG$1,'Nakladova matice_2018'!$A$1:$IW$188,44,FALSE),0)</f>
        <v>0</v>
      </c>
      <c r="EH71" s="19">
        <f>IFERROR(HLOOKUP(EH$1,'Nakladova matice_2018'!$A$1:$IW$188,44,FALSE),0)</f>
        <v>0</v>
      </c>
      <c r="EI71" s="19">
        <f>IFERROR(HLOOKUP(EI$1,'Nakladova matice_2018'!$A$1:$IW$188,44,FALSE),0)</f>
        <v>0</v>
      </c>
      <c r="EJ71" s="19">
        <f>IFERROR(HLOOKUP(EJ$1,'Nakladova matice_2018'!$A$1:$IW$188,44,FALSE),0)</f>
        <v>0</v>
      </c>
      <c r="EK71" s="19">
        <f>IFERROR(HLOOKUP(EK$1,'Nakladova matice_2018'!$A$1:$IW$188,44,FALSE),0)</f>
        <v>0</v>
      </c>
      <c r="EL71" s="19">
        <f>IFERROR(HLOOKUP(EL$1,'Nakladova matice_2018'!$A$1:$IW$188,44,FALSE),0)</f>
        <v>0</v>
      </c>
      <c r="EM71" s="19">
        <f>IFERROR(HLOOKUP(EM$1,'Nakladova matice_2018'!$A$1:$IW$188,44,FALSE),0)</f>
        <v>0</v>
      </c>
      <c r="EN71" s="19">
        <f>IFERROR(HLOOKUP(EN$1,'Nakladova matice_2018'!$A$1:$IW$188,44,FALSE),0)</f>
        <v>0</v>
      </c>
      <c r="EO71" s="19">
        <f>IFERROR(HLOOKUP(EO$1,'Nakladova matice_2018'!$A$1:$IW$188,44,FALSE),0)</f>
        <v>0</v>
      </c>
      <c r="EP71" s="19">
        <f>IFERROR(HLOOKUP(EP$1,'Nakladova matice_2018'!$A$1:$IW$188,44,FALSE),0)</f>
        <v>0</v>
      </c>
      <c r="EQ71" s="19">
        <f>IFERROR(HLOOKUP(EQ$1,'Nakladova matice_2018'!$A$1:$IW$188,44,FALSE),0)</f>
        <v>0</v>
      </c>
      <c r="ER71" s="19">
        <f>IFERROR(HLOOKUP(ER$1,'Nakladova matice_2018'!$A$1:$IW$188,44,FALSE),0)</f>
        <v>0</v>
      </c>
      <c r="ES71" s="19">
        <f>IFERROR(HLOOKUP(ES$1,'Nakladova matice_2018'!$A$1:$IW$188,44,FALSE),0)</f>
        <v>0</v>
      </c>
      <c r="ET71" s="19">
        <f>IFERROR(HLOOKUP(ET$1,'Nakladova matice_2018'!$A$1:$IW$188,44,FALSE),0)</f>
        <v>0</v>
      </c>
      <c r="EU71" s="19">
        <f>IFERROR(HLOOKUP(EU$1,'Nakladova matice_2018'!$A$1:$IW$188,44,FALSE),0)</f>
        <v>0</v>
      </c>
      <c r="EV71" s="19">
        <f>IFERROR(HLOOKUP(EV$1,'Nakladova matice_2018'!$A$1:$IW$188,44,FALSE),0)</f>
        <v>0</v>
      </c>
      <c r="EW71" s="19">
        <f>IFERROR(HLOOKUP(EW$1,'Nakladova matice_2018'!$A$1:$IW$188,44,FALSE),0)</f>
        <v>0</v>
      </c>
      <c r="EX71" s="19">
        <f>IFERROR(HLOOKUP(EX$1,'Nakladova matice_2018'!$A$1:$IW$188,44,FALSE),0)</f>
        <v>0</v>
      </c>
      <c r="EY71" s="19">
        <f>IFERROR(HLOOKUP(EY$1,'Nakladova matice_2018'!$A$1:$IW$188,44,FALSE),0)</f>
        <v>0</v>
      </c>
      <c r="EZ71" s="19">
        <f>IFERROR(HLOOKUP(EZ$1,'Nakladova matice_2018'!$A$1:$IW$188,44,FALSE),0)</f>
        <v>0</v>
      </c>
      <c r="FA71" s="19">
        <f>IFERROR(HLOOKUP(FA$1,'Nakladova matice_2018'!$A$1:$IW$188,44,FALSE),0)</f>
        <v>0</v>
      </c>
      <c r="FB71" s="19">
        <f>IFERROR(HLOOKUP(FB$1,'Nakladova matice_2018'!$A$1:$IW$188,44,FALSE),0)</f>
        <v>0</v>
      </c>
      <c r="FC71" s="19">
        <f>IFERROR(HLOOKUP(FC$1,'Nakladova matice_2018'!$A$1:$IW$188,44,FALSE),0)</f>
        <v>0</v>
      </c>
      <c r="FD71" s="19">
        <f>IFERROR(HLOOKUP(FD$1,'Nakladova matice_2018'!$A$1:$IW$188,44,FALSE),0)</f>
        <v>0</v>
      </c>
      <c r="FE71" s="19">
        <f>IFERROR(HLOOKUP(FE$1,'Nakladova matice_2018'!$A$1:$IW$188,44,FALSE),0)</f>
        <v>0</v>
      </c>
      <c r="FF71" s="19">
        <f>IFERROR(HLOOKUP(FF$1,'Nakladova matice_2018'!$A$1:$IW$188,44,FALSE),0)</f>
        <v>0</v>
      </c>
      <c r="FG71" s="19">
        <f>IFERROR(HLOOKUP(FG$1,'Nakladova matice_2018'!$A$1:$IW$188,44,FALSE),0)</f>
        <v>0</v>
      </c>
      <c r="FH71" s="19">
        <f>IFERROR(HLOOKUP(FH$1,'Nakladova matice_2018'!$A$1:$IW$188,44,FALSE),0)</f>
        <v>0</v>
      </c>
      <c r="FI71" s="19">
        <f>IFERROR(HLOOKUP(FI$1,'Nakladova matice_2018'!$A$1:$IW$188,44,FALSE),0)</f>
        <v>0</v>
      </c>
      <c r="FJ71" s="19">
        <f>IFERROR(HLOOKUP(FJ$1,'Nakladova matice_2018'!$A$1:$IW$188,44,FALSE),0)</f>
        <v>0</v>
      </c>
      <c r="FK71" s="19">
        <f>IFERROR(HLOOKUP(FK$1,'Nakladova matice_2018'!$A$1:$IW$188,44,FALSE),0)</f>
        <v>0</v>
      </c>
      <c r="FL71" s="19">
        <f>IFERROR(HLOOKUP(FL$1,'Nakladova matice_2018'!$A$1:$IW$188,44,FALSE),0)</f>
        <v>0</v>
      </c>
      <c r="FM71" s="19">
        <f>IFERROR(HLOOKUP(FM$1,'Nakladova matice_2018'!$A$1:$IW$188,44,FALSE),0)</f>
        <v>0</v>
      </c>
      <c r="FN71" s="19">
        <f>IFERROR(HLOOKUP(FN$1,'Nakladova matice_2018'!$A$1:$IW$188,44,FALSE),0)</f>
        <v>0</v>
      </c>
      <c r="FO71" s="19">
        <f>IFERROR(HLOOKUP(FO$1,'Nakladova matice_2018'!$A$1:$IW$188,44,FALSE),0)</f>
        <v>0</v>
      </c>
      <c r="FP71" s="19">
        <f>IFERROR(HLOOKUP(FP$1,'Nakladova matice_2018'!$A$1:$IW$188,44,FALSE),0)</f>
        <v>0</v>
      </c>
      <c r="FQ71" s="19">
        <f>IFERROR(HLOOKUP(FQ$1,'Nakladova matice_2018'!$A$1:$IW$188,44,FALSE),0)</f>
        <v>0</v>
      </c>
      <c r="FR71" s="19">
        <f>IFERROR(HLOOKUP(FR$1,'Nakladova matice_2018'!$A$1:$IW$188,44,FALSE),0)</f>
        <v>0</v>
      </c>
      <c r="FS71" s="19">
        <f>IFERROR(HLOOKUP(FS$1,'Nakladova matice_2018'!$A$1:$IW$188,44,FALSE),0)</f>
        <v>0</v>
      </c>
      <c r="FT71" s="19">
        <f>IFERROR(HLOOKUP(FT$1,'Nakladova matice_2018'!$A$1:$IW$188,44,FALSE),0)</f>
        <v>0</v>
      </c>
      <c r="FU71" s="19">
        <f>IFERROR(HLOOKUP(FU$1,'Nakladova matice_2018'!$A$1:$IW$188,44,FALSE),0)</f>
        <v>0</v>
      </c>
      <c r="FV71" s="19">
        <f>IFERROR(HLOOKUP(FV$1,'Nakladova matice_2018'!$A$1:$IW$188,44,FALSE),0)</f>
        <v>0</v>
      </c>
      <c r="FW71" s="19">
        <f>IFERROR(HLOOKUP(FW$1,'Nakladova matice_2018'!$A$1:$IW$188,44,FALSE),0)</f>
        <v>0</v>
      </c>
      <c r="FX71" s="19">
        <f>IFERROR(HLOOKUP(FX$1,'Nakladova matice_2018'!$A$1:$IW$188,44,FALSE),0)</f>
        <v>0</v>
      </c>
      <c r="FY71" s="19">
        <f>IFERROR(HLOOKUP(FY$1,'Nakladova matice_2018'!$A$1:$IW$188,44,FALSE),0)</f>
        <v>0</v>
      </c>
      <c r="FZ71" s="19">
        <f>IFERROR(HLOOKUP(FZ$1,'Nakladova matice_2018'!$A$1:$IW$188,44,FALSE),0)</f>
        <v>0</v>
      </c>
      <c r="GA71" s="19">
        <f>IFERROR(HLOOKUP(GA$1,'Nakladova matice_2018'!$A$1:$IW$188,44,FALSE),0)</f>
        <v>0</v>
      </c>
      <c r="GB71" s="19">
        <f>IFERROR(HLOOKUP(GB$1,'Nakladova matice_2018'!$A$1:$IW$188,44,FALSE),0)</f>
        <v>0</v>
      </c>
      <c r="GC71" s="19">
        <f>IFERROR(HLOOKUP(GC$1,'Nakladova matice_2018'!$A$1:$IW$188,44,FALSE),0)</f>
        <v>0</v>
      </c>
      <c r="GD71" s="19">
        <f>IFERROR(HLOOKUP(GD$1,'Nakladova matice_2018'!$A$1:$IW$188,44,FALSE),0)</f>
        <v>0</v>
      </c>
      <c r="GE71" s="19">
        <f>IFERROR(HLOOKUP(GE$1,'Nakladova matice_2018'!$A$1:$IW$188,44,FALSE),0)</f>
        <v>0</v>
      </c>
      <c r="GF71" s="19">
        <f>IFERROR(HLOOKUP(GF$1,'Nakladova matice_2018'!$A$1:$IW$188,44,FALSE),0)</f>
        <v>0</v>
      </c>
      <c r="GG71" s="19">
        <f>IFERROR(HLOOKUP(GG$1,'Nakladova matice_2018'!$A$1:$IW$188,44,FALSE),0)</f>
        <v>0</v>
      </c>
      <c r="GH71" s="19">
        <f>IFERROR(HLOOKUP(GH$1,'Nakladova matice_2018'!$A$1:$IW$188,44,FALSE),0)</f>
        <v>0</v>
      </c>
      <c r="GI71" s="19">
        <f>IFERROR(HLOOKUP(GI$1,'Nakladova matice_2018'!$A$1:$IW$188,44,FALSE),0)</f>
        <v>0</v>
      </c>
      <c r="GJ71" s="19">
        <f>IFERROR(HLOOKUP(GJ$1,'Nakladova matice_2018'!$A$1:$IW$188,44,FALSE),0)</f>
        <v>0</v>
      </c>
      <c r="GK71" s="19">
        <f>IFERROR(HLOOKUP(GK$1,'Nakladova matice_2018'!$A$1:$IW$188,44,FALSE),0)</f>
        <v>0</v>
      </c>
      <c r="GL71" s="19">
        <f>IFERROR(HLOOKUP(GL$1,'Nakladova matice_2018'!$A$1:$IW$188,44,FALSE),0)</f>
        <v>0</v>
      </c>
      <c r="GM71" s="19">
        <f>IFERROR(HLOOKUP(GM$1,'Nakladova matice_2018'!$A$1:$IW$188,44,FALSE),0)</f>
        <v>0</v>
      </c>
      <c r="GN71" s="19">
        <f>IFERROR(HLOOKUP(GN$1,'Nakladova matice_2018'!$A$1:$IW$188,44,FALSE),0)</f>
        <v>0</v>
      </c>
      <c r="GO71" s="19">
        <f>IFERROR(HLOOKUP(GO$1,'Nakladova matice_2018'!$A$1:$IW$188,44,FALSE),0)</f>
        <v>0</v>
      </c>
      <c r="GP71" s="19">
        <f>IFERROR(HLOOKUP(GP$1,'Nakladova matice_2018'!$A$1:$IW$188,44,FALSE),0)</f>
        <v>0</v>
      </c>
      <c r="GQ71" s="19">
        <f>IFERROR(HLOOKUP(GQ$1,'Nakladova matice_2018'!$A$1:$IW$188,44,FALSE),0)</f>
        <v>0</v>
      </c>
      <c r="GR71" s="19">
        <f>IFERROR(HLOOKUP(GR$1,'Nakladova matice_2018'!$A$1:$IW$188,44,FALSE),0)</f>
        <v>0</v>
      </c>
      <c r="GS71" s="19">
        <f>IFERROR(HLOOKUP(GS$1,'Nakladova matice_2018'!$A$1:$IW$188,44,FALSE),0)</f>
        <v>0</v>
      </c>
      <c r="GT71" s="19">
        <f>IFERROR(HLOOKUP(GT$1,'Nakladova matice_2018'!$A$1:$IW$188,44,FALSE),0)</f>
        <v>0</v>
      </c>
      <c r="GU71" s="19">
        <f>IFERROR(HLOOKUP(GU$1,'Nakladova matice_2018'!$A$1:$IW$188,44,FALSE),0)</f>
        <v>0</v>
      </c>
      <c r="GV71" s="19">
        <f>IFERROR(HLOOKUP(GV$1,'Nakladova matice_2018'!$A$1:$IW$188,44,FALSE),0)</f>
        <v>0</v>
      </c>
      <c r="GW71" s="19">
        <f>IFERROR(HLOOKUP(GW$1,'Nakladova matice_2018'!$A$1:$IW$188,44,FALSE),0)</f>
        <v>0</v>
      </c>
      <c r="GX71" s="19">
        <f>IFERROR(HLOOKUP(GX$1,'Nakladova matice_2018'!$A$1:$IW$188,44,FALSE),0)</f>
        <v>0</v>
      </c>
      <c r="GY71" s="19">
        <f>IFERROR(HLOOKUP(GY$1,'Nakladova matice_2018'!$A$1:$IW$188,44,FALSE),0)</f>
        <v>0</v>
      </c>
      <c r="GZ71" s="19">
        <f>IFERROR(HLOOKUP(GZ$1,'Nakladova matice_2018'!$A$1:$IW$188,44,FALSE),0)</f>
        <v>0</v>
      </c>
      <c r="HA71" s="19">
        <f>IFERROR(HLOOKUP(HA$1,'Nakladova matice_2018'!$A$1:$IW$188,44,FALSE),0)</f>
        <v>0</v>
      </c>
      <c r="HB71" s="19">
        <f>IFERROR(HLOOKUP(HB$1,'Nakladova matice_2018'!$A$1:$IW$188,44,FALSE),0)</f>
        <v>0</v>
      </c>
      <c r="HC71" s="19">
        <f>IFERROR(HLOOKUP(HC$1,'Nakladova matice_2018'!$A$1:$IW$188,44,FALSE),0)</f>
        <v>0</v>
      </c>
      <c r="HD71" s="19">
        <f>IFERROR(HLOOKUP(HD$1,'Nakladova matice_2018'!$A$1:$IW$188,44,FALSE),0)</f>
        <v>0</v>
      </c>
      <c r="HE71" s="19">
        <f>IFERROR(HLOOKUP(HE$1,'Nakladova matice_2018'!$A$1:$IW$188,44,FALSE),0)</f>
        <v>0</v>
      </c>
      <c r="HF71" s="19">
        <f>IFERROR(HLOOKUP(HF$1,'Nakladova matice_2018'!$A$1:$IW$188,44,FALSE),0)</f>
        <v>0</v>
      </c>
      <c r="HG71" s="19">
        <f>IFERROR(HLOOKUP(HG$1,'Nakladova matice_2018'!$A$1:$IW$188,44,FALSE),0)</f>
        <v>0</v>
      </c>
      <c r="HH71" s="19">
        <f>IFERROR(HLOOKUP(HH$1,'Nakladova matice_2018'!$A$1:$IW$188,44,FALSE),0)</f>
        <v>0</v>
      </c>
      <c r="HI71" s="19">
        <f>IFERROR(HLOOKUP(HI$1,'Nakladova matice_2018'!$A$1:$IW$188,44,FALSE),0)</f>
        <v>0</v>
      </c>
      <c r="HJ71" s="19">
        <f>IFERROR(HLOOKUP(HJ$1,'Nakladova matice_2018'!$A$1:$IW$188,44,FALSE),0)</f>
        <v>0</v>
      </c>
      <c r="HK71" s="19">
        <f>IFERROR(HLOOKUP(HK$1,'Nakladova matice_2018'!$A$1:$IW$188,44,FALSE),0)</f>
        <v>0</v>
      </c>
      <c r="HL71" s="19">
        <f>IFERROR(HLOOKUP(HL$1,'Nakladova matice_2018'!$A$1:$IW$188,44,FALSE),0)</f>
        <v>0</v>
      </c>
      <c r="HM71" s="19">
        <f>IFERROR(HLOOKUP(HM$1,'Nakladova matice_2018'!$A$1:$IW$188,44,FALSE),0)</f>
        <v>0</v>
      </c>
      <c r="HN71" s="19">
        <f>IFERROR(HLOOKUP(HN$1,'Nakladova matice_2018'!$A$1:$IW$188,44,FALSE),0)</f>
        <v>0</v>
      </c>
      <c r="HO71" s="19">
        <f>IFERROR(HLOOKUP(HO$1,'Nakladova matice_2018'!$A$1:$IW$188,44,FALSE),0)</f>
        <v>0</v>
      </c>
      <c r="HP71" s="19">
        <f>IFERROR(HLOOKUP(HP$1,'Nakladova matice_2018'!$A$1:$IW$188,44,FALSE),0)</f>
        <v>0</v>
      </c>
      <c r="HQ71" s="19">
        <f>IFERROR(HLOOKUP(HQ$1,'Nakladova matice_2018'!$A$1:$IW$188,44,FALSE),0)</f>
        <v>0</v>
      </c>
      <c r="HR71" s="19">
        <f>IFERROR(HLOOKUP(HR$1,'Nakladova matice_2018'!$A$1:$IW$188,44,FALSE),0)</f>
        <v>0</v>
      </c>
      <c r="HS71" s="19">
        <f>IFERROR(HLOOKUP(HS$1,'Nakladova matice_2018'!$A$1:$IW$188,44,FALSE),0)</f>
        <v>0</v>
      </c>
      <c r="HT71" s="19">
        <f>IFERROR(HLOOKUP(HT$1,'Nakladova matice_2018'!$A$1:$IW$188,44,FALSE),0)</f>
        <v>0</v>
      </c>
      <c r="HU71" s="19">
        <f>IFERROR(HLOOKUP(HU$1,'Nakladova matice_2018'!$A$1:$IW$188,44,FALSE),0)</f>
        <v>0</v>
      </c>
      <c r="HV71" s="19">
        <f>IFERROR(HLOOKUP(HV$1,'Nakladova matice_2018'!$A$1:$IW$188,44,FALSE),0)</f>
        <v>0</v>
      </c>
      <c r="HW71" s="19">
        <f>IFERROR(HLOOKUP(HW$1,'Nakladova matice_2018'!$A$1:$IW$188,44,FALSE),0)</f>
        <v>0</v>
      </c>
      <c r="HX71" s="19">
        <f>IFERROR(HLOOKUP(HX$1,'Nakladova matice_2018'!$A$1:$IW$188,44,FALSE),0)</f>
        <v>0</v>
      </c>
      <c r="HY71" s="19">
        <f>IFERROR(HLOOKUP(HY$1,'Nakladova matice_2018'!$A$1:$IW$188,44,FALSE),0)</f>
        <v>0</v>
      </c>
      <c r="HZ71" s="19">
        <f>IFERROR(HLOOKUP(HZ$1,'Nakladova matice_2018'!$A$1:$IW$188,44,FALSE),0)</f>
        <v>0</v>
      </c>
      <c r="IA71" s="19">
        <f>IFERROR(HLOOKUP(IA$1,'Nakladova matice_2018'!$A$1:$IW$188,44,FALSE),0)</f>
        <v>0</v>
      </c>
      <c r="IB71" s="19">
        <f>IFERROR(HLOOKUP(IB$1,'Nakladova matice_2018'!$A$1:$IW$188,44,FALSE),0)</f>
        <v>0</v>
      </c>
      <c r="IC71" s="19">
        <f>IFERROR(HLOOKUP(IC$1,'Nakladova matice_2018'!$A$1:$IW$188,44,FALSE),0)</f>
        <v>0</v>
      </c>
      <c r="ID71" s="19">
        <f>IFERROR(HLOOKUP(ID$1,'Nakladova matice_2018'!$A$1:$IW$188,44,FALSE),0)</f>
        <v>0</v>
      </c>
      <c r="IE71" s="19">
        <f>IFERROR(HLOOKUP(IE$1,'Nakladova matice_2018'!$A$1:$IW$188,44,FALSE),0)</f>
        <v>0</v>
      </c>
      <c r="IF71" s="19">
        <f>IFERROR(HLOOKUP(IF$1,'Nakladova matice_2018'!$A$1:$IW$188,44,FALSE),0)</f>
        <v>0</v>
      </c>
      <c r="IG71" s="19">
        <f>IFERROR(HLOOKUP(IG$1,'Nakladova matice_2018'!$A$1:$IW$188,44,FALSE),0)</f>
        <v>0</v>
      </c>
      <c r="IH71" s="19">
        <f>IFERROR(HLOOKUP(IH$1,'Nakladova matice_2018'!$A$1:$IW$188,44,FALSE),0)</f>
        <v>0</v>
      </c>
      <c r="II71" s="19">
        <f>IFERROR(HLOOKUP(II$1,'Nakladova matice_2018'!$A$1:$IW$188,44,FALSE),0)</f>
        <v>0</v>
      </c>
      <c r="IJ71" s="19">
        <f>IFERROR(HLOOKUP(IJ$1,'Nakladova matice_2018'!$A$1:$IW$188,44,FALSE),0)</f>
        <v>0</v>
      </c>
      <c r="IK71" s="19">
        <f>IFERROR(HLOOKUP(IK$1,'Nakladova matice_2018'!$A$1:$IW$188,44,FALSE),0)</f>
        <v>0</v>
      </c>
      <c r="IL71" s="19">
        <f>IFERROR(HLOOKUP(IL$1,'Nakladova matice_2018'!$A$1:$IW$188,44,FALSE),0)</f>
        <v>0</v>
      </c>
      <c r="IM71" s="19">
        <f>IFERROR(HLOOKUP(IM$1,'Nakladova matice_2018'!$A$1:$IW$188,44,FALSE),0)</f>
        <v>0</v>
      </c>
      <c r="IN71" s="19">
        <f>IFERROR(HLOOKUP(IN$1,'Nakladova matice_2018'!$A$1:$IW$188,44,FALSE),0)</f>
        <v>0</v>
      </c>
      <c r="IO71" s="19">
        <f>IFERROR(HLOOKUP(IO$1,'Nakladova matice_2018'!$A$1:$IW$188,44,FALSE),0)</f>
        <v>0</v>
      </c>
      <c r="IP71" s="19">
        <f>IFERROR(HLOOKUP(IP$1,'Nakladova matice_2018'!$A$1:$IW$188,44,FALSE),0)</f>
        <v>0</v>
      </c>
      <c r="IQ71" s="19">
        <f>IFERROR(HLOOKUP(IQ$1,'Nakladova matice_2018'!$A$1:$IW$188,44,FALSE),0)</f>
        <v>0</v>
      </c>
      <c r="IR71" s="19">
        <f>IFERROR(HLOOKUP(IR$1,'Nakladova matice_2018'!$A$1:$IW$188,44,FALSE),0)</f>
        <v>0</v>
      </c>
      <c r="IS71" s="19">
        <f>IFERROR(HLOOKUP(IS$1,'Nakladova matice_2018'!$A$1:$IW$188,44,FALSE),0)</f>
        <v>0</v>
      </c>
      <c r="IT71" s="19">
        <f>IFERROR(HLOOKUP(IT$1,'Nakladova matice_2018'!$A$1:$IW$188,44,FALSE),0)</f>
        <v>0</v>
      </c>
      <c r="IU71" s="19">
        <f>IFERROR(HLOOKUP(IU$1,'Nakladova matice_2018'!$A$1:$IW$188,44,FALSE),0)</f>
        <v>0</v>
      </c>
      <c r="IV71" s="19">
        <f>IFERROR(HLOOKUP(IV$1,'Nakladova matice_2018'!$A$1:$IW$188,44,FALSE),0)</f>
        <v>0</v>
      </c>
      <c r="IW71" s="19">
        <f>IFERROR(HLOOKUP(IW$1,'Nakladova matice_2018'!$A$1:$IW$188,44,FALSE),0)</f>
        <v>0</v>
      </c>
      <c r="IX71" s="19">
        <f>IFERROR(HLOOKUP(IX$1,'Nakladova matice_2018'!$A$1:$IW$188,44,FALSE),0)</f>
        <v>0</v>
      </c>
      <c r="IY71" s="19">
        <f>IFERROR(HLOOKUP(IY$1,'Nakladova matice_2018'!$A$1:$IW$188,44,FALSE),0)</f>
        <v>0</v>
      </c>
      <c r="IZ71" s="19">
        <f>IFERROR(HLOOKUP(IZ$1,'Nakladova matice_2018'!$A$1:$IW$188,44,FALSE),0)</f>
        <v>0</v>
      </c>
      <c r="JA71" s="19">
        <f>IFERROR(HLOOKUP(JA$1,'Nakladova matice_2018'!$A$1:$IW$188,44,FALSE),0)</f>
        <v>0</v>
      </c>
      <c r="JB71" s="19">
        <f>IFERROR(HLOOKUP(JB$1,'Nakladova matice_2018'!$A$1:$IW$188,44,FALSE),0)</f>
        <v>0</v>
      </c>
      <c r="JC71" s="19">
        <f>IFERROR(HLOOKUP(JC$1,'Nakladova matice_2018'!$A$1:$IW$188,44,FALSE),0)</f>
        <v>0</v>
      </c>
      <c r="JD71" s="19">
        <f>IFERROR(HLOOKUP(JD$1,'Nakladova matice_2018'!$A$1:$IW$188,44,FALSE),0)</f>
        <v>0</v>
      </c>
      <c r="JE71" s="19">
        <f>IFERROR(HLOOKUP(JE$1,'Nakladova matice_2018'!$A$1:$IW$188,44,FALSE),0)</f>
        <v>0</v>
      </c>
      <c r="JF71" s="19">
        <f>IFERROR(HLOOKUP(JF$1,'Nakladova matice_2018'!$A$1:$IW$188,44,FALSE),0)</f>
        <v>0</v>
      </c>
      <c r="JG71" s="19">
        <f>IFERROR(HLOOKUP(JG$1,'Nakladova matice_2018'!$A$1:$IW$188,44,FALSE),0)</f>
        <v>160339.60999999999</v>
      </c>
      <c r="JH71" s="19">
        <f>IFERROR(HLOOKUP(JH$1,'Nakladova matice_2018'!$A$1:$IW$188,44,FALSE),0)</f>
        <v>0</v>
      </c>
      <c r="JI71" s="19">
        <f>IFERROR(HLOOKUP(JI$1,'Nakladova matice_2018'!$A$1:$IW$188,44,FALSE),0)</f>
        <v>0</v>
      </c>
      <c r="JJ71" s="19">
        <f>IFERROR(HLOOKUP(JJ$1,'Nakladova matice_2018'!$A$1:$IW$188,44,FALSE),0)</f>
        <v>0</v>
      </c>
      <c r="JK71" s="19">
        <f>IFERROR(HLOOKUP(JK$1,'Nakladova matice_2018'!$A$1:$IW$188,44,FALSE),0)</f>
        <v>0</v>
      </c>
      <c r="JL71" s="19">
        <f>IFERROR(HLOOKUP(JL$1,'Nakladova matice_2018'!$A$1:$IW$188,44,FALSE),0)</f>
        <v>0</v>
      </c>
      <c r="JM71" s="19">
        <f>IFERROR(HLOOKUP(JM$1,'Nakladova matice_2018'!$A$1:$IW$188,44,FALSE),0)</f>
        <v>0</v>
      </c>
      <c r="JN71" s="19">
        <f>IFERROR(HLOOKUP(JN$1,'Nakladova matice_2018'!$A$1:$IW$188,44,FALSE),0)</f>
        <v>0</v>
      </c>
      <c r="JO71" s="19">
        <f>IFERROR(HLOOKUP(JO$1,'Nakladova matice_2018'!$A$1:$IW$188,44,FALSE),0)</f>
        <v>0</v>
      </c>
      <c r="JP71" s="19">
        <f>IFERROR(HLOOKUP(JP$1,'Nakladova matice_2018'!$A$1:$IW$188,44,FALSE),0)</f>
        <v>0</v>
      </c>
      <c r="JQ71" s="19">
        <f>IFERROR(HLOOKUP(JQ$1,'Nakladova matice_2018'!$A$1:$IW$188,44,FALSE),0)</f>
        <v>0</v>
      </c>
      <c r="JR71" s="19">
        <f>IFERROR(HLOOKUP(JR$1,'Nakladova matice_2018'!$A$1:$IW$188,44,FALSE),0)</f>
        <v>0</v>
      </c>
      <c r="JS71" s="19">
        <f>IFERROR(HLOOKUP(JS$1,'Nakladova matice_2018'!$A$1:$IW$188,44,FALSE),0)</f>
        <v>0</v>
      </c>
      <c r="JT71" s="19">
        <f>IFERROR(HLOOKUP(JT$1,'Nakladova matice_2018'!$A$1:$IW$188,44,FALSE),0)</f>
        <v>0</v>
      </c>
      <c r="JU71" s="19">
        <f>IFERROR(HLOOKUP(JU$1,'Nakladova matice_2018'!$A$1:$IW$188,44,FALSE),0)</f>
        <v>0</v>
      </c>
      <c r="JV71" s="19">
        <f>IFERROR(HLOOKUP(JV$1,'Nakladova matice_2018'!$A$1:$IW$188,44,FALSE),0)</f>
        <v>0</v>
      </c>
      <c r="JW71" s="19">
        <f>IFERROR(HLOOKUP(JW$1,'Nakladova matice_2018'!$A$1:$IW$188,44,FALSE),0)</f>
        <v>0</v>
      </c>
      <c r="JX71" s="19">
        <f>IFERROR(HLOOKUP(JX$1,'Nakladova matice_2018'!$A$1:$IW$188,44,FALSE),0)</f>
        <v>0</v>
      </c>
      <c r="JY71" s="19">
        <f>IFERROR(HLOOKUP(JY$1,'Nakladova matice_2018'!$A$1:$IW$188,44,FALSE),0)</f>
        <v>0</v>
      </c>
      <c r="JZ71" s="19">
        <f>IFERROR(HLOOKUP(JZ$1,'Nakladova matice_2018'!$A$1:$IW$188,44,FALSE),0)</f>
        <v>0</v>
      </c>
      <c r="KA71" s="19">
        <f>IFERROR(HLOOKUP(KA$1,'Nakladova matice_2018'!$A$1:$IW$188,44,FALSE),0)</f>
        <v>0</v>
      </c>
      <c r="KB71" s="19">
        <f>IFERROR(HLOOKUP(KB$1,'Nakladova matice_2018'!$A$1:$IW$188,44,FALSE),0)</f>
        <v>0</v>
      </c>
      <c r="KC71" s="19">
        <f>IFERROR(HLOOKUP(KC$1,'Nakladova matice_2018'!$A$1:$IW$188,44,FALSE),0)</f>
        <v>0</v>
      </c>
      <c r="KD71" s="19">
        <f>IFERROR(HLOOKUP(KD$1,'Nakladova matice_2018'!$A$1:$IW$188,44,FALSE),0)</f>
        <v>0</v>
      </c>
      <c r="KE71" s="19">
        <f>IFERROR(HLOOKUP(KE$1,'Nakladova matice_2018'!$A$1:$IW$188,44,FALSE),0)</f>
        <v>0</v>
      </c>
      <c r="KF71" s="19">
        <f>IFERROR(HLOOKUP(KF$1,'Nakladova matice_2018'!$A$1:$IW$188,44,FALSE),0)</f>
        <v>0</v>
      </c>
      <c r="KG71" s="19">
        <f>IFERROR(HLOOKUP(KG$1,'Nakladova matice_2018'!$A$1:$IW$188,44,FALSE),0)</f>
        <v>0</v>
      </c>
      <c r="KH71" s="19">
        <f>IFERROR(HLOOKUP(KH$1,'Nakladova matice_2018'!$A$1:$IW$188,44,FALSE),0)</f>
        <v>0</v>
      </c>
      <c r="KI71" s="19">
        <f>IFERROR(HLOOKUP(KI$1,'Nakladova matice_2018'!$A$1:$IW$188,44,FALSE),0)</f>
        <v>0</v>
      </c>
      <c r="KJ71" s="19">
        <f>IFERROR(HLOOKUP(KJ$1,'Nakladova matice_2018'!$A$1:$IW$188,44,FALSE),0)</f>
        <v>0</v>
      </c>
      <c r="KK71" s="19">
        <f>IFERROR(HLOOKUP(KK$1,'Nakladova matice_2018'!$A$1:$IW$188,44,FALSE),0)</f>
        <v>0</v>
      </c>
      <c r="KL71" s="19">
        <f>IFERROR(HLOOKUP(KL$1,'Nakladova matice_2018'!$A$1:$IW$188,44,FALSE),0)</f>
        <v>0</v>
      </c>
      <c r="KM71" s="19">
        <f>IFERROR(HLOOKUP(KM$1,'Nakladova matice_2018'!$A$1:$IW$188,44,FALSE),0)</f>
        <v>0</v>
      </c>
      <c r="KN71" s="19">
        <f>IFERROR(HLOOKUP(KN$1,'Nakladova matice_2018'!$A$1:$IW$188,44,FALSE),0)</f>
        <v>0</v>
      </c>
      <c r="KO71" s="19">
        <f>IFERROR(HLOOKUP(KO$1,'Nakladova matice_2018'!$A$1:$IW$188,44,FALSE),0)</f>
        <v>0</v>
      </c>
      <c r="KP71" s="19">
        <f>IFERROR(HLOOKUP(KP$1,'Nakladova matice_2018'!$A$1:$IW$188,44,FALSE),0)</f>
        <v>0</v>
      </c>
      <c r="KQ71" s="19">
        <f>IFERROR(HLOOKUP(KQ$1,'Nakladova matice_2018'!$A$1:$IW$188,44,FALSE),0)</f>
        <v>0</v>
      </c>
      <c r="KR71" s="19">
        <f>IFERROR(HLOOKUP(KR$1,'Nakladova matice_2018'!$A$1:$IW$188,44,FALSE),0)</f>
        <v>0</v>
      </c>
      <c r="KS71" s="19">
        <f>IFERROR(HLOOKUP(KS$1,'Nakladova matice_2018'!$A$1:$IW$188,44,FALSE),0)</f>
        <v>0</v>
      </c>
      <c r="KT71" s="19">
        <f>IFERROR(HLOOKUP(KT$1,'Nakladova matice_2018'!$A$1:$IW$188,44,FALSE),0)</f>
        <v>0</v>
      </c>
      <c r="KU71" s="19">
        <f>IFERROR(HLOOKUP(KU$1,'Nakladova matice_2018'!$A$1:$IW$188,44,FALSE),0)</f>
        <v>0</v>
      </c>
      <c r="KV71" s="19">
        <f>IFERROR(HLOOKUP(KV$1,'Nakladova matice_2018'!$A$1:$IW$188,44,FALSE),0)</f>
        <v>0</v>
      </c>
      <c r="KW71" s="19">
        <f>IFERROR(HLOOKUP(KW$1,'Nakladova matice_2018'!$A$1:$IW$188,44,FALSE),0)</f>
        <v>0</v>
      </c>
      <c r="KX71" s="19">
        <f>IFERROR(HLOOKUP(KX$1,'Nakladova matice_2018'!$A$1:$IW$188,44,FALSE),0)</f>
        <v>0</v>
      </c>
      <c r="KY71" s="19">
        <f>IFERROR(HLOOKUP(KY$1,'Nakladova matice_2018'!$A$1:$IW$188,44,FALSE),0)</f>
        <v>0</v>
      </c>
      <c r="KZ71" s="19">
        <f>IFERROR(HLOOKUP(KZ$1,'Nakladova matice_2018'!$A$1:$IW$188,44,FALSE),0)</f>
        <v>0</v>
      </c>
      <c r="LA71" s="19">
        <f>IFERROR(HLOOKUP(LA$1,'Nakladova matice_2018'!$A$1:$IW$188,44,FALSE),0)</f>
        <v>0</v>
      </c>
      <c r="LB71" s="19">
        <f>IFERROR(HLOOKUP(LB$1,'Nakladova matice_2018'!$A$1:$IW$188,44,FALSE),0)</f>
        <v>0</v>
      </c>
      <c r="LC71" s="19">
        <f>IFERROR(HLOOKUP(LC$1,'Nakladova matice_2018'!$A$1:$IW$188,44,FALSE),0)</f>
        <v>0</v>
      </c>
      <c r="LD71" s="19">
        <f>IFERROR(HLOOKUP(LD$1,'Nakladova matice_2018'!$A$1:$IW$188,44,FALSE),0)</f>
        <v>0</v>
      </c>
      <c r="LE71" s="19">
        <f>IFERROR(HLOOKUP(LE$1,'Nakladova matice_2018'!$A$1:$IW$188,44,FALSE),0)</f>
        <v>0</v>
      </c>
      <c r="LF71" s="19">
        <f>IFERROR(HLOOKUP(LF$1,'Nakladova matice_2018'!$A$1:$IW$188,44,FALSE),0)</f>
        <v>0</v>
      </c>
      <c r="LG71" s="19">
        <f>IFERROR(HLOOKUP(LG$1,'Nakladova matice_2018'!$A$1:$IW$188,44,FALSE),0)</f>
        <v>0</v>
      </c>
      <c r="LH71" s="19">
        <f>IFERROR(HLOOKUP(LH$1,'Nakladova matice_2018'!$A$1:$IW$188,44,FALSE),0)</f>
        <v>0</v>
      </c>
      <c r="LI71" s="19">
        <f>IFERROR(HLOOKUP(LI$1,'Nakladova matice_2018'!$A$1:$IW$188,44,FALSE),0)</f>
        <v>0</v>
      </c>
      <c r="LJ71" s="19">
        <f>IFERROR(HLOOKUP(LJ$1,'Nakladova matice_2018'!$A$1:$IW$188,44,FALSE),0)</f>
        <v>0</v>
      </c>
      <c r="LK71" s="19">
        <f>IFERROR(HLOOKUP(LK$1,'Nakladova matice_2018'!$A$1:$IW$188,44,FALSE),0)</f>
        <v>0</v>
      </c>
      <c r="LL71" s="19">
        <f>IFERROR(HLOOKUP(LL$1,'Nakladova matice_2018'!$A$1:$IW$188,44,FALSE),0)</f>
        <v>0</v>
      </c>
      <c r="LM71" s="19">
        <f>IFERROR(HLOOKUP(LM$1,'Nakladova matice_2018'!$A$1:$IW$188,44,FALSE),0)</f>
        <v>0</v>
      </c>
      <c r="LN71" s="19">
        <f>IFERROR(HLOOKUP(LN$1,'Nakladova matice_2018'!$A$1:$IW$188,44,FALSE),0)</f>
        <v>0</v>
      </c>
      <c r="LO71" s="19">
        <f>IFERROR(HLOOKUP(LO$1,'Nakladova matice_2018'!$A$1:$IW$188,44,FALSE),0)</f>
        <v>0</v>
      </c>
      <c r="LP71" s="19">
        <f>IFERROR(HLOOKUP(LP$1,'Nakladova matice_2018'!$A$1:$IW$188,44,FALSE),0)</f>
        <v>0</v>
      </c>
      <c r="LQ71" s="19">
        <f>IFERROR(HLOOKUP(LQ$1,'Nakladova matice_2018'!$A$1:$IW$188,44,FALSE),0)</f>
        <v>0</v>
      </c>
      <c r="LR71" s="19">
        <f>IFERROR(HLOOKUP(LR$1,'Nakladova matice_2018'!$A$1:$IW$188,44,FALSE),0)</f>
        <v>0</v>
      </c>
      <c r="LS71" s="19">
        <f>IFERROR(HLOOKUP(LS$1,'Nakladova matice_2018'!$A$1:$IW$188,44,FALSE),0)</f>
        <v>0</v>
      </c>
      <c r="LT71" s="19">
        <f>IFERROR(HLOOKUP(LT$1,'Nakladova matice_2018'!$A$1:$IW$188,44,FALSE),0)</f>
        <v>0</v>
      </c>
      <c r="LU71" s="19">
        <f>IFERROR(HLOOKUP(LU$1,'Nakladova matice_2018'!$A$1:$IW$188,44,FALSE),0)</f>
        <v>0</v>
      </c>
      <c r="LV71" s="19">
        <f>IFERROR(HLOOKUP(LV$1,'Nakladova matice_2018'!$A$1:$IW$188,44,FALSE),0)</f>
        <v>0</v>
      </c>
      <c r="LW71" s="19">
        <f>IFERROR(HLOOKUP(LW$1,'Nakladova matice_2018'!$A$1:$IW$188,44,FALSE),0)</f>
        <v>0</v>
      </c>
      <c r="LX71" s="19">
        <f>IFERROR(HLOOKUP(LX$1,'Nakladova matice_2018'!$A$1:$IW$188,44,FALSE),0)</f>
        <v>0</v>
      </c>
      <c r="LY71" s="19">
        <f>IFERROR(HLOOKUP(LY$1,'Nakladova matice_2018'!$A$1:$IW$188,44,FALSE),0)</f>
        <v>0</v>
      </c>
      <c r="LZ71" s="19">
        <f>IFERROR(HLOOKUP(LZ$1,'Nakladova matice_2018'!$A$1:$IW$188,44,FALSE),0)</f>
        <v>0</v>
      </c>
      <c r="MA71" s="19">
        <f>IFERROR(HLOOKUP(MA$1,'Nakladova matice_2018'!$A$1:$IW$188,44,FALSE),0)</f>
        <v>0</v>
      </c>
      <c r="MB71" s="19">
        <f>IFERROR(HLOOKUP(MB$1,'Nakladova matice_2018'!$A$1:$IW$188,44,FALSE),0)</f>
        <v>0</v>
      </c>
      <c r="MC71" s="19">
        <f>IFERROR(HLOOKUP(MC$1,'Nakladova matice_2018'!$A$1:$IW$188,44,FALSE),0)</f>
        <v>0</v>
      </c>
      <c r="MD71" s="19">
        <f>IFERROR(HLOOKUP(MD$1,'Nakladova matice_2018'!$A$1:$IW$188,44,FALSE),0)</f>
        <v>0</v>
      </c>
      <c r="ME71" s="19">
        <f>IFERROR(HLOOKUP(ME$1,'Nakladova matice_2018'!$A$1:$IW$188,44,FALSE),0)</f>
        <v>0</v>
      </c>
      <c r="MF71" s="19">
        <f>IFERROR(HLOOKUP(MF$1,'Nakladova matice_2018'!$A$1:$IW$188,44,FALSE),0)</f>
        <v>0</v>
      </c>
      <c r="MG71" s="19">
        <f>IFERROR(HLOOKUP(MG$1,'Nakladova matice_2018'!$A$1:$IW$188,44,FALSE),0)</f>
        <v>0</v>
      </c>
      <c r="MH71" s="19">
        <f>IFERROR(HLOOKUP(MH$1,'Nakladova matice_2018'!$A$1:$IW$188,44,FALSE),0)</f>
        <v>0</v>
      </c>
      <c r="MI71" s="19">
        <f>IFERROR(HLOOKUP(MI$1,'Nakladova matice_2018'!$A$1:$IW$188,44,FALSE),0)</f>
        <v>0</v>
      </c>
      <c r="MJ71" s="19">
        <f>IFERROR(HLOOKUP(MJ$1,'Nakladova matice_2018'!$A$1:$IW$188,44,FALSE),0)</f>
        <v>0</v>
      </c>
      <c r="MK71" s="19">
        <f>IFERROR(HLOOKUP(MK$1,'Nakladova matice_2018'!$A$1:$IW$188,44,FALSE),0)</f>
        <v>0</v>
      </c>
      <c r="ML71" s="19">
        <f>IFERROR(HLOOKUP(ML$1,'Nakladova matice_2018'!$A$1:$IW$188,44,FALSE),0)</f>
        <v>0</v>
      </c>
      <c r="MM71" s="19">
        <f>IFERROR(HLOOKUP(MM$1,'Nakladova matice_2018'!$A$1:$IW$188,44,FALSE),0)</f>
        <v>0</v>
      </c>
      <c r="MN71" s="19">
        <f>IFERROR(HLOOKUP(MN$1,'Nakladova matice_2018'!$A$1:$IW$188,44,FALSE),0)</f>
        <v>0</v>
      </c>
      <c r="MO71" s="20">
        <f t="shared" si="84"/>
        <v>160339.60999999999</v>
      </c>
      <c r="MP71" s="20">
        <f>MO71-'Nakladova matice_2018'!IX44</f>
        <v>0</v>
      </c>
    </row>
    <row r="72" spans="1:354" x14ac:dyDescent="0.2">
      <c r="A72" s="27">
        <v>512999</v>
      </c>
      <c r="B72" s="21" t="s">
        <v>216</v>
      </c>
      <c r="C72" s="53">
        <v>0</v>
      </c>
      <c r="D72" s="19">
        <f>IFERROR(HLOOKUP(D$1,'Nakladova matice_2018'!$A$1:$IW$188,45,FALSE),0)</f>
        <v>0</v>
      </c>
      <c r="E72" s="19">
        <f>IFERROR(HLOOKUP(E$1,'Nakladova matice_2018'!$A$1:$IW$188,45,FALSE),0)</f>
        <v>0</v>
      </c>
      <c r="F72" s="19">
        <f>IFERROR(HLOOKUP(F$1,'Nakladova matice_2018'!$A$1:$IW$188,45,FALSE),0)</f>
        <v>0</v>
      </c>
      <c r="G72" s="19">
        <f>IFERROR(HLOOKUP(G$1,'Nakladova matice_2018'!$A$1:$IW$188,45,FALSE),0)</f>
        <v>0</v>
      </c>
      <c r="H72" s="19">
        <f>IFERROR(HLOOKUP(H$1,'Nakladova matice_2018'!$A$1:$IW$188,45,FALSE),0)</f>
        <v>0</v>
      </c>
      <c r="I72" s="19">
        <f>IFERROR(HLOOKUP(I$1,'Nakladova matice_2018'!$A$1:$IW$188,45,FALSE),0)</f>
        <v>0</v>
      </c>
      <c r="J72" s="19">
        <f>IFERROR(HLOOKUP(J$1,'Nakladova matice_2018'!$A$1:$IW$188,45,FALSE),0)</f>
        <v>0</v>
      </c>
      <c r="K72" s="19">
        <f>IFERROR(HLOOKUP(K$1,'Nakladova matice_2018'!$A$1:$IW$188,45,FALSE),0)</f>
        <v>0</v>
      </c>
      <c r="L72" s="19">
        <f>IFERROR(HLOOKUP(L$1,'Nakladova matice_2018'!$A$1:$IW$188,45,FALSE),0)</f>
        <v>0</v>
      </c>
      <c r="M72" s="19">
        <f>IFERROR(HLOOKUP(M$1,'Nakladova matice_2018'!$A$1:$IW$188,45,FALSE),0)</f>
        <v>0</v>
      </c>
      <c r="N72" s="19">
        <f>IFERROR(HLOOKUP(N$1,'Nakladova matice_2018'!$A$1:$IW$188,45,FALSE),0)</f>
        <v>0</v>
      </c>
      <c r="O72" s="19">
        <f>IFERROR(HLOOKUP(O$1,'Nakladova matice_2018'!$A$1:$IW$188,45,FALSE),0)</f>
        <v>0</v>
      </c>
      <c r="P72" s="19">
        <f>IFERROR(HLOOKUP(P$1,'Nakladova matice_2018'!$A$1:$IW$188,45,FALSE),0)</f>
        <v>0</v>
      </c>
      <c r="Q72" s="19">
        <f>IFERROR(HLOOKUP(Q$1,'Nakladova matice_2018'!$A$1:$IW$188,45,FALSE),0)</f>
        <v>0</v>
      </c>
      <c r="R72" s="19">
        <f>IFERROR(HLOOKUP(R$1,'Nakladova matice_2018'!$A$1:$IW$188,45,FALSE),0)</f>
        <v>0</v>
      </c>
      <c r="S72" s="19">
        <f>IFERROR(HLOOKUP(S$1,'Nakladova matice_2018'!$A$1:$IW$188,45,FALSE),0)</f>
        <v>0</v>
      </c>
      <c r="T72" s="19">
        <f>IFERROR(HLOOKUP(T$1,'Nakladova matice_2018'!$A$1:$IW$188,45,FALSE),0)</f>
        <v>0</v>
      </c>
      <c r="U72" s="19">
        <f>IFERROR(HLOOKUP(U$1,'Nakladova matice_2018'!$A$1:$IW$188,45,FALSE),0)</f>
        <v>0</v>
      </c>
      <c r="V72" s="19">
        <f>IFERROR(HLOOKUP(V$1,'Nakladova matice_2018'!$A$1:$IW$188,45,FALSE),0)</f>
        <v>0</v>
      </c>
      <c r="W72" s="19">
        <f>IFERROR(HLOOKUP(W$1,'Nakladova matice_2018'!$A$1:$IW$188,45,FALSE),0)</f>
        <v>0</v>
      </c>
      <c r="X72" s="19">
        <f>IFERROR(HLOOKUP(X$1,'Nakladova matice_2018'!$A$1:$IW$188,45,FALSE),0)</f>
        <v>0</v>
      </c>
      <c r="Y72" s="19">
        <f>IFERROR(HLOOKUP(Y$1,'Nakladova matice_2018'!$A$1:$IW$188,45,FALSE),0)</f>
        <v>0</v>
      </c>
      <c r="Z72" s="19">
        <f>IFERROR(HLOOKUP(Z$1,'Nakladova matice_2018'!$A$1:$IW$188,45,FALSE),0)</f>
        <v>0</v>
      </c>
      <c r="AA72" s="19">
        <f>IFERROR(HLOOKUP(AA$1,'Nakladova matice_2018'!$A$1:$IW$188,45,FALSE),0)</f>
        <v>0</v>
      </c>
      <c r="AB72" s="19">
        <f>IFERROR(HLOOKUP(AB$1,'Nakladova matice_2018'!$A$1:$IW$188,45,FALSE),0)</f>
        <v>0</v>
      </c>
      <c r="AC72" s="19">
        <f>IFERROR(HLOOKUP(AC$1,'Nakladova matice_2018'!$A$1:$IW$188,45,FALSE),0)</f>
        <v>0</v>
      </c>
      <c r="AD72" s="19">
        <f>IFERROR(HLOOKUP(AD$1,'Nakladova matice_2018'!$A$1:$IW$188,45,FALSE),0)</f>
        <v>0</v>
      </c>
      <c r="AE72" s="19">
        <f>IFERROR(HLOOKUP(AE$1,'Nakladova matice_2018'!$A$1:$IW$188,45,FALSE),0)</f>
        <v>0</v>
      </c>
      <c r="AF72" s="19">
        <f>IFERROR(HLOOKUP(AF$1,'Nakladova matice_2018'!$A$1:$IW$188,45,FALSE),0)</f>
        <v>0</v>
      </c>
      <c r="AG72" s="19">
        <f>IFERROR(HLOOKUP(AG$1,'Nakladova matice_2018'!$A$1:$IW$188,45,FALSE),0)</f>
        <v>0</v>
      </c>
      <c r="AH72" s="19">
        <f>IFERROR(HLOOKUP(AH$1,'Nakladova matice_2018'!$A$1:$IW$188,45,FALSE),0)</f>
        <v>0</v>
      </c>
      <c r="AI72" s="19">
        <f>IFERROR(HLOOKUP(AI$1,'Nakladova matice_2018'!$A$1:$IW$188,45,FALSE),0)</f>
        <v>0</v>
      </c>
      <c r="AJ72" s="19">
        <f>IFERROR(HLOOKUP(AJ$1,'Nakladova matice_2018'!$A$1:$IW$188,45,FALSE),0)</f>
        <v>0</v>
      </c>
      <c r="AK72" s="19">
        <f>IFERROR(HLOOKUP(AK$1,'Nakladova matice_2018'!$A$1:$IW$188,45,FALSE),0)</f>
        <v>0</v>
      </c>
      <c r="AL72" s="19">
        <f>IFERROR(HLOOKUP(AL$1,'Nakladova matice_2018'!$A$1:$IW$188,45,FALSE),0)</f>
        <v>0</v>
      </c>
      <c r="AM72" s="19">
        <f>IFERROR(HLOOKUP(AM$1,'Nakladova matice_2018'!$A$1:$IW$188,45,FALSE),0)</f>
        <v>0</v>
      </c>
      <c r="AN72" s="19">
        <f>IFERROR(HLOOKUP(AN$1,'Nakladova matice_2018'!$A$1:$IW$188,45,FALSE),0)</f>
        <v>0</v>
      </c>
      <c r="AO72" s="19">
        <f>IFERROR(HLOOKUP(AO$1,'Nakladova matice_2018'!$A$1:$IW$188,45,FALSE),0)</f>
        <v>0</v>
      </c>
      <c r="AP72" s="19">
        <f>IFERROR(HLOOKUP(AP$1,'Nakladova matice_2018'!$A$1:$IW$188,45,FALSE),0)</f>
        <v>0</v>
      </c>
      <c r="AQ72" s="19">
        <f>IFERROR(HLOOKUP(AQ$1,'Nakladova matice_2018'!$A$1:$IW$188,45,FALSE),0)</f>
        <v>0</v>
      </c>
      <c r="AR72" s="19">
        <f>IFERROR(HLOOKUP(AR$1,'Nakladova matice_2018'!$A$1:$IW$188,45,FALSE),0)</f>
        <v>0</v>
      </c>
      <c r="AS72" s="19">
        <f>IFERROR(HLOOKUP(AS$1,'Nakladova matice_2018'!$A$1:$IW$188,45,FALSE),0)</f>
        <v>0</v>
      </c>
      <c r="AT72" s="19">
        <f>IFERROR(HLOOKUP(AT$1,'Nakladova matice_2018'!$A$1:$IW$188,45,FALSE),0)</f>
        <v>0</v>
      </c>
      <c r="AU72" s="19">
        <f>IFERROR(HLOOKUP(AU$1,'Nakladova matice_2018'!$A$1:$IW$188,45,FALSE),0)</f>
        <v>0</v>
      </c>
      <c r="AV72" s="19">
        <f>IFERROR(HLOOKUP(AV$1,'Nakladova matice_2018'!$A$1:$IW$188,45,FALSE),0)</f>
        <v>0</v>
      </c>
      <c r="AW72" s="19">
        <f>IFERROR(HLOOKUP(AW$1,'Nakladova matice_2018'!$A$1:$IW$188,45,FALSE),0)</f>
        <v>0</v>
      </c>
      <c r="AX72" s="19">
        <f>IFERROR(HLOOKUP(AX$1,'Nakladova matice_2018'!$A$1:$IW$188,45,FALSE),0)</f>
        <v>0</v>
      </c>
      <c r="AY72" s="19">
        <f>IFERROR(HLOOKUP(AY$1,'Nakladova matice_2018'!$A$1:$IW$188,45,FALSE),0)</f>
        <v>0</v>
      </c>
      <c r="AZ72" s="19">
        <f>IFERROR(HLOOKUP(AZ$1,'Nakladova matice_2018'!$A$1:$IW$188,45,FALSE),0)</f>
        <v>0</v>
      </c>
      <c r="BA72" s="19">
        <f>IFERROR(HLOOKUP(BA$1,'Nakladova matice_2018'!$A$1:$IW$188,45,FALSE),0)</f>
        <v>0</v>
      </c>
      <c r="BB72" s="19">
        <f>IFERROR(HLOOKUP(BB$1,'Nakladova matice_2018'!$A$1:$IW$188,45,FALSE),0)</f>
        <v>0</v>
      </c>
      <c r="BC72" s="19">
        <f>IFERROR(HLOOKUP(BC$1,'Nakladova matice_2018'!$A$1:$IW$188,45,FALSE),0)</f>
        <v>0</v>
      </c>
      <c r="BD72" s="19">
        <f>IFERROR(HLOOKUP(BD$1,'Nakladova matice_2018'!$A$1:$IW$188,45,FALSE),0)</f>
        <v>0</v>
      </c>
      <c r="BE72" s="19">
        <f>IFERROR(HLOOKUP(BE$1,'Nakladova matice_2018'!$A$1:$IW$188,45,FALSE),0)</f>
        <v>0</v>
      </c>
      <c r="BF72" s="19">
        <f>IFERROR(HLOOKUP(BF$1,'Nakladova matice_2018'!$A$1:$IW$188,45,FALSE),0)</f>
        <v>0</v>
      </c>
      <c r="BG72" s="19">
        <f>IFERROR(HLOOKUP(BG$1,'Nakladova matice_2018'!$A$1:$IW$188,45,FALSE),0)</f>
        <v>0</v>
      </c>
      <c r="BH72" s="19">
        <f>IFERROR(HLOOKUP(BH$1,'Nakladova matice_2018'!$A$1:$IW$188,45,FALSE),0)</f>
        <v>0</v>
      </c>
      <c r="BI72" s="19">
        <f>IFERROR(HLOOKUP(BI$1,'Nakladova matice_2018'!$A$1:$IW$188,45,FALSE),0)</f>
        <v>0</v>
      </c>
      <c r="BJ72" s="19">
        <f>IFERROR(HLOOKUP(BJ$1,'Nakladova matice_2018'!$A$1:$IW$188,45,FALSE),0)</f>
        <v>0</v>
      </c>
      <c r="BK72" s="19">
        <f>IFERROR(HLOOKUP(BK$1,'Nakladova matice_2018'!$A$1:$IW$188,45,FALSE),0)</f>
        <v>0</v>
      </c>
      <c r="BL72" s="19">
        <f>IFERROR(HLOOKUP(BL$1,'Nakladova matice_2018'!$A$1:$IW$188,45,FALSE),0)</f>
        <v>0</v>
      </c>
      <c r="BM72" s="19">
        <f>IFERROR(HLOOKUP(BM$1,'Nakladova matice_2018'!$A$1:$IW$188,45,FALSE),0)</f>
        <v>0</v>
      </c>
      <c r="BN72" s="19">
        <f>IFERROR(HLOOKUP(BN$1,'Nakladova matice_2018'!$A$1:$IW$188,45,FALSE),0)</f>
        <v>0</v>
      </c>
      <c r="BO72" s="19">
        <f>IFERROR(HLOOKUP(BO$1,'Nakladova matice_2018'!$A$1:$IW$188,45,FALSE),0)</f>
        <v>0</v>
      </c>
      <c r="BP72" s="19">
        <f>IFERROR(HLOOKUP(BP$1,'Nakladova matice_2018'!$A$1:$IW$188,45,FALSE),0)</f>
        <v>0</v>
      </c>
      <c r="BQ72" s="19">
        <f>IFERROR(HLOOKUP(BQ$1,'Nakladova matice_2018'!$A$1:$IW$188,45,FALSE),0)</f>
        <v>0</v>
      </c>
      <c r="BR72" s="19">
        <f>IFERROR(HLOOKUP(BR$1,'Nakladova matice_2018'!$A$1:$IW$188,45,FALSE),0)</f>
        <v>0</v>
      </c>
      <c r="BS72" s="19">
        <f>IFERROR(HLOOKUP(BS$1,'Nakladova matice_2018'!$A$1:$IW$188,45,FALSE),0)</f>
        <v>0</v>
      </c>
      <c r="BT72" s="19">
        <f>IFERROR(HLOOKUP(BT$1,'Nakladova matice_2018'!$A$1:$IW$188,45,FALSE),0)</f>
        <v>0</v>
      </c>
      <c r="BU72" s="19">
        <f>IFERROR(HLOOKUP(BU$1,'Nakladova matice_2018'!$A$1:$IW$188,45,FALSE),0)</f>
        <v>0</v>
      </c>
      <c r="BV72" s="19">
        <f>IFERROR(HLOOKUP(BV$1,'Nakladova matice_2018'!$A$1:$IW$188,45,FALSE),0)</f>
        <v>0</v>
      </c>
      <c r="BW72" s="19">
        <f>IFERROR(HLOOKUP(BW$1,'Nakladova matice_2018'!$A$1:$IW$188,45,FALSE),0)</f>
        <v>0</v>
      </c>
      <c r="BX72" s="19">
        <f>IFERROR(HLOOKUP(BX$1,'Nakladova matice_2018'!$A$1:$IW$188,45,FALSE),0)</f>
        <v>0</v>
      </c>
      <c r="BY72" s="19">
        <f>IFERROR(HLOOKUP(BY$1,'Nakladova matice_2018'!$A$1:$IW$188,45,FALSE),0)</f>
        <v>0</v>
      </c>
      <c r="BZ72" s="19">
        <f>IFERROR(HLOOKUP(BZ$1,'Nakladova matice_2018'!$A$1:$IW$188,45,FALSE),0)</f>
        <v>0</v>
      </c>
      <c r="CA72" s="19">
        <f>IFERROR(HLOOKUP(CA$1,'Nakladova matice_2018'!$A$1:$IW$188,45,FALSE),0)</f>
        <v>0</v>
      </c>
      <c r="CB72" s="19">
        <f>IFERROR(HLOOKUP(CB$1,'Nakladova matice_2018'!$A$1:$IW$188,45,FALSE),0)</f>
        <v>0</v>
      </c>
      <c r="CC72" s="19">
        <f>IFERROR(HLOOKUP(CC$1,'Nakladova matice_2018'!$A$1:$IW$188,45,FALSE),0)</f>
        <v>0</v>
      </c>
      <c r="CD72" s="19">
        <f>IFERROR(HLOOKUP(CD$1,'Nakladova matice_2018'!$A$1:$IW$188,45,FALSE),0)</f>
        <v>0</v>
      </c>
      <c r="CE72" s="19">
        <f>IFERROR(HLOOKUP(CE$1,'Nakladova matice_2018'!$A$1:$IW$188,45,FALSE),0)</f>
        <v>0</v>
      </c>
      <c r="CF72" s="19">
        <f>IFERROR(HLOOKUP(CF$1,'Nakladova matice_2018'!$A$1:$IW$188,45,FALSE),0)</f>
        <v>0</v>
      </c>
      <c r="CG72" s="19">
        <f>IFERROR(HLOOKUP(CG$1,'Nakladova matice_2018'!$A$1:$IW$188,45,FALSE),0)</f>
        <v>0</v>
      </c>
      <c r="CH72" s="19">
        <f>IFERROR(HLOOKUP(CH$1,'Nakladova matice_2018'!$A$1:$IW$188,45,FALSE),0)</f>
        <v>0</v>
      </c>
      <c r="CI72" s="19">
        <f>IFERROR(HLOOKUP(CI$1,'Nakladova matice_2018'!$A$1:$IW$188,45,FALSE),0)</f>
        <v>0</v>
      </c>
      <c r="CJ72" s="19">
        <f>IFERROR(HLOOKUP(CJ$1,'Nakladova matice_2018'!$A$1:$IW$188,45,FALSE),0)</f>
        <v>0</v>
      </c>
      <c r="CK72" s="19">
        <f>IFERROR(HLOOKUP(CK$1,'Nakladova matice_2018'!$A$1:$IW$188,45,FALSE),0)</f>
        <v>0</v>
      </c>
      <c r="CL72" s="19">
        <f>IFERROR(HLOOKUP(CL$1,'Nakladova matice_2018'!$A$1:$IW$188,45,FALSE),0)</f>
        <v>0</v>
      </c>
      <c r="CM72" s="19">
        <f>IFERROR(HLOOKUP(CM$1,'Nakladova matice_2018'!$A$1:$IW$188,45,FALSE),0)</f>
        <v>0</v>
      </c>
      <c r="CN72" s="19">
        <f>IFERROR(HLOOKUP(CN$1,'Nakladova matice_2018'!$A$1:$IW$188,45,FALSE),0)</f>
        <v>0</v>
      </c>
      <c r="CO72" s="19">
        <f>IFERROR(HLOOKUP(CO$1,'Nakladova matice_2018'!$A$1:$IW$188,45,FALSE),0)</f>
        <v>0</v>
      </c>
      <c r="CP72" s="19">
        <f>IFERROR(HLOOKUP(CP$1,'Nakladova matice_2018'!$A$1:$IW$188,45,FALSE),0)</f>
        <v>0</v>
      </c>
      <c r="CQ72" s="19">
        <f>IFERROR(HLOOKUP(CQ$1,'Nakladova matice_2018'!$A$1:$IW$188,45,FALSE),0)</f>
        <v>0</v>
      </c>
      <c r="CR72" s="19">
        <f>IFERROR(HLOOKUP(CR$1,'Nakladova matice_2018'!$A$1:$IW$188,45,FALSE),0)</f>
        <v>0</v>
      </c>
      <c r="CS72" s="19">
        <f>IFERROR(HLOOKUP(CS$1,'Nakladova matice_2018'!$A$1:$IW$188,45,FALSE),0)</f>
        <v>0</v>
      </c>
      <c r="CT72" s="19">
        <f>IFERROR(HLOOKUP(CT$1,'Nakladova matice_2018'!$A$1:$IW$188,45,FALSE),0)</f>
        <v>0</v>
      </c>
      <c r="CU72" s="19">
        <f>IFERROR(HLOOKUP(CU$1,'Nakladova matice_2018'!$A$1:$IW$188,45,FALSE),0)</f>
        <v>0</v>
      </c>
      <c r="CV72" s="19">
        <f>IFERROR(HLOOKUP(CV$1,'Nakladova matice_2018'!$A$1:$IW$188,45,FALSE),0)</f>
        <v>0</v>
      </c>
      <c r="CW72" s="19">
        <f>IFERROR(HLOOKUP(CW$1,'Nakladova matice_2018'!$A$1:$IW$188,45,FALSE),0)</f>
        <v>0</v>
      </c>
      <c r="CX72" s="19">
        <f>IFERROR(HLOOKUP(CX$1,'Nakladova matice_2018'!$A$1:$IW$188,45,FALSE),0)</f>
        <v>0</v>
      </c>
      <c r="CY72" s="19">
        <f>IFERROR(HLOOKUP(CY$1,'Nakladova matice_2018'!$A$1:$IW$188,45,FALSE),0)</f>
        <v>0</v>
      </c>
      <c r="CZ72" s="19">
        <f>IFERROR(HLOOKUP(CZ$1,'Nakladova matice_2018'!$A$1:$IW$188,45,FALSE),0)</f>
        <v>0</v>
      </c>
      <c r="DA72" s="19">
        <f>IFERROR(HLOOKUP(DA$1,'Nakladova matice_2018'!$A$1:$IW$188,45,FALSE),0)</f>
        <v>0</v>
      </c>
      <c r="DB72" s="19">
        <f>IFERROR(HLOOKUP(DB$1,'Nakladova matice_2018'!$A$1:$IW$188,45,FALSE),0)</f>
        <v>0</v>
      </c>
      <c r="DC72" s="19">
        <f>IFERROR(HLOOKUP(DC$1,'Nakladova matice_2018'!$A$1:$IW$188,45,FALSE),0)</f>
        <v>0</v>
      </c>
      <c r="DD72" s="19">
        <f>IFERROR(HLOOKUP(DD$1,'Nakladova matice_2018'!$A$1:$IW$188,45,FALSE),0)</f>
        <v>0</v>
      </c>
      <c r="DE72" s="19">
        <f>IFERROR(HLOOKUP(DE$1,'Nakladova matice_2018'!$A$1:$IW$188,45,FALSE),0)</f>
        <v>0</v>
      </c>
      <c r="DF72" s="19">
        <f>IFERROR(HLOOKUP(DF$1,'Nakladova matice_2018'!$A$1:$IW$188,45,FALSE),0)</f>
        <v>0</v>
      </c>
      <c r="DG72" s="19">
        <f>IFERROR(HLOOKUP(DG$1,'Nakladova matice_2018'!$A$1:$IW$188,45,FALSE),0)</f>
        <v>0</v>
      </c>
      <c r="DH72" s="19">
        <f>IFERROR(HLOOKUP(DH$1,'Nakladova matice_2018'!$A$1:$IW$188,45,FALSE),0)</f>
        <v>0</v>
      </c>
      <c r="DI72" s="19">
        <f>IFERROR(HLOOKUP(DI$1,'Nakladova matice_2018'!$A$1:$IW$188,45,FALSE),0)</f>
        <v>0</v>
      </c>
      <c r="DJ72" s="19">
        <f>IFERROR(HLOOKUP(DJ$1,'Nakladova matice_2018'!$A$1:$IW$188,45,FALSE),0)</f>
        <v>0</v>
      </c>
      <c r="DK72" s="19">
        <f>IFERROR(HLOOKUP(DK$1,'Nakladova matice_2018'!$A$1:$IW$188,45,FALSE),0)</f>
        <v>0</v>
      </c>
      <c r="DL72" s="19">
        <f>IFERROR(HLOOKUP(DL$1,'Nakladova matice_2018'!$A$1:$IW$188,45,FALSE),0)</f>
        <v>0</v>
      </c>
      <c r="DM72" s="19">
        <f>IFERROR(HLOOKUP(DM$1,'Nakladova matice_2018'!$A$1:$IW$188,45,FALSE),0)</f>
        <v>0</v>
      </c>
      <c r="DN72" s="19">
        <f>IFERROR(HLOOKUP(DN$1,'Nakladova matice_2018'!$A$1:$IW$188,45,FALSE),0)</f>
        <v>0</v>
      </c>
      <c r="DO72" s="19">
        <f>IFERROR(HLOOKUP(DO$1,'Nakladova matice_2018'!$A$1:$IW$188,45,FALSE),0)</f>
        <v>0</v>
      </c>
      <c r="DP72" s="19">
        <f>IFERROR(HLOOKUP(DP$1,'Nakladova matice_2018'!$A$1:$IW$188,45,FALSE),0)</f>
        <v>0</v>
      </c>
      <c r="DQ72" s="19">
        <f>IFERROR(HLOOKUP(DQ$1,'Nakladova matice_2018'!$A$1:$IW$188,45,FALSE),0)</f>
        <v>0</v>
      </c>
      <c r="DR72" s="19">
        <f>IFERROR(HLOOKUP(DR$1,'Nakladova matice_2018'!$A$1:$IW$188,45,FALSE),0)</f>
        <v>0</v>
      </c>
      <c r="DS72" s="19">
        <f>IFERROR(HLOOKUP(DS$1,'Nakladova matice_2018'!$A$1:$IW$188,45,FALSE),0)</f>
        <v>0</v>
      </c>
      <c r="DT72" s="19">
        <f>IFERROR(HLOOKUP(DT$1,'Nakladova matice_2018'!$A$1:$IW$188,45,FALSE),0)</f>
        <v>0</v>
      </c>
      <c r="DU72" s="19">
        <f>IFERROR(HLOOKUP(DU$1,'Nakladova matice_2018'!$A$1:$IW$188,45,FALSE),0)</f>
        <v>0</v>
      </c>
      <c r="DV72" s="19">
        <f>IFERROR(HLOOKUP(DV$1,'Nakladova matice_2018'!$A$1:$IW$188,45,FALSE),0)</f>
        <v>0</v>
      </c>
      <c r="DW72" s="19">
        <f>IFERROR(HLOOKUP(DW$1,'Nakladova matice_2018'!$A$1:$IW$188,45,FALSE),0)</f>
        <v>0</v>
      </c>
      <c r="DX72" s="19">
        <f>IFERROR(HLOOKUP(DX$1,'Nakladova matice_2018'!$A$1:$IW$188,45,FALSE),0)</f>
        <v>0</v>
      </c>
      <c r="DY72" s="19">
        <f>IFERROR(HLOOKUP(DY$1,'Nakladova matice_2018'!$A$1:$IW$188,45,FALSE),0)</f>
        <v>0</v>
      </c>
      <c r="DZ72" s="19">
        <f>IFERROR(HLOOKUP(DZ$1,'Nakladova matice_2018'!$A$1:$IW$188,45,FALSE),0)</f>
        <v>0</v>
      </c>
      <c r="EA72" s="19">
        <f>IFERROR(HLOOKUP(EA$1,'Nakladova matice_2018'!$A$1:$IW$188,45,FALSE),0)</f>
        <v>0</v>
      </c>
      <c r="EB72" s="19">
        <f>IFERROR(HLOOKUP(EB$1,'Nakladova matice_2018'!$A$1:$IW$188,45,FALSE),0)</f>
        <v>0</v>
      </c>
      <c r="EC72" s="19">
        <f>IFERROR(HLOOKUP(EC$1,'Nakladova matice_2018'!$A$1:$IW$188,45,FALSE),0)</f>
        <v>0</v>
      </c>
      <c r="ED72" s="19">
        <f>IFERROR(HLOOKUP(ED$1,'Nakladova matice_2018'!$A$1:$IW$188,45,FALSE),0)</f>
        <v>0</v>
      </c>
      <c r="EE72" s="19">
        <f>IFERROR(HLOOKUP(EE$1,'Nakladova matice_2018'!$A$1:$IW$188,45,FALSE),0)</f>
        <v>0</v>
      </c>
      <c r="EF72" s="19">
        <f>IFERROR(HLOOKUP(EF$1,'Nakladova matice_2018'!$A$1:$IW$188,45,FALSE),0)</f>
        <v>0</v>
      </c>
      <c r="EG72" s="19">
        <f>IFERROR(HLOOKUP(EG$1,'Nakladova matice_2018'!$A$1:$IW$188,45,FALSE),0)</f>
        <v>0</v>
      </c>
      <c r="EH72" s="19">
        <f>IFERROR(HLOOKUP(EH$1,'Nakladova matice_2018'!$A$1:$IW$188,45,FALSE),0)</f>
        <v>0</v>
      </c>
      <c r="EI72" s="19">
        <f>IFERROR(HLOOKUP(EI$1,'Nakladova matice_2018'!$A$1:$IW$188,45,FALSE),0)</f>
        <v>0</v>
      </c>
      <c r="EJ72" s="19">
        <f>IFERROR(HLOOKUP(EJ$1,'Nakladova matice_2018'!$A$1:$IW$188,45,FALSE),0)</f>
        <v>0</v>
      </c>
      <c r="EK72" s="19">
        <f>IFERROR(HLOOKUP(EK$1,'Nakladova matice_2018'!$A$1:$IW$188,45,FALSE),0)</f>
        <v>0</v>
      </c>
      <c r="EL72" s="19">
        <f>IFERROR(HLOOKUP(EL$1,'Nakladova matice_2018'!$A$1:$IW$188,45,FALSE),0)</f>
        <v>0</v>
      </c>
      <c r="EM72" s="19">
        <f>IFERROR(HLOOKUP(EM$1,'Nakladova matice_2018'!$A$1:$IW$188,45,FALSE),0)</f>
        <v>0</v>
      </c>
      <c r="EN72" s="19">
        <f>IFERROR(HLOOKUP(EN$1,'Nakladova matice_2018'!$A$1:$IW$188,45,FALSE),0)</f>
        <v>0</v>
      </c>
      <c r="EO72" s="19">
        <f>IFERROR(HLOOKUP(EO$1,'Nakladova matice_2018'!$A$1:$IW$188,45,FALSE),0)</f>
        <v>0</v>
      </c>
      <c r="EP72" s="19">
        <f>IFERROR(HLOOKUP(EP$1,'Nakladova matice_2018'!$A$1:$IW$188,45,FALSE),0)</f>
        <v>0</v>
      </c>
      <c r="EQ72" s="19">
        <f>IFERROR(HLOOKUP(EQ$1,'Nakladova matice_2018'!$A$1:$IW$188,45,FALSE),0)</f>
        <v>0</v>
      </c>
      <c r="ER72" s="19">
        <f>IFERROR(HLOOKUP(ER$1,'Nakladova matice_2018'!$A$1:$IW$188,45,FALSE),0)</f>
        <v>0</v>
      </c>
      <c r="ES72" s="19">
        <f>IFERROR(HLOOKUP(ES$1,'Nakladova matice_2018'!$A$1:$IW$188,45,FALSE),0)</f>
        <v>0</v>
      </c>
      <c r="ET72" s="19">
        <f>IFERROR(HLOOKUP(ET$1,'Nakladova matice_2018'!$A$1:$IW$188,45,FALSE),0)</f>
        <v>0</v>
      </c>
      <c r="EU72" s="19">
        <f>IFERROR(HLOOKUP(EU$1,'Nakladova matice_2018'!$A$1:$IW$188,45,FALSE),0)</f>
        <v>0</v>
      </c>
      <c r="EV72" s="19">
        <f>IFERROR(HLOOKUP(EV$1,'Nakladova matice_2018'!$A$1:$IW$188,45,FALSE),0)</f>
        <v>0</v>
      </c>
      <c r="EW72" s="19">
        <f>IFERROR(HLOOKUP(EW$1,'Nakladova matice_2018'!$A$1:$IW$188,45,FALSE),0)</f>
        <v>0</v>
      </c>
      <c r="EX72" s="19">
        <f>IFERROR(HLOOKUP(EX$1,'Nakladova matice_2018'!$A$1:$IW$188,45,FALSE),0)</f>
        <v>0</v>
      </c>
      <c r="EY72" s="19">
        <f>IFERROR(HLOOKUP(EY$1,'Nakladova matice_2018'!$A$1:$IW$188,45,FALSE),0)</f>
        <v>0</v>
      </c>
      <c r="EZ72" s="19">
        <f>IFERROR(HLOOKUP(EZ$1,'Nakladova matice_2018'!$A$1:$IW$188,45,FALSE),0)</f>
        <v>0</v>
      </c>
      <c r="FA72" s="19">
        <f>IFERROR(HLOOKUP(FA$1,'Nakladova matice_2018'!$A$1:$IW$188,45,FALSE),0)</f>
        <v>0</v>
      </c>
      <c r="FB72" s="19">
        <f>IFERROR(HLOOKUP(FB$1,'Nakladova matice_2018'!$A$1:$IW$188,45,FALSE),0)</f>
        <v>0</v>
      </c>
      <c r="FC72" s="19">
        <f>IFERROR(HLOOKUP(FC$1,'Nakladova matice_2018'!$A$1:$IW$188,45,FALSE),0)</f>
        <v>0</v>
      </c>
      <c r="FD72" s="19">
        <f>IFERROR(HLOOKUP(FD$1,'Nakladova matice_2018'!$A$1:$IW$188,45,FALSE),0)</f>
        <v>0</v>
      </c>
      <c r="FE72" s="19">
        <f>IFERROR(HLOOKUP(FE$1,'Nakladova matice_2018'!$A$1:$IW$188,45,FALSE),0)</f>
        <v>0</v>
      </c>
      <c r="FF72" s="19">
        <f>IFERROR(HLOOKUP(FF$1,'Nakladova matice_2018'!$A$1:$IW$188,45,FALSE),0)</f>
        <v>0</v>
      </c>
      <c r="FG72" s="19">
        <f>IFERROR(HLOOKUP(FG$1,'Nakladova matice_2018'!$A$1:$IW$188,45,FALSE),0)</f>
        <v>0</v>
      </c>
      <c r="FH72" s="19">
        <f>IFERROR(HLOOKUP(FH$1,'Nakladova matice_2018'!$A$1:$IW$188,45,FALSE),0)</f>
        <v>0</v>
      </c>
      <c r="FI72" s="19">
        <f>IFERROR(HLOOKUP(FI$1,'Nakladova matice_2018'!$A$1:$IW$188,45,FALSE),0)</f>
        <v>0</v>
      </c>
      <c r="FJ72" s="19">
        <f>IFERROR(HLOOKUP(FJ$1,'Nakladova matice_2018'!$A$1:$IW$188,45,FALSE),0)</f>
        <v>0</v>
      </c>
      <c r="FK72" s="19">
        <f>IFERROR(HLOOKUP(FK$1,'Nakladova matice_2018'!$A$1:$IW$188,45,FALSE),0)</f>
        <v>0</v>
      </c>
      <c r="FL72" s="19">
        <f>IFERROR(HLOOKUP(FL$1,'Nakladova matice_2018'!$A$1:$IW$188,45,FALSE),0)</f>
        <v>0</v>
      </c>
      <c r="FM72" s="19">
        <f>IFERROR(HLOOKUP(FM$1,'Nakladova matice_2018'!$A$1:$IW$188,45,FALSE),0)</f>
        <v>0</v>
      </c>
      <c r="FN72" s="19">
        <f>IFERROR(HLOOKUP(FN$1,'Nakladova matice_2018'!$A$1:$IW$188,45,FALSE),0)</f>
        <v>0</v>
      </c>
      <c r="FO72" s="19">
        <f>IFERROR(HLOOKUP(FO$1,'Nakladova matice_2018'!$A$1:$IW$188,45,FALSE),0)</f>
        <v>0</v>
      </c>
      <c r="FP72" s="19">
        <f>IFERROR(HLOOKUP(FP$1,'Nakladova matice_2018'!$A$1:$IW$188,45,FALSE),0)</f>
        <v>0</v>
      </c>
      <c r="FQ72" s="19">
        <f>IFERROR(HLOOKUP(FQ$1,'Nakladova matice_2018'!$A$1:$IW$188,45,FALSE),0)</f>
        <v>0</v>
      </c>
      <c r="FR72" s="19">
        <f>IFERROR(HLOOKUP(FR$1,'Nakladova matice_2018'!$A$1:$IW$188,45,FALSE),0)</f>
        <v>0</v>
      </c>
      <c r="FS72" s="19">
        <f>IFERROR(HLOOKUP(FS$1,'Nakladova matice_2018'!$A$1:$IW$188,45,FALSE),0)</f>
        <v>0</v>
      </c>
      <c r="FT72" s="19">
        <f>IFERROR(HLOOKUP(FT$1,'Nakladova matice_2018'!$A$1:$IW$188,45,FALSE),0)</f>
        <v>0</v>
      </c>
      <c r="FU72" s="19">
        <f>IFERROR(HLOOKUP(FU$1,'Nakladova matice_2018'!$A$1:$IW$188,45,FALSE),0)</f>
        <v>0</v>
      </c>
      <c r="FV72" s="19">
        <f>IFERROR(HLOOKUP(FV$1,'Nakladova matice_2018'!$A$1:$IW$188,45,FALSE),0)</f>
        <v>0</v>
      </c>
      <c r="FW72" s="19">
        <f>IFERROR(HLOOKUP(FW$1,'Nakladova matice_2018'!$A$1:$IW$188,45,FALSE),0)</f>
        <v>0</v>
      </c>
      <c r="FX72" s="19">
        <f>IFERROR(HLOOKUP(FX$1,'Nakladova matice_2018'!$A$1:$IW$188,45,FALSE),0)</f>
        <v>0</v>
      </c>
      <c r="FY72" s="19">
        <f>IFERROR(HLOOKUP(FY$1,'Nakladova matice_2018'!$A$1:$IW$188,45,FALSE),0)</f>
        <v>0</v>
      </c>
      <c r="FZ72" s="19">
        <f>IFERROR(HLOOKUP(FZ$1,'Nakladova matice_2018'!$A$1:$IW$188,45,FALSE),0)</f>
        <v>0</v>
      </c>
      <c r="GA72" s="19">
        <f>IFERROR(HLOOKUP(GA$1,'Nakladova matice_2018'!$A$1:$IW$188,45,FALSE),0)</f>
        <v>0</v>
      </c>
      <c r="GB72" s="19">
        <f>IFERROR(HLOOKUP(GB$1,'Nakladova matice_2018'!$A$1:$IW$188,45,FALSE),0)</f>
        <v>0</v>
      </c>
      <c r="GC72" s="19">
        <f>IFERROR(HLOOKUP(GC$1,'Nakladova matice_2018'!$A$1:$IW$188,45,FALSE),0)</f>
        <v>0</v>
      </c>
      <c r="GD72" s="19">
        <f>IFERROR(HLOOKUP(GD$1,'Nakladova matice_2018'!$A$1:$IW$188,45,FALSE),0)</f>
        <v>0</v>
      </c>
      <c r="GE72" s="19">
        <f>IFERROR(HLOOKUP(GE$1,'Nakladova matice_2018'!$A$1:$IW$188,45,FALSE),0)</f>
        <v>0</v>
      </c>
      <c r="GF72" s="19">
        <f>IFERROR(HLOOKUP(GF$1,'Nakladova matice_2018'!$A$1:$IW$188,45,FALSE),0)</f>
        <v>0</v>
      </c>
      <c r="GG72" s="19">
        <f>IFERROR(HLOOKUP(GG$1,'Nakladova matice_2018'!$A$1:$IW$188,45,FALSE),0)</f>
        <v>0</v>
      </c>
      <c r="GH72" s="19">
        <f>IFERROR(HLOOKUP(GH$1,'Nakladova matice_2018'!$A$1:$IW$188,45,FALSE),0)</f>
        <v>0</v>
      </c>
      <c r="GI72" s="19">
        <f>IFERROR(HLOOKUP(GI$1,'Nakladova matice_2018'!$A$1:$IW$188,45,FALSE),0)</f>
        <v>0</v>
      </c>
      <c r="GJ72" s="19">
        <f>IFERROR(HLOOKUP(GJ$1,'Nakladova matice_2018'!$A$1:$IW$188,45,FALSE),0)</f>
        <v>0</v>
      </c>
      <c r="GK72" s="19">
        <f>IFERROR(HLOOKUP(GK$1,'Nakladova matice_2018'!$A$1:$IW$188,45,FALSE),0)</f>
        <v>0</v>
      </c>
      <c r="GL72" s="19">
        <f>IFERROR(HLOOKUP(GL$1,'Nakladova matice_2018'!$A$1:$IW$188,45,FALSE),0)</f>
        <v>0</v>
      </c>
      <c r="GM72" s="19">
        <f>IFERROR(HLOOKUP(GM$1,'Nakladova matice_2018'!$A$1:$IW$188,45,FALSE),0)</f>
        <v>0</v>
      </c>
      <c r="GN72" s="19">
        <f>IFERROR(HLOOKUP(GN$1,'Nakladova matice_2018'!$A$1:$IW$188,45,FALSE),0)</f>
        <v>0</v>
      </c>
      <c r="GO72" s="19">
        <f>IFERROR(HLOOKUP(GO$1,'Nakladova matice_2018'!$A$1:$IW$188,45,FALSE),0)</f>
        <v>0</v>
      </c>
      <c r="GP72" s="19">
        <f>IFERROR(HLOOKUP(GP$1,'Nakladova matice_2018'!$A$1:$IW$188,45,FALSE),0)</f>
        <v>0</v>
      </c>
      <c r="GQ72" s="19">
        <f>IFERROR(HLOOKUP(GQ$1,'Nakladova matice_2018'!$A$1:$IW$188,45,FALSE),0)</f>
        <v>0</v>
      </c>
      <c r="GR72" s="19">
        <f>IFERROR(HLOOKUP(GR$1,'Nakladova matice_2018'!$A$1:$IW$188,45,FALSE),0)</f>
        <v>0</v>
      </c>
      <c r="GS72" s="19">
        <f>IFERROR(HLOOKUP(GS$1,'Nakladova matice_2018'!$A$1:$IW$188,45,FALSE),0)</f>
        <v>0</v>
      </c>
      <c r="GT72" s="19">
        <f>IFERROR(HLOOKUP(GT$1,'Nakladova matice_2018'!$A$1:$IW$188,45,FALSE),0)</f>
        <v>0</v>
      </c>
      <c r="GU72" s="19">
        <f>IFERROR(HLOOKUP(GU$1,'Nakladova matice_2018'!$A$1:$IW$188,45,FALSE),0)</f>
        <v>0</v>
      </c>
      <c r="GV72" s="19">
        <f>IFERROR(HLOOKUP(GV$1,'Nakladova matice_2018'!$A$1:$IW$188,45,FALSE),0)</f>
        <v>0</v>
      </c>
      <c r="GW72" s="19">
        <f>IFERROR(HLOOKUP(GW$1,'Nakladova matice_2018'!$A$1:$IW$188,45,FALSE),0)</f>
        <v>0</v>
      </c>
      <c r="GX72" s="19">
        <f>IFERROR(HLOOKUP(GX$1,'Nakladova matice_2018'!$A$1:$IW$188,45,FALSE),0)</f>
        <v>0</v>
      </c>
      <c r="GY72" s="19">
        <f>IFERROR(HLOOKUP(GY$1,'Nakladova matice_2018'!$A$1:$IW$188,45,FALSE),0)</f>
        <v>0</v>
      </c>
      <c r="GZ72" s="19">
        <f>IFERROR(HLOOKUP(GZ$1,'Nakladova matice_2018'!$A$1:$IW$188,45,FALSE),0)</f>
        <v>0</v>
      </c>
      <c r="HA72" s="19">
        <f>IFERROR(HLOOKUP(HA$1,'Nakladova matice_2018'!$A$1:$IW$188,45,FALSE),0)</f>
        <v>0</v>
      </c>
      <c r="HB72" s="19">
        <f>IFERROR(HLOOKUP(HB$1,'Nakladova matice_2018'!$A$1:$IW$188,45,FALSE),0)</f>
        <v>0</v>
      </c>
      <c r="HC72" s="19">
        <f>IFERROR(HLOOKUP(HC$1,'Nakladova matice_2018'!$A$1:$IW$188,45,FALSE),0)</f>
        <v>0</v>
      </c>
      <c r="HD72" s="19">
        <f>IFERROR(HLOOKUP(HD$1,'Nakladova matice_2018'!$A$1:$IW$188,45,FALSE),0)</f>
        <v>0</v>
      </c>
      <c r="HE72" s="19">
        <f>IFERROR(HLOOKUP(HE$1,'Nakladova matice_2018'!$A$1:$IW$188,45,FALSE),0)</f>
        <v>0</v>
      </c>
      <c r="HF72" s="19">
        <f>IFERROR(HLOOKUP(HF$1,'Nakladova matice_2018'!$A$1:$IW$188,45,FALSE),0)</f>
        <v>0</v>
      </c>
      <c r="HG72" s="19">
        <f>IFERROR(HLOOKUP(HG$1,'Nakladova matice_2018'!$A$1:$IW$188,45,FALSE),0)</f>
        <v>0</v>
      </c>
      <c r="HH72" s="19">
        <f>IFERROR(HLOOKUP(HH$1,'Nakladova matice_2018'!$A$1:$IW$188,45,FALSE),0)</f>
        <v>0</v>
      </c>
      <c r="HI72" s="19">
        <f>IFERROR(HLOOKUP(HI$1,'Nakladova matice_2018'!$A$1:$IW$188,45,FALSE),0)</f>
        <v>0</v>
      </c>
      <c r="HJ72" s="19">
        <f>IFERROR(HLOOKUP(HJ$1,'Nakladova matice_2018'!$A$1:$IW$188,45,FALSE),0)</f>
        <v>0</v>
      </c>
      <c r="HK72" s="19">
        <f>IFERROR(HLOOKUP(HK$1,'Nakladova matice_2018'!$A$1:$IW$188,45,FALSE),0)</f>
        <v>0</v>
      </c>
      <c r="HL72" s="19">
        <f>IFERROR(HLOOKUP(HL$1,'Nakladova matice_2018'!$A$1:$IW$188,45,FALSE),0)</f>
        <v>0</v>
      </c>
      <c r="HM72" s="19">
        <f>IFERROR(HLOOKUP(HM$1,'Nakladova matice_2018'!$A$1:$IW$188,45,FALSE),0)</f>
        <v>0</v>
      </c>
      <c r="HN72" s="19">
        <f>IFERROR(HLOOKUP(HN$1,'Nakladova matice_2018'!$A$1:$IW$188,45,FALSE),0)</f>
        <v>0</v>
      </c>
      <c r="HO72" s="19">
        <f>IFERROR(HLOOKUP(HO$1,'Nakladova matice_2018'!$A$1:$IW$188,45,FALSE),0)</f>
        <v>0</v>
      </c>
      <c r="HP72" s="19">
        <f>IFERROR(HLOOKUP(HP$1,'Nakladova matice_2018'!$A$1:$IW$188,45,FALSE),0)</f>
        <v>0</v>
      </c>
      <c r="HQ72" s="19">
        <f>IFERROR(HLOOKUP(HQ$1,'Nakladova matice_2018'!$A$1:$IW$188,45,FALSE),0)</f>
        <v>0</v>
      </c>
      <c r="HR72" s="19">
        <f>IFERROR(HLOOKUP(HR$1,'Nakladova matice_2018'!$A$1:$IW$188,45,FALSE),0)</f>
        <v>0</v>
      </c>
      <c r="HS72" s="19">
        <f>IFERROR(HLOOKUP(HS$1,'Nakladova matice_2018'!$A$1:$IW$188,45,FALSE),0)</f>
        <v>0</v>
      </c>
      <c r="HT72" s="19">
        <f>IFERROR(HLOOKUP(HT$1,'Nakladova matice_2018'!$A$1:$IW$188,45,FALSE),0)</f>
        <v>0</v>
      </c>
      <c r="HU72" s="19">
        <f>IFERROR(HLOOKUP(HU$1,'Nakladova matice_2018'!$A$1:$IW$188,45,FALSE),0)</f>
        <v>0</v>
      </c>
      <c r="HV72" s="19">
        <f>IFERROR(HLOOKUP(HV$1,'Nakladova matice_2018'!$A$1:$IW$188,45,FALSE),0)</f>
        <v>0</v>
      </c>
      <c r="HW72" s="19">
        <f>IFERROR(HLOOKUP(HW$1,'Nakladova matice_2018'!$A$1:$IW$188,45,FALSE),0)</f>
        <v>0</v>
      </c>
      <c r="HX72" s="19">
        <f>IFERROR(HLOOKUP(HX$1,'Nakladova matice_2018'!$A$1:$IW$188,45,FALSE),0)</f>
        <v>0</v>
      </c>
      <c r="HY72" s="19">
        <f>IFERROR(HLOOKUP(HY$1,'Nakladova matice_2018'!$A$1:$IW$188,45,FALSE),0)</f>
        <v>0</v>
      </c>
      <c r="HZ72" s="19">
        <f>IFERROR(HLOOKUP(HZ$1,'Nakladova matice_2018'!$A$1:$IW$188,45,FALSE),0)</f>
        <v>0</v>
      </c>
      <c r="IA72" s="19">
        <f>IFERROR(HLOOKUP(IA$1,'Nakladova matice_2018'!$A$1:$IW$188,45,FALSE),0)</f>
        <v>0</v>
      </c>
      <c r="IB72" s="19">
        <f>IFERROR(HLOOKUP(IB$1,'Nakladova matice_2018'!$A$1:$IW$188,45,FALSE),0)</f>
        <v>0</v>
      </c>
      <c r="IC72" s="19">
        <f>IFERROR(HLOOKUP(IC$1,'Nakladova matice_2018'!$A$1:$IW$188,45,FALSE),0)</f>
        <v>0</v>
      </c>
      <c r="ID72" s="19">
        <f>IFERROR(HLOOKUP(ID$1,'Nakladova matice_2018'!$A$1:$IW$188,45,FALSE),0)</f>
        <v>0</v>
      </c>
      <c r="IE72" s="19">
        <f>IFERROR(HLOOKUP(IE$1,'Nakladova matice_2018'!$A$1:$IW$188,45,FALSE),0)</f>
        <v>0</v>
      </c>
      <c r="IF72" s="19">
        <f>IFERROR(HLOOKUP(IF$1,'Nakladova matice_2018'!$A$1:$IW$188,45,FALSE),0)</f>
        <v>0</v>
      </c>
      <c r="IG72" s="19">
        <f>IFERROR(HLOOKUP(IG$1,'Nakladova matice_2018'!$A$1:$IW$188,45,FALSE),0)</f>
        <v>0</v>
      </c>
      <c r="IH72" s="19">
        <f>IFERROR(HLOOKUP(IH$1,'Nakladova matice_2018'!$A$1:$IW$188,45,FALSE),0)</f>
        <v>0</v>
      </c>
      <c r="II72" s="19">
        <f>IFERROR(HLOOKUP(II$1,'Nakladova matice_2018'!$A$1:$IW$188,45,FALSE),0)</f>
        <v>0</v>
      </c>
      <c r="IJ72" s="19">
        <f>IFERROR(HLOOKUP(IJ$1,'Nakladova matice_2018'!$A$1:$IW$188,45,FALSE),0)</f>
        <v>0</v>
      </c>
      <c r="IK72" s="19">
        <f>IFERROR(HLOOKUP(IK$1,'Nakladova matice_2018'!$A$1:$IW$188,45,FALSE),0)</f>
        <v>0</v>
      </c>
      <c r="IL72" s="19">
        <f>IFERROR(HLOOKUP(IL$1,'Nakladova matice_2018'!$A$1:$IW$188,45,FALSE),0)</f>
        <v>0</v>
      </c>
      <c r="IM72" s="19">
        <f>IFERROR(HLOOKUP(IM$1,'Nakladova matice_2018'!$A$1:$IW$188,45,FALSE),0)</f>
        <v>0</v>
      </c>
      <c r="IN72" s="19">
        <f>IFERROR(HLOOKUP(IN$1,'Nakladova matice_2018'!$A$1:$IW$188,45,FALSE),0)</f>
        <v>0</v>
      </c>
      <c r="IO72" s="19">
        <f>IFERROR(HLOOKUP(IO$1,'Nakladova matice_2018'!$A$1:$IW$188,45,FALSE),0)</f>
        <v>0</v>
      </c>
      <c r="IP72" s="19">
        <f>IFERROR(HLOOKUP(IP$1,'Nakladova matice_2018'!$A$1:$IW$188,45,FALSE),0)</f>
        <v>0</v>
      </c>
      <c r="IQ72" s="19">
        <f>IFERROR(HLOOKUP(IQ$1,'Nakladova matice_2018'!$A$1:$IW$188,45,FALSE),0)</f>
        <v>0</v>
      </c>
      <c r="IR72" s="19">
        <f>IFERROR(HLOOKUP(IR$1,'Nakladova matice_2018'!$A$1:$IW$188,45,FALSE),0)</f>
        <v>0</v>
      </c>
      <c r="IS72" s="19">
        <f>IFERROR(HLOOKUP(IS$1,'Nakladova matice_2018'!$A$1:$IW$188,45,FALSE),0)</f>
        <v>0</v>
      </c>
      <c r="IT72" s="19">
        <f>IFERROR(HLOOKUP(IT$1,'Nakladova matice_2018'!$A$1:$IW$188,45,FALSE),0)</f>
        <v>0</v>
      </c>
      <c r="IU72" s="19">
        <f>IFERROR(HLOOKUP(IU$1,'Nakladova matice_2018'!$A$1:$IW$188,45,FALSE),0)</f>
        <v>0</v>
      </c>
      <c r="IV72" s="19">
        <f>IFERROR(HLOOKUP(IV$1,'Nakladova matice_2018'!$A$1:$IW$188,45,FALSE),0)</f>
        <v>0</v>
      </c>
      <c r="IW72" s="19">
        <f>IFERROR(HLOOKUP(IW$1,'Nakladova matice_2018'!$A$1:$IW$188,45,FALSE),0)</f>
        <v>0</v>
      </c>
      <c r="IX72" s="19">
        <f>IFERROR(HLOOKUP(IX$1,'Nakladova matice_2018'!$A$1:$IW$188,45,FALSE),0)</f>
        <v>0</v>
      </c>
      <c r="IY72" s="19">
        <f>IFERROR(HLOOKUP(IY$1,'Nakladova matice_2018'!$A$1:$IW$188,45,FALSE),0)</f>
        <v>0</v>
      </c>
      <c r="IZ72" s="19">
        <f>IFERROR(HLOOKUP(IZ$1,'Nakladova matice_2018'!$A$1:$IW$188,45,FALSE),0)</f>
        <v>0</v>
      </c>
      <c r="JA72" s="19">
        <f>IFERROR(HLOOKUP(JA$1,'Nakladova matice_2018'!$A$1:$IW$188,45,FALSE),0)</f>
        <v>0</v>
      </c>
      <c r="JB72" s="19">
        <f>IFERROR(HLOOKUP(JB$1,'Nakladova matice_2018'!$A$1:$IW$188,45,FALSE),0)</f>
        <v>0</v>
      </c>
      <c r="JC72" s="19">
        <f>IFERROR(HLOOKUP(JC$1,'Nakladova matice_2018'!$A$1:$IW$188,45,FALSE),0)</f>
        <v>0</v>
      </c>
      <c r="JD72" s="19">
        <f>IFERROR(HLOOKUP(JD$1,'Nakladova matice_2018'!$A$1:$IW$188,45,FALSE),0)</f>
        <v>0</v>
      </c>
      <c r="JE72" s="19">
        <f>IFERROR(HLOOKUP(JE$1,'Nakladova matice_2018'!$A$1:$IW$188,45,FALSE),0)</f>
        <v>0</v>
      </c>
      <c r="JF72" s="19">
        <f>IFERROR(HLOOKUP(JF$1,'Nakladova matice_2018'!$A$1:$IW$188,45,FALSE),0)</f>
        <v>0</v>
      </c>
      <c r="JG72" s="19">
        <f>IFERROR(HLOOKUP(JG$1,'Nakladova matice_2018'!$A$1:$IW$188,45,FALSE),0)</f>
        <v>0</v>
      </c>
      <c r="JH72" s="19">
        <f>IFERROR(HLOOKUP(JH$1,'Nakladova matice_2018'!$A$1:$IW$188,45,FALSE),0)</f>
        <v>0</v>
      </c>
      <c r="JI72" s="19">
        <f>IFERROR(HLOOKUP(JI$1,'Nakladova matice_2018'!$A$1:$IW$188,45,FALSE),0)</f>
        <v>0</v>
      </c>
      <c r="JJ72" s="19">
        <f>IFERROR(HLOOKUP(JJ$1,'Nakladova matice_2018'!$A$1:$IW$188,45,FALSE),0)</f>
        <v>0</v>
      </c>
      <c r="JK72" s="19">
        <f>IFERROR(HLOOKUP(JK$1,'Nakladova matice_2018'!$A$1:$IW$188,45,FALSE),0)</f>
        <v>0</v>
      </c>
      <c r="JL72" s="19">
        <f>IFERROR(HLOOKUP(JL$1,'Nakladova matice_2018'!$A$1:$IW$188,45,FALSE),0)</f>
        <v>0</v>
      </c>
      <c r="JM72" s="19">
        <f>IFERROR(HLOOKUP(JM$1,'Nakladova matice_2018'!$A$1:$IW$188,45,FALSE),0)</f>
        <v>0</v>
      </c>
      <c r="JN72" s="19">
        <f>IFERROR(HLOOKUP(JN$1,'Nakladova matice_2018'!$A$1:$IW$188,45,FALSE),0)</f>
        <v>0</v>
      </c>
      <c r="JO72" s="19">
        <f>IFERROR(HLOOKUP(JO$1,'Nakladova matice_2018'!$A$1:$IW$188,45,FALSE),0)</f>
        <v>0</v>
      </c>
      <c r="JP72" s="19">
        <f>IFERROR(HLOOKUP(JP$1,'Nakladova matice_2018'!$A$1:$IW$188,45,FALSE),0)</f>
        <v>0</v>
      </c>
      <c r="JQ72" s="19">
        <f>IFERROR(HLOOKUP(JQ$1,'Nakladova matice_2018'!$A$1:$IW$188,45,FALSE),0)</f>
        <v>0</v>
      </c>
      <c r="JR72" s="19">
        <f>IFERROR(HLOOKUP(JR$1,'Nakladova matice_2018'!$A$1:$IW$188,45,FALSE),0)</f>
        <v>0</v>
      </c>
      <c r="JS72" s="19">
        <f>IFERROR(HLOOKUP(JS$1,'Nakladova matice_2018'!$A$1:$IW$188,45,FALSE),0)</f>
        <v>0</v>
      </c>
      <c r="JT72" s="19">
        <f>IFERROR(HLOOKUP(JT$1,'Nakladova matice_2018'!$A$1:$IW$188,45,FALSE),0)</f>
        <v>0</v>
      </c>
      <c r="JU72" s="19">
        <f>IFERROR(HLOOKUP(JU$1,'Nakladova matice_2018'!$A$1:$IW$188,45,FALSE),0)</f>
        <v>0</v>
      </c>
      <c r="JV72" s="19">
        <f>IFERROR(HLOOKUP(JV$1,'Nakladova matice_2018'!$A$1:$IW$188,45,FALSE),0)</f>
        <v>0</v>
      </c>
      <c r="JW72" s="19">
        <f>IFERROR(HLOOKUP(JW$1,'Nakladova matice_2018'!$A$1:$IW$188,45,FALSE),0)</f>
        <v>0</v>
      </c>
      <c r="JX72" s="19">
        <f>IFERROR(HLOOKUP(JX$1,'Nakladova matice_2018'!$A$1:$IW$188,45,FALSE),0)</f>
        <v>0</v>
      </c>
      <c r="JY72" s="19">
        <f>IFERROR(HLOOKUP(JY$1,'Nakladova matice_2018'!$A$1:$IW$188,45,FALSE),0)</f>
        <v>0</v>
      </c>
      <c r="JZ72" s="19">
        <f>IFERROR(HLOOKUP(JZ$1,'Nakladova matice_2018'!$A$1:$IW$188,45,FALSE),0)</f>
        <v>0</v>
      </c>
      <c r="KA72" s="19">
        <f>IFERROR(HLOOKUP(KA$1,'Nakladova matice_2018'!$A$1:$IW$188,45,FALSE),0)</f>
        <v>0</v>
      </c>
      <c r="KB72" s="19">
        <f>IFERROR(HLOOKUP(KB$1,'Nakladova matice_2018'!$A$1:$IW$188,45,FALSE),0)</f>
        <v>0</v>
      </c>
      <c r="KC72" s="19">
        <f>IFERROR(HLOOKUP(KC$1,'Nakladova matice_2018'!$A$1:$IW$188,45,FALSE),0)</f>
        <v>0</v>
      </c>
      <c r="KD72" s="19">
        <f>IFERROR(HLOOKUP(KD$1,'Nakladova matice_2018'!$A$1:$IW$188,45,FALSE),0)</f>
        <v>0</v>
      </c>
      <c r="KE72" s="19">
        <f>IFERROR(HLOOKUP(KE$1,'Nakladova matice_2018'!$A$1:$IW$188,45,FALSE),0)</f>
        <v>0</v>
      </c>
      <c r="KF72" s="19">
        <f>IFERROR(HLOOKUP(KF$1,'Nakladova matice_2018'!$A$1:$IW$188,45,FALSE),0)</f>
        <v>0</v>
      </c>
      <c r="KG72" s="19">
        <f>IFERROR(HLOOKUP(KG$1,'Nakladova matice_2018'!$A$1:$IW$188,45,FALSE),0)</f>
        <v>0</v>
      </c>
      <c r="KH72" s="19">
        <f>IFERROR(HLOOKUP(KH$1,'Nakladova matice_2018'!$A$1:$IW$188,45,FALSE),0)</f>
        <v>0</v>
      </c>
      <c r="KI72" s="19">
        <f>IFERROR(HLOOKUP(KI$1,'Nakladova matice_2018'!$A$1:$IW$188,45,FALSE),0)</f>
        <v>0</v>
      </c>
      <c r="KJ72" s="19">
        <f>IFERROR(HLOOKUP(KJ$1,'Nakladova matice_2018'!$A$1:$IW$188,45,FALSE),0)</f>
        <v>0</v>
      </c>
      <c r="KK72" s="19">
        <f>IFERROR(HLOOKUP(KK$1,'Nakladova matice_2018'!$A$1:$IW$188,45,FALSE),0)</f>
        <v>0</v>
      </c>
      <c r="KL72" s="19">
        <f>IFERROR(HLOOKUP(KL$1,'Nakladova matice_2018'!$A$1:$IW$188,45,FALSE),0)</f>
        <v>0</v>
      </c>
      <c r="KM72" s="19">
        <f>IFERROR(HLOOKUP(KM$1,'Nakladova matice_2018'!$A$1:$IW$188,45,FALSE),0)</f>
        <v>0</v>
      </c>
      <c r="KN72" s="19">
        <f>IFERROR(HLOOKUP(KN$1,'Nakladova matice_2018'!$A$1:$IW$188,45,FALSE),0)</f>
        <v>0</v>
      </c>
      <c r="KO72" s="19">
        <f>IFERROR(HLOOKUP(KO$1,'Nakladova matice_2018'!$A$1:$IW$188,45,FALSE),0)</f>
        <v>0</v>
      </c>
      <c r="KP72" s="19">
        <f>IFERROR(HLOOKUP(KP$1,'Nakladova matice_2018'!$A$1:$IW$188,45,FALSE),0)</f>
        <v>0</v>
      </c>
      <c r="KQ72" s="19">
        <f>IFERROR(HLOOKUP(KQ$1,'Nakladova matice_2018'!$A$1:$IW$188,45,FALSE),0)</f>
        <v>0</v>
      </c>
      <c r="KR72" s="19">
        <f>IFERROR(HLOOKUP(KR$1,'Nakladova matice_2018'!$A$1:$IW$188,45,FALSE),0)</f>
        <v>0</v>
      </c>
      <c r="KS72" s="19">
        <f>IFERROR(HLOOKUP(KS$1,'Nakladova matice_2018'!$A$1:$IW$188,45,FALSE),0)</f>
        <v>0</v>
      </c>
      <c r="KT72" s="19">
        <f>IFERROR(HLOOKUP(KT$1,'Nakladova matice_2018'!$A$1:$IW$188,45,FALSE),0)</f>
        <v>0</v>
      </c>
      <c r="KU72" s="19">
        <f>IFERROR(HLOOKUP(KU$1,'Nakladova matice_2018'!$A$1:$IW$188,45,FALSE),0)</f>
        <v>0</v>
      </c>
      <c r="KV72" s="19">
        <f>IFERROR(HLOOKUP(KV$1,'Nakladova matice_2018'!$A$1:$IW$188,45,FALSE),0)</f>
        <v>0</v>
      </c>
      <c r="KW72" s="19">
        <f>IFERROR(HLOOKUP(KW$1,'Nakladova matice_2018'!$A$1:$IW$188,45,FALSE),0)</f>
        <v>11651</v>
      </c>
      <c r="KX72" s="19">
        <f>IFERROR(HLOOKUP(KX$1,'Nakladova matice_2018'!$A$1:$IW$188,45,FALSE),0)</f>
        <v>0</v>
      </c>
      <c r="KY72" s="19">
        <f>IFERROR(HLOOKUP(KY$1,'Nakladova matice_2018'!$A$1:$IW$188,45,FALSE),0)</f>
        <v>0</v>
      </c>
      <c r="KZ72" s="19">
        <f>IFERROR(HLOOKUP(KZ$1,'Nakladova matice_2018'!$A$1:$IW$188,45,FALSE),0)</f>
        <v>0</v>
      </c>
      <c r="LA72" s="19">
        <f>IFERROR(HLOOKUP(LA$1,'Nakladova matice_2018'!$A$1:$IW$188,45,FALSE),0)</f>
        <v>0</v>
      </c>
      <c r="LB72" s="19">
        <f>IFERROR(HLOOKUP(LB$1,'Nakladova matice_2018'!$A$1:$IW$188,45,FALSE),0)</f>
        <v>0</v>
      </c>
      <c r="LC72" s="19">
        <f>IFERROR(HLOOKUP(LC$1,'Nakladova matice_2018'!$A$1:$IW$188,45,FALSE),0)</f>
        <v>0</v>
      </c>
      <c r="LD72" s="19">
        <f>IFERROR(HLOOKUP(LD$1,'Nakladova matice_2018'!$A$1:$IW$188,45,FALSE),0)</f>
        <v>0</v>
      </c>
      <c r="LE72" s="19">
        <f>IFERROR(HLOOKUP(LE$1,'Nakladova matice_2018'!$A$1:$IW$188,45,FALSE),0)</f>
        <v>0</v>
      </c>
      <c r="LF72" s="19">
        <f>IFERROR(HLOOKUP(LF$1,'Nakladova matice_2018'!$A$1:$IW$188,45,FALSE),0)</f>
        <v>0</v>
      </c>
      <c r="LG72" s="19">
        <f>IFERROR(HLOOKUP(LG$1,'Nakladova matice_2018'!$A$1:$IW$188,45,FALSE),0)</f>
        <v>0</v>
      </c>
      <c r="LH72" s="19">
        <f>IFERROR(HLOOKUP(LH$1,'Nakladova matice_2018'!$A$1:$IW$188,45,FALSE),0)</f>
        <v>0</v>
      </c>
      <c r="LI72" s="19">
        <f>IFERROR(HLOOKUP(LI$1,'Nakladova matice_2018'!$A$1:$IW$188,45,FALSE),0)</f>
        <v>0</v>
      </c>
      <c r="LJ72" s="19">
        <f>IFERROR(HLOOKUP(LJ$1,'Nakladova matice_2018'!$A$1:$IW$188,45,FALSE),0)</f>
        <v>0</v>
      </c>
      <c r="LK72" s="19">
        <f>IFERROR(HLOOKUP(LK$1,'Nakladova matice_2018'!$A$1:$IW$188,45,FALSE),0)</f>
        <v>0</v>
      </c>
      <c r="LL72" s="19">
        <f>IFERROR(HLOOKUP(LL$1,'Nakladova matice_2018'!$A$1:$IW$188,45,FALSE),0)</f>
        <v>0</v>
      </c>
      <c r="LM72" s="19">
        <f>IFERROR(HLOOKUP(LM$1,'Nakladova matice_2018'!$A$1:$IW$188,45,FALSE),0)</f>
        <v>0</v>
      </c>
      <c r="LN72" s="19">
        <f>IFERROR(HLOOKUP(LN$1,'Nakladova matice_2018'!$A$1:$IW$188,45,FALSE),0)</f>
        <v>0</v>
      </c>
      <c r="LO72" s="19">
        <f>IFERROR(HLOOKUP(LO$1,'Nakladova matice_2018'!$A$1:$IW$188,45,FALSE),0)</f>
        <v>0</v>
      </c>
      <c r="LP72" s="19">
        <f>IFERROR(HLOOKUP(LP$1,'Nakladova matice_2018'!$A$1:$IW$188,45,FALSE),0)</f>
        <v>0</v>
      </c>
      <c r="LQ72" s="19">
        <f>IFERROR(HLOOKUP(LQ$1,'Nakladova matice_2018'!$A$1:$IW$188,45,FALSE),0)</f>
        <v>0</v>
      </c>
      <c r="LR72" s="19">
        <f>IFERROR(HLOOKUP(LR$1,'Nakladova matice_2018'!$A$1:$IW$188,45,FALSE),0)</f>
        <v>0</v>
      </c>
      <c r="LS72" s="19">
        <f>IFERROR(HLOOKUP(LS$1,'Nakladova matice_2018'!$A$1:$IW$188,45,FALSE),0)</f>
        <v>0</v>
      </c>
      <c r="LT72" s="19">
        <f>IFERROR(HLOOKUP(LT$1,'Nakladova matice_2018'!$A$1:$IW$188,45,FALSE),0)</f>
        <v>0</v>
      </c>
      <c r="LU72" s="19">
        <f>IFERROR(HLOOKUP(LU$1,'Nakladova matice_2018'!$A$1:$IW$188,45,FALSE),0)</f>
        <v>0</v>
      </c>
      <c r="LV72" s="19">
        <f>IFERROR(HLOOKUP(LV$1,'Nakladova matice_2018'!$A$1:$IW$188,45,FALSE),0)</f>
        <v>0</v>
      </c>
      <c r="LW72" s="19">
        <f>IFERROR(HLOOKUP(LW$1,'Nakladova matice_2018'!$A$1:$IW$188,45,FALSE),0)</f>
        <v>0</v>
      </c>
      <c r="LX72" s="19">
        <f>IFERROR(HLOOKUP(LX$1,'Nakladova matice_2018'!$A$1:$IW$188,45,FALSE),0)</f>
        <v>0</v>
      </c>
      <c r="LY72" s="19">
        <f>IFERROR(HLOOKUP(LY$1,'Nakladova matice_2018'!$A$1:$IW$188,45,FALSE),0)</f>
        <v>0</v>
      </c>
      <c r="LZ72" s="19">
        <f>IFERROR(HLOOKUP(LZ$1,'Nakladova matice_2018'!$A$1:$IW$188,45,FALSE),0)</f>
        <v>0</v>
      </c>
      <c r="MA72" s="19">
        <f>IFERROR(HLOOKUP(MA$1,'Nakladova matice_2018'!$A$1:$IW$188,45,FALSE),0)</f>
        <v>0</v>
      </c>
      <c r="MB72" s="19">
        <f>IFERROR(HLOOKUP(MB$1,'Nakladova matice_2018'!$A$1:$IW$188,45,FALSE),0)</f>
        <v>0</v>
      </c>
      <c r="MC72" s="19">
        <f>IFERROR(HLOOKUP(MC$1,'Nakladova matice_2018'!$A$1:$IW$188,45,FALSE),0)</f>
        <v>0</v>
      </c>
      <c r="MD72" s="19">
        <f>IFERROR(HLOOKUP(MD$1,'Nakladova matice_2018'!$A$1:$IW$188,45,FALSE),0)</f>
        <v>0</v>
      </c>
      <c r="ME72" s="19">
        <f>IFERROR(HLOOKUP(ME$1,'Nakladova matice_2018'!$A$1:$IW$188,45,FALSE),0)</f>
        <v>0</v>
      </c>
      <c r="MF72" s="19">
        <f>IFERROR(HLOOKUP(MF$1,'Nakladova matice_2018'!$A$1:$IW$188,45,FALSE),0)</f>
        <v>0</v>
      </c>
      <c r="MG72" s="19">
        <f>IFERROR(HLOOKUP(MG$1,'Nakladova matice_2018'!$A$1:$IW$188,45,FALSE),0)</f>
        <v>0</v>
      </c>
      <c r="MH72" s="19">
        <f>IFERROR(HLOOKUP(MH$1,'Nakladova matice_2018'!$A$1:$IW$188,45,FALSE),0)</f>
        <v>0</v>
      </c>
      <c r="MI72" s="19">
        <f>IFERROR(HLOOKUP(MI$1,'Nakladova matice_2018'!$A$1:$IW$188,45,FALSE),0)</f>
        <v>0</v>
      </c>
      <c r="MJ72" s="19">
        <f>IFERROR(HLOOKUP(MJ$1,'Nakladova matice_2018'!$A$1:$IW$188,45,FALSE),0)</f>
        <v>0</v>
      </c>
      <c r="MK72" s="19">
        <f>IFERROR(HLOOKUP(MK$1,'Nakladova matice_2018'!$A$1:$IW$188,45,FALSE),0)</f>
        <v>0</v>
      </c>
      <c r="ML72" s="19">
        <f>IFERROR(HLOOKUP(ML$1,'Nakladova matice_2018'!$A$1:$IW$188,45,FALSE),0)</f>
        <v>0</v>
      </c>
      <c r="MM72" s="19">
        <f>IFERROR(HLOOKUP(MM$1,'Nakladova matice_2018'!$A$1:$IW$188,45,FALSE),0)</f>
        <v>0</v>
      </c>
      <c r="MN72" s="19">
        <f>IFERROR(HLOOKUP(MN$1,'Nakladova matice_2018'!$A$1:$IW$188,45,FALSE),0)</f>
        <v>0</v>
      </c>
      <c r="MO72" s="20">
        <f t="shared" si="84"/>
        <v>11651</v>
      </c>
      <c r="MP72" s="20">
        <f>MO72-'Nakladova matice_2018'!IX45</f>
        <v>0</v>
      </c>
    </row>
    <row r="73" spans="1:354" x14ac:dyDescent="0.2">
      <c r="A73" s="27">
        <v>513011</v>
      </c>
      <c r="B73" s="21" t="s">
        <v>217</v>
      </c>
      <c r="C73" s="53">
        <v>0</v>
      </c>
      <c r="D73" s="19">
        <f>IFERROR(HLOOKUP(D$1,'Nakladova matice_2018'!$A$1:$IW$188,46,FALSE),0)</f>
        <v>0</v>
      </c>
      <c r="E73" s="19">
        <f>IFERROR(HLOOKUP(E$1,'Nakladova matice_2018'!$A$1:$IW$188,46,FALSE),0)</f>
        <v>0</v>
      </c>
      <c r="F73" s="19">
        <f>IFERROR(HLOOKUP(F$1,'Nakladova matice_2018'!$A$1:$IW$188,46,FALSE),0)</f>
        <v>21492.21</v>
      </c>
      <c r="G73" s="19">
        <f>IFERROR(HLOOKUP(G$1,'Nakladova matice_2018'!$A$1:$IW$188,46,FALSE),0)</f>
        <v>0</v>
      </c>
      <c r="H73" s="19">
        <f>IFERROR(HLOOKUP(H$1,'Nakladova matice_2018'!$A$1:$IW$188,46,FALSE),0)</f>
        <v>0</v>
      </c>
      <c r="I73" s="19">
        <f>IFERROR(HLOOKUP(I$1,'Nakladova matice_2018'!$A$1:$IW$188,46,FALSE),0)</f>
        <v>0</v>
      </c>
      <c r="J73" s="19">
        <f>IFERROR(HLOOKUP(J$1,'Nakladova matice_2018'!$A$1:$IW$188,46,FALSE),0)</f>
        <v>4563</v>
      </c>
      <c r="K73" s="19">
        <f>IFERROR(HLOOKUP(K$1,'Nakladova matice_2018'!$A$1:$IW$188,46,FALSE),0)</f>
        <v>0</v>
      </c>
      <c r="L73" s="19">
        <f>IFERROR(HLOOKUP(L$1,'Nakladova matice_2018'!$A$1:$IW$188,46,FALSE),0)</f>
        <v>0</v>
      </c>
      <c r="M73" s="19">
        <f>IFERROR(HLOOKUP(M$1,'Nakladova matice_2018'!$A$1:$IW$188,46,FALSE),0)</f>
        <v>0</v>
      </c>
      <c r="N73" s="19">
        <f>IFERROR(HLOOKUP(N$1,'Nakladova matice_2018'!$A$1:$IW$188,46,FALSE),0)</f>
        <v>0</v>
      </c>
      <c r="O73" s="19">
        <f>IFERROR(HLOOKUP(O$1,'Nakladova matice_2018'!$A$1:$IW$188,46,FALSE),0)</f>
        <v>30640.400000000001</v>
      </c>
      <c r="P73" s="19">
        <f>IFERROR(HLOOKUP(P$1,'Nakladova matice_2018'!$A$1:$IW$188,46,FALSE),0)</f>
        <v>0</v>
      </c>
      <c r="Q73" s="19">
        <f>IFERROR(HLOOKUP(Q$1,'Nakladova matice_2018'!$A$1:$IW$188,46,FALSE),0)</f>
        <v>0</v>
      </c>
      <c r="R73" s="19">
        <f>IFERROR(HLOOKUP(R$1,'Nakladova matice_2018'!$A$1:$IW$188,46,FALSE),0)</f>
        <v>58462.53</v>
      </c>
      <c r="S73" s="19">
        <f>IFERROR(HLOOKUP(S$1,'Nakladova matice_2018'!$A$1:$IW$188,46,FALSE),0)</f>
        <v>23534.98</v>
      </c>
      <c r="T73" s="19">
        <f>IFERROR(HLOOKUP(T$1,'Nakladova matice_2018'!$A$1:$IW$188,46,FALSE),0)</f>
        <v>0</v>
      </c>
      <c r="U73" s="19">
        <f>IFERROR(HLOOKUP(U$1,'Nakladova matice_2018'!$A$1:$IW$188,46,FALSE),0)</f>
        <v>0</v>
      </c>
      <c r="V73" s="19">
        <f>IFERROR(HLOOKUP(V$1,'Nakladova matice_2018'!$A$1:$IW$188,46,FALSE),0)</f>
        <v>0</v>
      </c>
      <c r="W73" s="19">
        <f>IFERROR(HLOOKUP(W$1,'Nakladova matice_2018'!$A$1:$IW$188,46,FALSE),0)</f>
        <v>91433.25</v>
      </c>
      <c r="X73" s="19">
        <f>IFERROR(HLOOKUP(X$1,'Nakladova matice_2018'!$A$1:$IW$188,46,FALSE),0)</f>
        <v>0</v>
      </c>
      <c r="Y73" s="19">
        <f>IFERROR(HLOOKUP(Y$1,'Nakladova matice_2018'!$A$1:$IW$188,46,FALSE),0)</f>
        <v>0</v>
      </c>
      <c r="Z73" s="19">
        <f>IFERROR(HLOOKUP(Z$1,'Nakladova matice_2018'!$A$1:$IW$188,46,FALSE),0)</f>
        <v>231607.67</v>
      </c>
      <c r="AA73" s="19">
        <f>IFERROR(HLOOKUP(AA$1,'Nakladova matice_2018'!$A$1:$IW$188,46,FALSE),0)</f>
        <v>0</v>
      </c>
      <c r="AB73" s="19">
        <f>IFERROR(HLOOKUP(AB$1,'Nakladova matice_2018'!$A$1:$IW$188,46,FALSE),0)</f>
        <v>0</v>
      </c>
      <c r="AC73" s="19">
        <f>IFERROR(HLOOKUP(AC$1,'Nakladova matice_2018'!$A$1:$IW$188,46,FALSE),0)</f>
        <v>0</v>
      </c>
      <c r="AD73" s="19">
        <f>IFERROR(HLOOKUP(AD$1,'Nakladova matice_2018'!$A$1:$IW$188,46,FALSE),0)</f>
        <v>0</v>
      </c>
      <c r="AE73" s="19">
        <f>IFERROR(HLOOKUP(AE$1,'Nakladova matice_2018'!$A$1:$IW$188,46,FALSE),0)</f>
        <v>0</v>
      </c>
      <c r="AF73" s="19">
        <f>IFERROR(HLOOKUP(AF$1,'Nakladova matice_2018'!$A$1:$IW$188,46,FALSE),0)</f>
        <v>0</v>
      </c>
      <c r="AG73" s="19">
        <f>IFERROR(HLOOKUP(AG$1,'Nakladova matice_2018'!$A$1:$IW$188,46,FALSE),0)</f>
        <v>0</v>
      </c>
      <c r="AH73" s="19">
        <f>IFERROR(HLOOKUP(AH$1,'Nakladova matice_2018'!$A$1:$IW$188,46,FALSE),0)</f>
        <v>0</v>
      </c>
      <c r="AI73" s="19">
        <f>IFERROR(HLOOKUP(AI$1,'Nakladova matice_2018'!$A$1:$IW$188,46,FALSE),0)</f>
        <v>0</v>
      </c>
      <c r="AJ73" s="19">
        <f>IFERROR(HLOOKUP(AJ$1,'Nakladova matice_2018'!$A$1:$IW$188,46,FALSE),0)</f>
        <v>0</v>
      </c>
      <c r="AK73" s="19">
        <f>IFERROR(HLOOKUP(AK$1,'Nakladova matice_2018'!$A$1:$IW$188,46,FALSE),0)</f>
        <v>0</v>
      </c>
      <c r="AL73" s="19">
        <f>IFERROR(HLOOKUP(AL$1,'Nakladova matice_2018'!$A$1:$IW$188,46,FALSE),0)</f>
        <v>0</v>
      </c>
      <c r="AM73" s="19">
        <f>IFERROR(HLOOKUP(AM$1,'Nakladova matice_2018'!$A$1:$IW$188,46,FALSE),0)</f>
        <v>0</v>
      </c>
      <c r="AN73" s="19">
        <f>IFERROR(HLOOKUP(AN$1,'Nakladova matice_2018'!$A$1:$IW$188,46,FALSE),0)</f>
        <v>0</v>
      </c>
      <c r="AO73" s="19">
        <f>IFERROR(HLOOKUP(AO$1,'Nakladova matice_2018'!$A$1:$IW$188,46,FALSE),0)</f>
        <v>0</v>
      </c>
      <c r="AP73" s="19">
        <f>IFERROR(HLOOKUP(AP$1,'Nakladova matice_2018'!$A$1:$IW$188,46,FALSE),0)</f>
        <v>0</v>
      </c>
      <c r="AQ73" s="19">
        <f>IFERROR(HLOOKUP(AQ$1,'Nakladova matice_2018'!$A$1:$IW$188,46,FALSE),0)</f>
        <v>0</v>
      </c>
      <c r="AR73" s="19">
        <f>IFERROR(HLOOKUP(AR$1,'Nakladova matice_2018'!$A$1:$IW$188,46,FALSE),0)</f>
        <v>0</v>
      </c>
      <c r="AS73" s="19">
        <f>IFERROR(HLOOKUP(AS$1,'Nakladova matice_2018'!$A$1:$IW$188,46,FALSE),0)</f>
        <v>0</v>
      </c>
      <c r="AT73" s="19">
        <f>IFERROR(HLOOKUP(AT$1,'Nakladova matice_2018'!$A$1:$IW$188,46,FALSE),0)</f>
        <v>146087</v>
      </c>
      <c r="AU73" s="19">
        <f>IFERROR(HLOOKUP(AU$1,'Nakladova matice_2018'!$A$1:$IW$188,46,FALSE),0)</f>
        <v>0</v>
      </c>
      <c r="AV73" s="19">
        <f>IFERROR(HLOOKUP(AV$1,'Nakladova matice_2018'!$A$1:$IW$188,46,FALSE),0)</f>
        <v>0</v>
      </c>
      <c r="AW73" s="19">
        <f>IFERROR(HLOOKUP(AW$1,'Nakladova matice_2018'!$A$1:$IW$188,46,FALSE),0)</f>
        <v>0</v>
      </c>
      <c r="AX73" s="19">
        <f>IFERROR(HLOOKUP(AX$1,'Nakladova matice_2018'!$A$1:$IW$188,46,FALSE),0)</f>
        <v>5636.8</v>
      </c>
      <c r="AY73" s="19">
        <f>IFERROR(HLOOKUP(AY$1,'Nakladova matice_2018'!$A$1:$IW$188,46,FALSE),0)</f>
        <v>1217</v>
      </c>
      <c r="AZ73" s="19">
        <f>IFERROR(HLOOKUP(AZ$1,'Nakladova matice_2018'!$A$1:$IW$188,46,FALSE),0)</f>
        <v>0</v>
      </c>
      <c r="BA73" s="19">
        <f>IFERROR(HLOOKUP(BA$1,'Nakladova matice_2018'!$A$1:$IW$188,46,FALSE),0)</f>
        <v>4021</v>
      </c>
      <c r="BB73" s="19">
        <f>IFERROR(HLOOKUP(BB$1,'Nakladova matice_2018'!$A$1:$IW$188,46,FALSE),0)</f>
        <v>0</v>
      </c>
      <c r="BC73" s="19">
        <f>IFERROR(HLOOKUP(BC$1,'Nakladova matice_2018'!$A$1:$IW$188,46,FALSE),0)</f>
        <v>0</v>
      </c>
      <c r="BD73" s="19">
        <f>IFERROR(HLOOKUP(BD$1,'Nakladova matice_2018'!$A$1:$IW$188,46,FALSE),0)</f>
        <v>64925.16</v>
      </c>
      <c r="BE73" s="19">
        <f>IFERROR(HLOOKUP(BE$1,'Nakladova matice_2018'!$A$1:$IW$188,46,FALSE),0)</f>
        <v>0</v>
      </c>
      <c r="BF73" s="19">
        <f>IFERROR(HLOOKUP(BF$1,'Nakladova matice_2018'!$A$1:$IW$188,46,FALSE),0)</f>
        <v>0</v>
      </c>
      <c r="BG73" s="19">
        <f>IFERROR(HLOOKUP(BG$1,'Nakladova matice_2018'!$A$1:$IW$188,46,FALSE),0)</f>
        <v>0</v>
      </c>
      <c r="BH73" s="19">
        <f>IFERROR(HLOOKUP(BH$1,'Nakladova matice_2018'!$A$1:$IW$188,46,FALSE),0)</f>
        <v>0</v>
      </c>
      <c r="BI73" s="19">
        <f>IFERROR(HLOOKUP(BI$1,'Nakladova matice_2018'!$A$1:$IW$188,46,FALSE),0)</f>
        <v>20128.7</v>
      </c>
      <c r="BJ73" s="19">
        <f>IFERROR(HLOOKUP(BJ$1,'Nakladova matice_2018'!$A$1:$IW$188,46,FALSE),0)</f>
        <v>0</v>
      </c>
      <c r="BK73" s="19">
        <f>IFERROR(HLOOKUP(BK$1,'Nakladova matice_2018'!$A$1:$IW$188,46,FALSE),0)</f>
        <v>0</v>
      </c>
      <c r="BL73" s="19">
        <f>IFERROR(HLOOKUP(BL$1,'Nakladova matice_2018'!$A$1:$IW$188,46,FALSE),0)</f>
        <v>0</v>
      </c>
      <c r="BM73" s="19">
        <f>IFERROR(HLOOKUP(BM$1,'Nakladova matice_2018'!$A$1:$IW$188,46,FALSE),0)</f>
        <v>18808.5</v>
      </c>
      <c r="BN73" s="19">
        <f>IFERROR(HLOOKUP(BN$1,'Nakladova matice_2018'!$A$1:$IW$188,46,FALSE),0)</f>
        <v>0</v>
      </c>
      <c r="BO73" s="19">
        <f>IFERROR(HLOOKUP(BO$1,'Nakladova matice_2018'!$A$1:$IW$188,46,FALSE),0)</f>
        <v>0</v>
      </c>
      <c r="BP73" s="19">
        <f>IFERROR(HLOOKUP(BP$1,'Nakladova matice_2018'!$A$1:$IW$188,46,FALSE),0)</f>
        <v>0</v>
      </c>
      <c r="BQ73" s="19">
        <f>IFERROR(HLOOKUP(BQ$1,'Nakladova matice_2018'!$A$1:$IW$188,46,FALSE),0)</f>
        <v>6453</v>
      </c>
      <c r="BR73" s="19">
        <f>IFERROR(HLOOKUP(BR$1,'Nakladova matice_2018'!$A$1:$IW$188,46,FALSE),0)</f>
        <v>0</v>
      </c>
      <c r="BS73" s="19">
        <f>IFERROR(HLOOKUP(BS$1,'Nakladova matice_2018'!$A$1:$IW$188,46,FALSE),0)</f>
        <v>0</v>
      </c>
      <c r="BT73" s="19">
        <f>IFERROR(HLOOKUP(BT$1,'Nakladova matice_2018'!$A$1:$IW$188,46,FALSE),0)</f>
        <v>222428.92</v>
      </c>
      <c r="BU73" s="19">
        <f>IFERROR(HLOOKUP(BU$1,'Nakladova matice_2018'!$A$1:$IW$188,46,FALSE),0)</f>
        <v>0</v>
      </c>
      <c r="BV73" s="19">
        <f>IFERROR(HLOOKUP(BV$1,'Nakladova matice_2018'!$A$1:$IW$188,46,FALSE),0)</f>
        <v>0</v>
      </c>
      <c r="BW73" s="19">
        <f>IFERROR(HLOOKUP(BW$1,'Nakladova matice_2018'!$A$1:$IW$188,46,FALSE),0)</f>
        <v>0</v>
      </c>
      <c r="BX73" s="19">
        <f>IFERROR(HLOOKUP(BX$1,'Nakladova matice_2018'!$A$1:$IW$188,46,FALSE),0)</f>
        <v>103695.86</v>
      </c>
      <c r="BY73" s="19">
        <f>IFERROR(HLOOKUP(BY$1,'Nakladova matice_2018'!$A$1:$IW$188,46,FALSE),0)</f>
        <v>0</v>
      </c>
      <c r="BZ73" s="19">
        <f>IFERROR(HLOOKUP(BZ$1,'Nakladova matice_2018'!$A$1:$IW$188,46,FALSE),0)</f>
        <v>0</v>
      </c>
      <c r="CA73" s="19">
        <f>IFERROR(HLOOKUP(CA$1,'Nakladova matice_2018'!$A$1:$IW$188,46,FALSE),0)</f>
        <v>0</v>
      </c>
      <c r="CB73" s="19">
        <f>IFERROR(HLOOKUP(CB$1,'Nakladova matice_2018'!$A$1:$IW$188,46,FALSE),0)</f>
        <v>0</v>
      </c>
      <c r="CC73" s="19">
        <f>IFERROR(HLOOKUP(CC$1,'Nakladova matice_2018'!$A$1:$IW$188,46,FALSE),0)</f>
        <v>1373</v>
      </c>
      <c r="CD73" s="19">
        <f>IFERROR(HLOOKUP(CD$1,'Nakladova matice_2018'!$A$1:$IW$188,46,FALSE),0)</f>
        <v>6459.2</v>
      </c>
      <c r="CE73" s="19">
        <f>IFERROR(HLOOKUP(CE$1,'Nakladova matice_2018'!$A$1:$IW$188,46,FALSE),0)</f>
        <v>1810</v>
      </c>
      <c r="CF73" s="19">
        <f>IFERROR(HLOOKUP(CF$1,'Nakladova matice_2018'!$A$1:$IW$188,46,FALSE),0)</f>
        <v>3440</v>
      </c>
      <c r="CG73" s="19">
        <f>IFERROR(HLOOKUP(CG$1,'Nakladova matice_2018'!$A$1:$IW$188,46,FALSE),0)</f>
        <v>9179</v>
      </c>
      <c r="CH73" s="19">
        <f>IFERROR(HLOOKUP(CH$1,'Nakladova matice_2018'!$A$1:$IW$188,46,FALSE),0)</f>
        <v>100</v>
      </c>
      <c r="CI73" s="19">
        <f>IFERROR(HLOOKUP(CI$1,'Nakladova matice_2018'!$A$1:$IW$188,46,FALSE),0)</f>
        <v>12349.9</v>
      </c>
      <c r="CJ73" s="19">
        <f>IFERROR(HLOOKUP(CJ$1,'Nakladova matice_2018'!$A$1:$IW$188,46,FALSE),0)</f>
        <v>1888.48</v>
      </c>
      <c r="CK73" s="19">
        <f>IFERROR(HLOOKUP(CK$1,'Nakladova matice_2018'!$A$1:$IW$188,46,FALSE),0)</f>
        <v>613</v>
      </c>
      <c r="CL73" s="19">
        <f>IFERROR(HLOOKUP(CL$1,'Nakladova matice_2018'!$A$1:$IW$188,46,FALSE),0)</f>
        <v>5938</v>
      </c>
      <c r="CM73" s="19">
        <f>IFERROR(HLOOKUP(CM$1,'Nakladova matice_2018'!$A$1:$IW$188,46,FALSE),0)</f>
        <v>794.9</v>
      </c>
      <c r="CN73" s="19">
        <f>IFERROR(HLOOKUP(CN$1,'Nakladova matice_2018'!$A$1:$IW$188,46,FALSE),0)</f>
        <v>120666.34</v>
      </c>
      <c r="CO73" s="19">
        <f>IFERROR(HLOOKUP(CO$1,'Nakladova matice_2018'!$A$1:$IW$188,46,FALSE),0)</f>
        <v>0</v>
      </c>
      <c r="CP73" s="19">
        <f>IFERROR(HLOOKUP(CP$1,'Nakladova matice_2018'!$A$1:$IW$188,46,FALSE),0)</f>
        <v>0</v>
      </c>
      <c r="CQ73" s="19">
        <f>IFERROR(HLOOKUP(CQ$1,'Nakladova matice_2018'!$A$1:$IW$188,46,FALSE),0)</f>
        <v>0</v>
      </c>
      <c r="CR73" s="19">
        <f>IFERROR(HLOOKUP(CR$1,'Nakladova matice_2018'!$A$1:$IW$188,46,FALSE),0)</f>
        <v>1370</v>
      </c>
      <c r="CS73" s="19">
        <f>IFERROR(HLOOKUP(CS$1,'Nakladova matice_2018'!$A$1:$IW$188,46,FALSE),0)</f>
        <v>0</v>
      </c>
      <c r="CT73" s="19">
        <f>IFERROR(HLOOKUP(CT$1,'Nakladova matice_2018'!$A$1:$IW$188,46,FALSE),0)</f>
        <v>26801</v>
      </c>
      <c r="CU73" s="19">
        <f>IFERROR(HLOOKUP(CU$1,'Nakladova matice_2018'!$A$1:$IW$188,46,FALSE),0)</f>
        <v>0</v>
      </c>
      <c r="CV73" s="19">
        <f>IFERROR(HLOOKUP(CV$1,'Nakladova matice_2018'!$A$1:$IW$188,46,FALSE),0)</f>
        <v>10852</v>
      </c>
      <c r="CW73" s="19">
        <f>IFERROR(HLOOKUP(CW$1,'Nakladova matice_2018'!$A$1:$IW$188,46,FALSE),0)</f>
        <v>0</v>
      </c>
      <c r="CX73" s="19">
        <f>IFERROR(HLOOKUP(CX$1,'Nakladova matice_2018'!$A$1:$IW$188,46,FALSE),0)</f>
        <v>0</v>
      </c>
      <c r="CY73" s="19">
        <f>IFERROR(HLOOKUP(CY$1,'Nakladova matice_2018'!$A$1:$IW$188,46,FALSE),0)</f>
        <v>0</v>
      </c>
      <c r="CZ73" s="19">
        <f>IFERROR(HLOOKUP(CZ$1,'Nakladova matice_2018'!$A$1:$IW$188,46,FALSE),0)</f>
        <v>0</v>
      </c>
      <c r="DA73" s="19">
        <f>IFERROR(HLOOKUP(DA$1,'Nakladova matice_2018'!$A$1:$IW$188,46,FALSE),0)</f>
        <v>3012</v>
      </c>
      <c r="DB73" s="19">
        <f>IFERROR(HLOOKUP(DB$1,'Nakladova matice_2018'!$A$1:$IW$188,46,FALSE),0)</f>
        <v>40887.980000000003</v>
      </c>
      <c r="DC73" s="19">
        <f>IFERROR(HLOOKUP(DC$1,'Nakladova matice_2018'!$A$1:$IW$188,46,FALSE),0)</f>
        <v>0</v>
      </c>
      <c r="DD73" s="19">
        <f>IFERROR(HLOOKUP(DD$1,'Nakladova matice_2018'!$A$1:$IW$188,46,FALSE),0)</f>
        <v>0</v>
      </c>
      <c r="DE73" s="19">
        <f>IFERROR(HLOOKUP(DE$1,'Nakladova matice_2018'!$A$1:$IW$188,46,FALSE),0)</f>
        <v>0</v>
      </c>
      <c r="DF73" s="19">
        <f>IFERROR(HLOOKUP(DF$1,'Nakladova matice_2018'!$A$1:$IW$188,46,FALSE),0)</f>
        <v>0</v>
      </c>
      <c r="DG73" s="19">
        <f>IFERROR(HLOOKUP(DG$1,'Nakladova matice_2018'!$A$1:$IW$188,46,FALSE),0)</f>
        <v>40148.6</v>
      </c>
      <c r="DH73" s="19">
        <f>IFERROR(HLOOKUP(DH$1,'Nakladova matice_2018'!$A$1:$IW$188,46,FALSE),0)</f>
        <v>0</v>
      </c>
      <c r="DI73" s="19">
        <f>IFERROR(HLOOKUP(DI$1,'Nakladova matice_2018'!$A$1:$IW$188,46,FALSE),0)</f>
        <v>0</v>
      </c>
      <c r="DJ73" s="19">
        <f>IFERROR(HLOOKUP(DJ$1,'Nakladova matice_2018'!$A$1:$IW$188,46,FALSE),0)</f>
        <v>22728.52</v>
      </c>
      <c r="DK73" s="19">
        <f>IFERROR(HLOOKUP(DK$1,'Nakladova matice_2018'!$A$1:$IW$188,46,FALSE),0)</f>
        <v>0</v>
      </c>
      <c r="DL73" s="19">
        <f>IFERROR(HLOOKUP(DL$1,'Nakladova matice_2018'!$A$1:$IW$188,46,FALSE),0)</f>
        <v>4891</v>
      </c>
      <c r="DM73" s="19">
        <f>IFERROR(HLOOKUP(DM$1,'Nakladova matice_2018'!$A$1:$IW$188,46,FALSE),0)</f>
        <v>7615</v>
      </c>
      <c r="DN73" s="19">
        <f>IFERROR(HLOOKUP(DN$1,'Nakladova matice_2018'!$A$1:$IW$188,46,FALSE),0)</f>
        <v>62105.5</v>
      </c>
      <c r="DO73" s="19">
        <f>IFERROR(HLOOKUP(DO$1,'Nakladova matice_2018'!$A$1:$IW$188,46,FALSE),0)</f>
        <v>0</v>
      </c>
      <c r="DP73" s="19">
        <f>IFERROR(HLOOKUP(DP$1,'Nakladova matice_2018'!$A$1:$IW$188,46,FALSE),0)</f>
        <v>0</v>
      </c>
      <c r="DQ73" s="19">
        <f>IFERROR(HLOOKUP(DQ$1,'Nakladova matice_2018'!$A$1:$IW$188,46,FALSE),0)</f>
        <v>0</v>
      </c>
      <c r="DR73" s="19">
        <f>IFERROR(HLOOKUP(DR$1,'Nakladova matice_2018'!$A$1:$IW$188,46,FALSE),0)</f>
        <v>441037.32</v>
      </c>
      <c r="DS73" s="19">
        <f>IFERROR(HLOOKUP(DS$1,'Nakladova matice_2018'!$A$1:$IW$188,46,FALSE),0)</f>
        <v>4386</v>
      </c>
      <c r="DT73" s="19">
        <f>IFERROR(HLOOKUP(DT$1,'Nakladova matice_2018'!$A$1:$IW$188,46,FALSE),0)</f>
        <v>0</v>
      </c>
      <c r="DU73" s="19">
        <f>IFERROR(HLOOKUP(DU$1,'Nakladova matice_2018'!$A$1:$IW$188,46,FALSE),0)</f>
        <v>4332</v>
      </c>
      <c r="DV73" s="19">
        <f>IFERROR(HLOOKUP(DV$1,'Nakladova matice_2018'!$A$1:$IW$188,46,FALSE),0)</f>
        <v>1656</v>
      </c>
      <c r="DW73" s="19">
        <f>IFERROR(HLOOKUP(DW$1,'Nakladova matice_2018'!$A$1:$IW$188,46,FALSE),0)</f>
        <v>4361</v>
      </c>
      <c r="DX73" s="19">
        <f>IFERROR(HLOOKUP(DX$1,'Nakladova matice_2018'!$A$1:$IW$188,46,FALSE),0)</f>
        <v>121</v>
      </c>
      <c r="DY73" s="19">
        <f>IFERROR(HLOOKUP(DY$1,'Nakladova matice_2018'!$A$1:$IW$188,46,FALSE),0)</f>
        <v>13502.5</v>
      </c>
      <c r="DZ73" s="19">
        <f>IFERROR(HLOOKUP(DZ$1,'Nakladova matice_2018'!$A$1:$IW$188,46,FALSE),0)</f>
        <v>19237</v>
      </c>
      <c r="EA73" s="19">
        <f>IFERROR(HLOOKUP(EA$1,'Nakladova matice_2018'!$A$1:$IW$188,46,FALSE),0)</f>
        <v>0</v>
      </c>
      <c r="EB73" s="19">
        <f>IFERROR(HLOOKUP(EB$1,'Nakladova matice_2018'!$A$1:$IW$188,46,FALSE),0)</f>
        <v>0</v>
      </c>
      <c r="EC73" s="19">
        <f>IFERROR(HLOOKUP(EC$1,'Nakladova matice_2018'!$A$1:$IW$188,46,FALSE),0)</f>
        <v>60725.4</v>
      </c>
      <c r="ED73" s="19">
        <f>IFERROR(HLOOKUP(ED$1,'Nakladova matice_2018'!$A$1:$IW$188,46,FALSE),0)</f>
        <v>0</v>
      </c>
      <c r="EE73" s="19">
        <f>IFERROR(HLOOKUP(EE$1,'Nakladova matice_2018'!$A$1:$IW$188,46,FALSE),0)</f>
        <v>23279.8</v>
      </c>
      <c r="EF73" s="19">
        <f>IFERROR(HLOOKUP(EF$1,'Nakladova matice_2018'!$A$1:$IW$188,46,FALSE),0)</f>
        <v>0</v>
      </c>
      <c r="EG73" s="19">
        <f>IFERROR(HLOOKUP(EG$1,'Nakladova matice_2018'!$A$1:$IW$188,46,FALSE),0)</f>
        <v>21410</v>
      </c>
      <c r="EH73" s="19">
        <f>IFERROR(HLOOKUP(EH$1,'Nakladova matice_2018'!$A$1:$IW$188,46,FALSE),0)</f>
        <v>0</v>
      </c>
      <c r="EI73" s="19">
        <f>IFERROR(HLOOKUP(EI$1,'Nakladova matice_2018'!$A$1:$IW$188,46,FALSE),0)</f>
        <v>0</v>
      </c>
      <c r="EJ73" s="19">
        <f>IFERROR(HLOOKUP(EJ$1,'Nakladova matice_2018'!$A$1:$IW$188,46,FALSE),0)</f>
        <v>2280</v>
      </c>
      <c r="EK73" s="19">
        <f>IFERROR(HLOOKUP(EK$1,'Nakladova matice_2018'!$A$1:$IW$188,46,FALSE),0)</f>
        <v>107697.24</v>
      </c>
      <c r="EL73" s="19">
        <f>IFERROR(HLOOKUP(EL$1,'Nakladova matice_2018'!$A$1:$IW$188,46,FALSE),0)</f>
        <v>0</v>
      </c>
      <c r="EM73" s="19">
        <f>IFERROR(HLOOKUP(EM$1,'Nakladova matice_2018'!$A$1:$IW$188,46,FALSE),0)</f>
        <v>0</v>
      </c>
      <c r="EN73" s="19">
        <f>IFERROR(HLOOKUP(EN$1,'Nakladova matice_2018'!$A$1:$IW$188,46,FALSE),0)</f>
        <v>0</v>
      </c>
      <c r="EO73" s="19">
        <f>IFERROR(HLOOKUP(EO$1,'Nakladova matice_2018'!$A$1:$IW$188,46,FALSE),0)</f>
        <v>179116.98</v>
      </c>
      <c r="EP73" s="19">
        <f>IFERROR(HLOOKUP(EP$1,'Nakladova matice_2018'!$A$1:$IW$188,46,FALSE),0)</f>
        <v>0</v>
      </c>
      <c r="EQ73" s="19">
        <f>IFERROR(HLOOKUP(EQ$1,'Nakladova matice_2018'!$A$1:$IW$188,46,FALSE),0)</f>
        <v>0</v>
      </c>
      <c r="ER73" s="19">
        <f>IFERROR(HLOOKUP(ER$1,'Nakladova matice_2018'!$A$1:$IW$188,46,FALSE),0)</f>
        <v>0</v>
      </c>
      <c r="ES73" s="19">
        <f>IFERROR(HLOOKUP(ES$1,'Nakladova matice_2018'!$A$1:$IW$188,46,FALSE),0)</f>
        <v>2045</v>
      </c>
      <c r="ET73" s="19">
        <f>IFERROR(HLOOKUP(ET$1,'Nakladova matice_2018'!$A$1:$IW$188,46,FALSE),0)</f>
        <v>0</v>
      </c>
      <c r="EU73" s="19">
        <f>IFERROR(HLOOKUP(EU$1,'Nakladova matice_2018'!$A$1:$IW$188,46,FALSE),0)</f>
        <v>0</v>
      </c>
      <c r="EV73" s="19">
        <f>IFERROR(HLOOKUP(EV$1,'Nakladova matice_2018'!$A$1:$IW$188,46,FALSE),0)</f>
        <v>0</v>
      </c>
      <c r="EW73" s="19">
        <f>IFERROR(HLOOKUP(EW$1,'Nakladova matice_2018'!$A$1:$IW$188,46,FALSE),0)</f>
        <v>8454</v>
      </c>
      <c r="EX73" s="19">
        <f>IFERROR(HLOOKUP(EX$1,'Nakladova matice_2018'!$A$1:$IW$188,46,FALSE),0)</f>
        <v>0</v>
      </c>
      <c r="EY73" s="19">
        <f>IFERROR(HLOOKUP(EY$1,'Nakladova matice_2018'!$A$1:$IW$188,46,FALSE),0)</f>
        <v>0</v>
      </c>
      <c r="EZ73" s="19">
        <f>IFERROR(HLOOKUP(EZ$1,'Nakladova matice_2018'!$A$1:$IW$188,46,FALSE),0)</f>
        <v>21796.17</v>
      </c>
      <c r="FA73" s="19">
        <f>IFERROR(HLOOKUP(FA$1,'Nakladova matice_2018'!$A$1:$IW$188,46,FALSE),0)</f>
        <v>0</v>
      </c>
      <c r="FB73" s="19">
        <f>IFERROR(HLOOKUP(FB$1,'Nakladova matice_2018'!$A$1:$IW$188,46,FALSE),0)</f>
        <v>14119.03</v>
      </c>
      <c r="FC73" s="19">
        <f>IFERROR(HLOOKUP(FC$1,'Nakladova matice_2018'!$A$1:$IW$188,46,FALSE),0)</f>
        <v>19237.43</v>
      </c>
      <c r="FD73" s="19">
        <f>IFERROR(HLOOKUP(FD$1,'Nakladova matice_2018'!$A$1:$IW$188,46,FALSE),0)</f>
        <v>0</v>
      </c>
      <c r="FE73" s="19">
        <f>IFERROR(HLOOKUP(FE$1,'Nakladova matice_2018'!$A$1:$IW$188,46,FALSE),0)</f>
        <v>0</v>
      </c>
      <c r="FF73" s="19">
        <f>IFERROR(HLOOKUP(FF$1,'Nakladova matice_2018'!$A$1:$IW$188,46,FALSE),0)</f>
        <v>8189.1</v>
      </c>
      <c r="FG73" s="19">
        <f>IFERROR(HLOOKUP(FG$1,'Nakladova matice_2018'!$A$1:$IW$188,46,FALSE),0)</f>
        <v>0</v>
      </c>
      <c r="FH73" s="19">
        <f>IFERROR(HLOOKUP(FH$1,'Nakladova matice_2018'!$A$1:$IW$188,46,FALSE),0)</f>
        <v>0</v>
      </c>
      <c r="FI73" s="19">
        <f>IFERROR(HLOOKUP(FI$1,'Nakladova matice_2018'!$A$1:$IW$188,46,FALSE),0)</f>
        <v>131712.57</v>
      </c>
      <c r="FJ73" s="19">
        <f>IFERROR(HLOOKUP(FJ$1,'Nakladova matice_2018'!$A$1:$IW$188,46,FALSE),0)</f>
        <v>0</v>
      </c>
      <c r="FK73" s="19">
        <f>IFERROR(HLOOKUP(FK$1,'Nakladova matice_2018'!$A$1:$IW$188,46,FALSE),0)</f>
        <v>7466</v>
      </c>
      <c r="FL73" s="19">
        <f>IFERROR(HLOOKUP(FL$1,'Nakladova matice_2018'!$A$1:$IW$188,46,FALSE),0)</f>
        <v>0</v>
      </c>
      <c r="FM73" s="19">
        <f>IFERROR(HLOOKUP(FM$1,'Nakladova matice_2018'!$A$1:$IW$188,46,FALSE),0)</f>
        <v>0</v>
      </c>
      <c r="FN73" s="19">
        <f>IFERROR(HLOOKUP(FN$1,'Nakladova matice_2018'!$A$1:$IW$188,46,FALSE),0)</f>
        <v>5296</v>
      </c>
      <c r="FO73" s="19">
        <f>IFERROR(HLOOKUP(FO$1,'Nakladova matice_2018'!$A$1:$IW$188,46,FALSE),0)</f>
        <v>54836</v>
      </c>
      <c r="FP73" s="19">
        <f>IFERROR(HLOOKUP(FP$1,'Nakladova matice_2018'!$A$1:$IW$188,46,FALSE),0)</f>
        <v>0</v>
      </c>
      <c r="FQ73" s="19">
        <f>IFERROR(HLOOKUP(FQ$1,'Nakladova matice_2018'!$A$1:$IW$188,46,FALSE),0)</f>
        <v>59589</v>
      </c>
      <c r="FR73" s="19">
        <f>IFERROR(HLOOKUP(FR$1,'Nakladova matice_2018'!$A$1:$IW$188,46,FALSE),0)</f>
        <v>0</v>
      </c>
      <c r="FS73" s="19">
        <f>IFERROR(HLOOKUP(FS$1,'Nakladova matice_2018'!$A$1:$IW$188,46,FALSE),0)</f>
        <v>9555</v>
      </c>
      <c r="FT73" s="19">
        <f>IFERROR(HLOOKUP(FT$1,'Nakladova matice_2018'!$A$1:$IW$188,46,FALSE),0)</f>
        <v>53657</v>
      </c>
      <c r="FU73" s="19">
        <f>IFERROR(HLOOKUP(FU$1,'Nakladova matice_2018'!$A$1:$IW$188,46,FALSE),0)</f>
        <v>3615</v>
      </c>
      <c r="FV73" s="19">
        <f>IFERROR(HLOOKUP(FV$1,'Nakladova matice_2018'!$A$1:$IW$188,46,FALSE),0)</f>
        <v>15960</v>
      </c>
      <c r="FW73" s="19">
        <f>IFERROR(HLOOKUP(FW$1,'Nakladova matice_2018'!$A$1:$IW$188,46,FALSE),0)</f>
        <v>0</v>
      </c>
      <c r="FX73" s="19">
        <f>IFERROR(HLOOKUP(FX$1,'Nakladova matice_2018'!$A$1:$IW$188,46,FALSE),0)</f>
        <v>0</v>
      </c>
      <c r="FY73" s="19">
        <f>IFERROR(HLOOKUP(FY$1,'Nakladova matice_2018'!$A$1:$IW$188,46,FALSE),0)</f>
        <v>916</v>
      </c>
      <c r="FZ73" s="19">
        <f>IFERROR(HLOOKUP(FZ$1,'Nakladova matice_2018'!$A$1:$IW$188,46,FALSE),0)</f>
        <v>0</v>
      </c>
      <c r="GA73" s="19">
        <f>IFERROR(HLOOKUP(GA$1,'Nakladova matice_2018'!$A$1:$IW$188,46,FALSE),0)</f>
        <v>31130.5</v>
      </c>
      <c r="GB73" s="19">
        <f>IFERROR(HLOOKUP(GB$1,'Nakladova matice_2018'!$A$1:$IW$188,46,FALSE),0)</f>
        <v>10190</v>
      </c>
      <c r="GC73" s="19">
        <f>IFERROR(HLOOKUP(GC$1,'Nakladova matice_2018'!$A$1:$IW$188,46,FALSE),0)</f>
        <v>18659</v>
      </c>
      <c r="GD73" s="19">
        <f>IFERROR(HLOOKUP(GD$1,'Nakladova matice_2018'!$A$1:$IW$188,46,FALSE),0)</f>
        <v>21253.8</v>
      </c>
      <c r="GE73" s="19">
        <f>IFERROR(HLOOKUP(GE$1,'Nakladova matice_2018'!$A$1:$IW$188,46,FALSE),0)</f>
        <v>0</v>
      </c>
      <c r="GF73" s="19">
        <f>IFERROR(HLOOKUP(GF$1,'Nakladova matice_2018'!$A$1:$IW$188,46,FALSE),0)</f>
        <v>0</v>
      </c>
      <c r="GG73" s="19">
        <f>IFERROR(HLOOKUP(GG$1,'Nakladova matice_2018'!$A$1:$IW$188,46,FALSE),0)</f>
        <v>0</v>
      </c>
      <c r="GH73" s="19">
        <f>IFERROR(HLOOKUP(GH$1,'Nakladova matice_2018'!$A$1:$IW$188,46,FALSE),0)</f>
        <v>0</v>
      </c>
      <c r="GI73" s="19">
        <f>IFERROR(HLOOKUP(GI$1,'Nakladova matice_2018'!$A$1:$IW$188,46,FALSE),0)</f>
        <v>4790</v>
      </c>
      <c r="GJ73" s="19">
        <f>IFERROR(HLOOKUP(GJ$1,'Nakladova matice_2018'!$A$1:$IW$188,46,FALSE),0)</f>
        <v>3740.99</v>
      </c>
      <c r="GK73" s="19">
        <f>IFERROR(HLOOKUP(GK$1,'Nakladova matice_2018'!$A$1:$IW$188,46,FALSE),0)</f>
        <v>68209.179999999993</v>
      </c>
      <c r="GL73" s="19">
        <f>IFERROR(HLOOKUP(GL$1,'Nakladova matice_2018'!$A$1:$IW$188,46,FALSE),0)</f>
        <v>0</v>
      </c>
      <c r="GM73" s="19">
        <f>IFERROR(HLOOKUP(GM$1,'Nakladova matice_2018'!$A$1:$IW$188,46,FALSE),0)</f>
        <v>1241.58</v>
      </c>
      <c r="GN73" s="19">
        <f>IFERROR(HLOOKUP(GN$1,'Nakladova matice_2018'!$A$1:$IW$188,46,FALSE),0)</f>
        <v>144016.73000000001</v>
      </c>
      <c r="GO73" s="19">
        <f>IFERROR(HLOOKUP(GO$1,'Nakladova matice_2018'!$A$1:$IW$188,46,FALSE),0)</f>
        <v>0</v>
      </c>
      <c r="GP73" s="19">
        <f>IFERROR(HLOOKUP(GP$1,'Nakladova matice_2018'!$A$1:$IW$188,46,FALSE),0)</f>
        <v>386020.09</v>
      </c>
      <c r="GQ73" s="19">
        <f>IFERROR(HLOOKUP(GQ$1,'Nakladova matice_2018'!$A$1:$IW$188,46,FALSE),0)</f>
        <v>20252</v>
      </c>
      <c r="GR73" s="19">
        <f>IFERROR(HLOOKUP(GR$1,'Nakladova matice_2018'!$A$1:$IW$188,46,FALSE),0)</f>
        <v>510.58</v>
      </c>
      <c r="GS73" s="19">
        <f>IFERROR(HLOOKUP(GS$1,'Nakladova matice_2018'!$A$1:$IW$188,46,FALSE),0)</f>
        <v>0</v>
      </c>
      <c r="GT73" s="19">
        <f>IFERROR(HLOOKUP(GT$1,'Nakladova matice_2018'!$A$1:$IW$188,46,FALSE),0)</f>
        <v>0</v>
      </c>
      <c r="GU73" s="19">
        <f>IFERROR(HLOOKUP(GU$1,'Nakladova matice_2018'!$A$1:$IW$188,46,FALSE),0)</f>
        <v>905</v>
      </c>
      <c r="GV73" s="19">
        <f>IFERROR(HLOOKUP(GV$1,'Nakladova matice_2018'!$A$1:$IW$188,46,FALSE),0)</f>
        <v>0</v>
      </c>
      <c r="GW73" s="19">
        <f>IFERROR(HLOOKUP(GW$1,'Nakladova matice_2018'!$A$1:$IW$188,46,FALSE),0)</f>
        <v>0</v>
      </c>
      <c r="GX73" s="19">
        <f>IFERROR(HLOOKUP(GX$1,'Nakladova matice_2018'!$A$1:$IW$188,46,FALSE),0)</f>
        <v>0</v>
      </c>
      <c r="GY73" s="19">
        <f>IFERROR(HLOOKUP(GY$1,'Nakladova matice_2018'!$A$1:$IW$188,46,FALSE),0)</f>
        <v>0</v>
      </c>
      <c r="GZ73" s="19">
        <f>IFERROR(HLOOKUP(GZ$1,'Nakladova matice_2018'!$A$1:$IW$188,46,FALSE),0)</f>
        <v>19507.990000000002</v>
      </c>
      <c r="HA73" s="19">
        <f>IFERROR(HLOOKUP(HA$1,'Nakladova matice_2018'!$A$1:$IW$188,46,FALSE),0)</f>
        <v>93043.5</v>
      </c>
      <c r="HB73" s="19">
        <f>IFERROR(HLOOKUP(HB$1,'Nakladova matice_2018'!$A$1:$IW$188,46,FALSE),0)</f>
        <v>0</v>
      </c>
      <c r="HC73" s="19">
        <f>IFERROR(HLOOKUP(HC$1,'Nakladova matice_2018'!$A$1:$IW$188,46,FALSE),0)</f>
        <v>3367.5</v>
      </c>
      <c r="HD73" s="19">
        <f>IFERROR(HLOOKUP(HD$1,'Nakladova matice_2018'!$A$1:$IW$188,46,FALSE),0)</f>
        <v>370</v>
      </c>
      <c r="HE73" s="19">
        <f>IFERROR(HLOOKUP(HE$1,'Nakladova matice_2018'!$A$1:$IW$188,46,FALSE),0)</f>
        <v>29601.9</v>
      </c>
      <c r="HF73" s="19">
        <f>IFERROR(HLOOKUP(HF$1,'Nakladova matice_2018'!$A$1:$IW$188,46,FALSE),0)</f>
        <v>4933.1000000000004</v>
      </c>
      <c r="HG73" s="19">
        <f>IFERROR(HLOOKUP(HG$1,'Nakladova matice_2018'!$A$1:$IW$188,46,FALSE),0)</f>
        <v>0</v>
      </c>
      <c r="HH73" s="19">
        <f>IFERROR(HLOOKUP(HH$1,'Nakladova matice_2018'!$A$1:$IW$188,46,FALSE),0)</f>
        <v>2861</v>
      </c>
      <c r="HI73" s="19">
        <f>IFERROR(HLOOKUP(HI$1,'Nakladova matice_2018'!$A$1:$IW$188,46,FALSE),0)</f>
        <v>0</v>
      </c>
      <c r="HJ73" s="19">
        <f>IFERROR(HLOOKUP(HJ$1,'Nakladova matice_2018'!$A$1:$IW$188,46,FALSE),0)</f>
        <v>209048.83</v>
      </c>
      <c r="HK73" s="19">
        <f>IFERROR(HLOOKUP(HK$1,'Nakladova matice_2018'!$A$1:$IW$188,46,FALSE),0)</f>
        <v>8384</v>
      </c>
      <c r="HL73" s="19">
        <f>IFERROR(HLOOKUP(HL$1,'Nakladova matice_2018'!$A$1:$IW$188,46,FALSE),0)</f>
        <v>0</v>
      </c>
      <c r="HM73" s="19">
        <f>IFERROR(HLOOKUP(HM$1,'Nakladova matice_2018'!$A$1:$IW$188,46,FALSE),0)</f>
        <v>0</v>
      </c>
      <c r="HN73" s="19">
        <f>IFERROR(HLOOKUP(HN$1,'Nakladova matice_2018'!$A$1:$IW$188,46,FALSE),0)</f>
        <v>0</v>
      </c>
      <c r="HO73" s="19">
        <f>IFERROR(HLOOKUP(HO$1,'Nakladova matice_2018'!$A$1:$IW$188,46,FALSE),0)</f>
        <v>0</v>
      </c>
      <c r="HP73" s="19">
        <f>IFERROR(HLOOKUP(HP$1,'Nakladova matice_2018'!$A$1:$IW$188,46,FALSE),0)</f>
        <v>2265.4</v>
      </c>
      <c r="HQ73" s="19">
        <f>IFERROR(HLOOKUP(HQ$1,'Nakladova matice_2018'!$A$1:$IW$188,46,FALSE),0)</f>
        <v>0</v>
      </c>
      <c r="HR73" s="19">
        <f>IFERROR(HLOOKUP(HR$1,'Nakladova matice_2018'!$A$1:$IW$188,46,FALSE),0)</f>
        <v>0</v>
      </c>
      <c r="HS73" s="19">
        <f>IFERROR(HLOOKUP(HS$1,'Nakladova matice_2018'!$A$1:$IW$188,46,FALSE),0)</f>
        <v>0</v>
      </c>
      <c r="HT73" s="19">
        <f>IFERROR(HLOOKUP(HT$1,'Nakladova matice_2018'!$A$1:$IW$188,46,FALSE),0)</f>
        <v>0</v>
      </c>
      <c r="HU73" s="19">
        <f>IFERROR(HLOOKUP(HU$1,'Nakladova matice_2018'!$A$1:$IW$188,46,FALSE),0)</f>
        <v>0</v>
      </c>
      <c r="HV73" s="19">
        <f>IFERROR(HLOOKUP(HV$1,'Nakladova matice_2018'!$A$1:$IW$188,46,FALSE),0)</f>
        <v>0</v>
      </c>
      <c r="HW73" s="19">
        <f>IFERROR(HLOOKUP(HW$1,'Nakladova matice_2018'!$A$1:$IW$188,46,FALSE),0)</f>
        <v>0</v>
      </c>
      <c r="HX73" s="19">
        <f>IFERROR(HLOOKUP(HX$1,'Nakladova matice_2018'!$A$1:$IW$188,46,FALSE),0)</f>
        <v>0</v>
      </c>
      <c r="HY73" s="19">
        <f>IFERROR(HLOOKUP(HY$1,'Nakladova matice_2018'!$A$1:$IW$188,46,FALSE),0)</f>
        <v>0</v>
      </c>
      <c r="HZ73" s="19">
        <f>IFERROR(HLOOKUP(HZ$1,'Nakladova matice_2018'!$A$1:$IW$188,46,FALSE),0)</f>
        <v>0</v>
      </c>
      <c r="IA73" s="19">
        <f>IFERROR(HLOOKUP(IA$1,'Nakladova matice_2018'!$A$1:$IW$188,46,FALSE),0)</f>
        <v>0</v>
      </c>
      <c r="IB73" s="19">
        <f>IFERROR(HLOOKUP(IB$1,'Nakladova matice_2018'!$A$1:$IW$188,46,FALSE),0)</f>
        <v>0</v>
      </c>
      <c r="IC73" s="19">
        <f>IFERROR(HLOOKUP(IC$1,'Nakladova matice_2018'!$A$1:$IW$188,46,FALSE),0)</f>
        <v>0</v>
      </c>
      <c r="ID73" s="19">
        <f>IFERROR(HLOOKUP(ID$1,'Nakladova matice_2018'!$A$1:$IW$188,46,FALSE),0)</f>
        <v>0</v>
      </c>
      <c r="IE73" s="19">
        <f>IFERROR(HLOOKUP(IE$1,'Nakladova matice_2018'!$A$1:$IW$188,46,FALSE),0)</f>
        <v>0</v>
      </c>
      <c r="IF73" s="19">
        <f>IFERROR(HLOOKUP(IF$1,'Nakladova matice_2018'!$A$1:$IW$188,46,FALSE),0)</f>
        <v>0</v>
      </c>
      <c r="IG73" s="19">
        <f>IFERROR(HLOOKUP(IG$1,'Nakladova matice_2018'!$A$1:$IW$188,46,FALSE),0)</f>
        <v>0</v>
      </c>
      <c r="IH73" s="19">
        <f>IFERROR(HLOOKUP(IH$1,'Nakladova matice_2018'!$A$1:$IW$188,46,FALSE),0)</f>
        <v>0</v>
      </c>
      <c r="II73" s="19">
        <f>IFERROR(HLOOKUP(II$1,'Nakladova matice_2018'!$A$1:$IW$188,46,FALSE),0)</f>
        <v>9550</v>
      </c>
      <c r="IJ73" s="19">
        <f>IFERROR(HLOOKUP(IJ$1,'Nakladova matice_2018'!$A$1:$IW$188,46,FALSE),0)</f>
        <v>0</v>
      </c>
      <c r="IK73" s="19">
        <f>IFERROR(HLOOKUP(IK$1,'Nakladova matice_2018'!$A$1:$IW$188,46,FALSE),0)</f>
        <v>29</v>
      </c>
      <c r="IL73" s="19">
        <f>IFERROR(HLOOKUP(IL$1,'Nakladova matice_2018'!$A$1:$IW$188,46,FALSE),0)</f>
        <v>331</v>
      </c>
      <c r="IM73" s="19">
        <f>IFERROR(HLOOKUP(IM$1,'Nakladova matice_2018'!$A$1:$IW$188,46,FALSE),0)</f>
        <v>0</v>
      </c>
      <c r="IN73" s="19">
        <f>IFERROR(HLOOKUP(IN$1,'Nakladova matice_2018'!$A$1:$IW$188,46,FALSE),0)</f>
        <v>0</v>
      </c>
      <c r="IO73" s="19">
        <f>IFERROR(HLOOKUP(IO$1,'Nakladova matice_2018'!$A$1:$IW$188,46,FALSE),0)</f>
        <v>0</v>
      </c>
      <c r="IP73" s="19">
        <f>IFERROR(HLOOKUP(IP$1,'Nakladova matice_2018'!$A$1:$IW$188,46,FALSE),0)</f>
        <v>0</v>
      </c>
      <c r="IQ73" s="19">
        <f>IFERROR(HLOOKUP(IQ$1,'Nakladova matice_2018'!$A$1:$IW$188,46,FALSE),0)</f>
        <v>0</v>
      </c>
      <c r="IR73" s="19">
        <f>IFERROR(HLOOKUP(IR$1,'Nakladova matice_2018'!$A$1:$IW$188,46,FALSE),0)</f>
        <v>0</v>
      </c>
      <c r="IS73" s="19">
        <f>IFERROR(HLOOKUP(IS$1,'Nakladova matice_2018'!$A$1:$IW$188,46,FALSE),0)</f>
        <v>0</v>
      </c>
      <c r="IT73" s="19">
        <f>IFERROR(HLOOKUP(IT$1,'Nakladova matice_2018'!$A$1:$IW$188,46,FALSE),0)</f>
        <v>0</v>
      </c>
      <c r="IU73" s="19">
        <f>IFERROR(HLOOKUP(IU$1,'Nakladova matice_2018'!$A$1:$IW$188,46,FALSE),0)</f>
        <v>0</v>
      </c>
      <c r="IV73" s="19">
        <f>IFERROR(HLOOKUP(IV$1,'Nakladova matice_2018'!$A$1:$IW$188,46,FALSE),0)</f>
        <v>0</v>
      </c>
      <c r="IW73" s="19">
        <f>IFERROR(HLOOKUP(IW$1,'Nakladova matice_2018'!$A$1:$IW$188,46,FALSE),0)</f>
        <v>0</v>
      </c>
      <c r="IX73" s="19">
        <f>IFERROR(HLOOKUP(IX$1,'Nakladova matice_2018'!$A$1:$IW$188,46,FALSE),0)</f>
        <v>0</v>
      </c>
      <c r="IY73" s="19">
        <f>IFERROR(HLOOKUP(IY$1,'Nakladova matice_2018'!$A$1:$IW$188,46,FALSE),0)</f>
        <v>179</v>
      </c>
      <c r="IZ73" s="19">
        <f>IFERROR(HLOOKUP(IZ$1,'Nakladova matice_2018'!$A$1:$IW$188,46,FALSE),0)</f>
        <v>2233</v>
      </c>
      <c r="JA73" s="19">
        <f>IFERROR(HLOOKUP(JA$1,'Nakladova matice_2018'!$A$1:$IW$188,46,FALSE),0)</f>
        <v>3393</v>
      </c>
      <c r="JB73" s="19">
        <f>IFERROR(HLOOKUP(JB$1,'Nakladova matice_2018'!$A$1:$IW$188,46,FALSE),0)</f>
        <v>0</v>
      </c>
      <c r="JC73" s="19">
        <f>IFERROR(HLOOKUP(JC$1,'Nakladova matice_2018'!$A$1:$IW$188,46,FALSE),0)</f>
        <v>0</v>
      </c>
      <c r="JD73" s="19">
        <f>IFERROR(HLOOKUP(JD$1,'Nakladova matice_2018'!$A$1:$IW$188,46,FALSE),0)</f>
        <v>0</v>
      </c>
      <c r="JE73" s="19">
        <f>IFERROR(HLOOKUP(JE$1,'Nakladova matice_2018'!$A$1:$IW$188,46,FALSE),0)</f>
        <v>0</v>
      </c>
      <c r="JF73" s="19">
        <f>IFERROR(HLOOKUP(JF$1,'Nakladova matice_2018'!$A$1:$IW$188,46,FALSE),0)</f>
        <v>0</v>
      </c>
      <c r="JG73" s="19">
        <f>IFERROR(HLOOKUP(JG$1,'Nakladova matice_2018'!$A$1:$IW$188,46,FALSE),0)</f>
        <v>183059.4</v>
      </c>
      <c r="JH73" s="19">
        <f>IFERROR(HLOOKUP(JH$1,'Nakladova matice_2018'!$A$1:$IW$188,46,FALSE),0)</f>
        <v>40869</v>
      </c>
      <c r="JI73" s="19">
        <f>IFERROR(HLOOKUP(JI$1,'Nakladova matice_2018'!$A$1:$IW$188,46,FALSE),0)</f>
        <v>0</v>
      </c>
      <c r="JJ73" s="19">
        <f>IFERROR(HLOOKUP(JJ$1,'Nakladova matice_2018'!$A$1:$IW$188,46,FALSE),0)</f>
        <v>0</v>
      </c>
      <c r="JK73" s="19">
        <f>IFERROR(HLOOKUP(JK$1,'Nakladova matice_2018'!$A$1:$IW$188,46,FALSE),0)</f>
        <v>211</v>
      </c>
      <c r="JL73" s="19">
        <f>IFERROR(HLOOKUP(JL$1,'Nakladova matice_2018'!$A$1:$IW$188,46,FALSE),0)</f>
        <v>4872</v>
      </c>
      <c r="JM73" s="19">
        <f>IFERROR(HLOOKUP(JM$1,'Nakladova matice_2018'!$A$1:$IW$188,46,FALSE),0)</f>
        <v>57479</v>
      </c>
      <c r="JN73" s="19">
        <f>IFERROR(HLOOKUP(JN$1,'Nakladova matice_2018'!$A$1:$IW$188,46,FALSE),0)</f>
        <v>0</v>
      </c>
      <c r="JO73" s="19">
        <f>IFERROR(HLOOKUP(JO$1,'Nakladova matice_2018'!$A$1:$IW$188,46,FALSE),0)</f>
        <v>0</v>
      </c>
      <c r="JP73" s="19">
        <f>IFERROR(HLOOKUP(JP$1,'Nakladova matice_2018'!$A$1:$IW$188,46,FALSE),0)</f>
        <v>0</v>
      </c>
      <c r="JQ73" s="19">
        <f>IFERROR(HLOOKUP(JQ$1,'Nakladova matice_2018'!$A$1:$IW$188,46,FALSE),0)</f>
        <v>0</v>
      </c>
      <c r="JR73" s="19">
        <f>IFERROR(HLOOKUP(JR$1,'Nakladova matice_2018'!$A$1:$IW$188,46,FALSE),0)</f>
        <v>12351</v>
      </c>
      <c r="JS73" s="19">
        <f>IFERROR(HLOOKUP(JS$1,'Nakladova matice_2018'!$A$1:$IW$188,46,FALSE),0)</f>
        <v>0</v>
      </c>
      <c r="JT73" s="19">
        <f>IFERROR(HLOOKUP(JT$1,'Nakladova matice_2018'!$A$1:$IW$188,46,FALSE),0)</f>
        <v>13846</v>
      </c>
      <c r="JU73" s="19">
        <f>IFERROR(HLOOKUP(JU$1,'Nakladova matice_2018'!$A$1:$IW$188,46,FALSE),0)</f>
        <v>12005</v>
      </c>
      <c r="JV73" s="19">
        <f>IFERROR(HLOOKUP(JV$1,'Nakladova matice_2018'!$A$1:$IW$188,46,FALSE),0)</f>
        <v>93579.79</v>
      </c>
      <c r="JW73" s="19">
        <f>IFERROR(HLOOKUP(JW$1,'Nakladova matice_2018'!$A$1:$IW$188,46,FALSE),0)</f>
        <v>0</v>
      </c>
      <c r="JX73" s="19">
        <f>IFERROR(HLOOKUP(JX$1,'Nakladova matice_2018'!$A$1:$IW$188,46,FALSE),0)</f>
        <v>0</v>
      </c>
      <c r="JY73" s="19">
        <f>IFERROR(HLOOKUP(JY$1,'Nakladova matice_2018'!$A$1:$IW$188,46,FALSE),0)</f>
        <v>19121</v>
      </c>
      <c r="JZ73" s="19">
        <f>IFERROR(HLOOKUP(JZ$1,'Nakladova matice_2018'!$A$1:$IW$188,46,FALSE),0)</f>
        <v>1286</v>
      </c>
      <c r="KA73" s="19">
        <f>IFERROR(HLOOKUP(KA$1,'Nakladova matice_2018'!$A$1:$IW$188,46,FALSE),0)</f>
        <v>6504</v>
      </c>
      <c r="KB73" s="19">
        <f>IFERROR(HLOOKUP(KB$1,'Nakladova matice_2018'!$A$1:$IW$188,46,FALSE),0)</f>
        <v>0</v>
      </c>
      <c r="KC73" s="19">
        <f>IFERROR(HLOOKUP(KC$1,'Nakladova matice_2018'!$A$1:$IW$188,46,FALSE),0)</f>
        <v>202146.5</v>
      </c>
      <c r="KD73" s="19">
        <f>IFERROR(HLOOKUP(KD$1,'Nakladova matice_2018'!$A$1:$IW$188,46,FALSE),0)</f>
        <v>285263.82</v>
      </c>
      <c r="KE73" s="19">
        <f>IFERROR(HLOOKUP(KE$1,'Nakladova matice_2018'!$A$1:$IW$188,46,FALSE),0)</f>
        <v>0</v>
      </c>
      <c r="KF73" s="19">
        <f>IFERROR(HLOOKUP(KF$1,'Nakladova matice_2018'!$A$1:$IW$188,46,FALSE),0)</f>
        <v>0</v>
      </c>
      <c r="KG73" s="19">
        <f>IFERROR(HLOOKUP(KG$1,'Nakladova matice_2018'!$A$1:$IW$188,46,FALSE),0)</f>
        <v>0</v>
      </c>
      <c r="KH73" s="19">
        <f>IFERROR(HLOOKUP(KH$1,'Nakladova matice_2018'!$A$1:$IW$188,46,FALSE),0)</f>
        <v>0</v>
      </c>
      <c r="KI73" s="19">
        <f>IFERROR(HLOOKUP(KI$1,'Nakladova matice_2018'!$A$1:$IW$188,46,FALSE),0)</f>
        <v>0</v>
      </c>
      <c r="KJ73" s="19">
        <f>IFERROR(HLOOKUP(KJ$1,'Nakladova matice_2018'!$A$1:$IW$188,46,FALSE),0)</f>
        <v>14612</v>
      </c>
      <c r="KK73" s="19">
        <f>IFERROR(HLOOKUP(KK$1,'Nakladova matice_2018'!$A$1:$IW$188,46,FALSE),0)</f>
        <v>0</v>
      </c>
      <c r="KL73" s="19">
        <f>IFERROR(HLOOKUP(KL$1,'Nakladova matice_2018'!$A$1:$IW$188,46,FALSE),0)</f>
        <v>0</v>
      </c>
      <c r="KM73" s="19">
        <f>IFERROR(HLOOKUP(KM$1,'Nakladova matice_2018'!$A$1:$IW$188,46,FALSE),0)</f>
        <v>0</v>
      </c>
      <c r="KN73" s="19">
        <f>IFERROR(HLOOKUP(KN$1,'Nakladova matice_2018'!$A$1:$IW$188,46,FALSE),0)</f>
        <v>0</v>
      </c>
      <c r="KO73" s="19">
        <f>IFERROR(HLOOKUP(KO$1,'Nakladova matice_2018'!$A$1:$IW$188,46,FALSE),0)</f>
        <v>0</v>
      </c>
      <c r="KP73" s="19">
        <f>IFERROR(HLOOKUP(KP$1,'Nakladova matice_2018'!$A$1:$IW$188,46,FALSE),0)</f>
        <v>0</v>
      </c>
      <c r="KQ73" s="19">
        <f>IFERROR(HLOOKUP(KQ$1,'Nakladova matice_2018'!$A$1:$IW$188,46,FALSE),0)</f>
        <v>0</v>
      </c>
      <c r="KR73" s="19">
        <f>IFERROR(HLOOKUP(KR$1,'Nakladova matice_2018'!$A$1:$IW$188,46,FALSE),0)</f>
        <v>6156</v>
      </c>
      <c r="KS73" s="19">
        <f>IFERROR(HLOOKUP(KS$1,'Nakladova matice_2018'!$A$1:$IW$188,46,FALSE),0)</f>
        <v>0</v>
      </c>
      <c r="KT73" s="19">
        <f>IFERROR(HLOOKUP(KT$1,'Nakladova matice_2018'!$A$1:$IW$188,46,FALSE),0)</f>
        <v>0</v>
      </c>
      <c r="KU73" s="19">
        <f>IFERROR(HLOOKUP(KU$1,'Nakladova matice_2018'!$A$1:$IW$188,46,FALSE),0)</f>
        <v>83274.95</v>
      </c>
      <c r="KV73" s="19">
        <f>IFERROR(HLOOKUP(KV$1,'Nakladova matice_2018'!$A$1:$IW$188,46,FALSE),0)</f>
        <v>0</v>
      </c>
      <c r="KW73" s="19">
        <f>IFERROR(HLOOKUP(KW$1,'Nakladova matice_2018'!$A$1:$IW$188,46,FALSE),0)</f>
        <v>98683.83</v>
      </c>
      <c r="KX73" s="19">
        <f>IFERROR(HLOOKUP(KX$1,'Nakladova matice_2018'!$A$1:$IW$188,46,FALSE),0)</f>
        <v>0</v>
      </c>
      <c r="KY73" s="19">
        <f>IFERROR(HLOOKUP(KY$1,'Nakladova matice_2018'!$A$1:$IW$188,46,FALSE),0)</f>
        <v>0</v>
      </c>
      <c r="KZ73" s="19">
        <f>IFERROR(HLOOKUP(KZ$1,'Nakladova matice_2018'!$A$1:$IW$188,46,FALSE),0)</f>
        <v>253795.59</v>
      </c>
      <c r="LA73" s="19">
        <f>IFERROR(HLOOKUP(LA$1,'Nakladova matice_2018'!$A$1:$IW$188,46,FALSE),0)</f>
        <v>0</v>
      </c>
      <c r="LB73" s="19">
        <f>IFERROR(HLOOKUP(LB$1,'Nakladova matice_2018'!$A$1:$IW$188,46,FALSE),0)</f>
        <v>61747.6</v>
      </c>
      <c r="LC73" s="19">
        <f>IFERROR(HLOOKUP(LC$1,'Nakladova matice_2018'!$A$1:$IW$188,46,FALSE),0)</f>
        <v>0</v>
      </c>
      <c r="LD73" s="19">
        <f>IFERROR(HLOOKUP(LD$1,'Nakladova matice_2018'!$A$1:$IW$188,46,FALSE),0)</f>
        <v>0</v>
      </c>
      <c r="LE73" s="19">
        <f>IFERROR(HLOOKUP(LE$1,'Nakladova matice_2018'!$A$1:$IW$188,46,FALSE),0)</f>
        <v>1303.8</v>
      </c>
      <c r="LF73" s="19">
        <f>IFERROR(HLOOKUP(LF$1,'Nakladova matice_2018'!$A$1:$IW$188,46,FALSE),0)</f>
        <v>4361.3</v>
      </c>
      <c r="LG73" s="19">
        <f>IFERROR(HLOOKUP(LG$1,'Nakladova matice_2018'!$A$1:$IW$188,46,FALSE),0)</f>
        <v>903.6</v>
      </c>
      <c r="LH73" s="19">
        <f>IFERROR(HLOOKUP(LH$1,'Nakladova matice_2018'!$A$1:$IW$188,46,FALSE),0)</f>
        <v>310</v>
      </c>
      <c r="LI73" s="19">
        <f>IFERROR(HLOOKUP(LI$1,'Nakladova matice_2018'!$A$1:$IW$188,46,FALSE),0)</f>
        <v>0</v>
      </c>
      <c r="LJ73" s="19">
        <f>IFERROR(HLOOKUP(LJ$1,'Nakladova matice_2018'!$A$1:$IW$188,46,FALSE),0)</f>
        <v>0</v>
      </c>
      <c r="LK73" s="19">
        <f>IFERROR(HLOOKUP(LK$1,'Nakladova matice_2018'!$A$1:$IW$188,46,FALSE),0)</f>
        <v>0</v>
      </c>
      <c r="LL73" s="19">
        <f>IFERROR(HLOOKUP(LL$1,'Nakladova matice_2018'!$A$1:$IW$188,46,FALSE),0)</f>
        <v>0</v>
      </c>
      <c r="LM73" s="19">
        <f>IFERROR(HLOOKUP(LM$1,'Nakladova matice_2018'!$A$1:$IW$188,46,FALSE),0)</f>
        <v>0</v>
      </c>
      <c r="LN73" s="19">
        <f>IFERROR(HLOOKUP(LN$1,'Nakladova matice_2018'!$A$1:$IW$188,46,FALSE),0)</f>
        <v>0</v>
      </c>
      <c r="LO73" s="19">
        <f>IFERROR(HLOOKUP(LO$1,'Nakladova matice_2018'!$A$1:$IW$188,46,FALSE),0)</f>
        <v>0</v>
      </c>
      <c r="LP73" s="19">
        <f>IFERROR(HLOOKUP(LP$1,'Nakladova matice_2018'!$A$1:$IW$188,46,FALSE),0)</f>
        <v>0</v>
      </c>
      <c r="LQ73" s="19">
        <f>IFERROR(HLOOKUP(LQ$1,'Nakladova matice_2018'!$A$1:$IW$188,46,FALSE),0)</f>
        <v>0</v>
      </c>
      <c r="LR73" s="19">
        <f>IFERROR(HLOOKUP(LR$1,'Nakladova matice_2018'!$A$1:$IW$188,46,FALSE),0)</f>
        <v>0</v>
      </c>
      <c r="LS73" s="19">
        <f>IFERROR(HLOOKUP(LS$1,'Nakladova matice_2018'!$A$1:$IW$188,46,FALSE),0)</f>
        <v>51401.4</v>
      </c>
      <c r="LT73" s="19">
        <f>IFERROR(HLOOKUP(LT$1,'Nakladova matice_2018'!$A$1:$IW$188,46,FALSE),0)</f>
        <v>0</v>
      </c>
      <c r="LU73" s="19">
        <f>IFERROR(HLOOKUP(LU$1,'Nakladova matice_2018'!$A$1:$IW$188,46,FALSE),0)</f>
        <v>0</v>
      </c>
      <c r="LV73" s="19">
        <f>IFERROR(HLOOKUP(LV$1,'Nakladova matice_2018'!$A$1:$IW$188,46,FALSE),0)</f>
        <v>0</v>
      </c>
      <c r="LW73" s="19">
        <f>IFERROR(HLOOKUP(LW$1,'Nakladova matice_2018'!$A$1:$IW$188,46,FALSE),0)</f>
        <v>0</v>
      </c>
      <c r="LX73" s="19">
        <f>IFERROR(HLOOKUP(LX$1,'Nakladova matice_2018'!$A$1:$IW$188,46,FALSE),0)</f>
        <v>0</v>
      </c>
      <c r="LY73" s="19">
        <f>IFERROR(HLOOKUP(LY$1,'Nakladova matice_2018'!$A$1:$IW$188,46,FALSE),0)</f>
        <v>0</v>
      </c>
      <c r="LZ73" s="19">
        <f>IFERROR(HLOOKUP(LZ$1,'Nakladova matice_2018'!$A$1:$IW$188,46,FALSE),0)</f>
        <v>0</v>
      </c>
      <c r="MA73" s="19">
        <f>IFERROR(HLOOKUP(MA$1,'Nakladova matice_2018'!$A$1:$IW$188,46,FALSE),0)</f>
        <v>0</v>
      </c>
      <c r="MB73" s="19">
        <f>IFERROR(HLOOKUP(MB$1,'Nakladova matice_2018'!$A$1:$IW$188,46,FALSE),0)</f>
        <v>0</v>
      </c>
      <c r="MC73" s="19">
        <f>IFERROR(HLOOKUP(MC$1,'Nakladova matice_2018'!$A$1:$IW$188,46,FALSE),0)</f>
        <v>0</v>
      </c>
      <c r="MD73" s="19">
        <f>IFERROR(HLOOKUP(MD$1,'Nakladova matice_2018'!$A$1:$IW$188,46,FALSE),0)</f>
        <v>0</v>
      </c>
      <c r="ME73" s="19">
        <f>IFERROR(HLOOKUP(ME$1,'Nakladova matice_2018'!$A$1:$IW$188,46,FALSE),0)</f>
        <v>563</v>
      </c>
      <c r="MF73" s="19">
        <f>IFERROR(HLOOKUP(MF$1,'Nakladova matice_2018'!$A$1:$IW$188,46,FALSE),0)</f>
        <v>0</v>
      </c>
      <c r="MG73" s="19">
        <f>IFERROR(HLOOKUP(MG$1,'Nakladova matice_2018'!$A$1:$IW$188,46,FALSE),0)</f>
        <v>0</v>
      </c>
      <c r="MH73" s="19">
        <f>IFERROR(HLOOKUP(MH$1,'Nakladova matice_2018'!$A$1:$IW$188,46,FALSE),0)</f>
        <v>0</v>
      </c>
      <c r="MI73" s="19">
        <f>IFERROR(HLOOKUP(MI$1,'Nakladova matice_2018'!$A$1:$IW$188,46,FALSE),0)</f>
        <v>0</v>
      </c>
      <c r="MJ73" s="19">
        <f>IFERROR(HLOOKUP(MJ$1,'Nakladova matice_2018'!$A$1:$IW$188,46,FALSE),0)</f>
        <v>0</v>
      </c>
      <c r="MK73" s="19">
        <f>IFERROR(HLOOKUP(MK$1,'Nakladova matice_2018'!$A$1:$IW$188,46,FALSE),0)</f>
        <v>0</v>
      </c>
      <c r="ML73" s="19">
        <f>IFERROR(HLOOKUP(ML$1,'Nakladova matice_2018'!$A$1:$IW$188,46,FALSE),0)</f>
        <v>0</v>
      </c>
      <c r="MM73" s="19">
        <f>IFERROR(HLOOKUP(MM$1,'Nakladova matice_2018'!$A$1:$IW$188,46,FALSE),0)</f>
        <v>901554</v>
      </c>
      <c r="MN73" s="19">
        <f>IFERROR(HLOOKUP(MN$1,'Nakladova matice_2018'!$A$1:$IW$188,46,FALSE),0)</f>
        <v>0</v>
      </c>
      <c r="MO73" s="20">
        <f t="shared" si="84"/>
        <v>6251023.1899999995</v>
      </c>
      <c r="MP73" s="20">
        <f>MO73-'Nakladova matice_2018'!IX46</f>
        <v>0</v>
      </c>
    </row>
    <row r="74" spans="1:354" x14ac:dyDescent="0.2">
      <c r="A74" s="27">
        <v>513012</v>
      </c>
      <c r="B74" s="21" t="s">
        <v>218</v>
      </c>
      <c r="C74" s="53">
        <v>0</v>
      </c>
      <c r="D74" s="19">
        <f>IFERROR(HLOOKUP(D$1,'Nakladova matice_2018'!$A$1:$IW$188,47,FALSE),0)</f>
        <v>0</v>
      </c>
      <c r="E74" s="19">
        <f>IFERROR(HLOOKUP(E$1,'Nakladova matice_2018'!$A$1:$IW$188,47,FALSE),0)</f>
        <v>0</v>
      </c>
      <c r="F74" s="19">
        <f>IFERROR(HLOOKUP(F$1,'Nakladova matice_2018'!$A$1:$IW$188,47,FALSE),0)</f>
        <v>1481</v>
      </c>
      <c r="G74" s="19">
        <f>IFERROR(HLOOKUP(G$1,'Nakladova matice_2018'!$A$1:$IW$188,47,FALSE),0)</f>
        <v>0</v>
      </c>
      <c r="H74" s="19">
        <f>IFERROR(HLOOKUP(H$1,'Nakladova matice_2018'!$A$1:$IW$188,47,FALSE),0)</f>
        <v>0</v>
      </c>
      <c r="I74" s="19">
        <f>IFERROR(HLOOKUP(I$1,'Nakladova matice_2018'!$A$1:$IW$188,47,FALSE),0)</f>
        <v>0</v>
      </c>
      <c r="J74" s="19">
        <f>IFERROR(HLOOKUP(J$1,'Nakladova matice_2018'!$A$1:$IW$188,47,FALSE),0)</f>
        <v>0</v>
      </c>
      <c r="K74" s="19">
        <f>IFERROR(HLOOKUP(K$1,'Nakladova matice_2018'!$A$1:$IW$188,47,FALSE),0)</f>
        <v>0</v>
      </c>
      <c r="L74" s="19">
        <f>IFERROR(HLOOKUP(L$1,'Nakladova matice_2018'!$A$1:$IW$188,47,FALSE),0)</f>
        <v>0</v>
      </c>
      <c r="M74" s="19">
        <f>IFERROR(HLOOKUP(M$1,'Nakladova matice_2018'!$A$1:$IW$188,47,FALSE),0)</f>
        <v>0</v>
      </c>
      <c r="N74" s="19">
        <f>IFERROR(HLOOKUP(N$1,'Nakladova matice_2018'!$A$1:$IW$188,47,FALSE),0)</f>
        <v>0</v>
      </c>
      <c r="O74" s="19">
        <f>IFERROR(HLOOKUP(O$1,'Nakladova matice_2018'!$A$1:$IW$188,47,FALSE),0)</f>
        <v>0</v>
      </c>
      <c r="P74" s="19">
        <f>IFERROR(HLOOKUP(P$1,'Nakladova matice_2018'!$A$1:$IW$188,47,FALSE),0)</f>
        <v>0</v>
      </c>
      <c r="Q74" s="19">
        <f>IFERROR(HLOOKUP(Q$1,'Nakladova matice_2018'!$A$1:$IW$188,47,FALSE),0)</f>
        <v>0</v>
      </c>
      <c r="R74" s="19">
        <f>IFERROR(HLOOKUP(R$1,'Nakladova matice_2018'!$A$1:$IW$188,47,FALSE),0)</f>
        <v>0</v>
      </c>
      <c r="S74" s="19">
        <f>IFERROR(HLOOKUP(S$1,'Nakladova matice_2018'!$A$1:$IW$188,47,FALSE),0)</f>
        <v>0</v>
      </c>
      <c r="T74" s="19">
        <f>IFERROR(HLOOKUP(T$1,'Nakladova matice_2018'!$A$1:$IW$188,47,FALSE),0)</f>
        <v>0</v>
      </c>
      <c r="U74" s="19">
        <f>IFERROR(HLOOKUP(U$1,'Nakladova matice_2018'!$A$1:$IW$188,47,FALSE),0)</f>
        <v>0</v>
      </c>
      <c r="V74" s="19">
        <f>IFERROR(HLOOKUP(V$1,'Nakladova matice_2018'!$A$1:$IW$188,47,FALSE),0)</f>
        <v>0</v>
      </c>
      <c r="W74" s="19">
        <f>IFERROR(HLOOKUP(W$1,'Nakladova matice_2018'!$A$1:$IW$188,47,FALSE),0)</f>
        <v>0</v>
      </c>
      <c r="X74" s="19">
        <f>IFERROR(HLOOKUP(X$1,'Nakladova matice_2018'!$A$1:$IW$188,47,FALSE),0)</f>
        <v>0</v>
      </c>
      <c r="Y74" s="19">
        <f>IFERROR(HLOOKUP(Y$1,'Nakladova matice_2018'!$A$1:$IW$188,47,FALSE),0)</f>
        <v>0</v>
      </c>
      <c r="Z74" s="19">
        <f>IFERROR(HLOOKUP(Z$1,'Nakladova matice_2018'!$A$1:$IW$188,47,FALSE),0)</f>
        <v>7758.28</v>
      </c>
      <c r="AA74" s="19">
        <f>IFERROR(HLOOKUP(AA$1,'Nakladova matice_2018'!$A$1:$IW$188,47,FALSE),0)</f>
        <v>0</v>
      </c>
      <c r="AB74" s="19">
        <f>IFERROR(HLOOKUP(AB$1,'Nakladova matice_2018'!$A$1:$IW$188,47,FALSE),0)</f>
        <v>0</v>
      </c>
      <c r="AC74" s="19">
        <f>IFERROR(HLOOKUP(AC$1,'Nakladova matice_2018'!$A$1:$IW$188,47,FALSE),0)</f>
        <v>0</v>
      </c>
      <c r="AD74" s="19">
        <f>IFERROR(HLOOKUP(AD$1,'Nakladova matice_2018'!$A$1:$IW$188,47,FALSE),0)</f>
        <v>0</v>
      </c>
      <c r="AE74" s="19">
        <f>IFERROR(HLOOKUP(AE$1,'Nakladova matice_2018'!$A$1:$IW$188,47,FALSE),0)</f>
        <v>0</v>
      </c>
      <c r="AF74" s="19">
        <f>IFERROR(HLOOKUP(AF$1,'Nakladova matice_2018'!$A$1:$IW$188,47,FALSE),0)</f>
        <v>0</v>
      </c>
      <c r="AG74" s="19">
        <f>IFERROR(HLOOKUP(AG$1,'Nakladova matice_2018'!$A$1:$IW$188,47,FALSE),0)</f>
        <v>0</v>
      </c>
      <c r="AH74" s="19">
        <f>IFERROR(HLOOKUP(AH$1,'Nakladova matice_2018'!$A$1:$IW$188,47,FALSE),0)</f>
        <v>0</v>
      </c>
      <c r="AI74" s="19">
        <f>IFERROR(HLOOKUP(AI$1,'Nakladova matice_2018'!$A$1:$IW$188,47,FALSE),0)</f>
        <v>0</v>
      </c>
      <c r="AJ74" s="19">
        <f>IFERROR(HLOOKUP(AJ$1,'Nakladova matice_2018'!$A$1:$IW$188,47,FALSE),0)</f>
        <v>0</v>
      </c>
      <c r="AK74" s="19">
        <f>IFERROR(HLOOKUP(AK$1,'Nakladova matice_2018'!$A$1:$IW$188,47,FALSE),0)</f>
        <v>0</v>
      </c>
      <c r="AL74" s="19">
        <f>IFERROR(HLOOKUP(AL$1,'Nakladova matice_2018'!$A$1:$IW$188,47,FALSE),0)</f>
        <v>0</v>
      </c>
      <c r="AM74" s="19">
        <f>IFERROR(HLOOKUP(AM$1,'Nakladova matice_2018'!$A$1:$IW$188,47,FALSE),0)</f>
        <v>0</v>
      </c>
      <c r="AN74" s="19">
        <f>IFERROR(HLOOKUP(AN$1,'Nakladova matice_2018'!$A$1:$IW$188,47,FALSE),0)</f>
        <v>0</v>
      </c>
      <c r="AO74" s="19">
        <f>IFERROR(HLOOKUP(AO$1,'Nakladova matice_2018'!$A$1:$IW$188,47,FALSE),0)</f>
        <v>0</v>
      </c>
      <c r="AP74" s="19">
        <f>IFERROR(HLOOKUP(AP$1,'Nakladova matice_2018'!$A$1:$IW$188,47,FALSE),0)</f>
        <v>0</v>
      </c>
      <c r="AQ74" s="19">
        <f>IFERROR(HLOOKUP(AQ$1,'Nakladova matice_2018'!$A$1:$IW$188,47,FALSE),0)</f>
        <v>0</v>
      </c>
      <c r="AR74" s="19">
        <f>IFERROR(HLOOKUP(AR$1,'Nakladova matice_2018'!$A$1:$IW$188,47,FALSE),0)</f>
        <v>0</v>
      </c>
      <c r="AS74" s="19">
        <f>IFERROR(HLOOKUP(AS$1,'Nakladova matice_2018'!$A$1:$IW$188,47,FALSE),0)</f>
        <v>0</v>
      </c>
      <c r="AT74" s="19">
        <f>IFERROR(HLOOKUP(AT$1,'Nakladova matice_2018'!$A$1:$IW$188,47,FALSE),0)</f>
        <v>9663</v>
      </c>
      <c r="AU74" s="19">
        <f>IFERROR(HLOOKUP(AU$1,'Nakladova matice_2018'!$A$1:$IW$188,47,FALSE),0)</f>
        <v>0</v>
      </c>
      <c r="AV74" s="19">
        <f>IFERROR(HLOOKUP(AV$1,'Nakladova matice_2018'!$A$1:$IW$188,47,FALSE),0)</f>
        <v>0</v>
      </c>
      <c r="AW74" s="19">
        <f>IFERROR(HLOOKUP(AW$1,'Nakladova matice_2018'!$A$1:$IW$188,47,FALSE),0)</f>
        <v>0</v>
      </c>
      <c r="AX74" s="19">
        <f>IFERROR(HLOOKUP(AX$1,'Nakladova matice_2018'!$A$1:$IW$188,47,FALSE),0)</f>
        <v>0</v>
      </c>
      <c r="AY74" s="19">
        <f>IFERROR(HLOOKUP(AY$1,'Nakladova matice_2018'!$A$1:$IW$188,47,FALSE),0)</f>
        <v>0</v>
      </c>
      <c r="AZ74" s="19">
        <f>IFERROR(HLOOKUP(AZ$1,'Nakladova matice_2018'!$A$1:$IW$188,47,FALSE),0)</f>
        <v>0</v>
      </c>
      <c r="BA74" s="19">
        <f>IFERROR(HLOOKUP(BA$1,'Nakladova matice_2018'!$A$1:$IW$188,47,FALSE),0)</f>
        <v>0</v>
      </c>
      <c r="BB74" s="19">
        <f>IFERROR(HLOOKUP(BB$1,'Nakladova matice_2018'!$A$1:$IW$188,47,FALSE),0)</f>
        <v>0</v>
      </c>
      <c r="BC74" s="19">
        <f>IFERROR(HLOOKUP(BC$1,'Nakladova matice_2018'!$A$1:$IW$188,47,FALSE),0)</f>
        <v>0</v>
      </c>
      <c r="BD74" s="19">
        <f>IFERROR(HLOOKUP(BD$1,'Nakladova matice_2018'!$A$1:$IW$188,47,FALSE),0)</f>
        <v>0</v>
      </c>
      <c r="BE74" s="19">
        <f>IFERROR(HLOOKUP(BE$1,'Nakladova matice_2018'!$A$1:$IW$188,47,FALSE),0)</f>
        <v>0</v>
      </c>
      <c r="BF74" s="19">
        <f>IFERROR(HLOOKUP(BF$1,'Nakladova matice_2018'!$A$1:$IW$188,47,FALSE),0)</f>
        <v>0</v>
      </c>
      <c r="BG74" s="19">
        <f>IFERROR(HLOOKUP(BG$1,'Nakladova matice_2018'!$A$1:$IW$188,47,FALSE),0)</f>
        <v>0</v>
      </c>
      <c r="BH74" s="19">
        <f>IFERROR(HLOOKUP(BH$1,'Nakladova matice_2018'!$A$1:$IW$188,47,FALSE),0)</f>
        <v>0</v>
      </c>
      <c r="BI74" s="19">
        <f>IFERROR(HLOOKUP(BI$1,'Nakladova matice_2018'!$A$1:$IW$188,47,FALSE),0)</f>
        <v>0</v>
      </c>
      <c r="BJ74" s="19">
        <f>IFERROR(HLOOKUP(BJ$1,'Nakladova matice_2018'!$A$1:$IW$188,47,FALSE),0)</f>
        <v>0</v>
      </c>
      <c r="BK74" s="19">
        <f>IFERROR(HLOOKUP(BK$1,'Nakladova matice_2018'!$A$1:$IW$188,47,FALSE),0)</f>
        <v>0</v>
      </c>
      <c r="BL74" s="19">
        <f>IFERROR(HLOOKUP(BL$1,'Nakladova matice_2018'!$A$1:$IW$188,47,FALSE),0)</f>
        <v>0</v>
      </c>
      <c r="BM74" s="19">
        <f>IFERROR(HLOOKUP(BM$1,'Nakladova matice_2018'!$A$1:$IW$188,47,FALSE),0)</f>
        <v>0</v>
      </c>
      <c r="BN74" s="19">
        <f>IFERROR(HLOOKUP(BN$1,'Nakladova matice_2018'!$A$1:$IW$188,47,FALSE),0)</f>
        <v>0</v>
      </c>
      <c r="BO74" s="19">
        <f>IFERROR(HLOOKUP(BO$1,'Nakladova matice_2018'!$A$1:$IW$188,47,FALSE),0)</f>
        <v>0</v>
      </c>
      <c r="BP74" s="19">
        <f>IFERROR(HLOOKUP(BP$1,'Nakladova matice_2018'!$A$1:$IW$188,47,FALSE),0)</f>
        <v>0</v>
      </c>
      <c r="BQ74" s="19">
        <f>IFERROR(HLOOKUP(BQ$1,'Nakladova matice_2018'!$A$1:$IW$188,47,FALSE),0)</f>
        <v>0</v>
      </c>
      <c r="BR74" s="19">
        <f>IFERROR(HLOOKUP(BR$1,'Nakladova matice_2018'!$A$1:$IW$188,47,FALSE),0)</f>
        <v>0</v>
      </c>
      <c r="BS74" s="19">
        <f>IFERROR(HLOOKUP(BS$1,'Nakladova matice_2018'!$A$1:$IW$188,47,FALSE),0)</f>
        <v>0</v>
      </c>
      <c r="BT74" s="19">
        <f>IFERROR(HLOOKUP(BT$1,'Nakladova matice_2018'!$A$1:$IW$188,47,FALSE),0)</f>
        <v>0</v>
      </c>
      <c r="BU74" s="19">
        <f>IFERROR(HLOOKUP(BU$1,'Nakladova matice_2018'!$A$1:$IW$188,47,FALSE),0)</f>
        <v>0</v>
      </c>
      <c r="BV74" s="19">
        <f>IFERROR(HLOOKUP(BV$1,'Nakladova matice_2018'!$A$1:$IW$188,47,FALSE),0)</f>
        <v>0</v>
      </c>
      <c r="BW74" s="19">
        <f>IFERROR(HLOOKUP(BW$1,'Nakladova matice_2018'!$A$1:$IW$188,47,FALSE),0)</f>
        <v>0</v>
      </c>
      <c r="BX74" s="19">
        <f>IFERROR(HLOOKUP(BX$1,'Nakladova matice_2018'!$A$1:$IW$188,47,FALSE),0)</f>
        <v>0</v>
      </c>
      <c r="BY74" s="19">
        <f>IFERROR(HLOOKUP(BY$1,'Nakladova matice_2018'!$A$1:$IW$188,47,FALSE),0)</f>
        <v>0</v>
      </c>
      <c r="BZ74" s="19">
        <f>IFERROR(HLOOKUP(BZ$1,'Nakladova matice_2018'!$A$1:$IW$188,47,FALSE),0)</f>
        <v>0</v>
      </c>
      <c r="CA74" s="19">
        <f>IFERROR(HLOOKUP(CA$1,'Nakladova matice_2018'!$A$1:$IW$188,47,FALSE),0)</f>
        <v>0</v>
      </c>
      <c r="CB74" s="19">
        <f>IFERROR(HLOOKUP(CB$1,'Nakladova matice_2018'!$A$1:$IW$188,47,FALSE),0)</f>
        <v>0</v>
      </c>
      <c r="CC74" s="19">
        <f>IFERROR(HLOOKUP(CC$1,'Nakladova matice_2018'!$A$1:$IW$188,47,FALSE),0)</f>
        <v>0</v>
      </c>
      <c r="CD74" s="19">
        <f>IFERROR(HLOOKUP(CD$1,'Nakladova matice_2018'!$A$1:$IW$188,47,FALSE),0)</f>
        <v>0</v>
      </c>
      <c r="CE74" s="19">
        <f>IFERROR(HLOOKUP(CE$1,'Nakladova matice_2018'!$A$1:$IW$188,47,FALSE),0)</f>
        <v>0</v>
      </c>
      <c r="CF74" s="19">
        <f>IFERROR(HLOOKUP(CF$1,'Nakladova matice_2018'!$A$1:$IW$188,47,FALSE),0)</f>
        <v>0</v>
      </c>
      <c r="CG74" s="19">
        <f>IFERROR(HLOOKUP(CG$1,'Nakladova matice_2018'!$A$1:$IW$188,47,FALSE),0)</f>
        <v>0</v>
      </c>
      <c r="CH74" s="19">
        <f>IFERROR(HLOOKUP(CH$1,'Nakladova matice_2018'!$A$1:$IW$188,47,FALSE),0)</f>
        <v>0</v>
      </c>
      <c r="CI74" s="19">
        <f>IFERROR(HLOOKUP(CI$1,'Nakladova matice_2018'!$A$1:$IW$188,47,FALSE),0)</f>
        <v>0</v>
      </c>
      <c r="CJ74" s="19">
        <f>IFERROR(HLOOKUP(CJ$1,'Nakladova matice_2018'!$A$1:$IW$188,47,FALSE),0)</f>
        <v>0</v>
      </c>
      <c r="CK74" s="19">
        <f>IFERROR(HLOOKUP(CK$1,'Nakladova matice_2018'!$A$1:$IW$188,47,FALSE),0)</f>
        <v>0</v>
      </c>
      <c r="CL74" s="19">
        <f>IFERROR(HLOOKUP(CL$1,'Nakladova matice_2018'!$A$1:$IW$188,47,FALSE),0)</f>
        <v>0</v>
      </c>
      <c r="CM74" s="19">
        <f>IFERROR(HLOOKUP(CM$1,'Nakladova matice_2018'!$A$1:$IW$188,47,FALSE),0)</f>
        <v>0</v>
      </c>
      <c r="CN74" s="19">
        <f>IFERROR(HLOOKUP(CN$1,'Nakladova matice_2018'!$A$1:$IW$188,47,FALSE),0)</f>
        <v>13882.81</v>
      </c>
      <c r="CO74" s="19">
        <f>IFERROR(HLOOKUP(CO$1,'Nakladova matice_2018'!$A$1:$IW$188,47,FALSE),0)</f>
        <v>0</v>
      </c>
      <c r="CP74" s="19">
        <f>IFERROR(HLOOKUP(CP$1,'Nakladova matice_2018'!$A$1:$IW$188,47,FALSE),0)</f>
        <v>0</v>
      </c>
      <c r="CQ74" s="19">
        <f>IFERROR(HLOOKUP(CQ$1,'Nakladova matice_2018'!$A$1:$IW$188,47,FALSE),0)</f>
        <v>0</v>
      </c>
      <c r="CR74" s="19">
        <f>IFERROR(HLOOKUP(CR$1,'Nakladova matice_2018'!$A$1:$IW$188,47,FALSE),0)</f>
        <v>0</v>
      </c>
      <c r="CS74" s="19">
        <f>IFERROR(HLOOKUP(CS$1,'Nakladova matice_2018'!$A$1:$IW$188,47,FALSE),0)</f>
        <v>0</v>
      </c>
      <c r="CT74" s="19">
        <f>IFERROR(HLOOKUP(CT$1,'Nakladova matice_2018'!$A$1:$IW$188,47,FALSE),0)</f>
        <v>0</v>
      </c>
      <c r="CU74" s="19">
        <f>IFERROR(HLOOKUP(CU$1,'Nakladova matice_2018'!$A$1:$IW$188,47,FALSE),0)</f>
        <v>0</v>
      </c>
      <c r="CV74" s="19">
        <f>IFERROR(HLOOKUP(CV$1,'Nakladova matice_2018'!$A$1:$IW$188,47,FALSE),0)</f>
        <v>0</v>
      </c>
      <c r="CW74" s="19">
        <f>IFERROR(HLOOKUP(CW$1,'Nakladova matice_2018'!$A$1:$IW$188,47,FALSE),0)</f>
        <v>0</v>
      </c>
      <c r="CX74" s="19">
        <f>IFERROR(HLOOKUP(CX$1,'Nakladova matice_2018'!$A$1:$IW$188,47,FALSE),0)</f>
        <v>0</v>
      </c>
      <c r="CY74" s="19">
        <f>IFERROR(HLOOKUP(CY$1,'Nakladova matice_2018'!$A$1:$IW$188,47,FALSE),0)</f>
        <v>0</v>
      </c>
      <c r="CZ74" s="19">
        <f>IFERROR(HLOOKUP(CZ$1,'Nakladova matice_2018'!$A$1:$IW$188,47,FALSE),0)</f>
        <v>0</v>
      </c>
      <c r="DA74" s="19">
        <f>IFERROR(HLOOKUP(DA$1,'Nakladova matice_2018'!$A$1:$IW$188,47,FALSE),0)</f>
        <v>0</v>
      </c>
      <c r="DB74" s="19">
        <f>IFERROR(HLOOKUP(DB$1,'Nakladova matice_2018'!$A$1:$IW$188,47,FALSE),0)</f>
        <v>0</v>
      </c>
      <c r="DC74" s="19">
        <f>IFERROR(HLOOKUP(DC$1,'Nakladova matice_2018'!$A$1:$IW$188,47,FALSE),0)</f>
        <v>0</v>
      </c>
      <c r="DD74" s="19">
        <f>IFERROR(HLOOKUP(DD$1,'Nakladova matice_2018'!$A$1:$IW$188,47,FALSE),0)</f>
        <v>0</v>
      </c>
      <c r="DE74" s="19">
        <f>IFERROR(HLOOKUP(DE$1,'Nakladova matice_2018'!$A$1:$IW$188,47,FALSE),0)</f>
        <v>0</v>
      </c>
      <c r="DF74" s="19">
        <f>IFERROR(HLOOKUP(DF$1,'Nakladova matice_2018'!$A$1:$IW$188,47,FALSE),0)</f>
        <v>0</v>
      </c>
      <c r="DG74" s="19">
        <f>IFERROR(HLOOKUP(DG$1,'Nakladova matice_2018'!$A$1:$IW$188,47,FALSE),0)</f>
        <v>0</v>
      </c>
      <c r="DH74" s="19">
        <f>IFERROR(HLOOKUP(DH$1,'Nakladova matice_2018'!$A$1:$IW$188,47,FALSE),0)</f>
        <v>0</v>
      </c>
      <c r="DI74" s="19">
        <f>IFERROR(HLOOKUP(DI$1,'Nakladova matice_2018'!$A$1:$IW$188,47,FALSE),0)</f>
        <v>0</v>
      </c>
      <c r="DJ74" s="19">
        <f>IFERROR(HLOOKUP(DJ$1,'Nakladova matice_2018'!$A$1:$IW$188,47,FALSE),0)</f>
        <v>0</v>
      </c>
      <c r="DK74" s="19">
        <f>IFERROR(HLOOKUP(DK$1,'Nakladova matice_2018'!$A$1:$IW$188,47,FALSE),0)</f>
        <v>0</v>
      </c>
      <c r="DL74" s="19">
        <f>IFERROR(HLOOKUP(DL$1,'Nakladova matice_2018'!$A$1:$IW$188,47,FALSE),0)</f>
        <v>0</v>
      </c>
      <c r="DM74" s="19">
        <f>IFERROR(HLOOKUP(DM$1,'Nakladova matice_2018'!$A$1:$IW$188,47,FALSE),0)</f>
        <v>0</v>
      </c>
      <c r="DN74" s="19">
        <f>IFERROR(HLOOKUP(DN$1,'Nakladova matice_2018'!$A$1:$IW$188,47,FALSE),0)</f>
        <v>0</v>
      </c>
      <c r="DO74" s="19">
        <f>IFERROR(HLOOKUP(DO$1,'Nakladova matice_2018'!$A$1:$IW$188,47,FALSE),0)</f>
        <v>0</v>
      </c>
      <c r="DP74" s="19">
        <f>IFERROR(HLOOKUP(DP$1,'Nakladova matice_2018'!$A$1:$IW$188,47,FALSE),0)</f>
        <v>0</v>
      </c>
      <c r="DQ74" s="19">
        <f>IFERROR(HLOOKUP(DQ$1,'Nakladova matice_2018'!$A$1:$IW$188,47,FALSE),0)</f>
        <v>0</v>
      </c>
      <c r="DR74" s="19">
        <f>IFERROR(HLOOKUP(DR$1,'Nakladova matice_2018'!$A$1:$IW$188,47,FALSE),0)</f>
        <v>133326.48000000001</v>
      </c>
      <c r="DS74" s="19">
        <f>IFERROR(HLOOKUP(DS$1,'Nakladova matice_2018'!$A$1:$IW$188,47,FALSE),0)</f>
        <v>0</v>
      </c>
      <c r="DT74" s="19">
        <f>IFERROR(HLOOKUP(DT$1,'Nakladova matice_2018'!$A$1:$IW$188,47,FALSE),0)</f>
        <v>0</v>
      </c>
      <c r="DU74" s="19">
        <f>IFERROR(HLOOKUP(DU$1,'Nakladova matice_2018'!$A$1:$IW$188,47,FALSE),0)</f>
        <v>0</v>
      </c>
      <c r="DV74" s="19">
        <f>IFERROR(HLOOKUP(DV$1,'Nakladova matice_2018'!$A$1:$IW$188,47,FALSE),0)</f>
        <v>0</v>
      </c>
      <c r="DW74" s="19">
        <f>IFERROR(HLOOKUP(DW$1,'Nakladova matice_2018'!$A$1:$IW$188,47,FALSE),0)</f>
        <v>0</v>
      </c>
      <c r="DX74" s="19">
        <f>IFERROR(HLOOKUP(DX$1,'Nakladova matice_2018'!$A$1:$IW$188,47,FALSE),0)</f>
        <v>0</v>
      </c>
      <c r="DY74" s="19">
        <f>IFERROR(HLOOKUP(DY$1,'Nakladova matice_2018'!$A$1:$IW$188,47,FALSE),0)</f>
        <v>0</v>
      </c>
      <c r="DZ74" s="19">
        <f>IFERROR(HLOOKUP(DZ$1,'Nakladova matice_2018'!$A$1:$IW$188,47,FALSE),0)</f>
        <v>0</v>
      </c>
      <c r="EA74" s="19">
        <f>IFERROR(HLOOKUP(EA$1,'Nakladova matice_2018'!$A$1:$IW$188,47,FALSE),0)</f>
        <v>0</v>
      </c>
      <c r="EB74" s="19">
        <f>IFERROR(HLOOKUP(EB$1,'Nakladova matice_2018'!$A$1:$IW$188,47,FALSE),0)</f>
        <v>0</v>
      </c>
      <c r="EC74" s="19">
        <f>IFERROR(HLOOKUP(EC$1,'Nakladova matice_2018'!$A$1:$IW$188,47,FALSE),0)</f>
        <v>0</v>
      </c>
      <c r="ED74" s="19">
        <f>IFERROR(HLOOKUP(ED$1,'Nakladova matice_2018'!$A$1:$IW$188,47,FALSE),0)</f>
        <v>0</v>
      </c>
      <c r="EE74" s="19">
        <f>IFERROR(HLOOKUP(EE$1,'Nakladova matice_2018'!$A$1:$IW$188,47,FALSE),0)</f>
        <v>0</v>
      </c>
      <c r="EF74" s="19">
        <f>IFERROR(HLOOKUP(EF$1,'Nakladova matice_2018'!$A$1:$IW$188,47,FALSE),0)</f>
        <v>0</v>
      </c>
      <c r="EG74" s="19">
        <f>IFERROR(HLOOKUP(EG$1,'Nakladova matice_2018'!$A$1:$IW$188,47,FALSE),0)</f>
        <v>0</v>
      </c>
      <c r="EH74" s="19">
        <f>IFERROR(HLOOKUP(EH$1,'Nakladova matice_2018'!$A$1:$IW$188,47,FALSE),0)</f>
        <v>0</v>
      </c>
      <c r="EI74" s="19">
        <f>IFERROR(HLOOKUP(EI$1,'Nakladova matice_2018'!$A$1:$IW$188,47,FALSE),0)</f>
        <v>0</v>
      </c>
      <c r="EJ74" s="19">
        <f>IFERROR(HLOOKUP(EJ$1,'Nakladova matice_2018'!$A$1:$IW$188,47,FALSE),0)</f>
        <v>0</v>
      </c>
      <c r="EK74" s="19">
        <f>IFERROR(HLOOKUP(EK$1,'Nakladova matice_2018'!$A$1:$IW$188,47,FALSE),0)</f>
        <v>0</v>
      </c>
      <c r="EL74" s="19">
        <f>IFERROR(HLOOKUP(EL$1,'Nakladova matice_2018'!$A$1:$IW$188,47,FALSE),0)</f>
        <v>0</v>
      </c>
      <c r="EM74" s="19">
        <f>IFERROR(HLOOKUP(EM$1,'Nakladova matice_2018'!$A$1:$IW$188,47,FALSE),0)</f>
        <v>0</v>
      </c>
      <c r="EN74" s="19">
        <f>IFERROR(HLOOKUP(EN$1,'Nakladova matice_2018'!$A$1:$IW$188,47,FALSE),0)</f>
        <v>0</v>
      </c>
      <c r="EO74" s="19">
        <f>IFERROR(HLOOKUP(EO$1,'Nakladova matice_2018'!$A$1:$IW$188,47,FALSE),0)</f>
        <v>0</v>
      </c>
      <c r="EP74" s="19">
        <f>IFERROR(HLOOKUP(EP$1,'Nakladova matice_2018'!$A$1:$IW$188,47,FALSE),0)</f>
        <v>0</v>
      </c>
      <c r="EQ74" s="19">
        <f>IFERROR(HLOOKUP(EQ$1,'Nakladova matice_2018'!$A$1:$IW$188,47,FALSE),0)</f>
        <v>0</v>
      </c>
      <c r="ER74" s="19">
        <f>IFERROR(HLOOKUP(ER$1,'Nakladova matice_2018'!$A$1:$IW$188,47,FALSE),0)</f>
        <v>0</v>
      </c>
      <c r="ES74" s="19">
        <f>IFERROR(HLOOKUP(ES$1,'Nakladova matice_2018'!$A$1:$IW$188,47,FALSE),0)</f>
        <v>0</v>
      </c>
      <c r="ET74" s="19">
        <f>IFERROR(HLOOKUP(ET$1,'Nakladova matice_2018'!$A$1:$IW$188,47,FALSE),0)</f>
        <v>0</v>
      </c>
      <c r="EU74" s="19">
        <f>IFERROR(HLOOKUP(EU$1,'Nakladova matice_2018'!$A$1:$IW$188,47,FALSE),0)</f>
        <v>0</v>
      </c>
      <c r="EV74" s="19">
        <f>IFERROR(HLOOKUP(EV$1,'Nakladova matice_2018'!$A$1:$IW$188,47,FALSE),0)</f>
        <v>0</v>
      </c>
      <c r="EW74" s="19">
        <f>IFERROR(HLOOKUP(EW$1,'Nakladova matice_2018'!$A$1:$IW$188,47,FALSE),0)</f>
        <v>0</v>
      </c>
      <c r="EX74" s="19">
        <f>IFERROR(HLOOKUP(EX$1,'Nakladova matice_2018'!$A$1:$IW$188,47,FALSE),0)</f>
        <v>0</v>
      </c>
      <c r="EY74" s="19">
        <f>IFERROR(HLOOKUP(EY$1,'Nakladova matice_2018'!$A$1:$IW$188,47,FALSE),0)</f>
        <v>0</v>
      </c>
      <c r="EZ74" s="19">
        <f>IFERROR(HLOOKUP(EZ$1,'Nakladova matice_2018'!$A$1:$IW$188,47,FALSE),0)</f>
        <v>0</v>
      </c>
      <c r="FA74" s="19">
        <f>IFERROR(HLOOKUP(FA$1,'Nakladova matice_2018'!$A$1:$IW$188,47,FALSE),0)</f>
        <v>0</v>
      </c>
      <c r="FB74" s="19">
        <f>IFERROR(HLOOKUP(FB$1,'Nakladova matice_2018'!$A$1:$IW$188,47,FALSE),0)</f>
        <v>0</v>
      </c>
      <c r="FC74" s="19">
        <f>IFERROR(HLOOKUP(FC$1,'Nakladova matice_2018'!$A$1:$IW$188,47,FALSE),0)</f>
        <v>0</v>
      </c>
      <c r="FD74" s="19">
        <f>IFERROR(HLOOKUP(FD$1,'Nakladova matice_2018'!$A$1:$IW$188,47,FALSE),0)</f>
        <v>0</v>
      </c>
      <c r="FE74" s="19">
        <f>IFERROR(HLOOKUP(FE$1,'Nakladova matice_2018'!$A$1:$IW$188,47,FALSE),0)</f>
        <v>0</v>
      </c>
      <c r="FF74" s="19">
        <f>IFERROR(HLOOKUP(FF$1,'Nakladova matice_2018'!$A$1:$IW$188,47,FALSE),0)</f>
        <v>0</v>
      </c>
      <c r="FG74" s="19">
        <f>IFERROR(HLOOKUP(FG$1,'Nakladova matice_2018'!$A$1:$IW$188,47,FALSE),0)</f>
        <v>0</v>
      </c>
      <c r="FH74" s="19">
        <f>IFERROR(HLOOKUP(FH$1,'Nakladova matice_2018'!$A$1:$IW$188,47,FALSE),0)</f>
        <v>0</v>
      </c>
      <c r="FI74" s="19">
        <f>IFERROR(HLOOKUP(FI$1,'Nakladova matice_2018'!$A$1:$IW$188,47,FALSE),0)</f>
        <v>6493.9</v>
      </c>
      <c r="FJ74" s="19">
        <f>IFERROR(HLOOKUP(FJ$1,'Nakladova matice_2018'!$A$1:$IW$188,47,FALSE),0)</f>
        <v>0</v>
      </c>
      <c r="FK74" s="19">
        <f>IFERROR(HLOOKUP(FK$1,'Nakladova matice_2018'!$A$1:$IW$188,47,FALSE),0)</f>
        <v>0</v>
      </c>
      <c r="FL74" s="19">
        <f>IFERROR(HLOOKUP(FL$1,'Nakladova matice_2018'!$A$1:$IW$188,47,FALSE),0)</f>
        <v>0</v>
      </c>
      <c r="FM74" s="19">
        <f>IFERROR(HLOOKUP(FM$1,'Nakladova matice_2018'!$A$1:$IW$188,47,FALSE),0)</f>
        <v>0</v>
      </c>
      <c r="FN74" s="19">
        <f>IFERROR(HLOOKUP(FN$1,'Nakladova matice_2018'!$A$1:$IW$188,47,FALSE),0)</f>
        <v>0</v>
      </c>
      <c r="FO74" s="19">
        <f>IFERROR(HLOOKUP(FO$1,'Nakladova matice_2018'!$A$1:$IW$188,47,FALSE),0)</f>
        <v>0</v>
      </c>
      <c r="FP74" s="19">
        <f>IFERROR(HLOOKUP(FP$1,'Nakladova matice_2018'!$A$1:$IW$188,47,FALSE),0)</f>
        <v>0</v>
      </c>
      <c r="FQ74" s="19">
        <f>IFERROR(HLOOKUP(FQ$1,'Nakladova matice_2018'!$A$1:$IW$188,47,FALSE),0)</f>
        <v>0</v>
      </c>
      <c r="FR74" s="19">
        <f>IFERROR(HLOOKUP(FR$1,'Nakladova matice_2018'!$A$1:$IW$188,47,FALSE),0)</f>
        <v>0</v>
      </c>
      <c r="FS74" s="19">
        <f>IFERROR(HLOOKUP(FS$1,'Nakladova matice_2018'!$A$1:$IW$188,47,FALSE),0)</f>
        <v>0</v>
      </c>
      <c r="FT74" s="19">
        <f>IFERROR(HLOOKUP(FT$1,'Nakladova matice_2018'!$A$1:$IW$188,47,FALSE),0)</f>
        <v>0</v>
      </c>
      <c r="FU74" s="19">
        <f>IFERROR(HLOOKUP(FU$1,'Nakladova matice_2018'!$A$1:$IW$188,47,FALSE),0)</f>
        <v>0</v>
      </c>
      <c r="FV74" s="19">
        <f>IFERROR(HLOOKUP(FV$1,'Nakladova matice_2018'!$A$1:$IW$188,47,FALSE),0)</f>
        <v>0</v>
      </c>
      <c r="FW74" s="19">
        <f>IFERROR(HLOOKUP(FW$1,'Nakladova matice_2018'!$A$1:$IW$188,47,FALSE),0)</f>
        <v>0</v>
      </c>
      <c r="FX74" s="19">
        <f>IFERROR(HLOOKUP(FX$1,'Nakladova matice_2018'!$A$1:$IW$188,47,FALSE),0)</f>
        <v>0</v>
      </c>
      <c r="FY74" s="19">
        <f>IFERROR(HLOOKUP(FY$1,'Nakladova matice_2018'!$A$1:$IW$188,47,FALSE),0)</f>
        <v>0</v>
      </c>
      <c r="FZ74" s="19">
        <f>IFERROR(HLOOKUP(FZ$1,'Nakladova matice_2018'!$A$1:$IW$188,47,FALSE),0)</f>
        <v>0</v>
      </c>
      <c r="GA74" s="19">
        <f>IFERROR(HLOOKUP(GA$1,'Nakladova matice_2018'!$A$1:$IW$188,47,FALSE),0)</f>
        <v>0</v>
      </c>
      <c r="GB74" s="19">
        <f>IFERROR(HLOOKUP(GB$1,'Nakladova matice_2018'!$A$1:$IW$188,47,FALSE),0)</f>
        <v>0</v>
      </c>
      <c r="GC74" s="19">
        <f>IFERROR(HLOOKUP(GC$1,'Nakladova matice_2018'!$A$1:$IW$188,47,FALSE),0)</f>
        <v>0</v>
      </c>
      <c r="GD74" s="19">
        <f>IFERROR(HLOOKUP(GD$1,'Nakladova matice_2018'!$A$1:$IW$188,47,FALSE),0)</f>
        <v>0</v>
      </c>
      <c r="GE74" s="19">
        <f>IFERROR(HLOOKUP(GE$1,'Nakladova matice_2018'!$A$1:$IW$188,47,FALSE),0)</f>
        <v>0</v>
      </c>
      <c r="GF74" s="19">
        <f>IFERROR(HLOOKUP(GF$1,'Nakladova matice_2018'!$A$1:$IW$188,47,FALSE),0)</f>
        <v>0</v>
      </c>
      <c r="GG74" s="19">
        <f>IFERROR(HLOOKUP(GG$1,'Nakladova matice_2018'!$A$1:$IW$188,47,FALSE),0)</f>
        <v>0</v>
      </c>
      <c r="GH74" s="19">
        <f>IFERROR(HLOOKUP(GH$1,'Nakladova matice_2018'!$A$1:$IW$188,47,FALSE),0)</f>
        <v>0</v>
      </c>
      <c r="GI74" s="19">
        <f>IFERROR(HLOOKUP(GI$1,'Nakladova matice_2018'!$A$1:$IW$188,47,FALSE),0)</f>
        <v>0</v>
      </c>
      <c r="GJ74" s="19">
        <f>IFERROR(HLOOKUP(GJ$1,'Nakladova matice_2018'!$A$1:$IW$188,47,FALSE),0)</f>
        <v>0</v>
      </c>
      <c r="GK74" s="19">
        <f>IFERROR(HLOOKUP(GK$1,'Nakladova matice_2018'!$A$1:$IW$188,47,FALSE),0)</f>
        <v>0</v>
      </c>
      <c r="GL74" s="19">
        <f>IFERROR(HLOOKUP(GL$1,'Nakladova matice_2018'!$A$1:$IW$188,47,FALSE),0)</f>
        <v>0</v>
      </c>
      <c r="GM74" s="19">
        <f>IFERROR(HLOOKUP(GM$1,'Nakladova matice_2018'!$A$1:$IW$188,47,FALSE),0)</f>
        <v>0</v>
      </c>
      <c r="GN74" s="19">
        <f>IFERROR(HLOOKUP(GN$1,'Nakladova matice_2018'!$A$1:$IW$188,47,FALSE),0)</f>
        <v>0</v>
      </c>
      <c r="GO74" s="19">
        <f>IFERROR(HLOOKUP(GO$1,'Nakladova matice_2018'!$A$1:$IW$188,47,FALSE),0)</f>
        <v>0</v>
      </c>
      <c r="GP74" s="19">
        <f>IFERROR(HLOOKUP(GP$1,'Nakladova matice_2018'!$A$1:$IW$188,47,FALSE),0)</f>
        <v>0</v>
      </c>
      <c r="GQ74" s="19">
        <f>IFERROR(HLOOKUP(GQ$1,'Nakladova matice_2018'!$A$1:$IW$188,47,FALSE),0)</f>
        <v>0</v>
      </c>
      <c r="GR74" s="19">
        <f>IFERROR(HLOOKUP(GR$1,'Nakladova matice_2018'!$A$1:$IW$188,47,FALSE),0)</f>
        <v>0</v>
      </c>
      <c r="GS74" s="19">
        <f>IFERROR(HLOOKUP(GS$1,'Nakladova matice_2018'!$A$1:$IW$188,47,FALSE),0)</f>
        <v>0</v>
      </c>
      <c r="GT74" s="19">
        <f>IFERROR(HLOOKUP(GT$1,'Nakladova matice_2018'!$A$1:$IW$188,47,FALSE),0)</f>
        <v>0</v>
      </c>
      <c r="GU74" s="19">
        <f>IFERROR(HLOOKUP(GU$1,'Nakladova matice_2018'!$A$1:$IW$188,47,FALSE),0)</f>
        <v>0</v>
      </c>
      <c r="GV74" s="19">
        <f>IFERROR(HLOOKUP(GV$1,'Nakladova matice_2018'!$A$1:$IW$188,47,FALSE),0)</f>
        <v>0</v>
      </c>
      <c r="GW74" s="19">
        <f>IFERROR(HLOOKUP(GW$1,'Nakladova matice_2018'!$A$1:$IW$188,47,FALSE),0)</f>
        <v>0</v>
      </c>
      <c r="GX74" s="19">
        <f>IFERROR(HLOOKUP(GX$1,'Nakladova matice_2018'!$A$1:$IW$188,47,FALSE),0)</f>
        <v>0</v>
      </c>
      <c r="GY74" s="19">
        <f>IFERROR(HLOOKUP(GY$1,'Nakladova matice_2018'!$A$1:$IW$188,47,FALSE),0)</f>
        <v>0</v>
      </c>
      <c r="GZ74" s="19">
        <f>IFERROR(HLOOKUP(GZ$1,'Nakladova matice_2018'!$A$1:$IW$188,47,FALSE),0)</f>
        <v>0</v>
      </c>
      <c r="HA74" s="19">
        <f>IFERROR(HLOOKUP(HA$1,'Nakladova matice_2018'!$A$1:$IW$188,47,FALSE),0)</f>
        <v>750</v>
      </c>
      <c r="HB74" s="19">
        <f>IFERROR(HLOOKUP(HB$1,'Nakladova matice_2018'!$A$1:$IW$188,47,FALSE),0)</f>
        <v>0</v>
      </c>
      <c r="HC74" s="19">
        <f>IFERROR(HLOOKUP(HC$1,'Nakladova matice_2018'!$A$1:$IW$188,47,FALSE),0)</f>
        <v>0</v>
      </c>
      <c r="HD74" s="19">
        <f>IFERROR(HLOOKUP(HD$1,'Nakladova matice_2018'!$A$1:$IW$188,47,FALSE),0)</f>
        <v>0</v>
      </c>
      <c r="HE74" s="19">
        <f>IFERROR(HLOOKUP(HE$1,'Nakladova matice_2018'!$A$1:$IW$188,47,FALSE),0)</f>
        <v>555</v>
      </c>
      <c r="HF74" s="19">
        <f>IFERROR(HLOOKUP(HF$1,'Nakladova matice_2018'!$A$1:$IW$188,47,FALSE),0)</f>
        <v>0</v>
      </c>
      <c r="HG74" s="19">
        <f>IFERROR(HLOOKUP(HG$1,'Nakladova matice_2018'!$A$1:$IW$188,47,FALSE),0)</f>
        <v>0</v>
      </c>
      <c r="HH74" s="19">
        <f>IFERROR(HLOOKUP(HH$1,'Nakladova matice_2018'!$A$1:$IW$188,47,FALSE),0)</f>
        <v>0</v>
      </c>
      <c r="HI74" s="19">
        <f>IFERROR(HLOOKUP(HI$1,'Nakladova matice_2018'!$A$1:$IW$188,47,FALSE),0)</f>
        <v>0</v>
      </c>
      <c r="HJ74" s="19">
        <f>IFERROR(HLOOKUP(HJ$1,'Nakladova matice_2018'!$A$1:$IW$188,47,FALSE),0)</f>
        <v>0</v>
      </c>
      <c r="HK74" s="19">
        <f>IFERROR(HLOOKUP(HK$1,'Nakladova matice_2018'!$A$1:$IW$188,47,FALSE),0)</f>
        <v>0</v>
      </c>
      <c r="HL74" s="19">
        <f>IFERROR(HLOOKUP(HL$1,'Nakladova matice_2018'!$A$1:$IW$188,47,FALSE),0)</f>
        <v>0</v>
      </c>
      <c r="HM74" s="19">
        <f>IFERROR(HLOOKUP(HM$1,'Nakladova matice_2018'!$A$1:$IW$188,47,FALSE),0)</f>
        <v>0</v>
      </c>
      <c r="HN74" s="19">
        <f>IFERROR(HLOOKUP(HN$1,'Nakladova matice_2018'!$A$1:$IW$188,47,FALSE),0)</f>
        <v>0</v>
      </c>
      <c r="HO74" s="19">
        <f>IFERROR(HLOOKUP(HO$1,'Nakladova matice_2018'!$A$1:$IW$188,47,FALSE),0)</f>
        <v>0</v>
      </c>
      <c r="HP74" s="19">
        <f>IFERROR(HLOOKUP(HP$1,'Nakladova matice_2018'!$A$1:$IW$188,47,FALSE),0)</f>
        <v>0</v>
      </c>
      <c r="HQ74" s="19">
        <f>IFERROR(HLOOKUP(HQ$1,'Nakladova matice_2018'!$A$1:$IW$188,47,FALSE),0)</f>
        <v>0</v>
      </c>
      <c r="HR74" s="19">
        <f>IFERROR(HLOOKUP(HR$1,'Nakladova matice_2018'!$A$1:$IW$188,47,FALSE),0)</f>
        <v>0</v>
      </c>
      <c r="HS74" s="19">
        <f>IFERROR(HLOOKUP(HS$1,'Nakladova matice_2018'!$A$1:$IW$188,47,FALSE),0)</f>
        <v>0</v>
      </c>
      <c r="HT74" s="19">
        <f>IFERROR(HLOOKUP(HT$1,'Nakladova matice_2018'!$A$1:$IW$188,47,FALSE),0)</f>
        <v>0</v>
      </c>
      <c r="HU74" s="19">
        <f>IFERROR(HLOOKUP(HU$1,'Nakladova matice_2018'!$A$1:$IW$188,47,FALSE),0)</f>
        <v>0</v>
      </c>
      <c r="HV74" s="19">
        <f>IFERROR(HLOOKUP(HV$1,'Nakladova matice_2018'!$A$1:$IW$188,47,FALSE),0)</f>
        <v>0</v>
      </c>
      <c r="HW74" s="19">
        <f>IFERROR(HLOOKUP(HW$1,'Nakladova matice_2018'!$A$1:$IW$188,47,FALSE),0)</f>
        <v>0</v>
      </c>
      <c r="HX74" s="19">
        <f>IFERROR(HLOOKUP(HX$1,'Nakladova matice_2018'!$A$1:$IW$188,47,FALSE),0)</f>
        <v>0</v>
      </c>
      <c r="HY74" s="19">
        <f>IFERROR(HLOOKUP(HY$1,'Nakladova matice_2018'!$A$1:$IW$188,47,FALSE),0)</f>
        <v>0</v>
      </c>
      <c r="HZ74" s="19">
        <f>IFERROR(HLOOKUP(HZ$1,'Nakladova matice_2018'!$A$1:$IW$188,47,FALSE),0)</f>
        <v>0</v>
      </c>
      <c r="IA74" s="19">
        <f>IFERROR(HLOOKUP(IA$1,'Nakladova matice_2018'!$A$1:$IW$188,47,FALSE),0)</f>
        <v>0</v>
      </c>
      <c r="IB74" s="19">
        <f>IFERROR(HLOOKUP(IB$1,'Nakladova matice_2018'!$A$1:$IW$188,47,FALSE),0)</f>
        <v>0</v>
      </c>
      <c r="IC74" s="19">
        <f>IFERROR(HLOOKUP(IC$1,'Nakladova matice_2018'!$A$1:$IW$188,47,FALSE),0)</f>
        <v>0</v>
      </c>
      <c r="ID74" s="19">
        <f>IFERROR(HLOOKUP(ID$1,'Nakladova matice_2018'!$A$1:$IW$188,47,FALSE),0)</f>
        <v>0</v>
      </c>
      <c r="IE74" s="19">
        <f>IFERROR(HLOOKUP(IE$1,'Nakladova matice_2018'!$A$1:$IW$188,47,FALSE),0)</f>
        <v>0</v>
      </c>
      <c r="IF74" s="19">
        <f>IFERROR(HLOOKUP(IF$1,'Nakladova matice_2018'!$A$1:$IW$188,47,FALSE),0)</f>
        <v>0</v>
      </c>
      <c r="IG74" s="19">
        <f>IFERROR(HLOOKUP(IG$1,'Nakladova matice_2018'!$A$1:$IW$188,47,FALSE),0)</f>
        <v>0</v>
      </c>
      <c r="IH74" s="19">
        <f>IFERROR(HLOOKUP(IH$1,'Nakladova matice_2018'!$A$1:$IW$188,47,FALSE),0)</f>
        <v>0</v>
      </c>
      <c r="II74" s="19">
        <f>IFERROR(HLOOKUP(II$1,'Nakladova matice_2018'!$A$1:$IW$188,47,FALSE),0)</f>
        <v>0</v>
      </c>
      <c r="IJ74" s="19">
        <f>IFERROR(HLOOKUP(IJ$1,'Nakladova matice_2018'!$A$1:$IW$188,47,FALSE),0)</f>
        <v>0</v>
      </c>
      <c r="IK74" s="19">
        <f>IFERROR(HLOOKUP(IK$1,'Nakladova matice_2018'!$A$1:$IW$188,47,FALSE),0)</f>
        <v>0</v>
      </c>
      <c r="IL74" s="19">
        <f>IFERROR(HLOOKUP(IL$1,'Nakladova matice_2018'!$A$1:$IW$188,47,FALSE),0)</f>
        <v>0</v>
      </c>
      <c r="IM74" s="19">
        <f>IFERROR(HLOOKUP(IM$1,'Nakladova matice_2018'!$A$1:$IW$188,47,FALSE),0)</f>
        <v>0</v>
      </c>
      <c r="IN74" s="19">
        <f>IFERROR(HLOOKUP(IN$1,'Nakladova matice_2018'!$A$1:$IW$188,47,FALSE),0)</f>
        <v>0</v>
      </c>
      <c r="IO74" s="19">
        <f>IFERROR(HLOOKUP(IO$1,'Nakladova matice_2018'!$A$1:$IW$188,47,FALSE),0)</f>
        <v>0</v>
      </c>
      <c r="IP74" s="19">
        <f>IFERROR(HLOOKUP(IP$1,'Nakladova matice_2018'!$A$1:$IW$188,47,FALSE),0)</f>
        <v>0</v>
      </c>
      <c r="IQ74" s="19">
        <f>IFERROR(HLOOKUP(IQ$1,'Nakladova matice_2018'!$A$1:$IW$188,47,FALSE),0)</f>
        <v>0</v>
      </c>
      <c r="IR74" s="19">
        <f>IFERROR(HLOOKUP(IR$1,'Nakladova matice_2018'!$A$1:$IW$188,47,FALSE),0)</f>
        <v>0</v>
      </c>
      <c r="IS74" s="19">
        <f>IFERROR(HLOOKUP(IS$1,'Nakladova matice_2018'!$A$1:$IW$188,47,FALSE),0)</f>
        <v>0</v>
      </c>
      <c r="IT74" s="19">
        <f>IFERROR(HLOOKUP(IT$1,'Nakladova matice_2018'!$A$1:$IW$188,47,FALSE),0)</f>
        <v>0</v>
      </c>
      <c r="IU74" s="19">
        <f>IFERROR(HLOOKUP(IU$1,'Nakladova matice_2018'!$A$1:$IW$188,47,FALSE),0)</f>
        <v>0</v>
      </c>
      <c r="IV74" s="19">
        <f>IFERROR(HLOOKUP(IV$1,'Nakladova matice_2018'!$A$1:$IW$188,47,FALSE),0)</f>
        <v>0</v>
      </c>
      <c r="IW74" s="19">
        <f>IFERROR(HLOOKUP(IW$1,'Nakladova matice_2018'!$A$1:$IW$188,47,FALSE),0)</f>
        <v>0</v>
      </c>
      <c r="IX74" s="19">
        <f>IFERROR(HLOOKUP(IX$1,'Nakladova matice_2018'!$A$1:$IW$188,47,FALSE),0)</f>
        <v>0</v>
      </c>
      <c r="IY74" s="19">
        <f>IFERROR(HLOOKUP(IY$1,'Nakladova matice_2018'!$A$1:$IW$188,47,FALSE),0)</f>
        <v>0</v>
      </c>
      <c r="IZ74" s="19">
        <f>IFERROR(HLOOKUP(IZ$1,'Nakladova matice_2018'!$A$1:$IW$188,47,FALSE),0)</f>
        <v>0</v>
      </c>
      <c r="JA74" s="19">
        <f>IFERROR(HLOOKUP(JA$1,'Nakladova matice_2018'!$A$1:$IW$188,47,FALSE),0)</f>
        <v>0</v>
      </c>
      <c r="JB74" s="19">
        <f>IFERROR(HLOOKUP(JB$1,'Nakladova matice_2018'!$A$1:$IW$188,47,FALSE),0)</f>
        <v>0</v>
      </c>
      <c r="JC74" s="19">
        <f>IFERROR(HLOOKUP(JC$1,'Nakladova matice_2018'!$A$1:$IW$188,47,FALSE),0)</f>
        <v>0</v>
      </c>
      <c r="JD74" s="19">
        <f>IFERROR(HLOOKUP(JD$1,'Nakladova matice_2018'!$A$1:$IW$188,47,FALSE),0)</f>
        <v>0</v>
      </c>
      <c r="JE74" s="19">
        <f>IFERROR(HLOOKUP(JE$1,'Nakladova matice_2018'!$A$1:$IW$188,47,FALSE),0)</f>
        <v>0</v>
      </c>
      <c r="JF74" s="19">
        <f>IFERROR(HLOOKUP(JF$1,'Nakladova matice_2018'!$A$1:$IW$188,47,FALSE),0)</f>
        <v>0</v>
      </c>
      <c r="JG74" s="19">
        <f>IFERROR(HLOOKUP(JG$1,'Nakladova matice_2018'!$A$1:$IW$188,47,FALSE),0)</f>
        <v>1522</v>
      </c>
      <c r="JH74" s="19">
        <f>IFERROR(HLOOKUP(JH$1,'Nakladova matice_2018'!$A$1:$IW$188,47,FALSE),0)</f>
        <v>0</v>
      </c>
      <c r="JI74" s="19">
        <f>IFERROR(HLOOKUP(JI$1,'Nakladova matice_2018'!$A$1:$IW$188,47,FALSE),0)</f>
        <v>0</v>
      </c>
      <c r="JJ74" s="19">
        <f>IFERROR(HLOOKUP(JJ$1,'Nakladova matice_2018'!$A$1:$IW$188,47,FALSE),0)</f>
        <v>0</v>
      </c>
      <c r="JK74" s="19">
        <f>IFERROR(HLOOKUP(JK$1,'Nakladova matice_2018'!$A$1:$IW$188,47,FALSE),0)</f>
        <v>0</v>
      </c>
      <c r="JL74" s="19">
        <f>IFERROR(HLOOKUP(JL$1,'Nakladova matice_2018'!$A$1:$IW$188,47,FALSE),0)</f>
        <v>0</v>
      </c>
      <c r="JM74" s="19">
        <f>IFERROR(HLOOKUP(JM$1,'Nakladova matice_2018'!$A$1:$IW$188,47,FALSE),0)</f>
        <v>0</v>
      </c>
      <c r="JN74" s="19">
        <f>IFERROR(HLOOKUP(JN$1,'Nakladova matice_2018'!$A$1:$IW$188,47,FALSE),0)</f>
        <v>0</v>
      </c>
      <c r="JO74" s="19">
        <f>IFERROR(HLOOKUP(JO$1,'Nakladova matice_2018'!$A$1:$IW$188,47,FALSE),0)</f>
        <v>0</v>
      </c>
      <c r="JP74" s="19">
        <f>IFERROR(HLOOKUP(JP$1,'Nakladova matice_2018'!$A$1:$IW$188,47,FALSE),0)</f>
        <v>0</v>
      </c>
      <c r="JQ74" s="19">
        <f>IFERROR(HLOOKUP(JQ$1,'Nakladova matice_2018'!$A$1:$IW$188,47,FALSE),0)</f>
        <v>0</v>
      </c>
      <c r="JR74" s="19">
        <f>IFERROR(HLOOKUP(JR$1,'Nakladova matice_2018'!$A$1:$IW$188,47,FALSE),0)</f>
        <v>0</v>
      </c>
      <c r="JS74" s="19">
        <f>IFERROR(HLOOKUP(JS$1,'Nakladova matice_2018'!$A$1:$IW$188,47,FALSE),0)</f>
        <v>0</v>
      </c>
      <c r="JT74" s="19">
        <f>IFERROR(HLOOKUP(JT$1,'Nakladova matice_2018'!$A$1:$IW$188,47,FALSE),0)</f>
        <v>0</v>
      </c>
      <c r="JU74" s="19">
        <f>IFERROR(HLOOKUP(JU$1,'Nakladova matice_2018'!$A$1:$IW$188,47,FALSE),0)</f>
        <v>0</v>
      </c>
      <c r="JV74" s="19">
        <f>IFERROR(HLOOKUP(JV$1,'Nakladova matice_2018'!$A$1:$IW$188,47,FALSE),0)</f>
        <v>0</v>
      </c>
      <c r="JW74" s="19">
        <f>IFERROR(HLOOKUP(JW$1,'Nakladova matice_2018'!$A$1:$IW$188,47,FALSE),0)</f>
        <v>0</v>
      </c>
      <c r="JX74" s="19">
        <f>IFERROR(HLOOKUP(JX$1,'Nakladova matice_2018'!$A$1:$IW$188,47,FALSE),0)</f>
        <v>0</v>
      </c>
      <c r="JY74" s="19">
        <f>IFERROR(HLOOKUP(JY$1,'Nakladova matice_2018'!$A$1:$IW$188,47,FALSE),0)</f>
        <v>0</v>
      </c>
      <c r="JZ74" s="19">
        <f>IFERROR(HLOOKUP(JZ$1,'Nakladova matice_2018'!$A$1:$IW$188,47,FALSE),0)</f>
        <v>0</v>
      </c>
      <c r="KA74" s="19">
        <f>IFERROR(HLOOKUP(KA$1,'Nakladova matice_2018'!$A$1:$IW$188,47,FALSE),0)</f>
        <v>0</v>
      </c>
      <c r="KB74" s="19">
        <f>IFERROR(HLOOKUP(KB$1,'Nakladova matice_2018'!$A$1:$IW$188,47,FALSE),0)</f>
        <v>0</v>
      </c>
      <c r="KC74" s="19">
        <f>IFERROR(HLOOKUP(KC$1,'Nakladova matice_2018'!$A$1:$IW$188,47,FALSE),0)</f>
        <v>0</v>
      </c>
      <c r="KD74" s="19">
        <f>IFERROR(HLOOKUP(KD$1,'Nakladova matice_2018'!$A$1:$IW$188,47,FALSE),0)</f>
        <v>0</v>
      </c>
      <c r="KE74" s="19">
        <f>IFERROR(HLOOKUP(KE$1,'Nakladova matice_2018'!$A$1:$IW$188,47,FALSE),0)</f>
        <v>0</v>
      </c>
      <c r="KF74" s="19">
        <f>IFERROR(HLOOKUP(KF$1,'Nakladova matice_2018'!$A$1:$IW$188,47,FALSE),0)</f>
        <v>0</v>
      </c>
      <c r="KG74" s="19">
        <f>IFERROR(HLOOKUP(KG$1,'Nakladova matice_2018'!$A$1:$IW$188,47,FALSE),0)</f>
        <v>0</v>
      </c>
      <c r="KH74" s="19">
        <f>IFERROR(HLOOKUP(KH$1,'Nakladova matice_2018'!$A$1:$IW$188,47,FALSE),0)</f>
        <v>0</v>
      </c>
      <c r="KI74" s="19">
        <f>IFERROR(HLOOKUP(KI$1,'Nakladova matice_2018'!$A$1:$IW$188,47,FALSE),0)</f>
        <v>0</v>
      </c>
      <c r="KJ74" s="19">
        <f>IFERROR(HLOOKUP(KJ$1,'Nakladova matice_2018'!$A$1:$IW$188,47,FALSE),0)</f>
        <v>0</v>
      </c>
      <c r="KK74" s="19">
        <f>IFERROR(HLOOKUP(KK$1,'Nakladova matice_2018'!$A$1:$IW$188,47,FALSE),0)</f>
        <v>0</v>
      </c>
      <c r="KL74" s="19">
        <f>IFERROR(HLOOKUP(KL$1,'Nakladova matice_2018'!$A$1:$IW$188,47,FALSE),0)</f>
        <v>0</v>
      </c>
      <c r="KM74" s="19">
        <f>IFERROR(HLOOKUP(KM$1,'Nakladova matice_2018'!$A$1:$IW$188,47,FALSE),0)</f>
        <v>0</v>
      </c>
      <c r="KN74" s="19">
        <f>IFERROR(HLOOKUP(KN$1,'Nakladova matice_2018'!$A$1:$IW$188,47,FALSE),0)</f>
        <v>0</v>
      </c>
      <c r="KO74" s="19">
        <f>IFERROR(HLOOKUP(KO$1,'Nakladova matice_2018'!$A$1:$IW$188,47,FALSE),0)</f>
        <v>0</v>
      </c>
      <c r="KP74" s="19">
        <f>IFERROR(HLOOKUP(KP$1,'Nakladova matice_2018'!$A$1:$IW$188,47,FALSE),0)</f>
        <v>0</v>
      </c>
      <c r="KQ74" s="19">
        <f>IFERROR(HLOOKUP(KQ$1,'Nakladova matice_2018'!$A$1:$IW$188,47,FALSE),0)</f>
        <v>0</v>
      </c>
      <c r="KR74" s="19">
        <f>IFERROR(HLOOKUP(KR$1,'Nakladova matice_2018'!$A$1:$IW$188,47,FALSE),0)</f>
        <v>0</v>
      </c>
      <c r="KS74" s="19">
        <f>IFERROR(HLOOKUP(KS$1,'Nakladova matice_2018'!$A$1:$IW$188,47,FALSE),0)</f>
        <v>0</v>
      </c>
      <c r="KT74" s="19">
        <f>IFERROR(HLOOKUP(KT$1,'Nakladova matice_2018'!$A$1:$IW$188,47,FALSE),0)</f>
        <v>0</v>
      </c>
      <c r="KU74" s="19">
        <f>IFERROR(HLOOKUP(KU$1,'Nakladova matice_2018'!$A$1:$IW$188,47,FALSE),0)</f>
        <v>0</v>
      </c>
      <c r="KV74" s="19">
        <f>IFERROR(HLOOKUP(KV$1,'Nakladova matice_2018'!$A$1:$IW$188,47,FALSE),0)</f>
        <v>0</v>
      </c>
      <c r="KW74" s="19">
        <f>IFERROR(HLOOKUP(KW$1,'Nakladova matice_2018'!$A$1:$IW$188,47,FALSE),0)</f>
        <v>216</v>
      </c>
      <c r="KX74" s="19">
        <f>IFERROR(HLOOKUP(KX$1,'Nakladova matice_2018'!$A$1:$IW$188,47,FALSE),0)</f>
        <v>0</v>
      </c>
      <c r="KY74" s="19">
        <f>IFERROR(HLOOKUP(KY$1,'Nakladova matice_2018'!$A$1:$IW$188,47,FALSE),0)</f>
        <v>0</v>
      </c>
      <c r="KZ74" s="19">
        <f>IFERROR(HLOOKUP(KZ$1,'Nakladova matice_2018'!$A$1:$IW$188,47,FALSE),0)</f>
        <v>0</v>
      </c>
      <c r="LA74" s="19">
        <f>IFERROR(HLOOKUP(LA$1,'Nakladova matice_2018'!$A$1:$IW$188,47,FALSE),0)</f>
        <v>0</v>
      </c>
      <c r="LB74" s="19">
        <f>IFERROR(HLOOKUP(LB$1,'Nakladova matice_2018'!$A$1:$IW$188,47,FALSE),0)</f>
        <v>0</v>
      </c>
      <c r="LC74" s="19">
        <f>IFERROR(HLOOKUP(LC$1,'Nakladova matice_2018'!$A$1:$IW$188,47,FALSE),0)</f>
        <v>0</v>
      </c>
      <c r="LD74" s="19">
        <f>IFERROR(HLOOKUP(LD$1,'Nakladova matice_2018'!$A$1:$IW$188,47,FALSE),0)</f>
        <v>0</v>
      </c>
      <c r="LE74" s="19">
        <f>IFERROR(HLOOKUP(LE$1,'Nakladova matice_2018'!$A$1:$IW$188,47,FALSE),0)</f>
        <v>0</v>
      </c>
      <c r="LF74" s="19">
        <f>IFERROR(HLOOKUP(LF$1,'Nakladova matice_2018'!$A$1:$IW$188,47,FALSE),0)</f>
        <v>0</v>
      </c>
      <c r="LG74" s="19">
        <f>IFERROR(HLOOKUP(LG$1,'Nakladova matice_2018'!$A$1:$IW$188,47,FALSE),0)</f>
        <v>0</v>
      </c>
      <c r="LH74" s="19">
        <f>IFERROR(HLOOKUP(LH$1,'Nakladova matice_2018'!$A$1:$IW$188,47,FALSE),0)</f>
        <v>0</v>
      </c>
      <c r="LI74" s="19">
        <f>IFERROR(HLOOKUP(LI$1,'Nakladova matice_2018'!$A$1:$IW$188,47,FALSE),0)</f>
        <v>0</v>
      </c>
      <c r="LJ74" s="19">
        <f>IFERROR(HLOOKUP(LJ$1,'Nakladova matice_2018'!$A$1:$IW$188,47,FALSE),0)</f>
        <v>0</v>
      </c>
      <c r="LK74" s="19">
        <f>IFERROR(HLOOKUP(LK$1,'Nakladova matice_2018'!$A$1:$IW$188,47,FALSE),0)</f>
        <v>0</v>
      </c>
      <c r="LL74" s="19">
        <f>IFERROR(HLOOKUP(LL$1,'Nakladova matice_2018'!$A$1:$IW$188,47,FALSE),0)</f>
        <v>0</v>
      </c>
      <c r="LM74" s="19">
        <f>IFERROR(HLOOKUP(LM$1,'Nakladova matice_2018'!$A$1:$IW$188,47,FALSE),0)</f>
        <v>0</v>
      </c>
      <c r="LN74" s="19">
        <f>IFERROR(HLOOKUP(LN$1,'Nakladova matice_2018'!$A$1:$IW$188,47,FALSE),0)</f>
        <v>0</v>
      </c>
      <c r="LO74" s="19">
        <f>IFERROR(HLOOKUP(LO$1,'Nakladova matice_2018'!$A$1:$IW$188,47,FALSE),0)</f>
        <v>0</v>
      </c>
      <c r="LP74" s="19">
        <f>IFERROR(HLOOKUP(LP$1,'Nakladova matice_2018'!$A$1:$IW$188,47,FALSE),0)</f>
        <v>0</v>
      </c>
      <c r="LQ74" s="19">
        <f>IFERROR(HLOOKUP(LQ$1,'Nakladova matice_2018'!$A$1:$IW$188,47,FALSE),0)</f>
        <v>0</v>
      </c>
      <c r="LR74" s="19">
        <f>IFERROR(HLOOKUP(LR$1,'Nakladova matice_2018'!$A$1:$IW$188,47,FALSE),0)</f>
        <v>0</v>
      </c>
      <c r="LS74" s="19">
        <f>IFERROR(HLOOKUP(LS$1,'Nakladova matice_2018'!$A$1:$IW$188,47,FALSE),0)</f>
        <v>0</v>
      </c>
      <c r="LT74" s="19">
        <f>IFERROR(HLOOKUP(LT$1,'Nakladova matice_2018'!$A$1:$IW$188,47,FALSE),0)</f>
        <v>0</v>
      </c>
      <c r="LU74" s="19">
        <f>IFERROR(HLOOKUP(LU$1,'Nakladova matice_2018'!$A$1:$IW$188,47,FALSE),0)</f>
        <v>0</v>
      </c>
      <c r="LV74" s="19">
        <f>IFERROR(HLOOKUP(LV$1,'Nakladova matice_2018'!$A$1:$IW$188,47,FALSE),0)</f>
        <v>0</v>
      </c>
      <c r="LW74" s="19">
        <f>IFERROR(HLOOKUP(LW$1,'Nakladova matice_2018'!$A$1:$IW$188,47,FALSE),0)</f>
        <v>0</v>
      </c>
      <c r="LX74" s="19">
        <f>IFERROR(HLOOKUP(LX$1,'Nakladova matice_2018'!$A$1:$IW$188,47,FALSE),0)</f>
        <v>0</v>
      </c>
      <c r="LY74" s="19">
        <f>IFERROR(HLOOKUP(LY$1,'Nakladova matice_2018'!$A$1:$IW$188,47,FALSE),0)</f>
        <v>0</v>
      </c>
      <c r="LZ74" s="19">
        <f>IFERROR(HLOOKUP(LZ$1,'Nakladova matice_2018'!$A$1:$IW$188,47,FALSE),0)</f>
        <v>0</v>
      </c>
      <c r="MA74" s="19">
        <f>IFERROR(HLOOKUP(MA$1,'Nakladova matice_2018'!$A$1:$IW$188,47,FALSE),0)</f>
        <v>0</v>
      </c>
      <c r="MB74" s="19">
        <f>IFERROR(HLOOKUP(MB$1,'Nakladova matice_2018'!$A$1:$IW$188,47,FALSE),0)</f>
        <v>0</v>
      </c>
      <c r="MC74" s="19">
        <f>IFERROR(HLOOKUP(MC$1,'Nakladova matice_2018'!$A$1:$IW$188,47,FALSE),0)</f>
        <v>0</v>
      </c>
      <c r="MD74" s="19">
        <f>IFERROR(HLOOKUP(MD$1,'Nakladova matice_2018'!$A$1:$IW$188,47,FALSE),0)</f>
        <v>0</v>
      </c>
      <c r="ME74" s="19">
        <f>IFERROR(HLOOKUP(ME$1,'Nakladova matice_2018'!$A$1:$IW$188,47,FALSE),0)</f>
        <v>0</v>
      </c>
      <c r="MF74" s="19">
        <f>IFERROR(HLOOKUP(MF$1,'Nakladova matice_2018'!$A$1:$IW$188,47,FALSE),0)</f>
        <v>0</v>
      </c>
      <c r="MG74" s="19">
        <f>IFERROR(HLOOKUP(MG$1,'Nakladova matice_2018'!$A$1:$IW$188,47,FALSE),0)</f>
        <v>0</v>
      </c>
      <c r="MH74" s="19">
        <f>IFERROR(HLOOKUP(MH$1,'Nakladova matice_2018'!$A$1:$IW$188,47,FALSE),0)</f>
        <v>0</v>
      </c>
      <c r="MI74" s="19">
        <f>IFERROR(HLOOKUP(MI$1,'Nakladova matice_2018'!$A$1:$IW$188,47,FALSE),0)</f>
        <v>0</v>
      </c>
      <c r="MJ74" s="19">
        <f>IFERROR(HLOOKUP(MJ$1,'Nakladova matice_2018'!$A$1:$IW$188,47,FALSE),0)</f>
        <v>0</v>
      </c>
      <c r="MK74" s="19">
        <f>IFERROR(HLOOKUP(MK$1,'Nakladova matice_2018'!$A$1:$IW$188,47,FALSE),0)</f>
        <v>0</v>
      </c>
      <c r="ML74" s="19">
        <f>IFERROR(HLOOKUP(ML$1,'Nakladova matice_2018'!$A$1:$IW$188,47,FALSE),0)</f>
        <v>0</v>
      </c>
      <c r="MM74" s="19">
        <f>IFERROR(HLOOKUP(MM$1,'Nakladova matice_2018'!$A$1:$IW$188,47,FALSE),0)</f>
        <v>0</v>
      </c>
      <c r="MN74" s="19">
        <f>IFERROR(HLOOKUP(MN$1,'Nakladova matice_2018'!$A$1:$IW$188,47,FALSE),0)</f>
        <v>0</v>
      </c>
      <c r="MO74" s="20">
        <f t="shared" si="84"/>
        <v>175648.47</v>
      </c>
      <c r="MP74" s="20">
        <f>MO74-'Nakladova matice_2018'!IX47</f>
        <v>0</v>
      </c>
    </row>
    <row r="75" spans="1:354" x14ac:dyDescent="0.2">
      <c r="A75" s="27">
        <v>513013</v>
      </c>
      <c r="B75" s="21" t="s">
        <v>448</v>
      </c>
      <c r="C75" s="53">
        <v>0</v>
      </c>
      <c r="D75" s="19">
        <f>IFERROR(HLOOKUP(D$1,'Nakladova matice_2018'!$A$1:$IW$188,48,FALSE),0)</f>
        <v>0</v>
      </c>
      <c r="E75" s="19">
        <f>IFERROR(HLOOKUP(E$1,'Nakladova matice_2018'!$A$1:$IW$188,48,FALSE),0)</f>
        <v>0</v>
      </c>
      <c r="F75" s="19">
        <f>IFERROR(HLOOKUP(F$1,'Nakladova matice_2018'!$A$1:$IW$188,48,FALSE),0)</f>
        <v>2517</v>
      </c>
      <c r="G75" s="19">
        <f>IFERROR(HLOOKUP(G$1,'Nakladova matice_2018'!$A$1:$IW$188,48,FALSE),0)</f>
        <v>0</v>
      </c>
      <c r="H75" s="19">
        <f>IFERROR(HLOOKUP(H$1,'Nakladova matice_2018'!$A$1:$IW$188,48,FALSE),0)</f>
        <v>0</v>
      </c>
      <c r="I75" s="19">
        <f>IFERROR(HLOOKUP(I$1,'Nakladova matice_2018'!$A$1:$IW$188,48,FALSE),0)</f>
        <v>0</v>
      </c>
      <c r="J75" s="19">
        <f>IFERROR(HLOOKUP(J$1,'Nakladova matice_2018'!$A$1:$IW$188,48,FALSE),0)</f>
        <v>104</v>
      </c>
      <c r="K75" s="19">
        <f>IFERROR(HLOOKUP(K$1,'Nakladova matice_2018'!$A$1:$IW$188,48,FALSE),0)</f>
        <v>0</v>
      </c>
      <c r="L75" s="19">
        <f>IFERROR(HLOOKUP(L$1,'Nakladova matice_2018'!$A$1:$IW$188,48,FALSE),0)</f>
        <v>0</v>
      </c>
      <c r="M75" s="19">
        <f>IFERROR(HLOOKUP(M$1,'Nakladova matice_2018'!$A$1:$IW$188,48,FALSE),0)</f>
        <v>0</v>
      </c>
      <c r="N75" s="19">
        <f>IFERROR(HLOOKUP(N$1,'Nakladova matice_2018'!$A$1:$IW$188,48,FALSE),0)</f>
        <v>0</v>
      </c>
      <c r="O75" s="19">
        <f>IFERROR(HLOOKUP(O$1,'Nakladova matice_2018'!$A$1:$IW$188,48,FALSE),0)</f>
        <v>8746</v>
      </c>
      <c r="P75" s="19">
        <f>IFERROR(HLOOKUP(P$1,'Nakladova matice_2018'!$A$1:$IW$188,48,FALSE),0)</f>
        <v>0</v>
      </c>
      <c r="Q75" s="19">
        <f>IFERROR(HLOOKUP(Q$1,'Nakladova matice_2018'!$A$1:$IW$188,48,FALSE),0)</f>
        <v>0</v>
      </c>
      <c r="R75" s="19">
        <f>IFERROR(HLOOKUP(R$1,'Nakladova matice_2018'!$A$1:$IW$188,48,FALSE),0)</f>
        <v>24822.61</v>
      </c>
      <c r="S75" s="19">
        <f>IFERROR(HLOOKUP(S$1,'Nakladova matice_2018'!$A$1:$IW$188,48,FALSE),0)</f>
        <v>3879.8</v>
      </c>
      <c r="T75" s="19">
        <f>IFERROR(HLOOKUP(T$1,'Nakladova matice_2018'!$A$1:$IW$188,48,FALSE),0)</f>
        <v>0</v>
      </c>
      <c r="U75" s="19">
        <f>IFERROR(HLOOKUP(U$1,'Nakladova matice_2018'!$A$1:$IW$188,48,FALSE),0)</f>
        <v>0</v>
      </c>
      <c r="V75" s="19">
        <f>IFERROR(HLOOKUP(V$1,'Nakladova matice_2018'!$A$1:$IW$188,48,FALSE),0)</f>
        <v>0</v>
      </c>
      <c r="W75" s="19">
        <f>IFERROR(HLOOKUP(W$1,'Nakladova matice_2018'!$A$1:$IW$188,48,FALSE),0)</f>
        <v>1489.2</v>
      </c>
      <c r="X75" s="19">
        <f>IFERROR(HLOOKUP(X$1,'Nakladova matice_2018'!$A$1:$IW$188,48,FALSE),0)</f>
        <v>0</v>
      </c>
      <c r="Y75" s="19">
        <f>IFERROR(HLOOKUP(Y$1,'Nakladova matice_2018'!$A$1:$IW$188,48,FALSE),0)</f>
        <v>0</v>
      </c>
      <c r="Z75" s="19">
        <f>IFERROR(HLOOKUP(Z$1,'Nakladova matice_2018'!$A$1:$IW$188,48,FALSE),0)</f>
        <v>27669.48</v>
      </c>
      <c r="AA75" s="19">
        <f>IFERROR(HLOOKUP(AA$1,'Nakladova matice_2018'!$A$1:$IW$188,48,FALSE),0)</f>
        <v>0</v>
      </c>
      <c r="AB75" s="19">
        <f>IFERROR(HLOOKUP(AB$1,'Nakladova matice_2018'!$A$1:$IW$188,48,FALSE),0)</f>
        <v>0</v>
      </c>
      <c r="AC75" s="19">
        <f>IFERROR(HLOOKUP(AC$1,'Nakladova matice_2018'!$A$1:$IW$188,48,FALSE),0)</f>
        <v>0</v>
      </c>
      <c r="AD75" s="19">
        <f>IFERROR(HLOOKUP(AD$1,'Nakladova matice_2018'!$A$1:$IW$188,48,FALSE),0)</f>
        <v>0</v>
      </c>
      <c r="AE75" s="19">
        <f>IFERROR(HLOOKUP(AE$1,'Nakladova matice_2018'!$A$1:$IW$188,48,FALSE),0)</f>
        <v>0</v>
      </c>
      <c r="AF75" s="19">
        <f>IFERROR(HLOOKUP(AF$1,'Nakladova matice_2018'!$A$1:$IW$188,48,FALSE),0)</f>
        <v>0</v>
      </c>
      <c r="AG75" s="19">
        <f>IFERROR(HLOOKUP(AG$1,'Nakladova matice_2018'!$A$1:$IW$188,48,FALSE),0)</f>
        <v>0</v>
      </c>
      <c r="AH75" s="19">
        <f>IFERROR(HLOOKUP(AH$1,'Nakladova matice_2018'!$A$1:$IW$188,48,FALSE),0)</f>
        <v>0</v>
      </c>
      <c r="AI75" s="19">
        <f>IFERROR(HLOOKUP(AI$1,'Nakladova matice_2018'!$A$1:$IW$188,48,FALSE),0)</f>
        <v>0</v>
      </c>
      <c r="AJ75" s="19">
        <f>IFERROR(HLOOKUP(AJ$1,'Nakladova matice_2018'!$A$1:$IW$188,48,FALSE),0)</f>
        <v>0</v>
      </c>
      <c r="AK75" s="19">
        <f>IFERROR(HLOOKUP(AK$1,'Nakladova matice_2018'!$A$1:$IW$188,48,FALSE),0)</f>
        <v>0</v>
      </c>
      <c r="AL75" s="19">
        <f>IFERROR(HLOOKUP(AL$1,'Nakladova matice_2018'!$A$1:$IW$188,48,FALSE),0)</f>
        <v>0</v>
      </c>
      <c r="AM75" s="19">
        <f>IFERROR(HLOOKUP(AM$1,'Nakladova matice_2018'!$A$1:$IW$188,48,FALSE),0)</f>
        <v>0</v>
      </c>
      <c r="AN75" s="19">
        <f>IFERROR(HLOOKUP(AN$1,'Nakladova matice_2018'!$A$1:$IW$188,48,FALSE),0)</f>
        <v>0</v>
      </c>
      <c r="AO75" s="19">
        <f>IFERROR(HLOOKUP(AO$1,'Nakladova matice_2018'!$A$1:$IW$188,48,FALSE),0)</f>
        <v>0</v>
      </c>
      <c r="AP75" s="19">
        <f>IFERROR(HLOOKUP(AP$1,'Nakladova matice_2018'!$A$1:$IW$188,48,FALSE),0)</f>
        <v>0</v>
      </c>
      <c r="AQ75" s="19">
        <f>IFERROR(HLOOKUP(AQ$1,'Nakladova matice_2018'!$A$1:$IW$188,48,FALSE),0)</f>
        <v>0</v>
      </c>
      <c r="AR75" s="19">
        <f>IFERROR(HLOOKUP(AR$1,'Nakladova matice_2018'!$A$1:$IW$188,48,FALSE),0)</f>
        <v>0</v>
      </c>
      <c r="AS75" s="19">
        <f>IFERROR(HLOOKUP(AS$1,'Nakladova matice_2018'!$A$1:$IW$188,48,FALSE),0)</f>
        <v>0</v>
      </c>
      <c r="AT75" s="19">
        <f>IFERROR(HLOOKUP(AT$1,'Nakladova matice_2018'!$A$1:$IW$188,48,FALSE),0)</f>
        <v>23403.8</v>
      </c>
      <c r="AU75" s="19">
        <f>IFERROR(HLOOKUP(AU$1,'Nakladova matice_2018'!$A$1:$IW$188,48,FALSE),0)</f>
        <v>0</v>
      </c>
      <c r="AV75" s="19">
        <f>IFERROR(HLOOKUP(AV$1,'Nakladova matice_2018'!$A$1:$IW$188,48,FALSE),0)</f>
        <v>0</v>
      </c>
      <c r="AW75" s="19">
        <f>IFERROR(HLOOKUP(AW$1,'Nakladova matice_2018'!$A$1:$IW$188,48,FALSE),0)</f>
        <v>0</v>
      </c>
      <c r="AX75" s="19">
        <f>IFERROR(HLOOKUP(AX$1,'Nakladova matice_2018'!$A$1:$IW$188,48,FALSE),0)</f>
        <v>447</v>
      </c>
      <c r="AY75" s="19">
        <f>IFERROR(HLOOKUP(AY$1,'Nakladova matice_2018'!$A$1:$IW$188,48,FALSE),0)</f>
        <v>0</v>
      </c>
      <c r="AZ75" s="19">
        <f>IFERROR(HLOOKUP(AZ$1,'Nakladova matice_2018'!$A$1:$IW$188,48,FALSE),0)</f>
        <v>0</v>
      </c>
      <c r="BA75" s="19">
        <f>IFERROR(HLOOKUP(BA$1,'Nakladova matice_2018'!$A$1:$IW$188,48,FALSE),0)</f>
        <v>19</v>
      </c>
      <c r="BB75" s="19">
        <f>IFERROR(HLOOKUP(BB$1,'Nakladova matice_2018'!$A$1:$IW$188,48,FALSE),0)</f>
        <v>0</v>
      </c>
      <c r="BC75" s="19">
        <f>IFERROR(HLOOKUP(BC$1,'Nakladova matice_2018'!$A$1:$IW$188,48,FALSE),0)</f>
        <v>0</v>
      </c>
      <c r="BD75" s="19">
        <f>IFERROR(HLOOKUP(BD$1,'Nakladova matice_2018'!$A$1:$IW$188,48,FALSE),0)</f>
        <v>1656</v>
      </c>
      <c r="BE75" s="19">
        <f>IFERROR(HLOOKUP(BE$1,'Nakladova matice_2018'!$A$1:$IW$188,48,FALSE),0)</f>
        <v>0</v>
      </c>
      <c r="BF75" s="19">
        <f>IFERROR(HLOOKUP(BF$1,'Nakladova matice_2018'!$A$1:$IW$188,48,FALSE),0)</f>
        <v>0</v>
      </c>
      <c r="BG75" s="19">
        <f>IFERROR(HLOOKUP(BG$1,'Nakladova matice_2018'!$A$1:$IW$188,48,FALSE),0)</f>
        <v>0</v>
      </c>
      <c r="BH75" s="19">
        <f>IFERROR(HLOOKUP(BH$1,'Nakladova matice_2018'!$A$1:$IW$188,48,FALSE),0)</f>
        <v>0</v>
      </c>
      <c r="BI75" s="19">
        <f>IFERROR(HLOOKUP(BI$1,'Nakladova matice_2018'!$A$1:$IW$188,48,FALSE),0)</f>
        <v>15363</v>
      </c>
      <c r="BJ75" s="19">
        <f>IFERROR(HLOOKUP(BJ$1,'Nakladova matice_2018'!$A$1:$IW$188,48,FALSE),0)</f>
        <v>0</v>
      </c>
      <c r="BK75" s="19">
        <f>IFERROR(HLOOKUP(BK$1,'Nakladova matice_2018'!$A$1:$IW$188,48,FALSE),0)</f>
        <v>0</v>
      </c>
      <c r="BL75" s="19">
        <f>IFERROR(HLOOKUP(BL$1,'Nakladova matice_2018'!$A$1:$IW$188,48,FALSE),0)</f>
        <v>0</v>
      </c>
      <c r="BM75" s="19">
        <f>IFERROR(HLOOKUP(BM$1,'Nakladova matice_2018'!$A$1:$IW$188,48,FALSE),0)</f>
        <v>1131</v>
      </c>
      <c r="BN75" s="19">
        <f>IFERROR(HLOOKUP(BN$1,'Nakladova matice_2018'!$A$1:$IW$188,48,FALSE),0)</f>
        <v>0</v>
      </c>
      <c r="BO75" s="19">
        <f>IFERROR(HLOOKUP(BO$1,'Nakladova matice_2018'!$A$1:$IW$188,48,FALSE),0)</f>
        <v>0</v>
      </c>
      <c r="BP75" s="19">
        <f>IFERROR(HLOOKUP(BP$1,'Nakladova matice_2018'!$A$1:$IW$188,48,FALSE),0)</f>
        <v>0</v>
      </c>
      <c r="BQ75" s="19">
        <f>IFERROR(HLOOKUP(BQ$1,'Nakladova matice_2018'!$A$1:$IW$188,48,FALSE),0)</f>
        <v>0</v>
      </c>
      <c r="BR75" s="19">
        <f>IFERROR(HLOOKUP(BR$1,'Nakladova matice_2018'!$A$1:$IW$188,48,FALSE),0)</f>
        <v>0</v>
      </c>
      <c r="BS75" s="19">
        <f>IFERROR(HLOOKUP(BS$1,'Nakladova matice_2018'!$A$1:$IW$188,48,FALSE),0)</f>
        <v>0</v>
      </c>
      <c r="BT75" s="19">
        <f>IFERROR(HLOOKUP(BT$1,'Nakladova matice_2018'!$A$1:$IW$188,48,FALSE),0)</f>
        <v>4788</v>
      </c>
      <c r="BU75" s="19">
        <f>IFERROR(HLOOKUP(BU$1,'Nakladova matice_2018'!$A$1:$IW$188,48,FALSE),0)</f>
        <v>0</v>
      </c>
      <c r="BV75" s="19">
        <f>IFERROR(HLOOKUP(BV$1,'Nakladova matice_2018'!$A$1:$IW$188,48,FALSE),0)</f>
        <v>0</v>
      </c>
      <c r="BW75" s="19">
        <f>IFERROR(HLOOKUP(BW$1,'Nakladova matice_2018'!$A$1:$IW$188,48,FALSE),0)</f>
        <v>0</v>
      </c>
      <c r="BX75" s="19">
        <f>IFERROR(HLOOKUP(BX$1,'Nakladova matice_2018'!$A$1:$IW$188,48,FALSE),0)</f>
        <v>11975.5</v>
      </c>
      <c r="BY75" s="19">
        <f>IFERROR(HLOOKUP(BY$1,'Nakladova matice_2018'!$A$1:$IW$188,48,FALSE),0)</f>
        <v>0</v>
      </c>
      <c r="BZ75" s="19">
        <f>IFERROR(HLOOKUP(BZ$1,'Nakladova matice_2018'!$A$1:$IW$188,48,FALSE),0)</f>
        <v>0</v>
      </c>
      <c r="CA75" s="19">
        <f>IFERROR(HLOOKUP(CA$1,'Nakladova matice_2018'!$A$1:$IW$188,48,FALSE),0)</f>
        <v>0</v>
      </c>
      <c r="CB75" s="19">
        <f>IFERROR(HLOOKUP(CB$1,'Nakladova matice_2018'!$A$1:$IW$188,48,FALSE),0)</f>
        <v>0</v>
      </c>
      <c r="CC75" s="19">
        <f>IFERROR(HLOOKUP(CC$1,'Nakladova matice_2018'!$A$1:$IW$188,48,FALSE),0)</f>
        <v>0</v>
      </c>
      <c r="CD75" s="19">
        <f>IFERROR(HLOOKUP(CD$1,'Nakladova matice_2018'!$A$1:$IW$188,48,FALSE),0)</f>
        <v>892</v>
      </c>
      <c r="CE75" s="19">
        <f>IFERROR(HLOOKUP(CE$1,'Nakladova matice_2018'!$A$1:$IW$188,48,FALSE),0)</f>
        <v>0</v>
      </c>
      <c r="CF75" s="19">
        <f>IFERROR(HLOOKUP(CF$1,'Nakladova matice_2018'!$A$1:$IW$188,48,FALSE),0)</f>
        <v>0</v>
      </c>
      <c r="CG75" s="19">
        <f>IFERROR(HLOOKUP(CG$1,'Nakladova matice_2018'!$A$1:$IW$188,48,FALSE),0)</f>
        <v>0</v>
      </c>
      <c r="CH75" s="19">
        <f>IFERROR(HLOOKUP(CH$1,'Nakladova matice_2018'!$A$1:$IW$188,48,FALSE),0)</f>
        <v>0</v>
      </c>
      <c r="CI75" s="19">
        <f>IFERROR(HLOOKUP(CI$1,'Nakladova matice_2018'!$A$1:$IW$188,48,FALSE),0)</f>
        <v>0</v>
      </c>
      <c r="CJ75" s="19">
        <f>IFERROR(HLOOKUP(CJ$1,'Nakladova matice_2018'!$A$1:$IW$188,48,FALSE),0)</f>
        <v>0</v>
      </c>
      <c r="CK75" s="19">
        <f>IFERROR(HLOOKUP(CK$1,'Nakladova matice_2018'!$A$1:$IW$188,48,FALSE),0)</f>
        <v>0</v>
      </c>
      <c r="CL75" s="19">
        <f>IFERROR(HLOOKUP(CL$1,'Nakladova matice_2018'!$A$1:$IW$188,48,FALSE),0)</f>
        <v>0</v>
      </c>
      <c r="CM75" s="19">
        <f>IFERROR(HLOOKUP(CM$1,'Nakladova matice_2018'!$A$1:$IW$188,48,FALSE),0)</f>
        <v>0</v>
      </c>
      <c r="CN75" s="19">
        <f>IFERROR(HLOOKUP(CN$1,'Nakladova matice_2018'!$A$1:$IW$188,48,FALSE),0)</f>
        <v>27930.799999999999</v>
      </c>
      <c r="CO75" s="19">
        <f>IFERROR(HLOOKUP(CO$1,'Nakladova matice_2018'!$A$1:$IW$188,48,FALSE),0)</f>
        <v>0</v>
      </c>
      <c r="CP75" s="19">
        <f>IFERROR(HLOOKUP(CP$1,'Nakladova matice_2018'!$A$1:$IW$188,48,FALSE),0)</f>
        <v>0</v>
      </c>
      <c r="CQ75" s="19">
        <f>IFERROR(HLOOKUP(CQ$1,'Nakladova matice_2018'!$A$1:$IW$188,48,FALSE),0)</f>
        <v>0</v>
      </c>
      <c r="CR75" s="19">
        <f>IFERROR(HLOOKUP(CR$1,'Nakladova matice_2018'!$A$1:$IW$188,48,FALSE),0)</f>
        <v>0</v>
      </c>
      <c r="CS75" s="19">
        <f>IFERROR(HLOOKUP(CS$1,'Nakladova matice_2018'!$A$1:$IW$188,48,FALSE),0)</f>
        <v>0</v>
      </c>
      <c r="CT75" s="19">
        <f>IFERROR(HLOOKUP(CT$1,'Nakladova matice_2018'!$A$1:$IW$188,48,FALSE),0)</f>
        <v>3270</v>
      </c>
      <c r="CU75" s="19">
        <f>IFERROR(HLOOKUP(CU$1,'Nakladova matice_2018'!$A$1:$IW$188,48,FALSE),0)</f>
        <v>0</v>
      </c>
      <c r="CV75" s="19">
        <f>IFERROR(HLOOKUP(CV$1,'Nakladova matice_2018'!$A$1:$IW$188,48,FALSE),0)</f>
        <v>266</v>
      </c>
      <c r="CW75" s="19">
        <f>IFERROR(HLOOKUP(CW$1,'Nakladova matice_2018'!$A$1:$IW$188,48,FALSE),0)</f>
        <v>0</v>
      </c>
      <c r="CX75" s="19">
        <f>IFERROR(HLOOKUP(CX$1,'Nakladova matice_2018'!$A$1:$IW$188,48,FALSE),0)</f>
        <v>0</v>
      </c>
      <c r="CY75" s="19">
        <f>IFERROR(HLOOKUP(CY$1,'Nakladova matice_2018'!$A$1:$IW$188,48,FALSE),0)</f>
        <v>0</v>
      </c>
      <c r="CZ75" s="19">
        <f>IFERROR(HLOOKUP(CZ$1,'Nakladova matice_2018'!$A$1:$IW$188,48,FALSE),0)</f>
        <v>0</v>
      </c>
      <c r="DA75" s="19">
        <f>IFERROR(HLOOKUP(DA$1,'Nakladova matice_2018'!$A$1:$IW$188,48,FALSE),0)</f>
        <v>0</v>
      </c>
      <c r="DB75" s="19">
        <f>IFERROR(HLOOKUP(DB$1,'Nakladova matice_2018'!$A$1:$IW$188,48,FALSE),0)</f>
        <v>0</v>
      </c>
      <c r="DC75" s="19">
        <f>IFERROR(HLOOKUP(DC$1,'Nakladova matice_2018'!$A$1:$IW$188,48,FALSE),0)</f>
        <v>0</v>
      </c>
      <c r="DD75" s="19">
        <f>IFERROR(HLOOKUP(DD$1,'Nakladova matice_2018'!$A$1:$IW$188,48,FALSE),0)</f>
        <v>0</v>
      </c>
      <c r="DE75" s="19">
        <f>IFERROR(HLOOKUP(DE$1,'Nakladova matice_2018'!$A$1:$IW$188,48,FALSE),0)</f>
        <v>0</v>
      </c>
      <c r="DF75" s="19">
        <f>IFERROR(HLOOKUP(DF$1,'Nakladova matice_2018'!$A$1:$IW$188,48,FALSE),0)</f>
        <v>0</v>
      </c>
      <c r="DG75" s="19">
        <f>IFERROR(HLOOKUP(DG$1,'Nakladova matice_2018'!$A$1:$IW$188,48,FALSE),0)</f>
        <v>0</v>
      </c>
      <c r="DH75" s="19">
        <f>IFERROR(HLOOKUP(DH$1,'Nakladova matice_2018'!$A$1:$IW$188,48,FALSE),0)</f>
        <v>0</v>
      </c>
      <c r="DI75" s="19">
        <f>IFERROR(HLOOKUP(DI$1,'Nakladova matice_2018'!$A$1:$IW$188,48,FALSE),0)</f>
        <v>0</v>
      </c>
      <c r="DJ75" s="19">
        <f>IFERROR(HLOOKUP(DJ$1,'Nakladova matice_2018'!$A$1:$IW$188,48,FALSE),0)</f>
        <v>2802</v>
      </c>
      <c r="DK75" s="19">
        <f>IFERROR(HLOOKUP(DK$1,'Nakladova matice_2018'!$A$1:$IW$188,48,FALSE),0)</f>
        <v>0</v>
      </c>
      <c r="DL75" s="19">
        <f>IFERROR(HLOOKUP(DL$1,'Nakladova matice_2018'!$A$1:$IW$188,48,FALSE),0)</f>
        <v>0</v>
      </c>
      <c r="DM75" s="19">
        <f>IFERROR(HLOOKUP(DM$1,'Nakladova matice_2018'!$A$1:$IW$188,48,FALSE),0)</f>
        <v>0</v>
      </c>
      <c r="DN75" s="19">
        <f>IFERROR(HLOOKUP(DN$1,'Nakladova matice_2018'!$A$1:$IW$188,48,FALSE),0)</f>
        <v>4127</v>
      </c>
      <c r="DO75" s="19">
        <f>IFERROR(HLOOKUP(DO$1,'Nakladova matice_2018'!$A$1:$IW$188,48,FALSE),0)</f>
        <v>0</v>
      </c>
      <c r="DP75" s="19">
        <f>IFERROR(HLOOKUP(DP$1,'Nakladova matice_2018'!$A$1:$IW$188,48,FALSE),0)</f>
        <v>0</v>
      </c>
      <c r="DQ75" s="19">
        <f>IFERROR(HLOOKUP(DQ$1,'Nakladova matice_2018'!$A$1:$IW$188,48,FALSE),0)</f>
        <v>0</v>
      </c>
      <c r="DR75" s="19">
        <f>IFERROR(HLOOKUP(DR$1,'Nakladova matice_2018'!$A$1:$IW$188,48,FALSE),0)</f>
        <v>36813.58</v>
      </c>
      <c r="DS75" s="19">
        <f>IFERROR(HLOOKUP(DS$1,'Nakladova matice_2018'!$A$1:$IW$188,48,FALSE),0)</f>
        <v>923</v>
      </c>
      <c r="DT75" s="19">
        <f>IFERROR(HLOOKUP(DT$1,'Nakladova matice_2018'!$A$1:$IW$188,48,FALSE),0)</f>
        <v>0</v>
      </c>
      <c r="DU75" s="19">
        <f>IFERROR(HLOOKUP(DU$1,'Nakladova matice_2018'!$A$1:$IW$188,48,FALSE),0)</f>
        <v>0</v>
      </c>
      <c r="DV75" s="19">
        <f>IFERROR(HLOOKUP(DV$1,'Nakladova matice_2018'!$A$1:$IW$188,48,FALSE),0)</f>
        <v>0</v>
      </c>
      <c r="DW75" s="19">
        <f>IFERROR(HLOOKUP(DW$1,'Nakladova matice_2018'!$A$1:$IW$188,48,FALSE),0)</f>
        <v>0</v>
      </c>
      <c r="DX75" s="19">
        <f>IFERROR(HLOOKUP(DX$1,'Nakladova matice_2018'!$A$1:$IW$188,48,FALSE),0)</f>
        <v>0</v>
      </c>
      <c r="DY75" s="19">
        <f>IFERROR(HLOOKUP(DY$1,'Nakladova matice_2018'!$A$1:$IW$188,48,FALSE),0)</f>
        <v>310</v>
      </c>
      <c r="DZ75" s="19">
        <f>IFERROR(HLOOKUP(DZ$1,'Nakladova matice_2018'!$A$1:$IW$188,48,FALSE),0)</f>
        <v>0</v>
      </c>
      <c r="EA75" s="19">
        <f>IFERROR(HLOOKUP(EA$1,'Nakladova matice_2018'!$A$1:$IW$188,48,FALSE),0)</f>
        <v>0</v>
      </c>
      <c r="EB75" s="19">
        <f>IFERROR(HLOOKUP(EB$1,'Nakladova matice_2018'!$A$1:$IW$188,48,FALSE),0)</f>
        <v>0</v>
      </c>
      <c r="EC75" s="19">
        <f>IFERROR(HLOOKUP(EC$1,'Nakladova matice_2018'!$A$1:$IW$188,48,FALSE),0)</f>
        <v>0</v>
      </c>
      <c r="ED75" s="19">
        <f>IFERROR(HLOOKUP(ED$1,'Nakladova matice_2018'!$A$1:$IW$188,48,FALSE),0)</f>
        <v>0</v>
      </c>
      <c r="EE75" s="19">
        <f>IFERROR(HLOOKUP(EE$1,'Nakladova matice_2018'!$A$1:$IW$188,48,FALSE),0)</f>
        <v>0</v>
      </c>
      <c r="EF75" s="19">
        <f>IFERROR(HLOOKUP(EF$1,'Nakladova matice_2018'!$A$1:$IW$188,48,FALSE),0)</f>
        <v>0</v>
      </c>
      <c r="EG75" s="19">
        <f>IFERROR(HLOOKUP(EG$1,'Nakladova matice_2018'!$A$1:$IW$188,48,FALSE),0)</f>
        <v>0</v>
      </c>
      <c r="EH75" s="19">
        <f>IFERROR(HLOOKUP(EH$1,'Nakladova matice_2018'!$A$1:$IW$188,48,FALSE),0)</f>
        <v>0</v>
      </c>
      <c r="EI75" s="19">
        <f>IFERROR(HLOOKUP(EI$1,'Nakladova matice_2018'!$A$1:$IW$188,48,FALSE),0)</f>
        <v>0</v>
      </c>
      <c r="EJ75" s="19">
        <f>IFERROR(HLOOKUP(EJ$1,'Nakladova matice_2018'!$A$1:$IW$188,48,FALSE),0)</f>
        <v>0</v>
      </c>
      <c r="EK75" s="19">
        <f>IFERROR(HLOOKUP(EK$1,'Nakladova matice_2018'!$A$1:$IW$188,48,FALSE),0)</f>
        <v>15178</v>
      </c>
      <c r="EL75" s="19">
        <f>IFERROR(HLOOKUP(EL$1,'Nakladova matice_2018'!$A$1:$IW$188,48,FALSE),0)</f>
        <v>0</v>
      </c>
      <c r="EM75" s="19">
        <f>IFERROR(HLOOKUP(EM$1,'Nakladova matice_2018'!$A$1:$IW$188,48,FALSE),0)</f>
        <v>0</v>
      </c>
      <c r="EN75" s="19">
        <f>IFERROR(HLOOKUP(EN$1,'Nakladova matice_2018'!$A$1:$IW$188,48,FALSE),0)</f>
        <v>0</v>
      </c>
      <c r="EO75" s="19">
        <f>IFERROR(HLOOKUP(EO$1,'Nakladova matice_2018'!$A$1:$IW$188,48,FALSE),0)</f>
        <v>37236.019999999997</v>
      </c>
      <c r="EP75" s="19">
        <f>IFERROR(HLOOKUP(EP$1,'Nakladova matice_2018'!$A$1:$IW$188,48,FALSE),0)</f>
        <v>0</v>
      </c>
      <c r="EQ75" s="19">
        <f>IFERROR(HLOOKUP(EQ$1,'Nakladova matice_2018'!$A$1:$IW$188,48,FALSE),0)</f>
        <v>0</v>
      </c>
      <c r="ER75" s="19">
        <f>IFERROR(HLOOKUP(ER$1,'Nakladova matice_2018'!$A$1:$IW$188,48,FALSE),0)</f>
        <v>0</v>
      </c>
      <c r="ES75" s="19">
        <f>IFERROR(HLOOKUP(ES$1,'Nakladova matice_2018'!$A$1:$IW$188,48,FALSE),0)</f>
        <v>0</v>
      </c>
      <c r="ET75" s="19">
        <f>IFERROR(HLOOKUP(ET$1,'Nakladova matice_2018'!$A$1:$IW$188,48,FALSE),0)</f>
        <v>0</v>
      </c>
      <c r="EU75" s="19">
        <f>IFERROR(HLOOKUP(EU$1,'Nakladova matice_2018'!$A$1:$IW$188,48,FALSE),0)</f>
        <v>0</v>
      </c>
      <c r="EV75" s="19">
        <f>IFERROR(HLOOKUP(EV$1,'Nakladova matice_2018'!$A$1:$IW$188,48,FALSE),0)</f>
        <v>0</v>
      </c>
      <c r="EW75" s="19">
        <f>IFERROR(HLOOKUP(EW$1,'Nakladova matice_2018'!$A$1:$IW$188,48,FALSE),0)</f>
        <v>358</v>
      </c>
      <c r="EX75" s="19">
        <f>IFERROR(HLOOKUP(EX$1,'Nakladova matice_2018'!$A$1:$IW$188,48,FALSE),0)</f>
        <v>0</v>
      </c>
      <c r="EY75" s="19">
        <f>IFERROR(HLOOKUP(EY$1,'Nakladova matice_2018'!$A$1:$IW$188,48,FALSE),0)</f>
        <v>0</v>
      </c>
      <c r="EZ75" s="19">
        <f>IFERROR(HLOOKUP(EZ$1,'Nakladova matice_2018'!$A$1:$IW$188,48,FALSE),0)</f>
        <v>163</v>
      </c>
      <c r="FA75" s="19">
        <f>IFERROR(HLOOKUP(FA$1,'Nakladova matice_2018'!$A$1:$IW$188,48,FALSE),0)</f>
        <v>0</v>
      </c>
      <c r="FB75" s="19">
        <f>IFERROR(HLOOKUP(FB$1,'Nakladova matice_2018'!$A$1:$IW$188,48,FALSE),0)</f>
        <v>26</v>
      </c>
      <c r="FC75" s="19">
        <f>IFERROR(HLOOKUP(FC$1,'Nakladova matice_2018'!$A$1:$IW$188,48,FALSE),0)</f>
        <v>208</v>
      </c>
      <c r="FD75" s="19">
        <f>IFERROR(HLOOKUP(FD$1,'Nakladova matice_2018'!$A$1:$IW$188,48,FALSE),0)</f>
        <v>0</v>
      </c>
      <c r="FE75" s="19">
        <f>IFERROR(HLOOKUP(FE$1,'Nakladova matice_2018'!$A$1:$IW$188,48,FALSE),0)</f>
        <v>0</v>
      </c>
      <c r="FF75" s="19">
        <f>IFERROR(HLOOKUP(FF$1,'Nakladova matice_2018'!$A$1:$IW$188,48,FALSE),0)</f>
        <v>144</v>
      </c>
      <c r="FG75" s="19">
        <f>IFERROR(HLOOKUP(FG$1,'Nakladova matice_2018'!$A$1:$IW$188,48,FALSE),0)</f>
        <v>0</v>
      </c>
      <c r="FH75" s="19">
        <f>IFERROR(HLOOKUP(FH$1,'Nakladova matice_2018'!$A$1:$IW$188,48,FALSE),0)</f>
        <v>0</v>
      </c>
      <c r="FI75" s="19">
        <f>IFERROR(HLOOKUP(FI$1,'Nakladova matice_2018'!$A$1:$IW$188,48,FALSE),0)</f>
        <v>16195.74</v>
      </c>
      <c r="FJ75" s="19">
        <f>IFERROR(HLOOKUP(FJ$1,'Nakladova matice_2018'!$A$1:$IW$188,48,FALSE),0)</f>
        <v>25150</v>
      </c>
      <c r="FK75" s="19">
        <f>IFERROR(HLOOKUP(FK$1,'Nakladova matice_2018'!$A$1:$IW$188,48,FALSE),0)</f>
        <v>0</v>
      </c>
      <c r="FL75" s="19">
        <f>IFERROR(HLOOKUP(FL$1,'Nakladova matice_2018'!$A$1:$IW$188,48,FALSE),0)</f>
        <v>0</v>
      </c>
      <c r="FM75" s="19">
        <f>IFERROR(HLOOKUP(FM$1,'Nakladova matice_2018'!$A$1:$IW$188,48,FALSE),0)</f>
        <v>0</v>
      </c>
      <c r="FN75" s="19">
        <f>IFERROR(HLOOKUP(FN$1,'Nakladova matice_2018'!$A$1:$IW$188,48,FALSE),0)</f>
        <v>0</v>
      </c>
      <c r="FO75" s="19">
        <f>IFERROR(HLOOKUP(FO$1,'Nakladova matice_2018'!$A$1:$IW$188,48,FALSE),0)</f>
        <v>0</v>
      </c>
      <c r="FP75" s="19">
        <f>IFERROR(HLOOKUP(FP$1,'Nakladova matice_2018'!$A$1:$IW$188,48,FALSE),0)</f>
        <v>0</v>
      </c>
      <c r="FQ75" s="19">
        <f>IFERROR(HLOOKUP(FQ$1,'Nakladova matice_2018'!$A$1:$IW$188,48,FALSE),0)</f>
        <v>0</v>
      </c>
      <c r="FR75" s="19">
        <f>IFERROR(HLOOKUP(FR$1,'Nakladova matice_2018'!$A$1:$IW$188,48,FALSE),0)</f>
        <v>0</v>
      </c>
      <c r="FS75" s="19">
        <f>IFERROR(HLOOKUP(FS$1,'Nakladova matice_2018'!$A$1:$IW$188,48,FALSE),0)</f>
        <v>0</v>
      </c>
      <c r="FT75" s="19">
        <f>IFERROR(HLOOKUP(FT$1,'Nakladova matice_2018'!$A$1:$IW$188,48,FALSE),0)</f>
        <v>0</v>
      </c>
      <c r="FU75" s="19">
        <f>IFERROR(HLOOKUP(FU$1,'Nakladova matice_2018'!$A$1:$IW$188,48,FALSE),0)</f>
        <v>0</v>
      </c>
      <c r="FV75" s="19">
        <f>IFERROR(HLOOKUP(FV$1,'Nakladova matice_2018'!$A$1:$IW$188,48,FALSE),0)</f>
        <v>0</v>
      </c>
      <c r="FW75" s="19">
        <f>IFERROR(HLOOKUP(FW$1,'Nakladova matice_2018'!$A$1:$IW$188,48,FALSE),0)</f>
        <v>0</v>
      </c>
      <c r="FX75" s="19">
        <f>IFERROR(HLOOKUP(FX$1,'Nakladova matice_2018'!$A$1:$IW$188,48,FALSE),0)</f>
        <v>0</v>
      </c>
      <c r="FY75" s="19">
        <f>IFERROR(HLOOKUP(FY$1,'Nakladova matice_2018'!$A$1:$IW$188,48,FALSE),0)</f>
        <v>0</v>
      </c>
      <c r="FZ75" s="19">
        <f>IFERROR(HLOOKUP(FZ$1,'Nakladova matice_2018'!$A$1:$IW$188,48,FALSE),0)</f>
        <v>0</v>
      </c>
      <c r="GA75" s="19">
        <f>IFERROR(HLOOKUP(GA$1,'Nakladova matice_2018'!$A$1:$IW$188,48,FALSE),0)</f>
        <v>0</v>
      </c>
      <c r="GB75" s="19">
        <f>IFERROR(HLOOKUP(GB$1,'Nakladova matice_2018'!$A$1:$IW$188,48,FALSE),0)</f>
        <v>0</v>
      </c>
      <c r="GC75" s="19">
        <f>IFERROR(HLOOKUP(GC$1,'Nakladova matice_2018'!$A$1:$IW$188,48,FALSE),0)</f>
        <v>0</v>
      </c>
      <c r="GD75" s="19">
        <f>IFERROR(HLOOKUP(GD$1,'Nakladova matice_2018'!$A$1:$IW$188,48,FALSE),0)</f>
        <v>0</v>
      </c>
      <c r="GE75" s="19">
        <f>IFERROR(HLOOKUP(GE$1,'Nakladova matice_2018'!$A$1:$IW$188,48,FALSE),0)</f>
        <v>0</v>
      </c>
      <c r="GF75" s="19">
        <f>IFERROR(HLOOKUP(GF$1,'Nakladova matice_2018'!$A$1:$IW$188,48,FALSE),0)</f>
        <v>0</v>
      </c>
      <c r="GG75" s="19">
        <f>IFERROR(HLOOKUP(GG$1,'Nakladova matice_2018'!$A$1:$IW$188,48,FALSE),0)</f>
        <v>0</v>
      </c>
      <c r="GH75" s="19">
        <f>IFERROR(HLOOKUP(GH$1,'Nakladova matice_2018'!$A$1:$IW$188,48,FALSE),0)</f>
        <v>0</v>
      </c>
      <c r="GI75" s="19">
        <f>IFERROR(HLOOKUP(GI$1,'Nakladova matice_2018'!$A$1:$IW$188,48,FALSE),0)</f>
        <v>1840</v>
      </c>
      <c r="GJ75" s="19">
        <f>IFERROR(HLOOKUP(GJ$1,'Nakladova matice_2018'!$A$1:$IW$188,48,FALSE),0)</f>
        <v>0</v>
      </c>
      <c r="GK75" s="19">
        <f>IFERROR(HLOOKUP(GK$1,'Nakladova matice_2018'!$A$1:$IW$188,48,FALSE),0)</f>
        <v>106</v>
      </c>
      <c r="GL75" s="19">
        <f>IFERROR(HLOOKUP(GL$1,'Nakladova matice_2018'!$A$1:$IW$188,48,FALSE),0)</f>
        <v>0</v>
      </c>
      <c r="GM75" s="19">
        <f>IFERROR(HLOOKUP(GM$1,'Nakladova matice_2018'!$A$1:$IW$188,48,FALSE),0)</f>
        <v>29425</v>
      </c>
      <c r="GN75" s="19">
        <f>IFERROR(HLOOKUP(GN$1,'Nakladova matice_2018'!$A$1:$IW$188,48,FALSE),0)</f>
        <v>2023.75</v>
      </c>
      <c r="GO75" s="19">
        <f>IFERROR(HLOOKUP(GO$1,'Nakladova matice_2018'!$A$1:$IW$188,48,FALSE),0)</f>
        <v>0</v>
      </c>
      <c r="GP75" s="19">
        <f>IFERROR(HLOOKUP(GP$1,'Nakladova matice_2018'!$A$1:$IW$188,48,FALSE),0)</f>
        <v>676</v>
      </c>
      <c r="GQ75" s="19">
        <f>IFERROR(HLOOKUP(GQ$1,'Nakladova matice_2018'!$A$1:$IW$188,48,FALSE),0)</f>
        <v>415</v>
      </c>
      <c r="GR75" s="19">
        <f>IFERROR(HLOOKUP(GR$1,'Nakladova matice_2018'!$A$1:$IW$188,48,FALSE),0)</f>
        <v>0</v>
      </c>
      <c r="GS75" s="19">
        <f>IFERROR(HLOOKUP(GS$1,'Nakladova matice_2018'!$A$1:$IW$188,48,FALSE),0)</f>
        <v>0</v>
      </c>
      <c r="GT75" s="19">
        <f>IFERROR(HLOOKUP(GT$1,'Nakladova matice_2018'!$A$1:$IW$188,48,FALSE),0)</f>
        <v>0</v>
      </c>
      <c r="GU75" s="19">
        <f>IFERROR(HLOOKUP(GU$1,'Nakladova matice_2018'!$A$1:$IW$188,48,FALSE),0)</f>
        <v>0</v>
      </c>
      <c r="GV75" s="19">
        <f>IFERROR(HLOOKUP(GV$1,'Nakladova matice_2018'!$A$1:$IW$188,48,FALSE),0)</f>
        <v>0</v>
      </c>
      <c r="GW75" s="19">
        <f>IFERROR(HLOOKUP(GW$1,'Nakladova matice_2018'!$A$1:$IW$188,48,FALSE),0)</f>
        <v>0</v>
      </c>
      <c r="GX75" s="19">
        <f>IFERROR(HLOOKUP(GX$1,'Nakladova matice_2018'!$A$1:$IW$188,48,FALSE),0)</f>
        <v>0</v>
      </c>
      <c r="GY75" s="19">
        <f>IFERROR(HLOOKUP(GY$1,'Nakladova matice_2018'!$A$1:$IW$188,48,FALSE),0)</f>
        <v>0</v>
      </c>
      <c r="GZ75" s="19">
        <f>IFERROR(HLOOKUP(GZ$1,'Nakladova matice_2018'!$A$1:$IW$188,48,FALSE),0)</f>
        <v>0</v>
      </c>
      <c r="HA75" s="19">
        <f>IFERROR(HLOOKUP(HA$1,'Nakladova matice_2018'!$A$1:$IW$188,48,FALSE),0)</f>
        <v>419.99</v>
      </c>
      <c r="HB75" s="19">
        <f>IFERROR(HLOOKUP(HB$1,'Nakladova matice_2018'!$A$1:$IW$188,48,FALSE),0)</f>
        <v>0</v>
      </c>
      <c r="HC75" s="19">
        <f>IFERROR(HLOOKUP(HC$1,'Nakladova matice_2018'!$A$1:$IW$188,48,FALSE),0)</f>
        <v>0</v>
      </c>
      <c r="HD75" s="19">
        <f>IFERROR(HLOOKUP(HD$1,'Nakladova matice_2018'!$A$1:$IW$188,48,FALSE),0)</f>
        <v>0</v>
      </c>
      <c r="HE75" s="19">
        <f>IFERROR(HLOOKUP(HE$1,'Nakladova matice_2018'!$A$1:$IW$188,48,FALSE),0)</f>
        <v>0</v>
      </c>
      <c r="HF75" s="19">
        <f>IFERROR(HLOOKUP(HF$1,'Nakladova matice_2018'!$A$1:$IW$188,48,FALSE),0)</f>
        <v>0</v>
      </c>
      <c r="HG75" s="19">
        <f>IFERROR(HLOOKUP(HG$1,'Nakladova matice_2018'!$A$1:$IW$188,48,FALSE),0)</f>
        <v>0</v>
      </c>
      <c r="HH75" s="19">
        <f>IFERROR(HLOOKUP(HH$1,'Nakladova matice_2018'!$A$1:$IW$188,48,FALSE),0)</f>
        <v>0</v>
      </c>
      <c r="HI75" s="19">
        <f>IFERROR(HLOOKUP(HI$1,'Nakladova matice_2018'!$A$1:$IW$188,48,FALSE),0)</f>
        <v>0</v>
      </c>
      <c r="HJ75" s="19">
        <f>IFERROR(HLOOKUP(HJ$1,'Nakladova matice_2018'!$A$1:$IW$188,48,FALSE),0)</f>
        <v>67504.009999999995</v>
      </c>
      <c r="HK75" s="19">
        <f>IFERROR(HLOOKUP(HK$1,'Nakladova matice_2018'!$A$1:$IW$188,48,FALSE),0)</f>
        <v>0</v>
      </c>
      <c r="HL75" s="19">
        <f>IFERROR(HLOOKUP(HL$1,'Nakladova matice_2018'!$A$1:$IW$188,48,FALSE),0)</f>
        <v>0</v>
      </c>
      <c r="HM75" s="19">
        <f>IFERROR(HLOOKUP(HM$1,'Nakladova matice_2018'!$A$1:$IW$188,48,FALSE),0)</f>
        <v>0</v>
      </c>
      <c r="HN75" s="19">
        <f>IFERROR(HLOOKUP(HN$1,'Nakladova matice_2018'!$A$1:$IW$188,48,FALSE),0)</f>
        <v>0</v>
      </c>
      <c r="HO75" s="19">
        <f>IFERROR(HLOOKUP(HO$1,'Nakladova matice_2018'!$A$1:$IW$188,48,FALSE),0)</f>
        <v>0</v>
      </c>
      <c r="HP75" s="19">
        <f>IFERROR(HLOOKUP(HP$1,'Nakladova matice_2018'!$A$1:$IW$188,48,FALSE),0)</f>
        <v>0</v>
      </c>
      <c r="HQ75" s="19">
        <f>IFERROR(HLOOKUP(HQ$1,'Nakladova matice_2018'!$A$1:$IW$188,48,FALSE),0)</f>
        <v>0</v>
      </c>
      <c r="HR75" s="19">
        <f>IFERROR(HLOOKUP(HR$1,'Nakladova matice_2018'!$A$1:$IW$188,48,FALSE),0)</f>
        <v>0</v>
      </c>
      <c r="HS75" s="19">
        <f>IFERROR(HLOOKUP(HS$1,'Nakladova matice_2018'!$A$1:$IW$188,48,FALSE),0)</f>
        <v>0</v>
      </c>
      <c r="HT75" s="19">
        <f>IFERROR(HLOOKUP(HT$1,'Nakladova matice_2018'!$A$1:$IW$188,48,FALSE),0)</f>
        <v>0</v>
      </c>
      <c r="HU75" s="19">
        <f>IFERROR(HLOOKUP(HU$1,'Nakladova matice_2018'!$A$1:$IW$188,48,FALSE),0)</f>
        <v>0</v>
      </c>
      <c r="HV75" s="19">
        <f>IFERROR(HLOOKUP(HV$1,'Nakladova matice_2018'!$A$1:$IW$188,48,FALSE),0)</f>
        <v>0</v>
      </c>
      <c r="HW75" s="19">
        <f>IFERROR(HLOOKUP(HW$1,'Nakladova matice_2018'!$A$1:$IW$188,48,FALSE),0)</f>
        <v>0</v>
      </c>
      <c r="HX75" s="19">
        <f>IFERROR(HLOOKUP(HX$1,'Nakladova matice_2018'!$A$1:$IW$188,48,FALSE),0)</f>
        <v>0</v>
      </c>
      <c r="HY75" s="19">
        <f>IFERROR(HLOOKUP(HY$1,'Nakladova matice_2018'!$A$1:$IW$188,48,FALSE),0)</f>
        <v>0</v>
      </c>
      <c r="HZ75" s="19">
        <f>IFERROR(HLOOKUP(HZ$1,'Nakladova matice_2018'!$A$1:$IW$188,48,FALSE),0)</f>
        <v>0</v>
      </c>
      <c r="IA75" s="19">
        <f>IFERROR(HLOOKUP(IA$1,'Nakladova matice_2018'!$A$1:$IW$188,48,FALSE),0)</f>
        <v>0</v>
      </c>
      <c r="IB75" s="19">
        <f>IFERROR(HLOOKUP(IB$1,'Nakladova matice_2018'!$A$1:$IW$188,48,FALSE),0)</f>
        <v>0</v>
      </c>
      <c r="IC75" s="19">
        <f>IFERROR(HLOOKUP(IC$1,'Nakladova matice_2018'!$A$1:$IW$188,48,FALSE),0)</f>
        <v>0</v>
      </c>
      <c r="ID75" s="19">
        <f>IFERROR(HLOOKUP(ID$1,'Nakladova matice_2018'!$A$1:$IW$188,48,FALSE),0)</f>
        <v>0</v>
      </c>
      <c r="IE75" s="19">
        <f>IFERROR(HLOOKUP(IE$1,'Nakladova matice_2018'!$A$1:$IW$188,48,FALSE),0)</f>
        <v>0</v>
      </c>
      <c r="IF75" s="19">
        <f>IFERROR(HLOOKUP(IF$1,'Nakladova matice_2018'!$A$1:$IW$188,48,FALSE),0)</f>
        <v>0</v>
      </c>
      <c r="IG75" s="19">
        <f>IFERROR(HLOOKUP(IG$1,'Nakladova matice_2018'!$A$1:$IW$188,48,FALSE),0)</f>
        <v>0</v>
      </c>
      <c r="IH75" s="19">
        <f>IFERROR(HLOOKUP(IH$1,'Nakladova matice_2018'!$A$1:$IW$188,48,FALSE),0)</f>
        <v>0</v>
      </c>
      <c r="II75" s="19">
        <f>IFERROR(HLOOKUP(II$1,'Nakladova matice_2018'!$A$1:$IW$188,48,FALSE),0)</f>
        <v>0</v>
      </c>
      <c r="IJ75" s="19">
        <f>IFERROR(HLOOKUP(IJ$1,'Nakladova matice_2018'!$A$1:$IW$188,48,FALSE),0)</f>
        <v>0</v>
      </c>
      <c r="IK75" s="19">
        <f>IFERROR(HLOOKUP(IK$1,'Nakladova matice_2018'!$A$1:$IW$188,48,FALSE),0)</f>
        <v>0</v>
      </c>
      <c r="IL75" s="19">
        <f>IFERROR(HLOOKUP(IL$1,'Nakladova matice_2018'!$A$1:$IW$188,48,FALSE),0)</f>
        <v>22</v>
      </c>
      <c r="IM75" s="19">
        <f>IFERROR(HLOOKUP(IM$1,'Nakladova matice_2018'!$A$1:$IW$188,48,FALSE),0)</f>
        <v>0</v>
      </c>
      <c r="IN75" s="19">
        <f>IFERROR(HLOOKUP(IN$1,'Nakladova matice_2018'!$A$1:$IW$188,48,FALSE),0)</f>
        <v>0</v>
      </c>
      <c r="IO75" s="19">
        <f>IFERROR(HLOOKUP(IO$1,'Nakladova matice_2018'!$A$1:$IW$188,48,FALSE),0)</f>
        <v>0</v>
      </c>
      <c r="IP75" s="19">
        <f>IFERROR(HLOOKUP(IP$1,'Nakladova matice_2018'!$A$1:$IW$188,48,FALSE),0)</f>
        <v>0</v>
      </c>
      <c r="IQ75" s="19">
        <f>IFERROR(HLOOKUP(IQ$1,'Nakladova matice_2018'!$A$1:$IW$188,48,FALSE),0)</f>
        <v>0</v>
      </c>
      <c r="IR75" s="19">
        <f>IFERROR(HLOOKUP(IR$1,'Nakladova matice_2018'!$A$1:$IW$188,48,FALSE),0)</f>
        <v>0</v>
      </c>
      <c r="IS75" s="19">
        <f>IFERROR(HLOOKUP(IS$1,'Nakladova matice_2018'!$A$1:$IW$188,48,FALSE),0)</f>
        <v>0</v>
      </c>
      <c r="IT75" s="19">
        <f>IFERROR(HLOOKUP(IT$1,'Nakladova matice_2018'!$A$1:$IW$188,48,FALSE),0)</f>
        <v>0</v>
      </c>
      <c r="IU75" s="19">
        <f>IFERROR(HLOOKUP(IU$1,'Nakladova matice_2018'!$A$1:$IW$188,48,FALSE),0)</f>
        <v>0</v>
      </c>
      <c r="IV75" s="19">
        <f>IFERROR(HLOOKUP(IV$1,'Nakladova matice_2018'!$A$1:$IW$188,48,FALSE),0)</f>
        <v>0</v>
      </c>
      <c r="IW75" s="19">
        <f>IFERROR(HLOOKUP(IW$1,'Nakladova matice_2018'!$A$1:$IW$188,48,FALSE),0)</f>
        <v>0</v>
      </c>
      <c r="IX75" s="19">
        <f>IFERROR(HLOOKUP(IX$1,'Nakladova matice_2018'!$A$1:$IW$188,48,FALSE),0)</f>
        <v>0</v>
      </c>
      <c r="IY75" s="19">
        <f>IFERROR(HLOOKUP(IY$1,'Nakladova matice_2018'!$A$1:$IW$188,48,FALSE),0)</f>
        <v>0</v>
      </c>
      <c r="IZ75" s="19">
        <f>IFERROR(HLOOKUP(IZ$1,'Nakladova matice_2018'!$A$1:$IW$188,48,FALSE),0)</f>
        <v>0</v>
      </c>
      <c r="JA75" s="19">
        <f>IFERROR(HLOOKUP(JA$1,'Nakladova matice_2018'!$A$1:$IW$188,48,FALSE),0)</f>
        <v>0</v>
      </c>
      <c r="JB75" s="19">
        <f>IFERROR(HLOOKUP(JB$1,'Nakladova matice_2018'!$A$1:$IW$188,48,FALSE),0)</f>
        <v>0</v>
      </c>
      <c r="JC75" s="19">
        <f>IFERROR(HLOOKUP(JC$1,'Nakladova matice_2018'!$A$1:$IW$188,48,FALSE),0)</f>
        <v>0</v>
      </c>
      <c r="JD75" s="19">
        <f>IFERROR(HLOOKUP(JD$1,'Nakladova matice_2018'!$A$1:$IW$188,48,FALSE),0)</f>
        <v>0</v>
      </c>
      <c r="JE75" s="19">
        <f>IFERROR(HLOOKUP(JE$1,'Nakladova matice_2018'!$A$1:$IW$188,48,FALSE),0)</f>
        <v>0</v>
      </c>
      <c r="JF75" s="19">
        <f>IFERROR(HLOOKUP(JF$1,'Nakladova matice_2018'!$A$1:$IW$188,48,FALSE),0)</f>
        <v>0</v>
      </c>
      <c r="JG75" s="19">
        <f>IFERROR(HLOOKUP(JG$1,'Nakladova matice_2018'!$A$1:$IW$188,48,FALSE),0)</f>
        <v>15258</v>
      </c>
      <c r="JH75" s="19">
        <f>IFERROR(HLOOKUP(JH$1,'Nakladova matice_2018'!$A$1:$IW$188,48,FALSE),0)</f>
        <v>1248</v>
      </c>
      <c r="JI75" s="19">
        <f>IFERROR(HLOOKUP(JI$1,'Nakladova matice_2018'!$A$1:$IW$188,48,FALSE),0)</f>
        <v>0</v>
      </c>
      <c r="JJ75" s="19">
        <f>IFERROR(HLOOKUP(JJ$1,'Nakladova matice_2018'!$A$1:$IW$188,48,FALSE),0)</f>
        <v>0</v>
      </c>
      <c r="JK75" s="19">
        <f>IFERROR(HLOOKUP(JK$1,'Nakladova matice_2018'!$A$1:$IW$188,48,FALSE),0)</f>
        <v>0</v>
      </c>
      <c r="JL75" s="19">
        <f>IFERROR(HLOOKUP(JL$1,'Nakladova matice_2018'!$A$1:$IW$188,48,FALSE),0)</f>
        <v>64</v>
      </c>
      <c r="JM75" s="19">
        <f>IFERROR(HLOOKUP(JM$1,'Nakladova matice_2018'!$A$1:$IW$188,48,FALSE),0)</f>
        <v>0</v>
      </c>
      <c r="JN75" s="19">
        <f>IFERROR(HLOOKUP(JN$1,'Nakladova matice_2018'!$A$1:$IW$188,48,FALSE),0)</f>
        <v>0</v>
      </c>
      <c r="JO75" s="19">
        <f>IFERROR(HLOOKUP(JO$1,'Nakladova matice_2018'!$A$1:$IW$188,48,FALSE),0)</f>
        <v>0</v>
      </c>
      <c r="JP75" s="19">
        <f>IFERROR(HLOOKUP(JP$1,'Nakladova matice_2018'!$A$1:$IW$188,48,FALSE),0)</f>
        <v>0</v>
      </c>
      <c r="JQ75" s="19">
        <f>IFERROR(HLOOKUP(JQ$1,'Nakladova matice_2018'!$A$1:$IW$188,48,FALSE),0)</f>
        <v>0</v>
      </c>
      <c r="JR75" s="19">
        <f>IFERROR(HLOOKUP(JR$1,'Nakladova matice_2018'!$A$1:$IW$188,48,FALSE),0)</f>
        <v>0</v>
      </c>
      <c r="JS75" s="19">
        <f>IFERROR(HLOOKUP(JS$1,'Nakladova matice_2018'!$A$1:$IW$188,48,FALSE),0)</f>
        <v>0</v>
      </c>
      <c r="JT75" s="19">
        <f>IFERROR(HLOOKUP(JT$1,'Nakladova matice_2018'!$A$1:$IW$188,48,FALSE),0)</f>
        <v>2618</v>
      </c>
      <c r="JU75" s="19">
        <f>IFERROR(HLOOKUP(JU$1,'Nakladova matice_2018'!$A$1:$IW$188,48,FALSE),0)</f>
        <v>1180</v>
      </c>
      <c r="JV75" s="19">
        <f>IFERROR(HLOOKUP(JV$1,'Nakladova matice_2018'!$A$1:$IW$188,48,FALSE),0)</f>
        <v>2315.48</v>
      </c>
      <c r="JW75" s="19">
        <f>IFERROR(HLOOKUP(JW$1,'Nakladova matice_2018'!$A$1:$IW$188,48,FALSE),0)</f>
        <v>0</v>
      </c>
      <c r="JX75" s="19">
        <f>IFERROR(HLOOKUP(JX$1,'Nakladova matice_2018'!$A$1:$IW$188,48,FALSE),0)</f>
        <v>0</v>
      </c>
      <c r="JY75" s="19">
        <f>IFERROR(HLOOKUP(JY$1,'Nakladova matice_2018'!$A$1:$IW$188,48,FALSE),0)</f>
        <v>0</v>
      </c>
      <c r="JZ75" s="19">
        <f>IFERROR(HLOOKUP(JZ$1,'Nakladova matice_2018'!$A$1:$IW$188,48,FALSE),0)</f>
        <v>0</v>
      </c>
      <c r="KA75" s="19">
        <f>IFERROR(HLOOKUP(KA$1,'Nakladova matice_2018'!$A$1:$IW$188,48,FALSE),0)</f>
        <v>0</v>
      </c>
      <c r="KB75" s="19">
        <f>IFERROR(HLOOKUP(KB$1,'Nakladova matice_2018'!$A$1:$IW$188,48,FALSE),0)</f>
        <v>0</v>
      </c>
      <c r="KC75" s="19">
        <f>IFERROR(HLOOKUP(KC$1,'Nakladova matice_2018'!$A$1:$IW$188,48,FALSE),0)</f>
        <v>80</v>
      </c>
      <c r="KD75" s="19">
        <f>IFERROR(HLOOKUP(KD$1,'Nakladova matice_2018'!$A$1:$IW$188,48,FALSE),0)</f>
        <v>48400</v>
      </c>
      <c r="KE75" s="19">
        <f>IFERROR(HLOOKUP(KE$1,'Nakladova matice_2018'!$A$1:$IW$188,48,FALSE),0)</f>
        <v>0</v>
      </c>
      <c r="KF75" s="19">
        <f>IFERROR(HLOOKUP(KF$1,'Nakladova matice_2018'!$A$1:$IW$188,48,FALSE),0)</f>
        <v>0</v>
      </c>
      <c r="KG75" s="19">
        <f>IFERROR(HLOOKUP(KG$1,'Nakladova matice_2018'!$A$1:$IW$188,48,FALSE),0)</f>
        <v>0</v>
      </c>
      <c r="KH75" s="19">
        <f>IFERROR(HLOOKUP(KH$1,'Nakladova matice_2018'!$A$1:$IW$188,48,FALSE),0)</f>
        <v>0</v>
      </c>
      <c r="KI75" s="19">
        <f>IFERROR(HLOOKUP(KI$1,'Nakladova matice_2018'!$A$1:$IW$188,48,FALSE),0)</f>
        <v>0</v>
      </c>
      <c r="KJ75" s="19">
        <f>IFERROR(HLOOKUP(KJ$1,'Nakladova matice_2018'!$A$1:$IW$188,48,FALSE),0)</f>
        <v>0</v>
      </c>
      <c r="KK75" s="19">
        <f>IFERROR(HLOOKUP(KK$1,'Nakladova matice_2018'!$A$1:$IW$188,48,FALSE),0)</f>
        <v>0</v>
      </c>
      <c r="KL75" s="19">
        <f>IFERROR(HLOOKUP(KL$1,'Nakladova matice_2018'!$A$1:$IW$188,48,FALSE),0)</f>
        <v>0</v>
      </c>
      <c r="KM75" s="19">
        <f>IFERROR(HLOOKUP(KM$1,'Nakladova matice_2018'!$A$1:$IW$188,48,FALSE),0)</f>
        <v>0</v>
      </c>
      <c r="KN75" s="19">
        <f>IFERROR(HLOOKUP(KN$1,'Nakladova matice_2018'!$A$1:$IW$188,48,FALSE),0)</f>
        <v>0</v>
      </c>
      <c r="KO75" s="19">
        <f>IFERROR(HLOOKUP(KO$1,'Nakladova matice_2018'!$A$1:$IW$188,48,FALSE),0)</f>
        <v>0</v>
      </c>
      <c r="KP75" s="19">
        <f>IFERROR(HLOOKUP(KP$1,'Nakladova matice_2018'!$A$1:$IW$188,48,FALSE),0)</f>
        <v>0</v>
      </c>
      <c r="KQ75" s="19">
        <f>IFERROR(HLOOKUP(KQ$1,'Nakladova matice_2018'!$A$1:$IW$188,48,FALSE),0)</f>
        <v>0</v>
      </c>
      <c r="KR75" s="19">
        <f>IFERROR(HLOOKUP(KR$1,'Nakladova matice_2018'!$A$1:$IW$188,48,FALSE),0)</f>
        <v>0</v>
      </c>
      <c r="KS75" s="19">
        <f>IFERROR(HLOOKUP(KS$1,'Nakladova matice_2018'!$A$1:$IW$188,48,FALSE),0)</f>
        <v>0</v>
      </c>
      <c r="KT75" s="19">
        <f>IFERROR(HLOOKUP(KT$1,'Nakladova matice_2018'!$A$1:$IW$188,48,FALSE),0)</f>
        <v>0</v>
      </c>
      <c r="KU75" s="19">
        <f>IFERROR(HLOOKUP(KU$1,'Nakladova matice_2018'!$A$1:$IW$188,48,FALSE),0)</f>
        <v>133</v>
      </c>
      <c r="KV75" s="19">
        <f>IFERROR(HLOOKUP(KV$1,'Nakladova matice_2018'!$A$1:$IW$188,48,FALSE),0)</f>
        <v>0</v>
      </c>
      <c r="KW75" s="19">
        <f>IFERROR(HLOOKUP(KW$1,'Nakladova matice_2018'!$A$1:$IW$188,48,FALSE),0)</f>
        <v>8302</v>
      </c>
      <c r="KX75" s="19">
        <f>IFERROR(HLOOKUP(KX$1,'Nakladova matice_2018'!$A$1:$IW$188,48,FALSE),0)</f>
        <v>0</v>
      </c>
      <c r="KY75" s="19">
        <f>IFERROR(HLOOKUP(KY$1,'Nakladova matice_2018'!$A$1:$IW$188,48,FALSE),0)</f>
        <v>0</v>
      </c>
      <c r="KZ75" s="19">
        <f>IFERROR(HLOOKUP(KZ$1,'Nakladova matice_2018'!$A$1:$IW$188,48,FALSE),0)</f>
        <v>0</v>
      </c>
      <c r="LA75" s="19">
        <f>IFERROR(HLOOKUP(LA$1,'Nakladova matice_2018'!$A$1:$IW$188,48,FALSE),0)</f>
        <v>0</v>
      </c>
      <c r="LB75" s="19">
        <f>IFERROR(HLOOKUP(LB$1,'Nakladova matice_2018'!$A$1:$IW$188,48,FALSE),0)</f>
        <v>13235.2</v>
      </c>
      <c r="LC75" s="19">
        <f>IFERROR(HLOOKUP(LC$1,'Nakladova matice_2018'!$A$1:$IW$188,48,FALSE),0)</f>
        <v>0</v>
      </c>
      <c r="LD75" s="19">
        <f>IFERROR(HLOOKUP(LD$1,'Nakladova matice_2018'!$A$1:$IW$188,48,FALSE),0)</f>
        <v>0</v>
      </c>
      <c r="LE75" s="19">
        <f>IFERROR(HLOOKUP(LE$1,'Nakladova matice_2018'!$A$1:$IW$188,48,FALSE),0)</f>
        <v>0</v>
      </c>
      <c r="LF75" s="19">
        <f>IFERROR(HLOOKUP(LF$1,'Nakladova matice_2018'!$A$1:$IW$188,48,FALSE),0)</f>
        <v>0</v>
      </c>
      <c r="LG75" s="19">
        <f>IFERROR(HLOOKUP(LG$1,'Nakladova matice_2018'!$A$1:$IW$188,48,FALSE),0)</f>
        <v>0</v>
      </c>
      <c r="LH75" s="19">
        <f>IFERROR(HLOOKUP(LH$1,'Nakladova matice_2018'!$A$1:$IW$188,48,FALSE),0)</f>
        <v>0</v>
      </c>
      <c r="LI75" s="19">
        <f>IFERROR(HLOOKUP(LI$1,'Nakladova matice_2018'!$A$1:$IW$188,48,FALSE),0)</f>
        <v>0</v>
      </c>
      <c r="LJ75" s="19">
        <f>IFERROR(HLOOKUP(LJ$1,'Nakladova matice_2018'!$A$1:$IW$188,48,FALSE),0)</f>
        <v>0</v>
      </c>
      <c r="LK75" s="19">
        <f>IFERROR(HLOOKUP(LK$1,'Nakladova matice_2018'!$A$1:$IW$188,48,FALSE),0)</f>
        <v>0</v>
      </c>
      <c r="LL75" s="19">
        <f>IFERROR(HLOOKUP(LL$1,'Nakladova matice_2018'!$A$1:$IW$188,48,FALSE),0)</f>
        <v>0</v>
      </c>
      <c r="LM75" s="19">
        <f>IFERROR(HLOOKUP(LM$1,'Nakladova matice_2018'!$A$1:$IW$188,48,FALSE),0)</f>
        <v>0</v>
      </c>
      <c r="LN75" s="19">
        <f>IFERROR(HLOOKUP(LN$1,'Nakladova matice_2018'!$A$1:$IW$188,48,FALSE),0)</f>
        <v>0</v>
      </c>
      <c r="LO75" s="19">
        <f>IFERROR(HLOOKUP(LO$1,'Nakladova matice_2018'!$A$1:$IW$188,48,FALSE),0)</f>
        <v>0</v>
      </c>
      <c r="LP75" s="19">
        <f>IFERROR(HLOOKUP(LP$1,'Nakladova matice_2018'!$A$1:$IW$188,48,FALSE),0)</f>
        <v>0</v>
      </c>
      <c r="LQ75" s="19">
        <f>IFERROR(HLOOKUP(LQ$1,'Nakladova matice_2018'!$A$1:$IW$188,48,FALSE),0)</f>
        <v>0</v>
      </c>
      <c r="LR75" s="19">
        <f>IFERROR(HLOOKUP(LR$1,'Nakladova matice_2018'!$A$1:$IW$188,48,FALSE),0)</f>
        <v>0</v>
      </c>
      <c r="LS75" s="19">
        <f>IFERROR(HLOOKUP(LS$1,'Nakladova matice_2018'!$A$1:$IW$188,48,FALSE),0)</f>
        <v>3752</v>
      </c>
      <c r="LT75" s="19">
        <f>IFERROR(HLOOKUP(LT$1,'Nakladova matice_2018'!$A$1:$IW$188,48,FALSE),0)</f>
        <v>0</v>
      </c>
      <c r="LU75" s="19">
        <f>IFERROR(HLOOKUP(LU$1,'Nakladova matice_2018'!$A$1:$IW$188,48,FALSE),0)</f>
        <v>0</v>
      </c>
      <c r="LV75" s="19">
        <f>IFERROR(HLOOKUP(LV$1,'Nakladova matice_2018'!$A$1:$IW$188,48,FALSE),0)</f>
        <v>0</v>
      </c>
      <c r="LW75" s="19">
        <f>IFERROR(HLOOKUP(LW$1,'Nakladova matice_2018'!$A$1:$IW$188,48,FALSE),0)</f>
        <v>0</v>
      </c>
      <c r="LX75" s="19">
        <f>IFERROR(HLOOKUP(LX$1,'Nakladova matice_2018'!$A$1:$IW$188,48,FALSE),0)</f>
        <v>0</v>
      </c>
      <c r="LY75" s="19">
        <f>IFERROR(HLOOKUP(LY$1,'Nakladova matice_2018'!$A$1:$IW$188,48,FALSE),0)</f>
        <v>0</v>
      </c>
      <c r="LZ75" s="19">
        <f>IFERROR(HLOOKUP(LZ$1,'Nakladova matice_2018'!$A$1:$IW$188,48,FALSE),0)</f>
        <v>0</v>
      </c>
      <c r="MA75" s="19">
        <f>IFERROR(HLOOKUP(MA$1,'Nakladova matice_2018'!$A$1:$IW$188,48,FALSE),0)</f>
        <v>0</v>
      </c>
      <c r="MB75" s="19">
        <f>IFERROR(HLOOKUP(MB$1,'Nakladova matice_2018'!$A$1:$IW$188,48,FALSE),0)</f>
        <v>0</v>
      </c>
      <c r="MC75" s="19">
        <f>IFERROR(HLOOKUP(MC$1,'Nakladova matice_2018'!$A$1:$IW$188,48,FALSE),0)</f>
        <v>0</v>
      </c>
      <c r="MD75" s="19">
        <f>IFERROR(HLOOKUP(MD$1,'Nakladova matice_2018'!$A$1:$IW$188,48,FALSE),0)</f>
        <v>0</v>
      </c>
      <c r="ME75" s="19">
        <f>IFERROR(HLOOKUP(ME$1,'Nakladova matice_2018'!$A$1:$IW$188,48,FALSE),0)</f>
        <v>0</v>
      </c>
      <c r="MF75" s="19">
        <f>IFERROR(HLOOKUP(MF$1,'Nakladova matice_2018'!$A$1:$IW$188,48,FALSE),0)</f>
        <v>0</v>
      </c>
      <c r="MG75" s="19">
        <f>IFERROR(HLOOKUP(MG$1,'Nakladova matice_2018'!$A$1:$IW$188,48,FALSE),0)</f>
        <v>0</v>
      </c>
      <c r="MH75" s="19">
        <f>IFERROR(HLOOKUP(MH$1,'Nakladova matice_2018'!$A$1:$IW$188,48,FALSE),0)</f>
        <v>0</v>
      </c>
      <c r="MI75" s="19">
        <f>IFERROR(HLOOKUP(MI$1,'Nakladova matice_2018'!$A$1:$IW$188,48,FALSE),0)</f>
        <v>0</v>
      </c>
      <c r="MJ75" s="19">
        <f>IFERROR(HLOOKUP(MJ$1,'Nakladova matice_2018'!$A$1:$IW$188,48,FALSE),0)</f>
        <v>0</v>
      </c>
      <c r="MK75" s="19">
        <f>IFERROR(HLOOKUP(MK$1,'Nakladova matice_2018'!$A$1:$IW$188,48,FALSE),0)</f>
        <v>0</v>
      </c>
      <c r="ML75" s="19">
        <f>IFERROR(HLOOKUP(ML$1,'Nakladova matice_2018'!$A$1:$IW$188,48,FALSE),0)</f>
        <v>0</v>
      </c>
      <c r="MM75" s="19">
        <f>IFERROR(HLOOKUP(MM$1,'Nakladova matice_2018'!$A$1:$IW$188,48,FALSE),0)</f>
        <v>18332</v>
      </c>
      <c r="MN75" s="19">
        <f>IFERROR(HLOOKUP(MN$1,'Nakladova matice_2018'!$A$1:$IW$188,48,FALSE),0)</f>
        <v>0</v>
      </c>
      <c r="MO75" s="20">
        <f t="shared" si="84"/>
        <v>517353.96</v>
      </c>
      <c r="MP75" s="20">
        <f>MO75-'Nakladova matice_2018'!IX48</f>
        <v>0</v>
      </c>
    </row>
    <row r="76" spans="1:354" x14ac:dyDescent="0.2">
      <c r="A76" s="27">
        <v>518111</v>
      </c>
      <c r="B76" s="21" t="s">
        <v>219</v>
      </c>
      <c r="C76" s="53">
        <v>0</v>
      </c>
      <c r="D76" s="19">
        <f>IFERROR(HLOOKUP(D$1,'Nakladova matice_2018'!$A$1:$IW$188,49,FALSE),0)</f>
        <v>0</v>
      </c>
      <c r="E76" s="19">
        <f>IFERROR(HLOOKUP(E$1,'Nakladova matice_2018'!$A$1:$IW$188,49,FALSE),0)</f>
        <v>0</v>
      </c>
      <c r="F76" s="19">
        <f>IFERROR(HLOOKUP(F$1,'Nakladova matice_2018'!$A$1:$IW$188,49,FALSE),0)</f>
        <v>39084.959999999999</v>
      </c>
      <c r="G76" s="19">
        <f>IFERROR(HLOOKUP(G$1,'Nakladova matice_2018'!$A$1:$IW$188,49,FALSE),0)</f>
        <v>0</v>
      </c>
      <c r="H76" s="19">
        <f>IFERROR(HLOOKUP(H$1,'Nakladova matice_2018'!$A$1:$IW$188,49,FALSE),0)</f>
        <v>0</v>
      </c>
      <c r="I76" s="19">
        <f>IFERROR(HLOOKUP(I$1,'Nakladova matice_2018'!$A$1:$IW$188,49,FALSE),0)</f>
        <v>0</v>
      </c>
      <c r="J76" s="19">
        <f>IFERROR(HLOOKUP(J$1,'Nakladova matice_2018'!$A$1:$IW$188,49,FALSE),0)</f>
        <v>1196014.83</v>
      </c>
      <c r="K76" s="19">
        <f>IFERROR(HLOOKUP(K$1,'Nakladova matice_2018'!$A$1:$IW$188,49,FALSE),0)</f>
        <v>0</v>
      </c>
      <c r="L76" s="19">
        <f>IFERROR(HLOOKUP(L$1,'Nakladova matice_2018'!$A$1:$IW$188,49,FALSE),0)</f>
        <v>0</v>
      </c>
      <c r="M76" s="19">
        <f>IFERROR(HLOOKUP(M$1,'Nakladova matice_2018'!$A$1:$IW$188,49,FALSE),0)</f>
        <v>0</v>
      </c>
      <c r="N76" s="19">
        <f>IFERROR(HLOOKUP(N$1,'Nakladova matice_2018'!$A$1:$IW$188,49,FALSE),0)</f>
        <v>0</v>
      </c>
      <c r="O76" s="19">
        <f>IFERROR(HLOOKUP(O$1,'Nakladova matice_2018'!$A$1:$IW$188,49,FALSE),0)</f>
        <v>207280.55</v>
      </c>
      <c r="P76" s="19">
        <f>IFERROR(HLOOKUP(P$1,'Nakladova matice_2018'!$A$1:$IW$188,49,FALSE),0)</f>
        <v>0</v>
      </c>
      <c r="Q76" s="19">
        <f>IFERROR(HLOOKUP(Q$1,'Nakladova matice_2018'!$A$1:$IW$188,49,FALSE),0)</f>
        <v>0</v>
      </c>
      <c r="R76" s="19">
        <f>IFERROR(HLOOKUP(R$1,'Nakladova matice_2018'!$A$1:$IW$188,49,FALSE),0)</f>
        <v>69384.800000000003</v>
      </c>
      <c r="S76" s="19">
        <f>IFERROR(HLOOKUP(S$1,'Nakladova matice_2018'!$A$1:$IW$188,49,FALSE),0)</f>
        <v>516223.22</v>
      </c>
      <c r="T76" s="19">
        <f>IFERROR(HLOOKUP(T$1,'Nakladova matice_2018'!$A$1:$IW$188,49,FALSE),0)</f>
        <v>0</v>
      </c>
      <c r="U76" s="19">
        <f>IFERROR(HLOOKUP(U$1,'Nakladova matice_2018'!$A$1:$IW$188,49,FALSE),0)</f>
        <v>0</v>
      </c>
      <c r="V76" s="19">
        <f>IFERROR(HLOOKUP(V$1,'Nakladova matice_2018'!$A$1:$IW$188,49,FALSE),0)</f>
        <v>0</v>
      </c>
      <c r="W76" s="19">
        <f>IFERROR(HLOOKUP(W$1,'Nakladova matice_2018'!$A$1:$IW$188,49,FALSE),0)</f>
        <v>84835.68</v>
      </c>
      <c r="X76" s="19">
        <f>IFERROR(HLOOKUP(X$1,'Nakladova matice_2018'!$A$1:$IW$188,49,FALSE),0)</f>
        <v>0</v>
      </c>
      <c r="Y76" s="19">
        <f>IFERROR(HLOOKUP(Y$1,'Nakladova matice_2018'!$A$1:$IW$188,49,FALSE),0)</f>
        <v>0</v>
      </c>
      <c r="Z76" s="19">
        <f>IFERROR(HLOOKUP(Z$1,'Nakladova matice_2018'!$A$1:$IW$188,49,FALSE),0)</f>
        <v>1845017.56</v>
      </c>
      <c r="AA76" s="19">
        <f>IFERROR(HLOOKUP(AA$1,'Nakladova matice_2018'!$A$1:$IW$188,49,FALSE),0)</f>
        <v>242000</v>
      </c>
      <c r="AB76" s="19">
        <f>IFERROR(HLOOKUP(AB$1,'Nakladova matice_2018'!$A$1:$IW$188,49,FALSE),0)</f>
        <v>131043</v>
      </c>
      <c r="AC76" s="19">
        <f>IFERROR(HLOOKUP(AC$1,'Nakladova matice_2018'!$A$1:$IW$188,49,FALSE),0)</f>
        <v>639684.44999999995</v>
      </c>
      <c r="AD76" s="19">
        <f>IFERROR(HLOOKUP(AD$1,'Nakladova matice_2018'!$A$1:$IW$188,49,FALSE),0)</f>
        <v>54102.16</v>
      </c>
      <c r="AE76" s="19">
        <f>IFERROR(HLOOKUP(AE$1,'Nakladova matice_2018'!$A$1:$IW$188,49,FALSE),0)</f>
        <v>0</v>
      </c>
      <c r="AF76" s="19">
        <f>IFERROR(HLOOKUP(AF$1,'Nakladova matice_2018'!$A$1:$IW$188,49,FALSE),0)</f>
        <v>0</v>
      </c>
      <c r="AG76" s="19">
        <f>IFERROR(HLOOKUP(AG$1,'Nakladova matice_2018'!$A$1:$IW$188,49,FALSE),0)</f>
        <v>0</v>
      </c>
      <c r="AH76" s="19">
        <f>IFERROR(HLOOKUP(AH$1,'Nakladova matice_2018'!$A$1:$IW$188,49,FALSE),0)</f>
        <v>0</v>
      </c>
      <c r="AI76" s="19">
        <f>IFERROR(HLOOKUP(AI$1,'Nakladova matice_2018'!$A$1:$IW$188,49,FALSE),0)</f>
        <v>0</v>
      </c>
      <c r="AJ76" s="19">
        <f>IFERROR(HLOOKUP(AJ$1,'Nakladova matice_2018'!$A$1:$IW$188,49,FALSE),0)</f>
        <v>0</v>
      </c>
      <c r="AK76" s="19">
        <f>IFERROR(HLOOKUP(AK$1,'Nakladova matice_2018'!$A$1:$IW$188,49,FALSE),0)</f>
        <v>0</v>
      </c>
      <c r="AL76" s="19">
        <f>IFERROR(HLOOKUP(AL$1,'Nakladova matice_2018'!$A$1:$IW$188,49,FALSE),0)</f>
        <v>0</v>
      </c>
      <c r="AM76" s="19">
        <f>IFERROR(HLOOKUP(AM$1,'Nakladova matice_2018'!$A$1:$IW$188,49,FALSE),0)</f>
        <v>0</v>
      </c>
      <c r="AN76" s="19">
        <f>IFERROR(HLOOKUP(AN$1,'Nakladova matice_2018'!$A$1:$IW$188,49,FALSE),0)</f>
        <v>0</v>
      </c>
      <c r="AO76" s="19">
        <f>IFERROR(HLOOKUP(AO$1,'Nakladova matice_2018'!$A$1:$IW$188,49,FALSE),0)</f>
        <v>0</v>
      </c>
      <c r="AP76" s="19">
        <f>IFERROR(HLOOKUP(AP$1,'Nakladova matice_2018'!$A$1:$IW$188,49,FALSE),0)</f>
        <v>164486.12</v>
      </c>
      <c r="AQ76" s="19">
        <f>IFERROR(HLOOKUP(AQ$1,'Nakladova matice_2018'!$A$1:$IW$188,49,FALSE),0)</f>
        <v>0</v>
      </c>
      <c r="AR76" s="19">
        <f>IFERROR(HLOOKUP(AR$1,'Nakladova matice_2018'!$A$1:$IW$188,49,FALSE),0)</f>
        <v>1331</v>
      </c>
      <c r="AS76" s="19">
        <f>IFERROR(HLOOKUP(AS$1,'Nakladova matice_2018'!$A$1:$IW$188,49,FALSE),0)</f>
        <v>0</v>
      </c>
      <c r="AT76" s="19">
        <f>IFERROR(HLOOKUP(AT$1,'Nakladova matice_2018'!$A$1:$IW$188,49,FALSE),0)</f>
        <v>124728.96000000001</v>
      </c>
      <c r="AU76" s="19">
        <f>IFERROR(HLOOKUP(AU$1,'Nakladova matice_2018'!$A$1:$IW$188,49,FALSE),0)</f>
        <v>0</v>
      </c>
      <c r="AV76" s="19">
        <f>IFERROR(HLOOKUP(AV$1,'Nakladova matice_2018'!$A$1:$IW$188,49,FALSE),0)</f>
        <v>0</v>
      </c>
      <c r="AW76" s="19">
        <f>IFERROR(HLOOKUP(AW$1,'Nakladova matice_2018'!$A$1:$IW$188,49,FALSE),0)</f>
        <v>0</v>
      </c>
      <c r="AX76" s="19">
        <f>IFERROR(HLOOKUP(AX$1,'Nakladova matice_2018'!$A$1:$IW$188,49,FALSE),0)</f>
        <v>200131.41</v>
      </c>
      <c r="AY76" s="19">
        <f>IFERROR(HLOOKUP(AY$1,'Nakladova matice_2018'!$A$1:$IW$188,49,FALSE),0)</f>
        <v>7804.5</v>
      </c>
      <c r="AZ76" s="19">
        <f>IFERROR(HLOOKUP(AZ$1,'Nakladova matice_2018'!$A$1:$IW$188,49,FALSE),0)</f>
        <v>0</v>
      </c>
      <c r="BA76" s="19">
        <f>IFERROR(HLOOKUP(BA$1,'Nakladova matice_2018'!$A$1:$IW$188,49,FALSE),0)</f>
        <v>125719.67999999999</v>
      </c>
      <c r="BB76" s="19">
        <f>IFERROR(HLOOKUP(BB$1,'Nakladova matice_2018'!$A$1:$IW$188,49,FALSE),0)</f>
        <v>0</v>
      </c>
      <c r="BC76" s="19">
        <f>IFERROR(HLOOKUP(BC$1,'Nakladova matice_2018'!$A$1:$IW$188,49,FALSE),0)</f>
        <v>0</v>
      </c>
      <c r="BD76" s="19">
        <f>IFERROR(HLOOKUP(BD$1,'Nakladova matice_2018'!$A$1:$IW$188,49,FALSE),0)</f>
        <v>391603.04</v>
      </c>
      <c r="BE76" s="19">
        <f>IFERROR(HLOOKUP(BE$1,'Nakladova matice_2018'!$A$1:$IW$188,49,FALSE),0)</f>
        <v>0</v>
      </c>
      <c r="BF76" s="19">
        <f>IFERROR(HLOOKUP(BF$1,'Nakladova matice_2018'!$A$1:$IW$188,49,FALSE),0)</f>
        <v>0</v>
      </c>
      <c r="BG76" s="19">
        <f>IFERROR(HLOOKUP(BG$1,'Nakladova matice_2018'!$A$1:$IW$188,49,FALSE),0)</f>
        <v>0</v>
      </c>
      <c r="BH76" s="19">
        <f>IFERROR(HLOOKUP(BH$1,'Nakladova matice_2018'!$A$1:$IW$188,49,FALSE),0)</f>
        <v>0</v>
      </c>
      <c r="BI76" s="19">
        <f>IFERROR(HLOOKUP(BI$1,'Nakladova matice_2018'!$A$1:$IW$188,49,FALSE),0)</f>
        <v>33237.699999999997</v>
      </c>
      <c r="BJ76" s="19">
        <f>IFERROR(HLOOKUP(BJ$1,'Nakladova matice_2018'!$A$1:$IW$188,49,FALSE),0)</f>
        <v>0</v>
      </c>
      <c r="BK76" s="19">
        <f>IFERROR(HLOOKUP(BK$1,'Nakladova matice_2018'!$A$1:$IW$188,49,FALSE),0)</f>
        <v>0</v>
      </c>
      <c r="BL76" s="19">
        <f>IFERROR(HLOOKUP(BL$1,'Nakladova matice_2018'!$A$1:$IW$188,49,FALSE),0)</f>
        <v>0</v>
      </c>
      <c r="BM76" s="19">
        <f>IFERROR(HLOOKUP(BM$1,'Nakladova matice_2018'!$A$1:$IW$188,49,FALSE),0)</f>
        <v>72242</v>
      </c>
      <c r="BN76" s="19">
        <f>IFERROR(HLOOKUP(BN$1,'Nakladova matice_2018'!$A$1:$IW$188,49,FALSE),0)</f>
        <v>0</v>
      </c>
      <c r="BO76" s="19">
        <f>IFERROR(HLOOKUP(BO$1,'Nakladova matice_2018'!$A$1:$IW$188,49,FALSE),0)</f>
        <v>0</v>
      </c>
      <c r="BP76" s="19">
        <f>IFERROR(HLOOKUP(BP$1,'Nakladova matice_2018'!$A$1:$IW$188,49,FALSE),0)</f>
        <v>0</v>
      </c>
      <c r="BQ76" s="19">
        <f>IFERROR(HLOOKUP(BQ$1,'Nakladova matice_2018'!$A$1:$IW$188,49,FALSE),0)</f>
        <v>53597.4</v>
      </c>
      <c r="BR76" s="19">
        <f>IFERROR(HLOOKUP(BR$1,'Nakladova matice_2018'!$A$1:$IW$188,49,FALSE),0)</f>
        <v>0</v>
      </c>
      <c r="BS76" s="19">
        <f>IFERROR(HLOOKUP(BS$1,'Nakladova matice_2018'!$A$1:$IW$188,49,FALSE),0)</f>
        <v>0</v>
      </c>
      <c r="BT76" s="19">
        <f>IFERROR(HLOOKUP(BT$1,'Nakladova matice_2018'!$A$1:$IW$188,49,FALSE),0)</f>
        <v>1736750.25</v>
      </c>
      <c r="BU76" s="19">
        <f>IFERROR(HLOOKUP(BU$1,'Nakladova matice_2018'!$A$1:$IW$188,49,FALSE),0)</f>
        <v>0</v>
      </c>
      <c r="BV76" s="19">
        <f>IFERROR(HLOOKUP(BV$1,'Nakladova matice_2018'!$A$1:$IW$188,49,FALSE),0)</f>
        <v>120246</v>
      </c>
      <c r="BW76" s="19">
        <f>IFERROR(HLOOKUP(BW$1,'Nakladova matice_2018'!$A$1:$IW$188,49,FALSE),0)</f>
        <v>0</v>
      </c>
      <c r="BX76" s="19">
        <f>IFERROR(HLOOKUP(BX$1,'Nakladova matice_2018'!$A$1:$IW$188,49,FALSE),0)</f>
        <v>369219.12</v>
      </c>
      <c r="BY76" s="19">
        <f>IFERROR(HLOOKUP(BY$1,'Nakladova matice_2018'!$A$1:$IW$188,49,FALSE),0)</f>
        <v>0</v>
      </c>
      <c r="BZ76" s="19">
        <f>IFERROR(HLOOKUP(BZ$1,'Nakladova matice_2018'!$A$1:$IW$188,49,FALSE),0)</f>
        <v>0</v>
      </c>
      <c r="CA76" s="19">
        <f>IFERROR(HLOOKUP(CA$1,'Nakladova matice_2018'!$A$1:$IW$188,49,FALSE),0)</f>
        <v>0</v>
      </c>
      <c r="CB76" s="19">
        <f>IFERROR(HLOOKUP(CB$1,'Nakladova matice_2018'!$A$1:$IW$188,49,FALSE),0)</f>
        <v>0</v>
      </c>
      <c r="CC76" s="19">
        <f>IFERROR(HLOOKUP(CC$1,'Nakladova matice_2018'!$A$1:$IW$188,49,FALSE),0)</f>
        <v>0</v>
      </c>
      <c r="CD76" s="19">
        <f>IFERROR(HLOOKUP(CD$1,'Nakladova matice_2018'!$A$1:$IW$188,49,FALSE),0)</f>
        <v>10958.68</v>
      </c>
      <c r="CE76" s="19">
        <f>IFERROR(HLOOKUP(CE$1,'Nakladova matice_2018'!$A$1:$IW$188,49,FALSE),0)</f>
        <v>25000</v>
      </c>
      <c r="CF76" s="19">
        <f>IFERROR(HLOOKUP(CF$1,'Nakladova matice_2018'!$A$1:$IW$188,49,FALSE),0)</f>
        <v>0</v>
      </c>
      <c r="CG76" s="19">
        <f>IFERROR(HLOOKUP(CG$1,'Nakladova matice_2018'!$A$1:$IW$188,49,FALSE),0)</f>
        <v>5000</v>
      </c>
      <c r="CH76" s="19">
        <f>IFERROR(HLOOKUP(CH$1,'Nakladova matice_2018'!$A$1:$IW$188,49,FALSE),0)</f>
        <v>0</v>
      </c>
      <c r="CI76" s="19">
        <f>IFERROR(HLOOKUP(CI$1,'Nakladova matice_2018'!$A$1:$IW$188,49,FALSE),0)</f>
        <v>17000</v>
      </c>
      <c r="CJ76" s="19">
        <f>IFERROR(HLOOKUP(CJ$1,'Nakladova matice_2018'!$A$1:$IW$188,49,FALSE),0)</f>
        <v>302.60000000000002</v>
      </c>
      <c r="CK76" s="19">
        <f>IFERROR(HLOOKUP(CK$1,'Nakladova matice_2018'!$A$1:$IW$188,49,FALSE),0)</f>
        <v>0</v>
      </c>
      <c r="CL76" s="19">
        <f>IFERROR(HLOOKUP(CL$1,'Nakladova matice_2018'!$A$1:$IW$188,49,FALSE),0)</f>
        <v>0</v>
      </c>
      <c r="CM76" s="19">
        <f>IFERROR(HLOOKUP(CM$1,'Nakladova matice_2018'!$A$1:$IW$188,49,FALSE),0)</f>
        <v>0</v>
      </c>
      <c r="CN76" s="19">
        <f>IFERROR(HLOOKUP(CN$1,'Nakladova matice_2018'!$A$1:$IW$188,49,FALSE),0)</f>
        <v>4220</v>
      </c>
      <c r="CO76" s="19">
        <f>IFERROR(HLOOKUP(CO$1,'Nakladova matice_2018'!$A$1:$IW$188,49,FALSE),0)</f>
        <v>0</v>
      </c>
      <c r="CP76" s="19">
        <f>IFERROR(HLOOKUP(CP$1,'Nakladova matice_2018'!$A$1:$IW$188,49,FALSE),0)</f>
        <v>0</v>
      </c>
      <c r="CQ76" s="19">
        <f>IFERROR(HLOOKUP(CQ$1,'Nakladova matice_2018'!$A$1:$IW$188,49,FALSE),0)</f>
        <v>0</v>
      </c>
      <c r="CR76" s="19">
        <f>IFERROR(HLOOKUP(CR$1,'Nakladova matice_2018'!$A$1:$IW$188,49,FALSE),0)</f>
        <v>0</v>
      </c>
      <c r="CS76" s="19">
        <f>IFERROR(HLOOKUP(CS$1,'Nakladova matice_2018'!$A$1:$IW$188,49,FALSE),0)</f>
        <v>0</v>
      </c>
      <c r="CT76" s="19">
        <f>IFERROR(HLOOKUP(CT$1,'Nakladova matice_2018'!$A$1:$IW$188,49,FALSE),0)</f>
        <v>428560.11</v>
      </c>
      <c r="CU76" s="19">
        <f>IFERROR(HLOOKUP(CU$1,'Nakladova matice_2018'!$A$1:$IW$188,49,FALSE),0)</f>
        <v>77529</v>
      </c>
      <c r="CV76" s="19">
        <f>IFERROR(HLOOKUP(CV$1,'Nakladova matice_2018'!$A$1:$IW$188,49,FALSE),0)</f>
        <v>132000.91</v>
      </c>
      <c r="CW76" s="19">
        <f>IFERROR(HLOOKUP(CW$1,'Nakladova matice_2018'!$A$1:$IW$188,49,FALSE),0)</f>
        <v>0</v>
      </c>
      <c r="CX76" s="19">
        <f>IFERROR(HLOOKUP(CX$1,'Nakladova matice_2018'!$A$1:$IW$188,49,FALSE),0)</f>
        <v>0</v>
      </c>
      <c r="CY76" s="19">
        <f>IFERROR(HLOOKUP(CY$1,'Nakladova matice_2018'!$A$1:$IW$188,49,FALSE),0)</f>
        <v>0</v>
      </c>
      <c r="CZ76" s="19">
        <f>IFERROR(HLOOKUP(CZ$1,'Nakladova matice_2018'!$A$1:$IW$188,49,FALSE),0)</f>
        <v>0</v>
      </c>
      <c r="DA76" s="19">
        <f>IFERROR(HLOOKUP(DA$1,'Nakladova matice_2018'!$A$1:$IW$188,49,FALSE),0)</f>
        <v>68910.929999999993</v>
      </c>
      <c r="DB76" s="19">
        <f>IFERROR(HLOOKUP(DB$1,'Nakladova matice_2018'!$A$1:$IW$188,49,FALSE),0)</f>
        <v>243318.04</v>
      </c>
      <c r="DC76" s="19">
        <f>IFERROR(HLOOKUP(DC$1,'Nakladova matice_2018'!$A$1:$IW$188,49,FALSE),0)</f>
        <v>0</v>
      </c>
      <c r="DD76" s="19">
        <f>IFERROR(HLOOKUP(DD$1,'Nakladova matice_2018'!$A$1:$IW$188,49,FALSE),0)</f>
        <v>0</v>
      </c>
      <c r="DE76" s="19">
        <f>IFERROR(HLOOKUP(DE$1,'Nakladova matice_2018'!$A$1:$IW$188,49,FALSE),0)</f>
        <v>0</v>
      </c>
      <c r="DF76" s="19">
        <f>IFERROR(HLOOKUP(DF$1,'Nakladova matice_2018'!$A$1:$IW$188,49,FALSE),0)</f>
        <v>0</v>
      </c>
      <c r="DG76" s="19">
        <f>IFERROR(HLOOKUP(DG$1,'Nakladova matice_2018'!$A$1:$IW$188,49,FALSE),0)</f>
        <v>79102</v>
      </c>
      <c r="DH76" s="19">
        <f>IFERROR(HLOOKUP(DH$1,'Nakladova matice_2018'!$A$1:$IW$188,49,FALSE),0)</f>
        <v>0</v>
      </c>
      <c r="DI76" s="19">
        <f>IFERROR(HLOOKUP(DI$1,'Nakladova matice_2018'!$A$1:$IW$188,49,FALSE),0)</f>
        <v>0</v>
      </c>
      <c r="DJ76" s="19">
        <f>IFERROR(HLOOKUP(DJ$1,'Nakladova matice_2018'!$A$1:$IW$188,49,FALSE),0)</f>
        <v>46081.07</v>
      </c>
      <c r="DK76" s="19">
        <f>IFERROR(HLOOKUP(DK$1,'Nakladova matice_2018'!$A$1:$IW$188,49,FALSE),0)</f>
        <v>14093</v>
      </c>
      <c r="DL76" s="19">
        <f>IFERROR(HLOOKUP(DL$1,'Nakladova matice_2018'!$A$1:$IW$188,49,FALSE),0)</f>
        <v>264781.2</v>
      </c>
      <c r="DM76" s="19">
        <f>IFERROR(HLOOKUP(DM$1,'Nakladova matice_2018'!$A$1:$IW$188,49,FALSE),0)</f>
        <v>7006.93</v>
      </c>
      <c r="DN76" s="19">
        <f>IFERROR(HLOOKUP(DN$1,'Nakladova matice_2018'!$A$1:$IW$188,49,FALSE),0)</f>
        <v>198269.2</v>
      </c>
      <c r="DO76" s="19">
        <f>IFERROR(HLOOKUP(DO$1,'Nakladova matice_2018'!$A$1:$IW$188,49,FALSE),0)</f>
        <v>0</v>
      </c>
      <c r="DP76" s="19">
        <f>IFERROR(HLOOKUP(DP$1,'Nakladova matice_2018'!$A$1:$IW$188,49,FALSE),0)</f>
        <v>38000</v>
      </c>
      <c r="DQ76" s="19">
        <f>IFERROR(HLOOKUP(DQ$1,'Nakladova matice_2018'!$A$1:$IW$188,49,FALSE),0)</f>
        <v>101500</v>
      </c>
      <c r="DR76" s="19">
        <f>IFERROR(HLOOKUP(DR$1,'Nakladova matice_2018'!$A$1:$IW$188,49,FALSE),0)</f>
        <v>2565439.9900000002</v>
      </c>
      <c r="DS76" s="19">
        <f>IFERROR(HLOOKUP(DS$1,'Nakladova matice_2018'!$A$1:$IW$188,49,FALSE),0)</f>
        <v>767628.34</v>
      </c>
      <c r="DT76" s="19">
        <f>IFERROR(HLOOKUP(DT$1,'Nakladova matice_2018'!$A$1:$IW$188,49,FALSE),0)</f>
        <v>0</v>
      </c>
      <c r="DU76" s="19">
        <f>IFERROR(HLOOKUP(DU$1,'Nakladova matice_2018'!$A$1:$IW$188,49,FALSE),0)</f>
        <v>5000</v>
      </c>
      <c r="DV76" s="19">
        <f>IFERROR(HLOOKUP(DV$1,'Nakladova matice_2018'!$A$1:$IW$188,49,FALSE),0)</f>
        <v>0</v>
      </c>
      <c r="DW76" s="19">
        <f>IFERROR(HLOOKUP(DW$1,'Nakladova matice_2018'!$A$1:$IW$188,49,FALSE),0)</f>
        <v>217278.5</v>
      </c>
      <c r="DX76" s="19">
        <f>IFERROR(HLOOKUP(DX$1,'Nakladova matice_2018'!$A$1:$IW$188,49,FALSE),0)</f>
        <v>2045</v>
      </c>
      <c r="DY76" s="19">
        <f>IFERROR(HLOOKUP(DY$1,'Nakladova matice_2018'!$A$1:$IW$188,49,FALSE),0)</f>
        <v>154695.04999999999</v>
      </c>
      <c r="DZ76" s="19">
        <f>IFERROR(HLOOKUP(DZ$1,'Nakladova matice_2018'!$A$1:$IW$188,49,FALSE),0)</f>
        <v>42000</v>
      </c>
      <c r="EA76" s="19">
        <f>IFERROR(HLOOKUP(EA$1,'Nakladova matice_2018'!$A$1:$IW$188,49,FALSE),0)</f>
        <v>0</v>
      </c>
      <c r="EB76" s="19">
        <f>IFERROR(HLOOKUP(EB$1,'Nakladova matice_2018'!$A$1:$IW$188,49,FALSE),0)</f>
        <v>9740</v>
      </c>
      <c r="EC76" s="19">
        <f>IFERROR(HLOOKUP(EC$1,'Nakladova matice_2018'!$A$1:$IW$188,49,FALSE),0)</f>
        <v>4000</v>
      </c>
      <c r="ED76" s="19">
        <f>IFERROR(HLOOKUP(ED$1,'Nakladova matice_2018'!$A$1:$IW$188,49,FALSE),0)</f>
        <v>0</v>
      </c>
      <c r="EE76" s="19">
        <f>IFERROR(HLOOKUP(EE$1,'Nakladova matice_2018'!$A$1:$IW$188,49,FALSE),0)</f>
        <v>0</v>
      </c>
      <c r="EF76" s="19">
        <f>IFERROR(HLOOKUP(EF$1,'Nakladova matice_2018'!$A$1:$IW$188,49,FALSE),0)</f>
        <v>0</v>
      </c>
      <c r="EG76" s="19">
        <f>IFERROR(HLOOKUP(EG$1,'Nakladova matice_2018'!$A$1:$IW$188,49,FALSE),0)</f>
        <v>9900</v>
      </c>
      <c r="EH76" s="19">
        <f>IFERROR(HLOOKUP(EH$1,'Nakladova matice_2018'!$A$1:$IW$188,49,FALSE),0)</f>
        <v>58429.8</v>
      </c>
      <c r="EI76" s="19">
        <f>IFERROR(HLOOKUP(EI$1,'Nakladova matice_2018'!$A$1:$IW$188,49,FALSE),0)</f>
        <v>0</v>
      </c>
      <c r="EJ76" s="19">
        <f>IFERROR(HLOOKUP(EJ$1,'Nakladova matice_2018'!$A$1:$IW$188,49,FALSE),0)</f>
        <v>3471.45</v>
      </c>
      <c r="EK76" s="19">
        <f>IFERROR(HLOOKUP(EK$1,'Nakladova matice_2018'!$A$1:$IW$188,49,FALSE),0)</f>
        <v>254669.35</v>
      </c>
      <c r="EL76" s="19">
        <f>IFERROR(HLOOKUP(EL$1,'Nakladova matice_2018'!$A$1:$IW$188,49,FALSE),0)</f>
        <v>0</v>
      </c>
      <c r="EM76" s="19">
        <f>IFERROR(HLOOKUP(EM$1,'Nakladova matice_2018'!$A$1:$IW$188,49,FALSE),0)</f>
        <v>0</v>
      </c>
      <c r="EN76" s="19">
        <f>IFERROR(HLOOKUP(EN$1,'Nakladova matice_2018'!$A$1:$IW$188,49,FALSE),0)</f>
        <v>0</v>
      </c>
      <c r="EO76" s="19">
        <f>IFERROR(HLOOKUP(EO$1,'Nakladova matice_2018'!$A$1:$IW$188,49,FALSE),0)</f>
        <v>19736</v>
      </c>
      <c r="EP76" s="19">
        <f>IFERROR(HLOOKUP(EP$1,'Nakladova matice_2018'!$A$1:$IW$188,49,FALSE),0)</f>
        <v>180000</v>
      </c>
      <c r="EQ76" s="19">
        <f>IFERROR(HLOOKUP(EQ$1,'Nakladova matice_2018'!$A$1:$IW$188,49,FALSE),0)</f>
        <v>0</v>
      </c>
      <c r="ER76" s="19">
        <f>IFERROR(HLOOKUP(ER$1,'Nakladova matice_2018'!$A$1:$IW$188,49,FALSE),0)</f>
        <v>0</v>
      </c>
      <c r="ES76" s="19">
        <f>IFERROR(HLOOKUP(ES$1,'Nakladova matice_2018'!$A$1:$IW$188,49,FALSE),0)</f>
        <v>0</v>
      </c>
      <c r="ET76" s="19">
        <f>IFERROR(HLOOKUP(ET$1,'Nakladova matice_2018'!$A$1:$IW$188,49,FALSE),0)</f>
        <v>0</v>
      </c>
      <c r="EU76" s="19">
        <f>IFERROR(HLOOKUP(EU$1,'Nakladova matice_2018'!$A$1:$IW$188,49,FALSE),0)</f>
        <v>0</v>
      </c>
      <c r="EV76" s="19">
        <f>IFERROR(HLOOKUP(EV$1,'Nakladova matice_2018'!$A$1:$IW$188,49,FALSE),0)</f>
        <v>0</v>
      </c>
      <c r="EW76" s="19">
        <f>IFERROR(HLOOKUP(EW$1,'Nakladova matice_2018'!$A$1:$IW$188,49,FALSE),0)</f>
        <v>2250</v>
      </c>
      <c r="EX76" s="19">
        <f>IFERROR(HLOOKUP(EX$1,'Nakladova matice_2018'!$A$1:$IW$188,49,FALSE),0)</f>
        <v>0</v>
      </c>
      <c r="EY76" s="19">
        <f>IFERROR(HLOOKUP(EY$1,'Nakladova matice_2018'!$A$1:$IW$188,49,FALSE),0)</f>
        <v>0</v>
      </c>
      <c r="EZ76" s="19">
        <f>IFERROR(HLOOKUP(EZ$1,'Nakladova matice_2018'!$A$1:$IW$188,49,FALSE),0)</f>
        <v>7670.09</v>
      </c>
      <c r="FA76" s="19">
        <f>IFERROR(HLOOKUP(FA$1,'Nakladova matice_2018'!$A$1:$IW$188,49,FALSE),0)</f>
        <v>0</v>
      </c>
      <c r="FB76" s="19">
        <f>IFERROR(HLOOKUP(FB$1,'Nakladova matice_2018'!$A$1:$IW$188,49,FALSE),0)</f>
        <v>47773.98</v>
      </c>
      <c r="FC76" s="19">
        <f>IFERROR(HLOOKUP(FC$1,'Nakladova matice_2018'!$A$1:$IW$188,49,FALSE),0)</f>
        <v>50</v>
      </c>
      <c r="FD76" s="19">
        <f>IFERROR(HLOOKUP(FD$1,'Nakladova matice_2018'!$A$1:$IW$188,49,FALSE),0)</f>
        <v>0</v>
      </c>
      <c r="FE76" s="19">
        <f>IFERROR(HLOOKUP(FE$1,'Nakladova matice_2018'!$A$1:$IW$188,49,FALSE),0)</f>
        <v>0</v>
      </c>
      <c r="FF76" s="19">
        <f>IFERROR(HLOOKUP(FF$1,'Nakladova matice_2018'!$A$1:$IW$188,49,FALSE),0)</f>
        <v>0</v>
      </c>
      <c r="FG76" s="19">
        <f>IFERROR(HLOOKUP(FG$1,'Nakladova matice_2018'!$A$1:$IW$188,49,FALSE),0)</f>
        <v>0</v>
      </c>
      <c r="FH76" s="19">
        <f>IFERROR(HLOOKUP(FH$1,'Nakladova matice_2018'!$A$1:$IW$188,49,FALSE),0)</f>
        <v>0</v>
      </c>
      <c r="FI76" s="19">
        <f>IFERROR(HLOOKUP(FI$1,'Nakladova matice_2018'!$A$1:$IW$188,49,FALSE),0)</f>
        <v>96906.3</v>
      </c>
      <c r="FJ76" s="19">
        <f>IFERROR(HLOOKUP(FJ$1,'Nakladova matice_2018'!$A$1:$IW$188,49,FALSE),0)</f>
        <v>136996.38</v>
      </c>
      <c r="FK76" s="19">
        <f>IFERROR(HLOOKUP(FK$1,'Nakladova matice_2018'!$A$1:$IW$188,49,FALSE),0)</f>
        <v>5210</v>
      </c>
      <c r="FL76" s="19">
        <f>IFERROR(HLOOKUP(FL$1,'Nakladova matice_2018'!$A$1:$IW$188,49,FALSE),0)</f>
        <v>0</v>
      </c>
      <c r="FM76" s="19">
        <f>IFERROR(HLOOKUP(FM$1,'Nakladova matice_2018'!$A$1:$IW$188,49,FALSE),0)</f>
        <v>0</v>
      </c>
      <c r="FN76" s="19">
        <f>IFERROR(HLOOKUP(FN$1,'Nakladova matice_2018'!$A$1:$IW$188,49,FALSE),0)</f>
        <v>22974</v>
      </c>
      <c r="FO76" s="19">
        <f>IFERROR(HLOOKUP(FO$1,'Nakladova matice_2018'!$A$1:$IW$188,49,FALSE),0)</f>
        <v>15559.07</v>
      </c>
      <c r="FP76" s="19">
        <f>IFERROR(HLOOKUP(FP$1,'Nakladova matice_2018'!$A$1:$IW$188,49,FALSE),0)</f>
        <v>0</v>
      </c>
      <c r="FQ76" s="19">
        <f>IFERROR(HLOOKUP(FQ$1,'Nakladova matice_2018'!$A$1:$IW$188,49,FALSE),0)</f>
        <v>3141</v>
      </c>
      <c r="FR76" s="19">
        <f>IFERROR(HLOOKUP(FR$1,'Nakladova matice_2018'!$A$1:$IW$188,49,FALSE),0)</f>
        <v>0</v>
      </c>
      <c r="FS76" s="19">
        <f>IFERROR(HLOOKUP(FS$1,'Nakladova matice_2018'!$A$1:$IW$188,49,FALSE),0)</f>
        <v>16510.740000000002</v>
      </c>
      <c r="FT76" s="19">
        <f>IFERROR(HLOOKUP(FT$1,'Nakladova matice_2018'!$A$1:$IW$188,49,FALSE),0)</f>
        <v>71259.42</v>
      </c>
      <c r="FU76" s="19">
        <f>IFERROR(HLOOKUP(FU$1,'Nakladova matice_2018'!$A$1:$IW$188,49,FALSE),0)</f>
        <v>0</v>
      </c>
      <c r="FV76" s="19">
        <f>IFERROR(HLOOKUP(FV$1,'Nakladova matice_2018'!$A$1:$IW$188,49,FALSE),0)</f>
        <v>0</v>
      </c>
      <c r="FW76" s="19">
        <f>IFERROR(HLOOKUP(FW$1,'Nakladova matice_2018'!$A$1:$IW$188,49,FALSE),0)</f>
        <v>20846.78</v>
      </c>
      <c r="FX76" s="19">
        <f>IFERROR(HLOOKUP(FX$1,'Nakladova matice_2018'!$A$1:$IW$188,49,FALSE),0)</f>
        <v>288549.09999999998</v>
      </c>
      <c r="FY76" s="19">
        <f>IFERROR(HLOOKUP(FY$1,'Nakladova matice_2018'!$A$1:$IW$188,49,FALSE),0)</f>
        <v>16.93</v>
      </c>
      <c r="FZ76" s="19">
        <f>IFERROR(HLOOKUP(FZ$1,'Nakladova matice_2018'!$A$1:$IW$188,49,FALSE),0)</f>
        <v>0</v>
      </c>
      <c r="GA76" s="19">
        <f>IFERROR(HLOOKUP(GA$1,'Nakladova matice_2018'!$A$1:$IW$188,49,FALSE),0)</f>
        <v>1239243.92</v>
      </c>
      <c r="GB76" s="19">
        <f>IFERROR(HLOOKUP(GB$1,'Nakladova matice_2018'!$A$1:$IW$188,49,FALSE),0)</f>
        <v>38170</v>
      </c>
      <c r="GC76" s="19">
        <f>IFERROR(HLOOKUP(GC$1,'Nakladova matice_2018'!$A$1:$IW$188,49,FALSE),0)</f>
        <v>8586.93</v>
      </c>
      <c r="GD76" s="19">
        <f>IFERROR(HLOOKUP(GD$1,'Nakladova matice_2018'!$A$1:$IW$188,49,FALSE),0)</f>
        <v>98659.63</v>
      </c>
      <c r="GE76" s="19">
        <f>IFERROR(HLOOKUP(GE$1,'Nakladova matice_2018'!$A$1:$IW$188,49,FALSE),0)</f>
        <v>0</v>
      </c>
      <c r="GF76" s="19">
        <f>IFERROR(HLOOKUP(GF$1,'Nakladova matice_2018'!$A$1:$IW$188,49,FALSE),0)</f>
        <v>0</v>
      </c>
      <c r="GG76" s="19">
        <f>IFERROR(HLOOKUP(GG$1,'Nakladova matice_2018'!$A$1:$IW$188,49,FALSE),0)</f>
        <v>105496.3</v>
      </c>
      <c r="GH76" s="19">
        <f>IFERROR(HLOOKUP(GH$1,'Nakladova matice_2018'!$A$1:$IW$188,49,FALSE),0)</f>
        <v>0</v>
      </c>
      <c r="GI76" s="19">
        <f>IFERROR(HLOOKUP(GI$1,'Nakladova matice_2018'!$A$1:$IW$188,49,FALSE),0)</f>
        <v>77203.5</v>
      </c>
      <c r="GJ76" s="19">
        <f>IFERROR(HLOOKUP(GJ$1,'Nakladova matice_2018'!$A$1:$IW$188,49,FALSE),0)</f>
        <v>63913.24</v>
      </c>
      <c r="GK76" s="19">
        <f>IFERROR(HLOOKUP(GK$1,'Nakladova matice_2018'!$A$1:$IW$188,49,FALSE),0)</f>
        <v>115011.5</v>
      </c>
      <c r="GL76" s="19">
        <f>IFERROR(HLOOKUP(GL$1,'Nakladova matice_2018'!$A$1:$IW$188,49,FALSE),0)</f>
        <v>0</v>
      </c>
      <c r="GM76" s="19">
        <f>IFERROR(HLOOKUP(GM$1,'Nakladova matice_2018'!$A$1:$IW$188,49,FALSE),0)</f>
        <v>131436.43</v>
      </c>
      <c r="GN76" s="19">
        <f>IFERROR(HLOOKUP(GN$1,'Nakladova matice_2018'!$A$1:$IW$188,49,FALSE),0)</f>
        <v>1462</v>
      </c>
      <c r="GO76" s="19">
        <f>IFERROR(HLOOKUP(GO$1,'Nakladova matice_2018'!$A$1:$IW$188,49,FALSE),0)</f>
        <v>0</v>
      </c>
      <c r="GP76" s="19">
        <f>IFERROR(HLOOKUP(GP$1,'Nakladova matice_2018'!$A$1:$IW$188,49,FALSE),0)</f>
        <v>84000</v>
      </c>
      <c r="GQ76" s="19">
        <f>IFERROR(HLOOKUP(GQ$1,'Nakladova matice_2018'!$A$1:$IW$188,49,FALSE),0)</f>
        <v>396120.81</v>
      </c>
      <c r="GR76" s="19">
        <f>IFERROR(HLOOKUP(GR$1,'Nakladova matice_2018'!$A$1:$IW$188,49,FALSE),0)</f>
        <v>0</v>
      </c>
      <c r="GS76" s="19">
        <f>IFERROR(HLOOKUP(GS$1,'Nakladova matice_2018'!$A$1:$IW$188,49,FALSE),0)</f>
        <v>0</v>
      </c>
      <c r="GT76" s="19">
        <f>IFERROR(HLOOKUP(GT$1,'Nakladova matice_2018'!$A$1:$IW$188,49,FALSE),0)</f>
        <v>0</v>
      </c>
      <c r="GU76" s="19">
        <f>IFERROR(HLOOKUP(GU$1,'Nakladova matice_2018'!$A$1:$IW$188,49,FALSE),0)</f>
        <v>67650</v>
      </c>
      <c r="GV76" s="19">
        <f>IFERROR(HLOOKUP(GV$1,'Nakladova matice_2018'!$A$1:$IW$188,49,FALSE),0)</f>
        <v>1770</v>
      </c>
      <c r="GW76" s="19">
        <f>IFERROR(HLOOKUP(GW$1,'Nakladova matice_2018'!$A$1:$IW$188,49,FALSE),0)</f>
        <v>0</v>
      </c>
      <c r="GX76" s="19">
        <f>IFERROR(HLOOKUP(GX$1,'Nakladova matice_2018'!$A$1:$IW$188,49,FALSE),0)</f>
        <v>0</v>
      </c>
      <c r="GY76" s="19">
        <f>IFERROR(HLOOKUP(GY$1,'Nakladova matice_2018'!$A$1:$IW$188,49,FALSE),0)</f>
        <v>0</v>
      </c>
      <c r="GZ76" s="19">
        <f>IFERROR(HLOOKUP(GZ$1,'Nakladova matice_2018'!$A$1:$IW$188,49,FALSE),0)</f>
        <v>16966.84</v>
      </c>
      <c r="HA76" s="19">
        <f>IFERROR(HLOOKUP(HA$1,'Nakladova matice_2018'!$A$1:$IW$188,49,FALSE),0)</f>
        <v>397147.13</v>
      </c>
      <c r="HB76" s="19">
        <f>IFERROR(HLOOKUP(HB$1,'Nakladova matice_2018'!$A$1:$IW$188,49,FALSE),0)</f>
        <v>0</v>
      </c>
      <c r="HC76" s="19">
        <f>IFERROR(HLOOKUP(HC$1,'Nakladova matice_2018'!$A$1:$IW$188,49,FALSE),0)</f>
        <v>55300</v>
      </c>
      <c r="HD76" s="19">
        <f>IFERROR(HLOOKUP(HD$1,'Nakladova matice_2018'!$A$1:$IW$188,49,FALSE),0)</f>
        <v>723509.69</v>
      </c>
      <c r="HE76" s="19">
        <f>IFERROR(HLOOKUP(HE$1,'Nakladova matice_2018'!$A$1:$IW$188,49,FALSE),0)</f>
        <v>421194.97</v>
      </c>
      <c r="HF76" s="19">
        <f>IFERROR(HLOOKUP(HF$1,'Nakladova matice_2018'!$A$1:$IW$188,49,FALSE),0)</f>
        <v>113279.55</v>
      </c>
      <c r="HG76" s="19">
        <f>IFERROR(HLOOKUP(HG$1,'Nakladova matice_2018'!$A$1:$IW$188,49,FALSE),0)</f>
        <v>183920</v>
      </c>
      <c r="HH76" s="19">
        <f>IFERROR(HLOOKUP(HH$1,'Nakladova matice_2018'!$A$1:$IW$188,49,FALSE),0)</f>
        <v>78866.37</v>
      </c>
      <c r="HI76" s="19">
        <f>IFERROR(HLOOKUP(HI$1,'Nakladova matice_2018'!$A$1:$IW$188,49,FALSE),0)</f>
        <v>0</v>
      </c>
      <c r="HJ76" s="19">
        <f>IFERROR(HLOOKUP(HJ$1,'Nakladova matice_2018'!$A$1:$IW$188,49,FALSE),0)</f>
        <v>511188.22</v>
      </c>
      <c r="HK76" s="19">
        <f>IFERROR(HLOOKUP(HK$1,'Nakladova matice_2018'!$A$1:$IW$188,49,FALSE),0)</f>
        <v>343087.49</v>
      </c>
      <c r="HL76" s="19">
        <f>IFERROR(HLOOKUP(HL$1,'Nakladova matice_2018'!$A$1:$IW$188,49,FALSE),0)</f>
        <v>0</v>
      </c>
      <c r="HM76" s="19">
        <f>IFERROR(HLOOKUP(HM$1,'Nakladova matice_2018'!$A$1:$IW$188,49,FALSE),0)</f>
        <v>0</v>
      </c>
      <c r="HN76" s="19">
        <f>IFERROR(HLOOKUP(HN$1,'Nakladova matice_2018'!$A$1:$IW$188,49,FALSE),0)</f>
        <v>0</v>
      </c>
      <c r="HO76" s="19">
        <f>IFERROR(HLOOKUP(HO$1,'Nakladova matice_2018'!$A$1:$IW$188,49,FALSE),0)</f>
        <v>0</v>
      </c>
      <c r="HP76" s="19">
        <f>IFERROR(HLOOKUP(HP$1,'Nakladova matice_2018'!$A$1:$IW$188,49,FALSE),0)</f>
        <v>0</v>
      </c>
      <c r="HQ76" s="19">
        <f>IFERROR(HLOOKUP(HQ$1,'Nakladova matice_2018'!$A$1:$IW$188,49,FALSE),0)</f>
        <v>0</v>
      </c>
      <c r="HR76" s="19">
        <f>IFERROR(HLOOKUP(HR$1,'Nakladova matice_2018'!$A$1:$IW$188,49,FALSE),0)</f>
        <v>0</v>
      </c>
      <c r="HS76" s="19">
        <f>IFERROR(HLOOKUP(HS$1,'Nakladova matice_2018'!$A$1:$IW$188,49,FALSE),0)</f>
        <v>0</v>
      </c>
      <c r="HT76" s="19">
        <f>IFERROR(HLOOKUP(HT$1,'Nakladova matice_2018'!$A$1:$IW$188,49,FALSE),0)</f>
        <v>0</v>
      </c>
      <c r="HU76" s="19">
        <f>IFERROR(HLOOKUP(HU$1,'Nakladova matice_2018'!$A$1:$IW$188,49,FALSE),0)</f>
        <v>18187.400000000001</v>
      </c>
      <c r="HV76" s="19">
        <f>IFERROR(HLOOKUP(HV$1,'Nakladova matice_2018'!$A$1:$IW$188,49,FALSE),0)</f>
        <v>0</v>
      </c>
      <c r="HW76" s="19">
        <f>IFERROR(HLOOKUP(HW$1,'Nakladova matice_2018'!$A$1:$IW$188,49,FALSE),0)</f>
        <v>21854.9</v>
      </c>
      <c r="HX76" s="19">
        <f>IFERROR(HLOOKUP(HX$1,'Nakladova matice_2018'!$A$1:$IW$188,49,FALSE),0)</f>
        <v>0</v>
      </c>
      <c r="HY76" s="19">
        <f>IFERROR(HLOOKUP(HY$1,'Nakladova matice_2018'!$A$1:$IW$188,49,FALSE),0)</f>
        <v>0</v>
      </c>
      <c r="HZ76" s="19">
        <f>IFERROR(HLOOKUP(HZ$1,'Nakladova matice_2018'!$A$1:$IW$188,49,FALSE),0)</f>
        <v>0</v>
      </c>
      <c r="IA76" s="19">
        <f>IFERROR(HLOOKUP(IA$1,'Nakladova matice_2018'!$A$1:$IW$188,49,FALSE),0)</f>
        <v>9093.7000000000007</v>
      </c>
      <c r="IB76" s="19">
        <f>IFERROR(HLOOKUP(IB$1,'Nakladova matice_2018'!$A$1:$IW$188,49,FALSE),0)</f>
        <v>0</v>
      </c>
      <c r="IC76" s="19">
        <f>IFERROR(HLOOKUP(IC$1,'Nakladova matice_2018'!$A$1:$IW$188,49,FALSE),0)</f>
        <v>0</v>
      </c>
      <c r="ID76" s="19">
        <f>IFERROR(HLOOKUP(ID$1,'Nakladova matice_2018'!$A$1:$IW$188,49,FALSE),0)</f>
        <v>42552.66</v>
      </c>
      <c r="IE76" s="19">
        <f>IFERROR(HLOOKUP(IE$1,'Nakladova matice_2018'!$A$1:$IW$188,49,FALSE),0)</f>
        <v>0</v>
      </c>
      <c r="IF76" s="19">
        <f>IFERROR(HLOOKUP(IF$1,'Nakladova matice_2018'!$A$1:$IW$188,49,FALSE),0)</f>
        <v>4157.3</v>
      </c>
      <c r="IG76" s="19">
        <f>IFERROR(HLOOKUP(IG$1,'Nakladova matice_2018'!$A$1:$IW$188,49,FALSE),0)</f>
        <v>0</v>
      </c>
      <c r="IH76" s="19">
        <f>IFERROR(HLOOKUP(IH$1,'Nakladova matice_2018'!$A$1:$IW$188,49,FALSE),0)</f>
        <v>0</v>
      </c>
      <c r="II76" s="19">
        <f>IFERROR(HLOOKUP(II$1,'Nakladova matice_2018'!$A$1:$IW$188,49,FALSE),0)</f>
        <v>1309</v>
      </c>
      <c r="IJ76" s="19">
        <f>IFERROR(HLOOKUP(IJ$1,'Nakladova matice_2018'!$A$1:$IW$188,49,FALSE),0)</f>
        <v>0</v>
      </c>
      <c r="IK76" s="19">
        <f>IFERROR(HLOOKUP(IK$1,'Nakladova matice_2018'!$A$1:$IW$188,49,FALSE),0)</f>
        <v>73310.22</v>
      </c>
      <c r="IL76" s="19">
        <f>IFERROR(HLOOKUP(IL$1,'Nakladova matice_2018'!$A$1:$IW$188,49,FALSE),0)</f>
        <v>163141.44</v>
      </c>
      <c r="IM76" s="19">
        <f>IFERROR(HLOOKUP(IM$1,'Nakladova matice_2018'!$A$1:$IW$188,49,FALSE),0)</f>
        <v>8121.51</v>
      </c>
      <c r="IN76" s="19">
        <f>IFERROR(HLOOKUP(IN$1,'Nakladova matice_2018'!$A$1:$IW$188,49,FALSE),0)</f>
        <v>83952.05</v>
      </c>
      <c r="IO76" s="19">
        <f>IFERROR(HLOOKUP(IO$1,'Nakladova matice_2018'!$A$1:$IW$188,49,FALSE),0)</f>
        <v>0</v>
      </c>
      <c r="IP76" s="19">
        <f>IFERROR(HLOOKUP(IP$1,'Nakladova matice_2018'!$A$1:$IW$188,49,FALSE),0)</f>
        <v>205469.79</v>
      </c>
      <c r="IQ76" s="19">
        <f>IFERROR(HLOOKUP(IQ$1,'Nakladova matice_2018'!$A$1:$IW$188,49,FALSE),0)</f>
        <v>0</v>
      </c>
      <c r="IR76" s="19">
        <f>IFERROR(HLOOKUP(IR$1,'Nakladova matice_2018'!$A$1:$IW$188,49,FALSE),0)</f>
        <v>0</v>
      </c>
      <c r="IS76" s="19">
        <f>IFERROR(HLOOKUP(IS$1,'Nakladova matice_2018'!$A$1:$IW$188,49,FALSE),0)</f>
        <v>0</v>
      </c>
      <c r="IT76" s="19">
        <f>IFERROR(HLOOKUP(IT$1,'Nakladova matice_2018'!$A$1:$IW$188,49,FALSE),0)</f>
        <v>910</v>
      </c>
      <c r="IU76" s="19">
        <f>IFERROR(HLOOKUP(IU$1,'Nakladova matice_2018'!$A$1:$IW$188,49,FALSE),0)</f>
        <v>0</v>
      </c>
      <c r="IV76" s="19">
        <f>IFERROR(HLOOKUP(IV$1,'Nakladova matice_2018'!$A$1:$IW$188,49,FALSE),0)</f>
        <v>0</v>
      </c>
      <c r="IW76" s="19">
        <f>IFERROR(HLOOKUP(IW$1,'Nakladova matice_2018'!$A$1:$IW$188,49,FALSE),0)</f>
        <v>0</v>
      </c>
      <c r="IX76" s="19">
        <f>IFERROR(HLOOKUP(IX$1,'Nakladova matice_2018'!$A$1:$IW$188,49,FALSE),0)</f>
        <v>0</v>
      </c>
      <c r="IY76" s="19">
        <f>IFERROR(HLOOKUP(IY$1,'Nakladova matice_2018'!$A$1:$IW$188,49,FALSE),0)</f>
        <v>4162.47</v>
      </c>
      <c r="IZ76" s="19">
        <f>IFERROR(HLOOKUP(IZ$1,'Nakladova matice_2018'!$A$1:$IW$188,49,FALSE),0)</f>
        <v>628.4</v>
      </c>
      <c r="JA76" s="19">
        <f>IFERROR(HLOOKUP(JA$1,'Nakladova matice_2018'!$A$1:$IW$188,49,FALSE),0)</f>
        <v>0</v>
      </c>
      <c r="JB76" s="19">
        <f>IFERROR(HLOOKUP(JB$1,'Nakladova matice_2018'!$A$1:$IW$188,49,FALSE),0)</f>
        <v>3778.54</v>
      </c>
      <c r="JC76" s="19">
        <f>IFERROR(HLOOKUP(JC$1,'Nakladova matice_2018'!$A$1:$IW$188,49,FALSE),0)</f>
        <v>0</v>
      </c>
      <c r="JD76" s="19">
        <f>IFERROR(HLOOKUP(JD$1,'Nakladova matice_2018'!$A$1:$IW$188,49,FALSE),0)</f>
        <v>0</v>
      </c>
      <c r="JE76" s="19">
        <f>IFERROR(HLOOKUP(JE$1,'Nakladova matice_2018'!$A$1:$IW$188,49,FALSE),0)</f>
        <v>0</v>
      </c>
      <c r="JF76" s="19">
        <f>IFERROR(HLOOKUP(JF$1,'Nakladova matice_2018'!$A$1:$IW$188,49,FALSE),0)</f>
        <v>0</v>
      </c>
      <c r="JG76" s="19">
        <f>IFERROR(HLOOKUP(JG$1,'Nakladova matice_2018'!$A$1:$IW$188,49,FALSE),0)</f>
        <v>459325</v>
      </c>
      <c r="JH76" s="19">
        <f>IFERROR(HLOOKUP(JH$1,'Nakladova matice_2018'!$A$1:$IW$188,49,FALSE),0)</f>
        <v>0</v>
      </c>
      <c r="JI76" s="19">
        <f>IFERROR(HLOOKUP(JI$1,'Nakladova matice_2018'!$A$1:$IW$188,49,FALSE),0)</f>
        <v>0</v>
      </c>
      <c r="JJ76" s="19">
        <f>IFERROR(HLOOKUP(JJ$1,'Nakladova matice_2018'!$A$1:$IW$188,49,FALSE),0)</f>
        <v>0</v>
      </c>
      <c r="JK76" s="19">
        <f>IFERROR(HLOOKUP(JK$1,'Nakladova matice_2018'!$A$1:$IW$188,49,FALSE),0)</f>
        <v>84919</v>
      </c>
      <c r="JL76" s="19">
        <f>IFERROR(HLOOKUP(JL$1,'Nakladova matice_2018'!$A$1:$IW$188,49,FALSE),0)</f>
        <v>0</v>
      </c>
      <c r="JM76" s="19">
        <f>IFERROR(HLOOKUP(JM$1,'Nakladova matice_2018'!$A$1:$IW$188,49,FALSE),0)</f>
        <v>53633</v>
      </c>
      <c r="JN76" s="19">
        <f>IFERROR(HLOOKUP(JN$1,'Nakladova matice_2018'!$A$1:$IW$188,49,FALSE),0)</f>
        <v>0</v>
      </c>
      <c r="JO76" s="19">
        <f>IFERROR(HLOOKUP(JO$1,'Nakladova matice_2018'!$A$1:$IW$188,49,FALSE),0)</f>
        <v>0</v>
      </c>
      <c r="JP76" s="19">
        <f>IFERROR(HLOOKUP(JP$1,'Nakladova matice_2018'!$A$1:$IW$188,49,FALSE),0)</f>
        <v>0</v>
      </c>
      <c r="JQ76" s="19">
        <f>IFERROR(HLOOKUP(JQ$1,'Nakladova matice_2018'!$A$1:$IW$188,49,FALSE),0)</f>
        <v>0</v>
      </c>
      <c r="JR76" s="19">
        <f>IFERROR(HLOOKUP(JR$1,'Nakladova matice_2018'!$A$1:$IW$188,49,FALSE),0)</f>
        <v>7180</v>
      </c>
      <c r="JS76" s="19">
        <f>IFERROR(HLOOKUP(JS$1,'Nakladova matice_2018'!$A$1:$IW$188,49,FALSE),0)</f>
        <v>0</v>
      </c>
      <c r="JT76" s="19">
        <f>IFERROR(HLOOKUP(JT$1,'Nakladova matice_2018'!$A$1:$IW$188,49,FALSE),0)</f>
        <v>143927.70000000001</v>
      </c>
      <c r="JU76" s="19">
        <f>IFERROR(HLOOKUP(JU$1,'Nakladova matice_2018'!$A$1:$IW$188,49,FALSE),0)</f>
        <v>149452</v>
      </c>
      <c r="JV76" s="19">
        <f>IFERROR(HLOOKUP(JV$1,'Nakladova matice_2018'!$A$1:$IW$188,49,FALSE),0)</f>
        <v>1010029.72</v>
      </c>
      <c r="JW76" s="19">
        <f>IFERROR(HLOOKUP(JW$1,'Nakladova matice_2018'!$A$1:$IW$188,49,FALSE),0)</f>
        <v>0</v>
      </c>
      <c r="JX76" s="19">
        <f>IFERROR(HLOOKUP(JX$1,'Nakladova matice_2018'!$A$1:$IW$188,49,FALSE),0)</f>
        <v>0</v>
      </c>
      <c r="JY76" s="19">
        <f>IFERROR(HLOOKUP(JY$1,'Nakladova matice_2018'!$A$1:$IW$188,49,FALSE),0)</f>
        <v>216</v>
      </c>
      <c r="JZ76" s="19">
        <f>IFERROR(HLOOKUP(JZ$1,'Nakladova matice_2018'!$A$1:$IW$188,49,FALSE),0)</f>
        <v>0</v>
      </c>
      <c r="KA76" s="19">
        <f>IFERROR(HLOOKUP(KA$1,'Nakladova matice_2018'!$A$1:$IW$188,49,FALSE),0)</f>
        <v>396</v>
      </c>
      <c r="KB76" s="19">
        <f>IFERROR(HLOOKUP(KB$1,'Nakladova matice_2018'!$A$1:$IW$188,49,FALSE),0)</f>
        <v>0</v>
      </c>
      <c r="KC76" s="19">
        <f>IFERROR(HLOOKUP(KC$1,'Nakladova matice_2018'!$A$1:$IW$188,49,FALSE),0)</f>
        <v>821990.5</v>
      </c>
      <c r="KD76" s="19">
        <f>IFERROR(HLOOKUP(KD$1,'Nakladova matice_2018'!$A$1:$IW$188,49,FALSE),0)</f>
        <v>1913677.83</v>
      </c>
      <c r="KE76" s="19">
        <f>IFERROR(HLOOKUP(KE$1,'Nakladova matice_2018'!$A$1:$IW$188,49,FALSE),0)</f>
        <v>0</v>
      </c>
      <c r="KF76" s="19">
        <f>IFERROR(HLOOKUP(KF$1,'Nakladova matice_2018'!$A$1:$IW$188,49,FALSE),0)</f>
        <v>0</v>
      </c>
      <c r="KG76" s="19">
        <f>IFERROR(HLOOKUP(KG$1,'Nakladova matice_2018'!$A$1:$IW$188,49,FALSE),0)</f>
        <v>0</v>
      </c>
      <c r="KH76" s="19">
        <f>IFERROR(HLOOKUP(KH$1,'Nakladova matice_2018'!$A$1:$IW$188,49,FALSE),0)</f>
        <v>0</v>
      </c>
      <c r="KI76" s="19">
        <f>IFERROR(HLOOKUP(KI$1,'Nakladova matice_2018'!$A$1:$IW$188,49,FALSE),0)</f>
        <v>0</v>
      </c>
      <c r="KJ76" s="19">
        <f>IFERROR(HLOOKUP(KJ$1,'Nakladova matice_2018'!$A$1:$IW$188,49,FALSE),0)</f>
        <v>396</v>
      </c>
      <c r="KK76" s="19">
        <f>IFERROR(HLOOKUP(KK$1,'Nakladova matice_2018'!$A$1:$IW$188,49,FALSE),0)</f>
        <v>0</v>
      </c>
      <c r="KL76" s="19">
        <f>IFERROR(HLOOKUP(KL$1,'Nakladova matice_2018'!$A$1:$IW$188,49,FALSE),0)</f>
        <v>10764</v>
      </c>
      <c r="KM76" s="19">
        <f>IFERROR(HLOOKUP(KM$1,'Nakladova matice_2018'!$A$1:$IW$188,49,FALSE),0)</f>
        <v>792</v>
      </c>
      <c r="KN76" s="19">
        <f>IFERROR(HLOOKUP(KN$1,'Nakladova matice_2018'!$A$1:$IW$188,49,FALSE),0)</f>
        <v>0</v>
      </c>
      <c r="KO76" s="19">
        <f>IFERROR(HLOOKUP(KO$1,'Nakladova matice_2018'!$A$1:$IW$188,49,FALSE),0)</f>
        <v>0</v>
      </c>
      <c r="KP76" s="19">
        <f>IFERROR(HLOOKUP(KP$1,'Nakladova matice_2018'!$A$1:$IW$188,49,FALSE),0)</f>
        <v>1097.9100000000001</v>
      </c>
      <c r="KQ76" s="19">
        <f>IFERROR(HLOOKUP(KQ$1,'Nakladova matice_2018'!$A$1:$IW$188,49,FALSE),0)</f>
        <v>0</v>
      </c>
      <c r="KR76" s="19">
        <f>IFERROR(HLOOKUP(KR$1,'Nakladova matice_2018'!$A$1:$IW$188,49,FALSE),0)</f>
        <v>5103</v>
      </c>
      <c r="KS76" s="19">
        <f>IFERROR(HLOOKUP(KS$1,'Nakladova matice_2018'!$A$1:$IW$188,49,FALSE),0)</f>
        <v>0</v>
      </c>
      <c r="KT76" s="19">
        <f>IFERROR(HLOOKUP(KT$1,'Nakladova matice_2018'!$A$1:$IW$188,49,FALSE),0)</f>
        <v>0</v>
      </c>
      <c r="KU76" s="19">
        <f>IFERROR(HLOOKUP(KU$1,'Nakladova matice_2018'!$A$1:$IW$188,49,FALSE),0)</f>
        <v>299148.92</v>
      </c>
      <c r="KV76" s="19">
        <f>IFERROR(HLOOKUP(KV$1,'Nakladova matice_2018'!$A$1:$IW$188,49,FALSE),0)</f>
        <v>0</v>
      </c>
      <c r="KW76" s="19">
        <f>IFERROR(HLOOKUP(KW$1,'Nakladova matice_2018'!$A$1:$IW$188,49,FALSE),0)</f>
        <v>186472.64</v>
      </c>
      <c r="KX76" s="19">
        <f>IFERROR(HLOOKUP(KX$1,'Nakladova matice_2018'!$A$1:$IW$188,49,FALSE),0)</f>
        <v>0</v>
      </c>
      <c r="KY76" s="19">
        <f>IFERROR(HLOOKUP(KY$1,'Nakladova matice_2018'!$A$1:$IW$188,49,FALSE),0)</f>
        <v>0</v>
      </c>
      <c r="KZ76" s="19">
        <f>IFERROR(HLOOKUP(KZ$1,'Nakladova matice_2018'!$A$1:$IW$188,49,FALSE),0)</f>
        <v>1010932.15</v>
      </c>
      <c r="LA76" s="19">
        <f>IFERROR(HLOOKUP(LA$1,'Nakladova matice_2018'!$A$1:$IW$188,49,FALSE),0)</f>
        <v>0</v>
      </c>
      <c r="LB76" s="19">
        <f>IFERROR(HLOOKUP(LB$1,'Nakladova matice_2018'!$A$1:$IW$188,49,FALSE),0)</f>
        <v>8940552.5899999999</v>
      </c>
      <c r="LC76" s="19">
        <f>IFERROR(HLOOKUP(LC$1,'Nakladova matice_2018'!$A$1:$IW$188,49,FALSE),0)</f>
        <v>6412084.3899999997</v>
      </c>
      <c r="LD76" s="19">
        <f>IFERROR(HLOOKUP(LD$1,'Nakladova matice_2018'!$A$1:$IW$188,49,FALSE),0)</f>
        <v>0</v>
      </c>
      <c r="LE76" s="19">
        <f>IFERROR(HLOOKUP(LE$1,'Nakladova matice_2018'!$A$1:$IW$188,49,FALSE),0)</f>
        <v>3010</v>
      </c>
      <c r="LF76" s="19">
        <f>IFERROR(HLOOKUP(LF$1,'Nakladova matice_2018'!$A$1:$IW$188,49,FALSE),0)</f>
        <v>3754</v>
      </c>
      <c r="LG76" s="19">
        <f>IFERROR(HLOOKUP(LG$1,'Nakladova matice_2018'!$A$1:$IW$188,49,FALSE),0)</f>
        <v>500</v>
      </c>
      <c r="LH76" s="19">
        <f>IFERROR(HLOOKUP(LH$1,'Nakladova matice_2018'!$A$1:$IW$188,49,FALSE),0)</f>
        <v>0</v>
      </c>
      <c r="LI76" s="19">
        <f>IFERROR(HLOOKUP(LI$1,'Nakladova matice_2018'!$A$1:$IW$188,49,FALSE),0)</f>
        <v>0</v>
      </c>
      <c r="LJ76" s="19">
        <f>IFERROR(HLOOKUP(LJ$1,'Nakladova matice_2018'!$A$1:$IW$188,49,FALSE),0)</f>
        <v>0</v>
      </c>
      <c r="LK76" s="19">
        <f>IFERROR(HLOOKUP(LK$1,'Nakladova matice_2018'!$A$1:$IW$188,49,FALSE),0)</f>
        <v>15530.02</v>
      </c>
      <c r="LL76" s="19">
        <f>IFERROR(HLOOKUP(LL$1,'Nakladova matice_2018'!$A$1:$IW$188,49,FALSE),0)</f>
        <v>35026.339999999997</v>
      </c>
      <c r="LM76" s="19">
        <f>IFERROR(HLOOKUP(LM$1,'Nakladova matice_2018'!$A$1:$IW$188,49,FALSE),0)</f>
        <v>0</v>
      </c>
      <c r="LN76" s="19">
        <f>IFERROR(HLOOKUP(LN$1,'Nakladova matice_2018'!$A$1:$IW$188,49,FALSE),0)</f>
        <v>0</v>
      </c>
      <c r="LO76" s="19">
        <f>IFERROR(HLOOKUP(LO$1,'Nakladova matice_2018'!$A$1:$IW$188,49,FALSE),0)</f>
        <v>0</v>
      </c>
      <c r="LP76" s="19">
        <f>IFERROR(HLOOKUP(LP$1,'Nakladova matice_2018'!$A$1:$IW$188,49,FALSE),0)</f>
        <v>0</v>
      </c>
      <c r="LQ76" s="19">
        <f>IFERROR(HLOOKUP(LQ$1,'Nakladova matice_2018'!$A$1:$IW$188,49,FALSE),0)</f>
        <v>0</v>
      </c>
      <c r="LR76" s="19">
        <f>IFERROR(HLOOKUP(LR$1,'Nakladova matice_2018'!$A$1:$IW$188,49,FALSE),0)</f>
        <v>0</v>
      </c>
      <c r="LS76" s="19">
        <f>IFERROR(HLOOKUP(LS$1,'Nakladova matice_2018'!$A$1:$IW$188,49,FALSE),0)</f>
        <v>18668.59</v>
      </c>
      <c r="LT76" s="19">
        <f>IFERROR(HLOOKUP(LT$1,'Nakladova matice_2018'!$A$1:$IW$188,49,FALSE),0)</f>
        <v>73017.72</v>
      </c>
      <c r="LU76" s="19">
        <f>IFERROR(HLOOKUP(LU$1,'Nakladova matice_2018'!$A$1:$IW$188,49,FALSE),0)</f>
        <v>0</v>
      </c>
      <c r="LV76" s="19">
        <f>IFERROR(HLOOKUP(LV$1,'Nakladova matice_2018'!$A$1:$IW$188,49,FALSE),0)</f>
        <v>0</v>
      </c>
      <c r="LW76" s="19">
        <f>IFERROR(HLOOKUP(LW$1,'Nakladova matice_2018'!$A$1:$IW$188,49,FALSE),0)</f>
        <v>0</v>
      </c>
      <c r="LX76" s="19">
        <f>IFERROR(HLOOKUP(LX$1,'Nakladova matice_2018'!$A$1:$IW$188,49,FALSE),0)</f>
        <v>2124378.2000000002</v>
      </c>
      <c r="LY76" s="19">
        <f>IFERROR(HLOOKUP(LY$1,'Nakladova matice_2018'!$A$1:$IW$188,49,FALSE),0)</f>
        <v>0</v>
      </c>
      <c r="LZ76" s="19">
        <f>IFERROR(HLOOKUP(LZ$1,'Nakladova matice_2018'!$A$1:$IW$188,49,FALSE),0)</f>
        <v>27540.09</v>
      </c>
      <c r="MA76" s="19">
        <f>IFERROR(HLOOKUP(MA$1,'Nakladova matice_2018'!$A$1:$IW$188,49,FALSE),0)</f>
        <v>0</v>
      </c>
      <c r="MB76" s="19">
        <f>IFERROR(HLOOKUP(MB$1,'Nakladova matice_2018'!$A$1:$IW$188,49,FALSE),0)</f>
        <v>0</v>
      </c>
      <c r="MC76" s="19">
        <f>IFERROR(HLOOKUP(MC$1,'Nakladova matice_2018'!$A$1:$IW$188,49,FALSE),0)</f>
        <v>12304.12</v>
      </c>
      <c r="MD76" s="19">
        <f>IFERROR(HLOOKUP(MD$1,'Nakladova matice_2018'!$A$1:$IW$188,49,FALSE),0)</f>
        <v>-5738.98</v>
      </c>
      <c r="ME76" s="19">
        <f>IFERROR(HLOOKUP(ME$1,'Nakladova matice_2018'!$A$1:$IW$188,49,FALSE),0)</f>
        <v>120999.08</v>
      </c>
      <c r="MF76" s="19">
        <f>IFERROR(HLOOKUP(MF$1,'Nakladova matice_2018'!$A$1:$IW$188,49,FALSE),0)</f>
        <v>70417.72</v>
      </c>
      <c r="MG76" s="19">
        <f>IFERROR(HLOOKUP(MG$1,'Nakladova matice_2018'!$A$1:$IW$188,49,FALSE),0)</f>
        <v>0</v>
      </c>
      <c r="MH76" s="19">
        <f>IFERROR(HLOOKUP(MH$1,'Nakladova matice_2018'!$A$1:$IW$188,49,FALSE),0)</f>
        <v>0</v>
      </c>
      <c r="MI76" s="19">
        <f>IFERROR(HLOOKUP(MI$1,'Nakladova matice_2018'!$A$1:$IW$188,49,FALSE),0)</f>
        <v>0</v>
      </c>
      <c r="MJ76" s="19">
        <f>IFERROR(HLOOKUP(MJ$1,'Nakladova matice_2018'!$A$1:$IW$188,49,FALSE),0)</f>
        <v>0</v>
      </c>
      <c r="MK76" s="19">
        <f>IFERROR(HLOOKUP(MK$1,'Nakladova matice_2018'!$A$1:$IW$188,49,FALSE),0)</f>
        <v>860451.58</v>
      </c>
      <c r="ML76" s="19">
        <f>IFERROR(HLOOKUP(ML$1,'Nakladova matice_2018'!$A$1:$IW$188,49,FALSE),0)</f>
        <v>0</v>
      </c>
      <c r="MM76" s="19">
        <f>IFERROR(HLOOKUP(MM$1,'Nakladova matice_2018'!$A$1:$IW$188,49,FALSE),0)</f>
        <v>179524.28</v>
      </c>
      <c r="MN76" s="19">
        <f>IFERROR(HLOOKUP(MN$1,'Nakladova matice_2018'!$A$1:$IW$188,49,FALSE),0)</f>
        <v>0</v>
      </c>
      <c r="MO76" s="20">
        <f t="shared" si="84"/>
        <v>46182436.340000004</v>
      </c>
      <c r="MP76" s="20">
        <f>MO76-'Nakladova matice_2018'!IX49</f>
        <v>0</v>
      </c>
    </row>
    <row r="77" spans="1:354" x14ac:dyDescent="0.2">
      <c r="A77" s="27">
        <v>518112</v>
      </c>
      <c r="B77" s="21" t="s">
        <v>220</v>
      </c>
      <c r="C77" s="53">
        <v>0</v>
      </c>
      <c r="D77" s="19">
        <f>IFERROR(HLOOKUP(D$1,'Nakladova matice_2018'!$A$1:$IW$188,50,FALSE),0)</f>
        <v>0</v>
      </c>
      <c r="E77" s="19">
        <f>IFERROR(HLOOKUP(E$1,'Nakladova matice_2018'!$A$1:$IW$188,50,FALSE),0)</f>
        <v>0</v>
      </c>
      <c r="F77" s="19">
        <f>IFERROR(HLOOKUP(F$1,'Nakladova matice_2018'!$A$1:$IW$188,50,FALSE),0)</f>
        <v>0</v>
      </c>
      <c r="G77" s="19">
        <f>IFERROR(HLOOKUP(G$1,'Nakladova matice_2018'!$A$1:$IW$188,50,FALSE),0)</f>
        <v>0</v>
      </c>
      <c r="H77" s="19">
        <f>IFERROR(HLOOKUP(H$1,'Nakladova matice_2018'!$A$1:$IW$188,50,FALSE),0)</f>
        <v>0</v>
      </c>
      <c r="I77" s="19">
        <f>IFERROR(HLOOKUP(I$1,'Nakladova matice_2018'!$A$1:$IW$188,50,FALSE),0)</f>
        <v>0</v>
      </c>
      <c r="J77" s="19">
        <f>IFERROR(HLOOKUP(J$1,'Nakladova matice_2018'!$A$1:$IW$188,50,FALSE),0)</f>
        <v>0</v>
      </c>
      <c r="K77" s="19">
        <f>IFERROR(HLOOKUP(K$1,'Nakladova matice_2018'!$A$1:$IW$188,50,FALSE),0)</f>
        <v>0</v>
      </c>
      <c r="L77" s="19">
        <f>IFERROR(HLOOKUP(L$1,'Nakladova matice_2018'!$A$1:$IW$188,50,FALSE),0)</f>
        <v>0</v>
      </c>
      <c r="M77" s="19">
        <f>IFERROR(HLOOKUP(M$1,'Nakladova matice_2018'!$A$1:$IW$188,50,FALSE),0)</f>
        <v>0</v>
      </c>
      <c r="N77" s="19">
        <f>IFERROR(HLOOKUP(N$1,'Nakladova matice_2018'!$A$1:$IW$188,50,FALSE),0)</f>
        <v>0</v>
      </c>
      <c r="O77" s="19">
        <f>IFERROR(HLOOKUP(O$1,'Nakladova matice_2018'!$A$1:$IW$188,50,FALSE),0)</f>
        <v>0</v>
      </c>
      <c r="P77" s="19">
        <f>IFERROR(HLOOKUP(P$1,'Nakladova matice_2018'!$A$1:$IW$188,50,FALSE),0)</f>
        <v>0</v>
      </c>
      <c r="Q77" s="19">
        <f>IFERROR(HLOOKUP(Q$1,'Nakladova matice_2018'!$A$1:$IW$188,50,FALSE),0)</f>
        <v>0</v>
      </c>
      <c r="R77" s="19">
        <f>IFERROR(HLOOKUP(R$1,'Nakladova matice_2018'!$A$1:$IW$188,50,FALSE),0)</f>
        <v>0</v>
      </c>
      <c r="S77" s="19">
        <f>IFERROR(HLOOKUP(S$1,'Nakladova matice_2018'!$A$1:$IW$188,50,FALSE),0)</f>
        <v>0</v>
      </c>
      <c r="T77" s="19">
        <f>IFERROR(HLOOKUP(T$1,'Nakladova matice_2018'!$A$1:$IW$188,50,FALSE),0)</f>
        <v>0</v>
      </c>
      <c r="U77" s="19">
        <f>IFERROR(HLOOKUP(U$1,'Nakladova matice_2018'!$A$1:$IW$188,50,FALSE),0)</f>
        <v>0</v>
      </c>
      <c r="V77" s="19">
        <f>IFERROR(HLOOKUP(V$1,'Nakladova matice_2018'!$A$1:$IW$188,50,FALSE),0)</f>
        <v>0</v>
      </c>
      <c r="W77" s="19">
        <f>IFERROR(HLOOKUP(W$1,'Nakladova matice_2018'!$A$1:$IW$188,50,FALSE),0)</f>
        <v>0</v>
      </c>
      <c r="X77" s="19">
        <f>IFERROR(HLOOKUP(X$1,'Nakladova matice_2018'!$A$1:$IW$188,50,FALSE),0)</f>
        <v>0</v>
      </c>
      <c r="Y77" s="19">
        <f>IFERROR(HLOOKUP(Y$1,'Nakladova matice_2018'!$A$1:$IW$188,50,FALSE),0)</f>
        <v>0</v>
      </c>
      <c r="Z77" s="19">
        <f>IFERROR(HLOOKUP(Z$1,'Nakladova matice_2018'!$A$1:$IW$188,50,FALSE),0)</f>
        <v>65340</v>
      </c>
      <c r="AA77" s="19">
        <f>IFERROR(HLOOKUP(AA$1,'Nakladova matice_2018'!$A$1:$IW$188,50,FALSE),0)</f>
        <v>0</v>
      </c>
      <c r="AB77" s="19">
        <f>IFERROR(HLOOKUP(AB$1,'Nakladova matice_2018'!$A$1:$IW$188,50,FALSE),0)</f>
        <v>0</v>
      </c>
      <c r="AC77" s="19">
        <f>IFERROR(HLOOKUP(AC$1,'Nakladova matice_2018'!$A$1:$IW$188,50,FALSE),0)</f>
        <v>0</v>
      </c>
      <c r="AD77" s="19">
        <f>IFERROR(HLOOKUP(AD$1,'Nakladova matice_2018'!$A$1:$IW$188,50,FALSE),0)</f>
        <v>0</v>
      </c>
      <c r="AE77" s="19">
        <f>IFERROR(HLOOKUP(AE$1,'Nakladova matice_2018'!$A$1:$IW$188,50,FALSE),0)</f>
        <v>0</v>
      </c>
      <c r="AF77" s="19">
        <f>IFERROR(HLOOKUP(AF$1,'Nakladova matice_2018'!$A$1:$IW$188,50,FALSE),0)</f>
        <v>0</v>
      </c>
      <c r="AG77" s="19">
        <f>IFERROR(HLOOKUP(AG$1,'Nakladova matice_2018'!$A$1:$IW$188,50,FALSE),0)</f>
        <v>0</v>
      </c>
      <c r="AH77" s="19">
        <f>IFERROR(HLOOKUP(AH$1,'Nakladova matice_2018'!$A$1:$IW$188,50,FALSE),0)</f>
        <v>0</v>
      </c>
      <c r="AI77" s="19">
        <f>IFERROR(HLOOKUP(AI$1,'Nakladova matice_2018'!$A$1:$IW$188,50,FALSE),0)</f>
        <v>0</v>
      </c>
      <c r="AJ77" s="19">
        <f>IFERROR(HLOOKUP(AJ$1,'Nakladova matice_2018'!$A$1:$IW$188,50,FALSE),0)</f>
        <v>0</v>
      </c>
      <c r="AK77" s="19">
        <f>IFERROR(HLOOKUP(AK$1,'Nakladova matice_2018'!$A$1:$IW$188,50,FALSE),0)</f>
        <v>0</v>
      </c>
      <c r="AL77" s="19">
        <f>IFERROR(HLOOKUP(AL$1,'Nakladova matice_2018'!$A$1:$IW$188,50,FALSE),0)</f>
        <v>0</v>
      </c>
      <c r="AM77" s="19">
        <f>IFERROR(HLOOKUP(AM$1,'Nakladova matice_2018'!$A$1:$IW$188,50,FALSE),0)</f>
        <v>0</v>
      </c>
      <c r="AN77" s="19">
        <f>IFERROR(HLOOKUP(AN$1,'Nakladova matice_2018'!$A$1:$IW$188,50,FALSE),0)</f>
        <v>0</v>
      </c>
      <c r="AO77" s="19">
        <f>IFERROR(HLOOKUP(AO$1,'Nakladova matice_2018'!$A$1:$IW$188,50,FALSE),0)</f>
        <v>0</v>
      </c>
      <c r="AP77" s="19">
        <f>IFERROR(HLOOKUP(AP$1,'Nakladova matice_2018'!$A$1:$IW$188,50,FALSE),0)</f>
        <v>0</v>
      </c>
      <c r="AQ77" s="19">
        <f>IFERROR(HLOOKUP(AQ$1,'Nakladova matice_2018'!$A$1:$IW$188,50,FALSE),0)</f>
        <v>0</v>
      </c>
      <c r="AR77" s="19">
        <f>IFERROR(HLOOKUP(AR$1,'Nakladova matice_2018'!$A$1:$IW$188,50,FALSE),0)</f>
        <v>0</v>
      </c>
      <c r="AS77" s="19">
        <f>IFERROR(HLOOKUP(AS$1,'Nakladova matice_2018'!$A$1:$IW$188,50,FALSE),0)</f>
        <v>0</v>
      </c>
      <c r="AT77" s="19">
        <f>IFERROR(HLOOKUP(AT$1,'Nakladova matice_2018'!$A$1:$IW$188,50,FALSE),0)</f>
        <v>55745.36</v>
      </c>
      <c r="AU77" s="19">
        <f>IFERROR(HLOOKUP(AU$1,'Nakladova matice_2018'!$A$1:$IW$188,50,FALSE),0)</f>
        <v>0</v>
      </c>
      <c r="AV77" s="19">
        <f>IFERROR(HLOOKUP(AV$1,'Nakladova matice_2018'!$A$1:$IW$188,50,FALSE),0)</f>
        <v>0</v>
      </c>
      <c r="AW77" s="19">
        <f>IFERROR(HLOOKUP(AW$1,'Nakladova matice_2018'!$A$1:$IW$188,50,FALSE),0)</f>
        <v>0</v>
      </c>
      <c r="AX77" s="19">
        <f>IFERROR(HLOOKUP(AX$1,'Nakladova matice_2018'!$A$1:$IW$188,50,FALSE),0)</f>
        <v>0</v>
      </c>
      <c r="AY77" s="19">
        <f>IFERROR(HLOOKUP(AY$1,'Nakladova matice_2018'!$A$1:$IW$188,50,FALSE),0)</f>
        <v>0</v>
      </c>
      <c r="AZ77" s="19">
        <f>IFERROR(HLOOKUP(AZ$1,'Nakladova matice_2018'!$A$1:$IW$188,50,FALSE),0)</f>
        <v>0</v>
      </c>
      <c r="BA77" s="19">
        <f>IFERROR(HLOOKUP(BA$1,'Nakladova matice_2018'!$A$1:$IW$188,50,FALSE),0)</f>
        <v>0</v>
      </c>
      <c r="BB77" s="19">
        <f>IFERROR(HLOOKUP(BB$1,'Nakladova matice_2018'!$A$1:$IW$188,50,FALSE),0)</f>
        <v>0</v>
      </c>
      <c r="BC77" s="19">
        <f>IFERROR(HLOOKUP(BC$1,'Nakladova matice_2018'!$A$1:$IW$188,50,FALSE),0)</f>
        <v>0</v>
      </c>
      <c r="BD77" s="19">
        <f>IFERROR(HLOOKUP(BD$1,'Nakladova matice_2018'!$A$1:$IW$188,50,FALSE),0)</f>
        <v>26620</v>
      </c>
      <c r="BE77" s="19">
        <f>IFERROR(HLOOKUP(BE$1,'Nakladova matice_2018'!$A$1:$IW$188,50,FALSE),0)</f>
        <v>0</v>
      </c>
      <c r="BF77" s="19">
        <f>IFERROR(HLOOKUP(BF$1,'Nakladova matice_2018'!$A$1:$IW$188,50,FALSE),0)</f>
        <v>0</v>
      </c>
      <c r="BG77" s="19">
        <f>IFERROR(HLOOKUP(BG$1,'Nakladova matice_2018'!$A$1:$IW$188,50,FALSE),0)</f>
        <v>0</v>
      </c>
      <c r="BH77" s="19">
        <f>IFERROR(HLOOKUP(BH$1,'Nakladova matice_2018'!$A$1:$IW$188,50,FALSE),0)</f>
        <v>0</v>
      </c>
      <c r="BI77" s="19">
        <f>IFERROR(HLOOKUP(BI$1,'Nakladova matice_2018'!$A$1:$IW$188,50,FALSE),0)</f>
        <v>0</v>
      </c>
      <c r="BJ77" s="19">
        <f>IFERROR(HLOOKUP(BJ$1,'Nakladova matice_2018'!$A$1:$IW$188,50,FALSE),0)</f>
        <v>0</v>
      </c>
      <c r="BK77" s="19">
        <f>IFERROR(HLOOKUP(BK$1,'Nakladova matice_2018'!$A$1:$IW$188,50,FALSE),0)</f>
        <v>0</v>
      </c>
      <c r="BL77" s="19">
        <f>IFERROR(HLOOKUP(BL$1,'Nakladova matice_2018'!$A$1:$IW$188,50,FALSE),0)</f>
        <v>0</v>
      </c>
      <c r="BM77" s="19">
        <f>IFERROR(HLOOKUP(BM$1,'Nakladova matice_2018'!$A$1:$IW$188,50,FALSE),0)</f>
        <v>0</v>
      </c>
      <c r="BN77" s="19">
        <f>IFERROR(HLOOKUP(BN$1,'Nakladova matice_2018'!$A$1:$IW$188,50,FALSE),0)</f>
        <v>0</v>
      </c>
      <c r="BO77" s="19">
        <f>IFERROR(HLOOKUP(BO$1,'Nakladova matice_2018'!$A$1:$IW$188,50,FALSE),0)</f>
        <v>0</v>
      </c>
      <c r="BP77" s="19">
        <f>IFERROR(HLOOKUP(BP$1,'Nakladova matice_2018'!$A$1:$IW$188,50,FALSE),0)</f>
        <v>0</v>
      </c>
      <c r="BQ77" s="19">
        <f>IFERROR(HLOOKUP(BQ$1,'Nakladova matice_2018'!$A$1:$IW$188,50,FALSE),0)</f>
        <v>0</v>
      </c>
      <c r="BR77" s="19">
        <f>IFERROR(HLOOKUP(BR$1,'Nakladova matice_2018'!$A$1:$IW$188,50,FALSE),0)</f>
        <v>0</v>
      </c>
      <c r="BS77" s="19">
        <f>IFERROR(HLOOKUP(BS$1,'Nakladova matice_2018'!$A$1:$IW$188,50,FALSE),0)</f>
        <v>0</v>
      </c>
      <c r="BT77" s="19">
        <f>IFERROR(HLOOKUP(BT$1,'Nakladova matice_2018'!$A$1:$IW$188,50,FALSE),0)</f>
        <v>0</v>
      </c>
      <c r="BU77" s="19">
        <f>IFERROR(HLOOKUP(BU$1,'Nakladova matice_2018'!$A$1:$IW$188,50,FALSE),0)</f>
        <v>0</v>
      </c>
      <c r="BV77" s="19">
        <f>IFERROR(HLOOKUP(BV$1,'Nakladova matice_2018'!$A$1:$IW$188,50,FALSE),0)</f>
        <v>0</v>
      </c>
      <c r="BW77" s="19">
        <f>IFERROR(HLOOKUP(BW$1,'Nakladova matice_2018'!$A$1:$IW$188,50,FALSE),0)</f>
        <v>0</v>
      </c>
      <c r="BX77" s="19">
        <f>IFERROR(HLOOKUP(BX$1,'Nakladova matice_2018'!$A$1:$IW$188,50,FALSE),0)</f>
        <v>458067.99</v>
      </c>
      <c r="BY77" s="19">
        <f>IFERROR(HLOOKUP(BY$1,'Nakladova matice_2018'!$A$1:$IW$188,50,FALSE),0)</f>
        <v>0</v>
      </c>
      <c r="BZ77" s="19">
        <f>IFERROR(HLOOKUP(BZ$1,'Nakladova matice_2018'!$A$1:$IW$188,50,FALSE),0)</f>
        <v>0</v>
      </c>
      <c r="CA77" s="19">
        <f>IFERROR(HLOOKUP(CA$1,'Nakladova matice_2018'!$A$1:$IW$188,50,FALSE),0)</f>
        <v>0</v>
      </c>
      <c r="CB77" s="19">
        <f>IFERROR(HLOOKUP(CB$1,'Nakladova matice_2018'!$A$1:$IW$188,50,FALSE),0)</f>
        <v>0</v>
      </c>
      <c r="CC77" s="19">
        <f>IFERROR(HLOOKUP(CC$1,'Nakladova matice_2018'!$A$1:$IW$188,50,FALSE),0)</f>
        <v>0</v>
      </c>
      <c r="CD77" s="19">
        <f>IFERROR(HLOOKUP(CD$1,'Nakladova matice_2018'!$A$1:$IW$188,50,FALSE),0)</f>
        <v>0</v>
      </c>
      <c r="CE77" s="19">
        <f>IFERROR(HLOOKUP(CE$1,'Nakladova matice_2018'!$A$1:$IW$188,50,FALSE),0)</f>
        <v>0</v>
      </c>
      <c r="CF77" s="19">
        <f>IFERROR(HLOOKUP(CF$1,'Nakladova matice_2018'!$A$1:$IW$188,50,FALSE),0)</f>
        <v>0</v>
      </c>
      <c r="CG77" s="19">
        <f>IFERROR(HLOOKUP(CG$1,'Nakladova matice_2018'!$A$1:$IW$188,50,FALSE),0)</f>
        <v>0</v>
      </c>
      <c r="CH77" s="19">
        <f>IFERROR(HLOOKUP(CH$1,'Nakladova matice_2018'!$A$1:$IW$188,50,FALSE),0)</f>
        <v>0</v>
      </c>
      <c r="CI77" s="19">
        <f>IFERROR(HLOOKUP(CI$1,'Nakladova matice_2018'!$A$1:$IW$188,50,FALSE),0)</f>
        <v>0</v>
      </c>
      <c r="CJ77" s="19">
        <f>IFERROR(HLOOKUP(CJ$1,'Nakladova matice_2018'!$A$1:$IW$188,50,FALSE),0)</f>
        <v>0</v>
      </c>
      <c r="CK77" s="19">
        <f>IFERROR(HLOOKUP(CK$1,'Nakladova matice_2018'!$A$1:$IW$188,50,FALSE),0)</f>
        <v>0</v>
      </c>
      <c r="CL77" s="19">
        <f>IFERROR(HLOOKUP(CL$1,'Nakladova matice_2018'!$A$1:$IW$188,50,FALSE),0)</f>
        <v>0</v>
      </c>
      <c r="CM77" s="19">
        <f>IFERROR(HLOOKUP(CM$1,'Nakladova matice_2018'!$A$1:$IW$188,50,FALSE),0)</f>
        <v>0</v>
      </c>
      <c r="CN77" s="19">
        <f>IFERROR(HLOOKUP(CN$1,'Nakladova matice_2018'!$A$1:$IW$188,50,FALSE),0)</f>
        <v>0</v>
      </c>
      <c r="CO77" s="19">
        <f>IFERROR(HLOOKUP(CO$1,'Nakladova matice_2018'!$A$1:$IW$188,50,FALSE),0)</f>
        <v>0</v>
      </c>
      <c r="CP77" s="19">
        <f>IFERROR(HLOOKUP(CP$1,'Nakladova matice_2018'!$A$1:$IW$188,50,FALSE),0)</f>
        <v>0</v>
      </c>
      <c r="CQ77" s="19">
        <f>IFERROR(HLOOKUP(CQ$1,'Nakladova matice_2018'!$A$1:$IW$188,50,FALSE),0)</f>
        <v>0</v>
      </c>
      <c r="CR77" s="19">
        <f>IFERROR(HLOOKUP(CR$1,'Nakladova matice_2018'!$A$1:$IW$188,50,FALSE),0)</f>
        <v>0</v>
      </c>
      <c r="CS77" s="19">
        <f>IFERROR(HLOOKUP(CS$1,'Nakladova matice_2018'!$A$1:$IW$188,50,FALSE),0)</f>
        <v>0</v>
      </c>
      <c r="CT77" s="19">
        <f>IFERROR(HLOOKUP(CT$1,'Nakladova matice_2018'!$A$1:$IW$188,50,FALSE),0)</f>
        <v>0</v>
      </c>
      <c r="CU77" s="19">
        <f>IFERROR(HLOOKUP(CU$1,'Nakladova matice_2018'!$A$1:$IW$188,50,FALSE),0)</f>
        <v>0</v>
      </c>
      <c r="CV77" s="19">
        <f>IFERROR(HLOOKUP(CV$1,'Nakladova matice_2018'!$A$1:$IW$188,50,FALSE),0)</f>
        <v>0</v>
      </c>
      <c r="CW77" s="19">
        <f>IFERROR(HLOOKUP(CW$1,'Nakladova matice_2018'!$A$1:$IW$188,50,FALSE),0)</f>
        <v>0</v>
      </c>
      <c r="CX77" s="19">
        <f>IFERROR(HLOOKUP(CX$1,'Nakladova matice_2018'!$A$1:$IW$188,50,FALSE),0)</f>
        <v>0</v>
      </c>
      <c r="CY77" s="19">
        <f>IFERROR(HLOOKUP(CY$1,'Nakladova matice_2018'!$A$1:$IW$188,50,FALSE),0)</f>
        <v>0</v>
      </c>
      <c r="CZ77" s="19">
        <f>IFERROR(HLOOKUP(CZ$1,'Nakladova matice_2018'!$A$1:$IW$188,50,FALSE),0)</f>
        <v>0</v>
      </c>
      <c r="DA77" s="19">
        <f>IFERROR(HLOOKUP(DA$1,'Nakladova matice_2018'!$A$1:$IW$188,50,FALSE),0)</f>
        <v>0</v>
      </c>
      <c r="DB77" s="19">
        <f>IFERROR(HLOOKUP(DB$1,'Nakladova matice_2018'!$A$1:$IW$188,50,FALSE),0)</f>
        <v>0</v>
      </c>
      <c r="DC77" s="19">
        <f>IFERROR(HLOOKUP(DC$1,'Nakladova matice_2018'!$A$1:$IW$188,50,FALSE),0)</f>
        <v>0</v>
      </c>
      <c r="DD77" s="19">
        <f>IFERROR(HLOOKUP(DD$1,'Nakladova matice_2018'!$A$1:$IW$188,50,FALSE),0)</f>
        <v>0</v>
      </c>
      <c r="DE77" s="19">
        <f>IFERROR(HLOOKUP(DE$1,'Nakladova matice_2018'!$A$1:$IW$188,50,FALSE),0)</f>
        <v>0</v>
      </c>
      <c r="DF77" s="19">
        <f>IFERROR(HLOOKUP(DF$1,'Nakladova matice_2018'!$A$1:$IW$188,50,FALSE),0)</f>
        <v>0</v>
      </c>
      <c r="DG77" s="19">
        <f>IFERROR(HLOOKUP(DG$1,'Nakladova matice_2018'!$A$1:$IW$188,50,FALSE),0)</f>
        <v>0</v>
      </c>
      <c r="DH77" s="19">
        <f>IFERROR(HLOOKUP(DH$1,'Nakladova matice_2018'!$A$1:$IW$188,50,FALSE),0)</f>
        <v>0</v>
      </c>
      <c r="DI77" s="19">
        <f>IFERROR(HLOOKUP(DI$1,'Nakladova matice_2018'!$A$1:$IW$188,50,FALSE),0)</f>
        <v>0</v>
      </c>
      <c r="DJ77" s="19">
        <f>IFERROR(HLOOKUP(DJ$1,'Nakladova matice_2018'!$A$1:$IW$188,50,FALSE),0)</f>
        <v>0</v>
      </c>
      <c r="DK77" s="19">
        <f>IFERROR(HLOOKUP(DK$1,'Nakladova matice_2018'!$A$1:$IW$188,50,FALSE),0)</f>
        <v>0</v>
      </c>
      <c r="DL77" s="19">
        <f>IFERROR(HLOOKUP(DL$1,'Nakladova matice_2018'!$A$1:$IW$188,50,FALSE),0)</f>
        <v>0</v>
      </c>
      <c r="DM77" s="19">
        <f>IFERROR(HLOOKUP(DM$1,'Nakladova matice_2018'!$A$1:$IW$188,50,FALSE),0)</f>
        <v>0</v>
      </c>
      <c r="DN77" s="19">
        <f>IFERROR(HLOOKUP(DN$1,'Nakladova matice_2018'!$A$1:$IW$188,50,FALSE),0)</f>
        <v>78650</v>
      </c>
      <c r="DO77" s="19">
        <f>IFERROR(HLOOKUP(DO$1,'Nakladova matice_2018'!$A$1:$IW$188,50,FALSE),0)</f>
        <v>0</v>
      </c>
      <c r="DP77" s="19">
        <f>IFERROR(HLOOKUP(DP$1,'Nakladova matice_2018'!$A$1:$IW$188,50,FALSE),0)</f>
        <v>0</v>
      </c>
      <c r="DQ77" s="19">
        <f>IFERROR(HLOOKUP(DQ$1,'Nakladova matice_2018'!$A$1:$IW$188,50,FALSE),0)</f>
        <v>0</v>
      </c>
      <c r="DR77" s="19">
        <f>IFERROR(HLOOKUP(DR$1,'Nakladova matice_2018'!$A$1:$IW$188,50,FALSE),0)</f>
        <v>68345.320000000007</v>
      </c>
      <c r="DS77" s="19">
        <f>IFERROR(HLOOKUP(DS$1,'Nakladova matice_2018'!$A$1:$IW$188,50,FALSE),0)</f>
        <v>0</v>
      </c>
      <c r="DT77" s="19">
        <f>IFERROR(HLOOKUP(DT$1,'Nakladova matice_2018'!$A$1:$IW$188,50,FALSE),0)</f>
        <v>0</v>
      </c>
      <c r="DU77" s="19">
        <f>IFERROR(HLOOKUP(DU$1,'Nakladova matice_2018'!$A$1:$IW$188,50,FALSE),0)</f>
        <v>0</v>
      </c>
      <c r="DV77" s="19">
        <f>IFERROR(HLOOKUP(DV$1,'Nakladova matice_2018'!$A$1:$IW$188,50,FALSE),0)</f>
        <v>0</v>
      </c>
      <c r="DW77" s="19">
        <f>IFERROR(HLOOKUP(DW$1,'Nakladova matice_2018'!$A$1:$IW$188,50,FALSE),0)</f>
        <v>0</v>
      </c>
      <c r="DX77" s="19">
        <f>IFERROR(HLOOKUP(DX$1,'Nakladova matice_2018'!$A$1:$IW$188,50,FALSE),0)</f>
        <v>0</v>
      </c>
      <c r="DY77" s="19">
        <f>IFERROR(HLOOKUP(DY$1,'Nakladova matice_2018'!$A$1:$IW$188,50,FALSE),0)</f>
        <v>0</v>
      </c>
      <c r="DZ77" s="19">
        <f>IFERROR(HLOOKUP(DZ$1,'Nakladova matice_2018'!$A$1:$IW$188,50,FALSE),0)</f>
        <v>164500</v>
      </c>
      <c r="EA77" s="19">
        <f>IFERROR(HLOOKUP(EA$1,'Nakladova matice_2018'!$A$1:$IW$188,50,FALSE),0)</f>
        <v>0</v>
      </c>
      <c r="EB77" s="19">
        <f>IFERROR(HLOOKUP(EB$1,'Nakladova matice_2018'!$A$1:$IW$188,50,FALSE),0)</f>
        <v>0</v>
      </c>
      <c r="EC77" s="19">
        <f>IFERROR(HLOOKUP(EC$1,'Nakladova matice_2018'!$A$1:$IW$188,50,FALSE),0)</f>
        <v>0</v>
      </c>
      <c r="ED77" s="19">
        <f>IFERROR(HLOOKUP(ED$1,'Nakladova matice_2018'!$A$1:$IW$188,50,FALSE),0)</f>
        <v>0</v>
      </c>
      <c r="EE77" s="19">
        <f>IFERROR(HLOOKUP(EE$1,'Nakladova matice_2018'!$A$1:$IW$188,50,FALSE),0)</f>
        <v>0</v>
      </c>
      <c r="EF77" s="19">
        <f>IFERROR(HLOOKUP(EF$1,'Nakladova matice_2018'!$A$1:$IW$188,50,FALSE),0)</f>
        <v>0</v>
      </c>
      <c r="EG77" s="19">
        <f>IFERROR(HLOOKUP(EG$1,'Nakladova matice_2018'!$A$1:$IW$188,50,FALSE),0)</f>
        <v>0</v>
      </c>
      <c r="EH77" s="19">
        <f>IFERROR(HLOOKUP(EH$1,'Nakladova matice_2018'!$A$1:$IW$188,50,FALSE),0)</f>
        <v>0</v>
      </c>
      <c r="EI77" s="19">
        <f>IFERROR(HLOOKUP(EI$1,'Nakladova matice_2018'!$A$1:$IW$188,50,FALSE),0)</f>
        <v>0</v>
      </c>
      <c r="EJ77" s="19">
        <f>IFERROR(HLOOKUP(EJ$1,'Nakladova matice_2018'!$A$1:$IW$188,50,FALSE),0)</f>
        <v>0</v>
      </c>
      <c r="EK77" s="19">
        <f>IFERROR(HLOOKUP(EK$1,'Nakladova matice_2018'!$A$1:$IW$188,50,FALSE),0)</f>
        <v>0</v>
      </c>
      <c r="EL77" s="19">
        <f>IFERROR(HLOOKUP(EL$1,'Nakladova matice_2018'!$A$1:$IW$188,50,FALSE),0)</f>
        <v>0</v>
      </c>
      <c r="EM77" s="19">
        <f>IFERROR(HLOOKUP(EM$1,'Nakladova matice_2018'!$A$1:$IW$188,50,FALSE),0)</f>
        <v>0</v>
      </c>
      <c r="EN77" s="19">
        <f>IFERROR(HLOOKUP(EN$1,'Nakladova matice_2018'!$A$1:$IW$188,50,FALSE),0)</f>
        <v>0</v>
      </c>
      <c r="EO77" s="19">
        <f>IFERROR(HLOOKUP(EO$1,'Nakladova matice_2018'!$A$1:$IW$188,50,FALSE),0)</f>
        <v>0</v>
      </c>
      <c r="EP77" s="19">
        <f>IFERROR(HLOOKUP(EP$1,'Nakladova matice_2018'!$A$1:$IW$188,50,FALSE),0)</f>
        <v>0</v>
      </c>
      <c r="EQ77" s="19">
        <f>IFERROR(HLOOKUP(EQ$1,'Nakladova matice_2018'!$A$1:$IW$188,50,FALSE),0)</f>
        <v>0</v>
      </c>
      <c r="ER77" s="19">
        <f>IFERROR(HLOOKUP(ER$1,'Nakladova matice_2018'!$A$1:$IW$188,50,FALSE),0)</f>
        <v>0</v>
      </c>
      <c r="ES77" s="19">
        <f>IFERROR(HLOOKUP(ES$1,'Nakladova matice_2018'!$A$1:$IW$188,50,FALSE),0)</f>
        <v>0</v>
      </c>
      <c r="ET77" s="19">
        <f>IFERROR(HLOOKUP(ET$1,'Nakladova matice_2018'!$A$1:$IW$188,50,FALSE),0)</f>
        <v>0</v>
      </c>
      <c r="EU77" s="19">
        <f>IFERROR(HLOOKUP(EU$1,'Nakladova matice_2018'!$A$1:$IW$188,50,FALSE),0)</f>
        <v>0</v>
      </c>
      <c r="EV77" s="19">
        <f>IFERROR(HLOOKUP(EV$1,'Nakladova matice_2018'!$A$1:$IW$188,50,FALSE),0)</f>
        <v>0</v>
      </c>
      <c r="EW77" s="19">
        <f>IFERROR(HLOOKUP(EW$1,'Nakladova matice_2018'!$A$1:$IW$188,50,FALSE),0)</f>
        <v>0</v>
      </c>
      <c r="EX77" s="19">
        <f>IFERROR(HLOOKUP(EX$1,'Nakladova matice_2018'!$A$1:$IW$188,50,FALSE),0)</f>
        <v>0</v>
      </c>
      <c r="EY77" s="19">
        <f>IFERROR(HLOOKUP(EY$1,'Nakladova matice_2018'!$A$1:$IW$188,50,FALSE),0)</f>
        <v>0</v>
      </c>
      <c r="EZ77" s="19">
        <f>IFERROR(HLOOKUP(EZ$1,'Nakladova matice_2018'!$A$1:$IW$188,50,FALSE),0)</f>
        <v>20973.33</v>
      </c>
      <c r="FA77" s="19">
        <f>IFERROR(HLOOKUP(FA$1,'Nakladova matice_2018'!$A$1:$IW$188,50,FALSE),0)</f>
        <v>0</v>
      </c>
      <c r="FB77" s="19">
        <f>IFERROR(HLOOKUP(FB$1,'Nakladova matice_2018'!$A$1:$IW$188,50,FALSE),0)</f>
        <v>20973.33</v>
      </c>
      <c r="FC77" s="19">
        <f>IFERROR(HLOOKUP(FC$1,'Nakladova matice_2018'!$A$1:$IW$188,50,FALSE),0)</f>
        <v>0</v>
      </c>
      <c r="FD77" s="19">
        <f>IFERROR(HLOOKUP(FD$1,'Nakladova matice_2018'!$A$1:$IW$188,50,FALSE),0)</f>
        <v>0</v>
      </c>
      <c r="FE77" s="19">
        <f>IFERROR(HLOOKUP(FE$1,'Nakladova matice_2018'!$A$1:$IW$188,50,FALSE),0)</f>
        <v>0</v>
      </c>
      <c r="FF77" s="19">
        <f>IFERROR(HLOOKUP(FF$1,'Nakladova matice_2018'!$A$1:$IW$188,50,FALSE),0)</f>
        <v>0</v>
      </c>
      <c r="FG77" s="19">
        <f>IFERROR(HLOOKUP(FG$1,'Nakladova matice_2018'!$A$1:$IW$188,50,FALSE),0)</f>
        <v>0</v>
      </c>
      <c r="FH77" s="19">
        <f>IFERROR(HLOOKUP(FH$1,'Nakladova matice_2018'!$A$1:$IW$188,50,FALSE),0)</f>
        <v>0</v>
      </c>
      <c r="FI77" s="19">
        <f>IFERROR(HLOOKUP(FI$1,'Nakladova matice_2018'!$A$1:$IW$188,50,FALSE),0)</f>
        <v>108703.18</v>
      </c>
      <c r="FJ77" s="19">
        <f>IFERROR(HLOOKUP(FJ$1,'Nakladova matice_2018'!$A$1:$IW$188,50,FALSE),0)</f>
        <v>0</v>
      </c>
      <c r="FK77" s="19">
        <f>IFERROR(HLOOKUP(FK$1,'Nakladova matice_2018'!$A$1:$IW$188,50,FALSE),0)</f>
        <v>0</v>
      </c>
      <c r="FL77" s="19">
        <f>IFERROR(HLOOKUP(FL$1,'Nakladova matice_2018'!$A$1:$IW$188,50,FALSE),0)</f>
        <v>32294.9</v>
      </c>
      <c r="FM77" s="19">
        <f>IFERROR(HLOOKUP(FM$1,'Nakladova matice_2018'!$A$1:$IW$188,50,FALSE),0)</f>
        <v>0</v>
      </c>
      <c r="FN77" s="19">
        <f>IFERROR(HLOOKUP(FN$1,'Nakladova matice_2018'!$A$1:$IW$188,50,FALSE),0)</f>
        <v>0</v>
      </c>
      <c r="FO77" s="19">
        <f>IFERROR(HLOOKUP(FO$1,'Nakladova matice_2018'!$A$1:$IW$188,50,FALSE),0)</f>
        <v>0</v>
      </c>
      <c r="FP77" s="19">
        <f>IFERROR(HLOOKUP(FP$1,'Nakladova matice_2018'!$A$1:$IW$188,50,FALSE),0)</f>
        <v>0</v>
      </c>
      <c r="FQ77" s="19">
        <f>IFERROR(HLOOKUP(FQ$1,'Nakladova matice_2018'!$A$1:$IW$188,50,FALSE),0)</f>
        <v>0</v>
      </c>
      <c r="FR77" s="19">
        <f>IFERROR(HLOOKUP(FR$1,'Nakladova matice_2018'!$A$1:$IW$188,50,FALSE),0)</f>
        <v>0</v>
      </c>
      <c r="FS77" s="19">
        <f>IFERROR(HLOOKUP(FS$1,'Nakladova matice_2018'!$A$1:$IW$188,50,FALSE),0)</f>
        <v>0</v>
      </c>
      <c r="FT77" s="19">
        <f>IFERROR(HLOOKUP(FT$1,'Nakladova matice_2018'!$A$1:$IW$188,50,FALSE),0)</f>
        <v>0</v>
      </c>
      <c r="FU77" s="19">
        <f>IFERROR(HLOOKUP(FU$1,'Nakladova matice_2018'!$A$1:$IW$188,50,FALSE),0)</f>
        <v>0</v>
      </c>
      <c r="FV77" s="19">
        <f>IFERROR(HLOOKUP(FV$1,'Nakladova matice_2018'!$A$1:$IW$188,50,FALSE),0)</f>
        <v>0</v>
      </c>
      <c r="FW77" s="19">
        <f>IFERROR(HLOOKUP(FW$1,'Nakladova matice_2018'!$A$1:$IW$188,50,FALSE),0)</f>
        <v>0</v>
      </c>
      <c r="FX77" s="19">
        <f>IFERROR(HLOOKUP(FX$1,'Nakladova matice_2018'!$A$1:$IW$188,50,FALSE),0)</f>
        <v>0</v>
      </c>
      <c r="FY77" s="19">
        <f>IFERROR(HLOOKUP(FY$1,'Nakladova matice_2018'!$A$1:$IW$188,50,FALSE),0)</f>
        <v>0</v>
      </c>
      <c r="FZ77" s="19">
        <f>IFERROR(HLOOKUP(FZ$1,'Nakladova matice_2018'!$A$1:$IW$188,50,FALSE),0)</f>
        <v>0</v>
      </c>
      <c r="GA77" s="19">
        <f>IFERROR(HLOOKUP(GA$1,'Nakladova matice_2018'!$A$1:$IW$188,50,FALSE),0)</f>
        <v>0</v>
      </c>
      <c r="GB77" s="19">
        <f>IFERROR(HLOOKUP(GB$1,'Nakladova matice_2018'!$A$1:$IW$188,50,FALSE),0)</f>
        <v>7445.84</v>
      </c>
      <c r="GC77" s="19">
        <f>IFERROR(HLOOKUP(GC$1,'Nakladova matice_2018'!$A$1:$IW$188,50,FALSE),0)</f>
        <v>0</v>
      </c>
      <c r="GD77" s="19">
        <f>IFERROR(HLOOKUP(GD$1,'Nakladova matice_2018'!$A$1:$IW$188,50,FALSE),0)</f>
        <v>0</v>
      </c>
      <c r="GE77" s="19">
        <f>IFERROR(HLOOKUP(GE$1,'Nakladova matice_2018'!$A$1:$IW$188,50,FALSE),0)</f>
        <v>0</v>
      </c>
      <c r="GF77" s="19">
        <f>IFERROR(HLOOKUP(GF$1,'Nakladova matice_2018'!$A$1:$IW$188,50,FALSE),0)</f>
        <v>0</v>
      </c>
      <c r="GG77" s="19">
        <f>IFERROR(HLOOKUP(GG$1,'Nakladova matice_2018'!$A$1:$IW$188,50,FALSE),0)</f>
        <v>0</v>
      </c>
      <c r="GH77" s="19">
        <f>IFERROR(HLOOKUP(GH$1,'Nakladova matice_2018'!$A$1:$IW$188,50,FALSE),0)</f>
        <v>0</v>
      </c>
      <c r="GI77" s="19">
        <f>IFERROR(HLOOKUP(GI$1,'Nakladova matice_2018'!$A$1:$IW$188,50,FALSE),0)</f>
        <v>0</v>
      </c>
      <c r="GJ77" s="19">
        <f>IFERROR(HLOOKUP(GJ$1,'Nakladova matice_2018'!$A$1:$IW$188,50,FALSE),0)</f>
        <v>0</v>
      </c>
      <c r="GK77" s="19">
        <f>IFERROR(HLOOKUP(GK$1,'Nakladova matice_2018'!$A$1:$IW$188,50,FALSE),0)</f>
        <v>0</v>
      </c>
      <c r="GL77" s="19">
        <f>IFERROR(HLOOKUP(GL$1,'Nakladova matice_2018'!$A$1:$IW$188,50,FALSE),0)</f>
        <v>0</v>
      </c>
      <c r="GM77" s="19">
        <f>IFERROR(HLOOKUP(GM$1,'Nakladova matice_2018'!$A$1:$IW$188,50,FALSE),0)</f>
        <v>0</v>
      </c>
      <c r="GN77" s="19">
        <f>IFERROR(HLOOKUP(GN$1,'Nakladova matice_2018'!$A$1:$IW$188,50,FALSE),0)</f>
        <v>0</v>
      </c>
      <c r="GO77" s="19">
        <f>IFERROR(HLOOKUP(GO$1,'Nakladova matice_2018'!$A$1:$IW$188,50,FALSE),0)</f>
        <v>0</v>
      </c>
      <c r="GP77" s="19">
        <f>IFERROR(HLOOKUP(GP$1,'Nakladova matice_2018'!$A$1:$IW$188,50,FALSE),0)</f>
        <v>0</v>
      </c>
      <c r="GQ77" s="19">
        <f>IFERROR(HLOOKUP(GQ$1,'Nakladova matice_2018'!$A$1:$IW$188,50,FALSE),0)</f>
        <v>0</v>
      </c>
      <c r="GR77" s="19">
        <f>IFERROR(HLOOKUP(GR$1,'Nakladova matice_2018'!$A$1:$IW$188,50,FALSE),0)</f>
        <v>0</v>
      </c>
      <c r="GS77" s="19">
        <f>IFERROR(HLOOKUP(GS$1,'Nakladova matice_2018'!$A$1:$IW$188,50,FALSE),0)</f>
        <v>0</v>
      </c>
      <c r="GT77" s="19">
        <f>IFERROR(HLOOKUP(GT$1,'Nakladova matice_2018'!$A$1:$IW$188,50,FALSE),0)</f>
        <v>0</v>
      </c>
      <c r="GU77" s="19">
        <f>IFERROR(HLOOKUP(GU$1,'Nakladova matice_2018'!$A$1:$IW$188,50,FALSE),0)</f>
        <v>0</v>
      </c>
      <c r="GV77" s="19">
        <f>IFERROR(HLOOKUP(GV$1,'Nakladova matice_2018'!$A$1:$IW$188,50,FALSE),0)</f>
        <v>0</v>
      </c>
      <c r="GW77" s="19">
        <f>IFERROR(HLOOKUP(GW$1,'Nakladova matice_2018'!$A$1:$IW$188,50,FALSE),0)</f>
        <v>0</v>
      </c>
      <c r="GX77" s="19">
        <f>IFERROR(HLOOKUP(GX$1,'Nakladova matice_2018'!$A$1:$IW$188,50,FALSE),0)</f>
        <v>0</v>
      </c>
      <c r="GY77" s="19">
        <f>IFERROR(HLOOKUP(GY$1,'Nakladova matice_2018'!$A$1:$IW$188,50,FALSE),0)</f>
        <v>0</v>
      </c>
      <c r="GZ77" s="19">
        <f>IFERROR(HLOOKUP(GZ$1,'Nakladova matice_2018'!$A$1:$IW$188,50,FALSE),0)</f>
        <v>0</v>
      </c>
      <c r="HA77" s="19">
        <f>IFERROR(HLOOKUP(HA$1,'Nakladova matice_2018'!$A$1:$IW$188,50,FALSE),0)</f>
        <v>0</v>
      </c>
      <c r="HB77" s="19">
        <f>IFERROR(HLOOKUP(HB$1,'Nakladova matice_2018'!$A$1:$IW$188,50,FALSE),0)</f>
        <v>0</v>
      </c>
      <c r="HC77" s="19">
        <f>IFERROR(HLOOKUP(HC$1,'Nakladova matice_2018'!$A$1:$IW$188,50,FALSE),0)</f>
        <v>0</v>
      </c>
      <c r="HD77" s="19">
        <f>IFERROR(HLOOKUP(HD$1,'Nakladova matice_2018'!$A$1:$IW$188,50,FALSE),0)</f>
        <v>0</v>
      </c>
      <c r="HE77" s="19">
        <f>IFERROR(HLOOKUP(HE$1,'Nakladova matice_2018'!$A$1:$IW$188,50,FALSE),0)</f>
        <v>0</v>
      </c>
      <c r="HF77" s="19">
        <f>IFERROR(HLOOKUP(HF$1,'Nakladova matice_2018'!$A$1:$IW$188,50,FALSE),0)</f>
        <v>0</v>
      </c>
      <c r="HG77" s="19">
        <f>IFERROR(HLOOKUP(HG$1,'Nakladova matice_2018'!$A$1:$IW$188,50,FALSE),0)</f>
        <v>0</v>
      </c>
      <c r="HH77" s="19">
        <f>IFERROR(HLOOKUP(HH$1,'Nakladova matice_2018'!$A$1:$IW$188,50,FALSE),0)</f>
        <v>0</v>
      </c>
      <c r="HI77" s="19">
        <f>IFERROR(HLOOKUP(HI$1,'Nakladova matice_2018'!$A$1:$IW$188,50,FALSE),0)</f>
        <v>0</v>
      </c>
      <c r="HJ77" s="19">
        <f>IFERROR(HLOOKUP(HJ$1,'Nakladova matice_2018'!$A$1:$IW$188,50,FALSE),0)</f>
        <v>158074.01999999999</v>
      </c>
      <c r="HK77" s="19">
        <f>IFERROR(HLOOKUP(HK$1,'Nakladova matice_2018'!$A$1:$IW$188,50,FALSE),0)</f>
        <v>3630</v>
      </c>
      <c r="HL77" s="19">
        <f>IFERROR(HLOOKUP(HL$1,'Nakladova matice_2018'!$A$1:$IW$188,50,FALSE),0)</f>
        <v>0</v>
      </c>
      <c r="HM77" s="19">
        <f>IFERROR(HLOOKUP(HM$1,'Nakladova matice_2018'!$A$1:$IW$188,50,FALSE),0)</f>
        <v>0</v>
      </c>
      <c r="HN77" s="19">
        <f>IFERROR(HLOOKUP(HN$1,'Nakladova matice_2018'!$A$1:$IW$188,50,FALSE),0)</f>
        <v>0</v>
      </c>
      <c r="HO77" s="19">
        <f>IFERROR(HLOOKUP(HO$1,'Nakladova matice_2018'!$A$1:$IW$188,50,FALSE),0)</f>
        <v>0</v>
      </c>
      <c r="HP77" s="19">
        <f>IFERROR(HLOOKUP(HP$1,'Nakladova matice_2018'!$A$1:$IW$188,50,FALSE),0)</f>
        <v>0</v>
      </c>
      <c r="HQ77" s="19">
        <f>IFERROR(HLOOKUP(HQ$1,'Nakladova matice_2018'!$A$1:$IW$188,50,FALSE),0)</f>
        <v>0</v>
      </c>
      <c r="HR77" s="19">
        <f>IFERROR(HLOOKUP(HR$1,'Nakladova matice_2018'!$A$1:$IW$188,50,FALSE),0)</f>
        <v>0</v>
      </c>
      <c r="HS77" s="19">
        <f>IFERROR(HLOOKUP(HS$1,'Nakladova matice_2018'!$A$1:$IW$188,50,FALSE),0)</f>
        <v>0</v>
      </c>
      <c r="HT77" s="19">
        <f>IFERROR(HLOOKUP(HT$1,'Nakladova matice_2018'!$A$1:$IW$188,50,FALSE),0)</f>
        <v>0</v>
      </c>
      <c r="HU77" s="19">
        <f>IFERROR(HLOOKUP(HU$1,'Nakladova matice_2018'!$A$1:$IW$188,50,FALSE),0)</f>
        <v>0</v>
      </c>
      <c r="HV77" s="19">
        <f>IFERROR(HLOOKUP(HV$1,'Nakladova matice_2018'!$A$1:$IW$188,50,FALSE),0)</f>
        <v>0</v>
      </c>
      <c r="HW77" s="19">
        <f>IFERROR(HLOOKUP(HW$1,'Nakladova matice_2018'!$A$1:$IW$188,50,FALSE),0)</f>
        <v>0</v>
      </c>
      <c r="HX77" s="19">
        <f>IFERROR(HLOOKUP(HX$1,'Nakladova matice_2018'!$A$1:$IW$188,50,FALSE),0)</f>
        <v>0</v>
      </c>
      <c r="HY77" s="19">
        <f>IFERROR(HLOOKUP(HY$1,'Nakladova matice_2018'!$A$1:$IW$188,50,FALSE),0)</f>
        <v>0</v>
      </c>
      <c r="HZ77" s="19">
        <f>IFERROR(HLOOKUP(HZ$1,'Nakladova matice_2018'!$A$1:$IW$188,50,FALSE),0)</f>
        <v>0</v>
      </c>
      <c r="IA77" s="19">
        <f>IFERROR(HLOOKUP(IA$1,'Nakladova matice_2018'!$A$1:$IW$188,50,FALSE),0)</f>
        <v>0</v>
      </c>
      <c r="IB77" s="19">
        <f>IFERROR(HLOOKUP(IB$1,'Nakladova matice_2018'!$A$1:$IW$188,50,FALSE),0)</f>
        <v>0</v>
      </c>
      <c r="IC77" s="19">
        <f>IFERROR(HLOOKUP(IC$1,'Nakladova matice_2018'!$A$1:$IW$188,50,FALSE),0)</f>
        <v>0</v>
      </c>
      <c r="ID77" s="19">
        <f>IFERROR(HLOOKUP(ID$1,'Nakladova matice_2018'!$A$1:$IW$188,50,FALSE),0)</f>
        <v>0</v>
      </c>
      <c r="IE77" s="19">
        <f>IFERROR(HLOOKUP(IE$1,'Nakladova matice_2018'!$A$1:$IW$188,50,FALSE),0)</f>
        <v>0</v>
      </c>
      <c r="IF77" s="19">
        <f>IFERROR(HLOOKUP(IF$1,'Nakladova matice_2018'!$A$1:$IW$188,50,FALSE),0)</f>
        <v>0</v>
      </c>
      <c r="IG77" s="19">
        <f>IFERROR(HLOOKUP(IG$1,'Nakladova matice_2018'!$A$1:$IW$188,50,FALSE),0)</f>
        <v>0</v>
      </c>
      <c r="IH77" s="19">
        <f>IFERROR(HLOOKUP(IH$1,'Nakladova matice_2018'!$A$1:$IW$188,50,FALSE),0)</f>
        <v>0</v>
      </c>
      <c r="II77" s="19">
        <f>IFERROR(HLOOKUP(II$1,'Nakladova matice_2018'!$A$1:$IW$188,50,FALSE),0)</f>
        <v>0</v>
      </c>
      <c r="IJ77" s="19">
        <f>IFERROR(HLOOKUP(IJ$1,'Nakladova matice_2018'!$A$1:$IW$188,50,FALSE),0)</f>
        <v>0</v>
      </c>
      <c r="IK77" s="19">
        <f>IFERROR(HLOOKUP(IK$1,'Nakladova matice_2018'!$A$1:$IW$188,50,FALSE),0)</f>
        <v>0</v>
      </c>
      <c r="IL77" s="19">
        <f>IFERROR(HLOOKUP(IL$1,'Nakladova matice_2018'!$A$1:$IW$188,50,FALSE),0)</f>
        <v>0</v>
      </c>
      <c r="IM77" s="19">
        <f>IFERROR(HLOOKUP(IM$1,'Nakladova matice_2018'!$A$1:$IW$188,50,FALSE),0)</f>
        <v>0</v>
      </c>
      <c r="IN77" s="19">
        <f>IFERROR(HLOOKUP(IN$1,'Nakladova matice_2018'!$A$1:$IW$188,50,FALSE),0)</f>
        <v>0</v>
      </c>
      <c r="IO77" s="19">
        <f>IFERROR(HLOOKUP(IO$1,'Nakladova matice_2018'!$A$1:$IW$188,50,FALSE),0)</f>
        <v>0</v>
      </c>
      <c r="IP77" s="19">
        <f>IFERROR(HLOOKUP(IP$1,'Nakladova matice_2018'!$A$1:$IW$188,50,FALSE),0)</f>
        <v>0</v>
      </c>
      <c r="IQ77" s="19">
        <f>IFERROR(HLOOKUP(IQ$1,'Nakladova matice_2018'!$A$1:$IW$188,50,FALSE),0)</f>
        <v>0</v>
      </c>
      <c r="IR77" s="19">
        <f>IFERROR(HLOOKUP(IR$1,'Nakladova matice_2018'!$A$1:$IW$188,50,FALSE),0)</f>
        <v>0</v>
      </c>
      <c r="IS77" s="19">
        <f>IFERROR(HLOOKUP(IS$1,'Nakladova matice_2018'!$A$1:$IW$188,50,FALSE),0)</f>
        <v>0</v>
      </c>
      <c r="IT77" s="19">
        <f>IFERROR(HLOOKUP(IT$1,'Nakladova matice_2018'!$A$1:$IW$188,50,FALSE),0)</f>
        <v>0</v>
      </c>
      <c r="IU77" s="19">
        <f>IFERROR(HLOOKUP(IU$1,'Nakladova matice_2018'!$A$1:$IW$188,50,FALSE),0)</f>
        <v>0</v>
      </c>
      <c r="IV77" s="19">
        <f>IFERROR(HLOOKUP(IV$1,'Nakladova matice_2018'!$A$1:$IW$188,50,FALSE),0)</f>
        <v>0</v>
      </c>
      <c r="IW77" s="19">
        <f>IFERROR(HLOOKUP(IW$1,'Nakladova matice_2018'!$A$1:$IW$188,50,FALSE),0)</f>
        <v>0</v>
      </c>
      <c r="IX77" s="19">
        <f>IFERROR(HLOOKUP(IX$1,'Nakladova matice_2018'!$A$1:$IW$188,50,FALSE),0)</f>
        <v>0</v>
      </c>
      <c r="IY77" s="19">
        <f>IFERROR(HLOOKUP(IY$1,'Nakladova matice_2018'!$A$1:$IW$188,50,FALSE),0)</f>
        <v>0</v>
      </c>
      <c r="IZ77" s="19">
        <f>IFERROR(HLOOKUP(IZ$1,'Nakladova matice_2018'!$A$1:$IW$188,50,FALSE),0)</f>
        <v>0</v>
      </c>
      <c r="JA77" s="19">
        <f>IFERROR(HLOOKUP(JA$1,'Nakladova matice_2018'!$A$1:$IW$188,50,FALSE),0)</f>
        <v>0</v>
      </c>
      <c r="JB77" s="19">
        <f>IFERROR(HLOOKUP(JB$1,'Nakladova matice_2018'!$A$1:$IW$188,50,FALSE),0)</f>
        <v>0</v>
      </c>
      <c r="JC77" s="19">
        <f>IFERROR(HLOOKUP(JC$1,'Nakladova matice_2018'!$A$1:$IW$188,50,FALSE),0)</f>
        <v>0</v>
      </c>
      <c r="JD77" s="19">
        <f>IFERROR(HLOOKUP(JD$1,'Nakladova matice_2018'!$A$1:$IW$188,50,FALSE),0)</f>
        <v>0</v>
      </c>
      <c r="JE77" s="19">
        <f>IFERROR(HLOOKUP(JE$1,'Nakladova matice_2018'!$A$1:$IW$188,50,FALSE),0)</f>
        <v>0</v>
      </c>
      <c r="JF77" s="19">
        <f>IFERROR(HLOOKUP(JF$1,'Nakladova matice_2018'!$A$1:$IW$188,50,FALSE),0)</f>
        <v>0</v>
      </c>
      <c r="JG77" s="19">
        <f>IFERROR(HLOOKUP(JG$1,'Nakladova matice_2018'!$A$1:$IW$188,50,FALSE),0)</f>
        <v>0</v>
      </c>
      <c r="JH77" s="19">
        <f>IFERROR(HLOOKUP(JH$1,'Nakladova matice_2018'!$A$1:$IW$188,50,FALSE),0)</f>
        <v>0</v>
      </c>
      <c r="JI77" s="19">
        <f>IFERROR(HLOOKUP(JI$1,'Nakladova matice_2018'!$A$1:$IW$188,50,FALSE),0)</f>
        <v>0</v>
      </c>
      <c r="JJ77" s="19">
        <f>IFERROR(HLOOKUP(JJ$1,'Nakladova matice_2018'!$A$1:$IW$188,50,FALSE),0)</f>
        <v>0</v>
      </c>
      <c r="JK77" s="19">
        <f>IFERROR(HLOOKUP(JK$1,'Nakladova matice_2018'!$A$1:$IW$188,50,FALSE),0)</f>
        <v>9559</v>
      </c>
      <c r="JL77" s="19">
        <f>IFERROR(HLOOKUP(JL$1,'Nakladova matice_2018'!$A$1:$IW$188,50,FALSE),0)</f>
        <v>0</v>
      </c>
      <c r="JM77" s="19">
        <f>IFERROR(HLOOKUP(JM$1,'Nakladova matice_2018'!$A$1:$IW$188,50,FALSE),0)</f>
        <v>0</v>
      </c>
      <c r="JN77" s="19">
        <f>IFERROR(HLOOKUP(JN$1,'Nakladova matice_2018'!$A$1:$IW$188,50,FALSE),0)</f>
        <v>0</v>
      </c>
      <c r="JO77" s="19">
        <f>IFERROR(HLOOKUP(JO$1,'Nakladova matice_2018'!$A$1:$IW$188,50,FALSE),0)</f>
        <v>0</v>
      </c>
      <c r="JP77" s="19">
        <f>IFERROR(HLOOKUP(JP$1,'Nakladova matice_2018'!$A$1:$IW$188,50,FALSE),0)</f>
        <v>0</v>
      </c>
      <c r="JQ77" s="19">
        <f>IFERROR(HLOOKUP(JQ$1,'Nakladova matice_2018'!$A$1:$IW$188,50,FALSE),0)</f>
        <v>0</v>
      </c>
      <c r="JR77" s="19">
        <f>IFERROR(HLOOKUP(JR$1,'Nakladova matice_2018'!$A$1:$IW$188,50,FALSE),0)</f>
        <v>0</v>
      </c>
      <c r="JS77" s="19">
        <f>IFERROR(HLOOKUP(JS$1,'Nakladova matice_2018'!$A$1:$IW$188,50,FALSE),0)</f>
        <v>0</v>
      </c>
      <c r="JT77" s="19">
        <f>IFERROR(HLOOKUP(JT$1,'Nakladova matice_2018'!$A$1:$IW$188,50,FALSE),0)</f>
        <v>0</v>
      </c>
      <c r="JU77" s="19">
        <f>IFERROR(HLOOKUP(JU$1,'Nakladova matice_2018'!$A$1:$IW$188,50,FALSE),0)</f>
        <v>15851</v>
      </c>
      <c r="JV77" s="19">
        <f>IFERROR(HLOOKUP(JV$1,'Nakladova matice_2018'!$A$1:$IW$188,50,FALSE),0)</f>
        <v>3451.44</v>
      </c>
      <c r="JW77" s="19">
        <f>IFERROR(HLOOKUP(JW$1,'Nakladova matice_2018'!$A$1:$IW$188,50,FALSE),0)</f>
        <v>0</v>
      </c>
      <c r="JX77" s="19">
        <f>IFERROR(HLOOKUP(JX$1,'Nakladova matice_2018'!$A$1:$IW$188,50,FALSE),0)</f>
        <v>0</v>
      </c>
      <c r="JY77" s="19">
        <f>IFERROR(HLOOKUP(JY$1,'Nakladova matice_2018'!$A$1:$IW$188,50,FALSE),0)</f>
        <v>0</v>
      </c>
      <c r="JZ77" s="19">
        <f>IFERROR(HLOOKUP(JZ$1,'Nakladova matice_2018'!$A$1:$IW$188,50,FALSE),0)</f>
        <v>0</v>
      </c>
      <c r="KA77" s="19">
        <f>IFERROR(HLOOKUP(KA$1,'Nakladova matice_2018'!$A$1:$IW$188,50,FALSE),0)</f>
        <v>0</v>
      </c>
      <c r="KB77" s="19">
        <f>IFERROR(HLOOKUP(KB$1,'Nakladova matice_2018'!$A$1:$IW$188,50,FALSE),0)</f>
        <v>0</v>
      </c>
      <c r="KC77" s="19">
        <f>IFERROR(HLOOKUP(KC$1,'Nakladova matice_2018'!$A$1:$IW$188,50,FALSE),0)</f>
        <v>115027.32</v>
      </c>
      <c r="KD77" s="19">
        <f>IFERROR(HLOOKUP(KD$1,'Nakladova matice_2018'!$A$1:$IW$188,50,FALSE),0)</f>
        <v>155279.99</v>
      </c>
      <c r="KE77" s="19">
        <f>IFERROR(HLOOKUP(KE$1,'Nakladova matice_2018'!$A$1:$IW$188,50,FALSE),0)</f>
        <v>0</v>
      </c>
      <c r="KF77" s="19">
        <f>IFERROR(HLOOKUP(KF$1,'Nakladova matice_2018'!$A$1:$IW$188,50,FALSE),0)</f>
        <v>0</v>
      </c>
      <c r="KG77" s="19">
        <f>IFERROR(HLOOKUP(KG$1,'Nakladova matice_2018'!$A$1:$IW$188,50,FALSE),0)</f>
        <v>0</v>
      </c>
      <c r="KH77" s="19">
        <f>IFERROR(HLOOKUP(KH$1,'Nakladova matice_2018'!$A$1:$IW$188,50,FALSE),0)</f>
        <v>0</v>
      </c>
      <c r="KI77" s="19">
        <f>IFERROR(HLOOKUP(KI$1,'Nakladova matice_2018'!$A$1:$IW$188,50,FALSE),0)</f>
        <v>0</v>
      </c>
      <c r="KJ77" s="19">
        <f>IFERROR(HLOOKUP(KJ$1,'Nakladova matice_2018'!$A$1:$IW$188,50,FALSE),0)</f>
        <v>0</v>
      </c>
      <c r="KK77" s="19">
        <f>IFERROR(HLOOKUP(KK$1,'Nakladova matice_2018'!$A$1:$IW$188,50,FALSE),0)</f>
        <v>0</v>
      </c>
      <c r="KL77" s="19">
        <f>IFERROR(HLOOKUP(KL$1,'Nakladova matice_2018'!$A$1:$IW$188,50,FALSE),0)</f>
        <v>0</v>
      </c>
      <c r="KM77" s="19">
        <f>IFERROR(HLOOKUP(KM$1,'Nakladova matice_2018'!$A$1:$IW$188,50,FALSE),0)</f>
        <v>0</v>
      </c>
      <c r="KN77" s="19">
        <f>IFERROR(HLOOKUP(KN$1,'Nakladova matice_2018'!$A$1:$IW$188,50,FALSE),0)</f>
        <v>0</v>
      </c>
      <c r="KO77" s="19">
        <f>IFERROR(HLOOKUP(KO$1,'Nakladova matice_2018'!$A$1:$IW$188,50,FALSE),0)</f>
        <v>0</v>
      </c>
      <c r="KP77" s="19">
        <f>IFERROR(HLOOKUP(KP$1,'Nakladova matice_2018'!$A$1:$IW$188,50,FALSE),0)</f>
        <v>0</v>
      </c>
      <c r="KQ77" s="19">
        <f>IFERROR(HLOOKUP(KQ$1,'Nakladova matice_2018'!$A$1:$IW$188,50,FALSE),0)</f>
        <v>0</v>
      </c>
      <c r="KR77" s="19">
        <f>IFERROR(HLOOKUP(KR$1,'Nakladova matice_2018'!$A$1:$IW$188,50,FALSE),0)</f>
        <v>12221.26</v>
      </c>
      <c r="KS77" s="19">
        <f>IFERROR(HLOOKUP(KS$1,'Nakladova matice_2018'!$A$1:$IW$188,50,FALSE),0)</f>
        <v>0</v>
      </c>
      <c r="KT77" s="19">
        <f>IFERROR(HLOOKUP(KT$1,'Nakladova matice_2018'!$A$1:$IW$188,50,FALSE),0)</f>
        <v>0</v>
      </c>
      <c r="KU77" s="19">
        <f>IFERROR(HLOOKUP(KU$1,'Nakladova matice_2018'!$A$1:$IW$188,50,FALSE),0)</f>
        <v>9559</v>
      </c>
      <c r="KV77" s="19">
        <f>IFERROR(HLOOKUP(KV$1,'Nakladova matice_2018'!$A$1:$IW$188,50,FALSE),0)</f>
        <v>0</v>
      </c>
      <c r="KW77" s="19">
        <f>IFERROR(HLOOKUP(KW$1,'Nakladova matice_2018'!$A$1:$IW$188,50,FALSE),0)</f>
        <v>0</v>
      </c>
      <c r="KX77" s="19">
        <f>IFERROR(HLOOKUP(KX$1,'Nakladova matice_2018'!$A$1:$IW$188,50,FALSE),0)</f>
        <v>0</v>
      </c>
      <c r="KY77" s="19">
        <f>IFERROR(HLOOKUP(KY$1,'Nakladova matice_2018'!$A$1:$IW$188,50,FALSE),0)</f>
        <v>0</v>
      </c>
      <c r="KZ77" s="19">
        <f>IFERROR(HLOOKUP(KZ$1,'Nakladova matice_2018'!$A$1:$IW$188,50,FALSE),0)</f>
        <v>74803.42</v>
      </c>
      <c r="LA77" s="19">
        <f>IFERROR(HLOOKUP(LA$1,'Nakladova matice_2018'!$A$1:$IW$188,50,FALSE),0)</f>
        <v>0</v>
      </c>
      <c r="LB77" s="19">
        <f>IFERROR(HLOOKUP(LB$1,'Nakladova matice_2018'!$A$1:$IW$188,50,FALSE),0)</f>
        <v>0</v>
      </c>
      <c r="LC77" s="19">
        <f>IFERROR(HLOOKUP(LC$1,'Nakladova matice_2018'!$A$1:$IW$188,50,FALSE),0)</f>
        <v>0</v>
      </c>
      <c r="LD77" s="19">
        <f>IFERROR(HLOOKUP(LD$1,'Nakladova matice_2018'!$A$1:$IW$188,50,FALSE),0)</f>
        <v>0</v>
      </c>
      <c r="LE77" s="19">
        <f>IFERROR(HLOOKUP(LE$1,'Nakladova matice_2018'!$A$1:$IW$188,50,FALSE),0)</f>
        <v>0</v>
      </c>
      <c r="LF77" s="19">
        <f>IFERROR(HLOOKUP(LF$1,'Nakladova matice_2018'!$A$1:$IW$188,50,FALSE),0)</f>
        <v>0</v>
      </c>
      <c r="LG77" s="19">
        <f>IFERROR(HLOOKUP(LG$1,'Nakladova matice_2018'!$A$1:$IW$188,50,FALSE),0)</f>
        <v>0</v>
      </c>
      <c r="LH77" s="19">
        <f>IFERROR(HLOOKUP(LH$1,'Nakladova matice_2018'!$A$1:$IW$188,50,FALSE),0)</f>
        <v>0</v>
      </c>
      <c r="LI77" s="19">
        <f>IFERROR(HLOOKUP(LI$1,'Nakladova matice_2018'!$A$1:$IW$188,50,FALSE),0)</f>
        <v>0</v>
      </c>
      <c r="LJ77" s="19">
        <f>IFERROR(HLOOKUP(LJ$1,'Nakladova matice_2018'!$A$1:$IW$188,50,FALSE),0)</f>
        <v>0</v>
      </c>
      <c r="LK77" s="19">
        <f>IFERROR(HLOOKUP(LK$1,'Nakladova matice_2018'!$A$1:$IW$188,50,FALSE),0)</f>
        <v>0</v>
      </c>
      <c r="LL77" s="19">
        <f>IFERROR(HLOOKUP(LL$1,'Nakladova matice_2018'!$A$1:$IW$188,50,FALSE),0)</f>
        <v>0</v>
      </c>
      <c r="LM77" s="19">
        <f>IFERROR(HLOOKUP(LM$1,'Nakladova matice_2018'!$A$1:$IW$188,50,FALSE),0)</f>
        <v>0</v>
      </c>
      <c r="LN77" s="19">
        <f>IFERROR(HLOOKUP(LN$1,'Nakladova matice_2018'!$A$1:$IW$188,50,FALSE),0)</f>
        <v>0</v>
      </c>
      <c r="LO77" s="19">
        <f>IFERROR(HLOOKUP(LO$1,'Nakladova matice_2018'!$A$1:$IW$188,50,FALSE),0)</f>
        <v>0</v>
      </c>
      <c r="LP77" s="19">
        <f>IFERROR(HLOOKUP(LP$1,'Nakladova matice_2018'!$A$1:$IW$188,50,FALSE),0)</f>
        <v>0</v>
      </c>
      <c r="LQ77" s="19">
        <f>IFERROR(HLOOKUP(LQ$1,'Nakladova matice_2018'!$A$1:$IW$188,50,FALSE),0)</f>
        <v>0</v>
      </c>
      <c r="LR77" s="19">
        <f>IFERROR(HLOOKUP(LR$1,'Nakladova matice_2018'!$A$1:$IW$188,50,FALSE),0)</f>
        <v>0</v>
      </c>
      <c r="LS77" s="19">
        <f>IFERROR(HLOOKUP(LS$1,'Nakladova matice_2018'!$A$1:$IW$188,50,FALSE),0)</f>
        <v>0</v>
      </c>
      <c r="LT77" s="19">
        <f>IFERROR(HLOOKUP(LT$1,'Nakladova matice_2018'!$A$1:$IW$188,50,FALSE),0)</f>
        <v>0</v>
      </c>
      <c r="LU77" s="19">
        <f>IFERROR(HLOOKUP(LU$1,'Nakladova matice_2018'!$A$1:$IW$188,50,FALSE),0)</f>
        <v>0</v>
      </c>
      <c r="LV77" s="19">
        <f>IFERROR(HLOOKUP(LV$1,'Nakladova matice_2018'!$A$1:$IW$188,50,FALSE),0)</f>
        <v>0</v>
      </c>
      <c r="LW77" s="19">
        <f>IFERROR(HLOOKUP(LW$1,'Nakladova matice_2018'!$A$1:$IW$188,50,FALSE),0)</f>
        <v>0</v>
      </c>
      <c r="LX77" s="19">
        <f>IFERROR(HLOOKUP(LX$1,'Nakladova matice_2018'!$A$1:$IW$188,50,FALSE),0)</f>
        <v>0</v>
      </c>
      <c r="LY77" s="19">
        <f>IFERROR(HLOOKUP(LY$1,'Nakladova matice_2018'!$A$1:$IW$188,50,FALSE),0)</f>
        <v>0</v>
      </c>
      <c r="LZ77" s="19">
        <f>IFERROR(HLOOKUP(LZ$1,'Nakladova matice_2018'!$A$1:$IW$188,50,FALSE),0)</f>
        <v>0</v>
      </c>
      <c r="MA77" s="19">
        <f>IFERROR(HLOOKUP(MA$1,'Nakladova matice_2018'!$A$1:$IW$188,50,FALSE),0)</f>
        <v>0</v>
      </c>
      <c r="MB77" s="19">
        <f>IFERROR(HLOOKUP(MB$1,'Nakladova matice_2018'!$A$1:$IW$188,50,FALSE),0)</f>
        <v>0</v>
      </c>
      <c r="MC77" s="19">
        <f>IFERROR(HLOOKUP(MC$1,'Nakladova matice_2018'!$A$1:$IW$188,50,FALSE),0)</f>
        <v>0</v>
      </c>
      <c r="MD77" s="19">
        <f>IFERROR(HLOOKUP(MD$1,'Nakladova matice_2018'!$A$1:$IW$188,50,FALSE),0)</f>
        <v>0</v>
      </c>
      <c r="ME77" s="19">
        <f>IFERROR(HLOOKUP(ME$1,'Nakladova matice_2018'!$A$1:$IW$188,50,FALSE),0)</f>
        <v>0</v>
      </c>
      <c r="MF77" s="19">
        <f>IFERROR(HLOOKUP(MF$1,'Nakladova matice_2018'!$A$1:$IW$188,50,FALSE),0)</f>
        <v>0</v>
      </c>
      <c r="MG77" s="19">
        <f>IFERROR(HLOOKUP(MG$1,'Nakladova matice_2018'!$A$1:$IW$188,50,FALSE),0)</f>
        <v>0</v>
      </c>
      <c r="MH77" s="19">
        <f>IFERROR(HLOOKUP(MH$1,'Nakladova matice_2018'!$A$1:$IW$188,50,FALSE),0)</f>
        <v>0</v>
      </c>
      <c r="MI77" s="19">
        <f>IFERROR(HLOOKUP(MI$1,'Nakladova matice_2018'!$A$1:$IW$188,50,FALSE),0)</f>
        <v>0</v>
      </c>
      <c r="MJ77" s="19">
        <f>IFERROR(HLOOKUP(MJ$1,'Nakladova matice_2018'!$A$1:$IW$188,50,FALSE),0)</f>
        <v>0</v>
      </c>
      <c r="MK77" s="19">
        <f>IFERROR(HLOOKUP(MK$1,'Nakladova matice_2018'!$A$1:$IW$188,50,FALSE),0)</f>
        <v>0</v>
      </c>
      <c r="ML77" s="19">
        <f>IFERROR(HLOOKUP(ML$1,'Nakladova matice_2018'!$A$1:$IW$188,50,FALSE),0)</f>
        <v>0</v>
      </c>
      <c r="MM77" s="19">
        <f>IFERROR(HLOOKUP(MM$1,'Nakladova matice_2018'!$A$1:$IW$188,50,FALSE),0)</f>
        <v>0</v>
      </c>
      <c r="MN77" s="19">
        <f>IFERROR(HLOOKUP(MN$1,'Nakladova matice_2018'!$A$1:$IW$188,50,FALSE),0)</f>
        <v>0</v>
      </c>
      <c r="MO77" s="20">
        <f t="shared" si="84"/>
        <v>1665115.6999999997</v>
      </c>
      <c r="MP77" s="20">
        <f>MO77-'Nakladova matice_2018'!IX50</f>
        <v>0</v>
      </c>
    </row>
    <row r="78" spans="1:354" x14ac:dyDescent="0.2">
      <c r="A78" s="27">
        <v>518113</v>
      </c>
      <c r="B78" s="21" t="s">
        <v>221</v>
      </c>
      <c r="C78" s="53">
        <v>1</v>
      </c>
      <c r="D78" s="19">
        <f>IFERROR(HLOOKUP(D$1,'Nakladova matice_2018'!$A$1:$IW$188,51,FALSE),0)</f>
        <v>0</v>
      </c>
      <c r="E78" s="19">
        <f>IFERROR(HLOOKUP(E$1,'Nakladova matice_2018'!$A$1:$IW$188,51,FALSE),0)</f>
        <v>0</v>
      </c>
      <c r="F78" s="19">
        <f>IFERROR(HLOOKUP(F$1,'Nakladova matice_2018'!$A$1:$IW$188,51,FALSE),0)</f>
        <v>0</v>
      </c>
      <c r="G78" s="19">
        <f>IFERROR(HLOOKUP(G$1,'Nakladova matice_2018'!$A$1:$IW$188,51,FALSE),0)</f>
        <v>0</v>
      </c>
      <c r="H78" s="19">
        <f>IFERROR(HLOOKUP(H$1,'Nakladova matice_2018'!$A$1:$IW$188,51,FALSE),0)</f>
        <v>0</v>
      </c>
      <c r="I78" s="19">
        <f>IFERROR(HLOOKUP(I$1,'Nakladova matice_2018'!$A$1:$IW$188,51,FALSE),0)</f>
        <v>0</v>
      </c>
      <c r="J78" s="19">
        <f>IFERROR(HLOOKUP(J$1,'Nakladova matice_2018'!$A$1:$IW$188,51,FALSE),0)</f>
        <v>20531.52</v>
      </c>
      <c r="K78" s="19">
        <f>IFERROR(HLOOKUP(K$1,'Nakladova matice_2018'!$A$1:$IW$188,51,FALSE),0)</f>
        <v>0</v>
      </c>
      <c r="L78" s="19">
        <f>IFERROR(HLOOKUP(L$1,'Nakladova matice_2018'!$A$1:$IW$188,51,FALSE),0)</f>
        <v>0</v>
      </c>
      <c r="M78" s="19">
        <f>IFERROR(HLOOKUP(M$1,'Nakladova matice_2018'!$A$1:$IW$188,51,FALSE),0)</f>
        <v>0</v>
      </c>
      <c r="N78" s="19">
        <f>IFERROR(HLOOKUP(N$1,'Nakladova matice_2018'!$A$1:$IW$188,51,FALSE),0)</f>
        <v>0</v>
      </c>
      <c r="O78" s="19">
        <f>IFERROR(HLOOKUP(O$1,'Nakladova matice_2018'!$A$1:$IW$188,51,FALSE),0)</f>
        <v>0</v>
      </c>
      <c r="P78" s="19">
        <f>IFERROR(HLOOKUP(P$1,'Nakladova matice_2018'!$A$1:$IW$188,51,FALSE),0)</f>
        <v>0</v>
      </c>
      <c r="Q78" s="19">
        <f>IFERROR(HLOOKUP(Q$1,'Nakladova matice_2018'!$A$1:$IW$188,51,FALSE),0)</f>
        <v>0</v>
      </c>
      <c r="R78" s="19">
        <f>IFERROR(HLOOKUP(R$1,'Nakladova matice_2018'!$A$1:$IW$188,51,FALSE),0)</f>
        <v>140</v>
      </c>
      <c r="S78" s="19">
        <f>IFERROR(HLOOKUP(S$1,'Nakladova matice_2018'!$A$1:$IW$188,51,FALSE),0)</f>
        <v>0</v>
      </c>
      <c r="T78" s="19">
        <f>IFERROR(HLOOKUP(T$1,'Nakladova matice_2018'!$A$1:$IW$188,51,FALSE),0)</f>
        <v>0</v>
      </c>
      <c r="U78" s="19">
        <f>IFERROR(HLOOKUP(U$1,'Nakladova matice_2018'!$A$1:$IW$188,51,FALSE),0)</f>
        <v>0</v>
      </c>
      <c r="V78" s="19">
        <f>IFERROR(HLOOKUP(V$1,'Nakladova matice_2018'!$A$1:$IW$188,51,FALSE),0)</f>
        <v>0</v>
      </c>
      <c r="W78" s="19">
        <f>IFERROR(HLOOKUP(W$1,'Nakladova matice_2018'!$A$1:$IW$188,51,FALSE),0)</f>
        <v>0</v>
      </c>
      <c r="X78" s="19">
        <f>IFERROR(HLOOKUP(X$1,'Nakladova matice_2018'!$A$1:$IW$188,51,FALSE),0)</f>
        <v>0</v>
      </c>
      <c r="Y78" s="19">
        <f>IFERROR(HLOOKUP(Y$1,'Nakladova matice_2018'!$A$1:$IW$188,51,FALSE),0)</f>
        <v>0</v>
      </c>
      <c r="Z78" s="19">
        <f>IFERROR(HLOOKUP(Z$1,'Nakladova matice_2018'!$A$1:$IW$188,51,FALSE),0)</f>
        <v>0</v>
      </c>
      <c r="AA78" s="19">
        <f>IFERROR(HLOOKUP(AA$1,'Nakladova matice_2018'!$A$1:$IW$188,51,FALSE),0)</f>
        <v>0</v>
      </c>
      <c r="AB78" s="19">
        <f>IFERROR(HLOOKUP(AB$1,'Nakladova matice_2018'!$A$1:$IW$188,51,FALSE),0)</f>
        <v>0</v>
      </c>
      <c r="AC78" s="19">
        <f>IFERROR(HLOOKUP(AC$1,'Nakladova matice_2018'!$A$1:$IW$188,51,FALSE),0)</f>
        <v>0</v>
      </c>
      <c r="AD78" s="19">
        <f>IFERROR(HLOOKUP(AD$1,'Nakladova matice_2018'!$A$1:$IW$188,51,FALSE),0)</f>
        <v>0</v>
      </c>
      <c r="AE78" s="19">
        <f>IFERROR(HLOOKUP(AE$1,'Nakladova matice_2018'!$A$1:$IW$188,51,FALSE),0)</f>
        <v>0</v>
      </c>
      <c r="AF78" s="19">
        <f>IFERROR(HLOOKUP(AF$1,'Nakladova matice_2018'!$A$1:$IW$188,51,FALSE),0)</f>
        <v>0</v>
      </c>
      <c r="AG78" s="19">
        <f>IFERROR(HLOOKUP(AG$1,'Nakladova matice_2018'!$A$1:$IW$188,51,FALSE),0)</f>
        <v>0</v>
      </c>
      <c r="AH78" s="19">
        <f>IFERROR(HLOOKUP(AH$1,'Nakladova matice_2018'!$A$1:$IW$188,51,FALSE),0)</f>
        <v>0</v>
      </c>
      <c r="AI78" s="19">
        <f>IFERROR(HLOOKUP(AI$1,'Nakladova matice_2018'!$A$1:$IW$188,51,FALSE),0)</f>
        <v>0</v>
      </c>
      <c r="AJ78" s="19">
        <f>IFERROR(HLOOKUP(AJ$1,'Nakladova matice_2018'!$A$1:$IW$188,51,FALSE),0)</f>
        <v>0</v>
      </c>
      <c r="AK78" s="19">
        <f>IFERROR(HLOOKUP(AK$1,'Nakladova matice_2018'!$A$1:$IW$188,51,FALSE),0)</f>
        <v>0</v>
      </c>
      <c r="AL78" s="19">
        <f>IFERROR(HLOOKUP(AL$1,'Nakladova matice_2018'!$A$1:$IW$188,51,FALSE),0)</f>
        <v>0</v>
      </c>
      <c r="AM78" s="19">
        <f>IFERROR(HLOOKUP(AM$1,'Nakladova matice_2018'!$A$1:$IW$188,51,FALSE),0)</f>
        <v>0</v>
      </c>
      <c r="AN78" s="19">
        <f>IFERROR(HLOOKUP(AN$1,'Nakladova matice_2018'!$A$1:$IW$188,51,FALSE),0)</f>
        <v>0</v>
      </c>
      <c r="AO78" s="19">
        <f>IFERROR(HLOOKUP(AO$1,'Nakladova matice_2018'!$A$1:$IW$188,51,FALSE),0)</f>
        <v>0</v>
      </c>
      <c r="AP78" s="19">
        <f>IFERROR(HLOOKUP(AP$1,'Nakladova matice_2018'!$A$1:$IW$188,51,FALSE),0)</f>
        <v>0</v>
      </c>
      <c r="AQ78" s="19">
        <f>IFERROR(HLOOKUP(AQ$1,'Nakladova matice_2018'!$A$1:$IW$188,51,FALSE),0)</f>
        <v>0</v>
      </c>
      <c r="AR78" s="19">
        <f>IFERROR(HLOOKUP(AR$1,'Nakladova matice_2018'!$A$1:$IW$188,51,FALSE),0)</f>
        <v>0</v>
      </c>
      <c r="AS78" s="19">
        <f>IFERROR(HLOOKUP(AS$1,'Nakladova matice_2018'!$A$1:$IW$188,51,FALSE),0)</f>
        <v>0</v>
      </c>
      <c r="AT78" s="19">
        <f>IFERROR(HLOOKUP(AT$1,'Nakladova matice_2018'!$A$1:$IW$188,51,FALSE),0)</f>
        <v>0</v>
      </c>
      <c r="AU78" s="19">
        <f>IFERROR(HLOOKUP(AU$1,'Nakladova matice_2018'!$A$1:$IW$188,51,FALSE),0)</f>
        <v>0</v>
      </c>
      <c r="AV78" s="19">
        <f>IFERROR(HLOOKUP(AV$1,'Nakladova matice_2018'!$A$1:$IW$188,51,FALSE),0)</f>
        <v>0</v>
      </c>
      <c r="AW78" s="19">
        <f>IFERROR(HLOOKUP(AW$1,'Nakladova matice_2018'!$A$1:$IW$188,51,FALSE),0)</f>
        <v>0</v>
      </c>
      <c r="AX78" s="19">
        <f>IFERROR(HLOOKUP(AX$1,'Nakladova matice_2018'!$A$1:$IW$188,51,FALSE),0)</f>
        <v>0</v>
      </c>
      <c r="AY78" s="19">
        <f>IFERROR(HLOOKUP(AY$1,'Nakladova matice_2018'!$A$1:$IW$188,51,FALSE),0)</f>
        <v>0</v>
      </c>
      <c r="AZ78" s="19">
        <f>IFERROR(HLOOKUP(AZ$1,'Nakladova matice_2018'!$A$1:$IW$188,51,FALSE),0)</f>
        <v>0</v>
      </c>
      <c r="BA78" s="19">
        <f>IFERROR(HLOOKUP(BA$1,'Nakladova matice_2018'!$A$1:$IW$188,51,FALSE),0)</f>
        <v>0</v>
      </c>
      <c r="BB78" s="19">
        <f>IFERROR(HLOOKUP(BB$1,'Nakladova matice_2018'!$A$1:$IW$188,51,FALSE),0)</f>
        <v>0</v>
      </c>
      <c r="BC78" s="19">
        <f>IFERROR(HLOOKUP(BC$1,'Nakladova matice_2018'!$A$1:$IW$188,51,FALSE),0)</f>
        <v>0</v>
      </c>
      <c r="BD78" s="19">
        <f>IFERROR(HLOOKUP(BD$1,'Nakladova matice_2018'!$A$1:$IW$188,51,FALSE),0)</f>
        <v>320</v>
      </c>
      <c r="BE78" s="19">
        <f>IFERROR(HLOOKUP(BE$1,'Nakladova matice_2018'!$A$1:$IW$188,51,FALSE),0)</f>
        <v>0</v>
      </c>
      <c r="BF78" s="19">
        <f>IFERROR(HLOOKUP(BF$1,'Nakladova matice_2018'!$A$1:$IW$188,51,FALSE),0)</f>
        <v>0</v>
      </c>
      <c r="BG78" s="19">
        <f>IFERROR(HLOOKUP(BG$1,'Nakladova matice_2018'!$A$1:$IW$188,51,FALSE),0)</f>
        <v>0</v>
      </c>
      <c r="BH78" s="19">
        <f>IFERROR(HLOOKUP(BH$1,'Nakladova matice_2018'!$A$1:$IW$188,51,FALSE),0)</f>
        <v>0</v>
      </c>
      <c r="BI78" s="19">
        <f>IFERROR(HLOOKUP(BI$1,'Nakladova matice_2018'!$A$1:$IW$188,51,FALSE),0)</f>
        <v>0</v>
      </c>
      <c r="BJ78" s="19">
        <f>IFERROR(HLOOKUP(BJ$1,'Nakladova matice_2018'!$A$1:$IW$188,51,FALSE),0)</f>
        <v>0</v>
      </c>
      <c r="BK78" s="19">
        <f>IFERROR(HLOOKUP(BK$1,'Nakladova matice_2018'!$A$1:$IW$188,51,FALSE),0)</f>
        <v>0</v>
      </c>
      <c r="BL78" s="19">
        <f>IFERROR(HLOOKUP(BL$1,'Nakladova matice_2018'!$A$1:$IW$188,51,FALSE),0)</f>
        <v>0</v>
      </c>
      <c r="BM78" s="19">
        <f>IFERROR(HLOOKUP(BM$1,'Nakladova matice_2018'!$A$1:$IW$188,51,FALSE),0)</f>
        <v>0</v>
      </c>
      <c r="BN78" s="19">
        <f>IFERROR(HLOOKUP(BN$1,'Nakladova matice_2018'!$A$1:$IW$188,51,FALSE),0)</f>
        <v>0</v>
      </c>
      <c r="BO78" s="19">
        <f>IFERROR(HLOOKUP(BO$1,'Nakladova matice_2018'!$A$1:$IW$188,51,FALSE),0)</f>
        <v>0</v>
      </c>
      <c r="BP78" s="19">
        <f>IFERROR(HLOOKUP(BP$1,'Nakladova matice_2018'!$A$1:$IW$188,51,FALSE),0)</f>
        <v>0</v>
      </c>
      <c r="BQ78" s="19">
        <f>IFERROR(HLOOKUP(BQ$1,'Nakladova matice_2018'!$A$1:$IW$188,51,FALSE),0)</f>
        <v>732</v>
      </c>
      <c r="BR78" s="19">
        <f>IFERROR(HLOOKUP(BR$1,'Nakladova matice_2018'!$A$1:$IW$188,51,FALSE),0)</f>
        <v>0</v>
      </c>
      <c r="BS78" s="19">
        <f>IFERROR(HLOOKUP(BS$1,'Nakladova matice_2018'!$A$1:$IW$188,51,FALSE),0)</f>
        <v>0</v>
      </c>
      <c r="BT78" s="19">
        <f>IFERROR(HLOOKUP(BT$1,'Nakladova matice_2018'!$A$1:$IW$188,51,FALSE),0)</f>
        <v>0</v>
      </c>
      <c r="BU78" s="19">
        <f>IFERROR(HLOOKUP(BU$1,'Nakladova matice_2018'!$A$1:$IW$188,51,FALSE),0)</f>
        <v>0</v>
      </c>
      <c r="BV78" s="19">
        <f>IFERROR(HLOOKUP(BV$1,'Nakladova matice_2018'!$A$1:$IW$188,51,FALSE),0)</f>
        <v>0</v>
      </c>
      <c r="BW78" s="19">
        <f>IFERROR(HLOOKUP(BW$1,'Nakladova matice_2018'!$A$1:$IW$188,51,FALSE),0)</f>
        <v>0</v>
      </c>
      <c r="BX78" s="19">
        <f>IFERROR(HLOOKUP(BX$1,'Nakladova matice_2018'!$A$1:$IW$188,51,FALSE),0)</f>
        <v>18922.2</v>
      </c>
      <c r="BY78" s="19">
        <f>IFERROR(HLOOKUP(BY$1,'Nakladova matice_2018'!$A$1:$IW$188,51,FALSE),0)</f>
        <v>0</v>
      </c>
      <c r="BZ78" s="19">
        <f>IFERROR(HLOOKUP(BZ$1,'Nakladova matice_2018'!$A$1:$IW$188,51,FALSE),0)</f>
        <v>0</v>
      </c>
      <c r="CA78" s="19">
        <f>IFERROR(HLOOKUP(CA$1,'Nakladova matice_2018'!$A$1:$IW$188,51,FALSE),0)</f>
        <v>0</v>
      </c>
      <c r="CB78" s="19">
        <f>IFERROR(HLOOKUP(CB$1,'Nakladova matice_2018'!$A$1:$IW$188,51,FALSE),0)</f>
        <v>0</v>
      </c>
      <c r="CC78" s="19">
        <f>IFERROR(HLOOKUP(CC$1,'Nakladova matice_2018'!$A$1:$IW$188,51,FALSE),0)</f>
        <v>687.05</v>
      </c>
      <c r="CD78" s="19">
        <f>IFERROR(HLOOKUP(CD$1,'Nakladova matice_2018'!$A$1:$IW$188,51,FALSE),0)</f>
        <v>13204.96</v>
      </c>
      <c r="CE78" s="19">
        <f>IFERROR(HLOOKUP(CE$1,'Nakladova matice_2018'!$A$1:$IW$188,51,FALSE),0)</f>
        <v>2604.12</v>
      </c>
      <c r="CF78" s="19">
        <f>IFERROR(HLOOKUP(CF$1,'Nakladova matice_2018'!$A$1:$IW$188,51,FALSE),0)</f>
        <v>1453.16</v>
      </c>
      <c r="CG78" s="19">
        <f>IFERROR(HLOOKUP(CG$1,'Nakladova matice_2018'!$A$1:$IW$188,51,FALSE),0)</f>
        <v>2962.85</v>
      </c>
      <c r="CH78" s="19">
        <f>IFERROR(HLOOKUP(CH$1,'Nakladova matice_2018'!$A$1:$IW$188,51,FALSE),0)</f>
        <v>0</v>
      </c>
      <c r="CI78" s="19">
        <f>IFERROR(HLOOKUP(CI$1,'Nakladova matice_2018'!$A$1:$IW$188,51,FALSE),0)</f>
        <v>4948.0200000000004</v>
      </c>
      <c r="CJ78" s="19">
        <f>IFERROR(HLOOKUP(CJ$1,'Nakladova matice_2018'!$A$1:$IW$188,51,FALSE),0)</f>
        <v>2740.99</v>
      </c>
      <c r="CK78" s="19">
        <f>IFERROR(HLOOKUP(CK$1,'Nakladova matice_2018'!$A$1:$IW$188,51,FALSE),0)</f>
        <v>2758.34</v>
      </c>
      <c r="CL78" s="19">
        <f>IFERROR(HLOOKUP(CL$1,'Nakladova matice_2018'!$A$1:$IW$188,51,FALSE),0)</f>
        <v>6796.01</v>
      </c>
      <c r="CM78" s="19">
        <f>IFERROR(HLOOKUP(CM$1,'Nakladova matice_2018'!$A$1:$IW$188,51,FALSE),0)</f>
        <v>1193.8900000000001</v>
      </c>
      <c r="CN78" s="19">
        <f>IFERROR(HLOOKUP(CN$1,'Nakladova matice_2018'!$A$1:$IW$188,51,FALSE),0)</f>
        <v>20648.75</v>
      </c>
      <c r="CO78" s="19">
        <f>IFERROR(HLOOKUP(CO$1,'Nakladova matice_2018'!$A$1:$IW$188,51,FALSE),0)</f>
        <v>0</v>
      </c>
      <c r="CP78" s="19">
        <f>IFERROR(HLOOKUP(CP$1,'Nakladova matice_2018'!$A$1:$IW$188,51,FALSE),0)</f>
        <v>0</v>
      </c>
      <c r="CQ78" s="19">
        <f>IFERROR(HLOOKUP(CQ$1,'Nakladova matice_2018'!$A$1:$IW$188,51,FALSE),0)</f>
        <v>0</v>
      </c>
      <c r="CR78" s="19">
        <f>IFERROR(HLOOKUP(CR$1,'Nakladova matice_2018'!$A$1:$IW$188,51,FALSE),0)</f>
        <v>8168.48</v>
      </c>
      <c r="CS78" s="19">
        <f>IFERROR(HLOOKUP(CS$1,'Nakladova matice_2018'!$A$1:$IW$188,51,FALSE),0)</f>
        <v>0</v>
      </c>
      <c r="CT78" s="19">
        <f>IFERROR(HLOOKUP(CT$1,'Nakladova matice_2018'!$A$1:$IW$188,51,FALSE),0)</f>
        <v>0</v>
      </c>
      <c r="CU78" s="19">
        <f>IFERROR(HLOOKUP(CU$1,'Nakladova matice_2018'!$A$1:$IW$188,51,FALSE),0)</f>
        <v>180</v>
      </c>
      <c r="CV78" s="19">
        <f>IFERROR(HLOOKUP(CV$1,'Nakladova matice_2018'!$A$1:$IW$188,51,FALSE),0)</f>
        <v>860</v>
      </c>
      <c r="CW78" s="19">
        <f>IFERROR(HLOOKUP(CW$1,'Nakladova matice_2018'!$A$1:$IW$188,51,FALSE),0)</f>
        <v>0</v>
      </c>
      <c r="CX78" s="19">
        <f>IFERROR(HLOOKUP(CX$1,'Nakladova matice_2018'!$A$1:$IW$188,51,FALSE),0)</f>
        <v>0</v>
      </c>
      <c r="CY78" s="19">
        <f>IFERROR(HLOOKUP(CY$1,'Nakladova matice_2018'!$A$1:$IW$188,51,FALSE),0)</f>
        <v>0</v>
      </c>
      <c r="CZ78" s="19">
        <f>IFERROR(HLOOKUP(CZ$1,'Nakladova matice_2018'!$A$1:$IW$188,51,FALSE),0)</f>
        <v>0</v>
      </c>
      <c r="DA78" s="19">
        <f>IFERROR(HLOOKUP(DA$1,'Nakladova matice_2018'!$A$1:$IW$188,51,FALSE),0)</f>
        <v>2581</v>
      </c>
      <c r="DB78" s="19">
        <f>IFERROR(HLOOKUP(DB$1,'Nakladova matice_2018'!$A$1:$IW$188,51,FALSE),0)</f>
        <v>30265.119999999999</v>
      </c>
      <c r="DC78" s="19">
        <f>IFERROR(HLOOKUP(DC$1,'Nakladova matice_2018'!$A$1:$IW$188,51,FALSE),0)</f>
        <v>0</v>
      </c>
      <c r="DD78" s="19">
        <f>IFERROR(HLOOKUP(DD$1,'Nakladova matice_2018'!$A$1:$IW$188,51,FALSE),0)</f>
        <v>0</v>
      </c>
      <c r="DE78" s="19">
        <f>IFERROR(HLOOKUP(DE$1,'Nakladova matice_2018'!$A$1:$IW$188,51,FALSE),0)</f>
        <v>0</v>
      </c>
      <c r="DF78" s="19">
        <f>IFERROR(HLOOKUP(DF$1,'Nakladova matice_2018'!$A$1:$IW$188,51,FALSE),0)</f>
        <v>0</v>
      </c>
      <c r="DG78" s="19">
        <f>IFERROR(HLOOKUP(DG$1,'Nakladova matice_2018'!$A$1:$IW$188,51,FALSE),0)</f>
        <v>0</v>
      </c>
      <c r="DH78" s="19">
        <f>IFERROR(HLOOKUP(DH$1,'Nakladova matice_2018'!$A$1:$IW$188,51,FALSE),0)</f>
        <v>0</v>
      </c>
      <c r="DI78" s="19">
        <f>IFERROR(HLOOKUP(DI$1,'Nakladova matice_2018'!$A$1:$IW$188,51,FALSE),0)</f>
        <v>0</v>
      </c>
      <c r="DJ78" s="19">
        <f>IFERROR(HLOOKUP(DJ$1,'Nakladova matice_2018'!$A$1:$IW$188,51,FALSE),0)</f>
        <v>0</v>
      </c>
      <c r="DK78" s="19">
        <f>IFERROR(HLOOKUP(DK$1,'Nakladova matice_2018'!$A$1:$IW$188,51,FALSE),0)</f>
        <v>0</v>
      </c>
      <c r="DL78" s="19">
        <f>IFERROR(HLOOKUP(DL$1,'Nakladova matice_2018'!$A$1:$IW$188,51,FALSE),0)</f>
        <v>0</v>
      </c>
      <c r="DM78" s="19">
        <f>IFERROR(HLOOKUP(DM$1,'Nakladova matice_2018'!$A$1:$IW$188,51,FALSE),0)</f>
        <v>99970</v>
      </c>
      <c r="DN78" s="19">
        <f>IFERROR(HLOOKUP(DN$1,'Nakladova matice_2018'!$A$1:$IW$188,51,FALSE),0)</f>
        <v>11232.16</v>
      </c>
      <c r="DO78" s="19">
        <f>IFERROR(HLOOKUP(DO$1,'Nakladova matice_2018'!$A$1:$IW$188,51,FALSE),0)</f>
        <v>0</v>
      </c>
      <c r="DP78" s="19">
        <f>IFERROR(HLOOKUP(DP$1,'Nakladova matice_2018'!$A$1:$IW$188,51,FALSE),0)</f>
        <v>0</v>
      </c>
      <c r="DQ78" s="19">
        <f>IFERROR(HLOOKUP(DQ$1,'Nakladova matice_2018'!$A$1:$IW$188,51,FALSE),0)</f>
        <v>0</v>
      </c>
      <c r="DR78" s="19">
        <f>IFERROR(HLOOKUP(DR$1,'Nakladova matice_2018'!$A$1:$IW$188,51,FALSE),0)</f>
        <v>124360.23</v>
      </c>
      <c r="DS78" s="19">
        <f>IFERROR(HLOOKUP(DS$1,'Nakladova matice_2018'!$A$1:$IW$188,51,FALSE),0)</f>
        <v>0</v>
      </c>
      <c r="DT78" s="19">
        <f>IFERROR(HLOOKUP(DT$1,'Nakladova matice_2018'!$A$1:$IW$188,51,FALSE),0)</f>
        <v>0</v>
      </c>
      <c r="DU78" s="19">
        <f>IFERROR(HLOOKUP(DU$1,'Nakladova matice_2018'!$A$1:$IW$188,51,FALSE),0)</f>
        <v>0</v>
      </c>
      <c r="DV78" s="19">
        <f>IFERROR(HLOOKUP(DV$1,'Nakladova matice_2018'!$A$1:$IW$188,51,FALSE),0)</f>
        <v>0</v>
      </c>
      <c r="DW78" s="19">
        <f>IFERROR(HLOOKUP(DW$1,'Nakladova matice_2018'!$A$1:$IW$188,51,FALSE),0)</f>
        <v>0</v>
      </c>
      <c r="DX78" s="19">
        <f>IFERROR(HLOOKUP(DX$1,'Nakladova matice_2018'!$A$1:$IW$188,51,FALSE),0)</f>
        <v>0</v>
      </c>
      <c r="DY78" s="19">
        <f>IFERROR(HLOOKUP(DY$1,'Nakladova matice_2018'!$A$1:$IW$188,51,FALSE),0)</f>
        <v>0</v>
      </c>
      <c r="DZ78" s="19">
        <f>IFERROR(HLOOKUP(DZ$1,'Nakladova matice_2018'!$A$1:$IW$188,51,FALSE),0)</f>
        <v>0</v>
      </c>
      <c r="EA78" s="19">
        <f>IFERROR(HLOOKUP(EA$1,'Nakladova matice_2018'!$A$1:$IW$188,51,FALSE),0)</f>
        <v>0</v>
      </c>
      <c r="EB78" s="19">
        <f>IFERROR(HLOOKUP(EB$1,'Nakladova matice_2018'!$A$1:$IW$188,51,FALSE),0)</f>
        <v>0</v>
      </c>
      <c r="EC78" s="19">
        <f>IFERROR(HLOOKUP(EC$1,'Nakladova matice_2018'!$A$1:$IW$188,51,FALSE),0)</f>
        <v>0</v>
      </c>
      <c r="ED78" s="19">
        <f>IFERROR(HLOOKUP(ED$1,'Nakladova matice_2018'!$A$1:$IW$188,51,FALSE),0)</f>
        <v>0</v>
      </c>
      <c r="EE78" s="19">
        <f>IFERROR(HLOOKUP(EE$1,'Nakladova matice_2018'!$A$1:$IW$188,51,FALSE),0)</f>
        <v>0</v>
      </c>
      <c r="EF78" s="19">
        <f>IFERROR(HLOOKUP(EF$1,'Nakladova matice_2018'!$A$1:$IW$188,51,FALSE),0)</f>
        <v>0</v>
      </c>
      <c r="EG78" s="19">
        <f>IFERROR(HLOOKUP(EG$1,'Nakladova matice_2018'!$A$1:$IW$188,51,FALSE),0)</f>
        <v>0</v>
      </c>
      <c r="EH78" s="19">
        <f>IFERROR(HLOOKUP(EH$1,'Nakladova matice_2018'!$A$1:$IW$188,51,FALSE),0)</f>
        <v>0</v>
      </c>
      <c r="EI78" s="19">
        <f>IFERROR(HLOOKUP(EI$1,'Nakladova matice_2018'!$A$1:$IW$188,51,FALSE),0)</f>
        <v>0</v>
      </c>
      <c r="EJ78" s="19">
        <f>IFERROR(HLOOKUP(EJ$1,'Nakladova matice_2018'!$A$1:$IW$188,51,FALSE),0)</f>
        <v>0</v>
      </c>
      <c r="EK78" s="19">
        <f>IFERROR(HLOOKUP(EK$1,'Nakladova matice_2018'!$A$1:$IW$188,51,FALSE),0)</f>
        <v>0</v>
      </c>
      <c r="EL78" s="19">
        <f>IFERROR(HLOOKUP(EL$1,'Nakladova matice_2018'!$A$1:$IW$188,51,FALSE),0)</f>
        <v>0</v>
      </c>
      <c r="EM78" s="19">
        <f>IFERROR(HLOOKUP(EM$1,'Nakladova matice_2018'!$A$1:$IW$188,51,FALSE),0)</f>
        <v>0</v>
      </c>
      <c r="EN78" s="19">
        <f>IFERROR(HLOOKUP(EN$1,'Nakladova matice_2018'!$A$1:$IW$188,51,FALSE),0)</f>
        <v>0</v>
      </c>
      <c r="EO78" s="19">
        <f>IFERROR(HLOOKUP(EO$1,'Nakladova matice_2018'!$A$1:$IW$188,51,FALSE),0)</f>
        <v>0</v>
      </c>
      <c r="EP78" s="19">
        <f>IFERROR(HLOOKUP(EP$1,'Nakladova matice_2018'!$A$1:$IW$188,51,FALSE),0)</f>
        <v>0</v>
      </c>
      <c r="EQ78" s="19">
        <f>IFERROR(HLOOKUP(EQ$1,'Nakladova matice_2018'!$A$1:$IW$188,51,FALSE),0)</f>
        <v>0</v>
      </c>
      <c r="ER78" s="19">
        <f>IFERROR(HLOOKUP(ER$1,'Nakladova matice_2018'!$A$1:$IW$188,51,FALSE),0)</f>
        <v>0</v>
      </c>
      <c r="ES78" s="19">
        <f>IFERROR(HLOOKUP(ES$1,'Nakladova matice_2018'!$A$1:$IW$188,51,FALSE),0)</f>
        <v>0</v>
      </c>
      <c r="ET78" s="19">
        <f>IFERROR(HLOOKUP(ET$1,'Nakladova matice_2018'!$A$1:$IW$188,51,FALSE),0)</f>
        <v>0</v>
      </c>
      <c r="EU78" s="19">
        <f>IFERROR(HLOOKUP(EU$1,'Nakladova matice_2018'!$A$1:$IW$188,51,FALSE),0)</f>
        <v>0</v>
      </c>
      <c r="EV78" s="19">
        <f>IFERROR(HLOOKUP(EV$1,'Nakladova matice_2018'!$A$1:$IW$188,51,FALSE),0)</f>
        <v>0</v>
      </c>
      <c r="EW78" s="19">
        <f>IFERROR(HLOOKUP(EW$1,'Nakladova matice_2018'!$A$1:$IW$188,51,FALSE),0)</f>
        <v>27699.4</v>
      </c>
      <c r="EX78" s="19">
        <f>IFERROR(HLOOKUP(EX$1,'Nakladova matice_2018'!$A$1:$IW$188,51,FALSE),0)</f>
        <v>0</v>
      </c>
      <c r="EY78" s="19">
        <f>IFERROR(HLOOKUP(EY$1,'Nakladova matice_2018'!$A$1:$IW$188,51,FALSE),0)</f>
        <v>0</v>
      </c>
      <c r="EZ78" s="19">
        <f>IFERROR(HLOOKUP(EZ$1,'Nakladova matice_2018'!$A$1:$IW$188,51,FALSE),0)</f>
        <v>32229.57</v>
      </c>
      <c r="FA78" s="19">
        <f>IFERROR(HLOOKUP(FA$1,'Nakladova matice_2018'!$A$1:$IW$188,51,FALSE),0)</f>
        <v>0</v>
      </c>
      <c r="FB78" s="19">
        <f>IFERROR(HLOOKUP(FB$1,'Nakladova matice_2018'!$A$1:$IW$188,51,FALSE),0)</f>
        <v>33782.239999999998</v>
      </c>
      <c r="FC78" s="19">
        <f>IFERROR(HLOOKUP(FC$1,'Nakladova matice_2018'!$A$1:$IW$188,51,FALSE),0)</f>
        <v>32312.19</v>
      </c>
      <c r="FD78" s="19">
        <f>IFERROR(HLOOKUP(FD$1,'Nakladova matice_2018'!$A$1:$IW$188,51,FALSE),0)</f>
        <v>0</v>
      </c>
      <c r="FE78" s="19">
        <f>IFERROR(HLOOKUP(FE$1,'Nakladova matice_2018'!$A$1:$IW$188,51,FALSE),0)</f>
        <v>6414.23</v>
      </c>
      <c r="FF78" s="19">
        <f>IFERROR(HLOOKUP(FF$1,'Nakladova matice_2018'!$A$1:$IW$188,51,FALSE),0)</f>
        <v>0</v>
      </c>
      <c r="FG78" s="19">
        <f>IFERROR(HLOOKUP(FG$1,'Nakladova matice_2018'!$A$1:$IW$188,51,FALSE),0)</f>
        <v>0</v>
      </c>
      <c r="FH78" s="19">
        <f>IFERROR(HLOOKUP(FH$1,'Nakladova matice_2018'!$A$1:$IW$188,51,FALSE),0)</f>
        <v>0</v>
      </c>
      <c r="FI78" s="19">
        <f>IFERROR(HLOOKUP(FI$1,'Nakladova matice_2018'!$A$1:$IW$188,51,FALSE),0)</f>
        <v>105056.15</v>
      </c>
      <c r="FJ78" s="19">
        <f>IFERROR(HLOOKUP(FJ$1,'Nakladova matice_2018'!$A$1:$IW$188,51,FALSE),0)</f>
        <v>42072.93</v>
      </c>
      <c r="FK78" s="19">
        <f>IFERROR(HLOOKUP(FK$1,'Nakladova matice_2018'!$A$1:$IW$188,51,FALSE),0)</f>
        <v>3085.46</v>
      </c>
      <c r="FL78" s="19">
        <f>IFERROR(HLOOKUP(FL$1,'Nakladova matice_2018'!$A$1:$IW$188,51,FALSE),0)</f>
        <v>82710.83</v>
      </c>
      <c r="FM78" s="19">
        <f>IFERROR(HLOOKUP(FM$1,'Nakladova matice_2018'!$A$1:$IW$188,51,FALSE),0)</f>
        <v>0</v>
      </c>
      <c r="FN78" s="19">
        <f>IFERROR(HLOOKUP(FN$1,'Nakladova matice_2018'!$A$1:$IW$188,51,FALSE),0)</f>
        <v>23374.55</v>
      </c>
      <c r="FO78" s="19">
        <f>IFERROR(HLOOKUP(FO$1,'Nakladova matice_2018'!$A$1:$IW$188,51,FALSE),0)</f>
        <v>159</v>
      </c>
      <c r="FP78" s="19">
        <f>IFERROR(HLOOKUP(FP$1,'Nakladova matice_2018'!$A$1:$IW$188,51,FALSE),0)</f>
        <v>0</v>
      </c>
      <c r="FQ78" s="19">
        <f>IFERROR(HLOOKUP(FQ$1,'Nakladova matice_2018'!$A$1:$IW$188,51,FALSE),0)</f>
        <v>0</v>
      </c>
      <c r="FR78" s="19">
        <f>IFERROR(HLOOKUP(FR$1,'Nakladova matice_2018'!$A$1:$IW$188,51,FALSE),0)</f>
        <v>0</v>
      </c>
      <c r="FS78" s="19">
        <f>IFERROR(HLOOKUP(FS$1,'Nakladova matice_2018'!$A$1:$IW$188,51,FALSE),0)</f>
        <v>0</v>
      </c>
      <c r="FT78" s="19">
        <f>IFERROR(HLOOKUP(FT$1,'Nakladova matice_2018'!$A$1:$IW$188,51,FALSE),0)</f>
        <v>0</v>
      </c>
      <c r="FU78" s="19">
        <f>IFERROR(HLOOKUP(FU$1,'Nakladova matice_2018'!$A$1:$IW$188,51,FALSE),0)</f>
        <v>0</v>
      </c>
      <c r="FV78" s="19">
        <f>IFERROR(HLOOKUP(FV$1,'Nakladova matice_2018'!$A$1:$IW$188,51,FALSE),0)</f>
        <v>0</v>
      </c>
      <c r="FW78" s="19">
        <f>IFERROR(HLOOKUP(FW$1,'Nakladova matice_2018'!$A$1:$IW$188,51,FALSE),0)</f>
        <v>0</v>
      </c>
      <c r="FX78" s="19">
        <f>IFERROR(HLOOKUP(FX$1,'Nakladova matice_2018'!$A$1:$IW$188,51,FALSE),0)</f>
        <v>0</v>
      </c>
      <c r="FY78" s="19">
        <f>IFERROR(HLOOKUP(FY$1,'Nakladova matice_2018'!$A$1:$IW$188,51,FALSE),0)</f>
        <v>61757.43</v>
      </c>
      <c r="FZ78" s="19">
        <f>IFERROR(HLOOKUP(FZ$1,'Nakladova matice_2018'!$A$1:$IW$188,51,FALSE),0)</f>
        <v>0</v>
      </c>
      <c r="GA78" s="19">
        <f>IFERROR(HLOOKUP(GA$1,'Nakladova matice_2018'!$A$1:$IW$188,51,FALSE),0)</f>
        <v>0</v>
      </c>
      <c r="GB78" s="19">
        <f>IFERROR(HLOOKUP(GB$1,'Nakladova matice_2018'!$A$1:$IW$188,51,FALSE),0)</f>
        <v>0</v>
      </c>
      <c r="GC78" s="19">
        <f>IFERROR(HLOOKUP(GC$1,'Nakladova matice_2018'!$A$1:$IW$188,51,FALSE),0)</f>
        <v>0</v>
      </c>
      <c r="GD78" s="19">
        <f>IFERROR(HLOOKUP(GD$1,'Nakladova matice_2018'!$A$1:$IW$188,51,FALSE),0)</f>
        <v>0</v>
      </c>
      <c r="GE78" s="19">
        <f>IFERROR(HLOOKUP(GE$1,'Nakladova matice_2018'!$A$1:$IW$188,51,FALSE),0)</f>
        <v>0</v>
      </c>
      <c r="GF78" s="19">
        <f>IFERROR(HLOOKUP(GF$1,'Nakladova matice_2018'!$A$1:$IW$188,51,FALSE),0)</f>
        <v>0</v>
      </c>
      <c r="GG78" s="19">
        <f>IFERROR(HLOOKUP(GG$1,'Nakladova matice_2018'!$A$1:$IW$188,51,FALSE),0)</f>
        <v>0</v>
      </c>
      <c r="GH78" s="19">
        <f>IFERROR(HLOOKUP(GH$1,'Nakladova matice_2018'!$A$1:$IW$188,51,FALSE),0)</f>
        <v>0</v>
      </c>
      <c r="GI78" s="19">
        <f>IFERROR(HLOOKUP(GI$1,'Nakladova matice_2018'!$A$1:$IW$188,51,FALSE),0)</f>
        <v>400</v>
      </c>
      <c r="GJ78" s="19">
        <f>IFERROR(HLOOKUP(GJ$1,'Nakladova matice_2018'!$A$1:$IW$188,51,FALSE),0)</f>
        <v>0</v>
      </c>
      <c r="GK78" s="19">
        <f>IFERROR(HLOOKUP(GK$1,'Nakladova matice_2018'!$A$1:$IW$188,51,FALSE),0)</f>
        <v>0.5</v>
      </c>
      <c r="GL78" s="19">
        <f>IFERROR(HLOOKUP(GL$1,'Nakladova matice_2018'!$A$1:$IW$188,51,FALSE),0)</f>
        <v>0</v>
      </c>
      <c r="GM78" s="19">
        <f>IFERROR(HLOOKUP(GM$1,'Nakladova matice_2018'!$A$1:$IW$188,51,FALSE),0)</f>
        <v>70396.679999999993</v>
      </c>
      <c r="GN78" s="19">
        <f>IFERROR(HLOOKUP(GN$1,'Nakladova matice_2018'!$A$1:$IW$188,51,FALSE),0)</f>
        <v>23839.759999999998</v>
      </c>
      <c r="GO78" s="19">
        <f>IFERROR(HLOOKUP(GO$1,'Nakladova matice_2018'!$A$1:$IW$188,51,FALSE),0)</f>
        <v>0</v>
      </c>
      <c r="GP78" s="19">
        <f>IFERROR(HLOOKUP(GP$1,'Nakladova matice_2018'!$A$1:$IW$188,51,FALSE),0)</f>
        <v>0</v>
      </c>
      <c r="GQ78" s="19">
        <f>IFERROR(HLOOKUP(GQ$1,'Nakladova matice_2018'!$A$1:$IW$188,51,FALSE),0)</f>
        <v>11037.13</v>
      </c>
      <c r="GR78" s="19">
        <f>IFERROR(HLOOKUP(GR$1,'Nakladova matice_2018'!$A$1:$IW$188,51,FALSE),0)</f>
        <v>0</v>
      </c>
      <c r="GS78" s="19">
        <f>IFERROR(HLOOKUP(GS$1,'Nakladova matice_2018'!$A$1:$IW$188,51,FALSE),0)</f>
        <v>0</v>
      </c>
      <c r="GT78" s="19">
        <f>IFERROR(HLOOKUP(GT$1,'Nakladova matice_2018'!$A$1:$IW$188,51,FALSE),0)</f>
        <v>0</v>
      </c>
      <c r="GU78" s="19">
        <f>IFERROR(HLOOKUP(GU$1,'Nakladova matice_2018'!$A$1:$IW$188,51,FALSE),0)</f>
        <v>0</v>
      </c>
      <c r="GV78" s="19">
        <f>IFERROR(HLOOKUP(GV$1,'Nakladova matice_2018'!$A$1:$IW$188,51,FALSE),0)</f>
        <v>0</v>
      </c>
      <c r="GW78" s="19">
        <f>IFERROR(HLOOKUP(GW$1,'Nakladova matice_2018'!$A$1:$IW$188,51,FALSE),0)</f>
        <v>0</v>
      </c>
      <c r="GX78" s="19">
        <f>IFERROR(HLOOKUP(GX$1,'Nakladova matice_2018'!$A$1:$IW$188,51,FALSE),0)</f>
        <v>0</v>
      </c>
      <c r="GY78" s="19">
        <f>IFERROR(HLOOKUP(GY$1,'Nakladova matice_2018'!$A$1:$IW$188,51,FALSE),0)</f>
        <v>0</v>
      </c>
      <c r="GZ78" s="19">
        <f>IFERROR(HLOOKUP(GZ$1,'Nakladova matice_2018'!$A$1:$IW$188,51,FALSE),0)</f>
        <v>0</v>
      </c>
      <c r="HA78" s="19">
        <f>IFERROR(HLOOKUP(HA$1,'Nakladova matice_2018'!$A$1:$IW$188,51,FALSE),0)</f>
        <v>0</v>
      </c>
      <c r="HB78" s="19">
        <f>IFERROR(HLOOKUP(HB$1,'Nakladova matice_2018'!$A$1:$IW$188,51,FALSE),0)</f>
        <v>167309.47</v>
      </c>
      <c r="HC78" s="19">
        <f>IFERROR(HLOOKUP(HC$1,'Nakladova matice_2018'!$A$1:$IW$188,51,FALSE),0)</f>
        <v>0</v>
      </c>
      <c r="HD78" s="19">
        <f>IFERROR(HLOOKUP(HD$1,'Nakladova matice_2018'!$A$1:$IW$188,51,FALSE),0)</f>
        <v>0</v>
      </c>
      <c r="HE78" s="19">
        <f>IFERROR(HLOOKUP(HE$1,'Nakladova matice_2018'!$A$1:$IW$188,51,FALSE),0)</f>
        <v>0</v>
      </c>
      <c r="HF78" s="19">
        <f>IFERROR(HLOOKUP(HF$1,'Nakladova matice_2018'!$A$1:$IW$188,51,FALSE),0)</f>
        <v>0</v>
      </c>
      <c r="HG78" s="19">
        <f>IFERROR(HLOOKUP(HG$1,'Nakladova matice_2018'!$A$1:$IW$188,51,FALSE),0)</f>
        <v>0</v>
      </c>
      <c r="HH78" s="19">
        <f>IFERROR(HLOOKUP(HH$1,'Nakladova matice_2018'!$A$1:$IW$188,51,FALSE),0)</f>
        <v>0</v>
      </c>
      <c r="HI78" s="19">
        <f>IFERROR(HLOOKUP(HI$1,'Nakladova matice_2018'!$A$1:$IW$188,51,FALSE),0)</f>
        <v>0</v>
      </c>
      <c r="HJ78" s="19">
        <f>IFERROR(HLOOKUP(HJ$1,'Nakladova matice_2018'!$A$1:$IW$188,51,FALSE),0)</f>
        <v>0</v>
      </c>
      <c r="HK78" s="19">
        <f>IFERROR(HLOOKUP(HK$1,'Nakladova matice_2018'!$A$1:$IW$188,51,FALSE),0)</f>
        <v>0</v>
      </c>
      <c r="HL78" s="19">
        <f>IFERROR(HLOOKUP(HL$1,'Nakladova matice_2018'!$A$1:$IW$188,51,FALSE),0)</f>
        <v>0</v>
      </c>
      <c r="HM78" s="19">
        <f>IFERROR(HLOOKUP(HM$1,'Nakladova matice_2018'!$A$1:$IW$188,51,FALSE),0)</f>
        <v>0</v>
      </c>
      <c r="HN78" s="19">
        <f>IFERROR(HLOOKUP(HN$1,'Nakladova matice_2018'!$A$1:$IW$188,51,FALSE),0)</f>
        <v>0</v>
      </c>
      <c r="HO78" s="19">
        <f>IFERROR(HLOOKUP(HO$1,'Nakladova matice_2018'!$A$1:$IW$188,51,FALSE),0)</f>
        <v>0</v>
      </c>
      <c r="HP78" s="19">
        <f>IFERROR(HLOOKUP(HP$1,'Nakladova matice_2018'!$A$1:$IW$188,51,FALSE),0)</f>
        <v>0</v>
      </c>
      <c r="HQ78" s="19">
        <f>IFERROR(HLOOKUP(HQ$1,'Nakladova matice_2018'!$A$1:$IW$188,51,FALSE),0)</f>
        <v>0</v>
      </c>
      <c r="HR78" s="19">
        <f>IFERROR(HLOOKUP(HR$1,'Nakladova matice_2018'!$A$1:$IW$188,51,FALSE),0)</f>
        <v>0</v>
      </c>
      <c r="HS78" s="19">
        <f>IFERROR(HLOOKUP(HS$1,'Nakladova matice_2018'!$A$1:$IW$188,51,FALSE),0)</f>
        <v>0</v>
      </c>
      <c r="HT78" s="19">
        <f>IFERROR(HLOOKUP(HT$1,'Nakladova matice_2018'!$A$1:$IW$188,51,FALSE),0)</f>
        <v>0</v>
      </c>
      <c r="HU78" s="19">
        <f>IFERROR(HLOOKUP(HU$1,'Nakladova matice_2018'!$A$1:$IW$188,51,FALSE),0)</f>
        <v>0</v>
      </c>
      <c r="HV78" s="19">
        <f>IFERROR(HLOOKUP(HV$1,'Nakladova matice_2018'!$A$1:$IW$188,51,FALSE),0)</f>
        <v>0</v>
      </c>
      <c r="HW78" s="19">
        <f>IFERROR(HLOOKUP(HW$1,'Nakladova matice_2018'!$A$1:$IW$188,51,FALSE),0)</f>
        <v>0</v>
      </c>
      <c r="HX78" s="19">
        <f>IFERROR(HLOOKUP(HX$1,'Nakladova matice_2018'!$A$1:$IW$188,51,FALSE),0)</f>
        <v>0</v>
      </c>
      <c r="HY78" s="19">
        <f>IFERROR(HLOOKUP(HY$1,'Nakladova matice_2018'!$A$1:$IW$188,51,FALSE),0)</f>
        <v>0</v>
      </c>
      <c r="HZ78" s="19">
        <f>IFERROR(HLOOKUP(HZ$1,'Nakladova matice_2018'!$A$1:$IW$188,51,FALSE),0)</f>
        <v>0</v>
      </c>
      <c r="IA78" s="19">
        <f>IFERROR(HLOOKUP(IA$1,'Nakladova matice_2018'!$A$1:$IW$188,51,FALSE),0)</f>
        <v>0</v>
      </c>
      <c r="IB78" s="19">
        <f>IFERROR(HLOOKUP(IB$1,'Nakladova matice_2018'!$A$1:$IW$188,51,FALSE),0)</f>
        <v>0</v>
      </c>
      <c r="IC78" s="19">
        <f>IFERROR(HLOOKUP(IC$1,'Nakladova matice_2018'!$A$1:$IW$188,51,FALSE),0)</f>
        <v>0</v>
      </c>
      <c r="ID78" s="19">
        <f>IFERROR(HLOOKUP(ID$1,'Nakladova matice_2018'!$A$1:$IW$188,51,FALSE),0)</f>
        <v>0</v>
      </c>
      <c r="IE78" s="19">
        <f>IFERROR(HLOOKUP(IE$1,'Nakladova matice_2018'!$A$1:$IW$188,51,FALSE),0)</f>
        <v>0</v>
      </c>
      <c r="IF78" s="19">
        <f>IFERROR(HLOOKUP(IF$1,'Nakladova matice_2018'!$A$1:$IW$188,51,FALSE),0)</f>
        <v>0</v>
      </c>
      <c r="IG78" s="19">
        <f>IFERROR(HLOOKUP(IG$1,'Nakladova matice_2018'!$A$1:$IW$188,51,FALSE),0)</f>
        <v>0</v>
      </c>
      <c r="IH78" s="19">
        <f>IFERROR(HLOOKUP(IH$1,'Nakladova matice_2018'!$A$1:$IW$188,51,FALSE),0)</f>
        <v>0</v>
      </c>
      <c r="II78" s="19">
        <f>IFERROR(HLOOKUP(II$1,'Nakladova matice_2018'!$A$1:$IW$188,51,FALSE),0)</f>
        <v>0</v>
      </c>
      <c r="IJ78" s="19">
        <f>IFERROR(HLOOKUP(IJ$1,'Nakladova matice_2018'!$A$1:$IW$188,51,FALSE),0)</f>
        <v>0</v>
      </c>
      <c r="IK78" s="19">
        <f>IFERROR(HLOOKUP(IK$1,'Nakladova matice_2018'!$A$1:$IW$188,51,FALSE),0)</f>
        <v>0</v>
      </c>
      <c r="IL78" s="19">
        <f>IFERROR(HLOOKUP(IL$1,'Nakladova matice_2018'!$A$1:$IW$188,51,FALSE),0)</f>
        <v>0</v>
      </c>
      <c r="IM78" s="19">
        <f>IFERROR(HLOOKUP(IM$1,'Nakladova matice_2018'!$A$1:$IW$188,51,FALSE),0)</f>
        <v>0</v>
      </c>
      <c r="IN78" s="19">
        <f>IFERROR(HLOOKUP(IN$1,'Nakladova matice_2018'!$A$1:$IW$188,51,FALSE),0)</f>
        <v>0</v>
      </c>
      <c r="IO78" s="19">
        <f>IFERROR(HLOOKUP(IO$1,'Nakladova matice_2018'!$A$1:$IW$188,51,FALSE),0)</f>
        <v>0</v>
      </c>
      <c r="IP78" s="19">
        <f>IFERROR(HLOOKUP(IP$1,'Nakladova matice_2018'!$A$1:$IW$188,51,FALSE),0)</f>
        <v>0</v>
      </c>
      <c r="IQ78" s="19">
        <f>IFERROR(HLOOKUP(IQ$1,'Nakladova matice_2018'!$A$1:$IW$188,51,FALSE),0)</f>
        <v>0</v>
      </c>
      <c r="IR78" s="19">
        <f>IFERROR(HLOOKUP(IR$1,'Nakladova matice_2018'!$A$1:$IW$188,51,FALSE),0)</f>
        <v>0</v>
      </c>
      <c r="IS78" s="19">
        <f>IFERROR(HLOOKUP(IS$1,'Nakladova matice_2018'!$A$1:$IW$188,51,FALSE),0)</f>
        <v>0</v>
      </c>
      <c r="IT78" s="19">
        <f>IFERROR(HLOOKUP(IT$1,'Nakladova matice_2018'!$A$1:$IW$188,51,FALSE),0)</f>
        <v>0</v>
      </c>
      <c r="IU78" s="19">
        <f>IFERROR(HLOOKUP(IU$1,'Nakladova matice_2018'!$A$1:$IW$188,51,FALSE),0)</f>
        <v>0</v>
      </c>
      <c r="IV78" s="19">
        <f>IFERROR(HLOOKUP(IV$1,'Nakladova matice_2018'!$A$1:$IW$188,51,FALSE),0)</f>
        <v>0</v>
      </c>
      <c r="IW78" s="19">
        <f>IFERROR(HLOOKUP(IW$1,'Nakladova matice_2018'!$A$1:$IW$188,51,FALSE),0)</f>
        <v>0</v>
      </c>
      <c r="IX78" s="19">
        <f>IFERROR(HLOOKUP(IX$1,'Nakladova matice_2018'!$A$1:$IW$188,51,FALSE),0)</f>
        <v>0</v>
      </c>
      <c r="IY78" s="19">
        <f>IFERROR(HLOOKUP(IY$1,'Nakladova matice_2018'!$A$1:$IW$188,51,FALSE),0)</f>
        <v>0</v>
      </c>
      <c r="IZ78" s="19">
        <f>IFERROR(HLOOKUP(IZ$1,'Nakladova matice_2018'!$A$1:$IW$188,51,FALSE),0)</f>
        <v>310</v>
      </c>
      <c r="JA78" s="19">
        <f>IFERROR(HLOOKUP(JA$1,'Nakladova matice_2018'!$A$1:$IW$188,51,FALSE),0)</f>
        <v>0</v>
      </c>
      <c r="JB78" s="19">
        <f>IFERROR(HLOOKUP(JB$1,'Nakladova matice_2018'!$A$1:$IW$188,51,FALSE),0)</f>
        <v>0</v>
      </c>
      <c r="JC78" s="19">
        <f>IFERROR(HLOOKUP(JC$1,'Nakladova matice_2018'!$A$1:$IW$188,51,FALSE),0)</f>
        <v>0</v>
      </c>
      <c r="JD78" s="19">
        <f>IFERROR(HLOOKUP(JD$1,'Nakladova matice_2018'!$A$1:$IW$188,51,FALSE),0)</f>
        <v>0</v>
      </c>
      <c r="JE78" s="19">
        <f>IFERROR(HLOOKUP(JE$1,'Nakladova matice_2018'!$A$1:$IW$188,51,FALSE),0)</f>
        <v>0</v>
      </c>
      <c r="JF78" s="19">
        <f>IFERROR(HLOOKUP(JF$1,'Nakladova matice_2018'!$A$1:$IW$188,51,FALSE),0)</f>
        <v>0</v>
      </c>
      <c r="JG78" s="19">
        <f>IFERROR(HLOOKUP(JG$1,'Nakladova matice_2018'!$A$1:$IW$188,51,FALSE),0)</f>
        <v>0</v>
      </c>
      <c r="JH78" s="19">
        <f>IFERROR(HLOOKUP(JH$1,'Nakladova matice_2018'!$A$1:$IW$188,51,FALSE),0)</f>
        <v>0</v>
      </c>
      <c r="JI78" s="19">
        <f>IFERROR(HLOOKUP(JI$1,'Nakladova matice_2018'!$A$1:$IW$188,51,FALSE),0)</f>
        <v>0</v>
      </c>
      <c r="JJ78" s="19">
        <f>IFERROR(HLOOKUP(JJ$1,'Nakladova matice_2018'!$A$1:$IW$188,51,FALSE),0)</f>
        <v>0</v>
      </c>
      <c r="JK78" s="19">
        <f>IFERROR(HLOOKUP(JK$1,'Nakladova matice_2018'!$A$1:$IW$188,51,FALSE),0)</f>
        <v>0</v>
      </c>
      <c r="JL78" s="19">
        <f>IFERROR(HLOOKUP(JL$1,'Nakladova matice_2018'!$A$1:$IW$188,51,FALSE),0)</f>
        <v>0</v>
      </c>
      <c r="JM78" s="19">
        <f>IFERROR(HLOOKUP(JM$1,'Nakladova matice_2018'!$A$1:$IW$188,51,FALSE),0)</f>
        <v>0</v>
      </c>
      <c r="JN78" s="19">
        <f>IFERROR(HLOOKUP(JN$1,'Nakladova matice_2018'!$A$1:$IW$188,51,FALSE),0)</f>
        <v>0</v>
      </c>
      <c r="JO78" s="19">
        <f>IFERROR(HLOOKUP(JO$1,'Nakladova matice_2018'!$A$1:$IW$188,51,FALSE),0)</f>
        <v>0</v>
      </c>
      <c r="JP78" s="19">
        <f>IFERROR(HLOOKUP(JP$1,'Nakladova matice_2018'!$A$1:$IW$188,51,FALSE),0)</f>
        <v>0</v>
      </c>
      <c r="JQ78" s="19">
        <f>IFERROR(HLOOKUP(JQ$1,'Nakladova matice_2018'!$A$1:$IW$188,51,FALSE),0)</f>
        <v>0</v>
      </c>
      <c r="JR78" s="19">
        <f>IFERROR(HLOOKUP(JR$1,'Nakladova matice_2018'!$A$1:$IW$188,51,FALSE),0)</f>
        <v>0</v>
      </c>
      <c r="JS78" s="19">
        <f>IFERROR(HLOOKUP(JS$1,'Nakladova matice_2018'!$A$1:$IW$188,51,FALSE),0)</f>
        <v>0</v>
      </c>
      <c r="JT78" s="19">
        <f>IFERROR(HLOOKUP(JT$1,'Nakladova matice_2018'!$A$1:$IW$188,51,FALSE),0)</f>
        <v>39071.49</v>
      </c>
      <c r="JU78" s="19">
        <f>IFERROR(HLOOKUP(JU$1,'Nakladova matice_2018'!$A$1:$IW$188,51,FALSE),0)</f>
        <v>0</v>
      </c>
      <c r="JV78" s="19">
        <f>IFERROR(HLOOKUP(JV$1,'Nakladova matice_2018'!$A$1:$IW$188,51,FALSE),0)</f>
        <v>0</v>
      </c>
      <c r="JW78" s="19">
        <f>IFERROR(HLOOKUP(JW$1,'Nakladova matice_2018'!$A$1:$IW$188,51,FALSE),0)</f>
        <v>0</v>
      </c>
      <c r="JX78" s="19">
        <f>IFERROR(HLOOKUP(JX$1,'Nakladova matice_2018'!$A$1:$IW$188,51,FALSE),0)</f>
        <v>0</v>
      </c>
      <c r="JY78" s="19">
        <f>IFERROR(HLOOKUP(JY$1,'Nakladova matice_2018'!$A$1:$IW$188,51,FALSE),0)</f>
        <v>0</v>
      </c>
      <c r="JZ78" s="19">
        <f>IFERROR(HLOOKUP(JZ$1,'Nakladova matice_2018'!$A$1:$IW$188,51,FALSE),0)</f>
        <v>0</v>
      </c>
      <c r="KA78" s="19">
        <f>IFERROR(HLOOKUP(KA$1,'Nakladova matice_2018'!$A$1:$IW$188,51,FALSE),0)</f>
        <v>0</v>
      </c>
      <c r="KB78" s="19">
        <f>IFERROR(HLOOKUP(KB$1,'Nakladova matice_2018'!$A$1:$IW$188,51,FALSE),0)</f>
        <v>0</v>
      </c>
      <c r="KC78" s="19">
        <f>IFERROR(HLOOKUP(KC$1,'Nakladova matice_2018'!$A$1:$IW$188,51,FALSE),0)</f>
        <v>0</v>
      </c>
      <c r="KD78" s="19">
        <f>IFERROR(HLOOKUP(KD$1,'Nakladova matice_2018'!$A$1:$IW$188,51,FALSE),0)</f>
        <v>250</v>
      </c>
      <c r="KE78" s="19">
        <f>IFERROR(HLOOKUP(KE$1,'Nakladova matice_2018'!$A$1:$IW$188,51,FALSE),0)</f>
        <v>0</v>
      </c>
      <c r="KF78" s="19">
        <f>IFERROR(HLOOKUP(KF$1,'Nakladova matice_2018'!$A$1:$IW$188,51,FALSE),0)</f>
        <v>0</v>
      </c>
      <c r="KG78" s="19">
        <f>IFERROR(HLOOKUP(KG$1,'Nakladova matice_2018'!$A$1:$IW$188,51,FALSE),0)</f>
        <v>0</v>
      </c>
      <c r="KH78" s="19">
        <f>IFERROR(HLOOKUP(KH$1,'Nakladova matice_2018'!$A$1:$IW$188,51,FALSE),0)</f>
        <v>0</v>
      </c>
      <c r="KI78" s="19">
        <f>IFERROR(HLOOKUP(KI$1,'Nakladova matice_2018'!$A$1:$IW$188,51,FALSE),0)</f>
        <v>0</v>
      </c>
      <c r="KJ78" s="19">
        <f>IFERROR(HLOOKUP(KJ$1,'Nakladova matice_2018'!$A$1:$IW$188,51,FALSE),0)</f>
        <v>112</v>
      </c>
      <c r="KK78" s="19">
        <f>IFERROR(HLOOKUP(KK$1,'Nakladova matice_2018'!$A$1:$IW$188,51,FALSE),0)</f>
        <v>0</v>
      </c>
      <c r="KL78" s="19">
        <f>IFERROR(HLOOKUP(KL$1,'Nakladova matice_2018'!$A$1:$IW$188,51,FALSE),0)</f>
        <v>0</v>
      </c>
      <c r="KM78" s="19">
        <f>IFERROR(HLOOKUP(KM$1,'Nakladova matice_2018'!$A$1:$IW$188,51,FALSE),0)</f>
        <v>0</v>
      </c>
      <c r="KN78" s="19">
        <f>IFERROR(HLOOKUP(KN$1,'Nakladova matice_2018'!$A$1:$IW$188,51,FALSE),0)</f>
        <v>0</v>
      </c>
      <c r="KO78" s="19">
        <f>IFERROR(HLOOKUP(KO$1,'Nakladova matice_2018'!$A$1:$IW$188,51,FALSE),0)</f>
        <v>0</v>
      </c>
      <c r="KP78" s="19">
        <f>IFERROR(HLOOKUP(KP$1,'Nakladova matice_2018'!$A$1:$IW$188,51,FALSE),0)</f>
        <v>0</v>
      </c>
      <c r="KQ78" s="19">
        <f>IFERROR(HLOOKUP(KQ$1,'Nakladova matice_2018'!$A$1:$IW$188,51,FALSE),0)</f>
        <v>0</v>
      </c>
      <c r="KR78" s="19">
        <f>IFERROR(HLOOKUP(KR$1,'Nakladova matice_2018'!$A$1:$IW$188,51,FALSE),0)</f>
        <v>0</v>
      </c>
      <c r="KS78" s="19">
        <f>IFERROR(HLOOKUP(KS$1,'Nakladova matice_2018'!$A$1:$IW$188,51,FALSE),0)</f>
        <v>0</v>
      </c>
      <c r="KT78" s="19">
        <f>IFERROR(HLOOKUP(KT$1,'Nakladova matice_2018'!$A$1:$IW$188,51,FALSE),0)</f>
        <v>0</v>
      </c>
      <c r="KU78" s="19">
        <f>IFERROR(HLOOKUP(KU$1,'Nakladova matice_2018'!$A$1:$IW$188,51,FALSE),0)</f>
        <v>0</v>
      </c>
      <c r="KV78" s="19">
        <f>IFERROR(HLOOKUP(KV$1,'Nakladova matice_2018'!$A$1:$IW$188,51,FALSE),0)</f>
        <v>0</v>
      </c>
      <c r="KW78" s="19">
        <f>IFERROR(HLOOKUP(KW$1,'Nakladova matice_2018'!$A$1:$IW$188,51,FALSE),0)</f>
        <v>28</v>
      </c>
      <c r="KX78" s="19">
        <f>IFERROR(HLOOKUP(KX$1,'Nakladova matice_2018'!$A$1:$IW$188,51,FALSE),0)</f>
        <v>0</v>
      </c>
      <c r="KY78" s="19">
        <f>IFERROR(HLOOKUP(KY$1,'Nakladova matice_2018'!$A$1:$IW$188,51,FALSE),0)</f>
        <v>0</v>
      </c>
      <c r="KZ78" s="19">
        <f>IFERROR(HLOOKUP(KZ$1,'Nakladova matice_2018'!$A$1:$IW$188,51,FALSE),0)</f>
        <v>0</v>
      </c>
      <c r="LA78" s="19">
        <f>IFERROR(HLOOKUP(LA$1,'Nakladova matice_2018'!$A$1:$IW$188,51,FALSE),0)</f>
        <v>0</v>
      </c>
      <c r="LB78" s="19">
        <f>IFERROR(HLOOKUP(LB$1,'Nakladova matice_2018'!$A$1:$IW$188,51,FALSE),0)</f>
        <v>0</v>
      </c>
      <c r="LC78" s="19">
        <f>IFERROR(HLOOKUP(LC$1,'Nakladova matice_2018'!$A$1:$IW$188,51,FALSE),0)</f>
        <v>0</v>
      </c>
      <c r="LD78" s="19">
        <f>IFERROR(HLOOKUP(LD$1,'Nakladova matice_2018'!$A$1:$IW$188,51,FALSE),0)</f>
        <v>0</v>
      </c>
      <c r="LE78" s="19">
        <f>IFERROR(HLOOKUP(LE$1,'Nakladova matice_2018'!$A$1:$IW$188,51,FALSE),0)</f>
        <v>496</v>
      </c>
      <c r="LF78" s="19">
        <f>IFERROR(HLOOKUP(LF$1,'Nakladova matice_2018'!$A$1:$IW$188,51,FALSE),0)</f>
        <v>15</v>
      </c>
      <c r="LG78" s="19">
        <f>IFERROR(HLOOKUP(LG$1,'Nakladova matice_2018'!$A$1:$IW$188,51,FALSE),0)</f>
        <v>0</v>
      </c>
      <c r="LH78" s="19">
        <f>IFERROR(HLOOKUP(LH$1,'Nakladova matice_2018'!$A$1:$IW$188,51,FALSE),0)</f>
        <v>0</v>
      </c>
      <c r="LI78" s="19">
        <f>IFERROR(HLOOKUP(LI$1,'Nakladova matice_2018'!$A$1:$IW$188,51,FALSE),0)</f>
        <v>0</v>
      </c>
      <c r="LJ78" s="19">
        <f>IFERROR(HLOOKUP(LJ$1,'Nakladova matice_2018'!$A$1:$IW$188,51,FALSE),0)</f>
        <v>0</v>
      </c>
      <c r="LK78" s="19">
        <f>IFERROR(HLOOKUP(LK$1,'Nakladova matice_2018'!$A$1:$IW$188,51,FALSE),0)</f>
        <v>0</v>
      </c>
      <c r="LL78" s="19">
        <f>IFERROR(HLOOKUP(LL$1,'Nakladova matice_2018'!$A$1:$IW$188,51,FALSE),0)</f>
        <v>0</v>
      </c>
      <c r="LM78" s="19">
        <f>IFERROR(HLOOKUP(LM$1,'Nakladova matice_2018'!$A$1:$IW$188,51,FALSE),0)</f>
        <v>0</v>
      </c>
      <c r="LN78" s="19">
        <f>IFERROR(HLOOKUP(LN$1,'Nakladova matice_2018'!$A$1:$IW$188,51,FALSE),0)</f>
        <v>0</v>
      </c>
      <c r="LO78" s="19">
        <f>IFERROR(HLOOKUP(LO$1,'Nakladova matice_2018'!$A$1:$IW$188,51,FALSE),0)</f>
        <v>0</v>
      </c>
      <c r="LP78" s="19">
        <f>IFERROR(HLOOKUP(LP$1,'Nakladova matice_2018'!$A$1:$IW$188,51,FALSE),0)</f>
        <v>0</v>
      </c>
      <c r="LQ78" s="19">
        <f>IFERROR(HLOOKUP(LQ$1,'Nakladova matice_2018'!$A$1:$IW$188,51,FALSE),0)</f>
        <v>0</v>
      </c>
      <c r="LR78" s="19">
        <f>IFERROR(HLOOKUP(LR$1,'Nakladova matice_2018'!$A$1:$IW$188,51,FALSE),0)</f>
        <v>0</v>
      </c>
      <c r="LS78" s="19">
        <f>IFERROR(HLOOKUP(LS$1,'Nakladova matice_2018'!$A$1:$IW$188,51,FALSE),0)</f>
        <v>0</v>
      </c>
      <c r="LT78" s="19">
        <f>IFERROR(HLOOKUP(LT$1,'Nakladova matice_2018'!$A$1:$IW$188,51,FALSE),0)</f>
        <v>0</v>
      </c>
      <c r="LU78" s="19">
        <f>IFERROR(HLOOKUP(LU$1,'Nakladova matice_2018'!$A$1:$IW$188,51,FALSE),0)</f>
        <v>0</v>
      </c>
      <c r="LV78" s="19">
        <f>IFERROR(HLOOKUP(LV$1,'Nakladova matice_2018'!$A$1:$IW$188,51,FALSE),0)</f>
        <v>0</v>
      </c>
      <c r="LW78" s="19">
        <f>IFERROR(HLOOKUP(LW$1,'Nakladova matice_2018'!$A$1:$IW$188,51,FALSE),0)</f>
        <v>0</v>
      </c>
      <c r="LX78" s="19">
        <f>IFERROR(HLOOKUP(LX$1,'Nakladova matice_2018'!$A$1:$IW$188,51,FALSE),0)</f>
        <v>0</v>
      </c>
      <c r="LY78" s="19">
        <f>IFERROR(HLOOKUP(LY$1,'Nakladova matice_2018'!$A$1:$IW$188,51,FALSE),0)</f>
        <v>0</v>
      </c>
      <c r="LZ78" s="19">
        <f>IFERROR(HLOOKUP(LZ$1,'Nakladova matice_2018'!$A$1:$IW$188,51,FALSE),0)</f>
        <v>0</v>
      </c>
      <c r="MA78" s="19">
        <f>IFERROR(HLOOKUP(MA$1,'Nakladova matice_2018'!$A$1:$IW$188,51,FALSE),0)</f>
        <v>0</v>
      </c>
      <c r="MB78" s="19">
        <f>IFERROR(HLOOKUP(MB$1,'Nakladova matice_2018'!$A$1:$IW$188,51,FALSE),0)</f>
        <v>0</v>
      </c>
      <c r="MC78" s="19">
        <f>IFERROR(HLOOKUP(MC$1,'Nakladova matice_2018'!$A$1:$IW$188,51,FALSE),0)</f>
        <v>0</v>
      </c>
      <c r="MD78" s="19">
        <f>IFERROR(HLOOKUP(MD$1,'Nakladova matice_2018'!$A$1:$IW$188,51,FALSE),0)</f>
        <v>0</v>
      </c>
      <c r="ME78" s="19">
        <f>IFERROR(HLOOKUP(ME$1,'Nakladova matice_2018'!$A$1:$IW$188,51,FALSE),0)</f>
        <v>0</v>
      </c>
      <c r="MF78" s="19">
        <f>IFERROR(HLOOKUP(MF$1,'Nakladova matice_2018'!$A$1:$IW$188,51,FALSE),0)</f>
        <v>0</v>
      </c>
      <c r="MG78" s="19">
        <f>IFERROR(HLOOKUP(MG$1,'Nakladova matice_2018'!$A$1:$IW$188,51,FALSE),0)</f>
        <v>0</v>
      </c>
      <c r="MH78" s="19">
        <f>IFERROR(HLOOKUP(MH$1,'Nakladova matice_2018'!$A$1:$IW$188,51,FALSE),0)</f>
        <v>0</v>
      </c>
      <c r="MI78" s="19">
        <f>IFERROR(HLOOKUP(MI$1,'Nakladova matice_2018'!$A$1:$IW$188,51,FALSE),0)</f>
        <v>0</v>
      </c>
      <c r="MJ78" s="19">
        <f>IFERROR(HLOOKUP(MJ$1,'Nakladova matice_2018'!$A$1:$IW$188,51,FALSE),0)</f>
        <v>0</v>
      </c>
      <c r="MK78" s="19">
        <f>IFERROR(HLOOKUP(MK$1,'Nakladova matice_2018'!$A$1:$IW$188,51,FALSE),0)</f>
        <v>0</v>
      </c>
      <c r="ML78" s="19">
        <f>IFERROR(HLOOKUP(ML$1,'Nakladova matice_2018'!$A$1:$IW$188,51,FALSE),0)</f>
        <v>0</v>
      </c>
      <c r="MM78" s="19">
        <f>IFERROR(HLOOKUP(MM$1,'Nakladova matice_2018'!$A$1:$IW$188,51,FALSE),0)</f>
        <v>0</v>
      </c>
      <c r="MN78" s="19">
        <f>IFERROR(HLOOKUP(MN$1,'Nakladova matice_2018'!$A$1:$IW$188,51,FALSE),0)</f>
        <v>0</v>
      </c>
      <c r="MO78" s="20">
        <f t="shared" si="84"/>
        <v>1142180.8600000001</v>
      </c>
      <c r="MP78" s="20">
        <f>MO78-'Nakladova matice_2018'!IX51</f>
        <v>0</v>
      </c>
    </row>
    <row r="79" spans="1:354" x14ac:dyDescent="0.2">
      <c r="A79" s="27">
        <v>518114</v>
      </c>
      <c r="B79" s="21" t="s">
        <v>222</v>
      </c>
      <c r="C79" s="53">
        <v>1</v>
      </c>
      <c r="D79" s="19">
        <f>IFERROR(HLOOKUP(D$1,'Nakladova matice_2018'!$A$1:$IW$188,52,FALSE),0)</f>
        <v>0</v>
      </c>
      <c r="E79" s="19">
        <f>IFERROR(HLOOKUP(E$1,'Nakladova matice_2018'!$A$1:$IW$188,52,FALSE),0)</f>
        <v>0</v>
      </c>
      <c r="F79" s="19">
        <f>IFERROR(HLOOKUP(F$1,'Nakladova matice_2018'!$A$1:$IW$188,52,FALSE),0)</f>
        <v>0</v>
      </c>
      <c r="G79" s="19">
        <f>IFERROR(HLOOKUP(G$1,'Nakladova matice_2018'!$A$1:$IW$188,52,FALSE),0)</f>
        <v>0</v>
      </c>
      <c r="H79" s="19">
        <f>IFERROR(HLOOKUP(H$1,'Nakladova matice_2018'!$A$1:$IW$188,52,FALSE),0)</f>
        <v>0</v>
      </c>
      <c r="I79" s="19">
        <f>IFERROR(HLOOKUP(I$1,'Nakladova matice_2018'!$A$1:$IW$188,52,FALSE),0)</f>
        <v>0</v>
      </c>
      <c r="J79" s="19">
        <f>IFERROR(HLOOKUP(J$1,'Nakladova matice_2018'!$A$1:$IW$188,52,FALSE),0)</f>
        <v>0</v>
      </c>
      <c r="K79" s="19">
        <f>IFERROR(HLOOKUP(K$1,'Nakladova matice_2018'!$A$1:$IW$188,52,FALSE),0)</f>
        <v>0</v>
      </c>
      <c r="L79" s="19">
        <f>IFERROR(HLOOKUP(L$1,'Nakladova matice_2018'!$A$1:$IW$188,52,FALSE),0)</f>
        <v>0</v>
      </c>
      <c r="M79" s="19">
        <f>IFERROR(HLOOKUP(M$1,'Nakladova matice_2018'!$A$1:$IW$188,52,FALSE),0)</f>
        <v>0</v>
      </c>
      <c r="N79" s="19">
        <f>IFERROR(HLOOKUP(N$1,'Nakladova matice_2018'!$A$1:$IW$188,52,FALSE),0)</f>
        <v>0</v>
      </c>
      <c r="O79" s="19">
        <f>IFERROR(HLOOKUP(O$1,'Nakladova matice_2018'!$A$1:$IW$188,52,FALSE),0)</f>
        <v>0</v>
      </c>
      <c r="P79" s="19">
        <f>IFERROR(HLOOKUP(P$1,'Nakladova matice_2018'!$A$1:$IW$188,52,FALSE),0)</f>
        <v>0</v>
      </c>
      <c r="Q79" s="19">
        <f>IFERROR(HLOOKUP(Q$1,'Nakladova matice_2018'!$A$1:$IW$188,52,FALSE),0)</f>
        <v>0</v>
      </c>
      <c r="R79" s="19">
        <f>IFERROR(HLOOKUP(R$1,'Nakladova matice_2018'!$A$1:$IW$188,52,FALSE),0)</f>
        <v>0</v>
      </c>
      <c r="S79" s="19">
        <f>IFERROR(HLOOKUP(S$1,'Nakladova matice_2018'!$A$1:$IW$188,52,FALSE),0)</f>
        <v>45738</v>
      </c>
      <c r="T79" s="19">
        <f>IFERROR(HLOOKUP(T$1,'Nakladova matice_2018'!$A$1:$IW$188,52,FALSE),0)</f>
        <v>0</v>
      </c>
      <c r="U79" s="19">
        <f>IFERROR(HLOOKUP(U$1,'Nakladova matice_2018'!$A$1:$IW$188,52,FALSE),0)</f>
        <v>0</v>
      </c>
      <c r="V79" s="19">
        <f>IFERROR(HLOOKUP(V$1,'Nakladova matice_2018'!$A$1:$IW$188,52,FALSE),0)</f>
        <v>0</v>
      </c>
      <c r="W79" s="19">
        <f>IFERROR(HLOOKUP(W$1,'Nakladova matice_2018'!$A$1:$IW$188,52,FALSE),0)</f>
        <v>0</v>
      </c>
      <c r="X79" s="19">
        <f>IFERROR(HLOOKUP(X$1,'Nakladova matice_2018'!$A$1:$IW$188,52,FALSE),0)</f>
        <v>0</v>
      </c>
      <c r="Y79" s="19">
        <f>IFERROR(HLOOKUP(Y$1,'Nakladova matice_2018'!$A$1:$IW$188,52,FALSE),0)</f>
        <v>0</v>
      </c>
      <c r="Z79" s="19">
        <f>IFERROR(HLOOKUP(Z$1,'Nakladova matice_2018'!$A$1:$IW$188,52,FALSE),0)</f>
        <v>67760</v>
      </c>
      <c r="AA79" s="19">
        <f>IFERROR(HLOOKUP(AA$1,'Nakladova matice_2018'!$A$1:$IW$188,52,FALSE),0)</f>
        <v>0</v>
      </c>
      <c r="AB79" s="19">
        <f>IFERROR(HLOOKUP(AB$1,'Nakladova matice_2018'!$A$1:$IW$188,52,FALSE),0)</f>
        <v>0</v>
      </c>
      <c r="AC79" s="19">
        <f>IFERROR(HLOOKUP(AC$1,'Nakladova matice_2018'!$A$1:$IW$188,52,FALSE),0)</f>
        <v>0</v>
      </c>
      <c r="AD79" s="19">
        <f>IFERROR(HLOOKUP(AD$1,'Nakladova matice_2018'!$A$1:$IW$188,52,FALSE),0)</f>
        <v>0</v>
      </c>
      <c r="AE79" s="19">
        <f>IFERROR(HLOOKUP(AE$1,'Nakladova matice_2018'!$A$1:$IW$188,52,FALSE),0)</f>
        <v>0</v>
      </c>
      <c r="AF79" s="19">
        <f>IFERROR(HLOOKUP(AF$1,'Nakladova matice_2018'!$A$1:$IW$188,52,FALSE),0)</f>
        <v>0</v>
      </c>
      <c r="AG79" s="19">
        <f>IFERROR(HLOOKUP(AG$1,'Nakladova matice_2018'!$A$1:$IW$188,52,FALSE),0)</f>
        <v>0</v>
      </c>
      <c r="AH79" s="19">
        <f>IFERROR(HLOOKUP(AH$1,'Nakladova matice_2018'!$A$1:$IW$188,52,FALSE),0)</f>
        <v>0</v>
      </c>
      <c r="AI79" s="19">
        <f>IFERROR(HLOOKUP(AI$1,'Nakladova matice_2018'!$A$1:$IW$188,52,FALSE),0)</f>
        <v>0</v>
      </c>
      <c r="AJ79" s="19">
        <f>IFERROR(HLOOKUP(AJ$1,'Nakladova matice_2018'!$A$1:$IW$188,52,FALSE),0)</f>
        <v>0</v>
      </c>
      <c r="AK79" s="19">
        <f>IFERROR(HLOOKUP(AK$1,'Nakladova matice_2018'!$A$1:$IW$188,52,FALSE),0)</f>
        <v>0</v>
      </c>
      <c r="AL79" s="19">
        <f>IFERROR(HLOOKUP(AL$1,'Nakladova matice_2018'!$A$1:$IW$188,52,FALSE),0)</f>
        <v>0</v>
      </c>
      <c r="AM79" s="19">
        <f>IFERROR(HLOOKUP(AM$1,'Nakladova matice_2018'!$A$1:$IW$188,52,FALSE),0)</f>
        <v>0</v>
      </c>
      <c r="AN79" s="19">
        <f>IFERROR(HLOOKUP(AN$1,'Nakladova matice_2018'!$A$1:$IW$188,52,FALSE),0)</f>
        <v>0</v>
      </c>
      <c r="AO79" s="19">
        <f>IFERROR(HLOOKUP(AO$1,'Nakladova matice_2018'!$A$1:$IW$188,52,FALSE),0)</f>
        <v>0</v>
      </c>
      <c r="AP79" s="19">
        <f>IFERROR(HLOOKUP(AP$1,'Nakladova matice_2018'!$A$1:$IW$188,52,FALSE),0)</f>
        <v>0</v>
      </c>
      <c r="AQ79" s="19">
        <f>IFERROR(HLOOKUP(AQ$1,'Nakladova matice_2018'!$A$1:$IW$188,52,FALSE),0)</f>
        <v>0</v>
      </c>
      <c r="AR79" s="19">
        <f>IFERROR(HLOOKUP(AR$1,'Nakladova matice_2018'!$A$1:$IW$188,52,FALSE),0)</f>
        <v>0</v>
      </c>
      <c r="AS79" s="19">
        <f>IFERROR(HLOOKUP(AS$1,'Nakladova matice_2018'!$A$1:$IW$188,52,FALSE),0)</f>
        <v>0</v>
      </c>
      <c r="AT79" s="19">
        <f>IFERROR(HLOOKUP(AT$1,'Nakladova matice_2018'!$A$1:$IW$188,52,FALSE),0)</f>
        <v>0</v>
      </c>
      <c r="AU79" s="19">
        <f>IFERROR(HLOOKUP(AU$1,'Nakladova matice_2018'!$A$1:$IW$188,52,FALSE),0)</f>
        <v>0</v>
      </c>
      <c r="AV79" s="19">
        <f>IFERROR(HLOOKUP(AV$1,'Nakladova matice_2018'!$A$1:$IW$188,52,FALSE),0)</f>
        <v>0</v>
      </c>
      <c r="AW79" s="19">
        <f>IFERROR(HLOOKUP(AW$1,'Nakladova matice_2018'!$A$1:$IW$188,52,FALSE),0)</f>
        <v>0</v>
      </c>
      <c r="AX79" s="19">
        <f>IFERROR(HLOOKUP(AX$1,'Nakladova matice_2018'!$A$1:$IW$188,52,FALSE),0)</f>
        <v>0</v>
      </c>
      <c r="AY79" s="19">
        <f>IFERROR(HLOOKUP(AY$1,'Nakladova matice_2018'!$A$1:$IW$188,52,FALSE),0)</f>
        <v>0</v>
      </c>
      <c r="AZ79" s="19">
        <f>IFERROR(HLOOKUP(AZ$1,'Nakladova matice_2018'!$A$1:$IW$188,52,FALSE),0)</f>
        <v>0</v>
      </c>
      <c r="BA79" s="19">
        <f>IFERROR(HLOOKUP(BA$1,'Nakladova matice_2018'!$A$1:$IW$188,52,FALSE),0)</f>
        <v>0</v>
      </c>
      <c r="BB79" s="19">
        <f>IFERROR(HLOOKUP(BB$1,'Nakladova matice_2018'!$A$1:$IW$188,52,FALSE),0)</f>
        <v>0</v>
      </c>
      <c r="BC79" s="19">
        <f>IFERROR(HLOOKUP(BC$1,'Nakladova matice_2018'!$A$1:$IW$188,52,FALSE),0)</f>
        <v>0</v>
      </c>
      <c r="BD79" s="19">
        <f>IFERROR(HLOOKUP(BD$1,'Nakladova matice_2018'!$A$1:$IW$188,52,FALSE),0)</f>
        <v>0</v>
      </c>
      <c r="BE79" s="19">
        <f>IFERROR(HLOOKUP(BE$1,'Nakladova matice_2018'!$A$1:$IW$188,52,FALSE),0)</f>
        <v>0</v>
      </c>
      <c r="BF79" s="19">
        <f>IFERROR(HLOOKUP(BF$1,'Nakladova matice_2018'!$A$1:$IW$188,52,FALSE),0)</f>
        <v>0</v>
      </c>
      <c r="BG79" s="19">
        <f>IFERROR(HLOOKUP(BG$1,'Nakladova matice_2018'!$A$1:$IW$188,52,FALSE),0)</f>
        <v>0</v>
      </c>
      <c r="BH79" s="19">
        <f>IFERROR(HLOOKUP(BH$1,'Nakladova matice_2018'!$A$1:$IW$188,52,FALSE),0)</f>
        <v>0</v>
      </c>
      <c r="BI79" s="19">
        <f>IFERROR(HLOOKUP(BI$1,'Nakladova matice_2018'!$A$1:$IW$188,52,FALSE),0)</f>
        <v>2800</v>
      </c>
      <c r="BJ79" s="19">
        <f>IFERROR(HLOOKUP(BJ$1,'Nakladova matice_2018'!$A$1:$IW$188,52,FALSE),0)</f>
        <v>0</v>
      </c>
      <c r="BK79" s="19">
        <f>IFERROR(HLOOKUP(BK$1,'Nakladova matice_2018'!$A$1:$IW$188,52,FALSE),0)</f>
        <v>0</v>
      </c>
      <c r="BL79" s="19">
        <f>IFERROR(HLOOKUP(BL$1,'Nakladova matice_2018'!$A$1:$IW$188,52,FALSE),0)</f>
        <v>0</v>
      </c>
      <c r="BM79" s="19">
        <f>IFERROR(HLOOKUP(BM$1,'Nakladova matice_2018'!$A$1:$IW$188,52,FALSE),0)</f>
        <v>0</v>
      </c>
      <c r="BN79" s="19">
        <f>IFERROR(HLOOKUP(BN$1,'Nakladova matice_2018'!$A$1:$IW$188,52,FALSE),0)</f>
        <v>0</v>
      </c>
      <c r="BO79" s="19">
        <f>IFERROR(HLOOKUP(BO$1,'Nakladova matice_2018'!$A$1:$IW$188,52,FALSE),0)</f>
        <v>0</v>
      </c>
      <c r="BP79" s="19">
        <f>IFERROR(HLOOKUP(BP$1,'Nakladova matice_2018'!$A$1:$IW$188,52,FALSE),0)</f>
        <v>0</v>
      </c>
      <c r="BQ79" s="19">
        <f>IFERROR(HLOOKUP(BQ$1,'Nakladova matice_2018'!$A$1:$IW$188,52,FALSE),0)</f>
        <v>0</v>
      </c>
      <c r="BR79" s="19">
        <f>IFERROR(HLOOKUP(BR$1,'Nakladova matice_2018'!$A$1:$IW$188,52,FALSE),0)</f>
        <v>0</v>
      </c>
      <c r="BS79" s="19">
        <f>IFERROR(HLOOKUP(BS$1,'Nakladova matice_2018'!$A$1:$IW$188,52,FALSE),0)</f>
        <v>0</v>
      </c>
      <c r="BT79" s="19">
        <f>IFERROR(HLOOKUP(BT$1,'Nakladova matice_2018'!$A$1:$IW$188,52,FALSE),0)</f>
        <v>0</v>
      </c>
      <c r="BU79" s="19">
        <f>IFERROR(HLOOKUP(BU$1,'Nakladova matice_2018'!$A$1:$IW$188,52,FALSE),0)</f>
        <v>0</v>
      </c>
      <c r="BV79" s="19">
        <f>IFERROR(HLOOKUP(BV$1,'Nakladova matice_2018'!$A$1:$IW$188,52,FALSE),0)</f>
        <v>0</v>
      </c>
      <c r="BW79" s="19">
        <f>IFERROR(HLOOKUP(BW$1,'Nakladova matice_2018'!$A$1:$IW$188,52,FALSE),0)</f>
        <v>0</v>
      </c>
      <c r="BX79" s="19">
        <f>IFERROR(HLOOKUP(BX$1,'Nakladova matice_2018'!$A$1:$IW$188,52,FALSE),0)</f>
        <v>0</v>
      </c>
      <c r="BY79" s="19">
        <f>IFERROR(HLOOKUP(BY$1,'Nakladova matice_2018'!$A$1:$IW$188,52,FALSE),0)</f>
        <v>0</v>
      </c>
      <c r="BZ79" s="19">
        <f>IFERROR(HLOOKUP(BZ$1,'Nakladova matice_2018'!$A$1:$IW$188,52,FALSE),0)</f>
        <v>0</v>
      </c>
      <c r="CA79" s="19">
        <f>IFERROR(HLOOKUP(CA$1,'Nakladova matice_2018'!$A$1:$IW$188,52,FALSE),0)</f>
        <v>0</v>
      </c>
      <c r="CB79" s="19">
        <f>IFERROR(HLOOKUP(CB$1,'Nakladova matice_2018'!$A$1:$IW$188,52,FALSE),0)</f>
        <v>0</v>
      </c>
      <c r="CC79" s="19">
        <f>IFERROR(HLOOKUP(CC$1,'Nakladova matice_2018'!$A$1:$IW$188,52,FALSE),0)</f>
        <v>0</v>
      </c>
      <c r="CD79" s="19">
        <f>IFERROR(HLOOKUP(CD$1,'Nakladova matice_2018'!$A$1:$IW$188,52,FALSE),0)</f>
        <v>0</v>
      </c>
      <c r="CE79" s="19">
        <f>IFERROR(HLOOKUP(CE$1,'Nakladova matice_2018'!$A$1:$IW$188,52,FALSE),0)</f>
        <v>0</v>
      </c>
      <c r="CF79" s="19">
        <f>IFERROR(HLOOKUP(CF$1,'Nakladova matice_2018'!$A$1:$IW$188,52,FALSE),0)</f>
        <v>0</v>
      </c>
      <c r="CG79" s="19">
        <f>IFERROR(HLOOKUP(CG$1,'Nakladova matice_2018'!$A$1:$IW$188,52,FALSE),0)</f>
        <v>0</v>
      </c>
      <c r="CH79" s="19">
        <f>IFERROR(HLOOKUP(CH$1,'Nakladova matice_2018'!$A$1:$IW$188,52,FALSE),0)</f>
        <v>0</v>
      </c>
      <c r="CI79" s="19">
        <f>IFERROR(HLOOKUP(CI$1,'Nakladova matice_2018'!$A$1:$IW$188,52,FALSE),0)</f>
        <v>0</v>
      </c>
      <c r="CJ79" s="19">
        <f>IFERROR(HLOOKUP(CJ$1,'Nakladova matice_2018'!$A$1:$IW$188,52,FALSE),0)</f>
        <v>0</v>
      </c>
      <c r="CK79" s="19">
        <f>IFERROR(HLOOKUP(CK$1,'Nakladova matice_2018'!$A$1:$IW$188,52,FALSE),0)</f>
        <v>0</v>
      </c>
      <c r="CL79" s="19">
        <f>IFERROR(HLOOKUP(CL$1,'Nakladova matice_2018'!$A$1:$IW$188,52,FALSE),0)</f>
        <v>0</v>
      </c>
      <c r="CM79" s="19">
        <f>IFERROR(HLOOKUP(CM$1,'Nakladova matice_2018'!$A$1:$IW$188,52,FALSE),0)</f>
        <v>0</v>
      </c>
      <c r="CN79" s="19">
        <f>IFERROR(HLOOKUP(CN$1,'Nakladova matice_2018'!$A$1:$IW$188,52,FALSE),0)</f>
        <v>0</v>
      </c>
      <c r="CO79" s="19">
        <f>IFERROR(HLOOKUP(CO$1,'Nakladova matice_2018'!$A$1:$IW$188,52,FALSE),0)</f>
        <v>0</v>
      </c>
      <c r="CP79" s="19">
        <f>IFERROR(HLOOKUP(CP$1,'Nakladova matice_2018'!$A$1:$IW$188,52,FALSE),0)</f>
        <v>0</v>
      </c>
      <c r="CQ79" s="19">
        <f>IFERROR(HLOOKUP(CQ$1,'Nakladova matice_2018'!$A$1:$IW$188,52,FALSE),0)</f>
        <v>0</v>
      </c>
      <c r="CR79" s="19">
        <f>IFERROR(HLOOKUP(CR$1,'Nakladova matice_2018'!$A$1:$IW$188,52,FALSE),0)</f>
        <v>0</v>
      </c>
      <c r="CS79" s="19">
        <f>IFERROR(HLOOKUP(CS$1,'Nakladova matice_2018'!$A$1:$IW$188,52,FALSE),0)</f>
        <v>0</v>
      </c>
      <c r="CT79" s="19">
        <f>IFERROR(HLOOKUP(CT$1,'Nakladova matice_2018'!$A$1:$IW$188,52,FALSE),0)</f>
        <v>5468</v>
      </c>
      <c r="CU79" s="19">
        <f>IFERROR(HLOOKUP(CU$1,'Nakladova matice_2018'!$A$1:$IW$188,52,FALSE),0)</f>
        <v>0</v>
      </c>
      <c r="CV79" s="19">
        <f>IFERROR(HLOOKUP(CV$1,'Nakladova matice_2018'!$A$1:$IW$188,52,FALSE),0)</f>
        <v>11348</v>
      </c>
      <c r="CW79" s="19">
        <f>IFERROR(HLOOKUP(CW$1,'Nakladova matice_2018'!$A$1:$IW$188,52,FALSE),0)</f>
        <v>0</v>
      </c>
      <c r="CX79" s="19">
        <f>IFERROR(HLOOKUP(CX$1,'Nakladova matice_2018'!$A$1:$IW$188,52,FALSE),0)</f>
        <v>0</v>
      </c>
      <c r="CY79" s="19">
        <f>IFERROR(HLOOKUP(CY$1,'Nakladova matice_2018'!$A$1:$IW$188,52,FALSE),0)</f>
        <v>0</v>
      </c>
      <c r="CZ79" s="19">
        <f>IFERROR(HLOOKUP(CZ$1,'Nakladova matice_2018'!$A$1:$IW$188,52,FALSE),0)</f>
        <v>0</v>
      </c>
      <c r="DA79" s="19">
        <f>IFERROR(HLOOKUP(DA$1,'Nakladova matice_2018'!$A$1:$IW$188,52,FALSE),0)</f>
        <v>0</v>
      </c>
      <c r="DB79" s="19">
        <f>IFERROR(HLOOKUP(DB$1,'Nakladova matice_2018'!$A$1:$IW$188,52,FALSE),0)</f>
        <v>0</v>
      </c>
      <c r="DC79" s="19">
        <f>IFERROR(HLOOKUP(DC$1,'Nakladova matice_2018'!$A$1:$IW$188,52,FALSE),0)</f>
        <v>0</v>
      </c>
      <c r="DD79" s="19">
        <f>IFERROR(HLOOKUP(DD$1,'Nakladova matice_2018'!$A$1:$IW$188,52,FALSE),0)</f>
        <v>0</v>
      </c>
      <c r="DE79" s="19">
        <f>IFERROR(HLOOKUP(DE$1,'Nakladova matice_2018'!$A$1:$IW$188,52,FALSE),0)</f>
        <v>0</v>
      </c>
      <c r="DF79" s="19">
        <f>IFERROR(HLOOKUP(DF$1,'Nakladova matice_2018'!$A$1:$IW$188,52,FALSE),0)</f>
        <v>0</v>
      </c>
      <c r="DG79" s="19">
        <f>IFERROR(HLOOKUP(DG$1,'Nakladova matice_2018'!$A$1:$IW$188,52,FALSE),0)</f>
        <v>0</v>
      </c>
      <c r="DH79" s="19">
        <f>IFERROR(HLOOKUP(DH$1,'Nakladova matice_2018'!$A$1:$IW$188,52,FALSE),0)</f>
        <v>0</v>
      </c>
      <c r="DI79" s="19">
        <f>IFERROR(HLOOKUP(DI$1,'Nakladova matice_2018'!$A$1:$IW$188,52,FALSE),0)</f>
        <v>0</v>
      </c>
      <c r="DJ79" s="19">
        <f>IFERROR(HLOOKUP(DJ$1,'Nakladova matice_2018'!$A$1:$IW$188,52,FALSE),0)</f>
        <v>0</v>
      </c>
      <c r="DK79" s="19">
        <f>IFERROR(HLOOKUP(DK$1,'Nakladova matice_2018'!$A$1:$IW$188,52,FALSE),0)</f>
        <v>0</v>
      </c>
      <c r="DL79" s="19">
        <f>IFERROR(HLOOKUP(DL$1,'Nakladova matice_2018'!$A$1:$IW$188,52,FALSE),0)</f>
        <v>41142</v>
      </c>
      <c r="DM79" s="19">
        <f>IFERROR(HLOOKUP(DM$1,'Nakladova matice_2018'!$A$1:$IW$188,52,FALSE),0)</f>
        <v>59061</v>
      </c>
      <c r="DN79" s="19">
        <f>IFERROR(HLOOKUP(DN$1,'Nakladova matice_2018'!$A$1:$IW$188,52,FALSE),0)</f>
        <v>0</v>
      </c>
      <c r="DO79" s="19">
        <f>IFERROR(HLOOKUP(DO$1,'Nakladova matice_2018'!$A$1:$IW$188,52,FALSE),0)</f>
        <v>0</v>
      </c>
      <c r="DP79" s="19">
        <f>IFERROR(HLOOKUP(DP$1,'Nakladova matice_2018'!$A$1:$IW$188,52,FALSE),0)</f>
        <v>0</v>
      </c>
      <c r="DQ79" s="19">
        <f>IFERROR(HLOOKUP(DQ$1,'Nakladova matice_2018'!$A$1:$IW$188,52,FALSE),0)</f>
        <v>0</v>
      </c>
      <c r="DR79" s="19">
        <f>IFERROR(HLOOKUP(DR$1,'Nakladova matice_2018'!$A$1:$IW$188,52,FALSE),0)</f>
        <v>26407</v>
      </c>
      <c r="DS79" s="19">
        <f>IFERROR(HLOOKUP(DS$1,'Nakladova matice_2018'!$A$1:$IW$188,52,FALSE),0)</f>
        <v>4485</v>
      </c>
      <c r="DT79" s="19">
        <f>IFERROR(HLOOKUP(DT$1,'Nakladova matice_2018'!$A$1:$IW$188,52,FALSE),0)</f>
        <v>0</v>
      </c>
      <c r="DU79" s="19">
        <f>IFERROR(HLOOKUP(DU$1,'Nakladova matice_2018'!$A$1:$IW$188,52,FALSE),0)</f>
        <v>0</v>
      </c>
      <c r="DV79" s="19">
        <f>IFERROR(HLOOKUP(DV$1,'Nakladova matice_2018'!$A$1:$IW$188,52,FALSE),0)</f>
        <v>0</v>
      </c>
      <c r="DW79" s="19">
        <f>IFERROR(HLOOKUP(DW$1,'Nakladova matice_2018'!$A$1:$IW$188,52,FALSE),0)</f>
        <v>0</v>
      </c>
      <c r="DX79" s="19">
        <f>IFERROR(HLOOKUP(DX$1,'Nakladova matice_2018'!$A$1:$IW$188,52,FALSE),0)</f>
        <v>0</v>
      </c>
      <c r="DY79" s="19">
        <f>IFERROR(HLOOKUP(DY$1,'Nakladova matice_2018'!$A$1:$IW$188,52,FALSE),0)</f>
        <v>55599.199999999997</v>
      </c>
      <c r="DZ79" s="19">
        <f>IFERROR(HLOOKUP(DZ$1,'Nakladova matice_2018'!$A$1:$IW$188,52,FALSE),0)</f>
        <v>0</v>
      </c>
      <c r="EA79" s="19">
        <f>IFERROR(HLOOKUP(EA$1,'Nakladova matice_2018'!$A$1:$IW$188,52,FALSE),0)</f>
        <v>0</v>
      </c>
      <c r="EB79" s="19">
        <f>IFERROR(HLOOKUP(EB$1,'Nakladova matice_2018'!$A$1:$IW$188,52,FALSE),0)</f>
        <v>0</v>
      </c>
      <c r="EC79" s="19">
        <f>IFERROR(HLOOKUP(EC$1,'Nakladova matice_2018'!$A$1:$IW$188,52,FALSE),0)</f>
        <v>0</v>
      </c>
      <c r="ED79" s="19">
        <f>IFERROR(HLOOKUP(ED$1,'Nakladova matice_2018'!$A$1:$IW$188,52,FALSE),0)</f>
        <v>0</v>
      </c>
      <c r="EE79" s="19">
        <f>IFERROR(HLOOKUP(EE$1,'Nakladova matice_2018'!$A$1:$IW$188,52,FALSE),0)</f>
        <v>20000</v>
      </c>
      <c r="EF79" s="19">
        <f>IFERROR(HLOOKUP(EF$1,'Nakladova matice_2018'!$A$1:$IW$188,52,FALSE),0)</f>
        <v>0</v>
      </c>
      <c r="EG79" s="19">
        <f>IFERROR(HLOOKUP(EG$1,'Nakladova matice_2018'!$A$1:$IW$188,52,FALSE),0)</f>
        <v>0</v>
      </c>
      <c r="EH79" s="19">
        <f>IFERROR(HLOOKUP(EH$1,'Nakladova matice_2018'!$A$1:$IW$188,52,FALSE),0)</f>
        <v>0</v>
      </c>
      <c r="EI79" s="19">
        <f>IFERROR(HLOOKUP(EI$1,'Nakladova matice_2018'!$A$1:$IW$188,52,FALSE),0)</f>
        <v>0</v>
      </c>
      <c r="EJ79" s="19">
        <f>IFERROR(HLOOKUP(EJ$1,'Nakladova matice_2018'!$A$1:$IW$188,52,FALSE),0)</f>
        <v>0</v>
      </c>
      <c r="EK79" s="19">
        <f>IFERROR(HLOOKUP(EK$1,'Nakladova matice_2018'!$A$1:$IW$188,52,FALSE),0)</f>
        <v>0</v>
      </c>
      <c r="EL79" s="19">
        <f>IFERROR(HLOOKUP(EL$1,'Nakladova matice_2018'!$A$1:$IW$188,52,FALSE),0)</f>
        <v>0</v>
      </c>
      <c r="EM79" s="19">
        <f>IFERROR(HLOOKUP(EM$1,'Nakladova matice_2018'!$A$1:$IW$188,52,FALSE),0)</f>
        <v>0</v>
      </c>
      <c r="EN79" s="19">
        <f>IFERROR(HLOOKUP(EN$1,'Nakladova matice_2018'!$A$1:$IW$188,52,FALSE),0)</f>
        <v>0</v>
      </c>
      <c r="EO79" s="19">
        <f>IFERROR(HLOOKUP(EO$1,'Nakladova matice_2018'!$A$1:$IW$188,52,FALSE),0)</f>
        <v>36000</v>
      </c>
      <c r="EP79" s="19">
        <f>IFERROR(HLOOKUP(EP$1,'Nakladova matice_2018'!$A$1:$IW$188,52,FALSE),0)</f>
        <v>0</v>
      </c>
      <c r="EQ79" s="19">
        <f>IFERROR(HLOOKUP(EQ$1,'Nakladova matice_2018'!$A$1:$IW$188,52,FALSE),0)</f>
        <v>0</v>
      </c>
      <c r="ER79" s="19">
        <f>IFERROR(HLOOKUP(ER$1,'Nakladova matice_2018'!$A$1:$IW$188,52,FALSE),0)</f>
        <v>0</v>
      </c>
      <c r="ES79" s="19">
        <f>IFERROR(HLOOKUP(ES$1,'Nakladova matice_2018'!$A$1:$IW$188,52,FALSE),0)</f>
        <v>0</v>
      </c>
      <c r="ET79" s="19">
        <f>IFERROR(HLOOKUP(ET$1,'Nakladova matice_2018'!$A$1:$IW$188,52,FALSE),0)</f>
        <v>0</v>
      </c>
      <c r="EU79" s="19">
        <f>IFERROR(HLOOKUP(EU$1,'Nakladova matice_2018'!$A$1:$IW$188,52,FALSE),0)</f>
        <v>0</v>
      </c>
      <c r="EV79" s="19">
        <f>IFERROR(HLOOKUP(EV$1,'Nakladova matice_2018'!$A$1:$IW$188,52,FALSE),0)</f>
        <v>0</v>
      </c>
      <c r="EW79" s="19">
        <f>IFERROR(HLOOKUP(EW$1,'Nakladova matice_2018'!$A$1:$IW$188,52,FALSE),0)</f>
        <v>3050</v>
      </c>
      <c r="EX79" s="19">
        <f>IFERROR(HLOOKUP(EX$1,'Nakladova matice_2018'!$A$1:$IW$188,52,FALSE),0)</f>
        <v>0</v>
      </c>
      <c r="EY79" s="19">
        <f>IFERROR(HLOOKUP(EY$1,'Nakladova matice_2018'!$A$1:$IW$188,52,FALSE),0)</f>
        <v>0</v>
      </c>
      <c r="EZ79" s="19">
        <f>IFERROR(HLOOKUP(EZ$1,'Nakladova matice_2018'!$A$1:$IW$188,52,FALSE),0)</f>
        <v>9113.7900000000009</v>
      </c>
      <c r="FA79" s="19">
        <f>IFERROR(HLOOKUP(FA$1,'Nakladova matice_2018'!$A$1:$IW$188,52,FALSE),0)</f>
        <v>0</v>
      </c>
      <c r="FB79" s="19">
        <f>IFERROR(HLOOKUP(FB$1,'Nakladova matice_2018'!$A$1:$IW$188,52,FALSE),0)</f>
        <v>16924.47</v>
      </c>
      <c r="FC79" s="19">
        <f>IFERROR(HLOOKUP(FC$1,'Nakladova matice_2018'!$A$1:$IW$188,52,FALSE),0)</f>
        <v>1474</v>
      </c>
      <c r="FD79" s="19">
        <f>IFERROR(HLOOKUP(FD$1,'Nakladova matice_2018'!$A$1:$IW$188,52,FALSE),0)</f>
        <v>0</v>
      </c>
      <c r="FE79" s="19">
        <f>IFERROR(HLOOKUP(FE$1,'Nakladova matice_2018'!$A$1:$IW$188,52,FALSE),0)</f>
        <v>0</v>
      </c>
      <c r="FF79" s="19">
        <f>IFERROR(HLOOKUP(FF$1,'Nakladova matice_2018'!$A$1:$IW$188,52,FALSE),0)</f>
        <v>0</v>
      </c>
      <c r="FG79" s="19">
        <f>IFERROR(HLOOKUP(FG$1,'Nakladova matice_2018'!$A$1:$IW$188,52,FALSE),0)</f>
        <v>0</v>
      </c>
      <c r="FH79" s="19">
        <f>IFERROR(HLOOKUP(FH$1,'Nakladova matice_2018'!$A$1:$IW$188,52,FALSE),0)</f>
        <v>0</v>
      </c>
      <c r="FI79" s="19">
        <f>IFERROR(HLOOKUP(FI$1,'Nakladova matice_2018'!$A$1:$IW$188,52,FALSE),0)</f>
        <v>0</v>
      </c>
      <c r="FJ79" s="19">
        <f>IFERROR(HLOOKUP(FJ$1,'Nakladova matice_2018'!$A$1:$IW$188,52,FALSE),0)</f>
        <v>92875.199999999997</v>
      </c>
      <c r="FK79" s="19">
        <f>IFERROR(HLOOKUP(FK$1,'Nakladova matice_2018'!$A$1:$IW$188,52,FALSE),0)</f>
        <v>0</v>
      </c>
      <c r="FL79" s="19">
        <f>IFERROR(HLOOKUP(FL$1,'Nakladova matice_2018'!$A$1:$IW$188,52,FALSE),0)</f>
        <v>0</v>
      </c>
      <c r="FM79" s="19">
        <f>IFERROR(HLOOKUP(FM$1,'Nakladova matice_2018'!$A$1:$IW$188,52,FALSE),0)</f>
        <v>0</v>
      </c>
      <c r="FN79" s="19">
        <f>IFERROR(HLOOKUP(FN$1,'Nakladova matice_2018'!$A$1:$IW$188,52,FALSE),0)</f>
        <v>700</v>
      </c>
      <c r="FO79" s="19">
        <f>IFERROR(HLOOKUP(FO$1,'Nakladova matice_2018'!$A$1:$IW$188,52,FALSE),0)</f>
        <v>0</v>
      </c>
      <c r="FP79" s="19">
        <f>IFERROR(HLOOKUP(FP$1,'Nakladova matice_2018'!$A$1:$IW$188,52,FALSE),0)</f>
        <v>0</v>
      </c>
      <c r="FQ79" s="19">
        <f>IFERROR(HLOOKUP(FQ$1,'Nakladova matice_2018'!$A$1:$IW$188,52,FALSE),0)</f>
        <v>0</v>
      </c>
      <c r="FR79" s="19">
        <f>IFERROR(HLOOKUP(FR$1,'Nakladova matice_2018'!$A$1:$IW$188,52,FALSE),0)</f>
        <v>0</v>
      </c>
      <c r="FS79" s="19">
        <f>IFERROR(HLOOKUP(FS$1,'Nakladova matice_2018'!$A$1:$IW$188,52,FALSE),0)</f>
        <v>13929.76</v>
      </c>
      <c r="FT79" s="19">
        <f>IFERROR(HLOOKUP(FT$1,'Nakladova matice_2018'!$A$1:$IW$188,52,FALSE),0)</f>
        <v>0</v>
      </c>
      <c r="FU79" s="19">
        <f>IFERROR(HLOOKUP(FU$1,'Nakladova matice_2018'!$A$1:$IW$188,52,FALSE),0)</f>
        <v>0</v>
      </c>
      <c r="FV79" s="19">
        <f>IFERROR(HLOOKUP(FV$1,'Nakladova matice_2018'!$A$1:$IW$188,52,FALSE),0)</f>
        <v>17860</v>
      </c>
      <c r="FW79" s="19">
        <f>IFERROR(HLOOKUP(FW$1,'Nakladova matice_2018'!$A$1:$IW$188,52,FALSE),0)</f>
        <v>0</v>
      </c>
      <c r="FX79" s="19">
        <f>IFERROR(HLOOKUP(FX$1,'Nakladova matice_2018'!$A$1:$IW$188,52,FALSE),0)</f>
        <v>0</v>
      </c>
      <c r="FY79" s="19">
        <f>IFERROR(HLOOKUP(FY$1,'Nakladova matice_2018'!$A$1:$IW$188,52,FALSE),0)</f>
        <v>0</v>
      </c>
      <c r="FZ79" s="19">
        <f>IFERROR(HLOOKUP(FZ$1,'Nakladova matice_2018'!$A$1:$IW$188,52,FALSE),0)</f>
        <v>0</v>
      </c>
      <c r="GA79" s="19">
        <f>IFERROR(HLOOKUP(GA$1,'Nakladova matice_2018'!$A$1:$IW$188,52,FALSE),0)</f>
        <v>2500</v>
      </c>
      <c r="GB79" s="19">
        <f>IFERROR(HLOOKUP(GB$1,'Nakladova matice_2018'!$A$1:$IW$188,52,FALSE),0)</f>
        <v>7931.28</v>
      </c>
      <c r="GC79" s="19">
        <f>IFERROR(HLOOKUP(GC$1,'Nakladova matice_2018'!$A$1:$IW$188,52,FALSE),0)</f>
        <v>37500</v>
      </c>
      <c r="GD79" s="19">
        <f>IFERROR(HLOOKUP(GD$1,'Nakladova matice_2018'!$A$1:$IW$188,52,FALSE),0)</f>
        <v>0</v>
      </c>
      <c r="GE79" s="19">
        <f>IFERROR(HLOOKUP(GE$1,'Nakladova matice_2018'!$A$1:$IW$188,52,FALSE),0)</f>
        <v>0</v>
      </c>
      <c r="GF79" s="19">
        <f>IFERROR(HLOOKUP(GF$1,'Nakladova matice_2018'!$A$1:$IW$188,52,FALSE),0)</f>
        <v>0</v>
      </c>
      <c r="GG79" s="19">
        <f>IFERROR(HLOOKUP(GG$1,'Nakladova matice_2018'!$A$1:$IW$188,52,FALSE),0)</f>
        <v>0</v>
      </c>
      <c r="GH79" s="19">
        <f>IFERROR(HLOOKUP(GH$1,'Nakladova matice_2018'!$A$1:$IW$188,52,FALSE),0)</f>
        <v>0</v>
      </c>
      <c r="GI79" s="19">
        <f>IFERROR(HLOOKUP(GI$1,'Nakladova matice_2018'!$A$1:$IW$188,52,FALSE),0)</f>
        <v>0</v>
      </c>
      <c r="GJ79" s="19">
        <f>IFERROR(HLOOKUP(GJ$1,'Nakladova matice_2018'!$A$1:$IW$188,52,FALSE),0)</f>
        <v>0</v>
      </c>
      <c r="GK79" s="19">
        <f>IFERROR(HLOOKUP(GK$1,'Nakladova matice_2018'!$A$1:$IW$188,52,FALSE),0)</f>
        <v>0</v>
      </c>
      <c r="GL79" s="19">
        <f>IFERROR(HLOOKUP(GL$1,'Nakladova matice_2018'!$A$1:$IW$188,52,FALSE),0)</f>
        <v>0</v>
      </c>
      <c r="GM79" s="19">
        <f>IFERROR(HLOOKUP(GM$1,'Nakladova matice_2018'!$A$1:$IW$188,52,FALSE),0)</f>
        <v>10330</v>
      </c>
      <c r="GN79" s="19">
        <f>IFERROR(HLOOKUP(GN$1,'Nakladova matice_2018'!$A$1:$IW$188,52,FALSE),0)</f>
        <v>0</v>
      </c>
      <c r="GO79" s="19">
        <f>IFERROR(HLOOKUP(GO$1,'Nakladova matice_2018'!$A$1:$IW$188,52,FALSE),0)</f>
        <v>0</v>
      </c>
      <c r="GP79" s="19">
        <f>IFERROR(HLOOKUP(GP$1,'Nakladova matice_2018'!$A$1:$IW$188,52,FALSE),0)</f>
        <v>0</v>
      </c>
      <c r="GQ79" s="19">
        <f>IFERROR(HLOOKUP(GQ$1,'Nakladova matice_2018'!$A$1:$IW$188,52,FALSE),0)</f>
        <v>0</v>
      </c>
      <c r="GR79" s="19">
        <f>IFERROR(HLOOKUP(GR$1,'Nakladova matice_2018'!$A$1:$IW$188,52,FALSE),0)</f>
        <v>0</v>
      </c>
      <c r="GS79" s="19">
        <f>IFERROR(HLOOKUP(GS$1,'Nakladova matice_2018'!$A$1:$IW$188,52,FALSE),0)</f>
        <v>0</v>
      </c>
      <c r="GT79" s="19">
        <f>IFERROR(HLOOKUP(GT$1,'Nakladova matice_2018'!$A$1:$IW$188,52,FALSE),0)</f>
        <v>0</v>
      </c>
      <c r="GU79" s="19">
        <f>IFERROR(HLOOKUP(GU$1,'Nakladova matice_2018'!$A$1:$IW$188,52,FALSE),0)</f>
        <v>0</v>
      </c>
      <c r="GV79" s="19">
        <f>IFERROR(HLOOKUP(GV$1,'Nakladova matice_2018'!$A$1:$IW$188,52,FALSE),0)</f>
        <v>0</v>
      </c>
      <c r="GW79" s="19">
        <f>IFERROR(HLOOKUP(GW$1,'Nakladova matice_2018'!$A$1:$IW$188,52,FALSE),0)</f>
        <v>0</v>
      </c>
      <c r="GX79" s="19">
        <f>IFERROR(HLOOKUP(GX$1,'Nakladova matice_2018'!$A$1:$IW$188,52,FALSE),0)</f>
        <v>0</v>
      </c>
      <c r="GY79" s="19">
        <f>IFERROR(HLOOKUP(GY$1,'Nakladova matice_2018'!$A$1:$IW$188,52,FALSE),0)</f>
        <v>0</v>
      </c>
      <c r="GZ79" s="19">
        <f>IFERROR(HLOOKUP(GZ$1,'Nakladova matice_2018'!$A$1:$IW$188,52,FALSE),0)</f>
        <v>0</v>
      </c>
      <c r="HA79" s="19">
        <f>IFERROR(HLOOKUP(HA$1,'Nakladova matice_2018'!$A$1:$IW$188,52,FALSE),0)</f>
        <v>14880</v>
      </c>
      <c r="HB79" s="19">
        <f>IFERROR(HLOOKUP(HB$1,'Nakladova matice_2018'!$A$1:$IW$188,52,FALSE),0)</f>
        <v>0</v>
      </c>
      <c r="HC79" s="19">
        <f>IFERROR(HLOOKUP(HC$1,'Nakladova matice_2018'!$A$1:$IW$188,52,FALSE),0)</f>
        <v>0</v>
      </c>
      <c r="HD79" s="19">
        <f>IFERROR(HLOOKUP(HD$1,'Nakladova matice_2018'!$A$1:$IW$188,52,FALSE),0)</f>
        <v>0</v>
      </c>
      <c r="HE79" s="19">
        <f>IFERROR(HLOOKUP(HE$1,'Nakladova matice_2018'!$A$1:$IW$188,52,FALSE),0)</f>
        <v>0</v>
      </c>
      <c r="HF79" s="19">
        <f>IFERROR(HLOOKUP(HF$1,'Nakladova matice_2018'!$A$1:$IW$188,52,FALSE),0)</f>
        <v>0</v>
      </c>
      <c r="HG79" s="19">
        <f>IFERROR(HLOOKUP(HG$1,'Nakladova matice_2018'!$A$1:$IW$188,52,FALSE),0)</f>
        <v>0</v>
      </c>
      <c r="HH79" s="19">
        <f>IFERROR(HLOOKUP(HH$1,'Nakladova matice_2018'!$A$1:$IW$188,52,FALSE),0)</f>
        <v>39300</v>
      </c>
      <c r="HI79" s="19">
        <f>IFERROR(HLOOKUP(HI$1,'Nakladova matice_2018'!$A$1:$IW$188,52,FALSE),0)</f>
        <v>0</v>
      </c>
      <c r="HJ79" s="19">
        <f>IFERROR(HLOOKUP(HJ$1,'Nakladova matice_2018'!$A$1:$IW$188,52,FALSE),0)</f>
        <v>5850</v>
      </c>
      <c r="HK79" s="19">
        <f>IFERROR(HLOOKUP(HK$1,'Nakladova matice_2018'!$A$1:$IW$188,52,FALSE),0)</f>
        <v>3194.4</v>
      </c>
      <c r="HL79" s="19">
        <f>IFERROR(HLOOKUP(HL$1,'Nakladova matice_2018'!$A$1:$IW$188,52,FALSE),0)</f>
        <v>0</v>
      </c>
      <c r="HM79" s="19">
        <f>IFERROR(HLOOKUP(HM$1,'Nakladova matice_2018'!$A$1:$IW$188,52,FALSE),0)</f>
        <v>0</v>
      </c>
      <c r="HN79" s="19">
        <f>IFERROR(HLOOKUP(HN$1,'Nakladova matice_2018'!$A$1:$IW$188,52,FALSE),0)</f>
        <v>0</v>
      </c>
      <c r="HO79" s="19">
        <f>IFERROR(HLOOKUP(HO$1,'Nakladova matice_2018'!$A$1:$IW$188,52,FALSE),0)</f>
        <v>0</v>
      </c>
      <c r="HP79" s="19">
        <f>IFERROR(HLOOKUP(HP$1,'Nakladova matice_2018'!$A$1:$IW$188,52,FALSE),0)</f>
        <v>0</v>
      </c>
      <c r="HQ79" s="19">
        <f>IFERROR(HLOOKUP(HQ$1,'Nakladova matice_2018'!$A$1:$IW$188,52,FALSE),0)</f>
        <v>0</v>
      </c>
      <c r="HR79" s="19">
        <f>IFERROR(HLOOKUP(HR$1,'Nakladova matice_2018'!$A$1:$IW$188,52,FALSE),0)</f>
        <v>0</v>
      </c>
      <c r="HS79" s="19">
        <f>IFERROR(HLOOKUP(HS$1,'Nakladova matice_2018'!$A$1:$IW$188,52,FALSE),0)</f>
        <v>0</v>
      </c>
      <c r="HT79" s="19">
        <f>IFERROR(HLOOKUP(HT$1,'Nakladova matice_2018'!$A$1:$IW$188,52,FALSE),0)</f>
        <v>0</v>
      </c>
      <c r="HU79" s="19">
        <f>IFERROR(HLOOKUP(HU$1,'Nakladova matice_2018'!$A$1:$IW$188,52,FALSE),0)</f>
        <v>0</v>
      </c>
      <c r="HV79" s="19">
        <f>IFERROR(HLOOKUP(HV$1,'Nakladova matice_2018'!$A$1:$IW$188,52,FALSE),0)</f>
        <v>0</v>
      </c>
      <c r="HW79" s="19">
        <f>IFERROR(HLOOKUP(HW$1,'Nakladova matice_2018'!$A$1:$IW$188,52,FALSE),0)</f>
        <v>0</v>
      </c>
      <c r="HX79" s="19">
        <f>IFERROR(HLOOKUP(HX$1,'Nakladova matice_2018'!$A$1:$IW$188,52,FALSE),0)</f>
        <v>0</v>
      </c>
      <c r="HY79" s="19">
        <f>IFERROR(HLOOKUP(HY$1,'Nakladova matice_2018'!$A$1:$IW$188,52,FALSE),0)</f>
        <v>0</v>
      </c>
      <c r="HZ79" s="19">
        <f>IFERROR(HLOOKUP(HZ$1,'Nakladova matice_2018'!$A$1:$IW$188,52,FALSE),0)</f>
        <v>0</v>
      </c>
      <c r="IA79" s="19">
        <f>IFERROR(HLOOKUP(IA$1,'Nakladova matice_2018'!$A$1:$IW$188,52,FALSE),0)</f>
        <v>0</v>
      </c>
      <c r="IB79" s="19">
        <f>IFERROR(HLOOKUP(IB$1,'Nakladova matice_2018'!$A$1:$IW$188,52,FALSE),0)</f>
        <v>0</v>
      </c>
      <c r="IC79" s="19">
        <f>IFERROR(HLOOKUP(IC$1,'Nakladova matice_2018'!$A$1:$IW$188,52,FALSE),0)</f>
        <v>0</v>
      </c>
      <c r="ID79" s="19">
        <f>IFERROR(HLOOKUP(ID$1,'Nakladova matice_2018'!$A$1:$IW$188,52,FALSE),0)</f>
        <v>0</v>
      </c>
      <c r="IE79" s="19">
        <f>IFERROR(HLOOKUP(IE$1,'Nakladova matice_2018'!$A$1:$IW$188,52,FALSE),0)</f>
        <v>0</v>
      </c>
      <c r="IF79" s="19">
        <f>IFERROR(HLOOKUP(IF$1,'Nakladova matice_2018'!$A$1:$IW$188,52,FALSE),0)</f>
        <v>0</v>
      </c>
      <c r="IG79" s="19">
        <f>IFERROR(HLOOKUP(IG$1,'Nakladova matice_2018'!$A$1:$IW$188,52,FALSE),0)</f>
        <v>0</v>
      </c>
      <c r="IH79" s="19">
        <f>IFERROR(HLOOKUP(IH$1,'Nakladova matice_2018'!$A$1:$IW$188,52,FALSE),0)</f>
        <v>0</v>
      </c>
      <c r="II79" s="19">
        <f>IFERROR(HLOOKUP(II$1,'Nakladova matice_2018'!$A$1:$IW$188,52,FALSE),0)</f>
        <v>0</v>
      </c>
      <c r="IJ79" s="19">
        <f>IFERROR(HLOOKUP(IJ$1,'Nakladova matice_2018'!$A$1:$IW$188,52,FALSE),0)</f>
        <v>0</v>
      </c>
      <c r="IK79" s="19">
        <f>IFERROR(HLOOKUP(IK$1,'Nakladova matice_2018'!$A$1:$IW$188,52,FALSE),0)</f>
        <v>0</v>
      </c>
      <c r="IL79" s="19">
        <f>IFERROR(HLOOKUP(IL$1,'Nakladova matice_2018'!$A$1:$IW$188,52,FALSE),0)</f>
        <v>0</v>
      </c>
      <c r="IM79" s="19">
        <f>IFERROR(HLOOKUP(IM$1,'Nakladova matice_2018'!$A$1:$IW$188,52,FALSE),0)</f>
        <v>0</v>
      </c>
      <c r="IN79" s="19">
        <f>IFERROR(HLOOKUP(IN$1,'Nakladova matice_2018'!$A$1:$IW$188,52,FALSE),0)</f>
        <v>0</v>
      </c>
      <c r="IO79" s="19">
        <f>IFERROR(HLOOKUP(IO$1,'Nakladova matice_2018'!$A$1:$IW$188,52,FALSE),0)</f>
        <v>0</v>
      </c>
      <c r="IP79" s="19">
        <f>IFERROR(HLOOKUP(IP$1,'Nakladova matice_2018'!$A$1:$IW$188,52,FALSE),0)</f>
        <v>0</v>
      </c>
      <c r="IQ79" s="19">
        <f>IFERROR(HLOOKUP(IQ$1,'Nakladova matice_2018'!$A$1:$IW$188,52,FALSE),0)</f>
        <v>0</v>
      </c>
      <c r="IR79" s="19">
        <f>IFERROR(HLOOKUP(IR$1,'Nakladova matice_2018'!$A$1:$IW$188,52,FALSE),0)</f>
        <v>0</v>
      </c>
      <c r="IS79" s="19">
        <f>IFERROR(HLOOKUP(IS$1,'Nakladova matice_2018'!$A$1:$IW$188,52,FALSE),0)</f>
        <v>0</v>
      </c>
      <c r="IT79" s="19">
        <f>IFERROR(HLOOKUP(IT$1,'Nakladova matice_2018'!$A$1:$IW$188,52,FALSE),0)</f>
        <v>0</v>
      </c>
      <c r="IU79" s="19">
        <f>IFERROR(HLOOKUP(IU$1,'Nakladova matice_2018'!$A$1:$IW$188,52,FALSE),0)</f>
        <v>0</v>
      </c>
      <c r="IV79" s="19">
        <f>IFERROR(HLOOKUP(IV$1,'Nakladova matice_2018'!$A$1:$IW$188,52,FALSE),0)</f>
        <v>0</v>
      </c>
      <c r="IW79" s="19">
        <f>IFERROR(HLOOKUP(IW$1,'Nakladova matice_2018'!$A$1:$IW$188,52,FALSE),0)</f>
        <v>0</v>
      </c>
      <c r="IX79" s="19">
        <f>IFERROR(HLOOKUP(IX$1,'Nakladova matice_2018'!$A$1:$IW$188,52,FALSE),0)</f>
        <v>0</v>
      </c>
      <c r="IY79" s="19">
        <f>IFERROR(HLOOKUP(IY$1,'Nakladova matice_2018'!$A$1:$IW$188,52,FALSE),0)</f>
        <v>0</v>
      </c>
      <c r="IZ79" s="19">
        <f>IFERROR(HLOOKUP(IZ$1,'Nakladova matice_2018'!$A$1:$IW$188,52,FALSE),0)</f>
        <v>0</v>
      </c>
      <c r="JA79" s="19">
        <f>IFERROR(HLOOKUP(JA$1,'Nakladova matice_2018'!$A$1:$IW$188,52,FALSE),0)</f>
        <v>0</v>
      </c>
      <c r="JB79" s="19">
        <f>IFERROR(HLOOKUP(JB$1,'Nakladova matice_2018'!$A$1:$IW$188,52,FALSE),0)</f>
        <v>0</v>
      </c>
      <c r="JC79" s="19">
        <f>IFERROR(HLOOKUP(JC$1,'Nakladova matice_2018'!$A$1:$IW$188,52,FALSE),0)</f>
        <v>0</v>
      </c>
      <c r="JD79" s="19">
        <f>IFERROR(HLOOKUP(JD$1,'Nakladova matice_2018'!$A$1:$IW$188,52,FALSE),0)</f>
        <v>0</v>
      </c>
      <c r="JE79" s="19">
        <f>IFERROR(HLOOKUP(JE$1,'Nakladova matice_2018'!$A$1:$IW$188,52,FALSE),0)</f>
        <v>0</v>
      </c>
      <c r="JF79" s="19">
        <f>IFERROR(HLOOKUP(JF$1,'Nakladova matice_2018'!$A$1:$IW$188,52,FALSE),0)</f>
        <v>0</v>
      </c>
      <c r="JG79" s="19">
        <f>IFERROR(HLOOKUP(JG$1,'Nakladova matice_2018'!$A$1:$IW$188,52,FALSE),0)</f>
        <v>0</v>
      </c>
      <c r="JH79" s="19">
        <f>IFERROR(HLOOKUP(JH$1,'Nakladova matice_2018'!$A$1:$IW$188,52,FALSE),0)</f>
        <v>0</v>
      </c>
      <c r="JI79" s="19">
        <f>IFERROR(HLOOKUP(JI$1,'Nakladova matice_2018'!$A$1:$IW$188,52,FALSE),0)</f>
        <v>0</v>
      </c>
      <c r="JJ79" s="19">
        <f>IFERROR(HLOOKUP(JJ$1,'Nakladova matice_2018'!$A$1:$IW$188,52,FALSE),0)</f>
        <v>0</v>
      </c>
      <c r="JK79" s="19">
        <f>IFERROR(HLOOKUP(JK$1,'Nakladova matice_2018'!$A$1:$IW$188,52,FALSE),0)</f>
        <v>0</v>
      </c>
      <c r="JL79" s="19">
        <f>IFERROR(HLOOKUP(JL$1,'Nakladova matice_2018'!$A$1:$IW$188,52,FALSE),0)</f>
        <v>0</v>
      </c>
      <c r="JM79" s="19">
        <f>IFERROR(HLOOKUP(JM$1,'Nakladova matice_2018'!$A$1:$IW$188,52,FALSE),0)</f>
        <v>0</v>
      </c>
      <c r="JN79" s="19">
        <f>IFERROR(HLOOKUP(JN$1,'Nakladova matice_2018'!$A$1:$IW$188,52,FALSE),0)</f>
        <v>0</v>
      </c>
      <c r="JO79" s="19">
        <f>IFERROR(HLOOKUP(JO$1,'Nakladova matice_2018'!$A$1:$IW$188,52,FALSE),0)</f>
        <v>0</v>
      </c>
      <c r="JP79" s="19">
        <f>IFERROR(HLOOKUP(JP$1,'Nakladova matice_2018'!$A$1:$IW$188,52,FALSE),0)</f>
        <v>0</v>
      </c>
      <c r="JQ79" s="19">
        <f>IFERROR(HLOOKUP(JQ$1,'Nakladova matice_2018'!$A$1:$IW$188,52,FALSE),0)</f>
        <v>0</v>
      </c>
      <c r="JR79" s="19">
        <f>IFERROR(HLOOKUP(JR$1,'Nakladova matice_2018'!$A$1:$IW$188,52,FALSE),0)</f>
        <v>0</v>
      </c>
      <c r="JS79" s="19">
        <f>IFERROR(HLOOKUP(JS$1,'Nakladova matice_2018'!$A$1:$IW$188,52,FALSE),0)</f>
        <v>0</v>
      </c>
      <c r="JT79" s="19">
        <f>IFERROR(HLOOKUP(JT$1,'Nakladova matice_2018'!$A$1:$IW$188,52,FALSE),0)</f>
        <v>6000</v>
      </c>
      <c r="JU79" s="19">
        <f>IFERROR(HLOOKUP(JU$1,'Nakladova matice_2018'!$A$1:$IW$188,52,FALSE),0)</f>
        <v>0</v>
      </c>
      <c r="JV79" s="19">
        <f>IFERROR(HLOOKUP(JV$1,'Nakladova matice_2018'!$A$1:$IW$188,52,FALSE),0)</f>
        <v>61645.75</v>
      </c>
      <c r="JW79" s="19">
        <f>IFERROR(HLOOKUP(JW$1,'Nakladova matice_2018'!$A$1:$IW$188,52,FALSE),0)</f>
        <v>0</v>
      </c>
      <c r="JX79" s="19">
        <f>IFERROR(HLOOKUP(JX$1,'Nakladova matice_2018'!$A$1:$IW$188,52,FALSE),0)</f>
        <v>0</v>
      </c>
      <c r="JY79" s="19">
        <f>IFERROR(HLOOKUP(JY$1,'Nakladova matice_2018'!$A$1:$IW$188,52,FALSE),0)</f>
        <v>0</v>
      </c>
      <c r="JZ79" s="19">
        <f>IFERROR(HLOOKUP(JZ$1,'Nakladova matice_2018'!$A$1:$IW$188,52,FALSE),0)</f>
        <v>0</v>
      </c>
      <c r="KA79" s="19">
        <f>IFERROR(HLOOKUP(KA$1,'Nakladova matice_2018'!$A$1:$IW$188,52,FALSE),0)</f>
        <v>0</v>
      </c>
      <c r="KB79" s="19">
        <f>IFERROR(HLOOKUP(KB$1,'Nakladova matice_2018'!$A$1:$IW$188,52,FALSE),0)</f>
        <v>0</v>
      </c>
      <c r="KC79" s="19">
        <f>IFERROR(HLOOKUP(KC$1,'Nakladova matice_2018'!$A$1:$IW$188,52,FALSE),0)</f>
        <v>62458</v>
      </c>
      <c r="KD79" s="19">
        <f>IFERROR(HLOOKUP(KD$1,'Nakladova matice_2018'!$A$1:$IW$188,52,FALSE),0)</f>
        <v>0</v>
      </c>
      <c r="KE79" s="19">
        <f>IFERROR(HLOOKUP(KE$1,'Nakladova matice_2018'!$A$1:$IW$188,52,FALSE),0)</f>
        <v>0</v>
      </c>
      <c r="KF79" s="19">
        <f>IFERROR(HLOOKUP(KF$1,'Nakladova matice_2018'!$A$1:$IW$188,52,FALSE),0)</f>
        <v>0</v>
      </c>
      <c r="KG79" s="19">
        <f>IFERROR(HLOOKUP(KG$1,'Nakladova matice_2018'!$A$1:$IW$188,52,FALSE),0)</f>
        <v>0</v>
      </c>
      <c r="KH79" s="19">
        <f>IFERROR(HLOOKUP(KH$1,'Nakladova matice_2018'!$A$1:$IW$188,52,FALSE),0)</f>
        <v>0</v>
      </c>
      <c r="KI79" s="19">
        <f>IFERROR(HLOOKUP(KI$1,'Nakladova matice_2018'!$A$1:$IW$188,52,FALSE),0)</f>
        <v>0</v>
      </c>
      <c r="KJ79" s="19">
        <f>IFERROR(HLOOKUP(KJ$1,'Nakladova matice_2018'!$A$1:$IW$188,52,FALSE),0)</f>
        <v>0</v>
      </c>
      <c r="KK79" s="19">
        <f>IFERROR(HLOOKUP(KK$1,'Nakladova matice_2018'!$A$1:$IW$188,52,FALSE),0)</f>
        <v>0</v>
      </c>
      <c r="KL79" s="19">
        <f>IFERROR(HLOOKUP(KL$1,'Nakladova matice_2018'!$A$1:$IW$188,52,FALSE),0)</f>
        <v>0</v>
      </c>
      <c r="KM79" s="19">
        <f>IFERROR(HLOOKUP(KM$1,'Nakladova matice_2018'!$A$1:$IW$188,52,FALSE),0)</f>
        <v>0</v>
      </c>
      <c r="KN79" s="19">
        <f>IFERROR(HLOOKUP(KN$1,'Nakladova matice_2018'!$A$1:$IW$188,52,FALSE),0)</f>
        <v>0</v>
      </c>
      <c r="KO79" s="19">
        <f>IFERROR(HLOOKUP(KO$1,'Nakladova matice_2018'!$A$1:$IW$188,52,FALSE),0)</f>
        <v>0</v>
      </c>
      <c r="KP79" s="19">
        <f>IFERROR(HLOOKUP(KP$1,'Nakladova matice_2018'!$A$1:$IW$188,52,FALSE),0)</f>
        <v>0</v>
      </c>
      <c r="KQ79" s="19">
        <f>IFERROR(HLOOKUP(KQ$1,'Nakladova matice_2018'!$A$1:$IW$188,52,FALSE),0)</f>
        <v>0</v>
      </c>
      <c r="KR79" s="19">
        <f>IFERROR(HLOOKUP(KR$1,'Nakladova matice_2018'!$A$1:$IW$188,52,FALSE),0)</f>
        <v>0</v>
      </c>
      <c r="KS79" s="19">
        <f>IFERROR(HLOOKUP(KS$1,'Nakladova matice_2018'!$A$1:$IW$188,52,FALSE),0)</f>
        <v>0</v>
      </c>
      <c r="KT79" s="19">
        <f>IFERROR(HLOOKUP(KT$1,'Nakladova matice_2018'!$A$1:$IW$188,52,FALSE),0)</f>
        <v>0</v>
      </c>
      <c r="KU79" s="19">
        <f>IFERROR(HLOOKUP(KU$1,'Nakladova matice_2018'!$A$1:$IW$188,52,FALSE),0)</f>
        <v>0</v>
      </c>
      <c r="KV79" s="19">
        <f>IFERROR(HLOOKUP(KV$1,'Nakladova matice_2018'!$A$1:$IW$188,52,FALSE),0)</f>
        <v>0</v>
      </c>
      <c r="KW79" s="19">
        <f>IFERROR(HLOOKUP(KW$1,'Nakladova matice_2018'!$A$1:$IW$188,52,FALSE),0)</f>
        <v>0</v>
      </c>
      <c r="KX79" s="19">
        <f>IFERROR(HLOOKUP(KX$1,'Nakladova matice_2018'!$A$1:$IW$188,52,FALSE),0)</f>
        <v>0</v>
      </c>
      <c r="KY79" s="19">
        <f>IFERROR(HLOOKUP(KY$1,'Nakladova matice_2018'!$A$1:$IW$188,52,FALSE),0)</f>
        <v>0</v>
      </c>
      <c r="KZ79" s="19">
        <f>IFERROR(HLOOKUP(KZ$1,'Nakladova matice_2018'!$A$1:$IW$188,52,FALSE),0)</f>
        <v>99278</v>
      </c>
      <c r="LA79" s="19">
        <f>IFERROR(HLOOKUP(LA$1,'Nakladova matice_2018'!$A$1:$IW$188,52,FALSE),0)</f>
        <v>0</v>
      </c>
      <c r="LB79" s="19">
        <f>IFERROR(HLOOKUP(LB$1,'Nakladova matice_2018'!$A$1:$IW$188,52,FALSE),0)</f>
        <v>36519.599999999999</v>
      </c>
      <c r="LC79" s="19">
        <f>IFERROR(HLOOKUP(LC$1,'Nakladova matice_2018'!$A$1:$IW$188,52,FALSE),0)</f>
        <v>0</v>
      </c>
      <c r="LD79" s="19">
        <f>IFERROR(HLOOKUP(LD$1,'Nakladova matice_2018'!$A$1:$IW$188,52,FALSE),0)</f>
        <v>0</v>
      </c>
      <c r="LE79" s="19">
        <f>IFERROR(HLOOKUP(LE$1,'Nakladova matice_2018'!$A$1:$IW$188,52,FALSE),0)</f>
        <v>0</v>
      </c>
      <c r="LF79" s="19">
        <f>IFERROR(HLOOKUP(LF$1,'Nakladova matice_2018'!$A$1:$IW$188,52,FALSE),0)</f>
        <v>0</v>
      </c>
      <c r="LG79" s="19">
        <f>IFERROR(HLOOKUP(LG$1,'Nakladova matice_2018'!$A$1:$IW$188,52,FALSE),0)</f>
        <v>0</v>
      </c>
      <c r="LH79" s="19">
        <f>IFERROR(HLOOKUP(LH$1,'Nakladova matice_2018'!$A$1:$IW$188,52,FALSE),0)</f>
        <v>0</v>
      </c>
      <c r="LI79" s="19">
        <f>IFERROR(HLOOKUP(LI$1,'Nakladova matice_2018'!$A$1:$IW$188,52,FALSE),0)</f>
        <v>0</v>
      </c>
      <c r="LJ79" s="19">
        <f>IFERROR(HLOOKUP(LJ$1,'Nakladova matice_2018'!$A$1:$IW$188,52,FALSE),0)</f>
        <v>0</v>
      </c>
      <c r="LK79" s="19">
        <f>IFERROR(HLOOKUP(LK$1,'Nakladova matice_2018'!$A$1:$IW$188,52,FALSE),0)</f>
        <v>0</v>
      </c>
      <c r="LL79" s="19">
        <f>IFERROR(HLOOKUP(LL$1,'Nakladova matice_2018'!$A$1:$IW$188,52,FALSE),0)</f>
        <v>0</v>
      </c>
      <c r="LM79" s="19">
        <f>IFERROR(HLOOKUP(LM$1,'Nakladova matice_2018'!$A$1:$IW$188,52,FALSE),0)</f>
        <v>0</v>
      </c>
      <c r="LN79" s="19">
        <f>IFERROR(HLOOKUP(LN$1,'Nakladova matice_2018'!$A$1:$IW$188,52,FALSE),0)</f>
        <v>0</v>
      </c>
      <c r="LO79" s="19">
        <f>IFERROR(HLOOKUP(LO$1,'Nakladova matice_2018'!$A$1:$IW$188,52,FALSE),0)</f>
        <v>0</v>
      </c>
      <c r="LP79" s="19">
        <f>IFERROR(HLOOKUP(LP$1,'Nakladova matice_2018'!$A$1:$IW$188,52,FALSE),0)</f>
        <v>0</v>
      </c>
      <c r="LQ79" s="19">
        <f>IFERROR(HLOOKUP(LQ$1,'Nakladova matice_2018'!$A$1:$IW$188,52,FALSE),0)</f>
        <v>0</v>
      </c>
      <c r="LR79" s="19">
        <f>IFERROR(HLOOKUP(LR$1,'Nakladova matice_2018'!$A$1:$IW$188,52,FALSE),0)</f>
        <v>0</v>
      </c>
      <c r="LS79" s="19">
        <f>IFERROR(HLOOKUP(LS$1,'Nakladova matice_2018'!$A$1:$IW$188,52,FALSE),0)</f>
        <v>0</v>
      </c>
      <c r="LT79" s="19">
        <f>IFERROR(HLOOKUP(LT$1,'Nakladova matice_2018'!$A$1:$IW$188,52,FALSE),0)</f>
        <v>0</v>
      </c>
      <c r="LU79" s="19">
        <f>IFERROR(HLOOKUP(LU$1,'Nakladova matice_2018'!$A$1:$IW$188,52,FALSE),0)</f>
        <v>0</v>
      </c>
      <c r="LV79" s="19">
        <f>IFERROR(HLOOKUP(LV$1,'Nakladova matice_2018'!$A$1:$IW$188,52,FALSE),0)</f>
        <v>0</v>
      </c>
      <c r="LW79" s="19">
        <f>IFERROR(HLOOKUP(LW$1,'Nakladova matice_2018'!$A$1:$IW$188,52,FALSE),0)</f>
        <v>0</v>
      </c>
      <c r="LX79" s="19">
        <f>IFERROR(HLOOKUP(LX$1,'Nakladova matice_2018'!$A$1:$IW$188,52,FALSE),0)</f>
        <v>0</v>
      </c>
      <c r="LY79" s="19">
        <f>IFERROR(HLOOKUP(LY$1,'Nakladova matice_2018'!$A$1:$IW$188,52,FALSE),0)</f>
        <v>0</v>
      </c>
      <c r="LZ79" s="19">
        <f>IFERROR(HLOOKUP(LZ$1,'Nakladova matice_2018'!$A$1:$IW$188,52,FALSE),0)</f>
        <v>0</v>
      </c>
      <c r="MA79" s="19">
        <f>IFERROR(HLOOKUP(MA$1,'Nakladova matice_2018'!$A$1:$IW$188,52,FALSE),0)</f>
        <v>0</v>
      </c>
      <c r="MB79" s="19">
        <f>IFERROR(HLOOKUP(MB$1,'Nakladova matice_2018'!$A$1:$IW$188,52,FALSE),0)</f>
        <v>0</v>
      </c>
      <c r="MC79" s="19">
        <f>IFERROR(HLOOKUP(MC$1,'Nakladova matice_2018'!$A$1:$IW$188,52,FALSE),0)</f>
        <v>0</v>
      </c>
      <c r="MD79" s="19">
        <f>IFERROR(HLOOKUP(MD$1,'Nakladova matice_2018'!$A$1:$IW$188,52,FALSE),0)</f>
        <v>0</v>
      </c>
      <c r="ME79" s="19">
        <f>IFERROR(HLOOKUP(ME$1,'Nakladova matice_2018'!$A$1:$IW$188,52,FALSE),0)</f>
        <v>0</v>
      </c>
      <c r="MF79" s="19">
        <f>IFERROR(HLOOKUP(MF$1,'Nakladova matice_2018'!$A$1:$IW$188,52,FALSE),0)</f>
        <v>0</v>
      </c>
      <c r="MG79" s="19">
        <f>IFERROR(HLOOKUP(MG$1,'Nakladova matice_2018'!$A$1:$IW$188,52,FALSE),0)</f>
        <v>0</v>
      </c>
      <c r="MH79" s="19">
        <f>IFERROR(HLOOKUP(MH$1,'Nakladova matice_2018'!$A$1:$IW$188,52,FALSE),0)</f>
        <v>0</v>
      </c>
      <c r="MI79" s="19">
        <f>IFERROR(HLOOKUP(MI$1,'Nakladova matice_2018'!$A$1:$IW$188,52,FALSE),0)</f>
        <v>0</v>
      </c>
      <c r="MJ79" s="19">
        <f>IFERROR(HLOOKUP(MJ$1,'Nakladova matice_2018'!$A$1:$IW$188,52,FALSE),0)</f>
        <v>0</v>
      </c>
      <c r="MK79" s="19">
        <f>IFERROR(HLOOKUP(MK$1,'Nakladova matice_2018'!$A$1:$IW$188,52,FALSE),0)</f>
        <v>0</v>
      </c>
      <c r="ML79" s="19">
        <f>IFERROR(HLOOKUP(ML$1,'Nakladova matice_2018'!$A$1:$IW$188,52,FALSE),0)</f>
        <v>0</v>
      </c>
      <c r="MM79" s="19">
        <f>IFERROR(HLOOKUP(MM$1,'Nakladova matice_2018'!$A$1:$IW$188,52,FALSE),0)</f>
        <v>0</v>
      </c>
      <c r="MN79" s="19">
        <f>IFERROR(HLOOKUP(MN$1,'Nakladova matice_2018'!$A$1:$IW$188,52,FALSE),0)</f>
        <v>0</v>
      </c>
      <c r="MO79" s="20">
        <f t="shared" si="84"/>
        <v>919122.45</v>
      </c>
      <c r="MP79" s="20">
        <f>MO79-'Nakladova matice_2018'!IX52</f>
        <v>0</v>
      </c>
    </row>
    <row r="80" spans="1:354" x14ac:dyDescent="0.2">
      <c r="A80" s="27">
        <v>518115</v>
      </c>
      <c r="B80" s="21" t="s">
        <v>223</v>
      </c>
      <c r="C80" s="53">
        <v>1</v>
      </c>
      <c r="D80" s="19">
        <f>IFERROR(HLOOKUP(D$1,'Nakladova matice_2018'!$A$1:$IW$188,53,FALSE),0)</f>
        <v>0</v>
      </c>
      <c r="E80" s="19">
        <f>IFERROR(HLOOKUP(E$1,'Nakladova matice_2018'!$A$1:$IW$188,53,FALSE),0)</f>
        <v>0</v>
      </c>
      <c r="F80" s="19">
        <f>IFERROR(HLOOKUP(F$1,'Nakladova matice_2018'!$A$1:$IW$188,53,FALSE),0)</f>
        <v>0</v>
      </c>
      <c r="G80" s="19">
        <f>IFERROR(HLOOKUP(G$1,'Nakladova matice_2018'!$A$1:$IW$188,53,FALSE),0)</f>
        <v>0</v>
      </c>
      <c r="H80" s="19">
        <f>IFERROR(HLOOKUP(H$1,'Nakladova matice_2018'!$A$1:$IW$188,53,FALSE),0)</f>
        <v>0</v>
      </c>
      <c r="I80" s="19">
        <f>IFERROR(HLOOKUP(I$1,'Nakladova matice_2018'!$A$1:$IW$188,53,FALSE),0)</f>
        <v>0</v>
      </c>
      <c r="J80" s="19">
        <f>IFERROR(HLOOKUP(J$1,'Nakladova matice_2018'!$A$1:$IW$188,53,FALSE),0)</f>
        <v>0</v>
      </c>
      <c r="K80" s="19">
        <f>IFERROR(HLOOKUP(K$1,'Nakladova matice_2018'!$A$1:$IW$188,53,FALSE),0)</f>
        <v>0</v>
      </c>
      <c r="L80" s="19">
        <f>IFERROR(HLOOKUP(L$1,'Nakladova matice_2018'!$A$1:$IW$188,53,FALSE),0)</f>
        <v>0</v>
      </c>
      <c r="M80" s="19">
        <f>IFERROR(HLOOKUP(M$1,'Nakladova matice_2018'!$A$1:$IW$188,53,FALSE),0)</f>
        <v>0</v>
      </c>
      <c r="N80" s="19">
        <f>IFERROR(HLOOKUP(N$1,'Nakladova matice_2018'!$A$1:$IW$188,53,FALSE),0)</f>
        <v>0</v>
      </c>
      <c r="O80" s="19">
        <f>IFERROR(HLOOKUP(O$1,'Nakladova matice_2018'!$A$1:$IW$188,53,FALSE),0)</f>
        <v>0</v>
      </c>
      <c r="P80" s="19">
        <f>IFERROR(HLOOKUP(P$1,'Nakladova matice_2018'!$A$1:$IW$188,53,FALSE),0)</f>
        <v>0</v>
      </c>
      <c r="Q80" s="19">
        <f>IFERROR(HLOOKUP(Q$1,'Nakladova matice_2018'!$A$1:$IW$188,53,FALSE),0)</f>
        <v>0</v>
      </c>
      <c r="R80" s="19">
        <f>IFERROR(HLOOKUP(R$1,'Nakladova matice_2018'!$A$1:$IW$188,53,FALSE),0)</f>
        <v>0</v>
      </c>
      <c r="S80" s="19">
        <f>IFERROR(HLOOKUP(S$1,'Nakladova matice_2018'!$A$1:$IW$188,53,FALSE),0)</f>
        <v>0</v>
      </c>
      <c r="T80" s="19">
        <f>IFERROR(HLOOKUP(T$1,'Nakladova matice_2018'!$A$1:$IW$188,53,FALSE),0)</f>
        <v>0</v>
      </c>
      <c r="U80" s="19">
        <f>IFERROR(HLOOKUP(U$1,'Nakladova matice_2018'!$A$1:$IW$188,53,FALSE),0)</f>
        <v>0</v>
      </c>
      <c r="V80" s="19">
        <f>IFERROR(HLOOKUP(V$1,'Nakladova matice_2018'!$A$1:$IW$188,53,FALSE),0)</f>
        <v>0</v>
      </c>
      <c r="W80" s="19">
        <f>IFERROR(HLOOKUP(W$1,'Nakladova matice_2018'!$A$1:$IW$188,53,FALSE),0)</f>
        <v>0</v>
      </c>
      <c r="X80" s="19">
        <f>IFERROR(HLOOKUP(X$1,'Nakladova matice_2018'!$A$1:$IW$188,53,FALSE),0)</f>
        <v>0</v>
      </c>
      <c r="Y80" s="19">
        <f>IFERROR(HLOOKUP(Y$1,'Nakladova matice_2018'!$A$1:$IW$188,53,FALSE),0)</f>
        <v>0</v>
      </c>
      <c r="Z80" s="19">
        <f>IFERROR(HLOOKUP(Z$1,'Nakladova matice_2018'!$A$1:$IW$188,53,FALSE),0)</f>
        <v>0</v>
      </c>
      <c r="AA80" s="19">
        <f>IFERROR(HLOOKUP(AA$1,'Nakladova matice_2018'!$A$1:$IW$188,53,FALSE),0)</f>
        <v>0</v>
      </c>
      <c r="AB80" s="19">
        <f>IFERROR(HLOOKUP(AB$1,'Nakladova matice_2018'!$A$1:$IW$188,53,FALSE),0)</f>
        <v>0</v>
      </c>
      <c r="AC80" s="19">
        <f>IFERROR(HLOOKUP(AC$1,'Nakladova matice_2018'!$A$1:$IW$188,53,FALSE),0)</f>
        <v>0</v>
      </c>
      <c r="AD80" s="19">
        <f>IFERROR(HLOOKUP(AD$1,'Nakladova matice_2018'!$A$1:$IW$188,53,FALSE),0)</f>
        <v>0</v>
      </c>
      <c r="AE80" s="19">
        <f>IFERROR(HLOOKUP(AE$1,'Nakladova matice_2018'!$A$1:$IW$188,53,FALSE),0)</f>
        <v>0</v>
      </c>
      <c r="AF80" s="19">
        <f>IFERROR(HLOOKUP(AF$1,'Nakladova matice_2018'!$A$1:$IW$188,53,FALSE),0)</f>
        <v>0</v>
      </c>
      <c r="AG80" s="19">
        <f>IFERROR(HLOOKUP(AG$1,'Nakladova matice_2018'!$A$1:$IW$188,53,FALSE),0)</f>
        <v>0</v>
      </c>
      <c r="AH80" s="19">
        <f>IFERROR(HLOOKUP(AH$1,'Nakladova matice_2018'!$A$1:$IW$188,53,FALSE),0)</f>
        <v>0</v>
      </c>
      <c r="AI80" s="19">
        <f>IFERROR(HLOOKUP(AI$1,'Nakladova matice_2018'!$A$1:$IW$188,53,FALSE),0)</f>
        <v>0</v>
      </c>
      <c r="AJ80" s="19">
        <f>IFERROR(HLOOKUP(AJ$1,'Nakladova matice_2018'!$A$1:$IW$188,53,FALSE),0)</f>
        <v>0</v>
      </c>
      <c r="AK80" s="19">
        <f>IFERROR(HLOOKUP(AK$1,'Nakladova matice_2018'!$A$1:$IW$188,53,FALSE),0)</f>
        <v>0</v>
      </c>
      <c r="AL80" s="19">
        <f>IFERROR(HLOOKUP(AL$1,'Nakladova matice_2018'!$A$1:$IW$188,53,FALSE),0)</f>
        <v>0</v>
      </c>
      <c r="AM80" s="19">
        <f>IFERROR(HLOOKUP(AM$1,'Nakladova matice_2018'!$A$1:$IW$188,53,FALSE),0)</f>
        <v>0</v>
      </c>
      <c r="AN80" s="19">
        <f>IFERROR(HLOOKUP(AN$1,'Nakladova matice_2018'!$A$1:$IW$188,53,FALSE),0)</f>
        <v>0</v>
      </c>
      <c r="AO80" s="19">
        <f>IFERROR(HLOOKUP(AO$1,'Nakladova matice_2018'!$A$1:$IW$188,53,FALSE),0)</f>
        <v>0</v>
      </c>
      <c r="AP80" s="19">
        <f>IFERROR(HLOOKUP(AP$1,'Nakladova matice_2018'!$A$1:$IW$188,53,FALSE),0)</f>
        <v>0</v>
      </c>
      <c r="AQ80" s="19">
        <f>IFERROR(HLOOKUP(AQ$1,'Nakladova matice_2018'!$A$1:$IW$188,53,FALSE),0)</f>
        <v>0</v>
      </c>
      <c r="AR80" s="19">
        <f>IFERROR(HLOOKUP(AR$1,'Nakladova matice_2018'!$A$1:$IW$188,53,FALSE),0)</f>
        <v>0</v>
      </c>
      <c r="AS80" s="19">
        <f>IFERROR(HLOOKUP(AS$1,'Nakladova matice_2018'!$A$1:$IW$188,53,FALSE),0)</f>
        <v>0</v>
      </c>
      <c r="AT80" s="19">
        <f>IFERROR(HLOOKUP(AT$1,'Nakladova matice_2018'!$A$1:$IW$188,53,FALSE),0)</f>
        <v>0</v>
      </c>
      <c r="AU80" s="19">
        <f>IFERROR(HLOOKUP(AU$1,'Nakladova matice_2018'!$A$1:$IW$188,53,FALSE),0)</f>
        <v>0</v>
      </c>
      <c r="AV80" s="19">
        <f>IFERROR(HLOOKUP(AV$1,'Nakladova matice_2018'!$A$1:$IW$188,53,FALSE),0)</f>
        <v>0</v>
      </c>
      <c r="AW80" s="19">
        <f>IFERROR(HLOOKUP(AW$1,'Nakladova matice_2018'!$A$1:$IW$188,53,FALSE),0)</f>
        <v>0</v>
      </c>
      <c r="AX80" s="19">
        <f>IFERROR(HLOOKUP(AX$1,'Nakladova matice_2018'!$A$1:$IW$188,53,FALSE),0)</f>
        <v>0</v>
      </c>
      <c r="AY80" s="19">
        <f>IFERROR(HLOOKUP(AY$1,'Nakladova matice_2018'!$A$1:$IW$188,53,FALSE),0)</f>
        <v>0</v>
      </c>
      <c r="AZ80" s="19">
        <f>IFERROR(HLOOKUP(AZ$1,'Nakladova matice_2018'!$A$1:$IW$188,53,FALSE),0)</f>
        <v>0</v>
      </c>
      <c r="BA80" s="19">
        <f>IFERROR(HLOOKUP(BA$1,'Nakladova matice_2018'!$A$1:$IW$188,53,FALSE),0)</f>
        <v>0</v>
      </c>
      <c r="BB80" s="19">
        <f>IFERROR(HLOOKUP(BB$1,'Nakladova matice_2018'!$A$1:$IW$188,53,FALSE),0)</f>
        <v>0</v>
      </c>
      <c r="BC80" s="19">
        <f>IFERROR(HLOOKUP(BC$1,'Nakladova matice_2018'!$A$1:$IW$188,53,FALSE),0)</f>
        <v>0</v>
      </c>
      <c r="BD80" s="19">
        <f>IFERROR(HLOOKUP(BD$1,'Nakladova matice_2018'!$A$1:$IW$188,53,FALSE),0)</f>
        <v>2570</v>
      </c>
      <c r="BE80" s="19">
        <f>IFERROR(HLOOKUP(BE$1,'Nakladova matice_2018'!$A$1:$IW$188,53,FALSE),0)</f>
        <v>0</v>
      </c>
      <c r="BF80" s="19">
        <f>IFERROR(HLOOKUP(BF$1,'Nakladova matice_2018'!$A$1:$IW$188,53,FALSE),0)</f>
        <v>0</v>
      </c>
      <c r="BG80" s="19">
        <f>IFERROR(HLOOKUP(BG$1,'Nakladova matice_2018'!$A$1:$IW$188,53,FALSE),0)</f>
        <v>0</v>
      </c>
      <c r="BH80" s="19">
        <f>IFERROR(HLOOKUP(BH$1,'Nakladova matice_2018'!$A$1:$IW$188,53,FALSE),0)</f>
        <v>0</v>
      </c>
      <c r="BI80" s="19">
        <f>IFERROR(HLOOKUP(BI$1,'Nakladova matice_2018'!$A$1:$IW$188,53,FALSE),0)</f>
        <v>0</v>
      </c>
      <c r="BJ80" s="19">
        <f>IFERROR(HLOOKUP(BJ$1,'Nakladova matice_2018'!$A$1:$IW$188,53,FALSE),0)</f>
        <v>0</v>
      </c>
      <c r="BK80" s="19">
        <f>IFERROR(HLOOKUP(BK$1,'Nakladova matice_2018'!$A$1:$IW$188,53,FALSE),0)</f>
        <v>0</v>
      </c>
      <c r="BL80" s="19">
        <f>IFERROR(HLOOKUP(BL$1,'Nakladova matice_2018'!$A$1:$IW$188,53,FALSE),0)</f>
        <v>0</v>
      </c>
      <c r="BM80" s="19">
        <f>IFERROR(HLOOKUP(BM$1,'Nakladova matice_2018'!$A$1:$IW$188,53,FALSE),0)</f>
        <v>0</v>
      </c>
      <c r="BN80" s="19">
        <f>IFERROR(HLOOKUP(BN$1,'Nakladova matice_2018'!$A$1:$IW$188,53,FALSE),0)</f>
        <v>0</v>
      </c>
      <c r="BO80" s="19">
        <f>IFERROR(HLOOKUP(BO$1,'Nakladova matice_2018'!$A$1:$IW$188,53,FALSE),0)</f>
        <v>0</v>
      </c>
      <c r="BP80" s="19">
        <f>IFERROR(HLOOKUP(BP$1,'Nakladova matice_2018'!$A$1:$IW$188,53,FALSE),0)</f>
        <v>0</v>
      </c>
      <c r="BQ80" s="19">
        <f>IFERROR(HLOOKUP(BQ$1,'Nakladova matice_2018'!$A$1:$IW$188,53,FALSE),0)</f>
        <v>0</v>
      </c>
      <c r="BR80" s="19">
        <f>IFERROR(HLOOKUP(BR$1,'Nakladova matice_2018'!$A$1:$IW$188,53,FALSE),0)</f>
        <v>0</v>
      </c>
      <c r="BS80" s="19">
        <f>IFERROR(HLOOKUP(BS$1,'Nakladova matice_2018'!$A$1:$IW$188,53,FALSE),0)</f>
        <v>0</v>
      </c>
      <c r="BT80" s="19">
        <f>IFERROR(HLOOKUP(BT$1,'Nakladova matice_2018'!$A$1:$IW$188,53,FALSE),0)</f>
        <v>0</v>
      </c>
      <c r="BU80" s="19">
        <f>IFERROR(HLOOKUP(BU$1,'Nakladova matice_2018'!$A$1:$IW$188,53,FALSE),0)</f>
        <v>0</v>
      </c>
      <c r="BV80" s="19">
        <f>IFERROR(HLOOKUP(BV$1,'Nakladova matice_2018'!$A$1:$IW$188,53,FALSE),0)</f>
        <v>0</v>
      </c>
      <c r="BW80" s="19">
        <f>IFERROR(HLOOKUP(BW$1,'Nakladova matice_2018'!$A$1:$IW$188,53,FALSE),0)</f>
        <v>0</v>
      </c>
      <c r="BX80" s="19">
        <f>IFERROR(HLOOKUP(BX$1,'Nakladova matice_2018'!$A$1:$IW$188,53,FALSE),0)</f>
        <v>47711</v>
      </c>
      <c r="BY80" s="19">
        <f>IFERROR(HLOOKUP(BY$1,'Nakladova matice_2018'!$A$1:$IW$188,53,FALSE),0)</f>
        <v>0</v>
      </c>
      <c r="BZ80" s="19">
        <f>IFERROR(HLOOKUP(BZ$1,'Nakladova matice_2018'!$A$1:$IW$188,53,FALSE),0)</f>
        <v>0</v>
      </c>
      <c r="CA80" s="19">
        <f>IFERROR(HLOOKUP(CA$1,'Nakladova matice_2018'!$A$1:$IW$188,53,FALSE),0)</f>
        <v>0</v>
      </c>
      <c r="CB80" s="19">
        <f>IFERROR(HLOOKUP(CB$1,'Nakladova matice_2018'!$A$1:$IW$188,53,FALSE),0)</f>
        <v>0</v>
      </c>
      <c r="CC80" s="19">
        <f>IFERROR(HLOOKUP(CC$1,'Nakladova matice_2018'!$A$1:$IW$188,53,FALSE),0)</f>
        <v>0</v>
      </c>
      <c r="CD80" s="19">
        <f>IFERROR(HLOOKUP(CD$1,'Nakladova matice_2018'!$A$1:$IW$188,53,FALSE),0)</f>
        <v>0</v>
      </c>
      <c r="CE80" s="19">
        <f>IFERROR(HLOOKUP(CE$1,'Nakladova matice_2018'!$A$1:$IW$188,53,FALSE),0)</f>
        <v>0</v>
      </c>
      <c r="CF80" s="19">
        <f>IFERROR(HLOOKUP(CF$1,'Nakladova matice_2018'!$A$1:$IW$188,53,FALSE),0)</f>
        <v>0</v>
      </c>
      <c r="CG80" s="19">
        <f>IFERROR(HLOOKUP(CG$1,'Nakladova matice_2018'!$A$1:$IW$188,53,FALSE),0)</f>
        <v>0</v>
      </c>
      <c r="CH80" s="19">
        <f>IFERROR(HLOOKUP(CH$1,'Nakladova matice_2018'!$A$1:$IW$188,53,FALSE),0)</f>
        <v>0</v>
      </c>
      <c r="CI80" s="19">
        <f>IFERROR(HLOOKUP(CI$1,'Nakladova matice_2018'!$A$1:$IW$188,53,FALSE),0)</f>
        <v>0</v>
      </c>
      <c r="CJ80" s="19">
        <f>IFERROR(HLOOKUP(CJ$1,'Nakladova matice_2018'!$A$1:$IW$188,53,FALSE),0)</f>
        <v>0</v>
      </c>
      <c r="CK80" s="19">
        <f>IFERROR(HLOOKUP(CK$1,'Nakladova matice_2018'!$A$1:$IW$188,53,FALSE),0)</f>
        <v>0</v>
      </c>
      <c r="CL80" s="19">
        <f>IFERROR(HLOOKUP(CL$1,'Nakladova matice_2018'!$A$1:$IW$188,53,FALSE),0)</f>
        <v>0</v>
      </c>
      <c r="CM80" s="19">
        <f>IFERROR(HLOOKUP(CM$1,'Nakladova matice_2018'!$A$1:$IW$188,53,FALSE),0)</f>
        <v>0</v>
      </c>
      <c r="CN80" s="19">
        <f>IFERROR(HLOOKUP(CN$1,'Nakladova matice_2018'!$A$1:$IW$188,53,FALSE),0)</f>
        <v>0</v>
      </c>
      <c r="CO80" s="19">
        <f>IFERROR(HLOOKUP(CO$1,'Nakladova matice_2018'!$A$1:$IW$188,53,FALSE),0)</f>
        <v>0</v>
      </c>
      <c r="CP80" s="19">
        <f>IFERROR(HLOOKUP(CP$1,'Nakladova matice_2018'!$A$1:$IW$188,53,FALSE),0)</f>
        <v>0</v>
      </c>
      <c r="CQ80" s="19">
        <f>IFERROR(HLOOKUP(CQ$1,'Nakladova matice_2018'!$A$1:$IW$188,53,FALSE),0)</f>
        <v>0</v>
      </c>
      <c r="CR80" s="19">
        <f>IFERROR(HLOOKUP(CR$1,'Nakladova matice_2018'!$A$1:$IW$188,53,FALSE),0)</f>
        <v>0</v>
      </c>
      <c r="CS80" s="19">
        <f>IFERROR(HLOOKUP(CS$1,'Nakladova matice_2018'!$A$1:$IW$188,53,FALSE),0)</f>
        <v>0</v>
      </c>
      <c r="CT80" s="19">
        <f>IFERROR(HLOOKUP(CT$1,'Nakladova matice_2018'!$A$1:$IW$188,53,FALSE),0)</f>
        <v>0</v>
      </c>
      <c r="CU80" s="19">
        <f>IFERROR(HLOOKUP(CU$1,'Nakladova matice_2018'!$A$1:$IW$188,53,FALSE),0)</f>
        <v>0</v>
      </c>
      <c r="CV80" s="19">
        <f>IFERROR(HLOOKUP(CV$1,'Nakladova matice_2018'!$A$1:$IW$188,53,FALSE),0)</f>
        <v>0</v>
      </c>
      <c r="CW80" s="19">
        <f>IFERROR(HLOOKUP(CW$1,'Nakladova matice_2018'!$A$1:$IW$188,53,FALSE),0)</f>
        <v>0</v>
      </c>
      <c r="CX80" s="19">
        <f>IFERROR(HLOOKUP(CX$1,'Nakladova matice_2018'!$A$1:$IW$188,53,FALSE),0)</f>
        <v>0</v>
      </c>
      <c r="CY80" s="19">
        <f>IFERROR(HLOOKUP(CY$1,'Nakladova matice_2018'!$A$1:$IW$188,53,FALSE),0)</f>
        <v>0</v>
      </c>
      <c r="CZ80" s="19">
        <f>IFERROR(HLOOKUP(CZ$1,'Nakladova matice_2018'!$A$1:$IW$188,53,FALSE),0)</f>
        <v>0</v>
      </c>
      <c r="DA80" s="19">
        <f>IFERROR(HLOOKUP(DA$1,'Nakladova matice_2018'!$A$1:$IW$188,53,FALSE),0)</f>
        <v>0</v>
      </c>
      <c r="DB80" s="19">
        <f>IFERROR(HLOOKUP(DB$1,'Nakladova matice_2018'!$A$1:$IW$188,53,FALSE),0)</f>
        <v>0</v>
      </c>
      <c r="DC80" s="19">
        <f>IFERROR(HLOOKUP(DC$1,'Nakladova matice_2018'!$A$1:$IW$188,53,FALSE),0)</f>
        <v>0</v>
      </c>
      <c r="DD80" s="19">
        <f>IFERROR(HLOOKUP(DD$1,'Nakladova matice_2018'!$A$1:$IW$188,53,FALSE),0)</f>
        <v>0</v>
      </c>
      <c r="DE80" s="19">
        <f>IFERROR(HLOOKUP(DE$1,'Nakladova matice_2018'!$A$1:$IW$188,53,FALSE),0)</f>
        <v>0</v>
      </c>
      <c r="DF80" s="19">
        <f>IFERROR(HLOOKUP(DF$1,'Nakladova matice_2018'!$A$1:$IW$188,53,FALSE),0)</f>
        <v>0</v>
      </c>
      <c r="DG80" s="19">
        <f>IFERROR(HLOOKUP(DG$1,'Nakladova matice_2018'!$A$1:$IW$188,53,FALSE),0)</f>
        <v>0</v>
      </c>
      <c r="DH80" s="19">
        <f>IFERROR(HLOOKUP(DH$1,'Nakladova matice_2018'!$A$1:$IW$188,53,FALSE),0)</f>
        <v>0</v>
      </c>
      <c r="DI80" s="19">
        <f>IFERROR(HLOOKUP(DI$1,'Nakladova matice_2018'!$A$1:$IW$188,53,FALSE),0)</f>
        <v>0</v>
      </c>
      <c r="DJ80" s="19">
        <f>IFERROR(HLOOKUP(DJ$1,'Nakladova matice_2018'!$A$1:$IW$188,53,FALSE),0)</f>
        <v>0</v>
      </c>
      <c r="DK80" s="19">
        <f>IFERROR(HLOOKUP(DK$1,'Nakladova matice_2018'!$A$1:$IW$188,53,FALSE),0)</f>
        <v>0</v>
      </c>
      <c r="DL80" s="19">
        <f>IFERROR(HLOOKUP(DL$1,'Nakladova matice_2018'!$A$1:$IW$188,53,FALSE),0)</f>
        <v>0</v>
      </c>
      <c r="DM80" s="19">
        <f>IFERROR(HLOOKUP(DM$1,'Nakladova matice_2018'!$A$1:$IW$188,53,FALSE),0)</f>
        <v>0</v>
      </c>
      <c r="DN80" s="19">
        <f>IFERROR(HLOOKUP(DN$1,'Nakladova matice_2018'!$A$1:$IW$188,53,FALSE),0)</f>
        <v>0</v>
      </c>
      <c r="DO80" s="19">
        <f>IFERROR(HLOOKUP(DO$1,'Nakladova matice_2018'!$A$1:$IW$188,53,FALSE),0)</f>
        <v>0</v>
      </c>
      <c r="DP80" s="19">
        <f>IFERROR(HLOOKUP(DP$1,'Nakladova matice_2018'!$A$1:$IW$188,53,FALSE),0)</f>
        <v>0</v>
      </c>
      <c r="DQ80" s="19">
        <f>IFERROR(HLOOKUP(DQ$1,'Nakladova matice_2018'!$A$1:$IW$188,53,FALSE),0)</f>
        <v>0</v>
      </c>
      <c r="DR80" s="19">
        <f>IFERROR(HLOOKUP(DR$1,'Nakladova matice_2018'!$A$1:$IW$188,53,FALSE),0)</f>
        <v>0</v>
      </c>
      <c r="DS80" s="19">
        <f>IFERROR(HLOOKUP(DS$1,'Nakladova matice_2018'!$A$1:$IW$188,53,FALSE),0)</f>
        <v>0</v>
      </c>
      <c r="DT80" s="19">
        <f>IFERROR(HLOOKUP(DT$1,'Nakladova matice_2018'!$A$1:$IW$188,53,FALSE),0)</f>
        <v>0</v>
      </c>
      <c r="DU80" s="19">
        <f>IFERROR(HLOOKUP(DU$1,'Nakladova matice_2018'!$A$1:$IW$188,53,FALSE),0)</f>
        <v>0</v>
      </c>
      <c r="DV80" s="19">
        <f>IFERROR(HLOOKUP(DV$1,'Nakladova matice_2018'!$A$1:$IW$188,53,FALSE),0)</f>
        <v>0</v>
      </c>
      <c r="DW80" s="19">
        <f>IFERROR(HLOOKUP(DW$1,'Nakladova matice_2018'!$A$1:$IW$188,53,FALSE),0)</f>
        <v>0</v>
      </c>
      <c r="DX80" s="19">
        <f>IFERROR(HLOOKUP(DX$1,'Nakladova matice_2018'!$A$1:$IW$188,53,FALSE),0)</f>
        <v>0</v>
      </c>
      <c r="DY80" s="19">
        <f>IFERROR(HLOOKUP(DY$1,'Nakladova matice_2018'!$A$1:$IW$188,53,FALSE),0)</f>
        <v>0</v>
      </c>
      <c r="DZ80" s="19">
        <f>IFERROR(HLOOKUP(DZ$1,'Nakladova matice_2018'!$A$1:$IW$188,53,FALSE),0)</f>
        <v>0</v>
      </c>
      <c r="EA80" s="19">
        <f>IFERROR(HLOOKUP(EA$1,'Nakladova matice_2018'!$A$1:$IW$188,53,FALSE),0)</f>
        <v>0</v>
      </c>
      <c r="EB80" s="19">
        <f>IFERROR(HLOOKUP(EB$1,'Nakladova matice_2018'!$A$1:$IW$188,53,FALSE),0)</f>
        <v>0</v>
      </c>
      <c r="EC80" s="19">
        <f>IFERROR(HLOOKUP(EC$1,'Nakladova matice_2018'!$A$1:$IW$188,53,FALSE),0)</f>
        <v>0</v>
      </c>
      <c r="ED80" s="19">
        <f>IFERROR(HLOOKUP(ED$1,'Nakladova matice_2018'!$A$1:$IW$188,53,FALSE),0)</f>
        <v>0</v>
      </c>
      <c r="EE80" s="19">
        <f>IFERROR(HLOOKUP(EE$1,'Nakladova matice_2018'!$A$1:$IW$188,53,FALSE),0)</f>
        <v>0</v>
      </c>
      <c r="EF80" s="19">
        <f>IFERROR(HLOOKUP(EF$1,'Nakladova matice_2018'!$A$1:$IW$188,53,FALSE),0)</f>
        <v>0</v>
      </c>
      <c r="EG80" s="19">
        <f>IFERROR(HLOOKUP(EG$1,'Nakladova matice_2018'!$A$1:$IW$188,53,FALSE),0)</f>
        <v>0</v>
      </c>
      <c r="EH80" s="19">
        <f>IFERROR(HLOOKUP(EH$1,'Nakladova matice_2018'!$A$1:$IW$188,53,FALSE),0)</f>
        <v>0</v>
      </c>
      <c r="EI80" s="19">
        <f>IFERROR(HLOOKUP(EI$1,'Nakladova matice_2018'!$A$1:$IW$188,53,FALSE),0)</f>
        <v>0</v>
      </c>
      <c r="EJ80" s="19">
        <f>IFERROR(HLOOKUP(EJ$1,'Nakladova matice_2018'!$A$1:$IW$188,53,FALSE),0)</f>
        <v>0</v>
      </c>
      <c r="EK80" s="19">
        <f>IFERROR(HLOOKUP(EK$1,'Nakladova matice_2018'!$A$1:$IW$188,53,FALSE),0)</f>
        <v>0</v>
      </c>
      <c r="EL80" s="19">
        <f>IFERROR(HLOOKUP(EL$1,'Nakladova matice_2018'!$A$1:$IW$188,53,FALSE),0)</f>
        <v>0</v>
      </c>
      <c r="EM80" s="19">
        <f>IFERROR(HLOOKUP(EM$1,'Nakladova matice_2018'!$A$1:$IW$188,53,FALSE),0)</f>
        <v>0</v>
      </c>
      <c r="EN80" s="19">
        <f>IFERROR(HLOOKUP(EN$1,'Nakladova matice_2018'!$A$1:$IW$188,53,FALSE),0)</f>
        <v>0</v>
      </c>
      <c r="EO80" s="19">
        <f>IFERROR(HLOOKUP(EO$1,'Nakladova matice_2018'!$A$1:$IW$188,53,FALSE),0)</f>
        <v>0</v>
      </c>
      <c r="EP80" s="19">
        <f>IFERROR(HLOOKUP(EP$1,'Nakladova matice_2018'!$A$1:$IW$188,53,FALSE),0)</f>
        <v>0</v>
      </c>
      <c r="EQ80" s="19">
        <f>IFERROR(HLOOKUP(EQ$1,'Nakladova matice_2018'!$A$1:$IW$188,53,FALSE),0)</f>
        <v>0</v>
      </c>
      <c r="ER80" s="19">
        <f>IFERROR(HLOOKUP(ER$1,'Nakladova matice_2018'!$A$1:$IW$188,53,FALSE),0)</f>
        <v>0</v>
      </c>
      <c r="ES80" s="19">
        <f>IFERROR(HLOOKUP(ES$1,'Nakladova matice_2018'!$A$1:$IW$188,53,FALSE),0)</f>
        <v>0</v>
      </c>
      <c r="ET80" s="19">
        <f>IFERROR(HLOOKUP(ET$1,'Nakladova matice_2018'!$A$1:$IW$188,53,FALSE),0)</f>
        <v>0</v>
      </c>
      <c r="EU80" s="19">
        <f>IFERROR(HLOOKUP(EU$1,'Nakladova matice_2018'!$A$1:$IW$188,53,FALSE),0)</f>
        <v>0</v>
      </c>
      <c r="EV80" s="19">
        <f>IFERROR(HLOOKUP(EV$1,'Nakladova matice_2018'!$A$1:$IW$188,53,FALSE),0)</f>
        <v>0</v>
      </c>
      <c r="EW80" s="19">
        <f>IFERROR(HLOOKUP(EW$1,'Nakladova matice_2018'!$A$1:$IW$188,53,FALSE),0)</f>
        <v>0</v>
      </c>
      <c r="EX80" s="19">
        <f>IFERROR(HLOOKUP(EX$1,'Nakladova matice_2018'!$A$1:$IW$188,53,FALSE),0)</f>
        <v>0</v>
      </c>
      <c r="EY80" s="19">
        <f>IFERROR(HLOOKUP(EY$1,'Nakladova matice_2018'!$A$1:$IW$188,53,FALSE),0)</f>
        <v>0</v>
      </c>
      <c r="EZ80" s="19">
        <f>IFERROR(HLOOKUP(EZ$1,'Nakladova matice_2018'!$A$1:$IW$188,53,FALSE),0)</f>
        <v>0</v>
      </c>
      <c r="FA80" s="19">
        <f>IFERROR(HLOOKUP(FA$1,'Nakladova matice_2018'!$A$1:$IW$188,53,FALSE),0)</f>
        <v>0</v>
      </c>
      <c r="FB80" s="19">
        <f>IFERROR(HLOOKUP(FB$1,'Nakladova matice_2018'!$A$1:$IW$188,53,FALSE),0)</f>
        <v>0</v>
      </c>
      <c r="FC80" s="19">
        <f>IFERROR(HLOOKUP(FC$1,'Nakladova matice_2018'!$A$1:$IW$188,53,FALSE),0)</f>
        <v>0</v>
      </c>
      <c r="FD80" s="19">
        <f>IFERROR(HLOOKUP(FD$1,'Nakladova matice_2018'!$A$1:$IW$188,53,FALSE),0)</f>
        <v>0</v>
      </c>
      <c r="FE80" s="19">
        <f>IFERROR(HLOOKUP(FE$1,'Nakladova matice_2018'!$A$1:$IW$188,53,FALSE),0)</f>
        <v>0</v>
      </c>
      <c r="FF80" s="19">
        <f>IFERROR(HLOOKUP(FF$1,'Nakladova matice_2018'!$A$1:$IW$188,53,FALSE),0)</f>
        <v>0</v>
      </c>
      <c r="FG80" s="19">
        <f>IFERROR(HLOOKUP(FG$1,'Nakladova matice_2018'!$A$1:$IW$188,53,FALSE),0)</f>
        <v>0</v>
      </c>
      <c r="FH80" s="19">
        <f>IFERROR(HLOOKUP(FH$1,'Nakladova matice_2018'!$A$1:$IW$188,53,FALSE),0)</f>
        <v>0</v>
      </c>
      <c r="FI80" s="19">
        <f>IFERROR(HLOOKUP(FI$1,'Nakladova matice_2018'!$A$1:$IW$188,53,FALSE),0)</f>
        <v>0</v>
      </c>
      <c r="FJ80" s="19">
        <f>IFERROR(HLOOKUP(FJ$1,'Nakladova matice_2018'!$A$1:$IW$188,53,FALSE),0)</f>
        <v>0</v>
      </c>
      <c r="FK80" s="19">
        <f>IFERROR(HLOOKUP(FK$1,'Nakladova matice_2018'!$A$1:$IW$188,53,FALSE),0)</f>
        <v>0</v>
      </c>
      <c r="FL80" s="19">
        <f>IFERROR(HLOOKUP(FL$1,'Nakladova matice_2018'!$A$1:$IW$188,53,FALSE),0)</f>
        <v>0</v>
      </c>
      <c r="FM80" s="19">
        <f>IFERROR(HLOOKUP(FM$1,'Nakladova matice_2018'!$A$1:$IW$188,53,FALSE),0)</f>
        <v>0</v>
      </c>
      <c r="FN80" s="19">
        <f>IFERROR(HLOOKUP(FN$1,'Nakladova matice_2018'!$A$1:$IW$188,53,FALSE),0)</f>
        <v>0</v>
      </c>
      <c r="FO80" s="19">
        <f>IFERROR(HLOOKUP(FO$1,'Nakladova matice_2018'!$A$1:$IW$188,53,FALSE),0)</f>
        <v>0</v>
      </c>
      <c r="FP80" s="19">
        <f>IFERROR(HLOOKUP(FP$1,'Nakladova matice_2018'!$A$1:$IW$188,53,FALSE),0)</f>
        <v>0</v>
      </c>
      <c r="FQ80" s="19">
        <f>IFERROR(HLOOKUP(FQ$1,'Nakladova matice_2018'!$A$1:$IW$188,53,FALSE),0)</f>
        <v>0</v>
      </c>
      <c r="FR80" s="19">
        <f>IFERROR(HLOOKUP(FR$1,'Nakladova matice_2018'!$A$1:$IW$188,53,FALSE),0)</f>
        <v>0</v>
      </c>
      <c r="FS80" s="19">
        <f>IFERROR(HLOOKUP(FS$1,'Nakladova matice_2018'!$A$1:$IW$188,53,FALSE),0)</f>
        <v>0</v>
      </c>
      <c r="FT80" s="19">
        <f>IFERROR(HLOOKUP(FT$1,'Nakladova matice_2018'!$A$1:$IW$188,53,FALSE),0)</f>
        <v>0</v>
      </c>
      <c r="FU80" s="19">
        <f>IFERROR(HLOOKUP(FU$1,'Nakladova matice_2018'!$A$1:$IW$188,53,FALSE),0)</f>
        <v>0</v>
      </c>
      <c r="FV80" s="19">
        <f>IFERROR(HLOOKUP(FV$1,'Nakladova matice_2018'!$A$1:$IW$188,53,FALSE),0)</f>
        <v>0</v>
      </c>
      <c r="FW80" s="19">
        <f>IFERROR(HLOOKUP(FW$1,'Nakladova matice_2018'!$A$1:$IW$188,53,FALSE),0)</f>
        <v>0</v>
      </c>
      <c r="FX80" s="19">
        <f>IFERROR(HLOOKUP(FX$1,'Nakladova matice_2018'!$A$1:$IW$188,53,FALSE),0)</f>
        <v>0</v>
      </c>
      <c r="FY80" s="19">
        <f>IFERROR(HLOOKUP(FY$1,'Nakladova matice_2018'!$A$1:$IW$188,53,FALSE),0)</f>
        <v>0</v>
      </c>
      <c r="FZ80" s="19">
        <f>IFERROR(HLOOKUP(FZ$1,'Nakladova matice_2018'!$A$1:$IW$188,53,FALSE),0)</f>
        <v>0</v>
      </c>
      <c r="GA80" s="19">
        <f>IFERROR(HLOOKUP(GA$1,'Nakladova matice_2018'!$A$1:$IW$188,53,FALSE),0)</f>
        <v>0</v>
      </c>
      <c r="GB80" s="19">
        <f>IFERROR(HLOOKUP(GB$1,'Nakladova matice_2018'!$A$1:$IW$188,53,FALSE),0)</f>
        <v>0</v>
      </c>
      <c r="GC80" s="19">
        <f>IFERROR(HLOOKUP(GC$1,'Nakladova matice_2018'!$A$1:$IW$188,53,FALSE),0)</f>
        <v>0</v>
      </c>
      <c r="GD80" s="19">
        <f>IFERROR(HLOOKUP(GD$1,'Nakladova matice_2018'!$A$1:$IW$188,53,FALSE),0)</f>
        <v>0</v>
      </c>
      <c r="GE80" s="19">
        <f>IFERROR(HLOOKUP(GE$1,'Nakladova matice_2018'!$A$1:$IW$188,53,FALSE),0)</f>
        <v>0</v>
      </c>
      <c r="GF80" s="19">
        <f>IFERROR(HLOOKUP(GF$1,'Nakladova matice_2018'!$A$1:$IW$188,53,FALSE),0)</f>
        <v>0</v>
      </c>
      <c r="GG80" s="19">
        <f>IFERROR(HLOOKUP(GG$1,'Nakladova matice_2018'!$A$1:$IW$188,53,FALSE),0)</f>
        <v>0</v>
      </c>
      <c r="GH80" s="19">
        <f>IFERROR(HLOOKUP(GH$1,'Nakladova matice_2018'!$A$1:$IW$188,53,FALSE),0)</f>
        <v>0</v>
      </c>
      <c r="GI80" s="19">
        <f>IFERROR(HLOOKUP(GI$1,'Nakladova matice_2018'!$A$1:$IW$188,53,FALSE),0)</f>
        <v>0</v>
      </c>
      <c r="GJ80" s="19">
        <f>IFERROR(HLOOKUP(GJ$1,'Nakladova matice_2018'!$A$1:$IW$188,53,FALSE),0)</f>
        <v>0</v>
      </c>
      <c r="GK80" s="19">
        <f>IFERROR(HLOOKUP(GK$1,'Nakladova matice_2018'!$A$1:$IW$188,53,FALSE),0)</f>
        <v>0</v>
      </c>
      <c r="GL80" s="19">
        <f>IFERROR(HLOOKUP(GL$1,'Nakladova matice_2018'!$A$1:$IW$188,53,FALSE),0)</f>
        <v>0</v>
      </c>
      <c r="GM80" s="19">
        <f>IFERROR(HLOOKUP(GM$1,'Nakladova matice_2018'!$A$1:$IW$188,53,FALSE),0)</f>
        <v>3630</v>
      </c>
      <c r="GN80" s="19">
        <f>IFERROR(HLOOKUP(GN$1,'Nakladova matice_2018'!$A$1:$IW$188,53,FALSE),0)</f>
        <v>0</v>
      </c>
      <c r="GO80" s="19">
        <f>IFERROR(HLOOKUP(GO$1,'Nakladova matice_2018'!$A$1:$IW$188,53,FALSE),0)</f>
        <v>0</v>
      </c>
      <c r="GP80" s="19">
        <f>IFERROR(HLOOKUP(GP$1,'Nakladova matice_2018'!$A$1:$IW$188,53,FALSE),0)</f>
        <v>0</v>
      </c>
      <c r="GQ80" s="19">
        <f>IFERROR(HLOOKUP(GQ$1,'Nakladova matice_2018'!$A$1:$IW$188,53,FALSE),0)</f>
        <v>1815</v>
      </c>
      <c r="GR80" s="19">
        <f>IFERROR(HLOOKUP(GR$1,'Nakladova matice_2018'!$A$1:$IW$188,53,FALSE),0)</f>
        <v>0</v>
      </c>
      <c r="GS80" s="19">
        <f>IFERROR(HLOOKUP(GS$1,'Nakladova matice_2018'!$A$1:$IW$188,53,FALSE),0)</f>
        <v>0</v>
      </c>
      <c r="GT80" s="19">
        <f>IFERROR(HLOOKUP(GT$1,'Nakladova matice_2018'!$A$1:$IW$188,53,FALSE),0)</f>
        <v>0</v>
      </c>
      <c r="GU80" s="19">
        <f>IFERROR(HLOOKUP(GU$1,'Nakladova matice_2018'!$A$1:$IW$188,53,FALSE),0)</f>
        <v>0</v>
      </c>
      <c r="GV80" s="19">
        <f>IFERROR(HLOOKUP(GV$1,'Nakladova matice_2018'!$A$1:$IW$188,53,FALSE),0)</f>
        <v>0</v>
      </c>
      <c r="GW80" s="19">
        <f>IFERROR(HLOOKUP(GW$1,'Nakladova matice_2018'!$A$1:$IW$188,53,FALSE),0)</f>
        <v>0</v>
      </c>
      <c r="GX80" s="19">
        <f>IFERROR(HLOOKUP(GX$1,'Nakladova matice_2018'!$A$1:$IW$188,53,FALSE),0)</f>
        <v>0</v>
      </c>
      <c r="GY80" s="19">
        <f>IFERROR(HLOOKUP(GY$1,'Nakladova matice_2018'!$A$1:$IW$188,53,FALSE),0)</f>
        <v>0</v>
      </c>
      <c r="GZ80" s="19">
        <f>IFERROR(HLOOKUP(GZ$1,'Nakladova matice_2018'!$A$1:$IW$188,53,FALSE),0)</f>
        <v>0</v>
      </c>
      <c r="HA80" s="19">
        <f>IFERROR(HLOOKUP(HA$1,'Nakladova matice_2018'!$A$1:$IW$188,53,FALSE),0)</f>
        <v>0</v>
      </c>
      <c r="HB80" s="19">
        <f>IFERROR(HLOOKUP(HB$1,'Nakladova matice_2018'!$A$1:$IW$188,53,FALSE),0)</f>
        <v>0</v>
      </c>
      <c r="HC80" s="19">
        <f>IFERROR(HLOOKUP(HC$1,'Nakladova matice_2018'!$A$1:$IW$188,53,FALSE),0)</f>
        <v>0</v>
      </c>
      <c r="HD80" s="19">
        <f>IFERROR(HLOOKUP(HD$1,'Nakladova matice_2018'!$A$1:$IW$188,53,FALSE),0)</f>
        <v>0</v>
      </c>
      <c r="HE80" s="19">
        <f>IFERROR(HLOOKUP(HE$1,'Nakladova matice_2018'!$A$1:$IW$188,53,FALSE),0)</f>
        <v>0</v>
      </c>
      <c r="HF80" s="19">
        <f>IFERROR(HLOOKUP(HF$1,'Nakladova matice_2018'!$A$1:$IW$188,53,FALSE),0)</f>
        <v>0</v>
      </c>
      <c r="HG80" s="19">
        <f>IFERROR(HLOOKUP(HG$1,'Nakladova matice_2018'!$A$1:$IW$188,53,FALSE),0)</f>
        <v>0</v>
      </c>
      <c r="HH80" s="19">
        <f>IFERROR(HLOOKUP(HH$1,'Nakladova matice_2018'!$A$1:$IW$188,53,FALSE),0)</f>
        <v>0</v>
      </c>
      <c r="HI80" s="19">
        <f>IFERROR(HLOOKUP(HI$1,'Nakladova matice_2018'!$A$1:$IW$188,53,FALSE),0)</f>
        <v>0</v>
      </c>
      <c r="HJ80" s="19">
        <f>IFERROR(HLOOKUP(HJ$1,'Nakladova matice_2018'!$A$1:$IW$188,53,FALSE),0)</f>
        <v>0</v>
      </c>
      <c r="HK80" s="19">
        <f>IFERROR(HLOOKUP(HK$1,'Nakladova matice_2018'!$A$1:$IW$188,53,FALSE),0)</f>
        <v>0</v>
      </c>
      <c r="HL80" s="19">
        <f>IFERROR(HLOOKUP(HL$1,'Nakladova matice_2018'!$A$1:$IW$188,53,FALSE),0)</f>
        <v>0</v>
      </c>
      <c r="HM80" s="19">
        <f>IFERROR(HLOOKUP(HM$1,'Nakladova matice_2018'!$A$1:$IW$188,53,FALSE),0)</f>
        <v>0</v>
      </c>
      <c r="HN80" s="19">
        <f>IFERROR(HLOOKUP(HN$1,'Nakladova matice_2018'!$A$1:$IW$188,53,FALSE),0)</f>
        <v>0</v>
      </c>
      <c r="HO80" s="19">
        <f>IFERROR(HLOOKUP(HO$1,'Nakladova matice_2018'!$A$1:$IW$188,53,FALSE),0)</f>
        <v>0</v>
      </c>
      <c r="HP80" s="19">
        <f>IFERROR(HLOOKUP(HP$1,'Nakladova matice_2018'!$A$1:$IW$188,53,FALSE),0)</f>
        <v>0</v>
      </c>
      <c r="HQ80" s="19">
        <f>IFERROR(HLOOKUP(HQ$1,'Nakladova matice_2018'!$A$1:$IW$188,53,FALSE),0)</f>
        <v>0</v>
      </c>
      <c r="HR80" s="19">
        <f>IFERROR(HLOOKUP(HR$1,'Nakladova matice_2018'!$A$1:$IW$188,53,FALSE),0)</f>
        <v>0</v>
      </c>
      <c r="HS80" s="19">
        <f>IFERROR(HLOOKUP(HS$1,'Nakladova matice_2018'!$A$1:$IW$188,53,FALSE),0)</f>
        <v>0</v>
      </c>
      <c r="HT80" s="19">
        <f>IFERROR(HLOOKUP(HT$1,'Nakladova matice_2018'!$A$1:$IW$188,53,FALSE),0)</f>
        <v>0</v>
      </c>
      <c r="HU80" s="19">
        <f>IFERROR(HLOOKUP(HU$1,'Nakladova matice_2018'!$A$1:$IW$188,53,FALSE),0)</f>
        <v>0</v>
      </c>
      <c r="HV80" s="19">
        <f>IFERROR(HLOOKUP(HV$1,'Nakladova matice_2018'!$A$1:$IW$188,53,FALSE),0)</f>
        <v>0</v>
      </c>
      <c r="HW80" s="19">
        <f>IFERROR(HLOOKUP(HW$1,'Nakladova matice_2018'!$A$1:$IW$188,53,FALSE),0)</f>
        <v>0</v>
      </c>
      <c r="HX80" s="19">
        <f>IFERROR(HLOOKUP(HX$1,'Nakladova matice_2018'!$A$1:$IW$188,53,FALSE),0)</f>
        <v>0</v>
      </c>
      <c r="HY80" s="19">
        <f>IFERROR(HLOOKUP(HY$1,'Nakladova matice_2018'!$A$1:$IW$188,53,FALSE),0)</f>
        <v>0</v>
      </c>
      <c r="HZ80" s="19">
        <f>IFERROR(HLOOKUP(HZ$1,'Nakladova matice_2018'!$A$1:$IW$188,53,FALSE),0)</f>
        <v>0</v>
      </c>
      <c r="IA80" s="19">
        <f>IFERROR(HLOOKUP(IA$1,'Nakladova matice_2018'!$A$1:$IW$188,53,FALSE),0)</f>
        <v>0</v>
      </c>
      <c r="IB80" s="19">
        <f>IFERROR(HLOOKUP(IB$1,'Nakladova matice_2018'!$A$1:$IW$188,53,FALSE),0)</f>
        <v>0</v>
      </c>
      <c r="IC80" s="19">
        <f>IFERROR(HLOOKUP(IC$1,'Nakladova matice_2018'!$A$1:$IW$188,53,FALSE),0)</f>
        <v>0</v>
      </c>
      <c r="ID80" s="19">
        <f>IFERROR(HLOOKUP(ID$1,'Nakladova matice_2018'!$A$1:$IW$188,53,FALSE),0)</f>
        <v>0</v>
      </c>
      <c r="IE80" s="19">
        <f>IFERROR(HLOOKUP(IE$1,'Nakladova matice_2018'!$A$1:$IW$188,53,FALSE),0)</f>
        <v>0</v>
      </c>
      <c r="IF80" s="19">
        <f>IFERROR(HLOOKUP(IF$1,'Nakladova matice_2018'!$A$1:$IW$188,53,FALSE),0)</f>
        <v>0</v>
      </c>
      <c r="IG80" s="19">
        <f>IFERROR(HLOOKUP(IG$1,'Nakladova matice_2018'!$A$1:$IW$188,53,FALSE),0)</f>
        <v>0</v>
      </c>
      <c r="IH80" s="19">
        <f>IFERROR(HLOOKUP(IH$1,'Nakladova matice_2018'!$A$1:$IW$188,53,FALSE),0)</f>
        <v>0</v>
      </c>
      <c r="II80" s="19">
        <f>IFERROR(HLOOKUP(II$1,'Nakladova matice_2018'!$A$1:$IW$188,53,FALSE),0)</f>
        <v>0</v>
      </c>
      <c r="IJ80" s="19">
        <f>IFERROR(HLOOKUP(IJ$1,'Nakladova matice_2018'!$A$1:$IW$188,53,FALSE),0)</f>
        <v>0</v>
      </c>
      <c r="IK80" s="19">
        <f>IFERROR(HLOOKUP(IK$1,'Nakladova matice_2018'!$A$1:$IW$188,53,FALSE),0)</f>
        <v>0</v>
      </c>
      <c r="IL80" s="19">
        <f>IFERROR(HLOOKUP(IL$1,'Nakladova matice_2018'!$A$1:$IW$188,53,FALSE),0)</f>
        <v>0</v>
      </c>
      <c r="IM80" s="19">
        <f>IFERROR(HLOOKUP(IM$1,'Nakladova matice_2018'!$A$1:$IW$188,53,FALSE),0)</f>
        <v>0</v>
      </c>
      <c r="IN80" s="19">
        <f>IFERROR(HLOOKUP(IN$1,'Nakladova matice_2018'!$A$1:$IW$188,53,FALSE),0)</f>
        <v>0</v>
      </c>
      <c r="IO80" s="19">
        <f>IFERROR(HLOOKUP(IO$1,'Nakladova matice_2018'!$A$1:$IW$188,53,FALSE),0)</f>
        <v>0</v>
      </c>
      <c r="IP80" s="19">
        <f>IFERROR(HLOOKUP(IP$1,'Nakladova matice_2018'!$A$1:$IW$188,53,FALSE),0)</f>
        <v>0</v>
      </c>
      <c r="IQ80" s="19">
        <f>IFERROR(HLOOKUP(IQ$1,'Nakladova matice_2018'!$A$1:$IW$188,53,FALSE),0)</f>
        <v>0</v>
      </c>
      <c r="IR80" s="19">
        <f>IFERROR(HLOOKUP(IR$1,'Nakladova matice_2018'!$A$1:$IW$188,53,FALSE),0)</f>
        <v>0</v>
      </c>
      <c r="IS80" s="19">
        <f>IFERROR(HLOOKUP(IS$1,'Nakladova matice_2018'!$A$1:$IW$188,53,FALSE),0)</f>
        <v>0</v>
      </c>
      <c r="IT80" s="19">
        <f>IFERROR(HLOOKUP(IT$1,'Nakladova matice_2018'!$A$1:$IW$188,53,FALSE),0)</f>
        <v>0</v>
      </c>
      <c r="IU80" s="19">
        <f>IFERROR(HLOOKUP(IU$1,'Nakladova matice_2018'!$A$1:$IW$188,53,FALSE),0)</f>
        <v>0</v>
      </c>
      <c r="IV80" s="19">
        <f>IFERROR(HLOOKUP(IV$1,'Nakladova matice_2018'!$A$1:$IW$188,53,FALSE),0)</f>
        <v>0</v>
      </c>
      <c r="IW80" s="19">
        <f>IFERROR(HLOOKUP(IW$1,'Nakladova matice_2018'!$A$1:$IW$188,53,FALSE),0)</f>
        <v>0</v>
      </c>
      <c r="IX80" s="19">
        <f>IFERROR(HLOOKUP(IX$1,'Nakladova matice_2018'!$A$1:$IW$188,53,FALSE),0)</f>
        <v>0</v>
      </c>
      <c r="IY80" s="19">
        <f>IFERROR(HLOOKUP(IY$1,'Nakladova matice_2018'!$A$1:$IW$188,53,FALSE),0)</f>
        <v>0</v>
      </c>
      <c r="IZ80" s="19">
        <f>IFERROR(HLOOKUP(IZ$1,'Nakladova matice_2018'!$A$1:$IW$188,53,FALSE),0)</f>
        <v>0</v>
      </c>
      <c r="JA80" s="19">
        <f>IFERROR(HLOOKUP(JA$1,'Nakladova matice_2018'!$A$1:$IW$188,53,FALSE),0)</f>
        <v>0</v>
      </c>
      <c r="JB80" s="19">
        <f>IFERROR(HLOOKUP(JB$1,'Nakladova matice_2018'!$A$1:$IW$188,53,FALSE),0)</f>
        <v>0</v>
      </c>
      <c r="JC80" s="19">
        <f>IFERROR(HLOOKUP(JC$1,'Nakladova matice_2018'!$A$1:$IW$188,53,FALSE),0)</f>
        <v>0</v>
      </c>
      <c r="JD80" s="19">
        <f>IFERROR(HLOOKUP(JD$1,'Nakladova matice_2018'!$A$1:$IW$188,53,FALSE),0)</f>
        <v>0</v>
      </c>
      <c r="JE80" s="19">
        <f>IFERROR(HLOOKUP(JE$1,'Nakladova matice_2018'!$A$1:$IW$188,53,FALSE),0)</f>
        <v>0</v>
      </c>
      <c r="JF80" s="19">
        <f>IFERROR(HLOOKUP(JF$1,'Nakladova matice_2018'!$A$1:$IW$188,53,FALSE),0)</f>
        <v>0</v>
      </c>
      <c r="JG80" s="19">
        <f>IFERROR(HLOOKUP(JG$1,'Nakladova matice_2018'!$A$1:$IW$188,53,FALSE),0)</f>
        <v>0</v>
      </c>
      <c r="JH80" s="19">
        <f>IFERROR(HLOOKUP(JH$1,'Nakladova matice_2018'!$A$1:$IW$188,53,FALSE),0)</f>
        <v>0</v>
      </c>
      <c r="JI80" s="19">
        <f>IFERROR(HLOOKUP(JI$1,'Nakladova matice_2018'!$A$1:$IW$188,53,FALSE),0)</f>
        <v>0</v>
      </c>
      <c r="JJ80" s="19">
        <f>IFERROR(HLOOKUP(JJ$1,'Nakladova matice_2018'!$A$1:$IW$188,53,FALSE),0)</f>
        <v>0</v>
      </c>
      <c r="JK80" s="19">
        <f>IFERROR(HLOOKUP(JK$1,'Nakladova matice_2018'!$A$1:$IW$188,53,FALSE),0)</f>
        <v>0</v>
      </c>
      <c r="JL80" s="19">
        <f>IFERROR(HLOOKUP(JL$1,'Nakladova matice_2018'!$A$1:$IW$188,53,FALSE),0)</f>
        <v>0</v>
      </c>
      <c r="JM80" s="19">
        <f>IFERROR(HLOOKUP(JM$1,'Nakladova matice_2018'!$A$1:$IW$188,53,FALSE),0)</f>
        <v>0</v>
      </c>
      <c r="JN80" s="19">
        <f>IFERROR(HLOOKUP(JN$1,'Nakladova matice_2018'!$A$1:$IW$188,53,FALSE),0)</f>
        <v>0</v>
      </c>
      <c r="JO80" s="19">
        <f>IFERROR(HLOOKUP(JO$1,'Nakladova matice_2018'!$A$1:$IW$188,53,FALSE),0)</f>
        <v>0</v>
      </c>
      <c r="JP80" s="19">
        <f>IFERROR(HLOOKUP(JP$1,'Nakladova matice_2018'!$A$1:$IW$188,53,FALSE),0)</f>
        <v>0</v>
      </c>
      <c r="JQ80" s="19">
        <f>IFERROR(HLOOKUP(JQ$1,'Nakladova matice_2018'!$A$1:$IW$188,53,FALSE),0)</f>
        <v>0</v>
      </c>
      <c r="JR80" s="19">
        <f>IFERROR(HLOOKUP(JR$1,'Nakladova matice_2018'!$A$1:$IW$188,53,FALSE),0)</f>
        <v>0</v>
      </c>
      <c r="JS80" s="19">
        <f>IFERROR(HLOOKUP(JS$1,'Nakladova matice_2018'!$A$1:$IW$188,53,FALSE),0)</f>
        <v>0</v>
      </c>
      <c r="JT80" s="19">
        <f>IFERROR(HLOOKUP(JT$1,'Nakladova matice_2018'!$A$1:$IW$188,53,FALSE),0)</f>
        <v>0</v>
      </c>
      <c r="JU80" s="19">
        <f>IFERROR(HLOOKUP(JU$1,'Nakladova matice_2018'!$A$1:$IW$188,53,FALSE),0)</f>
        <v>3500</v>
      </c>
      <c r="JV80" s="19">
        <f>IFERROR(HLOOKUP(JV$1,'Nakladova matice_2018'!$A$1:$IW$188,53,FALSE),0)</f>
        <v>1500</v>
      </c>
      <c r="JW80" s="19">
        <f>IFERROR(HLOOKUP(JW$1,'Nakladova matice_2018'!$A$1:$IW$188,53,FALSE),0)</f>
        <v>0</v>
      </c>
      <c r="JX80" s="19">
        <f>IFERROR(HLOOKUP(JX$1,'Nakladova matice_2018'!$A$1:$IW$188,53,FALSE),0)</f>
        <v>0</v>
      </c>
      <c r="JY80" s="19">
        <f>IFERROR(HLOOKUP(JY$1,'Nakladova matice_2018'!$A$1:$IW$188,53,FALSE),0)</f>
        <v>0</v>
      </c>
      <c r="JZ80" s="19">
        <f>IFERROR(HLOOKUP(JZ$1,'Nakladova matice_2018'!$A$1:$IW$188,53,FALSE),0)</f>
        <v>0</v>
      </c>
      <c r="KA80" s="19">
        <f>IFERROR(HLOOKUP(KA$1,'Nakladova matice_2018'!$A$1:$IW$188,53,FALSE),0)</f>
        <v>0</v>
      </c>
      <c r="KB80" s="19">
        <f>IFERROR(HLOOKUP(KB$1,'Nakladova matice_2018'!$A$1:$IW$188,53,FALSE),0)</f>
        <v>0</v>
      </c>
      <c r="KC80" s="19">
        <f>IFERROR(HLOOKUP(KC$1,'Nakladova matice_2018'!$A$1:$IW$188,53,FALSE),0)</f>
        <v>17289</v>
      </c>
      <c r="KD80" s="19">
        <f>IFERROR(HLOOKUP(KD$1,'Nakladova matice_2018'!$A$1:$IW$188,53,FALSE),0)</f>
        <v>0</v>
      </c>
      <c r="KE80" s="19">
        <f>IFERROR(HLOOKUP(KE$1,'Nakladova matice_2018'!$A$1:$IW$188,53,FALSE),0)</f>
        <v>0</v>
      </c>
      <c r="KF80" s="19">
        <f>IFERROR(HLOOKUP(KF$1,'Nakladova matice_2018'!$A$1:$IW$188,53,FALSE),0)</f>
        <v>0</v>
      </c>
      <c r="KG80" s="19">
        <f>IFERROR(HLOOKUP(KG$1,'Nakladova matice_2018'!$A$1:$IW$188,53,FALSE),0)</f>
        <v>0</v>
      </c>
      <c r="KH80" s="19">
        <f>IFERROR(HLOOKUP(KH$1,'Nakladova matice_2018'!$A$1:$IW$188,53,FALSE),0)</f>
        <v>0</v>
      </c>
      <c r="KI80" s="19">
        <f>IFERROR(HLOOKUP(KI$1,'Nakladova matice_2018'!$A$1:$IW$188,53,FALSE),0)</f>
        <v>0</v>
      </c>
      <c r="KJ80" s="19">
        <f>IFERROR(HLOOKUP(KJ$1,'Nakladova matice_2018'!$A$1:$IW$188,53,FALSE),0)</f>
        <v>0</v>
      </c>
      <c r="KK80" s="19">
        <f>IFERROR(HLOOKUP(KK$1,'Nakladova matice_2018'!$A$1:$IW$188,53,FALSE),0)</f>
        <v>0</v>
      </c>
      <c r="KL80" s="19">
        <f>IFERROR(HLOOKUP(KL$1,'Nakladova matice_2018'!$A$1:$IW$188,53,FALSE),0)</f>
        <v>0</v>
      </c>
      <c r="KM80" s="19">
        <f>IFERROR(HLOOKUP(KM$1,'Nakladova matice_2018'!$A$1:$IW$188,53,FALSE),0)</f>
        <v>0</v>
      </c>
      <c r="KN80" s="19">
        <f>IFERROR(HLOOKUP(KN$1,'Nakladova matice_2018'!$A$1:$IW$188,53,FALSE),0)</f>
        <v>0</v>
      </c>
      <c r="KO80" s="19">
        <f>IFERROR(HLOOKUP(KO$1,'Nakladova matice_2018'!$A$1:$IW$188,53,FALSE),0)</f>
        <v>0</v>
      </c>
      <c r="KP80" s="19">
        <f>IFERROR(HLOOKUP(KP$1,'Nakladova matice_2018'!$A$1:$IW$188,53,FALSE),0)</f>
        <v>0</v>
      </c>
      <c r="KQ80" s="19">
        <f>IFERROR(HLOOKUP(KQ$1,'Nakladova matice_2018'!$A$1:$IW$188,53,FALSE),0)</f>
        <v>0</v>
      </c>
      <c r="KR80" s="19">
        <f>IFERROR(HLOOKUP(KR$1,'Nakladova matice_2018'!$A$1:$IW$188,53,FALSE),0)</f>
        <v>0</v>
      </c>
      <c r="KS80" s="19">
        <f>IFERROR(HLOOKUP(KS$1,'Nakladova matice_2018'!$A$1:$IW$188,53,FALSE),0)</f>
        <v>0</v>
      </c>
      <c r="KT80" s="19">
        <f>IFERROR(HLOOKUP(KT$1,'Nakladova matice_2018'!$A$1:$IW$188,53,FALSE),0)</f>
        <v>0</v>
      </c>
      <c r="KU80" s="19">
        <f>IFERROR(HLOOKUP(KU$1,'Nakladova matice_2018'!$A$1:$IW$188,53,FALSE),0)</f>
        <v>0</v>
      </c>
      <c r="KV80" s="19">
        <f>IFERROR(HLOOKUP(KV$1,'Nakladova matice_2018'!$A$1:$IW$188,53,FALSE),0)</f>
        <v>0</v>
      </c>
      <c r="KW80" s="19">
        <f>IFERROR(HLOOKUP(KW$1,'Nakladova matice_2018'!$A$1:$IW$188,53,FALSE),0)</f>
        <v>0</v>
      </c>
      <c r="KX80" s="19">
        <f>IFERROR(HLOOKUP(KX$1,'Nakladova matice_2018'!$A$1:$IW$188,53,FALSE),0)</f>
        <v>0</v>
      </c>
      <c r="KY80" s="19">
        <f>IFERROR(HLOOKUP(KY$1,'Nakladova matice_2018'!$A$1:$IW$188,53,FALSE),0)</f>
        <v>0</v>
      </c>
      <c r="KZ80" s="19">
        <f>IFERROR(HLOOKUP(KZ$1,'Nakladova matice_2018'!$A$1:$IW$188,53,FALSE),0)</f>
        <v>0</v>
      </c>
      <c r="LA80" s="19">
        <f>IFERROR(HLOOKUP(LA$1,'Nakladova matice_2018'!$A$1:$IW$188,53,FALSE),0)</f>
        <v>0</v>
      </c>
      <c r="LB80" s="19">
        <f>IFERROR(HLOOKUP(LB$1,'Nakladova matice_2018'!$A$1:$IW$188,53,FALSE),0)</f>
        <v>0</v>
      </c>
      <c r="LC80" s="19">
        <f>IFERROR(HLOOKUP(LC$1,'Nakladova matice_2018'!$A$1:$IW$188,53,FALSE),0)</f>
        <v>0</v>
      </c>
      <c r="LD80" s="19">
        <f>IFERROR(HLOOKUP(LD$1,'Nakladova matice_2018'!$A$1:$IW$188,53,FALSE),0)</f>
        <v>0</v>
      </c>
      <c r="LE80" s="19">
        <f>IFERROR(HLOOKUP(LE$1,'Nakladova matice_2018'!$A$1:$IW$188,53,FALSE),0)</f>
        <v>0</v>
      </c>
      <c r="LF80" s="19">
        <f>IFERROR(HLOOKUP(LF$1,'Nakladova matice_2018'!$A$1:$IW$188,53,FALSE),0)</f>
        <v>0</v>
      </c>
      <c r="LG80" s="19">
        <f>IFERROR(HLOOKUP(LG$1,'Nakladova matice_2018'!$A$1:$IW$188,53,FALSE),0)</f>
        <v>0</v>
      </c>
      <c r="LH80" s="19">
        <f>IFERROR(HLOOKUP(LH$1,'Nakladova matice_2018'!$A$1:$IW$188,53,FALSE),0)</f>
        <v>0</v>
      </c>
      <c r="LI80" s="19">
        <f>IFERROR(HLOOKUP(LI$1,'Nakladova matice_2018'!$A$1:$IW$188,53,FALSE),0)</f>
        <v>0</v>
      </c>
      <c r="LJ80" s="19">
        <f>IFERROR(HLOOKUP(LJ$1,'Nakladova matice_2018'!$A$1:$IW$188,53,FALSE),0)</f>
        <v>0</v>
      </c>
      <c r="LK80" s="19">
        <f>IFERROR(HLOOKUP(LK$1,'Nakladova matice_2018'!$A$1:$IW$188,53,FALSE),0)</f>
        <v>0</v>
      </c>
      <c r="LL80" s="19">
        <f>IFERROR(HLOOKUP(LL$1,'Nakladova matice_2018'!$A$1:$IW$188,53,FALSE),0)</f>
        <v>0</v>
      </c>
      <c r="LM80" s="19">
        <f>IFERROR(HLOOKUP(LM$1,'Nakladova matice_2018'!$A$1:$IW$188,53,FALSE),0)</f>
        <v>0</v>
      </c>
      <c r="LN80" s="19">
        <f>IFERROR(HLOOKUP(LN$1,'Nakladova matice_2018'!$A$1:$IW$188,53,FALSE),0)</f>
        <v>0</v>
      </c>
      <c r="LO80" s="19">
        <f>IFERROR(HLOOKUP(LO$1,'Nakladova matice_2018'!$A$1:$IW$188,53,FALSE),0)</f>
        <v>0</v>
      </c>
      <c r="LP80" s="19">
        <f>IFERROR(HLOOKUP(LP$1,'Nakladova matice_2018'!$A$1:$IW$188,53,FALSE),0)</f>
        <v>0</v>
      </c>
      <c r="LQ80" s="19">
        <f>IFERROR(HLOOKUP(LQ$1,'Nakladova matice_2018'!$A$1:$IW$188,53,FALSE),0)</f>
        <v>0</v>
      </c>
      <c r="LR80" s="19">
        <f>IFERROR(HLOOKUP(LR$1,'Nakladova matice_2018'!$A$1:$IW$188,53,FALSE),0)</f>
        <v>0</v>
      </c>
      <c r="LS80" s="19">
        <f>IFERROR(HLOOKUP(LS$1,'Nakladova matice_2018'!$A$1:$IW$188,53,FALSE),0)</f>
        <v>0</v>
      </c>
      <c r="LT80" s="19">
        <f>IFERROR(HLOOKUP(LT$1,'Nakladova matice_2018'!$A$1:$IW$188,53,FALSE),0)</f>
        <v>0</v>
      </c>
      <c r="LU80" s="19">
        <f>IFERROR(HLOOKUP(LU$1,'Nakladova matice_2018'!$A$1:$IW$188,53,FALSE),0)</f>
        <v>0</v>
      </c>
      <c r="LV80" s="19">
        <f>IFERROR(HLOOKUP(LV$1,'Nakladova matice_2018'!$A$1:$IW$188,53,FALSE),0)</f>
        <v>0</v>
      </c>
      <c r="LW80" s="19">
        <f>IFERROR(HLOOKUP(LW$1,'Nakladova matice_2018'!$A$1:$IW$188,53,FALSE),0)</f>
        <v>0</v>
      </c>
      <c r="LX80" s="19">
        <f>IFERROR(HLOOKUP(LX$1,'Nakladova matice_2018'!$A$1:$IW$188,53,FALSE),0)</f>
        <v>0</v>
      </c>
      <c r="LY80" s="19">
        <f>IFERROR(HLOOKUP(LY$1,'Nakladova matice_2018'!$A$1:$IW$188,53,FALSE),0)</f>
        <v>0</v>
      </c>
      <c r="LZ80" s="19">
        <f>IFERROR(HLOOKUP(LZ$1,'Nakladova matice_2018'!$A$1:$IW$188,53,FALSE),0)</f>
        <v>0</v>
      </c>
      <c r="MA80" s="19">
        <f>IFERROR(HLOOKUP(MA$1,'Nakladova matice_2018'!$A$1:$IW$188,53,FALSE),0)</f>
        <v>0</v>
      </c>
      <c r="MB80" s="19">
        <f>IFERROR(HLOOKUP(MB$1,'Nakladova matice_2018'!$A$1:$IW$188,53,FALSE),0)</f>
        <v>0</v>
      </c>
      <c r="MC80" s="19">
        <f>IFERROR(HLOOKUP(MC$1,'Nakladova matice_2018'!$A$1:$IW$188,53,FALSE),0)</f>
        <v>0</v>
      </c>
      <c r="MD80" s="19">
        <f>IFERROR(HLOOKUP(MD$1,'Nakladova matice_2018'!$A$1:$IW$188,53,FALSE),0)</f>
        <v>0</v>
      </c>
      <c r="ME80" s="19">
        <f>IFERROR(HLOOKUP(ME$1,'Nakladova matice_2018'!$A$1:$IW$188,53,FALSE),0)</f>
        <v>0</v>
      </c>
      <c r="MF80" s="19">
        <f>IFERROR(HLOOKUP(MF$1,'Nakladova matice_2018'!$A$1:$IW$188,53,FALSE),0)</f>
        <v>0</v>
      </c>
      <c r="MG80" s="19">
        <f>IFERROR(HLOOKUP(MG$1,'Nakladova matice_2018'!$A$1:$IW$188,53,FALSE),0)</f>
        <v>0</v>
      </c>
      <c r="MH80" s="19">
        <f>IFERROR(HLOOKUP(MH$1,'Nakladova matice_2018'!$A$1:$IW$188,53,FALSE),0)</f>
        <v>0</v>
      </c>
      <c r="MI80" s="19">
        <f>IFERROR(HLOOKUP(MI$1,'Nakladova matice_2018'!$A$1:$IW$188,53,FALSE),0)</f>
        <v>0</v>
      </c>
      <c r="MJ80" s="19">
        <f>IFERROR(HLOOKUP(MJ$1,'Nakladova matice_2018'!$A$1:$IW$188,53,FALSE),0)</f>
        <v>0</v>
      </c>
      <c r="MK80" s="19">
        <f>IFERROR(HLOOKUP(MK$1,'Nakladova matice_2018'!$A$1:$IW$188,53,FALSE),0)</f>
        <v>0</v>
      </c>
      <c r="ML80" s="19">
        <f>IFERROR(HLOOKUP(ML$1,'Nakladova matice_2018'!$A$1:$IW$188,53,FALSE),0)</f>
        <v>0</v>
      </c>
      <c r="MM80" s="19">
        <f>IFERROR(HLOOKUP(MM$1,'Nakladova matice_2018'!$A$1:$IW$188,53,FALSE),0)</f>
        <v>10910</v>
      </c>
      <c r="MN80" s="19">
        <f>IFERROR(HLOOKUP(MN$1,'Nakladova matice_2018'!$A$1:$IW$188,53,FALSE),0)</f>
        <v>0</v>
      </c>
      <c r="MO80" s="20">
        <f t="shared" si="84"/>
        <v>88925</v>
      </c>
      <c r="MP80" s="20">
        <f>MO80-'Nakladova matice_2018'!IX53</f>
        <v>0</v>
      </c>
    </row>
    <row r="81" spans="1:354" x14ac:dyDescent="0.2">
      <c r="A81" s="27">
        <v>518116</v>
      </c>
      <c r="B81" s="21" t="s">
        <v>515</v>
      </c>
      <c r="C81" s="53">
        <v>0</v>
      </c>
      <c r="D81" s="19">
        <f>IFERROR(HLOOKUP(D$1,'Nakladova matice_2018'!$A$1:$IW$188,54,FALSE),0)</f>
        <v>0</v>
      </c>
      <c r="E81" s="19">
        <f>IFERROR(HLOOKUP(E$1,'Nakladova matice_2018'!$A$1:$IW$188,54,FALSE),0)</f>
        <v>0</v>
      </c>
      <c r="F81" s="19">
        <f>IFERROR(HLOOKUP(F$1,'Nakladova matice_2018'!$A$1:$IW$188,54,FALSE),0)</f>
        <v>2600</v>
      </c>
      <c r="G81" s="19">
        <f>IFERROR(HLOOKUP(G$1,'Nakladova matice_2018'!$A$1:$IW$188,54,FALSE),0)</f>
        <v>0</v>
      </c>
      <c r="H81" s="19">
        <f>IFERROR(HLOOKUP(H$1,'Nakladova matice_2018'!$A$1:$IW$188,54,FALSE),0)</f>
        <v>0</v>
      </c>
      <c r="I81" s="19">
        <f>IFERROR(HLOOKUP(I$1,'Nakladova matice_2018'!$A$1:$IW$188,54,FALSE),0)</f>
        <v>0</v>
      </c>
      <c r="J81" s="19">
        <f>IFERROR(HLOOKUP(J$1,'Nakladova matice_2018'!$A$1:$IW$188,54,FALSE),0)</f>
        <v>76719.8</v>
      </c>
      <c r="K81" s="19">
        <f>IFERROR(HLOOKUP(K$1,'Nakladova matice_2018'!$A$1:$IW$188,54,FALSE),0)</f>
        <v>0</v>
      </c>
      <c r="L81" s="19">
        <f>IFERROR(HLOOKUP(L$1,'Nakladova matice_2018'!$A$1:$IW$188,54,FALSE),0)</f>
        <v>0</v>
      </c>
      <c r="M81" s="19">
        <f>IFERROR(HLOOKUP(M$1,'Nakladova matice_2018'!$A$1:$IW$188,54,FALSE),0)</f>
        <v>0</v>
      </c>
      <c r="N81" s="19">
        <f>IFERROR(HLOOKUP(N$1,'Nakladova matice_2018'!$A$1:$IW$188,54,FALSE),0)</f>
        <v>0</v>
      </c>
      <c r="O81" s="19">
        <f>IFERROR(HLOOKUP(O$1,'Nakladova matice_2018'!$A$1:$IW$188,54,FALSE),0)</f>
        <v>0</v>
      </c>
      <c r="P81" s="19">
        <f>IFERROR(HLOOKUP(P$1,'Nakladova matice_2018'!$A$1:$IW$188,54,FALSE),0)</f>
        <v>0</v>
      </c>
      <c r="Q81" s="19">
        <f>IFERROR(HLOOKUP(Q$1,'Nakladova matice_2018'!$A$1:$IW$188,54,FALSE),0)</f>
        <v>0</v>
      </c>
      <c r="R81" s="19">
        <f>IFERROR(HLOOKUP(R$1,'Nakladova matice_2018'!$A$1:$IW$188,54,FALSE),0)</f>
        <v>0</v>
      </c>
      <c r="S81" s="19">
        <f>IFERROR(HLOOKUP(S$1,'Nakladova matice_2018'!$A$1:$IW$188,54,FALSE),0)</f>
        <v>27830</v>
      </c>
      <c r="T81" s="19">
        <f>IFERROR(HLOOKUP(T$1,'Nakladova matice_2018'!$A$1:$IW$188,54,FALSE),0)</f>
        <v>0</v>
      </c>
      <c r="U81" s="19">
        <f>IFERROR(HLOOKUP(U$1,'Nakladova matice_2018'!$A$1:$IW$188,54,FALSE),0)</f>
        <v>0</v>
      </c>
      <c r="V81" s="19">
        <f>IFERROR(HLOOKUP(V$1,'Nakladova matice_2018'!$A$1:$IW$188,54,FALSE),0)</f>
        <v>0</v>
      </c>
      <c r="W81" s="19">
        <f>IFERROR(HLOOKUP(W$1,'Nakladova matice_2018'!$A$1:$IW$188,54,FALSE),0)</f>
        <v>0</v>
      </c>
      <c r="X81" s="19">
        <f>IFERROR(HLOOKUP(X$1,'Nakladova matice_2018'!$A$1:$IW$188,54,FALSE),0)</f>
        <v>0</v>
      </c>
      <c r="Y81" s="19">
        <f>IFERROR(HLOOKUP(Y$1,'Nakladova matice_2018'!$A$1:$IW$188,54,FALSE),0)</f>
        <v>0</v>
      </c>
      <c r="Z81" s="19">
        <f>IFERROR(HLOOKUP(Z$1,'Nakladova matice_2018'!$A$1:$IW$188,54,FALSE),0)</f>
        <v>365635</v>
      </c>
      <c r="AA81" s="19">
        <f>IFERROR(HLOOKUP(AA$1,'Nakladova matice_2018'!$A$1:$IW$188,54,FALSE),0)</f>
        <v>0</v>
      </c>
      <c r="AB81" s="19">
        <f>IFERROR(HLOOKUP(AB$1,'Nakladova matice_2018'!$A$1:$IW$188,54,FALSE),0)</f>
        <v>0</v>
      </c>
      <c r="AC81" s="19">
        <f>IFERROR(HLOOKUP(AC$1,'Nakladova matice_2018'!$A$1:$IW$188,54,FALSE),0)</f>
        <v>0</v>
      </c>
      <c r="AD81" s="19">
        <f>IFERROR(HLOOKUP(AD$1,'Nakladova matice_2018'!$A$1:$IW$188,54,FALSE),0)</f>
        <v>0</v>
      </c>
      <c r="AE81" s="19">
        <f>IFERROR(HLOOKUP(AE$1,'Nakladova matice_2018'!$A$1:$IW$188,54,FALSE),0)</f>
        <v>0</v>
      </c>
      <c r="AF81" s="19">
        <f>IFERROR(HLOOKUP(AF$1,'Nakladova matice_2018'!$A$1:$IW$188,54,FALSE),0)</f>
        <v>0</v>
      </c>
      <c r="AG81" s="19">
        <f>IFERROR(HLOOKUP(AG$1,'Nakladova matice_2018'!$A$1:$IW$188,54,FALSE),0)</f>
        <v>0</v>
      </c>
      <c r="AH81" s="19">
        <f>IFERROR(HLOOKUP(AH$1,'Nakladova matice_2018'!$A$1:$IW$188,54,FALSE),0)</f>
        <v>0</v>
      </c>
      <c r="AI81" s="19">
        <f>IFERROR(HLOOKUP(AI$1,'Nakladova matice_2018'!$A$1:$IW$188,54,FALSE),0)</f>
        <v>0</v>
      </c>
      <c r="AJ81" s="19">
        <f>IFERROR(HLOOKUP(AJ$1,'Nakladova matice_2018'!$A$1:$IW$188,54,FALSE),0)</f>
        <v>0</v>
      </c>
      <c r="AK81" s="19">
        <f>IFERROR(HLOOKUP(AK$1,'Nakladova matice_2018'!$A$1:$IW$188,54,FALSE),0)</f>
        <v>0</v>
      </c>
      <c r="AL81" s="19">
        <f>IFERROR(HLOOKUP(AL$1,'Nakladova matice_2018'!$A$1:$IW$188,54,FALSE),0)</f>
        <v>0</v>
      </c>
      <c r="AM81" s="19">
        <f>IFERROR(HLOOKUP(AM$1,'Nakladova matice_2018'!$A$1:$IW$188,54,FALSE),0)</f>
        <v>0</v>
      </c>
      <c r="AN81" s="19">
        <f>IFERROR(HLOOKUP(AN$1,'Nakladova matice_2018'!$A$1:$IW$188,54,FALSE),0)</f>
        <v>0</v>
      </c>
      <c r="AO81" s="19">
        <f>IFERROR(HLOOKUP(AO$1,'Nakladova matice_2018'!$A$1:$IW$188,54,FALSE),0)</f>
        <v>0</v>
      </c>
      <c r="AP81" s="19">
        <f>IFERROR(HLOOKUP(AP$1,'Nakladova matice_2018'!$A$1:$IW$188,54,FALSE),0)</f>
        <v>0</v>
      </c>
      <c r="AQ81" s="19">
        <f>IFERROR(HLOOKUP(AQ$1,'Nakladova matice_2018'!$A$1:$IW$188,54,FALSE),0)</f>
        <v>0</v>
      </c>
      <c r="AR81" s="19">
        <f>IFERROR(HLOOKUP(AR$1,'Nakladova matice_2018'!$A$1:$IW$188,54,FALSE),0)</f>
        <v>0</v>
      </c>
      <c r="AS81" s="19">
        <f>IFERROR(HLOOKUP(AS$1,'Nakladova matice_2018'!$A$1:$IW$188,54,FALSE),0)</f>
        <v>0</v>
      </c>
      <c r="AT81" s="19">
        <f>IFERROR(HLOOKUP(AT$1,'Nakladova matice_2018'!$A$1:$IW$188,54,FALSE),0)</f>
        <v>0</v>
      </c>
      <c r="AU81" s="19">
        <f>IFERROR(HLOOKUP(AU$1,'Nakladova matice_2018'!$A$1:$IW$188,54,FALSE),0)</f>
        <v>0</v>
      </c>
      <c r="AV81" s="19">
        <f>IFERROR(HLOOKUP(AV$1,'Nakladova matice_2018'!$A$1:$IW$188,54,FALSE),0)</f>
        <v>0</v>
      </c>
      <c r="AW81" s="19">
        <f>IFERROR(HLOOKUP(AW$1,'Nakladova matice_2018'!$A$1:$IW$188,54,FALSE),0)</f>
        <v>0</v>
      </c>
      <c r="AX81" s="19">
        <f>IFERROR(HLOOKUP(AX$1,'Nakladova matice_2018'!$A$1:$IW$188,54,FALSE),0)</f>
        <v>0</v>
      </c>
      <c r="AY81" s="19">
        <f>IFERROR(HLOOKUP(AY$1,'Nakladova matice_2018'!$A$1:$IW$188,54,FALSE),0)</f>
        <v>0</v>
      </c>
      <c r="AZ81" s="19">
        <f>IFERROR(HLOOKUP(AZ$1,'Nakladova matice_2018'!$A$1:$IW$188,54,FALSE),0)</f>
        <v>0</v>
      </c>
      <c r="BA81" s="19">
        <f>IFERROR(HLOOKUP(BA$1,'Nakladova matice_2018'!$A$1:$IW$188,54,FALSE),0)</f>
        <v>49014.74</v>
      </c>
      <c r="BB81" s="19">
        <f>IFERROR(HLOOKUP(BB$1,'Nakladova matice_2018'!$A$1:$IW$188,54,FALSE),0)</f>
        <v>0</v>
      </c>
      <c r="BC81" s="19">
        <f>IFERROR(HLOOKUP(BC$1,'Nakladova matice_2018'!$A$1:$IW$188,54,FALSE),0)</f>
        <v>0</v>
      </c>
      <c r="BD81" s="19">
        <f>IFERROR(HLOOKUP(BD$1,'Nakladova matice_2018'!$A$1:$IW$188,54,FALSE),0)</f>
        <v>21090.52</v>
      </c>
      <c r="BE81" s="19">
        <f>IFERROR(HLOOKUP(BE$1,'Nakladova matice_2018'!$A$1:$IW$188,54,FALSE),0)</f>
        <v>0</v>
      </c>
      <c r="BF81" s="19">
        <f>IFERROR(HLOOKUP(BF$1,'Nakladova matice_2018'!$A$1:$IW$188,54,FALSE),0)</f>
        <v>0</v>
      </c>
      <c r="BG81" s="19">
        <f>IFERROR(HLOOKUP(BG$1,'Nakladova matice_2018'!$A$1:$IW$188,54,FALSE),0)</f>
        <v>0</v>
      </c>
      <c r="BH81" s="19">
        <f>IFERROR(HLOOKUP(BH$1,'Nakladova matice_2018'!$A$1:$IW$188,54,FALSE),0)</f>
        <v>0</v>
      </c>
      <c r="BI81" s="19">
        <f>IFERROR(HLOOKUP(BI$1,'Nakladova matice_2018'!$A$1:$IW$188,54,FALSE),0)</f>
        <v>0</v>
      </c>
      <c r="BJ81" s="19">
        <f>IFERROR(HLOOKUP(BJ$1,'Nakladova matice_2018'!$A$1:$IW$188,54,FALSE),0)</f>
        <v>0</v>
      </c>
      <c r="BK81" s="19">
        <f>IFERROR(HLOOKUP(BK$1,'Nakladova matice_2018'!$A$1:$IW$188,54,FALSE),0)</f>
        <v>0</v>
      </c>
      <c r="BL81" s="19">
        <f>IFERROR(HLOOKUP(BL$1,'Nakladova matice_2018'!$A$1:$IW$188,54,FALSE),0)</f>
        <v>0</v>
      </c>
      <c r="BM81" s="19">
        <f>IFERROR(HLOOKUP(BM$1,'Nakladova matice_2018'!$A$1:$IW$188,54,FALSE),0)</f>
        <v>0</v>
      </c>
      <c r="BN81" s="19">
        <f>IFERROR(HLOOKUP(BN$1,'Nakladova matice_2018'!$A$1:$IW$188,54,FALSE),0)</f>
        <v>0</v>
      </c>
      <c r="BO81" s="19">
        <f>IFERROR(HLOOKUP(BO$1,'Nakladova matice_2018'!$A$1:$IW$188,54,FALSE),0)</f>
        <v>0</v>
      </c>
      <c r="BP81" s="19">
        <f>IFERROR(HLOOKUP(BP$1,'Nakladova matice_2018'!$A$1:$IW$188,54,FALSE),0)</f>
        <v>0</v>
      </c>
      <c r="BQ81" s="19">
        <f>IFERROR(HLOOKUP(BQ$1,'Nakladova matice_2018'!$A$1:$IW$188,54,FALSE),0)</f>
        <v>0</v>
      </c>
      <c r="BR81" s="19">
        <f>IFERROR(HLOOKUP(BR$1,'Nakladova matice_2018'!$A$1:$IW$188,54,FALSE),0)</f>
        <v>0</v>
      </c>
      <c r="BS81" s="19">
        <f>IFERROR(HLOOKUP(BS$1,'Nakladova matice_2018'!$A$1:$IW$188,54,FALSE),0)</f>
        <v>0</v>
      </c>
      <c r="BT81" s="19">
        <f>IFERROR(HLOOKUP(BT$1,'Nakladova matice_2018'!$A$1:$IW$188,54,FALSE),0)</f>
        <v>725288.2</v>
      </c>
      <c r="BU81" s="19">
        <f>IFERROR(HLOOKUP(BU$1,'Nakladova matice_2018'!$A$1:$IW$188,54,FALSE),0)</f>
        <v>0</v>
      </c>
      <c r="BV81" s="19">
        <f>IFERROR(HLOOKUP(BV$1,'Nakladova matice_2018'!$A$1:$IW$188,54,FALSE),0)</f>
        <v>0</v>
      </c>
      <c r="BW81" s="19">
        <f>IFERROR(HLOOKUP(BW$1,'Nakladova matice_2018'!$A$1:$IW$188,54,FALSE),0)</f>
        <v>0</v>
      </c>
      <c r="BX81" s="19">
        <f>IFERROR(HLOOKUP(BX$1,'Nakladova matice_2018'!$A$1:$IW$188,54,FALSE),0)</f>
        <v>383.11</v>
      </c>
      <c r="BY81" s="19">
        <f>IFERROR(HLOOKUP(BY$1,'Nakladova matice_2018'!$A$1:$IW$188,54,FALSE),0)</f>
        <v>0</v>
      </c>
      <c r="BZ81" s="19">
        <f>IFERROR(HLOOKUP(BZ$1,'Nakladova matice_2018'!$A$1:$IW$188,54,FALSE),0)</f>
        <v>0</v>
      </c>
      <c r="CA81" s="19">
        <f>IFERROR(HLOOKUP(CA$1,'Nakladova matice_2018'!$A$1:$IW$188,54,FALSE),0)</f>
        <v>0</v>
      </c>
      <c r="CB81" s="19">
        <f>IFERROR(HLOOKUP(CB$1,'Nakladova matice_2018'!$A$1:$IW$188,54,FALSE),0)</f>
        <v>0</v>
      </c>
      <c r="CC81" s="19">
        <f>IFERROR(HLOOKUP(CC$1,'Nakladova matice_2018'!$A$1:$IW$188,54,FALSE),0)</f>
        <v>0</v>
      </c>
      <c r="CD81" s="19">
        <f>IFERROR(HLOOKUP(CD$1,'Nakladova matice_2018'!$A$1:$IW$188,54,FALSE),0)</f>
        <v>0</v>
      </c>
      <c r="CE81" s="19">
        <f>IFERROR(HLOOKUP(CE$1,'Nakladova matice_2018'!$A$1:$IW$188,54,FALSE),0)</f>
        <v>0</v>
      </c>
      <c r="CF81" s="19">
        <f>IFERROR(HLOOKUP(CF$1,'Nakladova matice_2018'!$A$1:$IW$188,54,FALSE),0)</f>
        <v>0</v>
      </c>
      <c r="CG81" s="19">
        <f>IFERROR(HLOOKUP(CG$1,'Nakladova matice_2018'!$A$1:$IW$188,54,FALSE),0)</f>
        <v>0</v>
      </c>
      <c r="CH81" s="19">
        <f>IFERROR(HLOOKUP(CH$1,'Nakladova matice_2018'!$A$1:$IW$188,54,FALSE),0)</f>
        <v>0</v>
      </c>
      <c r="CI81" s="19">
        <f>IFERROR(HLOOKUP(CI$1,'Nakladova matice_2018'!$A$1:$IW$188,54,FALSE),0)</f>
        <v>0</v>
      </c>
      <c r="CJ81" s="19">
        <f>IFERROR(HLOOKUP(CJ$1,'Nakladova matice_2018'!$A$1:$IW$188,54,FALSE),0)</f>
        <v>0</v>
      </c>
      <c r="CK81" s="19">
        <f>IFERROR(HLOOKUP(CK$1,'Nakladova matice_2018'!$A$1:$IW$188,54,FALSE),0)</f>
        <v>0</v>
      </c>
      <c r="CL81" s="19">
        <f>IFERROR(HLOOKUP(CL$1,'Nakladova matice_2018'!$A$1:$IW$188,54,FALSE),0)</f>
        <v>0</v>
      </c>
      <c r="CM81" s="19">
        <f>IFERROR(HLOOKUP(CM$1,'Nakladova matice_2018'!$A$1:$IW$188,54,FALSE),0)</f>
        <v>0</v>
      </c>
      <c r="CN81" s="19">
        <f>IFERROR(HLOOKUP(CN$1,'Nakladova matice_2018'!$A$1:$IW$188,54,FALSE),0)</f>
        <v>0</v>
      </c>
      <c r="CO81" s="19">
        <f>IFERROR(HLOOKUP(CO$1,'Nakladova matice_2018'!$A$1:$IW$188,54,FALSE),0)</f>
        <v>0</v>
      </c>
      <c r="CP81" s="19">
        <f>IFERROR(HLOOKUP(CP$1,'Nakladova matice_2018'!$A$1:$IW$188,54,FALSE),0)</f>
        <v>0</v>
      </c>
      <c r="CQ81" s="19">
        <f>IFERROR(HLOOKUP(CQ$1,'Nakladova matice_2018'!$A$1:$IW$188,54,FALSE),0)</f>
        <v>0</v>
      </c>
      <c r="CR81" s="19">
        <f>IFERROR(HLOOKUP(CR$1,'Nakladova matice_2018'!$A$1:$IW$188,54,FALSE),0)</f>
        <v>0</v>
      </c>
      <c r="CS81" s="19">
        <f>IFERROR(HLOOKUP(CS$1,'Nakladova matice_2018'!$A$1:$IW$188,54,FALSE),0)</f>
        <v>0</v>
      </c>
      <c r="CT81" s="19">
        <f>IFERROR(HLOOKUP(CT$1,'Nakladova matice_2018'!$A$1:$IW$188,54,FALSE),0)</f>
        <v>2533</v>
      </c>
      <c r="CU81" s="19">
        <f>IFERROR(HLOOKUP(CU$1,'Nakladova matice_2018'!$A$1:$IW$188,54,FALSE),0)</f>
        <v>0</v>
      </c>
      <c r="CV81" s="19">
        <f>IFERROR(HLOOKUP(CV$1,'Nakladova matice_2018'!$A$1:$IW$188,54,FALSE),0)</f>
        <v>0</v>
      </c>
      <c r="CW81" s="19">
        <f>IFERROR(HLOOKUP(CW$1,'Nakladova matice_2018'!$A$1:$IW$188,54,FALSE),0)</f>
        <v>0</v>
      </c>
      <c r="CX81" s="19">
        <f>IFERROR(HLOOKUP(CX$1,'Nakladova matice_2018'!$A$1:$IW$188,54,FALSE),0)</f>
        <v>0</v>
      </c>
      <c r="CY81" s="19">
        <f>IFERROR(HLOOKUP(CY$1,'Nakladova matice_2018'!$A$1:$IW$188,54,FALSE),0)</f>
        <v>0</v>
      </c>
      <c r="CZ81" s="19">
        <f>IFERROR(HLOOKUP(CZ$1,'Nakladova matice_2018'!$A$1:$IW$188,54,FALSE),0)</f>
        <v>0</v>
      </c>
      <c r="DA81" s="19">
        <f>IFERROR(HLOOKUP(DA$1,'Nakladova matice_2018'!$A$1:$IW$188,54,FALSE),0)</f>
        <v>0</v>
      </c>
      <c r="DB81" s="19">
        <f>IFERROR(HLOOKUP(DB$1,'Nakladova matice_2018'!$A$1:$IW$188,54,FALSE),0)</f>
        <v>0</v>
      </c>
      <c r="DC81" s="19">
        <f>IFERROR(HLOOKUP(DC$1,'Nakladova matice_2018'!$A$1:$IW$188,54,FALSE),0)</f>
        <v>0</v>
      </c>
      <c r="DD81" s="19">
        <f>IFERROR(HLOOKUP(DD$1,'Nakladova matice_2018'!$A$1:$IW$188,54,FALSE),0)</f>
        <v>0</v>
      </c>
      <c r="DE81" s="19">
        <f>IFERROR(HLOOKUP(DE$1,'Nakladova matice_2018'!$A$1:$IW$188,54,FALSE),0)</f>
        <v>0</v>
      </c>
      <c r="DF81" s="19">
        <f>IFERROR(HLOOKUP(DF$1,'Nakladova matice_2018'!$A$1:$IW$188,54,FALSE),0)</f>
        <v>0</v>
      </c>
      <c r="DG81" s="19">
        <f>IFERROR(HLOOKUP(DG$1,'Nakladova matice_2018'!$A$1:$IW$188,54,FALSE),0)</f>
        <v>0</v>
      </c>
      <c r="DH81" s="19">
        <f>IFERROR(HLOOKUP(DH$1,'Nakladova matice_2018'!$A$1:$IW$188,54,FALSE),0)</f>
        <v>0</v>
      </c>
      <c r="DI81" s="19">
        <f>IFERROR(HLOOKUP(DI$1,'Nakladova matice_2018'!$A$1:$IW$188,54,FALSE),0)</f>
        <v>0</v>
      </c>
      <c r="DJ81" s="19">
        <f>IFERROR(HLOOKUP(DJ$1,'Nakladova matice_2018'!$A$1:$IW$188,54,FALSE),0)</f>
        <v>0</v>
      </c>
      <c r="DK81" s="19">
        <f>IFERROR(HLOOKUP(DK$1,'Nakladova matice_2018'!$A$1:$IW$188,54,FALSE),0)</f>
        <v>0</v>
      </c>
      <c r="DL81" s="19">
        <f>IFERROR(HLOOKUP(DL$1,'Nakladova matice_2018'!$A$1:$IW$188,54,FALSE),0)</f>
        <v>0</v>
      </c>
      <c r="DM81" s="19">
        <f>IFERROR(HLOOKUP(DM$1,'Nakladova matice_2018'!$A$1:$IW$188,54,FALSE),0)</f>
        <v>0</v>
      </c>
      <c r="DN81" s="19">
        <f>IFERROR(HLOOKUP(DN$1,'Nakladova matice_2018'!$A$1:$IW$188,54,FALSE),0)</f>
        <v>0</v>
      </c>
      <c r="DO81" s="19">
        <f>IFERROR(HLOOKUP(DO$1,'Nakladova matice_2018'!$A$1:$IW$188,54,FALSE),0)</f>
        <v>0</v>
      </c>
      <c r="DP81" s="19">
        <f>IFERROR(HLOOKUP(DP$1,'Nakladova matice_2018'!$A$1:$IW$188,54,FALSE),0)</f>
        <v>0</v>
      </c>
      <c r="DQ81" s="19">
        <f>IFERROR(HLOOKUP(DQ$1,'Nakladova matice_2018'!$A$1:$IW$188,54,FALSE),0)</f>
        <v>0</v>
      </c>
      <c r="DR81" s="19">
        <f>IFERROR(HLOOKUP(DR$1,'Nakladova matice_2018'!$A$1:$IW$188,54,FALSE),0)</f>
        <v>0</v>
      </c>
      <c r="DS81" s="19">
        <f>IFERROR(HLOOKUP(DS$1,'Nakladova matice_2018'!$A$1:$IW$188,54,FALSE),0)</f>
        <v>0</v>
      </c>
      <c r="DT81" s="19">
        <f>IFERROR(HLOOKUP(DT$1,'Nakladova matice_2018'!$A$1:$IW$188,54,FALSE),0)</f>
        <v>0</v>
      </c>
      <c r="DU81" s="19">
        <f>IFERROR(HLOOKUP(DU$1,'Nakladova matice_2018'!$A$1:$IW$188,54,FALSE),0)</f>
        <v>0</v>
      </c>
      <c r="DV81" s="19">
        <f>IFERROR(HLOOKUP(DV$1,'Nakladova matice_2018'!$A$1:$IW$188,54,FALSE),0)</f>
        <v>0</v>
      </c>
      <c r="DW81" s="19">
        <f>IFERROR(HLOOKUP(DW$1,'Nakladova matice_2018'!$A$1:$IW$188,54,FALSE),0)</f>
        <v>0</v>
      </c>
      <c r="DX81" s="19">
        <f>IFERROR(HLOOKUP(DX$1,'Nakladova matice_2018'!$A$1:$IW$188,54,FALSE),0)</f>
        <v>0</v>
      </c>
      <c r="DY81" s="19">
        <f>IFERROR(HLOOKUP(DY$1,'Nakladova matice_2018'!$A$1:$IW$188,54,FALSE),0)</f>
        <v>0</v>
      </c>
      <c r="DZ81" s="19">
        <f>IFERROR(HLOOKUP(DZ$1,'Nakladova matice_2018'!$A$1:$IW$188,54,FALSE),0)</f>
        <v>0</v>
      </c>
      <c r="EA81" s="19">
        <f>IFERROR(HLOOKUP(EA$1,'Nakladova matice_2018'!$A$1:$IW$188,54,FALSE),0)</f>
        <v>0</v>
      </c>
      <c r="EB81" s="19">
        <f>IFERROR(HLOOKUP(EB$1,'Nakladova matice_2018'!$A$1:$IW$188,54,FALSE),0)</f>
        <v>0</v>
      </c>
      <c r="EC81" s="19">
        <f>IFERROR(HLOOKUP(EC$1,'Nakladova matice_2018'!$A$1:$IW$188,54,FALSE),0)</f>
        <v>0</v>
      </c>
      <c r="ED81" s="19">
        <f>IFERROR(HLOOKUP(ED$1,'Nakladova matice_2018'!$A$1:$IW$188,54,FALSE),0)</f>
        <v>0</v>
      </c>
      <c r="EE81" s="19">
        <f>IFERROR(HLOOKUP(EE$1,'Nakladova matice_2018'!$A$1:$IW$188,54,FALSE),0)</f>
        <v>0</v>
      </c>
      <c r="EF81" s="19">
        <f>IFERROR(HLOOKUP(EF$1,'Nakladova matice_2018'!$A$1:$IW$188,54,FALSE),0)</f>
        <v>0</v>
      </c>
      <c r="EG81" s="19">
        <f>IFERROR(HLOOKUP(EG$1,'Nakladova matice_2018'!$A$1:$IW$188,54,FALSE),0)</f>
        <v>0</v>
      </c>
      <c r="EH81" s="19">
        <f>IFERROR(HLOOKUP(EH$1,'Nakladova matice_2018'!$A$1:$IW$188,54,FALSE),0)</f>
        <v>0</v>
      </c>
      <c r="EI81" s="19">
        <f>IFERROR(HLOOKUP(EI$1,'Nakladova matice_2018'!$A$1:$IW$188,54,FALSE),0)</f>
        <v>0</v>
      </c>
      <c r="EJ81" s="19">
        <f>IFERROR(HLOOKUP(EJ$1,'Nakladova matice_2018'!$A$1:$IW$188,54,FALSE),0)</f>
        <v>0</v>
      </c>
      <c r="EK81" s="19">
        <f>IFERROR(HLOOKUP(EK$1,'Nakladova matice_2018'!$A$1:$IW$188,54,FALSE),0)</f>
        <v>0</v>
      </c>
      <c r="EL81" s="19">
        <f>IFERROR(HLOOKUP(EL$1,'Nakladova matice_2018'!$A$1:$IW$188,54,FALSE),0)</f>
        <v>0</v>
      </c>
      <c r="EM81" s="19">
        <f>IFERROR(HLOOKUP(EM$1,'Nakladova matice_2018'!$A$1:$IW$188,54,FALSE),0)</f>
        <v>0</v>
      </c>
      <c r="EN81" s="19">
        <f>IFERROR(HLOOKUP(EN$1,'Nakladova matice_2018'!$A$1:$IW$188,54,FALSE),0)</f>
        <v>0</v>
      </c>
      <c r="EO81" s="19">
        <f>IFERROR(HLOOKUP(EO$1,'Nakladova matice_2018'!$A$1:$IW$188,54,FALSE),0)</f>
        <v>0</v>
      </c>
      <c r="EP81" s="19">
        <f>IFERROR(HLOOKUP(EP$1,'Nakladova matice_2018'!$A$1:$IW$188,54,FALSE),0)</f>
        <v>0</v>
      </c>
      <c r="EQ81" s="19">
        <f>IFERROR(HLOOKUP(EQ$1,'Nakladova matice_2018'!$A$1:$IW$188,54,FALSE),0)</f>
        <v>0</v>
      </c>
      <c r="ER81" s="19">
        <f>IFERROR(HLOOKUP(ER$1,'Nakladova matice_2018'!$A$1:$IW$188,54,FALSE),0)</f>
        <v>0</v>
      </c>
      <c r="ES81" s="19">
        <f>IFERROR(HLOOKUP(ES$1,'Nakladova matice_2018'!$A$1:$IW$188,54,FALSE),0)</f>
        <v>0</v>
      </c>
      <c r="ET81" s="19">
        <f>IFERROR(HLOOKUP(ET$1,'Nakladova matice_2018'!$A$1:$IW$188,54,FALSE),0)</f>
        <v>0</v>
      </c>
      <c r="EU81" s="19">
        <f>IFERROR(HLOOKUP(EU$1,'Nakladova matice_2018'!$A$1:$IW$188,54,FALSE),0)</f>
        <v>0</v>
      </c>
      <c r="EV81" s="19">
        <f>IFERROR(HLOOKUP(EV$1,'Nakladova matice_2018'!$A$1:$IW$188,54,FALSE),0)</f>
        <v>0</v>
      </c>
      <c r="EW81" s="19">
        <f>IFERROR(HLOOKUP(EW$1,'Nakladova matice_2018'!$A$1:$IW$188,54,FALSE),0)</f>
        <v>0</v>
      </c>
      <c r="EX81" s="19">
        <f>IFERROR(HLOOKUP(EX$1,'Nakladova matice_2018'!$A$1:$IW$188,54,FALSE),0)</f>
        <v>0</v>
      </c>
      <c r="EY81" s="19">
        <f>IFERROR(HLOOKUP(EY$1,'Nakladova matice_2018'!$A$1:$IW$188,54,FALSE),0)</f>
        <v>0</v>
      </c>
      <c r="EZ81" s="19">
        <f>IFERROR(HLOOKUP(EZ$1,'Nakladova matice_2018'!$A$1:$IW$188,54,FALSE),0)</f>
        <v>0</v>
      </c>
      <c r="FA81" s="19">
        <f>IFERROR(HLOOKUP(FA$1,'Nakladova matice_2018'!$A$1:$IW$188,54,FALSE),0)</f>
        <v>0</v>
      </c>
      <c r="FB81" s="19">
        <f>IFERROR(HLOOKUP(FB$1,'Nakladova matice_2018'!$A$1:$IW$188,54,FALSE),0)</f>
        <v>0</v>
      </c>
      <c r="FC81" s="19">
        <f>IFERROR(HLOOKUP(FC$1,'Nakladova matice_2018'!$A$1:$IW$188,54,FALSE),0)</f>
        <v>0</v>
      </c>
      <c r="FD81" s="19">
        <f>IFERROR(HLOOKUP(FD$1,'Nakladova matice_2018'!$A$1:$IW$188,54,FALSE),0)</f>
        <v>0</v>
      </c>
      <c r="FE81" s="19">
        <f>IFERROR(HLOOKUP(FE$1,'Nakladova matice_2018'!$A$1:$IW$188,54,FALSE),0)</f>
        <v>0</v>
      </c>
      <c r="FF81" s="19">
        <f>IFERROR(HLOOKUP(FF$1,'Nakladova matice_2018'!$A$1:$IW$188,54,FALSE),0)</f>
        <v>0</v>
      </c>
      <c r="FG81" s="19">
        <f>IFERROR(HLOOKUP(FG$1,'Nakladova matice_2018'!$A$1:$IW$188,54,FALSE),0)</f>
        <v>0</v>
      </c>
      <c r="FH81" s="19">
        <f>IFERROR(HLOOKUP(FH$1,'Nakladova matice_2018'!$A$1:$IW$188,54,FALSE),0)</f>
        <v>0</v>
      </c>
      <c r="FI81" s="19">
        <f>IFERROR(HLOOKUP(FI$1,'Nakladova matice_2018'!$A$1:$IW$188,54,FALSE),0)</f>
        <v>0</v>
      </c>
      <c r="FJ81" s="19">
        <f>IFERROR(HLOOKUP(FJ$1,'Nakladova matice_2018'!$A$1:$IW$188,54,FALSE),0)</f>
        <v>0</v>
      </c>
      <c r="FK81" s="19">
        <f>IFERROR(HLOOKUP(FK$1,'Nakladova matice_2018'!$A$1:$IW$188,54,FALSE),0)</f>
        <v>0</v>
      </c>
      <c r="FL81" s="19">
        <f>IFERROR(HLOOKUP(FL$1,'Nakladova matice_2018'!$A$1:$IW$188,54,FALSE),0)</f>
        <v>0</v>
      </c>
      <c r="FM81" s="19">
        <f>IFERROR(HLOOKUP(FM$1,'Nakladova matice_2018'!$A$1:$IW$188,54,FALSE),0)</f>
        <v>0</v>
      </c>
      <c r="FN81" s="19">
        <f>IFERROR(HLOOKUP(FN$1,'Nakladova matice_2018'!$A$1:$IW$188,54,FALSE),0)</f>
        <v>0</v>
      </c>
      <c r="FO81" s="19">
        <f>IFERROR(HLOOKUP(FO$1,'Nakladova matice_2018'!$A$1:$IW$188,54,FALSE),0)</f>
        <v>0</v>
      </c>
      <c r="FP81" s="19">
        <f>IFERROR(HLOOKUP(FP$1,'Nakladova matice_2018'!$A$1:$IW$188,54,FALSE),0)</f>
        <v>0</v>
      </c>
      <c r="FQ81" s="19">
        <f>IFERROR(HLOOKUP(FQ$1,'Nakladova matice_2018'!$A$1:$IW$188,54,FALSE),0)</f>
        <v>0</v>
      </c>
      <c r="FR81" s="19">
        <f>IFERROR(HLOOKUP(FR$1,'Nakladova matice_2018'!$A$1:$IW$188,54,FALSE),0)</f>
        <v>0</v>
      </c>
      <c r="FS81" s="19">
        <f>IFERROR(HLOOKUP(FS$1,'Nakladova matice_2018'!$A$1:$IW$188,54,FALSE),0)</f>
        <v>23424</v>
      </c>
      <c r="FT81" s="19">
        <f>IFERROR(HLOOKUP(FT$1,'Nakladova matice_2018'!$A$1:$IW$188,54,FALSE),0)</f>
        <v>0</v>
      </c>
      <c r="FU81" s="19">
        <f>IFERROR(HLOOKUP(FU$1,'Nakladova matice_2018'!$A$1:$IW$188,54,FALSE),0)</f>
        <v>0</v>
      </c>
      <c r="FV81" s="19">
        <f>IFERROR(HLOOKUP(FV$1,'Nakladova matice_2018'!$A$1:$IW$188,54,FALSE),0)</f>
        <v>0</v>
      </c>
      <c r="FW81" s="19">
        <f>IFERROR(HLOOKUP(FW$1,'Nakladova matice_2018'!$A$1:$IW$188,54,FALSE),0)</f>
        <v>0</v>
      </c>
      <c r="FX81" s="19">
        <f>IFERROR(HLOOKUP(FX$1,'Nakladova matice_2018'!$A$1:$IW$188,54,FALSE),0)</f>
        <v>0</v>
      </c>
      <c r="FY81" s="19">
        <f>IFERROR(HLOOKUP(FY$1,'Nakladova matice_2018'!$A$1:$IW$188,54,FALSE),0)</f>
        <v>0</v>
      </c>
      <c r="FZ81" s="19">
        <f>IFERROR(HLOOKUP(FZ$1,'Nakladova matice_2018'!$A$1:$IW$188,54,FALSE),0)</f>
        <v>0</v>
      </c>
      <c r="GA81" s="19">
        <f>IFERROR(HLOOKUP(GA$1,'Nakladova matice_2018'!$A$1:$IW$188,54,FALSE),0)</f>
        <v>52416.5</v>
      </c>
      <c r="GB81" s="19">
        <f>IFERROR(HLOOKUP(GB$1,'Nakladova matice_2018'!$A$1:$IW$188,54,FALSE),0)</f>
        <v>0</v>
      </c>
      <c r="GC81" s="19">
        <f>IFERROR(HLOOKUP(GC$1,'Nakladova matice_2018'!$A$1:$IW$188,54,FALSE),0)</f>
        <v>0</v>
      </c>
      <c r="GD81" s="19">
        <f>IFERROR(HLOOKUP(GD$1,'Nakladova matice_2018'!$A$1:$IW$188,54,FALSE),0)</f>
        <v>0</v>
      </c>
      <c r="GE81" s="19">
        <f>IFERROR(HLOOKUP(GE$1,'Nakladova matice_2018'!$A$1:$IW$188,54,FALSE),0)</f>
        <v>0</v>
      </c>
      <c r="GF81" s="19">
        <f>IFERROR(HLOOKUP(GF$1,'Nakladova matice_2018'!$A$1:$IW$188,54,FALSE),0)</f>
        <v>0</v>
      </c>
      <c r="GG81" s="19">
        <f>IFERROR(HLOOKUP(GG$1,'Nakladova matice_2018'!$A$1:$IW$188,54,FALSE),0)</f>
        <v>0</v>
      </c>
      <c r="GH81" s="19">
        <f>IFERROR(HLOOKUP(GH$1,'Nakladova matice_2018'!$A$1:$IW$188,54,FALSE),0)</f>
        <v>0</v>
      </c>
      <c r="GI81" s="19">
        <f>IFERROR(HLOOKUP(GI$1,'Nakladova matice_2018'!$A$1:$IW$188,54,FALSE),0)</f>
        <v>0</v>
      </c>
      <c r="GJ81" s="19">
        <f>IFERROR(HLOOKUP(GJ$1,'Nakladova matice_2018'!$A$1:$IW$188,54,FALSE),0)</f>
        <v>0</v>
      </c>
      <c r="GK81" s="19">
        <f>IFERROR(HLOOKUP(GK$1,'Nakladova matice_2018'!$A$1:$IW$188,54,FALSE),0)</f>
        <v>0</v>
      </c>
      <c r="GL81" s="19">
        <f>IFERROR(HLOOKUP(GL$1,'Nakladova matice_2018'!$A$1:$IW$188,54,FALSE),0)</f>
        <v>0</v>
      </c>
      <c r="GM81" s="19">
        <f>IFERROR(HLOOKUP(GM$1,'Nakladova matice_2018'!$A$1:$IW$188,54,FALSE),0)</f>
        <v>0</v>
      </c>
      <c r="GN81" s="19">
        <f>IFERROR(HLOOKUP(GN$1,'Nakladova matice_2018'!$A$1:$IW$188,54,FALSE),0)</f>
        <v>0</v>
      </c>
      <c r="GO81" s="19">
        <f>IFERROR(HLOOKUP(GO$1,'Nakladova matice_2018'!$A$1:$IW$188,54,FALSE),0)</f>
        <v>0</v>
      </c>
      <c r="GP81" s="19">
        <f>IFERROR(HLOOKUP(GP$1,'Nakladova matice_2018'!$A$1:$IW$188,54,FALSE),0)</f>
        <v>0</v>
      </c>
      <c r="GQ81" s="19">
        <f>IFERROR(HLOOKUP(GQ$1,'Nakladova matice_2018'!$A$1:$IW$188,54,FALSE),0)</f>
        <v>0</v>
      </c>
      <c r="GR81" s="19">
        <f>IFERROR(HLOOKUP(GR$1,'Nakladova matice_2018'!$A$1:$IW$188,54,FALSE),0)</f>
        <v>0</v>
      </c>
      <c r="GS81" s="19">
        <f>IFERROR(HLOOKUP(GS$1,'Nakladova matice_2018'!$A$1:$IW$188,54,FALSE),0)</f>
        <v>0</v>
      </c>
      <c r="GT81" s="19">
        <f>IFERROR(HLOOKUP(GT$1,'Nakladova matice_2018'!$A$1:$IW$188,54,FALSE),0)</f>
        <v>0</v>
      </c>
      <c r="GU81" s="19">
        <f>IFERROR(HLOOKUP(GU$1,'Nakladova matice_2018'!$A$1:$IW$188,54,FALSE),0)</f>
        <v>0</v>
      </c>
      <c r="GV81" s="19">
        <f>IFERROR(HLOOKUP(GV$1,'Nakladova matice_2018'!$A$1:$IW$188,54,FALSE),0)</f>
        <v>0</v>
      </c>
      <c r="GW81" s="19">
        <f>IFERROR(HLOOKUP(GW$1,'Nakladova matice_2018'!$A$1:$IW$188,54,FALSE),0)</f>
        <v>0</v>
      </c>
      <c r="GX81" s="19">
        <f>IFERROR(HLOOKUP(GX$1,'Nakladova matice_2018'!$A$1:$IW$188,54,FALSE),0)</f>
        <v>0</v>
      </c>
      <c r="GY81" s="19">
        <f>IFERROR(HLOOKUP(GY$1,'Nakladova matice_2018'!$A$1:$IW$188,54,FALSE),0)</f>
        <v>0</v>
      </c>
      <c r="GZ81" s="19">
        <f>IFERROR(HLOOKUP(GZ$1,'Nakladova matice_2018'!$A$1:$IW$188,54,FALSE),0)</f>
        <v>0</v>
      </c>
      <c r="HA81" s="19">
        <f>IFERROR(HLOOKUP(HA$1,'Nakladova matice_2018'!$A$1:$IW$188,54,FALSE),0)</f>
        <v>0</v>
      </c>
      <c r="HB81" s="19">
        <f>IFERROR(HLOOKUP(HB$1,'Nakladova matice_2018'!$A$1:$IW$188,54,FALSE),0)</f>
        <v>0</v>
      </c>
      <c r="HC81" s="19">
        <f>IFERROR(HLOOKUP(HC$1,'Nakladova matice_2018'!$A$1:$IW$188,54,FALSE),0)</f>
        <v>0</v>
      </c>
      <c r="HD81" s="19">
        <f>IFERROR(HLOOKUP(HD$1,'Nakladova matice_2018'!$A$1:$IW$188,54,FALSE),0)</f>
        <v>5100</v>
      </c>
      <c r="HE81" s="19">
        <f>IFERROR(HLOOKUP(HE$1,'Nakladova matice_2018'!$A$1:$IW$188,54,FALSE),0)</f>
        <v>19902.05</v>
      </c>
      <c r="HF81" s="19">
        <f>IFERROR(HLOOKUP(HF$1,'Nakladova matice_2018'!$A$1:$IW$188,54,FALSE),0)</f>
        <v>0</v>
      </c>
      <c r="HG81" s="19">
        <f>IFERROR(HLOOKUP(HG$1,'Nakladova matice_2018'!$A$1:$IW$188,54,FALSE),0)</f>
        <v>140412.68</v>
      </c>
      <c r="HH81" s="19">
        <f>IFERROR(HLOOKUP(HH$1,'Nakladova matice_2018'!$A$1:$IW$188,54,FALSE),0)</f>
        <v>30000</v>
      </c>
      <c r="HI81" s="19">
        <f>IFERROR(HLOOKUP(HI$1,'Nakladova matice_2018'!$A$1:$IW$188,54,FALSE),0)</f>
        <v>0</v>
      </c>
      <c r="HJ81" s="19">
        <f>IFERROR(HLOOKUP(HJ$1,'Nakladova matice_2018'!$A$1:$IW$188,54,FALSE),0)</f>
        <v>0</v>
      </c>
      <c r="HK81" s="19">
        <f>IFERROR(HLOOKUP(HK$1,'Nakladova matice_2018'!$A$1:$IW$188,54,FALSE),0)</f>
        <v>0</v>
      </c>
      <c r="HL81" s="19">
        <f>IFERROR(HLOOKUP(HL$1,'Nakladova matice_2018'!$A$1:$IW$188,54,FALSE),0)</f>
        <v>0</v>
      </c>
      <c r="HM81" s="19">
        <f>IFERROR(HLOOKUP(HM$1,'Nakladova matice_2018'!$A$1:$IW$188,54,FALSE),0)</f>
        <v>0</v>
      </c>
      <c r="HN81" s="19">
        <f>IFERROR(HLOOKUP(HN$1,'Nakladova matice_2018'!$A$1:$IW$188,54,FALSE),0)</f>
        <v>0</v>
      </c>
      <c r="HO81" s="19">
        <f>IFERROR(HLOOKUP(HO$1,'Nakladova matice_2018'!$A$1:$IW$188,54,FALSE),0)</f>
        <v>0</v>
      </c>
      <c r="HP81" s="19">
        <f>IFERROR(HLOOKUP(HP$1,'Nakladova matice_2018'!$A$1:$IW$188,54,FALSE),0)</f>
        <v>0</v>
      </c>
      <c r="HQ81" s="19">
        <f>IFERROR(HLOOKUP(HQ$1,'Nakladova matice_2018'!$A$1:$IW$188,54,FALSE),0)</f>
        <v>0</v>
      </c>
      <c r="HR81" s="19">
        <f>IFERROR(HLOOKUP(HR$1,'Nakladova matice_2018'!$A$1:$IW$188,54,FALSE),0)</f>
        <v>0</v>
      </c>
      <c r="HS81" s="19">
        <f>IFERROR(HLOOKUP(HS$1,'Nakladova matice_2018'!$A$1:$IW$188,54,FALSE),0)</f>
        <v>0</v>
      </c>
      <c r="HT81" s="19">
        <f>IFERROR(HLOOKUP(HT$1,'Nakladova matice_2018'!$A$1:$IW$188,54,FALSE),0)</f>
        <v>0</v>
      </c>
      <c r="HU81" s="19">
        <f>IFERROR(HLOOKUP(HU$1,'Nakladova matice_2018'!$A$1:$IW$188,54,FALSE),0)</f>
        <v>0</v>
      </c>
      <c r="HV81" s="19">
        <f>IFERROR(HLOOKUP(HV$1,'Nakladova matice_2018'!$A$1:$IW$188,54,FALSE),0)</f>
        <v>0</v>
      </c>
      <c r="HW81" s="19">
        <f>IFERROR(HLOOKUP(HW$1,'Nakladova matice_2018'!$A$1:$IW$188,54,FALSE),0)</f>
        <v>0</v>
      </c>
      <c r="HX81" s="19">
        <f>IFERROR(HLOOKUP(HX$1,'Nakladova matice_2018'!$A$1:$IW$188,54,FALSE),0)</f>
        <v>0</v>
      </c>
      <c r="HY81" s="19">
        <f>IFERROR(HLOOKUP(HY$1,'Nakladova matice_2018'!$A$1:$IW$188,54,FALSE),0)</f>
        <v>0</v>
      </c>
      <c r="HZ81" s="19">
        <f>IFERROR(HLOOKUP(HZ$1,'Nakladova matice_2018'!$A$1:$IW$188,54,FALSE),0)</f>
        <v>0</v>
      </c>
      <c r="IA81" s="19">
        <f>IFERROR(HLOOKUP(IA$1,'Nakladova matice_2018'!$A$1:$IW$188,54,FALSE),0)</f>
        <v>0</v>
      </c>
      <c r="IB81" s="19">
        <f>IFERROR(HLOOKUP(IB$1,'Nakladova matice_2018'!$A$1:$IW$188,54,FALSE),0)</f>
        <v>0</v>
      </c>
      <c r="IC81" s="19">
        <f>IFERROR(HLOOKUP(IC$1,'Nakladova matice_2018'!$A$1:$IW$188,54,FALSE),0)</f>
        <v>0</v>
      </c>
      <c r="ID81" s="19">
        <f>IFERROR(HLOOKUP(ID$1,'Nakladova matice_2018'!$A$1:$IW$188,54,FALSE),0)</f>
        <v>0</v>
      </c>
      <c r="IE81" s="19">
        <f>IFERROR(HLOOKUP(IE$1,'Nakladova matice_2018'!$A$1:$IW$188,54,FALSE),0)</f>
        <v>0</v>
      </c>
      <c r="IF81" s="19">
        <f>IFERROR(HLOOKUP(IF$1,'Nakladova matice_2018'!$A$1:$IW$188,54,FALSE),0)</f>
        <v>0</v>
      </c>
      <c r="IG81" s="19">
        <f>IFERROR(HLOOKUP(IG$1,'Nakladova matice_2018'!$A$1:$IW$188,54,FALSE),0)</f>
        <v>0</v>
      </c>
      <c r="IH81" s="19">
        <f>IFERROR(HLOOKUP(IH$1,'Nakladova matice_2018'!$A$1:$IW$188,54,FALSE),0)</f>
        <v>0</v>
      </c>
      <c r="II81" s="19">
        <f>IFERROR(HLOOKUP(II$1,'Nakladova matice_2018'!$A$1:$IW$188,54,FALSE),0)</f>
        <v>0</v>
      </c>
      <c r="IJ81" s="19">
        <f>IFERROR(HLOOKUP(IJ$1,'Nakladova matice_2018'!$A$1:$IW$188,54,FALSE),0)</f>
        <v>0</v>
      </c>
      <c r="IK81" s="19">
        <f>IFERROR(HLOOKUP(IK$1,'Nakladova matice_2018'!$A$1:$IW$188,54,FALSE),0)</f>
        <v>0</v>
      </c>
      <c r="IL81" s="19">
        <f>IFERROR(HLOOKUP(IL$1,'Nakladova matice_2018'!$A$1:$IW$188,54,FALSE),0)</f>
        <v>0</v>
      </c>
      <c r="IM81" s="19">
        <f>IFERROR(HLOOKUP(IM$1,'Nakladova matice_2018'!$A$1:$IW$188,54,FALSE),0)</f>
        <v>0</v>
      </c>
      <c r="IN81" s="19">
        <f>IFERROR(HLOOKUP(IN$1,'Nakladova matice_2018'!$A$1:$IW$188,54,FALSE),0)</f>
        <v>0</v>
      </c>
      <c r="IO81" s="19">
        <f>IFERROR(HLOOKUP(IO$1,'Nakladova matice_2018'!$A$1:$IW$188,54,FALSE),0)</f>
        <v>0</v>
      </c>
      <c r="IP81" s="19">
        <f>IFERROR(HLOOKUP(IP$1,'Nakladova matice_2018'!$A$1:$IW$188,54,FALSE),0)</f>
        <v>0</v>
      </c>
      <c r="IQ81" s="19">
        <f>IFERROR(HLOOKUP(IQ$1,'Nakladova matice_2018'!$A$1:$IW$188,54,FALSE),0)</f>
        <v>0</v>
      </c>
      <c r="IR81" s="19">
        <f>IFERROR(HLOOKUP(IR$1,'Nakladova matice_2018'!$A$1:$IW$188,54,FALSE),0)</f>
        <v>0</v>
      </c>
      <c r="IS81" s="19">
        <f>IFERROR(HLOOKUP(IS$1,'Nakladova matice_2018'!$A$1:$IW$188,54,FALSE),0)</f>
        <v>0</v>
      </c>
      <c r="IT81" s="19">
        <f>IFERROR(HLOOKUP(IT$1,'Nakladova matice_2018'!$A$1:$IW$188,54,FALSE),0)</f>
        <v>0</v>
      </c>
      <c r="IU81" s="19">
        <f>IFERROR(HLOOKUP(IU$1,'Nakladova matice_2018'!$A$1:$IW$188,54,FALSE),0)</f>
        <v>0</v>
      </c>
      <c r="IV81" s="19">
        <f>IFERROR(HLOOKUP(IV$1,'Nakladova matice_2018'!$A$1:$IW$188,54,FALSE),0)</f>
        <v>0</v>
      </c>
      <c r="IW81" s="19">
        <f>IFERROR(HLOOKUP(IW$1,'Nakladova matice_2018'!$A$1:$IW$188,54,FALSE),0)</f>
        <v>0</v>
      </c>
      <c r="IX81" s="19">
        <f>IFERROR(HLOOKUP(IX$1,'Nakladova matice_2018'!$A$1:$IW$188,54,FALSE),0)</f>
        <v>0</v>
      </c>
      <c r="IY81" s="19">
        <f>IFERROR(HLOOKUP(IY$1,'Nakladova matice_2018'!$A$1:$IW$188,54,FALSE),0)</f>
        <v>0</v>
      </c>
      <c r="IZ81" s="19">
        <f>IFERROR(HLOOKUP(IZ$1,'Nakladova matice_2018'!$A$1:$IW$188,54,FALSE),0)</f>
        <v>0</v>
      </c>
      <c r="JA81" s="19">
        <f>IFERROR(HLOOKUP(JA$1,'Nakladova matice_2018'!$A$1:$IW$188,54,FALSE),0)</f>
        <v>0</v>
      </c>
      <c r="JB81" s="19">
        <f>IFERROR(HLOOKUP(JB$1,'Nakladova matice_2018'!$A$1:$IW$188,54,FALSE),0)</f>
        <v>0</v>
      </c>
      <c r="JC81" s="19">
        <f>IFERROR(HLOOKUP(JC$1,'Nakladova matice_2018'!$A$1:$IW$188,54,FALSE),0)</f>
        <v>0</v>
      </c>
      <c r="JD81" s="19">
        <f>IFERROR(HLOOKUP(JD$1,'Nakladova matice_2018'!$A$1:$IW$188,54,FALSE),0)</f>
        <v>0</v>
      </c>
      <c r="JE81" s="19">
        <f>IFERROR(HLOOKUP(JE$1,'Nakladova matice_2018'!$A$1:$IW$188,54,FALSE),0)</f>
        <v>0</v>
      </c>
      <c r="JF81" s="19">
        <f>IFERROR(HLOOKUP(JF$1,'Nakladova matice_2018'!$A$1:$IW$188,54,FALSE),0)</f>
        <v>0</v>
      </c>
      <c r="JG81" s="19">
        <f>IFERROR(HLOOKUP(JG$1,'Nakladova matice_2018'!$A$1:$IW$188,54,FALSE),0)</f>
        <v>0</v>
      </c>
      <c r="JH81" s="19">
        <f>IFERROR(HLOOKUP(JH$1,'Nakladova matice_2018'!$A$1:$IW$188,54,FALSE),0)</f>
        <v>0</v>
      </c>
      <c r="JI81" s="19">
        <f>IFERROR(HLOOKUP(JI$1,'Nakladova matice_2018'!$A$1:$IW$188,54,FALSE),0)</f>
        <v>0</v>
      </c>
      <c r="JJ81" s="19">
        <f>IFERROR(HLOOKUP(JJ$1,'Nakladova matice_2018'!$A$1:$IW$188,54,FALSE),0)</f>
        <v>0</v>
      </c>
      <c r="JK81" s="19">
        <f>IFERROR(HLOOKUP(JK$1,'Nakladova matice_2018'!$A$1:$IW$188,54,FALSE),0)</f>
        <v>0</v>
      </c>
      <c r="JL81" s="19">
        <f>IFERROR(HLOOKUP(JL$1,'Nakladova matice_2018'!$A$1:$IW$188,54,FALSE),0)</f>
        <v>0</v>
      </c>
      <c r="JM81" s="19">
        <f>IFERROR(HLOOKUP(JM$1,'Nakladova matice_2018'!$A$1:$IW$188,54,FALSE),0)</f>
        <v>0</v>
      </c>
      <c r="JN81" s="19">
        <f>IFERROR(HLOOKUP(JN$1,'Nakladova matice_2018'!$A$1:$IW$188,54,FALSE),0)</f>
        <v>0</v>
      </c>
      <c r="JO81" s="19">
        <f>IFERROR(HLOOKUP(JO$1,'Nakladova matice_2018'!$A$1:$IW$188,54,FALSE),0)</f>
        <v>0</v>
      </c>
      <c r="JP81" s="19">
        <f>IFERROR(HLOOKUP(JP$1,'Nakladova matice_2018'!$A$1:$IW$188,54,FALSE),0)</f>
        <v>0</v>
      </c>
      <c r="JQ81" s="19">
        <f>IFERROR(HLOOKUP(JQ$1,'Nakladova matice_2018'!$A$1:$IW$188,54,FALSE),0)</f>
        <v>0</v>
      </c>
      <c r="JR81" s="19">
        <f>IFERROR(HLOOKUP(JR$1,'Nakladova matice_2018'!$A$1:$IW$188,54,FALSE),0)</f>
        <v>0</v>
      </c>
      <c r="JS81" s="19">
        <f>IFERROR(HLOOKUP(JS$1,'Nakladova matice_2018'!$A$1:$IW$188,54,FALSE),0)</f>
        <v>0</v>
      </c>
      <c r="JT81" s="19">
        <f>IFERROR(HLOOKUP(JT$1,'Nakladova matice_2018'!$A$1:$IW$188,54,FALSE),0)</f>
        <v>0</v>
      </c>
      <c r="JU81" s="19">
        <f>IFERROR(HLOOKUP(JU$1,'Nakladova matice_2018'!$A$1:$IW$188,54,FALSE),0)</f>
        <v>0</v>
      </c>
      <c r="JV81" s="19">
        <f>IFERROR(HLOOKUP(JV$1,'Nakladova matice_2018'!$A$1:$IW$188,54,FALSE),0)</f>
        <v>0</v>
      </c>
      <c r="JW81" s="19">
        <f>IFERROR(HLOOKUP(JW$1,'Nakladova matice_2018'!$A$1:$IW$188,54,FALSE),0)</f>
        <v>0</v>
      </c>
      <c r="JX81" s="19">
        <f>IFERROR(HLOOKUP(JX$1,'Nakladova matice_2018'!$A$1:$IW$188,54,FALSE),0)</f>
        <v>0</v>
      </c>
      <c r="JY81" s="19">
        <f>IFERROR(HLOOKUP(JY$1,'Nakladova matice_2018'!$A$1:$IW$188,54,FALSE),0)</f>
        <v>0</v>
      </c>
      <c r="JZ81" s="19">
        <f>IFERROR(HLOOKUP(JZ$1,'Nakladova matice_2018'!$A$1:$IW$188,54,FALSE),0)</f>
        <v>0</v>
      </c>
      <c r="KA81" s="19">
        <f>IFERROR(HLOOKUP(KA$1,'Nakladova matice_2018'!$A$1:$IW$188,54,FALSE),0)</f>
        <v>0</v>
      </c>
      <c r="KB81" s="19">
        <f>IFERROR(HLOOKUP(KB$1,'Nakladova matice_2018'!$A$1:$IW$188,54,FALSE),0)</f>
        <v>0</v>
      </c>
      <c r="KC81" s="19">
        <f>IFERROR(HLOOKUP(KC$1,'Nakladova matice_2018'!$A$1:$IW$188,54,FALSE),0)</f>
        <v>0</v>
      </c>
      <c r="KD81" s="19">
        <f>IFERROR(HLOOKUP(KD$1,'Nakladova matice_2018'!$A$1:$IW$188,54,FALSE),0)</f>
        <v>0</v>
      </c>
      <c r="KE81" s="19">
        <f>IFERROR(HLOOKUP(KE$1,'Nakladova matice_2018'!$A$1:$IW$188,54,FALSE),0)</f>
        <v>0</v>
      </c>
      <c r="KF81" s="19">
        <f>IFERROR(HLOOKUP(KF$1,'Nakladova matice_2018'!$A$1:$IW$188,54,FALSE),0)</f>
        <v>0</v>
      </c>
      <c r="KG81" s="19">
        <f>IFERROR(HLOOKUP(KG$1,'Nakladova matice_2018'!$A$1:$IW$188,54,FALSE),0)</f>
        <v>0</v>
      </c>
      <c r="KH81" s="19">
        <f>IFERROR(HLOOKUP(KH$1,'Nakladova matice_2018'!$A$1:$IW$188,54,FALSE),0)</f>
        <v>0</v>
      </c>
      <c r="KI81" s="19">
        <f>IFERROR(HLOOKUP(KI$1,'Nakladova matice_2018'!$A$1:$IW$188,54,FALSE),0)</f>
        <v>0</v>
      </c>
      <c r="KJ81" s="19">
        <f>IFERROR(HLOOKUP(KJ$1,'Nakladova matice_2018'!$A$1:$IW$188,54,FALSE),0)</f>
        <v>0</v>
      </c>
      <c r="KK81" s="19">
        <f>IFERROR(HLOOKUP(KK$1,'Nakladova matice_2018'!$A$1:$IW$188,54,FALSE),0)</f>
        <v>0</v>
      </c>
      <c r="KL81" s="19">
        <f>IFERROR(HLOOKUP(KL$1,'Nakladova matice_2018'!$A$1:$IW$188,54,FALSE),0)</f>
        <v>0</v>
      </c>
      <c r="KM81" s="19">
        <f>IFERROR(HLOOKUP(KM$1,'Nakladova matice_2018'!$A$1:$IW$188,54,FALSE),0)</f>
        <v>0</v>
      </c>
      <c r="KN81" s="19">
        <f>IFERROR(HLOOKUP(KN$1,'Nakladova matice_2018'!$A$1:$IW$188,54,FALSE),0)</f>
        <v>0</v>
      </c>
      <c r="KO81" s="19">
        <f>IFERROR(HLOOKUP(KO$1,'Nakladova matice_2018'!$A$1:$IW$188,54,FALSE),0)</f>
        <v>0</v>
      </c>
      <c r="KP81" s="19">
        <f>IFERROR(HLOOKUP(KP$1,'Nakladova matice_2018'!$A$1:$IW$188,54,FALSE),0)</f>
        <v>0</v>
      </c>
      <c r="KQ81" s="19">
        <f>IFERROR(HLOOKUP(KQ$1,'Nakladova matice_2018'!$A$1:$IW$188,54,FALSE),0)</f>
        <v>0</v>
      </c>
      <c r="KR81" s="19">
        <f>IFERROR(HLOOKUP(KR$1,'Nakladova matice_2018'!$A$1:$IW$188,54,FALSE),0)</f>
        <v>0</v>
      </c>
      <c r="KS81" s="19">
        <f>IFERROR(HLOOKUP(KS$1,'Nakladova matice_2018'!$A$1:$IW$188,54,FALSE),0)</f>
        <v>0</v>
      </c>
      <c r="KT81" s="19">
        <f>IFERROR(HLOOKUP(KT$1,'Nakladova matice_2018'!$A$1:$IW$188,54,FALSE),0)</f>
        <v>0</v>
      </c>
      <c r="KU81" s="19">
        <f>IFERROR(HLOOKUP(KU$1,'Nakladova matice_2018'!$A$1:$IW$188,54,FALSE),0)</f>
        <v>526672.69999999995</v>
      </c>
      <c r="KV81" s="19">
        <f>IFERROR(HLOOKUP(KV$1,'Nakladova matice_2018'!$A$1:$IW$188,54,FALSE),0)</f>
        <v>0</v>
      </c>
      <c r="KW81" s="19">
        <f>IFERROR(HLOOKUP(KW$1,'Nakladova matice_2018'!$A$1:$IW$188,54,FALSE),0)</f>
        <v>0</v>
      </c>
      <c r="KX81" s="19">
        <f>IFERROR(HLOOKUP(KX$1,'Nakladova matice_2018'!$A$1:$IW$188,54,FALSE),0)</f>
        <v>0</v>
      </c>
      <c r="KY81" s="19">
        <f>IFERROR(HLOOKUP(KY$1,'Nakladova matice_2018'!$A$1:$IW$188,54,FALSE),0)</f>
        <v>0</v>
      </c>
      <c r="KZ81" s="19">
        <f>IFERROR(HLOOKUP(KZ$1,'Nakladova matice_2018'!$A$1:$IW$188,54,FALSE),0)</f>
        <v>0</v>
      </c>
      <c r="LA81" s="19">
        <f>IFERROR(HLOOKUP(LA$1,'Nakladova matice_2018'!$A$1:$IW$188,54,FALSE),0)</f>
        <v>0</v>
      </c>
      <c r="LB81" s="19">
        <f>IFERROR(HLOOKUP(LB$1,'Nakladova matice_2018'!$A$1:$IW$188,54,FALSE),0)</f>
        <v>0</v>
      </c>
      <c r="LC81" s="19">
        <f>IFERROR(HLOOKUP(LC$1,'Nakladova matice_2018'!$A$1:$IW$188,54,FALSE),0)</f>
        <v>0</v>
      </c>
      <c r="LD81" s="19">
        <f>IFERROR(HLOOKUP(LD$1,'Nakladova matice_2018'!$A$1:$IW$188,54,FALSE),0)</f>
        <v>0</v>
      </c>
      <c r="LE81" s="19">
        <f>IFERROR(HLOOKUP(LE$1,'Nakladova matice_2018'!$A$1:$IW$188,54,FALSE),0)</f>
        <v>0</v>
      </c>
      <c r="LF81" s="19">
        <f>IFERROR(HLOOKUP(LF$1,'Nakladova matice_2018'!$A$1:$IW$188,54,FALSE),0)</f>
        <v>0</v>
      </c>
      <c r="LG81" s="19">
        <f>IFERROR(HLOOKUP(LG$1,'Nakladova matice_2018'!$A$1:$IW$188,54,FALSE),0)</f>
        <v>0</v>
      </c>
      <c r="LH81" s="19">
        <f>IFERROR(HLOOKUP(LH$1,'Nakladova matice_2018'!$A$1:$IW$188,54,FALSE),0)</f>
        <v>0</v>
      </c>
      <c r="LI81" s="19">
        <f>IFERROR(HLOOKUP(LI$1,'Nakladova matice_2018'!$A$1:$IW$188,54,FALSE),0)</f>
        <v>0</v>
      </c>
      <c r="LJ81" s="19">
        <f>IFERROR(HLOOKUP(LJ$1,'Nakladova matice_2018'!$A$1:$IW$188,54,FALSE),0)</f>
        <v>0</v>
      </c>
      <c r="LK81" s="19">
        <f>IFERROR(HLOOKUP(LK$1,'Nakladova matice_2018'!$A$1:$IW$188,54,FALSE),0)</f>
        <v>0</v>
      </c>
      <c r="LL81" s="19">
        <f>IFERROR(HLOOKUP(LL$1,'Nakladova matice_2018'!$A$1:$IW$188,54,FALSE),0)</f>
        <v>0</v>
      </c>
      <c r="LM81" s="19">
        <f>IFERROR(HLOOKUP(LM$1,'Nakladova matice_2018'!$A$1:$IW$188,54,FALSE),0)</f>
        <v>0</v>
      </c>
      <c r="LN81" s="19">
        <f>IFERROR(HLOOKUP(LN$1,'Nakladova matice_2018'!$A$1:$IW$188,54,FALSE),0)</f>
        <v>0</v>
      </c>
      <c r="LO81" s="19">
        <f>IFERROR(HLOOKUP(LO$1,'Nakladova matice_2018'!$A$1:$IW$188,54,FALSE),0)</f>
        <v>0</v>
      </c>
      <c r="LP81" s="19">
        <f>IFERROR(HLOOKUP(LP$1,'Nakladova matice_2018'!$A$1:$IW$188,54,FALSE),0)</f>
        <v>0</v>
      </c>
      <c r="LQ81" s="19">
        <f>IFERROR(HLOOKUP(LQ$1,'Nakladova matice_2018'!$A$1:$IW$188,54,FALSE),0)</f>
        <v>0</v>
      </c>
      <c r="LR81" s="19">
        <f>IFERROR(HLOOKUP(LR$1,'Nakladova matice_2018'!$A$1:$IW$188,54,FALSE),0)</f>
        <v>0</v>
      </c>
      <c r="LS81" s="19">
        <f>IFERROR(HLOOKUP(LS$1,'Nakladova matice_2018'!$A$1:$IW$188,54,FALSE),0)</f>
        <v>0</v>
      </c>
      <c r="LT81" s="19">
        <f>IFERROR(HLOOKUP(LT$1,'Nakladova matice_2018'!$A$1:$IW$188,54,FALSE),0)</f>
        <v>0</v>
      </c>
      <c r="LU81" s="19">
        <f>IFERROR(HLOOKUP(LU$1,'Nakladova matice_2018'!$A$1:$IW$188,54,FALSE),0)</f>
        <v>0</v>
      </c>
      <c r="LV81" s="19">
        <f>IFERROR(HLOOKUP(LV$1,'Nakladova matice_2018'!$A$1:$IW$188,54,FALSE),0)</f>
        <v>0</v>
      </c>
      <c r="LW81" s="19">
        <f>IFERROR(HLOOKUP(LW$1,'Nakladova matice_2018'!$A$1:$IW$188,54,FALSE),0)</f>
        <v>0</v>
      </c>
      <c r="LX81" s="19">
        <f>IFERROR(HLOOKUP(LX$1,'Nakladova matice_2018'!$A$1:$IW$188,54,FALSE),0)</f>
        <v>0</v>
      </c>
      <c r="LY81" s="19">
        <f>IFERROR(HLOOKUP(LY$1,'Nakladova matice_2018'!$A$1:$IW$188,54,FALSE),0)</f>
        <v>0</v>
      </c>
      <c r="LZ81" s="19">
        <f>IFERROR(HLOOKUP(LZ$1,'Nakladova matice_2018'!$A$1:$IW$188,54,FALSE),0)</f>
        <v>0</v>
      </c>
      <c r="MA81" s="19">
        <f>IFERROR(HLOOKUP(MA$1,'Nakladova matice_2018'!$A$1:$IW$188,54,FALSE),0)</f>
        <v>0</v>
      </c>
      <c r="MB81" s="19">
        <f>IFERROR(HLOOKUP(MB$1,'Nakladova matice_2018'!$A$1:$IW$188,54,FALSE),0)</f>
        <v>0</v>
      </c>
      <c r="MC81" s="19">
        <f>IFERROR(HLOOKUP(MC$1,'Nakladova matice_2018'!$A$1:$IW$188,54,FALSE),0)</f>
        <v>0</v>
      </c>
      <c r="MD81" s="19">
        <f>IFERROR(HLOOKUP(MD$1,'Nakladova matice_2018'!$A$1:$IW$188,54,FALSE),0)</f>
        <v>0</v>
      </c>
      <c r="ME81" s="19">
        <f>IFERROR(HLOOKUP(ME$1,'Nakladova matice_2018'!$A$1:$IW$188,54,FALSE),0)</f>
        <v>0</v>
      </c>
      <c r="MF81" s="19">
        <f>IFERROR(HLOOKUP(MF$1,'Nakladova matice_2018'!$A$1:$IW$188,54,FALSE),0)</f>
        <v>0</v>
      </c>
      <c r="MG81" s="19">
        <f>IFERROR(HLOOKUP(MG$1,'Nakladova matice_2018'!$A$1:$IW$188,54,FALSE),0)</f>
        <v>0</v>
      </c>
      <c r="MH81" s="19">
        <f>IFERROR(HLOOKUP(MH$1,'Nakladova matice_2018'!$A$1:$IW$188,54,FALSE),0)</f>
        <v>0</v>
      </c>
      <c r="MI81" s="19">
        <f>IFERROR(HLOOKUP(MI$1,'Nakladova matice_2018'!$A$1:$IW$188,54,FALSE),0)</f>
        <v>0</v>
      </c>
      <c r="MJ81" s="19">
        <f>IFERROR(HLOOKUP(MJ$1,'Nakladova matice_2018'!$A$1:$IW$188,54,FALSE),0)</f>
        <v>0</v>
      </c>
      <c r="MK81" s="19">
        <f>IFERROR(HLOOKUP(MK$1,'Nakladova matice_2018'!$A$1:$IW$188,54,FALSE),0)</f>
        <v>0</v>
      </c>
      <c r="ML81" s="19">
        <f>IFERROR(HLOOKUP(ML$1,'Nakladova matice_2018'!$A$1:$IW$188,54,FALSE),0)</f>
        <v>0</v>
      </c>
      <c r="MM81" s="19">
        <f>IFERROR(HLOOKUP(MM$1,'Nakladova matice_2018'!$A$1:$IW$188,54,FALSE),0)</f>
        <v>0</v>
      </c>
      <c r="MN81" s="19">
        <f>IFERROR(HLOOKUP(MN$1,'Nakladova matice_2018'!$A$1:$IW$188,54,FALSE),0)</f>
        <v>0</v>
      </c>
      <c r="MO81" s="20">
        <f t="shared" si="84"/>
        <v>2069022.2999999998</v>
      </c>
      <c r="MP81" s="20">
        <f>MO81-'Nakladova matice_2018'!IX54</f>
        <v>0</v>
      </c>
    </row>
    <row r="82" spans="1:354" x14ac:dyDescent="0.2">
      <c r="A82" s="27">
        <v>518121</v>
      </c>
      <c r="B82" s="21" t="s">
        <v>224</v>
      </c>
      <c r="C82" s="53">
        <v>1</v>
      </c>
      <c r="D82" s="19">
        <f>IFERROR(HLOOKUP(D$1,'Nakladova matice_2018'!$A$1:$IW$188,55,FALSE),0)</f>
        <v>0</v>
      </c>
      <c r="E82" s="19">
        <f>IFERROR(HLOOKUP(E$1,'Nakladova matice_2018'!$A$1:$IW$188,55,FALSE),0)</f>
        <v>0</v>
      </c>
      <c r="F82" s="19">
        <f>IFERROR(HLOOKUP(F$1,'Nakladova matice_2018'!$A$1:$IW$188,55,FALSE),0)</f>
        <v>2366</v>
      </c>
      <c r="G82" s="19">
        <f>IFERROR(HLOOKUP(G$1,'Nakladova matice_2018'!$A$1:$IW$188,55,FALSE),0)</f>
        <v>0</v>
      </c>
      <c r="H82" s="19">
        <f>IFERROR(HLOOKUP(H$1,'Nakladova matice_2018'!$A$1:$IW$188,55,FALSE),0)</f>
        <v>0</v>
      </c>
      <c r="I82" s="19">
        <f>IFERROR(HLOOKUP(I$1,'Nakladova matice_2018'!$A$1:$IW$188,55,FALSE),0)</f>
        <v>0</v>
      </c>
      <c r="J82" s="19">
        <f>IFERROR(HLOOKUP(J$1,'Nakladova matice_2018'!$A$1:$IW$188,55,FALSE),0)</f>
        <v>4992.6000000000004</v>
      </c>
      <c r="K82" s="19">
        <f>IFERROR(HLOOKUP(K$1,'Nakladova matice_2018'!$A$1:$IW$188,55,FALSE),0)</f>
        <v>0</v>
      </c>
      <c r="L82" s="19">
        <f>IFERROR(HLOOKUP(L$1,'Nakladova matice_2018'!$A$1:$IW$188,55,FALSE),0)</f>
        <v>0</v>
      </c>
      <c r="M82" s="19">
        <f>IFERROR(HLOOKUP(M$1,'Nakladova matice_2018'!$A$1:$IW$188,55,FALSE),0)</f>
        <v>0</v>
      </c>
      <c r="N82" s="19">
        <f>IFERROR(HLOOKUP(N$1,'Nakladova matice_2018'!$A$1:$IW$188,55,FALSE),0)</f>
        <v>0</v>
      </c>
      <c r="O82" s="19">
        <f>IFERROR(HLOOKUP(O$1,'Nakladova matice_2018'!$A$1:$IW$188,55,FALSE),0)</f>
        <v>397.86</v>
      </c>
      <c r="P82" s="19">
        <f>IFERROR(HLOOKUP(P$1,'Nakladova matice_2018'!$A$1:$IW$188,55,FALSE),0)</f>
        <v>0</v>
      </c>
      <c r="Q82" s="19">
        <f>IFERROR(HLOOKUP(Q$1,'Nakladova matice_2018'!$A$1:$IW$188,55,FALSE),0)</f>
        <v>0</v>
      </c>
      <c r="R82" s="19">
        <f>IFERROR(HLOOKUP(R$1,'Nakladova matice_2018'!$A$1:$IW$188,55,FALSE),0)</f>
        <v>224.9</v>
      </c>
      <c r="S82" s="19">
        <f>IFERROR(HLOOKUP(S$1,'Nakladova matice_2018'!$A$1:$IW$188,55,FALSE),0)</f>
        <v>3136.44</v>
      </c>
      <c r="T82" s="19">
        <f>IFERROR(HLOOKUP(T$1,'Nakladova matice_2018'!$A$1:$IW$188,55,FALSE),0)</f>
        <v>0</v>
      </c>
      <c r="U82" s="19">
        <f>IFERROR(HLOOKUP(U$1,'Nakladova matice_2018'!$A$1:$IW$188,55,FALSE),0)</f>
        <v>0</v>
      </c>
      <c r="V82" s="19">
        <f>IFERROR(HLOOKUP(V$1,'Nakladova matice_2018'!$A$1:$IW$188,55,FALSE),0)</f>
        <v>0</v>
      </c>
      <c r="W82" s="19">
        <f>IFERROR(HLOOKUP(W$1,'Nakladova matice_2018'!$A$1:$IW$188,55,FALSE),0)</f>
        <v>0</v>
      </c>
      <c r="X82" s="19">
        <f>IFERROR(HLOOKUP(X$1,'Nakladova matice_2018'!$A$1:$IW$188,55,FALSE),0)</f>
        <v>0</v>
      </c>
      <c r="Y82" s="19">
        <f>IFERROR(HLOOKUP(Y$1,'Nakladova matice_2018'!$A$1:$IW$188,55,FALSE),0)</f>
        <v>0</v>
      </c>
      <c r="Z82" s="19">
        <f>IFERROR(HLOOKUP(Z$1,'Nakladova matice_2018'!$A$1:$IW$188,55,FALSE),0)</f>
        <v>6844.94</v>
      </c>
      <c r="AA82" s="19">
        <f>IFERROR(HLOOKUP(AA$1,'Nakladova matice_2018'!$A$1:$IW$188,55,FALSE),0)</f>
        <v>0</v>
      </c>
      <c r="AB82" s="19">
        <f>IFERROR(HLOOKUP(AB$1,'Nakladova matice_2018'!$A$1:$IW$188,55,FALSE),0)</f>
        <v>0</v>
      </c>
      <c r="AC82" s="19">
        <f>IFERROR(HLOOKUP(AC$1,'Nakladova matice_2018'!$A$1:$IW$188,55,FALSE),0)</f>
        <v>1083</v>
      </c>
      <c r="AD82" s="19">
        <f>IFERROR(HLOOKUP(AD$1,'Nakladova matice_2018'!$A$1:$IW$188,55,FALSE),0)</f>
        <v>60.53</v>
      </c>
      <c r="AE82" s="19">
        <f>IFERROR(HLOOKUP(AE$1,'Nakladova matice_2018'!$A$1:$IW$188,55,FALSE),0)</f>
        <v>0</v>
      </c>
      <c r="AF82" s="19">
        <f>IFERROR(HLOOKUP(AF$1,'Nakladova matice_2018'!$A$1:$IW$188,55,FALSE),0)</f>
        <v>0</v>
      </c>
      <c r="AG82" s="19">
        <f>IFERROR(HLOOKUP(AG$1,'Nakladova matice_2018'!$A$1:$IW$188,55,FALSE),0)</f>
        <v>0</v>
      </c>
      <c r="AH82" s="19">
        <f>IFERROR(HLOOKUP(AH$1,'Nakladova matice_2018'!$A$1:$IW$188,55,FALSE),0)</f>
        <v>0</v>
      </c>
      <c r="AI82" s="19">
        <f>IFERROR(HLOOKUP(AI$1,'Nakladova matice_2018'!$A$1:$IW$188,55,FALSE),0)</f>
        <v>0</v>
      </c>
      <c r="AJ82" s="19">
        <f>IFERROR(HLOOKUP(AJ$1,'Nakladova matice_2018'!$A$1:$IW$188,55,FALSE),0)</f>
        <v>0</v>
      </c>
      <c r="AK82" s="19">
        <f>IFERROR(HLOOKUP(AK$1,'Nakladova matice_2018'!$A$1:$IW$188,55,FALSE),0)</f>
        <v>0</v>
      </c>
      <c r="AL82" s="19">
        <f>IFERROR(HLOOKUP(AL$1,'Nakladova matice_2018'!$A$1:$IW$188,55,FALSE),0)</f>
        <v>0</v>
      </c>
      <c r="AM82" s="19">
        <f>IFERROR(HLOOKUP(AM$1,'Nakladova matice_2018'!$A$1:$IW$188,55,FALSE),0)</f>
        <v>0</v>
      </c>
      <c r="AN82" s="19">
        <f>IFERROR(HLOOKUP(AN$1,'Nakladova matice_2018'!$A$1:$IW$188,55,FALSE),0)</f>
        <v>0</v>
      </c>
      <c r="AO82" s="19">
        <f>IFERROR(HLOOKUP(AO$1,'Nakladova matice_2018'!$A$1:$IW$188,55,FALSE),0)</f>
        <v>0</v>
      </c>
      <c r="AP82" s="19">
        <f>IFERROR(HLOOKUP(AP$1,'Nakladova matice_2018'!$A$1:$IW$188,55,FALSE),0)</f>
        <v>0</v>
      </c>
      <c r="AQ82" s="19">
        <f>IFERROR(HLOOKUP(AQ$1,'Nakladova matice_2018'!$A$1:$IW$188,55,FALSE),0)</f>
        <v>0</v>
      </c>
      <c r="AR82" s="19">
        <f>IFERROR(HLOOKUP(AR$1,'Nakladova matice_2018'!$A$1:$IW$188,55,FALSE),0)</f>
        <v>0</v>
      </c>
      <c r="AS82" s="19">
        <f>IFERROR(HLOOKUP(AS$1,'Nakladova matice_2018'!$A$1:$IW$188,55,FALSE),0)</f>
        <v>0</v>
      </c>
      <c r="AT82" s="19">
        <f>IFERROR(HLOOKUP(AT$1,'Nakladova matice_2018'!$A$1:$IW$188,55,FALSE),0)</f>
        <v>0</v>
      </c>
      <c r="AU82" s="19">
        <f>IFERROR(HLOOKUP(AU$1,'Nakladova matice_2018'!$A$1:$IW$188,55,FALSE),0)</f>
        <v>0</v>
      </c>
      <c r="AV82" s="19">
        <f>IFERROR(HLOOKUP(AV$1,'Nakladova matice_2018'!$A$1:$IW$188,55,FALSE),0)</f>
        <v>0</v>
      </c>
      <c r="AW82" s="19">
        <f>IFERROR(HLOOKUP(AW$1,'Nakladova matice_2018'!$A$1:$IW$188,55,FALSE),0)</f>
        <v>0</v>
      </c>
      <c r="AX82" s="19">
        <f>IFERROR(HLOOKUP(AX$1,'Nakladova matice_2018'!$A$1:$IW$188,55,FALSE),0)</f>
        <v>0</v>
      </c>
      <c r="AY82" s="19">
        <f>IFERROR(HLOOKUP(AY$1,'Nakladova matice_2018'!$A$1:$IW$188,55,FALSE),0)</f>
        <v>0</v>
      </c>
      <c r="AZ82" s="19">
        <f>IFERROR(HLOOKUP(AZ$1,'Nakladova matice_2018'!$A$1:$IW$188,55,FALSE),0)</f>
        <v>0</v>
      </c>
      <c r="BA82" s="19">
        <f>IFERROR(HLOOKUP(BA$1,'Nakladova matice_2018'!$A$1:$IW$188,55,FALSE),0)</f>
        <v>1941.92</v>
      </c>
      <c r="BB82" s="19">
        <f>IFERROR(HLOOKUP(BB$1,'Nakladova matice_2018'!$A$1:$IW$188,55,FALSE),0)</f>
        <v>0</v>
      </c>
      <c r="BC82" s="19">
        <f>IFERROR(HLOOKUP(BC$1,'Nakladova matice_2018'!$A$1:$IW$188,55,FALSE),0)</f>
        <v>0</v>
      </c>
      <c r="BD82" s="19">
        <f>IFERROR(HLOOKUP(BD$1,'Nakladova matice_2018'!$A$1:$IW$188,55,FALSE),0)</f>
        <v>3931.91</v>
      </c>
      <c r="BE82" s="19">
        <f>IFERROR(HLOOKUP(BE$1,'Nakladova matice_2018'!$A$1:$IW$188,55,FALSE),0)</f>
        <v>0</v>
      </c>
      <c r="BF82" s="19">
        <f>IFERROR(HLOOKUP(BF$1,'Nakladova matice_2018'!$A$1:$IW$188,55,FALSE),0)</f>
        <v>0</v>
      </c>
      <c r="BG82" s="19">
        <f>IFERROR(HLOOKUP(BG$1,'Nakladova matice_2018'!$A$1:$IW$188,55,FALSE),0)</f>
        <v>0</v>
      </c>
      <c r="BH82" s="19">
        <f>IFERROR(HLOOKUP(BH$1,'Nakladova matice_2018'!$A$1:$IW$188,55,FALSE),0)</f>
        <v>0</v>
      </c>
      <c r="BI82" s="19">
        <f>IFERROR(HLOOKUP(BI$1,'Nakladova matice_2018'!$A$1:$IW$188,55,FALSE),0)</f>
        <v>141</v>
      </c>
      <c r="BJ82" s="19">
        <f>IFERROR(HLOOKUP(BJ$1,'Nakladova matice_2018'!$A$1:$IW$188,55,FALSE),0)</f>
        <v>0</v>
      </c>
      <c r="BK82" s="19">
        <f>IFERROR(HLOOKUP(BK$1,'Nakladova matice_2018'!$A$1:$IW$188,55,FALSE),0)</f>
        <v>0</v>
      </c>
      <c r="BL82" s="19">
        <f>IFERROR(HLOOKUP(BL$1,'Nakladova matice_2018'!$A$1:$IW$188,55,FALSE),0)</f>
        <v>0</v>
      </c>
      <c r="BM82" s="19">
        <f>IFERROR(HLOOKUP(BM$1,'Nakladova matice_2018'!$A$1:$IW$188,55,FALSE),0)</f>
        <v>1435</v>
      </c>
      <c r="BN82" s="19">
        <f>IFERROR(HLOOKUP(BN$1,'Nakladova matice_2018'!$A$1:$IW$188,55,FALSE),0)</f>
        <v>0</v>
      </c>
      <c r="BO82" s="19">
        <f>IFERROR(HLOOKUP(BO$1,'Nakladova matice_2018'!$A$1:$IW$188,55,FALSE),0)</f>
        <v>0</v>
      </c>
      <c r="BP82" s="19">
        <f>IFERROR(HLOOKUP(BP$1,'Nakladova matice_2018'!$A$1:$IW$188,55,FALSE),0)</f>
        <v>0</v>
      </c>
      <c r="BQ82" s="19">
        <f>IFERROR(HLOOKUP(BQ$1,'Nakladova matice_2018'!$A$1:$IW$188,55,FALSE),0)</f>
        <v>213</v>
      </c>
      <c r="BR82" s="19">
        <f>IFERROR(HLOOKUP(BR$1,'Nakladova matice_2018'!$A$1:$IW$188,55,FALSE),0)</f>
        <v>0</v>
      </c>
      <c r="BS82" s="19">
        <f>IFERROR(HLOOKUP(BS$1,'Nakladova matice_2018'!$A$1:$IW$188,55,FALSE),0)</f>
        <v>0</v>
      </c>
      <c r="BT82" s="19">
        <f>IFERROR(HLOOKUP(BT$1,'Nakladova matice_2018'!$A$1:$IW$188,55,FALSE),0)</f>
        <v>665</v>
      </c>
      <c r="BU82" s="19">
        <f>IFERROR(HLOOKUP(BU$1,'Nakladova matice_2018'!$A$1:$IW$188,55,FALSE),0)</f>
        <v>0</v>
      </c>
      <c r="BV82" s="19">
        <f>IFERROR(HLOOKUP(BV$1,'Nakladova matice_2018'!$A$1:$IW$188,55,FALSE),0)</f>
        <v>0</v>
      </c>
      <c r="BW82" s="19">
        <f>IFERROR(HLOOKUP(BW$1,'Nakladova matice_2018'!$A$1:$IW$188,55,FALSE),0)</f>
        <v>0</v>
      </c>
      <c r="BX82" s="19">
        <f>IFERROR(HLOOKUP(BX$1,'Nakladova matice_2018'!$A$1:$IW$188,55,FALSE),0)</f>
        <v>630</v>
      </c>
      <c r="BY82" s="19">
        <f>IFERROR(HLOOKUP(BY$1,'Nakladova matice_2018'!$A$1:$IW$188,55,FALSE),0)</f>
        <v>0</v>
      </c>
      <c r="BZ82" s="19">
        <f>IFERROR(HLOOKUP(BZ$1,'Nakladova matice_2018'!$A$1:$IW$188,55,FALSE),0)</f>
        <v>0</v>
      </c>
      <c r="CA82" s="19">
        <f>IFERROR(HLOOKUP(CA$1,'Nakladova matice_2018'!$A$1:$IW$188,55,FALSE),0)</f>
        <v>0</v>
      </c>
      <c r="CB82" s="19">
        <f>IFERROR(HLOOKUP(CB$1,'Nakladova matice_2018'!$A$1:$IW$188,55,FALSE),0)</f>
        <v>0</v>
      </c>
      <c r="CC82" s="19">
        <f>IFERROR(HLOOKUP(CC$1,'Nakladova matice_2018'!$A$1:$IW$188,55,FALSE),0)</f>
        <v>0</v>
      </c>
      <c r="CD82" s="19">
        <f>IFERROR(HLOOKUP(CD$1,'Nakladova matice_2018'!$A$1:$IW$188,55,FALSE),0)</f>
        <v>1304.4100000000001</v>
      </c>
      <c r="CE82" s="19">
        <f>IFERROR(HLOOKUP(CE$1,'Nakladova matice_2018'!$A$1:$IW$188,55,FALSE),0)</f>
        <v>0</v>
      </c>
      <c r="CF82" s="19">
        <f>IFERROR(HLOOKUP(CF$1,'Nakladova matice_2018'!$A$1:$IW$188,55,FALSE),0)</f>
        <v>90</v>
      </c>
      <c r="CG82" s="19">
        <f>IFERROR(HLOOKUP(CG$1,'Nakladova matice_2018'!$A$1:$IW$188,55,FALSE),0)</f>
        <v>0</v>
      </c>
      <c r="CH82" s="19">
        <f>IFERROR(HLOOKUP(CH$1,'Nakladova matice_2018'!$A$1:$IW$188,55,FALSE),0)</f>
        <v>0</v>
      </c>
      <c r="CI82" s="19">
        <f>IFERROR(HLOOKUP(CI$1,'Nakladova matice_2018'!$A$1:$IW$188,55,FALSE),0)</f>
        <v>0</v>
      </c>
      <c r="CJ82" s="19">
        <f>IFERROR(HLOOKUP(CJ$1,'Nakladova matice_2018'!$A$1:$IW$188,55,FALSE),0)</f>
        <v>0</v>
      </c>
      <c r="CK82" s="19">
        <f>IFERROR(HLOOKUP(CK$1,'Nakladova matice_2018'!$A$1:$IW$188,55,FALSE),0)</f>
        <v>217</v>
      </c>
      <c r="CL82" s="19">
        <f>IFERROR(HLOOKUP(CL$1,'Nakladova matice_2018'!$A$1:$IW$188,55,FALSE),0)</f>
        <v>0</v>
      </c>
      <c r="CM82" s="19">
        <f>IFERROR(HLOOKUP(CM$1,'Nakladova matice_2018'!$A$1:$IW$188,55,FALSE),0)</f>
        <v>55</v>
      </c>
      <c r="CN82" s="19">
        <f>IFERROR(HLOOKUP(CN$1,'Nakladova matice_2018'!$A$1:$IW$188,55,FALSE),0)</f>
        <v>1718.2</v>
      </c>
      <c r="CO82" s="19">
        <f>IFERROR(HLOOKUP(CO$1,'Nakladova matice_2018'!$A$1:$IW$188,55,FALSE),0)</f>
        <v>0</v>
      </c>
      <c r="CP82" s="19">
        <f>IFERROR(HLOOKUP(CP$1,'Nakladova matice_2018'!$A$1:$IW$188,55,FALSE),0)</f>
        <v>0</v>
      </c>
      <c r="CQ82" s="19">
        <f>IFERROR(HLOOKUP(CQ$1,'Nakladova matice_2018'!$A$1:$IW$188,55,FALSE),0)</f>
        <v>0</v>
      </c>
      <c r="CR82" s="19">
        <f>IFERROR(HLOOKUP(CR$1,'Nakladova matice_2018'!$A$1:$IW$188,55,FALSE),0)</f>
        <v>0</v>
      </c>
      <c r="CS82" s="19">
        <f>IFERROR(HLOOKUP(CS$1,'Nakladova matice_2018'!$A$1:$IW$188,55,FALSE),0)</f>
        <v>0</v>
      </c>
      <c r="CT82" s="19">
        <f>IFERROR(HLOOKUP(CT$1,'Nakladova matice_2018'!$A$1:$IW$188,55,FALSE),0)</f>
        <v>290</v>
      </c>
      <c r="CU82" s="19">
        <f>IFERROR(HLOOKUP(CU$1,'Nakladova matice_2018'!$A$1:$IW$188,55,FALSE),0)</f>
        <v>4994</v>
      </c>
      <c r="CV82" s="19">
        <f>IFERROR(HLOOKUP(CV$1,'Nakladova matice_2018'!$A$1:$IW$188,55,FALSE),0)</f>
        <v>1405</v>
      </c>
      <c r="CW82" s="19">
        <f>IFERROR(HLOOKUP(CW$1,'Nakladova matice_2018'!$A$1:$IW$188,55,FALSE),0)</f>
        <v>0</v>
      </c>
      <c r="CX82" s="19">
        <f>IFERROR(HLOOKUP(CX$1,'Nakladova matice_2018'!$A$1:$IW$188,55,FALSE),0)</f>
        <v>0</v>
      </c>
      <c r="CY82" s="19">
        <f>IFERROR(HLOOKUP(CY$1,'Nakladova matice_2018'!$A$1:$IW$188,55,FALSE),0)</f>
        <v>0</v>
      </c>
      <c r="CZ82" s="19">
        <f>IFERROR(HLOOKUP(CZ$1,'Nakladova matice_2018'!$A$1:$IW$188,55,FALSE),0)</f>
        <v>0</v>
      </c>
      <c r="DA82" s="19">
        <f>IFERROR(HLOOKUP(DA$1,'Nakladova matice_2018'!$A$1:$IW$188,55,FALSE),0)</f>
        <v>0</v>
      </c>
      <c r="DB82" s="19">
        <f>IFERROR(HLOOKUP(DB$1,'Nakladova matice_2018'!$A$1:$IW$188,55,FALSE),0)</f>
        <v>868.4</v>
      </c>
      <c r="DC82" s="19">
        <f>IFERROR(HLOOKUP(DC$1,'Nakladova matice_2018'!$A$1:$IW$188,55,FALSE),0)</f>
        <v>0</v>
      </c>
      <c r="DD82" s="19">
        <f>IFERROR(HLOOKUP(DD$1,'Nakladova matice_2018'!$A$1:$IW$188,55,FALSE),0)</f>
        <v>0</v>
      </c>
      <c r="DE82" s="19">
        <f>IFERROR(HLOOKUP(DE$1,'Nakladova matice_2018'!$A$1:$IW$188,55,FALSE),0)</f>
        <v>0</v>
      </c>
      <c r="DF82" s="19">
        <f>IFERROR(HLOOKUP(DF$1,'Nakladova matice_2018'!$A$1:$IW$188,55,FALSE),0)</f>
        <v>0</v>
      </c>
      <c r="DG82" s="19">
        <f>IFERROR(HLOOKUP(DG$1,'Nakladova matice_2018'!$A$1:$IW$188,55,FALSE),0)</f>
        <v>2009</v>
      </c>
      <c r="DH82" s="19">
        <f>IFERROR(HLOOKUP(DH$1,'Nakladova matice_2018'!$A$1:$IW$188,55,FALSE),0)</f>
        <v>0</v>
      </c>
      <c r="DI82" s="19">
        <f>IFERROR(HLOOKUP(DI$1,'Nakladova matice_2018'!$A$1:$IW$188,55,FALSE),0)</f>
        <v>0</v>
      </c>
      <c r="DJ82" s="19">
        <f>IFERROR(HLOOKUP(DJ$1,'Nakladova matice_2018'!$A$1:$IW$188,55,FALSE),0)</f>
        <v>0</v>
      </c>
      <c r="DK82" s="19">
        <f>IFERROR(HLOOKUP(DK$1,'Nakladova matice_2018'!$A$1:$IW$188,55,FALSE),0)</f>
        <v>0</v>
      </c>
      <c r="DL82" s="19">
        <f>IFERROR(HLOOKUP(DL$1,'Nakladova matice_2018'!$A$1:$IW$188,55,FALSE),0)</f>
        <v>363.3</v>
      </c>
      <c r="DM82" s="19">
        <f>IFERROR(HLOOKUP(DM$1,'Nakladova matice_2018'!$A$1:$IW$188,55,FALSE),0)</f>
        <v>0</v>
      </c>
      <c r="DN82" s="19">
        <f>IFERROR(HLOOKUP(DN$1,'Nakladova matice_2018'!$A$1:$IW$188,55,FALSE),0)</f>
        <v>2637</v>
      </c>
      <c r="DO82" s="19">
        <f>IFERROR(HLOOKUP(DO$1,'Nakladova matice_2018'!$A$1:$IW$188,55,FALSE),0)</f>
        <v>0</v>
      </c>
      <c r="DP82" s="19">
        <f>IFERROR(HLOOKUP(DP$1,'Nakladova matice_2018'!$A$1:$IW$188,55,FALSE),0)</f>
        <v>0</v>
      </c>
      <c r="DQ82" s="19">
        <f>IFERROR(HLOOKUP(DQ$1,'Nakladova matice_2018'!$A$1:$IW$188,55,FALSE),0)</f>
        <v>0</v>
      </c>
      <c r="DR82" s="19">
        <f>IFERROR(HLOOKUP(DR$1,'Nakladova matice_2018'!$A$1:$IW$188,55,FALSE),0)</f>
        <v>46431.76</v>
      </c>
      <c r="DS82" s="19">
        <f>IFERROR(HLOOKUP(DS$1,'Nakladova matice_2018'!$A$1:$IW$188,55,FALSE),0)</f>
        <v>0</v>
      </c>
      <c r="DT82" s="19">
        <f>IFERROR(HLOOKUP(DT$1,'Nakladova matice_2018'!$A$1:$IW$188,55,FALSE),0)</f>
        <v>0</v>
      </c>
      <c r="DU82" s="19">
        <f>IFERROR(HLOOKUP(DU$1,'Nakladova matice_2018'!$A$1:$IW$188,55,FALSE),0)</f>
        <v>0</v>
      </c>
      <c r="DV82" s="19">
        <f>IFERROR(HLOOKUP(DV$1,'Nakladova matice_2018'!$A$1:$IW$188,55,FALSE),0)</f>
        <v>589</v>
      </c>
      <c r="DW82" s="19">
        <f>IFERROR(HLOOKUP(DW$1,'Nakladova matice_2018'!$A$1:$IW$188,55,FALSE),0)</f>
        <v>0</v>
      </c>
      <c r="DX82" s="19">
        <f>IFERROR(HLOOKUP(DX$1,'Nakladova matice_2018'!$A$1:$IW$188,55,FALSE),0)</f>
        <v>54</v>
      </c>
      <c r="DY82" s="19">
        <f>IFERROR(HLOOKUP(DY$1,'Nakladova matice_2018'!$A$1:$IW$188,55,FALSE),0)</f>
        <v>385</v>
      </c>
      <c r="DZ82" s="19">
        <f>IFERROR(HLOOKUP(DZ$1,'Nakladova matice_2018'!$A$1:$IW$188,55,FALSE),0)</f>
        <v>0</v>
      </c>
      <c r="EA82" s="19">
        <f>IFERROR(HLOOKUP(EA$1,'Nakladova matice_2018'!$A$1:$IW$188,55,FALSE),0)</f>
        <v>0</v>
      </c>
      <c r="EB82" s="19">
        <f>IFERROR(HLOOKUP(EB$1,'Nakladova matice_2018'!$A$1:$IW$188,55,FALSE),0)</f>
        <v>0</v>
      </c>
      <c r="EC82" s="19">
        <f>IFERROR(HLOOKUP(EC$1,'Nakladova matice_2018'!$A$1:$IW$188,55,FALSE),0)</f>
        <v>0</v>
      </c>
      <c r="ED82" s="19">
        <f>IFERROR(HLOOKUP(ED$1,'Nakladova matice_2018'!$A$1:$IW$188,55,FALSE),0)</f>
        <v>946</v>
      </c>
      <c r="EE82" s="19">
        <f>IFERROR(HLOOKUP(EE$1,'Nakladova matice_2018'!$A$1:$IW$188,55,FALSE),0)</f>
        <v>0</v>
      </c>
      <c r="EF82" s="19">
        <f>IFERROR(HLOOKUP(EF$1,'Nakladova matice_2018'!$A$1:$IW$188,55,FALSE),0)</f>
        <v>0</v>
      </c>
      <c r="EG82" s="19">
        <f>IFERROR(HLOOKUP(EG$1,'Nakladova matice_2018'!$A$1:$IW$188,55,FALSE),0)</f>
        <v>0</v>
      </c>
      <c r="EH82" s="19">
        <f>IFERROR(HLOOKUP(EH$1,'Nakladova matice_2018'!$A$1:$IW$188,55,FALSE),0)</f>
        <v>0</v>
      </c>
      <c r="EI82" s="19">
        <f>IFERROR(HLOOKUP(EI$1,'Nakladova matice_2018'!$A$1:$IW$188,55,FALSE),0)</f>
        <v>0</v>
      </c>
      <c r="EJ82" s="19">
        <f>IFERROR(HLOOKUP(EJ$1,'Nakladova matice_2018'!$A$1:$IW$188,55,FALSE),0)</f>
        <v>34</v>
      </c>
      <c r="EK82" s="19">
        <f>IFERROR(HLOOKUP(EK$1,'Nakladova matice_2018'!$A$1:$IW$188,55,FALSE),0)</f>
        <v>768.25</v>
      </c>
      <c r="EL82" s="19">
        <f>IFERROR(HLOOKUP(EL$1,'Nakladova matice_2018'!$A$1:$IW$188,55,FALSE),0)</f>
        <v>0</v>
      </c>
      <c r="EM82" s="19">
        <f>IFERROR(HLOOKUP(EM$1,'Nakladova matice_2018'!$A$1:$IW$188,55,FALSE),0)</f>
        <v>0</v>
      </c>
      <c r="EN82" s="19">
        <f>IFERROR(HLOOKUP(EN$1,'Nakladova matice_2018'!$A$1:$IW$188,55,FALSE),0)</f>
        <v>0</v>
      </c>
      <c r="EO82" s="19">
        <f>IFERROR(HLOOKUP(EO$1,'Nakladova matice_2018'!$A$1:$IW$188,55,FALSE),0)</f>
        <v>1291</v>
      </c>
      <c r="EP82" s="19">
        <f>IFERROR(HLOOKUP(EP$1,'Nakladova matice_2018'!$A$1:$IW$188,55,FALSE),0)</f>
        <v>-52</v>
      </c>
      <c r="EQ82" s="19">
        <f>IFERROR(HLOOKUP(EQ$1,'Nakladova matice_2018'!$A$1:$IW$188,55,FALSE),0)</f>
        <v>0</v>
      </c>
      <c r="ER82" s="19">
        <f>IFERROR(HLOOKUP(ER$1,'Nakladova matice_2018'!$A$1:$IW$188,55,FALSE),0)</f>
        <v>0</v>
      </c>
      <c r="ES82" s="19">
        <f>IFERROR(HLOOKUP(ES$1,'Nakladova matice_2018'!$A$1:$IW$188,55,FALSE),0)</f>
        <v>491</v>
      </c>
      <c r="ET82" s="19">
        <f>IFERROR(HLOOKUP(ET$1,'Nakladova matice_2018'!$A$1:$IW$188,55,FALSE),0)</f>
        <v>0</v>
      </c>
      <c r="EU82" s="19">
        <f>IFERROR(HLOOKUP(EU$1,'Nakladova matice_2018'!$A$1:$IW$188,55,FALSE),0)</f>
        <v>0</v>
      </c>
      <c r="EV82" s="19">
        <f>IFERROR(HLOOKUP(EV$1,'Nakladova matice_2018'!$A$1:$IW$188,55,FALSE),0)</f>
        <v>0</v>
      </c>
      <c r="EW82" s="19">
        <f>IFERROR(HLOOKUP(EW$1,'Nakladova matice_2018'!$A$1:$IW$188,55,FALSE),0)</f>
        <v>0</v>
      </c>
      <c r="EX82" s="19">
        <f>IFERROR(HLOOKUP(EX$1,'Nakladova matice_2018'!$A$1:$IW$188,55,FALSE),0)</f>
        <v>0</v>
      </c>
      <c r="EY82" s="19">
        <f>IFERROR(HLOOKUP(EY$1,'Nakladova matice_2018'!$A$1:$IW$188,55,FALSE),0)</f>
        <v>0</v>
      </c>
      <c r="EZ82" s="19">
        <f>IFERROR(HLOOKUP(EZ$1,'Nakladova matice_2018'!$A$1:$IW$188,55,FALSE),0)</f>
        <v>118.8</v>
      </c>
      <c r="FA82" s="19">
        <f>IFERROR(HLOOKUP(FA$1,'Nakladova matice_2018'!$A$1:$IW$188,55,FALSE),0)</f>
        <v>0</v>
      </c>
      <c r="FB82" s="19">
        <f>IFERROR(HLOOKUP(FB$1,'Nakladova matice_2018'!$A$1:$IW$188,55,FALSE),0)</f>
        <v>0</v>
      </c>
      <c r="FC82" s="19">
        <f>IFERROR(HLOOKUP(FC$1,'Nakladova matice_2018'!$A$1:$IW$188,55,FALSE),0)</f>
        <v>0</v>
      </c>
      <c r="FD82" s="19">
        <f>IFERROR(HLOOKUP(FD$1,'Nakladova matice_2018'!$A$1:$IW$188,55,FALSE),0)</f>
        <v>0</v>
      </c>
      <c r="FE82" s="19">
        <f>IFERROR(HLOOKUP(FE$1,'Nakladova matice_2018'!$A$1:$IW$188,55,FALSE),0)</f>
        <v>0</v>
      </c>
      <c r="FF82" s="19">
        <f>IFERROR(HLOOKUP(FF$1,'Nakladova matice_2018'!$A$1:$IW$188,55,FALSE),0)</f>
        <v>194</v>
      </c>
      <c r="FG82" s="19">
        <f>IFERROR(HLOOKUP(FG$1,'Nakladova matice_2018'!$A$1:$IW$188,55,FALSE),0)</f>
        <v>0</v>
      </c>
      <c r="FH82" s="19">
        <f>IFERROR(HLOOKUP(FH$1,'Nakladova matice_2018'!$A$1:$IW$188,55,FALSE),0)</f>
        <v>0</v>
      </c>
      <c r="FI82" s="19">
        <f>IFERROR(HLOOKUP(FI$1,'Nakladova matice_2018'!$A$1:$IW$188,55,FALSE),0)</f>
        <v>144</v>
      </c>
      <c r="FJ82" s="19">
        <f>IFERROR(HLOOKUP(FJ$1,'Nakladova matice_2018'!$A$1:$IW$188,55,FALSE),0)</f>
        <v>0</v>
      </c>
      <c r="FK82" s="19">
        <f>IFERROR(HLOOKUP(FK$1,'Nakladova matice_2018'!$A$1:$IW$188,55,FALSE),0)</f>
        <v>499.8</v>
      </c>
      <c r="FL82" s="19">
        <f>IFERROR(HLOOKUP(FL$1,'Nakladova matice_2018'!$A$1:$IW$188,55,FALSE),0)</f>
        <v>0</v>
      </c>
      <c r="FM82" s="19">
        <f>IFERROR(HLOOKUP(FM$1,'Nakladova matice_2018'!$A$1:$IW$188,55,FALSE),0)</f>
        <v>0</v>
      </c>
      <c r="FN82" s="19">
        <f>IFERROR(HLOOKUP(FN$1,'Nakladova matice_2018'!$A$1:$IW$188,55,FALSE),0)</f>
        <v>12124.83</v>
      </c>
      <c r="FO82" s="19">
        <f>IFERROR(HLOOKUP(FO$1,'Nakladova matice_2018'!$A$1:$IW$188,55,FALSE),0)</f>
        <v>181</v>
      </c>
      <c r="FP82" s="19">
        <f>IFERROR(HLOOKUP(FP$1,'Nakladova matice_2018'!$A$1:$IW$188,55,FALSE),0)</f>
        <v>0</v>
      </c>
      <c r="FQ82" s="19">
        <f>IFERROR(HLOOKUP(FQ$1,'Nakladova matice_2018'!$A$1:$IW$188,55,FALSE),0)</f>
        <v>0</v>
      </c>
      <c r="FR82" s="19">
        <f>IFERROR(HLOOKUP(FR$1,'Nakladova matice_2018'!$A$1:$IW$188,55,FALSE),0)</f>
        <v>0</v>
      </c>
      <c r="FS82" s="19">
        <f>IFERROR(HLOOKUP(FS$1,'Nakladova matice_2018'!$A$1:$IW$188,55,FALSE),0)</f>
        <v>0</v>
      </c>
      <c r="FT82" s="19">
        <f>IFERROR(HLOOKUP(FT$1,'Nakladova matice_2018'!$A$1:$IW$188,55,FALSE),0)</f>
        <v>0</v>
      </c>
      <c r="FU82" s="19">
        <f>IFERROR(HLOOKUP(FU$1,'Nakladova matice_2018'!$A$1:$IW$188,55,FALSE),0)</f>
        <v>112</v>
      </c>
      <c r="FV82" s="19">
        <f>IFERROR(HLOOKUP(FV$1,'Nakladova matice_2018'!$A$1:$IW$188,55,FALSE),0)</f>
        <v>1122</v>
      </c>
      <c r="FW82" s="19">
        <f>IFERROR(HLOOKUP(FW$1,'Nakladova matice_2018'!$A$1:$IW$188,55,FALSE),0)</f>
        <v>36183.480000000003</v>
      </c>
      <c r="FX82" s="19">
        <f>IFERROR(HLOOKUP(FX$1,'Nakladova matice_2018'!$A$1:$IW$188,55,FALSE),0)</f>
        <v>2527.86</v>
      </c>
      <c r="FY82" s="19">
        <f>IFERROR(HLOOKUP(FY$1,'Nakladova matice_2018'!$A$1:$IW$188,55,FALSE),0)</f>
        <v>1657.36</v>
      </c>
      <c r="FZ82" s="19">
        <f>IFERROR(HLOOKUP(FZ$1,'Nakladova matice_2018'!$A$1:$IW$188,55,FALSE),0)</f>
        <v>0</v>
      </c>
      <c r="GA82" s="19">
        <f>IFERROR(HLOOKUP(GA$1,'Nakladova matice_2018'!$A$1:$IW$188,55,FALSE),0)</f>
        <v>4344.43</v>
      </c>
      <c r="GB82" s="19">
        <f>IFERROR(HLOOKUP(GB$1,'Nakladova matice_2018'!$A$1:$IW$188,55,FALSE),0)</f>
        <v>4211.54</v>
      </c>
      <c r="GC82" s="19">
        <f>IFERROR(HLOOKUP(GC$1,'Nakladova matice_2018'!$A$1:$IW$188,55,FALSE),0)</f>
        <v>2083.62</v>
      </c>
      <c r="GD82" s="19">
        <f>IFERROR(HLOOKUP(GD$1,'Nakladova matice_2018'!$A$1:$IW$188,55,FALSE),0)</f>
        <v>-0.05</v>
      </c>
      <c r="GE82" s="19">
        <f>IFERROR(HLOOKUP(GE$1,'Nakladova matice_2018'!$A$1:$IW$188,55,FALSE),0)</f>
        <v>0</v>
      </c>
      <c r="GF82" s="19">
        <f>IFERROR(HLOOKUP(GF$1,'Nakladova matice_2018'!$A$1:$IW$188,55,FALSE),0)</f>
        <v>0</v>
      </c>
      <c r="GG82" s="19">
        <f>IFERROR(HLOOKUP(GG$1,'Nakladova matice_2018'!$A$1:$IW$188,55,FALSE),0)</f>
        <v>0</v>
      </c>
      <c r="GH82" s="19">
        <f>IFERROR(HLOOKUP(GH$1,'Nakladova matice_2018'!$A$1:$IW$188,55,FALSE),0)</f>
        <v>0</v>
      </c>
      <c r="GI82" s="19">
        <f>IFERROR(HLOOKUP(GI$1,'Nakladova matice_2018'!$A$1:$IW$188,55,FALSE),0)</f>
        <v>160</v>
      </c>
      <c r="GJ82" s="19">
        <f>IFERROR(HLOOKUP(GJ$1,'Nakladova matice_2018'!$A$1:$IW$188,55,FALSE),0)</f>
        <v>503</v>
      </c>
      <c r="GK82" s="19">
        <f>IFERROR(HLOOKUP(GK$1,'Nakladova matice_2018'!$A$1:$IW$188,55,FALSE),0)</f>
        <v>771</v>
      </c>
      <c r="GL82" s="19">
        <f>IFERROR(HLOOKUP(GL$1,'Nakladova matice_2018'!$A$1:$IW$188,55,FALSE),0)</f>
        <v>0</v>
      </c>
      <c r="GM82" s="19">
        <f>IFERROR(HLOOKUP(GM$1,'Nakladova matice_2018'!$A$1:$IW$188,55,FALSE),0)</f>
        <v>0</v>
      </c>
      <c r="GN82" s="19">
        <f>IFERROR(HLOOKUP(GN$1,'Nakladova matice_2018'!$A$1:$IW$188,55,FALSE),0)</f>
        <v>759</v>
      </c>
      <c r="GO82" s="19">
        <f>IFERROR(HLOOKUP(GO$1,'Nakladova matice_2018'!$A$1:$IW$188,55,FALSE),0)</f>
        <v>4959</v>
      </c>
      <c r="GP82" s="19">
        <f>IFERROR(HLOOKUP(GP$1,'Nakladova matice_2018'!$A$1:$IW$188,55,FALSE),0)</f>
        <v>24</v>
      </c>
      <c r="GQ82" s="19">
        <f>IFERROR(HLOOKUP(GQ$1,'Nakladova matice_2018'!$A$1:$IW$188,55,FALSE),0)</f>
        <v>128</v>
      </c>
      <c r="GR82" s="19">
        <f>IFERROR(HLOOKUP(GR$1,'Nakladova matice_2018'!$A$1:$IW$188,55,FALSE),0)</f>
        <v>0</v>
      </c>
      <c r="GS82" s="19">
        <f>IFERROR(HLOOKUP(GS$1,'Nakladova matice_2018'!$A$1:$IW$188,55,FALSE),0)</f>
        <v>0</v>
      </c>
      <c r="GT82" s="19">
        <f>IFERROR(HLOOKUP(GT$1,'Nakladova matice_2018'!$A$1:$IW$188,55,FALSE),0)</f>
        <v>0</v>
      </c>
      <c r="GU82" s="19">
        <f>IFERROR(HLOOKUP(GU$1,'Nakladova matice_2018'!$A$1:$IW$188,55,FALSE),0)</f>
        <v>0</v>
      </c>
      <c r="GV82" s="19">
        <f>IFERROR(HLOOKUP(GV$1,'Nakladova matice_2018'!$A$1:$IW$188,55,FALSE),0)</f>
        <v>0</v>
      </c>
      <c r="GW82" s="19">
        <f>IFERROR(HLOOKUP(GW$1,'Nakladova matice_2018'!$A$1:$IW$188,55,FALSE),0)</f>
        <v>0</v>
      </c>
      <c r="GX82" s="19">
        <f>IFERROR(HLOOKUP(GX$1,'Nakladova matice_2018'!$A$1:$IW$188,55,FALSE),0)</f>
        <v>0</v>
      </c>
      <c r="GY82" s="19">
        <f>IFERROR(HLOOKUP(GY$1,'Nakladova matice_2018'!$A$1:$IW$188,55,FALSE),0)</f>
        <v>0</v>
      </c>
      <c r="GZ82" s="19">
        <f>IFERROR(HLOOKUP(GZ$1,'Nakladova matice_2018'!$A$1:$IW$188,55,FALSE),0)</f>
        <v>734.53</v>
      </c>
      <c r="HA82" s="19">
        <f>IFERROR(HLOOKUP(HA$1,'Nakladova matice_2018'!$A$1:$IW$188,55,FALSE),0)</f>
        <v>16.89</v>
      </c>
      <c r="HB82" s="19">
        <f>IFERROR(HLOOKUP(HB$1,'Nakladova matice_2018'!$A$1:$IW$188,55,FALSE),0)</f>
        <v>112</v>
      </c>
      <c r="HC82" s="19">
        <f>IFERROR(HLOOKUP(HC$1,'Nakladova matice_2018'!$A$1:$IW$188,55,FALSE),0)</f>
        <v>1198.29</v>
      </c>
      <c r="HD82" s="19">
        <f>IFERROR(HLOOKUP(HD$1,'Nakladova matice_2018'!$A$1:$IW$188,55,FALSE),0)</f>
        <v>1605.33</v>
      </c>
      <c r="HE82" s="19">
        <f>IFERROR(HLOOKUP(HE$1,'Nakladova matice_2018'!$A$1:$IW$188,55,FALSE),0)</f>
        <v>8115.88</v>
      </c>
      <c r="HF82" s="19">
        <f>IFERROR(HLOOKUP(HF$1,'Nakladova matice_2018'!$A$1:$IW$188,55,FALSE),0)</f>
        <v>726</v>
      </c>
      <c r="HG82" s="19">
        <f>IFERROR(HLOOKUP(HG$1,'Nakladova matice_2018'!$A$1:$IW$188,55,FALSE),0)</f>
        <v>1266.4000000000001</v>
      </c>
      <c r="HH82" s="19">
        <f>IFERROR(HLOOKUP(HH$1,'Nakladova matice_2018'!$A$1:$IW$188,55,FALSE),0)</f>
        <v>2121.08</v>
      </c>
      <c r="HI82" s="19">
        <f>IFERROR(HLOOKUP(HI$1,'Nakladova matice_2018'!$A$1:$IW$188,55,FALSE),0)</f>
        <v>0</v>
      </c>
      <c r="HJ82" s="19">
        <f>IFERROR(HLOOKUP(HJ$1,'Nakladova matice_2018'!$A$1:$IW$188,55,FALSE),0)</f>
        <v>31512.57</v>
      </c>
      <c r="HK82" s="19">
        <f>IFERROR(HLOOKUP(HK$1,'Nakladova matice_2018'!$A$1:$IW$188,55,FALSE),0)</f>
        <v>0</v>
      </c>
      <c r="HL82" s="19">
        <f>IFERROR(HLOOKUP(HL$1,'Nakladova matice_2018'!$A$1:$IW$188,55,FALSE),0)</f>
        <v>0</v>
      </c>
      <c r="HM82" s="19">
        <f>IFERROR(HLOOKUP(HM$1,'Nakladova matice_2018'!$A$1:$IW$188,55,FALSE),0)</f>
        <v>0</v>
      </c>
      <c r="HN82" s="19">
        <f>IFERROR(HLOOKUP(HN$1,'Nakladova matice_2018'!$A$1:$IW$188,55,FALSE),0)</f>
        <v>0</v>
      </c>
      <c r="HO82" s="19">
        <f>IFERROR(HLOOKUP(HO$1,'Nakladova matice_2018'!$A$1:$IW$188,55,FALSE),0)</f>
        <v>0</v>
      </c>
      <c r="HP82" s="19">
        <f>IFERROR(HLOOKUP(HP$1,'Nakladova matice_2018'!$A$1:$IW$188,55,FALSE),0)</f>
        <v>899.95</v>
      </c>
      <c r="HQ82" s="19">
        <f>IFERROR(HLOOKUP(HQ$1,'Nakladova matice_2018'!$A$1:$IW$188,55,FALSE),0)</f>
        <v>0</v>
      </c>
      <c r="HR82" s="19">
        <f>IFERROR(HLOOKUP(HR$1,'Nakladova matice_2018'!$A$1:$IW$188,55,FALSE),0)</f>
        <v>0</v>
      </c>
      <c r="HS82" s="19">
        <f>IFERROR(HLOOKUP(HS$1,'Nakladova matice_2018'!$A$1:$IW$188,55,FALSE),0)</f>
        <v>0</v>
      </c>
      <c r="HT82" s="19">
        <f>IFERROR(HLOOKUP(HT$1,'Nakladova matice_2018'!$A$1:$IW$188,55,FALSE),0)</f>
        <v>0</v>
      </c>
      <c r="HU82" s="19">
        <f>IFERROR(HLOOKUP(HU$1,'Nakladova matice_2018'!$A$1:$IW$188,55,FALSE),0)</f>
        <v>0</v>
      </c>
      <c r="HV82" s="19">
        <f>IFERROR(HLOOKUP(HV$1,'Nakladova matice_2018'!$A$1:$IW$188,55,FALSE),0)</f>
        <v>0</v>
      </c>
      <c r="HW82" s="19">
        <f>IFERROR(HLOOKUP(HW$1,'Nakladova matice_2018'!$A$1:$IW$188,55,FALSE),0)</f>
        <v>0</v>
      </c>
      <c r="HX82" s="19">
        <f>IFERROR(HLOOKUP(HX$1,'Nakladova matice_2018'!$A$1:$IW$188,55,FALSE),0)</f>
        <v>0</v>
      </c>
      <c r="HY82" s="19">
        <f>IFERROR(HLOOKUP(HY$1,'Nakladova matice_2018'!$A$1:$IW$188,55,FALSE),0)</f>
        <v>0</v>
      </c>
      <c r="HZ82" s="19">
        <f>IFERROR(HLOOKUP(HZ$1,'Nakladova matice_2018'!$A$1:$IW$188,55,FALSE),0)</f>
        <v>0</v>
      </c>
      <c r="IA82" s="19">
        <f>IFERROR(HLOOKUP(IA$1,'Nakladova matice_2018'!$A$1:$IW$188,55,FALSE),0)</f>
        <v>48</v>
      </c>
      <c r="IB82" s="19">
        <f>IFERROR(HLOOKUP(IB$1,'Nakladova matice_2018'!$A$1:$IW$188,55,FALSE),0)</f>
        <v>0</v>
      </c>
      <c r="IC82" s="19">
        <f>IFERROR(HLOOKUP(IC$1,'Nakladova matice_2018'!$A$1:$IW$188,55,FALSE),0)</f>
        <v>0</v>
      </c>
      <c r="ID82" s="19">
        <f>IFERROR(HLOOKUP(ID$1,'Nakladova matice_2018'!$A$1:$IW$188,55,FALSE),0)</f>
        <v>72</v>
      </c>
      <c r="IE82" s="19">
        <f>IFERROR(HLOOKUP(IE$1,'Nakladova matice_2018'!$A$1:$IW$188,55,FALSE),0)</f>
        <v>0</v>
      </c>
      <c r="IF82" s="19">
        <f>IFERROR(HLOOKUP(IF$1,'Nakladova matice_2018'!$A$1:$IW$188,55,FALSE),0)</f>
        <v>0</v>
      </c>
      <c r="IG82" s="19">
        <f>IFERROR(HLOOKUP(IG$1,'Nakladova matice_2018'!$A$1:$IW$188,55,FALSE),0)</f>
        <v>0</v>
      </c>
      <c r="IH82" s="19">
        <f>IFERROR(HLOOKUP(IH$1,'Nakladova matice_2018'!$A$1:$IW$188,55,FALSE),0)</f>
        <v>0</v>
      </c>
      <c r="II82" s="19">
        <f>IFERROR(HLOOKUP(II$1,'Nakladova matice_2018'!$A$1:$IW$188,55,FALSE),0)</f>
        <v>0</v>
      </c>
      <c r="IJ82" s="19">
        <f>IFERROR(HLOOKUP(IJ$1,'Nakladova matice_2018'!$A$1:$IW$188,55,FALSE),0)</f>
        <v>0</v>
      </c>
      <c r="IK82" s="19">
        <f>IFERROR(HLOOKUP(IK$1,'Nakladova matice_2018'!$A$1:$IW$188,55,FALSE),0)</f>
        <v>0</v>
      </c>
      <c r="IL82" s="19">
        <f>IFERROR(HLOOKUP(IL$1,'Nakladova matice_2018'!$A$1:$IW$188,55,FALSE),0)</f>
        <v>1384</v>
      </c>
      <c r="IM82" s="19">
        <f>IFERROR(HLOOKUP(IM$1,'Nakladova matice_2018'!$A$1:$IW$188,55,FALSE),0)</f>
        <v>0</v>
      </c>
      <c r="IN82" s="19">
        <f>IFERROR(HLOOKUP(IN$1,'Nakladova matice_2018'!$A$1:$IW$188,55,FALSE),0)</f>
        <v>0</v>
      </c>
      <c r="IO82" s="19">
        <f>IFERROR(HLOOKUP(IO$1,'Nakladova matice_2018'!$A$1:$IW$188,55,FALSE),0)</f>
        <v>0</v>
      </c>
      <c r="IP82" s="19">
        <f>IFERROR(HLOOKUP(IP$1,'Nakladova matice_2018'!$A$1:$IW$188,55,FALSE),0)</f>
        <v>34</v>
      </c>
      <c r="IQ82" s="19">
        <f>IFERROR(HLOOKUP(IQ$1,'Nakladova matice_2018'!$A$1:$IW$188,55,FALSE),0)</f>
        <v>0</v>
      </c>
      <c r="IR82" s="19">
        <f>IFERROR(HLOOKUP(IR$1,'Nakladova matice_2018'!$A$1:$IW$188,55,FALSE),0)</f>
        <v>432</v>
      </c>
      <c r="IS82" s="19">
        <f>IFERROR(HLOOKUP(IS$1,'Nakladova matice_2018'!$A$1:$IW$188,55,FALSE),0)</f>
        <v>0</v>
      </c>
      <c r="IT82" s="19">
        <f>IFERROR(HLOOKUP(IT$1,'Nakladova matice_2018'!$A$1:$IW$188,55,FALSE),0)</f>
        <v>0</v>
      </c>
      <c r="IU82" s="19">
        <f>IFERROR(HLOOKUP(IU$1,'Nakladova matice_2018'!$A$1:$IW$188,55,FALSE),0)</f>
        <v>0</v>
      </c>
      <c r="IV82" s="19">
        <f>IFERROR(HLOOKUP(IV$1,'Nakladova matice_2018'!$A$1:$IW$188,55,FALSE),0)</f>
        <v>126</v>
      </c>
      <c r="IW82" s="19">
        <f>IFERROR(HLOOKUP(IW$1,'Nakladova matice_2018'!$A$1:$IW$188,55,FALSE),0)</f>
        <v>0</v>
      </c>
      <c r="IX82" s="19">
        <f>IFERROR(HLOOKUP(IX$1,'Nakladova matice_2018'!$A$1:$IW$188,55,FALSE),0)</f>
        <v>0</v>
      </c>
      <c r="IY82" s="19">
        <f>IFERROR(HLOOKUP(IY$1,'Nakladova matice_2018'!$A$1:$IW$188,55,FALSE),0)</f>
        <v>0</v>
      </c>
      <c r="IZ82" s="19">
        <f>IFERROR(HLOOKUP(IZ$1,'Nakladova matice_2018'!$A$1:$IW$188,55,FALSE),0)</f>
        <v>156</v>
      </c>
      <c r="JA82" s="19">
        <f>IFERROR(HLOOKUP(JA$1,'Nakladova matice_2018'!$A$1:$IW$188,55,FALSE),0)</f>
        <v>0</v>
      </c>
      <c r="JB82" s="19">
        <f>IFERROR(HLOOKUP(JB$1,'Nakladova matice_2018'!$A$1:$IW$188,55,FALSE),0)</f>
        <v>1045421.1</v>
      </c>
      <c r="JC82" s="19">
        <f>IFERROR(HLOOKUP(JC$1,'Nakladova matice_2018'!$A$1:$IW$188,55,FALSE),0)</f>
        <v>0</v>
      </c>
      <c r="JD82" s="19">
        <f>IFERROR(HLOOKUP(JD$1,'Nakladova matice_2018'!$A$1:$IW$188,55,FALSE),0)</f>
        <v>0</v>
      </c>
      <c r="JE82" s="19">
        <f>IFERROR(HLOOKUP(JE$1,'Nakladova matice_2018'!$A$1:$IW$188,55,FALSE),0)</f>
        <v>0</v>
      </c>
      <c r="JF82" s="19">
        <f>IFERROR(HLOOKUP(JF$1,'Nakladova matice_2018'!$A$1:$IW$188,55,FALSE),0)</f>
        <v>0</v>
      </c>
      <c r="JG82" s="19">
        <f>IFERROR(HLOOKUP(JG$1,'Nakladova matice_2018'!$A$1:$IW$188,55,FALSE),0)</f>
        <v>72424.23</v>
      </c>
      <c r="JH82" s="19">
        <f>IFERROR(HLOOKUP(JH$1,'Nakladova matice_2018'!$A$1:$IW$188,55,FALSE),0)</f>
        <v>0</v>
      </c>
      <c r="JI82" s="19">
        <f>IFERROR(HLOOKUP(JI$1,'Nakladova matice_2018'!$A$1:$IW$188,55,FALSE),0)</f>
        <v>0</v>
      </c>
      <c r="JJ82" s="19">
        <f>IFERROR(HLOOKUP(JJ$1,'Nakladova matice_2018'!$A$1:$IW$188,55,FALSE),0)</f>
        <v>0</v>
      </c>
      <c r="JK82" s="19">
        <f>IFERROR(HLOOKUP(JK$1,'Nakladova matice_2018'!$A$1:$IW$188,55,FALSE),0)</f>
        <v>0</v>
      </c>
      <c r="JL82" s="19">
        <f>IFERROR(HLOOKUP(JL$1,'Nakladova matice_2018'!$A$1:$IW$188,55,FALSE),0)</f>
        <v>0</v>
      </c>
      <c r="JM82" s="19">
        <f>IFERROR(HLOOKUP(JM$1,'Nakladova matice_2018'!$A$1:$IW$188,55,FALSE),0)</f>
        <v>955</v>
      </c>
      <c r="JN82" s="19">
        <f>IFERROR(HLOOKUP(JN$1,'Nakladova matice_2018'!$A$1:$IW$188,55,FALSE),0)</f>
        <v>0</v>
      </c>
      <c r="JO82" s="19">
        <f>IFERROR(HLOOKUP(JO$1,'Nakladova matice_2018'!$A$1:$IW$188,55,FALSE),0)</f>
        <v>0</v>
      </c>
      <c r="JP82" s="19">
        <f>IFERROR(HLOOKUP(JP$1,'Nakladova matice_2018'!$A$1:$IW$188,55,FALSE),0)</f>
        <v>0</v>
      </c>
      <c r="JQ82" s="19">
        <f>IFERROR(HLOOKUP(JQ$1,'Nakladova matice_2018'!$A$1:$IW$188,55,FALSE),0)</f>
        <v>0</v>
      </c>
      <c r="JR82" s="19">
        <f>IFERROR(HLOOKUP(JR$1,'Nakladova matice_2018'!$A$1:$IW$188,55,FALSE),0)</f>
        <v>0</v>
      </c>
      <c r="JS82" s="19">
        <f>IFERROR(HLOOKUP(JS$1,'Nakladova matice_2018'!$A$1:$IW$188,55,FALSE),0)</f>
        <v>0</v>
      </c>
      <c r="JT82" s="19">
        <f>IFERROR(HLOOKUP(JT$1,'Nakladova matice_2018'!$A$1:$IW$188,55,FALSE),0)</f>
        <v>141</v>
      </c>
      <c r="JU82" s="19">
        <f>IFERROR(HLOOKUP(JU$1,'Nakladova matice_2018'!$A$1:$IW$188,55,FALSE),0)</f>
        <v>163</v>
      </c>
      <c r="JV82" s="19">
        <f>IFERROR(HLOOKUP(JV$1,'Nakladova matice_2018'!$A$1:$IW$188,55,FALSE),0)</f>
        <v>25741.47</v>
      </c>
      <c r="JW82" s="19">
        <f>IFERROR(HLOOKUP(JW$1,'Nakladova matice_2018'!$A$1:$IW$188,55,FALSE),0)</f>
        <v>0</v>
      </c>
      <c r="JX82" s="19">
        <f>IFERROR(HLOOKUP(JX$1,'Nakladova matice_2018'!$A$1:$IW$188,55,FALSE),0)</f>
        <v>0</v>
      </c>
      <c r="JY82" s="19">
        <f>IFERROR(HLOOKUP(JY$1,'Nakladova matice_2018'!$A$1:$IW$188,55,FALSE),0)</f>
        <v>49335.040000000001</v>
      </c>
      <c r="JZ82" s="19">
        <f>IFERROR(HLOOKUP(JZ$1,'Nakladova matice_2018'!$A$1:$IW$188,55,FALSE),0)</f>
        <v>874</v>
      </c>
      <c r="KA82" s="19">
        <f>IFERROR(HLOOKUP(KA$1,'Nakladova matice_2018'!$A$1:$IW$188,55,FALSE),0)</f>
        <v>0</v>
      </c>
      <c r="KB82" s="19">
        <f>IFERROR(HLOOKUP(KB$1,'Nakladova matice_2018'!$A$1:$IW$188,55,FALSE),0)</f>
        <v>0</v>
      </c>
      <c r="KC82" s="19">
        <f>IFERROR(HLOOKUP(KC$1,'Nakladova matice_2018'!$A$1:$IW$188,55,FALSE),0)</f>
        <v>147</v>
      </c>
      <c r="KD82" s="19">
        <f>IFERROR(HLOOKUP(KD$1,'Nakladova matice_2018'!$A$1:$IW$188,55,FALSE),0)</f>
        <v>0</v>
      </c>
      <c r="KE82" s="19">
        <f>IFERROR(HLOOKUP(KE$1,'Nakladova matice_2018'!$A$1:$IW$188,55,FALSE),0)</f>
        <v>0</v>
      </c>
      <c r="KF82" s="19">
        <f>IFERROR(HLOOKUP(KF$1,'Nakladova matice_2018'!$A$1:$IW$188,55,FALSE),0)</f>
        <v>0</v>
      </c>
      <c r="KG82" s="19">
        <f>IFERROR(HLOOKUP(KG$1,'Nakladova matice_2018'!$A$1:$IW$188,55,FALSE),0)</f>
        <v>0</v>
      </c>
      <c r="KH82" s="19">
        <f>IFERROR(HLOOKUP(KH$1,'Nakladova matice_2018'!$A$1:$IW$188,55,FALSE),0)</f>
        <v>0</v>
      </c>
      <c r="KI82" s="19">
        <f>IFERROR(HLOOKUP(KI$1,'Nakladova matice_2018'!$A$1:$IW$188,55,FALSE),0)</f>
        <v>0</v>
      </c>
      <c r="KJ82" s="19">
        <f>IFERROR(HLOOKUP(KJ$1,'Nakladova matice_2018'!$A$1:$IW$188,55,FALSE),0)</f>
        <v>0</v>
      </c>
      <c r="KK82" s="19">
        <f>IFERROR(HLOOKUP(KK$1,'Nakladova matice_2018'!$A$1:$IW$188,55,FALSE),0)</f>
        <v>0</v>
      </c>
      <c r="KL82" s="19">
        <f>IFERROR(HLOOKUP(KL$1,'Nakladova matice_2018'!$A$1:$IW$188,55,FALSE),0)</f>
        <v>0</v>
      </c>
      <c r="KM82" s="19">
        <f>IFERROR(HLOOKUP(KM$1,'Nakladova matice_2018'!$A$1:$IW$188,55,FALSE),0)</f>
        <v>0</v>
      </c>
      <c r="KN82" s="19">
        <f>IFERROR(HLOOKUP(KN$1,'Nakladova matice_2018'!$A$1:$IW$188,55,FALSE),0)</f>
        <v>0</v>
      </c>
      <c r="KO82" s="19">
        <f>IFERROR(HLOOKUP(KO$1,'Nakladova matice_2018'!$A$1:$IW$188,55,FALSE),0)</f>
        <v>0</v>
      </c>
      <c r="KP82" s="19">
        <f>IFERROR(HLOOKUP(KP$1,'Nakladova matice_2018'!$A$1:$IW$188,55,FALSE),0)</f>
        <v>0</v>
      </c>
      <c r="KQ82" s="19">
        <f>IFERROR(HLOOKUP(KQ$1,'Nakladova matice_2018'!$A$1:$IW$188,55,FALSE),0)</f>
        <v>0</v>
      </c>
      <c r="KR82" s="19">
        <f>IFERROR(HLOOKUP(KR$1,'Nakladova matice_2018'!$A$1:$IW$188,55,FALSE),0)</f>
        <v>0</v>
      </c>
      <c r="KS82" s="19">
        <f>IFERROR(HLOOKUP(KS$1,'Nakladova matice_2018'!$A$1:$IW$188,55,FALSE),0)</f>
        <v>0</v>
      </c>
      <c r="KT82" s="19">
        <f>IFERROR(HLOOKUP(KT$1,'Nakladova matice_2018'!$A$1:$IW$188,55,FALSE),0)</f>
        <v>0</v>
      </c>
      <c r="KU82" s="19">
        <f>IFERROR(HLOOKUP(KU$1,'Nakladova matice_2018'!$A$1:$IW$188,55,FALSE),0)</f>
        <v>6295.67</v>
      </c>
      <c r="KV82" s="19">
        <f>IFERROR(HLOOKUP(KV$1,'Nakladova matice_2018'!$A$1:$IW$188,55,FALSE),0)</f>
        <v>0</v>
      </c>
      <c r="KW82" s="19">
        <f>IFERROR(HLOOKUP(KW$1,'Nakladova matice_2018'!$A$1:$IW$188,55,FALSE),0)</f>
        <v>571</v>
      </c>
      <c r="KX82" s="19">
        <f>IFERROR(HLOOKUP(KX$1,'Nakladova matice_2018'!$A$1:$IW$188,55,FALSE),0)</f>
        <v>0</v>
      </c>
      <c r="KY82" s="19">
        <f>IFERROR(HLOOKUP(KY$1,'Nakladova matice_2018'!$A$1:$IW$188,55,FALSE),0)</f>
        <v>0</v>
      </c>
      <c r="KZ82" s="19">
        <f>IFERROR(HLOOKUP(KZ$1,'Nakladova matice_2018'!$A$1:$IW$188,55,FALSE),0)</f>
        <v>2586.3200000000002</v>
      </c>
      <c r="LA82" s="19">
        <f>IFERROR(HLOOKUP(LA$1,'Nakladova matice_2018'!$A$1:$IW$188,55,FALSE),0)</f>
        <v>0</v>
      </c>
      <c r="LB82" s="19">
        <f>IFERROR(HLOOKUP(LB$1,'Nakladova matice_2018'!$A$1:$IW$188,55,FALSE),0)</f>
        <v>175</v>
      </c>
      <c r="LC82" s="19">
        <f>IFERROR(HLOOKUP(LC$1,'Nakladova matice_2018'!$A$1:$IW$188,55,FALSE),0)</f>
        <v>0</v>
      </c>
      <c r="LD82" s="19">
        <f>IFERROR(HLOOKUP(LD$1,'Nakladova matice_2018'!$A$1:$IW$188,55,FALSE),0)</f>
        <v>0</v>
      </c>
      <c r="LE82" s="19">
        <f>IFERROR(HLOOKUP(LE$1,'Nakladova matice_2018'!$A$1:$IW$188,55,FALSE),0)</f>
        <v>845</v>
      </c>
      <c r="LF82" s="19">
        <f>IFERROR(HLOOKUP(LF$1,'Nakladova matice_2018'!$A$1:$IW$188,55,FALSE),0)</f>
        <v>287.33999999999997</v>
      </c>
      <c r="LG82" s="19">
        <f>IFERROR(HLOOKUP(LG$1,'Nakladova matice_2018'!$A$1:$IW$188,55,FALSE),0)</f>
        <v>246</v>
      </c>
      <c r="LH82" s="19">
        <f>IFERROR(HLOOKUP(LH$1,'Nakladova matice_2018'!$A$1:$IW$188,55,FALSE),0)</f>
        <v>102</v>
      </c>
      <c r="LI82" s="19">
        <f>IFERROR(HLOOKUP(LI$1,'Nakladova matice_2018'!$A$1:$IW$188,55,FALSE),0)</f>
        <v>0</v>
      </c>
      <c r="LJ82" s="19">
        <f>IFERROR(HLOOKUP(LJ$1,'Nakladova matice_2018'!$A$1:$IW$188,55,FALSE),0)</f>
        <v>-33</v>
      </c>
      <c r="LK82" s="19">
        <f>IFERROR(HLOOKUP(LK$1,'Nakladova matice_2018'!$A$1:$IW$188,55,FALSE),0)</f>
        <v>-33</v>
      </c>
      <c r="LL82" s="19">
        <f>IFERROR(HLOOKUP(LL$1,'Nakladova matice_2018'!$A$1:$IW$188,55,FALSE),0)</f>
        <v>0</v>
      </c>
      <c r="LM82" s="19">
        <f>IFERROR(HLOOKUP(LM$1,'Nakladova matice_2018'!$A$1:$IW$188,55,FALSE),0)</f>
        <v>0</v>
      </c>
      <c r="LN82" s="19">
        <f>IFERROR(HLOOKUP(LN$1,'Nakladova matice_2018'!$A$1:$IW$188,55,FALSE),0)</f>
        <v>0</v>
      </c>
      <c r="LO82" s="19">
        <f>IFERROR(HLOOKUP(LO$1,'Nakladova matice_2018'!$A$1:$IW$188,55,FALSE),0)</f>
        <v>0</v>
      </c>
      <c r="LP82" s="19">
        <f>IFERROR(HLOOKUP(LP$1,'Nakladova matice_2018'!$A$1:$IW$188,55,FALSE),0)</f>
        <v>0</v>
      </c>
      <c r="LQ82" s="19">
        <f>IFERROR(HLOOKUP(LQ$1,'Nakladova matice_2018'!$A$1:$IW$188,55,FALSE),0)</f>
        <v>0</v>
      </c>
      <c r="LR82" s="19">
        <f>IFERROR(HLOOKUP(LR$1,'Nakladova matice_2018'!$A$1:$IW$188,55,FALSE),0)</f>
        <v>24</v>
      </c>
      <c r="LS82" s="19">
        <f>IFERROR(HLOOKUP(LS$1,'Nakladova matice_2018'!$A$1:$IW$188,55,FALSE),0)</f>
        <v>144</v>
      </c>
      <c r="LT82" s="19">
        <f>IFERROR(HLOOKUP(LT$1,'Nakladova matice_2018'!$A$1:$IW$188,55,FALSE),0)</f>
        <v>2839</v>
      </c>
      <c r="LU82" s="19">
        <f>IFERROR(HLOOKUP(LU$1,'Nakladova matice_2018'!$A$1:$IW$188,55,FALSE),0)</f>
        <v>0</v>
      </c>
      <c r="LV82" s="19">
        <f>IFERROR(HLOOKUP(LV$1,'Nakladova matice_2018'!$A$1:$IW$188,55,FALSE),0)</f>
        <v>0</v>
      </c>
      <c r="LW82" s="19">
        <f>IFERROR(HLOOKUP(LW$1,'Nakladova matice_2018'!$A$1:$IW$188,55,FALSE),0)</f>
        <v>0</v>
      </c>
      <c r="LX82" s="19">
        <f>IFERROR(HLOOKUP(LX$1,'Nakladova matice_2018'!$A$1:$IW$188,55,FALSE),0)</f>
        <v>0</v>
      </c>
      <c r="LY82" s="19">
        <f>IFERROR(HLOOKUP(LY$1,'Nakladova matice_2018'!$A$1:$IW$188,55,FALSE),0)</f>
        <v>0</v>
      </c>
      <c r="LZ82" s="19">
        <f>IFERROR(HLOOKUP(LZ$1,'Nakladova matice_2018'!$A$1:$IW$188,55,FALSE),0)</f>
        <v>0</v>
      </c>
      <c r="MA82" s="19">
        <f>IFERROR(HLOOKUP(MA$1,'Nakladova matice_2018'!$A$1:$IW$188,55,FALSE),0)</f>
        <v>1212</v>
      </c>
      <c r="MB82" s="19">
        <f>IFERROR(HLOOKUP(MB$1,'Nakladova matice_2018'!$A$1:$IW$188,55,FALSE),0)</f>
        <v>0</v>
      </c>
      <c r="MC82" s="19">
        <f>IFERROR(HLOOKUP(MC$1,'Nakladova matice_2018'!$A$1:$IW$188,55,FALSE),0)</f>
        <v>0</v>
      </c>
      <c r="MD82" s="19">
        <f>IFERROR(HLOOKUP(MD$1,'Nakladova matice_2018'!$A$1:$IW$188,55,FALSE),0)</f>
        <v>0</v>
      </c>
      <c r="ME82" s="19">
        <f>IFERROR(HLOOKUP(ME$1,'Nakladova matice_2018'!$A$1:$IW$188,55,FALSE),0)</f>
        <v>0</v>
      </c>
      <c r="MF82" s="19">
        <f>IFERROR(HLOOKUP(MF$1,'Nakladova matice_2018'!$A$1:$IW$188,55,FALSE),0)</f>
        <v>0</v>
      </c>
      <c r="MG82" s="19">
        <f>IFERROR(HLOOKUP(MG$1,'Nakladova matice_2018'!$A$1:$IW$188,55,FALSE),0)</f>
        <v>0</v>
      </c>
      <c r="MH82" s="19">
        <f>IFERROR(HLOOKUP(MH$1,'Nakladova matice_2018'!$A$1:$IW$188,55,FALSE),0)</f>
        <v>0</v>
      </c>
      <c r="MI82" s="19">
        <f>IFERROR(HLOOKUP(MI$1,'Nakladova matice_2018'!$A$1:$IW$188,55,FALSE),0)</f>
        <v>0</v>
      </c>
      <c r="MJ82" s="19">
        <f>IFERROR(HLOOKUP(MJ$1,'Nakladova matice_2018'!$A$1:$IW$188,55,FALSE),0)</f>
        <v>0</v>
      </c>
      <c r="MK82" s="19">
        <f>IFERROR(HLOOKUP(MK$1,'Nakladova matice_2018'!$A$1:$IW$188,55,FALSE),0)</f>
        <v>0</v>
      </c>
      <c r="ML82" s="19">
        <f>IFERROR(HLOOKUP(ML$1,'Nakladova matice_2018'!$A$1:$IW$188,55,FALSE),0)</f>
        <v>0</v>
      </c>
      <c r="MM82" s="19">
        <f>IFERROR(HLOOKUP(MM$1,'Nakladova matice_2018'!$A$1:$IW$188,55,FALSE),0)</f>
        <v>564</v>
      </c>
      <c r="MN82" s="19">
        <f>IFERROR(HLOOKUP(MN$1,'Nakladova matice_2018'!$A$1:$IW$188,55,FALSE),0)</f>
        <v>0</v>
      </c>
      <c r="MO82" s="20">
        <f t="shared" si="84"/>
        <v>1429350.18</v>
      </c>
      <c r="MP82" s="20">
        <f>MO82-'Nakladova matice_2018'!IX55</f>
        <v>0</v>
      </c>
    </row>
    <row r="83" spans="1:354" x14ac:dyDescent="0.2">
      <c r="A83" s="27">
        <v>518122</v>
      </c>
      <c r="B83" s="21" t="s">
        <v>225</v>
      </c>
      <c r="C83" s="53">
        <v>1</v>
      </c>
      <c r="D83" s="19">
        <f>IFERROR(HLOOKUP(D$1,'Nakladova matice_2018'!$A$1:$IW$188,56,FALSE),0)</f>
        <v>0</v>
      </c>
      <c r="E83" s="19">
        <f>IFERROR(HLOOKUP(E$1,'Nakladova matice_2018'!$A$1:$IW$188,56,FALSE),0)</f>
        <v>0</v>
      </c>
      <c r="F83" s="19">
        <f>IFERROR(HLOOKUP(F$1,'Nakladova matice_2018'!$A$1:$IW$188,56,FALSE),0)</f>
        <v>5770.42</v>
      </c>
      <c r="G83" s="19">
        <f>IFERROR(HLOOKUP(G$1,'Nakladova matice_2018'!$A$1:$IW$188,56,FALSE),0)</f>
        <v>0</v>
      </c>
      <c r="H83" s="19">
        <f>IFERROR(HLOOKUP(H$1,'Nakladova matice_2018'!$A$1:$IW$188,56,FALSE),0)</f>
        <v>0</v>
      </c>
      <c r="I83" s="19">
        <f>IFERROR(HLOOKUP(I$1,'Nakladova matice_2018'!$A$1:$IW$188,56,FALSE),0)</f>
        <v>0</v>
      </c>
      <c r="J83" s="19">
        <f>IFERROR(HLOOKUP(J$1,'Nakladova matice_2018'!$A$1:$IW$188,56,FALSE),0)</f>
        <v>23719.91</v>
      </c>
      <c r="K83" s="19">
        <f>IFERROR(HLOOKUP(K$1,'Nakladova matice_2018'!$A$1:$IW$188,56,FALSE),0)</f>
        <v>0</v>
      </c>
      <c r="L83" s="19">
        <f>IFERROR(HLOOKUP(L$1,'Nakladova matice_2018'!$A$1:$IW$188,56,FALSE),0)</f>
        <v>0</v>
      </c>
      <c r="M83" s="19">
        <f>IFERROR(HLOOKUP(M$1,'Nakladova matice_2018'!$A$1:$IW$188,56,FALSE),0)</f>
        <v>0</v>
      </c>
      <c r="N83" s="19">
        <f>IFERROR(HLOOKUP(N$1,'Nakladova matice_2018'!$A$1:$IW$188,56,FALSE),0)</f>
        <v>0</v>
      </c>
      <c r="O83" s="19">
        <f>IFERROR(HLOOKUP(O$1,'Nakladova matice_2018'!$A$1:$IW$188,56,FALSE),0)</f>
        <v>2044.33</v>
      </c>
      <c r="P83" s="19">
        <f>IFERROR(HLOOKUP(P$1,'Nakladova matice_2018'!$A$1:$IW$188,56,FALSE),0)</f>
        <v>0</v>
      </c>
      <c r="Q83" s="19">
        <f>IFERROR(HLOOKUP(Q$1,'Nakladova matice_2018'!$A$1:$IW$188,56,FALSE),0)</f>
        <v>0</v>
      </c>
      <c r="R83" s="19">
        <f>IFERROR(HLOOKUP(R$1,'Nakladova matice_2018'!$A$1:$IW$188,56,FALSE),0)</f>
        <v>16958.75</v>
      </c>
      <c r="S83" s="19">
        <f>IFERROR(HLOOKUP(S$1,'Nakladova matice_2018'!$A$1:$IW$188,56,FALSE),0)</f>
        <v>1998.39</v>
      </c>
      <c r="T83" s="19">
        <f>IFERROR(HLOOKUP(T$1,'Nakladova matice_2018'!$A$1:$IW$188,56,FALSE),0)</f>
        <v>0</v>
      </c>
      <c r="U83" s="19">
        <f>IFERROR(HLOOKUP(U$1,'Nakladova matice_2018'!$A$1:$IW$188,56,FALSE),0)</f>
        <v>0</v>
      </c>
      <c r="V83" s="19">
        <f>IFERROR(HLOOKUP(V$1,'Nakladova matice_2018'!$A$1:$IW$188,56,FALSE),0)</f>
        <v>0</v>
      </c>
      <c r="W83" s="19">
        <f>IFERROR(HLOOKUP(W$1,'Nakladova matice_2018'!$A$1:$IW$188,56,FALSE),0)</f>
        <v>27632.74</v>
      </c>
      <c r="X83" s="19">
        <f>IFERROR(HLOOKUP(X$1,'Nakladova matice_2018'!$A$1:$IW$188,56,FALSE),0)</f>
        <v>0</v>
      </c>
      <c r="Y83" s="19">
        <f>IFERROR(HLOOKUP(Y$1,'Nakladova matice_2018'!$A$1:$IW$188,56,FALSE),0)</f>
        <v>0</v>
      </c>
      <c r="Z83" s="19">
        <f>IFERROR(HLOOKUP(Z$1,'Nakladova matice_2018'!$A$1:$IW$188,56,FALSE),0)</f>
        <v>82578.81</v>
      </c>
      <c r="AA83" s="19">
        <f>IFERROR(HLOOKUP(AA$1,'Nakladova matice_2018'!$A$1:$IW$188,56,FALSE),0)</f>
        <v>0</v>
      </c>
      <c r="AB83" s="19">
        <f>IFERROR(HLOOKUP(AB$1,'Nakladova matice_2018'!$A$1:$IW$188,56,FALSE),0)</f>
        <v>0</v>
      </c>
      <c r="AC83" s="19">
        <f>IFERROR(HLOOKUP(AC$1,'Nakladova matice_2018'!$A$1:$IW$188,56,FALSE),0)</f>
        <v>0</v>
      </c>
      <c r="AD83" s="19">
        <f>IFERROR(HLOOKUP(AD$1,'Nakladova matice_2018'!$A$1:$IW$188,56,FALSE),0)</f>
        <v>0</v>
      </c>
      <c r="AE83" s="19">
        <f>IFERROR(HLOOKUP(AE$1,'Nakladova matice_2018'!$A$1:$IW$188,56,FALSE),0)</f>
        <v>0</v>
      </c>
      <c r="AF83" s="19">
        <f>IFERROR(HLOOKUP(AF$1,'Nakladova matice_2018'!$A$1:$IW$188,56,FALSE),0)</f>
        <v>0</v>
      </c>
      <c r="AG83" s="19">
        <f>IFERROR(HLOOKUP(AG$1,'Nakladova matice_2018'!$A$1:$IW$188,56,FALSE),0)</f>
        <v>0</v>
      </c>
      <c r="AH83" s="19">
        <f>IFERROR(HLOOKUP(AH$1,'Nakladova matice_2018'!$A$1:$IW$188,56,FALSE),0)</f>
        <v>0</v>
      </c>
      <c r="AI83" s="19">
        <f>IFERROR(HLOOKUP(AI$1,'Nakladova matice_2018'!$A$1:$IW$188,56,FALSE),0)</f>
        <v>0</v>
      </c>
      <c r="AJ83" s="19">
        <f>IFERROR(HLOOKUP(AJ$1,'Nakladova matice_2018'!$A$1:$IW$188,56,FALSE),0)</f>
        <v>0</v>
      </c>
      <c r="AK83" s="19">
        <f>IFERROR(HLOOKUP(AK$1,'Nakladova matice_2018'!$A$1:$IW$188,56,FALSE),0)</f>
        <v>0</v>
      </c>
      <c r="AL83" s="19">
        <f>IFERROR(HLOOKUP(AL$1,'Nakladova matice_2018'!$A$1:$IW$188,56,FALSE),0)</f>
        <v>0</v>
      </c>
      <c r="AM83" s="19">
        <f>IFERROR(HLOOKUP(AM$1,'Nakladova matice_2018'!$A$1:$IW$188,56,FALSE),0)</f>
        <v>0</v>
      </c>
      <c r="AN83" s="19">
        <f>IFERROR(HLOOKUP(AN$1,'Nakladova matice_2018'!$A$1:$IW$188,56,FALSE),0)</f>
        <v>0</v>
      </c>
      <c r="AO83" s="19">
        <f>IFERROR(HLOOKUP(AO$1,'Nakladova matice_2018'!$A$1:$IW$188,56,FALSE),0)</f>
        <v>0</v>
      </c>
      <c r="AP83" s="19">
        <f>IFERROR(HLOOKUP(AP$1,'Nakladova matice_2018'!$A$1:$IW$188,56,FALSE),0)</f>
        <v>0</v>
      </c>
      <c r="AQ83" s="19">
        <f>IFERROR(HLOOKUP(AQ$1,'Nakladova matice_2018'!$A$1:$IW$188,56,FALSE),0)</f>
        <v>0</v>
      </c>
      <c r="AR83" s="19">
        <f>IFERROR(HLOOKUP(AR$1,'Nakladova matice_2018'!$A$1:$IW$188,56,FALSE),0)</f>
        <v>0</v>
      </c>
      <c r="AS83" s="19">
        <f>IFERROR(HLOOKUP(AS$1,'Nakladova matice_2018'!$A$1:$IW$188,56,FALSE),0)</f>
        <v>0</v>
      </c>
      <c r="AT83" s="19">
        <f>IFERROR(HLOOKUP(AT$1,'Nakladova matice_2018'!$A$1:$IW$188,56,FALSE),0)</f>
        <v>58649.63</v>
      </c>
      <c r="AU83" s="19">
        <f>IFERROR(HLOOKUP(AU$1,'Nakladova matice_2018'!$A$1:$IW$188,56,FALSE),0)</f>
        <v>0</v>
      </c>
      <c r="AV83" s="19">
        <f>IFERROR(HLOOKUP(AV$1,'Nakladova matice_2018'!$A$1:$IW$188,56,FALSE),0)</f>
        <v>0</v>
      </c>
      <c r="AW83" s="19">
        <f>IFERROR(HLOOKUP(AW$1,'Nakladova matice_2018'!$A$1:$IW$188,56,FALSE),0)</f>
        <v>0</v>
      </c>
      <c r="AX83" s="19">
        <f>IFERROR(HLOOKUP(AX$1,'Nakladova matice_2018'!$A$1:$IW$188,56,FALSE),0)</f>
        <v>0</v>
      </c>
      <c r="AY83" s="19">
        <f>IFERROR(HLOOKUP(AY$1,'Nakladova matice_2018'!$A$1:$IW$188,56,FALSE),0)</f>
        <v>476.83</v>
      </c>
      <c r="AZ83" s="19">
        <f>IFERROR(HLOOKUP(AZ$1,'Nakladova matice_2018'!$A$1:$IW$188,56,FALSE),0)</f>
        <v>0</v>
      </c>
      <c r="BA83" s="19">
        <f>IFERROR(HLOOKUP(BA$1,'Nakladova matice_2018'!$A$1:$IW$188,56,FALSE),0)</f>
        <v>10671.68</v>
      </c>
      <c r="BB83" s="19">
        <f>IFERROR(HLOOKUP(BB$1,'Nakladova matice_2018'!$A$1:$IW$188,56,FALSE),0)</f>
        <v>0</v>
      </c>
      <c r="BC83" s="19">
        <f>IFERROR(HLOOKUP(BC$1,'Nakladova matice_2018'!$A$1:$IW$188,56,FALSE),0)</f>
        <v>0</v>
      </c>
      <c r="BD83" s="19">
        <f>IFERROR(HLOOKUP(BD$1,'Nakladova matice_2018'!$A$1:$IW$188,56,FALSE),0)</f>
        <v>26819.1</v>
      </c>
      <c r="BE83" s="19">
        <f>IFERROR(HLOOKUP(BE$1,'Nakladova matice_2018'!$A$1:$IW$188,56,FALSE),0)</f>
        <v>0</v>
      </c>
      <c r="BF83" s="19">
        <f>IFERROR(HLOOKUP(BF$1,'Nakladova matice_2018'!$A$1:$IW$188,56,FALSE),0)</f>
        <v>0</v>
      </c>
      <c r="BG83" s="19">
        <f>IFERROR(HLOOKUP(BG$1,'Nakladova matice_2018'!$A$1:$IW$188,56,FALSE),0)</f>
        <v>0</v>
      </c>
      <c r="BH83" s="19">
        <f>IFERROR(HLOOKUP(BH$1,'Nakladova matice_2018'!$A$1:$IW$188,56,FALSE),0)</f>
        <v>0</v>
      </c>
      <c r="BI83" s="19">
        <f>IFERROR(HLOOKUP(BI$1,'Nakladova matice_2018'!$A$1:$IW$188,56,FALSE),0)</f>
        <v>5110.72</v>
      </c>
      <c r="BJ83" s="19">
        <f>IFERROR(HLOOKUP(BJ$1,'Nakladova matice_2018'!$A$1:$IW$188,56,FALSE),0)</f>
        <v>0</v>
      </c>
      <c r="BK83" s="19">
        <f>IFERROR(HLOOKUP(BK$1,'Nakladova matice_2018'!$A$1:$IW$188,56,FALSE),0)</f>
        <v>0</v>
      </c>
      <c r="BL83" s="19">
        <f>IFERROR(HLOOKUP(BL$1,'Nakladova matice_2018'!$A$1:$IW$188,56,FALSE),0)</f>
        <v>0</v>
      </c>
      <c r="BM83" s="19">
        <f>IFERROR(HLOOKUP(BM$1,'Nakladova matice_2018'!$A$1:$IW$188,56,FALSE),0)</f>
        <v>3342.46</v>
      </c>
      <c r="BN83" s="19">
        <f>IFERROR(HLOOKUP(BN$1,'Nakladova matice_2018'!$A$1:$IW$188,56,FALSE),0)</f>
        <v>0</v>
      </c>
      <c r="BO83" s="19">
        <f>IFERROR(HLOOKUP(BO$1,'Nakladova matice_2018'!$A$1:$IW$188,56,FALSE),0)</f>
        <v>0</v>
      </c>
      <c r="BP83" s="19">
        <f>IFERROR(HLOOKUP(BP$1,'Nakladova matice_2018'!$A$1:$IW$188,56,FALSE),0)</f>
        <v>0</v>
      </c>
      <c r="BQ83" s="19">
        <f>IFERROR(HLOOKUP(BQ$1,'Nakladova matice_2018'!$A$1:$IW$188,56,FALSE),0)</f>
        <v>15449.32</v>
      </c>
      <c r="BR83" s="19">
        <f>IFERROR(HLOOKUP(BR$1,'Nakladova matice_2018'!$A$1:$IW$188,56,FALSE),0)</f>
        <v>0</v>
      </c>
      <c r="BS83" s="19">
        <f>IFERROR(HLOOKUP(BS$1,'Nakladova matice_2018'!$A$1:$IW$188,56,FALSE),0)</f>
        <v>0</v>
      </c>
      <c r="BT83" s="19">
        <f>IFERROR(HLOOKUP(BT$1,'Nakladova matice_2018'!$A$1:$IW$188,56,FALSE),0)</f>
        <v>67389.210000000006</v>
      </c>
      <c r="BU83" s="19">
        <f>IFERROR(HLOOKUP(BU$1,'Nakladova matice_2018'!$A$1:$IW$188,56,FALSE),0)</f>
        <v>0</v>
      </c>
      <c r="BV83" s="19">
        <f>IFERROR(HLOOKUP(BV$1,'Nakladova matice_2018'!$A$1:$IW$188,56,FALSE),0)</f>
        <v>0</v>
      </c>
      <c r="BW83" s="19">
        <f>IFERROR(HLOOKUP(BW$1,'Nakladova matice_2018'!$A$1:$IW$188,56,FALSE),0)</f>
        <v>0</v>
      </c>
      <c r="BX83" s="19">
        <f>IFERROR(HLOOKUP(BX$1,'Nakladova matice_2018'!$A$1:$IW$188,56,FALSE),0)</f>
        <v>35137.050000000003</v>
      </c>
      <c r="BY83" s="19">
        <f>IFERROR(HLOOKUP(BY$1,'Nakladova matice_2018'!$A$1:$IW$188,56,FALSE),0)</f>
        <v>0</v>
      </c>
      <c r="BZ83" s="19">
        <f>IFERROR(HLOOKUP(BZ$1,'Nakladova matice_2018'!$A$1:$IW$188,56,FALSE),0)</f>
        <v>0</v>
      </c>
      <c r="CA83" s="19">
        <f>IFERROR(HLOOKUP(CA$1,'Nakladova matice_2018'!$A$1:$IW$188,56,FALSE),0)</f>
        <v>0</v>
      </c>
      <c r="CB83" s="19">
        <f>IFERROR(HLOOKUP(CB$1,'Nakladova matice_2018'!$A$1:$IW$188,56,FALSE),0)</f>
        <v>0</v>
      </c>
      <c r="CC83" s="19">
        <f>IFERROR(HLOOKUP(CC$1,'Nakladova matice_2018'!$A$1:$IW$188,56,FALSE),0)</f>
        <v>623.36</v>
      </c>
      <c r="CD83" s="19">
        <f>IFERROR(HLOOKUP(CD$1,'Nakladova matice_2018'!$A$1:$IW$188,56,FALSE),0)</f>
        <v>638.36</v>
      </c>
      <c r="CE83" s="19">
        <f>IFERROR(HLOOKUP(CE$1,'Nakladova matice_2018'!$A$1:$IW$188,56,FALSE),0)</f>
        <v>1301.56</v>
      </c>
      <c r="CF83" s="19">
        <f>IFERROR(HLOOKUP(CF$1,'Nakladova matice_2018'!$A$1:$IW$188,56,FALSE),0)</f>
        <v>505.38</v>
      </c>
      <c r="CG83" s="19">
        <f>IFERROR(HLOOKUP(CG$1,'Nakladova matice_2018'!$A$1:$IW$188,56,FALSE),0)</f>
        <v>978.69</v>
      </c>
      <c r="CH83" s="19">
        <f>IFERROR(HLOOKUP(CH$1,'Nakladova matice_2018'!$A$1:$IW$188,56,FALSE),0)</f>
        <v>195.9</v>
      </c>
      <c r="CI83" s="19">
        <f>IFERROR(HLOOKUP(CI$1,'Nakladova matice_2018'!$A$1:$IW$188,56,FALSE),0)</f>
        <v>546.70000000000005</v>
      </c>
      <c r="CJ83" s="19">
        <f>IFERROR(HLOOKUP(CJ$1,'Nakladova matice_2018'!$A$1:$IW$188,56,FALSE),0)</f>
        <v>554.63</v>
      </c>
      <c r="CK83" s="19">
        <f>IFERROR(HLOOKUP(CK$1,'Nakladova matice_2018'!$A$1:$IW$188,56,FALSE),0)</f>
        <v>624.73</v>
      </c>
      <c r="CL83" s="19">
        <f>IFERROR(HLOOKUP(CL$1,'Nakladova matice_2018'!$A$1:$IW$188,56,FALSE),0)</f>
        <v>545.88</v>
      </c>
      <c r="CM83" s="19">
        <f>IFERROR(HLOOKUP(CM$1,'Nakladova matice_2018'!$A$1:$IW$188,56,FALSE),0)</f>
        <v>651.70000000000005</v>
      </c>
      <c r="CN83" s="19">
        <f>IFERROR(HLOOKUP(CN$1,'Nakladova matice_2018'!$A$1:$IW$188,56,FALSE),0)</f>
        <v>0</v>
      </c>
      <c r="CO83" s="19">
        <f>IFERROR(HLOOKUP(CO$1,'Nakladova matice_2018'!$A$1:$IW$188,56,FALSE),0)</f>
        <v>8114.58</v>
      </c>
      <c r="CP83" s="19">
        <f>IFERROR(HLOOKUP(CP$1,'Nakladova matice_2018'!$A$1:$IW$188,56,FALSE),0)</f>
        <v>0</v>
      </c>
      <c r="CQ83" s="19">
        <f>IFERROR(HLOOKUP(CQ$1,'Nakladova matice_2018'!$A$1:$IW$188,56,FALSE),0)</f>
        <v>0</v>
      </c>
      <c r="CR83" s="19">
        <f>IFERROR(HLOOKUP(CR$1,'Nakladova matice_2018'!$A$1:$IW$188,56,FALSE),0)</f>
        <v>3838.18</v>
      </c>
      <c r="CS83" s="19">
        <f>IFERROR(HLOOKUP(CS$1,'Nakladova matice_2018'!$A$1:$IW$188,56,FALSE),0)</f>
        <v>0</v>
      </c>
      <c r="CT83" s="19">
        <f>IFERROR(HLOOKUP(CT$1,'Nakladova matice_2018'!$A$1:$IW$188,56,FALSE),0)</f>
        <v>16344.56</v>
      </c>
      <c r="CU83" s="19">
        <f>IFERROR(HLOOKUP(CU$1,'Nakladova matice_2018'!$A$1:$IW$188,56,FALSE),0)</f>
        <v>656.75</v>
      </c>
      <c r="CV83" s="19">
        <f>IFERROR(HLOOKUP(CV$1,'Nakladova matice_2018'!$A$1:$IW$188,56,FALSE),0)</f>
        <v>14954.66</v>
      </c>
      <c r="CW83" s="19">
        <f>IFERROR(HLOOKUP(CW$1,'Nakladova matice_2018'!$A$1:$IW$188,56,FALSE),0)</f>
        <v>0</v>
      </c>
      <c r="CX83" s="19">
        <f>IFERROR(HLOOKUP(CX$1,'Nakladova matice_2018'!$A$1:$IW$188,56,FALSE),0)</f>
        <v>0</v>
      </c>
      <c r="CY83" s="19">
        <f>IFERROR(HLOOKUP(CY$1,'Nakladova matice_2018'!$A$1:$IW$188,56,FALSE),0)</f>
        <v>0</v>
      </c>
      <c r="CZ83" s="19">
        <f>IFERROR(HLOOKUP(CZ$1,'Nakladova matice_2018'!$A$1:$IW$188,56,FALSE),0)</f>
        <v>0</v>
      </c>
      <c r="DA83" s="19">
        <f>IFERROR(HLOOKUP(DA$1,'Nakladova matice_2018'!$A$1:$IW$188,56,FALSE),0)</f>
        <v>12867.48</v>
      </c>
      <c r="DB83" s="19">
        <f>IFERROR(HLOOKUP(DB$1,'Nakladova matice_2018'!$A$1:$IW$188,56,FALSE),0)</f>
        <v>11828.78</v>
      </c>
      <c r="DC83" s="19">
        <f>IFERROR(HLOOKUP(DC$1,'Nakladova matice_2018'!$A$1:$IW$188,56,FALSE),0)</f>
        <v>0</v>
      </c>
      <c r="DD83" s="19">
        <f>IFERROR(HLOOKUP(DD$1,'Nakladova matice_2018'!$A$1:$IW$188,56,FALSE),0)</f>
        <v>0</v>
      </c>
      <c r="DE83" s="19">
        <f>IFERROR(HLOOKUP(DE$1,'Nakladova matice_2018'!$A$1:$IW$188,56,FALSE),0)</f>
        <v>0</v>
      </c>
      <c r="DF83" s="19">
        <f>IFERROR(HLOOKUP(DF$1,'Nakladova matice_2018'!$A$1:$IW$188,56,FALSE),0)</f>
        <v>0</v>
      </c>
      <c r="DG83" s="19">
        <f>IFERROR(HLOOKUP(DG$1,'Nakladova matice_2018'!$A$1:$IW$188,56,FALSE),0)</f>
        <v>4141.91</v>
      </c>
      <c r="DH83" s="19">
        <f>IFERROR(HLOOKUP(DH$1,'Nakladova matice_2018'!$A$1:$IW$188,56,FALSE),0)</f>
        <v>0</v>
      </c>
      <c r="DI83" s="19">
        <f>IFERROR(HLOOKUP(DI$1,'Nakladova matice_2018'!$A$1:$IW$188,56,FALSE),0)</f>
        <v>0</v>
      </c>
      <c r="DJ83" s="19">
        <f>IFERROR(HLOOKUP(DJ$1,'Nakladova matice_2018'!$A$1:$IW$188,56,FALSE),0)</f>
        <v>12653.63</v>
      </c>
      <c r="DK83" s="19">
        <f>IFERROR(HLOOKUP(DK$1,'Nakladova matice_2018'!$A$1:$IW$188,56,FALSE),0)</f>
        <v>1385.69</v>
      </c>
      <c r="DL83" s="19">
        <f>IFERROR(HLOOKUP(DL$1,'Nakladova matice_2018'!$A$1:$IW$188,56,FALSE),0)</f>
        <v>4043.43</v>
      </c>
      <c r="DM83" s="19">
        <f>IFERROR(HLOOKUP(DM$1,'Nakladova matice_2018'!$A$1:$IW$188,56,FALSE),0)</f>
        <v>3191.47</v>
      </c>
      <c r="DN83" s="19">
        <f>IFERROR(HLOOKUP(DN$1,'Nakladova matice_2018'!$A$1:$IW$188,56,FALSE),0)</f>
        <v>17829.29</v>
      </c>
      <c r="DO83" s="19">
        <f>IFERROR(HLOOKUP(DO$1,'Nakladova matice_2018'!$A$1:$IW$188,56,FALSE),0)</f>
        <v>0</v>
      </c>
      <c r="DP83" s="19">
        <f>IFERROR(HLOOKUP(DP$1,'Nakladova matice_2018'!$A$1:$IW$188,56,FALSE),0)</f>
        <v>0</v>
      </c>
      <c r="DQ83" s="19">
        <f>IFERROR(HLOOKUP(DQ$1,'Nakladova matice_2018'!$A$1:$IW$188,56,FALSE),0)</f>
        <v>0</v>
      </c>
      <c r="DR83" s="19">
        <f>IFERROR(HLOOKUP(DR$1,'Nakladova matice_2018'!$A$1:$IW$188,56,FALSE),0)</f>
        <v>61504.17</v>
      </c>
      <c r="DS83" s="19">
        <f>IFERROR(HLOOKUP(DS$1,'Nakladova matice_2018'!$A$1:$IW$188,56,FALSE),0)</f>
        <v>0</v>
      </c>
      <c r="DT83" s="19">
        <f>IFERROR(HLOOKUP(DT$1,'Nakladova matice_2018'!$A$1:$IW$188,56,FALSE),0)</f>
        <v>0</v>
      </c>
      <c r="DU83" s="19">
        <f>IFERROR(HLOOKUP(DU$1,'Nakladova matice_2018'!$A$1:$IW$188,56,FALSE),0)</f>
        <v>3853.07</v>
      </c>
      <c r="DV83" s="19">
        <f>IFERROR(HLOOKUP(DV$1,'Nakladova matice_2018'!$A$1:$IW$188,56,FALSE),0)</f>
        <v>5543.67</v>
      </c>
      <c r="DW83" s="19">
        <f>IFERROR(HLOOKUP(DW$1,'Nakladova matice_2018'!$A$1:$IW$188,56,FALSE),0)</f>
        <v>4047.82</v>
      </c>
      <c r="DX83" s="19">
        <f>IFERROR(HLOOKUP(DX$1,'Nakladova matice_2018'!$A$1:$IW$188,56,FALSE),0)</f>
        <v>4750.9799999999996</v>
      </c>
      <c r="DY83" s="19">
        <f>IFERROR(HLOOKUP(DY$1,'Nakladova matice_2018'!$A$1:$IW$188,56,FALSE),0)</f>
        <v>1044.0999999999999</v>
      </c>
      <c r="DZ83" s="19">
        <f>IFERROR(HLOOKUP(DZ$1,'Nakladova matice_2018'!$A$1:$IW$188,56,FALSE),0)</f>
        <v>16510.22</v>
      </c>
      <c r="EA83" s="19">
        <f>IFERROR(HLOOKUP(EA$1,'Nakladova matice_2018'!$A$1:$IW$188,56,FALSE),0)</f>
        <v>1046.68</v>
      </c>
      <c r="EB83" s="19">
        <f>IFERROR(HLOOKUP(EB$1,'Nakladova matice_2018'!$A$1:$IW$188,56,FALSE),0)</f>
        <v>125.83</v>
      </c>
      <c r="EC83" s="19">
        <f>IFERROR(HLOOKUP(EC$1,'Nakladova matice_2018'!$A$1:$IW$188,56,FALSE),0)</f>
        <v>104.83</v>
      </c>
      <c r="ED83" s="19">
        <f>IFERROR(HLOOKUP(ED$1,'Nakladova matice_2018'!$A$1:$IW$188,56,FALSE),0)</f>
        <v>1449.56</v>
      </c>
      <c r="EE83" s="19">
        <f>IFERROR(HLOOKUP(EE$1,'Nakladova matice_2018'!$A$1:$IW$188,56,FALSE),0)</f>
        <v>544.58000000000004</v>
      </c>
      <c r="EF83" s="19">
        <f>IFERROR(HLOOKUP(EF$1,'Nakladova matice_2018'!$A$1:$IW$188,56,FALSE),0)</f>
        <v>0</v>
      </c>
      <c r="EG83" s="19">
        <f>IFERROR(HLOOKUP(EG$1,'Nakladova matice_2018'!$A$1:$IW$188,56,FALSE),0)</f>
        <v>2402.1799999999998</v>
      </c>
      <c r="EH83" s="19">
        <f>IFERROR(HLOOKUP(EH$1,'Nakladova matice_2018'!$A$1:$IW$188,56,FALSE),0)</f>
        <v>288.2</v>
      </c>
      <c r="EI83" s="19">
        <f>IFERROR(HLOOKUP(EI$1,'Nakladova matice_2018'!$A$1:$IW$188,56,FALSE),0)</f>
        <v>616.33000000000004</v>
      </c>
      <c r="EJ83" s="19">
        <f>IFERROR(HLOOKUP(EJ$1,'Nakladova matice_2018'!$A$1:$IW$188,56,FALSE),0)</f>
        <v>1353.33</v>
      </c>
      <c r="EK83" s="19">
        <f>IFERROR(HLOOKUP(EK$1,'Nakladova matice_2018'!$A$1:$IW$188,56,FALSE),0)</f>
        <v>4882.9799999999996</v>
      </c>
      <c r="EL83" s="19">
        <f>IFERROR(HLOOKUP(EL$1,'Nakladova matice_2018'!$A$1:$IW$188,56,FALSE),0)</f>
        <v>0</v>
      </c>
      <c r="EM83" s="19">
        <f>IFERROR(HLOOKUP(EM$1,'Nakladova matice_2018'!$A$1:$IW$188,56,FALSE),0)</f>
        <v>0</v>
      </c>
      <c r="EN83" s="19">
        <f>IFERROR(HLOOKUP(EN$1,'Nakladova matice_2018'!$A$1:$IW$188,56,FALSE),0)</f>
        <v>0</v>
      </c>
      <c r="EO83" s="19">
        <f>IFERROR(HLOOKUP(EO$1,'Nakladova matice_2018'!$A$1:$IW$188,56,FALSE),0)</f>
        <v>14755.14</v>
      </c>
      <c r="EP83" s="19">
        <f>IFERROR(HLOOKUP(EP$1,'Nakladova matice_2018'!$A$1:$IW$188,56,FALSE),0)</f>
        <v>-4.46</v>
      </c>
      <c r="EQ83" s="19">
        <f>IFERROR(HLOOKUP(EQ$1,'Nakladova matice_2018'!$A$1:$IW$188,56,FALSE),0)</f>
        <v>3030.55</v>
      </c>
      <c r="ER83" s="19">
        <f>IFERROR(HLOOKUP(ER$1,'Nakladova matice_2018'!$A$1:$IW$188,56,FALSE),0)</f>
        <v>628.88</v>
      </c>
      <c r="ES83" s="19">
        <f>IFERROR(HLOOKUP(ES$1,'Nakladova matice_2018'!$A$1:$IW$188,56,FALSE),0)</f>
        <v>0</v>
      </c>
      <c r="ET83" s="19">
        <f>IFERROR(HLOOKUP(ET$1,'Nakladova matice_2018'!$A$1:$IW$188,56,FALSE),0)</f>
        <v>0</v>
      </c>
      <c r="EU83" s="19">
        <f>IFERROR(HLOOKUP(EU$1,'Nakladova matice_2018'!$A$1:$IW$188,56,FALSE),0)</f>
        <v>0</v>
      </c>
      <c r="EV83" s="19">
        <f>IFERROR(HLOOKUP(EV$1,'Nakladova matice_2018'!$A$1:$IW$188,56,FALSE),0)</f>
        <v>0</v>
      </c>
      <c r="EW83" s="19">
        <f>IFERROR(HLOOKUP(EW$1,'Nakladova matice_2018'!$A$1:$IW$188,56,FALSE),0)</f>
        <v>12923.22</v>
      </c>
      <c r="EX83" s="19">
        <f>IFERROR(HLOOKUP(EX$1,'Nakladova matice_2018'!$A$1:$IW$188,56,FALSE),0)</f>
        <v>0</v>
      </c>
      <c r="EY83" s="19">
        <f>IFERROR(HLOOKUP(EY$1,'Nakladova matice_2018'!$A$1:$IW$188,56,FALSE),0)</f>
        <v>0</v>
      </c>
      <c r="EZ83" s="19">
        <f>IFERROR(HLOOKUP(EZ$1,'Nakladova matice_2018'!$A$1:$IW$188,56,FALSE),0)</f>
        <v>5676.08</v>
      </c>
      <c r="FA83" s="19">
        <f>IFERROR(HLOOKUP(FA$1,'Nakladova matice_2018'!$A$1:$IW$188,56,FALSE),0)</f>
        <v>0</v>
      </c>
      <c r="FB83" s="19">
        <f>IFERROR(HLOOKUP(FB$1,'Nakladova matice_2018'!$A$1:$IW$188,56,FALSE),0)</f>
        <v>5413.35</v>
      </c>
      <c r="FC83" s="19">
        <f>IFERROR(HLOOKUP(FC$1,'Nakladova matice_2018'!$A$1:$IW$188,56,FALSE),0)</f>
        <v>11245.15</v>
      </c>
      <c r="FD83" s="19">
        <f>IFERROR(HLOOKUP(FD$1,'Nakladova matice_2018'!$A$1:$IW$188,56,FALSE),0)</f>
        <v>0</v>
      </c>
      <c r="FE83" s="19">
        <f>IFERROR(HLOOKUP(FE$1,'Nakladova matice_2018'!$A$1:$IW$188,56,FALSE),0)</f>
        <v>877.78</v>
      </c>
      <c r="FF83" s="19">
        <f>IFERROR(HLOOKUP(FF$1,'Nakladova matice_2018'!$A$1:$IW$188,56,FALSE),0)</f>
        <v>2555.14</v>
      </c>
      <c r="FG83" s="19">
        <f>IFERROR(HLOOKUP(FG$1,'Nakladova matice_2018'!$A$1:$IW$188,56,FALSE),0)</f>
        <v>0</v>
      </c>
      <c r="FH83" s="19">
        <f>IFERROR(HLOOKUP(FH$1,'Nakladova matice_2018'!$A$1:$IW$188,56,FALSE),0)</f>
        <v>0</v>
      </c>
      <c r="FI83" s="19">
        <f>IFERROR(HLOOKUP(FI$1,'Nakladova matice_2018'!$A$1:$IW$188,56,FALSE),0)</f>
        <v>18783.28</v>
      </c>
      <c r="FJ83" s="19">
        <f>IFERROR(HLOOKUP(FJ$1,'Nakladova matice_2018'!$A$1:$IW$188,56,FALSE),0)</f>
        <v>2735.3</v>
      </c>
      <c r="FK83" s="19">
        <f>IFERROR(HLOOKUP(FK$1,'Nakladova matice_2018'!$A$1:$IW$188,56,FALSE),0)</f>
        <v>350.9</v>
      </c>
      <c r="FL83" s="19">
        <f>IFERROR(HLOOKUP(FL$1,'Nakladova matice_2018'!$A$1:$IW$188,56,FALSE),0)</f>
        <v>709.04</v>
      </c>
      <c r="FM83" s="19">
        <f>IFERROR(HLOOKUP(FM$1,'Nakladova matice_2018'!$A$1:$IW$188,56,FALSE),0)</f>
        <v>0</v>
      </c>
      <c r="FN83" s="19">
        <f>IFERROR(HLOOKUP(FN$1,'Nakladova matice_2018'!$A$1:$IW$188,56,FALSE),0)</f>
        <v>1745.83</v>
      </c>
      <c r="FO83" s="19">
        <f>IFERROR(HLOOKUP(FO$1,'Nakladova matice_2018'!$A$1:$IW$188,56,FALSE),0)</f>
        <v>2974.48</v>
      </c>
      <c r="FP83" s="19">
        <f>IFERROR(HLOOKUP(FP$1,'Nakladova matice_2018'!$A$1:$IW$188,56,FALSE),0)</f>
        <v>0</v>
      </c>
      <c r="FQ83" s="19">
        <f>IFERROR(HLOOKUP(FQ$1,'Nakladova matice_2018'!$A$1:$IW$188,56,FALSE),0)</f>
        <v>674.13</v>
      </c>
      <c r="FR83" s="19">
        <f>IFERROR(HLOOKUP(FR$1,'Nakladova matice_2018'!$A$1:$IW$188,56,FALSE),0)</f>
        <v>0</v>
      </c>
      <c r="FS83" s="19">
        <f>IFERROR(HLOOKUP(FS$1,'Nakladova matice_2018'!$A$1:$IW$188,56,FALSE),0)</f>
        <v>5224.33</v>
      </c>
      <c r="FT83" s="19">
        <f>IFERROR(HLOOKUP(FT$1,'Nakladova matice_2018'!$A$1:$IW$188,56,FALSE),0)</f>
        <v>5939.68</v>
      </c>
      <c r="FU83" s="19">
        <f>IFERROR(HLOOKUP(FU$1,'Nakladova matice_2018'!$A$1:$IW$188,56,FALSE),0)</f>
        <v>0</v>
      </c>
      <c r="FV83" s="19">
        <f>IFERROR(HLOOKUP(FV$1,'Nakladova matice_2018'!$A$1:$IW$188,56,FALSE),0)</f>
        <v>22559.439999999999</v>
      </c>
      <c r="FW83" s="19">
        <f>IFERROR(HLOOKUP(FW$1,'Nakladova matice_2018'!$A$1:$IW$188,56,FALSE),0)</f>
        <v>0</v>
      </c>
      <c r="FX83" s="19">
        <f>IFERROR(HLOOKUP(FX$1,'Nakladova matice_2018'!$A$1:$IW$188,56,FALSE),0)</f>
        <v>17232.37</v>
      </c>
      <c r="FY83" s="19">
        <f>IFERROR(HLOOKUP(FY$1,'Nakladova matice_2018'!$A$1:$IW$188,56,FALSE),0)</f>
        <v>5688.53</v>
      </c>
      <c r="FZ83" s="19">
        <f>IFERROR(HLOOKUP(FZ$1,'Nakladova matice_2018'!$A$1:$IW$188,56,FALSE),0)</f>
        <v>0</v>
      </c>
      <c r="GA83" s="19">
        <f>IFERROR(HLOOKUP(GA$1,'Nakladova matice_2018'!$A$1:$IW$188,56,FALSE),0)</f>
        <v>7591.42</v>
      </c>
      <c r="GB83" s="19">
        <f>IFERROR(HLOOKUP(GB$1,'Nakladova matice_2018'!$A$1:$IW$188,56,FALSE),0)</f>
        <v>29.13</v>
      </c>
      <c r="GC83" s="19">
        <f>IFERROR(HLOOKUP(GC$1,'Nakladova matice_2018'!$A$1:$IW$188,56,FALSE),0)</f>
        <v>21943.47</v>
      </c>
      <c r="GD83" s="19">
        <f>IFERROR(HLOOKUP(GD$1,'Nakladova matice_2018'!$A$1:$IW$188,56,FALSE),0)</f>
        <v>12994.52</v>
      </c>
      <c r="GE83" s="19">
        <f>IFERROR(HLOOKUP(GE$1,'Nakladova matice_2018'!$A$1:$IW$188,56,FALSE),0)</f>
        <v>0</v>
      </c>
      <c r="GF83" s="19">
        <f>IFERROR(HLOOKUP(GF$1,'Nakladova matice_2018'!$A$1:$IW$188,56,FALSE),0)</f>
        <v>0</v>
      </c>
      <c r="GG83" s="19">
        <f>IFERROR(HLOOKUP(GG$1,'Nakladova matice_2018'!$A$1:$IW$188,56,FALSE),0)</f>
        <v>0</v>
      </c>
      <c r="GH83" s="19">
        <f>IFERROR(HLOOKUP(GH$1,'Nakladova matice_2018'!$A$1:$IW$188,56,FALSE),0)</f>
        <v>0</v>
      </c>
      <c r="GI83" s="19">
        <f>IFERROR(HLOOKUP(GI$1,'Nakladova matice_2018'!$A$1:$IW$188,56,FALSE),0)</f>
        <v>1615.61</v>
      </c>
      <c r="GJ83" s="19">
        <f>IFERROR(HLOOKUP(GJ$1,'Nakladova matice_2018'!$A$1:$IW$188,56,FALSE),0)</f>
        <v>3144.66</v>
      </c>
      <c r="GK83" s="19">
        <f>IFERROR(HLOOKUP(GK$1,'Nakladova matice_2018'!$A$1:$IW$188,56,FALSE),0)</f>
        <v>4938.78</v>
      </c>
      <c r="GL83" s="19">
        <f>IFERROR(HLOOKUP(GL$1,'Nakladova matice_2018'!$A$1:$IW$188,56,FALSE),0)</f>
        <v>0</v>
      </c>
      <c r="GM83" s="19">
        <f>IFERROR(HLOOKUP(GM$1,'Nakladova matice_2018'!$A$1:$IW$188,56,FALSE),0)</f>
        <v>20067.14</v>
      </c>
      <c r="GN83" s="19">
        <f>IFERROR(HLOOKUP(GN$1,'Nakladova matice_2018'!$A$1:$IW$188,56,FALSE),0)</f>
        <v>0</v>
      </c>
      <c r="GO83" s="19">
        <f>IFERROR(HLOOKUP(GO$1,'Nakladova matice_2018'!$A$1:$IW$188,56,FALSE),0)</f>
        <v>0</v>
      </c>
      <c r="GP83" s="19">
        <f>IFERROR(HLOOKUP(GP$1,'Nakladova matice_2018'!$A$1:$IW$188,56,FALSE),0)</f>
        <v>0</v>
      </c>
      <c r="GQ83" s="19">
        <f>IFERROR(HLOOKUP(GQ$1,'Nakladova matice_2018'!$A$1:$IW$188,56,FALSE),0)</f>
        <v>0</v>
      </c>
      <c r="GR83" s="19">
        <f>IFERROR(HLOOKUP(GR$1,'Nakladova matice_2018'!$A$1:$IW$188,56,FALSE),0)</f>
        <v>0</v>
      </c>
      <c r="GS83" s="19">
        <f>IFERROR(HLOOKUP(GS$1,'Nakladova matice_2018'!$A$1:$IW$188,56,FALSE),0)</f>
        <v>0</v>
      </c>
      <c r="GT83" s="19">
        <f>IFERROR(HLOOKUP(GT$1,'Nakladova matice_2018'!$A$1:$IW$188,56,FALSE),0)</f>
        <v>996.29</v>
      </c>
      <c r="GU83" s="19">
        <f>IFERROR(HLOOKUP(GU$1,'Nakladova matice_2018'!$A$1:$IW$188,56,FALSE),0)</f>
        <v>4578.68</v>
      </c>
      <c r="GV83" s="19">
        <f>IFERROR(HLOOKUP(GV$1,'Nakladova matice_2018'!$A$1:$IW$188,56,FALSE),0)</f>
        <v>0</v>
      </c>
      <c r="GW83" s="19">
        <f>IFERROR(HLOOKUP(GW$1,'Nakladova matice_2018'!$A$1:$IW$188,56,FALSE),0)</f>
        <v>0</v>
      </c>
      <c r="GX83" s="19">
        <f>IFERROR(HLOOKUP(GX$1,'Nakladova matice_2018'!$A$1:$IW$188,56,FALSE),0)</f>
        <v>0</v>
      </c>
      <c r="GY83" s="19">
        <f>IFERROR(HLOOKUP(GY$1,'Nakladova matice_2018'!$A$1:$IW$188,56,FALSE),0)</f>
        <v>0</v>
      </c>
      <c r="GZ83" s="19">
        <f>IFERROR(HLOOKUP(GZ$1,'Nakladova matice_2018'!$A$1:$IW$188,56,FALSE),0)</f>
        <v>1934.73</v>
      </c>
      <c r="HA83" s="19">
        <f>IFERROR(HLOOKUP(HA$1,'Nakladova matice_2018'!$A$1:$IW$188,56,FALSE),0)</f>
        <v>43501.32</v>
      </c>
      <c r="HB83" s="19">
        <f>IFERROR(HLOOKUP(HB$1,'Nakladova matice_2018'!$A$1:$IW$188,56,FALSE),0)</f>
        <v>0</v>
      </c>
      <c r="HC83" s="19">
        <f>IFERROR(HLOOKUP(HC$1,'Nakladova matice_2018'!$A$1:$IW$188,56,FALSE),0)</f>
        <v>0</v>
      </c>
      <c r="HD83" s="19">
        <f>IFERROR(HLOOKUP(HD$1,'Nakladova matice_2018'!$A$1:$IW$188,56,FALSE),0)</f>
        <v>3922.18</v>
      </c>
      <c r="HE83" s="19">
        <f>IFERROR(HLOOKUP(HE$1,'Nakladova matice_2018'!$A$1:$IW$188,56,FALSE),0)</f>
        <v>7692.39</v>
      </c>
      <c r="HF83" s="19">
        <f>IFERROR(HLOOKUP(HF$1,'Nakladova matice_2018'!$A$1:$IW$188,56,FALSE),0)</f>
        <v>6953.08</v>
      </c>
      <c r="HG83" s="19">
        <f>IFERROR(HLOOKUP(HG$1,'Nakladova matice_2018'!$A$1:$IW$188,56,FALSE),0)</f>
        <v>7384.05</v>
      </c>
      <c r="HH83" s="19">
        <f>IFERROR(HLOOKUP(HH$1,'Nakladova matice_2018'!$A$1:$IW$188,56,FALSE),0)</f>
        <v>20354.849999999999</v>
      </c>
      <c r="HI83" s="19">
        <f>IFERROR(HLOOKUP(HI$1,'Nakladova matice_2018'!$A$1:$IW$188,56,FALSE),0)</f>
        <v>0</v>
      </c>
      <c r="HJ83" s="19">
        <f>IFERROR(HLOOKUP(HJ$1,'Nakladova matice_2018'!$A$1:$IW$188,56,FALSE),0)</f>
        <v>20820.8</v>
      </c>
      <c r="HK83" s="19">
        <f>IFERROR(HLOOKUP(HK$1,'Nakladova matice_2018'!$A$1:$IW$188,56,FALSE),0)</f>
        <v>0</v>
      </c>
      <c r="HL83" s="19">
        <f>IFERROR(HLOOKUP(HL$1,'Nakladova matice_2018'!$A$1:$IW$188,56,FALSE),0)</f>
        <v>0</v>
      </c>
      <c r="HM83" s="19">
        <f>IFERROR(HLOOKUP(HM$1,'Nakladova matice_2018'!$A$1:$IW$188,56,FALSE),0)</f>
        <v>0</v>
      </c>
      <c r="HN83" s="19">
        <f>IFERROR(HLOOKUP(HN$1,'Nakladova matice_2018'!$A$1:$IW$188,56,FALSE),0)</f>
        <v>0</v>
      </c>
      <c r="HO83" s="19">
        <f>IFERROR(HLOOKUP(HO$1,'Nakladova matice_2018'!$A$1:$IW$188,56,FALSE),0)</f>
        <v>0</v>
      </c>
      <c r="HP83" s="19">
        <f>IFERROR(HLOOKUP(HP$1,'Nakladova matice_2018'!$A$1:$IW$188,56,FALSE),0)</f>
        <v>0</v>
      </c>
      <c r="HQ83" s="19">
        <f>IFERROR(HLOOKUP(HQ$1,'Nakladova matice_2018'!$A$1:$IW$188,56,FALSE),0)</f>
        <v>0</v>
      </c>
      <c r="HR83" s="19">
        <f>IFERROR(HLOOKUP(HR$1,'Nakladova matice_2018'!$A$1:$IW$188,56,FALSE),0)</f>
        <v>0</v>
      </c>
      <c r="HS83" s="19">
        <f>IFERROR(HLOOKUP(HS$1,'Nakladova matice_2018'!$A$1:$IW$188,56,FALSE),0)</f>
        <v>0</v>
      </c>
      <c r="HT83" s="19">
        <f>IFERROR(HLOOKUP(HT$1,'Nakladova matice_2018'!$A$1:$IW$188,56,FALSE),0)</f>
        <v>227.53</v>
      </c>
      <c r="HU83" s="19">
        <f>IFERROR(HLOOKUP(HU$1,'Nakladova matice_2018'!$A$1:$IW$188,56,FALSE),0)</f>
        <v>204.41</v>
      </c>
      <c r="HV83" s="19">
        <f>IFERROR(HLOOKUP(HV$1,'Nakladova matice_2018'!$A$1:$IW$188,56,FALSE),0)</f>
        <v>38.51</v>
      </c>
      <c r="HW83" s="19">
        <f>IFERROR(HLOOKUP(HW$1,'Nakladova matice_2018'!$A$1:$IW$188,56,FALSE),0)</f>
        <v>3071.3</v>
      </c>
      <c r="HX83" s="19">
        <f>IFERROR(HLOOKUP(HX$1,'Nakladova matice_2018'!$A$1:$IW$188,56,FALSE),0)</f>
        <v>787.2</v>
      </c>
      <c r="HY83" s="19">
        <f>IFERROR(HLOOKUP(HY$1,'Nakladova matice_2018'!$A$1:$IW$188,56,FALSE),0)</f>
        <v>521.02</v>
      </c>
      <c r="HZ83" s="19">
        <f>IFERROR(HLOOKUP(HZ$1,'Nakladova matice_2018'!$A$1:$IW$188,56,FALSE),0)</f>
        <v>0</v>
      </c>
      <c r="IA83" s="19">
        <f>IFERROR(HLOOKUP(IA$1,'Nakladova matice_2018'!$A$1:$IW$188,56,FALSE),0)</f>
        <v>1019.04</v>
      </c>
      <c r="IB83" s="19">
        <f>IFERROR(HLOOKUP(IB$1,'Nakladova matice_2018'!$A$1:$IW$188,56,FALSE),0)</f>
        <v>760.61</v>
      </c>
      <c r="IC83" s="19">
        <f>IFERROR(HLOOKUP(IC$1,'Nakladova matice_2018'!$A$1:$IW$188,56,FALSE),0)</f>
        <v>549.92999999999995</v>
      </c>
      <c r="ID83" s="19">
        <f>IFERROR(HLOOKUP(ID$1,'Nakladova matice_2018'!$A$1:$IW$188,56,FALSE),0)</f>
        <v>1394.66</v>
      </c>
      <c r="IE83" s="19">
        <f>IFERROR(HLOOKUP(IE$1,'Nakladova matice_2018'!$A$1:$IW$188,56,FALSE),0)</f>
        <v>0</v>
      </c>
      <c r="IF83" s="19">
        <f>IFERROR(HLOOKUP(IF$1,'Nakladova matice_2018'!$A$1:$IW$188,56,FALSE),0)</f>
        <v>184.2</v>
      </c>
      <c r="IG83" s="19">
        <f>IFERROR(HLOOKUP(IG$1,'Nakladova matice_2018'!$A$1:$IW$188,56,FALSE),0)</f>
        <v>773.89</v>
      </c>
      <c r="IH83" s="19">
        <f>IFERROR(HLOOKUP(IH$1,'Nakladova matice_2018'!$A$1:$IW$188,56,FALSE),0)</f>
        <v>0</v>
      </c>
      <c r="II83" s="19">
        <f>IFERROR(HLOOKUP(II$1,'Nakladova matice_2018'!$A$1:$IW$188,56,FALSE),0)</f>
        <v>7180.32</v>
      </c>
      <c r="IJ83" s="19">
        <f>IFERROR(HLOOKUP(IJ$1,'Nakladova matice_2018'!$A$1:$IW$188,56,FALSE),0)</f>
        <v>0</v>
      </c>
      <c r="IK83" s="19">
        <f>IFERROR(HLOOKUP(IK$1,'Nakladova matice_2018'!$A$1:$IW$188,56,FALSE),0)</f>
        <v>6211.53</v>
      </c>
      <c r="IL83" s="19">
        <f>IFERROR(HLOOKUP(IL$1,'Nakladova matice_2018'!$A$1:$IW$188,56,FALSE),0)</f>
        <v>4117.58</v>
      </c>
      <c r="IM83" s="19">
        <f>IFERROR(HLOOKUP(IM$1,'Nakladova matice_2018'!$A$1:$IW$188,56,FALSE),0)</f>
        <v>2789.67</v>
      </c>
      <c r="IN83" s="19">
        <f>IFERROR(HLOOKUP(IN$1,'Nakladova matice_2018'!$A$1:$IW$188,56,FALSE),0)</f>
        <v>129419.4</v>
      </c>
      <c r="IO83" s="19">
        <f>IFERROR(HLOOKUP(IO$1,'Nakladova matice_2018'!$A$1:$IW$188,56,FALSE),0)</f>
        <v>0</v>
      </c>
      <c r="IP83" s="19">
        <f>IFERROR(HLOOKUP(IP$1,'Nakladova matice_2018'!$A$1:$IW$188,56,FALSE),0)</f>
        <v>47684.02</v>
      </c>
      <c r="IQ83" s="19">
        <f>IFERROR(HLOOKUP(IQ$1,'Nakladova matice_2018'!$A$1:$IW$188,56,FALSE),0)</f>
        <v>0</v>
      </c>
      <c r="IR83" s="19">
        <f>IFERROR(HLOOKUP(IR$1,'Nakladova matice_2018'!$A$1:$IW$188,56,FALSE),0)</f>
        <v>0</v>
      </c>
      <c r="IS83" s="19">
        <f>IFERROR(HLOOKUP(IS$1,'Nakladova matice_2018'!$A$1:$IW$188,56,FALSE),0)</f>
        <v>0</v>
      </c>
      <c r="IT83" s="19">
        <f>IFERROR(HLOOKUP(IT$1,'Nakladova matice_2018'!$A$1:$IW$188,56,FALSE),0)</f>
        <v>0</v>
      </c>
      <c r="IU83" s="19">
        <f>IFERROR(HLOOKUP(IU$1,'Nakladova matice_2018'!$A$1:$IW$188,56,FALSE),0)</f>
        <v>0</v>
      </c>
      <c r="IV83" s="19">
        <f>IFERROR(HLOOKUP(IV$1,'Nakladova matice_2018'!$A$1:$IW$188,56,FALSE),0)</f>
        <v>7384.38</v>
      </c>
      <c r="IW83" s="19">
        <f>IFERROR(HLOOKUP(IW$1,'Nakladova matice_2018'!$A$1:$IW$188,56,FALSE),0)</f>
        <v>0</v>
      </c>
      <c r="IX83" s="19">
        <f>IFERROR(HLOOKUP(IX$1,'Nakladova matice_2018'!$A$1:$IW$188,56,FALSE),0)</f>
        <v>0</v>
      </c>
      <c r="IY83" s="19">
        <f>IFERROR(HLOOKUP(IY$1,'Nakladova matice_2018'!$A$1:$IW$188,56,FALSE),0)</f>
        <v>4269.93</v>
      </c>
      <c r="IZ83" s="19">
        <f>IFERROR(HLOOKUP(IZ$1,'Nakladova matice_2018'!$A$1:$IW$188,56,FALSE),0)</f>
        <v>8390.99</v>
      </c>
      <c r="JA83" s="19">
        <f>IFERROR(HLOOKUP(JA$1,'Nakladova matice_2018'!$A$1:$IW$188,56,FALSE),0)</f>
        <v>9335.49</v>
      </c>
      <c r="JB83" s="19">
        <f>IFERROR(HLOOKUP(JB$1,'Nakladova matice_2018'!$A$1:$IW$188,56,FALSE),0)</f>
        <v>1459.7</v>
      </c>
      <c r="JC83" s="19">
        <f>IFERROR(HLOOKUP(JC$1,'Nakladova matice_2018'!$A$1:$IW$188,56,FALSE),0)</f>
        <v>0</v>
      </c>
      <c r="JD83" s="19">
        <f>IFERROR(HLOOKUP(JD$1,'Nakladova matice_2018'!$A$1:$IW$188,56,FALSE),0)</f>
        <v>0</v>
      </c>
      <c r="JE83" s="19">
        <f>IFERROR(HLOOKUP(JE$1,'Nakladova matice_2018'!$A$1:$IW$188,56,FALSE),0)</f>
        <v>0</v>
      </c>
      <c r="JF83" s="19">
        <f>IFERROR(HLOOKUP(JF$1,'Nakladova matice_2018'!$A$1:$IW$188,56,FALSE),0)</f>
        <v>0</v>
      </c>
      <c r="JG83" s="19">
        <f>IFERROR(HLOOKUP(JG$1,'Nakladova matice_2018'!$A$1:$IW$188,56,FALSE),0)</f>
        <v>67275.09</v>
      </c>
      <c r="JH83" s="19">
        <f>IFERROR(HLOOKUP(JH$1,'Nakladova matice_2018'!$A$1:$IW$188,56,FALSE),0)</f>
        <v>0</v>
      </c>
      <c r="JI83" s="19">
        <f>IFERROR(HLOOKUP(JI$1,'Nakladova matice_2018'!$A$1:$IW$188,56,FALSE),0)</f>
        <v>198.75</v>
      </c>
      <c r="JJ83" s="19">
        <f>IFERROR(HLOOKUP(JJ$1,'Nakladova matice_2018'!$A$1:$IW$188,56,FALSE),0)</f>
        <v>1541.66</v>
      </c>
      <c r="JK83" s="19">
        <f>IFERROR(HLOOKUP(JK$1,'Nakladova matice_2018'!$A$1:$IW$188,56,FALSE),0)</f>
        <v>11243.66</v>
      </c>
      <c r="JL83" s="19">
        <f>IFERROR(HLOOKUP(JL$1,'Nakladova matice_2018'!$A$1:$IW$188,56,FALSE),0)</f>
        <v>28384.59</v>
      </c>
      <c r="JM83" s="19">
        <f>IFERROR(HLOOKUP(JM$1,'Nakladova matice_2018'!$A$1:$IW$188,56,FALSE),0)</f>
        <v>13388.16</v>
      </c>
      <c r="JN83" s="19">
        <f>IFERROR(HLOOKUP(JN$1,'Nakladova matice_2018'!$A$1:$IW$188,56,FALSE),0)</f>
        <v>0</v>
      </c>
      <c r="JO83" s="19">
        <f>IFERROR(HLOOKUP(JO$1,'Nakladova matice_2018'!$A$1:$IW$188,56,FALSE),0)</f>
        <v>0</v>
      </c>
      <c r="JP83" s="19">
        <f>IFERROR(HLOOKUP(JP$1,'Nakladova matice_2018'!$A$1:$IW$188,56,FALSE),0)</f>
        <v>0</v>
      </c>
      <c r="JQ83" s="19">
        <f>IFERROR(HLOOKUP(JQ$1,'Nakladova matice_2018'!$A$1:$IW$188,56,FALSE),0)</f>
        <v>0</v>
      </c>
      <c r="JR83" s="19">
        <f>IFERROR(HLOOKUP(JR$1,'Nakladova matice_2018'!$A$1:$IW$188,56,FALSE),0)</f>
        <v>1251.28</v>
      </c>
      <c r="JS83" s="19">
        <f>IFERROR(HLOOKUP(JS$1,'Nakladova matice_2018'!$A$1:$IW$188,56,FALSE),0)</f>
        <v>0</v>
      </c>
      <c r="JT83" s="19">
        <f>IFERROR(HLOOKUP(JT$1,'Nakladova matice_2018'!$A$1:$IW$188,56,FALSE),0)</f>
        <v>35720.5</v>
      </c>
      <c r="JU83" s="19">
        <f>IFERROR(HLOOKUP(JU$1,'Nakladova matice_2018'!$A$1:$IW$188,56,FALSE),0)</f>
        <v>7906.51</v>
      </c>
      <c r="JV83" s="19">
        <f>IFERROR(HLOOKUP(JV$1,'Nakladova matice_2018'!$A$1:$IW$188,56,FALSE),0)</f>
        <v>18796.509999999998</v>
      </c>
      <c r="JW83" s="19">
        <f>IFERROR(HLOOKUP(JW$1,'Nakladova matice_2018'!$A$1:$IW$188,56,FALSE),0)</f>
        <v>574.21</v>
      </c>
      <c r="JX83" s="19">
        <f>IFERROR(HLOOKUP(JX$1,'Nakladova matice_2018'!$A$1:$IW$188,56,FALSE),0)</f>
        <v>3591.49</v>
      </c>
      <c r="JY83" s="19">
        <f>IFERROR(HLOOKUP(JY$1,'Nakladova matice_2018'!$A$1:$IW$188,56,FALSE),0)</f>
        <v>6083.69</v>
      </c>
      <c r="JZ83" s="19">
        <f>IFERROR(HLOOKUP(JZ$1,'Nakladova matice_2018'!$A$1:$IW$188,56,FALSE),0)</f>
        <v>0</v>
      </c>
      <c r="KA83" s="19">
        <f>IFERROR(HLOOKUP(KA$1,'Nakladova matice_2018'!$A$1:$IW$188,56,FALSE),0)</f>
        <v>5234.95</v>
      </c>
      <c r="KB83" s="19">
        <f>IFERROR(HLOOKUP(KB$1,'Nakladova matice_2018'!$A$1:$IW$188,56,FALSE),0)</f>
        <v>0</v>
      </c>
      <c r="KC83" s="19">
        <f>IFERROR(HLOOKUP(KC$1,'Nakladova matice_2018'!$A$1:$IW$188,56,FALSE),0)</f>
        <v>10000</v>
      </c>
      <c r="KD83" s="19">
        <f>IFERROR(HLOOKUP(KD$1,'Nakladova matice_2018'!$A$1:$IW$188,56,FALSE),0)</f>
        <v>13230.73</v>
      </c>
      <c r="KE83" s="19">
        <f>IFERROR(HLOOKUP(KE$1,'Nakladova matice_2018'!$A$1:$IW$188,56,FALSE),0)</f>
        <v>0</v>
      </c>
      <c r="KF83" s="19">
        <f>IFERROR(HLOOKUP(KF$1,'Nakladova matice_2018'!$A$1:$IW$188,56,FALSE),0)</f>
        <v>0</v>
      </c>
      <c r="KG83" s="19">
        <f>IFERROR(HLOOKUP(KG$1,'Nakladova matice_2018'!$A$1:$IW$188,56,FALSE),0)</f>
        <v>0</v>
      </c>
      <c r="KH83" s="19">
        <f>IFERROR(HLOOKUP(KH$1,'Nakladova matice_2018'!$A$1:$IW$188,56,FALSE),0)</f>
        <v>0</v>
      </c>
      <c r="KI83" s="19">
        <f>IFERROR(HLOOKUP(KI$1,'Nakladova matice_2018'!$A$1:$IW$188,56,FALSE),0)</f>
        <v>0</v>
      </c>
      <c r="KJ83" s="19">
        <f>IFERROR(HLOOKUP(KJ$1,'Nakladova matice_2018'!$A$1:$IW$188,56,FALSE),0)</f>
        <v>15206.03</v>
      </c>
      <c r="KK83" s="19">
        <f>IFERROR(HLOOKUP(KK$1,'Nakladova matice_2018'!$A$1:$IW$188,56,FALSE),0)</f>
        <v>9812.2099999999991</v>
      </c>
      <c r="KL83" s="19">
        <f>IFERROR(HLOOKUP(KL$1,'Nakladova matice_2018'!$A$1:$IW$188,56,FALSE),0)</f>
        <v>0</v>
      </c>
      <c r="KM83" s="19">
        <f>IFERROR(HLOOKUP(KM$1,'Nakladova matice_2018'!$A$1:$IW$188,56,FALSE),0)</f>
        <v>0</v>
      </c>
      <c r="KN83" s="19">
        <f>IFERROR(HLOOKUP(KN$1,'Nakladova matice_2018'!$A$1:$IW$188,56,FALSE),0)</f>
        <v>0</v>
      </c>
      <c r="KO83" s="19">
        <f>IFERROR(HLOOKUP(KO$1,'Nakladova matice_2018'!$A$1:$IW$188,56,FALSE),0)</f>
        <v>0</v>
      </c>
      <c r="KP83" s="19">
        <f>IFERROR(HLOOKUP(KP$1,'Nakladova matice_2018'!$A$1:$IW$188,56,FALSE),0)</f>
        <v>304.48</v>
      </c>
      <c r="KQ83" s="19">
        <f>IFERROR(HLOOKUP(KQ$1,'Nakladova matice_2018'!$A$1:$IW$188,56,FALSE),0)</f>
        <v>697.13</v>
      </c>
      <c r="KR83" s="19">
        <f>IFERROR(HLOOKUP(KR$1,'Nakladova matice_2018'!$A$1:$IW$188,56,FALSE),0)</f>
        <v>2817.56</v>
      </c>
      <c r="KS83" s="19">
        <f>IFERROR(HLOOKUP(KS$1,'Nakladova matice_2018'!$A$1:$IW$188,56,FALSE),0)</f>
        <v>0</v>
      </c>
      <c r="KT83" s="19">
        <f>IFERROR(HLOOKUP(KT$1,'Nakladova matice_2018'!$A$1:$IW$188,56,FALSE),0)</f>
        <v>0</v>
      </c>
      <c r="KU83" s="19">
        <f>IFERROR(HLOOKUP(KU$1,'Nakladova matice_2018'!$A$1:$IW$188,56,FALSE),0)</f>
        <v>5439.7</v>
      </c>
      <c r="KV83" s="19">
        <f>IFERROR(HLOOKUP(KV$1,'Nakladova matice_2018'!$A$1:$IW$188,56,FALSE),0)</f>
        <v>0</v>
      </c>
      <c r="KW83" s="19">
        <f>IFERROR(HLOOKUP(KW$1,'Nakladova matice_2018'!$A$1:$IW$188,56,FALSE),0)</f>
        <v>36813.120000000003</v>
      </c>
      <c r="KX83" s="19">
        <f>IFERROR(HLOOKUP(KX$1,'Nakladova matice_2018'!$A$1:$IW$188,56,FALSE),0)</f>
        <v>0</v>
      </c>
      <c r="KY83" s="19">
        <f>IFERROR(HLOOKUP(KY$1,'Nakladova matice_2018'!$A$1:$IW$188,56,FALSE),0)</f>
        <v>0</v>
      </c>
      <c r="KZ83" s="19">
        <f>IFERROR(HLOOKUP(KZ$1,'Nakladova matice_2018'!$A$1:$IW$188,56,FALSE),0)</f>
        <v>4015.48</v>
      </c>
      <c r="LA83" s="19">
        <f>IFERROR(HLOOKUP(LA$1,'Nakladova matice_2018'!$A$1:$IW$188,56,FALSE),0)</f>
        <v>0</v>
      </c>
      <c r="LB83" s="19">
        <f>IFERROR(HLOOKUP(LB$1,'Nakladova matice_2018'!$A$1:$IW$188,56,FALSE),0)</f>
        <v>4229.2</v>
      </c>
      <c r="LC83" s="19">
        <f>IFERROR(HLOOKUP(LC$1,'Nakladova matice_2018'!$A$1:$IW$188,56,FALSE),0)</f>
        <v>0</v>
      </c>
      <c r="LD83" s="19">
        <f>IFERROR(HLOOKUP(LD$1,'Nakladova matice_2018'!$A$1:$IW$188,56,FALSE),0)</f>
        <v>0</v>
      </c>
      <c r="LE83" s="19">
        <f>IFERROR(HLOOKUP(LE$1,'Nakladova matice_2018'!$A$1:$IW$188,56,FALSE),0)</f>
        <v>815.66</v>
      </c>
      <c r="LF83" s="19">
        <f>IFERROR(HLOOKUP(LF$1,'Nakladova matice_2018'!$A$1:$IW$188,56,FALSE),0)</f>
        <v>1041.1400000000001</v>
      </c>
      <c r="LG83" s="19">
        <f>IFERROR(HLOOKUP(LG$1,'Nakladova matice_2018'!$A$1:$IW$188,56,FALSE),0)</f>
        <v>624.08000000000004</v>
      </c>
      <c r="LH83" s="19">
        <f>IFERROR(HLOOKUP(LH$1,'Nakladova matice_2018'!$A$1:$IW$188,56,FALSE),0)</f>
        <v>543.33000000000004</v>
      </c>
      <c r="LI83" s="19">
        <f>IFERROR(HLOOKUP(LI$1,'Nakladova matice_2018'!$A$1:$IW$188,56,FALSE),0)</f>
        <v>516.82000000000005</v>
      </c>
      <c r="LJ83" s="19">
        <f>IFERROR(HLOOKUP(LJ$1,'Nakladova matice_2018'!$A$1:$IW$188,56,FALSE),0)</f>
        <v>416.55</v>
      </c>
      <c r="LK83" s="19">
        <f>IFERROR(HLOOKUP(LK$1,'Nakladova matice_2018'!$A$1:$IW$188,56,FALSE),0)</f>
        <v>0</v>
      </c>
      <c r="LL83" s="19">
        <f>IFERROR(HLOOKUP(LL$1,'Nakladova matice_2018'!$A$1:$IW$188,56,FALSE),0)</f>
        <v>463.66</v>
      </c>
      <c r="LM83" s="19">
        <f>IFERROR(HLOOKUP(LM$1,'Nakladova matice_2018'!$A$1:$IW$188,56,FALSE),0)</f>
        <v>600.86</v>
      </c>
      <c r="LN83" s="19">
        <f>IFERROR(HLOOKUP(LN$1,'Nakladova matice_2018'!$A$1:$IW$188,56,FALSE),0)</f>
        <v>0</v>
      </c>
      <c r="LO83" s="19">
        <f>IFERROR(HLOOKUP(LO$1,'Nakladova matice_2018'!$A$1:$IW$188,56,FALSE),0)</f>
        <v>25719.05</v>
      </c>
      <c r="LP83" s="19">
        <f>IFERROR(HLOOKUP(LP$1,'Nakladova matice_2018'!$A$1:$IW$188,56,FALSE),0)</f>
        <v>0</v>
      </c>
      <c r="LQ83" s="19">
        <f>IFERROR(HLOOKUP(LQ$1,'Nakladova matice_2018'!$A$1:$IW$188,56,FALSE),0)</f>
        <v>0</v>
      </c>
      <c r="LR83" s="19">
        <f>IFERROR(HLOOKUP(LR$1,'Nakladova matice_2018'!$A$1:$IW$188,56,FALSE),0)</f>
        <v>0</v>
      </c>
      <c r="LS83" s="19">
        <f>IFERROR(HLOOKUP(LS$1,'Nakladova matice_2018'!$A$1:$IW$188,56,FALSE),0)</f>
        <v>17455</v>
      </c>
      <c r="LT83" s="19">
        <f>IFERROR(HLOOKUP(LT$1,'Nakladova matice_2018'!$A$1:$IW$188,56,FALSE),0)</f>
        <v>68934.899999999994</v>
      </c>
      <c r="LU83" s="19">
        <f>IFERROR(HLOOKUP(LU$1,'Nakladova matice_2018'!$A$1:$IW$188,56,FALSE),0)</f>
        <v>0</v>
      </c>
      <c r="LV83" s="19">
        <f>IFERROR(HLOOKUP(LV$1,'Nakladova matice_2018'!$A$1:$IW$188,56,FALSE),0)</f>
        <v>0</v>
      </c>
      <c r="LW83" s="19">
        <f>IFERROR(HLOOKUP(LW$1,'Nakladova matice_2018'!$A$1:$IW$188,56,FALSE),0)</f>
        <v>0</v>
      </c>
      <c r="LX83" s="19">
        <f>IFERROR(HLOOKUP(LX$1,'Nakladova matice_2018'!$A$1:$IW$188,56,FALSE),0)</f>
        <v>0</v>
      </c>
      <c r="LY83" s="19">
        <f>IFERROR(HLOOKUP(LY$1,'Nakladova matice_2018'!$A$1:$IW$188,56,FALSE),0)</f>
        <v>0</v>
      </c>
      <c r="LZ83" s="19">
        <f>IFERROR(HLOOKUP(LZ$1,'Nakladova matice_2018'!$A$1:$IW$188,56,FALSE),0)</f>
        <v>33802.49</v>
      </c>
      <c r="MA83" s="19">
        <f>IFERROR(HLOOKUP(MA$1,'Nakladova matice_2018'!$A$1:$IW$188,56,FALSE),0)</f>
        <v>0</v>
      </c>
      <c r="MB83" s="19">
        <f>IFERROR(HLOOKUP(MB$1,'Nakladova matice_2018'!$A$1:$IW$188,56,FALSE),0)</f>
        <v>0</v>
      </c>
      <c r="MC83" s="19">
        <f>IFERROR(HLOOKUP(MC$1,'Nakladova matice_2018'!$A$1:$IW$188,56,FALSE),0)</f>
        <v>2858</v>
      </c>
      <c r="MD83" s="19">
        <f>IFERROR(HLOOKUP(MD$1,'Nakladova matice_2018'!$A$1:$IW$188,56,FALSE),0)</f>
        <v>0</v>
      </c>
      <c r="ME83" s="19">
        <f>IFERROR(HLOOKUP(ME$1,'Nakladova matice_2018'!$A$1:$IW$188,56,FALSE),0)</f>
        <v>13087.91</v>
      </c>
      <c r="MF83" s="19">
        <f>IFERROR(HLOOKUP(MF$1,'Nakladova matice_2018'!$A$1:$IW$188,56,FALSE),0)</f>
        <v>24878.57</v>
      </c>
      <c r="MG83" s="19">
        <f>IFERROR(HLOOKUP(MG$1,'Nakladova matice_2018'!$A$1:$IW$188,56,FALSE),0)</f>
        <v>0</v>
      </c>
      <c r="MH83" s="19">
        <f>IFERROR(HLOOKUP(MH$1,'Nakladova matice_2018'!$A$1:$IW$188,56,FALSE),0)</f>
        <v>0</v>
      </c>
      <c r="MI83" s="19">
        <f>IFERROR(HLOOKUP(MI$1,'Nakladova matice_2018'!$A$1:$IW$188,56,FALSE),0)</f>
        <v>0</v>
      </c>
      <c r="MJ83" s="19">
        <f>IFERROR(HLOOKUP(MJ$1,'Nakladova matice_2018'!$A$1:$IW$188,56,FALSE),0)</f>
        <v>0</v>
      </c>
      <c r="MK83" s="19">
        <f>IFERROR(HLOOKUP(MK$1,'Nakladova matice_2018'!$A$1:$IW$188,56,FALSE),0)</f>
        <v>0</v>
      </c>
      <c r="ML83" s="19">
        <f>IFERROR(HLOOKUP(ML$1,'Nakladova matice_2018'!$A$1:$IW$188,56,FALSE),0)</f>
        <v>0</v>
      </c>
      <c r="MM83" s="19">
        <f>IFERROR(HLOOKUP(MM$1,'Nakladova matice_2018'!$A$1:$IW$188,56,FALSE),0)</f>
        <v>0</v>
      </c>
      <c r="MN83" s="19">
        <f>IFERROR(HLOOKUP(MN$1,'Nakladova matice_2018'!$A$1:$IW$188,56,FALSE),0)</f>
        <v>0</v>
      </c>
      <c r="MO83" s="20">
        <f t="shared" si="84"/>
        <v>1678306.4399999997</v>
      </c>
      <c r="MP83" s="20">
        <f>MO83-'Nakladova matice_2018'!IX56</f>
        <v>0</v>
      </c>
    </row>
    <row r="84" spans="1:354" x14ac:dyDescent="0.2">
      <c r="A84" s="27">
        <v>518123</v>
      </c>
      <c r="B84" s="21" t="s">
        <v>226</v>
      </c>
      <c r="C84" s="53">
        <v>1</v>
      </c>
      <c r="D84" s="19">
        <f>IFERROR(HLOOKUP(D$1,'Nakladova matice_2018'!$A$1:$IW$188,57,FALSE),0)</f>
        <v>0</v>
      </c>
      <c r="E84" s="19">
        <f>IFERROR(HLOOKUP(E$1,'Nakladova matice_2018'!$A$1:$IW$188,57,FALSE),0)</f>
        <v>0</v>
      </c>
      <c r="F84" s="19">
        <f>IFERROR(HLOOKUP(F$1,'Nakladova matice_2018'!$A$1:$IW$188,57,FALSE),0)</f>
        <v>0</v>
      </c>
      <c r="G84" s="19">
        <f>IFERROR(HLOOKUP(G$1,'Nakladova matice_2018'!$A$1:$IW$188,57,FALSE),0)</f>
        <v>0</v>
      </c>
      <c r="H84" s="19">
        <f>IFERROR(HLOOKUP(H$1,'Nakladova matice_2018'!$A$1:$IW$188,57,FALSE),0)</f>
        <v>0</v>
      </c>
      <c r="I84" s="19">
        <f>IFERROR(HLOOKUP(I$1,'Nakladova matice_2018'!$A$1:$IW$188,57,FALSE),0)</f>
        <v>0</v>
      </c>
      <c r="J84" s="19">
        <f>IFERROR(HLOOKUP(J$1,'Nakladova matice_2018'!$A$1:$IW$188,57,FALSE),0)</f>
        <v>0</v>
      </c>
      <c r="K84" s="19">
        <f>IFERROR(HLOOKUP(K$1,'Nakladova matice_2018'!$A$1:$IW$188,57,FALSE),0)</f>
        <v>0</v>
      </c>
      <c r="L84" s="19">
        <f>IFERROR(HLOOKUP(L$1,'Nakladova matice_2018'!$A$1:$IW$188,57,FALSE),0)</f>
        <v>0</v>
      </c>
      <c r="M84" s="19">
        <f>IFERROR(HLOOKUP(M$1,'Nakladova matice_2018'!$A$1:$IW$188,57,FALSE),0)</f>
        <v>0</v>
      </c>
      <c r="N84" s="19">
        <f>IFERROR(HLOOKUP(N$1,'Nakladova matice_2018'!$A$1:$IW$188,57,FALSE),0)</f>
        <v>0</v>
      </c>
      <c r="O84" s="19">
        <f>IFERROR(HLOOKUP(O$1,'Nakladova matice_2018'!$A$1:$IW$188,57,FALSE),0)</f>
        <v>0</v>
      </c>
      <c r="P84" s="19">
        <f>IFERROR(HLOOKUP(P$1,'Nakladova matice_2018'!$A$1:$IW$188,57,FALSE),0)</f>
        <v>0</v>
      </c>
      <c r="Q84" s="19">
        <f>IFERROR(HLOOKUP(Q$1,'Nakladova matice_2018'!$A$1:$IW$188,57,FALSE),0)</f>
        <v>0</v>
      </c>
      <c r="R84" s="19">
        <f>IFERROR(HLOOKUP(R$1,'Nakladova matice_2018'!$A$1:$IW$188,57,FALSE),0)</f>
        <v>0</v>
      </c>
      <c r="S84" s="19">
        <f>IFERROR(HLOOKUP(S$1,'Nakladova matice_2018'!$A$1:$IW$188,57,FALSE),0)</f>
        <v>0</v>
      </c>
      <c r="T84" s="19">
        <f>IFERROR(HLOOKUP(T$1,'Nakladova matice_2018'!$A$1:$IW$188,57,FALSE),0)</f>
        <v>0</v>
      </c>
      <c r="U84" s="19">
        <f>IFERROR(HLOOKUP(U$1,'Nakladova matice_2018'!$A$1:$IW$188,57,FALSE),0)</f>
        <v>0</v>
      </c>
      <c r="V84" s="19">
        <f>IFERROR(HLOOKUP(V$1,'Nakladova matice_2018'!$A$1:$IW$188,57,FALSE),0)</f>
        <v>0</v>
      </c>
      <c r="W84" s="19">
        <f>IFERROR(HLOOKUP(W$1,'Nakladova matice_2018'!$A$1:$IW$188,57,FALSE),0)</f>
        <v>0</v>
      </c>
      <c r="X84" s="19">
        <f>IFERROR(HLOOKUP(X$1,'Nakladova matice_2018'!$A$1:$IW$188,57,FALSE),0)</f>
        <v>0</v>
      </c>
      <c r="Y84" s="19">
        <f>IFERROR(HLOOKUP(Y$1,'Nakladova matice_2018'!$A$1:$IW$188,57,FALSE),0)</f>
        <v>0</v>
      </c>
      <c r="Z84" s="19">
        <f>IFERROR(HLOOKUP(Z$1,'Nakladova matice_2018'!$A$1:$IW$188,57,FALSE),0)</f>
        <v>0</v>
      </c>
      <c r="AA84" s="19">
        <f>IFERROR(HLOOKUP(AA$1,'Nakladova matice_2018'!$A$1:$IW$188,57,FALSE),0)</f>
        <v>0</v>
      </c>
      <c r="AB84" s="19">
        <f>IFERROR(HLOOKUP(AB$1,'Nakladova matice_2018'!$A$1:$IW$188,57,FALSE),0)</f>
        <v>0</v>
      </c>
      <c r="AC84" s="19">
        <f>IFERROR(HLOOKUP(AC$1,'Nakladova matice_2018'!$A$1:$IW$188,57,FALSE),0)</f>
        <v>0</v>
      </c>
      <c r="AD84" s="19">
        <f>IFERROR(HLOOKUP(AD$1,'Nakladova matice_2018'!$A$1:$IW$188,57,FALSE),0)</f>
        <v>0</v>
      </c>
      <c r="AE84" s="19">
        <f>IFERROR(HLOOKUP(AE$1,'Nakladova matice_2018'!$A$1:$IW$188,57,FALSE),0)</f>
        <v>0</v>
      </c>
      <c r="AF84" s="19">
        <f>IFERROR(HLOOKUP(AF$1,'Nakladova matice_2018'!$A$1:$IW$188,57,FALSE),0)</f>
        <v>0</v>
      </c>
      <c r="AG84" s="19">
        <f>IFERROR(HLOOKUP(AG$1,'Nakladova matice_2018'!$A$1:$IW$188,57,FALSE),0)</f>
        <v>0</v>
      </c>
      <c r="AH84" s="19">
        <f>IFERROR(HLOOKUP(AH$1,'Nakladova matice_2018'!$A$1:$IW$188,57,FALSE),0)</f>
        <v>0</v>
      </c>
      <c r="AI84" s="19">
        <f>IFERROR(HLOOKUP(AI$1,'Nakladova matice_2018'!$A$1:$IW$188,57,FALSE),0)</f>
        <v>0</v>
      </c>
      <c r="AJ84" s="19">
        <f>IFERROR(HLOOKUP(AJ$1,'Nakladova matice_2018'!$A$1:$IW$188,57,FALSE),0)</f>
        <v>0</v>
      </c>
      <c r="AK84" s="19">
        <f>IFERROR(HLOOKUP(AK$1,'Nakladova matice_2018'!$A$1:$IW$188,57,FALSE),0)</f>
        <v>0</v>
      </c>
      <c r="AL84" s="19">
        <f>IFERROR(HLOOKUP(AL$1,'Nakladova matice_2018'!$A$1:$IW$188,57,FALSE),0)</f>
        <v>0</v>
      </c>
      <c r="AM84" s="19">
        <f>IFERROR(HLOOKUP(AM$1,'Nakladova matice_2018'!$A$1:$IW$188,57,FALSE),0)</f>
        <v>0</v>
      </c>
      <c r="AN84" s="19">
        <f>IFERROR(HLOOKUP(AN$1,'Nakladova matice_2018'!$A$1:$IW$188,57,FALSE),0)</f>
        <v>0</v>
      </c>
      <c r="AO84" s="19">
        <f>IFERROR(HLOOKUP(AO$1,'Nakladova matice_2018'!$A$1:$IW$188,57,FALSE),0)</f>
        <v>0</v>
      </c>
      <c r="AP84" s="19">
        <f>IFERROR(HLOOKUP(AP$1,'Nakladova matice_2018'!$A$1:$IW$188,57,FALSE),0)</f>
        <v>0</v>
      </c>
      <c r="AQ84" s="19">
        <f>IFERROR(HLOOKUP(AQ$1,'Nakladova matice_2018'!$A$1:$IW$188,57,FALSE),0)</f>
        <v>0</v>
      </c>
      <c r="AR84" s="19">
        <f>IFERROR(HLOOKUP(AR$1,'Nakladova matice_2018'!$A$1:$IW$188,57,FALSE),0)</f>
        <v>0</v>
      </c>
      <c r="AS84" s="19">
        <f>IFERROR(HLOOKUP(AS$1,'Nakladova matice_2018'!$A$1:$IW$188,57,FALSE),0)</f>
        <v>0</v>
      </c>
      <c r="AT84" s="19">
        <f>IFERROR(HLOOKUP(AT$1,'Nakladova matice_2018'!$A$1:$IW$188,57,FALSE),0)</f>
        <v>0</v>
      </c>
      <c r="AU84" s="19">
        <f>IFERROR(HLOOKUP(AU$1,'Nakladova matice_2018'!$A$1:$IW$188,57,FALSE),0)</f>
        <v>0</v>
      </c>
      <c r="AV84" s="19">
        <f>IFERROR(HLOOKUP(AV$1,'Nakladova matice_2018'!$A$1:$IW$188,57,FALSE),0)</f>
        <v>0</v>
      </c>
      <c r="AW84" s="19">
        <f>IFERROR(HLOOKUP(AW$1,'Nakladova matice_2018'!$A$1:$IW$188,57,FALSE),0)</f>
        <v>0</v>
      </c>
      <c r="AX84" s="19">
        <f>IFERROR(HLOOKUP(AX$1,'Nakladova matice_2018'!$A$1:$IW$188,57,FALSE),0)</f>
        <v>0</v>
      </c>
      <c r="AY84" s="19">
        <f>IFERROR(HLOOKUP(AY$1,'Nakladova matice_2018'!$A$1:$IW$188,57,FALSE),0)</f>
        <v>0</v>
      </c>
      <c r="AZ84" s="19">
        <f>IFERROR(HLOOKUP(AZ$1,'Nakladova matice_2018'!$A$1:$IW$188,57,FALSE),0)</f>
        <v>0</v>
      </c>
      <c r="BA84" s="19">
        <f>IFERROR(HLOOKUP(BA$1,'Nakladova matice_2018'!$A$1:$IW$188,57,FALSE),0)</f>
        <v>0</v>
      </c>
      <c r="BB84" s="19">
        <f>IFERROR(HLOOKUP(BB$1,'Nakladova matice_2018'!$A$1:$IW$188,57,FALSE),0)</f>
        <v>0</v>
      </c>
      <c r="BC84" s="19">
        <f>IFERROR(HLOOKUP(BC$1,'Nakladova matice_2018'!$A$1:$IW$188,57,FALSE),0)</f>
        <v>0</v>
      </c>
      <c r="BD84" s="19">
        <f>IFERROR(HLOOKUP(BD$1,'Nakladova matice_2018'!$A$1:$IW$188,57,FALSE),0)</f>
        <v>0</v>
      </c>
      <c r="BE84" s="19">
        <f>IFERROR(HLOOKUP(BE$1,'Nakladova matice_2018'!$A$1:$IW$188,57,FALSE),0)</f>
        <v>0</v>
      </c>
      <c r="BF84" s="19">
        <f>IFERROR(HLOOKUP(BF$1,'Nakladova matice_2018'!$A$1:$IW$188,57,FALSE),0)</f>
        <v>0</v>
      </c>
      <c r="BG84" s="19">
        <f>IFERROR(HLOOKUP(BG$1,'Nakladova matice_2018'!$A$1:$IW$188,57,FALSE),0)</f>
        <v>0</v>
      </c>
      <c r="BH84" s="19">
        <f>IFERROR(HLOOKUP(BH$1,'Nakladova matice_2018'!$A$1:$IW$188,57,FALSE),0)</f>
        <v>0</v>
      </c>
      <c r="BI84" s="19">
        <f>IFERROR(HLOOKUP(BI$1,'Nakladova matice_2018'!$A$1:$IW$188,57,FALSE),0)</f>
        <v>0</v>
      </c>
      <c r="BJ84" s="19">
        <f>IFERROR(HLOOKUP(BJ$1,'Nakladova matice_2018'!$A$1:$IW$188,57,FALSE),0)</f>
        <v>0</v>
      </c>
      <c r="BK84" s="19">
        <f>IFERROR(HLOOKUP(BK$1,'Nakladova matice_2018'!$A$1:$IW$188,57,FALSE),0)</f>
        <v>0</v>
      </c>
      <c r="BL84" s="19">
        <f>IFERROR(HLOOKUP(BL$1,'Nakladova matice_2018'!$A$1:$IW$188,57,FALSE),0)</f>
        <v>0</v>
      </c>
      <c r="BM84" s="19">
        <f>IFERROR(HLOOKUP(BM$1,'Nakladova matice_2018'!$A$1:$IW$188,57,FALSE),0)</f>
        <v>0</v>
      </c>
      <c r="BN84" s="19">
        <f>IFERROR(HLOOKUP(BN$1,'Nakladova matice_2018'!$A$1:$IW$188,57,FALSE),0)</f>
        <v>0</v>
      </c>
      <c r="BO84" s="19">
        <f>IFERROR(HLOOKUP(BO$1,'Nakladova matice_2018'!$A$1:$IW$188,57,FALSE),0)</f>
        <v>0</v>
      </c>
      <c r="BP84" s="19">
        <f>IFERROR(HLOOKUP(BP$1,'Nakladova matice_2018'!$A$1:$IW$188,57,FALSE),0)</f>
        <v>0</v>
      </c>
      <c r="BQ84" s="19">
        <f>IFERROR(HLOOKUP(BQ$1,'Nakladova matice_2018'!$A$1:$IW$188,57,FALSE),0)</f>
        <v>0</v>
      </c>
      <c r="BR84" s="19">
        <f>IFERROR(HLOOKUP(BR$1,'Nakladova matice_2018'!$A$1:$IW$188,57,FALSE),0)</f>
        <v>0</v>
      </c>
      <c r="BS84" s="19">
        <f>IFERROR(HLOOKUP(BS$1,'Nakladova matice_2018'!$A$1:$IW$188,57,FALSE),0)</f>
        <v>0</v>
      </c>
      <c r="BT84" s="19">
        <f>IFERROR(HLOOKUP(BT$1,'Nakladova matice_2018'!$A$1:$IW$188,57,FALSE),0)</f>
        <v>0</v>
      </c>
      <c r="BU84" s="19">
        <f>IFERROR(HLOOKUP(BU$1,'Nakladova matice_2018'!$A$1:$IW$188,57,FALSE),0)</f>
        <v>0</v>
      </c>
      <c r="BV84" s="19">
        <f>IFERROR(HLOOKUP(BV$1,'Nakladova matice_2018'!$A$1:$IW$188,57,FALSE),0)</f>
        <v>0</v>
      </c>
      <c r="BW84" s="19">
        <f>IFERROR(HLOOKUP(BW$1,'Nakladova matice_2018'!$A$1:$IW$188,57,FALSE),0)</f>
        <v>0</v>
      </c>
      <c r="BX84" s="19">
        <f>IFERROR(HLOOKUP(BX$1,'Nakladova matice_2018'!$A$1:$IW$188,57,FALSE),0)</f>
        <v>0</v>
      </c>
      <c r="BY84" s="19">
        <f>IFERROR(HLOOKUP(BY$1,'Nakladova matice_2018'!$A$1:$IW$188,57,FALSE),0)</f>
        <v>0</v>
      </c>
      <c r="BZ84" s="19">
        <f>IFERROR(HLOOKUP(BZ$1,'Nakladova matice_2018'!$A$1:$IW$188,57,FALSE),0)</f>
        <v>0</v>
      </c>
      <c r="CA84" s="19">
        <f>IFERROR(HLOOKUP(CA$1,'Nakladova matice_2018'!$A$1:$IW$188,57,FALSE),0)</f>
        <v>0</v>
      </c>
      <c r="CB84" s="19">
        <f>IFERROR(HLOOKUP(CB$1,'Nakladova matice_2018'!$A$1:$IW$188,57,FALSE),0)</f>
        <v>0</v>
      </c>
      <c r="CC84" s="19">
        <f>IFERROR(HLOOKUP(CC$1,'Nakladova matice_2018'!$A$1:$IW$188,57,FALSE),0)</f>
        <v>0</v>
      </c>
      <c r="CD84" s="19">
        <f>IFERROR(HLOOKUP(CD$1,'Nakladova matice_2018'!$A$1:$IW$188,57,FALSE),0)</f>
        <v>0</v>
      </c>
      <c r="CE84" s="19">
        <f>IFERROR(HLOOKUP(CE$1,'Nakladova matice_2018'!$A$1:$IW$188,57,FALSE),0)</f>
        <v>0</v>
      </c>
      <c r="CF84" s="19">
        <f>IFERROR(HLOOKUP(CF$1,'Nakladova matice_2018'!$A$1:$IW$188,57,FALSE),0)</f>
        <v>0</v>
      </c>
      <c r="CG84" s="19">
        <f>IFERROR(HLOOKUP(CG$1,'Nakladova matice_2018'!$A$1:$IW$188,57,FALSE),0)</f>
        <v>0</v>
      </c>
      <c r="CH84" s="19">
        <f>IFERROR(HLOOKUP(CH$1,'Nakladova matice_2018'!$A$1:$IW$188,57,FALSE),0)</f>
        <v>0</v>
      </c>
      <c r="CI84" s="19">
        <f>IFERROR(HLOOKUP(CI$1,'Nakladova matice_2018'!$A$1:$IW$188,57,FALSE),0)</f>
        <v>0</v>
      </c>
      <c r="CJ84" s="19">
        <f>IFERROR(HLOOKUP(CJ$1,'Nakladova matice_2018'!$A$1:$IW$188,57,FALSE),0)</f>
        <v>0</v>
      </c>
      <c r="CK84" s="19">
        <f>IFERROR(HLOOKUP(CK$1,'Nakladova matice_2018'!$A$1:$IW$188,57,FALSE),0)</f>
        <v>0</v>
      </c>
      <c r="CL84" s="19">
        <f>IFERROR(HLOOKUP(CL$1,'Nakladova matice_2018'!$A$1:$IW$188,57,FALSE),0)</f>
        <v>0</v>
      </c>
      <c r="CM84" s="19">
        <f>IFERROR(HLOOKUP(CM$1,'Nakladova matice_2018'!$A$1:$IW$188,57,FALSE),0)</f>
        <v>0</v>
      </c>
      <c r="CN84" s="19">
        <f>IFERROR(HLOOKUP(CN$1,'Nakladova matice_2018'!$A$1:$IW$188,57,FALSE),0)</f>
        <v>0</v>
      </c>
      <c r="CO84" s="19">
        <f>IFERROR(HLOOKUP(CO$1,'Nakladova matice_2018'!$A$1:$IW$188,57,FALSE),0)</f>
        <v>0</v>
      </c>
      <c r="CP84" s="19">
        <f>IFERROR(HLOOKUP(CP$1,'Nakladova matice_2018'!$A$1:$IW$188,57,FALSE),0)</f>
        <v>0</v>
      </c>
      <c r="CQ84" s="19">
        <f>IFERROR(HLOOKUP(CQ$1,'Nakladova matice_2018'!$A$1:$IW$188,57,FALSE),0)</f>
        <v>0</v>
      </c>
      <c r="CR84" s="19">
        <f>IFERROR(HLOOKUP(CR$1,'Nakladova matice_2018'!$A$1:$IW$188,57,FALSE),0)</f>
        <v>0</v>
      </c>
      <c r="CS84" s="19">
        <f>IFERROR(HLOOKUP(CS$1,'Nakladova matice_2018'!$A$1:$IW$188,57,FALSE),0)</f>
        <v>0</v>
      </c>
      <c r="CT84" s="19">
        <f>IFERROR(HLOOKUP(CT$1,'Nakladova matice_2018'!$A$1:$IW$188,57,FALSE),0)</f>
        <v>0</v>
      </c>
      <c r="CU84" s="19">
        <f>IFERROR(HLOOKUP(CU$1,'Nakladova matice_2018'!$A$1:$IW$188,57,FALSE),0)</f>
        <v>0</v>
      </c>
      <c r="CV84" s="19">
        <f>IFERROR(HLOOKUP(CV$1,'Nakladova matice_2018'!$A$1:$IW$188,57,FALSE),0)</f>
        <v>0</v>
      </c>
      <c r="CW84" s="19">
        <f>IFERROR(HLOOKUP(CW$1,'Nakladova matice_2018'!$A$1:$IW$188,57,FALSE),0)</f>
        <v>0</v>
      </c>
      <c r="CX84" s="19">
        <f>IFERROR(HLOOKUP(CX$1,'Nakladova matice_2018'!$A$1:$IW$188,57,FALSE),0)</f>
        <v>0</v>
      </c>
      <c r="CY84" s="19">
        <f>IFERROR(HLOOKUP(CY$1,'Nakladova matice_2018'!$A$1:$IW$188,57,FALSE),0)</f>
        <v>0</v>
      </c>
      <c r="CZ84" s="19">
        <f>IFERROR(HLOOKUP(CZ$1,'Nakladova matice_2018'!$A$1:$IW$188,57,FALSE),0)</f>
        <v>0</v>
      </c>
      <c r="DA84" s="19">
        <f>IFERROR(HLOOKUP(DA$1,'Nakladova matice_2018'!$A$1:$IW$188,57,FALSE),0)</f>
        <v>0</v>
      </c>
      <c r="DB84" s="19">
        <f>IFERROR(HLOOKUP(DB$1,'Nakladova matice_2018'!$A$1:$IW$188,57,FALSE),0)</f>
        <v>0</v>
      </c>
      <c r="DC84" s="19">
        <f>IFERROR(HLOOKUP(DC$1,'Nakladova matice_2018'!$A$1:$IW$188,57,FALSE),0)</f>
        <v>0</v>
      </c>
      <c r="DD84" s="19">
        <f>IFERROR(HLOOKUP(DD$1,'Nakladova matice_2018'!$A$1:$IW$188,57,FALSE),0)</f>
        <v>0</v>
      </c>
      <c r="DE84" s="19">
        <f>IFERROR(HLOOKUP(DE$1,'Nakladova matice_2018'!$A$1:$IW$188,57,FALSE),0)</f>
        <v>0</v>
      </c>
      <c r="DF84" s="19">
        <f>IFERROR(HLOOKUP(DF$1,'Nakladova matice_2018'!$A$1:$IW$188,57,FALSE),0)</f>
        <v>0</v>
      </c>
      <c r="DG84" s="19">
        <f>IFERROR(HLOOKUP(DG$1,'Nakladova matice_2018'!$A$1:$IW$188,57,FALSE),0)</f>
        <v>0</v>
      </c>
      <c r="DH84" s="19">
        <f>IFERROR(HLOOKUP(DH$1,'Nakladova matice_2018'!$A$1:$IW$188,57,FALSE),0)</f>
        <v>0</v>
      </c>
      <c r="DI84" s="19">
        <f>IFERROR(HLOOKUP(DI$1,'Nakladova matice_2018'!$A$1:$IW$188,57,FALSE),0)</f>
        <v>0</v>
      </c>
      <c r="DJ84" s="19">
        <f>IFERROR(HLOOKUP(DJ$1,'Nakladova matice_2018'!$A$1:$IW$188,57,FALSE),0)</f>
        <v>0</v>
      </c>
      <c r="DK84" s="19">
        <f>IFERROR(HLOOKUP(DK$1,'Nakladova matice_2018'!$A$1:$IW$188,57,FALSE),0)</f>
        <v>0</v>
      </c>
      <c r="DL84" s="19">
        <f>IFERROR(HLOOKUP(DL$1,'Nakladova matice_2018'!$A$1:$IW$188,57,FALSE),0)</f>
        <v>0</v>
      </c>
      <c r="DM84" s="19">
        <f>IFERROR(HLOOKUP(DM$1,'Nakladova matice_2018'!$A$1:$IW$188,57,FALSE),0)</f>
        <v>0</v>
      </c>
      <c r="DN84" s="19">
        <f>IFERROR(HLOOKUP(DN$1,'Nakladova matice_2018'!$A$1:$IW$188,57,FALSE),0)</f>
        <v>0</v>
      </c>
      <c r="DO84" s="19">
        <f>IFERROR(HLOOKUP(DO$1,'Nakladova matice_2018'!$A$1:$IW$188,57,FALSE),0)</f>
        <v>0</v>
      </c>
      <c r="DP84" s="19">
        <f>IFERROR(HLOOKUP(DP$1,'Nakladova matice_2018'!$A$1:$IW$188,57,FALSE),0)</f>
        <v>0</v>
      </c>
      <c r="DQ84" s="19">
        <f>IFERROR(HLOOKUP(DQ$1,'Nakladova matice_2018'!$A$1:$IW$188,57,FALSE),0)</f>
        <v>0</v>
      </c>
      <c r="DR84" s="19">
        <f>IFERROR(HLOOKUP(DR$1,'Nakladova matice_2018'!$A$1:$IW$188,57,FALSE),0)</f>
        <v>0</v>
      </c>
      <c r="DS84" s="19">
        <f>IFERROR(HLOOKUP(DS$1,'Nakladova matice_2018'!$A$1:$IW$188,57,FALSE),0)</f>
        <v>0</v>
      </c>
      <c r="DT84" s="19">
        <f>IFERROR(HLOOKUP(DT$1,'Nakladova matice_2018'!$A$1:$IW$188,57,FALSE),0)</f>
        <v>0</v>
      </c>
      <c r="DU84" s="19">
        <f>IFERROR(HLOOKUP(DU$1,'Nakladova matice_2018'!$A$1:$IW$188,57,FALSE),0)</f>
        <v>0</v>
      </c>
      <c r="DV84" s="19">
        <f>IFERROR(HLOOKUP(DV$1,'Nakladova matice_2018'!$A$1:$IW$188,57,FALSE),0)</f>
        <v>0</v>
      </c>
      <c r="DW84" s="19">
        <f>IFERROR(HLOOKUP(DW$1,'Nakladova matice_2018'!$A$1:$IW$188,57,FALSE),0)</f>
        <v>0</v>
      </c>
      <c r="DX84" s="19">
        <f>IFERROR(HLOOKUP(DX$1,'Nakladova matice_2018'!$A$1:$IW$188,57,FALSE),0)</f>
        <v>0</v>
      </c>
      <c r="DY84" s="19">
        <f>IFERROR(HLOOKUP(DY$1,'Nakladova matice_2018'!$A$1:$IW$188,57,FALSE),0)</f>
        <v>0</v>
      </c>
      <c r="DZ84" s="19">
        <f>IFERROR(HLOOKUP(DZ$1,'Nakladova matice_2018'!$A$1:$IW$188,57,FALSE),0)</f>
        <v>0</v>
      </c>
      <c r="EA84" s="19">
        <f>IFERROR(HLOOKUP(EA$1,'Nakladova matice_2018'!$A$1:$IW$188,57,FALSE),0)</f>
        <v>0</v>
      </c>
      <c r="EB84" s="19">
        <f>IFERROR(HLOOKUP(EB$1,'Nakladova matice_2018'!$A$1:$IW$188,57,FALSE),0)</f>
        <v>0</v>
      </c>
      <c r="EC84" s="19">
        <f>IFERROR(HLOOKUP(EC$1,'Nakladova matice_2018'!$A$1:$IW$188,57,FALSE),0)</f>
        <v>0</v>
      </c>
      <c r="ED84" s="19">
        <f>IFERROR(HLOOKUP(ED$1,'Nakladova matice_2018'!$A$1:$IW$188,57,FALSE),0)</f>
        <v>0</v>
      </c>
      <c r="EE84" s="19">
        <f>IFERROR(HLOOKUP(EE$1,'Nakladova matice_2018'!$A$1:$IW$188,57,FALSE),0)</f>
        <v>0</v>
      </c>
      <c r="EF84" s="19">
        <f>IFERROR(HLOOKUP(EF$1,'Nakladova matice_2018'!$A$1:$IW$188,57,FALSE),0)</f>
        <v>0</v>
      </c>
      <c r="EG84" s="19">
        <f>IFERROR(HLOOKUP(EG$1,'Nakladova matice_2018'!$A$1:$IW$188,57,FALSE),0)</f>
        <v>0</v>
      </c>
      <c r="EH84" s="19">
        <f>IFERROR(HLOOKUP(EH$1,'Nakladova matice_2018'!$A$1:$IW$188,57,FALSE),0)</f>
        <v>0</v>
      </c>
      <c r="EI84" s="19">
        <f>IFERROR(HLOOKUP(EI$1,'Nakladova matice_2018'!$A$1:$IW$188,57,FALSE),0)</f>
        <v>0</v>
      </c>
      <c r="EJ84" s="19">
        <f>IFERROR(HLOOKUP(EJ$1,'Nakladova matice_2018'!$A$1:$IW$188,57,FALSE),0)</f>
        <v>0</v>
      </c>
      <c r="EK84" s="19">
        <f>IFERROR(HLOOKUP(EK$1,'Nakladova matice_2018'!$A$1:$IW$188,57,FALSE),0)</f>
        <v>0</v>
      </c>
      <c r="EL84" s="19">
        <f>IFERROR(HLOOKUP(EL$1,'Nakladova matice_2018'!$A$1:$IW$188,57,FALSE),0)</f>
        <v>0</v>
      </c>
      <c r="EM84" s="19">
        <f>IFERROR(HLOOKUP(EM$1,'Nakladova matice_2018'!$A$1:$IW$188,57,FALSE),0)</f>
        <v>0</v>
      </c>
      <c r="EN84" s="19">
        <f>IFERROR(HLOOKUP(EN$1,'Nakladova matice_2018'!$A$1:$IW$188,57,FALSE),0)</f>
        <v>0</v>
      </c>
      <c r="EO84" s="19">
        <f>IFERROR(HLOOKUP(EO$1,'Nakladova matice_2018'!$A$1:$IW$188,57,FALSE),0)</f>
        <v>0</v>
      </c>
      <c r="EP84" s="19">
        <f>IFERROR(HLOOKUP(EP$1,'Nakladova matice_2018'!$A$1:$IW$188,57,FALSE),0)</f>
        <v>0</v>
      </c>
      <c r="EQ84" s="19">
        <f>IFERROR(HLOOKUP(EQ$1,'Nakladova matice_2018'!$A$1:$IW$188,57,FALSE),0)</f>
        <v>0</v>
      </c>
      <c r="ER84" s="19">
        <f>IFERROR(HLOOKUP(ER$1,'Nakladova matice_2018'!$A$1:$IW$188,57,FALSE),0)</f>
        <v>0</v>
      </c>
      <c r="ES84" s="19">
        <f>IFERROR(HLOOKUP(ES$1,'Nakladova matice_2018'!$A$1:$IW$188,57,FALSE),0)</f>
        <v>0</v>
      </c>
      <c r="ET84" s="19">
        <f>IFERROR(HLOOKUP(ET$1,'Nakladova matice_2018'!$A$1:$IW$188,57,FALSE),0)</f>
        <v>0</v>
      </c>
      <c r="EU84" s="19">
        <f>IFERROR(HLOOKUP(EU$1,'Nakladova matice_2018'!$A$1:$IW$188,57,FALSE),0)</f>
        <v>0</v>
      </c>
      <c r="EV84" s="19">
        <f>IFERROR(HLOOKUP(EV$1,'Nakladova matice_2018'!$A$1:$IW$188,57,FALSE),0)</f>
        <v>0</v>
      </c>
      <c r="EW84" s="19">
        <f>IFERROR(HLOOKUP(EW$1,'Nakladova matice_2018'!$A$1:$IW$188,57,FALSE),0)</f>
        <v>0</v>
      </c>
      <c r="EX84" s="19">
        <f>IFERROR(HLOOKUP(EX$1,'Nakladova matice_2018'!$A$1:$IW$188,57,FALSE),0)</f>
        <v>0</v>
      </c>
      <c r="EY84" s="19">
        <f>IFERROR(HLOOKUP(EY$1,'Nakladova matice_2018'!$A$1:$IW$188,57,FALSE),0)</f>
        <v>0</v>
      </c>
      <c r="EZ84" s="19">
        <f>IFERROR(HLOOKUP(EZ$1,'Nakladova matice_2018'!$A$1:$IW$188,57,FALSE),0)</f>
        <v>0</v>
      </c>
      <c r="FA84" s="19">
        <f>IFERROR(HLOOKUP(FA$1,'Nakladova matice_2018'!$A$1:$IW$188,57,FALSE),0)</f>
        <v>0</v>
      </c>
      <c r="FB84" s="19">
        <f>IFERROR(HLOOKUP(FB$1,'Nakladova matice_2018'!$A$1:$IW$188,57,FALSE),0)</f>
        <v>0</v>
      </c>
      <c r="FC84" s="19">
        <f>IFERROR(HLOOKUP(FC$1,'Nakladova matice_2018'!$A$1:$IW$188,57,FALSE),0)</f>
        <v>0</v>
      </c>
      <c r="FD84" s="19">
        <f>IFERROR(HLOOKUP(FD$1,'Nakladova matice_2018'!$A$1:$IW$188,57,FALSE),0)</f>
        <v>0</v>
      </c>
      <c r="FE84" s="19">
        <f>IFERROR(HLOOKUP(FE$1,'Nakladova matice_2018'!$A$1:$IW$188,57,FALSE),0)</f>
        <v>0</v>
      </c>
      <c r="FF84" s="19">
        <f>IFERROR(HLOOKUP(FF$1,'Nakladova matice_2018'!$A$1:$IW$188,57,FALSE),0)</f>
        <v>0</v>
      </c>
      <c r="FG84" s="19">
        <f>IFERROR(HLOOKUP(FG$1,'Nakladova matice_2018'!$A$1:$IW$188,57,FALSE),0)</f>
        <v>0</v>
      </c>
      <c r="FH84" s="19">
        <f>IFERROR(HLOOKUP(FH$1,'Nakladova matice_2018'!$A$1:$IW$188,57,FALSE),0)</f>
        <v>0</v>
      </c>
      <c r="FI84" s="19">
        <f>IFERROR(HLOOKUP(FI$1,'Nakladova matice_2018'!$A$1:$IW$188,57,FALSE),0)</f>
        <v>0</v>
      </c>
      <c r="FJ84" s="19">
        <f>IFERROR(HLOOKUP(FJ$1,'Nakladova matice_2018'!$A$1:$IW$188,57,FALSE),0)</f>
        <v>0</v>
      </c>
      <c r="FK84" s="19">
        <f>IFERROR(HLOOKUP(FK$1,'Nakladova matice_2018'!$A$1:$IW$188,57,FALSE),0)</f>
        <v>0</v>
      </c>
      <c r="FL84" s="19">
        <f>IFERROR(HLOOKUP(FL$1,'Nakladova matice_2018'!$A$1:$IW$188,57,FALSE),0)</f>
        <v>0</v>
      </c>
      <c r="FM84" s="19">
        <f>IFERROR(HLOOKUP(FM$1,'Nakladova matice_2018'!$A$1:$IW$188,57,FALSE),0)</f>
        <v>0</v>
      </c>
      <c r="FN84" s="19">
        <f>IFERROR(HLOOKUP(FN$1,'Nakladova matice_2018'!$A$1:$IW$188,57,FALSE),0)</f>
        <v>0</v>
      </c>
      <c r="FO84" s="19">
        <f>IFERROR(HLOOKUP(FO$1,'Nakladova matice_2018'!$A$1:$IW$188,57,FALSE),0)</f>
        <v>0</v>
      </c>
      <c r="FP84" s="19">
        <f>IFERROR(HLOOKUP(FP$1,'Nakladova matice_2018'!$A$1:$IW$188,57,FALSE),0)</f>
        <v>0</v>
      </c>
      <c r="FQ84" s="19">
        <f>IFERROR(HLOOKUP(FQ$1,'Nakladova matice_2018'!$A$1:$IW$188,57,FALSE),0)</f>
        <v>0</v>
      </c>
      <c r="FR84" s="19">
        <f>IFERROR(HLOOKUP(FR$1,'Nakladova matice_2018'!$A$1:$IW$188,57,FALSE),0)</f>
        <v>0</v>
      </c>
      <c r="FS84" s="19">
        <f>IFERROR(HLOOKUP(FS$1,'Nakladova matice_2018'!$A$1:$IW$188,57,FALSE),0)</f>
        <v>0</v>
      </c>
      <c r="FT84" s="19">
        <f>IFERROR(HLOOKUP(FT$1,'Nakladova matice_2018'!$A$1:$IW$188,57,FALSE),0)</f>
        <v>0</v>
      </c>
      <c r="FU84" s="19">
        <f>IFERROR(HLOOKUP(FU$1,'Nakladova matice_2018'!$A$1:$IW$188,57,FALSE),0)</f>
        <v>0</v>
      </c>
      <c r="FV84" s="19">
        <f>IFERROR(HLOOKUP(FV$1,'Nakladova matice_2018'!$A$1:$IW$188,57,FALSE),0)</f>
        <v>0</v>
      </c>
      <c r="FW84" s="19">
        <f>IFERROR(HLOOKUP(FW$1,'Nakladova matice_2018'!$A$1:$IW$188,57,FALSE),0)</f>
        <v>0</v>
      </c>
      <c r="FX84" s="19">
        <f>IFERROR(HLOOKUP(FX$1,'Nakladova matice_2018'!$A$1:$IW$188,57,FALSE),0)</f>
        <v>0</v>
      </c>
      <c r="FY84" s="19">
        <f>IFERROR(HLOOKUP(FY$1,'Nakladova matice_2018'!$A$1:$IW$188,57,FALSE),0)</f>
        <v>0</v>
      </c>
      <c r="FZ84" s="19">
        <f>IFERROR(HLOOKUP(FZ$1,'Nakladova matice_2018'!$A$1:$IW$188,57,FALSE),0)</f>
        <v>0</v>
      </c>
      <c r="GA84" s="19">
        <f>IFERROR(HLOOKUP(GA$1,'Nakladova matice_2018'!$A$1:$IW$188,57,FALSE),0)</f>
        <v>0</v>
      </c>
      <c r="GB84" s="19">
        <f>IFERROR(HLOOKUP(GB$1,'Nakladova matice_2018'!$A$1:$IW$188,57,FALSE),0)</f>
        <v>0</v>
      </c>
      <c r="GC84" s="19">
        <f>IFERROR(HLOOKUP(GC$1,'Nakladova matice_2018'!$A$1:$IW$188,57,FALSE),0)</f>
        <v>0</v>
      </c>
      <c r="GD84" s="19">
        <f>IFERROR(HLOOKUP(GD$1,'Nakladova matice_2018'!$A$1:$IW$188,57,FALSE),0)</f>
        <v>0</v>
      </c>
      <c r="GE84" s="19">
        <f>IFERROR(HLOOKUP(GE$1,'Nakladova matice_2018'!$A$1:$IW$188,57,FALSE),0)</f>
        <v>0</v>
      </c>
      <c r="GF84" s="19">
        <f>IFERROR(HLOOKUP(GF$1,'Nakladova matice_2018'!$A$1:$IW$188,57,FALSE),0)</f>
        <v>0</v>
      </c>
      <c r="GG84" s="19">
        <f>IFERROR(HLOOKUP(GG$1,'Nakladova matice_2018'!$A$1:$IW$188,57,FALSE),0)</f>
        <v>0</v>
      </c>
      <c r="GH84" s="19">
        <f>IFERROR(HLOOKUP(GH$1,'Nakladova matice_2018'!$A$1:$IW$188,57,FALSE),0)</f>
        <v>0</v>
      </c>
      <c r="GI84" s="19">
        <f>IFERROR(HLOOKUP(GI$1,'Nakladova matice_2018'!$A$1:$IW$188,57,FALSE),0)</f>
        <v>0</v>
      </c>
      <c r="GJ84" s="19">
        <f>IFERROR(HLOOKUP(GJ$1,'Nakladova matice_2018'!$A$1:$IW$188,57,FALSE),0)</f>
        <v>0</v>
      </c>
      <c r="GK84" s="19">
        <f>IFERROR(HLOOKUP(GK$1,'Nakladova matice_2018'!$A$1:$IW$188,57,FALSE),0)</f>
        <v>0</v>
      </c>
      <c r="GL84" s="19">
        <f>IFERROR(HLOOKUP(GL$1,'Nakladova matice_2018'!$A$1:$IW$188,57,FALSE),0)</f>
        <v>0</v>
      </c>
      <c r="GM84" s="19">
        <f>IFERROR(HLOOKUP(GM$1,'Nakladova matice_2018'!$A$1:$IW$188,57,FALSE),0)</f>
        <v>0</v>
      </c>
      <c r="GN84" s="19">
        <f>IFERROR(HLOOKUP(GN$1,'Nakladova matice_2018'!$A$1:$IW$188,57,FALSE),0)</f>
        <v>0</v>
      </c>
      <c r="GO84" s="19">
        <f>IFERROR(HLOOKUP(GO$1,'Nakladova matice_2018'!$A$1:$IW$188,57,FALSE),0)</f>
        <v>0</v>
      </c>
      <c r="GP84" s="19">
        <f>IFERROR(HLOOKUP(GP$1,'Nakladova matice_2018'!$A$1:$IW$188,57,FALSE),0)</f>
        <v>0</v>
      </c>
      <c r="GQ84" s="19">
        <f>IFERROR(HLOOKUP(GQ$1,'Nakladova matice_2018'!$A$1:$IW$188,57,FALSE),0)</f>
        <v>0</v>
      </c>
      <c r="GR84" s="19">
        <f>IFERROR(HLOOKUP(GR$1,'Nakladova matice_2018'!$A$1:$IW$188,57,FALSE),0)</f>
        <v>0</v>
      </c>
      <c r="GS84" s="19">
        <f>IFERROR(HLOOKUP(GS$1,'Nakladova matice_2018'!$A$1:$IW$188,57,FALSE),0)</f>
        <v>0</v>
      </c>
      <c r="GT84" s="19">
        <f>IFERROR(HLOOKUP(GT$1,'Nakladova matice_2018'!$A$1:$IW$188,57,FALSE),0)</f>
        <v>0</v>
      </c>
      <c r="GU84" s="19">
        <f>IFERROR(HLOOKUP(GU$1,'Nakladova matice_2018'!$A$1:$IW$188,57,FALSE),0)</f>
        <v>0</v>
      </c>
      <c r="GV84" s="19">
        <f>IFERROR(HLOOKUP(GV$1,'Nakladova matice_2018'!$A$1:$IW$188,57,FALSE),0)</f>
        <v>0</v>
      </c>
      <c r="GW84" s="19">
        <f>IFERROR(HLOOKUP(GW$1,'Nakladova matice_2018'!$A$1:$IW$188,57,FALSE),0)</f>
        <v>0</v>
      </c>
      <c r="GX84" s="19">
        <f>IFERROR(HLOOKUP(GX$1,'Nakladova matice_2018'!$A$1:$IW$188,57,FALSE),0)</f>
        <v>0</v>
      </c>
      <c r="GY84" s="19">
        <f>IFERROR(HLOOKUP(GY$1,'Nakladova matice_2018'!$A$1:$IW$188,57,FALSE),0)</f>
        <v>0</v>
      </c>
      <c r="GZ84" s="19">
        <f>IFERROR(HLOOKUP(GZ$1,'Nakladova matice_2018'!$A$1:$IW$188,57,FALSE),0)</f>
        <v>0</v>
      </c>
      <c r="HA84" s="19">
        <f>IFERROR(HLOOKUP(HA$1,'Nakladova matice_2018'!$A$1:$IW$188,57,FALSE),0)</f>
        <v>0</v>
      </c>
      <c r="HB84" s="19">
        <f>IFERROR(HLOOKUP(HB$1,'Nakladova matice_2018'!$A$1:$IW$188,57,FALSE),0)</f>
        <v>0</v>
      </c>
      <c r="HC84" s="19">
        <f>IFERROR(HLOOKUP(HC$1,'Nakladova matice_2018'!$A$1:$IW$188,57,FALSE),0)</f>
        <v>18696</v>
      </c>
      <c r="HD84" s="19">
        <f>IFERROR(HLOOKUP(HD$1,'Nakladova matice_2018'!$A$1:$IW$188,57,FALSE),0)</f>
        <v>0</v>
      </c>
      <c r="HE84" s="19">
        <f>IFERROR(HLOOKUP(HE$1,'Nakladova matice_2018'!$A$1:$IW$188,57,FALSE),0)</f>
        <v>0</v>
      </c>
      <c r="HF84" s="19">
        <f>IFERROR(HLOOKUP(HF$1,'Nakladova matice_2018'!$A$1:$IW$188,57,FALSE),0)</f>
        <v>0</v>
      </c>
      <c r="HG84" s="19">
        <f>IFERROR(HLOOKUP(HG$1,'Nakladova matice_2018'!$A$1:$IW$188,57,FALSE),0)</f>
        <v>0</v>
      </c>
      <c r="HH84" s="19">
        <f>IFERROR(HLOOKUP(HH$1,'Nakladova matice_2018'!$A$1:$IW$188,57,FALSE),0)</f>
        <v>0</v>
      </c>
      <c r="HI84" s="19">
        <f>IFERROR(HLOOKUP(HI$1,'Nakladova matice_2018'!$A$1:$IW$188,57,FALSE),0)</f>
        <v>0</v>
      </c>
      <c r="HJ84" s="19">
        <f>IFERROR(HLOOKUP(HJ$1,'Nakladova matice_2018'!$A$1:$IW$188,57,FALSE),0)</f>
        <v>0</v>
      </c>
      <c r="HK84" s="19">
        <f>IFERROR(HLOOKUP(HK$1,'Nakladova matice_2018'!$A$1:$IW$188,57,FALSE),0)</f>
        <v>0</v>
      </c>
      <c r="HL84" s="19">
        <f>IFERROR(HLOOKUP(HL$1,'Nakladova matice_2018'!$A$1:$IW$188,57,FALSE),0)</f>
        <v>0</v>
      </c>
      <c r="HM84" s="19">
        <f>IFERROR(HLOOKUP(HM$1,'Nakladova matice_2018'!$A$1:$IW$188,57,FALSE),0)</f>
        <v>0</v>
      </c>
      <c r="HN84" s="19">
        <f>IFERROR(HLOOKUP(HN$1,'Nakladova matice_2018'!$A$1:$IW$188,57,FALSE),0)</f>
        <v>0</v>
      </c>
      <c r="HO84" s="19">
        <f>IFERROR(HLOOKUP(HO$1,'Nakladova matice_2018'!$A$1:$IW$188,57,FALSE),0)</f>
        <v>0</v>
      </c>
      <c r="HP84" s="19">
        <f>IFERROR(HLOOKUP(HP$1,'Nakladova matice_2018'!$A$1:$IW$188,57,FALSE),0)</f>
        <v>0</v>
      </c>
      <c r="HQ84" s="19">
        <f>IFERROR(HLOOKUP(HQ$1,'Nakladova matice_2018'!$A$1:$IW$188,57,FALSE),0)</f>
        <v>0</v>
      </c>
      <c r="HR84" s="19">
        <f>IFERROR(HLOOKUP(HR$1,'Nakladova matice_2018'!$A$1:$IW$188,57,FALSE),0)</f>
        <v>0</v>
      </c>
      <c r="HS84" s="19">
        <f>IFERROR(HLOOKUP(HS$1,'Nakladova matice_2018'!$A$1:$IW$188,57,FALSE),0)</f>
        <v>0</v>
      </c>
      <c r="HT84" s="19">
        <f>IFERROR(HLOOKUP(HT$1,'Nakladova matice_2018'!$A$1:$IW$188,57,FALSE),0)</f>
        <v>0</v>
      </c>
      <c r="HU84" s="19">
        <f>IFERROR(HLOOKUP(HU$1,'Nakladova matice_2018'!$A$1:$IW$188,57,FALSE),0)</f>
        <v>0</v>
      </c>
      <c r="HV84" s="19">
        <f>IFERROR(HLOOKUP(HV$1,'Nakladova matice_2018'!$A$1:$IW$188,57,FALSE),0)</f>
        <v>0</v>
      </c>
      <c r="HW84" s="19">
        <f>IFERROR(HLOOKUP(HW$1,'Nakladova matice_2018'!$A$1:$IW$188,57,FALSE),0)</f>
        <v>0</v>
      </c>
      <c r="HX84" s="19">
        <f>IFERROR(HLOOKUP(HX$1,'Nakladova matice_2018'!$A$1:$IW$188,57,FALSE),0)</f>
        <v>0</v>
      </c>
      <c r="HY84" s="19">
        <f>IFERROR(HLOOKUP(HY$1,'Nakladova matice_2018'!$A$1:$IW$188,57,FALSE),0)</f>
        <v>0</v>
      </c>
      <c r="HZ84" s="19">
        <f>IFERROR(HLOOKUP(HZ$1,'Nakladova matice_2018'!$A$1:$IW$188,57,FALSE),0)</f>
        <v>0</v>
      </c>
      <c r="IA84" s="19">
        <f>IFERROR(HLOOKUP(IA$1,'Nakladova matice_2018'!$A$1:$IW$188,57,FALSE),0)</f>
        <v>0</v>
      </c>
      <c r="IB84" s="19">
        <f>IFERROR(HLOOKUP(IB$1,'Nakladova matice_2018'!$A$1:$IW$188,57,FALSE),0)</f>
        <v>0</v>
      </c>
      <c r="IC84" s="19">
        <f>IFERROR(HLOOKUP(IC$1,'Nakladova matice_2018'!$A$1:$IW$188,57,FALSE),0)</f>
        <v>0</v>
      </c>
      <c r="ID84" s="19">
        <f>IFERROR(HLOOKUP(ID$1,'Nakladova matice_2018'!$A$1:$IW$188,57,FALSE),0)</f>
        <v>0</v>
      </c>
      <c r="IE84" s="19">
        <f>IFERROR(HLOOKUP(IE$1,'Nakladova matice_2018'!$A$1:$IW$188,57,FALSE),0)</f>
        <v>0</v>
      </c>
      <c r="IF84" s="19">
        <f>IFERROR(HLOOKUP(IF$1,'Nakladova matice_2018'!$A$1:$IW$188,57,FALSE),0)</f>
        <v>0</v>
      </c>
      <c r="IG84" s="19">
        <f>IFERROR(HLOOKUP(IG$1,'Nakladova matice_2018'!$A$1:$IW$188,57,FALSE),0)</f>
        <v>0</v>
      </c>
      <c r="IH84" s="19">
        <f>IFERROR(HLOOKUP(IH$1,'Nakladova matice_2018'!$A$1:$IW$188,57,FALSE),0)</f>
        <v>0</v>
      </c>
      <c r="II84" s="19">
        <f>IFERROR(HLOOKUP(II$1,'Nakladova matice_2018'!$A$1:$IW$188,57,FALSE),0)</f>
        <v>0</v>
      </c>
      <c r="IJ84" s="19">
        <f>IFERROR(HLOOKUP(IJ$1,'Nakladova matice_2018'!$A$1:$IW$188,57,FALSE),0)</f>
        <v>0</v>
      </c>
      <c r="IK84" s="19">
        <f>IFERROR(HLOOKUP(IK$1,'Nakladova matice_2018'!$A$1:$IW$188,57,FALSE),0)</f>
        <v>0</v>
      </c>
      <c r="IL84" s="19">
        <f>IFERROR(HLOOKUP(IL$1,'Nakladova matice_2018'!$A$1:$IW$188,57,FALSE),0)</f>
        <v>0</v>
      </c>
      <c r="IM84" s="19">
        <f>IFERROR(HLOOKUP(IM$1,'Nakladova matice_2018'!$A$1:$IW$188,57,FALSE),0)</f>
        <v>0</v>
      </c>
      <c r="IN84" s="19">
        <f>IFERROR(HLOOKUP(IN$1,'Nakladova matice_2018'!$A$1:$IW$188,57,FALSE),0)</f>
        <v>0</v>
      </c>
      <c r="IO84" s="19">
        <f>IFERROR(HLOOKUP(IO$1,'Nakladova matice_2018'!$A$1:$IW$188,57,FALSE),0)</f>
        <v>0</v>
      </c>
      <c r="IP84" s="19">
        <f>IFERROR(HLOOKUP(IP$1,'Nakladova matice_2018'!$A$1:$IW$188,57,FALSE),0)</f>
        <v>0</v>
      </c>
      <c r="IQ84" s="19">
        <f>IFERROR(HLOOKUP(IQ$1,'Nakladova matice_2018'!$A$1:$IW$188,57,FALSE),0)</f>
        <v>0</v>
      </c>
      <c r="IR84" s="19">
        <f>IFERROR(HLOOKUP(IR$1,'Nakladova matice_2018'!$A$1:$IW$188,57,FALSE),0)</f>
        <v>0</v>
      </c>
      <c r="IS84" s="19">
        <f>IFERROR(HLOOKUP(IS$1,'Nakladova matice_2018'!$A$1:$IW$188,57,FALSE),0)</f>
        <v>0</v>
      </c>
      <c r="IT84" s="19">
        <f>IFERROR(HLOOKUP(IT$1,'Nakladova matice_2018'!$A$1:$IW$188,57,FALSE),0)</f>
        <v>0</v>
      </c>
      <c r="IU84" s="19">
        <f>IFERROR(HLOOKUP(IU$1,'Nakladova matice_2018'!$A$1:$IW$188,57,FALSE),0)</f>
        <v>0</v>
      </c>
      <c r="IV84" s="19">
        <f>IFERROR(HLOOKUP(IV$1,'Nakladova matice_2018'!$A$1:$IW$188,57,FALSE),0)</f>
        <v>0</v>
      </c>
      <c r="IW84" s="19">
        <f>IFERROR(HLOOKUP(IW$1,'Nakladova matice_2018'!$A$1:$IW$188,57,FALSE),0)</f>
        <v>0</v>
      </c>
      <c r="IX84" s="19">
        <f>IFERROR(HLOOKUP(IX$1,'Nakladova matice_2018'!$A$1:$IW$188,57,FALSE),0)</f>
        <v>0</v>
      </c>
      <c r="IY84" s="19">
        <f>IFERROR(HLOOKUP(IY$1,'Nakladova matice_2018'!$A$1:$IW$188,57,FALSE),0)</f>
        <v>0</v>
      </c>
      <c r="IZ84" s="19">
        <f>IFERROR(HLOOKUP(IZ$1,'Nakladova matice_2018'!$A$1:$IW$188,57,FALSE),0)</f>
        <v>0</v>
      </c>
      <c r="JA84" s="19">
        <f>IFERROR(HLOOKUP(JA$1,'Nakladova matice_2018'!$A$1:$IW$188,57,FALSE),0)</f>
        <v>0</v>
      </c>
      <c r="JB84" s="19">
        <f>IFERROR(HLOOKUP(JB$1,'Nakladova matice_2018'!$A$1:$IW$188,57,FALSE),0)</f>
        <v>0</v>
      </c>
      <c r="JC84" s="19">
        <f>IFERROR(HLOOKUP(JC$1,'Nakladova matice_2018'!$A$1:$IW$188,57,FALSE),0)</f>
        <v>0</v>
      </c>
      <c r="JD84" s="19">
        <f>IFERROR(HLOOKUP(JD$1,'Nakladova matice_2018'!$A$1:$IW$188,57,FALSE),0)</f>
        <v>0</v>
      </c>
      <c r="JE84" s="19">
        <f>IFERROR(HLOOKUP(JE$1,'Nakladova matice_2018'!$A$1:$IW$188,57,FALSE),0)</f>
        <v>0</v>
      </c>
      <c r="JF84" s="19">
        <f>IFERROR(HLOOKUP(JF$1,'Nakladova matice_2018'!$A$1:$IW$188,57,FALSE),0)</f>
        <v>0</v>
      </c>
      <c r="JG84" s="19">
        <f>IFERROR(HLOOKUP(JG$1,'Nakladova matice_2018'!$A$1:$IW$188,57,FALSE),0)</f>
        <v>0</v>
      </c>
      <c r="JH84" s="19">
        <f>IFERROR(HLOOKUP(JH$1,'Nakladova matice_2018'!$A$1:$IW$188,57,FALSE),0)</f>
        <v>0</v>
      </c>
      <c r="JI84" s="19">
        <f>IFERROR(HLOOKUP(JI$1,'Nakladova matice_2018'!$A$1:$IW$188,57,FALSE),0)</f>
        <v>0</v>
      </c>
      <c r="JJ84" s="19">
        <f>IFERROR(HLOOKUP(JJ$1,'Nakladova matice_2018'!$A$1:$IW$188,57,FALSE),0)</f>
        <v>0</v>
      </c>
      <c r="JK84" s="19">
        <f>IFERROR(HLOOKUP(JK$1,'Nakladova matice_2018'!$A$1:$IW$188,57,FALSE),0)</f>
        <v>0</v>
      </c>
      <c r="JL84" s="19">
        <f>IFERROR(HLOOKUP(JL$1,'Nakladova matice_2018'!$A$1:$IW$188,57,FALSE),0)</f>
        <v>0</v>
      </c>
      <c r="JM84" s="19">
        <f>IFERROR(HLOOKUP(JM$1,'Nakladova matice_2018'!$A$1:$IW$188,57,FALSE),0)</f>
        <v>0</v>
      </c>
      <c r="JN84" s="19">
        <f>IFERROR(HLOOKUP(JN$1,'Nakladova matice_2018'!$A$1:$IW$188,57,FALSE),0)</f>
        <v>0</v>
      </c>
      <c r="JO84" s="19">
        <f>IFERROR(HLOOKUP(JO$1,'Nakladova matice_2018'!$A$1:$IW$188,57,FALSE),0)</f>
        <v>0</v>
      </c>
      <c r="JP84" s="19">
        <f>IFERROR(HLOOKUP(JP$1,'Nakladova matice_2018'!$A$1:$IW$188,57,FALSE),0)</f>
        <v>0</v>
      </c>
      <c r="JQ84" s="19">
        <f>IFERROR(HLOOKUP(JQ$1,'Nakladova matice_2018'!$A$1:$IW$188,57,FALSE),0)</f>
        <v>0</v>
      </c>
      <c r="JR84" s="19">
        <f>IFERROR(HLOOKUP(JR$1,'Nakladova matice_2018'!$A$1:$IW$188,57,FALSE),0)</f>
        <v>0</v>
      </c>
      <c r="JS84" s="19">
        <f>IFERROR(HLOOKUP(JS$1,'Nakladova matice_2018'!$A$1:$IW$188,57,FALSE),0)</f>
        <v>0</v>
      </c>
      <c r="JT84" s="19">
        <f>IFERROR(HLOOKUP(JT$1,'Nakladova matice_2018'!$A$1:$IW$188,57,FALSE),0)</f>
        <v>0</v>
      </c>
      <c r="JU84" s="19">
        <f>IFERROR(HLOOKUP(JU$1,'Nakladova matice_2018'!$A$1:$IW$188,57,FALSE),0)</f>
        <v>0</v>
      </c>
      <c r="JV84" s="19">
        <f>IFERROR(HLOOKUP(JV$1,'Nakladova matice_2018'!$A$1:$IW$188,57,FALSE),0)</f>
        <v>0</v>
      </c>
      <c r="JW84" s="19">
        <f>IFERROR(HLOOKUP(JW$1,'Nakladova matice_2018'!$A$1:$IW$188,57,FALSE),0)</f>
        <v>0</v>
      </c>
      <c r="JX84" s="19">
        <f>IFERROR(HLOOKUP(JX$1,'Nakladova matice_2018'!$A$1:$IW$188,57,FALSE),0)</f>
        <v>0</v>
      </c>
      <c r="JY84" s="19">
        <f>IFERROR(HLOOKUP(JY$1,'Nakladova matice_2018'!$A$1:$IW$188,57,FALSE),0)</f>
        <v>0</v>
      </c>
      <c r="JZ84" s="19">
        <f>IFERROR(HLOOKUP(JZ$1,'Nakladova matice_2018'!$A$1:$IW$188,57,FALSE),0)</f>
        <v>0</v>
      </c>
      <c r="KA84" s="19">
        <f>IFERROR(HLOOKUP(KA$1,'Nakladova matice_2018'!$A$1:$IW$188,57,FALSE),0)</f>
        <v>0</v>
      </c>
      <c r="KB84" s="19">
        <f>IFERROR(HLOOKUP(KB$1,'Nakladova matice_2018'!$A$1:$IW$188,57,FALSE),0)</f>
        <v>0</v>
      </c>
      <c r="KC84" s="19">
        <f>IFERROR(HLOOKUP(KC$1,'Nakladova matice_2018'!$A$1:$IW$188,57,FALSE),0)</f>
        <v>0</v>
      </c>
      <c r="KD84" s="19">
        <f>IFERROR(HLOOKUP(KD$1,'Nakladova matice_2018'!$A$1:$IW$188,57,FALSE),0)</f>
        <v>0</v>
      </c>
      <c r="KE84" s="19">
        <f>IFERROR(HLOOKUP(KE$1,'Nakladova matice_2018'!$A$1:$IW$188,57,FALSE),0)</f>
        <v>0</v>
      </c>
      <c r="KF84" s="19">
        <f>IFERROR(HLOOKUP(KF$1,'Nakladova matice_2018'!$A$1:$IW$188,57,FALSE),0)</f>
        <v>0</v>
      </c>
      <c r="KG84" s="19">
        <f>IFERROR(HLOOKUP(KG$1,'Nakladova matice_2018'!$A$1:$IW$188,57,FALSE),0)</f>
        <v>0</v>
      </c>
      <c r="KH84" s="19">
        <f>IFERROR(HLOOKUP(KH$1,'Nakladova matice_2018'!$A$1:$IW$188,57,FALSE),0)</f>
        <v>0</v>
      </c>
      <c r="KI84" s="19">
        <f>IFERROR(HLOOKUP(KI$1,'Nakladova matice_2018'!$A$1:$IW$188,57,FALSE),0)</f>
        <v>0</v>
      </c>
      <c r="KJ84" s="19">
        <f>IFERROR(HLOOKUP(KJ$1,'Nakladova matice_2018'!$A$1:$IW$188,57,FALSE),0)</f>
        <v>0</v>
      </c>
      <c r="KK84" s="19">
        <f>IFERROR(HLOOKUP(KK$1,'Nakladova matice_2018'!$A$1:$IW$188,57,FALSE),0)</f>
        <v>0</v>
      </c>
      <c r="KL84" s="19">
        <f>IFERROR(HLOOKUP(KL$1,'Nakladova matice_2018'!$A$1:$IW$188,57,FALSE),0)</f>
        <v>0</v>
      </c>
      <c r="KM84" s="19">
        <f>IFERROR(HLOOKUP(KM$1,'Nakladova matice_2018'!$A$1:$IW$188,57,FALSE),0)</f>
        <v>0</v>
      </c>
      <c r="KN84" s="19">
        <f>IFERROR(HLOOKUP(KN$1,'Nakladova matice_2018'!$A$1:$IW$188,57,FALSE),0)</f>
        <v>0</v>
      </c>
      <c r="KO84" s="19">
        <f>IFERROR(HLOOKUP(KO$1,'Nakladova matice_2018'!$A$1:$IW$188,57,FALSE),0)</f>
        <v>0</v>
      </c>
      <c r="KP84" s="19">
        <f>IFERROR(HLOOKUP(KP$1,'Nakladova matice_2018'!$A$1:$IW$188,57,FALSE),0)</f>
        <v>0</v>
      </c>
      <c r="KQ84" s="19">
        <f>IFERROR(HLOOKUP(KQ$1,'Nakladova matice_2018'!$A$1:$IW$188,57,FALSE),0)</f>
        <v>0</v>
      </c>
      <c r="KR84" s="19">
        <f>IFERROR(HLOOKUP(KR$1,'Nakladova matice_2018'!$A$1:$IW$188,57,FALSE),0)</f>
        <v>0</v>
      </c>
      <c r="KS84" s="19">
        <f>IFERROR(HLOOKUP(KS$1,'Nakladova matice_2018'!$A$1:$IW$188,57,FALSE),0)</f>
        <v>0</v>
      </c>
      <c r="KT84" s="19">
        <f>IFERROR(HLOOKUP(KT$1,'Nakladova matice_2018'!$A$1:$IW$188,57,FALSE),0)</f>
        <v>0</v>
      </c>
      <c r="KU84" s="19">
        <f>IFERROR(HLOOKUP(KU$1,'Nakladova matice_2018'!$A$1:$IW$188,57,FALSE),0)</f>
        <v>0</v>
      </c>
      <c r="KV84" s="19">
        <f>IFERROR(HLOOKUP(KV$1,'Nakladova matice_2018'!$A$1:$IW$188,57,FALSE),0)</f>
        <v>0</v>
      </c>
      <c r="KW84" s="19">
        <f>IFERROR(HLOOKUP(KW$1,'Nakladova matice_2018'!$A$1:$IW$188,57,FALSE),0)</f>
        <v>0</v>
      </c>
      <c r="KX84" s="19">
        <f>IFERROR(HLOOKUP(KX$1,'Nakladova matice_2018'!$A$1:$IW$188,57,FALSE),0)</f>
        <v>0</v>
      </c>
      <c r="KY84" s="19">
        <f>IFERROR(HLOOKUP(KY$1,'Nakladova matice_2018'!$A$1:$IW$188,57,FALSE),0)</f>
        <v>0</v>
      </c>
      <c r="KZ84" s="19">
        <f>IFERROR(HLOOKUP(KZ$1,'Nakladova matice_2018'!$A$1:$IW$188,57,FALSE),0)</f>
        <v>0</v>
      </c>
      <c r="LA84" s="19">
        <f>IFERROR(HLOOKUP(LA$1,'Nakladova matice_2018'!$A$1:$IW$188,57,FALSE),0)</f>
        <v>0</v>
      </c>
      <c r="LB84" s="19">
        <f>IFERROR(HLOOKUP(LB$1,'Nakladova matice_2018'!$A$1:$IW$188,57,FALSE),0)</f>
        <v>0</v>
      </c>
      <c r="LC84" s="19">
        <f>IFERROR(HLOOKUP(LC$1,'Nakladova matice_2018'!$A$1:$IW$188,57,FALSE),0)</f>
        <v>0</v>
      </c>
      <c r="LD84" s="19">
        <f>IFERROR(HLOOKUP(LD$1,'Nakladova matice_2018'!$A$1:$IW$188,57,FALSE),0)</f>
        <v>0</v>
      </c>
      <c r="LE84" s="19">
        <f>IFERROR(HLOOKUP(LE$1,'Nakladova matice_2018'!$A$1:$IW$188,57,FALSE),0)</f>
        <v>0</v>
      </c>
      <c r="LF84" s="19">
        <f>IFERROR(HLOOKUP(LF$1,'Nakladova matice_2018'!$A$1:$IW$188,57,FALSE),0)</f>
        <v>0</v>
      </c>
      <c r="LG84" s="19">
        <f>IFERROR(HLOOKUP(LG$1,'Nakladova matice_2018'!$A$1:$IW$188,57,FALSE),0)</f>
        <v>0</v>
      </c>
      <c r="LH84" s="19">
        <f>IFERROR(HLOOKUP(LH$1,'Nakladova matice_2018'!$A$1:$IW$188,57,FALSE),0)</f>
        <v>0</v>
      </c>
      <c r="LI84" s="19">
        <f>IFERROR(HLOOKUP(LI$1,'Nakladova matice_2018'!$A$1:$IW$188,57,FALSE),0)</f>
        <v>0</v>
      </c>
      <c r="LJ84" s="19">
        <f>IFERROR(HLOOKUP(LJ$1,'Nakladova matice_2018'!$A$1:$IW$188,57,FALSE),0)</f>
        <v>0</v>
      </c>
      <c r="LK84" s="19">
        <f>IFERROR(HLOOKUP(LK$1,'Nakladova matice_2018'!$A$1:$IW$188,57,FALSE),0)</f>
        <v>0</v>
      </c>
      <c r="LL84" s="19">
        <f>IFERROR(HLOOKUP(LL$1,'Nakladova matice_2018'!$A$1:$IW$188,57,FALSE),0)</f>
        <v>0</v>
      </c>
      <c r="LM84" s="19">
        <f>IFERROR(HLOOKUP(LM$1,'Nakladova matice_2018'!$A$1:$IW$188,57,FALSE),0)</f>
        <v>0</v>
      </c>
      <c r="LN84" s="19">
        <f>IFERROR(HLOOKUP(LN$1,'Nakladova matice_2018'!$A$1:$IW$188,57,FALSE),0)</f>
        <v>0</v>
      </c>
      <c r="LO84" s="19">
        <f>IFERROR(HLOOKUP(LO$1,'Nakladova matice_2018'!$A$1:$IW$188,57,FALSE),0)</f>
        <v>0</v>
      </c>
      <c r="LP84" s="19">
        <f>IFERROR(HLOOKUP(LP$1,'Nakladova matice_2018'!$A$1:$IW$188,57,FALSE),0)</f>
        <v>0</v>
      </c>
      <c r="LQ84" s="19">
        <f>IFERROR(HLOOKUP(LQ$1,'Nakladova matice_2018'!$A$1:$IW$188,57,FALSE),0)</f>
        <v>0</v>
      </c>
      <c r="LR84" s="19">
        <f>IFERROR(HLOOKUP(LR$1,'Nakladova matice_2018'!$A$1:$IW$188,57,FALSE),0)</f>
        <v>0</v>
      </c>
      <c r="LS84" s="19">
        <f>IFERROR(HLOOKUP(LS$1,'Nakladova matice_2018'!$A$1:$IW$188,57,FALSE),0)</f>
        <v>0</v>
      </c>
      <c r="LT84" s="19">
        <f>IFERROR(HLOOKUP(LT$1,'Nakladova matice_2018'!$A$1:$IW$188,57,FALSE),0)</f>
        <v>0</v>
      </c>
      <c r="LU84" s="19">
        <f>IFERROR(HLOOKUP(LU$1,'Nakladova matice_2018'!$A$1:$IW$188,57,FALSE),0)</f>
        <v>0</v>
      </c>
      <c r="LV84" s="19">
        <f>IFERROR(HLOOKUP(LV$1,'Nakladova matice_2018'!$A$1:$IW$188,57,FALSE),0)</f>
        <v>0</v>
      </c>
      <c r="LW84" s="19">
        <f>IFERROR(HLOOKUP(LW$1,'Nakladova matice_2018'!$A$1:$IW$188,57,FALSE),0)</f>
        <v>0</v>
      </c>
      <c r="LX84" s="19">
        <f>IFERROR(HLOOKUP(LX$1,'Nakladova matice_2018'!$A$1:$IW$188,57,FALSE),0)</f>
        <v>0</v>
      </c>
      <c r="LY84" s="19">
        <f>IFERROR(HLOOKUP(LY$1,'Nakladova matice_2018'!$A$1:$IW$188,57,FALSE),0)</f>
        <v>0</v>
      </c>
      <c r="LZ84" s="19">
        <f>IFERROR(HLOOKUP(LZ$1,'Nakladova matice_2018'!$A$1:$IW$188,57,FALSE),0)</f>
        <v>0</v>
      </c>
      <c r="MA84" s="19">
        <f>IFERROR(HLOOKUP(MA$1,'Nakladova matice_2018'!$A$1:$IW$188,57,FALSE),0)</f>
        <v>0</v>
      </c>
      <c r="MB84" s="19">
        <f>IFERROR(HLOOKUP(MB$1,'Nakladova matice_2018'!$A$1:$IW$188,57,FALSE),0)</f>
        <v>0</v>
      </c>
      <c r="MC84" s="19">
        <f>IFERROR(HLOOKUP(MC$1,'Nakladova matice_2018'!$A$1:$IW$188,57,FALSE),0)</f>
        <v>7871.32</v>
      </c>
      <c r="MD84" s="19">
        <f>IFERROR(HLOOKUP(MD$1,'Nakladova matice_2018'!$A$1:$IW$188,57,FALSE),0)</f>
        <v>0</v>
      </c>
      <c r="ME84" s="19">
        <f>IFERROR(HLOOKUP(ME$1,'Nakladova matice_2018'!$A$1:$IW$188,57,FALSE),0)</f>
        <v>0</v>
      </c>
      <c r="MF84" s="19">
        <f>IFERROR(HLOOKUP(MF$1,'Nakladova matice_2018'!$A$1:$IW$188,57,FALSE),0)</f>
        <v>0</v>
      </c>
      <c r="MG84" s="19">
        <f>IFERROR(HLOOKUP(MG$1,'Nakladova matice_2018'!$A$1:$IW$188,57,FALSE),0)</f>
        <v>0</v>
      </c>
      <c r="MH84" s="19">
        <f>IFERROR(HLOOKUP(MH$1,'Nakladova matice_2018'!$A$1:$IW$188,57,FALSE),0)</f>
        <v>0</v>
      </c>
      <c r="MI84" s="19">
        <f>IFERROR(HLOOKUP(MI$1,'Nakladova matice_2018'!$A$1:$IW$188,57,FALSE),0)</f>
        <v>0</v>
      </c>
      <c r="MJ84" s="19">
        <f>IFERROR(HLOOKUP(MJ$1,'Nakladova matice_2018'!$A$1:$IW$188,57,FALSE),0)</f>
        <v>0</v>
      </c>
      <c r="MK84" s="19">
        <f>IFERROR(HLOOKUP(MK$1,'Nakladova matice_2018'!$A$1:$IW$188,57,FALSE),0)</f>
        <v>46963.519999999997</v>
      </c>
      <c r="ML84" s="19">
        <f>IFERROR(HLOOKUP(ML$1,'Nakladova matice_2018'!$A$1:$IW$188,57,FALSE),0)</f>
        <v>0</v>
      </c>
      <c r="MM84" s="19">
        <f>IFERROR(HLOOKUP(MM$1,'Nakladova matice_2018'!$A$1:$IW$188,57,FALSE),0)</f>
        <v>0</v>
      </c>
      <c r="MN84" s="19">
        <f>IFERROR(HLOOKUP(MN$1,'Nakladova matice_2018'!$A$1:$IW$188,57,FALSE),0)</f>
        <v>0</v>
      </c>
      <c r="MO84" s="20">
        <f t="shared" si="84"/>
        <v>73530.84</v>
      </c>
      <c r="MP84" s="20">
        <f>MO84-'Nakladova matice_2018'!IX57</f>
        <v>0</v>
      </c>
    </row>
    <row r="85" spans="1:354" x14ac:dyDescent="0.2">
      <c r="A85" s="27">
        <v>518124</v>
      </c>
      <c r="B85" s="21" t="s">
        <v>227</v>
      </c>
      <c r="C85" s="53">
        <v>0</v>
      </c>
      <c r="D85" s="19">
        <f>IFERROR(HLOOKUP(D$1,'Nakladova matice_2018'!$A$1:$IW$188,58,FALSE),0)</f>
        <v>0</v>
      </c>
      <c r="E85" s="19">
        <f>IFERROR(HLOOKUP(E$1,'Nakladova matice_2018'!$A$1:$IW$188,58,FALSE),0)</f>
        <v>0</v>
      </c>
      <c r="F85" s="19">
        <f>IFERROR(HLOOKUP(F$1,'Nakladova matice_2018'!$A$1:$IW$188,58,FALSE),0)</f>
        <v>1620</v>
      </c>
      <c r="G85" s="19">
        <f>IFERROR(HLOOKUP(G$1,'Nakladova matice_2018'!$A$1:$IW$188,58,FALSE),0)</f>
        <v>0</v>
      </c>
      <c r="H85" s="19">
        <f>IFERROR(HLOOKUP(H$1,'Nakladova matice_2018'!$A$1:$IW$188,58,FALSE),0)</f>
        <v>0</v>
      </c>
      <c r="I85" s="19">
        <f>IFERROR(HLOOKUP(I$1,'Nakladova matice_2018'!$A$1:$IW$188,58,FALSE),0)</f>
        <v>0</v>
      </c>
      <c r="J85" s="19">
        <f>IFERROR(HLOOKUP(J$1,'Nakladova matice_2018'!$A$1:$IW$188,58,FALSE),0)</f>
        <v>810</v>
      </c>
      <c r="K85" s="19">
        <f>IFERROR(HLOOKUP(K$1,'Nakladova matice_2018'!$A$1:$IW$188,58,FALSE),0)</f>
        <v>0</v>
      </c>
      <c r="L85" s="19">
        <f>IFERROR(HLOOKUP(L$1,'Nakladova matice_2018'!$A$1:$IW$188,58,FALSE),0)</f>
        <v>0</v>
      </c>
      <c r="M85" s="19">
        <f>IFERROR(HLOOKUP(M$1,'Nakladova matice_2018'!$A$1:$IW$188,58,FALSE),0)</f>
        <v>0</v>
      </c>
      <c r="N85" s="19">
        <f>IFERROR(HLOOKUP(N$1,'Nakladova matice_2018'!$A$1:$IW$188,58,FALSE),0)</f>
        <v>0</v>
      </c>
      <c r="O85" s="19">
        <f>IFERROR(HLOOKUP(O$1,'Nakladova matice_2018'!$A$1:$IW$188,58,FALSE),0)</f>
        <v>4860</v>
      </c>
      <c r="P85" s="19">
        <f>IFERROR(HLOOKUP(P$1,'Nakladova matice_2018'!$A$1:$IW$188,58,FALSE),0)</f>
        <v>0</v>
      </c>
      <c r="Q85" s="19">
        <f>IFERROR(HLOOKUP(Q$1,'Nakladova matice_2018'!$A$1:$IW$188,58,FALSE),0)</f>
        <v>0</v>
      </c>
      <c r="R85" s="19">
        <f>IFERROR(HLOOKUP(R$1,'Nakladova matice_2018'!$A$1:$IW$188,58,FALSE),0)</f>
        <v>4050</v>
      </c>
      <c r="S85" s="19">
        <f>IFERROR(HLOOKUP(S$1,'Nakladova matice_2018'!$A$1:$IW$188,58,FALSE),0)</f>
        <v>3240</v>
      </c>
      <c r="T85" s="19">
        <f>IFERROR(HLOOKUP(T$1,'Nakladova matice_2018'!$A$1:$IW$188,58,FALSE),0)</f>
        <v>0</v>
      </c>
      <c r="U85" s="19">
        <f>IFERROR(HLOOKUP(U$1,'Nakladova matice_2018'!$A$1:$IW$188,58,FALSE),0)</f>
        <v>0</v>
      </c>
      <c r="V85" s="19">
        <f>IFERROR(HLOOKUP(V$1,'Nakladova matice_2018'!$A$1:$IW$188,58,FALSE),0)</f>
        <v>0</v>
      </c>
      <c r="W85" s="19">
        <f>IFERROR(HLOOKUP(W$1,'Nakladova matice_2018'!$A$1:$IW$188,58,FALSE),0)</f>
        <v>1620</v>
      </c>
      <c r="X85" s="19">
        <f>IFERROR(HLOOKUP(X$1,'Nakladova matice_2018'!$A$1:$IW$188,58,FALSE),0)</f>
        <v>0</v>
      </c>
      <c r="Y85" s="19">
        <f>IFERROR(HLOOKUP(Y$1,'Nakladova matice_2018'!$A$1:$IW$188,58,FALSE),0)</f>
        <v>0</v>
      </c>
      <c r="Z85" s="19">
        <f>IFERROR(HLOOKUP(Z$1,'Nakladova matice_2018'!$A$1:$IW$188,58,FALSE),0)</f>
        <v>3240</v>
      </c>
      <c r="AA85" s="19">
        <f>IFERROR(HLOOKUP(AA$1,'Nakladova matice_2018'!$A$1:$IW$188,58,FALSE),0)</f>
        <v>0</v>
      </c>
      <c r="AB85" s="19">
        <f>IFERROR(HLOOKUP(AB$1,'Nakladova matice_2018'!$A$1:$IW$188,58,FALSE),0)</f>
        <v>0</v>
      </c>
      <c r="AC85" s="19">
        <f>IFERROR(HLOOKUP(AC$1,'Nakladova matice_2018'!$A$1:$IW$188,58,FALSE),0)</f>
        <v>0</v>
      </c>
      <c r="AD85" s="19">
        <f>IFERROR(HLOOKUP(AD$1,'Nakladova matice_2018'!$A$1:$IW$188,58,FALSE),0)</f>
        <v>0</v>
      </c>
      <c r="AE85" s="19">
        <f>IFERROR(HLOOKUP(AE$1,'Nakladova matice_2018'!$A$1:$IW$188,58,FALSE),0)</f>
        <v>0</v>
      </c>
      <c r="AF85" s="19">
        <f>IFERROR(HLOOKUP(AF$1,'Nakladova matice_2018'!$A$1:$IW$188,58,FALSE),0)</f>
        <v>0</v>
      </c>
      <c r="AG85" s="19">
        <f>IFERROR(HLOOKUP(AG$1,'Nakladova matice_2018'!$A$1:$IW$188,58,FALSE),0)</f>
        <v>0</v>
      </c>
      <c r="AH85" s="19">
        <f>IFERROR(HLOOKUP(AH$1,'Nakladova matice_2018'!$A$1:$IW$188,58,FALSE),0)</f>
        <v>0</v>
      </c>
      <c r="AI85" s="19">
        <f>IFERROR(HLOOKUP(AI$1,'Nakladova matice_2018'!$A$1:$IW$188,58,FALSE),0)</f>
        <v>0</v>
      </c>
      <c r="AJ85" s="19">
        <f>IFERROR(HLOOKUP(AJ$1,'Nakladova matice_2018'!$A$1:$IW$188,58,FALSE),0)</f>
        <v>0</v>
      </c>
      <c r="AK85" s="19">
        <f>IFERROR(HLOOKUP(AK$1,'Nakladova matice_2018'!$A$1:$IW$188,58,FALSE),0)</f>
        <v>0</v>
      </c>
      <c r="AL85" s="19">
        <f>IFERROR(HLOOKUP(AL$1,'Nakladova matice_2018'!$A$1:$IW$188,58,FALSE),0)</f>
        <v>0</v>
      </c>
      <c r="AM85" s="19">
        <f>IFERROR(HLOOKUP(AM$1,'Nakladova matice_2018'!$A$1:$IW$188,58,FALSE),0)</f>
        <v>0</v>
      </c>
      <c r="AN85" s="19">
        <f>IFERROR(HLOOKUP(AN$1,'Nakladova matice_2018'!$A$1:$IW$188,58,FALSE),0)</f>
        <v>0</v>
      </c>
      <c r="AO85" s="19">
        <f>IFERROR(HLOOKUP(AO$1,'Nakladova matice_2018'!$A$1:$IW$188,58,FALSE),0)</f>
        <v>0</v>
      </c>
      <c r="AP85" s="19">
        <f>IFERROR(HLOOKUP(AP$1,'Nakladova matice_2018'!$A$1:$IW$188,58,FALSE),0)</f>
        <v>0</v>
      </c>
      <c r="AQ85" s="19">
        <f>IFERROR(HLOOKUP(AQ$1,'Nakladova matice_2018'!$A$1:$IW$188,58,FALSE),0)</f>
        <v>0</v>
      </c>
      <c r="AR85" s="19">
        <f>IFERROR(HLOOKUP(AR$1,'Nakladova matice_2018'!$A$1:$IW$188,58,FALSE),0)</f>
        <v>0</v>
      </c>
      <c r="AS85" s="19">
        <f>IFERROR(HLOOKUP(AS$1,'Nakladova matice_2018'!$A$1:$IW$188,58,FALSE),0)</f>
        <v>0</v>
      </c>
      <c r="AT85" s="19">
        <f>IFERROR(HLOOKUP(AT$1,'Nakladova matice_2018'!$A$1:$IW$188,58,FALSE),0)</f>
        <v>540</v>
      </c>
      <c r="AU85" s="19">
        <f>IFERROR(HLOOKUP(AU$1,'Nakladova matice_2018'!$A$1:$IW$188,58,FALSE),0)</f>
        <v>0</v>
      </c>
      <c r="AV85" s="19">
        <f>IFERROR(HLOOKUP(AV$1,'Nakladova matice_2018'!$A$1:$IW$188,58,FALSE),0)</f>
        <v>0</v>
      </c>
      <c r="AW85" s="19">
        <f>IFERROR(HLOOKUP(AW$1,'Nakladova matice_2018'!$A$1:$IW$188,58,FALSE),0)</f>
        <v>0</v>
      </c>
      <c r="AX85" s="19">
        <f>IFERROR(HLOOKUP(AX$1,'Nakladova matice_2018'!$A$1:$IW$188,58,FALSE),0)</f>
        <v>0</v>
      </c>
      <c r="AY85" s="19">
        <f>IFERROR(HLOOKUP(AY$1,'Nakladova matice_2018'!$A$1:$IW$188,58,FALSE),0)</f>
        <v>0</v>
      </c>
      <c r="AZ85" s="19">
        <f>IFERROR(HLOOKUP(AZ$1,'Nakladova matice_2018'!$A$1:$IW$188,58,FALSE),0)</f>
        <v>0</v>
      </c>
      <c r="BA85" s="19">
        <f>IFERROR(HLOOKUP(BA$1,'Nakladova matice_2018'!$A$1:$IW$188,58,FALSE),0)</f>
        <v>0</v>
      </c>
      <c r="BB85" s="19">
        <f>IFERROR(HLOOKUP(BB$1,'Nakladova matice_2018'!$A$1:$IW$188,58,FALSE),0)</f>
        <v>0</v>
      </c>
      <c r="BC85" s="19">
        <f>IFERROR(HLOOKUP(BC$1,'Nakladova matice_2018'!$A$1:$IW$188,58,FALSE),0)</f>
        <v>0</v>
      </c>
      <c r="BD85" s="19">
        <f>IFERROR(HLOOKUP(BD$1,'Nakladova matice_2018'!$A$1:$IW$188,58,FALSE),0)</f>
        <v>0</v>
      </c>
      <c r="BE85" s="19">
        <f>IFERROR(HLOOKUP(BE$1,'Nakladova matice_2018'!$A$1:$IW$188,58,FALSE),0)</f>
        <v>0</v>
      </c>
      <c r="BF85" s="19">
        <f>IFERROR(HLOOKUP(BF$1,'Nakladova matice_2018'!$A$1:$IW$188,58,FALSE),0)</f>
        <v>0</v>
      </c>
      <c r="BG85" s="19">
        <f>IFERROR(HLOOKUP(BG$1,'Nakladova matice_2018'!$A$1:$IW$188,58,FALSE),0)</f>
        <v>0</v>
      </c>
      <c r="BH85" s="19">
        <f>IFERROR(HLOOKUP(BH$1,'Nakladova matice_2018'!$A$1:$IW$188,58,FALSE),0)</f>
        <v>0</v>
      </c>
      <c r="BI85" s="19">
        <f>IFERROR(HLOOKUP(BI$1,'Nakladova matice_2018'!$A$1:$IW$188,58,FALSE),0)</f>
        <v>0</v>
      </c>
      <c r="BJ85" s="19">
        <f>IFERROR(HLOOKUP(BJ$1,'Nakladova matice_2018'!$A$1:$IW$188,58,FALSE),0)</f>
        <v>0</v>
      </c>
      <c r="BK85" s="19">
        <f>IFERROR(HLOOKUP(BK$1,'Nakladova matice_2018'!$A$1:$IW$188,58,FALSE),0)</f>
        <v>0</v>
      </c>
      <c r="BL85" s="19">
        <f>IFERROR(HLOOKUP(BL$1,'Nakladova matice_2018'!$A$1:$IW$188,58,FALSE),0)</f>
        <v>0</v>
      </c>
      <c r="BM85" s="19">
        <f>IFERROR(HLOOKUP(BM$1,'Nakladova matice_2018'!$A$1:$IW$188,58,FALSE),0)</f>
        <v>0</v>
      </c>
      <c r="BN85" s="19">
        <f>IFERROR(HLOOKUP(BN$1,'Nakladova matice_2018'!$A$1:$IW$188,58,FALSE),0)</f>
        <v>0</v>
      </c>
      <c r="BO85" s="19">
        <f>IFERROR(HLOOKUP(BO$1,'Nakladova matice_2018'!$A$1:$IW$188,58,FALSE),0)</f>
        <v>0</v>
      </c>
      <c r="BP85" s="19">
        <f>IFERROR(HLOOKUP(BP$1,'Nakladova matice_2018'!$A$1:$IW$188,58,FALSE),0)</f>
        <v>0</v>
      </c>
      <c r="BQ85" s="19">
        <f>IFERROR(HLOOKUP(BQ$1,'Nakladova matice_2018'!$A$1:$IW$188,58,FALSE),0)</f>
        <v>0</v>
      </c>
      <c r="BR85" s="19">
        <f>IFERROR(HLOOKUP(BR$1,'Nakladova matice_2018'!$A$1:$IW$188,58,FALSE),0)</f>
        <v>0</v>
      </c>
      <c r="BS85" s="19">
        <f>IFERROR(HLOOKUP(BS$1,'Nakladova matice_2018'!$A$1:$IW$188,58,FALSE),0)</f>
        <v>0</v>
      </c>
      <c r="BT85" s="19">
        <f>IFERROR(HLOOKUP(BT$1,'Nakladova matice_2018'!$A$1:$IW$188,58,FALSE),0)</f>
        <v>0</v>
      </c>
      <c r="BU85" s="19">
        <f>IFERROR(HLOOKUP(BU$1,'Nakladova matice_2018'!$A$1:$IW$188,58,FALSE),0)</f>
        <v>0</v>
      </c>
      <c r="BV85" s="19">
        <f>IFERROR(HLOOKUP(BV$1,'Nakladova matice_2018'!$A$1:$IW$188,58,FALSE),0)</f>
        <v>0</v>
      </c>
      <c r="BW85" s="19">
        <f>IFERROR(HLOOKUP(BW$1,'Nakladova matice_2018'!$A$1:$IW$188,58,FALSE),0)</f>
        <v>0</v>
      </c>
      <c r="BX85" s="19">
        <f>IFERROR(HLOOKUP(BX$1,'Nakladova matice_2018'!$A$1:$IW$188,58,FALSE),0)</f>
        <v>23220</v>
      </c>
      <c r="BY85" s="19">
        <f>IFERROR(HLOOKUP(BY$1,'Nakladova matice_2018'!$A$1:$IW$188,58,FALSE),0)</f>
        <v>0</v>
      </c>
      <c r="BZ85" s="19">
        <f>IFERROR(HLOOKUP(BZ$1,'Nakladova matice_2018'!$A$1:$IW$188,58,FALSE),0)</f>
        <v>0</v>
      </c>
      <c r="CA85" s="19">
        <f>IFERROR(HLOOKUP(CA$1,'Nakladova matice_2018'!$A$1:$IW$188,58,FALSE),0)</f>
        <v>0</v>
      </c>
      <c r="CB85" s="19">
        <f>IFERROR(HLOOKUP(CB$1,'Nakladova matice_2018'!$A$1:$IW$188,58,FALSE),0)</f>
        <v>0</v>
      </c>
      <c r="CC85" s="19">
        <f>IFERROR(HLOOKUP(CC$1,'Nakladova matice_2018'!$A$1:$IW$188,58,FALSE),0)</f>
        <v>0</v>
      </c>
      <c r="CD85" s="19">
        <f>IFERROR(HLOOKUP(CD$1,'Nakladova matice_2018'!$A$1:$IW$188,58,FALSE),0)</f>
        <v>0</v>
      </c>
      <c r="CE85" s="19">
        <f>IFERROR(HLOOKUP(CE$1,'Nakladova matice_2018'!$A$1:$IW$188,58,FALSE),0)</f>
        <v>0</v>
      </c>
      <c r="CF85" s="19">
        <f>IFERROR(HLOOKUP(CF$1,'Nakladova matice_2018'!$A$1:$IW$188,58,FALSE),0)</f>
        <v>0</v>
      </c>
      <c r="CG85" s="19">
        <f>IFERROR(HLOOKUP(CG$1,'Nakladova matice_2018'!$A$1:$IW$188,58,FALSE),0)</f>
        <v>0</v>
      </c>
      <c r="CH85" s="19">
        <f>IFERROR(HLOOKUP(CH$1,'Nakladova matice_2018'!$A$1:$IW$188,58,FALSE),0)</f>
        <v>0</v>
      </c>
      <c r="CI85" s="19">
        <f>IFERROR(HLOOKUP(CI$1,'Nakladova matice_2018'!$A$1:$IW$188,58,FALSE),0)</f>
        <v>0</v>
      </c>
      <c r="CJ85" s="19">
        <f>IFERROR(HLOOKUP(CJ$1,'Nakladova matice_2018'!$A$1:$IW$188,58,FALSE),0)</f>
        <v>0</v>
      </c>
      <c r="CK85" s="19">
        <f>IFERROR(HLOOKUP(CK$1,'Nakladova matice_2018'!$A$1:$IW$188,58,FALSE),0)</f>
        <v>0</v>
      </c>
      <c r="CL85" s="19">
        <f>IFERROR(HLOOKUP(CL$1,'Nakladova matice_2018'!$A$1:$IW$188,58,FALSE),0)</f>
        <v>0</v>
      </c>
      <c r="CM85" s="19">
        <f>IFERROR(HLOOKUP(CM$1,'Nakladova matice_2018'!$A$1:$IW$188,58,FALSE),0)</f>
        <v>0</v>
      </c>
      <c r="CN85" s="19">
        <f>IFERROR(HLOOKUP(CN$1,'Nakladova matice_2018'!$A$1:$IW$188,58,FALSE),0)</f>
        <v>2160</v>
      </c>
      <c r="CO85" s="19">
        <f>IFERROR(HLOOKUP(CO$1,'Nakladova matice_2018'!$A$1:$IW$188,58,FALSE),0)</f>
        <v>0</v>
      </c>
      <c r="CP85" s="19">
        <f>IFERROR(HLOOKUP(CP$1,'Nakladova matice_2018'!$A$1:$IW$188,58,FALSE),0)</f>
        <v>0</v>
      </c>
      <c r="CQ85" s="19">
        <f>IFERROR(HLOOKUP(CQ$1,'Nakladova matice_2018'!$A$1:$IW$188,58,FALSE),0)</f>
        <v>0</v>
      </c>
      <c r="CR85" s="19">
        <f>IFERROR(HLOOKUP(CR$1,'Nakladova matice_2018'!$A$1:$IW$188,58,FALSE),0)</f>
        <v>0</v>
      </c>
      <c r="CS85" s="19">
        <f>IFERROR(HLOOKUP(CS$1,'Nakladova matice_2018'!$A$1:$IW$188,58,FALSE),0)</f>
        <v>0</v>
      </c>
      <c r="CT85" s="19">
        <f>IFERROR(HLOOKUP(CT$1,'Nakladova matice_2018'!$A$1:$IW$188,58,FALSE),0)</f>
        <v>0</v>
      </c>
      <c r="CU85" s="19">
        <f>IFERROR(HLOOKUP(CU$1,'Nakladova matice_2018'!$A$1:$IW$188,58,FALSE),0)</f>
        <v>0</v>
      </c>
      <c r="CV85" s="19">
        <f>IFERROR(HLOOKUP(CV$1,'Nakladova matice_2018'!$A$1:$IW$188,58,FALSE),0)</f>
        <v>2430</v>
      </c>
      <c r="CW85" s="19">
        <f>IFERROR(HLOOKUP(CW$1,'Nakladova matice_2018'!$A$1:$IW$188,58,FALSE),0)</f>
        <v>0</v>
      </c>
      <c r="CX85" s="19">
        <f>IFERROR(HLOOKUP(CX$1,'Nakladova matice_2018'!$A$1:$IW$188,58,FALSE),0)</f>
        <v>0</v>
      </c>
      <c r="CY85" s="19">
        <f>IFERROR(HLOOKUP(CY$1,'Nakladova matice_2018'!$A$1:$IW$188,58,FALSE),0)</f>
        <v>0</v>
      </c>
      <c r="CZ85" s="19">
        <f>IFERROR(HLOOKUP(CZ$1,'Nakladova matice_2018'!$A$1:$IW$188,58,FALSE),0)</f>
        <v>0</v>
      </c>
      <c r="DA85" s="19">
        <f>IFERROR(HLOOKUP(DA$1,'Nakladova matice_2018'!$A$1:$IW$188,58,FALSE),0)</f>
        <v>0</v>
      </c>
      <c r="DB85" s="19">
        <f>IFERROR(HLOOKUP(DB$1,'Nakladova matice_2018'!$A$1:$IW$188,58,FALSE),0)</f>
        <v>540</v>
      </c>
      <c r="DC85" s="19">
        <f>IFERROR(HLOOKUP(DC$1,'Nakladova matice_2018'!$A$1:$IW$188,58,FALSE),0)</f>
        <v>0</v>
      </c>
      <c r="DD85" s="19">
        <f>IFERROR(HLOOKUP(DD$1,'Nakladova matice_2018'!$A$1:$IW$188,58,FALSE),0)</f>
        <v>0</v>
      </c>
      <c r="DE85" s="19">
        <f>IFERROR(HLOOKUP(DE$1,'Nakladova matice_2018'!$A$1:$IW$188,58,FALSE),0)</f>
        <v>0</v>
      </c>
      <c r="DF85" s="19">
        <f>IFERROR(HLOOKUP(DF$1,'Nakladova matice_2018'!$A$1:$IW$188,58,FALSE),0)</f>
        <v>0</v>
      </c>
      <c r="DG85" s="19">
        <f>IFERROR(HLOOKUP(DG$1,'Nakladova matice_2018'!$A$1:$IW$188,58,FALSE),0)</f>
        <v>0</v>
      </c>
      <c r="DH85" s="19">
        <f>IFERROR(HLOOKUP(DH$1,'Nakladova matice_2018'!$A$1:$IW$188,58,FALSE),0)</f>
        <v>0</v>
      </c>
      <c r="DI85" s="19">
        <f>IFERROR(HLOOKUP(DI$1,'Nakladova matice_2018'!$A$1:$IW$188,58,FALSE),0)</f>
        <v>0</v>
      </c>
      <c r="DJ85" s="19">
        <f>IFERROR(HLOOKUP(DJ$1,'Nakladova matice_2018'!$A$1:$IW$188,58,FALSE),0)</f>
        <v>0</v>
      </c>
      <c r="DK85" s="19">
        <f>IFERROR(HLOOKUP(DK$1,'Nakladova matice_2018'!$A$1:$IW$188,58,FALSE),0)</f>
        <v>0</v>
      </c>
      <c r="DL85" s="19">
        <f>IFERROR(HLOOKUP(DL$1,'Nakladova matice_2018'!$A$1:$IW$188,58,FALSE),0)</f>
        <v>0</v>
      </c>
      <c r="DM85" s="19">
        <f>IFERROR(HLOOKUP(DM$1,'Nakladova matice_2018'!$A$1:$IW$188,58,FALSE),0)</f>
        <v>0</v>
      </c>
      <c r="DN85" s="19">
        <f>IFERROR(HLOOKUP(DN$1,'Nakladova matice_2018'!$A$1:$IW$188,58,FALSE),0)</f>
        <v>0</v>
      </c>
      <c r="DO85" s="19">
        <f>IFERROR(HLOOKUP(DO$1,'Nakladova matice_2018'!$A$1:$IW$188,58,FALSE),0)</f>
        <v>0</v>
      </c>
      <c r="DP85" s="19">
        <f>IFERROR(HLOOKUP(DP$1,'Nakladova matice_2018'!$A$1:$IW$188,58,FALSE),0)</f>
        <v>0</v>
      </c>
      <c r="DQ85" s="19">
        <f>IFERROR(HLOOKUP(DQ$1,'Nakladova matice_2018'!$A$1:$IW$188,58,FALSE),0)</f>
        <v>0</v>
      </c>
      <c r="DR85" s="19">
        <f>IFERROR(HLOOKUP(DR$1,'Nakladova matice_2018'!$A$1:$IW$188,58,FALSE),0)</f>
        <v>1620</v>
      </c>
      <c r="DS85" s="19">
        <f>IFERROR(HLOOKUP(DS$1,'Nakladova matice_2018'!$A$1:$IW$188,58,FALSE),0)</f>
        <v>0</v>
      </c>
      <c r="DT85" s="19">
        <f>IFERROR(HLOOKUP(DT$1,'Nakladova matice_2018'!$A$1:$IW$188,58,FALSE),0)</f>
        <v>0</v>
      </c>
      <c r="DU85" s="19">
        <f>IFERROR(HLOOKUP(DU$1,'Nakladova matice_2018'!$A$1:$IW$188,58,FALSE),0)</f>
        <v>0</v>
      </c>
      <c r="DV85" s="19">
        <f>IFERROR(HLOOKUP(DV$1,'Nakladova matice_2018'!$A$1:$IW$188,58,FALSE),0)</f>
        <v>0</v>
      </c>
      <c r="DW85" s="19">
        <f>IFERROR(HLOOKUP(DW$1,'Nakladova matice_2018'!$A$1:$IW$188,58,FALSE),0)</f>
        <v>0</v>
      </c>
      <c r="DX85" s="19">
        <f>IFERROR(HLOOKUP(DX$1,'Nakladova matice_2018'!$A$1:$IW$188,58,FALSE),0)</f>
        <v>0</v>
      </c>
      <c r="DY85" s="19">
        <f>IFERROR(HLOOKUP(DY$1,'Nakladova matice_2018'!$A$1:$IW$188,58,FALSE),0)</f>
        <v>0</v>
      </c>
      <c r="DZ85" s="19">
        <f>IFERROR(HLOOKUP(DZ$1,'Nakladova matice_2018'!$A$1:$IW$188,58,FALSE),0)</f>
        <v>0</v>
      </c>
      <c r="EA85" s="19">
        <f>IFERROR(HLOOKUP(EA$1,'Nakladova matice_2018'!$A$1:$IW$188,58,FALSE),0)</f>
        <v>0</v>
      </c>
      <c r="EB85" s="19">
        <f>IFERROR(HLOOKUP(EB$1,'Nakladova matice_2018'!$A$1:$IW$188,58,FALSE),0)</f>
        <v>0</v>
      </c>
      <c r="EC85" s="19">
        <f>IFERROR(HLOOKUP(EC$1,'Nakladova matice_2018'!$A$1:$IW$188,58,FALSE),0)</f>
        <v>0</v>
      </c>
      <c r="ED85" s="19">
        <f>IFERROR(HLOOKUP(ED$1,'Nakladova matice_2018'!$A$1:$IW$188,58,FALSE),0)</f>
        <v>0</v>
      </c>
      <c r="EE85" s="19">
        <f>IFERROR(HLOOKUP(EE$1,'Nakladova matice_2018'!$A$1:$IW$188,58,FALSE),0)</f>
        <v>0</v>
      </c>
      <c r="EF85" s="19">
        <f>IFERROR(HLOOKUP(EF$1,'Nakladova matice_2018'!$A$1:$IW$188,58,FALSE),0)</f>
        <v>0</v>
      </c>
      <c r="EG85" s="19">
        <f>IFERROR(HLOOKUP(EG$1,'Nakladova matice_2018'!$A$1:$IW$188,58,FALSE),0)</f>
        <v>0</v>
      </c>
      <c r="EH85" s="19">
        <f>IFERROR(HLOOKUP(EH$1,'Nakladova matice_2018'!$A$1:$IW$188,58,FALSE),0)</f>
        <v>0</v>
      </c>
      <c r="EI85" s="19">
        <f>IFERROR(HLOOKUP(EI$1,'Nakladova matice_2018'!$A$1:$IW$188,58,FALSE),0)</f>
        <v>0</v>
      </c>
      <c r="EJ85" s="19">
        <f>IFERROR(HLOOKUP(EJ$1,'Nakladova matice_2018'!$A$1:$IW$188,58,FALSE),0)</f>
        <v>0</v>
      </c>
      <c r="EK85" s="19">
        <f>IFERROR(HLOOKUP(EK$1,'Nakladova matice_2018'!$A$1:$IW$188,58,FALSE),0)</f>
        <v>0</v>
      </c>
      <c r="EL85" s="19">
        <f>IFERROR(HLOOKUP(EL$1,'Nakladova matice_2018'!$A$1:$IW$188,58,FALSE),0)</f>
        <v>0</v>
      </c>
      <c r="EM85" s="19">
        <f>IFERROR(HLOOKUP(EM$1,'Nakladova matice_2018'!$A$1:$IW$188,58,FALSE),0)</f>
        <v>0</v>
      </c>
      <c r="EN85" s="19">
        <f>IFERROR(HLOOKUP(EN$1,'Nakladova matice_2018'!$A$1:$IW$188,58,FALSE),0)</f>
        <v>0</v>
      </c>
      <c r="EO85" s="19">
        <f>IFERROR(HLOOKUP(EO$1,'Nakladova matice_2018'!$A$1:$IW$188,58,FALSE),0)</f>
        <v>0</v>
      </c>
      <c r="EP85" s="19">
        <f>IFERROR(HLOOKUP(EP$1,'Nakladova matice_2018'!$A$1:$IW$188,58,FALSE),0)</f>
        <v>10125</v>
      </c>
      <c r="EQ85" s="19">
        <f>IFERROR(HLOOKUP(EQ$1,'Nakladova matice_2018'!$A$1:$IW$188,58,FALSE),0)</f>
        <v>0</v>
      </c>
      <c r="ER85" s="19">
        <f>IFERROR(HLOOKUP(ER$1,'Nakladova matice_2018'!$A$1:$IW$188,58,FALSE),0)</f>
        <v>0</v>
      </c>
      <c r="ES85" s="19">
        <f>IFERROR(HLOOKUP(ES$1,'Nakladova matice_2018'!$A$1:$IW$188,58,FALSE),0)</f>
        <v>0</v>
      </c>
      <c r="ET85" s="19">
        <f>IFERROR(HLOOKUP(ET$1,'Nakladova matice_2018'!$A$1:$IW$188,58,FALSE),0)</f>
        <v>0</v>
      </c>
      <c r="EU85" s="19">
        <f>IFERROR(HLOOKUP(EU$1,'Nakladova matice_2018'!$A$1:$IW$188,58,FALSE),0)</f>
        <v>0</v>
      </c>
      <c r="EV85" s="19">
        <f>IFERROR(HLOOKUP(EV$1,'Nakladova matice_2018'!$A$1:$IW$188,58,FALSE),0)</f>
        <v>0</v>
      </c>
      <c r="EW85" s="19">
        <f>IFERROR(HLOOKUP(EW$1,'Nakladova matice_2018'!$A$1:$IW$188,58,FALSE),0)</f>
        <v>0</v>
      </c>
      <c r="EX85" s="19">
        <f>IFERROR(HLOOKUP(EX$1,'Nakladova matice_2018'!$A$1:$IW$188,58,FALSE),0)</f>
        <v>0</v>
      </c>
      <c r="EY85" s="19">
        <f>IFERROR(HLOOKUP(EY$1,'Nakladova matice_2018'!$A$1:$IW$188,58,FALSE),0)</f>
        <v>0</v>
      </c>
      <c r="EZ85" s="19">
        <f>IFERROR(HLOOKUP(EZ$1,'Nakladova matice_2018'!$A$1:$IW$188,58,FALSE),0)</f>
        <v>0</v>
      </c>
      <c r="FA85" s="19">
        <f>IFERROR(HLOOKUP(FA$1,'Nakladova matice_2018'!$A$1:$IW$188,58,FALSE),0)</f>
        <v>0</v>
      </c>
      <c r="FB85" s="19">
        <f>IFERROR(HLOOKUP(FB$1,'Nakladova matice_2018'!$A$1:$IW$188,58,FALSE),0)</f>
        <v>0</v>
      </c>
      <c r="FC85" s="19">
        <f>IFERROR(HLOOKUP(FC$1,'Nakladova matice_2018'!$A$1:$IW$188,58,FALSE),0)</f>
        <v>0</v>
      </c>
      <c r="FD85" s="19">
        <f>IFERROR(HLOOKUP(FD$1,'Nakladova matice_2018'!$A$1:$IW$188,58,FALSE),0)</f>
        <v>0</v>
      </c>
      <c r="FE85" s="19">
        <f>IFERROR(HLOOKUP(FE$1,'Nakladova matice_2018'!$A$1:$IW$188,58,FALSE),0)</f>
        <v>0</v>
      </c>
      <c r="FF85" s="19">
        <f>IFERROR(HLOOKUP(FF$1,'Nakladova matice_2018'!$A$1:$IW$188,58,FALSE),0)</f>
        <v>0</v>
      </c>
      <c r="FG85" s="19">
        <f>IFERROR(HLOOKUP(FG$1,'Nakladova matice_2018'!$A$1:$IW$188,58,FALSE),0)</f>
        <v>0</v>
      </c>
      <c r="FH85" s="19">
        <f>IFERROR(HLOOKUP(FH$1,'Nakladova matice_2018'!$A$1:$IW$188,58,FALSE),0)</f>
        <v>0</v>
      </c>
      <c r="FI85" s="19">
        <f>IFERROR(HLOOKUP(FI$1,'Nakladova matice_2018'!$A$1:$IW$188,58,FALSE),0)</f>
        <v>0</v>
      </c>
      <c r="FJ85" s="19">
        <f>IFERROR(HLOOKUP(FJ$1,'Nakladova matice_2018'!$A$1:$IW$188,58,FALSE),0)</f>
        <v>0</v>
      </c>
      <c r="FK85" s="19">
        <f>IFERROR(HLOOKUP(FK$1,'Nakladova matice_2018'!$A$1:$IW$188,58,FALSE),0)</f>
        <v>540</v>
      </c>
      <c r="FL85" s="19">
        <f>IFERROR(HLOOKUP(FL$1,'Nakladova matice_2018'!$A$1:$IW$188,58,FALSE),0)</f>
        <v>0</v>
      </c>
      <c r="FM85" s="19">
        <f>IFERROR(HLOOKUP(FM$1,'Nakladova matice_2018'!$A$1:$IW$188,58,FALSE),0)</f>
        <v>0</v>
      </c>
      <c r="FN85" s="19">
        <f>IFERROR(HLOOKUP(FN$1,'Nakladova matice_2018'!$A$1:$IW$188,58,FALSE),0)</f>
        <v>0</v>
      </c>
      <c r="FO85" s="19">
        <f>IFERROR(HLOOKUP(FO$1,'Nakladova matice_2018'!$A$1:$IW$188,58,FALSE),0)</f>
        <v>0</v>
      </c>
      <c r="FP85" s="19">
        <f>IFERROR(HLOOKUP(FP$1,'Nakladova matice_2018'!$A$1:$IW$188,58,FALSE),0)</f>
        <v>0</v>
      </c>
      <c r="FQ85" s="19">
        <f>IFERROR(HLOOKUP(FQ$1,'Nakladova matice_2018'!$A$1:$IW$188,58,FALSE),0)</f>
        <v>0</v>
      </c>
      <c r="FR85" s="19">
        <f>IFERROR(HLOOKUP(FR$1,'Nakladova matice_2018'!$A$1:$IW$188,58,FALSE),0)</f>
        <v>0</v>
      </c>
      <c r="FS85" s="19">
        <f>IFERROR(HLOOKUP(FS$1,'Nakladova matice_2018'!$A$1:$IW$188,58,FALSE),0)</f>
        <v>0</v>
      </c>
      <c r="FT85" s="19">
        <f>IFERROR(HLOOKUP(FT$1,'Nakladova matice_2018'!$A$1:$IW$188,58,FALSE),0)</f>
        <v>0</v>
      </c>
      <c r="FU85" s="19">
        <f>IFERROR(HLOOKUP(FU$1,'Nakladova matice_2018'!$A$1:$IW$188,58,FALSE),0)</f>
        <v>0</v>
      </c>
      <c r="FV85" s="19">
        <f>IFERROR(HLOOKUP(FV$1,'Nakladova matice_2018'!$A$1:$IW$188,58,FALSE),0)</f>
        <v>0</v>
      </c>
      <c r="FW85" s="19">
        <f>IFERROR(HLOOKUP(FW$1,'Nakladova matice_2018'!$A$1:$IW$188,58,FALSE),0)</f>
        <v>0</v>
      </c>
      <c r="FX85" s="19">
        <f>IFERROR(HLOOKUP(FX$1,'Nakladova matice_2018'!$A$1:$IW$188,58,FALSE),0)</f>
        <v>0</v>
      </c>
      <c r="FY85" s="19">
        <f>IFERROR(HLOOKUP(FY$1,'Nakladova matice_2018'!$A$1:$IW$188,58,FALSE),0)</f>
        <v>0</v>
      </c>
      <c r="FZ85" s="19">
        <f>IFERROR(HLOOKUP(FZ$1,'Nakladova matice_2018'!$A$1:$IW$188,58,FALSE),0)</f>
        <v>0</v>
      </c>
      <c r="GA85" s="19">
        <f>IFERROR(HLOOKUP(GA$1,'Nakladova matice_2018'!$A$1:$IW$188,58,FALSE),0)</f>
        <v>0</v>
      </c>
      <c r="GB85" s="19">
        <f>IFERROR(HLOOKUP(GB$1,'Nakladova matice_2018'!$A$1:$IW$188,58,FALSE),0)</f>
        <v>0</v>
      </c>
      <c r="GC85" s="19">
        <f>IFERROR(HLOOKUP(GC$1,'Nakladova matice_2018'!$A$1:$IW$188,58,FALSE),0)</f>
        <v>0</v>
      </c>
      <c r="GD85" s="19">
        <f>IFERROR(HLOOKUP(GD$1,'Nakladova matice_2018'!$A$1:$IW$188,58,FALSE),0)</f>
        <v>12015</v>
      </c>
      <c r="GE85" s="19">
        <f>IFERROR(HLOOKUP(GE$1,'Nakladova matice_2018'!$A$1:$IW$188,58,FALSE),0)</f>
        <v>0</v>
      </c>
      <c r="GF85" s="19">
        <f>IFERROR(HLOOKUP(GF$1,'Nakladova matice_2018'!$A$1:$IW$188,58,FALSE),0)</f>
        <v>0</v>
      </c>
      <c r="GG85" s="19">
        <f>IFERROR(HLOOKUP(GG$1,'Nakladova matice_2018'!$A$1:$IW$188,58,FALSE),0)</f>
        <v>0</v>
      </c>
      <c r="GH85" s="19">
        <f>IFERROR(HLOOKUP(GH$1,'Nakladova matice_2018'!$A$1:$IW$188,58,FALSE),0)</f>
        <v>0</v>
      </c>
      <c r="GI85" s="19">
        <f>IFERROR(HLOOKUP(GI$1,'Nakladova matice_2018'!$A$1:$IW$188,58,FALSE),0)</f>
        <v>0</v>
      </c>
      <c r="GJ85" s="19">
        <f>IFERROR(HLOOKUP(GJ$1,'Nakladova matice_2018'!$A$1:$IW$188,58,FALSE),0)</f>
        <v>0</v>
      </c>
      <c r="GK85" s="19">
        <f>IFERROR(HLOOKUP(GK$1,'Nakladova matice_2018'!$A$1:$IW$188,58,FALSE),0)</f>
        <v>0</v>
      </c>
      <c r="GL85" s="19">
        <f>IFERROR(HLOOKUP(GL$1,'Nakladova matice_2018'!$A$1:$IW$188,58,FALSE),0)</f>
        <v>0</v>
      </c>
      <c r="GM85" s="19">
        <f>IFERROR(HLOOKUP(GM$1,'Nakladova matice_2018'!$A$1:$IW$188,58,FALSE),0)</f>
        <v>29700</v>
      </c>
      <c r="GN85" s="19">
        <f>IFERROR(HLOOKUP(GN$1,'Nakladova matice_2018'!$A$1:$IW$188,58,FALSE),0)</f>
        <v>0</v>
      </c>
      <c r="GO85" s="19">
        <f>IFERROR(HLOOKUP(GO$1,'Nakladova matice_2018'!$A$1:$IW$188,58,FALSE),0)</f>
        <v>0</v>
      </c>
      <c r="GP85" s="19">
        <f>IFERROR(HLOOKUP(GP$1,'Nakladova matice_2018'!$A$1:$IW$188,58,FALSE),0)</f>
        <v>0</v>
      </c>
      <c r="GQ85" s="19">
        <f>IFERROR(HLOOKUP(GQ$1,'Nakladova matice_2018'!$A$1:$IW$188,58,FALSE),0)</f>
        <v>0</v>
      </c>
      <c r="GR85" s="19">
        <f>IFERROR(HLOOKUP(GR$1,'Nakladova matice_2018'!$A$1:$IW$188,58,FALSE),0)</f>
        <v>0</v>
      </c>
      <c r="GS85" s="19">
        <f>IFERROR(HLOOKUP(GS$1,'Nakladova matice_2018'!$A$1:$IW$188,58,FALSE),0)</f>
        <v>0</v>
      </c>
      <c r="GT85" s="19">
        <f>IFERROR(HLOOKUP(GT$1,'Nakladova matice_2018'!$A$1:$IW$188,58,FALSE),0)</f>
        <v>0</v>
      </c>
      <c r="GU85" s="19">
        <f>IFERROR(HLOOKUP(GU$1,'Nakladova matice_2018'!$A$1:$IW$188,58,FALSE),0)</f>
        <v>0</v>
      </c>
      <c r="GV85" s="19">
        <f>IFERROR(HLOOKUP(GV$1,'Nakladova matice_2018'!$A$1:$IW$188,58,FALSE),0)</f>
        <v>0</v>
      </c>
      <c r="GW85" s="19">
        <f>IFERROR(HLOOKUP(GW$1,'Nakladova matice_2018'!$A$1:$IW$188,58,FALSE),0)</f>
        <v>0</v>
      </c>
      <c r="GX85" s="19">
        <f>IFERROR(HLOOKUP(GX$1,'Nakladova matice_2018'!$A$1:$IW$188,58,FALSE),0)</f>
        <v>0</v>
      </c>
      <c r="GY85" s="19">
        <f>IFERROR(HLOOKUP(GY$1,'Nakladova matice_2018'!$A$1:$IW$188,58,FALSE),0)</f>
        <v>0</v>
      </c>
      <c r="GZ85" s="19">
        <f>IFERROR(HLOOKUP(GZ$1,'Nakladova matice_2018'!$A$1:$IW$188,58,FALSE),0)</f>
        <v>0</v>
      </c>
      <c r="HA85" s="19">
        <f>IFERROR(HLOOKUP(HA$1,'Nakladova matice_2018'!$A$1:$IW$188,58,FALSE),0)</f>
        <v>0</v>
      </c>
      <c r="HB85" s="19">
        <f>IFERROR(HLOOKUP(HB$1,'Nakladova matice_2018'!$A$1:$IW$188,58,FALSE),0)</f>
        <v>0</v>
      </c>
      <c r="HC85" s="19">
        <f>IFERROR(HLOOKUP(HC$1,'Nakladova matice_2018'!$A$1:$IW$188,58,FALSE),0)</f>
        <v>0</v>
      </c>
      <c r="HD85" s="19">
        <f>IFERROR(HLOOKUP(HD$1,'Nakladova matice_2018'!$A$1:$IW$188,58,FALSE),0)</f>
        <v>0</v>
      </c>
      <c r="HE85" s="19">
        <f>IFERROR(HLOOKUP(HE$1,'Nakladova matice_2018'!$A$1:$IW$188,58,FALSE),0)</f>
        <v>6480</v>
      </c>
      <c r="HF85" s="19">
        <f>IFERROR(HLOOKUP(HF$1,'Nakladova matice_2018'!$A$1:$IW$188,58,FALSE),0)</f>
        <v>0</v>
      </c>
      <c r="HG85" s="19">
        <f>IFERROR(HLOOKUP(HG$1,'Nakladova matice_2018'!$A$1:$IW$188,58,FALSE),0)</f>
        <v>0</v>
      </c>
      <c r="HH85" s="19">
        <f>IFERROR(HLOOKUP(HH$1,'Nakladova matice_2018'!$A$1:$IW$188,58,FALSE),0)</f>
        <v>0</v>
      </c>
      <c r="HI85" s="19">
        <f>IFERROR(HLOOKUP(HI$1,'Nakladova matice_2018'!$A$1:$IW$188,58,FALSE),0)</f>
        <v>0</v>
      </c>
      <c r="HJ85" s="19">
        <f>IFERROR(HLOOKUP(HJ$1,'Nakladova matice_2018'!$A$1:$IW$188,58,FALSE),0)</f>
        <v>14580</v>
      </c>
      <c r="HK85" s="19">
        <f>IFERROR(HLOOKUP(HK$1,'Nakladova matice_2018'!$A$1:$IW$188,58,FALSE),0)</f>
        <v>0</v>
      </c>
      <c r="HL85" s="19">
        <f>IFERROR(HLOOKUP(HL$1,'Nakladova matice_2018'!$A$1:$IW$188,58,FALSE),0)</f>
        <v>0</v>
      </c>
      <c r="HM85" s="19">
        <f>IFERROR(HLOOKUP(HM$1,'Nakladova matice_2018'!$A$1:$IW$188,58,FALSE),0)</f>
        <v>0</v>
      </c>
      <c r="HN85" s="19">
        <f>IFERROR(HLOOKUP(HN$1,'Nakladova matice_2018'!$A$1:$IW$188,58,FALSE),0)</f>
        <v>0</v>
      </c>
      <c r="HO85" s="19">
        <f>IFERROR(HLOOKUP(HO$1,'Nakladova matice_2018'!$A$1:$IW$188,58,FALSE),0)</f>
        <v>0</v>
      </c>
      <c r="HP85" s="19">
        <f>IFERROR(HLOOKUP(HP$1,'Nakladova matice_2018'!$A$1:$IW$188,58,FALSE),0)</f>
        <v>0</v>
      </c>
      <c r="HQ85" s="19">
        <f>IFERROR(HLOOKUP(HQ$1,'Nakladova matice_2018'!$A$1:$IW$188,58,FALSE),0)</f>
        <v>0</v>
      </c>
      <c r="HR85" s="19">
        <f>IFERROR(HLOOKUP(HR$1,'Nakladova matice_2018'!$A$1:$IW$188,58,FALSE),0)</f>
        <v>0</v>
      </c>
      <c r="HS85" s="19">
        <f>IFERROR(HLOOKUP(HS$1,'Nakladova matice_2018'!$A$1:$IW$188,58,FALSE),0)</f>
        <v>0</v>
      </c>
      <c r="HT85" s="19">
        <f>IFERROR(HLOOKUP(HT$1,'Nakladova matice_2018'!$A$1:$IW$188,58,FALSE),0)</f>
        <v>0</v>
      </c>
      <c r="HU85" s="19">
        <f>IFERROR(HLOOKUP(HU$1,'Nakladova matice_2018'!$A$1:$IW$188,58,FALSE),0)</f>
        <v>6480</v>
      </c>
      <c r="HV85" s="19">
        <f>IFERROR(HLOOKUP(HV$1,'Nakladova matice_2018'!$A$1:$IW$188,58,FALSE),0)</f>
        <v>0</v>
      </c>
      <c r="HW85" s="19">
        <f>IFERROR(HLOOKUP(HW$1,'Nakladova matice_2018'!$A$1:$IW$188,58,FALSE),0)</f>
        <v>25110</v>
      </c>
      <c r="HX85" s="19">
        <f>IFERROR(HLOOKUP(HX$1,'Nakladova matice_2018'!$A$1:$IW$188,58,FALSE),0)</f>
        <v>3240</v>
      </c>
      <c r="HY85" s="19">
        <f>IFERROR(HLOOKUP(HY$1,'Nakladova matice_2018'!$A$1:$IW$188,58,FALSE),0)</f>
        <v>0</v>
      </c>
      <c r="HZ85" s="19">
        <f>IFERROR(HLOOKUP(HZ$1,'Nakladova matice_2018'!$A$1:$IW$188,58,FALSE),0)</f>
        <v>0</v>
      </c>
      <c r="IA85" s="19">
        <f>IFERROR(HLOOKUP(IA$1,'Nakladova matice_2018'!$A$1:$IW$188,58,FALSE),0)</f>
        <v>1620</v>
      </c>
      <c r="IB85" s="19">
        <f>IFERROR(HLOOKUP(IB$1,'Nakladova matice_2018'!$A$1:$IW$188,58,FALSE),0)</f>
        <v>0</v>
      </c>
      <c r="IC85" s="19">
        <f>IFERROR(HLOOKUP(IC$1,'Nakladova matice_2018'!$A$1:$IW$188,58,FALSE),0)</f>
        <v>0</v>
      </c>
      <c r="ID85" s="19">
        <f>IFERROR(HLOOKUP(ID$1,'Nakladova matice_2018'!$A$1:$IW$188,58,FALSE),0)</f>
        <v>0</v>
      </c>
      <c r="IE85" s="19">
        <f>IFERROR(HLOOKUP(IE$1,'Nakladova matice_2018'!$A$1:$IW$188,58,FALSE),0)</f>
        <v>0</v>
      </c>
      <c r="IF85" s="19">
        <f>IFERROR(HLOOKUP(IF$1,'Nakladova matice_2018'!$A$1:$IW$188,58,FALSE),0)</f>
        <v>540</v>
      </c>
      <c r="IG85" s="19">
        <f>IFERROR(HLOOKUP(IG$1,'Nakladova matice_2018'!$A$1:$IW$188,58,FALSE),0)</f>
        <v>0</v>
      </c>
      <c r="IH85" s="19">
        <f>IFERROR(HLOOKUP(IH$1,'Nakladova matice_2018'!$A$1:$IW$188,58,FALSE),0)</f>
        <v>0</v>
      </c>
      <c r="II85" s="19">
        <f>IFERROR(HLOOKUP(II$1,'Nakladova matice_2018'!$A$1:$IW$188,58,FALSE),0)</f>
        <v>1620</v>
      </c>
      <c r="IJ85" s="19">
        <f>IFERROR(HLOOKUP(IJ$1,'Nakladova matice_2018'!$A$1:$IW$188,58,FALSE),0)</f>
        <v>0</v>
      </c>
      <c r="IK85" s="19">
        <f>IFERROR(HLOOKUP(IK$1,'Nakladova matice_2018'!$A$1:$IW$188,58,FALSE),0)</f>
        <v>540</v>
      </c>
      <c r="IL85" s="19">
        <f>IFERROR(HLOOKUP(IL$1,'Nakladova matice_2018'!$A$1:$IW$188,58,FALSE),0)</f>
        <v>3240</v>
      </c>
      <c r="IM85" s="19">
        <f>IFERROR(HLOOKUP(IM$1,'Nakladova matice_2018'!$A$1:$IW$188,58,FALSE),0)</f>
        <v>0</v>
      </c>
      <c r="IN85" s="19">
        <f>IFERROR(HLOOKUP(IN$1,'Nakladova matice_2018'!$A$1:$IW$188,58,FALSE),0)</f>
        <v>0</v>
      </c>
      <c r="IO85" s="19">
        <f>IFERROR(HLOOKUP(IO$1,'Nakladova matice_2018'!$A$1:$IW$188,58,FALSE),0)</f>
        <v>0</v>
      </c>
      <c r="IP85" s="19">
        <f>IFERROR(HLOOKUP(IP$1,'Nakladova matice_2018'!$A$1:$IW$188,58,FALSE),0)</f>
        <v>2160</v>
      </c>
      <c r="IQ85" s="19">
        <f>IFERROR(HLOOKUP(IQ$1,'Nakladova matice_2018'!$A$1:$IW$188,58,FALSE),0)</f>
        <v>0</v>
      </c>
      <c r="IR85" s="19">
        <f>IFERROR(HLOOKUP(IR$1,'Nakladova matice_2018'!$A$1:$IW$188,58,FALSE),0)</f>
        <v>0</v>
      </c>
      <c r="IS85" s="19">
        <f>IFERROR(HLOOKUP(IS$1,'Nakladova matice_2018'!$A$1:$IW$188,58,FALSE),0)</f>
        <v>0</v>
      </c>
      <c r="IT85" s="19">
        <f>IFERROR(HLOOKUP(IT$1,'Nakladova matice_2018'!$A$1:$IW$188,58,FALSE),0)</f>
        <v>0</v>
      </c>
      <c r="IU85" s="19">
        <f>IFERROR(HLOOKUP(IU$1,'Nakladova matice_2018'!$A$1:$IW$188,58,FALSE),0)</f>
        <v>0</v>
      </c>
      <c r="IV85" s="19">
        <f>IFERROR(HLOOKUP(IV$1,'Nakladova matice_2018'!$A$1:$IW$188,58,FALSE),0)</f>
        <v>0</v>
      </c>
      <c r="IW85" s="19">
        <f>IFERROR(HLOOKUP(IW$1,'Nakladova matice_2018'!$A$1:$IW$188,58,FALSE),0)</f>
        <v>0</v>
      </c>
      <c r="IX85" s="19">
        <f>IFERROR(HLOOKUP(IX$1,'Nakladova matice_2018'!$A$1:$IW$188,58,FALSE),0)</f>
        <v>0</v>
      </c>
      <c r="IY85" s="19">
        <f>IFERROR(HLOOKUP(IY$1,'Nakladova matice_2018'!$A$1:$IW$188,58,FALSE),0)</f>
        <v>1620</v>
      </c>
      <c r="IZ85" s="19">
        <f>IFERROR(HLOOKUP(IZ$1,'Nakladova matice_2018'!$A$1:$IW$188,58,FALSE),0)</f>
        <v>540</v>
      </c>
      <c r="JA85" s="19">
        <f>IFERROR(HLOOKUP(JA$1,'Nakladova matice_2018'!$A$1:$IW$188,58,FALSE),0)</f>
        <v>0</v>
      </c>
      <c r="JB85" s="19">
        <f>IFERROR(HLOOKUP(JB$1,'Nakladova matice_2018'!$A$1:$IW$188,58,FALSE),0)</f>
        <v>0</v>
      </c>
      <c r="JC85" s="19">
        <f>IFERROR(HLOOKUP(JC$1,'Nakladova matice_2018'!$A$1:$IW$188,58,FALSE),0)</f>
        <v>0</v>
      </c>
      <c r="JD85" s="19">
        <f>IFERROR(HLOOKUP(JD$1,'Nakladova matice_2018'!$A$1:$IW$188,58,FALSE),0)</f>
        <v>0</v>
      </c>
      <c r="JE85" s="19">
        <f>IFERROR(HLOOKUP(JE$1,'Nakladova matice_2018'!$A$1:$IW$188,58,FALSE),0)</f>
        <v>0</v>
      </c>
      <c r="JF85" s="19">
        <f>IFERROR(HLOOKUP(JF$1,'Nakladova matice_2018'!$A$1:$IW$188,58,FALSE),0)</f>
        <v>0</v>
      </c>
      <c r="JG85" s="19">
        <f>IFERROR(HLOOKUP(JG$1,'Nakladova matice_2018'!$A$1:$IW$188,58,FALSE),0)</f>
        <v>7965</v>
      </c>
      <c r="JH85" s="19">
        <f>IFERROR(HLOOKUP(JH$1,'Nakladova matice_2018'!$A$1:$IW$188,58,FALSE),0)</f>
        <v>0</v>
      </c>
      <c r="JI85" s="19">
        <f>IFERROR(HLOOKUP(JI$1,'Nakladova matice_2018'!$A$1:$IW$188,58,FALSE),0)</f>
        <v>0</v>
      </c>
      <c r="JJ85" s="19">
        <f>IFERROR(HLOOKUP(JJ$1,'Nakladova matice_2018'!$A$1:$IW$188,58,FALSE),0)</f>
        <v>0</v>
      </c>
      <c r="JK85" s="19">
        <f>IFERROR(HLOOKUP(JK$1,'Nakladova matice_2018'!$A$1:$IW$188,58,FALSE),0)</f>
        <v>0</v>
      </c>
      <c r="JL85" s="19">
        <f>IFERROR(HLOOKUP(JL$1,'Nakladova matice_2018'!$A$1:$IW$188,58,FALSE),0)</f>
        <v>0</v>
      </c>
      <c r="JM85" s="19">
        <f>IFERROR(HLOOKUP(JM$1,'Nakladova matice_2018'!$A$1:$IW$188,58,FALSE),0)</f>
        <v>0</v>
      </c>
      <c r="JN85" s="19">
        <f>IFERROR(HLOOKUP(JN$1,'Nakladova matice_2018'!$A$1:$IW$188,58,FALSE),0)</f>
        <v>0</v>
      </c>
      <c r="JO85" s="19">
        <f>IFERROR(HLOOKUP(JO$1,'Nakladova matice_2018'!$A$1:$IW$188,58,FALSE),0)</f>
        <v>0</v>
      </c>
      <c r="JP85" s="19">
        <f>IFERROR(HLOOKUP(JP$1,'Nakladova matice_2018'!$A$1:$IW$188,58,FALSE),0)</f>
        <v>0</v>
      </c>
      <c r="JQ85" s="19">
        <f>IFERROR(HLOOKUP(JQ$1,'Nakladova matice_2018'!$A$1:$IW$188,58,FALSE),0)</f>
        <v>0</v>
      </c>
      <c r="JR85" s="19">
        <f>IFERROR(HLOOKUP(JR$1,'Nakladova matice_2018'!$A$1:$IW$188,58,FALSE),0)</f>
        <v>0</v>
      </c>
      <c r="JS85" s="19">
        <f>IFERROR(HLOOKUP(JS$1,'Nakladova matice_2018'!$A$1:$IW$188,58,FALSE),0)</f>
        <v>0</v>
      </c>
      <c r="JT85" s="19">
        <f>IFERROR(HLOOKUP(JT$1,'Nakladova matice_2018'!$A$1:$IW$188,58,FALSE),0)</f>
        <v>0</v>
      </c>
      <c r="JU85" s="19">
        <f>IFERROR(HLOOKUP(JU$1,'Nakladova matice_2018'!$A$1:$IW$188,58,FALSE),0)</f>
        <v>0</v>
      </c>
      <c r="JV85" s="19">
        <f>IFERROR(HLOOKUP(JV$1,'Nakladova matice_2018'!$A$1:$IW$188,58,FALSE),0)</f>
        <v>0</v>
      </c>
      <c r="JW85" s="19">
        <f>IFERROR(HLOOKUP(JW$1,'Nakladova matice_2018'!$A$1:$IW$188,58,FALSE),0)</f>
        <v>0</v>
      </c>
      <c r="JX85" s="19">
        <f>IFERROR(HLOOKUP(JX$1,'Nakladova matice_2018'!$A$1:$IW$188,58,FALSE),0)</f>
        <v>0</v>
      </c>
      <c r="JY85" s="19">
        <f>IFERROR(HLOOKUP(JY$1,'Nakladova matice_2018'!$A$1:$IW$188,58,FALSE),0)</f>
        <v>0</v>
      </c>
      <c r="JZ85" s="19">
        <f>IFERROR(HLOOKUP(JZ$1,'Nakladova matice_2018'!$A$1:$IW$188,58,FALSE),0)</f>
        <v>0</v>
      </c>
      <c r="KA85" s="19">
        <f>IFERROR(HLOOKUP(KA$1,'Nakladova matice_2018'!$A$1:$IW$188,58,FALSE),0)</f>
        <v>0</v>
      </c>
      <c r="KB85" s="19">
        <f>IFERROR(HLOOKUP(KB$1,'Nakladova matice_2018'!$A$1:$IW$188,58,FALSE),0)</f>
        <v>0</v>
      </c>
      <c r="KC85" s="19">
        <f>IFERROR(HLOOKUP(KC$1,'Nakladova matice_2018'!$A$1:$IW$188,58,FALSE),0)</f>
        <v>0</v>
      </c>
      <c r="KD85" s="19">
        <f>IFERROR(HLOOKUP(KD$1,'Nakladova matice_2018'!$A$1:$IW$188,58,FALSE),0)</f>
        <v>0</v>
      </c>
      <c r="KE85" s="19">
        <f>IFERROR(HLOOKUP(KE$1,'Nakladova matice_2018'!$A$1:$IW$188,58,FALSE),0)</f>
        <v>0</v>
      </c>
      <c r="KF85" s="19">
        <f>IFERROR(HLOOKUP(KF$1,'Nakladova matice_2018'!$A$1:$IW$188,58,FALSE),0)</f>
        <v>0</v>
      </c>
      <c r="KG85" s="19">
        <f>IFERROR(HLOOKUP(KG$1,'Nakladova matice_2018'!$A$1:$IW$188,58,FALSE),0)</f>
        <v>0</v>
      </c>
      <c r="KH85" s="19">
        <f>IFERROR(HLOOKUP(KH$1,'Nakladova matice_2018'!$A$1:$IW$188,58,FALSE),0)</f>
        <v>0</v>
      </c>
      <c r="KI85" s="19">
        <f>IFERROR(HLOOKUP(KI$1,'Nakladova matice_2018'!$A$1:$IW$188,58,FALSE),0)</f>
        <v>0</v>
      </c>
      <c r="KJ85" s="19">
        <f>IFERROR(HLOOKUP(KJ$1,'Nakladova matice_2018'!$A$1:$IW$188,58,FALSE),0)</f>
        <v>0</v>
      </c>
      <c r="KK85" s="19">
        <f>IFERROR(HLOOKUP(KK$1,'Nakladova matice_2018'!$A$1:$IW$188,58,FALSE),0)</f>
        <v>2970</v>
      </c>
      <c r="KL85" s="19">
        <f>IFERROR(HLOOKUP(KL$1,'Nakladova matice_2018'!$A$1:$IW$188,58,FALSE),0)</f>
        <v>0</v>
      </c>
      <c r="KM85" s="19">
        <f>IFERROR(HLOOKUP(KM$1,'Nakladova matice_2018'!$A$1:$IW$188,58,FALSE),0)</f>
        <v>0</v>
      </c>
      <c r="KN85" s="19">
        <f>IFERROR(HLOOKUP(KN$1,'Nakladova matice_2018'!$A$1:$IW$188,58,FALSE),0)</f>
        <v>0</v>
      </c>
      <c r="KO85" s="19">
        <f>IFERROR(HLOOKUP(KO$1,'Nakladova matice_2018'!$A$1:$IW$188,58,FALSE),0)</f>
        <v>0</v>
      </c>
      <c r="KP85" s="19">
        <f>IFERROR(HLOOKUP(KP$1,'Nakladova matice_2018'!$A$1:$IW$188,58,FALSE),0)</f>
        <v>0</v>
      </c>
      <c r="KQ85" s="19">
        <f>IFERROR(HLOOKUP(KQ$1,'Nakladova matice_2018'!$A$1:$IW$188,58,FALSE),0)</f>
        <v>0</v>
      </c>
      <c r="KR85" s="19">
        <f>IFERROR(HLOOKUP(KR$1,'Nakladova matice_2018'!$A$1:$IW$188,58,FALSE),0)</f>
        <v>0</v>
      </c>
      <c r="KS85" s="19">
        <f>IFERROR(HLOOKUP(KS$1,'Nakladova matice_2018'!$A$1:$IW$188,58,FALSE),0)</f>
        <v>0</v>
      </c>
      <c r="KT85" s="19">
        <f>IFERROR(HLOOKUP(KT$1,'Nakladova matice_2018'!$A$1:$IW$188,58,FALSE),0)</f>
        <v>0</v>
      </c>
      <c r="KU85" s="19">
        <f>IFERROR(HLOOKUP(KU$1,'Nakladova matice_2018'!$A$1:$IW$188,58,FALSE),0)</f>
        <v>0</v>
      </c>
      <c r="KV85" s="19">
        <f>IFERROR(HLOOKUP(KV$1,'Nakladova matice_2018'!$A$1:$IW$188,58,FALSE),0)</f>
        <v>0</v>
      </c>
      <c r="KW85" s="19">
        <f>IFERROR(HLOOKUP(KW$1,'Nakladova matice_2018'!$A$1:$IW$188,58,FALSE),0)</f>
        <v>0</v>
      </c>
      <c r="KX85" s="19">
        <f>IFERROR(HLOOKUP(KX$1,'Nakladova matice_2018'!$A$1:$IW$188,58,FALSE),0)</f>
        <v>0</v>
      </c>
      <c r="KY85" s="19">
        <f>IFERROR(HLOOKUP(KY$1,'Nakladova matice_2018'!$A$1:$IW$188,58,FALSE),0)</f>
        <v>0</v>
      </c>
      <c r="KZ85" s="19">
        <f>IFERROR(HLOOKUP(KZ$1,'Nakladova matice_2018'!$A$1:$IW$188,58,FALSE),0)</f>
        <v>0</v>
      </c>
      <c r="LA85" s="19">
        <f>IFERROR(HLOOKUP(LA$1,'Nakladova matice_2018'!$A$1:$IW$188,58,FALSE),0)</f>
        <v>0</v>
      </c>
      <c r="LB85" s="19">
        <f>IFERROR(HLOOKUP(LB$1,'Nakladova matice_2018'!$A$1:$IW$188,58,FALSE),0)</f>
        <v>0</v>
      </c>
      <c r="LC85" s="19">
        <f>IFERROR(HLOOKUP(LC$1,'Nakladova matice_2018'!$A$1:$IW$188,58,FALSE),0)</f>
        <v>0</v>
      </c>
      <c r="LD85" s="19">
        <f>IFERROR(HLOOKUP(LD$1,'Nakladova matice_2018'!$A$1:$IW$188,58,FALSE),0)</f>
        <v>0</v>
      </c>
      <c r="LE85" s="19">
        <f>IFERROR(HLOOKUP(LE$1,'Nakladova matice_2018'!$A$1:$IW$188,58,FALSE),0)</f>
        <v>1620</v>
      </c>
      <c r="LF85" s="19">
        <f>IFERROR(HLOOKUP(LF$1,'Nakladova matice_2018'!$A$1:$IW$188,58,FALSE),0)</f>
        <v>0</v>
      </c>
      <c r="LG85" s="19">
        <f>IFERROR(HLOOKUP(LG$1,'Nakladova matice_2018'!$A$1:$IW$188,58,FALSE),0)</f>
        <v>3240</v>
      </c>
      <c r="LH85" s="19">
        <f>IFERROR(HLOOKUP(LH$1,'Nakladova matice_2018'!$A$1:$IW$188,58,FALSE),0)</f>
        <v>0</v>
      </c>
      <c r="LI85" s="19">
        <f>IFERROR(HLOOKUP(LI$1,'Nakladova matice_2018'!$A$1:$IW$188,58,FALSE),0)</f>
        <v>0</v>
      </c>
      <c r="LJ85" s="19">
        <f>IFERROR(HLOOKUP(LJ$1,'Nakladova matice_2018'!$A$1:$IW$188,58,FALSE),0)</f>
        <v>0</v>
      </c>
      <c r="LK85" s="19">
        <f>IFERROR(HLOOKUP(LK$1,'Nakladova matice_2018'!$A$1:$IW$188,58,FALSE),0)</f>
        <v>0</v>
      </c>
      <c r="LL85" s="19">
        <f>IFERROR(HLOOKUP(LL$1,'Nakladova matice_2018'!$A$1:$IW$188,58,FALSE),0)</f>
        <v>0</v>
      </c>
      <c r="LM85" s="19">
        <f>IFERROR(HLOOKUP(LM$1,'Nakladova matice_2018'!$A$1:$IW$188,58,FALSE),0)</f>
        <v>0</v>
      </c>
      <c r="LN85" s="19">
        <f>IFERROR(HLOOKUP(LN$1,'Nakladova matice_2018'!$A$1:$IW$188,58,FALSE),0)</f>
        <v>0</v>
      </c>
      <c r="LO85" s="19">
        <f>IFERROR(HLOOKUP(LO$1,'Nakladova matice_2018'!$A$1:$IW$188,58,FALSE),0)</f>
        <v>0</v>
      </c>
      <c r="LP85" s="19">
        <f>IFERROR(HLOOKUP(LP$1,'Nakladova matice_2018'!$A$1:$IW$188,58,FALSE),0)</f>
        <v>0</v>
      </c>
      <c r="LQ85" s="19">
        <f>IFERROR(HLOOKUP(LQ$1,'Nakladova matice_2018'!$A$1:$IW$188,58,FALSE),0)</f>
        <v>0</v>
      </c>
      <c r="LR85" s="19">
        <f>IFERROR(HLOOKUP(LR$1,'Nakladova matice_2018'!$A$1:$IW$188,58,FALSE),0)</f>
        <v>0</v>
      </c>
      <c r="LS85" s="19">
        <f>IFERROR(HLOOKUP(LS$1,'Nakladova matice_2018'!$A$1:$IW$188,58,FALSE),0)</f>
        <v>10800</v>
      </c>
      <c r="LT85" s="19">
        <f>IFERROR(HLOOKUP(LT$1,'Nakladova matice_2018'!$A$1:$IW$188,58,FALSE),0)</f>
        <v>0</v>
      </c>
      <c r="LU85" s="19">
        <f>IFERROR(HLOOKUP(LU$1,'Nakladova matice_2018'!$A$1:$IW$188,58,FALSE),0)</f>
        <v>0</v>
      </c>
      <c r="LV85" s="19">
        <f>IFERROR(HLOOKUP(LV$1,'Nakladova matice_2018'!$A$1:$IW$188,58,FALSE),0)</f>
        <v>0</v>
      </c>
      <c r="LW85" s="19">
        <f>IFERROR(HLOOKUP(LW$1,'Nakladova matice_2018'!$A$1:$IW$188,58,FALSE),0)</f>
        <v>0</v>
      </c>
      <c r="LX85" s="19">
        <f>IFERROR(HLOOKUP(LX$1,'Nakladova matice_2018'!$A$1:$IW$188,58,FALSE),0)</f>
        <v>0</v>
      </c>
      <c r="LY85" s="19">
        <f>IFERROR(HLOOKUP(LY$1,'Nakladova matice_2018'!$A$1:$IW$188,58,FALSE),0)</f>
        <v>0</v>
      </c>
      <c r="LZ85" s="19">
        <f>IFERROR(HLOOKUP(LZ$1,'Nakladova matice_2018'!$A$1:$IW$188,58,FALSE),0)</f>
        <v>0</v>
      </c>
      <c r="MA85" s="19">
        <f>IFERROR(HLOOKUP(MA$1,'Nakladova matice_2018'!$A$1:$IW$188,58,FALSE),0)</f>
        <v>0</v>
      </c>
      <c r="MB85" s="19">
        <f>IFERROR(HLOOKUP(MB$1,'Nakladova matice_2018'!$A$1:$IW$188,58,FALSE),0)</f>
        <v>0</v>
      </c>
      <c r="MC85" s="19">
        <f>IFERROR(HLOOKUP(MC$1,'Nakladova matice_2018'!$A$1:$IW$188,58,FALSE),0)</f>
        <v>0</v>
      </c>
      <c r="MD85" s="19">
        <f>IFERROR(HLOOKUP(MD$1,'Nakladova matice_2018'!$A$1:$IW$188,58,FALSE),0)</f>
        <v>0</v>
      </c>
      <c r="ME85" s="19">
        <f>IFERROR(HLOOKUP(ME$1,'Nakladova matice_2018'!$A$1:$IW$188,58,FALSE),0)</f>
        <v>0</v>
      </c>
      <c r="MF85" s="19">
        <f>IFERROR(HLOOKUP(MF$1,'Nakladova matice_2018'!$A$1:$IW$188,58,FALSE),0)</f>
        <v>0</v>
      </c>
      <c r="MG85" s="19">
        <f>IFERROR(HLOOKUP(MG$1,'Nakladova matice_2018'!$A$1:$IW$188,58,FALSE),0)</f>
        <v>0</v>
      </c>
      <c r="MH85" s="19">
        <f>IFERROR(HLOOKUP(MH$1,'Nakladova matice_2018'!$A$1:$IW$188,58,FALSE),0)</f>
        <v>0</v>
      </c>
      <c r="MI85" s="19">
        <f>IFERROR(HLOOKUP(MI$1,'Nakladova matice_2018'!$A$1:$IW$188,58,FALSE),0)</f>
        <v>0</v>
      </c>
      <c r="MJ85" s="19">
        <f>IFERROR(HLOOKUP(MJ$1,'Nakladova matice_2018'!$A$1:$IW$188,58,FALSE),0)</f>
        <v>0</v>
      </c>
      <c r="MK85" s="19">
        <f>IFERROR(HLOOKUP(MK$1,'Nakladova matice_2018'!$A$1:$IW$188,58,FALSE),0)</f>
        <v>0</v>
      </c>
      <c r="ML85" s="19">
        <f>IFERROR(HLOOKUP(ML$1,'Nakladova matice_2018'!$A$1:$IW$188,58,FALSE),0)</f>
        <v>0</v>
      </c>
      <c r="MM85" s="19">
        <f>IFERROR(HLOOKUP(MM$1,'Nakladova matice_2018'!$A$1:$IW$188,58,FALSE),0)</f>
        <v>0</v>
      </c>
      <c r="MN85" s="19">
        <f>IFERROR(HLOOKUP(MN$1,'Nakladova matice_2018'!$A$1:$IW$188,58,FALSE),0)</f>
        <v>0</v>
      </c>
      <c r="MO85" s="20">
        <f t="shared" si="84"/>
        <v>196695</v>
      </c>
      <c r="MP85" s="20">
        <f>MO85-'Nakladova matice_2018'!IX58</f>
        <v>0</v>
      </c>
    </row>
    <row r="86" spans="1:354" x14ac:dyDescent="0.2">
      <c r="A86" s="27">
        <v>518125</v>
      </c>
      <c r="B86" s="21" t="s">
        <v>228</v>
      </c>
      <c r="C86" s="53">
        <v>0</v>
      </c>
      <c r="D86" s="19">
        <f>IFERROR(HLOOKUP(D$1,'Nakladova matice_2018'!$A$1:$IW$188,59,FALSE),0)</f>
        <v>0</v>
      </c>
      <c r="E86" s="19">
        <f>IFERROR(HLOOKUP(E$1,'Nakladova matice_2018'!$A$1:$IW$188,59,FALSE),0)</f>
        <v>0</v>
      </c>
      <c r="F86" s="19">
        <f>IFERROR(HLOOKUP(F$1,'Nakladova matice_2018'!$A$1:$IW$188,59,FALSE),0)</f>
        <v>0</v>
      </c>
      <c r="G86" s="19">
        <f>IFERROR(HLOOKUP(G$1,'Nakladova matice_2018'!$A$1:$IW$188,59,FALSE),0)</f>
        <v>0</v>
      </c>
      <c r="H86" s="19">
        <f>IFERROR(HLOOKUP(H$1,'Nakladova matice_2018'!$A$1:$IW$188,59,FALSE),0)</f>
        <v>0</v>
      </c>
      <c r="I86" s="19">
        <f>IFERROR(HLOOKUP(I$1,'Nakladova matice_2018'!$A$1:$IW$188,59,FALSE),0)</f>
        <v>0</v>
      </c>
      <c r="J86" s="19">
        <f>IFERROR(HLOOKUP(J$1,'Nakladova matice_2018'!$A$1:$IW$188,59,FALSE),0)</f>
        <v>0</v>
      </c>
      <c r="K86" s="19">
        <f>IFERROR(HLOOKUP(K$1,'Nakladova matice_2018'!$A$1:$IW$188,59,FALSE),0)</f>
        <v>0</v>
      </c>
      <c r="L86" s="19">
        <f>IFERROR(HLOOKUP(L$1,'Nakladova matice_2018'!$A$1:$IW$188,59,FALSE),0)</f>
        <v>0</v>
      </c>
      <c r="M86" s="19">
        <f>IFERROR(HLOOKUP(M$1,'Nakladova matice_2018'!$A$1:$IW$188,59,FALSE),0)</f>
        <v>0</v>
      </c>
      <c r="N86" s="19">
        <f>IFERROR(HLOOKUP(N$1,'Nakladova matice_2018'!$A$1:$IW$188,59,FALSE),0)</f>
        <v>0</v>
      </c>
      <c r="O86" s="19">
        <f>IFERROR(HLOOKUP(O$1,'Nakladova matice_2018'!$A$1:$IW$188,59,FALSE),0)</f>
        <v>0</v>
      </c>
      <c r="P86" s="19">
        <f>IFERROR(HLOOKUP(P$1,'Nakladova matice_2018'!$A$1:$IW$188,59,FALSE),0)</f>
        <v>0</v>
      </c>
      <c r="Q86" s="19">
        <f>IFERROR(HLOOKUP(Q$1,'Nakladova matice_2018'!$A$1:$IW$188,59,FALSE),0)</f>
        <v>0</v>
      </c>
      <c r="R86" s="19">
        <f>IFERROR(HLOOKUP(R$1,'Nakladova matice_2018'!$A$1:$IW$188,59,FALSE),0)</f>
        <v>0</v>
      </c>
      <c r="S86" s="19">
        <f>IFERROR(HLOOKUP(S$1,'Nakladova matice_2018'!$A$1:$IW$188,59,FALSE),0)</f>
        <v>0</v>
      </c>
      <c r="T86" s="19">
        <f>IFERROR(HLOOKUP(T$1,'Nakladova matice_2018'!$A$1:$IW$188,59,FALSE),0)</f>
        <v>0</v>
      </c>
      <c r="U86" s="19">
        <f>IFERROR(HLOOKUP(U$1,'Nakladova matice_2018'!$A$1:$IW$188,59,FALSE),0)</f>
        <v>0</v>
      </c>
      <c r="V86" s="19">
        <f>IFERROR(HLOOKUP(V$1,'Nakladova matice_2018'!$A$1:$IW$188,59,FALSE),0)</f>
        <v>0</v>
      </c>
      <c r="W86" s="19">
        <f>IFERROR(HLOOKUP(W$1,'Nakladova matice_2018'!$A$1:$IW$188,59,FALSE),0)</f>
        <v>0</v>
      </c>
      <c r="X86" s="19">
        <f>IFERROR(HLOOKUP(X$1,'Nakladova matice_2018'!$A$1:$IW$188,59,FALSE),0)</f>
        <v>0</v>
      </c>
      <c r="Y86" s="19">
        <f>IFERROR(HLOOKUP(Y$1,'Nakladova matice_2018'!$A$1:$IW$188,59,FALSE),0)</f>
        <v>0</v>
      </c>
      <c r="Z86" s="19">
        <f>IFERROR(HLOOKUP(Z$1,'Nakladova matice_2018'!$A$1:$IW$188,59,FALSE),0)</f>
        <v>0</v>
      </c>
      <c r="AA86" s="19">
        <f>IFERROR(HLOOKUP(AA$1,'Nakladova matice_2018'!$A$1:$IW$188,59,FALSE),0)</f>
        <v>0</v>
      </c>
      <c r="AB86" s="19">
        <f>IFERROR(HLOOKUP(AB$1,'Nakladova matice_2018'!$A$1:$IW$188,59,FALSE),0)</f>
        <v>0</v>
      </c>
      <c r="AC86" s="19">
        <f>IFERROR(HLOOKUP(AC$1,'Nakladova matice_2018'!$A$1:$IW$188,59,FALSE),0)</f>
        <v>0</v>
      </c>
      <c r="AD86" s="19">
        <f>IFERROR(HLOOKUP(AD$1,'Nakladova matice_2018'!$A$1:$IW$188,59,FALSE),0)</f>
        <v>0</v>
      </c>
      <c r="AE86" s="19">
        <f>IFERROR(HLOOKUP(AE$1,'Nakladova matice_2018'!$A$1:$IW$188,59,FALSE),0)</f>
        <v>0</v>
      </c>
      <c r="AF86" s="19">
        <f>IFERROR(HLOOKUP(AF$1,'Nakladova matice_2018'!$A$1:$IW$188,59,FALSE),0)</f>
        <v>0</v>
      </c>
      <c r="AG86" s="19">
        <f>IFERROR(HLOOKUP(AG$1,'Nakladova matice_2018'!$A$1:$IW$188,59,FALSE),0)</f>
        <v>0</v>
      </c>
      <c r="AH86" s="19">
        <f>IFERROR(HLOOKUP(AH$1,'Nakladova matice_2018'!$A$1:$IW$188,59,FALSE),0)</f>
        <v>0</v>
      </c>
      <c r="AI86" s="19">
        <f>IFERROR(HLOOKUP(AI$1,'Nakladova matice_2018'!$A$1:$IW$188,59,FALSE),0)</f>
        <v>0</v>
      </c>
      <c r="AJ86" s="19">
        <f>IFERROR(HLOOKUP(AJ$1,'Nakladova matice_2018'!$A$1:$IW$188,59,FALSE),0)</f>
        <v>0</v>
      </c>
      <c r="AK86" s="19">
        <f>IFERROR(HLOOKUP(AK$1,'Nakladova matice_2018'!$A$1:$IW$188,59,FALSE),0)</f>
        <v>0</v>
      </c>
      <c r="AL86" s="19">
        <f>IFERROR(HLOOKUP(AL$1,'Nakladova matice_2018'!$A$1:$IW$188,59,FALSE),0)</f>
        <v>0</v>
      </c>
      <c r="AM86" s="19">
        <f>IFERROR(HLOOKUP(AM$1,'Nakladova matice_2018'!$A$1:$IW$188,59,FALSE),0)</f>
        <v>0</v>
      </c>
      <c r="AN86" s="19">
        <f>IFERROR(HLOOKUP(AN$1,'Nakladova matice_2018'!$A$1:$IW$188,59,FALSE),0)</f>
        <v>0</v>
      </c>
      <c r="AO86" s="19">
        <f>IFERROR(HLOOKUP(AO$1,'Nakladova matice_2018'!$A$1:$IW$188,59,FALSE),0)</f>
        <v>0</v>
      </c>
      <c r="AP86" s="19">
        <f>IFERROR(HLOOKUP(AP$1,'Nakladova matice_2018'!$A$1:$IW$188,59,FALSE),0)</f>
        <v>0</v>
      </c>
      <c r="AQ86" s="19">
        <f>IFERROR(HLOOKUP(AQ$1,'Nakladova matice_2018'!$A$1:$IW$188,59,FALSE),0)</f>
        <v>0</v>
      </c>
      <c r="AR86" s="19">
        <f>IFERROR(HLOOKUP(AR$1,'Nakladova matice_2018'!$A$1:$IW$188,59,FALSE),0)</f>
        <v>0</v>
      </c>
      <c r="AS86" s="19">
        <f>IFERROR(HLOOKUP(AS$1,'Nakladova matice_2018'!$A$1:$IW$188,59,FALSE),0)</f>
        <v>0</v>
      </c>
      <c r="AT86" s="19">
        <f>IFERROR(HLOOKUP(AT$1,'Nakladova matice_2018'!$A$1:$IW$188,59,FALSE),0)</f>
        <v>0</v>
      </c>
      <c r="AU86" s="19">
        <f>IFERROR(HLOOKUP(AU$1,'Nakladova matice_2018'!$A$1:$IW$188,59,FALSE),0)</f>
        <v>0</v>
      </c>
      <c r="AV86" s="19">
        <f>IFERROR(HLOOKUP(AV$1,'Nakladova matice_2018'!$A$1:$IW$188,59,FALSE),0)</f>
        <v>0</v>
      </c>
      <c r="AW86" s="19">
        <f>IFERROR(HLOOKUP(AW$1,'Nakladova matice_2018'!$A$1:$IW$188,59,FALSE),0)</f>
        <v>0</v>
      </c>
      <c r="AX86" s="19">
        <f>IFERROR(HLOOKUP(AX$1,'Nakladova matice_2018'!$A$1:$IW$188,59,FALSE),0)</f>
        <v>0</v>
      </c>
      <c r="AY86" s="19">
        <f>IFERROR(HLOOKUP(AY$1,'Nakladova matice_2018'!$A$1:$IW$188,59,FALSE),0)</f>
        <v>0</v>
      </c>
      <c r="AZ86" s="19">
        <f>IFERROR(HLOOKUP(AZ$1,'Nakladova matice_2018'!$A$1:$IW$188,59,FALSE),0)</f>
        <v>0</v>
      </c>
      <c r="BA86" s="19">
        <f>IFERROR(HLOOKUP(BA$1,'Nakladova matice_2018'!$A$1:$IW$188,59,FALSE),0)</f>
        <v>0</v>
      </c>
      <c r="BB86" s="19">
        <f>IFERROR(HLOOKUP(BB$1,'Nakladova matice_2018'!$A$1:$IW$188,59,FALSE),0)</f>
        <v>0</v>
      </c>
      <c r="BC86" s="19">
        <f>IFERROR(HLOOKUP(BC$1,'Nakladova matice_2018'!$A$1:$IW$188,59,FALSE),0)</f>
        <v>0</v>
      </c>
      <c r="BD86" s="19">
        <f>IFERROR(HLOOKUP(BD$1,'Nakladova matice_2018'!$A$1:$IW$188,59,FALSE),0)</f>
        <v>0</v>
      </c>
      <c r="BE86" s="19">
        <f>IFERROR(HLOOKUP(BE$1,'Nakladova matice_2018'!$A$1:$IW$188,59,FALSE),0)</f>
        <v>0</v>
      </c>
      <c r="BF86" s="19">
        <f>IFERROR(HLOOKUP(BF$1,'Nakladova matice_2018'!$A$1:$IW$188,59,FALSE),0)</f>
        <v>0</v>
      </c>
      <c r="BG86" s="19">
        <f>IFERROR(HLOOKUP(BG$1,'Nakladova matice_2018'!$A$1:$IW$188,59,FALSE),0)</f>
        <v>0</v>
      </c>
      <c r="BH86" s="19">
        <f>IFERROR(HLOOKUP(BH$1,'Nakladova matice_2018'!$A$1:$IW$188,59,FALSE),0)</f>
        <v>0</v>
      </c>
      <c r="BI86" s="19">
        <f>IFERROR(HLOOKUP(BI$1,'Nakladova matice_2018'!$A$1:$IW$188,59,FALSE),0)</f>
        <v>0</v>
      </c>
      <c r="BJ86" s="19">
        <f>IFERROR(HLOOKUP(BJ$1,'Nakladova matice_2018'!$A$1:$IW$188,59,FALSE),0)</f>
        <v>0</v>
      </c>
      <c r="BK86" s="19">
        <f>IFERROR(HLOOKUP(BK$1,'Nakladova matice_2018'!$A$1:$IW$188,59,FALSE),0)</f>
        <v>0</v>
      </c>
      <c r="BL86" s="19">
        <f>IFERROR(HLOOKUP(BL$1,'Nakladova matice_2018'!$A$1:$IW$188,59,FALSE),0)</f>
        <v>0</v>
      </c>
      <c r="BM86" s="19">
        <f>IFERROR(HLOOKUP(BM$1,'Nakladova matice_2018'!$A$1:$IW$188,59,FALSE),0)</f>
        <v>0</v>
      </c>
      <c r="BN86" s="19">
        <f>IFERROR(HLOOKUP(BN$1,'Nakladova matice_2018'!$A$1:$IW$188,59,FALSE),0)</f>
        <v>0</v>
      </c>
      <c r="BO86" s="19">
        <f>IFERROR(HLOOKUP(BO$1,'Nakladova matice_2018'!$A$1:$IW$188,59,FALSE),0)</f>
        <v>0</v>
      </c>
      <c r="BP86" s="19">
        <f>IFERROR(HLOOKUP(BP$1,'Nakladova matice_2018'!$A$1:$IW$188,59,FALSE),0)</f>
        <v>0</v>
      </c>
      <c r="BQ86" s="19">
        <f>IFERROR(HLOOKUP(BQ$1,'Nakladova matice_2018'!$A$1:$IW$188,59,FALSE),0)</f>
        <v>0</v>
      </c>
      <c r="BR86" s="19">
        <f>IFERROR(HLOOKUP(BR$1,'Nakladova matice_2018'!$A$1:$IW$188,59,FALSE),0)</f>
        <v>0</v>
      </c>
      <c r="BS86" s="19">
        <f>IFERROR(HLOOKUP(BS$1,'Nakladova matice_2018'!$A$1:$IW$188,59,FALSE),0)</f>
        <v>0</v>
      </c>
      <c r="BT86" s="19">
        <f>IFERROR(HLOOKUP(BT$1,'Nakladova matice_2018'!$A$1:$IW$188,59,FALSE),0)</f>
        <v>0</v>
      </c>
      <c r="BU86" s="19">
        <f>IFERROR(HLOOKUP(BU$1,'Nakladova matice_2018'!$A$1:$IW$188,59,FALSE),0)</f>
        <v>0</v>
      </c>
      <c r="BV86" s="19">
        <f>IFERROR(HLOOKUP(BV$1,'Nakladova matice_2018'!$A$1:$IW$188,59,FALSE),0)</f>
        <v>0</v>
      </c>
      <c r="BW86" s="19">
        <f>IFERROR(HLOOKUP(BW$1,'Nakladova matice_2018'!$A$1:$IW$188,59,FALSE),0)</f>
        <v>0</v>
      </c>
      <c r="BX86" s="19">
        <f>IFERROR(HLOOKUP(BX$1,'Nakladova matice_2018'!$A$1:$IW$188,59,FALSE),0)</f>
        <v>604</v>
      </c>
      <c r="BY86" s="19">
        <f>IFERROR(HLOOKUP(BY$1,'Nakladova matice_2018'!$A$1:$IW$188,59,FALSE),0)</f>
        <v>0</v>
      </c>
      <c r="BZ86" s="19">
        <f>IFERROR(HLOOKUP(BZ$1,'Nakladova matice_2018'!$A$1:$IW$188,59,FALSE),0)</f>
        <v>0</v>
      </c>
      <c r="CA86" s="19">
        <f>IFERROR(HLOOKUP(CA$1,'Nakladova matice_2018'!$A$1:$IW$188,59,FALSE),0)</f>
        <v>0</v>
      </c>
      <c r="CB86" s="19">
        <f>IFERROR(HLOOKUP(CB$1,'Nakladova matice_2018'!$A$1:$IW$188,59,FALSE),0)</f>
        <v>0</v>
      </c>
      <c r="CC86" s="19">
        <f>IFERROR(HLOOKUP(CC$1,'Nakladova matice_2018'!$A$1:$IW$188,59,FALSE),0)</f>
        <v>0</v>
      </c>
      <c r="CD86" s="19">
        <f>IFERROR(HLOOKUP(CD$1,'Nakladova matice_2018'!$A$1:$IW$188,59,FALSE),0)</f>
        <v>0</v>
      </c>
      <c r="CE86" s="19">
        <f>IFERROR(HLOOKUP(CE$1,'Nakladova matice_2018'!$A$1:$IW$188,59,FALSE),0)</f>
        <v>0</v>
      </c>
      <c r="CF86" s="19">
        <f>IFERROR(HLOOKUP(CF$1,'Nakladova matice_2018'!$A$1:$IW$188,59,FALSE),0)</f>
        <v>0</v>
      </c>
      <c r="CG86" s="19">
        <f>IFERROR(HLOOKUP(CG$1,'Nakladova matice_2018'!$A$1:$IW$188,59,FALSE),0)</f>
        <v>0</v>
      </c>
      <c r="CH86" s="19">
        <f>IFERROR(HLOOKUP(CH$1,'Nakladova matice_2018'!$A$1:$IW$188,59,FALSE),0)</f>
        <v>0</v>
      </c>
      <c r="CI86" s="19">
        <f>IFERROR(HLOOKUP(CI$1,'Nakladova matice_2018'!$A$1:$IW$188,59,FALSE),0)</f>
        <v>0</v>
      </c>
      <c r="CJ86" s="19">
        <f>IFERROR(HLOOKUP(CJ$1,'Nakladova matice_2018'!$A$1:$IW$188,59,FALSE),0)</f>
        <v>0</v>
      </c>
      <c r="CK86" s="19">
        <f>IFERROR(HLOOKUP(CK$1,'Nakladova matice_2018'!$A$1:$IW$188,59,FALSE),0)</f>
        <v>0</v>
      </c>
      <c r="CL86" s="19">
        <f>IFERROR(HLOOKUP(CL$1,'Nakladova matice_2018'!$A$1:$IW$188,59,FALSE),0)</f>
        <v>0</v>
      </c>
      <c r="CM86" s="19">
        <f>IFERROR(HLOOKUP(CM$1,'Nakladova matice_2018'!$A$1:$IW$188,59,FALSE),0)</f>
        <v>0</v>
      </c>
      <c r="CN86" s="19">
        <f>IFERROR(HLOOKUP(CN$1,'Nakladova matice_2018'!$A$1:$IW$188,59,FALSE),0)</f>
        <v>19558.439999999999</v>
      </c>
      <c r="CO86" s="19">
        <f>IFERROR(HLOOKUP(CO$1,'Nakladova matice_2018'!$A$1:$IW$188,59,FALSE),0)</f>
        <v>0</v>
      </c>
      <c r="CP86" s="19">
        <f>IFERROR(HLOOKUP(CP$1,'Nakladova matice_2018'!$A$1:$IW$188,59,FALSE),0)</f>
        <v>0</v>
      </c>
      <c r="CQ86" s="19">
        <f>IFERROR(HLOOKUP(CQ$1,'Nakladova matice_2018'!$A$1:$IW$188,59,FALSE),0)</f>
        <v>0</v>
      </c>
      <c r="CR86" s="19">
        <f>IFERROR(HLOOKUP(CR$1,'Nakladova matice_2018'!$A$1:$IW$188,59,FALSE),0)</f>
        <v>0</v>
      </c>
      <c r="CS86" s="19">
        <f>IFERROR(HLOOKUP(CS$1,'Nakladova matice_2018'!$A$1:$IW$188,59,FALSE),0)</f>
        <v>0</v>
      </c>
      <c r="CT86" s="19">
        <f>IFERROR(HLOOKUP(CT$1,'Nakladova matice_2018'!$A$1:$IW$188,59,FALSE),0)</f>
        <v>0</v>
      </c>
      <c r="CU86" s="19">
        <f>IFERROR(HLOOKUP(CU$1,'Nakladova matice_2018'!$A$1:$IW$188,59,FALSE),0)</f>
        <v>0</v>
      </c>
      <c r="CV86" s="19">
        <f>IFERROR(HLOOKUP(CV$1,'Nakladova matice_2018'!$A$1:$IW$188,59,FALSE),0)</f>
        <v>0</v>
      </c>
      <c r="CW86" s="19">
        <f>IFERROR(HLOOKUP(CW$1,'Nakladova matice_2018'!$A$1:$IW$188,59,FALSE),0)</f>
        <v>0</v>
      </c>
      <c r="CX86" s="19">
        <f>IFERROR(HLOOKUP(CX$1,'Nakladova matice_2018'!$A$1:$IW$188,59,FALSE),0)</f>
        <v>0</v>
      </c>
      <c r="CY86" s="19">
        <f>IFERROR(HLOOKUP(CY$1,'Nakladova matice_2018'!$A$1:$IW$188,59,FALSE),0)</f>
        <v>0</v>
      </c>
      <c r="CZ86" s="19">
        <f>IFERROR(HLOOKUP(CZ$1,'Nakladova matice_2018'!$A$1:$IW$188,59,FALSE),0)</f>
        <v>0</v>
      </c>
      <c r="DA86" s="19">
        <f>IFERROR(HLOOKUP(DA$1,'Nakladova matice_2018'!$A$1:$IW$188,59,FALSE),0)</f>
        <v>0</v>
      </c>
      <c r="DB86" s="19">
        <f>IFERROR(HLOOKUP(DB$1,'Nakladova matice_2018'!$A$1:$IW$188,59,FALSE),0)</f>
        <v>0</v>
      </c>
      <c r="DC86" s="19">
        <f>IFERROR(HLOOKUP(DC$1,'Nakladova matice_2018'!$A$1:$IW$188,59,FALSE),0)</f>
        <v>0</v>
      </c>
      <c r="DD86" s="19">
        <f>IFERROR(HLOOKUP(DD$1,'Nakladova matice_2018'!$A$1:$IW$188,59,FALSE),0)</f>
        <v>0</v>
      </c>
      <c r="DE86" s="19">
        <f>IFERROR(HLOOKUP(DE$1,'Nakladova matice_2018'!$A$1:$IW$188,59,FALSE),0)</f>
        <v>0</v>
      </c>
      <c r="DF86" s="19">
        <f>IFERROR(HLOOKUP(DF$1,'Nakladova matice_2018'!$A$1:$IW$188,59,FALSE),0)</f>
        <v>0</v>
      </c>
      <c r="DG86" s="19">
        <f>IFERROR(HLOOKUP(DG$1,'Nakladova matice_2018'!$A$1:$IW$188,59,FALSE),0)</f>
        <v>0</v>
      </c>
      <c r="DH86" s="19">
        <f>IFERROR(HLOOKUP(DH$1,'Nakladova matice_2018'!$A$1:$IW$188,59,FALSE),0)</f>
        <v>0</v>
      </c>
      <c r="DI86" s="19">
        <f>IFERROR(HLOOKUP(DI$1,'Nakladova matice_2018'!$A$1:$IW$188,59,FALSE),0)</f>
        <v>0</v>
      </c>
      <c r="DJ86" s="19">
        <f>IFERROR(HLOOKUP(DJ$1,'Nakladova matice_2018'!$A$1:$IW$188,59,FALSE),0)</f>
        <v>0</v>
      </c>
      <c r="DK86" s="19">
        <f>IFERROR(HLOOKUP(DK$1,'Nakladova matice_2018'!$A$1:$IW$188,59,FALSE),0)</f>
        <v>0</v>
      </c>
      <c r="DL86" s="19">
        <f>IFERROR(HLOOKUP(DL$1,'Nakladova matice_2018'!$A$1:$IW$188,59,FALSE),0)</f>
        <v>0</v>
      </c>
      <c r="DM86" s="19">
        <f>IFERROR(HLOOKUP(DM$1,'Nakladova matice_2018'!$A$1:$IW$188,59,FALSE),0)</f>
        <v>0</v>
      </c>
      <c r="DN86" s="19">
        <f>IFERROR(HLOOKUP(DN$1,'Nakladova matice_2018'!$A$1:$IW$188,59,FALSE),0)</f>
        <v>0</v>
      </c>
      <c r="DO86" s="19">
        <f>IFERROR(HLOOKUP(DO$1,'Nakladova matice_2018'!$A$1:$IW$188,59,FALSE),0)</f>
        <v>0</v>
      </c>
      <c r="DP86" s="19">
        <f>IFERROR(HLOOKUP(DP$1,'Nakladova matice_2018'!$A$1:$IW$188,59,FALSE),0)</f>
        <v>0</v>
      </c>
      <c r="DQ86" s="19">
        <f>IFERROR(HLOOKUP(DQ$1,'Nakladova matice_2018'!$A$1:$IW$188,59,FALSE),0)</f>
        <v>0</v>
      </c>
      <c r="DR86" s="19">
        <f>IFERROR(HLOOKUP(DR$1,'Nakladova matice_2018'!$A$1:$IW$188,59,FALSE),0)</f>
        <v>0</v>
      </c>
      <c r="DS86" s="19">
        <f>IFERROR(HLOOKUP(DS$1,'Nakladova matice_2018'!$A$1:$IW$188,59,FALSE),0)</f>
        <v>0</v>
      </c>
      <c r="DT86" s="19">
        <f>IFERROR(HLOOKUP(DT$1,'Nakladova matice_2018'!$A$1:$IW$188,59,FALSE),0)</f>
        <v>0</v>
      </c>
      <c r="DU86" s="19">
        <f>IFERROR(HLOOKUP(DU$1,'Nakladova matice_2018'!$A$1:$IW$188,59,FALSE),0)</f>
        <v>0</v>
      </c>
      <c r="DV86" s="19">
        <f>IFERROR(HLOOKUP(DV$1,'Nakladova matice_2018'!$A$1:$IW$188,59,FALSE),0)</f>
        <v>0</v>
      </c>
      <c r="DW86" s="19">
        <f>IFERROR(HLOOKUP(DW$1,'Nakladova matice_2018'!$A$1:$IW$188,59,FALSE),0)</f>
        <v>0</v>
      </c>
      <c r="DX86" s="19">
        <f>IFERROR(HLOOKUP(DX$1,'Nakladova matice_2018'!$A$1:$IW$188,59,FALSE),0)</f>
        <v>0</v>
      </c>
      <c r="DY86" s="19">
        <f>IFERROR(HLOOKUP(DY$1,'Nakladova matice_2018'!$A$1:$IW$188,59,FALSE),0)</f>
        <v>0</v>
      </c>
      <c r="DZ86" s="19">
        <f>IFERROR(HLOOKUP(DZ$1,'Nakladova matice_2018'!$A$1:$IW$188,59,FALSE),0)</f>
        <v>0</v>
      </c>
      <c r="EA86" s="19">
        <f>IFERROR(HLOOKUP(EA$1,'Nakladova matice_2018'!$A$1:$IW$188,59,FALSE),0)</f>
        <v>0</v>
      </c>
      <c r="EB86" s="19">
        <f>IFERROR(HLOOKUP(EB$1,'Nakladova matice_2018'!$A$1:$IW$188,59,FALSE),0)</f>
        <v>0</v>
      </c>
      <c r="EC86" s="19">
        <f>IFERROR(HLOOKUP(EC$1,'Nakladova matice_2018'!$A$1:$IW$188,59,FALSE),0)</f>
        <v>0</v>
      </c>
      <c r="ED86" s="19">
        <f>IFERROR(HLOOKUP(ED$1,'Nakladova matice_2018'!$A$1:$IW$188,59,FALSE),0)</f>
        <v>0</v>
      </c>
      <c r="EE86" s="19">
        <f>IFERROR(HLOOKUP(EE$1,'Nakladova matice_2018'!$A$1:$IW$188,59,FALSE),0)</f>
        <v>0</v>
      </c>
      <c r="EF86" s="19">
        <f>IFERROR(HLOOKUP(EF$1,'Nakladova matice_2018'!$A$1:$IW$188,59,FALSE),0)</f>
        <v>0</v>
      </c>
      <c r="EG86" s="19">
        <f>IFERROR(HLOOKUP(EG$1,'Nakladova matice_2018'!$A$1:$IW$188,59,FALSE),0)</f>
        <v>0</v>
      </c>
      <c r="EH86" s="19">
        <f>IFERROR(HLOOKUP(EH$1,'Nakladova matice_2018'!$A$1:$IW$188,59,FALSE),0)</f>
        <v>0</v>
      </c>
      <c r="EI86" s="19">
        <f>IFERROR(HLOOKUP(EI$1,'Nakladova matice_2018'!$A$1:$IW$188,59,FALSE),0)</f>
        <v>0</v>
      </c>
      <c r="EJ86" s="19">
        <f>IFERROR(HLOOKUP(EJ$1,'Nakladova matice_2018'!$A$1:$IW$188,59,FALSE),0)</f>
        <v>0</v>
      </c>
      <c r="EK86" s="19">
        <f>IFERROR(HLOOKUP(EK$1,'Nakladova matice_2018'!$A$1:$IW$188,59,FALSE),0)</f>
        <v>0</v>
      </c>
      <c r="EL86" s="19">
        <f>IFERROR(HLOOKUP(EL$1,'Nakladova matice_2018'!$A$1:$IW$188,59,FALSE),0)</f>
        <v>0</v>
      </c>
      <c r="EM86" s="19">
        <f>IFERROR(HLOOKUP(EM$1,'Nakladova matice_2018'!$A$1:$IW$188,59,FALSE),0)</f>
        <v>0</v>
      </c>
      <c r="EN86" s="19">
        <f>IFERROR(HLOOKUP(EN$1,'Nakladova matice_2018'!$A$1:$IW$188,59,FALSE),0)</f>
        <v>0</v>
      </c>
      <c r="EO86" s="19">
        <f>IFERROR(HLOOKUP(EO$1,'Nakladova matice_2018'!$A$1:$IW$188,59,FALSE),0)</f>
        <v>0</v>
      </c>
      <c r="EP86" s="19">
        <f>IFERROR(HLOOKUP(EP$1,'Nakladova matice_2018'!$A$1:$IW$188,59,FALSE),0)</f>
        <v>0</v>
      </c>
      <c r="EQ86" s="19">
        <f>IFERROR(HLOOKUP(EQ$1,'Nakladova matice_2018'!$A$1:$IW$188,59,FALSE),0)</f>
        <v>0</v>
      </c>
      <c r="ER86" s="19">
        <f>IFERROR(HLOOKUP(ER$1,'Nakladova matice_2018'!$A$1:$IW$188,59,FALSE),0)</f>
        <v>0</v>
      </c>
      <c r="ES86" s="19">
        <f>IFERROR(HLOOKUP(ES$1,'Nakladova matice_2018'!$A$1:$IW$188,59,FALSE),0)</f>
        <v>0</v>
      </c>
      <c r="ET86" s="19">
        <f>IFERROR(HLOOKUP(ET$1,'Nakladova matice_2018'!$A$1:$IW$188,59,FALSE),0)</f>
        <v>0</v>
      </c>
      <c r="EU86" s="19">
        <f>IFERROR(HLOOKUP(EU$1,'Nakladova matice_2018'!$A$1:$IW$188,59,FALSE),0)</f>
        <v>0</v>
      </c>
      <c r="EV86" s="19">
        <f>IFERROR(HLOOKUP(EV$1,'Nakladova matice_2018'!$A$1:$IW$188,59,FALSE),0)</f>
        <v>0</v>
      </c>
      <c r="EW86" s="19">
        <f>IFERROR(HLOOKUP(EW$1,'Nakladova matice_2018'!$A$1:$IW$188,59,FALSE),0)</f>
        <v>0</v>
      </c>
      <c r="EX86" s="19">
        <f>IFERROR(HLOOKUP(EX$1,'Nakladova matice_2018'!$A$1:$IW$188,59,FALSE),0)</f>
        <v>0</v>
      </c>
      <c r="EY86" s="19">
        <f>IFERROR(HLOOKUP(EY$1,'Nakladova matice_2018'!$A$1:$IW$188,59,FALSE),0)</f>
        <v>0</v>
      </c>
      <c r="EZ86" s="19">
        <f>IFERROR(HLOOKUP(EZ$1,'Nakladova matice_2018'!$A$1:$IW$188,59,FALSE),0)</f>
        <v>0</v>
      </c>
      <c r="FA86" s="19">
        <f>IFERROR(HLOOKUP(FA$1,'Nakladova matice_2018'!$A$1:$IW$188,59,FALSE),0)</f>
        <v>0</v>
      </c>
      <c r="FB86" s="19">
        <f>IFERROR(HLOOKUP(FB$1,'Nakladova matice_2018'!$A$1:$IW$188,59,FALSE),0)</f>
        <v>0</v>
      </c>
      <c r="FC86" s="19">
        <f>IFERROR(HLOOKUP(FC$1,'Nakladova matice_2018'!$A$1:$IW$188,59,FALSE),0)</f>
        <v>0</v>
      </c>
      <c r="FD86" s="19">
        <f>IFERROR(HLOOKUP(FD$1,'Nakladova matice_2018'!$A$1:$IW$188,59,FALSE),0)</f>
        <v>0</v>
      </c>
      <c r="FE86" s="19">
        <f>IFERROR(HLOOKUP(FE$1,'Nakladova matice_2018'!$A$1:$IW$188,59,FALSE),0)</f>
        <v>0</v>
      </c>
      <c r="FF86" s="19">
        <f>IFERROR(HLOOKUP(FF$1,'Nakladova matice_2018'!$A$1:$IW$188,59,FALSE),0)</f>
        <v>0</v>
      </c>
      <c r="FG86" s="19">
        <f>IFERROR(HLOOKUP(FG$1,'Nakladova matice_2018'!$A$1:$IW$188,59,FALSE),0)</f>
        <v>0</v>
      </c>
      <c r="FH86" s="19">
        <f>IFERROR(HLOOKUP(FH$1,'Nakladova matice_2018'!$A$1:$IW$188,59,FALSE),0)</f>
        <v>0</v>
      </c>
      <c r="FI86" s="19">
        <f>IFERROR(HLOOKUP(FI$1,'Nakladova matice_2018'!$A$1:$IW$188,59,FALSE),0)</f>
        <v>0</v>
      </c>
      <c r="FJ86" s="19">
        <f>IFERROR(HLOOKUP(FJ$1,'Nakladova matice_2018'!$A$1:$IW$188,59,FALSE),0)</f>
        <v>0</v>
      </c>
      <c r="FK86" s="19">
        <f>IFERROR(HLOOKUP(FK$1,'Nakladova matice_2018'!$A$1:$IW$188,59,FALSE),0)</f>
        <v>0</v>
      </c>
      <c r="FL86" s="19">
        <f>IFERROR(HLOOKUP(FL$1,'Nakladova matice_2018'!$A$1:$IW$188,59,FALSE),0)</f>
        <v>0</v>
      </c>
      <c r="FM86" s="19">
        <f>IFERROR(HLOOKUP(FM$1,'Nakladova matice_2018'!$A$1:$IW$188,59,FALSE),0)</f>
        <v>0</v>
      </c>
      <c r="FN86" s="19">
        <f>IFERROR(HLOOKUP(FN$1,'Nakladova matice_2018'!$A$1:$IW$188,59,FALSE),0)</f>
        <v>0</v>
      </c>
      <c r="FO86" s="19">
        <f>IFERROR(HLOOKUP(FO$1,'Nakladova matice_2018'!$A$1:$IW$188,59,FALSE),0)</f>
        <v>0</v>
      </c>
      <c r="FP86" s="19">
        <f>IFERROR(HLOOKUP(FP$1,'Nakladova matice_2018'!$A$1:$IW$188,59,FALSE),0)</f>
        <v>0</v>
      </c>
      <c r="FQ86" s="19">
        <f>IFERROR(HLOOKUP(FQ$1,'Nakladova matice_2018'!$A$1:$IW$188,59,FALSE),0)</f>
        <v>0</v>
      </c>
      <c r="FR86" s="19">
        <f>IFERROR(HLOOKUP(FR$1,'Nakladova matice_2018'!$A$1:$IW$188,59,FALSE),0)</f>
        <v>0</v>
      </c>
      <c r="FS86" s="19">
        <f>IFERROR(HLOOKUP(FS$1,'Nakladova matice_2018'!$A$1:$IW$188,59,FALSE),0)</f>
        <v>0</v>
      </c>
      <c r="FT86" s="19">
        <f>IFERROR(HLOOKUP(FT$1,'Nakladova matice_2018'!$A$1:$IW$188,59,FALSE),0)</f>
        <v>0</v>
      </c>
      <c r="FU86" s="19">
        <f>IFERROR(HLOOKUP(FU$1,'Nakladova matice_2018'!$A$1:$IW$188,59,FALSE),0)</f>
        <v>0</v>
      </c>
      <c r="FV86" s="19">
        <f>IFERROR(HLOOKUP(FV$1,'Nakladova matice_2018'!$A$1:$IW$188,59,FALSE),0)</f>
        <v>0</v>
      </c>
      <c r="FW86" s="19">
        <f>IFERROR(HLOOKUP(FW$1,'Nakladova matice_2018'!$A$1:$IW$188,59,FALSE),0)</f>
        <v>0</v>
      </c>
      <c r="FX86" s="19">
        <f>IFERROR(HLOOKUP(FX$1,'Nakladova matice_2018'!$A$1:$IW$188,59,FALSE),0)</f>
        <v>0</v>
      </c>
      <c r="FY86" s="19">
        <f>IFERROR(HLOOKUP(FY$1,'Nakladova matice_2018'!$A$1:$IW$188,59,FALSE),0)</f>
        <v>0</v>
      </c>
      <c r="FZ86" s="19">
        <f>IFERROR(HLOOKUP(FZ$1,'Nakladova matice_2018'!$A$1:$IW$188,59,FALSE),0)</f>
        <v>0</v>
      </c>
      <c r="GA86" s="19">
        <f>IFERROR(HLOOKUP(GA$1,'Nakladova matice_2018'!$A$1:$IW$188,59,FALSE),0)</f>
        <v>0</v>
      </c>
      <c r="GB86" s="19">
        <f>IFERROR(HLOOKUP(GB$1,'Nakladova matice_2018'!$A$1:$IW$188,59,FALSE),0)</f>
        <v>0</v>
      </c>
      <c r="GC86" s="19">
        <f>IFERROR(HLOOKUP(GC$1,'Nakladova matice_2018'!$A$1:$IW$188,59,FALSE),0)</f>
        <v>0</v>
      </c>
      <c r="GD86" s="19">
        <f>IFERROR(HLOOKUP(GD$1,'Nakladova matice_2018'!$A$1:$IW$188,59,FALSE),0)</f>
        <v>0</v>
      </c>
      <c r="GE86" s="19">
        <f>IFERROR(HLOOKUP(GE$1,'Nakladova matice_2018'!$A$1:$IW$188,59,FALSE),0)</f>
        <v>0</v>
      </c>
      <c r="GF86" s="19">
        <f>IFERROR(HLOOKUP(GF$1,'Nakladova matice_2018'!$A$1:$IW$188,59,FALSE),0)</f>
        <v>0</v>
      </c>
      <c r="GG86" s="19">
        <f>IFERROR(HLOOKUP(GG$1,'Nakladova matice_2018'!$A$1:$IW$188,59,FALSE),0)</f>
        <v>0</v>
      </c>
      <c r="GH86" s="19">
        <f>IFERROR(HLOOKUP(GH$1,'Nakladova matice_2018'!$A$1:$IW$188,59,FALSE),0)</f>
        <v>0</v>
      </c>
      <c r="GI86" s="19">
        <f>IFERROR(HLOOKUP(GI$1,'Nakladova matice_2018'!$A$1:$IW$188,59,FALSE),0)</f>
        <v>0</v>
      </c>
      <c r="GJ86" s="19">
        <f>IFERROR(HLOOKUP(GJ$1,'Nakladova matice_2018'!$A$1:$IW$188,59,FALSE),0)</f>
        <v>0</v>
      </c>
      <c r="GK86" s="19">
        <f>IFERROR(HLOOKUP(GK$1,'Nakladova matice_2018'!$A$1:$IW$188,59,FALSE),0)</f>
        <v>0</v>
      </c>
      <c r="GL86" s="19">
        <f>IFERROR(HLOOKUP(GL$1,'Nakladova matice_2018'!$A$1:$IW$188,59,FALSE),0)</f>
        <v>0</v>
      </c>
      <c r="GM86" s="19">
        <f>IFERROR(HLOOKUP(GM$1,'Nakladova matice_2018'!$A$1:$IW$188,59,FALSE),0)</f>
        <v>0</v>
      </c>
      <c r="GN86" s="19">
        <f>IFERROR(HLOOKUP(GN$1,'Nakladova matice_2018'!$A$1:$IW$188,59,FALSE),0)</f>
        <v>0</v>
      </c>
      <c r="GO86" s="19">
        <f>IFERROR(HLOOKUP(GO$1,'Nakladova matice_2018'!$A$1:$IW$188,59,FALSE),0)</f>
        <v>0</v>
      </c>
      <c r="GP86" s="19">
        <f>IFERROR(HLOOKUP(GP$1,'Nakladova matice_2018'!$A$1:$IW$188,59,FALSE),0)</f>
        <v>0</v>
      </c>
      <c r="GQ86" s="19">
        <f>IFERROR(HLOOKUP(GQ$1,'Nakladova matice_2018'!$A$1:$IW$188,59,FALSE),0)</f>
        <v>0</v>
      </c>
      <c r="GR86" s="19">
        <f>IFERROR(HLOOKUP(GR$1,'Nakladova matice_2018'!$A$1:$IW$188,59,FALSE),0)</f>
        <v>0</v>
      </c>
      <c r="GS86" s="19">
        <f>IFERROR(HLOOKUP(GS$1,'Nakladova matice_2018'!$A$1:$IW$188,59,FALSE),0)</f>
        <v>0</v>
      </c>
      <c r="GT86" s="19">
        <f>IFERROR(HLOOKUP(GT$1,'Nakladova matice_2018'!$A$1:$IW$188,59,FALSE),0)</f>
        <v>0</v>
      </c>
      <c r="GU86" s="19">
        <f>IFERROR(HLOOKUP(GU$1,'Nakladova matice_2018'!$A$1:$IW$188,59,FALSE),0)</f>
        <v>0</v>
      </c>
      <c r="GV86" s="19">
        <f>IFERROR(HLOOKUP(GV$1,'Nakladova matice_2018'!$A$1:$IW$188,59,FALSE),0)</f>
        <v>0</v>
      </c>
      <c r="GW86" s="19">
        <f>IFERROR(HLOOKUP(GW$1,'Nakladova matice_2018'!$A$1:$IW$188,59,FALSE),0)</f>
        <v>0</v>
      </c>
      <c r="GX86" s="19">
        <f>IFERROR(HLOOKUP(GX$1,'Nakladova matice_2018'!$A$1:$IW$188,59,FALSE),0)</f>
        <v>0</v>
      </c>
      <c r="GY86" s="19">
        <f>IFERROR(HLOOKUP(GY$1,'Nakladova matice_2018'!$A$1:$IW$188,59,FALSE),0)</f>
        <v>0</v>
      </c>
      <c r="GZ86" s="19">
        <f>IFERROR(HLOOKUP(GZ$1,'Nakladova matice_2018'!$A$1:$IW$188,59,FALSE),0)</f>
        <v>0</v>
      </c>
      <c r="HA86" s="19">
        <f>IFERROR(HLOOKUP(HA$1,'Nakladova matice_2018'!$A$1:$IW$188,59,FALSE),0)</f>
        <v>0</v>
      </c>
      <c r="HB86" s="19">
        <f>IFERROR(HLOOKUP(HB$1,'Nakladova matice_2018'!$A$1:$IW$188,59,FALSE),0)</f>
        <v>0</v>
      </c>
      <c r="HC86" s="19">
        <f>IFERROR(HLOOKUP(HC$1,'Nakladova matice_2018'!$A$1:$IW$188,59,FALSE),0)</f>
        <v>0</v>
      </c>
      <c r="HD86" s="19">
        <f>IFERROR(HLOOKUP(HD$1,'Nakladova matice_2018'!$A$1:$IW$188,59,FALSE),0)</f>
        <v>0</v>
      </c>
      <c r="HE86" s="19">
        <f>IFERROR(HLOOKUP(HE$1,'Nakladova matice_2018'!$A$1:$IW$188,59,FALSE),0)</f>
        <v>0</v>
      </c>
      <c r="HF86" s="19">
        <f>IFERROR(HLOOKUP(HF$1,'Nakladova matice_2018'!$A$1:$IW$188,59,FALSE),0)</f>
        <v>0</v>
      </c>
      <c r="HG86" s="19">
        <f>IFERROR(HLOOKUP(HG$1,'Nakladova matice_2018'!$A$1:$IW$188,59,FALSE),0)</f>
        <v>0</v>
      </c>
      <c r="HH86" s="19">
        <f>IFERROR(HLOOKUP(HH$1,'Nakladova matice_2018'!$A$1:$IW$188,59,FALSE),0)</f>
        <v>0</v>
      </c>
      <c r="HI86" s="19">
        <f>IFERROR(HLOOKUP(HI$1,'Nakladova matice_2018'!$A$1:$IW$188,59,FALSE),0)</f>
        <v>0</v>
      </c>
      <c r="HJ86" s="19">
        <f>IFERROR(HLOOKUP(HJ$1,'Nakladova matice_2018'!$A$1:$IW$188,59,FALSE),0)</f>
        <v>0</v>
      </c>
      <c r="HK86" s="19">
        <f>IFERROR(HLOOKUP(HK$1,'Nakladova matice_2018'!$A$1:$IW$188,59,FALSE),0)</f>
        <v>0</v>
      </c>
      <c r="HL86" s="19">
        <f>IFERROR(HLOOKUP(HL$1,'Nakladova matice_2018'!$A$1:$IW$188,59,FALSE),0)</f>
        <v>0</v>
      </c>
      <c r="HM86" s="19">
        <f>IFERROR(HLOOKUP(HM$1,'Nakladova matice_2018'!$A$1:$IW$188,59,FALSE),0)</f>
        <v>0</v>
      </c>
      <c r="HN86" s="19">
        <f>IFERROR(HLOOKUP(HN$1,'Nakladova matice_2018'!$A$1:$IW$188,59,FALSE),0)</f>
        <v>0</v>
      </c>
      <c r="HO86" s="19">
        <f>IFERROR(HLOOKUP(HO$1,'Nakladova matice_2018'!$A$1:$IW$188,59,FALSE),0)</f>
        <v>0</v>
      </c>
      <c r="HP86" s="19">
        <f>IFERROR(HLOOKUP(HP$1,'Nakladova matice_2018'!$A$1:$IW$188,59,FALSE),0)</f>
        <v>0</v>
      </c>
      <c r="HQ86" s="19">
        <f>IFERROR(HLOOKUP(HQ$1,'Nakladova matice_2018'!$A$1:$IW$188,59,FALSE),0)</f>
        <v>0</v>
      </c>
      <c r="HR86" s="19">
        <f>IFERROR(HLOOKUP(HR$1,'Nakladova matice_2018'!$A$1:$IW$188,59,FALSE),0)</f>
        <v>0</v>
      </c>
      <c r="HS86" s="19">
        <f>IFERROR(HLOOKUP(HS$1,'Nakladova matice_2018'!$A$1:$IW$188,59,FALSE),0)</f>
        <v>0</v>
      </c>
      <c r="HT86" s="19">
        <f>IFERROR(HLOOKUP(HT$1,'Nakladova matice_2018'!$A$1:$IW$188,59,FALSE),0)</f>
        <v>22524</v>
      </c>
      <c r="HU86" s="19">
        <f>IFERROR(HLOOKUP(HU$1,'Nakladova matice_2018'!$A$1:$IW$188,59,FALSE),0)</f>
        <v>17152</v>
      </c>
      <c r="HV86" s="19">
        <f>IFERROR(HLOOKUP(HV$1,'Nakladova matice_2018'!$A$1:$IW$188,59,FALSE),0)</f>
        <v>2436</v>
      </c>
      <c r="HW86" s="19">
        <f>IFERROR(HLOOKUP(HW$1,'Nakladova matice_2018'!$A$1:$IW$188,59,FALSE),0)</f>
        <v>5662</v>
      </c>
      <c r="HX86" s="19">
        <f>IFERROR(HLOOKUP(HX$1,'Nakladova matice_2018'!$A$1:$IW$188,59,FALSE),0)</f>
        <v>10604</v>
      </c>
      <c r="HY86" s="19">
        <f>IFERROR(HLOOKUP(HY$1,'Nakladova matice_2018'!$A$1:$IW$188,59,FALSE),0)</f>
        <v>6976</v>
      </c>
      <c r="HZ86" s="19">
        <f>IFERROR(HLOOKUP(HZ$1,'Nakladova matice_2018'!$A$1:$IW$188,59,FALSE),0)</f>
        <v>0</v>
      </c>
      <c r="IA86" s="19">
        <f>IFERROR(HLOOKUP(IA$1,'Nakladova matice_2018'!$A$1:$IW$188,59,FALSE),0)</f>
        <v>11600</v>
      </c>
      <c r="IB86" s="19">
        <f>IFERROR(HLOOKUP(IB$1,'Nakladova matice_2018'!$A$1:$IW$188,59,FALSE),0)</f>
        <v>0</v>
      </c>
      <c r="IC86" s="19">
        <f>IFERROR(HLOOKUP(IC$1,'Nakladova matice_2018'!$A$1:$IW$188,59,FALSE),0)</f>
        <v>3530</v>
      </c>
      <c r="ID86" s="19">
        <f>IFERROR(HLOOKUP(ID$1,'Nakladova matice_2018'!$A$1:$IW$188,59,FALSE),0)</f>
        <v>47794</v>
      </c>
      <c r="IE86" s="19">
        <f>IFERROR(HLOOKUP(IE$1,'Nakladova matice_2018'!$A$1:$IW$188,59,FALSE),0)</f>
        <v>0</v>
      </c>
      <c r="IF86" s="19">
        <f>IFERROR(HLOOKUP(IF$1,'Nakladova matice_2018'!$A$1:$IW$188,59,FALSE),0)</f>
        <v>0</v>
      </c>
      <c r="IG86" s="19">
        <f>IFERROR(HLOOKUP(IG$1,'Nakladova matice_2018'!$A$1:$IW$188,59,FALSE),0)</f>
        <v>0</v>
      </c>
      <c r="IH86" s="19">
        <f>IFERROR(HLOOKUP(IH$1,'Nakladova matice_2018'!$A$1:$IW$188,59,FALSE),0)</f>
        <v>0</v>
      </c>
      <c r="II86" s="19">
        <f>IFERROR(HLOOKUP(II$1,'Nakladova matice_2018'!$A$1:$IW$188,59,FALSE),0)</f>
        <v>0</v>
      </c>
      <c r="IJ86" s="19">
        <f>IFERROR(HLOOKUP(IJ$1,'Nakladova matice_2018'!$A$1:$IW$188,59,FALSE),0)</f>
        <v>0</v>
      </c>
      <c r="IK86" s="19">
        <f>IFERROR(HLOOKUP(IK$1,'Nakladova matice_2018'!$A$1:$IW$188,59,FALSE),0)</f>
        <v>0</v>
      </c>
      <c r="IL86" s="19">
        <f>IFERROR(HLOOKUP(IL$1,'Nakladova matice_2018'!$A$1:$IW$188,59,FALSE),0)</f>
        <v>19267.63</v>
      </c>
      <c r="IM86" s="19">
        <f>IFERROR(HLOOKUP(IM$1,'Nakladova matice_2018'!$A$1:$IW$188,59,FALSE),0)</f>
        <v>0</v>
      </c>
      <c r="IN86" s="19">
        <f>IFERROR(HLOOKUP(IN$1,'Nakladova matice_2018'!$A$1:$IW$188,59,FALSE),0)</f>
        <v>0</v>
      </c>
      <c r="IO86" s="19">
        <f>IFERROR(HLOOKUP(IO$1,'Nakladova matice_2018'!$A$1:$IW$188,59,FALSE),0)</f>
        <v>0</v>
      </c>
      <c r="IP86" s="19">
        <f>IFERROR(HLOOKUP(IP$1,'Nakladova matice_2018'!$A$1:$IW$188,59,FALSE),0)</f>
        <v>0</v>
      </c>
      <c r="IQ86" s="19">
        <f>IFERROR(HLOOKUP(IQ$1,'Nakladova matice_2018'!$A$1:$IW$188,59,FALSE),0)</f>
        <v>0</v>
      </c>
      <c r="IR86" s="19">
        <f>IFERROR(HLOOKUP(IR$1,'Nakladova matice_2018'!$A$1:$IW$188,59,FALSE),0)</f>
        <v>0</v>
      </c>
      <c r="IS86" s="19">
        <f>IFERROR(HLOOKUP(IS$1,'Nakladova matice_2018'!$A$1:$IW$188,59,FALSE),0)</f>
        <v>0</v>
      </c>
      <c r="IT86" s="19">
        <f>IFERROR(HLOOKUP(IT$1,'Nakladova matice_2018'!$A$1:$IW$188,59,FALSE),0)</f>
        <v>2178</v>
      </c>
      <c r="IU86" s="19">
        <f>IFERROR(HLOOKUP(IU$1,'Nakladova matice_2018'!$A$1:$IW$188,59,FALSE),0)</f>
        <v>0</v>
      </c>
      <c r="IV86" s="19">
        <f>IFERROR(HLOOKUP(IV$1,'Nakladova matice_2018'!$A$1:$IW$188,59,FALSE),0)</f>
        <v>0</v>
      </c>
      <c r="IW86" s="19">
        <f>IFERROR(HLOOKUP(IW$1,'Nakladova matice_2018'!$A$1:$IW$188,59,FALSE),0)</f>
        <v>0</v>
      </c>
      <c r="IX86" s="19">
        <f>IFERROR(HLOOKUP(IX$1,'Nakladova matice_2018'!$A$1:$IW$188,59,FALSE),0)</f>
        <v>0</v>
      </c>
      <c r="IY86" s="19">
        <f>IFERROR(HLOOKUP(IY$1,'Nakladova matice_2018'!$A$1:$IW$188,59,FALSE),0)</f>
        <v>3720.24</v>
      </c>
      <c r="IZ86" s="19">
        <f>IFERROR(HLOOKUP(IZ$1,'Nakladova matice_2018'!$A$1:$IW$188,59,FALSE),0)</f>
        <v>0</v>
      </c>
      <c r="JA86" s="19">
        <f>IFERROR(HLOOKUP(JA$1,'Nakladova matice_2018'!$A$1:$IW$188,59,FALSE),0)</f>
        <v>0</v>
      </c>
      <c r="JB86" s="19">
        <f>IFERROR(HLOOKUP(JB$1,'Nakladova matice_2018'!$A$1:$IW$188,59,FALSE),0)</f>
        <v>0</v>
      </c>
      <c r="JC86" s="19">
        <f>IFERROR(HLOOKUP(JC$1,'Nakladova matice_2018'!$A$1:$IW$188,59,FALSE),0)</f>
        <v>0</v>
      </c>
      <c r="JD86" s="19">
        <f>IFERROR(HLOOKUP(JD$1,'Nakladova matice_2018'!$A$1:$IW$188,59,FALSE),0)</f>
        <v>0</v>
      </c>
      <c r="JE86" s="19">
        <f>IFERROR(HLOOKUP(JE$1,'Nakladova matice_2018'!$A$1:$IW$188,59,FALSE),0)</f>
        <v>0</v>
      </c>
      <c r="JF86" s="19">
        <f>IFERROR(HLOOKUP(JF$1,'Nakladova matice_2018'!$A$1:$IW$188,59,FALSE),0)</f>
        <v>0</v>
      </c>
      <c r="JG86" s="19">
        <f>IFERROR(HLOOKUP(JG$1,'Nakladova matice_2018'!$A$1:$IW$188,59,FALSE),0)</f>
        <v>0</v>
      </c>
      <c r="JH86" s="19">
        <f>IFERROR(HLOOKUP(JH$1,'Nakladova matice_2018'!$A$1:$IW$188,59,FALSE),0)</f>
        <v>0</v>
      </c>
      <c r="JI86" s="19">
        <f>IFERROR(HLOOKUP(JI$1,'Nakladova matice_2018'!$A$1:$IW$188,59,FALSE),0)</f>
        <v>0</v>
      </c>
      <c r="JJ86" s="19">
        <f>IFERROR(HLOOKUP(JJ$1,'Nakladova matice_2018'!$A$1:$IW$188,59,FALSE),0)</f>
        <v>0</v>
      </c>
      <c r="JK86" s="19">
        <f>IFERROR(HLOOKUP(JK$1,'Nakladova matice_2018'!$A$1:$IW$188,59,FALSE),0)</f>
        <v>0</v>
      </c>
      <c r="JL86" s="19">
        <f>IFERROR(HLOOKUP(JL$1,'Nakladova matice_2018'!$A$1:$IW$188,59,FALSE),0)</f>
        <v>0</v>
      </c>
      <c r="JM86" s="19">
        <f>IFERROR(HLOOKUP(JM$1,'Nakladova matice_2018'!$A$1:$IW$188,59,FALSE),0)</f>
        <v>0</v>
      </c>
      <c r="JN86" s="19">
        <f>IFERROR(HLOOKUP(JN$1,'Nakladova matice_2018'!$A$1:$IW$188,59,FALSE),0)</f>
        <v>0</v>
      </c>
      <c r="JO86" s="19">
        <f>IFERROR(HLOOKUP(JO$1,'Nakladova matice_2018'!$A$1:$IW$188,59,FALSE),0)</f>
        <v>0</v>
      </c>
      <c r="JP86" s="19">
        <f>IFERROR(HLOOKUP(JP$1,'Nakladova matice_2018'!$A$1:$IW$188,59,FALSE),0)</f>
        <v>0</v>
      </c>
      <c r="JQ86" s="19">
        <f>IFERROR(HLOOKUP(JQ$1,'Nakladova matice_2018'!$A$1:$IW$188,59,FALSE),0)</f>
        <v>0</v>
      </c>
      <c r="JR86" s="19">
        <f>IFERROR(HLOOKUP(JR$1,'Nakladova matice_2018'!$A$1:$IW$188,59,FALSE),0)</f>
        <v>0</v>
      </c>
      <c r="JS86" s="19">
        <f>IFERROR(HLOOKUP(JS$1,'Nakladova matice_2018'!$A$1:$IW$188,59,FALSE),0)</f>
        <v>0</v>
      </c>
      <c r="JT86" s="19">
        <f>IFERROR(HLOOKUP(JT$1,'Nakladova matice_2018'!$A$1:$IW$188,59,FALSE),0)</f>
        <v>0</v>
      </c>
      <c r="JU86" s="19">
        <f>IFERROR(HLOOKUP(JU$1,'Nakladova matice_2018'!$A$1:$IW$188,59,FALSE),0)</f>
        <v>0</v>
      </c>
      <c r="JV86" s="19">
        <f>IFERROR(HLOOKUP(JV$1,'Nakladova matice_2018'!$A$1:$IW$188,59,FALSE),0)</f>
        <v>0</v>
      </c>
      <c r="JW86" s="19">
        <f>IFERROR(HLOOKUP(JW$1,'Nakladova matice_2018'!$A$1:$IW$188,59,FALSE),0)</f>
        <v>0</v>
      </c>
      <c r="JX86" s="19">
        <f>IFERROR(HLOOKUP(JX$1,'Nakladova matice_2018'!$A$1:$IW$188,59,FALSE),0)</f>
        <v>0</v>
      </c>
      <c r="JY86" s="19">
        <f>IFERROR(HLOOKUP(JY$1,'Nakladova matice_2018'!$A$1:$IW$188,59,FALSE),0)</f>
        <v>0</v>
      </c>
      <c r="JZ86" s="19">
        <f>IFERROR(HLOOKUP(JZ$1,'Nakladova matice_2018'!$A$1:$IW$188,59,FALSE),0)</f>
        <v>0</v>
      </c>
      <c r="KA86" s="19">
        <f>IFERROR(HLOOKUP(KA$1,'Nakladova matice_2018'!$A$1:$IW$188,59,FALSE),0)</f>
        <v>0</v>
      </c>
      <c r="KB86" s="19">
        <f>IFERROR(HLOOKUP(KB$1,'Nakladova matice_2018'!$A$1:$IW$188,59,FALSE),0)</f>
        <v>0</v>
      </c>
      <c r="KC86" s="19">
        <f>IFERROR(HLOOKUP(KC$1,'Nakladova matice_2018'!$A$1:$IW$188,59,FALSE),0)</f>
        <v>0</v>
      </c>
      <c r="KD86" s="19">
        <f>IFERROR(HLOOKUP(KD$1,'Nakladova matice_2018'!$A$1:$IW$188,59,FALSE),0)</f>
        <v>0</v>
      </c>
      <c r="KE86" s="19">
        <f>IFERROR(HLOOKUP(KE$1,'Nakladova matice_2018'!$A$1:$IW$188,59,FALSE),0)</f>
        <v>0</v>
      </c>
      <c r="KF86" s="19">
        <f>IFERROR(HLOOKUP(KF$1,'Nakladova matice_2018'!$A$1:$IW$188,59,FALSE),0)</f>
        <v>0</v>
      </c>
      <c r="KG86" s="19">
        <f>IFERROR(HLOOKUP(KG$1,'Nakladova matice_2018'!$A$1:$IW$188,59,FALSE),0)</f>
        <v>0</v>
      </c>
      <c r="KH86" s="19">
        <f>IFERROR(HLOOKUP(KH$1,'Nakladova matice_2018'!$A$1:$IW$188,59,FALSE),0)</f>
        <v>0</v>
      </c>
      <c r="KI86" s="19">
        <f>IFERROR(HLOOKUP(KI$1,'Nakladova matice_2018'!$A$1:$IW$188,59,FALSE),0)</f>
        <v>0</v>
      </c>
      <c r="KJ86" s="19">
        <f>IFERROR(HLOOKUP(KJ$1,'Nakladova matice_2018'!$A$1:$IW$188,59,FALSE),0)</f>
        <v>0</v>
      </c>
      <c r="KK86" s="19">
        <f>IFERROR(HLOOKUP(KK$1,'Nakladova matice_2018'!$A$1:$IW$188,59,FALSE),0)</f>
        <v>0</v>
      </c>
      <c r="KL86" s="19">
        <f>IFERROR(HLOOKUP(KL$1,'Nakladova matice_2018'!$A$1:$IW$188,59,FALSE),0)</f>
        <v>0</v>
      </c>
      <c r="KM86" s="19">
        <f>IFERROR(HLOOKUP(KM$1,'Nakladova matice_2018'!$A$1:$IW$188,59,FALSE),0)</f>
        <v>0</v>
      </c>
      <c r="KN86" s="19">
        <f>IFERROR(HLOOKUP(KN$1,'Nakladova matice_2018'!$A$1:$IW$188,59,FALSE),0)</f>
        <v>0</v>
      </c>
      <c r="KO86" s="19">
        <f>IFERROR(HLOOKUP(KO$1,'Nakladova matice_2018'!$A$1:$IW$188,59,FALSE),0)</f>
        <v>0</v>
      </c>
      <c r="KP86" s="19">
        <f>IFERROR(HLOOKUP(KP$1,'Nakladova matice_2018'!$A$1:$IW$188,59,FALSE),0)</f>
        <v>0</v>
      </c>
      <c r="KQ86" s="19">
        <f>IFERROR(HLOOKUP(KQ$1,'Nakladova matice_2018'!$A$1:$IW$188,59,FALSE),0)</f>
        <v>0</v>
      </c>
      <c r="KR86" s="19">
        <f>IFERROR(HLOOKUP(KR$1,'Nakladova matice_2018'!$A$1:$IW$188,59,FALSE),0)</f>
        <v>0</v>
      </c>
      <c r="KS86" s="19">
        <f>IFERROR(HLOOKUP(KS$1,'Nakladova matice_2018'!$A$1:$IW$188,59,FALSE),0)</f>
        <v>0</v>
      </c>
      <c r="KT86" s="19">
        <f>IFERROR(HLOOKUP(KT$1,'Nakladova matice_2018'!$A$1:$IW$188,59,FALSE),0)</f>
        <v>0</v>
      </c>
      <c r="KU86" s="19">
        <f>IFERROR(HLOOKUP(KU$1,'Nakladova matice_2018'!$A$1:$IW$188,59,FALSE),0)</f>
        <v>0</v>
      </c>
      <c r="KV86" s="19">
        <f>IFERROR(HLOOKUP(KV$1,'Nakladova matice_2018'!$A$1:$IW$188,59,FALSE),0)</f>
        <v>0</v>
      </c>
      <c r="KW86" s="19">
        <f>IFERROR(HLOOKUP(KW$1,'Nakladova matice_2018'!$A$1:$IW$188,59,FALSE),0)</f>
        <v>543.29</v>
      </c>
      <c r="KX86" s="19">
        <f>IFERROR(HLOOKUP(KX$1,'Nakladova matice_2018'!$A$1:$IW$188,59,FALSE),0)</f>
        <v>0</v>
      </c>
      <c r="KY86" s="19">
        <f>IFERROR(HLOOKUP(KY$1,'Nakladova matice_2018'!$A$1:$IW$188,59,FALSE),0)</f>
        <v>0</v>
      </c>
      <c r="KZ86" s="19">
        <f>IFERROR(HLOOKUP(KZ$1,'Nakladova matice_2018'!$A$1:$IW$188,59,FALSE),0)</f>
        <v>0</v>
      </c>
      <c r="LA86" s="19">
        <f>IFERROR(HLOOKUP(LA$1,'Nakladova matice_2018'!$A$1:$IW$188,59,FALSE),0)</f>
        <v>0</v>
      </c>
      <c r="LB86" s="19">
        <f>IFERROR(HLOOKUP(LB$1,'Nakladova matice_2018'!$A$1:$IW$188,59,FALSE),0)</f>
        <v>0</v>
      </c>
      <c r="LC86" s="19">
        <f>IFERROR(HLOOKUP(LC$1,'Nakladova matice_2018'!$A$1:$IW$188,59,FALSE),0)</f>
        <v>0</v>
      </c>
      <c r="LD86" s="19">
        <f>IFERROR(HLOOKUP(LD$1,'Nakladova matice_2018'!$A$1:$IW$188,59,FALSE),0)</f>
        <v>0</v>
      </c>
      <c r="LE86" s="19">
        <f>IFERROR(HLOOKUP(LE$1,'Nakladova matice_2018'!$A$1:$IW$188,59,FALSE),0)</f>
        <v>0</v>
      </c>
      <c r="LF86" s="19">
        <f>IFERROR(HLOOKUP(LF$1,'Nakladova matice_2018'!$A$1:$IW$188,59,FALSE),0)</f>
        <v>0</v>
      </c>
      <c r="LG86" s="19">
        <f>IFERROR(HLOOKUP(LG$1,'Nakladova matice_2018'!$A$1:$IW$188,59,FALSE),0)</f>
        <v>0</v>
      </c>
      <c r="LH86" s="19">
        <f>IFERROR(HLOOKUP(LH$1,'Nakladova matice_2018'!$A$1:$IW$188,59,FALSE),0)</f>
        <v>0</v>
      </c>
      <c r="LI86" s="19">
        <f>IFERROR(HLOOKUP(LI$1,'Nakladova matice_2018'!$A$1:$IW$188,59,FALSE),0)</f>
        <v>0</v>
      </c>
      <c r="LJ86" s="19">
        <f>IFERROR(HLOOKUP(LJ$1,'Nakladova matice_2018'!$A$1:$IW$188,59,FALSE),0)</f>
        <v>0</v>
      </c>
      <c r="LK86" s="19">
        <f>IFERROR(HLOOKUP(LK$1,'Nakladova matice_2018'!$A$1:$IW$188,59,FALSE),0)</f>
        <v>0</v>
      </c>
      <c r="LL86" s="19">
        <f>IFERROR(HLOOKUP(LL$1,'Nakladova matice_2018'!$A$1:$IW$188,59,FALSE),0)</f>
        <v>0</v>
      </c>
      <c r="LM86" s="19">
        <f>IFERROR(HLOOKUP(LM$1,'Nakladova matice_2018'!$A$1:$IW$188,59,FALSE),0)</f>
        <v>0</v>
      </c>
      <c r="LN86" s="19">
        <f>IFERROR(HLOOKUP(LN$1,'Nakladova matice_2018'!$A$1:$IW$188,59,FALSE),0)</f>
        <v>0</v>
      </c>
      <c r="LO86" s="19">
        <f>IFERROR(HLOOKUP(LO$1,'Nakladova matice_2018'!$A$1:$IW$188,59,FALSE),0)</f>
        <v>0</v>
      </c>
      <c r="LP86" s="19">
        <f>IFERROR(HLOOKUP(LP$1,'Nakladova matice_2018'!$A$1:$IW$188,59,FALSE),0)</f>
        <v>0</v>
      </c>
      <c r="LQ86" s="19">
        <f>IFERROR(HLOOKUP(LQ$1,'Nakladova matice_2018'!$A$1:$IW$188,59,FALSE),0)</f>
        <v>0</v>
      </c>
      <c r="LR86" s="19">
        <f>IFERROR(HLOOKUP(LR$1,'Nakladova matice_2018'!$A$1:$IW$188,59,FALSE),0)</f>
        <v>0</v>
      </c>
      <c r="LS86" s="19">
        <f>IFERROR(HLOOKUP(LS$1,'Nakladova matice_2018'!$A$1:$IW$188,59,FALSE),0)</f>
        <v>2716.45</v>
      </c>
      <c r="LT86" s="19">
        <f>IFERROR(HLOOKUP(LT$1,'Nakladova matice_2018'!$A$1:$IW$188,59,FALSE),0)</f>
        <v>0</v>
      </c>
      <c r="LU86" s="19">
        <f>IFERROR(HLOOKUP(LU$1,'Nakladova matice_2018'!$A$1:$IW$188,59,FALSE),0)</f>
        <v>0</v>
      </c>
      <c r="LV86" s="19">
        <f>IFERROR(HLOOKUP(LV$1,'Nakladova matice_2018'!$A$1:$IW$188,59,FALSE),0)</f>
        <v>0</v>
      </c>
      <c r="LW86" s="19">
        <f>IFERROR(HLOOKUP(LW$1,'Nakladova matice_2018'!$A$1:$IW$188,59,FALSE),0)</f>
        <v>0</v>
      </c>
      <c r="LX86" s="19">
        <f>IFERROR(HLOOKUP(LX$1,'Nakladova matice_2018'!$A$1:$IW$188,59,FALSE),0)</f>
        <v>0</v>
      </c>
      <c r="LY86" s="19">
        <f>IFERROR(HLOOKUP(LY$1,'Nakladova matice_2018'!$A$1:$IW$188,59,FALSE),0)</f>
        <v>0</v>
      </c>
      <c r="LZ86" s="19">
        <f>IFERROR(HLOOKUP(LZ$1,'Nakladova matice_2018'!$A$1:$IW$188,59,FALSE),0)</f>
        <v>0</v>
      </c>
      <c r="MA86" s="19">
        <f>IFERROR(HLOOKUP(MA$1,'Nakladova matice_2018'!$A$1:$IW$188,59,FALSE),0)</f>
        <v>0</v>
      </c>
      <c r="MB86" s="19">
        <f>IFERROR(HLOOKUP(MB$1,'Nakladova matice_2018'!$A$1:$IW$188,59,FALSE),0)</f>
        <v>0</v>
      </c>
      <c r="MC86" s="19">
        <f>IFERROR(HLOOKUP(MC$1,'Nakladova matice_2018'!$A$1:$IW$188,59,FALSE),0)</f>
        <v>0</v>
      </c>
      <c r="MD86" s="19">
        <f>IFERROR(HLOOKUP(MD$1,'Nakladova matice_2018'!$A$1:$IW$188,59,FALSE),0)</f>
        <v>0</v>
      </c>
      <c r="ME86" s="19">
        <f>IFERROR(HLOOKUP(ME$1,'Nakladova matice_2018'!$A$1:$IW$188,59,FALSE),0)</f>
        <v>0</v>
      </c>
      <c r="MF86" s="19">
        <f>IFERROR(HLOOKUP(MF$1,'Nakladova matice_2018'!$A$1:$IW$188,59,FALSE),0)</f>
        <v>0</v>
      </c>
      <c r="MG86" s="19">
        <f>IFERROR(HLOOKUP(MG$1,'Nakladova matice_2018'!$A$1:$IW$188,59,FALSE),0)</f>
        <v>0</v>
      </c>
      <c r="MH86" s="19">
        <f>IFERROR(HLOOKUP(MH$1,'Nakladova matice_2018'!$A$1:$IW$188,59,FALSE),0)</f>
        <v>0</v>
      </c>
      <c r="MI86" s="19">
        <f>IFERROR(HLOOKUP(MI$1,'Nakladova matice_2018'!$A$1:$IW$188,59,FALSE),0)</f>
        <v>0</v>
      </c>
      <c r="MJ86" s="19">
        <f>IFERROR(HLOOKUP(MJ$1,'Nakladova matice_2018'!$A$1:$IW$188,59,FALSE),0)</f>
        <v>0</v>
      </c>
      <c r="MK86" s="19">
        <f>IFERROR(HLOOKUP(MK$1,'Nakladova matice_2018'!$A$1:$IW$188,59,FALSE),0)</f>
        <v>124164.36</v>
      </c>
      <c r="ML86" s="19">
        <f>IFERROR(HLOOKUP(ML$1,'Nakladova matice_2018'!$A$1:$IW$188,59,FALSE),0)</f>
        <v>0</v>
      </c>
      <c r="MM86" s="19">
        <f>IFERROR(HLOOKUP(MM$1,'Nakladova matice_2018'!$A$1:$IW$188,59,FALSE),0)</f>
        <v>0</v>
      </c>
      <c r="MN86" s="19">
        <f>IFERROR(HLOOKUP(MN$1,'Nakladova matice_2018'!$A$1:$IW$188,59,FALSE),0)</f>
        <v>0</v>
      </c>
      <c r="MO86" s="20">
        <f t="shared" si="84"/>
        <v>301030.41000000003</v>
      </c>
      <c r="MP86" s="20">
        <f>MO86-'Nakladova matice_2018'!IX59</f>
        <v>0</v>
      </c>
    </row>
    <row r="87" spans="1:354" x14ac:dyDescent="0.2">
      <c r="A87" s="27">
        <v>518126</v>
      </c>
      <c r="B87" s="21" t="s">
        <v>229</v>
      </c>
      <c r="C87" s="53">
        <v>0</v>
      </c>
      <c r="D87" s="19">
        <f>IFERROR(HLOOKUP(D$1,'Nakladova matice_2018'!$A$1:$IW$188,60,FALSE),0)</f>
        <v>0</v>
      </c>
      <c r="E87" s="19">
        <f>IFERROR(HLOOKUP(E$1,'Nakladova matice_2018'!$A$1:$IW$188,60,FALSE),0)</f>
        <v>0</v>
      </c>
      <c r="F87" s="19">
        <f>IFERROR(HLOOKUP(F$1,'Nakladova matice_2018'!$A$1:$IW$188,60,FALSE),0)</f>
        <v>2440</v>
      </c>
      <c r="G87" s="19">
        <f>IFERROR(HLOOKUP(G$1,'Nakladova matice_2018'!$A$1:$IW$188,60,FALSE),0)</f>
        <v>0</v>
      </c>
      <c r="H87" s="19">
        <f>IFERROR(HLOOKUP(H$1,'Nakladova matice_2018'!$A$1:$IW$188,60,FALSE),0)</f>
        <v>0</v>
      </c>
      <c r="I87" s="19">
        <f>IFERROR(HLOOKUP(I$1,'Nakladova matice_2018'!$A$1:$IW$188,60,FALSE),0)</f>
        <v>0</v>
      </c>
      <c r="J87" s="19">
        <f>IFERROR(HLOOKUP(J$1,'Nakladova matice_2018'!$A$1:$IW$188,60,FALSE),0)</f>
        <v>510</v>
      </c>
      <c r="K87" s="19">
        <f>IFERROR(HLOOKUP(K$1,'Nakladova matice_2018'!$A$1:$IW$188,60,FALSE),0)</f>
        <v>0</v>
      </c>
      <c r="L87" s="19">
        <f>IFERROR(HLOOKUP(L$1,'Nakladova matice_2018'!$A$1:$IW$188,60,FALSE),0)</f>
        <v>0</v>
      </c>
      <c r="M87" s="19">
        <f>IFERROR(HLOOKUP(M$1,'Nakladova matice_2018'!$A$1:$IW$188,60,FALSE),0)</f>
        <v>0</v>
      </c>
      <c r="N87" s="19">
        <f>IFERROR(HLOOKUP(N$1,'Nakladova matice_2018'!$A$1:$IW$188,60,FALSE),0)</f>
        <v>0</v>
      </c>
      <c r="O87" s="19">
        <f>IFERROR(HLOOKUP(O$1,'Nakladova matice_2018'!$A$1:$IW$188,60,FALSE),0)</f>
        <v>2800</v>
      </c>
      <c r="P87" s="19">
        <f>IFERROR(HLOOKUP(P$1,'Nakladova matice_2018'!$A$1:$IW$188,60,FALSE),0)</f>
        <v>0</v>
      </c>
      <c r="Q87" s="19">
        <f>IFERROR(HLOOKUP(Q$1,'Nakladova matice_2018'!$A$1:$IW$188,60,FALSE),0)</f>
        <v>0</v>
      </c>
      <c r="R87" s="19">
        <f>IFERROR(HLOOKUP(R$1,'Nakladova matice_2018'!$A$1:$IW$188,60,FALSE),0)</f>
        <v>950</v>
      </c>
      <c r="S87" s="19">
        <f>IFERROR(HLOOKUP(S$1,'Nakladova matice_2018'!$A$1:$IW$188,60,FALSE),0)</f>
        <v>2310</v>
      </c>
      <c r="T87" s="19">
        <f>IFERROR(HLOOKUP(T$1,'Nakladova matice_2018'!$A$1:$IW$188,60,FALSE),0)</f>
        <v>0</v>
      </c>
      <c r="U87" s="19">
        <f>IFERROR(HLOOKUP(U$1,'Nakladova matice_2018'!$A$1:$IW$188,60,FALSE),0)</f>
        <v>0</v>
      </c>
      <c r="V87" s="19">
        <f>IFERROR(HLOOKUP(V$1,'Nakladova matice_2018'!$A$1:$IW$188,60,FALSE),0)</f>
        <v>0</v>
      </c>
      <c r="W87" s="19">
        <f>IFERROR(HLOOKUP(W$1,'Nakladova matice_2018'!$A$1:$IW$188,60,FALSE),0)</f>
        <v>3600</v>
      </c>
      <c r="X87" s="19">
        <f>IFERROR(HLOOKUP(X$1,'Nakladova matice_2018'!$A$1:$IW$188,60,FALSE),0)</f>
        <v>0</v>
      </c>
      <c r="Y87" s="19">
        <f>IFERROR(HLOOKUP(Y$1,'Nakladova matice_2018'!$A$1:$IW$188,60,FALSE),0)</f>
        <v>0</v>
      </c>
      <c r="Z87" s="19">
        <f>IFERROR(HLOOKUP(Z$1,'Nakladova matice_2018'!$A$1:$IW$188,60,FALSE),0)</f>
        <v>8898</v>
      </c>
      <c r="AA87" s="19">
        <f>IFERROR(HLOOKUP(AA$1,'Nakladova matice_2018'!$A$1:$IW$188,60,FALSE),0)</f>
        <v>0</v>
      </c>
      <c r="AB87" s="19">
        <f>IFERROR(HLOOKUP(AB$1,'Nakladova matice_2018'!$A$1:$IW$188,60,FALSE),0)</f>
        <v>0</v>
      </c>
      <c r="AC87" s="19">
        <f>IFERROR(HLOOKUP(AC$1,'Nakladova matice_2018'!$A$1:$IW$188,60,FALSE),0)</f>
        <v>0</v>
      </c>
      <c r="AD87" s="19">
        <f>IFERROR(HLOOKUP(AD$1,'Nakladova matice_2018'!$A$1:$IW$188,60,FALSE),0)</f>
        <v>0</v>
      </c>
      <c r="AE87" s="19">
        <f>IFERROR(HLOOKUP(AE$1,'Nakladova matice_2018'!$A$1:$IW$188,60,FALSE),0)</f>
        <v>0</v>
      </c>
      <c r="AF87" s="19">
        <f>IFERROR(HLOOKUP(AF$1,'Nakladova matice_2018'!$A$1:$IW$188,60,FALSE),0)</f>
        <v>0</v>
      </c>
      <c r="AG87" s="19">
        <f>IFERROR(HLOOKUP(AG$1,'Nakladova matice_2018'!$A$1:$IW$188,60,FALSE),0)</f>
        <v>0</v>
      </c>
      <c r="AH87" s="19">
        <f>IFERROR(HLOOKUP(AH$1,'Nakladova matice_2018'!$A$1:$IW$188,60,FALSE),0)</f>
        <v>0</v>
      </c>
      <c r="AI87" s="19">
        <f>IFERROR(HLOOKUP(AI$1,'Nakladova matice_2018'!$A$1:$IW$188,60,FALSE),0)</f>
        <v>0</v>
      </c>
      <c r="AJ87" s="19">
        <f>IFERROR(HLOOKUP(AJ$1,'Nakladova matice_2018'!$A$1:$IW$188,60,FALSE),0)</f>
        <v>0</v>
      </c>
      <c r="AK87" s="19">
        <f>IFERROR(HLOOKUP(AK$1,'Nakladova matice_2018'!$A$1:$IW$188,60,FALSE),0)</f>
        <v>0</v>
      </c>
      <c r="AL87" s="19">
        <f>IFERROR(HLOOKUP(AL$1,'Nakladova matice_2018'!$A$1:$IW$188,60,FALSE),0)</f>
        <v>0</v>
      </c>
      <c r="AM87" s="19">
        <f>IFERROR(HLOOKUP(AM$1,'Nakladova matice_2018'!$A$1:$IW$188,60,FALSE),0)</f>
        <v>0</v>
      </c>
      <c r="AN87" s="19">
        <f>IFERROR(HLOOKUP(AN$1,'Nakladova matice_2018'!$A$1:$IW$188,60,FALSE),0)</f>
        <v>0</v>
      </c>
      <c r="AO87" s="19">
        <f>IFERROR(HLOOKUP(AO$1,'Nakladova matice_2018'!$A$1:$IW$188,60,FALSE),0)</f>
        <v>0</v>
      </c>
      <c r="AP87" s="19">
        <f>IFERROR(HLOOKUP(AP$1,'Nakladova matice_2018'!$A$1:$IW$188,60,FALSE),0)</f>
        <v>0</v>
      </c>
      <c r="AQ87" s="19">
        <f>IFERROR(HLOOKUP(AQ$1,'Nakladova matice_2018'!$A$1:$IW$188,60,FALSE),0)</f>
        <v>0</v>
      </c>
      <c r="AR87" s="19">
        <f>IFERROR(HLOOKUP(AR$1,'Nakladova matice_2018'!$A$1:$IW$188,60,FALSE),0)</f>
        <v>0</v>
      </c>
      <c r="AS87" s="19">
        <f>IFERROR(HLOOKUP(AS$1,'Nakladova matice_2018'!$A$1:$IW$188,60,FALSE),0)</f>
        <v>0</v>
      </c>
      <c r="AT87" s="19">
        <f>IFERROR(HLOOKUP(AT$1,'Nakladova matice_2018'!$A$1:$IW$188,60,FALSE),0)</f>
        <v>0</v>
      </c>
      <c r="AU87" s="19">
        <f>IFERROR(HLOOKUP(AU$1,'Nakladova matice_2018'!$A$1:$IW$188,60,FALSE),0)</f>
        <v>0</v>
      </c>
      <c r="AV87" s="19">
        <f>IFERROR(HLOOKUP(AV$1,'Nakladova matice_2018'!$A$1:$IW$188,60,FALSE),0)</f>
        <v>0</v>
      </c>
      <c r="AW87" s="19">
        <f>IFERROR(HLOOKUP(AW$1,'Nakladova matice_2018'!$A$1:$IW$188,60,FALSE),0)</f>
        <v>0</v>
      </c>
      <c r="AX87" s="19">
        <f>IFERROR(HLOOKUP(AX$1,'Nakladova matice_2018'!$A$1:$IW$188,60,FALSE),0)</f>
        <v>0</v>
      </c>
      <c r="AY87" s="19">
        <f>IFERROR(HLOOKUP(AY$1,'Nakladova matice_2018'!$A$1:$IW$188,60,FALSE),0)</f>
        <v>500</v>
      </c>
      <c r="AZ87" s="19">
        <f>IFERROR(HLOOKUP(AZ$1,'Nakladova matice_2018'!$A$1:$IW$188,60,FALSE),0)</f>
        <v>0</v>
      </c>
      <c r="BA87" s="19">
        <f>IFERROR(HLOOKUP(BA$1,'Nakladova matice_2018'!$A$1:$IW$188,60,FALSE),0)</f>
        <v>6540</v>
      </c>
      <c r="BB87" s="19">
        <f>IFERROR(HLOOKUP(BB$1,'Nakladova matice_2018'!$A$1:$IW$188,60,FALSE),0)</f>
        <v>0</v>
      </c>
      <c r="BC87" s="19">
        <f>IFERROR(HLOOKUP(BC$1,'Nakladova matice_2018'!$A$1:$IW$188,60,FALSE),0)</f>
        <v>0</v>
      </c>
      <c r="BD87" s="19">
        <f>IFERROR(HLOOKUP(BD$1,'Nakladova matice_2018'!$A$1:$IW$188,60,FALSE),0)</f>
        <v>3610</v>
      </c>
      <c r="BE87" s="19">
        <f>IFERROR(HLOOKUP(BE$1,'Nakladova matice_2018'!$A$1:$IW$188,60,FALSE),0)</f>
        <v>0</v>
      </c>
      <c r="BF87" s="19">
        <f>IFERROR(HLOOKUP(BF$1,'Nakladova matice_2018'!$A$1:$IW$188,60,FALSE),0)</f>
        <v>0</v>
      </c>
      <c r="BG87" s="19">
        <f>IFERROR(HLOOKUP(BG$1,'Nakladova matice_2018'!$A$1:$IW$188,60,FALSE),0)</f>
        <v>0</v>
      </c>
      <c r="BH87" s="19">
        <f>IFERROR(HLOOKUP(BH$1,'Nakladova matice_2018'!$A$1:$IW$188,60,FALSE),0)</f>
        <v>0</v>
      </c>
      <c r="BI87" s="19">
        <f>IFERROR(HLOOKUP(BI$1,'Nakladova matice_2018'!$A$1:$IW$188,60,FALSE),0)</f>
        <v>2610</v>
      </c>
      <c r="BJ87" s="19">
        <f>IFERROR(HLOOKUP(BJ$1,'Nakladova matice_2018'!$A$1:$IW$188,60,FALSE),0)</f>
        <v>0</v>
      </c>
      <c r="BK87" s="19">
        <f>IFERROR(HLOOKUP(BK$1,'Nakladova matice_2018'!$A$1:$IW$188,60,FALSE),0)</f>
        <v>0</v>
      </c>
      <c r="BL87" s="19">
        <f>IFERROR(HLOOKUP(BL$1,'Nakladova matice_2018'!$A$1:$IW$188,60,FALSE),0)</f>
        <v>0</v>
      </c>
      <c r="BM87" s="19">
        <f>IFERROR(HLOOKUP(BM$1,'Nakladova matice_2018'!$A$1:$IW$188,60,FALSE),0)</f>
        <v>1660</v>
      </c>
      <c r="BN87" s="19">
        <f>IFERROR(HLOOKUP(BN$1,'Nakladova matice_2018'!$A$1:$IW$188,60,FALSE),0)</f>
        <v>0</v>
      </c>
      <c r="BO87" s="19">
        <f>IFERROR(HLOOKUP(BO$1,'Nakladova matice_2018'!$A$1:$IW$188,60,FALSE),0)</f>
        <v>0</v>
      </c>
      <c r="BP87" s="19">
        <f>IFERROR(HLOOKUP(BP$1,'Nakladova matice_2018'!$A$1:$IW$188,60,FALSE),0)</f>
        <v>0</v>
      </c>
      <c r="BQ87" s="19">
        <f>IFERROR(HLOOKUP(BQ$1,'Nakladova matice_2018'!$A$1:$IW$188,60,FALSE),0)</f>
        <v>3800</v>
      </c>
      <c r="BR87" s="19">
        <f>IFERROR(HLOOKUP(BR$1,'Nakladova matice_2018'!$A$1:$IW$188,60,FALSE),0)</f>
        <v>0</v>
      </c>
      <c r="BS87" s="19">
        <f>IFERROR(HLOOKUP(BS$1,'Nakladova matice_2018'!$A$1:$IW$188,60,FALSE),0)</f>
        <v>0</v>
      </c>
      <c r="BT87" s="19">
        <f>IFERROR(HLOOKUP(BT$1,'Nakladova matice_2018'!$A$1:$IW$188,60,FALSE),0)</f>
        <v>3475</v>
      </c>
      <c r="BU87" s="19">
        <f>IFERROR(HLOOKUP(BU$1,'Nakladova matice_2018'!$A$1:$IW$188,60,FALSE),0)</f>
        <v>0</v>
      </c>
      <c r="BV87" s="19">
        <f>IFERROR(HLOOKUP(BV$1,'Nakladova matice_2018'!$A$1:$IW$188,60,FALSE),0)</f>
        <v>0</v>
      </c>
      <c r="BW87" s="19">
        <f>IFERROR(HLOOKUP(BW$1,'Nakladova matice_2018'!$A$1:$IW$188,60,FALSE),0)</f>
        <v>0</v>
      </c>
      <c r="BX87" s="19">
        <f>IFERROR(HLOOKUP(BX$1,'Nakladova matice_2018'!$A$1:$IW$188,60,FALSE),0)</f>
        <v>1010</v>
      </c>
      <c r="BY87" s="19">
        <f>IFERROR(HLOOKUP(BY$1,'Nakladova matice_2018'!$A$1:$IW$188,60,FALSE),0)</f>
        <v>0</v>
      </c>
      <c r="BZ87" s="19">
        <f>IFERROR(HLOOKUP(BZ$1,'Nakladova matice_2018'!$A$1:$IW$188,60,FALSE),0)</f>
        <v>0</v>
      </c>
      <c r="CA87" s="19">
        <f>IFERROR(HLOOKUP(CA$1,'Nakladova matice_2018'!$A$1:$IW$188,60,FALSE),0)</f>
        <v>0</v>
      </c>
      <c r="CB87" s="19">
        <f>IFERROR(HLOOKUP(CB$1,'Nakladova matice_2018'!$A$1:$IW$188,60,FALSE),0)</f>
        <v>0</v>
      </c>
      <c r="CC87" s="19">
        <f>IFERROR(HLOOKUP(CC$1,'Nakladova matice_2018'!$A$1:$IW$188,60,FALSE),0)</f>
        <v>500</v>
      </c>
      <c r="CD87" s="19">
        <f>IFERROR(HLOOKUP(CD$1,'Nakladova matice_2018'!$A$1:$IW$188,60,FALSE),0)</f>
        <v>2320</v>
      </c>
      <c r="CE87" s="19">
        <f>IFERROR(HLOOKUP(CE$1,'Nakladova matice_2018'!$A$1:$IW$188,60,FALSE),0)</f>
        <v>600</v>
      </c>
      <c r="CF87" s="19">
        <f>IFERROR(HLOOKUP(CF$1,'Nakladova matice_2018'!$A$1:$IW$188,60,FALSE),0)</f>
        <v>500</v>
      </c>
      <c r="CG87" s="19">
        <f>IFERROR(HLOOKUP(CG$1,'Nakladova matice_2018'!$A$1:$IW$188,60,FALSE),0)</f>
        <v>0</v>
      </c>
      <c r="CH87" s="19">
        <f>IFERROR(HLOOKUP(CH$1,'Nakladova matice_2018'!$A$1:$IW$188,60,FALSE),0)</f>
        <v>0</v>
      </c>
      <c r="CI87" s="19">
        <f>IFERROR(HLOOKUP(CI$1,'Nakladova matice_2018'!$A$1:$IW$188,60,FALSE),0)</f>
        <v>1410</v>
      </c>
      <c r="CJ87" s="19">
        <f>IFERROR(HLOOKUP(CJ$1,'Nakladova matice_2018'!$A$1:$IW$188,60,FALSE),0)</f>
        <v>900</v>
      </c>
      <c r="CK87" s="19">
        <f>IFERROR(HLOOKUP(CK$1,'Nakladova matice_2018'!$A$1:$IW$188,60,FALSE),0)</f>
        <v>600</v>
      </c>
      <c r="CL87" s="19">
        <f>IFERROR(HLOOKUP(CL$1,'Nakladova matice_2018'!$A$1:$IW$188,60,FALSE),0)</f>
        <v>600</v>
      </c>
      <c r="CM87" s="19">
        <f>IFERROR(HLOOKUP(CM$1,'Nakladova matice_2018'!$A$1:$IW$188,60,FALSE),0)</f>
        <v>500</v>
      </c>
      <c r="CN87" s="19">
        <f>IFERROR(HLOOKUP(CN$1,'Nakladova matice_2018'!$A$1:$IW$188,60,FALSE),0)</f>
        <v>900</v>
      </c>
      <c r="CO87" s="19">
        <f>IFERROR(HLOOKUP(CO$1,'Nakladova matice_2018'!$A$1:$IW$188,60,FALSE),0)</f>
        <v>0</v>
      </c>
      <c r="CP87" s="19">
        <f>IFERROR(HLOOKUP(CP$1,'Nakladova matice_2018'!$A$1:$IW$188,60,FALSE),0)</f>
        <v>0</v>
      </c>
      <c r="CQ87" s="19">
        <f>IFERROR(HLOOKUP(CQ$1,'Nakladova matice_2018'!$A$1:$IW$188,60,FALSE),0)</f>
        <v>0</v>
      </c>
      <c r="CR87" s="19">
        <f>IFERROR(HLOOKUP(CR$1,'Nakladova matice_2018'!$A$1:$IW$188,60,FALSE),0)</f>
        <v>0</v>
      </c>
      <c r="CS87" s="19">
        <f>IFERROR(HLOOKUP(CS$1,'Nakladova matice_2018'!$A$1:$IW$188,60,FALSE),0)</f>
        <v>0</v>
      </c>
      <c r="CT87" s="19">
        <f>IFERROR(HLOOKUP(CT$1,'Nakladova matice_2018'!$A$1:$IW$188,60,FALSE),0)</f>
        <v>3170</v>
      </c>
      <c r="CU87" s="19">
        <f>IFERROR(HLOOKUP(CU$1,'Nakladova matice_2018'!$A$1:$IW$188,60,FALSE),0)</f>
        <v>2175</v>
      </c>
      <c r="CV87" s="19">
        <f>IFERROR(HLOOKUP(CV$1,'Nakladova matice_2018'!$A$1:$IW$188,60,FALSE),0)</f>
        <v>1950</v>
      </c>
      <c r="CW87" s="19">
        <f>IFERROR(HLOOKUP(CW$1,'Nakladova matice_2018'!$A$1:$IW$188,60,FALSE),0)</f>
        <v>0</v>
      </c>
      <c r="CX87" s="19">
        <f>IFERROR(HLOOKUP(CX$1,'Nakladova matice_2018'!$A$1:$IW$188,60,FALSE),0)</f>
        <v>0</v>
      </c>
      <c r="CY87" s="19">
        <f>IFERROR(HLOOKUP(CY$1,'Nakladova matice_2018'!$A$1:$IW$188,60,FALSE),0)</f>
        <v>0</v>
      </c>
      <c r="CZ87" s="19">
        <f>IFERROR(HLOOKUP(CZ$1,'Nakladova matice_2018'!$A$1:$IW$188,60,FALSE),0)</f>
        <v>0</v>
      </c>
      <c r="DA87" s="19">
        <f>IFERROR(HLOOKUP(DA$1,'Nakladova matice_2018'!$A$1:$IW$188,60,FALSE),0)</f>
        <v>1000</v>
      </c>
      <c r="DB87" s="19">
        <f>IFERROR(HLOOKUP(DB$1,'Nakladova matice_2018'!$A$1:$IW$188,60,FALSE),0)</f>
        <v>4520</v>
      </c>
      <c r="DC87" s="19">
        <f>IFERROR(HLOOKUP(DC$1,'Nakladova matice_2018'!$A$1:$IW$188,60,FALSE),0)</f>
        <v>0</v>
      </c>
      <c r="DD87" s="19">
        <f>IFERROR(HLOOKUP(DD$1,'Nakladova matice_2018'!$A$1:$IW$188,60,FALSE),0)</f>
        <v>0</v>
      </c>
      <c r="DE87" s="19">
        <f>IFERROR(HLOOKUP(DE$1,'Nakladova matice_2018'!$A$1:$IW$188,60,FALSE),0)</f>
        <v>0</v>
      </c>
      <c r="DF87" s="19">
        <f>IFERROR(HLOOKUP(DF$1,'Nakladova matice_2018'!$A$1:$IW$188,60,FALSE),0)</f>
        <v>0</v>
      </c>
      <c r="DG87" s="19">
        <f>IFERROR(HLOOKUP(DG$1,'Nakladova matice_2018'!$A$1:$IW$188,60,FALSE),0)</f>
        <v>2595</v>
      </c>
      <c r="DH87" s="19">
        <f>IFERROR(HLOOKUP(DH$1,'Nakladova matice_2018'!$A$1:$IW$188,60,FALSE),0)</f>
        <v>0</v>
      </c>
      <c r="DI87" s="19">
        <f>IFERROR(HLOOKUP(DI$1,'Nakladova matice_2018'!$A$1:$IW$188,60,FALSE),0)</f>
        <v>0</v>
      </c>
      <c r="DJ87" s="19">
        <f>IFERROR(HLOOKUP(DJ$1,'Nakladova matice_2018'!$A$1:$IW$188,60,FALSE),0)</f>
        <v>3880</v>
      </c>
      <c r="DK87" s="19">
        <f>IFERROR(HLOOKUP(DK$1,'Nakladova matice_2018'!$A$1:$IW$188,60,FALSE),0)</f>
        <v>0</v>
      </c>
      <c r="DL87" s="19">
        <f>IFERROR(HLOOKUP(DL$1,'Nakladova matice_2018'!$A$1:$IW$188,60,FALSE),0)</f>
        <v>3120</v>
      </c>
      <c r="DM87" s="19">
        <f>IFERROR(HLOOKUP(DM$1,'Nakladova matice_2018'!$A$1:$IW$188,60,FALSE),0)</f>
        <v>0</v>
      </c>
      <c r="DN87" s="19">
        <f>IFERROR(HLOOKUP(DN$1,'Nakladova matice_2018'!$A$1:$IW$188,60,FALSE),0)</f>
        <v>1460</v>
      </c>
      <c r="DO87" s="19">
        <f>IFERROR(HLOOKUP(DO$1,'Nakladova matice_2018'!$A$1:$IW$188,60,FALSE),0)</f>
        <v>0</v>
      </c>
      <c r="DP87" s="19">
        <f>IFERROR(HLOOKUP(DP$1,'Nakladova matice_2018'!$A$1:$IW$188,60,FALSE),0)</f>
        <v>0</v>
      </c>
      <c r="DQ87" s="19">
        <f>IFERROR(HLOOKUP(DQ$1,'Nakladova matice_2018'!$A$1:$IW$188,60,FALSE),0)</f>
        <v>0</v>
      </c>
      <c r="DR87" s="19">
        <f>IFERROR(HLOOKUP(DR$1,'Nakladova matice_2018'!$A$1:$IW$188,60,FALSE),0)</f>
        <v>6850</v>
      </c>
      <c r="DS87" s="19">
        <f>IFERROR(HLOOKUP(DS$1,'Nakladova matice_2018'!$A$1:$IW$188,60,FALSE),0)</f>
        <v>0</v>
      </c>
      <c r="DT87" s="19">
        <f>IFERROR(HLOOKUP(DT$1,'Nakladova matice_2018'!$A$1:$IW$188,60,FALSE),0)</f>
        <v>0</v>
      </c>
      <c r="DU87" s="19">
        <f>IFERROR(HLOOKUP(DU$1,'Nakladova matice_2018'!$A$1:$IW$188,60,FALSE),0)</f>
        <v>3550</v>
      </c>
      <c r="DV87" s="19">
        <f>IFERROR(HLOOKUP(DV$1,'Nakladova matice_2018'!$A$1:$IW$188,60,FALSE),0)</f>
        <v>1450</v>
      </c>
      <c r="DW87" s="19">
        <f>IFERROR(HLOOKUP(DW$1,'Nakladova matice_2018'!$A$1:$IW$188,60,FALSE),0)</f>
        <v>510</v>
      </c>
      <c r="DX87" s="19">
        <f>IFERROR(HLOOKUP(DX$1,'Nakladova matice_2018'!$A$1:$IW$188,60,FALSE),0)</f>
        <v>500</v>
      </c>
      <c r="DY87" s="19">
        <f>IFERROR(HLOOKUP(DY$1,'Nakladova matice_2018'!$A$1:$IW$188,60,FALSE),0)</f>
        <v>200</v>
      </c>
      <c r="DZ87" s="19">
        <f>IFERROR(HLOOKUP(DZ$1,'Nakladova matice_2018'!$A$1:$IW$188,60,FALSE),0)</f>
        <v>2765</v>
      </c>
      <c r="EA87" s="19">
        <f>IFERROR(HLOOKUP(EA$1,'Nakladova matice_2018'!$A$1:$IW$188,60,FALSE),0)</f>
        <v>450</v>
      </c>
      <c r="EB87" s="19">
        <f>IFERROR(HLOOKUP(EB$1,'Nakladova matice_2018'!$A$1:$IW$188,60,FALSE),0)</f>
        <v>600</v>
      </c>
      <c r="EC87" s="19">
        <f>IFERROR(HLOOKUP(EC$1,'Nakladova matice_2018'!$A$1:$IW$188,60,FALSE),0)</f>
        <v>1000</v>
      </c>
      <c r="ED87" s="19">
        <f>IFERROR(HLOOKUP(ED$1,'Nakladova matice_2018'!$A$1:$IW$188,60,FALSE),0)</f>
        <v>510</v>
      </c>
      <c r="EE87" s="19">
        <f>IFERROR(HLOOKUP(EE$1,'Nakladova matice_2018'!$A$1:$IW$188,60,FALSE),0)</f>
        <v>400</v>
      </c>
      <c r="EF87" s="19">
        <f>IFERROR(HLOOKUP(EF$1,'Nakladova matice_2018'!$A$1:$IW$188,60,FALSE),0)</f>
        <v>0</v>
      </c>
      <c r="EG87" s="19">
        <f>IFERROR(HLOOKUP(EG$1,'Nakladova matice_2018'!$A$1:$IW$188,60,FALSE),0)</f>
        <v>0</v>
      </c>
      <c r="EH87" s="19">
        <f>IFERROR(HLOOKUP(EH$1,'Nakladova matice_2018'!$A$1:$IW$188,60,FALSE),0)</f>
        <v>0</v>
      </c>
      <c r="EI87" s="19">
        <f>IFERROR(HLOOKUP(EI$1,'Nakladova matice_2018'!$A$1:$IW$188,60,FALSE),0)</f>
        <v>510</v>
      </c>
      <c r="EJ87" s="19">
        <f>IFERROR(HLOOKUP(EJ$1,'Nakladova matice_2018'!$A$1:$IW$188,60,FALSE),0)</f>
        <v>0</v>
      </c>
      <c r="EK87" s="19">
        <f>IFERROR(HLOOKUP(EK$1,'Nakladova matice_2018'!$A$1:$IW$188,60,FALSE),0)</f>
        <v>450</v>
      </c>
      <c r="EL87" s="19">
        <f>IFERROR(HLOOKUP(EL$1,'Nakladova matice_2018'!$A$1:$IW$188,60,FALSE),0)</f>
        <v>0</v>
      </c>
      <c r="EM87" s="19">
        <f>IFERROR(HLOOKUP(EM$1,'Nakladova matice_2018'!$A$1:$IW$188,60,FALSE),0)</f>
        <v>0</v>
      </c>
      <c r="EN87" s="19">
        <f>IFERROR(HLOOKUP(EN$1,'Nakladova matice_2018'!$A$1:$IW$188,60,FALSE),0)</f>
        <v>0</v>
      </c>
      <c r="EO87" s="19">
        <f>IFERROR(HLOOKUP(EO$1,'Nakladova matice_2018'!$A$1:$IW$188,60,FALSE),0)</f>
        <v>1360</v>
      </c>
      <c r="EP87" s="19">
        <f>IFERROR(HLOOKUP(EP$1,'Nakladova matice_2018'!$A$1:$IW$188,60,FALSE),0)</f>
        <v>0</v>
      </c>
      <c r="EQ87" s="19">
        <f>IFERROR(HLOOKUP(EQ$1,'Nakladova matice_2018'!$A$1:$IW$188,60,FALSE),0)</f>
        <v>0</v>
      </c>
      <c r="ER87" s="19">
        <f>IFERROR(HLOOKUP(ER$1,'Nakladova matice_2018'!$A$1:$IW$188,60,FALSE),0)</f>
        <v>0</v>
      </c>
      <c r="ES87" s="19">
        <f>IFERROR(HLOOKUP(ES$1,'Nakladova matice_2018'!$A$1:$IW$188,60,FALSE),0)</f>
        <v>0</v>
      </c>
      <c r="ET87" s="19">
        <f>IFERROR(HLOOKUP(ET$1,'Nakladova matice_2018'!$A$1:$IW$188,60,FALSE),0)</f>
        <v>0</v>
      </c>
      <c r="EU87" s="19">
        <f>IFERROR(HLOOKUP(EU$1,'Nakladova matice_2018'!$A$1:$IW$188,60,FALSE),0)</f>
        <v>0</v>
      </c>
      <c r="EV87" s="19">
        <f>IFERROR(HLOOKUP(EV$1,'Nakladova matice_2018'!$A$1:$IW$188,60,FALSE),0)</f>
        <v>0</v>
      </c>
      <c r="EW87" s="19">
        <f>IFERROR(HLOOKUP(EW$1,'Nakladova matice_2018'!$A$1:$IW$188,60,FALSE),0)</f>
        <v>1800</v>
      </c>
      <c r="EX87" s="19">
        <f>IFERROR(HLOOKUP(EX$1,'Nakladova matice_2018'!$A$1:$IW$188,60,FALSE),0)</f>
        <v>0</v>
      </c>
      <c r="EY87" s="19">
        <f>IFERROR(HLOOKUP(EY$1,'Nakladova matice_2018'!$A$1:$IW$188,60,FALSE),0)</f>
        <v>0</v>
      </c>
      <c r="EZ87" s="19">
        <f>IFERROR(HLOOKUP(EZ$1,'Nakladova matice_2018'!$A$1:$IW$188,60,FALSE),0)</f>
        <v>1110</v>
      </c>
      <c r="FA87" s="19">
        <f>IFERROR(HLOOKUP(FA$1,'Nakladova matice_2018'!$A$1:$IW$188,60,FALSE),0)</f>
        <v>0</v>
      </c>
      <c r="FB87" s="19">
        <f>IFERROR(HLOOKUP(FB$1,'Nakladova matice_2018'!$A$1:$IW$188,60,FALSE),0)</f>
        <v>0</v>
      </c>
      <c r="FC87" s="19">
        <f>IFERROR(HLOOKUP(FC$1,'Nakladova matice_2018'!$A$1:$IW$188,60,FALSE),0)</f>
        <v>450</v>
      </c>
      <c r="FD87" s="19">
        <f>IFERROR(HLOOKUP(FD$1,'Nakladova matice_2018'!$A$1:$IW$188,60,FALSE),0)</f>
        <v>0</v>
      </c>
      <c r="FE87" s="19">
        <f>IFERROR(HLOOKUP(FE$1,'Nakladova matice_2018'!$A$1:$IW$188,60,FALSE),0)</f>
        <v>900</v>
      </c>
      <c r="FF87" s="19">
        <f>IFERROR(HLOOKUP(FF$1,'Nakladova matice_2018'!$A$1:$IW$188,60,FALSE),0)</f>
        <v>450</v>
      </c>
      <c r="FG87" s="19">
        <f>IFERROR(HLOOKUP(FG$1,'Nakladova matice_2018'!$A$1:$IW$188,60,FALSE),0)</f>
        <v>0</v>
      </c>
      <c r="FH87" s="19">
        <f>IFERROR(HLOOKUP(FH$1,'Nakladova matice_2018'!$A$1:$IW$188,60,FALSE),0)</f>
        <v>0</v>
      </c>
      <c r="FI87" s="19">
        <f>IFERROR(HLOOKUP(FI$1,'Nakladova matice_2018'!$A$1:$IW$188,60,FALSE),0)</f>
        <v>2150</v>
      </c>
      <c r="FJ87" s="19">
        <f>IFERROR(HLOOKUP(FJ$1,'Nakladova matice_2018'!$A$1:$IW$188,60,FALSE),0)</f>
        <v>500</v>
      </c>
      <c r="FK87" s="19">
        <f>IFERROR(HLOOKUP(FK$1,'Nakladova matice_2018'!$A$1:$IW$188,60,FALSE),0)</f>
        <v>0</v>
      </c>
      <c r="FL87" s="19">
        <f>IFERROR(HLOOKUP(FL$1,'Nakladova matice_2018'!$A$1:$IW$188,60,FALSE),0)</f>
        <v>550</v>
      </c>
      <c r="FM87" s="19">
        <f>IFERROR(HLOOKUP(FM$1,'Nakladova matice_2018'!$A$1:$IW$188,60,FALSE),0)</f>
        <v>0</v>
      </c>
      <c r="FN87" s="19">
        <f>IFERROR(HLOOKUP(FN$1,'Nakladova matice_2018'!$A$1:$IW$188,60,FALSE),0)</f>
        <v>2660</v>
      </c>
      <c r="FO87" s="19">
        <f>IFERROR(HLOOKUP(FO$1,'Nakladova matice_2018'!$A$1:$IW$188,60,FALSE),0)</f>
        <v>1950</v>
      </c>
      <c r="FP87" s="19">
        <f>IFERROR(HLOOKUP(FP$1,'Nakladova matice_2018'!$A$1:$IW$188,60,FALSE),0)</f>
        <v>0</v>
      </c>
      <c r="FQ87" s="19">
        <f>IFERROR(HLOOKUP(FQ$1,'Nakladova matice_2018'!$A$1:$IW$188,60,FALSE),0)</f>
        <v>0</v>
      </c>
      <c r="FR87" s="19">
        <f>IFERROR(HLOOKUP(FR$1,'Nakladova matice_2018'!$A$1:$IW$188,60,FALSE),0)</f>
        <v>0</v>
      </c>
      <c r="FS87" s="19">
        <f>IFERROR(HLOOKUP(FS$1,'Nakladova matice_2018'!$A$1:$IW$188,60,FALSE),0)</f>
        <v>0</v>
      </c>
      <c r="FT87" s="19">
        <f>IFERROR(HLOOKUP(FT$1,'Nakladova matice_2018'!$A$1:$IW$188,60,FALSE),0)</f>
        <v>5110</v>
      </c>
      <c r="FU87" s="19">
        <f>IFERROR(HLOOKUP(FU$1,'Nakladova matice_2018'!$A$1:$IW$188,60,FALSE),0)</f>
        <v>1350</v>
      </c>
      <c r="FV87" s="19">
        <f>IFERROR(HLOOKUP(FV$1,'Nakladova matice_2018'!$A$1:$IW$188,60,FALSE),0)</f>
        <v>1210</v>
      </c>
      <c r="FW87" s="19">
        <f>IFERROR(HLOOKUP(FW$1,'Nakladova matice_2018'!$A$1:$IW$188,60,FALSE),0)</f>
        <v>0</v>
      </c>
      <c r="FX87" s="19">
        <f>IFERROR(HLOOKUP(FX$1,'Nakladova matice_2018'!$A$1:$IW$188,60,FALSE),0)</f>
        <v>8528</v>
      </c>
      <c r="FY87" s="19">
        <f>IFERROR(HLOOKUP(FY$1,'Nakladova matice_2018'!$A$1:$IW$188,60,FALSE),0)</f>
        <v>3610</v>
      </c>
      <c r="FZ87" s="19">
        <f>IFERROR(HLOOKUP(FZ$1,'Nakladova matice_2018'!$A$1:$IW$188,60,FALSE),0)</f>
        <v>0</v>
      </c>
      <c r="GA87" s="19">
        <f>IFERROR(HLOOKUP(GA$1,'Nakladova matice_2018'!$A$1:$IW$188,60,FALSE),0)</f>
        <v>11600</v>
      </c>
      <c r="GB87" s="19">
        <f>IFERROR(HLOOKUP(GB$1,'Nakladova matice_2018'!$A$1:$IW$188,60,FALSE),0)</f>
        <v>2750</v>
      </c>
      <c r="GC87" s="19">
        <f>IFERROR(HLOOKUP(GC$1,'Nakladova matice_2018'!$A$1:$IW$188,60,FALSE),0)</f>
        <v>2400</v>
      </c>
      <c r="GD87" s="19">
        <f>IFERROR(HLOOKUP(GD$1,'Nakladova matice_2018'!$A$1:$IW$188,60,FALSE),0)</f>
        <v>2020</v>
      </c>
      <c r="GE87" s="19">
        <f>IFERROR(HLOOKUP(GE$1,'Nakladova matice_2018'!$A$1:$IW$188,60,FALSE),0)</f>
        <v>0</v>
      </c>
      <c r="GF87" s="19">
        <f>IFERROR(HLOOKUP(GF$1,'Nakladova matice_2018'!$A$1:$IW$188,60,FALSE),0)</f>
        <v>0</v>
      </c>
      <c r="GG87" s="19">
        <f>IFERROR(HLOOKUP(GG$1,'Nakladova matice_2018'!$A$1:$IW$188,60,FALSE),0)</f>
        <v>0</v>
      </c>
      <c r="GH87" s="19">
        <f>IFERROR(HLOOKUP(GH$1,'Nakladova matice_2018'!$A$1:$IW$188,60,FALSE),0)</f>
        <v>0</v>
      </c>
      <c r="GI87" s="19">
        <f>IFERROR(HLOOKUP(GI$1,'Nakladova matice_2018'!$A$1:$IW$188,60,FALSE),0)</f>
        <v>500</v>
      </c>
      <c r="GJ87" s="19">
        <f>IFERROR(HLOOKUP(GJ$1,'Nakladova matice_2018'!$A$1:$IW$188,60,FALSE),0)</f>
        <v>1900</v>
      </c>
      <c r="GK87" s="19">
        <f>IFERROR(HLOOKUP(GK$1,'Nakladova matice_2018'!$A$1:$IW$188,60,FALSE),0)</f>
        <v>1500</v>
      </c>
      <c r="GL87" s="19">
        <f>IFERROR(HLOOKUP(GL$1,'Nakladova matice_2018'!$A$1:$IW$188,60,FALSE),0)</f>
        <v>0</v>
      </c>
      <c r="GM87" s="19">
        <f>IFERROR(HLOOKUP(GM$1,'Nakladova matice_2018'!$A$1:$IW$188,60,FALSE),0)</f>
        <v>900</v>
      </c>
      <c r="GN87" s="19">
        <f>IFERROR(HLOOKUP(GN$1,'Nakladova matice_2018'!$A$1:$IW$188,60,FALSE),0)</f>
        <v>0</v>
      </c>
      <c r="GO87" s="19">
        <f>IFERROR(HLOOKUP(GO$1,'Nakladova matice_2018'!$A$1:$IW$188,60,FALSE),0)</f>
        <v>0</v>
      </c>
      <c r="GP87" s="19">
        <f>IFERROR(HLOOKUP(GP$1,'Nakladova matice_2018'!$A$1:$IW$188,60,FALSE),0)</f>
        <v>0</v>
      </c>
      <c r="GQ87" s="19">
        <f>IFERROR(HLOOKUP(GQ$1,'Nakladova matice_2018'!$A$1:$IW$188,60,FALSE),0)</f>
        <v>0</v>
      </c>
      <c r="GR87" s="19">
        <f>IFERROR(HLOOKUP(GR$1,'Nakladova matice_2018'!$A$1:$IW$188,60,FALSE),0)</f>
        <v>0</v>
      </c>
      <c r="GS87" s="19">
        <f>IFERROR(HLOOKUP(GS$1,'Nakladova matice_2018'!$A$1:$IW$188,60,FALSE),0)</f>
        <v>0</v>
      </c>
      <c r="GT87" s="19">
        <f>IFERROR(HLOOKUP(GT$1,'Nakladova matice_2018'!$A$1:$IW$188,60,FALSE),0)</f>
        <v>450</v>
      </c>
      <c r="GU87" s="19">
        <f>IFERROR(HLOOKUP(GU$1,'Nakladova matice_2018'!$A$1:$IW$188,60,FALSE),0)</f>
        <v>1650</v>
      </c>
      <c r="GV87" s="19">
        <f>IFERROR(HLOOKUP(GV$1,'Nakladova matice_2018'!$A$1:$IW$188,60,FALSE),0)</f>
        <v>500</v>
      </c>
      <c r="GW87" s="19">
        <f>IFERROR(HLOOKUP(GW$1,'Nakladova matice_2018'!$A$1:$IW$188,60,FALSE),0)</f>
        <v>0</v>
      </c>
      <c r="GX87" s="19">
        <f>IFERROR(HLOOKUP(GX$1,'Nakladova matice_2018'!$A$1:$IW$188,60,FALSE),0)</f>
        <v>0</v>
      </c>
      <c r="GY87" s="19">
        <f>IFERROR(HLOOKUP(GY$1,'Nakladova matice_2018'!$A$1:$IW$188,60,FALSE),0)</f>
        <v>0</v>
      </c>
      <c r="GZ87" s="19">
        <f>IFERROR(HLOOKUP(GZ$1,'Nakladova matice_2018'!$A$1:$IW$188,60,FALSE),0)</f>
        <v>2160</v>
      </c>
      <c r="HA87" s="19">
        <f>IFERROR(HLOOKUP(HA$1,'Nakladova matice_2018'!$A$1:$IW$188,60,FALSE),0)</f>
        <v>590</v>
      </c>
      <c r="HB87" s="19">
        <f>IFERROR(HLOOKUP(HB$1,'Nakladova matice_2018'!$A$1:$IW$188,60,FALSE),0)</f>
        <v>0</v>
      </c>
      <c r="HC87" s="19">
        <f>IFERROR(HLOOKUP(HC$1,'Nakladova matice_2018'!$A$1:$IW$188,60,FALSE),0)</f>
        <v>960</v>
      </c>
      <c r="HD87" s="19">
        <f>IFERROR(HLOOKUP(HD$1,'Nakladova matice_2018'!$A$1:$IW$188,60,FALSE),0)</f>
        <v>1775</v>
      </c>
      <c r="HE87" s="19">
        <f>IFERROR(HLOOKUP(HE$1,'Nakladova matice_2018'!$A$1:$IW$188,60,FALSE),0)</f>
        <v>1660</v>
      </c>
      <c r="HF87" s="19">
        <f>IFERROR(HLOOKUP(HF$1,'Nakladova matice_2018'!$A$1:$IW$188,60,FALSE),0)</f>
        <v>1250</v>
      </c>
      <c r="HG87" s="19">
        <f>IFERROR(HLOOKUP(HG$1,'Nakladova matice_2018'!$A$1:$IW$188,60,FALSE),0)</f>
        <v>0</v>
      </c>
      <c r="HH87" s="19">
        <f>IFERROR(HLOOKUP(HH$1,'Nakladova matice_2018'!$A$1:$IW$188,60,FALSE),0)</f>
        <v>0</v>
      </c>
      <c r="HI87" s="19">
        <f>IFERROR(HLOOKUP(HI$1,'Nakladova matice_2018'!$A$1:$IW$188,60,FALSE),0)</f>
        <v>0</v>
      </c>
      <c r="HJ87" s="19">
        <f>IFERROR(HLOOKUP(HJ$1,'Nakladova matice_2018'!$A$1:$IW$188,60,FALSE),0)</f>
        <v>5360</v>
      </c>
      <c r="HK87" s="19">
        <f>IFERROR(HLOOKUP(HK$1,'Nakladova matice_2018'!$A$1:$IW$188,60,FALSE),0)</f>
        <v>0</v>
      </c>
      <c r="HL87" s="19">
        <f>IFERROR(HLOOKUP(HL$1,'Nakladova matice_2018'!$A$1:$IW$188,60,FALSE),0)</f>
        <v>0</v>
      </c>
      <c r="HM87" s="19">
        <f>IFERROR(HLOOKUP(HM$1,'Nakladova matice_2018'!$A$1:$IW$188,60,FALSE),0)</f>
        <v>0</v>
      </c>
      <c r="HN87" s="19">
        <f>IFERROR(HLOOKUP(HN$1,'Nakladova matice_2018'!$A$1:$IW$188,60,FALSE),0)</f>
        <v>0</v>
      </c>
      <c r="HO87" s="19">
        <f>IFERROR(HLOOKUP(HO$1,'Nakladova matice_2018'!$A$1:$IW$188,60,FALSE),0)</f>
        <v>0</v>
      </c>
      <c r="HP87" s="19">
        <f>IFERROR(HLOOKUP(HP$1,'Nakladova matice_2018'!$A$1:$IW$188,60,FALSE),0)</f>
        <v>0</v>
      </c>
      <c r="HQ87" s="19">
        <f>IFERROR(HLOOKUP(HQ$1,'Nakladova matice_2018'!$A$1:$IW$188,60,FALSE),0)</f>
        <v>0</v>
      </c>
      <c r="HR87" s="19">
        <f>IFERROR(HLOOKUP(HR$1,'Nakladova matice_2018'!$A$1:$IW$188,60,FALSE),0)</f>
        <v>0</v>
      </c>
      <c r="HS87" s="19">
        <f>IFERROR(HLOOKUP(HS$1,'Nakladova matice_2018'!$A$1:$IW$188,60,FALSE),0)</f>
        <v>0</v>
      </c>
      <c r="HT87" s="19">
        <f>IFERROR(HLOOKUP(HT$1,'Nakladova matice_2018'!$A$1:$IW$188,60,FALSE),0)</f>
        <v>2292</v>
      </c>
      <c r="HU87" s="19">
        <f>IFERROR(HLOOKUP(HU$1,'Nakladova matice_2018'!$A$1:$IW$188,60,FALSE),0)</f>
        <v>1100</v>
      </c>
      <c r="HV87" s="19">
        <f>IFERROR(HLOOKUP(HV$1,'Nakladova matice_2018'!$A$1:$IW$188,60,FALSE),0)</f>
        <v>1476</v>
      </c>
      <c r="HW87" s="19">
        <f>IFERROR(HLOOKUP(HW$1,'Nakladova matice_2018'!$A$1:$IW$188,60,FALSE),0)</f>
        <v>2473</v>
      </c>
      <c r="HX87" s="19">
        <f>IFERROR(HLOOKUP(HX$1,'Nakladova matice_2018'!$A$1:$IW$188,60,FALSE),0)</f>
        <v>1365</v>
      </c>
      <c r="HY87" s="19">
        <f>IFERROR(HLOOKUP(HY$1,'Nakladova matice_2018'!$A$1:$IW$188,60,FALSE),0)</f>
        <v>850</v>
      </c>
      <c r="HZ87" s="19">
        <f>IFERROR(HLOOKUP(HZ$1,'Nakladova matice_2018'!$A$1:$IW$188,60,FALSE),0)</f>
        <v>0</v>
      </c>
      <c r="IA87" s="19">
        <f>IFERROR(HLOOKUP(IA$1,'Nakladova matice_2018'!$A$1:$IW$188,60,FALSE),0)</f>
        <v>3090</v>
      </c>
      <c r="IB87" s="19">
        <f>IFERROR(HLOOKUP(IB$1,'Nakladova matice_2018'!$A$1:$IW$188,60,FALSE),0)</f>
        <v>0</v>
      </c>
      <c r="IC87" s="19">
        <f>IFERROR(HLOOKUP(IC$1,'Nakladova matice_2018'!$A$1:$IW$188,60,FALSE),0)</f>
        <v>0</v>
      </c>
      <c r="ID87" s="19">
        <f>IFERROR(HLOOKUP(ID$1,'Nakladova matice_2018'!$A$1:$IW$188,60,FALSE),0)</f>
        <v>4800</v>
      </c>
      <c r="IE87" s="19">
        <f>IFERROR(HLOOKUP(IE$1,'Nakladova matice_2018'!$A$1:$IW$188,60,FALSE),0)</f>
        <v>0</v>
      </c>
      <c r="IF87" s="19">
        <f>IFERROR(HLOOKUP(IF$1,'Nakladova matice_2018'!$A$1:$IW$188,60,FALSE),0)</f>
        <v>0</v>
      </c>
      <c r="IG87" s="19">
        <f>IFERROR(HLOOKUP(IG$1,'Nakladova matice_2018'!$A$1:$IW$188,60,FALSE),0)</f>
        <v>0</v>
      </c>
      <c r="IH87" s="19">
        <f>IFERROR(HLOOKUP(IH$1,'Nakladova matice_2018'!$A$1:$IW$188,60,FALSE),0)</f>
        <v>0</v>
      </c>
      <c r="II87" s="19">
        <f>IFERROR(HLOOKUP(II$1,'Nakladova matice_2018'!$A$1:$IW$188,60,FALSE),0)</f>
        <v>0</v>
      </c>
      <c r="IJ87" s="19">
        <f>IFERROR(HLOOKUP(IJ$1,'Nakladova matice_2018'!$A$1:$IW$188,60,FALSE),0)</f>
        <v>0</v>
      </c>
      <c r="IK87" s="19">
        <f>IFERROR(HLOOKUP(IK$1,'Nakladova matice_2018'!$A$1:$IW$188,60,FALSE),0)</f>
        <v>790</v>
      </c>
      <c r="IL87" s="19">
        <f>IFERROR(HLOOKUP(IL$1,'Nakladova matice_2018'!$A$1:$IW$188,60,FALSE),0)</f>
        <v>1400</v>
      </c>
      <c r="IM87" s="19">
        <f>IFERROR(HLOOKUP(IM$1,'Nakladova matice_2018'!$A$1:$IW$188,60,FALSE),0)</f>
        <v>2620</v>
      </c>
      <c r="IN87" s="19">
        <f>IFERROR(HLOOKUP(IN$1,'Nakladova matice_2018'!$A$1:$IW$188,60,FALSE),0)</f>
        <v>400</v>
      </c>
      <c r="IO87" s="19">
        <f>IFERROR(HLOOKUP(IO$1,'Nakladova matice_2018'!$A$1:$IW$188,60,FALSE),0)</f>
        <v>500</v>
      </c>
      <c r="IP87" s="19">
        <f>IFERROR(HLOOKUP(IP$1,'Nakladova matice_2018'!$A$1:$IW$188,60,FALSE),0)</f>
        <v>1727.97</v>
      </c>
      <c r="IQ87" s="19">
        <f>IFERROR(HLOOKUP(IQ$1,'Nakladova matice_2018'!$A$1:$IW$188,60,FALSE),0)</f>
        <v>2250</v>
      </c>
      <c r="IR87" s="19">
        <f>IFERROR(HLOOKUP(IR$1,'Nakladova matice_2018'!$A$1:$IW$188,60,FALSE),0)</f>
        <v>14690</v>
      </c>
      <c r="IS87" s="19">
        <f>IFERROR(HLOOKUP(IS$1,'Nakladova matice_2018'!$A$1:$IW$188,60,FALSE),0)</f>
        <v>0</v>
      </c>
      <c r="IT87" s="19">
        <f>IFERROR(HLOOKUP(IT$1,'Nakladova matice_2018'!$A$1:$IW$188,60,FALSE),0)</f>
        <v>0</v>
      </c>
      <c r="IU87" s="19">
        <f>IFERROR(HLOOKUP(IU$1,'Nakladova matice_2018'!$A$1:$IW$188,60,FALSE),0)</f>
        <v>0</v>
      </c>
      <c r="IV87" s="19">
        <f>IFERROR(HLOOKUP(IV$1,'Nakladova matice_2018'!$A$1:$IW$188,60,FALSE),0)</f>
        <v>950</v>
      </c>
      <c r="IW87" s="19">
        <f>IFERROR(HLOOKUP(IW$1,'Nakladova matice_2018'!$A$1:$IW$188,60,FALSE),0)</f>
        <v>0</v>
      </c>
      <c r="IX87" s="19">
        <f>IFERROR(HLOOKUP(IX$1,'Nakladova matice_2018'!$A$1:$IW$188,60,FALSE),0)</f>
        <v>1100</v>
      </c>
      <c r="IY87" s="19">
        <f>IFERROR(HLOOKUP(IY$1,'Nakladova matice_2018'!$A$1:$IW$188,60,FALSE),0)</f>
        <v>1550</v>
      </c>
      <c r="IZ87" s="19">
        <f>IFERROR(HLOOKUP(IZ$1,'Nakladova matice_2018'!$A$1:$IW$188,60,FALSE),0)</f>
        <v>0</v>
      </c>
      <c r="JA87" s="19">
        <f>IFERROR(HLOOKUP(JA$1,'Nakladova matice_2018'!$A$1:$IW$188,60,FALSE),0)</f>
        <v>0</v>
      </c>
      <c r="JB87" s="19">
        <f>IFERROR(HLOOKUP(JB$1,'Nakladova matice_2018'!$A$1:$IW$188,60,FALSE),0)</f>
        <v>400</v>
      </c>
      <c r="JC87" s="19">
        <f>IFERROR(HLOOKUP(JC$1,'Nakladova matice_2018'!$A$1:$IW$188,60,FALSE),0)</f>
        <v>0</v>
      </c>
      <c r="JD87" s="19">
        <f>IFERROR(HLOOKUP(JD$1,'Nakladova matice_2018'!$A$1:$IW$188,60,FALSE),0)</f>
        <v>0</v>
      </c>
      <c r="JE87" s="19">
        <f>IFERROR(HLOOKUP(JE$1,'Nakladova matice_2018'!$A$1:$IW$188,60,FALSE),0)</f>
        <v>0</v>
      </c>
      <c r="JF87" s="19">
        <f>IFERROR(HLOOKUP(JF$1,'Nakladova matice_2018'!$A$1:$IW$188,60,FALSE),0)</f>
        <v>0</v>
      </c>
      <c r="JG87" s="19">
        <f>IFERROR(HLOOKUP(JG$1,'Nakladova matice_2018'!$A$1:$IW$188,60,FALSE),0)</f>
        <v>2260</v>
      </c>
      <c r="JH87" s="19">
        <f>IFERROR(HLOOKUP(JH$1,'Nakladova matice_2018'!$A$1:$IW$188,60,FALSE),0)</f>
        <v>0</v>
      </c>
      <c r="JI87" s="19">
        <f>IFERROR(HLOOKUP(JI$1,'Nakladova matice_2018'!$A$1:$IW$188,60,FALSE),0)</f>
        <v>0</v>
      </c>
      <c r="JJ87" s="19">
        <f>IFERROR(HLOOKUP(JJ$1,'Nakladova matice_2018'!$A$1:$IW$188,60,FALSE),0)</f>
        <v>300</v>
      </c>
      <c r="JK87" s="19">
        <f>IFERROR(HLOOKUP(JK$1,'Nakladova matice_2018'!$A$1:$IW$188,60,FALSE),0)</f>
        <v>0</v>
      </c>
      <c r="JL87" s="19">
        <f>IFERROR(HLOOKUP(JL$1,'Nakladova matice_2018'!$A$1:$IW$188,60,FALSE),0)</f>
        <v>3095</v>
      </c>
      <c r="JM87" s="19">
        <f>IFERROR(HLOOKUP(JM$1,'Nakladova matice_2018'!$A$1:$IW$188,60,FALSE),0)</f>
        <v>1060</v>
      </c>
      <c r="JN87" s="19">
        <f>IFERROR(HLOOKUP(JN$1,'Nakladova matice_2018'!$A$1:$IW$188,60,FALSE),0)</f>
        <v>0</v>
      </c>
      <c r="JO87" s="19">
        <f>IFERROR(HLOOKUP(JO$1,'Nakladova matice_2018'!$A$1:$IW$188,60,FALSE),0)</f>
        <v>0</v>
      </c>
      <c r="JP87" s="19">
        <f>IFERROR(HLOOKUP(JP$1,'Nakladova matice_2018'!$A$1:$IW$188,60,FALSE),0)</f>
        <v>0</v>
      </c>
      <c r="JQ87" s="19">
        <f>IFERROR(HLOOKUP(JQ$1,'Nakladova matice_2018'!$A$1:$IW$188,60,FALSE),0)</f>
        <v>0</v>
      </c>
      <c r="JR87" s="19">
        <f>IFERROR(HLOOKUP(JR$1,'Nakladova matice_2018'!$A$1:$IW$188,60,FALSE),0)</f>
        <v>1700</v>
      </c>
      <c r="JS87" s="19">
        <f>IFERROR(HLOOKUP(JS$1,'Nakladova matice_2018'!$A$1:$IW$188,60,FALSE),0)</f>
        <v>0</v>
      </c>
      <c r="JT87" s="19">
        <f>IFERROR(HLOOKUP(JT$1,'Nakladova matice_2018'!$A$1:$IW$188,60,FALSE),0)</f>
        <v>3928</v>
      </c>
      <c r="JU87" s="19">
        <f>IFERROR(HLOOKUP(JU$1,'Nakladova matice_2018'!$A$1:$IW$188,60,FALSE),0)</f>
        <v>800</v>
      </c>
      <c r="JV87" s="19">
        <f>IFERROR(HLOOKUP(JV$1,'Nakladova matice_2018'!$A$1:$IW$188,60,FALSE),0)</f>
        <v>1300</v>
      </c>
      <c r="JW87" s="19">
        <f>IFERROR(HLOOKUP(JW$1,'Nakladova matice_2018'!$A$1:$IW$188,60,FALSE),0)</f>
        <v>1350</v>
      </c>
      <c r="JX87" s="19">
        <f>IFERROR(HLOOKUP(JX$1,'Nakladova matice_2018'!$A$1:$IW$188,60,FALSE),0)</f>
        <v>0</v>
      </c>
      <c r="JY87" s="19">
        <f>IFERROR(HLOOKUP(JY$1,'Nakladova matice_2018'!$A$1:$IW$188,60,FALSE),0)</f>
        <v>1000</v>
      </c>
      <c r="JZ87" s="19">
        <f>IFERROR(HLOOKUP(JZ$1,'Nakladova matice_2018'!$A$1:$IW$188,60,FALSE),0)</f>
        <v>0</v>
      </c>
      <c r="KA87" s="19">
        <f>IFERROR(HLOOKUP(KA$1,'Nakladova matice_2018'!$A$1:$IW$188,60,FALSE),0)</f>
        <v>0</v>
      </c>
      <c r="KB87" s="19">
        <f>IFERROR(HLOOKUP(KB$1,'Nakladova matice_2018'!$A$1:$IW$188,60,FALSE),0)</f>
        <v>0</v>
      </c>
      <c r="KC87" s="19">
        <f>IFERROR(HLOOKUP(KC$1,'Nakladova matice_2018'!$A$1:$IW$188,60,FALSE),0)</f>
        <v>0</v>
      </c>
      <c r="KD87" s="19">
        <f>IFERROR(HLOOKUP(KD$1,'Nakladova matice_2018'!$A$1:$IW$188,60,FALSE),0)</f>
        <v>575</v>
      </c>
      <c r="KE87" s="19">
        <f>IFERROR(HLOOKUP(KE$1,'Nakladova matice_2018'!$A$1:$IW$188,60,FALSE),0)</f>
        <v>0</v>
      </c>
      <c r="KF87" s="19">
        <f>IFERROR(HLOOKUP(KF$1,'Nakladova matice_2018'!$A$1:$IW$188,60,FALSE),0)</f>
        <v>0</v>
      </c>
      <c r="KG87" s="19">
        <f>IFERROR(HLOOKUP(KG$1,'Nakladova matice_2018'!$A$1:$IW$188,60,FALSE),0)</f>
        <v>0</v>
      </c>
      <c r="KH87" s="19">
        <f>IFERROR(HLOOKUP(KH$1,'Nakladova matice_2018'!$A$1:$IW$188,60,FALSE),0)</f>
        <v>0</v>
      </c>
      <c r="KI87" s="19">
        <f>IFERROR(HLOOKUP(KI$1,'Nakladova matice_2018'!$A$1:$IW$188,60,FALSE),0)</f>
        <v>0</v>
      </c>
      <c r="KJ87" s="19">
        <f>IFERROR(HLOOKUP(KJ$1,'Nakladova matice_2018'!$A$1:$IW$188,60,FALSE),0)</f>
        <v>0</v>
      </c>
      <c r="KK87" s="19">
        <f>IFERROR(HLOOKUP(KK$1,'Nakladova matice_2018'!$A$1:$IW$188,60,FALSE),0)</f>
        <v>0</v>
      </c>
      <c r="KL87" s="19">
        <f>IFERROR(HLOOKUP(KL$1,'Nakladova matice_2018'!$A$1:$IW$188,60,FALSE),0)</f>
        <v>1910</v>
      </c>
      <c r="KM87" s="19">
        <f>IFERROR(HLOOKUP(KM$1,'Nakladova matice_2018'!$A$1:$IW$188,60,FALSE),0)</f>
        <v>0</v>
      </c>
      <c r="KN87" s="19">
        <f>IFERROR(HLOOKUP(KN$1,'Nakladova matice_2018'!$A$1:$IW$188,60,FALSE),0)</f>
        <v>0</v>
      </c>
      <c r="KO87" s="19">
        <f>IFERROR(HLOOKUP(KO$1,'Nakladova matice_2018'!$A$1:$IW$188,60,FALSE),0)</f>
        <v>0</v>
      </c>
      <c r="KP87" s="19">
        <f>IFERROR(HLOOKUP(KP$1,'Nakladova matice_2018'!$A$1:$IW$188,60,FALSE),0)</f>
        <v>0</v>
      </c>
      <c r="KQ87" s="19">
        <f>IFERROR(HLOOKUP(KQ$1,'Nakladova matice_2018'!$A$1:$IW$188,60,FALSE),0)</f>
        <v>600</v>
      </c>
      <c r="KR87" s="19">
        <f>IFERROR(HLOOKUP(KR$1,'Nakladova matice_2018'!$A$1:$IW$188,60,FALSE),0)</f>
        <v>4500</v>
      </c>
      <c r="KS87" s="19">
        <f>IFERROR(HLOOKUP(KS$1,'Nakladova matice_2018'!$A$1:$IW$188,60,FALSE),0)</f>
        <v>0</v>
      </c>
      <c r="KT87" s="19">
        <f>IFERROR(HLOOKUP(KT$1,'Nakladova matice_2018'!$A$1:$IW$188,60,FALSE),0)</f>
        <v>0</v>
      </c>
      <c r="KU87" s="19">
        <f>IFERROR(HLOOKUP(KU$1,'Nakladova matice_2018'!$A$1:$IW$188,60,FALSE),0)</f>
        <v>800</v>
      </c>
      <c r="KV87" s="19">
        <f>IFERROR(HLOOKUP(KV$1,'Nakladova matice_2018'!$A$1:$IW$188,60,FALSE),0)</f>
        <v>0</v>
      </c>
      <c r="KW87" s="19">
        <f>IFERROR(HLOOKUP(KW$1,'Nakladova matice_2018'!$A$1:$IW$188,60,FALSE),0)</f>
        <v>2610</v>
      </c>
      <c r="KX87" s="19">
        <f>IFERROR(HLOOKUP(KX$1,'Nakladova matice_2018'!$A$1:$IW$188,60,FALSE),0)</f>
        <v>0</v>
      </c>
      <c r="KY87" s="19">
        <f>IFERROR(HLOOKUP(KY$1,'Nakladova matice_2018'!$A$1:$IW$188,60,FALSE),0)</f>
        <v>0</v>
      </c>
      <c r="KZ87" s="19">
        <f>IFERROR(HLOOKUP(KZ$1,'Nakladova matice_2018'!$A$1:$IW$188,60,FALSE),0)</f>
        <v>1050</v>
      </c>
      <c r="LA87" s="19">
        <f>IFERROR(HLOOKUP(LA$1,'Nakladova matice_2018'!$A$1:$IW$188,60,FALSE),0)</f>
        <v>0</v>
      </c>
      <c r="LB87" s="19">
        <f>IFERROR(HLOOKUP(LB$1,'Nakladova matice_2018'!$A$1:$IW$188,60,FALSE),0)</f>
        <v>3380</v>
      </c>
      <c r="LC87" s="19">
        <f>IFERROR(HLOOKUP(LC$1,'Nakladova matice_2018'!$A$1:$IW$188,60,FALSE),0)</f>
        <v>0</v>
      </c>
      <c r="LD87" s="19">
        <f>IFERROR(HLOOKUP(LD$1,'Nakladova matice_2018'!$A$1:$IW$188,60,FALSE),0)</f>
        <v>0</v>
      </c>
      <c r="LE87" s="19">
        <f>IFERROR(HLOOKUP(LE$1,'Nakladova matice_2018'!$A$1:$IW$188,60,FALSE),0)</f>
        <v>1350</v>
      </c>
      <c r="LF87" s="19">
        <f>IFERROR(HLOOKUP(LF$1,'Nakladova matice_2018'!$A$1:$IW$188,60,FALSE),0)</f>
        <v>300</v>
      </c>
      <c r="LG87" s="19">
        <f>IFERROR(HLOOKUP(LG$1,'Nakladova matice_2018'!$A$1:$IW$188,60,FALSE),0)</f>
        <v>0</v>
      </c>
      <c r="LH87" s="19">
        <f>IFERROR(HLOOKUP(LH$1,'Nakladova matice_2018'!$A$1:$IW$188,60,FALSE),0)</f>
        <v>0</v>
      </c>
      <c r="LI87" s="19">
        <f>IFERROR(HLOOKUP(LI$1,'Nakladova matice_2018'!$A$1:$IW$188,60,FALSE),0)</f>
        <v>0</v>
      </c>
      <c r="LJ87" s="19">
        <f>IFERROR(HLOOKUP(LJ$1,'Nakladova matice_2018'!$A$1:$IW$188,60,FALSE),0)</f>
        <v>0</v>
      </c>
      <c r="LK87" s="19">
        <f>IFERROR(HLOOKUP(LK$1,'Nakladova matice_2018'!$A$1:$IW$188,60,FALSE),0)</f>
        <v>0</v>
      </c>
      <c r="LL87" s="19">
        <f>IFERROR(HLOOKUP(LL$1,'Nakladova matice_2018'!$A$1:$IW$188,60,FALSE),0)</f>
        <v>0</v>
      </c>
      <c r="LM87" s="19">
        <f>IFERROR(HLOOKUP(LM$1,'Nakladova matice_2018'!$A$1:$IW$188,60,FALSE),0)</f>
        <v>0</v>
      </c>
      <c r="LN87" s="19">
        <f>IFERROR(HLOOKUP(LN$1,'Nakladova matice_2018'!$A$1:$IW$188,60,FALSE),0)</f>
        <v>0</v>
      </c>
      <c r="LO87" s="19">
        <f>IFERROR(HLOOKUP(LO$1,'Nakladova matice_2018'!$A$1:$IW$188,60,FALSE),0)</f>
        <v>550</v>
      </c>
      <c r="LP87" s="19">
        <f>IFERROR(HLOOKUP(LP$1,'Nakladova matice_2018'!$A$1:$IW$188,60,FALSE),0)</f>
        <v>0</v>
      </c>
      <c r="LQ87" s="19">
        <f>IFERROR(HLOOKUP(LQ$1,'Nakladova matice_2018'!$A$1:$IW$188,60,FALSE),0)</f>
        <v>0</v>
      </c>
      <c r="LR87" s="19">
        <f>IFERROR(HLOOKUP(LR$1,'Nakladova matice_2018'!$A$1:$IW$188,60,FALSE),0)</f>
        <v>0</v>
      </c>
      <c r="LS87" s="19">
        <f>IFERROR(HLOOKUP(LS$1,'Nakladova matice_2018'!$A$1:$IW$188,60,FALSE),0)</f>
        <v>4920</v>
      </c>
      <c r="LT87" s="19">
        <f>IFERROR(HLOOKUP(LT$1,'Nakladova matice_2018'!$A$1:$IW$188,60,FALSE),0)</f>
        <v>500</v>
      </c>
      <c r="LU87" s="19">
        <f>IFERROR(HLOOKUP(LU$1,'Nakladova matice_2018'!$A$1:$IW$188,60,FALSE),0)</f>
        <v>0</v>
      </c>
      <c r="LV87" s="19">
        <f>IFERROR(HLOOKUP(LV$1,'Nakladova matice_2018'!$A$1:$IW$188,60,FALSE),0)</f>
        <v>0</v>
      </c>
      <c r="LW87" s="19">
        <f>IFERROR(HLOOKUP(LW$1,'Nakladova matice_2018'!$A$1:$IW$188,60,FALSE),0)</f>
        <v>0</v>
      </c>
      <c r="LX87" s="19">
        <f>IFERROR(HLOOKUP(LX$1,'Nakladova matice_2018'!$A$1:$IW$188,60,FALSE),0)</f>
        <v>0</v>
      </c>
      <c r="LY87" s="19">
        <f>IFERROR(HLOOKUP(LY$1,'Nakladova matice_2018'!$A$1:$IW$188,60,FALSE),0)</f>
        <v>0</v>
      </c>
      <c r="LZ87" s="19">
        <f>IFERROR(HLOOKUP(LZ$1,'Nakladova matice_2018'!$A$1:$IW$188,60,FALSE),0)</f>
        <v>0</v>
      </c>
      <c r="MA87" s="19">
        <f>IFERROR(HLOOKUP(MA$1,'Nakladova matice_2018'!$A$1:$IW$188,60,FALSE),0)</f>
        <v>0</v>
      </c>
      <c r="MB87" s="19">
        <f>IFERROR(HLOOKUP(MB$1,'Nakladova matice_2018'!$A$1:$IW$188,60,FALSE),0)</f>
        <v>0</v>
      </c>
      <c r="MC87" s="19">
        <f>IFERROR(HLOOKUP(MC$1,'Nakladova matice_2018'!$A$1:$IW$188,60,FALSE),0)</f>
        <v>0</v>
      </c>
      <c r="MD87" s="19">
        <f>IFERROR(HLOOKUP(MD$1,'Nakladova matice_2018'!$A$1:$IW$188,60,FALSE),0)</f>
        <v>0</v>
      </c>
      <c r="ME87" s="19">
        <f>IFERROR(HLOOKUP(ME$1,'Nakladova matice_2018'!$A$1:$IW$188,60,FALSE),0)</f>
        <v>450</v>
      </c>
      <c r="MF87" s="19">
        <f>IFERROR(HLOOKUP(MF$1,'Nakladova matice_2018'!$A$1:$IW$188,60,FALSE),0)</f>
        <v>500</v>
      </c>
      <c r="MG87" s="19">
        <f>IFERROR(HLOOKUP(MG$1,'Nakladova matice_2018'!$A$1:$IW$188,60,FALSE),0)</f>
        <v>0</v>
      </c>
      <c r="MH87" s="19">
        <f>IFERROR(HLOOKUP(MH$1,'Nakladova matice_2018'!$A$1:$IW$188,60,FALSE),0)</f>
        <v>0</v>
      </c>
      <c r="MI87" s="19">
        <f>IFERROR(HLOOKUP(MI$1,'Nakladova matice_2018'!$A$1:$IW$188,60,FALSE),0)</f>
        <v>0</v>
      </c>
      <c r="MJ87" s="19">
        <f>IFERROR(HLOOKUP(MJ$1,'Nakladova matice_2018'!$A$1:$IW$188,60,FALSE),0)</f>
        <v>0</v>
      </c>
      <c r="MK87" s="19">
        <f>IFERROR(HLOOKUP(MK$1,'Nakladova matice_2018'!$A$1:$IW$188,60,FALSE),0)</f>
        <v>219840</v>
      </c>
      <c r="ML87" s="19">
        <f>IFERROR(HLOOKUP(ML$1,'Nakladova matice_2018'!$A$1:$IW$188,60,FALSE),0)</f>
        <v>0</v>
      </c>
      <c r="MM87" s="19">
        <f>IFERROR(HLOOKUP(MM$1,'Nakladova matice_2018'!$A$1:$IW$188,60,FALSE),0)</f>
        <v>800</v>
      </c>
      <c r="MN87" s="19">
        <f>IFERROR(HLOOKUP(MN$1,'Nakladova matice_2018'!$A$1:$IW$188,60,FALSE),0)</f>
        <v>0</v>
      </c>
      <c r="MO87" s="20">
        <f t="shared" si="84"/>
        <v>478022.97</v>
      </c>
      <c r="MP87" s="20">
        <f>MO87-'Nakladova matice_2018'!IX60</f>
        <v>0</v>
      </c>
    </row>
    <row r="88" spans="1:354" x14ac:dyDescent="0.2">
      <c r="A88" s="27">
        <v>518127</v>
      </c>
      <c r="B88" s="21" t="s">
        <v>230</v>
      </c>
      <c r="C88" s="53">
        <v>0</v>
      </c>
      <c r="D88" s="19">
        <f>IFERROR(HLOOKUP(D$1,'Nakladova matice_2018'!$A$1:$IW$188,61,FALSE),0)</f>
        <v>0</v>
      </c>
      <c r="E88" s="19">
        <f>IFERROR(HLOOKUP(E$1,'Nakladova matice_2018'!$A$1:$IW$188,61,FALSE),0)</f>
        <v>0</v>
      </c>
      <c r="F88" s="19">
        <f>IFERROR(HLOOKUP(F$1,'Nakladova matice_2018'!$A$1:$IW$188,61,FALSE),0)</f>
        <v>0</v>
      </c>
      <c r="G88" s="19">
        <f>IFERROR(HLOOKUP(G$1,'Nakladova matice_2018'!$A$1:$IW$188,61,FALSE),0)</f>
        <v>0</v>
      </c>
      <c r="H88" s="19">
        <f>IFERROR(HLOOKUP(H$1,'Nakladova matice_2018'!$A$1:$IW$188,61,FALSE),0)</f>
        <v>0</v>
      </c>
      <c r="I88" s="19">
        <f>IFERROR(HLOOKUP(I$1,'Nakladova matice_2018'!$A$1:$IW$188,61,FALSE),0)</f>
        <v>0</v>
      </c>
      <c r="J88" s="19">
        <f>IFERROR(HLOOKUP(J$1,'Nakladova matice_2018'!$A$1:$IW$188,61,FALSE),0)</f>
        <v>584016.77</v>
      </c>
      <c r="K88" s="19">
        <f>IFERROR(HLOOKUP(K$1,'Nakladova matice_2018'!$A$1:$IW$188,61,FALSE),0)</f>
        <v>0</v>
      </c>
      <c r="L88" s="19">
        <f>IFERROR(HLOOKUP(L$1,'Nakladova matice_2018'!$A$1:$IW$188,61,FALSE),0)</f>
        <v>0</v>
      </c>
      <c r="M88" s="19">
        <f>IFERROR(HLOOKUP(M$1,'Nakladova matice_2018'!$A$1:$IW$188,61,FALSE),0)</f>
        <v>0</v>
      </c>
      <c r="N88" s="19">
        <f>IFERROR(HLOOKUP(N$1,'Nakladova matice_2018'!$A$1:$IW$188,61,FALSE),0)</f>
        <v>0</v>
      </c>
      <c r="O88" s="19">
        <f>IFERROR(HLOOKUP(O$1,'Nakladova matice_2018'!$A$1:$IW$188,61,FALSE),0)</f>
        <v>472638.98</v>
      </c>
      <c r="P88" s="19">
        <f>IFERROR(HLOOKUP(P$1,'Nakladova matice_2018'!$A$1:$IW$188,61,FALSE),0)</f>
        <v>0</v>
      </c>
      <c r="Q88" s="19">
        <f>IFERROR(HLOOKUP(Q$1,'Nakladova matice_2018'!$A$1:$IW$188,61,FALSE),0)</f>
        <v>0</v>
      </c>
      <c r="R88" s="19">
        <f>IFERROR(HLOOKUP(R$1,'Nakladova matice_2018'!$A$1:$IW$188,61,FALSE),0)</f>
        <v>0</v>
      </c>
      <c r="S88" s="19">
        <f>IFERROR(HLOOKUP(S$1,'Nakladova matice_2018'!$A$1:$IW$188,61,FALSE),0)</f>
        <v>0</v>
      </c>
      <c r="T88" s="19">
        <f>IFERROR(HLOOKUP(T$1,'Nakladova matice_2018'!$A$1:$IW$188,61,FALSE),0)</f>
        <v>0</v>
      </c>
      <c r="U88" s="19">
        <f>IFERROR(HLOOKUP(U$1,'Nakladova matice_2018'!$A$1:$IW$188,61,FALSE),0)</f>
        <v>0</v>
      </c>
      <c r="V88" s="19">
        <f>IFERROR(HLOOKUP(V$1,'Nakladova matice_2018'!$A$1:$IW$188,61,FALSE),0)</f>
        <v>0</v>
      </c>
      <c r="W88" s="19">
        <f>IFERROR(HLOOKUP(W$1,'Nakladova matice_2018'!$A$1:$IW$188,61,FALSE),0)</f>
        <v>73127.600000000006</v>
      </c>
      <c r="X88" s="19">
        <f>IFERROR(HLOOKUP(X$1,'Nakladova matice_2018'!$A$1:$IW$188,61,FALSE),0)</f>
        <v>0</v>
      </c>
      <c r="Y88" s="19">
        <f>IFERROR(HLOOKUP(Y$1,'Nakladova matice_2018'!$A$1:$IW$188,61,FALSE),0)</f>
        <v>0</v>
      </c>
      <c r="Z88" s="19">
        <f>IFERROR(HLOOKUP(Z$1,'Nakladova matice_2018'!$A$1:$IW$188,61,FALSE),0)</f>
        <v>3351585.37</v>
      </c>
      <c r="AA88" s="19">
        <f>IFERROR(HLOOKUP(AA$1,'Nakladova matice_2018'!$A$1:$IW$188,61,FALSE),0)</f>
        <v>376379.34</v>
      </c>
      <c r="AB88" s="19">
        <f>IFERROR(HLOOKUP(AB$1,'Nakladova matice_2018'!$A$1:$IW$188,61,FALSE),0)</f>
        <v>391067.64</v>
      </c>
      <c r="AC88" s="19">
        <f>IFERROR(HLOOKUP(AC$1,'Nakladova matice_2018'!$A$1:$IW$188,61,FALSE),0)</f>
        <v>0</v>
      </c>
      <c r="AD88" s="19">
        <f>IFERROR(HLOOKUP(AD$1,'Nakladova matice_2018'!$A$1:$IW$188,61,FALSE),0)</f>
        <v>9474.52</v>
      </c>
      <c r="AE88" s="19">
        <f>IFERROR(HLOOKUP(AE$1,'Nakladova matice_2018'!$A$1:$IW$188,61,FALSE),0)</f>
        <v>0</v>
      </c>
      <c r="AF88" s="19">
        <f>IFERROR(HLOOKUP(AF$1,'Nakladova matice_2018'!$A$1:$IW$188,61,FALSE),0)</f>
        <v>0</v>
      </c>
      <c r="AG88" s="19">
        <f>IFERROR(HLOOKUP(AG$1,'Nakladova matice_2018'!$A$1:$IW$188,61,FALSE),0)</f>
        <v>0</v>
      </c>
      <c r="AH88" s="19">
        <f>IFERROR(HLOOKUP(AH$1,'Nakladova matice_2018'!$A$1:$IW$188,61,FALSE),0)</f>
        <v>0</v>
      </c>
      <c r="AI88" s="19">
        <f>IFERROR(HLOOKUP(AI$1,'Nakladova matice_2018'!$A$1:$IW$188,61,FALSE),0)</f>
        <v>0</v>
      </c>
      <c r="AJ88" s="19">
        <f>IFERROR(HLOOKUP(AJ$1,'Nakladova matice_2018'!$A$1:$IW$188,61,FALSE),0)</f>
        <v>0</v>
      </c>
      <c r="AK88" s="19">
        <f>IFERROR(HLOOKUP(AK$1,'Nakladova matice_2018'!$A$1:$IW$188,61,FALSE),0)</f>
        <v>0</v>
      </c>
      <c r="AL88" s="19">
        <f>IFERROR(HLOOKUP(AL$1,'Nakladova matice_2018'!$A$1:$IW$188,61,FALSE),0)</f>
        <v>0</v>
      </c>
      <c r="AM88" s="19">
        <f>IFERROR(HLOOKUP(AM$1,'Nakladova matice_2018'!$A$1:$IW$188,61,FALSE),0)</f>
        <v>0</v>
      </c>
      <c r="AN88" s="19">
        <f>IFERROR(HLOOKUP(AN$1,'Nakladova matice_2018'!$A$1:$IW$188,61,FALSE),0)</f>
        <v>0</v>
      </c>
      <c r="AO88" s="19">
        <f>IFERROR(HLOOKUP(AO$1,'Nakladova matice_2018'!$A$1:$IW$188,61,FALSE),0)</f>
        <v>0</v>
      </c>
      <c r="AP88" s="19">
        <f>IFERROR(HLOOKUP(AP$1,'Nakladova matice_2018'!$A$1:$IW$188,61,FALSE),0)</f>
        <v>1005339.4</v>
      </c>
      <c r="AQ88" s="19">
        <f>IFERROR(HLOOKUP(AQ$1,'Nakladova matice_2018'!$A$1:$IW$188,61,FALSE),0)</f>
        <v>0</v>
      </c>
      <c r="AR88" s="19">
        <f>IFERROR(HLOOKUP(AR$1,'Nakladova matice_2018'!$A$1:$IW$188,61,FALSE),0)</f>
        <v>0</v>
      </c>
      <c r="AS88" s="19">
        <f>IFERROR(HLOOKUP(AS$1,'Nakladova matice_2018'!$A$1:$IW$188,61,FALSE),0)</f>
        <v>0</v>
      </c>
      <c r="AT88" s="19">
        <f>IFERROR(HLOOKUP(AT$1,'Nakladova matice_2018'!$A$1:$IW$188,61,FALSE),0)</f>
        <v>13068</v>
      </c>
      <c r="AU88" s="19">
        <f>IFERROR(HLOOKUP(AU$1,'Nakladova matice_2018'!$A$1:$IW$188,61,FALSE),0)</f>
        <v>0</v>
      </c>
      <c r="AV88" s="19">
        <f>IFERROR(HLOOKUP(AV$1,'Nakladova matice_2018'!$A$1:$IW$188,61,FALSE),0)</f>
        <v>0</v>
      </c>
      <c r="AW88" s="19">
        <f>IFERROR(HLOOKUP(AW$1,'Nakladova matice_2018'!$A$1:$IW$188,61,FALSE),0)</f>
        <v>0</v>
      </c>
      <c r="AX88" s="19">
        <f>IFERROR(HLOOKUP(AX$1,'Nakladova matice_2018'!$A$1:$IW$188,61,FALSE),0)</f>
        <v>0</v>
      </c>
      <c r="AY88" s="19">
        <f>IFERROR(HLOOKUP(AY$1,'Nakladova matice_2018'!$A$1:$IW$188,61,FALSE),0)</f>
        <v>0</v>
      </c>
      <c r="AZ88" s="19">
        <f>IFERROR(HLOOKUP(AZ$1,'Nakladova matice_2018'!$A$1:$IW$188,61,FALSE),0)</f>
        <v>0</v>
      </c>
      <c r="BA88" s="19">
        <f>IFERROR(HLOOKUP(BA$1,'Nakladova matice_2018'!$A$1:$IW$188,61,FALSE),0)</f>
        <v>0</v>
      </c>
      <c r="BB88" s="19">
        <f>IFERROR(HLOOKUP(BB$1,'Nakladova matice_2018'!$A$1:$IW$188,61,FALSE),0)</f>
        <v>0</v>
      </c>
      <c r="BC88" s="19">
        <f>IFERROR(HLOOKUP(BC$1,'Nakladova matice_2018'!$A$1:$IW$188,61,FALSE),0)</f>
        <v>0</v>
      </c>
      <c r="BD88" s="19">
        <f>IFERROR(HLOOKUP(BD$1,'Nakladova matice_2018'!$A$1:$IW$188,61,FALSE),0)</f>
        <v>27831.16</v>
      </c>
      <c r="BE88" s="19">
        <f>IFERROR(HLOOKUP(BE$1,'Nakladova matice_2018'!$A$1:$IW$188,61,FALSE),0)</f>
        <v>0</v>
      </c>
      <c r="BF88" s="19">
        <f>IFERROR(HLOOKUP(BF$1,'Nakladova matice_2018'!$A$1:$IW$188,61,FALSE),0)</f>
        <v>0</v>
      </c>
      <c r="BG88" s="19">
        <f>IFERROR(HLOOKUP(BG$1,'Nakladova matice_2018'!$A$1:$IW$188,61,FALSE),0)</f>
        <v>0</v>
      </c>
      <c r="BH88" s="19">
        <f>IFERROR(HLOOKUP(BH$1,'Nakladova matice_2018'!$A$1:$IW$188,61,FALSE),0)</f>
        <v>0</v>
      </c>
      <c r="BI88" s="19">
        <f>IFERROR(HLOOKUP(BI$1,'Nakladova matice_2018'!$A$1:$IW$188,61,FALSE),0)</f>
        <v>0</v>
      </c>
      <c r="BJ88" s="19">
        <f>IFERROR(HLOOKUP(BJ$1,'Nakladova matice_2018'!$A$1:$IW$188,61,FALSE),0)</f>
        <v>0</v>
      </c>
      <c r="BK88" s="19">
        <f>IFERROR(HLOOKUP(BK$1,'Nakladova matice_2018'!$A$1:$IW$188,61,FALSE),0)</f>
        <v>0</v>
      </c>
      <c r="BL88" s="19">
        <f>IFERROR(HLOOKUP(BL$1,'Nakladova matice_2018'!$A$1:$IW$188,61,FALSE),0)</f>
        <v>0</v>
      </c>
      <c r="BM88" s="19">
        <f>IFERROR(HLOOKUP(BM$1,'Nakladova matice_2018'!$A$1:$IW$188,61,FALSE),0)</f>
        <v>0</v>
      </c>
      <c r="BN88" s="19">
        <f>IFERROR(HLOOKUP(BN$1,'Nakladova matice_2018'!$A$1:$IW$188,61,FALSE),0)</f>
        <v>0</v>
      </c>
      <c r="BO88" s="19">
        <f>IFERROR(HLOOKUP(BO$1,'Nakladova matice_2018'!$A$1:$IW$188,61,FALSE),0)</f>
        <v>0</v>
      </c>
      <c r="BP88" s="19">
        <f>IFERROR(HLOOKUP(BP$1,'Nakladova matice_2018'!$A$1:$IW$188,61,FALSE),0)</f>
        <v>0</v>
      </c>
      <c r="BQ88" s="19">
        <f>IFERROR(HLOOKUP(BQ$1,'Nakladova matice_2018'!$A$1:$IW$188,61,FALSE),0)</f>
        <v>0</v>
      </c>
      <c r="BR88" s="19">
        <f>IFERROR(HLOOKUP(BR$1,'Nakladova matice_2018'!$A$1:$IW$188,61,FALSE),0)</f>
        <v>0</v>
      </c>
      <c r="BS88" s="19">
        <f>IFERROR(HLOOKUP(BS$1,'Nakladova matice_2018'!$A$1:$IW$188,61,FALSE),0)</f>
        <v>0</v>
      </c>
      <c r="BT88" s="19">
        <f>IFERROR(HLOOKUP(BT$1,'Nakladova matice_2018'!$A$1:$IW$188,61,FALSE),0)</f>
        <v>118720.36</v>
      </c>
      <c r="BU88" s="19">
        <f>IFERROR(HLOOKUP(BU$1,'Nakladova matice_2018'!$A$1:$IW$188,61,FALSE),0)</f>
        <v>0</v>
      </c>
      <c r="BV88" s="19">
        <f>IFERROR(HLOOKUP(BV$1,'Nakladova matice_2018'!$A$1:$IW$188,61,FALSE),0)</f>
        <v>0</v>
      </c>
      <c r="BW88" s="19">
        <f>IFERROR(HLOOKUP(BW$1,'Nakladova matice_2018'!$A$1:$IW$188,61,FALSE),0)</f>
        <v>0</v>
      </c>
      <c r="BX88" s="19">
        <f>IFERROR(HLOOKUP(BX$1,'Nakladova matice_2018'!$A$1:$IW$188,61,FALSE),0)</f>
        <v>107399.6</v>
      </c>
      <c r="BY88" s="19">
        <f>IFERROR(HLOOKUP(BY$1,'Nakladova matice_2018'!$A$1:$IW$188,61,FALSE),0)</f>
        <v>0</v>
      </c>
      <c r="BZ88" s="19">
        <f>IFERROR(HLOOKUP(BZ$1,'Nakladova matice_2018'!$A$1:$IW$188,61,FALSE),0)</f>
        <v>0</v>
      </c>
      <c r="CA88" s="19">
        <f>IFERROR(HLOOKUP(CA$1,'Nakladova matice_2018'!$A$1:$IW$188,61,FALSE),0)</f>
        <v>0</v>
      </c>
      <c r="CB88" s="19">
        <f>IFERROR(HLOOKUP(CB$1,'Nakladova matice_2018'!$A$1:$IW$188,61,FALSE),0)</f>
        <v>0</v>
      </c>
      <c r="CC88" s="19">
        <f>IFERROR(HLOOKUP(CC$1,'Nakladova matice_2018'!$A$1:$IW$188,61,FALSE),0)</f>
        <v>0</v>
      </c>
      <c r="CD88" s="19">
        <f>IFERROR(HLOOKUP(CD$1,'Nakladova matice_2018'!$A$1:$IW$188,61,FALSE),0)</f>
        <v>0</v>
      </c>
      <c r="CE88" s="19">
        <f>IFERROR(HLOOKUP(CE$1,'Nakladova matice_2018'!$A$1:$IW$188,61,FALSE),0)</f>
        <v>0</v>
      </c>
      <c r="CF88" s="19">
        <f>IFERROR(HLOOKUP(CF$1,'Nakladova matice_2018'!$A$1:$IW$188,61,FALSE),0)</f>
        <v>0</v>
      </c>
      <c r="CG88" s="19">
        <f>IFERROR(HLOOKUP(CG$1,'Nakladova matice_2018'!$A$1:$IW$188,61,FALSE),0)</f>
        <v>0</v>
      </c>
      <c r="CH88" s="19">
        <f>IFERROR(HLOOKUP(CH$1,'Nakladova matice_2018'!$A$1:$IW$188,61,FALSE),0)</f>
        <v>0</v>
      </c>
      <c r="CI88" s="19">
        <f>IFERROR(HLOOKUP(CI$1,'Nakladova matice_2018'!$A$1:$IW$188,61,FALSE),0)</f>
        <v>0</v>
      </c>
      <c r="CJ88" s="19">
        <f>IFERROR(HLOOKUP(CJ$1,'Nakladova matice_2018'!$A$1:$IW$188,61,FALSE),0)</f>
        <v>0</v>
      </c>
      <c r="CK88" s="19">
        <f>IFERROR(HLOOKUP(CK$1,'Nakladova matice_2018'!$A$1:$IW$188,61,FALSE),0)</f>
        <v>0</v>
      </c>
      <c r="CL88" s="19">
        <f>IFERROR(HLOOKUP(CL$1,'Nakladova matice_2018'!$A$1:$IW$188,61,FALSE),0)</f>
        <v>0</v>
      </c>
      <c r="CM88" s="19">
        <f>IFERROR(HLOOKUP(CM$1,'Nakladova matice_2018'!$A$1:$IW$188,61,FALSE),0)</f>
        <v>0</v>
      </c>
      <c r="CN88" s="19">
        <f>IFERROR(HLOOKUP(CN$1,'Nakladova matice_2018'!$A$1:$IW$188,61,FALSE),0)</f>
        <v>0</v>
      </c>
      <c r="CO88" s="19">
        <f>IFERROR(HLOOKUP(CO$1,'Nakladova matice_2018'!$A$1:$IW$188,61,FALSE),0)</f>
        <v>0</v>
      </c>
      <c r="CP88" s="19">
        <f>IFERROR(HLOOKUP(CP$1,'Nakladova matice_2018'!$A$1:$IW$188,61,FALSE),0)</f>
        <v>0</v>
      </c>
      <c r="CQ88" s="19">
        <f>IFERROR(HLOOKUP(CQ$1,'Nakladova matice_2018'!$A$1:$IW$188,61,FALSE),0)</f>
        <v>0</v>
      </c>
      <c r="CR88" s="19">
        <f>IFERROR(HLOOKUP(CR$1,'Nakladova matice_2018'!$A$1:$IW$188,61,FALSE),0)</f>
        <v>0</v>
      </c>
      <c r="CS88" s="19">
        <f>IFERROR(HLOOKUP(CS$1,'Nakladova matice_2018'!$A$1:$IW$188,61,FALSE),0)</f>
        <v>0</v>
      </c>
      <c r="CT88" s="19">
        <f>IFERROR(HLOOKUP(CT$1,'Nakladova matice_2018'!$A$1:$IW$188,61,FALSE),0)</f>
        <v>13453.87</v>
      </c>
      <c r="CU88" s="19">
        <f>IFERROR(HLOOKUP(CU$1,'Nakladova matice_2018'!$A$1:$IW$188,61,FALSE),0)</f>
        <v>0</v>
      </c>
      <c r="CV88" s="19">
        <f>IFERROR(HLOOKUP(CV$1,'Nakladova matice_2018'!$A$1:$IW$188,61,FALSE),0)</f>
        <v>0</v>
      </c>
      <c r="CW88" s="19">
        <f>IFERROR(HLOOKUP(CW$1,'Nakladova matice_2018'!$A$1:$IW$188,61,FALSE),0)</f>
        <v>0</v>
      </c>
      <c r="CX88" s="19">
        <f>IFERROR(HLOOKUP(CX$1,'Nakladova matice_2018'!$A$1:$IW$188,61,FALSE),0)</f>
        <v>0</v>
      </c>
      <c r="CY88" s="19">
        <f>IFERROR(HLOOKUP(CY$1,'Nakladova matice_2018'!$A$1:$IW$188,61,FALSE),0)</f>
        <v>0</v>
      </c>
      <c r="CZ88" s="19">
        <f>IFERROR(HLOOKUP(CZ$1,'Nakladova matice_2018'!$A$1:$IW$188,61,FALSE),0)</f>
        <v>0</v>
      </c>
      <c r="DA88" s="19">
        <f>IFERROR(HLOOKUP(DA$1,'Nakladova matice_2018'!$A$1:$IW$188,61,FALSE),0)</f>
        <v>0</v>
      </c>
      <c r="DB88" s="19">
        <f>IFERROR(HLOOKUP(DB$1,'Nakladova matice_2018'!$A$1:$IW$188,61,FALSE),0)</f>
        <v>41140</v>
      </c>
      <c r="DC88" s="19">
        <f>IFERROR(HLOOKUP(DC$1,'Nakladova matice_2018'!$A$1:$IW$188,61,FALSE),0)</f>
        <v>0</v>
      </c>
      <c r="DD88" s="19">
        <f>IFERROR(HLOOKUP(DD$1,'Nakladova matice_2018'!$A$1:$IW$188,61,FALSE),0)</f>
        <v>0</v>
      </c>
      <c r="DE88" s="19">
        <f>IFERROR(HLOOKUP(DE$1,'Nakladova matice_2018'!$A$1:$IW$188,61,FALSE),0)</f>
        <v>0</v>
      </c>
      <c r="DF88" s="19">
        <f>IFERROR(HLOOKUP(DF$1,'Nakladova matice_2018'!$A$1:$IW$188,61,FALSE),0)</f>
        <v>0</v>
      </c>
      <c r="DG88" s="19">
        <f>IFERROR(HLOOKUP(DG$1,'Nakladova matice_2018'!$A$1:$IW$188,61,FALSE),0)</f>
        <v>0</v>
      </c>
      <c r="DH88" s="19">
        <f>IFERROR(HLOOKUP(DH$1,'Nakladova matice_2018'!$A$1:$IW$188,61,FALSE),0)</f>
        <v>0</v>
      </c>
      <c r="DI88" s="19">
        <f>IFERROR(HLOOKUP(DI$1,'Nakladova matice_2018'!$A$1:$IW$188,61,FALSE),0)</f>
        <v>0</v>
      </c>
      <c r="DJ88" s="19">
        <f>IFERROR(HLOOKUP(DJ$1,'Nakladova matice_2018'!$A$1:$IW$188,61,FALSE),0)</f>
        <v>31300</v>
      </c>
      <c r="DK88" s="19">
        <f>IFERROR(HLOOKUP(DK$1,'Nakladova matice_2018'!$A$1:$IW$188,61,FALSE),0)</f>
        <v>0</v>
      </c>
      <c r="DL88" s="19">
        <f>IFERROR(HLOOKUP(DL$1,'Nakladova matice_2018'!$A$1:$IW$188,61,FALSE),0)</f>
        <v>0</v>
      </c>
      <c r="DM88" s="19">
        <f>IFERROR(HLOOKUP(DM$1,'Nakladova matice_2018'!$A$1:$IW$188,61,FALSE),0)</f>
        <v>0</v>
      </c>
      <c r="DN88" s="19">
        <f>IFERROR(HLOOKUP(DN$1,'Nakladova matice_2018'!$A$1:$IW$188,61,FALSE),0)</f>
        <v>0</v>
      </c>
      <c r="DO88" s="19">
        <f>IFERROR(HLOOKUP(DO$1,'Nakladova matice_2018'!$A$1:$IW$188,61,FALSE),0)</f>
        <v>0</v>
      </c>
      <c r="DP88" s="19">
        <f>IFERROR(HLOOKUP(DP$1,'Nakladova matice_2018'!$A$1:$IW$188,61,FALSE),0)</f>
        <v>0</v>
      </c>
      <c r="DQ88" s="19">
        <f>IFERROR(HLOOKUP(DQ$1,'Nakladova matice_2018'!$A$1:$IW$188,61,FALSE),0)</f>
        <v>0</v>
      </c>
      <c r="DR88" s="19">
        <f>IFERROR(HLOOKUP(DR$1,'Nakladova matice_2018'!$A$1:$IW$188,61,FALSE),0)</f>
        <v>0</v>
      </c>
      <c r="DS88" s="19">
        <f>IFERROR(HLOOKUP(DS$1,'Nakladova matice_2018'!$A$1:$IW$188,61,FALSE),0)</f>
        <v>0</v>
      </c>
      <c r="DT88" s="19">
        <f>IFERROR(HLOOKUP(DT$1,'Nakladova matice_2018'!$A$1:$IW$188,61,FALSE),0)</f>
        <v>0</v>
      </c>
      <c r="DU88" s="19">
        <f>IFERROR(HLOOKUP(DU$1,'Nakladova matice_2018'!$A$1:$IW$188,61,FALSE),0)</f>
        <v>0</v>
      </c>
      <c r="DV88" s="19">
        <f>IFERROR(HLOOKUP(DV$1,'Nakladova matice_2018'!$A$1:$IW$188,61,FALSE),0)</f>
        <v>0</v>
      </c>
      <c r="DW88" s="19">
        <f>IFERROR(HLOOKUP(DW$1,'Nakladova matice_2018'!$A$1:$IW$188,61,FALSE),0)</f>
        <v>0</v>
      </c>
      <c r="DX88" s="19">
        <f>IFERROR(HLOOKUP(DX$1,'Nakladova matice_2018'!$A$1:$IW$188,61,FALSE),0)</f>
        <v>0</v>
      </c>
      <c r="DY88" s="19">
        <f>IFERROR(HLOOKUP(DY$1,'Nakladova matice_2018'!$A$1:$IW$188,61,FALSE),0)</f>
        <v>0</v>
      </c>
      <c r="DZ88" s="19">
        <f>IFERROR(HLOOKUP(DZ$1,'Nakladova matice_2018'!$A$1:$IW$188,61,FALSE),0)</f>
        <v>0</v>
      </c>
      <c r="EA88" s="19">
        <f>IFERROR(HLOOKUP(EA$1,'Nakladova matice_2018'!$A$1:$IW$188,61,FALSE),0)</f>
        <v>0</v>
      </c>
      <c r="EB88" s="19">
        <f>IFERROR(HLOOKUP(EB$1,'Nakladova matice_2018'!$A$1:$IW$188,61,FALSE),0)</f>
        <v>0</v>
      </c>
      <c r="EC88" s="19">
        <f>IFERROR(HLOOKUP(EC$1,'Nakladova matice_2018'!$A$1:$IW$188,61,FALSE),0)</f>
        <v>0</v>
      </c>
      <c r="ED88" s="19">
        <f>IFERROR(HLOOKUP(ED$1,'Nakladova matice_2018'!$A$1:$IW$188,61,FALSE),0)</f>
        <v>0</v>
      </c>
      <c r="EE88" s="19">
        <f>IFERROR(HLOOKUP(EE$1,'Nakladova matice_2018'!$A$1:$IW$188,61,FALSE),0)</f>
        <v>0</v>
      </c>
      <c r="EF88" s="19">
        <f>IFERROR(HLOOKUP(EF$1,'Nakladova matice_2018'!$A$1:$IW$188,61,FALSE),0)</f>
        <v>0</v>
      </c>
      <c r="EG88" s="19">
        <f>IFERROR(HLOOKUP(EG$1,'Nakladova matice_2018'!$A$1:$IW$188,61,FALSE),0)</f>
        <v>0</v>
      </c>
      <c r="EH88" s="19">
        <f>IFERROR(HLOOKUP(EH$1,'Nakladova matice_2018'!$A$1:$IW$188,61,FALSE),0)</f>
        <v>0</v>
      </c>
      <c r="EI88" s="19">
        <f>IFERROR(HLOOKUP(EI$1,'Nakladova matice_2018'!$A$1:$IW$188,61,FALSE),0)</f>
        <v>0</v>
      </c>
      <c r="EJ88" s="19">
        <f>IFERROR(HLOOKUP(EJ$1,'Nakladova matice_2018'!$A$1:$IW$188,61,FALSE),0)</f>
        <v>0</v>
      </c>
      <c r="EK88" s="19">
        <f>IFERROR(HLOOKUP(EK$1,'Nakladova matice_2018'!$A$1:$IW$188,61,FALSE),0)</f>
        <v>0</v>
      </c>
      <c r="EL88" s="19">
        <f>IFERROR(HLOOKUP(EL$1,'Nakladova matice_2018'!$A$1:$IW$188,61,FALSE),0)</f>
        <v>0</v>
      </c>
      <c r="EM88" s="19">
        <f>IFERROR(HLOOKUP(EM$1,'Nakladova matice_2018'!$A$1:$IW$188,61,FALSE),0)</f>
        <v>0</v>
      </c>
      <c r="EN88" s="19">
        <f>IFERROR(HLOOKUP(EN$1,'Nakladova matice_2018'!$A$1:$IW$188,61,FALSE),0)</f>
        <v>0</v>
      </c>
      <c r="EO88" s="19">
        <f>IFERROR(HLOOKUP(EO$1,'Nakladova matice_2018'!$A$1:$IW$188,61,FALSE),0)</f>
        <v>0</v>
      </c>
      <c r="EP88" s="19">
        <f>IFERROR(HLOOKUP(EP$1,'Nakladova matice_2018'!$A$1:$IW$188,61,FALSE),0)</f>
        <v>0</v>
      </c>
      <c r="EQ88" s="19">
        <f>IFERROR(HLOOKUP(EQ$1,'Nakladova matice_2018'!$A$1:$IW$188,61,FALSE),0)</f>
        <v>0</v>
      </c>
      <c r="ER88" s="19">
        <f>IFERROR(HLOOKUP(ER$1,'Nakladova matice_2018'!$A$1:$IW$188,61,FALSE),0)</f>
        <v>0</v>
      </c>
      <c r="ES88" s="19">
        <f>IFERROR(HLOOKUP(ES$1,'Nakladova matice_2018'!$A$1:$IW$188,61,FALSE),0)</f>
        <v>0</v>
      </c>
      <c r="ET88" s="19">
        <f>IFERROR(HLOOKUP(ET$1,'Nakladova matice_2018'!$A$1:$IW$188,61,FALSE),0)</f>
        <v>0</v>
      </c>
      <c r="EU88" s="19">
        <f>IFERROR(HLOOKUP(EU$1,'Nakladova matice_2018'!$A$1:$IW$188,61,FALSE),0)</f>
        <v>0</v>
      </c>
      <c r="EV88" s="19">
        <f>IFERROR(HLOOKUP(EV$1,'Nakladova matice_2018'!$A$1:$IW$188,61,FALSE),0)</f>
        <v>0</v>
      </c>
      <c r="EW88" s="19">
        <f>IFERROR(HLOOKUP(EW$1,'Nakladova matice_2018'!$A$1:$IW$188,61,FALSE),0)</f>
        <v>0</v>
      </c>
      <c r="EX88" s="19">
        <f>IFERROR(HLOOKUP(EX$1,'Nakladova matice_2018'!$A$1:$IW$188,61,FALSE),0)</f>
        <v>0</v>
      </c>
      <c r="EY88" s="19">
        <f>IFERROR(HLOOKUP(EY$1,'Nakladova matice_2018'!$A$1:$IW$188,61,FALSE),0)</f>
        <v>0</v>
      </c>
      <c r="EZ88" s="19">
        <f>IFERROR(HLOOKUP(EZ$1,'Nakladova matice_2018'!$A$1:$IW$188,61,FALSE),0)</f>
        <v>0</v>
      </c>
      <c r="FA88" s="19">
        <f>IFERROR(HLOOKUP(FA$1,'Nakladova matice_2018'!$A$1:$IW$188,61,FALSE),0)</f>
        <v>0</v>
      </c>
      <c r="FB88" s="19">
        <f>IFERROR(HLOOKUP(FB$1,'Nakladova matice_2018'!$A$1:$IW$188,61,FALSE),0)</f>
        <v>3880.88</v>
      </c>
      <c r="FC88" s="19">
        <f>IFERROR(HLOOKUP(FC$1,'Nakladova matice_2018'!$A$1:$IW$188,61,FALSE),0)</f>
        <v>0</v>
      </c>
      <c r="FD88" s="19">
        <f>IFERROR(HLOOKUP(FD$1,'Nakladova matice_2018'!$A$1:$IW$188,61,FALSE),0)</f>
        <v>0</v>
      </c>
      <c r="FE88" s="19">
        <f>IFERROR(HLOOKUP(FE$1,'Nakladova matice_2018'!$A$1:$IW$188,61,FALSE),0)</f>
        <v>0</v>
      </c>
      <c r="FF88" s="19">
        <f>IFERROR(HLOOKUP(FF$1,'Nakladova matice_2018'!$A$1:$IW$188,61,FALSE),0)</f>
        <v>0</v>
      </c>
      <c r="FG88" s="19">
        <f>IFERROR(HLOOKUP(FG$1,'Nakladova matice_2018'!$A$1:$IW$188,61,FALSE),0)</f>
        <v>0</v>
      </c>
      <c r="FH88" s="19">
        <f>IFERROR(HLOOKUP(FH$1,'Nakladova matice_2018'!$A$1:$IW$188,61,FALSE),0)</f>
        <v>0</v>
      </c>
      <c r="FI88" s="19">
        <f>IFERROR(HLOOKUP(FI$1,'Nakladova matice_2018'!$A$1:$IW$188,61,FALSE),0)</f>
        <v>0</v>
      </c>
      <c r="FJ88" s="19">
        <f>IFERROR(HLOOKUP(FJ$1,'Nakladova matice_2018'!$A$1:$IW$188,61,FALSE),0)</f>
        <v>0</v>
      </c>
      <c r="FK88" s="19">
        <f>IFERROR(HLOOKUP(FK$1,'Nakladova matice_2018'!$A$1:$IW$188,61,FALSE),0)</f>
        <v>0</v>
      </c>
      <c r="FL88" s="19">
        <f>IFERROR(HLOOKUP(FL$1,'Nakladova matice_2018'!$A$1:$IW$188,61,FALSE),0)</f>
        <v>0</v>
      </c>
      <c r="FM88" s="19">
        <f>IFERROR(HLOOKUP(FM$1,'Nakladova matice_2018'!$A$1:$IW$188,61,FALSE),0)</f>
        <v>0</v>
      </c>
      <c r="FN88" s="19">
        <f>IFERROR(HLOOKUP(FN$1,'Nakladova matice_2018'!$A$1:$IW$188,61,FALSE),0)</f>
        <v>0</v>
      </c>
      <c r="FO88" s="19">
        <f>IFERROR(HLOOKUP(FO$1,'Nakladova matice_2018'!$A$1:$IW$188,61,FALSE),0)</f>
        <v>0</v>
      </c>
      <c r="FP88" s="19">
        <f>IFERROR(HLOOKUP(FP$1,'Nakladova matice_2018'!$A$1:$IW$188,61,FALSE),0)</f>
        <v>0</v>
      </c>
      <c r="FQ88" s="19">
        <f>IFERROR(HLOOKUP(FQ$1,'Nakladova matice_2018'!$A$1:$IW$188,61,FALSE),0)</f>
        <v>0</v>
      </c>
      <c r="FR88" s="19">
        <f>IFERROR(HLOOKUP(FR$1,'Nakladova matice_2018'!$A$1:$IW$188,61,FALSE),0)</f>
        <v>0</v>
      </c>
      <c r="FS88" s="19">
        <f>IFERROR(HLOOKUP(FS$1,'Nakladova matice_2018'!$A$1:$IW$188,61,FALSE),0)</f>
        <v>0</v>
      </c>
      <c r="FT88" s="19">
        <f>IFERROR(HLOOKUP(FT$1,'Nakladova matice_2018'!$A$1:$IW$188,61,FALSE),0)</f>
        <v>0</v>
      </c>
      <c r="FU88" s="19">
        <f>IFERROR(HLOOKUP(FU$1,'Nakladova matice_2018'!$A$1:$IW$188,61,FALSE),0)</f>
        <v>0</v>
      </c>
      <c r="FV88" s="19">
        <f>IFERROR(HLOOKUP(FV$1,'Nakladova matice_2018'!$A$1:$IW$188,61,FALSE),0)</f>
        <v>0</v>
      </c>
      <c r="FW88" s="19">
        <f>IFERROR(HLOOKUP(FW$1,'Nakladova matice_2018'!$A$1:$IW$188,61,FALSE),0)</f>
        <v>0</v>
      </c>
      <c r="FX88" s="19">
        <f>IFERROR(HLOOKUP(FX$1,'Nakladova matice_2018'!$A$1:$IW$188,61,FALSE),0)</f>
        <v>0</v>
      </c>
      <c r="FY88" s="19">
        <f>IFERROR(HLOOKUP(FY$1,'Nakladova matice_2018'!$A$1:$IW$188,61,FALSE),0)</f>
        <v>0</v>
      </c>
      <c r="FZ88" s="19">
        <f>IFERROR(HLOOKUP(FZ$1,'Nakladova matice_2018'!$A$1:$IW$188,61,FALSE),0)</f>
        <v>0</v>
      </c>
      <c r="GA88" s="19">
        <f>IFERROR(HLOOKUP(GA$1,'Nakladova matice_2018'!$A$1:$IW$188,61,FALSE),0)</f>
        <v>0</v>
      </c>
      <c r="GB88" s="19">
        <f>IFERROR(HLOOKUP(GB$1,'Nakladova matice_2018'!$A$1:$IW$188,61,FALSE),0)</f>
        <v>0</v>
      </c>
      <c r="GC88" s="19">
        <f>IFERROR(HLOOKUP(GC$1,'Nakladova matice_2018'!$A$1:$IW$188,61,FALSE),0)</f>
        <v>0</v>
      </c>
      <c r="GD88" s="19">
        <f>IFERROR(HLOOKUP(GD$1,'Nakladova matice_2018'!$A$1:$IW$188,61,FALSE),0)</f>
        <v>0</v>
      </c>
      <c r="GE88" s="19">
        <f>IFERROR(HLOOKUP(GE$1,'Nakladova matice_2018'!$A$1:$IW$188,61,FALSE),0)</f>
        <v>0</v>
      </c>
      <c r="GF88" s="19">
        <f>IFERROR(HLOOKUP(GF$1,'Nakladova matice_2018'!$A$1:$IW$188,61,FALSE),0)</f>
        <v>0</v>
      </c>
      <c r="GG88" s="19">
        <f>IFERROR(HLOOKUP(GG$1,'Nakladova matice_2018'!$A$1:$IW$188,61,FALSE),0)</f>
        <v>0</v>
      </c>
      <c r="GH88" s="19">
        <f>IFERROR(HLOOKUP(GH$1,'Nakladova matice_2018'!$A$1:$IW$188,61,FALSE),0)</f>
        <v>0</v>
      </c>
      <c r="GI88" s="19">
        <f>IFERROR(HLOOKUP(GI$1,'Nakladova matice_2018'!$A$1:$IW$188,61,FALSE),0)</f>
        <v>0</v>
      </c>
      <c r="GJ88" s="19">
        <f>IFERROR(HLOOKUP(GJ$1,'Nakladova matice_2018'!$A$1:$IW$188,61,FALSE),0)</f>
        <v>605</v>
      </c>
      <c r="GK88" s="19">
        <f>IFERROR(HLOOKUP(GK$1,'Nakladova matice_2018'!$A$1:$IW$188,61,FALSE),0)</f>
        <v>0</v>
      </c>
      <c r="GL88" s="19">
        <f>IFERROR(HLOOKUP(GL$1,'Nakladova matice_2018'!$A$1:$IW$188,61,FALSE),0)</f>
        <v>0</v>
      </c>
      <c r="GM88" s="19">
        <f>IFERROR(HLOOKUP(GM$1,'Nakladova matice_2018'!$A$1:$IW$188,61,FALSE),0)</f>
        <v>0</v>
      </c>
      <c r="GN88" s="19">
        <f>IFERROR(HLOOKUP(GN$1,'Nakladova matice_2018'!$A$1:$IW$188,61,FALSE),0)</f>
        <v>0</v>
      </c>
      <c r="GO88" s="19">
        <f>IFERROR(HLOOKUP(GO$1,'Nakladova matice_2018'!$A$1:$IW$188,61,FALSE),0)</f>
        <v>0</v>
      </c>
      <c r="GP88" s="19">
        <f>IFERROR(HLOOKUP(GP$1,'Nakladova matice_2018'!$A$1:$IW$188,61,FALSE),0)</f>
        <v>0</v>
      </c>
      <c r="GQ88" s="19">
        <f>IFERROR(HLOOKUP(GQ$1,'Nakladova matice_2018'!$A$1:$IW$188,61,FALSE),0)</f>
        <v>0</v>
      </c>
      <c r="GR88" s="19">
        <f>IFERROR(HLOOKUP(GR$1,'Nakladova matice_2018'!$A$1:$IW$188,61,FALSE),0)</f>
        <v>0</v>
      </c>
      <c r="GS88" s="19">
        <f>IFERROR(HLOOKUP(GS$1,'Nakladova matice_2018'!$A$1:$IW$188,61,FALSE),0)</f>
        <v>0</v>
      </c>
      <c r="GT88" s="19">
        <f>IFERROR(HLOOKUP(GT$1,'Nakladova matice_2018'!$A$1:$IW$188,61,FALSE),0)</f>
        <v>35800.269999999997</v>
      </c>
      <c r="GU88" s="19">
        <f>IFERROR(HLOOKUP(GU$1,'Nakladova matice_2018'!$A$1:$IW$188,61,FALSE),0)</f>
        <v>449312.93</v>
      </c>
      <c r="GV88" s="19">
        <f>IFERROR(HLOOKUP(GV$1,'Nakladova matice_2018'!$A$1:$IW$188,61,FALSE),0)</f>
        <v>0</v>
      </c>
      <c r="GW88" s="19">
        <f>IFERROR(HLOOKUP(GW$1,'Nakladova matice_2018'!$A$1:$IW$188,61,FALSE),0)</f>
        <v>0</v>
      </c>
      <c r="GX88" s="19">
        <f>IFERROR(HLOOKUP(GX$1,'Nakladova matice_2018'!$A$1:$IW$188,61,FALSE),0)</f>
        <v>0</v>
      </c>
      <c r="GY88" s="19">
        <f>IFERROR(HLOOKUP(GY$1,'Nakladova matice_2018'!$A$1:$IW$188,61,FALSE),0)</f>
        <v>0</v>
      </c>
      <c r="GZ88" s="19">
        <f>IFERROR(HLOOKUP(GZ$1,'Nakladova matice_2018'!$A$1:$IW$188,61,FALSE),0)</f>
        <v>0</v>
      </c>
      <c r="HA88" s="19">
        <f>IFERROR(HLOOKUP(HA$1,'Nakladova matice_2018'!$A$1:$IW$188,61,FALSE),0)</f>
        <v>0</v>
      </c>
      <c r="HB88" s="19">
        <f>IFERROR(HLOOKUP(HB$1,'Nakladova matice_2018'!$A$1:$IW$188,61,FALSE),0)</f>
        <v>0</v>
      </c>
      <c r="HC88" s="19">
        <f>IFERROR(HLOOKUP(HC$1,'Nakladova matice_2018'!$A$1:$IW$188,61,FALSE),0)</f>
        <v>0</v>
      </c>
      <c r="HD88" s="19">
        <f>IFERROR(HLOOKUP(HD$1,'Nakladova matice_2018'!$A$1:$IW$188,61,FALSE),0)</f>
        <v>0</v>
      </c>
      <c r="HE88" s="19">
        <f>IFERROR(HLOOKUP(HE$1,'Nakladova matice_2018'!$A$1:$IW$188,61,FALSE),0)</f>
        <v>0</v>
      </c>
      <c r="HF88" s="19">
        <f>IFERROR(HLOOKUP(HF$1,'Nakladova matice_2018'!$A$1:$IW$188,61,FALSE),0)</f>
        <v>140239</v>
      </c>
      <c r="HG88" s="19">
        <f>IFERROR(HLOOKUP(HG$1,'Nakladova matice_2018'!$A$1:$IW$188,61,FALSE),0)</f>
        <v>0</v>
      </c>
      <c r="HH88" s="19">
        <f>IFERROR(HLOOKUP(HH$1,'Nakladova matice_2018'!$A$1:$IW$188,61,FALSE),0)</f>
        <v>492398.92</v>
      </c>
      <c r="HI88" s="19">
        <f>IFERROR(HLOOKUP(HI$1,'Nakladova matice_2018'!$A$1:$IW$188,61,FALSE),0)</f>
        <v>0</v>
      </c>
      <c r="HJ88" s="19">
        <f>IFERROR(HLOOKUP(HJ$1,'Nakladova matice_2018'!$A$1:$IW$188,61,FALSE),0)</f>
        <v>0</v>
      </c>
      <c r="HK88" s="19">
        <f>IFERROR(HLOOKUP(HK$1,'Nakladova matice_2018'!$A$1:$IW$188,61,FALSE),0)</f>
        <v>0</v>
      </c>
      <c r="HL88" s="19">
        <f>IFERROR(HLOOKUP(HL$1,'Nakladova matice_2018'!$A$1:$IW$188,61,FALSE),0)</f>
        <v>0</v>
      </c>
      <c r="HM88" s="19">
        <f>IFERROR(HLOOKUP(HM$1,'Nakladova matice_2018'!$A$1:$IW$188,61,FALSE),0)</f>
        <v>0</v>
      </c>
      <c r="HN88" s="19">
        <f>IFERROR(HLOOKUP(HN$1,'Nakladova matice_2018'!$A$1:$IW$188,61,FALSE),0)</f>
        <v>0</v>
      </c>
      <c r="HO88" s="19">
        <f>IFERROR(HLOOKUP(HO$1,'Nakladova matice_2018'!$A$1:$IW$188,61,FALSE),0)</f>
        <v>0</v>
      </c>
      <c r="HP88" s="19">
        <f>IFERROR(HLOOKUP(HP$1,'Nakladova matice_2018'!$A$1:$IW$188,61,FALSE),0)</f>
        <v>0</v>
      </c>
      <c r="HQ88" s="19">
        <f>IFERROR(HLOOKUP(HQ$1,'Nakladova matice_2018'!$A$1:$IW$188,61,FALSE),0)</f>
        <v>0</v>
      </c>
      <c r="HR88" s="19">
        <f>IFERROR(HLOOKUP(HR$1,'Nakladova matice_2018'!$A$1:$IW$188,61,FALSE),0)</f>
        <v>0</v>
      </c>
      <c r="HS88" s="19">
        <f>IFERROR(HLOOKUP(HS$1,'Nakladova matice_2018'!$A$1:$IW$188,61,FALSE),0)</f>
        <v>0</v>
      </c>
      <c r="HT88" s="19">
        <f>IFERROR(HLOOKUP(HT$1,'Nakladova matice_2018'!$A$1:$IW$188,61,FALSE),0)</f>
        <v>23037.96</v>
      </c>
      <c r="HU88" s="19">
        <f>IFERROR(HLOOKUP(HU$1,'Nakladova matice_2018'!$A$1:$IW$188,61,FALSE),0)</f>
        <v>15371.88</v>
      </c>
      <c r="HV88" s="19">
        <f>IFERROR(HLOOKUP(HV$1,'Nakladova matice_2018'!$A$1:$IW$188,61,FALSE),0)</f>
        <v>15371.88</v>
      </c>
      <c r="HW88" s="19">
        <f>IFERROR(HLOOKUP(HW$1,'Nakladova matice_2018'!$A$1:$IW$188,61,FALSE),0)</f>
        <v>25371.88</v>
      </c>
      <c r="HX88" s="19">
        <f>IFERROR(HLOOKUP(HX$1,'Nakladova matice_2018'!$A$1:$IW$188,61,FALSE),0)</f>
        <v>7686</v>
      </c>
      <c r="HY88" s="19">
        <f>IFERROR(HLOOKUP(HY$1,'Nakladova matice_2018'!$A$1:$IW$188,61,FALSE),0)</f>
        <v>15371.88</v>
      </c>
      <c r="HZ88" s="19">
        <f>IFERROR(HLOOKUP(HZ$1,'Nakladova matice_2018'!$A$1:$IW$188,61,FALSE),0)</f>
        <v>0</v>
      </c>
      <c r="IA88" s="19">
        <f>IFERROR(HLOOKUP(IA$1,'Nakladova matice_2018'!$A$1:$IW$188,61,FALSE),0)</f>
        <v>30732.959999999999</v>
      </c>
      <c r="IB88" s="19">
        <f>IFERROR(HLOOKUP(IB$1,'Nakladova matice_2018'!$A$1:$IW$188,61,FALSE),0)</f>
        <v>15371.88</v>
      </c>
      <c r="IC88" s="19">
        <f>IFERROR(HLOOKUP(IC$1,'Nakladova matice_2018'!$A$1:$IW$188,61,FALSE),0)</f>
        <v>15371.88</v>
      </c>
      <c r="ID88" s="19">
        <f>IFERROR(HLOOKUP(ID$1,'Nakladova matice_2018'!$A$1:$IW$188,61,FALSE),0)</f>
        <v>71303.88</v>
      </c>
      <c r="IE88" s="19">
        <f>IFERROR(HLOOKUP(IE$1,'Nakladova matice_2018'!$A$1:$IW$188,61,FALSE),0)</f>
        <v>0</v>
      </c>
      <c r="IF88" s="19">
        <f>IFERROR(HLOOKUP(IF$1,'Nakladova matice_2018'!$A$1:$IW$188,61,FALSE),0)</f>
        <v>7686</v>
      </c>
      <c r="IG88" s="19">
        <f>IFERROR(HLOOKUP(IG$1,'Nakladova matice_2018'!$A$1:$IW$188,61,FALSE),0)</f>
        <v>7686</v>
      </c>
      <c r="IH88" s="19">
        <f>IFERROR(HLOOKUP(IH$1,'Nakladova matice_2018'!$A$1:$IW$188,61,FALSE),0)</f>
        <v>0</v>
      </c>
      <c r="II88" s="19">
        <f>IFERROR(HLOOKUP(II$1,'Nakladova matice_2018'!$A$1:$IW$188,61,FALSE),0)</f>
        <v>23937.96</v>
      </c>
      <c r="IJ88" s="19">
        <f>IFERROR(HLOOKUP(IJ$1,'Nakladova matice_2018'!$A$1:$IW$188,61,FALSE),0)</f>
        <v>0</v>
      </c>
      <c r="IK88" s="19">
        <f>IFERROR(HLOOKUP(IK$1,'Nakladova matice_2018'!$A$1:$IW$188,61,FALSE),0)</f>
        <v>0</v>
      </c>
      <c r="IL88" s="19">
        <f>IFERROR(HLOOKUP(IL$1,'Nakladova matice_2018'!$A$1:$IW$188,61,FALSE),0)</f>
        <v>23852.37</v>
      </c>
      <c r="IM88" s="19">
        <f>IFERROR(HLOOKUP(IM$1,'Nakladova matice_2018'!$A$1:$IW$188,61,FALSE),0)</f>
        <v>0</v>
      </c>
      <c r="IN88" s="19">
        <f>IFERROR(HLOOKUP(IN$1,'Nakladova matice_2018'!$A$1:$IW$188,61,FALSE),0)</f>
        <v>0</v>
      </c>
      <c r="IO88" s="19">
        <f>IFERROR(HLOOKUP(IO$1,'Nakladova matice_2018'!$A$1:$IW$188,61,FALSE),0)</f>
        <v>0</v>
      </c>
      <c r="IP88" s="19">
        <f>IFERROR(HLOOKUP(IP$1,'Nakladova matice_2018'!$A$1:$IW$188,61,FALSE),0)</f>
        <v>186.43</v>
      </c>
      <c r="IQ88" s="19">
        <f>IFERROR(HLOOKUP(IQ$1,'Nakladova matice_2018'!$A$1:$IW$188,61,FALSE),0)</f>
        <v>0</v>
      </c>
      <c r="IR88" s="19">
        <f>IFERROR(HLOOKUP(IR$1,'Nakladova matice_2018'!$A$1:$IW$188,61,FALSE),0)</f>
        <v>0</v>
      </c>
      <c r="IS88" s="19">
        <f>IFERROR(HLOOKUP(IS$1,'Nakladova matice_2018'!$A$1:$IW$188,61,FALSE),0)</f>
        <v>0</v>
      </c>
      <c r="IT88" s="19">
        <f>IFERROR(HLOOKUP(IT$1,'Nakladova matice_2018'!$A$1:$IW$188,61,FALSE),0)</f>
        <v>11374</v>
      </c>
      <c r="IU88" s="19">
        <f>IFERROR(HLOOKUP(IU$1,'Nakladova matice_2018'!$A$1:$IW$188,61,FALSE),0)</f>
        <v>0</v>
      </c>
      <c r="IV88" s="19">
        <f>IFERROR(HLOOKUP(IV$1,'Nakladova matice_2018'!$A$1:$IW$188,61,FALSE),0)</f>
        <v>0</v>
      </c>
      <c r="IW88" s="19">
        <f>IFERROR(HLOOKUP(IW$1,'Nakladova matice_2018'!$A$1:$IW$188,61,FALSE),0)</f>
        <v>0</v>
      </c>
      <c r="IX88" s="19">
        <f>IFERROR(HLOOKUP(IX$1,'Nakladova matice_2018'!$A$1:$IW$188,61,FALSE),0)</f>
        <v>0</v>
      </c>
      <c r="IY88" s="19">
        <f>IFERROR(HLOOKUP(IY$1,'Nakladova matice_2018'!$A$1:$IW$188,61,FALSE),0)</f>
        <v>0</v>
      </c>
      <c r="IZ88" s="19">
        <f>IFERROR(HLOOKUP(IZ$1,'Nakladova matice_2018'!$A$1:$IW$188,61,FALSE),0)</f>
        <v>32938.370000000003</v>
      </c>
      <c r="JA88" s="19">
        <f>IFERROR(HLOOKUP(JA$1,'Nakladova matice_2018'!$A$1:$IW$188,61,FALSE),0)</f>
        <v>0</v>
      </c>
      <c r="JB88" s="19">
        <f>IFERROR(HLOOKUP(JB$1,'Nakladova matice_2018'!$A$1:$IW$188,61,FALSE),0)</f>
        <v>0</v>
      </c>
      <c r="JC88" s="19">
        <f>IFERROR(HLOOKUP(JC$1,'Nakladova matice_2018'!$A$1:$IW$188,61,FALSE),0)</f>
        <v>0</v>
      </c>
      <c r="JD88" s="19">
        <f>IFERROR(HLOOKUP(JD$1,'Nakladova matice_2018'!$A$1:$IW$188,61,FALSE),0)</f>
        <v>0</v>
      </c>
      <c r="JE88" s="19">
        <f>IFERROR(HLOOKUP(JE$1,'Nakladova matice_2018'!$A$1:$IW$188,61,FALSE),0)</f>
        <v>0</v>
      </c>
      <c r="JF88" s="19">
        <f>IFERROR(HLOOKUP(JF$1,'Nakladova matice_2018'!$A$1:$IW$188,61,FALSE),0)</f>
        <v>0</v>
      </c>
      <c r="JG88" s="19">
        <f>IFERROR(HLOOKUP(JG$1,'Nakladova matice_2018'!$A$1:$IW$188,61,FALSE),0)</f>
        <v>0</v>
      </c>
      <c r="JH88" s="19">
        <f>IFERROR(HLOOKUP(JH$1,'Nakladova matice_2018'!$A$1:$IW$188,61,FALSE),0)</f>
        <v>0</v>
      </c>
      <c r="JI88" s="19">
        <f>IFERROR(HLOOKUP(JI$1,'Nakladova matice_2018'!$A$1:$IW$188,61,FALSE),0)</f>
        <v>0</v>
      </c>
      <c r="JJ88" s="19">
        <f>IFERROR(HLOOKUP(JJ$1,'Nakladova matice_2018'!$A$1:$IW$188,61,FALSE),0)</f>
        <v>0</v>
      </c>
      <c r="JK88" s="19">
        <f>IFERROR(HLOOKUP(JK$1,'Nakladova matice_2018'!$A$1:$IW$188,61,FALSE),0)</f>
        <v>0</v>
      </c>
      <c r="JL88" s="19">
        <f>IFERROR(HLOOKUP(JL$1,'Nakladova matice_2018'!$A$1:$IW$188,61,FALSE),0)</f>
        <v>0</v>
      </c>
      <c r="JM88" s="19">
        <f>IFERROR(HLOOKUP(JM$1,'Nakladova matice_2018'!$A$1:$IW$188,61,FALSE),0)</f>
        <v>0</v>
      </c>
      <c r="JN88" s="19">
        <f>IFERROR(HLOOKUP(JN$1,'Nakladova matice_2018'!$A$1:$IW$188,61,FALSE),0)</f>
        <v>0</v>
      </c>
      <c r="JO88" s="19">
        <f>IFERROR(HLOOKUP(JO$1,'Nakladova matice_2018'!$A$1:$IW$188,61,FALSE),0)</f>
        <v>0</v>
      </c>
      <c r="JP88" s="19">
        <f>IFERROR(HLOOKUP(JP$1,'Nakladova matice_2018'!$A$1:$IW$188,61,FALSE),0)</f>
        <v>0</v>
      </c>
      <c r="JQ88" s="19">
        <f>IFERROR(HLOOKUP(JQ$1,'Nakladova matice_2018'!$A$1:$IW$188,61,FALSE),0)</f>
        <v>0</v>
      </c>
      <c r="JR88" s="19">
        <f>IFERROR(HLOOKUP(JR$1,'Nakladova matice_2018'!$A$1:$IW$188,61,FALSE),0)</f>
        <v>0</v>
      </c>
      <c r="JS88" s="19">
        <f>IFERROR(HLOOKUP(JS$1,'Nakladova matice_2018'!$A$1:$IW$188,61,FALSE),0)</f>
        <v>0</v>
      </c>
      <c r="JT88" s="19">
        <f>IFERROR(HLOOKUP(JT$1,'Nakladova matice_2018'!$A$1:$IW$188,61,FALSE),0)</f>
        <v>0</v>
      </c>
      <c r="JU88" s="19">
        <f>IFERROR(HLOOKUP(JU$1,'Nakladova matice_2018'!$A$1:$IW$188,61,FALSE),0)</f>
        <v>0</v>
      </c>
      <c r="JV88" s="19">
        <f>IFERROR(HLOOKUP(JV$1,'Nakladova matice_2018'!$A$1:$IW$188,61,FALSE),0)</f>
        <v>180070</v>
      </c>
      <c r="JW88" s="19">
        <f>IFERROR(HLOOKUP(JW$1,'Nakladova matice_2018'!$A$1:$IW$188,61,FALSE),0)</f>
        <v>0</v>
      </c>
      <c r="JX88" s="19">
        <f>IFERROR(HLOOKUP(JX$1,'Nakladova matice_2018'!$A$1:$IW$188,61,FALSE),0)</f>
        <v>0</v>
      </c>
      <c r="JY88" s="19">
        <f>IFERROR(HLOOKUP(JY$1,'Nakladova matice_2018'!$A$1:$IW$188,61,FALSE),0)</f>
        <v>0</v>
      </c>
      <c r="JZ88" s="19">
        <f>IFERROR(HLOOKUP(JZ$1,'Nakladova matice_2018'!$A$1:$IW$188,61,FALSE),0)</f>
        <v>0</v>
      </c>
      <c r="KA88" s="19">
        <f>IFERROR(HLOOKUP(KA$1,'Nakladova matice_2018'!$A$1:$IW$188,61,FALSE),0)</f>
        <v>0</v>
      </c>
      <c r="KB88" s="19">
        <f>IFERROR(HLOOKUP(KB$1,'Nakladova matice_2018'!$A$1:$IW$188,61,FALSE),0)</f>
        <v>0</v>
      </c>
      <c r="KC88" s="19">
        <f>IFERROR(HLOOKUP(KC$1,'Nakladova matice_2018'!$A$1:$IW$188,61,FALSE),0)</f>
        <v>0</v>
      </c>
      <c r="KD88" s="19">
        <f>IFERROR(HLOOKUP(KD$1,'Nakladova matice_2018'!$A$1:$IW$188,61,FALSE),0)</f>
        <v>0</v>
      </c>
      <c r="KE88" s="19">
        <f>IFERROR(HLOOKUP(KE$1,'Nakladova matice_2018'!$A$1:$IW$188,61,FALSE),0)</f>
        <v>0</v>
      </c>
      <c r="KF88" s="19">
        <f>IFERROR(HLOOKUP(KF$1,'Nakladova matice_2018'!$A$1:$IW$188,61,FALSE),0)</f>
        <v>0</v>
      </c>
      <c r="KG88" s="19">
        <f>IFERROR(HLOOKUP(KG$1,'Nakladova matice_2018'!$A$1:$IW$188,61,FALSE),0)</f>
        <v>0</v>
      </c>
      <c r="KH88" s="19">
        <f>IFERROR(HLOOKUP(KH$1,'Nakladova matice_2018'!$A$1:$IW$188,61,FALSE),0)</f>
        <v>0</v>
      </c>
      <c r="KI88" s="19">
        <f>IFERROR(HLOOKUP(KI$1,'Nakladova matice_2018'!$A$1:$IW$188,61,FALSE),0)</f>
        <v>0</v>
      </c>
      <c r="KJ88" s="19">
        <f>IFERROR(HLOOKUP(KJ$1,'Nakladova matice_2018'!$A$1:$IW$188,61,FALSE),0)</f>
        <v>0</v>
      </c>
      <c r="KK88" s="19">
        <f>IFERROR(HLOOKUP(KK$1,'Nakladova matice_2018'!$A$1:$IW$188,61,FALSE),0)</f>
        <v>0</v>
      </c>
      <c r="KL88" s="19">
        <f>IFERROR(HLOOKUP(KL$1,'Nakladova matice_2018'!$A$1:$IW$188,61,FALSE),0)</f>
        <v>0</v>
      </c>
      <c r="KM88" s="19">
        <f>IFERROR(HLOOKUP(KM$1,'Nakladova matice_2018'!$A$1:$IW$188,61,FALSE),0)</f>
        <v>0</v>
      </c>
      <c r="KN88" s="19">
        <f>IFERROR(HLOOKUP(KN$1,'Nakladova matice_2018'!$A$1:$IW$188,61,FALSE),0)</f>
        <v>0</v>
      </c>
      <c r="KO88" s="19">
        <f>IFERROR(HLOOKUP(KO$1,'Nakladova matice_2018'!$A$1:$IW$188,61,FALSE),0)</f>
        <v>0</v>
      </c>
      <c r="KP88" s="19">
        <f>IFERROR(HLOOKUP(KP$1,'Nakladova matice_2018'!$A$1:$IW$188,61,FALSE),0)</f>
        <v>0</v>
      </c>
      <c r="KQ88" s="19">
        <f>IFERROR(HLOOKUP(KQ$1,'Nakladova matice_2018'!$A$1:$IW$188,61,FALSE),0)</f>
        <v>0</v>
      </c>
      <c r="KR88" s="19">
        <f>IFERROR(HLOOKUP(KR$1,'Nakladova matice_2018'!$A$1:$IW$188,61,FALSE),0)</f>
        <v>0</v>
      </c>
      <c r="KS88" s="19">
        <f>IFERROR(HLOOKUP(KS$1,'Nakladova matice_2018'!$A$1:$IW$188,61,FALSE),0)</f>
        <v>0</v>
      </c>
      <c r="KT88" s="19">
        <f>IFERROR(HLOOKUP(KT$1,'Nakladova matice_2018'!$A$1:$IW$188,61,FALSE),0)</f>
        <v>0</v>
      </c>
      <c r="KU88" s="19">
        <f>IFERROR(HLOOKUP(KU$1,'Nakladova matice_2018'!$A$1:$IW$188,61,FALSE),0)</f>
        <v>0</v>
      </c>
      <c r="KV88" s="19">
        <f>IFERROR(HLOOKUP(KV$1,'Nakladova matice_2018'!$A$1:$IW$188,61,FALSE),0)</f>
        <v>0</v>
      </c>
      <c r="KW88" s="19">
        <f>IFERROR(HLOOKUP(KW$1,'Nakladova matice_2018'!$A$1:$IW$188,61,FALSE),0)</f>
        <v>0</v>
      </c>
      <c r="KX88" s="19">
        <f>IFERROR(HLOOKUP(KX$1,'Nakladova matice_2018'!$A$1:$IW$188,61,FALSE),0)</f>
        <v>0</v>
      </c>
      <c r="KY88" s="19">
        <f>IFERROR(HLOOKUP(KY$1,'Nakladova matice_2018'!$A$1:$IW$188,61,FALSE),0)</f>
        <v>0</v>
      </c>
      <c r="KZ88" s="19">
        <f>IFERROR(HLOOKUP(KZ$1,'Nakladova matice_2018'!$A$1:$IW$188,61,FALSE),0)</f>
        <v>28979.599999999999</v>
      </c>
      <c r="LA88" s="19">
        <f>IFERROR(HLOOKUP(LA$1,'Nakladova matice_2018'!$A$1:$IW$188,61,FALSE),0)</f>
        <v>0</v>
      </c>
      <c r="LB88" s="19">
        <f>IFERROR(HLOOKUP(LB$1,'Nakladova matice_2018'!$A$1:$IW$188,61,FALSE),0)</f>
        <v>491.25</v>
      </c>
      <c r="LC88" s="19">
        <f>IFERROR(HLOOKUP(LC$1,'Nakladova matice_2018'!$A$1:$IW$188,61,FALSE),0)</f>
        <v>636461.78</v>
      </c>
      <c r="LD88" s="19">
        <f>IFERROR(HLOOKUP(LD$1,'Nakladova matice_2018'!$A$1:$IW$188,61,FALSE),0)</f>
        <v>0</v>
      </c>
      <c r="LE88" s="19">
        <f>IFERROR(HLOOKUP(LE$1,'Nakladova matice_2018'!$A$1:$IW$188,61,FALSE),0)</f>
        <v>0</v>
      </c>
      <c r="LF88" s="19">
        <f>IFERROR(HLOOKUP(LF$1,'Nakladova matice_2018'!$A$1:$IW$188,61,FALSE),0)</f>
        <v>0</v>
      </c>
      <c r="LG88" s="19">
        <f>IFERROR(HLOOKUP(LG$1,'Nakladova matice_2018'!$A$1:$IW$188,61,FALSE),0)</f>
        <v>0</v>
      </c>
      <c r="LH88" s="19">
        <f>IFERROR(HLOOKUP(LH$1,'Nakladova matice_2018'!$A$1:$IW$188,61,FALSE),0)</f>
        <v>0</v>
      </c>
      <c r="LI88" s="19">
        <f>IFERROR(HLOOKUP(LI$1,'Nakladova matice_2018'!$A$1:$IW$188,61,FALSE),0)</f>
        <v>0</v>
      </c>
      <c r="LJ88" s="19">
        <f>IFERROR(HLOOKUP(LJ$1,'Nakladova matice_2018'!$A$1:$IW$188,61,FALSE),0)</f>
        <v>0</v>
      </c>
      <c r="LK88" s="19">
        <f>IFERROR(HLOOKUP(LK$1,'Nakladova matice_2018'!$A$1:$IW$188,61,FALSE),0)</f>
        <v>0</v>
      </c>
      <c r="LL88" s="19">
        <f>IFERROR(HLOOKUP(LL$1,'Nakladova matice_2018'!$A$1:$IW$188,61,FALSE),0)</f>
        <v>0</v>
      </c>
      <c r="LM88" s="19">
        <f>IFERROR(HLOOKUP(LM$1,'Nakladova matice_2018'!$A$1:$IW$188,61,FALSE),0)</f>
        <v>0</v>
      </c>
      <c r="LN88" s="19">
        <f>IFERROR(HLOOKUP(LN$1,'Nakladova matice_2018'!$A$1:$IW$188,61,FALSE),0)</f>
        <v>0</v>
      </c>
      <c r="LO88" s="19">
        <f>IFERROR(HLOOKUP(LO$1,'Nakladova matice_2018'!$A$1:$IW$188,61,FALSE),0)</f>
        <v>0</v>
      </c>
      <c r="LP88" s="19">
        <f>IFERROR(HLOOKUP(LP$1,'Nakladova matice_2018'!$A$1:$IW$188,61,FALSE),0)</f>
        <v>0</v>
      </c>
      <c r="LQ88" s="19">
        <f>IFERROR(HLOOKUP(LQ$1,'Nakladova matice_2018'!$A$1:$IW$188,61,FALSE),0)</f>
        <v>0</v>
      </c>
      <c r="LR88" s="19">
        <f>IFERROR(HLOOKUP(LR$1,'Nakladova matice_2018'!$A$1:$IW$188,61,FALSE),0)</f>
        <v>0</v>
      </c>
      <c r="LS88" s="19">
        <f>IFERROR(HLOOKUP(LS$1,'Nakladova matice_2018'!$A$1:$IW$188,61,FALSE),0)</f>
        <v>67236.39</v>
      </c>
      <c r="LT88" s="19">
        <f>IFERROR(HLOOKUP(LT$1,'Nakladova matice_2018'!$A$1:$IW$188,61,FALSE),0)</f>
        <v>79606.36</v>
      </c>
      <c r="LU88" s="19">
        <f>IFERROR(HLOOKUP(LU$1,'Nakladova matice_2018'!$A$1:$IW$188,61,FALSE),0)</f>
        <v>0</v>
      </c>
      <c r="LV88" s="19">
        <f>IFERROR(HLOOKUP(LV$1,'Nakladova matice_2018'!$A$1:$IW$188,61,FALSE),0)</f>
        <v>0</v>
      </c>
      <c r="LW88" s="19">
        <f>IFERROR(HLOOKUP(LW$1,'Nakladova matice_2018'!$A$1:$IW$188,61,FALSE),0)</f>
        <v>0</v>
      </c>
      <c r="LX88" s="19">
        <f>IFERROR(HLOOKUP(LX$1,'Nakladova matice_2018'!$A$1:$IW$188,61,FALSE),0)</f>
        <v>3016.8</v>
      </c>
      <c r="LY88" s="19">
        <f>IFERROR(HLOOKUP(LY$1,'Nakladova matice_2018'!$A$1:$IW$188,61,FALSE),0)</f>
        <v>0</v>
      </c>
      <c r="LZ88" s="19">
        <f>IFERROR(HLOOKUP(LZ$1,'Nakladova matice_2018'!$A$1:$IW$188,61,FALSE),0)</f>
        <v>0</v>
      </c>
      <c r="MA88" s="19">
        <f>IFERROR(HLOOKUP(MA$1,'Nakladova matice_2018'!$A$1:$IW$188,61,FALSE),0)</f>
        <v>0</v>
      </c>
      <c r="MB88" s="19">
        <f>IFERROR(HLOOKUP(MB$1,'Nakladova matice_2018'!$A$1:$IW$188,61,FALSE),0)</f>
        <v>0</v>
      </c>
      <c r="MC88" s="19">
        <f>IFERROR(HLOOKUP(MC$1,'Nakladova matice_2018'!$A$1:$IW$188,61,FALSE),0)</f>
        <v>0</v>
      </c>
      <c r="MD88" s="19">
        <f>IFERROR(HLOOKUP(MD$1,'Nakladova matice_2018'!$A$1:$IW$188,61,FALSE),0)</f>
        <v>0</v>
      </c>
      <c r="ME88" s="19">
        <f>IFERROR(HLOOKUP(ME$1,'Nakladova matice_2018'!$A$1:$IW$188,61,FALSE),0)</f>
        <v>4227400.5199999996</v>
      </c>
      <c r="MF88" s="19">
        <f>IFERROR(HLOOKUP(MF$1,'Nakladova matice_2018'!$A$1:$IW$188,61,FALSE),0)</f>
        <v>585442.89</v>
      </c>
      <c r="MG88" s="19">
        <f>IFERROR(HLOOKUP(MG$1,'Nakladova matice_2018'!$A$1:$IW$188,61,FALSE),0)</f>
        <v>0</v>
      </c>
      <c r="MH88" s="19">
        <f>IFERROR(HLOOKUP(MH$1,'Nakladova matice_2018'!$A$1:$IW$188,61,FALSE),0)</f>
        <v>0</v>
      </c>
      <c r="MI88" s="19">
        <f>IFERROR(HLOOKUP(MI$1,'Nakladova matice_2018'!$A$1:$IW$188,61,FALSE),0)</f>
        <v>0</v>
      </c>
      <c r="MJ88" s="19">
        <f>IFERROR(HLOOKUP(MJ$1,'Nakladova matice_2018'!$A$1:$IW$188,61,FALSE),0)</f>
        <v>0</v>
      </c>
      <c r="MK88" s="19">
        <f>IFERROR(HLOOKUP(MK$1,'Nakladova matice_2018'!$A$1:$IW$188,61,FALSE),0)</f>
        <v>0</v>
      </c>
      <c r="ML88" s="19">
        <f>IFERROR(HLOOKUP(ML$1,'Nakladova matice_2018'!$A$1:$IW$188,61,FALSE),0)</f>
        <v>0</v>
      </c>
      <c r="MM88" s="19">
        <f>IFERROR(HLOOKUP(MM$1,'Nakladova matice_2018'!$A$1:$IW$188,61,FALSE),0)</f>
        <v>0</v>
      </c>
      <c r="MN88" s="19">
        <f>IFERROR(HLOOKUP(MN$1,'Nakladova matice_2018'!$A$1:$IW$188,61,FALSE),0)</f>
        <v>0</v>
      </c>
      <c r="MO88" s="20">
        <f t="shared" si="84"/>
        <v>13890138.409999998</v>
      </c>
      <c r="MP88" s="20">
        <f>MO88-'Nakladova matice_2018'!IX61</f>
        <v>0</v>
      </c>
    </row>
    <row r="89" spans="1:354" x14ac:dyDescent="0.2">
      <c r="A89" s="27">
        <v>518128</v>
      </c>
      <c r="B89" s="21" t="s">
        <v>231</v>
      </c>
      <c r="C89" s="53">
        <v>0</v>
      </c>
      <c r="D89" s="19">
        <f>IFERROR(HLOOKUP(D$1,'Nakladova matice_2018'!$A$1:$IW$188,62,FALSE),0)</f>
        <v>0</v>
      </c>
      <c r="E89" s="19">
        <f>IFERROR(HLOOKUP(E$1,'Nakladova matice_2018'!$A$1:$IW$188,62,FALSE),0)</f>
        <v>0</v>
      </c>
      <c r="F89" s="19">
        <f>IFERROR(HLOOKUP(F$1,'Nakladova matice_2018'!$A$1:$IW$188,62,FALSE),0)</f>
        <v>0</v>
      </c>
      <c r="G89" s="19">
        <f>IFERROR(HLOOKUP(G$1,'Nakladova matice_2018'!$A$1:$IW$188,62,FALSE),0)</f>
        <v>0</v>
      </c>
      <c r="H89" s="19">
        <f>IFERROR(HLOOKUP(H$1,'Nakladova matice_2018'!$A$1:$IW$188,62,FALSE),0)</f>
        <v>0</v>
      </c>
      <c r="I89" s="19">
        <f>IFERROR(HLOOKUP(I$1,'Nakladova matice_2018'!$A$1:$IW$188,62,FALSE),0)</f>
        <v>0</v>
      </c>
      <c r="J89" s="19">
        <f>IFERROR(HLOOKUP(J$1,'Nakladova matice_2018'!$A$1:$IW$188,62,FALSE),0)</f>
        <v>0</v>
      </c>
      <c r="K89" s="19">
        <f>IFERROR(HLOOKUP(K$1,'Nakladova matice_2018'!$A$1:$IW$188,62,FALSE),0)</f>
        <v>0</v>
      </c>
      <c r="L89" s="19">
        <f>IFERROR(HLOOKUP(L$1,'Nakladova matice_2018'!$A$1:$IW$188,62,FALSE),0)</f>
        <v>0</v>
      </c>
      <c r="M89" s="19">
        <f>IFERROR(HLOOKUP(M$1,'Nakladova matice_2018'!$A$1:$IW$188,62,FALSE),0)</f>
        <v>0</v>
      </c>
      <c r="N89" s="19">
        <f>IFERROR(HLOOKUP(N$1,'Nakladova matice_2018'!$A$1:$IW$188,62,FALSE),0)</f>
        <v>0</v>
      </c>
      <c r="O89" s="19">
        <f>IFERROR(HLOOKUP(O$1,'Nakladova matice_2018'!$A$1:$IW$188,62,FALSE),0)</f>
        <v>0</v>
      </c>
      <c r="P89" s="19">
        <f>IFERROR(HLOOKUP(P$1,'Nakladova matice_2018'!$A$1:$IW$188,62,FALSE),0)</f>
        <v>0</v>
      </c>
      <c r="Q89" s="19">
        <f>IFERROR(HLOOKUP(Q$1,'Nakladova matice_2018'!$A$1:$IW$188,62,FALSE),0)</f>
        <v>0</v>
      </c>
      <c r="R89" s="19">
        <f>IFERROR(HLOOKUP(R$1,'Nakladova matice_2018'!$A$1:$IW$188,62,FALSE),0)</f>
        <v>0</v>
      </c>
      <c r="S89" s="19">
        <f>IFERROR(HLOOKUP(S$1,'Nakladova matice_2018'!$A$1:$IW$188,62,FALSE),0)</f>
        <v>0</v>
      </c>
      <c r="T89" s="19">
        <f>IFERROR(HLOOKUP(T$1,'Nakladova matice_2018'!$A$1:$IW$188,62,FALSE),0)</f>
        <v>0</v>
      </c>
      <c r="U89" s="19">
        <f>IFERROR(HLOOKUP(U$1,'Nakladova matice_2018'!$A$1:$IW$188,62,FALSE),0)</f>
        <v>0</v>
      </c>
      <c r="V89" s="19">
        <f>IFERROR(HLOOKUP(V$1,'Nakladova matice_2018'!$A$1:$IW$188,62,FALSE),0)</f>
        <v>0</v>
      </c>
      <c r="W89" s="19">
        <f>IFERROR(HLOOKUP(W$1,'Nakladova matice_2018'!$A$1:$IW$188,62,FALSE),0)</f>
        <v>0</v>
      </c>
      <c r="X89" s="19">
        <f>IFERROR(HLOOKUP(X$1,'Nakladova matice_2018'!$A$1:$IW$188,62,FALSE),0)</f>
        <v>0</v>
      </c>
      <c r="Y89" s="19">
        <f>IFERROR(HLOOKUP(Y$1,'Nakladova matice_2018'!$A$1:$IW$188,62,FALSE),0)</f>
        <v>0</v>
      </c>
      <c r="Z89" s="19">
        <f>IFERROR(HLOOKUP(Z$1,'Nakladova matice_2018'!$A$1:$IW$188,62,FALSE),0)</f>
        <v>0</v>
      </c>
      <c r="AA89" s="19">
        <f>IFERROR(HLOOKUP(AA$1,'Nakladova matice_2018'!$A$1:$IW$188,62,FALSE),0)</f>
        <v>0</v>
      </c>
      <c r="AB89" s="19">
        <f>IFERROR(HLOOKUP(AB$1,'Nakladova matice_2018'!$A$1:$IW$188,62,FALSE),0)</f>
        <v>0</v>
      </c>
      <c r="AC89" s="19">
        <f>IFERROR(HLOOKUP(AC$1,'Nakladova matice_2018'!$A$1:$IW$188,62,FALSE),0)</f>
        <v>0</v>
      </c>
      <c r="AD89" s="19">
        <f>IFERROR(HLOOKUP(AD$1,'Nakladova matice_2018'!$A$1:$IW$188,62,FALSE),0)</f>
        <v>0</v>
      </c>
      <c r="AE89" s="19">
        <f>IFERROR(HLOOKUP(AE$1,'Nakladova matice_2018'!$A$1:$IW$188,62,FALSE),0)</f>
        <v>0</v>
      </c>
      <c r="AF89" s="19">
        <f>IFERROR(HLOOKUP(AF$1,'Nakladova matice_2018'!$A$1:$IW$188,62,FALSE),0)</f>
        <v>0</v>
      </c>
      <c r="AG89" s="19">
        <f>IFERROR(HLOOKUP(AG$1,'Nakladova matice_2018'!$A$1:$IW$188,62,FALSE),0)</f>
        <v>0</v>
      </c>
      <c r="AH89" s="19">
        <f>IFERROR(HLOOKUP(AH$1,'Nakladova matice_2018'!$A$1:$IW$188,62,FALSE),0)</f>
        <v>0</v>
      </c>
      <c r="AI89" s="19">
        <f>IFERROR(HLOOKUP(AI$1,'Nakladova matice_2018'!$A$1:$IW$188,62,FALSE),0)</f>
        <v>0</v>
      </c>
      <c r="AJ89" s="19">
        <f>IFERROR(HLOOKUP(AJ$1,'Nakladova matice_2018'!$A$1:$IW$188,62,FALSE),0)</f>
        <v>0</v>
      </c>
      <c r="AK89" s="19">
        <f>IFERROR(HLOOKUP(AK$1,'Nakladova matice_2018'!$A$1:$IW$188,62,FALSE),0)</f>
        <v>0</v>
      </c>
      <c r="AL89" s="19">
        <f>IFERROR(HLOOKUP(AL$1,'Nakladova matice_2018'!$A$1:$IW$188,62,FALSE),0)</f>
        <v>0</v>
      </c>
      <c r="AM89" s="19">
        <f>IFERROR(HLOOKUP(AM$1,'Nakladova matice_2018'!$A$1:$IW$188,62,FALSE),0)</f>
        <v>0</v>
      </c>
      <c r="AN89" s="19">
        <f>IFERROR(HLOOKUP(AN$1,'Nakladova matice_2018'!$A$1:$IW$188,62,FALSE),0)</f>
        <v>0</v>
      </c>
      <c r="AO89" s="19">
        <f>IFERROR(HLOOKUP(AO$1,'Nakladova matice_2018'!$A$1:$IW$188,62,FALSE),0)</f>
        <v>0</v>
      </c>
      <c r="AP89" s="19">
        <f>IFERROR(HLOOKUP(AP$1,'Nakladova matice_2018'!$A$1:$IW$188,62,FALSE),0)</f>
        <v>0</v>
      </c>
      <c r="AQ89" s="19">
        <f>IFERROR(HLOOKUP(AQ$1,'Nakladova matice_2018'!$A$1:$IW$188,62,FALSE),0)</f>
        <v>0</v>
      </c>
      <c r="AR89" s="19">
        <f>IFERROR(HLOOKUP(AR$1,'Nakladova matice_2018'!$A$1:$IW$188,62,FALSE),0)</f>
        <v>0</v>
      </c>
      <c r="AS89" s="19">
        <f>IFERROR(HLOOKUP(AS$1,'Nakladova matice_2018'!$A$1:$IW$188,62,FALSE),0)</f>
        <v>0</v>
      </c>
      <c r="AT89" s="19">
        <f>IFERROR(HLOOKUP(AT$1,'Nakladova matice_2018'!$A$1:$IW$188,62,FALSE),0)</f>
        <v>0</v>
      </c>
      <c r="AU89" s="19">
        <f>IFERROR(HLOOKUP(AU$1,'Nakladova matice_2018'!$A$1:$IW$188,62,FALSE),0)</f>
        <v>0</v>
      </c>
      <c r="AV89" s="19">
        <f>IFERROR(HLOOKUP(AV$1,'Nakladova matice_2018'!$A$1:$IW$188,62,FALSE),0)</f>
        <v>0</v>
      </c>
      <c r="AW89" s="19">
        <f>IFERROR(HLOOKUP(AW$1,'Nakladova matice_2018'!$A$1:$IW$188,62,FALSE),0)</f>
        <v>0</v>
      </c>
      <c r="AX89" s="19">
        <f>IFERROR(HLOOKUP(AX$1,'Nakladova matice_2018'!$A$1:$IW$188,62,FALSE),0)</f>
        <v>0</v>
      </c>
      <c r="AY89" s="19">
        <f>IFERROR(HLOOKUP(AY$1,'Nakladova matice_2018'!$A$1:$IW$188,62,FALSE),0)</f>
        <v>0</v>
      </c>
      <c r="AZ89" s="19">
        <f>IFERROR(HLOOKUP(AZ$1,'Nakladova matice_2018'!$A$1:$IW$188,62,FALSE),0)</f>
        <v>0</v>
      </c>
      <c r="BA89" s="19">
        <f>IFERROR(HLOOKUP(BA$1,'Nakladova matice_2018'!$A$1:$IW$188,62,FALSE),0)</f>
        <v>0</v>
      </c>
      <c r="BB89" s="19">
        <f>IFERROR(HLOOKUP(BB$1,'Nakladova matice_2018'!$A$1:$IW$188,62,FALSE),0)</f>
        <v>0</v>
      </c>
      <c r="BC89" s="19">
        <f>IFERROR(HLOOKUP(BC$1,'Nakladova matice_2018'!$A$1:$IW$188,62,FALSE),0)</f>
        <v>0</v>
      </c>
      <c r="BD89" s="19">
        <f>IFERROR(HLOOKUP(BD$1,'Nakladova matice_2018'!$A$1:$IW$188,62,FALSE),0)</f>
        <v>0</v>
      </c>
      <c r="BE89" s="19">
        <f>IFERROR(HLOOKUP(BE$1,'Nakladova matice_2018'!$A$1:$IW$188,62,FALSE),0)</f>
        <v>0</v>
      </c>
      <c r="BF89" s="19">
        <f>IFERROR(HLOOKUP(BF$1,'Nakladova matice_2018'!$A$1:$IW$188,62,FALSE),0)</f>
        <v>0</v>
      </c>
      <c r="BG89" s="19">
        <f>IFERROR(HLOOKUP(BG$1,'Nakladova matice_2018'!$A$1:$IW$188,62,FALSE),0)</f>
        <v>0</v>
      </c>
      <c r="BH89" s="19">
        <f>IFERROR(HLOOKUP(BH$1,'Nakladova matice_2018'!$A$1:$IW$188,62,FALSE),0)</f>
        <v>0</v>
      </c>
      <c r="BI89" s="19">
        <f>IFERROR(HLOOKUP(BI$1,'Nakladova matice_2018'!$A$1:$IW$188,62,FALSE),0)</f>
        <v>0</v>
      </c>
      <c r="BJ89" s="19">
        <f>IFERROR(HLOOKUP(BJ$1,'Nakladova matice_2018'!$A$1:$IW$188,62,FALSE),0)</f>
        <v>0</v>
      </c>
      <c r="BK89" s="19">
        <f>IFERROR(HLOOKUP(BK$1,'Nakladova matice_2018'!$A$1:$IW$188,62,FALSE),0)</f>
        <v>0</v>
      </c>
      <c r="BL89" s="19">
        <f>IFERROR(HLOOKUP(BL$1,'Nakladova matice_2018'!$A$1:$IW$188,62,FALSE),0)</f>
        <v>0</v>
      </c>
      <c r="BM89" s="19">
        <f>IFERROR(HLOOKUP(BM$1,'Nakladova matice_2018'!$A$1:$IW$188,62,FALSE),0)</f>
        <v>0</v>
      </c>
      <c r="BN89" s="19">
        <f>IFERROR(HLOOKUP(BN$1,'Nakladova matice_2018'!$A$1:$IW$188,62,FALSE),0)</f>
        <v>0</v>
      </c>
      <c r="BO89" s="19">
        <f>IFERROR(HLOOKUP(BO$1,'Nakladova matice_2018'!$A$1:$IW$188,62,FALSE),0)</f>
        <v>0</v>
      </c>
      <c r="BP89" s="19">
        <f>IFERROR(HLOOKUP(BP$1,'Nakladova matice_2018'!$A$1:$IW$188,62,FALSE),0)</f>
        <v>0</v>
      </c>
      <c r="BQ89" s="19">
        <f>IFERROR(HLOOKUP(BQ$1,'Nakladova matice_2018'!$A$1:$IW$188,62,FALSE),0)</f>
        <v>0</v>
      </c>
      <c r="BR89" s="19">
        <f>IFERROR(HLOOKUP(BR$1,'Nakladova matice_2018'!$A$1:$IW$188,62,FALSE),0)</f>
        <v>0</v>
      </c>
      <c r="BS89" s="19">
        <f>IFERROR(HLOOKUP(BS$1,'Nakladova matice_2018'!$A$1:$IW$188,62,FALSE),0)</f>
        <v>0</v>
      </c>
      <c r="BT89" s="19">
        <f>IFERROR(HLOOKUP(BT$1,'Nakladova matice_2018'!$A$1:$IW$188,62,FALSE),0)</f>
        <v>0</v>
      </c>
      <c r="BU89" s="19">
        <f>IFERROR(HLOOKUP(BU$1,'Nakladova matice_2018'!$A$1:$IW$188,62,FALSE),0)</f>
        <v>0</v>
      </c>
      <c r="BV89" s="19">
        <f>IFERROR(HLOOKUP(BV$1,'Nakladova matice_2018'!$A$1:$IW$188,62,FALSE),0)</f>
        <v>0</v>
      </c>
      <c r="BW89" s="19">
        <f>IFERROR(HLOOKUP(BW$1,'Nakladova matice_2018'!$A$1:$IW$188,62,FALSE),0)</f>
        <v>0</v>
      </c>
      <c r="BX89" s="19">
        <f>IFERROR(HLOOKUP(BX$1,'Nakladova matice_2018'!$A$1:$IW$188,62,FALSE),0)</f>
        <v>0</v>
      </c>
      <c r="BY89" s="19">
        <f>IFERROR(HLOOKUP(BY$1,'Nakladova matice_2018'!$A$1:$IW$188,62,FALSE),0)</f>
        <v>0</v>
      </c>
      <c r="BZ89" s="19">
        <f>IFERROR(HLOOKUP(BZ$1,'Nakladova matice_2018'!$A$1:$IW$188,62,FALSE),0)</f>
        <v>0</v>
      </c>
      <c r="CA89" s="19">
        <f>IFERROR(HLOOKUP(CA$1,'Nakladova matice_2018'!$A$1:$IW$188,62,FALSE),0)</f>
        <v>0</v>
      </c>
      <c r="CB89" s="19">
        <f>IFERROR(HLOOKUP(CB$1,'Nakladova matice_2018'!$A$1:$IW$188,62,FALSE),0)</f>
        <v>0</v>
      </c>
      <c r="CC89" s="19">
        <f>IFERROR(HLOOKUP(CC$1,'Nakladova matice_2018'!$A$1:$IW$188,62,FALSE),0)</f>
        <v>0</v>
      </c>
      <c r="CD89" s="19">
        <f>IFERROR(HLOOKUP(CD$1,'Nakladova matice_2018'!$A$1:$IW$188,62,FALSE),0)</f>
        <v>0</v>
      </c>
      <c r="CE89" s="19">
        <f>IFERROR(HLOOKUP(CE$1,'Nakladova matice_2018'!$A$1:$IW$188,62,FALSE),0)</f>
        <v>0</v>
      </c>
      <c r="CF89" s="19">
        <f>IFERROR(HLOOKUP(CF$1,'Nakladova matice_2018'!$A$1:$IW$188,62,FALSE),0)</f>
        <v>0</v>
      </c>
      <c r="CG89" s="19">
        <f>IFERROR(HLOOKUP(CG$1,'Nakladova matice_2018'!$A$1:$IW$188,62,FALSE),0)</f>
        <v>0</v>
      </c>
      <c r="CH89" s="19">
        <f>IFERROR(HLOOKUP(CH$1,'Nakladova matice_2018'!$A$1:$IW$188,62,FALSE),0)</f>
        <v>0</v>
      </c>
      <c r="CI89" s="19">
        <f>IFERROR(HLOOKUP(CI$1,'Nakladova matice_2018'!$A$1:$IW$188,62,FALSE),0)</f>
        <v>0</v>
      </c>
      <c r="CJ89" s="19">
        <f>IFERROR(HLOOKUP(CJ$1,'Nakladova matice_2018'!$A$1:$IW$188,62,FALSE),0)</f>
        <v>0</v>
      </c>
      <c r="CK89" s="19">
        <f>IFERROR(HLOOKUP(CK$1,'Nakladova matice_2018'!$A$1:$IW$188,62,FALSE),0)</f>
        <v>0</v>
      </c>
      <c r="CL89" s="19">
        <f>IFERROR(HLOOKUP(CL$1,'Nakladova matice_2018'!$A$1:$IW$188,62,FALSE),0)</f>
        <v>0</v>
      </c>
      <c r="CM89" s="19">
        <f>IFERROR(HLOOKUP(CM$1,'Nakladova matice_2018'!$A$1:$IW$188,62,FALSE),0)</f>
        <v>0</v>
      </c>
      <c r="CN89" s="19">
        <f>IFERROR(HLOOKUP(CN$1,'Nakladova matice_2018'!$A$1:$IW$188,62,FALSE),0)</f>
        <v>0</v>
      </c>
      <c r="CO89" s="19">
        <f>IFERROR(HLOOKUP(CO$1,'Nakladova matice_2018'!$A$1:$IW$188,62,FALSE),0)</f>
        <v>0</v>
      </c>
      <c r="CP89" s="19">
        <f>IFERROR(HLOOKUP(CP$1,'Nakladova matice_2018'!$A$1:$IW$188,62,FALSE),0)</f>
        <v>0</v>
      </c>
      <c r="CQ89" s="19">
        <f>IFERROR(HLOOKUP(CQ$1,'Nakladova matice_2018'!$A$1:$IW$188,62,FALSE),0)</f>
        <v>0</v>
      </c>
      <c r="CR89" s="19">
        <f>IFERROR(HLOOKUP(CR$1,'Nakladova matice_2018'!$A$1:$IW$188,62,FALSE),0)</f>
        <v>0</v>
      </c>
      <c r="CS89" s="19">
        <f>IFERROR(HLOOKUP(CS$1,'Nakladova matice_2018'!$A$1:$IW$188,62,FALSE),0)</f>
        <v>0</v>
      </c>
      <c r="CT89" s="19">
        <f>IFERROR(HLOOKUP(CT$1,'Nakladova matice_2018'!$A$1:$IW$188,62,FALSE),0)</f>
        <v>0</v>
      </c>
      <c r="CU89" s="19">
        <f>IFERROR(HLOOKUP(CU$1,'Nakladova matice_2018'!$A$1:$IW$188,62,FALSE),0)</f>
        <v>0</v>
      </c>
      <c r="CV89" s="19">
        <f>IFERROR(HLOOKUP(CV$1,'Nakladova matice_2018'!$A$1:$IW$188,62,FALSE),0)</f>
        <v>0</v>
      </c>
      <c r="CW89" s="19">
        <f>IFERROR(HLOOKUP(CW$1,'Nakladova matice_2018'!$A$1:$IW$188,62,FALSE),0)</f>
        <v>0</v>
      </c>
      <c r="CX89" s="19">
        <f>IFERROR(HLOOKUP(CX$1,'Nakladova matice_2018'!$A$1:$IW$188,62,FALSE),0)</f>
        <v>0</v>
      </c>
      <c r="CY89" s="19">
        <f>IFERROR(HLOOKUP(CY$1,'Nakladova matice_2018'!$A$1:$IW$188,62,FALSE),0)</f>
        <v>0</v>
      </c>
      <c r="CZ89" s="19">
        <f>IFERROR(HLOOKUP(CZ$1,'Nakladova matice_2018'!$A$1:$IW$188,62,FALSE),0)</f>
        <v>0</v>
      </c>
      <c r="DA89" s="19">
        <f>IFERROR(HLOOKUP(DA$1,'Nakladova matice_2018'!$A$1:$IW$188,62,FALSE),0)</f>
        <v>0</v>
      </c>
      <c r="DB89" s="19">
        <f>IFERROR(HLOOKUP(DB$1,'Nakladova matice_2018'!$A$1:$IW$188,62,FALSE),0)</f>
        <v>0</v>
      </c>
      <c r="DC89" s="19">
        <f>IFERROR(HLOOKUP(DC$1,'Nakladova matice_2018'!$A$1:$IW$188,62,FALSE),0)</f>
        <v>0</v>
      </c>
      <c r="DD89" s="19">
        <f>IFERROR(HLOOKUP(DD$1,'Nakladova matice_2018'!$A$1:$IW$188,62,FALSE),0)</f>
        <v>0</v>
      </c>
      <c r="DE89" s="19">
        <f>IFERROR(HLOOKUP(DE$1,'Nakladova matice_2018'!$A$1:$IW$188,62,FALSE),0)</f>
        <v>0</v>
      </c>
      <c r="DF89" s="19">
        <f>IFERROR(HLOOKUP(DF$1,'Nakladova matice_2018'!$A$1:$IW$188,62,FALSE),0)</f>
        <v>0</v>
      </c>
      <c r="DG89" s="19">
        <f>IFERROR(HLOOKUP(DG$1,'Nakladova matice_2018'!$A$1:$IW$188,62,FALSE),0)</f>
        <v>0</v>
      </c>
      <c r="DH89" s="19">
        <f>IFERROR(HLOOKUP(DH$1,'Nakladova matice_2018'!$A$1:$IW$188,62,FALSE),0)</f>
        <v>0</v>
      </c>
      <c r="DI89" s="19">
        <f>IFERROR(HLOOKUP(DI$1,'Nakladova matice_2018'!$A$1:$IW$188,62,FALSE),0)</f>
        <v>0</v>
      </c>
      <c r="DJ89" s="19">
        <f>IFERROR(HLOOKUP(DJ$1,'Nakladova matice_2018'!$A$1:$IW$188,62,FALSE),0)</f>
        <v>0</v>
      </c>
      <c r="DK89" s="19">
        <f>IFERROR(HLOOKUP(DK$1,'Nakladova matice_2018'!$A$1:$IW$188,62,FALSE),0)</f>
        <v>0</v>
      </c>
      <c r="DL89" s="19">
        <f>IFERROR(HLOOKUP(DL$1,'Nakladova matice_2018'!$A$1:$IW$188,62,FALSE),0)</f>
        <v>0</v>
      </c>
      <c r="DM89" s="19">
        <f>IFERROR(HLOOKUP(DM$1,'Nakladova matice_2018'!$A$1:$IW$188,62,FALSE),0)</f>
        <v>0</v>
      </c>
      <c r="DN89" s="19">
        <f>IFERROR(HLOOKUP(DN$1,'Nakladova matice_2018'!$A$1:$IW$188,62,FALSE),0)</f>
        <v>0</v>
      </c>
      <c r="DO89" s="19">
        <f>IFERROR(HLOOKUP(DO$1,'Nakladova matice_2018'!$A$1:$IW$188,62,FALSE),0)</f>
        <v>0</v>
      </c>
      <c r="DP89" s="19">
        <f>IFERROR(HLOOKUP(DP$1,'Nakladova matice_2018'!$A$1:$IW$188,62,FALSE),0)</f>
        <v>0</v>
      </c>
      <c r="DQ89" s="19">
        <f>IFERROR(HLOOKUP(DQ$1,'Nakladova matice_2018'!$A$1:$IW$188,62,FALSE),0)</f>
        <v>0</v>
      </c>
      <c r="DR89" s="19">
        <f>IFERROR(HLOOKUP(DR$1,'Nakladova matice_2018'!$A$1:$IW$188,62,FALSE),0)</f>
        <v>0</v>
      </c>
      <c r="DS89" s="19">
        <f>IFERROR(HLOOKUP(DS$1,'Nakladova matice_2018'!$A$1:$IW$188,62,FALSE),0)</f>
        <v>0</v>
      </c>
      <c r="DT89" s="19">
        <f>IFERROR(HLOOKUP(DT$1,'Nakladova matice_2018'!$A$1:$IW$188,62,FALSE),0)</f>
        <v>0</v>
      </c>
      <c r="DU89" s="19">
        <f>IFERROR(HLOOKUP(DU$1,'Nakladova matice_2018'!$A$1:$IW$188,62,FALSE),0)</f>
        <v>0</v>
      </c>
      <c r="DV89" s="19">
        <f>IFERROR(HLOOKUP(DV$1,'Nakladova matice_2018'!$A$1:$IW$188,62,FALSE),0)</f>
        <v>0</v>
      </c>
      <c r="DW89" s="19">
        <f>IFERROR(HLOOKUP(DW$1,'Nakladova matice_2018'!$A$1:$IW$188,62,FALSE),0)</f>
        <v>0</v>
      </c>
      <c r="DX89" s="19">
        <f>IFERROR(HLOOKUP(DX$1,'Nakladova matice_2018'!$A$1:$IW$188,62,FALSE),0)</f>
        <v>0</v>
      </c>
      <c r="DY89" s="19">
        <f>IFERROR(HLOOKUP(DY$1,'Nakladova matice_2018'!$A$1:$IW$188,62,FALSE),0)</f>
        <v>0</v>
      </c>
      <c r="DZ89" s="19">
        <f>IFERROR(HLOOKUP(DZ$1,'Nakladova matice_2018'!$A$1:$IW$188,62,FALSE),0)</f>
        <v>0</v>
      </c>
      <c r="EA89" s="19">
        <f>IFERROR(HLOOKUP(EA$1,'Nakladova matice_2018'!$A$1:$IW$188,62,FALSE),0)</f>
        <v>0</v>
      </c>
      <c r="EB89" s="19">
        <f>IFERROR(HLOOKUP(EB$1,'Nakladova matice_2018'!$A$1:$IW$188,62,FALSE),0)</f>
        <v>0</v>
      </c>
      <c r="EC89" s="19">
        <f>IFERROR(HLOOKUP(EC$1,'Nakladova matice_2018'!$A$1:$IW$188,62,FALSE),0)</f>
        <v>0</v>
      </c>
      <c r="ED89" s="19">
        <f>IFERROR(HLOOKUP(ED$1,'Nakladova matice_2018'!$A$1:$IW$188,62,FALSE),0)</f>
        <v>0</v>
      </c>
      <c r="EE89" s="19">
        <f>IFERROR(HLOOKUP(EE$1,'Nakladova matice_2018'!$A$1:$IW$188,62,FALSE),0)</f>
        <v>0</v>
      </c>
      <c r="EF89" s="19">
        <f>IFERROR(HLOOKUP(EF$1,'Nakladova matice_2018'!$A$1:$IW$188,62,FALSE),0)</f>
        <v>0</v>
      </c>
      <c r="EG89" s="19">
        <f>IFERROR(HLOOKUP(EG$1,'Nakladova matice_2018'!$A$1:$IW$188,62,FALSE),0)</f>
        <v>0</v>
      </c>
      <c r="EH89" s="19">
        <f>IFERROR(HLOOKUP(EH$1,'Nakladova matice_2018'!$A$1:$IW$188,62,FALSE),0)</f>
        <v>0</v>
      </c>
      <c r="EI89" s="19">
        <f>IFERROR(HLOOKUP(EI$1,'Nakladova matice_2018'!$A$1:$IW$188,62,FALSE),0)</f>
        <v>0</v>
      </c>
      <c r="EJ89" s="19">
        <f>IFERROR(HLOOKUP(EJ$1,'Nakladova matice_2018'!$A$1:$IW$188,62,FALSE),0)</f>
        <v>0</v>
      </c>
      <c r="EK89" s="19">
        <f>IFERROR(HLOOKUP(EK$1,'Nakladova matice_2018'!$A$1:$IW$188,62,FALSE),0)</f>
        <v>0</v>
      </c>
      <c r="EL89" s="19">
        <f>IFERROR(HLOOKUP(EL$1,'Nakladova matice_2018'!$A$1:$IW$188,62,FALSE),0)</f>
        <v>0</v>
      </c>
      <c r="EM89" s="19">
        <f>IFERROR(HLOOKUP(EM$1,'Nakladova matice_2018'!$A$1:$IW$188,62,FALSE),0)</f>
        <v>0</v>
      </c>
      <c r="EN89" s="19">
        <f>IFERROR(HLOOKUP(EN$1,'Nakladova matice_2018'!$A$1:$IW$188,62,FALSE),0)</f>
        <v>0</v>
      </c>
      <c r="EO89" s="19">
        <f>IFERROR(HLOOKUP(EO$1,'Nakladova matice_2018'!$A$1:$IW$188,62,FALSE),0)</f>
        <v>0</v>
      </c>
      <c r="EP89" s="19">
        <f>IFERROR(HLOOKUP(EP$1,'Nakladova matice_2018'!$A$1:$IW$188,62,FALSE),0)</f>
        <v>0</v>
      </c>
      <c r="EQ89" s="19">
        <f>IFERROR(HLOOKUP(EQ$1,'Nakladova matice_2018'!$A$1:$IW$188,62,FALSE),0)</f>
        <v>0</v>
      </c>
      <c r="ER89" s="19">
        <f>IFERROR(HLOOKUP(ER$1,'Nakladova matice_2018'!$A$1:$IW$188,62,FALSE),0)</f>
        <v>0</v>
      </c>
      <c r="ES89" s="19">
        <f>IFERROR(HLOOKUP(ES$1,'Nakladova matice_2018'!$A$1:$IW$188,62,FALSE),0)</f>
        <v>0</v>
      </c>
      <c r="ET89" s="19">
        <f>IFERROR(HLOOKUP(ET$1,'Nakladova matice_2018'!$A$1:$IW$188,62,FALSE),0)</f>
        <v>0</v>
      </c>
      <c r="EU89" s="19">
        <f>IFERROR(HLOOKUP(EU$1,'Nakladova matice_2018'!$A$1:$IW$188,62,FALSE),0)</f>
        <v>0</v>
      </c>
      <c r="EV89" s="19">
        <f>IFERROR(HLOOKUP(EV$1,'Nakladova matice_2018'!$A$1:$IW$188,62,FALSE),0)</f>
        <v>0</v>
      </c>
      <c r="EW89" s="19">
        <f>IFERROR(HLOOKUP(EW$1,'Nakladova matice_2018'!$A$1:$IW$188,62,FALSE),0)</f>
        <v>0</v>
      </c>
      <c r="EX89" s="19">
        <f>IFERROR(HLOOKUP(EX$1,'Nakladova matice_2018'!$A$1:$IW$188,62,FALSE),0)</f>
        <v>0</v>
      </c>
      <c r="EY89" s="19">
        <f>IFERROR(HLOOKUP(EY$1,'Nakladova matice_2018'!$A$1:$IW$188,62,FALSE),0)</f>
        <v>0</v>
      </c>
      <c r="EZ89" s="19">
        <f>IFERROR(HLOOKUP(EZ$1,'Nakladova matice_2018'!$A$1:$IW$188,62,FALSE),0)</f>
        <v>0</v>
      </c>
      <c r="FA89" s="19">
        <f>IFERROR(HLOOKUP(FA$1,'Nakladova matice_2018'!$A$1:$IW$188,62,FALSE),0)</f>
        <v>0</v>
      </c>
      <c r="FB89" s="19">
        <f>IFERROR(HLOOKUP(FB$1,'Nakladova matice_2018'!$A$1:$IW$188,62,FALSE),0)</f>
        <v>0</v>
      </c>
      <c r="FC89" s="19">
        <f>IFERROR(HLOOKUP(FC$1,'Nakladova matice_2018'!$A$1:$IW$188,62,FALSE),0)</f>
        <v>0</v>
      </c>
      <c r="FD89" s="19">
        <f>IFERROR(HLOOKUP(FD$1,'Nakladova matice_2018'!$A$1:$IW$188,62,FALSE),0)</f>
        <v>0</v>
      </c>
      <c r="FE89" s="19">
        <f>IFERROR(HLOOKUP(FE$1,'Nakladova matice_2018'!$A$1:$IW$188,62,FALSE),0)</f>
        <v>0</v>
      </c>
      <c r="FF89" s="19">
        <f>IFERROR(HLOOKUP(FF$1,'Nakladova matice_2018'!$A$1:$IW$188,62,FALSE),0)</f>
        <v>0</v>
      </c>
      <c r="FG89" s="19">
        <f>IFERROR(HLOOKUP(FG$1,'Nakladova matice_2018'!$A$1:$IW$188,62,FALSE),0)</f>
        <v>0</v>
      </c>
      <c r="FH89" s="19">
        <f>IFERROR(HLOOKUP(FH$1,'Nakladova matice_2018'!$A$1:$IW$188,62,FALSE),0)</f>
        <v>0</v>
      </c>
      <c r="FI89" s="19">
        <f>IFERROR(HLOOKUP(FI$1,'Nakladova matice_2018'!$A$1:$IW$188,62,FALSE),0)</f>
        <v>0</v>
      </c>
      <c r="FJ89" s="19">
        <f>IFERROR(HLOOKUP(FJ$1,'Nakladova matice_2018'!$A$1:$IW$188,62,FALSE),0)</f>
        <v>0</v>
      </c>
      <c r="FK89" s="19">
        <f>IFERROR(HLOOKUP(FK$1,'Nakladova matice_2018'!$A$1:$IW$188,62,FALSE),0)</f>
        <v>0</v>
      </c>
      <c r="FL89" s="19">
        <f>IFERROR(HLOOKUP(FL$1,'Nakladova matice_2018'!$A$1:$IW$188,62,FALSE),0)</f>
        <v>0</v>
      </c>
      <c r="FM89" s="19">
        <f>IFERROR(HLOOKUP(FM$1,'Nakladova matice_2018'!$A$1:$IW$188,62,FALSE),0)</f>
        <v>0</v>
      </c>
      <c r="FN89" s="19">
        <f>IFERROR(HLOOKUP(FN$1,'Nakladova matice_2018'!$A$1:$IW$188,62,FALSE),0)</f>
        <v>0</v>
      </c>
      <c r="FO89" s="19">
        <f>IFERROR(HLOOKUP(FO$1,'Nakladova matice_2018'!$A$1:$IW$188,62,FALSE),0)</f>
        <v>0</v>
      </c>
      <c r="FP89" s="19">
        <f>IFERROR(HLOOKUP(FP$1,'Nakladova matice_2018'!$A$1:$IW$188,62,FALSE),0)</f>
        <v>0</v>
      </c>
      <c r="FQ89" s="19">
        <f>IFERROR(HLOOKUP(FQ$1,'Nakladova matice_2018'!$A$1:$IW$188,62,FALSE),0)</f>
        <v>0</v>
      </c>
      <c r="FR89" s="19">
        <f>IFERROR(HLOOKUP(FR$1,'Nakladova matice_2018'!$A$1:$IW$188,62,FALSE),0)</f>
        <v>0</v>
      </c>
      <c r="FS89" s="19">
        <f>IFERROR(HLOOKUP(FS$1,'Nakladova matice_2018'!$A$1:$IW$188,62,FALSE),0)</f>
        <v>0</v>
      </c>
      <c r="FT89" s="19">
        <f>IFERROR(HLOOKUP(FT$1,'Nakladova matice_2018'!$A$1:$IW$188,62,FALSE),0)</f>
        <v>0</v>
      </c>
      <c r="FU89" s="19">
        <f>IFERROR(HLOOKUP(FU$1,'Nakladova matice_2018'!$A$1:$IW$188,62,FALSE),0)</f>
        <v>0</v>
      </c>
      <c r="FV89" s="19">
        <f>IFERROR(HLOOKUP(FV$1,'Nakladova matice_2018'!$A$1:$IW$188,62,FALSE),0)</f>
        <v>0</v>
      </c>
      <c r="FW89" s="19">
        <f>IFERROR(HLOOKUP(FW$1,'Nakladova matice_2018'!$A$1:$IW$188,62,FALSE),0)</f>
        <v>0</v>
      </c>
      <c r="FX89" s="19">
        <f>IFERROR(HLOOKUP(FX$1,'Nakladova matice_2018'!$A$1:$IW$188,62,FALSE),0)</f>
        <v>0</v>
      </c>
      <c r="FY89" s="19">
        <f>IFERROR(HLOOKUP(FY$1,'Nakladova matice_2018'!$A$1:$IW$188,62,FALSE),0)</f>
        <v>0</v>
      </c>
      <c r="FZ89" s="19">
        <f>IFERROR(HLOOKUP(FZ$1,'Nakladova matice_2018'!$A$1:$IW$188,62,FALSE),0)</f>
        <v>0</v>
      </c>
      <c r="GA89" s="19">
        <f>IFERROR(HLOOKUP(GA$1,'Nakladova matice_2018'!$A$1:$IW$188,62,FALSE),0)</f>
        <v>0</v>
      </c>
      <c r="GB89" s="19">
        <f>IFERROR(HLOOKUP(GB$1,'Nakladova matice_2018'!$A$1:$IW$188,62,FALSE),0)</f>
        <v>0</v>
      </c>
      <c r="GC89" s="19">
        <f>IFERROR(HLOOKUP(GC$1,'Nakladova matice_2018'!$A$1:$IW$188,62,FALSE),0)</f>
        <v>0</v>
      </c>
      <c r="GD89" s="19">
        <f>IFERROR(HLOOKUP(GD$1,'Nakladova matice_2018'!$A$1:$IW$188,62,FALSE),0)</f>
        <v>0</v>
      </c>
      <c r="GE89" s="19">
        <f>IFERROR(HLOOKUP(GE$1,'Nakladova matice_2018'!$A$1:$IW$188,62,FALSE),0)</f>
        <v>0</v>
      </c>
      <c r="GF89" s="19">
        <f>IFERROR(HLOOKUP(GF$1,'Nakladova matice_2018'!$A$1:$IW$188,62,FALSE),0)</f>
        <v>0</v>
      </c>
      <c r="GG89" s="19">
        <f>IFERROR(HLOOKUP(GG$1,'Nakladova matice_2018'!$A$1:$IW$188,62,FALSE),0)</f>
        <v>0</v>
      </c>
      <c r="GH89" s="19">
        <f>IFERROR(HLOOKUP(GH$1,'Nakladova matice_2018'!$A$1:$IW$188,62,FALSE),0)</f>
        <v>0</v>
      </c>
      <c r="GI89" s="19">
        <f>IFERROR(HLOOKUP(GI$1,'Nakladova matice_2018'!$A$1:$IW$188,62,FALSE),0)</f>
        <v>0</v>
      </c>
      <c r="GJ89" s="19">
        <f>IFERROR(HLOOKUP(GJ$1,'Nakladova matice_2018'!$A$1:$IW$188,62,FALSE),0)</f>
        <v>0</v>
      </c>
      <c r="GK89" s="19">
        <f>IFERROR(HLOOKUP(GK$1,'Nakladova matice_2018'!$A$1:$IW$188,62,FALSE),0)</f>
        <v>0</v>
      </c>
      <c r="GL89" s="19">
        <f>IFERROR(HLOOKUP(GL$1,'Nakladova matice_2018'!$A$1:$IW$188,62,FALSE),0)</f>
        <v>0</v>
      </c>
      <c r="GM89" s="19">
        <f>IFERROR(HLOOKUP(GM$1,'Nakladova matice_2018'!$A$1:$IW$188,62,FALSE),0)</f>
        <v>0</v>
      </c>
      <c r="GN89" s="19">
        <f>IFERROR(HLOOKUP(GN$1,'Nakladova matice_2018'!$A$1:$IW$188,62,FALSE),0)</f>
        <v>0</v>
      </c>
      <c r="GO89" s="19">
        <f>IFERROR(HLOOKUP(GO$1,'Nakladova matice_2018'!$A$1:$IW$188,62,FALSE),0)</f>
        <v>0</v>
      </c>
      <c r="GP89" s="19">
        <f>IFERROR(HLOOKUP(GP$1,'Nakladova matice_2018'!$A$1:$IW$188,62,FALSE),0)</f>
        <v>0</v>
      </c>
      <c r="GQ89" s="19">
        <f>IFERROR(HLOOKUP(GQ$1,'Nakladova matice_2018'!$A$1:$IW$188,62,FALSE),0)</f>
        <v>0</v>
      </c>
      <c r="GR89" s="19">
        <f>IFERROR(HLOOKUP(GR$1,'Nakladova matice_2018'!$A$1:$IW$188,62,FALSE),0)</f>
        <v>0</v>
      </c>
      <c r="GS89" s="19">
        <f>IFERROR(HLOOKUP(GS$1,'Nakladova matice_2018'!$A$1:$IW$188,62,FALSE),0)</f>
        <v>0</v>
      </c>
      <c r="GT89" s="19">
        <f>IFERROR(HLOOKUP(GT$1,'Nakladova matice_2018'!$A$1:$IW$188,62,FALSE),0)</f>
        <v>0</v>
      </c>
      <c r="GU89" s="19">
        <f>IFERROR(HLOOKUP(GU$1,'Nakladova matice_2018'!$A$1:$IW$188,62,FALSE),0)</f>
        <v>0</v>
      </c>
      <c r="GV89" s="19">
        <f>IFERROR(HLOOKUP(GV$1,'Nakladova matice_2018'!$A$1:$IW$188,62,FALSE),0)</f>
        <v>0</v>
      </c>
      <c r="GW89" s="19">
        <f>IFERROR(HLOOKUP(GW$1,'Nakladova matice_2018'!$A$1:$IW$188,62,FALSE),0)</f>
        <v>0</v>
      </c>
      <c r="GX89" s="19">
        <f>IFERROR(HLOOKUP(GX$1,'Nakladova matice_2018'!$A$1:$IW$188,62,FALSE),0)</f>
        <v>0</v>
      </c>
      <c r="GY89" s="19">
        <f>IFERROR(HLOOKUP(GY$1,'Nakladova matice_2018'!$A$1:$IW$188,62,FALSE),0)</f>
        <v>0</v>
      </c>
      <c r="GZ89" s="19">
        <f>IFERROR(HLOOKUP(GZ$1,'Nakladova matice_2018'!$A$1:$IW$188,62,FALSE),0)</f>
        <v>0</v>
      </c>
      <c r="HA89" s="19">
        <f>IFERROR(HLOOKUP(HA$1,'Nakladova matice_2018'!$A$1:$IW$188,62,FALSE),0)</f>
        <v>0</v>
      </c>
      <c r="HB89" s="19">
        <f>IFERROR(HLOOKUP(HB$1,'Nakladova matice_2018'!$A$1:$IW$188,62,FALSE),0)</f>
        <v>0</v>
      </c>
      <c r="HC89" s="19">
        <f>IFERROR(HLOOKUP(HC$1,'Nakladova matice_2018'!$A$1:$IW$188,62,FALSE),0)</f>
        <v>0</v>
      </c>
      <c r="HD89" s="19">
        <f>IFERROR(HLOOKUP(HD$1,'Nakladova matice_2018'!$A$1:$IW$188,62,FALSE),0)</f>
        <v>0</v>
      </c>
      <c r="HE89" s="19">
        <f>IFERROR(HLOOKUP(HE$1,'Nakladova matice_2018'!$A$1:$IW$188,62,FALSE),0)</f>
        <v>0</v>
      </c>
      <c r="HF89" s="19">
        <f>IFERROR(HLOOKUP(HF$1,'Nakladova matice_2018'!$A$1:$IW$188,62,FALSE),0)</f>
        <v>0</v>
      </c>
      <c r="HG89" s="19">
        <f>IFERROR(HLOOKUP(HG$1,'Nakladova matice_2018'!$A$1:$IW$188,62,FALSE),0)</f>
        <v>0</v>
      </c>
      <c r="HH89" s="19">
        <f>IFERROR(HLOOKUP(HH$1,'Nakladova matice_2018'!$A$1:$IW$188,62,FALSE),0)</f>
        <v>0</v>
      </c>
      <c r="HI89" s="19">
        <f>IFERROR(HLOOKUP(HI$1,'Nakladova matice_2018'!$A$1:$IW$188,62,FALSE),0)</f>
        <v>0</v>
      </c>
      <c r="HJ89" s="19">
        <f>IFERROR(HLOOKUP(HJ$1,'Nakladova matice_2018'!$A$1:$IW$188,62,FALSE),0)</f>
        <v>0</v>
      </c>
      <c r="HK89" s="19">
        <f>IFERROR(HLOOKUP(HK$1,'Nakladova matice_2018'!$A$1:$IW$188,62,FALSE),0)</f>
        <v>27.83</v>
      </c>
      <c r="HL89" s="19">
        <f>IFERROR(HLOOKUP(HL$1,'Nakladova matice_2018'!$A$1:$IW$188,62,FALSE),0)</f>
        <v>0</v>
      </c>
      <c r="HM89" s="19">
        <f>IFERROR(HLOOKUP(HM$1,'Nakladova matice_2018'!$A$1:$IW$188,62,FALSE),0)</f>
        <v>0</v>
      </c>
      <c r="HN89" s="19">
        <f>IFERROR(HLOOKUP(HN$1,'Nakladova matice_2018'!$A$1:$IW$188,62,FALSE),0)</f>
        <v>0</v>
      </c>
      <c r="HO89" s="19">
        <f>IFERROR(HLOOKUP(HO$1,'Nakladova matice_2018'!$A$1:$IW$188,62,FALSE),0)</f>
        <v>0</v>
      </c>
      <c r="HP89" s="19">
        <f>IFERROR(HLOOKUP(HP$1,'Nakladova matice_2018'!$A$1:$IW$188,62,FALSE),0)</f>
        <v>0</v>
      </c>
      <c r="HQ89" s="19">
        <f>IFERROR(HLOOKUP(HQ$1,'Nakladova matice_2018'!$A$1:$IW$188,62,FALSE),0)</f>
        <v>0</v>
      </c>
      <c r="HR89" s="19">
        <f>IFERROR(HLOOKUP(HR$1,'Nakladova matice_2018'!$A$1:$IW$188,62,FALSE),0)</f>
        <v>0</v>
      </c>
      <c r="HS89" s="19">
        <f>IFERROR(HLOOKUP(HS$1,'Nakladova matice_2018'!$A$1:$IW$188,62,FALSE),0)</f>
        <v>0</v>
      </c>
      <c r="HT89" s="19">
        <f>IFERROR(HLOOKUP(HT$1,'Nakladova matice_2018'!$A$1:$IW$188,62,FALSE),0)</f>
        <v>0</v>
      </c>
      <c r="HU89" s="19">
        <f>IFERROR(HLOOKUP(HU$1,'Nakladova matice_2018'!$A$1:$IW$188,62,FALSE),0)</f>
        <v>0</v>
      </c>
      <c r="HV89" s="19">
        <f>IFERROR(HLOOKUP(HV$1,'Nakladova matice_2018'!$A$1:$IW$188,62,FALSE),0)</f>
        <v>0</v>
      </c>
      <c r="HW89" s="19">
        <f>IFERROR(HLOOKUP(HW$1,'Nakladova matice_2018'!$A$1:$IW$188,62,FALSE),0)</f>
        <v>0</v>
      </c>
      <c r="HX89" s="19">
        <f>IFERROR(HLOOKUP(HX$1,'Nakladova matice_2018'!$A$1:$IW$188,62,FALSE),0)</f>
        <v>0</v>
      </c>
      <c r="HY89" s="19">
        <f>IFERROR(HLOOKUP(HY$1,'Nakladova matice_2018'!$A$1:$IW$188,62,FALSE),0)</f>
        <v>0</v>
      </c>
      <c r="HZ89" s="19">
        <f>IFERROR(HLOOKUP(HZ$1,'Nakladova matice_2018'!$A$1:$IW$188,62,FALSE),0)</f>
        <v>0</v>
      </c>
      <c r="IA89" s="19">
        <f>IFERROR(HLOOKUP(IA$1,'Nakladova matice_2018'!$A$1:$IW$188,62,FALSE),0)</f>
        <v>0</v>
      </c>
      <c r="IB89" s="19">
        <f>IFERROR(HLOOKUP(IB$1,'Nakladova matice_2018'!$A$1:$IW$188,62,FALSE),0)</f>
        <v>0</v>
      </c>
      <c r="IC89" s="19">
        <f>IFERROR(HLOOKUP(IC$1,'Nakladova matice_2018'!$A$1:$IW$188,62,FALSE),0)</f>
        <v>0</v>
      </c>
      <c r="ID89" s="19">
        <f>IFERROR(HLOOKUP(ID$1,'Nakladova matice_2018'!$A$1:$IW$188,62,FALSE),0)</f>
        <v>0</v>
      </c>
      <c r="IE89" s="19">
        <f>IFERROR(HLOOKUP(IE$1,'Nakladova matice_2018'!$A$1:$IW$188,62,FALSE),0)</f>
        <v>0</v>
      </c>
      <c r="IF89" s="19">
        <f>IFERROR(HLOOKUP(IF$1,'Nakladova matice_2018'!$A$1:$IW$188,62,FALSE),0)</f>
        <v>0</v>
      </c>
      <c r="IG89" s="19">
        <f>IFERROR(HLOOKUP(IG$1,'Nakladova matice_2018'!$A$1:$IW$188,62,FALSE),0)</f>
        <v>0</v>
      </c>
      <c r="IH89" s="19">
        <f>IFERROR(HLOOKUP(IH$1,'Nakladova matice_2018'!$A$1:$IW$188,62,FALSE),0)</f>
        <v>0</v>
      </c>
      <c r="II89" s="19">
        <f>IFERROR(HLOOKUP(II$1,'Nakladova matice_2018'!$A$1:$IW$188,62,FALSE),0)</f>
        <v>0</v>
      </c>
      <c r="IJ89" s="19">
        <f>IFERROR(HLOOKUP(IJ$1,'Nakladova matice_2018'!$A$1:$IW$188,62,FALSE),0)</f>
        <v>0</v>
      </c>
      <c r="IK89" s="19">
        <f>IFERROR(HLOOKUP(IK$1,'Nakladova matice_2018'!$A$1:$IW$188,62,FALSE),0)</f>
        <v>0</v>
      </c>
      <c r="IL89" s="19">
        <f>IFERROR(HLOOKUP(IL$1,'Nakladova matice_2018'!$A$1:$IW$188,62,FALSE),0)</f>
        <v>0</v>
      </c>
      <c r="IM89" s="19">
        <f>IFERROR(HLOOKUP(IM$1,'Nakladova matice_2018'!$A$1:$IW$188,62,FALSE),0)</f>
        <v>0</v>
      </c>
      <c r="IN89" s="19">
        <f>IFERROR(HLOOKUP(IN$1,'Nakladova matice_2018'!$A$1:$IW$188,62,FALSE),0)</f>
        <v>0</v>
      </c>
      <c r="IO89" s="19">
        <f>IFERROR(HLOOKUP(IO$1,'Nakladova matice_2018'!$A$1:$IW$188,62,FALSE),0)</f>
        <v>0</v>
      </c>
      <c r="IP89" s="19">
        <f>IFERROR(HLOOKUP(IP$1,'Nakladova matice_2018'!$A$1:$IW$188,62,FALSE),0)</f>
        <v>0</v>
      </c>
      <c r="IQ89" s="19">
        <f>IFERROR(HLOOKUP(IQ$1,'Nakladova matice_2018'!$A$1:$IW$188,62,FALSE),0)</f>
        <v>0</v>
      </c>
      <c r="IR89" s="19">
        <f>IFERROR(HLOOKUP(IR$1,'Nakladova matice_2018'!$A$1:$IW$188,62,FALSE),0)</f>
        <v>0</v>
      </c>
      <c r="IS89" s="19">
        <f>IFERROR(HLOOKUP(IS$1,'Nakladova matice_2018'!$A$1:$IW$188,62,FALSE),0)</f>
        <v>0</v>
      </c>
      <c r="IT89" s="19">
        <f>IFERROR(HLOOKUP(IT$1,'Nakladova matice_2018'!$A$1:$IW$188,62,FALSE),0)</f>
        <v>0</v>
      </c>
      <c r="IU89" s="19">
        <f>IFERROR(HLOOKUP(IU$1,'Nakladova matice_2018'!$A$1:$IW$188,62,FALSE),0)</f>
        <v>0</v>
      </c>
      <c r="IV89" s="19">
        <f>IFERROR(HLOOKUP(IV$1,'Nakladova matice_2018'!$A$1:$IW$188,62,FALSE),0)</f>
        <v>0</v>
      </c>
      <c r="IW89" s="19">
        <f>IFERROR(HLOOKUP(IW$1,'Nakladova matice_2018'!$A$1:$IW$188,62,FALSE),0)</f>
        <v>0</v>
      </c>
      <c r="IX89" s="19">
        <f>IFERROR(HLOOKUP(IX$1,'Nakladova matice_2018'!$A$1:$IW$188,62,FALSE),0)</f>
        <v>0</v>
      </c>
      <c r="IY89" s="19">
        <f>IFERROR(HLOOKUP(IY$1,'Nakladova matice_2018'!$A$1:$IW$188,62,FALSE),0)</f>
        <v>0</v>
      </c>
      <c r="IZ89" s="19">
        <f>IFERROR(HLOOKUP(IZ$1,'Nakladova matice_2018'!$A$1:$IW$188,62,FALSE),0)</f>
        <v>0</v>
      </c>
      <c r="JA89" s="19">
        <f>IFERROR(HLOOKUP(JA$1,'Nakladova matice_2018'!$A$1:$IW$188,62,FALSE),0)</f>
        <v>0</v>
      </c>
      <c r="JB89" s="19">
        <f>IFERROR(HLOOKUP(JB$1,'Nakladova matice_2018'!$A$1:$IW$188,62,FALSE),0)</f>
        <v>0</v>
      </c>
      <c r="JC89" s="19">
        <f>IFERROR(HLOOKUP(JC$1,'Nakladova matice_2018'!$A$1:$IW$188,62,FALSE),0)</f>
        <v>0</v>
      </c>
      <c r="JD89" s="19">
        <f>IFERROR(HLOOKUP(JD$1,'Nakladova matice_2018'!$A$1:$IW$188,62,FALSE),0)</f>
        <v>0</v>
      </c>
      <c r="JE89" s="19">
        <f>IFERROR(HLOOKUP(JE$1,'Nakladova matice_2018'!$A$1:$IW$188,62,FALSE),0)</f>
        <v>0</v>
      </c>
      <c r="JF89" s="19">
        <f>IFERROR(HLOOKUP(JF$1,'Nakladova matice_2018'!$A$1:$IW$188,62,FALSE),0)</f>
        <v>0</v>
      </c>
      <c r="JG89" s="19">
        <f>IFERROR(HLOOKUP(JG$1,'Nakladova matice_2018'!$A$1:$IW$188,62,FALSE),0)</f>
        <v>0</v>
      </c>
      <c r="JH89" s="19">
        <f>IFERROR(HLOOKUP(JH$1,'Nakladova matice_2018'!$A$1:$IW$188,62,FALSE),0)</f>
        <v>0</v>
      </c>
      <c r="JI89" s="19">
        <f>IFERROR(HLOOKUP(JI$1,'Nakladova matice_2018'!$A$1:$IW$188,62,FALSE),0)</f>
        <v>0</v>
      </c>
      <c r="JJ89" s="19">
        <f>IFERROR(HLOOKUP(JJ$1,'Nakladova matice_2018'!$A$1:$IW$188,62,FALSE),0)</f>
        <v>0</v>
      </c>
      <c r="JK89" s="19">
        <f>IFERROR(HLOOKUP(JK$1,'Nakladova matice_2018'!$A$1:$IW$188,62,FALSE),0)</f>
        <v>0</v>
      </c>
      <c r="JL89" s="19">
        <f>IFERROR(HLOOKUP(JL$1,'Nakladova matice_2018'!$A$1:$IW$188,62,FALSE),0)</f>
        <v>0</v>
      </c>
      <c r="JM89" s="19">
        <f>IFERROR(HLOOKUP(JM$1,'Nakladova matice_2018'!$A$1:$IW$188,62,FALSE),0)</f>
        <v>0</v>
      </c>
      <c r="JN89" s="19">
        <f>IFERROR(HLOOKUP(JN$1,'Nakladova matice_2018'!$A$1:$IW$188,62,FALSE),0)</f>
        <v>0</v>
      </c>
      <c r="JO89" s="19">
        <f>IFERROR(HLOOKUP(JO$1,'Nakladova matice_2018'!$A$1:$IW$188,62,FALSE),0)</f>
        <v>0</v>
      </c>
      <c r="JP89" s="19">
        <f>IFERROR(HLOOKUP(JP$1,'Nakladova matice_2018'!$A$1:$IW$188,62,FALSE),0)</f>
        <v>0</v>
      </c>
      <c r="JQ89" s="19">
        <f>IFERROR(HLOOKUP(JQ$1,'Nakladova matice_2018'!$A$1:$IW$188,62,FALSE),0)</f>
        <v>0</v>
      </c>
      <c r="JR89" s="19">
        <f>IFERROR(HLOOKUP(JR$1,'Nakladova matice_2018'!$A$1:$IW$188,62,FALSE),0)</f>
        <v>0</v>
      </c>
      <c r="JS89" s="19">
        <f>IFERROR(HLOOKUP(JS$1,'Nakladova matice_2018'!$A$1:$IW$188,62,FALSE),0)</f>
        <v>0</v>
      </c>
      <c r="JT89" s="19">
        <f>IFERROR(HLOOKUP(JT$1,'Nakladova matice_2018'!$A$1:$IW$188,62,FALSE),0)</f>
        <v>0</v>
      </c>
      <c r="JU89" s="19">
        <f>IFERROR(HLOOKUP(JU$1,'Nakladova matice_2018'!$A$1:$IW$188,62,FALSE),0)</f>
        <v>0</v>
      </c>
      <c r="JV89" s="19">
        <f>IFERROR(HLOOKUP(JV$1,'Nakladova matice_2018'!$A$1:$IW$188,62,FALSE),0)</f>
        <v>0</v>
      </c>
      <c r="JW89" s="19">
        <f>IFERROR(HLOOKUP(JW$1,'Nakladova matice_2018'!$A$1:$IW$188,62,FALSE),0)</f>
        <v>0</v>
      </c>
      <c r="JX89" s="19">
        <f>IFERROR(HLOOKUP(JX$1,'Nakladova matice_2018'!$A$1:$IW$188,62,FALSE),0)</f>
        <v>0</v>
      </c>
      <c r="JY89" s="19">
        <f>IFERROR(HLOOKUP(JY$1,'Nakladova matice_2018'!$A$1:$IW$188,62,FALSE),0)</f>
        <v>0</v>
      </c>
      <c r="JZ89" s="19">
        <f>IFERROR(HLOOKUP(JZ$1,'Nakladova matice_2018'!$A$1:$IW$188,62,FALSE),0)</f>
        <v>0</v>
      </c>
      <c r="KA89" s="19">
        <f>IFERROR(HLOOKUP(KA$1,'Nakladova matice_2018'!$A$1:$IW$188,62,FALSE),0)</f>
        <v>0</v>
      </c>
      <c r="KB89" s="19">
        <f>IFERROR(HLOOKUP(KB$1,'Nakladova matice_2018'!$A$1:$IW$188,62,FALSE),0)</f>
        <v>0</v>
      </c>
      <c r="KC89" s="19">
        <f>IFERROR(HLOOKUP(KC$1,'Nakladova matice_2018'!$A$1:$IW$188,62,FALSE),0)</f>
        <v>0</v>
      </c>
      <c r="KD89" s="19">
        <f>IFERROR(HLOOKUP(KD$1,'Nakladova matice_2018'!$A$1:$IW$188,62,FALSE),0)</f>
        <v>0</v>
      </c>
      <c r="KE89" s="19">
        <f>IFERROR(HLOOKUP(KE$1,'Nakladova matice_2018'!$A$1:$IW$188,62,FALSE),0)</f>
        <v>0</v>
      </c>
      <c r="KF89" s="19">
        <f>IFERROR(HLOOKUP(KF$1,'Nakladova matice_2018'!$A$1:$IW$188,62,FALSE),0)</f>
        <v>0</v>
      </c>
      <c r="KG89" s="19">
        <f>IFERROR(HLOOKUP(KG$1,'Nakladova matice_2018'!$A$1:$IW$188,62,FALSE),0)</f>
        <v>0</v>
      </c>
      <c r="KH89" s="19">
        <f>IFERROR(HLOOKUP(KH$1,'Nakladova matice_2018'!$A$1:$IW$188,62,FALSE),0)</f>
        <v>0</v>
      </c>
      <c r="KI89" s="19">
        <f>IFERROR(HLOOKUP(KI$1,'Nakladova matice_2018'!$A$1:$IW$188,62,FALSE),0)</f>
        <v>0</v>
      </c>
      <c r="KJ89" s="19">
        <f>IFERROR(HLOOKUP(KJ$1,'Nakladova matice_2018'!$A$1:$IW$188,62,FALSE),0)</f>
        <v>0</v>
      </c>
      <c r="KK89" s="19">
        <f>IFERROR(HLOOKUP(KK$1,'Nakladova matice_2018'!$A$1:$IW$188,62,FALSE),0)</f>
        <v>0</v>
      </c>
      <c r="KL89" s="19">
        <f>IFERROR(HLOOKUP(KL$1,'Nakladova matice_2018'!$A$1:$IW$188,62,FALSE),0)</f>
        <v>0</v>
      </c>
      <c r="KM89" s="19">
        <f>IFERROR(HLOOKUP(KM$1,'Nakladova matice_2018'!$A$1:$IW$188,62,FALSE),0)</f>
        <v>0</v>
      </c>
      <c r="KN89" s="19">
        <f>IFERROR(HLOOKUP(KN$1,'Nakladova matice_2018'!$A$1:$IW$188,62,FALSE),0)</f>
        <v>0</v>
      </c>
      <c r="KO89" s="19">
        <f>IFERROR(HLOOKUP(KO$1,'Nakladova matice_2018'!$A$1:$IW$188,62,FALSE),0)</f>
        <v>0</v>
      </c>
      <c r="KP89" s="19">
        <f>IFERROR(HLOOKUP(KP$1,'Nakladova matice_2018'!$A$1:$IW$188,62,FALSE),0)</f>
        <v>0</v>
      </c>
      <c r="KQ89" s="19">
        <f>IFERROR(HLOOKUP(KQ$1,'Nakladova matice_2018'!$A$1:$IW$188,62,FALSE),0)</f>
        <v>0</v>
      </c>
      <c r="KR89" s="19">
        <f>IFERROR(HLOOKUP(KR$1,'Nakladova matice_2018'!$A$1:$IW$188,62,FALSE),0)</f>
        <v>75141</v>
      </c>
      <c r="KS89" s="19">
        <f>IFERROR(HLOOKUP(KS$1,'Nakladova matice_2018'!$A$1:$IW$188,62,FALSE),0)</f>
        <v>0</v>
      </c>
      <c r="KT89" s="19">
        <f>IFERROR(HLOOKUP(KT$1,'Nakladova matice_2018'!$A$1:$IW$188,62,FALSE),0)</f>
        <v>0</v>
      </c>
      <c r="KU89" s="19">
        <f>IFERROR(HLOOKUP(KU$1,'Nakladova matice_2018'!$A$1:$IW$188,62,FALSE),0)</f>
        <v>0</v>
      </c>
      <c r="KV89" s="19">
        <f>IFERROR(HLOOKUP(KV$1,'Nakladova matice_2018'!$A$1:$IW$188,62,FALSE),0)</f>
        <v>0</v>
      </c>
      <c r="KW89" s="19">
        <f>IFERROR(HLOOKUP(KW$1,'Nakladova matice_2018'!$A$1:$IW$188,62,FALSE),0)</f>
        <v>0</v>
      </c>
      <c r="KX89" s="19">
        <f>IFERROR(HLOOKUP(KX$1,'Nakladova matice_2018'!$A$1:$IW$188,62,FALSE),0)</f>
        <v>0</v>
      </c>
      <c r="KY89" s="19">
        <f>IFERROR(HLOOKUP(KY$1,'Nakladova matice_2018'!$A$1:$IW$188,62,FALSE),0)</f>
        <v>0</v>
      </c>
      <c r="KZ89" s="19">
        <f>IFERROR(HLOOKUP(KZ$1,'Nakladova matice_2018'!$A$1:$IW$188,62,FALSE),0)</f>
        <v>0</v>
      </c>
      <c r="LA89" s="19">
        <f>IFERROR(HLOOKUP(LA$1,'Nakladova matice_2018'!$A$1:$IW$188,62,FALSE),0)</f>
        <v>0</v>
      </c>
      <c r="LB89" s="19">
        <f>IFERROR(HLOOKUP(LB$1,'Nakladova matice_2018'!$A$1:$IW$188,62,FALSE),0)</f>
        <v>0</v>
      </c>
      <c r="LC89" s="19">
        <f>IFERROR(HLOOKUP(LC$1,'Nakladova matice_2018'!$A$1:$IW$188,62,FALSE),0)</f>
        <v>0</v>
      </c>
      <c r="LD89" s="19">
        <f>IFERROR(HLOOKUP(LD$1,'Nakladova matice_2018'!$A$1:$IW$188,62,FALSE),0)</f>
        <v>0</v>
      </c>
      <c r="LE89" s="19">
        <f>IFERROR(HLOOKUP(LE$1,'Nakladova matice_2018'!$A$1:$IW$188,62,FALSE),0)</f>
        <v>0</v>
      </c>
      <c r="LF89" s="19">
        <f>IFERROR(HLOOKUP(LF$1,'Nakladova matice_2018'!$A$1:$IW$188,62,FALSE),0)</f>
        <v>0</v>
      </c>
      <c r="LG89" s="19">
        <f>IFERROR(HLOOKUP(LG$1,'Nakladova matice_2018'!$A$1:$IW$188,62,FALSE),0)</f>
        <v>0</v>
      </c>
      <c r="LH89" s="19">
        <f>IFERROR(HLOOKUP(LH$1,'Nakladova matice_2018'!$A$1:$IW$188,62,FALSE),0)</f>
        <v>0</v>
      </c>
      <c r="LI89" s="19">
        <f>IFERROR(HLOOKUP(LI$1,'Nakladova matice_2018'!$A$1:$IW$188,62,FALSE),0)</f>
        <v>0</v>
      </c>
      <c r="LJ89" s="19">
        <f>IFERROR(HLOOKUP(LJ$1,'Nakladova matice_2018'!$A$1:$IW$188,62,FALSE),0)</f>
        <v>0</v>
      </c>
      <c r="LK89" s="19">
        <f>IFERROR(HLOOKUP(LK$1,'Nakladova matice_2018'!$A$1:$IW$188,62,FALSE),0)</f>
        <v>0</v>
      </c>
      <c r="LL89" s="19">
        <f>IFERROR(HLOOKUP(LL$1,'Nakladova matice_2018'!$A$1:$IW$188,62,FALSE),0)</f>
        <v>0</v>
      </c>
      <c r="LM89" s="19">
        <f>IFERROR(HLOOKUP(LM$1,'Nakladova matice_2018'!$A$1:$IW$188,62,FALSE),0)</f>
        <v>0</v>
      </c>
      <c r="LN89" s="19">
        <f>IFERROR(HLOOKUP(LN$1,'Nakladova matice_2018'!$A$1:$IW$188,62,FALSE),0)</f>
        <v>0</v>
      </c>
      <c r="LO89" s="19">
        <f>IFERROR(HLOOKUP(LO$1,'Nakladova matice_2018'!$A$1:$IW$188,62,FALSE),0)</f>
        <v>0</v>
      </c>
      <c r="LP89" s="19">
        <f>IFERROR(HLOOKUP(LP$1,'Nakladova matice_2018'!$A$1:$IW$188,62,FALSE),0)</f>
        <v>0</v>
      </c>
      <c r="LQ89" s="19">
        <f>IFERROR(HLOOKUP(LQ$1,'Nakladova matice_2018'!$A$1:$IW$188,62,FALSE),0)</f>
        <v>0</v>
      </c>
      <c r="LR89" s="19">
        <f>IFERROR(HLOOKUP(LR$1,'Nakladova matice_2018'!$A$1:$IW$188,62,FALSE),0)</f>
        <v>0</v>
      </c>
      <c r="LS89" s="19">
        <f>IFERROR(HLOOKUP(LS$1,'Nakladova matice_2018'!$A$1:$IW$188,62,FALSE),0)</f>
        <v>0</v>
      </c>
      <c r="LT89" s="19">
        <f>IFERROR(HLOOKUP(LT$1,'Nakladova matice_2018'!$A$1:$IW$188,62,FALSE),0)</f>
        <v>0</v>
      </c>
      <c r="LU89" s="19">
        <f>IFERROR(HLOOKUP(LU$1,'Nakladova matice_2018'!$A$1:$IW$188,62,FALSE),0)</f>
        <v>0</v>
      </c>
      <c r="LV89" s="19">
        <f>IFERROR(HLOOKUP(LV$1,'Nakladova matice_2018'!$A$1:$IW$188,62,FALSE),0)</f>
        <v>0</v>
      </c>
      <c r="LW89" s="19">
        <f>IFERROR(HLOOKUP(LW$1,'Nakladova matice_2018'!$A$1:$IW$188,62,FALSE),0)</f>
        <v>0</v>
      </c>
      <c r="LX89" s="19">
        <f>IFERROR(HLOOKUP(LX$1,'Nakladova matice_2018'!$A$1:$IW$188,62,FALSE),0)</f>
        <v>0</v>
      </c>
      <c r="LY89" s="19">
        <f>IFERROR(HLOOKUP(LY$1,'Nakladova matice_2018'!$A$1:$IW$188,62,FALSE),0)</f>
        <v>0</v>
      </c>
      <c r="LZ89" s="19">
        <f>IFERROR(HLOOKUP(LZ$1,'Nakladova matice_2018'!$A$1:$IW$188,62,FALSE),0)</f>
        <v>0</v>
      </c>
      <c r="MA89" s="19">
        <f>IFERROR(HLOOKUP(MA$1,'Nakladova matice_2018'!$A$1:$IW$188,62,FALSE),0)</f>
        <v>0</v>
      </c>
      <c r="MB89" s="19">
        <f>IFERROR(HLOOKUP(MB$1,'Nakladova matice_2018'!$A$1:$IW$188,62,FALSE),0)</f>
        <v>0</v>
      </c>
      <c r="MC89" s="19">
        <f>IFERROR(HLOOKUP(MC$1,'Nakladova matice_2018'!$A$1:$IW$188,62,FALSE),0)</f>
        <v>0</v>
      </c>
      <c r="MD89" s="19">
        <f>IFERROR(HLOOKUP(MD$1,'Nakladova matice_2018'!$A$1:$IW$188,62,FALSE),0)</f>
        <v>0</v>
      </c>
      <c r="ME89" s="19">
        <f>IFERROR(HLOOKUP(ME$1,'Nakladova matice_2018'!$A$1:$IW$188,62,FALSE),0)</f>
        <v>0</v>
      </c>
      <c r="MF89" s="19">
        <f>IFERROR(HLOOKUP(MF$1,'Nakladova matice_2018'!$A$1:$IW$188,62,FALSE),0)</f>
        <v>0</v>
      </c>
      <c r="MG89" s="19">
        <f>IFERROR(HLOOKUP(MG$1,'Nakladova matice_2018'!$A$1:$IW$188,62,FALSE),0)</f>
        <v>0</v>
      </c>
      <c r="MH89" s="19">
        <f>IFERROR(HLOOKUP(MH$1,'Nakladova matice_2018'!$A$1:$IW$188,62,FALSE),0)</f>
        <v>0</v>
      </c>
      <c r="MI89" s="19">
        <f>IFERROR(HLOOKUP(MI$1,'Nakladova matice_2018'!$A$1:$IW$188,62,FALSE),0)</f>
        <v>0</v>
      </c>
      <c r="MJ89" s="19">
        <f>IFERROR(HLOOKUP(MJ$1,'Nakladova matice_2018'!$A$1:$IW$188,62,FALSE),0)</f>
        <v>0</v>
      </c>
      <c r="MK89" s="19">
        <f>IFERROR(HLOOKUP(MK$1,'Nakladova matice_2018'!$A$1:$IW$188,62,FALSE),0)</f>
        <v>0</v>
      </c>
      <c r="ML89" s="19">
        <f>IFERROR(HLOOKUP(ML$1,'Nakladova matice_2018'!$A$1:$IW$188,62,FALSE),0)</f>
        <v>0</v>
      </c>
      <c r="MM89" s="19">
        <f>IFERROR(HLOOKUP(MM$1,'Nakladova matice_2018'!$A$1:$IW$188,62,FALSE),0)</f>
        <v>0</v>
      </c>
      <c r="MN89" s="19">
        <f>IFERROR(HLOOKUP(MN$1,'Nakladova matice_2018'!$A$1:$IW$188,62,FALSE),0)</f>
        <v>0</v>
      </c>
      <c r="MO89" s="20">
        <f t="shared" si="84"/>
        <v>75168.83</v>
      </c>
      <c r="MP89" s="20">
        <f>MO89-'Nakladova matice_2018'!IX62</f>
        <v>0</v>
      </c>
    </row>
    <row r="90" spans="1:354" x14ac:dyDescent="0.2">
      <c r="A90" s="27">
        <v>518130</v>
      </c>
      <c r="B90" s="21" t="s">
        <v>232</v>
      </c>
      <c r="C90" s="53">
        <v>1</v>
      </c>
      <c r="D90" s="19">
        <f>IFERROR(HLOOKUP(D$1,'Nakladova matice_2018'!$A$1:$IW$188,63,FALSE),0)</f>
        <v>0</v>
      </c>
      <c r="E90" s="19">
        <f>IFERROR(HLOOKUP(E$1,'Nakladova matice_2018'!$A$1:$IW$188,63,FALSE),0)</f>
        <v>0</v>
      </c>
      <c r="F90" s="19">
        <f>IFERROR(HLOOKUP(F$1,'Nakladova matice_2018'!$A$1:$IW$188,63,FALSE),0)</f>
        <v>28231.24</v>
      </c>
      <c r="G90" s="19">
        <f>IFERROR(HLOOKUP(G$1,'Nakladova matice_2018'!$A$1:$IW$188,63,FALSE),0)</f>
        <v>0</v>
      </c>
      <c r="H90" s="19">
        <f>IFERROR(HLOOKUP(H$1,'Nakladova matice_2018'!$A$1:$IW$188,63,FALSE),0)</f>
        <v>0</v>
      </c>
      <c r="I90" s="19">
        <f>IFERROR(HLOOKUP(I$1,'Nakladova matice_2018'!$A$1:$IW$188,63,FALSE),0)</f>
        <v>0</v>
      </c>
      <c r="J90" s="19">
        <f>IFERROR(HLOOKUP(J$1,'Nakladova matice_2018'!$A$1:$IW$188,63,FALSE),0)</f>
        <v>38021</v>
      </c>
      <c r="K90" s="19">
        <f>IFERROR(HLOOKUP(K$1,'Nakladova matice_2018'!$A$1:$IW$188,63,FALSE),0)</f>
        <v>0</v>
      </c>
      <c r="L90" s="19">
        <f>IFERROR(HLOOKUP(L$1,'Nakladova matice_2018'!$A$1:$IW$188,63,FALSE),0)</f>
        <v>0</v>
      </c>
      <c r="M90" s="19">
        <f>IFERROR(HLOOKUP(M$1,'Nakladova matice_2018'!$A$1:$IW$188,63,FALSE),0)</f>
        <v>0</v>
      </c>
      <c r="N90" s="19">
        <f>IFERROR(HLOOKUP(N$1,'Nakladova matice_2018'!$A$1:$IW$188,63,FALSE),0)</f>
        <v>0</v>
      </c>
      <c r="O90" s="19">
        <f>IFERROR(HLOOKUP(O$1,'Nakladova matice_2018'!$A$1:$IW$188,63,FALSE),0)</f>
        <v>0</v>
      </c>
      <c r="P90" s="19">
        <f>IFERROR(HLOOKUP(P$1,'Nakladova matice_2018'!$A$1:$IW$188,63,FALSE),0)</f>
        <v>0</v>
      </c>
      <c r="Q90" s="19">
        <f>IFERROR(HLOOKUP(Q$1,'Nakladova matice_2018'!$A$1:$IW$188,63,FALSE),0)</f>
        <v>0</v>
      </c>
      <c r="R90" s="19">
        <f>IFERROR(HLOOKUP(R$1,'Nakladova matice_2018'!$A$1:$IW$188,63,FALSE),0)</f>
        <v>0</v>
      </c>
      <c r="S90" s="19">
        <f>IFERROR(HLOOKUP(S$1,'Nakladova matice_2018'!$A$1:$IW$188,63,FALSE),0)</f>
        <v>0</v>
      </c>
      <c r="T90" s="19">
        <f>IFERROR(HLOOKUP(T$1,'Nakladova matice_2018'!$A$1:$IW$188,63,FALSE),0)</f>
        <v>0</v>
      </c>
      <c r="U90" s="19">
        <f>IFERROR(HLOOKUP(U$1,'Nakladova matice_2018'!$A$1:$IW$188,63,FALSE),0)</f>
        <v>0</v>
      </c>
      <c r="V90" s="19">
        <f>IFERROR(HLOOKUP(V$1,'Nakladova matice_2018'!$A$1:$IW$188,63,FALSE),0)</f>
        <v>0</v>
      </c>
      <c r="W90" s="19">
        <f>IFERROR(HLOOKUP(W$1,'Nakladova matice_2018'!$A$1:$IW$188,63,FALSE),0)</f>
        <v>0</v>
      </c>
      <c r="X90" s="19">
        <f>IFERROR(HLOOKUP(X$1,'Nakladova matice_2018'!$A$1:$IW$188,63,FALSE),0)</f>
        <v>0</v>
      </c>
      <c r="Y90" s="19">
        <f>IFERROR(HLOOKUP(Y$1,'Nakladova matice_2018'!$A$1:$IW$188,63,FALSE),0)</f>
        <v>0</v>
      </c>
      <c r="Z90" s="19">
        <f>IFERROR(HLOOKUP(Z$1,'Nakladova matice_2018'!$A$1:$IW$188,63,FALSE),0)</f>
        <v>0</v>
      </c>
      <c r="AA90" s="19">
        <f>IFERROR(HLOOKUP(AA$1,'Nakladova matice_2018'!$A$1:$IW$188,63,FALSE),0)</f>
        <v>0</v>
      </c>
      <c r="AB90" s="19">
        <f>IFERROR(HLOOKUP(AB$1,'Nakladova matice_2018'!$A$1:$IW$188,63,FALSE),0)</f>
        <v>0</v>
      </c>
      <c r="AC90" s="19">
        <f>IFERROR(HLOOKUP(AC$1,'Nakladova matice_2018'!$A$1:$IW$188,63,FALSE),0)</f>
        <v>0</v>
      </c>
      <c r="AD90" s="19">
        <f>IFERROR(HLOOKUP(AD$1,'Nakladova matice_2018'!$A$1:$IW$188,63,FALSE),0)</f>
        <v>0</v>
      </c>
      <c r="AE90" s="19">
        <f>IFERROR(HLOOKUP(AE$1,'Nakladova matice_2018'!$A$1:$IW$188,63,FALSE),0)</f>
        <v>0</v>
      </c>
      <c r="AF90" s="19">
        <f>IFERROR(HLOOKUP(AF$1,'Nakladova matice_2018'!$A$1:$IW$188,63,FALSE),0)</f>
        <v>0</v>
      </c>
      <c r="AG90" s="19">
        <f>IFERROR(HLOOKUP(AG$1,'Nakladova matice_2018'!$A$1:$IW$188,63,FALSE),0)</f>
        <v>0</v>
      </c>
      <c r="AH90" s="19">
        <f>IFERROR(HLOOKUP(AH$1,'Nakladova matice_2018'!$A$1:$IW$188,63,FALSE),0)</f>
        <v>0</v>
      </c>
      <c r="AI90" s="19">
        <f>IFERROR(HLOOKUP(AI$1,'Nakladova matice_2018'!$A$1:$IW$188,63,FALSE),0)</f>
        <v>0</v>
      </c>
      <c r="AJ90" s="19">
        <f>IFERROR(HLOOKUP(AJ$1,'Nakladova matice_2018'!$A$1:$IW$188,63,FALSE),0)</f>
        <v>0</v>
      </c>
      <c r="AK90" s="19">
        <f>IFERROR(HLOOKUP(AK$1,'Nakladova matice_2018'!$A$1:$IW$188,63,FALSE),0)</f>
        <v>0</v>
      </c>
      <c r="AL90" s="19">
        <f>IFERROR(HLOOKUP(AL$1,'Nakladova matice_2018'!$A$1:$IW$188,63,FALSE),0)</f>
        <v>0</v>
      </c>
      <c r="AM90" s="19">
        <f>IFERROR(HLOOKUP(AM$1,'Nakladova matice_2018'!$A$1:$IW$188,63,FALSE),0)</f>
        <v>0</v>
      </c>
      <c r="AN90" s="19">
        <f>IFERROR(HLOOKUP(AN$1,'Nakladova matice_2018'!$A$1:$IW$188,63,FALSE),0)</f>
        <v>0</v>
      </c>
      <c r="AO90" s="19">
        <f>IFERROR(HLOOKUP(AO$1,'Nakladova matice_2018'!$A$1:$IW$188,63,FALSE),0)</f>
        <v>0</v>
      </c>
      <c r="AP90" s="19">
        <f>IFERROR(HLOOKUP(AP$1,'Nakladova matice_2018'!$A$1:$IW$188,63,FALSE),0)</f>
        <v>0</v>
      </c>
      <c r="AQ90" s="19">
        <f>IFERROR(HLOOKUP(AQ$1,'Nakladova matice_2018'!$A$1:$IW$188,63,FALSE),0)</f>
        <v>0</v>
      </c>
      <c r="AR90" s="19">
        <f>IFERROR(HLOOKUP(AR$1,'Nakladova matice_2018'!$A$1:$IW$188,63,FALSE),0)</f>
        <v>0</v>
      </c>
      <c r="AS90" s="19">
        <f>IFERROR(HLOOKUP(AS$1,'Nakladova matice_2018'!$A$1:$IW$188,63,FALSE),0)</f>
        <v>0</v>
      </c>
      <c r="AT90" s="19">
        <f>IFERROR(HLOOKUP(AT$1,'Nakladova matice_2018'!$A$1:$IW$188,63,FALSE),0)</f>
        <v>0</v>
      </c>
      <c r="AU90" s="19">
        <f>IFERROR(HLOOKUP(AU$1,'Nakladova matice_2018'!$A$1:$IW$188,63,FALSE),0)</f>
        <v>0</v>
      </c>
      <c r="AV90" s="19">
        <f>IFERROR(HLOOKUP(AV$1,'Nakladova matice_2018'!$A$1:$IW$188,63,FALSE),0)</f>
        <v>0</v>
      </c>
      <c r="AW90" s="19">
        <f>IFERROR(HLOOKUP(AW$1,'Nakladova matice_2018'!$A$1:$IW$188,63,FALSE),0)</f>
        <v>0</v>
      </c>
      <c r="AX90" s="19">
        <f>IFERROR(HLOOKUP(AX$1,'Nakladova matice_2018'!$A$1:$IW$188,63,FALSE),0)</f>
        <v>0</v>
      </c>
      <c r="AY90" s="19">
        <f>IFERROR(HLOOKUP(AY$1,'Nakladova matice_2018'!$A$1:$IW$188,63,FALSE),0)</f>
        <v>0</v>
      </c>
      <c r="AZ90" s="19">
        <f>IFERROR(HLOOKUP(AZ$1,'Nakladova matice_2018'!$A$1:$IW$188,63,FALSE),0)</f>
        <v>0</v>
      </c>
      <c r="BA90" s="19">
        <f>IFERROR(HLOOKUP(BA$1,'Nakladova matice_2018'!$A$1:$IW$188,63,FALSE),0)</f>
        <v>0</v>
      </c>
      <c r="BB90" s="19">
        <f>IFERROR(HLOOKUP(BB$1,'Nakladova matice_2018'!$A$1:$IW$188,63,FALSE),0)</f>
        <v>0</v>
      </c>
      <c r="BC90" s="19">
        <f>IFERROR(HLOOKUP(BC$1,'Nakladova matice_2018'!$A$1:$IW$188,63,FALSE),0)</f>
        <v>0</v>
      </c>
      <c r="BD90" s="19">
        <f>IFERROR(HLOOKUP(BD$1,'Nakladova matice_2018'!$A$1:$IW$188,63,FALSE),0)</f>
        <v>0</v>
      </c>
      <c r="BE90" s="19">
        <f>IFERROR(HLOOKUP(BE$1,'Nakladova matice_2018'!$A$1:$IW$188,63,FALSE),0)</f>
        <v>0</v>
      </c>
      <c r="BF90" s="19">
        <f>IFERROR(HLOOKUP(BF$1,'Nakladova matice_2018'!$A$1:$IW$188,63,FALSE),0)</f>
        <v>0</v>
      </c>
      <c r="BG90" s="19">
        <f>IFERROR(HLOOKUP(BG$1,'Nakladova matice_2018'!$A$1:$IW$188,63,FALSE),0)</f>
        <v>0</v>
      </c>
      <c r="BH90" s="19">
        <f>IFERROR(HLOOKUP(BH$1,'Nakladova matice_2018'!$A$1:$IW$188,63,FALSE),0)</f>
        <v>0</v>
      </c>
      <c r="BI90" s="19">
        <f>IFERROR(HLOOKUP(BI$1,'Nakladova matice_2018'!$A$1:$IW$188,63,FALSE),0)</f>
        <v>0</v>
      </c>
      <c r="BJ90" s="19">
        <f>IFERROR(HLOOKUP(BJ$1,'Nakladova matice_2018'!$A$1:$IW$188,63,FALSE),0)</f>
        <v>0</v>
      </c>
      <c r="BK90" s="19">
        <f>IFERROR(HLOOKUP(BK$1,'Nakladova matice_2018'!$A$1:$IW$188,63,FALSE),0)</f>
        <v>0</v>
      </c>
      <c r="BL90" s="19">
        <f>IFERROR(HLOOKUP(BL$1,'Nakladova matice_2018'!$A$1:$IW$188,63,FALSE),0)</f>
        <v>0</v>
      </c>
      <c r="BM90" s="19">
        <f>IFERROR(HLOOKUP(BM$1,'Nakladova matice_2018'!$A$1:$IW$188,63,FALSE),0)</f>
        <v>0</v>
      </c>
      <c r="BN90" s="19">
        <f>IFERROR(HLOOKUP(BN$1,'Nakladova matice_2018'!$A$1:$IW$188,63,FALSE),0)</f>
        <v>0</v>
      </c>
      <c r="BO90" s="19">
        <f>IFERROR(HLOOKUP(BO$1,'Nakladova matice_2018'!$A$1:$IW$188,63,FALSE),0)</f>
        <v>0</v>
      </c>
      <c r="BP90" s="19">
        <f>IFERROR(HLOOKUP(BP$1,'Nakladova matice_2018'!$A$1:$IW$188,63,FALSE),0)</f>
        <v>0</v>
      </c>
      <c r="BQ90" s="19">
        <f>IFERROR(HLOOKUP(BQ$1,'Nakladova matice_2018'!$A$1:$IW$188,63,FALSE),0)</f>
        <v>0</v>
      </c>
      <c r="BR90" s="19">
        <f>IFERROR(HLOOKUP(BR$1,'Nakladova matice_2018'!$A$1:$IW$188,63,FALSE),0)</f>
        <v>0</v>
      </c>
      <c r="BS90" s="19">
        <f>IFERROR(HLOOKUP(BS$1,'Nakladova matice_2018'!$A$1:$IW$188,63,FALSE),0)</f>
        <v>0</v>
      </c>
      <c r="BT90" s="19">
        <f>IFERROR(HLOOKUP(BT$1,'Nakladova matice_2018'!$A$1:$IW$188,63,FALSE),0)</f>
        <v>0</v>
      </c>
      <c r="BU90" s="19">
        <f>IFERROR(HLOOKUP(BU$1,'Nakladova matice_2018'!$A$1:$IW$188,63,FALSE),0)</f>
        <v>0</v>
      </c>
      <c r="BV90" s="19">
        <f>IFERROR(HLOOKUP(BV$1,'Nakladova matice_2018'!$A$1:$IW$188,63,FALSE),0)</f>
        <v>0</v>
      </c>
      <c r="BW90" s="19">
        <f>IFERROR(HLOOKUP(BW$1,'Nakladova matice_2018'!$A$1:$IW$188,63,FALSE),0)</f>
        <v>0</v>
      </c>
      <c r="BX90" s="19">
        <f>IFERROR(HLOOKUP(BX$1,'Nakladova matice_2018'!$A$1:$IW$188,63,FALSE),0)</f>
        <v>0</v>
      </c>
      <c r="BY90" s="19">
        <f>IFERROR(HLOOKUP(BY$1,'Nakladova matice_2018'!$A$1:$IW$188,63,FALSE),0)</f>
        <v>0</v>
      </c>
      <c r="BZ90" s="19">
        <f>IFERROR(HLOOKUP(BZ$1,'Nakladova matice_2018'!$A$1:$IW$188,63,FALSE),0)</f>
        <v>0</v>
      </c>
      <c r="CA90" s="19">
        <f>IFERROR(HLOOKUP(CA$1,'Nakladova matice_2018'!$A$1:$IW$188,63,FALSE),0)</f>
        <v>0</v>
      </c>
      <c r="CB90" s="19">
        <f>IFERROR(HLOOKUP(CB$1,'Nakladova matice_2018'!$A$1:$IW$188,63,FALSE),0)</f>
        <v>0</v>
      </c>
      <c r="CC90" s="19">
        <f>IFERROR(HLOOKUP(CC$1,'Nakladova matice_2018'!$A$1:$IW$188,63,FALSE),0)</f>
        <v>0</v>
      </c>
      <c r="CD90" s="19">
        <f>IFERROR(HLOOKUP(CD$1,'Nakladova matice_2018'!$A$1:$IW$188,63,FALSE),0)</f>
        <v>0</v>
      </c>
      <c r="CE90" s="19">
        <f>IFERROR(HLOOKUP(CE$1,'Nakladova matice_2018'!$A$1:$IW$188,63,FALSE),0)</f>
        <v>0</v>
      </c>
      <c r="CF90" s="19">
        <f>IFERROR(HLOOKUP(CF$1,'Nakladova matice_2018'!$A$1:$IW$188,63,FALSE),0)</f>
        <v>0</v>
      </c>
      <c r="CG90" s="19">
        <f>IFERROR(HLOOKUP(CG$1,'Nakladova matice_2018'!$A$1:$IW$188,63,FALSE),0)</f>
        <v>0</v>
      </c>
      <c r="CH90" s="19">
        <f>IFERROR(HLOOKUP(CH$1,'Nakladova matice_2018'!$A$1:$IW$188,63,FALSE),0)</f>
        <v>0</v>
      </c>
      <c r="CI90" s="19">
        <f>IFERROR(HLOOKUP(CI$1,'Nakladova matice_2018'!$A$1:$IW$188,63,FALSE),0)</f>
        <v>0</v>
      </c>
      <c r="CJ90" s="19">
        <f>IFERROR(HLOOKUP(CJ$1,'Nakladova matice_2018'!$A$1:$IW$188,63,FALSE),0)</f>
        <v>0</v>
      </c>
      <c r="CK90" s="19">
        <f>IFERROR(HLOOKUP(CK$1,'Nakladova matice_2018'!$A$1:$IW$188,63,FALSE),0)</f>
        <v>0</v>
      </c>
      <c r="CL90" s="19">
        <f>IFERROR(HLOOKUP(CL$1,'Nakladova matice_2018'!$A$1:$IW$188,63,FALSE),0)</f>
        <v>0</v>
      </c>
      <c r="CM90" s="19">
        <f>IFERROR(HLOOKUP(CM$1,'Nakladova matice_2018'!$A$1:$IW$188,63,FALSE),0)</f>
        <v>0</v>
      </c>
      <c r="CN90" s="19">
        <f>IFERROR(HLOOKUP(CN$1,'Nakladova matice_2018'!$A$1:$IW$188,63,FALSE),0)</f>
        <v>0</v>
      </c>
      <c r="CO90" s="19">
        <f>IFERROR(HLOOKUP(CO$1,'Nakladova matice_2018'!$A$1:$IW$188,63,FALSE),0)</f>
        <v>0</v>
      </c>
      <c r="CP90" s="19">
        <f>IFERROR(HLOOKUP(CP$1,'Nakladova matice_2018'!$A$1:$IW$188,63,FALSE),0)</f>
        <v>0</v>
      </c>
      <c r="CQ90" s="19">
        <f>IFERROR(HLOOKUP(CQ$1,'Nakladova matice_2018'!$A$1:$IW$188,63,FALSE),0)</f>
        <v>0</v>
      </c>
      <c r="CR90" s="19">
        <f>IFERROR(HLOOKUP(CR$1,'Nakladova matice_2018'!$A$1:$IW$188,63,FALSE),0)</f>
        <v>0</v>
      </c>
      <c r="CS90" s="19">
        <f>IFERROR(HLOOKUP(CS$1,'Nakladova matice_2018'!$A$1:$IW$188,63,FALSE),0)</f>
        <v>0</v>
      </c>
      <c r="CT90" s="19">
        <f>IFERROR(HLOOKUP(CT$1,'Nakladova matice_2018'!$A$1:$IW$188,63,FALSE),0)</f>
        <v>0</v>
      </c>
      <c r="CU90" s="19">
        <f>IFERROR(HLOOKUP(CU$1,'Nakladova matice_2018'!$A$1:$IW$188,63,FALSE),0)</f>
        <v>0</v>
      </c>
      <c r="CV90" s="19">
        <f>IFERROR(HLOOKUP(CV$1,'Nakladova matice_2018'!$A$1:$IW$188,63,FALSE),0)</f>
        <v>0</v>
      </c>
      <c r="CW90" s="19">
        <f>IFERROR(HLOOKUP(CW$1,'Nakladova matice_2018'!$A$1:$IW$188,63,FALSE),0)</f>
        <v>0</v>
      </c>
      <c r="CX90" s="19">
        <f>IFERROR(HLOOKUP(CX$1,'Nakladova matice_2018'!$A$1:$IW$188,63,FALSE),0)</f>
        <v>0</v>
      </c>
      <c r="CY90" s="19">
        <f>IFERROR(HLOOKUP(CY$1,'Nakladova matice_2018'!$A$1:$IW$188,63,FALSE),0)</f>
        <v>0</v>
      </c>
      <c r="CZ90" s="19">
        <f>IFERROR(HLOOKUP(CZ$1,'Nakladova matice_2018'!$A$1:$IW$188,63,FALSE),0)</f>
        <v>0</v>
      </c>
      <c r="DA90" s="19">
        <f>IFERROR(HLOOKUP(DA$1,'Nakladova matice_2018'!$A$1:$IW$188,63,FALSE),0)</f>
        <v>0</v>
      </c>
      <c r="DB90" s="19">
        <f>IFERROR(HLOOKUP(DB$1,'Nakladova matice_2018'!$A$1:$IW$188,63,FALSE),0)</f>
        <v>0</v>
      </c>
      <c r="DC90" s="19">
        <f>IFERROR(HLOOKUP(DC$1,'Nakladova matice_2018'!$A$1:$IW$188,63,FALSE),0)</f>
        <v>0</v>
      </c>
      <c r="DD90" s="19">
        <f>IFERROR(HLOOKUP(DD$1,'Nakladova matice_2018'!$A$1:$IW$188,63,FALSE),0)</f>
        <v>0</v>
      </c>
      <c r="DE90" s="19">
        <f>IFERROR(HLOOKUP(DE$1,'Nakladova matice_2018'!$A$1:$IW$188,63,FALSE),0)</f>
        <v>0</v>
      </c>
      <c r="DF90" s="19">
        <f>IFERROR(HLOOKUP(DF$1,'Nakladova matice_2018'!$A$1:$IW$188,63,FALSE),0)</f>
        <v>0</v>
      </c>
      <c r="DG90" s="19">
        <f>IFERROR(HLOOKUP(DG$1,'Nakladova matice_2018'!$A$1:$IW$188,63,FALSE),0)</f>
        <v>0</v>
      </c>
      <c r="DH90" s="19">
        <f>IFERROR(HLOOKUP(DH$1,'Nakladova matice_2018'!$A$1:$IW$188,63,FALSE),0)</f>
        <v>0</v>
      </c>
      <c r="DI90" s="19">
        <f>IFERROR(HLOOKUP(DI$1,'Nakladova matice_2018'!$A$1:$IW$188,63,FALSE),0)</f>
        <v>0</v>
      </c>
      <c r="DJ90" s="19">
        <f>IFERROR(HLOOKUP(DJ$1,'Nakladova matice_2018'!$A$1:$IW$188,63,FALSE),0)</f>
        <v>0</v>
      </c>
      <c r="DK90" s="19">
        <f>IFERROR(HLOOKUP(DK$1,'Nakladova matice_2018'!$A$1:$IW$188,63,FALSE),0)</f>
        <v>0</v>
      </c>
      <c r="DL90" s="19">
        <f>IFERROR(HLOOKUP(DL$1,'Nakladova matice_2018'!$A$1:$IW$188,63,FALSE),0)</f>
        <v>0</v>
      </c>
      <c r="DM90" s="19">
        <f>IFERROR(HLOOKUP(DM$1,'Nakladova matice_2018'!$A$1:$IW$188,63,FALSE),0)</f>
        <v>0</v>
      </c>
      <c r="DN90" s="19">
        <f>IFERROR(HLOOKUP(DN$1,'Nakladova matice_2018'!$A$1:$IW$188,63,FALSE),0)</f>
        <v>0</v>
      </c>
      <c r="DO90" s="19">
        <f>IFERROR(HLOOKUP(DO$1,'Nakladova matice_2018'!$A$1:$IW$188,63,FALSE),0)</f>
        <v>0</v>
      </c>
      <c r="DP90" s="19">
        <f>IFERROR(HLOOKUP(DP$1,'Nakladova matice_2018'!$A$1:$IW$188,63,FALSE),0)</f>
        <v>0</v>
      </c>
      <c r="DQ90" s="19">
        <f>IFERROR(HLOOKUP(DQ$1,'Nakladova matice_2018'!$A$1:$IW$188,63,FALSE),0)</f>
        <v>0</v>
      </c>
      <c r="DR90" s="19">
        <f>IFERROR(HLOOKUP(DR$1,'Nakladova matice_2018'!$A$1:$IW$188,63,FALSE),0)</f>
        <v>34390.92</v>
      </c>
      <c r="DS90" s="19">
        <f>IFERROR(HLOOKUP(DS$1,'Nakladova matice_2018'!$A$1:$IW$188,63,FALSE),0)</f>
        <v>0</v>
      </c>
      <c r="DT90" s="19">
        <f>IFERROR(HLOOKUP(DT$1,'Nakladova matice_2018'!$A$1:$IW$188,63,FALSE),0)</f>
        <v>0</v>
      </c>
      <c r="DU90" s="19">
        <f>IFERROR(HLOOKUP(DU$1,'Nakladova matice_2018'!$A$1:$IW$188,63,FALSE),0)</f>
        <v>0</v>
      </c>
      <c r="DV90" s="19">
        <f>IFERROR(HLOOKUP(DV$1,'Nakladova matice_2018'!$A$1:$IW$188,63,FALSE),0)</f>
        <v>0</v>
      </c>
      <c r="DW90" s="19">
        <f>IFERROR(HLOOKUP(DW$1,'Nakladova matice_2018'!$A$1:$IW$188,63,FALSE),0)</f>
        <v>0</v>
      </c>
      <c r="DX90" s="19">
        <f>IFERROR(HLOOKUP(DX$1,'Nakladova matice_2018'!$A$1:$IW$188,63,FALSE),0)</f>
        <v>0</v>
      </c>
      <c r="DY90" s="19">
        <f>IFERROR(HLOOKUP(DY$1,'Nakladova matice_2018'!$A$1:$IW$188,63,FALSE),0)</f>
        <v>0</v>
      </c>
      <c r="DZ90" s="19">
        <f>IFERROR(HLOOKUP(DZ$1,'Nakladova matice_2018'!$A$1:$IW$188,63,FALSE),0)</f>
        <v>0</v>
      </c>
      <c r="EA90" s="19">
        <f>IFERROR(HLOOKUP(EA$1,'Nakladova matice_2018'!$A$1:$IW$188,63,FALSE),0)</f>
        <v>0</v>
      </c>
      <c r="EB90" s="19">
        <f>IFERROR(HLOOKUP(EB$1,'Nakladova matice_2018'!$A$1:$IW$188,63,FALSE),0)</f>
        <v>0</v>
      </c>
      <c r="EC90" s="19">
        <f>IFERROR(HLOOKUP(EC$1,'Nakladova matice_2018'!$A$1:$IW$188,63,FALSE),0)</f>
        <v>0</v>
      </c>
      <c r="ED90" s="19">
        <f>IFERROR(HLOOKUP(ED$1,'Nakladova matice_2018'!$A$1:$IW$188,63,FALSE),0)</f>
        <v>0</v>
      </c>
      <c r="EE90" s="19">
        <f>IFERROR(HLOOKUP(EE$1,'Nakladova matice_2018'!$A$1:$IW$188,63,FALSE),0)</f>
        <v>0</v>
      </c>
      <c r="EF90" s="19">
        <f>IFERROR(HLOOKUP(EF$1,'Nakladova matice_2018'!$A$1:$IW$188,63,FALSE),0)</f>
        <v>0</v>
      </c>
      <c r="EG90" s="19">
        <f>IFERROR(HLOOKUP(EG$1,'Nakladova matice_2018'!$A$1:$IW$188,63,FALSE),0)</f>
        <v>0</v>
      </c>
      <c r="EH90" s="19">
        <f>IFERROR(HLOOKUP(EH$1,'Nakladova matice_2018'!$A$1:$IW$188,63,FALSE),0)</f>
        <v>0</v>
      </c>
      <c r="EI90" s="19">
        <f>IFERROR(HLOOKUP(EI$1,'Nakladova matice_2018'!$A$1:$IW$188,63,FALSE),0)</f>
        <v>0</v>
      </c>
      <c r="EJ90" s="19">
        <f>IFERROR(HLOOKUP(EJ$1,'Nakladova matice_2018'!$A$1:$IW$188,63,FALSE),0)</f>
        <v>0</v>
      </c>
      <c r="EK90" s="19">
        <f>IFERROR(HLOOKUP(EK$1,'Nakladova matice_2018'!$A$1:$IW$188,63,FALSE),0)</f>
        <v>0</v>
      </c>
      <c r="EL90" s="19">
        <f>IFERROR(HLOOKUP(EL$1,'Nakladova matice_2018'!$A$1:$IW$188,63,FALSE),0)</f>
        <v>0</v>
      </c>
      <c r="EM90" s="19">
        <f>IFERROR(HLOOKUP(EM$1,'Nakladova matice_2018'!$A$1:$IW$188,63,FALSE),0)</f>
        <v>0</v>
      </c>
      <c r="EN90" s="19">
        <f>IFERROR(HLOOKUP(EN$1,'Nakladova matice_2018'!$A$1:$IW$188,63,FALSE),0)</f>
        <v>0</v>
      </c>
      <c r="EO90" s="19">
        <f>IFERROR(HLOOKUP(EO$1,'Nakladova matice_2018'!$A$1:$IW$188,63,FALSE),0)</f>
        <v>0</v>
      </c>
      <c r="EP90" s="19">
        <f>IFERROR(HLOOKUP(EP$1,'Nakladova matice_2018'!$A$1:$IW$188,63,FALSE),0)</f>
        <v>0</v>
      </c>
      <c r="EQ90" s="19">
        <f>IFERROR(HLOOKUP(EQ$1,'Nakladova matice_2018'!$A$1:$IW$188,63,FALSE),0)</f>
        <v>0</v>
      </c>
      <c r="ER90" s="19">
        <f>IFERROR(HLOOKUP(ER$1,'Nakladova matice_2018'!$A$1:$IW$188,63,FALSE),0)</f>
        <v>0</v>
      </c>
      <c r="ES90" s="19">
        <f>IFERROR(HLOOKUP(ES$1,'Nakladova matice_2018'!$A$1:$IW$188,63,FALSE),0)</f>
        <v>0</v>
      </c>
      <c r="ET90" s="19">
        <f>IFERROR(HLOOKUP(ET$1,'Nakladova matice_2018'!$A$1:$IW$188,63,FALSE),0)</f>
        <v>0</v>
      </c>
      <c r="EU90" s="19">
        <f>IFERROR(HLOOKUP(EU$1,'Nakladova matice_2018'!$A$1:$IW$188,63,FALSE),0)</f>
        <v>0</v>
      </c>
      <c r="EV90" s="19">
        <f>IFERROR(HLOOKUP(EV$1,'Nakladova matice_2018'!$A$1:$IW$188,63,FALSE),0)</f>
        <v>0</v>
      </c>
      <c r="EW90" s="19">
        <f>IFERROR(HLOOKUP(EW$1,'Nakladova matice_2018'!$A$1:$IW$188,63,FALSE),0)</f>
        <v>0</v>
      </c>
      <c r="EX90" s="19">
        <f>IFERROR(HLOOKUP(EX$1,'Nakladova matice_2018'!$A$1:$IW$188,63,FALSE),0)</f>
        <v>0</v>
      </c>
      <c r="EY90" s="19">
        <f>IFERROR(HLOOKUP(EY$1,'Nakladova matice_2018'!$A$1:$IW$188,63,FALSE),0)</f>
        <v>0</v>
      </c>
      <c r="EZ90" s="19">
        <f>IFERROR(HLOOKUP(EZ$1,'Nakladova matice_2018'!$A$1:$IW$188,63,FALSE),0)</f>
        <v>0</v>
      </c>
      <c r="FA90" s="19">
        <f>IFERROR(HLOOKUP(FA$1,'Nakladova matice_2018'!$A$1:$IW$188,63,FALSE),0)</f>
        <v>0</v>
      </c>
      <c r="FB90" s="19">
        <f>IFERROR(HLOOKUP(FB$1,'Nakladova matice_2018'!$A$1:$IW$188,63,FALSE),0)</f>
        <v>0</v>
      </c>
      <c r="FC90" s="19">
        <f>IFERROR(HLOOKUP(FC$1,'Nakladova matice_2018'!$A$1:$IW$188,63,FALSE),0)</f>
        <v>0</v>
      </c>
      <c r="FD90" s="19">
        <f>IFERROR(HLOOKUP(FD$1,'Nakladova matice_2018'!$A$1:$IW$188,63,FALSE),0)</f>
        <v>0</v>
      </c>
      <c r="FE90" s="19">
        <f>IFERROR(HLOOKUP(FE$1,'Nakladova matice_2018'!$A$1:$IW$188,63,FALSE),0)</f>
        <v>0</v>
      </c>
      <c r="FF90" s="19">
        <f>IFERROR(HLOOKUP(FF$1,'Nakladova matice_2018'!$A$1:$IW$188,63,FALSE),0)</f>
        <v>0</v>
      </c>
      <c r="FG90" s="19">
        <f>IFERROR(HLOOKUP(FG$1,'Nakladova matice_2018'!$A$1:$IW$188,63,FALSE),0)</f>
        <v>0</v>
      </c>
      <c r="FH90" s="19">
        <f>IFERROR(HLOOKUP(FH$1,'Nakladova matice_2018'!$A$1:$IW$188,63,FALSE),0)</f>
        <v>0</v>
      </c>
      <c r="FI90" s="19">
        <f>IFERROR(HLOOKUP(FI$1,'Nakladova matice_2018'!$A$1:$IW$188,63,FALSE),0)</f>
        <v>22000</v>
      </c>
      <c r="FJ90" s="19">
        <f>IFERROR(HLOOKUP(FJ$1,'Nakladova matice_2018'!$A$1:$IW$188,63,FALSE),0)</f>
        <v>0</v>
      </c>
      <c r="FK90" s="19">
        <f>IFERROR(HLOOKUP(FK$1,'Nakladova matice_2018'!$A$1:$IW$188,63,FALSE),0)</f>
        <v>0</v>
      </c>
      <c r="FL90" s="19">
        <f>IFERROR(HLOOKUP(FL$1,'Nakladova matice_2018'!$A$1:$IW$188,63,FALSE),0)</f>
        <v>0</v>
      </c>
      <c r="FM90" s="19">
        <f>IFERROR(HLOOKUP(FM$1,'Nakladova matice_2018'!$A$1:$IW$188,63,FALSE),0)</f>
        <v>0</v>
      </c>
      <c r="FN90" s="19">
        <f>IFERROR(HLOOKUP(FN$1,'Nakladova matice_2018'!$A$1:$IW$188,63,FALSE),0)</f>
        <v>0</v>
      </c>
      <c r="FO90" s="19">
        <f>IFERROR(HLOOKUP(FO$1,'Nakladova matice_2018'!$A$1:$IW$188,63,FALSE),0)</f>
        <v>0</v>
      </c>
      <c r="FP90" s="19">
        <f>IFERROR(HLOOKUP(FP$1,'Nakladova matice_2018'!$A$1:$IW$188,63,FALSE),0)</f>
        <v>0</v>
      </c>
      <c r="FQ90" s="19">
        <f>IFERROR(HLOOKUP(FQ$1,'Nakladova matice_2018'!$A$1:$IW$188,63,FALSE),0)</f>
        <v>0</v>
      </c>
      <c r="FR90" s="19">
        <f>IFERROR(HLOOKUP(FR$1,'Nakladova matice_2018'!$A$1:$IW$188,63,FALSE),0)</f>
        <v>0</v>
      </c>
      <c r="FS90" s="19">
        <f>IFERROR(HLOOKUP(FS$1,'Nakladova matice_2018'!$A$1:$IW$188,63,FALSE),0)</f>
        <v>0</v>
      </c>
      <c r="FT90" s="19">
        <f>IFERROR(HLOOKUP(FT$1,'Nakladova matice_2018'!$A$1:$IW$188,63,FALSE),0)</f>
        <v>0</v>
      </c>
      <c r="FU90" s="19">
        <f>IFERROR(HLOOKUP(FU$1,'Nakladova matice_2018'!$A$1:$IW$188,63,FALSE),0)</f>
        <v>0</v>
      </c>
      <c r="FV90" s="19">
        <f>IFERROR(HLOOKUP(FV$1,'Nakladova matice_2018'!$A$1:$IW$188,63,FALSE),0)</f>
        <v>0</v>
      </c>
      <c r="FW90" s="19">
        <f>IFERROR(HLOOKUP(FW$1,'Nakladova matice_2018'!$A$1:$IW$188,63,FALSE),0)</f>
        <v>0</v>
      </c>
      <c r="FX90" s="19">
        <f>IFERROR(HLOOKUP(FX$1,'Nakladova matice_2018'!$A$1:$IW$188,63,FALSE),0)</f>
        <v>0</v>
      </c>
      <c r="FY90" s="19">
        <f>IFERROR(HLOOKUP(FY$1,'Nakladova matice_2018'!$A$1:$IW$188,63,FALSE),0)</f>
        <v>0</v>
      </c>
      <c r="FZ90" s="19">
        <f>IFERROR(HLOOKUP(FZ$1,'Nakladova matice_2018'!$A$1:$IW$188,63,FALSE),0)</f>
        <v>0</v>
      </c>
      <c r="GA90" s="19">
        <f>IFERROR(HLOOKUP(GA$1,'Nakladova matice_2018'!$A$1:$IW$188,63,FALSE),0)</f>
        <v>22202.53</v>
      </c>
      <c r="GB90" s="19">
        <f>IFERROR(HLOOKUP(GB$1,'Nakladova matice_2018'!$A$1:$IW$188,63,FALSE),0)</f>
        <v>0</v>
      </c>
      <c r="GC90" s="19">
        <f>IFERROR(HLOOKUP(GC$1,'Nakladova matice_2018'!$A$1:$IW$188,63,FALSE),0)</f>
        <v>2904</v>
      </c>
      <c r="GD90" s="19">
        <f>IFERROR(HLOOKUP(GD$1,'Nakladova matice_2018'!$A$1:$IW$188,63,FALSE),0)</f>
        <v>0</v>
      </c>
      <c r="GE90" s="19">
        <f>IFERROR(HLOOKUP(GE$1,'Nakladova matice_2018'!$A$1:$IW$188,63,FALSE),0)</f>
        <v>0</v>
      </c>
      <c r="GF90" s="19">
        <f>IFERROR(HLOOKUP(GF$1,'Nakladova matice_2018'!$A$1:$IW$188,63,FALSE),0)</f>
        <v>0</v>
      </c>
      <c r="GG90" s="19">
        <f>IFERROR(HLOOKUP(GG$1,'Nakladova matice_2018'!$A$1:$IW$188,63,FALSE),0)</f>
        <v>0</v>
      </c>
      <c r="GH90" s="19">
        <f>IFERROR(HLOOKUP(GH$1,'Nakladova matice_2018'!$A$1:$IW$188,63,FALSE),0)</f>
        <v>0</v>
      </c>
      <c r="GI90" s="19">
        <f>IFERROR(HLOOKUP(GI$1,'Nakladova matice_2018'!$A$1:$IW$188,63,FALSE),0)</f>
        <v>0</v>
      </c>
      <c r="GJ90" s="19">
        <f>IFERROR(HLOOKUP(GJ$1,'Nakladova matice_2018'!$A$1:$IW$188,63,FALSE),0)</f>
        <v>0</v>
      </c>
      <c r="GK90" s="19">
        <f>IFERROR(HLOOKUP(GK$1,'Nakladova matice_2018'!$A$1:$IW$188,63,FALSE),0)</f>
        <v>0</v>
      </c>
      <c r="GL90" s="19">
        <f>IFERROR(HLOOKUP(GL$1,'Nakladova matice_2018'!$A$1:$IW$188,63,FALSE),0)</f>
        <v>0</v>
      </c>
      <c r="GM90" s="19">
        <f>IFERROR(HLOOKUP(GM$1,'Nakladova matice_2018'!$A$1:$IW$188,63,FALSE),0)</f>
        <v>0</v>
      </c>
      <c r="GN90" s="19">
        <f>IFERROR(HLOOKUP(GN$1,'Nakladova matice_2018'!$A$1:$IW$188,63,FALSE),0)</f>
        <v>0</v>
      </c>
      <c r="GO90" s="19">
        <f>IFERROR(HLOOKUP(GO$1,'Nakladova matice_2018'!$A$1:$IW$188,63,FALSE),0)</f>
        <v>0</v>
      </c>
      <c r="GP90" s="19">
        <f>IFERROR(HLOOKUP(GP$1,'Nakladova matice_2018'!$A$1:$IW$188,63,FALSE),0)</f>
        <v>0</v>
      </c>
      <c r="GQ90" s="19">
        <f>IFERROR(HLOOKUP(GQ$1,'Nakladova matice_2018'!$A$1:$IW$188,63,FALSE),0)</f>
        <v>0</v>
      </c>
      <c r="GR90" s="19">
        <f>IFERROR(HLOOKUP(GR$1,'Nakladova matice_2018'!$A$1:$IW$188,63,FALSE),0)</f>
        <v>0</v>
      </c>
      <c r="GS90" s="19">
        <f>IFERROR(HLOOKUP(GS$1,'Nakladova matice_2018'!$A$1:$IW$188,63,FALSE),0)</f>
        <v>0</v>
      </c>
      <c r="GT90" s="19">
        <f>IFERROR(HLOOKUP(GT$1,'Nakladova matice_2018'!$A$1:$IW$188,63,FALSE),0)</f>
        <v>0</v>
      </c>
      <c r="GU90" s="19">
        <f>IFERROR(HLOOKUP(GU$1,'Nakladova matice_2018'!$A$1:$IW$188,63,FALSE),0)</f>
        <v>0</v>
      </c>
      <c r="GV90" s="19">
        <f>IFERROR(HLOOKUP(GV$1,'Nakladova matice_2018'!$A$1:$IW$188,63,FALSE),0)</f>
        <v>0</v>
      </c>
      <c r="GW90" s="19">
        <f>IFERROR(HLOOKUP(GW$1,'Nakladova matice_2018'!$A$1:$IW$188,63,FALSE),0)</f>
        <v>0</v>
      </c>
      <c r="GX90" s="19">
        <f>IFERROR(HLOOKUP(GX$1,'Nakladova matice_2018'!$A$1:$IW$188,63,FALSE),0)</f>
        <v>0</v>
      </c>
      <c r="GY90" s="19">
        <f>IFERROR(HLOOKUP(GY$1,'Nakladova matice_2018'!$A$1:$IW$188,63,FALSE),0)</f>
        <v>0</v>
      </c>
      <c r="GZ90" s="19">
        <f>IFERROR(HLOOKUP(GZ$1,'Nakladova matice_2018'!$A$1:$IW$188,63,FALSE),0)</f>
        <v>0</v>
      </c>
      <c r="HA90" s="19">
        <f>IFERROR(HLOOKUP(HA$1,'Nakladova matice_2018'!$A$1:$IW$188,63,FALSE),0)</f>
        <v>0</v>
      </c>
      <c r="HB90" s="19">
        <f>IFERROR(HLOOKUP(HB$1,'Nakladova matice_2018'!$A$1:$IW$188,63,FALSE),0)</f>
        <v>0</v>
      </c>
      <c r="HC90" s="19">
        <f>IFERROR(HLOOKUP(HC$1,'Nakladova matice_2018'!$A$1:$IW$188,63,FALSE),0)</f>
        <v>0</v>
      </c>
      <c r="HD90" s="19">
        <f>IFERROR(HLOOKUP(HD$1,'Nakladova matice_2018'!$A$1:$IW$188,63,FALSE),0)</f>
        <v>0</v>
      </c>
      <c r="HE90" s="19">
        <f>IFERROR(HLOOKUP(HE$1,'Nakladova matice_2018'!$A$1:$IW$188,63,FALSE),0)</f>
        <v>0</v>
      </c>
      <c r="HF90" s="19">
        <f>IFERROR(HLOOKUP(HF$1,'Nakladova matice_2018'!$A$1:$IW$188,63,FALSE),0)</f>
        <v>0</v>
      </c>
      <c r="HG90" s="19">
        <f>IFERROR(HLOOKUP(HG$1,'Nakladova matice_2018'!$A$1:$IW$188,63,FALSE),0)</f>
        <v>0</v>
      </c>
      <c r="HH90" s="19">
        <f>IFERROR(HLOOKUP(HH$1,'Nakladova matice_2018'!$A$1:$IW$188,63,FALSE),0)</f>
        <v>0</v>
      </c>
      <c r="HI90" s="19">
        <f>IFERROR(HLOOKUP(HI$1,'Nakladova matice_2018'!$A$1:$IW$188,63,FALSE),0)</f>
        <v>0</v>
      </c>
      <c r="HJ90" s="19">
        <f>IFERROR(HLOOKUP(HJ$1,'Nakladova matice_2018'!$A$1:$IW$188,63,FALSE),0)</f>
        <v>0</v>
      </c>
      <c r="HK90" s="19">
        <f>IFERROR(HLOOKUP(HK$1,'Nakladova matice_2018'!$A$1:$IW$188,63,FALSE),0)</f>
        <v>0</v>
      </c>
      <c r="HL90" s="19">
        <f>IFERROR(HLOOKUP(HL$1,'Nakladova matice_2018'!$A$1:$IW$188,63,FALSE),0)</f>
        <v>0</v>
      </c>
      <c r="HM90" s="19">
        <f>IFERROR(HLOOKUP(HM$1,'Nakladova matice_2018'!$A$1:$IW$188,63,FALSE),0)</f>
        <v>0</v>
      </c>
      <c r="HN90" s="19">
        <f>IFERROR(HLOOKUP(HN$1,'Nakladova matice_2018'!$A$1:$IW$188,63,FALSE),0)</f>
        <v>0</v>
      </c>
      <c r="HO90" s="19">
        <f>IFERROR(HLOOKUP(HO$1,'Nakladova matice_2018'!$A$1:$IW$188,63,FALSE),0)</f>
        <v>0</v>
      </c>
      <c r="HP90" s="19">
        <f>IFERROR(HLOOKUP(HP$1,'Nakladova matice_2018'!$A$1:$IW$188,63,FALSE),0)</f>
        <v>0</v>
      </c>
      <c r="HQ90" s="19">
        <f>IFERROR(HLOOKUP(HQ$1,'Nakladova matice_2018'!$A$1:$IW$188,63,FALSE),0)</f>
        <v>0</v>
      </c>
      <c r="HR90" s="19">
        <f>IFERROR(HLOOKUP(HR$1,'Nakladova matice_2018'!$A$1:$IW$188,63,FALSE),0)</f>
        <v>0</v>
      </c>
      <c r="HS90" s="19">
        <f>IFERROR(HLOOKUP(HS$1,'Nakladova matice_2018'!$A$1:$IW$188,63,FALSE),0)</f>
        <v>0</v>
      </c>
      <c r="HT90" s="19">
        <f>IFERROR(HLOOKUP(HT$1,'Nakladova matice_2018'!$A$1:$IW$188,63,FALSE),0)</f>
        <v>0</v>
      </c>
      <c r="HU90" s="19">
        <f>IFERROR(HLOOKUP(HU$1,'Nakladova matice_2018'!$A$1:$IW$188,63,FALSE),0)</f>
        <v>0</v>
      </c>
      <c r="HV90" s="19">
        <f>IFERROR(HLOOKUP(HV$1,'Nakladova matice_2018'!$A$1:$IW$188,63,FALSE),0)</f>
        <v>0</v>
      </c>
      <c r="HW90" s="19">
        <f>IFERROR(HLOOKUP(HW$1,'Nakladova matice_2018'!$A$1:$IW$188,63,FALSE),0)</f>
        <v>0</v>
      </c>
      <c r="HX90" s="19">
        <f>IFERROR(HLOOKUP(HX$1,'Nakladova matice_2018'!$A$1:$IW$188,63,FALSE),0)</f>
        <v>0</v>
      </c>
      <c r="HY90" s="19">
        <f>IFERROR(HLOOKUP(HY$1,'Nakladova matice_2018'!$A$1:$IW$188,63,FALSE),0)</f>
        <v>0</v>
      </c>
      <c r="HZ90" s="19">
        <f>IFERROR(HLOOKUP(HZ$1,'Nakladova matice_2018'!$A$1:$IW$188,63,FALSE),0)</f>
        <v>0</v>
      </c>
      <c r="IA90" s="19">
        <f>IFERROR(HLOOKUP(IA$1,'Nakladova matice_2018'!$A$1:$IW$188,63,FALSE),0)</f>
        <v>0</v>
      </c>
      <c r="IB90" s="19">
        <f>IFERROR(HLOOKUP(IB$1,'Nakladova matice_2018'!$A$1:$IW$188,63,FALSE),0)</f>
        <v>0</v>
      </c>
      <c r="IC90" s="19">
        <f>IFERROR(HLOOKUP(IC$1,'Nakladova matice_2018'!$A$1:$IW$188,63,FALSE),0)</f>
        <v>0</v>
      </c>
      <c r="ID90" s="19">
        <f>IFERROR(HLOOKUP(ID$1,'Nakladova matice_2018'!$A$1:$IW$188,63,FALSE),0)</f>
        <v>0</v>
      </c>
      <c r="IE90" s="19">
        <f>IFERROR(HLOOKUP(IE$1,'Nakladova matice_2018'!$A$1:$IW$188,63,FALSE),0)</f>
        <v>0</v>
      </c>
      <c r="IF90" s="19">
        <f>IFERROR(HLOOKUP(IF$1,'Nakladova matice_2018'!$A$1:$IW$188,63,FALSE),0)</f>
        <v>0</v>
      </c>
      <c r="IG90" s="19">
        <f>IFERROR(HLOOKUP(IG$1,'Nakladova matice_2018'!$A$1:$IW$188,63,FALSE),0)</f>
        <v>0</v>
      </c>
      <c r="IH90" s="19">
        <f>IFERROR(HLOOKUP(IH$1,'Nakladova matice_2018'!$A$1:$IW$188,63,FALSE),0)</f>
        <v>0</v>
      </c>
      <c r="II90" s="19">
        <f>IFERROR(HLOOKUP(II$1,'Nakladova matice_2018'!$A$1:$IW$188,63,FALSE),0)</f>
        <v>0</v>
      </c>
      <c r="IJ90" s="19">
        <f>IFERROR(HLOOKUP(IJ$1,'Nakladova matice_2018'!$A$1:$IW$188,63,FALSE),0)</f>
        <v>0</v>
      </c>
      <c r="IK90" s="19">
        <f>IFERROR(HLOOKUP(IK$1,'Nakladova matice_2018'!$A$1:$IW$188,63,FALSE),0)</f>
        <v>0</v>
      </c>
      <c r="IL90" s="19">
        <f>IFERROR(HLOOKUP(IL$1,'Nakladova matice_2018'!$A$1:$IW$188,63,FALSE),0)</f>
        <v>5850</v>
      </c>
      <c r="IM90" s="19">
        <f>IFERROR(HLOOKUP(IM$1,'Nakladova matice_2018'!$A$1:$IW$188,63,FALSE),0)</f>
        <v>0</v>
      </c>
      <c r="IN90" s="19">
        <f>IFERROR(HLOOKUP(IN$1,'Nakladova matice_2018'!$A$1:$IW$188,63,FALSE),0)</f>
        <v>0</v>
      </c>
      <c r="IO90" s="19">
        <f>IFERROR(HLOOKUP(IO$1,'Nakladova matice_2018'!$A$1:$IW$188,63,FALSE),0)</f>
        <v>0</v>
      </c>
      <c r="IP90" s="19">
        <f>IFERROR(HLOOKUP(IP$1,'Nakladova matice_2018'!$A$1:$IW$188,63,FALSE),0)</f>
        <v>0</v>
      </c>
      <c r="IQ90" s="19">
        <f>IFERROR(HLOOKUP(IQ$1,'Nakladova matice_2018'!$A$1:$IW$188,63,FALSE),0)</f>
        <v>0</v>
      </c>
      <c r="IR90" s="19">
        <f>IFERROR(HLOOKUP(IR$1,'Nakladova matice_2018'!$A$1:$IW$188,63,FALSE),0)</f>
        <v>0</v>
      </c>
      <c r="IS90" s="19">
        <f>IFERROR(HLOOKUP(IS$1,'Nakladova matice_2018'!$A$1:$IW$188,63,FALSE),0)</f>
        <v>0</v>
      </c>
      <c r="IT90" s="19">
        <f>IFERROR(HLOOKUP(IT$1,'Nakladova matice_2018'!$A$1:$IW$188,63,FALSE),0)</f>
        <v>0</v>
      </c>
      <c r="IU90" s="19">
        <f>IFERROR(HLOOKUP(IU$1,'Nakladova matice_2018'!$A$1:$IW$188,63,FALSE),0)</f>
        <v>0</v>
      </c>
      <c r="IV90" s="19">
        <f>IFERROR(HLOOKUP(IV$1,'Nakladova matice_2018'!$A$1:$IW$188,63,FALSE),0)</f>
        <v>0</v>
      </c>
      <c r="IW90" s="19">
        <f>IFERROR(HLOOKUP(IW$1,'Nakladova matice_2018'!$A$1:$IW$188,63,FALSE),0)</f>
        <v>0</v>
      </c>
      <c r="IX90" s="19">
        <f>IFERROR(HLOOKUP(IX$1,'Nakladova matice_2018'!$A$1:$IW$188,63,FALSE),0)</f>
        <v>0</v>
      </c>
      <c r="IY90" s="19">
        <f>IFERROR(HLOOKUP(IY$1,'Nakladova matice_2018'!$A$1:$IW$188,63,FALSE),0)</f>
        <v>0</v>
      </c>
      <c r="IZ90" s="19">
        <f>IFERROR(HLOOKUP(IZ$1,'Nakladova matice_2018'!$A$1:$IW$188,63,FALSE),0)</f>
        <v>0</v>
      </c>
      <c r="JA90" s="19">
        <f>IFERROR(HLOOKUP(JA$1,'Nakladova matice_2018'!$A$1:$IW$188,63,FALSE),0)</f>
        <v>0</v>
      </c>
      <c r="JB90" s="19">
        <f>IFERROR(HLOOKUP(JB$1,'Nakladova matice_2018'!$A$1:$IW$188,63,FALSE),0)</f>
        <v>0</v>
      </c>
      <c r="JC90" s="19">
        <f>IFERROR(HLOOKUP(JC$1,'Nakladova matice_2018'!$A$1:$IW$188,63,FALSE),0)</f>
        <v>0</v>
      </c>
      <c r="JD90" s="19">
        <f>IFERROR(HLOOKUP(JD$1,'Nakladova matice_2018'!$A$1:$IW$188,63,FALSE),0)</f>
        <v>0</v>
      </c>
      <c r="JE90" s="19">
        <f>IFERROR(HLOOKUP(JE$1,'Nakladova matice_2018'!$A$1:$IW$188,63,FALSE),0)</f>
        <v>0</v>
      </c>
      <c r="JF90" s="19">
        <f>IFERROR(HLOOKUP(JF$1,'Nakladova matice_2018'!$A$1:$IW$188,63,FALSE),0)</f>
        <v>0</v>
      </c>
      <c r="JG90" s="19">
        <f>IFERROR(HLOOKUP(JG$1,'Nakladova matice_2018'!$A$1:$IW$188,63,FALSE),0)</f>
        <v>0</v>
      </c>
      <c r="JH90" s="19">
        <f>IFERROR(HLOOKUP(JH$1,'Nakladova matice_2018'!$A$1:$IW$188,63,FALSE),0)</f>
        <v>0</v>
      </c>
      <c r="JI90" s="19">
        <f>IFERROR(HLOOKUP(JI$1,'Nakladova matice_2018'!$A$1:$IW$188,63,FALSE),0)</f>
        <v>0</v>
      </c>
      <c r="JJ90" s="19">
        <f>IFERROR(HLOOKUP(JJ$1,'Nakladova matice_2018'!$A$1:$IW$188,63,FALSE),0)</f>
        <v>0</v>
      </c>
      <c r="JK90" s="19">
        <f>IFERROR(HLOOKUP(JK$1,'Nakladova matice_2018'!$A$1:$IW$188,63,FALSE),0)</f>
        <v>0</v>
      </c>
      <c r="JL90" s="19">
        <f>IFERROR(HLOOKUP(JL$1,'Nakladova matice_2018'!$A$1:$IW$188,63,FALSE),0)</f>
        <v>0</v>
      </c>
      <c r="JM90" s="19">
        <f>IFERROR(HLOOKUP(JM$1,'Nakladova matice_2018'!$A$1:$IW$188,63,FALSE),0)</f>
        <v>0</v>
      </c>
      <c r="JN90" s="19">
        <f>IFERROR(HLOOKUP(JN$1,'Nakladova matice_2018'!$A$1:$IW$188,63,FALSE),0)</f>
        <v>0</v>
      </c>
      <c r="JO90" s="19">
        <f>IFERROR(HLOOKUP(JO$1,'Nakladova matice_2018'!$A$1:$IW$188,63,FALSE),0)</f>
        <v>0</v>
      </c>
      <c r="JP90" s="19">
        <f>IFERROR(HLOOKUP(JP$1,'Nakladova matice_2018'!$A$1:$IW$188,63,FALSE),0)</f>
        <v>0</v>
      </c>
      <c r="JQ90" s="19">
        <f>IFERROR(HLOOKUP(JQ$1,'Nakladova matice_2018'!$A$1:$IW$188,63,FALSE),0)</f>
        <v>0</v>
      </c>
      <c r="JR90" s="19">
        <f>IFERROR(HLOOKUP(JR$1,'Nakladova matice_2018'!$A$1:$IW$188,63,FALSE),0)</f>
        <v>0</v>
      </c>
      <c r="JS90" s="19">
        <f>IFERROR(HLOOKUP(JS$1,'Nakladova matice_2018'!$A$1:$IW$188,63,FALSE),0)</f>
        <v>0</v>
      </c>
      <c r="JT90" s="19">
        <f>IFERROR(HLOOKUP(JT$1,'Nakladova matice_2018'!$A$1:$IW$188,63,FALSE),0)</f>
        <v>0</v>
      </c>
      <c r="JU90" s="19">
        <f>IFERROR(HLOOKUP(JU$1,'Nakladova matice_2018'!$A$1:$IW$188,63,FALSE),0)</f>
        <v>0</v>
      </c>
      <c r="JV90" s="19">
        <f>IFERROR(HLOOKUP(JV$1,'Nakladova matice_2018'!$A$1:$IW$188,63,FALSE),0)</f>
        <v>4800</v>
      </c>
      <c r="JW90" s="19">
        <f>IFERROR(HLOOKUP(JW$1,'Nakladova matice_2018'!$A$1:$IW$188,63,FALSE),0)</f>
        <v>0</v>
      </c>
      <c r="JX90" s="19">
        <f>IFERROR(HLOOKUP(JX$1,'Nakladova matice_2018'!$A$1:$IW$188,63,FALSE),0)</f>
        <v>0</v>
      </c>
      <c r="JY90" s="19">
        <f>IFERROR(HLOOKUP(JY$1,'Nakladova matice_2018'!$A$1:$IW$188,63,FALSE),0)</f>
        <v>0</v>
      </c>
      <c r="JZ90" s="19">
        <f>IFERROR(HLOOKUP(JZ$1,'Nakladova matice_2018'!$A$1:$IW$188,63,FALSE),0)</f>
        <v>0</v>
      </c>
      <c r="KA90" s="19">
        <f>IFERROR(HLOOKUP(KA$1,'Nakladova matice_2018'!$A$1:$IW$188,63,FALSE),0)</f>
        <v>0</v>
      </c>
      <c r="KB90" s="19">
        <f>IFERROR(HLOOKUP(KB$1,'Nakladova matice_2018'!$A$1:$IW$188,63,FALSE),0)</f>
        <v>0</v>
      </c>
      <c r="KC90" s="19">
        <f>IFERROR(HLOOKUP(KC$1,'Nakladova matice_2018'!$A$1:$IW$188,63,FALSE),0)</f>
        <v>0</v>
      </c>
      <c r="KD90" s="19">
        <f>IFERROR(HLOOKUP(KD$1,'Nakladova matice_2018'!$A$1:$IW$188,63,FALSE),0)</f>
        <v>0</v>
      </c>
      <c r="KE90" s="19">
        <f>IFERROR(HLOOKUP(KE$1,'Nakladova matice_2018'!$A$1:$IW$188,63,FALSE),0)</f>
        <v>0</v>
      </c>
      <c r="KF90" s="19">
        <f>IFERROR(HLOOKUP(KF$1,'Nakladova matice_2018'!$A$1:$IW$188,63,FALSE),0)</f>
        <v>0</v>
      </c>
      <c r="KG90" s="19">
        <f>IFERROR(HLOOKUP(KG$1,'Nakladova matice_2018'!$A$1:$IW$188,63,FALSE),0)</f>
        <v>0</v>
      </c>
      <c r="KH90" s="19">
        <f>IFERROR(HLOOKUP(KH$1,'Nakladova matice_2018'!$A$1:$IW$188,63,FALSE),0)</f>
        <v>0</v>
      </c>
      <c r="KI90" s="19">
        <f>IFERROR(HLOOKUP(KI$1,'Nakladova matice_2018'!$A$1:$IW$188,63,FALSE),0)</f>
        <v>0</v>
      </c>
      <c r="KJ90" s="19">
        <f>IFERROR(HLOOKUP(KJ$1,'Nakladova matice_2018'!$A$1:$IW$188,63,FALSE),0)</f>
        <v>0</v>
      </c>
      <c r="KK90" s="19">
        <f>IFERROR(HLOOKUP(KK$1,'Nakladova matice_2018'!$A$1:$IW$188,63,FALSE),0)</f>
        <v>0</v>
      </c>
      <c r="KL90" s="19">
        <f>IFERROR(HLOOKUP(KL$1,'Nakladova matice_2018'!$A$1:$IW$188,63,FALSE),0)</f>
        <v>0</v>
      </c>
      <c r="KM90" s="19">
        <f>IFERROR(HLOOKUP(KM$1,'Nakladova matice_2018'!$A$1:$IW$188,63,FALSE),0)</f>
        <v>0</v>
      </c>
      <c r="KN90" s="19">
        <f>IFERROR(HLOOKUP(KN$1,'Nakladova matice_2018'!$A$1:$IW$188,63,FALSE),0)</f>
        <v>0</v>
      </c>
      <c r="KO90" s="19">
        <f>IFERROR(HLOOKUP(KO$1,'Nakladova matice_2018'!$A$1:$IW$188,63,FALSE),0)</f>
        <v>0</v>
      </c>
      <c r="KP90" s="19">
        <f>IFERROR(HLOOKUP(KP$1,'Nakladova matice_2018'!$A$1:$IW$188,63,FALSE),0)</f>
        <v>0</v>
      </c>
      <c r="KQ90" s="19">
        <f>IFERROR(HLOOKUP(KQ$1,'Nakladova matice_2018'!$A$1:$IW$188,63,FALSE),0)</f>
        <v>0</v>
      </c>
      <c r="KR90" s="19">
        <f>IFERROR(HLOOKUP(KR$1,'Nakladova matice_2018'!$A$1:$IW$188,63,FALSE),0)</f>
        <v>0</v>
      </c>
      <c r="KS90" s="19">
        <f>IFERROR(HLOOKUP(KS$1,'Nakladova matice_2018'!$A$1:$IW$188,63,FALSE),0)</f>
        <v>0</v>
      </c>
      <c r="KT90" s="19">
        <f>IFERROR(HLOOKUP(KT$1,'Nakladova matice_2018'!$A$1:$IW$188,63,FALSE),0)</f>
        <v>0</v>
      </c>
      <c r="KU90" s="19">
        <f>IFERROR(HLOOKUP(KU$1,'Nakladova matice_2018'!$A$1:$IW$188,63,FALSE),0)</f>
        <v>0</v>
      </c>
      <c r="KV90" s="19">
        <f>IFERROR(HLOOKUP(KV$1,'Nakladova matice_2018'!$A$1:$IW$188,63,FALSE),0)</f>
        <v>0</v>
      </c>
      <c r="KW90" s="19">
        <f>IFERROR(HLOOKUP(KW$1,'Nakladova matice_2018'!$A$1:$IW$188,63,FALSE),0)</f>
        <v>0</v>
      </c>
      <c r="KX90" s="19">
        <f>IFERROR(HLOOKUP(KX$1,'Nakladova matice_2018'!$A$1:$IW$188,63,FALSE),0)</f>
        <v>0</v>
      </c>
      <c r="KY90" s="19">
        <f>IFERROR(HLOOKUP(KY$1,'Nakladova matice_2018'!$A$1:$IW$188,63,FALSE),0)</f>
        <v>0</v>
      </c>
      <c r="KZ90" s="19">
        <f>IFERROR(HLOOKUP(KZ$1,'Nakladova matice_2018'!$A$1:$IW$188,63,FALSE),0)</f>
        <v>5600.73</v>
      </c>
      <c r="LA90" s="19">
        <f>IFERROR(HLOOKUP(LA$1,'Nakladova matice_2018'!$A$1:$IW$188,63,FALSE),0)</f>
        <v>0</v>
      </c>
      <c r="LB90" s="19">
        <f>IFERROR(HLOOKUP(LB$1,'Nakladova matice_2018'!$A$1:$IW$188,63,FALSE),0)</f>
        <v>0</v>
      </c>
      <c r="LC90" s="19">
        <f>IFERROR(HLOOKUP(LC$1,'Nakladova matice_2018'!$A$1:$IW$188,63,FALSE),0)</f>
        <v>0</v>
      </c>
      <c r="LD90" s="19">
        <f>IFERROR(HLOOKUP(LD$1,'Nakladova matice_2018'!$A$1:$IW$188,63,FALSE),0)</f>
        <v>0</v>
      </c>
      <c r="LE90" s="19">
        <f>IFERROR(HLOOKUP(LE$1,'Nakladova matice_2018'!$A$1:$IW$188,63,FALSE),0)</f>
        <v>0</v>
      </c>
      <c r="LF90" s="19">
        <f>IFERROR(HLOOKUP(LF$1,'Nakladova matice_2018'!$A$1:$IW$188,63,FALSE),0)</f>
        <v>0</v>
      </c>
      <c r="LG90" s="19">
        <f>IFERROR(HLOOKUP(LG$1,'Nakladova matice_2018'!$A$1:$IW$188,63,FALSE),0)</f>
        <v>0</v>
      </c>
      <c r="LH90" s="19">
        <f>IFERROR(HLOOKUP(LH$1,'Nakladova matice_2018'!$A$1:$IW$188,63,FALSE),0)</f>
        <v>0</v>
      </c>
      <c r="LI90" s="19">
        <f>IFERROR(HLOOKUP(LI$1,'Nakladova matice_2018'!$A$1:$IW$188,63,FALSE),0)</f>
        <v>0</v>
      </c>
      <c r="LJ90" s="19">
        <f>IFERROR(HLOOKUP(LJ$1,'Nakladova matice_2018'!$A$1:$IW$188,63,FALSE),0)</f>
        <v>0</v>
      </c>
      <c r="LK90" s="19">
        <f>IFERROR(HLOOKUP(LK$1,'Nakladova matice_2018'!$A$1:$IW$188,63,FALSE),0)</f>
        <v>0</v>
      </c>
      <c r="LL90" s="19">
        <f>IFERROR(HLOOKUP(LL$1,'Nakladova matice_2018'!$A$1:$IW$188,63,FALSE),0)</f>
        <v>0</v>
      </c>
      <c r="LM90" s="19">
        <f>IFERROR(HLOOKUP(LM$1,'Nakladova matice_2018'!$A$1:$IW$188,63,FALSE),0)</f>
        <v>0</v>
      </c>
      <c r="LN90" s="19">
        <f>IFERROR(HLOOKUP(LN$1,'Nakladova matice_2018'!$A$1:$IW$188,63,FALSE),0)</f>
        <v>0</v>
      </c>
      <c r="LO90" s="19">
        <f>IFERROR(HLOOKUP(LO$1,'Nakladova matice_2018'!$A$1:$IW$188,63,FALSE),0)</f>
        <v>0</v>
      </c>
      <c r="LP90" s="19">
        <f>IFERROR(HLOOKUP(LP$1,'Nakladova matice_2018'!$A$1:$IW$188,63,FALSE),0)</f>
        <v>0</v>
      </c>
      <c r="LQ90" s="19">
        <f>IFERROR(HLOOKUP(LQ$1,'Nakladova matice_2018'!$A$1:$IW$188,63,FALSE),0)</f>
        <v>0</v>
      </c>
      <c r="LR90" s="19">
        <f>IFERROR(HLOOKUP(LR$1,'Nakladova matice_2018'!$A$1:$IW$188,63,FALSE),0)</f>
        <v>0</v>
      </c>
      <c r="LS90" s="19">
        <f>IFERROR(HLOOKUP(LS$1,'Nakladova matice_2018'!$A$1:$IW$188,63,FALSE),0)</f>
        <v>0</v>
      </c>
      <c r="LT90" s="19">
        <f>IFERROR(HLOOKUP(LT$1,'Nakladova matice_2018'!$A$1:$IW$188,63,FALSE),0)</f>
        <v>0</v>
      </c>
      <c r="LU90" s="19">
        <f>IFERROR(HLOOKUP(LU$1,'Nakladova matice_2018'!$A$1:$IW$188,63,FALSE),0)</f>
        <v>0</v>
      </c>
      <c r="LV90" s="19">
        <f>IFERROR(HLOOKUP(LV$1,'Nakladova matice_2018'!$A$1:$IW$188,63,FALSE),0)</f>
        <v>0</v>
      </c>
      <c r="LW90" s="19">
        <f>IFERROR(HLOOKUP(LW$1,'Nakladova matice_2018'!$A$1:$IW$188,63,FALSE),0)</f>
        <v>0</v>
      </c>
      <c r="LX90" s="19">
        <f>IFERROR(HLOOKUP(LX$1,'Nakladova matice_2018'!$A$1:$IW$188,63,FALSE),0)</f>
        <v>0</v>
      </c>
      <c r="LY90" s="19">
        <f>IFERROR(HLOOKUP(LY$1,'Nakladova matice_2018'!$A$1:$IW$188,63,FALSE),0)</f>
        <v>0</v>
      </c>
      <c r="LZ90" s="19">
        <f>IFERROR(HLOOKUP(LZ$1,'Nakladova matice_2018'!$A$1:$IW$188,63,FALSE),0)</f>
        <v>0</v>
      </c>
      <c r="MA90" s="19">
        <f>IFERROR(HLOOKUP(MA$1,'Nakladova matice_2018'!$A$1:$IW$188,63,FALSE),0)</f>
        <v>0</v>
      </c>
      <c r="MB90" s="19">
        <f>IFERROR(HLOOKUP(MB$1,'Nakladova matice_2018'!$A$1:$IW$188,63,FALSE),0)</f>
        <v>0</v>
      </c>
      <c r="MC90" s="19">
        <f>IFERROR(HLOOKUP(MC$1,'Nakladova matice_2018'!$A$1:$IW$188,63,FALSE),0)</f>
        <v>0</v>
      </c>
      <c r="MD90" s="19">
        <f>IFERROR(HLOOKUP(MD$1,'Nakladova matice_2018'!$A$1:$IW$188,63,FALSE),0)</f>
        <v>0</v>
      </c>
      <c r="ME90" s="19">
        <f>IFERROR(HLOOKUP(ME$1,'Nakladova matice_2018'!$A$1:$IW$188,63,FALSE),0)</f>
        <v>39356.6</v>
      </c>
      <c r="MF90" s="19">
        <f>IFERROR(HLOOKUP(MF$1,'Nakladova matice_2018'!$A$1:$IW$188,63,FALSE),0)</f>
        <v>0</v>
      </c>
      <c r="MG90" s="19">
        <f>IFERROR(HLOOKUP(MG$1,'Nakladova matice_2018'!$A$1:$IW$188,63,FALSE),0)</f>
        <v>0</v>
      </c>
      <c r="MH90" s="19">
        <f>IFERROR(HLOOKUP(MH$1,'Nakladova matice_2018'!$A$1:$IW$188,63,FALSE),0)</f>
        <v>0</v>
      </c>
      <c r="MI90" s="19">
        <f>IFERROR(HLOOKUP(MI$1,'Nakladova matice_2018'!$A$1:$IW$188,63,FALSE),0)</f>
        <v>0</v>
      </c>
      <c r="MJ90" s="19">
        <f>IFERROR(HLOOKUP(MJ$1,'Nakladova matice_2018'!$A$1:$IW$188,63,FALSE),0)</f>
        <v>0</v>
      </c>
      <c r="MK90" s="19">
        <f>IFERROR(HLOOKUP(MK$1,'Nakladova matice_2018'!$A$1:$IW$188,63,FALSE),0)</f>
        <v>0</v>
      </c>
      <c r="ML90" s="19">
        <f>IFERROR(HLOOKUP(ML$1,'Nakladova matice_2018'!$A$1:$IW$188,63,FALSE),0)</f>
        <v>0</v>
      </c>
      <c r="MM90" s="19">
        <f>IFERROR(HLOOKUP(MM$1,'Nakladova matice_2018'!$A$1:$IW$188,63,FALSE),0)</f>
        <v>0</v>
      </c>
      <c r="MN90" s="19">
        <f>IFERROR(HLOOKUP(MN$1,'Nakladova matice_2018'!$A$1:$IW$188,63,FALSE),0)</f>
        <v>0</v>
      </c>
      <c r="MO90" s="20">
        <f t="shared" si="84"/>
        <v>203357.02000000002</v>
      </c>
      <c r="MP90" s="20">
        <f>MO90-'Nakladova matice_2018'!IX63</f>
        <v>0</v>
      </c>
    </row>
    <row r="91" spans="1:354" x14ac:dyDescent="0.2">
      <c r="A91" s="27">
        <v>518131</v>
      </c>
      <c r="B91" s="21" t="s">
        <v>233</v>
      </c>
      <c r="C91" s="53">
        <v>1</v>
      </c>
      <c r="D91" s="19">
        <f>IFERROR(HLOOKUP(D$1,'Nakladova matice_2018'!$A$1:$IW$188,64,FALSE),0)</f>
        <v>0</v>
      </c>
      <c r="E91" s="19">
        <f>IFERROR(HLOOKUP(E$1,'Nakladova matice_2018'!$A$1:$IW$188,64,FALSE),0)</f>
        <v>0</v>
      </c>
      <c r="F91" s="19">
        <f>IFERROR(HLOOKUP(F$1,'Nakladova matice_2018'!$A$1:$IW$188,64,FALSE),0)</f>
        <v>0</v>
      </c>
      <c r="G91" s="19">
        <f>IFERROR(HLOOKUP(G$1,'Nakladova matice_2018'!$A$1:$IW$188,64,FALSE),0)</f>
        <v>0</v>
      </c>
      <c r="H91" s="19">
        <f>IFERROR(HLOOKUP(H$1,'Nakladova matice_2018'!$A$1:$IW$188,64,FALSE),0)</f>
        <v>0</v>
      </c>
      <c r="I91" s="19">
        <f>IFERROR(HLOOKUP(I$1,'Nakladova matice_2018'!$A$1:$IW$188,64,FALSE),0)</f>
        <v>0</v>
      </c>
      <c r="J91" s="19">
        <f>IFERROR(HLOOKUP(J$1,'Nakladova matice_2018'!$A$1:$IW$188,64,FALSE),0)</f>
        <v>63128</v>
      </c>
      <c r="K91" s="19">
        <f>IFERROR(HLOOKUP(K$1,'Nakladova matice_2018'!$A$1:$IW$188,64,FALSE),0)</f>
        <v>0</v>
      </c>
      <c r="L91" s="19">
        <f>IFERROR(HLOOKUP(L$1,'Nakladova matice_2018'!$A$1:$IW$188,64,FALSE),0)</f>
        <v>0</v>
      </c>
      <c r="M91" s="19">
        <f>IFERROR(HLOOKUP(M$1,'Nakladova matice_2018'!$A$1:$IW$188,64,FALSE),0)</f>
        <v>0</v>
      </c>
      <c r="N91" s="19">
        <f>IFERROR(HLOOKUP(N$1,'Nakladova matice_2018'!$A$1:$IW$188,64,FALSE),0)</f>
        <v>0</v>
      </c>
      <c r="O91" s="19">
        <f>IFERROR(HLOOKUP(O$1,'Nakladova matice_2018'!$A$1:$IW$188,64,FALSE),0)</f>
        <v>10293.299999999999</v>
      </c>
      <c r="P91" s="19">
        <f>IFERROR(HLOOKUP(P$1,'Nakladova matice_2018'!$A$1:$IW$188,64,FALSE),0)</f>
        <v>0</v>
      </c>
      <c r="Q91" s="19">
        <f>IFERROR(HLOOKUP(Q$1,'Nakladova matice_2018'!$A$1:$IW$188,64,FALSE),0)</f>
        <v>0</v>
      </c>
      <c r="R91" s="19">
        <f>IFERROR(HLOOKUP(R$1,'Nakladova matice_2018'!$A$1:$IW$188,64,FALSE),0)</f>
        <v>0</v>
      </c>
      <c r="S91" s="19">
        <f>IFERROR(HLOOKUP(S$1,'Nakladova matice_2018'!$A$1:$IW$188,64,FALSE),0)</f>
        <v>28876.65</v>
      </c>
      <c r="T91" s="19">
        <f>IFERROR(HLOOKUP(T$1,'Nakladova matice_2018'!$A$1:$IW$188,64,FALSE),0)</f>
        <v>0</v>
      </c>
      <c r="U91" s="19">
        <f>IFERROR(HLOOKUP(U$1,'Nakladova matice_2018'!$A$1:$IW$188,64,FALSE),0)</f>
        <v>0</v>
      </c>
      <c r="V91" s="19">
        <f>IFERROR(HLOOKUP(V$1,'Nakladova matice_2018'!$A$1:$IW$188,64,FALSE),0)</f>
        <v>0</v>
      </c>
      <c r="W91" s="19">
        <f>IFERROR(HLOOKUP(W$1,'Nakladova matice_2018'!$A$1:$IW$188,64,FALSE),0)</f>
        <v>0</v>
      </c>
      <c r="X91" s="19">
        <f>IFERROR(HLOOKUP(X$1,'Nakladova matice_2018'!$A$1:$IW$188,64,FALSE),0)</f>
        <v>0</v>
      </c>
      <c r="Y91" s="19">
        <f>IFERROR(HLOOKUP(Y$1,'Nakladova matice_2018'!$A$1:$IW$188,64,FALSE),0)</f>
        <v>0</v>
      </c>
      <c r="Z91" s="19">
        <f>IFERROR(HLOOKUP(Z$1,'Nakladova matice_2018'!$A$1:$IW$188,64,FALSE),0)</f>
        <v>0</v>
      </c>
      <c r="AA91" s="19">
        <f>IFERROR(HLOOKUP(AA$1,'Nakladova matice_2018'!$A$1:$IW$188,64,FALSE),0)</f>
        <v>0</v>
      </c>
      <c r="AB91" s="19">
        <f>IFERROR(HLOOKUP(AB$1,'Nakladova matice_2018'!$A$1:$IW$188,64,FALSE),0)</f>
        <v>0</v>
      </c>
      <c r="AC91" s="19">
        <f>IFERROR(HLOOKUP(AC$1,'Nakladova matice_2018'!$A$1:$IW$188,64,FALSE),0)</f>
        <v>0</v>
      </c>
      <c r="AD91" s="19">
        <f>IFERROR(HLOOKUP(AD$1,'Nakladova matice_2018'!$A$1:$IW$188,64,FALSE),0)</f>
        <v>0</v>
      </c>
      <c r="AE91" s="19">
        <f>IFERROR(HLOOKUP(AE$1,'Nakladova matice_2018'!$A$1:$IW$188,64,FALSE),0)</f>
        <v>0</v>
      </c>
      <c r="AF91" s="19">
        <f>IFERROR(HLOOKUP(AF$1,'Nakladova matice_2018'!$A$1:$IW$188,64,FALSE),0)</f>
        <v>0</v>
      </c>
      <c r="AG91" s="19">
        <f>IFERROR(HLOOKUP(AG$1,'Nakladova matice_2018'!$A$1:$IW$188,64,FALSE),0)</f>
        <v>0</v>
      </c>
      <c r="AH91" s="19">
        <f>IFERROR(HLOOKUP(AH$1,'Nakladova matice_2018'!$A$1:$IW$188,64,FALSE),0)</f>
        <v>0</v>
      </c>
      <c r="AI91" s="19">
        <f>IFERROR(HLOOKUP(AI$1,'Nakladova matice_2018'!$A$1:$IW$188,64,FALSE),0)</f>
        <v>0</v>
      </c>
      <c r="AJ91" s="19">
        <f>IFERROR(HLOOKUP(AJ$1,'Nakladova matice_2018'!$A$1:$IW$188,64,FALSE),0)</f>
        <v>0</v>
      </c>
      <c r="AK91" s="19">
        <f>IFERROR(HLOOKUP(AK$1,'Nakladova matice_2018'!$A$1:$IW$188,64,FALSE),0)</f>
        <v>0</v>
      </c>
      <c r="AL91" s="19">
        <f>IFERROR(HLOOKUP(AL$1,'Nakladova matice_2018'!$A$1:$IW$188,64,FALSE),0)</f>
        <v>0</v>
      </c>
      <c r="AM91" s="19">
        <f>IFERROR(HLOOKUP(AM$1,'Nakladova matice_2018'!$A$1:$IW$188,64,FALSE),0)</f>
        <v>0</v>
      </c>
      <c r="AN91" s="19">
        <f>IFERROR(HLOOKUP(AN$1,'Nakladova matice_2018'!$A$1:$IW$188,64,FALSE),0)</f>
        <v>0</v>
      </c>
      <c r="AO91" s="19">
        <f>IFERROR(HLOOKUP(AO$1,'Nakladova matice_2018'!$A$1:$IW$188,64,FALSE),0)</f>
        <v>0</v>
      </c>
      <c r="AP91" s="19">
        <f>IFERROR(HLOOKUP(AP$1,'Nakladova matice_2018'!$A$1:$IW$188,64,FALSE),0)</f>
        <v>0</v>
      </c>
      <c r="AQ91" s="19">
        <f>IFERROR(HLOOKUP(AQ$1,'Nakladova matice_2018'!$A$1:$IW$188,64,FALSE),0)</f>
        <v>0</v>
      </c>
      <c r="AR91" s="19">
        <f>IFERROR(HLOOKUP(AR$1,'Nakladova matice_2018'!$A$1:$IW$188,64,FALSE),0)</f>
        <v>0</v>
      </c>
      <c r="AS91" s="19">
        <f>IFERROR(HLOOKUP(AS$1,'Nakladova matice_2018'!$A$1:$IW$188,64,FALSE),0)</f>
        <v>0</v>
      </c>
      <c r="AT91" s="19">
        <f>IFERROR(HLOOKUP(AT$1,'Nakladova matice_2018'!$A$1:$IW$188,64,FALSE),0)</f>
        <v>0</v>
      </c>
      <c r="AU91" s="19">
        <f>IFERROR(HLOOKUP(AU$1,'Nakladova matice_2018'!$A$1:$IW$188,64,FALSE),0)</f>
        <v>0</v>
      </c>
      <c r="AV91" s="19">
        <f>IFERROR(HLOOKUP(AV$1,'Nakladova matice_2018'!$A$1:$IW$188,64,FALSE),0)</f>
        <v>0</v>
      </c>
      <c r="AW91" s="19">
        <f>IFERROR(HLOOKUP(AW$1,'Nakladova matice_2018'!$A$1:$IW$188,64,FALSE),0)</f>
        <v>0</v>
      </c>
      <c r="AX91" s="19">
        <f>IFERROR(HLOOKUP(AX$1,'Nakladova matice_2018'!$A$1:$IW$188,64,FALSE),0)</f>
        <v>39930</v>
      </c>
      <c r="AY91" s="19">
        <f>IFERROR(HLOOKUP(AY$1,'Nakladova matice_2018'!$A$1:$IW$188,64,FALSE),0)</f>
        <v>0</v>
      </c>
      <c r="AZ91" s="19">
        <f>IFERROR(HLOOKUP(AZ$1,'Nakladova matice_2018'!$A$1:$IW$188,64,FALSE),0)</f>
        <v>0</v>
      </c>
      <c r="BA91" s="19">
        <f>IFERROR(HLOOKUP(BA$1,'Nakladova matice_2018'!$A$1:$IW$188,64,FALSE),0)</f>
        <v>0</v>
      </c>
      <c r="BB91" s="19">
        <f>IFERROR(HLOOKUP(BB$1,'Nakladova matice_2018'!$A$1:$IW$188,64,FALSE),0)</f>
        <v>0</v>
      </c>
      <c r="BC91" s="19">
        <f>IFERROR(HLOOKUP(BC$1,'Nakladova matice_2018'!$A$1:$IW$188,64,FALSE),0)</f>
        <v>0</v>
      </c>
      <c r="BD91" s="19">
        <f>IFERROR(HLOOKUP(BD$1,'Nakladova matice_2018'!$A$1:$IW$188,64,FALSE),0)</f>
        <v>100947.37</v>
      </c>
      <c r="BE91" s="19">
        <f>IFERROR(HLOOKUP(BE$1,'Nakladova matice_2018'!$A$1:$IW$188,64,FALSE),0)</f>
        <v>0</v>
      </c>
      <c r="BF91" s="19">
        <f>IFERROR(HLOOKUP(BF$1,'Nakladova matice_2018'!$A$1:$IW$188,64,FALSE),0)</f>
        <v>0</v>
      </c>
      <c r="BG91" s="19">
        <f>IFERROR(HLOOKUP(BG$1,'Nakladova matice_2018'!$A$1:$IW$188,64,FALSE),0)</f>
        <v>0</v>
      </c>
      <c r="BH91" s="19">
        <f>IFERROR(HLOOKUP(BH$1,'Nakladova matice_2018'!$A$1:$IW$188,64,FALSE),0)</f>
        <v>0</v>
      </c>
      <c r="BI91" s="19">
        <f>IFERROR(HLOOKUP(BI$1,'Nakladova matice_2018'!$A$1:$IW$188,64,FALSE),0)</f>
        <v>10696.4</v>
      </c>
      <c r="BJ91" s="19">
        <f>IFERROR(HLOOKUP(BJ$1,'Nakladova matice_2018'!$A$1:$IW$188,64,FALSE),0)</f>
        <v>0</v>
      </c>
      <c r="BK91" s="19">
        <f>IFERROR(HLOOKUP(BK$1,'Nakladova matice_2018'!$A$1:$IW$188,64,FALSE),0)</f>
        <v>0</v>
      </c>
      <c r="BL91" s="19">
        <f>IFERROR(HLOOKUP(BL$1,'Nakladova matice_2018'!$A$1:$IW$188,64,FALSE),0)</f>
        <v>0</v>
      </c>
      <c r="BM91" s="19">
        <f>IFERROR(HLOOKUP(BM$1,'Nakladova matice_2018'!$A$1:$IW$188,64,FALSE),0)</f>
        <v>0</v>
      </c>
      <c r="BN91" s="19">
        <f>IFERROR(HLOOKUP(BN$1,'Nakladova matice_2018'!$A$1:$IW$188,64,FALSE),0)</f>
        <v>0</v>
      </c>
      <c r="BO91" s="19">
        <f>IFERROR(HLOOKUP(BO$1,'Nakladova matice_2018'!$A$1:$IW$188,64,FALSE),0)</f>
        <v>0</v>
      </c>
      <c r="BP91" s="19">
        <f>IFERROR(HLOOKUP(BP$1,'Nakladova matice_2018'!$A$1:$IW$188,64,FALSE),0)</f>
        <v>0</v>
      </c>
      <c r="BQ91" s="19">
        <f>IFERROR(HLOOKUP(BQ$1,'Nakladova matice_2018'!$A$1:$IW$188,64,FALSE),0)</f>
        <v>0</v>
      </c>
      <c r="BR91" s="19">
        <f>IFERROR(HLOOKUP(BR$1,'Nakladova matice_2018'!$A$1:$IW$188,64,FALSE),0)</f>
        <v>0</v>
      </c>
      <c r="BS91" s="19">
        <f>IFERROR(HLOOKUP(BS$1,'Nakladova matice_2018'!$A$1:$IW$188,64,FALSE),0)</f>
        <v>0</v>
      </c>
      <c r="BT91" s="19">
        <f>IFERROR(HLOOKUP(BT$1,'Nakladova matice_2018'!$A$1:$IW$188,64,FALSE),0)</f>
        <v>40486.6</v>
      </c>
      <c r="BU91" s="19">
        <f>IFERROR(HLOOKUP(BU$1,'Nakladova matice_2018'!$A$1:$IW$188,64,FALSE),0)</f>
        <v>0</v>
      </c>
      <c r="BV91" s="19">
        <f>IFERROR(HLOOKUP(BV$1,'Nakladova matice_2018'!$A$1:$IW$188,64,FALSE),0)</f>
        <v>0</v>
      </c>
      <c r="BW91" s="19">
        <f>IFERROR(HLOOKUP(BW$1,'Nakladova matice_2018'!$A$1:$IW$188,64,FALSE),0)</f>
        <v>0</v>
      </c>
      <c r="BX91" s="19">
        <f>IFERROR(HLOOKUP(BX$1,'Nakladova matice_2018'!$A$1:$IW$188,64,FALSE),0)</f>
        <v>0</v>
      </c>
      <c r="BY91" s="19">
        <f>IFERROR(HLOOKUP(BY$1,'Nakladova matice_2018'!$A$1:$IW$188,64,FALSE),0)</f>
        <v>0</v>
      </c>
      <c r="BZ91" s="19">
        <f>IFERROR(HLOOKUP(BZ$1,'Nakladova matice_2018'!$A$1:$IW$188,64,FALSE),0)</f>
        <v>0</v>
      </c>
      <c r="CA91" s="19">
        <f>IFERROR(HLOOKUP(CA$1,'Nakladova matice_2018'!$A$1:$IW$188,64,FALSE),0)</f>
        <v>0</v>
      </c>
      <c r="CB91" s="19">
        <f>IFERROR(HLOOKUP(CB$1,'Nakladova matice_2018'!$A$1:$IW$188,64,FALSE),0)</f>
        <v>0</v>
      </c>
      <c r="CC91" s="19">
        <f>IFERROR(HLOOKUP(CC$1,'Nakladova matice_2018'!$A$1:$IW$188,64,FALSE),0)</f>
        <v>8261.8799999999992</v>
      </c>
      <c r="CD91" s="19">
        <f>IFERROR(HLOOKUP(CD$1,'Nakladova matice_2018'!$A$1:$IW$188,64,FALSE),0)</f>
        <v>0</v>
      </c>
      <c r="CE91" s="19">
        <f>IFERROR(HLOOKUP(CE$1,'Nakladova matice_2018'!$A$1:$IW$188,64,FALSE),0)</f>
        <v>16668.96</v>
      </c>
      <c r="CF91" s="19">
        <f>IFERROR(HLOOKUP(CF$1,'Nakladova matice_2018'!$A$1:$IW$188,64,FALSE),0)</f>
        <v>3281.52</v>
      </c>
      <c r="CG91" s="19">
        <f>IFERROR(HLOOKUP(CG$1,'Nakladova matice_2018'!$A$1:$IW$188,64,FALSE),0)</f>
        <v>4155.1400000000003</v>
      </c>
      <c r="CH91" s="19">
        <f>IFERROR(HLOOKUP(CH$1,'Nakladova matice_2018'!$A$1:$IW$188,64,FALSE),0)</f>
        <v>6232.71</v>
      </c>
      <c r="CI91" s="19">
        <f>IFERROR(HLOOKUP(CI$1,'Nakladova matice_2018'!$A$1:$IW$188,64,FALSE),0)</f>
        <v>4699.6400000000003</v>
      </c>
      <c r="CJ91" s="19">
        <f>IFERROR(HLOOKUP(CJ$1,'Nakladova matice_2018'!$A$1:$IW$188,64,FALSE),0)</f>
        <v>0</v>
      </c>
      <c r="CK91" s="19">
        <f>IFERROR(HLOOKUP(CK$1,'Nakladova matice_2018'!$A$1:$IW$188,64,FALSE),0)</f>
        <v>0</v>
      </c>
      <c r="CL91" s="19">
        <f>IFERROR(HLOOKUP(CL$1,'Nakladova matice_2018'!$A$1:$IW$188,64,FALSE),0)</f>
        <v>0</v>
      </c>
      <c r="CM91" s="19">
        <f>IFERROR(HLOOKUP(CM$1,'Nakladova matice_2018'!$A$1:$IW$188,64,FALSE),0)</f>
        <v>0</v>
      </c>
      <c r="CN91" s="19">
        <f>IFERROR(HLOOKUP(CN$1,'Nakladova matice_2018'!$A$1:$IW$188,64,FALSE),0)</f>
        <v>68588.45</v>
      </c>
      <c r="CO91" s="19">
        <f>IFERROR(HLOOKUP(CO$1,'Nakladova matice_2018'!$A$1:$IW$188,64,FALSE),0)</f>
        <v>0</v>
      </c>
      <c r="CP91" s="19">
        <f>IFERROR(HLOOKUP(CP$1,'Nakladova matice_2018'!$A$1:$IW$188,64,FALSE),0)</f>
        <v>0</v>
      </c>
      <c r="CQ91" s="19">
        <f>IFERROR(HLOOKUP(CQ$1,'Nakladova matice_2018'!$A$1:$IW$188,64,FALSE),0)</f>
        <v>0</v>
      </c>
      <c r="CR91" s="19">
        <f>IFERROR(HLOOKUP(CR$1,'Nakladova matice_2018'!$A$1:$IW$188,64,FALSE),0)</f>
        <v>0</v>
      </c>
      <c r="CS91" s="19">
        <f>IFERROR(HLOOKUP(CS$1,'Nakladova matice_2018'!$A$1:$IW$188,64,FALSE),0)</f>
        <v>0</v>
      </c>
      <c r="CT91" s="19">
        <f>IFERROR(HLOOKUP(CT$1,'Nakladova matice_2018'!$A$1:$IW$188,64,FALSE),0)</f>
        <v>53803.85</v>
      </c>
      <c r="CU91" s="19">
        <f>IFERROR(HLOOKUP(CU$1,'Nakladova matice_2018'!$A$1:$IW$188,64,FALSE),0)</f>
        <v>0</v>
      </c>
      <c r="CV91" s="19">
        <f>IFERROR(HLOOKUP(CV$1,'Nakladova matice_2018'!$A$1:$IW$188,64,FALSE),0)</f>
        <v>11361.9</v>
      </c>
      <c r="CW91" s="19">
        <f>IFERROR(HLOOKUP(CW$1,'Nakladova matice_2018'!$A$1:$IW$188,64,FALSE),0)</f>
        <v>0</v>
      </c>
      <c r="CX91" s="19">
        <f>IFERROR(HLOOKUP(CX$1,'Nakladova matice_2018'!$A$1:$IW$188,64,FALSE),0)</f>
        <v>0</v>
      </c>
      <c r="CY91" s="19">
        <f>IFERROR(HLOOKUP(CY$1,'Nakladova matice_2018'!$A$1:$IW$188,64,FALSE),0)</f>
        <v>0</v>
      </c>
      <c r="CZ91" s="19">
        <f>IFERROR(HLOOKUP(CZ$1,'Nakladova matice_2018'!$A$1:$IW$188,64,FALSE),0)</f>
        <v>0</v>
      </c>
      <c r="DA91" s="19">
        <f>IFERROR(HLOOKUP(DA$1,'Nakladova matice_2018'!$A$1:$IW$188,64,FALSE),0)</f>
        <v>0</v>
      </c>
      <c r="DB91" s="19">
        <f>IFERROR(HLOOKUP(DB$1,'Nakladova matice_2018'!$A$1:$IW$188,64,FALSE),0)</f>
        <v>12966.06</v>
      </c>
      <c r="DC91" s="19">
        <f>IFERROR(HLOOKUP(DC$1,'Nakladova matice_2018'!$A$1:$IW$188,64,FALSE),0)</f>
        <v>0</v>
      </c>
      <c r="DD91" s="19">
        <f>IFERROR(HLOOKUP(DD$1,'Nakladova matice_2018'!$A$1:$IW$188,64,FALSE),0)</f>
        <v>0</v>
      </c>
      <c r="DE91" s="19">
        <f>IFERROR(HLOOKUP(DE$1,'Nakladova matice_2018'!$A$1:$IW$188,64,FALSE),0)</f>
        <v>0</v>
      </c>
      <c r="DF91" s="19">
        <f>IFERROR(HLOOKUP(DF$1,'Nakladova matice_2018'!$A$1:$IW$188,64,FALSE),0)</f>
        <v>0</v>
      </c>
      <c r="DG91" s="19">
        <f>IFERROR(HLOOKUP(DG$1,'Nakladova matice_2018'!$A$1:$IW$188,64,FALSE),0)</f>
        <v>0</v>
      </c>
      <c r="DH91" s="19">
        <f>IFERROR(HLOOKUP(DH$1,'Nakladova matice_2018'!$A$1:$IW$188,64,FALSE),0)</f>
        <v>0</v>
      </c>
      <c r="DI91" s="19">
        <f>IFERROR(HLOOKUP(DI$1,'Nakladova matice_2018'!$A$1:$IW$188,64,FALSE),0)</f>
        <v>0</v>
      </c>
      <c r="DJ91" s="19">
        <f>IFERROR(HLOOKUP(DJ$1,'Nakladova matice_2018'!$A$1:$IW$188,64,FALSE),0)</f>
        <v>0</v>
      </c>
      <c r="DK91" s="19">
        <f>IFERROR(HLOOKUP(DK$1,'Nakladova matice_2018'!$A$1:$IW$188,64,FALSE),0)</f>
        <v>0</v>
      </c>
      <c r="DL91" s="19">
        <f>IFERROR(HLOOKUP(DL$1,'Nakladova matice_2018'!$A$1:$IW$188,64,FALSE),0)</f>
        <v>19465.28</v>
      </c>
      <c r="DM91" s="19">
        <f>IFERROR(HLOOKUP(DM$1,'Nakladova matice_2018'!$A$1:$IW$188,64,FALSE),0)</f>
        <v>3685.66</v>
      </c>
      <c r="DN91" s="19">
        <f>IFERROR(HLOOKUP(DN$1,'Nakladova matice_2018'!$A$1:$IW$188,64,FALSE),0)</f>
        <v>121589.16</v>
      </c>
      <c r="DO91" s="19">
        <f>IFERROR(HLOOKUP(DO$1,'Nakladova matice_2018'!$A$1:$IW$188,64,FALSE),0)</f>
        <v>0</v>
      </c>
      <c r="DP91" s="19">
        <f>IFERROR(HLOOKUP(DP$1,'Nakladova matice_2018'!$A$1:$IW$188,64,FALSE),0)</f>
        <v>0</v>
      </c>
      <c r="DQ91" s="19">
        <f>IFERROR(HLOOKUP(DQ$1,'Nakladova matice_2018'!$A$1:$IW$188,64,FALSE),0)</f>
        <v>0</v>
      </c>
      <c r="DR91" s="19">
        <f>IFERROR(HLOOKUP(DR$1,'Nakladova matice_2018'!$A$1:$IW$188,64,FALSE),0)</f>
        <v>63944.18</v>
      </c>
      <c r="DS91" s="19">
        <f>IFERROR(HLOOKUP(DS$1,'Nakladova matice_2018'!$A$1:$IW$188,64,FALSE),0)</f>
        <v>0</v>
      </c>
      <c r="DT91" s="19">
        <f>IFERROR(HLOOKUP(DT$1,'Nakladova matice_2018'!$A$1:$IW$188,64,FALSE),0)</f>
        <v>0</v>
      </c>
      <c r="DU91" s="19">
        <f>IFERROR(HLOOKUP(DU$1,'Nakladova matice_2018'!$A$1:$IW$188,64,FALSE),0)</f>
        <v>2355.87</v>
      </c>
      <c r="DV91" s="19">
        <f>IFERROR(HLOOKUP(DV$1,'Nakladova matice_2018'!$A$1:$IW$188,64,FALSE),0)</f>
        <v>4704.4799999999996</v>
      </c>
      <c r="DW91" s="19">
        <f>IFERROR(HLOOKUP(DW$1,'Nakladova matice_2018'!$A$1:$IW$188,64,FALSE),0)</f>
        <v>10406</v>
      </c>
      <c r="DX91" s="19">
        <f>IFERROR(HLOOKUP(DX$1,'Nakladova matice_2018'!$A$1:$IW$188,64,FALSE),0)</f>
        <v>4332.8</v>
      </c>
      <c r="DY91" s="19">
        <f>IFERROR(HLOOKUP(DY$1,'Nakladova matice_2018'!$A$1:$IW$188,64,FALSE),0)</f>
        <v>40347.040000000001</v>
      </c>
      <c r="DZ91" s="19">
        <f>IFERROR(HLOOKUP(DZ$1,'Nakladova matice_2018'!$A$1:$IW$188,64,FALSE),0)</f>
        <v>29629.69</v>
      </c>
      <c r="EA91" s="19">
        <f>IFERROR(HLOOKUP(EA$1,'Nakladova matice_2018'!$A$1:$IW$188,64,FALSE),0)</f>
        <v>0</v>
      </c>
      <c r="EB91" s="19">
        <f>IFERROR(HLOOKUP(EB$1,'Nakladova matice_2018'!$A$1:$IW$188,64,FALSE),0)</f>
        <v>171.82</v>
      </c>
      <c r="EC91" s="19">
        <f>IFERROR(HLOOKUP(EC$1,'Nakladova matice_2018'!$A$1:$IW$188,64,FALSE),0)</f>
        <v>0</v>
      </c>
      <c r="ED91" s="19">
        <f>IFERROR(HLOOKUP(ED$1,'Nakladova matice_2018'!$A$1:$IW$188,64,FALSE),0)</f>
        <v>6371.86</v>
      </c>
      <c r="EE91" s="19">
        <f>IFERROR(HLOOKUP(EE$1,'Nakladova matice_2018'!$A$1:$IW$188,64,FALSE),0)</f>
        <v>0</v>
      </c>
      <c r="EF91" s="19">
        <f>IFERROR(HLOOKUP(EF$1,'Nakladova matice_2018'!$A$1:$IW$188,64,FALSE),0)</f>
        <v>0</v>
      </c>
      <c r="EG91" s="19">
        <f>IFERROR(HLOOKUP(EG$1,'Nakladova matice_2018'!$A$1:$IW$188,64,FALSE),0)</f>
        <v>4840</v>
      </c>
      <c r="EH91" s="19">
        <f>IFERROR(HLOOKUP(EH$1,'Nakladova matice_2018'!$A$1:$IW$188,64,FALSE),0)</f>
        <v>25152.63</v>
      </c>
      <c r="EI91" s="19">
        <f>IFERROR(HLOOKUP(EI$1,'Nakladova matice_2018'!$A$1:$IW$188,64,FALSE),0)</f>
        <v>0</v>
      </c>
      <c r="EJ91" s="19">
        <f>IFERROR(HLOOKUP(EJ$1,'Nakladova matice_2018'!$A$1:$IW$188,64,FALSE),0)</f>
        <v>0</v>
      </c>
      <c r="EK91" s="19">
        <f>IFERROR(HLOOKUP(EK$1,'Nakladova matice_2018'!$A$1:$IW$188,64,FALSE),0)</f>
        <v>11008.7</v>
      </c>
      <c r="EL91" s="19">
        <f>IFERROR(HLOOKUP(EL$1,'Nakladova matice_2018'!$A$1:$IW$188,64,FALSE),0)</f>
        <v>0</v>
      </c>
      <c r="EM91" s="19">
        <f>IFERROR(HLOOKUP(EM$1,'Nakladova matice_2018'!$A$1:$IW$188,64,FALSE),0)</f>
        <v>0</v>
      </c>
      <c r="EN91" s="19">
        <f>IFERROR(HLOOKUP(EN$1,'Nakladova matice_2018'!$A$1:$IW$188,64,FALSE),0)</f>
        <v>0</v>
      </c>
      <c r="EO91" s="19">
        <f>IFERROR(HLOOKUP(EO$1,'Nakladova matice_2018'!$A$1:$IW$188,64,FALSE),0)</f>
        <v>2352.2399999999998</v>
      </c>
      <c r="EP91" s="19">
        <f>IFERROR(HLOOKUP(EP$1,'Nakladova matice_2018'!$A$1:$IW$188,64,FALSE),0)</f>
        <v>0</v>
      </c>
      <c r="EQ91" s="19">
        <f>IFERROR(HLOOKUP(EQ$1,'Nakladova matice_2018'!$A$1:$IW$188,64,FALSE),0)</f>
        <v>0</v>
      </c>
      <c r="ER91" s="19">
        <f>IFERROR(HLOOKUP(ER$1,'Nakladova matice_2018'!$A$1:$IW$188,64,FALSE),0)</f>
        <v>0</v>
      </c>
      <c r="ES91" s="19">
        <f>IFERROR(HLOOKUP(ES$1,'Nakladova matice_2018'!$A$1:$IW$188,64,FALSE),0)</f>
        <v>119205.14</v>
      </c>
      <c r="ET91" s="19">
        <f>IFERROR(HLOOKUP(ET$1,'Nakladova matice_2018'!$A$1:$IW$188,64,FALSE),0)</f>
        <v>0</v>
      </c>
      <c r="EU91" s="19">
        <f>IFERROR(HLOOKUP(EU$1,'Nakladova matice_2018'!$A$1:$IW$188,64,FALSE),0)</f>
        <v>0</v>
      </c>
      <c r="EV91" s="19">
        <f>IFERROR(HLOOKUP(EV$1,'Nakladova matice_2018'!$A$1:$IW$188,64,FALSE),0)</f>
        <v>0</v>
      </c>
      <c r="EW91" s="19">
        <f>IFERROR(HLOOKUP(EW$1,'Nakladova matice_2018'!$A$1:$IW$188,64,FALSE),0)</f>
        <v>4677.8599999999997</v>
      </c>
      <c r="EX91" s="19">
        <f>IFERROR(HLOOKUP(EX$1,'Nakladova matice_2018'!$A$1:$IW$188,64,FALSE),0)</f>
        <v>0</v>
      </c>
      <c r="EY91" s="19">
        <f>IFERROR(HLOOKUP(EY$1,'Nakladova matice_2018'!$A$1:$IW$188,64,FALSE),0)</f>
        <v>0</v>
      </c>
      <c r="EZ91" s="19">
        <f>IFERROR(HLOOKUP(EZ$1,'Nakladova matice_2018'!$A$1:$IW$188,64,FALSE),0)</f>
        <v>23389.3</v>
      </c>
      <c r="FA91" s="19">
        <f>IFERROR(HLOOKUP(FA$1,'Nakladova matice_2018'!$A$1:$IW$188,64,FALSE),0)</f>
        <v>0</v>
      </c>
      <c r="FB91" s="19">
        <f>IFERROR(HLOOKUP(FB$1,'Nakladova matice_2018'!$A$1:$IW$188,64,FALSE),0)</f>
        <v>7013.16</v>
      </c>
      <c r="FC91" s="19">
        <f>IFERROR(HLOOKUP(FC$1,'Nakladova matice_2018'!$A$1:$IW$188,64,FALSE),0)</f>
        <v>56014.37</v>
      </c>
      <c r="FD91" s="19">
        <f>IFERROR(HLOOKUP(FD$1,'Nakladova matice_2018'!$A$1:$IW$188,64,FALSE),0)</f>
        <v>0</v>
      </c>
      <c r="FE91" s="19">
        <f>IFERROR(HLOOKUP(FE$1,'Nakladova matice_2018'!$A$1:$IW$188,64,FALSE),0)</f>
        <v>9404.1200000000008</v>
      </c>
      <c r="FF91" s="19">
        <f>IFERROR(HLOOKUP(FF$1,'Nakladova matice_2018'!$A$1:$IW$188,64,FALSE),0)</f>
        <v>2344.98</v>
      </c>
      <c r="FG91" s="19">
        <f>IFERROR(HLOOKUP(FG$1,'Nakladova matice_2018'!$A$1:$IW$188,64,FALSE),0)</f>
        <v>0</v>
      </c>
      <c r="FH91" s="19">
        <f>IFERROR(HLOOKUP(FH$1,'Nakladova matice_2018'!$A$1:$IW$188,64,FALSE),0)</f>
        <v>0</v>
      </c>
      <c r="FI91" s="19">
        <f>IFERROR(HLOOKUP(FI$1,'Nakladova matice_2018'!$A$1:$IW$188,64,FALSE),0)</f>
        <v>4699.6400000000003</v>
      </c>
      <c r="FJ91" s="19">
        <f>IFERROR(HLOOKUP(FJ$1,'Nakladova matice_2018'!$A$1:$IW$188,64,FALSE),0)</f>
        <v>3195.66</v>
      </c>
      <c r="FK91" s="19">
        <f>IFERROR(HLOOKUP(FK$1,'Nakladova matice_2018'!$A$1:$IW$188,64,FALSE),0)</f>
        <v>0</v>
      </c>
      <c r="FL91" s="19">
        <f>IFERROR(HLOOKUP(FL$1,'Nakladova matice_2018'!$A$1:$IW$188,64,FALSE),0)</f>
        <v>0</v>
      </c>
      <c r="FM91" s="19">
        <f>IFERROR(HLOOKUP(FM$1,'Nakladova matice_2018'!$A$1:$IW$188,64,FALSE),0)</f>
        <v>0</v>
      </c>
      <c r="FN91" s="19">
        <f>IFERROR(HLOOKUP(FN$1,'Nakladova matice_2018'!$A$1:$IW$188,64,FALSE),0)</f>
        <v>0</v>
      </c>
      <c r="FO91" s="19">
        <f>IFERROR(HLOOKUP(FO$1,'Nakladova matice_2018'!$A$1:$IW$188,64,FALSE),0)</f>
        <v>0</v>
      </c>
      <c r="FP91" s="19">
        <f>IFERROR(HLOOKUP(FP$1,'Nakladova matice_2018'!$A$1:$IW$188,64,FALSE),0)</f>
        <v>0</v>
      </c>
      <c r="FQ91" s="19">
        <f>IFERROR(HLOOKUP(FQ$1,'Nakladova matice_2018'!$A$1:$IW$188,64,FALSE),0)</f>
        <v>0</v>
      </c>
      <c r="FR91" s="19">
        <f>IFERROR(HLOOKUP(FR$1,'Nakladova matice_2018'!$A$1:$IW$188,64,FALSE),0)</f>
        <v>0</v>
      </c>
      <c r="FS91" s="19">
        <f>IFERROR(HLOOKUP(FS$1,'Nakladova matice_2018'!$A$1:$IW$188,64,FALSE),0)</f>
        <v>0</v>
      </c>
      <c r="FT91" s="19">
        <f>IFERROR(HLOOKUP(FT$1,'Nakladova matice_2018'!$A$1:$IW$188,64,FALSE),0)</f>
        <v>0</v>
      </c>
      <c r="FU91" s="19">
        <f>IFERROR(HLOOKUP(FU$1,'Nakladova matice_2018'!$A$1:$IW$188,64,FALSE),0)</f>
        <v>0</v>
      </c>
      <c r="FV91" s="19">
        <f>IFERROR(HLOOKUP(FV$1,'Nakladova matice_2018'!$A$1:$IW$188,64,FALSE),0)</f>
        <v>0</v>
      </c>
      <c r="FW91" s="19">
        <f>IFERROR(HLOOKUP(FW$1,'Nakladova matice_2018'!$A$1:$IW$188,64,FALSE),0)</f>
        <v>59024.89</v>
      </c>
      <c r="FX91" s="19">
        <f>IFERROR(HLOOKUP(FX$1,'Nakladova matice_2018'!$A$1:$IW$188,64,FALSE),0)</f>
        <v>0</v>
      </c>
      <c r="FY91" s="19">
        <f>IFERROR(HLOOKUP(FY$1,'Nakladova matice_2018'!$A$1:$IW$188,64,FALSE),0)</f>
        <v>0</v>
      </c>
      <c r="FZ91" s="19">
        <f>IFERROR(HLOOKUP(FZ$1,'Nakladova matice_2018'!$A$1:$IW$188,64,FALSE),0)</f>
        <v>0</v>
      </c>
      <c r="GA91" s="19">
        <f>IFERROR(HLOOKUP(GA$1,'Nakladova matice_2018'!$A$1:$IW$188,64,FALSE),0)</f>
        <v>226127.17</v>
      </c>
      <c r="GB91" s="19">
        <f>IFERROR(HLOOKUP(GB$1,'Nakladova matice_2018'!$A$1:$IW$188,64,FALSE),0)</f>
        <v>46731.11</v>
      </c>
      <c r="GC91" s="19">
        <f>IFERROR(HLOOKUP(GC$1,'Nakladova matice_2018'!$A$1:$IW$188,64,FALSE),0)</f>
        <v>55805</v>
      </c>
      <c r="GD91" s="19">
        <f>IFERROR(HLOOKUP(GD$1,'Nakladova matice_2018'!$A$1:$IW$188,64,FALSE),0)</f>
        <v>5269.55</v>
      </c>
      <c r="GE91" s="19">
        <f>IFERROR(HLOOKUP(GE$1,'Nakladova matice_2018'!$A$1:$IW$188,64,FALSE),0)</f>
        <v>0</v>
      </c>
      <c r="GF91" s="19">
        <f>IFERROR(HLOOKUP(GF$1,'Nakladova matice_2018'!$A$1:$IW$188,64,FALSE),0)</f>
        <v>0</v>
      </c>
      <c r="GG91" s="19">
        <f>IFERROR(HLOOKUP(GG$1,'Nakladova matice_2018'!$A$1:$IW$188,64,FALSE),0)</f>
        <v>0</v>
      </c>
      <c r="GH91" s="19">
        <f>IFERROR(HLOOKUP(GH$1,'Nakladova matice_2018'!$A$1:$IW$188,64,FALSE),0)</f>
        <v>0</v>
      </c>
      <c r="GI91" s="19">
        <f>IFERROR(HLOOKUP(GI$1,'Nakladova matice_2018'!$A$1:$IW$188,64,FALSE),0)</f>
        <v>2065.4699999999998</v>
      </c>
      <c r="GJ91" s="19">
        <f>IFERROR(HLOOKUP(GJ$1,'Nakladova matice_2018'!$A$1:$IW$188,64,FALSE),0)</f>
        <v>2093.3000000000002</v>
      </c>
      <c r="GK91" s="19">
        <f>IFERROR(HLOOKUP(GK$1,'Nakladova matice_2018'!$A$1:$IW$188,64,FALSE),0)</f>
        <v>0</v>
      </c>
      <c r="GL91" s="19">
        <f>IFERROR(HLOOKUP(GL$1,'Nakladova matice_2018'!$A$1:$IW$188,64,FALSE),0)</f>
        <v>0</v>
      </c>
      <c r="GM91" s="19">
        <f>IFERROR(HLOOKUP(GM$1,'Nakladova matice_2018'!$A$1:$IW$188,64,FALSE),0)</f>
        <v>63815.4</v>
      </c>
      <c r="GN91" s="19">
        <f>IFERROR(HLOOKUP(GN$1,'Nakladova matice_2018'!$A$1:$IW$188,64,FALSE),0)</f>
        <v>0</v>
      </c>
      <c r="GO91" s="19">
        <f>IFERROR(HLOOKUP(GO$1,'Nakladova matice_2018'!$A$1:$IW$188,64,FALSE),0)</f>
        <v>0</v>
      </c>
      <c r="GP91" s="19">
        <f>IFERROR(HLOOKUP(GP$1,'Nakladova matice_2018'!$A$1:$IW$188,64,FALSE),0)</f>
        <v>0</v>
      </c>
      <c r="GQ91" s="19">
        <f>IFERROR(HLOOKUP(GQ$1,'Nakladova matice_2018'!$A$1:$IW$188,64,FALSE),0)</f>
        <v>5181.12</v>
      </c>
      <c r="GR91" s="19">
        <f>IFERROR(HLOOKUP(GR$1,'Nakladova matice_2018'!$A$1:$IW$188,64,FALSE),0)</f>
        <v>0</v>
      </c>
      <c r="GS91" s="19">
        <f>IFERROR(HLOOKUP(GS$1,'Nakladova matice_2018'!$A$1:$IW$188,64,FALSE),0)</f>
        <v>0</v>
      </c>
      <c r="GT91" s="19">
        <f>IFERROR(HLOOKUP(GT$1,'Nakladova matice_2018'!$A$1:$IW$188,64,FALSE),0)</f>
        <v>0</v>
      </c>
      <c r="GU91" s="19">
        <f>IFERROR(HLOOKUP(GU$1,'Nakladova matice_2018'!$A$1:$IW$188,64,FALSE),0)</f>
        <v>0</v>
      </c>
      <c r="GV91" s="19">
        <f>IFERROR(HLOOKUP(GV$1,'Nakladova matice_2018'!$A$1:$IW$188,64,FALSE),0)</f>
        <v>0</v>
      </c>
      <c r="GW91" s="19">
        <f>IFERROR(HLOOKUP(GW$1,'Nakladova matice_2018'!$A$1:$IW$188,64,FALSE),0)</f>
        <v>0</v>
      </c>
      <c r="GX91" s="19">
        <f>IFERROR(HLOOKUP(GX$1,'Nakladova matice_2018'!$A$1:$IW$188,64,FALSE),0)</f>
        <v>0</v>
      </c>
      <c r="GY91" s="19">
        <f>IFERROR(HLOOKUP(GY$1,'Nakladova matice_2018'!$A$1:$IW$188,64,FALSE),0)</f>
        <v>0</v>
      </c>
      <c r="GZ91" s="19">
        <f>IFERROR(HLOOKUP(GZ$1,'Nakladova matice_2018'!$A$1:$IW$188,64,FALSE),0)</f>
        <v>0</v>
      </c>
      <c r="HA91" s="19">
        <f>IFERROR(HLOOKUP(HA$1,'Nakladova matice_2018'!$A$1:$IW$188,64,FALSE),0)</f>
        <v>54450</v>
      </c>
      <c r="HB91" s="19">
        <f>IFERROR(HLOOKUP(HB$1,'Nakladova matice_2018'!$A$1:$IW$188,64,FALSE),0)</f>
        <v>0</v>
      </c>
      <c r="HC91" s="19">
        <f>IFERROR(HLOOKUP(HC$1,'Nakladova matice_2018'!$A$1:$IW$188,64,FALSE),0)</f>
        <v>0</v>
      </c>
      <c r="HD91" s="19">
        <f>IFERROR(HLOOKUP(HD$1,'Nakladova matice_2018'!$A$1:$IW$188,64,FALSE),0)</f>
        <v>0</v>
      </c>
      <c r="HE91" s="19">
        <f>IFERROR(HLOOKUP(HE$1,'Nakladova matice_2018'!$A$1:$IW$188,64,FALSE),0)</f>
        <v>0</v>
      </c>
      <c r="HF91" s="19">
        <f>IFERROR(HLOOKUP(HF$1,'Nakladova matice_2018'!$A$1:$IW$188,64,FALSE),0)</f>
        <v>29511.63</v>
      </c>
      <c r="HG91" s="19">
        <f>IFERROR(HLOOKUP(HG$1,'Nakladova matice_2018'!$A$1:$IW$188,64,FALSE),0)</f>
        <v>0</v>
      </c>
      <c r="HH91" s="19">
        <f>IFERROR(HLOOKUP(HH$1,'Nakladova matice_2018'!$A$1:$IW$188,64,FALSE),0)</f>
        <v>56232.39</v>
      </c>
      <c r="HI91" s="19">
        <f>IFERROR(HLOOKUP(HI$1,'Nakladova matice_2018'!$A$1:$IW$188,64,FALSE),0)</f>
        <v>0</v>
      </c>
      <c r="HJ91" s="19">
        <f>IFERROR(HLOOKUP(HJ$1,'Nakladova matice_2018'!$A$1:$IW$188,64,FALSE),0)</f>
        <v>14968.91</v>
      </c>
      <c r="HK91" s="19">
        <f>IFERROR(HLOOKUP(HK$1,'Nakladova matice_2018'!$A$1:$IW$188,64,FALSE),0)</f>
        <v>0</v>
      </c>
      <c r="HL91" s="19">
        <f>IFERROR(HLOOKUP(HL$1,'Nakladova matice_2018'!$A$1:$IW$188,64,FALSE),0)</f>
        <v>0</v>
      </c>
      <c r="HM91" s="19">
        <f>IFERROR(HLOOKUP(HM$1,'Nakladova matice_2018'!$A$1:$IW$188,64,FALSE),0)</f>
        <v>0</v>
      </c>
      <c r="HN91" s="19">
        <f>IFERROR(HLOOKUP(HN$1,'Nakladova matice_2018'!$A$1:$IW$188,64,FALSE),0)</f>
        <v>0</v>
      </c>
      <c r="HO91" s="19">
        <f>IFERROR(HLOOKUP(HO$1,'Nakladova matice_2018'!$A$1:$IW$188,64,FALSE),0)</f>
        <v>0</v>
      </c>
      <c r="HP91" s="19">
        <f>IFERROR(HLOOKUP(HP$1,'Nakladova matice_2018'!$A$1:$IW$188,64,FALSE),0)</f>
        <v>0</v>
      </c>
      <c r="HQ91" s="19">
        <f>IFERROR(HLOOKUP(HQ$1,'Nakladova matice_2018'!$A$1:$IW$188,64,FALSE),0)</f>
        <v>0</v>
      </c>
      <c r="HR91" s="19">
        <f>IFERROR(HLOOKUP(HR$1,'Nakladova matice_2018'!$A$1:$IW$188,64,FALSE),0)</f>
        <v>0</v>
      </c>
      <c r="HS91" s="19">
        <f>IFERROR(HLOOKUP(HS$1,'Nakladova matice_2018'!$A$1:$IW$188,64,FALSE),0)</f>
        <v>0</v>
      </c>
      <c r="HT91" s="19">
        <f>IFERROR(HLOOKUP(HT$1,'Nakladova matice_2018'!$A$1:$IW$188,64,FALSE),0)</f>
        <v>0</v>
      </c>
      <c r="HU91" s="19">
        <f>IFERROR(HLOOKUP(HU$1,'Nakladova matice_2018'!$A$1:$IW$188,64,FALSE),0)</f>
        <v>0</v>
      </c>
      <c r="HV91" s="19">
        <f>IFERROR(HLOOKUP(HV$1,'Nakladova matice_2018'!$A$1:$IW$188,64,FALSE),0)</f>
        <v>0</v>
      </c>
      <c r="HW91" s="19">
        <f>IFERROR(HLOOKUP(HW$1,'Nakladova matice_2018'!$A$1:$IW$188,64,FALSE),0)</f>
        <v>1754</v>
      </c>
      <c r="HX91" s="19">
        <f>IFERROR(HLOOKUP(HX$1,'Nakladova matice_2018'!$A$1:$IW$188,64,FALSE),0)</f>
        <v>0</v>
      </c>
      <c r="HY91" s="19">
        <f>IFERROR(HLOOKUP(HY$1,'Nakladova matice_2018'!$A$1:$IW$188,64,FALSE),0)</f>
        <v>0</v>
      </c>
      <c r="HZ91" s="19">
        <f>IFERROR(HLOOKUP(HZ$1,'Nakladova matice_2018'!$A$1:$IW$188,64,FALSE),0)</f>
        <v>0</v>
      </c>
      <c r="IA91" s="19">
        <f>IFERROR(HLOOKUP(IA$1,'Nakladova matice_2018'!$A$1:$IW$188,64,FALSE),0)</f>
        <v>0</v>
      </c>
      <c r="IB91" s="19">
        <f>IFERROR(HLOOKUP(IB$1,'Nakladova matice_2018'!$A$1:$IW$188,64,FALSE),0)</f>
        <v>0</v>
      </c>
      <c r="IC91" s="19">
        <f>IFERROR(HLOOKUP(IC$1,'Nakladova matice_2018'!$A$1:$IW$188,64,FALSE),0)</f>
        <v>0</v>
      </c>
      <c r="ID91" s="19">
        <f>IFERROR(HLOOKUP(ID$1,'Nakladova matice_2018'!$A$1:$IW$188,64,FALSE),0)</f>
        <v>1754</v>
      </c>
      <c r="IE91" s="19">
        <f>IFERROR(HLOOKUP(IE$1,'Nakladova matice_2018'!$A$1:$IW$188,64,FALSE),0)</f>
        <v>0</v>
      </c>
      <c r="IF91" s="19">
        <f>IFERROR(HLOOKUP(IF$1,'Nakladova matice_2018'!$A$1:$IW$188,64,FALSE),0)</f>
        <v>0</v>
      </c>
      <c r="IG91" s="19">
        <f>IFERROR(HLOOKUP(IG$1,'Nakladova matice_2018'!$A$1:$IW$188,64,FALSE),0)</f>
        <v>0</v>
      </c>
      <c r="IH91" s="19">
        <f>IFERROR(HLOOKUP(IH$1,'Nakladova matice_2018'!$A$1:$IW$188,64,FALSE),0)</f>
        <v>0</v>
      </c>
      <c r="II91" s="19">
        <f>IFERROR(HLOOKUP(II$1,'Nakladova matice_2018'!$A$1:$IW$188,64,FALSE),0)</f>
        <v>1717</v>
      </c>
      <c r="IJ91" s="19">
        <f>IFERROR(HLOOKUP(IJ$1,'Nakladova matice_2018'!$A$1:$IW$188,64,FALSE),0)</f>
        <v>0</v>
      </c>
      <c r="IK91" s="19">
        <f>IFERROR(HLOOKUP(IK$1,'Nakladova matice_2018'!$A$1:$IW$188,64,FALSE),0)</f>
        <v>0</v>
      </c>
      <c r="IL91" s="19">
        <f>IFERROR(HLOOKUP(IL$1,'Nakladova matice_2018'!$A$1:$IW$188,64,FALSE),0)</f>
        <v>0</v>
      </c>
      <c r="IM91" s="19">
        <f>IFERROR(HLOOKUP(IM$1,'Nakladova matice_2018'!$A$1:$IW$188,64,FALSE),0)</f>
        <v>0</v>
      </c>
      <c r="IN91" s="19">
        <f>IFERROR(HLOOKUP(IN$1,'Nakladova matice_2018'!$A$1:$IW$188,64,FALSE),0)</f>
        <v>0</v>
      </c>
      <c r="IO91" s="19">
        <f>IFERROR(HLOOKUP(IO$1,'Nakladova matice_2018'!$A$1:$IW$188,64,FALSE),0)</f>
        <v>0</v>
      </c>
      <c r="IP91" s="19">
        <f>IFERROR(HLOOKUP(IP$1,'Nakladova matice_2018'!$A$1:$IW$188,64,FALSE),0)</f>
        <v>1833.49</v>
      </c>
      <c r="IQ91" s="19">
        <f>IFERROR(HLOOKUP(IQ$1,'Nakladova matice_2018'!$A$1:$IW$188,64,FALSE),0)</f>
        <v>0</v>
      </c>
      <c r="IR91" s="19">
        <f>IFERROR(HLOOKUP(IR$1,'Nakladova matice_2018'!$A$1:$IW$188,64,FALSE),0)</f>
        <v>0</v>
      </c>
      <c r="IS91" s="19">
        <f>IFERROR(HLOOKUP(IS$1,'Nakladova matice_2018'!$A$1:$IW$188,64,FALSE),0)</f>
        <v>0</v>
      </c>
      <c r="IT91" s="19">
        <f>IFERROR(HLOOKUP(IT$1,'Nakladova matice_2018'!$A$1:$IW$188,64,FALSE),0)</f>
        <v>4235</v>
      </c>
      <c r="IU91" s="19">
        <f>IFERROR(HLOOKUP(IU$1,'Nakladova matice_2018'!$A$1:$IW$188,64,FALSE),0)</f>
        <v>0</v>
      </c>
      <c r="IV91" s="19">
        <f>IFERROR(HLOOKUP(IV$1,'Nakladova matice_2018'!$A$1:$IW$188,64,FALSE),0)</f>
        <v>0</v>
      </c>
      <c r="IW91" s="19">
        <f>IFERROR(HLOOKUP(IW$1,'Nakladova matice_2018'!$A$1:$IW$188,64,FALSE),0)</f>
        <v>0</v>
      </c>
      <c r="IX91" s="19">
        <f>IFERROR(HLOOKUP(IX$1,'Nakladova matice_2018'!$A$1:$IW$188,64,FALSE),0)</f>
        <v>0</v>
      </c>
      <c r="IY91" s="19">
        <f>IFERROR(HLOOKUP(IY$1,'Nakladova matice_2018'!$A$1:$IW$188,64,FALSE),0)</f>
        <v>0</v>
      </c>
      <c r="IZ91" s="19">
        <f>IFERROR(HLOOKUP(IZ$1,'Nakladova matice_2018'!$A$1:$IW$188,64,FALSE),0)</f>
        <v>0</v>
      </c>
      <c r="JA91" s="19">
        <f>IFERROR(HLOOKUP(JA$1,'Nakladova matice_2018'!$A$1:$IW$188,64,FALSE),0)</f>
        <v>0</v>
      </c>
      <c r="JB91" s="19">
        <f>IFERROR(HLOOKUP(JB$1,'Nakladova matice_2018'!$A$1:$IW$188,64,FALSE),0)</f>
        <v>0</v>
      </c>
      <c r="JC91" s="19">
        <f>IFERROR(HLOOKUP(JC$1,'Nakladova matice_2018'!$A$1:$IW$188,64,FALSE),0)</f>
        <v>0</v>
      </c>
      <c r="JD91" s="19">
        <f>IFERROR(HLOOKUP(JD$1,'Nakladova matice_2018'!$A$1:$IW$188,64,FALSE),0)</f>
        <v>0</v>
      </c>
      <c r="JE91" s="19">
        <f>IFERROR(HLOOKUP(JE$1,'Nakladova matice_2018'!$A$1:$IW$188,64,FALSE),0)</f>
        <v>0</v>
      </c>
      <c r="JF91" s="19">
        <f>IFERROR(HLOOKUP(JF$1,'Nakladova matice_2018'!$A$1:$IW$188,64,FALSE),0)</f>
        <v>0</v>
      </c>
      <c r="JG91" s="19">
        <f>IFERROR(HLOOKUP(JG$1,'Nakladova matice_2018'!$A$1:$IW$188,64,FALSE),0)</f>
        <v>8339.32</v>
      </c>
      <c r="JH91" s="19">
        <f>IFERROR(HLOOKUP(JH$1,'Nakladova matice_2018'!$A$1:$IW$188,64,FALSE),0)</f>
        <v>0</v>
      </c>
      <c r="JI91" s="19">
        <f>IFERROR(HLOOKUP(JI$1,'Nakladova matice_2018'!$A$1:$IW$188,64,FALSE),0)</f>
        <v>0</v>
      </c>
      <c r="JJ91" s="19">
        <f>IFERROR(HLOOKUP(JJ$1,'Nakladova matice_2018'!$A$1:$IW$188,64,FALSE),0)</f>
        <v>0</v>
      </c>
      <c r="JK91" s="19">
        <f>IFERROR(HLOOKUP(JK$1,'Nakladova matice_2018'!$A$1:$IW$188,64,FALSE),0)</f>
        <v>7024.05</v>
      </c>
      <c r="JL91" s="19">
        <f>IFERROR(HLOOKUP(JL$1,'Nakladova matice_2018'!$A$1:$IW$188,64,FALSE),0)</f>
        <v>12610.62</v>
      </c>
      <c r="JM91" s="19">
        <f>IFERROR(HLOOKUP(JM$1,'Nakladova matice_2018'!$A$1:$IW$188,64,FALSE),0)</f>
        <v>5291.33</v>
      </c>
      <c r="JN91" s="19">
        <f>IFERROR(HLOOKUP(JN$1,'Nakladova matice_2018'!$A$1:$IW$188,64,FALSE),0)</f>
        <v>0</v>
      </c>
      <c r="JO91" s="19">
        <f>IFERROR(HLOOKUP(JO$1,'Nakladova matice_2018'!$A$1:$IW$188,64,FALSE),0)</f>
        <v>0</v>
      </c>
      <c r="JP91" s="19">
        <f>IFERROR(HLOOKUP(JP$1,'Nakladova matice_2018'!$A$1:$IW$188,64,FALSE),0)</f>
        <v>0</v>
      </c>
      <c r="JQ91" s="19">
        <f>IFERROR(HLOOKUP(JQ$1,'Nakladova matice_2018'!$A$1:$IW$188,64,FALSE),0)</f>
        <v>0</v>
      </c>
      <c r="JR91" s="19">
        <f>IFERROR(HLOOKUP(JR$1,'Nakladova matice_2018'!$A$1:$IW$188,64,FALSE),0)</f>
        <v>7049.46</v>
      </c>
      <c r="JS91" s="19">
        <f>IFERROR(HLOOKUP(JS$1,'Nakladova matice_2018'!$A$1:$IW$188,64,FALSE),0)</f>
        <v>0</v>
      </c>
      <c r="JT91" s="19">
        <f>IFERROR(HLOOKUP(JT$1,'Nakladova matice_2018'!$A$1:$IW$188,64,FALSE),0)</f>
        <v>0</v>
      </c>
      <c r="JU91" s="19">
        <f>IFERROR(HLOOKUP(JU$1,'Nakladova matice_2018'!$A$1:$IW$188,64,FALSE),0)</f>
        <v>0</v>
      </c>
      <c r="JV91" s="19">
        <f>IFERROR(HLOOKUP(JV$1,'Nakladova matice_2018'!$A$1:$IW$188,64,FALSE),0)</f>
        <v>0</v>
      </c>
      <c r="JW91" s="19">
        <f>IFERROR(HLOOKUP(JW$1,'Nakladova matice_2018'!$A$1:$IW$188,64,FALSE),0)</f>
        <v>0</v>
      </c>
      <c r="JX91" s="19">
        <f>IFERROR(HLOOKUP(JX$1,'Nakladova matice_2018'!$A$1:$IW$188,64,FALSE),0)</f>
        <v>0</v>
      </c>
      <c r="JY91" s="19">
        <f>IFERROR(HLOOKUP(JY$1,'Nakladova matice_2018'!$A$1:$IW$188,64,FALSE),0)</f>
        <v>4704.4799999999996</v>
      </c>
      <c r="JZ91" s="19">
        <f>IFERROR(HLOOKUP(JZ$1,'Nakladova matice_2018'!$A$1:$IW$188,64,FALSE),0)</f>
        <v>0</v>
      </c>
      <c r="KA91" s="19">
        <f>IFERROR(HLOOKUP(KA$1,'Nakladova matice_2018'!$A$1:$IW$188,64,FALSE),0)</f>
        <v>3211.34</v>
      </c>
      <c r="KB91" s="19">
        <f>IFERROR(HLOOKUP(KB$1,'Nakladova matice_2018'!$A$1:$IW$188,64,FALSE),0)</f>
        <v>0</v>
      </c>
      <c r="KC91" s="19">
        <f>IFERROR(HLOOKUP(KC$1,'Nakladova matice_2018'!$A$1:$IW$188,64,FALSE),0)</f>
        <v>17830.16</v>
      </c>
      <c r="KD91" s="19">
        <f>IFERROR(HLOOKUP(KD$1,'Nakladova matice_2018'!$A$1:$IW$188,64,FALSE),0)</f>
        <v>6242.39</v>
      </c>
      <c r="KE91" s="19">
        <f>IFERROR(HLOOKUP(KE$1,'Nakladova matice_2018'!$A$1:$IW$188,64,FALSE),0)</f>
        <v>0</v>
      </c>
      <c r="KF91" s="19">
        <f>IFERROR(HLOOKUP(KF$1,'Nakladova matice_2018'!$A$1:$IW$188,64,FALSE),0)</f>
        <v>0</v>
      </c>
      <c r="KG91" s="19">
        <f>IFERROR(HLOOKUP(KG$1,'Nakladova matice_2018'!$A$1:$IW$188,64,FALSE),0)</f>
        <v>0</v>
      </c>
      <c r="KH91" s="19">
        <f>IFERROR(HLOOKUP(KH$1,'Nakladova matice_2018'!$A$1:$IW$188,64,FALSE),0)</f>
        <v>0</v>
      </c>
      <c r="KI91" s="19">
        <f>IFERROR(HLOOKUP(KI$1,'Nakladova matice_2018'!$A$1:$IW$188,64,FALSE),0)</f>
        <v>0</v>
      </c>
      <c r="KJ91" s="19">
        <f>IFERROR(HLOOKUP(KJ$1,'Nakladova matice_2018'!$A$1:$IW$188,64,FALSE),0)</f>
        <v>0</v>
      </c>
      <c r="KK91" s="19">
        <f>IFERROR(HLOOKUP(KK$1,'Nakladova matice_2018'!$A$1:$IW$188,64,FALSE),0)</f>
        <v>0</v>
      </c>
      <c r="KL91" s="19">
        <f>IFERROR(HLOOKUP(KL$1,'Nakladova matice_2018'!$A$1:$IW$188,64,FALSE),0)</f>
        <v>0</v>
      </c>
      <c r="KM91" s="19">
        <f>IFERROR(HLOOKUP(KM$1,'Nakladova matice_2018'!$A$1:$IW$188,64,FALSE),0)</f>
        <v>0</v>
      </c>
      <c r="KN91" s="19">
        <f>IFERROR(HLOOKUP(KN$1,'Nakladova matice_2018'!$A$1:$IW$188,64,FALSE),0)</f>
        <v>0</v>
      </c>
      <c r="KO91" s="19">
        <f>IFERROR(HLOOKUP(KO$1,'Nakladova matice_2018'!$A$1:$IW$188,64,FALSE),0)</f>
        <v>0</v>
      </c>
      <c r="KP91" s="19">
        <f>IFERROR(HLOOKUP(KP$1,'Nakladova matice_2018'!$A$1:$IW$188,64,FALSE),0)</f>
        <v>0</v>
      </c>
      <c r="KQ91" s="19">
        <f>IFERROR(HLOOKUP(KQ$1,'Nakladova matice_2018'!$A$1:$IW$188,64,FALSE),0)</f>
        <v>0</v>
      </c>
      <c r="KR91" s="19">
        <f>IFERROR(HLOOKUP(KR$1,'Nakladova matice_2018'!$A$1:$IW$188,64,FALSE),0)</f>
        <v>0</v>
      </c>
      <c r="KS91" s="19">
        <f>IFERROR(HLOOKUP(KS$1,'Nakladova matice_2018'!$A$1:$IW$188,64,FALSE),0)</f>
        <v>0</v>
      </c>
      <c r="KT91" s="19">
        <f>IFERROR(HLOOKUP(KT$1,'Nakladova matice_2018'!$A$1:$IW$188,64,FALSE),0)</f>
        <v>0</v>
      </c>
      <c r="KU91" s="19">
        <f>IFERROR(HLOOKUP(KU$1,'Nakladova matice_2018'!$A$1:$IW$188,64,FALSE),0)</f>
        <v>9401.7000000000007</v>
      </c>
      <c r="KV91" s="19">
        <f>IFERROR(HLOOKUP(KV$1,'Nakladova matice_2018'!$A$1:$IW$188,64,FALSE),0)</f>
        <v>0</v>
      </c>
      <c r="KW91" s="19">
        <f>IFERROR(HLOOKUP(KW$1,'Nakladova matice_2018'!$A$1:$IW$188,64,FALSE),0)</f>
        <v>2110.2399999999998</v>
      </c>
      <c r="KX91" s="19">
        <f>IFERROR(HLOOKUP(KX$1,'Nakladova matice_2018'!$A$1:$IW$188,64,FALSE),0)</f>
        <v>0</v>
      </c>
      <c r="KY91" s="19">
        <f>IFERROR(HLOOKUP(KY$1,'Nakladova matice_2018'!$A$1:$IW$188,64,FALSE),0)</f>
        <v>0</v>
      </c>
      <c r="KZ91" s="19">
        <f>IFERROR(HLOOKUP(KZ$1,'Nakladova matice_2018'!$A$1:$IW$188,64,FALSE),0)</f>
        <v>2346940.5699999998</v>
      </c>
      <c r="LA91" s="19">
        <f>IFERROR(HLOOKUP(LA$1,'Nakladova matice_2018'!$A$1:$IW$188,64,FALSE),0)</f>
        <v>0</v>
      </c>
      <c r="LB91" s="19">
        <f>IFERROR(HLOOKUP(LB$1,'Nakladova matice_2018'!$A$1:$IW$188,64,FALSE),0)</f>
        <v>0</v>
      </c>
      <c r="LC91" s="19">
        <f>IFERROR(HLOOKUP(LC$1,'Nakladova matice_2018'!$A$1:$IW$188,64,FALSE),0)</f>
        <v>0</v>
      </c>
      <c r="LD91" s="19">
        <f>IFERROR(HLOOKUP(LD$1,'Nakladova matice_2018'!$A$1:$IW$188,64,FALSE),0)</f>
        <v>0</v>
      </c>
      <c r="LE91" s="19">
        <f>IFERROR(HLOOKUP(LE$1,'Nakladova matice_2018'!$A$1:$IW$188,64,FALSE),0)</f>
        <v>0</v>
      </c>
      <c r="LF91" s="19">
        <f>IFERROR(HLOOKUP(LF$1,'Nakladova matice_2018'!$A$1:$IW$188,64,FALSE),0)</f>
        <v>0</v>
      </c>
      <c r="LG91" s="19">
        <f>IFERROR(HLOOKUP(LG$1,'Nakladova matice_2018'!$A$1:$IW$188,64,FALSE),0)</f>
        <v>0</v>
      </c>
      <c r="LH91" s="19">
        <f>IFERROR(HLOOKUP(LH$1,'Nakladova matice_2018'!$A$1:$IW$188,64,FALSE),0)</f>
        <v>0</v>
      </c>
      <c r="LI91" s="19">
        <f>IFERROR(HLOOKUP(LI$1,'Nakladova matice_2018'!$A$1:$IW$188,64,FALSE),0)</f>
        <v>0</v>
      </c>
      <c r="LJ91" s="19">
        <f>IFERROR(HLOOKUP(LJ$1,'Nakladova matice_2018'!$A$1:$IW$188,64,FALSE),0)</f>
        <v>0</v>
      </c>
      <c r="LK91" s="19">
        <f>IFERROR(HLOOKUP(LK$1,'Nakladova matice_2018'!$A$1:$IW$188,64,FALSE),0)</f>
        <v>0</v>
      </c>
      <c r="LL91" s="19">
        <f>IFERROR(HLOOKUP(LL$1,'Nakladova matice_2018'!$A$1:$IW$188,64,FALSE),0)</f>
        <v>0</v>
      </c>
      <c r="LM91" s="19">
        <f>IFERROR(HLOOKUP(LM$1,'Nakladova matice_2018'!$A$1:$IW$188,64,FALSE),0)</f>
        <v>0</v>
      </c>
      <c r="LN91" s="19">
        <f>IFERROR(HLOOKUP(LN$1,'Nakladova matice_2018'!$A$1:$IW$188,64,FALSE),0)</f>
        <v>0</v>
      </c>
      <c r="LO91" s="19">
        <f>IFERROR(HLOOKUP(LO$1,'Nakladova matice_2018'!$A$1:$IW$188,64,FALSE),0)</f>
        <v>0</v>
      </c>
      <c r="LP91" s="19">
        <f>IFERROR(HLOOKUP(LP$1,'Nakladova matice_2018'!$A$1:$IW$188,64,FALSE),0)</f>
        <v>0</v>
      </c>
      <c r="LQ91" s="19">
        <f>IFERROR(HLOOKUP(LQ$1,'Nakladova matice_2018'!$A$1:$IW$188,64,FALSE),0)</f>
        <v>0</v>
      </c>
      <c r="LR91" s="19">
        <f>IFERROR(HLOOKUP(LR$1,'Nakladova matice_2018'!$A$1:$IW$188,64,FALSE),0)</f>
        <v>0</v>
      </c>
      <c r="LS91" s="19">
        <f>IFERROR(HLOOKUP(LS$1,'Nakladova matice_2018'!$A$1:$IW$188,64,FALSE),0)</f>
        <v>0</v>
      </c>
      <c r="LT91" s="19">
        <f>IFERROR(HLOOKUP(LT$1,'Nakladova matice_2018'!$A$1:$IW$188,64,FALSE),0)</f>
        <v>0</v>
      </c>
      <c r="LU91" s="19">
        <f>IFERROR(HLOOKUP(LU$1,'Nakladova matice_2018'!$A$1:$IW$188,64,FALSE),0)</f>
        <v>0</v>
      </c>
      <c r="LV91" s="19">
        <f>IFERROR(HLOOKUP(LV$1,'Nakladova matice_2018'!$A$1:$IW$188,64,FALSE),0)</f>
        <v>0</v>
      </c>
      <c r="LW91" s="19">
        <f>IFERROR(HLOOKUP(LW$1,'Nakladova matice_2018'!$A$1:$IW$188,64,FALSE),0)</f>
        <v>0</v>
      </c>
      <c r="LX91" s="19">
        <f>IFERROR(HLOOKUP(LX$1,'Nakladova matice_2018'!$A$1:$IW$188,64,FALSE),0)</f>
        <v>0</v>
      </c>
      <c r="LY91" s="19">
        <f>IFERROR(HLOOKUP(LY$1,'Nakladova matice_2018'!$A$1:$IW$188,64,FALSE),0)</f>
        <v>0</v>
      </c>
      <c r="LZ91" s="19">
        <f>IFERROR(HLOOKUP(LZ$1,'Nakladova matice_2018'!$A$1:$IW$188,64,FALSE),0)</f>
        <v>0</v>
      </c>
      <c r="MA91" s="19">
        <f>IFERROR(HLOOKUP(MA$1,'Nakladova matice_2018'!$A$1:$IW$188,64,FALSE),0)</f>
        <v>0</v>
      </c>
      <c r="MB91" s="19">
        <f>IFERROR(HLOOKUP(MB$1,'Nakladova matice_2018'!$A$1:$IW$188,64,FALSE),0)</f>
        <v>0</v>
      </c>
      <c r="MC91" s="19">
        <f>IFERROR(HLOOKUP(MC$1,'Nakladova matice_2018'!$A$1:$IW$188,64,FALSE),0)</f>
        <v>0</v>
      </c>
      <c r="MD91" s="19">
        <f>IFERROR(HLOOKUP(MD$1,'Nakladova matice_2018'!$A$1:$IW$188,64,FALSE),0)</f>
        <v>0</v>
      </c>
      <c r="ME91" s="19">
        <f>IFERROR(HLOOKUP(ME$1,'Nakladova matice_2018'!$A$1:$IW$188,64,FALSE),0)</f>
        <v>0</v>
      </c>
      <c r="MF91" s="19">
        <f>IFERROR(HLOOKUP(MF$1,'Nakladova matice_2018'!$A$1:$IW$188,64,FALSE),0)</f>
        <v>51401.27</v>
      </c>
      <c r="MG91" s="19">
        <f>IFERROR(HLOOKUP(MG$1,'Nakladova matice_2018'!$A$1:$IW$188,64,FALSE),0)</f>
        <v>0</v>
      </c>
      <c r="MH91" s="19">
        <f>IFERROR(HLOOKUP(MH$1,'Nakladova matice_2018'!$A$1:$IW$188,64,FALSE),0)</f>
        <v>0</v>
      </c>
      <c r="MI91" s="19">
        <f>IFERROR(HLOOKUP(MI$1,'Nakladova matice_2018'!$A$1:$IW$188,64,FALSE),0)</f>
        <v>0</v>
      </c>
      <c r="MJ91" s="19">
        <f>IFERROR(HLOOKUP(MJ$1,'Nakladova matice_2018'!$A$1:$IW$188,64,FALSE),0)</f>
        <v>0</v>
      </c>
      <c r="MK91" s="19">
        <f>IFERROR(HLOOKUP(MK$1,'Nakladova matice_2018'!$A$1:$IW$188,64,FALSE),0)</f>
        <v>0</v>
      </c>
      <c r="ML91" s="19">
        <f>IFERROR(HLOOKUP(ML$1,'Nakladova matice_2018'!$A$1:$IW$188,64,FALSE),0)</f>
        <v>0</v>
      </c>
      <c r="MM91" s="19">
        <f>IFERROR(HLOOKUP(MM$1,'Nakladova matice_2018'!$A$1:$IW$188,64,FALSE),0)</f>
        <v>9056.85</v>
      </c>
      <c r="MN91" s="19">
        <f>IFERROR(HLOOKUP(MN$1,'Nakladova matice_2018'!$A$1:$IW$188,64,FALSE),0)</f>
        <v>0</v>
      </c>
      <c r="MO91" s="20">
        <f t="shared" si="84"/>
        <v>4188463.2799999993</v>
      </c>
      <c r="MP91" s="20">
        <f>MO91-'Nakladova matice_2018'!IX64</f>
        <v>0</v>
      </c>
    </row>
    <row r="92" spans="1:354" x14ac:dyDescent="0.2">
      <c r="A92" s="27">
        <v>518132</v>
      </c>
      <c r="B92" s="21" t="s">
        <v>234</v>
      </c>
      <c r="C92" s="53">
        <v>0</v>
      </c>
      <c r="D92" s="19">
        <f>IFERROR(HLOOKUP(D$1,'Nakladova matice_2018'!$A$1:$IW$188,65,FALSE),0)</f>
        <v>0</v>
      </c>
      <c r="E92" s="19">
        <f>IFERROR(HLOOKUP(E$1,'Nakladova matice_2018'!$A$1:$IW$188,65,FALSE),0)</f>
        <v>0</v>
      </c>
      <c r="F92" s="19">
        <f>IFERROR(HLOOKUP(F$1,'Nakladova matice_2018'!$A$1:$IW$188,65,FALSE),0)</f>
        <v>0</v>
      </c>
      <c r="G92" s="19">
        <f>IFERROR(HLOOKUP(G$1,'Nakladova matice_2018'!$A$1:$IW$188,65,FALSE),0)</f>
        <v>0</v>
      </c>
      <c r="H92" s="19">
        <f>IFERROR(HLOOKUP(H$1,'Nakladova matice_2018'!$A$1:$IW$188,65,FALSE),0)</f>
        <v>0</v>
      </c>
      <c r="I92" s="19">
        <f>IFERROR(HLOOKUP(I$1,'Nakladova matice_2018'!$A$1:$IW$188,65,FALSE),0)</f>
        <v>0</v>
      </c>
      <c r="J92" s="19">
        <f>IFERROR(HLOOKUP(J$1,'Nakladova matice_2018'!$A$1:$IW$188,65,FALSE),0)</f>
        <v>0</v>
      </c>
      <c r="K92" s="19">
        <f>IFERROR(HLOOKUP(K$1,'Nakladova matice_2018'!$A$1:$IW$188,65,FALSE),0)</f>
        <v>0</v>
      </c>
      <c r="L92" s="19">
        <f>IFERROR(HLOOKUP(L$1,'Nakladova matice_2018'!$A$1:$IW$188,65,FALSE),0)</f>
        <v>0</v>
      </c>
      <c r="M92" s="19">
        <f>IFERROR(HLOOKUP(M$1,'Nakladova matice_2018'!$A$1:$IW$188,65,FALSE),0)</f>
        <v>0</v>
      </c>
      <c r="N92" s="19">
        <f>IFERROR(HLOOKUP(N$1,'Nakladova matice_2018'!$A$1:$IW$188,65,FALSE),0)</f>
        <v>0</v>
      </c>
      <c r="O92" s="19">
        <f>IFERROR(HLOOKUP(O$1,'Nakladova matice_2018'!$A$1:$IW$188,65,FALSE),0)</f>
        <v>0</v>
      </c>
      <c r="P92" s="19">
        <f>IFERROR(HLOOKUP(P$1,'Nakladova matice_2018'!$A$1:$IW$188,65,FALSE),0)</f>
        <v>0</v>
      </c>
      <c r="Q92" s="19">
        <f>IFERROR(HLOOKUP(Q$1,'Nakladova matice_2018'!$A$1:$IW$188,65,FALSE),0)</f>
        <v>0</v>
      </c>
      <c r="R92" s="19">
        <f>IFERROR(HLOOKUP(R$1,'Nakladova matice_2018'!$A$1:$IW$188,65,FALSE),0)</f>
        <v>0</v>
      </c>
      <c r="S92" s="19">
        <f>IFERROR(HLOOKUP(S$1,'Nakladova matice_2018'!$A$1:$IW$188,65,FALSE),0)</f>
        <v>0</v>
      </c>
      <c r="T92" s="19">
        <f>IFERROR(HLOOKUP(T$1,'Nakladova matice_2018'!$A$1:$IW$188,65,FALSE),0)</f>
        <v>0</v>
      </c>
      <c r="U92" s="19">
        <f>IFERROR(HLOOKUP(U$1,'Nakladova matice_2018'!$A$1:$IW$188,65,FALSE),0)</f>
        <v>0</v>
      </c>
      <c r="V92" s="19">
        <f>IFERROR(HLOOKUP(V$1,'Nakladova matice_2018'!$A$1:$IW$188,65,FALSE),0)</f>
        <v>0</v>
      </c>
      <c r="W92" s="19">
        <f>IFERROR(HLOOKUP(W$1,'Nakladova matice_2018'!$A$1:$IW$188,65,FALSE),0)</f>
        <v>0</v>
      </c>
      <c r="X92" s="19">
        <f>IFERROR(HLOOKUP(X$1,'Nakladova matice_2018'!$A$1:$IW$188,65,FALSE),0)</f>
        <v>0</v>
      </c>
      <c r="Y92" s="19">
        <f>IFERROR(HLOOKUP(Y$1,'Nakladova matice_2018'!$A$1:$IW$188,65,FALSE),0)</f>
        <v>0</v>
      </c>
      <c r="Z92" s="19">
        <f>IFERROR(HLOOKUP(Z$1,'Nakladova matice_2018'!$A$1:$IW$188,65,FALSE),0)</f>
        <v>0</v>
      </c>
      <c r="AA92" s="19">
        <f>IFERROR(HLOOKUP(AA$1,'Nakladova matice_2018'!$A$1:$IW$188,65,FALSE),0)</f>
        <v>0</v>
      </c>
      <c r="AB92" s="19">
        <f>IFERROR(HLOOKUP(AB$1,'Nakladova matice_2018'!$A$1:$IW$188,65,FALSE),0)</f>
        <v>0</v>
      </c>
      <c r="AC92" s="19">
        <f>IFERROR(HLOOKUP(AC$1,'Nakladova matice_2018'!$A$1:$IW$188,65,FALSE),0)</f>
        <v>0</v>
      </c>
      <c r="AD92" s="19">
        <f>IFERROR(HLOOKUP(AD$1,'Nakladova matice_2018'!$A$1:$IW$188,65,FALSE),0)</f>
        <v>0</v>
      </c>
      <c r="AE92" s="19">
        <f>IFERROR(HLOOKUP(AE$1,'Nakladova matice_2018'!$A$1:$IW$188,65,FALSE),0)</f>
        <v>0</v>
      </c>
      <c r="AF92" s="19">
        <f>IFERROR(HLOOKUP(AF$1,'Nakladova matice_2018'!$A$1:$IW$188,65,FALSE),0)</f>
        <v>0</v>
      </c>
      <c r="AG92" s="19">
        <f>IFERROR(HLOOKUP(AG$1,'Nakladova matice_2018'!$A$1:$IW$188,65,FALSE),0)</f>
        <v>0</v>
      </c>
      <c r="AH92" s="19">
        <f>IFERROR(HLOOKUP(AH$1,'Nakladova matice_2018'!$A$1:$IW$188,65,FALSE),0)</f>
        <v>0</v>
      </c>
      <c r="AI92" s="19">
        <f>IFERROR(HLOOKUP(AI$1,'Nakladova matice_2018'!$A$1:$IW$188,65,FALSE),0)</f>
        <v>0</v>
      </c>
      <c r="AJ92" s="19">
        <f>IFERROR(HLOOKUP(AJ$1,'Nakladova matice_2018'!$A$1:$IW$188,65,FALSE),0)</f>
        <v>0</v>
      </c>
      <c r="AK92" s="19">
        <f>IFERROR(HLOOKUP(AK$1,'Nakladova matice_2018'!$A$1:$IW$188,65,FALSE),0)</f>
        <v>0</v>
      </c>
      <c r="AL92" s="19">
        <f>IFERROR(HLOOKUP(AL$1,'Nakladova matice_2018'!$A$1:$IW$188,65,FALSE),0)</f>
        <v>0</v>
      </c>
      <c r="AM92" s="19">
        <f>IFERROR(HLOOKUP(AM$1,'Nakladova matice_2018'!$A$1:$IW$188,65,FALSE),0)</f>
        <v>0</v>
      </c>
      <c r="AN92" s="19">
        <f>IFERROR(HLOOKUP(AN$1,'Nakladova matice_2018'!$A$1:$IW$188,65,FALSE),0)</f>
        <v>0</v>
      </c>
      <c r="AO92" s="19">
        <f>IFERROR(HLOOKUP(AO$1,'Nakladova matice_2018'!$A$1:$IW$188,65,FALSE),0)</f>
        <v>0</v>
      </c>
      <c r="AP92" s="19">
        <f>IFERROR(HLOOKUP(AP$1,'Nakladova matice_2018'!$A$1:$IW$188,65,FALSE),0)</f>
        <v>0</v>
      </c>
      <c r="AQ92" s="19">
        <f>IFERROR(HLOOKUP(AQ$1,'Nakladova matice_2018'!$A$1:$IW$188,65,FALSE),0)</f>
        <v>0</v>
      </c>
      <c r="AR92" s="19">
        <f>IFERROR(HLOOKUP(AR$1,'Nakladova matice_2018'!$A$1:$IW$188,65,FALSE),0)</f>
        <v>0</v>
      </c>
      <c r="AS92" s="19">
        <f>IFERROR(HLOOKUP(AS$1,'Nakladova matice_2018'!$A$1:$IW$188,65,FALSE),0)</f>
        <v>0</v>
      </c>
      <c r="AT92" s="19">
        <f>IFERROR(HLOOKUP(AT$1,'Nakladova matice_2018'!$A$1:$IW$188,65,FALSE),0)</f>
        <v>0</v>
      </c>
      <c r="AU92" s="19">
        <f>IFERROR(HLOOKUP(AU$1,'Nakladova matice_2018'!$A$1:$IW$188,65,FALSE),0)</f>
        <v>0</v>
      </c>
      <c r="AV92" s="19">
        <f>IFERROR(HLOOKUP(AV$1,'Nakladova matice_2018'!$A$1:$IW$188,65,FALSE),0)</f>
        <v>0</v>
      </c>
      <c r="AW92" s="19">
        <f>IFERROR(HLOOKUP(AW$1,'Nakladova matice_2018'!$A$1:$IW$188,65,FALSE),0)</f>
        <v>0</v>
      </c>
      <c r="AX92" s="19">
        <f>IFERROR(HLOOKUP(AX$1,'Nakladova matice_2018'!$A$1:$IW$188,65,FALSE),0)</f>
        <v>0</v>
      </c>
      <c r="AY92" s="19">
        <f>IFERROR(HLOOKUP(AY$1,'Nakladova matice_2018'!$A$1:$IW$188,65,FALSE),0)</f>
        <v>0</v>
      </c>
      <c r="AZ92" s="19">
        <f>IFERROR(HLOOKUP(AZ$1,'Nakladova matice_2018'!$A$1:$IW$188,65,FALSE),0)</f>
        <v>0</v>
      </c>
      <c r="BA92" s="19">
        <f>IFERROR(HLOOKUP(BA$1,'Nakladova matice_2018'!$A$1:$IW$188,65,FALSE),0)</f>
        <v>0</v>
      </c>
      <c r="BB92" s="19">
        <f>IFERROR(HLOOKUP(BB$1,'Nakladova matice_2018'!$A$1:$IW$188,65,FALSE),0)</f>
        <v>0</v>
      </c>
      <c r="BC92" s="19">
        <f>IFERROR(HLOOKUP(BC$1,'Nakladova matice_2018'!$A$1:$IW$188,65,FALSE),0)</f>
        <v>0</v>
      </c>
      <c r="BD92" s="19">
        <f>IFERROR(HLOOKUP(BD$1,'Nakladova matice_2018'!$A$1:$IW$188,65,FALSE),0)</f>
        <v>0</v>
      </c>
      <c r="BE92" s="19">
        <f>IFERROR(HLOOKUP(BE$1,'Nakladova matice_2018'!$A$1:$IW$188,65,FALSE),0)</f>
        <v>0</v>
      </c>
      <c r="BF92" s="19">
        <f>IFERROR(HLOOKUP(BF$1,'Nakladova matice_2018'!$A$1:$IW$188,65,FALSE),0)</f>
        <v>0</v>
      </c>
      <c r="BG92" s="19">
        <f>IFERROR(HLOOKUP(BG$1,'Nakladova matice_2018'!$A$1:$IW$188,65,FALSE),0)</f>
        <v>0</v>
      </c>
      <c r="BH92" s="19">
        <f>IFERROR(HLOOKUP(BH$1,'Nakladova matice_2018'!$A$1:$IW$188,65,FALSE),0)</f>
        <v>0</v>
      </c>
      <c r="BI92" s="19">
        <f>IFERROR(HLOOKUP(BI$1,'Nakladova matice_2018'!$A$1:$IW$188,65,FALSE),0)</f>
        <v>0</v>
      </c>
      <c r="BJ92" s="19">
        <f>IFERROR(HLOOKUP(BJ$1,'Nakladova matice_2018'!$A$1:$IW$188,65,FALSE),0)</f>
        <v>0</v>
      </c>
      <c r="BK92" s="19">
        <f>IFERROR(HLOOKUP(BK$1,'Nakladova matice_2018'!$A$1:$IW$188,65,FALSE),0)</f>
        <v>0</v>
      </c>
      <c r="BL92" s="19">
        <f>IFERROR(HLOOKUP(BL$1,'Nakladova matice_2018'!$A$1:$IW$188,65,FALSE),0)</f>
        <v>0</v>
      </c>
      <c r="BM92" s="19">
        <f>IFERROR(HLOOKUP(BM$1,'Nakladova matice_2018'!$A$1:$IW$188,65,FALSE),0)</f>
        <v>0</v>
      </c>
      <c r="BN92" s="19">
        <f>IFERROR(HLOOKUP(BN$1,'Nakladova matice_2018'!$A$1:$IW$188,65,FALSE),0)</f>
        <v>0</v>
      </c>
      <c r="BO92" s="19">
        <f>IFERROR(HLOOKUP(BO$1,'Nakladova matice_2018'!$A$1:$IW$188,65,FALSE),0)</f>
        <v>0</v>
      </c>
      <c r="BP92" s="19">
        <f>IFERROR(HLOOKUP(BP$1,'Nakladova matice_2018'!$A$1:$IW$188,65,FALSE),0)</f>
        <v>0</v>
      </c>
      <c r="BQ92" s="19">
        <f>IFERROR(HLOOKUP(BQ$1,'Nakladova matice_2018'!$A$1:$IW$188,65,FALSE),0)</f>
        <v>0</v>
      </c>
      <c r="BR92" s="19">
        <f>IFERROR(HLOOKUP(BR$1,'Nakladova matice_2018'!$A$1:$IW$188,65,FALSE),0)</f>
        <v>0</v>
      </c>
      <c r="BS92" s="19">
        <f>IFERROR(HLOOKUP(BS$1,'Nakladova matice_2018'!$A$1:$IW$188,65,FALSE),0)</f>
        <v>0</v>
      </c>
      <c r="BT92" s="19">
        <f>IFERROR(HLOOKUP(BT$1,'Nakladova matice_2018'!$A$1:$IW$188,65,FALSE),0)</f>
        <v>239071</v>
      </c>
      <c r="BU92" s="19">
        <f>IFERROR(HLOOKUP(BU$1,'Nakladova matice_2018'!$A$1:$IW$188,65,FALSE),0)</f>
        <v>0</v>
      </c>
      <c r="BV92" s="19">
        <f>IFERROR(HLOOKUP(BV$1,'Nakladova matice_2018'!$A$1:$IW$188,65,FALSE),0)</f>
        <v>0</v>
      </c>
      <c r="BW92" s="19">
        <f>IFERROR(HLOOKUP(BW$1,'Nakladova matice_2018'!$A$1:$IW$188,65,FALSE),0)</f>
        <v>0</v>
      </c>
      <c r="BX92" s="19">
        <f>IFERROR(HLOOKUP(BX$1,'Nakladova matice_2018'!$A$1:$IW$188,65,FALSE),0)</f>
        <v>0</v>
      </c>
      <c r="BY92" s="19">
        <f>IFERROR(HLOOKUP(BY$1,'Nakladova matice_2018'!$A$1:$IW$188,65,FALSE),0)</f>
        <v>0</v>
      </c>
      <c r="BZ92" s="19">
        <f>IFERROR(HLOOKUP(BZ$1,'Nakladova matice_2018'!$A$1:$IW$188,65,FALSE),0)</f>
        <v>0</v>
      </c>
      <c r="CA92" s="19">
        <f>IFERROR(HLOOKUP(CA$1,'Nakladova matice_2018'!$A$1:$IW$188,65,FALSE),0)</f>
        <v>0</v>
      </c>
      <c r="CB92" s="19">
        <f>IFERROR(HLOOKUP(CB$1,'Nakladova matice_2018'!$A$1:$IW$188,65,FALSE),0)</f>
        <v>0</v>
      </c>
      <c r="CC92" s="19">
        <f>IFERROR(HLOOKUP(CC$1,'Nakladova matice_2018'!$A$1:$IW$188,65,FALSE),0)</f>
        <v>0</v>
      </c>
      <c r="CD92" s="19">
        <f>IFERROR(HLOOKUP(CD$1,'Nakladova matice_2018'!$A$1:$IW$188,65,FALSE),0)</f>
        <v>0</v>
      </c>
      <c r="CE92" s="19">
        <f>IFERROR(HLOOKUP(CE$1,'Nakladova matice_2018'!$A$1:$IW$188,65,FALSE),0)</f>
        <v>0</v>
      </c>
      <c r="CF92" s="19">
        <f>IFERROR(HLOOKUP(CF$1,'Nakladova matice_2018'!$A$1:$IW$188,65,FALSE),0)</f>
        <v>0</v>
      </c>
      <c r="CG92" s="19">
        <f>IFERROR(HLOOKUP(CG$1,'Nakladova matice_2018'!$A$1:$IW$188,65,FALSE),0)</f>
        <v>0</v>
      </c>
      <c r="CH92" s="19">
        <f>IFERROR(HLOOKUP(CH$1,'Nakladova matice_2018'!$A$1:$IW$188,65,FALSE),0)</f>
        <v>0</v>
      </c>
      <c r="CI92" s="19">
        <f>IFERROR(HLOOKUP(CI$1,'Nakladova matice_2018'!$A$1:$IW$188,65,FALSE),0)</f>
        <v>0</v>
      </c>
      <c r="CJ92" s="19">
        <f>IFERROR(HLOOKUP(CJ$1,'Nakladova matice_2018'!$A$1:$IW$188,65,FALSE),0)</f>
        <v>0</v>
      </c>
      <c r="CK92" s="19">
        <f>IFERROR(HLOOKUP(CK$1,'Nakladova matice_2018'!$A$1:$IW$188,65,FALSE),0)</f>
        <v>0</v>
      </c>
      <c r="CL92" s="19">
        <f>IFERROR(HLOOKUP(CL$1,'Nakladova matice_2018'!$A$1:$IW$188,65,FALSE),0)</f>
        <v>0</v>
      </c>
      <c r="CM92" s="19">
        <f>IFERROR(HLOOKUP(CM$1,'Nakladova matice_2018'!$A$1:$IW$188,65,FALSE),0)</f>
        <v>0</v>
      </c>
      <c r="CN92" s="19">
        <f>IFERROR(HLOOKUP(CN$1,'Nakladova matice_2018'!$A$1:$IW$188,65,FALSE),0)</f>
        <v>0</v>
      </c>
      <c r="CO92" s="19">
        <f>IFERROR(HLOOKUP(CO$1,'Nakladova matice_2018'!$A$1:$IW$188,65,FALSE),0)</f>
        <v>0</v>
      </c>
      <c r="CP92" s="19">
        <f>IFERROR(HLOOKUP(CP$1,'Nakladova matice_2018'!$A$1:$IW$188,65,FALSE),0)</f>
        <v>0</v>
      </c>
      <c r="CQ92" s="19">
        <f>IFERROR(HLOOKUP(CQ$1,'Nakladova matice_2018'!$A$1:$IW$188,65,FALSE),0)</f>
        <v>0</v>
      </c>
      <c r="CR92" s="19">
        <f>IFERROR(HLOOKUP(CR$1,'Nakladova matice_2018'!$A$1:$IW$188,65,FALSE),0)</f>
        <v>0</v>
      </c>
      <c r="CS92" s="19">
        <f>IFERROR(HLOOKUP(CS$1,'Nakladova matice_2018'!$A$1:$IW$188,65,FALSE),0)</f>
        <v>0</v>
      </c>
      <c r="CT92" s="19">
        <f>IFERROR(HLOOKUP(CT$1,'Nakladova matice_2018'!$A$1:$IW$188,65,FALSE),0)</f>
        <v>0</v>
      </c>
      <c r="CU92" s="19">
        <f>IFERROR(HLOOKUP(CU$1,'Nakladova matice_2018'!$A$1:$IW$188,65,FALSE),0)</f>
        <v>0</v>
      </c>
      <c r="CV92" s="19">
        <f>IFERROR(HLOOKUP(CV$1,'Nakladova matice_2018'!$A$1:$IW$188,65,FALSE),0)</f>
        <v>0</v>
      </c>
      <c r="CW92" s="19">
        <f>IFERROR(HLOOKUP(CW$1,'Nakladova matice_2018'!$A$1:$IW$188,65,FALSE),0)</f>
        <v>0</v>
      </c>
      <c r="CX92" s="19">
        <f>IFERROR(HLOOKUP(CX$1,'Nakladova matice_2018'!$A$1:$IW$188,65,FALSE),0)</f>
        <v>0</v>
      </c>
      <c r="CY92" s="19">
        <f>IFERROR(HLOOKUP(CY$1,'Nakladova matice_2018'!$A$1:$IW$188,65,FALSE),0)</f>
        <v>0</v>
      </c>
      <c r="CZ92" s="19">
        <f>IFERROR(HLOOKUP(CZ$1,'Nakladova matice_2018'!$A$1:$IW$188,65,FALSE),0)</f>
        <v>0</v>
      </c>
      <c r="DA92" s="19">
        <f>IFERROR(HLOOKUP(DA$1,'Nakladova matice_2018'!$A$1:$IW$188,65,FALSE),0)</f>
        <v>0</v>
      </c>
      <c r="DB92" s="19">
        <f>IFERROR(HLOOKUP(DB$1,'Nakladova matice_2018'!$A$1:$IW$188,65,FALSE),0)</f>
        <v>0</v>
      </c>
      <c r="DC92" s="19">
        <f>IFERROR(HLOOKUP(DC$1,'Nakladova matice_2018'!$A$1:$IW$188,65,FALSE),0)</f>
        <v>0</v>
      </c>
      <c r="DD92" s="19">
        <f>IFERROR(HLOOKUP(DD$1,'Nakladova matice_2018'!$A$1:$IW$188,65,FALSE),0)</f>
        <v>0</v>
      </c>
      <c r="DE92" s="19">
        <f>IFERROR(HLOOKUP(DE$1,'Nakladova matice_2018'!$A$1:$IW$188,65,FALSE),0)</f>
        <v>0</v>
      </c>
      <c r="DF92" s="19">
        <f>IFERROR(HLOOKUP(DF$1,'Nakladova matice_2018'!$A$1:$IW$188,65,FALSE),0)</f>
        <v>0</v>
      </c>
      <c r="DG92" s="19">
        <f>IFERROR(HLOOKUP(DG$1,'Nakladova matice_2018'!$A$1:$IW$188,65,FALSE),0)</f>
        <v>0</v>
      </c>
      <c r="DH92" s="19">
        <f>IFERROR(HLOOKUP(DH$1,'Nakladova matice_2018'!$A$1:$IW$188,65,FALSE),0)</f>
        <v>0</v>
      </c>
      <c r="DI92" s="19">
        <f>IFERROR(HLOOKUP(DI$1,'Nakladova matice_2018'!$A$1:$IW$188,65,FALSE),0)</f>
        <v>0</v>
      </c>
      <c r="DJ92" s="19">
        <f>IFERROR(HLOOKUP(DJ$1,'Nakladova matice_2018'!$A$1:$IW$188,65,FALSE),0)</f>
        <v>0</v>
      </c>
      <c r="DK92" s="19">
        <f>IFERROR(HLOOKUP(DK$1,'Nakladova matice_2018'!$A$1:$IW$188,65,FALSE),0)</f>
        <v>0</v>
      </c>
      <c r="DL92" s="19">
        <f>IFERROR(HLOOKUP(DL$1,'Nakladova matice_2018'!$A$1:$IW$188,65,FALSE),0)</f>
        <v>0</v>
      </c>
      <c r="DM92" s="19">
        <f>IFERROR(HLOOKUP(DM$1,'Nakladova matice_2018'!$A$1:$IW$188,65,FALSE),0)</f>
        <v>0</v>
      </c>
      <c r="DN92" s="19">
        <f>IFERROR(HLOOKUP(DN$1,'Nakladova matice_2018'!$A$1:$IW$188,65,FALSE),0)</f>
        <v>0</v>
      </c>
      <c r="DO92" s="19">
        <f>IFERROR(HLOOKUP(DO$1,'Nakladova matice_2018'!$A$1:$IW$188,65,FALSE),0)</f>
        <v>0</v>
      </c>
      <c r="DP92" s="19">
        <f>IFERROR(HLOOKUP(DP$1,'Nakladova matice_2018'!$A$1:$IW$188,65,FALSE),0)</f>
        <v>0</v>
      </c>
      <c r="DQ92" s="19">
        <f>IFERROR(HLOOKUP(DQ$1,'Nakladova matice_2018'!$A$1:$IW$188,65,FALSE),0)</f>
        <v>0</v>
      </c>
      <c r="DR92" s="19">
        <f>IFERROR(HLOOKUP(DR$1,'Nakladova matice_2018'!$A$1:$IW$188,65,FALSE),0)</f>
        <v>0</v>
      </c>
      <c r="DS92" s="19">
        <f>IFERROR(HLOOKUP(DS$1,'Nakladova matice_2018'!$A$1:$IW$188,65,FALSE),0)</f>
        <v>0</v>
      </c>
      <c r="DT92" s="19">
        <f>IFERROR(HLOOKUP(DT$1,'Nakladova matice_2018'!$A$1:$IW$188,65,FALSE),0)</f>
        <v>0</v>
      </c>
      <c r="DU92" s="19">
        <f>IFERROR(HLOOKUP(DU$1,'Nakladova matice_2018'!$A$1:$IW$188,65,FALSE),0)</f>
        <v>0</v>
      </c>
      <c r="DV92" s="19">
        <f>IFERROR(HLOOKUP(DV$1,'Nakladova matice_2018'!$A$1:$IW$188,65,FALSE),0)</f>
        <v>0</v>
      </c>
      <c r="DW92" s="19">
        <f>IFERROR(HLOOKUP(DW$1,'Nakladova matice_2018'!$A$1:$IW$188,65,FALSE),0)</f>
        <v>0</v>
      </c>
      <c r="DX92" s="19">
        <f>IFERROR(HLOOKUP(DX$1,'Nakladova matice_2018'!$A$1:$IW$188,65,FALSE),0)</f>
        <v>0</v>
      </c>
      <c r="DY92" s="19">
        <f>IFERROR(HLOOKUP(DY$1,'Nakladova matice_2018'!$A$1:$IW$188,65,FALSE),0)</f>
        <v>0</v>
      </c>
      <c r="DZ92" s="19">
        <f>IFERROR(HLOOKUP(DZ$1,'Nakladova matice_2018'!$A$1:$IW$188,65,FALSE),0)</f>
        <v>0</v>
      </c>
      <c r="EA92" s="19">
        <f>IFERROR(HLOOKUP(EA$1,'Nakladova matice_2018'!$A$1:$IW$188,65,FALSE),0)</f>
        <v>0</v>
      </c>
      <c r="EB92" s="19">
        <f>IFERROR(HLOOKUP(EB$1,'Nakladova matice_2018'!$A$1:$IW$188,65,FALSE),0)</f>
        <v>0</v>
      </c>
      <c r="EC92" s="19">
        <f>IFERROR(HLOOKUP(EC$1,'Nakladova matice_2018'!$A$1:$IW$188,65,FALSE),0)</f>
        <v>0</v>
      </c>
      <c r="ED92" s="19">
        <f>IFERROR(HLOOKUP(ED$1,'Nakladova matice_2018'!$A$1:$IW$188,65,FALSE),0)</f>
        <v>0</v>
      </c>
      <c r="EE92" s="19">
        <f>IFERROR(HLOOKUP(EE$1,'Nakladova matice_2018'!$A$1:$IW$188,65,FALSE),0)</f>
        <v>0</v>
      </c>
      <c r="EF92" s="19">
        <f>IFERROR(HLOOKUP(EF$1,'Nakladova matice_2018'!$A$1:$IW$188,65,FALSE),0)</f>
        <v>0</v>
      </c>
      <c r="EG92" s="19">
        <f>IFERROR(HLOOKUP(EG$1,'Nakladova matice_2018'!$A$1:$IW$188,65,FALSE),0)</f>
        <v>0</v>
      </c>
      <c r="EH92" s="19">
        <f>IFERROR(HLOOKUP(EH$1,'Nakladova matice_2018'!$A$1:$IW$188,65,FALSE),0)</f>
        <v>0</v>
      </c>
      <c r="EI92" s="19">
        <f>IFERROR(HLOOKUP(EI$1,'Nakladova matice_2018'!$A$1:$IW$188,65,FALSE),0)</f>
        <v>0</v>
      </c>
      <c r="EJ92" s="19">
        <f>IFERROR(HLOOKUP(EJ$1,'Nakladova matice_2018'!$A$1:$IW$188,65,FALSE),0)</f>
        <v>0</v>
      </c>
      <c r="EK92" s="19">
        <f>IFERROR(HLOOKUP(EK$1,'Nakladova matice_2018'!$A$1:$IW$188,65,FALSE),0)</f>
        <v>0</v>
      </c>
      <c r="EL92" s="19">
        <f>IFERROR(HLOOKUP(EL$1,'Nakladova matice_2018'!$A$1:$IW$188,65,FALSE),0)</f>
        <v>0</v>
      </c>
      <c r="EM92" s="19">
        <f>IFERROR(HLOOKUP(EM$1,'Nakladova matice_2018'!$A$1:$IW$188,65,FALSE),0)</f>
        <v>0</v>
      </c>
      <c r="EN92" s="19">
        <f>IFERROR(HLOOKUP(EN$1,'Nakladova matice_2018'!$A$1:$IW$188,65,FALSE),0)</f>
        <v>0</v>
      </c>
      <c r="EO92" s="19">
        <f>IFERROR(HLOOKUP(EO$1,'Nakladova matice_2018'!$A$1:$IW$188,65,FALSE),0)</f>
        <v>0</v>
      </c>
      <c r="EP92" s="19">
        <f>IFERROR(HLOOKUP(EP$1,'Nakladova matice_2018'!$A$1:$IW$188,65,FALSE),0)</f>
        <v>0</v>
      </c>
      <c r="EQ92" s="19">
        <f>IFERROR(HLOOKUP(EQ$1,'Nakladova matice_2018'!$A$1:$IW$188,65,FALSE),0)</f>
        <v>0</v>
      </c>
      <c r="ER92" s="19">
        <f>IFERROR(HLOOKUP(ER$1,'Nakladova matice_2018'!$A$1:$IW$188,65,FALSE),0)</f>
        <v>0</v>
      </c>
      <c r="ES92" s="19">
        <f>IFERROR(HLOOKUP(ES$1,'Nakladova matice_2018'!$A$1:$IW$188,65,FALSE),0)</f>
        <v>0</v>
      </c>
      <c r="ET92" s="19">
        <f>IFERROR(HLOOKUP(ET$1,'Nakladova matice_2018'!$A$1:$IW$188,65,FALSE),0)</f>
        <v>0</v>
      </c>
      <c r="EU92" s="19">
        <f>IFERROR(HLOOKUP(EU$1,'Nakladova matice_2018'!$A$1:$IW$188,65,FALSE),0)</f>
        <v>0</v>
      </c>
      <c r="EV92" s="19">
        <f>IFERROR(HLOOKUP(EV$1,'Nakladova matice_2018'!$A$1:$IW$188,65,FALSE),0)</f>
        <v>0</v>
      </c>
      <c r="EW92" s="19">
        <f>IFERROR(HLOOKUP(EW$1,'Nakladova matice_2018'!$A$1:$IW$188,65,FALSE),0)</f>
        <v>0</v>
      </c>
      <c r="EX92" s="19">
        <f>IFERROR(HLOOKUP(EX$1,'Nakladova matice_2018'!$A$1:$IW$188,65,FALSE),0)</f>
        <v>0</v>
      </c>
      <c r="EY92" s="19">
        <f>IFERROR(HLOOKUP(EY$1,'Nakladova matice_2018'!$A$1:$IW$188,65,FALSE),0)</f>
        <v>0</v>
      </c>
      <c r="EZ92" s="19">
        <f>IFERROR(HLOOKUP(EZ$1,'Nakladova matice_2018'!$A$1:$IW$188,65,FALSE),0)</f>
        <v>0</v>
      </c>
      <c r="FA92" s="19">
        <f>IFERROR(HLOOKUP(FA$1,'Nakladova matice_2018'!$A$1:$IW$188,65,FALSE),0)</f>
        <v>0</v>
      </c>
      <c r="FB92" s="19">
        <f>IFERROR(HLOOKUP(FB$1,'Nakladova matice_2018'!$A$1:$IW$188,65,FALSE),0)</f>
        <v>0</v>
      </c>
      <c r="FC92" s="19">
        <f>IFERROR(HLOOKUP(FC$1,'Nakladova matice_2018'!$A$1:$IW$188,65,FALSE),0)</f>
        <v>0</v>
      </c>
      <c r="FD92" s="19">
        <f>IFERROR(HLOOKUP(FD$1,'Nakladova matice_2018'!$A$1:$IW$188,65,FALSE),0)</f>
        <v>0</v>
      </c>
      <c r="FE92" s="19">
        <f>IFERROR(HLOOKUP(FE$1,'Nakladova matice_2018'!$A$1:$IW$188,65,FALSE),0)</f>
        <v>0</v>
      </c>
      <c r="FF92" s="19">
        <f>IFERROR(HLOOKUP(FF$1,'Nakladova matice_2018'!$A$1:$IW$188,65,FALSE),0)</f>
        <v>0</v>
      </c>
      <c r="FG92" s="19">
        <f>IFERROR(HLOOKUP(FG$1,'Nakladova matice_2018'!$A$1:$IW$188,65,FALSE),0)</f>
        <v>0</v>
      </c>
      <c r="FH92" s="19">
        <f>IFERROR(HLOOKUP(FH$1,'Nakladova matice_2018'!$A$1:$IW$188,65,FALSE),0)</f>
        <v>0</v>
      </c>
      <c r="FI92" s="19">
        <f>IFERROR(HLOOKUP(FI$1,'Nakladova matice_2018'!$A$1:$IW$188,65,FALSE),0)</f>
        <v>0</v>
      </c>
      <c r="FJ92" s="19">
        <f>IFERROR(HLOOKUP(FJ$1,'Nakladova matice_2018'!$A$1:$IW$188,65,FALSE),0)</f>
        <v>0</v>
      </c>
      <c r="FK92" s="19">
        <f>IFERROR(HLOOKUP(FK$1,'Nakladova matice_2018'!$A$1:$IW$188,65,FALSE),0)</f>
        <v>0</v>
      </c>
      <c r="FL92" s="19">
        <f>IFERROR(HLOOKUP(FL$1,'Nakladova matice_2018'!$A$1:$IW$188,65,FALSE),0)</f>
        <v>0</v>
      </c>
      <c r="FM92" s="19">
        <f>IFERROR(HLOOKUP(FM$1,'Nakladova matice_2018'!$A$1:$IW$188,65,FALSE),0)</f>
        <v>0</v>
      </c>
      <c r="FN92" s="19">
        <f>IFERROR(HLOOKUP(FN$1,'Nakladova matice_2018'!$A$1:$IW$188,65,FALSE),0)</f>
        <v>0</v>
      </c>
      <c r="FO92" s="19">
        <f>IFERROR(HLOOKUP(FO$1,'Nakladova matice_2018'!$A$1:$IW$188,65,FALSE),0)</f>
        <v>0</v>
      </c>
      <c r="FP92" s="19">
        <f>IFERROR(HLOOKUP(FP$1,'Nakladova matice_2018'!$A$1:$IW$188,65,FALSE),0)</f>
        <v>0</v>
      </c>
      <c r="FQ92" s="19">
        <f>IFERROR(HLOOKUP(FQ$1,'Nakladova matice_2018'!$A$1:$IW$188,65,FALSE),0)</f>
        <v>0</v>
      </c>
      <c r="FR92" s="19">
        <f>IFERROR(HLOOKUP(FR$1,'Nakladova matice_2018'!$A$1:$IW$188,65,FALSE),0)</f>
        <v>0</v>
      </c>
      <c r="FS92" s="19">
        <f>IFERROR(HLOOKUP(FS$1,'Nakladova matice_2018'!$A$1:$IW$188,65,FALSE),0)</f>
        <v>0</v>
      </c>
      <c r="FT92" s="19">
        <f>IFERROR(HLOOKUP(FT$1,'Nakladova matice_2018'!$A$1:$IW$188,65,FALSE),0)</f>
        <v>0</v>
      </c>
      <c r="FU92" s="19">
        <f>IFERROR(HLOOKUP(FU$1,'Nakladova matice_2018'!$A$1:$IW$188,65,FALSE),0)</f>
        <v>0</v>
      </c>
      <c r="FV92" s="19">
        <f>IFERROR(HLOOKUP(FV$1,'Nakladova matice_2018'!$A$1:$IW$188,65,FALSE),0)</f>
        <v>0</v>
      </c>
      <c r="FW92" s="19">
        <f>IFERROR(HLOOKUP(FW$1,'Nakladova matice_2018'!$A$1:$IW$188,65,FALSE),0)</f>
        <v>0</v>
      </c>
      <c r="FX92" s="19">
        <f>IFERROR(HLOOKUP(FX$1,'Nakladova matice_2018'!$A$1:$IW$188,65,FALSE),0)</f>
        <v>0</v>
      </c>
      <c r="FY92" s="19">
        <f>IFERROR(HLOOKUP(FY$1,'Nakladova matice_2018'!$A$1:$IW$188,65,FALSE),0)</f>
        <v>0</v>
      </c>
      <c r="FZ92" s="19">
        <f>IFERROR(HLOOKUP(FZ$1,'Nakladova matice_2018'!$A$1:$IW$188,65,FALSE),0)</f>
        <v>0</v>
      </c>
      <c r="GA92" s="19">
        <f>IFERROR(HLOOKUP(GA$1,'Nakladova matice_2018'!$A$1:$IW$188,65,FALSE),0)</f>
        <v>0</v>
      </c>
      <c r="GB92" s="19">
        <f>IFERROR(HLOOKUP(GB$1,'Nakladova matice_2018'!$A$1:$IW$188,65,FALSE),0)</f>
        <v>0</v>
      </c>
      <c r="GC92" s="19">
        <f>IFERROR(HLOOKUP(GC$1,'Nakladova matice_2018'!$A$1:$IW$188,65,FALSE),0)</f>
        <v>0</v>
      </c>
      <c r="GD92" s="19">
        <f>IFERROR(HLOOKUP(GD$1,'Nakladova matice_2018'!$A$1:$IW$188,65,FALSE),0)</f>
        <v>0</v>
      </c>
      <c r="GE92" s="19">
        <f>IFERROR(HLOOKUP(GE$1,'Nakladova matice_2018'!$A$1:$IW$188,65,FALSE),0)</f>
        <v>0</v>
      </c>
      <c r="GF92" s="19">
        <f>IFERROR(HLOOKUP(GF$1,'Nakladova matice_2018'!$A$1:$IW$188,65,FALSE),0)</f>
        <v>0</v>
      </c>
      <c r="GG92" s="19">
        <f>IFERROR(HLOOKUP(GG$1,'Nakladova matice_2018'!$A$1:$IW$188,65,FALSE),0)</f>
        <v>0</v>
      </c>
      <c r="GH92" s="19">
        <f>IFERROR(HLOOKUP(GH$1,'Nakladova matice_2018'!$A$1:$IW$188,65,FALSE),0)</f>
        <v>0</v>
      </c>
      <c r="GI92" s="19">
        <f>IFERROR(HLOOKUP(GI$1,'Nakladova matice_2018'!$A$1:$IW$188,65,FALSE),0)</f>
        <v>0</v>
      </c>
      <c r="GJ92" s="19">
        <f>IFERROR(HLOOKUP(GJ$1,'Nakladova matice_2018'!$A$1:$IW$188,65,FALSE),0)</f>
        <v>0</v>
      </c>
      <c r="GK92" s="19">
        <f>IFERROR(HLOOKUP(GK$1,'Nakladova matice_2018'!$A$1:$IW$188,65,FALSE),0)</f>
        <v>0</v>
      </c>
      <c r="GL92" s="19">
        <f>IFERROR(HLOOKUP(GL$1,'Nakladova matice_2018'!$A$1:$IW$188,65,FALSE),0)</f>
        <v>0</v>
      </c>
      <c r="GM92" s="19">
        <f>IFERROR(HLOOKUP(GM$1,'Nakladova matice_2018'!$A$1:$IW$188,65,FALSE),0)</f>
        <v>0</v>
      </c>
      <c r="GN92" s="19">
        <f>IFERROR(HLOOKUP(GN$1,'Nakladova matice_2018'!$A$1:$IW$188,65,FALSE),0)</f>
        <v>0</v>
      </c>
      <c r="GO92" s="19">
        <f>IFERROR(HLOOKUP(GO$1,'Nakladova matice_2018'!$A$1:$IW$188,65,FALSE),0)</f>
        <v>0</v>
      </c>
      <c r="GP92" s="19">
        <f>IFERROR(HLOOKUP(GP$1,'Nakladova matice_2018'!$A$1:$IW$188,65,FALSE),0)</f>
        <v>0</v>
      </c>
      <c r="GQ92" s="19">
        <f>IFERROR(HLOOKUP(GQ$1,'Nakladova matice_2018'!$A$1:$IW$188,65,FALSE),0)</f>
        <v>0</v>
      </c>
      <c r="GR92" s="19">
        <f>IFERROR(HLOOKUP(GR$1,'Nakladova matice_2018'!$A$1:$IW$188,65,FALSE),0)</f>
        <v>0</v>
      </c>
      <c r="GS92" s="19">
        <f>IFERROR(HLOOKUP(GS$1,'Nakladova matice_2018'!$A$1:$IW$188,65,FALSE),0)</f>
        <v>0</v>
      </c>
      <c r="GT92" s="19">
        <f>IFERROR(HLOOKUP(GT$1,'Nakladova matice_2018'!$A$1:$IW$188,65,FALSE),0)</f>
        <v>0</v>
      </c>
      <c r="GU92" s="19">
        <f>IFERROR(HLOOKUP(GU$1,'Nakladova matice_2018'!$A$1:$IW$188,65,FALSE),0)</f>
        <v>0</v>
      </c>
      <c r="GV92" s="19">
        <f>IFERROR(HLOOKUP(GV$1,'Nakladova matice_2018'!$A$1:$IW$188,65,FALSE),0)</f>
        <v>0</v>
      </c>
      <c r="GW92" s="19">
        <f>IFERROR(HLOOKUP(GW$1,'Nakladova matice_2018'!$A$1:$IW$188,65,FALSE),0)</f>
        <v>0</v>
      </c>
      <c r="GX92" s="19">
        <f>IFERROR(HLOOKUP(GX$1,'Nakladova matice_2018'!$A$1:$IW$188,65,FALSE),0)</f>
        <v>0</v>
      </c>
      <c r="GY92" s="19">
        <f>IFERROR(HLOOKUP(GY$1,'Nakladova matice_2018'!$A$1:$IW$188,65,FALSE),0)</f>
        <v>0</v>
      </c>
      <c r="GZ92" s="19">
        <f>IFERROR(HLOOKUP(GZ$1,'Nakladova matice_2018'!$A$1:$IW$188,65,FALSE),0)</f>
        <v>0</v>
      </c>
      <c r="HA92" s="19">
        <f>IFERROR(HLOOKUP(HA$1,'Nakladova matice_2018'!$A$1:$IW$188,65,FALSE),0)</f>
        <v>0</v>
      </c>
      <c r="HB92" s="19">
        <f>IFERROR(HLOOKUP(HB$1,'Nakladova matice_2018'!$A$1:$IW$188,65,FALSE),0)</f>
        <v>0</v>
      </c>
      <c r="HC92" s="19">
        <f>IFERROR(HLOOKUP(HC$1,'Nakladova matice_2018'!$A$1:$IW$188,65,FALSE),0)</f>
        <v>0</v>
      </c>
      <c r="HD92" s="19">
        <f>IFERROR(HLOOKUP(HD$1,'Nakladova matice_2018'!$A$1:$IW$188,65,FALSE),0)</f>
        <v>0</v>
      </c>
      <c r="HE92" s="19">
        <f>IFERROR(HLOOKUP(HE$1,'Nakladova matice_2018'!$A$1:$IW$188,65,FALSE),0)</f>
        <v>9981.7999999999993</v>
      </c>
      <c r="HF92" s="19">
        <f>IFERROR(HLOOKUP(HF$1,'Nakladova matice_2018'!$A$1:$IW$188,65,FALSE),0)</f>
        <v>0</v>
      </c>
      <c r="HG92" s="19">
        <f>IFERROR(HLOOKUP(HG$1,'Nakladova matice_2018'!$A$1:$IW$188,65,FALSE),0)</f>
        <v>0</v>
      </c>
      <c r="HH92" s="19">
        <f>IFERROR(HLOOKUP(HH$1,'Nakladova matice_2018'!$A$1:$IW$188,65,FALSE),0)</f>
        <v>0</v>
      </c>
      <c r="HI92" s="19">
        <f>IFERROR(HLOOKUP(HI$1,'Nakladova matice_2018'!$A$1:$IW$188,65,FALSE),0)</f>
        <v>0</v>
      </c>
      <c r="HJ92" s="19">
        <f>IFERROR(HLOOKUP(HJ$1,'Nakladova matice_2018'!$A$1:$IW$188,65,FALSE),0)</f>
        <v>0</v>
      </c>
      <c r="HK92" s="19">
        <f>IFERROR(HLOOKUP(HK$1,'Nakladova matice_2018'!$A$1:$IW$188,65,FALSE),0)</f>
        <v>0</v>
      </c>
      <c r="HL92" s="19">
        <f>IFERROR(HLOOKUP(HL$1,'Nakladova matice_2018'!$A$1:$IW$188,65,FALSE),0)</f>
        <v>0</v>
      </c>
      <c r="HM92" s="19">
        <f>IFERROR(HLOOKUP(HM$1,'Nakladova matice_2018'!$A$1:$IW$188,65,FALSE),0)</f>
        <v>0</v>
      </c>
      <c r="HN92" s="19">
        <f>IFERROR(HLOOKUP(HN$1,'Nakladova matice_2018'!$A$1:$IW$188,65,FALSE),0)</f>
        <v>0</v>
      </c>
      <c r="HO92" s="19">
        <f>IFERROR(HLOOKUP(HO$1,'Nakladova matice_2018'!$A$1:$IW$188,65,FALSE),0)</f>
        <v>0</v>
      </c>
      <c r="HP92" s="19">
        <f>IFERROR(HLOOKUP(HP$1,'Nakladova matice_2018'!$A$1:$IW$188,65,FALSE),0)</f>
        <v>0</v>
      </c>
      <c r="HQ92" s="19">
        <f>IFERROR(HLOOKUP(HQ$1,'Nakladova matice_2018'!$A$1:$IW$188,65,FALSE),0)</f>
        <v>0</v>
      </c>
      <c r="HR92" s="19">
        <f>IFERROR(HLOOKUP(HR$1,'Nakladova matice_2018'!$A$1:$IW$188,65,FALSE),0)</f>
        <v>0</v>
      </c>
      <c r="HS92" s="19">
        <f>IFERROR(HLOOKUP(HS$1,'Nakladova matice_2018'!$A$1:$IW$188,65,FALSE),0)</f>
        <v>0</v>
      </c>
      <c r="HT92" s="19">
        <f>IFERROR(HLOOKUP(HT$1,'Nakladova matice_2018'!$A$1:$IW$188,65,FALSE),0)</f>
        <v>0</v>
      </c>
      <c r="HU92" s="19">
        <f>IFERROR(HLOOKUP(HU$1,'Nakladova matice_2018'!$A$1:$IW$188,65,FALSE),0)</f>
        <v>0</v>
      </c>
      <c r="HV92" s="19">
        <f>IFERROR(HLOOKUP(HV$1,'Nakladova matice_2018'!$A$1:$IW$188,65,FALSE),0)</f>
        <v>0</v>
      </c>
      <c r="HW92" s="19">
        <f>IFERROR(HLOOKUP(HW$1,'Nakladova matice_2018'!$A$1:$IW$188,65,FALSE),0)</f>
        <v>0</v>
      </c>
      <c r="HX92" s="19">
        <f>IFERROR(HLOOKUP(HX$1,'Nakladova matice_2018'!$A$1:$IW$188,65,FALSE),0)</f>
        <v>0</v>
      </c>
      <c r="HY92" s="19">
        <f>IFERROR(HLOOKUP(HY$1,'Nakladova matice_2018'!$A$1:$IW$188,65,FALSE),0)</f>
        <v>0</v>
      </c>
      <c r="HZ92" s="19">
        <f>IFERROR(HLOOKUP(HZ$1,'Nakladova matice_2018'!$A$1:$IW$188,65,FALSE),0)</f>
        <v>0</v>
      </c>
      <c r="IA92" s="19">
        <f>IFERROR(HLOOKUP(IA$1,'Nakladova matice_2018'!$A$1:$IW$188,65,FALSE),0)</f>
        <v>0</v>
      </c>
      <c r="IB92" s="19">
        <f>IFERROR(HLOOKUP(IB$1,'Nakladova matice_2018'!$A$1:$IW$188,65,FALSE),0)</f>
        <v>0</v>
      </c>
      <c r="IC92" s="19">
        <f>IFERROR(HLOOKUP(IC$1,'Nakladova matice_2018'!$A$1:$IW$188,65,FALSE),0)</f>
        <v>0</v>
      </c>
      <c r="ID92" s="19">
        <f>IFERROR(HLOOKUP(ID$1,'Nakladova matice_2018'!$A$1:$IW$188,65,FALSE),0)</f>
        <v>0</v>
      </c>
      <c r="IE92" s="19">
        <f>IFERROR(HLOOKUP(IE$1,'Nakladova matice_2018'!$A$1:$IW$188,65,FALSE),0)</f>
        <v>0</v>
      </c>
      <c r="IF92" s="19">
        <f>IFERROR(HLOOKUP(IF$1,'Nakladova matice_2018'!$A$1:$IW$188,65,FALSE),0)</f>
        <v>0</v>
      </c>
      <c r="IG92" s="19">
        <f>IFERROR(HLOOKUP(IG$1,'Nakladova matice_2018'!$A$1:$IW$188,65,FALSE),0)</f>
        <v>0</v>
      </c>
      <c r="IH92" s="19">
        <f>IFERROR(HLOOKUP(IH$1,'Nakladova matice_2018'!$A$1:$IW$188,65,FALSE),0)</f>
        <v>0</v>
      </c>
      <c r="II92" s="19">
        <f>IFERROR(HLOOKUP(II$1,'Nakladova matice_2018'!$A$1:$IW$188,65,FALSE),0)</f>
        <v>0</v>
      </c>
      <c r="IJ92" s="19">
        <f>IFERROR(HLOOKUP(IJ$1,'Nakladova matice_2018'!$A$1:$IW$188,65,FALSE),0)</f>
        <v>0</v>
      </c>
      <c r="IK92" s="19">
        <f>IFERROR(HLOOKUP(IK$1,'Nakladova matice_2018'!$A$1:$IW$188,65,FALSE),0)</f>
        <v>0</v>
      </c>
      <c r="IL92" s="19">
        <f>IFERROR(HLOOKUP(IL$1,'Nakladova matice_2018'!$A$1:$IW$188,65,FALSE),0)</f>
        <v>0</v>
      </c>
      <c r="IM92" s="19">
        <f>IFERROR(HLOOKUP(IM$1,'Nakladova matice_2018'!$A$1:$IW$188,65,FALSE),0)</f>
        <v>0</v>
      </c>
      <c r="IN92" s="19">
        <f>IFERROR(HLOOKUP(IN$1,'Nakladova matice_2018'!$A$1:$IW$188,65,FALSE),0)</f>
        <v>0</v>
      </c>
      <c r="IO92" s="19">
        <f>IFERROR(HLOOKUP(IO$1,'Nakladova matice_2018'!$A$1:$IW$188,65,FALSE),0)</f>
        <v>0</v>
      </c>
      <c r="IP92" s="19">
        <f>IFERROR(HLOOKUP(IP$1,'Nakladova matice_2018'!$A$1:$IW$188,65,FALSE),0)</f>
        <v>0</v>
      </c>
      <c r="IQ92" s="19">
        <f>IFERROR(HLOOKUP(IQ$1,'Nakladova matice_2018'!$A$1:$IW$188,65,FALSE),0)</f>
        <v>0</v>
      </c>
      <c r="IR92" s="19">
        <f>IFERROR(HLOOKUP(IR$1,'Nakladova matice_2018'!$A$1:$IW$188,65,FALSE),0)</f>
        <v>0</v>
      </c>
      <c r="IS92" s="19">
        <f>IFERROR(HLOOKUP(IS$1,'Nakladova matice_2018'!$A$1:$IW$188,65,FALSE),0)</f>
        <v>0</v>
      </c>
      <c r="IT92" s="19">
        <f>IFERROR(HLOOKUP(IT$1,'Nakladova matice_2018'!$A$1:$IW$188,65,FALSE),0)</f>
        <v>0</v>
      </c>
      <c r="IU92" s="19">
        <f>IFERROR(HLOOKUP(IU$1,'Nakladova matice_2018'!$A$1:$IW$188,65,FALSE),0)</f>
        <v>0</v>
      </c>
      <c r="IV92" s="19">
        <f>IFERROR(HLOOKUP(IV$1,'Nakladova matice_2018'!$A$1:$IW$188,65,FALSE),0)</f>
        <v>0</v>
      </c>
      <c r="IW92" s="19">
        <f>IFERROR(HLOOKUP(IW$1,'Nakladova matice_2018'!$A$1:$IW$188,65,FALSE),0)</f>
        <v>0</v>
      </c>
      <c r="IX92" s="19">
        <f>IFERROR(HLOOKUP(IX$1,'Nakladova matice_2018'!$A$1:$IW$188,65,FALSE),0)</f>
        <v>0</v>
      </c>
      <c r="IY92" s="19">
        <f>IFERROR(HLOOKUP(IY$1,'Nakladova matice_2018'!$A$1:$IW$188,65,FALSE),0)</f>
        <v>0</v>
      </c>
      <c r="IZ92" s="19">
        <f>IFERROR(HLOOKUP(IZ$1,'Nakladova matice_2018'!$A$1:$IW$188,65,FALSE),0)</f>
        <v>0</v>
      </c>
      <c r="JA92" s="19">
        <f>IFERROR(HLOOKUP(JA$1,'Nakladova matice_2018'!$A$1:$IW$188,65,FALSE),0)</f>
        <v>8813.7999999999993</v>
      </c>
      <c r="JB92" s="19">
        <f>IFERROR(HLOOKUP(JB$1,'Nakladova matice_2018'!$A$1:$IW$188,65,FALSE),0)</f>
        <v>0</v>
      </c>
      <c r="JC92" s="19">
        <f>IFERROR(HLOOKUP(JC$1,'Nakladova matice_2018'!$A$1:$IW$188,65,FALSE),0)</f>
        <v>0</v>
      </c>
      <c r="JD92" s="19">
        <f>IFERROR(HLOOKUP(JD$1,'Nakladova matice_2018'!$A$1:$IW$188,65,FALSE),0)</f>
        <v>0</v>
      </c>
      <c r="JE92" s="19">
        <f>IFERROR(HLOOKUP(JE$1,'Nakladova matice_2018'!$A$1:$IW$188,65,FALSE),0)</f>
        <v>0</v>
      </c>
      <c r="JF92" s="19">
        <f>IFERROR(HLOOKUP(JF$1,'Nakladova matice_2018'!$A$1:$IW$188,65,FALSE),0)</f>
        <v>0</v>
      </c>
      <c r="JG92" s="19">
        <f>IFERROR(HLOOKUP(JG$1,'Nakladova matice_2018'!$A$1:$IW$188,65,FALSE),0)</f>
        <v>0</v>
      </c>
      <c r="JH92" s="19">
        <f>IFERROR(HLOOKUP(JH$1,'Nakladova matice_2018'!$A$1:$IW$188,65,FALSE),0)</f>
        <v>0</v>
      </c>
      <c r="JI92" s="19">
        <f>IFERROR(HLOOKUP(JI$1,'Nakladova matice_2018'!$A$1:$IW$188,65,FALSE),0)</f>
        <v>0</v>
      </c>
      <c r="JJ92" s="19">
        <f>IFERROR(HLOOKUP(JJ$1,'Nakladova matice_2018'!$A$1:$IW$188,65,FALSE),0)</f>
        <v>0</v>
      </c>
      <c r="JK92" s="19">
        <f>IFERROR(HLOOKUP(JK$1,'Nakladova matice_2018'!$A$1:$IW$188,65,FALSE),0)</f>
        <v>0</v>
      </c>
      <c r="JL92" s="19">
        <f>IFERROR(HLOOKUP(JL$1,'Nakladova matice_2018'!$A$1:$IW$188,65,FALSE),0)</f>
        <v>0</v>
      </c>
      <c r="JM92" s="19">
        <f>IFERROR(HLOOKUP(JM$1,'Nakladova matice_2018'!$A$1:$IW$188,65,FALSE),0)</f>
        <v>0</v>
      </c>
      <c r="JN92" s="19">
        <f>IFERROR(HLOOKUP(JN$1,'Nakladova matice_2018'!$A$1:$IW$188,65,FALSE),0)</f>
        <v>0</v>
      </c>
      <c r="JO92" s="19">
        <f>IFERROR(HLOOKUP(JO$1,'Nakladova matice_2018'!$A$1:$IW$188,65,FALSE),0)</f>
        <v>0</v>
      </c>
      <c r="JP92" s="19">
        <f>IFERROR(HLOOKUP(JP$1,'Nakladova matice_2018'!$A$1:$IW$188,65,FALSE),0)</f>
        <v>0</v>
      </c>
      <c r="JQ92" s="19">
        <f>IFERROR(HLOOKUP(JQ$1,'Nakladova matice_2018'!$A$1:$IW$188,65,FALSE),0)</f>
        <v>0</v>
      </c>
      <c r="JR92" s="19">
        <f>IFERROR(HLOOKUP(JR$1,'Nakladova matice_2018'!$A$1:$IW$188,65,FALSE),0)</f>
        <v>0</v>
      </c>
      <c r="JS92" s="19">
        <f>IFERROR(HLOOKUP(JS$1,'Nakladova matice_2018'!$A$1:$IW$188,65,FALSE),0)</f>
        <v>0</v>
      </c>
      <c r="JT92" s="19">
        <f>IFERROR(HLOOKUP(JT$1,'Nakladova matice_2018'!$A$1:$IW$188,65,FALSE),0)</f>
        <v>0</v>
      </c>
      <c r="JU92" s="19">
        <f>IFERROR(HLOOKUP(JU$1,'Nakladova matice_2018'!$A$1:$IW$188,65,FALSE),0)</f>
        <v>0</v>
      </c>
      <c r="JV92" s="19">
        <f>IFERROR(HLOOKUP(JV$1,'Nakladova matice_2018'!$A$1:$IW$188,65,FALSE),0)</f>
        <v>0</v>
      </c>
      <c r="JW92" s="19">
        <f>IFERROR(HLOOKUP(JW$1,'Nakladova matice_2018'!$A$1:$IW$188,65,FALSE),0)</f>
        <v>0</v>
      </c>
      <c r="JX92" s="19">
        <f>IFERROR(HLOOKUP(JX$1,'Nakladova matice_2018'!$A$1:$IW$188,65,FALSE),0)</f>
        <v>0</v>
      </c>
      <c r="JY92" s="19">
        <f>IFERROR(HLOOKUP(JY$1,'Nakladova matice_2018'!$A$1:$IW$188,65,FALSE),0)</f>
        <v>0</v>
      </c>
      <c r="JZ92" s="19">
        <f>IFERROR(HLOOKUP(JZ$1,'Nakladova matice_2018'!$A$1:$IW$188,65,FALSE),0)</f>
        <v>0</v>
      </c>
      <c r="KA92" s="19">
        <f>IFERROR(HLOOKUP(KA$1,'Nakladova matice_2018'!$A$1:$IW$188,65,FALSE),0)</f>
        <v>0</v>
      </c>
      <c r="KB92" s="19">
        <f>IFERROR(HLOOKUP(KB$1,'Nakladova matice_2018'!$A$1:$IW$188,65,FALSE),0)</f>
        <v>0</v>
      </c>
      <c r="KC92" s="19">
        <f>IFERROR(HLOOKUP(KC$1,'Nakladova matice_2018'!$A$1:$IW$188,65,FALSE),0)</f>
        <v>0</v>
      </c>
      <c r="KD92" s="19">
        <f>IFERROR(HLOOKUP(KD$1,'Nakladova matice_2018'!$A$1:$IW$188,65,FALSE),0)</f>
        <v>0</v>
      </c>
      <c r="KE92" s="19">
        <f>IFERROR(HLOOKUP(KE$1,'Nakladova matice_2018'!$A$1:$IW$188,65,FALSE),0)</f>
        <v>0</v>
      </c>
      <c r="KF92" s="19">
        <f>IFERROR(HLOOKUP(KF$1,'Nakladova matice_2018'!$A$1:$IW$188,65,FALSE),0)</f>
        <v>0</v>
      </c>
      <c r="KG92" s="19">
        <f>IFERROR(HLOOKUP(KG$1,'Nakladova matice_2018'!$A$1:$IW$188,65,FALSE),0)</f>
        <v>0</v>
      </c>
      <c r="KH92" s="19">
        <f>IFERROR(HLOOKUP(KH$1,'Nakladova matice_2018'!$A$1:$IW$188,65,FALSE),0)</f>
        <v>0</v>
      </c>
      <c r="KI92" s="19">
        <f>IFERROR(HLOOKUP(KI$1,'Nakladova matice_2018'!$A$1:$IW$188,65,FALSE),0)</f>
        <v>0</v>
      </c>
      <c r="KJ92" s="19">
        <f>IFERROR(HLOOKUP(KJ$1,'Nakladova matice_2018'!$A$1:$IW$188,65,FALSE),0)</f>
        <v>0</v>
      </c>
      <c r="KK92" s="19">
        <f>IFERROR(HLOOKUP(KK$1,'Nakladova matice_2018'!$A$1:$IW$188,65,FALSE),0)</f>
        <v>0</v>
      </c>
      <c r="KL92" s="19">
        <f>IFERROR(HLOOKUP(KL$1,'Nakladova matice_2018'!$A$1:$IW$188,65,FALSE),0)</f>
        <v>0</v>
      </c>
      <c r="KM92" s="19">
        <f>IFERROR(HLOOKUP(KM$1,'Nakladova matice_2018'!$A$1:$IW$188,65,FALSE),0)</f>
        <v>0</v>
      </c>
      <c r="KN92" s="19">
        <f>IFERROR(HLOOKUP(KN$1,'Nakladova matice_2018'!$A$1:$IW$188,65,FALSE),0)</f>
        <v>0</v>
      </c>
      <c r="KO92" s="19">
        <f>IFERROR(HLOOKUP(KO$1,'Nakladova matice_2018'!$A$1:$IW$188,65,FALSE),0)</f>
        <v>0</v>
      </c>
      <c r="KP92" s="19">
        <f>IFERROR(HLOOKUP(KP$1,'Nakladova matice_2018'!$A$1:$IW$188,65,FALSE),0)</f>
        <v>0</v>
      </c>
      <c r="KQ92" s="19">
        <f>IFERROR(HLOOKUP(KQ$1,'Nakladova matice_2018'!$A$1:$IW$188,65,FALSE),0)</f>
        <v>0</v>
      </c>
      <c r="KR92" s="19">
        <f>IFERROR(HLOOKUP(KR$1,'Nakladova matice_2018'!$A$1:$IW$188,65,FALSE),0)</f>
        <v>273303.84000000003</v>
      </c>
      <c r="KS92" s="19">
        <f>IFERROR(HLOOKUP(KS$1,'Nakladova matice_2018'!$A$1:$IW$188,65,FALSE),0)</f>
        <v>0</v>
      </c>
      <c r="KT92" s="19">
        <f>IFERROR(HLOOKUP(KT$1,'Nakladova matice_2018'!$A$1:$IW$188,65,FALSE),0)</f>
        <v>0</v>
      </c>
      <c r="KU92" s="19">
        <f>IFERROR(HLOOKUP(KU$1,'Nakladova matice_2018'!$A$1:$IW$188,65,FALSE),0)</f>
        <v>0</v>
      </c>
      <c r="KV92" s="19">
        <f>IFERROR(HLOOKUP(KV$1,'Nakladova matice_2018'!$A$1:$IW$188,65,FALSE),0)</f>
        <v>0</v>
      </c>
      <c r="KW92" s="19">
        <f>IFERROR(HLOOKUP(KW$1,'Nakladova matice_2018'!$A$1:$IW$188,65,FALSE),0)</f>
        <v>0</v>
      </c>
      <c r="KX92" s="19">
        <f>IFERROR(HLOOKUP(KX$1,'Nakladova matice_2018'!$A$1:$IW$188,65,FALSE),0)</f>
        <v>0</v>
      </c>
      <c r="KY92" s="19">
        <f>IFERROR(HLOOKUP(KY$1,'Nakladova matice_2018'!$A$1:$IW$188,65,FALSE),0)</f>
        <v>0</v>
      </c>
      <c r="KZ92" s="19">
        <f>IFERROR(HLOOKUP(KZ$1,'Nakladova matice_2018'!$A$1:$IW$188,65,FALSE),0)</f>
        <v>17242.5</v>
      </c>
      <c r="LA92" s="19">
        <f>IFERROR(HLOOKUP(LA$1,'Nakladova matice_2018'!$A$1:$IW$188,65,FALSE),0)</f>
        <v>0</v>
      </c>
      <c r="LB92" s="19">
        <f>IFERROR(HLOOKUP(LB$1,'Nakladova matice_2018'!$A$1:$IW$188,65,FALSE),0)</f>
        <v>0</v>
      </c>
      <c r="LC92" s="19">
        <f>IFERROR(HLOOKUP(LC$1,'Nakladova matice_2018'!$A$1:$IW$188,65,FALSE),0)</f>
        <v>0</v>
      </c>
      <c r="LD92" s="19">
        <f>IFERROR(HLOOKUP(LD$1,'Nakladova matice_2018'!$A$1:$IW$188,65,FALSE),0)</f>
        <v>0</v>
      </c>
      <c r="LE92" s="19">
        <f>IFERROR(HLOOKUP(LE$1,'Nakladova matice_2018'!$A$1:$IW$188,65,FALSE),0)</f>
        <v>0</v>
      </c>
      <c r="LF92" s="19">
        <f>IFERROR(HLOOKUP(LF$1,'Nakladova matice_2018'!$A$1:$IW$188,65,FALSE),0)</f>
        <v>0</v>
      </c>
      <c r="LG92" s="19">
        <f>IFERROR(HLOOKUP(LG$1,'Nakladova matice_2018'!$A$1:$IW$188,65,FALSE),0)</f>
        <v>0</v>
      </c>
      <c r="LH92" s="19">
        <f>IFERROR(HLOOKUP(LH$1,'Nakladova matice_2018'!$A$1:$IW$188,65,FALSE),0)</f>
        <v>0</v>
      </c>
      <c r="LI92" s="19">
        <f>IFERROR(HLOOKUP(LI$1,'Nakladova matice_2018'!$A$1:$IW$188,65,FALSE),0)</f>
        <v>0</v>
      </c>
      <c r="LJ92" s="19">
        <f>IFERROR(HLOOKUP(LJ$1,'Nakladova matice_2018'!$A$1:$IW$188,65,FALSE),0)</f>
        <v>0</v>
      </c>
      <c r="LK92" s="19">
        <f>IFERROR(HLOOKUP(LK$1,'Nakladova matice_2018'!$A$1:$IW$188,65,FALSE),0)</f>
        <v>0</v>
      </c>
      <c r="LL92" s="19">
        <f>IFERROR(HLOOKUP(LL$1,'Nakladova matice_2018'!$A$1:$IW$188,65,FALSE),0)</f>
        <v>0</v>
      </c>
      <c r="LM92" s="19">
        <f>IFERROR(HLOOKUP(LM$1,'Nakladova matice_2018'!$A$1:$IW$188,65,FALSE),0)</f>
        <v>0</v>
      </c>
      <c r="LN92" s="19">
        <f>IFERROR(HLOOKUP(LN$1,'Nakladova matice_2018'!$A$1:$IW$188,65,FALSE),0)</f>
        <v>0</v>
      </c>
      <c r="LO92" s="19">
        <f>IFERROR(HLOOKUP(LO$1,'Nakladova matice_2018'!$A$1:$IW$188,65,FALSE),0)</f>
        <v>0</v>
      </c>
      <c r="LP92" s="19">
        <f>IFERROR(HLOOKUP(LP$1,'Nakladova matice_2018'!$A$1:$IW$188,65,FALSE),0)</f>
        <v>0</v>
      </c>
      <c r="LQ92" s="19">
        <f>IFERROR(HLOOKUP(LQ$1,'Nakladova matice_2018'!$A$1:$IW$188,65,FALSE),0)</f>
        <v>0</v>
      </c>
      <c r="LR92" s="19">
        <f>IFERROR(HLOOKUP(LR$1,'Nakladova matice_2018'!$A$1:$IW$188,65,FALSE),0)</f>
        <v>0</v>
      </c>
      <c r="LS92" s="19">
        <f>IFERROR(HLOOKUP(LS$1,'Nakladova matice_2018'!$A$1:$IW$188,65,FALSE),0)</f>
        <v>0</v>
      </c>
      <c r="LT92" s="19">
        <f>IFERROR(HLOOKUP(LT$1,'Nakladova matice_2018'!$A$1:$IW$188,65,FALSE),0)</f>
        <v>0</v>
      </c>
      <c r="LU92" s="19">
        <f>IFERROR(HLOOKUP(LU$1,'Nakladova matice_2018'!$A$1:$IW$188,65,FALSE),0)</f>
        <v>0</v>
      </c>
      <c r="LV92" s="19">
        <f>IFERROR(HLOOKUP(LV$1,'Nakladova matice_2018'!$A$1:$IW$188,65,FALSE),0)</f>
        <v>0</v>
      </c>
      <c r="LW92" s="19">
        <f>IFERROR(HLOOKUP(LW$1,'Nakladova matice_2018'!$A$1:$IW$188,65,FALSE),0)</f>
        <v>0</v>
      </c>
      <c r="LX92" s="19">
        <f>IFERROR(HLOOKUP(LX$1,'Nakladova matice_2018'!$A$1:$IW$188,65,FALSE),0)</f>
        <v>0</v>
      </c>
      <c r="LY92" s="19">
        <f>IFERROR(HLOOKUP(LY$1,'Nakladova matice_2018'!$A$1:$IW$188,65,FALSE),0)</f>
        <v>0</v>
      </c>
      <c r="LZ92" s="19">
        <f>IFERROR(HLOOKUP(LZ$1,'Nakladova matice_2018'!$A$1:$IW$188,65,FALSE),0)</f>
        <v>0</v>
      </c>
      <c r="MA92" s="19">
        <f>IFERROR(HLOOKUP(MA$1,'Nakladova matice_2018'!$A$1:$IW$188,65,FALSE),0)</f>
        <v>0</v>
      </c>
      <c r="MB92" s="19">
        <f>IFERROR(HLOOKUP(MB$1,'Nakladova matice_2018'!$A$1:$IW$188,65,FALSE),0)</f>
        <v>0</v>
      </c>
      <c r="MC92" s="19">
        <f>IFERROR(HLOOKUP(MC$1,'Nakladova matice_2018'!$A$1:$IW$188,65,FALSE),0)</f>
        <v>0</v>
      </c>
      <c r="MD92" s="19">
        <f>IFERROR(HLOOKUP(MD$1,'Nakladova matice_2018'!$A$1:$IW$188,65,FALSE),0)</f>
        <v>0</v>
      </c>
      <c r="ME92" s="19">
        <f>IFERROR(HLOOKUP(ME$1,'Nakladova matice_2018'!$A$1:$IW$188,65,FALSE),0)</f>
        <v>0</v>
      </c>
      <c r="MF92" s="19">
        <f>IFERROR(HLOOKUP(MF$1,'Nakladova matice_2018'!$A$1:$IW$188,65,FALSE),0)</f>
        <v>0</v>
      </c>
      <c r="MG92" s="19">
        <f>IFERROR(HLOOKUP(MG$1,'Nakladova matice_2018'!$A$1:$IW$188,65,FALSE),0)</f>
        <v>0</v>
      </c>
      <c r="MH92" s="19">
        <f>IFERROR(HLOOKUP(MH$1,'Nakladova matice_2018'!$A$1:$IW$188,65,FALSE),0)</f>
        <v>0</v>
      </c>
      <c r="MI92" s="19">
        <f>IFERROR(HLOOKUP(MI$1,'Nakladova matice_2018'!$A$1:$IW$188,65,FALSE),0)</f>
        <v>0</v>
      </c>
      <c r="MJ92" s="19">
        <f>IFERROR(HLOOKUP(MJ$1,'Nakladova matice_2018'!$A$1:$IW$188,65,FALSE),0)</f>
        <v>0</v>
      </c>
      <c r="MK92" s="19">
        <f>IFERROR(HLOOKUP(MK$1,'Nakladova matice_2018'!$A$1:$IW$188,65,FALSE),0)</f>
        <v>0</v>
      </c>
      <c r="ML92" s="19">
        <f>IFERROR(HLOOKUP(ML$1,'Nakladova matice_2018'!$A$1:$IW$188,65,FALSE),0)</f>
        <v>0</v>
      </c>
      <c r="MM92" s="19">
        <f>IFERROR(HLOOKUP(MM$1,'Nakladova matice_2018'!$A$1:$IW$188,65,FALSE),0)</f>
        <v>61833.5</v>
      </c>
      <c r="MN92" s="19">
        <f>IFERROR(HLOOKUP(MN$1,'Nakladova matice_2018'!$A$1:$IW$188,65,FALSE),0)</f>
        <v>0</v>
      </c>
      <c r="MO92" s="20">
        <f t="shared" si="84"/>
        <v>610246.43999999994</v>
      </c>
      <c r="MP92" s="20">
        <f>MO92-'Nakladova matice_2018'!IX65</f>
        <v>0</v>
      </c>
    </row>
    <row r="93" spans="1:354" x14ac:dyDescent="0.2">
      <c r="A93" s="27">
        <v>518133</v>
      </c>
      <c r="B93" s="21" t="s">
        <v>235</v>
      </c>
      <c r="C93" s="53">
        <v>0</v>
      </c>
      <c r="D93" s="19">
        <f>IFERROR(HLOOKUP(D$1,'Nakladova matice_2018'!$A$1:$IW$188,66,FALSE),0)</f>
        <v>0</v>
      </c>
      <c r="E93" s="19">
        <f>IFERROR(HLOOKUP(E$1,'Nakladova matice_2018'!$A$1:$IW$188,66,FALSE),0)</f>
        <v>0</v>
      </c>
      <c r="F93" s="19">
        <f>IFERROR(HLOOKUP(F$1,'Nakladova matice_2018'!$A$1:$IW$188,66,FALSE),0)</f>
        <v>0</v>
      </c>
      <c r="G93" s="19">
        <f>IFERROR(HLOOKUP(G$1,'Nakladova matice_2018'!$A$1:$IW$188,66,FALSE),0)</f>
        <v>0</v>
      </c>
      <c r="H93" s="19">
        <f>IFERROR(HLOOKUP(H$1,'Nakladova matice_2018'!$A$1:$IW$188,66,FALSE),0)</f>
        <v>0</v>
      </c>
      <c r="I93" s="19">
        <f>IFERROR(HLOOKUP(I$1,'Nakladova matice_2018'!$A$1:$IW$188,66,FALSE),0)</f>
        <v>0</v>
      </c>
      <c r="J93" s="19">
        <f>IFERROR(HLOOKUP(J$1,'Nakladova matice_2018'!$A$1:$IW$188,66,FALSE),0)</f>
        <v>24096</v>
      </c>
      <c r="K93" s="19">
        <f>IFERROR(HLOOKUP(K$1,'Nakladova matice_2018'!$A$1:$IW$188,66,FALSE),0)</f>
        <v>0</v>
      </c>
      <c r="L93" s="19">
        <f>IFERROR(HLOOKUP(L$1,'Nakladova matice_2018'!$A$1:$IW$188,66,FALSE),0)</f>
        <v>0</v>
      </c>
      <c r="M93" s="19">
        <f>IFERROR(HLOOKUP(M$1,'Nakladova matice_2018'!$A$1:$IW$188,66,FALSE),0)</f>
        <v>0</v>
      </c>
      <c r="N93" s="19">
        <f>IFERROR(HLOOKUP(N$1,'Nakladova matice_2018'!$A$1:$IW$188,66,FALSE),0)</f>
        <v>0</v>
      </c>
      <c r="O93" s="19">
        <f>IFERROR(HLOOKUP(O$1,'Nakladova matice_2018'!$A$1:$IW$188,66,FALSE),0)</f>
        <v>16106.77</v>
      </c>
      <c r="P93" s="19">
        <f>IFERROR(HLOOKUP(P$1,'Nakladova matice_2018'!$A$1:$IW$188,66,FALSE),0)</f>
        <v>0</v>
      </c>
      <c r="Q93" s="19">
        <f>IFERROR(HLOOKUP(Q$1,'Nakladova matice_2018'!$A$1:$IW$188,66,FALSE),0)</f>
        <v>0</v>
      </c>
      <c r="R93" s="19">
        <f>IFERROR(HLOOKUP(R$1,'Nakladova matice_2018'!$A$1:$IW$188,66,FALSE),0)</f>
        <v>0</v>
      </c>
      <c r="S93" s="19">
        <f>IFERROR(HLOOKUP(S$1,'Nakladova matice_2018'!$A$1:$IW$188,66,FALSE),0)</f>
        <v>0</v>
      </c>
      <c r="T93" s="19">
        <f>IFERROR(HLOOKUP(T$1,'Nakladova matice_2018'!$A$1:$IW$188,66,FALSE),0)</f>
        <v>0</v>
      </c>
      <c r="U93" s="19">
        <f>IFERROR(HLOOKUP(U$1,'Nakladova matice_2018'!$A$1:$IW$188,66,FALSE),0)</f>
        <v>0</v>
      </c>
      <c r="V93" s="19">
        <f>IFERROR(HLOOKUP(V$1,'Nakladova matice_2018'!$A$1:$IW$188,66,FALSE),0)</f>
        <v>0</v>
      </c>
      <c r="W93" s="19">
        <f>IFERROR(HLOOKUP(W$1,'Nakladova matice_2018'!$A$1:$IW$188,66,FALSE),0)</f>
        <v>12100</v>
      </c>
      <c r="X93" s="19">
        <f>IFERROR(HLOOKUP(X$1,'Nakladova matice_2018'!$A$1:$IW$188,66,FALSE),0)</f>
        <v>0</v>
      </c>
      <c r="Y93" s="19">
        <f>IFERROR(HLOOKUP(Y$1,'Nakladova matice_2018'!$A$1:$IW$188,66,FALSE),0)</f>
        <v>0</v>
      </c>
      <c r="Z93" s="19">
        <f>IFERROR(HLOOKUP(Z$1,'Nakladova matice_2018'!$A$1:$IW$188,66,FALSE),0)</f>
        <v>73575.19</v>
      </c>
      <c r="AA93" s="19">
        <f>IFERROR(HLOOKUP(AA$1,'Nakladova matice_2018'!$A$1:$IW$188,66,FALSE),0)</f>
        <v>0</v>
      </c>
      <c r="AB93" s="19">
        <f>IFERROR(HLOOKUP(AB$1,'Nakladova matice_2018'!$A$1:$IW$188,66,FALSE),0)</f>
        <v>0</v>
      </c>
      <c r="AC93" s="19">
        <f>IFERROR(HLOOKUP(AC$1,'Nakladova matice_2018'!$A$1:$IW$188,66,FALSE),0)</f>
        <v>0</v>
      </c>
      <c r="AD93" s="19">
        <f>IFERROR(HLOOKUP(AD$1,'Nakladova matice_2018'!$A$1:$IW$188,66,FALSE),0)</f>
        <v>0</v>
      </c>
      <c r="AE93" s="19">
        <f>IFERROR(HLOOKUP(AE$1,'Nakladova matice_2018'!$A$1:$IW$188,66,FALSE),0)</f>
        <v>0</v>
      </c>
      <c r="AF93" s="19">
        <f>IFERROR(HLOOKUP(AF$1,'Nakladova matice_2018'!$A$1:$IW$188,66,FALSE),0)</f>
        <v>0</v>
      </c>
      <c r="AG93" s="19">
        <f>IFERROR(HLOOKUP(AG$1,'Nakladova matice_2018'!$A$1:$IW$188,66,FALSE),0)</f>
        <v>0</v>
      </c>
      <c r="AH93" s="19">
        <f>IFERROR(HLOOKUP(AH$1,'Nakladova matice_2018'!$A$1:$IW$188,66,FALSE),0)</f>
        <v>0</v>
      </c>
      <c r="AI93" s="19">
        <f>IFERROR(HLOOKUP(AI$1,'Nakladova matice_2018'!$A$1:$IW$188,66,FALSE),0)</f>
        <v>0</v>
      </c>
      <c r="AJ93" s="19">
        <f>IFERROR(HLOOKUP(AJ$1,'Nakladova matice_2018'!$A$1:$IW$188,66,FALSE),0)</f>
        <v>0</v>
      </c>
      <c r="AK93" s="19">
        <f>IFERROR(HLOOKUP(AK$1,'Nakladova matice_2018'!$A$1:$IW$188,66,FALSE),0)</f>
        <v>0</v>
      </c>
      <c r="AL93" s="19">
        <f>IFERROR(HLOOKUP(AL$1,'Nakladova matice_2018'!$A$1:$IW$188,66,FALSE),0)</f>
        <v>0</v>
      </c>
      <c r="AM93" s="19">
        <f>IFERROR(HLOOKUP(AM$1,'Nakladova matice_2018'!$A$1:$IW$188,66,FALSE),0)</f>
        <v>0</v>
      </c>
      <c r="AN93" s="19">
        <f>IFERROR(HLOOKUP(AN$1,'Nakladova matice_2018'!$A$1:$IW$188,66,FALSE),0)</f>
        <v>0</v>
      </c>
      <c r="AO93" s="19">
        <f>IFERROR(HLOOKUP(AO$1,'Nakladova matice_2018'!$A$1:$IW$188,66,FALSE),0)</f>
        <v>0</v>
      </c>
      <c r="AP93" s="19">
        <f>IFERROR(HLOOKUP(AP$1,'Nakladova matice_2018'!$A$1:$IW$188,66,FALSE),0)</f>
        <v>0</v>
      </c>
      <c r="AQ93" s="19">
        <f>IFERROR(HLOOKUP(AQ$1,'Nakladova matice_2018'!$A$1:$IW$188,66,FALSE),0)</f>
        <v>0</v>
      </c>
      <c r="AR93" s="19">
        <f>IFERROR(HLOOKUP(AR$1,'Nakladova matice_2018'!$A$1:$IW$188,66,FALSE),0)</f>
        <v>0</v>
      </c>
      <c r="AS93" s="19">
        <f>IFERROR(HLOOKUP(AS$1,'Nakladova matice_2018'!$A$1:$IW$188,66,FALSE),0)</f>
        <v>0</v>
      </c>
      <c r="AT93" s="19">
        <f>IFERROR(HLOOKUP(AT$1,'Nakladova matice_2018'!$A$1:$IW$188,66,FALSE),0)</f>
        <v>261006.59</v>
      </c>
      <c r="AU93" s="19">
        <f>IFERROR(HLOOKUP(AU$1,'Nakladova matice_2018'!$A$1:$IW$188,66,FALSE),0)</f>
        <v>0</v>
      </c>
      <c r="AV93" s="19">
        <f>IFERROR(HLOOKUP(AV$1,'Nakladova matice_2018'!$A$1:$IW$188,66,FALSE),0)</f>
        <v>0</v>
      </c>
      <c r="AW93" s="19">
        <f>IFERROR(HLOOKUP(AW$1,'Nakladova matice_2018'!$A$1:$IW$188,66,FALSE),0)</f>
        <v>0</v>
      </c>
      <c r="AX93" s="19">
        <f>IFERROR(HLOOKUP(AX$1,'Nakladova matice_2018'!$A$1:$IW$188,66,FALSE),0)</f>
        <v>0</v>
      </c>
      <c r="AY93" s="19">
        <f>IFERROR(HLOOKUP(AY$1,'Nakladova matice_2018'!$A$1:$IW$188,66,FALSE),0)</f>
        <v>0</v>
      </c>
      <c r="AZ93" s="19">
        <f>IFERROR(HLOOKUP(AZ$1,'Nakladova matice_2018'!$A$1:$IW$188,66,FALSE),0)</f>
        <v>0</v>
      </c>
      <c r="BA93" s="19">
        <f>IFERROR(HLOOKUP(BA$1,'Nakladova matice_2018'!$A$1:$IW$188,66,FALSE),0)</f>
        <v>0</v>
      </c>
      <c r="BB93" s="19">
        <f>IFERROR(HLOOKUP(BB$1,'Nakladova matice_2018'!$A$1:$IW$188,66,FALSE),0)</f>
        <v>0</v>
      </c>
      <c r="BC93" s="19">
        <f>IFERROR(HLOOKUP(BC$1,'Nakladova matice_2018'!$A$1:$IW$188,66,FALSE),0)</f>
        <v>0</v>
      </c>
      <c r="BD93" s="19">
        <f>IFERROR(HLOOKUP(BD$1,'Nakladova matice_2018'!$A$1:$IW$188,66,FALSE),0)</f>
        <v>7560.34</v>
      </c>
      <c r="BE93" s="19">
        <f>IFERROR(HLOOKUP(BE$1,'Nakladova matice_2018'!$A$1:$IW$188,66,FALSE),0)</f>
        <v>0</v>
      </c>
      <c r="BF93" s="19">
        <f>IFERROR(HLOOKUP(BF$1,'Nakladova matice_2018'!$A$1:$IW$188,66,FALSE),0)</f>
        <v>0</v>
      </c>
      <c r="BG93" s="19">
        <f>IFERROR(HLOOKUP(BG$1,'Nakladova matice_2018'!$A$1:$IW$188,66,FALSE),0)</f>
        <v>0</v>
      </c>
      <c r="BH93" s="19">
        <f>IFERROR(HLOOKUP(BH$1,'Nakladova matice_2018'!$A$1:$IW$188,66,FALSE),0)</f>
        <v>0</v>
      </c>
      <c r="BI93" s="19">
        <f>IFERROR(HLOOKUP(BI$1,'Nakladova matice_2018'!$A$1:$IW$188,66,FALSE),0)</f>
        <v>0</v>
      </c>
      <c r="BJ93" s="19">
        <f>IFERROR(HLOOKUP(BJ$1,'Nakladova matice_2018'!$A$1:$IW$188,66,FALSE),0)</f>
        <v>0</v>
      </c>
      <c r="BK93" s="19">
        <f>IFERROR(HLOOKUP(BK$1,'Nakladova matice_2018'!$A$1:$IW$188,66,FALSE),0)</f>
        <v>0</v>
      </c>
      <c r="BL93" s="19">
        <f>IFERROR(HLOOKUP(BL$1,'Nakladova matice_2018'!$A$1:$IW$188,66,FALSE),0)</f>
        <v>0</v>
      </c>
      <c r="BM93" s="19">
        <f>IFERROR(HLOOKUP(BM$1,'Nakladova matice_2018'!$A$1:$IW$188,66,FALSE),0)</f>
        <v>0</v>
      </c>
      <c r="BN93" s="19">
        <f>IFERROR(HLOOKUP(BN$1,'Nakladova matice_2018'!$A$1:$IW$188,66,FALSE),0)</f>
        <v>0</v>
      </c>
      <c r="BO93" s="19">
        <f>IFERROR(HLOOKUP(BO$1,'Nakladova matice_2018'!$A$1:$IW$188,66,FALSE),0)</f>
        <v>0</v>
      </c>
      <c r="BP93" s="19">
        <f>IFERROR(HLOOKUP(BP$1,'Nakladova matice_2018'!$A$1:$IW$188,66,FALSE),0)</f>
        <v>0</v>
      </c>
      <c r="BQ93" s="19">
        <f>IFERROR(HLOOKUP(BQ$1,'Nakladova matice_2018'!$A$1:$IW$188,66,FALSE),0)</f>
        <v>0</v>
      </c>
      <c r="BR93" s="19">
        <f>IFERROR(HLOOKUP(BR$1,'Nakladova matice_2018'!$A$1:$IW$188,66,FALSE),0)</f>
        <v>0</v>
      </c>
      <c r="BS93" s="19">
        <f>IFERROR(HLOOKUP(BS$1,'Nakladova matice_2018'!$A$1:$IW$188,66,FALSE),0)</f>
        <v>0</v>
      </c>
      <c r="BT93" s="19">
        <f>IFERROR(HLOOKUP(BT$1,'Nakladova matice_2018'!$A$1:$IW$188,66,FALSE),0)</f>
        <v>1513640.74</v>
      </c>
      <c r="BU93" s="19">
        <f>IFERROR(HLOOKUP(BU$1,'Nakladova matice_2018'!$A$1:$IW$188,66,FALSE),0)</f>
        <v>0</v>
      </c>
      <c r="BV93" s="19">
        <f>IFERROR(HLOOKUP(BV$1,'Nakladova matice_2018'!$A$1:$IW$188,66,FALSE),0)</f>
        <v>0</v>
      </c>
      <c r="BW93" s="19">
        <f>IFERROR(HLOOKUP(BW$1,'Nakladova matice_2018'!$A$1:$IW$188,66,FALSE),0)</f>
        <v>0</v>
      </c>
      <c r="BX93" s="19">
        <f>IFERROR(HLOOKUP(BX$1,'Nakladova matice_2018'!$A$1:$IW$188,66,FALSE),0)</f>
        <v>298175.35999999999</v>
      </c>
      <c r="BY93" s="19">
        <f>IFERROR(HLOOKUP(BY$1,'Nakladova matice_2018'!$A$1:$IW$188,66,FALSE),0)</f>
        <v>0</v>
      </c>
      <c r="BZ93" s="19">
        <f>IFERROR(HLOOKUP(BZ$1,'Nakladova matice_2018'!$A$1:$IW$188,66,FALSE),0)</f>
        <v>0</v>
      </c>
      <c r="CA93" s="19">
        <f>IFERROR(HLOOKUP(CA$1,'Nakladova matice_2018'!$A$1:$IW$188,66,FALSE),0)</f>
        <v>0</v>
      </c>
      <c r="CB93" s="19">
        <f>IFERROR(HLOOKUP(CB$1,'Nakladova matice_2018'!$A$1:$IW$188,66,FALSE),0)</f>
        <v>0</v>
      </c>
      <c r="CC93" s="19">
        <f>IFERROR(HLOOKUP(CC$1,'Nakladova matice_2018'!$A$1:$IW$188,66,FALSE),0)</f>
        <v>0</v>
      </c>
      <c r="CD93" s="19">
        <f>IFERROR(HLOOKUP(CD$1,'Nakladova matice_2018'!$A$1:$IW$188,66,FALSE),0)</f>
        <v>0</v>
      </c>
      <c r="CE93" s="19">
        <f>IFERROR(HLOOKUP(CE$1,'Nakladova matice_2018'!$A$1:$IW$188,66,FALSE),0)</f>
        <v>0</v>
      </c>
      <c r="CF93" s="19">
        <f>IFERROR(HLOOKUP(CF$1,'Nakladova matice_2018'!$A$1:$IW$188,66,FALSE),0)</f>
        <v>0</v>
      </c>
      <c r="CG93" s="19">
        <f>IFERROR(HLOOKUP(CG$1,'Nakladova matice_2018'!$A$1:$IW$188,66,FALSE),0)</f>
        <v>0</v>
      </c>
      <c r="CH93" s="19">
        <f>IFERROR(HLOOKUP(CH$1,'Nakladova matice_2018'!$A$1:$IW$188,66,FALSE),0)</f>
        <v>0</v>
      </c>
      <c r="CI93" s="19">
        <f>IFERROR(HLOOKUP(CI$1,'Nakladova matice_2018'!$A$1:$IW$188,66,FALSE),0)</f>
        <v>0</v>
      </c>
      <c r="CJ93" s="19">
        <f>IFERROR(HLOOKUP(CJ$1,'Nakladova matice_2018'!$A$1:$IW$188,66,FALSE),0)</f>
        <v>0</v>
      </c>
      <c r="CK93" s="19">
        <f>IFERROR(HLOOKUP(CK$1,'Nakladova matice_2018'!$A$1:$IW$188,66,FALSE),0)</f>
        <v>0</v>
      </c>
      <c r="CL93" s="19">
        <f>IFERROR(HLOOKUP(CL$1,'Nakladova matice_2018'!$A$1:$IW$188,66,FALSE),0)</f>
        <v>0</v>
      </c>
      <c r="CM93" s="19">
        <f>IFERROR(HLOOKUP(CM$1,'Nakladova matice_2018'!$A$1:$IW$188,66,FALSE),0)</f>
        <v>0</v>
      </c>
      <c r="CN93" s="19">
        <f>IFERROR(HLOOKUP(CN$1,'Nakladova matice_2018'!$A$1:$IW$188,66,FALSE),0)</f>
        <v>190649.9</v>
      </c>
      <c r="CO93" s="19">
        <f>IFERROR(HLOOKUP(CO$1,'Nakladova matice_2018'!$A$1:$IW$188,66,FALSE),0)</f>
        <v>0</v>
      </c>
      <c r="CP93" s="19">
        <f>IFERROR(HLOOKUP(CP$1,'Nakladova matice_2018'!$A$1:$IW$188,66,FALSE),0)</f>
        <v>0</v>
      </c>
      <c r="CQ93" s="19">
        <f>IFERROR(HLOOKUP(CQ$1,'Nakladova matice_2018'!$A$1:$IW$188,66,FALSE),0)</f>
        <v>0</v>
      </c>
      <c r="CR93" s="19">
        <f>IFERROR(HLOOKUP(CR$1,'Nakladova matice_2018'!$A$1:$IW$188,66,FALSE),0)</f>
        <v>0</v>
      </c>
      <c r="CS93" s="19">
        <f>IFERROR(HLOOKUP(CS$1,'Nakladova matice_2018'!$A$1:$IW$188,66,FALSE),0)</f>
        <v>0</v>
      </c>
      <c r="CT93" s="19">
        <f>IFERROR(HLOOKUP(CT$1,'Nakladova matice_2018'!$A$1:$IW$188,66,FALSE),0)</f>
        <v>3993</v>
      </c>
      <c r="CU93" s="19">
        <f>IFERROR(HLOOKUP(CU$1,'Nakladova matice_2018'!$A$1:$IW$188,66,FALSE),0)</f>
        <v>0</v>
      </c>
      <c r="CV93" s="19">
        <f>IFERROR(HLOOKUP(CV$1,'Nakladova matice_2018'!$A$1:$IW$188,66,FALSE),0)</f>
        <v>0</v>
      </c>
      <c r="CW93" s="19">
        <f>IFERROR(HLOOKUP(CW$1,'Nakladova matice_2018'!$A$1:$IW$188,66,FALSE),0)</f>
        <v>0</v>
      </c>
      <c r="CX93" s="19">
        <f>IFERROR(HLOOKUP(CX$1,'Nakladova matice_2018'!$A$1:$IW$188,66,FALSE),0)</f>
        <v>0</v>
      </c>
      <c r="CY93" s="19">
        <f>IFERROR(HLOOKUP(CY$1,'Nakladova matice_2018'!$A$1:$IW$188,66,FALSE),0)</f>
        <v>0</v>
      </c>
      <c r="CZ93" s="19">
        <f>IFERROR(HLOOKUP(CZ$1,'Nakladova matice_2018'!$A$1:$IW$188,66,FALSE),0)</f>
        <v>0</v>
      </c>
      <c r="DA93" s="19">
        <f>IFERROR(HLOOKUP(DA$1,'Nakladova matice_2018'!$A$1:$IW$188,66,FALSE),0)</f>
        <v>0</v>
      </c>
      <c r="DB93" s="19">
        <f>IFERROR(HLOOKUP(DB$1,'Nakladova matice_2018'!$A$1:$IW$188,66,FALSE),0)</f>
        <v>0</v>
      </c>
      <c r="DC93" s="19">
        <f>IFERROR(HLOOKUP(DC$1,'Nakladova matice_2018'!$A$1:$IW$188,66,FALSE),0)</f>
        <v>0</v>
      </c>
      <c r="DD93" s="19">
        <f>IFERROR(HLOOKUP(DD$1,'Nakladova matice_2018'!$A$1:$IW$188,66,FALSE),0)</f>
        <v>0</v>
      </c>
      <c r="DE93" s="19">
        <f>IFERROR(HLOOKUP(DE$1,'Nakladova matice_2018'!$A$1:$IW$188,66,FALSE),0)</f>
        <v>0</v>
      </c>
      <c r="DF93" s="19">
        <f>IFERROR(HLOOKUP(DF$1,'Nakladova matice_2018'!$A$1:$IW$188,66,FALSE),0)</f>
        <v>0</v>
      </c>
      <c r="DG93" s="19">
        <f>IFERROR(HLOOKUP(DG$1,'Nakladova matice_2018'!$A$1:$IW$188,66,FALSE),0)</f>
        <v>0</v>
      </c>
      <c r="DH93" s="19">
        <f>IFERROR(HLOOKUP(DH$1,'Nakladova matice_2018'!$A$1:$IW$188,66,FALSE),0)</f>
        <v>0</v>
      </c>
      <c r="DI93" s="19">
        <f>IFERROR(HLOOKUP(DI$1,'Nakladova matice_2018'!$A$1:$IW$188,66,FALSE),0)</f>
        <v>0</v>
      </c>
      <c r="DJ93" s="19">
        <f>IFERROR(HLOOKUP(DJ$1,'Nakladova matice_2018'!$A$1:$IW$188,66,FALSE),0)</f>
        <v>0</v>
      </c>
      <c r="DK93" s="19">
        <f>IFERROR(HLOOKUP(DK$1,'Nakladova matice_2018'!$A$1:$IW$188,66,FALSE),0)</f>
        <v>0</v>
      </c>
      <c r="DL93" s="19">
        <f>IFERROR(HLOOKUP(DL$1,'Nakladova matice_2018'!$A$1:$IW$188,66,FALSE),0)</f>
        <v>0</v>
      </c>
      <c r="DM93" s="19">
        <f>IFERROR(HLOOKUP(DM$1,'Nakladova matice_2018'!$A$1:$IW$188,66,FALSE),0)</f>
        <v>0</v>
      </c>
      <c r="DN93" s="19">
        <f>IFERROR(HLOOKUP(DN$1,'Nakladova matice_2018'!$A$1:$IW$188,66,FALSE),0)</f>
        <v>0</v>
      </c>
      <c r="DO93" s="19">
        <f>IFERROR(HLOOKUP(DO$1,'Nakladova matice_2018'!$A$1:$IW$188,66,FALSE),0)</f>
        <v>0</v>
      </c>
      <c r="DP93" s="19">
        <f>IFERROR(HLOOKUP(DP$1,'Nakladova matice_2018'!$A$1:$IW$188,66,FALSE),0)</f>
        <v>0</v>
      </c>
      <c r="DQ93" s="19">
        <f>IFERROR(HLOOKUP(DQ$1,'Nakladova matice_2018'!$A$1:$IW$188,66,FALSE),0)</f>
        <v>0</v>
      </c>
      <c r="DR93" s="19">
        <f>IFERROR(HLOOKUP(DR$1,'Nakladova matice_2018'!$A$1:$IW$188,66,FALSE),0)</f>
        <v>135188.6</v>
      </c>
      <c r="DS93" s="19">
        <f>IFERROR(HLOOKUP(DS$1,'Nakladova matice_2018'!$A$1:$IW$188,66,FALSE),0)</f>
        <v>0</v>
      </c>
      <c r="DT93" s="19">
        <f>IFERROR(HLOOKUP(DT$1,'Nakladova matice_2018'!$A$1:$IW$188,66,FALSE),0)</f>
        <v>0</v>
      </c>
      <c r="DU93" s="19">
        <f>IFERROR(HLOOKUP(DU$1,'Nakladova matice_2018'!$A$1:$IW$188,66,FALSE),0)</f>
        <v>0</v>
      </c>
      <c r="DV93" s="19">
        <f>IFERROR(HLOOKUP(DV$1,'Nakladova matice_2018'!$A$1:$IW$188,66,FALSE),0)</f>
        <v>0</v>
      </c>
      <c r="DW93" s="19">
        <f>IFERROR(HLOOKUP(DW$1,'Nakladova matice_2018'!$A$1:$IW$188,66,FALSE),0)</f>
        <v>0</v>
      </c>
      <c r="DX93" s="19">
        <f>IFERROR(HLOOKUP(DX$1,'Nakladova matice_2018'!$A$1:$IW$188,66,FALSE),0)</f>
        <v>0</v>
      </c>
      <c r="DY93" s="19">
        <f>IFERROR(HLOOKUP(DY$1,'Nakladova matice_2018'!$A$1:$IW$188,66,FALSE),0)</f>
        <v>0</v>
      </c>
      <c r="DZ93" s="19">
        <f>IFERROR(HLOOKUP(DZ$1,'Nakladova matice_2018'!$A$1:$IW$188,66,FALSE),0)</f>
        <v>0</v>
      </c>
      <c r="EA93" s="19">
        <f>IFERROR(HLOOKUP(EA$1,'Nakladova matice_2018'!$A$1:$IW$188,66,FALSE),0)</f>
        <v>0</v>
      </c>
      <c r="EB93" s="19">
        <f>IFERROR(HLOOKUP(EB$1,'Nakladova matice_2018'!$A$1:$IW$188,66,FALSE),0)</f>
        <v>0</v>
      </c>
      <c r="EC93" s="19">
        <f>IFERROR(HLOOKUP(EC$1,'Nakladova matice_2018'!$A$1:$IW$188,66,FALSE),0)</f>
        <v>0</v>
      </c>
      <c r="ED93" s="19">
        <f>IFERROR(HLOOKUP(ED$1,'Nakladova matice_2018'!$A$1:$IW$188,66,FALSE),0)</f>
        <v>0</v>
      </c>
      <c r="EE93" s="19">
        <f>IFERROR(HLOOKUP(EE$1,'Nakladova matice_2018'!$A$1:$IW$188,66,FALSE),0)</f>
        <v>0</v>
      </c>
      <c r="EF93" s="19">
        <f>IFERROR(HLOOKUP(EF$1,'Nakladova matice_2018'!$A$1:$IW$188,66,FALSE),0)</f>
        <v>0</v>
      </c>
      <c r="EG93" s="19">
        <f>IFERROR(HLOOKUP(EG$1,'Nakladova matice_2018'!$A$1:$IW$188,66,FALSE),0)</f>
        <v>0</v>
      </c>
      <c r="EH93" s="19">
        <f>IFERROR(HLOOKUP(EH$1,'Nakladova matice_2018'!$A$1:$IW$188,66,FALSE),0)</f>
        <v>0</v>
      </c>
      <c r="EI93" s="19">
        <f>IFERROR(HLOOKUP(EI$1,'Nakladova matice_2018'!$A$1:$IW$188,66,FALSE),0)</f>
        <v>0</v>
      </c>
      <c r="EJ93" s="19">
        <f>IFERROR(HLOOKUP(EJ$1,'Nakladova matice_2018'!$A$1:$IW$188,66,FALSE),0)</f>
        <v>0</v>
      </c>
      <c r="EK93" s="19">
        <f>IFERROR(HLOOKUP(EK$1,'Nakladova matice_2018'!$A$1:$IW$188,66,FALSE),0)</f>
        <v>40186.58</v>
      </c>
      <c r="EL93" s="19">
        <f>IFERROR(HLOOKUP(EL$1,'Nakladova matice_2018'!$A$1:$IW$188,66,FALSE),0)</f>
        <v>0</v>
      </c>
      <c r="EM93" s="19">
        <f>IFERROR(HLOOKUP(EM$1,'Nakladova matice_2018'!$A$1:$IW$188,66,FALSE),0)</f>
        <v>0</v>
      </c>
      <c r="EN93" s="19">
        <f>IFERROR(HLOOKUP(EN$1,'Nakladova matice_2018'!$A$1:$IW$188,66,FALSE),0)</f>
        <v>0</v>
      </c>
      <c r="EO93" s="19">
        <f>IFERROR(HLOOKUP(EO$1,'Nakladova matice_2018'!$A$1:$IW$188,66,FALSE),0)</f>
        <v>0</v>
      </c>
      <c r="EP93" s="19">
        <f>IFERROR(HLOOKUP(EP$1,'Nakladova matice_2018'!$A$1:$IW$188,66,FALSE),0)</f>
        <v>0</v>
      </c>
      <c r="EQ93" s="19">
        <f>IFERROR(HLOOKUP(EQ$1,'Nakladova matice_2018'!$A$1:$IW$188,66,FALSE),0)</f>
        <v>0</v>
      </c>
      <c r="ER93" s="19">
        <f>IFERROR(HLOOKUP(ER$1,'Nakladova matice_2018'!$A$1:$IW$188,66,FALSE),0)</f>
        <v>0</v>
      </c>
      <c r="ES93" s="19">
        <f>IFERROR(HLOOKUP(ES$1,'Nakladova matice_2018'!$A$1:$IW$188,66,FALSE),0)</f>
        <v>0</v>
      </c>
      <c r="ET93" s="19">
        <f>IFERROR(HLOOKUP(ET$1,'Nakladova matice_2018'!$A$1:$IW$188,66,FALSE),0)</f>
        <v>0</v>
      </c>
      <c r="EU93" s="19">
        <f>IFERROR(HLOOKUP(EU$1,'Nakladova matice_2018'!$A$1:$IW$188,66,FALSE),0)</f>
        <v>0</v>
      </c>
      <c r="EV93" s="19">
        <f>IFERROR(HLOOKUP(EV$1,'Nakladova matice_2018'!$A$1:$IW$188,66,FALSE),0)</f>
        <v>0</v>
      </c>
      <c r="EW93" s="19">
        <f>IFERROR(HLOOKUP(EW$1,'Nakladova matice_2018'!$A$1:$IW$188,66,FALSE),0)</f>
        <v>4460.8999999999996</v>
      </c>
      <c r="EX93" s="19">
        <f>IFERROR(HLOOKUP(EX$1,'Nakladova matice_2018'!$A$1:$IW$188,66,FALSE),0)</f>
        <v>0</v>
      </c>
      <c r="EY93" s="19">
        <f>IFERROR(HLOOKUP(EY$1,'Nakladova matice_2018'!$A$1:$IW$188,66,FALSE),0)</f>
        <v>0</v>
      </c>
      <c r="EZ93" s="19">
        <f>IFERROR(HLOOKUP(EZ$1,'Nakladova matice_2018'!$A$1:$IW$188,66,FALSE),0)</f>
        <v>0</v>
      </c>
      <c r="FA93" s="19">
        <f>IFERROR(HLOOKUP(FA$1,'Nakladova matice_2018'!$A$1:$IW$188,66,FALSE),0)</f>
        <v>0</v>
      </c>
      <c r="FB93" s="19">
        <f>IFERROR(HLOOKUP(FB$1,'Nakladova matice_2018'!$A$1:$IW$188,66,FALSE),0)</f>
        <v>0</v>
      </c>
      <c r="FC93" s="19">
        <f>IFERROR(HLOOKUP(FC$1,'Nakladova matice_2018'!$A$1:$IW$188,66,FALSE),0)</f>
        <v>0</v>
      </c>
      <c r="FD93" s="19">
        <f>IFERROR(HLOOKUP(FD$1,'Nakladova matice_2018'!$A$1:$IW$188,66,FALSE),0)</f>
        <v>0</v>
      </c>
      <c r="FE93" s="19">
        <f>IFERROR(HLOOKUP(FE$1,'Nakladova matice_2018'!$A$1:$IW$188,66,FALSE),0)</f>
        <v>0</v>
      </c>
      <c r="FF93" s="19">
        <f>IFERROR(HLOOKUP(FF$1,'Nakladova matice_2018'!$A$1:$IW$188,66,FALSE),0)</f>
        <v>0</v>
      </c>
      <c r="FG93" s="19">
        <f>IFERROR(HLOOKUP(FG$1,'Nakladova matice_2018'!$A$1:$IW$188,66,FALSE),0)</f>
        <v>0</v>
      </c>
      <c r="FH93" s="19">
        <f>IFERROR(HLOOKUP(FH$1,'Nakladova matice_2018'!$A$1:$IW$188,66,FALSE),0)</f>
        <v>0</v>
      </c>
      <c r="FI93" s="19">
        <f>IFERROR(HLOOKUP(FI$1,'Nakladova matice_2018'!$A$1:$IW$188,66,FALSE),0)</f>
        <v>9438</v>
      </c>
      <c r="FJ93" s="19">
        <f>IFERROR(HLOOKUP(FJ$1,'Nakladova matice_2018'!$A$1:$IW$188,66,FALSE),0)</f>
        <v>33535</v>
      </c>
      <c r="FK93" s="19">
        <f>IFERROR(HLOOKUP(FK$1,'Nakladova matice_2018'!$A$1:$IW$188,66,FALSE),0)</f>
        <v>0</v>
      </c>
      <c r="FL93" s="19">
        <f>IFERROR(HLOOKUP(FL$1,'Nakladova matice_2018'!$A$1:$IW$188,66,FALSE),0)</f>
        <v>0</v>
      </c>
      <c r="FM93" s="19">
        <f>IFERROR(HLOOKUP(FM$1,'Nakladova matice_2018'!$A$1:$IW$188,66,FALSE),0)</f>
        <v>0</v>
      </c>
      <c r="FN93" s="19">
        <f>IFERROR(HLOOKUP(FN$1,'Nakladova matice_2018'!$A$1:$IW$188,66,FALSE),0)</f>
        <v>0</v>
      </c>
      <c r="FO93" s="19">
        <f>IFERROR(HLOOKUP(FO$1,'Nakladova matice_2018'!$A$1:$IW$188,66,FALSE),0)</f>
        <v>314279.26</v>
      </c>
      <c r="FP93" s="19">
        <f>IFERROR(HLOOKUP(FP$1,'Nakladova matice_2018'!$A$1:$IW$188,66,FALSE),0)</f>
        <v>0</v>
      </c>
      <c r="FQ93" s="19">
        <f>IFERROR(HLOOKUP(FQ$1,'Nakladova matice_2018'!$A$1:$IW$188,66,FALSE),0)</f>
        <v>23456.720000000001</v>
      </c>
      <c r="FR93" s="19">
        <f>IFERROR(HLOOKUP(FR$1,'Nakladova matice_2018'!$A$1:$IW$188,66,FALSE),0)</f>
        <v>0</v>
      </c>
      <c r="FS93" s="19">
        <f>IFERROR(HLOOKUP(FS$1,'Nakladova matice_2018'!$A$1:$IW$188,66,FALSE),0)</f>
        <v>63828.14</v>
      </c>
      <c r="FT93" s="19">
        <f>IFERROR(HLOOKUP(FT$1,'Nakladova matice_2018'!$A$1:$IW$188,66,FALSE),0)</f>
        <v>0</v>
      </c>
      <c r="FU93" s="19">
        <f>IFERROR(HLOOKUP(FU$1,'Nakladova matice_2018'!$A$1:$IW$188,66,FALSE),0)</f>
        <v>0</v>
      </c>
      <c r="FV93" s="19">
        <f>IFERROR(HLOOKUP(FV$1,'Nakladova matice_2018'!$A$1:$IW$188,66,FALSE),0)</f>
        <v>1596638.37</v>
      </c>
      <c r="FW93" s="19">
        <f>IFERROR(HLOOKUP(FW$1,'Nakladova matice_2018'!$A$1:$IW$188,66,FALSE),0)</f>
        <v>40455.599999999999</v>
      </c>
      <c r="FX93" s="19">
        <f>IFERROR(HLOOKUP(FX$1,'Nakladova matice_2018'!$A$1:$IW$188,66,FALSE),0)</f>
        <v>206338.7</v>
      </c>
      <c r="FY93" s="19">
        <f>IFERROR(HLOOKUP(FY$1,'Nakladova matice_2018'!$A$1:$IW$188,66,FALSE),0)</f>
        <v>110490.08</v>
      </c>
      <c r="FZ93" s="19">
        <f>IFERROR(HLOOKUP(FZ$1,'Nakladova matice_2018'!$A$1:$IW$188,66,FALSE),0)</f>
        <v>0</v>
      </c>
      <c r="GA93" s="19">
        <f>IFERROR(HLOOKUP(GA$1,'Nakladova matice_2018'!$A$1:$IW$188,66,FALSE),0)</f>
        <v>266434.23</v>
      </c>
      <c r="GB93" s="19">
        <f>IFERROR(HLOOKUP(GB$1,'Nakladova matice_2018'!$A$1:$IW$188,66,FALSE),0)</f>
        <v>18264.98</v>
      </c>
      <c r="GC93" s="19">
        <f>IFERROR(HLOOKUP(GC$1,'Nakladova matice_2018'!$A$1:$IW$188,66,FALSE),0)</f>
        <v>290.33999999999997</v>
      </c>
      <c r="GD93" s="19">
        <f>IFERROR(HLOOKUP(GD$1,'Nakladova matice_2018'!$A$1:$IW$188,66,FALSE),0)</f>
        <v>9379.14</v>
      </c>
      <c r="GE93" s="19">
        <f>IFERROR(HLOOKUP(GE$1,'Nakladova matice_2018'!$A$1:$IW$188,66,FALSE),0)</f>
        <v>129198.26</v>
      </c>
      <c r="GF93" s="19">
        <f>IFERROR(HLOOKUP(GF$1,'Nakladova matice_2018'!$A$1:$IW$188,66,FALSE),0)</f>
        <v>0</v>
      </c>
      <c r="GG93" s="19">
        <f>IFERROR(HLOOKUP(GG$1,'Nakladova matice_2018'!$A$1:$IW$188,66,FALSE),0)</f>
        <v>0</v>
      </c>
      <c r="GH93" s="19">
        <f>IFERROR(HLOOKUP(GH$1,'Nakladova matice_2018'!$A$1:$IW$188,66,FALSE),0)</f>
        <v>0</v>
      </c>
      <c r="GI93" s="19">
        <f>IFERROR(HLOOKUP(GI$1,'Nakladova matice_2018'!$A$1:$IW$188,66,FALSE),0)</f>
        <v>0</v>
      </c>
      <c r="GJ93" s="19">
        <f>IFERROR(HLOOKUP(GJ$1,'Nakladova matice_2018'!$A$1:$IW$188,66,FALSE),0)</f>
        <v>0</v>
      </c>
      <c r="GK93" s="19">
        <f>IFERROR(HLOOKUP(GK$1,'Nakladova matice_2018'!$A$1:$IW$188,66,FALSE),0)</f>
        <v>0</v>
      </c>
      <c r="GL93" s="19">
        <f>IFERROR(HLOOKUP(GL$1,'Nakladova matice_2018'!$A$1:$IW$188,66,FALSE),0)</f>
        <v>0</v>
      </c>
      <c r="GM93" s="19">
        <f>IFERROR(HLOOKUP(GM$1,'Nakladova matice_2018'!$A$1:$IW$188,66,FALSE),0)</f>
        <v>0</v>
      </c>
      <c r="GN93" s="19">
        <f>IFERROR(HLOOKUP(GN$1,'Nakladova matice_2018'!$A$1:$IW$188,66,FALSE),0)</f>
        <v>0</v>
      </c>
      <c r="GO93" s="19">
        <f>IFERROR(HLOOKUP(GO$1,'Nakladova matice_2018'!$A$1:$IW$188,66,FALSE),0)</f>
        <v>0</v>
      </c>
      <c r="GP93" s="19">
        <f>IFERROR(HLOOKUP(GP$1,'Nakladova matice_2018'!$A$1:$IW$188,66,FALSE),0)</f>
        <v>0</v>
      </c>
      <c r="GQ93" s="19">
        <f>IFERROR(HLOOKUP(GQ$1,'Nakladova matice_2018'!$A$1:$IW$188,66,FALSE),0)</f>
        <v>0</v>
      </c>
      <c r="GR93" s="19">
        <f>IFERROR(HLOOKUP(GR$1,'Nakladova matice_2018'!$A$1:$IW$188,66,FALSE),0)</f>
        <v>0</v>
      </c>
      <c r="GS93" s="19">
        <f>IFERROR(HLOOKUP(GS$1,'Nakladova matice_2018'!$A$1:$IW$188,66,FALSE),0)</f>
        <v>0</v>
      </c>
      <c r="GT93" s="19">
        <f>IFERROR(HLOOKUP(GT$1,'Nakladova matice_2018'!$A$1:$IW$188,66,FALSE),0)</f>
        <v>0</v>
      </c>
      <c r="GU93" s="19">
        <f>IFERROR(HLOOKUP(GU$1,'Nakladova matice_2018'!$A$1:$IW$188,66,FALSE),0)</f>
        <v>0</v>
      </c>
      <c r="GV93" s="19">
        <f>IFERROR(HLOOKUP(GV$1,'Nakladova matice_2018'!$A$1:$IW$188,66,FALSE),0)</f>
        <v>191037.76</v>
      </c>
      <c r="GW93" s="19">
        <f>IFERROR(HLOOKUP(GW$1,'Nakladova matice_2018'!$A$1:$IW$188,66,FALSE),0)</f>
        <v>0</v>
      </c>
      <c r="GX93" s="19">
        <f>IFERROR(HLOOKUP(GX$1,'Nakladova matice_2018'!$A$1:$IW$188,66,FALSE),0)</f>
        <v>0</v>
      </c>
      <c r="GY93" s="19">
        <f>IFERROR(HLOOKUP(GY$1,'Nakladova matice_2018'!$A$1:$IW$188,66,FALSE),0)</f>
        <v>0</v>
      </c>
      <c r="GZ93" s="19">
        <f>IFERROR(HLOOKUP(GZ$1,'Nakladova matice_2018'!$A$1:$IW$188,66,FALSE),0)</f>
        <v>89273.27</v>
      </c>
      <c r="HA93" s="19">
        <f>IFERROR(HLOOKUP(HA$1,'Nakladova matice_2018'!$A$1:$IW$188,66,FALSE),0)</f>
        <v>0</v>
      </c>
      <c r="HB93" s="19">
        <f>IFERROR(HLOOKUP(HB$1,'Nakladova matice_2018'!$A$1:$IW$188,66,FALSE),0)</f>
        <v>0</v>
      </c>
      <c r="HC93" s="19">
        <f>IFERROR(HLOOKUP(HC$1,'Nakladova matice_2018'!$A$1:$IW$188,66,FALSE),0)</f>
        <v>0</v>
      </c>
      <c r="HD93" s="19">
        <f>IFERROR(HLOOKUP(HD$1,'Nakladova matice_2018'!$A$1:$IW$188,66,FALSE),0)</f>
        <v>0</v>
      </c>
      <c r="HE93" s="19">
        <f>IFERROR(HLOOKUP(HE$1,'Nakladova matice_2018'!$A$1:$IW$188,66,FALSE),0)</f>
        <v>0</v>
      </c>
      <c r="HF93" s="19">
        <f>IFERROR(HLOOKUP(HF$1,'Nakladova matice_2018'!$A$1:$IW$188,66,FALSE),0)</f>
        <v>1151017.18</v>
      </c>
      <c r="HG93" s="19">
        <f>IFERROR(HLOOKUP(HG$1,'Nakladova matice_2018'!$A$1:$IW$188,66,FALSE),0)</f>
        <v>1318.9</v>
      </c>
      <c r="HH93" s="19">
        <f>IFERROR(HLOOKUP(HH$1,'Nakladova matice_2018'!$A$1:$IW$188,66,FALSE),0)</f>
        <v>0</v>
      </c>
      <c r="HI93" s="19">
        <f>IFERROR(HLOOKUP(HI$1,'Nakladova matice_2018'!$A$1:$IW$188,66,FALSE),0)</f>
        <v>0</v>
      </c>
      <c r="HJ93" s="19">
        <f>IFERROR(HLOOKUP(HJ$1,'Nakladova matice_2018'!$A$1:$IW$188,66,FALSE),0)</f>
        <v>0</v>
      </c>
      <c r="HK93" s="19">
        <f>IFERROR(HLOOKUP(HK$1,'Nakladova matice_2018'!$A$1:$IW$188,66,FALSE),0)</f>
        <v>0</v>
      </c>
      <c r="HL93" s="19">
        <f>IFERROR(HLOOKUP(HL$1,'Nakladova matice_2018'!$A$1:$IW$188,66,FALSE),0)</f>
        <v>0</v>
      </c>
      <c r="HM93" s="19">
        <f>IFERROR(HLOOKUP(HM$1,'Nakladova matice_2018'!$A$1:$IW$188,66,FALSE),0)</f>
        <v>0</v>
      </c>
      <c r="HN93" s="19">
        <f>IFERROR(HLOOKUP(HN$1,'Nakladova matice_2018'!$A$1:$IW$188,66,FALSE),0)</f>
        <v>0</v>
      </c>
      <c r="HO93" s="19">
        <f>IFERROR(HLOOKUP(HO$1,'Nakladova matice_2018'!$A$1:$IW$188,66,FALSE),0)</f>
        <v>0</v>
      </c>
      <c r="HP93" s="19">
        <f>IFERROR(HLOOKUP(HP$1,'Nakladova matice_2018'!$A$1:$IW$188,66,FALSE),0)</f>
        <v>0</v>
      </c>
      <c r="HQ93" s="19">
        <f>IFERROR(HLOOKUP(HQ$1,'Nakladova matice_2018'!$A$1:$IW$188,66,FALSE),0)</f>
        <v>0</v>
      </c>
      <c r="HR93" s="19">
        <f>IFERROR(HLOOKUP(HR$1,'Nakladova matice_2018'!$A$1:$IW$188,66,FALSE),0)</f>
        <v>0</v>
      </c>
      <c r="HS93" s="19">
        <f>IFERROR(HLOOKUP(HS$1,'Nakladova matice_2018'!$A$1:$IW$188,66,FALSE),0)</f>
        <v>0</v>
      </c>
      <c r="HT93" s="19">
        <f>IFERROR(HLOOKUP(HT$1,'Nakladova matice_2018'!$A$1:$IW$188,66,FALSE),0)</f>
        <v>0</v>
      </c>
      <c r="HU93" s="19">
        <f>IFERROR(HLOOKUP(HU$1,'Nakladova matice_2018'!$A$1:$IW$188,66,FALSE),0)</f>
        <v>0</v>
      </c>
      <c r="HV93" s="19">
        <f>IFERROR(HLOOKUP(HV$1,'Nakladova matice_2018'!$A$1:$IW$188,66,FALSE),0)</f>
        <v>0</v>
      </c>
      <c r="HW93" s="19">
        <f>IFERROR(HLOOKUP(HW$1,'Nakladova matice_2018'!$A$1:$IW$188,66,FALSE),0)</f>
        <v>0</v>
      </c>
      <c r="HX93" s="19">
        <f>IFERROR(HLOOKUP(HX$1,'Nakladova matice_2018'!$A$1:$IW$188,66,FALSE),0)</f>
        <v>0</v>
      </c>
      <c r="HY93" s="19">
        <f>IFERROR(HLOOKUP(HY$1,'Nakladova matice_2018'!$A$1:$IW$188,66,FALSE),0)</f>
        <v>0</v>
      </c>
      <c r="HZ93" s="19">
        <f>IFERROR(HLOOKUP(HZ$1,'Nakladova matice_2018'!$A$1:$IW$188,66,FALSE),0)</f>
        <v>0</v>
      </c>
      <c r="IA93" s="19">
        <f>IFERROR(HLOOKUP(IA$1,'Nakladova matice_2018'!$A$1:$IW$188,66,FALSE),0)</f>
        <v>0</v>
      </c>
      <c r="IB93" s="19">
        <f>IFERROR(HLOOKUP(IB$1,'Nakladova matice_2018'!$A$1:$IW$188,66,FALSE),0)</f>
        <v>0</v>
      </c>
      <c r="IC93" s="19">
        <f>IFERROR(HLOOKUP(IC$1,'Nakladova matice_2018'!$A$1:$IW$188,66,FALSE),0)</f>
        <v>0</v>
      </c>
      <c r="ID93" s="19">
        <f>IFERROR(HLOOKUP(ID$1,'Nakladova matice_2018'!$A$1:$IW$188,66,FALSE),0)</f>
        <v>0</v>
      </c>
      <c r="IE93" s="19">
        <f>IFERROR(HLOOKUP(IE$1,'Nakladova matice_2018'!$A$1:$IW$188,66,FALSE),0)</f>
        <v>0</v>
      </c>
      <c r="IF93" s="19">
        <f>IFERROR(HLOOKUP(IF$1,'Nakladova matice_2018'!$A$1:$IW$188,66,FALSE),0)</f>
        <v>0</v>
      </c>
      <c r="IG93" s="19">
        <f>IFERROR(HLOOKUP(IG$1,'Nakladova matice_2018'!$A$1:$IW$188,66,FALSE),0)</f>
        <v>0</v>
      </c>
      <c r="IH93" s="19">
        <f>IFERROR(HLOOKUP(IH$1,'Nakladova matice_2018'!$A$1:$IW$188,66,FALSE),0)</f>
        <v>0</v>
      </c>
      <c r="II93" s="19">
        <f>IFERROR(HLOOKUP(II$1,'Nakladova matice_2018'!$A$1:$IW$188,66,FALSE),0)</f>
        <v>0</v>
      </c>
      <c r="IJ93" s="19">
        <f>IFERROR(HLOOKUP(IJ$1,'Nakladova matice_2018'!$A$1:$IW$188,66,FALSE),0)</f>
        <v>0</v>
      </c>
      <c r="IK93" s="19">
        <f>IFERROR(HLOOKUP(IK$1,'Nakladova matice_2018'!$A$1:$IW$188,66,FALSE),0)</f>
        <v>0</v>
      </c>
      <c r="IL93" s="19">
        <f>IFERROR(HLOOKUP(IL$1,'Nakladova matice_2018'!$A$1:$IW$188,66,FALSE),0)</f>
        <v>0</v>
      </c>
      <c r="IM93" s="19">
        <f>IFERROR(HLOOKUP(IM$1,'Nakladova matice_2018'!$A$1:$IW$188,66,FALSE),0)</f>
        <v>0</v>
      </c>
      <c r="IN93" s="19">
        <f>IFERROR(HLOOKUP(IN$1,'Nakladova matice_2018'!$A$1:$IW$188,66,FALSE),0)</f>
        <v>0</v>
      </c>
      <c r="IO93" s="19">
        <f>IFERROR(HLOOKUP(IO$1,'Nakladova matice_2018'!$A$1:$IW$188,66,FALSE),0)</f>
        <v>0</v>
      </c>
      <c r="IP93" s="19">
        <f>IFERROR(HLOOKUP(IP$1,'Nakladova matice_2018'!$A$1:$IW$188,66,FALSE),0)</f>
        <v>0</v>
      </c>
      <c r="IQ93" s="19">
        <f>IFERROR(HLOOKUP(IQ$1,'Nakladova matice_2018'!$A$1:$IW$188,66,FALSE),0)</f>
        <v>0</v>
      </c>
      <c r="IR93" s="19">
        <f>IFERROR(HLOOKUP(IR$1,'Nakladova matice_2018'!$A$1:$IW$188,66,FALSE),0)</f>
        <v>0</v>
      </c>
      <c r="IS93" s="19">
        <f>IFERROR(HLOOKUP(IS$1,'Nakladova matice_2018'!$A$1:$IW$188,66,FALSE),0)</f>
        <v>0</v>
      </c>
      <c r="IT93" s="19">
        <f>IFERROR(HLOOKUP(IT$1,'Nakladova matice_2018'!$A$1:$IW$188,66,FALSE),0)</f>
        <v>0</v>
      </c>
      <c r="IU93" s="19">
        <f>IFERROR(HLOOKUP(IU$1,'Nakladova matice_2018'!$A$1:$IW$188,66,FALSE),0)</f>
        <v>0</v>
      </c>
      <c r="IV93" s="19">
        <f>IFERROR(HLOOKUP(IV$1,'Nakladova matice_2018'!$A$1:$IW$188,66,FALSE),0)</f>
        <v>0</v>
      </c>
      <c r="IW93" s="19">
        <f>IFERROR(HLOOKUP(IW$1,'Nakladova matice_2018'!$A$1:$IW$188,66,FALSE),0)</f>
        <v>0</v>
      </c>
      <c r="IX93" s="19">
        <f>IFERROR(HLOOKUP(IX$1,'Nakladova matice_2018'!$A$1:$IW$188,66,FALSE),0)</f>
        <v>0</v>
      </c>
      <c r="IY93" s="19">
        <f>IFERROR(HLOOKUP(IY$1,'Nakladova matice_2018'!$A$1:$IW$188,66,FALSE),0)</f>
        <v>0</v>
      </c>
      <c r="IZ93" s="19">
        <f>IFERROR(HLOOKUP(IZ$1,'Nakladova matice_2018'!$A$1:$IW$188,66,FALSE),0)</f>
        <v>0</v>
      </c>
      <c r="JA93" s="19">
        <f>IFERROR(HLOOKUP(JA$1,'Nakladova matice_2018'!$A$1:$IW$188,66,FALSE),0)</f>
        <v>0</v>
      </c>
      <c r="JB93" s="19">
        <f>IFERROR(HLOOKUP(JB$1,'Nakladova matice_2018'!$A$1:$IW$188,66,FALSE),0)</f>
        <v>0</v>
      </c>
      <c r="JC93" s="19">
        <f>IFERROR(HLOOKUP(JC$1,'Nakladova matice_2018'!$A$1:$IW$188,66,FALSE),0)</f>
        <v>0</v>
      </c>
      <c r="JD93" s="19">
        <f>IFERROR(HLOOKUP(JD$1,'Nakladova matice_2018'!$A$1:$IW$188,66,FALSE),0)</f>
        <v>0</v>
      </c>
      <c r="JE93" s="19">
        <f>IFERROR(HLOOKUP(JE$1,'Nakladova matice_2018'!$A$1:$IW$188,66,FALSE),0)</f>
        <v>0</v>
      </c>
      <c r="JF93" s="19">
        <f>IFERROR(HLOOKUP(JF$1,'Nakladova matice_2018'!$A$1:$IW$188,66,FALSE),0)</f>
        <v>0</v>
      </c>
      <c r="JG93" s="19">
        <f>IFERROR(HLOOKUP(JG$1,'Nakladova matice_2018'!$A$1:$IW$188,66,FALSE),0)</f>
        <v>0</v>
      </c>
      <c r="JH93" s="19">
        <f>IFERROR(HLOOKUP(JH$1,'Nakladova matice_2018'!$A$1:$IW$188,66,FALSE),0)</f>
        <v>0</v>
      </c>
      <c r="JI93" s="19">
        <f>IFERROR(HLOOKUP(JI$1,'Nakladova matice_2018'!$A$1:$IW$188,66,FALSE),0)</f>
        <v>0</v>
      </c>
      <c r="JJ93" s="19">
        <f>IFERROR(HLOOKUP(JJ$1,'Nakladova matice_2018'!$A$1:$IW$188,66,FALSE),0)</f>
        <v>0</v>
      </c>
      <c r="JK93" s="19">
        <f>IFERROR(HLOOKUP(JK$1,'Nakladova matice_2018'!$A$1:$IW$188,66,FALSE),0)</f>
        <v>0</v>
      </c>
      <c r="JL93" s="19">
        <f>IFERROR(HLOOKUP(JL$1,'Nakladova matice_2018'!$A$1:$IW$188,66,FALSE),0)</f>
        <v>0</v>
      </c>
      <c r="JM93" s="19">
        <f>IFERROR(HLOOKUP(JM$1,'Nakladova matice_2018'!$A$1:$IW$188,66,FALSE),0)</f>
        <v>0</v>
      </c>
      <c r="JN93" s="19">
        <f>IFERROR(HLOOKUP(JN$1,'Nakladova matice_2018'!$A$1:$IW$188,66,FALSE),0)</f>
        <v>0</v>
      </c>
      <c r="JO93" s="19">
        <f>IFERROR(HLOOKUP(JO$1,'Nakladova matice_2018'!$A$1:$IW$188,66,FALSE),0)</f>
        <v>0</v>
      </c>
      <c r="JP93" s="19">
        <f>IFERROR(HLOOKUP(JP$1,'Nakladova matice_2018'!$A$1:$IW$188,66,FALSE),0)</f>
        <v>0</v>
      </c>
      <c r="JQ93" s="19">
        <f>IFERROR(HLOOKUP(JQ$1,'Nakladova matice_2018'!$A$1:$IW$188,66,FALSE),0)</f>
        <v>0</v>
      </c>
      <c r="JR93" s="19">
        <f>IFERROR(HLOOKUP(JR$1,'Nakladova matice_2018'!$A$1:$IW$188,66,FALSE),0)</f>
        <v>0</v>
      </c>
      <c r="JS93" s="19">
        <f>IFERROR(HLOOKUP(JS$1,'Nakladova matice_2018'!$A$1:$IW$188,66,FALSE),0)</f>
        <v>0</v>
      </c>
      <c r="JT93" s="19">
        <f>IFERROR(HLOOKUP(JT$1,'Nakladova matice_2018'!$A$1:$IW$188,66,FALSE),0)</f>
        <v>0</v>
      </c>
      <c r="JU93" s="19">
        <f>IFERROR(HLOOKUP(JU$1,'Nakladova matice_2018'!$A$1:$IW$188,66,FALSE),0)</f>
        <v>0</v>
      </c>
      <c r="JV93" s="19">
        <f>IFERROR(HLOOKUP(JV$1,'Nakladova matice_2018'!$A$1:$IW$188,66,FALSE),0)</f>
        <v>0</v>
      </c>
      <c r="JW93" s="19">
        <f>IFERROR(HLOOKUP(JW$1,'Nakladova matice_2018'!$A$1:$IW$188,66,FALSE),0)</f>
        <v>0</v>
      </c>
      <c r="JX93" s="19">
        <f>IFERROR(HLOOKUP(JX$1,'Nakladova matice_2018'!$A$1:$IW$188,66,FALSE),0)</f>
        <v>0</v>
      </c>
      <c r="JY93" s="19">
        <f>IFERROR(HLOOKUP(JY$1,'Nakladova matice_2018'!$A$1:$IW$188,66,FALSE),0)</f>
        <v>0</v>
      </c>
      <c r="JZ93" s="19">
        <f>IFERROR(HLOOKUP(JZ$1,'Nakladova matice_2018'!$A$1:$IW$188,66,FALSE),0)</f>
        <v>0</v>
      </c>
      <c r="KA93" s="19">
        <f>IFERROR(HLOOKUP(KA$1,'Nakladova matice_2018'!$A$1:$IW$188,66,FALSE),0)</f>
        <v>0</v>
      </c>
      <c r="KB93" s="19">
        <f>IFERROR(HLOOKUP(KB$1,'Nakladova matice_2018'!$A$1:$IW$188,66,FALSE),0)</f>
        <v>0</v>
      </c>
      <c r="KC93" s="19">
        <f>IFERROR(HLOOKUP(KC$1,'Nakladova matice_2018'!$A$1:$IW$188,66,FALSE),0)</f>
        <v>25377</v>
      </c>
      <c r="KD93" s="19">
        <f>IFERROR(HLOOKUP(KD$1,'Nakladova matice_2018'!$A$1:$IW$188,66,FALSE),0)</f>
        <v>0</v>
      </c>
      <c r="KE93" s="19">
        <f>IFERROR(HLOOKUP(KE$1,'Nakladova matice_2018'!$A$1:$IW$188,66,FALSE),0)</f>
        <v>0</v>
      </c>
      <c r="KF93" s="19">
        <f>IFERROR(HLOOKUP(KF$1,'Nakladova matice_2018'!$A$1:$IW$188,66,FALSE),0)</f>
        <v>0</v>
      </c>
      <c r="KG93" s="19">
        <f>IFERROR(HLOOKUP(KG$1,'Nakladova matice_2018'!$A$1:$IW$188,66,FALSE),0)</f>
        <v>0</v>
      </c>
      <c r="KH93" s="19">
        <f>IFERROR(HLOOKUP(KH$1,'Nakladova matice_2018'!$A$1:$IW$188,66,FALSE),0)</f>
        <v>0</v>
      </c>
      <c r="KI93" s="19">
        <f>IFERROR(HLOOKUP(KI$1,'Nakladova matice_2018'!$A$1:$IW$188,66,FALSE),0)</f>
        <v>0</v>
      </c>
      <c r="KJ93" s="19">
        <f>IFERROR(HLOOKUP(KJ$1,'Nakladova matice_2018'!$A$1:$IW$188,66,FALSE),0)</f>
        <v>0</v>
      </c>
      <c r="KK93" s="19">
        <f>IFERROR(HLOOKUP(KK$1,'Nakladova matice_2018'!$A$1:$IW$188,66,FALSE),0)</f>
        <v>0</v>
      </c>
      <c r="KL93" s="19">
        <f>IFERROR(HLOOKUP(KL$1,'Nakladova matice_2018'!$A$1:$IW$188,66,FALSE),0)</f>
        <v>0</v>
      </c>
      <c r="KM93" s="19">
        <f>IFERROR(HLOOKUP(KM$1,'Nakladova matice_2018'!$A$1:$IW$188,66,FALSE),0)</f>
        <v>0</v>
      </c>
      <c r="KN93" s="19">
        <f>IFERROR(HLOOKUP(KN$1,'Nakladova matice_2018'!$A$1:$IW$188,66,FALSE),0)</f>
        <v>0</v>
      </c>
      <c r="KO93" s="19">
        <f>IFERROR(HLOOKUP(KO$1,'Nakladova matice_2018'!$A$1:$IW$188,66,FALSE),0)</f>
        <v>0</v>
      </c>
      <c r="KP93" s="19">
        <f>IFERROR(HLOOKUP(KP$1,'Nakladova matice_2018'!$A$1:$IW$188,66,FALSE),0)</f>
        <v>0</v>
      </c>
      <c r="KQ93" s="19">
        <f>IFERROR(HLOOKUP(KQ$1,'Nakladova matice_2018'!$A$1:$IW$188,66,FALSE),0)</f>
        <v>0</v>
      </c>
      <c r="KR93" s="19">
        <f>IFERROR(HLOOKUP(KR$1,'Nakladova matice_2018'!$A$1:$IW$188,66,FALSE),0)</f>
        <v>0</v>
      </c>
      <c r="KS93" s="19">
        <f>IFERROR(HLOOKUP(KS$1,'Nakladova matice_2018'!$A$1:$IW$188,66,FALSE),0)</f>
        <v>0</v>
      </c>
      <c r="KT93" s="19">
        <f>IFERROR(HLOOKUP(KT$1,'Nakladova matice_2018'!$A$1:$IW$188,66,FALSE),0)</f>
        <v>0</v>
      </c>
      <c r="KU93" s="19">
        <f>IFERROR(HLOOKUP(KU$1,'Nakladova matice_2018'!$A$1:$IW$188,66,FALSE),0)</f>
        <v>4040</v>
      </c>
      <c r="KV93" s="19">
        <f>IFERROR(HLOOKUP(KV$1,'Nakladova matice_2018'!$A$1:$IW$188,66,FALSE),0)</f>
        <v>0</v>
      </c>
      <c r="KW93" s="19">
        <f>IFERROR(HLOOKUP(KW$1,'Nakladova matice_2018'!$A$1:$IW$188,66,FALSE),0)</f>
        <v>0</v>
      </c>
      <c r="KX93" s="19">
        <f>IFERROR(HLOOKUP(KX$1,'Nakladova matice_2018'!$A$1:$IW$188,66,FALSE),0)</f>
        <v>0</v>
      </c>
      <c r="KY93" s="19">
        <f>IFERROR(HLOOKUP(KY$1,'Nakladova matice_2018'!$A$1:$IW$188,66,FALSE),0)</f>
        <v>0</v>
      </c>
      <c r="KZ93" s="19">
        <f>IFERROR(HLOOKUP(KZ$1,'Nakladova matice_2018'!$A$1:$IW$188,66,FALSE),0)</f>
        <v>331549.49</v>
      </c>
      <c r="LA93" s="19">
        <f>IFERROR(HLOOKUP(LA$1,'Nakladova matice_2018'!$A$1:$IW$188,66,FALSE),0)</f>
        <v>0</v>
      </c>
      <c r="LB93" s="19">
        <f>IFERROR(HLOOKUP(LB$1,'Nakladova matice_2018'!$A$1:$IW$188,66,FALSE),0)</f>
        <v>0</v>
      </c>
      <c r="LC93" s="19">
        <f>IFERROR(HLOOKUP(LC$1,'Nakladova matice_2018'!$A$1:$IW$188,66,FALSE),0)</f>
        <v>14271.45</v>
      </c>
      <c r="LD93" s="19">
        <f>IFERROR(HLOOKUP(LD$1,'Nakladova matice_2018'!$A$1:$IW$188,66,FALSE),0)</f>
        <v>0</v>
      </c>
      <c r="LE93" s="19">
        <f>IFERROR(HLOOKUP(LE$1,'Nakladova matice_2018'!$A$1:$IW$188,66,FALSE),0)</f>
        <v>0</v>
      </c>
      <c r="LF93" s="19">
        <f>IFERROR(HLOOKUP(LF$1,'Nakladova matice_2018'!$A$1:$IW$188,66,FALSE),0)</f>
        <v>0</v>
      </c>
      <c r="LG93" s="19">
        <f>IFERROR(HLOOKUP(LG$1,'Nakladova matice_2018'!$A$1:$IW$188,66,FALSE),0)</f>
        <v>0</v>
      </c>
      <c r="LH93" s="19">
        <f>IFERROR(HLOOKUP(LH$1,'Nakladova matice_2018'!$A$1:$IW$188,66,FALSE),0)</f>
        <v>0</v>
      </c>
      <c r="LI93" s="19">
        <f>IFERROR(HLOOKUP(LI$1,'Nakladova matice_2018'!$A$1:$IW$188,66,FALSE),0)</f>
        <v>0</v>
      </c>
      <c r="LJ93" s="19">
        <f>IFERROR(HLOOKUP(LJ$1,'Nakladova matice_2018'!$A$1:$IW$188,66,FALSE),0)</f>
        <v>0</v>
      </c>
      <c r="LK93" s="19">
        <f>IFERROR(HLOOKUP(LK$1,'Nakladova matice_2018'!$A$1:$IW$188,66,FALSE),0)</f>
        <v>0</v>
      </c>
      <c r="LL93" s="19">
        <f>IFERROR(HLOOKUP(LL$1,'Nakladova matice_2018'!$A$1:$IW$188,66,FALSE),0)</f>
        <v>0</v>
      </c>
      <c r="LM93" s="19">
        <f>IFERROR(HLOOKUP(LM$1,'Nakladova matice_2018'!$A$1:$IW$188,66,FALSE),0)</f>
        <v>0</v>
      </c>
      <c r="LN93" s="19">
        <f>IFERROR(HLOOKUP(LN$1,'Nakladova matice_2018'!$A$1:$IW$188,66,FALSE),0)</f>
        <v>0</v>
      </c>
      <c r="LO93" s="19">
        <f>IFERROR(HLOOKUP(LO$1,'Nakladova matice_2018'!$A$1:$IW$188,66,FALSE),0)</f>
        <v>0</v>
      </c>
      <c r="LP93" s="19">
        <f>IFERROR(HLOOKUP(LP$1,'Nakladova matice_2018'!$A$1:$IW$188,66,FALSE),0)</f>
        <v>0</v>
      </c>
      <c r="LQ93" s="19">
        <f>IFERROR(HLOOKUP(LQ$1,'Nakladova matice_2018'!$A$1:$IW$188,66,FALSE),0)</f>
        <v>0</v>
      </c>
      <c r="LR93" s="19">
        <f>IFERROR(HLOOKUP(LR$1,'Nakladova matice_2018'!$A$1:$IW$188,66,FALSE),0)</f>
        <v>0</v>
      </c>
      <c r="LS93" s="19">
        <f>IFERROR(HLOOKUP(LS$1,'Nakladova matice_2018'!$A$1:$IW$188,66,FALSE),0)</f>
        <v>0</v>
      </c>
      <c r="LT93" s="19">
        <f>IFERROR(HLOOKUP(LT$1,'Nakladova matice_2018'!$A$1:$IW$188,66,FALSE),0)</f>
        <v>3104.67</v>
      </c>
      <c r="LU93" s="19">
        <f>IFERROR(HLOOKUP(LU$1,'Nakladova matice_2018'!$A$1:$IW$188,66,FALSE),0)</f>
        <v>0</v>
      </c>
      <c r="LV93" s="19">
        <f>IFERROR(HLOOKUP(LV$1,'Nakladova matice_2018'!$A$1:$IW$188,66,FALSE),0)</f>
        <v>0</v>
      </c>
      <c r="LW93" s="19">
        <f>IFERROR(HLOOKUP(LW$1,'Nakladova matice_2018'!$A$1:$IW$188,66,FALSE),0)</f>
        <v>0</v>
      </c>
      <c r="LX93" s="19">
        <f>IFERROR(HLOOKUP(LX$1,'Nakladova matice_2018'!$A$1:$IW$188,66,FALSE),0)</f>
        <v>1359979.29</v>
      </c>
      <c r="LY93" s="19">
        <f>IFERROR(HLOOKUP(LY$1,'Nakladova matice_2018'!$A$1:$IW$188,66,FALSE),0)</f>
        <v>0</v>
      </c>
      <c r="LZ93" s="19">
        <f>IFERROR(HLOOKUP(LZ$1,'Nakladova matice_2018'!$A$1:$IW$188,66,FALSE),0)</f>
        <v>0</v>
      </c>
      <c r="MA93" s="19">
        <f>IFERROR(HLOOKUP(MA$1,'Nakladova matice_2018'!$A$1:$IW$188,66,FALSE),0)</f>
        <v>0</v>
      </c>
      <c r="MB93" s="19">
        <f>IFERROR(HLOOKUP(MB$1,'Nakladova matice_2018'!$A$1:$IW$188,66,FALSE),0)</f>
        <v>0</v>
      </c>
      <c r="MC93" s="19">
        <f>IFERROR(HLOOKUP(MC$1,'Nakladova matice_2018'!$A$1:$IW$188,66,FALSE),0)</f>
        <v>0</v>
      </c>
      <c r="MD93" s="19">
        <f>IFERROR(HLOOKUP(MD$1,'Nakladova matice_2018'!$A$1:$IW$188,66,FALSE),0)</f>
        <v>0</v>
      </c>
      <c r="ME93" s="19">
        <f>IFERROR(HLOOKUP(ME$1,'Nakladova matice_2018'!$A$1:$IW$188,66,FALSE),0)</f>
        <v>82640.22</v>
      </c>
      <c r="MF93" s="19">
        <f>IFERROR(HLOOKUP(MF$1,'Nakladova matice_2018'!$A$1:$IW$188,66,FALSE),0)</f>
        <v>127007.3</v>
      </c>
      <c r="MG93" s="19">
        <f>IFERROR(HLOOKUP(MG$1,'Nakladova matice_2018'!$A$1:$IW$188,66,FALSE),0)</f>
        <v>0</v>
      </c>
      <c r="MH93" s="19">
        <f>IFERROR(HLOOKUP(MH$1,'Nakladova matice_2018'!$A$1:$IW$188,66,FALSE),0)</f>
        <v>0</v>
      </c>
      <c r="MI93" s="19">
        <f>IFERROR(HLOOKUP(MI$1,'Nakladova matice_2018'!$A$1:$IW$188,66,FALSE),0)</f>
        <v>0</v>
      </c>
      <c r="MJ93" s="19">
        <f>IFERROR(HLOOKUP(MJ$1,'Nakladova matice_2018'!$A$1:$IW$188,66,FALSE),0)</f>
        <v>0</v>
      </c>
      <c r="MK93" s="19">
        <f>IFERROR(HLOOKUP(MK$1,'Nakladova matice_2018'!$A$1:$IW$188,66,FALSE),0)</f>
        <v>153516.63</v>
      </c>
      <c r="ML93" s="19">
        <f>IFERROR(HLOOKUP(ML$1,'Nakladova matice_2018'!$A$1:$IW$188,66,FALSE),0)</f>
        <v>0</v>
      </c>
      <c r="MM93" s="19">
        <f>IFERROR(HLOOKUP(MM$1,'Nakladova matice_2018'!$A$1:$IW$188,66,FALSE),0)</f>
        <v>0</v>
      </c>
      <c r="MN93" s="19">
        <f>IFERROR(HLOOKUP(MN$1,'Nakladova matice_2018'!$A$1:$IW$188,66,FALSE),0)</f>
        <v>0</v>
      </c>
      <c r="MO93" s="20">
        <f t="shared" ref="MO93:MO124" si="85">SUM(D93:MN93)</f>
        <v>8936899.950000003</v>
      </c>
      <c r="MP93" s="20">
        <f>MO93-'Nakladova matice_2018'!IX66</f>
        <v>0</v>
      </c>
    </row>
    <row r="94" spans="1:354" x14ac:dyDescent="0.2">
      <c r="A94" s="27">
        <v>518135</v>
      </c>
      <c r="B94" s="21" t="s">
        <v>236</v>
      </c>
      <c r="C94" s="53">
        <v>0</v>
      </c>
      <c r="D94" s="19">
        <f>IFERROR(HLOOKUP(D$1,'Nakladova matice_2018'!$A$1:$IW$188,67,FALSE),0)</f>
        <v>0</v>
      </c>
      <c r="E94" s="19">
        <f>IFERROR(HLOOKUP(E$1,'Nakladova matice_2018'!$A$1:$IW$188,67,FALSE),0)</f>
        <v>0</v>
      </c>
      <c r="F94" s="19">
        <f>IFERROR(HLOOKUP(F$1,'Nakladova matice_2018'!$A$1:$IW$188,67,FALSE),0)</f>
        <v>0</v>
      </c>
      <c r="G94" s="19">
        <f>IFERROR(HLOOKUP(G$1,'Nakladova matice_2018'!$A$1:$IW$188,67,FALSE),0)</f>
        <v>0</v>
      </c>
      <c r="H94" s="19">
        <f>IFERROR(HLOOKUP(H$1,'Nakladova matice_2018'!$A$1:$IW$188,67,FALSE),0)</f>
        <v>0</v>
      </c>
      <c r="I94" s="19">
        <f>IFERROR(HLOOKUP(I$1,'Nakladova matice_2018'!$A$1:$IW$188,67,FALSE),0)</f>
        <v>0</v>
      </c>
      <c r="J94" s="19">
        <f>IFERROR(HLOOKUP(J$1,'Nakladova matice_2018'!$A$1:$IW$188,67,FALSE),0)</f>
        <v>16900</v>
      </c>
      <c r="K94" s="19">
        <f>IFERROR(HLOOKUP(K$1,'Nakladova matice_2018'!$A$1:$IW$188,67,FALSE),0)</f>
        <v>0</v>
      </c>
      <c r="L94" s="19">
        <f>IFERROR(HLOOKUP(L$1,'Nakladova matice_2018'!$A$1:$IW$188,67,FALSE),0)</f>
        <v>0</v>
      </c>
      <c r="M94" s="19">
        <f>IFERROR(HLOOKUP(M$1,'Nakladova matice_2018'!$A$1:$IW$188,67,FALSE),0)</f>
        <v>0</v>
      </c>
      <c r="N94" s="19">
        <f>IFERROR(HLOOKUP(N$1,'Nakladova matice_2018'!$A$1:$IW$188,67,FALSE),0)</f>
        <v>0</v>
      </c>
      <c r="O94" s="19">
        <f>IFERROR(HLOOKUP(O$1,'Nakladova matice_2018'!$A$1:$IW$188,67,FALSE),0)</f>
        <v>0</v>
      </c>
      <c r="P94" s="19">
        <f>IFERROR(HLOOKUP(P$1,'Nakladova matice_2018'!$A$1:$IW$188,67,FALSE),0)</f>
        <v>0</v>
      </c>
      <c r="Q94" s="19">
        <f>IFERROR(HLOOKUP(Q$1,'Nakladova matice_2018'!$A$1:$IW$188,67,FALSE),0)</f>
        <v>0</v>
      </c>
      <c r="R94" s="19">
        <f>IFERROR(HLOOKUP(R$1,'Nakladova matice_2018'!$A$1:$IW$188,67,FALSE),0)</f>
        <v>0</v>
      </c>
      <c r="S94" s="19">
        <f>IFERROR(HLOOKUP(S$1,'Nakladova matice_2018'!$A$1:$IW$188,67,FALSE),0)</f>
        <v>0</v>
      </c>
      <c r="T94" s="19">
        <f>IFERROR(HLOOKUP(T$1,'Nakladova matice_2018'!$A$1:$IW$188,67,FALSE),0)</f>
        <v>0</v>
      </c>
      <c r="U94" s="19">
        <f>IFERROR(HLOOKUP(U$1,'Nakladova matice_2018'!$A$1:$IW$188,67,FALSE),0)</f>
        <v>0</v>
      </c>
      <c r="V94" s="19">
        <f>IFERROR(HLOOKUP(V$1,'Nakladova matice_2018'!$A$1:$IW$188,67,FALSE),0)</f>
        <v>0</v>
      </c>
      <c r="W94" s="19">
        <f>IFERROR(HLOOKUP(W$1,'Nakladova matice_2018'!$A$1:$IW$188,67,FALSE),0)</f>
        <v>0</v>
      </c>
      <c r="X94" s="19">
        <f>IFERROR(HLOOKUP(X$1,'Nakladova matice_2018'!$A$1:$IW$188,67,FALSE),0)</f>
        <v>0</v>
      </c>
      <c r="Y94" s="19">
        <f>IFERROR(HLOOKUP(Y$1,'Nakladova matice_2018'!$A$1:$IW$188,67,FALSE),0)</f>
        <v>0</v>
      </c>
      <c r="Z94" s="19">
        <f>IFERROR(HLOOKUP(Z$1,'Nakladova matice_2018'!$A$1:$IW$188,67,FALSE),0)</f>
        <v>143300.9</v>
      </c>
      <c r="AA94" s="19">
        <f>IFERROR(HLOOKUP(AA$1,'Nakladova matice_2018'!$A$1:$IW$188,67,FALSE),0)</f>
        <v>0</v>
      </c>
      <c r="AB94" s="19">
        <f>IFERROR(HLOOKUP(AB$1,'Nakladova matice_2018'!$A$1:$IW$188,67,FALSE),0)</f>
        <v>0</v>
      </c>
      <c r="AC94" s="19">
        <f>IFERROR(HLOOKUP(AC$1,'Nakladova matice_2018'!$A$1:$IW$188,67,FALSE),0)</f>
        <v>171420.6</v>
      </c>
      <c r="AD94" s="19">
        <f>IFERROR(HLOOKUP(AD$1,'Nakladova matice_2018'!$A$1:$IW$188,67,FALSE),0)</f>
        <v>0</v>
      </c>
      <c r="AE94" s="19">
        <f>IFERROR(HLOOKUP(AE$1,'Nakladova matice_2018'!$A$1:$IW$188,67,FALSE),0)</f>
        <v>0</v>
      </c>
      <c r="AF94" s="19">
        <f>IFERROR(HLOOKUP(AF$1,'Nakladova matice_2018'!$A$1:$IW$188,67,FALSE),0)</f>
        <v>0</v>
      </c>
      <c r="AG94" s="19">
        <f>IFERROR(HLOOKUP(AG$1,'Nakladova matice_2018'!$A$1:$IW$188,67,FALSE),0)</f>
        <v>0</v>
      </c>
      <c r="AH94" s="19">
        <f>IFERROR(HLOOKUP(AH$1,'Nakladova matice_2018'!$A$1:$IW$188,67,FALSE),0)</f>
        <v>0</v>
      </c>
      <c r="AI94" s="19">
        <f>IFERROR(HLOOKUP(AI$1,'Nakladova matice_2018'!$A$1:$IW$188,67,FALSE),0)</f>
        <v>0</v>
      </c>
      <c r="AJ94" s="19">
        <f>IFERROR(HLOOKUP(AJ$1,'Nakladova matice_2018'!$A$1:$IW$188,67,FALSE),0)</f>
        <v>0</v>
      </c>
      <c r="AK94" s="19">
        <f>IFERROR(HLOOKUP(AK$1,'Nakladova matice_2018'!$A$1:$IW$188,67,FALSE),0)</f>
        <v>0</v>
      </c>
      <c r="AL94" s="19">
        <f>IFERROR(HLOOKUP(AL$1,'Nakladova matice_2018'!$A$1:$IW$188,67,FALSE),0)</f>
        <v>0</v>
      </c>
      <c r="AM94" s="19">
        <f>IFERROR(HLOOKUP(AM$1,'Nakladova matice_2018'!$A$1:$IW$188,67,FALSE),0)</f>
        <v>0</v>
      </c>
      <c r="AN94" s="19">
        <f>IFERROR(HLOOKUP(AN$1,'Nakladova matice_2018'!$A$1:$IW$188,67,FALSE),0)</f>
        <v>0</v>
      </c>
      <c r="AO94" s="19">
        <f>IFERROR(HLOOKUP(AO$1,'Nakladova matice_2018'!$A$1:$IW$188,67,FALSE),0)</f>
        <v>0</v>
      </c>
      <c r="AP94" s="19">
        <f>IFERROR(HLOOKUP(AP$1,'Nakladova matice_2018'!$A$1:$IW$188,67,FALSE),0)</f>
        <v>0</v>
      </c>
      <c r="AQ94" s="19">
        <f>IFERROR(HLOOKUP(AQ$1,'Nakladova matice_2018'!$A$1:$IW$188,67,FALSE),0)</f>
        <v>0</v>
      </c>
      <c r="AR94" s="19">
        <f>IFERROR(HLOOKUP(AR$1,'Nakladova matice_2018'!$A$1:$IW$188,67,FALSE),0)</f>
        <v>0</v>
      </c>
      <c r="AS94" s="19">
        <f>IFERROR(HLOOKUP(AS$1,'Nakladova matice_2018'!$A$1:$IW$188,67,FALSE),0)</f>
        <v>0</v>
      </c>
      <c r="AT94" s="19">
        <f>IFERROR(HLOOKUP(AT$1,'Nakladova matice_2018'!$A$1:$IW$188,67,FALSE),0)</f>
        <v>0</v>
      </c>
      <c r="AU94" s="19">
        <f>IFERROR(HLOOKUP(AU$1,'Nakladova matice_2018'!$A$1:$IW$188,67,FALSE),0)</f>
        <v>0</v>
      </c>
      <c r="AV94" s="19">
        <f>IFERROR(HLOOKUP(AV$1,'Nakladova matice_2018'!$A$1:$IW$188,67,FALSE),0)</f>
        <v>0</v>
      </c>
      <c r="AW94" s="19">
        <f>IFERROR(HLOOKUP(AW$1,'Nakladova matice_2018'!$A$1:$IW$188,67,FALSE),0)</f>
        <v>0</v>
      </c>
      <c r="AX94" s="19">
        <f>IFERROR(HLOOKUP(AX$1,'Nakladova matice_2018'!$A$1:$IW$188,67,FALSE),0)</f>
        <v>0</v>
      </c>
      <c r="AY94" s="19">
        <f>IFERROR(HLOOKUP(AY$1,'Nakladova matice_2018'!$A$1:$IW$188,67,FALSE),0)</f>
        <v>0</v>
      </c>
      <c r="AZ94" s="19">
        <f>IFERROR(HLOOKUP(AZ$1,'Nakladova matice_2018'!$A$1:$IW$188,67,FALSE),0)</f>
        <v>0</v>
      </c>
      <c r="BA94" s="19">
        <f>IFERROR(HLOOKUP(BA$1,'Nakladova matice_2018'!$A$1:$IW$188,67,FALSE),0)</f>
        <v>0</v>
      </c>
      <c r="BB94" s="19">
        <f>IFERROR(HLOOKUP(BB$1,'Nakladova matice_2018'!$A$1:$IW$188,67,FALSE),0)</f>
        <v>0</v>
      </c>
      <c r="BC94" s="19">
        <f>IFERROR(HLOOKUP(BC$1,'Nakladova matice_2018'!$A$1:$IW$188,67,FALSE),0)</f>
        <v>0</v>
      </c>
      <c r="BD94" s="19">
        <f>IFERROR(HLOOKUP(BD$1,'Nakladova matice_2018'!$A$1:$IW$188,67,FALSE),0)</f>
        <v>0</v>
      </c>
      <c r="BE94" s="19">
        <f>IFERROR(HLOOKUP(BE$1,'Nakladova matice_2018'!$A$1:$IW$188,67,FALSE),0)</f>
        <v>0</v>
      </c>
      <c r="BF94" s="19">
        <f>IFERROR(HLOOKUP(BF$1,'Nakladova matice_2018'!$A$1:$IW$188,67,FALSE),0)</f>
        <v>0</v>
      </c>
      <c r="BG94" s="19">
        <f>IFERROR(HLOOKUP(BG$1,'Nakladova matice_2018'!$A$1:$IW$188,67,FALSE),0)</f>
        <v>0</v>
      </c>
      <c r="BH94" s="19">
        <f>IFERROR(HLOOKUP(BH$1,'Nakladova matice_2018'!$A$1:$IW$188,67,FALSE),0)</f>
        <v>0</v>
      </c>
      <c r="BI94" s="19">
        <f>IFERROR(HLOOKUP(BI$1,'Nakladova matice_2018'!$A$1:$IW$188,67,FALSE),0)</f>
        <v>0</v>
      </c>
      <c r="BJ94" s="19">
        <f>IFERROR(HLOOKUP(BJ$1,'Nakladova matice_2018'!$A$1:$IW$188,67,FALSE),0)</f>
        <v>0</v>
      </c>
      <c r="BK94" s="19">
        <f>IFERROR(HLOOKUP(BK$1,'Nakladova matice_2018'!$A$1:$IW$188,67,FALSE),0)</f>
        <v>0</v>
      </c>
      <c r="BL94" s="19">
        <f>IFERROR(HLOOKUP(BL$1,'Nakladova matice_2018'!$A$1:$IW$188,67,FALSE),0)</f>
        <v>0</v>
      </c>
      <c r="BM94" s="19">
        <f>IFERROR(HLOOKUP(BM$1,'Nakladova matice_2018'!$A$1:$IW$188,67,FALSE),0)</f>
        <v>0</v>
      </c>
      <c r="BN94" s="19">
        <f>IFERROR(HLOOKUP(BN$1,'Nakladova matice_2018'!$A$1:$IW$188,67,FALSE),0)</f>
        <v>0</v>
      </c>
      <c r="BO94" s="19">
        <f>IFERROR(HLOOKUP(BO$1,'Nakladova matice_2018'!$A$1:$IW$188,67,FALSE),0)</f>
        <v>0</v>
      </c>
      <c r="BP94" s="19">
        <f>IFERROR(HLOOKUP(BP$1,'Nakladova matice_2018'!$A$1:$IW$188,67,FALSE),0)</f>
        <v>0</v>
      </c>
      <c r="BQ94" s="19">
        <f>IFERROR(HLOOKUP(BQ$1,'Nakladova matice_2018'!$A$1:$IW$188,67,FALSE),0)</f>
        <v>1694</v>
      </c>
      <c r="BR94" s="19">
        <f>IFERROR(HLOOKUP(BR$1,'Nakladova matice_2018'!$A$1:$IW$188,67,FALSE),0)</f>
        <v>0</v>
      </c>
      <c r="BS94" s="19">
        <f>IFERROR(HLOOKUP(BS$1,'Nakladova matice_2018'!$A$1:$IW$188,67,FALSE),0)</f>
        <v>0</v>
      </c>
      <c r="BT94" s="19">
        <f>IFERROR(HLOOKUP(BT$1,'Nakladova matice_2018'!$A$1:$IW$188,67,FALSE),0)</f>
        <v>111442</v>
      </c>
      <c r="BU94" s="19">
        <f>IFERROR(HLOOKUP(BU$1,'Nakladova matice_2018'!$A$1:$IW$188,67,FALSE),0)</f>
        <v>0</v>
      </c>
      <c r="BV94" s="19">
        <f>IFERROR(HLOOKUP(BV$1,'Nakladova matice_2018'!$A$1:$IW$188,67,FALSE),0)</f>
        <v>0</v>
      </c>
      <c r="BW94" s="19">
        <f>IFERROR(HLOOKUP(BW$1,'Nakladova matice_2018'!$A$1:$IW$188,67,FALSE),0)</f>
        <v>0</v>
      </c>
      <c r="BX94" s="19">
        <f>IFERROR(HLOOKUP(BX$1,'Nakladova matice_2018'!$A$1:$IW$188,67,FALSE),0)</f>
        <v>0</v>
      </c>
      <c r="BY94" s="19">
        <f>IFERROR(HLOOKUP(BY$1,'Nakladova matice_2018'!$A$1:$IW$188,67,FALSE),0)</f>
        <v>0</v>
      </c>
      <c r="BZ94" s="19">
        <f>IFERROR(HLOOKUP(BZ$1,'Nakladova matice_2018'!$A$1:$IW$188,67,FALSE),0)</f>
        <v>0</v>
      </c>
      <c r="CA94" s="19">
        <f>IFERROR(HLOOKUP(CA$1,'Nakladova matice_2018'!$A$1:$IW$188,67,FALSE),0)</f>
        <v>0</v>
      </c>
      <c r="CB94" s="19">
        <f>IFERROR(HLOOKUP(CB$1,'Nakladova matice_2018'!$A$1:$IW$188,67,FALSE),0)</f>
        <v>0</v>
      </c>
      <c r="CC94" s="19">
        <f>IFERROR(HLOOKUP(CC$1,'Nakladova matice_2018'!$A$1:$IW$188,67,FALSE),0)</f>
        <v>0</v>
      </c>
      <c r="CD94" s="19">
        <f>IFERROR(HLOOKUP(CD$1,'Nakladova matice_2018'!$A$1:$IW$188,67,FALSE),0)</f>
        <v>0</v>
      </c>
      <c r="CE94" s="19">
        <f>IFERROR(HLOOKUP(CE$1,'Nakladova matice_2018'!$A$1:$IW$188,67,FALSE),0)</f>
        <v>0</v>
      </c>
      <c r="CF94" s="19">
        <f>IFERROR(HLOOKUP(CF$1,'Nakladova matice_2018'!$A$1:$IW$188,67,FALSE),0)</f>
        <v>0</v>
      </c>
      <c r="CG94" s="19">
        <f>IFERROR(HLOOKUP(CG$1,'Nakladova matice_2018'!$A$1:$IW$188,67,FALSE),0)</f>
        <v>0</v>
      </c>
      <c r="CH94" s="19">
        <f>IFERROR(HLOOKUP(CH$1,'Nakladova matice_2018'!$A$1:$IW$188,67,FALSE),0)</f>
        <v>0</v>
      </c>
      <c r="CI94" s="19">
        <f>IFERROR(HLOOKUP(CI$1,'Nakladova matice_2018'!$A$1:$IW$188,67,FALSE),0)</f>
        <v>0</v>
      </c>
      <c r="CJ94" s="19">
        <f>IFERROR(HLOOKUP(CJ$1,'Nakladova matice_2018'!$A$1:$IW$188,67,FALSE),0)</f>
        <v>0</v>
      </c>
      <c r="CK94" s="19">
        <f>IFERROR(HLOOKUP(CK$1,'Nakladova matice_2018'!$A$1:$IW$188,67,FALSE),0)</f>
        <v>0</v>
      </c>
      <c r="CL94" s="19">
        <f>IFERROR(HLOOKUP(CL$1,'Nakladova matice_2018'!$A$1:$IW$188,67,FALSE),0)</f>
        <v>0</v>
      </c>
      <c r="CM94" s="19">
        <f>IFERROR(HLOOKUP(CM$1,'Nakladova matice_2018'!$A$1:$IW$188,67,FALSE),0)</f>
        <v>0</v>
      </c>
      <c r="CN94" s="19">
        <f>IFERROR(HLOOKUP(CN$1,'Nakladova matice_2018'!$A$1:$IW$188,67,FALSE),0)</f>
        <v>0</v>
      </c>
      <c r="CO94" s="19">
        <f>IFERROR(HLOOKUP(CO$1,'Nakladova matice_2018'!$A$1:$IW$188,67,FALSE),0)</f>
        <v>0</v>
      </c>
      <c r="CP94" s="19">
        <f>IFERROR(HLOOKUP(CP$1,'Nakladova matice_2018'!$A$1:$IW$188,67,FALSE),0)</f>
        <v>0</v>
      </c>
      <c r="CQ94" s="19">
        <f>IFERROR(HLOOKUP(CQ$1,'Nakladova matice_2018'!$A$1:$IW$188,67,FALSE),0)</f>
        <v>0</v>
      </c>
      <c r="CR94" s="19">
        <f>IFERROR(HLOOKUP(CR$1,'Nakladova matice_2018'!$A$1:$IW$188,67,FALSE),0)</f>
        <v>0</v>
      </c>
      <c r="CS94" s="19">
        <f>IFERROR(HLOOKUP(CS$1,'Nakladova matice_2018'!$A$1:$IW$188,67,FALSE),0)</f>
        <v>0</v>
      </c>
      <c r="CT94" s="19">
        <f>IFERROR(HLOOKUP(CT$1,'Nakladova matice_2018'!$A$1:$IW$188,67,FALSE),0)</f>
        <v>0</v>
      </c>
      <c r="CU94" s="19">
        <f>IFERROR(HLOOKUP(CU$1,'Nakladova matice_2018'!$A$1:$IW$188,67,FALSE),0)</f>
        <v>0</v>
      </c>
      <c r="CV94" s="19">
        <f>IFERROR(HLOOKUP(CV$1,'Nakladova matice_2018'!$A$1:$IW$188,67,FALSE),0)</f>
        <v>25000</v>
      </c>
      <c r="CW94" s="19">
        <f>IFERROR(HLOOKUP(CW$1,'Nakladova matice_2018'!$A$1:$IW$188,67,FALSE),0)</f>
        <v>0</v>
      </c>
      <c r="CX94" s="19">
        <f>IFERROR(HLOOKUP(CX$1,'Nakladova matice_2018'!$A$1:$IW$188,67,FALSE),0)</f>
        <v>0</v>
      </c>
      <c r="CY94" s="19">
        <f>IFERROR(HLOOKUP(CY$1,'Nakladova matice_2018'!$A$1:$IW$188,67,FALSE),0)</f>
        <v>0</v>
      </c>
      <c r="CZ94" s="19">
        <f>IFERROR(HLOOKUP(CZ$1,'Nakladova matice_2018'!$A$1:$IW$188,67,FALSE),0)</f>
        <v>0</v>
      </c>
      <c r="DA94" s="19">
        <f>IFERROR(HLOOKUP(DA$1,'Nakladova matice_2018'!$A$1:$IW$188,67,FALSE),0)</f>
        <v>0</v>
      </c>
      <c r="DB94" s="19">
        <f>IFERROR(HLOOKUP(DB$1,'Nakladova matice_2018'!$A$1:$IW$188,67,FALSE),0)</f>
        <v>0</v>
      </c>
      <c r="DC94" s="19">
        <f>IFERROR(HLOOKUP(DC$1,'Nakladova matice_2018'!$A$1:$IW$188,67,FALSE),0)</f>
        <v>0</v>
      </c>
      <c r="DD94" s="19">
        <f>IFERROR(HLOOKUP(DD$1,'Nakladova matice_2018'!$A$1:$IW$188,67,FALSE),0)</f>
        <v>0</v>
      </c>
      <c r="DE94" s="19">
        <f>IFERROR(HLOOKUP(DE$1,'Nakladova matice_2018'!$A$1:$IW$188,67,FALSE),0)</f>
        <v>0</v>
      </c>
      <c r="DF94" s="19">
        <f>IFERROR(HLOOKUP(DF$1,'Nakladova matice_2018'!$A$1:$IW$188,67,FALSE),0)</f>
        <v>0</v>
      </c>
      <c r="DG94" s="19">
        <f>IFERROR(HLOOKUP(DG$1,'Nakladova matice_2018'!$A$1:$IW$188,67,FALSE),0)</f>
        <v>0</v>
      </c>
      <c r="DH94" s="19">
        <f>IFERROR(HLOOKUP(DH$1,'Nakladova matice_2018'!$A$1:$IW$188,67,FALSE),0)</f>
        <v>0</v>
      </c>
      <c r="DI94" s="19">
        <f>IFERROR(HLOOKUP(DI$1,'Nakladova matice_2018'!$A$1:$IW$188,67,FALSE),0)</f>
        <v>0</v>
      </c>
      <c r="DJ94" s="19">
        <f>IFERROR(HLOOKUP(DJ$1,'Nakladova matice_2018'!$A$1:$IW$188,67,FALSE),0)</f>
        <v>0</v>
      </c>
      <c r="DK94" s="19">
        <f>IFERROR(HLOOKUP(DK$1,'Nakladova matice_2018'!$A$1:$IW$188,67,FALSE),0)</f>
        <v>0</v>
      </c>
      <c r="DL94" s="19">
        <f>IFERROR(HLOOKUP(DL$1,'Nakladova matice_2018'!$A$1:$IW$188,67,FALSE),0)</f>
        <v>0</v>
      </c>
      <c r="DM94" s="19">
        <f>IFERROR(HLOOKUP(DM$1,'Nakladova matice_2018'!$A$1:$IW$188,67,FALSE),0)</f>
        <v>0</v>
      </c>
      <c r="DN94" s="19">
        <f>IFERROR(HLOOKUP(DN$1,'Nakladova matice_2018'!$A$1:$IW$188,67,FALSE),0)</f>
        <v>0</v>
      </c>
      <c r="DO94" s="19">
        <f>IFERROR(HLOOKUP(DO$1,'Nakladova matice_2018'!$A$1:$IW$188,67,FALSE),0)</f>
        <v>0</v>
      </c>
      <c r="DP94" s="19">
        <f>IFERROR(HLOOKUP(DP$1,'Nakladova matice_2018'!$A$1:$IW$188,67,FALSE),0)</f>
        <v>0</v>
      </c>
      <c r="DQ94" s="19">
        <f>IFERROR(HLOOKUP(DQ$1,'Nakladova matice_2018'!$A$1:$IW$188,67,FALSE),0)</f>
        <v>0</v>
      </c>
      <c r="DR94" s="19">
        <f>IFERROR(HLOOKUP(DR$1,'Nakladova matice_2018'!$A$1:$IW$188,67,FALSE),0)</f>
        <v>0</v>
      </c>
      <c r="DS94" s="19">
        <f>IFERROR(HLOOKUP(DS$1,'Nakladova matice_2018'!$A$1:$IW$188,67,FALSE),0)</f>
        <v>0</v>
      </c>
      <c r="DT94" s="19">
        <f>IFERROR(HLOOKUP(DT$1,'Nakladova matice_2018'!$A$1:$IW$188,67,FALSE),0)</f>
        <v>0</v>
      </c>
      <c r="DU94" s="19">
        <f>IFERROR(HLOOKUP(DU$1,'Nakladova matice_2018'!$A$1:$IW$188,67,FALSE),0)</f>
        <v>0</v>
      </c>
      <c r="DV94" s="19">
        <f>IFERROR(HLOOKUP(DV$1,'Nakladova matice_2018'!$A$1:$IW$188,67,FALSE),0)</f>
        <v>0</v>
      </c>
      <c r="DW94" s="19">
        <f>IFERROR(HLOOKUP(DW$1,'Nakladova matice_2018'!$A$1:$IW$188,67,FALSE),0)</f>
        <v>0</v>
      </c>
      <c r="DX94" s="19">
        <f>IFERROR(HLOOKUP(DX$1,'Nakladova matice_2018'!$A$1:$IW$188,67,FALSE),0)</f>
        <v>0</v>
      </c>
      <c r="DY94" s="19">
        <f>IFERROR(HLOOKUP(DY$1,'Nakladova matice_2018'!$A$1:$IW$188,67,FALSE),0)</f>
        <v>0</v>
      </c>
      <c r="DZ94" s="19">
        <f>IFERROR(HLOOKUP(DZ$1,'Nakladova matice_2018'!$A$1:$IW$188,67,FALSE),0)</f>
        <v>0</v>
      </c>
      <c r="EA94" s="19">
        <f>IFERROR(HLOOKUP(EA$1,'Nakladova matice_2018'!$A$1:$IW$188,67,FALSE),0)</f>
        <v>0</v>
      </c>
      <c r="EB94" s="19">
        <f>IFERROR(HLOOKUP(EB$1,'Nakladova matice_2018'!$A$1:$IW$188,67,FALSE),0)</f>
        <v>0</v>
      </c>
      <c r="EC94" s="19">
        <f>IFERROR(HLOOKUP(EC$1,'Nakladova matice_2018'!$A$1:$IW$188,67,FALSE),0)</f>
        <v>0</v>
      </c>
      <c r="ED94" s="19">
        <f>IFERROR(HLOOKUP(ED$1,'Nakladova matice_2018'!$A$1:$IW$188,67,FALSE),0)</f>
        <v>0</v>
      </c>
      <c r="EE94" s="19">
        <f>IFERROR(HLOOKUP(EE$1,'Nakladova matice_2018'!$A$1:$IW$188,67,FALSE),0)</f>
        <v>0</v>
      </c>
      <c r="EF94" s="19">
        <f>IFERROR(HLOOKUP(EF$1,'Nakladova matice_2018'!$A$1:$IW$188,67,FALSE),0)</f>
        <v>0</v>
      </c>
      <c r="EG94" s="19">
        <f>IFERROR(HLOOKUP(EG$1,'Nakladova matice_2018'!$A$1:$IW$188,67,FALSE),0)</f>
        <v>0</v>
      </c>
      <c r="EH94" s="19">
        <f>IFERROR(HLOOKUP(EH$1,'Nakladova matice_2018'!$A$1:$IW$188,67,FALSE),0)</f>
        <v>0</v>
      </c>
      <c r="EI94" s="19">
        <f>IFERROR(HLOOKUP(EI$1,'Nakladova matice_2018'!$A$1:$IW$188,67,FALSE),0)</f>
        <v>0</v>
      </c>
      <c r="EJ94" s="19">
        <f>IFERROR(HLOOKUP(EJ$1,'Nakladova matice_2018'!$A$1:$IW$188,67,FALSE),0)</f>
        <v>0</v>
      </c>
      <c r="EK94" s="19">
        <f>IFERROR(HLOOKUP(EK$1,'Nakladova matice_2018'!$A$1:$IW$188,67,FALSE),0)</f>
        <v>0</v>
      </c>
      <c r="EL94" s="19">
        <f>IFERROR(HLOOKUP(EL$1,'Nakladova matice_2018'!$A$1:$IW$188,67,FALSE),0)</f>
        <v>0</v>
      </c>
      <c r="EM94" s="19">
        <f>IFERROR(HLOOKUP(EM$1,'Nakladova matice_2018'!$A$1:$IW$188,67,FALSE),0)</f>
        <v>0</v>
      </c>
      <c r="EN94" s="19">
        <f>IFERROR(HLOOKUP(EN$1,'Nakladova matice_2018'!$A$1:$IW$188,67,FALSE),0)</f>
        <v>0</v>
      </c>
      <c r="EO94" s="19">
        <f>IFERROR(HLOOKUP(EO$1,'Nakladova matice_2018'!$A$1:$IW$188,67,FALSE),0)</f>
        <v>0</v>
      </c>
      <c r="EP94" s="19">
        <f>IFERROR(HLOOKUP(EP$1,'Nakladova matice_2018'!$A$1:$IW$188,67,FALSE),0)</f>
        <v>0</v>
      </c>
      <c r="EQ94" s="19">
        <f>IFERROR(HLOOKUP(EQ$1,'Nakladova matice_2018'!$A$1:$IW$188,67,FALSE),0)</f>
        <v>0</v>
      </c>
      <c r="ER94" s="19">
        <f>IFERROR(HLOOKUP(ER$1,'Nakladova matice_2018'!$A$1:$IW$188,67,FALSE),0)</f>
        <v>0</v>
      </c>
      <c r="ES94" s="19">
        <f>IFERROR(HLOOKUP(ES$1,'Nakladova matice_2018'!$A$1:$IW$188,67,FALSE),0)</f>
        <v>0</v>
      </c>
      <c r="ET94" s="19">
        <f>IFERROR(HLOOKUP(ET$1,'Nakladova matice_2018'!$A$1:$IW$188,67,FALSE),0)</f>
        <v>0</v>
      </c>
      <c r="EU94" s="19">
        <f>IFERROR(HLOOKUP(EU$1,'Nakladova matice_2018'!$A$1:$IW$188,67,FALSE),0)</f>
        <v>0</v>
      </c>
      <c r="EV94" s="19">
        <f>IFERROR(HLOOKUP(EV$1,'Nakladova matice_2018'!$A$1:$IW$188,67,FALSE),0)</f>
        <v>0</v>
      </c>
      <c r="EW94" s="19">
        <f>IFERROR(HLOOKUP(EW$1,'Nakladova matice_2018'!$A$1:$IW$188,67,FALSE),0)</f>
        <v>0</v>
      </c>
      <c r="EX94" s="19">
        <f>IFERROR(HLOOKUP(EX$1,'Nakladova matice_2018'!$A$1:$IW$188,67,FALSE),0)</f>
        <v>0</v>
      </c>
      <c r="EY94" s="19">
        <f>IFERROR(HLOOKUP(EY$1,'Nakladova matice_2018'!$A$1:$IW$188,67,FALSE),0)</f>
        <v>0</v>
      </c>
      <c r="EZ94" s="19">
        <f>IFERROR(HLOOKUP(EZ$1,'Nakladova matice_2018'!$A$1:$IW$188,67,FALSE),0)</f>
        <v>0</v>
      </c>
      <c r="FA94" s="19">
        <f>IFERROR(HLOOKUP(FA$1,'Nakladova matice_2018'!$A$1:$IW$188,67,FALSE),0)</f>
        <v>0</v>
      </c>
      <c r="FB94" s="19">
        <f>IFERROR(HLOOKUP(FB$1,'Nakladova matice_2018'!$A$1:$IW$188,67,FALSE),0)</f>
        <v>0</v>
      </c>
      <c r="FC94" s="19">
        <f>IFERROR(HLOOKUP(FC$1,'Nakladova matice_2018'!$A$1:$IW$188,67,FALSE),0)</f>
        <v>0</v>
      </c>
      <c r="FD94" s="19">
        <f>IFERROR(HLOOKUP(FD$1,'Nakladova matice_2018'!$A$1:$IW$188,67,FALSE),0)</f>
        <v>0</v>
      </c>
      <c r="FE94" s="19">
        <f>IFERROR(HLOOKUP(FE$1,'Nakladova matice_2018'!$A$1:$IW$188,67,FALSE),0)</f>
        <v>0</v>
      </c>
      <c r="FF94" s="19">
        <f>IFERROR(HLOOKUP(FF$1,'Nakladova matice_2018'!$A$1:$IW$188,67,FALSE),0)</f>
        <v>0</v>
      </c>
      <c r="FG94" s="19">
        <f>IFERROR(HLOOKUP(FG$1,'Nakladova matice_2018'!$A$1:$IW$188,67,FALSE),0)</f>
        <v>0</v>
      </c>
      <c r="FH94" s="19">
        <f>IFERROR(HLOOKUP(FH$1,'Nakladova matice_2018'!$A$1:$IW$188,67,FALSE),0)</f>
        <v>0</v>
      </c>
      <c r="FI94" s="19">
        <f>IFERROR(HLOOKUP(FI$1,'Nakladova matice_2018'!$A$1:$IW$188,67,FALSE),0)</f>
        <v>0</v>
      </c>
      <c r="FJ94" s="19">
        <f>IFERROR(HLOOKUP(FJ$1,'Nakladova matice_2018'!$A$1:$IW$188,67,FALSE),0)</f>
        <v>0</v>
      </c>
      <c r="FK94" s="19">
        <f>IFERROR(HLOOKUP(FK$1,'Nakladova matice_2018'!$A$1:$IW$188,67,FALSE),0)</f>
        <v>0</v>
      </c>
      <c r="FL94" s="19">
        <f>IFERROR(HLOOKUP(FL$1,'Nakladova matice_2018'!$A$1:$IW$188,67,FALSE),0)</f>
        <v>0</v>
      </c>
      <c r="FM94" s="19">
        <f>IFERROR(HLOOKUP(FM$1,'Nakladova matice_2018'!$A$1:$IW$188,67,FALSE),0)</f>
        <v>0</v>
      </c>
      <c r="FN94" s="19">
        <f>IFERROR(HLOOKUP(FN$1,'Nakladova matice_2018'!$A$1:$IW$188,67,FALSE),0)</f>
        <v>0</v>
      </c>
      <c r="FO94" s="19">
        <f>IFERROR(HLOOKUP(FO$1,'Nakladova matice_2018'!$A$1:$IW$188,67,FALSE),0)</f>
        <v>0</v>
      </c>
      <c r="FP94" s="19">
        <f>IFERROR(HLOOKUP(FP$1,'Nakladova matice_2018'!$A$1:$IW$188,67,FALSE),0)</f>
        <v>0</v>
      </c>
      <c r="FQ94" s="19">
        <f>IFERROR(HLOOKUP(FQ$1,'Nakladova matice_2018'!$A$1:$IW$188,67,FALSE),0)</f>
        <v>0</v>
      </c>
      <c r="FR94" s="19">
        <f>IFERROR(HLOOKUP(FR$1,'Nakladova matice_2018'!$A$1:$IW$188,67,FALSE),0)</f>
        <v>0</v>
      </c>
      <c r="FS94" s="19">
        <f>IFERROR(HLOOKUP(FS$1,'Nakladova matice_2018'!$A$1:$IW$188,67,FALSE),0)</f>
        <v>0</v>
      </c>
      <c r="FT94" s="19">
        <f>IFERROR(HLOOKUP(FT$1,'Nakladova matice_2018'!$A$1:$IW$188,67,FALSE),0)</f>
        <v>0</v>
      </c>
      <c r="FU94" s="19">
        <f>IFERROR(HLOOKUP(FU$1,'Nakladova matice_2018'!$A$1:$IW$188,67,FALSE),0)</f>
        <v>0</v>
      </c>
      <c r="FV94" s="19">
        <f>IFERROR(HLOOKUP(FV$1,'Nakladova matice_2018'!$A$1:$IW$188,67,FALSE),0)</f>
        <v>0</v>
      </c>
      <c r="FW94" s="19">
        <f>IFERROR(HLOOKUP(FW$1,'Nakladova matice_2018'!$A$1:$IW$188,67,FALSE),0)</f>
        <v>0</v>
      </c>
      <c r="FX94" s="19">
        <f>IFERROR(HLOOKUP(FX$1,'Nakladova matice_2018'!$A$1:$IW$188,67,FALSE),0)</f>
        <v>16940</v>
      </c>
      <c r="FY94" s="19">
        <f>IFERROR(HLOOKUP(FY$1,'Nakladova matice_2018'!$A$1:$IW$188,67,FALSE),0)</f>
        <v>0</v>
      </c>
      <c r="FZ94" s="19">
        <f>IFERROR(HLOOKUP(FZ$1,'Nakladova matice_2018'!$A$1:$IW$188,67,FALSE),0)</f>
        <v>0</v>
      </c>
      <c r="GA94" s="19">
        <f>IFERROR(HLOOKUP(GA$1,'Nakladova matice_2018'!$A$1:$IW$188,67,FALSE),0)</f>
        <v>79739</v>
      </c>
      <c r="GB94" s="19">
        <f>IFERROR(HLOOKUP(GB$1,'Nakladova matice_2018'!$A$1:$IW$188,67,FALSE),0)</f>
        <v>0</v>
      </c>
      <c r="GC94" s="19">
        <f>IFERROR(HLOOKUP(GC$1,'Nakladova matice_2018'!$A$1:$IW$188,67,FALSE),0)</f>
        <v>0</v>
      </c>
      <c r="GD94" s="19">
        <f>IFERROR(HLOOKUP(GD$1,'Nakladova matice_2018'!$A$1:$IW$188,67,FALSE),0)</f>
        <v>0</v>
      </c>
      <c r="GE94" s="19">
        <f>IFERROR(HLOOKUP(GE$1,'Nakladova matice_2018'!$A$1:$IW$188,67,FALSE),0)</f>
        <v>0</v>
      </c>
      <c r="GF94" s="19">
        <f>IFERROR(HLOOKUP(GF$1,'Nakladova matice_2018'!$A$1:$IW$188,67,FALSE),0)</f>
        <v>0</v>
      </c>
      <c r="GG94" s="19">
        <f>IFERROR(HLOOKUP(GG$1,'Nakladova matice_2018'!$A$1:$IW$188,67,FALSE),0)</f>
        <v>0</v>
      </c>
      <c r="GH94" s="19">
        <f>IFERROR(HLOOKUP(GH$1,'Nakladova matice_2018'!$A$1:$IW$188,67,FALSE),0)</f>
        <v>0</v>
      </c>
      <c r="GI94" s="19">
        <f>IFERROR(HLOOKUP(GI$1,'Nakladova matice_2018'!$A$1:$IW$188,67,FALSE),0)</f>
        <v>0</v>
      </c>
      <c r="GJ94" s="19">
        <f>IFERROR(HLOOKUP(GJ$1,'Nakladova matice_2018'!$A$1:$IW$188,67,FALSE),0)</f>
        <v>0</v>
      </c>
      <c r="GK94" s="19">
        <f>IFERROR(HLOOKUP(GK$1,'Nakladova matice_2018'!$A$1:$IW$188,67,FALSE),0)</f>
        <v>0</v>
      </c>
      <c r="GL94" s="19">
        <f>IFERROR(HLOOKUP(GL$1,'Nakladova matice_2018'!$A$1:$IW$188,67,FALSE),0)</f>
        <v>0</v>
      </c>
      <c r="GM94" s="19">
        <f>IFERROR(HLOOKUP(GM$1,'Nakladova matice_2018'!$A$1:$IW$188,67,FALSE),0)</f>
        <v>0</v>
      </c>
      <c r="GN94" s="19">
        <f>IFERROR(HLOOKUP(GN$1,'Nakladova matice_2018'!$A$1:$IW$188,67,FALSE),0)</f>
        <v>0</v>
      </c>
      <c r="GO94" s="19">
        <f>IFERROR(HLOOKUP(GO$1,'Nakladova matice_2018'!$A$1:$IW$188,67,FALSE),0)</f>
        <v>0</v>
      </c>
      <c r="GP94" s="19">
        <f>IFERROR(HLOOKUP(GP$1,'Nakladova matice_2018'!$A$1:$IW$188,67,FALSE),0)</f>
        <v>0</v>
      </c>
      <c r="GQ94" s="19">
        <f>IFERROR(HLOOKUP(GQ$1,'Nakladova matice_2018'!$A$1:$IW$188,67,FALSE),0)</f>
        <v>0</v>
      </c>
      <c r="GR94" s="19">
        <f>IFERROR(HLOOKUP(GR$1,'Nakladova matice_2018'!$A$1:$IW$188,67,FALSE),0)</f>
        <v>0</v>
      </c>
      <c r="GS94" s="19">
        <f>IFERROR(HLOOKUP(GS$1,'Nakladova matice_2018'!$A$1:$IW$188,67,FALSE),0)</f>
        <v>0</v>
      </c>
      <c r="GT94" s="19">
        <f>IFERROR(HLOOKUP(GT$1,'Nakladova matice_2018'!$A$1:$IW$188,67,FALSE),0)</f>
        <v>0</v>
      </c>
      <c r="GU94" s="19">
        <f>IFERROR(HLOOKUP(GU$1,'Nakladova matice_2018'!$A$1:$IW$188,67,FALSE),0)</f>
        <v>0</v>
      </c>
      <c r="GV94" s="19">
        <f>IFERROR(HLOOKUP(GV$1,'Nakladova matice_2018'!$A$1:$IW$188,67,FALSE),0)</f>
        <v>0</v>
      </c>
      <c r="GW94" s="19">
        <f>IFERROR(HLOOKUP(GW$1,'Nakladova matice_2018'!$A$1:$IW$188,67,FALSE),0)</f>
        <v>0</v>
      </c>
      <c r="GX94" s="19">
        <f>IFERROR(HLOOKUP(GX$1,'Nakladova matice_2018'!$A$1:$IW$188,67,FALSE),0)</f>
        <v>0</v>
      </c>
      <c r="GY94" s="19">
        <f>IFERROR(HLOOKUP(GY$1,'Nakladova matice_2018'!$A$1:$IW$188,67,FALSE),0)</f>
        <v>0</v>
      </c>
      <c r="GZ94" s="19">
        <f>IFERROR(HLOOKUP(GZ$1,'Nakladova matice_2018'!$A$1:$IW$188,67,FALSE),0)</f>
        <v>0</v>
      </c>
      <c r="HA94" s="19">
        <f>IFERROR(HLOOKUP(HA$1,'Nakladova matice_2018'!$A$1:$IW$188,67,FALSE),0)</f>
        <v>0</v>
      </c>
      <c r="HB94" s="19">
        <f>IFERROR(HLOOKUP(HB$1,'Nakladova matice_2018'!$A$1:$IW$188,67,FALSE),0)</f>
        <v>0</v>
      </c>
      <c r="HC94" s="19">
        <f>IFERROR(HLOOKUP(HC$1,'Nakladova matice_2018'!$A$1:$IW$188,67,FALSE),0)</f>
        <v>0</v>
      </c>
      <c r="HD94" s="19">
        <f>IFERROR(HLOOKUP(HD$1,'Nakladova matice_2018'!$A$1:$IW$188,67,FALSE),0)</f>
        <v>0</v>
      </c>
      <c r="HE94" s="19">
        <f>IFERROR(HLOOKUP(HE$1,'Nakladova matice_2018'!$A$1:$IW$188,67,FALSE),0)</f>
        <v>0</v>
      </c>
      <c r="HF94" s="19">
        <f>IFERROR(HLOOKUP(HF$1,'Nakladova matice_2018'!$A$1:$IW$188,67,FALSE),0)</f>
        <v>0</v>
      </c>
      <c r="HG94" s="19">
        <f>IFERROR(HLOOKUP(HG$1,'Nakladova matice_2018'!$A$1:$IW$188,67,FALSE),0)</f>
        <v>0</v>
      </c>
      <c r="HH94" s="19">
        <f>IFERROR(HLOOKUP(HH$1,'Nakladova matice_2018'!$A$1:$IW$188,67,FALSE),0)</f>
        <v>0</v>
      </c>
      <c r="HI94" s="19">
        <f>IFERROR(HLOOKUP(HI$1,'Nakladova matice_2018'!$A$1:$IW$188,67,FALSE),0)</f>
        <v>0</v>
      </c>
      <c r="HJ94" s="19">
        <f>IFERROR(HLOOKUP(HJ$1,'Nakladova matice_2018'!$A$1:$IW$188,67,FALSE),0)</f>
        <v>0</v>
      </c>
      <c r="HK94" s="19">
        <f>IFERROR(HLOOKUP(HK$1,'Nakladova matice_2018'!$A$1:$IW$188,67,FALSE),0)</f>
        <v>0</v>
      </c>
      <c r="HL94" s="19">
        <f>IFERROR(HLOOKUP(HL$1,'Nakladova matice_2018'!$A$1:$IW$188,67,FALSE),0)</f>
        <v>0</v>
      </c>
      <c r="HM94" s="19">
        <f>IFERROR(HLOOKUP(HM$1,'Nakladova matice_2018'!$A$1:$IW$188,67,FALSE),0)</f>
        <v>0</v>
      </c>
      <c r="HN94" s="19">
        <f>IFERROR(HLOOKUP(HN$1,'Nakladova matice_2018'!$A$1:$IW$188,67,FALSE),0)</f>
        <v>0</v>
      </c>
      <c r="HO94" s="19">
        <f>IFERROR(HLOOKUP(HO$1,'Nakladova matice_2018'!$A$1:$IW$188,67,FALSE),0)</f>
        <v>0</v>
      </c>
      <c r="HP94" s="19">
        <f>IFERROR(HLOOKUP(HP$1,'Nakladova matice_2018'!$A$1:$IW$188,67,FALSE),0)</f>
        <v>0</v>
      </c>
      <c r="HQ94" s="19">
        <f>IFERROR(HLOOKUP(HQ$1,'Nakladova matice_2018'!$A$1:$IW$188,67,FALSE),0)</f>
        <v>0</v>
      </c>
      <c r="HR94" s="19">
        <f>IFERROR(HLOOKUP(HR$1,'Nakladova matice_2018'!$A$1:$IW$188,67,FALSE),0)</f>
        <v>0</v>
      </c>
      <c r="HS94" s="19">
        <f>IFERROR(HLOOKUP(HS$1,'Nakladova matice_2018'!$A$1:$IW$188,67,FALSE),0)</f>
        <v>0</v>
      </c>
      <c r="HT94" s="19">
        <f>IFERROR(HLOOKUP(HT$1,'Nakladova matice_2018'!$A$1:$IW$188,67,FALSE),0)</f>
        <v>0</v>
      </c>
      <c r="HU94" s="19">
        <f>IFERROR(HLOOKUP(HU$1,'Nakladova matice_2018'!$A$1:$IW$188,67,FALSE),0)</f>
        <v>0</v>
      </c>
      <c r="HV94" s="19">
        <f>IFERROR(HLOOKUP(HV$1,'Nakladova matice_2018'!$A$1:$IW$188,67,FALSE),0)</f>
        <v>0</v>
      </c>
      <c r="HW94" s="19">
        <f>IFERROR(HLOOKUP(HW$1,'Nakladova matice_2018'!$A$1:$IW$188,67,FALSE),0)</f>
        <v>0</v>
      </c>
      <c r="HX94" s="19">
        <f>IFERROR(HLOOKUP(HX$1,'Nakladova matice_2018'!$A$1:$IW$188,67,FALSE),0)</f>
        <v>0</v>
      </c>
      <c r="HY94" s="19">
        <f>IFERROR(HLOOKUP(HY$1,'Nakladova matice_2018'!$A$1:$IW$188,67,FALSE),0)</f>
        <v>0</v>
      </c>
      <c r="HZ94" s="19">
        <f>IFERROR(HLOOKUP(HZ$1,'Nakladova matice_2018'!$A$1:$IW$188,67,FALSE),0)</f>
        <v>0</v>
      </c>
      <c r="IA94" s="19">
        <f>IFERROR(HLOOKUP(IA$1,'Nakladova matice_2018'!$A$1:$IW$188,67,FALSE),0)</f>
        <v>0</v>
      </c>
      <c r="IB94" s="19">
        <f>IFERROR(HLOOKUP(IB$1,'Nakladova matice_2018'!$A$1:$IW$188,67,FALSE),0)</f>
        <v>0</v>
      </c>
      <c r="IC94" s="19">
        <f>IFERROR(HLOOKUP(IC$1,'Nakladova matice_2018'!$A$1:$IW$188,67,FALSE),0)</f>
        <v>0</v>
      </c>
      <c r="ID94" s="19">
        <f>IFERROR(HLOOKUP(ID$1,'Nakladova matice_2018'!$A$1:$IW$188,67,FALSE),0)</f>
        <v>0</v>
      </c>
      <c r="IE94" s="19">
        <f>IFERROR(HLOOKUP(IE$1,'Nakladova matice_2018'!$A$1:$IW$188,67,FALSE),0)</f>
        <v>0</v>
      </c>
      <c r="IF94" s="19">
        <f>IFERROR(HLOOKUP(IF$1,'Nakladova matice_2018'!$A$1:$IW$188,67,FALSE),0)</f>
        <v>0</v>
      </c>
      <c r="IG94" s="19">
        <f>IFERROR(HLOOKUP(IG$1,'Nakladova matice_2018'!$A$1:$IW$188,67,FALSE),0)</f>
        <v>0</v>
      </c>
      <c r="IH94" s="19">
        <f>IFERROR(HLOOKUP(IH$1,'Nakladova matice_2018'!$A$1:$IW$188,67,FALSE),0)</f>
        <v>0</v>
      </c>
      <c r="II94" s="19">
        <f>IFERROR(HLOOKUP(II$1,'Nakladova matice_2018'!$A$1:$IW$188,67,FALSE),0)</f>
        <v>0</v>
      </c>
      <c r="IJ94" s="19">
        <f>IFERROR(HLOOKUP(IJ$1,'Nakladova matice_2018'!$A$1:$IW$188,67,FALSE),0)</f>
        <v>0</v>
      </c>
      <c r="IK94" s="19">
        <f>IFERROR(HLOOKUP(IK$1,'Nakladova matice_2018'!$A$1:$IW$188,67,FALSE),0)</f>
        <v>0</v>
      </c>
      <c r="IL94" s="19">
        <f>IFERROR(HLOOKUP(IL$1,'Nakladova matice_2018'!$A$1:$IW$188,67,FALSE),0)</f>
        <v>0</v>
      </c>
      <c r="IM94" s="19">
        <f>IFERROR(HLOOKUP(IM$1,'Nakladova matice_2018'!$A$1:$IW$188,67,FALSE),0)</f>
        <v>0</v>
      </c>
      <c r="IN94" s="19">
        <f>IFERROR(HLOOKUP(IN$1,'Nakladova matice_2018'!$A$1:$IW$188,67,FALSE),0)</f>
        <v>0</v>
      </c>
      <c r="IO94" s="19">
        <f>IFERROR(HLOOKUP(IO$1,'Nakladova matice_2018'!$A$1:$IW$188,67,FALSE),0)</f>
        <v>0</v>
      </c>
      <c r="IP94" s="19">
        <f>IFERROR(HLOOKUP(IP$1,'Nakladova matice_2018'!$A$1:$IW$188,67,FALSE),0)</f>
        <v>0</v>
      </c>
      <c r="IQ94" s="19">
        <f>IFERROR(HLOOKUP(IQ$1,'Nakladova matice_2018'!$A$1:$IW$188,67,FALSE),0)</f>
        <v>0</v>
      </c>
      <c r="IR94" s="19">
        <f>IFERROR(HLOOKUP(IR$1,'Nakladova matice_2018'!$A$1:$IW$188,67,FALSE),0)</f>
        <v>0</v>
      </c>
      <c r="IS94" s="19">
        <f>IFERROR(HLOOKUP(IS$1,'Nakladova matice_2018'!$A$1:$IW$188,67,FALSE),0)</f>
        <v>0</v>
      </c>
      <c r="IT94" s="19">
        <f>IFERROR(HLOOKUP(IT$1,'Nakladova matice_2018'!$A$1:$IW$188,67,FALSE),0)</f>
        <v>0</v>
      </c>
      <c r="IU94" s="19">
        <f>IFERROR(HLOOKUP(IU$1,'Nakladova matice_2018'!$A$1:$IW$188,67,FALSE),0)</f>
        <v>0</v>
      </c>
      <c r="IV94" s="19">
        <f>IFERROR(HLOOKUP(IV$1,'Nakladova matice_2018'!$A$1:$IW$188,67,FALSE),0)</f>
        <v>0</v>
      </c>
      <c r="IW94" s="19">
        <f>IFERROR(HLOOKUP(IW$1,'Nakladova matice_2018'!$A$1:$IW$188,67,FALSE),0)</f>
        <v>0</v>
      </c>
      <c r="IX94" s="19">
        <f>IFERROR(HLOOKUP(IX$1,'Nakladova matice_2018'!$A$1:$IW$188,67,FALSE),0)</f>
        <v>0</v>
      </c>
      <c r="IY94" s="19">
        <f>IFERROR(HLOOKUP(IY$1,'Nakladova matice_2018'!$A$1:$IW$188,67,FALSE),0)</f>
        <v>0</v>
      </c>
      <c r="IZ94" s="19">
        <f>IFERROR(HLOOKUP(IZ$1,'Nakladova matice_2018'!$A$1:$IW$188,67,FALSE),0)</f>
        <v>0</v>
      </c>
      <c r="JA94" s="19">
        <f>IFERROR(HLOOKUP(JA$1,'Nakladova matice_2018'!$A$1:$IW$188,67,FALSE),0)</f>
        <v>0</v>
      </c>
      <c r="JB94" s="19">
        <f>IFERROR(HLOOKUP(JB$1,'Nakladova matice_2018'!$A$1:$IW$188,67,FALSE),0)</f>
        <v>0</v>
      </c>
      <c r="JC94" s="19">
        <f>IFERROR(HLOOKUP(JC$1,'Nakladova matice_2018'!$A$1:$IW$188,67,FALSE),0)</f>
        <v>0</v>
      </c>
      <c r="JD94" s="19">
        <f>IFERROR(HLOOKUP(JD$1,'Nakladova matice_2018'!$A$1:$IW$188,67,FALSE),0)</f>
        <v>0</v>
      </c>
      <c r="JE94" s="19">
        <f>IFERROR(HLOOKUP(JE$1,'Nakladova matice_2018'!$A$1:$IW$188,67,FALSE),0)</f>
        <v>0</v>
      </c>
      <c r="JF94" s="19">
        <f>IFERROR(HLOOKUP(JF$1,'Nakladova matice_2018'!$A$1:$IW$188,67,FALSE),0)</f>
        <v>0</v>
      </c>
      <c r="JG94" s="19">
        <f>IFERROR(HLOOKUP(JG$1,'Nakladova matice_2018'!$A$1:$IW$188,67,FALSE),0)</f>
        <v>0</v>
      </c>
      <c r="JH94" s="19">
        <f>IFERROR(HLOOKUP(JH$1,'Nakladova matice_2018'!$A$1:$IW$188,67,FALSE),0)</f>
        <v>0</v>
      </c>
      <c r="JI94" s="19">
        <f>IFERROR(HLOOKUP(JI$1,'Nakladova matice_2018'!$A$1:$IW$188,67,FALSE),0)</f>
        <v>0</v>
      </c>
      <c r="JJ94" s="19">
        <f>IFERROR(HLOOKUP(JJ$1,'Nakladova matice_2018'!$A$1:$IW$188,67,FALSE),0)</f>
        <v>0</v>
      </c>
      <c r="JK94" s="19">
        <f>IFERROR(HLOOKUP(JK$1,'Nakladova matice_2018'!$A$1:$IW$188,67,FALSE),0)</f>
        <v>0</v>
      </c>
      <c r="JL94" s="19">
        <f>IFERROR(HLOOKUP(JL$1,'Nakladova matice_2018'!$A$1:$IW$188,67,FALSE),0)</f>
        <v>0</v>
      </c>
      <c r="JM94" s="19">
        <f>IFERROR(HLOOKUP(JM$1,'Nakladova matice_2018'!$A$1:$IW$188,67,FALSE),0)</f>
        <v>0</v>
      </c>
      <c r="JN94" s="19">
        <f>IFERROR(HLOOKUP(JN$1,'Nakladova matice_2018'!$A$1:$IW$188,67,FALSE),0)</f>
        <v>0</v>
      </c>
      <c r="JO94" s="19">
        <f>IFERROR(HLOOKUP(JO$1,'Nakladova matice_2018'!$A$1:$IW$188,67,FALSE),0)</f>
        <v>0</v>
      </c>
      <c r="JP94" s="19">
        <f>IFERROR(HLOOKUP(JP$1,'Nakladova matice_2018'!$A$1:$IW$188,67,FALSE),0)</f>
        <v>0</v>
      </c>
      <c r="JQ94" s="19">
        <f>IFERROR(HLOOKUP(JQ$1,'Nakladova matice_2018'!$A$1:$IW$188,67,FALSE),0)</f>
        <v>0</v>
      </c>
      <c r="JR94" s="19">
        <f>IFERROR(HLOOKUP(JR$1,'Nakladova matice_2018'!$A$1:$IW$188,67,FALSE),0)</f>
        <v>0</v>
      </c>
      <c r="JS94" s="19">
        <f>IFERROR(HLOOKUP(JS$1,'Nakladova matice_2018'!$A$1:$IW$188,67,FALSE),0)</f>
        <v>0</v>
      </c>
      <c r="JT94" s="19">
        <f>IFERROR(HLOOKUP(JT$1,'Nakladova matice_2018'!$A$1:$IW$188,67,FALSE),0)</f>
        <v>0</v>
      </c>
      <c r="JU94" s="19">
        <f>IFERROR(HLOOKUP(JU$1,'Nakladova matice_2018'!$A$1:$IW$188,67,FALSE),0)</f>
        <v>0</v>
      </c>
      <c r="JV94" s="19">
        <f>IFERROR(HLOOKUP(JV$1,'Nakladova matice_2018'!$A$1:$IW$188,67,FALSE),0)</f>
        <v>0</v>
      </c>
      <c r="JW94" s="19">
        <f>IFERROR(HLOOKUP(JW$1,'Nakladova matice_2018'!$A$1:$IW$188,67,FALSE),0)</f>
        <v>0</v>
      </c>
      <c r="JX94" s="19">
        <f>IFERROR(HLOOKUP(JX$1,'Nakladova matice_2018'!$A$1:$IW$188,67,FALSE),0)</f>
        <v>0</v>
      </c>
      <c r="JY94" s="19">
        <f>IFERROR(HLOOKUP(JY$1,'Nakladova matice_2018'!$A$1:$IW$188,67,FALSE),0)</f>
        <v>0</v>
      </c>
      <c r="JZ94" s="19">
        <f>IFERROR(HLOOKUP(JZ$1,'Nakladova matice_2018'!$A$1:$IW$188,67,FALSE),0)</f>
        <v>0</v>
      </c>
      <c r="KA94" s="19">
        <f>IFERROR(HLOOKUP(KA$1,'Nakladova matice_2018'!$A$1:$IW$188,67,FALSE),0)</f>
        <v>0</v>
      </c>
      <c r="KB94" s="19">
        <f>IFERROR(HLOOKUP(KB$1,'Nakladova matice_2018'!$A$1:$IW$188,67,FALSE),0)</f>
        <v>0</v>
      </c>
      <c r="KC94" s="19">
        <f>IFERROR(HLOOKUP(KC$1,'Nakladova matice_2018'!$A$1:$IW$188,67,FALSE),0)</f>
        <v>58685</v>
      </c>
      <c r="KD94" s="19">
        <f>IFERROR(HLOOKUP(KD$1,'Nakladova matice_2018'!$A$1:$IW$188,67,FALSE),0)</f>
        <v>0</v>
      </c>
      <c r="KE94" s="19">
        <f>IFERROR(HLOOKUP(KE$1,'Nakladova matice_2018'!$A$1:$IW$188,67,FALSE),0)</f>
        <v>0</v>
      </c>
      <c r="KF94" s="19">
        <f>IFERROR(HLOOKUP(KF$1,'Nakladova matice_2018'!$A$1:$IW$188,67,FALSE),0)</f>
        <v>0</v>
      </c>
      <c r="KG94" s="19">
        <f>IFERROR(HLOOKUP(KG$1,'Nakladova matice_2018'!$A$1:$IW$188,67,FALSE),0)</f>
        <v>0</v>
      </c>
      <c r="KH94" s="19">
        <f>IFERROR(HLOOKUP(KH$1,'Nakladova matice_2018'!$A$1:$IW$188,67,FALSE),0)</f>
        <v>0</v>
      </c>
      <c r="KI94" s="19">
        <f>IFERROR(HLOOKUP(KI$1,'Nakladova matice_2018'!$A$1:$IW$188,67,FALSE),0)</f>
        <v>0</v>
      </c>
      <c r="KJ94" s="19">
        <f>IFERROR(HLOOKUP(KJ$1,'Nakladova matice_2018'!$A$1:$IW$188,67,FALSE),0)</f>
        <v>0</v>
      </c>
      <c r="KK94" s="19">
        <f>IFERROR(HLOOKUP(KK$1,'Nakladova matice_2018'!$A$1:$IW$188,67,FALSE),0)</f>
        <v>0</v>
      </c>
      <c r="KL94" s="19">
        <f>IFERROR(HLOOKUP(KL$1,'Nakladova matice_2018'!$A$1:$IW$188,67,FALSE),0)</f>
        <v>0</v>
      </c>
      <c r="KM94" s="19">
        <f>IFERROR(HLOOKUP(KM$1,'Nakladova matice_2018'!$A$1:$IW$188,67,FALSE),0)</f>
        <v>0</v>
      </c>
      <c r="KN94" s="19">
        <f>IFERROR(HLOOKUP(KN$1,'Nakladova matice_2018'!$A$1:$IW$188,67,FALSE),0)</f>
        <v>0</v>
      </c>
      <c r="KO94" s="19">
        <f>IFERROR(HLOOKUP(KO$1,'Nakladova matice_2018'!$A$1:$IW$188,67,FALSE),0)</f>
        <v>0</v>
      </c>
      <c r="KP94" s="19">
        <f>IFERROR(HLOOKUP(KP$1,'Nakladova matice_2018'!$A$1:$IW$188,67,FALSE),0)</f>
        <v>0</v>
      </c>
      <c r="KQ94" s="19">
        <f>IFERROR(HLOOKUP(KQ$1,'Nakladova matice_2018'!$A$1:$IW$188,67,FALSE),0)</f>
        <v>0</v>
      </c>
      <c r="KR94" s="19">
        <f>IFERROR(HLOOKUP(KR$1,'Nakladova matice_2018'!$A$1:$IW$188,67,FALSE),0)</f>
        <v>0</v>
      </c>
      <c r="KS94" s="19">
        <f>IFERROR(HLOOKUP(KS$1,'Nakladova matice_2018'!$A$1:$IW$188,67,FALSE),0)</f>
        <v>0</v>
      </c>
      <c r="KT94" s="19">
        <f>IFERROR(HLOOKUP(KT$1,'Nakladova matice_2018'!$A$1:$IW$188,67,FALSE),0)</f>
        <v>0</v>
      </c>
      <c r="KU94" s="19">
        <f>IFERROR(HLOOKUP(KU$1,'Nakladova matice_2018'!$A$1:$IW$188,67,FALSE),0)</f>
        <v>0</v>
      </c>
      <c r="KV94" s="19">
        <f>IFERROR(HLOOKUP(KV$1,'Nakladova matice_2018'!$A$1:$IW$188,67,FALSE),0)</f>
        <v>0</v>
      </c>
      <c r="KW94" s="19">
        <f>IFERROR(HLOOKUP(KW$1,'Nakladova matice_2018'!$A$1:$IW$188,67,FALSE),0)</f>
        <v>0</v>
      </c>
      <c r="KX94" s="19">
        <f>IFERROR(HLOOKUP(KX$1,'Nakladova matice_2018'!$A$1:$IW$188,67,FALSE),0)</f>
        <v>0</v>
      </c>
      <c r="KY94" s="19">
        <f>IFERROR(HLOOKUP(KY$1,'Nakladova matice_2018'!$A$1:$IW$188,67,FALSE),0)</f>
        <v>0</v>
      </c>
      <c r="KZ94" s="19">
        <f>IFERROR(HLOOKUP(KZ$1,'Nakladova matice_2018'!$A$1:$IW$188,67,FALSE),0)</f>
        <v>75000</v>
      </c>
      <c r="LA94" s="19">
        <f>IFERROR(HLOOKUP(LA$1,'Nakladova matice_2018'!$A$1:$IW$188,67,FALSE),0)</f>
        <v>0</v>
      </c>
      <c r="LB94" s="19">
        <f>IFERROR(HLOOKUP(LB$1,'Nakladova matice_2018'!$A$1:$IW$188,67,FALSE),0)</f>
        <v>0</v>
      </c>
      <c r="LC94" s="19">
        <f>IFERROR(HLOOKUP(LC$1,'Nakladova matice_2018'!$A$1:$IW$188,67,FALSE),0)</f>
        <v>0</v>
      </c>
      <c r="LD94" s="19">
        <f>IFERROR(HLOOKUP(LD$1,'Nakladova matice_2018'!$A$1:$IW$188,67,FALSE),0)</f>
        <v>0</v>
      </c>
      <c r="LE94" s="19">
        <f>IFERROR(HLOOKUP(LE$1,'Nakladova matice_2018'!$A$1:$IW$188,67,FALSE),0)</f>
        <v>0</v>
      </c>
      <c r="LF94" s="19">
        <f>IFERROR(HLOOKUP(LF$1,'Nakladova matice_2018'!$A$1:$IW$188,67,FALSE),0)</f>
        <v>0</v>
      </c>
      <c r="LG94" s="19">
        <f>IFERROR(HLOOKUP(LG$1,'Nakladova matice_2018'!$A$1:$IW$188,67,FALSE),0)</f>
        <v>0</v>
      </c>
      <c r="LH94" s="19">
        <f>IFERROR(HLOOKUP(LH$1,'Nakladova matice_2018'!$A$1:$IW$188,67,FALSE),0)</f>
        <v>0</v>
      </c>
      <c r="LI94" s="19">
        <f>IFERROR(HLOOKUP(LI$1,'Nakladova matice_2018'!$A$1:$IW$188,67,FALSE),0)</f>
        <v>0</v>
      </c>
      <c r="LJ94" s="19">
        <f>IFERROR(HLOOKUP(LJ$1,'Nakladova matice_2018'!$A$1:$IW$188,67,FALSE),0)</f>
        <v>0</v>
      </c>
      <c r="LK94" s="19">
        <f>IFERROR(HLOOKUP(LK$1,'Nakladova matice_2018'!$A$1:$IW$188,67,FALSE),0)</f>
        <v>0</v>
      </c>
      <c r="LL94" s="19">
        <f>IFERROR(HLOOKUP(LL$1,'Nakladova matice_2018'!$A$1:$IW$188,67,FALSE),0)</f>
        <v>0</v>
      </c>
      <c r="LM94" s="19">
        <f>IFERROR(HLOOKUP(LM$1,'Nakladova matice_2018'!$A$1:$IW$188,67,FALSE),0)</f>
        <v>0</v>
      </c>
      <c r="LN94" s="19">
        <f>IFERROR(HLOOKUP(LN$1,'Nakladova matice_2018'!$A$1:$IW$188,67,FALSE),0)</f>
        <v>0</v>
      </c>
      <c r="LO94" s="19">
        <f>IFERROR(HLOOKUP(LO$1,'Nakladova matice_2018'!$A$1:$IW$188,67,FALSE),0)</f>
        <v>0</v>
      </c>
      <c r="LP94" s="19">
        <f>IFERROR(HLOOKUP(LP$1,'Nakladova matice_2018'!$A$1:$IW$188,67,FALSE),0)</f>
        <v>0</v>
      </c>
      <c r="LQ94" s="19">
        <f>IFERROR(HLOOKUP(LQ$1,'Nakladova matice_2018'!$A$1:$IW$188,67,FALSE),0)</f>
        <v>0</v>
      </c>
      <c r="LR94" s="19">
        <f>IFERROR(HLOOKUP(LR$1,'Nakladova matice_2018'!$A$1:$IW$188,67,FALSE),0)</f>
        <v>0</v>
      </c>
      <c r="LS94" s="19">
        <f>IFERROR(HLOOKUP(LS$1,'Nakladova matice_2018'!$A$1:$IW$188,67,FALSE),0)</f>
        <v>0</v>
      </c>
      <c r="LT94" s="19">
        <f>IFERROR(HLOOKUP(LT$1,'Nakladova matice_2018'!$A$1:$IW$188,67,FALSE),0)</f>
        <v>0</v>
      </c>
      <c r="LU94" s="19">
        <f>IFERROR(HLOOKUP(LU$1,'Nakladova matice_2018'!$A$1:$IW$188,67,FALSE),0)</f>
        <v>0</v>
      </c>
      <c r="LV94" s="19">
        <f>IFERROR(HLOOKUP(LV$1,'Nakladova matice_2018'!$A$1:$IW$188,67,FALSE),0)</f>
        <v>0</v>
      </c>
      <c r="LW94" s="19">
        <f>IFERROR(HLOOKUP(LW$1,'Nakladova matice_2018'!$A$1:$IW$188,67,FALSE),0)</f>
        <v>0</v>
      </c>
      <c r="LX94" s="19">
        <f>IFERROR(HLOOKUP(LX$1,'Nakladova matice_2018'!$A$1:$IW$188,67,FALSE),0)</f>
        <v>0</v>
      </c>
      <c r="LY94" s="19">
        <f>IFERROR(HLOOKUP(LY$1,'Nakladova matice_2018'!$A$1:$IW$188,67,FALSE),0)</f>
        <v>0</v>
      </c>
      <c r="LZ94" s="19">
        <f>IFERROR(HLOOKUP(LZ$1,'Nakladova matice_2018'!$A$1:$IW$188,67,FALSE),0)</f>
        <v>0</v>
      </c>
      <c r="MA94" s="19">
        <f>IFERROR(HLOOKUP(MA$1,'Nakladova matice_2018'!$A$1:$IW$188,67,FALSE),0)</f>
        <v>0</v>
      </c>
      <c r="MB94" s="19">
        <f>IFERROR(HLOOKUP(MB$1,'Nakladova matice_2018'!$A$1:$IW$188,67,FALSE),0)</f>
        <v>0</v>
      </c>
      <c r="MC94" s="19">
        <f>IFERROR(HLOOKUP(MC$1,'Nakladova matice_2018'!$A$1:$IW$188,67,FALSE),0)</f>
        <v>0</v>
      </c>
      <c r="MD94" s="19">
        <f>IFERROR(HLOOKUP(MD$1,'Nakladova matice_2018'!$A$1:$IW$188,67,FALSE),0)</f>
        <v>0</v>
      </c>
      <c r="ME94" s="19">
        <f>IFERROR(HLOOKUP(ME$1,'Nakladova matice_2018'!$A$1:$IW$188,67,FALSE),0)</f>
        <v>0</v>
      </c>
      <c r="MF94" s="19">
        <f>IFERROR(HLOOKUP(MF$1,'Nakladova matice_2018'!$A$1:$IW$188,67,FALSE),0)</f>
        <v>0</v>
      </c>
      <c r="MG94" s="19">
        <f>IFERROR(HLOOKUP(MG$1,'Nakladova matice_2018'!$A$1:$IW$188,67,FALSE),0)</f>
        <v>0</v>
      </c>
      <c r="MH94" s="19">
        <f>IFERROR(HLOOKUP(MH$1,'Nakladova matice_2018'!$A$1:$IW$188,67,FALSE),0)</f>
        <v>0</v>
      </c>
      <c r="MI94" s="19">
        <f>IFERROR(HLOOKUP(MI$1,'Nakladova matice_2018'!$A$1:$IW$188,67,FALSE),0)</f>
        <v>0</v>
      </c>
      <c r="MJ94" s="19">
        <f>IFERROR(HLOOKUP(MJ$1,'Nakladova matice_2018'!$A$1:$IW$188,67,FALSE),0)</f>
        <v>0</v>
      </c>
      <c r="MK94" s="19">
        <f>IFERROR(HLOOKUP(MK$1,'Nakladova matice_2018'!$A$1:$IW$188,67,FALSE),0)</f>
        <v>258940</v>
      </c>
      <c r="ML94" s="19">
        <f>IFERROR(HLOOKUP(ML$1,'Nakladova matice_2018'!$A$1:$IW$188,67,FALSE),0)</f>
        <v>0</v>
      </c>
      <c r="MM94" s="19">
        <f>IFERROR(HLOOKUP(MM$1,'Nakladova matice_2018'!$A$1:$IW$188,67,FALSE),0)</f>
        <v>0</v>
      </c>
      <c r="MN94" s="19">
        <f>IFERROR(HLOOKUP(MN$1,'Nakladova matice_2018'!$A$1:$IW$188,67,FALSE),0)</f>
        <v>0</v>
      </c>
      <c r="MO94" s="20">
        <f t="shared" si="85"/>
        <v>959061.5</v>
      </c>
      <c r="MP94" s="20">
        <f>MO94-'Nakladova matice_2018'!IX67</f>
        <v>0</v>
      </c>
    </row>
    <row r="95" spans="1:354" x14ac:dyDescent="0.2">
      <c r="A95" s="27">
        <v>518141</v>
      </c>
      <c r="B95" s="21" t="s">
        <v>237</v>
      </c>
      <c r="C95" s="53">
        <v>0</v>
      </c>
      <c r="D95" s="19">
        <f>IFERROR(HLOOKUP(D$1,'Nakladova matice_2018'!$A$1:$IW$188,68,FALSE),0)</f>
        <v>0</v>
      </c>
      <c r="E95" s="19">
        <f>IFERROR(HLOOKUP(E$1,'Nakladova matice_2018'!$A$1:$IW$188,68,FALSE),0)</f>
        <v>0</v>
      </c>
      <c r="F95" s="19">
        <f>IFERROR(HLOOKUP(F$1,'Nakladova matice_2018'!$A$1:$IW$188,68,FALSE),0)</f>
        <v>0</v>
      </c>
      <c r="G95" s="19">
        <f>IFERROR(HLOOKUP(G$1,'Nakladova matice_2018'!$A$1:$IW$188,68,FALSE),0)</f>
        <v>0</v>
      </c>
      <c r="H95" s="19">
        <f>IFERROR(HLOOKUP(H$1,'Nakladova matice_2018'!$A$1:$IW$188,68,FALSE),0)</f>
        <v>0</v>
      </c>
      <c r="I95" s="19">
        <f>IFERROR(HLOOKUP(I$1,'Nakladova matice_2018'!$A$1:$IW$188,68,FALSE),0)</f>
        <v>0</v>
      </c>
      <c r="J95" s="19">
        <f>IFERROR(HLOOKUP(J$1,'Nakladova matice_2018'!$A$1:$IW$188,68,FALSE),0)</f>
        <v>86999</v>
      </c>
      <c r="K95" s="19">
        <f>IFERROR(HLOOKUP(K$1,'Nakladova matice_2018'!$A$1:$IW$188,68,FALSE),0)</f>
        <v>0</v>
      </c>
      <c r="L95" s="19">
        <f>IFERROR(HLOOKUP(L$1,'Nakladova matice_2018'!$A$1:$IW$188,68,FALSE),0)</f>
        <v>0</v>
      </c>
      <c r="M95" s="19">
        <f>IFERROR(HLOOKUP(M$1,'Nakladova matice_2018'!$A$1:$IW$188,68,FALSE),0)</f>
        <v>0</v>
      </c>
      <c r="N95" s="19">
        <f>IFERROR(HLOOKUP(N$1,'Nakladova matice_2018'!$A$1:$IW$188,68,FALSE),0)</f>
        <v>0</v>
      </c>
      <c r="O95" s="19">
        <f>IFERROR(HLOOKUP(O$1,'Nakladova matice_2018'!$A$1:$IW$188,68,FALSE),0)</f>
        <v>21957.279999999999</v>
      </c>
      <c r="P95" s="19">
        <f>IFERROR(HLOOKUP(P$1,'Nakladova matice_2018'!$A$1:$IW$188,68,FALSE),0)</f>
        <v>0</v>
      </c>
      <c r="Q95" s="19">
        <f>IFERROR(HLOOKUP(Q$1,'Nakladova matice_2018'!$A$1:$IW$188,68,FALSE),0)</f>
        <v>0</v>
      </c>
      <c r="R95" s="19">
        <f>IFERROR(HLOOKUP(R$1,'Nakladova matice_2018'!$A$1:$IW$188,68,FALSE),0)</f>
        <v>14000</v>
      </c>
      <c r="S95" s="19">
        <f>IFERROR(HLOOKUP(S$1,'Nakladova matice_2018'!$A$1:$IW$188,68,FALSE),0)</f>
        <v>38675.01</v>
      </c>
      <c r="T95" s="19">
        <f>IFERROR(HLOOKUP(T$1,'Nakladova matice_2018'!$A$1:$IW$188,68,FALSE),0)</f>
        <v>0</v>
      </c>
      <c r="U95" s="19">
        <f>IFERROR(HLOOKUP(U$1,'Nakladova matice_2018'!$A$1:$IW$188,68,FALSE),0)</f>
        <v>0</v>
      </c>
      <c r="V95" s="19">
        <f>IFERROR(HLOOKUP(V$1,'Nakladova matice_2018'!$A$1:$IW$188,68,FALSE),0)</f>
        <v>0</v>
      </c>
      <c r="W95" s="19">
        <f>IFERROR(HLOOKUP(W$1,'Nakladova matice_2018'!$A$1:$IW$188,68,FALSE),0)</f>
        <v>6969.6</v>
      </c>
      <c r="X95" s="19">
        <f>IFERROR(HLOOKUP(X$1,'Nakladova matice_2018'!$A$1:$IW$188,68,FALSE),0)</f>
        <v>0</v>
      </c>
      <c r="Y95" s="19">
        <f>IFERROR(HLOOKUP(Y$1,'Nakladova matice_2018'!$A$1:$IW$188,68,FALSE),0)</f>
        <v>0</v>
      </c>
      <c r="Z95" s="19">
        <f>IFERROR(HLOOKUP(Z$1,'Nakladova matice_2018'!$A$1:$IW$188,68,FALSE),0)</f>
        <v>225396.2</v>
      </c>
      <c r="AA95" s="19">
        <f>IFERROR(HLOOKUP(AA$1,'Nakladova matice_2018'!$A$1:$IW$188,68,FALSE),0)</f>
        <v>0</v>
      </c>
      <c r="AB95" s="19">
        <f>IFERROR(HLOOKUP(AB$1,'Nakladova matice_2018'!$A$1:$IW$188,68,FALSE),0)</f>
        <v>0</v>
      </c>
      <c r="AC95" s="19">
        <f>IFERROR(HLOOKUP(AC$1,'Nakladova matice_2018'!$A$1:$IW$188,68,FALSE),0)</f>
        <v>0</v>
      </c>
      <c r="AD95" s="19">
        <f>IFERROR(HLOOKUP(AD$1,'Nakladova matice_2018'!$A$1:$IW$188,68,FALSE),0)</f>
        <v>467524.41</v>
      </c>
      <c r="AE95" s="19">
        <f>IFERROR(HLOOKUP(AE$1,'Nakladova matice_2018'!$A$1:$IW$188,68,FALSE),0)</f>
        <v>0</v>
      </c>
      <c r="AF95" s="19">
        <f>IFERROR(HLOOKUP(AF$1,'Nakladova matice_2018'!$A$1:$IW$188,68,FALSE),0)</f>
        <v>0</v>
      </c>
      <c r="AG95" s="19">
        <f>IFERROR(HLOOKUP(AG$1,'Nakladova matice_2018'!$A$1:$IW$188,68,FALSE),0)</f>
        <v>0</v>
      </c>
      <c r="AH95" s="19">
        <f>IFERROR(HLOOKUP(AH$1,'Nakladova matice_2018'!$A$1:$IW$188,68,FALSE),0)</f>
        <v>0</v>
      </c>
      <c r="AI95" s="19">
        <f>IFERROR(HLOOKUP(AI$1,'Nakladova matice_2018'!$A$1:$IW$188,68,FALSE),0)</f>
        <v>0</v>
      </c>
      <c r="AJ95" s="19">
        <f>IFERROR(HLOOKUP(AJ$1,'Nakladova matice_2018'!$A$1:$IW$188,68,FALSE),0)</f>
        <v>0</v>
      </c>
      <c r="AK95" s="19">
        <f>IFERROR(HLOOKUP(AK$1,'Nakladova matice_2018'!$A$1:$IW$188,68,FALSE),0)</f>
        <v>0</v>
      </c>
      <c r="AL95" s="19">
        <f>IFERROR(HLOOKUP(AL$1,'Nakladova matice_2018'!$A$1:$IW$188,68,FALSE),0)</f>
        <v>0</v>
      </c>
      <c r="AM95" s="19">
        <f>IFERROR(HLOOKUP(AM$1,'Nakladova matice_2018'!$A$1:$IW$188,68,FALSE),0)</f>
        <v>0</v>
      </c>
      <c r="AN95" s="19">
        <f>IFERROR(HLOOKUP(AN$1,'Nakladova matice_2018'!$A$1:$IW$188,68,FALSE),0)</f>
        <v>0</v>
      </c>
      <c r="AO95" s="19">
        <f>IFERROR(HLOOKUP(AO$1,'Nakladova matice_2018'!$A$1:$IW$188,68,FALSE),0)</f>
        <v>0</v>
      </c>
      <c r="AP95" s="19">
        <f>IFERROR(HLOOKUP(AP$1,'Nakladova matice_2018'!$A$1:$IW$188,68,FALSE),0)</f>
        <v>0</v>
      </c>
      <c r="AQ95" s="19">
        <f>IFERROR(HLOOKUP(AQ$1,'Nakladova matice_2018'!$A$1:$IW$188,68,FALSE),0)</f>
        <v>0</v>
      </c>
      <c r="AR95" s="19">
        <f>IFERROR(HLOOKUP(AR$1,'Nakladova matice_2018'!$A$1:$IW$188,68,FALSE),0)</f>
        <v>0</v>
      </c>
      <c r="AS95" s="19">
        <f>IFERROR(HLOOKUP(AS$1,'Nakladova matice_2018'!$A$1:$IW$188,68,FALSE),0)</f>
        <v>0</v>
      </c>
      <c r="AT95" s="19">
        <f>IFERROR(HLOOKUP(AT$1,'Nakladova matice_2018'!$A$1:$IW$188,68,FALSE),0)</f>
        <v>6800</v>
      </c>
      <c r="AU95" s="19">
        <f>IFERROR(HLOOKUP(AU$1,'Nakladova matice_2018'!$A$1:$IW$188,68,FALSE),0)</f>
        <v>0</v>
      </c>
      <c r="AV95" s="19">
        <f>IFERROR(HLOOKUP(AV$1,'Nakladova matice_2018'!$A$1:$IW$188,68,FALSE),0)</f>
        <v>0</v>
      </c>
      <c r="AW95" s="19">
        <f>IFERROR(HLOOKUP(AW$1,'Nakladova matice_2018'!$A$1:$IW$188,68,FALSE),0)</f>
        <v>0</v>
      </c>
      <c r="AX95" s="19">
        <f>IFERROR(HLOOKUP(AX$1,'Nakladova matice_2018'!$A$1:$IW$188,68,FALSE),0)</f>
        <v>0</v>
      </c>
      <c r="AY95" s="19">
        <f>IFERROR(HLOOKUP(AY$1,'Nakladova matice_2018'!$A$1:$IW$188,68,FALSE),0)</f>
        <v>16000</v>
      </c>
      <c r="AZ95" s="19">
        <f>IFERROR(HLOOKUP(AZ$1,'Nakladova matice_2018'!$A$1:$IW$188,68,FALSE),0)</f>
        <v>0</v>
      </c>
      <c r="BA95" s="19">
        <f>IFERROR(HLOOKUP(BA$1,'Nakladova matice_2018'!$A$1:$IW$188,68,FALSE),0)</f>
        <v>21321</v>
      </c>
      <c r="BB95" s="19">
        <f>IFERROR(HLOOKUP(BB$1,'Nakladova matice_2018'!$A$1:$IW$188,68,FALSE),0)</f>
        <v>0</v>
      </c>
      <c r="BC95" s="19">
        <f>IFERROR(HLOOKUP(BC$1,'Nakladova matice_2018'!$A$1:$IW$188,68,FALSE),0)</f>
        <v>0</v>
      </c>
      <c r="BD95" s="19">
        <f>IFERROR(HLOOKUP(BD$1,'Nakladova matice_2018'!$A$1:$IW$188,68,FALSE),0)</f>
        <v>101983.11</v>
      </c>
      <c r="BE95" s="19">
        <f>IFERROR(HLOOKUP(BE$1,'Nakladova matice_2018'!$A$1:$IW$188,68,FALSE),0)</f>
        <v>0</v>
      </c>
      <c r="BF95" s="19">
        <f>IFERROR(HLOOKUP(BF$1,'Nakladova matice_2018'!$A$1:$IW$188,68,FALSE),0)</f>
        <v>0</v>
      </c>
      <c r="BG95" s="19">
        <f>IFERROR(HLOOKUP(BG$1,'Nakladova matice_2018'!$A$1:$IW$188,68,FALSE),0)</f>
        <v>0</v>
      </c>
      <c r="BH95" s="19">
        <f>IFERROR(HLOOKUP(BH$1,'Nakladova matice_2018'!$A$1:$IW$188,68,FALSE),0)</f>
        <v>0</v>
      </c>
      <c r="BI95" s="19">
        <f>IFERROR(HLOOKUP(BI$1,'Nakladova matice_2018'!$A$1:$IW$188,68,FALSE),0)</f>
        <v>3000</v>
      </c>
      <c r="BJ95" s="19">
        <f>IFERROR(HLOOKUP(BJ$1,'Nakladova matice_2018'!$A$1:$IW$188,68,FALSE),0)</f>
        <v>0</v>
      </c>
      <c r="BK95" s="19">
        <f>IFERROR(HLOOKUP(BK$1,'Nakladova matice_2018'!$A$1:$IW$188,68,FALSE),0)</f>
        <v>0</v>
      </c>
      <c r="BL95" s="19">
        <f>IFERROR(HLOOKUP(BL$1,'Nakladova matice_2018'!$A$1:$IW$188,68,FALSE),0)</f>
        <v>0</v>
      </c>
      <c r="BM95" s="19">
        <f>IFERROR(HLOOKUP(BM$1,'Nakladova matice_2018'!$A$1:$IW$188,68,FALSE),0)</f>
        <v>4301.5</v>
      </c>
      <c r="BN95" s="19">
        <f>IFERROR(HLOOKUP(BN$1,'Nakladova matice_2018'!$A$1:$IW$188,68,FALSE),0)</f>
        <v>0</v>
      </c>
      <c r="BO95" s="19">
        <f>IFERROR(HLOOKUP(BO$1,'Nakladova matice_2018'!$A$1:$IW$188,68,FALSE),0)</f>
        <v>0</v>
      </c>
      <c r="BP95" s="19">
        <f>IFERROR(HLOOKUP(BP$1,'Nakladova matice_2018'!$A$1:$IW$188,68,FALSE),0)</f>
        <v>0</v>
      </c>
      <c r="BQ95" s="19">
        <f>IFERROR(HLOOKUP(BQ$1,'Nakladova matice_2018'!$A$1:$IW$188,68,FALSE),0)</f>
        <v>0</v>
      </c>
      <c r="BR95" s="19">
        <f>IFERROR(HLOOKUP(BR$1,'Nakladova matice_2018'!$A$1:$IW$188,68,FALSE),0)</f>
        <v>0</v>
      </c>
      <c r="BS95" s="19">
        <f>IFERROR(HLOOKUP(BS$1,'Nakladova matice_2018'!$A$1:$IW$188,68,FALSE),0)</f>
        <v>0</v>
      </c>
      <c r="BT95" s="19">
        <f>IFERROR(HLOOKUP(BT$1,'Nakladova matice_2018'!$A$1:$IW$188,68,FALSE),0)</f>
        <v>204453.5</v>
      </c>
      <c r="BU95" s="19">
        <f>IFERROR(HLOOKUP(BU$1,'Nakladova matice_2018'!$A$1:$IW$188,68,FALSE),0)</f>
        <v>0</v>
      </c>
      <c r="BV95" s="19">
        <f>IFERROR(HLOOKUP(BV$1,'Nakladova matice_2018'!$A$1:$IW$188,68,FALSE),0)</f>
        <v>0</v>
      </c>
      <c r="BW95" s="19">
        <f>IFERROR(HLOOKUP(BW$1,'Nakladova matice_2018'!$A$1:$IW$188,68,FALSE),0)</f>
        <v>0</v>
      </c>
      <c r="BX95" s="19">
        <f>IFERROR(HLOOKUP(BX$1,'Nakladova matice_2018'!$A$1:$IW$188,68,FALSE),0)</f>
        <v>149817.15</v>
      </c>
      <c r="BY95" s="19">
        <f>IFERROR(HLOOKUP(BY$1,'Nakladova matice_2018'!$A$1:$IW$188,68,FALSE),0)</f>
        <v>0</v>
      </c>
      <c r="BZ95" s="19">
        <f>IFERROR(HLOOKUP(BZ$1,'Nakladova matice_2018'!$A$1:$IW$188,68,FALSE),0)</f>
        <v>0</v>
      </c>
      <c r="CA95" s="19">
        <f>IFERROR(HLOOKUP(CA$1,'Nakladova matice_2018'!$A$1:$IW$188,68,FALSE),0)</f>
        <v>0</v>
      </c>
      <c r="CB95" s="19">
        <f>IFERROR(HLOOKUP(CB$1,'Nakladova matice_2018'!$A$1:$IW$188,68,FALSE),0)</f>
        <v>0</v>
      </c>
      <c r="CC95" s="19">
        <f>IFERROR(HLOOKUP(CC$1,'Nakladova matice_2018'!$A$1:$IW$188,68,FALSE),0)</f>
        <v>24684</v>
      </c>
      <c r="CD95" s="19">
        <f>IFERROR(HLOOKUP(CD$1,'Nakladova matice_2018'!$A$1:$IW$188,68,FALSE),0)</f>
        <v>31290</v>
      </c>
      <c r="CE95" s="19">
        <f>IFERROR(HLOOKUP(CE$1,'Nakladova matice_2018'!$A$1:$IW$188,68,FALSE),0)</f>
        <v>24684</v>
      </c>
      <c r="CF95" s="19">
        <f>IFERROR(HLOOKUP(CF$1,'Nakladova matice_2018'!$A$1:$IW$188,68,FALSE),0)</f>
        <v>22627</v>
      </c>
      <c r="CG95" s="19">
        <f>IFERROR(HLOOKUP(CG$1,'Nakladova matice_2018'!$A$1:$IW$188,68,FALSE),0)</f>
        <v>42627</v>
      </c>
      <c r="CH95" s="19">
        <f>IFERROR(HLOOKUP(CH$1,'Nakladova matice_2018'!$A$1:$IW$188,68,FALSE),0)</f>
        <v>0</v>
      </c>
      <c r="CI95" s="19">
        <f>IFERROR(HLOOKUP(CI$1,'Nakladova matice_2018'!$A$1:$IW$188,68,FALSE),0)</f>
        <v>24684</v>
      </c>
      <c r="CJ95" s="19">
        <f>IFERROR(HLOOKUP(CJ$1,'Nakladova matice_2018'!$A$1:$IW$188,68,FALSE),0)</f>
        <v>24684</v>
      </c>
      <c r="CK95" s="19">
        <f>IFERROR(HLOOKUP(CK$1,'Nakladova matice_2018'!$A$1:$IW$188,68,FALSE),0)</f>
        <v>24684</v>
      </c>
      <c r="CL95" s="19">
        <f>IFERROR(HLOOKUP(CL$1,'Nakladova matice_2018'!$A$1:$IW$188,68,FALSE),0)</f>
        <v>24684</v>
      </c>
      <c r="CM95" s="19">
        <f>IFERROR(HLOOKUP(CM$1,'Nakladova matice_2018'!$A$1:$IW$188,68,FALSE),0)</f>
        <v>29040</v>
      </c>
      <c r="CN95" s="19">
        <f>IFERROR(HLOOKUP(CN$1,'Nakladova matice_2018'!$A$1:$IW$188,68,FALSE),0)</f>
        <v>152674.54</v>
      </c>
      <c r="CO95" s="19">
        <f>IFERROR(HLOOKUP(CO$1,'Nakladova matice_2018'!$A$1:$IW$188,68,FALSE),0)</f>
        <v>24684</v>
      </c>
      <c r="CP95" s="19">
        <f>IFERROR(HLOOKUP(CP$1,'Nakladova matice_2018'!$A$1:$IW$188,68,FALSE),0)</f>
        <v>0</v>
      </c>
      <c r="CQ95" s="19">
        <f>IFERROR(HLOOKUP(CQ$1,'Nakladova matice_2018'!$A$1:$IW$188,68,FALSE),0)</f>
        <v>0</v>
      </c>
      <c r="CR95" s="19">
        <f>IFERROR(HLOOKUP(CR$1,'Nakladova matice_2018'!$A$1:$IW$188,68,FALSE),0)</f>
        <v>0</v>
      </c>
      <c r="CS95" s="19">
        <f>IFERROR(HLOOKUP(CS$1,'Nakladova matice_2018'!$A$1:$IW$188,68,FALSE),0)</f>
        <v>0</v>
      </c>
      <c r="CT95" s="19">
        <f>IFERROR(HLOOKUP(CT$1,'Nakladova matice_2018'!$A$1:$IW$188,68,FALSE),0)</f>
        <v>6480</v>
      </c>
      <c r="CU95" s="19">
        <f>IFERROR(HLOOKUP(CU$1,'Nakladova matice_2018'!$A$1:$IW$188,68,FALSE),0)</f>
        <v>0</v>
      </c>
      <c r="CV95" s="19">
        <f>IFERROR(HLOOKUP(CV$1,'Nakladova matice_2018'!$A$1:$IW$188,68,FALSE),0)</f>
        <v>44915</v>
      </c>
      <c r="CW95" s="19">
        <f>IFERROR(HLOOKUP(CW$1,'Nakladova matice_2018'!$A$1:$IW$188,68,FALSE),0)</f>
        <v>0</v>
      </c>
      <c r="CX95" s="19">
        <f>IFERROR(HLOOKUP(CX$1,'Nakladova matice_2018'!$A$1:$IW$188,68,FALSE),0)</f>
        <v>0</v>
      </c>
      <c r="CY95" s="19">
        <f>IFERROR(HLOOKUP(CY$1,'Nakladova matice_2018'!$A$1:$IW$188,68,FALSE),0)</f>
        <v>0</v>
      </c>
      <c r="CZ95" s="19">
        <f>IFERROR(HLOOKUP(CZ$1,'Nakladova matice_2018'!$A$1:$IW$188,68,FALSE),0)</f>
        <v>0</v>
      </c>
      <c r="DA95" s="19">
        <f>IFERROR(HLOOKUP(DA$1,'Nakladova matice_2018'!$A$1:$IW$188,68,FALSE),0)</f>
        <v>0</v>
      </c>
      <c r="DB95" s="19">
        <f>IFERROR(HLOOKUP(DB$1,'Nakladova matice_2018'!$A$1:$IW$188,68,FALSE),0)</f>
        <v>0</v>
      </c>
      <c r="DC95" s="19">
        <f>IFERROR(HLOOKUP(DC$1,'Nakladova matice_2018'!$A$1:$IW$188,68,FALSE),0)</f>
        <v>0</v>
      </c>
      <c r="DD95" s="19">
        <f>IFERROR(HLOOKUP(DD$1,'Nakladova matice_2018'!$A$1:$IW$188,68,FALSE),0)</f>
        <v>0</v>
      </c>
      <c r="DE95" s="19">
        <f>IFERROR(HLOOKUP(DE$1,'Nakladova matice_2018'!$A$1:$IW$188,68,FALSE),0)</f>
        <v>0</v>
      </c>
      <c r="DF95" s="19">
        <f>IFERROR(HLOOKUP(DF$1,'Nakladova matice_2018'!$A$1:$IW$188,68,FALSE),0)</f>
        <v>0</v>
      </c>
      <c r="DG95" s="19">
        <f>IFERROR(HLOOKUP(DG$1,'Nakladova matice_2018'!$A$1:$IW$188,68,FALSE),0)</f>
        <v>0</v>
      </c>
      <c r="DH95" s="19">
        <f>IFERROR(HLOOKUP(DH$1,'Nakladova matice_2018'!$A$1:$IW$188,68,FALSE),0)</f>
        <v>0</v>
      </c>
      <c r="DI95" s="19">
        <f>IFERROR(HLOOKUP(DI$1,'Nakladova matice_2018'!$A$1:$IW$188,68,FALSE),0)</f>
        <v>0</v>
      </c>
      <c r="DJ95" s="19">
        <f>IFERROR(HLOOKUP(DJ$1,'Nakladova matice_2018'!$A$1:$IW$188,68,FALSE),0)</f>
        <v>18688</v>
      </c>
      <c r="DK95" s="19">
        <f>IFERROR(HLOOKUP(DK$1,'Nakladova matice_2018'!$A$1:$IW$188,68,FALSE),0)</f>
        <v>0</v>
      </c>
      <c r="DL95" s="19">
        <f>IFERROR(HLOOKUP(DL$1,'Nakladova matice_2018'!$A$1:$IW$188,68,FALSE),0)</f>
        <v>0</v>
      </c>
      <c r="DM95" s="19">
        <f>IFERROR(HLOOKUP(DM$1,'Nakladova matice_2018'!$A$1:$IW$188,68,FALSE),0)</f>
        <v>0</v>
      </c>
      <c r="DN95" s="19">
        <f>IFERROR(HLOOKUP(DN$1,'Nakladova matice_2018'!$A$1:$IW$188,68,FALSE),0)</f>
        <v>1000</v>
      </c>
      <c r="DO95" s="19">
        <f>IFERROR(HLOOKUP(DO$1,'Nakladova matice_2018'!$A$1:$IW$188,68,FALSE),0)</f>
        <v>0</v>
      </c>
      <c r="DP95" s="19">
        <f>IFERROR(HLOOKUP(DP$1,'Nakladova matice_2018'!$A$1:$IW$188,68,FALSE),0)</f>
        <v>0</v>
      </c>
      <c r="DQ95" s="19">
        <f>IFERROR(HLOOKUP(DQ$1,'Nakladova matice_2018'!$A$1:$IW$188,68,FALSE),0)</f>
        <v>0</v>
      </c>
      <c r="DR95" s="19">
        <f>IFERROR(HLOOKUP(DR$1,'Nakladova matice_2018'!$A$1:$IW$188,68,FALSE),0)</f>
        <v>287936</v>
      </c>
      <c r="DS95" s="19">
        <f>IFERROR(HLOOKUP(DS$1,'Nakladova matice_2018'!$A$1:$IW$188,68,FALSE),0)</f>
        <v>3824</v>
      </c>
      <c r="DT95" s="19">
        <f>IFERROR(HLOOKUP(DT$1,'Nakladova matice_2018'!$A$1:$IW$188,68,FALSE),0)</f>
        <v>0</v>
      </c>
      <c r="DU95" s="19">
        <f>IFERROR(HLOOKUP(DU$1,'Nakladova matice_2018'!$A$1:$IW$188,68,FALSE),0)</f>
        <v>8000.07</v>
      </c>
      <c r="DV95" s="19">
        <f>IFERROR(HLOOKUP(DV$1,'Nakladova matice_2018'!$A$1:$IW$188,68,FALSE),0)</f>
        <v>0</v>
      </c>
      <c r="DW95" s="19">
        <f>IFERROR(HLOOKUP(DW$1,'Nakladova matice_2018'!$A$1:$IW$188,68,FALSE),0)</f>
        <v>31000</v>
      </c>
      <c r="DX95" s="19">
        <f>IFERROR(HLOOKUP(DX$1,'Nakladova matice_2018'!$A$1:$IW$188,68,FALSE),0)</f>
        <v>0</v>
      </c>
      <c r="DY95" s="19">
        <f>IFERROR(HLOOKUP(DY$1,'Nakladova matice_2018'!$A$1:$IW$188,68,FALSE),0)</f>
        <v>27600</v>
      </c>
      <c r="DZ95" s="19">
        <f>IFERROR(HLOOKUP(DZ$1,'Nakladova matice_2018'!$A$1:$IW$188,68,FALSE),0)</f>
        <v>0</v>
      </c>
      <c r="EA95" s="19">
        <f>IFERROR(HLOOKUP(EA$1,'Nakladova matice_2018'!$A$1:$IW$188,68,FALSE),0)</f>
        <v>0</v>
      </c>
      <c r="EB95" s="19">
        <f>IFERROR(HLOOKUP(EB$1,'Nakladova matice_2018'!$A$1:$IW$188,68,FALSE),0)</f>
        <v>0</v>
      </c>
      <c r="EC95" s="19">
        <f>IFERROR(HLOOKUP(EC$1,'Nakladova matice_2018'!$A$1:$IW$188,68,FALSE),0)</f>
        <v>0</v>
      </c>
      <c r="ED95" s="19">
        <f>IFERROR(HLOOKUP(ED$1,'Nakladova matice_2018'!$A$1:$IW$188,68,FALSE),0)</f>
        <v>0</v>
      </c>
      <c r="EE95" s="19">
        <f>IFERROR(HLOOKUP(EE$1,'Nakladova matice_2018'!$A$1:$IW$188,68,FALSE),0)</f>
        <v>8000</v>
      </c>
      <c r="EF95" s="19">
        <f>IFERROR(HLOOKUP(EF$1,'Nakladova matice_2018'!$A$1:$IW$188,68,FALSE),0)</f>
        <v>0</v>
      </c>
      <c r="EG95" s="19">
        <f>IFERROR(HLOOKUP(EG$1,'Nakladova matice_2018'!$A$1:$IW$188,68,FALSE),0)</f>
        <v>21100</v>
      </c>
      <c r="EH95" s="19">
        <f>IFERROR(HLOOKUP(EH$1,'Nakladova matice_2018'!$A$1:$IW$188,68,FALSE),0)</f>
        <v>15727.46</v>
      </c>
      <c r="EI95" s="19">
        <f>IFERROR(HLOOKUP(EI$1,'Nakladova matice_2018'!$A$1:$IW$188,68,FALSE),0)</f>
        <v>0</v>
      </c>
      <c r="EJ95" s="19">
        <f>IFERROR(HLOOKUP(EJ$1,'Nakladova matice_2018'!$A$1:$IW$188,68,FALSE),0)</f>
        <v>59063.13</v>
      </c>
      <c r="EK95" s="19">
        <f>IFERROR(HLOOKUP(EK$1,'Nakladova matice_2018'!$A$1:$IW$188,68,FALSE),0)</f>
        <v>67356.94</v>
      </c>
      <c r="EL95" s="19">
        <f>IFERROR(HLOOKUP(EL$1,'Nakladova matice_2018'!$A$1:$IW$188,68,FALSE),0)</f>
        <v>0</v>
      </c>
      <c r="EM95" s="19">
        <f>IFERROR(HLOOKUP(EM$1,'Nakladova matice_2018'!$A$1:$IW$188,68,FALSE),0)</f>
        <v>0</v>
      </c>
      <c r="EN95" s="19">
        <f>IFERROR(HLOOKUP(EN$1,'Nakladova matice_2018'!$A$1:$IW$188,68,FALSE),0)</f>
        <v>0</v>
      </c>
      <c r="EO95" s="19">
        <f>IFERROR(HLOOKUP(EO$1,'Nakladova matice_2018'!$A$1:$IW$188,68,FALSE),0)</f>
        <v>26500</v>
      </c>
      <c r="EP95" s="19">
        <f>IFERROR(HLOOKUP(EP$1,'Nakladova matice_2018'!$A$1:$IW$188,68,FALSE),0)</f>
        <v>0</v>
      </c>
      <c r="EQ95" s="19">
        <f>IFERROR(HLOOKUP(EQ$1,'Nakladova matice_2018'!$A$1:$IW$188,68,FALSE),0)</f>
        <v>0</v>
      </c>
      <c r="ER95" s="19">
        <f>IFERROR(HLOOKUP(ER$1,'Nakladova matice_2018'!$A$1:$IW$188,68,FALSE),0)</f>
        <v>0</v>
      </c>
      <c r="ES95" s="19">
        <f>IFERROR(HLOOKUP(ES$1,'Nakladova matice_2018'!$A$1:$IW$188,68,FALSE),0)</f>
        <v>500</v>
      </c>
      <c r="ET95" s="19">
        <f>IFERROR(HLOOKUP(ET$1,'Nakladova matice_2018'!$A$1:$IW$188,68,FALSE),0)</f>
        <v>0</v>
      </c>
      <c r="EU95" s="19">
        <f>IFERROR(HLOOKUP(EU$1,'Nakladova matice_2018'!$A$1:$IW$188,68,FALSE),0)</f>
        <v>0</v>
      </c>
      <c r="EV95" s="19">
        <f>IFERROR(HLOOKUP(EV$1,'Nakladova matice_2018'!$A$1:$IW$188,68,FALSE),0)</f>
        <v>0</v>
      </c>
      <c r="EW95" s="19">
        <f>IFERROR(HLOOKUP(EW$1,'Nakladova matice_2018'!$A$1:$IW$188,68,FALSE),0)</f>
        <v>0</v>
      </c>
      <c r="EX95" s="19">
        <f>IFERROR(HLOOKUP(EX$1,'Nakladova matice_2018'!$A$1:$IW$188,68,FALSE),0)</f>
        <v>0</v>
      </c>
      <c r="EY95" s="19">
        <f>IFERROR(HLOOKUP(EY$1,'Nakladova matice_2018'!$A$1:$IW$188,68,FALSE),0)</f>
        <v>0</v>
      </c>
      <c r="EZ95" s="19">
        <f>IFERROR(HLOOKUP(EZ$1,'Nakladova matice_2018'!$A$1:$IW$188,68,FALSE),0)</f>
        <v>0</v>
      </c>
      <c r="FA95" s="19">
        <f>IFERROR(HLOOKUP(FA$1,'Nakladova matice_2018'!$A$1:$IW$188,68,FALSE),0)</f>
        <v>0</v>
      </c>
      <c r="FB95" s="19">
        <f>IFERROR(HLOOKUP(FB$1,'Nakladova matice_2018'!$A$1:$IW$188,68,FALSE),0)</f>
        <v>0</v>
      </c>
      <c r="FC95" s="19">
        <f>IFERROR(HLOOKUP(FC$1,'Nakladova matice_2018'!$A$1:$IW$188,68,FALSE),0)</f>
        <v>0</v>
      </c>
      <c r="FD95" s="19">
        <f>IFERROR(HLOOKUP(FD$1,'Nakladova matice_2018'!$A$1:$IW$188,68,FALSE),0)</f>
        <v>0</v>
      </c>
      <c r="FE95" s="19">
        <f>IFERROR(HLOOKUP(FE$1,'Nakladova matice_2018'!$A$1:$IW$188,68,FALSE),0)</f>
        <v>0</v>
      </c>
      <c r="FF95" s="19">
        <f>IFERROR(HLOOKUP(FF$1,'Nakladova matice_2018'!$A$1:$IW$188,68,FALSE),0)</f>
        <v>9500</v>
      </c>
      <c r="FG95" s="19">
        <f>IFERROR(HLOOKUP(FG$1,'Nakladova matice_2018'!$A$1:$IW$188,68,FALSE),0)</f>
        <v>0</v>
      </c>
      <c r="FH95" s="19">
        <f>IFERROR(HLOOKUP(FH$1,'Nakladova matice_2018'!$A$1:$IW$188,68,FALSE),0)</f>
        <v>0</v>
      </c>
      <c r="FI95" s="19">
        <f>IFERROR(HLOOKUP(FI$1,'Nakladova matice_2018'!$A$1:$IW$188,68,FALSE),0)</f>
        <v>48259.9</v>
      </c>
      <c r="FJ95" s="19">
        <f>IFERROR(HLOOKUP(FJ$1,'Nakladova matice_2018'!$A$1:$IW$188,68,FALSE),0)</f>
        <v>26000.01</v>
      </c>
      <c r="FK95" s="19">
        <f>IFERROR(HLOOKUP(FK$1,'Nakladova matice_2018'!$A$1:$IW$188,68,FALSE),0)</f>
        <v>0</v>
      </c>
      <c r="FL95" s="19">
        <f>IFERROR(HLOOKUP(FL$1,'Nakladova matice_2018'!$A$1:$IW$188,68,FALSE),0)</f>
        <v>0</v>
      </c>
      <c r="FM95" s="19">
        <f>IFERROR(HLOOKUP(FM$1,'Nakladova matice_2018'!$A$1:$IW$188,68,FALSE),0)</f>
        <v>0</v>
      </c>
      <c r="FN95" s="19">
        <f>IFERROR(HLOOKUP(FN$1,'Nakladova matice_2018'!$A$1:$IW$188,68,FALSE),0)</f>
        <v>28312.240000000002</v>
      </c>
      <c r="FO95" s="19">
        <f>IFERROR(HLOOKUP(FO$1,'Nakladova matice_2018'!$A$1:$IW$188,68,FALSE),0)</f>
        <v>42429</v>
      </c>
      <c r="FP95" s="19">
        <f>IFERROR(HLOOKUP(FP$1,'Nakladova matice_2018'!$A$1:$IW$188,68,FALSE),0)</f>
        <v>0</v>
      </c>
      <c r="FQ95" s="19">
        <f>IFERROR(HLOOKUP(FQ$1,'Nakladova matice_2018'!$A$1:$IW$188,68,FALSE),0)</f>
        <v>0</v>
      </c>
      <c r="FR95" s="19">
        <f>IFERROR(HLOOKUP(FR$1,'Nakladova matice_2018'!$A$1:$IW$188,68,FALSE),0)</f>
        <v>0</v>
      </c>
      <c r="FS95" s="19">
        <f>IFERROR(HLOOKUP(FS$1,'Nakladova matice_2018'!$A$1:$IW$188,68,FALSE),0)</f>
        <v>8220.48</v>
      </c>
      <c r="FT95" s="19">
        <f>IFERROR(HLOOKUP(FT$1,'Nakladova matice_2018'!$A$1:$IW$188,68,FALSE),0)</f>
        <v>3674.67</v>
      </c>
      <c r="FU95" s="19">
        <f>IFERROR(HLOOKUP(FU$1,'Nakladova matice_2018'!$A$1:$IW$188,68,FALSE),0)</f>
        <v>0</v>
      </c>
      <c r="FV95" s="19">
        <f>IFERROR(HLOOKUP(FV$1,'Nakladova matice_2018'!$A$1:$IW$188,68,FALSE),0)</f>
        <v>7223</v>
      </c>
      <c r="FW95" s="19">
        <f>IFERROR(HLOOKUP(FW$1,'Nakladova matice_2018'!$A$1:$IW$188,68,FALSE),0)</f>
        <v>257493.09</v>
      </c>
      <c r="FX95" s="19">
        <f>IFERROR(HLOOKUP(FX$1,'Nakladova matice_2018'!$A$1:$IW$188,68,FALSE),0)</f>
        <v>0</v>
      </c>
      <c r="FY95" s="19">
        <f>IFERROR(HLOOKUP(FY$1,'Nakladova matice_2018'!$A$1:$IW$188,68,FALSE),0)</f>
        <v>656039.05000000005</v>
      </c>
      <c r="FZ95" s="19">
        <f>IFERROR(HLOOKUP(FZ$1,'Nakladova matice_2018'!$A$1:$IW$188,68,FALSE),0)</f>
        <v>0</v>
      </c>
      <c r="GA95" s="19">
        <f>IFERROR(HLOOKUP(GA$1,'Nakladova matice_2018'!$A$1:$IW$188,68,FALSE),0)</f>
        <v>80754.73</v>
      </c>
      <c r="GB95" s="19">
        <f>IFERROR(HLOOKUP(GB$1,'Nakladova matice_2018'!$A$1:$IW$188,68,FALSE),0)</f>
        <v>0</v>
      </c>
      <c r="GC95" s="19">
        <f>IFERROR(HLOOKUP(GC$1,'Nakladova matice_2018'!$A$1:$IW$188,68,FALSE),0)</f>
        <v>96444.61</v>
      </c>
      <c r="GD95" s="19">
        <f>IFERROR(HLOOKUP(GD$1,'Nakladova matice_2018'!$A$1:$IW$188,68,FALSE),0)</f>
        <v>78021.460000000006</v>
      </c>
      <c r="GE95" s="19">
        <f>IFERROR(HLOOKUP(GE$1,'Nakladova matice_2018'!$A$1:$IW$188,68,FALSE),0)</f>
        <v>0</v>
      </c>
      <c r="GF95" s="19">
        <f>IFERROR(HLOOKUP(GF$1,'Nakladova matice_2018'!$A$1:$IW$188,68,FALSE),0)</f>
        <v>0</v>
      </c>
      <c r="GG95" s="19">
        <f>IFERROR(HLOOKUP(GG$1,'Nakladova matice_2018'!$A$1:$IW$188,68,FALSE),0)</f>
        <v>0</v>
      </c>
      <c r="GH95" s="19">
        <f>IFERROR(HLOOKUP(GH$1,'Nakladova matice_2018'!$A$1:$IW$188,68,FALSE),0)</f>
        <v>0</v>
      </c>
      <c r="GI95" s="19">
        <f>IFERROR(HLOOKUP(GI$1,'Nakladova matice_2018'!$A$1:$IW$188,68,FALSE),0)</f>
        <v>111065.07</v>
      </c>
      <c r="GJ95" s="19">
        <f>IFERROR(HLOOKUP(GJ$1,'Nakladova matice_2018'!$A$1:$IW$188,68,FALSE),0)</f>
        <v>64599.58</v>
      </c>
      <c r="GK95" s="19">
        <f>IFERROR(HLOOKUP(GK$1,'Nakladova matice_2018'!$A$1:$IW$188,68,FALSE),0)</f>
        <v>54694.78</v>
      </c>
      <c r="GL95" s="19">
        <f>IFERROR(HLOOKUP(GL$1,'Nakladova matice_2018'!$A$1:$IW$188,68,FALSE),0)</f>
        <v>0</v>
      </c>
      <c r="GM95" s="19">
        <f>IFERROR(HLOOKUP(GM$1,'Nakladova matice_2018'!$A$1:$IW$188,68,FALSE),0)</f>
        <v>26965.1</v>
      </c>
      <c r="GN95" s="19">
        <f>IFERROR(HLOOKUP(GN$1,'Nakladova matice_2018'!$A$1:$IW$188,68,FALSE),0)</f>
        <v>164443</v>
      </c>
      <c r="GO95" s="19">
        <f>IFERROR(HLOOKUP(GO$1,'Nakladova matice_2018'!$A$1:$IW$188,68,FALSE),0)</f>
        <v>0</v>
      </c>
      <c r="GP95" s="19">
        <f>IFERROR(HLOOKUP(GP$1,'Nakladova matice_2018'!$A$1:$IW$188,68,FALSE),0)</f>
        <v>0</v>
      </c>
      <c r="GQ95" s="19">
        <f>IFERROR(HLOOKUP(GQ$1,'Nakladova matice_2018'!$A$1:$IW$188,68,FALSE),0)</f>
        <v>219878</v>
      </c>
      <c r="GR95" s="19">
        <f>IFERROR(HLOOKUP(GR$1,'Nakladova matice_2018'!$A$1:$IW$188,68,FALSE),0)</f>
        <v>0</v>
      </c>
      <c r="GS95" s="19">
        <f>IFERROR(HLOOKUP(GS$1,'Nakladova matice_2018'!$A$1:$IW$188,68,FALSE),0)</f>
        <v>0</v>
      </c>
      <c r="GT95" s="19">
        <f>IFERROR(HLOOKUP(GT$1,'Nakladova matice_2018'!$A$1:$IW$188,68,FALSE),0)</f>
        <v>0</v>
      </c>
      <c r="GU95" s="19">
        <f>IFERROR(HLOOKUP(GU$1,'Nakladova matice_2018'!$A$1:$IW$188,68,FALSE),0)</f>
        <v>0</v>
      </c>
      <c r="GV95" s="19">
        <f>IFERROR(HLOOKUP(GV$1,'Nakladova matice_2018'!$A$1:$IW$188,68,FALSE),0)</f>
        <v>0</v>
      </c>
      <c r="GW95" s="19">
        <f>IFERROR(HLOOKUP(GW$1,'Nakladova matice_2018'!$A$1:$IW$188,68,FALSE),0)</f>
        <v>0</v>
      </c>
      <c r="GX95" s="19">
        <f>IFERROR(HLOOKUP(GX$1,'Nakladova matice_2018'!$A$1:$IW$188,68,FALSE),0)</f>
        <v>0</v>
      </c>
      <c r="GY95" s="19">
        <f>IFERROR(HLOOKUP(GY$1,'Nakladova matice_2018'!$A$1:$IW$188,68,FALSE),0)</f>
        <v>0</v>
      </c>
      <c r="GZ95" s="19">
        <f>IFERROR(HLOOKUP(GZ$1,'Nakladova matice_2018'!$A$1:$IW$188,68,FALSE),0)</f>
        <v>10000</v>
      </c>
      <c r="HA95" s="19">
        <f>IFERROR(HLOOKUP(HA$1,'Nakladova matice_2018'!$A$1:$IW$188,68,FALSE),0)</f>
        <v>4338546.0199999996</v>
      </c>
      <c r="HB95" s="19">
        <f>IFERROR(HLOOKUP(HB$1,'Nakladova matice_2018'!$A$1:$IW$188,68,FALSE),0)</f>
        <v>0</v>
      </c>
      <c r="HC95" s="19">
        <f>IFERROR(HLOOKUP(HC$1,'Nakladova matice_2018'!$A$1:$IW$188,68,FALSE),0)</f>
        <v>316491.38</v>
      </c>
      <c r="HD95" s="19">
        <f>IFERROR(HLOOKUP(HD$1,'Nakladova matice_2018'!$A$1:$IW$188,68,FALSE),0)</f>
        <v>100453.84</v>
      </c>
      <c r="HE95" s="19">
        <f>IFERROR(HLOOKUP(HE$1,'Nakladova matice_2018'!$A$1:$IW$188,68,FALSE),0)</f>
        <v>28958.99</v>
      </c>
      <c r="HF95" s="19">
        <f>IFERROR(HLOOKUP(HF$1,'Nakladova matice_2018'!$A$1:$IW$188,68,FALSE),0)</f>
        <v>241044.7</v>
      </c>
      <c r="HG95" s="19">
        <f>IFERROR(HLOOKUP(HG$1,'Nakladova matice_2018'!$A$1:$IW$188,68,FALSE),0)</f>
        <v>343872.18</v>
      </c>
      <c r="HH95" s="19">
        <f>IFERROR(HLOOKUP(HH$1,'Nakladova matice_2018'!$A$1:$IW$188,68,FALSE),0)</f>
        <v>12108.01</v>
      </c>
      <c r="HI95" s="19">
        <f>IFERROR(HLOOKUP(HI$1,'Nakladova matice_2018'!$A$1:$IW$188,68,FALSE),0)</f>
        <v>0</v>
      </c>
      <c r="HJ95" s="19">
        <f>IFERROR(HLOOKUP(HJ$1,'Nakladova matice_2018'!$A$1:$IW$188,68,FALSE),0)</f>
        <v>43068.02</v>
      </c>
      <c r="HK95" s="19">
        <f>IFERROR(HLOOKUP(HK$1,'Nakladova matice_2018'!$A$1:$IW$188,68,FALSE),0)</f>
        <v>0</v>
      </c>
      <c r="HL95" s="19">
        <f>IFERROR(HLOOKUP(HL$1,'Nakladova matice_2018'!$A$1:$IW$188,68,FALSE),0)</f>
        <v>0</v>
      </c>
      <c r="HM95" s="19">
        <f>IFERROR(HLOOKUP(HM$1,'Nakladova matice_2018'!$A$1:$IW$188,68,FALSE),0)</f>
        <v>0</v>
      </c>
      <c r="HN95" s="19">
        <f>IFERROR(HLOOKUP(HN$1,'Nakladova matice_2018'!$A$1:$IW$188,68,FALSE),0)</f>
        <v>0</v>
      </c>
      <c r="HO95" s="19">
        <f>IFERROR(HLOOKUP(HO$1,'Nakladova matice_2018'!$A$1:$IW$188,68,FALSE),0)</f>
        <v>0</v>
      </c>
      <c r="HP95" s="19">
        <f>IFERROR(HLOOKUP(HP$1,'Nakladova matice_2018'!$A$1:$IW$188,68,FALSE),0)</f>
        <v>0</v>
      </c>
      <c r="HQ95" s="19">
        <f>IFERROR(HLOOKUP(HQ$1,'Nakladova matice_2018'!$A$1:$IW$188,68,FALSE),0)</f>
        <v>0</v>
      </c>
      <c r="HR95" s="19">
        <f>IFERROR(HLOOKUP(HR$1,'Nakladova matice_2018'!$A$1:$IW$188,68,FALSE),0)</f>
        <v>0</v>
      </c>
      <c r="HS95" s="19">
        <f>IFERROR(HLOOKUP(HS$1,'Nakladova matice_2018'!$A$1:$IW$188,68,FALSE),0)</f>
        <v>0</v>
      </c>
      <c r="HT95" s="19">
        <f>IFERROR(HLOOKUP(HT$1,'Nakladova matice_2018'!$A$1:$IW$188,68,FALSE),0)</f>
        <v>0</v>
      </c>
      <c r="HU95" s="19">
        <f>IFERROR(HLOOKUP(HU$1,'Nakladova matice_2018'!$A$1:$IW$188,68,FALSE),0)</f>
        <v>0</v>
      </c>
      <c r="HV95" s="19">
        <f>IFERROR(HLOOKUP(HV$1,'Nakladova matice_2018'!$A$1:$IW$188,68,FALSE),0)</f>
        <v>638</v>
      </c>
      <c r="HW95" s="19">
        <f>IFERROR(HLOOKUP(HW$1,'Nakladova matice_2018'!$A$1:$IW$188,68,FALSE),0)</f>
        <v>0</v>
      </c>
      <c r="HX95" s="19">
        <f>IFERROR(HLOOKUP(HX$1,'Nakladova matice_2018'!$A$1:$IW$188,68,FALSE),0)</f>
        <v>0</v>
      </c>
      <c r="HY95" s="19">
        <f>IFERROR(HLOOKUP(HY$1,'Nakladova matice_2018'!$A$1:$IW$188,68,FALSE),0)</f>
        <v>0</v>
      </c>
      <c r="HZ95" s="19">
        <f>IFERROR(HLOOKUP(HZ$1,'Nakladova matice_2018'!$A$1:$IW$188,68,FALSE),0)</f>
        <v>0</v>
      </c>
      <c r="IA95" s="19">
        <f>IFERROR(HLOOKUP(IA$1,'Nakladova matice_2018'!$A$1:$IW$188,68,FALSE),0)</f>
        <v>8539.7999999999993</v>
      </c>
      <c r="IB95" s="19">
        <f>IFERROR(HLOOKUP(IB$1,'Nakladova matice_2018'!$A$1:$IW$188,68,FALSE),0)</f>
        <v>6254</v>
      </c>
      <c r="IC95" s="19">
        <f>IFERROR(HLOOKUP(IC$1,'Nakladova matice_2018'!$A$1:$IW$188,68,FALSE),0)</f>
        <v>4379.1000000000004</v>
      </c>
      <c r="ID95" s="19">
        <f>IFERROR(HLOOKUP(ID$1,'Nakladova matice_2018'!$A$1:$IW$188,68,FALSE),0)</f>
        <v>17338</v>
      </c>
      <c r="IE95" s="19">
        <f>IFERROR(HLOOKUP(IE$1,'Nakladova matice_2018'!$A$1:$IW$188,68,FALSE),0)</f>
        <v>0</v>
      </c>
      <c r="IF95" s="19">
        <f>IFERROR(HLOOKUP(IF$1,'Nakladova matice_2018'!$A$1:$IW$188,68,FALSE),0)</f>
        <v>0</v>
      </c>
      <c r="IG95" s="19">
        <f>IFERROR(HLOOKUP(IG$1,'Nakladova matice_2018'!$A$1:$IW$188,68,FALSE),0)</f>
        <v>0</v>
      </c>
      <c r="IH95" s="19">
        <f>IFERROR(HLOOKUP(IH$1,'Nakladova matice_2018'!$A$1:$IW$188,68,FALSE),0)</f>
        <v>0</v>
      </c>
      <c r="II95" s="19">
        <f>IFERROR(HLOOKUP(II$1,'Nakladova matice_2018'!$A$1:$IW$188,68,FALSE),0)</f>
        <v>0</v>
      </c>
      <c r="IJ95" s="19">
        <f>IFERROR(HLOOKUP(IJ$1,'Nakladova matice_2018'!$A$1:$IW$188,68,FALSE),0)</f>
        <v>0</v>
      </c>
      <c r="IK95" s="19">
        <f>IFERROR(HLOOKUP(IK$1,'Nakladova matice_2018'!$A$1:$IW$188,68,FALSE),0)</f>
        <v>326618.34999999998</v>
      </c>
      <c r="IL95" s="19">
        <f>IFERROR(HLOOKUP(IL$1,'Nakladova matice_2018'!$A$1:$IW$188,68,FALSE),0)</f>
        <v>1263.67</v>
      </c>
      <c r="IM95" s="19">
        <f>IFERROR(HLOOKUP(IM$1,'Nakladova matice_2018'!$A$1:$IW$188,68,FALSE),0)</f>
        <v>5294.51</v>
      </c>
      <c r="IN95" s="19">
        <f>IFERROR(HLOOKUP(IN$1,'Nakladova matice_2018'!$A$1:$IW$188,68,FALSE),0)</f>
        <v>0</v>
      </c>
      <c r="IO95" s="19">
        <f>IFERROR(HLOOKUP(IO$1,'Nakladova matice_2018'!$A$1:$IW$188,68,FALSE),0)</f>
        <v>0</v>
      </c>
      <c r="IP95" s="19">
        <f>IFERROR(HLOOKUP(IP$1,'Nakladova matice_2018'!$A$1:$IW$188,68,FALSE),0)</f>
        <v>0</v>
      </c>
      <c r="IQ95" s="19">
        <f>IFERROR(HLOOKUP(IQ$1,'Nakladova matice_2018'!$A$1:$IW$188,68,FALSE),0)</f>
        <v>0</v>
      </c>
      <c r="IR95" s="19">
        <f>IFERROR(HLOOKUP(IR$1,'Nakladova matice_2018'!$A$1:$IW$188,68,FALSE),0)</f>
        <v>34</v>
      </c>
      <c r="IS95" s="19">
        <f>IFERROR(HLOOKUP(IS$1,'Nakladova matice_2018'!$A$1:$IW$188,68,FALSE),0)</f>
        <v>0</v>
      </c>
      <c r="IT95" s="19">
        <f>IFERROR(HLOOKUP(IT$1,'Nakladova matice_2018'!$A$1:$IW$188,68,FALSE),0)</f>
        <v>249048.2</v>
      </c>
      <c r="IU95" s="19">
        <f>IFERROR(HLOOKUP(IU$1,'Nakladova matice_2018'!$A$1:$IW$188,68,FALSE),0)</f>
        <v>0</v>
      </c>
      <c r="IV95" s="19">
        <f>IFERROR(HLOOKUP(IV$1,'Nakladova matice_2018'!$A$1:$IW$188,68,FALSE),0)</f>
        <v>0</v>
      </c>
      <c r="IW95" s="19">
        <f>IFERROR(HLOOKUP(IW$1,'Nakladova matice_2018'!$A$1:$IW$188,68,FALSE),0)</f>
        <v>0</v>
      </c>
      <c r="IX95" s="19">
        <f>IFERROR(HLOOKUP(IX$1,'Nakladova matice_2018'!$A$1:$IW$188,68,FALSE),0)</f>
        <v>0</v>
      </c>
      <c r="IY95" s="19">
        <f>IFERROR(HLOOKUP(IY$1,'Nakladova matice_2018'!$A$1:$IW$188,68,FALSE),0)</f>
        <v>12.43</v>
      </c>
      <c r="IZ95" s="19">
        <f>IFERROR(HLOOKUP(IZ$1,'Nakladova matice_2018'!$A$1:$IW$188,68,FALSE),0)</f>
        <v>0</v>
      </c>
      <c r="JA95" s="19">
        <f>IFERROR(HLOOKUP(JA$1,'Nakladova matice_2018'!$A$1:$IW$188,68,FALSE),0)</f>
        <v>0</v>
      </c>
      <c r="JB95" s="19">
        <f>IFERROR(HLOOKUP(JB$1,'Nakladova matice_2018'!$A$1:$IW$188,68,FALSE),0)</f>
        <v>8712</v>
      </c>
      <c r="JC95" s="19">
        <f>IFERROR(HLOOKUP(JC$1,'Nakladova matice_2018'!$A$1:$IW$188,68,FALSE),0)</f>
        <v>0</v>
      </c>
      <c r="JD95" s="19">
        <f>IFERROR(HLOOKUP(JD$1,'Nakladova matice_2018'!$A$1:$IW$188,68,FALSE),0)</f>
        <v>0</v>
      </c>
      <c r="JE95" s="19">
        <f>IFERROR(HLOOKUP(JE$1,'Nakladova matice_2018'!$A$1:$IW$188,68,FALSE),0)</f>
        <v>0</v>
      </c>
      <c r="JF95" s="19">
        <f>IFERROR(HLOOKUP(JF$1,'Nakladova matice_2018'!$A$1:$IW$188,68,FALSE),0)</f>
        <v>0</v>
      </c>
      <c r="JG95" s="19">
        <f>IFERROR(HLOOKUP(JG$1,'Nakladova matice_2018'!$A$1:$IW$188,68,FALSE),0)</f>
        <v>71000</v>
      </c>
      <c r="JH95" s="19">
        <f>IFERROR(HLOOKUP(JH$1,'Nakladova matice_2018'!$A$1:$IW$188,68,FALSE),0)</f>
        <v>0</v>
      </c>
      <c r="JI95" s="19">
        <f>IFERROR(HLOOKUP(JI$1,'Nakladova matice_2018'!$A$1:$IW$188,68,FALSE),0)</f>
        <v>0</v>
      </c>
      <c r="JJ95" s="19">
        <f>IFERROR(HLOOKUP(JJ$1,'Nakladova matice_2018'!$A$1:$IW$188,68,FALSE),0)</f>
        <v>0</v>
      </c>
      <c r="JK95" s="19">
        <f>IFERROR(HLOOKUP(JK$1,'Nakladova matice_2018'!$A$1:$IW$188,68,FALSE),0)</f>
        <v>0</v>
      </c>
      <c r="JL95" s="19">
        <f>IFERROR(HLOOKUP(JL$1,'Nakladova matice_2018'!$A$1:$IW$188,68,FALSE),0)</f>
        <v>0</v>
      </c>
      <c r="JM95" s="19">
        <f>IFERROR(HLOOKUP(JM$1,'Nakladova matice_2018'!$A$1:$IW$188,68,FALSE),0)</f>
        <v>1936</v>
      </c>
      <c r="JN95" s="19">
        <f>IFERROR(HLOOKUP(JN$1,'Nakladova matice_2018'!$A$1:$IW$188,68,FALSE),0)</f>
        <v>0</v>
      </c>
      <c r="JO95" s="19">
        <f>IFERROR(HLOOKUP(JO$1,'Nakladova matice_2018'!$A$1:$IW$188,68,FALSE),0)</f>
        <v>0</v>
      </c>
      <c r="JP95" s="19">
        <f>IFERROR(HLOOKUP(JP$1,'Nakladova matice_2018'!$A$1:$IW$188,68,FALSE),0)</f>
        <v>0</v>
      </c>
      <c r="JQ95" s="19">
        <f>IFERROR(HLOOKUP(JQ$1,'Nakladova matice_2018'!$A$1:$IW$188,68,FALSE),0)</f>
        <v>0</v>
      </c>
      <c r="JR95" s="19">
        <f>IFERROR(HLOOKUP(JR$1,'Nakladova matice_2018'!$A$1:$IW$188,68,FALSE),0)</f>
        <v>36542</v>
      </c>
      <c r="JS95" s="19">
        <f>IFERROR(HLOOKUP(JS$1,'Nakladova matice_2018'!$A$1:$IW$188,68,FALSE),0)</f>
        <v>0</v>
      </c>
      <c r="JT95" s="19">
        <f>IFERROR(HLOOKUP(JT$1,'Nakladova matice_2018'!$A$1:$IW$188,68,FALSE),0)</f>
        <v>0</v>
      </c>
      <c r="JU95" s="19">
        <f>IFERROR(HLOOKUP(JU$1,'Nakladova matice_2018'!$A$1:$IW$188,68,FALSE),0)</f>
        <v>243085.6</v>
      </c>
      <c r="JV95" s="19">
        <f>IFERROR(HLOOKUP(JV$1,'Nakladova matice_2018'!$A$1:$IW$188,68,FALSE),0)</f>
        <v>112296.25</v>
      </c>
      <c r="JW95" s="19">
        <f>IFERROR(HLOOKUP(JW$1,'Nakladova matice_2018'!$A$1:$IW$188,68,FALSE),0)</f>
        <v>0</v>
      </c>
      <c r="JX95" s="19">
        <f>IFERROR(HLOOKUP(JX$1,'Nakladova matice_2018'!$A$1:$IW$188,68,FALSE),0)</f>
        <v>0</v>
      </c>
      <c r="JY95" s="19">
        <f>IFERROR(HLOOKUP(JY$1,'Nakladova matice_2018'!$A$1:$IW$188,68,FALSE),0)</f>
        <v>0</v>
      </c>
      <c r="JZ95" s="19">
        <f>IFERROR(HLOOKUP(JZ$1,'Nakladova matice_2018'!$A$1:$IW$188,68,FALSE),0)</f>
        <v>0</v>
      </c>
      <c r="KA95" s="19">
        <f>IFERROR(HLOOKUP(KA$1,'Nakladova matice_2018'!$A$1:$IW$188,68,FALSE),0)</f>
        <v>0</v>
      </c>
      <c r="KB95" s="19">
        <f>IFERROR(HLOOKUP(KB$1,'Nakladova matice_2018'!$A$1:$IW$188,68,FALSE),0)</f>
        <v>0</v>
      </c>
      <c r="KC95" s="19">
        <f>IFERROR(HLOOKUP(KC$1,'Nakladova matice_2018'!$A$1:$IW$188,68,FALSE),0)</f>
        <v>37745.599999999999</v>
      </c>
      <c r="KD95" s="19">
        <f>IFERROR(HLOOKUP(KD$1,'Nakladova matice_2018'!$A$1:$IW$188,68,FALSE),0)</f>
        <v>65043</v>
      </c>
      <c r="KE95" s="19">
        <f>IFERROR(HLOOKUP(KE$1,'Nakladova matice_2018'!$A$1:$IW$188,68,FALSE),0)</f>
        <v>0</v>
      </c>
      <c r="KF95" s="19">
        <f>IFERROR(HLOOKUP(KF$1,'Nakladova matice_2018'!$A$1:$IW$188,68,FALSE),0)</f>
        <v>0</v>
      </c>
      <c r="KG95" s="19">
        <f>IFERROR(HLOOKUP(KG$1,'Nakladova matice_2018'!$A$1:$IW$188,68,FALSE),0)</f>
        <v>0</v>
      </c>
      <c r="KH95" s="19">
        <f>IFERROR(HLOOKUP(KH$1,'Nakladova matice_2018'!$A$1:$IW$188,68,FALSE),0)</f>
        <v>0</v>
      </c>
      <c r="KI95" s="19">
        <f>IFERROR(HLOOKUP(KI$1,'Nakladova matice_2018'!$A$1:$IW$188,68,FALSE),0)</f>
        <v>0</v>
      </c>
      <c r="KJ95" s="19">
        <f>IFERROR(HLOOKUP(KJ$1,'Nakladova matice_2018'!$A$1:$IW$188,68,FALSE),0)</f>
        <v>1538</v>
      </c>
      <c r="KK95" s="19">
        <f>IFERROR(HLOOKUP(KK$1,'Nakladova matice_2018'!$A$1:$IW$188,68,FALSE),0)</f>
        <v>0</v>
      </c>
      <c r="KL95" s="19">
        <f>IFERROR(HLOOKUP(KL$1,'Nakladova matice_2018'!$A$1:$IW$188,68,FALSE),0)</f>
        <v>0</v>
      </c>
      <c r="KM95" s="19">
        <f>IFERROR(HLOOKUP(KM$1,'Nakladova matice_2018'!$A$1:$IW$188,68,FALSE),0)</f>
        <v>0</v>
      </c>
      <c r="KN95" s="19">
        <f>IFERROR(HLOOKUP(KN$1,'Nakladova matice_2018'!$A$1:$IW$188,68,FALSE),0)</f>
        <v>0</v>
      </c>
      <c r="KO95" s="19">
        <f>IFERROR(HLOOKUP(KO$1,'Nakladova matice_2018'!$A$1:$IW$188,68,FALSE),0)</f>
        <v>0</v>
      </c>
      <c r="KP95" s="19">
        <f>IFERROR(HLOOKUP(KP$1,'Nakladova matice_2018'!$A$1:$IW$188,68,FALSE),0)</f>
        <v>0</v>
      </c>
      <c r="KQ95" s="19">
        <f>IFERROR(HLOOKUP(KQ$1,'Nakladova matice_2018'!$A$1:$IW$188,68,FALSE),0)</f>
        <v>0</v>
      </c>
      <c r="KR95" s="19">
        <f>IFERROR(HLOOKUP(KR$1,'Nakladova matice_2018'!$A$1:$IW$188,68,FALSE),0)</f>
        <v>0</v>
      </c>
      <c r="KS95" s="19">
        <f>IFERROR(HLOOKUP(KS$1,'Nakladova matice_2018'!$A$1:$IW$188,68,FALSE),0)</f>
        <v>0</v>
      </c>
      <c r="KT95" s="19">
        <f>IFERROR(HLOOKUP(KT$1,'Nakladova matice_2018'!$A$1:$IW$188,68,FALSE),0)</f>
        <v>0</v>
      </c>
      <c r="KU95" s="19">
        <f>IFERROR(HLOOKUP(KU$1,'Nakladova matice_2018'!$A$1:$IW$188,68,FALSE),0)</f>
        <v>53100</v>
      </c>
      <c r="KV95" s="19">
        <f>IFERROR(HLOOKUP(KV$1,'Nakladova matice_2018'!$A$1:$IW$188,68,FALSE),0)</f>
        <v>0</v>
      </c>
      <c r="KW95" s="19">
        <f>IFERROR(HLOOKUP(KW$1,'Nakladova matice_2018'!$A$1:$IW$188,68,FALSE),0)</f>
        <v>155870.97</v>
      </c>
      <c r="KX95" s="19">
        <f>IFERROR(HLOOKUP(KX$1,'Nakladova matice_2018'!$A$1:$IW$188,68,FALSE),0)</f>
        <v>0</v>
      </c>
      <c r="KY95" s="19">
        <f>IFERROR(HLOOKUP(KY$1,'Nakladova matice_2018'!$A$1:$IW$188,68,FALSE),0)</f>
        <v>0</v>
      </c>
      <c r="KZ95" s="19">
        <f>IFERROR(HLOOKUP(KZ$1,'Nakladova matice_2018'!$A$1:$IW$188,68,FALSE),0)</f>
        <v>261651.5</v>
      </c>
      <c r="LA95" s="19">
        <f>IFERROR(HLOOKUP(LA$1,'Nakladova matice_2018'!$A$1:$IW$188,68,FALSE),0)</f>
        <v>0</v>
      </c>
      <c r="LB95" s="19">
        <f>IFERROR(HLOOKUP(LB$1,'Nakladova matice_2018'!$A$1:$IW$188,68,FALSE),0)</f>
        <v>0</v>
      </c>
      <c r="LC95" s="19">
        <f>IFERROR(HLOOKUP(LC$1,'Nakladova matice_2018'!$A$1:$IW$188,68,FALSE),0)</f>
        <v>0</v>
      </c>
      <c r="LD95" s="19">
        <f>IFERROR(HLOOKUP(LD$1,'Nakladova matice_2018'!$A$1:$IW$188,68,FALSE),0)</f>
        <v>0</v>
      </c>
      <c r="LE95" s="19">
        <f>IFERROR(HLOOKUP(LE$1,'Nakladova matice_2018'!$A$1:$IW$188,68,FALSE),0)</f>
        <v>0</v>
      </c>
      <c r="LF95" s="19">
        <f>IFERROR(HLOOKUP(LF$1,'Nakladova matice_2018'!$A$1:$IW$188,68,FALSE),0)</f>
        <v>0</v>
      </c>
      <c r="LG95" s="19">
        <f>IFERROR(HLOOKUP(LG$1,'Nakladova matice_2018'!$A$1:$IW$188,68,FALSE),0)</f>
        <v>0</v>
      </c>
      <c r="LH95" s="19">
        <f>IFERROR(HLOOKUP(LH$1,'Nakladova matice_2018'!$A$1:$IW$188,68,FALSE),0)</f>
        <v>0</v>
      </c>
      <c r="LI95" s="19">
        <f>IFERROR(HLOOKUP(LI$1,'Nakladova matice_2018'!$A$1:$IW$188,68,FALSE),0)</f>
        <v>0</v>
      </c>
      <c r="LJ95" s="19">
        <f>IFERROR(HLOOKUP(LJ$1,'Nakladova matice_2018'!$A$1:$IW$188,68,FALSE),0)</f>
        <v>0</v>
      </c>
      <c r="LK95" s="19">
        <f>IFERROR(HLOOKUP(LK$1,'Nakladova matice_2018'!$A$1:$IW$188,68,FALSE),0)</f>
        <v>0</v>
      </c>
      <c r="LL95" s="19">
        <f>IFERROR(HLOOKUP(LL$1,'Nakladova matice_2018'!$A$1:$IW$188,68,FALSE),0)</f>
        <v>0</v>
      </c>
      <c r="LM95" s="19">
        <f>IFERROR(HLOOKUP(LM$1,'Nakladova matice_2018'!$A$1:$IW$188,68,FALSE),0)</f>
        <v>0</v>
      </c>
      <c r="LN95" s="19">
        <f>IFERROR(HLOOKUP(LN$1,'Nakladova matice_2018'!$A$1:$IW$188,68,FALSE),0)</f>
        <v>0</v>
      </c>
      <c r="LO95" s="19">
        <f>IFERROR(HLOOKUP(LO$1,'Nakladova matice_2018'!$A$1:$IW$188,68,FALSE),0)</f>
        <v>0</v>
      </c>
      <c r="LP95" s="19">
        <f>IFERROR(HLOOKUP(LP$1,'Nakladova matice_2018'!$A$1:$IW$188,68,FALSE),0)</f>
        <v>0</v>
      </c>
      <c r="LQ95" s="19">
        <f>IFERROR(HLOOKUP(LQ$1,'Nakladova matice_2018'!$A$1:$IW$188,68,FALSE),0)</f>
        <v>0</v>
      </c>
      <c r="LR95" s="19">
        <f>IFERROR(HLOOKUP(LR$1,'Nakladova matice_2018'!$A$1:$IW$188,68,FALSE),0)</f>
        <v>0</v>
      </c>
      <c r="LS95" s="19">
        <f>IFERROR(HLOOKUP(LS$1,'Nakladova matice_2018'!$A$1:$IW$188,68,FALSE),0)</f>
        <v>6947.15</v>
      </c>
      <c r="LT95" s="19">
        <f>IFERROR(HLOOKUP(LT$1,'Nakladova matice_2018'!$A$1:$IW$188,68,FALSE),0)</f>
        <v>0</v>
      </c>
      <c r="LU95" s="19">
        <f>IFERROR(HLOOKUP(LU$1,'Nakladova matice_2018'!$A$1:$IW$188,68,FALSE),0)</f>
        <v>0</v>
      </c>
      <c r="LV95" s="19">
        <f>IFERROR(HLOOKUP(LV$1,'Nakladova matice_2018'!$A$1:$IW$188,68,FALSE),0)</f>
        <v>0</v>
      </c>
      <c r="LW95" s="19">
        <f>IFERROR(HLOOKUP(LW$1,'Nakladova matice_2018'!$A$1:$IW$188,68,FALSE),0)</f>
        <v>0</v>
      </c>
      <c r="LX95" s="19">
        <f>IFERROR(HLOOKUP(LX$1,'Nakladova matice_2018'!$A$1:$IW$188,68,FALSE),0)</f>
        <v>153186</v>
      </c>
      <c r="LY95" s="19">
        <f>IFERROR(HLOOKUP(LY$1,'Nakladova matice_2018'!$A$1:$IW$188,68,FALSE),0)</f>
        <v>0</v>
      </c>
      <c r="LZ95" s="19">
        <f>IFERROR(HLOOKUP(LZ$1,'Nakladova matice_2018'!$A$1:$IW$188,68,FALSE),0)</f>
        <v>0</v>
      </c>
      <c r="MA95" s="19">
        <f>IFERROR(HLOOKUP(MA$1,'Nakladova matice_2018'!$A$1:$IW$188,68,FALSE),0)</f>
        <v>0</v>
      </c>
      <c r="MB95" s="19">
        <f>IFERROR(HLOOKUP(MB$1,'Nakladova matice_2018'!$A$1:$IW$188,68,FALSE),0)</f>
        <v>0</v>
      </c>
      <c r="MC95" s="19">
        <f>IFERROR(HLOOKUP(MC$1,'Nakladova matice_2018'!$A$1:$IW$188,68,FALSE),0)</f>
        <v>0</v>
      </c>
      <c r="MD95" s="19">
        <f>IFERROR(HLOOKUP(MD$1,'Nakladova matice_2018'!$A$1:$IW$188,68,FALSE),0)</f>
        <v>0</v>
      </c>
      <c r="ME95" s="19">
        <f>IFERROR(HLOOKUP(ME$1,'Nakladova matice_2018'!$A$1:$IW$188,68,FALSE),0)</f>
        <v>37285.199999999997</v>
      </c>
      <c r="MF95" s="19">
        <f>IFERROR(HLOOKUP(MF$1,'Nakladova matice_2018'!$A$1:$IW$188,68,FALSE),0)</f>
        <v>0</v>
      </c>
      <c r="MG95" s="19">
        <f>IFERROR(HLOOKUP(MG$1,'Nakladova matice_2018'!$A$1:$IW$188,68,FALSE),0)</f>
        <v>0</v>
      </c>
      <c r="MH95" s="19">
        <f>IFERROR(HLOOKUP(MH$1,'Nakladova matice_2018'!$A$1:$IW$188,68,FALSE),0)</f>
        <v>0</v>
      </c>
      <c r="MI95" s="19">
        <f>IFERROR(HLOOKUP(MI$1,'Nakladova matice_2018'!$A$1:$IW$188,68,FALSE),0)</f>
        <v>0</v>
      </c>
      <c r="MJ95" s="19">
        <f>IFERROR(HLOOKUP(MJ$1,'Nakladova matice_2018'!$A$1:$IW$188,68,FALSE),0)</f>
        <v>0</v>
      </c>
      <c r="MK95" s="19">
        <f>IFERROR(HLOOKUP(MK$1,'Nakladova matice_2018'!$A$1:$IW$188,68,FALSE),0)</f>
        <v>13236.67</v>
      </c>
      <c r="ML95" s="19">
        <f>IFERROR(HLOOKUP(ML$1,'Nakladova matice_2018'!$A$1:$IW$188,68,FALSE),0)</f>
        <v>0</v>
      </c>
      <c r="MM95" s="19">
        <f>IFERROR(HLOOKUP(MM$1,'Nakladova matice_2018'!$A$1:$IW$188,68,FALSE),0)</f>
        <v>0</v>
      </c>
      <c r="MN95" s="19">
        <f>IFERROR(HLOOKUP(MN$1,'Nakladova matice_2018'!$A$1:$IW$188,68,FALSE),0)</f>
        <v>0</v>
      </c>
      <c r="MO95" s="20">
        <f t="shared" si="85"/>
        <v>11745091.809999995</v>
      </c>
      <c r="MP95" s="20">
        <f>MO95-'Nakladova matice_2018'!IX68</f>
        <v>0</v>
      </c>
    </row>
    <row r="96" spans="1:354" x14ac:dyDescent="0.2">
      <c r="A96" s="27">
        <v>518142</v>
      </c>
      <c r="B96" s="21" t="s">
        <v>238</v>
      </c>
      <c r="C96" s="53">
        <v>0</v>
      </c>
      <c r="D96" s="19">
        <f>IFERROR(HLOOKUP(D$1,'Nakladova matice_2018'!$A$1:$IW$188,69,FALSE),0)</f>
        <v>0</v>
      </c>
      <c r="E96" s="19">
        <f>IFERROR(HLOOKUP(E$1,'Nakladova matice_2018'!$A$1:$IW$188,69,FALSE),0)</f>
        <v>0</v>
      </c>
      <c r="F96" s="19">
        <f>IFERROR(HLOOKUP(F$1,'Nakladova matice_2018'!$A$1:$IW$188,69,FALSE),0)</f>
        <v>0</v>
      </c>
      <c r="G96" s="19">
        <f>IFERROR(HLOOKUP(G$1,'Nakladova matice_2018'!$A$1:$IW$188,69,FALSE),0)</f>
        <v>0</v>
      </c>
      <c r="H96" s="19">
        <f>IFERROR(HLOOKUP(H$1,'Nakladova matice_2018'!$A$1:$IW$188,69,FALSE),0)</f>
        <v>0</v>
      </c>
      <c r="I96" s="19">
        <f>IFERROR(HLOOKUP(I$1,'Nakladova matice_2018'!$A$1:$IW$188,69,FALSE),0)</f>
        <v>0</v>
      </c>
      <c r="J96" s="19">
        <f>IFERROR(HLOOKUP(J$1,'Nakladova matice_2018'!$A$1:$IW$188,69,FALSE),0)</f>
        <v>0</v>
      </c>
      <c r="K96" s="19">
        <f>IFERROR(HLOOKUP(K$1,'Nakladova matice_2018'!$A$1:$IW$188,69,FALSE),0)</f>
        <v>0</v>
      </c>
      <c r="L96" s="19">
        <f>IFERROR(HLOOKUP(L$1,'Nakladova matice_2018'!$A$1:$IW$188,69,FALSE),0)</f>
        <v>0</v>
      </c>
      <c r="M96" s="19">
        <f>IFERROR(HLOOKUP(M$1,'Nakladova matice_2018'!$A$1:$IW$188,69,FALSE),0)</f>
        <v>0</v>
      </c>
      <c r="N96" s="19">
        <f>IFERROR(HLOOKUP(N$1,'Nakladova matice_2018'!$A$1:$IW$188,69,FALSE),0)</f>
        <v>0</v>
      </c>
      <c r="O96" s="19">
        <f>IFERROR(HLOOKUP(O$1,'Nakladova matice_2018'!$A$1:$IW$188,69,FALSE),0)</f>
        <v>0</v>
      </c>
      <c r="P96" s="19">
        <f>IFERROR(HLOOKUP(P$1,'Nakladova matice_2018'!$A$1:$IW$188,69,FALSE),0)</f>
        <v>0</v>
      </c>
      <c r="Q96" s="19">
        <f>IFERROR(HLOOKUP(Q$1,'Nakladova matice_2018'!$A$1:$IW$188,69,FALSE),0)</f>
        <v>0</v>
      </c>
      <c r="R96" s="19">
        <f>IFERROR(HLOOKUP(R$1,'Nakladova matice_2018'!$A$1:$IW$188,69,FALSE),0)</f>
        <v>133470</v>
      </c>
      <c r="S96" s="19">
        <f>IFERROR(HLOOKUP(S$1,'Nakladova matice_2018'!$A$1:$IW$188,69,FALSE),0)</f>
        <v>0</v>
      </c>
      <c r="T96" s="19">
        <f>IFERROR(HLOOKUP(T$1,'Nakladova matice_2018'!$A$1:$IW$188,69,FALSE),0)</f>
        <v>0</v>
      </c>
      <c r="U96" s="19">
        <f>IFERROR(HLOOKUP(U$1,'Nakladova matice_2018'!$A$1:$IW$188,69,FALSE),0)</f>
        <v>0</v>
      </c>
      <c r="V96" s="19">
        <f>IFERROR(HLOOKUP(V$1,'Nakladova matice_2018'!$A$1:$IW$188,69,FALSE),0)</f>
        <v>0</v>
      </c>
      <c r="W96" s="19">
        <f>IFERROR(HLOOKUP(W$1,'Nakladova matice_2018'!$A$1:$IW$188,69,FALSE),0)</f>
        <v>0</v>
      </c>
      <c r="X96" s="19">
        <f>IFERROR(HLOOKUP(X$1,'Nakladova matice_2018'!$A$1:$IW$188,69,FALSE),0)</f>
        <v>0</v>
      </c>
      <c r="Y96" s="19">
        <f>IFERROR(HLOOKUP(Y$1,'Nakladova matice_2018'!$A$1:$IW$188,69,FALSE),0)</f>
        <v>0</v>
      </c>
      <c r="Z96" s="19">
        <f>IFERROR(HLOOKUP(Z$1,'Nakladova matice_2018'!$A$1:$IW$188,69,FALSE),0)</f>
        <v>0</v>
      </c>
      <c r="AA96" s="19">
        <f>IFERROR(HLOOKUP(AA$1,'Nakladova matice_2018'!$A$1:$IW$188,69,FALSE),0)</f>
        <v>0</v>
      </c>
      <c r="AB96" s="19">
        <f>IFERROR(HLOOKUP(AB$1,'Nakladova matice_2018'!$A$1:$IW$188,69,FALSE),0)</f>
        <v>0</v>
      </c>
      <c r="AC96" s="19">
        <f>IFERROR(HLOOKUP(AC$1,'Nakladova matice_2018'!$A$1:$IW$188,69,FALSE),0)</f>
        <v>0</v>
      </c>
      <c r="AD96" s="19">
        <f>IFERROR(HLOOKUP(AD$1,'Nakladova matice_2018'!$A$1:$IW$188,69,FALSE),0)</f>
        <v>0</v>
      </c>
      <c r="AE96" s="19">
        <f>IFERROR(HLOOKUP(AE$1,'Nakladova matice_2018'!$A$1:$IW$188,69,FALSE),0)</f>
        <v>0</v>
      </c>
      <c r="AF96" s="19">
        <f>IFERROR(HLOOKUP(AF$1,'Nakladova matice_2018'!$A$1:$IW$188,69,FALSE),0)</f>
        <v>0</v>
      </c>
      <c r="AG96" s="19">
        <f>IFERROR(HLOOKUP(AG$1,'Nakladova matice_2018'!$A$1:$IW$188,69,FALSE),0)</f>
        <v>0</v>
      </c>
      <c r="AH96" s="19">
        <f>IFERROR(HLOOKUP(AH$1,'Nakladova matice_2018'!$A$1:$IW$188,69,FALSE),0)</f>
        <v>0</v>
      </c>
      <c r="AI96" s="19">
        <f>IFERROR(HLOOKUP(AI$1,'Nakladova matice_2018'!$A$1:$IW$188,69,FALSE),0)</f>
        <v>0</v>
      </c>
      <c r="AJ96" s="19">
        <f>IFERROR(HLOOKUP(AJ$1,'Nakladova matice_2018'!$A$1:$IW$188,69,FALSE),0)</f>
        <v>0</v>
      </c>
      <c r="AK96" s="19">
        <f>IFERROR(HLOOKUP(AK$1,'Nakladova matice_2018'!$A$1:$IW$188,69,FALSE),0)</f>
        <v>0</v>
      </c>
      <c r="AL96" s="19">
        <f>IFERROR(HLOOKUP(AL$1,'Nakladova matice_2018'!$A$1:$IW$188,69,FALSE),0)</f>
        <v>0</v>
      </c>
      <c r="AM96" s="19">
        <f>IFERROR(HLOOKUP(AM$1,'Nakladova matice_2018'!$A$1:$IW$188,69,FALSE),0)</f>
        <v>0</v>
      </c>
      <c r="AN96" s="19">
        <f>IFERROR(HLOOKUP(AN$1,'Nakladova matice_2018'!$A$1:$IW$188,69,FALSE),0)</f>
        <v>0</v>
      </c>
      <c r="AO96" s="19">
        <f>IFERROR(HLOOKUP(AO$1,'Nakladova matice_2018'!$A$1:$IW$188,69,FALSE),0)</f>
        <v>0</v>
      </c>
      <c r="AP96" s="19">
        <f>IFERROR(HLOOKUP(AP$1,'Nakladova matice_2018'!$A$1:$IW$188,69,FALSE),0)</f>
        <v>0</v>
      </c>
      <c r="AQ96" s="19">
        <f>IFERROR(HLOOKUP(AQ$1,'Nakladova matice_2018'!$A$1:$IW$188,69,FALSE),0)</f>
        <v>0</v>
      </c>
      <c r="AR96" s="19">
        <f>IFERROR(HLOOKUP(AR$1,'Nakladova matice_2018'!$A$1:$IW$188,69,FALSE),0)</f>
        <v>0</v>
      </c>
      <c r="AS96" s="19">
        <f>IFERROR(HLOOKUP(AS$1,'Nakladova matice_2018'!$A$1:$IW$188,69,FALSE),0)</f>
        <v>0</v>
      </c>
      <c r="AT96" s="19">
        <f>IFERROR(HLOOKUP(AT$1,'Nakladova matice_2018'!$A$1:$IW$188,69,FALSE),0)</f>
        <v>0</v>
      </c>
      <c r="AU96" s="19">
        <f>IFERROR(HLOOKUP(AU$1,'Nakladova matice_2018'!$A$1:$IW$188,69,FALSE),0)</f>
        <v>0</v>
      </c>
      <c r="AV96" s="19">
        <f>IFERROR(HLOOKUP(AV$1,'Nakladova matice_2018'!$A$1:$IW$188,69,FALSE),0)</f>
        <v>0</v>
      </c>
      <c r="AW96" s="19">
        <f>IFERROR(HLOOKUP(AW$1,'Nakladova matice_2018'!$A$1:$IW$188,69,FALSE),0)</f>
        <v>0</v>
      </c>
      <c r="AX96" s="19">
        <f>IFERROR(HLOOKUP(AX$1,'Nakladova matice_2018'!$A$1:$IW$188,69,FALSE),0)</f>
        <v>0</v>
      </c>
      <c r="AY96" s="19">
        <f>IFERROR(HLOOKUP(AY$1,'Nakladova matice_2018'!$A$1:$IW$188,69,FALSE),0)</f>
        <v>0</v>
      </c>
      <c r="AZ96" s="19">
        <f>IFERROR(HLOOKUP(AZ$1,'Nakladova matice_2018'!$A$1:$IW$188,69,FALSE),0)</f>
        <v>0</v>
      </c>
      <c r="BA96" s="19">
        <f>IFERROR(HLOOKUP(BA$1,'Nakladova matice_2018'!$A$1:$IW$188,69,FALSE),0)</f>
        <v>0</v>
      </c>
      <c r="BB96" s="19">
        <f>IFERROR(HLOOKUP(BB$1,'Nakladova matice_2018'!$A$1:$IW$188,69,FALSE),0)</f>
        <v>0</v>
      </c>
      <c r="BC96" s="19">
        <f>IFERROR(HLOOKUP(BC$1,'Nakladova matice_2018'!$A$1:$IW$188,69,FALSE),0)</f>
        <v>0</v>
      </c>
      <c r="BD96" s="19">
        <f>IFERROR(HLOOKUP(BD$1,'Nakladova matice_2018'!$A$1:$IW$188,69,FALSE),0)</f>
        <v>0</v>
      </c>
      <c r="BE96" s="19">
        <f>IFERROR(HLOOKUP(BE$1,'Nakladova matice_2018'!$A$1:$IW$188,69,FALSE),0)</f>
        <v>0</v>
      </c>
      <c r="BF96" s="19">
        <f>IFERROR(HLOOKUP(BF$1,'Nakladova matice_2018'!$A$1:$IW$188,69,FALSE),0)</f>
        <v>0</v>
      </c>
      <c r="BG96" s="19">
        <f>IFERROR(HLOOKUP(BG$1,'Nakladova matice_2018'!$A$1:$IW$188,69,FALSE),0)</f>
        <v>0</v>
      </c>
      <c r="BH96" s="19">
        <f>IFERROR(HLOOKUP(BH$1,'Nakladova matice_2018'!$A$1:$IW$188,69,FALSE),0)</f>
        <v>0</v>
      </c>
      <c r="BI96" s="19">
        <f>IFERROR(HLOOKUP(BI$1,'Nakladova matice_2018'!$A$1:$IW$188,69,FALSE),0)</f>
        <v>0</v>
      </c>
      <c r="BJ96" s="19">
        <f>IFERROR(HLOOKUP(BJ$1,'Nakladova matice_2018'!$A$1:$IW$188,69,FALSE),0)</f>
        <v>0</v>
      </c>
      <c r="BK96" s="19">
        <f>IFERROR(HLOOKUP(BK$1,'Nakladova matice_2018'!$A$1:$IW$188,69,FALSE),0)</f>
        <v>0</v>
      </c>
      <c r="BL96" s="19">
        <f>IFERROR(HLOOKUP(BL$1,'Nakladova matice_2018'!$A$1:$IW$188,69,FALSE),0)</f>
        <v>0</v>
      </c>
      <c r="BM96" s="19">
        <f>IFERROR(HLOOKUP(BM$1,'Nakladova matice_2018'!$A$1:$IW$188,69,FALSE),0)</f>
        <v>0</v>
      </c>
      <c r="BN96" s="19">
        <f>IFERROR(HLOOKUP(BN$1,'Nakladova matice_2018'!$A$1:$IW$188,69,FALSE),0)</f>
        <v>0</v>
      </c>
      <c r="BO96" s="19">
        <f>IFERROR(HLOOKUP(BO$1,'Nakladova matice_2018'!$A$1:$IW$188,69,FALSE),0)</f>
        <v>0</v>
      </c>
      <c r="BP96" s="19">
        <f>IFERROR(HLOOKUP(BP$1,'Nakladova matice_2018'!$A$1:$IW$188,69,FALSE),0)</f>
        <v>0</v>
      </c>
      <c r="BQ96" s="19">
        <f>IFERROR(HLOOKUP(BQ$1,'Nakladova matice_2018'!$A$1:$IW$188,69,FALSE),0)</f>
        <v>0</v>
      </c>
      <c r="BR96" s="19">
        <f>IFERROR(HLOOKUP(BR$1,'Nakladova matice_2018'!$A$1:$IW$188,69,FALSE),0)</f>
        <v>0</v>
      </c>
      <c r="BS96" s="19">
        <f>IFERROR(HLOOKUP(BS$1,'Nakladova matice_2018'!$A$1:$IW$188,69,FALSE),0)</f>
        <v>0</v>
      </c>
      <c r="BT96" s="19">
        <f>IFERROR(HLOOKUP(BT$1,'Nakladova matice_2018'!$A$1:$IW$188,69,FALSE),0)</f>
        <v>0</v>
      </c>
      <c r="BU96" s="19">
        <f>IFERROR(HLOOKUP(BU$1,'Nakladova matice_2018'!$A$1:$IW$188,69,FALSE),0)</f>
        <v>0</v>
      </c>
      <c r="BV96" s="19">
        <f>IFERROR(HLOOKUP(BV$1,'Nakladova matice_2018'!$A$1:$IW$188,69,FALSE),0)</f>
        <v>0</v>
      </c>
      <c r="BW96" s="19">
        <f>IFERROR(HLOOKUP(BW$1,'Nakladova matice_2018'!$A$1:$IW$188,69,FALSE),0)</f>
        <v>0</v>
      </c>
      <c r="BX96" s="19">
        <f>IFERROR(HLOOKUP(BX$1,'Nakladova matice_2018'!$A$1:$IW$188,69,FALSE),0)</f>
        <v>0</v>
      </c>
      <c r="BY96" s="19">
        <f>IFERROR(HLOOKUP(BY$1,'Nakladova matice_2018'!$A$1:$IW$188,69,FALSE),0)</f>
        <v>0</v>
      </c>
      <c r="BZ96" s="19">
        <f>IFERROR(HLOOKUP(BZ$1,'Nakladova matice_2018'!$A$1:$IW$188,69,FALSE),0)</f>
        <v>0</v>
      </c>
      <c r="CA96" s="19">
        <f>IFERROR(HLOOKUP(CA$1,'Nakladova matice_2018'!$A$1:$IW$188,69,FALSE),0)</f>
        <v>0</v>
      </c>
      <c r="CB96" s="19">
        <f>IFERROR(HLOOKUP(CB$1,'Nakladova matice_2018'!$A$1:$IW$188,69,FALSE),0)</f>
        <v>0</v>
      </c>
      <c r="CC96" s="19">
        <f>IFERROR(HLOOKUP(CC$1,'Nakladova matice_2018'!$A$1:$IW$188,69,FALSE),0)</f>
        <v>0</v>
      </c>
      <c r="CD96" s="19">
        <f>IFERROR(HLOOKUP(CD$1,'Nakladova matice_2018'!$A$1:$IW$188,69,FALSE),0)</f>
        <v>0</v>
      </c>
      <c r="CE96" s="19">
        <f>IFERROR(HLOOKUP(CE$1,'Nakladova matice_2018'!$A$1:$IW$188,69,FALSE),0)</f>
        <v>0</v>
      </c>
      <c r="CF96" s="19">
        <f>IFERROR(HLOOKUP(CF$1,'Nakladova matice_2018'!$A$1:$IW$188,69,FALSE),0)</f>
        <v>0</v>
      </c>
      <c r="CG96" s="19">
        <f>IFERROR(HLOOKUP(CG$1,'Nakladova matice_2018'!$A$1:$IW$188,69,FALSE),0)</f>
        <v>0</v>
      </c>
      <c r="CH96" s="19">
        <f>IFERROR(HLOOKUP(CH$1,'Nakladova matice_2018'!$A$1:$IW$188,69,FALSE),0)</f>
        <v>0</v>
      </c>
      <c r="CI96" s="19">
        <f>IFERROR(HLOOKUP(CI$1,'Nakladova matice_2018'!$A$1:$IW$188,69,FALSE),0)</f>
        <v>0</v>
      </c>
      <c r="CJ96" s="19">
        <f>IFERROR(HLOOKUP(CJ$1,'Nakladova matice_2018'!$A$1:$IW$188,69,FALSE),0)</f>
        <v>0</v>
      </c>
      <c r="CK96" s="19">
        <f>IFERROR(HLOOKUP(CK$1,'Nakladova matice_2018'!$A$1:$IW$188,69,FALSE),0)</f>
        <v>0</v>
      </c>
      <c r="CL96" s="19">
        <f>IFERROR(HLOOKUP(CL$1,'Nakladova matice_2018'!$A$1:$IW$188,69,FALSE),0)</f>
        <v>0</v>
      </c>
      <c r="CM96" s="19">
        <f>IFERROR(HLOOKUP(CM$1,'Nakladova matice_2018'!$A$1:$IW$188,69,FALSE),0)</f>
        <v>0</v>
      </c>
      <c r="CN96" s="19">
        <f>IFERROR(HLOOKUP(CN$1,'Nakladova matice_2018'!$A$1:$IW$188,69,FALSE),0)</f>
        <v>0</v>
      </c>
      <c r="CO96" s="19">
        <f>IFERROR(HLOOKUP(CO$1,'Nakladova matice_2018'!$A$1:$IW$188,69,FALSE),0)</f>
        <v>0</v>
      </c>
      <c r="CP96" s="19">
        <f>IFERROR(HLOOKUP(CP$1,'Nakladova matice_2018'!$A$1:$IW$188,69,FALSE),0)</f>
        <v>0</v>
      </c>
      <c r="CQ96" s="19">
        <f>IFERROR(HLOOKUP(CQ$1,'Nakladova matice_2018'!$A$1:$IW$188,69,FALSE),0)</f>
        <v>0</v>
      </c>
      <c r="CR96" s="19">
        <f>IFERROR(HLOOKUP(CR$1,'Nakladova matice_2018'!$A$1:$IW$188,69,FALSE),0)</f>
        <v>0</v>
      </c>
      <c r="CS96" s="19">
        <f>IFERROR(HLOOKUP(CS$1,'Nakladova matice_2018'!$A$1:$IW$188,69,FALSE),0)</f>
        <v>0</v>
      </c>
      <c r="CT96" s="19">
        <f>IFERROR(HLOOKUP(CT$1,'Nakladova matice_2018'!$A$1:$IW$188,69,FALSE),0)</f>
        <v>0</v>
      </c>
      <c r="CU96" s="19">
        <f>IFERROR(HLOOKUP(CU$1,'Nakladova matice_2018'!$A$1:$IW$188,69,FALSE),0)</f>
        <v>0</v>
      </c>
      <c r="CV96" s="19">
        <f>IFERROR(HLOOKUP(CV$1,'Nakladova matice_2018'!$A$1:$IW$188,69,FALSE),0)</f>
        <v>0</v>
      </c>
      <c r="CW96" s="19">
        <f>IFERROR(HLOOKUP(CW$1,'Nakladova matice_2018'!$A$1:$IW$188,69,FALSE),0)</f>
        <v>0</v>
      </c>
      <c r="CX96" s="19">
        <f>IFERROR(HLOOKUP(CX$1,'Nakladova matice_2018'!$A$1:$IW$188,69,FALSE),0)</f>
        <v>0</v>
      </c>
      <c r="CY96" s="19">
        <f>IFERROR(HLOOKUP(CY$1,'Nakladova matice_2018'!$A$1:$IW$188,69,FALSE),0)</f>
        <v>0</v>
      </c>
      <c r="CZ96" s="19">
        <f>IFERROR(HLOOKUP(CZ$1,'Nakladova matice_2018'!$A$1:$IW$188,69,FALSE),0)</f>
        <v>0</v>
      </c>
      <c r="DA96" s="19">
        <f>IFERROR(HLOOKUP(DA$1,'Nakladova matice_2018'!$A$1:$IW$188,69,FALSE),0)</f>
        <v>0</v>
      </c>
      <c r="DB96" s="19">
        <f>IFERROR(HLOOKUP(DB$1,'Nakladova matice_2018'!$A$1:$IW$188,69,FALSE),0)</f>
        <v>0</v>
      </c>
      <c r="DC96" s="19">
        <f>IFERROR(HLOOKUP(DC$1,'Nakladova matice_2018'!$A$1:$IW$188,69,FALSE),0)</f>
        <v>0</v>
      </c>
      <c r="DD96" s="19">
        <f>IFERROR(HLOOKUP(DD$1,'Nakladova matice_2018'!$A$1:$IW$188,69,FALSE),0)</f>
        <v>0</v>
      </c>
      <c r="DE96" s="19">
        <f>IFERROR(HLOOKUP(DE$1,'Nakladova matice_2018'!$A$1:$IW$188,69,FALSE),0)</f>
        <v>0</v>
      </c>
      <c r="DF96" s="19">
        <f>IFERROR(HLOOKUP(DF$1,'Nakladova matice_2018'!$A$1:$IW$188,69,FALSE),0)</f>
        <v>0</v>
      </c>
      <c r="DG96" s="19">
        <f>IFERROR(HLOOKUP(DG$1,'Nakladova matice_2018'!$A$1:$IW$188,69,FALSE),0)</f>
        <v>0</v>
      </c>
      <c r="DH96" s="19">
        <f>IFERROR(HLOOKUP(DH$1,'Nakladova matice_2018'!$A$1:$IW$188,69,FALSE),0)</f>
        <v>0</v>
      </c>
      <c r="DI96" s="19">
        <f>IFERROR(HLOOKUP(DI$1,'Nakladova matice_2018'!$A$1:$IW$188,69,FALSE),0)</f>
        <v>0</v>
      </c>
      <c r="DJ96" s="19">
        <f>IFERROR(HLOOKUP(DJ$1,'Nakladova matice_2018'!$A$1:$IW$188,69,FALSE),0)</f>
        <v>0</v>
      </c>
      <c r="DK96" s="19">
        <f>IFERROR(HLOOKUP(DK$1,'Nakladova matice_2018'!$A$1:$IW$188,69,FALSE),0)</f>
        <v>0</v>
      </c>
      <c r="DL96" s="19">
        <f>IFERROR(HLOOKUP(DL$1,'Nakladova matice_2018'!$A$1:$IW$188,69,FALSE),0)</f>
        <v>0</v>
      </c>
      <c r="DM96" s="19">
        <f>IFERROR(HLOOKUP(DM$1,'Nakladova matice_2018'!$A$1:$IW$188,69,FALSE),0)</f>
        <v>0</v>
      </c>
      <c r="DN96" s="19">
        <f>IFERROR(HLOOKUP(DN$1,'Nakladova matice_2018'!$A$1:$IW$188,69,FALSE),0)</f>
        <v>0</v>
      </c>
      <c r="DO96" s="19">
        <f>IFERROR(HLOOKUP(DO$1,'Nakladova matice_2018'!$A$1:$IW$188,69,FALSE),0)</f>
        <v>0</v>
      </c>
      <c r="DP96" s="19">
        <f>IFERROR(HLOOKUP(DP$1,'Nakladova matice_2018'!$A$1:$IW$188,69,FALSE),0)</f>
        <v>0</v>
      </c>
      <c r="DQ96" s="19">
        <f>IFERROR(HLOOKUP(DQ$1,'Nakladova matice_2018'!$A$1:$IW$188,69,FALSE),0)</f>
        <v>0</v>
      </c>
      <c r="DR96" s="19">
        <f>IFERROR(HLOOKUP(DR$1,'Nakladova matice_2018'!$A$1:$IW$188,69,FALSE),0)</f>
        <v>0</v>
      </c>
      <c r="DS96" s="19">
        <f>IFERROR(HLOOKUP(DS$1,'Nakladova matice_2018'!$A$1:$IW$188,69,FALSE),0)</f>
        <v>0</v>
      </c>
      <c r="DT96" s="19">
        <f>IFERROR(HLOOKUP(DT$1,'Nakladova matice_2018'!$A$1:$IW$188,69,FALSE),0)</f>
        <v>0</v>
      </c>
      <c r="DU96" s="19">
        <f>IFERROR(HLOOKUP(DU$1,'Nakladova matice_2018'!$A$1:$IW$188,69,FALSE),0)</f>
        <v>0</v>
      </c>
      <c r="DV96" s="19">
        <f>IFERROR(HLOOKUP(DV$1,'Nakladova matice_2018'!$A$1:$IW$188,69,FALSE),0)</f>
        <v>0</v>
      </c>
      <c r="DW96" s="19">
        <f>IFERROR(HLOOKUP(DW$1,'Nakladova matice_2018'!$A$1:$IW$188,69,FALSE),0)</f>
        <v>0</v>
      </c>
      <c r="DX96" s="19">
        <f>IFERROR(HLOOKUP(DX$1,'Nakladova matice_2018'!$A$1:$IW$188,69,FALSE),0)</f>
        <v>0</v>
      </c>
      <c r="DY96" s="19">
        <f>IFERROR(HLOOKUP(DY$1,'Nakladova matice_2018'!$A$1:$IW$188,69,FALSE),0)</f>
        <v>213100</v>
      </c>
      <c r="DZ96" s="19">
        <f>IFERROR(HLOOKUP(DZ$1,'Nakladova matice_2018'!$A$1:$IW$188,69,FALSE),0)</f>
        <v>0</v>
      </c>
      <c r="EA96" s="19">
        <f>IFERROR(HLOOKUP(EA$1,'Nakladova matice_2018'!$A$1:$IW$188,69,FALSE),0)</f>
        <v>0</v>
      </c>
      <c r="EB96" s="19">
        <f>IFERROR(HLOOKUP(EB$1,'Nakladova matice_2018'!$A$1:$IW$188,69,FALSE),0)</f>
        <v>0</v>
      </c>
      <c r="EC96" s="19">
        <f>IFERROR(HLOOKUP(EC$1,'Nakladova matice_2018'!$A$1:$IW$188,69,FALSE),0)</f>
        <v>0</v>
      </c>
      <c r="ED96" s="19">
        <f>IFERROR(HLOOKUP(ED$1,'Nakladova matice_2018'!$A$1:$IW$188,69,FALSE),0)</f>
        <v>0</v>
      </c>
      <c r="EE96" s="19">
        <f>IFERROR(HLOOKUP(EE$1,'Nakladova matice_2018'!$A$1:$IW$188,69,FALSE),0)</f>
        <v>0</v>
      </c>
      <c r="EF96" s="19">
        <f>IFERROR(HLOOKUP(EF$1,'Nakladova matice_2018'!$A$1:$IW$188,69,FALSE),0)</f>
        <v>0</v>
      </c>
      <c r="EG96" s="19">
        <f>IFERROR(HLOOKUP(EG$1,'Nakladova matice_2018'!$A$1:$IW$188,69,FALSE),0)</f>
        <v>0</v>
      </c>
      <c r="EH96" s="19">
        <f>IFERROR(HLOOKUP(EH$1,'Nakladova matice_2018'!$A$1:$IW$188,69,FALSE),0)</f>
        <v>0</v>
      </c>
      <c r="EI96" s="19">
        <f>IFERROR(HLOOKUP(EI$1,'Nakladova matice_2018'!$A$1:$IW$188,69,FALSE),0)</f>
        <v>0</v>
      </c>
      <c r="EJ96" s="19">
        <f>IFERROR(HLOOKUP(EJ$1,'Nakladova matice_2018'!$A$1:$IW$188,69,FALSE),0)</f>
        <v>0</v>
      </c>
      <c r="EK96" s="19">
        <f>IFERROR(HLOOKUP(EK$1,'Nakladova matice_2018'!$A$1:$IW$188,69,FALSE),0)</f>
        <v>0</v>
      </c>
      <c r="EL96" s="19">
        <f>IFERROR(HLOOKUP(EL$1,'Nakladova matice_2018'!$A$1:$IW$188,69,FALSE),0)</f>
        <v>0</v>
      </c>
      <c r="EM96" s="19">
        <f>IFERROR(HLOOKUP(EM$1,'Nakladova matice_2018'!$A$1:$IW$188,69,FALSE),0)</f>
        <v>0</v>
      </c>
      <c r="EN96" s="19">
        <f>IFERROR(HLOOKUP(EN$1,'Nakladova matice_2018'!$A$1:$IW$188,69,FALSE),0)</f>
        <v>0</v>
      </c>
      <c r="EO96" s="19">
        <f>IFERROR(HLOOKUP(EO$1,'Nakladova matice_2018'!$A$1:$IW$188,69,FALSE),0)</f>
        <v>0</v>
      </c>
      <c r="EP96" s="19">
        <f>IFERROR(HLOOKUP(EP$1,'Nakladova matice_2018'!$A$1:$IW$188,69,FALSE),0)</f>
        <v>0</v>
      </c>
      <c r="EQ96" s="19">
        <f>IFERROR(HLOOKUP(EQ$1,'Nakladova matice_2018'!$A$1:$IW$188,69,FALSE),0)</f>
        <v>0</v>
      </c>
      <c r="ER96" s="19">
        <f>IFERROR(HLOOKUP(ER$1,'Nakladova matice_2018'!$A$1:$IW$188,69,FALSE),0)</f>
        <v>0</v>
      </c>
      <c r="ES96" s="19">
        <f>IFERROR(HLOOKUP(ES$1,'Nakladova matice_2018'!$A$1:$IW$188,69,FALSE),0)</f>
        <v>0</v>
      </c>
      <c r="ET96" s="19">
        <f>IFERROR(HLOOKUP(ET$1,'Nakladova matice_2018'!$A$1:$IW$188,69,FALSE),0)</f>
        <v>0</v>
      </c>
      <c r="EU96" s="19">
        <f>IFERROR(HLOOKUP(EU$1,'Nakladova matice_2018'!$A$1:$IW$188,69,FALSE),0)</f>
        <v>0</v>
      </c>
      <c r="EV96" s="19">
        <f>IFERROR(HLOOKUP(EV$1,'Nakladova matice_2018'!$A$1:$IW$188,69,FALSE),0)</f>
        <v>0</v>
      </c>
      <c r="EW96" s="19">
        <f>IFERROR(HLOOKUP(EW$1,'Nakladova matice_2018'!$A$1:$IW$188,69,FALSE),0)</f>
        <v>0</v>
      </c>
      <c r="EX96" s="19">
        <f>IFERROR(HLOOKUP(EX$1,'Nakladova matice_2018'!$A$1:$IW$188,69,FALSE),0)</f>
        <v>0</v>
      </c>
      <c r="EY96" s="19">
        <f>IFERROR(HLOOKUP(EY$1,'Nakladova matice_2018'!$A$1:$IW$188,69,FALSE),0)</f>
        <v>0</v>
      </c>
      <c r="EZ96" s="19">
        <f>IFERROR(HLOOKUP(EZ$1,'Nakladova matice_2018'!$A$1:$IW$188,69,FALSE),0)</f>
        <v>0</v>
      </c>
      <c r="FA96" s="19">
        <f>IFERROR(HLOOKUP(FA$1,'Nakladova matice_2018'!$A$1:$IW$188,69,FALSE),0)</f>
        <v>0</v>
      </c>
      <c r="FB96" s="19">
        <f>IFERROR(HLOOKUP(FB$1,'Nakladova matice_2018'!$A$1:$IW$188,69,FALSE),0)</f>
        <v>0</v>
      </c>
      <c r="FC96" s="19">
        <f>IFERROR(HLOOKUP(FC$1,'Nakladova matice_2018'!$A$1:$IW$188,69,FALSE),0)</f>
        <v>0</v>
      </c>
      <c r="FD96" s="19">
        <f>IFERROR(HLOOKUP(FD$1,'Nakladova matice_2018'!$A$1:$IW$188,69,FALSE),0)</f>
        <v>0</v>
      </c>
      <c r="FE96" s="19">
        <f>IFERROR(HLOOKUP(FE$1,'Nakladova matice_2018'!$A$1:$IW$188,69,FALSE),0)</f>
        <v>0</v>
      </c>
      <c r="FF96" s="19">
        <f>IFERROR(HLOOKUP(FF$1,'Nakladova matice_2018'!$A$1:$IW$188,69,FALSE),0)</f>
        <v>0</v>
      </c>
      <c r="FG96" s="19">
        <f>IFERROR(HLOOKUP(FG$1,'Nakladova matice_2018'!$A$1:$IW$188,69,FALSE),0)</f>
        <v>0</v>
      </c>
      <c r="FH96" s="19">
        <f>IFERROR(HLOOKUP(FH$1,'Nakladova matice_2018'!$A$1:$IW$188,69,FALSE),0)</f>
        <v>0</v>
      </c>
      <c r="FI96" s="19">
        <f>IFERROR(HLOOKUP(FI$1,'Nakladova matice_2018'!$A$1:$IW$188,69,FALSE),0)</f>
        <v>0</v>
      </c>
      <c r="FJ96" s="19">
        <f>IFERROR(HLOOKUP(FJ$1,'Nakladova matice_2018'!$A$1:$IW$188,69,FALSE),0)</f>
        <v>0</v>
      </c>
      <c r="FK96" s="19">
        <f>IFERROR(HLOOKUP(FK$1,'Nakladova matice_2018'!$A$1:$IW$188,69,FALSE),0)</f>
        <v>0</v>
      </c>
      <c r="FL96" s="19">
        <f>IFERROR(HLOOKUP(FL$1,'Nakladova matice_2018'!$A$1:$IW$188,69,FALSE),0)</f>
        <v>0</v>
      </c>
      <c r="FM96" s="19">
        <f>IFERROR(HLOOKUP(FM$1,'Nakladova matice_2018'!$A$1:$IW$188,69,FALSE),0)</f>
        <v>0</v>
      </c>
      <c r="FN96" s="19">
        <f>IFERROR(HLOOKUP(FN$1,'Nakladova matice_2018'!$A$1:$IW$188,69,FALSE),0)</f>
        <v>0</v>
      </c>
      <c r="FO96" s="19">
        <f>IFERROR(HLOOKUP(FO$1,'Nakladova matice_2018'!$A$1:$IW$188,69,FALSE),0)</f>
        <v>0</v>
      </c>
      <c r="FP96" s="19">
        <f>IFERROR(HLOOKUP(FP$1,'Nakladova matice_2018'!$A$1:$IW$188,69,FALSE),0)</f>
        <v>0</v>
      </c>
      <c r="FQ96" s="19">
        <f>IFERROR(HLOOKUP(FQ$1,'Nakladova matice_2018'!$A$1:$IW$188,69,FALSE),0)</f>
        <v>0</v>
      </c>
      <c r="FR96" s="19">
        <f>IFERROR(HLOOKUP(FR$1,'Nakladova matice_2018'!$A$1:$IW$188,69,FALSE),0)</f>
        <v>0</v>
      </c>
      <c r="FS96" s="19">
        <f>IFERROR(HLOOKUP(FS$1,'Nakladova matice_2018'!$A$1:$IW$188,69,FALSE),0)</f>
        <v>0</v>
      </c>
      <c r="FT96" s="19">
        <f>IFERROR(HLOOKUP(FT$1,'Nakladova matice_2018'!$A$1:$IW$188,69,FALSE),0)</f>
        <v>0</v>
      </c>
      <c r="FU96" s="19">
        <f>IFERROR(HLOOKUP(FU$1,'Nakladova matice_2018'!$A$1:$IW$188,69,FALSE),0)</f>
        <v>0</v>
      </c>
      <c r="FV96" s="19">
        <f>IFERROR(HLOOKUP(FV$1,'Nakladova matice_2018'!$A$1:$IW$188,69,FALSE),0)</f>
        <v>0</v>
      </c>
      <c r="FW96" s="19">
        <f>IFERROR(HLOOKUP(FW$1,'Nakladova matice_2018'!$A$1:$IW$188,69,FALSE),0)</f>
        <v>0</v>
      </c>
      <c r="FX96" s="19">
        <f>IFERROR(HLOOKUP(FX$1,'Nakladova matice_2018'!$A$1:$IW$188,69,FALSE),0)</f>
        <v>0</v>
      </c>
      <c r="FY96" s="19">
        <f>IFERROR(HLOOKUP(FY$1,'Nakladova matice_2018'!$A$1:$IW$188,69,FALSE),0)</f>
        <v>0</v>
      </c>
      <c r="FZ96" s="19">
        <f>IFERROR(HLOOKUP(FZ$1,'Nakladova matice_2018'!$A$1:$IW$188,69,FALSE),0)</f>
        <v>0</v>
      </c>
      <c r="GA96" s="19">
        <f>IFERROR(HLOOKUP(GA$1,'Nakladova matice_2018'!$A$1:$IW$188,69,FALSE),0)</f>
        <v>0</v>
      </c>
      <c r="GB96" s="19">
        <f>IFERROR(HLOOKUP(GB$1,'Nakladova matice_2018'!$A$1:$IW$188,69,FALSE),0)</f>
        <v>0</v>
      </c>
      <c r="GC96" s="19">
        <f>IFERROR(HLOOKUP(GC$1,'Nakladova matice_2018'!$A$1:$IW$188,69,FALSE),0)</f>
        <v>0</v>
      </c>
      <c r="GD96" s="19">
        <f>IFERROR(HLOOKUP(GD$1,'Nakladova matice_2018'!$A$1:$IW$188,69,FALSE),0)</f>
        <v>0</v>
      </c>
      <c r="GE96" s="19">
        <f>IFERROR(HLOOKUP(GE$1,'Nakladova matice_2018'!$A$1:$IW$188,69,FALSE),0)</f>
        <v>0</v>
      </c>
      <c r="GF96" s="19">
        <f>IFERROR(HLOOKUP(GF$1,'Nakladova matice_2018'!$A$1:$IW$188,69,FALSE),0)</f>
        <v>0</v>
      </c>
      <c r="GG96" s="19">
        <f>IFERROR(HLOOKUP(GG$1,'Nakladova matice_2018'!$A$1:$IW$188,69,FALSE),0)</f>
        <v>0</v>
      </c>
      <c r="GH96" s="19">
        <f>IFERROR(HLOOKUP(GH$1,'Nakladova matice_2018'!$A$1:$IW$188,69,FALSE),0)</f>
        <v>0</v>
      </c>
      <c r="GI96" s="19">
        <f>IFERROR(HLOOKUP(GI$1,'Nakladova matice_2018'!$A$1:$IW$188,69,FALSE),0)</f>
        <v>0</v>
      </c>
      <c r="GJ96" s="19">
        <f>IFERROR(HLOOKUP(GJ$1,'Nakladova matice_2018'!$A$1:$IW$188,69,FALSE),0)</f>
        <v>0</v>
      </c>
      <c r="GK96" s="19">
        <f>IFERROR(HLOOKUP(GK$1,'Nakladova matice_2018'!$A$1:$IW$188,69,FALSE),0)</f>
        <v>0</v>
      </c>
      <c r="GL96" s="19">
        <f>IFERROR(HLOOKUP(GL$1,'Nakladova matice_2018'!$A$1:$IW$188,69,FALSE),0)</f>
        <v>0</v>
      </c>
      <c r="GM96" s="19">
        <f>IFERROR(HLOOKUP(GM$1,'Nakladova matice_2018'!$A$1:$IW$188,69,FALSE),0)</f>
        <v>0</v>
      </c>
      <c r="GN96" s="19">
        <f>IFERROR(HLOOKUP(GN$1,'Nakladova matice_2018'!$A$1:$IW$188,69,FALSE),0)</f>
        <v>0</v>
      </c>
      <c r="GO96" s="19">
        <f>IFERROR(HLOOKUP(GO$1,'Nakladova matice_2018'!$A$1:$IW$188,69,FALSE),0)</f>
        <v>0</v>
      </c>
      <c r="GP96" s="19">
        <f>IFERROR(HLOOKUP(GP$1,'Nakladova matice_2018'!$A$1:$IW$188,69,FALSE),0)</f>
        <v>0</v>
      </c>
      <c r="GQ96" s="19">
        <f>IFERROR(HLOOKUP(GQ$1,'Nakladova matice_2018'!$A$1:$IW$188,69,FALSE),0)</f>
        <v>0</v>
      </c>
      <c r="GR96" s="19">
        <f>IFERROR(HLOOKUP(GR$1,'Nakladova matice_2018'!$A$1:$IW$188,69,FALSE),0)</f>
        <v>0</v>
      </c>
      <c r="GS96" s="19">
        <f>IFERROR(HLOOKUP(GS$1,'Nakladova matice_2018'!$A$1:$IW$188,69,FALSE),0)</f>
        <v>0</v>
      </c>
      <c r="GT96" s="19">
        <f>IFERROR(HLOOKUP(GT$1,'Nakladova matice_2018'!$A$1:$IW$188,69,FALSE),0)</f>
        <v>0</v>
      </c>
      <c r="GU96" s="19">
        <f>IFERROR(HLOOKUP(GU$1,'Nakladova matice_2018'!$A$1:$IW$188,69,FALSE),0)</f>
        <v>0</v>
      </c>
      <c r="GV96" s="19">
        <f>IFERROR(HLOOKUP(GV$1,'Nakladova matice_2018'!$A$1:$IW$188,69,FALSE),0)</f>
        <v>0</v>
      </c>
      <c r="GW96" s="19">
        <f>IFERROR(HLOOKUP(GW$1,'Nakladova matice_2018'!$A$1:$IW$188,69,FALSE),0)</f>
        <v>0</v>
      </c>
      <c r="GX96" s="19">
        <f>IFERROR(HLOOKUP(GX$1,'Nakladova matice_2018'!$A$1:$IW$188,69,FALSE),0)</f>
        <v>0</v>
      </c>
      <c r="GY96" s="19">
        <f>IFERROR(HLOOKUP(GY$1,'Nakladova matice_2018'!$A$1:$IW$188,69,FALSE),0)</f>
        <v>0</v>
      </c>
      <c r="GZ96" s="19">
        <f>IFERROR(HLOOKUP(GZ$1,'Nakladova matice_2018'!$A$1:$IW$188,69,FALSE),0)</f>
        <v>0</v>
      </c>
      <c r="HA96" s="19">
        <f>IFERROR(HLOOKUP(HA$1,'Nakladova matice_2018'!$A$1:$IW$188,69,FALSE),0)</f>
        <v>0</v>
      </c>
      <c r="HB96" s="19">
        <f>IFERROR(HLOOKUP(HB$1,'Nakladova matice_2018'!$A$1:$IW$188,69,FALSE),0)</f>
        <v>0</v>
      </c>
      <c r="HC96" s="19">
        <f>IFERROR(HLOOKUP(HC$1,'Nakladova matice_2018'!$A$1:$IW$188,69,FALSE),0)</f>
        <v>0</v>
      </c>
      <c r="HD96" s="19">
        <f>IFERROR(HLOOKUP(HD$1,'Nakladova matice_2018'!$A$1:$IW$188,69,FALSE),0)</f>
        <v>0</v>
      </c>
      <c r="HE96" s="19">
        <f>IFERROR(HLOOKUP(HE$1,'Nakladova matice_2018'!$A$1:$IW$188,69,FALSE),0)</f>
        <v>0</v>
      </c>
      <c r="HF96" s="19">
        <f>IFERROR(HLOOKUP(HF$1,'Nakladova matice_2018'!$A$1:$IW$188,69,FALSE),0)</f>
        <v>0</v>
      </c>
      <c r="HG96" s="19">
        <f>IFERROR(HLOOKUP(HG$1,'Nakladova matice_2018'!$A$1:$IW$188,69,FALSE),0)</f>
        <v>0</v>
      </c>
      <c r="HH96" s="19">
        <f>IFERROR(HLOOKUP(HH$1,'Nakladova matice_2018'!$A$1:$IW$188,69,FALSE),0)</f>
        <v>0</v>
      </c>
      <c r="HI96" s="19">
        <f>IFERROR(HLOOKUP(HI$1,'Nakladova matice_2018'!$A$1:$IW$188,69,FALSE),0)</f>
        <v>0</v>
      </c>
      <c r="HJ96" s="19">
        <f>IFERROR(HLOOKUP(HJ$1,'Nakladova matice_2018'!$A$1:$IW$188,69,FALSE),0)</f>
        <v>0</v>
      </c>
      <c r="HK96" s="19">
        <f>IFERROR(HLOOKUP(HK$1,'Nakladova matice_2018'!$A$1:$IW$188,69,FALSE),0)</f>
        <v>0</v>
      </c>
      <c r="HL96" s="19">
        <f>IFERROR(HLOOKUP(HL$1,'Nakladova matice_2018'!$A$1:$IW$188,69,FALSE),0)</f>
        <v>0</v>
      </c>
      <c r="HM96" s="19">
        <f>IFERROR(HLOOKUP(HM$1,'Nakladova matice_2018'!$A$1:$IW$188,69,FALSE),0)</f>
        <v>0</v>
      </c>
      <c r="HN96" s="19">
        <f>IFERROR(HLOOKUP(HN$1,'Nakladova matice_2018'!$A$1:$IW$188,69,FALSE),0)</f>
        <v>0</v>
      </c>
      <c r="HO96" s="19">
        <f>IFERROR(HLOOKUP(HO$1,'Nakladova matice_2018'!$A$1:$IW$188,69,FALSE),0)</f>
        <v>0</v>
      </c>
      <c r="HP96" s="19">
        <f>IFERROR(HLOOKUP(HP$1,'Nakladova matice_2018'!$A$1:$IW$188,69,FALSE),0)</f>
        <v>0</v>
      </c>
      <c r="HQ96" s="19">
        <f>IFERROR(HLOOKUP(HQ$1,'Nakladova matice_2018'!$A$1:$IW$188,69,FALSE),0)</f>
        <v>0</v>
      </c>
      <c r="HR96" s="19">
        <f>IFERROR(HLOOKUP(HR$1,'Nakladova matice_2018'!$A$1:$IW$188,69,FALSE),0)</f>
        <v>0</v>
      </c>
      <c r="HS96" s="19">
        <f>IFERROR(HLOOKUP(HS$1,'Nakladova matice_2018'!$A$1:$IW$188,69,FALSE),0)</f>
        <v>0</v>
      </c>
      <c r="HT96" s="19">
        <f>IFERROR(HLOOKUP(HT$1,'Nakladova matice_2018'!$A$1:$IW$188,69,FALSE),0)</f>
        <v>0</v>
      </c>
      <c r="HU96" s="19">
        <f>IFERROR(HLOOKUP(HU$1,'Nakladova matice_2018'!$A$1:$IW$188,69,FALSE),0)</f>
        <v>0</v>
      </c>
      <c r="HV96" s="19">
        <f>IFERROR(HLOOKUP(HV$1,'Nakladova matice_2018'!$A$1:$IW$188,69,FALSE),0)</f>
        <v>0</v>
      </c>
      <c r="HW96" s="19">
        <f>IFERROR(HLOOKUP(HW$1,'Nakladova matice_2018'!$A$1:$IW$188,69,FALSE),0)</f>
        <v>0</v>
      </c>
      <c r="HX96" s="19">
        <f>IFERROR(HLOOKUP(HX$1,'Nakladova matice_2018'!$A$1:$IW$188,69,FALSE),0)</f>
        <v>0</v>
      </c>
      <c r="HY96" s="19">
        <f>IFERROR(HLOOKUP(HY$1,'Nakladova matice_2018'!$A$1:$IW$188,69,FALSE),0)</f>
        <v>0</v>
      </c>
      <c r="HZ96" s="19">
        <f>IFERROR(HLOOKUP(HZ$1,'Nakladova matice_2018'!$A$1:$IW$188,69,FALSE),0)</f>
        <v>0</v>
      </c>
      <c r="IA96" s="19">
        <f>IFERROR(HLOOKUP(IA$1,'Nakladova matice_2018'!$A$1:$IW$188,69,FALSE),0)</f>
        <v>0</v>
      </c>
      <c r="IB96" s="19">
        <f>IFERROR(HLOOKUP(IB$1,'Nakladova matice_2018'!$A$1:$IW$188,69,FALSE),0)</f>
        <v>0</v>
      </c>
      <c r="IC96" s="19">
        <f>IFERROR(HLOOKUP(IC$1,'Nakladova matice_2018'!$A$1:$IW$188,69,FALSE),0)</f>
        <v>0</v>
      </c>
      <c r="ID96" s="19">
        <f>IFERROR(HLOOKUP(ID$1,'Nakladova matice_2018'!$A$1:$IW$188,69,FALSE),0)</f>
        <v>0</v>
      </c>
      <c r="IE96" s="19">
        <f>IFERROR(HLOOKUP(IE$1,'Nakladova matice_2018'!$A$1:$IW$188,69,FALSE),0)</f>
        <v>0</v>
      </c>
      <c r="IF96" s="19">
        <f>IFERROR(HLOOKUP(IF$1,'Nakladova matice_2018'!$A$1:$IW$188,69,FALSE),0)</f>
        <v>0</v>
      </c>
      <c r="IG96" s="19">
        <f>IFERROR(HLOOKUP(IG$1,'Nakladova matice_2018'!$A$1:$IW$188,69,FALSE),0)</f>
        <v>0</v>
      </c>
      <c r="IH96" s="19">
        <f>IFERROR(HLOOKUP(IH$1,'Nakladova matice_2018'!$A$1:$IW$188,69,FALSE),0)</f>
        <v>0</v>
      </c>
      <c r="II96" s="19">
        <f>IFERROR(HLOOKUP(II$1,'Nakladova matice_2018'!$A$1:$IW$188,69,FALSE),0)</f>
        <v>0</v>
      </c>
      <c r="IJ96" s="19">
        <f>IFERROR(HLOOKUP(IJ$1,'Nakladova matice_2018'!$A$1:$IW$188,69,FALSE),0)</f>
        <v>0</v>
      </c>
      <c r="IK96" s="19">
        <f>IFERROR(HLOOKUP(IK$1,'Nakladova matice_2018'!$A$1:$IW$188,69,FALSE),0)</f>
        <v>0</v>
      </c>
      <c r="IL96" s="19">
        <f>IFERROR(HLOOKUP(IL$1,'Nakladova matice_2018'!$A$1:$IW$188,69,FALSE),0)</f>
        <v>0</v>
      </c>
      <c r="IM96" s="19">
        <f>IFERROR(HLOOKUP(IM$1,'Nakladova matice_2018'!$A$1:$IW$188,69,FALSE),0)</f>
        <v>0</v>
      </c>
      <c r="IN96" s="19">
        <f>IFERROR(HLOOKUP(IN$1,'Nakladova matice_2018'!$A$1:$IW$188,69,FALSE),0)</f>
        <v>0</v>
      </c>
      <c r="IO96" s="19">
        <f>IFERROR(HLOOKUP(IO$1,'Nakladova matice_2018'!$A$1:$IW$188,69,FALSE),0)</f>
        <v>0</v>
      </c>
      <c r="IP96" s="19">
        <f>IFERROR(HLOOKUP(IP$1,'Nakladova matice_2018'!$A$1:$IW$188,69,FALSE),0)</f>
        <v>0</v>
      </c>
      <c r="IQ96" s="19">
        <f>IFERROR(HLOOKUP(IQ$1,'Nakladova matice_2018'!$A$1:$IW$188,69,FALSE),0)</f>
        <v>0</v>
      </c>
      <c r="IR96" s="19">
        <f>IFERROR(HLOOKUP(IR$1,'Nakladova matice_2018'!$A$1:$IW$188,69,FALSE),0)</f>
        <v>0</v>
      </c>
      <c r="IS96" s="19">
        <f>IFERROR(HLOOKUP(IS$1,'Nakladova matice_2018'!$A$1:$IW$188,69,FALSE),0)</f>
        <v>0</v>
      </c>
      <c r="IT96" s="19">
        <f>IFERROR(HLOOKUP(IT$1,'Nakladova matice_2018'!$A$1:$IW$188,69,FALSE),0)</f>
        <v>0</v>
      </c>
      <c r="IU96" s="19">
        <f>IFERROR(HLOOKUP(IU$1,'Nakladova matice_2018'!$A$1:$IW$188,69,FALSE),0)</f>
        <v>0</v>
      </c>
      <c r="IV96" s="19">
        <f>IFERROR(HLOOKUP(IV$1,'Nakladova matice_2018'!$A$1:$IW$188,69,FALSE),0)</f>
        <v>0</v>
      </c>
      <c r="IW96" s="19">
        <f>IFERROR(HLOOKUP(IW$1,'Nakladova matice_2018'!$A$1:$IW$188,69,FALSE),0)</f>
        <v>0</v>
      </c>
      <c r="IX96" s="19">
        <f>IFERROR(HLOOKUP(IX$1,'Nakladova matice_2018'!$A$1:$IW$188,69,FALSE),0)</f>
        <v>0</v>
      </c>
      <c r="IY96" s="19">
        <f>IFERROR(HLOOKUP(IY$1,'Nakladova matice_2018'!$A$1:$IW$188,69,FALSE),0)</f>
        <v>0</v>
      </c>
      <c r="IZ96" s="19">
        <f>IFERROR(HLOOKUP(IZ$1,'Nakladova matice_2018'!$A$1:$IW$188,69,FALSE),0)</f>
        <v>0</v>
      </c>
      <c r="JA96" s="19">
        <f>IFERROR(HLOOKUP(JA$1,'Nakladova matice_2018'!$A$1:$IW$188,69,FALSE),0)</f>
        <v>0</v>
      </c>
      <c r="JB96" s="19">
        <f>IFERROR(HLOOKUP(JB$1,'Nakladova matice_2018'!$A$1:$IW$188,69,FALSE),0)</f>
        <v>0</v>
      </c>
      <c r="JC96" s="19">
        <f>IFERROR(HLOOKUP(JC$1,'Nakladova matice_2018'!$A$1:$IW$188,69,FALSE),0)</f>
        <v>0</v>
      </c>
      <c r="JD96" s="19">
        <f>IFERROR(HLOOKUP(JD$1,'Nakladova matice_2018'!$A$1:$IW$188,69,FALSE),0)</f>
        <v>0</v>
      </c>
      <c r="JE96" s="19">
        <f>IFERROR(HLOOKUP(JE$1,'Nakladova matice_2018'!$A$1:$IW$188,69,FALSE),0)</f>
        <v>0</v>
      </c>
      <c r="JF96" s="19">
        <f>IFERROR(HLOOKUP(JF$1,'Nakladova matice_2018'!$A$1:$IW$188,69,FALSE),0)</f>
        <v>0</v>
      </c>
      <c r="JG96" s="19">
        <f>IFERROR(HLOOKUP(JG$1,'Nakladova matice_2018'!$A$1:$IW$188,69,FALSE),0)</f>
        <v>0</v>
      </c>
      <c r="JH96" s="19">
        <f>IFERROR(HLOOKUP(JH$1,'Nakladova matice_2018'!$A$1:$IW$188,69,FALSE),0)</f>
        <v>0</v>
      </c>
      <c r="JI96" s="19">
        <f>IFERROR(HLOOKUP(JI$1,'Nakladova matice_2018'!$A$1:$IW$188,69,FALSE),0)</f>
        <v>0</v>
      </c>
      <c r="JJ96" s="19">
        <f>IFERROR(HLOOKUP(JJ$1,'Nakladova matice_2018'!$A$1:$IW$188,69,FALSE),0)</f>
        <v>0</v>
      </c>
      <c r="JK96" s="19">
        <f>IFERROR(HLOOKUP(JK$1,'Nakladova matice_2018'!$A$1:$IW$188,69,FALSE),0)</f>
        <v>0</v>
      </c>
      <c r="JL96" s="19">
        <f>IFERROR(HLOOKUP(JL$1,'Nakladova matice_2018'!$A$1:$IW$188,69,FALSE),0)</f>
        <v>0</v>
      </c>
      <c r="JM96" s="19">
        <f>IFERROR(HLOOKUP(JM$1,'Nakladova matice_2018'!$A$1:$IW$188,69,FALSE),0)</f>
        <v>0</v>
      </c>
      <c r="JN96" s="19">
        <f>IFERROR(HLOOKUP(JN$1,'Nakladova matice_2018'!$A$1:$IW$188,69,FALSE),0)</f>
        <v>0</v>
      </c>
      <c r="JO96" s="19">
        <f>IFERROR(HLOOKUP(JO$1,'Nakladova matice_2018'!$A$1:$IW$188,69,FALSE),0)</f>
        <v>0</v>
      </c>
      <c r="JP96" s="19">
        <f>IFERROR(HLOOKUP(JP$1,'Nakladova matice_2018'!$A$1:$IW$188,69,FALSE),0)</f>
        <v>0</v>
      </c>
      <c r="JQ96" s="19">
        <f>IFERROR(HLOOKUP(JQ$1,'Nakladova matice_2018'!$A$1:$IW$188,69,FALSE),0)</f>
        <v>0</v>
      </c>
      <c r="JR96" s="19">
        <f>IFERROR(HLOOKUP(JR$1,'Nakladova matice_2018'!$A$1:$IW$188,69,FALSE),0)</f>
        <v>0</v>
      </c>
      <c r="JS96" s="19">
        <f>IFERROR(HLOOKUP(JS$1,'Nakladova matice_2018'!$A$1:$IW$188,69,FALSE),0)</f>
        <v>0</v>
      </c>
      <c r="JT96" s="19">
        <f>IFERROR(HLOOKUP(JT$1,'Nakladova matice_2018'!$A$1:$IW$188,69,FALSE),0)</f>
        <v>0</v>
      </c>
      <c r="JU96" s="19">
        <f>IFERROR(HLOOKUP(JU$1,'Nakladova matice_2018'!$A$1:$IW$188,69,FALSE),0)</f>
        <v>0</v>
      </c>
      <c r="JV96" s="19">
        <f>IFERROR(HLOOKUP(JV$1,'Nakladova matice_2018'!$A$1:$IW$188,69,FALSE),0)</f>
        <v>0</v>
      </c>
      <c r="JW96" s="19">
        <f>IFERROR(HLOOKUP(JW$1,'Nakladova matice_2018'!$A$1:$IW$188,69,FALSE),0)</f>
        <v>0</v>
      </c>
      <c r="JX96" s="19">
        <f>IFERROR(HLOOKUP(JX$1,'Nakladova matice_2018'!$A$1:$IW$188,69,FALSE),0)</f>
        <v>0</v>
      </c>
      <c r="JY96" s="19">
        <f>IFERROR(HLOOKUP(JY$1,'Nakladova matice_2018'!$A$1:$IW$188,69,FALSE),0)</f>
        <v>0</v>
      </c>
      <c r="JZ96" s="19">
        <f>IFERROR(HLOOKUP(JZ$1,'Nakladova matice_2018'!$A$1:$IW$188,69,FALSE),0)</f>
        <v>0</v>
      </c>
      <c r="KA96" s="19">
        <f>IFERROR(HLOOKUP(KA$1,'Nakladova matice_2018'!$A$1:$IW$188,69,FALSE),0)</f>
        <v>0</v>
      </c>
      <c r="KB96" s="19">
        <f>IFERROR(HLOOKUP(KB$1,'Nakladova matice_2018'!$A$1:$IW$188,69,FALSE),0)</f>
        <v>0</v>
      </c>
      <c r="KC96" s="19">
        <f>IFERROR(HLOOKUP(KC$1,'Nakladova matice_2018'!$A$1:$IW$188,69,FALSE),0)</f>
        <v>0</v>
      </c>
      <c r="KD96" s="19">
        <f>IFERROR(HLOOKUP(KD$1,'Nakladova matice_2018'!$A$1:$IW$188,69,FALSE),0)</f>
        <v>0</v>
      </c>
      <c r="KE96" s="19">
        <f>IFERROR(HLOOKUP(KE$1,'Nakladova matice_2018'!$A$1:$IW$188,69,FALSE),0)</f>
        <v>0</v>
      </c>
      <c r="KF96" s="19">
        <f>IFERROR(HLOOKUP(KF$1,'Nakladova matice_2018'!$A$1:$IW$188,69,FALSE),0)</f>
        <v>0</v>
      </c>
      <c r="KG96" s="19">
        <f>IFERROR(HLOOKUP(KG$1,'Nakladova matice_2018'!$A$1:$IW$188,69,FALSE),0)</f>
        <v>0</v>
      </c>
      <c r="KH96" s="19">
        <f>IFERROR(HLOOKUP(KH$1,'Nakladova matice_2018'!$A$1:$IW$188,69,FALSE),0)</f>
        <v>0</v>
      </c>
      <c r="KI96" s="19">
        <f>IFERROR(HLOOKUP(KI$1,'Nakladova matice_2018'!$A$1:$IW$188,69,FALSE),0)</f>
        <v>0</v>
      </c>
      <c r="KJ96" s="19">
        <f>IFERROR(HLOOKUP(KJ$1,'Nakladova matice_2018'!$A$1:$IW$188,69,FALSE),0)</f>
        <v>0</v>
      </c>
      <c r="KK96" s="19">
        <f>IFERROR(HLOOKUP(KK$1,'Nakladova matice_2018'!$A$1:$IW$188,69,FALSE),0)</f>
        <v>0</v>
      </c>
      <c r="KL96" s="19">
        <f>IFERROR(HLOOKUP(KL$1,'Nakladova matice_2018'!$A$1:$IW$188,69,FALSE),0)</f>
        <v>0</v>
      </c>
      <c r="KM96" s="19">
        <f>IFERROR(HLOOKUP(KM$1,'Nakladova matice_2018'!$A$1:$IW$188,69,FALSE),0)</f>
        <v>0</v>
      </c>
      <c r="KN96" s="19">
        <f>IFERROR(HLOOKUP(KN$1,'Nakladova matice_2018'!$A$1:$IW$188,69,FALSE),0)</f>
        <v>0</v>
      </c>
      <c r="KO96" s="19">
        <f>IFERROR(HLOOKUP(KO$1,'Nakladova matice_2018'!$A$1:$IW$188,69,FALSE),0)</f>
        <v>0</v>
      </c>
      <c r="KP96" s="19">
        <f>IFERROR(HLOOKUP(KP$1,'Nakladova matice_2018'!$A$1:$IW$188,69,FALSE),0)</f>
        <v>0</v>
      </c>
      <c r="KQ96" s="19">
        <f>IFERROR(HLOOKUP(KQ$1,'Nakladova matice_2018'!$A$1:$IW$188,69,FALSE),0)</f>
        <v>0</v>
      </c>
      <c r="KR96" s="19">
        <f>IFERROR(HLOOKUP(KR$1,'Nakladova matice_2018'!$A$1:$IW$188,69,FALSE),0)</f>
        <v>0</v>
      </c>
      <c r="KS96" s="19">
        <f>IFERROR(HLOOKUP(KS$1,'Nakladova matice_2018'!$A$1:$IW$188,69,FALSE),0)</f>
        <v>0</v>
      </c>
      <c r="KT96" s="19">
        <f>IFERROR(HLOOKUP(KT$1,'Nakladova matice_2018'!$A$1:$IW$188,69,FALSE),0)</f>
        <v>0</v>
      </c>
      <c r="KU96" s="19">
        <f>IFERROR(HLOOKUP(KU$1,'Nakladova matice_2018'!$A$1:$IW$188,69,FALSE),0)</f>
        <v>0</v>
      </c>
      <c r="KV96" s="19">
        <f>IFERROR(HLOOKUP(KV$1,'Nakladova matice_2018'!$A$1:$IW$188,69,FALSE),0)</f>
        <v>0</v>
      </c>
      <c r="KW96" s="19">
        <f>IFERROR(HLOOKUP(KW$1,'Nakladova matice_2018'!$A$1:$IW$188,69,FALSE),0)</f>
        <v>0</v>
      </c>
      <c r="KX96" s="19">
        <f>IFERROR(HLOOKUP(KX$1,'Nakladova matice_2018'!$A$1:$IW$188,69,FALSE),0)</f>
        <v>0</v>
      </c>
      <c r="KY96" s="19">
        <f>IFERROR(HLOOKUP(KY$1,'Nakladova matice_2018'!$A$1:$IW$188,69,FALSE),0)</f>
        <v>0</v>
      </c>
      <c r="KZ96" s="19">
        <f>IFERROR(HLOOKUP(KZ$1,'Nakladova matice_2018'!$A$1:$IW$188,69,FALSE),0)</f>
        <v>0</v>
      </c>
      <c r="LA96" s="19">
        <f>IFERROR(HLOOKUP(LA$1,'Nakladova matice_2018'!$A$1:$IW$188,69,FALSE),0)</f>
        <v>0</v>
      </c>
      <c r="LB96" s="19">
        <f>IFERROR(HLOOKUP(LB$1,'Nakladova matice_2018'!$A$1:$IW$188,69,FALSE),0)</f>
        <v>0</v>
      </c>
      <c r="LC96" s="19">
        <f>IFERROR(HLOOKUP(LC$1,'Nakladova matice_2018'!$A$1:$IW$188,69,FALSE),0)</f>
        <v>0</v>
      </c>
      <c r="LD96" s="19">
        <f>IFERROR(HLOOKUP(LD$1,'Nakladova matice_2018'!$A$1:$IW$188,69,FALSE),0)</f>
        <v>0</v>
      </c>
      <c r="LE96" s="19">
        <f>IFERROR(HLOOKUP(LE$1,'Nakladova matice_2018'!$A$1:$IW$188,69,FALSE),0)</f>
        <v>0</v>
      </c>
      <c r="LF96" s="19">
        <f>IFERROR(HLOOKUP(LF$1,'Nakladova matice_2018'!$A$1:$IW$188,69,FALSE),0)</f>
        <v>0</v>
      </c>
      <c r="LG96" s="19">
        <f>IFERROR(HLOOKUP(LG$1,'Nakladova matice_2018'!$A$1:$IW$188,69,FALSE),0)</f>
        <v>0</v>
      </c>
      <c r="LH96" s="19">
        <f>IFERROR(HLOOKUP(LH$1,'Nakladova matice_2018'!$A$1:$IW$188,69,FALSE),0)</f>
        <v>0</v>
      </c>
      <c r="LI96" s="19">
        <f>IFERROR(HLOOKUP(LI$1,'Nakladova matice_2018'!$A$1:$IW$188,69,FALSE),0)</f>
        <v>0</v>
      </c>
      <c r="LJ96" s="19">
        <f>IFERROR(HLOOKUP(LJ$1,'Nakladova matice_2018'!$A$1:$IW$188,69,FALSE),0)</f>
        <v>0</v>
      </c>
      <c r="LK96" s="19">
        <f>IFERROR(HLOOKUP(LK$1,'Nakladova matice_2018'!$A$1:$IW$188,69,FALSE),0)</f>
        <v>0</v>
      </c>
      <c r="LL96" s="19">
        <f>IFERROR(HLOOKUP(LL$1,'Nakladova matice_2018'!$A$1:$IW$188,69,FALSE),0)</f>
        <v>0</v>
      </c>
      <c r="LM96" s="19">
        <f>IFERROR(HLOOKUP(LM$1,'Nakladova matice_2018'!$A$1:$IW$188,69,FALSE),0)</f>
        <v>0</v>
      </c>
      <c r="LN96" s="19">
        <f>IFERROR(HLOOKUP(LN$1,'Nakladova matice_2018'!$A$1:$IW$188,69,FALSE),0)</f>
        <v>0</v>
      </c>
      <c r="LO96" s="19">
        <f>IFERROR(HLOOKUP(LO$1,'Nakladova matice_2018'!$A$1:$IW$188,69,FALSE),0)</f>
        <v>0</v>
      </c>
      <c r="LP96" s="19">
        <f>IFERROR(HLOOKUP(LP$1,'Nakladova matice_2018'!$A$1:$IW$188,69,FALSE),0)</f>
        <v>0</v>
      </c>
      <c r="LQ96" s="19">
        <f>IFERROR(HLOOKUP(LQ$1,'Nakladova matice_2018'!$A$1:$IW$188,69,FALSE),0)</f>
        <v>0</v>
      </c>
      <c r="LR96" s="19">
        <f>IFERROR(HLOOKUP(LR$1,'Nakladova matice_2018'!$A$1:$IW$188,69,FALSE),0)</f>
        <v>0</v>
      </c>
      <c r="LS96" s="19">
        <f>IFERROR(HLOOKUP(LS$1,'Nakladova matice_2018'!$A$1:$IW$188,69,FALSE),0)</f>
        <v>0</v>
      </c>
      <c r="LT96" s="19">
        <f>IFERROR(HLOOKUP(LT$1,'Nakladova matice_2018'!$A$1:$IW$188,69,FALSE),0)</f>
        <v>0</v>
      </c>
      <c r="LU96" s="19">
        <f>IFERROR(HLOOKUP(LU$1,'Nakladova matice_2018'!$A$1:$IW$188,69,FALSE),0)</f>
        <v>0</v>
      </c>
      <c r="LV96" s="19">
        <f>IFERROR(HLOOKUP(LV$1,'Nakladova matice_2018'!$A$1:$IW$188,69,FALSE),0)</f>
        <v>0</v>
      </c>
      <c r="LW96" s="19">
        <f>IFERROR(HLOOKUP(LW$1,'Nakladova matice_2018'!$A$1:$IW$188,69,FALSE),0)</f>
        <v>0</v>
      </c>
      <c r="LX96" s="19">
        <f>IFERROR(HLOOKUP(LX$1,'Nakladova matice_2018'!$A$1:$IW$188,69,FALSE),0)</f>
        <v>0</v>
      </c>
      <c r="LY96" s="19">
        <f>IFERROR(HLOOKUP(LY$1,'Nakladova matice_2018'!$A$1:$IW$188,69,FALSE),0)</f>
        <v>0</v>
      </c>
      <c r="LZ96" s="19">
        <f>IFERROR(HLOOKUP(LZ$1,'Nakladova matice_2018'!$A$1:$IW$188,69,FALSE),0)</f>
        <v>0</v>
      </c>
      <c r="MA96" s="19">
        <f>IFERROR(HLOOKUP(MA$1,'Nakladova matice_2018'!$A$1:$IW$188,69,FALSE),0)</f>
        <v>0</v>
      </c>
      <c r="MB96" s="19">
        <f>IFERROR(HLOOKUP(MB$1,'Nakladova matice_2018'!$A$1:$IW$188,69,FALSE),0)</f>
        <v>0</v>
      </c>
      <c r="MC96" s="19">
        <f>IFERROR(HLOOKUP(MC$1,'Nakladova matice_2018'!$A$1:$IW$188,69,FALSE),0)</f>
        <v>0</v>
      </c>
      <c r="MD96" s="19">
        <f>IFERROR(HLOOKUP(MD$1,'Nakladova matice_2018'!$A$1:$IW$188,69,FALSE),0)</f>
        <v>0</v>
      </c>
      <c r="ME96" s="19">
        <f>IFERROR(HLOOKUP(ME$1,'Nakladova matice_2018'!$A$1:$IW$188,69,FALSE),0)</f>
        <v>0</v>
      </c>
      <c r="MF96" s="19">
        <f>IFERROR(HLOOKUP(MF$1,'Nakladova matice_2018'!$A$1:$IW$188,69,FALSE),0)</f>
        <v>0</v>
      </c>
      <c r="MG96" s="19">
        <f>IFERROR(HLOOKUP(MG$1,'Nakladova matice_2018'!$A$1:$IW$188,69,FALSE),0)</f>
        <v>0</v>
      </c>
      <c r="MH96" s="19">
        <f>IFERROR(HLOOKUP(MH$1,'Nakladova matice_2018'!$A$1:$IW$188,69,FALSE),0)</f>
        <v>0</v>
      </c>
      <c r="MI96" s="19">
        <f>IFERROR(HLOOKUP(MI$1,'Nakladova matice_2018'!$A$1:$IW$188,69,FALSE),0)</f>
        <v>0</v>
      </c>
      <c r="MJ96" s="19">
        <f>IFERROR(HLOOKUP(MJ$1,'Nakladova matice_2018'!$A$1:$IW$188,69,FALSE),0)</f>
        <v>0</v>
      </c>
      <c r="MK96" s="19">
        <f>IFERROR(HLOOKUP(MK$1,'Nakladova matice_2018'!$A$1:$IW$188,69,FALSE),0)</f>
        <v>0</v>
      </c>
      <c r="ML96" s="19">
        <f>IFERROR(HLOOKUP(ML$1,'Nakladova matice_2018'!$A$1:$IW$188,69,FALSE),0)</f>
        <v>0</v>
      </c>
      <c r="MM96" s="19">
        <f>IFERROR(HLOOKUP(MM$1,'Nakladova matice_2018'!$A$1:$IW$188,69,FALSE),0)</f>
        <v>0</v>
      </c>
      <c r="MN96" s="19">
        <f>IFERROR(HLOOKUP(MN$1,'Nakladova matice_2018'!$A$1:$IW$188,69,FALSE),0)</f>
        <v>0</v>
      </c>
      <c r="MO96" s="20">
        <f t="shared" si="85"/>
        <v>346570</v>
      </c>
      <c r="MP96" s="20">
        <f>MO96-'Nakladova matice_2018'!IX69</f>
        <v>0</v>
      </c>
    </row>
    <row r="97" spans="1:354" x14ac:dyDescent="0.2">
      <c r="A97" s="27">
        <v>518151</v>
      </c>
      <c r="B97" s="21" t="s">
        <v>239</v>
      </c>
      <c r="C97" s="53">
        <v>0</v>
      </c>
      <c r="D97" s="19">
        <f>IFERROR(HLOOKUP(D$1,'Nakladova matice_2018'!$A$1:$IW$188,70,FALSE),0)</f>
        <v>0</v>
      </c>
      <c r="E97" s="19">
        <f>IFERROR(HLOOKUP(E$1,'Nakladova matice_2018'!$A$1:$IW$188,70,FALSE),0)</f>
        <v>0</v>
      </c>
      <c r="F97" s="19">
        <f>IFERROR(HLOOKUP(F$1,'Nakladova matice_2018'!$A$1:$IW$188,70,FALSE),0)</f>
        <v>0</v>
      </c>
      <c r="G97" s="19">
        <f>IFERROR(HLOOKUP(G$1,'Nakladova matice_2018'!$A$1:$IW$188,70,FALSE),0)</f>
        <v>0</v>
      </c>
      <c r="H97" s="19">
        <f>IFERROR(HLOOKUP(H$1,'Nakladova matice_2018'!$A$1:$IW$188,70,FALSE),0)</f>
        <v>0</v>
      </c>
      <c r="I97" s="19">
        <f>IFERROR(HLOOKUP(I$1,'Nakladova matice_2018'!$A$1:$IW$188,70,FALSE),0)</f>
        <v>0</v>
      </c>
      <c r="J97" s="19">
        <f>IFERROR(HLOOKUP(J$1,'Nakladova matice_2018'!$A$1:$IW$188,70,FALSE),0)</f>
        <v>0</v>
      </c>
      <c r="K97" s="19">
        <f>IFERROR(HLOOKUP(K$1,'Nakladova matice_2018'!$A$1:$IW$188,70,FALSE),0)</f>
        <v>0</v>
      </c>
      <c r="L97" s="19">
        <f>IFERROR(HLOOKUP(L$1,'Nakladova matice_2018'!$A$1:$IW$188,70,FALSE),0)</f>
        <v>0</v>
      </c>
      <c r="M97" s="19">
        <f>IFERROR(HLOOKUP(M$1,'Nakladova matice_2018'!$A$1:$IW$188,70,FALSE),0)</f>
        <v>0</v>
      </c>
      <c r="N97" s="19">
        <f>IFERROR(HLOOKUP(N$1,'Nakladova matice_2018'!$A$1:$IW$188,70,FALSE),0)</f>
        <v>0</v>
      </c>
      <c r="O97" s="19">
        <f>IFERROR(HLOOKUP(O$1,'Nakladova matice_2018'!$A$1:$IW$188,70,FALSE),0)</f>
        <v>254</v>
      </c>
      <c r="P97" s="19">
        <f>IFERROR(HLOOKUP(P$1,'Nakladova matice_2018'!$A$1:$IW$188,70,FALSE),0)</f>
        <v>0</v>
      </c>
      <c r="Q97" s="19">
        <f>IFERROR(HLOOKUP(Q$1,'Nakladova matice_2018'!$A$1:$IW$188,70,FALSE),0)</f>
        <v>0</v>
      </c>
      <c r="R97" s="19">
        <f>IFERROR(HLOOKUP(R$1,'Nakladova matice_2018'!$A$1:$IW$188,70,FALSE),0)</f>
        <v>0</v>
      </c>
      <c r="S97" s="19">
        <f>IFERROR(HLOOKUP(S$1,'Nakladova matice_2018'!$A$1:$IW$188,70,FALSE),0)</f>
        <v>0</v>
      </c>
      <c r="T97" s="19">
        <f>IFERROR(HLOOKUP(T$1,'Nakladova matice_2018'!$A$1:$IW$188,70,FALSE),0)</f>
        <v>0</v>
      </c>
      <c r="U97" s="19">
        <f>IFERROR(HLOOKUP(U$1,'Nakladova matice_2018'!$A$1:$IW$188,70,FALSE),0)</f>
        <v>0</v>
      </c>
      <c r="V97" s="19">
        <f>IFERROR(HLOOKUP(V$1,'Nakladova matice_2018'!$A$1:$IW$188,70,FALSE),0)</f>
        <v>0</v>
      </c>
      <c r="W97" s="19">
        <f>IFERROR(HLOOKUP(W$1,'Nakladova matice_2018'!$A$1:$IW$188,70,FALSE),0)</f>
        <v>0</v>
      </c>
      <c r="X97" s="19">
        <f>IFERROR(HLOOKUP(X$1,'Nakladova matice_2018'!$A$1:$IW$188,70,FALSE),0)</f>
        <v>0</v>
      </c>
      <c r="Y97" s="19">
        <f>IFERROR(HLOOKUP(Y$1,'Nakladova matice_2018'!$A$1:$IW$188,70,FALSE),0)</f>
        <v>0</v>
      </c>
      <c r="Z97" s="19">
        <f>IFERROR(HLOOKUP(Z$1,'Nakladova matice_2018'!$A$1:$IW$188,70,FALSE),0)</f>
        <v>2582</v>
      </c>
      <c r="AA97" s="19">
        <f>IFERROR(HLOOKUP(AA$1,'Nakladova matice_2018'!$A$1:$IW$188,70,FALSE),0)</f>
        <v>0</v>
      </c>
      <c r="AB97" s="19">
        <f>IFERROR(HLOOKUP(AB$1,'Nakladova matice_2018'!$A$1:$IW$188,70,FALSE),0)</f>
        <v>0</v>
      </c>
      <c r="AC97" s="19">
        <f>IFERROR(HLOOKUP(AC$1,'Nakladova matice_2018'!$A$1:$IW$188,70,FALSE),0)</f>
        <v>0</v>
      </c>
      <c r="AD97" s="19">
        <f>IFERROR(HLOOKUP(AD$1,'Nakladova matice_2018'!$A$1:$IW$188,70,FALSE),0)</f>
        <v>0</v>
      </c>
      <c r="AE97" s="19">
        <f>IFERROR(HLOOKUP(AE$1,'Nakladova matice_2018'!$A$1:$IW$188,70,FALSE),0)</f>
        <v>0</v>
      </c>
      <c r="AF97" s="19">
        <f>IFERROR(HLOOKUP(AF$1,'Nakladova matice_2018'!$A$1:$IW$188,70,FALSE),0)</f>
        <v>0</v>
      </c>
      <c r="AG97" s="19">
        <f>IFERROR(HLOOKUP(AG$1,'Nakladova matice_2018'!$A$1:$IW$188,70,FALSE),0)</f>
        <v>0</v>
      </c>
      <c r="AH97" s="19">
        <f>IFERROR(HLOOKUP(AH$1,'Nakladova matice_2018'!$A$1:$IW$188,70,FALSE),0)</f>
        <v>0</v>
      </c>
      <c r="AI97" s="19">
        <f>IFERROR(HLOOKUP(AI$1,'Nakladova matice_2018'!$A$1:$IW$188,70,FALSE),0)</f>
        <v>0</v>
      </c>
      <c r="AJ97" s="19">
        <f>IFERROR(HLOOKUP(AJ$1,'Nakladova matice_2018'!$A$1:$IW$188,70,FALSE),0)</f>
        <v>0</v>
      </c>
      <c r="AK97" s="19">
        <f>IFERROR(HLOOKUP(AK$1,'Nakladova matice_2018'!$A$1:$IW$188,70,FALSE),0)</f>
        <v>0</v>
      </c>
      <c r="AL97" s="19">
        <f>IFERROR(HLOOKUP(AL$1,'Nakladova matice_2018'!$A$1:$IW$188,70,FALSE),0)</f>
        <v>0</v>
      </c>
      <c r="AM97" s="19">
        <f>IFERROR(HLOOKUP(AM$1,'Nakladova matice_2018'!$A$1:$IW$188,70,FALSE),0)</f>
        <v>0</v>
      </c>
      <c r="AN97" s="19">
        <f>IFERROR(HLOOKUP(AN$1,'Nakladova matice_2018'!$A$1:$IW$188,70,FALSE),0)</f>
        <v>0</v>
      </c>
      <c r="AO97" s="19">
        <f>IFERROR(HLOOKUP(AO$1,'Nakladova matice_2018'!$A$1:$IW$188,70,FALSE),0)</f>
        <v>0</v>
      </c>
      <c r="AP97" s="19">
        <f>IFERROR(HLOOKUP(AP$1,'Nakladova matice_2018'!$A$1:$IW$188,70,FALSE),0)</f>
        <v>0</v>
      </c>
      <c r="AQ97" s="19">
        <f>IFERROR(HLOOKUP(AQ$1,'Nakladova matice_2018'!$A$1:$IW$188,70,FALSE),0)</f>
        <v>0</v>
      </c>
      <c r="AR97" s="19">
        <f>IFERROR(HLOOKUP(AR$1,'Nakladova matice_2018'!$A$1:$IW$188,70,FALSE),0)</f>
        <v>0</v>
      </c>
      <c r="AS97" s="19">
        <f>IFERROR(HLOOKUP(AS$1,'Nakladova matice_2018'!$A$1:$IW$188,70,FALSE),0)</f>
        <v>0</v>
      </c>
      <c r="AT97" s="19">
        <f>IFERROR(HLOOKUP(AT$1,'Nakladova matice_2018'!$A$1:$IW$188,70,FALSE),0)</f>
        <v>0</v>
      </c>
      <c r="AU97" s="19">
        <f>IFERROR(HLOOKUP(AU$1,'Nakladova matice_2018'!$A$1:$IW$188,70,FALSE),0)</f>
        <v>0</v>
      </c>
      <c r="AV97" s="19">
        <f>IFERROR(HLOOKUP(AV$1,'Nakladova matice_2018'!$A$1:$IW$188,70,FALSE),0)</f>
        <v>0</v>
      </c>
      <c r="AW97" s="19">
        <f>IFERROR(HLOOKUP(AW$1,'Nakladova matice_2018'!$A$1:$IW$188,70,FALSE),0)</f>
        <v>0</v>
      </c>
      <c r="AX97" s="19">
        <f>IFERROR(HLOOKUP(AX$1,'Nakladova matice_2018'!$A$1:$IW$188,70,FALSE),0)</f>
        <v>0</v>
      </c>
      <c r="AY97" s="19">
        <f>IFERROR(HLOOKUP(AY$1,'Nakladova matice_2018'!$A$1:$IW$188,70,FALSE),0)</f>
        <v>0</v>
      </c>
      <c r="AZ97" s="19">
        <f>IFERROR(HLOOKUP(AZ$1,'Nakladova matice_2018'!$A$1:$IW$188,70,FALSE),0)</f>
        <v>0</v>
      </c>
      <c r="BA97" s="19">
        <f>IFERROR(HLOOKUP(BA$1,'Nakladova matice_2018'!$A$1:$IW$188,70,FALSE),0)</f>
        <v>105</v>
      </c>
      <c r="BB97" s="19">
        <f>IFERROR(HLOOKUP(BB$1,'Nakladova matice_2018'!$A$1:$IW$188,70,FALSE),0)</f>
        <v>0</v>
      </c>
      <c r="BC97" s="19">
        <f>IFERROR(HLOOKUP(BC$1,'Nakladova matice_2018'!$A$1:$IW$188,70,FALSE),0)</f>
        <v>0</v>
      </c>
      <c r="BD97" s="19">
        <f>IFERROR(HLOOKUP(BD$1,'Nakladova matice_2018'!$A$1:$IW$188,70,FALSE),0)</f>
        <v>0</v>
      </c>
      <c r="BE97" s="19">
        <f>IFERROR(HLOOKUP(BE$1,'Nakladova matice_2018'!$A$1:$IW$188,70,FALSE),0)</f>
        <v>0</v>
      </c>
      <c r="BF97" s="19">
        <f>IFERROR(HLOOKUP(BF$1,'Nakladova matice_2018'!$A$1:$IW$188,70,FALSE),0)</f>
        <v>0</v>
      </c>
      <c r="BG97" s="19">
        <f>IFERROR(HLOOKUP(BG$1,'Nakladova matice_2018'!$A$1:$IW$188,70,FALSE),0)</f>
        <v>0</v>
      </c>
      <c r="BH97" s="19">
        <f>IFERROR(HLOOKUP(BH$1,'Nakladova matice_2018'!$A$1:$IW$188,70,FALSE),0)</f>
        <v>0</v>
      </c>
      <c r="BI97" s="19">
        <f>IFERROR(HLOOKUP(BI$1,'Nakladova matice_2018'!$A$1:$IW$188,70,FALSE),0)</f>
        <v>0</v>
      </c>
      <c r="BJ97" s="19">
        <f>IFERROR(HLOOKUP(BJ$1,'Nakladova matice_2018'!$A$1:$IW$188,70,FALSE),0)</f>
        <v>0</v>
      </c>
      <c r="BK97" s="19">
        <f>IFERROR(HLOOKUP(BK$1,'Nakladova matice_2018'!$A$1:$IW$188,70,FALSE),0)</f>
        <v>0</v>
      </c>
      <c r="BL97" s="19">
        <f>IFERROR(HLOOKUP(BL$1,'Nakladova matice_2018'!$A$1:$IW$188,70,FALSE),0)</f>
        <v>0</v>
      </c>
      <c r="BM97" s="19">
        <f>IFERROR(HLOOKUP(BM$1,'Nakladova matice_2018'!$A$1:$IW$188,70,FALSE),0)</f>
        <v>0</v>
      </c>
      <c r="BN97" s="19">
        <f>IFERROR(HLOOKUP(BN$1,'Nakladova matice_2018'!$A$1:$IW$188,70,FALSE),0)</f>
        <v>0</v>
      </c>
      <c r="BO97" s="19">
        <f>IFERROR(HLOOKUP(BO$1,'Nakladova matice_2018'!$A$1:$IW$188,70,FALSE),0)</f>
        <v>0</v>
      </c>
      <c r="BP97" s="19">
        <f>IFERROR(HLOOKUP(BP$1,'Nakladova matice_2018'!$A$1:$IW$188,70,FALSE),0)</f>
        <v>0</v>
      </c>
      <c r="BQ97" s="19">
        <f>IFERROR(HLOOKUP(BQ$1,'Nakladova matice_2018'!$A$1:$IW$188,70,FALSE),0)</f>
        <v>0</v>
      </c>
      <c r="BR97" s="19">
        <f>IFERROR(HLOOKUP(BR$1,'Nakladova matice_2018'!$A$1:$IW$188,70,FALSE),0)</f>
        <v>0</v>
      </c>
      <c r="BS97" s="19">
        <f>IFERROR(HLOOKUP(BS$1,'Nakladova matice_2018'!$A$1:$IW$188,70,FALSE),0)</f>
        <v>0</v>
      </c>
      <c r="BT97" s="19">
        <f>IFERROR(HLOOKUP(BT$1,'Nakladova matice_2018'!$A$1:$IW$188,70,FALSE),0)</f>
        <v>0</v>
      </c>
      <c r="BU97" s="19">
        <f>IFERROR(HLOOKUP(BU$1,'Nakladova matice_2018'!$A$1:$IW$188,70,FALSE),0)</f>
        <v>0</v>
      </c>
      <c r="BV97" s="19">
        <f>IFERROR(HLOOKUP(BV$1,'Nakladova matice_2018'!$A$1:$IW$188,70,FALSE),0)</f>
        <v>0</v>
      </c>
      <c r="BW97" s="19">
        <f>IFERROR(HLOOKUP(BW$1,'Nakladova matice_2018'!$A$1:$IW$188,70,FALSE),0)</f>
        <v>0</v>
      </c>
      <c r="BX97" s="19">
        <f>IFERROR(HLOOKUP(BX$1,'Nakladova matice_2018'!$A$1:$IW$188,70,FALSE),0)</f>
        <v>0</v>
      </c>
      <c r="BY97" s="19">
        <f>IFERROR(HLOOKUP(BY$1,'Nakladova matice_2018'!$A$1:$IW$188,70,FALSE),0)</f>
        <v>0</v>
      </c>
      <c r="BZ97" s="19">
        <f>IFERROR(HLOOKUP(BZ$1,'Nakladova matice_2018'!$A$1:$IW$188,70,FALSE),0)</f>
        <v>0</v>
      </c>
      <c r="CA97" s="19">
        <f>IFERROR(HLOOKUP(CA$1,'Nakladova matice_2018'!$A$1:$IW$188,70,FALSE),0)</f>
        <v>0</v>
      </c>
      <c r="CB97" s="19">
        <f>IFERROR(HLOOKUP(CB$1,'Nakladova matice_2018'!$A$1:$IW$188,70,FALSE),0)</f>
        <v>0</v>
      </c>
      <c r="CC97" s="19">
        <f>IFERROR(HLOOKUP(CC$1,'Nakladova matice_2018'!$A$1:$IW$188,70,FALSE),0)</f>
        <v>0</v>
      </c>
      <c r="CD97" s="19">
        <f>IFERROR(HLOOKUP(CD$1,'Nakladova matice_2018'!$A$1:$IW$188,70,FALSE),0)</f>
        <v>0</v>
      </c>
      <c r="CE97" s="19">
        <f>IFERROR(HLOOKUP(CE$1,'Nakladova matice_2018'!$A$1:$IW$188,70,FALSE),0)</f>
        <v>0</v>
      </c>
      <c r="CF97" s="19">
        <f>IFERROR(HLOOKUP(CF$1,'Nakladova matice_2018'!$A$1:$IW$188,70,FALSE),0)</f>
        <v>0</v>
      </c>
      <c r="CG97" s="19">
        <f>IFERROR(HLOOKUP(CG$1,'Nakladova matice_2018'!$A$1:$IW$188,70,FALSE),0)</f>
        <v>0</v>
      </c>
      <c r="CH97" s="19">
        <f>IFERROR(HLOOKUP(CH$1,'Nakladova matice_2018'!$A$1:$IW$188,70,FALSE),0)</f>
        <v>0</v>
      </c>
      <c r="CI97" s="19">
        <f>IFERROR(HLOOKUP(CI$1,'Nakladova matice_2018'!$A$1:$IW$188,70,FALSE),0)</f>
        <v>0</v>
      </c>
      <c r="CJ97" s="19">
        <f>IFERROR(HLOOKUP(CJ$1,'Nakladova matice_2018'!$A$1:$IW$188,70,FALSE),0)</f>
        <v>0</v>
      </c>
      <c r="CK97" s="19">
        <f>IFERROR(HLOOKUP(CK$1,'Nakladova matice_2018'!$A$1:$IW$188,70,FALSE),0)</f>
        <v>0</v>
      </c>
      <c r="CL97" s="19">
        <f>IFERROR(HLOOKUP(CL$1,'Nakladova matice_2018'!$A$1:$IW$188,70,FALSE),0)</f>
        <v>0</v>
      </c>
      <c r="CM97" s="19">
        <f>IFERROR(HLOOKUP(CM$1,'Nakladova matice_2018'!$A$1:$IW$188,70,FALSE),0)</f>
        <v>0</v>
      </c>
      <c r="CN97" s="19">
        <f>IFERROR(HLOOKUP(CN$1,'Nakladova matice_2018'!$A$1:$IW$188,70,FALSE),0)</f>
        <v>0</v>
      </c>
      <c r="CO97" s="19">
        <f>IFERROR(HLOOKUP(CO$1,'Nakladova matice_2018'!$A$1:$IW$188,70,FALSE),0)</f>
        <v>0</v>
      </c>
      <c r="CP97" s="19">
        <f>IFERROR(HLOOKUP(CP$1,'Nakladova matice_2018'!$A$1:$IW$188,70,FALSE),0)</f>
        <v>0</v>
      </c>
      <c r="CQ97" s="19">
        <f>IFERROR(HLOOKUP(CQ$1,'Nakladova matice_2018'!$A$1:$IW$188,70,FALSE),0)</f>
        <v>0</v>
      </c>
      <c r="CR97" s="19">
        <f>IFERROR(HLOOKUP(CR$1,'Nakladova matice_2018'!$A$1:$IW$188,70,FALSE),0)</f>
        <v>0</v>
      </c>
      <c r="CS97" s="19">
        <f>IFERROR(HLOOKUP(CS$1,'Nakladova matice_2018'!$A$1:$IW$188,70,FALSE),0)</f>
        <v>0</v>
      </c>
      <c r="CT97" s="19">
        <f>IFERROR(HLOOKUP(CT$1,'Nakladova matice_2018'!$A$1:$IW$188,70,FALSE),0)</f>
        <v>0</v>
      </c>
      <c r="CU97" s="19">
        <f>IFERROR(HLOOKUP(CU$1,'Nakladova matice_2018'!$A$1:$IW$188,70,FALSE),0)</f>
        <v>0</v>
      </c>
      <c r="CV97" s="19">
        <f>IFERROR(HLOOKUP(CV$1,'Nakladova matice_2018'!$A$1:$IW$188,70,FALSE),0)</f>
        <v>0</v>
      </c>
      <c r="CW97" s="19">
        <f>IFERROR(HLOOKUP(CW$1,'Nakladova matice_2018'!$A$1:$IW$188,70,FALSE),0)</f>
        <v>0</v>
      </c>
      <c r="CX97" s="19">
        <f>IFERROR(HLOOKUP(CX$1,'Nakladova matice_2018'!$A$1:$IW$188,70,FALSE),0)</f>
        <v>0</v>
      </c>
      <c r="CY97" s="19">
        <f>IFERROR(HLOOKUP(CY$1,'Nakladova matice_2018'!$A$1:$IW$188,70,FALSE),0)</f>
        <v>0</v>
      </c>
      <c r="CZ97" s="19">
        <f>IFERROR(HLOOKUP(CZ$1,'Nakladova matice_2018'!$A$1:$IW$188,70,FALSE),0)</f>
        <v>0</v>
      </c>
      <c r="DA97" s="19">
        <f>IFERROR(HLOOKUP(DA$1,'Nakladova matice_2018'!$A$1:$IW$188,70,FALSE),0)</f>
        <v>0</v>
      </c>
      <c r="DB97" s="19">
        <f>IFERROR(HLOOKUP(DB$1,'Nakladova matice_2018'!$A$1:$IW$188,70,FALSE),0)</f>
        <v>0</v>
      </c>
      <c r="DC97" s="19">
        <f>IFERROR(HLOOKUP(DC$1,'Nakladova matice_2018'!$A$1:$IW$188,70,FALSE),0)</f>
        <v>0</v>
      </c>
      <c r="DD97" s="19">
        <f>IFERROR(HLOOKUP(DD$1,'Nakladova matice_2018'!$A$1:$IW$188,70,FALSE),0)</f>
        <v>0</v>
      </c>
      <c r="DE97" s="19">
        <f>IFERROR(HLOOKUP(DE$1,'Nakladova matice_2018'!$A$1:$IW$188,70,FALSE),0)</f>
        <v>0</v>
      </c>
      <c r="DF97" s="19">
        <f>IFERROR(HLOOKUP(DF$1,'Nakladova matice_2018'!$A$1:$IW$188,70,FALSE),0)</f>
        <v>0</v>
      </c>
      <c r="DG97" s="19">
        <f>IFERROR(HLOOKUP(DG$1,'Nakladova matice_2018'!$A$1:$IW$188,70,FALSE),0)</f>
        <v>0</v>
      </c>
      <c r="DH97" s="19">
        <f>IFERROR(HLOOKUP(DH$1,'Nakladova matice_2018'!$A$1:$IW$188,70,FALSE),0)</f>
        <v>0</v>
      </c>
      <c r="DI97" s="19">
        <f>IFERROR(HLOOKUP(DI$1,'Nakladova matice_2018'!$A$1:$IW$188,70,FALSE),0)</f>
        <v>0</v>
      </c>
      <c r="DJ97" s="19">
        <f>IFERROR(HLOOKUP(DJ$1,'Nakladova matice_2018'!$A$1:$IW$188,70,FALSE),0)</f>
        <v>0</v>
      </c>
      <c r="DK97" s="19">
        <f>IFERROR(HLOOKUP(DK$1,'Nakladova matice_2018'!$A$1:$IW$188,70,FALSE),0)</f>
        <v>0</v>
      </c>
      <c r="DL97" s="19">
        <f>IFERROR(HLOOKUP(DL$1,'Nakladova matice_2018'!$A$1:$IW$188,70,FALSE),0)</f>
        <v>0</v>
      </c>
      <c r="DM97" s="19">
        <f>IFERROR(HLOOKUP(DM$1,'Nakladova matice_2018'!$A$1:$IW$188,70,FALSE),0)</f>
        <v>0</v>
      </c>
      <c r="DN97" s="19">
        <f>IFERROR(HLOOKUP(DN$1,'Nakladova matice_2018'!$A$1:$IW$188,70,FALSE),0)</f>
        <v>0</v>
      </c>
      <c r="DO97" s="19">
        <f>IFERROR(HLOOKUP(DO$1,'Nakladova matice_2018'!$A$1:$IW$188,70,FALSE),0)</f>
        <v>0</v>
      </c>
      <c r="DP97" s="19">
        <f>IFERROR(HLOOKUP(DP$1,'Nakladova matice_2018'!$A$1:$IW$188,70,FALSE),0)</f>
        <v>0</v>
      </c>
      <c r="DQ97" s="19">
        <f>IFERROR(HLOOKUP(DQ$1,'Nakladova matice_2018'!$A$1:$IW$188,70,FALSE),0)</f>
        <v>0</v>
      </c>
      <c r="DR97" s="19">
        <f>IFERROR(HLOOKUP(DR$1,'Nakladova matice_2018'!$A$1:$IW$188,70,FALSE),0)</f>
        <v>0</v>
      </c>
      <c r="DS97" s="19">
        <f>IFERROR(HLOOKUP(DS$1,'Nakladova matice_2018'!$A$1:$IW$188,70,FALSE),0)</f>
        <v>0</v>
      </c>
      <c r="DT97" s="19">
        <f>IFERROR(HLOOKUP(DT$1,'Nakladova matice_2018'!$A$1:$IW$188,70,FALSE),0)</f>
        <v>0</v>
      </c>
      <c r="DU97" s="19">
        <f>IFERROR(HLOOKUP(DU$1,'Nakladova matice_2018'!$A$1:$IW$188,70,FALSE),0)</f>
        <v>0</v>
      </c>
      <c r="DV97" s="19">
        <f>IFERROR(HLOOKUP(DV$1,'Nakladova matice_2018'!$A$1:$IW$188,70,FALSE),0)</f>
        <v>0</v>
      </c>
      <c r="DW97" s="19">
        <f>IFERROR(HLOOKUP(DW$1,'Nakladova matice_2018'!$A$1:$IW$188,70,FALSE),0)</f>
        <v>0</v>
      </c>
      <c r="DX97" s="19">
        <f>IFERROR(HLOOKUP(DX$1,'Nakladova matice_2018'!$A$1:$IW$188,70,FALSE),0)</f>
        <v>0</v>
      </c>
      <c r="DY97" s="19">
        <f>IFERROR(HLOOKUP(DY$1,'Nakladova matice_2018'!$A$1:$IW$188,70,FALSE),0)</f>
        <v>0</v>
      </c>
      <c r="DZ97" s="19">
        <f>IFERROR(HLOOKUP(DZ$1,'Nakladova matice_2018'!$A$1:$IW$188,70,FALSE),0)</f>
        <v>0</v>
      </c>
      <c r="EA97" s="19">
        <f>IFERROR(HLOOKUP(EA$1,'Nakladova matice_2018'!$A$1:$IW$188,70,FALSE),0)</f>
        <v>0</v>
      </c>
      <c r="EB97" s="19">
        <f>IFERROR(HLOOKUP(EB$1,'Nakladova matice_2018'!$A$1:$IW$188,70,FALSE),0)</f>
        <v>0</v>
      </c>
      <c r="EC97" s="19">
        <f>IFERROR(HLOOKUP(EC$1,'Nakladova matice_2018'!$A$1:$IW$188,70,FALSE),0)</f>
        <v>0</v>
      </c>
      <c r="ED97" s="19">
        <f>IFERROR(HLOOKUP(ED$1,'Nakladova matice_2018'!$A$1:$IW$188,70,FALSE),0)</f>
        <v>0</v>
      </c>
      <c r="EE97" s="19">
        <f>IFERROR(HLOOKUP(EE$1,'Nakladova matice_2018'!$A$1:$IW$188,70,FALSE),0)</f>
        <v>0</v>
      </c>
      <c r="EF97" s="19">
        <f>IFERROR(HLOOKUP(EF$1,'Nakladova matice_2018'!$A$1:$IW$188,70,FALSE),0)</f>
        <v>0</v>
      </c>
      <c r="EG97" s="19">
        <f>IFERROR(HLOOKUP(EG$1,'Nakladova matice_2018'!$A$1:$IW$188,70,FALSE),0)</f>
        <v>0</v>
      </c>
      <c r="EH97" s="19">
        <f>IFERROR(HLOOKUP(EH$1,'Nakladova matice_2018'!$A$1:$IW$188,70,FALSE),0)</f>
        <v>0</v>
      </c>
      <c r="EI97" s="19">
        <f>IFERROR(HLOOKUP(EI$1,'Nakladova matice_2018'!$A$1:$IW$188,70,FALSE),0)</f>
        <v>0</v>
      </c>
      <c r="EJ97" s="19">
        <f>IFERROR(HLOOKUP(EJ$1,'Nakladova matice_2018'!$A$1:$IW$188,70,FALSE),0)</f>
        <v>0</v>
      </c>
      <c r="EK97" s="19">
        <f>IFERROR(HLOOKUP(EK$1,'Nakladova matice_2018'!$A$1:$IW$188,70,FALSE),0)</f>
        <v>0</v>
      </c>
      <c r="EL97" s="19">
        <f>IFERROR(HLOOKUP(EL$1,'Nakladova matice_2018'!$A$1:$IW$188,70,FALSE),0)</f>
        <v>0</v>
      </c>
      <c r="EM97" s="19">
        <f>IFERROR(HLOOKUP(EM$1,'Nakladova matice_2018'!$A$1:$IW$188,70,FALSE),0)</f>
        <v>0</v>
      </c>
      <c r="EN97" s="19">
        <f>IFERROR(HLOOKUP(EN$1,'Nakladova matice_2018'!$A$1:$IW$188,70,FALSE),0)</f>
        <v>0</v>
      </c>
      <c r="EO97" s="19">
        <f>IFERROR(HLOOKUP(EO$1,'Nakladova matice_2018'!$A$1:$IW$188,70,FALSE),0)</f>
        <v>0</v>
      </c>
      <c r="EP97" s="19">
        <f>IFERROR(HLOOKUP(EP$1,'Nakladova matice_2018'!$A$1:$IW$188,70,FALSE),0)</f>
        <v>0</v>
      </c>
      <c r="EQ97" s="19">
        <f>IFERROR(HLOOKUP(EQ$1,'Nakladova matice_2018'!$A$1:$IW$188,70,FALSE),0)</f>
        <v>0</v>
      </c>
      <c r="ER97" s="19">
        <f>IFERROR(HLOOKUP(ER$1,'Nakladova matice_2018'!$A$1:$IW$188,70,FALSE),0)</f>
        <v>0</v>
      </c>
      <c r="ES97" s="19">
        <f>IFERROR(HLOOKUP(ES$1,'Nakladova matice_2018'!$A$1:$IW$188,70,FALSE),0)</f>
        <v>0</v>
      </c>
      <c r="ET97" s="19">
        <f>IFERROR(HLOOKUP(ET$1,'Nakladova matice_2018'!$A$1:$IW$188,70,FALSE),0)</f>
        <v>0</v>
      </c>
      <c r="EU97" s="19">
        <f>IFERROR(HLOOKUP(EU$1,'Nakladova matice_2018'!$A$1:$IW$188,70,FALSE),0)</f>
        <v>0</v>
      </c>
      <c r="EV97" s="19">
        <f>IFERROR(HLOOKUP(EV$1,'Nakladova matice_2018'!$A$1:$IW$188,70,FALSE),0)</f>
        <v>0</v>
      </c>
      <c r="EW97" s="19">
        <f>IFERROR(HLOOKUP(EW$1,'Nakladova matice_2018'!$A$1:$IW$188,70,FALSE),0)</f>
        <v>0</v>
      </c>
      <c r="EX97" s="19">
        <f>IFERROR(HLOOKUP(EX$1,'Nakladova matice_2018'!$A$1:$IW$188,70,FALSE),0)</f>
        <v>0</v>
      </c>
      <c r="EY97" s="19">
        <f>IFERROR(HLOOKUP(EY$1,'Nakladova matice_2018'!$A$1:$IW$188,70,FALSE),0)</f>
        <v>0</v>
      </c>
      <c r="EZ97" s="19">
        <f>IFERROR(HLOOKUP(EZ$1,'Nakladova matice_2018'!$A$1:$IW$188,70,FALSE),0)</f>
        <v>0</v>
      </c>
      <c r="FA97" s="19">
        <f>IFERROR(HLOOKUP(FA$1,'Nakladova matice_2018'!$A$1:$IW$188,70,FALSE),0)</f>
        <v>0</v>
      </c>
      <c r="FB97" s="19">
        <f>IFERROR(HLOOKUP(FB$1,'Nakladova matice_2018'!$A$1:$IW$188,70,FALSE),0)</f>
        <v>0</v>
      </c>
      <c r="FC97" s="19">
        <f>IFERROR(HLOOKUP(FC$1,'Nakladova matice_2018'!$A$1:$IW$188,70,FALSE),0)</f>
        <v>0</v>
      </c>
      <c r="FD97" s="19">
        <f>IFERROR(HLOOKUP(FD$1,'Nakladova matice_2018'!$A$1:$IW$188,70,FALSE),0)</f>
        <v>0</v>
      </c>
      <c r="FE97" s="19">
        <f>IFERROR(HLOOKUP(FE$1,'Nakladova matice_2018'!$A$1:$IW$188,70,FALSE),0)</f>
        <v>0</v>
      </c>
      <c r="FF97" s="19">
        <f>IFERROR(HLOOKUP(FF$1,'Nakladova matice_2018'!$A$1:$IW$188,70,FALSE),0)</f>
        <v>0</v>
      </c>
      <c r="FG97" s="19">
        <f>IFERROR(HLOOKUP(FG$1,'Nakladova matice_2018'!$A$1:$IW$188,70,FALSE),0)</f>
        <v>0</v>
      </c>
      <c r="FH97" s="19">
        <f>IFERROR(HLOOKUP(FH$1,'Nakladova matice_2018'!$A$1:$IW$188,70,FALSE),0)</f>
        <v>0</v>
      </c>
      <c r="FI97" s="19">
        <f>IFERROR(HLOOKUP(FI$1,'Nakladova matice_2018'!$A$1:$IW$188,70,FALSE),0)</f>
        <v>0</v>
      </c>
      <c r="FJ97" s="19">
        <f>IFERROR(HLOOKUP(FJ$1,'Nakladova matice_2018'!$A$1:$IW$188,70,FALSE),0)</f>
        <v>0</v>
      </c>
      <c r="FK97" s="19">
        <f>IFERROR(HLOOKUP(FK$1,'Nakladova matice_2018'!$A$1:$IW$188,70,FALSE),0)</f>
        <v>0</v>
      </c>
      <c r="FL97" s="19">
        <f>IFERROR(HLOOKUP(FL$1,'Nakladova matice_2018'!$A$1:$IW$188,70,FALSE),0)</f>
        <v>0</v>
      </c>
      <c r="FM97" s="19">
        <f>IFERROR(HLOOKUP(FM$1,'Nakladova matice_2018'!$A$1:$IW$188,70,FALSE),0)</f>
        <v>0</v>
      </c>
      <c r="FN97" s="19">
        <f>IFERROR(HLOOKUP(FN$1,'Nakladova matice_2018'!$A$1:$IW$188,70,FALSE),0)</f>
        <v>0</v>
      </c>
      <c r="FO97" s="19">
        <f>IFERROR(HLOOKUP(FO$1,'Nakladova matice_2018'!$A$1:$IW$188,70,FALSE),0)</f>
        <v>0</v>
      </c>
      <c r="FP97" s="19">
        <f>IFERROR(HLOOKUP(FP$1,'Nakladova matice_2018'!$A$1:$IW$188,70,FALSE),0)</f>
        <v>0</v>
      </c>
      <c r="FQ97" s="19">
        <f>IFERROR(HLOOKUP(FQ$1,'Nakladova matice_2018'!$A$1:$IW$188,70,FALSE),0)</f>
        <v>0</v>
      </c>
      <c r="FR97" s="19">
        <f>IFERROR(HLOOKUP(FR$1,'Nakladova matice_2018'!$A$1:$IW$188,70,FALSE),0)</f>
        <v>0</v>
      </c>
      <c r="FS97" s="19">
        <f>IFERROR(HLOOKUP(FS$1,'Nakladova matice_2018'!$A$1:$IW$188,70,FALSE),0)</f>
        <v>0</v>
      </c>
      <c r="FT97" s="19">
        <f>IFERROR(HLOOKUP(FT$1,'Nakladova matice_2018'!$A$1:$IW$188,70,FALSE),0)</f>
        <v>0</v>
      </c>
      <c r="FU97" s="19">
        <f>IFERROR(HLOOKUP(FU$1,'Nakladova matice_2018'!$A$1:$IW$188,70,FALSE),0)</f>
        <v>0</v>
      </c>
      <c r="FV97" s="19">
        <f>IFERROR(HLOOKUP(FV$1,'Nakladova matice_2018'!$A$1:$IW$188,70,FALSE),0)</f>
        <v>0</v>
      </c>
      <c r="FW97" s="19">
        <f>IFERROR(HLOOKUP(FW$1,'Nakladova matice_2018'!$A$1:$IW$188,70,FALSE),0)</f>
        <v>0</v>
      </c>
      <c r="FX97" s="19">
        <f>IFERROR(HLOOKUP(FX$1,'Nakladova matice_2018'!$A$1:$IW$188,70,FALSE),0)</f>
        <v>0</v>
      </c>
      <c r="FY97" s="19">
        <f>IFERROR(HLOOKUP(FY$1,'Nakladova matice_2018'!$A$1:$IW$188,70,FALSE),0)</f>
        <v>0</v>
      </c>
      <c r="FZ97" s="19">
        <f>IFERROR(HLOOKUP(FZ$1,'Nakladova matice_2018'!$A$1:$IW$188,70,FALSE),0)</f>
        <v>0</v>
      </c>
      <c r="GA97" s="19">
        <f>IFERROR(HLOOKUP(GA$1,'Nakladova matice_2018'!$A$1:$IW$188,70,FALSE),0)</f>
        <v>0</v>
      </c>
      <c r="GB97" s="19">
        <f>IFERROR(HLOOKUP(GB$1,'Nakladova matice_2018'!$A$1:$IW$188,70,FALSE),0)</f>
        <v>0</v>
      </c>
      <c r="GC97" s="19">
        <f>IFERROR(HLOOKUP(GC$1,'Nakladova matice_2018'!$A$1:$IW$188,70,FALSE),0)</f>
        <v>0</v>
      </c>
      <c r="GD97" s="19">
        <f>IFERROR(HLOOKUP(GD$1,'Nakladova matice_2018'!$A$1:$IW$188,70,FALSE),0)</f>
        <v>0</v>
      </c>
      <c r="GE97" s="19">
        <f>IFERROR(HLOOKUP(GE$1,'Nakladova matice_2018'!$A$1:$IW$188,70,FALSE),0)</f>
        <v>0</v>
      </c>
      <c r="GF97" s="19">
        <f>IFERROR(HLOOKUP(GF$1,'Nakladova matice_2018'!$A$1:$IW$188,70,FALSE),0)</f>
        <v>0</v>
      </c>
      <c r="GG97" s="19">
        <f>IFERROR(HLOOKUP(GG$1,'Nakladova matice_2018'!$A$1:$IW$188,70,FALSE),0)</f>
        <v>0</v>
      </c>
      <c r="GH97" s="19">
        <f>IFERROR(HLOOKUP(GH$1,'Nakladova matice_2018'!$A$1:$IW$188,70,FALSE),0)</f>
        <v>0</v>
      </c>
      <c r="GI97" s="19">
        <f>IFERROR(HLOOKUP(GI$1,'Nakladova matice_2018'!$A$1:$IW$188,70,FALSE),0)</f>
        <v>0</v>
      </c>
      <c r="GJ97" s="19">
        <f>IFERROR(HLOOKUP(GJ$1,'Nakladova matice_2018'!$A$1:$IW$188,70,FALSE),0)</f>
        <v>848.21</v>
      </c>
      <c r="GK97" s="19">
        <f>IFERROR(HLOOKUP(GK$1,'Nakladova matice_2018'!$A$1:$IW$188,70,FALSE),0)</f>
        <v>0</v>
      </c>
      <c r="GL97" s="19">
        <f>IFERROR(HLOOKUP(GL$1,'Nakladova matice_2018'!$A$1:$IW$188,70,FALSE),0)</f>
        <v>0</v>
      </c>
      <c r="GM97" s="19">
        <f>IFERROR(HLOOKUP(GM$1,'Nakladova matice_2018'!$A$1:$IW$188,70,FALSE),0)</f>
        <v>29980.91</v>
      </c>
      <c r="GN97" s="19">
        <f>IFERROR(HLOOKUP(GN$1,'Nakladova matice_2018'!$A$1:$IW$188,70,FALSE),0)</f>
        <v>0</v>
      </c>
      <c r="GO97" s="19">
        <f>IFERROR(HLOOKUP(GO$1,'Nakladova matice_2018'!$A$1:$IW$188,70,FALSE),0)</f>
        <v>0</v>
      </c>
      <c r="GP97" s="19">
        <f>IFERROR(HLOOKUP(GP$1,'Nakladova matice_2018'!$A$1:$IW$188,70,FALSE),0)</f>
        <v>0</v>
      </c>
      <c r="GQ97" s="19">
        <f>IFERROR(HLOOKUP(GQ$1,'Nakladova matice_2018'!$A$1:$IW$188,70,FALSE),0)</f>
        <v>0</v>
      </c>
      <c r="GR97" s="19">
        <f>IFERROR(HLOOKUP(GR$1,'Nakladova matice_2018'!$A$1:$IW$188,70,FALSE),0)</f>
        <v>0</v>
      </c>
      <c r="GS97" s="19">
        <f>IFERROR(HLOOKUP(GS$1,'Nakladova matice_2018'!$A$1:$IW$188,70,FALSE),0)</f>
        <v>0</v>
      </c>
      <c r="GT97" s="19">
        <f>IFERROR(HLOOKUP(GT$1,'Nakladova matice_2018'!$A$1:$IW$188,70,FALSE),0)</f>
        <v>0</v>
      </c>
      <c r="GU97" s="19">
        <f>IFERROR(HLOOKUP(GU$1,'Nakladova matice_2018'!$A$1:$IW$188,70,FALSE),0)</f>
        <v>0</v>
      </c>
      <c r="GV97" s="19">
        <f>IFERROR(HLOOKUP(GV$1,'Nakladova matice_2018'!$A$1:$IW$188,70,FALSE),0)</f>
        <v>0</v>
      </c>
      <c r="GW97" s="19">
        <f>IFERROR(HLOOKUP(GW$1,'Nakladova matice_2018'!$A$1:$IW$188,70,FALSE),0)</f>
        <v>0</v>
      </c>
      <c r="GX97" s="19">
        <f>IFERROR(HLOOKUP(GX$1,'Nakladova matice_2018'!$A$1:$IW$188,70,FALSE),0)</f>
        <v>0</v>
      </c>
      <c r="GY97" s="19">
        <f>IFERROR(HLOOKUP(GY$1,'Nakladova matice_2018'!$A$1:$IW$188,70,FALSE),0)</f>
        <v>0</v>
      </c>
      <c r="GZ97" s="19">
        <f>IFERROR(HLOOKUP(GZ$1,'Nakladova matice_2018'!$A$1:$IW$188,70,FALSE),0)</f>
        <v>0</v>
      </c>
      <c r="HA97" s="19">
        <f>IFERROR(HLOOKUP(HA$1,'Nakladova matice_2018'!$A$1:$IW$188,70,FALSE),0)</f>
        <v>0</v>
      </c>
      <c r="HB97" s="19">
        <f>IFERROR(HLOOKUP(HB$1,'Nakladova matice_2018'!$A$1:$IW$188,70,FALSE),0)</f>
        <v>0</v>
      </c>
      <c r="HC97" s="19">
        <f>IFERROR(HLOOKUP(HC$1,'Nakladova matice_2018'!$A$1:$IW$188,70,FALSE),0)</f>
        <v>0</v>
      </c>
      <c r="HD97" s="19">
        <f>IFERROR(HLOOKUP(HD$1,'Nakladova matice_2018'!$A$1:$IW$188,70,FALSE),0)</f>
        <v>0</v>
      </c>
      <c r="HE97" s="19">
        <f>IFERROR(HLOOKUP(HE$1,'Nakladova matice_2018'!$A$1:$IW$188,70,FALSE),0)</f>
        <v>0</v>
      </c>
      <c r="HF97" s="19">
        <f>IFERROR(HLOOKUP(HF$1,'Nakladova matice_2018'!$A$1:$IW$188,70,FALSE),0)</f>
        <v>0</v>
      </c>
      <c r="HG97" s="19">
        <f>IFERROR(HLOOKUP(HG$1,'Nakladova matice_2018'!$A$1:$IW$188,70,FALSE),0)</f>
        <v>0</v>
      </c>
      <c r="HH97" s="19">
        <f>IFERROR(HLOOKUP(HH$1,'Nakladova matice_2018'!$A$1:$IW$188,70,FALSE),0)</f>
        <v>0</v>
      </c>
      <c r="HI97" s="19">
        <f>IFERROR(HLOOKUP(HI$1,'Nakladova matice_2018'!$A$1:$IW$188,70,FALSE),0)</f>
        <v>0</v>
      </c>
      <c r="HJ97" s="19">
        <f>IFERROR(HLOOKUP(HJ$1,'Nakladova matice_2018'!$A$1:$IW$188,70,FALSE),0)</f>
        <v>0</v>
      </c>
      <c r="HK97" s="19">
        <f>IFERROR(HLOOKUP(HK$1,'Nakladova matice_2018'!$A$1:$IW$188,70,FALSE),0)</f>
        <v>0</v>
      </c>
      <c r="HL97" s="19">
        <f>IFERROR(HLOOKUP(HL$1,'Nakladova matice_2018'!$A$1:$IW$188,70,FALSE),0)</f>
        <v>0</v>
      </c>
      <c r="HM97" s="19">
        <f>IFERROR(HLOOKUP(HM$1,'Nakladova matice_2018'!$A$1:$IW$188,70,FALSE),0)</f>
        <v>0</v>
      </c>
      <c r="HN97" s="19">
        <f>IFERROR(HLOOKUP(HN$1,'Nakladova matice_2018'!$A$1:$IW$188,70,FALSE),0)</f>
        <v>0</v>
      </c>
      <c r="HO97" s="19">
        <f>IFERROR(HLOOKUP(HO$1,'Nakladova matice_2018'!$A$1:$IW$188,70,FALSE),0)</f>
        <v>0</v>
      </c>
      <c r="HP97" s="19">
        <f>IFERROR(HLOOKUP(HP$1,'Nakladova matice_2018'!$A$1:$IW$188,70,FALSE),0)</f>
        <v>0</v>
      </c>
      <c r="HQ97" s="19">
        <f>IFERROR(HLOOKUP(HQ$1,'Nakladova matice_2018'!$A$1:$IW$188,70,FALSE),0)</f>
        <v>0</v>
      </c>
      <c r="HR97" s="19">
        <f>IFERROR(HLOOKUP(HR$1,'Nakladova matice_2018'!$A$1:$IW$188,70,FALSE),0)</f>
        <v>0</v>
      </c>
      <c r="HS97" s="19">
        <f>IFERROR(HLOOKUP(HS$1,'Nakladova matice_2018'!$A$1:$IW$188,70,FALSE),0)</f>
        <v>0</v>
      </c>
      <c r="HT97" s="19">
        <f>IFERROR(HLOOKUP(HT$1,'Nakladova matice_2018'!$A$1:$IW$188,70,FALSE),0)</f>
        <v>77718</v>
      </c>
      <c r="HU97" s="19">
        <f>IFERROR(HLOOKUP(HU$1,'Nakladova matice_2018'!$A$1:$IW$188,70,FALSE),0)</f>
        <v>124945</v>
      </c>
      <c r="HV97" s="19">
        <f>IFERROR(HLOOKUP(HV$1,'Nakladova matice_2018'!$A$1:$IW$188,70,FALSE),0)</f>
        <v>108573</v>
      </c>
      <c r="HW97" s="19">
        <f>IFERROR(HLOOKUP(HW$1,'Nakladova matice_2018'!$A$1:$IW$188,70,FALSE),0)</f>
        <v>463952</v>
      </c>
      <c r="HX97" s="19">
        <f>IFERROR(HLOOKUP(HX$1,'Nakladova matice_2018'!$A$1:$IW$188,70,FALSE),0)</f>
        <v>59103</v>
      </c>
      <c r="HY97" s="19">
        <f>IFERROR(HLOOKUP(HY$1,'Nakladova matice_2018'!$A$1:$IW$188,70,FALSE),0)</f>
        <v>144312</v>
      </c>
      <c r="HZ97" s="19">
        <f>IFERROR(HLOOKUP(HZ$1,'Nakladova matice_2018'!$A$1:$IW$188,70,FALSE),0)</f>
        <v>0</v>
      </c>
      <c r="IA97" s="19">
        <f>IFERROR(HLOOKUP(IA$1,'Nakladova matice_2018'!$A$1:$IW$188,70,FALSE),0)</f>
        <v>21053</v>
      </c>
      <c r="IB97" s="19">
        <f>IFERROR(HLOOKUP(IB$1,'Nakladova matice_2018'!$A$1:$IW$188,70,FALSE),0)</f>
        <v>0</v>
      </c>
      <c r="IC97" s="19">
        <f>IFERROR(HLOOKUP(IC$1,'Nakladova matice_2018'!$A$1:$IW$188,70,FALSE),0)</f>
        <v>0</v>
      </c>
      <c r="ID97" s="19">
        <f>IFERROR(HLOOKUP(ID$1,'Nakladova matice_2018'!$A$1:$IW$188,70,FALSE),0)</f>
        <v>64786</v>
      </c>
      <c r="IE97" s="19">
        <f>IFERROR(HLOOKUP(IE$1,'Nakladova matice_2018'!$A$1:$IW$188,70,FALSE),0)</f>
        <v>0</v>
      </c>
      <c r="IF97" s="19">
        <f>IFERROR(HLOOKUP(IF$1,'Nakladova matice_2018'!$A$1:$IW$188,70,FALSE),0)</f>
        <v>0</v>
      </c>
      <c r="IG97" s="19">
        <f>IFERROR(HLOOKUP(IG$1,'Nakladova matice_2018'!$A$1:$IW$188,70,FALSE),0)</f>
        <v>0</v>
      </c>
      <c r="IH97" s="19">
        <f>IFERROR(HLOOKUP(IH$1,'Nakladova matice_2018'!$A$1:$IW$188,70,FALSE),0)</f>
        <v>0</v>
      </c>
      <c r="II97" s="19">
        <f>IFERROR(HLOOKUP(II$1,'Nakladova matice_2018'!$A$1:$IW$188,70,FALSE),0)</f>
        <v>0</v>
      </c>
      <c r="IJ97" s="19">
        <f>IFERROR(HLOOKUP(IJ$1,'Nakladova matice_2018'!$A$1:$IW$188,70,FALSE),0)</f>
        <v>0</v>
      </c>
      <c r="IK97" s="19">
        <f>IFERROR(HLOOKUP(IK$1,'Nakladova matice_2018'!$A$1:$IW$188,70,FALSE),0)</f>
        <v>0</v>
      </c>
      <c r="IL97" s="19">
        <f>IFERROR(HLOOKUP(IL$1,'Nakladova matice_2018'!$A$1:$IW$188,70,FALSE),0)</f>
        <v>181048.62</v>
      </c>
      <c r="IM97" s="19">
        <f>IFERROR(HLOOKUP(IM$1,'Nakladova matice_2018'!$A$1:$IW$188,70,FALSE),0)</f>
        <v>0</v>
      </c>
      <c r="IN97" s="19">
        <f>IFERROR(HLOOKUP(IN$1,'Nakladova matice_2018'!$A$1:$IW$188,70,FALSE),0)</f>
        <v>0</v>
      </c>
      <c r="IO97" s="19">
        <f>IFERROR(HLOOKUP(IO$1,'Nakladova matice_2018'!$A$1:$IW$188,70,FALSE),0)</f>
        <v>0</v>
      </c>
      <c r="IP97" s="19">
        <f>IFERROR(HLOOKUP(IP$1,'Nakladova matice_2018'!$A$1:$IW$188,70,FALSE),0)</f>
        <v>0</v>
      </c>
      <c r="IQ97" s="19">
        <f>IFERROR(HLOOKUP(IQ$1,'Nakladova matice_2018'!$A$1:$IW$188,70,FALSE),0)</f>
        <v>16164.68</v>
      </c>
      <c r="IR97" s="19">
        <f>IFERROR(HLOOKUP(IR$1,'Nakladova matice_2018'!$A$1:$IW$188,70,FALSE),0)</f>
        <v>0</v>
      </c>
      <c r="IS97" s="19">
        <f>IFERROR(HLOOKUP(IS$1,'Nakladova matice_2018'!$A$1:$IW$188,70,FALSE),0)</f>
        <v>0</v>
      </c>
      <c r="IT97" s="19">
        <f>IFERROR(HLOOKUP(IT$1,'Nakladova matice_2018'!$A$1:$IW$188,70,FALSE),0)</f>
        <v>0</v>
      </c>
      <c r="IU97" s="19">
        <f>IFERROR(HLOOKUP(IU$1,'Nakladova matice_2018'!$A$1:$IW$188,70,FALSE),0)</f>
        <v>0</v>
      </c>
      <c r="IV97" s="19">
        <f>IFERROR(HLOOKUP(IV$1,'Nakladova matice_2018'!$A$1:$IW$188,70,FALSE),0)</f>
        <v>0</v>
      </c>
      <c r="IW97" s="19">
        <f>IFERROR(HLOOKUP(IW$1,'Nakladova matice_2018'!$A$1:$IW$188,70,FALSE),0)</f>
        <v>0</v>
      </c>
      <c r="IX97" s="19">
        <f>IFERROR(HLOOKUP(IX$1,'Nakladova matice_2018'!$A$1:$IW$188,70,FALSE),0)</f>
        <v>0</v>
      </c>
      <c r="IY97" s="19">
        <f>IFERROR(HLOOKUP(IY$1,'Nakladova matice_2018'!$A$1:$IW$188,70,FALSE),0)</f>
        <v>0</v>
      </c>
      <c r="IZ97" s="19">
        <f>IFERROR(HLOOKUP(IZ$1,'Nakladova matice_2018'!$A$1:$IW$188,70,FALSE),0)</f>
        <v>0</v>
      </c>
      <c r="JA97" s="19">
        <f>IFERROR(HLOOKUP(JA$1,'Nakladova matice_2018'!$A$1:$IW$188,70,FALSE),0)</f>
        <v>0</v>
      </c>
      <c r="JB97" s="19">
        <f>IFERROR(HLOOKUP(JB$1,'Nakladova matice_2018'!$A$1:$IW$188,70,FALSE),0)</f>
        <v>0</v>
      </c>
      <c r="JC97" s="19">
        <f>IFERROR(HLOOKUP(JC$1,'Nakladova matice_2018'!$A$1:$IW$188,70,FALSE),0)</f>
        <v>0</v>
      </c>
      <c r="JD97" s="19">
        <f>IFERROR(HLOOKUP(JD$1,'Nakladova matice_2018'!$A$1:$IW$188,70,FALSE),0)</f>
        <v>0</v>
      </c>
      <c r="JE97" s="19">
        <f>IFERROR(HLOOKUP(JE$1,'Nakladova matice_2018'!$A$1:$IW$188,70,FALSE),0)</f>
        <v>0</v>
      </c>
      <c r="JF97" s="19">
        <f>IFERROR(HLOOKUP(JF$1,'Nakladova matice_2018'!$A$1:$IW$188,70,FALSE),0)</f>
        <v>0</v>
      </c>
      <c r="JG97" s="19">
        <f>IFERROR(HLOOKUP(JG$1,'Nakladova matice_2018'!$A$1:$IW$188,70,FALSE),0)</f>
        <v>0</v>
      </c>
      <c r="JH97" s="19">
        <f>IFERROR(HLOOKUP(JH$1,'Nakladova matice_2018'!$A$1:$IW$188,70,FALSE),0)</f>
        <v>0</v>
      </c>
      <c r="JI97" s="19">
        <f>IFERROR(HLOOKUP(JI$1,'Nakladova matice_2018'!$A$1:$IW$188,70,FALSE),0)</f>
        <v>0</v>
      </c>
      <c r="JJ97" s="19">
        <f>IFERROR(HLOOKUP(JJ$1,'Nakladova matice_2018'!$A$1:$IW$188,70,FALSE),0)</f>
        <v>0</v>
      </c>
      <c r="JK97" s="19">
        <f>IFERROR(HLOOKUP(JK$1,'Nakladova matice_2018'!$A$1:$IW$188,70,FALSE),0)</f>
        <v>0</v>
      </c>
      <c r="JL97" s="19">
        <f>IFERROR(HLOOKUP(JL$1,'Nakladova matice_2018'!$A$1:$IW$188,70,FALSE),0)</f>
        <v>0</v>
      </c>
      <c r="JM97" s="19">
        <f>IFERROR(HLOOKUP(JM$1,'Nakladova matice_2018'!$A$1:$IW$188,70,FALSE),0)</f>
        <v>0</v>
      </c>
      <c r="JN97" s="19">
        <f>IFERROR(HLOOKUP(JN$1,'Nakladova matice_2018'!$A$1:$IW$188,70,FALSE),0)</f>
        <v>0</v>
      </c>
      <c r="JO97" s="19">
        <f>IFERROR(HLOOKUP(JO$1,'Nakladova matice_2018'!$A$1:$IW$188,70,FALSE),0)</f>
        <v>0</v>
      </c>
      <c r="JP97" s="19">
        <f>IFERROR(HLOOKUP(JP$1,'Nakladova matice_2018'!$A$1:$IW$188,70,FALSE),0)</f>
        <v>0</v>
      </c>
      <c r="JQ97" s="19">
        <f>IFERROR(HLOOKUP(JQ$1,'Nakladova matice_2018'!$A$1:$IW$188,70,FALSE),0)</f>
        <v>0</v>
      </c>
      <c r="JR97" s="19">
        <f>IFERROR(HLOOKUP(JR$1,'Nakladova matice_2018'!$A$1:$IW$188,70,FALSE),0)</f>
        <v>0</v>
      </c>
      <c r="JS97" s="19">
        <f>IFERROR(HLOOKUP(JS$1,'Nakladova matice_2018'!$A$1:$IW$188,70,FALSE),0)</f>
        <v>0</v>
      </c>
      <c r="JT97" s="19">
        <f>IFERROR(HLOOKUP(JT$1,'Nakladova matice_2018'!$A$1:$IW$188,70,FALSE),0)</f>
        <v>0</v>
      </c>
      <c r="JU97" s="19">
        <f>IFERROR(HLOOKUP(JU$1,'Nakladova matice_2018'!$A$1:$IW$188,70,FALSE),0)</f>
        <v>0</v>
      </c>
      <c r="JV97" s="19">
        <f>IFERROR(HLOOKUP(JV$1,'Nakladova matice_2018'!$A$1:$IW$188,70,FALSE),0)</f>
        <v>0</v>
      </c>
      <c r="JW97" s="19">
        <f>IFERROR(HLOOKUP(JW$1,'Nakladova matice_2018'!$A$1:$IW$188,70,FALSE),0)</f>
        <v>0</v>
      </c>
      <c r="JX97" s="19">
        <f>IFERROR(HLOOKUP(JX$1,'Nakladova matice_2018'!$A$1:$IW$188,70,FALSE),0)</f>
        <v>0</v>
      </c>
      <c r="JY97" s="19">
        <f>IFERROR(HLOOKUP(JY$1,'Nakladova matice_2018'!$A$1:$IW$188,70,FALSE),0)</f>
        <v>0</v>
      </c>
      <c r="JZ97" s="19">
        <f>IFERROR(HLOOKUP(JZ$1,'Nakladova matice_2018'!$A$1:$IW$188,70,FALSE),0)</f>
        <v>0</v>
      </c>
      <c r="KA97" s="19">
        <f>IFERROR(HLOOKUP(KA$1,'Nakladova matice_2018'!$A$1:$IW$188,70,FALSE),0)</f>
        <v>0</v>
      </c>
      <c r="KB97" s="19">
        <f>IFERROR(HLOOKUP(KB$1,'Nakladova matice_2018'!$A$1:$IW$188,70,FALSE),0)</f>
        <v>0</v>
      </c>
      <c r="KC97" s="19">
        <f>IFERROR(HLOOKUP(KC$1,'Nakladova matice_2018'!$A$1:$IW$188,70,FALSE),0)</f>
        <v>0</v>
      </c>
      <c r="KD97" s="19">
        <f>IFERROR(HLOOKUP(KD$1,'Nakladova matice_2018'!$A$1:$IW$188,70,FALSE),0)</f>
        <v>0</v>
      </c>
      <c r="KE97" s="19">
        <f>IFERROR(HLOOKUP(KE$1,'Nakladova matice_2018'!$A$1:$IW$188,70,FALSE),0)</f>
        <v>0</v>
      </c>
      <c r="KF97" s="19">
        <f>IFERROR(HLOOKUP(KF$1,'Nakladova matice_2018'!$A$1:$IW$188,70,FALSE),0)</f>
        <v>0</v>
      </c>
      <c r="KG97" s="19">
        <f>IFERROR(HLOOKUP(KG$1,'Nakladova matice_2018'!$A$1:$IW$188,70,FALSE),0)</f>
        <v>0</v>
      </c>
      <c r="KH97" s="19">
        <f>IFERROR(HLOOKUP(KH$1,'Nakladova matice_2018'!$A$1:$IW$188,70,FALSE),0)</f>
        <v>0</v>
      </c>
      <c r="KI97" s="19">
        <f>IFERROR(HLOOKUP(KI$1,'Nakladova matice_2018'!$A$1:$IW$188,70,FALSE),0)</f>
        <v>0</v>
      </c>
      <c r="KJ97" s="19">
        <f>IFERROR(HLOOKUP(KJ$1,'Nakladova matice_2018'!$A$1:$IW$188,70,FALSE),0)</f>
        <v>0</v>
      </c>
      <c r="KK97" s="19">
        <f>IFERROR(HLOOKUP(KK$1,'Nakladova matice_2018'!$A$1:$IW$188,70,FALSE),0)</f>
        <v>0</v>
      </c>
      <c r="KL97" s="19">
        <f>IFERROR(HLOOKUP(KL$1,'Nakladova matice_2018'!$A$1:$IW$188,70,FALSE),0)</f>
        <v>0</v>
      </c>
      <c r="KM97" s="19">
        <f>IFERROR(HLOOKUP(KM$1,'Nakladova matice_2018'!$A$1:$IW$188,70,FALSE),0)</f>
        <v>0</v>
      </c>
      <c r="KN97" s="19">
        <f>IFERROR(HLOOKUP(KN$1,'Nakladova matice_2018'!$A$1:$IW$188,70,FALSE),0)</f>
        <v>0</v>
      </c>
      <c r="KO97" s="19">
        <f>IFERROR(HLOOKUP(KO$1,'Nakladova matice_2018'!$A$1:$IW$188,70,FALSE),0)</f>
        <v>0</v>
      </c>
      <c r="KP97" s="19">
        <f>IFERROR(HLOOKUP(KP$1,'Nakladova matice_2018'!$A$1:$IW$188,70,FALSE),0)</f>
        <v>0</v>
      </c>
      <c r="KQ97" s="19">
        <f>IFERROR(HLOOKUP(KQ$1,'Nakladova matice_2018'!$A$1:$IW$188,70,FALSE),0)</f>
        <v>0</v>
      </c>
      <c r="KR97" s="19">
        <f>IFERROR(HLOOKUP(KR$1,'Nakladova matice_2018'!$A$1:$IW$188,70,FALSE),0)</f>
        <v>0</v>
      </c>
      <c r="KS97" s="19">
        <f>IFERROR(HLOOKUP(KS$1,'Nakladova matice_2018'!$A$1:$IW$188,70,FALSE),0)</f>
        <v>0</v>
      </c>
      <c r="KT97" s="19">
        <f>IFERROR(HLOOKUP(KT$1,'Nakladova matice_2018'!$A$1:$IW$188,70,FALSE),0)</f>
        <v>0</v>
      </c>
      <c r="KU97" s="19">
        <f>IFERROR(HLOOKUP(KU$1,'Nakladova matice_2018'!$A$1:$IW$188,70,FALSE),0)</f>
        <v>0</v>
      </c>
      <c r="KV97" s="19">
        <f>IFERROR(HLOOKUP(KV$1,'Nakladova matice_2018'!$A$1:$IW$188,70,FALSE),0)</f>
        <v>0</v>
      </c>
      <c r="KW97" s="19">
        <f>IFERROR(HLOOKUP(KW$1,'Nakladova matice_2018'!$A$1:$IW$188,70,FALSE),0)</f>
        <v>0</v>
      </c>
      <c r="KX97" s="19">
        <f>IFERROR(HLOOKUP(KX$1,'Nakladova matice_2018'!$A$1:$IW$188,70,FALSE),0)</f>
        <v>0</v>
      </c>
      <c r="KY97" s="19">
        <f>IFERROR(HLOOKUP(KY$1,'Nakladova matice_2018'!$A$1:$IW$188,70,FALSE),0)</f>
        <v>0</v>
      </c>
      <c r="KZ97" s="19">
        <f>IFERROR(HLOOKUP(KZ$1,'Nakladova matice_2018'!$A$1:$IW$188,70,FALSE),0)</f>
        <v>0</v>
      </c>
      <c r="LA97" s="19">
        <f>IFERROR(HLOOKUP(LA$1,'Nakladova matice_2018'!$A$1:$IW$188,70,FALSE),0)</f>
        <v>0</v>
      </c>
      <c r="LB97" s="19">
        <f>IFERROR(HLOOKUP(LB$1,'Nakladova matice_2018'!$A$1:$IW$188,70,FALSE),0)</f>
        <v>0</v>
      </c>
      <c r="LC97" s="19">
        <f>IFERROR(HLOOKUP(LC$1,'Nakladova matice_2018'!$A$1:$IW$188,70,FALSE),0)</f>
        <v>0</v>
      </c>
      <c r="LD97" s="19">
        <f>IFERROR(HLOOKUP(LD$1,'Nakladova matice_2018'!$A$1:$IW$188,70,FALSE),0)</f>
        <v>0</v>
      </c>
      <c r="LE97" s="19">
        <f>IFERROR(HLOOKUP(LE$1,'Nakladova matice_2018'!$A$1:$IW$188,70,FALSE),0)</f>
        <v>0</v>
      </c>
      <c r="LF97" s="19">
        <f>IFERROR(HLOOKUP(LF$1,'Nakladova matice_2018'!$A$1:$IW$188,70,FALSE),0)</f>
        <v>0</v>
      </c>
      <c r="LG97" s="19">
        <f>IFERROR(HLOOKUP(LG$1,'Nakladova matice_2018'!$A$1:$IW$188,70,FALSE),0)</f>
        <v>0</v>
      </c>
      <c r="LH97" s="19">
        <f>IFERROR(HLOOKUP(LH$1,'Nakladova matice_2018'!$A$1:$IW$188,70,FALSE),0)</f>
        <v>0</v>
      </c>
      <c r="LI97" s="19">
        <f>IFERROR(HLOOKUP(LI$1,'Nakladova matice_2018'!$A$1:$IW$188,70,FALSE),0)</f>
        <v>0</v>
      </c>
      <c r="LJ97" s="19">
        <f>IFERROR(HLOOKUP(LJ$1,'Nakladova matice_2018'!$A$1:$IW$188,70,FALSE),0)</f>
        <v>0</v>
      </c>
      <c r="LK97" s="19">
        <f>IFERROR(HLOOKUP(LK$1,'Nakladova matice_2018'!$A$1:$IW$188,70,FALSE),0)</f>
        <v>0</v>
      </c>
      <c r="LL97" s="19">
        <f>IFERROR(HLOOKUP(LL$1,'Nakladova matice_2018'!$A$1:$IW$188,70,FALSE),0)</f>
        <v>0</v>
      </c>
      <c r="LM97" s="19">
        <f>IFERROR(HLOOKUP(LM$1,'Nakladova matice_2018'!$A$1:$IW$188,70,FALSE),0)</f>
        <v>0</v>
      </c>
      <c r="LN97" s="19">
        <f>IFERROR(HLOOKUP(LN$1,'Nakladova matice_2018'!$A$1:$IW$188,70,FALSE),0)</f>
        <v>0</v>
      </c>
      <c r="LO97" s="19">
        <f>IFERROR(HLOOKUP(LO$1,'Nakladova matice_2018'!$A$1:$IW$188,70,FALSE),0)</f>
        <v>0</v>
      </c>
      <c r="LP97" s="19">
        <f>IFERROR(HLOOKUP(LP$1,'Nakladova matice_2018'!$A$1:$IW$188,70,FALSE),0)</f>
        <v>0</v>
      </c>
      <c r="LQ97" s="19">
        <f>IFERROR(HLOOKUP(LQ$1,'Nakladova matice_2018'!$A$1:$IW$188,70,FALSE),0)</f>
        <v>0</v>
      </c>
      <c r="LR97" s="19">
        <f>IFERROR(HLOOKUP(LR$1,'Nakladova matice_2018'!$A$1:$IW$188,70,FALSE),0)</f>
        <v>0</v>
      </c>
      <c r="LS97" s="19">
        <f>IFERROR(HLOOKUP(LS$1,'Nakladova matice_2018'!$A$1:$IW$188,70,FALSE),0)</f>
        <v>0</v>
      </c>
      <c r="LT97" s="19">
        <f>IFERROR(HLOOKUP(LT$1,'Nakladova matice_2018'!$A$1:$IW$188,70,FALSE),0)</f>
        <v>0</v>
      </c>
      <c r="LU97" s="19">
        <f>IFERROR(HLOOKUP(LU$1,'Nakladova matice_2018'!$A$1:$IW$188,70,FALSE),0)</f>
        <v>0</v>
      </c>
      <c r="LV97" s="19">
        <f>IFERROR(HLOOKUP(LV$1,'Nakladova matice_2018'!$A$1:$IW$188,70,FALSE),0)</f>
        <v>0</v>
      </c>
      <c r="LW97" s="19">
        <f>IFERROR(HLOOKUP(LW$1,'Nakladova matice_2018'!$A$1:$IW$188,70,FALSE),0)</f>
        <v>0</v>
      </c>
      <c r="LX97" s="19">
        <f>IFERROR(HLOOKUP(LX$1,'Nakladova matice_2018'!$A$1:$IW$188,70,FALSE),0)</f>
        <v>0</v>
      </c>
      <c r="LY97" s="19">
        <f>IFERROR(HLOOKUP(LY$1,'Nakladova matice_2018'!$A$1:$IW$188,70,FALSE),0)</f>
        <v>0</v>
      </c>
      <c r="LZ97" s="19">
        <f>IFERROR(HLOOKUP(LZ$1,'Nakladova matice_2018'!$A$1:$IW$188,70,FALSE),0)</f>
        <v>0</v>
      </c>
      <c r="MA97" s="19">
        <f>IFERROR(HLOOKUP(MA$1,'Nakladova matice_2018'!$A$1:$IW$188,70,FALSE),0)</f>
        <v>0</v>
      </c>
      <c r="MB97" s="19">
        <f>IFERROR(HLOOKUP(MB$1,'Nakladova matice_2018'!$A$1:$IW$188,70,FALSE),0)</f>
        <v>0</v>
      </c>
      <c r="MC97" s="19">
        <f>IFERROR(HLOOKUP(MC$1,'Nakladova matice_2018'!$A$1:$IW$188,70,FALSE),0)</f>
        <v>0</v>
      </c>
      <c r="MD97" s="19">
        <f>IFERROR(HLOOKUP(MD$1,'Nakladova matice_2018'!$A$1:$IW$188,70,FALSE),0)</f>
        <v>0</v>
      </c>
      <c r="ME97" s="19">
        <f>IFERROR(HLOOKUP(ME$1,'Nakladova matice_2018'!$A$1:$IW$188,70,FALSE),0)</f>
        <v>0</v>
      </c>
      <c r="MF97" s="19">
        <f>IFERROR(HLOOKUP(MF$1,'Nakladova matice_2018'!$A$1:$IW$188,70,FALSE),0)</f>
        <v>0</v>
      </c>
      <c r="MG97" s="19">
        <f>IFERROR(HLOOKUP(MG$1,'Nakladova matice_2018'!$A$1:$IW$188,70,FALSE),0)</f>
        <v>0</v>
      </c>
      <c r="MH97" s="19">
        <f>IFERROR(HLOOKUP(MH$1,'Nakladova matice_2018'!$A$1:$IW$188,70,FALSE),0)</f>
        <v>0</v>
      </c>
      <c r="MI97" s="19">
        <f>IFERROR(HLOOKUP(MI$1,'Nakladova matice_2018'!$A$1:$IW$188,70,FALSE),0)</f>
        <v>0</v>
      </c>
      <c r="MJ97" s="19">
        <f>IFERROR(HLOOKUP(MJ$1,'Nakladova matice_2018'!$A$1:$IW$188,70,FALSE),0)</f>
        <v>0</v>
      </c>
      <c r="MK97" s="19">
        <f>IFERROR(HLOOKUP(MK$1,'Nakladova matice_2018'!$A$1:$IW$188,70,FALSE),0)</f>
        <v>0</v>
      </c>
      <c r="ML97" s="19">
        <f>IFERROR(HLOOKUP(ML$1,'Nakladova matice_2018'!$A$1:$IW$188,70,FALSE),0)</f>
        <v>0</v>
      </c>
      <c r="MM97" s="19">
        <f>IFERROR(HLOOKUP(MM$1,'Nakladova matice_2018'!$A$1:$IW$188,70,FALSE),0)</f>
        <v>1500</v>
      </c>
      <c r="MN97" s="19">
        <f>IFERROR(HLOOKUP(MN$1,'Nakladova matice_2018'!$A$1:$IW$188,70,FALSE),0)</f>
        <v>0</v>
      </c>
      <c r="MO97" s="20">
        <f t="shared" si="85"/>
        <v>1296925.4200000002</v>
      </c>
      <c r="MP97" s="20">
        <f>MO97-'Nakladova matice_2018'!IX70</f>
        <v>0</v>
      </c>
    </row>
    <row r="98" spans="1:354" x14ac:dyDescent="0.2">
      <c r="A98" s="27">
        <v>518152</v>
      </c>
      <c r="B98" s="21" t="s">
        <v>240</v>
      </c>
      <c r="C98" s="53">
        <v>0</v>
      </c>
      <c r="D98" s="19">
        <f>IFERROR(HLOOKUP(D$1,'Nakladova matice_2018'!$A$1:$IW$188,71,FALSE),0)</f>
        <v>0</v>
      </c>
      <c r="E98" s="19">
        <f>IFERROR(HLOOKUP(E$1,'Nakladova matice_2018'!$A$1:$IW$188,71,FALSE),0)</f>
        <v>0</v>
      </c>
      <c r="F98" s="19">
        <f>IFERROR(HLOOKUP(F$1,'Nakladova matice_2018'!$A$1:$IW$188,71,FALSE),0)</f>
        <v>0</v>
      </c>
      <c r="G98" s="19">
        <f>IFERROR(HLOOKUP(G$1,'Nakladova matice_2018'!$A$1:$IW$188,71,FALSE),0)</f>
        <v>0</v>
      </c>
      <c r="H98" s="19">
        <f>IFERROR(HLOOKUP(H$1,'Nakladova matice_2018'!$A$1:$IW$188,71,FALSE),0)</f>
        <v>0</v>
      </c>
      <c r="I98" s="19">
        <f>IFERROR(HLOOKUP(I$1,'Nakladova matice_2018'!$A$1:$IW$188,71,FALSE),0)</f>
        <v>0</v>
      </c>
      <c r="J98" s="19">
        <f>IFERROR(HLOOKUP(J$1,'Nakladova matice_2018'!$A$1:$IW$188,71,FALSE),0)</f>
        <v>0</v>
      </c>
      <c r="K98" s="19">
        <f>IFERROR(HLOOKUP(K$1,'Nakladova matice_2018'!$A$1:$IW$188,71,FALSE),0)</f>
        <v>0</v>
      </c>
      <c r="L98" s="19">
        <f>IFERROR(HLOOKUP(L$1,'Nakladova matice_2018'!$A$1:$IW$188,71,FALSE),0)</f>
        <v>0</v>
      </c>
      <c r="M98" s="19">
        <f>IFERROR(HLOOKUP(M$1,'Nakladova matice_2018'!$A$1:$IW$188,71,FALSE),0)</f>
        <v>0</v>
      </c>
      <c r="N98" s="19">
        <f>IFERROR(HLOOKUP(N$1,'Nakladova matice_2018'!$A$1:$IW$188,71,FALSE),0)</f>
        <v>0</v>
      </c>
      <c r="O98" s="19">
        <f>IFERROR(HLOOKUP(O$1,'Nakladova matice_2018'!$A$1:$IW$188,71,FALSE),0)</f>
        <v>0</v>
      </c>
      <c r="P98" s="19">
        <f>IFERROR(HLOOKUP(P$1,'Nakladova matice_2018'!$A$1:$IW$188,71,FALSE),0)</f>
        <v>0</v>
      </c>
      <c r="Q98" s="19">
        <f>IFERROR(HLOOKUP(Q$1,'Nakladova matice_2018'!$A$1:$IW$188,71,FALSE),0)</f>
        <v>0</v>
      </c>
      <c r="R98" s="19">
        <f>IFERROR(HLOOKUP(R$1,'Nakladova matice_2018'!$A$1:$IW$188,71,FALSE),0)</f>
        <v>0</v>
      </c>
      <c r="S98" s="19">
        <f>IFERROR(HLOOKUP(S$1,'Nakladova matice_2018'!$A$1:$IW$188,71,FALSE),0)</f>
        <v>0</v>
      </c>
      <c r="T98" s="19">
        <f>IFERROR(HLOOKUP(T$1,'Nakladova matice_2018'!$A$1:$IW$188,71,FALSE),0)</f>
        <v>0</v>
      </c>
      <c r="U98" s="19">
        <f>IFERROR(HLOOKUP(U$1,'Nakladova matice_2018'!$A$1:$IW$188,71,FALSE),0)</f>
        <v>0</v>
      </c>
      <c r="V98" s="19">
        <f>IFERROR(HLOOKUP(V$1,'Nakladova matice_2018'!$A$1:$IW$188,71,FALSE),0)</f>
        <v>0</v>
      </c>
      <c r="W98" s="19">
        <f>IFERROR(HLOOKUP(W$1,'Nakladova matice_2018'!$A$1:$IW$188,71,FALSE),0)</f>
        <v>0</v>
      </c>
      <c r="X98" s="19">
        <f>IFERROR(HLOOKUP(X$1,'Nakladova matice_2018'!$A$1:$IW$188,71,FALSE),0)</f>
        <v>0</v>
      </c>
      <c r="Y98" s="19">
        <f>IFERROR(HLOOKUP(Y$1,'Nakladova matice_2018'!$A$1:$IW$188,71,FALSE),0)</f>
        <v>0</v>
      </c>
      <c r="Z98" s="19">
        <f>IFERROR(HLOOKUP(Z$1,'Nakladova matice_2018'!$A$1:$IW$188,71,FALSE),0)</f>
        <v>6867.14</v>
      </c>
      <c r="AA98" s="19">
        <f>IFERROR(HLOOKUP(AA$1,'Nakladova matice_2018'!$A$1:$IW$188,71,FALSE),0)</f>
        <v>0</v>
      </c>
      <c r="AB98" s="19">
        <f>IFERROR(HLOOKUP(AB$1,'Nakladova matice_2018'!$A$1:$IW$188,71,FALSE),0)</f>
        <v>0</v>
      </c>
      <c r="AC98" s="19">
        <f>IFERROR(HLOOKUP(AC$1,'Nakladova matice_2018'!$A$1:$IW$188,71,FALSE),0)</f>
        <v>0</v>
      </c>
      <c r="AD98" s="19">
        <f>IFERROR(HLOOKUP(AD$1,'Nakladova matice_2018'!$A$1:$IW$188,71,FALSE),0)</f>
        <v>0</v>
      </c>
      <c r="AE98" s="19">
        <f>IFERROR(HLOOKUP(AE$1,'Nakladova matice_2018'!$A$1:$IW$188,71,FALSE),0)</f>
        <v>0</v>
      </c>
      <c r="AF98" s="19">
        <f>IFERROR(HLOOKUP(AF$1,'Nakladova matice_2018'!$A$1:$IW$188,71,FALSE),0)</f>
        <v>0</v>
      </c>
      <c r="AG98" s="19">
        <f>IFERROR(HLOOKUP(AG$1,'Nakladova matice_2018'!$A$1:$IW$188,71,FALSE),0)</f>
        <v>0</v>
      </c>
      <c r="AH98" s="19">
        <f>IFERROR(HLOOKUP(AH$1,'Nakladova matice_2018'!$A$1:$IW$188,71,FALSE),0)</f>
        <v>0</v>
      </c>
      <c r="AI98" s="19">
        <f>IFERROR(HLOOKUP(AI$1,'Nakladova matice_2018'!$A$1:$IW$188,71,FALSE),0)</f>
        <v>0</v>
      </c>
      <c r="AJ98" s="19">
        <f>IFERROR(HLOOKUP(AJ$1,'Nakladova matice_2018'!$A$1:$IW$188,71,FALSE),0)</f>
        <v>0</v>
      </c>
      <c r="AK98" s="19">
        <f>IFERROR(HLOOKUP(AK$1,'Nakladova matice_2018'!$A$1:$IW$188,71,FALSE),0)</f>
        <v>0</v>
      </c>
      <c r="AL98" s="19">
        <f>IFERROR(HLOOKUP(AL$1,'Nakladova matice_2018'!$A$1:$IW$188,71,FALSE),0)</f>
        <v>0</v>
      </c>
      <c r="AM98" s="19">
        <f>IFERROR(HLOOKUP(AM$1,'Nakladova matice_2018'!$A$1:$IW$188,71,FALSE),0)</f>
        <v>0</v>
      </c>
      <c r="AN98" s="19">
        <f>IFERROR(HLOOKUP(AN$1,'Nakladova matice_2018'!$A$1:$IW$188,71,FALSE),0)</f>
        <v>0</v>
      </c>
      <c r="AO98" s="19">
        <f>IFERROR(HLOOKUP(AO$1,'Nakladova matice_2018'!$A$1:$IW$188,71,FALSE),0)</f>
        <v>0</v>
      </c>
      <c r="AP98" s="19">
        <f>IFERROR(HLOOKUP(AP$1,'Nakladova matice_2018'!$A$1:$IW$188,71,FALSE),0)</f>
        <v>0</v>
      </c>
      <c r="AQ98" s="19">
        <f>IFERROR(HLOOKUP(AQ$1,'Nakladova matice_2018'!$A$1:$IW$188,71,FALSE),0)</f>
        <v>0</v>
      </c>
      <c r="AR98" s="19">
        <f>IFERROR(HLOOKUP(AR$1,'Nakladova matice_2018'!$A$1:$IW$188,71,FALSE),0)</f>
        <v>0</v>
      </c>
      <c r="AS98" s="19">
        <f>IFERROR(HLOOKUP(AS$1,'Nakladova matice_2018'!$A$1:$IW$188,71,FALSE),0)</f>
        <v>0</v>
      </c>
      <c r="AT98" s="19">
        <f>IFERROR(HLOOKUP(AT$1,'Nakladova matice_2018'!$A$1:$IW$188,71,FALSE),0)</f>
        <v>0</v>
      </c>
      <c r="AU98" s="19">
        <f>IFERROR(HLOOKUP(AU$1,'Nakladova matice_2018'!$A$1:$IW$188,71,FALSE),0)</f>
        <v>0</v>
      </c>
      <c r="AV98" s="19">
        <f>IFERROR(HLOOKUP(AV$1,'Nakladova matice_2018'!$A$1:$IW$188,71,FALSE),0)</f>
        <v>0</v>
      </c>
      <c r="AW98" s="19">
        <f>IFERROR(HLOOKUP(AW$1,'Nakladova matice_2018'!$A$1:$IW$188,71,FALSE),0)</f>
        <v>0</v>
      </c>
      <c r="AX98" s="19">
        <f>IFERROR(HLOOKUP(AX$1,'Nakladova matice_2018'!$A$1:$IW$188,71,FALSE),0)</f>
        <v>0</v>
      </c>
      <c r="AY98" s="19">
        <f>IFERROR(HLOOKUP(AY$1,'Nakladova matice_2018'!$A$1:$IW$188,71,FALSE),0)</f>
        <v>0</v>
      </c>
      <c r="AZ98" s="19">
        <f>IFERROR(HLOOKUP(AZ$1,'Nakladova matice_2018'!$A$1:$IW$188,71,FALSE),0)</f>
        <v>0</v>
      </c>
      <c r="BA98" s="19">
        <f>IFERROR(HLOOKUP(BA$1,'Nakladova matice_2018'!$A$1:$IW$188,71,FALSE),0)</f>
        <v>0</v>
      </c>
      <c r="BB98" s="19">
        <f>IFERROR(HLOOKUP(BB$1,'Nakladova matice_2018'!$A$1:$IW$188,71,FALSE),0)</f>
        <v>0</v>
      </c>
      <c r="BC98" s="19">
        <f>IFERROR(HLOOKUP(BC$1,'Nakladova matice_2018'!$A$1:$IW$188,71,FALSE),0)</f>
        <v>0</v>
      </c>
      <c r="BD98" s="19">
        <f>IFERROR(HLOOKUP(BD$1,'Nakladova matice_2018'!$A$1:$IW$188,71,FALSE),0)</f>
        <v>0</v>
      </c>
      <c r="BE98" s="19">
        <f>IFERROR(HLOOKUP(BE$1,'Nakladova matice_2018'!$A$1:$IW$188,71,FALSE),0)</f>
        <v>0</v>
      </c>
      <c r="BF98" s="19">
        <f>IFERROR(HLOOKUP(BF$1,'Nakladova matice_2018'!$A$1:$IW$188,71,FALSE),0)</f>
        <v>0</v>
      </c>
      <c r="BG98" s="19">
        <f>IFERROR(HLOOKUP(BG$1,'Nakladova matice_2018'!$A$1:$IW$188,71,FALSE),0)</f>
        <v>0</v>
      </c>
      <c r="BH98" s="19">
        <f>IFERROR(HLOOKUP(BH$1,'Nakladova matice_2018'!$A$1:$IW$188,71,FALSE),0)</f>
        <v>0</v>
      </c>
      <c r="BI98" s="19">
        <f>IFERROR(HLOOKUP(BI$1,'Nakladova matice_2018'!$A$1:$IW$188,71,FALSE),0)</f>
        <v>0</v>
      </c>
      <c r="BJ98" s="19">
        <f>IFERROR(HLOOKUP(BJ$1,'Nakladova matice_2018'!$A$1:$IW$188,71,FALSE),0)</f>
        <v>0</v>
      </c>
      <c r="BK98" s="19">
        <f>IFERROR(HLOOKUP(BK$1,'Nakladova matice_2018'!$A$1:$IW$188,71,FALSE),0)</f>
        <v>0</v>
      </c>
      <c r="BL98" s="19">
        <f>IFERROR(HLOOKUP(BL$1,'Nakladova matice_2018'!$A$1:$IW$188,71,FALSE),0)</f>
        <v>0</v>
      </c>
      <c r="BM98" s="19">
        <f>IFERROR(HLOOKUP(BM$1,'Nakladova matice_2018'!$A$1:$IW$188,71,FALSE),0)</f>
        <v>0</v>
      </c>
      <c r="BN98" s="19">
        <f>IFERROR(HLOOKUP(BN$1,'Nakladova matice_2018'!$A$1:$IW$188,71,FALSE),0)</f>
        <v>0</v>
      </c>
      <c r="BO98" s="19">
        <f>IFERROR(HLOOKUP(BO$1,'Nakladova matice_2018'!$A$1:$IW$188,71,FALSE),0)</f>
        <v>0</v>
      </c>
      <c r="BP98" s="19">
        <f>IFERROR(HLOOKUP(BP$1,'Nakladova matice_2018'!$A$1:$IW$188,71,FALSE),0)</f>
        <v>0</v>
      </c>
      <c r="BQ98" s="19">
        <f>IFERROR(HLOOKUP(BQ$1,'Nakladova matice_2018'!$A$1:$IW$188,71,FALSE),0)</f>
        <v>0</v>
      </c>
      <c r="BR98" s="19">
        <f>IFERROR(HLOOKUP(BR$1,'Nakladova matice_2018'!$A$1:$IW$188,71,FALSE),0)</f>
        <v>0</v>
      </c>
      <c r="BS98" s="19">
        <f>IFERROR(HLOOKUP(BS$1,'Nakladova matice_2018'!$A$1:$IW$188,71,FALSE),0)</f>
        <v>0</v>
      </c>
      <c r="BT98" s="19">
        <f>IFERROR(HLOOKUP(BT$1,'Nakladova matice_2018'!$A$1:$IW$188,71,FALSE),0)</f>
        <v>0</v>
      </c>
      <c r="BU98" s="19">
        <f>IFERROR(HLOOKUP(BU$1,'Nakladova matice_2018'!$A$1:$IW$188,71,FALSE),0)</f>
        <v>0</v>
      </c>
      <c r="BV98" s="19">
        <f>IFERROR(HLOOKUP(BV$1,'Nakladova matice_2018'!$A$1:$IW$188,71,FALSE),0)</f>
        <v>0</v>
      </c>
      <c r="BW98" s="19">
        <f>IFERROR(HLOOKUP(BW$1,'Nakladova matice_2018'!$A$1:$IW$188,71,FALSE),0)</f>
        <v>0</v>
      </c>
      <c r="BX98" s="19">
        <f>IFERROR(HLOOKUP(BX$1,'Nakladova matice_2018'!$A$1:$IW$188,71,FALSE),0)</f>
        <v>0</v>
      </c>
      <c r="BY98" s="19">
        <f>IFERROR(HLOOKUP(BY$1,'Nakladova matice_2018'!$A$1:$IW$188,71,FALSE),0)</f>
        <v>0</v>
      </c>
      <c r="BZ98" s="19">
        <f>IFERROR(HLOOKUP(BZ$1,'Nakladova matice_2018'!$A$1:$IW$188,71,FALSE),0)</f>
        <v>0</v>
      </c>
      <c r="CA98" s="19">
        <f>IFERROR(HLOOKUP(CA$1,'Nakladova matice_2018'!$A$1:$IW$188,71,FALSE),0)</f>
        <v>0</v>
      </c>
      <c r="CB98" s="19">
        <f>IFERROR(HLOOKUP(CB$1,'Nakladova matice_2018'!$A$1:$IW$188,71,FALSE),0)</f>
        <v>0</v>
      </c>
      <c r="CC98" s="19">
        <f>IFERROR(HLOOKUP(CC$1,'Nakladova matice_2018'!$A$1:$IW$188,71,FALSE),0)</f>
        <v>0</v>
      </c>
      <c r="CD98" s="19">
        <f>IFERROR(HLOOKUP(CD$1,'Nakladova matice_2018'!$A$1:$IW$188,71,FALSE),0)</f>
        <v>0</v>
      </c>
      <c r="CE98" s="19">
        <f>IFERROR(HLOOKUP(CE$1,'Nakladova matice_2018'!$A$1:$IW$188,71,FALSE),0)</f>
        <v>0</v>
      </c>
      <c r="CF98" s="19">
        <f>IFERROR(HLOOKUP(CF$1,'Nakladova matice_2018'!$A$1:$IW$188,71,FALSE),0)</f>
        <v>0</v>
      </c>
      <c r="CG98" s="19">
        <f>IFERROR(HLOOKUP(CG$1,'Nakladova matice_2018'!$A$1:$IW$188,71,FALSE),0)</f>
        <v>0</v>
      </c>
      <c r="CH98" s="19">
        <f>IFERROR(HLOOKUP(CH$1,'Nakladova matice_2018'!$A$1:$IW$188,71,FALSE),0)</f>
        <v>0</v>
      </c>
      <c r="CI98" s="19">
        <f>IFERROR(HLOOKUP(CI$1,'Nakladova matice_2018'!$A$1:$IW$188,71,FALSE),0)</f>
        <v>0</v>
      </c>
      <c r="CJ98" s="19">
        <f>IFERROR(HLOOKUP(CJ$1,'Nakladova matice_2018'!$A$1:$IW$188,71,FALSE),0)</f>
        <v>0</v>
      </c>
      <c r="CK98" s="19">
        <f>IFERROR(HLOOKUP(CK$1,'Nakladova matice_2018'!$A$1:$IW$188,71,FALSE),0)</f>
        <v>0</v>
      </c>
      <c r="CL98" s="19">
        <f>IFERROR(HLOOKUP(CL$1,'Nakladova matice_2018'!$A$1:$IW$188,71,FALSE),0)</f>
        <v>0</v>
      </c>
      <c r="CM98" s="19">
        <f>IFERROR(HLOOKUP(CM$1,'Nakladova matice_2018'!$A$1:$IW$188,71,FALSE),0)</f>
        <v>0</v>
      </c>
      <c r="CN98" s="19">
        <f>IFERROR(HLOOKUP(CN$1,'Nakladova matice_2018'!$A$1:$IW$188,71,FALSE),0)</f>
        <v>0</v>
      </c>
      <c r="CO98" s="19">
        <f>IFERROR(HLOOKUP(CO$1,'Nakladova matice_2018'!$A$1:$IW$188,71,FALSE),0)</f>
        <v>0</v>
      </c>
      <c r="CP98" s="19">
        <f>IFERROR(HLOOKUP(CP$1,'Nakladova matice_2018'!$A$1:$IW$188,71,FALSE),0)</f>
        <v>0</v>
      </c>
      <c r="CQ98" s="19">
        <f>IFERROR(HLOOKUP(CQ$1,'Nakladova matice_2018'!$A$1:$IW$188,71,FALSE),0)</f>
        <v>0</v>
      </c>
      <c r="CR98" s="19">
        <f>IFERROR(HLOOKUP(CR$1,'Nakladova matice_2018'!$A$1:$IW$188,71,FALSE),0)</f>
        <v>0</v>
      </c>
      <c r="CS98" s="19">
        <f>IFERROR(HLOOKUP(CS$1,'Nakladova matice_2018'!$A$1:$IW$188,71,FALSE),0)</f>
        <v>0</v>
      </c>
      <c r="CT98" s="19">
        <f>IFERROR(HLOOKUP(CT$1,'Nakladova matice_2018'!$A$1:$IW$188,71,FALSE),0)</f>
        <v>0</v>
      </c>
      <c r="CU98" s="19">
        <f>IFERROR(HLOOKUP(CU$1,'Nakladova matice_2018'!$A$1:$IW$188,71,FALSE),0)</f>
        <v>0</v>
      </c>
      <c r="CV98" s="19">
        <f>IFERROR(HLOOKUP(CV$1,'Nakladova matice_2018'!$A$1:$IW$188,71,FALSE),0)</f>
        <v>0</v>
      </c>
      <c r="CW98" s="19">
        <f>IFERROR(HLOOKUP(CW$1,'Nakladova matice_2018'!$A$1:$IW$188,71,FALSE),0)</f>
        <v>0</v>
      </c>
      <c r="CX98" s="19">
        <f>IFERROR(HLOOKUP(CX$1,'Nakladova matice_2018'!$A$1:$IW$188,71,FALSE),0)</f>
        <v>0</v>
      </c>
      <c r="CY98" s="19">
        <f>IFERROR(HLOOKUP(CY$1,'Nakladova matice_2018'!$A$1:$IW$188,71,FALSE),0)</f>
        <v>0</v>
      </c>
      <c r="CZ98" s="19">
        <f>IFERROR(HLOOKUP(CZ$1,'Nakladova matice_2018'!$A$1:$IW$188,71,FALSE),0)</f>
        <v>0</v>
      </c>
      <c r="DA98" s="19">
        <f>IFERROR(HLOOKUP(DA$1,'Nakladova matice_2018'!$A$1:$IW$188,71,FALSE),0)</f>
        <v>0</v>
      </c>
      <c r="DB98" s="19">
        <f>IFERROR(HLOOKUP(DB$1,'Nakladova matice_2018'!$A$1:$IW$188,71,FALSE),0)</f>
        <v>0</v>
      </c>
      <c r="DC98" s="19">
        <f>IFERROR(HLOOKUP(DC$1,'Nakladova matice_2018'!$A$1:$IW$188,71,FALSE),0)</f>
        <v>0</v>
      </c>
      <c r="DD98" s="19">
        <f>IFERROR(HLOOKUP(DD$1,'Nakladova matice_2018'!$A$1:$IW$188,71,FALSE),0)</f>
        <v>0</v>
      </c>
      <c r="DE98" s="19">
        <f>IFERROR(HLOOKUP(DE$1,'Nakladova matice_2018'!$A$1:$IW$188,71,FALSE),0)</f>
        <v>0</v>
      </c>
      <c r="DF98" s="19">
        <f>IFERROR(HLOOKUP(DF$1,'Nakladova matice_2018'!$A$1:$IW$188,71,FALSE),0)</f>
        <v>0</v>
      </c>
      <c r="DG98" s="19">
        <f>IFERROR(HLOOKUP(DG$1,'Nakladova matice_2018'!$A$1:$IW$188,71,FALSE),0)</f>
        <v>0</v>
      </c>
      <c r="DH98" s="19">
        <f>IFERROR(HLOOKUP(DH$1,'Nakladova matice_2018'!$A$1:$IW$188,71,FALSE),0)</f>
        <v>0</v>
      </c>
      <c r="DI98" s="19">
        <f>IFERROR(HLOOKUP(DI$1,'Nakladova matice_2018'!$A$1:$IW$188,71,FALSE),0)</f>
        <v>0</v>
      </c>
      <c r="DJ98" s="19">
        <f>IFERROR(HLOOKUP(DJ$1,'Nakladova matice_2018'!$A$1:$IW$188,71,FALSE),0)</f>
        <v>0</v>
      </c>
      <c r="DK98" s="19">
        <f>IFERROR(HLOOKUP(DK$1,'Nakladova matice_2018'!$A$1:$IW$188,71,FALSE),0)</f>
        <v>0</v>
      </c>
      <c r="DL98" s="19">
        <f>IFERROR(HLOOKUP(DL$1,'Nakladova matice_2018'!$A$1:$IW$188,71,FALSE),0)</f>
        <v>0</v>
      </c>
      <c r="DM98" s="19">
        <f>IFERROR(HLOOKUP(DM$1,'Nakladova matice_2018'!$A$1:$IW$188,71,FALSE),0)</f>
        <v>0</v>
      </c>
      <c r="DN98" s="19">
        <f>IFERROR(HLOOKUP(DN$1,'Nakladova matice_2018'!$A$1:$IW$188,71,FALSE),0)</f>
        <v>0</v>
      </c>
      <c r="DO98" s="19">
        <f>IFERROR(HLOOKUP(DO$1,'Nakladova matice_2018'!$A$1:$IW$188,71,FALSE),0)</f>
        <v>0</v>
      </c>
      <c r="DP98" s="19">
        <f>IFERROR(HLOOKUP(DP$1,'Nakladova matice_2018'!$A$1:$IW$188,71,FALSE),0)</f>
        <v>0</v>
      </c>
      <c r="DQ98" s="19">
        <f>IFERROR(HLOOKUP(DQ$1,'Nakladova matice_2018'!$A$1:$IW$188,71,FALSE),0)</f>
        <v>0</v>
      </c>
      <c r="DR98" s="19">
        <f>IFERROR(HLOOKUP(DR$1,'Nakladova matice_2018'!$A$1:$IW$188,71,FALSE),0)</f>
        <v>0</v>
      </c>
      <c r="DS98" s="19">
        <f>IFERROR(HLOOKUP(DS$1,'Nakladova matice_2018'!$A$1:$IW$188,71,FALSE),0)</f>
        <v>0</v>
      </c>
      <c r="DT98" s="19">
        <f>IFERROR(HLOOKUP(DT$1,'Nakladova matice_2018'!$A$1:$IW$188,71,FALSE),0)</f>
        <v>0</v>
      </c>
      <c r="DU98" s="19">
        <f>IFERROR(HLOOKUP(DU$1,'Nakladova matice_2018'!$A$1:$IW$188,71,FALSE),0)</f>
        <v>0</v>
      </c>
      <c r="DV98" s="19">
        <f>IFERROR(HLOOKUP(DV$1,'Nakladova matice_2018'!$A$1:$IW$188,71,FALSE),0)</f>
        <v>0</v>
      </c>
      <c r="DW98" s="19">
        <f>IFERROR(HLOOKUP(DW$1,'Nakladova matice_2018'!$A$1:$IW$188,71,FALSE),0)</f>
        <v>0</v>
      </c>
      <c r="DX98" s="19">
        <f>IFERROR(HLOOKUP(DX$1,'Nakladova matice_2018'!$A$1:$IW$188,71,FALSE),0)</f>
        <v>0</v>
      </c>
      <c r="DY98" s="19">
        <f>IFERROR(HLOOKUP(DY$1,'Nakladova matice_2018'!$A$1:$IW$188,71,FALSE),0)</f>
        <v>0</v>
      </c>
      <c r="DZ98" s="19">
        <f>IFERROR(HLOOKUP(DZ$1,'Nakladova matice_2018'!$A$1:$IW$188,71,FALSE),0)</f>
        <v>0</v>
      </c>
      <c r="EA98" s="19">
        <f>IFERROR(HLOOKUP(EA$1,'Nakladova matice_2018'!$A$1:$IW$188,71,FALSE),0)</f>
        <v>0</v>
      </c>
      <c r="EB98" s="19">
        <f>IFERROR(HLOOKUP(EB$1,'Nakladova matice_2018'!$A$1:$IW$188,71,FALSE),0)</f>
        <v>0</v>
      </c>
      <c r="EC98" s="19">
        <f>IFERROR(HLOOKUP(EC$1,'Nakladova matice_2018'!$A$1:$IW$188,71,FALSE),0)</f>
        <v>0</v>
      </c>
      <c r="ED98" s="19">
        <f>IFERROR(HLOOKUP(ED$1,'Nakladova matice_2018'!$A$1:$IW$188,71,FALSE),0)</f>
        <v>0</v>
      </c>
      <c r="EE98" s="19">
        <f>IFERROR(HLOOKUP(EE$1,'Nakladova matice_2018'!$A$1:$IW$188,71,FALSE),0)</f>
        <v>0</v>
      </c>
      <c r="EF98" s="19">
        <f>IFERROR(HLOOKUP(EF$1,'Nakladova matice_2018'!$A$1:$IW$188,71,FALSE),0)</f>
        <v>0</v>
      </c>
      <c r="EG98" s="19">
        <f>IFERROR(HLOOKUP(EG$1,'Nakladova matice_2018'!$A$1:$IW$188,71,FALSE),0)</f>
        <v>0</v>
      </c>
      <c r="EH98" s="19">
        <f>IFERROR(HLOOKUP(EH$1,'Nakladova matice_2018'!$A$1:$IW$188,71,FALSE),0)</f>
        <v>0</v>
      </c>
      <c r="EI98" s="19">
        <f>IFERROR(HLOOKUP(EI$1,'Nakladova matice_2018'!$A$1:$IW$188,71,FALSE),0)</f>
        <v>0</v>
      </c>
      <c r="EJ98" s="19">
        <f>IFERROR(HLOOKUP(EJ$1,'Nakladova matice_2018'!$A$1:$IW$188,71,FALSE),0)</f>
        <v>0</v>
      </c>
      <c r="EK98" s="19">
        <f>IFERROR(HLOOKUP(EK$1,'Nakladova matice_2018'!$A$1:$IW$188,71,FALSE),0)</f>
        <v>0</v>
      </c>
      <c r="EL98" s="19">
        <f>IFERROR(HLOOKUP(EL$1,'Nakladova matice_2018'!$A$1:$IW$188,71,FALSE),0)</f>
        <v>0</v>
      </c>
      <c r="EM98" s="19">
        <f>IFERROR(HLOOKUP(EM$1,'Nakladova matice_2018'!$A$1:$IW$188,71,FALSE),0)</f>
        <v>0</v>
      </c>
      <c r="EN98" s="19">
        <f>IFERROR(HLOOKUP(EN$1,'Nakladova matice_2018'!$A$1:$IW$188,71,FALSE),0)</f>
        <v>0</v>
      </c>
      <c r="EO98" s="19">
        <f>IFERROR(HLOOKUP(EO$1,'Nakladova matice_2018'!$A$1:$IW$188,71,FALSE),0)</f>
        <v>0</v>
      </c>
      <c r="EP98" s="19">
        <f>IFERROR(HLOOKUP(EP$1,'Nakladova matice_2018'!$A$1:$IW$188,71,FALSE),0)</f>
        <v>0</v>
      </c>
      <c r="EQ98" s="19">
        <f>IFERROR(HLOOKUP(EQ$1,'Nakladova matice_2018'!$A$1:$IW$188,71,FALSE),0)</f>
        <v>0</v>
      </c>
      <c r="ER98" s="19">
        <f>IFERROR(HLOOKUP(ER$1,'Nakladova matice_2018'!$A$1:$IW$188,71,FALSE),0)</f>
        <v>0</v>
      </c>
      <c r="ES98" s="19">
        <f>IFERROR(HLOOKUP(ES$1,'Nakladova matice_2018'!$A$1:$IW$188,71,FALSE),0)</f>
        <v>0</v>
      </c>
      <c r="ET98" s="19">
        <f>IFERROR(HLOOKUP(ET$1,'Nakladova matice_2018'!$A$1:$IW$188,71,FALSE),0)</f>
        <v>0</v>
      </c>
      <c r="EU98" s="19">
        <f>IFERROR(HLOOKUP(EU$1,'Nakladova matice_2018'!$A$1:$IW$188,71,FALSE),0)</f>
        <v>0</v>
      </c>
      <c r="EV98" s="19">
        <f>IFERROR(HLOOKUP(EV$1,'Nakladova matice_2018'!$A$1:$IW$188,71,FALSE),0)</f>
        <v>0</v>
      </c>
      <c r="EW98" s="19">
        <f>IFERROR(HLOOKUP(EW$1,'Nakladova matice_2018'!$A$1:$IW$188,71,FALSE),0)</f>
        <v>0</v>
      </c>
      <c r="EX98" s="19">
        <f>IFERROR(HLOOKUP(EX$1,'Nakladova matice_2018'!$A$1:$IW$188,71,FALSE),0)</f>
        <v>0</v>
      </c>
      <c r="EY98" s="19">
        <f>IFERROR(HLOOKUP(EY$1,'Nakladova matice_2018'!$A$1:$IW$188,71,FALSE),0)</f>
        <v>0</v>
      </c>
      <c r="EZ98" s="19">
        <f>IFERROR(HLOOKUP(EZ$1,'Nakladova matice_2018'!$A$1:$IW$188,71,FALSE),0)</f>
        <v>0</v>
      </c>
      <c r="FA98" s="19">
        <f>IFERROR(HLOOKUP(FA$1,'Nakladova matice_2018'!$A$1:$IW$188,71,FALSE),0)</f>
        <v>0</v>
      </c>
      <c r="FB98" s="19">
        <f>IFERROR(HLOOKUP(FB$1,'Nakladova matice_2018'!$A$1:$IW$188,71,FALSE),0)</f>
        <v>0</v>
      </c>
      <c r="FC98" s="19">
        <f>IFERROR(HLOOKUP(FC$1,'Nakladova matice_2018'!$A$1:$IW$188,71,FALSE),0)</f>
        <v>0</v>
      </c>
      <c r="FD98" s="19">
        <f>IFERROR(HLOOKUP(FD$1,'Nakladova matice_2018'!$A$1:$IW$188,71,FALSE),0)</f>
        <v>0</v>
      </c>
      <c r="FE98" s="19">
        <f>IFERROR(HLOOKUP(FE$1,'Nakladova matice_2018'!$A$1:$IW$188,71,FALSE),0)</f>
        <v>0</v>
      </c>
      <c r="FF98" s="19">
        <f>IFERROR(HLOOKUP(FF$1,'Nakladova matice_2018'!$A$1:$IW$188,71,FALSE),0)</f>
        <v>0</v>
      </c>
      <c r="FG98" s="19">
        <f>IFERROR(HLOOKUP(FG$1,'Nakladova matice_2018'!$A$1:$IW$188,71,FALSE),0)</f>
        <v>0</v>
      </c>
      <c r="FH98" s="19">
        <f>IFERROR(HLOOKUP(FH$1,'Nakladova matice_2018'!$A$1:$IW$188,71,FALSE),0)</f>
        <v>0</v>
      </c>
      <c r="FI98" s="19">
        <f>IFERROR(HLOOKUP(FI$1,'Nakladova matice_2018'!$A$1:$IW$188,71,FALSE),0)</f>
        <v>0</v>
      </c>
      <c r="FJ98" s="19">
        <f>IFERROR(HLOOKUP(FJ$1,'Nakladova matice_2018'!$A$1:$IW$188,71,FALSE),0)</f>
        <v>0</v>
      </c>
      <c r="FK98" s="19">
        <f>IFERROR(HLOOKUP(FK$1,'Nakladova matice_2018'!$A$1:$IW$188,71,FALSE),0)</f>
        <v>0</v>
      </c>
      <c r="FL98" s="19">
        <f>IFERROR(HLOOKUP(FL$1,'Nakladova matice_2018'!$A$1:$IW$188,71,FALSE),0)</f>
        <v>0</v>
      </c>
      <c r="FM98" s="19">
        <f>IFERROR(HLOOKUP(FM$1,'Nakladova matice_2018'!$A$1:$IW$188,71,FALSE),0)</f>
        <v>0</v>
      </c>
      <c r="FN98" s="19">
        <f>IFERROR(HLOOKUP(FN$1,'Nakladova matice_2018'!$A$1:$IW$188,71,FALSE),0)</f>
        <v>0</v>
      </c>
      <c r="FO98" s="19">
        <f>IFERROR(HLOOKUP(FO$1,'Nakladova matice_2018'!$A$1:$IW$188,71,FALSE),0)</f>
        <v>0</v>
      </c>
      <c r="FP98" s="19">
        <f>IFERROR(HLOOKUP(FP$1,'Nakladova matice_2018'!$A$1:$IW$188,71,FALSE),0)</f>
        <v>0</v>
      </c>
      <c r="FQ98" s="19">
        <f>IFERROR(HLOOKUP(FQ$1,'Nakladova matice_2018'!$A$1:$IW$188,71,FALSE),0)</f>
        <v>0</v>
      </c>
      <c r="FR98" s="19">
        <f>IFERROR(HLOOKUP(FR$1,'Nakladova matice_2018'!$A$1:$IW$188,71,FALSE),0)</f>
        <v>0</v>
      </c>
      <c r="FS98" s="19">
        <f>IFERROR(HLOOKUP(FS$1,'Nakladova matice_2018'!$A$1:$IW$188,71,FALSE),0)</f>
        <v>0</v>
      </c>
      <c r="FT98" s="19">
        <f>IFERROR(HLOOKUP(FT$1,'Nakladova matice_2018'!$A$1:$IW$188,71,FALSE),0)</f>
        <v>0</v>
      </c>
      <c r="FU98" s="19">
        <f>IFERROR(HLOOKUP(FU$1,'Nakladova matice_2018'!$A$1:$IW$188,71,FALSE),0)</f>
        <v>0</v>
      </c>
      <c r="FV98" s="19">
        <f>IFERROR(HLOOKUP(FV$1,'Nakladova matice_2018'!$A$1:$IW$188,71,FALSE),0)</f>
        <v>0</v>
      </c>
      <c r="FW98" s="19">
        <f>IFERROR(HLOOKUP(FW$1,'Nakladova matice_2018'!$A$1:$IW$188,71,FALSE),0)</f>
        <v>0</v>
      </c>
      <c r="FX98" s="19">
        <f>IFERROR(HLOOKUP(FX$1,'Nakladova matice_2018'!$A$1:$IW$188,71,FALSE),0)</f>
        <v>0</v>
      </c>
      <c r="FY98" s="19">
        <f>IFERROR(HLOOKUP(FY$1,'Nakladova matice_2018'!$A$1:$IW$188,71,FALSE),0)</f>
        <v>0</v>
      </c>
      <c r="FZ98" s="19">
        <f>IFERROR(HLOOKUP(FZ$1,'Nakladova matice_2018'!$A$1:$IW$188,71,FALSE),0)</f>
        <v>0</v>
      </c>
      <c r="GA98" s="19">
        <f>IFERROR(HLOOKUP(GA$1,'Nakladova matice_2018'!$A$1:$IW$188,71,FALSE),0)</f>
        <v>0</v>
      </c>
      <c r="GB98" s="19">
        <f>IFERROR(HLOOKUP(GB$1,'Nakladova matice_2018'!$A$1:$IW$188,71,FALSE),0)</f>
        <v>0</v>
      </c>
      <c r="GC98" s="19">
        <f>IFERROR(HLOOKUP(GC$1,'Nakladova matice_2018'!$A$1:$IW$188,71,FALSE),0)</f>
        <v>0</v>
      </c>
      <c r="GD98" s="19">
        <f>IFERROR(HLOOKUP(GD$1,'Nakladova matice_2018'!$A$1:$IW$188,71,FALSE),0)</f>
        <v>0</v>
      </c>
      <c r="GE98" s="19">
        <f>IFERROR(HLOOKUP(GE$1,'Nakladova matice_2018'!$A$1:$IW$188,71,FALSE),0)</f>
        <v>0</v>
      </c>
      <c r="GF98" s="19">
        <f>IFERROR(HLOOKUP(GF$1,'Nakladova matice_2018'!$A$1:$IW$188,71,FALSE),0)</f>
        <v>0</v>
      </c>
      <c r="GG98" s="19">
        <f>IFERROR(HLOOKUP(GG$1,'Nakladova matice_2018'!$A$1:$IW$188,71,FALSE),0)</f>
        <v>0</v>
      </c>
      <c r="GH98" s="19">
        <f>IFERROR(HLOOKUP(GH$1,'Nakladova matice_2018'!$A$1:$IW$188,71,FALSE),0)</f>
        <v>0</v>
      </c>
      <c r="GI98" s="19">
        <f>IFERROR(HLOOKUP(GI$1,'Nakladova matice_2018'!$A$1:$IW$188,71,FALSE),0)</f>
        <v>0</v>
      </c>
      <c r="GJ98" s="19">
        <f>IFERROR(HLOOKUP(GJ$1,'Nakladova matice_2018'!$A$1:$IW$188,71,FALSE),0)</f>
        <v>0</v>
      </c>
      <c r="GK98" s="19">
        <f>IFERROR(HLOOKUP(GK$1,'Nakladova matice_2018'!$A$1:$IW$188,71,FALSE),0)</f>
        <v>0</v>
      </c>
      <c r="GL98" s="19">
        <f>IFERROR(HLOOKUP(GL$1,'Nakladova matice_2018'!$A$1:$IW$188,71,FALSE),0)</f>
        <v>0</v>
      </c>
      <c r="GM98" s="19">
        <f>IFERROR(HLOOKUP(GM$1,'Nakladova matice_2018'!$A$1:$IW$188,71,FALSE),0)</f>
        <v>0</v>
      </c>
      <c r="GN98" s="19">
        <f>IFERROR(HLOOKUP(GN$1,'Nakladova matice_2018'!$A$1:$IW$188,71,FALSE),0)</f>
        <v>0</v>
      </c>
      <c r="GO98" s="19">
        <f>IFERROR(HLOOKUP(GO$1,'Nakladova matice_2018'!$A$1:$IW$188,71,FALSE),0)</f>
        <v>0</v>
      </c>
      <c r="GP98" s="19">
        <f>IFERROR(HLOOKUP(GP$1,'Nakladova matice_2018'!$A$1:$IW$188,71,FALSE),0)</f>
        <v>0</v>
      </c>
      <c r="GQ98" s="19">
        <f>IFERROR(HLOOKUP(GQ$1,'Nakladova matice_2018'!$A$1:$IW$188,71,FALSE),0)</f>
        <v>0</v>
      </c>
      <c r="GR98" s="19">
        <f>IFERROR(HLOOKUP(GR$1,'Nakladova matice_2018'!$A$1:$IW$188,71,FALSE),0)</f>
        <v>0</v>
      </c>
      <c r="GS98" s="19">
        <f>IFERROR(HLOOKUP(GS$1,'Nakladova matice_2018'!$A$1:$IW$188,71,FALSE),0)</f>
        <v>0</v>
      </c>
      <c r="GT98" s="19">
        <f>IFERROR(HLOOKUP(GT$1,'Nakladova matice_2018'!$A$1:$IW$188,71,FALSE),0)</f>
        <v>0</v>
      </c>
      <c r="GU98" s="19">
        <f>IFERROR(HLOOKUP(GU$1,'Nakladova matice_2018'!$A$1:$IW$188,71,FALSE),0)</f>
        <v>0</v>
      </c>
      <c r="GV98" s="19">
        <f>IFERROR(HLOOKUP(GV$1,'Nakladova matice_2018'!$A$1:$IW$188,71,FALSE),0)</f>
        <v>0</v>
      </c>
      <c r="GW98" s="19">
        <f>IFERROR(HLOOKUP(GW$1,'Nakladova matice_2018'!$A$1:$IW$188,71,FALSE),0)</f>
        <v>0</v>
      </c>
      <c r="GX98" s="19">
        <f>IFERROR(HLOOKUP(GX$1,'Nakladova matice_2018'!$A$1:$IW$188,71,FALSE),0)</f>
        <v>0</v>
      </c>
      <c r="GY98" s="19">
        <f>IFERROR(HLOOKUP(GY$1,'Nakladova matice_2018'!$A$1:$IW$188,71,FALSE),0)</f>
        <v>0</v>
      </c>
      <c r="GZ98" s="19">
        <f>IFERROR(HLOOKUP(GZ$1,'Nakladova matice_2018'!$A$1:$IW$188,71,FALSE),0)</f>
        <v>0</v>
      </c>
      <c r="HA98" s="19">
        <f>IFERROR(HLOOKUP(HA$1,'Nakladova matice_2018'!$A$1:$IW$188,71,FALSE),0)</f>
        <v>44030.96</v>
      </c>
      <c r="HB98" s="19">
        <f>IFERROR(HLOOKUP(HB$1,'Nakladova matice_2018'!$A$1:$IW$188,71,FALSE),0)</f>
        <v>0</v>
      </c>
      <c r="HC98" s="19">
        <f>IFERROR(HLOOKUP(HC$1,'Nakladova matice_2018'!$A$1:$IW$188,71,FALSE),0)</f>
        <v>0</v>
      </c>
      <c r="HD98" s="19">
        <f>IFERROR(HLOOKUP(HD$1,'Nakladova matice_2018'!$A$1:$IW$188,71,FALSE),0)</f>
        <v>0</v>
      </c>
      <c r="HE98" s="19">
        <f>IFERROR(HLOOKUP(HE$1,'Nakladova matice_2018'!$A$1:$IW$188,71,FALSE),0)</f>
        <v>0</v>
      </c>
      <c r="HF98" s="19">
        <f>IFERROR(HLOOKUP(HF$1,'Nakladova matice_2018'!$A$1:$IW$188,71,FALSE),0)</f>
        <v>0</v>
      </c>
      <c r="HG98" s="19">
        <f>IFERROR(HLOOKUP(HG$1,'Nakladova matice_2018'!$A$1:$IW$188,71,FALSE),0)</f>
        <v>0</v>
      </c>
      <c r="HH98" s="19">
        <f>IFERROR(HLOOKUP(HH$1,'Nakladova matice_2018'!$A$1:$IW$188,71,FALSE),0)</f>
        <v>0</v>
      </c>
      <c r="HI98" s="19">
        <f>IFERROR(HLOOKUP(HI$1,'Nakladova matice_2018'!$A$1:$IW$188,71,FALSE),0)</f>
        <v>0</v>
      </c>
      <c r="HJ98" s="19">
        <f>IFERROR(HLOOKUP(HJ$1,'Nakladova matice_2018'!$A$1:$IW$188,71,FALSE),0)</f>
        <v>0</v>
      </c>
      <c r="HK98" s="19">
        <f>IFERROR(HLOOKUP(HK$1,'Nakladova matice_2018'!$A$1:$IW$188,71,FALSE),0)</f>
        <v>0</v>
      </c>
      <c r="HL98" s="19">
        <f>IFERROR(HLOOKUP(HL$1,'Nakladova matice_2018'!$A$1:$IW$188,71,FALSE),0)</f>
        <v>0</v>
      </c>
      <c r="HM98" s="19">
        <f>IFERROR(HLOOKUP(HM$1,'Nakladova matice_2018'!$A$1:$IW$188,71,FALSE),0)</f>
        <v>0</v>
      </c>
      <c r="HN98" s="19">
        <f>IFERROR(HLOOKUP(HN$1,'Nakladova matice_2018'!$A$1:$IW$188,71,FALSE),0)</f>
        <v>0</v>
      </c>
      <c r="HO98" s="19">
        <f>IFERROR(HLOOKUP(HO$1,'Nakladova matice_2018'!$A$1:$IW$188,71,FALSE),0)</f>
        <v>0</v>
      </c>
      <c r="HP98" s="19">
        <f>IFERROR(HLOOKUP(HP$1,'Nakladova matice_2018'!$A$1:$IW$188,71,FALSE),0)</f>
        <v>0</v>
      </c>
      <c r="HQ98" s="19">
        <f>IFERROR(HLOOKUP(HQ$1,'Nakladova matice_2018'!$A$1:$IW$188,71,FALSE),0)</f>
        <v>0</v>
      </c>
      <c r="HR98" s="19">
        <f>IFERROR(HLOOKUP(HR$1,'Nakladova matice_2018'!$A$1:$IW$188,71,FALSE),0)</f>
        <v>0</v>
      </c>
      <c r="HS98" s="19">
        <f>IFERROR(HLOOKUP(HS$1,'Nakladova matice_2018'!$A$1:$IW$188,71,FALSE),0)</f>
        <v>0</v>
      </c>
      <c r="HT98" s="19">
        <f>IFERROR(HLOOKUP(HT$1,'Nakladova matice_2018'!$A$1:$IW$188,71,FALSE),0)</f>
        <v>116560</v>
      </c>
      <c r="HU98" s="19">
        <f>IFERROR(HLOOKUP(HU$1,'Nakladova matice_2018'!$A$1:$IW$188,71,FALSE),0)</f>
        <v>116560</v>
      </c>
      <c r="HV98" s="19">
        <f>IFERROR(HLOOKUP(HV$1,'Nakladova matice_2018'!$A$1:$IW$188,71,FALSE),0)</f>
        <v>116560</v>
      </c>
      <c r="HW98" s="19">
        <f>IFERROR(HLOOKUP(HW$1,'Nakladova matice_2018'!$A$1:$IW$188,71,FALSE),0)</f>
        <v>124100</v>
      </c>
      <c r="HX98" s="19">
        <f>IFERROR(HLOOKUP(HX$1,'Nakladova matice_2018'!$A$1:$IW$188,71,FALSE),0)</f>
        <v>50000</v>
      </c>
      <c r="HY98" s="19">
        <f>IFERROR(HLOOKUP(HY$1,'Nakladova matice_2018'!$A$1:$IW$188,71,FALSE),0)</f>
        <v>136320</v>
      </c>
      <c r="HZ98" s="19">
        <f>IFERROR(HLOOKUP(HZ$1,'Nakladova matice_2018'!$A$1:$IW$188,71,FALSE),0)</f>
        <v>0</v>
      </c>
      <c r="IA98" s="19">
        <f>IFERROR(HLOOKUP(IA$1,'Nakladova matice_2018'!$A$1:$IW$188,71,FALSE),0)</f>
        <v>180941.82</v>
      </c>
      <c r="IB98" s="19">
        <f>IFERROR(HLOOKUP(IB$1,'Nakladova matice_2018'!$A$1:$IW$188,71,FALSE),0)</f>
        <v>0</v>
      </c>
      <c r="IC98" s="19">
        <f>IFERROR(HLOOKUP(IC$1,'Nakladova matice_2018'!$A$1:$IW$188,71,FALSE),0)</f>
        <v>0</v>
      </c>
      <c r="ID98" s="19">
        <f>IFERROR(HLOOKUP(ID$1,'Nakladova matice_2018'!$A$1:$IW$188,71,FALSE),0)</f>
        <v>232220.4</v>
      </c>
      <c r="IE98" s="19">
        <f>IFERROR(HLOOKUP(IE$1,'Nakladova matice_2018'!$A$1:$IW$188,71,FALSE),0)</f>
        <v>0</v>
      </c>
      <c r="IF98" s="19">
        <f>IFERROR(HLOOKUP(IF$1,'Nakladova matice_2018'!$A$1:$IW$188,71,FALSE),0)</f>
        <v>0</v>
      </c>
      <c r="IG98" s="19">
        <f>IFERROR(HLOOKUP(IG$1,'Nakladova matice_2018'!$A$1:$IW$188,71,FALSE),0)</f>
        <v>0</v>
      </c>
      <c r="IH98" s="19">
        <f>IFERROR(HLOOKUP(IH$1,'Nakladova matice_2018'!$A$1:$IW$188,71,FALSE),0)</f>
        <v>0</v>
      </c>
      <c r="II98" s="19">
        <f>IFERROR(HLOOKUP(II$1,'Nakladova matice_2018'!$A$1:$IW$188,71,FALSE),0)</f>
        <v>0</v>
      </c>
      <c r="IJ98" s="19">
        <f>IFERROR(HLOOKUP(IJ$1,'Nakladova matice_2018'!$A$1:$IW$188,71,FALSE),0)</f>
        <v>0</v>
      </c>
      <c r="IK98" s="19">
        <f>IFERROR(HLOOKUP(IK$1,'Nakladova matice_2018'!$A$1:$IW$188,71,FALSE),0)</f>
        <v>323.14</v>
      </c>
      <c r="IL98" s="19">
        <f>IFERROR(HLOOKUP(IL$1,'Nakladova matice_2018'!$A$1:$IW$188,71,FALSE),0)</f>
        <v>21101.14</v>
      </c>
      <c r="IM98" s="19">
        <f>IFERROR(HLOOKUP(IM$1,'Nakladova matice_2018'!$A$1:$IW$188,71,FALSE),0)</f>
        <v>22829.53</v>
      </c>
      <c r="IN98" s="19">
        <f>IFERROR(HLOOKUP(IN$1,'Nakladova matice_2018'!$A$1:$IW$188,71,FALSE),0)</f>
        <v>0</v>
      </c>
      <c r="IO98" s="19">
        <f>IFERROR(HLOOKUP(IO$1,'Nakladova matice_2018'!$A$1:$IW$188,71,FALSE),0)</f>
        <v>0</v>
      </c>
      <c r="IP98" s="19">
        <f>IFERROR(HLOOKUP(IP$1,'Nakladova matice_2018'!$A$1:$IW$188,71,FALSE),0)</f>
        <v>836175.11</v>
      </c>
      <c r="IQ98" s="19">
        <f>IFERROR(HLOOKUP(IQ$1,'Nakladova matice_2018'!$A$1:$IW$188,71,FALSE),0)</f>
        <v>30163.72</v>
      </c>
      <c r="IR98" s="19">
        <f>IFERROR(HLOOKUP(IR$1,'Nakladova matice_2018'!$A$1:$IW$188,71,FALSE),0)</f>
        <v>0</v>
      </c>
      <c r="IS98" s="19">
        <f>IFERROR(HLOOKUP(IS$1,'Nakladova matice_2018'!$A$1:$IW$188,71,FALSE),0)</f>
        <v>94255.02</v>
      </c>
      <c r="IT98" s="19">
        <f>IFERROR(HLOOKUP(IT$1,'Nakladova matice_2018'!$A$1:$IW$188,71,FALSE),0)</f>
        <v>0</v>
      </c>
      <c r="IU98" s="19">
        <f>IFERROR(HLOOKUP(IU$1,'Nakladova matice_2018'!$A$1:$IW$188,71,FALSE),0)</f>
        <v>0</v>
      </c>
      <c r="IV98" s="19">
        <f>IFERROR(HLOOKUP(IV$1,'Nakladova matice_2018'!$A$1:$IW$188,71,FALSE),0)</f>
        <v>0</v>
      </c>
      <c r="IW98" s="19">
        <f>IFERROR(HLOOKUP(IW$1,'Nakladova matice_2018'!$A$1:$IW$188,71,FALSE),0)</f>
        <v>0</v>
      </c>
      <c r="IX98" s="19">
        <f>IFERROR(HLOOKUP(IX$1,'Nakladova matice_2018'!$A$1:$IW$188,71,FALSE),0)</f>
        <v>0</v>
      </c>
      <c r="IY98" s="19">
        <f>IFERROR(HLOOKUP(IY$1,'Nakladova matice_2018'!$A$1:$IW$188,71,FALSE),0)</f>
        <v>0</v>
      </c>
      <c r="IZ98" s="19">
        <f>IFERROR(HLOOKUP(IZ$1,'Nakladova matice_2018'!$A$1:$IW$188,71,FALSE),0)</f>
        <v>0</v>
      </c>
      <c r="JA98" s="19">
        <f>IFERROR(HLOOKUP(JA$1,'Nakladova matice_2018'!$A$1:$IW$188,71,FALSE),0)</f>
        <v>19565.28</v>
      </c>
      <c r="JB98" s="19">
        <f>IFERROR(HLOOKUP(JB$1,'Nakladova matice_2018'!$A$1:$IW$188,71,FALSE),0)</f>
        <v>0</v>
      </c>
      <c r="JC98" s="19">
        <f>IFERROR(HLOOKUP(JC$1,'Nakladova matice_2018'!$A$1:$IW$188,71,FALSE),0)</f>
        <v>0</v>
      </c>
      <c r="JD98" s="19">
        <f>IFERROR(HLOOKUP(JD$1,'Nakladova matice_2018'!$A$1:$IW$188,71,FALSE),0)</f>
        <v>0</v>
      </c>
      <c r="JE98" s="19">
        <f>IFERROR(HLOOKUP(JE$1,'Nakladova matice_2018'!$A$1:$IW$188,71,FALSE),0)</f>
        <v>0</v>
      </c>
      <c r="JF98" s="19">
        <f>IFERROR(HLOOKUP(JF$1,'Nakladova matice_2018'!$A$1:$IW$188,71,FALSE),0)</f>
        <v>0</v>
      </c>
      <c r="JG98" s="19">
        <f>IFERROR(HLOOKUP(JG$1,'Nakladova matice_2018'!$A$1:$IW$188,71,FALSE),0)</f>
        <v>0</v>
      </c>
      <c r="JH98" s="19">
        <f>IFERROR(HLOOKUP(JH$1,'Nakladova matice_2018'!$A$1:$IW$188,71,FALSE),0)</f>
        <v>0</v>
      </c>
      <c r="JI98" s="19">
        <f>IFERROR(HLOOKUP(JI$1,'Nakladova matice_2018'!$A$1:$IW$188,71,FALSE),0)</f>
        <v>0</v>
      </c>
      <c r="JJ98" s="19">
        <f>IFERROR(HLOOKUP(JJ$1,'Nakladova matice_2018'!$A$1:$IW$188,71,FALSE),0)</f>
        <v>0</v>
      </c>
      <c r="JK98" s="19">
        <f>IFERROR(HLOOKUP(JK$1,'Nakladova matice_2018'!$A$1:$IW$188,71,FALSE),0)</f>
        <v>0</v>
      </c>
      <c r="JL98" s="19">
        <f>IFERROR(HLOOKUP(JL$1,'Nakladova matice_2018'!$A$1:$IW$188,71,FALSE),0)</f>
        <v>0</v>
      </c>
      <c r="JM98" s="19">
        <f>IFERROR(HLOOKUP(JM$1,'Nakladova matice_2018'!$A$1:$IW$188,71,FALSE),0)</f>
        <v>0</v>
      </c>
      <c r="JN98" s="19">
        <f>IFERROR(HLOOKUP(JN$1,'Nakladova matice_2018'!$A$1:$IW$188,71,FALSE),0)</f>
        <v>0</v>
      </c>
      <c r="JO98" s="19">
        <f>IFERROR(HLOOKUP(JO$1,'Nakladova matice_2018'!$A$1:$IW$188,71,FALSE),0)</f>
        <v>0</v>
      </c>
      <c r="JP98" s="19">
        <f>IFERROR(HLOOKUP(JP$1,'Nakladova matice_2018'!$A$1:$IW$188,71,FALSE),0)</f>
        <v>0</v>
      </c>
      <c r="JQ98" s="19">
        <f>IFERROR(HLOOKUP(JQ$1,'Nakladova matice_2018'!$A$1:$IW$188,71,FALSE),0)</f>
        <v>0</v>
      </c>
      <c r="JR98" s="19">
        <f>IFERROR(HLOOKUP(JR$1,'Nakladova matice_2018'!$A$1:$IW$188,71,FALSE),0)</f>
        <v>0</v>
      </c>
      <c r="JS98" s="19">
        <f>IFERROR(HLOOKUP(JS$1,'Nakladova matice_2018'!$A$1:$IW$188,71,FALSE),0)</f>
        <v>0</v>
      </c>
      <c r="JT98" s="19">
        <f>IFERROR(HLOOKUP(JT$1,'Nakladova matice_2018'!$A$1:$IW$188,71,FALSE),0)</f>
        <v>0</v>
      </c>
      <c r="JU98" s="19">
        <f>IFERROR(HLOOKUP(JU$1,'Nakladova matice_2018'!$A$1:$IW$188,71,FALSE),0)</f>
        <v>0</v>
      </c>
      <c r="JV98" s="19">
        <f>IFERROR(HLOOKUP(JV$1,'Nakladova matice_2018'!$A$1:$IW$188,71,FALSE),0)</f>
        <v>0</v>
      </c>
      <c r="JW98" s="19">
        <f>IFERROR(HLOOKUP(JW$1,'Nakladova matice_2018'!$A$1:$IW$188,71,FALSE),0)</f>
        <v>0</v>
      </c>
      <c r="JX98" s="19">
        <f>IFERROR(HLOOKUP(JX$1,'Nakladova matice_2018'!$A$1:$IW$188,71,FALSE),0)</f>
        <v>0</v>
      </c>
      <c r="JY98" s="19">
        <f>IFERROR(HLOOKUP(JY$1,'Nakladova matice_2018'!$A$1:$IW$188,71,FALSE),0)</f>
        <v>0</v>
      </c>
      <c r="JZ98" s="19">
        <f>IFERROR(HLOOKUP(JZ$1,'Nakladova matice_2018'!$A$1:$IW$188,71,FALSE),0)</f>
        <v>0</v>
      </c>
      <c r="KA98" s="19">
        <f>IFERROR(HLOOKUP(KA$1,'Nakladova matice_2018'!$A$1:$IW$188,71,FALSE),0)</f>
        <v>0</v>
      </c>
      <c r="KB98" s="19">
        <f>IFERROR(HLOOKUP(KB$1,'Nakladova matice_2018'!$A$1:$IW$188,71,FALSE),0)</f>
        <v>0</v>
      </c>
      <c r="KC98" s="19">
        <f>IFERROR(HLOOKUP(KC$1,'Nakladova matice_2018'!$A$1:$IW$188,71,FALSE),0)</f>
        <v>0</v>
      </c>
      <c r="KD98" s="19">
        <f>IFERROR(HLOOKUP(KD$1,'Nakladova matice_2018'!$A$1:$IW$188,71,FALSE),0)</f>
        <v>0</v>
      </c>
      <c r="KE98" s="19">
        <f>IFERROR(HLOOKUP(KE$1,'Nakladova matice_2018'!$A$1:$IW$188,71,FALSE),0)</f>
        <v>0</v>
      </c>
      <c r="KF98" s="19">
        <f>IFERROR(HLOOKUP(KF$1,'Nakladova matice_2018'!$A$1:$IW$188,71,FALSE),0)</f>
        <v>0</v>
      </c>
      <c r="KG98" s="19">
        <f>IFERROR(HLOOKUP(KG$1,'Nakladova matice_2018'!$A$1:$IW$188,71,FALSE),0)</f>
        <v>0</v>
      </c>
      <c r="KH98" s="19">
        <f>IFERROR(HLOOKUP(KH$1,'Nakladova matice_2018'!$A$1:$IW$188,71,FALSE),0)</f>
        <v>0</v>
      </c>
      <c r="KI98" s="19">
        <f>IFERROR(HLOOKUP(KI$1,'Nakladova matice_2018'!$A$1:$IW$188,71,FALSE),0)</f>
        <v>0</v>
      </c>
      <c r="KJ98" s="19">
        <f>IFERROR(HLOOKUP(KJ$1,'Nakladova matice_2018'!$A$1:$IW$188,71,FALSE),0)</f>
        <v>0</v>
      </c>
      <c r="KK98" s="19">
        <f>IFERROR(HLOOKUP(KK$1,'Nakladova matice_2018'!$A$1:$IW$188,71,FALSE),0)</f>
        <v>0</v>
      </c>
      <c r="KL98" s="19">
        <f>IFERROR(HLOOKUP(KL$1,'Nakladova matice_2018'!$A$1:$IW$188,71,FALSE),0)</f>
        <v>0</v>
      </c>
      <c r="KM98" s="19">
        <f>IFERROR(HLOOKUP(KM$1,'Nakladova matice_2018'!$A$1:$IW$188,71,FALSE),0)</f>
        <v>0</v>
      </c>
      <c r="KN98" s="19">
        <f>IFERROR(HLOOKUP(KN$1,'Nakladova matice_2018'!$A$1:$IW$188,71,FALSE),0)</f>
        <v>0</v>
      </c>
      <c r="KO98" s="19">
        <f>IFERROR(HLOOKUP(KO$1,'Nakladova matice_2018'!$A$1:$IW$188,71,FALSE),0)</f>
        <v>0</v>
      </c>
      <c r="KP98" s="19">
        <f>IFERROR(HLOOKUP(KP$1,'Nakladova matice_2018'!$A$1:$IW$188,71,FALSE),0)</f>
        <v>0</v>
      </c>
      <c r="KQ98" s="19">
        <f>IFERROR(HLOOKUP(KQ$1,'Nakladova matice_2018'!$A$1:$IW$188,71,FALSE),0)</f>
        <v>0</v>
      </c>
      <c r="KR98" s="19">
        <f>IFERROR(HLOOKUP(KR$1,'Nakladova matice_2018'!$A$1:$IW$188,71,FALSE),0)</f>
        <v>0</v>
      </c>
      <c r="KS98" s="19">
        <f>IFERROR(HLOOKUP(KS$1,'Nakladova matice_2018'!$A$1:$IW$188,71,FALSE),0)</f>
        <v>0</v>
      </c>
      <c r="KT98" s="19">
        <f>IFERROR(HLOOKUP(KT$1,'Nakladova matice_2018'!$A$1:$IW$188,71,FALSE),0)</f>
        <v>0</v>
      </c>
      <c r="KU98" s="19">
        <f>IFERROR(HLOOKUP(KU$1,'Nakladova matice_2018'!$A$1:$IW$188,71,FALSE),0)</f>
        <v>0</v>
      </c>
      <c r="KV98" s="19">
        <f>IFERROR(HLOOKUP(KV$1,'Nakladova matice_2018'!$A$1:$IW$188,71,FALSE),0)</f>
        <v>0</v>
      </c>
      <c r="KW98" s="19">
        <f>IFERROR(HLOOKUP(KW$1,'Nakladova matice_2018'!$A$1:$IW$188,71,FALSE),0)</f>
        <v>0</v>
      </c>
      <c r="KX98" s="19">
        <f>IFERROR(HLOOKUP(KX$1,'Nakladova matice_2018'!$A$1:$IW$188,71,FALSE),0)</f>
        <v>0</v>
      </c>
      <c r="KY98" s="19">
        <f>IFERROR(HLOOKUP(KY$1,'Nakladova matice_2018'!$A$1:$IW$188,71,FALSE),0)</f>
        <v>0</v>
      </c>
      <c r="KZ98" s="19">
        <f>IFERROR(HLOOKUP(KZ$1,'Nakladova matice_2018'!$A$1:$IW$188,71,FALSE),0)</f>
        <v>0</v>
      </c>
      <c r="LA98" s="19">
        <f>IFERROR(HLOOKUP(LA$1,'Nakladova matice_2018'!$A$1:$IW$188,71,FALSE),0)</f>
        <v>0</v>
      </c>
      <c r="LB98" s="19">
        <f>IFERROR(HLOOKUP(LB$1,'Nakladova matice_2018'!$A$1:$IW$188,71,FALSE),0)</f>
        <v>0</v>
      </c>
      <c r="LC98" s="19">
        <f>IFERROR(HLOOKUP(LC$1,'Nakladova matice_2018'!$A$1:$IW$188,71,FALSE),0)</f>
        <v>0</v>
      </c>
      <c r="LD98" s="19">
        <f>IFERROR(HLOOKUP(LD$1,'Nakladova matice_2018'!$A$1:$IW$188,71,FALSE),0)</f>
        <v>0</v>
      </c>
      <c r="LE98" s="19">
        <f>IFERROR(HLOOKUP(LE$1,'Nakladova matice_2018'!$A$1:$IW$188,71,FALSE),0)</f>
        <v>0</v>
      </c>
      <c r="LF98" s="19">
        <f>IFERROR(HLOOKUP(LF$1,'Nakladova matice_2018'!$A$1:$IW$188,71,FALSE),0)</f>
        <v>0</v>
      </c>
      <c r="LG98" s="19">
        <f>IFERROR(HLOOKUP(LG$1,'Nakladova matice_2018'!$A$1:$IW$188,71,FALSE),0)</f>
        <v>0</v>
      </c>
      <c r="LH98" s="19">
        <f>IFERROR(HLOOKUP(LH$1,'Nakladova matice_2018'!$A$1:$IW$188,71,FALSE),0)</f>
        <v>0</v>
      </c>
      <c r="LI98" s="19">
        <f>IFERROR(HLOOKUP(LI$1,'Nakladova matice_2018'!$A$1:$IW$188,71,FALSE),0)</f>
        <v>0</v>
      </c>
      <c r="LJ98" s="19">
        <f>IFERROR(HLOOKUP(LJ$1,'Nakladova matice_2018'!$A$1:$IW$188,71,FALSE),0)</f>
        <v>0</v>
      </c>
      <c r="LK98" s="19">
        <f>IFERROR(HLOOKUP(LK$1,'Nakladova matice_2018'!$A$1:$IW$188,71,FALSE),0)</f>
        <v>0</v>
      </c>
      <c r="LL98" s="19">
        <f>IFERROR(HLOOKUP(LL$1,'Nakladova matice_2018'!$A$1:$IW$188,71,FALSE),0)</f>
        <v>0</v>
      </c>
      <c r="LM98" s="19">
        <f>IFERROR(HLOOKUP(LM$1,'Nakladova matice_2018'!$A$1:$IW$188,71,FALSE),0)</f>
        <v>0</v>
      </c>
      <c r="LN98" s="19">
        <f>IFERROR(HLOOKUP(LN$1,'Nakladova matice_2018'!$A$1:$IW$188,71,FALSE),0)</f>
        <v>0</v>
      </c>
      <c r="LO98" s="19">
        <f>IFERROR(HLOOKUP(LO$1,'Nakladova matice_2018'!$A$1:$IW$188,71,FALSE),0)</f>
        <v>0</v>
      </c>
      <c r="LP98" s="19">
        <f>IFERROR(HLOOKUP(LP$1,'Nakladova matice_2018'!$A$1:$IW$188,71,FALSE),0)</f>
        <v>0</v>
      </c>
      <c r="LQ98" s="19">
        <f>IFERROR(HLOOKUP(LQ$1,'Nakladova matice_2018'!$A$1:$IW$188,71,FALSE),0)</f>
        <v>0</v>
      </c>
      <c r="LR98" s="19">
        <f>IFERROR(HLOOKUP(LR$1,'Nakladova matice_2018'!$A$1:$IW$188,71,FALSE),0)</f>
        <v>0</v>
      </c>
      <c r="LS98" s="19">
        <f>IFERROR(HLOOKUP(LS$1,'Nakladova matice_2018'!$A$1:$IW$188,71,FALSE),0)</f>
        <v>0</v>
      </c>
      <c r="LT98" s="19">
        <f>IFERROR(HLOOKUP(LT$1,'Nakladova matice_2018'!$A$1:$IW$188,71,FALSE),0)</f>
        <v>0</v>
      </c>
      <c r="LU98" s="19">
        <f>IFERROR(HLOOKUP(LU$1,'Nakladova matice_2018'!$A$1:$IW$188,71,FALSE),0)</f>
        <v>0</v>
      </c>
      <c r="LV98" s="19">
        <f>IFERROR(HLOOKUP(LV$1,'Nakladova matice_2018'!$A$1:$IW$188,71,FALSE),0)</f>
        <v>0</v>
      </c>
      <c r="LW98" s="19">
        <f>IFERROR(HLOOKUP(LW$1,'Nakladova matice_2018'!$A$1:$IW$188,71,FALSE),0)</f>
        <v>0</v>
      </c>
      <c r="LX98" s="19">
        <f>IFERROR(HLOOKUP(LX$1,'Nakladova matice_2018'!$A$1:$IW$188,71,FALSE),0)</f>
        <v>0</v>
      </c>
      <c r="LY98" s="19">
        <f>IFERROR(HLOOKUP(LY$1,'Nakladova matice_2018'!$A$1:$IW$188,71,FALSE),0)</f>
        <v>0</v>
      </c>
      <c r="LZ98" s="19">
        <f>IFERROR(HLOOKUP(LZ$1,'Nakladova matice_2018'!$A$1:$IW$188,71,FALSE),0)</f>
        <v>0</v>
      </c>
      <c r="MA98" s="19">
        <f>IFERROR(HLOOKUP(MA$1,'Nakladova matice_2018'!$A$1:$IW$188,71,FALSE),0)</f>
        <v>0</v>
      </c>
      <c r="MB98" s="19">
        <f>IFERROR(HLOOKUP(MB$1,'Nakladova matice_2018'!$A$1:$IW$188,71,FALSE),0)</f>
        <v>0</v>
      </c>
      <c r="MC98" s="19">
        <f>IFERROR(HLOOKUP(MC$1,'Nakladova matice_2018'!$A$1:$IW$188,71,FALSE),0)</f>
        <v>0</v>
      </c>
      <c r="MD98" s="19">
        <f>IFERROR(HLOOKUP(MD$1,'Nakladova matice_2018'!$A$1:$IW$188,71,FALSE),0)</f>
        <v>0</v>
      </c>
      <c r="ME98" s="19">
        <f>IFERROR(HLOOKUP(ME$1,'Nakladova matice_2018'!$A$1:$IW$188,71,FALSE),0)</f>
        <v>0</v>
      </c>
      <c r="MF98" s="19">
        <f>IFERROR(HLOOKUP(MF$1,'Nakladova matice_2018'!$A$1:$IW$188,71,FALSE),0)</f>
        <v>0</v>
      </c>
      <c r="MG98" s="19">
        <f>IFERROR(HLOOKUP(MG$1,'Nakladova matice_2018'!$A$1:$IW$188,71,FALSE),0)</f>
        <v>0</v>
      </c>
      <c r="MH98" s="19">
        <f>IFERROR(HLOOKUP(MH$1,'Nakladova matice_2018'!$A$1:$IW$188,71,FALSE),0)</f>
        <v>0</v>
      </c>
      <c r="MI98" s="19">
        <f>IFERROR(HLOOKUP(MI$1,'Nakladova matice_2018'!$A$1:$IW$188,71,FALSE),0)</f>
        <v>0</v>
      </c>
      <c r="MJ98" s="19">
        <f>IFERROR(HLOOKUP(MJ$1,'Nakladova matice_2018'!$A$1:$IW$188,71,FALSE),0)</f>
        <v>0</v>
      </c>
      <c r="MK98" s="19">
        <f>IFERROR(HLOOKUP(MK$1,'Nakladova matice_2018'!$A$1:$IW$188,71,FALSE),0)</f>
        <v>11277.22</v>
      </c>
      <c r="ML98" s="19">
        <f>IFERROR(HLOOKUP(ML$1,'Nakladova matice_2018'!$A$1:$IW$188,71,FALSE),0)</f>
        <v>0</v>
      </c>
      <c r="MM98" s="19">
        <f>IFERROR(HLOOKUP(MM$1,'Nakladova matice_2018'!$A$1:$IW$188,71,FALSE),0)</f>
        <v>0</v>
      </c>
      <c r="MN98" s="19">
        <f>IFERROR(HLOOKUP(MN$1,'Nakladova matice_2018'!$A$1:$IW$188,71,FALSE),0)</f>
        <v>0</v>
      </c>
      <c r="MO98" s="20">
        <f t="shared" si="85"/>
        <v>2159850.4799999995</v>
      </c>
      <c r="MP98" s="20">
        <f>MO98-'Nakladova matice_2018'!IX71</f>
        <v>0</v>
      </c>
    </row>
    <row r="99" spans="1:354" x14ac:dyDescent="0.2">
      <c r="A99" s="27">
        <v>518153</v>
      </c>
      <c r="B99" s="21" t="s">
        <v>241</v>
      </c>
      <c r="C99" s="53">
        <v>0</v>
      </c>
      <c r="D99" s="19">
        <f>IFERROR(HLOOKUP(D$1,'Nakladova matice_2018'!$A$1:$IW$188,72,FALSE),0)</f>
        <v>0</v>
      </c>
      <c r="E99" s="19">
        <f>IFERROR(HLOOKUP(E$1,'Nakladova matice_2018'!$A$1:$IW$188,72,FALSE),0)</f>
        <v>0</v>
      </c>
      <c r="F99" s="19">
        <f>IFERROR(HLOOKUP(F$1,'Nakladova matice_2018'!$A$1:$IW$188,72,FALSE),0)</f>
        <v>0</v>
      </c>
      <c r="G99" s="19">
        <f>IFERROR(HLOOKUP(G$1,'Nakladova matice_2018'!$A$1:$IW$188,72,FALSE),0)</f>
        <v>0</v>
      </c>
      <c r="H99" s="19">
        <f>IFERROR(HLOOKUP(H$1,'Nakladova matice_2018'!$A$1:$IW$188,72,FALSE),0)</f>
        <v>0</v>
      </c>
      <c r="I99" s="19">
        <f>IFERROR(HLOOKUP(I$1,'Nakladova matice_2018'!$A$1:$IW$188,72,FALSE),0)</f>
        <v>0</v>
      </c>
      <c r="J99" s="19">
        <f>IFERROR(HLOOKUP(J$1,'Nakladova matice_2018'!$A$1:$IW$188,72,FALSE),0)</f>
        <v>0</v>
      </c>
      <c r="K99" s="19">
        <f>IFERROR(HLOOKUP(K$1,'Nakladova matice_2018'!$A$1:$IW$188,72,FALSE),0)</f>
        <v>0</v>
      </c>
      <c r="L99" s="19">
        <f>IFERROR(HLOOKUP(L$1,'Nakladova matice_2018'!$A$1:$IW$188,72,FALSE),0)</f>
        <v>0</v>
      </c>
      <c r="M99" s="19">
        <f>IFERROR(HLOOKUP(M$1,'Nakladova matice_2018'!$A$1:$IW$188,72,FALSE),0)</f>
        <v>0</v>
      </c>
      <c r="N99" s="19">
        <f>IFERROR(HLOOKUP(N$1,'Nakladova matice_2018'!$A$1:$IW$188,72,FALSE),0)</f>
        <v>0</v>
      </c>
      <c r="O99" s="19">
        <f>IFERROR(HLOOKUP(O$1,'Nakladova matice_2018'!$A$1:$IW$188,72,FALSE),0)</f>
        <v>0</v>
      </c>
      <c r="P99" s="19">
        <f>IFERROR(HLOOKUP(P$1,'Nakladova matice_2018'!$A$1:$IW$188,72,FALSE),0)</f>
        <v>0</v>
      </c>
      <c r="Q99" s="19">
        <f>IFERROR(HLOOKUP(Q$1,'Nakladova matice_2018'!$A$1:$IW$188,72,FALSE),0)</f>
        <v>0</v>
      </c>
      <c r="R99" s="19">
        <f>IFERROR(HLOOKUP(R$1,'Nakladova matice_2018'!$A$1:$IW$188,72,FALSE),0)</f>
        <v>0</v>
      </c>
      <c r="S99" s="19">
        <f>IFERROR(HLOOKUP(S$1,'Nakladova matice_2018'!$A$1:$IW$188,72,FALSE),0)</f>
        <v>0</v>
      </c>
      <c r="T99" s="19">
        <f>IFERROR(HLOOKUP(T$1,'Nakladova matice_2018'!$A$1:$IW$188,72,FALSE),0)</f>
        <v>0</v>
      </c>
      <c r="U99" s="19">
        <f>IFERROR(HLOOKUP(U$1,'Nakladova matice_2018'!$A$1:$IW$188,72,FALSE),0)</f>
        <v>0</v>
      </c>
      <c r="V99" s="19">
        <f>IFERROR(HLOOKUP(V$1,'Nakladova matice_2018'!$A$1:$IW$188,72,FALSE),0)</f>
        <v>0</v>
      </c>
      <c r="W99" s="19">
        <f>IFERROR(HLOOKUP(W$1,'Nakladova matice_2018'!$A$1:$IW$188,72,FALSE),0)</f>
        <v>0</v>
      </c>
      <c r="X99" s="19">
        <f>IFERROR(HLOOKUP(X$1,'Nakladova matice_2018'!$A$1:$IW$188,72,FALSE),0)</f>
        <v>0</v>
      </c>
      <c r="Y99" s="19">
        <f>IFERROR(HLOOKUP(Y$1,'Nakladova matice_2018'!$A$1:$IW$188,72,FALSE),0)</f>
        <v>0</v>
      </c>
      <c r="Z99" s="19">
        <f>IFERROR(HLOOKUP(Z$1,'Nakladova matice_2018'!$A$1:$IW$188,72,FALSE),0)</f>
        <v>0</v>
      </c>
      <c r="AA99" s="19">
        <f>IFERROR(HLOOKUP(AA$1,'Nakladova matice_2018'!$A$1:$IW$188,72,FALSE),0)</f>
        <v>0</v>
      </c>
      <c r="AB99" s="19">
        <f>IFERROR(HLOOKUP(AB$1,'Nakladova matice_2018'!$A$1:$IW$188,72,FALSE),0)</f>
        <v>0</v>
      </c>
      <c r="AC99" s="19">
        <f>IFERROR(HLOOKUP(AC$1,'Nakladova matice_2018'!$A$1:$IW$188,72,FALSE),0)</f>
        <v>0</v>
      </c>
      <c r="AD99" s="19">
        <f>IFERROR(HLOOKUP(AD$1,'Nakladova matice_2018'!$A$1:$IW$188,72,FALSE),0)</f>
        <v>0</v>
      </c>
      <c r="AE99" s="19">
        <f>IFERROR(HLOOKUP(AE$1,'Nakladova matice_2018'!$A$1:$IW$188,72,FALSE),0)</f>
        <v>0</v>
      </c>
      <c r="AF99" s="19">
        <f>IFERROR(HLOOKUP(AF$1,'Nakladova matice_2018'!$A$1:$IW$188,72,FALSE),0)</f>
        <v>0</v>
      </c>
      <c r="AG99" s="19">
        <f>IFERROR(HLOOKUP(AG$1,'Nakladova matice_2018'!$A$1:$IW$188,72,FALSE),0)</f>
        <v>0</v>
      </c>
      <c r="AH99" s="19">
        <f>IFERROR(HLOOKUP(AH$1,'Nakladova matice_2018'!$A$1:$IW$188,72,FALSE),0)</f>
        <v>0</v>
      </c>
      <c r="AI99" s="19">
        <f>IFERROR(HLOOKUP(AI$1,'Nakladova matice_2018'!$A$1:$IW$188,72,FALSE),0)</f>
        <v>0</v>
      </c>
      <c r="AJ99" s="19">
        <f>IFERROR(HLOOKUP(AJ$1,'Nakladova matice_2018'!$A$1:$IW$188,72,FALSE),0)</f>
        <v>0</v>
      </c>
      <c r="AK99" s="19">
        <f>IFERROR(HLOOKUP(AK$1,'Nakladova matice_2018'!$A$1:$IW$188,72,FALSE),0)</f>
        <v>0</v>
      </c>
      <c r="AL99" s="19">
        <f>IFERROR(HLOOKUP(AL$1,'Nakladova matice_2018'!$A$1:$IW$188,72,FALSE),0)</f>
        <v>0</v>
      </c>
      <c r="AM99" s="19">
        <f>IFERROR(HLOOKUP(AM$1,'Nakladova matice_2018'!$A$1:$IW$188,72,FALSE),0)</f>
        <v>0</v>
      </c>
      <c r="AN99" s="19">
        <f>IFERROR(HLOOKUP(AN$1,'Nakladova matice_2018'!$A$1:$IW$188,72,FALSE),0)</f>
        <v>0</v>
      </c>
      <c r="AO99" s="19">
        <f>IFERROR(HLOOKUP(AO$1,'Nakladova matice_2018'!$A$1:$IW$188,72,FALSE),0)</f>
        <v>0</v>
      </c>
      <c r="AP99" s="19">
        <f>IFERROR(HLOOKUP(AP$1,'Nakladova matice_2018'!$A$1:$IW$188,72,FALSE),0)</f>
        <v>0</v>
      </c>
      <c r="AQ99" s="19">
        <f>IFERROR(HLOOKUP(AQ$1,'Nakladova matice_2018'!$A$1:$IW$188,72,FALSE),0)</f>
        <v>0</v>
      </c>
      <c r="AR99" s="19">
        <f>IFERROR(HLOOKUP(AR$1,'Nakladova matice_2018'!$A$1:$IW$188,72,FALSE),0)</f>
        <v>0</v>
      </c>
      <c r="AS99" s="19">
        <f>IFERROR(HLOOKUP(AS$1,'Nakladova matice_2018'!$A$1:$IW$188,72,FALSE),0)</f>
        <v>0</v>
      </c>
      <c r="AT99" s="19">
        <f>IFERROR(HLOOKUP(AT$1,'Nakladova matice_2018'!$A$1:$IW$188,72,FALSE),0)</f>
        <v>0</v>
      </c>
      <c r="AU99" s="19">
        <f>IFERROR(HLOOKUP(AU$1,'Nakladova matice_2018'!$A$1:$IW$188,72,FALSE),0)</f>
        <v>0</v>
      </c>
      <c r="AV99" s="19">
        <f>IFERROR(HLOOKUP(AV$1,'Nakladova matice_2018'!$A$1:$IW$188,72,FALSE),0)</f>
        <v>0</v>
      </c>
      <c r="AW99" s="19">
        <f>IFERROR(HLOOKUP(AW$1,'Nakladova matice_2018'!$A$1:$IW$188,72,FALSE),0)</f>
        <v>0</v>
      </c>
      <c r="AX99" s="19">
        <f>IFERROR(HLOOKUP(AX$1,'Nakladova matice_2018'!$A$1:$IW$188,72,FALSE),0)</f>
        <v>0</v>
      </c>
      <c r="AY99" s="19">
        <f>IFERROR(HLOOKUP(AY$1,'Nakladova matice_2018'!$A$1:$IW$188,72,FALSE),0)</f>
        <v>0</v>
      </c>
      <c r="AZ99" s="19">
        <f>IFERROR(HLOOKUP(AZ$1,'Nakladova matice_2018'!$A$1:$IW$188,72,FALSE),0)</f>
        <v>0</v>
      </c>
      <c r="BA99" s="19">
        <f>IFERROR(HLOOKUP(BA$1,'Nakladova matice_2018'!$A$1:$IW$188,72,FALSE),0)</f>
        <v>0</v>
      </c>
      <c r="BB99" s="19">
        <f>IFERROR(HLOOKUP(BB$1,'Nakladova matice_2018'!$A$1:$IW$188,72,FALSE),0)</f>
        <v>0</v>
      </c>
      <c r="BC99" s="19">
        <f>IFERROR(HLOOKUP(BC$1,'Nakladova matice_2018'!$A$1:$IW$188,72,FALSE),0)</f>
        <v>0</v>
      </c>
      <c r="BD99" s="19">
        <f>IFERROR(HLOOKUP(BD$1,'Nakladova matice_2018'!$A$1:$IW$188,72,FALSE),0)</f>
        <v>0</v>
      </c>
      <c r="BE99" s="19">
        <f>IFERROR(HLOOKUP(BE$1,'Nakladova matice_2018'!$A$1:$IW$188,72,FALSE),0)</f>
        <v>0</v>
      </c>
      <c r="BF99" s="19">
        <f>IFERROR(HLOOKUP(BF$1,'Nakladova matice_2018'!$A$1:$IW$188,72,FALSE),0)</f>
        <v>0</v>
      </c>
      <c r="BG99" s="19">
        <f>IFERROR(HLOOKUP(BG$1,'Nakladova matice_2018'!$A$1:$IW$188,72,FALSE),0)</f>
        <v>0</v>
      </c>
      <c r="BH99" s="19">
        <f>IFERROR(HLOOKUP(BH$1,'Nakladova matice_2018'!$A$1:$IW$188,72,FALSE),0)</f>
        <v>0</v>
      </c>
      <c r="BI99" s="19">
        <f>IFERROR(HLOOKUP(BI$1,'Nakladova matice_2018'!$A$1:$IW$188,72,FALSE),0)</f>
        <v>0</v>
      </c>
      <c r="BJ99" s="19">
        <f>IFERROR(HLOOKUP(BJ$1,'Nakladova matice_2018'!$A$1:$IW$188,72,FALSE),0)</f>
        <v>0</v>
      </c>
      <c r="BK99" s="19">
        <f>IFERROR(HLOOKUP(BK$1,'Nakladova matice_2018'!$A$1:$IW$188,72,FALSE),0)</f>
        <v>0</v>
      </c>
      <c r="BL99" s="19">
        <f>IFERROR(HLOOKUP(BL$1,'Nakladova matice_2018'!$A$1:$IW$188,72,FALSE),0)</f>
        <v>0</v>
      </c>
      <c r="BM99" s="19">
        <f>IFERROR(HLOOKUP(BM$1,'Nakladova matice_2018'!$A$1:$IW$188,72,FALSE),0)</f>
        <v>0</v>
      </c>
      <c r="BN99" s="19">
        <f>IFERROR(HLOOKUP(BN$1,'Nakladova matice_2018'!$A$1:$IW$188,72,FALSE),0)</f>
        <v>0</v>
      </c>
      <c r="BO99" s="19">
        <f>IFERROR(HLOOKUP(BO$1,'Nakladova matice_2018'!$A$1:$IW$188,72,FALSE),0)</f>
        <v>0</v>
      </c>
      <c r="BP99" s="19">
        <f>IFERROR(HLOOKUP(BP$1,'Nakladova matice_2018'!$A$1:$IW$188,72,FALSE),0)</f>
        <v>0</v>
      </c>
      <c r="BQ99" s="19">
        <f>IFERROR(HLOOKUP(BQ$1,'Nakladova matice_2018'!$A$1:$IW$188,72,FALSE),0)</f>
        <v>0</v>
      </c>
      <c r="BR99" s="19">
        <f>IFERROR(HLOOKUP(BR$1,'Nakladova matice_2018'!$A$1:$IW$188,72,FALSE),0)</f>
        <v>0</v>
      </c>
      <c r="BS99" s="19">
        <f>IFERROR(HLOOKUP(BS$1,'Nakladova matice_2018'!$A$1:$IW$188,72,FALSE),0)</f>
        <v>0</v>
      </c>
      <c r="BT99" s="19">
        <f>IFERROR(HLOOKUP(BT$1,'Nakladova matice_2018'!$A$1:$IW$188,72,FALSE),0)</f>
        <v>0</v>
      </c>
      <c r="BU99" s="19">
        <f>IFERROR(HLOOKUP(BU$1,'Nakladova matice_2018'!$A$1:$IW$188,72,FALSE),0)</f>
        <v>0</v>
      </c>
      <c r="BV99" s="19">
        <f>IFERROR(HLOOKUP(BV$1,'Nakladova matice_2018'!$A$1:$IW$188,72,FALSE),0)</f>
        <v>0</v>
      </c>
      <c r="BW99" s="19">
        <f>IFERROR(HLOOKUP(BW$1,'Nakladova matice_2018'!$A$1:$IW$188,72,FALSE),0)</f>
        <v>0</v>
      </c>
      <c r="BX99" s="19">
        <f>IFERROR(HLOOKUP(BX$1,'Nakladova matice_2018'!$A$1:$IW$188,72,FALSE),0)</f>
        <v>0</v>
      </c>
      <c r="BY99" s="19">
        <f>IFERROR(HLOOKUP(BY$1,'Nakladova matice_2018'!$A$1:$IW$188,72,FALSE),0)</f>
        <v>0</v>
      </c>
      <c r="BZ99" s="19">
        <f>IFERROR(HLOOKUP(BZ$1,'Nakladova matice_2018'!$A$1:$IW$188,72,FALSE),0)</f>
        <v>0</v>
      </c>
      <c r="CA99" s="19">
        <f>IFERROR(HLOOKUP(CA$1,'Nakladova matice_2018'!$A$1:$IW$188,72,FALSE),0)</f>
        <v>0</v>
      </c>
      <c r="CB99" s="19">
        <f>IFERROR(HLOOKUP(CB$1,'Nakladova matice_2018'!$A$1:$IW$188,72,FALSE),0)</f>
        <v>0</v>
      </c>
      <c r="CC99" s="19">
        <f>IFERROR(HLOOKUP(CC$1,'Nakladova matice_2018'!$A$1:$IW$188,72,FALSE),0)</f>
        <v>0</v>
      </c>
      <c r="CD99" s="19">
        <f>IFERROR(HLOOKUP(CD$1,'Nakladova matice_2018'!$A$1:$IW$188,72,FALSE),0)</f>
        <v>0</v>
      </c>
      <c r="CE99" s="19">
        <f>IFERROR(HLOOKUP(CE$1,'Nakladova matice_2018'!$A$1:$IW$188,72,FALSE),0)</f>
        <v>0</v>
      </c>
      <c r="CF99" s="19">
        <f>IFERROR(HLOOKUP(CF$1,'Nakladova matice_2018'!$A$1:$IW$188,72,FALSE),0)</f>
        <v>0</v>
      </c>
      <c r="CG99" s="19">
        <f>IFERROR(HLOOKUP(CG$1,'Nakladova matice_2018'!$A$1:$IW$188,72,FALSE),0)</f>
        <v>0</v>
      </c>
      <c r="CH99" s="19">
        <f>IFERROR(HLOOKUP(CH$1,'Nakladova matice_2018'!$A$1:$IW$188,72,FALSE),0)</f>
        <v>0</v>
      </c>
      <c r="CI99" s="19">
        <f>IFERROR(HLOOKUP(CI$1,'Nakladova matice_2018'!$A$1:$IW$188,72,FALSE),0)</f>
        <v>0</v>
      </c>
      <c r="CJ99" s="19">
        <f>IFERROR(HLOOKUP(CJ$1,'Nakladova matice_2018'!$A$1:$IW$188,72,FALSE),0)</f>
        <v>0</v>
      </c>
      <c r="CK99" s="19">
        <f>IFERROR(HLOOKUP(CK$1,'Nakladova matice_2018'!$A$1:$IW$188,72,FALSE),0)</f>
        <v>0</v>
      </c>
      <c r="CL99" s="19">
        <f>IFERROR(HLOOKUP(CL$1,'Nakladova matice_2018'!$A$1:$IW$188,72,FALSE),0)</f>
        <v>0</v>
      </c>
      <c r="CM99" s="19">
        <f>IFERROR(HLOOKUP(CM$1,'Nakladova matice_2018'!$A$1:$IW$188,72,FALSE),0)</f>
        <v>0</v>
      </c>
      <c r="CN99" s="19">
        <f>IFERROR(HLOOKUP(CN$1,'Nakladova matice_2018'!$A$1:$IW$188,72,FALSE),0)</f>
        <v>0</v>
      </c>
      <c r="CO99" s="19">
        <f>IFERROR(HLOOKUP(CO$1,'Nakladova matice_2018'!$A$1:$IW$188,72,FALSE),0)</f>
        <v>0</v>
      </c>
      <c r="CP99" s="19">
        <f>IFERROR(HLOOKUP(CP$1,'Nakladova matice_2018'!$A$1:$IW$188,72,FALSE),0)</f>
        <v>0</v>
      </c>
      <c r="CQ99" s="19">
        <f>IFERROR(HLOOKUP(CQ$1,'Nakladova matice_2018'!$A$1:$IW$188,72,FALSE),0)</f>
        <v>0</v>
      </c>
      <c r="CR99" s="19">
        <f>IFERROR(HLOOKUP(CR$1,'Nakladova matice_2018'!$A$1:$IW$188,72,FALSE),0)</f>
        <v>0</v>
      </c>
      <c r="CS99" s="19">
        <f>IFERROR(HLOOKUP(CS$1,'Nakladova matice_2018'!$A$1:$IW$188,72,FALSE),0)</f>
        <v>0</v>
      </c>
      <c r="CT99" s="19">
        <f>IFERROR(HLOOKUP(CT$1,'Nakladova matice_2018'!$A$1:$IW$188,72,FALSE),0)</f>
        <v>0</v>
      </c>
      <c r="CU99" s="19">
        <f>IFERROR(HLOOKUP(CU$1,'Nakladova matice_2018'!$A$1:$IW$188,72,FALSE),0)</f>
        <v>0</v>
      </c>
      <c r="CV99" s="19">
        <f>IFERROR(HLOOKUP(CV$1,'Nakladova matice_2018'!$A$1:$IW$188,72,FALSE),0)</f>
        <v>0</v>
      </c>
      <c r="CW99" s="19">
        <f>IFERROR(HLOOKUP(CW$1,'Nakladova matice_2018'!$A$1:$IW$188,72,FALSE),0)</f>
        <v>0</v>
      </c>
      <c r="CX99" s="19">
        <f>IFERROR(HLOOKUP(CX$1,'Nakladova matice_2018'!$A$1:$IW$188,72,FALSE),0)</f>
        <v>0</v>
      </c>
      <c r="CY99" s="19">
        <f>IFERROR(HLOOKUP(CY$1,'Nakladova matice_2018'!$A$1:$IW$188,72,FALSE),0)</f>
        <v>0</v>
      </c>
      <c r="CZ99" s="19">
        <f>IFERROR(HLOOKUP(CZ$1,'Nakladova matice_2018'!$A$1:$IW$188,72,FALSE),0)</f>
        <v>0</v>
      </c>
      <c r="DA99" s="19">
        <f>IFERROR(HLOOKUP(DA$1,'Nakladova matice_2018'!$A$1:$IW$188,72,FALSE),0)</f>
        <v>0</v>
      </c>
      <c r="DB99" s="19">
        <f>IFERROR(HLOOKUP(DB$1,'Nakladova matice_2018'!$A$1:$IW$188,72,FALSE),0)</f>
        <v>0</v>
      </c>
      <c r="DC99" s="19">
        <f>IFERROR(HLOOKUP(DC$1,'Nakladova matice_2018'!$A$1:$IW$188,72,FALSE),0)</f>
        <v>0</v>
      </c>
      <c r="DD99" s="19">
        <f>IFERROR(HLOOKUP(DD$1,'Nakladova matice_2018'!$A$1:$IW$188,72,FALSE),0)</f>
        <v>0</v>
      </c>
      <c r="DE99" s="19">
        <f>IFERROR(HLOOKUP(DE$1,'Nakladova matice_2018'!$A$1:$IW$188,72,FALSE),0)</f>
        <v>0</v>
      </c>
      <c r="DF99" s="19">
        <f>IFERROR(HLOOKUP(DF$1,'Nakladova matice_2018'!$A$1:$IW$188,72,FALSE),0)</f>
        <v>0</v>
      </c>
      <c r="DG99" s="19">
        <f>IFERROR(HLOOKUP(DG$1,'Nakladova matice_2018'!$A$1:$IW$188,72,FALSE),0)</f>
        <v>0</v>
      </c>
      <c r="DH99" s="19">
        <f>IFERROR(HLOOKUP(DH$1,'Nakladova matice_2018'!$A$1:$IW$188,72,FALSE),0)</f>
        <v>0</v>
      </c>
      <c r="DI99" s="19">
        <f>IFERROR(HLOOKUP(DI$1,'Nakladova matice_2018'!$A$1:$IW$188,72,FALSE),0)</f>
        <v>0</v>
      </c>
      <c r="DJ99" s="19">
        <f>IFERROR(HLOOKUP(DJ$1,'Nakladova matice_2018'!$A$1:$IW$188,72,FALSE),0)</f>
        <v>0</v>
      </c>
      <c r="DK99" s="19">
        <f>IFERROR(HLOOKUP(DK$1,'Nakladova matice_2018'!$A$1:$IW$188,72,FALSE),0)</f>
        <v>0</v>
      </c>
      <c r="DL99" s="19">
        <f>IFERROR(HLOOKUP(DL$1,'Nakladova matice_2018'!$A$1:$IW$188,72,FALSE),0)</f>
        <v>0</v>
      </c>
      <c r="DM99" s="19">
        <f>IFERROR(HLOOKUP(DM$1,'Nakladova matice_2018'!$A$1:$IW$188,72,FALSE),0)</f>
        <v>0</v>
      </c>
      <c r="DN99" s="19">
        <f>IFERROR(HLOOKUP(DN$1,'Nakladova matice_2018'!$A$1:$IW$188,72,FALSE),0)</f>
        <v>0</v>
      </c>
      <c r="DO99" s="19">
        <f>IFERROR(HLOOKUP(DO$1,'Nakladova matice_2018'!$A$1:$IW$188,72,FALSE),0)</f>
        <v>0</v>
      </c>
      <c r="DP99" s="19">
        <f>IFERROR(HLOOKUP(DP$1,'Nakladova matice_2018'!$A$1:$IW$188,72,FALSE),0)</f>
        <v>0</v>
      </c>
      <c r="DQ99" s="19">
        <f>IFERROR(HLOOKUP(DQ$1,'Nakladova matice_2018'!$A$1:$IW$188,72,FALSE),0)</f>
        <v>0</v>
      </c>
      <c r="DR99" s="19">
        <f>IFERROR(HLOOKUP(DR$1,'Nakladova matice_2018'!$A$1:$IW$188,72,FALSE),0)</f>
        <v>0</v>
      </c>
      <c r="DS99" s="19">
        <f>IFERROR(HLOOKUP(DS$1,'Nakladova matice_2018'!$A$1:$IW$188,72,FALSE),0)</f>
        <v>0</v>
      </c>
      <c r="DT99" s="19">
        <f>IFERROR(HLOOKUP(DT$1,'Nakladova matice_2018'!$A$1:$IW$188,72,FALSE),0)</f>
        <v>0</v>
      </c>
      <c r="DU99" s="19">
        <f>IFERROR(HLOOKUP(DU$1,'Nakladova matice_2018'!$A$1:$IW$188,72,FALSE),0)</f>
        <v>0</v>
      </c>
      <c r="DV99" s="19">
        <f>IFERROR(HLOOKUP(DV$1,'Nakladova matice_2018'!$A$1:$IW$188,72,FALSE),0)</f>
        <v>0</v>
      </c>
      <c r="DW99" s="19">
        <f>IFERROR(HLOOKUP(DW$1,'Nakladova matice_2018'!$A$1:$IW$188,72,FALSE),0)</f>
        <v>0</v>
      </c>
      <c r="DX99" s="19">
        <f>IFERROR(HLOOKUP(DX$1,'Nakladova matice_2018'!$A$1:$IW$188,72,FALSE),0)</f>
        <v>0</v>
      </c>
      <c r="DY99" s="19">
        <f>IFERROR(HLOOKUP(DY$1,'Nakladova matice_2018'!$A$1:$IW$188,72,FALSE),0)</f>
        <v>0</v>
      </c>
      <c r="DZ99" s="19">
        <f>IFERROR(HLOOKUP(DZ$1,'Nakladova matice_2018'!$A$1:$IW$188,72,FALSE),0)</f>
        <v>0</v>
      </c>
      <c r="EA99" s="19">
        <f>IFERROR(HLOOKUP(EA$1,'Nakladova matice_2018'!$A$1:$IW$188,72,FALSE),0)</f>
        <v>0</v>
      </c>
      <c r="EB99" s="19">
        <f>IFERROR(HLOOKUP(EB$1,'Nakladova matice_2018'!$A$1:$IW$188,72,FALSE),0)</f>
        <v>0</v>
      </c>
      <c r="EC99" s="19">
        <f>IFERROR(HLOOKUP(EC$1,'Nakladova matice_2018'!$A$1:$IW$188,72,FALSE),0)</f>
        <v>0</v>
      </c>
      <c r="ED99" s="19">
        <f>IFERROR(HLOOKUP(ED$1,'Nakladova matice_2018'!$A$1:$IW$188,72,FALSE),0)</f>
        <v>0</v>
      </c>
      <c r="EE99" s="19">
        <f>IFERROR(HLOOKUP(EE$1,'Nakladova matice_2018'!$A$1:$IW$188,72,FALSE),0)</f>
        <v>0</v>
      </c>
      <c r="EF99" s="19">
        <f>IFERROR(HLOOKUP(EF$1,'Nakladova matice_2018'!$A$1:$IW$188,72,FALSE),0)</f>
        <v>0</v>
      </c>
      <c r="EG99" s="19">
        <f>IFERROR(HLOOKUP(EG$1,'Nakladova matice_2018'!$A$1:$IW$188,72,FALSE),0)</f>
        <v>0</v>
      </c>
      <c r="EH99" s="19">
        <f>IFERROR(HLOOKUP(EH$1,'Nakladova matice_2018'!$A$1:$IW$188,72,FALSE),0)</f>
        <v>0</v>
      </c>
      <c r="EI99" s="19">
        <f>IFERROR(HLOOKUP(EI$1,'Nakladova matice_2018'!$A$1:$IW$188,72,FALSE),0)</f>
        <v>0</v>
      </c>
      <c r="EJ99" s="19">
        <f>IFERROR(HLOOKUP(EJ$1,'Nakladova matice_2018'!$A$1:$IW$188,72,FALSE),0)</f>
        <v>0</v>
      </c>
      <c r="EK99" s="19">
        <f>IFERROR(HLOOKUP(EK$1,'Nakladova matice_2018'!$A$1:$IW$188,72,FALSE),0)</f>
        <v>0</v>
      </c>
      <c r="EL99" s="19">
        <f>IFERROR(HLOOKUP(EL$1,'Nakladova matice_2018'!$A$1:$IW$188,72,FALSE),0)</f>
        <v>0</v>
      </c>
      <c r="EM99" s="19">
        <f>IFERROR(HLOOKUP(EM$1,'Nakladova matice_2018'!$A$1:$IW$188,72,FALSE),0)</f>
        <v>0</v>
      </c>
      <c r="EN99" s="19">
        <f>IFERROR(HLOOKUP(EN$1,'Nakladova matice_2018'!$A$1:$IW$188,72,FALSE),0)</f>
        <v>0</v>
      </c>
      <c r="EO99" s="19">
        <f>IFERROR(HLOOKUP(EO$1,'Nakladova matice_2018'!$A$1:$IW$188,72,FALSE),0)</f>
        <v>0</v>
      </c>
      <c r="EP99" s="19">
        <f>IFERROR(HLOOKUP(EP$1,'Nakladova matice_2018'!$A$1:$IW$188,72,FALSE),0)</f>
        <v>0</v>
      </c>
      <c r="EQ99" s="19">
        <f>IFERROR(HLOOKUP(EQ$1,'Nakladova matice_2018'!$A$1:$IW$188,72,FALSE),0)</f>
        <v>0</v>
      </c>
      <c r="ER99" s="19">
        <f>IFERROR(HLOOKUP(ER$1,'Nakladova matice_2018'!$A$1:$IW$188,72,FALSE),0)</f>
        <v>0</v>
      </c>
      <c r="ES99" s="19">
        <f>IFERROR(HLOOKUP(ES$1,'Nakladova matice_2018'!$A$1:$IW$188,72,FALSE),0)</f>
        <v>0</v>
      </c>
      <c r="ET99" s="19">
        <f>IFERROR(HLOOKUP(ET$1,'Nakladova matice_2018'!$A$1:$IW$188,72,FALSE),0)</f>
        <v>0</v>
      </c>
      <c r="EU99" s="19">
        <f>IFERROR(HLOOKUP(EU$1,'Nakladova matice_2018'!$A$1:$IW$188,72,FALSE),0)</f>
        <v>0</v>
      </c>
      <c r="EV99" s="19">
        <f>IFERROR(HLOOKUP(EV$1,'Nakladova matice_2018'!$A$1:$IW$188,72,FALSE),0)</f>
        <v>0</v>
      </c>
      <c r="EW99" s="19">
        <f>IFERROR(HLOOKUP(EW$1,'Nakladova matice_2018'!$A$1:$IW$188,72,FALSE),0)</f>
        <v>0</v>
      </c>
      <c r="EX99" s="19">
        <f>IFERROR(HLOOKUP(EX$1,'Nakladova matice_2018'!$A$1:$IW$188,72,FALSE),0)</f>
        <v>0</v>
      </c>
      <c r="EY99" s="19">
        <f>IFERROR(HLOOKUP(EY$1,'Nakladova matice_2018'!$A$1:$IW$188,72,FALSE),0)</f>
        <v>0</v>
      </c>
      <c r="EZ99" s="19">
        <f>IFERROR(HLOOKUP(EZ$1,'Nakladova matice_2018'!$A$1:$IW$188,72,FALSE),0)</f>
        <v>0</v>
      </c>
      <c r="FA99" s="19">
        <f>IFERROR(HLOOKUP(FA$1,'Nakladova matice_2018'!$A$1:$IW$188,72,FALSE),0)</f>
        <v>0</v>
      </c>
      <c r="FB99" s="19">
        <f>IFERROR(HLOOKUP(FB$1,'Nakladova matice_2018'!$A$1:$IW$188,72,FALSE),0)</f>
        <v>0</v>
      </c>
      <c r="FC99" s="19">
        <f>IFERROR(HLOOKUP(FC$1,'Nakladova matice_2018'!$A$1:$IW$188,72,FALSE),0)</f>
        <v>0</v>
      </c>
      <c r="FD99" s="19">
        <f>IFERROR(HLOOKUP(FD$1,'Nakladova matice_2018'!$A$1:$IW$188,72,FALSE),0)</f>
        <v>0</v>
      </c>
      <c r="FE99" s="19">
        <f>IFERROR(HLOOKUP(FE$1,'Nakladova matice_2018'!$A$1:$IW$188,72,FALSE),0)</f>
        <v>0</v>
      </c>
      <c r="FF99" s="19">
        <f>IFERROR(HLOOKUP(FF$1,'Nakladova matice_2018'!$A$1:$IW$188,72,FALSE),0)</f>
        <v>0</v>
      </c>
      <c r="FG99" s="19">
        <f>IFERROR(HLOOKUP(FG$1,'Nakladova matice_2018'!$A$1:$IW$188,72,FALSE),0)</f>
        <v>0</v>
      </c>
      <c r="FH99" s="19">
        <f>IFERROR(HLOOKUP(FH$1,'Nakladova matice_2018'!$A$1:$IW$188,72,FALSE),0)</f>
        <v>0</v>
      </c>
      <c r="FI99" s="19">
        <f>IFERROR(HLOOKUP(FI$1,'Nakladova matice_2018'!$A$1:$IW$188,72,FALSE),0)</f>
        <v>0</v>
      </c>
      <c r="FJ99" s="19">
        <f>IFERROR(HLOOKUP(FJ$1,'Nakladova matice_2018'!$A$1:$IW$188,72,FALSE),0)</f>
        <v>0</v>
      </c>
      <c r="FK99" s="19">
        <f>IFERROR(HLOOKUP(FK$1,'Nakladova matice_2018'!$A$1:$IW$188,72,FALSE),0)</f>
        <v>0</v>
      </c>
      <c r="FL99" s="19">
        <f>IFERROR(HLOOKUP(FL$1,'Nakladova matice_2018'!$A$1:$IW$188,72,FALSE),0)</f>
        <v>0</v>
      </c>
      <c r="FM99" s="19">
        <f>IFERROR(HLOOKUP(FM$1,'Nakladova matice_2018'!$A$1:$IW$188,72,FALSE),0)</f>
        <v>0</v>
      </c>
      <c r="FN99" s="19">
        <f>IFERROR(HLOOKUP(FN$1,'Nakladova matice_2018'!$A$1:$IW$188,72,FALSE),0)</f>
        <v>0</v>
      </c>
      <c r="FO99" s="19">
        <f>IFERROR(HLOOKUP(FO$1,'Nakladova matice_2018'!$A$1:$IW$188,72,FALSE),0)</f>
        <v>0</v>
      </c>
      <c r="FP99" s="19">
        <f>IFERROR(HLOOKUP(FP$1,'Nakladova matice_2018'!$A$1:$IW$188,72,FALSE),0)</f>
        <v>0</v>
      </c>
      <c r="FQ99" s="19">
        <f>IFERROR(HLOOKUP(FQ$1,'Nakladova matice_2018'!$A$1:$IW$188,72,FALSE),0)</f>
        <v>0</v>
      </c>
      <c r="FR99" s="19">
        <f>IFERROR(HLOOKUP(FR$1,'Nakladova matice_2018'!$A$1:$IW$188,72,FALSE),0)</f>
        <v>0</v>
      </c>
      <c r="FS99" s="19">
        <f>IFERROR(HLOOKUP(FS$1,'Nakladova matice_2018'!$A$1:$IW$188,72,FALSE),0)</f>
        <v>0</v>
      </c>
      <c r="FT99" s="19">
        <f>IFERROR(HLOOKUP(FT$1,'Nakladova matice_2018'!$A$1:$IW$188,72,FALSE),0)</f>
        <v>0</v>
      </c>
      <c r="FU99" s="19">
        <f>IFERROR(HLOOKUP(FU$1,'Nakladova matice_2018'!$A$1:$IW$188,72,FALSE),0)</f>
        <v>0</v>
      </c>
      <c r="FV99" s="19">
        <f>IFERROR(HLOOKUP(FV$1,'Nakladova matice_2018'!$A$1:$IW$188,72,FALSE),0)</f>
        <v>0</v>
      </c>
      <c r="FW99" s="19">
        <f>IFERROR(HLOOKUP(FW$1,'Nakladova matice_2018'!$A$1:$IW$188,72,FALSE),0)</f>
        <v>0</v>
      </c>
      <c r="FX99" s="19">
        <f>IFERROR(HLOOKUP(FX$1,'Nakladova matice_2018'!$A$1:$IW$188,72,FALSE),0)</f>
        <v>0</v>
      </c>
      <c r="FY99" s="19">
        <f>IFERROR(HLOOKUP(FY$1,'Nakladova matice_2018'!$A$1:$IW$188,72,FALSE),0)</f>
        <v>0</v>
      </c>
      <c r="FZ99" s="19">
        <f>IFERROR(HLOOKUP(FZ$1,'Nakladova matice_2018'!$A$1:$IW$188,72,FALSE),0)</f>
        <v>0</v>
      </c>
      <c r="GA99" s="19">
        <f>IFERROR(HLOOKUP(GA$1,'Nakladova matice_2018'!$A$1:$IW$188,72,FALSE),0)</f>
        <v>0</v>
      </c>
      <c r="GB99" s="19">
        <f>IFERROR(HLOOKUP(GB$1,'Nakladova matice_2018'!$A$1:$IW$188,72,FALSE),0)</f>
        <v>0</v>
      </c>
      <c r="GC99" s="19">
        <f>IFERROR(HLOOKUP(GC$1,'Nakladova matice_2018'!$A$1:$IW$188,72,FALSE),0)</f>
        <v>0</v>
      </c>
      <c r="GD99" s="19">
        <f>IFERROR(HLOOKUP(GD$1,'Nakladova matice_2018'!$A$1:$IW$188,72,FALSE),0)</f>
        <v>0</v>
      </c>
      <c r="GE99" s="19">
        <f>IFERROR(HLOOKUP(GE$1,'Nakladova matice_2018'!$A$1:$IW$188,72,FALSE),0)</f>
        <v>0</v>
      </c>
      <c r="GF99" s="19">
        <f>IFERROR(HLOOKUP(GF$1,'Nakladova matice_2018'!$A$1:$IW$188,72,FALSE),0)</f>
        <v>0</v>
      </c>
      <c r="GG99" s="19">
        <f>IFERROR(HLOOKUP(GG$1,'Nakladova matice_2018'!$A$1:$IW$188,72,FALSE),0)</f>
        <v>0</v>
      </c>
      <c r="GH99" s="19">
        <f>IFERROR(HLOOKUP(GH$1,'Nakladova matice_2018'!$A$1:$IW$188,72,FALSE),0)</f>
        <v>0</v>
      </c>
      <c r="GI99" s="19">
        <f>IFERROR(HLOOKUP(GI$1,'Nakladova matice_2018'!$A$1:$IW$188,72,FALSE),0)</f>
        <v>0</v>
      </c>
      <c r="GJ99" s="19">
        <f>IFERROR(HLOOKUP(GJ$1,'Nakladova matice_2018'!$A$1:$IW$188,72,FALSE),0)</f>
        <v>0</v>
      </c>
      <c r="GK99" s="19">
        <f>IFERROR(HLOOKUP(GK$1,'Nakladova matice_2018'!$A$1:$IW$188,72,FALSE),0)</f>
        <v>0</v>
      </c>
      <c r="GL99" s="19">
        <f>IFERROR(HLOOKUP(GL$1,'Nakladova matice_2018'!$A$1:$IW$188,72,FALSE),0)</f>
        <v>0</v>
      </c>
      <c r="GM99" s="19">
        <f>IFERROR(HLOOKUP(GM$1,'Nakladova matice_2018'!$A$1:$IW$188,72,FALSE),0)</f>
        <v>0</v>
      </c>
      <c r="GN99" s="19">
        <f>IFERROR(HLOOKUP(GN$1,'Nakladova matice_2018'!$A$1:$IW$188,72,FALSE),0)</f>
        <v>0</v>
      </c>
      <c r="GO99" s="19">
        <f>IFERROR(HLOOKUP(GO$1,'Nakladova matice_2018'!$A$1:$IW$188,72,FALSE),0)</f>
        <v>0</v>
      </c>
      <c r="GP99" s="19">
        <f>IFERROR(HLOOKUP(GP$1,'Nakladova matice_2018'!$A$1:$IW$188,72,FALSE),0)</f>
        <v>0</v>
      </c>
      <c r="GQ99" s="19">
        <f>IFERROR(HLOOKUP(GQ$1,'Nakladova matice_2018'!$A$1:$IW$188,72,FALSE),0)</f>
        <v>0</v>
      </c>
      <c r="GR99" s="19">
        <f>IFERROR(HLOOKUP(GR$1,'Nakladova matice_2018'!$A$1:$IW$188,72,FALSE),0)</f>
        <v>0</v>
      </c>
      <c r="GS99" s="19">
        <f>IFERROR(HLOOKUP(GS$1,'Nakladova matice_2018'!$A$1:$IW$188,72,FALSE),0)</f>
        <v>0</v>
      </c>
      <c r="GT99" s="19">
        <f>IFERROR(HLOOKUP(GT$1,'Nakladova matice_2018'!$A$1:$IW$188,72,FALSE),0)</f>
        <v>0</v>
      </c>
      <c r="GU99" s="19">
        <f>IFERROR(HLOOKUP(GU$1,'Nakladova matice_2018'!$A$1:$IW$188,72,FALSE),0)</f>
        <v>0</v>
      </c>
      <c r="GV99" s="19">
        <f>IFERROR(HLOOKUP(GV$1,'Nakladova matice_2018'!$A$1:$IW$188,72,FALSE),0)</f>
        <v>0</v>
      </c>
      <c r="GW99" s="19">
        <f>IFERROR(HLOOKUP(GW$1,'Nakladova matice_2018'!$A$1:$IW$188,72,FALSE),0)</f>
        <v>0</v>
      </c>
      <c r="GX99" s="19">
        <f>IFERROR(HLOOKUP(GX$1,'Nakladova matice_2018'!$A$1:$IW$188,72,FALSE),0)</f>
        <v>0</v>
      </c>
      <c r="GY99" s="19">
        <f>IFERROR(HLOOKUP(GY$1,'Nakladova matice_2018'!$A$1:$IW$188,72,FALSE),0)</f>
        <v>0</v>
      </c>
      <c r="GZ99" s="19">
        <f>IFERROR(HLOOKUP(GZ$1,'Nakladova matice_2018'!$A$1:$IW$188,72,FALSE),0)</f>
        <v>0</v>
      </c>
      <c r="HA99" s="19">
        <f>IFERROR(HLOOKUP(HA$1,'Nakladova matice_2018'!$A$1:$IW$188,72,FALSE),0)</f>
        <v>0</v>
      </c>
      <c r="HB99" s="19">
        <f>IFERROR(HLOOKUP(HB$1,'Nakladova matice_2018'!$A$1:$IW$188,72,FALSE),0)</f>
        <v>0</v>
      </c>
      <c r="HC99" s="19">
        <f>IFERROR(HLOOKUP(HC$1,'Nakladova matice_2018'!$A$1:$IW$188,72,FALSE),0)</f>
        <v>0</v>
      </c>
      <c r="HD99" s="19">
        <f>IFERROR(HLOOKUP(HD$1,'Nakladova matice_2018'!$A$1:$IW$188,72,FALSE),0)</f>
        <v>0</v>
      </c>
      <c r="HE99" s="19">
        <f>IFERROR(HLOOKUP(HE$1,'Nakladova matice_2018'!$A$1:$IW$188,72,FALSE),0)</f>
        <v>0</v>
      </c>
      <c r="HF99" s="19">
        <f>IFERROR(HLOOKUP(HF$1,'Nakladova matice_2018'!$A$1:$IW$188,72,FALSE),0)</f>
        <v>0</v>
      </c>
      <c r="HG99" s="19">
        <f>IFERROR(HLOOKUP(HG$1,'Nakladova matice_2018'!$A$1:$IW$188,72,FALSE),0)</f>
        <v>0</v>
      </c>
      <c r="HH99" s="19">
        <f>IFERROR(HLOOKUP(HH$1,'Nakladova matice_2018'!$A$1:$IW$188,72,FALSE),0)</f>
        <v>0</v>
      </c>
      <c r="HI99" s="19">
        <f>IFERROR(HLOOKUP(HI$1,'Nakladova matice_2018'!$A$1:$IW$188,72,FALSE),0)</f>
        <v>0</v>
      </c>
      <c r="HJ99" s="19">
        <f>IFERROR(HLOOKUP(HJ$1,'Nakladova matice_2018'!$A$1:$IW$188,72,FALSE),0)</f>
        <v>0</v>
      </c>
      <c r="HK99" s="19">
        <f>IFERROR(HLOOKUP(HK$1,'Nakladova matice_2018'!$A$1:$IW$188,72,FALSE),0)</f>
        <v>0</v>
      </c>
      <c r="HL99" s="19">
        <f>IFERROR(HLOOKUP(HL$1,'Nakladova matice_2018'!$A$1:$IW$188,72,FALSE),0)</f>
        <v>0</v>
      </c>
      <c r="HM99" s="19">
        <f>IFERROR(HLOOKUP(HM$1,'Nakladova matice_2018'!$A$1:$IW$188,72,FALSE),0)</f>
        <v>0</v>
      </c>
      <c r="HN99" s="19">
        <f>IFERROR(HLOOKUP(HN$1,'Nakladova matice_2018'!$A$1:$IW$188,72,FALSE),0)</f>
        <v>0</v>
      </c>
      <c r="HO99" s="19">
        <f>IFERROR(HLOOKUP(HO$1,'Nakladova matice_2018'!$A$1:$IW$188,72,FALSE),0)</f>
        <v>0</v>
      </c>
      <c r="HP99" s="19">
        <f>IFERROR(HLOOKUP(HP$1,'Nakladova matice_2018'!$A$1:$IW$188,72,FALSE),0)</f>
        <v>0</v>
      </c>
      <c r="HQ99" s="19">
        <f>IFERROR(HLOOKUP(HQ$1,'Nakladova matice_2018'!$A$1:$IW$188,72,FALSE),0)</f>
        <v>0</v>
      </c>
      <c r="HR99" s="19">
        <f>IFERROR(HLOOKUP(HR$1,'Nakladova matice_2018'!$A$1:$IW$188,72,FALSE),0)</f>
        <v>0</v>
      </c>
      <c r="HS99" s="19">
        <f>IFERROR(HLOOKUP(HS$1,'Nakladova matice_2018'!$A$1:$IW$188,72,FALSE),0)</f>
        <v>0</v>
      </c>
      <c r="HT99" s="19">
        <f>IFERROR(HLOOKUP(HT$1,'Nakladova matice_2018'!$A$1:$IW$188,72,FALSE),0)</f>
        <v>28224</v>
      </c>
      <c r="HU99" s="19">
        <f>IFERROR(HLOOKUP(HU$1,'Nakladova matice_2018'!$A$1:$IW$188,72,FALSE),0)</f>
        <v>38052</v>
      </c>
      <c r="HV99" s="19">
        <f>IFERROR(HLOOKUP(HV$1,'Nakladova matice_2018'!$A$1:$IW$188,72,FALSE),0)</f>
        <v>42030</v>
      </c>
      <c r="HW99" s="19">
        <f>IFERROR(HLOOKUP(HW$1,'Nakladova matice_2018'!$A$1:$IW$188,72,FALSE),0)</f>
        <v>118080</v>
      </c>
      <c r="HX99" s="19">
        <f>IFERROR(HLOOKUP(HX$1,'Nakladova matice_2018'!$A$1:$IW$188,72,FALSE),0)</f>
        <v>14724</v>
      </c>
      <c r="HY99" s="19">
        <f>IFERROR(HLOOKUP(HY$1,'Nakladova matice_2018'!$A$1:$IW$188,72,FALSE),0)</f>
        <v>46872</v>
      </c>
      <c r="HZ99" s="19">
        <f>IFERROR(HLOOKUP(HZ$1,'Nakladova matice_2018'!$A$1:$IW$188,72,FALSE),0)</f>
        <v>0</v>
      </c>
      <c r="IA99" s="19">
        <f>IFERROR(HLOOKUP(IA$1,'Nakladova matice_2018'!$A$1:$IW$188,72,FALSE),0)</f>
        <v>8640</v>
      </c>
      <c r="IB99" s="19">
        <f>IFERROR(HLOOKUP(IB$1,'Nakladova matice_2018'!$A$1:$IW$188,72,FALSE),0)</f>
        <v>0</v>
      </c>
      <c r="IC99" s="19">
        <f>IFERROR(HLOOKUP(IC$1,'Nakladova matice_2018'!$A$1:$IW$188,72,FALSE),0)</f>
        <v>0</v>
      </c>
      <c r="ID99" s="19">
        <f>IFERROR(HLOOKUP(ID$1,'Nakladova matice_2018'!$A$1:$IW$188,72,FALSE),0)</f>
        <v>5454</v>
      </c>
      <c r="IE99" s="19">
        <f>IFERROR(HLOOKUP(IE$1,'Nakladova matice_2018'!$A$1:$IW$188,72,FALSE),0)</f>
        <v>0</v>
      </c>
      <c r="IF99" s="19">
        <f>IFERROR(HLOOKUP(IF$1,'Nakladova matice_2018'!$A$1:$IW$188,72,FALSE),0)</f>
        <v>0</v>
      </c>
      <c r="IG99" s="19">
        <f>IFERROR(HLOOKUP(IG$1,'Nakladova matice_2018'!$A$1:$IW$188,72,FALSE),0)</f>
        <v>0</v>
      </c>
      <c r="IH99" s="19">
        <f>IFERROR(HLOOKUP(IH$1,'Nakladova matice_2018'!$A$1:$IW$188,72,FALSE),0)</f>
        <v>0</v>
      </c>
      <c r="II99" s="19">
        <f>IFERROR(HLOOKUP(II$1,'Nakladova matice_2018'!$A$1:$IW$188,72,FALSE),0)</f>
        <v>0</v>
      </c>
      <c r="IJ99" s="19">
        <f>IFERROR(HLOOKUP(IJ$1,'Nakladova matice_2018'!$A$1:$IW$188,72,FALSE),0)</f>
        <v>0</v>
      </c>
      <c r="IK99" s="19">
        <f>IFERROR(HLOOKUP(IK$1,'Nakladova matice_2018'!$A$1:$IW$188,72,FALSE),0)</f>
        <v>0</v>
      </c>
      <c r="IL99" s="19">
        <f>IFERROR(HLOOKUP(IL$1,'Nakladova matice_2018'!$A$1:$IW$188,72,FALSE),0)</f>
        <v>0</v>
      </c>
      <c r="IM99" s="19">
        <f>IFERROR(HLOOKUP(IM$1,'Nakladova matice_2018'!$A$1:$IW$188,72,FALSE),0)</f>
        <v>0</v>
      </c>
      <c r="IN99" s="19">
        <f>IFERROR(HLOOKUP(IN$1,'Nakladova matice_2018'!$A$1:$IW$188,72,FALSE),0)</f>
        <v>0</v>
      </c>
      <c r="IO99" s="19">
        <f>IFERROR(HLOOKUP(IO$1,'Nakladova matice_2018'!$A$1:$IW$188,72,FALSE),0)</f>
        <v>0</v>
      </c>
      <c r="IP99" s="19">
        <f>IFERROR(HLOOKUP(IP$1,'Nakladova matice_2018'!$A$1:$IW$188,72,FALSE),0)</f>
        <v>109273.60000000001</v>
      </c>
      <c r="IQ99" s="19">
        <f>IFERROR(HLOOKUP(IQ$1,'Nakladova matice_2018'!$A$1:$IW$188,72,FALSE),0)</f>
        <v>0</v>
      </c>
      <c r="IR99" s="19">
        <f>IFERROR(HLOOKUP(IR$1,'Nakladova matice_2018'!$A$1:$IW$188,72,FALSE),0)</f>
        <v>0</v>
      </c>
      <c r="IS99" s="19">
        <f>IFERROR(HLOOKUP(IS$1,'Nakladova matice_2018'!$A$1:$IW$188,72,FALSE),0)</f>
        <v>0</v>
      </c>
      <c r="IT99" s="19">
        <f>IFERROR(HLOOKUP(IT$1,'Nakladova matice_2018'!$A$1:$IW$188,72,FALSE),0)</f>
        <v>0</v>
      </c>
      <c r="IU99" s="19">
        <f>IFERROR(HLOOKUP(IU$1,'Nakladova matice_2018'!$A$1:$IW$188,72,FALSE),0)</f>
        <v>0</v>
      </c>
      <c r="IV99" s="19">
        <f>IFERROR(HLOOKUP(IV$1,'Nakladova matice_2018'!$A$1:$IW$188,72,FALSE),0)</f>
        <v>0</v>
      </c>
      <c r="IW99" s="19">
        <f>IFERROR(HLOOKUP(IW$1,'Nakladova matice_2018'!$A$1:$IW$188,72,FALSE),0)</f>
        <v>0</v>
      </c>
      <c r="IX99" s="19">
        <f>IFERROR(HLOOKUP(IX$1,'Nakladova matice_2018'!$A$1:$IW$188,72,FALSE),0)</f>
        <v>0</v>
      </c>
      <c r="IY99" s="19">
        <f>IFERROR(HLOOKUP(IY$1,'Nakladova matice_2018'!$A$1:$IW$188,72,FALSE),0)</f>
        <v>0</v>
      </c>
      <c r="IZ99" s="19">
        <f>IFERROR(HLOOKUP(IZ$1,'Nakladova matice_2018'!$A$1:$IW$188,72,FALSE),0)</f>
        <v>0</v>
      </c>
      <c r="JA99" s="19">
        <f>IFERROR(HLOOKUP(JA$1,'Nakladova matice_2018'!$A$1:$IW$188,72,FALSE),0)</f>
        <v>0</v>
      </c>
      <c r="JB99" s="19">
        <f>IFERROR(HLOOKUP(JB$1,'Nakladova matice_2018'!$A$1:$IW$188,72,FALSE),0)</f>
        <v>0</v>
      </c>
      <c r="JC99" s="19">
        <f>IFERROR(HLOOKUP(JC$1,'Nakladova matice_2018'!$A$1:$IW$188,72,FALSE),0)</f>
        <v>0</v>
      </c>
      <c r="JD99" s="19">
        <f>IFERROR(HLOOKUP(JD$1,'Nakladova matice_2018'!$A$1:$IW$188,72,FALSE),0)</f>
        <v>0</v>
      </c>
      <c r="JE99" s="19">
        <f>IFERROR(HLOOKUP(JE$1,'Nakladova matice_2018'!$A$1:$IW$188,72,FALSE),0)</f>
        <v>0</v>
      </c>
      <c r="JF99" s="19">
        <f>IFERROR(HLOOKUP(JF$1,'Nakladova matice_2018'!$A$1:$IW$188,72,FALSE),0)</f>
        <v>0</v>
      </c>
      <c r="JG99" s="19">
        <f>IFERROR(HLOOKUP(JG$1,'Nakladova matice_2018'!$A$1:$IW$188,72,FALSE),0)</f>
        <v>0</v>
      </c>
      <c r="JH99" s="19">
        <f>IFERROR(HLOOKUP(JH$1,'Nakladova matice_2018'!$A$1:$IW$188,72,FALSE),0)</f>
        <v>0</v>
      </c>
      <c r="JI99" s="19">
        <f>IFERROR(HLOOKUP(JI$1,'Nakladova matice_2018'!$A$1:$IW$188,72,FALSE),0)</f>
        <v>0</v>
      </c>
      <c r="JJ99" s="19">
        <f>IFERROR(HLOOKUP(JJ$1,'Nakladova matice_2018'!$A$1:$IW$188,72,FALSE),0)</f>
        <v>0</v>
      </c>
      <c r="JK99" s="19">
        <f>IFERROR(HLOOKUP(JK$1,'Nakladova matice_2018'!$A$1:$IW$188,72,FALSE),0)</f>
        <v>0</v>
      </c>
      <c r="JL99" s="19">
        <f>IFERROR(HLOOKUP(JL$1,'Nakladova matice_2018'!$A$1:$IW$188,72,FALSE),0)</f>
        <v>0</v>
      </c>
      <c r="JM99" s="19">
        <f>IFERROR(HLOOKUP(JM$1,'Nakladova matice_2018'!$A$1:$IW$188,72,FALSE),0)</f>
        <v>0</v>
      </c>
      <c r="JN99" s="19">
        <f>IFERROR(HLOOKUP(JN$1,'Nakladova matice_2018'!$A$1:$IW$188,72,FALSE),0)</f>
        <v>0</v>
      </c>
      <c r="JO99" s="19">
        <f>IFERROR(HLOOKUP(JO$1,'Nakladova matice_2018'!$A$1:$IW$188,72,FALSE),0)</f>
        <v>0</v>
      </c>
      <c r="JP99" s="19">
        <f>IFERROR(HLOOKUP(JP$1,'Nakladova matice_2018'!$A$1:$IW$188,72,FALSE),0)</f>
        <v>0</v>
      </c>
      <c r="JQ99" s="19">
        <f>IFERROR(HLOOKUP(JQ$1,'Nakladova matice_2018'!$A$1:$IW$188,72,FALSE),0)</f>
        <v>0</v>
      </c>
      <c r="JR99" s="19">
        <f>IFERROR(HLOOKUP(JR$1,'Nakladova matice_2018'!$A$1:$IW$188,72,FALSE),0)</f>
        <v>0</v>
      </c>
      <c r="JS99" s="19">
        <f>IFERROR(HLOOKUP(JS$1,'Nakladova matice_2018'!$A$1:$IW$188,72,FALSE),0)</f>
        <v>0</v>
      </c>
      <c r="JT99" s="19">
        <f>IFERROR(HLOOKUP(JT$1,'Nakladova matice_2018'!$A$1:$IW$188,72,FALSE),0)</f>
        <v>0</v>
      </c>
      <c r="JU99" s="19">
        <f>IFERROR(HLOOKUP(JU$1,'Nakladova matice_2018'!$A$1:$IW$188,72,FALSE),0)</f>
        <v>0</v>
      </c>
      <c r="JV99" s="19">
        <f>IFERROR(HLOOKUP(JV$1,'Nakladova matice_2018'!$A$1:$IW$188,72,FALSE),0)</f>
        <v>0</v>
      </c>
      <c r="JW99" s="19">
        <f>IFERROR(HLOOKUP(JW$1,'Nakladova matice_2018'!$A$1:$IW$188,72,FALSE),0)</f>
        <v>0</v>
      </c>
      <c r="JX99" s="19">
        <f>IFERROR(HLOOKUP(JX$1,'Nakladova matice_2018'!$A$1:$IW$188,72,FALSE),0)</f>
        <v>0</v>
      </c>
      <c r="JY99" s="19">
        <f>IFERROR(HLOOKUP(JY$1,'Nakladova matice_2018'!$A$1:$IW$188,72,FALSE),0)</f>
        <v>0</v>
      </c>
      <c r="JZ99" s="19">
        <f>IFERROR(HLOOKUP(JZ$1,'Nakladova matice_2018'!$A$1:$IW$188,72,FALSE),0)</f>
        <v>0</v>
      </c>
      <c r="KA99" s="19">
        <f>IFERROR(HLOOKUP(KA$1,'Nakladova matice_2018'!$A$1:$IW$188,72,FALSE),0)</f>
        <v>0</v>
      </c>
      <c r="KB99" s="19">
        <f>IFERROR(HLOOKUP(KB$1,'Nakladova matice_2018'!$A$1:$IW$188,72,FALSE),0)</f>
        <v>0</v>
      </c>
      <c r="KC99" s="19">
        <f>IFERROR(HLOOKUP(KC$1,'Nakladova matice_2018'!$A$1:$IW$188,72,FALSE),0)</f>
        <v>0</v>
      </c>
      <c r="KD99" s="19">
        <f>IFERROR(HLOOKUP(KD$1,'Nakladova matice_2018'!$A$1:$IW$188,72,FALSE),0)</f>
        <v>0</v>
      </c>
      <c r="KE99" s="19">
        <f>IFERROR(HLOOKUP(KE$1,'Nakladova matice_2018'!$A$1:$IW$188,72,FALSE),0)</f>
        <v>0</v>
      </c>
      <c r="KF99" s="19">
        <f>IFERROR(HLOOKUP(KF$1,'Nakladova matice_2018'!$A$1:$IW$188,72,FALSE),0)</f>
        <v>0</v>
      </c>
      <c r="KG99" s="19">
        <f>IFERROR(HLOOKUP(KG$1,'Nakladova matice_2018'!$A$1:$IW$188,72,FALSE),0)</f>
        <v>0</v>
      </c>
      <c r="KH99" s="19">
        <f>IFERROR(HLOOKUP(KH$1,'Nakladova matice_2018'!$A$1:$IW$188,72,FALSE),0)</f>
        <v>0</v>
      </c>
      <c r="KI99" s="19">
        <f>IFERROR(HLOOKUP(KI$1,'Nakladova matice_2018'!$A$1:$IW$188,72,FALSE),0)</f>
        <v>0</v>
      </c>
      <c r="KJ99" s="19">
        <f>IFERROR(HLOOKUP(KJ$1,'Nakladova matice_2018'!$A$1:$IW$188,72,FALSE),0)</f>
        <v>0</v>
      </c>
      <c r="KK99" s="19">
        <f>IFERROR(HLOOKUP(KK$1,'Nakladova matice_2018'!$A$1:$IW$188,72,FALSE),0)</f>
        <v>0</v>
      </c>
      <c r="KL99" s="19">
        <f>IFERROR(HLOOKUP(KL$1,'Nakladova matice_2018'!$A$1:$IW$188,72,FALSE),0)</f>
        <v>0</v>
      </c>
      <c r="KM99" s="19">
        <f>IFERROR(HLOOKUP(KM$1,'Nakladova matice_2018'!$A$1:$IW$188,72,FALSE),0)</f>
        <v>0</v>
      </c>
      <c r="KN99" s="19">
        <f>IFERROR(HLOOKUP(KN$1,'Nakladova matice_2018'!$A$1:$IW$188,72,FALSE),0)</f>
        <v>0</v>
      </c>
      <c r="KO99" s="19">
        <f>IFERROR(HLOOKUP(KO$1,'Nakladova matice_2018'!$A$1:$IW$188,72,FALSE),0)</f>
        <v>0</v>
      </c>
      <c r="KP99" s="19">
        <f>IFERROR(HLOOKUP(KP$1,'Nakladova matice_2018'!$A$1:$IW$188,72,FALSE),0)</f>
        <v>0</v>
      </c>
      <c r="KQ99" s="19">
        <f>IFERROR(HLOOKUP(KQ$1,'Nakladova matice_2018'!$A$1:$IW$188,72,FALSE),0)</f>
        <v>0</v>
      </c>
      <c r="KR99" s="19">
        <f>IFERROR(HLOOKUP(KR$1,'Nakladova matice_2018'!$A$1:$IW$188,72,FALSE),0)</f>
        <v>0</v>
      </c>
      <c r="KS99" s="19">
        <f>IFERROR(HLOOKUP(KS$1,'Nakladova matice_2018'!$A$1:$IW$188,72,FALSE),0)</f>
        <v>0</v>
      </c>
      <c r="KT99" s="19">
        <f>IFERROR(HLOOKUP(KT$1,'Nakladova matice_2018'!$A$1:$IW$188,72,FALSE),0)</f>
        <v>0</v>
      </c>
      <c r="KU99" s="19">
        <f>IFERROR(HLOOKUP(KU$1,'Nakladova matice_2018'!$A$1:$IW$188,72,FALSE),0)</f>
        <v>0</v>
      </c>
      <c r="KV99" s="19">
        <f>IFERROR(HLOOKUP(KV$1,'Nakladova matice_2018'!$A$1:$IW$188,72,FALSE),0)</f>
        <v>0</v>
      </c>
      <c r="KW99" s="19">
        <f>IFERROR(HLOOKUP(KW$1,'Nakladova matice_2018'!$A$1:$IW$188,72,FALSE),0)</f>
        <v>0</v>
      </c>
      <c r="KX99" s="19">
        <f>IFERROR(HLOOKUP(KX$1,'Nakladova matice_2018'!$A$1:$IW$188,72,FALSE),0)</f>
        <v>0</v>
      </c>
      <c r="KY99" s="19">
        <f>IFERROR(HLOOKUP(KY$1,'Nakladova matice_2018'!$A$1:$IW$188,72,FALSE),0)</f>
        <v>0</v>
      </c>
      <c r="KZ99" s="19">
        <f>IFERROR(HLOOKUP(KZ$1,'Nakladova matice_2018'!$A$1:$IW$188,72,FALSE),0)</f>
        <v>0</v>
      </c>
      <c r="LA99" s="19">
        <f>IFERROR(HLOOKUP(LA$1,'Nakladova matice_2018'!$A$1:$IW$188,72,FALSE),0)</f>
        <v>0</v>
      </c>
      <c r="LB99" s="19">
        <f>IFERROR(HLOOKUP(LB$1,'Nakladova matice_2018'!$A$1:$IW$188,72,FALSE),0)</f>
        <v>0</v>
      </c>
      <c r="LC99" s="19">
        <f>IFERROR(HLOOKUP(LC$1,'Nakladova matice_2018'!$A$1:$IW$188,72,FALSE),0)</f>
        <v>0</v>
      </c>
      <c r="LD99" s="19">
        <f>IFERROR(HLOOKUP(LD$1,'Nakladova matice_2018'!$A$1:$IW$188,72,FALSE),0)</f>
        <v>0</v>
      </c>
      <c r="LE99" s="19">
        <f>IFERROR(HLOOKUP(LE$1,'Nakladova matice_2018'!$A$1:$IW$188,72,FALSE),0)</f>
        <v>0</v>
      </c>
      <c r="LF99" s="19">
        <f>IFERROR(HLOOKUP(LF$1,'Nakladova matice_2018'!$A$1:$IW$188,72,FALSE),0)</f>
        <v>0</v>
      </c>
      <c r="LG99" s="19">
        <f>IFERROR(HLOOKUP(LG$1,'Nakladova matice_2018'!$A$1:$IW$188,72,FALSE),0)</f>
        <v>0</v>
      </c>
      <c r="LH99" s="19">
        <f>IFERROR(HLOOKUP(LH$1,'Nakladova matice_2018'!$A$1:$IW$188,72,FALSE),0)</f>
        <v>0</v>
      </c>
      <c r="LI99" s="19">
        <f>IFERROR(HLOOKUP(LI$1,'Nakladova matice_2018'!$A$1:$IW$188,72,FALSE),0)</f>
        <v>0</v>
      </c>
      <c r="LJ99" s="19">
        <f>IFERROR(HLOOKUP(LJ$1,'Nakladova matice_2018'!$A$1:$IW$188,72,FALSE),0)</f>
        <v>0</v>
      </c>
      <c r="LK99" s="19">
        <f>IFERROR(HLOOKUP(LK$1,'Nakladova matice_2018'!$A$1:$IW$188,72,FALSE),0)</f>
        <v>0</v>
      </c>
      <c r="LL99" s="19">
        <f>IFERROR(HLOOKUP(LL$1,'Nakladova matice_2018'!$A$1:$IW$188,72,FALSE),0)</f>
        <v>0</v>
      </c>
      <c r="LM99" s="19">
        <f>IFERROR(HLOOKUP(LM$1,'Nakladova matice_2018'!$A$1:$IW$188,72,FALSE),0)</f>
        <v>0</v>
      </c>
      <c r="LN99" s="19">
        <f>IFERROR(HLOOKUP(LN$1,'Nakladova matice_2018'!$A$1:$IW$188,72,FALSE),0)</f>
        <v>0</v>
      </c>
      <c r="LO99" s="19">
        <f>IFERROR(HLOOKUP(LO$1,'Nakladova matice_2018'!$A$1:$IW$188,72,FALSE),0)</f>
        <v>0</v>
      </c>
      <c r="LP99" s="19">
        <f>IFERROR(HLOOKUP(LP$1,'Nakladova matice_2018'!$A$1:$IW$188,72,FALSE),0)</f>
        <v>0</v>
      </c>
      <c r="LQ99" s="19">
        <f>IFERROR(HLOOKUP(LQ$1,'Nakladova matice_2018'!$A$1:$IW$188,72,FALSE),0)</f>
        <v>0</v>
      </c>
      <c r="LR99" s="19">
        <f>IFERROR(HLOOKUP(LR$1,'Nakladova matice_2018'!$A$1:$IW$188,72,FALSE),0)</f>
        <v>0</v>
      </c>
      <c r="LS99" s="19">
        <f>IFERROR(HLOOKUP(LS$1,'Nakladova matice_2018'!$A$1:$IW$188,72,FALSE),0)</f>
        <v>0</v>
      </c>
      <c r="LT99" s="19">
        <f>IFERROR(HLOOKUP(LT$1,'Nakladova matice_2018'!$A$1:$IW$188,72,FALSE),0)</f>
        <v>0</v>
      </c>
      <c r="LU99" s="19">
        <f>IFERROR(HLOOKUP(LU$1,'Nakladova matice_2018'!$A$1:$IW$188,72,FALSE),0)</f>
        <v>0</v>
      </c>
      <c r="LV99" s="19">
        <f>IFERROR(HLOOKUP(LV$1,'Nakladova matice_2018'!$A$1:$IW$188,72,FALSE),0)</f>
        <v>0</v>
      </c>
      <c r="LW99" s="19">
        <f>IFERROR(HLOOKUP(LW$1,'Nakladova matice_2018'!$A$1:$IW$188,72,FALSE),0)</f>
        <v>0</v>
      </c>
      <c r="LX99" s="19">
        <f>IFERROR(HLOOKUP(LX$1,'Nakladova matice_2018'!$A$1:$IW$188,72,FALSE),0)</f>
        <v>0</v>
      </c>
      <c r="LY99" s="19">
        <f>IFERROR(HLOOKUP(LY$1,'Nakladova matice_2018'!$A$1:$IW$188,72,FALSE),0)</f>
        <v>0</v>
      </c>
      <c r="LZ99" s="19">
        <f>IFERROR(HLOOKUP(LZ$1,'Nakladova matice_2018'!$A$1:$IW$188,72,FALSE),0)</f>
        <v>0</v>
      </c>
      <c r="MA99" s="19">
        <f>IFERROR(HLOOKUP(MA$1,'Nakladova matice_2018'!$A$1:$IW$188,72,FALSE),0)</f>
        <v>0</v>
      </c>
      <c r="MB99" s="19">
        <f>IFERROR(HLOOKUP(MB$1,'Nakladova matice_2018'!$A$1:$IW$188,72,FALSE),0)</f>
        <v>0</v>
      </c>
      <c r="MC99" s="19">
        <f>IFERROR(HLOOKUP(MC$1,'Nakladova matice_2018'!$A$1:$IW$188,72,FALSE),0)</f>
        <v>0</v>
      </c>
      <c r="MD99" s="19">
        <f>IFERROR(HLOOKUP(MD$1,'Nakladova matice_2018'!$A$1:$IW$188,72,FALSE),0)</f>
        <v>0</v>
      </c>
      <c r="ME99" s="19">
        <f>IFERROR(HLOOKUP(ME$1,'Nakladova matice_2018'!$A$1:$IW$188,72,FALSE),0)</f>
        <v>0</v>
      </c>
      <c r="MF99" s="19">
        <f>IFERROR(HLOOKUP(MF$1,'Nakladova matice_2018'!$A$1:$IW$188,72,FALSE),0)</f>
        <v>0</v>
      </c>
      <c r="MG99" s="19">
        <f>IFERROR(HLOOKUP(MG$1,'Nakladova matice_2018'!$A$1:$IW$188,72,FALSE),0)</f>
        <v>0</v>
      </c>
      <c r="MH99" s="19">
        <f>IFERROR(HLOOKUP(MH$1,'Nakladova matice_2018'!$A$1:$IW$188,72,FALSE),0)</f>
        <v>0</v>
      </c>
      <c r="MI99" s="19">
        <f>IFERROR(HLOOKUP(MI$1,'Nakladova matice_2018'!$A$1:$IW$188,72,FALSE),0)</f>
        <v>0</v>
      </c>
      <c r="MJ99" s="19">
        <f>IFERROR(HLOOKUP(MJ$1,'Nakladova matice_2018'!$A$1:$IW$188,72,FALSE),0)</f>
        <v>0</v>
      </c>
      <c r="MK99" s="19">
        <f>IFERROR(HLOOKUP(MK$1,'Nakladova matice_2018'!$A$1:$IW$188,72,FALSE),0)</f>
        <v>361688.19</v>
      </c>
      <c r="ML99" s="19">
        <f>IFERROR(HLOOKUP(ML$1,'Nakladova matice_2018'!$A$1:$IW$188,72,FALSE),0)</f>
        <v>0</v>
      </c>
      <c r="MM99" s="19">
        <f>IFERROR(HLOOKUP(MM$1,'Nakladova matice_2018'!$A$1:$IW$188,72,FALSE),0)</f>
        <v>0</v>
      </c>
      <c r="MN99" s="19">
        <f>IFERROR(HLOOKUP(MN$1,'Nakladova matice_2018'!$A$1:$IW$188,72,FALSE),0)</f>
        <v>0</v>
      </c>
      <c r="MO99" s="20">
        <f t="shared" si="85"/>
        <v>773037.79</v>
      </c>
      <c r="MP99" s="20">
        <f>MO99-'Nakladova matice_2018'!IX72</f>
        <v>0</v>
      </c>
    </row>
    <row r="100" spans="1:354" x14ac:dyDescent="0.2">
      <c r="A100" s="27">
        <v>518154</v>
      </c>
      <c r="B100" s="21" t="s">
        <v>242</v>
      </c>
      <c r="C100" s="53">
        <v>0</v>
      </c>
      <c r="D100" s="19">
        <f>IFERROR(HLOOKUP(D$1,'Nakladova matice_2018'!$A$1:$IW$188,73,FALSE),0)</f>
        <v>0</v>
      </c>
      <c r="E100" s="19">
        <f>IFERROR(HLOOKUP(E$1,'Nakladova matice_2018'!$A$1:$IW$188,73,FALSE),0)</f>
        <v>0</v>
      </c>
      <c r="F100" s="19">
        <f>IFERROR(HLOOKUP(F$1,'Nakladova matice_2018'!$A$1:$IW$188,73,FALSE),0)</f>
        <v>0</v>
      </c>
      <c r="G100" s="19">
        <f>IFERROR(HLOOKUP(G$1,'Nakladova matice_2018'!$A$1:$IW$188,73,FALSE),0)</f>
        <v>0</v>
      </c>
      <c r="H100" s="19">
        <f>IFERROR(HLOOKUP(H$1,'Nakladova matice_2018'!$A$1:$IW$188,73,FALSE),0)</f>
        <v>0</v>
      </c>
      <c r="I100" s="19">
        <f>IFERROR(HLOOKUP(I$1,'Nakladova matice_2018'!$A$1:$IW$188,73,FALSE),0)</f>
        <v>0</v>
      </c>
      <c r="J100" s="19">
        <f>IFERROR(HLOOKUP(J$1,'Nakladova matice_2018'!$A$1:$IW$188,73,FALSE),0)</f>
        <v>0</v>
      </c>
      <c r="K100" s="19">
        <f>IFERROR(HLOOKUP(K$1,'Nakladova matice_2018'!$A$1:$IW$188,73,FALSE),0)</f>
        <v>0</v>
      </c>
      <c r="L100" s="19">
        <f>IFERROR(HLOOKUP(L$1,'Nakladova matice_2018'!$A$1:$IW$188,73,FALSE),0)</f>
        <v>0</v>
      </c>
      <c r="M100" s="19">
        <f>IFERROR(HLOOKUP(M$1,'Nakladova matice_2018'!$A$1:$IW$188,73,FALSE),0)</f>
        <v>0</v>
      </c>
      <c r="N100" s="19">
        <f>IFERROR(HLOOKUP(N$1,'Nakladova matice_2018'!$A$1:$IW$188,73,FALSE),0)</f>
        <v>0</v>
      </c>
      <c r="O100" s="19">
        <f>IFERROR(HLOOKUP(O$1,'Nakladova matice_2018'!$A$1:$IW$188,73,FALSE),0)</f>
        <v>0</v>
      </c>
      <c r="P100" s="19">
        <f>IFERROR(HLOOKUP(P$1,'Nakladova matice_2018'!$A$1:$IW$188,73,FALSE),0)</f>
        <v>0</v>
      </c>
      <c r="Q100" s="19">
        <f>IFERROR(HLOOKUP(Q$1,'Nakladova matice_2018'!$A$1:$IW$188,73,FALSE),0)</f>
        <v>0</v>
      </c>
      <c r="R100" s="19">
        <f>IFERROR(HLOOKUP(R$1,'Nakladova matice_2018'!$A$1:$IW$188,73,FALSE),0)</f>
        <v>0</v>
      </c>
      <c r="S100" s="19">
        <f>IFERROR(HLOOKUP(S$1,'Nakladova matice_2018'!$A$1:$IW$188,73,FALSE),0)</f>
        <v>0</v>
      </c>
      <c r="T100" s="19">
        <f>IFERROR(HLOOKUP(T$1,'Nakladova matice_2018'!$A$1:$IW$188,73,FALSE),0)</f>
        <v>0</v>
      </c>
      <c r="U100" s="19">
        <f>IFERROR(HLOOKUP(U$1,'Nakladova matice_2018'!$A$1:$IW$188,73,FALSE),0)</f>
        <v>0</v>
      </c>
      <c r="V100" s="19">
        <f>IFERROR(HLOOKUP(V$1,'Nakladova matice_2018'!$A$1:$IW$188,73,FALSE),0)</f>
        <v>0</v>
      </c>
      <c r="W100" s="19">
        <f>IFERROR(HLOOKUP(W$1,'Nakladova matice_2018'!$A$1:$IW$188,73,FALSE),0)</f>
        <v>0</v>
      </c>
      <c r="X100" s="19">
        <f>IFERROR(HLOOKUP(X$1,'Nakladova matice_2018'!$A$1:$IW$188,73,FALSE),0)</f>
        <v>0</v>
      </c>
      <c r="Y100" s="19">
        <f>IFERROR(HLOOKUP(Y$1,'Nakladova matice_2018'!$A$1:$IW$188,73,FALSE),0)</f>
        <v>0</v>
      </c>
      <c r="Z100" s="19">
        <f>IFERROR(HLOOKUP(Z$1,'Nakladova matice_2018'!$A$1:$IW$188,73,FALSE),0)</f>
        <v>0</v>
      </c>
      <c r="AA100" s="19">
        <f>IFERROR(HLOOKUP(AA$1,'Nakladova matice_2018'!$A$1:$IW$188,73,FALSE),0)</f>
        <v>0</v>
      </c>
      <c r="AB100" s="19">
        <f>IFERROR(HLOOKUP(AB$1,'Nakladova matice_2018'!$A$1:$IW$188,73,FALSE),0)</f>
        <v>0</v>
      </c>
      <c r="AC100" s="19">
        <f>IFERROR(HLOOKUP(AC$1,'Nakladova matice_2018'!$A$1:$IW$188,73,FALSE),0)</f>
        <v>0</v>
      </c>
      <c r="AD100" s="19">
        <f>IFERROR(HLOOKUP(AD$1,'Nakladova matice_2018'!$A$1:$IW$188,73,FALSE),0)</f>
        <v>0</v>
      </c>
      <c r="AE100" s="19">
        <f>IFERROR(HLOOKUP(AE$1,'Nakladova matice_2018'!$A$1:$IW$188,73,FALSE),0)</f>
        <v>0</v>
      </c>
      <c r="AF100" s="19">
        <f>IFERROR(HLOOKUP(AF$1,'Nakladova matice_2018'!$A$1:$IW$188,73,FALSE),0)</f>
        <v>0</v>
      </c>
      <c r="AG100" s="19">
        <f>IFERROR(HLOOKUP(AG$1,'Nakladova matice_2018'!$A$1:$IW$188,73,FALSE),0)</f>
        <v>0</v>
      </c>
      <c r="AH100" s="19">
        <f>IFERROR(HLOOKUP(AH$1,'Nakladova matice_2018'!$A$1:$IW$188,73,FALSE),0)</f>
        <v>0</v>
      </c>
      <c r="AI100" s="19">
        <f>IFERROR(HLOOKUP(AI$1,'Nakladova matice_2018'!$A$1:$IW$188,73,FALSE),0)</f>
        <v>0</v>
      </c>
      <c r="AJ100" s="19">
        <f>IFERROR(HLOOKUP(AJ$1,'Nakladova matice_2018'!$A$1:$IW$188,73,FALSE),0)</f>
        <v>0</v>
      </c>
      <c r="AK100" s="19">
        <f>IFERROR(HLOOKUP(AK$1,'Nakladova matice_2018'!$A$1:$IW$188,73,FALSE),0)</f>
        <v>0</v>
      </c>
      <c r="AL100" s="19">
        <f>IFERROR(HLOOKUP(AL$1,'Nakladova matice_2018'!$A$1:$IW$188,73,FALSE),0)</f>
        <v>0</v>
      </c>
      <c r="AM100" s="19">
        <f>IFERROR(HLOOKUP(AM$1,'Nakladova matice_2018'!$A$1:$IW$188,73,FALSE),0)</f>
        <v>0</v>
      </c>
      <c r="AN100" s="19">
        <f>IFERROR(HLOOKUP(AN$1,'Nakladova matice_2018'!$A$1:$IW$188,73,FALSE),0)</f>
        <v>0</v>
      </c>
      <c r="AO100" s="19">
        <f>IFERROR(HLOOKUP(AO$1,'Nakladova matice_2018'!$A$1:$IW$188,73,FALSE),0)</f>
        <v>0</v>
      </c>
      <c r="AP100" s="19">
        <f>IFERROR(HLOOKUP(AP$1,'Nakladova matice_2018'!$A$1:$IW$188,73,FALSE),0)</f>
        <v>0</v>
      </c>
      <c r="AQ100" s="19">
        <f>IFERROR(HLOOKUP(AQ$1,'Nakladova matice_2018'!$A$1:$IW$188,73,FALSE),0)</f>
        <v>0</v>
      </c>
      <c r="AR100" s="19">
        <f>IFERROR(HLOOKUP(AR$1,'Nakladova matice_2018'!$A$1:$IW$188,73,FALSE),0)</f>
        <v>0</v>
      </c>
      <c r="AS100" s="19">
        <f>IFERROR(HLOOKUP(AS$1,'Nakladova matice_2018'!$A$1:$IW$188,73,FALSE),0)</f>
        <v>0</v>
      </c>
      <c r="AT100" s="19">
        <f>IFERROR(HLOOKUP(AT$1,'Nakladova matice_2018'!$A$1:$IW$188,73,FALSE),0)</f>
        <v>0</v>
      </c>
      <c r="AU100" s="19">
        <f>IFERROR(HLOOKUP(AU$1,'Nakladova matice_2018'!$A$1:$IW$188,73,FALSE),0)</f>
        <v>0</v>
      </c>
      <c r="AV100" s="19">
        <f>IFERROR(HLOOKUP(AV$1,'Nakladova matice_2018'!$A$1:$IW$188,73,FALSE),0)</f>
        <v>0</v>
      </c>
      <c r="AW100" s="19">
        <f>IFERROR(HLOOKUP(AW$1,'Nakladova matice_2018'!$A$1:$IW$188,73,FALSE),0)</f>
        <v>0</v>
      </c>
      <c r="AX100" s="19">
        <f>IFERROR(HLOOKUP(AX$1,'Nakladova matice_2018'!$A$1:$IW$188,73,FALSE),0)</f>
        <v>0</v>
      </c>
      <c r="AY100" s="19">
        <f>IFERROR(HLOOKUP(AY$1,'Nakladova matice_2018'!$A$1:$IW$188,73,FALSE),0)</f>
        <v>0</v>
      </c>
      <c r="AZ100" s="19">
        <f>IFERROR(HLOOKUP(AZ$1,'Nakladova matice_2018'!$A$1:$IW$188,73,FALSE),0)</f>
        <v>0</v>
      </c>
      <c r="BA100" s="19">
        <f>IFERROR(HLOOKUP(BA$1,'Nakladova matice_2018'!$A$1:$IW$188,73,FALSE),0)</f>
        <v>0</v>
      </c>
      <c r="BB100" s="19">
        <f>IFERROR(HLOOKUP(BB$1,'Nakladova matice_2018'!$A$1:$IW$188,73,FALSE),0)</f>
        <v>0</v>
      </c>
      <c r="BC100" s="19">
        <f>IFERROR(HLOOKUP(BC$1,'Nakladova matice_2018'!$A$1:$IW$188,73,FALSE),0)</f>
        <v>0</v>
      </c>
      <c r="BD100" s="19">
        <f>IFERROR(HLOOKUP(BD$1,'Nakladova matice_2018'!$A$1:$IW$188,73,FALSE),0)</f>
        <v>0</v>
      </c>
      <c r="BE100" s="19">
        <f>IFERROR(HLOOKUP(BE$1,'Nakladova matice_2018'!$A$1:$IW$188,73,FALSE),0)</f>
        <v>0</v>
      </c>
      <c r="BF100" s="19">
        <f>IFERROR(HLOOKUP(BF$1,'Nakladova matice_2018'!$A$1:$IW$188,73,FALSE),0)</f>
        <v>0</v>
      </c>
      <c r="BG100" s="19">
        <f>IFERROR(HLOOKUP(BG$1,'Nakladova matice_2018'!$A$1:$IW$188,73,FALSE),0)</f>
        <v>0</v>
      </c>
      <c r="BH100" s="19">
        <f>IFERROR(HLOOKUP(BH$1,'Nakladova matice_2018'!$A$1:$IW$188,73,FALSE),0)</f>
        <v>0</v>
      </c>
      <c r="BI100" s="19">
        <f>IFERROR(HLOOKUP(BI$1,'Nakladova matice_2018'!$A$1:$IW$188,73,FALSE),0)</f>
        <v>0</v>
      </c>
      <c r="BJ100" s="19">
        <f>IFERROR(HLOOKUP(BJ$1,'Nakladova matice_2018'!$A$1:$IW$188,73,FALSE),0)</f>
        <v>0</v>
      </c>
      <c r="BK100" s="19">
        <f>IFERROR(HLOOKUP(BK$1,'Nakladova matice_2018'!$A$1:$IW$188,73,FALSE),0)</f>
        <v>0</v>
      </c>
      <c r="BL100" s="19">
        <f>IFERROR(HLOOKUP(BL$1,'Nakladova matice_2018'!$A$1:$IW$188,73,FALSE),0)</f>
        <v>0</v>
      </c>
      <c r="BM100" s="19">
        <f>IFERROR(HLOOKUP(BM$1,'Nakladova matice_2018'!$A$1:$IW$188,73,FALSE),0)</f>
        <v>0</v>
      </c>
      <c r="BN100" s="19">
        <f>IFERROR(HLOOKUP(BN$1,'Nakladova matice_2018'!$A$1:$IW$188,73,FALSE),0)</f>
        <v>0</v>
      </c>
      <c r="BO100" s="19">
        <f>IFERROR(HLOOKUP(BO$1,'Nakladova matice_2018'!$A$1:$IW$188,73,FALSE),0)</f>
        <v>0</v>
      </c>
      <c r="BP100" s="19">
        <f>IFERROR(HLOOKUP(BP$1,'Nakladova matice_2018'!$A$1:$IW$188,73,FALSE),0)</f>
        <v>0</v>
      </c>
      <c r="BQ100" s="19">
        <f>IFERROR(HLOOKUP(BQ$1,'Nakladova matice_2018'!$A$1:$IW$188,73,FALSE),0)</f>
        <v>0</v>
      </c>
      <c r="BR100" s="19">
        <f>IFERROR(HLOOKUP(BR$1,'Nakladova matice_2018'!$A$1:$IW$188,73,FALSE),0)</f>
        <v>0</v>
      </c>
      <c r="BS100" s="19">
        <f>IFERROR(HLOOKUP(BS$1,'Nakladova matice_2018'!$A$1:$IW$188,73,FALSE),0)</f>
        <v>0</v>
      </c>
      <c r="BT100" s="19">
        <f>IFERROR(HLOOKUP(BT$1,'Nakladova matice_2018'!$A$1:$IW$188,73,FALSE),0)</f>
        <v>0</v>
      </c>
      <c r="BU100" s="19">
        <f>IFERROR(HLOOKUP(BU$1,'Nakladova matice_2018'!$A$1:$IW$188,73,FALSE),0)</f>
        <v>0</v>
      </c>
      <c r="BV100" s="19">
        <f>IFERROR(HLOOKUP(BV$1,'Nakladova matice_2018'!$A$1:$IW$188,73,FALSE),0)</f>
        <v>0</v>
      </c>
      <c r="BW100" s="19">
        <f>IFERROR(HLOOKUP(BW$1,'Nakladova matice_2018'!$A$1:$IW$188,73,FALSE),0)</f>
        <v>0</v>
      </c>
      <c r="BX100" s="19">
        <f>IFERROR(HLOOKUP(BX$1,'Nakladova matice_2018'!$A$1:$IW$188,73,FALSE),0)</f>
        <v>0</v>
      </c>
      <c r="BY100" s="19">
        <f>IFERROR(HLOOKUP(BY$1,'Nakladova matice_2018'!$A$1:$IW$188,73,FALSE),0)</f>
        <v>0</v>
      </c>
      <c r="BZ100" s="19">
        <f>IFERROR(HLOOKUP(BZ$1,'Nakladova matice_2018'!$A$1:$IW$188,73,FALSE),0)</f>
        <v>0</v>
      </c>
      <c r="CA100" s="19">
        <f>IFERROR(HLOOKUP(CA$1,'Nakladova matice_2018'!$A$1:$IW$188,73,FALSE),0)</f>
        <v>0</v>
      </c>
      <c r="CB100" s="19">
        <f>IFERROR(HLOOKUP(CB$1,'Nakladova matice_2018'!$A$1:$IW$188,73,FALSE),0)</f>
        <v>0</v>
      </c>
      <c r="CC100" s="19">
        <f>IFERROR(HLOOKUP(CC$1,'Nakladova matice_2018'!$A$1:$IW$188,73,FALSE),0)</f>
        <v>0</v>
      </c>
      <c r="CD100" s="19">
        <f>IFERROR(HLOOKUP(CD$1,'Nakladova matice_2018'!$A$1:$IW$188,73,FALSE),0)</f>
        <v>0</v>
      </c>
      <c r="CE100" s="19">
        <f>IFERROR(HLOOKUP(CE$1,'Nakladova matice_2018'!$A$1:$IW$188,73,FALSE),0)</f>
        <v>0</v>
      </c>
      <c r="CF100" s="19">
        <f>IFERROR(HLOOKUP(CF$1,'Nakladova matice_2018'!$A$1:$IW$188,73,FALSE),0)</f>
        <v>0</v>
      </c>
      <c r="CG100" s="19">
        <f>IFERROR(HLOOKUP(CG$1,'Nakladova matice_2018'!$A$1:$IW$188,73,FALSE),0)</f>
        <v>0</v>
      </c>
      <c r="CH100" s="19">
        <f>IFERROR(HLOOKUP(CH$1,'Nakladova matice_2018'!$A$1:$IW$188,73,FALSE),0)</f>
        <v>0</v>
      </c>
      <c r="CI100" s="19">
        <f>IFERROR(HLOOKUP(CI$1,'Nakladova matice_2018'!$A$1:$IW$188,73,FALSE),0)</f>
        <v>0</v>
      </c>
      <c r="CJ100" s="19">
        <f>IFERROR(HLOOKUP(CJ$1,'Nakladova matice_2018'!$A$1:$IW$188,73,FALSE),0)</f>
        <v>0</v>
      </c>
      <c r="CK100" s="19">
        <f>IFERROR(HLOOKUP(CK$1,'Nakladova matice_2018'!$A$1:$IW$188,73,FALSE),0)</f>
        <v>0</v>
      </c>
      <c r="CL100" s="19">
        <f>IFERROR(HLOOKUP(CL$1,'Nakladova matice_2018'!$A$1:$IW$188,73,FALSE),0)</f>
        <v>0</v>
      </c>
      <c r="CM100" s="19">
        <f>IFERROR(HLOOKUP(CM$1,'Nakladova matice_2018'!$A$1:$IW$188,73,FALSE),0)</f>
        <v>0</v>
      </c>
      <c r="CN100" s="19">
        <f>IFERROR(HLOOKUP(CN$1,'Nakladova matice_2018'!$A$1:$IW$188,73,FALSE),0)</f>
        <v>0</v>
      </c>
      <c r="CO100" s="19">
        <f>IFERROR(HLOOKUP(CO$1,'Nakladova matice_2018'!$A$1:$IW$188,73,FALSE),0)</f>
        <v>0</v>
      </c>
      <c r="CP100" s="19">
        <f>IFERROR(HLOOKUP(CP$1,'Nakladova matice_2018'!$A$1:$IW$188,73,FALSE),0)</f>
        <v>0</v>
      </c>
      <c r="CQ100" s="19">
        <f>IFERROR(HLOOKUP(CQ$1,'Nakladova matice_2018'!$A$1:$IW$188,73,FALSE),0)</f>
        <v>0</v>
      </c>
      <c r="CR100" s="19">
        <f>IFERROR(HLOOKUP(CR$1,'Nakladova matice_2018'!$A$1:$IW$188,73,FALSE),0)</f>
        <v>0</v>
      </c>
      <c r="CS100" s="19">
        <f>IFERROR(HLOOKUP(CS$1,'Nakladova matice_2018'!$A$1:$IW$188,73,FALSE),0)</f>
        <v>0</v>
      </c>
      <c r="CT100" s="19">
        <f>IFERROR(HLOOKUP(CT$1,'Nakladova matice_2018'!$A$1:$IW$188,73,FALSE),0)</f>
        <v>0</v>
      </c>
      <c r="CU100" s="19">
        <f>IFERROR(HLOOKUP(CU$1,'Nakladova matice_2018'!$A$1:$IW$188,73,FALSE),0)</f>
        <v>0</v>
      </c>
      <c r="CV100" s="19">
        <f>IFERROR(HLOOKUP(CV$1,'Nakladova matice_2018'!$A$1:$IW$188,73,FALSE),0)</f>
        <v>0</v>
      </c>
      <c r="CW100" s="19">
        <f>IFERROR(HLOOKUP(CW$1,'Nakladova matice_2018'!$A$1:$IW$188,73,FALSE),0)</f>
        <v>0</v>
      </c>
      <c r="CX100" s="19">
        <f>IFERROR(HLOOKUP(CX$1,'Nakladova matice_2018'!$A$1:$IW$188,73,FALSE),0)</f>
        <v>0</v>
      </c>
      <c r="CY100" s="19">
        <f>IFERROR(HLOOKUP(CY$1,'Nakladova matice_2018'!$A$1:$IW$188,73,FALSE),0)</f>
        <v>0</v>
      </c>
      <c r="CZ100" s="19">
        <f>IFERROR(HLOOKUP(CZ$1,'Nakladova matice_2018'!$A$1:$IW$188,73,FALSE),0)</f>
        <v>0</v>
      </c>
      <c r="DA100" s="19">
        <f>IFERROR(HLOOKUP(DA$1,'Nakladova matice_2018'!$A$1:$IW$188,73,FALSE),0)</f>
        <v>0</v>
      </c>
      <c r="DB100" s="19">
        <f>IFERROR(HLOOKUP(DB$1,'Nakladova matice_2018'!$A$1:$IW$188,73,FALSE),0)</f>
        <v>0</v>
      </c>
      <c r="DC100" s="19">
        <f>IFERROR(HLOOKUP(DC$1,'Nakladova matice_2018'!$A$1:$IW$188,73,FALSE),0)</f>
        <v>0</v>
      </c>
      <c r="DD100" s="19">
        <f>IFERROR(HLOOKUP(DD$1,'Nakladova matice_2018'!$A$1:$IW$188,73,FALSE),0)</f>
        <v>0</v>
      </c>
      <c r="DE100" s="19">
        <f>IFERROR(HLOOKUP(DE$1,'Nakladova matice_2018'!$A$1:$IW$188,73,FALSE),0)</f>
        <v>0</v>
      </c>
      <c r="DF100" s="19">
        <f>IFERROR(HLOOKUP(DF$1,'Nakladova matice_2018'!$A$1:$IW$188,73,FALSE),0)</f>
        <v>0</v>
      </c>
      <c r="DG100" s="19">
        <f>IFERROR(HLOOKUP(DG$1,'Nakladova matice_2018'!$A$1:$IW$188,73,FALSE),0)</f>
        <v>0</v>
      </c>
      <c r="DH100" s="19">
        <f>IFERROR(HLOOKUP(DH$1,'Nakladova matice_2018'!$A$1:$IW$188,73,FALSE),0)</f>
        <v>0</v>
      </c>
      <c r="DI100" s="19">
        <f>IFERROR(HLOOKUP(DI$1,'Nakladova matice_2018'!$A$1:$IW$188,73,FALSE),0)</f>
        <v>0</v>
      </c>
      <c r="DJ100" s="19">
        <f>IFERROR(HLOOKUP(DJ$1,'Nakladova matice_2018'!$A$1:$IW$188,73,FALSE),0)</f>
        <v>0</v>
      </c>
      <c r="DK100" s="19">
        <f>IFERROR(HLOOKUP(DK$1,'Nakladova matice_2018'!$A$1:$IW$188,73,FALSE),0)</f>
        <v>0</v>
      </c>
      <c r="DL100" s="19">
        <f>IFERROR(HLOOKUP(DL$1,'Nakladova matice_2018'!$A$1:$IW$188,73,FALSE),0)</f>
        <v>0</v>
      </c>
      <c r="DM100" s="19">
        <f>IFERROR(HLOOKUP(DM$1,'Nakladova matice_2018'!$A$1:$IW$188,73,FALSE),0)</f>
        <v>0</v>
      </c>
      <c r="DN100" s="19">
        <f>IFERROR(HLOOKUP(DN$1,'Nakladova matice_2018'!$A$1:$IW$188,73,FALSE),0)</f>
        <v>0</v>
      </c>
      <c r="DO100" s="19">
        <f>IFERROR(HLOOKUP(DO$1,'Nakladova matice_2018'!$A$1:$IW$188,73,FALSE),0)</f>
        <v>0</v>
      </c>
      <c r="DP100" s="19">
        <f>IFERROR(HLOOKUP(DP$1,'Nakladova matice_2018'!$A$1:$IW$188,73,FALSE),0)</f>
        <v>0</v>
      </c>
      <c r="DQ100" s="19">
        <f>IFERROR(HLOOKUP(DQ$1,'Nakladova matice_2018'!$A$1:$IW$188,73,FALSE),0)</f>
        <v>0</v>
      </c>
      <c r="DR100" s="19">
        <f>IFERROR(HLOOKUP(DR$1,'Nakladova matice_2018'!$A$1:$IW$188,73,FALSE),0)</f>
        <v>0</v>
      </c>
      <c r="DS100" s="19">
        <f>IFERROR(HLOOKUP(DS$1,'Nakladova matice_2018'!$A$1:$IW$188,73,FALSE),0)</f>
        <v>0</v>
      </c>
      <c r="DT100" s="19">
        <f>IFERROR(HLOOKUP(DT$1,'Nakladova matice_2018'!$A$1:$IW$188,73,FALSE),0)</f>
        <v>0</v>
      </c>
      <c r="DU100" s="19">
        <f>IFERROR(HLOOKUP(DU$1,'Nakladova matice_2018'!$A$1:$IW$188,73,FALSE),0)</f>
        <v>0</v>
      </c>
      <c r="DV100" s="19">
        <f>IFERROR(HLOOKUP(DV$1,'Nakladova matice_2018'!$A$1:$IW$188,73,FALSE),0)</f>
        <v>0</v>
      </c>
      <c r="DW100" s="19">
        <f>IFERROR(HLOOKUP(DW$1,'Nakladova matice_2018'!$A$1:$IW$188,73,FALSE),0)</f>
        <v>0</v>
      </c>
      <c r="DX100" s="19">
        <f>IFERROR(HLOOKUP(DX$1,'Nakladova matice_2018'!$A$1:$IW$188,73,FALSE),0)</f>
        <v>0</v>
      </c>
      <c r="DY100" s="19">
        <f>IFERROR(HLOOKUP(DY$1,'Nakladova matice_2018'!$A$1:$IW$188,73,FALSE),0)</f>
        <v>0</v>
      </c>
      <c r="DZ100" s="19">
        <f>IFERROR(HLOOKUP(DZ$1,'Nakladova matice_2018'!$A$1:$IW$188,73,FALSE),0)</f>
        <v>0</v>
      </c>
      <c r="EA100" s="19">
        <f>IFERROR(HLOOKUP(EA$1,'Nakladova matice_2018'!$A$1:$IW$188,73,FALSE),0)</f>
        <v>0</v>
      </c>
      <c r="EB100" s="19">
        <f>IFERROR(HLOOKUP(EB$1,'Nakladova matice_2018'!$A$1:$IW$188,73,FALSE),0)</f>
        <v>0</v>
      </c>
      <c r="EC100" s="19">
        <f>IFERROR(HLOOKUP(EC$1,'Nakladova matice_2018'!$A$1:$IW$188,73,FALSE),0)</f>
        <v>0</v>
      </c>
      <c r="ED100" s="19">
        <f>IFERROR(HLOOKUP(ED$1,'Nakladova matice_2018'!$A$1:$IW$188,73,FALSE),0)</f>
        <v>0</v>
      </c>
      <c r="EE100" s="19">
        <f>IFERROR(HLOOKUP(EE$1,'Nakladova matice_2018'!$A$1:$IW$188,73,FALSE),0)</f>
        <v>0</v>
      </c>
      <c r="EF100" s="19">
        <f>IFERROR(HLOOKUP(EF$1,'Nakladova matice_2018'!$A$1:$IW$188,73,FALSE),0)</f>
        <v>0</v>
      </c>
      <c r="EG100" s="19">
        <f>IFERROR(HLOOKUP(EG$1,'Nakladova matice_2018'!$A$1:$IW$188,73,FALSE),0)</f>
        <v>0</v>
      </c>
      <c r="EH100" s="19">
        <f>IFERROR(HLOOKUP(EH$1,'Nakladova matice_2018'!$A$1:$IW$188,73,FALSE),0)</f>
        <v>0</v>
      </c>
      <c r="EI100" s="19">
        <f>IFERROR(HLOOKUP(EI$1,'Nakladova matice_2018'!$A$1:$IW$188,73,FALSE),0)</f>
        <v>0</v>
      </c>
      <c r="EJ100" s="19">
        <f>IFERROR(HLOOKUP(EJ$1,'Nakladova matice_2018'!$A$1:$IW$188,73,FALSE),0)</f>
        <v>0</v>
      </c>
      <c r="EK100" s="19">
        <f>IFERROR(HLOOKUP(EK$1,'Nakladova matice_2018'!$A$1:$IW$188,73,FALSE),0)</f>
        <v>0</v>
      </c>
      <c r="EL100" s="19">
        <f>IFERROR(HLOOKUP(EL$1,'Nakladova matice_2018'!$A$1:$IW$188,73,FALSE),0)</f>
        <v>0</v>
      </c>
      <c r="EM100" s="19">
        <f>IFERROR(HLOOKUP(EM$1,'Nakladova matice_2018'!$A$1:$IW$188,73,FALSE),0)</f>
        <v>0</v>
      </c>
      <c r="EN100" s="19">
        <f>IFERROR(HLOOKUP(EN$1,'Nakladova matice_2018'!$A$1:$IW$188,73,FALSE),0)</f>
        <v>0</v>
      </c>
      <c r="EO100" s="19">
        <f>IFERROR(HLOOKUP(EO$1,'Nakladova matice_2018'!$A$1:$IW$188,73,FALSE),0)</f>
        <v>0</v>
      </c>
      <c r="EP100" s="19">
        <f>IFERROR(HLOOKUP(EP$1,'Nakladova matice_2018'!$A$1:$IW$188,73,FALSE),0)</f>
        <v>0</v>
      </c>
      <c r="EQ100" s="19">
        <f>IFERROR(HLOOKUP(EQ$1,'Nakladova matice_2018'!$A$1:$IW$188,73,FALSE),0)</f>
        <v>0</v>
      </c>
      <c r="ER100" s="19">
        <f>IFERROR(HLOOKUP(ER$1,'Nakladova matice_2018'!$A$1:$IW$188,73,FALSE),0)</f>
        <v>0</v>
      </c>
      <c r="ES100" s="19">
        <f>IFERROR(HLOOKUP(ES$1,'Nakladova matice_2018'!$A$1:$IW$188,73,FALSE),0)</f>
        <v>0</v>
      </c>
      <c r="ET100" s="19">
        <f>IFERROR(HLOOKUP(ET$1,'Nakladova matice_2018'!$A$1:$IW$188,73,FALSE),0)</f>
        <v>0</v>
      </c>
      <c r="EU100" s="19">
        <f>IFERROR(HLOOKUP(EU$1,'Nakladova matice_2018'!$A$1:$IW$188,73,FALSE),0)</f>
        <v>0</v>
      </c>
      <c r="EV100" s="19">
        <f>IFERROR(HLOOKUP(EV$1,'Nakladova matice_2018'!$A$1:$IW$188,73,FALSE),0)</f>
        <v>0</v>
      </c>
      <c r="EW100" s="19">
        <f>IFERROR(HLOOKUP(EW$1,'Nakladova matice_2018'!$A$1:$IW$188,73,FALSE),0)</f>
        <v>0</v>
      </c>
      <c r="EX100" s="19">
        <f>IFERROR(HLOOKUP(EX$1,'Nakladova matice_2018'!$A$1:$IW$188,73,FALSE),0)</f>
        <v>0</v>
      </c>
      <c r="EY100" s="19">
        <f>IFERROR(HLOOKUP(EY$1,'Nakladova matice_2018'!$A$1:$IW$188,73,FALSE),0)</f>
        <v>0</v>
      </c>
      <c r="EZ100" s="19">
        <f>IFERROR(HLOOKUP(EZ$1,'Nakladova matice_2018'!$A$1:$IW$188,73,FALSE),0)</f>
        <v>0</v>
      </c>
      <c r="FA100" s="19">
        <f>IFERROR(HLOOKUP(FA$1,'Nakladova matice_2018'!$A$1:$IW$188,73,FALSE),0)</f>
        <v>0</v>
      </c>
      <c r="FB100" s="19">
        <f>IFERROR(HLOOKUP(FB$1,'Nakladova matice_2018'!$A$1:$IW$188,73,FALSE),0)</f>
        <v>0</v>
      </c>
      <c r="FC100" s="19">
        <f>IFERROR(HLOOKUP(FC$1,'Nakladova matice_2018'!$A$1:$IW$188,73,FALSE),0)</f>
        <v>0</v>
      </c>
      <c r="FD100" s="19">
        <f>IFERROR(HLOOKUP(FD$1,'Nakladova matice_2018'!$A$1:$IW$188,73,FALSE),0)</f>
        <v>0</v>
      </c>
      <c r="FE100" s="19">
        <f>IFERROR(HLOOKUP(FE$1,'Nakladova matice_2018'!$A$1:$IW$188,73,FALSE),0)</f>
        <v>0</v>
      </c>
      <c r="FF100" s="19">
        <f>IFERROR(HLOOKUP(FF$1,'Nakladova matice_2018'!$A$1:$IW$188,73,FALSE),0)</f>
        <v>0</v>
      </c>
      <c r="FG100" s="19">
        <f>IFERROR(HLOOKUP(FG$1,'Nakladova matice_2018'!$A$1:$IW$188,73,FALSE),0)</f>
        <v>0</v>
      </c>
      <c r="FH100" s="19">
        <f>IFERROR(HLOOKUP(FH$1,'Nakladova matice_2018'!$A$1:$IW$188,73,FALSE),0)</f>
        <v>0</v>
      </c>
      <c r="FI100" s="19">
        <f>IFERROR(HLOOKUP(FI$1,'Nakladova matice_2018'!$A$1:$IW$188,73,FALSE),0)</f>
        <v>0</v>
      </c>
      <c r="FJ100" s="19">
        <f>IFERROR(HLOOKUP(FJ$1,'Nakladova matice_2018'!$A$1:$IW$188,73,FALSE),0)</f>
        <v>0</v>
      </c>
      <c r="FK100" s="19">
        <f>IFERROR(HLOOKUP(FK$1,'Nakladova matice_2018'!$A$1:$IW$188,73,FALSE),0)</f>
        <v>0</v>
      </c>
      <c r="FL100" s="19">
        <f>IFERROR(HLOOKUP(FL$1,'Nakladova matice_2018'!$A$1:$IW$188,73,FALSE),0)</f>
        <v>0</v>
      </c>
      <c r="FM100" s="19">
        <f>IFERROR(HLOOKUP(FM$1,'Nakladova matice_2018'!$A$1:$IW$188,73,FALSE),0)</f>
        <v>0</v>
      </c>
      <c r="FN100" s="19">
        <f>IFERROR(HLOOKUP(FN$1,'Nakladova matice_2018'!$A$1:$IW$188,73,FALSE),0)</f>
        <v>0</v>
      </c>
      <c r="FO100" s="19">
        <f>IFERROR(HLOOKUP(FO$1,'Nakladova matice_2018'!$A$1:$IW$188,73,FALSE),0)</f>
        <v>0</v>
      </c>
      <c r="FP100" s="19">
        <f>IFERROR(HLOOKUP(FP$1,'Nakladova matice_2018'!$A$1:$IW$188,73,FALSE),0)</f>
        <v>0</v>
      </c>
      <c r="FQ100" s="19">
        <f>IFERROR(HLOOKUP(FQ$1,'Nakladova matice_2018'!$A$1:$IW$188,73,FALSE),0)</f>
        <v>0</v>
      </c>
      <c r="FR100" s="19">
        <f>IFERROR(HLOOKUP(FR$1,'Nakladova matice_2018'!$A$1:$IW$188,73,FALSE),0)</f>
        <v>0</v>
      </c>
      <c r="FS100" s="19">
        <f>IFERROR(HLOOKUP(FS$1,'Nakladova matice_2018'!$A$1:$IW$188,73,FALSE),0)</f>
        <v>0</v>
      </c>
      <c r="FT100" s="19">
        <f>IFERROR(HLOOKUP(FT$1,'Nakladova matice_2018'!$A$1:$IW$188,73,FALSE),0)</f>
        <v>0</v>
      </c>
      <c r="FU100" s="19">
        <f>IFERROR(HLOOKUP(FU$1,'Nakladova matice_2018'!$A$1:$IW$188,73,FALSE),0)</f>
        <v>0</v>
      </c>
      <c r="FV100" s="19">
        <f>IFERROR(HLOOKUP(FV$1,'Nakladova matice_2018'!$A$1:$IW$188,73,FALSE),0)</f>
        <v>0</v>
      </c>
      <c r="FW100" s="19">
        <f>IFERROR(HLOOKUP(FW$1,'Nakladova matice_2018'!$A$1:$IW$188,73,FALSE),0)</f>
        <v>0</v>
      </c>
      <c r="FX100" s="19">
        <f>IFERROR(HLOOKUP(FX$1,'Nakladova matice_2018'!$A$1:$IW$188,73,FALSE),0)</f>
        <v>0</v>
      </c>
      <c r="FY100" s="19">
        <f>IFERROR(HLOOKUP(FY$1,'Nakladova matice_2018'!$A$1:$IW$188,73,FALSE),0)</f>
        <v>0</v>
      </c>
      <c r="FZ100" s="19">
        <f>IFERROR(HLOOKUP(FZ$1,'Nakladova matice_2018'!$A$1:$IW$188,73,FALSE),0)</f>
        <v>0</v>
      </c>
      <c r="GA100" s="19">
        <f>IFERROR(HLOOKUP(GA$1,'Nakladova matice_2018'!$A$1:$IW$188,73,FALSE),0)</f>
        <v>0</v>
      </c>
      <c r="GB100" s="19">
        <f>IFERROR(HLOOKUP(GB$1,'Nakladova matice_2018'!$A$1:$IW$188,73,FALSE),0)</f>
        <v>0</v>
      </c>
      <c r="GC100" s="19">
        <f>IFERROR(HLOOKUP(GC$1,'Nakladova matice_2018'!$A$1:$IW$188,73,FALSE),0)</f>
        <v>0</v>
      </c>
      <c r="GD100" s="19">
        <f>IFERROR(HLOOKUP(GD$1,'Nakladova matice_2018'!$A$1:$IW$188,73,FALSE),0)</f>
        <v>0</v>
      </c>
      <c r="GE100" s="19">
        <f>IFERROR(HLOOKUP(GE$1,'Nakladova matice_2018'!$A$1:$IW$188,73,FALSE),0)</f>
        <v>0</v>
      </c>
      <c r="GF100" s="19">
        <f>IFERROR(HLOOKUP(GF$1,'Nakladova matice_2018'!$A$1:$IW$188,73,FALSE),0)</f>
        <v>0</v>
      </c>
      <c r="GG100" s="19">
        <f>IFERROR(HLOOKUP(GG$1,'Nakladova matice_2018'!$A$1:$IW$188,73,FALSE),0)</f>
        <v>0</v>
      </c>
      <c r="GH100" s="19">
        <f>IFERROR(HLOOKUP(GH$1,'Nakladova matice_2018'!$A$1:$IW$188,73,FALSE),0)</f>
        <v>0</v>
      </c>
      <c r="GI100" s="19">
        <f>IFERROR(HLOOKUP(GI$1,'Nakladova matice_2018'!$A$1:$IW$188,73,FALSE),0)</f>
        <v>0</v>
      </c>
      <c r="GJ100" s="19">
        <f>IFERROR(HLOOKUP(GJ$1,'Nakladova matice_2018'!$A$1:$IW$188,73,FALSE),0)</f>
        <v>0</v>
      </c>
      <c r="GK100" s="19">
        <f>IFERROR(HLOOKUP(GK$1,'Nakladova matice_2018'!$A$1:$IW$188,73,FALSE),0)</f>
        <v>0</v>
      </c>
      <c r="GL100" s="19">
        <f>IFERROR(HLOOKUP(GL$1,'Nakladova matice_2018'!$A$1:$IW$188,73,FALSE),0)</f>
        <v>0</v>
      </c>
      <c r="GM100" s="19">
        <f>IFERROR(HLOOKUP(GM$1,'Nakladova matice_2018'!$A$1:$IW$188,73,FALSE),0)</f>
        <v>0</v>
      </c>
      <c r="GN100" s="19">
        <f>IFERROR(HLOOKUP(GN$1,'Nakladova matice_2018'!$A$1:$IW$188,73,FALSE),0)</f>
        <v>0</v>
      </c>
      <c r="GO100" s="19">
        <f>IFERROR(HLOOKUP(GO$1,'Nakladova matice_2018'!$A$1:$IW$188,73,FALSE),0)</f>
        <v>0</v>
      </c>
      <c r="GP100" s="19">
        <f>IFERROR(HLOOKUP(GP$1,'Nakladova matice_2018'!$A$1:$IW$188,73,FALSE),0)</f>
        <v>0</v>
      </c>
      <c r="GQ100" s="19">
        <f>IFERROR(HLOOKUP(GQ$1,'Nakladova matice_2018'!$A$1:$IW$188,73,FALSE),0)</f>
        <v>0</v>
      </c>
      <c r="GR100" s="19">
        <f>IFERROR(HLOOKUP(GR$1,'Nakladova matice_2018'!$A$1:$IW$188,73,FALSE),0)</f>
        <v>0</v>
      </c>
      <c r="GS100" s="19">
        <f>IFERROR(HLOOKUP(GS$1,'Nakladova matice_2018'!$A$1:$IW$188,73,FALSE),0)</f>
        <v>0</v>
      </c>
      <c r="GT100" s="19">
        <f>IFERROR(HLOOKUP(GT$1,'Nakladova matice_2018'!$A$1:$IW$188,73,FALSE),0)</f>
        <v>0</v>
      </c>
      <c r="GU100" s="19">
        <f>IFERROR(HLOOKUP(GU$1,'Nakladova matice_2018'!$A$1:$IW$188,73,FALSE),0)</f>
        <v>0</v>
      </c>
      <c r="GV100" s="19">
        <f>IFERROR(HLOOKUP(GV$1,'Nakladova matice_2018'!$A$1:$IW$188,73,FALSE),0)</f>
        <v>0</v>
      </c>
      <c r="GW100" s="19">
        <f>IFERROR(HLOOKUP(GW$1,'Nakladova matice_2018'!$A$1:$IW$188,73,FALSE),0)</f>
        <v>0</v>
      </c>
      <c r="GX100" s="19">
        <f>IFERROR(HLOOKUP(GX$1,'Nakladova matice_2018'!$A$1:$IW$188,73,FALSE),0)</f>
        <v>0</v>
      </c>
      <c r="GY100" s="19">
        <f>IFERROR(HLOOKUP(GY$1,'Nakladova matice_2018'!$A$1:$IW$188,73,FALSE),0)</f>
        <v>0</v>
      </c>
      <c r="GZ100" s="19">
        <f>IFERROR(HLOOKUP(GZ$1,'Nakladova matice_2018'!$A$1:$IW$188,73,FALSE),0)</f>
        <v>0</v>
      </c>
      <c r="HA100" s="19">
        <f>IFERROR(HLOOKUP(HA$1,'Nakladova matice_2018'!$A$1:$IW$188,73,FALSE),0)</f>
        <v>160030.37</v>
      </c>
      <c r="HB100" s="19">
        <f>IFERROR(HLOOKUP(HB$1,'Nakladova matice_2018'!$A$1:$IW$188,73,FALSE),0)</f>
        <v>0</v>
      </c>
      <c r="HC100" s="19">
        <f>IFERROR(HLOOKUP(HC$1,'Nakladova matice_2018'!$A$1:$IW$188,73,FALSE),0)</f>
        <v>0</v>
      </c>
      <c r="HD100" s="19">
        <f>IFERROR(HLOOKUP(HD$1,'Nakladova matice_2018'!$A$1:$IW$188,73,FALSE),0)</f>
        <v>0</v>
      </c>
      <c r="HE100" s="19">
        <f>IFERROR(HLOOKUP(HE$1,'Nakladova matice_2018'!$A$1:$IW$188,73,FALSE),0)</f>
        <v>0</v>
      </c>
      <c r="HF100" s="19">
        <f>IFERROR(HLOOKUP(HF$1,'Nakladova matice_2018'!$A$1:$IW$188,73,FALSE),0)</f>
        <v>0</v>
      </c>
      <c r="HG100" s="19">
        <f>IFERROR(HLOOKUP(HG$1,'Nakladova matice_2018'!$A$1:$IW$188,73,FALSE),0)</f>
        <v>0</v>
      </c>
      <c r="HH100" s="19">
        <f>IFERROR(HLOOKUP(HH$1,'Nakladova matice_2018'!$A$1:$IW$188,73,FALSE),0)</f>
        <v>0</v>
      </c>
      <c r="HI100" s="19">
        <f>IFERROR(HLOOKUP(HI$1,'Nakladova matice_2018'!$A$1:$IW$188,73,FALSE),0)</f>
        <v>0</v>
      </c>
      <c r="HJ100" s="19">
        <f>IFERROR(HLOOKUP(HJ$1,'Nakladova matice_2018'!$A$1:$IW$188,73,FALSE),0)</f>
        <v>0</v>
      </c>
      <c r="HK100" s="19">
        <f>IFERROR(HLOOKUP(HK$1,'Nakladova matice_2018'!$A$1:$IW$188,73,FALSE),0)</f>
        <v>0</v>
      </c>
      <c r="HL100" s="19">
        <f>IFERROR(HLOOKUP(HL$1,'Nakladova matice_2018'!$A$1:$IW$188,73,FALSE),0)</f>
        <v>0</v>
      </c>
      <c r="HM100" s="19">
        <f>IFERROR(HLOOKUP(HM$1,'Nakladova matice_2018'!$A$1:$IW$188,73,FALSE),0)</f>
        <v>0</v>
      </c>
      <c r="HN100" s="19">
        <f>IFERROR(HLOOKUP(HN$1,'Nakladova matice_2018'!$A$1:$IW$188,73,FALSE),0)</f>
        <v>0</v>
      </c>
      <c r="HO100" s="19">
        <f>IFERROR(HLOOKUP(HO$1,'Nakladova matice_2018'!$A$1:$IW$188,73,FALSE),0)</f>
        <v>0</v>
      </c>
      <c r="HP100" s="19">
        <f>IFERROR(HLOOKUP(HP$1,'Nakladova matice_2018'!$A$1:$IW$188,73,FALSE),0)</f>
        <v>0</v>
      </c>
      <c r="HQ100" s="19">
        <f>IFERROR(HLOOKUP(HQ$1,'Nakladova matice_2018'!$A$1:$IW$188,73,FALSE),0)</f>
        <v>0</v>
      </c>
      <c r="HR100" s="19">
        <f>IFERROR(HLOOKUP(HR$1,'Nakladova matice_2018'!$A$1:$IW$188,73,FALSE),0)</f>
        <v>0</v>
      </c>
      <c r="HS100" s="19">
        <f>IFERROR(HLOOKUP(HS$1,'Nakladova matice_2018'!$A$1:$IW$188,73,FALSE),0)</f>
        <v>0</v>
      </c>
      <c r="HT100" s="19">
        <f>IFERROR(HLOOKUP(HT$1,'Nakladova matice_2018'!$A$1:$IW$188,73,FALSE),0)</f>
        <v>0</v>
      </c>
      <c r="HU100" s="19">
        <f>IFERROR(HLOOKUP(HU$1,'Nakladova matice_2018'!$A$1:$IW$188,73,FALSE),0)</f>
        <v>0</v>
      </c>
      <c r="HV100" s="19">
        <f>IFERROR(HLOOKUP(HV$1,'Nakladova matice_2018'!$A$1:$IW$188,73,FALSE),0)</f>
        <v>0</v>
      </c>
      <c r="HW100" s="19">
        <f>IFERROR(HLOOKUP(HW$1,'Nakladova matice_2018'!$A$1:$IW$188,73,FALSE),0)</f>
        <v>0</v>
      </c>
      <c r="HX100" s="19">
        <f>IFERROR(HLOOKUP(HX$1,'Nakladova matice_2018'!$A$1:$IW$188,73,FALSE),0)</f>
        <v>0</v>
      </c>
      <c r="HY100" s="19">
        <f>IFERROR(HLOOKUP(HY$1,'Nakladova matice_2018'!$A$1:$IW$188,73,FALSE),0)</f>
        <v>0</v>
      </c>
      <c r="HZ100" s="19">
        <f>IFERROR(HLOOKUP(HZ$1,'Nakladova matice_2018'!$A$1:$IW$188,73,FALSE),0)</f>
        <v>0</v>
      </c>
      <c r="IA100" s="19">
        <f>IFERROR(HLOOKUP(IA$1,'Nakladova matice_2018'!$A$1:$IW$188,73,FALSE),0)</f>
        <v>0</v>
      </c>
      <c r="IB100" s="19">
        <f>IFERROR(HLOOKUP(IB$1,'Nakladova matice_2018'!$A$1:$IW$188,73,FALSE),0)</f>
        <v>0</v>
      </c>
      <c r="IC100" s="19">
        <f>IFERROR(HLOOKUP(IC$1,'Nakladova matice_2018'!$A$1:$IW$188,73,FALSE),0)</f>
        <v>0</v>
      </c>
      <c r="ID100" s="19">
        <f>IFERROR(HLOOKUP(ID$1,'Nakladova matice_2018'!$A$1:$IW$188,73,FALSE),0)</f>
        <v>0</v>
      </c>
      <c r="IE100" s="19">
        <f>IFERROR(HLOOKUP(IE$1,'Nakladova matice_2018'!$A$1:$IW$188,73,FALSE),0)</f>
        <v>0</v>
      </c>
      <c r="IF100" s="19">
        <f>IFERROR(HLOOKUP(IF$1,'Nakladova matice_2018'!$A$1:$IW$188,73,FALSE),0)</f>
        <v>0</v>
      </c>
      <c r="IG100" s="19">
        <f>IFERROR(HLOOKUP(IG$1,'Nakladova matice_2018'!$A$1:$IW$188,73,FALSE),0)</f>
        <v>0</v>
      </c>
      <c r="IH100" s="19">
        <f>IFERROR(HLOOKUP(IH$1,'Nakladova matice_2018'!$A$1:$IW$188,73,FALSE),0)</f>
        <v>0</v>
      </c>
      <c r="II100" s="19">
        <f>IFERROR(HLOOKUP(II$1,'Nakladova matice_2018'!$A$1:$IW$188,73,FALSE),0)</f>
        <v>0</v>
      </c>
      <c r="IJ100" s="19">
        <f>IFERROR(HLOOKUP(IJ$1,'Nakladova matice_2018'!$A$1:$IW$188,73,FALSE),0)</f>
        <v>0</v>
      </c>
      <c r="IK100" s="19">
        <f>IFERROR(HLOOKUP(IK$1,'Nakladova matice_2018'!$A$1:$IW$188,73,FALSE),0)</f>
        <v>0</v>
      </c>
      <c r="IL100" s="19">
        <f>IFERROR(HLOOKUP(IL$1,'Nakladova matice_2018'!$A$1:$IW$188,73,FALSE),0)</f>
        <v>0</v>
      </c>
      <c r="IM100" s="19">
        <f>IFERROR(HLOOKUP(IM$1,'Nakladova matice_2018'!$A$1:$IW$188,73,FALSE),0)</f>
        <v>0</v>
      </c>
      <c r="IN100" s="19">
        <f>IFERROR(HLOOKUP(IN$1,'Nakladova matice_2018'!$A$1:$IW$188,73,FALSE),0)</f>
        <v>0</v>
      </c>
      <c r="IO100" s="19">
        <f>IFERROR(HLOOKUP(IO$1,'Nakladova matice_2018'!$A$1:$IW$188,73,FALSE),0)</f>
        <v>0</v>
      </c>
      <c r="IP100" s="19">
        <f>IFERROR(HLOOKUP(IP$1,'Nakladova matice_2018'!$A$1:$IW$188,73,FALSE),0)</f>
        <v>0</v>
      </c>
      <c r="IQ100" s="19">
        <f>IFERROR(HLOOKUP(IQ$1,'Nakladova matice_2018'!$A$1:$IW$188,73,FALSE),0)</f>
        <v>0</v>
      </c>
      <c r="IR100" s="19">
        <f>IFERROR(HLOOKUP(IR$1,'Nakladova matice_2018'!$A$1:$IW$188,73,FALSE),0)</f>
        <v>0</v>
      </c>
      <c r="IS100" s="19">
        <f>IFERROR(HLOOKUP(IS$1,'Nakladova matice_2018'!$A$1:$IW$188,73,FALSE),0)</f>
        <v>0</v>
      </c>
      <c r="IT100" s="19">
        <f>IFERROR(HLOOKUP(IT$1,'Nakladova matice_2018'!$A$1:$IW$188,73,FALSE),0)</f>
        <v>0</v>
      </c>
      <c r="IU100" s="19">
        <f>IFERROR(HLOOKUP(IU$1,'Nakladova matice_2018'!$A$1:$IW$188,73,FALSE),0)</f>
        <v>0</v>
      </c>
      <c r="IV100" s="19">
        <f>IFERROR(HLOOKUP(IV$1,'Nakladova matice_2018'!$A$1:$IW$188,73,FALSE),0)</f>
        <v>7689327.4800000004</v>
      </c>
      <c r="IW100" s="19">
        <f>IFERROR(HLOOKUP(IW$1,'Nakladova matice_2018'!$A$1:$IW$188,73,FALSE),0)</f>
        <v>0</v>
      </c>
      <c r="IX100" s="19">
        <f>IFERROR(HLOOKUP(IX$1,'Nakladova matice_2018'!$A$1:$IW$188,73,FALSE),0)</f>
        <v>0</v>
      </c>
      <c r="IY100" s="19">
        <f>IFERROR(HLOOKUP(IY$1,'Nakladova matice_2018'!$A$1:$IW$188,73,FALSE),0)</f>
        <v>0</v>
      </c>
      <c r="IZ100" s="19">
        <f>IFERROR(HLOOKUP(IZ$1,'Nakladova matice_2018'!$A$1:$IW$188,73,FALSE),0)</f>
        <v>0</v>
      </c>
      <c r="JA100" s="19">
        <f>IFERROR(HLOOKUP(JA$1,'Nakladova matice_2018'!$A$1:$IW$188,73,FALSE),0)</f>
        <v>0</v>
      </c>
      <c r="JB100" s="19">
        <f>IFERROR(HLOOKUP(JB$1,'Nakladova matice_2018'!$A$1:$IW$188,73,FALSE),0)</f>
        <v>0</v>
      </c>
      <c r="JC100" s="19">
        <f>IFERROR(HLOOKUP(JC$1,'Nakladova matice_2018'!$A$1:$IW$188,73,FALSE),0)</f>
        <v>0</v>
      </c>
      <c r="JD100" s="19">
        <f>IFERROR(HLOOKUP(JD$1,'Nakladova matice_2018'!$A$1:$IW$188,73,FALSE),0)</f>
        <v>0</v>
      </c>
      <c r="JE100" s="19">
        <f>IFERROR(HLOOKUP(JE$1,'Nakladova matice_2018'!$A$1:$IW$188,73,FALSE),0)</f>
        <v>0</v>
      </c>
      <c r="JF100" s="19">
        <f>IFERROR(HLOOKUP(JF$1,'Nakladova matice_2018'!$A$1:$IW$188,73,FALSE),0)</f>
        <v>0</v>
      </c>
      <c r="JG100" s="19">
        <f>IFERROR(HLOOKUP(JG$1,'Nakladova matice_2018'!$A$1:$IW$188,73,FALSE),0)</f>
        <v>0</v>
      </c>
      <c r="JH100" s="19">
        <f>IFERROR(HLOOKUP(JH$1,'Nakladova matice_2018'!$A$1:$IW$188,73,FALSE),0)</f>
        <v>0</v>
      </c>
      <c r="JI100" s="19">
        <f>IFERROR(HLOOKUP(JI$1,'Nakladova matice_2018'!$A$1:$IW$188,73,FALSE),0)</f>
        <v>0</v>
      </c>
      <c r="JJ100" s="19">
        <f>IFERROR(HLOOKUP(JJ$1,'Nakladova matice_2018'!$A$1:$IW$188,73,FALSE),0)</f>
        <v>0</v>
      </c>
      <c r="JK100" s="19">
        <f>IFERROR(HLOOKUP(JK$1,'Nakladova matice_2018'!$A$1:$IW$188,73,FALSE),0)</f>
        <v>0</v>
      </c>
      <c r="JL100" s="19">
        <f>IFERROR(HLOOKUP(JL$1,'Nakladova matice_2018'!$A$1:$IW$188,73,FALSE),0)</f>
        <v>0</v>
      </c>
      <c r="JM100" s="19">
        <f>IFERROR(HLOOKUP(JM$1,'Nakladova matice_2018'!$A$1:$IW$188,73,FALSE),0)</f>
        <v>0</v>
      </c>
      <c r="JN100" s="19">
        <f>IFERROR(HLOOKUP(JN$1,'Nakladova matice_2018'!$A$1:$IW$188,73,FALSE),0)</f>
        <v>0</v>
      </c>
      <c r="JO100" s="19">
        <f>IFERROR(HLOOKUP(JO$1,'Nakladova matice_2018'!$A$1:$IW$188,73,FALSE),0)</f>
        <v>0</v>
      </c>
      <c r="JP100" s="19">
        <f>IFERROR(HLOOKUP(JP$1,'Nakladova matice_2018'!$A$1:$IW$188,73,FALSE),0)</f>
        <v>0</v>
      </c>
      <c r="JQ100" s="19">
        <f>IFERROR(HLOOKUP(JQ$1,'Nakladova matice_2018'!$A$1:$IW$188,73,FALSE),0)</f>
        <v>0</v>
      </c>
      <c r="JR100" s="19">
        <f>IFERROR(HLOOKUP(JR$1,'Nakladova matice_2018'!$A$1:$IW$188,73,FALSE),0)</f>
        <v>0</v>
      </c>
      <c r="JS100" s="19">
        <f>IFERROR(HLOOKUP(JS$1,'Nakladova matice_2018'!$A$1:$IW$188,73,FALSE),0)</f>
        <v>0</v>
      </c>
      <c r="JT100" s="19">
        <f>IFERROR(HLOOKUP(JT$1,'Nakladova matice_2018'!$A$1:$IW$188,73,FALSE),0)</f>
        <v>0</v>
      </c>
      <c r="JU100" s="19">
        <f>IFERROR(HLOOKUP(JU$1,'Nakladova matice_2018'!$A$1:$IW$188,73,FALSE),0)</f>
        <v>0</v>
      </c>
      <c r="JV100" s="19">
        <f>IFERROR(HLOOKUP(JV$1,'Nakladova matice_2018'!$A$1:$IW$188,73,FALSE),0)</f>
        <v>0</v>
      </c>
      <c r="JW100" s="19">
        <f>IFERROR(HLOOKUP(JW$1,'Nakladova matice_2018'!$A$1:$IW$188,73,FALSE),0)</f>
        <v>0</v>
      </c>
      <c r="JX100" s="19">
        <f>IFERROR(HLOOKUP(JX$1,'Nakladova matice_2018'!$A$1:$IW$188,73,FALSE),0)</f>
        <v>0</v>
      </c>
      <c r="JY100" s="19">
        <f>IFERROR(HLOOKUP(JY$1,'Nakladova matice_2018'!$A$1:$IW$188,73,FALSE),0)</f>
        <v>0</v>
      </c>
      <c r="JZ100" s="19">
        <f>IFERROR(HLOOKUP(JZ$1,'Nakladova matice_2018'!$A$1:$IW$188,73,FALSE),0)</f>
        <v>0</v>
      </c>
      <c r="KA100" s="19">
        <f>IFERROR(HLOOKUP(KA$1,'Nakladova matice_2018'!$A$1:$IW$188,73,FALSE),0)</f>
        <v>0</v>
      </c>
      <c r="KB100" s="19">
        <f>IFERROR(HLOOKUP(KB$1,'Nakladova matice_2018'!$A$1:$IW$188,73,FALSE),0)</f>
        <v>0</v>
      </c>
      <c r="KC100" s="19">
        <f>IFERROR(HLOOKUP(KC$1,'Nakladova matice_2018'!$A$1:$IW$188,73,FALSE),0)</f>
        <v>0</v>
      </c>
      <c r="KD100" s="19">
        <f>IFERROR(HLOOKUP(KD$1,'Nakladova matice_2018'!$A$1:$IW$188,73,FALSE),0)</f>
        <v>0</v>
      </c>
      <c r="KE100" s="19">
        <f>IFERROR(HLOOKUP(KE$1,'Nakladova matice_2018'!$A$1:$IW$188,73,FALSE),0)</f>
        <v>0</v>
      </c>
      <c r="KF100" s="19">
        <f>IFERROR(HLOOKUP(KF$1,'Nakladova matice_2018'!$A$1:$IW$188,73,FALSE),0)</f>
        <v>0</v>
      </c>
      <c r="KG100" s="19">
        <f>IFERROR(HLOOKUP(KG$1,'Nakladova matice_2018'!$A$1:$IW$188,73,FALSE),0)</f>
        <v>0</v>
      </c>
      <c r="KH100" s="19">
        <f>IFERROR(HLOOKUP(KH$1,'Nakladova matice_2018'!$A$1:$IW$188,73,FALSE),0)</f>
        <v>0</v>
      </c>
      <c r="KI100" s="19">
        <f>IFERROR(HLOOKUP(KI$1,'Nakladova matice_2018'!$A$1:$IW$188,73,FALSE),0)</f>
        <v>0</v>
      </c>
      <c r="KJ100" s="19">
        <f>IFERROR(HLOOKUP(KJ$1,'Nakladova matice_2018'!$A$1:$IW$188,73,FALSE),0)</f>
        <v>0</v>
      </c>
      <c r="KK100" s="19">
        <f>IFERROR(HLOOKUP(KK$1,'Nakladova matice_2018'!$A$1:$IW$188,73,FALSE),0)</f>
        <v>0</v>
      </c>
      <c r="KL100" s="19">
        <f>IFERROR(HLOOKUP(KL$1,'Nakladova matice_2018'!$A$1:$IW$188,73,FALSE),0)</f>
        <v>0</v>
      </c>
      <c r="KM100" s="19">
        <f>IFERROR(HLOOKUP(KM$1,'Nakladova matice_2018'!$A$1:$IW$188,73,FALSE),0)</f>
        <v>0</v>
      </c>
      <c r="KN100" s="19">
        <f>IFERROR(HLOOKUP(KN$1,'Nakladova matice_2018'!$A$1:$IW$188,73,FALSE),0)</f>
        <v>0</v>
      </c>
      <c r="KO100" s="19">
        <f>IFERROR(HLOOKUP(KO$1,'Nakladova matice_2018'!$A$1:$IW$188,73,FALSE),0)</f>
        <v>0</v>
      </c>
      <c r="KP100" s="19">
        <f>IFERROR(HLOOKUP(KP$1,'Nakladova matice_2018'!$A$1:$IW$188,73,FALSE),0)</f>
        <v>0</v>
      </c>
      <c r="KQ100" s="19">
        <f>IFERROR(HLOOKUP(KQ$1,'Nakladova matice_2018'!$A$1:$IW$188,73,FALSE),0)</f>
        <v>0</v>
      </c>
      <c r="KR100" s="19">
        <f>IFERROR(HLOOKUP(KR$1,'Nakladova matice_2018'!$A$1:$IW$188,73,FALSE),0)</f>
        <v>0</v>
      </c>
      <c r="KS100" s="19">
        <f>IFERROR(HLOOKUP(KS$1,'Nakladova matice_2018'!$A$1:$IW$188,73,FALSE),0)</f>
        <v>0</v>
      </c>
      <c r="KT100" s="19">
        <f>IFERROR(HLOOKUP(KT$1,'Nakladova matice_2018'!$A$1:$IW$188,73,FALSE),0)</f>
        <v>0</v>
      </c>
      <c r="KU100" s="19">
        <f>IFERROR(HLOOKUP(KU$1,'Nakladova matice_2018'!$A$1:$IW$188,73,FALSE),0)</f>
        <v>0</v>
      </c>
      <c r="KV100" s="19">
        <f>IFERROR(HLOOKUP(KV$1,'Nakladova matice_2018'!$A$1:$IW$188,73,FALSE),0)</f>
        <v>0</v>
      </c>
      <c r="KW100" s="19">
        <f>IFERROR(HLOOKUP(KW$1,'Nakladova matice_2018'!$A$1:$IW$188,73,FALSE),0)</f>
        <v>0</v>
      </c>
      <c r="KX100" s="19">
        <f>IFERROR(HLOOKUP(KX$1,'Nakladova matice_2018'!$A$1:$IW$188,73,FALSE),0)</f>
        <v>0</v>
      </c>
      <c r="KY100" s="19">
        <f>IFERROR(HLOOKUP(KY$1,'Nakladova matice_2018'!$A$1:$IW$188,73,FALSE),0)</f>
        <v>0</v>
      </c>
      <c r="KZ100" s="19">
        <f>IFERROR(HLOOKUP(KZ$1,'Nakladova matice_2018'!$A$1:$IW$188,73,FALSE),0)</f>
        <v>0</v>
      </c>
      <c r="LA100" s="19">
        <f>IFERROR(HLOOKUP(LA$1,'Nakladova matice_2018'!$A$1:$IW$188,73,FALSE),0)</f>
        <v>0</v>
      </c>
      <c r="LB100" s="19">
        <f>IFERROR(HLOOKUP(LB$1,'Nakladova matice_2018'!$A$1:$IW$188,73,FALSE),0)</f>
        <v>0</v>
      </c>
      <c r="LC100" s="19">
        <f>IFERROR(HLOOKUP(LC$1,'Nakladova matice_2018'!$A$1:$IW$188,73,FALSE),0)</f>
        <v>0</v>
      </c>
      <c r="LD100" s="19">
        <f>IFERROR(HLOOKUP(LD$1,'Nakladova matice_2018'!$A$1:$IW$188,73,FALSE),0)</f>
        <v>0</v>
      </c>
      <c r="LE100" s="19">
        <f>IFERROR(HLOOKUP(LE$1,'Nakladova matice_2018'!$A$1:$IW$188,73,FALSE),0)</f>
        <v>0</v>
      </c>
      <c r="LF100" s="19">
        <f>IFERROR(HLOOKUP(LF$1,'Nakladova matice_2018'!$A$1:$IW$188,73,FALSE),0)</f>
        <v>0</v>
      </c>
      <c r="LG100" s="19">
        <f>IFERROR(HLOOKUP(LG$1,'Nakladova matice_2018'!$A$1:$IW$188,73,FALSE),0)</f>
        <v>0</v>
      </c>
      <c r="LH100" s="19">
        <f>IFERROR(HLOOKUP(LH$1,'Nakladova matice_2018'!$A$1:$IW$188,73,FALSE),0)</f>
        <v>0</v>
      </c>
      <c r="LI100" s="19">
        <f>IFERROR(HLOOKUP(LI$1,'Nakladova matice_2018'!$A$1:$IW$188,73,FALSE),0)</f>
        <v>0</v>
      </c>
      <c r="LJ100" s="19">
        <f>IFERROR(HLOOKUP(LJ$1,'Nakladova matice_2018'!$A$1:$IW$188,73,FALSE),0)</f>
        <v>0</v>
      </c>
      <c r="LK100" s="19">
        <f>IFERROR(HLOOKUP(LK$1,'Nakladova matice_2018'!$A$1:$IW$188,73,FALSE),0)</f>
        <v>0</v>
      </c>
      <c r="LL100" s="19">
        <f>IFERROR(HLOOKUP(LL$1,'Nakladova matice_2018'!$A$1:$IW$188,73,FALSE),0)</f>
        <v>0</v>
      </c>
      <c r="LM100" s="19">
        <f>IFERROR(HLOOKUP(LM$1,'Nakladova matice_2018'!$A$1:$IW$188,73,FALSE),0)</f>
        <v>0</v>
      </c>
      <c r="LN100" s="19">
        <f>IFERROR(HLOOKUP(LN$1,'Nakladova matice_2018'!$A$1:$IW$188,73,FALSE),0)</f>
        <v>0</v>
      </c>
      <c r="LO100" s="19">
        <f>IFERROR(HLOOKUP(LO$1,'Nakladova matice_2018'!$A$1:$IW$188,73,FALSE),0)</f>
        <v>0</v>
      </c>
      <c r="LP100" s="19">
        <f>IFERROR(HLOOKUP(LP$1,'Nakladova matice_2018'!$A$1:$IW$188,73,FALSE),0)</f>
        <v>0</v>
      </c>
      <c r="LQ100" s="19">
        <f>IFERROR(HLOOKUP(LQ$1,'Nakladova matice_2018'!$A$1:$IW$188,73,FALSE),0)</f>
        <v>0</v>
      </c>
      <c r="LR100" s="19">
        <f>IFERROR(HLOOKUP(LR$1,'Nakladova matice_2018'!$A$1:$IW$188,73,FALSE),0)</f>
        <v>0</v>
      </c>
      <c r="LS100" s="19">
        <f>IFERROR(HLOOKUP(LS$1,'Nakladova matice_2018'!$A$1:$IW$188,73,FALSE),0)</f>
        <v>0</v>
      </c>
      <c r="LT100" s="19">
        <f>IFERROR(HLOOKUP(LT$1,'Nakladova matice_2018'!$A$1:$IW$188,73,FALSE),0)</f>
        <v>0</v>
      </c>
      <c r="LU100" s="19">
        <f>IFERROR(HLOOKUP(LU$1,'Nakladova matice_2018'!$A$1:$IW$188,73,FALSE),0)</f>
        <v>0</v>
      </c>
      <c r="LV100" s="19">
        <f>IFERROR(HLOOKUP(LV$1,'Nakladova matice_2018'!$A$1:$IW$188,73,FALSE),0)</f>
        <v>0</v>
      </c>
      <c r="LW100" s="19">
        <f>IFERROR(HLOOKUP(LW$1,'Nakladova matice_2018'!$A$1:$IW$188,73,FALSE),0)</f>
        <v>0</v>
      </c>
      <c r="LX100" s="19">
        <f>IFERROR(HLOOKUP(LX$1,'Nakladova matice_2018'!$A$1:$IW$188,73,FALSE),0)</f>
        <v>0</v>
      </c>
      <c r="LY100" s="19">
        <f>IFERROR(HLOOKUP(LY$1,'Nakladova matice_2018'!$A$1:$IW$188,73,FALSE),0)</f>
        <v>0</v>
      </c>
      <c r="LZ100" s="19">
        <f>IFERROR(HLOOKUP(LZ$1,'Nakladova matice_2018'!$A$1:$IW$188,73,FALSE),0)</f>
        <v>0</v>
      </c>
      <c r="MA100" s="19">
        <f>IFERROR(HLOOKUP(MA$1,'Nakladova matice_2018'!$A$1:$IW$188,73,FALSE),0)</f>
        <v>0</v>
      </c>
      <c r="MB100" s="19">
        <f>IFERROR(HLOOKUP(MB$1,'Nakladova matice_2018'!$A$1:$IW$188,73,FALSE),0)</f>
        <v>0</v>
      </c>
      <c r="MC100" s="19">
        <f>IFERROR(HLOOKUP(MC$1,'Nakladova matice_2018'!$A$1:$IW$188,73,FALSE),0)</f>
        <v>0</v>
      </c>
      <c r="MD100" s="19">
        <f>IFERROR(HLOOKUP(MD$1,'Nakladova matice_2018'!$A$1:$IW$188,73,FALSE),0)</f>
        <v>0</v>
      </c>
      <c r="ME100" s="19">
        <f>IFERROR(HLOOKUP(ME$1,'Nakladova matice_2018'!$A$1:$IW$188,73,FALSE),0)</f>
        <v>0</v>
      </c>
      <c r="MF100" s="19">
        <f>IFERROR(HLOOKUP(MF$1,'Nakladova matice_2018'!$A$1:$IW$188,73,FALSE),0)</f>
        <v>0</v>
      </c>
      <c r="MG100" s="19">
        <f>IFERROR(HLOOKUP(MG$1,'Nakladova matice_2018'!$A$1:$IW$188,73,FALSE),0)</f>
        <v>0</v>
      </c>
      <c r="MH100" s="19">
        <f>IFERROR(HLOOKUP(MH$1,'Nakladova matice_2018'!$A$1:$IW$188,73,FALSE),0)</f>
        <v>0</v>
      </c>
      <c r="MI100" s="19">
        <f>IFERROR(HLOOKUP(MI$1,'Nakladova matice_2018'!$A$1:$IW$188,73,FALSE),0)</f>
        <v>0</v>
      </c>
      <c r="MJ100" s="19">
        <f>IFERROR(HLOOKUP(MJ$1,'Nakladova matice_2018'!$A$1:$IW$188,73,FALSE),0)</f>
        <v>0</v>
      </c>
      <c r="MK100" s="19">
        <f>IFERROR(HLOOKUP(MK$1,'Nakladova matice_2018'!$A$1:$IW$188,73,FALSE),0)</f>
        <v>0</v>
      </c>
      <c r="ML100" s="19">
        <f>IFERROR(HLOOKUP(ML$1,'Nakladova matice_2018'!$A$1:$IW$188,73,FALSE),0)</f>
        <v>0</v>
      </c>
      <c r="MM100" s="19">
        <f>IFERROR(HLOOKUP(MM$1,'Nakladova matice_2018'!$A$1:$IW$188,73,FALSE),0)</f>
        <v>0</v>
      </c>
      <c r="MN100" s="19">
        <f>IFERROR(HLOOKUP(MN$1,'Nakladova matice_2018'!$A$1:$IW$188,73,FALSE),0)</f>
        <v>0</v>
      </c>
      <c r="MO100" s="20">
        <f t="shared" si="85"/>
        <v>7849357.8500000006</v>
      </c>
      <c r="MP100" s="20">
        <f>MO100-'Nakladova matice_2018'!IX73</f>
        <v>0</v>
      </c>
    </row>
    <row r="101" spans="1:354" x14ac:dyDescent="0.2">
      <c r="A101" s="27">
        <v>518156</v>
      </c>
      <c r="B101" s="21" t="s">
        <v>243</v>
      </c>
      <c r="C101" s="53">
        <v>0</v>
      </c>
      <c r="D101" s="19">
        <f>IFERROR(HLOOKUP(D$1,'Nakladova matice_2018'!$A$1:$IW$188,74,FALSE),0)</f>
        <v>0</v>
      </c>
      <c r="E101" s="19">
        <f>IFERROR(HLOOKUP(E$1,'Nakladova matice_2018'!$A$1:$IW$188,74,FALSE),0)</f>
        <v>0</v>
      </c>
      <c r="F101" s="19">
        <f>IFERROR(HLOOKUP(F$1,'Nakladova matice_2018'!$A$1:$IW$188,74,FALSE),0)</f>
        <v>0</v>
      </c>
      <c r="G101" s="19">
        <f>IFERROR(HLOOKUP(G$1,'Nakladova matice_2018'!$A$1:$IW$188,74,FALSE),0)</f>
        <v>0</v>
      </c>
      <c r="H101" s="19">
        <f>IFERROR(HLOOKUP(H$1,'Nakladova matice_2018'!$A$1:$IW$188,74,FALSE),0)</f>
        <v>0</v>
      </c>
      <c r="I101" s="19">
        <f>IFERROR(HLOOKUP(I$1,'Nakladova matice_2018'!$A$1:$IW$188,74,FALSE),0)</f>
        <v>0</v>
      </c>
      <c r="J101" s="19">
        <f>IFERROR(HLOOKUP(J$1,'Nakladova matice_2018'!$A$1:$IW$188,74,FALSE),0)</f>
        <v>1694</v>
      </c>
      <c r="K101" s="19">
        <f>IFERROR(HLOOKUP(K$1,'Nakladova matice_2018'!$A$1:$IW$188,74,FALSE),0)</f>
        <v>0</v>
      </c>
      <c r="L101" s="19">
        <f>IFERROR(HLOOKUP(L$1,'Nakladova matice_2018'!$A$1:$IW$188,74,FALSE),0)</f>
        <v>0</v>
      </c>
      <c r="M101" s="19">
        <f>IFERROR(HLOOKUP(M$1,'Nakladova matice_2018'!$A$1:$IW$188,74,FALSE),0)</f>
        <v>0</v>
      </c>
      <c r="N101" s="19">
        <f>IFERROR(HLOOKUP(N$1,'Nakladova matice_2018'!$A$1:$IW$188,74,FALSE),0)</f>
        <v>0</v>
      </c>
      <c r="O101" s="19">
        <f>IFERROR(HLOOKUP(O$1,'Nakladova matice_2018'!$A$1:$IW$188,74,FALSE),0)</f>
        <v>0</v>
      </c>
      <c r="P101" s="19">
        <f>IFERROR(HLOOKUP(P$1,'Nakladova matice_2018'!$A$1:$IW$188,74,FALSE),0)</f>
        <v>0</v>
      </c>
      <c r="Q101" s="19">
        <f>IFERROR(HLOOKUP(Q$1,'Nakladova matice_2018'!$A$1:$IW$188,74,FALSE),0)</f>
        <v>0</v>
      </c>
      <c r="R101" s="19">
        <f>IFERROR(HLOOKUP(R$1,'Nakladova matice_2018'!$A$1:$IW$188,74,FALSE),0)</f>
        <v>0</v>
      </c>
      <c r="S101" s="19">
        <f>IFERROR(HLOOKUP(S$1,'Nakladova matice_2018'!$A$1:$IW$188,74,FALSE),0)</f>
        <v>21916</v>
      </c>
      <c r="T101" s="19">
        <f>IFERROR(HLOOKUP(T$1,'Nakladova matice_2018'!$A$1:$IW$188,74,FALSE),0)</f>
        <v>0</v>
      </c>
      <c r="U101" s="19">
        <f>IFERROR(HLOOKUP(U$1,'Nakladova matice_2018'!$A$1:$IW$188,74,FALSE),0)</f>
        <v>0</v>
      </c>
      <c r="V101" s="19">
        <f>IFERROR(HLOOKUP(V$1,'Nakladova matice_2018'!$A$1:$IW$188,74,FALSE),0)</f>
        <v>0</v>
      </c>
      <c r="W101" s="19">
        <f>IFERROR(HLOOKUP(W$1,'Nakladova matice_2018'!$A$1:$IW$188,74,FALSE),0)</f>
        <v>0</v>
      </c>
      <c r="X101" s="19">
        <f>IFERROR(HLOOKUP(X$1,'Nakladova matice_2018'!$A$1:$IW$188,74,FALSE),0)</f>
        <v>0</v>
      </c>
      <c r="Y101" s="19">
        <f>IFERROR(HLOOKUP(Y$1,'Nakladova matice_2018'!$A$1:$IW$188,74,FALSE),0)</f>
        <v>0</v>
      </c>
      <c r="Z101" s="19">
        <f>IFERROR(HLOOKUP(Z$1,'Nakladova matice_2018'!$A$1:$IW$188,74,FALSE),0)</f>
        <v>52438.5</v>
      </c>
      <c r="AA101" s="19">
        <f>IFERROR(HLOOKUP(AA$1,'Nakladova matice_2018'!$A$1:$IW$188,74,FALSE),0)</f>
        <v>0</v>
      </c>
      <c r="AB101" s="19">
        <f>IFERROR(HLOOKUP(AB$1,'Nakladova matice_2018'!$A$1:$IW$188,74,FALSE),0)</f>
        <v>0</v>
      </c>
      <c r="AC101" s="19">
        <f>IFERROR(HLOOKUP(AC$1,'Nakladova matice_2018'!$A$1:$IW$188,74,FALSE),0)</f>
        <v>0</v>
      </c>
      <c r="AD101" s="19">
        <f>IFERROR(HLOOKUP(AD$1,'Nakladova matice_2018'!$A$1:$IW$188,74,FALSE),0)</f>
        <v>0</v>
      </c>
      <c r="AE101" s="19">
        <f>IFERROR(HLOOKUP(AE$1,'Nakladova matice_2018'!$A$1:$IW$188,74,FALSE),0)</f>
        <v>0</v>
      </c>
      <c r="AF101" s="19">
        <f>IFERROR(HLOOKUP(AF$1,'Nakladova matice_2018'!$A$1:$IW$188,74,FALSE),0)</f>
        <v>0</v>
      </c>
      <c r="AG101" s="19">
        <f>IFERROR(HLOOKUP(AG$1,'Nakladova matice_2018'!$A$1:$IW$188,74,FALSE),0)</f>
        <v>0</v>
      </c>
      <c r="AH101" s="19">
        <f>IFERROR(HLOOKUP(AH$1,'Nakladova matice_2018'!$A$1:$IW$188,74,FALSE),0)</f>
        <v>0</v>
      </c>
      <c r="AI101" s="19">
        <f>IFERROR(HLOOKUP(AI$1,'Nakladova matice_2018'!$A$1:$IW$188,74,FALSE),0)</f>
        <v>0</v>
      </c>
      <c r="AJ101" s="19">
        <f>IFERROR(HLOOKUP(AJ$1,'Nakladova matice_2018'!$A$1:$IW$188,74,FALSE),0)</f>
        <v>0</v>
      </c>
      <c r="AK101" s="19">
        <f>IFERROR(HLOOKUP(AK$1,'Nakladova matice_2018'!$A$1:$IW$188,74,FALSE),0)</f>
        <v>0</v>
      </c>
      <c r="AL101" s="19">
        <f>IFERROR(HLOOKUP(AL$1,'Nakladova matice_2018'!$A$1:$IW$188,74,FALSE),0)</f>
        <v>0</v>
      </c>
      <c r="AM101" s="19">
        <f>IFERROR(HLOOKUP(AM$1,'Nakladova matice_2018'!$A$1:$IW$188,74,FALSE),0)</f>
        <v>0</v>
      </c>
      <c r="AN101" s="19">
        <f>IFERROR(HLOOKUP(AN$1,'Nakladova matice_2018'!$A$1:$IW$188,74,FALSE),0)</f>
        <v>0</v>
      </c>
      <c r="AO101" s="19">
        <f>IFERROR(HLOOKUP(AO$1,'Nakladova matice_2018'!$A$1:$IW$188,74,FALSE),0)</f>
        <v>0</v>
      </c>
      <c r="AP101" s="19">
        <f>IFERROR(HLOOKUP(AP$1,'Nakladova matice_2018'!$A$1:$IW$188,74,FALSE),0)</f>
        <v>0</v>
      </c>
      <c r="AQ101" s="19">
        <f>IFERROR(HLOOKUP(AQ$1,'Nakladova matice_2018'!$A$1:$IW$188,74,FALSE),0)</f>
        <v>0</v>
      </c>
      <c r="AR101" s="19">
        <f>IFERROR(HLOOKUP(AR$1,'Nakladova matice_2018'!$A$1:$IW$188,74,FALSE),0)</f>
        <v>0</v>
      </c>
      <c r="AS101" s="19">
        <f>IFERROR(HLOOKUP(AS$1,'Nakladova matice_2018'!$A$1:$IW$188,74,FALSE),0)</f>
        <v>0</v>
      </c>
      <c r="AT101" s="19">
        <f>IFERROR(HLOOKUP(AT$1,'Nakladova matice_2018'!$A$1:$IW$188,74,FALSE),0)</f>
        <v>0</v>
      </c>
      <c r="AU101" s="19">
        <f>IFERROR(HLOOKUP(AU$1,'Nakladova matice_2018'!$A$1:$IW$188,74,FALSE),0)</f>
        <v>0</v>
      </c>
      <c r="AV101" s="19">
        <f>IFERROR(HLOOKUP(AV$1,'Nakladova matice_2018'!$A$1:$IW$188,74,FALSE),0)</f>
        <v>0</v>
      </c>
      <c r="AW101" s="19">
        <f>IFERROR(HLOOKUP(AW$1,'Nakladova matice_2018'!$A$1:$IW$188,74,FALSE),0)</f>
        <v>0</v>
      </c>
      <c r="AX101" s="19">
        <f>IFERROR(HLOOKUP(AX$1,'Nakladova matice_2018'!$A$1:$IW$188,74,FALSE),0)</f>
        <v>0</v>
      </c>
      <c r="AY101" s="19">
        <f>IFERROR(HLOOKUP(AY$1,'Nakladova matice_2018'!$A$1:$IW$188,74,FALSE),0)</f>
        <v>0</v>
      </c>
      <c r="AZ101" s="19">
        <f>IFERROR(HLOOKUP(AZ$1,'Nakladova matice_2018'!$A$1:$IW$188,74,FALSE),0)</f>
        <v>0</v>
      </c>
      <c r="BA101" s="19">
        <f>IFERROR(HLOOKUP(BA$1,'Nakladova matice_2018'!$A$1:$IW$188,74,FALSE),0)</f>
        <v>0</v>
      </c>
      <c r="BB101" s="19">
        <f>IFERROR(HLOOKUP(BB$1,'Nakladova matice_2018'!$A$1:$IW$188,74,FALSE),0)</f>
        <v>0</v>
      </c>
      <c r="BC101" s="19">
        <f>IFERROR(HLOOKUP(BC$1,'Nakladova matice_2018'!$A$1:$IW$188,74,FALSE),0)</f>
        <v>0</v>
      </c>
      <c r="BD101" s="19">
        <f>IFERROR(HLOOKUP(BD$1,'Nakladova matice_2018'!$A$1:$IW$188,74,FALSE),0)</f>
        <v>19602</v>
      </c>
      <c r="BE101" s="19">
        <f>IFERROR(HLOOKUP(BE$1,'Nakladova matice_2018'!$A$1:$IW$188,74,FALSE),0)</f>
        <v>0</v>
      </c>
      <c r="BF101" s="19">
        <f>IFERROR(HLOOKUP(BF$1,'Nakladova matice_2018'!$A$1:$IW$188,74,FALSE),0)</f>
        <v>0</v>
      </c>
      <c r="BG101" s="19">
        <f>IFERROR(HLOOKUP(BG$1,'Nakladova matice_2018'!$A$1:$IW$188,74,FALSE),0)</f>
        <v>0</v>
      </c>
      <c r="BH101" s="19">
        <f>IFERROR(HLOOKUP(BH$1,'Nakladova matice_2018'!$A$1:$IW$188,74,FALSE),0)</f>
        <v>0</v>
      </c>
      <c r="BI101" s="19">
        <f>IFERROR(HLOOKUP(BI$1,'Nakladova matice_2018'!$A$1:$IW$188,74,FALSE),0)</f>
        <v>3496.9</v>
      </c>
      <c r="BJ101" s="19">
        <f>IFERROR(HLOOKUP(BJ$1,'Nakladova matice_2018'!$A$1:$IW$188,74,FALSE),0)</f>
        <v>0</v>
      </c>
      <c r="BK101" s="19">
        <f>IFERROR(HLOOKUP(BK$1,'Nakladova matice_2018'!$A$1:$IW$188,74,FALSE),0)</f>
        <v>0</v>
      </c>
      <c r="BL101" s="19">
        <f>IFERROR(HLOOKUP(BL$1,'Nakladova matice_2018'!$A$1:$IW$188,74,FALSE),0)</f>
        <v>0</v>
      </c>
      <c r="BM101" s="19">
        <f>IFERROR(HLOOKUP(BM$1,'Nakladova matice_2018'!$A$1:$IW$188,74,FALSE),0)</f>
        <v>6413</v>
      </c>
      <c r="BN101" s="19">
        <f>IFERROR(HLOOKUP(BN$1,'Nakladova matice_2018'!$A$1:$IW$188,74,FALSE),0)</f>
        <v>0</v>
      </c>
      <c r="BO101" s="19">
        <f>IFERROR(HLOOKUP(BO$1,'Nakladova matice_2018'!$A$1:$IW$188,74,FALSE),0)</f>
        <v>0</v>
      </c>
      <c r="BP101" s="19">
        <f>IFERROR(HLOOKUP(BP$1,'Nakladova matice_2018'!$A$1:$IW$188,74,FALSE),0)</f>
        <v>0</v>
      </c>
      <c r="BQ101" s="19">
        <f>IFERROR(HLOOKUP(BQ$1,'Nakladova matice_2018'!$A$1:$IW$188,74,FALSE),0)</f>
        <v>13775.85</v>
      </c>
      <c r="BR101" s="19">
        <f>IFERROR(HLOOKUP(BR$1,'Nakladova matice_2018'!$A$1:$IW$188,74,FALSE),0)</f>
        <v>0</v>
      </c>
      <c r="BS101" s="19">
        <f>IFERROR(HLOOKUP(BS$1,'Nakladova matice_2018'!$A$1:$IW$188,74,FALSE),0)</f>
        <v>0</v>
      </c>
      <c r="BT101" s="19">
        <f>IFERROR(HLOOKUP(BT$1,'Nakladova matice_2018'!$A$1:$IW$188,74,FALSE),0)</f>
        <v>0</v>
      </c>
      <c r="BU101" s="19">
        <f>IFERROR(HLOOKUP(BU$1,'Nakladova matice_2018'!$A$1:$IW$188,74,FALSE),0)</f>
        <v>0</v>
      </c>
      <c r="BV101" s="19">
        <f>IFERROR(HLOOKUP(BV$1,'Nakladova matice_2018'!$A$1:$IW$188,74,FALSE),0)</f>
        <v>0</v>
      </c>
      <c r="BW101" s="19">
        <f>IFERROR(HLOOKUP(BW$1,'Nakladova matice_2018'!$A$1:$IW$188,74,FALSE),0)</f>
        <v>0</v>
      </c>
      <c r="BX101" s="19">
        <f>IFERROR(HLOOKUP(BX$1,'Nakladova matice_2018'!$A$1:$IW$188,74,FALSE),0)</f>
        <v>0</v>
      </c>
      <c r="BY101" s="19">
        <f>IFERROR(HLOOKUP(BY$1,'Nakladova matice_2018'!$A$1:$IW$188,74,FALSE),0)</f>
        <v>0</v>
      </c>
      <c r="BZ101" s="19">
        <f>IFERROR(HLOOKUP(BZ$1,'Nakladova matice_2018'!$A$1:$IW$188,74,FALSE),0)</f>
        <v>0</v>
      </c>
      <c r="CA101" s="19">
        <f>IFERROR(HLOOKUP(CA$1,'Nakladova matice_2018'!$A$1:$IW$188,74,FALSE),0)</f>
        <v>0</v>
      </c>
      <c r="CB101" s="19">
        <f>IFERROR(HLOOKUP(CB$1,'Nakladova matice_2018'!$A$1:$IW$188,74,FALSE),0)</f>
        <v>0</v>
      </c>
      <c r="CC101" s="19">
        <f>IFERROR(HLOOKUP(CC$1,'Nakladova matice_2018'!$A$1:$IW$188,74,FALSE),0)</f>
        <v>0</v>
      </c>
      <c r="CD101" s="19">
        <f>IFERROR(HLOOKUP(CD$1,'Nakladova matice_2018'!$A$1:$IW$188,74,FALSE),0)</f>
        <v>0</v>
      </c>
      <c r="CE101" s="19">
        <f>IFERROR(HLOOKUP(CE$1,'Nakladova matice_2018'!$A$1:$IW$188,74,FALSE),0)</f>
        <v>0</v>
      </c>
      <c r="CF101" s="19">
        <f>IFERROR(HLOOKUP(CF$1,'Nakladova matice_2018'!$A$1:$IW$188,74,FALSE),0)</f>
        <v>0</v>
      </c>
      <c r="CG101" s="19">
        <f>IFERROR(HLOOKUP(CG$1,'Nakladova matice_2018'!$A$1:$IW$188,74,FALSE),0)</f>
        <v>0</v>
      </c>
      <c r="CH101" s="19">
        <f>IFERROR(HLOOKUP(CH$1,'Nakladova matice_2018'!$A$1:$IW$188,74,FALSE),0)</f>
        <v>0</v>
      </c>
      <c r="CI101" s="19">
        <f>IFERROR(HLOOKUP(CI$1,'Nakladova matice_2018'!$A$1:$IW$188,74,FALSE),0)</f>
        <v>0</v>
      </c>
      <c r="CJ101" s="19">
        <f>IFERROR(HLOOKUP(CJ$1,'Nakladova matice_2018'!$A$1:$IW$188,74,FALSE),0)</f>
        <v>0</v>
      </c>
      <c r="CK101" s="19">
        <f>IFERROR(HLOOKUP(CK$1,'Nakladova matice_2018'!$A$1:$IW$188,74,FALSE),0)</f>
        <v>0</v>
      </c>
      <c r="CL101" s="19">
        <f>IFERROR(HLOOKUP(CL$1,'Nakladova matice_2018'!$A$1:$IW$188,74,FALSE),0)</f>
        <v>0</v>
      </c>
      <c r="CM101" s="19">
        <f>IFERROR(HLOOKUP(CM$1,'Nakladova matice_2018'!$A$1:$IW$188,74,FALSE),0)</f>
        <v>0</v>
      </c>
      <c r="CN101" s="19">
        <f>IFERROR(HLOOKUP(CN$1,'Nakladova matice_2018'!$A$1:$IW$188,74,FALSE),0)</f>
        <v>11277.2</v>
      </c>
      <c r="CO101" s="19">
        <f>IFERROR(HLOOKUP(CO$1,'Nakladova matice_2018'!$A$1:$IW$188,74,FALSE),0)</f>
        <v>0</v>
      </c>
      <c r="CP101" s="19">
        <f>IFERROR(HLOOKUP(CP$1,'Nakladova matice_2018'!$A$1:$IW$188,74,FALSE),0)</f>
        <v>0</v>
      </c>
      <c r="CQ101" s="19">
        <f>IFERROR(HLOOKUP(CQ$1,'Nakladova matice_2018'!$A$1:$IW$188,74,FALSE),0)</f>
        <v>0</v>
      </c>
      <c r="CR101" s="19">
        <f>IFERROR(HLOOKUP(CR$1,'Nakladova matice_2018'!$A$1:$IW$188,74,FALSE),0)</f>
        <v>0</v>
      </c>
      <c r="CS101" s="19">
        <f>IFERROR(HLOOKUP(CS$1,'Nakladova matice_2018'!$A$1:$IW$188,74,FALSE),0)</f>
        <v>0</v>
      </c>
      <c r="CT101" s="19">
        <f>IFERROR(HLOOKUP(CT$1,'Nakladova matice_2018'!$A$1:$IW$188,74,FALSE),0)</f>
        <v>0</v>
      </c>
      <c r="CU101" s="19">
        <f>IFERROR(HLOOKUP(CU$1,'Nakladova matice_2018'!$A$1:$IW$188,74,FALSE),0)</f>
        <v>0</v>
      </c>
      <c r="CV101" s="19">
        <f>IFERROR(HLOOKUP(CV$1,'Nakladova matice_2018'!$A$1:$IW$188,74,FALSE),0)</f>
        <v>0</v>
      </c>
      <c r="CW101" s="19">
        <f>IFERROR(HLOOKUP(CW$1,'Nakladova matice_2018'!$A$1:$IW$188,74,FALSE),0)</f>
        <v>0</v>
      </c>
      <c r="CX101" s="19">
        <f>IFERROR(HLOOKUP(CX$1,'Nakladova matice_2018'!$A$1:$IW$188,74,FALSE),0)</f>
        <v>0</v>
      </c>
      <c r="CY101" s="19">
        <f>IFERROR(HLOOKUP(CY$1,'Nakladova matice_2018'!$A$1:$IW$188,74,FALSE),0)</f>
        <v>0</v>
      </c>
      <c r="CZ101" s="19">
        <f>IFERROR(HLOOKUP(CZ$1,'Nakladova matice_2018'!$A$1:$IW$188,74,FALSE),0)</f>
        <v>0</v>
      </c>
      <c r="DA101" s="19">
        <f>IFERROR(HLOOKUP(DA$1,'Nakladova matice_2018'!$A$1:$IW$188,74,FALSE),0)</f>
        <v>0</v>
      </c>
      <c r="DB101" s="19">
        <f>IFERROR(HLOOKUP(DB$1,'Nakladova matice_2018'!$A$1:$IW$188,74,FALSE),0)</f>
        <v>7550</v>
      </c>
      <c r="DC101" s="19">
        <f>IFERROR(HLOOKUP(DC$1,'Nakladova matice_2018'!$A$1:$IW$188,74,FALSE),0)</f>
        <v>0</v>
      </c>
      <c r="DD101" s="19">
        <f>IFERROR(HLOOKUP(DD$1,'Nakladova matice_2018'!$A$1:$IW$188,74,FALSE),0)</f>
        <v>0</v>
      </c>
      <c r="DE101" s="19">
        <f>IFERROR(HLOOKUP(DE$1,'Nakladova matice_2018'!$A$1:$IW$188,74,FALSE),0)</f>
        <v>0</v>
      </c>
      <c r="DF101" s="19">
        <f>IFERROR(HLOOKUP(DF$1,'Nakladova matice_2018'!$A$1:$IW$188,74,FALSE),0)</f>
        <v>0</v>
      </c>
      <c r="DG101" s="19">
        <f>IFERROR(HLOOKUP(DG$1,'Nakladova matice_2018'!$A$1:$IW$188,74,FALSE),0)</f>
        <v>0</v>
      </c>
      <c r="DH101" s="19">
        <f>IFERROR(HLOOKUP(DH$1,'Nakladova matice_2018'!$A$1:$IW$188,74,FALSE),0)</f>
        <v>0</v>
      </c>
      <c r="DI101" s="19">
        <f>IFERROR(HLOOKUP(DI$1,'Nakladova matice_2018'!$A$1:$IW$188,74,FALSE),0)</f>
        <v>0</v>
      </c>
      <c r="DJ101" s="19">
        <f>IFERROR(HLOOKUP(DJ$1,'Nakladova matice_2018'!$A$1:$IW$188,74,FALSE),0)</f>
        <v>0</v>
      </c>
      <c r="DK101" s="19">
        <f>IFERROR(HLOOKUP(DK$1,'Nakladova matice_2018'!$A$1:$IW$188,74,FALSE),0)</f>
        <v>0</v>
      </c>
      <c r="DL101" s="19">
        <f>IFERROR(HLOOKUP(DL$1,'Nakladova matice_2018'!$A$1:$IW$188,74,FALSE),0)</f>
        <v>0</v>
      </c>
      <c r="DM101" s="19">
        <f>IFERROR(HLOOKUP(DM$1,'Nakladova matice_2018'!$A$1:$IW$188,74,FALSE),0)</f>
        <v>0</v>
      </c>
      <c r="DN101" s="19">
        <f>IFERROR(HLOOKUP(DN$1,'Nakladova matice_2018'!$A$1:$IW$188,74,FALSE),0)</f>
        <v>0</v>
      </c>
      <c r="DO101" s="19">
        <f>IFERROR(HLOOKUP(DO$1,'Nakladova matice_2018'!$A$1:$IW$188,74,FALSE),0)</f>
        <v>0</v>
      </c>
      <c r="DP101" s="19">
        <f>IFERROR(HLOOKUP(DP$1,'Nakladova matice_2018'!$A$1:$IW$188,74,FALSE),0)</f>
        <v>0</v>
      </c>
      <c r="DQ101" s="19">
        <f>IFERROR(HLOOKUP(DQ$1,'Nakladova matice_2018'!$A$1:$IW$188,74,FALSE),0)</f>
        <v>0</v>
      </c>
      <c r="DR101" s="19">
        <f>IFERROR(HLOOKUP(DR$1,'Nakladova matice_2018'!$A$1:$IW$188,74,FALSE),0)</f>
        <v>0</v>
      </c>
      <c r="DS101" s="19">
        <f>IFERROR(HLOOKUP(DS$1,'Nakladova matice_2018'!$A$1:$IW$188,74,FALSE),0)</f>
        <v>0</v>
      </c>
      <c r="DT101" s="19">
        <f>IFERROR(HLOOKUP(DT$1,'Nakladova matice_2018'!$A$1:$IW$188,74,FALSE),0)</f>
        <v>0</v>
      </c>
      <c r="DU101" s="19">
        <f>IFERROR(HLOOKUP(DU$1,'Nakladova matice_2018'!$A$1:$IW$188,74,FALSE),0)</f>
        <v>0</v>
      </c>
      <c r="DV101" s="19">
        <f>IFERROR(HLOOKUP(DV$1,'Nakladova matice_2018'!$A$1:$IW$188,74,FALSE),0)</f>
        <v>0</v>
      </c>
      <c r="DW101" s="19">
        <f>IFERROR(HLOOKUP(DW$1,'Nakladova matice_2018'!$A$1:$IW$188,74,FALSE),0)</f>
        <v>0</v>
      </c>
      <c r="DX101" s="19">
        <f>IFERROR(HLOOKUP(DX$1,'Nakladova matice_2018'!$A$1:$IW$188,74,FALSE),0)</f>
        <v>0</v>
      </c>
      <c r="DY101" s="19">
        <f>IFERROR(HLOOKUP(DY$1,'Nakladova matice_2018'!$A$1:$IW$188,74,FALSE),0)</f>
        <v>0</v>
      </c>
      <c r="DZ101" s="19">
        <f>IFERROR(HLOOKUP(DZ$1,'Nakladova matice_2018'!$A$1:$IW$188,74,FALSE),0)</f>
        <v>0</v>
      </c>
      <c r="EA101" s="19">
        <f>IFERROR(HLOOKUP(EA$1,'Nakladova matice_2018'!$A$1:$IW$188,74,FALSE),0)</f>
        <v>0</v>
      </c>
      <c r="EB101" s="19">
        <f>IFERROR(HLOOKUP(EB$1,'Nakladova matice_2018'!$A$1:$IW$188,74,FALSE),0)</f>
        <v>0</v>
      </c>
      <c r="EC101" s="19">
        <f>IFERROR(HLOOKUP(EC$1,'Nakladova matice_2018'!$A$1:$IW$188,74,FALSE),0)</f>
        <v>0</v>
      </c>
      <c r="ED101" s="19">
        <f>IFERROR(HLOOKUP(ED$1,'Nakladova matice_2018'!$A$1:$IW$188,74,FALSE),0)</f>
        <v>0</v>
      </c>
      <c r="EE101" s="19">
        <f>IFERROR(HLOOKUP(EE$1,'Nakladova matice_2018'!$A$1:$IW$188,74,FALSE),0)</f>
        <v>0</v>
      </c>
      <c r="EF101" s="19">
        <f>IFERROR(HLOOKUP(EF$1,'Nakladova matice_2018'!$A$1:$IW$188,74,FALSE),0)</f>
        <v>0</v>
      </c>
      <c r="EG101" s="19">
        <f>IFERROR(HLOOKUP(EG$1,'Nakladova matice_2018'!$A$1:$IW$188,74,FALSE),0)</f>
        <v>0</v>
      </c>
      <c r="EH101" s="19">
        <f>IFERROR(HLOOKUP(EH$1,'Nakladova matice_2018'!$A$1:$IW$188,74,FALSE),0)</f>
        <v>0</v>
      </c>
      <c r="EI101" s="19">
        <f>IFERROR(HLOOKUP(EI$1,'Nakladova matice_2018'!$A$1:$IW$188,74,FALSE),0)</f>
        <v>0</v>
      </c>
      <c r="EJ101" s="19">
        <f>IFERROR(HLOOKUP(EJ$1,'Nakladova matice_2018'!$A$1:$IW$188,74,FALSE),0)</f>
        <v>0</v>
      </c>
      <c r="EK101" s="19">
        <f>IFERROR(HLOOKUP(EK$1,'Nakladova matice_2018'!$A$1:$IW$188,74,FALSE),0)</f>
        <v>0</v>
      </c>
      <c r="EL101" s="19">
        <f>IFERROR(HLOOKUP(EL$1,'Nakladova matice_2018'!$A$1:$IW$188,74,FALSE),0)</f>
        <v>0</v>
      </c>
      <c r="EM101" s="19">
        <f>IFERROR(HLOOKUP(EM$1,'Nakladova matice_2018'!$A$1:$IW$188,74,FALSE),0)</f>
        <v>0</v>
      </c>
      <c r="EN101" s="19">
        <f>IFERROR(HLOOKUP(EN$1,'Nakladova matice_2018'!$A$1:$IW$188,74,FALSE),0)</f>
        <v>0</v>
      </c>
      <c r="EO101" s="19">
        <f>IFERROR(HLOOKUP(EO$1,'Nakladova matice_2018'!$A$1:$IW$188,74,FALSE),0)</f>
        <v>0</v>
      </c>
      <c r="EP101" s="19">
        <f>IFERROR(HLOOKUP(EP$1,'Nakladova matice_2018'!$A$1:$IW$188,74,FALSE),0)</f>
        <v>0</v>
      </c>
      <c r="EQ101" s="19">
        <f>IFERROR(HLOOKUP(EQ$1,'Nakladova matice_2018'!$A$1:$IW$188,74,FALSE),0)</f>
        <v>0</v>
      </c>
      <c r="ER101" s="19">
        <f>IFERROR(HLOOKUP(ER$1,'Nakladova matice_2018'!$A$1:$IW$188,74,FALSE),0)</f>
        <v>0</v>
      </c>
      <c r="ES101" s="19">
        <f>IFERROR(HLOOKUP(ES$1,'Nakladova matice_2018'!$A$1:$IW$188,74,FALSE),0)</f>
        <v>0</v>
      </c>
      <c r="ET101" s="19">
        <f>IFERROR(HLOOKUP(ET$1,'Nakladova matice_2018'!$A$1:$IW$188,74,FALSE),0)</f>
        <v>0</v>
      </c>
      <c r="EU101" s="19">
        <f>IFERROR(HLOOKUP(EU$1,'Nakladova matice_2018'!$A$1:$IW$188,74,FALSE),0)</f>
        <v>0</v>
      </c>
      <c r="EV101" s="19">
        <f>IFERROR(HLOOKUP(EV$1,'Nakladova matice_2018'!$A$1:$IW$188,74,FALSE),0)</f>
        <v>0</v>
      </c>
      <c r="EW101" s="19">
        <f>IFERROR(HLOOKUP(EW$1,'Nakladova matice_2018'!$A$1:$IW$188,74,FALSE),0)</f>
        <v>0</v>
      </c>
      <c r="EX101" s="19">
        <f>IFERROR(HLOOKUP(EX$1,'Nakladova matice_2018'!$A$1:$IW$188,74,FALSE),0)</f>
        <v>0</v>
      </c>
      <c r="EY101" s="19">
        <f>IFERROR(HLOOKUP(EY$1,'Nakladova matice_2018'!$A$1:$IW$188,74,FALSE),0)</f>
        <v>0</v>
      </c>
      <c r="EZ101" s="19">
        <f>IFERROR(HLOOKUP(EZ$1,'Nakladova matice_2018'!$A$1:$IW$188,74,FALSE),0)</f>
        <v>0</v>
      </c>
      <c r="FA101" s="19">
        <f>IFERROR(HLOOKUP(FA$1,'Nakladova matice_2018'!$A$1:$IW$188,74,FALSE),0)</f>
        <v>0</v>
      </c>
      <c r="FB101" s="19">
        <f>IFERROR(HLOOKUP(FB$1,'Nakladova matice_2018'!$A$1:$IW$188,74,FALSE),0)</f>
        <v>0</v>
      </c>
      <c r="FC101" s="19">
        <f>IFERROR(HLOOKUP(FC$1,'Nakladova matice_2018'!$A$1:$IW$188,74,FALSE),0)</f>
        <v>0</v>
      </c>
      <c r="FD101" s="19">
        <f>IFERROR(HLOOKUP(FD$1,'Nakladova matice_2018'!$A$1:$IW$188,74,FALSE),0)</f>
        <v>0</v>
      </c>
      <c r="FE101" s="19">
        <f>IFERROR(HLOOKUP(FE$1,'Nakladova matice_2018'!$A$1:$IW$188,74,FALSE),0)</f>
        <v>0</v>
      </c>
      <c r="FF101" s="19">
        <f>IFERROR(HLOOKUP(FF$1,'Nakladova matice_2018'!$A$1:$IW$188,74,FALSE),0)</f>
        <v>0</v>
      </c>
      <c r="FG101" s="19">
        <f>IFERROR(HLOOKUP(FG$1,'Nakladova matice_2018'!$A$1:$IW$188,74,FALSE),0)</f>
        <v>0</v>
      </c>
      <c r="FH101" s="19">
        <f>IFERROR(HLOOKUP(FH$1,'Nakladova matice_2018'!$A$1:$IW$188,74,FALSE),0)</f>
        <v>0</v>
      </c>
      <c r="FI101" s="19">
        <f>IFERROR(HLOOKUP(FI$1,'Nakladova matice_2018'!$A$1:$IW$188,74,FALSE),0)</f>
        <v>0</v>
      </c>
      <c r="FJ101" s="19">
        <f>IFERROR(HLOOKUP(FJ$1,'Nakladova matice_2018'!$A$1:$IW$188,74,FALSE),0)</f>
        <v>0</v>
      </c>
      <c r="FK101" s="19">
        <f>IFERROR(HLOOKUP(FK$1,'Nakladova matice_2018'!$A$1:$IW$188,74,FALSE),0)</f>
        <v>0</v>
      </c>
      <c r="FL101" s="19">
        <f>IFERROR(HLOOKUP(FL$1,'Nakladova matice_2018'!$A$1:$IW$188,74,FALSE),0)</f>
        <v>0</v>
      </c>
      <c r="FM101" s="19">
        <f>IFERROR(HLOOKUP(FM$1,'Nakladova matice_2018'!$A$1:$IW$188,74,FALSE),0)</f>
        <v>0</v>
      </c>
      <c r="FN101" s="19">
        <f>IFERROR(HLOOKUP(FN$1,'Nakladova matice_2018'!$A$1:$IW$188,74,FALSE),0)</f>
        <v>0</v>
      </c>
      <c r="FO101" s="19">
        <f>IFERROR(HLOOKUP(FO$1,'Nakladova matice_2018'!$A$1:$IW$188,74,FALSE),0)</f>
        <v>0</v>
      </c>
      <c r="FP101" s="19">
        <f>IFERROR(HLOOKUP(FP$1,'Nakladova matice_2018'!$A$1:$IW$188,74,FALSE),0)</f>
        <v>0</v>
      </c>
      <c r="FQ101" s="19">
        <f>IFERROR(HLOOKUP(FQ$1,'Nakladova matice_2018'!$A$1:$IW$188,74,FALSE),0)</f>
        <v>0</v>
      </c>
      <c r="FR101" s="19">
        <f>IFERROR(HLOOKUP(FR$1,'Nakladova matice_2018'!$A$1:$IW$188,74,FALSE),0)</f>
        <v>0</v>
      </c>
      <c r="FS101" s="19">
        <f>IFERROR(HLOOKUP(FS$1,'Nakladova matice_2018'!$A$1:$IW$188,74,FALSE),0)</f>
        <v>0</v>
      </c>
      <c r="FT101" s="19">
        <f>IFERROR(HLOOKUP(FT$1,'Nakladova matice_2018'!$A$1:$IW$188,74,FALSE),0)</f>
        <v>0</v>
      </c>
      <c r="FU101" s="19">
        <f>IFERROR(HLOOKUP(FU$1,'Nakladova matice_2018'!$A$1:$IW$188,74,FALSE),0)</f>
        <v>0</v>
      </c>
      <c r="FV101" s="19">
        <f>IFERROR(HLOOKUP(FV$1,'Nakladova matice_2018'!$A$1:$IW$188,74,FALSE),0)</f>
        <v>0</v>
      </c>
      <c r="FW101" s="19">
        <f>IFERROR(HLOOKUP(FW$1,'Nakladova matice_2018'!$A$1:$IW$188,74,FALSE),0)</f>
        <v>0</v>
      </c>
      <c r="FX101" s="19">
        <f>IFERROR(HLOOKUP(FX$1,'Nakladova matice_2018'!$A$1:$IW$188,74,FALSE),0)</f>
        <v>0</v>
      </c>
      <c r="FY101" s="19">
        <f>IFERROR(HLOOKUP(FY$1,'Nakladova matice_2018'!$A$1:$IW$188,74,FALSE),0)</f>
        <v>0</v>
      </c>
      <c r="FZ101" s="19">
        <f>IFERROR(HLOOKUP(FZ$1,'Nakladova matice_2018'!$A$1:$IW$188,74,FALSE),0)</f>
        <v>0</v>
      </c>
      <c r="GA101" s="19">
        <f>IFERROR(HLOOKUP(GA$1,'Nakladova matice_2018'!$A$1:$IW$188,74,FALSE),0)</f>
        <v>0</v>
      </c>
      <c r="GB101" s="19">
        <f>IFERROR(HLOOKUP(GB$1,'Nakladova matice_2018'!$A$1:$IW$188,74,FALSE),0)</f>
        <v>0</v>
      </c>
      <c r="GC101" s="19">
        <f>IFERROR(HLOOKUP(GC$1,'Nakladova matice_2018'!$A$1:$IW$188,74,FALSE),0)</f>
        <v>0</v>
      </c>
      <c r="GD101" s="19">
        <f>IFERROR(HLOOKUP(GD$1,'Nakladova matice_2018'!$A$1:$IW$188,74,FALSE),0)</f>
        <v>0</v>
      </c>
      <c r="GE101" s="19">
        <f>IFERROR(HLOOKUP(GE$1,'Nakladova matice_2018'!$A$1:$IW$188,74,FALSE),0)</f>
        <v>0</v>
      </c>
      <c r="GF101" s="19">
        <f>IFERROR(HLOOKUP(GF$1,'Nakladova matice_2018'!$A$1:$IW$188,74,FALSE),0)</f>
        <v>0</v>
      </c>
      <c r="GG101" s="19">
        <f>IFERROR(HLOOKUP(GG$1,'Nakladova matice_2018'!$A$1:$IW$188,74,FALSE),0)</f>
        <v>0</v>
      </c>
      <c r="GH101" s="19">
        <f>IFERROR(HLOOKUP(GH$1,'Nakladova matice_2018'!$A$1:$IW$188,74,FALSE),0)</f>
        <v>0</v>
      </c>
      <c r="GI101" s="19">
        <f>IFERROR(HLOOKUP(GI$1,'Nakladova matice_2018'!$A$1:$IW$188,74,FALSE),0)</f>
        <v>0</v>
      </c>
      <c r="GJ101" s="19">
        <f>IFERROR(HLOOKUP(GJ$1,'Nakladova matice_2018'!$A$1:$IW$188,74,FALSE),0)</f>
        <v>0</v>
      </c>
      <c r="GK101" s="19">
        <f>IFERROR(HLOOKUP(GK$1,'Nakladova matice_2018'!$A$1:$IW$188,74,FALSE),0)</f>
        <v>0</v>
      </c>
      <c r="GL101" s="19">
        <f>IFERROR(HLOOKUP(GL$1,'Nakladova matice_2018'!$A$1:$IW$188,74,FALSE),0)</f>
        <v>0</v>
      </c>
      <c r="GM101" s="19">
        <f>IFERROR(HLOOKUP(GM$1,'Nakladova matice_2018'!$A$1:$IW$188,74,FALSE),0)</f>
        <v>0</v>
      </c>
      <c r="GN101" s="19">
        <f>IFERROR(HLOOKUP(GN$1,'Nakladova matice_2018'!$A$1:$IW$188,74,FALSE),0)</f>
        <v>0</v>
      </c>
      <c r="GO101" s="19">
        <f>IFERROR(HLOOKUP(GO$1,'Nakladova matice_2018'!$A$1:$IW$188,74,FALSE),0)</f>
        <v>0</v>
      </c>
      <c r="GP101" s="19">
        <f>IFERROR(HLOOKUP(GP$1,'Nakladova matice_2018'!$A$1:$IW$188,74,FALSE),0)</f>
        <v>0</v>
      </c>
      <c r="GQ101" s="19">
        <f>IFERROR(HLOOKUP(GQ$1,'Nakladova matice_2018'!$A$1:$IW$188,74,FALSE),0)</f>
        <v>0</v>
      </c>
      <c r="GR101" s="19">
        <f>IFERROR(HLOOKUP(GR$1,'Nakladova matice_2018'!$A$1:$IW$188,74,FALSE),0)</f>
        <v>0</v>
      </c>
      <c r="GS101" s="19">
        <f>IFERROR(HLOOKUP(GS$1,'Nakladova matice_2018'!$A$1:$IW$188,74,FALSE),0)</f>
        <v>0</v>
      </c>
      <c r="GT101" s="19">
        <f>IFERROR(HLOOKUP(GT$1,'Nakladova matice_2018'!$A$1:$IW$188,74,FALSE),0)</f>
        <v>0</v>
      </c>
      <c r="GU101" s="19">
        <f>IFERROR(HLOOKUP(GU$1,'Nakladova matice_2018'!$A$1:$IW$188,74,FALSE),0)</f>
        <v>10708.5</v>
      </c>
      <c r="GV101" s="19">
        <f>IFERROR(HLOOKUP(GV$1,'Nakladova matice_2018'!$A$1:$IW$188,74,FALSE),0)</f>
        <v>0</v>
      </c>
      <c r="GW101" s="19">
        <f>IFERROR(HLOOKUP(GW$1,'Nakladova matice_2018'!$A$1:$IW$188,74,FALSE),0)</f>
        <v>0</v>
      </c>
      <c r="GX101" s="19">
        <f>IFERROR(HLOOKUP(GX$1,'Nakladova matice_2018'!$A$1:$IW$188,74,FALSE),0)</f>
        <v>0</v>
      </c>
      <c r="GY101" s="19">
        <f>IFERROR(HLOOKUP(GY$1,'Nakladova matice_2018'!$A$1:$IW$188,74,FALSE),0)</f>
        <v>0</v>
      </c>
      <c r="GZ101" s="19">
        <f>IFERROR(HLOOKUP(GZ$1,'Nakladova matice_2018'!$A$1:$IW$188,74,FALSE),0)</f>
        <v>0</v>
      </c>
      <c r="HA101" s="19">
        <f>IFERROR(HLOOKUP(HA$1,'Nakladova matice_2018'!$A$1:$IW$188,74,FALSE),0)</f>
        <v>0</v>
      </c>
      <c r="HB101" s="19">
        <f>IFERROR(HLOOKUP(HB$1,'Nakladova matice_2018'!$A$1:$IW$188,74,FALSE),0)</f>
        <v>0</v>
      </c>
      <c r="HC101" s="19">
        <f>IFERROR(HLOOKUP(HC$1,'Nakladova matice_2018'!$A$1:$IW$188,74,FALSE),0)</f>
        <v>2293</v>
      </c>
      <c r="HD101" s="19">
        <f>IFERROR(HLOOKUP(HD$1,'Nakladova matice_2018'!$A$1:$IW$188,74,FALSE),0)</f>
        <v>0</v>
      </c>
      <c r="HE101" s="19">
        <f>IFERROR(HLOOKUP(HE$1,'Nakladova matice_2018'!$A$1:$IW$188,74,FALSE),0)</f>
        <v>0</v>
      </c>
      <c r="HF101" s="19">
        <f>IFERROR(HLOOKUP(HF$1,'Nakladova matice_2018'!$A$1:$IW$188,74,FALSE),0)</f>
        <v>1960</v>
      </c>
      <c r="HG101" s="19">
        <f>IFERROR(HLOOKUP(HG$1,'Nakladova matice_2018'!$A$1:$IW$188,74,FALSE),0)</f>
        <v>0</v>
      </c>
      <c r="HH101" s="19">
        <f>IFERROR(HLOOKUP(HH$1,'Nakladova matice_2018'!$A$1:$IW$188,74,FALSE),0)</f>
        <v>0</v>
      </c>
      <c r="HI101" s="19">
        <f>IFERROR(HLOOKUP(HI$1,'Nakladova matice_2018'!$A$1:$IW$188,74,FALSE),0)</f>
        <v>0</v>
      </c>
      <c r="HJ101" s="19">
        <f>IFERROR(HLOOKUP(HJ$1,'Nakladova matice_2018'!$A$1:$IW$188,74,FALSE),0)</f>
        <v>0</v>
      </c>
      <c r="HK101" s="19">
        <f>IFERROR(HLOOKUP(HK$1,'Nakladova matice_2018'!$A$1:$IW$188,74,FALSE),0)</f>
        <v>0</v>
      </c>
      <c r="HL101" s="19">
        <f>IFERROR(HLOOKUP(HL$1,'Nakladova matice_2018'!$A$1:$IW$188,74,FALSE),0)</f>
        <v>0</v>
      </c>
      <c r="HM101" s="19">
        <f>IFERROR(HLOOKUP(HM$1,'Nakladova matice_2018'!$A$1:$IW$188,74,FALSE),0)</f>
        <v>0</v>
      </c>
      <c r="HN101" s="19">
        <f>IFERROR(HLOOKUP(HN$1,'Nakladova matice_2018'!$A$1:$IW$188,74,FALSE),0)</f>
        <v>0</v>
      </c>
      <c r="HO101" s="19">
        <f>IFERROR(HLOOKUP(HO$1,'Nakladova matice_2018'!$A$1:$IW$188,74,FALSE),0)</f>
        <v>0</v>
      </c>
      <c r="HP101" s="19">
        <f>IFERROR(HLOOKUP(HP$1,'Nakladova matice_2018'!$A$1:$IW$188,74,FALSE),0)</f>
        <v>0</v>
      </c>
      <c r="HQ101" s="19">
        <f>IFERROR(HLOOKUP(HQ$1,'Nakladova matice_2018'!$A$1:$IW$188,74,FALSE),0)</f>
        <v>0</v>
      </c>
      <c r="HR101" s="19">
        <f>IFERROR(HLOOKUP(HR$1,'Nakladova matice_2018'!$A$1:$IW$188,74,FALSE),0)</f>
        <v>0</v>
      </c>
      <c r="HS101" s="19">
        <f>IFERROR(HLOOKUP(HS$1,'Nakladova matice_2018'!$A$1:$IW$188,74,FALSE),0)</f>
        <v>0</v>
      </c>
      <c r="HT101" s="19">
        <f>IFERROR(HLOOKUP(HT$1,'Nakladova matice_2018'!$A$1:$IW$188,74,FALSE),0)</f>
        <v>14174.34</v>
      </c>
      <c r="HU101" s="19">
        <f>IFERROR(HLOOKUP(HU$1,'Nakladova matice_2018'!$A$1:$IW$188,74,FALSE),0)</f>
        <v>11878.83</v>
      </c>
      <c r="HV101" s="19">
        <f>IFERROR(HLOOKUP(HV$1,'Nakladova matice_2018'!$A$1:$IW$188,74,FALSE),0)</f>
        <v>7369.83</v>
      </c>
      <c r="HW101" s="19">
        <f>IFERROR(HLOOKUP(HW$1,'Nakladova matice_2018'!$A$1:$IW$188,74,FALSE),0)</f>
        <v>35600</v>
      </c>
      <c r="HX101" s="19">
        <f>IFERROR(HLOOKUP(HX$1,'Nakladova matice_2018'!$A$1:$IW$188,74,FALSE),0)</f>
        <v>30410</v>
      </c>
      <c r="HY101" s="19">
        <f>IFERROR(HLOOKUP(HY$1,'Nakladova matice_2018'!$A$1:$IW$188,74,FALSE),0)</f>
        <v>26751</v>
      </c>
      <c r="HZ101" s="19">
        <f>IFERROR(HLOOKUP(HZ$1,'Nakladova matice_2018'!$A$1:$IW$188,74,FALSE),0)</f>
        <v>0</v>
      </c>
      <c r="IA101" s="19">
        <f>IFERROR(HLOOKUP(IA$1,'Nakladova matice_2018'!$A$1:$IW$188,74,FALSE),0)</f>
        <v>22839</v>
      </c>
      <c r="IB101" s="19">
        <f>IFERROR(HLOOKUP(IB$1,'Nakladova matice_2018'!$A$1:$IW$188,74,FALSE),0)</f>
        <v>2057</v>
      </c>
      <c r="IC101" s="19">
        <f>IFERROR(HLOOKUP(IC$1,'Nakladova matice_2018'!$A$1:$IW$188,74,FALSE),0)</f>
        <v>2057</v>
      </c>
      <c r="ID101" s="19">
        <f>IFERROR(HLOOKUP(ID$1,'Nakladova matice_2018'!$A$1:$IW$188,74,FALSE),0)</f>
        <v>37199</v>
      </c>
      <c r="IE101" s="19">
        <f>IFERROR(HLOOKUP(IE$1,'Nakladova matice_2018'!$A$1:$IW$188,74,FALSE),0)</f>
        <v>0</v>
      </c>
      <c r="IF101" s="19">
        <f>IFERROR(HLOOKUP(IF$1,'Nakladova matice_2018'!$A$1:$IW$188,74,FALSE),0)</f>
        <v>0</v>
      </c>
      <c r="IG101" s="19">
        <f>IFERROR(HLOOKUP(IG$1,'Nakladova matice_2018'!$A$1:$IW$188,74,FALSE),0)</f>
        <v>0</v>
      </c>
      <c r="IH101" s="19">
        <f>IFERROR(HLOOKUP(IH$1,'Nakladova matice_2018'!$A$1:$IW$188,74,FALSE),0)</f>
        <v>0</v>
      </c>
      <c r="II101" s="19">
        <f>IFERROR(HLOOKUP(II$1,'Nakladova matice_2018'!$A$1:$IW$188,74,FALSE),0)</f>
        <v>0</v>
      </c>
      <c r="IJ101" s="19">
        <f>IFERROR(HLOOKUP(IJ$1,'Nakladova matice_2018'!$A$1:$IW$188,74,FALSE),0)</f>
        <v>0</v>
      </c>
      <c r="IK101" s="19">
        <f>IFERROR(HLOOKUP(IK$1,'Nakladova matice_2018'!$A$1:$IW$188,74,FALSE),0)</f>
        <v>12845.66</v>
      </c>
      <c r="IL101" s="19">
        <f>IFERROR(HLOOKUP(IL$1,'Nakladova matice_2018'!$A$1:$IW$188,74,FALSE),0)</f>
        <v>30823.93</v>
      </c>
      <c r="IM101" s="19">
        <f>IFERROR(HLOOKUP(IM$1,'Nakladova matice_2018'!$A$1:$IW$188,74,FALSE),0)</f>
        <v>0</v>
      </c>
      <c r="IN101" s="19">
        <f>IFERROR(HLOOKUP(IN$1,'Nakladova matice_2018'!$A$1:$IW$188,74,FALSE),0)</f>
        <v>0</v>
      </c>
      <c r="IO101" s="19">
        <f>IFERROR(HLOOKUP(IO$1,'Nakladova matice_2018'!$A$1:$IW$188,74,FALSE),0)</f>
        <v>0</v>
      </c>
      <c r="IP101" s="19">
        <f>IFERROR(HLOOKUP(IP$1,'Nakladova matice_2018'!$A$1:$IW$188,74,FALSE),0)</f>
        <v>134.34</v>
      </c>
      <c r="IQ101" s="19">
        <f>IFERROR(HLOOKUP(IQ$1,'Nakladova matice_2018'!$A$1:$IW$188,74,FALSE),0)</f>
        <v>3000</v>
      </c>
      <c r="IR101" s="19">
        <f>IFERROR(HLOOKUP(IR$1,'Nakladova matice_2018'!$A$1:$IW$188,74,FALSE),0)</f>
        <v>0</v>
      </c>
      <c r="IS101" s="19">
        <f>IFERROR(HLOOKUP(IS$1,'Nakladova matice_2018'!$A$1:$IW$188,74,FALSE),0)</f>
        <v>0</v>
      </c>
      <c r="IT101" s="19">
        <f>IFERROR(HLOOKUP(IT$1,'Nakladova matice_2018'!$A$1:$IW$188,74,FALSE),0)</f>
        <v>16391.5</v>
      </c>
      <c r="IU101" s="19">
        <f>IFERROR(HLOOKUP(IU$1,'Nakladova matice_2018'!$A$1:$IW$188,74,FALSE),0)</f>
        <v>0</v>
      </c>
      <c r="IV101" s="19">
        <f>IFERROR(HLOOKUP(IV$1,'Nakladova matice_2018'!$A$1:$IW$188,74,FALSE),0)</f>
        <v>0</v>
      </c>
      <c r="IW101" s="19">
        <f>IFERROR(HLOOKUP(IW$1,'Nakladova matice_2018'!$A$1:$IW$188,74,FALSE),0)</f>
        <v>0</v>
      </c>
      <c r="IX101" s="19">
        <f>IFERROR(HLOOKUP(IX$1,'Nakladova matice_2018'!$A$1:$IW$188,74,FALSE),0)</f>
        <v>0</v>
      </c>
      <c r="IY101" s="19">
        <f>IFERROR(HLOOKUP(IY$1,'Nakladova matice_2018'!$A$1:$IW$188,74,FALSE),0)</f>
        <v>0</v>
      </c>
      <c r="IZ101" s="19">
        <f>IFERROR(HLOOKUP(IZ$1,'Nakladova matice_2018'!$A$1:$IW$188,74,FALSE),0)</f>
        <v>0</v>
      </c>
      <c r="JA101" s="19">
        <f>IFERROR(HLOOKUP(JA$1,'Nakladova matice_2018'!$A$1:$IW$188,74,FALSE),0)</f>
        <v>0</v>
      </c>
      <c r="JB101" s="19">
        <f>IFERROR(HLOOKUP(JB$1,'Nakladova matice_2018'!$A$1:$IW$188,74,FALSE),0)</f>
        <v>0</v>
      </c>
      <c r="JC101" s="19">
        <f>IFERROR(HLOOKUP(JC$1,'Nakladova matice_2018'!$A$1:$IW$188,74,FALSE),0)</f>
        <v>0</v>
      </c>
      <c r="JD101" s="19">
        <f>IFERROR(HLOOKUP(JD$1,'Nakladova matice_2018'!$A$1:$IW$188,74,FALSE),0)</f>
        <v>0</v>
      </c>
      <c r="JE101" s="19">
        <f>IFERROR(HLOOKUP(JE$1,'Nakladova matice_2018'!$A$1:$IW$188,74,FALSE),0)</f>
        <v>0</v>
      </c>
      <c r="JF101" s="19">
        <f>IFERROR(HLOOKUP(JF$1,'Nakladova matice_2018'!$A$1:$IW$188,74,FALSE),0)</f>
        <v>0</v>
      </c>
      <c r="JG101" s="19">
        <f>IFERROR(HLOOKUP(JG$1,'Nakladova matice_2018'!$A$1:$IW$188,74,FALSE),0)</f>
        <v>0</v>
      </c>
      <c r="JH101" s="19">
        <f>IFERROR(HLOOKUP(JH$1,'Nakladova matice_2018'!$A$1:$IW$188,74,FALSE),0)</f>
        <v>0</v>
      </c>
      <c r="JI101" s="19">
        <f>IFERROR(HLOOKUP(JI$1,'Nakladova matice_2018'!$A$1:$IW$188,74,FALSE),0)</f>
        <v>0</v>
      </c>
      <c r="JJ101" s="19">
        <f>IFERROR(HLOOKUP(JJ$1,'Nakladova matice_2018'!$A$1:$IW$188,74,FALSE),0)</f>
        <v>0</v>
      </c>
      <c r="JK101" s="19">
        <f>IFERROR(HLOOKUP(JK$1,'Nakladova matice_2018'!$A$1:$IW$188,74,FALSE),0)</f>
        <v>0</v>
      </c>
      <c r="JL101" s="19">
        <f>IFERROR(HLOOKUP(JL$1,'Nakladova matice_2018'!$A$1:$IW$188,74,FALSE),0)</f>
        <v>0</v>
      </c>
      <c r="JM101" s="19">
        <f>IFERROR(HLOOKUP(JM$1,'Nakladova matice_2018'!$A$1:$IW$188,74,FALSE),0)</f>
        <v>0</v>
      </c>
      <c r="JN101" s="19">
        <f>IFERROR(HLOOKUP(JN$1,'Nakladova matice_2018'!$A$1:$IW$188,74,FALSE),0)</f>
        <v>0</v>
      </c>
      <c r="JO101" s="19">
        <f>IFERROR(HLOOKUP(JO$1,'Nakladova matice_2018'!$A$1:$IW$188,74,FALSE),0)</f>
        <v>0</v>
      </c>
      <c r="JP101" s="19">
        <f>IFERROR(HLOOKUP(JP$1,'Nakladova matice_2018'!$A$1:$IW$188,74,FALSE),0)</f>
        <v>0</v>
      </c>
      <c r="JQ101" s="19">
        <f>IFERROR(HLOOKUP(JQ$1,'Nakladova matice_2018'!$A$1:$IW$188,74,FALSE),0)</f>
        <v>0</v>
      </c>
      <c r="JR101" s="19">
        <f>IFERROR(HLOOKUP(JR$1,'Nakladova matice_2018'!$A$1:$IW$188,74,FALSE),0)</f>
        <v>0</v>
      </c>
      <c r="JS101" s="19">
        <f>IFERROR(HLOOKUP(JS$1,'Nakladova matice_2018'!$A$1:$IW$188,74,FALSE),0)</f>
        <v>0</v>
      </c>
      <c r="JT101" s="19">
        <f>IFERROR(HLOOKUP(JT$1,'Nakladova matice_2018'!$A$1:$IW$188,74,FALSE),0)</f>
        <v>0</v>
      </c>
      <c r="JU101" s="19">
        <f>IFERROR(HLOOKUP(JU$1,'Nakladova matice_2018'!$A$1:$IW$188,74,FALSE),0)</f>
        <v>0</v>
      </c>
      <c r="JV101" s="19">
        <f>IFERROR(HLOOKUP(JV$1,'Nakladova matice_2018'!$A$1:$IW$188,74,FALSE),0)</f>
        <v>0</v>
      </c>
      <c r="JW101" s="19">
        <f>IFERROR(HLOOKUP(JW$1,'Nakladova matice_2018'!$A$1:$IW$188,74,FALSE),0)</f>
        <v>0</v>
      </c>
      <c r="JX101" s="19">
        <f>IFERROR(HLOOKUP(JX$1,'Nakladova matice_2018'!$A$1:$IW$188,74,FALSE),0)</f>
        <v>0</v>
      </c>
      <c r="JY101" s="19">
        <f>IFERROR(HLOOKUP(JY$1,'Nakladova matice_2018'!$A$1:$IW$188,74,FALSE),0)</f>
        <v>0</v>
      </c>
      <c r="JZ101" s="19">
        <f>IFERROR(HLOOKUP(JZ$1,'Nakladova matice_2018'!$A$1:$IW$188,74,FALSE),0)</f>
        <v>0</v>
      </c>
      <c r="KA101" s="19">
        <f>IFERROR(HLOOKUP(KA$1,'Nakladova matice_2018'!$A$1:$IW$188,74,FALSE),0)</f>
        <v>0</v>
      </c>
      <c r="KB101" s="19">
        <f>IFERROR(HLOOKUP(KB$1,'Nakladova matice_2018'!$A$1:$IW$188,74,FALSE),0)</f>
        <v>0</v>
      </c>
      <c r="KC101" s="19">
        <f>IFERROR(HLOOKUP(KC$1,'Nakladova matice_2018'!$A$1:$IW$188,74,FALSE),0)</f>
        <v>0</v>
      </c>
      <c r="KD101" s="19">
        <f>IFERROR(HLOOKUP(KD$1,'Nakladova matice_2018'!$A$1:$IW$188,74,FALSE),0)</f>
        <v>0</v>
      </c>
      <c r="KE101" s="19">
        <f>IFERROR(HLOOKUP(KE$1,'Nakladova matice_2018'!$A$1:$IW$188,74,FALSE),0)</f>
        <v>0</v>
      </c>
      <c r="KF101" s="19">
        <f>IFERROR(HLOOKUP(KF$1,'Nakladova matice_2018'!$A$1:$IW$188,74,FALSE),0)</f>
        <v>0</v>
      </c>
      <c r="KG101" s="19">
        <f>IFERROR(HLOOKUP(KG$1,'Nakladova matice_2018'!$A$1:$IW$188,74,FALSE),0)</f>
        <v>0</v>
      </c>
      <c r="KH101" s="19">
        <f>IFERROR(HLOOKUP(KH$1,'Nakladova matice_2018'!$A$1:$IW$188,74,FALSE),0)</f>
        <v>0</v>
      </c>
      <c r="KI101" s="19">
        <f>IFERROR(HLOOKUP(KI$1,'Nakladova matice_2018'!$A$1:$IW$188,74,FALSE),0)</f>
        <v>0</v>
      </c>
      <c r="KJ101" s="19">
        <f>IFERROR(HLOOKUP(KJ$1,'Nakladova matice_2018'!$A$1:$IW$188,74,FALSE),0)</f>
        <v>0</v>
      </c>
      <c r="KK101" s="19">
        <f>IFERROR(HLOOKUP(KK$1,'Nakladova matice_2018'!$A$1:$IW$188,74,FALSE),0)</f>
        <v>0</v>
      </c>
      <c r="KL101" s="19">
        <f>IFERROR(HLOOKUP(KL$1,'Nakladova matice_2018'!$A$1:$IW$188,74,FALSE),0)</f>
        <v>0</v>
      </c>
      <c r="KM101" s="19">
        <f>IFERROR(HLOOKUP(KM$1,'Nakladova matice_2018'!$A$1:$IW$188,74,FALSE),0)</f>
        <v>0</v>
      </c>
      <c r="KN101" s="19">
        <f>IFERROR(HLOOKUP(KN$1,'Nakladova matice_2018'!$A$1:$IW$188,74,FALSE),0)</f>
        <v>0</v>
      </c>
      <c r="KO101" s="19">
        <f>IFERROR(HLOOKUP(KO$1,'Nakladova matice_2018'!$A$1:$IW$188,74,FALSE),0)</f>
        <v>0</v>
      </c>
      <c r="KP101" s="19">
        <f>IFERROR(HLOOKUP(KP$1,'Nakladova matice_2018'!$A$1:$IW$188,74,FALSE),0)</f>
        <v>0</v>
      </c>
      <c r="KQ101" s="19">
        <f>IFERROR(HLOOKUP(KQ$1,'Nakladova matice_2018'!$A$1:$IW$188,74,FALSE),0)</f>
        <v>0</v>
      </c>
      <c r="KR101" s="19">
        <f>IFERROR(HLOOKUP(KR$1,'Nakladova matice_2018'!$A$1:$IW$188,74,FALSE),0)</f>
        <v>0</v>
      </c>
      <c r="KS101" s="19">
        <f>IFERROR(HLOOKUP(KS$1,'Nakladova matice_2018'!$A$1:$IW$188,74,FALSE),0)</f>
        <v>0</v>
      </c>
      <c r="KT101" s="19">
        <f>IFERROR(HLOOKUP(KT$1,'Nakladova matice_2018'!$A$1:$IW$188,74,FALSE),0)</f>
        <v>0</v>
      </c>
      <c r="KU101" s="19">
        <f>IFERROR(HLOOKUP(KU$1,'Nakladova matice_2018'!$A$1:$IW$188,74,FALSE),0)</f>
        <v>0</v>
      </c>
      <c r="KV101" s="19">
        <f>IFERROR(HLOOKUP(KV$1,'Nakladova matice_2018'!$A$1:$IW$188,74,FALSE),0)</f>
        <v>0</v>
      </c>
      <c r="KW101" s="19">
        <f>IFERROR(HLOOKUP(KW$1,'Nakladova matice_2018'!$A$1:$IW$188,74,FALSE),0)</f>
        <v>0</v>
      </c>
      <c r="KX101" s="19">
        <f>IFERROR(HLOOKUP(KX$1,'Nakladova matice_2018'!$A$1:$IW$188,74,FALSE),0)</f>
        <v>0</v>
      </c>
      <c r="KY101" s="19">
        <f>IFERROR(HLOOKUP(KY$1,'Nakladova matice_2018'!$A$1:$IW$188,74,FALSE),0)</f>
        <v>0</v>
      </c>
      <c r="KZ101" s="19">
        <f>IFERROR(HLOOKUP(KZ$1,'Nakladova matice_2018'!$A$1:$IW$188,74,FALSE),0)</f>
        <v>0</v>
      </c>
      <c r="LA101" s="19">
        <f>IFERROR(HLOOKUP(LA$1,'Nakladova matice_2018'!$A$1:$IW$188,74,FALSE),0)</f>
        <v>0</v>
      </c>
      <c r="LB101" s="19">
        <f>IFERROR(HLOOKUP(LB$1,'Nakladova matice_2018'!$A$1:$IW$188,74,FALSE),0)</f>
        <v>0</v>
      </c>
      <c r="LC101" s="19">
        <f>IFERROR(HLOOKUP(LC$1,'Nakladova matice_2018'!$A$1:$IW$188,74,FALSE),0)</f>
        <v>0</v>
      </c>
      <c r="LD101" s="19">
        <f>IFERROR(HLOOKUP(LD$1,'Nakladova matice_2018'!$A$1:$IW$188,74,FALSE),0)</f>
        <v>0</v>
      </c>
      <c r="LE101" s="19">
        <f>IFERROR(HLOOKUP(LE$1,'Nakladova matice_2018'!$A$1:$IW$188,74,FALSE),0)</f>
        <v>0</v>
      </c>
      <c r="LF101" s="19">
        <f>IFERROR(HLOOKUP(LF$1,'Nakladova matice_2018'!$A$1:$IW$188,74,FALSE),0)</f>
        <v>0</v>
      </c>
      <c r="LG101" s="19">
        <f>IFERROR(HLOOKUP(LG$1,'Nakladova matice_2018'!$A$1:$IW$188,74,FALSE),0)</f>
        <v>0</v>
      </c>
      <c r="LH101" s="19">
        <f>IFERROR(HLOOKUP(LH$1,'Nakladova matice_2018'!$A$1:$IW$188,74,FALSE),0)</f>
        <v>0</v>
      </c>
      <c r="LI101" s="19">
        <f>IFERROR(HLOOKUP(LI$1,'Nakladova matice_2018'!$A$1:$IW$188,74,FALSE),0)</f>
        <v>0</v>
      </c>
      <c r="LJ101" s="19">
        <f>IFERROR(HLOOKUP(LJ$1,'Nakladova matice_2018'!$A$1:$IW$188,74,FALSE),0)</f>
        <v>0</v>
      </c>
      <c r="LK101" s="19">
        <f>IFERROR(HLOOKUP(LK$1,'Nakladova matice_2018'!$A$1:$IW$188,74,FALSE),0)</f>
        <v>0</v>
      </c>
      <c r="LL101" s="19">
        <f>IFERROR(HLOOKUP(LL$1,'Nakladova matice_2018'!$A$1:$IW$188,74,FALSE),0)</f>
        <v>0</v>
      </c>
      <c r="LM101" s="19">
        <f>IFERROR(HLOOKUP(LM$1,'Nakladova matice_2018'!$A$1:$IW$188,74,FALSE),0)</f>
        <v>0</v>
      </c>
      <c r="LN101" s="19">
        <f>IFERROR(HLOOKUP(LN$1,'Nakladova matice_2018'!$A$1:$IW$188,74,FALSE),0)</f>
        <v>0</v>
      </c>
      <c r="LO101" s="19">
        <f>IFERROR(HLOOKUP(LO$1,'Nakladova matice_2018'!$A$1:$IW$188,74,FALSE),0)</f>
        <v>0</v>
      </c>
      <c r="LP101" s="19">
        <f>IFERROR(HLOOKUP(LP$1,'Nakladova matice_2018'!$A$1:$IW$188,74,FALSE),0)</f>
        <v>0</v>
      </c>
      <c r="LQ101" s="19">
        <f>IFERROR(HLOOKUP(LQ$1,'Nakladova matice_2018'!$A$1:$IW$188,74,FALSE),0)</f>
        <v>0</v>
      </c>
      <c r="LR101" s="19">
        <f>IFERROR(HLOOKUP(LR$1,'Nakladova matice_2018'!$A$1:$IW$188,74,FALSE),0)</f>
        <v>0</v>
      </c>
      <c r="LS101" s="19">
        <f>IFERROR(HLOOKUP(LS$1,'Nakladova matice_2018'!$A$1:$IW$188,74,FALSE),0)</f>
        <v>0</v>
      </c>
      <c r="LT101" s="19">
        <f>IFERROR(HLOOKUP(LT$1,'Nakladova matice_2018'!$A$1:$IW$188,74,FALSE),0)</f>
        <v>0</v>
      </c>
      <c r="LU101" s="19">
        <f>IFERROR(HLOOKUP(LU$1,'Nakladova matice_2018'!$A$1:$IW$188,74,FALSE),0)</f>
        <v>0</v>
      </c>
      <c r="LV101" s="19">
        <f>IFERROR(HLOOKUP(LV$1,'Nakladova matice_2018'!$A$1:$IW$188,74,FALSE),0)</f>
        <v>0</v>
      </c>
      <c r="LW101" s="19">
        <f>IFERROR(HLOOKUP(LW$1,'Nakladova matice_2018'!$A$1:$IW$188,74,FALSE),0)</f>
        <v>0</v>
      </c>
      <c r="LX101" s="19">
        <f>IFERROR(HLOOKUP(LX$1,'Nakladova matice_2018'!$A$1:$IW$188,74,FALSE),0)</f>
        <v>0</v>
      </c>
      <c r="LY101" s="19">
        <f>IFERROR(HLOOKUP(LY$1,'Nakladova matice_2018'!$A$1:$IW$188,74,FALSE),0)</f>
        <v>0</v>
      </c>
      <c r="LZ101" s="19">
        <f>IFERROR(HLOOKUP(LZ$1,'Nakladova matice_2018'!$A$1:$IW$188,74,FALSE),0)</f>
        <v>0</v>
      </c>
      <c r="MA101" s="19">
        <f>IFERROR(HLOOKUP(MA$1,'Nakladova matice_2018'!$A$1:$IW$188,74,FALSE),0)</f>
        <v>0</v>
      </c>
      <c r="MB101" s="19">
        <f>IFERROR(HLOOKUP(MB$1,'Nakladova matice_2018'!$A$1:$IW$188,74,FALSE),0)</f>
        <v>0</v>
      </c>
      <c r="MC101" s="19">
        <f>IFERROR(HLOOKUP(MC$1,'Nakladova matice_2018'!$A$1:$IW$188,74,FALSE),0)</f>
        <v>0</v>
      </c>
      <c r="MD101" s="19">
        <f>IFERROR(HLOOKUP(MD$1,'Nakladova matice_2018'!$A$1:$IW$188,74,FALSE),0)</f>
        <v>0</v>
      </c>
      <c r="ME101" s="19">
        <f>IFERROR(HLOOKUP(ME$1,'Nakladova matice_2018'!$A$1:$IW$188,74,FALSE),0)</f>
        <v>0</v>
      </c>
      <c r="MF101" s="19">
        <f>IFERROR(HLOOKUP(MF$1,'Nakladova matice_2018'!$A$1:$IW$188,74,FALSE),0)</f>
        <v>0</v>
      </c>
      <c r="MG101" s="19">
        <f>IFERROR(HLOOKUP(MG$1,'Nakladova matice_2018'!$A$1:$IW$188,74,FALSE),0)</f>
        <v>0</v>
      </c>
      <c r="MH101" s="19">
        <f>IFERROR(HLOOKUP(MH$1,'Nakladova matice_2018'!$A$1:$IW$188,74,FALSE),0)</f>
        <v>0</v>
      </c>
      <c r="MI101" s="19">
        <f>IFERROR(HLOOKUP(MI$1,'Nakladova matice_2018'!$A$1:$IW$188,74,FALSE),0)</f>
        <v>0</v>
      </c>
      <c r="MJ101" s="19">
        <f>IFERROR(HLOOKUP(MJ$1,'Nakladova matice_2018'!$A$1:$IW$188,74,FALSE),0)</f>
        <v>0</v>
      </c>
      <c r="MK101" s="19">
        <f>IFERROR(HLOOKUP(MK$1,'Nakladova matice_2018'!$A$1:$IW$188,74,FALSE),0)</f>
        <v>964605.79</v>
      </c>
      <c r="ML101" s="19">
        <f>IFERROR(HLOOKUP(ML$1,'Nakladova matice_2018'!$A$1:$IW$188,74,FALSE),0)</f>
        <v>0</v>
      </c>
      <c r="MM101" s="19">
        <f>IFERROR(HLOOKUP(MM$1,'Nakladova matice_2018'!$A$1:$IW$188,74,FALSE),0)</f>
        <v>0</v>
      </c>
      <c r="MN101" s="19">
        <f>IFERROR(HLOOKUP(MN$1,'Nakladova matice_2018'!$A$1:$IW$188,74,FALSE),0)</f>
        <v>0</v>
      </c>
      <c r="MO101" s="20">
        <f t="shared" si="85"/>
        <v>1371262.17</v>
      </c>
      <c r="MP101" s="20">
        <f>MO101-'Nakladova matice_2018'!IX74</f>
        <v>0</v>
      </c>
    </row>
    <row r="102" spans="1:354" x14ac:dyDescent="0.2">
      <c r="A102" s="27">
        <v>518157</v>
      </c>
      <c r="B102" s="21" t="s">
        <v>244</v>
      </c>
      <c r="C102" s="53">
        <v>0</v>
      </c>
      <c r="D102" s="19">
        <f>IFERROR(HLOOKUP(D$1,'Nakladova matice_2018'!$A$1:$IW$188,75,FALSE),0)</f>
        <v>0</v>
      </c>
      <c r="E102" s="19">
        <f>IFERROR(HLOOKUP(E$1,'Nakladova matice_2018'!$A$1:$IW$188,75,FALSE),0)</f>
        <v>0</v>
      </c>
      <c r="F102" s="19">
        <f>IFERROR(HLOOKUP(F$1,'Nakladova matice_2018'!$A$1:$IW$188,75,FALSE),0)</f>
        <v>4854.5</v>
      </c>
      <c r="G102" s="19">
        <f>IFERROR(HLOOKUP(G$1,'Nakladova matice_2018'!$A$1:$IW$188,75,FALSE),0)</f>
        <v>0</v>
      </c>
      <c r="H102" s="19">
        <f>IFERROR(HLOOKUP(H$1,'Nakladova matice_2018'!$A$1:$IW$188,75,FALSE),0)</f>
        <v>0</v>
      </c>
      <c r="I102" s="19">
        <f>IFERROR(HLOOKUP(I$1,'Nakladova matice_2018'!$A$1:$IW$188,75,FALSE),0)</f>
        <v>0</v>
      </c>
      <c r="J102" s="19">
        <f>IFERROR(HLOOKUP(J$1,'Nakladova matice_2018'!$A$1:$IW$188,75,FALSE),0)</f>
        <v>18903.400000000001</v>
      </c>
      <c r="K102" s="19">
        <f>IFERROR(HLOOKUP(K$1,'Nakladova matice_2018'!$A$1:$IW$188,75,FALSE),0)</f>
        <v>0</v>
      </c>
      <c r="L102" s="19">
        <f>IFERROR(HLOOKUP(L$1,'Nakladova matice_2018'!$A$1:$IW$188,75,FALSE),0)</f>
        <v>0</v>
      </c>
      <c r="M102" s="19">
        <f>IFERROR(HLOOKUP(M$1,'Nakladova matice_2018'!$A$1:$IW$188,75,FALSE),0)</f>
        <v>0</v>
      </c>
      <c r="N102" s="19">
        <f>IFERROR(HLOOKUP(N$1,'Nakladova matice_2018'!$A$1:$IW$188,75,FALSE),0)</f>
        <v>0</v>
      </c>
      <c r="O102" s="19">
        <f>IFERROR(HLOOKUP(O$1,'Nakladova matice_2018'!$A$1:$IW$188,75,FALSE),0)</f>
        <v>6834.5</v>
      </c>
      <c r="P102" s="19">
        <f>IFERROR(HLOOKUP(P$1,'Nakladova matice_2018'!$A$1:$IW$188,75,FALSE),0)</f>
        <v>0</v>
      </c>
      <c r="Q102" s="19">
        <f>IFERROR(HLOOKUP(Q$1,'Nakladova matice_2018'!$A$1:$IW$188,75,FALSE),0)</f>
        <v>0</v>
      </c>
      <c r="R102" s="19">
        <f>IFERROR(HLOOKUP(R$1,'Nakladova matice_2018'!$A$1:$IW$188,75,FALSE),0)</f>
        <v>95096.69</v>
      </c>
      <c r="S102" s="19">
        <f>IFERROR(HLOOKUP(S$1,'Nakladova matice_2018'!$A$1:$IW$188,75,FALSE),0)</f>
        <v>22117.85</v>
      </c>
      <c r="T102" s="19">
        <f>IFERROR(HLOOKUP(T$1,'Nakladova matice_2018'!$A$1:$IW$188,75,FALSE),0)</f>
        <v>0</v>
      </c>
      <c r="U102" s="19">
        <f>IFERROR(HLOOKUP(U$1,'Nakladova matice_2018'!$A$1:$IW$188,75,FALSE),0)</f>
        <v>0</v>
      </c>
      <c r="V102" s="19">
        <f>IFERROR(HLOOKUP(V$1,'Nakladova matice_2018'!$A$1:$IW$188,75,FALSE),0)</f>
        <v>0</v>
      </c>
      <c r="W102" s="19">
        <f>IFERROR(HLOOKUP(W$1,'Nakladova matice_2018'!$A$1:$IW$188,75,FALSE),0)</f>
        <v>5294</v>
      </c>
      <c r="X102" s="19">
        <f>IFERROR(HLOOKUP(X$1,'Nakladova matice_2018'!$A$1:$IW$188,75,FALSE),0)</f>
        <v>0</v>
      </c>
      <c r="Y102" s="19">
        <f>IFERROR(HLOOKUP(Y$1,'Nakladova matice_2018'!$A$1:$IW$188,75,FALSE),0)</f>
        <v>0</v>
      </c>
      <c r="Z102" s="19">
        <f>IFERROR(HLOOKUP(Z$1,'Nakladova matice_2018'!$A$1:$IW$188,75,FALSE),0)</f>
        <v>74578.490000000005</v>
      </c>
      <c r="AA102" s="19">
        <f>IFERROR(HLOOKUP(AA$1,'Nakladova matice_2018'!$A$1:$IW$188,75,FALSE),0)</f>
        <v>3448.5</v>
      </c>
      <c r="AB102" s="19">
        <f>IFERROR(HLOOKUP(AB$1,'Nakladova matice_2018'!$A$1:$IW$188,75,FALSE),0)</f>
        <v>0</v>
      </c>
      <c r="AC102" s="19">
        <f>IFERROR(HLOOKUP(AC$1,'Nakladova matice_2018'!$A$1:$IW$188,75,FALSE),0)</f>
        <v>3452.13</v>
      </c>
      <c r="AD102" s="19">
        <f>IFERROR(HLOOKUP(AD$1,'Nakladova matice_2018'!$A$1:$IW$188,75,FALSE),0)</f>
        <v>16476.38</v>
      </c>
      <c r="AE102" s="19">
        <f>IFERROR(HLOOKUP(AE$1,'Nakladova matice_2018'!$A$1:$IW$188,75,FALSE),0)</f>
        <v>0</v>
      </c>
      <c r="AF102" s="19">
        <f>IFERROR(HLOOKUP(AF$1,'Nakladova matice_2018'!$A$1:$IW$188,75,FALSE),0)</f>
        <v>0</v>
      </c>
      <c r="AG102" s="19">
        <f>IFERROR(HLOOKUP(AG$1,'Nakladova matice_2018'!$A$1:$IW$188,75,FALSE),0)</f>
        <v>0</v>
      </c>
      <c r="AH102" s="19">
        <f>IFERROR(HLOOKUP(AH$1,'Nakladova matice_2018'!$A$1:$IW$188,75,FALSE),0)</f>
        <v>0</v>
      </c>
      <c r="AI102" s="19">
        <f>IFERROR(HLOOKUP(AI$1,'Nakladova matice_2018'!$A$1:$IW$188,75,FALSE),0)</f>
        <v>0</v>
      </c>
      <c r="AJ102" s="19">
        <f>IFERROR(HLOOKUP(AJ$1,'Nakladova matice_2018'!$A$1:$IW$188,75,FALSE),0)</f>
        <v>0</v>
      </c>
      <c r="AK102" s="19">
        <f>IFERROR(HLOOKUP(AK$1,'Nakladova matice_2018'!$A$1:$IW$188,75,FALSE),0)</f>
        <v>0</v>
      </c>
      <c r="AL102" s="19">
        <f>IFERROR(HLOOKUP(AL$1,'Nakladova matice_2018'!$A$1:$IW$188,75,FALSE),0)</f>
        <v>0</v>
      </c>
      <c r="AM102" s="19">
        <f>IFERROR(HLOOKUP(AM$1,'Nakladova matice_2018'!$A$1:$IW$188,75,FALSE),0)</f>
        <v>0</v>
      </c>
      <c r="AN102" s="19">
        <f>IFERROR(HLOOKUP(AN$1,'Nakladova matice_2018'!$A$1:$IW$188,75,FALSE),0)</f>
        <v>0</v>
      </c>
      <c r="AO102" s="19">
        <f>IFERROR(HLOOKUP(AO$1,'Nakladova matice_2018'!$A$1:$IW$188,75,FALSE),0)</f>
        <v>0</v>
      </c>
      <c r="AP102" s="19">
        <f>IFERROR(HLOOKUP(AP$1,'Nakladova matice_2018'!$A$1:$IW$188,75,FALSE),0)</f>
        <v>0</v>
      </c>
      <c r="AQ102" s="19">
        <f>IFERROR(HLOOKUP(AQ$1,'Nakladova matice_2018'!$A$1:$IW$188,75,FALSE),0)</f>
        <v>0</v>
      </c>
      <c r="AR102" s="19">
        <f>IFERROR(HLOOKUP(AR$1,'Nakladova matice_2018'!$A$1:$IW$188,75,FALSE),0)</f>
        <v>0</v>
      </c>
      <c r="AS102" s="19">
        <f>IFERROR(HLOOKUP(AS$1,'Nakladova matice_2018'!$A$1:$IW$188,75,FALSE),0)</f>
        <v>0</v>
      </c>
      <c r="AT102" s="19">
        <f>IFERROR(HLOOKUP(AT$1,'Nakladova matice_2018'!$A$1:$IW$188,75,FALSE),0)</f>
        <v>1512.5</v>
      </c>
      <c r="AU102" s="19">
        <f>IFERROR(HLOOKUP(AU$1,'Nakladova matice_2018'!$A$1:$IW$188,75,FALSE),0)</f>
        <v>0</v>
      </c>
      <c r="AV102" s="19">
        <f>IFERROR(HLOOKUP(AV$1,'Nakladova matice_2018'!$A$1:$IW$188,75,FALSE),0)</f>
        <v>0</v>
      </c>
      <c r="AW102" s="19">
        <f>IFERROR(HLOOKUP(AW$1,'Nakladova matice_2018'!$A$1:$IW$188,75,FALSE),0)</f>
        <v>0</v>
      </c>
      <c r="AX102" s="19">
        <f>IFERROR(HLOOKUP(AX$1,'Nakladova matice_2018'!$A$1:$IW$188,75,FALSE),0)</f>
        <v>19412.36</v>
      </c>
      <c r="AY102" s="19">
        <f>IFERROR(HLOOKUP(AY$1,'Nakladova matice_2018'!$A$1:$IW$188,75,FALSE),0)</f>
        <v>0</v>
      </c>
      <c r="AZ102" s="19">
        <f>IFERROR(HLOOKUP(AZ$1,'Nakladova matice_2018'!$A$1:$IW$188,75,FALSE),0)</f>
        <v>0</v>
      </c>
      <c r="BA102" s="19">
        <f>IFERROR(HLOOKUP(BA$1,'Nakladova matice_2018'!$A$1:$IW$188,75,FALSE),0)</f>
        <v>15536.42</v>
      </c>
      <c r="BB102" s="19">
        <f>IFERROR(HLOOKUP(BB$1,'Nakladova matice_2018'!$A$1:$IW$188,75,FALSE),0)</f>
        <v>0</v>
      </c>
      <c r="BC102" s="19">
        <f>IFERROR(HLOOKUP(BC$1,'Nakladova matice_2018'!$A$1:$IW$188,75,FALSE),0)</f>
        <v>0</v>
      </c>
      <c r="BD102" s="19">
        <f>IFERROR(HLOOKUP(BD$1,'Nakladova matice_2018'!$A$1:$IW$188,75,FALSE),0)</f>
        <v>3119</v>
      </c>
      <c r="BE102" s="19">
        <f>IFERROR(HLOOKUP(BE$1,'Nakladova matice_2018'!$A$1:$IW$188,75,FALSE),0)</f>
        <v>0</v>
      </c>
      <c r="BF102" s="19">
        <f>IFERROR(HLOOKUP(BF$1,'Nakladova matice_2018'!$A$1:$IW$188,75,FALSE),0)</f>
        <v>0</v>
      </c>
      <c r="BG102" s="19">
        <f>IFERROR(HLOOKUP(BG$1,'Nakladova matice_2018'!$A$1:$IW$188,75,FALSE),0)</f>
        <v>0</v>
      </c>
      <c r="BH102" s="19">
        <f>IFERROR(HLOOKUP(BH$1,'Nakladova matice_2018'!$A$1:$IW$188,75,FALSE),0)</f>
        <v>0</v>
      </c>
      <c r="BI102" s="19">
        <f>IFERROR(HLOOKUP(BI$1,'Nakladova matice_2018'!$A$1:$IW$188,75,FALSE),0)</f>
        <v>0</v>
      </c>
      <c r="BJ102" s="19">
        <f>IFERROR(HLOOKUP(BJ$1,'Nakladova matice_2018'!$A$1:$IW$188,75,FALSE),0)</f>
        <v>0</v>
      </c>
      <c r="BK102" s="19">
        <f>IFERROR(HLOOKUP(BK$1,'Nakladova matice_2018'!$A$1:$IW$188,75,FALSE),0)</f>
        <v>0</v>
      </c>
      <c r="BL102" s="19">
        <f>IFERROR(HLOOKUP(BL$1,'Nakladova matice_2018'!$A$1:$IW$188,75,FALSE),0)</f>
        <v>0</v>
      </c>
      <c r="BM102" s="19">
        <f>IFERROR(HLOOKUP(BM$1,'Nakladova matice_2018'!$A$1:$IW$188,75,FALSE),0)</f>
        <v>0</v>
      </c>
      <c r="BN102" s="19">
        <f>IFERROR(HLOOKUP(BN$1,'Nakladova matice_2018'!$A$1:$IW$188,75,FALSE),0)</f>
        <v>0</v>
      </c>
      <c r="BO102" s="19">
        <f>IFERROR(HLOOKUP(BO$1,'Nakladova matice_2018'!$A$1:$IW$188,75,FALSE),0)</f>
        <v>0</v>
      </c>
      <c r="BP102" s="19">
        <f>IFERROR(HLOOKUP(BP$1,'Nakladova matice_2018'!$A$1:$IW$188,75,FALSE),0)</f>
        <v>0</v>
      </c>
      <c r="BQ102" s="19">
        <f>IFERROR(HLOOKUP(BQ$1,'Nakladova matice_2018'!$A$1:$IW$188,75,FALSE),0)</f>
        <v>0</v>
      </c>
      <c r="BR102" s="19">
        <f>IFERROR(HLOOKUP(BR$1,'Nakladova matice_2018'!$A$1:$IW$188,75,FALSE),0)</f>
        <v>0</v>
      </c>
      <c r="BS102" s="19">
        <f>IFERROR(HLOOKUP(BS$1,'Nakladova matice_2018'!$A$1:$IW$188,75,FALSE),0)</f>
        <v>0</v>
      </c>
      <c r="BT102" s="19">
        <f>IFERROR(HLOOKUP(BT$1,'Nakladova matice_2018'!$A$1:$IW$188,75,FALSE),0)</f>
        <v>44228.37</v>
      </c>
      <c r="BU102" s="19">
        <f>IFERROR(HLOOKUP(BU$1,'Nakladova matice_2018'!$A$1:$IW$188,75,FALSE),0)</f>
        <v>0</v>
      </c>
      <c r="BV102" s="19">
        <f>IFERROR(HLOOKUP(BV$1,'Nakladova matice_2018'!$A$1:$IW$188,75,FALSE),0)</f>
        <v>0</v>
      </c>
      <c r="BW102" s="19">
        <f>IFERROR(HLOOKUP(BW$1,'Nakladova matice_2018'!$A$1:$IW$188,75,FALSE),0)</f>
        <v>0</v>
      </c>
      <c r="BX102" s="19">
        <f>IFERROR(HLOOKUP(BX$1,'Nakladova matice_2018'!$A$1:$IW$188,75,FALSE),0)</f>
        <v>0</v>
      </c>
      <c r="BY102" s="19">
        <f>IFERROR(HLOOKUP(BY$1,'Nakladova matice_2018'!$A$1:$IW$188,75,FALSE),0)</f>
        <v>0</v>
      </c>
      <c r="BZ102" s="19">
        <f>IFERROR(HLOOKUP(BZ$1,'Nakladova matice_2018'!$A$1:$IW$188,75,FALSE),0)</f>
        <v>0</v>
      </c>
      <c r="CA102" s="19">
        <f>IFERROR(HLOOKUP(CA$1,'Nakladova matice_2018'!$A$1:$IW$188,75,FALSE),0)</f>
        <v>0</v>
      </c>
      <c r="CB102" s="19">
        <f>IFERROR(HLOOKUP(CB$1,'Nakladova matice_2018'!$A$1:$IW$188,75,FALSE),0)</f>
        <v>0</v>
      </c>
      <c r="CC102" s="19">
        <f>IFERROR(HLOOKUP(CC$1,'Nakladova matice_2018'!$A$1:$IW$188,75,FALSE),0)</f>
        <v>0</v>
      </c>
      <c r="CD102" s="19">
        <f>IFERROR(HLOOKUP(CD$1,'Nakladova matice_2018'!$A$1:$IW$188,75,FALSE),0)</f>
        <v>0</v>
      </c>
      <c r="CE102" s="19">
        <f>IFERROR(HLOOKUP(CE$1,'Nakladova matice_2018'!$A$1:$IW$188,75,FALSE),0)</f>
        <v>0</v>
      </c>
      <c r="CF102" s="19">
        <f>IFERROR(HLOOKUP(CF$1,'Nakladova matice_2018'!$A$1:$IW$188,75,FALSE),0)</f>
        <v>0</v>
      </c>
      <c r="CG102" s="19">
        <f>IFERROR(HLOOKUP(CG$1,'Nakladova matice_2018'!$A$1:$IW$188,75,FALSE),0)</f>
        <v>0</v>
      </c>
      <c r="CH102" s="19">
        <f>IFERROR(HLOOKUP(CH$1,'Nakladova matice_2018'!$A$1:$IW$188,75,FALSE),0)</f>
        <v>0</v>
      </c>
      <c r="CI102" s="19">
        <f>IFERROR(HLOOKUP(CI$1,'Nakladova matice_2018'!$A$1:$IW$188,75,FALSE),0)</f>
        <v>0</v>
      </c>
      <c r="CJ102" s="19">
        <f>IFERROR(HLOOKUP(CJ$1,'Nakladova matice_2018'!$A$1:$IW$188,75,FALSE),0)</f>
        <v>0</v>
      </c>
      <c r="CK102" s="19">
        <f>IFERROR(HLOOKUP(CK$1,'Nakladova matice_2018'!$A$1:$IW$188,75,FALSE),0)</f>
        <v>0</v>
      </c>
      <c r="CL102" s="19">
        <f>IFERROR(HLOOKUP(CL$1,'Nakladova matice_2018'!$A$1:$IW$188,75,FALSE),0)</f>
        <v>0</v>
      </c>
      <c r="CM102" s="19">
        <f>IFERROR(HLOOKUP(CM$1,'Nakladova matice_2018'!$A$1:$IW$188,75,FALSE),0)</f>
        <v>0</v>
      </c>
      <c r="CN102" s="19">
        <f>IFERROR(HLOOKUP(CN$1,'Nakladova matice_2018'!$A$1:$IW$188,75,FALSE),0)</f>
        <v>0</v>
      </c>
      <c r="CO102" s="19">
        <f>IFERROR(HLOOKUP(CO$1,'Nakladova matice_2018'!$A$1:$IW$188,75,FALSE),0)</f>
        <v>0</v>
      </c>
      <c r="CP102" s="19">
        <f>IFERROR(HLOOKUP(CP$1,'Nakladova matice_2018'!$A$1:$IW$188,75,FALSE),0)</f>
        <v>0</v>
      </c>
      <c r="CQ102" s="19">
        <f>IFERROR(HLOOKUP(CQ$1,'Nakladova matice_2018'!$A$1:$IW$188,75,FALSE),0)</f>
        <v>0</v>
      </c>
      <c r="CR102" s="19">
        <f>IFERROR(HLOOKUP(CR$1,'Nakladova matice_2018'!$A$1:$IW$188,75,FALSE),0)</f>
        <v>0</v>
      </c>
      <c r="CS102" s="19">
        <f>IFERROR(HLOOKUP(CS$1,'Nakladova matice_2018'!$A$1:$IW$188,75,FALSE),0)</f>
        <v>0</v>
      </c>
      <c r="CT102" s="19">
        <f>IFERROR(HLOOKUP(CT$1,'Nakladova matice_2018'!$A$1:$IW$188,75,FALSE),0)</f>
        <v>0</v>
      </c>
      <c r="CU102" s="19">
        <f>IFERROR(HLOOKUP(CU$1,'Nakladova matice_2018'!$A$1:$IW$188,75,FALSE),0)</f>
        <v>0</v>
      </c>
      <c r="CV102" s="19">
        <f>IFERROR(HLOOKUP(CV$1,'Nakladova matice_2018'!$A$1:$IW$188,75,FALSE),0)</f>
        <v>0</v>
      </c>
      <c r="CW102" s="19">
        <f>IFERROR(HLOOKUP(CW$1,'Nakladova matice_2018'!$A$1:$IW$188,75,FALSE),0)</f>
        <v>0</v>
      </c>
      <c r="CX102" s="19">
        <f>IFERROR(HLOOKUP(CX$1,'Nakladova matice_2018'!$A$1:$IW$188,75,FALSE),0)</f>
        <v>0</v>
      </c>
      <c r="CY102" s="19">
        <f>IFERROR(HLOOKUP(CY$1,'Nakladova matice_2018'!$A$1:$IW$188,75,FALSE),0)</f>
        <v>0</v>
      </c>
      <c r="CZ102" s="19">
        <f>IFERROR(HLOOKUP(CZ$1,'Nakladova matice_2018'!$A$1:$IW$188,75,FALSE),0)</f>
        <v>0</v>
      </c>
      <c r="DA102" s="19">
        <f>IFERROR(HLOOKUP(DA$1,'Nakladova matice_2018'!$A$1:$IW$188,75,FALSE),0)</f>
        <v>0</v>
      </c>
      <c r="DB102" s="19">
        <f>IFERROR(HLOOKUP(DB$1,'Nakladova matice_2018'!$A$1:$IW$188,75,FALSE),0)</f>
        <v>0</v>
      </c>
      <c r="DC102" s="19">
        <f>IFERROR(HLOOKUP(DC$1,'Nakladova matice_2018'!$A$1:$IW$188,75,FALSE),0)</f>
        <v>0</v>
      </c>
      <c r="DD102" s="19">
        <f>IFERROR(HLOOKUP(DD$1,'Nakladova matice_2018'!$A$1:$IW$188,75,FALSE),0)</f>
        <v>0</v>
      </c>
      <c r="DE102" s="19">
        <f>IFERROR(HLOOKUP(DE$1,'Nakladova matice_2018'!$A$1:$IW$188,75,FALSE),0)</f>
        <v>0</v>
      </c>
      <c r="DF102" s="19">
        <f>IFERROR(HLOOKUP(DF$1,'Nakladova matice_2018'!$A$1:$IW$188,75,FALSE),0)</f>
        <v>0</v>
      </c>
      <c r="DG102" s="19">
        <f>IFERROR(HLOOKUP(DG$1,'Nakladova matice_2018'!$A$1:$IW$188,75,FALSE),0)</f>
        <v>0</v>
      </c>
      <c r="DH102" s="19">
        <f>IFERROR(HLOOKUP(DH$1,'Nakladova matice_2018'!$A$1:$IW$188,75,FALSE),0)</f>
        <v>0</v>
      </c>
      <c r="DI102" s="19">
        <f>IFERROR(HLOOKUP(DI$1,'Nakladova matice_2018'!$A$1:$IW$188,75,FALSE),0)</f>
        <v>0</v>
      </c>
      <c r="DJ102" s="19">
        <f>IFERROR(HLOOKUP(DJ$1,'Nakladova matice_2018'!$A$1:$IW$188,75,FALSE),0)</f>
        <v>0</v>
      </c>
      <c r="DK102" s="19">
        <f>IFERROR(HLOOKUP(DK$1,'Nakladova matice_2018'!$A$1:$IW$188,75,FALSE),0)</f>
        <v>0</v>
      </c>
      <c r="DL102" s="19">
        <f>IFERROR(HLOOKUP(DL$1,'Nakladova matice_2018'!$A$1:$IW$188,75,FALSE),0)</f>
        <v>0</v>
      </c>
      <c r="DM102" s="19">
        <f>IFERROR(HLOOKUP(DM$1,'Nakladova matice_2018'!$A$1:$IW$188,75,FALSE),0)</f>
        <v>0</v>
      </c>
      <c r="DN102" s="19">
        <f>IFERROR(HLOOKUP(DN$1,'Nakladova matice_2018'!$A$1:$IW$188,75,FALSE),0)</f>
        <v>0</v>
      </c>
      <c r="DO102" s="19">
        <f>IFERROR(HLOOKUP(DO$1,'Nakladova matice_2018'!$A$1:$IW$188,75,FALSE),0)</f>
        <v>0</v>
      </c>
      <c r="DP102" s="19">
        <f>IFERROR(HLOOKUP(DP$1,'Nakladova matice_2018'!$A$1:$IW$188,75,FALSE),0)</f>
        <v>0</v>
      </c>
      <c r="DQ102" s="19">
        <f>IFERROR(HLOOKUP(DQ$1,'Nakladova matice_2018'!$A$1:$IW$188,75,FALSE),0)</f>
        <v>0</v>
      </c>
      <c r="DR102" s="19">
        <f>IFERROR(HLOOKUP(DR$1,'Nakladova matice_2018'!$A$1:$IW$188,75,FALSE),0)</f>
        <v>120719.09</v>
      </c>
      <c r="DS102" s="19">
        <f>IFERROR(HLOOKUP(DS$1,'Nakladova matice_2018'!$A$1:$IW$188,75,FALSE),0)</f>
        <v>13393.55</v>
      </c>
      <c r="DT102" s="19">
        <f>IFERROR(HLOOKUP(DT$1,'Nakladova matice_2018'!$A$1:$IW$188,75,FALSE),0)</f>
        <v>0</v>
      </c>
      <c r="DU102" s="19">
        <f>IFERROR(HLOOKUP(DU$1,'Nakladova matice_2018'!$A$1:$IW$188,75,FALSE),0)</f>
        <v>0</v>
      </c>
      <c r="DV102" s="19">
        <f>IFERROR(HLOOKUP(DV$1,'Nakladova matice_2018'!$A$1:$IW$188,75,FALSE),0)</f>
        <v>0</v>
      </c>
      <c r="DW102" s="19">
        <f>IFERROR(HLOOKUP(DW$1,'Nakladova matice_2018'!$A$1:$IW$188,75,FALSE),0)</f>
        <v>0</v>
      </c>
      <c r="DX102" s="19">
        <f>IFERROR(HLOOKUP(DX$1,'Nakladova matice_2018'!$A$1:$IW$188,75,FALSE),0)</f>
        <v>0</v>
      </c>
      <c r="DY102" s="19">
        <f>IFERROR(HLOOKUP(DY$1,'Nakladova matice_2018'!$A$1:$IW$188,75,FALSE),0)</f>
        <v>99</v>
      </c>
      <c r="DZ102" s="19">
        <f>IFERROR(HLOOKUP(DZ$1,'Nakladova matice_2018'!$A$1:$IW$188,75,FALSE),0)</f>
        <v>0</v>
      </c>
      <c r="EA102" s="19">
        <f>IFERROR(HLOOKUP(EA$1,'Nakladova matice_2018'!$A$1:$IW$188,75,FALSE),0)</f>
        <v>0</v>
      </c>
      <c r="EB102" s="19">
        <f>IFERROR(HLOOKUP(EB$1,'Nakladova matice_2018'!$A$1:$IW$188,75,FALSE),0)</f>
        <v>0</v>
      </c>
      <c r="EC102" s="19">
        <f>IFERROR(HLOOKUP(EC$1,'Nakladova matice_2018'!$A$1:$IW$188,75,FALSE),0)</f>
        <v>0</v>
      </c>
      <c r="ED102" s="19">
        <f>IFERROR(HLOOKUP(ED$1,'Nakladova matice_2018'!$A$1:$IW$188,75,FALSE),0)</f>
        <v>0</v>
      </c>
      <c r="EE102" s="19">
        <f>IFERROR(HLOOKUP(EE$1,'Nakladova matice_2018'!$A$1:$IW$188,75,FALSE),0)</f>
        <v>0</v>
      </c>
      <c r="EF102" s="19">
        <f>IFERROR(HLOOKUP(EF$1,'Nakladova matice_2018'!$A$1:$IW$188,75,FALSE),0)</f>
        <v>0</v>
      </c>
      <c r="EG102" s="19">
        <f>IFERROR(HLOOKUP(EG$1,'Nakladova matice_2018'!$A$1:$IW$188,75,FALSE),0)</f>
        <v>0</v>
      </c>
      <c r="EH102" s="19">
        <f>IFERROR(HLOOKUP(EH$1,'Nakladova matice_2018'!$A$1:$IW$188,75,FALSE),0)</f>
        <v>0</v>
      </c>
      <c r="EI102" s="19">
        <f>IFERROR(HLOOKUP(EI$1,'Nakladova matice_2018'!$A$1:$IW$188,75,FALSE),0)</f>
        <v>0</v>
      </c>
      <c r="EJ102" s="19">
        <f>IFERROR(HLOOKUP(EJ$1,'Nakladova matice_2018'!$A$1:$IW$188,75,FALSE),0)</f>
        <v>0</v>
      </c>
      <c r="EK102" s="19">
        <f>IFERROR(HLOOKUP(EK$1,'Nakladova matice_2018'!$A$1:$IW$188,75,FALSE),0)</f>
        <v>1249.79</v>
      </c>
      <c r="EL102" s="19">
        <f>IFERROR(HLOOKUP(EL$1,'Nakladova matice_2018'!$A$1:$IW$188,75,FALSE),0)</f>
        <v>0</v>
      </c>
      <c r="EM102" s="19">
        <f>IFERROR(HLOOKUP(EM$1,'Nakladova matice_2018'!$A$1:$IW$188,75,FALSE),0)</f>
        <v>0</v>
      </c>
      <c r="EN102" s="19">
        <f>IFERROR(HLOOKUP(EN$1,'Nakladova matice_2018'!$A$1:$IW$188,75,FALSE),0)</f>
        <v>0</v>
      </c>
      <c r="EO102" s="19">
        <f>IFERROR(HLOOKUP(EO$1,'Nakladova matice_2018'!$A$1:$IW$188,75,FALSE),0)</f>
        <v>0</v>
      </c>
      <c r="EP102" s="19">
        <f>IFERROR(HLOOKUP(EP$1,'Nakladova matice_2018'!$A$1:$IW$188,75,FALSE),0)</f>
        <v>0</v>
      </c>
      <c r="EQ102" s="19">
        <f>IFERROR(HLOOKUP(EQ$1,'Nakladova matice_2018'!$A$1:$IW$188,75,FALSE),0)</f>
        <v>0</v>
      </c>
      <c r="ER102" s="19">
        <f>IFERROR(HLOOKUP(ER$1,'Nakladova matice_2018'!$A$1:$IW$188,75,FALSE),0)</f>
        <v>0</v>
      </c>
      <c r="ES102" s="19">
        <f>IFERROR(HLOOKUP(ES$1,'Nakladova matice_2018'!$A$1:$IW$188,75,FALSE),0)</f>
        <v>0</v>
      </c>
      <c r="ET102" s="19">
        <f>IFERROR(HLOOKUP(ET$1,'Nakladova matice_2018'!$A$1:$IW$188,75,FALSE),0)</f>
        <v>0</v>
      </c>
      <c r="EU102" s="19">
        <f>IFERROR(HLOOKUP(EU$1,'Nakladova matice_2018'!$A$1:$IW$188,75,FALSE),0)</f>
        <v>0</v>
      </c>
      <c r="EV102" s="19">
        <f>IFERROR(HLOOKUP(EV$1,'Nakladova matice_2018'!$A$1:$IW$188,75,FALSE),0)</f>
        <v>0</v>
      </c>
      <c r="EW102" s="19">
        <f>IFERROR(HLOOKUP(EW$1,'Nakladova matice_2018'!$A$1:$IW$188,75,FALSE),0)</f>
        <v>0</v>
      </c>
      <c r="EX102" s="19">
        <f>IFERROR(HLOOKUP(EX$1,'Nakladova matice_2018'!$A$1:$IW$188,75,FALSE),0)</f>
        <v>0</v>
      </c>
      <c r="EY102" s="19">
        <f>IFERROR(HLOOKUP(EY$1,'Nakladova matice_2018'!$A$1:$IW$188,75,FALSE),0)</f>
        <v>0</v>
      </c>
      <c r="EZ102" s="19">
        <f>IFERROR(HLOOKUP(EZ$1,'Nakladova matice_2018'!$A$1:$IW$188,75,FALSE),0)</f>
        <v>0</v>
      </c>
      <c r="FA102" s="19">
        <f>IFERROR(HLOOKUP(FA$1,'Nakladova matice_2018'!$A$1:$IW$188,75,FALSE),0)</f>
        <v>0</v>
      </c>
      <c r="FB102" s="19">
        <f>IFERROR(HLOOKUP(FB$1,'Nakladova matice_2018'!$A$1:$IW$188,75,FALSE),0)</f>
        <v>0</v>
      </c>
      <c r="FC102" s="19">
        <f>IFERROR(HLOOKUP(FC$1,'Nakladova matice_2018'!$A$1:$IW$188,75,FALSE),0)</f>
        <v>0</v>
      </c>
      <c r="FD102" s="19">
        <f>IFERROR(HLOOKUP(FD$1,'Nakladova matice_2018'!$A$1:$IW$188,75,FALSE),0)</f>
        <v>0</v>
      </c>
      <c r="FE102" s="19">
        <f>IFERROR(HLOOKUP(FE$1,'Nakladova matice_2018'!$A$1:$IW$188,75,FALSE),0)</f>
        <v>0</v>
      </c>
      <c r="FF102" s="19">
        <f>IFERROR(HLOOKUP(FF$1,'Nakladova matice_2018'!$A$1:$IW$188,75,FALSE),0)</f>
        <v>0</v>
      </c>
      <c r="FG102" s="19">
        <f>IFERROR(HLOOKUP(FG$1,'Nakladova matice_2018'!$A$1:$IW$188,75,FALSE),0)</f>
        <v>0</v>
      </c>
      <c r="FH102" s="19">
        <f>IFERROR(HLOOKUP(FH$1,'Nakladova matice_2018'!$A$1:$IW$188,75,FALSE),0)</f>
        <v>0</v>
      </c>
      <c r="FI102" s="19">
        <f>IFERROR(HLOOKUP(FI$1,'Nakladova matice_2018'!$A$1:$IW$188,75,FALSE),0)</f>
        <v>0</v>
      </c>
      <c r="FJ102" s="19">
        <f>IFERROR(HLOOKUP(FJ$1,'Nakladova matice_2018'!$A$1:$IW$188,75,FALSE),0)</f>
        <v>0</v>
      </c>
      <c r="FK102" s="19">
        <f>IFERROR(HLOOKUP(FK$1,'Nakladova matice_2018'!$A$1:$IW$188,75,FALSE),0)</f>
        <v>0</v>
      </c>
      <c r="FL102" s="19">
        <f>IFERROR(HLOOKUP(FL$1,'Nakladova matice_2018'!$A$1:$IW$188,75,FALSE),0)</f>
        <v>0</v>
      </c>
      <c r="FM102" s="19">
        <f>IFERROR(HLOOKUP(FM$1,'Nakladova matice_2018'!$A$1:$IW$188,75,FALSE),0)</f>
        <v>0</v>
      </c>
      <c r="FN102" s="19">
        <f>IFERROR(HLOOKUP(FN$1,'Nakladova matice_2018'!$A$1:$IW$188,75,FALSE),0)</f>
        <v>8687.2099999999991</v>
      </c>
      <c r="FO102" s="19">
        <f>IFERROR(HLOOKUP(FO$1,'Nakladova matice_2018'!$A$1:$IW$188,75,FALSE),0)</f>
        <v>0</v>
      </c>
      <c r="FP102" s="19">
        <f>IFERROR(HLOOKUP(FP$1,'Nakladova matice_2018'!$A$1:$IW$188,75,FALSE),0)</f>
        <v>0</v>
      </c>
      <c r="FQ102" s="19">
        <f>IFERROR(HLOOKUP(FQ$1,'Nakladova matice_2018'!$A$1:$IW$188,75,FALSE),0)</f>
        <v>0</v>
      </c>
      <c r="FR102" s="19">
        <f>IFERROR(HLOOKUP(FR$1,'Nakladova matice_2018'!$A$1:$IW$188,75,FALSE),0)</f>
        <v>0</v>
      </c>
      <c r="FS102" s="19">
        <f>IFERROR(HLOOKUP(FS$1,'Nakladova matice_2018'!$A$1:$IW$188,75,FALSE),0)</f>
        <v>0</v>
      </c>
      <c r="FT102" s="19">
        <f>IFERROR(HLOOKUP(FT$1,'Nakladova matice_2018'!$A$1:$IW$188,75,FALSE),0)</f>
        <v>0</v>
      </c>
      <c r="FU102" s="19">
        <f>IFERROR(HLOOKUP(FU$1,'Nakladova matice_2018'!$A$1:$IW$188,75,FALSE),0)</f>
        <v>0</v>
      </c>
      <c r="FV102" s="19">
        <f>IFERROR(HLOOKUP(FV$1,'Nakladova matice_2018'!$A$1:$IW$188,75,FALSE),0)</f>
        <v>0</v>
      </c>
      <c r="FW102" s="19">
        <f>IFERROR(HLOOKUP(FW$1,'Nakladova matice_2018'!$A$1:$IW$188,75,FALSE),0)</f>
        <v>29527</v>
      </c>
      <c r="FX102" s="19">
        <f>IFERROR(HLOOKUP(FX$1,'Nakladova matice_2018'!$A$1:$IW$188,75,FALSE),0)</f>
        <v>4773.62</v>
      </c>
      <c r="FY102" s="19">
        <f>IFERROR(HLOOKUP(FY$1,'Nakladova matice_2018'!$A$1:$IW$188,75,FALSE),0)</f>
        <v>0</v>
      </c>
      <c r="FZ102" s="19">
        <f>IFERROR(HLOOKUP(FZ$1,'Nakladova matice_2018'!$A$1:$IW$188,75,FALSE),0)</f>
        <v>0</v>
      </c>
      <c r="GA102" s="19">
        <f>IFERROR(HLOOKUP(GA$1,'Nakladova matice_2018'!$A$1:$IW$188,75,FALSE),0)</f>
        <v>6345.56</v>
      </c>
      <c r="GB102" s="19">
        <f>IFERROR(HLOOKUP(GB$1,'Nakladova matice_2018'!$A$1:$IW$188,75,FALSE),0)</f>
        <v>0</v>
      </c>
      <c r="GC102" s="19">
        <f>IFERROR(HLOOKUP(GC$1,'Nakladova matice_2018'!$A$1:$IW$188,75,FALSE),0)</f>
        <v>0</v>
      </c>
      <c r="GD102" s="19">
        <f>IFERROR(HLOOKUP(GD$1,'Nakladova matice_2018'!$A$1:$IW$188,75,FALSE),0)</f>
        <v>0</v>
      </c>
      <c r="GE102" s="19">
        <f>IFERROR(HLOOKUP(GE$1,'Nakladova matice_2018'!$A$1:$IW$188,75,FALSE),0)</f>
        <v>0</v>
      </c>
      <c r="GF102" s="19">
        <f>IFERROR(HLOOKUP(GF$1,'Nakladova matice_2018'!$A$1:$IW$188,75,FALSE),0)</f>
        <v>0</v>
      </c>
      <c r="GG102" s="19">
        <f>IFERROR(HLOOKUP(GG$1,'Nakladova matice_2018'!$A$1:$IW$188,75,FALSE),0)</f>
        <v>0</v>
      </c>
      <c r="GH102" s="19">
        <f>IFERROR(HLOOKUP(GH$1,'Nakladova matice_2018'!$A$1:$IW$188,75,FALSE),0)</f>
        <v>0</v>
      </c>
      <c r="GI102" s="19">
        <f>IFERROR(HLOOKUP(GI$1,'Nakladova matice_2018'!$A$1:$IW$188,75,FALSE),0)</f>
        <v>0</v>
      </c>
      <c r="GJ102" s="19">
        <f>IFERROR(HLOOKUP(GJ$1,'Nakladova matice_2018'!$A$1:$IW$188,75,FALSE),0)</f>
        <v>0</v>
      </c>
      <c r="GK102" s="19">
        <f>IFERROR(HLOOKUP(GK$1,'Nakladova matice_2018'!$A$1:$IW$188,75,FALSE),0)</f>
        <v>0</v>
      </c>
      <c r="GL102" s="19">
        <f>IFERROR(HLOOKUP(GL$1,'Nakladova matice_2018'!$A$1:$IW$188,75,FALSE),0)</f>
        <v>0</v>
      </c>
      <c r="GM102" s="19">
        <f>IFERROR(HLOOKUP(GM$1,'Nakladova matice_2018'!$A$1:$IW$188,75,FALSE),0)</f>
        <v>0</v>
      </c>
      <c r="GN102" s="19">
        <f>IFERROR(HLOOKUP(GN$1,'Nakladova matice_2018'!$A$1:$IW$188,75,FALSE),0)</f>
        <v>0</v>
      </c>
      <c r="GO102" s="19">
        <f>IFERROR(HLOOKUP(GO$1,'Nakladova matice_2018'!$A$1:$IW$188,75,FALSE),0)</f>
        <v>0</v>
      </c>
      <c r="GP102" s="19">
        <f>IFERROR(HLOOKUP(GP$1,'Nakladova matice_2018'!$A$1:$IW$188,75,FALSE),0)</f>
        <v>0</v>
      </c>
      <c r="GQ102" s="19">
        <f>IFERROR(HLOOKUP(GQ$1,'Nakladova matice_2018'!$A$1:$IW$188,75,FALSE),0)</f>
        <v>0</v>
      </c>
      <c r="GR102" s="19">
        <f>IFERROR(HLOOKUP(GR$1,'Nakladova matice_2018'!$A$1:$IW$188,75,FALSE),0)</f>
        <v>0</v>
      </c>
      <c r="GS102" s="19">
        <f>IFERROR(HLOOKUP(GS$1,'Nakladova matice_2018'!$A$1:$IW$188,75,FALSE),0)</f>
        <v>0</v>
      </c>
      <c r="GT102" s="19">
        <f>IFERROR(HLOOKUP(GT$1,'Nakladova matice_2018'!$A$1:$IW$188,75,FALSE),0)</f>
        <v>0</v>
      </c>
      <c r="GU102" s="19">
        <f>IFERROR(HLOOKUP(GU$1,'Nakladova matice_2018'!$A$1:$IW$188,75,FALSE),0)</f>
        <v>0</v>
      </c>
      <c r="GV102" s="19">
        <f>IFERROR(HLOOKUP(GV$1,'Nakladova matice_2018'!$A$1:$IW$188,75,FALSE),0)</f>
        <v>3120.68</v>
      </c>
      <c r="GW102" s="19">
        <f>IFERROR(HLOOKUP(GW$1,'Nakladova matice_2018'!$A$1:$IW$188,75,FALSE),0)</f>
        <v>0</v>
      </c>
      <c r="GX102" s="19">
        <f>IFERROR(HLOOKUP(GX$1,'Nakladova matice_2018'!$A$1:$IW$188,75,FALSE),0)</f>
        <v>0</v>
      </c>
      <c r="GY102" s="19">
        <f>IFERROR(HLOOKUP(GY$1,'Nakladova matice_2018'!$A$1:$IW$188,75,FALSE),0)</f>
        <v>0</v>
      </c>
      <c r="GZ102" s="19">
        <f>IFERROR(HLOOKUP(GZ$1,'Nakladova matice_2018'!$A$1:$IW$188,75,FALSE),0)</f>
        <v>1359.9</v>
      </c>
      <c r="HA102" s="19">
        <f>IFERROR(HLOOKUP(HA$1,'Nakladova matice_2018'!$A$1:$IW$188,75,FALSE),0)</f>
        <v>4790.46</v>
      </c>
      <c r="HB102" s="19">
        <f>IFERROR(HLOOKUP(HB$1,'Nakladova matice_2018'!$A$1:$IW$188,75,FALSE),0)</f>
        <v>0</v>
      </c>
      <c r="HC102" s="19">
        <f>IFERROR(HLOOKUP(HC$1,'Nakladova matice_2018'!$A$1:$IW$188,75,FALSE),0)</f>
        <v>4708.1099999999997</v>
      </c>
      <c r="HD102" s="19">
        <f>IFERROR(HLOOKUP(HD$1,'Nakladova matice_2018'!$A$1:$IW$188,75,FALSE),0)</f>
        <v>11497.42</v>
      </c>
      <c r="HE102" s="19">
        <f>IFERROR(HLOOKUP(HE$1,'Nakladova matice_2018'!$A$1:$IW$188,75,FALSE),0)</f>
        <v>71787.22</v>
      </c>
      <c r="HF102" s="19">
        <f>IFERROR(HLOOKUP(HF$1,'Nakladova matice_2018'!$A$1:$IW$188,75,FALSE),0)</f>
        <v>37157.730000000003</v>
      </c>
      <c r="HG102" s="19">
        <f>IFERROR(HLOOKUP(HG$1,'Nakladova matice_2018'!$A$1:$IW$188,75,FALSE),0)</f>
        <v>2820.97</v>
      </c>
      <c r="HH102" s="19">
        <f>IFERROR(HLOOKUP(HH$1,'Nakladova matice_2018'!$A$1:$IW$188,75,FALSE),0)</f>
        <v>13608.6</v>
      </c>
      <c r="HI102" s="19">
        <f>IFERROR(HLOOKUP(HI$1,'Nakladova matice_2018'!$A$1:$IW$188,75,FALSE),0)</f>
        <v>0</v>
      </c>
      <c r="HJ102" s="19">
        <f>IFERROR(HLOOKUP(HJ$1,'Nakladova matice_2018'!$A$1:$IW$188,75,FALSE),0)</f>
        <v>7062.66</v>
      </c>
      <c r="HK102" s="19">
        <f>IFERROR(HLOOKUP(HK$1,'Nakladova matice_2018'!$A$1:$IW$188,75,FALSE),0)</f>
        <v>0</v>
      </c>
      <c r="HL102" s="19">
        <f>IFERROR(HLOOKUP(HL$1,'Nakladova matice_2018'!$A$1:$IW$188,75,FALSE),0)</f>
        <v>0</v>
      </c>
      <c r="HM102" s="19">
        <f>IFERROR(HLOOKUP(HM$1,'Nakladova matice_2018'!$A$1:$IW$188,75,FALSE),0)</f>
        <v>0</v>
      </c>
      <c r="HN102" s="19">
        <f>IFERROR(HLOOKUP(HN$1,'Nakladova matice_2018'!$A$1:$IW$188,75,FALSE),0)</f>
        <v>0</v>
      </c>
      <c r="HO102" s="19">
        <f>IFERROR(HLOOKUP(HO$1,'Nakladova matice_2018'!$A$1:$IW$188,75,FALSE),0)</f>
        <v>0</v>
      </c>
      <c r="HP102" s="19">
        <f>IFERROR(HLOOKUP(HP$1,'Nakladova matice_2018'!$A$1:$IW$188,75,FALSE),0)</f>
        <v>0</v>
      </c>
      <c r="HQ102" s="19">
        <f>IFERROR(HLOOKUP(HQ$1,'Nakladova matice_2018'!$A$1:$IW$188,75,FALSE),0)</f>
        <v>0</v>
      </c>
      <c r="HR102" s="19">
        <f>IFERROR(HLOOKUP(HR$1,'Nakladova matice_2018'!$A$1:$IW$188,75,FALSE),0)</f>
        <v>0</v>
      </c>
      <c r="HS102" s="19">
        <f>IFERROR(HLOOKUP(HS$1,'Nakladova matice_2018'!$A$1:$IW$188,75,FALSE),0)</f>
        <v>0</v>
      </c>
      <c r="HT102" s="19">
        <f>IFERROR(HLOOKUP(HT$1,'Nakladova matice_2018'!$A$1:$IW$188,75,FALSE),0)</f>
        <v>0</v>
      </c>
      <c r="HU102" s="19">
        <f>IFERROR(HLOOKUP(HU$1,'Nakladova matice_2018'!$A$1:$IW$188,75,FALSE),0)</f>
        <v>0</v>
      </c>
      <c r="HV102" s="19">
        <f>IFERROR(HLOOKUP(HV$1,'Nakladova matice_2018'!$A$1:$IW$188,75,FALSE),0)</f>
        <v>0</v>
      </c>
      <c r="HW102" s="19">
        <f>IFERROR(HLOOKUP(HW$1,'Nakladova matice_2018'!$A$1:$IW$188,75,FALSE),0)</f>
        <v>0</v>
      </c>
      <c r="HX102" s="19">
        <f>IFERROR(HLOOKUP(HX$1,'Nakladova matice_2018'!$A$1:$IW$188,75,FALSE),0)</f>
        <v>0</v>
      </c>
      <c r="HY102" s="19">
        <f>IFERROR(HLOOKUP(HY$1,'Nakladova matice_2018'!$A$1:$IW$188,75,FALSE),0)</f>
        <v>0</v>
      </c>
      <c r="HZ102" s="19">
        <f>IFERROR(HLOOKUP(HZ$1,'Nakladova matice_2018'!$A$1:$IW$188,75,FALSE),0)</f>
        <v>0</v>
      </c>
      <c r="IA102" s="19">
        <f>IFERROR(HLOOKUP(IA$1,'Nakladova matice_2018'!$A$1:$IW$188,75,FALSE),0)</f>
        <v>300</v>
      </c>
      <c r="IB102" s="19">
        <f>IFERROR(HLOOKUP(IB$1,'Nakladova matice_2018'!$A$1:$IW$188,75,FALSE),0)</f>
        <v>50</v>
      </c>
      <c r="IC102" s="19">
        <f>IFERROR(HLOOKUP(IC$1,'Nakladova matice_2018'!$A$1:$IW$188,75,FALSE),0)</f>
        <v>0</v>
      </c>
      <c r="ID102" s="19">
        <f>IFERROR(HLOOKUP(ID$1,'Nakladova matice_2018'!$A$1:$IW$188,75,FALSE),0)</f>
        <v>900</v>
      </c>
      <c r="IE102" s="19">
        <f>IFERROR(HLOOKUP(IE$1,'Nakladova matice_2018'!$A$1:$IW$188,75,FALSE),0)</f>
        <v>0</v>
      </c>
      <c r="IF102" s="19">
        <f>IFERROR(HLOOKUP(IF$1,'Nakladova matice_2018'!$A$1:$IW$188,75,FALSE),0)</f>
        <v>0</v>
      </c>
      <c r="IG102" s="19">
        <f>IFERROR(HLOOKUP(IG$1,'Nakladova matice_2018'!$A$1:$IW$188,75,FALSE),0)</f>
        <v>0</v>
      </c>
      <c r="IH102" s="19">
        <f>IFERROR(HLOOKUP(IH$1,'Nakladova matice_2018'!$A$1:$IW$188,75,FALSE),0)</f>
        <v>0</v>
      </c>
      <c r="II102" s="19">
        <f>IFERROR(HLOOKUP(II$1,'Nakladova matice_2018'!$A$1:$IW$188,75,FALSE),0)</f>
        <v>0</v>
      </c>
      <c r="IJ102" s="19">
        <f>IFERROR(HLOOKUP(IJ$1,'Nakladova matice_2018'!$A$1:$IW$188,75,FALSE),0)</f>
        <v>0</v>
      </c>
      <c r="IK102" s="19">
        <f>IFERROR(HLOOKUP(IK$1,'Nakladova matice_2018'!$A$1:$IW$188,75,FALSE),0)</f>
        <v>2893.11</v>
      </c>
      <c r="IL102" s="19">
        <f>IFERROR(HLOOKUP(IL$1,'Nakladova matice_2018'!$A$1:$IW$188,75,FALSE),0)</f>
        <v>0</v>
      </c>
      <c r="IM102" s="19">
        <f>IFERROR(HLOOKUP(IM$1,'Nakladova matice_2018'!$A$1:$IW$188,75,FALSE),0)</f>
        <v>0</v>
      </c>
      <c r="IN102" s="19">
        <f>IFERROR(HLOOKUP(IN$1,'Nakladova matice_2018'!$A$1:$IW$188,75,FALSE),0)</f>
        <v>0</v>
      </c>
      <c r="IO102" s="19">
        <f>IFERROR(HLOOKUP(IO$1,'Nakladova matice_2018'!$A$1:$IW$188,75,FALSE),0)</f>
        <v>0</v>
      </c>
      <c r="IP102" s="19">
        <f>IFERROR(HLOOKUP(IP$1,'Nakladova matice_2018'!$A$1:$IW$188,75,FALSE),0)</f>
        <v>0</v>
      </c>
      <c r="IQ102" s="19">
        <f>IFERROR(HLOOKUP(IQ$1,'Nakladova matice_2018'!$A$1:$IW$188,75,FALSE),0)</f>
        <v>0</v>
      </c>
      <c r="IR102" s="19">
        <f>IFERROR(HLOOKUP(IR$1,'Nakladova matice_2018'!$A$1:$IW$188,75,FALSE),0)</f>
        <v>0</v>
      </c>
      <c r="IS102" s="19">
        <f>IFERROR(HLOOKUP(IS$1,'Nakladova matice_2018'!$A$1:$IW$188,75,FALSE),0)</f>
        <v>0</v>
      </c>
      <c r="IT102" s="19">
        <f>IFERROR(HLOOKUP(IT$1,'Nakladova matice_2018'!$A$1:$IW$188,75,FALSE),0)</f>
        <v>0</v>
      </c>
      <c r="IU102" s="19">
        <f>IFERROR(HLOOKUP(IU$1,'Nakladova matice_2018'!$A$1:$IW$188,75,FALSE),0)</f>
        <v>0</v>
      </c>
      <c r="IV102" s="19">
        <f>IFERROR(HLOOKUP(IV$1,'Nakladova matice_2018'!$A$1:$IW$188,75,FALSE),0)</f>
        <v>0</v>
      </c>
      <c r="IW102" s="19">
        <f>IFERROR(HLOOKUP(IW$1,'Nakladova matice_2018'!$A$1:$IW$188,75,FALSE),0)</f>
        <v>0</v>
      </c>
      <c r="IX102" s="19">
        <f>IFERROR(HLOOKUP(IX$1,'Nakladova matice_2018'!$A$1:$IW$188,75,FALSE),0)</f>
        <v>0</v>
      </c>
      <c r="IY102" s="19">
        <f>IFERROR(HLOOKUP(IY$1,'Nakladova matice_2018'!$A$1:$IW$188,75,FALSE),0)</f>
        <v>0</v>
      </c>
      <c r="IZ102" s="19">
        <f>IFERROR(HLOOKUP(IZ$1,'Nakladova matice_2018'!$A$1:$IW$188,75,FALSE),0)</f>
        <v>0</v>
      </c>
      <c r="JA102" s="19">
        <f>IFERROR(HLOOKUP(JA$1,'Nakladova matice_2018'!$A$1:$IW$188,75,FALSE),0)</f>
        <v>0</v>
      </c>
      <c r="JB102" s="19">
        <f>IFERROR(HLOOKUP(JB$1,'Nakladova matice_2018'!$A$1:$IW$188,75,FALSE),0)</f>
        <v>0</v>
      </c>
      <c r="JC102" s="19">
        <f>IFERROR(HLOOKUP(JC$1,'Nakladova matice_2018'!$A$1:$IW$188,75,FALSE),0)</f>
        <v>0</v>
      </c>
      <c r="JD102" s="19">
        <f>IFERROR(HLOOKUP(JD$1,'Nakladova matice_2018'!$A$1:$IW$188,75,FALSE),0)</f>
        <v>0</v>
      </c>
      <c r="JE102" s="19">
        <f>IFERROR(HLOOKUP(JE$1,'Nakladova matice_2018'!$A$1:$IW$188,75,FALSE),0)</f>
        <v>0</v>
      </c>
      <c r="JF102" s="19">
        <f>IFERROR(HLOOKUP(JF$1,'Nakladova matice_2018'!$A$1:$IW$188,75,FALSE),0)</f>
        <v>0</v>
      </c>
      <c r="JG102" s="19">
        <f>IFERROR(HLOOKUP(JG$1,'Nakladova matice_2018'!$A$1:$IW$188,75,FALSE),0)</f>
        <v>0</v>
      </c>
      <c r="JH102" s="19">
        <f>IFERROR(HLOOKUP(JH$1,'Nakladova matice_2018'!$A$1:$IW$188,75,FALSE),0)</f>
        <v>0</v>
      </c>
      <c r="JI102" s="19">
        <f>IFERROR(HLOOKUP(JI$1,'Nakladova matice_2018'!$A$1:$IW$188,75,FALSE),0)</f>
        <v>0</v>
      </c>
      <c r="JJ102" s="19">
        <f>IFERROR(HLOOKUP(JJ$1,'Nakladova matice_2018'!$A$1:$IW$188,75,FALSE),0)</f>
        <v>0</v>
      </c>
      <c r="JK102" s="19">
        <f>IFERROR(HLOOKUP(JK$1,'Nakladova matice_2018'!$A$1:$IW$188,75,FALSE),0)</f>
        <v>0</v>
      </c>
      <c r="JL102" s="19">
        <f>IFERROR(HLOOKUP(JL$1,'Nakladova matice_2018'!$A$1:$IW$188,75,FALSE),0)</f>
        <v>0</v>
      </c>
      <c r="JM102" s="19">
        <f>IFERROR(HLOOKUP(JM$1,'Nakladova matice_2018'!$A$1:$IW$188,75,FALSE),0)</f>
        <v>0</v>
      </c>
      <c r="JN102" s="19">
        <f>IFERROR(HLOOKUP(JN$1,'Nakladova matice_2018'!$A$1:$IW$188,75,FALSE),0)</f>
        <v>0</v>
      </c>
      <c r="JO102" s="19">
        <f>IFERROR(HLOOKUP(JO$1,'Nakladova matice_2018'!$A$1:$IW$188,75,FALSE),0)</f>
        <v>0</v>
      </c>
      <c r="JP102" s="19">
        <f>IFERROR(HLOOKUP(JP$1,'Nakladova matice_2018'!$A$1:$IW$188,75,FALSE),0)</f>
        <v>0</v>
      </c>
      <c r="JQ102" s="19">
        <f>IFERROR(HLOOKUP(JQ$1,'Nakladova matice_2018'!$A$1:$IW$188,75,FALSE),0)</f>
        <v>0</v>
      </c>
      <c r="JR102" s="19">
        <f>IFERROR(HLOOKUP(JR$1,'Nakladova matice_2018'!$A$1:$IW$188,75,FALSE),0)</f>
        <v>0</v>
      </c>
      <c r="JS102" s="19">
        <f>IFERROR(HLOOKUP(JS$1,'Nakladova matice_2018'!$A$1:$IW$188,75,FALSE),0)</f>
        <v>0</v>
      </c>
      <c r="JT102" s="19">
        <f>IFERROR(HLOOKUP(JT$1,'Nakladova matice_2018'!$A$1:$IW$188,75,FALSE),0)</f>
        <v>0</v>
      </c>
      <c r="JU102" s="19">
        <f>IFERROR(HLOOKUP(JU$1,'Nakladova matice_2018'!$A$1:$IW$188,75,FALSE),0)</f>
        <v>0</v>
      </c>
      <c r="JV102" s="19">
        <f>IFERROR(HLOOKUP(JV$1,'Nakladova matice_2018'!$A$1:$IW$188,75,FALSE),0)</f>
        <v>0</v>
      </c>
      <c r="JW102" s="19">
        <f>IFERROR(HLOOKUP(JW$1,'Nakladova matice_2018'!$A$1:$IW$188,75,FALSE),0)</f>
        <v>0</v>
      </c>
      <c r="JX102" s="19">
        <f>IFERROR(HLOOKUP(JX$1,'Nakladova matice_2018'!$A$1:$IW$188,75,FALSE),0)</f>
        <v>0</v>
      </c>
      <c r="JY102" s="19">
        <f>IFERROR(HLOOKUP(JY$1,'Nakladova matice_2018'!$A$1:$IW$188,75,FALSE),0)</f>
        <v>0</v>
      </c>
      <c r="JZ102" s="19">
        <f>IFERROR(HLOOKUP(JZ$1,'Nakladova matice_2018'!$A$1:$IW$188,75,FALSE),0)</f>
        <v>0</v>
      </c>
      <c r="KA102" s="19">
        <f>IFERROR(HLOOKUP(KA$1,'Nakladova matice_2018'!$A$1:$IW$188,75,FALSE),0)</f>
        <v>0</v>
      </c>
      <c r="KB102" s="19">
        <f>IFERROR(HLOOKUP(KB$1,'Nakladova matice_2018'!$A$1:$IW$188,75,FALSE),0)</f>
        <v>0</v>
      </c>
      <c r="KC102" s="19">
        <f>IFERROR(HLOOKUP(KC$1,'Nakladova matice_2018'!$A$1:$IW$188,75,FALSE),0)</f>
        <v>302.5</v>
      </c>
      <c r="KD102" s="19">
        <f>IFERROR(HLOOKUP(KD$1,'Nakladova matice_2018'!$A$1:$IW$188,75,FALSE),0)</f>
        <v>605</v>
      </c>
      <c r="KE102" s="19">
        <f>IFERROR(HLOOKUP(KE$1,'Nakladova matice_2018'!$A$1:$IW$188,75,FALSE),0)</f>
        <v>0</v>
      </c>
      <c r="KF102" s="19">
        <f>IFERROR(HLOOKUP(KF$1,'Nakladova matice_2018'!$A$1:$IW$188,75,FALSE),0)</f>
        <v>0</v>
      </c>
      <c r="KG102" s="19">
        <f>IFERROR(HLOOKUP(KG$1,'Nakladova matice_2018'!$A$1:$IW$188,75,FALSE),0)</f>
        <v>0</v>
      </c>
      <c r="KH102" s="19">
        <f>IFERROR(HLOOKUP(KH$1,'Nakladova matice_2018'!$A$1:$IW$188,75,FALSE),0)</f>
        <v>0</v>
      </c>
      <c r="KI102" s="19">
        <f>IFERROR(HLOOKUP(KI$1,'Nakladova matice_2018'!$A$1:$IW$188,75,FALSE),0)</f>
        <v>0</v>
      </c>
      <c r="KJ102" s="19">
        <f>IFERROR(HLOOKUP(KJ$1,'Nakladova matice_2018'!$A$1:$IW$188,75,FALSE),0)</f>
        <v>0</v>
      </c>
      <c r="KK102" s="19">
        <f>IFERROR(HLOOKUP(KK$1,'Nakladova matice_2018'!$A$1:$IW$188,75,FALSE),0)</f>
        <v>0</v>
      </c>
      <c r="KL102" s="19">
        <f>IFERROR(HLOOKUP(KL$1,'Nakladova matice_2018'!$A$1:$IW$188,75,FALSE),0)</f>
        <v>0</v>
      </c>
      <c r="KM102" s="19">
        <f>IFERROR(HLOOKUP(KM$1,'Nakladova matice_2018'!$A$1:$IW$188,75,FALSE),0)</f>
        <v>0</v>
      </c>
      <c r="KN102" s="19">
        <f>IFERROR(HLOOKUP(KN$1,'Nakladova matice_2018'!$A$1:$IW$188,75,FALSE),0)</f>
        <v>0</v>
      </c>
      <c r="KO102" s="19">
        <f>IFERROR(HLOOKUP(KO$1,'Nakladova matice_2018'!$A$1:$IW$188,75,FALSE),0)</f>
        <v>0</v>
      </c>
      <c r="KP102" s="19">
        <f>IFERROR(HLOOKUP(KP$1,'Nakladova matice_2018'!$A$1:$IW$188,75,FALSE),0)</f>
        <v>0</v>
      </c>
      <c r="KQ102" s="19">
        <f>IFERROR(HLOOKUP(KQ$1,'Nakladova matice_2018'!$A$1:$IW$188,75,FALSE),0)</f>
        <v>0</v>
      </c>
      <c r="KR102" s="19">
        <f>IFERROR(HLOOKUP(KR$1,'Nakladova matice_2018'!$A$1:$IW$188,75,FALSE),0)</f>
        <v>0</v>
      </c>
      <c r="KS102" s="19">
        <f>IFERROR(HLOOKUP(KS$1,'Nakladova matice_2018'!$A$1:$IW$188,75,FALSE),0)</f>
        <v>0</v>
      </c>
      <c r="KT102" s="19">
        <f>IFERROR(HLOOKUP(KT$1,'Nakladova matice_2018'!$A$1:$IW$188,75,FALSE),0)</f>
        <v>0</v>
      </c>
      <c r="KU102" s="19">
        <f>IFERROR(HLOOKUP(KU$1,'Nakladova matice_2018'!$A$1:$IW$188,75,FALSE),0)</f>
        <v>0</v>
      </c>
      <c r="KV102" s="19">
        <f>IFERROR(HLOOKUP(KV$1,'Nakladova matice_2018'!$A$1:$IW$188,75,FALSE),0)</f>
        <v>0</v>
      </c>
      <c r="KW102" s="19">
        <f>IFERROR(HLOOKUP(KW$1,'Nakladova matice_2018'!$A$1:$IW$188,75,FALSE),0)</f>
        <v>0</v>
      </c>
      <c r="KX102" s="19">
        <f>IFERROR(HLOOKUP(KX$1,'Nakladova matice_2018'!$A$1:$IW$188,75,FALSE),0)</f>
        <v>0</v>
      </c>
      <c r="KY102" s="19">
        <f>IFERROR(HLOOKUP(KY$1,'Nakladova matice_2018'!$A$1:$IW$188,75,FALSE),0)</f>
        <v>0</v>
      </c>
      <c r="KZ102" s="19">
        <f>IFERROR(HLOOKUP(KZ$1,'Nakladova matice_2018'!$A$1:$IW$188,75,FALSE),0)</f>
        <v>1061.5</v>
      </c>
      <c r="LA102" s="19">
        <f>IFERROR(HLOOKUP(LA$1,'Nakladova matice_2018'!$A$1:$IW$188,75,FALSE),0)</f>
        <v>0</v>
      </c>
      <c r="LB102" s="19">
        <f>IFERROR(HLOOKUP(LB$1,'Nakladova matice_2018'!$A$1:$IW$188,75,FALSE),0)</f>
        <v>9337.7000000000007</v>
      </c>
      <c r="LC102" s="19">
        <f>IFERROR(HLOOKUP(LC$1,'Nakladova matice_2018'!$A$1:$IW$188,75,FALSE),0)</f>
        <v>0</v>
      </c>
      <c r="LD102" s="19">
        <f>IFERROR(HLOOKUP(LD$1,'Nakladova matice_2018'!$A$1:$IW$188,75,FALSE),0)</f>
        <v>0</v>
      </c>
      <c r="LE102" s="19">
        <f>IFERROR(HLOOKUP(LE$1,'Nakladova matice_2018'!$A$1:$IW$188,75,FALSE),0)</f>
        <v>0</v>
      </c>
      <c r="LF102" s="19">
        <f>IFERROR(HLOOKUP(LF$1,'Nakladova matice_2018'!$A$1:$IW$188,75,FALSE),0)</f>
        <v>0</v>
      </c>
      <c r="LG102" s="19">
        <f>IFERROR(HLOOKUP(LG$1,'Nakladova matice_2018'!$A$1:$IW$188,75,FALSE),0)</f>
        <v>0</v>
      </c>
      <c r="LH102" s="19">
        <f>IFERROR(HLOOKUP(LH$1,'Nakladova matice_2018'!$A$1:$IW$188,75,FALSE),0)</f>
        <v>0</v>
      </c>
      <c r="LI102" s="19">
        <f>IFERROR(HLOOKUP(LI$1,'Nakladova matice_2018'!$A$1:$IW$188,75,FALSE),0)</f>
        <v>0</v>
      </c>
      <c r="LJ102" s="19">
        <f>IFERROR(HLOOKUP(LJ$1,'Nakladova matice_2018'!$A$1:$IW$188,75,FALSE),0)</f>
        <v>0</v>
      </c>
      <c r="LK102" s="19">
        <f>IFERROR(HLOOKUP(LK$1,'Nakladova matice_2018'!$A$1:$IW$188,75,FALSE),0)</f>
        <v>0</v>
      </c>
      <c r="LL102" s="19">
        <f>IFERROR(HLOOKUP(LL$1,'Nakladova matice_2018'!$A$1:$IW$188,75,FALSE),0)</f>
        <v>0</v>
      </c>
      <c r="LM102" s="19">
        <f>IFERROR(HLOOKUP(LM$1,'Nakladova matice_2018'!$A$1:$IW$188,75,FALSE),0)</f>
        <v>0</v>
      </c>
      <c r="LN102" s="19">
        <f>IFERROR(HLOOKUP(LN$1,'Nakladova matice_2018'!$A$1:$IW$188,75,FALSE),0)</f>
        <v>0</v>
      </c>
      <c r="LO102" s="19">
        <f>IFERROR(HLOOKUP(LO$1,'Nakladova matice_2018'!$A$1:$IW$188,75,FALSE),0)</f>
        <v>0</v>
      </c>
      <c r="LP102" s="19">
        <f>IFERROR(HLOOKUP(LP$1,'Nakladova matice_2018'!$A$1:$IW$188,75,FALSE),0)</f>
        <v>9680</v>
      </c>
      <c r="LQ102" s="19">
        <f>IFERROR(HLOOKUP(LQ$1,'Nakladova matice_2018'!$A$1:$IW$188,75,FALSE),0)</f>
        <v>0</v>
      </c>
      <c r="LR102" s="19">
        <f>IFERROR(HLOOKUP(LR$1,'Nakladova matice_2018'!$A$1:$IW$188,75,FALSE),0)</f>
        <v>0</v>
      </c>
      <c r="LS102" s="19">
        <f>IFERROR(HLOOKUP(LS$1,'Nakladova matice_2018'!$A$1:$IW$188,75,FALSE),0)</f>
        <v>0</v>
      </c>
      <c r="LT102" s="19">
        <f>IFERROR(HLOOKUP(LT$1,'Nakladova matice_2018'!$A$1:$IW$188,75,FALSE),0)</f>
        <v>484</v>
      </c>
      <c r="LU102" s="19">
        <f>IFERROR(HLOOKUP(LU$1,'Nakladova matice_2018'!$A$1:$IW$188,75,FALSE),0)</f>
        <v>0</v>
      </c>
      <c r="LV102" s="19">
        <f>IFERROR(HLOOKUP(LV$1,'Nakladova matice_2018'!$A$1:$IW$188,75,FALSE),0)</f>
        <v>0</v>
      </c>
      <c r="LW102" s="19">
        <f>IFERROR(HLOOKUP(LW$1,'Nakladova matice_2018'!$A$1:$IW$188,75,FALSE),0)</f>
        <v>0</v>
      </c>
      <c r="LX102" s="19">
        <f>IFERROR(HLOOKUP(LX$1,'Nakladova matice_2018'!$A$1:$IW$188,75,FALSE),0)</f>
        <v>0</v>
      </c>
      <c r="LY102" s="19">
        <f>IFERROR(HLOOKUP(LY$1,'Nakladova matice_2018'!$A$1:$IW$188,75,FALSE),0)</f>
        <v>0</v>
      </c>
      <c r="LZ102" s="19">
        <f>IFERROR(HLOOKUP(LZ$1,'Nakladova matice_2018'!$A$1:$IW$188,75,FALSE),0)</f>
        <v>0</v>
      </c>
      <c r="MA102" s="19">
        <f>IFERROR(HLOOKUP(MA$1,'Nakladova matice_2018'!$A$1:$IW$188,75,FALSE),0)</f>
        <v>0</v>
      </c>
      <c r="MB102" s="19">
        <f>IFERROR(HLOOKUP(MB$1,'Nakladova matice_2018'!$A$1:$IW$188,75,FALSE),0)</f>
        <v>0</v>
      </c>
      <c r="MC102" s="19">
        <f>IFERROR(HLOOKUP(MC$1,'Nakladova matice_2018'!$A$1:$IW$188,75,FALSE),0)</f>
        <v>0</v>
      </c>
      <c r="MD102" s="19">
        <f>IFERROR(HLOOKUP(MD$1,'Nakladova matice_2018'!$A$1:$IW$188,75,FALSE),0)</f>
        <v>0</v>
      </c>
      <c r="ME102" s="19">
        <f>IFERROR(HLOOKUP(ME$1,'Nakladova matice_2018'!$A$1:$IW$188,75,FALSE),0)</f>
        <v>0</v>
      </c>
      <c r="MF102" s="19">
        <f>IFERROR(HLOOKUP(MF$1,'Nakladova matice_2018'!$A$1:$IW$188,75,FALSE),0)</f>
        <v>0</v>
      </c>
      <c r="MG102" s="19">
        <f>IFERROR(HLOOKUP(MG$1,'Nakladova matice_2018'!$A$1:$IW$188,75,FALSE),0)</f>
        <v>0</v>
      </c>
      <c r="MH102" s="19">
        <f>IFERROR(HLOOKUP(MH$1,'Nakladova matice_2018'!$A$1:$IW$188,75,FALSE),0)</f>
        <v>0</v>
      </c>
      <c r="MI102" s="19">
        <f>IFERROR(HLOOKUP(MI$1,'Nakladova matice_2018'!$A$1:$IW$188,75,FALSE),0)</f>
        <v>0</v>
      </c>
      <c r="MJ102" s="19">
        <f>IFERROR(HLOOKUP(MJ$1,'Nakladova matice_2018'!$A$1:$IW$188,75,FALSE),0)</f>
        <v>0</v>
      </c>
      <c r="MK102" s="19">
        <f>IFERROR(HLOOKUP(MK$1,'Nakladova matice_2018'!$A$1:$IW$188,75,FALSE),0)</f>
        <v>0</v>
      </c>
      <c r="ML102" s="19">
        <f>IFERROR(HLOOKUP(ML$1,'Nakladova matice_2018'!$A$1:$IW$188,75,FALSE),0)</f>
        <v>0</v>
      </c>
      <c r="MM102" s="19">
        <f>IFERROR(HLOOKUP(MM$1,'Nakladova matice_2018'!$A$1:$IW$188,75,FALSE),0)</f>
        <v>0</v>
      </c>
      <c r="MN102" s="19">
        <f>IFERROR(HLOOKUP(MN$1,'Nakladova matice_2018'!$A$1:$IW$188,75,FALSE),0)</f>
        <v>0</v>
      </c>
      <c r="MO102" s="20">
        <f t="shared" si="85"/>
        <v>703187.46999999986</v>
      </c>
      <c r="MP102" s="20">
        <f>MO102-'Nakladova matice_2018'!IX75</f>
        <v>0</v>
      </c>
    </row>
    <row r="103" spans="1:354" x14ac:dyDescent="0.2">
      <c r="A103" s="27">
        <v>518158</v>
      </c>
      <c r="B103" s="21" t="s">
        <v>245</v>
      </c>
      <c r="C103" s="53">
        <v>0</v>
      </c>
      <c r="D103" s="19">
        <f>IFERROR(HLOOKUP(D$1,'Nakladova matice_2018'!$A$1:$IW$188,76,FALSE),0)</f>
        <v>0</v>
      </c>
      <c r="E103" s="19">
        <f>IFERROR(HLOOKUP(E$1,'Nakladova matice_2018'!$A$1:$IW$188,76,FALSE),0)</f>
        <v>0</v>
      </c>
      <c r="F103" s="19">
        <f>IFERROR(HLOOKUP(F$1,'Nakladova matice_2018'!$A$1:$IW$188,76,FALSE),0)</f>
        <v>0</v>
      </c>
      <c r="G103" s="19">
        <f>IFERROR(HLOOKUP(G$1,'Nakladova matice_2018'!$A$1:$IW$188,76,FALSE),0)</f>
        <v>0</v>
      </c>
      <c r="H103" s="19">
        <f>IFERROR(HLOOKUP(H$1,'Nakladova matice_2018'!$A$1:$IW$188,76,FALSE),0)</f>
        <v>0</v>
      </c>
      <c r="I103" s="19">
        <f>IFERROR(HLOOKUP(I$1,'Nakladova matice_2018'!$A$1:$IW$188,76,FALSE),0)</f>
        <v>0</v>
      </c>
      <c r="J103" s="19">
        <f>IFERROR(HLOOKUP(J$1,'Nakladova matice_2018'!$A$1:$IW$188,76,FALSE),0)</f>
        <v>0</v>
      </c>
      <c r="K103" s="19">
        <f>IFERROR(HLOOKUP(K$1,'Nakladova matice_2018'!$A$1:$IW$188,76,FALSE),0)</f>
        <v>0</v>
      </c>
      <c r="L103" s="19">
        <f>IFERROR(HLOOKUP(L$1,'Nakladova matice_2018'!$A$1:$IW$188,76,FALSE),0)</f>
        <v>0</v>
      </c>
      <c r="M103" s="19">
        <f>IFERROR(HLOOKUP(M$1,'Nakladova matice_2018'!$A$1:$IW$188,76,FALSE),0)</f>
        <v>0</v>
      </c>
      <c r="N103" s="19">
        <f>IFERROR(HLOOKUP(N$1,'Nakladova matice_2018'!$A$1:$IW$188,76,FALSE),0)</f>
        <v>0</v>
      </c>
      <c r="O103" s="19">
        <f>IFERROR(HLOOKUP(O$1,'Nakladova matice_2018'!$A$1:$IW$188,76,FALSE),0)</f>
        <v>0</v>
      </c>
      <c r="P103" s="19">
        <f>IFERROR(HLOOKUP(P$1,'Nakladova matice_2018'!$A$1:$IW$188,76,FALSE),0)</f>
        <v>0</v>
      </c>
      <c r="Q103" s="19">
        <f>IFERROR(HLOOKUP(Q$1,'Nakladova matice_2018'!$A$1:$IW$188,76,FALSE),0)</f>
        <v>0</v>
      </c>
      <c r="R103" s="19">
        <f>IFERROR(HLOOKUP(R$1,'Nakladova matice_2018'!$A$1:$IW$188,76,FALSE),0)</f>
        <v>0</v>
      </c>
      <c r="S103" s="19">
        <f>IFERROR(HLOOKUP(S$1,'Nakladova matice_2018'!$A$1:$IW$188,76,FALSE),0)</f>
        <v>0</v>
      </c>
      <c r="T103" s="19">
        <f>IFERROR(HLOOKUP(T$1,'Nakladova matice_2018'!$A$1:$IW$188,76,FALSE),0)</f>
        <v>0</v>
      </c>
      <c r="U103" s="19">
        <f>IFERROR(HLOOKUP(U$1,'Nakladova matice_2018'!$A$1:$IW$188,76,FALSE),0)</f>
        <v>0</v>
      </c>
      <c r="V103" s="19">
        <f>IFERROR(HLOOKUP(V$1,'Nakladova matice_2018'!$A$1:$IW$188,76,FALSE),0)</f>
        <v>0</v>
      </c>
      <c r="W103" s="19">
        <f>IFERROR(HLOOKUP(W$1,'Nakladova matice_2018'!$A$1:$IW$188,76,FALSE),0)</f>
        <v>0</v>
      </c>
      <c r="X103" s="19">
        <f>IFERROR(HLOOKUP(X$1,'Nakladova matice_2018'!$A$1:$IW$188,76,FALSE),0)</f>
        <v>0</v>
      </c>
      <c r="Y103" s="19">
        <f>IFERROR(HLOOKUP(Y$1,'Nakladova matice_2018'!$A$1:$IW$188,76,FALSE),0)</f>
        <v>0</v>
      </c>
      <c r="Z103" s="19">
        <f>IFERROR(HLOOKUP(Z$1,'Nakladova matice_2018'!$A$1:$IW$188,76,FALSE),0)</f>
        <v>0</v>
      </c>
      <c r="AA103" s="19">
        <f>IFERROR(HLOOKUP(AA$1,'Nakladova matice_2018'!$A$1:$IW$188,76,FALSE),0)</f>
        <v>0</v>
      </c>
      <c r="AB103" s="19">
        <f>IFERROR(HLOOKUP(AB$1,'Nakladova matice_2018'!$A$1:$IW$188,76,FALSE),0)</f>
        <v>0</v>
      </c>
      <c r="AC103" s="19">
        <f>IFERROR(HLOOKUP(AC$1,'Nakladova matice_2018'!$A$1:$IW$188,76,FALSE),0)</f>
        <v>0</v>
      </c>
      <c r="AD103" s="19">
        <f>IFERROR(HLOOKUP(AD$1,'Nakladova matice_2018'!$A$1:$IW$188,76,FALSE),0)</f>
        <v>0</v>
      </c>
      <c r="AE103" s="19">
        <f>IFERROR(HLOOKUP(AE$1,'Nakladova matice_2018'!$A$1:$IW$188,76,FALSE),0)</f>
        <v>0</v>
      </c>
      <c r="AF103" s="19">
        <f>IFERROR(HLOOKUP(AF$1,'Nakladova matice_2018'!$A$1:$IW$188,76,FALSE),0)</f>
        <v>0</v>
      </c>
      <c r="AG103" s="19">
        <f>IFERROR(HLOOKUP(AG$1,'Nakladova matice_2018'!$A$1:$IW$188,76,FALSE),0)</f>
        <v>0</v>
      </c>
      <c r="AH103" s="19">
        <f>IFERROR(HLOOKUP(AH$1,'Nakladova matice_2018'!$A$1:$IW$188,76,FALSE),0)</f>
        <v>0</v>
      </c>
      <c r="AI103" s="19">
        <f>IFERROR(HLOOKUP(AI$1,'Nakladova matice_2018'!$A$1:$IW$188,76,FALSE),0)</f>
        <v>0</v>
      </c>
      <c r="AJ103" s="19">
        <f>IFERROR(HLOOKUP(AJ$1,'Nakladova matice_2018'!$A$1:$IW$188,76,FALSE),0)</f>
        <v>0</v>
      </c>
      <c r="AK103" s="19">
        <f>IFERROR(HLOOKUP(AK$1,'Nakladova matice_2018'!$A$1:$IW$188,76,FALSE),0)</f>
        <v>0</v>
      </c>
      <c r="AL103" s="19">
        <f>IFERROR(HLOOKUP(AL$1,'Nakladova matice_2018'!$A$1:$IW$188,76,FALSE),0)</f>
        <v>0</v>
      </c>
      <c r="AM103" s="19">
        <f>IFERROR(HLOOKUP(AM$1,'Nakladova matice_2018'!$A$1:$IW$188,76,FALSE),0)</f>
        <v>0</v>
      </c>
      <c r="AN103" s="19">
        <f>IFERROR(HLOOKUP(AN$1,'Nakladova matice_2018'!$A$1:$IW$188,76,FALSE),0)</f>
        <v>0</v>
      </c>
      <c r="AO103" s="19">
        <f>IFERROR(HLOOKUP(AO$1,'Nakladova matice_2018'!$A$1:$IW$188,76,FALSE),0)</f>
        <v>0</v>
      </c>
      <c r="AP103" s="19">
        <f>IFERROR(HLOOKUP(AP$1,'Nakladova matice_2018'!$A$1:$IW$188,76,FALSE),0)</f>
        <v>0</v>
      </c>
      <c r="AQ103" s="19">
        <f>IFERROR(HLOOKUP(AQ$1,'Nakladova matice_2018'!$A$1:$IW$188,76,FALSE),0)</f>
        <v>0</v>
      </c>
      <c r="AR103" s="19">
        <f>IFERROR(HLOOKUP(AR$1,'Nakladova matice_2018'!$A$1:$IW$188,76,FALSE),0)</f>
        <v>0</v>
      </c>
      <c r="AS103" s="19">
        <f>IFERROR(HLOOKUP(AS$1,'Nakladova matice_2018'!$A$1:$IW$188,76,FALSE),0)</f>
        <v>0</v>
      </c>
      <c r="AT103" s="19">
        <f>IFERROR(HLOOKUP(AT$1,'Nakladova matice_2018'!$A$1:$IW$188,76,FALSE),0)</f>
        <v>0</v>
      </c>
      <c r="AU103" s="19">
        <f>IFERROR(HLOOKUP(AU$1,'Nakladova matice_2018'!$A$1:$IW$188,76,FALSE),0)</f>
        <v>0</v>
      </c>
      <c r="AV103" s="19">
        <f>IFERROR(HLOOKUP(AV$1,'Nakladova matice_2018'!$A$1:$IW$188,76,FALSE),0)</f>
        <v>0</v>
      </c>
      <c r="AW103" s="19">
        <f>IFERROR(HLOOKUP(AW$1,'Nakladova matice_2018'!$A$1:$IW$188,76,FALSE),0)</f>
        <v>0</v>
      </c>
      <c r="AX103" s="19">
        <f>IFERROR(HLOOKUP(AX$1,'Nakladova matice_2018'!$A$1:$IW$188,76,FALSE),0)</f>
        <v>0</v>
      </c>
      <c r="AY103" s="19">
        <f>IFERROR(HLOOKUP(AY$1,'Nakladova matice_2018'!$A$1:$IW$188,76,FALSE),0)</f>
        <v>0</v>
      </c>
      <c r="AZ103" s="19">
        <f>IFERROR(HLOOKUP(AZ$1,'Nakladova matice_2018'!$A$1:$IW$188,76,FALSE),0)</f>
        <v>0</v>
      </c>
      <c r="BA103" s="19">
        <f>IFERROR(HLOOKUP(BA$1,'Nakladova matice_2018'!$A$1:$IW$188,76,FALSE),0)</f>
        <v>0</v>
      </c>
      <c r="BB103" s="19">
        <f>IFERROR(HLOOKUP(BB$1,'Nakladova matice_2018'!$A$1:$IW$188,76,FALSE),0)</f>
        <v>0</v>
      </c>
      <c r="BC103" s="19">
        <f>IFERROR(HLOOKUP(BC$1,'Nakladova matice_2018'!$A$1:$IW$188,76,FALSE),0)</f>
        <v>0</v>
      </c>
      <c r="BD103" s="19">
        <f>IFERROR(HLOOKUP(BD$1,'Nakladova matice_2018'!$A$1:$IW$188,76,FALSE),0)</f>
        <v>0</v>
      </c>
      <c r="BE103" s="19">
        <f>IFERROR(HLOOKUP(BE$1,'Nakladova matice_2018'!$A$1:$IW$188,76,FALSE),0)</f>
        <v>0</v>
      </c>
      <c r="BF103" s="19">
        <f>IFERROR(HLOOKUP(BF$1,'Nakladova matice_2018'!$A$1:$IW$188,76,FALSE),0)</f>
        <v>0</v>
      </c>
      <c r="BG103" s="19">
        <f>IFERROR(HLOOKUP(BG$1,'Nakladova matice_2018'!$A$1:$IW$188,76,FALSE),0)</f>
        <v>0</v>
      </c>
      <c r="BH103" s="19">
        <f>IFERROR(HLOOKUP(BH$1,'Nakladova matice_2018'!$A$1:$IW$188,76,FALSE),0)</f>
        <v>0</v>
      </c>
      <c r="BI103" s="19">
        <f>IFERROR(HLOOKUP(BI$1,'Nakladova matice_2018'!$A$1:$IW$188,76,FALSE),0)</f>
        <v>0</v>
      </c>
      <c r="BJ103" s="19">
        <f>IFERROR(HLOOKUP(BJ$1,'Nakladova matice_2018'!$A$1:$IW$188,76,FALSE),0)</f>
        <v>0</v>
      </c>
      <c r="BK103" s="19">
        <f>IFERROR(HLOOKUP(BK$1,'Nakladova matice_2018'!$A$1:$IW$188,76,FALSE),0)</f>
        <v>0</v>
      </c>
      <c r="BL103" s="19">
        <f>IFERROR(HLOOKUP(BL$1,'Nakladova matice_2018'!$A$1:$IW$188,76,FALSE),0)</f>
        <v>0</v>
      </c>
      <c r="BM103" s="19">
        <f>IFERROR(HLOOKUP(BM$1,'Nakladova matice_2018'!$A$1:$IW$188,76,FALSE),0)</f>
        <v>0</v>
      </c>
      <c r="BN103" s="19">
        <f>IFERROR(HLOOKUP(BN$1,'Nakladova matice_2018'!$A$1:$IW$188,76,FALSE),0)</f>
        <v>0</v>
      </c>
      <c r="BO103" s="19">
        <f>IFERROR(HLOOKUP(BO$1,'Nakladova matice_2018'!$A$1:$IW$188,76,FALSE),0)</f>
        <v>0</v>
      </c>
      <c r="BP103" s="19">
        <f>IFERROR(HLOOKUP(BP$1,'Nakladova matice_2018'!$A$1:$IW$188,76,FALSE),0)</f>
        <v>0</v>
      </c>
      <c r="BQ103" s="19">
        <f>IFERROR(HLOOKUP(BQ$1,'Nakladova matice_2018'!$A$1:$IW$188,76,FALSE),0)</f>
        <v>0</v>
      </c>
      <c r="BR103" s="19">
        <f>IFERROR(HLOOKUP(BR$1,'Nakladova matice_2018'!$A$1:$IW$188,76,FALSE),0)</f>
        <v>0</v>
      </c>
      <c r="BS103" s="19">
        <f>IFERROR(HLOOKUP(BS$1,'Nakladova matice_2018'!$A$1:$IW$188,76,FALSE),0)</f>
        <v>0</v>
      </c>
      <c r="BT103" s="19">
        <f>IFERROR(HLOOKUP(BT$1,'Nakladova matice_2018'!$A$1:$IW$188,76,FALSE),0)</f>
        <v>0</v>
      </c>
      <c r="BU103" s="19">
        <f>IFERROR(HLOOKUP(BU$1,'Nakladova matice_2018'!$A$1:$IW$188,76,FALSE),0)</f>
        <v>0</v>
      </c>
      <c r="BV103" s="19">
        <f>IFERROR(HLOOKUP(BV$1,'Nakladova matice_2018'!$A$1:$IW$188,76,FALSE),0)</f>
        <v>0</v>
      </c>
      <c r="BW103" s="19">
        <f>IFERROR(HLOOKUP(BW$1,'Nakladova matice_2018'!$A$1:$IW$188,76,FALSE),0)</f>
        <v>0</v>
      </c>
      <c r="BX103" s="19">
        <f>IFERROR(HLOOKUP(BX$1,'Nakladova matice_2018'!$A$1:$IW$188,76,FALSE),0)</f>
        <v>0</v>
      </c>
      <c r="BY103" s="19">
        <f>IFERROR(HLOOKUP(BY$1,'Nakladova matice_2018'!$A$1:$IW$188,76,FALSE),0)</f>
        <v>0</v>
      </c>
      <c r="BZ103" s="19">
        <f>IFERROR(HLOOKUP(BZ$1,'Nakladova matice_2018'!$A$1:$IW$188,76,FALSE),0)</f>
        <v>0</v>
      </c>
      <c r="CA103" s="19">
        <f>IFERROR(HLOOKUP(CA$1,'Nakladova matice_2018'!$A$1:$IW$188,76,FALSE),0)</f>
        <v>0</v>
      </c>
      <c r="CB103" s="19">
        <f>IFERROR(HLOOKUP(CB$1,'Nakladova matice_2018'!$A$1:$IW$188,76,FALSE),0)</f>
        <v>0</v>
      </c>
      <c r="CC103" s="19">
        <f>IFERROR(HLOOKUP(CC$1,'Nakladova matice_2018'!$A$1:$IW$188,76,FALSE),0)</f>
        <v>0</v>
      </c>
      <c r="CD103" s="19">
        <f>IFERROR(HLOOKUP(CD$1,'Nakladova matice_2018'!$A$1:$IW$188,76,FALSE),0)</f>
        <v>0</v>
      </c>
      <c r="CE103" s="19">
        <f>IFERROR(HLOOKUP(CE$1,'Nakladova matice_2018'!$A$1:$IW$188,76,FALSE),0)</f>
        <v>0</v>
      </c>
      <c r="CF103" s="19">
        <f>IFERROR(HLOOKUP(CF$1,'Nakladova matice_2018'!$A$1:$IW$188,76,FALSE),0)</f>
        <v>0</v>
      </c>
      <c r="CG103" s="19">
        <f>IFERROR(HLOOKUP(CG$1,'Nakladova matice_2018'!$A$1:$IW$188,76,FALSE),0)</f>
        <v>0</v>
      </c>
      <c r="CH103" s="19">
        <f>IFERROR(HLOOKUP(CH$1,'Nakladova matice_2018'!$A$1:$IW$188,76,FALSE),0)</f>
        <v>0</v>
      </c>
      <c r="CI103" s="19">
        <f>IFERROR(HLOOKUP(CI$1,'Nakladova matice_2018'!$A$1:$IW$188,76,FALSE),0)</f>
        <v>0</v>
      </c>
      <c r="CJ103" s="19">
        <f>IFERROR(HLOOKUP(CJ$1,'Nakladova matice_2018'!$A$1:$IW$188,76,FALSE),0)</f>
        <v>0</v>
      </c>
      <c r="CK103" s="19">
        <f>IFERROR(HLOOKUP(CK$1,'Nakladova matice_2018'!$A$1:$IW$188,76,FALSE),0)</f>
        <v>0</v>
      </c>
      <c r="CL103" s="19">
        <f>IFERROR(HLOOKUP(CL$1,'Nakladova matice_2018'!$A$1:$IW$188,76,FALSE),0)</f>
        <v>0</v>
      </c>
      <c r="CM103" s="19">
        <f>IFERROR(HLOOKUP(CM$1,'Nakladova matice_2018'!$A$1:$IW$188,76,FALSE),0)</f>
        <v>0</v>
      </c>
      <c r="CN103" s="19">
        <f>IFERROR(HLOOKUP(CN$1,'Nakladova matice_2018'!$A$1:$IW$188,76,FALSE),0)</f>
        <v>0</v>
      </c>
      <c r="CO103" s="19">
        <f>IFERROR(HLOOKUP(CO$1,'Nakladova matice_2018'!$A$1:$IW$188,76,FALSE),0)</f>
        <v>0</v>
      </c>
      <c r="CP103" s="19">
        <f>IFERROR(HLOOKUP(CP$1,'Nakladova matice_2018'!$A$1:$IW$188,76,FALSE),0)</f>
        <v>0</v>
      </c>
      <c r="CQ103" s="19">
        <f>IFERROR(HLOOKUP(CQ$1,'Nakladova matice_2018'!$A$1:$IW$188,76,FALSE),0)</f>
        <v>0</v>
      </c>
      <c r="CR103" s="19">
        <f>IFERROR(HLOOKUP(CR$1,'Nakladova matice_2018'!$A$1:$IW$188,76,FALSE),0)</f>
        <v>0</v>
      </c>
      <c r="CS103" s="19">
        <f>IFERROR(HLOOKUP(CS$1,'Nakladova matice_2018'!$A$1:$IW$188,76,FALSE),0)</f>
        <v>0</v>
      </c>
      <c r="CT103" s="19">
        <f>IFERROR(HLOOKUP(CT$1,'Nakladova matice_2018'!$A$1:$IW$188,76,FALSE),0)</f>
        <v>0</v>
      </c>
      <c r="CU103" s="19">
        <f>IFERROR(HLOOKUP(CU$1,'Nakladova matice_2018'!$A$1:$IW$188,76,FALSE),0)</f>
        <v>0</v>
      </c>
      <c r="CV103" s="19">
        <f>IFERROR(HLOOKUP(CV$1,'Nakladova matice_2018'!$A$1:$IW$188,76,FALSE),0)</f>
        <v>0</v>
      </c>
      <c r="CW103" s="19">
        <f>IFERROR(HLOOKUP(CW$1,'Nakladova matice_2018'!$A$1:$IW$188,76,FALSE),0)</f>
        <v>0</v>
      </c>
      <c r="CX103" s="19">
        <f>IFERROR(HLOOKUP(CX$1,'Nakladova matice_2018'!$A$1:$IW$188,76,FALSE),0)</f>
        <v>0</v>
      </c>
      <c r="CY103" s="19">
        <f>IFERROR(HLOOKUP(CY$1,'Nakladova matice_2018'!$A$1:$IW$188,76,FALSE),0)</f>
        <v>0</v>
      </c>
      <c r="CZ103" s="19">
        <f>IFERROR(HLOOKUP(CZ$1,'Nakladova matice_2018'!$A$1:$IW$188,76,FALSE),0)</f>
        <v>0</v>
      </c>
      <c r="DA103" s="19">
        <f>IFERROR(HLOOKUP(DA$1,'Nakladova matice_2018'!$A$1:$IW$188,76,FALSE),0)</f>
        <v>0</v>
      </c>
      <c r="DB103" s="19">
        <f>IFERROR(HLOOKUP(DB$1,'Nakladova matice_2018'!$A$1:$IW$188,76,FALSE),0)</f>
        <v>0</v>
      </c>
      <c r="DC103" s="19">
        <f>IFERROR(HLOOKUP(DC$1,'Nakladova matice_2018'!$A$1:$IW$188,76,FALSE),0)</f>
        <v>0</v>
      </c>
      <c r="DD103" s="19">
        <f>IFERROR(HLOOKUP(DD$1,'Nakladova matice_2018'!$A$1:$IW$188,76,FALSE),0)</f>
        <v>0</v>
      </c>
      <c r="DE103" s="19">
        <f>IFERROR(HLOOKUP(DE$1,'Nakladova matice_2018'!$A$1:$IW$188,76,FALSE),0)</f>
        <v>0</v>
      </c>
      <c r="DF103" s="19">
        <f>IFERROR(HLOOKUP(DF$1,'Nakladova matice_2018'!$A$1:$IW$188,76,FALSE),0)</f>
        <v>0</v>
      </c>
      <c r="DG103" s="19">
        <f>IFERROR(HLOOKUP(DG$1,'Nakladova matice_2018'!$A$1:$IW$188,76,FALSE),0)</f>
        <v>0</v>
      </c>
      <c r="DH103" s="19">
        <f>IFERROR(HLOOKUP(DH$1,'Nakladova matice_2018'!$A$1:$IW$188,76,FALSE),0)</f>
        <v>0</v>
      </c>
      <c r="DI103" s="19">
        <f>IFERROR(HLOOKUP(DI$1,'Nakladova matice_2018'!$A$1:$IW$188,76,FALSE),0)</f>
        <v>0</v>
      </c>
      <c r="DJ103" s="19">
        <f>IFERROR(HLOOKUP(DJ$1,'Nakladova matice_2018'!$A$1:$IW$188,76,FALSE),0)</f>
        <v>0</v>
      </c>
      <c r="DK103" s="19">
        <f>IFERROR(HLOOKUP(DK$1,'Nakladova matice_2018'!$A$1:$IW$188,76,FALSE),0)</f>
        <v>0</v>
      </c>
      <c r="DL103" s="19">
        <f>IFERROR(HLOOKUP(DL$1,'Nakladova matice_2018'!$A$1:$IW$188,76,FALSE),0)</f>
        <v>0</v>
      </c>
      <c r="DM103" s="19">
        <f>IFERROR(HLOOKUP(DM$1,'Nakladova matice_2018'!$A$1:$IW$188,76,FALSE),0)</f>
        <v>0</v>
      </c>
      <c r="DN103" s="19">
        <f>IFERROR(HLOOKUP(DN$1,'Nakladova matice_2018'!$A$1:$IW$188,76,FALSE),0)</f>
        <v>0</v>
      </c>
      <c r="DO103" s="19">
        <f>IFERROR(HLOOKUP(DO$1,'Nakladova matice_2018'!$A$1:$IW$188,76,FALSE),0)</f>
        <v>0</v>
      </c>
      <c r="DP103" s="19">
        <f>IFERROR(HLOOKUP(DP$1,'Nakladova matice_2018'!$A$1:$IW$188,76,FALSE),0)</f>
        <v>0</v>
      </c>
      <c r="DQ103" s="19">
        <f>IFERROR(HLOOKUP(DQ$1,'Nakladova matice_2018'!$A$1:$IW$188,76,FALSE),0)</f>
        <v>0</v>
      </c>
      <c r="DR103" s="19">
        <f>IFERROR(HLOOKUP(DR$1,'Nakladova matice_2018'!$A$1:$IW$188,76,FALSE),0)</f>
        <v>0</v>
      </c>
      <c r="DS103" s="19">
        <f>IFERROR(HLOOKUP(DS$1,'Nakladova matice_2018'!$A$1:$IW$188,76,FALSE),0)</f>
        <v>0</v>
      </c>
      <c r="DT103" s="19">
        <f>IFERROR(HLOOKUP(DT$1,'Nakladova matice_2018'!$A$1:$IW$188,76,FALSE),0)</f>
        <v>0</v>
      </c>
      <c r="DU103" s="19">
        <f>IFERROR(HLOOKUP(DU$1,'Nakladova matice_2018'!$A$1:$IW$188,76,FALSE),0)</f>
        <v>0</v>
      </c>
      <c r="DV103" s="19">
        <f>IFERROR(HLOOKUP(DV$1,'Nakladova matice_2018'!$A$1:$IW$188,76,FALSE),0)</f>
        <v>0</v>
      </c>
      <c r="DW103" s="19">
        <f>IFERROR(HLOOKUP(DW$1,'Nakladova matice_2018'!$A$1:$IW$188,76,FALSE),0)</f>
        <v>0</v>
      </c>
      <c r="DX103" s="19">
        <f>IFERROR(HLOOKUP(DX$1,'Nakladova matice_2018'!$A$1:$IW$188,76,FALSE),0)</f>
        <v>0</v>
      </c>
      <c r="DY103" s="19">
        <f>IFERROR(HLOOKUP(DY$1,'Nakladova matice_2018'!$A$1:$IW$188,76,FALSE),0)</f>
        <v>0</v>
      </c>
      <c r="DZ103" s="19">
        <f>IFERROR(HLOOKUP(DZ$1,'Nakladova matice_2018'!$A$1:$IW$188,76,FALSE),0)</f>
        <v>0</v>
      </c>
      <c r="EA103" s="19">
        <f>IFERROR(HLOOKUP(EA$1,'Nakladova matice_2018'!$A$1:$IW$188,76,FALSE),0)</f>
        <v>0</v>
      </c>
      <c r="EB103" s="19">
        <f>IFERROR(HLOOKUP(EB$1,'Nakladova matice_2018'!$A$1:$IW$188,76,FALSE),0)</f>
        <v>0</v>
      </c>
      <c r="EC103" s="19">
        <f>IFERROR(HLOOKUP(EC$1,'Nakladova matice_2018'!$A$1:$IW$188,76,FALSE),0)</f>
        <v>0</v>
      </c>
      <c r="ED103" s="19">
        <f>IFERROR(HLOOKUP(ED$1,'Nakladova matice_2018'!$A$1:$IW$188,76,FALSE),0)</f>
        <v>0</v>
      </c>
      <c r="EE103" s="19">
        <f>IFERROR(HLOOKUP(EE$1,'Nakladova matice_2018'!$A$1:$IW$188,76,FALSE),0)</f>
        <v>0</v>
      </c>
      <c r="EF103" s="19">
        <f>IFERROR(HLOOKUP(EF$1,'Nakladova matice_2018'!$A$1:$IW$188,76,FALSE),0)</f>
        <v>0</v>
      </c>
      <c r="EG103" s="19">
        <f>IFERROR(HLOOKUP(EG$1,'Nakladova matice_2018'!$A$1:$IW$188,76,FALSE),0)</f>
        <v>0</v>
      </c>
      <c r="EH103" s="19">
        <f>IFERROR(HLOOKUP(EH$1,'Nakladova matice_2018'!$A$1:$IW$188,76,FALSE),0)</f>
        <v>0</v>
      </c>
      <c r="EI103" s="19">
        <f>IFERROR(HLOOKUP(EI$1,'Nakladova matice_2018'!$A$1:$IW$188,76,FALSE),0)</f>
        <v>0</v>
      </c>
      <c r="EJ103" s="19">
        <f>IFERROR(HLOOKUP(EJ$1,'Nakladova matice_2018'!$A$1:$IW$188,76,FALSE),0)</f>
        <v>0</v>
      </c>
      <c r="EK103" s="19">
        <f>IFERROR(HLOOKUP(EK$1,'Nakladova matice_2018'!$A$1:$IW$188,76,FALSE),0)</f>
        <v>0</v>
      </c>
      <c r="EL103" s="19">
        <f>IFERROR(HLOOKUP(EL$1,'Nakladova matice_2018'!$A$1:$IW$188,76,FALSE),0)</f>
        <v>0</v>
      </c>
      <c r="EM103" s="19">
        <f>IFERROR(HLOOKUP(EM$1,'Nakladova matice_2018'!$A$1:$IW$188,76,FALSE),0)</f>
        <v>0</v>
      </c>
      <c r="EN103" s="19">
        <f>IFERROR(HLOOKUP(EN$1,'Nakladova matice_2018'!$A$1:$IW$188,76,FALSE),0)</f>
        <v>0</v>
      </c>
      <c r="EO103" s="19">
        <f>IFERROR(HLOOKUP(EO$1,'Nakladova matice_2018'!$A$1:$IW$188,76,FALSE),0)</f>
        <v>0</v>
      </c>
      <c r="EP103" s="19">
        <f>IFERROR(HLOOKUP(EP$1,'Nakladova matice_2018'!$A$1:$IW$188,76,FALSE),0)</f>
        <v>0</v>
      </c>
      <c r="EQ103" s="19">
        <f>IFERROR(HLOOKUP(EQ$1,'Nakladova matice_2018'!$A$1:$IW$188,76,FALSE),0)</f>
        <v>0</v>
      </c>
      <c r="ER103" s="19">
        <f>IFERROR(HLOOKUP(ER$1,'Nakladova matice_2018'!$A$1:$IW$188,76,FALSE),0)</f>
        <v>0</v>
      </c>
      <c r="ES103" s="19">
        <f>IFERROR(HLOOKUP(ES$1,'Nakladova matice_2018'!$A$1:$IW$188,76,FALSE),0)</f>
        <v>0</v>
      </c>
      <c r="ET103" s="19">
        <f>IFERROR(HLOOKUP(ET$1,'Nakladova matice_2018'!$A$1:$IW$188,76,FALSE),0)</f>
        <v>0</v>
      </c>
      <c r="EU103" s="19">
        <f>IFERROR(HLOOKUP(EU$1,'Nakladova matice_2018'!$A$1:$IW$188,76,FALSE),0)</f>
        <v>0</v>
      </c>
      <c r="EV103" s="19">
        <f>IFERROR(HLOOKUP(EV$1,'Nakladova matice_2018'!$A$1:$IW$188,76,FALSE),0)</f>
        <v>0</v>
      </c>
      <c r="EW103" s="19">
        <f>IFERROR(HLOOKUP(EW$1,'Nakladova matice_2018'!$A$1:$IW$188,76,FALSE),0)</f>
        <v>0</v>
      </c>
      <c r="EX103" s="19">
        <f>IFERROR(HLOOKUP(EX$1,'Nakladova matice_2018'!$A$1:$IW$188,76,FALSE),0)</f>
        <v>0</v>
      </c>
      <c r="EY103" s="19">
        <f>IFERROR(HLOOKUP(EY$1,'Nakladova matice_2018'!$A$1:$IW$188,76,FALSE),0)</f>
        <v>0</v>
      </c>
      <c r="EZ103" s="19">
        <f>IFERROR(HLOOKUP(EZ$1,'Nakladova matice_2018'!$A$1:$IW$188,76,FALSE),0)</f>
        <v>0</v>
      </c>
      <c r="FA103" s="19">
        <f>IFERROR(HLOOKUP(FA$1,'Nakladova matice_2018'!$A$1:$IW$188,76,FALSE),0)</f>
        <v>0</v>
      </c>
      <c r="FB103" s="19">
        <f>IFERROR(HLOOKUP(FB$1,'Nakladova matice_2018'!$A$1:$IW$188,76,FALSE),0)</f>
        <v>0</v>
      </c>
      <c r="FC103" s="19">
        <f>IFERROR(HLOOKUP(FC$1,'Nakladova matice_2018'!$A$1:$IW$188,76,FALSE),0)</f>
        <v>0</v>
      </c>
      <c r="FD103" s="19">
        <f>IFERROR(HLOOKUP(FD$1,'Nakladova matice_2018'!$A$1:$IW$188,76,FALSE),0)</f>
        <v>0</v>
      </c>
      <c r="FE103" s="19">
        <f>IFERROR(HLOOKUP(FE$1,'Nakladova matice_2018'!$A$1:$IW$188,76,FALSE),0)</f>
        <v>0</v>
      </c>
      <c r="FF103" s="19">
        <f>IFERROR(HLOOKUP(FF$1,'Nakladova matice_2018'!$A$1:$IW$188,76,FALSE),0)</f>
        <v>0</v>
      </c>
      <c r="FG103" s="19">
        <f>IFERROR(HLOOKUP(FG$1,'Nakladova matice_2018'!$A$1:$IW$188,76,FALSE),0)</f>
        <v>0</v>
      </c>
      <c r="FH103" s="19">
        <f>IFERROR(HLOOKUP(FH$1,'Nakladova matice_2018'!$A$1:$IW$188,76,FALSE),0)</f>
        <v>0</v>
      </c>
      <c r="FI103" s="19">
        <f>IFERROR(HLOOKUP(FI$1,'Nakladova matice_2018'!$A$1:$IW$188,76,FALSE),0)</f>
        <v>0</v>
      </c>
      <c r="FJ103" s="19">
        <f>IFERROR(HLOOKUP(FJ$1,'Nakladova matice_2018'!$A$1:$IW$188,76,FALSE),0)</f>
        <v>0</v>
      </c>
      <c r="FK103" s="19">
        <f>IFERROR(HLOOKUP(FK$1,'Nakladova matice_2018'!$A$1:$IW$188,76,FALSE),0)</f>
        <v>0</v>
      </c>
      <c r="FL103" s="19">
        <f>IFERROR(HLOOKUP(FL$1,'Nakladova matice_2018'!$A$1:$IW$188,76,FALSE),0)</f>
        <v>0</v>
      </c>
      <c r="FM103" s="19">
        <f>IFERROR(HLOOKUP(FM$1,'Nakladova matice_2018'!$A$1:$IW$188,76,FALSE),0)</f>
        <v>0</v>
      </c>
      <c r="FN103" s="19">
        <f>IFERROR(HLOOKUP(FN$1,'Nakladova matice_2018'!$A$1:$IW$188,76,FALSE),0)</f>
        <v>0</v>
      </c>
      <c r="FO103" s="19">
        <f>IFERROR(HLOOKUP(FO$1,'Nakladova matice_2018'!$A$1:$IW$188,76,FALSE),0)</f>
        <v>0</v>
      </c>
      <c r="FP103" s="19">
        <f>IFERROR(HLOOKUP(FP$1,'Nakladova matice_2018'!$A$1:$IW$188,76,FALSE),0)</f>
        <v>0</v>
      </c>
      <c r="FQ103" s="19">
        <f>IFERROR(HLOOKUP(FQ$1,'Nakladova matice_2018'!$A$1:$IW$188,76,FALSE),0)</f>
        <v>0</v>
      </c>
      <c r="FR103" s="19">
        <f>IFERROR(HLOOKUP(FR$1,'Nakladova matice_2018'!$A$1:$IW$188,76,FALSE),0)</f>
        <v>0</v>
      </c>
      <c r="FS103" s="19">
        <f>IFERROR(HLOOKUP(FS$1,'Nakladova matice_2018'!$A$1:$IW$188,76,FALSE),0)</f>
        <v>0</v>
      </c>
      <c r="FT103" s="19">
        <f>IFERROR(HLOOKUP(FT$1,'Nakladova matice_2018'!$A$1:$IW$188,76,FALSE),0)</f>
        <v>0</v>
      </c>
      <c r="FU103" s="19">
        <f>IFERROR(HLOOKUP(FU$1,'Nakladova matice_2018'!$A$1:$IW$188,76,FALSE),0)</f>
        <v>0</v>
      </c>
      <c r="FV103" s="19">
        <f>IFERROR(HLOOKUP(FV$1,'Nakladova matice_2018'!$A$1:$IW$188,76,FALSE),0)</f>
        <v>0</v>
      </c>
      <c r="FW103" s="19">
        <f>IFERROR(HLOOKUP(FW$1,'Nakladova matice_2018'!$A$1:$IW$188,76,FALSE),0)</f>
        <v>0</v>
      </c>
      <c r="FX103" s="19">
        <f>IFERROR(HLOOKUP(FX$1,'Nakladova matice_2018'!$A$1:$IW$188,76,FALSE),0)</f>
        <v>0</v>
      </c>
      <c r="FY103" s="19">
        <f>IFERROR(HLOOKUP(FY$1,'Nakladova matice_2018'!$A$1:$IW$188,76,FALSE),0)</f>
        <v>0</v>
      </c>
      <c r="FZ103" s="19">
        <f>IFERROR(HLOOKUP(FZ$1,'Nakladova matice_2018'!$A$1:$IW$188,76,FALSE),0)</f>
        <v>0</v>
      </c>
      <c r="GA103" s="19">
        <f>IFERROR(HLOOKUP(GA$1,'Nakladova matice_2018'!$A$1:$IW$188,76,FALSE),0)</f>
        <v>0</v>
      </c>
      <c r="GB103" s="19">
        <f>IFERROR(HLOOKUP(GB$1,'Nakladova matice_2018'!$A$1:$IW$188,76,FALSE),0)</f>
        <v>0</v>
      </c>
      <c r="GC103" s="19">
        <f>IFERROR(HLOOKUP(GC$1,'Nakladova matice_2018'!$A$1:$IW$188,76,FALSE),0)</f>
        <v>0</v>
      </c>
      <c r="GD103" s="19">
        <f>IFERROR(HLOOKUP(GD$1,'Nakladova matice_2018'!$A$1:$IW$188,76,FALSE),0)</f>
        <v>0</v>
      </c>
      <c r="GE103" s="19">
        <f>IFERROR(HLOOKUP(GE$1,'Nakladova matice_2018'!$A$1:$IW$188,76,FALSE),0)</f>
        <v>0</v>
      </c>
      <c r="GF103" s="19">
        <f>IFERROR(HLOOKUP(GF$1,'Nakladova matice_2018'!$A$1:$IW$188,76,FALSE),0)</f>
        <v>0</v>
      </c>
      <c r="GG103" s="19">
        <f>IFERROR(HLOOKUP(GG$1,'Nakladova matice_2018'!$A$1:$IW$188,76,FALSE),0)</f>
        <v>0</v>
      </c>
      <c r="GH103" s="19">
        <f>IFERROR(HLOOKUP(GH$1,'Nakladova matice_2018'!$A$1:$IW$188,76,FALSE),0)</f>
        <v>0</v>
      </c>
      <c r="GI103" s="19">
        <f>IFERROR(HLOOKUP(GI$1,'Nakladova matice_2018'!$A$1:$IW$188,76,FALSE),0)</f>
        <v>0</v>
      </c>
      <c r="GJ103" s="19">
        <f>IFERROR(HLOOKUP(GJ$1,'Nakladova matice_2018'!$A$1:$IW$188,76,FALSE),0)</f>
        <v>0</v>
      </c>
      <c r="GK103" s="19">
        <f>IFERROR(HLOOKUP(GK$1,'Nakladova matice_2018'!$A$1:$IW$188,76,FALSE),0)</f>
        <v>0</v>
      </c>
      <c r="GL103" s="19">
        <f>IFERROR(HLOOKUP(GL$1,'Nakladova matice_2018'!$A$1:$IW$188,76,FALSE),0)</f>
        <v>0</v>
      </c>
      <c r="GM103" s="19">
        <f>IFERROR(HLOOKUP(GM$1,'Nakladova matice_2018'!$A$1:$IW$188,76,FALSE),0)</f>
        <v>0</v>
      </c>
      <c r="GN103" s="19">
        <f>IFERROR(HLOOKUP(GN$1,'Nakladova matice_2018'!$A$1:$IW$188,76,FALSE),0)</f>
        <v>0</v>
      </c>
      <c r="GO103" s="19">
        <f>IFERROR(HLOOKUP(GO$1,'Nakladova matice_2018'!$A$1:$IW$188,76,FALSE),0)</f>
        <v>0</v>
      </c>
      <c r="GP103" s="19">
        <f>IFERROR(HLOOKUP(GP$1,'Nakladova matice_2018'!$A$1:$IW$188,76,FALSE),0)</f>
        <v>0</v>
      </c>
      <c r="GQ103" s="19">
        <f>IFERROR(HLOOKUP(GQ$1,'Nakladova matice_2018'!$A$1:$IW$188,76,FALSE),0)</f>
        <v>0</v>
      </c>
      <c r="GR103" s="19">
        <f>IFERROR(HLOOKUP(GR$1,'Nakladova matice_2018'!$A$1:$IW$188,76,FALSE),0)</f>
        <v>0</v>
      </c>
      <c r="GS103" s="19">
        <f>IFERROR(HLOOKUP(GS$1,'Nakladova matice_2018'!$A$1:$IW$188,76,FALSE),0)</f>
        <v>0</v>
      </c>
      <c r="GT103" s="19">
        <f>IFERROR(HLOOKUP(GT$1,'Nakladova matice_2018'!$A$1:$IW$188,76,FALSE),0)</f>
        <v>0</v>
      </c>
      <c r="GU103" s="19">
        <f>IFERROR(HLOOKUP(GU$1,'Nakladova matice_2018'!$A$1:$IW$188,76,FALSE),0)</f>
        <v>0</v>
      </c>
      <c r="GV103" s="19">
        <f>IFERROR(HLOOKUP(GV$1,'Nakladova matice_2018'!$A$1:$IW$188,76,FALSE),0)</f>
        <v>0</v>
      </c>
      <c r="GW103" s="19">
        <f>IFERROR(HLOOKUP(GW$1,'Nakladova matice_2018'!$A$1:$IW$188,76,FALSE),0)</f>
        <v>0</v>
      </c>
      <c r="GX103" s="19">
        <f>IFERROR(HLOOKUP(GX$1,'Nakladova matice_2018'!$A$1:$IW$188,76,FALSE),0)</f>
        <v>0</v>
      </c>
      <c r="GY103" s="19">
        <f>IFERROR(HLOOKUP(GY$1,'Nakladova matice_2018'!$A$1:$IW$188,76,FALSE),0)</f>
        <v>0</v>
      </c>
      <c r="GZ103" s="19">
        <f>IFERROR(HLOOKUP(GZ$1,'Nakladova matice_2018'!$A$1:$IW$188,76,FALSE),0)</f>
        <v>0</v>
      </c>
      <c r="HA103" s="19">
        <f>IFERROR(HLOOKUP(HA$1,'Nakladova matice_2018'!$A$1:$IW$188,76,FALSE),0)</f>
        <v>45977.279999999999</v>
      </c>
      <c r="HB103" s="19">
        <f>IFERROR(HLOOKUP(HB$1,'Nakladova matice_2018'!$A$1:$IW$188,76,FALSE),0)</f>
        <v>0</v>
      </c>
      <c r="HC103" s="19">
        <f>IFERROR(HLOOKUP(HC$1,'Nakladova matice_2018'!$A$1:$IW$188,76,FALSE),0)</f>
        <v>0</v>
      </c>
      <c r="HD103" s="19">
        <f>IFERROR(HLOOKUP(HD$1,'Nakladova matice_2018'!$A$1:$IW$188,76,FALSE),0)</f>
        <v>0</v>
      </c>
      <c r="HE103" s="19">
        <f>IFERROR(HLOOKUP(HE$1,'Nakladova matice_2018'!$A$1:$IW$188,76,FALSE),0)</f>
        <v>0</v>
      </c>
      <c r="HF103" s="19">
        <f>IFERROR(HLOOKUP(HF$1,'Nakladova matice_2018'!$A$1:$IW$188,76,FALSE),0)</f>
        <v>0</v>
      </c>
      <c r="HG103" s="19">
        <f>IFERROR(HLOOKUP(HG$1,'Nakladova matice_2018'!$A$1:$IW$188,76,FALSE),0)</f>
        <v>0</v>
      </c>
      <c r="HH103" s="19">
        <f>IFERROR(HLOOKUP(HH$1,'Nakladova matice_2018'!$A$1:$IW$188,76,FALSE),0)</f>
        <v>0</v>
      </c>
      <c r="HI103" s="19">
        <f>IFERROR(HLOOKUP(HI$1,'Nakladova matice_2018'!$A$1:$IW$188,76,FALSE),0)</f>
        <v>0</v>
      </c>
      <c r="HJ103" s="19">
        <f>IFERROR(HLOOKUP(HJ$1,'Nakladova matice_2018'!$A$1:$IW$188,76,FALSE),0)</f>
        <v>0</v>
      </c>
      <c r="HK103" s="19">
        <f>IFERROR(HLOOKUP(HK$1,'Nakladova matice_2018'!$A$1:$IW$188,76,FALSE),0)</f>
        <v>0</v>
      </c>
      <c r="HL103" s="19">
        <f>IFERROR(HLOOKUP(HL$1,'Nakladova matice_2018'!$A$1:$IW$188,76,FALSE),0)</f>
        <v>0</v>
      </c>
      <c r="HM103" s="19">
        <f>IFERROR(HLOOKUP(HM$1,'Nakladova matice_2018'!$A$1:$IW$188,76,FALSE),0)</f>
        <v>0</v>
      </c>
      <c r="HN103" s="19">
        <f>IFERROR(HLOOKUP(HN$1,'Nakladova matice_2018'!$A$1:$IW$188,76,FALSE),0)</f>
        <v>0</v>
      </c>
      <c r="HO103" s="19">
        <f>IFERROR(HLOOKUP(HO$1,'Nakladova matice_2018'!$A$1:$IW$188,76,FALSE),0)</f>
        <v>0</v>
      </c>
      <c r="HP103" s="19">
        <f>IFERROR(HLOOKUP(HP$1,'Nakladova matice_2018'!$A$1:$IW$188,76,FALSE),0)</f>
        <v>0</v>
      </c>
      <c r="HQ103" s="19">
        <f>IFERROR(HLOOKUP(HQ$1,'Nakladova matice_2018'!$A$1:$IW$188,76,FALSE),0)</f>
        <v>0</v>
      </c>
      <c r="HR103" s="19">
        <f>IFERROR(HLOOKUP(HR$1,'Nakladova matice_2018'!$A$1:$IW$188,76,FALSE),0)</f>
        <v>0</v>
      </c>
      <c r="HS103" s="19">
        <f>IFERROR(HLOOKUP(HS$1,'Nakladova matice_2018'!$A$1:$IW$188,76,FALSE),0)</f>
        <v>0</v>
      </c>
      <c r="HT103" s="19">
        <f>IFERROR(HLOOKUP(HT$1,'Nakladova matice_2018'!$A$1:$IW$188,76,FALSE),0)</f>
        <v>4119</v>
      </c>
      <c r="HU103" s="19">
        <f>IFERROR(HLOOKUP(HU$1,'Nakladova matice_2018'!$A$1:$IW$188,76,FALSE),0)</f>
        <v>0</v>
      </c>
      <c r="HV103" s="19">
        <f>IFERROR(HLOOKUP(HV$1,'Nakladova matice_2018'!$A$1:$IW$188,76,FALSE),0)</f>
        <v>0</v>
      </c>
      <c r="HW103" s="19">
        <f>IFERROR(HLOOKUP(HW$1,'Nakladova matice_2018'!$A$1:$IW$188,76,FALSE),0)</f>
        <v>41188</v>
      </c>
      <c r="HX103" s="19">
        <f>IFERROR(HLOOKUP(HX$1,'Nakladova matice_2018'!$A$1:$IW$188,76,FALSE),0)</f>
        <v>4120</v>
      </c>
      <c r="HY103" s="19">
        <f>IFERROR(HLOOKUP(HY$1,'Nakladova matice_2018'!$A$1:$IW$188,76,FALSE),0)</f>
        <v>32950</v>
      </c>
      <c r="HZ103" s="19">
        <f>IFERROR(HLOOKUP(HZ$1,'Nakladova matice_2018'!$A$1:$IW$188,76,FALSE),0)</f>
        <v>0</v>
      </c>
      <c r="IA103" s="19">
        <f>IFERROR(HLOOKUP(IA$1,'Nakladova matice_2018'!$A$1:$IW$188,76,FALSE),0)</f>
        <v>0</v>
      </c>
      <c r="IB103" s="19">
        <f>IFERROR(HLOOKUP(IB$1,'Nakladova matice_2018'!$A$1:$IW$188,76,FALSE),0)</f>
        <v>0</v>
      </c>
      <c r="IC103" s="19">
        <f>IFERROR(HLOOKUP(IC$1,'Nakladova matice_2018'!$A$1:$IW$188,76,FALSE),0)</f>
        <v>0</v>
      </c>
      <c r="ID103" s="19">
        <f>IFERROR(HLOOKUP(ID$1,'Nakladova matice_2018'!$A$1:$IW$188,76,FALSE),0)</f>
        <v>0</v>
      </c>
      <c r="IE103" s="19">
        <f>IFERROR(HLOOKUP(IE$1,'Nakladova matice_2018'!$A$1:$IW$188,76,FALSE),0)</f>
        <v>0</v>
      </c>
      <c r="IF103" s="19">
        <f>IFERROR(HLOOKUP(IF$1,'Nakladova matice_2018'!$A$1:$IW$188,76,FALSE),0)</f>
        <v>0</v>
      </c>
      <c r="IG103" s="19">
        <f>IFERROR(HLOOKUP(IG$1,'Nakladova matice_2018'!$A$1:$IW$188,76,FALSE),0)</f>
        <v>0</v>
      </c>
      <c r="IH103" s="19">
        <f>IFERROR(HLOOKUP(IH$1,'Nakladova matice_2018'!$A$1:$IW$188,76,FALSE),0)</f>
        <v>0</v>
      </c>
      <c r="II103" s="19">
        <f>IFERROR(HLOOKUP(II$1,'Nakladova matice_2018'!$A$1:$IW$188,76,FALSE),0)</f>
        <v>0</v>
      </c>
      <c r="IJ103" s="19">
        <f>IFERROR(HLOOKUP(IJ$1,'Nakladova matice_2018'!$A$1:$IW$188,76,FALSE),0)</f>
        <v>0</v>
      </c>
      <c r="IK103" s="19">
        <f>IFERROR(HLOOKUP(IK$1,'Nakladova matice_2018'!$A$1:$IW$188,76,FALSE),0)</f>
        <v>0</v>
      </c>
      <c r="IL103" s="19">
        <f>IFERROR(HLOOKUP(IL$1,'Nakladova matice_2018'!$A$1:$IW$188,76,FALSE),0)</f>
        <v>0</v>
      </c>
      <c r="IM103" s="19">
        <f>IFERROR(HLOOKUP(IM$1,'Nakladova matice_2018'!$A$1:$IW$188,76,FALSE),0)</f>
        <v>0</v>
      </c>
      <c r="IN103" s="19">
        <f>IFERROR(HLOOKUP(IN$1,'Nakladova matice_2018'!$A$1:$IW$188,76,FALSE),0)</f>
        <v>0</v>
      </c>
      <c r="IO103" s="19">
        <f>IFERROR(HLOOKUP(IO$1,'Nakladova matice_2018'!$A$1:$IW$188,76,FALSE),0)</f>
        <v>0</v>
      </c>
      <c r="IP103" s="19">
        <f>IFERROR(HLOOKUP(IP$1,'Nakladova matice_2018'!$A$1:$IW$188,76,FALSE),0)</f>
        <v>0</v>
      </c>
      <c r="IQ103" s="19">
        <f>IFERROR(HLOOKUP(IQ$1,'Nakladova matice_2018'!$A$1:$IW$188,76,FALSE),0)</f>
        <v>0</v>
      </c>
      <c r="IR103" s="19">
        <f>IFERROR(HLOOKUP(IR$1,'Nakladova matice_2018'!$A$1:$IW$188,76,FALSE),0)</f>
        <v>0</v>
      </c>
      <c r="IS103" s="19">
        <f>IFERROR(HLOOKUP(IS$1,'Nakladova matice_2018'!$A$1:$IW$188,76,FALSE),0)</f>
        <v>0</v>
      </c>
      <c r="IT103" s="19">
        <f>IFERROR(HLOOKUP(IT$1,'Nakladova matice_2018'!$A$1:$IW$188,76,FALSE),0)</f>
        <v>0</v>
      </c>
      <c r="IU103" s="19">
        <f>IFERROR(HLOOKUP(IU$1,'Nakladova matice_2018'!$A$1:$IW$188,76,FALSE),0)</f>
        <v>0</v>
      </c>
      <c r="IV103" s="19">
        <f>IFERROR(HLOOKUP(IV$1,'Nakladova matice_2018'!$A$1:$IW$188,76,FALSE),0)</f>
        <v>0</v>
      </c>
      <c r="IW103" s="19">
        <f>IFERROR(HLOOKUP(IW$1,'Nakladova matice_2018'!$A$1:$IW$188,76,FALSE),0)</f>
        <v>0</v>
      </c>
      <c r="IX103" s="19">
        <f>IFERROR(HLOOKUP(IX$1,'Nakladova matice_2018'!$A$1:$IW$188,76,FALSE),0)</f>
        <v>0</v>
      </c>
      <c r="IY103" s="19">
        <f>IFERROR(HLOOKUP(IY$1,'Nakladova matice_2018'!$A$1:$IW$188,76,FALSE),0)</f>
        <v>0</v>
      </c>
      <c r="IZ103" s="19">
        <f>IFERROR(HLOOKUP(IZ$1,'Nakladova matice_2018'!$A$1:$IW$188,76,FALSE),0)</f>
        <v>0</v>
      </c>
      <c r="JA103" s="19">
        <f>IFERROR(HLOOKUP(JA$1,'Nakladova matice_2018'!$A$1:$IW$188,76,FALSE),0)</f>
        <v>28000</v>
      </c>
      <c r="JB103" s="19">
        <f>IFERROR(HLOOKUP(JB$1,'Nakladova matice_2018'!$A$1:$IW$188,76,FALSE),0)</f>
        <v>0</v>
      </c>
      <c r="JC103" s="19">
        <f>IFERROR(HLOOKUP(JC$1,'Nakladova matice_2018'!$A$1:$IW$188,76,FALSE),0)</f>
        <v>0</v>
      </c>
      <c r="JD103" s="19">
        <f>IFERROR(HLOOKUP(JD$1,'Nakladova matice_2018'!$A$1:$IW$188,76,FALSE),0)</f>
        <v>0</v>
      </c>
      <c r="JE103" s="19">
        <f>IFERROR(HLOOKUP(JE$1,'Nakladova matice_2018'!$A$1:$IW$188,76,FALSE),0)</f>
        <v>0</v>
      </c>
      <c r="JF103" s="19">
        <f>IFERROR(HLOOKUP(JF$1,'Nakladova matice_2018'!$A$1:$IW$188,76,FALSE),0)</f>
        <v>0</v>
      </c>
      <c r="JG103" s="19">
        <f>IFERROR(HLOOKUP(JG$1,'Nakladova matice_2018'!$A$1:$IW$188,76,FALSE),0)</f>
        <v>0</v>
      </c>
      <c r="JH103" s="19">
        <f>IFERROR(HLOOKUP(JH$1,'Nakladova matice_2018'!$A$1:$IW$188,76,FALSE),0)</f>
        <v>0</v>
      </c>
      <c r="JI103" s="19">
        <f>IFERROR(HLOOKUP(JI$1,'Nakladova matice_2018'!$A$1:$IW$188,76,FALSE),0)</f>
        <v>0</v>
      </c>
      <c r="JJ103" s="19">
        <f>IFERROR(HLOOKUP(JJ$1,'Nakladova matice_2018'!$A$1:$IW$188,76,FALSE),0)</f>
        <v>0</v>
      </c>
      <c r="JK103" s="19">
        <f>IFERROR(HLOOKUP(JK$1,'Nakladova matice_2018'!$A$1:$IW$188,76,FALSE),0)</f>
        <v>0</v>
      </c>
      <c r="JL103" s="19">
        <f>IFERROR(HLOOKUP(JL$1,'Nakladova matice_2018'!$A$1:$IW$188,76,FALSE),0)</f>
        <v>0</v>
      </c>
      <c r="JM103" s="19">
        <f>IFERROR(HLOOKUP(JM$1,'Nakladova matice_2018'!$A$1:$IW$188,76,FALSE),0)</f>
        <v>0</v>
      </c>
      <c r="JN103" s="19">
        <f>IFERROR(HLOOKUP(JN$1,'Nakladova matice_2018'!$A$1:$IW$188,76,FALSE),0)</f>
        <v>0</v>
      </c>
      <c r="JO103" s="19">
        <f>IFERROR(HLOOKUP(JO$1,'Nakladova matice_2018'!$A$1:$IW$188,76,FALSE),0)</f>
        <v>0</v>
      </c>
      <c r="JP103" s="19">
        <f>IFERROR(HLOOKUP(JP$1,'Nakladova matice_2018'!$A$1:$IW$188,76,FALSE),0)</f>
        <v>0</v>
      </c>
      <c r="JQ103" s="19">
        <f>IFERROR(HLOOKUP(JQ$1,'Nakladova matice_2018'!$A$1:$IW$188,76,FALSE),0)</f>
        <v>0</v>
      </c>
      <c r="JR103" s="19">
        <f>IFERROR(HLOOKUP(JR$1,'Nakladova matice_2018'!$A$1:$IW$188,76,FALSE),0)</f>
        <v>0</v>
      </c>
      <c r="JS103" s="19">
        <f>IFERROR(HLOOKUP(JS$1,'Nakladova matice_2018'!$A$1:$IW$188,76,FALSE),0)</f>
        <v>0</v>
      </c>
      <c r="JT103" s="19">
        <f>IFERROR(HLOOKUP(JT$1,'Nakladova matice_2018'!$A$1:$IW$188,76,FALSE),0)</f>
        <v>0</v>
      </c>
      <c r="JU103" s="19">
        <f>IFERROR(HLOOKUP(JU$1,'Nakladova matice_2018'!$A$1:$IW$188,76,FALSE),0)</f>
        <v>0</v>
      </c>
      <c r="JV103" s="19">
        <f>IFERROR(HLOOKUP(JV$1,'Nakladova matice_2018'!$A$1:$IW$188,76,FALSE),0)</f>
        <v>0</v>
      </c>
      <c r="JW103" s="19">
        <f>IFERROR(HLOOKUP(JW$1,'Nakladova matice_2018'!$A$1:$IW$188,76,FALSE),0)</f>
        <v>0</v>
      </c>
      <c r="JX103" s="19">
        <f>IFERROR(HLOOKUP(JX$1,'Nakladova matice_2018'!$A$1:$IW$188,76,FALSE),0)</f>
        <v>0</v>
      </c>
      <c r="JY103" s="19">
        <f>IFERROR(HLOOKUP(JY$1,'Nakladova matice_2018'!$A$1:$IW$188,76,FALSE),0)</f>
        <v>0</v>
      </c>
      <c r="JZ103" s="19">
        <f>IFERROR(HLOOKUP(JZ$1,'Nakladova matice_2018'!$A$1:$IW$188,76,FALSE),0)</f>
        <v>0</v>
      </c>
      <c r="KA103" s="19">
        <f>IFERROR(HLOOKUP(KA$1,'Nakladova matice_2018'!$A$1:$IW$188,76,FALSE),0)</f>
        <v>0</v>
      </c>
      <c r="KB103" s="19">
        <f>IFERROR(HLOOKUP(KB$1,'Nakladova matice_2018'!$A$1:$IW$188,76,FALSE),0)</f>
        <v>0</v>
      </c>
      <c r="KC103" s="19">
        <f>IFERROR(HLOOKUP(KC$1,'Nakladova matice_2018'!$A$1:$IW$188,76,FALSE),0)</f>
        <v>0</v>
      </c>
      <c r="KD103" s="19">
        <f>IFERROR(HLOOKUP(KD$1,'Nakladova matice_2018'!$A$1:$IW$188,76,FALSE),0)</f>
        <v>0</v>
      </c>
      <c r="KE103" s="19">
        <f>IFERROR(HLOOKUP(KE$1,'Nakladova matice_2018'!$A$1:$IW$188,76,FALSE),0)</f>
        <v>0</v>
      </c>
      <c r="KF103" s="19">
        <f>IFERROR(HLOOKUP(KF$1,'Nakladova matice_2018'!$A$1:$IW$188,76,FALSE),0)</f>
        <v>0</v>
      </c>
      <c r="KG103" s="19">
        <f>IFERROR(HLOOKUP(KG$1,'Nakladova matice_2018'!$A$1:$IW$188,76,FALSE),0)</f>
        <v>0</v>
      </c>
      <c r="KH103" s="19">
        <f>IFERROR(HLOOKUP(KH$1,'Nakladova matice_2018'!$A$1:$IW$188,76,FALSE),0)</f>
        <v>0</v>
      </c>
      <c r="KI103" s="19">
        <f>IFERROR(HLOOKUP(KI$1,'Nakladova matice_2018'!$A$1:$IW$188,76,FALSE),0)</f>
        <v>0</v>
      </c>
      <c r="KJ103" s="19">
        <f>IFERROR(HLOOKUP(KJ$1,'Nakladova matice_2018'!$A$1:$IW$188,76,FALSE),0)</f>
        <v>0</v>
      </c>
      <c r="KK103" s="19">
        <f>IFERROR(HLOOKUP(KK$1,'Nakladova matice_2018'!$A$1:$IW$188,76,FALSE),0)</f>
        <v>0</v>
      </c>
      <c r="KL103" s="19">
        <f>IFERROR(HLOOKUP(KL$1,'Nakladova matice_2018'!$A$1:$IW$188,76,FALSE),0)</f>
        <v>0</v>
      </c>
      <c r="KM103" s="19">
        <f>IFERROR(HLOOKUP(KM$1,'Nakladova matice_2018'!$A$1:$IW$188,76,FALSE),0)</f>
        <v>0</v>
      </c>
      <c r="KN103" s="19">
        <f>IFERROR(HLOOKUP(KN$1,'Nakladova matice_2018'!$A$1:$IW$188,76,FALSE),0)</f>
        <v>0</v>
      </c>
      <c r="KO103" s="19">
        <f>IFERROR(HLOOKUP(KO$1,'Nakladova matice_2018'!$A$1:$IW$188,76,FALSE),0)</f>
        <v>0</v>
      </c>
      <c r="KP103" s="19">
        <f>IFERROR(HLOOKUP(KP$1,'Nakladova matice_2018'!$A$1:$IW$188,76,FALSE),0)</f>
        <v>0</v>
      </c>
      <c r="KQ103" s="19">
        <f>IFERROR(HLOOKUP(KQ$1,'Nakladova matice_2018'!$A$1:$IW$188,76,FALSE),0)</f>
        <v>0</v>
      </c>
      <c r="KR103" s="19">
        <f>IFERROR(HLOOKUP(KR$1,'Nakladova matice_2018'!$A$1:$IW$188,76,FALSE),0)</f>
        <v>0</v>
      </c>
      <c r="KS103" s="19">
        <f>IFERROR(HLOOKUP(KS$1,'Nakladova matice_2018'!$A$1:$IW$188,76,FALSE),0)</f>
        <v>0</v>
      </c>
      <c r="KT103" s="19">
        <f>IFERROR(HLOOKUP(KT$1,'Nakladova matice_2018'!$A$1:$IW$188,76,FALSE),0)</f>
        <v>0</v>
      </c>
      <c r="KU103" s="19">
        <f>IFERROR(HLOOKUP(KU$1,'Nakladova matice_2018'!$A$1:$IW$188,76,FALSE),0)</f>
        <v>0</v>
      </c>
      <c r="KV103" s="19">
        <f>IFERROR(HLOOKUP(KV$1,'Nakladova matice_2018'!$A$1:$IW$188,76,FALSE),0)</f>
        <v>0</v>
      </c>
      <c r="KW103" s="19">
        <f>IFERROR(HLOOKUP(KW$1,'Nakladova matice_2018'!$A$1:$IW$188,76,FALSE),0)</f>
        <v>0</v>
      </c>
      <c r="KX103" s="19">
        <f>IFERROR(HLOOKUP(KX$1,'Nakladova matice_2018'!$A$1:$IW$188,76,FALSE),0)</f>
        <v>0</v>
      </c>
      <c r="KY103" s="19">
        <f>IFERROR(HLOOKUP(KY$1,'Nakladova matice_2018'!$A$1:$IW$188,76,FALSE),0)</f>
        <v>0</v>
      </c>
      <c r="KZ103" s="19">
        <f>IFERROR(HLOOKUP(KZ$1,'Nakladova matice_2018'!$A$1:$IW$188,76,FALSE),0)</f>
        <v>0</v>
      </c>
      <c r="LA103" s="19">
        <f>IFERROR(HLOOKUP(LA$1,'Nakladova matice_2018'!$A$1:$IW$188,76,FALSE),0)</f>
        <v>0</v>
      </c>
      <c r="LB103" s="19">
        <f>IFERROR(HLOOKUP(LB$1,'Nakladova matice_2018'!$A$1:$IW$188,76,FALSE),0)</f>
        <v>0</v>
      </c>
      <c r="LC103" s="19">
        <f>IFERROR(HLOOKUP(LC$1,'Nakladova matice_2018'!$A$1:$IW$188,76,FALSE),0)</f>
        <v>0</v>
      </c>
      <c r="LD103" s="19">
        <f>IFERROR(HLOOKUP(LD$1,'Nakladova matice_2018'!$A$1:$IW$188,76,FALSE),0)</f>
        <v>0</v>
      </c>
      <c r="LE103" s="19">
        <f>IFERROR(HLOOKUP(LE$1,'Nakladova matice_2018'!$A$1:$IW$188,76,FALSE),0)</f>
        <v>0</v>
      </c>
      <c r="LF103" s="19">
        <f>IFERROR(HLOOKUP(LF$1,'Nakladova matice_2018'!$A$1:$IW$188,76,FALSE),0)</f>
        <v>0</v>
      </c>
      <c r="LG103" s="19">
        <f>IFERROR(HLOOKUP(LG$1,'Nakladova matice_2018'!$A$1:$IW$188,76,FALSE),0)</f>
        <v>0</v>
      </c>
      <c r="LH103" s="19">
        <f>IFERROR(HLOOKUP(LH$1,'Nakladova matice_2018'!$A$1:$IW$188,76,FALSE),0)</f>
        <v>0</v>
      </c>
      <c r="LI103" s="19">
        <f>IFERROR(HLOOKUP(LI$1,'Nakladova matice_2018'!$A$1:$IW$188,76,FALSE),0)</f>
        <v>0</v>
      </c>
      <c r="LJ103" s="19">
        <f>IFERROR(HLOOKUP(LJ$1,'Nakladova matice_2018'!$A$1:$IW$188,76,FALSE),0)</f>
        <v>0</v>
      </c>
      <c r="LK103" s="19">
        <f>IFERROR(HLOOKUP(LK$1,'Nakladova matice_2018'!$A$1:$IW$188,76,FALSE),0)</f>
        <v>0</v>
      </c>
      <c r="LL103" s="19">
        <f>IFERROR(HLOOKUP(LL$1,'Nakladova matice_2018'!$A$1:$IW$188,76,FALSE),0)</f>
        <v>0</v>
      </c>
      <c r="LM103" s="19">
        <f>IFERROR(HLOOKUP(LM$1,'Nakladova matice_2018'!$A$1:$IW$188,76,FALSE),0)</f>
        <v>0</v>
      </c>
      <c r="LN103" s="19">
        <f>IFERROR(HLOOKUP(LN$1,'Nakladova matice_2018'!$A$1:$IW$188,76,FALSE),0)</f>
        <v>0</v>
      </c>
      <c r="LO103" s="19">
        <f>IFERROR(HLOOKUP(LO$1,'Nakladova matice_2018'!$A$1:$IW$188,76,FALSE),0)</f>
        <v>0</v>
      </c>
      <c r="LP103" s="19">
        <f>IFERROR(HLOOKUP(LP$1,'Nakladova matice_2018'!$A$1:$IW$188,76,FALSE),0)</f>
        <v>0</v>
      </c>
      <c r="LQ103" s="19">
        <f>IFERROR(HLOOKUP(LQ$1,'Nakladova matice_2018'!$A$1:$IW$188,76,FALSE),0)</f>
        <v>0</v>
      </c>
      <c r="LR103" s="19">
        <f>IFERROR(HLOOKUP(LR$1,'Nakladova matice_2018'!$A$1:$IW$188,76,FALSE),0)</f>
        <v>0</v>
      </c>
      <c r="LS103" s="19">
        <f>IFERROR(HLOOKUP(LS$1,'Nakladova matice_2018'!$A$1:$IW$188,76,FALSE),0)</f>
        <v>0</v>
      </c>
      <c r="LT103" s="19">
        <f>IFERROR(HLOOKUP(LT$1,'Nakladova matice_2018'!$A$1:$IW$188,76,FALSE),0)</f>
        <v>0</v>
      </c>
      <c r="LU103" s="19">
        <f>IFERROR(HLOOKUP(LU$1,'Nakladova matice_2018'!$A$1:$IW$188,76,FALSE),0)</f>
        <v>0</v>
      </c>
      <c r="LV103" s="19">
        <f>IFERROR(HLOOKUP(LV$1,'Nakladova matice_2018'!$A$1:$IW$188,76,FALSE),0)</f>
        <v>0</v>
      </c>
      <c r="LW103" s="19">
        <f>IFERROR(HLOOKUP(LW$1,'Nakladova matice_2018'!$A$1:$IW$188,76,FALSE),0)</f>
        <v>0</v>
      </c>
      <c r="LX103" s="19">
        <f>IFERROR(HLOOKUP(LX$1,'Nakladova matice_2018'!$A$1:$IW$188,76,FALSE),0)</f>
        <v>0</v>
      </c>
      <c r="LY103" s="19">
        <f>IFERROR(HLOOKUP(LY$1,'Nakladova matice_2018'!$A$1:$IW$188,76,FALSE),0)</f>
        <v>0</v>
      </c>
      <c r="LZ103" s="19">
        <f>IFERROR(HLOOKUP(LZ$1,'Nakladova matice_2018'!$A$1:$IW$188,76,FALSE),0)</f>
        <v>0</v>
      </c>
      <c r="MA103" s="19">
        <f>IFERROR(HLOOKUP(MA$1,'Nakladova matice_2018'!$A$1:$IW$188,76,FALSE),0)</f>
        <v>0</v>
      </c>
      <c r="MB103" s="19">
        <f>IFERROR(HLOOKUP(MB$1,'Nakladova matice_2018'!$A$1:$IW$188,76,FALSE),0)</f>
        <v>0</v>
      </c>
      <c r="MC103" s="19">
        <f>IFERROR(HLOOKUP(MC$1,'Nakladova matice_2018'!$A$1:$IW$188,76,FALSE),0)</f>
        <v>0</v>
      </c>
      <c r="MD103" s="19">
        <f>IFERROR(HLOOKUP(MD$1,'Nakladova matice_2018'!$A$1:$IW$188,76,FALSE),0)</f>
        <v>0</v>
      </c>
      <c r="ME103" s="19">
        <f>IFERROR(HLOOKUP(ME$1,'Nakladova matice_2018'!$A$1:$IW$188,76,FALSE),0)</f>
        <v>0</v>
      </c>
      <c r="MF103" s="19">
        <f>IFERROR(HLOOKUP(MF$1,'Nakladova matice_2018'!$A$1:$IW$188,76,FALSE),0)</f>
        <v>0</v>
      </c>
      <c r="MG103" s="19">
        <f>IFERROR(HLOOKUP(MG$1,'Nakladova matice_2018'!$A$1:$IW$188,76,FALSE),0)</f>
        <v>0</v>
      </c>
      <c r="MH103" s="19">
        <f>IFERROR(HLOOKUP(MH$1,'Nakladova matice_2018'!$A$1:$IW$188,76,FALSE),0)</f>
        <v>0</v>
      </c>
      <c r="MI103" s="19">
        <f>IFERROR(HLOOKUP(MI$1,'Nakladova matice_2018'!$A$1:$IW$188,76,FALSE),0)</f>
        <v>0</v>
      </c>
      <c r="MJ103" s="19">
        <f>IFERROR(HLOOKUP(MJ$1,'Nakladova matice_2018'!$A$1:$IW$188,76,FALSE),0)</f>
        <v>0</v>
      </c>
      <c r="MK103" s="19">
        <f>IFERROR(HLOOKUP(MK$1,'Nakladova matice_2018'!$A$1:$IW$188,76,FALSE),0)</f>
        <v>0</v>
      </c>
      <c r="ML103" s="19">
        <f>IFERROR(HLOOKUP(ML$1,'Nakladova matice_2018'!$A$1:$IW$188,76,FALSE),0)</f>
        <v>0</v>
      </c>
      <c r="MM103" s="19">
        <f>IFERROR(HLOOKUP(MM$1,'Nakladova matice_2018'!$A$1:$IW$188,76,FALSE),0)</f>
        <v>0</v>
      </c>
      <c r="MN103" s="19">
        <f>IFERROR(HLOOKUP(MN$1,'Nakladova matice_2018'!$A$1:$IW$188,76,FALSE),0)</f>
        <v>0</v>
      </c>
      <c r="MO103" s="20">
        <f t="shared" si="85"/>
        <v>156354.28</v>
      </c>
      <c r="MP103" s="20">
        <f>MO103-'Nakladova matice_2018'!IX76</f>
        <v>0</v>
      </c>
    </row>
    <row r="104" spans="1:354" x14ac:dyDescent="0.2">
      <c r="A104" s="27">
        <v>518159</v>
      </c>
      <c r="B104" s="21" t="s">
        <v>246</v>
      </c>
      <c r="C104" s="53">
        <v>0</v>
      </c>
      <c r="D104" s="19">
        <f>IFERROR(HLOOKUP(D$1,'Nakladova matice_2018'!$A$1:$IW$188,77,FALSE),0)</f>
        <v>0</v>
      </c>
      <c r="E104" s="19">
        <f>IFERROR(HLOOKUP(E$1,'Nakladova matice_2018'!$A$1:$IW$188,77,FALSE),0)</f>
        <v>0</v>
      </c>
      <c r="F104" s="19">
        <f>IFERROR(HLOOKUP(F$1,'Nakladova matice_2018'!$A$1:$IW$188,77,FALSE),0)</f>
        <v>0</v>
      </c>
      <c r="G104" s="19">
        <f>IFERROR(HLOOKUP(G$1,'Nakladova matice_2018'!$A$1:$IW$188,77,FALSE),0)</f>
        <v>0</v>
      </c>
      <c r="H104" s="19">
        <f>IFERROR(HLOOKUP(H$1,'Nakladova matice_2018'!$A$1:$IW$188,77,FALSE),0)</f>
        <v>0</v>
      </c>
      <c r="I104" s="19">
        <f>IFERROR(HLOOKUP(I$1,'Nakladova matice_2018'!$A$1:$IW$188,77,FALSE),0)</f>
        <v>0</v>
      </c>
      <c r="J104" s="19">
        <f>IFERROR(HLOOKUP(J$1,'Nakladova matice_2018'!$A$1:$IW$188,77,FALSE),0)</f>
        <v>0</v>
      </c>
      <c r="K104" s="19">
        <f>IFERROR(HLOOKUP(K$1,'Nakladova matice_2018'!$A$1:$IW$188,77,FALSE),0)</f>
        <v>0</v>
      </c>
      <c r="L104" s="19">
        <f>IFERROR(HLOOKUP(L$1,'Nakladova matice_2018'!$A$1:$IW$188,77,FALSE),0)</f>
        <v>0</v>
      </c>
      <c r="M104" s="19">
        <f>IFERROR(HLOOKUP(M$1,'Nakladova matice_2018'!$A$1:$IW$188,77,FALSE),0)</f>
        <v>0</v>
      </c>
      <c r="N104" s="19">
        <f>IFERROR(HLOOKUP(N$1,'Nakladova matice_2018'!$A$1:$IW$188,77,FALSE),0)</f>
        <v>0</v>
      </c>
      <c r="O104" s="19">
        <f>IFERROR(HLOOKUP(O$1,'Nakladova matice_2018'!$A$1:$IW$188,77,FALSE),0)</f>
        <v>0</v>
      </c>
      <c r="P104" s="19">
        <f>IFERROR(HLOOKUP(P$1,'Nakladova matice_2018'!$A$1:$IW$188,77,FALSE),0)</f>
        <v>0</v>
      </c>
      <c r="Q104" s="19">
        <f>IFERROR(HLOOKUP(Q$1,'Nakladova matice_2018'!$A$1:$IW$188,77,FALSE),0)</f>
        <v>0</v>
      </c>
      <c r="R104" s="19">
        <f>IFERROR(HLOOKUP(R$1,'Nakladova matice_2018'!$A$1:$IW$188,77,FALSE),0)</f>
        <v>0</v>
      </c>
      <c r="S104" s="19">
        <f>IFERROR(HLOOKUP(S$1,'Nakladova matice_2018'!$A$1:$IW$188,77,FALSE),0)</f>
        <v>31460</v>
      </c>
      <c r="T104" s="19">
        <f>IFERROR(HLOOKUP(T$1,'Nakladova matice_2018'!$A$1:$IW$188,77,FALSE),0)</f>
        <v>0</v>
      </c>
      <c r="U104" s="19">
        <f>IFERROR(HLOOKUP(U$1,'Nakladova matice_2018'!$A$1:$IW$188,77,FALSE),0)</f>
        <v>0</v>
      </c>
      <c r="V104" s="19">
        <f>IFERROR(HLOOKUP(V$1,'Nakladova matice_2018'!$A$1:$IW$188,77,FALSE),0)</f>
        <v>0</v>
      </c>
      <c r="W104" s="19">
        <f>IFERROR(HLOOKUP(W$1,'Nakladova matice_2018'!$A$1:$IW$188,77,FALSE),0)</f>
        <v>0</v>
      </c>
      <c r="X104" s="19">
        <f>IFERROR(HLOOKUP(X$1,'Nakladova matice_2018'!$A$1:$IW$188,77,FALSE),0)</f>
        <v>0</v>
      </c>
      <c r="Y104" s="19">
        <f>IFERROR(HLOOKUP(Y$1,'Nakladova matice_2018'!$A$1:$IW$188,77,FALSE),0)</f>
        <v>0</v>
      </c>
      <c r="Z104" s="19">
        <f>IFERROR(HLOOKUP(Z$1,'Nakladova matice_2018'!$A$1:$IW$188,77,FALSE),0)</f>
        <v>0</v>
      </c>
      <c r="AA104" s="19">
        <f>IFERROR(HLOOKUP(AA$1,'Nakladova matice_2018'!$A$1:$IW$188,77,FALSE),0)</f>
        <v>0</v>
      </c>
      <c r="AB104" s="19">
        <f>IFERROR(HLOOKUP(AB$1,'Nakladova matice_2018'!$A$1:$IW$188,77,FALSE),0)</f>
        <v>0</v>
      </c>
      <c r="AC104" s="19">
        <f>IFERROR(HLOOKUP(AC$1,'Nakladova matice_2018'!$A$1:$IW$188,77,FALSE),0)</f>
        <v>0</v>
      </c>
      <c r="AD104" s="19">
        <f>IFERROR(HLOOKUP(AD$1,'Nakladova matice_2018'!$A$1:$IW$188,77,FALSE),0)</f>
        <v>0</v>
      </c>
      <c r="AE104" s="19">
        <f>IFERROR(HLOOKUP(AE$1,'Nakladova matice_2018'!$A$1:$IW$188,77,FALSE),0)</f>
        <v>0</v>
      </c>
      <c r="AF104" s="19">
        <f>IFERROR(HLOOKUP(AF$1,'Nakladova matice_2018'!$A$1:$IW$188,77,FALSE),0)</f>
        <v>0</v>
      </c>
      <c r="AG104" s="19">
        <f>IFERROR(HLOOKUP(AG$1,'Nakladova matice_2018'!$A$1:$IW$188,77,FALSE),0)</f>
        <v>0</v>
      </c>
      <c r="AH104" s="19">
        <f>IFERROR(HLOOKUP(AH$1,'Nakladova matice_2018'!$A$1:$IW$188,77,FALSE),0)</f>
        <v>0</v>
      </c>
      <c r="AI104" s="19">
        <f>IFERROR(HLOOKUP(AI$1,'Nakladova matice_2018'!$A$1:$IW$188,77,FALSE),0)</f>
        <v>0</v>
      </c>
      <c r="AJ104" s="19">
        <f>IFERROR(HLOOKUP(AJ$1,'Nakladova matice_2018'!$A$1:$IW$188,77,FALSE),0)</f>
        <v>0</v>
      </c>
      <c r="AK104" s="19">
        <f>IFERROR(HLOOKUP(AK$1,'Nakladova matice_2018'!$A$1:$IW$188,77,FALSE),0)</f>
        <v>0</v>
      </c>
      <c r="AL104" s="19">
        <f>IFERROR(HLOOKUP(AL$1,'Nakladova matice_2018'!$A$1:$IW$188,77,FALSE),0)</f>
        <v>0</v>
      </c>
      <c r="AM104" s="19">
        <f>IFERROR(HLOOKUP(AM$1,'Nakladova matice_2018'!$A$1:$IW$188,77,FALSE),0)</f>
        <v>0</v>
      </c>
      <c r="AN104" s="19">
        <f>IFERROR(HLOOKUP(AN$1,'Nakladova matice_2018'!$A$1:$IW$188,77,FALSE),0)</f>
        <v>0</v>
      </c>
      <c r="AO104" s="19">
        <f>IFERROR(HLOOKUP(AO$1,'Nakladova matice_2018'!$A$1:$IW$188,77,FALSE),0)</f>
        <v>0</v>
      </c>
      <c r="AP104" s="19">
        <f>IFERROR(HLOOKUP(AP$1,'Nakladova matice_2018'!$A$1:$IW$188,77,FALSE),0)</f>
        <v>0</v>
      </c>
      <c r="AQ104" s="19">
        <f>IFERROR(HLOOKUP(AQ$1,'Nakladova matice_2018'!$A$1:$IW$188,77,FALSE),0)</f>
        <v>0</v>
      </c>
      <c r="AR104" s="19">
        <f>IFERROR(HLOOKUP(AR$1,'Nakladova matice_2018'!$A$1:$IW$188,77,FALSE),0)</f>
        <v>0</v>
      </c>
      <c r="AS104" s="19">
        <f>IFERROR(HLOOKUP(AS$1,'Nakladova matice_2018'!$A$1:$IW$188,77,FALSE),0)</f>
        <v>0</v>
      </c>
      <c r="AT104" s="19">
        <f>IFERROR(HLOOKUP(AT$1,'Nakladova matice_2018'!$A$1:$IW$188,77,FALSE),0)</f>
        <v>0</v>
      </c>
      <c r="AU104" s="19">
        <f>IFERROR(HLOOKUP(AU$1,'Nakladova matice_2018'!$A$1:$IW$188,77,FALSE),0)</f>
        <v>0</v>
      </c>
      <c r="AV104" s="19">
        <f>IFERROR(HLOOKUP(AV$1,'Nakladova matice_2018'!$A$1:$IW$188,77,FALSE),0)</f>
        <v>0</v>
      </c>
      <c r="AW104" s="19">
        <f>IFERROR(HLOOKUP(AW$1,'Nakladova matice_2018'!$A$1:$IW$188,77,FALSE),0)</f>
        <v>0</v>
      </c>
      <c r="AX104" s="19">
        <f>IFERROR(HLOOKUP(AX$1,'Nakladova matice_2018'!$A$1:$IW$188,77,FALSE),0)</f>
        <v>0</v>
      </c>
      <c r="AY104" s="19">
        <f>IFERROR(HLOOKUP(AY$1,'Nakladova matice_2018'!$A$1:$IW$188,77,FALSE),0)</f>
        <v>0</v>
      </c>
      <c r="AZ104" s="19">
        <f>IFERROR(HLOOKUP(AZ$1,'Nakladova matice_2018'!$A$1:$IW$188,77,FALSE),0)</f>
        <v>0</v>
      </c>
      <c r="BA104" s="19">
        <f>IFERROR(HLOOKUP(BA$1,'Nakladova matice_2018'!$A$1:$IW$188,77,FALSE),0)</f>
        <v>0</v>
      </c>
      <c r="BB104" s="19">
        <f>IFERROR(HLOOKUP(BB$1,'Nakladova matice_2018'!$A$1:$IW$188,77,FALSE),0)</f>
        <v>0</v>
      </c>
      <c r="BC104" s="19">
        <f>IFERROR(HLOOKUP(BC$1,'Nakladova matice_2018'!$A$1:$IW$188,77,FALSE),0)</f>
        <v>0</v>
      </c>
      <c r="BD104" s="19">
        <f>IFERROR(HLOOKUP(BD$1,'Nakladova matice_2018'!$A$1:$IW$188,77,FALSE),0)</f>
        <v>0</v>
      </c>
      <c r="BE104" s="19">
        <f>IFERROR(HLOOKUP(BE$1,'Nakladova matice_2018'!$A$1:$IW$188,77,FALSE),0)</f>
        <v>0</v>
      </c>
      <c r="BF104" s="19">
        <f>IFERROR(HLOOKUP(BF$1,'Nakladova matice_2018'!$A$1:$IW$188,77,FALSE),0)</f>
        <v>0</v>
      </c>
      <c r="BG104" s="19">
        <f>IFERROR(HLOOKUP(BG$1,'Nakladova matice_2018'!$A$1:$IW$188,77,FALSE),0)</f>
        <v>0</v>
      </c>
      <c r="BH104" s="19">
        <f>IFERROR(HLOOKUP(BH$1,'Nakladova matice_2018'!$A$1:$IW$188,77,FALSE),0)</f>
        <v>0</v>
      </c>
      <c r="BI104" s="19">
        <f>IFERROR(HLOOKUP(BI$1,'Nakladova matice_2018'!$A$1:$IW$188,77,FALSE),0)</f>
        <v>0</v>
      </c>
      <c r="BJ104" s="19">
        <f>IFERROR(HLOOKUP(BJ$1,'Nakladova matice_2018'!$A$1:$IW$188,77,FALSE),0)</f>
        <v>0</v>
      </c>
      <c r="BK104" s="19">
        <f>IFERROR(HLOOKUP(BK$1,'Nakladova matice_2018'!$A$1:$IW$188,77,FALSE),0)</f>
        <v>0</v>
      </c>
      <c r="BL104" s="19">
        <f>IFERROR(HLOOKUP(BL$1,'Nakladova matice_2018'!$A$1:$IW$188,77,FALSE),0)</f>
        <v>0</v>
      </c>
      <c r="BM104" s="19">
        <f>IFERROR(HLOOKUP(BM$1,'Nakladova matice_2018'!$A$1:$IW$188,77,FALSE),0)</f>
        <v>0</v>
      </c>
      <c r="BN104" s="19">
        <f>IFERROR(HLOOKUP(BN$1,'Nakladova matice_2018'!$A$1:$IW$188,77,FALSE),0)</f>
        <v>0</v>
      </c>
      <c r="BO104" s="19">
        <f>IFERROR(HLOOKUP(BO$1,'Nakladova matice_2018'!$A$1:$IW$188,77,FALSE),0)</f>
        <v>0</v>
      </c>
      <c r="BP104" s="19">
        <f>IFERROR(HLOOKUP(BP$1,'Nakladova matice_2018'!$A$1:$IW$188,77,FALSE),0)</f>
        <v>0</v>
      </c>
      <c r="BQ104" s="19">
        <f>IFERROR(HLOOKUP(BQ$1,'Nakladova matice_2018'!$A$1:$IW$188,77,FALSE),0)</f>
        <v>0</v>
      </c>
      <c r="BR104" s="19">
        <f>IFERROR(HLOOKUP(BR$1,'Nakladova matice_2018'!$A$1:$IW$188,77,FALSE),0)</f>
        <v>0</v>
      </c>
      <c r="BS104" s="19">
        <f>IFERROR(HLOOKUP(BS$1,'Nakladova matice_2018'!$A$1:$IW$188,77,FALSE),0)</f>
        <v>0</v>
      </c>
      <c r="BT104" s="19">
        <f>IFERROR(HLOOKUP(BT$1,'Nakladova matice_2018'!$A$1:$IW$188,77,FALSE),0)</f>
        <v>0</v>
      </c>
      <c r="BU104" s="19">
        <f>IFERROR(HLOOKUP(BU$1,'Nakladova matice_2018'!$A$1:$IW$188,77,FALSE),0)</f>
        <v>0</v>
      </c>
      <c r="BV104" s="19">
        <f>IFERROR(HLOOKUP(BV$1,'Nakladova matice_2018'!$A$1:$IW$188,77,FALSE),0)</f>
        <v>0</v>
      </c>
      <c r="BW104" s="19">
        <f>IFERROR(HLOOKUP(BW$1,'Nakladova matice_2018'!$A$1:$IW$188,77,FALSE),0)</f>
        <v>0</v>
      </c>
      <c r="BX104" s="19">
        <f>IFERROR(HLOOKUP(BX$1,'Nakladova matice_2018'!$A$1:$IW$188,77,FALSE),0)</f>
        <v>0</v>
      </c>
      <c r="BY104" s="19">
        <f>IFERROR(HLOOKUP(BY$1,'Nakladova matice_2018'!$A$1:$IW$188,77,FALSE),0)</f>
        <v>0</v>
      </c>
      <c r="BZ104" s="19">
        <f>IFERROR(HLOOKUP(BZ$1,'Nakladova matice_2018'!$A$1:$IW$188,77,FALSE),0)</f>
        <v>0</v>
      </c>
      <c r="CA104" s="19">
        <f>IFERROR(HLOOKUP(CA$1,'Nakladova matice_2018'!$A$1:$IW$188,77,FALSE),0)</f>
        <v>0</v>
      </c>
      <c r="CB104" s="19">
        <f>IFERROR(HLOOKUP(CB$1,'Nakladova matice_2018'!$A$1:$IW$188,77,FALSE),0)</f>
        <v>0</v>
      </c>
      <c r="CC104" s="19">
        <f>IFERROR(HLOOKUP(CC$1,'Nakladova matice_2018'!$A$1:$IW$188,77,FALSE),0)</f>
        <v>0</v>
      </c>
      <c r="CD104" s="19">
        <f>IFERROR(HLOOKUP(CD$1,'Nakladova matice_2018'!$A$1:$IW$188,77,FALSE),0)</f>
        <v>0</v>
      </c>
      <c r="CE104" s="19">
        <f>IFERROR(HLOOKUP(CE$1,'Nakladova matice_2018'!$A$1:$IW$188,77,FALSE),0)</f>
        <v>0</v>
      </c>
      <c r="CF104" s="19">
        <f>IFERROR(HLOOKUP(CF$1,'Nakladova matice_2018'!$A$1:$IW$188,77,FALSE),0)</f>
        <v>0</v>
      </c>
      <c r="CG104" s="19">
        <f>IFERROR(HLOOKUP(CG$1,'Nakladova matice_2018'!$A$1:$IW$188,77,FALSE),0)</f>
        <v>0</v>
      </c>
      <c r="CH104" s="19">
        <f>IFERROR(HLOOKUP(CH$1,'Nakladova matice_2018'!$A$1:$IW$188,77,FALSE),0)</f>
        <v>0</v>
      </c>
      <c r="CI104" s="19">
        <f>IFERROR(HLOOKUP(CI$1,'Nakladova matice_2018'!$A$1:$IW$188,77,FALSE),0)</f>
        <v>0</v>
      </c>
      <c r="CJ104" s="19">
        <f>IFERROR(HLOOKUP(CJ$1,'Nakladova matice_2018'!$A$1:$IW$188,77,FALSE),0)</f>
        <v>0</v>
      </c>
      <c r="CK104" s="19">
        <f>IFERROR(HLOOKUP(CK$1,'Nakladova matice_2018'!$A$1:$IW$188,77,FALSE),0)</f>
        <v>0</v>
      </c>
      <c r="CL104" s="19">
        <f>IFERROR(HLOOKUP(CL$1,'Nakladova matice_2018'!$A$1:$IW$188,77,FALSE),0)</f>
        <v>0</v>
      </c>
      <c r="CM104" s="19">
        <f>IFERROR(HLOOKUP(CM$1,'Nakladova matice_2018'!$A$1:$IW$188,77,FALSE),0)</f>
        <v>0</v>
      </c>
      <c r="CN104" s="19">
        <f>IFERROR(HLOOKUP(CN$1,'Nakladova matice_2018'!$A$1:$IW$188,77,FALSE),0)</f>
        <v>0</v>
      </c>
      <c r="CO104" s="19">
        <f>IFERROR(HLOOKUP(CO$1,'Nakladova matice_2018'!$A$1:$IW$188,77,FALSE),0)</f>
        <v>0</v>
      </c>
      <c r="CP104" s="19">
        <f>IFERROR(HLOOKUP(CP$1,'Nakladova matice_2018'!$A$1:$IW$188,77,FALSE),0)</f>
        <v>0</v>
      </c>
      <c r="CQ104" s="19">
        <f>IFERROR(HLOOKUP(CQ$1,'Nakladova matice_2018'!$A$1:$IW$188,77,FALSE),0)</f>
        <v>0</v>
      </c>
      <c r="CR104" s="19">
        <f>IFERROR(HLOOKUP(CR$1,'Nakladova matice_2018'!$A$1:$IW$188,77,FALSE),0)</f>
        <v>0</v>
      </c>
      <c r="CS104" s="19">
        <f>IFERROR(HLOOKUP(CS$1,'Nakladova matice_2018'!$A$1:$IW$188,77,FALSE),0)</f>
        <v>0</v>
      </c>
      <c r="CT104" s="19">
        <f>IFERROR(HLOOKUP(CT$1,'Nakladova matice_2018'!$A$1:$IW$188,77,FALSE),0)</f>
        <v>0</v>
      </c>
      <c r="CU104" s="19">
        <f>IFERROR(HLOOKUP(CU$1,'Nakladova matice_2018'!$A$1:$IW$188,77,FALSE),0)</f>
        <v>0</v>
      </c>
      <c r="CV104" s="19">
        <f>IFERROR(HLOOKUP(CV$1,'Nakladova matice_2018'!$A$1:$IW$188,77,FALSE),0)</f>
        <v>0</v>
      </c>
      <c r="CW104" s="19">
        <f>IFERROR(HLOOKUP(CW$1,'Nakladova matice_2018'!$A$1:$IW$188,77,FALSE),0)</f>
        <v>0</v>
      </c>
      <c r="CX104" s="19">
        <f>IFERROR(HLOOKUP(CX$1,'Nakladova matice_2018'!$A$1:$IW$188,77,FALSE),0)</f>
        <v>0</v>
      </c>
      <c r="CY104" s="19">
        <f>IFERROR(HLOOKUP(CY$1,'Nakladova matice_2018'!$A$1:$IW$188,77,FALSE),0)</f>
        <v>0</v>
      </c>
      <c r="CZ104" s="19">
        <f>IFERROR(HLOOKUP(CZ$1,'Nakladova matice_2018'!$A$1:$IW$188,77,FALSE),0)</f>
        <v>0</v>
      </c>
      <c r="DA104" s="19">
        <f>IFERROR(HLOOKUP(DA$1,'Nakladova matice_2018'!$A$1:$IW$188,77,FALSE),0)</f>
        <v>0</v>
      </c>
      <c r="DB104" s="19">
        <f>IFERROR(HLOOKUP(DB$1,'Nakladova matice_2018'!$A$1:$IW$188,77,FALSE),0)</f>
        <v>0</v>
      </c>
      <c r="DC104" s="19">
        <f>IFERROR(HLOOKUP(DC$1,'Nakladova matice_2018'!$A$1:$IW$188,77,FALSE),0)</f>
        <v>0</v>
      </c>
      <c r="DD104" s="19">
        <f>IFERROR(HLOOKUP(DD$1,'Nakladova matice_2018'!$A$1:$IW$188,77,FALSE),0)</f>
        <v>0</v>
      </c>
      <c r="DE104" s="19">
        <f>IFERROR(HLOOKUP(DE$1,'Nakladova matice_2018'!$A$1:$IW$188,77,FALSE),0)</f>
        <v>0</v>
      </c>
      <c r="DF104" s="19">
        <f>IFERROR(HLOOKUP(DF$1,'Nakladova matice_2018'!$A$1:$IW$188,77,FALSE),0)</f>
        <v>0</v>
      </c>
      <c r="DG104" s="19">
        <f>IFERROR(HLOOKUP(DG$1,'Nakladova matice_2018'!$A$1:$IW$188,77,FALSE),0)</f>
        <v>0</v>
      </c>
      <c r="DH104" s="19">
        <f>IFERROR(HLOOKUP(DH$1,'Nakladova matice_2018'!$A$1:$IW$188,77,FALSE),0)</f>
        <v>0</v>
      </c>
      <c r="DI104" s="19">
        <f>IFERROR(HLOOKUP(DI$1,'Nakladova matice_2018'!$A$1:$IW$188,77,FALSE),0)</f>
        <v>0</v>
      </c>
      <c r="DJ104" s="19">
        <f>IFERROR(HLOOKUP(DJ$1,'Nakladova matice_2018'!$A$1:$IW$188,77,FALSE),0)</f>
        <v>0</v>
      </c>
      <c r="DK104" s="19">
        <f>IFERROR(HLOOKUP(DK$1,'Nakladova matice_2018'!$A$1:$IW$188,77,FALSE),0)</f>
        <v>0</v>
      </c>
      <c r="DL104" s="19">
        <f>IFERROR(HLOOKUP(DL$1,'Nakladova matice_2018'!$A$1:$IW$188,77,FALSE),0)</f>
        <v>0</v>
      </c>
      <c r="DM104" s="19">
        <f>IFERROR(HLOOKUP(DM$1,'Nakladova matice_2018'!$A$1:$IW$188,77,FALSE),0)</f>
        <v>0</v>
      </c>
      <c r="DN104" s="19">
        <f>IFERROR(HLOOKUP(DN$1,'Nakladova matice_2018'!$A$1:$IW$188,77,FALSE),0)</f>
        <v>5760</v>
      </c>
      <c r="DO104" s="19">
        <f>IFERROR(HLOOKUP(DO$1,'Nakladova matice_2018'!$A$1:$IW$188,77,FALSE),0)</f>
        <v>0</v>
      </c>
      <c r="DP104" s="19">
        <f>IFERROR(HLOOKUP(DP$1,'Nakladova matice_2018'!$A$1:$IW$188,77,FALSE),0)</f>
        <v>0</v>
      </c>
      <c r="DQ104" s="19">
        <f>IFERROR(HLOOKUP(DQ$1,'Nakladova matice_2018'!$A$1:$IW$188,77,FALSE),0)</f>
        <v>0</v>
      </c>
      <c r="DR104" s="19">
        <f>IFERROR(HLOOKUP(DR$1,'Nakladova matice_2018'!$A$1:$IW$188,77,FALSE),0)</f>
        <v>9930</v>
      </c>
      <c r="DS104" s="19">
        <f>IFERROR(HLOOKUP(DS$1,'Nakladova matice_2018'!$A$1:$IW$188,77,FALSE),0)</f>
        <v>0</v>
      </c>
      <c r="DT104" s="19">
        <f>IFERROR(HLOOKUP(DT$1,'Nakladova matice_2018'!$A$1:$IW$188,77,FALSE),0)</f>
        <v>0</v>
      </c>
      <c r="DU104" s="19">
        <f>IFERROR(HLOOKUP(DU$1,'Nakladova matice_2018'!$A$1:$IW$188,77,FALSE),0)</f>
        <v>0</v>
      </c>
      <c r="DV104" s="19">
        <f>IFERROR(HLOOKUP(DV$1,'Nakladova matice_2018'!$A$1:$IW$188,77,FALSE),0)</f>
        <v>0</v>
      </c>
      <c r="DW104" s="19">
        <f>IFERROR(HLOOKUP(DW$1,'Nakladova matice_2018'!$A$1:$IW$188,77,FALSE),0)</f>
        <v>0</v>
      </c>
      <c r="DX104" s="19">
        <f>IFERROR(HLOOKUP(DX$1,'Nakladova matice_2018'!$A$1:$IW$188,77,FALSE),0)</f>
        <v>0</v>
      </c>
      <c r="DY104" s="19">
        <f>IFERROR(HLOOKUP(DY$1,'Nakladova matice_2018'!$A$1:$IW$188,77,FALSE),0)</f>
        <v>0</v>
      </c>
      <c r="DZ104" s="19">
        <f>IFERROR(HLOOKUP(DZ$1,'Nakladova matice_2018'!$A$1:$IW$188,77,FALSE),0)</f>
        <v>0</v>
      </c>
      <c r="EA104" s="19">
        <f>IFERROR(HLOOKUP(EA$1,'Nakladova matice_2018'!$A$1:$IW$188,77,FALSE),0)</f>
        <v>0</v>
      </c>
      <c r="EB104" s="19">
        <f>IFERROR(HLOOKUP(EB$1,'Nakladova matice_2018'!$A$1:$IW$188,77,FALSE),0)</f>
        <v>0</v>
      </c>
      <c r="EC104" s="19">
        <f>IFERROR(HLOOKUP(EC$1,'Nakladova matice_2018'!$A$1:$IW$188,77,FALSE),0)</f>
        <v>0</v>
      </c>
      <c r="ED104" s="19">
        <f>IFERROR(HLOOKUP(ED$1,'Nakladova matice_2018'!$A$1:$IW$188,77,FALSE),0)</f>
        <v>0</v>
      </c>
      <c r="EE104" s="19">
        <f>IFERROR(HLOOKUP(EE$1,'Nakladova matice_2018'!$A$1:$IW$188,77,FALSE),0)</f>
        <v>0</v>
      </c>
      <c r="EF104" s="19">
        <f>IFERROR(HLOOKUP(EF$1,'Nakladova matice_2018'!$A$1:$IW$188,77,FALSE),0)</f>
        <v>0</v>
      </c>
      <c r="EG104" s="19">
        <f>IFERROR(HLOOKUP(EG$1,'Nakladova matice_2018'!$A$1:$IW$188,77,FALSE),0)</f>
        <v>0</v>
      </c>
      <c r="EH104" s="19">
        <f>IFERROR(HLOOKUP(EH$1,'Nakladova matice_2018'!$A$1:$IW$188,77,FALSE),0)</f>
        <v>0</v>
      </c>
      <c r="EI104" s="19">
        <f>IFERROR(HLOOKUP(EI$1,'Nakladova matice_2018'!$A$1:$IW$188,77,FALSE),0)</f>
        <v>0</v>
      </c>
      <c r="EJ104" s="19">
        <f>IFERROR(HLOOKUP(EJ$1,'Nakladova matice_2018'!$A$1:$IW$188,77,FALSE),0)</f>
        <v>0</v>
      </c>
      <c r="EK104" s="19">
        <f>IFERROR(HLOOKUP(EK$1,'Nakladova matice_2018'!$A$1:$IW$188,77,FALSE),0)</f>
        <v>18700</v>
      </c>
      <c r="EL104" s="19">
        <f>IFERROR(HLOOKUP(EL$1,'Nakladova matice_2018'!$A$1:$IW$188,77,FALSE),0)</f>
        <v>0</v>
      </c>
      <c r="EM104" s="19">
        <f>IFERROR(HLOOKUP(EM$1,'Nakladova matice_2018'!$A$1:$IW$188,77,FALSE),0)</f>
        <v>0</v>
      </c>
      <c r="EN104" s="19">
        <f>IFERROR(HLOOKUP(EN$1,'Nakladova matice_2018'!$A$1:$IW$188,77,FALSE),0)</f>
        <v>0</v>
      </c>
      <c r="EO104" s="19">
        <f>IFERROR(HLOOKUP(EO$1,'Nakladova matice_2018'!$A$1:$IW$188,77,FALSE),0)</f>
        <v>0</v>
      </c>
      <c r="EP104" s="19">
        <f>IFERROR(HLOOKUP(EP$1,'Nakladova matice_2018'!$A$1:$IW$188,77,FALSE),0)</f>
        <v>0</v>
      </c>
      <c r="EQ104" s="19">
        <f>IFERROR(HLOOKUP(EQ$1,'Nakladova matice_2018'!$A$1:$IW$188,77,FALSE),0)</f>
        <v>0</v>
      </c>
      <c r="ER104" s="19">
        <f>IFERROR(HLOOKUP(ER$1,'Nakladova matice_2018'!$A$1:$IW$188,77,FALSE),0)</f>
        <v>0</v>
      </c>
      <c r="ES104" s="19">
        <f>IFERROR(HLOOKUP(ES$1,'Nakladova matice_2018'!$A$1:$IW$188,77,FALSE),0)</f>
        <v>0</v>
      </c>
      <c r="ET104" s="19">
        <f>IFERROR(HLOOKUP(ET$1,'Nakladova matice_2018'!$A$1:$IW$188,77,FALSE),0)</f>
        <v>0</v>
      </c>
      <c r="EU104" s="19">
        <f>IFERROR(HLOOKUP(EU$1,'Nakladova matice_2018'!$A$1:$IW$188,77,FALSE),0)</f>
        <v>0</v>
      </c>
      <c r="EV104" s="19">
        <f>IFERROR(HLOOKUP(EV$1,'Nakladova matice_2018'!$A$1:$IW$188,77,FALSE),0)</f>
        <v>0</v>
      </c>
      <c r="EW104" s="19">
        <f>IFERROR(HLOOKUP(EW$1,'Nakladova matice_2018'!$A$1:$IW$188,77,FALSE),0)</f>
        <v>0</v>
      </c>
      <c r="EX104" s="19">
        <f>IFERROR(HLOOKUP(EX$1,'Nakladova matice_2018'!$A$1:$IW$188,77,FALSE),0)</f>
        <v>0</v>
      </c>
      <c r="EY104" s="19">
        <f>IFERROR(HLOOKUP(EY$1,'Nakladova matice_2018'!$A$1:$IW$188,77,FALSE),0)</f>
        <v>0</v>
      </c>
      <c r="EZ104" s="19">
        <f>IFERROR(HLOOKUP(EZ$1,'Nakladova matice_2018'!$A$1:$IW$188,77,FALSE),0)</f>
        <v>0</v>
      </c>
      <c r="FA104" s="19">
        <f>IFERROR(HLOOKUP(FA$1,'Nakladova matice_2018'!$A$1:$IW$188,77,FALSE),0)</f>
        <v>0</v>
      </c>
      <c r="FB104" s="19">
        <f>IFERROR(HLOOKUP(FB$1,'Nakladova matice_2018'!$A$1:$IW$188,77,FALSE),0)</f>
        <v>0</v>
      </c>
      <c r="FC104" s="19">
        <f>IFERROR(HLOOKUP(FC$1,'Nakladova matice_2018'!$A$1:$IW$188,77,FALSE),0)</f>
        <v>0</v>
      </c>
      <c r="FD104" s="19">
        <f>IFERROR(HLOOKUP(FD$1,'Nakladova matice_2018'!$A$1:$IW$188,77,FALSE),0)</f>
        <v>0</v>
      </c>
      <c r="FE104" s="19">
        <f>IFERROR(HLOOKUP(FE$1,'Nakladova matice_2018'!$A$1:$IW$188,77,FALSE),0)</f>
        <v>0</v>
      </c>
      <c r="FF104" s="19">
        <f>IFERROR(HLOOKUP(FF$1,'Nakladova matice_2018'!$A$1:$IW$188,77,FALSE),0)</f>
        <v>0</v>
      </c>
      <c r="FG104" s="19">
        <f>IFERROR(HLOOKUP(FG$1,'Nakladova matice_2018'!$A$1:$IW$188,77,FALSE),0)</f>
        <v>0</v>
      </c>
      <c r="FH104" s="19">
        <f>IFERROR(HLOOKUP(FH$1,'Nakladova matice_2018'!$A$1:$IW$188,77,FALSE),0)</f>
        <v>0</v>
      </c>
      <c r="FI104" s="19">
        <f>IFERROR(HLOOKUP(FI$1,'Nakladova matice_2018'!$A$1:$IW$188,77,FALSE),0)</f>
        <v>0</v>
      </c>
      <c r="FJ104" s="19">
        <f>IFERROR(HLOOKUP(FJ$1,'Nakladova matice_2018'!$A$1:$IW$188,77,FALSE),0)</f>
        <v>0</v>
      </c>
      <c r="FK104" s="19">
        <f>IFERROR(HLOOKUP(FK$1,'Nakladova matice_2018'!$A$1:$IW$188,77,FALSE),0)</f>
        <v>0</v>
      </c>
      <c r="FL104" s="19">
        <f>IFERROR(HLOOKUP(FL$1,'Nakladova matice_2018'!$A$1:$IW$188,77,FALSE),0)</f>
        <v>0</v>
      </c>
      <c r="FM104" s="19">
        <f>IFERROR(HLOOKUP(FM$1,'Nakladova matice_2018'!$A$1:$IW$188,77,FALSE),0)</f>
        <v>0</v>
      </c>
      <c r="FN104" s="19">
        <f>IFERROR(HLOOKUP(FN$1,'Nakladova matice_2018'!$A$1:$IW$188,77,FALSE),0)</f>
        <v>0</v>
      </c>
      <c r="FO104" s="19">
        <f>IFERROR(HLOOKUP(FO$1,'Nakladova matice_2018'!$A$1:$IW$188,77,FALSE),0)</f>
        <v>0</v>
      </c>
      <c r="FP104" s="19">
        <f>IFERROR(HLOOKUP(FP$1,'Nakladova matice_2018'!$A$1:$IW$188,77,FALSE),0)</f>
        <v>0</v>
      </c>
      <c r="FQ104" s="19">
        <f>IFERROR(HLOOKUP(FQ$1,'Nakladova matice_2018'!$A$1:$IW$188,77,FALSE),0)</f>
        <v>0</v>
      </c>
      <c r="FR104" s="19">
        <f>IFERROR(HLOOKUP(FR$1,'Nakladova matice_2018'!$A$1:$IW$188,77,FALSE),0)</f>
        <v>0</v>
      </c>
      <c r="FS104" s="19">
        <f>IFERROR(HLOOKUP(FS$1,'Nakladova matice_2018'!$A$1:$IW$188,77,FALSE),0)</f>
        <v>0</v>
      </c>
      <c r="FT104" s="19">
        <f>IFERROR(HLOOKUP(FT$1,'Nakladova matice_2018'!$A$1:$IW$188,77,FALSE),0)</f>
        <v>0</v>
      </c>
      <c r="FU104" s="19">
        <f>IFERROR(HLOOKUP(FU$1,'Nakladova matice_2018'!$A$1:$IW$188,77,FALSE),0)</f>
        <v>0</v>
      </c>
      <c r="FV104" s="19">
        <f>IFERROR(HLOOKUP(FV$1,'Nakladova matice_2018'!$A$1:$IW$188,77,FALSE),0)</f>
        <v>0</v>
      </c>
      <c r="FW104" s="19">
        <f>IFERROR(HLOOKUP(FW$1,'Nakladova matice_2018'!$A$1:$IW$188,77,FALSE),0)</f>
        <v>0</v>
      </c>
      <c r="FX104" s="19">
        <f>IFERROR(HLOOKUP(FX$1,'Nakladova matice_2018'!$A$1:$IW$188,77,FALSE),0)</f>
        <v>0</v>
      </c>
      <c r="FY104" s="19">
        <f>IFERROR(HLOOKUP(FY$1,'Nakladova matice_2018'!$A$1:$IW$188,77,FALSE),0)</f>
        <v>0</v>
      </c>
      <c r="FZ104" s="19">
        <f>IFERROR(HLOOKUP(FZ$1,'Nakladova matice_2018'!$A$1:$IW$188,77,FALSE),0)</f>
        <v>0</v>
      </c>
      <c r="GA104" s="19">
        <f>IFERROR(HLOOKUP(GA$1,'Nakladova matice_2018'!$A$1:$IW$188,77,FALSE),0)</f>
        <v>0</v>
      </c>
      <c r="GB104" s="19">
        <f>IFERROR(HLOOKUP(GB$1,'Nakladova matice_2018'!$A$1:$IW$188,77,FALSE),0)</f>
        <v>0</v>
      </c>
      <c r="GC104" s="19">
        <f>IFERROR(HLOOKUP(GC$1,'Nakladova matice_2018'!$A$1:$IW$188,77,FALSE),0)</f>
        <v>0</v>
      </c>
      <c r="GD104" s="19">
        <f>IFERROR(HLOOKUP(GD$1,'Nakladova matice_2018'!$A$1:$IW$188,77,FALSE),0)</f>
        <v>0</v>
      </c>
      <c r="GE104" s="19">
        <f>IFERROR(HLOOKUP(GE$1,'Nakladova matice_2018'!$A$1:$IW$188,77,FALSE),0)</f>
        <v>0</v>
      </c>
      <c r="GF104" s="19">
        <f>IFERROR(HLOOKUP(GF$1,'Nakladova matice_2018'!$A$1:$IW$188,77,FALSE),0)</f>
        <v>0</v>
      </c>
      <c r="GG104" s="19">
        <f>IFERROR(HLOOKUP(GG$1,'Nakladova matice_2018'!$A$1:$IW$188,77,FALSE),0)</f>
        <v>0</v>
      </c>
      <c r="GH104" s="19">
        <f>IFERROR(HLOOKUP(GH$1,'Nakladova matice_2018'!$A$1:$IW$188,77,FALSE),0)</f>
        <v>0</v>
      </c>
      <c r="GI104" s="19">
        <f>IFERROR(HLOOKUP(GI$1,'Nakladova matice_2018'!$A$1:$IW$188,77,FALSE),0)</f>
        <v>0</v>
      </c>
      <c r="GJ104" s="19">
        <f>IFERROR(HLOOKUP(GJ$1,'Nakladova matice_2018'!$A$1:$IW$188,77,FALSE),0)</f>
        <v>0</v>
      </c>
      <c r="GK104" s="19">
        <f>IFERROR(HLOOKUP(GK$1,'Nakladova matice_2018'!$A$1:$IW$188,77,FALSE),0)</f>
        <v>0</v>
      </c>
      <c r="GL104" s="19">
        <f>IFERROR(HLOOKUP(GL$1,'Nakladova matice_2018'!$A$1:$IW$188,77,FALSE),0)</f>
        <v>0</v>
      </c>
      <c r="GM104" s="19">
        <f>IFERROR(HLOOKUP(GM$1,'Nakladova matice_2018'!$A$1:$IW$188,77,FALSE),0)</f>
        <v>0</v>
      </c>
      <c r="GN104" s="19">
        <f>IFERROR(HLOOKUP(GN$1,'Nakladova matice_2018'!$A$1:$IW$188,77,FALSE),0)</f>
        <v>0</v>
      </c>
      <c r="GO104" s="19">
        <f>IFERROR(HLOOKUP(GO$1,'Nakladova matice_2018'!$A$1:$IW$188,77,FALSE),0)</f>
        <v>0</v>
      </c>
      <c r="GP104" s="19">
        <f>IFERROR(HLOOKUP(GP$1,'Nakladova matice_2018'!$A$1:$IW$188,77,FALSE),0)</f>
        <v>0</v>
      </c>
      <c r="GQ104" s="19">
        <f>IFERROR(HLOOKUP(GQ$1,'Nakladova matice_2018'!$A$1:$IW$188,77,FALSE),0)</f>
        <v>0</v>
      </c>
      <c r="GR104" s="19">
        <f>IFERROR(HLOOKUP(GR$1,'Nakladova matice_2018'!$A$1:$IW$188,77,FALSE),0)</f>
        <v>0</v>
      </c>
      <c r="GS104" s="19">
        <f>IFERROR(HLOOKUP(GS$1,'Nakladova matice_2018'!$A$1:$IW$188,77,FALSE),0)</f>
        <v>0</v>
      </c>
      <c r="GT104" s="19">
        <f>IFERROR(HLOOKUP(GT$1,'Nakladova matice_2018'!$A$1:$IW$188,77,FALSE),0)</f>
        <v>0</v>
      </c>
      <c r="GU104" s="19">
        <f>IFERROR(HLOOKUP(GU$1,'Nakladova matice_2018'!$A$1:$IW$188,77,FALSE),0)</f>
        <v>0</v>
      </c>
      <c r="GV104" s="19">
        <f>IFERROR(HLOOKUP(GV$1,'Nakladova matice_2018'!$A$1:$IW$188,77,FALSE),0)</f>
        <v>0</v>
      </c>
      <c r="GW104" s="19">
        <f>IFERROR(HLOOKUP(GW$1,'Nakladova matice_2018'!$A$1:$IW$188,77,FALSE),0)</f>
        <v>0</v>
      </c>
      <c r="GX104" s="19">
        <f>IFERROR(HLOOKUP(GX$1,'Nakladova matice_2018'!$A$1:$IW$188,77,FALSE),0)</f>
        <v>0</v>
      </c>
      <c r="GY104" s="19">
        <f>IFERROR(HLOOKUP(GY$1,'Nakladova matice_2018'!$A$1:$IW$188,77,FALSE),0)</f>
        <v>0</v>
      </c>
      <c r="GZ104" s="19">
        <f>IFERROR(HLOOKUP(GZ$1,'Nakladova matice_2018'!$A$1:$IW$188,77,FALSE),0)</f>
        <v>0</v>
      </c>
      <c r="HA104" s="19">
        <f>IFERROR(HLOOKUP(HA$1,'Nakladova matice_2018'!$A$1:$IW$188,77,FALSE),0)</f>
        <v>13922</v>
      </c>
      <c r="HB104" s="19">
        <f>IFERROR(HLOOKUP(HB$1,'Nakladova matice_2018'!$A$1:$IW$188,77,FALSE),0)</f>
        <v>0</v>
      </c>
      <c r="HC104" s="19">
        <f>IFERROR(HLOOKUP(HC$1,'Nakladova matice_2018'!$A$1:$IW$188,77,FALSE),0)</f>
        <v>0</v>
      </c>
      <c r="HD104" s="19">
        <f>IFERROR(HLOOKUP(HD$1,'Nakladova matice_2018'!$A$1:$IW$188,77,FALSE),0)</f>
        <v>5620</v>
      </c>
      <c r="HE104" s="19">
        <f>IFERROR(HLOOKUP(HE$1,'Nakladova matice_2018'!$A$1:$IW$188,77,FALSE),0)</f>
        <v>0</v>
      </c>
      <c r="HF104" s="19">
        <f>IFERROR(HLOOKUP(HF$1,'Nakladova matice_2018'!$A$1:$IW$188,77,FALSE),0)</f>
        <v>0</v>
      </c>
      <c r="HG104" s="19">
        <f>IFERROR(HLOOKUP(HG$1,'Nakladova matice_2018'!$A$1:$IW$188,77,FALSE),0)</f>
        <v>0</v>
      </c>
      <c r="HH104" s="19">
        <f>IFERROR(HLOOKUP(HH$1,'Nakladova matice_2018'!$A$1:$IW$188,77,FALSE),0)</f>
        <v>0</v>
      </c>
      <c r="HI104" s="19">
        <f>IFERROR(HLOOKUP(HI$1,'Nakladova matice_2018'!$A$1:$IW$188,77,FALSE),0)</f>
        <v>0</v>
      </c>
      <c r="HJ104" s="19">
        <f>IFERROR(HLOOKUP(HJ$1,'Nakladova matice_2018'!$A$1:$IW$188,77,FALSE),0)</f>
        <v>0</v>
      </c>
      <c r="HK104" s="19">
        <f>IFERROR(HLOOKUP(HK$1,'Nakladova matice_2018'!$A$1:$IW$188,77,FALSE),0)</f>
        <v>0</v>
      </c>
      <c r="HL104" s="19">
        <f>IFERROR(HLOOKUP(HL$1,'Nakladova matice_2018'!$A$1:$IW$188,77,FALSE),0)</f>
        <v>0</v>
      </c>
      <c r="HM104" s="19">
        <f>IFERROR(HLOOKUP(HM$1,'Nakladova matice_2018'!$A$1:$IW$188,77,FALSE),0)</f>
        <v>0</v>
      </c>
      <c r="HN104" s="19">
        <f>IFERROR(HLOOKUP(HN$1,'Nakladova matice_2018'!$A$1:$IW$188,77,FALSE),0)</f>
        <v>0</v>
      </c>
      <c r="HO104" s="19">
        <f>IFERROR(HLOOKUP(HO$1,'Nakladova matice_2018'!$A$1:$IW$188,77,FALSE),0)</f>
        <v>0</v>
      </c>
      <c r="HP104" s="19">
        <f>IFERROR(HLOOKUP(HP$1,'Nakladova matice_2018'!$A$1:$IW$188,77,FALSE),0)</f>
        <v>0</v>
      </c>
      <c r="HQ104" s="19">
        <f>IFERROR(HLOOKUP(HQ$1,'Nakladova matice_2018'!$A$1:$IW$188,77,FALSE),0)</f>
        <v>0</v>
      </c>
      <c r="HR104" s="19">
        <f>IFERROR(HLOOKUP(HR$1,'Nakladova matice_2018'!$A$1:$IW$188,77,FALSE),0)</f>
        <v>0</v>
      </c>
      <c r="HS104" s="19">
        <f>IFERROR(HLOOKUP(HS$1,'Nakladova matice_2018'!$A$1:$IW$188,77,FALSE),0)</f>
        <v>0</v>
      </c>
      <c r="HT104" s="19">
        <f>IFERROR(HLOOKUP(HT$1,'Nakladova matice_2018'!$A$1:$IW$188,77,FALSE),0)</f>
        <v>0</v>
      </c>
      <c r="HU104" s="19">
        <f>IFERROR(HLOOKUP(HU$1,'Nakladova matice_2018'!$A$1:$IW$188,77,FALSE),0)</f>
        <v>0</v>
      </c>
      <c r="HV104" s="19">
        <f>IFERROR(HLOOKUP(HV$1,'Nakladova matice_2018'!$A$1:$IW$188,77,FALSE),0)</f>
        <v>0</v>
      </c>
      <c r="HW104" s="19">
        <f>IFERROR(HLOOKUP(HW$1,'Nakladova matice_2018'!$A$1:$IW$188,77,FALSE),0)</f>
        <v>0</v>
      </c>
      <c r="HX104" s="19">
        <f>IFERROR(HLOOKUP(HX$1,'Nakladova matice_2018'!$A$1:$IW$188,77,FALSE),0)</f>
        <v>0</v>
      </c>
      <c r="HY104" s="19">
        <f>IFERROR(HLOOKUP(HY$1,'Nakladova matice_2018'!$A$1:$IW$188,77,FALSE),0)</f>
        <v>0</v>
      </c>
      <c r="HZ104" s="19">
        <f>IFERROR(HLOOKUP(HZ$1,'Nakladova matice_2018'!$A$1:$IW$188,77,FALSE),0)</f>
        <v>0</v>
      </c>
      <c r="IA104" s="19">
        <f>IFERROR(HLOOKUP(IA$1,'Nakladova matice_2018'!$A$1:$IW$188,77,FALSE),0)</f>
        <v>0</v>
      </c>
      <c r="IB104" s="19">
        <f>IFERROR(HLOOKUP(IB$1,'Nakladova matice_2018'!$A$1:$IW$188,77,FALSE),0)</f>
        <v>0</v>
      </c>
      <c r="IC104" s="19">
        <f>IFERROR(HLOOKUP(IC$1,'Nakladova matice_2018'!$A$1:$IW$188,77,FALSE),0)</f>
        <v>0</v>
      </c>
      <c r="ID104" s="19">
        <f>IFERROR(HLOOKUP(ID$1,'Nakladova matice_2018'!$A$1:$IW$188,77,FALSE),0)</f>
        <v>0</v>
      </c>
      <c r="IE104" s="19">
        <f>IFERROR(HLOOKUP(IE$1,'Nakladova matice_2018'!$A$1:$IW$188,77,FALSE),0)</f>
        <v>0</v>
      </c>
      <c r="IF104" s="19">
        <f>IFERROR(HLOOKUP(IF$1,'Nakladova matice_2018'!$A$1:$IW$188,77,FALSE),0)</f>
        <v>0</v>
      </c>
      <c r="IG104" s="19">
        <f>IFERROR(HLOOKUP(IG$1,'Nakladova matice_2018'!$A$1:$IW$188,77,FALSE),0)</f>
        <v>0</v>
      </c>
      <c r="IH104" s="19">
        <f>IFERROR(HLOOKUP(IH$1,'Nakladova matice_2018'!$A$1:$IW$188,77,FALSE),0)</f>
        <v>0</v>
      </c>
      <c r="II104" s="19">
        <f>IFERROR(HLOOKUP(II$1,'Nakladova matice_2018'!$A$1:$IW$188,77,FALSE),0)</f>
        <v>0</v>
      </c>
      <c r="IJ104" s="19">
        <f>IFERROR(HLOOKUP(IJ$1,'Nakladova matice_2018'!$A$1:$IW$188,77,FALSE),0)</f>
        <v>0</v>
      </c>
      <c r="IK104" s="19">
        <f>IFERROR(HLOOKUP(IK$1,'Nakladova matice_2018'!$A$1:$IW$188,77,FALSE),0)</f>
        <v>0</v>
      </c>
      <c r="IL104" s="19">
        <f>IFERROR(HLOOKUP(IL$1,'Nakladova matice_2018'!$A$1:$IW$188,77,FALSE),0)</f>
        <v>0</v>
      </c>
      <c r="IM104" s="19">
        <f>IFERROR(HLOOKUP(IM$1,'Nakladova matice_2018'!$A$1:$IW$188,77,FALSE),0)</f>
        <v>0</v>
      </c>
      <c r="IN104" s="19">
        <f>IFERROR(HLOOKUP(IN$1,'Nakladova matice_2018'!$A$1:$IW$188,77,FALSE),0)</f>
        <v>0</v>
      </c>
      <c r="IO104" s="19">
        <f>IFERROR(HLOOKUP(IO$1,'Nakladova matice_2018'!$A$1:$IW$188,77,FALSE),0)</f>
        <v>0</v>
      </c>
      <c r="IP104" s="19">
        <f>IFERROR(HLOOKUP(IP$1,'Nakladova matice_2018'!$A$1:$IW$188,77,FALSE),0)</f>
        <v>0</v>
      </c>
      <c r="IQ104" s="19">
        <f>IFERROR(HLOOKUP(IQ$1,'Nakladova matice_2018'!$A$1:$IW$188,77,FALSE),0)</f>
        <v>0</v>
      </c>
      <c r="IR104" s="19">
        <f>IFERROR(HLOOKUP(IR$1,'Nakladova matice_2018'!$A$1:$IW$188,77,FALSE),0)</f>
        <v>0</v>
      </c>
      <c r="IS104" s="19">
        <f>IFERROR(HLOOKUP(IS$1,'Nakladova matice_2018'!$A$1:$IW$188,77,FALSE),0)</f>
        <v>0</v>
      </c>
      <c r="IT104" s="19">
        <f>IFERROR(HLOOKUP(IT$1,'Nakladova matice_2018'!$A$1:$IW$188,77,FALSE),0)</f>
        <v>0</v>
      </c>
      <c r="IU104" s="19">
        <f>IFERROR(HLOOKUP(IU$1,'Nakladova matice_2018'!$A$1:$IW$188,77,FALSE),0)</f>
        <v>0</v>
      </c>
      <c r="IV104" s="19">
        <f>IFERROR(HLOOKUP(IV$1,'Nakladova matice_2018'!$A$1:$IW$188,77,FALSE),0)</f>
        <v>0</v>
      </c>
      <c r="IW104" s="19">
        <f>IFERROR(HLOOKUP(IW$1,'Nakladova matice_2018'!$A$1:$IW$188,77,FALSE),0)</f>
        <v>0</v>
      </c>
      <c r="IX104" s="19">
        <f>IFERROR(HLOOKUP(IX$1,'Nakladova matice_2018'!$A$1:$IW$188,77,FALSE),0)</f>
        <v>0</v>
      </c>
      <c r="IY104" s="19">
        <f>IFERROR(HLOOKUP(IY$1,'Nakladova matice_2018'!$A$1:$IW$188,77,FALSE),0)</f>
        <v>0</v>
      </c>
      <c r="IZ104" s="19">
        <f>IFERROR(HLOOKUP(IZ$1,'Nakladova matice_2018'!$A$1:$IW$188,77,FALSE),0)</f>
        <v>0</v>
      </c>
      <c r="JA104" s="19">
        <f>IFERROR(HLOOKUP(JA$1,'Nakladova matice_2018'!$A$1:$IW$188,77,FALSE),0)</f>
        <v>0</v>
      </c>
      <c r="JB104" s="19">
        <f>IFERROR(HLOOKUP(JB$1,'Nakladova matice_2018'!$A$1:$IW$188,77,FALSE),0)</f>
        <v>0</v>
      </c>
      <c r="JC104" s="19">
        <f>IFERROR(HLOOKUP(JC$1,'Nakladova matice_2018'!$A$1:$IW$188,77,FALSE),0)</f>
        <v>0</v>
      </c>
      <c r="JD104" s="19">
        <f>IFERROR(HLOOKUP(JD$1,'Nakladova matice_2018'!$A$1:$IW$188,77,FALSE),0)</f>
        <v>0</v>
      </c>
      <c r="JE104" s="19">
        <f>IFERROR(HLOOKUP(JE$1,'Nakladova matice_2018'!$A$1:$IW$188,77,FALSE),0)</f>
        <v>0</v>
      </c>
      <c r="JF104" s="19">
        <f>IFERROR(HLOOKUP(JF$1,'Nakladova matice_2018'!$A$1:$IW$188,77,FALSE),0)</f>
        <v>0</v>
      </c>
      <c r="JG104" s="19">
        <f>IFERROR(HLOOKUP(JG$1,'Nakladova matice_2018'!$A$1:$IW$188,77,FALSE),0)</f>
        <v>0</v>
      </c>
      <c r="JH104" s="19">
        <f>IFERROR(HLOOKUP(JH$1,'Nakladova matice_2018'!$A$1:$IW$188,77,FALSE),0)</f>
        <v>0</v>
      </c>
      <c r="JI104" s="19">
        <f>IFERROR(HLOOKUP(JI$1,'Nakladova matice_2018'!$A$1:$IW$188,77,FALSE),0)</f>
        <v>0</v>
      </c>
      <c r="JJ104" s="19">
        <f>IFERROR(HLOOKUP(JJ$1,'Nakladova matice_2018'!$A$1:$IW$188,77,FALSE),0)</f>
        <v>0</v>
      </c>
      <c r="JK104" s="19">
        <f>IFERROR(HLOOKUP(JK$1,'Nakladova matice_2018'!$A$1:$IW$188,77,FALSE),0)</f>
        <v>0</v>
      </c>
      <c r="JL104" s="19">
        <f>IFERROR(HLOOKUP(JL$1,'Nakladova matice_2018'!$A$1:$IW$188,77,FALSE),0)</f>
        <v>0</v>
      </c>
      <c r="JM104" s="19">
        <f>IFERROR(HLOOKUP(JM$1,'Nakladova matice_2018'!$A$1:$IW$188,77,FALSE),0)</f>
        <v>0</v>
      </c>
      <c r="JN104" s="19">
        <f>IFERROR(HLOOKUP(JN$1,'Nakladova matice_2018'!$A$1:$IW$188,77,FALSE),0)</f>
        <v>0</v>
      </c>
      <c r="JO104" s="19">
        <f>IFERROR(HLOOKUP(JO$1,'Nakladova matice_2018'!$A$1:$IW$188,77,FALSE),0)</f>
        <v>0</v>
      </c>
      <c r="JP104" s="19">
        <f>IFERROR(HLOOKUP(JP$1,'Nakladova matice_2018'!$A$1:$IW$188,77,FALSE),0)</f>
        <v>0</v>
      </c>
      <c r="JQ104" s="19">
        <f>IFERROR(HLOOKUP(JQ$1,'Nakladova matice_2018'!$A$1:$IW$188,77,FALSE),0)</f>
        <v>0</v>
      </c>
      <c r="JR104" s="19">
        <f>IFERROR(HLOOKUP(JR$1,'Nakladova matice_2018'!$A$1:$IW$188,77,FALSE),0)</f>
        <v>0</v>
      </c>
      <c r="JS104" s="19">
        <f>IFERROR(HLOOKUP(JS$1,'Nakladova matice_2018'!$A$1:$IW$188,77,FALSE),0)</f>
        <v>0</v>
      </c>
      <c r="JT104" s="19">
        <f>IFERROR(HLOOKUP(JT$1,'Nakladova matice_2018'!$A$1:$IW$188,77,FALSE),0)</f>
        <v>0</v>
      </c>
      <c r="JU104" s="19">
        <f>IFERROR(HLOOKUP(JU$1,'Nakladova matice_2018'!$A$1:$IW$188,77,FALSE),0)</f>
        <v>0</v>
      </c>
      <c r="JV104" s="19">
        <f>IFERROR(HLOOKUP(JV$1,'Nakladova matice_2018'!$A$1:$IW$188,77,FALSE),0)</f>
        <v>0</v>
      </c>
      <c r="JW104" s="19">
        <f>IFERROR(HLOOKUP(JW$1,'Nakladova matice_2018'!$A$1:$IW$188,77,FALSE),0)</f>
        <v>0</v>
      </c>
      <c r="JX104" s="19">
        <f>IFERROR(HLOOKUP(JX$1,'Nakladova matice_2018'!$A$1:$IW$188,77,FALSE),0)</f>
        <v>0</v>
      </c>
      <c r="JY104" s="19">
        <f>IFERROR(HLOOKUP(JY$1,'Nakladova matice_2018'!$A$1:$IW$188,77,FALSE),0)</f>
        <v>0</v>
      </c>
      <c r="JZ104" s="19">
        <f>IFERROR(HLOOKUP(JZ$1,'Nakladova matice_2018'!$A$1:$IW$188,77,FALSE),0)</f>
        <v>0</v>
      </c>
      <c r="KA104" s="19">
        <f>IFERROR(HLOOKUP(KA$1,'Nakladova matice_2018'!$A$1:$IW$188,77,FALSE),0)</f>
        <v>0</v>
      </c>
      <c r="KB104" s="19">
        <f>IFERROR(HLOOKUP(KB$1,'Nakladova matice_2018'!$A$1:$IW$188,77,FALSE),0)</f>
        <v>0</v>
      </c>
      <c r="KC104" s="19">
        <f>IFERROR(HLOOKUP(KC$1,'Nakladova matice_2018'!$A$1:$IW$188,77,FALSE),0)</f>
        <v>0</v>
      </c>
      <c r="KD104" s="19">
        <f>IFERROR(HLOOKUP(KD$1,'Nakladova matice_2018'!$A$1:$IW$188,77,FALSE),0)</f>
        <v>39345</v>
      </c>
      <c r="KE104" s="19">
        <f>IFERROR(HLOOKUP(KE$1,'Nakladova matice_2018'!$A$1:$IW$188,77,FALSE),0)</f>
        <v>0</v>
      </c>
      <c r="KF104" s="19">
        <f>IFERROR(HLOOKUP(KF$1,'Nakladova matice_2018'!$A$1:$IW$188,77,FALSE),0)</f>
        <v>0</v>
      </c>
      <c r="KG104" s="19">
        <f>IFERROR(HLOOKUP(KG$1,'Nakladova matice_2018'!$A$1:$IW$188,77,FALSE),0)</f>
        <v>0</v>
      </c>
      <c r="KH104" s="19">
        <f>IFERROR(HLOOKUP(KH$1,'Nakladova matice_2018'!$A$1:$IW$188,77,FALSE),0)</f>
        <v>0</v>
      </c>
      <c r="KI104" s="19">
        <f>IFERROR(HLOOKUP(KI$1,'Nakladova matice_2018'!$A$1:$IW$188,77,FALSE),0)</f>
        <v>0</v>
      </c>
      <c r="KJ104" s="19">
        <f>IFERROR(HLOOKUP(KJ$1,'Nakladova matice_2018'!$A$1:$IW$188,77,FALSE),0)</f>
        <v>0</v>
      </c>
      <c r="KK104" s="19">
        <f>IFERROR(HLOOKUP(KK$1,'Nakladova matice_2018'!$A$1:$IW$188,77,FALSE),0)</f>
        <v>0</v>
      </c>
      <c r="KL104" s="19">
        <f>IFERROR(HLOOKUP(KL$1,'Nakladova matice_2018'!$A$1:$IW$188,77,FALSE),0)</f>
        <v>0</v>
      </c>
      <c r="KM104" s="19">
        <f>IFERROR(HLOOKUP(KM$1,'Nakladova matice_2018'!$A$1:$IW$188,77,FALSE),0)</f>
        <v>0</v>
      </c>
      <c r="KN104" s="19">
        <f>IFERROR(HLOOKUP(KN$1,'Nakladova matice_2018'!$A$1:$IW$188,77,FALSE),0)</f>
        <v>0</v>
      </c>
      <c r="KO104" s="19">
        <f>IFERROR(HLOOKUP(KO$1,'Nakladova matice_2018'!$A$1:$IW$188,77,FALSE),0)</f>
        <v>0</v>
      </c>
      <c r="KP104" s="19">
        <f>IFERROR(HLOOKUP(KP$1,'Nakladova matice_2018'!$A$1:$IW$188,77,FALSE),0)</f>
        <v>0</v>
      </c>
      <c r="KQ104" s="19">
        <f>IFERROR(HLOOKUP(KQ$1,'Nakladova matice_2018'!$A$1:$IW$188,77,FALSE),0)</f>
        <v>0</v>
      </c>
      <c r="KR104" s="19">
        <f>IFERROR(HLOOKUP(KR$1,'Nakladova matice_2018'!$A$1:$IW$188,77,FALSE),0)</f>
        <v>0</v>
      </c>
      <c r="KS104" s="19">
        <f>IFERROR(HLOOKUP(KS$1,'Nakladova matice_2018'!$A$1:$IW$188,77,FALSE),0)</f>
        <v>0</v>
      </c>
      <c r="KT104" s="19">
        <f>IFERROR(HLOOKUP(KT$1,'Nakladova matice_2018'!$A$1:$IW$188,77,FALSE),0)</f>
        <v>0</v>
      </c>
      <c r="KU104" s="19">
        <f>IFERROR(HLOOKUP(KU$1,'Nakladova matice_2018'!$A$1:$IW$188,77,FALSE),0)</f>
        <v>0</v>
      </c>
      <c r="KV104" s="19">
        <f>IFERROR(HLOOKUP(KV$1,'Nakladova matice_2018'!$A$1:$IW$188,77,FALSE),0)</f>
        <v>0</v>
      </c>
      <c r="KW104" s="19">
        <f>IFERROR(HLOOKUP(KW$1,'Nakladova matice_2018'!$A$1:$IW$188,77,FALSE),0)</f>
        <v>0</v>
      </c>
      <c r="KX104" s="19">
        <f>IFERROR(HLOOKUP(KX$1,'Nakladova matice_2018'!$A$1:$IW$188,77,FALSE),0)</f>
        <v>0</v>
      </c>
      <c r="KY104" s="19">
        <f>IFERROR(HLOOKUP(KY$1,'Nakladova matice_2018'!$A$1:$IW$188,77,FALSE),0)</f>
        <v>0</v>
      </c>
      <c r="KZ104" s="19">
        <f>IFERROR(HLOOKUP(KZ$1,'Nakladova matice_2018'!$A$1:$IW$188,77,FALSE),0)</f>
        <v>0</v>
      </c>
      <c r="LA104" s="19">
        <f>IFERROR(HLOOKUP(LA$1,'Nakladova matice_2018'!$A$1:$IW$188,77,FALSE),0)</f>
        <v>0</v>
      </c>
      <c r="LB104" s="19">
        <f>IFERROR(HLOOKUP(LB$1,'Nakladova matice_2018'!$A$1:$IW$188,77,FALSE),0)</f>
        <v>0</v>
      </c>
      <c r="LC104" s="19">
        <f>IFERROR(HLOOKUP(LC$1,'Nakladova matice_2018'!$A$1:$IW$188,77,FALSE),0)</f>
        <v>0</v>
      </c>
      <c r="LD104" s="19">
        <f>IFERROR(HLOOKUP(LD$1,'Nakladova matice_2018'!$A$1:$IW$188,77,FALSE),0)</f>
        <v>0</v>
      </c>
      <c r="LE104" s="19">
        <f>IFERROR(HLOOKUP(LE$1,'Nakladova matice_2018'!$A$1:$IW$188,77,FALSE),0)</f>
        <v>2855</v>
      </c>
      <c r="LF104" s="19">
        <f>IFERROR(HLOOKUP(LF$1,'Nakladova matice_2018'!$A$1:$IW$188,77,FALSE),0)</f>
        <v>0</v>
      </c>
      <c r="LG104" s="19">
        <f>IFERROR(HLOOKUP(LG$1,'Nakladova matice_2018'!$A$1:$IW$188,77,FALSE),0)</f>
        <v>0</v>
      </c>
      <c r="LH104" s="19">
        <f>IFERROR(HLOOKUP(LH$1,'Nakladova matice_2018'!$A$1:$IW$188,77,FALSE),0)</f>
        <v>0</v>
      </c>
      <c r="LI104" s="19">
        <f>IFERROR(HLOOKUP(LI$1,'Nakladova matice_2018'!$A$1:$IW$188,77,FALSE),0)</f>
        <v>0</v>
      </c>
      <c r="LJ104" s="19">
        <f>IFERROR(HLOOKUP(LJ$1,'Nakladova matice_2018'!$A$1:$IW$188,77,FALSE),0)</f>
        <v>0</v>
      </c>
      <c r="LK104" s="19">
        <f>IFERROR(HLOOKUP(LK$1,'Nakladova matice_2018'!$A$1:$IW$188,77,FALSE),0)</f>
        <v>0</v>
      </c>
      <c r="LL104" s="19">
        <f>IFERROR(HLOOKUP(LL$1,'Nakladova matice_2018'!$A$1:$IW$188,77,FALSE),0)</f>
        <v>0</v>
      </c>
      <c r="LM104" s="19">
        <f>IFERROR(HLOOKUP(LM$1,'Nakladova matice_2018'!$A$1:$IW$188,77,FALSE),0)</f>
        <v>0</v>
      </c>
      <c r="LN104" s="19">
        <f>IFERROR(HLOOKUP(LN$1,'Nakladova matice_2018'!$A$1:$IW$188,77,FALSE),0)</f>
        <v>0</v>
      </c>
      <c r="LO104" s="19">
        <f>IFERROR(HLOOKUP(LO$1,'Nakladova matice_2018'!$A$1:$IW$188,77,FALSE),0)</f>
        <v>0</v>
      </c>
      <c r="LP104" s="19">
        <f>IFERROR(HLOOKUP(LP$1,'Nakladova matice_2018'!$A$1:$IW$188,77,FALSE),0)</f>
        <v>0</v>
      </c>
      <c r="LQ104" s="19">
        <f>IFERROR(HLOOKUP(LQ$1,'Nakladova matice_2018'!$A$1:$IW$188,77,FALSE),0)</f>
        <v>0</v>
      </c>
      <c r="LR104" s="19">
        <f>IFERROR(HLOOKUP(LR$1,'Nakladova matice_2018'!$A$1:$IW$188,77,FALSE),0)</f>
        <v>0</v>
      </c>
      <c r="LS104" s="19">
        <f>IFERROR(HLOOKUP(LS$1,'Nakladova matice_2018'!$A$1:$IW$188,77,FALSE),0)</f>
        <v>0</v>
      </c>
      <c r="LT104" s="19">
        <f>IFERROR(HLOOKUP(LT$1,'Nakladova matice_2018'!$A$1:$IW$188,77,FALSE),0)</f>
        <v>0</v>
      </c>
      <c r="LU104" s="19">
        <f>IFERROR(HLOOKUP(LU$1,'Nakladova matice_2018'!$A$1:$IW$188,77,FALSE),0)</f>
        <v>0</v>
      </c>
      <c r="LV104" s="19">
        <f>IFERROR(HLOOKUP(LV$1,'Nakladova matice_2018'!$A$1:$IW$188,77,FALSE),0)</f>
        <v>0</v>
      </c>
      <c r="LW104" s="19">
        <f>IFERROR(HLOOKUP(LW$1,'Nakladova matice_2018'!$A$1:$IW$188,77,FALSE),0)</f>
        <v>0</v>
      </c>
      <c r="LX104" s="19">
        <f>IFERROR(HLOOKUP(LX$1,'Nakladova matice_2018'!$A$1:$IW$188,77,FALSE),0)</f>
        <v>0</v>
      </c>
      <c r="LY104" s="19">
        <f>IFERROR(HLOOKUP(LY$1,'Nakladova matice_2018'!$A$1:$IW$188,77,FALSE),0)</f>
        <v>0</v>
      </c>
      <c r="LZ104" s="19">
        <f>IFERROR(HLOOKUP(LZ$1,'Nakladova matice_2018'!$A$1:$IW$188,77,FALSE),0)</f>
        <v>0</v>
      </c>
      <c r="MA104" s="19">
        <f>IFERROR(HLOOKUP(MA$1,'Nakladova matice_2018'!$A$1:$IW$188,77,FALSE),0)</f>
        <v>0</v>
      </c>
      <c r="MB104" s="19">
        <f>IFERROR(HLOOKUP(MB$1,'Nakladova matice_2018'!$A$1:$IW$188,77,FALSE),0)</f>
        <v>0</v>
      </c>
      <c r="MC104" s="19">
        <f>IFERROR(HLOOKUP(MC$1,'Nakladova matice_2018'!$A$1:$IW$188,77,FALSE),0)</f>
        <v>0</v>
      </c>
      <c r="MD104" s="19">
        <f>IFERROR(HLOOKUP(MD$1,'Nakladova matice_2018'!$A$1:$IW$188,77,FALSE),0)</f>
        <v>0</v>
      </c>
      <c r="ME104" s="19">
        <f>IFERROR(HLOOKUP(ME$1,'Nakladova matice_2018'!$A$1:$IW$188,77,FALSE),0)</f>
        <v>0</v>
      </c>
      <c r="MF104" s="19">
        <f>IFERROR(HLOOKUP(MF$1,'Nakladova matice_2018'!$A$1:$IW$188,77,FALSE),0)</f>
        <v>0</v>
      </c>
      <c r="MG104" s="19">
        <f>IFERROR(HLOOKUP(MG$1,'Nakladova matice_2018'!$A$1:$IW$188,77,FALSE),0)</f>
        <v>0</v>
      </c>
      <c r="MH104" s="19">
        <f>IFERROR(HLOOKUP(MH$1,'Nakladova matice_2018'!$A$1:$IW$188,77,FALSE),0)</f>
        <v>0</v>
      </c>
      <c r="MI104" s="19">
        <f>IFERROR(HLOOKUP(MI$1,'Nakladova matice_2018'!$A$1:$IW$188,77,FALSE),0)</f>
        <v>0</v>
      </c>
      <c r="MJ104" s="19">
        <f>IFERROR(HLOOKUP(MJ$1,'Nakladova matice_2018'!$A$1:$IW$188,77,FALSE),0)</f>
        <v>0</v>
      </c>
      <c r="MK104" s="19">
        <f>IFERROR(HLOOKUP(MK$1,'Nakladova matice_2018'!$A$1:$IW$188,77,FALSE),0)</f>
        <v>112114</v>
      </c>
      <c r="ML104" s="19">
        <f>IFERROR(HLOOKUP(ML$1,'Nakladova matice_2018'!$A$1:$IW$188,77,FALSE),0)</f>
        <v>0</v>
      </c>
      <c r="MM104" s="19">
        <f>IFERROR(HLOOKUP(MM$1,'Nakladova matice_2018'!$A$1:$IW$188,77,FALSE),0)</f>
        <v>21000</v>
      </c>
      <c r="MN104" s="19">
        <f>IFERROR(HLOOKUP(MN$1,'Nakladova matice_2018'!$A$1:$IW$188,77,FALSE),0)</f>
        <v>0</v>
      </c>
      <c r="MO104" s="20">
        <f t="shared" si="85"/>
        <v>260706</v>
      </c>
      <c r="MP104" s="20">
        <f>MO104-'Nakladova matice_2018'!IX77</f>
        <v>0</v>
      </c>
    </row>
    <row r="105" spans="1:354" x14ac:dyDescent="0.2">
      <c r="A105" s="27">
        <v>518160</v>
      </c>
      <c r="B105" s="21" t="s">
        <v>449</v>
      </c>
      <c r="C105" s="53">
        <v>0</v>
      </c>
      <c r="D105" s="19">
        <f>IFERROR(HLOOKUP(D$1,'Nakladova matice_2018'!$A$1:$IW$188,78,FALSE),0)</f>
        <v>0</v>
      </c>
      <c r="E105" s="19">
        <f>IFERROR(HLOOKUP(E$1,'Nakladova matice_2018'!$A$1:$IW$188,78,FALSE),0)</f>
        <v>0</v>
      </c>
      <c r="F105" s="19">
        <f>IFERROR(HLOOKUP(F$1,'Nakladova matice_2018'!$A$1:$IW$188,78,FALSE),0)</f>
        <v>0</v>
      </c>
      <c r="G105" s="19">
        <f>IFERROR(HLOOKUP(G$1,'Nakladova matice_2018'!$A$1:$IW$188,78,FALSE),0)</f>
        <v>0</v>
      </c>
      <c r="H105" s="19">
        <f>IFERROR(HLOOKUP(H$1,'Nakladova matice_2018'!$A$1:$IW$188,78,FALSE),0)</f>
        <v>0</v>
      </c>
      <c r="I105" s="19">
        <f>IFERROR(HLOOKUP(I$1,'Nakladova matice_2018'!$A$1:$IW$188,78,FALSE),0)</f>
        <v>0</v>
      </c>
      <c r="J105" s="19">
        <f>IFERROR(HLOOKUP(J$1,'Nakladova matice_2018'!$A$1:$IW$188,78,FALSE),0)</f>
        <v>0</v>
      </c>
      <c r="K105" s="19">
        <f>IFERROR(HLOOKUP(K$1,'Nakladova matice_2018'!$A$1:$IW$188,78,FALSE),0)</f>
        <v>0</v>
      </c>
      <c r="L105" s="19">
        <f>IFERROR(HLOOKUP(L$1,'Nakladova matice_2018'!$A$1:$IW$188,78,FALSE),0)</f>
        <v>0</v>
      </c>
      <c r="M105" s="19">
        <f>IFERROR(HLOOKUP(M$1,'Nakladova matice_2018'!$A$1:$IW$188,78,FALSE),0)</f>
        <v>0</v>
      </c>
      <c r="N105" s="19">
        <f>IFERROR(HLOOKUP(N$1,'Nakladova matice_2018'!$A$1:$IW$188,78,FALSE),0)</f>
        <v>0</v>
      </c>
      <c r="O105" s="19">
        <f>IFERROR(HLOOKUP(O$1,'Nakladova matice_2018'!$A$1:$IW$188,78,FALSE),0)</f>
        <v>0</v>
      </c>
      <c r="P105" s="19">
        <f>IFERROR(HLOOKUP(P$1,'Nakladova matice_2018'!$A$1:$IW$188,78,FALSE),0)</f>
        <v>0</v>
      </c>
      <c r="Q105" s="19">
        <f>IFERROR(HLOOKUP(Q$1,'Nakladova matice_2018'!$A$1:$IW$188,78,FALSE),0)</f>
        <v>0</v>
      </c>
      <c r="R105" s="19">
        <f>IFERROR(HLOOKUP(R$1,'Nakladova matice_2018'!$A$1:$IW$188,78,FALSE),0)</f>
        <v>0</v>
      </c>
      <c r="S105" s="19">
        <f>IFERROR(HLOOKUP(S$1,'Nakladova matice_2018'!$A$1:$IW$188,78,FALSE),0)</f>
        <v>0</v>
      </c>
      <c r="T105" s="19">
        <f>IFERROR(HLOOKUP(T$1,'Nakladova matice_2018'!$A$1:$IW$188,78,FALSE),0)</f>
        <v>0</v>
      </c>
      <c r="U105" s="19">
        <f>IFERROR(HLOOKUP(U$1,'Nakladova matice_2018'!$A$1:$IW$188,78,FALSE),0)</f>
        <v>0</v>
      </c>
      <c r="V105" s="19">
        <f>IFERROR(HLOOKUP(V$1,'Nakladova matice_2018'!$A$1:$IW$188,78,FALSE),0)</f>
        <v>0</v>
      </c>
      <c r="W105" s="19">
        <f>IFERROR(HLOOKUP(W$1,'Nakladova matice_2018'!$A$1:$IW$188,78,FALSE),0)</f>
        <v>0</v>
      </c>
      <c r="X105" s="19">
        <f>IFERROR(HLOOKUP(X$1,'Nakladova matice_2018'!$A$1:$IW$188,78,FALSE),0)</f>
        <v>0</v>
      </c>
      <c r="Y105" s="19">
        <f>IFERROR(HLOOKUP(Y$1,'Nakladova matice_2018'!$A$1:$IW$188,78,FALSE),0)</f>
        <v>0</v>
      </c>
      <c r="Z105" s="19">
        <f>IFERROR(HLOOKUP(Z$1,'Nakladova matice_2018'!$A$1:$IW$188,78,FALSE),0)</f>
        <v>0</v>
      </c>
      <c r="AA105" s="19">
        <f>IFERROR(HLOOKUP(AA$1,'Nakladova matice_2018'!$A$1:$IW$188,78,FALSE),0)</f>
        <v>0</v>
      </c>
      <c r="AB105" s="19">
        <f>IFERROR(HLOOKUP(AB$1,'Nakladova matice_2018'!$A$1:$IW$188,78,FALSE),0)</f>
        <v>0</v>
      </c>
      <c r="AC105" s="19">
        <f>IFERROR(HLOOKUP(AC$1,'Nakladova matice_2018'!$A$1:$IW$188,78,FALSE),0)</f>
        <v>0</v>
      </c>
      <c r="AD105" s="19">
        <f>IFERROR(HLOOKUP(AD$1,'Nakladova matice_2018'!$A$1:$IW$188,78,FALSE),0)</f>
        <v>684.54</v>
      </c>
      <c r="AE105" s="19">
        <f>IFERROR(HLOOKUP(AE$1,'Nakladova matice_2018'!$A$1:$IW$188,78,FALSE),0)</f>
        <v>0</v>
      </c>
      <c r="AF105" s="19">
        <f>IFERROR(HLOOKUP(AF$1,'Nakladova matice_2018'!$A$1:$IW$188,78,FALSE),0)</f>
        <v>0</v>
      </c>
      <c r="AG105" s="19">
        <f>IFERROR(HLOOKUP(AG$1,'Nakladova matice_2018'!$A$1:$IW$188,78,FALSE),0)</f>
        <v>0</v>
      </c>
      <c r="AH105" s="19">
        <f>IFERROR(HLOOKUP(AH$1,'Nakladova matice_2018'!$A$1:$IW$188,78,FALSE),0)</f>
        <v>0</v>
      </c>
      <c r="AI105" s="19">
        <f>IFERROR(HLOOKUP(AI$1,'Nakladova matice_2018'!$A$1:$IW$188,78,FALSE),0)</f>
        <v>0</v>
      </c>
      <c r="AJ105" s="19">
        <f>IFERROR(HLOOKUP(AJ$1,'Nakladova matice_2018'!$A$1:$IW$188,78,FALSE),0)</f>
        <v>0</v>
      </c>
      <c r="AK105" s="19">
        <f>IFERROR(HLOOKUP(AK$1,'Nakladova matice_2018'!$A$1:$IW$188,78,FALSE),0)</f>
        <v>0</v>
      </c>
      <c r="AL105" s="19">
        <f>IFERROR(HLOOKUP(AL$1,'Nakladova matice_2018'!$A$1:$IW$188,78,FALSE),0)</f>
        <v>0</v>
      </c>
      <c r="AM105" s="19">
        <f>IFERROR(HLOOKUP(AM$1,'Nakladova matice_2018'!$A$1:$IW$188,78,FALSE),0)</f>
        <v>0</v>
      </c>
      <c r="AN105" s="19">
        <f>IFERROR(HLOOKUP(AN$1,'Nakladova matice_2018'!$A$1:$IW$188,78,FALSE),0)</f>
        <v>0</v>
      </c>
      <c r="AO105" s="19">
        <f>IFERROR(HLOOKUP(AO$1,'Nakladova matice_2018'!$A$1:$IW$188,78,FALSE),0)</f>
        <v>0</v>
      </c>
      <c r="AP105" s="19">
        <f>IFERROR(HLOOKUP(AP$1,'Nakladova matice_2018'!$A$1:$IW$188,78,FALSE),0)</f>
        <v>0</v>
      </c>
      <c r="AQ105" s="19">
        <f>IFERROR(HLOOKUP(AQ$1,'Nakladova matice_2018'!$A$1:$IW$188,78,FALSE),0)</f>
        <v>0</v>
      </c>
      <c r="AR105" s="19">
        <f>IFERROR(HLOOKUP(AR$1,'Nakladova matice_2018'!$A$1:$IW$188,78,FALSE),0)</f>
        <v>0</v>
      </c>
      <c r="AS105" s="19">
        <f>IFERROR(HLOOKUP(AS$1,'Nakladova matice_2018'!$A$1:$IW$188,78,FALSE),0)</f>
        <v>0</v>
      </c>
      <c r="AT105" s="19">
        <f>IFERROR(HLOOKUP(AT$1,'Nakladova matice_2018'!$A$1:$IW$188,78,FALSE),0)</f>
        <v>0</v>
      </c>
      <c r="AU105" s="19">
        <f>IFERROR(HLOOKUP(AU$1,'Nakladova matice_2018'!$A$1:$IW$188,78,FALSE),0)</f>
        <v>0</v>
      </c>
      <c r="AV105" s="19">
        <f>IFERROR(HLOOKUP(AV$1,'Nakladova matice_2018'!$A$1:$IW$188,78,FALSE),0)</f>
        <v>0</v>
      </c>
      <c r="AW105" s="19">
        <f>IFERROR(HLOOKUP(AW$1,'Nakladova matice_2018'!$A$1:$IW$188,78,FALSE),0)</f>
        <v>0</v>
      </c>
      <c r="AX105" s="19">
        <f>IFERROR(HLOOKUP(AX$1,'Nakladova matice_2018'!$A$1:$IW$188,78,FALSE),0)</f>
        <v>0</v>
      </c>
      <c r="AY105" s="19">
        <f>IFERROR(HLOOKUP(AY$1,'Nakladova matice_2018'!$A$1:$IW$188,78,FALSE),0)</f>
        <v>0</v>
      </c>
      <c r="AZ105" s="19">
        <f>IFERROR(HLOOKUP(AZ$1,'Nakladova matice_2018'!$A$1:$IW$188,78,FALSE),0)</f>
        <v>0</v>
      </c>
      <c r="BA105" s="19">
        <f>IFERROR(HLOOKUP(BA$1,'Nakladova matice_2018'!$A$1:$IW$188,78,FALSE),0)</f>
        <v>0</v>
      </c>
      <c r="BB105" s="19">
        <f>IFERROR(HLOOKUP(BB$1,'Nakladova matice_2018'!$A$1:$IW$188,78,FALSE),0)</f>
        <v>0</v>
      </c>
      <c r="BC105" s="19">
        <f>IFERROR(HLOOKUP(BC$1,'Nakladova matice_2018'!$A$1:$IW$188,78,FALSE),0)</f>
        <v>0</v>
      </c>
      <c r="BD105" s="19">
        <f>IFERROR(HLOOKUP(BD$1,'Nakladova matice_2018'!$A$1:$IW$188,78,FALSE),0)</f>
        <v>0</v>
      </c>
      <c r="BE105" s="19">
        <f>IFERROR(HLOOKUP(BE$1,'Nakladova matice_2018'!$A$1:$IW$188,78,FALSE),0)</f>
        <v>0</v>
      </c>
      <c r="BF105" s="19">
        <f>IFERROR(HLOOKUP(BF$1,'Nakladova matice_2018'!$A$1:$IW$188,78,FALSE),0)</f>
        <v>0</v>
      </c>
      <c r="BG105" s="19">
        <f>IFERROR(HLOOKUP(BG$1,'Nakladova matice_2018'!$A$1:$IW$188,78,FALSE),0)</f>
        <v>0</v>
      </c>
      <c r="BH105" s="19">
        <f>IFERROR(HLOOKUP(BH$1,'Nakladova matice_2018'!$A$1:$IW$188,78,FALSE),0)</f>
        <v>0</v>
      </c>
      <c r="BI105" s="19">
        <f>IFERROR(HLOOKUP(BI$1,'Nakladova matice_2018'!$A$1:$IW$188,78,FALSE),0)</f>
        <v>0</v>
      </c>
      <c r="BJ105" s="19">
        <f>IFERROR(HLOOKUP(BJ$1,'Nakladova matice_2018'!$A$1:$IW$188,78,FALSE),0)</f>
        <v>0</v>
      </c>
      <c r="BK105" s="19">
        <f>IFERROR(HLOOKUP(BK$1,'Nakladova matice_2018'!$A$1:$IW$188,78,FALSE),0)</f>
        <v>0</v>
      </c>
      <c r="BL105" s="19">
        <f>IFERROR(HLOOKUP(BL$1,'Nakladova matice_2018'!$A$1:$IW$188,78,FALSE),0)</f>
        <v>0</v>
      </c>
      <c r="BM105" s="19">
        <f>IFERROR(HLOOKUP(BM$1,'Nakladova matice_2018'!$A$1:$IW$188,78,FALSE),0)</f>
        <v>0</v>
      </c>
      <c r="BN105" s="19">
        <f>IFERROR(HLOOKUP(BN$1,'Nakladova matice_2018'!$A$1:$IW$188,78,FALSE),0)</f>
        <v>0</v>
      </c>
      <c r="BO105" s="19">
        <f>IFERROR(HLOOKUP(BO$1,'Nakladova matice_2018'!$A$1:$IW$188,78,FALSE),0)</f>
        <v>0</v>
      </c>
      <c r="BP105" s="19">
        <f>IFERROR(HLOOKUP(BP$1,'Nakladova matice_2018'!$A$1:$IW$188,78,FALSE),0)</f>
        <v>0</v>
      </c>
      <c r="BQ105" s="19">
        <f>IFERROR(HLOOKUP(BQ$1,'Nakladova matice_2018'!$A$1:$IW$188,78,FALSE),0)</f>
        <v>0</v>
      </c>
      <c r="BR105" s="19">
        <f>IFERROR(HLOOKUP(BR$1,'Nakladova matice_2018'!$A$1:$IW$188,78,FALSE),0)</f>
        <v>0</v>
      </c>
      <c r="BS105" s="19">
        <f>IFERROR(HLOOKUP(BS$1,'Nakladova matice_2018'!$A$1:$IW$188,78,FALSE),0)</f>
        <v>0</v>
      </c>
      <c r="BT105" s="19">
        <f>IFERROR(HLOOKUP(BT$1,'Nakladova matice_2018'!$A$1:$IW$188,78,FALSE),0)</f>
        <v>0</v>
      </c>
      <c r="BU105" s="19">
        <f>IFERROR(HLOOKUP(BU$1,'Nakladova matice_2018'!$A$1:$IW$188,78,FALSE),0)</f>
        <v>0</v>
      </c>
      <c r="BV105" s="19">
        <f>IFERROR(HLOOKUP(BV$1,'Nakladova matice_2018'!$A$1:$IW$188,78,FALSE),0)</f>
        <v>0</v>
      </c>
      <c r="BW105" s="19">
        <f>IFERROR(HLOOKUP(BW$1,'Nakladova matice_2018'!$A$1:$IW$188,78,FALSE),0)</f>
        <v>0</v>
      </c>
      <c r="BX105" s="19">
        <f>IFERROR(HLOOKUP(BX$1,'Nakladova matice_2018'!$A$1:$IW$188,78,FALSE),0)</f>
        <v>0</v>
      </c>
      <c r="BY105" s="19">
        <f>IFERROR(HLOOKUP(BY$1,'Nakladova matice_2018'!$A$1:$IW$188,78,FALSE),0)</f>
        <v>0</v>
      </c>
      <c r="BZ105" s="19">
        <f>IFERROR(HLOOKUP(BZ$1,'Nakladova matice_2018'!$A$1:$IW$188,78,FALSE),0)</f>
        <v>0</v>
      </c>
      <c r="CA105" s="19">
        <f>IFERROR(HLOOKUP(CA$1,'Nakladova matice_2018'!$A$1:$IW$188,78,FALSE),0)</f>
        <v>0</v>
      </c>
      <c r="CB105" s="19">
        <f>IFERROR(HLOOKUP(CB$1,'Nakladova matice_2018'!$A$1:$IW$188,78,FALSE),0)</f>
        <v>0</v>
      </c>
      <c r="CC105" s="19">
        <f>IFERROR(HLOOKUP(CC$1,'Nakladova matice_2018'!$A$1:$IW$188,78,FALSE),0)</f>
        <v>0</v>
      </c>
      <c r="CD105" s="19">
        <f>IFERROR(HLOOKUP(CD$1,'Nakladova matice_2018'!$A$1:$IW$188,78,FALSE),0)</f>
        <v>0</v>
      </c>
      <c r="CE105" s="19">
        <f>IFERROR(HLOOKUP(CE$1,'Nakladova matice_2018'!$A$1:$IW$188,78,FALSE),0)</f>
        <v>0</v>
      </c>
      <c r="CF105" s="19">
        <f>IFERROR(HLOOKUP(CF$1,'Nakladova matice_2018'!$A$1:$IW$188,78,FALSE),0)</f>
        <v>0</v>
      </c>
      <c r="CG105" s="19">
        <f>IFERROR(HLOOKUP(CG$1,'Nakladova matice_2018'!$A$1:$IW$188,78,FALSE),0)</f>
        <v>0</v>
      </c>
      <c r="CH105" s="19">
        <f>IFERROR(HLOOKUP(CH$1,'Nakladova matice_2018'!$A$1:$IW$188,78,FALSE),0)</f>
        <v>0</v>
      </c>
      <c r="CI105" s="19">
        <f>IFERROR(HLOOKUP(CI$1,'Nakladova matice_2018'!$A$1:$IW$188,78,FALSE),0)</f>
        <v>0</v>
      </c>
      <c r="CJ105" s="19">
        <f>IFERROR(HLOOKUP(CJ$1,'Nakladova matice_2018'!$A$1:$IW$188,78,FALSE),0)</f>
        <v>0</v>
      </c>
      <c r="CK105" s="19">
        <f>IFERROR(HLOOKUP(CK$1,'Nakladova matice_2018'!$A$1:$IW$188,78,FALSE),0)</f>
        <v>0</v>
      </c>
      <c r="CL105" s="19">
        <f>IFERROR(HLOOKUP(CL$1,'Nakladova matice_2018'!$A$1:$IW$188,78,FALSE),0)</f>
        <v>0</v>
      </c>
      <c r="CM105" s="19">
        <f>IFERROR(HLOOKUP(CM$1,'Nakladova matice_2018'!$A$1:$IW$188,78,FALSE),0)</f>
        <v>0</v>
      </c>
      <c r="CN105" s="19">
        <f>IFERROR(HLOOKUP(CN$1,'Nakladova matice_2018'!$A$1:$IW$188,78,FALSE),0)</f>
        <v>0</v>
      </c>
      <c r="CO105" s="19">
        <f>IFERROR(HLOOKUP(CO$1,'Nakladova matice_2018'!$A$1:$IW$188,78,FALSE),0)</f>
        <v>0</v>
      </c>
      <c r="CP105" s="19">
        <f>IFERROR(HLOOKUP(CP$1,'Nakladova matice_2018'!$A$1:$IW$188,78,FALSE),0)</f>
        <v>0</v>
      </c>
      <c r="CQ105" s="19">
        <f>IFERROR(HLOOKUP(CQ$1,'Nakladova matice_2018'!$A$1:$IW$188,78,FALSE),0)</f>
        <v>0</v>
      </c>
      <c r="CR105" s="19">
        <f>IFERROR(HLOOKUP(CR$1,'Nakladova matice_2018'!$A$1:$IW$188,78,FALSE),0)</f>
        <v>0</v>
      </c>
      <c r="CS105" s="19">
        <f>IFERROR(HLOOKUP(CS$1,'Nakladova matice_2018'!$A$1:$IW$188,78,FALSE),0)</f>
        <v>0</v>
      </c>
      <c r="CT105" s="19">
        <f>IFERROR(HLOOKUP(CT$1,'Nakladova matice_2018'!$A$1:$IW$188,78,FALSE),0)</f>
        <v>0</v>
      </c>
      <c r="CU105" s="19">
        <f>IFERROR(HLOOKUP(CU$1,'Nakladova matice_2018'!$A$1:$IW$188,78,FALSE),0)</f>
        <v>0</v>
      </c>
      <c r="CV105" s="19">
        <f>IFERROR(HLOOKUP(CV$1,'Nakladova matice_2018'!$A$1:$IW$188,78,FALSE),0)</f>
        <v>0</v>
      </c>
      <c r="CW105" s="19">
        <f>IFERROR(HLOOKUP(CW$1,'Nakladova matice_2018'!$A$1:$IW$188,78,FALSE),0)</f>
        <v>0</v>
      </c>
      <c r="CX105" s="19">
        <f>IFERROR(HLOOKUP(CX$1,'Nakladova matice_2018'!$A$1:$IW$188,78,FALSE),0)</f>
        <v>0</v>
      </c>
      <c r="CY105" s="19">
        <f>IFERROR(HLOOKUP(CY$1,'Nakladova matice_2018'!$A$1:$IW$188,78,FALSE),0)</f>
        <v>0</v>
      </c>
      <c r="CZ105" s="19">
        <f>IFERROR(HLOOKUP(CZ$1,'Nakladova matice_2018'!$A$1:$IW$188,78,FALSE),0)</f>
        <v>0</v>
      </c>
      <c r="DA105" s="19">
        <f>IFERROR(HLOOKUP(DA$1,'Nakladova matice_2018'!$A$1:$IW$188,78,FALSE),0)</f>
        <v>0</v>
      </c>
      <c r="DB105" s="19">
        <f>IFERROR(HLOOKUP(DB$1,'Nakladova matice_2018'!$A$1:$IW$188,78,FALSE),0)</f>
        <v>0</v>
      </c>
      <c r="DC105" s="19">
        <f>IFERROR(HLOOKUP(DC$1,'Nakladova matice_2018'!$A$1:$IW$188,78,FALSE),0)</f>
        <v>0</v>
      </c>
      <c r="DD105" s="19">
        <f>IFERROR(HLOOKUP(DD$1,'Nakladova matice_2018'!$A$1:$IW$188,78,FALSE),0)</f>
        <v>0</v>
      </c>
      <c r="DE105" s="19">
        <f>IFERROR(HLOOKUP(DE$1,'Nakladova matice_2018'!$A$1:$IW$188,78,FALSE),0)</f>
        <v>0</v>
      </c>
      <c r="DF105" s="19">
        <f>IFERROR(HLOOKUP(DF$1,'Nakladova matice_2018'!$A$1:$IW$188,78,FALSE),0)</f>
        <v>0</v>
      </c>
      <c r="DG105" s="19">
        <f>IFERROR(HLOOKUP(DG$1,'Nakladova matice_2018'!$A$1:$IW$188,78,FALSE),0)</f>
        <v>0</v>
      </c>
      <c r="DH105" s="19">
        <f>IFERROR(HLOOKUP(DH$1,'Nakladova matice_2018'!$A$1:$IW$188,78,FALSE),0)</f>
        <v>0</v>
      </c>
      <c r="DI105" s="19">
        <f>IFERROR(HLOOKUP(DI$1,'Nakladova matice_2018'!$A$1:$IW$188,78,FALSE),0)</f>
        <v>0</v>
      </c>
      <c r="DJ105" s="19">
        <f>IFERROR(HLOOKUP(DJ$1,'Nakladova matice_2018'!$A$1:$IW$188,78,FALSE),0)</f>
        <v>0</v>
      </c>
      <c r="DK105" s="19">
        <f>IFERROR(HLOOKUP(DK$1,'Nakladova matice_2018'!$A$1:$IW$188,78,FALSE),0)</f>
        <v>0</v>
      </c>
      <c r="DL105" s="19">
        <f>IFERROR(HLOOKUP(DL$1,'Nakladova matice_2018'!$A$1:$IW$188,78,FALSE),0)</f>
        <v>0</v>
      </c>
      <c r="DM105" s="19">
        <f>IFERROR(HLOOKUP(DM$1,'Nakladova matice_2018'!$A$1:$IW$188,78,FALSE),0)</f>
        <v>0</v>
      </c>
      <c r="DN105" s="19">
        <f>IFERROR(HLOOKUP(DN$1,'Nakladova matice_2018'!$A$1:$IW$188,78,FALSE),0)</f>
        <v>0</v>
      </c>
      <c r="DO105" s="19">
        <f>IFERROR(HLOOKUP(DO$1,'Nakladova matice_2018'!$A$1:$IW$188,78,FALSE),0)</f>
        <v>0</v>
      </c>
      <c r="DP105" s="19">
        <f>IFERROR(HLOOKUP(DP$1,'Nakladova matice_2018'!$A$1:$IW$188,78,FALSE),0)</f>
        <v>0</v>
      </c>
      <c r="DQ105" s="19">
        <f>IFERROR(HLOOKUP(DQ$1,'Nakladova matice_2018'!$A$1:$IW$188,78,FALSE),0)</f>
        <v>0</v>
      </c>
      <c r="DR105" s="19">
        <f>IFERROR(HLOOKUP(DR$1,'Nakladova matice_2018'!$A$1:$IW$188,78,FALSE),0)</f>
        <v>0</v>
      </c>
      <c r="DS105" s="19">
        <f>IFERROR(HLOOKUP(DS$1,'Nakladova matice_2018'!$A$1:$IW$188,78,FALSE),0)</f>
        <v>0</v>
      </c>
      <c r="DT105" s="19">
        <f>IFERROR(HLOOKUP(DT$1,'Nakladova matice_2018'!$A$1:$IW$188,78,FALSE),0)</f>
        <v>0</v>
      </c>
      <c r="DU105" s="19">
        <f>IFERROR(HLOOKUP(DU$1,'Nakladova matice_2018'!$A$1:$IW$188,78,FALSE),0)</f>
        <v>0</v>
      </c>
      <c r="DV105" s="19">
        <f>IFERROR(HLOOKUP(DV$1,'Nakladova matice_2018'!$A$1:$IW$188,78,FALSE),0)</f>
        <v>0</v>
      </c>
      <c r="DW105" s="19">
        <f>IFERROR(HLOOKUP(DW$1,'Nakladova matice_2018'!$A$1:$IW$188,78,FALSE),0)</f>
        <v>0</v>
      </c>
      <c r="DX105" s="19">
        <f>IFERROR(HLOOKUP(DX$1,'Nakladova matice_2018'!$A$1:$IW$188,78,FALSE),0)</f>
        <v>0</v>
      </c>
      <c r="DY105" s="19">
        <f>IFERROR(HLOOKUP(DY$1,'Nakladova matice_2018'!$A$1:$IW$188,78,FALSE),0)</f>
        <v>0</v>
      </c>
      <c r="DZ105" s="19">
        <f>IFERROR(HLOOKUP(DZ$1,'Nakladova matice_2018'!$A$1:$IW$188,78,FALSE),0)</f>
        <v>0</v>
      </c>
      <c r="EA105" s="19">
        <f>IFERROR(HLOOKUP(EA$1,'Nakladova matice_2018'!$A$1:$IW$188,78,FALSE),0)</f>
        <v>0</v>
      </c>
      <c r="EB105" s="19">
        <f>IFERROR(HLOOKUP(EB$1,'Nakladova matice_2018'!$A$1:$IW$188,78,FALSE),0)</f>
        <v>0</v>
      </c>
      <c r="EC105" s="19">
        <f>IFERROR(HLOOKUP(EC$1,'Nakladova matice_2018'!$A$1:$IW$188,78,FALSE),0)</f>
        <v>0</v>
      </c>
      <c r="ED105" s="19">
        <f>IFERROR(HLOOKUP(ED$1,'Nakladova matice_2018'!$A$1:$IW$188,78,FALSE),0)</f>
        <v>0</v>
      </c>
      <c r="EE105" s="19">
        <f>IFERROR(HLOOKUP(EE$1,'Nakladova matice_2018'!$A$1:$IW$188,78,FALSE),0)</f>
        <v>0</v>
      </c>
      <c r="EF105" s="19">
        <f>IFERROR(HLOOKUP(EF$1,'Nakladova matice_2018'!$A$1:$IW$188,78,FALSE),0)</f>
        <v>0</v>
      </c>
      <c r="EG105" s="19">
        <f>IFERROR(HLOOKUP(EG$1,'Nakladova matice_2018'!$A$1:$IW$188,78,FALSE),0)</f>
        <v>0</v>
      </c>
      <c r="EH105" s="19">
        <f>IFERROR(HLOOKUP(EH$1,'Nakladova matice_2018'!$A$1:$IW$188,78,FALSE),0)</f>
        <v>0</v>
      </c>
      <c r="EI105" s="19">
        <f>IFERROR(HLOOKUP(EI$1,'Nakladova matice_2018'!$A$1:$IW$188,78,FALSE),0)</f>
        <v>0</v>
      </c>
      <c r="EJ105" s="19">
        <f>IFERROR(HLOOKUP(EJ$1,'Nakladova matice_2018'!$A$1:$IW$188,78,FALSE),0)</f>
        <v>0</v>
      </c>
      <c r="EK105" s="19">
        <f>IFERROR(HLOOKUP(EK$1,'Nakladova matice_2018'!$A$1:$IW$188,78,FALSE),0)</f>
        <v>0</v>
      </c>
      <c r="EL105" s="19">
        <f>IFERROR(HLOOKUP(EL$1,'Nakladova matice_2018'!$A$1:$IW$188,78,FALSE),0)</f>
        <v>0</v>
      </c>
      <c r="EM105" s="19">
        <f>IFERROR(HLOOKUP(EM$1,'Nakladova matice_2018'!$A$1:$IW$188,78,FALSE),0)</f>
        <v>0</v>
      </c>
      <c r="EN105" s="19">
        <f>IFERROR(HLOOKUP(EN$1,'Nakladova matice_2018'!$A$1:$IW$188,78,FALSE),0)</f>
        <v>0</v>
      </c>
      <c r="EO105" s="19">
        <f>IFERROR(HLOOKUP(EO$1,'Nakladova matice_2018'!$A$1:$IW$188,78,FALSE),0)</f>
        <v>0</v>
      </c>
      <c r="EP105" s="19">
        <f>IFERROR(HLOOKUP(EP$1,'Nakladova matice_2018'!$A$1:$IW$188,78,FALSE),0)</f>
        <v>0</v>
      </c>
      <c r="EQ105" s="19">
        <f>IFERROR(HLOOKUP(EQ$1,'Nakladova matice_2018'!$A$1:$IW$188,78,FALSE),0)</f>
        <v>0</v>
      </c>
      <c r="ER105" s="19">
        <f>IFERROR(HLOOKUP(ER$1,'Nakladova matice_2018'!$A$1:$IW$188,78,FALSE),0)</f>
        <v>0</v>
      </c>
      <c r="ES105" s="19">
        <f>IFERROR(HLOOKUP(ES$1,'Nakladova matice_2018'!$A$1:$IW$188,78,FALSE),0)</f>
        <v>0</v>
      </c>
      <c r="ET105" s="19">
        <f>IFERROR(HLOOKUP(ET$1,'Nakladova matice_2018'!$A$1:$IW$188,78,FALSE),0)</f>
        <v>0</v>
      </c>
      <c r="EU105" s="19">
        <f>IFERROR(HLOOKUP(EU$1,'Nakladova matice_2018'!$A$1:$IW$188,78,FALSE),0)</f>
        <v>0</v>
      </c>
      <c r="EV105" s="19">
        <f>IFERROR(HLOOKUP(EV$1,'Nakladova matice_2018'!$A$1:$IW$188,78,FALSE),0)</f>
        <v>0</v>
      </c>
      <c r="EW105" s="19">
        <f>IFERROR(HLOOKUP(EW$1,'Nakladova matice_2018'!$A$1:$IW$188,78,FALSE),0)</f>
        <v>0</v>
      </c>
      <c r="EX105" s="19">
        <f>IFERROR(HLOOKUP(EX$1,'Nakladova matice_2018'!$A$1:$IW$188,78,FALSE),0)</f>
        <v>0</v>
      </c>
      <c r="EY105" s="19">
        <f>IFERROR(HLOOKUP(EY$1,'Nakladova matice_2018'!$A$1:$IW$188,78,FALSE),0)</f>
        <v>0</v>
      </c>
      <c r="EZ105" s="19">
        <f>IFERROR(HLOOKUP(EZ$1,'Nakladova matice_2018'!$A$1:$IW$188,78,FALSE),0)</f>
        <v>0</v>
      </c>
      <c r="FA105" s="19">
        <f>IFERROR(HLOOKUP(FA$1,'Nakladova matice_2018'!$A$1:$IW$188,78,FALSE),0)</f>
        <v>0</v>
      </c>
      <c r="FB105" s="19">
        <f>IFERROR(HLOOKUP(FB$1,'Nakladova matice_2018'!$A$1:$IW$188,78,FALSE),0)</f>
        <v>0</v>
      </c>
      <c r="FC105" s="19">
        <f>IFERROR(HLOOKUP(FC$1,'Nakladova matice_2018'!$A$1:$IW$188,78,FALSE),0)</f>
        <v>0</v>
      </c>
      <c r="FD105" s="19">
        <f>IFERROR(HLOOKUP(FD$1,'Nakladova matice_2018'!$A$1:$IW$188,78,FALSE),0)</f>
        <v>0</v>
      </c>
      <c r="FE105" s="19">
        <f>IFERROR(HLOOKUP(FE$1,'Nakladova matice_2018'!$A$1:$IW$188,78,FALSE),0)</f>
        <v>0</v>
      </c>
      <c r="FF105" s="19">
        <f>IFERROR(HLOOKUP(FF$1,'Nakladova matice_2018'!$A$1:$IW$188,78,FALSE),0)</f>
        <v>0</v>
      </c>
      <c r="FG105" s="19">
        <f>IFERROR(HLOOKUP(FG$1,'Nakladova matice_2018'!$A$1:$IW$188,78,FALSE),0)</f>
        <v>0</v>
      </c>
      <c r="FH105" s="19">
        <f>IFERROR(HLOOKUP(FH$1,'Nakladova matice_2018'!$A$1:$IW$188,78,FALSE),0)</f>
        <v>0</v>
      </c>
      <c r="FI105" s="19">
        <f>IFERROR(HLOOKUP(FI$1,'Nakladova matice_2018'!$A$1:$IW$188,78,FALSE),0)</f>
        <v>0</v>
      </c>
      <c r="FJ105" s="19">
        <f>IFERROR(HLOOKUP(FJ$1,'Nakladova matice_2018'!$A$1:$IW$188,78,FALSE),0)</f>
        <v>0</v>
      </c>
      <c r="FK105" s="19">
        <f>IFERROR(HLOOKUP(FK$1,'Nakladova matice_2018'!$A$1:$IW$188,78,FALSE),0)</f>
        <v>0</v>
      </c>
      <c r="FL105" s="19">
        <f>IFERROR(HLOOKUP(FL$1,'Nakladova matice_2018'!$A$1:$IW$188,78,FALSE),0)</f>
        <v>0</v>
      </c>
      <c r="FM105" s="19">
        <f>IFERROR(HLOOKUP(FM$1,'Nakladova matice_2018'!$A$1:$IW$188,78,FALSE),0)</f>
        <v>0</v>
      </c>
      <c r="FN105" s="19">
        <f>IFERROR(HLOOKUP(FN$1,'Nakladova matice_2018'!$A$1:$IW$188,78,FALSE),0)</f>
        <v>0</v>
      </c>
      <c r="FO105" s="19">
        <f>IFERROR(HLOOKUP(FO$1,'Nakladova matice_2018'!$A$1:$IW$188,78,FALSE),0)</f>
        <v>0</v>
      </c>
      <c r="FP105" s="19">
        <f>IFERROR(HLOOKUP(FP$1,'Nakladova matice_2018'!$A$1:$IW$188,78,FALSE),0)</f>
        <v>0</v>
      </c>
      <c r="FQ105" s="19">
        <f>IFERROR(HLOOKUP(FQ$1,'Nakladova matice_2018'!$A$1:$IW$188,78,FALSE),0)</f>
        <v>0</v>
      </c>
      <c r="FR105" s="19">
        <f>IFERROR(HLOOKUP(FR$1,'Nakladova matice_2018'!$A$1:$IW$188,78,FALSE),0)</f>
        <v>0</v>
      </c>
      <c r="FS105" s="19">
        <f>IFERROR(HLOOKUP(FS$1,'Nakladova matice_2018'!$A$1:$IW$188,78,FALSE),0)</f>
        <v>0</v>
      </c>
      <c r="FT105" s="19">
        <f>IFERROR(HLOOKUP(FT$1,'Nakladova matice_2018'!$A$1:$IW$188,78,FALSE),0)</f>
        <v>0</v>
      </c>
      <c r="FU105" s="19">
        <f>IFERROR(HLOOKUP(FU$1,'Nakladova matice_2018'!$A$1:$IW$188,78,FALSE),0)</f>
        <v>0</v>
      </c>
      <c r="FV105" s="19">
        <f>IFERROR(HLOOKUP(FV$1,'Nakladova matice_2018'!$A$1:$IW$188,78,FALSE),0)</f>
        <v>0</v>
      </c>
      <c r="FW105" s="19">
        <f>IFERROR(HLOOKUP(FW$1,'Nakladova matice_2018'!$A$1:$IW$188,78,FALSE),0)</f>
        <v>0</v>
      </c>
      <c r="FX105" s="19">
        <f>IFERROR(HLOOKUP(FX$1,'Nakladova matice_2018'!$A$1:$IW$188,78,FALSE),0)</f>
        <v>0</v>
      </c>
      <c r="FY105" s="19">
        <f>IFERROR(HLOOKUP(FY$1,'Nakladova matice_2018'!$A$1:$IW$188,78,FALSE),0)</f>
        <v>0</v>
      </c>
      <c r="FZ105" s="19">
        <f>IFERROR(HLOOKUP(FZ$1,'Nakladova matice_2018'!$A$1:$IW$188,78,FALSE),0)</f>
        <v>0</v>
      </c>
      <c r="GA105" s="19">
        <f>IFERROR(HLOOKUP(GA$1,'Nakladova matice_2018'!$A$1:$IW$188,78,FALSE),0)</f>
        <v>0</v>
      </c>
      <c r="GB105" s="19">
        <f>IFERROR(HLOOKUP(GB$1,'Nakladova matice_2018'!$A$1:$IW$188,78,FALSE),0)</f>
        <v>0</v>
      </c>
      <c r="GC105" s="19">
        <f>IFERROR(HLOOKUP(GC$1,'Nakladova matice_2018'!$A$1:$IW$188,78,FALSE),0)</f>
        <v>0</v>
      </c>
      <c r="GD105" s="19">
        <f>IFERROR(HLOOKUP(GD$1,'Nakladova matice_2018'!$A$1:$IW$188,78,FALSE),0)</f>
        <v>0</v>
      </c>
      <c r="GE105" s="19">
        <f>IFERROR(HLOOKUP(GE$1,'Nakladova matice_2018'!$A$1:$IW$188,78,FALSE),0)</f>
        <v>0</v>
      </c>
      <c r="GF105" s="19">
        <f>IFERROR(HLOOKUP(GF$1,'Nakladova matice_2018'!$A$1:$IW$188,78,FALSE),0)</f>
        <v>0</v>
      </c>
      <c r="GG105" s="19">
        <f>IFERROR(HLOOKUP(GG$1,'Nakladova matice_2018'!$A$1:$IW$188,78,FALSE),0)</f>
        <v>0</v>
      </c>
      <c r="GH105" s="19">
        <f>IFERROR(HLOOKUP(GH$1,'Nakladova matice_2018'!$A$1:$IW$188,78,FALSE),0)</f>
        <v>0</v>
      </c>
      <c r="GI105" s="19">
        <f>IFERROR(HLOOKUP(GI$1,'Nakladova matice_2018'!$A$1:$IW$188,78,FALSE),0)</f>
        <v>0</v>
      </c>
      <c r="GJ105" s="19">
        <f>IFERROR(HLOOKUP(GJ$1,'Nakladova matice_2018'!$A$1:$IW$188,78,FALSE),0)</f>
        <v>0</v>
      </c>
      <c r="GK105" s="19">
        <f>IFERROR(HLOOKUP(GK$1,'Nakladova matice_2018'!$A$1:$IW$188,78,FALSE),0)</f>
        <v>0</v>
      </c>
      <c r="GL105" s="19">
        <f>IFERROR(HLOOKUP(GL$1,'Nakladova matice_2018'!$A$1:$IW$188,78,FALSE),0)</f>
        <v>0</v>
      </c>
      <c r="GM105" s="19">
        <f>IFERROR(HLOOKUP(GM$1,'Nakladova matice_2018'!$A$1:$IW$188,78,FALSE),0)</f>
        <v>0</v>
      </c>
      <c r="GN105" s="19">
        <f>IFERROR(HLOOKUP(GN$1,'Nakladova matice_2018'!$A$1:$IW$188,78,FALSE),0)</f>
        <v>0</v>
      </c>
      <c r="GO105" s="19">
        <f>IFERROR(HLOOKUP(GO$1,'Nakladova matice_2018'!$A$1:$IW$188,78,FALSE),0)</f>
        <v>0</v>
      </c>
      <c r="GP105" s="19">
        <f>IFERROR(HLOOKUP(GP$1,'Nakladova matice_2018'!$A$1:$IW$188,78,FALSE),0)</f>
        <v>0</v>
      </c>
      <c r="GQ105" s="19">
        <f>IFERROR(HLOOKUP(GQ$1,'Nakladova matice_2018'!$A$1:$IW$188,78,FALSE),0)</f>
        <v>0</v>
      </c>
      <c r="GR105" s="19">
        <f>IFERROR(HLOOKUP(GR$1,'Nakladova matice_2018'!$A$1:$IW$188,78,FALSE),0)</f>
        <v>0</v>
      </c>
      <c r="GS105" s="19">
        <f>IFERROR(HLOOKUP(GS$1,'Nakladova matice_2018'!$A$1:$IW$188,78,FALSE),0)</f>
        <v>0</v>
      </c>
      <c r="GT105" s="19">
        <f>IFERROR(HLOOKUP(GT$1,'Nakladova matice_2018'!$A$1:$IW$188,78,FALSE),0)</f>
        <v>0</v>
      </c>
      <c r="GU105" s="19">
        <f>IFERROR(HLOOKUP(GU$1,'Nakladova matice_2018'!$A$1:$IW$188,78,FALSE),0)</f>
        <v>0</v>
      </c>
      <c r="GV105" s="19">
        <f>IFERROR(HLOOKUP(GV$1,'Nakladova matice_2018'!$A$1:$IW$188,78,FALSE),0)</f>
        <v>0</v>
      </c>
      <c r="GW105" s="19">
        <f>IFERROR(HLOOKUP(GW$1,'Nakladova matice_2018'!$A$1:$IW$188,78,FALSE),0)</f>
        <v>0</v>
      </c>
      <c r="GX105" s="19">
        <f>IFERROR(HLOOKUP(GX$1,'Nakladova matice_2018'!$A$1:$IW$188,78,FALSE),0)</f>
        <v>0</v>
      </c>
      <c r="GY105" s="19">
        <f>IFERROR(HLOOKUP(GY$1,'Nakladova matice_2018'!$A$1:$IW$188,78,FALSE),0)</f>
        <v>0</v>
      </c>
      <c r="GZ105" s="19">
        <f>IFERROR(HLOOKUP(GZ$1,'Nakladova matice_2018'!$A$1:$IW$188,78,FALSE),0)</f>
        <v>0</v>
      </c>
      <c r="HA105" s="19">
        <f>IFERROR(HLOOKUP(HA$1,'Nakladova matice_2018'!$A$1:$IW$188,78,FALSE),0)</f>
        <v>0</v>
      </c>
      <c r="HB105" s="19">
        <f>IFERROR(HLOOKUP(HB$1,'Nakladova matice_2018'!$A$1:$IW$188,78,FALSE),0)</f>
        <v>0</v>
      </c>
      <c r="HC105" s="19">
        <f>IFERROR(HLOOKUP(HC$1,'Nakladova matice_2018'!$A$1:$IW$188,78,FALSE),0)</f>
        <v>0</v>
      </c>
      <c r="HD105" s="19">
        <f>IFERROR(HLOOKUP(HD$1,'Nakladova matice_2018'!$A$1:$IW$188,78,FALSE),0)</f>
        <v>0</v>
      </c>
      <c r="HE105" s="19">
        <f>IFERROR(HLOOKUP(HE$1,'Nakladova matice_2018'!$A$1:$IW$188,78,FALSE),0)</f>
        <v>0</v>
      </c>
      <c r="HF105" s="19">
        <f>IFERROR(HLOOKUP(HF$1,'Nakladova matice_2018'!$A$1:$IW$188,78,FALSE),0)</f>
        <v>0</v>
      </c>
      <c r="HG105" s="19">
        <f>IFERROR(HLOOKUP(HG$1,'Nakladova matice_2018'!$A$1:$IW$188,78,FALSE),0)</f>
        <v>0</v>
      </c>
      <c r="HH105" s="19">
        <f>IFERROR(HLOOKUP(HH$1,'Nakladova matice_2018'!$A$1:$IW$188,78,FALSE),0)</f>
        <v>0</v>
      </c>
      <c r="HI105" s="19">
        <f>IFERROR(HLOOKUP(HI$1,'Nakladova matice_2018'!$A$1:$IW$188,78,FALSE),0)</f>
        <v>0</v>
      </c>
      <c r="HJ105" s="19">
        <f>IFERROR(HLOOKUP(HJ$1,'Nakladova matice_2018'!$A$1:$IW$188,78,FALSE),0)</f>
        <v>0</v>
      </c>
      <c r="HK105" s="19">
        <f>IFERROR(HLOOKUP(HK$1,'Nakladova matice_2018'!$A$1:$IW$188,78,FALSE),0)</f>
        <v>0</v>
      </c>
      <c r="HL105" s="19">
        <f>IFERROR(HLOOKUP(HL$1,'Nakladova matice_2018'!$A$1:$IW$188,78,FALSE),0)</f>
        <v>0</v>
      </c>
      <c r="HM105" s="19">
        <f>IFERROR(HLOOKUP(HM$1,'Nakladova matice_2018'!$A$1:$IW$188,78,FALSE),0)</f>
        <v>0</v>
      </c>
      <c r="HN105" s="19">
        <f>IFERROR(HLOOKUP(HN$1,'Nakladova matice_2018'!$A$1:$IW$188,78,FALSE),0)</f>
        <v>0</v>
      </c>
      <c r="HO105" s="19">
        <f>IFERROR(HLOOKUP(HO$1,'Nakladova matice_2018'!$A$1:$IW$188,78,FALSE),0)</f>
        <v>0</v>
      </c>
      <c r="HP105" s="19">
        <f>IFERROR(HLOOKUP(HP$1,'Nakladova matice_2018'!$A$1:$IW$188,78,FALSE),0)</f>
        <v>0</v>
      </c>
      <c r="HQ105" s="19">
        <f>IFERROR(HLOOKUP(HQ$1,'Nakladova matice_2018'!$A$1:$IW$188,78,FALSE),0)</f>
        <v>0</v>
      </c>
      <c r="HR105" s="19">
        <f>IFERROR(HLOOKUP(HR$1,'Nakladova matice_2018'!$A$1:$IW$188,78,FALSE),0)</f>
        <v>0</v>
      </c>
      <c r="HS105" s="19">
        <f>IFERROR(HLOOKUP(HS$1,'Nakladova matice_2018'!$A$1:$IW$188,78,FALSE),0)</f>
        <v>0</v>
      </c>
      <c r="HT105" s="19">
        <f>IFERROR(HLOOKUP(HT$1,'Nakladova matice_2018'!$A$1:$IW$188,78,FALSE),0)</f>
        <v>0</v>
      </c>
      <c r="HU105" s="19">
        <f>IFERROR(HLOOKUP(HU$1,'Nakladova matice_2018'!$A$1:$IW$188,78,FALSE),0)</f>
        <v>12009.28</v>
      </c>
      <c r="HV105" s="19">
        <f>IFERROR(HLOOKUP(HV$1,'Nakladova matice_2018'!$A$1:$IW$188,78,FALSE),0)</f>
        <v>11167</v>
      </c>
      <c r="HW105" s="19">
        <f>IFERROR(HLOOKUP(HW$1,'Nakladova matice_2018'!$A$1:$IW$188,78,FALSE),0)</f>
        <v>29169</v>
      </c>
      <c r="HX105" s="19">
        <f>IFERROR(HLOOKUP(HX$1,'Nakladova matice_2018'!$A$1:$IW$188,78,FALSE),0)</f>
        <v>3898</v>
      </c>
      <c r="HY105" s="19">
        <f>IFERROR(HLOOKUP(HY$1,'Nakladova matice_2018'!$A$1:$IW$188,78,FALSE),0)</f>
        <v>15720</v>
      </c>
      <c r="HZ105" s="19">
        <f>IFERROR(HLOOKUP(HZ$1,'Nakladova matice_2018'!$A$1:$IW$188,78,FALSE),0)</f>
        <v>0</v>
      </c>
      <c r="IA105" s="19">
        <f>IFERROR(HLOOKUP(IA$1,'Nakladova matice_2018'!$A$1:$IW$188,78,FALSE),0)</f>
        <v>9400</v>
      </c>
      <c r="IB105" s="19">
        <f>IFERROR(HLOOKUP(IB$1,'Nakladova matice_2018'!$A$1:$IW$188,78,FALSE),0)</f>
        <v>0</v>
      </c>
      <c r="IC105" s="19">
        <f>IFERROR(HLOOKUP(IC$1,'Nakladova matice_2018'!$A$1:$IW$188,78,FALSE),0)</f>
        <v>0</v>
      </c>
      <c r="ID105" s="19">
        <f>IFERROR(HLOOKUP(ID$1,'Nakladova matice_2018'!$A$1:$IW$188,78,FALSE),0)</f>
        <v>5879</v>
      </c>
      <c r="IE105" s="19">
        <f>IFERROR(HLOOKUP(IE$1,'Nakladova matice_2018'!$A$1:$IW$188,78,FALSE),0)</f>
        <v>0</v>
      </c>
      <c r="IF105" s="19">
        <f>IFERROR(HLOOKUP(IF$1,'Nakladova matice_2018'!$A$1:$IW$188,78,FALSE),0)</f>
        <v>0</v>
      </c>
      <c r="IG105" s="19">
        <f>IFERROR(HLOOKUP(IG$1,'Nakladova matice_2018'!$A$1:$IW$188,78,FALSE),0)</f>
        <v>0</v>
      </c>
      <c r="IH105" s="19">
        <f>IFERROR(HLOOKUP(IH$1,'Nakladova matice_2018'!$A$1:$IW$188,78,FALSE),0)</f>
        <v>0</v>
      </c>
      <c r="II105" s="19">
        <f>IFERROR(HLOOKUP(II$1,'Nakladova matice_2018'!$A$1:$IW$188,78,FALSE),0)</f>
        <v>0</v>
      </c>
      <c r="IJ105" s="19">
        <f>IFERROR(HLOOKUP(IJ$1,'Nakladova matice_2018'!$A$1:$IW$188,78,FALSE),0)</f>
        <v>0</v>
      </c>
      <c r="IK105" s="19">
        <f>IFERROR(HLOOKUP(IK$1,'Nakladova matice_2018'!$A$1:$IW$188,78,FALSE),0)</f>
        <v>0</v>
      </c>
      <c r="IL105" s="19">
        <f>IFERROR(HLOOKUP(IL$1,'Nakladova matice_2018'!$A$1:$IW$188,78,FALSE),0)</f>
        <v>0</v>
      </c>
      <c r="IM105" s="19">
        <f>IFERROR(HLOOKUP(IM$1,'Nakladova matice_2018'!$A$1:$IW$188,78,FALSE),0)</f>
        <v>0</v>
      </c>
      <c r="IN105" s="19">
        <f>IFERROR(HLOOKUP(IN$1,'Nakladova matice_2018'!$A$1:$IW$188,78,FALSE),0)</f>
        <v>0</v>
      </c>
      <c r="IO105" s="19">
        <f>IFERROR(HLOOKUP(IO$1,'Nakladova matice_2018'!$A$1:$IW$188,78,FALSE),0)</f>
        <v>0</v>
      </c>
      <c r="IP105" s="19">
        <f>IFERROR(HLOOKUP(IP$1,'Nakladova matice_2018'!$A$1:$IW$188,78,FALSE),0)</f>
        <v>0</v>
      </c>
      <c r="IQ105" s="19">
        <f>IFERROR(HLOOKUP(IQ$1,'Nakladova matice_2018'!$A$1:$IW$188,78,FALSE),0)</f>
        <v>0</v>
      </c>
      <c r="IR105" s="19">
        <f>IFERROR(HLOOKUP(IR$1,'Nakladova matice_2018'!$A$1:$IW$188,78,FALSE),0)</f>
        <v>0</v>
      </c>
      <c r="IS105" s="19">
        <f>IFERROR(HLOOKUP(IS$1,'Nakladova matice_2018'!$A$1:$IW$188,78,FALSE),0)</f>
        <v>0</v>
      </c>
      <c r="IT105" s="19">
        <f>IFERROR(HLOOKUP(IT$1,'Nakladova matice_2018'!$A$1:$IW$188,78,FALSE),0)</f>
        <v>860</v>
      </c>
      <c r="IU105" s="19">
        <f>IFERROR(HLOOKUP(IU$1,'Nakladova matice_2018'!$A$1:$IW$188,78,FALSE),0)</f>
        <v>0</v>
      </c>
      <c r="IV105" s="19">
        <f>IFERROR(HLOOKUP(IV$1,'Nakladova matice_2018'!$A$1:$IW$188,78,FALSE),0)</f>
        <v>0</v>
      </c>
      <c r="IW105" s="19">
        <f>IFERROR(HLOOKUP(IW$1,'Nakladova matice_2018'!$A$1:$IW$188,78,FALSE),0)</f>
        <v>0</v>
      </c>
      <c r="IX105" s="19">
        <f>IFERROR(HLOOKUP(IX$1,'Nakladova matice_2018'!$A$1:$IW$188,78,FALSE),0)</f>
        <v>0</v>
      </c>
      <c r="IY105" s="19">
        <f>IFERROR(HLOOKUP(IY$1,'Nakladova matice_2018'!$A$1:$IW$188,78,FALSE),0)</f>
        <v>0</v>
      </c>
      <c r="IZ105" s="19">
        <f>IFERROR(HLOOKUP(IZ$1,'Nakladova matice_2018'!$A$1:$IW$188,78,FALSE),0)</f>
        <v>0</v>
      </c>
      <c r="JA105" s="19">
        <f>IFERROR(HLOOKUP(JA$1,'Nakladova matice_2018'!$A$1:$IW$188,78,FALSE),0)</f>
        <v>0</v>
      </c>
      <c r="JB105" s="19">
        <f>IFERROR(HLOOKUP(JB$1,'Nakladova matice_2018'!$A$1:$IW$188,78,FALSE),0)</f>
        <v>0</v>
      </c>
      <c r="JC105" s="19">
        <f>IFERROR(HLOOKUP(JC$1,'Nakladova matice_2018'!$A$1:$IW$188,78,FALSE),0)</f>
        <v>0</v>
      </c>
      <c r="JD105" s="19">
        <f>IFERROR(HLOOKUP(JD$1,'Nakladova matice_2018'!$A$1:$IW$188,78,FALSE),0)</f>
        <v>0</v>
      </c>
      <c r="JE105" s="19">
        <f>IFERROR(HLOOKUP(JE$1,'Nakladova matice_2018'!$A$1:$IW$188,78,FALSE),0)</f>
        <v>0</v>
      </c>
      <c r="JF105" s="19">
        <f>IFERROR(HLOOKUP(JF$1,'Nakladova matice_2018'!$A$1:$IW$188,78,FALSE),0)</f>
        <v>0</v>
      </c>
      <c r="JG105" s="19">
        <f>IFERROR(HLOOKUP(JG$1,'Nakladova matice_2018'!$A$1:$IW$188,78,FALSE),0)</f>
        <v>0</v>
      </c>
      <c r="JH105" s="19">
        <f>IFERROR(HLOOKUP(JH$1,'Nakladova matice_2018'!$A$1:$IW$188,78,FALSE),0)</f>
        <v>0</v>
      </c>
      <c r="JI105" s="19">
        <f>IFERROR(HLOOKUP(JI$1,'Nakladova matice_2018'!$A$1:$IW$188,78,FALSE),0)</f>
        <v>0</v>
      </c>
      <c r="JJ105" s="19">
        <f>IFERROR(HLOOKUP(JJ$1,'Nakladova matice_2018'!$A$1:$IW$188,78,FALSE),0)</f>
        <v>0</v>
      </c>
      <c r="JK105" s="19">
        <f>IFERROR(HLOOKUP(JK$1,'Nakladova matice_2018'!$A$1:$IW$188,78,FALSE),0)</f>
        <v>0</v>
      </c>
      <c r="JL105" s="19">
        <f>IFERROR(HLOOKUP(JL$1,'Nakladova matice_2018'!$A$1:$IW$188,78,FALSE),0)</f>
        <v>0</v>
      </c>
      <c r="JM105" s="19">
        <f>IFERROR(HLOOKUP(JM$1,'Nakladova matice_2018'!$A$1:$IW$188,78,FALSE),0)</f>
        <v>0</v>
      </c>
      <c r="JN105" s="19">
        <f>IFERROR(HLOOKUP(JN$1,'Nakladova matice_2018'!$A$1:$IW$188,78,FALSE),0)</f>
        <v>0</v>
      </c>
      <c r="JO105" s="19">
        <f>IFERROR(HLOOKUP(JO$1,'Nakladova matice_2018'!$A$1:$IW$188,78,FALSE),0)</f>
        <v>0</v>
      </c>
      <c r="JP105" s="19">
        <f>IFERROR(HLOOKUP(JP$1,'Nakladova matice_2018'!$A$1:$IW$188,78,FALSE),0)</f>
        <v>0</v>
      </c>
      <c r="JQ105" s="19">
        <f>IFERROR(HLOOKUP(JQ$1,'Nakladova matice_2018'!$A$1:$IW$188,78,FALSE),0)</f>
        <v>0</v>
      </c>
      <c r="JR105" s="19">
        <f>IFERROR(HLOOKUP(JR$1,'Nakladova matice_2018'!$A$1:$IW$188,78,FALSE),0)</f>
        <v>0</v>
      </c>
      <c r="JS105" s="19">
        <f>IFERROR(HLOOKUP(JS$1,'Nakladova matice_2018'!$A$1:$IW$188,78,FALSE),0)</f>
        <v>0</v>
      </c>
      <c r="JT105" s="19">
        <f>IFERROR(HLOOKUP(JT$1,'Nakladova matice_2018'!$A$1:$IW$188,78,FALSE),0)</f>
        <v>0</v>
      </c>
      <c r="JU105" s="19">
        <f>IFERROR(HLOOKUP(JU$1,'Nakladova matice_2018'!$A$1:$IW$188,78,FALSE),0)</f>
        <v>0</v>
      </c>
      <c r="JV105" s="19">
        <f>IFERROR(HLOOKUP(JV$1,'Nakladova matice_2018'!$A$1:$IW$188,78,FALSE),0)</f>
        <v>0</v>
      </c>
      <c r="JW105" s="19">
        <f>IFERROR(HLOOKUP(JW$1,'Nakladova matice_2018'!$A$1:$IW$188,78,FALSE),0)</f>
        <v>0</v>
      </c>
      <c r="JX105" s="19">
        <f>IFERROR(HLOOKUP(JX$1,'Nakladova matice_2018'!$A$1:$IW$188,78,FALSE),0)</f>
        <v>0</v>
      </c>
      <c r="JY105" s="19">
        <f>IFERROR(HLOOKUP(JY$1,'Nakladova matice_2018'!$A$1:$IW$188,78,FALSE),0)</f>
        <v>0</v>
      </c>
      <c r="JZ105" s="19">
        <f>IFERROR(HLOOKUP(JZ$1,'Nakladova matice_2018'!$A$1:$IW$188,78,FALSE),0)</f>
        <v>0</v>
      </c>
      <c r="KA105" s="19">
        <f>IFERROR(HLOOKUP(KA$1,'Nakladova matice_2018'!$A$1:$IW$188,78,FALSE),0)</f>
        <v>0</v>
      </c>
      <c r="KB105" s="19">
        <f>IFERROR(HLOOKUP(KB$1,'Nakladova matice_2018'!$A$1:$IW$188,78,FALSE),0)</f>
        <v>0</v>
      </c>
      <c r="KC105" s="19">
        <f>IFERROR(HLOOKUP(KC$1,'Nakladova matice_2018'!$A$1:$IW$188,78,FALSE),0)</f>
        <v>0</v>
      </c>
      <c r="KD105" s="19">
        <f>IFERROR(HLOOKUP(KD$1,'Nakladova matice_2018'!$A$1:$IW$188,78,FALSE),0)</f>
        <v>0</v>
      </c>
      <c r="KE105" s="19">
        <f>IFERROR(HLOOKUP(KE$1,'Nakladova matice_2018'!$A$1:$IW$188,78,FALSE),0)</f>
        <v>0</v>
      </c>
      <c r="KF105" s="19">
        <f>IFERROR(HLOOKUP(KF$1,'Nakladova matice_2018'!$A$1:$IW$188,78,FALSE),0)</f>
        <v>0</v>
      </c>
      <c r="KG105" s="19">
        <f>IFERROR(HLOOKUP(KG$1,'Nakladova matice_2018'!$A$1:$IW$188,78,FALSE),0)</f>
        <v>0</v>
      </c>
      <c r="KH105" s="19">
        <f>IFERROR(HLOOKUP(KH$1,'Nakladova matice_2018'!$A$1:$IW$188,78,FALSE),0)</f>
        <v>0</v>
      </c>
      <c r="KI105" s="19">
        <f>IFERROR(HLOOKUP(KI$1,'Nakladova matice_2018'!$A$1:$IW$188,78,FALSE),0)</f>
        <v>0</v>
      </c>
      <c r="KJ105" s="19">
        <f>IFERROR(HLOOKUP(KJ$1,'Nakladova matice_2018'!$A$1:$IW$188,78,FALSE),0)</f>
        <v>0</v>
      </c>
      <c r="KK105" s="19">
        <f>IFERROR(HLOOKUP(KK$1,'Nakladova matice_2018'!$A$1:$IW$188,78,FALSE),0)</f>
        <v>0</v>
      </c>
      <c r="KL105" s="19">
        <f>IFERROR(HLOOKUP(KL$1,'Nakladova matice_2018'!$A$1:$IW$188,78,FALSE),0)</f>
        <v>0</v>
      </c>
      <c r="KM105" s="19">
        <f>IFERROR(HLOOKUP(KM$1,'Nakladova matice_2018'!$A$1:$IW$188,78,FALSE),0)</f>
        <v>0</v>
      </c>
      <c r="KN105" s="19">
        <f>IFERROR(HLOOKUP(KN$1,'Nakladova matice_2018'!$A$1:$IW$188,78,FALSE),0)</f>
        <v>0</v>
      </c>
      <c r="KO105" s="19">
        <f>IFERROR(HLOOKUP(KO$1,'Nakladova matice_2018'!$A$1:$IW$188,78,FALSE),0)</f>
        <v>0</v>
      </c>
      <c r="KP105" s="19">
        <f>IFERROR(HLOOKUP(KP$1,'Nakladova matice_2018'!$A$1:$IW$188,78,FALSE),0)</f>
        <v>0</v>
      </c>
      <c r="KQ105" s="19">
        <f>IFERROR(HLOOKUP(KQ$1,'Nakladova matice_2018'!$A$1:$IW$188,78,FALSE),0)</f>
        <v>0</v>
      </c>
      <c r="KR105" s="19">
        <f>IFERROR(HLOOKUP(KR$1,'Nakladova matice_2018'!$A$1:$IW$188,78,FALSE),0)</f>
        <v>0</v>
      </c>
      <c r="KS105" s="19">
        <f>IFERROR(HLOOKUP(KS$1,'Nakladova matice_2018'!$A$1:$IW$188,78,FALSE),0)</f>
        <v>0</v>
      </c>
      <c r="KT105" s="19">
        <f>IFERROR(HLOOKUP(KT$1,'Nakladova matice_2018'!$A$1:$IW$188,78,FALSE),0)</f>
        <v>0</v>
      </c>
      <c r="KU105" s="19">
        <f>IFERROR(HLOOKUP(KU$1,'Nakladova matice_2018'!$A$1:$IW$188,78,FALSE),0)</f>
        <v>0</v>
      </c>
      <c r="KV105" s="19">
        <f>IFERROR(HLOOKUP(KV$1,'Nakladova matice_2018'!$A$1:$IW$188,78,FALSE),0)</f>
        <v>0</v>
      </c>
      <c r="KW105" s="19">
        <f>IFERROR(HLOOKUP(KW$1,'Nakladova matice_2018'!$A$1:$IW$188,78,FALSE),0)</f>
        <v>0</v>
      </c>
      <c r="KX105" s="19">
        <f>IFERROR(HLOOKUP(KX$1,'Nakladova matice_2018'!$A$1:$IW$188,78,FALSE),0)</f>
        <v>0</v>
      </c>
      <c r="KY105" s="19">
        <f>IFERROR(HLOOKUP(KY$1,'Nakladova matice_2018'!$A$1:$IW$188,78,FALSE),0)</f>
        <v>0</v>
      </c>
      <c r="KZ105" s="19">
        <f>IFERROR(HLOOKUP(KZ$1,'Nakladova matice_2018'!$A$1:$IW$188,78,FALSE),0)</f>
        <v>0</v>
      </c>
      <c r="LA105" s="19">
        <f>IFERROR(HLOOKUP(LA$1,'Nakladova matice_2018'!$A$1:$IW$188,78,FALSE),0)</f>
        <v>0</v>
      </c>
      <c r="LB105" s="19">
        <f>IFERROR(HLOOKUP(LB$1,'Nakladova matice_2018'!$A$1:$IW$188,78,FALSE),0)</f>
        <v>0</v>
      </c>
      <c r="LC105" s="19">
        <f>IFERROR(HLOOKUP(LC$1,'Nakladova matice_2018'!$A$1:$IW$188,78,FALSE),0)</f>
        <v>0</v>
      </c>
      <c r="LD105" s="19">
        <f>IFERROR(HLOOKUP(LD$1,'Nakladova matice_2018'!$A$1:$IW$188,78,FALSE),0)</f>
        <v>0</v>
      </c>
      <c r="LE105" s="19">
        <f>IFERROR(HLOOKUP(LE$1,'Nakladova matice_2018'!$A$1:$IW$188,78,FALSE),0)</f>
        <v>0</v>
      </c>
      <c r="LF105" s="19">
        <f>IFERROR(HLOOKUP(LF$1,'Nakladova matice_2018'!$A$1:$IW$188,78,FALSE),0)</f>
        <v>0</v>
      </c>
      <c r="LG105" s="19">
        <f>IFERROR(HLOOKUP(LG$1,'Nakladova matice_2018'!$A$1:$IW$188,78,FALSE),0)</f>
        <v>0</v>
      </c>
      <c r="LH105" s="19">
        <f>IFERROR(HLOOKUP(LH$1,'Nakladova matice_2018'!$A$1:$IW$188,78,FALSE),0)</f>
        <v>0</v>
      </c>
      <c r="LI105" s="19">
        <f>IFERROR(HLOOKUP(LI$1,'Nakladova matice_2018'!$A$1:$IW$188,78,FALSE),0)</f>
        <v>0</v>
      </c>
      <c r="LJ105" s="19">
        <f>IFERROR(HLOOKUP(LJ$1,'Nakladova matice_2018'!$A$1:$IW$188,78,FALSE),0)</f>
        <v>0</v>
      </c>
      <c r="LK105" s="19">
        <f>IFERROR(HLOOKUP(LK$1,'Nakladova matice_2018'!$A$1:$IW$188,78,FALSE),0)</f>
        <v>0</v>
      </c>
      <c r="LL105" s="19">
        <f>IFERROR(HLOOKUP(LL$1,'Nakladova matice_2018'!$A$1:$IW$188,78,FALSE),0)</f>
        <v>0</v>
      </c>
      <c r="LM105" s="19">
        <f>IFERROR(HLOOKUP(LM$1,'Nakladova matice_2018'!$A$1:$IW$188,78,FALSE),0)</f>
        <v>0</v>
      </c>
      <c r="LN105" s="19">
        <f>IFERROR(HLOOKUP(LN$1,'Nakladova matice_2018'!$A$1:$IW$188,78,FALSE),0)</f>
        <v>0</v>
      </c>
      <c r="LO105" s="19">
        <f>IFERROR(HLOOKUP(LO$1,'Nakladova matice_2018'!$A$1:$IW$188,78,FALSE),0)</f>
        <v>0</v>
      </c>
      <c r="LP105" s="19">
        <f>IFERROR(HLOOKUP(LP$1,'Nakladova matice_2018'!$A$1:$IW$188,78,FALSE),0)</f>
        <v>0</v>
      </c>
      <c r="LQ105" s="19">
        <f>IFERROR(HLOOKUP(LQ$1,'Nakladova matice_2018'!$A$1:$IW$188,78,FALSE),0)</f>
        <v>0</v>
      </c>
      <c r="LR105" s="19">
        <f>IFERROR(HLOOKUP(LR$1,'Nakladova matice_2018'!$A$1:$IW$188,78,FALSE),0)</f>
        <v>0</v>
      </c>
      <c r="LS105" s="19">
        <f>IFERROR(HLOOKUP(LS$1,'Nakladova matice_2018'!$A$1:$IW$188,78,FALSE),0)</f>
        <v>0</v>
      </c>
      <c r="LT105" s="19">
        <f>IFERROR(HLOOKUP(LT$1,'Nakladova matice_2018'!$A$1:$IW$188,78,FALSE),0)</f>
        <v>0</v>
      </c>
      <c r="LU105" s="19">
        <f>IFERROR(HLOOKUP(LU$1,'Nakladova matice_2018'!$A$1:$IW$188,78,FALSE),0)</f>
        <v>0</v>
      </c>
      <c r="LV105" s="19">
        <f>IFERROR(HLOOKUP(LV$1,'Nakladova matice_2018'!$A$1:$IW$188,78,FALSE),0)</f>
        <v>0</v>
      </c>
      <c r="LW105" s="19">
        <f>IFERROR(HLOOKUP(LW$1,'Nakladova matice_2018'!$A$1:$IW$188,78,FALSE),0)</f>
        <v>0</v>
      </c>
      <c r="LX105" s="19">
        <f>IFERROR(HLOOKUP(LX$1,'Nakladova matice_2018'!$A$1:$IW$188,78,FALSE),0)</f>
        <v>0</v>
      </c>
      <c r="LY105" s="19">
        <f>IFERROR(HLOOKUP(LY$1,'Nakladova matice_2018'!$A$1:$IW$188,78,FALSE),0)</f>
        <v>0</v>
      </c>
      <c r="LZ105" s="19">
        <f>IFERROR(HLOOKUP(LZ$1,'Nakladova matice_2018'!$A$1:$IW$188,78,FALSE),0)</f>
        <v>0</v>
      </c>
      <c r="MA105" s="19">
        <f>IFERROR(HLOOKUP(MA$1,'Nakladova matice_2018'!$A$1:$IW$188,78,FALSE),0)</f>
        <v>0</v>
      </c>
      <c r="MB105" s="19">
        <f>IFERROR(HLOOKUP(MB$1,'Nakladova matice_2018'!$A$1:$IW$188,78,FALSE),0)</f>
        <v>0</v>
      </c>
      <c r="MC105" s="19">
        <f>IFERROR(HLOOKUP(MC$1,'Nakladova matice_2018'!$A$1:$IW$188,78,FALSE),0)</f>
        <v>0</v>
      </c>
      <c r="MD105" s="19">
        <f>IFERROR(HLOOKUP(MD$1,'Nakladova matice_2018'!$A$1:$IW$188,78,FALSE),0)</f>
        <v>0</v>
      </c>
      <c r="ME105" s="19">
        <f>IFERROR(HLOOKUP(ME$1,'Nakladova matice_2018'!$A$1:$IW$188,78,FALSE),0)</f>
        <v>0</v>
      </c>
      <c r="MF105" s="19">
        <f>IFERROR(HLOOKUP(MF$1,'Nakladova matice_2018'!$A$1:$IW$188,78,FALSE),0)</f>
        <v>0</v>
      </c>
      <c r="MG105" s="19">
        <f>IFERROR(HLOOKUP(MG$1,'Nakladova matice_2018'!$A$1:$IW$188,78,FALSE),0)</f>
        <v>0</v>
      </c>
      <c r="MH105" s="19">
        <f>IFERROR(HLOOKUP(MH$1,'Nakladova matice_2018'!$A$1:$IW$188,78,FALSE),0)</f>
        <v>0</v>
      </c>
      <c r="MI105" s="19">
        <f>IFERROR(HLOOKUP(MI$1,'Nakladova matice_2018'!$A$1:$IW$188,78,FALSE),0)</f>
        <v>0</v>
      </c>
      <c r="MJ105" s="19">
        <f>IFERROR(HLOOKUP(MJ$1,'Nakladova matice_2018'!$A$1:$IW$188,78,FALSE),0)</f>
        <v>0</v>
      </c>
      <c r="MK105" s="19">
        <f>IFERROR(HLOOKUP(MK$1,'Nakladova matice_2018'!$A$1:$IW$188,78,FALSE),0)</f>
        <v>202541.34</v>
      </c>
      <c r="ML105" s="19">
        <f>IFERROR(HLOOKUP(ML$1,'Nakladova matice_2018'!$A$1:$IW$188,78,FALSE),0)</f>
        <v>0</v>
      </c>
      <c r="MM105" s="19">
        <f>IFERROR(HLOOKUP(MM$1,'Nakladova matice_2018'!$A$1:$IW$188,78,FALSE),0)</f>
        <v>0</v>
      </c>
      <c r="MN105" s="19">
        <f>IFERROR(HLOOKUP(MN$1,'Nakladova matice_2018'!$A$1:$IW$188,78,FALSE),0)</f>
        <v>0</v>
      </c>
      <c r="MO105" s="20">
        <f t="shared" si="85"/>
        <v>291328.16000000003</v>
      </c>
      <c r="MP105" s="20">
        <f>MO105-'Nakladova matice_2018'!IX78</f>
        <v>0</v>
      </c>
    </row>
    <row r="106" spans="1:354" x14ac:dyDescent="0.2">
      <c r="A106" s="27">
        <v>518161</v>
      </c>
      <c r="B106" s="21" t="s">
        <v>247</v>
      </c>
      <c r="C106" s="53">
        <v>0</v>
      </c>
      <c r="D106" s="19">
        <f>IFERROR(HLOOKUP(D$1,'Nakladova matice_2018'!$A$1:$IW$188,79,FALSE),0)</f>
        <v>0</v>
      </c>
      <c r="E106" s="19">
        <f>IFERROR(HLOOKUP(E$1,'Nakladova matice_2018'!$A$1:$IW$188,79,FALSE),0)</f>
        <v>0</v>
      </c>
      <c r="F106" s="19">
        <f>IFERROR(HLOOKUP(F$1,'Nakladova matice_2018'!$A$1:$IW$188,79,FALSE),0)</f>
        <v>6250</v>
      </c>
      <c r="G106" s="19">
        <f>IFERROR(HLOOKUP(G$1,'Nakladova matice_2018'!$A$1:$IW$188,79,FALSE),0)</f>
        <v>0</v>
      </c>
      <c r="H106" s="19">
        <f>IFERROR(HLOOKUP(H$1,'Nakladova matice_2018'!$A$1:$IW$188,79,FALSE),0)</f>
        <v>0</v>
      </c>
      <c r="I106" s="19">
        <f>IFERROR(HLOOKUP(I$1,'Nakladova matice_2018'!$A$1:$IW$188,79,FALSE),0)</f>
        <v>0</v>
      </c>
      <c r="J106" s="19">
        <f>IFERROR(HLOOKUP(J$1,'Nakladova matice_2018'!$A$1:$IW$188,79,FALSE),0)</f>
        <v>0</v>
      </c>
      <c r="K106" s="19">
        <f>IFERROR(HLOOKUP(K$1,'Nakladova matice_2018'!$A$1:$IW$188,79,FALSE),0)</f>
        <v>0</v>
      </c>
      <c r="L106" s="19">
        <f>IFERROR(HLOOKUP(L$1,'Nakladova matice_2018'!$A$1:$IW$188,79,FALSE),0)</f>
        <v>0</v>
      </c>
      <c r="M106" s="19">
        <f>IFERROR(HLOOKUP(M$1,'Nakladova matice_2018'!$A$1:$IW$188,79,FALSE),0)</f>
        <v>0</v>
      </c>
      <c r="N106" s="19">
        <f>IFERROR(HLOOKUP(N$1,'Nakladova matice_2018'!$A$1:$IW$188,79,FALSE),0)</f>
        <v>0</v>
      </c>
      <c r="O106" s="19">
        <f>IFERROR(HLOOKUP(O$1,'Nakladova matice_2018'!$A$1:$IW$188,79,FALSE),0)</f>
        <v>64836.81</v>
      </c>
      <c r="P106" s="19">
        <f>IFERROR(HLOOKUP(P$1,'Nakladova matice_2018'!$A$1:$IW$188,79,FALSE),0)</f>
        <v>0</v>
      </c>
      <c r="Q106" s="19">
        <f>IFERROR(HLOOKUP(Q$1,'Nakladova matice_2018'!$A$1:$IW$188,79,FALSE),0)</f>
        <v>0</v>
      </c>
      <c r="R106" s="19">
        <f>IFERROR(HLOOKUP(R$1,'Nakladova matice_2018'!$A$1:$IW$188,79,FALSE),0)</f>
        <v>388955</v>
      </c>
      <c r="S106" s="19">
        <f>IFERROR(HLOOKUP(S$1,'Nakladova matice_2018'!$A$1:$IW$188,79,FALSE),0)</f>
        <v>10040</v>
      </c>
      <c r="T106" s="19">
        <f>IFERROR(HLOOKUP(T$1,'Nakladova matice_2018'!$A$1:$IW$188,79,FALSE),0)</f>
        <v>0</v>
      </c>
      <c r="U106" s="19">
        <f>IFERROR(HLOOKUP(U$1,'Nakladova matice_2018'!$A$1:$IW$188,79,FALSE),0)</f>
        <v>0</v>
      </c>
      <c r="V106" s="19">
        <f>IFERROR(HLOOKUP(V$1,'Nakladova matice_2018'!$A$1:$IW$188,79,FALSE),0)</f>
        <v>0</v>
      </c>
      <c r="W106" s="19">
        <f>IFERROR(HLOOKUP(W$1,'Nakladova matice_2018'!$A$1:$IW$188,79,FALSE),0)</f>
        <v>28194.78</v>
      </c>
      <c r="X106" s="19">
        <f>IFERROR(HLOOKUP(X$1,'Nakladova matice_2018'!$A$1:$IW$188,79,FALSE),0)</f>
        <v>0</v>
      </c>
      <c r="Y106" s="19">
        <f>IFERROR(HLOOKUP(Y$1,'Nakladova matice_2018'!$A$1:$IW$188,79,FALSE),0)</f>
        <v>0</v>
      </c>
      <c r="Z106" s="19">
        <f>IFERROR(HLOOKUP(Z$1,'Nakladova matice_2018'!$A$1:$IW$188,79,FALSE),0)</f>
        <v>118084.52</v>
      </c>
      <c r="AA106" s="19">
        <f>IFERROR(HLOOKUP(AA$1,'Nakladova matice_2018'!$A$1:$IW$188,79,FALSE),0)</f>
        <v>0</v>
      </c>
      <c r="AB106" s="19">
        <f>IFERROR(HLOOKUP(AB$1,'Nakladova matice_2018'!$A$1:$IW$188,79,FALSE),0)</f>
        <v>0</v>
      </c>
      <c r="AC106" s="19">
        <f>IFERROR(HLOOKUP(AC$1,'Nakladova matice_2018'!$A$1:$IW$188,79,FALSE),0)</f>
        <v>0</v>
      </c>
      <c r="AD106" s="19">
        <f>IFERROR(HLOOKUP(AD$1,'Nakladova matice_2018'!$A$1:$IW$188,79,FALSE),0)</f>
        <v>0</v>
      </c>
      <c r="AE106" s="19">
        <f>IFERROR(HLOOKUP(AE$1,'Nakladova matice_2018'!$A$1:$IW$188,79,FALSE),0)</f>
        <v>0</v>
      </c>
      <c r="AF106" s="19">
        <f>IFERROR(HLOOKUP(AF$1,'Nakladova matice_2018'!$A$1:$IW$188,79,FALSE),0)</f>
        <v>0</v>
      </c>
      <c r="AG106" s="19">
        <f>IFERROR(HLOOKUP(AG$1,'Nakladova matice_2018'!$A$1:$IW$188,79,FALSE),0)</f>
        <v>0</v>
      </c>
      <c r="AH106" s="19">
        <f>IFERROR(HLOOKUP(AH$1,'Nakladova matice_2018'!$A$1:$IW$188,79,FALSE),0)</f>
        <v>0</v>
      </c>
      <c r="AI106" s="19">
        <f>IFERROR(HLOOKUP(AI$1,'Nakladova matice_2018'!$A$1:$IW$188,79,FALSE),0)</f>
        <v>0</v>
      </c>
      <c r="AJ106" s="19">
        <f>IFERROR(HLOOKUP(AJ$1,'Nakladova matice_2018'!$A$1:$IW$188,79,FALSE),0)</f>
        <v>0</v>
      </c>
      <c r="AK106" s="19">
        <f>IFERROR(HLOOKUP(AK$1,'Nakladova matice_2018'!$A$1:$IW$188,79,FALSE),0)</f>
        <v>0</v>
      </c>
      <c r="AL106" s="19">
        <f>IFERROR(HLOOKUP(AL$1,'Nakladova matice_2018'!$A$1:$IW$188,79,FALSE),0)</f>
        <v>0</v>
      </c>
      <c r="AM106" s="19">
        <f>IFERROR(HLOOKUP(AM$1,'Nakladova matice_2018'!$A$1:$IW$188,79,FALSE),0)</f>
        <v>0</v>
      </c>
      <c r="AN106" s="19">
        <f>IFERROR(HLOOKUP(AN$1,'Nakladova matice_2018'!$A$1:$IW$188,79,FALSE),0)</f>
        <v>0</v>
      </c>
      <c r="AO106" s="19">
        <f>IFERROR(HLOOKUP(AO$1,'Nakladova matice_2018'!$A$1:$IW$188,79,FALSE),0)</f>
        <v>0</v>
      </c>
      <c r="AP106" s="19">
        <f>IFERROR(HLOOKUP(AP$1,'Nakladova matice_2018'!$A$1:$IW$188,79,FALSE),0)</f>
        <v>0</v>
      </c>
      <c r="AQ106" s="19">
        <f>IFERROR(HLOOKUP(AQ$1,'Nakladova matice_2018'!$A$1:$IW$188,79,FALSE),0)</f>
        <v>0</v>
      </c>
      <c r="AR106" s="19">
        <f>IFERROR(HLOOKUP(AR$1,'Nakladova matice_2018'!$A$1:$IW$188,79,FALSE),0)</f>
        <v>0</v>
      </c>
      <c r="AS106" s="19">
        <f>IFERROR(HLOOKUP(AS$1,'Nakladova matice_2018'!$A$1:$IW$188,79,FALSE),0)</f>
        <v>0</v>
      </c>
      <c r="AT106" s="19">
        <f>IFERROR(HLOOKUP(AT$1,'Nakladova matice_2018'!$A$1:$IW$188,79,FALSE),0)</f>
        <v>3694</v>
      </c>
      <c r="AU106" s="19">
        <f>IFERROR(HLOOKUP(AU$1,'Nakladova matice_2018'!$A$1:$IW$188,79,FALSE),0)</f>
        <v>0</v>
      </c>
      <c r="AV106" s="19">
        <f>IFERROR(HLOOKUP(AV$1,'Nakladova matice_2018'!$A$1:$IW$188,79,FALSE),0)</f>
        <v>0</v>
      </c>
      <c r="AW106" s="19">
        <f>IFERROR(HLOOKUP(AW$1,'Nakladova matice_2018'!$A$1:$IW$188,79,FALSE),0)</f>
        <v>0</v>
      </c>
      <c r="AX106" s="19">
        <f>IFERROR(HLOOKUP(AX$1,'Nakladova matice_2018'!$A$1:$IW$188,79,FALSE),0)</f>
        <v>0</v>
      </c>
      <c r="AY106" s="19">
        <f>IFERROR(HLOOKUP(AY$1,'Nakladova matice_2018'!$A$1:$IW$188,79,FALSE),0)</f>
        <v>0</v>
      </c>
      <c r="AZ106" s="19">
        <f>IFERROR(HLOOKUP(AZ$1,'Nakladova matice_2018'!$A$1:$IW$188,79,FALSE),0)</f>
        <v>0</v>
      </c>
      <c r="BA106" s="19">
        <f>IFERROR(HLOOKUP(BA$1,'Nakladova matice_2018'!$A$1:$IW$188,79,FALSE),0)</f>
        <v>1590</v>
      </c>
      <c r="BB106" s="19">
        <f>IFERROR(HLOOKUP(BB$1,'Nakladova matice_2018'!$A$1:$IW$188,79,FALSE),0)</f>
        <v>0</v>
      </c>
      <c r="BC106" s="19">
        <f>IFERROR(HLOOKUP(BC$1,'Nakladova matice_2018'!$A$1:$IW$188,79,FALSE),0)</f>
        <v>0</v>
      </c>
      <c r="BD106" s="19">
        <f>IFERROR(HLOOKUP(BD$1,'Nakladova matice_2018'!$A$1:$IW$188,79,FALSE),0)</f>
        <v>48571.79</v>
      </c>
      <c r="BE106" s="19">
        <f>IFERROR(HLOOKUP(BE$1,'Nakladova matice_2018'!$A$1:$IW$188,79,FALSE),0)</f>
        <v>0</v>
      </c>
      <c r="BF106" s="19">
        <f>IFERROR(HLOOKUP(BF$1,'Nakladova matice_2018'!$A$1:$IW$188,79,FALSE),0)</f>
        <v>0</v>
      </c>
      <c r="BG106" s="19">
        <f>IFERROR(HLOOKUP(BG$1,'Nakladova matice_2018'!$A$1:$IW$188,79,FALSE),0)</f>
        <v>0</v>
      </c>
      <c r="BH106" s="19">
        <f>IFERROR(HLOOKUP(BH$1,'Nakladova matice_2018'!$A$1:$IW$188,79,FALSE),0)</f>
        <v>0</v>
      </c>
      <c r="BI106" s="19">
        <f>IFERROR(HLOOKUP(BI$1,'Nakladova matice_2018'!$A$1:$IW$188,79,FALSE),0)</f>
        <v>63756</v>
      </c>
      <c r="BJ106" s="19">
        <f>IFERROR(HLOOKUP(BJ$1,'Nakladova matice_2018'!$A$1:$IW$188,79,FALSE),0)</f>
        <v>0</v>
      </c>
      <c r="BK106" s="19">
        <f>IFERROR(HLOOKUP(BK$1,'Nakladova matice_2018'!$A$1:$IW$188,79,FALSE),0)</f>
        <v>0</v>
      </c>
      <c r="BL106" s="19">
        <f>IFERROR(HLOOKUP(BL$1,'Nakladova matice_2018'!$A$1:$IW$188,79,FALSE),0)</f>
        <v>0</v>
      </c>
      <c r="BM106" s="19">
        <f>IFERROR(HLOOKUP(BM$1,'Nakladova matice_2018'!$A$1:$IW$188,79,FALSE),0)</f>
        <v>54863.07</v>
      </c>
      <c r="BN106" s="19">
        <f>IFERROR(HLOOKUP(BN$1,'Nakladova matice_2018'!$A$1:$IW$188,79,FALSE),0)</f>
        <v>0</v>
      </c>
      <c r="BO106" s="19">
        <f>IFERROR(HLOOKUP(BO$1,'Nakladova matice_2018'!$A$1:$IW$188,79,FALSE),0)</f>
        <v>0</v>
      </c>
      <c r="BP106" s="19">
        <f>IFERROR(HLOOKUP(BP$1,'Nakladova matice_2018'!$A$1:$IW$188,79,FALSE),0)</f>
        <v>0</v>
      </c>
      <c r="BQ106" s="19">
        <f>IFERROR(HLOOKUP(BQ$1,'Nakladova matice_2018'!$A$1:$IW$188,79,FALSE),0)</f>
        <v>10964</v>
      </c>
      <c r="BR106" s="19">
        <f>IFERROR(HLOOKUP(BR$1,'Nakladova matice_2018'!$A$1:$IW$188,79,FALSE),0)</f>
        <v>0</v>
      </c>
      <c r="BS106" s="19">
        <f>IFERROR(HLOOKUP(BS$1,'Nakladova matice_2018'!$A$1:$IW$188,79,FALSE),0)</f>
        <v>0</v>
      </c>
      <c r="BT106" s="19">
        <f>IFERROR(HLOOKUP(BT$1,'Nakladova matice_2018'!$A$1:$IW$188,79,FALSE),0)</f>
        <v>148238.01</v>
      </c>
      <c r="BU106" s="19">
        <f>IFERROR(HLOOKUP(BU$1,'Nakladova matice_2018'!$A$1:$IW$188,79,FALSE),0)</f>
        <v>0</v>
      </c>
      <c r="BV106" s="19">
        <f>IFERROR(HLOOKUP(BV$1,'Nakladova matice_2018'!$A$1:$IW$188,79,FALSE),0)</f>
        <v>0</v>
      </c>
      <c r="BW106" s="19">
        <f>IFERROR(HLOOKUP(BW$1,'Nakladova matice_2018'!$A$1:$IW$188,79,FALSE),0)</f>
        <v>0</v>
      </c>
      <c r="BX106" s="19">
        <f>IFERROR(HLOOKUP(BX$1,'Nakladova matice_2018'!$A$1:$IW$188,79,FALSE),0)</f>
        <v>38055.29</v>
      </c>
      <c r="BY106" s="19">
        <f>IFERROR(HLOOKUP(BY$1,'Nakladova matice_2018'!$A$1:$IW$188,79,FALSE),0)</f>
        <v>0</v>
      </c>
      <c r="BZ106" s="19">
        <f>IFERROR(HLOOKUP(BZ$1,'Nakladova matice_2018'!$A$1:$IW$188,79,FALSE),0)</f>
        <v>0</v>
      </c>
      <c r="CA106" s="19">
        <f>IFERROR(HLOOKUP(CA$1,'Nakladova matice_2018'!$A$1:$IW$188,79,FALSE),0)</f>
        <v>0</v>
      </c>
      <c r="CB106" s="19">
        <f>IFERROR(HLOOKUP(CB$1,'Nakladova matice_2018'!$A$1:$IW$188,79,FALSE),0)</f>
        <v>0</v>
      </c>
      <c r="CC106" s="19">
        <f>IFERROR(HLOOKUP(CC$1,'Nakladova matice_2018'!$A$1:$IW$188,79,FALSE),0)</f>
        <v>0</v>
      </c>
      <c r="CD106" s="19">
        <f>IFERROR(HLOOKUP(CD$1,'Nakladova matice_2018'!$A$1:$IW$188,79,FALSE),0)</f>
        <v>0</v>
      </c>
      <c r="CE106" s="19">
        <f>IFERROR(HLOOKUP(CE$1,'Nakladova matice_2018'!$A$1:$IW$188,79,FALSE),0)</f>
        <v>0</v>
      </c>
      <c r="CF106" s="19">
        <f>IFERROR(HLOOKUP(CF$1,'Nakladova matice_2018'!$A$1:$IW$188,79,FALSE),0)</f>
        <v>0</v>
      </c>
      <c r="CG106" s="19">
        <f>IFERROR(HLOOKUP(CG$1,'Nakladova matice_2018'!$A$1:$IW$188,79,FALSE),0)</f>
        <v>0</v>
      </c>
      <c r="CH106" s="19">
        <f>IFERROR(HLOOKUP(CH$1,'Nakladova matice_2018'!$A$1:$IW$188,79,FALSE),0)</f>
        <v>0</v>
      </c>
      <c r="CI106" s="19">
        <f>IFERROR(HLOOKUP(CI$1,'Nakladova matice_2018'!$A$1:$IW$188,79,FALSE),0)</f>
        <v>0</v>
      </c>
      <c r="CJ106" s="19">
        <f>IFERROR(HLOOKUP(CJ$1,'Nakladova matice_2018'!$A$1:$IW$188,79,FALSE),0)</f>
        <v>0</v>
      </c>
      <c r="CK106" s="19">
        <f>IFERROR(HLOOKUP(CK$1,'Nakladova matice_2018'!$A$1:$IW$188,79,FALSE),0)</f>
        <v>0</v>
      </c>
      <c r="CL106" s="19">
        <f>IFERROR(HLOOKUP(CL$1,'Nakladova matice_2018'!$A$1:$IW$188,79,FALSE),0)</f>
        <v>0</v>
      </c>
      <c r="CM106" s="19">
        <f>IFERROR(HLOOKUP(CM$1,'Nakladova matice_2018'!$A$1:$IW$188,79,FALSE),0)</f>
        <v>0</v>
      </c>
      <c r="CN106" s="19">
        <f>IFERROR(HLOOKUP(CN$1,'Nakladova matice_2018'!$A$1:$IW$188,79,FALSE),0)</f>
        <v>1050</v>
      </c>
      <c r="CO106" s="19">
        <f>IFERROR(HLOOKUP(CO$1,'Nakladova matice_2018'!$A$1:$IW$188,79,FALSE),0)</f>
        <v>0</v>
      </c>
      <c r="CP106" s="19">
        <f>IFERROR(HLOOKUP(CP$1,'Nakladova matice_2018'!$A$1:$IW$188,79,FALSE),0)</f>
        <v>0</v>
      </c>
      <c r="CQ106" s="19">
        <f>IFERROR(HLOOKUP(CQ$1,'Nakladova matice_2018'!$A$1:$IW$188,79,FALSE),0)</f>
        <v>0</v>
      </c>
      <c r="CR106" s="19">
        <f>IFERROR(HLOOKUP(CR$1,'Nakladova matice_2018'!$A$1:$IW$188,79,FALSE),0)</f>
        <v>0</v>
      </c>
      <c r="CS106" s="19">
        <f>IFERROR(HLOOKUP(CS$1,'Nakladova matice_2018'!$A$1:$IW$188,79,FALSE),0)</f>
        <v>0</v>
      </c>
      <c r="CT106" s="19">
        <f>IFERROR(HLOOKUP(CT$1,'Nakladova matice_2018'!$A$1:$IW$188,79,FALSE),0)</f>
        <v>301682.15000000002</v>
      </c>
      <c r="CU106" s="19">
        <f>IFERROR(HLOOKUP(CU$1,'Nakladova matice_2018'!$A$1:$IW$188,79,FALSE),0)</f>
        <v>0</v>
      </c>
      <c r="CV106" s="19">
        <f>IFERROR(HLOOKUP(CV$1,'Nakladova matice_2018'!$A$1:$IW$188,79,FALSE),0)</f>
        <v>23580</v>
      </c>
      <c r="CW106" s="19">
        <f>IFERROR(HLOOKUP(CW$1,'Nakladova matice_2018'!$A$1:$IW$188,79,FALSE),0)</f>
        <v>0</v>
      </c>
      <c r="CX106" s="19">
        <f>IFERROR(HLOOKUP(CX$1,'Nakladova matice_2018'!$A$1:$IW$188,79,FALSE),0)</f>
        <v>0</v>
      </c>
      <c r="CY106" s="19">
        <f>IFERROR(HLOOKUP(CY$1,'Nakladova matice_2018'!$A$1:$IW$188,79,FALSE),0)</f>
        <v>0</v>
      </c>
      <c r="CZ106" s="19">
        <f>IFERROR(HLOOKUP(CZ$1,'Nakladova matice_2018'!$A$1:$IW$188,79,FALSE),0)</f>
        <v>0</v>
      </c>
      <c r="DA106" s="19">
        <f>IFERROR(HLOOKUP(DA$1,'Nakladova matice_2018'!$A$1:$IW$188,79,FALSE),0)</f>
        <v>4298.76</v>
      </c>
      <c r="DB106" s="19">
        <f>IFERROR(HLOOKUP(DB$1,'Nakladova matice_2018'!$A$1:$IW$188,79,FALSE),0)</f>
        <v>0</v>
      </c>
      <c r="DC106" s="19">
        <f>IFERROR(HLOOKUP(DC$1,'Nakladova matice_2018'!$A$1:$IW$188,79,FALSE),0)</f>
        <v>0</v>
      </c>
      <c r="DD106" s="19">
        <f>IFERROR(HLOOKUP(DD$1,'Nakladova matice_2018'!$A$1:$IW$188,79,FALSE),0)</f>
        <v>0</v>
      </c>
      <c r="DE106" s="19">
        <f>IFERROR(HLOOKUP(DE$1,'Nakladova matice_2018'!$A$1:$IW$188,79,FALSE),0)</f>
        <v>0</v>
      </c>
      <c r="DF106" s="19">
        <f>IFERROR(HLOOKUP(DF$1,'Nakladova matice_2018'!$A$1:$IW$188,79,FALSE),0)</f>
        <v>0</v>
      </c>
      <c r="DG106" s="19">
        <f>IFERROR(HLOOKUP(DG$1,'Nakladova matice_2018'!$A$1:$IW$188,79,FALSE),0)</f>
        <v>0</v>
      </c>
      <c r="DH106" s="19">
        <f>IFERROR(HLOOKUP(DH$1,'Nakladova matice_2018'!$A$1:$IW$188,79,FALSE),0)</f>
        <v>0</v>
      </c>
      <c r="DI106" s="19">
        <f>IFERROR(HLOOKUP(DI$1,'Nakladova matice_2018'!$A$1:$IW$188,79,FALSE),0)</f>
        <v>0</v>
      </c>
      <c r="DJ106" s="19">
        <f>IFERROR(HLOOKUP(DJ$1,'Nakladova matice_2018'!$A$1:$IW$188,79,FALSE),0)</f>
        <v>1690</v>
      </c>
      <c r="DK106" s="19">
        <f>IFERROR(HLOOKUP(DK$1,'Nakladova matice_2018'!$A$1:$IW$188,79,FALSE),0)</f>
        <v>0</v>
      </c>
      <c r="DL106" s="19">
        <f>IFERROR(HLOOKUP(DL$1,'Nakladova matice_2018'!$A$1:$IW$188,79,FALSE),0)</f>
        <v>0</v>
      </c>
      <c r="DM106" s="19">
        <f>IFERROR(HLOOKUP(DM$1,'Nakladova matice_2018'!$A$1:$IW$188,79,FALSE),0)</f>
        <v>0</v>
      </c>
      <c r="DN106" s="19">
        <f>IFERROR(HLOOKUP(DN$1,'Nakladova matice_2018'!$A$1:$IW$188,79,FALSE),0)</f>
        <v>4050</v>
      </c>
      <c r="DO106" s="19">
        <f>IFERROR(HLOOKUP(DO$1,'Nakladova matice_2018'!$A$1:$IW$188,79,FALSE),0)</f>
        <v>0</v>
      </c>
      <c r="DP106" s="19">
        <f>IFERROR(HLOOKUP(DP$1,'Nakladova matice_2018'!$A$1:$IW$188,79,FALSE),0)</f>
        <v>0</v>
      </c>
      <c r="DQ106" s="19">
        <f>IFERROR(HLOOKUP(DQ$1,'Nakladova matice_2018'!$A$1:$IW$188,79,FALSE),0)</f>
        <v>0</v>
      </c>
      <c r="DR106" s="19">
        <f>IFERROR(HLOOKUP(DR$1,'Nakladova matice_2018'!$A$1:$IW$188,79,FALSE),0)</f>
        <v>443079.5</v>
      </c>
      <c r="DS106" s="19">
        <f>IFERROR(HLOOKUP(DS$1,'Nakladova matice_2018'!$A$1:$IW$188,79,FALSE),0)</f>
        <v>373498.05</v>
      </c>
      <c r="DT106" s="19">
        <f>IFERROR(HLOOKUP(DT$1,'Nakladova matice_2018'!$A$1:$IW$188,79,FALSE),0)</f>
        <v>0</v>
      </c>
      <c r="DU106" s="19">
        <f>IFERROR(HLOOKUP(DU$1,'Nakladova matice_2018'!$A$1:$IW$188,79,FALSE),0)</f>
        <v>48300</v>
      </c>
      <c r="DV106" s="19">
        <f>IFERROR(HLOOKUP(DV$1,'Nakladova matice_2018'!$A$1:$IW$188,79,FALSE),0)</f>
        <v>1200</v>
      </c>
      <c r="DW106" s="19">
        <f>IFERROR(HLOOKUP(DW$1,'Nakladova matice_2018'!$A$1:$IW$188,79,FALSE),0)</f>
        <v>28125</v>
      </c>
      <c r="DX106" s="19">
        <f>IFERROR(HLOOKUP(DX$1,'Nakladova matice_2018'!$A$1:$IW$188,79,FALSE),0)</f>
        <v>0</v>
      </c>
      <c r="DY106" s="19">
        <f>IFERROR(HLOOKUP(DY$1,'Nakladova matice_2018'!$A$1:$IW$188,79,FALSE),0)</f>
        <v>187354.14</v>
      </c>
      <c r="DZ106" s="19">
        <f>IFERROR(HLOOKUP(DZ$1,'Nakladova matice_2018'!$A$1:$IW$188,79,FALSE),0)</f>
        <v>0</v>
      </c>
      <c r="EA106" s="19">
        <f>IFERROR(HLOOKUP(EA$1,'Nakladova matice_2018'!$A$1:$IW$188,79,FALSE),0)</f>
        <v>0</v>
      </c>
      <c r="EB106" s="19">
        <f>IFERROR(HLOOKUP(EB$1,'Nakladova matice_2018'!$A$1:$IW$188,79,FALSE),0)</f>
        <v>0</v>
      </c>
      <c r="EC106" s="19">
        <f>IFERROR(HLOOKUP(EC$1,'Nakladova matice_2018'!$A$1:$IW$188,79,FALSE),0)</f>
        <v>60480</v>
      </c>
      <c r="ED106" s="19">
        <f>IFERROR(HLOOKUP(ED$1,'Nakladova matice_2018'!$A$1:$IW$188,79,FALSE),0)</f>
        <v>0</v>
      </c>
      <c r="EE106" s="19">
        <f>IFERROR(HLOOKUP(EE$1,'Nakladova matice_2018'!$A$1:$IW$188,79,FALSE),0)</f>
        <v>0</v>
      </c>
      <c r="EF106" s="19">
        <f>IFERROR(HLOOKUP(EF$1,'Nakladova matice_2018'!$A$1:$IW$188,79,FALSE),0)</f>
        <v>0</v>
      </c>
      <c r="EG106" s="19">
        <f>IFERROR(HLOOKUP(EG$1,'Nakladova matice_2018'!$A$1:$IW$188,79,FALSE),0)</f>
        <v>23870</v>
      </c>
      <c r="EH106" s="19">
        <f>IFERROR(HLOOKUP(EH$1,'Nakladova matice_2018'!$A$1:$IW$188,79,FALSE),0)</f>
        <v>13560</v>
      </c>
      <c r="EI106" s="19">
        <f>IFERROR(HLOOKUP(EI$1,'Nakladova matice_2018'!$A$1:$IW$188,79,FALSE),0)</f>
        <v>0</v>
      </c>
      <c r="EJ106" s="19">
        <f>IFERROR(HLOOKUP(EJ$1,'Nakladova matice_2018'!$A$1:$IW$188,79,FALSE),0)</f>
        <v>27600</v>
      </c>
      <c r="EK106" s="19">
        <f>IFERROR(HLOOKUP(EK$1,'Nakladova matice_2018'!$A$1:$IW$188,79,FALSE),0)</f>
        <v>87542</v>
      </c>
      <c r="EL106" s="19">
        <f>IFERROR(HLOOKUP(EL$1,'Nakladova matice_2018'!$A$1:$IW$188,79,FALSE),0)</f>
        <v>0</v>
      </c>
      <c r="EM106" s="19">
        <f>IFERROR(HLOOKUP(EM$1,'Nakladova matice_2018'!$A$1:$IW$188,79,FALSE),0)</f>
        <v>0</v>
      </c>
      <c r="EN106" s="19">
        <f>IFERROR(HLOOKUP(EN$1,'Nakladova matice_2018'!$A$1:$IW$188,79,FALSE),0)</f>
        <v>0</v>
      </c>
      <c r="EO106" s="19">
        <f>IFERROR(HLOOKUP(EO$1,'Nakladova matice_2018'!$A$1:$IW$188,79,FALSE),0)</f>
        <v>3700</v>
      </c>
      <c r="EP106" s="19">
        <f>IFERROR(HLOOKUP(EP$1,'Nakladova matice_2018'!$A$1:$IW$188,79,FALSE),0)</f>
        <v>0</v>
      </c>
      <c r="EQ106" s="19">
        <f>IFERROR(HLOOKUP(EQ$1,'Nakladova matice_2018'!$A$1:$IW$188,79,FALSE),0)</f>
        <v>0</v>
      </c>
      <c r="ER106" s="19">
        <f>IFERROR(HLOOKUP(ER$1,'Nakladova matice_2018'!$A$1:$IW$188,79,FALSE),0)</f>
        <v>0</v>
      </c>
      <c r="ES106" s="19">
        <f>IFERROR(HLOOKUP(ES$1,'Nakladova matice_2018'!$A$1:$IW$188,79,FALSE),0)</f>
        <v>4800</v>
      </c>
      <c r="ET106" s="19">
        <f>IFERROR(HLOOKUP(ET$1,'Nakladova matice_2018'!$A$1:$IW$188,79,FALSE),0)</f>
        <v>0</v>
      </c>
      <c r="EU106" s="19">
        <f>IFERROR(HLOOKUP(EU$1,'Nakladova matice_2018'!$A$1:$IW$188,79,FALSE),0)</f>
        <v>0</v>
      </c>
      <c r="EV106" s="19">
        <f>IFERROR(HLOOKUP(EV$1,'Nakladova matice_2018'!$A$1:$IW$188,79,FALSE),0)</f>
        <v>0</v>
      </c>
      <c r="EW106" s="19">
        <f>IFERROR(HLOOKUP(EW$1,'Nakladova matice_2018'!$A$1:$IW$188,79,FALSE),0)</f>
        <v>2130</v>
      </c>
      <c r="EX106" s="19">
        <f>IFERROR(HLOOKUP(EX$1,'Nakladova matice_2018'!$A$1:$IW$188,79,FALSE),0)</f>
        <v>0</v>
      </c>
      <c r="EY106" s="19">
        <f>IFERROR(HLOOKUP(EY$1,'Nakladova matice_2018'!$A$1:$IW$188,79,FALSE),0)</f>
        <v>0</v>
      </c>
      <c r="EZ106" s="19">
        <f>IFERROR(HLOOKUP(EZ$1,'Nakladova matice_2018'!$A$1:$IW$188,79,FALSE),0)</f>
        <v>5400</v>
      </c>
      <c r="FA106" s="19">
        <f>IFERROR(HLOOKUP(FA$1,'Nakladova matice_2018'!$A$1:$IW$188,79,FALSE),0)</f>
        <v>0</v>
      </c>
      <c r="FB106" s="19">
        <f>IFERROR(HLOOKUP(FB$1,'Nakladova matice_2018'!$A$1:$IW$188,79,FALSE),0)</f>
        <v>0</v>
      </c>
      <c r="FC106" s="19">
        <f>IFERROR(HLOOKUP(FC$1,'Nakladova matice_2018'!$A$1:$IW$188,79,FALSE),0)</f>
        <v>2290</v>
      </c>
      <c r="FD106" s="19">
        <f>IFERROR(HLOOKUP(FD$1,'Nakladova matice_2018'!$A$1:$IW$188,79,FALSE),0)</f>
        <v>0</v>
      </c>
      <c r="FE106" s="19">
        <f>IFERROR(HLOOKUP(FE$1,'Nakladova matice_2018'!$A$1:$IW$188,79,FALSE),0)</f>
        <v>0</v>
      </c>
      <c r="FF106" s="19">
        <f>IFERROR(HLOOKUP(FF$1,'Nakladova matice_2018'!$A$1:$IW$188,79,FALSE),0)</f>
        <v>2080</v>
      </c>
      <c r="FG106" s="19">
        <f>IFERROR(HLOOKUP(FG$1,'Nakladova matice_2018'!$A$1:$IW$188,79,FALSE),0)</f>
        <v>0</v>
      </c>
      <c r="FH106" s="19">
        <f>IFERROR(HLOOKUP(FH$1,'Nakladova matice_2018'!$A$1:$IW$188,79,FALSE),0)</f>
        <v>0</v>
      </c>
      <c r="FI106" s="19">
        <f>IFERROR(HLOOKUP(FI$1,'Nakladova matice_2018'!$A$1:$IW$188,79,FALSE),0)</f>
        <v>2090</v>
      </c>
      <c r="FJ106" s="19">
        <f>IFERROR(HLOOKUP(FJ$1,'Nakladova matice_2018'!$A$1:$IW$188,79,FALSE),0)</f>
        <v>105916.3</v>
      </c>
      <c r="FK106" s="19">
        <f>IFERROR(HLOOKUP(FK$1,'Nakladova matice_2018'!$A$1:$IW$188,79,FALSE),0)</f>
        <v>0</v>
      </c>
      <c r="FL106" s="19">
        <f>IFERROR(HLOOKUP(FL$1,'Nakladova matice_2018'!$A$1:$IW$188,79,FALSE),0)</f>
        <v>0</v>
      </c>
      <c r="FM106" s="19">
        <f>IFERROR(HLOOKUP(FM$1,'Nakladova matice_2018'!$A$1:$IW$188,79,FALSE),0)</f>
        <v>0</v>
      </c>
      <c r="FN106" s="19">
        <f>IFERROR(HLOOKUP(FN$1,'Nakladova matice_2018'!$A$1:$IW$188,79,FALSE),0)</f>
        <v>0</v>
      </c>
      <c r="FO106" s="19">
        <f>IFERROR(HLOOKUP(FO$1,'Nakladova matice_2018'!$A$1:$IW$188,79,FALSE),0)</f>
        <v>192673.36</v>
      </c>
      <c r="FP106" s="19">
        <f>IFERROR(HLOOKUP(FP$1,'Nakladova matice_2018'!$A$1:$IW$188,79,FALSE),0)</f>
        <v>0</v>
      </c>
      <c r="FQ106" s="19">
        <f>IFERROR(HLOOKUP(FQ$1,'Nakladova matice_2018'!$A$1:$IW$188,79,FALSE),0)</f>
        <v>400</v>
      </c>
      <c r="FR106" s="19">
        <f>IFERROR(HLOOKUP(FR$1,'Nakladova matice_2018'!$A$1:$IW$188,79,FALSE),0)</f>
        <v>0</v>
      </c>
      <c r="FS106" s="19">
        <f>IFERROR(HLOOKUP(FS$1,'Nakladova matice_2018'!$A$1:$IW$188,79,FALSE),0)</f>
        <v>710</v>
      </c>
      <c r="FT106" s="19">
        <f>IFERROR(HLOOKUP(FT$1,'Nakladova matice_2018'!$A$1:$IW$188,79,FALSE),0)</f>
        <v>15809.4</v>
      </c>
      <c r="FU106" s="19">
        <f>IFERROR(HLOOKUP(FU$1,'Nakladova matice_2018'!$A$1:$IW$188,79,FALSE),0)</f>
        <v>0</v>
      </c>
      <c r="FV106" s="19">
        <f>IFERROR(HLOOKUP(FV$1,'Nakladova matice_2018'!$A$1:$IW$188,79,FALSE),0)</f>
        <v>31267.86</v>
      </c>
      <c r="FW106" s="19">
        <f>IFERROR(HLOOKUP(FW$1,'Nakladova matice_2018'!$A$1:$IW$188,79,FALSE),0)</f>
        <v>8236.89</v>
      </c>
      <c r="FX106" s="19">
        <f>IFERROR(HLOOKUP(FX$1,'Nakladova matice_2018'!$A$1:$IW$188,79,FALSE),0)</f>
        <v>48653.38</v>
      </c>
      <c r="FY106" s="19">
        <f>IFERROR(HLOOKUP(FY$1,'Nakladova matice_2018'!$A$1:$IW$188,79,FALSE),0)</f>
        <v>318001.46999999997</v>
      </c>
      <c r="FZ106" s="19">
        <f>IFERROR(HLOOKUP(FZ$1,'Nakladova matice_2018'!$A$1:$IW$188,79,FALSE),0)</f>
        <v>0</v>
      </c>
      <c r="GA106" s="19">
        <f>IFERROR(HLOOKUP(GA$1,'Nakladova matice_2018'!$A$1:$IW$188,79,FALSE),0)</f>
        <v>1854</v>
      </c>
      <c r="GB106" s="19">
        <f>IFERROR(HLOOKUP(GB$1,'Nakladova matice_2018'!$A$1:$IW$188,79,FALSE),0)</f>
        <v>10290</v>
      </c>
      <c r="GC106" s="19">
        <f>IFERROR(HLOOKUP(GC$1,'Nakladova matice_2018'!$A$1:$IW$188,79,FALSE),0)</f>
        <v>26400</v>
      </c>
      <c r="GD106" s="19">
        <f>IFERROR(HLOOKUP(GD$1,'Nakladova matice_2018'!$A$1:$IW$188,79,FALSE),0)</f>
        <v>0</v>
      </c>
      <c r="GE106" s="19">
        <f>IFERROR(HLOOKUP(GE$1,'Nakladova matice_2018'!$A$1:$IW$188,79,FALSE),0)</f>
        <v>0</v>
      </c>
      <c r="GF106" s="19">
        <f>IFERROR(HLOOKUP(GF$1,'Nakladova matice_2018'!$A$1:$IW$188,79,FALSE),0)</f>
        <v>0</v>
      </c>
      <c r="GG106" s="19">
        <f>IFERROR(HLOOKUP(GG$1,'Nakladova matice_2018'!$A$1:$IW$188,79,FALSE),0)</f>
        <v>0</v>
      </c>
      <c r="GH106" s="19">
        <f>IFERROR(HLOOKUP(GH$1,'Nakladova matice_2018'!$A$1:$IW$188,79,FALSE),0)</f>
        <v>0</v>
      </c>
      <c r="GI106" s="19">
        <f>IFERROR(HLOOKUP(GI$1,'Nakladova matice_2018'!$A$1:$IW$188,79,FALSE),0)</f>
        <v>48845</v>
      </c>
      <c r="GJ106" s="19">
        <f>IFERROR(HLOOKUP(GJ$1,'Nakladova matice_2018'!$A$1:$IW$188,79,FALSE),0)</f>
        <v>15000</v>
      </c>
      <c r="GK106" s="19">
        <f>IFERROR(HLOOKUP(GK$1,'Nakladova matice_2018'!$A$1:$IW$188,79,FALSE),0)</f>
        <v>3276.4</v>
      </c>
      <c r="GL106" s="19">
        <f>IFERROR(HLOOKUP(GL$1,'Nakladova matice_2018'!$A$1:$IW$188,79,FALSE),0)</f>
        <v>0</v>
      </c>
      <c r="GM106" s="19">
        <f>IFERROR(HLOOKUP(GM$1,'Nakladova matice_2018'!$A$1:$IW$188,79,FALSE),0)</f>
        <v>25076.28</v>
      </c>
      <c r="GN106" s="19">
        <f>IFERROR(HLOOKUP(GN$1,'Nakladova matice_2018'!$A$1:$IW$188,79,FALSE),0)</f>
        <v>750</v>
      </c>
      <c r="GO106" s="19">
        <f>IFERROR(HLOOKUP(GO$1,'Nakladova matice_2018'!$A$1:$IW$188,79,FALSE),0)</f>
        <v>0</v>
      </c>
      <c r="GP106" s="19">
        <f>IFERROR(HLOOKUP(GP$1,'Nakladova matice_2018'!$A$1:$IW$188,79,FALSE),0)</f>
        <v>0</v>
      </c>
      <c r="GQ106" s="19">
        <f>IFERROR(HLOOKUP(GQ$1,'Nakladova matice_2018'!$A$1:$IW$188,79,FALSE),0)</f>
        <v>76134</v>
      </c>
      <c r="GR106" s="19">
        <f>IFERROR(HLOOKUP(GR$1,'Nakladova matice_2018'!$A$1:$IW$188,79,FALSE),0)</f>
        <v>0</v>
      </c>
      <c r="GS106" s="19">
        <f>IFERROR(HLOOKUP(GS$1,'Nakladova matice_2018'!$A$1:$IW$188,79,FALSE),0)</f>
        <v>0</v>
      </c>
      <c r="GT106" s="19">
        <f>IFERROR(HLOOKUP(GT$1,'Nakladova matice_2018'!$A$1:$IW$188,79,FALSE),0)</f>
        <v>0</v>
      </c>
      <c r="GU106" s="19">
        <f>IFERROR(HLOOKUP(GU$1,'Nakladova matice_2018'!$A$1:$IW$188,79,FALSE),0)</f>
        <v>0</v>
      </c>
      <c r="GV106" s="19">
        <f>IFERROR(HLOOKUP(GV$1,'Nakladova matice_2018'!$A$1:$IW$188,79,FALSE),0)</f>
        <v>0</v>
      </c>
      <c r="GW106" s="19">
        <f>IFERROR(HLOOKUP(GW$1,'Nakladova matice_2018'!$A$1:$IW$188,79,FALSE),0)</f>
        <v>0</v>
      </c>
      <c r="GX106" s="19">
        <f>IFERROR(HLOOKUP(GX$1,'Nakladova matice_2018'!$A$1:$IW$188,79,FALSE),0)</f>
        <v>0</v>
      </c>
      <c r="GY106" s="19">
        <f>IFERROR(HLOOKUP(GY$1,'Nakladova matice_2018'!$A$1:$IW$188,79,FALSE),0)</f>
        <v>0</v>
      </c>
      <c r="GZ106" s="19">
        <f>IFERROR(HLOOKUP(GZ$1,'Nakladova matice_2018'!$A$1:$IW$188,79,FALSE),0)</f>
        <v>0</v>
      </c>
      <c r="HA106" s="19">
        <f>IFERROR(HLOOKUP(HA$1,'Nakladova matice_2018'!$A$1:$IW$188,79,FALSE),0)</f>
        <v>8840</v>
      </c>
      <c r="HB106" s="19">
        <f>IFERROR(HLOOKUP(HB$1,'Nakladova matice_2018'!$A$1:$IW$188,79,FALSE),0)</f>
        <v>0</v>
      </c>
      <c r="HC106" s="19">
        <f>IFERROR(HLOOKUP(HC$1,'Nakladova matice_2018'!$A$1:$IW$188,79,FALSE),0)</f>
        <v>1890</v>
      </c>
      <c r="HD106" s="19">
        <f>IFERROR(HLOOKUP(HD$1,'Nakladova matice_2018'!$A$1:$IW$188,79,FALSE),0)</f>
        <v>0</v>
      </c>
      <c r="HE106" s="19">
        <f>IFERROR(HLOOKUP(HE$1,'Nakladova matice_2018'!$A$1:$IW$188,79,FALSE),0)</f>
        <v>0</v>
      </c>
      <c r="HF106" s="19">
        <f>IFERROR(HLOOKUP(HF$1,'Nakladova matice_2018'!$A$1:$IW$188,79,FALSE),0)</f>
        <v>0</v>
      </c>
      <c r="HG106" s="19">
        <f>IFERROR(HLOOKUP(HG$1,'Nakladova matice_2018'!$A$1:$IW$188,79,FALSE),0)</f>
        <v>0</v>
      </c>
      <c r="HH106" s="19">
        <f>IFERROR(HLOOKUP(HH$1,'Nakladova matice_2018'!$A$1:$IW$188,79,FALSE),0)</f>
        <v>4076</v>
      </c>
      <c r="HI106" s="19">
        <f>IFERROR(HLOOKUP(HI$1,'Nakladova matice_2018'!$A$1:$IW$188,79,FALSE),0)</f>
        <v>0</v>
      </c>
      <c r="HJ106" s="19">
        <f>IFERROR(HLOOKUP(HJ$1,'Nakladova matice_2018'!$A$1:$IW$188,79,FALSE),0)</f>
        <v>406957.93</v>
      </c>
      <c r="HK106" s="19">
        <f>IFERROR(HLOOKUP(HK$1,'Nakladova matice_2018'!$A$1:$IW$188,79,FALSE),0)</f>
        <v>0</v>
      </c>
      <c r="HL106" s="19">
        <f>IFERROR(HLOOKUP(HL$1,'Nakladova matice_2018'!$A$1:$IW$188,79,FALSE),0)</f>
        <v>0</v>
      </c>
      <c r="HM106" s="19">
        <f>IFERROR(HLOOKUP(HM$1,'Nakladova matice_2018'!$A$1:$IW$188,79,FALSE),0)</f>
        <v>0</v>
      </c>
      <c r="HN106" s="19">
        <f>IFERROR(HLOOKUP(HN$1,'Nakladova matice_2018'!$A$1:$IW$188,79,FALSE),0)</f>
        <v>0</v>
      </c>
      <c r="HO106" s="19">
        <f>IFERROR(HLOOKUP(HO$1,'Nakladova matice_2018'!$A$1:$IW$188,79,FALSE),0)</f>
        <v>0</v>
      </c>
      <c r="HP106" s="19">
        <f>IFERROR(HLOOKUP(HP$1,'Nakladova matice_2018'!$A$1:$IW$188,79,FALSE),0)</f>
        <v>0</v>
      </c>
      <c r="HQ106" s="19">
        <f>IFERROR(HLOOKUP(HQ$1,'Nakladova matice_2018'!$A$1:$IW$188,79,FALSE),0)</f>
        <v>0</v>
      </c>
      <c r="HR106" s="19">
        <f>IFERROR(HLOOKUP(HR$1,'Nakladova matice_2018'!$A$1:$IW$188,79,FALSE),0)</f>
        <v>0</v>
      </c>
      <c r="HS106" s="19">
        <f>IFERROR(HLOOKUP(HS$1,'Nakladova matice_2018'!$A$1:$IW$188,79,FALSE),0)</f>
        <v>0</v>
      </c>
      <c r="HT106" s="19">
        <f>IFERROR(HLOOKUP(HT$1,'Nakladova matice_2018'!$A$1:$IW$188,79,FALSE),0)</f>
        <v>0</v>
      </c>
      <c r="HU106" s="19">
        <f>IFERROR(HLOOKUP(HU$1,'Nakladova matice_2018'!$A$1:$IW$188,79,FALSE),0)</f>
        <v>0</v>
      </c>
      <c r="HV106" s="19">
        <f>IFERROR(HLOOKUP(HV$1,'Nakladova matice_2018'!$A$1:$IW$188,79,FALSE),0)</f>
        <v>0</v>
      </c>
      <c r="HW106" s="19">
        <f>IFERROR(HLOOKUP(HW$1,'Nakladova matice_2018'!$A$1:$IW$188,79,FALSE),0)</f>
        <v>0</v>
      </c>
      <c r="HX106" s="19">
        <f>IFERROR(HLOOKUP(HX$1,'Nakladova matice_2018'!$A$1:$IW$188,79,FALSE),0)</f>
        <v>0</v>
      </c>
      <c r="HY106" s="19">
        <f>IFERROR(HLOOKUP(HY$1,'Nakladova matice_2018'!$A$1:$IW$188,79,FALSE),0)</f>
        <v>0</v>
      </c>
      <c r="HZ106" s="19">
        <f>IFERROR(HLOOKUP(HZ$1,'Nakladova matice_2018'!$A$1:$IW$188,79,FALSE),0)</f>
        <v>0</v>
      </c>
      <c r="IA106" s="19">
        <f>IFERROR(HLOOKUP(IA$1,'Nakladova matice_2018'!$A$1:$IW$188,79,FALSE),0)</f>
        <v>0</v>
      </c>
      <c r="IB106" s="19">
        <f>IFERROR(HLOOKUP(IB$1,'Nakladova matice_2018'!$A$1:$IW$188,79,FALSE),0)</f>
        <v>0</v>
      </c>
      <c r="IC106" s="19">
        <f>IFERROR(HLOOKUP(IC$1,'Nakladova matice_2018'!$A$1:$IW$188,79,FALSE),0)</f>
        <v>0</v>
      </c>
      <c r="ID106" s="19">
        <f>IFERROR(HLOOKUP(ID$1,'Nakladova matice_2018'!$A$1:$IW$188,79,FALSE),0)</f>
        <v>0</v>
      </c>
      <c r="IE106" s="19">
        <f>IFERROR(HLOOKUP(IE$1,'Nakladova matice_2018'!$A$1:$IW$188,79,FALSE),0)</f>
        <v>0</v>
      </c>
      <c r="IF106" s="19">
        <f>IFERROR(HLOOKUP(IF$1,'Nakladova matice_2018'!$A$1:$IW$188,79,FALSE),0)</f>
        <v>0</v>
      </c>
      <c r="IG106" s="19">
        <f>IFERROR(HLOOKUP(IG$1,'Nakladova matice_2018'!$A$1:$IW$188,79,FALSE),0)</f>
        <v>0</v>
      </c>
      <c r="IH106" s="19">
        <f>IFERROR(HLOOKUP(IH$1,'Nakladova matice_2018'!$A$1:$IW$188,79,FALSE),0)</f>
        <v>0</v>
      </c>
      <c r="II106" s="19">
        <f>IFERROR(HLOOKUP(II$1,'Nakladova matice_2018'!$A$1:$IW$188,79,FALSE),0)</f>
        <v>0</v>
      </c>
      <c r="IJ106" s="19">
        <f>IFERROR(HLOOKUP(IJ$1,'Nakladova matice_2018'!$A$1:$IW$188,79,FALSE),0)</f>
        <v>0</v>
      </c>
      <c r="IK106" s="19">
        <f>IFERROR(HLOOKUP(IK$1,'Nakladova matice_2018'!$A$1:$IW$188,79,FALSE),0)</f>
        <v>0</v>
      </c>
      <c r="IL106" s="19">
        <f>IFERROR(HLOOKUP(IL$1,'Nakladova matice_2018'!$A$1:$IW$188,79,FALSE),0)</f>
        <v>0</v>
      </c>
      <c r="IM106" s="19">
        <f>IFERROR(HLOOKUP(IM$1,'Nakladova matice_2018'!$A$1:$IW$188,79,FALSE),0)</f>
        <v>0</v>
      </c>
      <c r="IN106" s="19">
        <f>IFERROR(HLOOKUP(IN$1,'Nakladova matice_2018'!$A$1:$IW$188,79,FALSE),0)</f>
        <v>0</v>
      </c>
      <c r="IO106" s="19">
        <f>IFERROR(HLOOKUP(IO$1,'Nakladova matice_2018'!$A$1:$IW$188,79,FALSE),0)</f>
        <v>0</v>
      </c>
      <c r="IP106" s="19">
        <f>IFERROR(HLOOKUP(IP$1,'Nakladova matice_2018'!$A$1:$IW$188,79,FALSE),0)</f>
        <v>0</v>
      </c>
      <c r="IQ106" s="19">
        <f>IFERROR(HLOOKUP(IQ$1,'Nakladova matice_2018'!$A$1:$IW$188,79,FALSE),0)</f>
        <v>0</v>
      </c>
      <c r="IR106" s="19">
        <f>IFERROR(HLOOKUP(IR$1,'Nakladova matice_2018'!$A$1:$IW$188,79,FALSE),0)</f>
        <v>0</v>
      </c>
      <c r="IS106" s="19">
        <f>IFERROR(HLOOKUP(IS$1,'Nakladova matice_2018'!$A$1:$IW$188,79,FALSE),0)</f>
        <v>0</v>
      </c>
      <c r="IT106" s="19">
        <f>IFERROR(HLOOKUP(IT$1,'Nakladova matice_2018'!$A$1:$IW$188,79,FALSE),0)</f>
        <v>0</v>
      </c>
      <c r="IU106" s="19">
        <f>IFERROR(HLOOKUP(IU$1,'Nakladova matice_2018'!$A$1:$IW$188,79,FALSE),0)</f>
        <v>0</v>
      </c>
      <c r="IV106" s="19">
        <f>IFERROR(HLOOKUP(IV$1,'Nakladova matice_2018'!$A$1:$IW$188,79,FALSE),0)</f>
        <v>0</v>
      </c>
      <c r="IW106" s="19">
        <f>IFERROR(HLOOKUP(IW$1,'Nakladova matice_2018'!$A$1:$IW$188,79,FALSE),0)</f>
        <v>0</v>
      </c>
      <c r="IX106" s="19">
        <f>IFERROR(HLOOKUP(IX$1,'Nakladova matice_2018'!$A$1:$IW$188,79,FALSE),0)</f>
        <v>0</v>
      </c>
      <c r="IY106" s="19">
        <f>IFERROR(HLOOKUP(IY$1,'Nakladova matice_2018'!$A$1:$IW$188,79,FALSE),0)</f>
        <v>0</v>
      </c>
      <c r="IZ106" s="19">
        <f>IFERROR(HLOOKUP(IZ$1,'Nakladova matice_2018'!$A$1:$IW$188,79,FALSE),0)</f>
        <v>0</v>
      </c>
      <c r="JA106" s="19">
        <f>IFERROR(HLOOKUP(JA$1,'Nakladova matice_2018'!$A$1:$IW$188,79,FALSE),0)</f>
        <v>0</v>
      </c>
      <c r="JB106" s="19">
        <f>IFERROR(HLOOKUP(JB$1,'Nakladova matice_2018'!$A$1:$IW$188,79,FALSE),0)</f>
        <v>0</v>
      </c>
      <c r="JC106" s="19">
        <f>IFERROR(HLOOKUP(JC$1,'Nakladova matice_2018'!$A$1:$IW$188,79,FALSE),0)</f>
        <v>0</v>
      </c>
      <c r="JD106" s="19">
        <f>IFERROR(HLOOKUP(JD$1,'Nakladova matice_2018'!$A$1:$IW$188,79,FALSE),0)</f>
        <v>0</v>
      </c>
      <c r="JE106" s="19">
        <f>IFERROR(HLOOKUP(JE$1,'Nakladova matice_2018'!$A$1:$IW$188,79,FALSE),0)</f>
        <v>0</v>
      </c>
      <c r="JF106" s="19">
        <f>IFERROR(HLOOKUP(JF$1,'Nakladova matice_2018'!$A$1:$IW$188,79,FALSE),0)</f>
        <v>0</v>
      </c>
      <c r="JG106" s="19">
        <f>IFERROR(HLOOKUP(JG$1,'Nakladova matice_2018'!$A$1:$IW$188,79,FALSE),0)</f>
        <v>51577.599999999999</v>
      </c>
      <c r="JH106" s="19">
        <f>IFERROR(HLOOKUP(JH$1,'Nakladova matice_2018'!$A$1:$IW$188,79,FALSE),0)</f>
        <v>0</v>
      </c>
      <c r="JI106" s="19">
        <f>IFERROR(HLOOKUP(JI$1,'Nakladova matice_2018'!$A$1:$IW$188,79,FALSE),0)</f>
        <v>1572</v>
      </c>
      <c r="JJ106" s="19">
        <f>IFERROR(HLOOKUP(JJ$1,'Nakladova matice_2018'!$A$1:$IW$188,79,FALSE),0)</f>
        <v>0</v>
      </c>
      <c r="JK106" s="19">
        <f>IFERROR(HLOOKUP(JK$1,'Nakladova matice_2018'!$A$1:$IW$188,79,FALSE),0)</f>
        <v>0</v>
      </c>
      <c r="JL106" s="19">
        <f>IFERROR(HLOOKUP(JL$1,'Nakladova matice_2018'!$A$1:$IW$188,79,FALSE),0)</f>
        <v>1750</v>
      </c>
      <c r="JM106" s="19">
        <f>IFERROR(HLOOKUP(JM$1,'Nakladova matice_2018'!$A$1:$IW$188,79,FALSE),0)</f>
        <v>1170</v>
      </c>
      <c r="JN106" s="19">
        <f>IFERROR(HLOOKUP(JN$1,'Nakladova matice_2018'!$A$1:$IW$188,79,FALSE),0)</f>
        <v>0</v>
      </c>
      <c r="JO106" s="19">
        <f>IFERROR(HLOOKUP(JO$1,'Nakladova matice_2018'!$A$1:$IW$188,79,FALSE),0)</f>
        <v>0</v>
      </c>
      <c r="JP106" s="19">
        <f>IFERROR(HLOOKUP(JP$1,'Nakladova matice_2018'!$A$1:$IW$188,79,FALSE),0)</f>
        <v>0</v>
      </c>
      <c r="JQ106" s="19">
        <f>IFERROR(HLOOKUP(JQ$1,'Nakladova matice_2018'!$A$1:$IW$188,79,FALSE),0)</f>
        <v>0</v>
      </c>
      <c r="JR106" s="19">
        <f>IFERROR(HLOOKUP(JR$1,'Nakladova matice_2018'!$A$1:$IW$188,79,FALSE),0)</f>
        <v>80775.600000000006</v>
      </c>
      <c r="JS106" s="19">
        <f>IFERROR(HLOOKUP(JS$1,'Nakladova matice_2018'!$A$1:$IW$188,79,FALSE),0)</f>
        <v>0</v>
      </c>
      <c r="JT106" s="19">
        <f>IFERROR(HLOOKUP(JT$1,'Nakladova matice_2018'!$A$1:$IW$188,79,FALSE),0)</f>
        <v>0</v>
      </c>
      <c r="JU106" s="19">
        <f>IFERROR(HLOOKUP(JU$1,'Nakladova matice_2018'!$A$1:$IW$188,79,FALSE),0)</f>
        <v>0</v>
      </c>
      <c r="JV106" s="19">
        <f>IFERROR(HLOOKUP(JV$1,'Nakladova matice_2018'!$A$1:$IW$188,79,FALSE),0)</f>
        <v>530489.99</v>
      </c>
      <c r="JW106" s="19">
        <f>IFERROR(HLOOKUP(JW$1,'Nakladova matice_2018'!$A$1:$IW$188,79,FALSE),0)</f>
        <v>0</v>
      </c>
      <c r="JX106" s="19">
        <f>IFERROR(HLOOKUP(JX$1,'Nakladova matice_2018'!$A$1:$IW$188,79,FALSE),0)</f>
        <v>0</v>
      </c>
      <c r="JY106" s="19">
        <f>IFERROR(HLOOKUP(JY$1,'Nakladova matice_2018'!$A$1:$IW$188,79,FALSE),0)</f>
        <v>0</v>
      </c>
      <c r="JZ106" s="19">
        <f>IFERROR(HLOOKUP(JZ$1,'Nakladova matice_2018'!$A$1:$IW$188,79,FALSE),0)</f>
        <v>0</v>
      </c>
      <c r="KA106" s="19">
        <f>IFERROR(HLOOKUP(KA$1,'Nakladova matice_2018'!$A$1:$IW$188,79,FALSE),0)</f>
        <v>0</v>
      </c>
      <c r="KB106" s="19">
        <f>IFERROR(HLOOKUP(KB$1,'Nakladova matice_2018'!$A$1:$IW$188,79,FALSE),0)</f>
        <v>0</v>
      </c>
      <c r="KC106" s="19">
        <f>IFERROR(HLOOKUP(KC$1,'Nakladova matice_2018'!$A$1:$IW$188,79,FALSE),0)</f>
        <v>20846</v>
      </c>
      <c r="KD106" s="19">
        <f>IFERROR(HLOOKUP(KD$1,'Nakladova matice_2018'!$A$1:$IW$188,79,FALSE),0)</f>
        <v>0</v>
      </c>
      <c r="KE106" s="19">
        <f>IFERROR(HLOOKUP(KE$1,'Nakladova matice_2018'!$A$1:$IW$188,79,FALSE),0)</f>
        <v>0</v>
      </c>
      <c r="KF106" s="19">
        <f>IFERROR(HLOOKUP(KF$1,'Nakladova matice_2018'!$A$1:$IW$188,79,FALSE),0)</f>
        <v>0</v>
      </c>
      <c r="KG106" s="19">
        <f>IFERROR(HLOOKUP(KG$1,'Nakladova matice_2018'!$A$1:$IW$188,79,FALSE),0)</f>
        <v>0</v>
      </c>
      <c r="KH106" s="19">
        <f>IFERROR(HLOOKUP(KH$1,'Nakladova matice_2018'!$A$1:$IW$188,79,FALSE),0)</f>
        <v>0</v>
      </c>
      <c r="KI106" s="19">
        <f>IFERROR(HLOOKUP(KI$1,'Nakladova matice_2018'!$A$1:$IW$188,79,FALSE),0)</f>
        <v>0</v>
      </c>
      <c r="KJ106" s="19">
        <f>IFERROR(HLOOKUP(KJ$1,'Nakladova matice_2018'!$A$1:$IW$188,79,FALSE),0)</f>
        <v>0</v>
      </c>
      <c r="KK106" s="19">
        <f>IFERROR(HLOOKUP(KK$1,'Nakladova matice_2018'!$A$1:$IW$188,79,FALSE),0)</f>
        <v>0</v>
      </c>
      <c r="KL106" s="19">
        <f>IFERROR(HLOOKUP(KL$1,'Nakladova matice_2018'!$A$1:$IW$188,79,FALSE),0)</f>
        <v>5107.33</v>
      </c>
      <c r="KM106" s="19">
        <f>IFERROR(HLOOKUP(KM$1,'Nakladova matice_2018'!$A$1:$IW$188,79,FALSE),0)</f>
        <v>0</v>
      </c>
      <c r="KN106" s="19">
        <f>IFERROR(HLOOKUP(KN$1,'Nakladova matice_2018'!$A$1:$IW$188,79,FALSE),0)</f>
        <v>0</v>
      </c>
      <c r="KO106" s="19">
        <f>IFERROR(HLOOKUP(KO$1,'Nakladova matice_2018'!$A$1:$IW$188,79,FALSE),0)</f>
        <v>0</v>
      </c>
      <c r="KP106" s="19">
        <f>IFERROR(HLOOKUP(KP$1,'Nakladova matice_2018'!$A$1:$IW$188,79,FALSE),0)</f>
        <v>3358.67</v>
      </c>
      <c r="KQ106" s="19">
        <f>IFERROR(HLOOKUP(KQ$1,'Nakladova matice_2018'!$A$1:$IW$188,79,FALSE),0)</f>
        <v>0</v>
      </c>
      <c r="KR106" s="19">
        <f>IFERROR(HLOOKUP(KR$1,'Nakladova matice_2018'!$A$1:$IW$188,79,FALSE),0)</f>
        <v>3358.67</v>
      </c>
      <c r="KS106" s="19">
        <f>IFERROR(HLOOKUP(KS$1,'Nakladova matice_2018'!$A$1:$IW$188,79,FALSE),0)</f>
        <v>0</v>
      </c>
      <c r="KT106" s="19">
        <f>IFERROR(HLOOKUP(KT$1,'Nakladova matice_2018'!$A$1:$IW$188,79,FALSE),0)</f>
        <v>0</v>
      </c>
      <c r="KU106" s="19">
        <f>IFERROR(HLOOKUP(KU$1,'Nakladova matice_2018'!$A$1:$IW$188,79,FALSE),0)</f>
        <v>22191.53</v>
      </c>
      <c r="KV106" s="19">
        <f>IFERROR(HLOOKUP(KV$1,'Nakladova matice_2018'!$A$1:$IW$188,79,FALSE),0)</f>
        <v>0</v>
      </c>
      <c r="KW106" s="19">
        <f>IFERROR(HLOOKUP(KW$1,'Nakladova matice_2018'!$A$1:$IW$188,79,FALSE),0)</f>
        <v>2860</v>
      </c>
      <c r="KX106" s="19">
        <f>IFERROR(HLOOKUP(KX$1,'Nakladova matice_2018'!$A$1:$IW$188,79,FALSE),0)</f>
        <v>638</v>
      </c>
      <c r="KY106" s="19">
        <f>IFERROR(HLOOKUP(KY$1,'Nakladova matice_2018'!$A$1:$IW$188,79,FALSE),0)</f>
        <v>0</v>
      </c>
      <c r="KZ106" s="19">
        <f>IFERROR(HLOOKUP(KZ$1,'Nakladova matice_2018'!$A$1:$IW$188,79,FALSE),0)</f>
        <v>171948.27</v>
      </c>
      <c r="LA106" s="19">
        <f>IFERROR(HLOOKUP(LA$1,'Nakladova matice_2018'!$A$1:$IW$188,79,FALSE),0)</f>
        <v>0</v>
      </c>
      <c r="LB106" s="19">
        <f>IFERROR(HLOOKUP(LB$1,'Nakladova matice_2018'!$A$1:$IW$188,79,FALSE),0)</f>
        <v>16860</v>
      </c>
      <c r="LC106" s="19">
        <f>IFERROR(HLOOKUP(LC$1,'Nakladova matice_2018'!$A$1:$IW$188,79,FALSE),0)</f>
        <v>0</v>
      </c>
      <c r="LD106" s="19">
        <f>IFERROR(HLOOKUP(LD$1,'Nakladova matice_2018'!$A$1:$IW$188,79,FALSE),0)</f>
        <v>0</v>
      </c>
      <c r="LE106" s="19">
        <f>IFERROR(HLOOKUP(LE$1,'Nakladova matice_2018'!$A$1:$IW$188,79,FALSE),0)</f>
        <v>0</v>
      </c>
      <c r="LF106" s="19">
        <f>IFERROR(HLOOKUP(LF$1,'Nakladova matice_2018'!$A$1:$IW$188,79,FALSE),0)</f>
        <v>0</v>
      </c>
      <c r="LG106" s="19">
        <f>IFERROR(HLOOKUP(LG$1,'Nakladova matice_2018'!$A$1:$IW$188,79,FALSE),0)</f>
        <v>0</v>
      </c>
      <c r="LH106" s="19">
        <f>IFERROR(HLOOKUP(LH$1,'Nakladova matice_2018'!$A$1:$IW$188,79,FALSE),0)</f>
        <v>0</v>
      </c>
      <c r="LI106" s="19">
        <f>IFERROR(HLOOKUP(LI$1,'Nakladova matice_2018'!$A$1:$IW$188,79,FALSE),0)</f>
        <v>0</v>
      </c>
      <c r="LJ106" s="19">
        <f>IFERROR(HLOOKUP(LJ$1,'Nakladova matice_2018'!$A$1:$IW$188,79,FALSE),0)</f>
        <v>0</v>
      </c>
      <c r="LK106" s="19">
        <f>IFERROR(HLOOKUP(LK$1,'Nakladova matice_2018'!$A$1:$IW$188,79,FALSE),0)</f>
        <v>0</v>
      </c>
      <c r="LL106" s="19">
        <f>IFERROR(HLOOKUP(LL$1,'Nakladova matice_2018'!$A$1:$IW$188,79,FALSE),0)</f>
        <v>0</v>
      </c>
      <c r="LM106" s="19">
        <f>IFERROR(HLOOKUP(LM$1,'Nakladova matice_2018'!$A$1:$IW$188,79,FALSE),0)</f>
        <v>0</v>
      </c>
      <c r="LN106" s="19">
        <f>IFERROR(HLOOKUP(LN$1,'Nakladova matice_2018'!$A$1:$IW$188,79,FALSE),0)</f>
        <v>0</v>
      </c>
      <c r="LO106" s="19">
        <f>IFERROR(HLOOKUP(LO$1,'Nakladova matice_2018'!$A$1:$IW$188,79,FALSE),0)</f>
        <v>0</v>
      </c>
      <c r="LP106" s="19">
        <f>IFERROR(HLOOKUP(LP$1,'Nakladova matice_2018'!$A$1:$IW$188,79,FALSE),0)</f>
        <v>0</v>
      </c>
      <c r="LQ106" s="19">
        <f>IFERROR(HLOOKUP(LQ$1,'Nakladova matice_2018'!$A$1:$IW$188,79,FALSE),0)</f>
        <v>0</v>
      </c>
      <c r="LR106" s="19">
        <f>IFERROR(HLOOKUP(LR$1,'Nakladova matice_2018'!$A$1:$IW$188,79,FALSE),0)</f>
        <v>0</v>
      </c>
      <c r="LS106" s="19">
        <f>IFERROR(HLOOKUP(LS$1,'Nakladova matice_2018'!$A$1:$IW$188,79,FALSE),0)</f>
        <v>13393</v>
      </c>
      <c r="LT106" s="19">
        <f>IFERROR(HLOOKUP(LT$1,'Nakladova matice_2018'!$A$1:$IW$188,79,FALSE),0)</f>
        <v>0</v>
      </c>
      <c r="LU106" s="19">
        <f>IFERROR(HLOOKUP(LU$1,'Nakladova matice_2018'!$A$1:$IW$188,79,FALSE),0)</f>
        <v>0</v>
      </c>
      <c r="LV106" s="19">
        <f>IFERROR(HLOOKUP(LV$1,'Nakladova matice_2018'!$A$1:$IW$188,79,FALSE),0)</f>
        <v>0</v>
      </c>
      <c r="LW106" s="19">
        <f>IFERROR(HLOOKUP(LW$1,'Nakladova matice_2018'!$A$1:$IW$188,79,FALSE),0)</f>
        <v>0</v>
      </c>
      <c r="LX106" s="19">
        <f>IFERROR(HLOOKUP(LX$1,'Nakladova matice_2018'!$A$1:$IW$188,79,FALSE),0)</f>
        <v>0</v>
      </c>
      <c r="LY106" s="19">
        <f>IFERROR(HLOOKUP(LY$1,'Nakladova matice_2018'!$A$1:$IW$188,79,FALSE),0)</f>
        <v>0</v>
      </c>
      <c r="LZ106" s="19">
        <f>IFERROR(HLOOKUP(LZ$1,'Nakladova matice_2018'!$A$1:$IW$188,79,FALSE),0)</f>
        <v>0</v>
      </c>
      <c r="MA106" s="19">
        <f>IFERROR(HLOOKUP(MA$1,'Nakladova matice_2018'!$A$1:$IW$188,79,FALSE),0)</f>
        <v>0</v>
      </c>
      <c r="MB106" s="19">
        <f>IFERROR(HLOOKUP(MB$1,'Nakladova matice_2018'!$A$1:$IW$188,79,FALSE),0)</f>
        <v>0</v>
      </c>
      <c r="MC106" s="19">
        <f>IFERROR(HLOOKUP(MC$1,'Nakladova matice_2018'!$A$1:$IW$188,79,FALSE),0)</f>
        <v>0</v>
      </c>
      <c r="MD106" s="19">
        <f>IFERROR(HLOOKUP(MD$1,'Nakladova matice_2018'!$A$1:$IW$188,79,FALSE),0)</f>
        <v>0</v>
      </c>
      <c r="ME106" s="19">
        <f>IFERROR(HLOOKUP(ME$1,'Nakladova matice_2018'!$A$1:$IW$188,79,FALSE),0)</f>
        <v>9307.33</v>
      </c>
      <c r="MF106" s="19">
        <f>IFERROR(HLOOKUP(MF$1,'Nakladova matice_2018'!$A$1:$IW$188,79,FALSE),0)</f>
        <v>99940.44</v>
      </c>
      <c r="MG106" s="19">
        <f>IFERROR(HLOOKUP(MG$1,'Nakladova matice_2018'!$A$1:$IW$188,79,FALSE),0)</f>
        <v>0</v>
      </c>
      <c r="MH106" s="19">
        <f>IFERROR(HLOOKUP(MH$1,'Nakladova matice_2018'!$A$1:$IW$188,79,FALSE),0)</f>
        <v>0</v>
      </c>
      <c r="MI106" s="19">
        <f>IFERROR(HLOOKUP(MI$1,'Nakladova matice_2018'!$A$1:$IW$188,79,FALSE),0)</f>
        <v>0</v>
      </c>
      <c r="MJ106" s="19">
        <f>IFERROR(HLOOKUP(MJ$1,'Nakladova matice_2018'!$A$1:$IW$188,79,FALSE),0)</f>
        <v>0</v>
      </c>
      <c r="MK106" s="19">
        <f>IFERROR(HLOOKUP(MK$1,'Nakladova matice_2018'!$A$1:$IW$188,79,FALSE),0)</f>
        <v>0</v>
      </c>
      <c r="ML106" s="19">
        <f>IFERROR(HLOOKUP(ML$1,'Nakladova matice_2018'!$A$1:$IW$188,79,FALSE),0)</f>
        <v>0</v>
      </c>
      <c r="MM106" s="19">
        <f>IFERROR(HLOOKUP(MM$1,'Nakladova matice_2018'!$A$1:$IW$188,79,FALSE),0)</f>
        <v>0</v>
      </c>
      <c r="MN106" s="19">
        <f>IFERROR(HLOOKUP(MN$1,'Nakladova matice_2018'!$A$1:$IW$188,79,FALSE),0)</f>
        <v>0</v>
      </c>
      <c r="MO106" s="20">
        <f t="shared" si="85"/>
        <v>5027745.5699999994</v>
      </c>
      <c r="MP106" s="20">
        <f>MO106-'Nakladova matice_2018'!IX79</f>
        <v>0</v>
      </c>
    </row>
    <row r="107" spans="1:354" x14ac:dyDescent="0.2">
      <c r="A107" s="27">
        <v>518162</v>
      </c>
      <c r="B107" s="21" t="s">
        <v>516</v>
      </c>
      <c r="C107" s="53">
        <v>0</v>
      </c>
      <c r="D107" s="19">
        <f>IFERROR(HLOOKUP(D$1,'Nakladova matice_2018'!$A$1:$IW$188,80,FALSE),0)</f>
        <v>0</v>
      </c>
      <c r="E107" s="19">
        <f>IFERROR(HLOOKUP(E$1,'Nakladova matice_2018'!$A$1:$IW$188,80,FALSE),0)</f>
        <v>0</v>
      </c>
      <c r="F107" s="19">
        <f>IFERROR(HLOOKUP(F$1,'Nakladova matice_2018'!$A$1:$IW$188,80,FALSE),0)</f>
        <v>15151.26</v>
      </c>
      <c r="G107" s="19">
        <f>IFERROR(HLOOKUP(G$1,'Nakladova matice_2018'!$A$1:$IW$188,80,FALSE),0)</f>
        <v>0</v>
      </c>
      <c r="H107" s="19">
        <f>IFERROR(HLOOKUP(H$1,'Nakladova matice_2018'!$A$1:$IW$188,80,FALSE),0)</f>
        <v>0</v>
      </c>
      <c r="I107" s="19">
        <f>IFERROR(HLOOKUP(I$1,'Nakladova matice_2018'!$A$1:$IW$188,80,FALSE),0)</f>
        <v>0</v>
      </c>
      <c r="J107" s="19">
        <f>IFERROR(HLOOKUP(J$1,'Nakladova matice_2018'!$A$1:$IW$188,80,FALSE),0)</f>
        <v>25401.37</v>
      </c>
      <c r="K107" s="19">
        <f>IFERROR(HLOOKUP(K$1,'Nakladova matice_2018'!$A$1:$IW$188,80,FALSE),0)</f>
        <v>0</v>
      </c>
      <c r="L107" s="19">
        <f>IFERROR(HLOOKUP(L$1,'Nakladova matice_2018'!$A$1:$IW$188,80,FALSE),0)</f>
        <v>0</v>
      </c>
      <c r="M107" s="19">
        <f>IFERROR(HLOOKUP(M$1,'Nakladova matice_2018'!$A$1:$IW$188,80,FALSE),0)</f>
        <v>0</v>
      </c>
      <c r="N107" s="19">
        <f>IFERROR(HLOOKUP(N$1,'Nakladova matice_2018'!$A$1:$IW$188,80,FALSE),0)</f>
        <v>0</v>
      </c>
      <c r="O107" s="19">
        <f>IFERROR(HLOOKUP(O$1,'Nakladova matice_2018'!$A$1:$IW$188,80,FALSE),0)</f>
        <v>0</v>
      </c>
      <c r="P107" s="19">
        <f>IFERROR(HLOOKUP(P$1,'Nakladova matice_2018'!$A$1:$IW$188,80,FALSE),0)</f>
        <v>0</v>
      </c>
      <c r="Q107" s="19">
        <f>IFERROR(HLOOKUP(Q$1,'Nakladova matice_2018'!$A$1:$IW$188,80,FALSE),0)</f>
        <v>0</v>
      </c>
      <c r="R107" s="19">
        <f>IFERROR(HLOOKUP(R$1,'Nakladova matice_2018'!$A$1:$IW$188,80,FALSE),0)</f>
        <v>684</v>
      </c>
      <c r="S107" s="19">
        <f>IFERROR(HLOOKUP(S$1,'Nakladova matice_2018'!$A$1:$IW$188,80,FALSE),0)</f>
        <v>47987.98</v>
      </c>
      <c r="T107" s="19">
        <f>IFERROR(HLOOKUP(T$1,'Nakladova matice_2018'!$A$1:$IW$188,80,FALSE),0)</f>
        <v>0</v>
      </c>
      <c r="U107" s="19">
        <f>IFERROR(HLOOKUP(U$1,'Nakladova matice_2018'!$A$1:$IW$188,80,FALSE),0)</f>
        <v>0</v>
      </c>
      <c r="V107" s="19">
        <f>IFERROR(HLOOKUP(V$1,'Nakladova matice_2018'!$A$1:$IW$188,80,FALSE),0)</f>
        <v>0</v>
      </c>
      <c r="W107" s="19">
        <f>IFERROR(HLOOKUP(W$1,'Nakladova matice_2018'!$A$1:$IW$188,80,FALSE),0)</f>
        <v>0</v>
      </c>
      <c r="X107" s="19">
        <f>IFERROR(HLOOKUP(X$1,'Nakladova matice_2018'!$A$1:$IW$188,80,FALSE),0)</f>
        <v>0</v>
      </c>
      <c r="Y107" s="19">
        <f>IFERROR(HLOOKUP(Y$1,'Nakladova matice_2018'!$A$1:$IW$188,80,FALSE),0)</f>
        <v>0</v>
      </c>
      <c r="Z107" s="19">
        <f>IFERROR(HLOOKUP(Z$1,'Nakladova matice_2018'!$A$1:$IW$188,80,FALSE),0)</f>
        <v>172628.26</v>
      </c>
      <c r="AA107" s="19">
        <f>IFERROR(HLOOKUP(AA$1,'Nakladova matice_2018'!$A$1:$IW$188,80,FALSE),0)</f>
        <v>0</v>
      </c>
      <c r="AB107" s="19">
        <f>IFERROR(HLOOKUP(AB$1,'Nakladova matice_2018'!$A$1:$IW$188,80,FALSE),0)</f>
        <v>0</v>
      </c>
      <c r="AC107" s="19">
        <f>IFERROR(HLOOKUP(AC$1,'Nakladova matice_2018'!$A$1:$IW$188,80,FALSE),0)</f>
        <v>0</v>
      </c>
      <c r="AD107" s="19">
        <f>IFERROR(HLOOKUP(AD$1,'Nakladova matice_2018'!$A$1:$IW$188,80,FALSE),0)</f>
        <v>0</v>
      </c>
      <c r="AE107" s="19">
        <f>IFERROR(HLOOKUP(AE$1,'Nakladova matice_2018'!$A$1:$IW$188,80,FALSE),0)</f>
        <v>0</v>
      </c>
      <c r="AF107" s="19">
        <f>IFERROR(HLOOKUP(AF$1,'Nakladova matice_2018'!$A$1:$IW$188,80,FALSE),0)</f>
        <v>0</v>
      </c>
      <c r="AG107" s="19">
        <f>IFERROR(HLOOKUP(AG$1,'Nakladova matice_2018'!$A$1:$IW$188,80,FALSE),0)</f>
        <v>0</v>
      </c>
      <c r="AH107" s="19">
        <f>IFERROR(HLOOKUP(AH$1,'Nakladova matice_2018'!$A$1:$IW$188,80,FALSE),0)</f>
        <v>0</v>
      </c>
      <c r="AI107" s="19">
        <f>IFERROR(HLOOKUP(AI$1,'Nakladova matice_2018'!$A$1:$IW$188,80,FALSE),0)</f>
        <v>0</v>
      </c>
      <c r="AJ107" s="19">
        <f>IFERROR(HLOOKUP(AJ$1,'Nakladova matice_2018'!$A$1:$IW$188,80,FALSE),0)</f>
        <v>0</v>
      </c>
      <c r="AK107" s="19">
        <f>IFERROR(HLOOKUP(AK$1,'Nakladova matice_2018'!$A$1:$IW$188,80,FALSE),0)</f>
        <v>0</v>
      </c>
      <c r="AL107" s="19">
        <f>IFERROR(HLOOKUP(AL$1,'Nakladova matice_2018'!$A$1:$IW$188,80,FALSE),0)</f>
        <v>0</v>
      </c>
      <c r="AM107" s="19">
        <f>IFERROR(HLOOKUP(AM$1,'Nakladova matice_2018'!$A$1:$IW$188,80,FALSE),0)</f>
        <v>0</v>
      </c>
      <c r="AN107" s="19">
        <f>IFERROR(HLOOKUP(AN$1,'Nakladova matice_2018'!$A$1:$IW$188,80,FALSE),0)</f>
        <v>0</v>
      </c>
      <c r="AO107" s="19">
        <f>IFERROR(HLOOKUP(AO$1,'Nakladova matice_2018'!$A$1:$IW$188,80,FALSE),0)</f>
        <v>0</v>
      </c>
      <c r="AP107" s="19">
        <f>IFERROR(HLOOKUP(AP$1,'Nakladova matice_2018'!$A$1:$IW$188,80,FALSE),0)</f>
        <v>0</v>
      </c>
      <c r="AQ107" s="19">
        <f>IFERROR(HLOOKUP(AQ$1,'Nakladova matice_2018'!$A$1:$IW$188,80,FALSE),0)</f>
        <v>0</v>
      </c>
      <c r="AR107" s="19">
        <f>IFERROR(HLOOKUP(AR$1,'Nakladova matice_2018'!$A$1:$IW$188,80,FALSE),0)</f>
        <v>0</v>
      </c>
      <c r="AS107" s="19">
        <f>IFERROR(HLOOKUP(AS$1,'Nakladova matice_2018'!$A$1:$IW$188,80,FALSE),0)</f>
        <v>0</v>
      </c>
      <c r="AT107" s="19">
        <f>IFERROR(HLOOKUP(AT$1,'Nakladova matice_2018'!$A$1:$IW$188,80,FALSE),0)</f>
        <v>0</v>
      </c>
      <c r="AU107" s="19">
        <f>IFERROR(HLOOKUP(AU$1,'Nakladova matice_2018'!$A$1:$IW$188,80,FALSE),0)</f>
        <v>0</v>
      </c>
      <c r="AV107" s="19">
        <f>IFERROR(HLOOKUP(AV$1,'Nakladova matice_2018'!$A$1:$IW$188,80,FALSE),0)</f>
        <v>0</v>
      </c>
      <c r="AW107" s="19">
        <f>IFERROR(HLOOKUP(AW$1,'Nakladova matice_2018'!$A$1:$IW$188,80,FALSE),0)</f>
        <v>0</v>
      </c>
      <c r="AX107" s="19">
        <f>IFERROR(HLOOKUP(AX$1,'Nakladova matice_2018'!$A$1:$IW$188,80,FALSE),0)</f>
        <v>0</v>
      </c>
      <c r="AY107" s="19">
        <f>IFERROR(HLOOKUP(AY$1,'Nakladova matice_2018'!$A$1:$IW$188,80,FALSE),0)</f>
        <v>0</v>
      </c>
      <c r="AZ107" s="19">
        <f>IFERROR(HLOOKUP(AZ$1,'Nakladova matice_2018'!$A$1:$IW$188,80,FALSE),0)</f>
        <v>0</v>
      </c>
      <c r="BA107" s="19">
        <f>IFERROR(HLOOKUP(BA$1,'Nakladova matice_2018'!$A$1:$IW$188,80,FALSE),0)</f>
        <v>0</v>
      </c>
      <c r="BB107" s="19">
        <f>IFERROR(HLOOKUP(BB$1,'Nakladova matice_2018'!$A$1:$IW$188,80,FALSE),0)</f>
        <v>0</v>
      </c>
      <c r="BC107" s="19">
        <f>IFERROR(HLOOKUP(BC$1,'Nakladova matice_2018'!$A$1:$IW$188,80,FALSE),0)</f>
        <v>0</v>
      </c>
      <c r="BD107" s="19">
        <f>IFERROR(HLOOKUP(BD$1,'Nakladova matice_2018'!$A$1:$IW$188,80,FALSE),0)</f>
        <v>0</v>
      </c>
      <c r="BE107" s="19">
        <f>IFERROR(HLOOKUP(BE$1,'Nakladova matice_2018'!$A$1:$IW$188,80,FALSE),0)</f>
        <v>0</v>
      </c>
      <c r="BF107" s="19">
        <f>IFERROR(HLOOKUP(BF$1,'Nakladova matice_2018'!$A$1:$IW$188,80,FALSE),0)</f>
        <v>0</v>
      </c>
      <c r="BG107" s="19">
        <f>IFERROR(HLOOKUP(BG$1,'Nakladova matice_2018'!$A$1:$IW$188,80,FALSE),0)</f>
        <v>0</v>
      </c>
      <c r="BH107" s="19">
        <f>IFERROR(HLOOKUP(BH$1,'Nakladova matice_2018'!$A$1:$IW$188,80,FALSE),0)</f>
        <v>0</v>
      </c>
      <c r="BI107" s="19">
        <f>IFERROR(HLOOKUP(BI$1,'Nakladova matice_2018'!$A$1:$IW$188,80,FALSE),0)</f>
        <v>0</v>
      </c>
      <c r="BJ107" s="19">
        <f>IFERROR(HLOOKUP(BJ$1,'Nakladova matice_2018'!$A$1:$IW$188,80,FALSE),0)</f>
        <v>0</v>
      </c>
      <c r="BK107" s="19">
        <f>IFERROR(HLOOKUP(BK$1,'Nakladova matice_2018'!$A$1:$IW$188,80,FALSE),0)</f>
        <v>0</v>
      </c>
      <c r="BL107" s="19">
        <f>IFERROR(HLOOKUP(BL$1,'Nakladova matice_2018'!$A$1:$IW$188,80,FALSE),0)</f>
        <v>0</v>
      </c>
      <c r="BM107" s="19">
        <f>IFERROR(HLOOKUP(BM$1,'Nakladova matice_2018'!$A$1:$IW$188,80,FALSE),0)</f>
        <v>0</v>
      </c>
      <c r="BN107" s="19">
        <f>IFERROR(HLOOKUP(BN$1,'Nakladova matice_2018'!$A$1:$IW$188,80,FALSE),0)</f>
        <v>0</v>
      </c>
      <c r="BO107" s="19">
        <f>IFERROR(HLOOKUP(BO$1,'Nakladova matice_2018'!$A$1:$IW$188,80,FALSE),0)</f>
        <v>0</v>
      </c>
      <c r="BP107" s="19">
        <f>IFERROR(HLOOKUP(BP$1,'Nakladova matice_2018'!$A$1:$IW$188,80,FALSE),0)</f>
        <v>0</v>
      </c>
      <c r="BQ107" s="19">
        <f>IFERROR(HLOOKUP(BQ$1,'Nakladova matice_2018'!$A$1:$IW$188,80,FALSE),0)</f>
        <v>0</v>
      </c>
      <c r="BR107" s="19">
        <f>IFERROR(HLOOKUP(BR$1,'Nakladova matice_2018'!$A$1:$IW$188,80,FALSE),0)</f>
        <v>0</v>
      </c>
      <c r="BS107" s="19">
        <f>IFERROR(HLOOKUP(BS$1,'Nakladova matice_2018'!$A$1:$IW$188,80,FALSE),0)</f>
        <v>0</v>
      </c>
      <c r="BT107" s="19">
        <f>IFERROR(HLOOKUP(BT$1,'Nakladova matice_2018'!$A$1:$IW$188,80,FALSE),0)</f>
        <v>0</v>
      </c>
      <c r="BU107" s="19">
        <f>IFERROR(HLOOKUP(BU$1,'Nakladova matice_2018'!$A$1:$IW$188,80,FALSE),0)</f>
        <v>0</v>
      </c>
      <c r="BV107" s="19">
        <f>IFERROR(HLOOKUP(BV$1,'Nakladova matice_2018'!$A$1:$IW$188,80,FALSE),0)</f>
        <v>0</v>
      </c>
      <c r="BW107" s="19">
        <f>IFERROR(HLOOKUP(BW$1,'Nakladova matice_2018'!$A$1:$IW$188,80,FALSE),0)</f>
        <v>0</v>
      </c>
      <c r="BX107" s="19">
        <f>IFERROR(HLOOKUP(BX$1,'Nakladova matice_2018'!$A$1:$IW$188,80,FALSE),0)</f>
        <v>0</v>
      </c>
      <c r="BY107" s="19">
        <f>IFERROR(HLOOKUP(BY$1,'Nakladova matice_2018'!$A$1:$IW$188,80,FALSE),0)</f>
        <v>0</v>
      </c>
      <c r="BZ107" s="19">
        <f>IFERROR(HLOOKUP(BZ$1,'Nakladova matice_2018'!$A$1:$IW$188,80,FALSE),0)</f>
        <v>0</v>
      </c>
      <c r="CA107" s="19">
        <f>IFERROR(HLOOKUP(CA$1,'Nakladova matice_2018'!$A$1:$IW$188,80,FALSE),0)</f>
        <v>0</v>
      </c>
      <c r="CB107" s="19">
        <f>IFERROR(HLOOKUP(CB$1,'Nakladova matice_2018'!$A$1:$IW$188,80,FALSE),0)</f>
        <v>0</v>
      </c>
      <c r="CC107" s="19">
        <f>IFERROR(HLOOKUP(CC$1,'Nakladova matice_2018'!$A$1:$IW$188,80,FALSE),0)</f>
        <v>0</v>
      </c>
      <c r="CD107" s="19">
        <f>IFERROR(HLOOKUP(CD$1,'Nakladova matice_2018'!$A$1:$IW$188,80,FALSE),0)</f>
        <v>0</v>
      </c>
      <c r="CE107" s="19">
        <f>IFERROR(HLOOKUP(CE$1,'Nakladova matice_2018'!$A$1:$IW$188,80,FALSE),0)</f>
        <v>0</v>
      </c>
      <c r="CF107" s="19">
        <f>IFERROR(HLOOKUP(CF$1,'Nakladova matice_2018'!$A$1:$IW$188,80,FALSE),0)</f>
        <v>0</v>
      </c>
      <c r="CG107" s="19">
        <f>IFERROR(HLOOKUP(CG$1,'Nakladova matice_2018'!$A$1:$IW$188,80,FALSE),0)</f>
        <v>0</v>
      </c>
      <c r="CH107" s="19">
        <f>IFERROR(HLOOKUP(CH$1,'Nakladova matice_2018'!$A$1:$IW$188,80,FALSE),0)</f>
        <v>0</v>
      </c>
      <c r="CI107" s="19">
        <f>IFERROR(HLOOKUP(CI$1,'Nakladova matice_2018'!$A$1:$IW$188,80,FALSE),0)</f>
        <v>0</v>
      </c>
      <c r="CJ107" s="19">
        <f>IFERROR(HLOOKUP(CJ$1,'Nakladova matice_2018'!$A$1:$IW$188,80,FALSE),0)</f>
        <v>0</v>
      </c>
      <c r="CK107" s="19">
        <f>IFERROR(HLOOKUP(CK$1,'Nakladova matice_2018'!$A$1:$IW$188,80,FALSE),0)</f>
        <v>0</v>
      </c>
      <c r="CL107" s="19">
        <f>IFERROR(HLOOKUP(CL$1,'Nakladova matice_2018'!$A$1:$IW$188,80,FALSE),0)</f>
        <v>0</v>
      </c>
      <c r="CM107" s="19">
        <f>IFERROR(HLOOKUP(CM$1,'Nakladova matice_2018'!$A$1:$IW$188,80,FALSE),0)</f>
        <v>0</v>
      </c>
      <c r="CN107" s="19">
        <f>IFERROR(HLOOKUP(CN$1,'Nakladova matice_2018'!$A$1:$IW$188,80,FALSE),0)</f>
        <v>0</v>
      </c>
      <c r="CO107" s="19">
        <f>IFERROR(HLOOKUP(CO$1,'Nakladova matice_2018'!$A$1:$IW$188,80,FALSE),0)</f>
        <v>0</v>
      </c>
      <c r="CP107" s="19">
        <f>IFERROR(HLOOKUP(CP$1,'Nakladova matice_2018'!$A$1:$IW$188,80,FALSE),0)</f>
        <v>0</v>
      </c>
      <c r="CQ107" s="19">
        <f>IFERROR(HLOOKUP(CQ$1,'Nakladova matice_2018'!$A$1:$IW$188,80,FALSE),0)</f>
        <v>0</v>
      </c>
      <c r="CR107" s="19">
        <f>IFERROR(HLOOKUP(CR$1,'Nakladova matice_2018'!$A$1:$IW$188,80,FALSE),0)</f>
        <v>0</v>
      </c>
      <c r="CS107" s="19">
        <f>IFERROR(HLOOKUP(CS$1,'Nakladova matice_2018'!$A$1:$IW$188,80,FALSE),0)</f>
        <v>0</v>
      </c>
      <c r="CT107" s="19">
        <f>IFERROR(HLOOKUP(CT$1,'Nakladova matice_2018'!$A$1:$IW$188,80,FALSE),0)</f>
        <v>0</v>
      </c>
      <c r="CU107" s="19">
        <f>IFERROR(HLOOKUP(CU$1,'Nakladova matice_2018'!$A$1:$IW$188,80,FALSE),0)</f>
        <v>0</v>
      </c>
      <c r="CV107" s="19">
        <f>IFERROR(HLOOKUP(CV$1,'Nakladova matice_2018'!$A$1:$IW$188,80,FALSE),0)</f>
        <v>0</v>
      </c>
      <c r="CW107" s="19">
        <f>IFERROR(HLOOKUP(CW$1,'Nakladova matice_2018'!$A$1:$IW$188,80,FALSE),0)</f>
        <v>0</v>
      </c>
      <c r="CX107" s="19">
        <f>IFERROR(HLOOKUP(CX$1,'Nakladova matice_2018'!$A$1:$IW$188,80,FALSE),0)</f>
        <v>0</v>
      </c>
      <c r="CY107" s="19">
        <f>IFERROR(HLOOKUP(CY$1,'Nakladova matice_2018'!$A$1:$IW$188,80,FALSE),0)</f>
        <v>0</v>
      </c>
      <c r="CZ107" s="19">
        <f>IFERROR(HLOOKUP(CZ$1,'Nakladova matice_2018'!$A$1:$IW$188,80,FALSE),0)</f>
        <v>0</v>
      </c>
      <c r="DA107" s="19">
        <f>IFERROR(HLOOKUP(DA$1,'Nakladova matice_2018'!$A$1:$IW$188,80,FALSE),0)</f>
        <v>0</v>
      </c>
      <c r="DB107" s="19">
        <f>IFERROR(HLOOKUP(DB$1,'Nakladova matice_2018'!$A$1:$IW$188,80,FALSE),0)</f>
        <v>0</v>
      </c>
      <c r="DC107" s="19">
        <f>IFERROR(HLOOKUP(DC$1,'Nakladova matice_2018'!$A$1:$IW$188,80,FALSE),0)</f>
        <v>0</v>
      </c>
      <c r="DD107" s="19">
        <f>IFERROR(HLOOKUP(DD$1,'Nakladova matice_2018'!$A$1:$IW$188,80,FALSE),0)</f>
        <v>0</v>
      </c>
      <c r="DE107" s="19">
        <f>IFERROR(HLOOKUP(DE$1,'Nakladova matice_2018'!$A$1:$IW$188,80,FALSE),0)</f>
        <v>0</v>
      </c>
      <c r="DF107" s="19">
        <f>IFERROR(HLOOKUP(DF$1,'Nakladova matice_2018'!$A$1:$IW$188,80,FALSE),0)</f>
        <v>0</v>
      </c>
      <c r="DG107" s="19">
        <f>IFERROR(HLOOKUP(DG$1,'Nakladova matice_2018'!$A$1:$IW$188,80,FALSE),0)</f>
        <v>0</v>
      </c>
      <c r="DH107" s="19">
        <f>IFERROR(HLOOKUP(DH$1,'Nakladova matice_2018'!$A$1:$IW$188,80,FALSE),0)</f>
        <v>0</v>
      </c>
      <c r="DI107" s="19">
        <f>IFERROR(HLOOKUP(DI$1,'Nakladova matice_2018'!$A$1:$IW$188,80,FALSE),0)</f>
        <v>0</v>
      </c>
      <c r="DJ107" s="19">
        <f>IFERROR(HLOOKUP(DJ$1,'Nakladova matice_2018'!$A$1:$IW$188,80,FALSE),0)</f>
        <v>0</v>
      </c>
      <c r="DK107" s="19">
        <f>IFERROR(HLOOKUP(DK$1,'Nakladova matice_2018'!$A$1:$IW$188,80,FALSE),0)</f>
        <v>0</v>
      </c>
      <c r="DL107" s="19">
        <f>IFERROR(HLOOKUP(DL$1,'Nakladova matice_2018'!$A$1:$IW$188,80,FALSE),0)</f>
        <v>0</v>
      </c>
      <c r="DM107" s="19">
        <f>IFERROR(HLOOKUP(DM$1,'Nakladova matice_2018'!$A$1:$IW$188,80,FALSE),0)</f>
        <v>0</v>
      </c>
      <c r="DN107" s="19">
        <f>IFERROR(HLOOKUP(DN$1,'Nakladova matice_2018'!$A$1:$IW$188,80,FALSE),0)</f>
        <v>0</v>
      </c>
      <c r="DO107" s="19">
        <f>IFERROR(HLOOKUP(DO$1,'Nakladova matice_2018'!$A$1:$IW$188,80,FALSE),0)</f>
        <v>0</v>
      </c>
      <c r="DP107" s="19">
        <f>IFERROR(HLOOKUP(DP$1,'Nakladova matice_2018'!$A$1:$IW$188,80,FALSE),0)</f>
        <v>0</v>
      </c>
      <c r="DQ107" s="19">
        <f>IFERROR(HLOOKUP(DQ$1,'Nakladova matice_2018'!$A$1:$IW$188,80,FALSE),0)</f>
        <v>0</v>
      </c>
      <c r="DR107" s="19">
        <f>IFERROR(HLOOKUP(DR$1,'Nakladova matice_2018'!$A$1:$IW$188,80,FALSE),0)</f>
        <v>0</v>
      </c>
      <c r="DS107" s="19">
        <f>IFERROR(HLOOKUP(DS$1,'Nakladova matice_2018'!$A$1:$IW$188,80,FALSE),0)</f>
        <v>0</v>
      </c>
      <c r="DT107" s="19">
        <f>IFERROR(HLOOKUP(DT$1,'Nakladova matice_2018'!$A$1:$IW$188,80,FALSE),0)</f>
        <v>0</v>
      </c>
      <c r="DU107" s="19">
        <f>IFERROR(HLOOKUP(DU$1,'Nakladova matice_2018'!$A$1:$IW$188,80,FALSE),0)</f>
        <v>0</v>
      </c>
      <c r="DV107" s="19">
        <f>IFERROR(HLOOKUP(DV$1,'Nakladova matice_2018'!$A$1:$IW$188,80,FALSE),0)</f>
        <v>0</v>
      </c>
      <c r="DW107" s="19">
        <f>IFERROR(HLOOKUP(DW$1,'Nakladova matice_2018'!$A$1:$IW$188,80,FALSE),0)</f>
        <v>0</v>
      </c>
      <c r="DX107" s="19">
        <f>IFERROR(HLOOKUP(DX$1,'Nakladova matice_2018'!$A$1:$IW$188,80,FALSE),0)</f>
        <v>0</v>
      </c>
      <c r="DY107" s="19">
        <f>IFERROR(HLOOKUP(DY$1,'Nakladova matice_2018'!$A$1:$IW$188,80,FALSE),0)</f>
        <v>0</v>
      </c>
      <c r="DZ107" s="19">
        <f>IFERROR(HLOOKUP(DZ$1,'Nakladova matice_2018'!$A$1:$IW$188,80,FALSE),0)</f>
        <v>0</v>
      </c>
      <c r="EA107" s="19">
        <f>IFERROR(HLOOKUP(EA$1,'Nakladova matice_2018'!$A$1:$IW$188,80,FALSE),0)</f>
        <v>0</v>
      </c>
      <c r="EB107" s="19">
        <f>IFERROR(HLOOKUP(EB$1,'Nakladova matice_2018'!$A$1:$IW$188,80,FALSE),0)</f>
        <v>0</v>
      </c>
      <c r="EC107" s="19">
        <f>IFERROR(HLOOKUP(EC$1,'Nakladova matice_2018'!$A$1:$IW$188,80,FALSE),0)</f>
        <v>0</v>
      </c>
      <c r="ED107" s="19">
        <f>IFERROR(HLOOKUP(ED$1,'Nakladova matice_2018'!$A$1:$IW$188,80,FALSE),0)</f>
        <v>0</v>
      </c>
      <c r="EE107" s="19">
        <f>IFERROR(HLOOKUP(EE$1,'Nakladova matice_2018'!$A$1:$IW$188,80,FALSE),0)</f>
        <v>0</v>
      </c>
      <c r="EF107" s="19">
        <f>IFERROR(HLOOKUP(EF$1,'Nakladova matice_2018'!$A$1:$IW$188,80,FALSE),0)</f>
        <v>0</v>
      </c>
      <c r="EG107" s="19">
        <f>IFERROR(HLOOKUP(EG$1,'Nakladova matice_2018'!$A$1:$IW$188,80,FALSE),0)</f>
        <v>0</v>
      </c>
      <c r="EH107" s="19">
        <f>IFERROR(HLOOKUP(EH$1,'Nakladova matice_2018'!$A$1:$IW$188,80,FALSE),0)</f>
        <v>0</v>
      </c>
      <c r="EI107" s="19">
        <f>IFERROR(HLOOKUP(EI$1,'Nakladova matice_2018'!$A$1:$IW$188,80,FALSE),0)</f>
        <v>0</v>
      </c>
      <c r="EJ107" s="19">
        <f>IFERROR(HLOOKUP(EJ$1,'Nakladova matice_2018'!$A$1:$IW$188,80,FALSE),0)</f>
        <v>0</v>
      </c>
      <c r="EK107" s="19">
        <f>IFERROR(HLOOKUP(EK$1,'Nakladova matice_2018'!$A$1:$IW$188,80,FALSE),0)</f>
        <v>0</v>
      </c>
      <c r="EL107" s="19">
        <f>IFERROR(HLOOKUP(EL$1,'Nakladova matice_2018'!$A$1:$IW$188,80,FALSE),0)</f>
        <v>0</v>
      </c>
      <c r="EM107" s="19">
        <f>IFERROR(HLOOKUP(EM$1,'Nakladova matice_2018'!$A$1:$IW$188,80,FALSE),0)</f>
        <v>0</v>
      </c>
      <c r="EN107" s="19">
        <f>IFERROR(HLOOKUP(EN$1,'Nakladova matice_2018'!$A$1:$IW$188,80,FALSE),0)</f>
        <v>0</v>
      </c>
      <c r="EO107" s="19">
        <f>IFERROR(HLOOKUP(EO$1,'Nakladova matice_2018'!$A$1:$IW$188,80,FALSE),0)</f>
        <v>0</v>
      </c>
      <c r="EP107" s="19">
        <f>IFERROR(HLOOKUP(EP$1,'Nakladova matice_2018'!$A$1:$IW$188,80,FALSE),0)</f>
        <v>0</v>
      </c>
      <c r="EQ107" s="19">
        <f>IFERROR(HLOOKUP(EQ$1,'Nakladova matice_2018'!$A$1:$IW$188,80,FALSE),0)</f>
        <v>0</v>
      </c>
      <c r="ER107" s="19">
        <f>IFERROR(HLOOKUP(ER$1,'Nakladova matice_2018'!$A$1:$IW$188,80,FALSE),0)</f>
        <v>0</v>
      </c>
      <c r="ES107" s="19">
        <f>IFERROR(HLOOKUP(ES$1,'Nakladova matice_2018'!$A$1:$IW$188,80,FALSE),0)</f>
        <v>0</v>
      </c>
      <c r="ET107" s="19">
        <f>IFERROR(HLOOKUP(ET$1,'Nakladova matice_2018'!$A$1:$IW$188,80,FALSE),0)</f>
        <v>0</v>
      </c>
      <c r="EU107" s="19">
        <f>IFERROR(HLOOKUP(EU$1,'Nakladova matice_2018'!$A$1:$IW$188,80,FALSE),0)</f>
        <v>0</v>
      </c>
      <c r="EV107" s="19">
        <f>IFERROR(HLOOKUP(EV$1,'Nakladova matice_2018'!$A$1:$IW$188,80,FALSE),0)</f>
        <v>0</v>
      </c>
      <c r="EW107" s="19">
        <f>IFERROR(HLOOKUP(EW$1,'Nakladova matice_2018'!$A$1:$IW$188,80,FALSE),0)</f>
        <v>0</v>
      </c>
      <c r="EX107" s="19">
        <f>IFERROR(HLOOKUP(EX$1,'Nakladova matice_2018'!$A$1:$IW$188,80,FALSE),0)</f>
        <v>0</v>
      </c>
      <c r="EY107" s="19">
        <f>IFERROR(HLOOKUP(EY$1,'Nakladova matice_2018'!$A$1:$IW$188,80,FALSE),0)</f>
        <v>0</v>
      </c>
      <c r="EZ107" s="19">
        <f>IFERROR(HLOOKUP(EZ$1,'Nakladova matice_2018'!$A$1:$IW$188,80,FALSE),0)</f>
        <v>0</v>
      </c>
      <c r="FA107" s="19">
        <f>IFERROR(HLOOKUP(FA$1,'Nakladova matice_2018'!$A$1:$IW$188,80,FALSE),0)</f>
        <v>0</v>
      </c>
      <c r="FB107" s="19">
        <f>IFERROR(HLOOKUP(FB$1,'Nakladova matice_2018'!$A$1:$IW$188,80,FALSE),0)</f>
        <v>0</v>
      </c>
      <c r="FC107" s="19">
        <f>IFERROR(HLOOKUP(FC$1,'Nakladova matice_2018'!$A$1:$IW$188,80,FALSE),0)</f>
        <v>0</v>
      </c>
      <c r="FD107" s="19">
        <f>IFERROR(HLOOKUP(FD$1,'Nakladova matice_2018'!$A$1:$IW$188,80,FALSE),0)</f>
        <v>0</v>
      </c>
      <c r="FE107" s="19">
        <f>IFERROR(HLOOKUP(FE$1,'Nakladova matice_2018'!$A$1:$IW$188,80,FALSE),0)</f>
        <v>0</v>
      </c>
      <c r="FF107" s="19">
        <f>IFERROR(HLOOKUP(FF$1,'Nakladova matice_2018'!$A$1:$IW$188,80,FALSE),0)</f>
        <v>0</v>
      </c>
      <c r="FG107" s="19">
        <f>IFERROR(HLOOKUP(FG$1,'Nakladova matice_2018'!$A$1:$IW$188,80,FALSE),0)</f>
        <v>0</v>
      </c>
      <c r="FH107" s="19">
        <f>IFERROR(HLOOKUP(FH$1,'Nakladova matice_2018'!$A$1:$IW$188,80,FALSE),0)</f>
        <v>0</v>
      </c>
      <c r="FI107" s="19">
        <f>IFERROR(HLOOKUP(FI$1,'Nakladova matice_2018'!$A$1:$IW$188,80,FALSE),0)</f>
        <v>0</v>
      </c>
      <c r="FJ107" s="19">
        <f>IFERROR(HLOOKUP(FJ$1,'Nakladova matice_2018'!$A$1:$IW$188,80,FALSE),0)</f>
        <v>0</v>
      </c>
      <c r="FK107" s="19">
        <f>IFERROR(HLOOKUP(FK$1,'Nakladova matice_2018'!$A$1:$IW$188,80,FALSE),0)</f>
        <v>0</v>
      </c>
      <c r="FL107" s="19">
        <f>IFERROR(HLOOKUP(FL$1,'Nakladova matice_2018'!$A$1:$IW$188,80,FALSE),0)</f>
        <v>0</v>
      </c>
      <c r="FM107" s="19">
        <f>IFERROR(HLOOKUP(FM$1,'Nakladova matice_2018'!$A$1:$IW$188,80,FALSE),0)</f>
        <v>0</v>
      </c>
      <c r="FN107" s="19">
        <f>IFERROR(HLOOKUP(FN$1,'Nakladova matice_2018'!$A$1:$IW$188,80,FALSE),0)</f>
        <v>0</v>
      </c>
      <c r="FO107" s="19">
        <f>IFERROR(HLOOKUP(FO$1,'Nakladova matice_2018'!$A$1:$IW$188,80,FALSE),0)</f>
        <v>0</v>
      </c>
      <c r="FP107" s="19">
        <f>IFERROR(HLOOKUP(FP$1,'Nakladova matice_2018'!$A$1:$IW$188,80,FALSE),0)</f>
        <v>0</v>
      </c>
      <c r="FQ107" s="19">
        <f>IFERROR(HLOOKUP(FQ$1,'Nakladova matice_2018'!$A$1:$IW$188,80,FALSE),0)</f>
        <v>0</v>
      </c>
      <c r="FR107" s="19">
        <f>IFERROR(HLOOKUP(FR$1,'Nakladova matice_2018'!$A$1:$IW$188,80,FALSE),0)</f>
        <v>0</v>
      </c>
      <c r="FS107" s="19">
        <f>IFERROR(HLOOKUP(FS$1,'Nakladova matice_2018'!$A$1:$IW$188,80,FALSE),0)</f>
        <v>0</v>
      </c>
      <c r="FT107" s="19">
        <f>IFERROR(HLOOKUP(FT$1,'Nakladova matice_2018'!$A$1:$IW$188,80,FALSE),0)</f>
        <v>0</v>
      </c>
      <c r="FU107" s="19">
        <f>IFERROR(HLOOKUP(FU$1,'Nakladova matice_2018'!$A$1:$IW$188,80,FALSE),0)</f>
        <v>0</v>
      </c>
      <c r="FV107" s="19">
        <f>IFERROR(HLOOKUP(FV$1,'Nakladova matice_2018'!$A$1:$IW$188,80,FALSE),0)</f>
        <v>0</v>
      </c>
      <c r="FW107" s="19">
        <f>IFERROR(HLOOKUP(FW$1,'Nakladova matice_2018'!$A$1:$IW$188,80,FALSE),0)</f>
        <v>0</v>
      </c>
      <c r="FX107" s="19">
        <f>IFERROR(HLOOKUP(FX$1,'Nakladova matice_2018'!$A$1:$IW$188,80,FALSE),0)</f>
        <v>0</v>
      </c>
      <c r="FY107" s="19">
        <f>IFERROR(HLOOKUP(FY$1,'Nakladova matice_2018'!$A$1:$IW$188,80,FALSE),0)</f>
        <v>0</v>
      </c>
      <c r="FZ107" s="19">
        <f>IFERROR(HLOOKUP(FZ$1,'Nakladova matice_2018'!$A$1:$IW$188,80,FALSE),0)</f>
        <v>0</v>
      </c>
      <c r="GA107" s="19">
        <f>IFERROR(HLOOKUP(GA$1,'Nakladova matice_2018'!$A$1:$IW$188,80,FALSE),0)</f>
        <v>0</v>
      </c>
      <c r="GB107" s="19">
        <f>IFERROR(HLOOKUP(GB$1,'Nakladova matice_2018'!$A$1:$IW$188,80,FALSE),0)</f>
        <v>0</v>
      </c>
      <c r="GC107" s="19">
        <f>IFERROR(HLOOKUP(GC$1,'Nakladova matice_2018'!$A$1:$IW$188,80,FALSE),0)</f>
        <v>0</v>
      </c>
      <c r="GD107" s="19">
        <f>IFERROR(HLOOKUP(GD$1,'Nakladova matice_2018'!$A$1:$IW$188,80,FALSE),0)</f>
        <v>0</v>
      </c>
      <c r="GE107" s="19">
        <f>IFERROR(HLOOKUP(GE$1,'Nakladova matice_2018'!$A$1:$IW$188,80,FALSE),0)</f>
        <v>0</v>
      </c>
      <c r="GF107" s="19">
        <f>IFERROR(HLOOKUP(GF$1,'Nakladova matice_2018'!$A$1:$IW$188,80,FALSE),0)</f>
        <v>0</v>
      </c>
      <c r="GG107" s="19">
        <f>IFERROR(HLOOKUP(GG$1,'Nakladova matice_2018'!$A$1:$IW$188,80,FALSE),0)</f>
        <v>0</v>
      </c>
      <c r="GH107" s="19">
        <f>IFERROR(HLOOKUP(GH$1,'Nakladova matice_2018'!$A$1:$IW$188,80,FALSE),0)</f>
        <v>0</v>
      </c>
      <c r="GI107" s="19">
        <f>IFERROR(HLOOKUP(GI$1,'Nakladova matice_2018'!$A$1:$IW$188,80,FALSE),0)</f>
        <v>0</v>
      </c>
      <c r="GJ107" s="19">
        <f>IFERROR(HLOOKUP(GJ$1,'Nakladova matice_2018'!$A$1:$IW$188,80,FALSE),0)</f>
        <v>0</v>
      </c>
      <c r="GK107" s="19">
        <f>IFERROR(HLOOKUP(GK$1,'Nakladova matice_2018'!$A$1:$IW$188,80,FALSE),0)</f>
        <v>0</v>
      </c>
      <c r="GL107" s="19">
        <f>IFERROR(HLOOKUP(GL$1,'Nakladova matice_2018'!$A$1:$IW$188,80,FALSE),0)</f>
        <v>0</v>
      </c>
      <c r="GM107" s="19">
        <f>IFERROR(HLOOKUP(GM$1,'Nakladova matice_2018'!$A$1:$IW$188,80,FALSE),0)</f>
        <v>0</v>
      </c>
      <c r="GN107" s="19">
        <f>IFERROR(HLOOKUP(GN$1,'Nakladova matice_2018'!$A$1:$IW$188,80,FALSE),0)</f>
        <v>0</v>
      </c>
      <c r="GO107" s="19">
        <f>IFERROR(HLOOKUP(GO$1,'Nakladova matice_2018'!$A$1:$IW$188,80,FALSE),0)</f>
        <v>0</v>
      </c>
      <c r="GP107" s="19">
        <f>IFERROR(HLOOKUP(GP$1,'Nakladova matice_2018'!$A$1:$IW$188,80,FALSE),0)</f>
        <v>0</v>
      </c>
      <c r="GQ107" s="19">
        <f>IFERROR(HLOOKUP(GQ$1,'Nakladova matice_2018'!$A$1:$IW$188,80,FALSE),0)</f>
        <v>0</v>
      </c>
      <c r="GR107" s="19">
        <f>IFERROR(HLOOKUP(GR$1,'Nakladova matice_2018'!$A$1:$IW$188,80,FALSE),0)</f>
        <v>0</v>
      </c>
      <c r="GS107" s="19">
        <f>IFERROR(HLOOKUP(GS$1,'Nakladova matice_2018'!$A$1:$IW$188,80,FALSE),0)</f>
        <v>0</v>
      </c>
      <c r="GT107" s="19">
        <f>IFERROR(HLOOKUP(GT$1,'Nakladova matice_2018'!$A$1:$IW$188,80,FALSE),0)</f>
        <v>0</v>
      </c>
      <c r="GU107" s="19">
        <f>IFERROR(HLOOKUP(GU$1,'Nakladova matice_2018'!$A$1:$IW$188,80,FALSE),0)</f>
        <v>0</v>
      </c>
      <c r="GV107" s="19">
        <f>IFERROR(HLOOKUP(GV$1,'Nakladova matice_2018'!$A$1:$IW$188,80,FALSE),0)</f>
        <v>0</v>
      </c>
      <c r="GW107" s="19">
        <f>IFERROR(HLOOKUP(GW$1,'Nakladova matice_2018'!$A$1:$IW$188,80,FALSE),0)</f>
        <v>0</v>
      </c>
      <c r="GX107" s="19">
        <f>IFERROR(HLOOKUP(GX$1,'Nakladova matice_2018'!$A$1:$IW$188,80,FALSE),0)</f>
        <v>0</v>
      </c>
      <c r="GY107" s="19">
        <f>IFERROR(HLOOKUP(GY$1,'Nakladova matice_2018'!$A$1:$IW$188,80,FALSE),0)</f>
        <v>0</v>
      </c>
      <c r="GZ107" s="19">
        <f>IFERROR(HLOOKUP(GZ$1,'Nakladova matice_2018'!$A$1:$IW$188,80,FALSE),0)</f>
        <v>0</v>
      </c>
      <c r="HA107" s="19">
        <f>IFERROR(HLOOKUP(HA$1,'Nakladova matice_2018'!$A$1:$IW$188,80,FALSE),0)</f>
        <v>0</v>
      </c>
      <c r="HB107" s="19">
        <f>IFERROR(HLOOKUP(HB$1,'Nakladova matice_2018'!$A$1:$IW$188,80,FALSE),0)</f>
        <v>0</v>
      </c>
      <c r="HC107" s="19">
        <f>IFERROR(HLOOKUP(HC$1,'Nakladova matice_2018'!$A$1:$IW$188,80,FALSE),0)</f>
        <v>0</v>
      </c>
      <c r="HD107" s="19">
        <f>IFERROR(HLOOKUP(HD$1,'Nakladova matice_2018'!$A$1:$IW$188,80,FALSE),0)</f>
        <v>0</v>
      </c>
      <c r="HE107" s="19">
        <f>IFERROR(HLOOKUP(HE$1,'Nakladova matice_2018'!$A$1:$IW$188,80,FALSE),0)</f>
        <v>0</v>
      </c>
      <c r="HF107" s="19">
        <f>IFERROR(HLOOKUP(HF$1,'Nakladova matice_2018'!$A$1:$IW$188,80,FALSE),0)</f>
        <v>0</v>
      </c>
      <c r="HG107" s="19">
        <f>IFERROR(HLOOKUP(HG$1,'Nakladova matice_2018'!$A$1:$IW$188,80,FALSE),0)</f>
        <v>0</v>
      </c>
      <c r="HH107" s="19">
        <f>IFERROR(HLOOKUP(HH$1,'Nakladova matice_2018'!$A$1:$IW$188,80,FALSE),0)</f>
        <v>0</v>
      </c>
      <c r="HI107" s="19">
        <f>IFERROR(HLOOKUP(HI$1,'Nakladova matice_2018'!$A$1:$IW$188,80,FALSE),0)</f>
        <v>0</v>
      </c>
      <c r="HJ107" s="19">
        <f>IFERROR(HLOOKUP(HJ$1,'Nakladova matice_2018'!$A$1:$IW$188,80,FALSE),0)</f>
        <v>0</v>
      </c>
      <c r="HK107" s="19">
        <f>IFERROR(HLOOKUP(HK$1,'Nakladova matice_2018'!$A$1:$IW$188,80,FALSE),0)</f>
        <v>0</v>
      </c>
      <c r="HL107" s="19">
        <f>IFERROR(HLOOKUP(HL$1,'Nakladova matice_2018'!$A$1:$IW$188,80,FALSE),0)</f>
        <v>0</v>
      </c>
      <c r="HM107" s="19">
        <f>IFERROR(HLOOKUP(HM$1,'Nakladova matice_2018'!$A$1:$IW$188,80,FALSE),0)</f>
        <v>0</v>
      </c>
      <c r="HN107" s="19">
        <f>IFERROR(HLOOKUP(HN$1,'Nakladova matice_2018'!$A$1:$IW$188,80,FALSE),0)</f>
        <v>0</v>
      </c>
      <c r="HO107" s="19">
        <f>IFERROR(HLOOKUP(HO$1,'Nakladova matice_2018'!$A$1:$IW$188,80,FALSE),0)</f>
        <v>0</v>
      </c>
      <c r="HP107" s="19">
        <f>IFERROR(HLOOKUP(HP$1,'Nakladova matice_2018'!$A$1:$IW$188,80,FALSE),0)</f>
        <v>0</v>
      </c>
      <c r="HQ107" s="19">
        <f>IFERROR(HLOOKUP(HQ$1,'Nakladova matice_2018'!$A$1:$IW$188,80,FALSE),0)</f>
        <v>0</v>
      </c>
      <c r="HR107" s="19">
        <f>IFERROR(HLOOKUP(HR$1,'Nakladova matice_2018'!$A$1:$IW$188,80,FALSE),0)</f>
        <v>0</v>
      </c>
      <c r="HS107" s="19">
        <f>IFERROR(HLOOKUP(HS$1,'Nakladova matice_2018'!$A$1:$IW$188,80,FALSE),0)</f>
        <v>0</v>
      </c>
      <c r="HT107" s="19">
        <f>IFERROR(HLOOKUP(HT$1,'Nakladova matice_2018'!$A$1:$IW$188,80,FALSE),0)</f>
        <v>0</v>
      </c>
      <c r="HU107" s="19">
        <f>IFERROR(HLOOKUP(HU$1,'Nakladova matice_2018'!$A$1:$IW$188,80,FALSE),0)</f>
        <v>1600</v>
      </c>
      <c r="HV107" s="19">
        <f>IFERROR(HLOOKUP(HV$1,'Nakladova matice_2018'!$A$1:$IW$188,80,FALSE),0)</f>
        <v>0</v>
      </c>
      <c r="HW107" s="19">
        <f>IFERROR(HLOOKUP(HW$1,'Nakladova matice_2018'!$A$1:$IW$188,80,FALSE),0)</f>
        <v>0</v>
      </c>
      <c r="HX107" s="19">
        <f>IFERROR(HLOOKUP(HX$1,'Nakladova matice_2018'!$A$1:$IW$188,80,FALSE),0)</f>
        <v>2700</v>
      </c>
      <c r="HY107" s="19">
        <f>IFERROR(HLOOKUP(HY$1,'Nakladova matice_2018'!$A$1:$IW$188,80,FALSE),0)</f>
        <v>0</v>
      </c>
      <c r="HZ107" s="19">
        <f>IFERROR(HLOOKUP(HZ$1,'Nakladova matice_2018'!$A$1:$IW$188,80,FALSE),0)</f>
        <v>0</v>
      </c>
      <c r="IA107" s="19">
        <f>IFERROR(HLOOKUP(IA$1,'Nakladova matice_2018'!$A$1:$IW$188,80,FALSE),0)</f>
        <v>2400</v>
      </c>
      <c r="IB107" s="19">
        <f>IFERROR(HLOOKUP(IB$1,'Nakladova matice_2018'!$A$1:$IW$188,80,FALSE),0)</f>
        <v>0</v>
      </c>
      <c r="IC107" s="19">
        <f>IFERROR(HLOOKUP(IC$1,'Nakladova matice_2018'!$A$1:$IW$188,80,FALSE),0)</f>
        <v>0</v>
      </c>
      <c r="ID107" s="19">
        <f>IFERROR(HLOOKUP(ID$1,'Nakladova matice_2018'!$A$1:$IW$188,80,FALSE),0)</f>
        <v>0</v>
      </c>
      <c r="IE107" s="19">
        <f>IFERROR(HLOOKUP(IE$1,'Nakladova matice_2018'!$A$1:$IW$188,80,FALSE),0)</f>
        <v>0</v>
      </c>
      <c r="IF107" s="19">
        <f>IFERROR(HLOOKUP(IF$1,'Nakladova matice_2018'!$A$1:$IW$188,80,FALSE),0)</f>
        <v>0</v>
      </c>
      <c r="IG107" s="19">
        <f>IFERROR(HLOOKUP(IG$1,'Nakladova matice_2018'!$A$1:$IW$188,80,FALSE),0)</f>
        <v>0</v>
      </c>
      <c r="IH107" s="19">
        <f>IFERROR(HLOOKUP(IH$1,'Nakladova matice_2018'!$A$1:$IW$188,80,FALSE),0)</f>
        <v>0</v>
      </c>
      <c r="II107" s="19">
        <f>IFERROR(HLOOKUP(II$1,'Nakladova matice_2018'!$A$1:$IW$188,80,FALSE),0)</f>
        <v>0</v>
      </c>
      <c r="IJ107" s="19">
        <f>IFERROR(HLOOKUP(IJ$1,'Nakladova matice_2018'!$A$1:$IW$188,80,FALSE),0)</f>
        <v>0</v>
      </c>
      <c r="IK107" s="19">
        <f>IFERROR(HLOOKUP(IK$1,'Nakladova matice_2018'!$A$1:$IW$188,80,FALSE),0)</f>
        <v>0</v>
      </c>
      <c r="IL107" s="19">
        <f>IFERROR(HLOOKUP(IL$1,'Nakladova matice_2018'!$A$1:$IW$188,80,FALSE),0)</f>
        <v>8101.25</v>
      </c>
      <c r="IM107" s="19">
        <f>IFERROR(HLOOKUP(IM$1,'Nakladova matice_2018'!$A$1:$IW$188,80,FALSE),0)</f>
        <v>0</v>
      </c>
      <c r="IN107" s="19">
        <f>IFERROR(HLOOKUP(IN$1,'Nakladova matice_2018'!$A$1:$IW$188,80,FALSE),0)</f>
        <v>0</v>
      </c>
      <c r="IO107" s="19">
        <f>IFERROR(HLOOKUP(IO$1,'Nakladova matice_2018'!$A$1:$IW$188,80,FALSE),0)</f>
        <v>0</v>
      </c>
      <c r="IP107" s="19">
        <f>IFERROR(HLOOKUP(IP$1,'Nakladova matice_2018'!$A$1:$IW$188,80,FALSE),0)</f>
        <v>168520</v>
      </c>
      <c r="IQ107" s="19">
        <f>IFERROR(HLOOKUP(IQ$1,'Nakladova matice_2018'!$A$1:$IW$188,80,FALSE),0)</f>
        <v>0</v>
      </c>
      <c r="IR107" s="19">
        <f>IFERROR(HLOOKUP(IR$1,'Nakladova matice_2018'!$A$1:$IW$188,80,FALSE),0)</f>
        <v>0</v>
      </c>
      <c r="IS107" s="19">
        <f>IFERROR(HLOOKUP(IS$1,'Nakladova matice_2018'!$A$1:$IW$188,80,FALSE),0)</f>
        <v>3728.52</v>
      </c>
      <c r="IT107" s="19">
        <f>IFERROR(HLOOKUP(IT$1,'Nakladova matice_2018'!$A$1:$IW$188,80,FALSE),0)</f>
        <v>1028.5</v>
      </c>
      <c r="IU107" s="19">
        <f>IFERROR(HLOOKUP(IU$1,'Nakladova matice_2018'!$A$1:$IW$188,80,FALSE),0)</f>
        <v>0</v>
      </c>
      <c r="IV107" s="19">
        <f>IFERROR(HLOOKUP(IV$1,'Nakladova matice_2018'!$A$1:$IW$188,80,FALSE),0)</f>
        <v>0</v>
      </c>
      <c r="IW107" s="19">
        <f>IFERROR(HLOOKUP(IW$1,'Nakladova matice_2018'!$A$1:$IW$188,80,FALSE),0)</f>
        <v>0</v>
      </c>
      <c r="IX107" s="19">
        <f>IFERROR(HLOOKUP(IX$1,'Nakladova matice_2018'!$A$1:$IW$188,80,FALSE),0)</f>
        <v>0</v>
      </c>
      <c r="IY107" s="19">
        <f>IFERROR(HLOOKUP(IY$1,'Nakladova matice_2018'!$A$1:$IW$188,80,FALSE),0)</f>
        <v>0</v>
      </c>
      <c r="IZ107" s="19">
        <f>IFERROR(HLOOKUP(IZ$1,'Nakladova matice_2018'!$A$1:$IW$188,80,FALSE),0)</f>
        <v>4334.3999999999996</v>
      </c>
      <c r="JA107" s="19">
        <f>IFERROR(HLOOKUP(JA$1,'Nakladova matice_2018'!$A$1:$IW$188,80,FALSE),0)</f>
        <v>42463.7</v>
      </c>
      <c r="JB107" s="19">
        <f>IFERROR(HLOOKUP(JB$1,'Nakladova matice_2018'!$A$1:$IW$188,80,FALSE),0)</f>
        <v>611.05999999999995</v>
      </c>
      <c r="JC107" s="19">
        <f>IFERROR(HLOOKUP(JC$1,'Nakladova matice_2018'!$A$1:$IW$188,80,FALSE),0)</f>
        <v>0</v>
      </c>
      <c r="JD107" s="19">
        <f>IFERROR(HLOOKUP(JD$1,'Nakladova matice_2018'!$A$1:$IW$188,80,FALSE),0)</f>
        <v>0</v>
      </c>
      <c r="JE107" s="19">
        <f>IFERROR(HLOOKUP(JE$1,'Nakladova matice_2018'!$A$1:$IW$188,80,FALSE),0)</f>
        <v>0</v>
      </c>
      <c r="JF107" s="19">
        <f>IFERROR(HLOOKUP(JF$1,'Nakladova matice_2018'!$A$1:$IW$188,80,FALSE),0)</f>
        <v>0</v>
      </c>
      <c r="JG107" s="19">
        <f>IFERROR(HLOOKUP(JG$1,'Nakladova matice_2018'!$A$1:$IW$188,80,FALSE),0)</f>
        <v>0</v>
      </c>
      <c r="JH107" s="19">
        <f>IFERROR(HLOOKUP(JH$1,'Nakladova matice_2018'!$A$1:$IW$188,80,FALSE),0)</f>
        <v>0</v>
      </c>
      <c r="JI107" s="19">
        <f>IFERROR(HLOOKUP(JI$1,'Nakladova matice_2018'!$A$1:$IW$188,80,FALSE),0)</f>
        <v>0</v>
      </c>
      <c r="JJ107" s="19">
        <f>IFERROR(HLOOKUP(JJ$1,'Nakladova matice_2018'!$A$1:$IW$188,80,FALSE),0)</f>
        <v>0</v>
      </c>
      <c r="JK107" s="19">
        <f>IFERROR(HLOOKUP(JK$1,'Nakladova matice_2018'!$A$1:$IW$188,80,FALSE),0)</f>
        <v>0</v>
      </c>
      <c r="JL107" s="19">
        <f>IFERROR(HLOOKUP(JL$1,'Nakladova matice_2018'!$A$1:$IW$188,80,FALSE),0)</f>
        <v>0</v>
      </c>
      <c r="JM107" s="19">
        <f>IFERROR(HLOOKUP(JM$1,'Nakladova matice_2018'!$A$1:$IW$188,80,FALSE),0)</f>
        <v>0</v>
      </c>
      <c r="JN107" s="19">
        <f>IFERROR(HLOOKUP(JN$1,'Nakladova matice_2018'!$A$1:$IW$188,80,FALSE),0)</f>
        <v>0</v>
      </c>
      <c r="JO107" s="19">
        <f>IFERROR(HLOOKUP(JO$1,'Nakladova matice_2018'!$A$1:$IW$188,80,FALSE),0)</f>
        <v>0</v>
      </c>
      <c r="JP107" s="19">
        <f>IFERROR(HLOOKUP(JP$1,'Nakladova matice_2018'!$A$1:$IW$188,80,FALSE),0)</f>
        <v>0</v>
      </c>
      <c r="JQ107" s="19">
        <f>IFERROR(HLOOKUP(JQ$1,'Nakladova matice_2018'!$A$1:$IW$188,80,FALSE),0)</f>
        <v>0</v>
      </c>
      <c r="JR107" s="19">
        <f>IFERROR(HLOOKUP(JR$1,'Nakladova matice_2018'!$A$1:$IW$188,80,FALSE),0)</f>
        <v>0</v>
      </c>
      <c r="JS107" s="19">
        <f>IFERROR(HLOOKUP(JS$1,'Nakladova matice_2018'!$A$1:$IW$188,80,FALSE),0)</f>
        <v>0</v>
      </c>
      <c r="JT107" s="19">
        <f>IFERROR(HLOOKUP(JT$1,'Nakladova matice_2018'!$A$1:$IW$188,80,FALSE),0)</f>
        <v>0</v>
      </c>
      <c r="JU107" s="19">
        <f>IFERROR(HLOOKUP(JU$1,'Nakladova matice_2018'!$A$1:$IW$188,80,FALSE),0)</f>
        <v>0</v>
      </c>
      <c r="JV107" s="19">
        <f>IFERROR(HLOOKUP(JV$1,'Nakladova matice_2018'!$A$1:$IW$188,80,FALSE),0)</f>
        <v>0</v>
      </c>
      <c r="JW107" s="19">
        <f>IFERROR(HLOOKUP(JW$1,'Nakladova matice_2018'!$A$1:$IW$188,80,FALSE),0)</f>
        <v>0</v>
      </c>
      <c r="JX107" s="19">
        <f>IFERROR(HLOOKUP(JX$1,'Nakladova matice_2018'!$A$1:$IW$188,80,FALSE),0)</f>
        <v>0</v>
      </c>
      <c r="JY107" s="19">
        <f>IFERROR(HLOOKUP(JY$1,'Nakladova matice_2018'!$A$1:$IW$188,80,FALSE),0)</f>
        <v>0</v>
      </c>
      <c r="JZ107" s="19">
        <f>IFERROR(HLOOKUP(JZ$1,'Nakladova matice_2018'!$A$1:$IW$188,80,FALSE),0)</f>
        <v>0</v>
      </c>
      <c r="KA107" s="19">
        <f>IFERROR(HLOOKUP(KA$1,'Nakladova matice_2018'!$A$1:$IW$188,80,FALSE),0)</f>
        <v>0</v>
      </c>
      <c r="KB107" s="19">
        <f>IFERROR(HLOOKUP(KB$1,'Nakladova matice_2018'!$A$1:$IW$188,80,FALSE),0)</f>
        <v>0</v>
      </c>
      <c r="KC107" s="19">
        <f>IFERROR(HLOOKUP(KC$1,'Nakladova matice_2018'!$A$1:$IW$188,80,FALSE),0)</f>
        <v>0</v>
      </c>
      <c r="KD107" s="19">
        <f>IFERROR(HLOOKUP(KD$1,'Nakladova matice_2018'!$A$1:$IW$188,80,FALSE),0)</f>
        <v>0</v>
      </c>
      <c r="KE107" s="19">
        <f>IFERROR(HLOOKUP(KE$1,'Nakladova matice_2018'!$A$1:$IW$188,80,FALSE),0)</f>
        <v>0</v>
      </c>
      <c r="KF107" s="19">
        <f>IFERROR(HLOOKUP(KF$1,'Nakladova matice_2018'!$A$1:$IW$188,80,FALSE),0)</f>
        <v>0</v>
      </c>
      <c r="KG107" s="19">
        <f>IFERROR(HLOOKUP(KG$1,'Nakladova matice_2018'!$A$1:$IW$188,80,FALSE),0)</f>
        <v>0</v>
      </c>
      <c r="KH107" s="19">
        <f>IFERROR(HLOOKUP(KH$1,'Nakladova matice_2018'!$A$1:$IW$188,80,FALSE),0)</f>
        <v>0</v>
      </c>
      <c r="KI107" s="19">
        <f>IFERROR(HLOOKUP(KI$1,'Nakladova matice_2018'!$A$1:$IW$188,80,FALSE),0)</f>
        <v>0</v>
      </c>
      <c r="KJ107" s="19">
        <f>IFERROR(HLOOKUP(KJ$1,'Nakladova matice_2018'!$A$1:$IW$188,80,FALSE),0)</f>
        <v>0</v>
      </c>
      <c r="KK107" s="19">
        <f>IFERROR(HLOOKUP(KK$1,'Nakladova matice_2018'!$A$1:$IW$188,80,FALSE),0)</f>
        <v>0</v>
      </c>
      <c r="KL107" s="19">
        <f>IFERROR(HLOOKUP(KL$1,'Nakladova matice_2018'!$A$1:$IW$188,80,FALSE),0)</f>
        <v>0</v>
      </c>
      <c r="KM107" s="19">
        <f>IFERROR(HLOOKUP(KM$1,'Nakladova matice_2018'!$A$1:$IW$188,80,FALSE),0)</f>
        <v>0</v>
      </c>
      <c r="KN107" s="19">
        <f>IFERROR(HLOOKUP(KN$1,'Nakladova matice_2018'!$A$1:$IW$188,80,FALSE),0)</f>
        <v>0</v>
      </c>
      <c r="KO107" s="19">
        <f>IFERROR(HLOOKUP(KO$1,'Nakladova matice_2018'!$A$1:$IW$188,80,FALSE),0)</f>
        <v>0</v>
      </c>
      <c r="KP107" s="19">
        <f>IFERROR(HLOOKUP(KP$1,'Nakladova matice_2018'!$A$1:$IW$188,80,FALSE),0)</f>
        <v>0</v>
      </c>
      <c r="KQ107" s="19">
        <f>IFERROR(HLOOKUP(KQ$1,'Nakladova matice_2018'!$A$1:$IW$188,80,FALSE),0)</f>
        <v>0</v>
      </c>
      <c r="KR107" s="19">
        <f>IFERROR(HLOOKUP(KR$1,'Nakladova matice_2018'!$A$1:$IW$188,80,FALSE),0)</f>
        <v>0</v>
      </c>
      <c r="KS107" s="19">
        <f>IFERROR(HLOOKUP(KS$1,'Nakladova matice_2018'!$A$1:$IW$188,80,FALSE),0)</f>
        <v>0</v>
      </c>
      <c r="KT107" s="19">
        <f>IFERROR(HLOOKUP(KT$1,'Nakladova matice_2018'!$A$1:$IW$188,80,FALSE),0)</f>
        <v>0</v>
      </c>
      <c r="KU107" s="19">
        <f>IFERROR(HLOOKUP(KU$1,'Nakladova matice_2018'!$A$1:$IW$188,80,FALSE),0)</f>
        <v>0</v>
      </c>
      <c r="KV107" s="19">
        <f>IFERROR(HLOOKUP(KV$1,'Nakladova matice_2018'!$A$1:$IW$188,80,FALSE),0)</f>
        <v>0</v>
      </c>
      <c r="KW107" s="19">
        <f>IFERROR(HLOOKUP(KW$1,'Nakladova matice_2018'!$A$1:$IW$188,80,FALSE),0)</f>
        <v>0</v>
      </c>
      <c r="KX107" s="19">
        <f>IFERROR(HLOOKUP(KX$1,'Nakladova matice_2018'!$A$1:$IW$188,80,FALSE),0)</f>
        <v>0</v>
      </c>
      <c r="KY107" s="19">
        <f>IFERROR(HLOOKUP(KY$1,'Nakladova matice_2018'!$A$1:$IW$188,80,FALSE),0)</f>
        <v>0</v>
      </c>
      <c r="KZ107" s="19">
        <f>IFERROR(HLOOKUP(KZ$1,'Nakladova matice_2018'!$A$1:$IW$188,80,FALSE),0)</f>
        <v>0</v>
      </c>
      <c r="LA107" s="19">
        <f>IFERROR(HLOOKUP(LA$1,'Nakladova matice_2018'!$A$1:$IW$188,80,FALSE),0)</f>
        <v>0</v>
      </c>
      <c r="LB107" s="19">
        <f>IFERROR(HLOOKUP(LB$1,'Nakladova matice_2018'!$A$1:$IW$188,80,FALSE),0)</f>
        <v>0</v>
      </c>
      <c r="LC107" s="19">
        <f>IFERROR(HLOOKUP(LC$1,'Nakladova matice_2018'!$A$1:$IW$188,80,FALSE),0)</f>
        <v>0</v>
      </c>
      <c r="LD107" s="19">
        <f>IFERROR(HLOOKUP(LD$1,'Nakladova matice_2018'!$A$1:$IW$188,80,FALSE),0)</f>
        <v>0</v>
      </c>
      <c r="LE107" s="19">
        <f>IFERROR(HLOOKUP(LE$1,'Nakladova matice_2018'!$A$1:$IW$188,80,FALSE),0)</f>
        <v>0</v>
      </c>
      <c r="LF107" s="19">
        <f>IFERROR(HLOOKUP(LF$1,'Nakladova matice_2018'!$A$1:$IW$188,80,FALSE),0)</f>
        <v>0</v>
      </c>
      <c r="LG107" s="19">
        <f>IFERROR(HLOOKUP(LG$1,'Nakladova matice_2018'!$A$1:$IW$188,80,FALSE),0)</f>
        <v>0</v>
      </c>
      <c r="LH107" s="19">
        <f>IFERROR(HLOOKUP(LH$1,'Nakladova matice_2018'!$A$1:$IW$188,80,FALSE),0)</f>
        <v>0</v>
      </c>
      <c r="LI107" s="19">
        <f>IFERROR(HLOOKUP(LI$1,'Nakladova matice_2018'!$A$1:$IW$188,80,FALSE),0)</f>
        <v>0</v>
      </c>
      <c r="LJ107" s="19">
        <f>IFERROR(HLOOKUP(LJ$1,'Nakladova matice_2018'!$A$1:$IW$188,80,FALSE),0)</f>
        <v>0</v>
      </c>
      <c r="LK107" s="19">
        <f>IFERROR(HLOOKUP(LK$1,'Nakladova matice_2018'!$A$1:$IW$188,80,FALSE),0)</f>
        <v>0</v>
      </c>
      <c r="LL107" s="19">
        <f>IFERROR(HLOOKUP(LL$1,'Nakladova matice_2018'!$A$1:$IW$188,80,FALSE),0)</f>
        <v>0</v>
      </c>
      <c r="LM107" s="19">
        <f>IFERROR(HLOOKUP(LM$1,'Nakladova matice_2018'!$A$1:$IW$188,80,FALSE),0)</f>
        <v>0</v>
      </c>
      <c r="LN107" s="19">
        <f>IFERROR(HLOOKUP(LN$1,'Nakladova matice_2018'!$A$1:$IW$188,80,FALSE),0)</f>
        <v>0</v>
      </c>
      <c r="LO107" s="19">
        <f>IFERROR(HLOOKUP(LO$1,'Nakladova matice_2018'!$A$1:$IW$188,80,FALSE),0)</f>
        <v>0</v>
      </c>
      <c r="LP107" s="19">
        <f>IFERROR(HLOOKUP(LP$1,'Nakladova matice_2018'!$A$1:$IW$188,80,FALSE),0)</f>
        <v>0</v>
      </c>
      <c r="LQ107" s="19">
        <f>IFERROR(HLOOKUP(LQ$1,'Nakladova matice_2018'!$A$1:$IW$188,80,FALSE),0)</f>
        <v>0</v>
      </c>
      <c r="LR107" s="19">
        <f>IFERROR(HLOOKUP(LR$1,'Nakladova matice_2018'!$A$1:$IW$188,80,FALSE),0)</f>
        <v>0</v>
      </c>
      <c r="LS107" s="19">
        <f>IFERROR(HLOOKUP(LS$1,'Nakladova matice_2018'!$A$1:$IW$188,80,FALSE),0)</f>
        <v>0</v>
      </c>
      <c r="LT107" s="19">
        <f>IFERROR(HLOOKUP(LT$1,'Nakladova matice_2018'!$A$1:$IW$188,80,FALSE),0)</f>
        <v>0</v>
      </c>
      <c r="LU107" s="19">
        <f>IFERROR(HLOOKUP(LU$1,'Nakladova matice_2018'!$A$1:$IW$188,80,FALSE),0)</f>
        <v>0</v>
      </c>
      <c r="LV107" s="19">
        <f>IFERROR(HLOOKUP(LV$1,'Nakladova matice_2018'!$A$1:$IW$188,80,FALSE),0)</f>
        <v>0</v>
      </c>
      <c r="LW107" s="19">
        <f>IFERROR(HLOOKUP(LW$1,'Nakladova matice_2018'!$A$1:$IW$188,80,FALSE),0)</f>
        <v>0</v>
      </c>
      <c r="LX107" s="19">
        <f>IFERROR(HLOOKUP(LX$1,'Nakladova matice_2018'!$A$1:$IW$188,80,FALSE),0)</f>
        <v>0</v>
      </c>
      <c r="LY107" s="19">
        <f>IFERROR(HLOOKUP(LY$1,'Nakladova matice_2018'!$A$1:$IW$188,80,FALSE),0)</f>
        <v>0</v>
      </c>
      <c r="LZ107" s="19">
        <f>IFERROR(HLOOKUP(LZ$1,'Nakladova matice_2018'!$A$1:$IW$188,80,FALSE),0)</f>
        <v>0</v>
      </c>
      <c r="MA107" s="19">
        <f>IFERROR(HLOOKUP(MA$1,'Nakladova matice_2018'!$A$1:$IW$188,80,FALSE),0)</f>
        <v>0</v>
      </c>
      <c r="MB107" s="19">
        <f>IFERROR(HLOOKUP(MB$1,'Nakladova matice_2018'!$A$1:$IW$188,80,FALSE),0)</f>
        <v>0</v>
      </c>
      <c r="MC107" s="19">
        <f>IFERROR(HLOOKUP(MC$1,'Nakladova matice_2018'!$A$1:$IW$188,80,FALSE),0)</f>
        <v>0</v>
      </c>
      <c r="MD107" s="19">
        <f>IFERROR(HLOOKUP(MD$1,'Nakladova matice_2018'!$A$1:$IW$188,80,FALSE),0)</f>
        <v>0</v>
      </c>
      <c r="ME107" s="19">
        <f>IFERROR(HLOOKUP(ME$1,'Nakladova matice_2018'!$A$1:$IW$188,80,FALSE),0)</f>
        <v>0</v>
      </c>
      <c r="MF107" s="19">
        <f>IFERROR(HLOOKUP(MF$1,'Nakladova matice_2018'!$A$1:$IW$188,80,FALSE),0)</f>
        <v>0</v>
      </c>
      <c r="MG107" s="19">
        <f>IFERROR(HLOOKUP(MG$1,'Nakladova matice_2018'!$A$1:$IW$188,80,FALSE),0)</f>
        <v>0</v>
      </c>
      <c r="MH107" s="19">
        <f>IFERROR(HLOOKUP(MH$1,'Nakladova matice_2018'!$A$1:$IW$188,80,FALSE),0)</f>
        <v>0</v>
      </c>
      <c r="MI107" s="19">
        <f>IFERROR(HLOOKUP(MI$1,'Nakladova matice_2018'!$A$1:$IW$188,80,FALSE),0)</f>
        <v>0</v>
      </c>
      <c r="MJ107" s="19">
        <f>IFERROR(HLOOKUP(MJ$1,'Nakladova matice_2018'!$A$1:$IW$188,80,FALSE),0)</f>
        <v>0</v>
      </c>
      <c r="MK107" s="19">
        <f>IFERROR(HLOOKUP(MK$1,'Nakladova matice_2018'!$A$1:$IW$188,80,FALSE),0)</f>
        <v>1384273.43</v>
      </c>
      <c r="ML107" s="19">
        <f>IFERROR(HLOOKUP(ML$1,'Nakladova matice_2018'!$A$1:$IW$188,80,FALSE),0)</f>
        <v>0</v>
      </c>
      <c r="MM107" s="19">
        <f>IFERROR(HLOOKUP(MM$1,'Nakladova matice_2018'!$A$1:$IW$188,80,FALSE),0)</f>
        <v>0</v>
      </c>
      <c r="MN107" s="19">
        <f>IFERROR(HLOOKUP(MN$1,'Nakladova matice_2018'!$A$1:$IW$188,80,FALSE),0)</f>
        <v>0</v>
      </c>
      <c r="MO107" s="20">
        <f t="shared" si="85"/>
        <v>1881613.73</v>
      </c>
      <c r="MP107" s="20">
        <f>MO107-'Nakladova matice_2018'!IX80</f>
        <v>0</v>
      </c>
    </row>
    <row r="108" spans="1:354" x14ac:dyDescent="0.2">
      <c r="A108" s="27">
        <v>518165</v>
      </c>
      <c r="B108" s="21" t="s">
        <v>248</v>
      </c>
      <c r="C108" s="53">
        <v>0</v>
      </c>
      <c r="D108" s="19">
        <f>IFERROR(HLOOKUP(D$1,'Nakladova matice_2018'!$A$1:$IW$188,81,FALSE),0)</f>
        <v>0</v>
      </c>
      <c r="E108" s="19">
        <f>IFERROR(HLOOKUP(E$1,'Nakladova matice_2018'!$A$1:$IW$188,81,FALSE),0)</f>
        <v>0</v>
      </c>
      <c r="F108" s="19">
        <f>IFERROR(HLOOKUP(F$1,'Nakladova matice_2018'!$A$1:$IW$188,81,FALSE),0)</f>
        <v>0</v>
      </c>
      <c r="G108" s="19">
        <f>IFERROR(HLOOKUP(G$1,'Nakladova matice_2018'!$A$1:$IW$188,81,FALSE),0)</f>
        <v>0</v>
      </c>
      <c r="H108" s="19">
        <f>IFERROR(HLOOKUP(H$1,'Nakladova matice_2018'!$A$1:$IW$188,81,FALSE),0)</f>
        <v>0</v>
      </c>
      <c r="I108" s="19">
        <f>IFERROR(HLOOKUP(I$1,'Nakladova matice_2018'!$A$1:$IW$188,81,FALSE),0)</f>
        <v>0</v>
      </c>
      <c r="J108" s="19">
        <f>IFERROR(HLOOKUP(J$1,'Nakladova matice_2018'!$A$1:$IW$188,81,FALSE),0)</f>
        <v>0</v>
      </c>
      <c r="K108" s="19">
        <f>IFERROR(HLOOKUP(K$1,'Nakladova matice_2018'!$A$1:$IW$188,81,FALSE),0)</f>
        <v>0</v>
      </c>
      <c r="L108" s="19">
        <f>IFERROR(HLOOKUP(L$1,'Nakladova matice_2018'!$A$1:$IW$188,81,FALSE),0)</f>
        <v>0</v>
      </c>
      <c r="M108" s="19">
        <f>IFERROR(HLOOKUP(M$1,'Nakladova matice_2018'!$A$1:$IW$188,81,FALSE),0)</f>
        <v>0</v>
      </c>
      <c r="N108" s="19">
        <f>IFERROR(HLOOKUP(N$1,'Nakladova matice_2018'!$A$1:$IW$188,81,FALSE),0)</f>
        <v>0</v>
      </c>
      <c r="O108" s="19">
        <f>IFERROR(HLOOKUP(O$1,'Nakladova matice_2018'!$A$1:$IW$188,81,FALSE),0)</f>
        <v>10380</v>
      </c>
      <c r="P108" s="19">
        <f>IFERROR(HLOOKUP(P$1,'Nakladova matice_2018'!$A$1:$IW$188,81,FALSE),0)</f>
        <v>0</v>
      </c>
      <c r="Q108" s="19">
        <f>IFERROR(HLOOKUP(Q$1,'Nakladova matice_2018'!$A$1:$IW$188,81,FALSE),0)</f>
        <v>0</v>
      </c>
      <c r="R108" s="19">
        <f>IFERROR(HLOOKUP(R$1,'Nakladova matice_2018'!$A$1:$IW$188,81,FALSE),0)</f>
        <v>85877</v>
      </c>
      <c r="S108" s="19">
        <f>IFERROR(HLOOKUP(S$1,'Nakladova matice_2018'!$A$1:$IW$188,81,FALSE),0)</f>
        <v>0</v>
      </c>
      <c r="T108" s="19">
        <f>IFERROR(HLOOKUP(T$1,'Nakladova matice_2018'!$A$1:$IW$188,81,FALSE),0)</f>
        <v>0</v>
      </c>
      <c r="U108" s="19">
        <f>IFERROR(HLOOKUP(U$1,'Nakladova matice_2018'!$A$1:$IW$188,81,FALSE),0)</f>
        <v>0</v>
      </c>
      <c r="V108" s="19">
        <f>IFERROR(HLOOKUP(V$1,'Nakladova matice_2018'!$A$1:$IW$188,81,FALSE),0)</f>
        <v>0</v>
      </c>
      <c r="W108" s="19">
        <f>IFERROR(HLOOKUP(W$1,'Nakladova matice_2018'!$A$1:$IW$188,81,FALSE),0)</f>
        <v>0</v>
      </c>
      <c r="X108" s="19">
        <f>IFERROR(HLOOKUP(X$1,'Nakladova matice_2018'!$A$1:$IW$188,81,FALSE),0)</f>
        <v>0</v>
      </c>
      <c r="Y108" s="19">
        <f>IFERROR(HLOOKUP(Y$1,'Nakladova matice_2018'!$A$1:$IW$188,81,FALSE),0)</f>
        <v>0</v>
      </c>
      <c r="Z108" s="19">
        <f>IFERROR(HLOOKUP(Z$1,'Nakladova matice_2018'!$A$1:$IW$188,81,FALSE),0)</f>
        <v>0</v>
      </c>
      <c r="AA108" s="19">
        <f>IFERROR(HLOOKUP(AA$1,'Nakladova matice_2018'!$A$1:$IW$188,81,FALSE),0)</f>
        <v>0</v>
      </c>
      <c r="AB108" s="19">
        <f>IFERROR(HLOOKUP(AB$1,'Nakladova matice_2018'!$A$1:$IW$188,81,FALSE),0)</f>
        <v>0</v>
      </c>
      <c r="AC108" s="19">
        <f>IFERROR(HLOOKUP(AC$1,'Nakladova matice_2018'!$A$1:$IW$188,81,FALSE),0)</f>
        <v>0</v>
      </c>
      <c r="AD108" s="19">
        <f>IFERROR(HLOOKUP(AD$1,'Nakladova matice_2018'!$A$1:$IW$188,81,FALSE),0)</f>
        <v>0</v>
      </c>
      <c r="AE108" s="19">
        <f>IFERROR(HLOOKUP(AE$1,'Nakladova matice_2018'!$A$1:$IW$188,81,FALSE),0)</f>
        <v>0</v>
      </c>
      <c r="AF108" s="19">
        <f>IFERROR(HLOOKUP(AF$1,'Nakladova matice_2018'!$A$1:$IW$188,81,FALSE),0)</f>
        <v>0</v>
      </c>
      <c r="AG108" s="19">
        <f>IFERROR(HLOOKUP(AG$1,'Nakladova matice_2018'!$A$1:$IW$188,81,FALSE),0)</f>
        <v>0</v>
      </c>
      <c r="AH108" s="19">
        <f>IFERROR(HLOOKUP(AH$1,'Nakladova matice_2018'!$A$1:$IW$188,81,FALSE),0)</f>
        <v>0</v>
      </c>
      <c r="AI108" s="19">
        <f>IFERROR(HLOOKUP(AI$1,'Nakladova matice_2018'!$A$1:$IW$188,81,FALSE),0)</f>
        <v>0</v>
      </c>
      <c r="AJ108" s="19">
        <f>IFERROR(HLOOKUP(AJ$1,'Nakladova matice_2018'!$A$1:$IW$188,81,FALSE),0)</f>
        <v>0</v>
      </c>
      <c r="AK108" s="19">
        <f>IFERROR(HLOOKUP(AK$1,'Nakladova matice_2018'!$A$1:$IW$188,81,FALSE),0)</f>
        <v>0</v>
      </c>
      <c r="AL108" s="19">
        <f>IFERROR(HLOOKUP(AL$1,'Nakladova matice_2018'!$A$1:$IW$188,81,FALSE),0)</f>
        <v>0</v>
      </c>
      <c r="AM108" s="19">
        <f>IFERROR(HLOOKUP(AM$1,'Nakladova matice_2018'!$A$1:$IW$188,81,FALSE),0)</f>
        <v>0</v>
      </c>
      <c r="AN108" s="19">
        <f>IFERROR(HLOOKUP(AN$1,'Nakladova matice_2018'!$A$1:$IW$188,81,FALSE),0)</f>
        <v>0</v>
      </c>
      <c r="AO108" s="19">
        <f>IFERROR(HLOOKUP(AO$1,'Nakladova matice_2018'!$A$1:$IW$188,81,FALSE),0)</f>
        <v>0</v>
      </c>
      <c r="AP108" s="19">
        <f>IFERROR(HLOOKUP(AP$1,'Nakladova matice_2018'!$A$1:$IW$188,81,FALSE),0)</f>
        <v>0</v>
      </c>
      <c r="AQ108" s="19">
        <f>IFERROR(HLOOKUP(AQ$1,'Nakladova matice_2018'!$A$1:$IW$188,81,FALSE),0)</f>
        <v>0</v>
      </c>
      <c r="AR108" s="19">
        <f>IFERROR(HLOOKUP(AR$1,'Nakladova matice_2018'!$A$1:$IW$188,81,FALSE),0)</f>
        <v>0</v>
      </c>
      <c r="AS108" s="19">
        <f>IFERROR(HLOOKUP(AS$1,'Nakladova matice_2018'!$A$1:$IW$188,81,FALSE),0)</f>
        <v>0</v>
      </c>
      <c r="AT108" s="19">
        <f>IFERROR(HLOOKUP(AT$1,'Nakladova matice_2018'!$A$1:$IW$188,81,FALSE),0)</f>
        <v>19634</v>
      </c>
      <c r="AU108" s="19">
        <f>IFERROR(HLOOKUP(AU$1,'Nakladova matice_2018'!$A$1:$IW$188,81,FALSE),0)</f>
        <v>0</v>
      </c>
      <c r="AV108" s="19">
        <f>IFERROR(HLOOKUP(AV$1,'Nakladova matice_2018'!$A$1:$IW$188,81,FALSE),0)</f>
        <v>0</v>
      </c>
      <c r="AW108" s="19">
        <f>IFERROR(HLOOKUP(AW$1,'Nakladova matice_2018'!$A$1:$IW$188,81,FALSE),0)</f>
        <v>0</v>
      </c>
      <c r="AX108" s="19">
        <f>IFERROR(HLOOKUP(AX$1,'Nakladova matice_2018'!$A$1:$IW$188,81,FALSE),0)</f>
        <v>0</v>
      </c>
      <c r="AY108" s="19">
        <f>IFERROR(HLOOKUP(AY$1,'Nakladova matice_2018'!$A$1:$IW$188,81,FALSE),0)</f>
        <v>0</v>
      </c>
      <c r="AZ108" s="19">
        <f>IFERROR(HLOOKUP(AZ$1,'Nakladova matice_2018'!$A$1:$IW$188,81,FALSE),0)</f>
        <v>0</v>
      </c>
      <c r="BA108" s="19">
        <f>IFERROR(HLOOKUP(BA$1,'Nakladova matice_2018'!$A$1:$IW$188,81,FALSE),0)</f>
        <v>0</v>
      </c>
      <c r="BB108" s="19">
        <f>IFERROR(HLOOKUP(BB$1,'Nakladova matice_2018'!$A$1:$IW$188,81,FALSE),0)</f>
        <v>0</v>
      </c>
      <c r="BC108" s="19">
        <f>IFERROR(HLOOKUP(BC$1,'Nakladova matice_2018'!$A$1:$IW$188,81,FALSE),0)</f>
        <v>0</v>
      </c>
      <c r="BD108" s="19">
        <f>IFERROR(HLOOKUP(BD$1,'Nakladova matice_2018'!$A$1:$IW$188,81,FALSE),0)</f>
        <v>34725</v>
      </c>
      <c r="BE108" s="19">
        <f>IFERROR(HLOOKUP(BE$1,'Nakladova matice_2018'!$A$1:$IW$188,81,FALSE),0)</f>
        <v>0</v>
      </c>
      <c r="BF108" s="19">
        <f>IFERROR(HLOOKUP(BF$1,'Nakladova matice_2018'!$A$1:$IW$188,81,FALSE),0)</f>
        <v>0</v>
      </c>
      <c r="BG108" s="19">
        <f>IFERROR(HLOOKUP(BG$1,'Nakladova matice_2018'!$A$1:$IW$188,81,FALSE),0)</f>
        <v>0</v>
      </c>
      <c r="BH108" s="19">
        <f>IFERROR(HLOOKUP(BH$1,'Nakladova matice_2018'!$A$1:$IW$188,81,FALSE),0)</f>
        <v>0</v>
      </c>
      <c r="BI108" s="19">
        <f>IFERROR(HLOOKUP(BI$1,'Nakladova matice_2018'!$A$1:$IW$188,81,FALSE),0)</f>
        <v>123413</v>
      </c>
      <c r="BJ108" s="19">
        <f>IFERROR(HLOOKUP(BJ$1,'Nakladova matice_2018'!$A$1:$IW$188,81,FALSE),0)</f>
        <v>0</v>
      </c>
      <c r="BK108" s="19">
        <f>IFERROR(HLOOKUP(BK$1,'Nakladova matice_2018'!$A$1:$IW$188,81,FALSE),0)</f>
        <v>0</v>
      </c>
      <c r="BL108" s="19">
        <f>IFERROR(HLOOKUP(BL$1,'Nakladova matice_2018'!$A$1:$IW$188,81,FALSE),0)</f>
        <v>0</v>
      </c>
      <c r="BM108" s="19">
        <f>IFERROR(HLOOKUP(BM$1,'Nakladova matice_2018'!$A$1:$IW$188,81,FALSE),0)</f>
        <v>0</v>
      </c>
      <c r="BN108" s="19">
        <f>IFERROR(HLOOKUP(BN$1,'Nakladova matice_2018'!$A$1:$IW$188,81,FALSE),0)</f>
        <v>0</v>
      </c>
      <c r="BO108" s="19">
        <f>IFERROR(HLOOKUP(BO$1,'Nakladova matice_2018'!$A$1:$IW$188,81,FALSE),0)</f>
        <v>0</v>
      </c>
      <c r="BP108" s="19">
        <f>IFERROR(HLOOKUP(BP$1,'Nakladova matice_2018'!$A$1:$IW$188,81,FALSE),0)</f>
        <v>0</v>
      </c>
      <c r="BQ108" s="19">
        <f>IFERROR(HLOOKUP(BQ$1,'Nakladova matice_2018'!$A$1:$IW$188,81,FALSE),0)</f>
        <v>0</v>
      </c>
      <c r="BR108" s="19">
        <f>IFERROR(HLOOKUP(BR$1,'Nakladova matice_2018'!$A$1:$IW$188,81,FALSE),0)</f>
        <v>0</v>
      </c>
      <c r="BS108" s="19">
        <f>IFERROR(HLOOKUP(BS$1,'Nakladova matice_2018'!$A$1:$IW$188,81,FALSE),0)</f>
        <v>0</v>
      </c>
      <c r="BT108" s="19">
        <f>IFERROR(HLOOKUP(BT$1,'Nakladova matice_2018'!$A$1:$IW$188,81,FALSE),0)</f>
        <v>11217</v>
      </c>
      <c r="BU108" s="19">
        <f>IFERROR(HLOOKUP(BU$1,'Nakladova matice_2018'!$A$1:$IW$188,81,FALSE),0)</f>
        <v>0</v>
      </c>
      <c r="BV108" s="19">
        <f>IFERROR(HLOOKUP(BV$1,'Nakladova matice_2018'!$A$1:$IW$188,81,FALSE),0)</f>
        <v>0</v>
      </c>
      <c r="BW108" s="19">
        <f>IFERROR(HLOOKUP(BW$1,'Nakladova matice_2018'!$A$1:$IW$188,81,FALSE),0)</f>
        <v>0</v>
      </c>
      <c r="BX108" s="19">
        <f>IFERROR(HLOOKUP(BX$1,'Nakladova matice_2018'!$A$1:$IW$188,81,FALSE),0)</f>
        <v>60943</v>
      </c>
      <c r="BY108" s="19">
        <f>IFERROR(HLOOKUP(BY$1,'Nakladova matice_2018'!$A$1:$IW$188,81,FALSE),0)</f>
        <v>0</v>
      </c>
      <c r="BZ108" s="19">
        <f>IFERROR(HLOOKUP(BZ$1,'Nakladova matice_2018'!$A$1:$IW$188,81,FALSE),0)</f>
        <v>0</v>
      </c>
      <c r="CA108" s="19">
        <f>IFERROR(HLOOKUP(CA$1,'Nakladova matice_2018'!$A$1:$IW$188,81,FALSE),0)</f>
        <v>0</v>
      </c>
      <c r="CB108" s="19">
        <f>IFERROR(HLOOKUP(CB$1,'Nakladova matice_2018'!$A$1:$IW$188,81,FALSE),0)</f>
        <v>0</v>
      </c>
      <c r="CC108" s="19">
        <f>IFERROR(HLOOKUP(CC$1,'Nakladova matice_2018'!$A$1:$IW$188,81,FALSE),0)</f>
        <v>0</v>
      </c>
      <c r="CD108" s="19">
        <f>IFERROR(HLOOKUP(CD$1,'Nakladova matice_2018'!$A$1:$IW$188,81,FALSE),0)</f>
        <v>0</v>
      </c>
      <c r="CE108" s="19">
        <f>IFERROR(HLOOKUP(CE$1,'Nakladova matice_2018'!$A$1:$IW$188,81,FALSE),0)</f>
        <v>0</v>
      </c>
      <c r="CF108" s="19">
        <f>IFERROR(HLOOKUP(CF$1,'Nakladova matice_2018'!$A$1:$IW$188,81,FALSE),0)</f>
        <v>0</v>
      </c>
      <c r="CG108" s="19">
        <f>IFERROR(HLOOKUP(CG$1,'Nakladova matice_2018'!$A$1:$IW$188,81,FALSE),0)</f>
        <v>0</v>
      </c>
      <c r="CH108" s="19">
        <f>IFERROR(HLOOKUP(CH$1,'Nakladova matice_2018'!$A$1:$IW$188,81,FALSE),0)</f>
        <v>0</v>
      </c>
      <c r="CI108" s="19">
        <f>IFERROR(HLOOKUP(CI$1,'Nakladova matice_2018'!$A$1:$IW$188,81,FALSE),0)</f>
        <v>0</v>
      </c>
      <c r="CJ108" s="19">
        <f>IFERROR(HLOOKUP(CJ$1,'Nakladova matice_2018'!$A$1:$IW$188,81,FALSE),0)</f>
        <v>0</v>
      </c>
      <c r="CK108" s="19">
        <f>IFERROR(HLOOKUP(CK$1,'Nakladova matice_2018'!$A$1:$IW$188,81,FALSE),0)</f>
        <v>0</v>
      </c>
      <c r="CL108" s="19">
        <f>IFERROR(HLOOKUP(CL$1,'Nakladova matice_2018'!$A$1:$IW$188,81,FALSE),0)</f>
        <v>0</v>
      </c>
      <c r="CM108" s="19">
        <f>IFERROR(HLOOKUP(CM$1,'Nakladova matice_2018'!$A$1:$IW$188,81,FALSE),0)</f>
        <v>0</v>
      </c>
      <c r="CN108" s="19">
        <f>IFERROR(HLOOKUP(CN$1,'Nakladova matice_2018'!$A$1:$IW$188,81,FALSE),0)</f>
        <v>0</v>
      </c>
      <c r="CO108" s="19">
        <f>IFERROR(HLOOKUP(CO$1,'Nakladova matice_2018'!$A$1:$IW$188,81,FALSE),0)</f>
        <v>0</v>
      </c>
      <c r="CP108" s="19">
        <f>IFERROR(HLOOKUP(CP$1,'Nakladova matice_2018'!$A$1:$IW$188,81,FALSE),0)</f>
        <v>0</v>
      </c>
      <c r="CQ108" s="19">
        <f>IFERROR(HLOOKUP(CQ$1,'Nakladova matice_2018'!$A$1:$IW$188,81,FALSE),0)</f>
        <v>0</v>
      </c>
      <c r="CR108" s="19">
        <f>IFERROR(HLOOKUP(CR$1,'Nakladova matice_2018'!$A$1:$IW$188,81,FALSE),0)</f>
        <v>0</v>
      </c>
      <c r="CS108" s="19">
        <f>IFERROR(HLOOKUP(CS$1,'Nakladova matice_2018'!$A$1:$IW$188,81,FALSE),0)</f>
        <v>0</v>
      </c>
      <c r="CT108" s="19">
        <f>IFERROR(HLOOKUP(CT$1,'Nakladova matice_2018'!$A$1:$IW$188,81,FALSE),0)</f>
        <v>44318</v>
      </c>
      <c r="CU108" s="19">
        <f>IFERROR(HLOOKUP(CU$1,'Nakladova matice_2018'!$A$1:$IW$188,81,FALSE),0)</f>
        <v>0</v>
      </c>
      <c r="CV108" s="19">
        <f>IFERROR(HLOOKUP(CV$1,'Nakladova matice_2018'!$A$1:$IW$188,81,FALSE),0)</f>
        <v>0</v>
      </c>
      <c r="CW108" s="19">
        <f>IFERROR(HLOOKUP(CW$1,'Nakladova matice_2018'!$A$1:$IW$188,81,FALSE),0)</f>
        <v>0</v>
      </c>
      <c r="CX108" s="19">
        <f>IFERROR(HLOOKUP(CX$1,'Nakladova matice_2018'!$A$1:$IW$188,81,FALSE),0)</f>
        <v>0</v>
      </c>
      <c r="CY108" s="19">
        <f>IFERROR(HLOOKUP(CY$1,'Nakladova matice_2018'!$A$1:$IW$188,81,FALSE),0)</f>
        <v>0</v>
      </c>
      <c r="CZ108" s="19">
        <f>IFERROR(HLOOKUP(CZ$1,'Nakladova matice_2018'!$A$1:$IW$188,81,FALSE),0)</f>
        <v>0</v>
      </c>
      <c r="DA108" s="19">
        <f>IFERROR(HLOOKUP(DA$1,'Nakladova matice_2018'!$A$1:$IW$188,81,FALSE),0)</f>
        <v>0</v>
      </c>
      <c r="DB108" s="19">
        <f>IFERROR(HLOOKUP(DB$1,'Nakladova matice_2018'!$A$1:$IW$188,81,FALSE),0)</f>
        <v>12068.68</v>
      </c>
      <c r="DC108" s="19">
        <f>IFERROR(HLOOKUP(DC$1,'Nakladova matice_2018'!$A$1:$IW$188,81,FALSE),0)</f>
        <v>0</v>
      </c>
      <c r="DD108" s="19">
        <f>IFERROR(HLOOKUP(DD$1,'Nakladova matice_2018'!$A$1:$IW$188,81,FALSE),0)</f>
        <v>0</v>
      </c>
      <c r="DE108" s="19">
        <f>IFERROR(HLOOKUP(DE$1,'Nakladova matice_2018'!$A$1:$IW$188,81,FALSE),0)</f>
        <v>0</v>
      </c>
      <c r="DF108" s="19">
        <f>IFERROR(HLOOKUP(DF$1,'Nakladova matice_2018'!$A$1:$IW$188,81,FALSE),0)</f>
        <v>0</v>
      </c>
      <c r="DG108" s="19">
        <f>IFERROR(HLOOKUP(DG$1,'Nakladova matice_2018'!$A$1:$IW$188,81,FALSE),0)</f>
        <v>0</v>
      </c>
      <c r="DH108" s="19">
        <f>IFERROR(HLOOKUP(DH$1,'Nakladova matice_2018'!$A$1:$IW$188,81,FALSE),0)</f>
        <v>0</v>
      </c>
      <c r="DI108" s="19">
        <f>IFERROR(HLOOKUP(DI$1,'Nakladova matice_2018'!$A$1:$IW$188,81,FALSE),0)</f>
        <v>0</v>
      </c>
      <c r="DJ108" s="19">
        <f>IFERROR(HLOOKUP(DJ$1,'Nakladova matice_2018'!$A$1:$IW$188,81,FALSE),0)</f>
        <v>198</v>
      </c>
      <c r="DK108" s="19">
        <f>IFERROR(HLOOKUP(DK$1,'Nakladova matice_2018'!$A$1:$IW$188,81,FALSE),0)</f>
        <v>0</v>
      </c>
      <c r="DL108" s="19">
        <f>IFERROR(HLOOKUP(DL$1,'Nakladova matice_2018'!$A$1:$IW$188,81,FALSE),0)</f>
        <v>0</v>
      </c>
      <c r="DM108" s="19">
        <f>IFERROR(HLOOKUP(DM$1,'Nakladova matice_2018'!$A$1:$IW$188,81,FALSE),0)</f>
        <v>0</v>
      </c>
      <c r="DN108" s="19">
        <f>IFERROR(HLOOKUP(DN$1,'Nakladova matice_2018'!$A$1:$IW$188,81,FALSE),0)</f>
        <v>0</v>
      </c>
      <c r="DO108" s="19">
        <f>IFERROR(HLOOKUP(DO$1,'Nakladova matice_2018'!$A$1:$IW$188,81,FALSE),0)</f>
        <v>0</v>
      </c>
      <c r="DP108" s="19">
        <f>IFERROR(HLOOKUP(DP$1,'Nakladova matice_2018'!$A$1:$IW$188,81,FALSE),0)</f>
        <v>0</v>
      </c>
      <c r="DQ108" s="19">
        <f>IFERROR(HLOOKUP(DQ$1,'Nakladova matice_2018'!$A$1:$IW$188,81,FALSE),0)</f>
        <v>0</v>
      </c>
      <c r="DR108" s="19">
        <f>IFERROR(HLOOKUP(DR$1,'Nakladova matice_2018'!$A$1:$IW$188,81,FALSE),0)</f>
        <v>66145</v>
      </c>
      <c r="DS108" s="19">
        <f>IFERROR(HLOOKUP(DS$1,'Nakladova matice_2018'!$A$1:$IW$188,81,FALSE),0)</f>
        <v>3846</v>
      </c>
      <c r="DT108" s="19">
        <f>IFERROR(HLOOKUP(DT$1,'Nakladova matice_2018'!$A$1:$IW$188,81,FALSE),0)</f>
        <v>0</v>
      </c>
      <c r="DU108" s="19">
        <f>IFERROR(HLOOKUP(DU$1,'Nakladova matice_2018'!$A$1:$IW$188,81,FALSE),0)</f>
        <v>5169</v>
      </c>
      <c r="DV108" s="19">
        <f>IFERROR(HLOOKUP(DV$1,'Nakladova matice_2018'!$A$1:$IW$188,81,FALSE),0)</f>
        <v>0</v>
      </c>
      <c r="DW108" s="19">
        <f>IFERROR(HLOOKUP(DW$1,'Nakladova matice_2018'!$A$1:$IW$188,81,FALSE),0)</f>
        <v>0</v>
      </c>
      <c r="DX108" s="19">
        <f>IFERROR(HLOOKUP(DX$1,'Nakladova matice_2018'!$A$1:$IW$188,81,FALSE),0)</f>
        <v>0</v>
      </c>
      <c r="DY108" s="19">
        <f>IFERROR(HLOOKUP(DY$1,'Nakladova matice_2018'!$A$1:$IW$188,81,FALSE),0)</f>
        <v>41540.01</v>
      </c>
      <c r="DZ108" s="19">
        <f>IFERROR(HLOOKUP(DZ$1,'Nakladova matice_2018'!$A$1:$IW$188,81,FALSE),0)</f>
        <v>0</v>
      </c>
      <c r="EA108" s="19">
        <f>IFERROR(HLOOKUP(EA$1,'Nakladova matice_2018'!$A$1:$IW$188,81,FALSE),0)</f>
        <v>0</v>
      </c>
      <c r="EB108" s="19">
        <f>IFERROR(HLOOKUP(EB$1,'Nakladova matice_2018'!$A$1:$IW$188,81,FALSE),0)</f>
        <v>0</v>
      </c>
      <c r="EC108" s="19">
        <f>IFERROR(HLOOKUP(EC$1,'Nakladova matice_2018'!$A$1:$IW$188,81,FALSE),0)</f>
        <v>0</v>
      </c>
      <c r="ED108" s="19">
        <f>IFERROR(HLOOKUP(ED$1,'Nakladova matice_2018'!$A$1:$IW$188,81,FALSE),0)</f>
        <v>0</v>
      </c>
      <c r="EE108" s="19">
        <f>IFERROR(HLOOKUP(EE$1,'Nakladova matice_2018'!$A$1:$IW$188,81,FALSE),0)</f>
        <v>0</v>
      </c>
      <c r="EF108" s="19">
        <f>IFERROR(HLOOKUP(EF$1,'Nakladova matice_2018'!$A$1:$IW$188,81,FALSE),0)</f>
        <v>0</v>
      </c>
      <c r="EG108" s="19">
        <f>IFERROR(HLOOKUP(EG$1,'Nakladova matice_2018'!$A$1:$IW$188,81,FALSE),0)</f>
        <v>0</v>
      </c>
      <c r="EH108" s="19">
        <f>IFERROR(HLOOKUP(EH$1,'Nakladova matice_2018'!$A$1:$IW$188,81,FALSE),0)</f>
        <v>0</v>
      </c>
      <c r="EI108" s="19">
        <f>IFERROR(HLOOKUP(EI$1,'Nakladova matice_2018'!$A$1:$IW$188,81,FALSE),0)</f>
        <v>0</v>
      </c>
      <c r="EJ108" s="19">
        <f>IFERROR(HLOOKUP(EJ$1,'Nakladova matice_2018'!$A$1:$IW$188,81,FALSE),0)</f>
        <v>28858</v>
      </c>
      <c r="EK108" s="19">
        <f>IFERROR(HLOOKUP(EK$1,'Nakladova matice_2018'!$A$1:$IW$188,81,FALSE),0)</f>
        <v>0</v>
      </c>
      <c r="EL108" s="19">
        <f>IFERROR(HLOOKUP(EL$1,'Nakladova matice_2018'!$A$1:$IW$188,81,FALSE),0)</f>
        <v>0</v>
      </c>
      <c r="EM108" s="19">
        <f>IFERROR(HLOOKUP(EM$1,'Nakladova matice_2018'!$A$1:$IW$188,81,FALSE),0)</f>
        <v>0</v>
      </c>
      <c r="EN108" s="19">
        <f>IFERROR(HLOOKUP(EN$1,'Nakladova matice_2018'!$A$1:$IW$188,81,FALSE),0)</f>
        <v>0</v>
      </c>
      <c r="EO108" s="19">
        <f>IFERROR(HLOOKUP(EO$1,'Nakladova matice_2018'!$A$1:$IW$188,81,FALSE),0)</f>
        <v>0</v>
      </c>
      <c r="EP108" s="19">
        <f>IFERROR(HLOOKUP(EP$1,'Nakladova matice_2018'!$A$1:$IW$188,81,FALSE),0)</f>
        <v>0</v>
      </c>
      <c r="EQ108" s="19">
        <f>IFERROR(HLOOKUP(EQ$1,'Nakladova matice_2018'!$A$1:$IW$188,81,FALSE),0)</f>
        <v>0</v>
      </c>
      <c r="ER108" s="19">
        <f>IFERROR(HLOOKUP(ER$1,'Nakladova matice_2018'!$A$1:$IW$188,81,FALSE),0)</f>
        <v>0</v>
      </c>
      <c r="ES108" s="19">
        <f>IFERROR(HLOOKUP(ES$1,'Nakladova matice_2018'!$A$1:$IW$188,81,FALSE),0)</f>
        <v>0</v>
      </c>
      <c r="ET108" s="19">
        <f>IFERROR(HLOOKUP(ET$1,'Nakladova matice_2018'!$A$1:$IW$188,81,FALSE),0)</f>
        <v>0</v>
      </c>
      <c r="EU108" s="19">
        <f>IFERROR(HLOOKUP(EU$1,'Nakladova matice_2018'!$A$1:$IW$188,81,FALSE),0)</f>
        <v>0</v>
      </c>
      <c r="EV108" s="19">
        <f>IFERROR(HLOOKUP(EV$1,'Nakladova matice_2018'!$A$1:$IW$188,81,FALSE),0)</f>
        <v>0</v>
      </c>
      <c r="EW108" s="19">
        <f>IFERROR(HLOOKUP(EW$1,'Nakladova matice_2018'!$A$1:$IW$188,81,FALSE),0)</f>
        <v>0</v>
      </c>
      <c r="EX108" s="19">
        <f>IFERROR(HLOOKUP(EX$1,'Nakladova matice_2018'!$A$1:$IW$188,81,FALSE),0)</f>
        <v>0</v>
      </c>
      <c r="EY108" s="19">
        <f>IFERROR(HLOOKUP(EY$1,'Nakladova matice_2018'!$A$1:$IW$188,81,FALSE),0)</f>
        <v>0</v>
      </c>
      <c r="EZ108" s="19">
        <f>IFERROR(HLOOKUP(EZ$1,'Nakladova matice_2018'!$A$1:$IW$188,81,FALSE),0)</f>
        <v>0</v>
      </c>
      <c r="FA108" s="19">
        <f>IFERROR(HLOOKUP(FA$1,'Nakladova matice_2018'!$A$1:$IW$188,81,FALSE),0)</f>
        <v>0</v>
      </c>
      <c r="FB108" s="19">
        <f>IFERROR(HLOOKUP(FB$1,'Nakladova matice_2018'!$A$1:$IW$188,81,FALSE),0)</f>
        <v>0</v>
      </c>
      <c r="FC108" s="19">
        <f>IFERROR(HLOOKUP(FC$1,'Nakladova matice_2018'!$A$1:$IW$188,81,FALSE),0)</f>
        <v>0</v>
      </c>
      <c r="FD108" s="19">
        <f>IFERROR(HLOOKUP(FD$1,'Nakladova matice_2018'!$A$1:$IW$188,81,FALSE),0)</f>
        <v>0</v>
      </c>
      <c r="FE108" s="19">
        <f>IFERROR(HLOOKUP(FE$1,'Nakladova matice_2018'!$A$1:$IW$188,81,FALSE),0)</f>
        <v>0</v>
      </c>
      <c r="FF108" s="19">
        <f>IFERROR(HLOOKUP(FF$1,'Nakladova matice_2018'!$A$1:$IW$188,81,FALSE),0)</f>
        <v>0</v>
      </c>
      <c r="FG108" s="19">
        <f>IFERROR(HLOOKUP(FG$1,'Nakladova matice_2018'!$A$1:$IW$188,81,FALSE),0)</f>
        <v>0</v>
      </c>
      <c r="FH108" s="19">
        <f>IFERROR(HLOOKUP(FH$1,'Nakladova matice_2018'!$A$1:$IW$188,81,FALSE),0)</f>
        <v>0</v>
      </c>
      <c r="FI108" s="19">
        <f>IFERROR(HLOOKUP(FI$1,'Nakladova matice_2018'!$A$1:$IW$188,81,FALSE),0)</f>
        <v>36727.040000000001</v>
      </c>
      <c r="FJ108" s="19">
        <f>IFERROR(HLOOKUP(FJ$1,'Nakladova matice_2018'!$A$1:$IW$188,81,FALSE),0)</f>
        <v>44181.25</v>
      </c>
      <c r="FK108" s="19">
        <f>IFERROR(HLOOKUP(FK$1,'Nakladova matice_2018'!$A$1:$IW$188,81,FALSE),0)</f>
        <v>6858.15</v>
      </c>
      <c r="FL108" s="19">
        <f>IFERROR(HLOOKUP(FL$1,'Nakladova matice_2018'!$A$1:$IW$188,81,FALSE),0)</f>
        <v>0</v>
      </c>
      <c r="FM108" s="19">
        <f>IFERROR(HLOOKUP(FM$1,'Nakladova matice_2018'!$A$1:$IW$188,81,FALSE),0)</f>
        <v>0</v>
      </c>
      <c r="FN108" s="19">
        <f>IFERROR(HLOOKUP(FN$1,'Nakladova matice_2018'!$A$1:$IW$188,81,FALSE),0)</f>
        <v>0</v>
      </c>
      <c r="FO108" s="19">
        <f>IFERROR(HLOOKUP(FO$1,'Nakladova matice_2018'!$A$1:$IW$188,81,FALSE),0)</f>
        <v>11481</v>
      </c>
      <c r="FP108" s="19">
        <f>IFERROR(HLOOKUP(FP$1,'Nakladova matice_2018'!$A$1:$IW$188,81,FALSE),0)</f>
        <v>0</v>
      </c>
      <c r="FQ108" s="19">
        <f>IFERROR(HLOOKUP(FQ$1,'Nakladova matice_2018'!$A$1:$IW$188,81,FALSE),0)</f>
        <v>0</v>
      </c>
      <c r="FR108" s="19">
        <f>IFERROR(HLOOKUP(FR$1,'Nakladova matice_2018'!$A$1:$IW$188,81,FALSE),0)</f>
        <v>0</v>
      </c>
      <c r="FS108" s="19">
        <f>IFERROR(HLOOKUP(FS$1,'Nakladova matice_2018'!$A$1:$IW$188,81,FALSE),0)</f>
        <v>0</v>
      </c>
      <c r="FT108" s="19">
        <f>IFERROR(HLOOKUP(FT$1,'Nakladova matice_2018'!$A$1:$IW$188,81,FALSE),0)</f>
        <v>0</v>
      </c>
      <c r="FU108" s="19">
        <f>IFERROR(HLOOKUP(FU$1,'Nakladova matice_2018'!$A$1:$IW$188,81,FALSE),0)</f>
        <v>0</v>
      </c>
      <c r="FV108" s="19">
        <f>IFERROR(HLOOKUP(FV$1,'Nakladova matice_2018'!$A$1:$IW$188,81,FALSE),0)</f>
        <v>0</v>
      </c>
      <c r="FW108" s="19">
        <f>IFERROR(HLOOKUP(FW$1,'Nakladova matice_2018'!$A$1:$IW$188,81,FALSE),0)</f>
        <v>0</v>
      </c>
      <c r="FX108" s="19">
        <f>IFERROR(HLOOKUP(FX$1,'Nakladova matice_2018'!$A$1:$IW$188,81,FALSE),0)</f>
        <v>0</v>
      </c>
      <c r="FY108" s="19">
        <f>IFERROR(HLOOKUP(FY$1,'Nakladova matice_2018'!$A$1:$IW$188,81,FALSE),0)</f>
        <v>0</v>
      </c>
      <c r="FZ108" s="19">
        <f>IFERROR(HLOOKUP(FZ$1,'Nakladova matice_2018'!$A$1:$IW$188,81,FALSE),0)</f>
        <v>0</v>
      </c>
      <c r="GA108" s="19">
        <f>IFERROR(HLOOKUP(GA$1,'Nakladova matice_2018'!$A$1:$IW$188,81,FALSE),0)</f>
        <v>0</v>
      </c>
      <c r="GB108" s="19">
        <f>IFERROR(HLOOKUP(GB$1,'Nakladova matice_2018'!$A$1:$IW$188,81,FALSE),0)</f>
        <v>6000</v>
      </c>
      <c r="GC108" s="19">
        <f>IFERROR(HLOOKUP(GC$1,'Nakladova matice_2018'!$A$1:$IW$188,81,FALSE),0)</f>
        <v>0</v>
      </c>
      <c r="GD108" s="19">
        <f>IFERROR(HLOOKUP(GD$1,'Nakladova matice_2018'!$A$1:$IW$188,81,FALSE),0)</f>
        <v>15365</v>
      </c>
      <c r="GE108" s="19">
        <f>IFERROR(HLOOKUP(GE$1,'Nakladova matice_2018'!$A$1:$IW$188,81,FALSE),0)</f>
        <v>0</v>
      </c>
      <c r="GF108" s="19">
        <f>IFERROR(HLOOKUP(GF$1,'Nakladova matice_2018'!$A$1:$IW$188,81,FALSE),0)</f>
        <v>0</v>
      </c>
      <c r="GG108" s="19">
        <f>IFERROR(HLOOKUP(GG$1,'Nakladova matice_2018'!$A$1:$IW$188,81,FALSE),0)</f>
        <v>0</v>
      </c>
      <c r="GH108" s="19">
        <f>IFERROR(HLOOKUP(GH$1,'Nakladova matice_2018'!$A$1:$IW$188,81,FALSE),0)</f>
        <v>0</v>
      </c>
      <c r="GI108" s="19">
        <f>IFERROR(HLOOKUP(GI$1,'Nakladova matice_2018'!$A$1:$IW$188,81,FALSE),0)</f>
        <v>979</v>
      </c>
      <c r="GJ108" s="19">
        <f>IFERROR(HLOOKUP(GJ$1,'Nakladova matice_2018'!$A$1:$IW$188,81,FALSE),0)</f>
        <v>0</v>
      </c>
      <c r="GK108" s="19">
        <f>IFERROR(HLOOKUP(GK$1,'Nakladova matice_2018'!$A$1:$IW$188,81,FALSE),0)</f>
        <v>0</v>
      </c>
      <c r="GL108" s="19">
        <f>IFERROR(HLOOKUP(GL$1,'Nakladova matice_2018'!$A$1:$IW$188,81,FALSE),0)</f>
        <v>0</v>
      </c>
      <c r="GM108" s="19">
        <f>IFERROR(HLOOKUP(GM$1,'Nakladova matice_2018'!$A$1:$IW$188,81,FALSE),0)</f>
        <v>0</v>
      </c>
      <c r="GN108" s="19">
        <f>IFERROR(HLOOKUP(GN$1,'Nakladova matice_2018'!$A$1:$IW$188,81,FALSE),0)</f>
        <v>0</v>
      </c>
      <c r="GO108" s="19">
        <f>IFERROR(HLOOKUP(GO$1,'Nakladova matice_2018'!$A$1:$IW$188,81,FALSE),0)</f>
        <v>0</v>
      </c>
      <c r="GP108" s="19">
        <f>IFERROR(HLOOKUP(GP$1,'Nakladova matice_2018'!$A$1:$IW$188,81,FALSE),0)</f>
        <v>0</v>
      </c>
      <c r="GQ108" s="19">
        <f>IFERROR(HLOOKUP(GQ$1,'Nakladova matice_2018'!$A$1:$IW$188,81,FALSE),0)</f>
        <v>71632</v>
      </c>
      <c r="GR108" s="19">
        <f>IFERROR(HLOOKUP(GR$1,'Nakladova matice_2018'!$A$1:$IW$188,81,FALSE),0)</f>
        <v>0</v>
      </c>
      <c r="GS108" s="19">
        <f>IFERROR(HLOOKUP(GS$1,'Nakladova matice_2018'!$A$1:$IW$188,81,FALSE),0)</f>
        <v>0</v>
      </c>
      <c r="GT108" s="19">
        <f>IFERROR(HLOOKUP(GT$1,'Nakladova matice_2018'!$A$1:$IW$188,81,FALSE),0)</f>
        <v>0</v>
      </c>
      <c r="GU108" s="19">
        <f>IFERROR(HLOOKUP(GU$1,'Nakladova matice_2018'!$A$1:$IW$188,81,FALSE),0)</f>
        <v>0</v>
      </c>
      <c r="GV108" s="19">
        <f>IFERROR(HLOOKUP(GV$1,'Nakladova matice_2018'!$A$1:$IW$188,81,FALSE),0)</f>
        <v>0</v>
      </c>
      <c r="GW108" s="19">
        <f>IFERROR(HLOOKUP(GW$1,'Nakladova matice_2018'!$A$1:$IW$188,81,FALSE),0)</f>
        <v>0</v>
      </c>
      <c r="GX108" s="19">
        <f>IFERROR(HLOOKUP(GX$1,'Nakladova matice_2018'!$A$1:$IW$188,81,FALSE),0)</f>
        <v>0</v>
      </c>
      <c r="GY108" s="19">
        <f>IFERROR(HLOOKUP(GY$1,'Nakladova matice_2018'!$A$1:$IW$188,81,FALSE),0)</f>
        <v>0</v>
      </c>
      <c r="GZ108" s="19">
        <f>IFERROR(HLOOKUP(GZ$1,'Nakladova matice_2018'!$A$1:$IW$188,81,FALSE),0)</f>
        <v>0</v>
      </c>
      <c r="HA108" s="19">
        <f>IFERROR(HLOOKUP(HA$1,'Nakladova matice_2018'!$A$1:$IW$188,81,FALSE),0)</f>
        <v>4632</v>
      </c>
      <c r="HB108" s="19">
        <f>IFERROR(HLOOKUP(HB$1,'Nakladova matice_2018'!$A$1:$IW$188,81,FALSE),0)</f>
        <v>0</v>
      </c>
      <c r="HC108" s="19">
        <f>IFERROR(HLOOKUP(HC$1,'Nakladova matice_2018'!$A$1:$IW$188,81,FALSE),0)</f>
        <v>0</v>
      </c>
      <c r="HD108" s="19">
        <f>IFERROR(HLOOKUP(HD$1,'Nakladova matice_2018'!$A$1:$IW$188,81,FALSE),0)</f>
        <v>0</v>
      </c>
      <c r="HE108" s="19">
        <f>IFERROR(HLOOKUP(HE$1,'Nakladova matice_2018'!$A$1:$IW$188,81,FALSE),0)</f>
        <v>0</v>
      </c>
      <c r="HF108" s="19">
        <f>IFERROR(HLOOKUP(HF$1,'Nakladova matice_2018'!$A$1:$IW$188,81,FALSE),0)</f>
        <v>0</v>
      </c>
      <c r="HG108" s="19">
        <f>IFERROR(HLOOKUP(HG$1,'Nakladova matice_2018'!$A$1:$IW$188,81,FALSE),0)</f>
        <v>0</v>
      </c>
      <c r="HH108" s="19">
        <f>IFERROR(HLOOKUP(HH$1,'Nakladova matice_2018'!$A$1:$IW$188,81,FALSE),0)</f>
        <v>0</v>
      </c>
      <c r="HI108" s="19">
        <f>IFERROR(HLOOKUP(HI$1,'Nakladova matice_2018'!$A$1:$IW$188,81,FALSE),0)</f>
        <v>0</v>
      </c>
      <c r="HJ108" s="19">
        <f>IFERROR(HLOOKUP(HJ$1,'Nakladova matice_2018'!$A$1:$IW$188,81,FALSE),0)</f>
        <v>22770.06</v>
      </c>
      <c r="HK108" s="19">
        <f>IFERROR(HLOOKUP(HK$1,'Nakladova matice_2018'!$A$1:$IW$188,81,FALSE),0)</f>
        <v>0</v>
      </c>
      <c r="HL108" s="19">
        <f>IFERROR(HLOOKUP(HL$1,'Nakladova matice_2018'!$A$1:$IW$188,81,FALSE),0)</f>
        <v>0</v>
      </c>
      <c r="HM108" s="19">
        <f>IFERROR(HLOOKUP(HM$1,'Nakladova matice_2018'!$A$1:$IW$188,81,FALSE),0)</f>
        <v>0</v>
      </c>
      <c r="HN108" s="19">
        <f>IFERROR(HLOOKUP(HN$1,'Nakladova matice_2018'!$A$1:$IW$188,81,FALSE),0)</f>
        <v>0</v>
      </c>
      <c r="HO108" s="19">
        <f>IFERROR(HLOOKUP(HO$1,'Nakladova matice_2018'!$A$1:$IW$188,81,FALSE),0)</f>
        <v>0</v>
      </c>
      <c r="HP108" s="19">
        <f>IFERROR(HLOOKUP(HP$1,'Nakladova matice_2018'!$A$1:$IW$188,81,FALSE),0)</f>
        <v>0</v>
      </c>
      <c r="HQ108" s="19">
        <f>IFERROR(HLOOKUP(HQ$1,'Nakladova matice_2018'!$A$1:$IW$188,81,FALSE),0)</f>
        <v>0</v>
      </c>
      <c r="HR108" s="19">
        <f>IFERROR(HLOOKUP(HR$1,'Nakladova matice_2018'!$A$1:$IW$188,81,FALSE),0)</f>
        <v>0</v>
      </c>
      <c r="HS108" s="19">
        <f>IFERROR(HLOOKUP(HS$1,'Nakladova matice_2018'!$A$1:$IW$188,81,FALSE),0)</f>
        <v>0</v>
      </c>
      <c r="HT108" s="19">
        <f>IFERROR(HLOOKUP(HT$1,'Nakladova matice_2018'!$A$1:$IW$188,81,FALSE),0)</f>
        <v>0</v>
      </c>
      <c r="HU108" s="19">
        <f>IFERROR(HLOOKUP(HU$1,'Nakladova matice_2018'!$A$1:$IW$188,81,FALSE),0)</f>
        <v>0</v>
      </c>
      <c r="HV108" s="19">
        <f>IFERROR(HLOOKUP(HV$1,'Nakladova matice_2018'!$A$1:$IW$188,81,FALSE),0)</f>
        <v>0</v>
      </c>
      <c r="HW108" s="19">
        <f>IFERROR(HLOOKUP(HW$1,'Nakladova matice_2018'!$A$1:$IW$188,81,FALSE),0)</f>
        <v>0</v>
      </c>
      <c r="HX108" s="19">
        <f>IFERROR(HLOOKUP(HX$1,'Nakladova matice_2018'!$A$1:$IW$188,81,FALSE),0)</f>
        <v>0</v>
      </c>
      <c r="HY108" s="19">
        <f>IFERROR(HLOOKUP(HY$1,'Nakladova matice_2018'!$A$1:$IW$188,81,FALSE),0)</f>
        <v>0</v>
      </c>
      <c r="HZ108" s="19">
        <f>IFERROR(HLOOKUP(HZ$1,'Nakladova matice_2018'!$A$1:$IW$188,81,FALSE),0)</f>
        <v>0</v>
      </c>
      <c r="IA108" s="19">
        <f>IFERROR(HLOOKUP(IA$1,'Nakladova matice_2018'!$A$1:$IW$188,81,FALSE),0)</f>
        <v>0</v>
      </c>
      <c r="IB108" s="19">
        <f>IFERROR(HLOOKUP(IB$1,'Nakladova matice_2018'!$A$1:$IW$188,81,FALSE),0)</f>
        <v>0</v>
      </c>
      <c r="IC108" s="19">
        <f>IFERROR(HLOOKUP(IC$1,'Nakladova matice_2018'!$A$1:$IW$188,81,FALSE),0)</f>
        <v>0</v>
      </c>
      <c r="ID108" s="19">
        <f>IFERROR(HLOOKUP(ID$1,'Nakladova matice_2018'!$A$1:$IW$188,81,FALSE),0)</f>
        <v>0</v>
      </c>
      <c r="IE108" s="19">
        <f>IFERROR(HLOOKUP(IE$1,'Nakladova matice_2018'!$A$1:$IW$188,81,FALSE),0)</f>
        <v>0</v>
      </c>
      <c r="IF108" s="19">
        <f>IFERROR(HLOOKUP(IF$1,'Nakladova matice_2018'!$A$1:$IW$188,81,FALSE),0)</f>
        <v>0</v>
      </c>
      <c r="IG108" s="19">
        <f>IFERROR(HLOOKUP(IG$1,'Nakladova matice_2018'!$A$1:$IW$188,81,FALSE),0)</f>
        <v>0</v>
      </c>
      <c r="IH108" s="19">
        <f>IFERROR(HLOOKUP(IH$1,'Nakladova matice_2018'!$A$1:$IW$188,81,FALSE),0)</f>
        <v>0</v>
      </c>
      <c r="II108" s="19">
        <f>IFERROR(HLOOKUP(II$1,'Nakladova matice_2018'!$A$1:$IW$188,81,FALSE),0)</f>
        <v>0</v>
      </c>
      <c r="IJ108" s="19">
        <f>IFERROR(HLOOKUP(IJ$1,'Nakladova matice_2018'!$A$1:$IW$188,81,FALSE),0)</f>
        <v>0</v>
      </c>
      <c r="IK108" s="19">
        <f>IFERROR(HLOOKUP(IK$1,'Nakladova matice_2018'!$A$1:$IW$188,81,FALSE),0)</f>
        <v>0</v>
      </c>
      <c r="IL108" s="19">
        <f>IFERROR(HLOOKUP(IL$1,'Nakladova matice_2018'!$A$1:$IW$188,81,FALSE),0)</f>
        <v>0</v>
      </c>
      <c r="IM108" s="19">
        <f>IFERROR(HLOOKUP(IM$1,'Nakladova matice_2018'!$A$1:$IW$188,81,FALSE),0)</f>
        <v>0</v>
      </c>
      <c r="IN108" s="19">
        <f>IFERROR(HLOOKUP(IN$1,'Nakladova matice_2018'!$A$1:$IW$188,81,FALSE),0)</f>
        <v>0</v>
      </c>
      <c r="IO108" s="19">
        <f>IFERROR(HLOOKUP(IO$1,'Nakladova matice_2018'!$A$1:$IW$188,81,FALSE),0)</f>
        <v>0</v>
      </c>
      <c r="IP108" s="19">
        <f>IFERROR(HLOOKUP(IP$1,'Nakladova matice_2018'!$A$1:$IW$188,81,FALSE),0)</f>
        <v>0</v>
      </c>
      <c r="IQ108" s="19">
        <f>IFERROR(HLOOKUP(IQ$1,'Nakladova matice_2018'!$A$1:$IW$188,81,FALSE),0)</f>
        <v>0</v>
      </c>
      <c r="IR108" s="19">
        <f>IFERROR(HLOOKUP(IR$1,'Nakladova matice_2018'!$A$1:$IW$188,81,FALSE),0)</f>
        <v>0</v>
      </c>
      <c r="IS108" s="19">
        <f>IFERROR(HLOOKUP(IS$1,'Nakladova matice_2018'!$A$1:$IW$188,81,FALSE),0)</f>
        <v>0</v>
      </c>
      <c r="IT108" s="19">
        <f>IFERROR(HLOOKUP(IT$1,'Nakladova matice_2018'!$A$1:$IW$188,81,FALSE),0)</f>
        <v>0</v>
      </c>
      <c r="IU108" s="19">
        <f>IFERROR(HLOOKUP(IU$1,'Nakladova matice_2018'!$A$1:$IW$188,81,FALSE),0)</f>
        <v>0</v>
      </c>
      <c r="IV108" s="19">
        <f>IFERROR(HLOOKUP(IV$1,'Nakladova matice_2018'!$A$1:$IW$188,81,FALSE),0)</f>
        <v>0</v>
      </c>
      <c r="IW108" s="19">
        <f>IFERROR(HLOOKUP(IW$1,'Nakladova matice_2018'!$A$1:$IW$188,81,FALSE),0)</f>
        <v>0</v>
      </c>
      <c r="IX108" s="19">
        <f>IFERROR(HLOOKUP(IX$1,'Nakladova matice_2018'!$A$1:$IW$188,81,FALSE),0)</f>
        <v>0</v>
      </c>
      <c r="IY108" s="19">
        <f>IFERROR(HLOOKUP(IY$1,'Nakladova matice_2018'!$A$1:$IW$188,81,FALSE),0)</f>
        <v>0</v>
      </c>
      <c r="IZ108" s="19">
        <f>IFERROR(HLOOKUP(IZ$1,'Nakladova matice_2018'!$A$1:$IW$188,81,FALSE),0)</f>
        <v>0</v>
      </c>
      <c r="JA108" s="19">
        <f>IFERROR(HLOOKUP(JA$1,'Nakladova matice_2018'!$A$1:$IW$188,81,FALSE),0)</f>
        <v>0</v>
      </c>
      <c r="JB108" s="19">
        <f>IFERROR(HLOOKUP(JB$1,'Nakladova matice_2018'!$A$1:$IW$188,81,FALSE),0)</f>
        <v>0</v>
      </c>
      <c r="JC108" s="19">
        <f>IFERROR(HLOOKUP(JC$1,'Nakladova matice_2018'!$A$1:$IW$188,81,FALSE),0)</f>
        <v>0</v>
      </c>
      <c r="JD108" s="19">
        <f>IFERROR(HLOOKUP(JD$1,'Nakladova matice_2018'!$A$1:$IW$188,81,FALSE),0)</f>
        <v>0</v>
      </c>
      <c r="JE108" s="19">
        <f>IFERROR(HLOOKUP(JE$1,'Nakladova matice_2018'!$A$1:$IW$188,81,FALSE),0)</f>
        <v>0</v>
      </c>
      <c r="JF108" s="19">
        <f>IFERROR(HLOOKUP(JF$1,'Nakladova matice_2018'!$A$1:$IW$188,81,FALSE),0)</f>
        <v>0</v>
      </c>
      <c r="JG108" s="19">
        <f>IFERROR(HLOOKUP(JG$1,'Nakladova matice_2018'!$A$1:$IW$188,81,FALSE),0)</f>
        <v>31007.85</v>
      </c>
      <c r="JH108" s="19">
        <f>IFERROR(HLOOKUP(JH$1,'Nakladova matice_2018'!$A$1:$IW$188,81,FALSE),0)</f>
        <v>0</v>
      </c>
      <c r="JI108" s="19">
        <f>IFERROR(HLOOKUP(JI$1,'Nakladova matice_2018'!$A$1:$IW$188,81,FALSE),0)</f>
        <v>0</v>
      </c>
      <c r="JJ108" s="19">
        <f>IFERROR(HLOOKUP(JJ$1,'Nakladova matice_2018'!$A$1:$IW$188,81,FALSE),0)</f>
        <v>0</v>
      </c>
      <c r="JK108" s="19">
        <f>IFERROR(HLOOKUP(JK$1,'Nakladova matice_2018'!$A$1:$IW$188,81,FALSE),0)</f>
        <v>0</v>
      </c>
      <c r="JL108" s="19">
        <f>IFERROR(HLOOKUP(JL$1,'Nakladova matice_2018'!$A$1:$IW$188,81,FALSE),0)</f>
        <v>0</v>
      </c>
      <c r="JM108" s="19">
        <f>IFERROR(HLOOKUP(JM$1,'Nakladova matice_2018'!$A$1:$IW$188,81,FALSE),0)</f>
        <v>0</v>
      </c>
      <c r="JN108" s="19">
        <f>IFERROR(HLOOKUP(JN$1,'Nakladova matice_2018'!$A$1:$IW$188,81,FALSE),0)</f>
        <v>0</v>
      </c>
      <c r="JO108" s="19">
        <f>IFERROR(HLOOKUP(JO$1,'Nakladova matice_2018'!$A$1:$IW$188,81,FALSE),0)</f>
        <v>0</v>
      </c>
      <c r="JP108" s="19">
        <f>IFERROR(HLOOKUP(JP$1,'Nakladova matice_2018'!$A$1:$IW$188,81,FALSE),0)</f>
        <v>0</v>
      </c>
      <c r="JQ108" s="19">
        <f>IFERROR(HLOOKUP(JQ$1,'Nakladova matice_2018'!$A$1:$IW$188,81,FALSE),0)</f>
        <v>0</v>
      </c>
      <c r="JR108" s="19">
        <f>IFERROR(HLOOKUP(JR$1,'Nakladova matice_2018'!$A$1:$IW$188,81,FALSE),0)</f>
        <v>32443.439999999999</v>
      </c>
      <c r="JS108" s="19">
        <f>IFERROR(HLOOKUP(JS$1,'Nakladova matice_2018'!$A$1:$IW$188,81,FALSE),0)</f>
        <v>0</v>
      </c>
      <c r="JT108" s="19">
        <f>IFERROR(HLOOKUP(JT$1,'Nakladova matice_2018'!$A$1:$IW$188,81,FALSE),0)</f>
        <v>8462</v>
      </c>
      <c r="JU108" s="19">
        <f>IFERROR(HLOOKUP(JU$1,'Nakladova matice_2018'!$A$1:$IW$188,81,FALSE),0)</f>
        <v>18918</v>
      </c>
      <c r="JV108" s="19">
        <f>IFERROR(HLOOKUP(JV$1,'Nakladova matice_2018'!$A$1:$IW$188,81,FALSE),0)</f>
        <v>530928.07999999996</v>
      </c>
      <c r="JW108" s="19">
        <f>IFERROR(HLOOKUP(JW$1,'Nakladova matice_2018'!$A$1:$IW$188,81,FALSE),0)</f>
        <v>0</v>
      </c>
      <c r="JX108" s="19">
        <f>IFERROR(HLOOKUP(JX$1,'Nakladova matice_2018'!$A$1:$IW$188,81,FALSE),0)</f>
        <v>0</v>
      </c>
      <c r="JY108" s="19">
        <f>IFERROR(HLOOKUP(JY$1,'Nakladova matice_2018'!$A$1:$IW$188,81,FALSE),0)</f>
        <v>0</v>
      </c>
      <c r="JZ108" s="19">
        <f>IFERROR(HLOOKUP(JZ$1,'Nakladova matice_2018'!$A$1:$IW$188,81,FALSE),0)</f>
        <v>0</v>
      </c>
      <c r="KA108" s="19">
        <f>IFERROR(HLOOKUP(KA$1,'Nakladova matice_2018'!$A$1:$IW$188,81,FALSE),0)</f>
        <v>0</v>
      </c>
      <c r="KB108" s="19">
        <f>IFERROR(HLOOKUP(KB$1,'Nakladova matice_2018'!$A$1:$IW$188,81,FALSE),0)</f>
        <v>0</v>
      </c>
      <c r="KC108" s="19">
        <f>IFERROR(HLOOKUP(KC$1,'Nakladova matice_2018'!$A$1:$IW$188,81,FALSE),0)</f>
        <v>3255</v>
      </c>
      <c r="KD108" s="19">
        <f>IFERROR(HLOOKUP(KD$1,'Nakladova matice_2018'!$A$1:$IW$188,81,FALSE),0)</f>
        <v>0</v>
      </c>
      <c r="KE108" s="19">
        <f>IFERROR(HLOOKUP(KE$1,'Nakladova matice_2018'!$A$1:$IW$188,81,FALSE),0)</f>
        <v>0</v>
      </c>
      <c r="KF108" s="19">
        <f>IFERROR(HLOOKUP(KF$1,'Nakladova matice_2018'!$A$1:$IW$188,81,FALSE),0)</f>
        <v>0</v>
      </c>
      <c r="KG108" s="19">
        <f>IFERROR(HLOOKUP(KG$1,'Nakladova matice_2018'!$A$1:$IW$188,81,FALSE),0)</f>
        <v>0</v>
      </c>
      <c r="KH108" s="19">
        <f>IFERROR(HLOOKUP(KH$1,'Nakladova matice_2018'!$A$1:$IW$188,81,FALSE),0)</f>
        <v>0</v>
      </c>
      <c r="KI108" s="19">
        <f>IFERROR(HLOOKUP(KI$1,'Nakladova matice_2018'!$A$1:$IW$188,81,FALSE),0)</f>
        <v>0</v>
      </c>
      <c r="KJ108" s="19">
        <f>IFERROR(HLOOKUP(KJ$1,'Nakladova matice_2018'!$A$1:$IW$188,81,FALSE),0)</f>
        <v>0</v>
      </c>
      <c r="KK108" s="19">
        <f>IFERROR(HLOOKUP(KK$1,'Nakladova matice_2018'!$A$1:$IW$188,81,FALSE),0)</f>
        <v>0</v>
      </c>
      <c r="KL108" s="19">
        <f>IFERROR(HLOOKUP(KL$1,'Nakladova matice_2018'!$A$1:$IW$188,81,FALSE),0)</f>
        <v>0</v>
      </c>
      <c r="KM108" s="19">
        <f>IFERROR(HLOOKUP(KM$1,'Nakladova matice_2018'!$A$1:$IW$188,81,FALSE),0)</f>
        <v>0</v>
      </c>
      <c r="KN108" s="19">
        <f>IFERROR(HLOOKUP(KN$1,'Nakladova matice_2018'!$A$1:$IW$188,81,FALSE),0)</f>
        <v>0</v>
      </c>
      <c r="KO108" s="19">
        <f>IFERROR(HLOOKUP(KO$1,'Nakladova matice_2018'!$A$1:$IW$188,81,FALSE),0)</f>
        <v>0</v>
      </c>
      <c r="KP108" s="19">
        <f>IFERROR(HLOOKUP(KP$1,'Nakladova matice_2018'!$A$1:$IW$188,81,FALSE),0)</f>
        <v>0</v>
      </c>
      <c r="KQ108" s="19">
        <f>IFERROR(HLOOKUP(KQ$1,'Nakladova matice_2018'!$A$1:$IW$188,81,FALSE),0)</f>
        <v>0</v>
      </c>
      <c r="KR108" s="19">
        <f>IFERROR(HLOOKUP(KR$1,'Nakladova matice_2018'!$A$1:$IW$188,81,FALSE),0)</f>
        <v>0</v>
      </c>
      <c r="KS108" s="19">
        <f>IFERROR(HLOOKUP(KS$1,'Nakladova matice_2018'!$A$1:$IW$188,81,FALSE),0)</f>
        <v>0</v>
      </c>
      <c r="KT108" s="19">
        <f>IFERROR(HLOOKUP(KT$1,'Nakladova matice_2018'!$A$1:$IW$188,81,FALSE),0)</f>
        <v>0</v>
      </c>
      <c r="KU108" s="19">
        <f>IFERROR(HLOOKUP(KU$1,'Nakladova matice_2018'!$A$1:$IW$188,81,FALSE),0)</f>
        <v>0</v>
      </c>
      <c r="KV108" s="19">
        <f>IFERROR(HLOOKUP(KV$1,'Nakladova matice_2018'!$A$1:$IW$188,81,FALSE),0)</f>
        <v>0</v>
      </c>
      <c r="KW108" s="19">
        <f>IFERROR(HLOOKUP(KW$1,'Nakladova matice_2018'!$A$1:$IW$188,81,FALSE),0)</f>
        <v>0</v>
      </c>
      <c r="KX108" s="19">
        <f>IFERROR(HLOOKUP(KX$1,'Nakladova matice_2018'!$A$1:$IW$188,81,FALSE),0)</f>
        <v>0</v>
      </c>
      <c r="KY108" s="19">
        <f>IFERROR(HLOOKUP(KY$1,'Nakladova matice_2018'!$A$1:$IW$188,81,FALSE),0)</f>
        <v>0</v>
      </c>
      <c r="KZ108" s="19">
        <f>IFERROR(HLOOKUP(KZ$1,'Nakladova matice_2018'!$A$1:$IW$188,81,FALSE),0)</f>
        <v>36486.269999999997</v>
      </c>
      <c r="LA108" s="19">
        <f>IFERROR(HLOOKUP(LA$1,'Nakladova matice_2018'!$A$1:$IW$188,81,FALSE),0)</f>
        <v>0</v>
      </c>
      <c r="LB108" s="19">
        <f>IFERROR(HLOOKUP(LB$1,'Nakladova matice_2018'!$A$1:$IW$188,81,FALSE),0)</f>
        <v>43314.77</v>
      </c>
      <c r="LC108" s="19">
        <f>IFERROR(HLOOKUP(LC$1,'Nakladova matice_2018'!$A$1:$IW$188,81,FALSE),0)</f>
        <v>0</v>
      </c>
      <c r="LD108" s="19">
        <f>IFERROR(HLOOKUP(LD$1,'Nakladova matice_2018'!$A$1:$IW$188,81,FALSE),0)</f>
        <v>0</v>
      </c>
      <c r="LE108" s="19">
        <f>IFERROR(HLOOKUP(LE$1,'Nakladova matice_2018'!$A$1:$IW$188,81,FALSE),0)</f>
        <v>0</v>
      </c>
      <c r="LF108" s="19">
        <f>IFERROR(HLOOKUP(LF$1,'Nakladova matice_2018'!$A$1:$IW$188,81,FALSE),0)</f>
        <v>0</v>
      </c>
      <c r="LG108" s="19">
        <f>IFERROR(HLOOKUP(LG$1,'Nakladova matice_2018'!$A$1:$IW$188,81,FALSE),0)</f>
        <v>0</v>
      </c>
      <c r="LH108" s="19">
        <f>IFERROR(HLOOKUP(LH$1,'Nakladova matice_2018'!$A$1:$IW$188,81,FALSE),0)</f>
        <v>0</v>
      </c>
      <c r="LI108" s="19">
        <f>IFERROR(HLOOKUP(LI$1,'Nakladova matice_2018'!$A$1:$IW$188,81,FALSE),0)</f>
        <v>0</v>
      </c>
      <c r="LJ108" s="19">
        <f>IFERROR(HLOOKUP(LJ$1,'Nakladova matice_2018'!$A$1:$IW$188,81,FALSE),0)</f>
        <v>0</v>
      </c>
      <c r="LK108" s="19">
        <f>IFERROR(HLOOKUP(LK$1,'Nakladova matice_2018'!$A$1:$IW$188,81,FALSE),0)</f>
        <v>0</v>
      </c>
      <c r="LL108" s="19">
        <f>IFERROR(HLOOKUP(LL$1,'Nakladova matice_2018'!$A$1:$IW$188,81,FALSE),0)</f>
        <v>0</v>
      </c>
      <c r="LM108" s="19">
        <f>IFERROR(HLOOKUP(LM$1,'Nakladova matice_2018'!$A$1:$IW$188,81,FALSE),0)</f>
        <v>0</v>
      </c>
      <c r="LN108" s="19">
        <f>IFERROR(HLOOKUP(LN$1,'Nakladova matice_2018'!$A$1:$IW$188,81,FALSE),0)</f>
        <v>0</v>
      </c>
      <c r="LO108" s="19">
        <f>IFERROR(HLOOKUP(LO$1,'Nakladova matice_2018'!$A$1:$IW$188,81,FALSE),0)</f>
        <v>0</v>
      </c>
      <c r="LP108" s="19">
        <f>IFERROR(HLOOKUP(LP$1,'Nakladova matice_2018'!$A$1:$IW$188,81,FALSE),0)</f>
        <v>0</v>
      </c>
      <c r="LQ108" s="19">
        <f>IFERROR(HLOOKUP(LQ$1,'Nakladova matice_2018'!$A$1:$IW$188,81,FALSE),0)</f>
        <v>0</v>
      </c>
      <c r="LR108" s="19">
        <f>IFERROR(HLOOKUP(LR$1,'Nakladova matice_2018'!$A$1:$IW$188,81,FALSE),0)</f>
        <v>0</v>
      </c>
      <c r="LS108" s="19">
        <f>IFERROR(HLOOKUP(LS$1,'Nakladova matice_2018'!$A$1:$IW$188,81,FALSE),0)</f>
        <v>0</v>
      </c>
      <c r="LT108" s="19">
        <f>IFERROR(HLOOKUP(LT$1,'Nakladova matice_2018'!$A$1:$IW$188,81,FALSE),0)</f>
        <v>0</v>
      </c>
      <c r="LU108" s="19">
        <f>IFERROR(HLOOKUP(LU$1,'Nakladova matice_2018'!$A$1:$IW$188,81,FALSE),0)</f>
        <v>0</v>
      </c>
      <c r="LV108" s="19">
        <f>IFERROR(HLOOKUP(LV$1,'Nakladova matice_2018'!$A$1:$IW$188,81,FALSE),0)</f>
        <v>0</v>
      </c>
      <c r="LW108" s="19">
        <f>IFERROR(HLOOKUP(LW$1,'Nakladova matice_2018'!$A$1:$IW$188,81,FALSE),0)</f>
        <v>0</v>
      </c>
      <c r="LX108" s="19">
        <f>IFERROR(HLOOKUP(LX$1,'Nakladova matice_2018'!$A$1:$IW$188,81,FALSE),0)</f>
        <v>0</v>
      </c>
      <c r="LY108" s="19">
        <f>IFERROR(HLOOKUP(LY$1,'Nakladova matice_2018'!$A$1:$IW$188,81,FALSE),0)</f>
        <v>0</v>
      </c>
      <c r="LZ108" s="19">
        <f>IFERROR(HLOOKUP(LZ$1,'Nakladova matice_2018'!$A$1:$IW$188,81,FALSE),0)</f>
        <v>0</v>
      </c>
      <c r="MA108" s="19">
        <f>IFERROR(HLOOKUP(MA$1,'Nakladova matice_2018'!$A$1:$IW$188,81,FALSE),0)</f>
        <v>0</v>
      </c>
      <c r="MB108" s="19">
        <f>IFERROR(HLOOKUP(MB$1,'Nakladova matice_2018'!$A$1:$IW$188,81,FALSE),0)</f>
        <v>0</v>
      </c>
      <c r="MC108" s="19">
        <f>IFERROR(HLOOKUP(MC$1,'Nakladova matice_2018'!$A$1:$IW$188,81,FALSE),0)</f>
        <v>0</v>
      </c>
      <c r="MD108" s="19">
        <f>IFERROR(HLOOKUP(MD$1,'Nakladova matice_2018'!$A$1:$IW$188,81,FALSE),0)</f>
        <v>0</v>
      </c>
      <c r="ME108" s="19">
        <f>IFERROR(HLOOKUP(ME$1,'Nakladova matice_2018'!$A$1:$IW$188,81,FALSE),0)</f>
        <v>0</v>
      </c>
      <c r="MF108" s="19">
        <f>IFERROR(HLOOKUP(MF$1,'Nakladova matice_2018'!$A$1:$IW$188,81,FALSE),0)</f>
        <v>0</v>
      </c>
      <c r="MG108" s="19">
        <f>IFERROR(HLOOKUP(MG$1,'Nakladova matice_2018'!$A$1:$IW$188,81,FALSE),0)</f>
        <v>0</v>
      </c>
      <c r="MH108" s="19">
        <f>IFERROR(HLOOKUP(MH$1,'Nakladova matice_2018'!$A$1:$IW$188,81,FALSE),0)</f>
        <v>0</v>
      </c>
      <c r="MI108" s="19">
        <f>IFERROR(HLOOKUP(MI$1,'Nakladova matice_2018'!$A$1:$IW$188,81,FALSE),0)</f>
        <v>0</v>
      </c>
      <c r="MJ108" s="19">
        <f>IFERROR(HLOOKUP(MJ$1,'Nakladova matice_2018'!$A$1:$IW$188,81,FALSE),0)</f>
        <v>0</v>
      </c>
      <c r="MK108" s="19">
        <f>IFERROR(HLOOKUP(MK$1,'Nakladova matice_2018'!$A$1:$IW$188,81,FALSE),0)</f>
        <v>0</v>
      </c>
      <c r="ML108" s="19">
        <f>IFERROR(HLOOKUP(ML$1,'Nakladova matice_2018'!$A$1:$IW$188,81,FALSE),0)</f>
        <v>0</v>
      </c>
      <c r="MM108" s="19">
        <f>IFERROR(HLOOKUP(MM$1,'Nakladova matice_2018'!$A$1:$IW$188,81,FALSE),0)</f>
        <v>1423</v>
      </c>
      <c r="MN108" s="19">
        <f>IFERROR(HLOOKUP(MN$1,'Nakladova matice_2018'!$A$1:$IW$188,81,FALSE),0)</f>
        <v>0</v>
      </c>
      <c r="MO108" s="20">
        <f t="shared" si="85"/>
        <v>1475195.6</v>
      </c>
      <c r="MP108" s="20">
        <f>MO108-'Nakladova matice_2018'!IX81</f>
        <v>0</v>
      </c>
    </row>
    <row r="109" spans="1:354" x14ac:dyDescent="0.2">
      <c r="A109" s="27">
        <v>518166</v>
      </c>
      <c r="B109" s="21" t="s">
        <v>249</v>
      </c>
      <c r="C109" s="53">
        <v>0</v>
      </c>
      <c r="D109" s="19">
        <f>IFERROR(HLOOKUP(D$1,'Nakladova matice_2018'!$A$1:$IW$188,82,FALSE),0)</f>
        <v>0</v>
      </c>
      <c r="E109" s="19">
        <f>IFERROR(HLOOKUP(E$1,'Nakladova matice_2018'!$A$1:$IW$188,82,FALSE),0)</f>
        <v>0</v>
      </c>
      <c r="F109" s="19">
        <f>IFERROR(HLOOKUP(F$1,'Nakladova matice_2018'!$A$1:$IW$188,82,FALSE),0)</f>
        <v>0</v>
      </c>
      <c r="G109" s="19">
        <f>IFERROR(HLOOKUP(G$1,'Nakladova matice_2018'!$A$1:$IW$188,82,FALSE),0)</f>
        <v>0</v>
      </c>
      <c r="H109" s="19">
        <f>IFERROR(HLOOKUP(H$1,'Nakladova matice_2018'!$A$1:$IW$188,82,FALSE),0)</f>
        <v>0</v>
      </c>
      <c r="I109" s="19">
        <f>IFERROR(HLOOKUP(I$1,'Nakladova matice_2018'!$A$1:$IW$188,82,FALSE),0)</f>
        <v>0</v>
      </c>
      <c r="J109" s="19">
        <f>IFERROR(HLOOKUP(J$1,'Nakladova matice_2018'!$A$1:$IW$188,82,FALSE),0)</f>
        <v>0</v>
      </c>
      <c r="K109" s="19">
        <f>IFERROR(HLOOKUP(K$1,'Nakladova matice_2018'!$A$1:$IW$188,82,FALSE),0)</f>
        <v>0</v>
      </c>
      <c r="L109" s="19">
        <f>IFERROR(HLOOKUP(L$1,'Nakladova matice_2018'!$A$1:$IW$188,82,FALSE),0)</f>
        <v>0</v>
      </c>
      <c r="M109" s="19">
        <f>IFERROR(HLOOKUP(M$1,'Nakladova matice_2018'!$A$1:$IW$188,82,FALSE),0)</f>
        <v>0</v>
      </c>
      <c r="N109" s="19">
        <f>IFERROR(HLOOKUP(N$1,'Nakladova matice_2018'!$A$1:$IW$188,82,FALSE),0)</f>
        <v>0</v>
      </c>
      <c r="O109" s="19">
        <f>IFERROR(HLOOKUP(O$1,'Nakladova matice_2018'!$A$1:$IW$188,82,FALSE),0)</f>
        <v>4830</v>
      </c>
      <c r="P109" s="19">
        <f>IFERROR(HLOOKUP(P$1,'Nakladova matice_2018'!$A$1:$IW$188,82,FALSE),0)</f>
        <v>0</v>
      </c>
      <c r="Q109" s="19">
        <f>IFERROR(HLOOKUP(Q$1,'Nakladova matice_2018'!$A$1:$IW$188,82,FALSE),0)</f>
        <v>0</v>
      </c>
      <c r="R109" s="19">
        <f>IFERROR(HLOOKUP(R$1,'Nakladova matice_2018'!$A$1:$IW$188,82,FALSE),0)</f>
        <v>134530.03</v>
      </c>
      <c r="S109" s="19">
        <f>IFERROR(HLOOKUP(S$1,'Nakladova matice_2018'!$A$1:$IW$188,82,FALSE),0)</f>
        <v>0</v>
      </c>
      <c r="T109" s="19">
        <f>IFERROR(HLOOKUP(T$1,'Nakladova matice_2018'!$A$1:$IW$188,82,FALSE),0)</f>
        <v>0</v>
      </c>
      <c r="U109" s="19">
        <f>IFERROR(HLOOKUP(U$1,'Nakladova matice_2018'!$A$1:$IW$188,82,FALSE),0)</f>
        <v>0</v>
      </c>
      <c r="V109" s="19">
        <f>IFERROR(HLOOKUP(V$1,'Nakladova matice_2018'!$A$1:$IW$188,82,FALSE),0)</f>
        <v>0</v>
      </c>
      <c r="W109" s="19">
        <f>IFERROR(HLOOKUP(W$1,'Nakladova matice_2018'!$A$1:$IW$188,82,FALSE),0)</f>
        <v>9623.2000000000007</v>
      </c>
      <c r="X109" s="19">
        <f>IFERROR(HLOOKUP(X$1,'Nakladova matice_2018'!$A$1:$IW$188,82,FALSE),0)</f>
        <v>0</v>
      </c>
      <c r="Y109" s="19">
        <f>IFERROR(HLOOKUP(Y$1,'Nakladova matice_2018'!$A$1:$IW$188,82,FALSE),0)</f>
        <v>0</v>
      </c>
      <c r="Z109" s="19">
        <f>IFERROR(HLOOKUP(Z$1,'Nakladova matice_2018'!$A$1:$IW$188,82,FALSE),0)</f>
        <v>9235.2999999999993</v>
      </c>
      <c r="AA109" s="19">
        <f>IFERROR(HLOOKUP(AA$1,'Nakladova matice_2018'!$A$1:$IW$188,82,FALSE),0)</f>
        <v>0</v>
      </c>
      <c r="AB109" s="19">
        <f>IFERROR(HLOOKUP(AB$1,'Nakladova matice_2018'!$A$1:$IW$188,82,FALSE),0)</f>
        <v>0</v>
      </c>
      <c r="AC109" s="19">
        <f>IFERROR(HLOOKUP(AC$1,'Nakladova matice_2018'!$A$1:$IW$188,82,FALSE),0)</f>
        <v>0</v>
      </c>
      <c r="AD109" s="19">
        <f>IFERROR(HLOOKUP(AD$1,'Nakladova matice_2018'!$A$1:$IW$188,82,FALSE),0)</f>
        <v>0</v>
      </c>
      <c r="AE109" s="19">
        <f>IFERROR(HLOOKUP(AE$1,'Nakladova matice_2018'!$A$1:$IW$188,82,FALSE),0)</f>
        <v>0</v>
      </c>
      <c r="AF109" s="19">
        <f>IFERROR(HLOOKUP(AF$1,'Nakladova matice_2018'!$A$1:$IW$188,82,FALSE),0)</f>
        <v>0</v>
      </c>
      <c r="AG109" s="19">
        <f>IFERROR(HLOOKUP(AG$1,'Nakladova matice_2018'!$A$1:$IW$188,82,FALSE),0)</f>
        <v>0</v>
      </c>
      <c r="AH109" s="19">
        <f>IFERROR(HLOOKUP(AH$1,'Nakladova matice_2018'!$A$1:$IW$188,82,FALSE),0)</f>
        <v>0</v>
      </c>
      <c r="AI109" s="19">
        <f>IFERROR(HLOOKUP(AI$1,'Nakladova matice_2018'!$A$1:$IW$188,82,FALSE),0)</f>
        <v>0</v>
      </c>
      <c r="AJ109" s="19">
        <f>IFERROR(HLOOKUP(AJ$1,'Nakladova matice_2018'!$A$1:$IW$188,82,FALSE),0)</f>
        <v>0</v>
      </c>
      <c r="AK109" s="19">
        <f>IFERROR(HLOOKUP(AK$1,'Nakladova matice_2018'!$A$1:$IW$188,82,FALSE),0)</f>
        <v>0</v>
      </c>
      <c r="AL109" s="19">
        <f>IFERROR(HLOOKUP(AL$1,'Nakladova matice_2018'!$A$1:$IW$188,82,FALSE),0)</f>
        <v>0</v>
      </c>
      <c r="AM109" s="19">
        <f>IFERROR(HLOOKUP(AM$1,'Nakladova matice_2018'!$A$1:$IW$188,82,FALSE),0)</f>
        <v>0</v>
      </c>
      <c r="AN109" s="19">
        <f>IFERROR(HLOOKUP(AN$1,'Nakladova matice_2018'!$A$1:$IW$188,82,FALSE),0)</f>
        <v>0</v>
      </c>
      <c r="AO109" s="19">
        <f>IFERROR(HLOOKUP(AO$1,'Nakladova matice_2018'!$A$1:$IW$188,82,FALSE),0)</f>
        <v>0</v>
      </c>
      <c r="AP109" s="19">
        <f>IFERROR(HLOOKUP(AP$1,'Nakladova matice_2018'!$A$1:$IW$188,82,FALSE),0)</f>
        <v>0</v>
      </c>
      <c r="AQ109" s="19">
        <f>IFERROR(HLOOKUP(AQ$1,'Nakladova matice_2018'!$A$1:$IW$188,82,FALSE),0)</f>
        <v>0</v>
      </c>
      <c r="AR109" s="19">
        <f>IFERROR(HLOOKUP(AR$1,'Nakladova matice_2018'!$A$1:$IW$188,82,FALSE),0)</f>
        <v>0</v>
      </c>
      <c r="AS109" s="19">
        <f>IFERROR(HLOOKUP(AS$1,'Nakladova matice_2018'!$A$1:$IW$188,82,FALSE),0)</f>
        <v>0</v>
      </c>
      <c r="AT109" s="19">
        <f>IFERROR(HLOOKUP(AT$1,'Nakladova matice_2018'!$A$1:$IW$188,82,FALSE),0)</f>
        <v>0</v>
      </c>
      <c r="AU109" s="19">
        <f>IFERROR(HLOOKUP(AU$1,'Nakladova matice_2018'!$A$1:$IW$188,82,FALSE),0)</f>
        <v>0</v>
      </c>
      <c r="AV109" s="19">
        <f>IFERROR(HLOOKUP(AV$1,'Nakladova matice_2018'!$A$1:$IW$188,82,FALSE),0)</f>
        <v>0</v>
      </c>
      <c r="AW109" s="19">
        <f>IFERROR(HLOOKUP(AW$1,'Nakladova matice_2018'!$A$1:$IW$188,82,FALSE),0)</f>
        <v>0</v>
      </c>
      <c r="AX109" s="19">
        <f>IFERROR(HLOOKUP(AX$1,'Nakladova matice_2018'!$A$1:$IW$188,82,FALSE),0)</f>
        <v>15598.87</v>
      </c>
      <c r="AY109" s="19">
        <f>IFERROR(HLOOKUP(AY$1,'Nakladova matice_2018'!$A$1:$IW$188,82,FALSE),0)</f>
        <v>0</v>
      </c>
      <c r="AZ109" s="19">
        <f>IFERROR(HLOOKUP(AZ$1,'Nakladova matice_2018'!$A$1:$IW$188,82,FALSE),0)</f>
        <v>0</v>
      </c>
      <c r="BA109" s="19">
        <f>IFERROR(HLOOKUP(BA$1,'Nakladova matice_2018'!$A$1:$IW$188,82,FALSE),0)</f>
        <v>0</v>
      </c>
      <c r="BB109" s="19">
        <f>IFERROR(HLOOKUP(BB$1,'Nakladova matice_2018'!$A$1:$IW$188,82,FALSE),0)</f>
        <v>0</v>
      </c>
      <c r="BC109" s="19">
        <f>IFERROR(HLOOKUP(BC$1,'Nakladova matice_2018'!$A$1:$IW$188,82,FALSE),0)</f>
        <v>0</v>
      </c>
      <c r="BD109" s="19">
        <f>IFERROR(HLOOKUP(BD$1,'Nakladova matice_2018'!$A$1:$IW$188,82,FALSE),0)</f>
        <v>0</v>
      </c>
      <c r="BE109" s="19">
        <f>IFERROR(HLOOKUP(BE$1,'Nakladova matice_2018'!$A$1:$IW$188,82,FALSE),0)</f>
        <v>0</v>
      </c>
      <c r="BF109" s="19">
        <f>IFERROR(HLOOKUP(BF$1,'Nakladova matice_2018'!$A$1:$IW$188,82,FALSE),0)</f>
        <v>0</v>
      </c>
      <c r="BG109" s="19">
        <f>IFERROR(HLOOKUP(BG$1,'Nakladova matice_2018'!$A$1:$IW$188,82,FALSE),0)</f>
        <v>0</v>
      </c>
      <c r="BH109" s="19">
        <f>IFERROR(HLOOKUP(BH$1,'Nakladova matice_2018'!$A$1:$IW$188,82,FALSE),0)</f>
        <v>0</v>
      </c>
      <c r="BI109" s="19">
        <f>IFERROR(HLOOKUP(BI$1,'Nakladova matice_2018'!$A$1:$IW$188,82,FALSE),0)</f>
        <v>51787</v>
      </c>
      <c r="BJ109" s="19">
        <f>IFERROR(HLOOKUP(BJ$1,'Nakladova matice_2018'!$A$1:$IW$188,82,FALSE),0)</f>
        <v>0</v>
      </c>
      <c r="BK109" s="19">
        <f>IFERROR(HLOOKUP(BK$1,'Nakladova matice_2018'!$A$1:$IW$188,82,FALSE),0)</f>
        <v>0</v>
      </c>
      <c r="BL109" s="19">
        <f>IFERROR(HLOOKUP(BL$1,'Nakladova matice_2018'!$A$1:$IW$188,82,FALSE),0)</f>
        <v>0</v>
      </c>
      <c r="BM109" s="19">
        <f>IFERROR(HLOOKUP(BM$1,'Nakladova matice_2018'!$A$1:$IW$188,82,FALSE),0)</f>
        <v>0</v>
      </c>
      <c r="BN109" s="19">
        <f>IFERROR(HLOOKUP(BN$1,'Nakladova matice_2018'!$A$1:$IW$188,82,FALSE),0)</f>
        <v>0</v>
      </c>
      <c r="BO109" s="19">
        <f>IFERROR(HLOOKUP(BO$1,'Nakladova matice_2018'!$A$1:$IW$188,82,FALSE),0)</f>
        <v>0</v>
      </c>
      <c r="BP109" s="19">
        <f>IFERROR(HLOOKUP(BP$1,'Nakladova matice_2018'!$A$1:$IW$188,82,FALSE),0)</f>
        <v>0</v>
      </c>
      <c r="BQ109" s="19">
        <f>IFERROR(HLOOKUP(BQ$1,'Nakladova matice_2018'!$A$1:$IW$188,82,FALSE),0)</f>
        <v>0</v>
      </c>
      <c r="BR109" s="19">
        <f>IFERROR(HLOOKUP(BR$1,'Nakladova matice_2018'!$A$1:$IW$188,82,FALSE),0)</f>
        <v>0</v>
      </c>
      <c r="BS109" s="19">
        <f>IFERROR(HLOOKUP(BS$1,'Nakladova matice_2018'!$A$1:$IW$188,82,FALSE),0)</f>
        <v>0</v>
      </c>
      <c r="BT109" s="19">
        <f>IFERROR(HLOOKUP(BT$1,'Nakladova matice_2018'!$A$1:$IW$188,82,FALSE),0)</f>
        <v>0</v>
      </c>
      <c r="BU109" s="19">
        <f>IFERROR(HLOOKUP(BU$1,'Nakladova matice_2018'!$A$1:$IW$188,82,FALSE),0)</f>
        <v>0</v>
      </c>
      <c r="BV109" s="19">
        <f>IFERROR(HLOOKUP(BV$1,'Nakladova matice_2018'!$A$1:$IW$188,82,FALSE),0)</f>
        <v>0</v>
      </c>
      <c r="BW109" s="19">
        <f>IFERROR(HLOOKUP(BW$1,'Nakladova matice_2018'!$A$1:$IW$188,82,FALSE),0)</f>
        <v>0</v>
      </c>
      <c r="BX109" s="19">
        <f>IFERROR(HLOOKUP(BX$1,'Nakladova matice_2018'!$A$1:$IW$188,82,FALSE),0)</f>
        <v>16291.92</v>
      </c>
      <c r="BY109" s="19">
        <f>IFERROR(HLOOKUP(BY$1,'Nakladova matice_2018'!$A$1:$IW$188,82,FALSE),0)</f>
        <v>0</v>
      </c>
      <c r="BZ109" s="19">
        <f>IFERROR(HLOOKUP(BZ$1,'Nakladova matice_2018'!$A$1:$IW$188,82,FALSE),0)</f>
        <v>0</v>
      </c>
      <c r="CA109" s="19">
        <f>IFERROR(HLOOKUP(CA$1,'Nakladova matice_2018'!$A$1:$IW$188,82,FALSE),0)</f>
        <v>0</v>
      </c>
      <c r="CB109" s="19">
        <f>IFERROR(HLOOKUP(CB$1,'Nakladova matice_2018'!$A$1:$IW$188,82,FALSE),0)</f>
        <v>0</v>
      </c>
      <c r="CC109" s="19">
        <f>IFERROR(HLOOKUP(CC$1,'Nakladova matice_2018'!$A$1:$IW$188,82,FALSE),0)</f>
        <v>0</v>
      </c>
      <c r="CD109" s="19">
        <f>IFERROR(HLOOKUP(CD$1,'Nakladova matice_2018'!$A$1:$IW$188,82,FALSE),0)</f>
        <v>30285</v>
      </c>
      <c r="CE109" s="19">
        <f>IFERROR(HLOOKUP(CE$1,'Nakladova matice_2018'!$A$1:$IW$188,82,FALSE),0)</f>
        <v>0</v>
      </c>
      <c r="CF109" s="19">
        <f>IFERROR(HLOOKUP(CF$1,'Nakladova matice_2018'!$A$1:$IW$188,82,FALSE),0)</f>
        <v>0</v>
      </c>
      <c r="CG109" s="19">
        <f>IFERROR(HLOOKUP(CG$1,'Nakladova matice_2018'!$A$1:$IW$188,82,FALSE),0)</f>
        <v>0</v>
      </c>
      <c r="CH109" s="19">
        <f>IFERROR(HLOOKUP(CH$1,'Nakladova matice_2018'!$A$1:$IW$188,82,FALSE),0)</f>
        <v>0</v>
      </c>
      <c r="CI109" s="19">
        <f>IFERROR(HLOOKUP(CI$1,'Nakladova matice_2018'!$A$1:$IW$188,82,FALSE),0)</f>
        <v>0</v>
      </c>
      <c r="CJ109" s="19">
        <f>IFERROR(HLOOKUP(CJ$1,'Nakladova matice_2018'!$A$1:$IW$188,82,FALSE),0)</f>
        <v>0</v>
      </c>
      <c r="CK109" s="19">
        <f>IFERROR(HLOOKUP(CK$1,'Nakladova matice_2018'!$A$1:$IW$188,82,FALSE),0)</f>
        <v>0</v>
      </c>
      <c r="CL109" s="19">
        <f>IFERROR(HLOOKUP(CL$1,'Nakladova matice_2018'!$A$1:$IW$188,82,FALSE),0)</f>
        <v>0</v>
      </c>
      <c r="CM109" s="19">
        <f>IFERROR(HLOOKUP(CM$1,'Nakladova matice_2018'!$A$1:$IW$188,82,FALSE),0)</f>
        <v>0</v>
      </c>
      <c r="CN109" s="19">
        <f>IFERROR(HLOOKUP(CN$1,'Nakladova matice_2018'!$A$1:$IW$188,82,FALSE),0)</f>
        <v>64173.94</v>
      </c>
      <c r="CO109" s="19">
        <f>IFERROR(HLOOKUP(CO$1,'Nakladova matice_2018'!$A$1:$IW$188,82,FALSE),0)</f>
        <v>0</v>
      </c>
      <c r="CP109" s="19">
        <f>IFERROR(HLOOKUP(CP$1,'Nakladova matice_2018'!$A$1:$IW$188,82,FALSE),0)</f>
        <v>0</v>
      </c>
      <c r="CQ109" s="19">
        <f>IFERROR(HLOOKUP(CQ$1,'Nakladova matice_2018'!$A$1:$IW$188,82,FALSE),0)</f>
        <v>0</v>
      </c>
      <c r="CR109" s="19">
        <f>IFERROR(HLOOKUP(CR$1,'Nakladova matice_2018'!$A$1:$IW$188,82,FALSE),0)</f>
        <v>0</v>
      </c>
      <c r="CS109" s="19">
        <f>IFERROR(HLOOKUP(CS$1,'Nakladova matice_2018'!$A$1:$IW$188,82,FALSE),0)</f>
        <v>0</v>
      </c>
      <c r="CT109" s="19">
        <f>IFERROR(HLOOKUP(CT$1,'Nakladova matice_2018'!$A$1:$IW$188,82,FALSE),0)</f>
        <v>39438</v>
      </c>
      <c r="CU109" s="19">
        <f>IFERROR(HLOOKUP(CU$1,'Nakladova matice_2018'!$A$1:$IW$188,82,FALSE),0)</f>
        <v>0</v>
      </c>
      <c r="CV109" s="19">
        <f>IFERROR(HLOOKUP(CV$1,'Nakladova matice_2018'!$A$1:$IW$188,82,FALSE),0)</f>
        <v>31290</v>
      </c>
      <c r="CW109" s="19">
        <f>IFERROR(HLOOKUP(CW$1,'Nakladova matice_2018'!$A$1:$IW$188,82,FALSE),0)</f>
        <v>0</v>
      </c>
      <c r="CX109" s="19">
        <f>IFERROR(HLOOKUP(CX$1,'Nakladova matice_2018'!$A$1:$IW$188,82,FALSE),0)</f>
        <v>0</v>
      </c>
      <c r="CY109" s="19">
        <f>IFERROR(HLOOKUP(CY$1,'Nakladova matice_2018'!$A$1:$IW$188,82,FALSE),0)</f>
        <v>0</v>
      </c>
      <c r="CZ109" s="19">
        <f>IFERROR(HLOOKUP(CZ$1,'Nakladova matice_2018'!$A$1:$IW$188,82,FALSE),0)</f>
        <v>0</v>
      </c>
      <c r="DA109" s="19">
        <f>IFERROR(HLOOKUP(DA$1,'Nakladova matice_2018'!$A$1:$IW$188,82,FALSE),0)</f>
        <v>6739</v>
      </c>
      <c r="DB109" s="19">
        <f>IFERROR(HLOOKUP(DB$1,'Nakladova matice_2018'!$A$1:$IW$188,82,FALSE),0)</f>
        <v>4485</v>
      </c>
      <c r="DC109" s="19">
        <f>IFERROR(HLOOKUP(DC$1,'Nakladova matice_2018'!$A$1:$IW$188,82,FALSE),0)</f>
        <v>0</v>
      </c>
      <c r="DD109" s="19">
        <f>IFERROR(HLOOKUP(DD$1,'Nakladova matice_2018'!$A$1:$IW$188,82,FALSE),0)</f>
        <v>0</v>
      </c>
      <c r="DE109" s="19">
        <f>IFERROR(HLOOKUP(DE$1,'Nakladova matice_2018'!$A$1:$IW$188,82,FALSE),0)</f>
        <v>0</v>
      </c>
      <c r="DF109" s="19">
        <f>IFERROR(HLOOKUP(DF$1,'Nakladova matice_2018'!$A$1:$IW$188,82,FALSE),0)</f>
        <v>0</v>
      </c>
      <c r="DG109" s="19">
        <f>IFERROR(HLOOKUP(DG$1,'Nakladova matice_2018'!$A$1:$IW$188,82,FALSE),0)</f>
        <v>0</v>
      </c>
      <c r="DH109" s="19">
        <f>IFERROR(HLOOKUP(DH$1,'Nakladova matice_2018'!$A$1:$IW$188,82,FALSE),0)</f>
        <v>0</v>
      </c>
      <c r="DI109" s="19">
        <f>IFERROR(HLOOKUP(DI$1,'Nakladova matice_2018'!$A$1:$IW$188,82,FALSE),0)</f>
        <v>0</v>
      </c>
      <c r="DJ109" s="19">
        <f>IFERROR(HLOOKUP(DJ$1,'Nakladova matice_2018'!$A$1:$IW$188,82,FALSE),0)</f>
        <v>0</v>
      </c>
      <c r="DK109" s="19">
        <f>IFERROR(HLOOKUP(DK$1,'Nakladova matice_2018'!$A$1:$IW$188,82,FALSE),0)</f>
        <v>0</v>
      </c>
      <c r="DL109" s="19">
        <f>IFERROR(HLOOKUP(DL$1,'Nakladova matice_2018'!$A$1:$IW$188,82,FALSE),0)</f>
        <v>0</v>
      </c>
      <c r="DM109" s="19">
        <f>IFERROR(HLOOKUP(DM$1,'Nakladova matice_2018'!$A$1:$IW$188,82,FALSE),0)</f>
        <v>0</v>
      </c>
      <c r="DN109" s="19">
        <f>IFERROR(HLOOKUP(DN$1,'Nakladova matice_2018'!$A$1:$IW$188,82,FALSE),0)</f>
        <v>0</v>
      </c>
      <c r="DO109" s="19">
        <f>IFERROR(HLOOKUP(DO$1,'Nakladova matice_2018'!$A$1:$IW$188,82,FALSE),0)</f>
        <v>0</v>
      </c>
      <c r="DP109" s="19">
        <f>IFERROR(HLOOKUP(DP$1,'Nakladova matice_2018'!$A$1:$IW$188,82,FALSE),0)</f>
        <v>0</v>
      </c>
      <c r="DQ109" s="19">
        <f>IFERROR(HLOOKUP(DQ$1,'Nakladova matice_2018'!$A$1:$IW$188,82,FALSE),0)</f>
        <v>0</v>
      </c>
      <c r="DR109" s="19">
        <f>IFERROR(HLOOKUP(DR$1,'Nakladova matice_2018'!$A$1:$IW$188,82,FALSE),0)</f>
        <v>0</v>
      </c>
      <c r="DS109" s="19">
        <f>IFERROR(HLOOKUP(DS$1,'Nakladova matice_2018'!$A$1:$IW$188,82,FALSE),0)</f>
        <v>0</v>
      </c>
      <c r="DT109" s="19">
        <f>IFERROR(HLOOKUP(DT$1,'Nakladova matice_2018'!$A$1:$IW$188,82,FALSE),0)</f>
        <v>0</v>
      </c>
      <c r="DU109" s="19">
        <f>IFERROR(HLOOKUP(DU$1,'Nakladova matice_2018'!$A$1:$IW$188,82,FALSE),0)</f>
        <v>35937</v>
      </c>
      <c r="DV109" s="19">
        <f>IFERROR(HLOOKUP(DV$1,'Nakladova matice_2018'!$A$1:$IW$188,82,FALSE),0)</f>
        <v>1380</v>
      </c>
      <c r="DW109" s="19">
        <f>IFERROR(HLOOKUP(DW$1,'Nakladova matice_2018'!$A$1:$IW$188,82,FALSE),0)</f>
        <v>0</v>
      </c>
      <c r="DX109" s="19">
        <f>IFERROR(HLOOKUP(DX$1,'Nakladova matice_2018'!$A$1:$IW$188,82,FALSE),0)</f>
        <v>0</v>
      </c>
      <c r="DY109" s="19">
        <f>IFERROR(HLOOKUP(DY$1,'Nakladova matice_2018'!$A$1:$IW$188,82,FALSE),0)</f>
        <v>26627.65</v>
      </c>
      <c r="DZ109" s="19">
        <f>IFERROR(HLOOKUP(DZ$1,'Nakladova matice_2018'!$A$1:$IW$188,82,FALSE),0)</f>
        <v>2240</v>
      </c>
      <c r="EA109" s="19">
        <f>IFERROR(HLOOKUP(EA$1,'Nakladova matice_2018'!$A$1:$IW$188,82,FALSE),0)</f>
        <v>0</v>
      </c>
      <c r="EB109" s="19">
        <f>IFERROR(HLOOKUP(EB$1,'Nakladova matice_2018'!$A$1:$IW$188,82,FALSE),0)</f>
        <v>0</v>
      </c>
      <c r="EC109" s="19">
        <f>IFERROR(HLOOKUP(EC$1,'Nakladova matice_2018'!$A$1:$IW$188,82,FALSE),0)</f>
        <v>0</v>
      </c>
      <c r="ED109" s="19">
        <f>IFERROR(HLOOKUP(ED$1,'Nakladova matice_2018'!$A$1:$IW$188,82,FALSE),0)</f>
        <v>0</v>
      </c>
      <c r="EE109" s="19">
        <f>IFERROR(HLOOKUP(EE$1,'Nakladova matice_2018'!$A$1:$IW$188,82,FALSE),0)</f>
        <v>25588</v>
      </c>
      <c r="EF109" s="19">
        <f>IFERROR(HLOOKUP(EF$1,'Nakladova matice_2018'!$A$1:$IW$188,82,FALSE),0)</f>
        <v>0</v>
      </c>
      <c r="EG109" s="19">
        <f>IFERROR(HLOOKUP(EG$1,'Nakladova matice_2018'!$A$1:$IW$188,82,FALSE),0)</f>
        <v>37180</v>
      </c>
      <c r="EH109" s="19">
        <f>IFERROR(HLOOKUP(EH$1,'Nakladova matice_2018'!$A$1:$IW$188,82,FALSE),0)</f>
        <v>0</v>
      </c>
      <c r="EI109" s="19">
        <f>IFERROR(HLOOKUP(EI$1,'Nakladova matice_2018'!$A$1:$IW$188,82,FALSE),0)</f>
        <v>0</v>
      </c>
      <c r="EJ109" s="19">
        <f>IFERROR(HLOOKUP(EJ$1,'Nakladova matice_2018'!$A$1:$IW$188,82,FALSE),0)</f>
        <v>48521.88</v>
      </c>
      <c r="EK109" s="19">
        <f>IFERROR(HLOOKUP(EK$1,'Nakladova matice_2018'!$A$1:$IW$188,82,FALSE),0)</f>
        <v>0</v>
      </c>
      <c r="EL109" s="19">
        <f>IFERROR(HLOOKUP(EL$1,'Nakladova matice_2018'!$A$1:$IW$188,82,FALSE),0)</f>
        <v>0</v>
      </c>
      <c r="EM109" s="19">
        <f>IFERROR(HLOOKUP(EM$1,'Nakladova matice_2018'!$A$1:$IW$188,82,FALSE),0)</f>
        <v>0</v>
      </c>
      <c r="EN109" s="19">
        <f>IFERROR(HLOOKUP(EN$1,'Nakladova matice_2018'!$A$1:$IW$188,82,FALSE),0)</f>
        <v>0</v>
      </c>
      <c r="EO109" s="19">
        <f>IFERROR(HLOOKUP(EO$1,'Nakladova matice_2018'!$A$1:$IW$188,82,FALSE),0)</f>
        <v>0</v>
      </c>
      <c r="EP109" s="19">
        <f>IFERROR(HLOOKUP(EP$1,'Nakladova matice_2018'!$A$1:$IW$188,82,FALSE),0)</f>
        <v>0</v>
      </c>
      <c r="EQ109" s="19">
        <f>IFERROR(HLOOKUP(EQ$1,'Nakladova matice_2018'!$A$1:$IW$188,82,FALSE),0)</f>
        <v>0</v>
      </c>
      <c r="ER109" s="19">
        <f>IFERROR(HLOOKUP(ER$1,'Nakladova matice_2018'!$A$1:$IW$188,82,FALSE),0)</f>
        <v>0</v>
      </c>
      <c r="ES109" s="19">
        <f>IFERROR(HLOOKUP(ES$1,'Nakladova matice_2018'!$A$1:$IW$188,82,FALSE),0)</f>
        <v>11005</v>
      </c>
      <c r="ET109" s="19">
        <f>IFERROR(HLOOKUP(ET$1,'Nakladova matice_2018'!$A$1:$IW$188,82,FALSE),0)</f>
        <v>0</v>
      </c>
      <c r="EU109" s="19">
        <f>IFERROR(HLOOKUP(EU$1,'Nakladova matice_2018'!$A$1:$IW$188,82,FALSE),0)</f>
        <v>0</v>
      </c>
      <c r="EV109" s="19">
        <f>IFERROR(HLOOKUP(EV$1,'Nakladova matice_2018'!$A$1:$IW$188,82,FALSE),0)</f>
        <v>0</v>
      </c>
      <c r="EW109" s="19">
        <f>IFERROR(HLOOKUP(EW$1,'Nakladova matice_2018'!$A$1:$IW$188,82,FALSE),0)</f>
        <v>0</v>
      </c>
      <c r="EX109" s="19">
        <f>IFERROR(HLOOKUP(EX$1,'Nakladova matice_2018'!$A$1:$IW$188,82,FALSE),0)</f>
        <v>0</v>
      </c>
      <c r="EY109" s="19">
        <f>IFERROR(HLOOKUP(EY$1,'Nakladova matice_2018'!$A$1:$IW$188,82,FALSE),0)</f>
        <v>0</v>
      </c>
      <c r="EZ109" s="19">
        <f>IFERROR(HLOOKUP(EZ$1,'Nakladova matice_2018'!$A$1:$IW$188,82,FALSE),0)</f>
        <v>0</v>
      </c>
      <c r="FA109" s="19">
        <f>IFERROR(HLOOKUP(FA$1,'Nakladova matice_2018'!$A$1:$IW$188,82,FALSE),0)</f>
        <v>0</v>
      </c>
      <c r="FB109" s="19">
        <f>IFERROR(HLOOKUP(FB$1,'Nakladova matice_2018'!$A$1:$IW$188,82,FALSE),0)</f>
        <v>0</v>
      </c>
      <c r="FC109" s="19">
        <f>IFERROR(HLOOKUP(FC$1,'Nakladova matice_2018'!$A$1:$IW$188,82,FALSE),0)</f>
        <v>0</v>
      </c>
      <c r="FD109" s="19">
        <f>IFERROR(HLOOKUP(FD$1,'Nakladova matice_2018'!$A$1:$IW$188,82,FALSE),0)</f>
        <v>0</v>
      </c>
      <c r="FE109" s="19">
        <f>IFERROR(HLOOKUP(FE$1,'Nakladova matice_2018'!$A$1:$IW$188,82,FALSE),0)</f>
        <v>0</v>
      </c>
      <c r="FF109" s="19">
        <f>IFERROR(HLOOKUP(FF$1,'Nakladova matice_2018'!$A$1:$IW$188,82,FALSE),0)</f>
        <v>0</v>
      </c>
      <c r="FG109" s="19">
        <f>IFERROR(HLOOKUP(FG$1,'Nakladova matice_2018'!$A$1:$IW$188,82,FALSE),0)</f>
        <v>0</v>
      </c>
      <c r="FH109" s="19">
        <f>IFERROR(HLOOKUP(FH$1,'Nakladova matice_2018'!$A$1:$IW$188,82,FALSE),0)</f>
        <v>0</v>
      </c>
      <c r="FI109" s="19">
        <f>IFERROR(HLOOKUP(FI$1,'Nakladova matice_2018'!$A$1:$IW$188,82,FALSE),0)</f>
        <v>0</v>
      </c>
      <c r="FJ109" s="19">
        <f>IFERROR(HLOOKUP(FJ$1,'Nakladova matice_2018'!$A$1:$IW$188,82,FALSE),0)</f>
        <v>173211.51</v>
      </c>
      <c r="FK109" s="19">
        <f>IFERROR(HLOOKUP(FK$1,'Nakladova matice_2018'!$A$1:$IW$188,82,FALSE),0)</f>
        <v>26594</v>
      </c>
      <c r="FL109" s="19">
        <f>IFERROR(HLOOKUP(FL$1,'Nakladova matice_2018'!$A$1:$IW$188,82,FALSE),0)</f>
        <v>0</v>
      </c>
      <c r="FM109" s="19">
        <f>IFERROR(HLOOKUP(FM$1,'Nakladova matice_2018'!$A$1:$IW$188,82,FALSE),0)</f>
        <v>0</v>
      </c>
      <c r="FN109" s="19">
        <f>IFERROR(HLOOKUP(FN$1,'Nakladova matice_2018'!$A$1:$IW$188,82,FALSE),0)</f>
        <v>0</v>
      </c>
      <c r="FO109" s="19">
        <f>IFERROR(HLOOKUP(FO$1,'Nakladova matice_2018'!$A$1:$IW$188,82,FALSE),0)</f>
        <v>266410.56</v>
      </c>
      <c r="FP109" s="19">
        <f>IFERROR(HLOOKUP(FP$1,'Nakladova matice_2018'!$A$1:$IW$188,82,FALSE),0)</f>
        <v>0</v>
      </c>
      <c r="FQ109" s="19">
        <f>IFERROR(HLOOKUP(FQ$1,'Nakladova matice_2018'!$A$1:$IW$188,82,FALSE),0)</f>
        <v>1</v>
      </c>
      <c r="FR109" s="19">
        <f>IFERROR(HLOOKUP(FR$1,'Nakladova matice_2018'!$A$1:$IW$188,82,FALSE),0)</f>
        <v>0</v>
      </c>
      <c r="FS109" s="19">
        <f>IFERROR(HLOOKUP(FS$1,'Nakladova matice_2018'!$A$1:$IW$188,82,FALSE),0)</f>
        <v>0</v>
      </c>
      <c r="FT109" s="19">
        <f>IFERROR(HLOOKUP(FT$1,'Nakladova matice_2018'!$A$1:$IW$188,82,FALSE),0)</f>
        <v>39513.760000000002</v>
      </c>
      <c r="FU109" s="19">
        <f>IFERROR(HLOOKUP(FU$1,'Nakladova matice_2018'!$A$1:$IW$188,82,FALSE),0)</f>
        <v>0</v>
      </c>
      <c r="FV109" s="19">
        <f>IFERROR(HLOOKUP(FV$1,'Nakladova matice_2018'!$A$1:$IW$188,82,FALSE),0)</f>
        <v>0</v>
      </c>
      <c r="FW109" s="19">
        <f>IFERROR(HLOOKUP(FW$1,'Nakladova matice_2018'!$A$1:$IW$188,82,FALSE),0)</f>
        <v>0</v>
      </c>
      <c r="FX109" s="19">
        <f>IFERROR(HLOOKUP(FX$1,'Nakladova matice_2018'!$A$1:$IW$188,82,FALSE),0)</f>
        <v>0</v>
      </c>
      <c r="FY109" s="19">
        <f>IFERROR(HLOOKUP(FY$1,'Nakladova matice_2018'!$A$1:$IW$188,82,FALSE),0)</f>
        <v>162564</v>
      </c>
      <c r="FZ109" s="19">
        <f>IFERROR(HLOOKUP(FZ$1,'Nakladova matice_2018'!$A$1:$IW$188,82,FALSE),0)</f>
        <v>0</v>
      </c>
      <c r="GA109" s="19">
        <f>IFERROR(HLOOKUP(GA$1,'Nakladova matice_2018'!$A$1:$IW$188,82,FALSE),0)</f>
        <v>0</v>
      </c>
      <c r="GB109" s="19">
        <f>IFERROR(HLOOKUP(GB$1,'Nakladova matice_2018'!$A$1:$IW$188,82,FALSE),0)</f>
        <v>0</v>
      </c>
      <c r="GC109" s="19">
        <f>IFERROR(HLOOKUP(GC$1,'Nakladova matice_2018'!$A$1:$IW$188,82,FALSE),0)</f>
        <v>85347.5</v>
      </c>
      <c r="GD109" s="19">
        <f>IFERROR(HLOOKUP(GD$1,'Nakladova matice_2018'!$A$1:$IW$188,82,FALSE),0)</f>
        <v>0</v>
      </c>
      <c r="GE109" s="19">
        <f>IFERROR(HLOOKUP(GE$1,'Nakladova matice_2018'!$A$1:$IW$188,82,FALSE),0)</f>
        <v>0</v>
      </c>
      <c r="GF109" s="19">
        <f>IFERROR(HLOOKUP(GF$1,'Nakladova matice_2018'!$A$1:$IW$188,82,FALSE),0)</f>
        <v>0</v>
      </c>
      <c r="GG109" s="19">
        <f>IFERROR(HLOOKUP(GG$1,'Nakladova matice_2018'!$A$1:$IW$188,82,FALSE),0)</f>
        <v>0</v>
      </c>
      <c r="GH109" s="19">
        <f>IFERROR(HLOOKUP(GH$1,'Nakladova matice_2018'!$A$1:$IW$188,82,FALSE),0)</f>
        <v>0</v>
      </c>
      <c r="GI109" s="19">
        <f>IFERROR(HLOOKUP(GI$1,'Nakladova matice_2018'!$A$1:$IW$188,82,FALSE),0)</f>
        <v>0</v>
      </c>
      <c r="GJ109" s="19">
        <f>IFERROR(HLOOKUP(GJ$1,'Nakladova matice_2018'!$A$1:$IW$188,82,FALSE),0)</f>
        <v>21946.03</v>
      </c>
      <c r="GK109" s="19">
        <f>IFERROR(HLOOKUP(GK$1,'Nakladova matice_2018'!$A$1:$IW$188,82,FALSE),0)</f>
        <v>0</v>
      </c>
      <c r="GL109" s="19">
        <f>IFERROR(HLOOKUP(GL$1,'Nakladova matice_2018'!$A$1:$IW$188,82,FALSE),0)</f>
        <v>0</v>
      </c>
      <c r="GM109" s="19">
        <f>IFERROR(HLOOKUP(GM$1,'Nakladova matice_2018'!$A$1:$IW$188,82,FALSE),0)</f>
        <v>0</v>
      </c>
      <c r="GN109" s="19">
        <f>IFERROR(HLOOKUP(GN$1,'Nakladova matice_2018'!$A$1:$IW$188,82,FALSE),0)</f>
        <v>0</v>
      </c>
      <c r="GO109" s="19">
        <f>IFERROR(HLOOKUP(GO$1,'Nakladova matice_2018'!$A$1:$IW$188,82,FALSE),0)</f>
        <v>0</v>
      </c>
      <c r="GP109" s="19">
        <f>IFERROR(HLOOKUP(GP$1,'Nakladova matice_2018'!$A$1:$IW$188,82,FALSE),0)</f>
        <v>0</v>
      </c>
      <c r="GQ109" s="19">
        <f>IFERROR(HLOOKUP(GQ$1,'Nakladova matice_2018'!$A$1:$IW$188,82,FALSE),0)</f>
        <v>168136.97</v>
      </c>
      <c r="GR109" s="19">
        <f>IFERROR(HLOOKUP(GR$1,'Nakladova matice_2018'!$A$1:$IW$188,82,FALSE),0)</f>
        <v>0</v>
      </c>
      <c r="GS109" s="19">
        <f>IFERROR(HLOOKUP(GS$1,'Nakladova matice_2018'!$A$1:$IW$188,82,FALSE),0)</f>
        <v>0</v>
      </c>
      <c r="GT109" s="19">
        <f>IFERROR(HLOOKUP(GT$1,'Nakladova matice_2018'!$A$1:$IW$188,82,FALSE),0)</f>
        <v>0</v>
      </c>
      <c r="GU109" s="19">
        <f>IFERROR(HLOOKUP(GU$1,'Nakladova matice_2018'!$A$1:$IW$188,82,FALSE),0)</f>
        <v>0</v>
      </c>
      <c r="GV109" s="19">
        <f>IFERROR(HLOOKUP(GV$1,'Nakladova matice_2018'!$A$1:$IW$188,82,FALSE),0)</f>
        <v>0</v>
      </c>
      <c r="GW109" s="19">
        <f>IFERROR(HLOOKUP(GW$1,'Nakladova matice_2018'!$A$1:$IW$188,82,FALSE),0)</f>
        <v>0</v>
      </c>
      <c r="GX109" s="19">
        <f>IFERROR(HLOOKUP(GX$1,'Nakladova matice_2018'!$A$1:$IW$188,82,FALSE),0)</f>
        <v>0</v>
      </c>
      <c r="GY109" s="19">
        <f>IFERROR(HLOOKUP(GY$1,'Nakladova matice_2018'!$A$1:$IW$188,82,FALSE),0)</f>
        <v>0</v>
      </c>
      <c r="GZ109" s="19">
        <f>IFERROR(HLOOKUP(GZ$1,'Nakladova matice_2018'!$A$1:$IW$188,82,FALSE),0)</f>
        <v>0</v>
      </c>
      <c r="HA109" s="19">
        <f>IFERROR(HLOOKUP(HA$1,'Nakladova matice_2018'!$A$1:$IW$188,82,FALSE),0)</f>
        <v>0</v>
      </c>
      <c r="HB109" s="19">
        <f>IFERROR(HLOOKUP(HB$1,'Nakladova matice_2018'!$A$1:$IW$188,82,FALSE),0)</f>
        <v>0</v>
      </c>
      <c r="HC109" s="19">
        <f>IFERROR(HLOOKUP(HC$1,'Nakladova matice_2018'!$A$1:$IW$188,82,FALSE),0)</f>
        <v>0</v>
      </c>
      <c r="HD109" s="19">
        <f>IFERROR(HLOOKUP(HD$1,'Nakladova matice_2018'!$A$1:$IW$188,82,FALSE),0)</f>
        <v>0</v>
      </c>
      <c r="HE109" s="19">
        <f>IFERROR(HLOOKUP(HE$1,'Nakladova matice_2018'!$A$1:$IW$188,82,FALSE),0)</f>
        <v>0</v>
      </c>
      <c r="HF109" s="19">
        <f>IFERROR(HLOOKUP(HF$1,'Nakladova matice_2018'!$A$1:$IW$188,82,FALSE),0)</f>
        <v>0</v>
      </c>
      <c r="HG109" s="19">
        <f>IFERROR(HLOOKUP(HG$1,'Nakladova matice_2018'!$A$1:$IW$188,82,FALSE),0)</f>
        <v>0</v>
      </c>
      <c r="HH109" s="19">
        <f>IFERROR(HLOOKUP(HH$1,'Nakladova matice_2018'!$A$1:$IW$188,82,FALSE),0)</f>
        <v>0</v>
      </c>
      <c r="HI109" s="19">
        <f>IFERROR(HLOOKUP(HI$1,'Nakladova matice_2018'!$A$1:$IW$188,82,FALSE),0)</f>
        <v>0</v>
      </c>
      <c r="HJ109" s="19">
        <f>IFERROR(HLOOKUP(HJ$1,'Nakladova matice_2018'!$A$1:$IW$188,82,FALSE),0)</f>
        <v>151566.65</v>
      </c>
      <c r="HK109" s="19">
        <f>IFERROR(HLOOKUP(HK$1,'Nakladova matice_2018'!$A$1:$IW$188,82,FALSE),0)</f>
        <v>72425</v>
      </c>
      <c r="HL109" s="19">
        <f>IFERROR(HLOOKUP(HL$1,'Nakladova matice_2018'!$A$1:$IW$188,82,FALSE),0)</f>
        <v>0</v>
      </c>
      <c r="HM109" s="19">
        <f>IFERROR(HLOOKUP(HM$1,'Nakladova matice_2018'!$A$1:$IW$188,82,FALSE),0)</f>
        <v>0</v>
      </c>
      <c r="HN109" s="19">
        <f>IFERROR(HLOOKUP(HN$1,'Nakladova matice_2018'!$A$1:$IW$188,82,FALSE),0)</f>
        <v>0</v>
      </c>
      <c r="HO109" s="19">
        <f>IFERROR(HLOOKUP(HO$1,'Nakladova matice_2018'!$A$1:$IW$188,82,FALSE),0)</f>
        <v>0</v>
      </c>
      <c r="HP109" s="19">
        <f>IFERROR(HLOOKUP(HP$1,'Nakladova matice_2018'!$A$1:$IW$188,82,FALSE),0)</f>
        <v>0</v>
      </c>
      <c r="HQ109" s="19">
        <f>IFERROR(HLOOKUP(HQ$1,'Nakladova matice_2018'!$A$1:$IW$188,82,FALSE),0)</f>
        <v>0</v>
      </c>
      <c r="HR109" s="19">
        <f>IFERROR(HLOOKUP(HR$1,'Nakladova matice_2018'!$A$1:$IW$188,82,FALSE),0)</f>
        <v>0</v>
      </c>
      <c r="HS109" s="19">
        <f>IFERROR(HLOOKUP(HS$1,'Nakladova matice_2018'!$A$1:$IW$188,82,FALSE),0)</f>
        <v>0</v>
      </c>
      <c r="HT109" s="19">
        <f>IFERROR(HLOOKUP(HT$1,'Nakladova matice_2018'!$A$1:$IW$188,82,FALSE),0)</f>
        <v>0</v>
      </c>
      <c r="HU109" s="19">
        <f>IFERROR(HLOOKUP(HU$1,'Nakladova matice_2018'!$A$1:$IW$188,82,FALSE),0)</f>
        <v>0</v>
      </c>
      <c r="HV109" s="19">
        <f>IFERROR(HLOOKUP(HV$1,'Nakladova matice_2018'!$A$1:$IW$188,82,FALSE),0)</f>
        <v>0</v>
      </c>
      <c r="HW109" s="19">
        <f>IFERROR(HLOOKUP(HW$1,'Nakladova matice_2018'!$A$1:$IW$188,82,FALSE),0)</f>
        <v>0</v>
      </c>
      <c r="HX109" s="19">
        <f>IFERROR(HLOOKUP(HX$1,'Nakladova matice_2018'!$A$1:$IW$188,82,FALSE),0)</f>
        <v>0</v>
      </c>
      <c r="HY109" s="19">
        <f>IFERROR(HLOOKUP(HY$1,'Nakladova matice_2018'!$A$1:$IW$188,82,FALSE),0)</f>
        <v>0</v>
      </c>
      <c r="HZ109" s="19">
        <f>IFERROR(HLOOKUP(HZ$1,'Nakladova matice_2018'!$A$1:$IW$188,82,FALSE),0)</f>
        <v>0</v>
      </c>
      <c r="IA109" s="19">
        <f>IFERROR(HLOOKUP(IA$1,'Nakladova matice_2018'!$A$1:$IW$188,82,FALSE),0)</f>
        <v>0</v>
      </c>
      <c r="IB109" s="19">
        <f>IFERROR(HLOOKUP(IB$1,'Nakladova matice_2018'!$A$1:$IW$188,82,FALSE),0)</f>
        <v>0</v>
      </c>
      <c r="IC109" s="19">
        <f>IFERROR(HLOOKUP(IC$1,'Nakladova matice_2018'!$A$1:$IW$188,82,FALSE),0)</f>
        <v>0</v>
      </c>
      <c r="ID109" s="19">
        <f>IFERROR(HLOOKUP(ID$1,'Nakladova matice_2018'!$A$1:$IW$188,82,FALSE),0)</f>
        <v>0</v>
      </c>
      <c r="IE109" s="19">
        <f>IFERROR(HLOOKUP(IE$1,'Nakladova matice_2018'!$A$1:$IW$188,82,FALSE),0)</f>
        <v>0</v>
      </c>
      <c r="IF109" s="19">
        <f>IFERROR(HLOOKUP(IF$1,'Nakladova matice_2018'!$A$1:$IW$188,82,FALSE),0)</f>
        <v>0</v>
      </c>
      <c r="IG109" s="19">
        <f>IFERROR(HLOOKUP(IG$1,'Nakladova matice_2018'!$A$1:$IW$188,82,FALSE),0)</f>
        <v>0</v>
      </c>
      <c r="IH109" s="19">
        <f>IFERROR(HLOOKUP(IH$1,'Nakladova matice_2018'!$A$1:$IW$188,82,FALSE),0)</f>
        <v>0</v>
      </c>
      <c r="II109" s="19">
        <f>IFERROR(HLOOKUP(II$1,'Nakladova matice_2018'!$A$1:$IW$188,82,FALSE),0)</f>
        <v>0</v>
      </c>
      <c r="IJ109" s="19">
        <f>IFERROR(HLOOKUP(IJ$1,'Nakladova matice_2018'!$A$1:$IW$188,82,FALSE),0)</f>
        <v>0</v>
      </c>
      <c r="IK109" s="19">
        <f>IFERROR(HLOOKUP(IK$1,'Nakladova matice_2018'!$A$1:$IW$188,82,FALSE),0)</f>
        <v>0</v>
      </c>
      <c r="IL109" s="19">
        <f>IFERROR(HLOOKUP(IL$1,'Nakladova matice_2018'!$A$1:$IW$188,82,FALSE),0)</f>
        <v>0</v>
      </c>
      <c r="IM109" s="19">
        <f>IFERROR(HLOOKUP(IM$1,'Nakladova matice_2018'!$A$1:$IW$188,82,FALSE),0)</f>
        <v>0</v>
      </c>
      <c r="IN109" s="19">
        <f>IFERROR(HLOOKUP(IN$1,'Nakladova matice_2018'!$A$1:$IW$188,82,FALSE),0)</f>
        <v>0</v>
      </c>
      <c r="IO109" s="19">
        <f>IFERROR(HLOOKUP(IO$1,'Nakladova matice_2018'!$A$1:$IW$188,82,FALSE),0)</f>
        <v>0</v>
      </c>
      <c r="IP109" s="19">
        <f>IFERROR(HLOOKUP(IP$1,'Nakladova matice_2018'!$A$1:$IW$188,82,FALSE),0)</f>
        <v>0</v>
      </c>
      <c r="IQ109" s="19">
        <f>IFERROR(HLOOKUP(IQ$1,'Nakladova matice_2018'!$A$1:$IW$188,82,FALSE),0)</f>
        <v>0</v>
      </c>
      <c r="IR109" s="19">
        <f>IFERROR(HLOOKUP(IR$1,'Nakladova matice_2018'!$A$1:$IW$188,82,FALSE),0)</f>
        <v>0</v>
      </c>
      <c r="IS109" s="19">
        <f>IFERROR(HLOOKUP(IS$1,'Nakladova matice_2018'!$A$1:$IW$188,82,FALSE),0)</f>
        <v>0</v>
      </c>
      <c r="IT109" s="19">
        <f>IFERROR(HLOOKUP(IT$1,'Nakladova matice_2018'!$A$1:$IW$188,82,FALSE),0)</f>
        <v>0</v>
      </c>
      <c r="IU109" s="19">
        <f>IFERROR(HLOOKUP(IU$1,'Nakladova matice_2018'!$A$1:$IW$188,82,FALSE),0)</f>
        <v>0</v>
      </c>
      <c r="IV109" s="19">
        <f>IFERROR(HLOOKUP(IV$1,'Nakladova matice_2018'!$A$1:$IW$188,82,FALSE),0)</f>
        <v>0</v>
      </c>
      <c r="IW109" s="19">
        <f>IFERROR(HLOOKUP(IW$1,'Nakladova matice_2018'!$A$1:$IW$188,82,FALSE),0)</f>
        <v>0</v>
      </c>
      <c r="IX109" s="19">
        <f>IFERROR(HLOOKUP(IX$1,'Nakladova matice_2018'!$A$1:$IW$188,82,FALSE),0)</f>
        <v>0</v>
      </c>
      <c r="IY109" s="19">
        <f>IFERROR(HLOOKUP(IY$1,'Nakladova matice_2018'!$A$1:$IW$188,82,FALSE),0)</f>
        <v>0</v>
      </c>
      <c r="IZ109" s="19">
        <f>IFERROR(HLOOKUP(IZ$1,'Nakladova matice_2018'!$A$1:$IW$188,82,FALSE),0)</f>
        <v>0</v>
      </c>
      <c r="JA109" s="19">
        <f>IFERROR(HLOOKUP(JA$1,'Nakladova matice_2018'!$A$1:$IW$188,82,FALSE),0)</f>
        <v>0</v>
      </c>
      <c r="JB109" s="19">
        <f>IFERROR(HLOOKUP(JB$1,'Nakladova matice_2018'!$A$1:$IW$188,82,FALSE),0)</f>
        <v>0</v>
      </c>
      <c r="JC109" s="19">
        <f>IFERROR(HLOOKUP(JC$1,'Nakladova matice_2018'!$A$1:$IW$188,82,FALSE),0)</f>
        <v>0</v>
      </c>
      <c r="JD109" s="19">
        <f>IFERROR(HLOOKUP(JD$1,'Nakladova matice_2018'!$A$1:$IW$188,82,FALSE),0)</f>
        <v>0</v>
      </c>
      <c r="JE109" s="19">
        <f>IFERROR(HLOOKUP(JE$1,'Nakladova matice_2018'!$A$1:$IW$188,82,FALSE),0)</f>
        <v>0</v>
      </c>
      <c r="JF109" s="19">
        <f>IFERROR(HLOOKUP(JF$1,'Nakladova matice_2018'!$A$1:$IW$188,82,FALSE),0)</f>
        <v>0</v>
      </c>
      <c r="JG109" s="19">
        <f>IFERROR(HLOOKUP(JG$1,'Nakladova matice_2018'!$A$1:$IW$188,82,FALSE),0)</f>
        <v>57968</v>
      </c>
      <c r="JH109" s="19">
        <f>IFERROR(HLOOKUP(JH$1,'Nakladova matice_2018'!$A$1:$IW$188,82,FALSE),0)</f>
        <v>0</v>
      </c>
      <c r="JI109" s="19">
        <f>IFERROR(HLOOKUP(JI$1,'Nakladova matice_2018'!$A$1:$IW$188,82,FALSE),0)</f>
        <v>0</v>
      </c>
      <c r="JJ109" s="19">
        <f>IFERROR(HLOOKUP(JJ$1,'Nakladova matice_2018'!$A$1:$IW$188,82,FALSE),0)</f>
        <v>0</v>
      </c>
      <c r="JK109" s="19">
        <f>IFERROR(HLOOKUP(JK$1,'Nakladova matice_2018'!$A$1:$IW$188,82,FALSE),0)</f>
        <v>0</v>
      </c>
      <c r="JL109" s="19">
        <f>IFERROR(HLOOKUP(JL$1,'Nakladova matice_2018'!$A$1:$IW$188,82,FALSE),0)</f>
        <v>0</v>
      </c>
      <c r="JM109" s="19">
        <f>IFERROR(HLOOKUP(JM$1,'Nakladova matice_2018'!$A$1:$IW$188,82,FALSE),0)</f>
        <v>0</v>
      </c>
      <c r="JN109" s="19">
        <f>IFERROR(HLOOKUP(JN$1,'Nakladova matice_2018'!$A$1:$IW$188,82,FALSE),0)</f>
        <v>0</v>
      </c>
      <c r="JO109" s="19">
        <f>IFERROR(HLOOKUP(JO$1,'Nakladova matice_2018'!$A$1:$IW$188,82,FALSE),0)</f>
        <v>0</v>
      </c>
      <c r="JP109" s="19">
        <f>IFERROR(HLOOKUP(JP$1,'Nakladova matice_2018'!$A$1:$IW$188,82,FALSE),0)</f>
        <v>0</v>
      </c>
      <c r="JQ109" s="19">
        <f>IFERROR(HLOOKUP(JQ$1,'Nakladova matice_2018'!$A$1:$IW$188,82,FALSE),0)</f>
        <v>0</v>
      </c>
      <c r="JR109" s="19">
        <f>IFERROR(HLOOKUP(JR$1,'Nakladova matice_2018'!$A$1:$IW$188,82,FALSE),0)</f>
        <v>5200</v>
      </c>
      <c r="JS109" s="19">
        <f>IFERROR(HLOOKUP(JS$1,'Nakladova matice_2018'!$A$1:$IW$188,82,FALSE),0)</f>
        <v>0</v>
      </c>
      <c r="JT109" s="19">
        <f>IFERROR(HLOOKUP(JT$1,'Nakladova matice_2018'!$A$1:$IW$188,82,FALSE),0)</f>
        <v>3276</v>
      </c>
      <c r="JU109" s="19">
        <f>IFERROR(HLOOKUP(JU$1,'Nakladova matice_2018'!$A$1:$IW$188,82,FALSE),0)</f>
        <v>0</v>
      </c>
      <c r="JV109" s="19">
        <f>IFERROR(HLOOKUP(JV$1,'Nakladova matice_2018'!$A$1:$IW$188,82,FALSE),0)</f>
        <v>408449.55</v>
      </c>
      <c r="JW109" s="19">
        <f>IFERROR(HLOOKUP(JW$1,'Nakladova matice_2018'!$A$1:$IW$188,82,FALSE),0)</f>
        <v>0</v>
      </c>
      <c r="JX109" s="19">
        <f>IFERROR(HLOOKUP(JX$1,'Nakladova matice_2018'!$A$1:$IW$188,82,FALSE),0)</f>
        <v>0</v>
      </c>
      <c r="JY109" s="19">
        <f>IFERROR(HLOOKUP(JY$1,'Nakladova matice_2018'!$A$1:$IW$188,82,FALSE),0)</f>
        <v>0</v>
      </c>
      <c r="JZ109" s="19">
        <f>IFERROR(HLOOKUP(JZ$1,'Nakladova matice_2018'!$A$1:$IW$188,82,FALSE),0)</f>
        <v>0</v>
      </c>
      <c r="KA109" s="19">
        <f>IFERROR(HLOOKUP(KA$1,'Nakladova matice_2018'!$A$1:$IW$188,82,FALSE),0)</f>
        <v>0</v>
      </c>
      <c r="KB109" s="19">
        <f>IFERROR(HLOOKUP(KB$1,'Nakladova matice_2018'!$A$1:$IW$188,82,FALSE),0)</f>
        <v>0</v>
      </c>
      <c r="KC109" s="19">
        <f>IFERROR(HLOOKUP(KC$1,'Nakladova matice_2018'!$A$1:$IW$188,82,FALSE),0)</f>
        <v>24344</v>
      </c>
      <c r="KD109" s="19">
        <f>IFERROR(HLOOKUP(KD$1,'Nakladova matice_2018'!$A$1:$IW$188,82,FALSE),0)</f>
        <v>0</v>
      </c>
      <c r="KE109" s="19">
        <f>IFERROR(HLOOKUP(KE$1,'Nakladova matice_2018'!$A$1:$IW$188,82,FALSE),0)</f>
        <v>0</v>
      </c>
      <c r="KF109" s="19">
        <f>IFERROR(HLOOKUP(KF$1,'Nakladova matice_2018'!$A$1:$IW$188,82,FALSE),0)</f>
        <v>0</v>
      </c>
      <c r="KG109" s="19">
        <f>IFERROR(HLOOKUP(KG$1,'Nakladova matice_2018'!$A$1:$IW$188,82,FALSE),0)</f>
        <v>0</v>
      </c>
      <c r="KH109" s="19">
        <f>IFERROR(HLOOKUP(KH$1,'Nakladova matice_2018'!$A$1:$IW$188,82,FALSE),0)</f>
        <v>0</v>
      </c>
      <c r="KI109" s="19">
        <f>IFERROR(HLOOKUP(KI$1,'Nakladova matice_2018'!$A$1:$IW$188,82,FALSE),0)</f>
        <v>0</v>
      </c>
      <c r="KJ109" s="19">
        <f>IFERROR(HLOOKUP(KJ$1,'Nakladova matice_2018'!$A$1:$IW$188,82,FALSE),0)</f>
        <v>0</v>
      </c>
      <c r="KK109" s="19">
        <f>IFERROR(HLOOKUP(KK$1,'Nakladova matice_2018'!$A$1:$IW$188,82,FALSE),0)</f>
        <v>0</v>
      </c>
      <c r="KL109" s="19">
        <f>IFERROR(HLOOKUP(KL$1,'Nakladova matice_2018'!$A$1:$IW$188,82,FALSE),0)</f>
        <v>0</v>
      </c>
      <c r="KM109" s="19">
        <f>IFERROR(HLOOKUP(KM$1,'Nakladova matice_2018'!$A$1:$IW$188,82,FALSE),0)</f>
        <v>0</v>
      </c>
      <c r="KN109" s="19">
        <f>IFERROR(HLOOKUP(KN$1,'Nakladova matice_2018'!$A$1:$IW$188,82,FALSE),0)</f>
        <v>0</v>
      </c>
      <c r="KO109" s="19">
        <f>IFERROR(HLOOKUP(KO$1,'Nakladova matice_2018'!$A$1:$IW$188,82,FALSE),0)</f>
        <v>0</v>
      </c>
      <c r="KP109" s="19">
        <f>IFERROR(HLOOKUP(KP$1,'Nakladova matice_2018'!$A$1:$IW$188,82,FALSE),0)</f>
        <v>0</v>
      </c>
      <c r="KQ109" s="19">
        <f>IFERROR(HLOOKUP(KQ$1,'Nakladova matice_2018'!$A$1:$IW$188,82,FALSE),0)</f>
        <v>0</v>
      </c>
      <c r="KR109" s="19">
        <f>IFERROR(HLOOKUP(KR$1,'Nakladova matice_2018'!$A$1:$IW$188,82,FALSE),0)</f>
        <v>0</v>
      </c>
      <c r="KS109" s="19">
        <f>IFERROR(HLOOKUP(KS$1,'Nakladova matice_2018'!$A$1:$IW$188,82,FALSE),0)</f>
        <v>0</v>
      </c>
      <c r="KT109" s="19">
        <f>IFERROR(HLOOKUP(KT$1,'Nakladova matice_2018'!$A$1:$IW$188,82,FALSE),0)</f>
        <v>0</v>
      </c>
      <c r="KU109" s="19">
        <f>IFERROR(HLOOKUP(KU$1,'Nakladova matice_2018'!$A$1:$IW$188,82,FALSE),0)</f>
        <v>25008.7</v>
      </c>
      <c r="KV109" s="19">
        <f>IFERROR(HLOOKUP(KV$1,'Nakladova matice_2018'!$A$1:$IW$188,82,FALSE),0)</f>
        <v>0</v>
      </c>
      <c r="KW109" s="19">
        <f>IFERROR(HLOOKUP(KW$1,'Nakladova matice_2018'!$A$1:$IW$188,82,FALSE),0)</f>
        <v>0</v>
      </c>
      <c r="KX109" s="19">
        <f>IFERROR(HLOOKUP(KX$1,'Nakladova matice_2018'!$A$1:$IW$188,82,FALSE),0)</f>
        <v>0</v>
      </c>
      <c r="KY109" s="19">
        <f>IFERROR(HLOOKUP(KY$1,'Nakladova matice_2018'!$A$1:$IW$188,82,FALSE),0)</f>
        <v>0</v>
      </c>
      <c r="KZ109" s="19">
        <f>IFERROR(HLOOKUP(KZ$1,'Nakladova matice_2018'!$A$1:$IW$188,82,FALSE),0)</f>
        <v>66932</v>
      </c>
      <c r="LA109" s="19">
        <f>IFERROR(HLOOKUP(LA$1,'Nakladova matice_2018'!$A$1:$IW$188,82,FALSE),0)</f>
        <v>0</v>
      </c>
      <c r="LB109" s="19">
        <f>IFERROR(HLOOKUP(LB$1,'Nakladova matice_2018'!$A$1:$IW$188,82,FALSE),0)</f>
        <v>15521</v>
      </c>
      <c r="LC109" s="19">
        <f>IFERROR(HLOOKUP(LC$1,'Nakladova matice_2018'!$A$1:$IW$188,82,FALSE),0)</f>
        <v>0</v>
      </c>
      <c r="LD109" s="19">
        <f>IFERROR(HLOOKUP(LD$1,'Nakladova matice_2018'!$A$1:$IW$188,82,FALSE),0)</f>
        <v>0</v>
      </c>
      <c r="LE109" s="19">
        <f>IFERROR(HLOOKUP(LE$1,'Nakladova matice_2018'!$A$1:$IW$188,82,FALSE),0)</f>
        <v>0</v>
      </c>
      <c r="LF109" s="19">
        <f>IFERROR(HLOOKUP(LF$1,'Nakladova matice_2018'!$A$1:$IW$188,82,FALSE),0)</f>
        <v>0</v>
      </c>
      <c r="LG109" s="19">
        <f>IFERROR(HLOOKUP(LG$1,'Nakladova matice_2018'!$A$1:$IW$188,82,FALSE),0)</f>
        <v>0</v>
      </c>
      <c r="LH109" s="19">
        <f>IFERROR(HLOOKUP(LH$1,'Nakladova matice_2018'!$A$1:$IW$188,82,FALSE),0)</f>
        <v>0</v>
      </c>
      <c r="LI109" s="19">
        <f>IFERROR(HLOOKUP(LI$1,'Nakladova matice_2018'!$A$1:$IW$188,82,FALSE),0)</f>
        <v>0</v>
      </c>
      <c r="LJ109" s="19">
        <f>IFERROR(HLOOKUP(LJ$1,'Nakladova matice_2018'!$A$1:$IW$188,82,FALSE),0)</f>
        <v>0</v>
      </c>
      <c r="LK109" s="19">
        <f>IFERROR(HLOOKUP(LK$1,'Nakladova matice_2018'!$A$1:$IW$188,82,FALSE),0)</f>
        <v>0</v>
      </c>
      <c r="LL109" s="19">
        <f>IFERROR(HLOOKUP(LL$1,'Nakladova matice_2018'!$A$1:$IW$188,82,FALSE),0)</f>
        <v>0</v>
      </c>
      <c r="LM109" s="19">
        <f>IFERROR(HLOOKUP(LM$1,'Nakladova matice_2018'!$A$1:$IW$188,82,FALSE),0)</f>
        <v>0</v>
      </c>
      <c r="LN109" s="19">
        <f>IFERROR(HLOOKUP(LN$1,'Nakladova matice_2018'!$A$1:$IW$188,82,FALSE),0)</f>
        <v>0</v>
      </c>
      <c r="LO109" s="19">
        <f>IFERROR(HLOOKUP(LO$1,'Nakladova matice_2018'!$A$1:$IW$188,82,FALSE),0)</f>
        <v>0</v>
      </c>
      <c r="LP109" s="19">
        <f>IFERROR(HLOOKUP(LP$1,'Nakladova matice_2018'!$A$1:$IW$188,82,FALSE),0)</f>
        <v>0</v>
      </c>
      <c r="LQ109" s="19">
        <f>IFERROR(HLOOKUP(LQ$1,'Nakladova matice_2018'!$A$1:$IW$188,82,FALSE),0)</f>
        <v>0</v>
      </c>
      <c r="LR109" s="19">
        <f>IFERROR(HLOOKUP(LR$1,'Nakladova matice_2018'!$A$1:$IW$188,82,FALSE),0)</f>
        <v>0</v>
      </c>
      <c r="LS109" s="19">
        <f>IFERROR(HLOOKUP(LS$1,'Nakladova matice_2018'!$A$1:$IW$188,82,FALSE),0)</f>
        <v>0</v>
      </c>
      <c r="LT109" s="19">
        <f>IFERROR(HLOOKUP(LT$1,'Nakladova matice_2018'!$A$1:$IW$188,82,FALSE),0)</f>
        <v>0</v>
      </c>
      <c r="LU109" s="19">
        <f>IFERROR(HLOOKUP(LU$1,'Nakladova matice_2018'!$A$1:$IW$188,82,FALSE),0)</f>
        <v>0</v>
      </c>
      <c r="LV109" s="19">
        <f>IFERROR(HLOOKUP(LV$1,'Nakladova matice_2018'!$A$1:$IW$188,82,FALSE),0)</f>
        <v>0</v>
      </c>
      <c r="LW109" s="19">
        <f>IFERROR(HLOOKUP(LW$1,'Nakladova matice_2018'!$A$1:$IW$188,82,FALSE),0)</f>
        <v>0</v>
      </c>
      <c r="LX109" s="19">
        <f>IFERROR(HLOOKUP(LX$1,'Nakladova matice_2018'!$A$1:$IW$188,82,FALSE),0)</f>
        <v>0</v>
      </c>
      <c r="LY109" s="19">
        <f>IFERROR(HLOOKUP(LY$1,'Nakladova matice_2018'!$A$1:$IW$188,82,FALSE),0)</f>
        <v>0</v>
      </c>
      <c r="LZ109" s="19">
        <f>IFERROR(HLOOKUP(LZ$1,'Nakladova matice_2018'!$A$1:$IW$188,82,FALSE),0)</f>
        <v>0</v>
      </c>
      <c r="MA109" s="19">
        <f>IFERROR(HLOOKUP(MA$1,'Nakladova matice_2018'!$A$1:$IW$188,82,FALSE),0)</f>
        <v>0</v>
      </c>
      <c r="MB109" s="19">
        <f>IFERROR(HLOOKUP(MB$1,'Nakladova matice_2018'!$A$1:$IW$188,82,FALSE),0)</f>
        <v>0</v>
      </c>
      <c r="MC109" s="19">
        <f>IFERROR(HLOOKUP(MC$1,'Nakladova matice_2018'!$A$1:$IW$188,82,FALSE),0)</f>
        <v>0</v>
      </c>
      <c r="MD109" s="19">
        <f>IFERROR(HLOOKUP(MD$1,'Nakladova matice_2018'!$A$1:$IW$188,82,FALSE),0)</f>
        <v>0</v>
      </c>
      <c r="ME109" s="19">
        <f>IFERROR(HLOOKUP(ME$1,'Nakladova matice_2018'!$A$1:$IW$188,82,FALSE),0)</f>
        <v>0</v>
      </c>
      <c r="MF109" s="19">
        <f>IFERROR(HLOOKUP(MF$1,'Nakladova matice_2018'!$A$1:$IW$188,82,FALSE),0)</f>
        <v>13852.73</v>
      </c>
      <c r="MG109" s="19">
        <f>IFERROR(HLOOKUP(MG$1,'Nakladova matice_2018'!$A$1:$IW$188,82,FALSE),0)</f>
        <v>0</v>
      </c>
      <c r="MH109" s="19">
        <f>IFERROR(HLOOKUP(MH$1,'Nakladova matice_2018'!$A$1:$IW$188,82,FALSE),0)</f>
        <v>0</v>
      </c>
      <c r="MI109" s="19">
        <f>IFERROR(HLOOKUP(MI$1,'Nakladova matice_2018'!$A$1:$IW$188,82,FALSE),0)</f>
        <v>0</v>
      </c>
      <c r="MJ109" s="19">
        <f>IFERROR(HLOOKUP(MJ$1,'Nakladova matice_2018'!$A$1:$IW$188,82,FALSE),0)</f>
        <v>0</v>
      </c>
      <c r="MK109" s="19">
        <f>IFERROR(HLOOKUP(MK$1,'Nakladova matice_2018'!$A$1:$IW$188,82,FALSE),0)</f>
        <v>0</v>
      </c>
      <c r="ML109" s="19">
        <f>IFERROR(HLOOKUP(ML$1,'Nakladova matice_2018'!$A$1:$IW$188,82,FALSE),0)</f>
        <v>0</v>
      </c>
      <c r="MM109" s="19">
        <f>IFERROR(HLOOKUP(MM$1,'Nakladova matice_2018'!$A$1:$IW$188,82,FALSE),0)</f>
        <v>0</v>
      </c>
      <c r="MN109" s="19">
        <f>IFERROR(HLOOKUP(MN$1,'Nakladova matice_2018'!$A$1:$IW$188,82,FALSE),0)</f>
        <v>0</v>
      </c>
      <c r="MO109" s="20">
        <f t="shared" si="85"/>
        <v>2395055.75</v>
      </c>
      <c r="MP109" s="20">
        <f>MO109-'Nakladova matice_2018'!IX82</f>
        <v>0</v>
      </c>
    </row>
    <row r="110" spans="1:354" x14ac:dyDescent="0.2">
      <c r="A110" s="27">
        <v>518171</v>
      </c>
      <c r="B110" s="21" t="s">
        <v>250</v>
      </c>
      <c r="C110" s="53">
        <v>0</v>
      </c>
      <c r="D110" s="19">
        <f>IFERROR(HLOOKUP(D$1,'Nakladova matice_2018'!$A$1:$IW$188,83,FALSE),0)</f>
        <v>0</v>
      </c>
      <c r="E110" s="19">
        <f>IFERROR(HLOOKUP(E$1,'Nakladova matice_2018'!$A$1:$IW$188,83,FALSE),0)</f>
        <v>0</v>
      </c>
      <c r="F110" s="19">
        <f>IFERROR(HLOOKUP(F$1,'Nakladova matice_2018'!$A$1:$IW$188,83,FALSE),0)</f>
        <v>0</v>
      </c>
      <c r="G110" s="19">
        <f>IFERROR(HLOOKUP(G$1,'Nakladova matice_2018'!$A$1:$IW$188,83,FALSE),0)</f>
        <v>0</v>
      </c>
      <c r="H110" s="19">
        <f>IFERROR(HLOOKUP(H$1,'Nakladova matice_2018'!$A$1:$IW$188,83,FALSE),0)</f>
        <v>0</v>
      </c>
      <c r="I110" s="19">
        <f>IFERROR(HLOOKUP(I$1,'Nakladova matice_2018'!$A$1:$IW$188,83,FALSE),0)</f>
        <v>0</v>
      </c>
      <c r="J110" s="19">
        <f>IFERROR(HLOOKUP(J$1,'Nakladova matice_2018'!$A$1:$IW$188,83,FALSE),0)</f>
        <v>0</v>
      </c>
      <c r="K110" s="19">
        <f>IFERROR(HLOOKUP(K$1,'Nakladova matice_2018'!$A$1:$IW$188,83,FALSE),0)</f>
        <v>0</v>
      </c>
      <c r="L110" s="19">
        <f>IFERROR(HLOOKUP(L$1,'Nakladova matice_2018'!$A$1:$IW$188,83,FALSE),0)</f>
        <v>0</v>
      </c>
      <c r="M110" s="19">
        <f>IFERROR(HLOOKUP(M$1,'Nakladova matice_2018'!$A$1:$IW$188,83,FALSE),0)</f>
        <v>0</v>
      </c>
      <c r="N110" s="19">
        <f>IFERROR(HLOOKUP(N$1,'Nakladova matice_2018'!$A$1:$IW$188,83,FALSE),0)</f>
        <v>0</v>
      </c>
      <c r="O110" s="19">
        <f>IFERROR(HLOOKUP(O$1,'Nakladova matice_2018'!$A$1:$IW$188,83,FALSE),0)</f>
        <v>0</v>
      </c>
      <c r="P110" s="19">
        <f>IFERROR(HLOOKUP(P$1,'Nakladova matice_2018'!$A$1:$IW$188,83,FALSE),0)</f>
        <v>0</v>
      </c>
      <c r="Q110" s="19">
        <f>IFERROR(HLOOKUP(Q$1,'Nakladova matice_2018'!$A$1:$IW$188,83,FALSE),0)</f>
        <v>0</v>
      </c>
      <c r="R110" s="19">
        <f>IFERROR(HLOOKUP(R$1,'Nakladova matice_2018'!$A$1:$IW$188,83,FALSE),0)</f>
        <v>0</v>
      </c>
      <c r="S110" s="19">
        <f>IFERROR(HLOOKUP(S$1,'Nakladova matice_2018'!$A$1:$IW$188,83,FALSE),0)</f>
        <v>0</v>
      </c>
      <c r="T110" s="19">
        <f>IFERROR(HLOOKUP(T$1,'Nakladova matice_2018'!$A$1:$IW$188,83,FALSE),0)</f>
        <v>0</v>
      </c>
      <c r="U110" s="19">
        <f>IFERROR(HLOOKUP(U$1,'Nakladova matice_2018'!$A$1:$IW$188,83,FALSE),0)</f>
        <v>0</v>
      </c>
      <c r="V110" s="19">
        <f>IFERROR(HLOOKUP(V$1,'Nakladova matice_2018'!$A$1:$IW$188,83,FALSE),0)</f>
        <v>0</v>
      </c>
      <c r="W110" s="19">
        <f>IFERROR(HLOOKUP(W$1,'Nakladova matice_2018'!$A$1:$IW$188,83,FALSE),0)</f>
        <v>0</v>
      </c>
      <c r="X110" s="19">
        <f>IFERROR(HLOOKUP(X$1,'Nakladova matice_2018'!$A$1:$IW$188,83,FALSE),0)</f>
        <v>0</v>
      </c>
      <c r="Y110" s="19">
        <f>IFERROR(HLOOKUP(Y$1,'Nakladova matice_2018'!$A$1:$IW$188,83,FALSE),0)</f>
        <v>0</v>
      </c>
      <c r="Z110" s="19">
        <f>IFERROR(HLOOKUP(Z$1,'Nakladova matice_2018'!$A$1:$IW$188,83,FALSE),0)</f>
        <v>0</v>
      </c>
      <c r="AA110" s="19">
        <f>IFERROR(HLOOKUP(AA$1,'Nakladova matice_2018'!$A$1:$IW$188,83,FALSE),0)</f>
        <v>0</v>
      </c>
      <c r="AB110" s="19">
        <f>IFERROR(HLOOKUP(AB$1,'Nakladova matice_2018'!$A$1:$IW$188,83,FALSE),0)</f>
        <v>0</v>
      </c>
      <c r="AC110" s="19">
        <f>IFERROR(HLOOKUP(AC$1,'Nakladova matice_2018'!$A$1:$IW$188,83,FALSE),0)</f>
        <v>0</v>
      </c>
      <c r="AD110" s="19">
        <f>IFERROR(HLOOKUP(AD$1,'Nakladova matice_2018'!$A$1:$IW$188,83,FALSE),0)</f>
        <v>0</v>
      </c>
      <c r="AE110" s="19">
        <f>IFERROR(HLOOKUP(AE$1,'Nakladova matice_2018'!$A$1:$IW$188,83,FALSE),0)</f>
        <v>0</v>
      </c>
      <c r="AF110" s="19">
        <f>IFERROR(HLOOKUP(AF$1,'Nakladova matice_2018'!$A$1:$IW$188,83,FALSE),0)</f>
        <v>0</v>
      </c>
      <c r="AG110" s="19">
        <f>IFERROR(HLOOKUP(AG$1,'Nakladova matice_2018'!$A$1:$IW$188,83,FALSE),0)</f>
        <v>0</v>
      </c>
      <c r="AH110" s="19">
        <f>IFERROR(HLOOKUP(AH$1,'Nakladova matice_2018'!$A$1:$IW$188,83,FALSE),0)</f>
        <v>0</v>
      </c>
      <c r="AI110" s="19">
        <f>IFERROR(HLOOKUP(AI$1,'Nakladova matice_2018'!$A$1:$IW$188,83,FALSE),0)</f>
        <v>0</v>
      </c>
      <c r="AJ110" s="19">
        <f>IFERROR(HLOOKUP(AJ$1,'Nakladova matice_2018'!$A$1:$IW$188,83,FALSE),0)</f>
        <v>0</v>
      </c>
      <c r="AK110" s="19">
        <f>IFERROR(HLOOKUP(AK$1,'Nakladova matice_2018'!$A$1:$IW$188,83,FALSE),0)</f>
        <v>0</v>
      </c>
      <c r="AL110" s="19">
        <f>IFERROR(HLOOKUP(AL$1,'Nakladova matice_2018'!$A$1:$IW$188,83,FALSE),0)</f>
        <v>0</v>
      </c>
      <c r="AM110" s="19">
        <f>IFERROR(HLOOKUP(AM$1,'Nakladova matice_2018'!$A$1:$IW$188,83,FALSE),0)</f>
        <v>0</v>
      </c>
      <c r="AN110" s="19">
        <f>IFERROR(HLOOKUP(AN$1,'Nakladova matice_2018'!$A$1:$IW$188,83,FALSE),0)</f>
        <v>0</v>
      </c>
      <c r="AO110" s="19">
        <f>IFERROR(HLOOKUP(AO$1,'Nakladova matice_2018'!$A$1:$IW$188,83,FALSE),0)</f>
        <v>0</v>
      </c>
      <c r="AP110" s="19">
        <f>IFERROR(HLOOKUP(AP$1,'Nakladova matice_2018'!$A$1:$IW$188,83,FALSE),0)</f>
        <v>0</v>
      </c>
      <c r="AQ110" s="19">
        <f>IFERROR(HLOOKUP(AQ$1,'Nakladova matice_2018'!$A$1:$IW$188,83,FALSE),0)</f>
        <v>0</v>
      </c>
      <c r="AR110" s="19">
        <f>IFERROR(HLOOKUP(AR$1,'Nakladova matice_2018'!$A$1:$IW$188,83,FALSE),0)</f>
        <v>0</v>
      </c>
      <c r="AS110" s="19">
        <f>IFERROR(HLOOKUP(AS$1,'Nakladova matice_2018'!$A$1:$IW$188,83,FALSE),0)</f>
        <v>0</v>
      </c>
      <c r="AT110" s="19">
        <f>IFERROR(HLOOKUP(AT$1,'Nakladova matice_2018'!$A$1:$IW$188,83,FALSE),0)</f>
        <v>0</v>
      </c>
      <c r="AU110" s="19">
        <f>IFERROR(HLOOKUP(AU$1,'Nakladova matice_2018'!$A$1:$IW$188,83,FALSE),0)</f>
        <v>0</v>
      </c>
      <c r="AV110" s="19">
        <f>IFERROR(HLOOKUP(AV$1,'Nakladova matice_2018'!$A$1:$IW$188,83,FALSE),0)</f>
        <v>0</v>
      </c>
      <c r="AW110" s="19">
        <f>IFERROR(HLOOKUP(AW$1,'Nakladova matice_2018'!$A$1:$IW$188,83,FALSE),0)</f>
        <v>0</v>
      </c>
      <c r="AX110" s="19">
        <f>IFERROR(HLOOKUP(AX$1,'Nakladova matice_2018'!$A$1:$IW$188,83,FALSE),0)</f>
        <v>0</v>
      </c>
      <c r="AY110" s="19">
        <f>IFERROR(HLOOKUP(AY$1,'Nakladova matice_2018'!$A$1:$IW$188,83,FALSE),0)</f>
        <v>0</v>
      </c>
      <c r="AZ110" s="19">
        <f>IFERROR(HLOOKUP(AZ$1,'Nakladova matice_2018'!$A$1:$IW$188,83,FALSE),0)</f>
        <v>0</v>
      </c>
      <c r="BA110" s="19">
        <f>IFERROR(HLOOKUP(BA$1,'Nakladova matice_2018'!$A$1:$IW$188,83,FALSE),0)</f>
        <v>0</v>
      </c>
      <c r="BB110" s="19">
        <f>IFERROR(HLOOKUP(BB$1,'Nakladova matice_2018'!$A$1:$IW$188,83,FALSE),0)</f>
        <v>0</v>
      </c>
      <c r="BC110" s="19">
        <f>IFERROR(HLOOKUP(BC$1,'Nakladova matice_2018'!$A$1:$IW$188,83,FALSE),0)</f>
        <v>0</v>
      </c>
      <c r="BD110" s="19">
        <f>IFERROR(HLOOKUP(BD$1,'Nakladova matice_2018'!$A$1:$IW$188,83,FALSE),0)</f>
        <v>0</v>
      </c>
      <c r="BE110" s="19">
        <f>IFERROR(HLOOKUP(BE$1,'Nakladova matice_2018'!$A$1:$IW$188,83,FALSE),0)</f>
        <v>0</v>
      </c>
      <c r="BF110" s="19">
        <f>IFERROR(HLOOKUP(BF$1,'Nakladova matice_2018'!$A$1:$IW$188,83,FALSE),0)</f>
        <v>0</v>
      </c>
      <c r="BG110" s="19">
        <f>IFERROR(HLOOKUP(BG$1,'Nakladova matice_2018'!$A$1:$IW$188,83,FALSE),0)</f>
        <v>0</v>
      </c>
      <c r="BH110" s="19">
        <f>IFERROR(HLOOKUP(BH$1,'Nakladova matice_2018'!$A$1:$IW$188,83,FALSE),0)</f>
        <v>0</v>
      </c>
      <c r="BI110" s="19">
        <f>IFERROR(HLOOKUP(BI$1,'Nakladova matice_2018'!$A$1:$IW$188,83,FALSE),0)</f>
        <v>0</v>
      </c>
      <c r="BJ110" s="19">
        <f>IFERROR(HLOOKUP(BJ$1,'Nakladova matice_2018'!$A$1:$IW$188,83,FALSE),0)</f>
        <v>0</v>
      </c>
      <c r="BK110" s="19">
        <f>IFERROR(HLOOKUP(BK$1,'Nakladova matice_2018'!$A$1:$IW$188,83,FALSE),0)</f>
        <v>0</v>
      </c>
      <c r="BL110" s="19">
        <f>IFERROR(HLOOKUP(BL$1,'Nakladova matice_2018'!$A$1:$IW$188,83,FALSE),0)</f>
        <v>0</v>
      </c>
      <c r="BM110" s="19">
        <f>IFERROR(HLOOKUP(BM$1,'Nakladova matice_2018'!$A$1:$IW$188,83,FALSE),0)</f>
        <v>0</v>
      </c>
      <c r="BN110" s="19">
        <f>IFERROR(HLOOKUP(BN$1,'Nakladova matice_2018'!$A$1:$IW$188,83,FALSE),0)</f>
        <v>0</v>
      </c>
      <c r="BO110" s="19">
        <f>IFERROR(HLOOKUP(BO$1,'Nakladova matice_2018'!$A$1:$IW$188,83,FALSE),0)</f>
        <v>0</v>
      </c>
      <c r="BP110" s="19">
        <f>IFERROR(HLOOKUP(BP$1,'Nakladova matice_2018'!$A$1:$IW$188,83,FALSE),0)</f>
        <v>0</v>
      </c>
      <c r="BQ110" s="19">
        <f>IFERROR(HLOOKUP(BQ$1,'Nakladova matice_2018'!$A$1:$IW$188,83,FALSE),0)</f>
        <v>0</v>
      </c>
      <c r="BR110" s="19">
        <f>IFERROR(HLOOKUP(BR$1,'Nakladova matice_2018'!$A$1:$IW$188,83,FALSE),0)</f>
        <v>0</v>
      </c>
      <c r="BS110" s="19">
        <f>IFERROR(HLOOKUP(BS$1,'Nakladova matice_2018'!$A$1:$IW$188,83,FALSE),0)</f>
        <v>0</v>
      </c>
      <c r="BT110" s="19">
        <f>IFERROR(HLOOKUP(BT$1,'Nakladova matice_2018'!$A$1:$IW$188,83,FALSE),0)</f>
        <v>0</v>
      </c>
      <c r="BU110" s="19">
        <f>IFERROR(HLOOKUP(BU$1,'Nakladova matice_2018'!$A$1:$IW$188,83,FALSE),0)</f>
        <v>0</v>
      </c>
      <c r="BV110" s="19">
        <f>IFERROR(HLOOKUP(BV$1,'Nakladova matice_2018'!$A$1:$IW$188,83,FALSE),0)</f>
        <v>0</v>
      </c>
      <c r="BW110" s="19">
        <f>IFERROR(HLOOKUP(BW$1,'Nakladova matice_2018'!$A$1:$IW$188,83,FALSE),0)</f>
        <v>0</v>
      </c>
      <c r="BX110" s="19">
        <f>IFERROR(HLOOKUP(BX$1,'Nakladova matice_2018'!$A$1:$IW$188,83,FALSE),0)</f>
        <v>0</v>
      </c>
      <c r="BY110" s="19">
        <f>IFERROR(HLOOKUP(BY$1,'Nakladova matice_2018'!$A$1:$IW$188,83,FALSE),0)</f>
        <v>0</v>
      </c>
      <c r="BZ110" s="19">
        <f>IFERROR(HLOOKUP(BZ$1,'Nakladova matice_2018'!$A$1:$IW$188,83,FALSE),0)</f>
        <v>0</v>
      </c>
      <c r="CA110" s="19">
        <f>IFERROR(HLOOKUP(CA$1,'Nakladova matice_2018'!$A$1:$IW$188,83,FALSE),0)</f>
        <v>0</v>
      </c>
      <c r="CB110" s="19">
        <f>IFERROR(HLOOKUP(CB$1,'Nakladova matice_2018'!$A$1:$IW$188,83,FALSE),0)</f>
        <v>0</v>
      </c>
      <c r="CC110" s="19">
        <f>IFERROR(HLOOKUP(CC$1,'Nakladova matice_2018'!$A$1:$IW$188,83,FALSE),0)</f>
        <v>0</v>
      </c>
      <c r="CD110" s="19">
        <f>IFERROR(HLOOKUP(CD$1,'Nakladova matice_2018'!$A$1:$IW$188,83,FALSE),0)</f>
        <v>0</v>
      </c>
      <c r="CE110" s="19">
        <f>IFERROR(HLOOKUP(CE$1,'Nakladova matice_2018'!$A$1:$IW$188,83,FALSE),0)</f>
        <v>0</v>
      </c>
      <c r="CF110" s="19">
        <f>IFERROR(HLOOKUP(CF$1,'Nakladova matice_2018'!$A$1:$IW$188,83,FALSE),0)</f>
        <v>0</v>
      </c>
      <c r="CG110" s="19">
        <f>IFERROR(HLOOKUP(CG$1,'Nakladova matice_2018'!$A$1:$IW$188,83,FALSE),0)</f>
        <v>0</v>
      </c>
      <c r="CH110" s="19">
        <f>IFERROR(HLOOKUP(CH$1,'Nakladova matice_2018'!$A$1:$IW$188,83,FALSE),0)</f>
        <v>0</v>
      </c>
      <c r="CI110" s="19">
        <f>IFERROR(HLOOKUP(CI$1,'Nakladova matice_2018'!$A$1:$IW$188,83,FALSE),0)</f>
        <v>0</v>
      </c>
      <c r="CJ110" s="19">
        <f>IFERROR(HLOOKUP(CJ$1,'Nakladova matice_2018'!$A$1:$IW$188,83,FALSE),0)</f>
        <v>0</v>
      </c>
      <c r="CK110" s="19">
        <f>IFERROR(HLOOKUP(CK$1,'Nakladova matice_2018'!$A$1:$IW$188,83,FALSE),0)</f>
        <v>0</v>
      </c>
      <c r="CL110" s="19">
        <f>IFERROR(HLOOKUP(CL$1,'Nakladova matice_2018'!$A$1:$IW$188,83,FALSE),0)</f>
        <v>0</v>
      </c>
      <c r="CM110" s="19">
        <f>IFERROR(HLOOKUP(CM$1,'Nakladova matice_2018'!$A$1:$IW$188,83,FALSE),0)</f>
        <v>0</v>
      </c>
      <c r="CN110" s="19">
        <f>IFERROR(HLOOKUP(CN$1,'Nakladova matice_2018'!$A$1:$IW$188,83,FALSE),0)</f>
        <v>0</v>
      </c>
      <c r="CO110" s="19">
        <f>IFERROR(HLOOKUP(CO$1,'Nakladova matice_2018'!$A$1:$IW$188,83,FALSE),0)</f>
        <v>0</v>
      </c>
      <c r="CP110" s="19">
        <f>IFERROR(HLOOKUP(CP$1,'Nakladova matice_2018'!$A$1:$IW$188,83,FALSE),0)</f>
        <v>0</v>
      </c>
      <c r="CQ110" s="19">
        <f>IFERROR(HLOOKUP(CQ$1,'Nakladova matice_2018'!$A$1:$IW$188,83,FALSE),0)</f>
        <v>0</v>
      </c>
      <c r="CR110" s="19">
        <f>IFERROR(HLOOKUP(CR$1,'Nakladova matice_2018'!$A$1:$IW$188,83,FALSE),0)</f>
        <v>0</v>
      </c>
      <c r="CS110" s="19">
        <f>IFERROR(HLOOKUP(CS$1,'Nakladova matice_2018'!$A$1:$IW$188,83,FALSE),0)</f>
        <v>0</v>
      </c>
      <c r="CT110" s="19">
        <f>IFERROR(HLOOKUP(CT$1,'Nakladova matice_2018'!$A$1:$IW$188,83,FALSE),0)</f>
        <v>0</v>
      </c>
      <c r="CU110" s="19">
        <f>IFERROR(HLOOKUP(CU$1,'Nakladova matice_2018'!$A$1:$IW$188,83,FALSE),0)</f>
        <v>0</v>
      </c>
      <c r="CV110" s="19">
        <f>IFERROR(HLOOKUP(CV$1,'Nakladova matice_2018'!$A$1:$IW$188,83,FALSE),0)</f>
        <v>0</v>
      </c>
      <c r="CW110" s="19">
        <f>IFERROR(HLOOKUP(CW$1,'Nakladova matice_2018'!$A$1:$IW$188,83,FALSE),0)</f>
        <v>0</v>
      </c>
      <c r="CX110" s="19">
        <f>IFERROR(HLOOKUP(CX$1,'Nakladova matice_2018'!$A$1:$IW$188,83,FALSE),0)</f>
        <v>0</v>
      </c>
      <c r="CY110" s="19">
        <f>IFERROR(HLOOKUP(CY$1,'Nakladova matice_2018'!$A$1:$IW$188,83,FALSE),0)</f>
        <v>0</v>
      </c>
      <c r="CZ110" s="19">
        <f>IFERROR(HLOOKUP(CZ$1,'Nakladova matice_2018'!$A$1:$IW$188,83,FALSE),0)</f>
        <v>0</v>
      </c>
      <c r="DA110" s="19">
        <f>IFERROR(HLOOKUP(DA$1,'Nakladova matice_2018'!$A$1:$IW$188,83,FALSE),0)</f>
        <v>0</v>
      </c>
      <c r="DB110" s="19">
        <f>IFERROR(HLOOKUP(DB$1,'Nakladova matice_2018'!$A$1:$IW$188,83,FALSE),0)</f>
        <v>0</v>
      </c>
      <c r="DC110" s="19">
        <f>IFERROR(HLOOKUP(DC$1,'Nakladova matice_2018'!$A$1:$IW$188,83,FALSE),0)</f>
        <v>0</v>
      </c>
      <c r="DD110" s="19">
        <f>IFERROR(HLOOKUP(DD$1,'Nakladova matice_2018'!$A$1:$IW$188,83,FALSE),0)</f>
        <v>0</v>
      </c>
      <c r="DE110" s="19">
        <f>IFERROR(HLOOKUP(DE$1,'Nakladova matice_2018'!$A$1:$IW$188,83,FALSE),0)</f>
        <v>0</v>
      </c>
      <c r="DF110" s="19">
        <f>IFERROR(HLOOKUP(DF$1,'Nakladova matice_2018'!$A$1:$IW$188,83,FALSE),0)</f>
        <v>0</v>
      </c>
      <c r="DG110" s="19">
        <f>IFERROR(HLOOKUP(DG$1,'Nakladova matice_2018'!$A$1:$IW$188,83,FALSE),0)</f>
        <v>0</v>
      </c>
      <c r="DH110" s="19">
        <f>IFERROR(HLOOKUP(DH$1,'Nakladova matice_2018'!$A$1:$IW$188,83,FALSE),0)</f>
        <v>0</v>
      </c>
      <c r="DI110" s="19">
        <f>IFERROR(HLOOKUP(DI$1,'Nakladova matice_2018'!$A$1:$IW$188,83,FALSE),0)</f>
        <v>0</v>
      </c>
      <c r="DJ110" s="19">
        <f>IFERROR(HLOOKUP(DJ$1,'Nakladova matice_2018'!$A$1:$IW$188,83,FALSE),0)</f>
        <v>0</v>
      </c>
      <c r="DK110" s="19">
        <f>IFERROR(HLOOKUP(DK$1,'Nakladova matice_2018'!$A$1:$IW$188,83,FALSE),0)</f>
        <v>0</v>
      </c>
      <c r="DL110" s="19">
        <f>IFERROR(HLOOKUP(DL$1,'Nakladova matice_2018'!$A$1:$IW$188,83,FALSE),0)</f>
        <v>0</v>
      </c>
      <c r="DM110" s="19">
        <f>IFERROR(HLOOKUP(DM$1,'Nakladova matice_2018'!$A$1:$IW$188,83,FALSE),0)</f>
        <v>0</v>
      </c>
      <c r="DN110" s="19">
        <f>IFERROR(HLOOKUP(DN$1,'Nakladova matice_2018'!$A$1:$IW$188,83,FALSE),0)</f>
        <v>0</v>
      </c>
      <c r="DO110" s="19">
        <f>IFERROR(HLOOKUP(DO$1,'Nakladova matice_2018'!$A$1:$IW$188,83,FALSE),0)</f>
        <v>0</v>
      </c>
      <c r="DP110" s="19">
        <f>IFERROR(HLOOKUP(DP$1,'Nakladova matice_2018'!$A$1:$IW$188,83,FALSE),0)</f>
        <v>0</v>
      </c>
      <c r="DQ110" s="19">
        <f>IFERROR(HLOOKUP(DQ$1,'Nakladova matice_2018'!$A$1:$IW$188,83,FALSE),0)</f>
        <v>0</v>
      </c>
      <c r="DR110" s="19">
        <f>IFERROR(HLOOKUP(DR$1,'Nakladova matice_2018'!$A$1:$IW$188,83,FALSE),0)</f>
        <v>0</v>
      </c>
      <c r="DS110" s="19">
        <f>IFERROR(HLOOKUP(DS$1,'Nakladova matice_2018'!$A$1:$IW$188,83,FALSE),0)</f>
        <v>0</v>
      </c>
      <c r="DT110" s="19">
        <f>IFERROR(HLOOKUP(DT$1,'Nakladova matice_2018'!$A$1:$IW$188,83,FALSE),0)</f>
        <v>0</v>
      </c>
      <c r="DU110" s="19">
        <f>IFERROR(HLOOKUP(DU$1,'Nakladova matice_2018'!$A$1:$IW$188,83,FALSE),0)</f>
        <v>0</v>
      </c>
      <c r="DV110" s="19">
        <f>IFERROR(HLOOKUP(DV$1,'Nakladova matice_2018'!$A$1:$IW$188,83,FALSE),0)</f>
        <v>0</v>
      </c>
      <c r="DW110" s="19">
        <f>IFERROR(HLOOKUP(DW$1,'Nakladova matice_2018'!$A$1:$IW$188,83,FALSE),0)</f>
        <v>0</v>
      </c>
      <c r="DX110" s="19">
        <f>IFERROR(HLOOKUP(DX$1,'Nakladova matice_2018'!$A$1:$IW$188,83,FALSE),0)</f>
        <v>0</v>
      </c>
      <c r="DY110" s="19">
        <f>IFERROR(HLOOKUP(DY$1,'Nakladova matice_2018'!$A$1:$IW$188,83,FALSE),0)</f>
        <v>0</v>
      </c>
      <c r="DZ110" s="19">
        <f>IFERROR(HLOOKUP(DZ$1,'Nakladova matice_2018'!$A$1:$IW$188,83,FALSE),0)</f>
        <v>0</v>
      </c>
      <c r="EA110" s="19">
        <f>IFERROR(HLOOKUP(EA$1,'Nakladova matice_2018'!$A$1:$IW$188,83,FALSE),0)</f>
        <v>0</v>
      </c>
      <c r="EB110" s="19">
        <f>IFERROR(HLOOKUP(EB$1,'Nakladova matice_2018'!$A$1:$IW$188,83,FALSE),0)</f>
        <v>0</v>
      </c>
      <c r="EC110" s="19">
        <f>IFERROR(HLOOKUP(EC$1,'Nakladova matice_2018'!$A$1:$IW$188,83,FALSE),0)</f>
        <v>0</v>
      </c>
      <c r="ED110" s="19">
        <f>IFERROR(HLOOKUP(ED$1,'Nakladova matice_2018'!$A$1:$IW$188,83,FALSE),0)</f>
        <v>0</v>
      </c>
      <c r="EE110" s="19">
        <f>IFERROR(HLOOKUP(EE$1,'Nakladova matice_2018'!$A$1:$IW$188,83,FALSE),0)</f>
        <v>0</v>
      </c>
      <c r="EF110" s="19">
        <f>IFERROR(HLOOKUP(EF$1,'Nakladova matice_2018'!$A$1:$IW$188,83,FALSE),0)</f>
        <v>0</v>
      </c>
      <c r="EG110" s="19">
        <f>IFERROR(HLOOKUP(EG$1,'Nakladova matice_2018'!$A$1:$IW$188,83,FALSE),0)</f>
        <v>0</v>
      </c>
      <c r="EH110" s="19">
        <f>IFERROR(HLOOKUP(EH$1,'Nakladova matice_2018'!$A$1:$IW$188,83,FALSE),0)</f>
        <v>0</v>
      </c>
      <c r="EI110" s="19">
        <f>IFERROR(HLOOKUP(EI$1,'Nakladova matice_2018'!$A$1:$IW$188,83,FALSE),0)</f>
        <v>0</v>
      </c>
      <c r="EJ110" s="19">
        <f>IFERROR(HLOOKUP(EJ$1,'Nakladova matice_2018'!$A$1:$IW$188,83,FALSE),0)</f>
        <v>0</v>
      </c>
      <c r="EK110" s="19">
        <f>IFERROR(HLOOKUP(EK$1,'Nakladova matice_2018'!$A$1:$IW$188,83,FALSE),0)</f>
        <v>0</v>
      </c>
      <c r="EL110" s="19">
        <f>IFERROR(HLOOKUP(EL$1,'Nakladova matice_2018'!$A$1:$IW$188,83,FALSE),0)</f>
        <v>0</v>
      </c>
      <c r="EM110" s="19">
        <f>IFERROR(HLOOKUP(EM$1,'Nakladova matice_2018'!$A$1:$IW$188,83,FALSE),0)</f>
        <v>0</v>
      </c>
      <c r="EN110" s="19">
        <f>IFERROR(HLOOKUP(EN$1,'Nakladova matice_2018'!$A$1:$IW$188,83,FALSE),0)</f>
        <v>0</v>
      </c>
      <c r="EO110" s="19">
        <f>IFERROR(HLOOKUP(EO$1,'Nakladova matice_2018'!$A$1:$IW$188,83,FALSE),0)</f>
        <v>0</v>
      </c>
      <c r="EP110" s="19">
        <f>IFERROR(HLOOKUP(EP$1,'Nakladova matice_2018'!$A$1:$IW$188,83,FALSE),0)</f>
        <v>0</v>
      </c>
      <c r="EQ110" s="19">
        <f>IFERROR(HLOOKUP(EQ$1,'Nakladova matice_2018'!$A$1:$IW$188,83,FALSE),0)</f>
        <v>0</v>
      </c>
      <c r="ER110" s="19">
        <f>IFERROR(HLOOKUP(ER$1,'Nakladova matice_2018'!$A$1:$IW$188,83,FALSE),0)</f>
        <v>0</v>
      </c>
      <c r="ES110" s="19">
        <f>IFERROR(HLOOKUP(ES$1,'Nakladova matice_2018'!$A$1:$IW$188,83,FALSE),0)</f>
        <v>0</v>
      </c>
      <c r="ET110" s="19">
        <f>IFERROR(HLOOKUP(ET$1,'Nakladova matice_2018'!$A$1:$IW$188,83,FALSE),0)</f>
        <v>0</v>
      </c>
      <c r="EU110" s="19">
        <f>IFERROR(HLOOKUP(EU$1,'Nakladova matice_2018'!$A$1:$IW$188,83,FALSE),0)</f>
        <v>0</v>
      </c>
      <c r="EV110" s="19">
        <f>IFERROR(HLOOKUP(EV$1,'Nakladova matice_2018'!$A$1:$IW$188,83,FALSE),0)</f>
        <v>0</v>
      </c>
      <c r="EW110" s="19">
        <f>IFERROR(HLOOKUP(EW$1,'Nakladova matice_2018'!$A$1:$IW$188,83,FALSE),0)</f>
        <v>0</v>
      </c>
      <c r="EX110" s="19">
        <f>IFERROR(HLOOKUP(EX$1,'Nakladova matice_2018'!$A$1:$IW$188,83,FALSE),0)</f>
        <v>0</v>
      </c>
      <c r="EY110" s="19">
        <f>IFERROR(HLOOKUP(EY$1,'Nakladova matice_2018'!$A$1:$IW$188,83,FALSE),0)</f>
        <v>0</v>
      </c>
      <c r="EZ110" s="19">
        <f>IFERROR(HLOOKUP(EZ$1,'Nakladova matice_2018'!$A$1:$IW$188,83,FALSE),0)</f>
        <v>0</v>
      </c>
      <c r="FA110" s="19">
        <f>IFERROR(HLOOKUP(FA$1,'Nakladova matice_2018'!$A$1:$IW$188,83,FALSE),0)</f>
        <v>0</v>
      </c>
      <c r="FB110" s="19">
        <f>IFERROR(HLOOKUP(FB$1,'Nakladova matice_2018'!$A$1:$IW$188,83,FALSE),0)</f>
        <v>0</v>
      </c>
      <c r="FC110" s="19">
        <f>IFERROR(HLOOKUP(FC$1,'Nakladova matice_2018'!$A$1:$IW$188,83,FALSE),0)</f>
        <v>0</v>
      </c>
      <c r="FD110" s="19">
        <f>IFERROR(HLOOKUP(FD$1,'Nakladova matice_2018'!$A$1:$IW$188,83,FALSE),0)</f>
        <v>0</v>
      </c>
      <c r="FE110" s="19">
        <f>IFERROR(HLOOKUP(FE$1,'Nakladova matice_2018'!$A$1:$IW$188,83,FALSE),0)</f>
        <v>0</v>
      </c>
      <c r="FF110" s="19">
        <f>IFERROR(HLOOKUP(FF$1,'Nakladova matice_2018'!$A$1:$IW$188,83,FALSE),0)</f>
        <v>0</v>
      </c>
      <c r="FG110" s="19">
        <f>IFERROR(HLOOKUP(FG$1,'Nakladova matice_2018'!$A$1:$IW$188,83,FALSE),0)</f>
        <v>0</v>
      </c>
      <c r="FH110" s="19">
        <f>IFERROR(HLOOKUP(FH$1,'Nakladova matice_2018'!$A$1:$IW$188,83,FALSE),0)</f>
        <v>0</v>
      </c>
      <c r="FI110" s="19">
        <f>IFERROR(HLOOKUP(FI$1,'Nakladova matice_2018'!$A$1:$IW$188,83,FALSE),0)</f>
        <v>0</v>
      </c>
      <c r="FJ110" s="19">
        <f>IFERROR(HLOOKUP(FJ$1,'Nakladova matice_2018'!$A$1:$IW$188,83,FALSE),0)</f>
        <v>0</v>
      </c>
      <c r="FK110" s="19">
        <f>IFERROR(HLOOKUP(FK$1,'Nakladova matice_2018'!$A$1:$IW$188,83,FALSE),0)</f>
        <v>0</v>
      </c>
      <c r="FL110" s="19">
        <f>IFERROR(HLOOKUP(FL$1,'Nakladova matice_2018'!$A$1:$IW$188,83,FALSE),0)</f>
        <v>0</v>
      </c>
      <c r="FM110" s="19">
        <f>IFERROR(HLOOKUP(FM$1,'Nakladova matice_2018'!$A$1:$IW$188,83,FALSE),0)</f>
        <v>0</v>
      </c>
      <c r="FN110" s="19">
        <f>IFERROR(HLOOKUP(FN$1,'Nakladova matice_2018'!$A$1:$IW$188,83,FALSE),0)</f>
        <v>0</v>
      </c>
      <c r="FO110" s="19">
        <f>IFERROR(HLOOKUP(FO$1,'Nakladova matice_2018'!$A$1:$IW$188,83,FALSE),0)</f>
        <v>0</v>
      </c>
      <c r="FP110" s="19">
        <f>IFERROR(HLOOKUP(FP$1,'Nakladova matice_2018'!$A$1:$IW$188,83,FALSE),0)</f>
        <v>0</v>
      </c>
      <c r="FQ110" s="19">
        <f>IFERROR(HLOOKUP(FQ$1,'Nakladova matice_2018'!$A$1:$IW$188,83,FALSE),0)</f>
        <v>0</v>
      </c>
      <c r="FR110" s="19">
        <f>IFERROR(HLOOKUP(FR$1,'Nakladova matice_2018'!$A$1:$IW$188,83,FALSE),0)</f>
        <v>0</v>
      </c>
      <c r="FS110" s="19">
        <f>IFERROR(HLOOKUP(FS$1,'Nakladova matice_2018'!$A$1:$IW$188,83,FALSE),0)</f>
        <v>0</v>
      </c>
      <c r="FT110" s="19">
        <f>IFERROR(HLOOKUP(FT$1,'Nakladova matice_2018'!$A$1:$IW$188,83,FALSE),0)</f>
        <v>0</v>
      </c>
      <c r="FU110" s="19">
        <f>IFERROR(HLOOKUP(FU$1,'Nakladova matice_2018'!$A$1:$IW$188,83,FALSE),0)</f>
        <v>0</v>
      </c>
      <c r="FV110" s="19">
        <f>IFERROR(HLOOKUP(FV$1,'Nakladova matice_2018'!$A$1:$IW$188,83,FALSE),0)</f>
        <v>0</v>
      </c>
      <c r="FW110" s="19">
        <f>IFERROR(HLOOKUP(FW$1,'Nakladova matice_2018'!$A$1:$IW$188,83,FALSE),0)</f>
        <v>0</v>
      </c>
      <c r="FX110" s="19">
        <f>IFERROR(HLOOKUP(FX$1,'Nakladova matice_2018'!$A$1:$IW$188,83,FALSE),0)</f>
        <v>0</v>
      </c>
      <c r="FY110" s="19">
        <f>IFERROR(HLOOKUP(FY$1,'Nakladova matice_2018'!$A$1:$IW$188,83,FALSE),0)</f>
        <v>0</v>
      </c>
      <c r="FZ110" s="19">
        <f>IFERROR(HLOOKUP(FZ$1,'Nakladova matice_2018'!$A$1:$IW$188,83,FALSE),0)</f>
        <v>0</v>
      </c>
      <c r="GA110" s="19">
        <f>IFERROR(HLOOKUP(GA$1,'Nakladova matice_2018'!$A$1:$IW$188,83,FALSE),0)</f>
        <v>0</v>
      </c>
      <c r="GB110" s="19">
        <f>IFERROR(HLOOKUP(GB$1,'Nakladova matice_2018'!$A$1:$IW$188,83,FALSE),0)</f>
        <v>0</v>
      </c>
      <c r="GC110" s="19">
        <f>IFERROR(HLOOKUP(GC$1,'Nakladova matice_2018'!$A$1:$IW$188,83,FALSE),0)</f>
        <v>0</v>
      </c>
      <c r="GD110" s="19">
        <f>IFERROR(HLOOKUP(GD$1,'Nakladova matice_2018'!$A$1:$IW$188,83,FALSE),0)</f>
        <v>0</v>
      </c>
      <c r="GE110" s="19">
        <f>IFERROR(HLOOKUP(GE$1,'Nakladova matice_2018'!$A$1:$IW$188,83,FALSE),0)</f>
        <v>0</v>
      </c>
      <c r="GF110" s="19">
        <f>IFERROR(HLOOKUP(GF$1,'Nakladova matice_2018'!$A$1:$IW$188,83,FALSE),0)</f>
        <v>0</v>
      </c>
      <c r="GG110" s="19">
        <f>IFERROR(HLOOKUP(GG$1,'Nakladova matice_2018'!$A$1:$IW$188,83,FALSE),0)</f>
        <v>0</v>
      </c>
      <c r="GH110" s="19">
        <f>IFERROR(HLOOKUP(GH$1,'Nakladova matice_2018'!$A$1:$IW$188,83,FALSE),0)</f>
        <v>0</v>
      </c>
      <c r="GI110" s="19">
        <f>IFERROR(HLOOKUP(GI$1,'Nakladova matice_2018'!$A$1:$IW$188,83,FALSE),0)</f>
        <v>0</v>
      </c>
      <c r="GJ110" s="19">
        <f>IFERROR(HLOOKUP(GJ$1,'Nakladova matice_2018'!$A$1:$IW$188,83,FALSE),0)</f>
        <v>0</v>
      </c>
      <c r="GK110" s="19">
        <f>IFERROR(HLOOKUP(GK$1,'Nakladova matice_2018'!$A$1:$IW$188,83,FALSE),0)</f>
        <v>0</v>
      </c>
      <c r="GL110" s="19">
        <f>IFERROR(HLOOKUP(GL$1,'Nakladova matice_2018'!$A$1:$IW$188,83,FALSE),0)</f>
        <v>0</v>
      </c>
      <c r="GM110" s="19">
        <f>IFERROR(HLOOKUP(GM$1,'Nakladova matice_2018'!$A$1:$IW$188,83,FALSE),0)</f>
        <v>0</v>
      </c>
      <c r="GN110" s="19">
        <f>IFERROR(HLOOKUP(GN$1,'Nakladova matice_2018'!$A$1:$IW$188,83,FALSE),0)</f>
        <v>0</v>
      </c>
      <c r="GO110" s="19">
        <f>IFERROR(HLOOKUP(GO$1,'Nakladova matice_2018'!$A$1:$IW$188,83,FALSE),0)</f>
        <v>0</v>
      </c>
      <c r="GP110" s="19">
        <f>IFERROR(HLOOKUP(GP$1,'Nakladova matice_2018'!$A$1:$IW$188,83,FALSE),0)</f>
        <v>0</v>
      </c>
      <c r="GQ110" s="19">
        <f>IFERROR(HLOOKUP(GQ$1,'Nakladova matice_2018'!$A$1:$IW$188,83,FALSE),0)</f>
        <v>0</v>
      </c>
      <c r="GR110" s="19">
        <f>IFERROR(HLOOKUP(GR$1,'Nakladova matice_2018'!$A$1:$IW$188,83,FALSE),0)</f>
        <v>0</v>
      </c>
      <c r="GS110" s="19">
        <f>IFERROR(HLOOKUP(GS$1,'Nakladova matice_2018'!$A$1:$IW$188,83,FALSE),0)</f>
        <v>0</v>
      </c>
      <c r="GT110" s="19">
        <f>IFERROR(HLOOKUP(GT$1,'Nakladova matice_2018'!$A$1:$IW$188,83,FALSE),0)</f>
        <v>0</v>
      </c>
      <c r="GU110" s="19">
        <f>IFERROR(HLOOKUP(GU$1,'Nakladova matice_2018'!$A$1:$IW$188,83,FALSE),0)</f>
        <v>0</v>
      </c>
      <c r="GV110" s="19">
        <f>IFERROR(HLOOKUP(GV$1,'Nakladova matice_2018'!$A$1:$IW$188,83,FALSE),0)</f>
        <v>0</v>
      </c>
      <c r="GW110" s="19">
        <f>IFERROR(HLOOKUP(GW$1,'Nakladova matice_2018'!$A$1:$IW$188,83,FALSE),0)</f>
        <v>0</v>
      </c>
      <c r="GX110" s="19">
        <f>IFERROR(HLOOKUP(GX$1,'Nakladova matice_2018'!$A$1:$IW$188,83,FALSE),0)</f>
        <v>0</v>
      </c>
      <c r="GY110" s="19">
        <f>IFERROR(HLOOKUP(GY$1,'Nakladova matice_2018'!$A$1:$IW$188,83,FALSE),0)</f>
        <v>0</v>
      </c>
      <c r="GZ110" s="19">
        <f>IFERROR(HLOOKUP(GZ$1,'Nakladova matice_2018'!$A$1:$IW$188,83,FALSE),0)</f>
        <v>0</v>
      </c>
      <c r="HA110" s="19">
        <f>IFERROR(HLOOKUP(HA$1,'Nakladova matice_2018'!$A$1:$IW$188,83,FALSE),0)</f>
        <v>0</v>
      </c>
      <c r="HB110" s="19">
        <f>IFERROR(HLOOKUP(HB$1,'Nakladova matice_2018'!$A$1:$IW$188,83,FALSE),0)</f>
        <v>0</v>
      </c>
      <c r="HC110" s="19">
        <f>IFERROR(HLOOKUP(HC$1,'Nakladova matice_2018'!$A$1:$IW$188,83,FALSE),0)</f>
        <v>0</v>
      </c>
      <c r="HD110" s="19">
        <f>IFERROR(HLOOKUP(HD$1,'Nakladova matice_2018'!$A$1:$IW$188,83,FALSE),0)</f>
        <v>0</v>
      </c>
      <c r="HE110" s="19">
        <f>IFERROR(HLOOKUP(HE$1,'Nakladova matice_2018'!$A$1:$IW$188,83,FALSE),0)</f>
        <v>0</v>
      </c>
      <c r="HF110" s="19">
        <f>IFERROR(HLOOKUP(HF$1,'Nakladova matice_2018'!$A$1:$IW$188,83,FALSE),0)</f>
        <v>0</v>
      </c>
      <c r="HG110" s="19">
        <f>IFERROR(HLOOKUP(HG$1,'Nakladova matice_2018'!$A$1:$IW$188,83,FALSE),0)</f>
        <v>0</v>
      </c>
      <c r="HH110" s="19">
        <f>IFERROR(HLOOKUP(HH$1,'Nakladova matice_2018'!$A$1:$IW$188,83,FALSE),0)</f>
        <v>0</v>
      </c>
      <c r="HI110" s="19">
        <f>IFERROR(HLOOKUP(HI$1,'Nakladova matice_2018'!$A$1:$IW$188,83,FALSE),0)</f>
        <v>0</v>
      </c>
      <c r="HJ110" s="19">
        <f>IFERROR(HLOOKUP(HJ$1,'Nakladova matice_2018'!$A$1:$IW$188,83,FALSE),0)</f>
        <v>0</v>
      </c>
      <c r="HK110" s="19">
        <f>IFERROR(HLOOKUP(HK$1,'Nakladova matice_2018'!$A$1:$IW$188,83,FALSE),0)</f>
        <v>0</v>
      </c>
      <c r="HL110" s="19">
        <f>IFERROR(HLOOKUP(HL$1,'Nakladova matice_2018'!$A$1:$IW$188,83,FALSE),0)</f>
        <v>0</v>
      </c>
      <c r="HM110" s="19">
        <f>IFERROR(HLOOKUP(HM$1,'Nakladova matice_2018'!$A$1:$IW$188,83,FALSE),0)</f>
        <v>0</v>
      </c>
      <c r="HN110" s="19">
        <f>IFERROR(HLOOKUP(HN$1,'Nakladova matice_2018'!$A$1:$IW$188,83,FALSE),0)</f>
        <v>0</v>
      </c>
      <c r="HO110" s="19">
        <f>IFERROR(HLOOKUP(HO$1,'Nakladova matice_2018'!$A$1:$IW$188,83,FALSE),0)</f>
        <v>0</v>
      </c>
      <c r="HP110" s="19">
        <f>IFERROR(HLOOKUP(HP$1,'Nakladova matice_2018'!$A$1:$IW$188,83,FALSE),0)</f>
        <v>0</v>
      </c>
      <c r="HQ110" s="19">
        <f>IFERROR(HLOOKUP(HQ$1,'Nakladova matice_2018'!$A$1:$IW$188,83,FALSE),0)</f>
        <v>0</v>
      </c>
      <c r="HR110" s="19">
        <f>IFERROR(HLOOKUP(HR$1,'Nakladova matice_2018'!$A$1:$IW$188,83,FALSE),0)</f>
        <v>0</v>
      </c>
      <c r="HS110" s="19">
        <f>IFERROR(HLOOKUP(HS$1,'Nakladova matice_2018'!$A$1:$IW$188,83,FALSE),0)</f>
        <v>0</v>
      </c>
      <c r="HT110" s="19">
        <f>IFERROR(HLOOKUP(HT$1,'Nakladova matice_2018'!$A$1:$IW$188,83,FALSE),0)</f>
        <v>0</v>
      </c>
      <c r="HU110" s="19">
        <f>IFERROR(HLOOKUP(HU$1,'Nakladova matice_2018'!$A$1:$IW$188,83,FALSE),0)</f>
        <v>0</v>
      </c>
      <c r="HV110" s="19">
        <f>IFERROR(HLOOKUP(HV$1,'Nakladova matice_2018'!$A$1:$IW$188,83,FALSE),0)</f>
        <v>0</v>
      </c>
      <c r="HW110" s="19">
        <f>IFERROR(HLOOKUP(HW$1,'Nakladova matice_2018'!$A$1:$IW$188,83,FALSE),0)</f>
        <v>0</v>
      </c>
      <c r="HX110" s="19">
        <f>IFERROR(HLOOKUP(HX$1,'Nakladova matice_2018'!$A$1:$IW$188,83,FALSE),0)</f>
        <v>0</v>
      </c>
      <c r="HY110" s="19">
        <f>IFERROR(HLOOKUP(HY$1,'Nakladova matice_2018'!$A$1:$IW$188,83,FALSE),0)</f>
        <v>0</v>
      </c>
      <c r="HZ110" s="19">
        <f>IFERROR(HLOOKUP(HZ$1,'Nakladova matice_2018'!$A$1:$IW$188,83,FALSE),0)</f>
        <v>0</v>
      </c>
      <c r="IA110" s="19">
        <f>IFERROR(HLOOKUP(IA$1,'Nakladova matice_2018'!$A$1:$IW$188,83,FALSE),0)</f>
        <v>0</v>
      </c>
      <c r="IB110" s="19">
        <f>IFERROR(HLOOKUP(IB$1,'Nakladova matice_2018'!$A$1:$IW$188,83,FALSE),0)</f>
        <v>0</v>
      </c>
      <c r="IC110" s="19">
        <f>IFERROR(HLOOKUP(IC$1,'Nakladova matice_2018'!$A$1:$IW$188,83,FALSE),0)</f>
        <v>0</v>
      </c>
      <c r="ID110" s="19">
        <f>IFERROR(HLOOKUP(ID$1,'Nakladova matice_2018'!$A$1:$IW$188,83,FALSE),0)</f>
        <v>14833.96</v>
      </c>
      <c r="IE110" s="19">
        <f>IFERROR(HLOOKUP(IE$1,'Nakladova matice_2018'!$A$1:$IW$188,83,FALSE),0)</f>
        <v>0</v>
      </c>
      <c r="IF110" s="19">
        <f>IFERROR(HLOOKUP(IF$1,'Nakladova matice_2018'!$A$1:$IW$188,83,FALSE),0)</f>
        <v>0</v>
      </c>
      <c r="IG110" s="19">
        <f>IFERROR(HLOOKUP(IG$1,'Nakladova matice_2018'!$A$1:$IW$188,83,FALSE),0)</f>
        <v>0</v>
      </c>
      <c r="IH110" s="19">
        <f>IFERROR(HLOOKUP(IH$1,'Nakladova matice_2018'!$A$1:$IW$188,83,FALSE),0)</f>
        <v>0</v>
      </c>
      <c r="II110" s="19">
        <f>IFERROR(HLOOKUP(II$1,'Nakladova matice_2018'!$A$1:$IW$188,83,FALSE),0)</f>
        <v>0</v>
      </c>
      <c r="IJ110" s="19">
        <f>IFERROR(HLOOKUP(IJ$1,'Nakladova matice_2018'!$A$1:$IW$188,83,FALSE),0)</f>
        <v>0</v>
      </c>
      <c r="IK110" s="19">
        <f>IFERROR(HLOOKUP(IK$1,'Nakladova matice_2018'!$A$1:$IW$188,83,FALSE),0)</f>
        <v>0</v>
      </c>
      <c r="IL110" s="19">
        <f>IFERROR(HLOOKUP(IL$1,'Nakladova matice_2018'!$A$1:$IW$188,83,FALSE),0)</f>
        <v>0</v>
      </c>
      <c r="IM110" s="19">
        <f>IFERROR(HLOOKUP(IM$1,'Nakladova matice_2018'!$A$1:$IW$188,83,FALSE),0)</f>
        <v>0</v>
      </c>
      <c r="IN110" s="19">
        <f>IFERROR(HLOOKUP(IN$1,'Nakladova matice_2018'!$A$1:$IW$188,83,FALSE),0)</f>
        <v>0</v>
      </c>
      <c r="IO110" s="19">
        <f>IFERROR(HLOOKUP(IO$1,'Nakladova matice_2018'!$A$1:$IW$188,83,FALSE),0)</f>
        <v>0</v>
      </c>
      <c r="IP110" s="19">
        <f>IFERROR(HLOOKUP(IP$1,'Nakladova matice_2018'!$A$1:$IW$188,83,FALSE),0)</f>
        <v>0</v>
      </c>
      <c r="IQ110" s="19">
        <f>IFERROR(HLOOKUP(IQ$1,'Nakladova matice_2018'!$A$1:$IW$188,83,FALSE),0)</f>
        <v>0</v>
      </c>
      <c r="IR110" s="19">
        <f>IFERROR(HLOOKUP(IR$1,'Nakladova matice_2018'!$A$1:$IW$188,83,FALSE),0)</f>
        <v>0</v>
      </c>
      <c r="IS110" s="19">
        <f>IFERROR(HLOOKUP(IS$1,'Nakladova matice_2018'!$A$1:$IW$188,83,FALSE),0)</f>
        <v>0</v>
      </c>
      <c r="IT110" s="19">
        <f>IFERROR(HLOOKUP(IT$1,'Nakladova matice_2018'!$A$1:$IW$188,83,FALSE),0)</f>
        <v>0</v>
      </c>
      <c r="IU110" s="19">
        <f>IFERROR(HLOOKUP(IU$1,'Nakladova matice_2018'!$A$1:$IW$188,83,FALSE),0)</f>
        <v>0</v>
      </c>
      <c r="IV110" s="19">
        <f>IFERROR(HLOOKUP(IV$1,'Nakladova matice_2018'!$A$1:$IW$188,83,FALSE),0)</f>
        <v>0</v>
      </c>
      <c r="IW110" s="19">
        <f>IFERROR(HLOOKUP(IW$1,'Nakladova matice_2018'!$A$1:$IW$188,83,FALSE),0)</f>
        <v>0</v>
      </c>
      <c r="IX110" s="19">
        <f>IFERROR(HLOOKUP(IX$1,'Nakladova matice_2018'!$A$1:$IW$188,83,FALSE),0)</f>
        <v>0</v>
      </c>
      <c r="IY110" s="19">
        <f>IFERROR(HLOOKUP(IY$1,'Nakladova matice_2018'!$A$1:$IW$188,83,FALSE),0)</f>
        <v>0</v>
      </c>
      <c r="IZ110" s="19">
        <f>IFERROR(HLOOKUP(IZ$1,'Nakladova matice_2018'!$A$1:$IW$188,83,FALSE),0)</f>
        <v>0</v>
      </c>
      <c r="JA110" s="19">
        <f>IFERROR(HLOOKUP(JA$1,'Nakladova matice_2018'!$A$1:$IW$188,83,FALSE),0)</f>
        <v>0</v>
      </c>
      <c r="JB110" s="19">
        <f>IFERROR(HLOOKUP(JB$1,'Nakladova matice_2018'!$A$1:$IW$188,83,FALSE),0)</f>
        <v>0</v>
      </c>
      <c r="JC110" s="19">
        <f>IFERROR(HLOOKUP(JC$1,'Nakladova matice_2018'!$A$1:$IW$188,83,FALSE),0)</f>
        <v>0</v>
      </c>
      <c r="JD110" s="19">
        <f>IFERROR(HLOOKUP(JD$1,'Nakladova matice_2018'!$A$1:$IW$188,83,FALSE),0)</f>
        <v>0</v>
      </c>
      <c r="JE110" s="19">
        <f>IFERROR(HLOOKUP(JE$1,'Nakladova matice_2018'!$A$1:$IW$188,83,FALSE),0)</f>
        <v>0</v>
      </c>
      <c r="JF110" s="19">
        <f>IFERROR(HLOOKUP(JF$1,'Nakladova matice_2018'!$A$1:$IW$188,83,FALSE),0)</f>
        <v>0</v>
      </c>
      <c r="JG110" s="19">
        <f>IFERROR(HLOOKUP(JG$1,'Nakladova matice_2018'!$A$1:$IW$188,83,FALSE),0)</f>
        <v>0</v>
      </c>
      <c r="JH110" s="19">
        <f>IFERROR(HLOOKUP(JH$1,'Nakladova matice_2018'!$A$1:$IW$188,83,FALSE),0)</f>
        <v>0</v>
      </c>
      <c r="JI110" s="19">
        <f>IFERROR(HLOOKUP(JI$1,'Nakladova matice_2018'!$A$1:$IW$188,83,FALSE),0)</f>
        <v>0</v>
      </c>
      <c r="JJ110" s="19">
        <f>IFERROR(HLOOKUP(JJ$1,'Nakladova matice_2018'!$A$1:$IW$188,83,FALSE),0)</f>
        <v>0</v>
      </c>
      <c r="JK110" s="19">
        <f>IFERROR(HLOOKUP(JK$1,'Nakladova matice_2018'!$A$1:$IW$188,83,FALSE),0)</f>
        <v>0</v>
      </c>
      <c r="JL110" s="19">
        <f>IFERROR(HLOOKUP(JL$1,'Nakladova matice_2018'!$A$1:$IW$188,83,FALSE),0)</f>
        <v>0</v>
      </c>
      <c r="JM110" s="19">
        <f>IFERROR(HLOOKUP(JM$1,'Nakladova matice_2018'!$A$1:$IW$188,83,FALSE),0)</f>
        <v>0</v>
      </c>
      <c r="JN110" s="19">
        <f>IFERROR(HLOOKUP(JN$1,'Nakladova matice_2018'!$A$1:$IW$188,83,FALSE),0)</f>
        <v>0</v>
      </c>
      <c r="JO110" s="19">
        <f>IFERROR(HLOOKUP(JO$1,'Nakladova matice_2018'!$A$1:$IW$188,83,FALSE),0)</f>
        <v>0</v>
      </c>
      <c r="JP110" s="19">
        <f>IFERROR(HLOOKUP(JP$1,'Nakladova matice_2018'!$A$1:$IW$188,83,FALSE),0)</f>
        <v>0</v>
      </c>
      <c r="JQ110" s="19">
        <f>IFERROR(HLOOKUP(JQ$1,'Nakladova matice_2018'!$A$1:$IW$188,83,FALSE),0)</f>
        <v>0</v>
      </c>
      <c r="JR110" s="19">
        <f>IFERROR(HLOOKUP(JR$1,'Nakladova matice_2018'!$A$1:$IW$188,83,FALSE),0)</f>
        <v>0</v>
      </c>
      <c r="JS110" s="19">
        <f>IFERROR(HLOOKUP(JS$1,'Nakladova matice_2018'!$A$1:$IW$188,83,FALSE),0)</f>
        <v>0</v>
      </c>
      <c r="JT110" s="19">
        <f>IFERROR(HLOOKUP(JT$1,'Nakladova matice_2018'!$A$1:$IW$188,83,FALSE),0)</f>
        <v>0</v>
      </c>
      <c r="JU110" s="19">
        <f>IFERROR(HLOOKUP(JU$1,'Nakladova matice_2018'!$A$1:$IW$188,83,FALSE),0)</f>
        <v>0</v>
      </c>
      <c r="JV110" s="19">
        <f>IFERROR(HLOOKUP(JV$1,'Nakladova matice_2018'!$A$1:$IW$188,83,FALSE),0)</f>
        <v>0</v>
      </c>
      <c r="JW110" s="19">
        <f>IFERROR(HLOOKUP(JW$1,'Nakladova matice_2018'!$A$1:$IW$188,83,FALSE),0)</f>
        <v>0</v>
      </c>
      <c r="JX110" s="19">
        <f>IFERROR(HLOOKUP(JX$1,'Nakladova matice_2018'!$A$1:$IW$188,83,FALSE),0)</f>
        <v>0</v>
      </c>
      <c r="JY110" s="19">
        <f>IFERROR(HLOOKUP(JY$1,'Nakladova matice_2018'!$A$1:$IW$188,83,FALSE),0)</f>
        <v>0</v>
      </c>
      <c r="JZ110" s="19">
        <f>IFERROR(HLOOKUP(JZ$1,'Nakladova matice_2018'!$A$1:$IW$188,83,FALSE),0)</f>
        <v>0</v>
      </c>
      <c r="KA110" s="19">
        <f>IFERROR(HLOOKUP(KA$1,'Nakladova matice_2018'!$A$1:$IW$188,83,FALSE),0)</f>
        <v>0</v>
      </c>
      <c r="KB110" s="19">
        <f>IFERROR(HLOOKUP(KB$1,'Nakladova matice_2018'!$A$1:$IW$188,83,FALSE),0)</f>
        <v>0</v>
      </c>
      <c r="KC110" s="19">
        <f>IFERROR(HLOOKUP(KC$1,'Nakladova matice_2018'!$A$1:$IW$188,83,FALSE),0)</f>
        <v>0</v>
      </c>
      <c r="KD110" s="19">
        <f>IFERROR(HLOOKUP(KD$1,'Nakladova matice_2018'!$A$1:$IW$188,83,FALSE),0)</f>
        <v>0</v>
      </c>
      <c r="KE110" s="19">
        <f>IFERROR(HLOOKUP(KE$1,'Nakladova matice_2018'!$A$1:$IW$188,83,FALSE),0)</f>
        <v>0</v>
      </c>
      <c r="KF110" s="19">
        <f>IFERROR(HLOOKUP(KF$1,'Nakladova matice_2018'!$A$1:$IW$188,83,FALSE),0)</f>
        <v>0</v>
      </c>
      <c r="KG110" s="19">
        <f>IFERROR(HLOOKUP(KG$1,'Nakladova matice_2018'!$A$1:$IW$188,83,FALSE),0)</f>
        <v>0</v>
      </c>
      <c r="KH110" s="19">
        <f>IFERROR(HLOOKUP(KH$1,'Nakladova matice_2018'!$A$1:$IW$188,83,FALSE),0)</f>
        <v>0</v>
      </c>
      <c r="KI110" s="19">
        <f>IFERROR(HLOOKUP(KI$1,'Nakladova matice_2018'!$A$1:$IW$188,83,FALSE),0)</f>
        <v>0</v>
      </c>
      <c r="KJ110" s="19">
        <f>IFERROR(HLOOKUP(KJ$1,'Nakladova matice_2018'!$A$1:$IW$188,83,FALSE),0)</f>
        <v>0</v>
      </c>
      <c r="KK110" s="19">
        <f>IFERROR(HLOOKUP(KK$1,'Nakladova matice_2018'!$A$1:$IW$188,83,FALSE),0)</f>
        <v>0</v>
      </c>
      <c r="KL110" s="19">
        <f>IFERROR(HLOOKUP(KL$1,'Nakladova matice_2018'!$A$1:$IW$188,83,FALSE),0)</f>
        <v>0</v>
      </c>
      <c r="KM110" s="19">
        <f>IFERROR(HLOOKUP(KM$1,'Nakladova matice_2018'!$A$1:$IW$188,83,FALSE),0)</f>
        <v>0</v>
      </c>
      <c r="KN110" s="19">
        <f>IFERROR(HLOOKUP(KN$1,'Nakladova matice_2018'!$A$1:$IW$188,83,FALSE),0)</f>
        <v>0</v>
      </c>
      <c r="KO110" s="19">
        <f>IFERROR(HLOOKUP(KO$1,'Nakladova matice_2018'!$A$1:$IW$188,83,FALSE),0)</f>
        <v>0</v>
      </c>
      <c r="KP110" s="19">
        <f>IFERROR(HLOOKUP(KP$1,'Nakladova matice_2018'!$A$1:$IW$188,83,FALSE),0)</f>
        <v>0</v>
      </c>
      <c r="KQ110" s="19">
        <f>IFERROR(HLOOKUP(KQ$1,'Nakladova matice_2018'!$A$1:$IW$188,83,FALSE),0)</f>
        <v>0</v>
      </c>
      <c r="KR110" s="19">
        <f>IFERROR(HLOOKUP(KR$1,'Nakladova matice_2018'!$A$1:$IW$188,83,FALSE),0)</f>
        <v>0</v>
      </c>
      <c r="KS110" s="19">
        <f>IFERROR(HLOOKUP(KS$1,'Nakladova matice_2018'!$A$1:$IW$188,83,FALSE),0)</f>
        <v>0</v>
      </c>
      <c r="KT110" s="19">
        <f>IFERROR(HLOOKUP(KT$1,'Nakladova matice_2018'!$A$1:$IW$188,83,FALSE),0)</f>
        <v>0</v>
      </c>
      <c r="KU110" s="19">
        <f>IFERROR(HLOOKUP(KU$1,'Nakladova matice_2018'!$A$1:$IW$188,83,FALSE),0)</f>
        <v>0</v>
      </c>
      <c r="KV110" s="19">
        <f>IFERROR(HLOOKUP(KV$1,'Nakladova matice_2018'!$A$1:$IW$188,83,FALSE),0)</f>
        <v>0</v>
      </c>
      <c r="KW110" s="19">
        <f>IFERROR(HLOOKUP(KW$1,'Nakladova matice_2018'!$A$1:$IW$188,83,FALSE),0)</f>
        <v>0</v>
      </c>
      <c r="KX110" s="19">
        <f>IFERROR(HLOOKUP(KX$1,'Nakladova matice_2018'!$A$1:$IW$188,83,FALSE),0)</f>
        <v>0</v>
      </c>
      <c r="KY110" s="19">
        <f>IFERROR(HLOOKUP(KY$1,'Nakladova matice_2018'!$A$1:$IW$188,83,FALSE),0)</f>
        <v>0</v>
      </c>
      <c r="KZ110" s="19">
        <f>IFERROR(HLOOKUP(KZ$1,'Nakladova matice_2018'!$A$1:$IW$188,83,FALSE),0)</f>
        <v>0</v>
      </c>
      <c r="LA110" s="19">
        <f>IFERROR(HLOOKUP(LA$1,'Nakladova matice_2018'!$A$1:$IW$188,83,FALSE),0)</f>
        <v>0</v>
      </c>
      <c r="LB110" s="19">
        <f>IFERROR(HLOOKUP(LB$1,'Nakladova matice_2018'!$A$1:$IW$188,83,FALSE),0)</f>
        <v>0</v>
      </c>
      <c r="LC110" s="19">
        <f>IFERROR(HLOOKUP(LC$1,'Nakladova matice_2018'!$A$1:$IW$188,83,FALSE),0)</f>
        <v>0</v>
      </c>
      <c r="LD110" s="19">
        <f>IFERROR(HLOOKUP(LD$1,'Nakladova matice_2018'!$A$1:$IW$188,83,FALSE),0)</f>
        <v>0</v>
      </c>
      <c r="LE110" s="19">
        <f>IFERROR(HLOOKUP(LE$1,'Nakladova matice_2018'!$A$1:$IW$188,83,FALSE),0)</f>
        <v>0</v>
      </c>
      <c r="LF110" s="19">
        <f>IFERROR(HLOOKUP(LF$1,'Nakladova matice_2018'!$A$1:$IW$188,83,FALSE),0)</f>
        <v>0</v>
      </c>
      <c r="LG110" s="19">
        <f>IFERROR(HLOOKUP(LG$1,'Nakladova matice_2018'!$A$1:$IW$188,83,FALSE),0)</f>
        <v>0</v>
      </c>
      <c r="LH110" s="19">
        <f>IFERROR(HLOOKUP(LH$1,'Nakladova matice_2018'!$A$1:$IW$188,83,FALSE),0)</f>
        <v>0</v>
      </c>
      <c r="LI110" s="19">
        <f>IFERROR(HLOOKUP(LI$1,'Nakladova matice_2018'!$A$1:$IW$188,83,FALSE),0)</f>
        <v>0</v>
      </c>
      <c r="LJ110" s="19">
        <f>IFERROR(HLOOKUP(LJ$1,'Nakladova matice_2018'!$A$1:$IW$188,83,FALSE),0)</f>
        <v>0</v>
      </c>
      <c r="LK110" s="19">
        <f>IFERROR(HLOOKUP(LK$1,'Nakladova matice_2018'!$A$1:$IW$188,83,FALSE),0)</f>
        <v>0</v>
      </c>
      <c r="LL110" s="19">
        <f>IFERROR(HLOOKUP(LL$1,'Nakladova matice_2018'!$A$1:$IW$188,83,FALSE),0)</f>
        <v>0</v>
      </c>
      <c r="LM110" s="19">
        <f>IFERROR(HLOOKUP(LM$1,'Nakladova matice_2018'!$A$1:$IW$188,83,FALSE),0)</f>
        <v>0</v>
      </c>
      <c r="LN110" s="19">
        <f>IFERROR(HLOOKUP(LN$1,'Nakladova matice_2018'!$A$1:$IW$188,83,FALSE),0)</f>
        <v>0</v>
      </c>
      <c r="LO110" s="19">
        <f>IFERROR(HLOOKUP(LO$1,'Nakladova matice_2018'!$A$1:$IW$188,83,FALSE),0)</f>
        <v>0</v>
      </c>
      <c r="LP110" s="19">
        <f>IFERROR(HLOOKUP(LP$1,'Nakladova matice_2018'!$A$1:$IW$188,83,FALSE),0)</f>
        <v>0</v>
      </c>
      <c r="LQ110" s="19">
        <f>IFERROR(HLOOKUP(LQ$1,'Nakladova matice_2018'!$A$1:$IW$188,83,FALSE),0)</f>
        <v>0</v>
      </c>
      <c r="LR110" s="19">
        <f>IFERROR(HLOOKUP(LR$1,'Nakladova matice_2018'!$A$1:$IW$188,83,FALSE),0)</f>
        <v>0</v>
      </c>
      <c r="LS110" s="19">
        <f>IFERROR(HLOOKUP(LS$1,'Nakladova matice_2018'!$A$1:$IW$188,83,FALSE),0)</f>
        <v>0</v>
      </c>
      <c r="LT110" s="19">
        <f>IFERROR(HLOOKUP(LT$1,'Nakladova matice_2018'!$A$1:$IW$188,83,FALSE),0)</f>
        <v>0</v>
      </c>
      <c r="LU110" s="19">
        <f>IFERROR(HLOOKUP(LU$1,'Nakladova matice_2018'!$A$1:$IW$188,83,FALSE),0)</f>
        <v>0</v>
      </c>
      <c r="LV110" s="19">
        <f>IFERROR(HLOOKUP(LV$1,'Nakladova matice_2018'!$A$1:$IW$188,83,FALSE),0)</f>
        <v>0</v>
      </c>
      <c r="LW110" s="19">
        <f>IFERROR(HLOOKUP(LW$1,'Nakladova matice_2018'!$A$1:$IW$188,83,FALSE),0)</f>
        <v>0</v>
      </c>
      <c r="LX110" s="19">
        <f>IFERROR(HLOOKUP(LX$1,'Nakladova matice_2018'!$A$1:$IW$188,83,FALSE),0)</f>
        <v>0</v>
      </c>
      <c r="LY110" s="19">
        <f>IFERROR(HLOOKUP(LY$1,'Nakladova matice_2018'!$A$1:$IW$188,83,FALSE),0)</f>
        <v>0</v>
      </c>
      <c r="LZ110" s="19">
        <f>IFERROR(HLOOKUP(LZ$1,'Nakladova matice_2018'!$A$1:$IW$188,83,FALSE),0)</f>
        <v>0</v>
      </c>
      <c r="MA110" s="19">
        <f>IFERROR(HLOOKUP(MA$1,'Nakladova matice_2018'!$A$1:$IW$188,83,FALSE),0)</f>
        <v>0</v>
      </c>
      <c r="MB110" s="19">
        <f>IFERROR(HLOOKUP(MB$1,'Nakladova matice_2018'!$A$1:$IW$188,83,FALSE),0)</f>
        <v>0</v>
      </c>
      <c r="MC110" s="19">
        <f>IFERROR(HLOOKUP(MC$1,'Nakladova matice_2018'!$A$1:$IW$188,83,FALSE),0)</f>
        <v>0</v>
      </c>
      <c r="MD110" s="19">
        <f>IFERROR(HLOOKUP(MD$1,'Nakladova matice_2018'!$A$1:$IW$188,83,FALSE),0)</f>
        <v>0</v>
      </c>
      <c r="ME110" s="19">
        <f>IFERROR(HLOOKUP(ME$1,'Nakladova matice_2018'!$A$1:$IW$188,83,FALSE),0)</f>
        <v>0</v>
      </c>
      <c r="MF110" s="19">
        <f>IFERROR(HLOOKUP(MF$1,'Nakladova matice_2018'!$A$1:$IW$188,83,FALSE),0)</f>
        <v>0</v>
      </c>
      <c r="MG110" s="19">
        <f>IFERROR(HLOOKUP(MG$1,'Nakladova matice_2018'!$A$1:$IW$188,83,FALSE),0)</f>
        <v>0</v>
      </c>
      <c r="MH110" s="19">
        <f>IFERROR(HLOOKUP(MH$1,'Nakladova matice_2018'!$A$1:$IW$188,83,FALSE),0)</f>
        <v>0</v>
      </c>
      <c r="MI110" s="19">
        <f>IFERROR(HLOOKUP(MI$1,'Nakladova matice_2018'!$A$1:$IW$188,83,FALSE),0)</f>
        <v>0</v>
      </c>
      <c r="MJ110" s="19">
        <f>IFERROR(HLOOKUP(MJ$1,'Nakladova matice_2018'!$A$1:$IW$188,83,FALSE),0)</f>
        <v>0</v>
      </c>
      <c r="MK110" s="19">
        <f>IFERROR(HLOOKUP(MK$1,'Nakladova matice_2018'!$A$1:$IW$188,83,FALSE),0)</f>
        <v>0</v>
      </c>
      <c r="ML110" s="19">
        <f>IFERROR(HLOOKUP(ML$1,'Nakladova matice_2018'!$A$1:$IW$188,83,FALSE),0)</f>
        <v>0</v>
      </c>
      <c r="MM110" s="19">
        <f>IFERROR(HLOOKUP(MM$1,'Nakladova matice_2018'!$A$1:$IW$188,83,FALSE),0)</f>
        <v>0</v>
      </c>
      <c r="MN110" s="19">
        <f>IFERROR(HLOOKUP(MN$1,'Nakladova matice_2018'!$A$1:$IW$188,83,FALSE),0)</f>
        <v>0</v>
      </c>
      <c r="MO110" s="20">
        <f t="shared" si="85"/>
        <v>14833.96</v>
      </c>
      <c r="MP110" s="20">
        <f>MO110-'Nakladova matice_2018'!IX83</f>
        <v>0</v>
      </c>
    </row>
    <row r="111" spans="1:354" x14ac:dyDescent="0.2">
      <c r="A111" s="27">
        <v>518173</v>
      </c>
      <c r="B111" s="21" t="s">
        <v>517</v>
      </c>
      <c r="C111" s="53">
        <v>0</v>
      </c>
      <c r="D111" s="19">
        <f>IFERROR(HLOOKUP(D$1,'Nakladova matice_2018'!$A$1:$IW$188,84,FALSE),0)</f>
        <v>0</v>
      </c>
      <c r="E111" s="19">
        <f>IFERROR(HLOOKUP(E$1,'Nakladova matice_2018'!$A$1:$IW$188,84,FALSE),0)</f>
        <v>0</v>
      </c>
      <c r="F111" s="19">
        <f>IFERROR(HLOOKUP(F$1,'Nakladova matice_2018'!$A$1:$IW$188,84,FALSE),0)</f>
        <v>0</v>
      </c>
      <c r="G111" s="19">
        <f>IFERROR(HLOOKUP(G$1,'Nakladova matice_2018'!$A$1:$IW$188,84,FALSE),0)</f>
        <v>0</v>
      </c>
      <c r="H111" s="19">
        <f>IFERROR(HLOOKUP(H$1,'Nakladova matice_2018'!$A$1:$IW$188,84,FALSE),0)</f>
        <v>0</v>
      </c>
      <c r="I111" s="19">
        <f>IFERROR(HLOOKUP(I$1,'Nakladova matice_2018'!$A$1:$IW$188,84,FALSE),0)</f>
        <v>0</v>
      </c>
      <c r="J111" s="19">
        <f>IFERROR(HLOOKUP(J$1,'Nakladova matice_2018'!$A$1:$IW$188,84,FALSE),0)</f>
        <v>0</v>
      </c>
      <c r="K111" s="19">
        <f>IFERROR(HLOOKUP(K$1,'Nakladova matice_2018'!$A$1:$IW$188,84,FALSE),0)</f>
        <v>0</v>
      </c>
      <c r="L111" s="19">
        <f>IFERROR(HLOOKUP(L$1,'Nakladova matice_2018'!$A$1:$IW$188,84,FALSE),0)</f>
        <v>0</v>
      </c>
      <c r="M111" s="19">
        <f>IFERROR(HLOOKUP(M$1,'Nakladova matice_2018'!$A$1:$IW$188,84,FALSE),0)</f>
        <v>0</v>
      </c>
      <c r="N111" s="19">
        <f>IFERROR(HLOOKUP(N$1,'Nakladova matice_2018'!$A$1:$IW$188,84,FALSE),0)</f>
        <v>0</v>
      </c>
      <c r="O111" s="19">
        <f>IFERROR(HLOOKUP(O$1,'Nakladova matice_2018'!$A$1:$IW$188,84,FALSE),0)</f>
        <v>0</v>
      </c>
      <c r="P111" s="19">
        <f>IFERROR(HLOOKUP(P$1,'Nakladova matice_2018'!$A$1:$IW$188,84,FALSE),0)</f>
        <v>0</v>
      </c>
      <c r="Q111" s="19">
        <f>IFERROR(HLOOKUP(Q$1,'Nakladova matice_2018'!$A$1:$IW$188,84,FALSE),0)</f>
        <v>0</v>
      </c>
      <c r="R111" s="19">
        <f>IFERROR(HLOOKUP(R$1,'Nakladova matice_2018'!$A$1:$IW$188,84,FALSE),0)</f>
        <v>0</v>
      </c>
      <c r="S111" s="19">
        <f>IFERROR(HLOOKUP(S$1,'Nakladova matice_2018'!$A$1:$IW$188,84,FALSE),0)</f>
        <v>0</v>
      </c>
      <c r="T111" s="19">
        <f>IFERROR(HLOOKUP(T$1,'Nakladova matice_2018'!$A$1:$IW$188,84,FALSE),0)</f>
        <v>0</v>
      </c>
      <c r="U111" s="19">
        <f>IFERROR(HLOOKUP(U$1,'Nakladova matice_2018'!$A$1:$IW$188,84,FALSE),0)</f>
        <v>0</v>
      </c>
      <c r="V111" s="19">
        <f>IFERROR(HLOOKUP(V$1,'Nakladova matice_2018'!$A$1:$IW$188,84,FALSE),0)</f>
        <v>0</v>
      </c>
      <c r="W111" s="19">
        <f>IFERROR(HLOOKUP(W$1,'Nakladova matice_2018'!$A$1:$IW$188,84,FALSE),0)</f>
        <v>0</v>
      </c>
      <c r="X111" s="19">
        <f>IFERROR(HLOOKUP(X$1,'Nakladova matice_2018'!$A$1:$IW$188,84,FALSE),0)</f>
        <v>0</v>
      </c>
      <c r="Y111" s="19">
        <f>IFERROR(HLOOKUP(Y$1,'Nakladova matice_2018'!$A$1:$IW$188,84,FALSE),0)</f>
        <v>0</v>
      </c>
      <c r="Z111" s="19">
        <f>IFERROR(HLOOKUP(Z$1,'Nakladova matice_2018'!$A$1:$IW$188,84,FALSE),0)</f>
        <v>0</v>
      </c>
      <c r="AA111" s="19">
        <f>IFERROR(HLOOKUP(AA$1,'Nakladova matice_2018'!$A$1:$IW$188,84,FALSE),0)</f>
        <v>0</v>
      </c>
      <c r="AB111" s="19">
        <f>IFERROR(HLOOKUP(AB$1,'Nakladova matice_2018'!$A$1:$IW$188,84,FALSE),0)</f>
        <v>0</v>
      </c>
      <c r="AC111" s="19">
        <f>IFERROR(HLOOKUP(AC$1,'Nakladova matice_2018'!$A$1:$IW$188,84,FALSE),0)</f>
        <v>0</v>
      </c>
      <c r="AD111" s="19">
        <f>IFERROR(HLOOKUP(AD$1,'Nakladova matice_2018'!$A$1:$IW$188,84,FALSE),0)</f>
        <v>0</v>
      </c>
      <c r="AE111" s="19">
        <f>IFERROR(HLOOKUP(AE$1,'Nakladova matice_2018'!$A$1:$IW$188,84,FALSE),0)</f>
        <v>0</v>
      </c>
      <c r="AF111" s="19">
        <f>IFERROR(HLOOKUP(AF$1,'Nakladova matice_2018'!$A$1:$IW$188,84,FALSE),0)</f>
        <v>0</v>
      </c>
      <c r="AG111" s="19">
        <f>IFERROR(HLOOKUP(AG$1,'Nakladova matice_2018'!$A$1:$IW$188,84,FALSE),0)</f>
        <v>0</v>
      </c>
      <c r="AH111" s="19">
        <f>IFERROR(HLOOKUP(AH$1,'Nakladova matice_2018'!$A$1:$IW$188,84,FALSE),0)</f>
        <v>0</v>
      </c>
      <c r="AI111" s="19">
        <f>IFERROR(HLOOKUP(AI$1,'Nakladova matice_2018'!$A$1:$IW$188,84,FALSE),0)</f>
        <v>0</v>
      </c>
      <c r="AJ111" s="19">
        <f>IFERROR(HLOOKUP(AJ$1,'Nakladova matice_2018'!$A$1:$IW$188,84,FALSE),0)</f>
        <v>0</v>
      </c>
      <c r="AK111" s="19">
        <f>IFERROR(HLOOKUP(AK$1,'Nakladova matice_2018'!$A$1:$IW$188,84,FALSE),0)</f>
        <v>0</v>
      </c>
      <c r="AL111" s="19">
        <f>IFERROR(HLOOKUP(AL$1,'Nakladova matice_2018'!$A$1:$IW$188,84,FALSE),0)</f>
        <v>0</v>
      </c>
      <c r="AM111" s="19">
        <f>IFERROR(HLOOKUP(AM$1,'Nakladova matice_2018'!$A$1:$IW$188,84,FALSE),0)</f>
        <v>0</v>
      </c>
      <c r="AN111" s="19">
        <f>IFERROR(HLOOKUP(AN$1,'Nakladova matice_2018'!$A$1:$IW$188,84,FALSE),0)</f>
        <v>0</v>
      </c>
      <c r="AO111" s="19">
        <f>IFERROR(HLOOKUP(AO$1,'Nakladova matice_2018'!$A$1:$IW$188,84,FALSE),0)</f>
        <v>0</v>
      </c>
      <c r="AP111" s="19">
        <f>IFERROR(HLOOKUP(AP$1,'Nakladova matice_2018'!$A$1:$IW$188,84,FALSE),0)</f>
        <v>0</v>
      </c>
      <c r="AQ111" s="19">
        <f>IFERROR(HLOOKUP(AQ$1,'Nakladova matice_2018'!$A$1:$IW$188,84,FALSE),0)</f>
        <v>0</v>
      </c>
      <c r="AR111" s="19">
        <f>IFERROR(HLOOKUP(AR$1,'Nakladova matice_2018'!$A$1:$IW$188,84,FALSE),0)</f>
        <v>0</v>
      </c>
      <c r="AS111" s="19">
        <f>IFERROR(HLOOKUP(AS$1,'Nakladova matice_2018'!$A$1:$IW$188,84,FALSE),0)</f>
        <v>0</v>
      </c>
      <c r="AT111" s="19">
        <f>IFERROR(HLOOKUP(AT$1,'Nakladova matice_2018'!$A$1:$IW$188,84,FALSE),0)</f>
        <v>0</v>
      </c>
      <c r="AU111" s="19">
        <f>IFERROR(HLOOKUP(AU$1,'Nakladova matice_2018'!$A$1:$IW$188,84,FALSE),0)</f>
        <v>0</v>
      </c>
      <c r="AV111" s="19">
        <f>IFERROR(HLOOKUP(AV$1,'Nakladova matice_2018'!$A$1:$IW$188,84,FALSE),0)</f>
        <v>0</v>
      </c>
      <c r="AW111" s="19">
        <f>IFERROR(HLOOKUP(AW$1,'Nakladova matice_2018'!$A$1:$IW$188,84,FALSE),0)</f>
        <v>0</v>
      </c>
      <c r="AX111" s="19">
        <f>IFERROR(HLOOKUP(AX$1,'Nakladova matice_2018'!$A$1:$IW$188,84,FALSE),0)</f>
        <v>0</v>
      </c>
      <c r="AY111" s="19">
        <f>IFERROR(HLOOKUP(AY$1,'Nakladova matice_2018'!$A$1:$IW$188,84,FALSE),0)</f>
        <v>0</v>
      </c>
      <c r="AZ111" s="19">
        <f>IFERROR(HLOOKUP(AZ$1,'Nakladova matice_2018'!$A$1:$IW$188,84,FALSE),0)</f>
        <v>0</v>
      </c>
      <c r="BA111" s="19">
        <f>IFERROR(HLOOKUP(BA$1,'Nakladova matice_2018'!$A$1:$IW$188,84,FALSE),0)</f>
        <v>0</v>
      </c>
      <c r="BB111" s="19">
        <f>IFERROR(HLOOKUP(BB$1,'Nakladova matice_2018'!$A$1:$IW$188,84,FALSE),0)</f>
        <v>0</v>
      </c>
      <c r="BC111" s="19">
        <f>IFERROR(HLOOKUP(BC$1,'Nakladova matice_2018'!$A$1:$IW$188,84,FALSE),0)</f>
        <v>0</v>
      </c>
      <c r="BD111" s="19">
        <f>IFERROR(HLOOKUP(BD$1,'Nakladova matice_2018'!$A$1:$IW$188,84,FALSE),0)</f>
        <v>0</v>
      </c>
      <c r="BE111" s="19">
        <f>IFERROR(HLOOKUP(BE$1,'Nakladova matice_2018'!$A$1:$IW$188,84,FALSE),0)</f>
        <v>0</v>
      </c>
      <c r="BF111" s="19">
        <f>IFERROR(HLOOKUP(BF$1,'Nakladova matice_2018'!$A$1:$IW$188,84,FALSE),0)</f>
        <v>0</v>
      </c>
      <c r="BG111" s="19">
        <f>IFERROR(HLOOKUP(BG$1,'Nakladova matice_2018'!$A$1:$IW$188,84,FALSE),0)</f>
        <v>0</v>
      </c>
      <c r="BH111" s="19">
        <f>IFERROR(HLOOKUP(BH$1,'Nakladova matice_2018'!$A$1:$IW$188,84,FALSE),0)</f>
        <v>0</v>
      </c>
      <c r="BI111" s="19">
        <f>IFERROR(HLOOKUP(BI$1,'Nakladova matice_2018'!$A$1:$IW$188,84,FALSE),0)</f>
        <v>0</v>
      </c>
      <c r="BJ111" s="19">
        <f>IFERROR(HLOOKUP(BJ$1,'Nakladova matice_2018'!$A$1:$IW$188,84,FALSE),0)</f>
        <v>0</v>
      </c>
      <c r="BK111" s="19">
        <f>IFERROR(HLOOKUP(BK$1,'Nakladova matice_2018'!$A$1:$IW$188,84,FALSE),0)</f>
        <v>0</v>
      </c>
      <c r="BL111" s="19">
        <f>IFERROR(HLOOKUP(BL$1,'Nakladova matice_2018'!$A$1:$IW$188,84,FALSE),0)</f>
        <v>0</v>
      </c>
      <c r="BM111" s="19">
        <f>IFERROR(HLOOKUP(BM$1,'Nakladova matice_2018'!$A$1:$IW$188,84,FALSE),0)</f>
        <v>0</v>
      </c>
      <c r="BN111" s="19">
        <f>IFERROR(HLOOKUP(BN$1,'Nakladova matice_2018'!$A$1:$IW$188,84,FALSE),0)</f>
        <v>0</v>
      </c>
      <c r="BO111" s="19">
        <f>IFERROR(HLOOKUP(BO$1,'Nakladova matice_2018'!$A$1:$IW$188,84,FALSE),0)</f>
        <v>0</v>
      </c>
      <c r="BP111" s="19">
        <f>IFERROR(HLOOKUP(BP$1,'Nakladova matice_2018'!$A$1:$IW$188,84,FALSE),0)</f>
        <v>0</v>
      </c>
      <c r="BQ111" s="19">
        <f>IFERROR(HLOOKUP(BQ$1,'Nakladova matice_2018'!$A$1:$IW$188,84,FALSE),0)</f>
        <v>0</v>
      </c>
      <c r="BR111" s="19">
        <f>IFERROR(HLOOKUP(BR$1,'Nakladova matice_2018'!$A$1:$IW$188,84,FALSE),0)</f>
        <v>0</v>
      </c>
      <c r="BS111" s="19">
        <f>IFERROR(HLOOKUP(BS$1,'Nakladova matice_2018'!$A$1:$IW$188,84,FALSE),0)</f>
        <v>0</v>
      </c>
      <c r="BT111" s="19">
        <f>IFERROR(HLOOKUP(BT$1,'Nakladova matice_2018'!$A$1:$IW$188,84,FALSE),0)</f>
        <v>0</v>
      </c>
      <c r="BU111" s="19">
        <f>IFERROR(HLOOKUP(BU$1,'Nakladova matice_2018'!$A$1:$IW$188,84,FALSE),0)</f>
        <v>0</v>
      </c>
      <c r="BV111" s="19">
        <f>IFERROR(HLOOKUP(BV$1,'Nakladova matice_2018'!$A$1:$IW$188,84,FALSE),0)</f>
        <v>0</v>
      </c>
      <c r="BW111" s="19">
        <f>IFERROR(HLOOKUP(BW$1,'Nakladova matice_2018'!$A$1:$IW$188,84,FALSE),0)</f>
        <v>0</v>
      </c>
      <c r="BX111" s="19">
        <f>IFERROR(HLOOKUP(BX$1,'Nakladova matice_2018'!$A$1:$IW$188,84,FALSE),0)</f>
        <v>0</v>
      </c>
      <c r="BY111" s="19">
        <f>IFERROR(HLOOKUP(BY$1,'Nakladova matice_2018'!$A$1:$IW$188,84,FALSE),0)</f>
        <v>0</v>
      </c>
      <c r="BZ111" s="19">
        <f>IFERROR(HLOOKUP(BZ$1,'Nakladova matice_2018'!$A$1:$IW$188,84,FALSE),0)</f>
        <v>0</v>
      </c>
      <c r="CA111" s="19">
        <f>IFERROR(HLOOKUP(CA$1,'Nakladova matice_2018'!$A$1:$IW$188,84,FALSE),0)</f>
        <v>0</v>
      </c>
      <c r="CB111" s="19">
        <f>IFERROR(HLOOKUP(CB$1,'Nakladova matice_2018'!$A$1:$IW$188,84,FALSE),0)</f>
        <v>0</v>
      </c>
      <c r="CC111" s="19">
        <f>IFERROR(HLOOKUP(CC$1,'Nakladova matice_2018'!$A$1:$IW$188,84,FALSE),0)</f>
        <v>0</v>
      </c>
      <c r="CD111" s="19">
        <f>IFERROR(HLOOKUP(CD$1,'Nakladova matice_2018'!$A$1:$IW$188,84,FALSE),0)</f>
        <v>0</v>
      </c>
      <c r="CE111" s="19">
        <f>IFERROR(HLOOKUP(CE$1,'Nakladova matice_2018'!$A$1:$IW$188,84,FALSE),0)</f>
        <v>0</v>
      </c>
      <c r="CF111" s="19">
        <f>IFERROR(HLOOKUP(CF$1,'Nakladova matice_2018'!$A$1:$IW$188,84,FALSE),0)</f>
        <v>0</v>
      </c>
      <c r="CG111" s="19">
        <f>IFERROR(HLOOKUP(CG$1,'Nakladova matice_2018'!$A$1:$IW$188,84,FALSE),0)</f>
        <v>0</v>
      </c>
      <c r="CH111" s="19">
        <f>IFERROR(HLOOKUP(CH$1,'Nakladova matice_2018'!$A$1:$IW$188,84,FALSE),0)</f>
        <v>0</v>
      </c>
      <c r="CI111" s="19">
        <f>IFERROR(HLOOKUP(CI$1,'Nakladova matice_2018'!$A$1:$IW$188,84,FALSE),0)</f>
        <v>0</v>
      </c>
      <c r="CJ111" s="19">
        <f>IFERROR(HLOOKUP(CJ$1,'Nakladova matice_2018'!$A$1:$IW$188,84,FALSE),0)</f>
        <v>0</v>
      </c>
      <c r="CK111" s="19">
        <f>IFERROR(HLOOKUP(CK$1,'Nakladova matice_2018'!$A$1:$IW$188,84,FALSE),0)</f>
        <v>0</v>
      </c>
      <c r="CL111" s="19">
        <f>IFERROR(HLOOKUP(CL$1,'Nakladova matice_2018'!$A$1:$IW$188,84,FALSE),0)</f>
        <v>0</v>
      </c>
      <c r="CM111" s="19">
        <f>IFERROR(HLOOKUP(CM$1,'Nakladova matice_2018'!$A$1:$IW$188,84,FALSE),0)</f>
        <v>0</v>
      </c>
      <c r="CN111" s="19">
        <f>IFERROR(HLOOKUP(CN$1,'Nakladova matice_2018'!$A$1:$IW$188,84,FALSE),0)</f>
        <v>0</v>
      </c>
      <c r="CO111" s="19">
        <f>IFERROR(HLOOKUP(CO$1,'Nakladova matice_2018'!$A$1:$IW$188,84,FALSE),0)</f>
        <v>0</v>
      </c>
      <c r="CP111" s="19">
        <f>IFERROR(HLOOKUP(CP$1,'Nakladova matice_2018'!$A$1:$IW$188,84,FALSE),0)</f>
        <v>0</v>
      </c>
      <c r="CQ111" s="19">
        <f>IFERROR(HLOOKUP(CQ$1,'Nakladova matice_2018'!$A$1:$IW$188,84,FALSE),0)</f>
        <v>0</v>
      </c>
      <c r="CR111" s="19">
        <f>IFERROR(HLOOKUP(CR$1,'Nakladova matice_2018'!$A$1:$IW$188,84,FALSE),0)</f>
        <v>0</v>
      </c>
      <c r="CS111" s="19">
        <f>IFERROR(HLOOKUP(CS$1,'Nakladova matice_2018'!$A$1:$IW$188,84,FALSE),0)</f>
        <v>0</v>
      </c>
      <c r="CT111" s="19">
        <f>IFERROR(HLOOKUP(CT$1,'Nakladova matice_2018'!$A$1:$IW$188,84,FALSE),0)</f>
        <v>0</v>
      </c>
      <c r="CU111" s="19">
        <f>IFERROR(HLOOKUP(CU$1,'Nakladova matice_2018'!$A$1:$IW$188,84,FALSE),0)</f>
        <v>0</v>
      </c>
      <c r="CV111" s="19">
        <f>IFERROR(HLOOKUP(CV$1,'Nakladova matice_2018'!$A$1:$IW$188,84,FALSE),0)</f>
        <v>0</v>
      </c>
      <c r="CW111" s="19">
        <f>IFERROR(HLOOKUP(CW$1,'Nakladova matice_2018'!$A$1:$IW$188,84,FALSE),0)</f>
        <v>0</v>
      </c>
      <c r="CX111" s="19">
        <f>IFERROR(HLOOKUP(CX$1,'Nakladova matice_2018'!$A$1:$IW$188,84,FALSE),0)</f>
        <v>0</v>
      </c>
      <c r="CY111" s="19">
        <f>IFERROR(HLOOKUP(CY$1,'Nakladova matice_2018'!$A$1:$IW$188,84,FALSE),0)</f>
        <v>0</v>
      </c>
      <c r="CZ111" s="19">
        <f>IFERROR(HLOOKUP(CZ$1,'Nakladova matice_2018'!$A$1:$IW$188,84,FALSE),0)</f>
        <v>0</v>
      </c>
      <c r="DA111" s="19">
        <f>IFERROR(HLOOKUP(DA$1,'Nakladova matice_2018'!$A$1:$IW$188,84,FALSE),0)</f>
        <v>0</v>
      </c>
      <c r="DB111" s="19">
        <f>IFERROR(HLOOKUP(DB$1,'Nakladova matice_2018'!$A$1:$IW$188,84,FALSE),0)</f>
        <v>0</v>
      </c>
      <c r="DC111" s="19">
        <f>IFERROR(HLOOKUP(DC$1,'Nakladova matice_2018'!$A$1:$IW$188,84,FALSE),0)</f>
        <v>0</v>
      </c>
      <c r="DD111" s="19">
        <f>IFERROR(HLOOKUP(DD$1,'Nakladova matice_2018'!$A$1:$IW$188,84,FALSE),0)</f>
        <v>0</v>
      </c>
      <c r="DE111" s="19">
        <f>IFERROR(HLOOKUP(DE$1,'Nakladova matice_2018'!$A$1:$IW$188,84,FALSE),0)</f>
        <v>0</v>
      </c>
      <c r="DF111" s="19">
        <f>IFERROR(HLOOKUP(DF$1,'Nakladova matice_2018'!$A$1:$IW$188,84,FALSE),0)</f>
        <v>0</v>
      </c>
      <c r="DG111" s="19">
        <f>IFERROR(HLOOKUP(DG$1,'Nakladova matice_2018'!$A$1:$IW$188,84,FALSE),0)</f>
        <v>0</v>
      </c>
      <c r="DH111" s="19">
        <f>IFERROR(HLOOKUP(DH$1,'Nakladova matice_2018'!$A$1:$IW$188,84,FALSE),0)</f>
        <v>0</v>
      </c>
      <c r="DI111" s="19">
        <f>IFERROR(HLOOKUP(DI$1,'Nakladova matice_2018'!$A$1:$IW$188,84,FALSE),0)</f>
        <v>0</v>
      </c>
      <c r="DJ111" s="19">
        <f>IFERROR(HLOOKUP(DJ$1,'Nakladova matice_2018'!$A$1:$IW$188,84,FALSE),0)</f>
        <v>0</v>
      </c>
      <c r="DK111" s="19">
        <f>IFERROR(HLOOKUP(DK$1,'Nakladova matice_2018'!$A$1:$IW$188,84,FALSE),0)</f>
        <v>0</v>
      </c>
      <c r="DL111" s="19">
        <f>IFERROR(HLOOKUP(DL$1,'Nakladova matice_2018'!$A$1:$IW$188,84,FALSE),0)</f>
        <v>0</v>
      </c>
      <c r="DM111" s="19">
        <f>IFERROR(HLOOKUP(DM$1,'Nakladova matice_2018'!$A$1:$IW$188,84,FALSE),0)</f>
        <v>0</v>
      </c>
      <c r="DN111" s="19">
        <f>IFERROR(HLOOKUP(DN$1,'Nakladova matice_2018'!$A$1:$IW$188,84,FALSE),0)</f>
        <v>0</v>
      </c>
      <c r="DO111" s="19">
        <f>IFERROR(HLOOKUP(DO$1,'Nakladova matice_2018'!$A$1:$IW$188,84,FALSE),0)</f>
        <v>0</v>
      </c>
      <c r="DP111" s="19">
        <f>IFERROR(HLOOKUP(DP$1,'Nakladova matice_2018'!$A$1:$IW$188,84,FALSE),0)</f>
        <v>0</v>
      </c>
      <c r="DQ111" s="19">
        <f>IFERROR(HLOOKUP(DQ$1,'Nakladova matice_2018'!$A$1:$IW$188,84,FALSE),0)</f>
        <v>0</v>
      </c>
      <c r="DR111" s="19">
        <f>IFERROR(HLOOKUP(DR$1,'Nakladova matice_2018'!$A$1:$IW$188,84,FALSE),0)</f>
        <v>0</v>
      </c>
      <c r="DS111" s="19">
        <f>IFERROR(HLOOKUP(DS$1,'Nakladova matice_2018'!$A$1:$IW$188,84,FALSE),0)</f>
        <v>0</v>
      </c>
      <c r="DT111" s="19">
        <f>IFERROR(HLOOKUP(DT$1,'Nakladova matice_2018'!$A$1:$IW$188,84,FALSE),0)</f>
        <v>0</v>
      </c>
      <c r="DU111" s="19">
        <f>IFERROR(HLOOKUP(DU$1,'Nakladova matice_2018'!$A$1:$IW$188,84,FALSE),0)</f>
        <v>0</v>
      </c>
      <c r="DV111" s="19">
        <f>IFERROR(HLOOKUP(DV$1,'Nakladova matice_2018'!$A$1:$IW$188,84,FALSE),0)</f>
        <v>0</v>
      </c>
      <c r="DW111" s="19">
        <f>IFERROR(HLOOKUP(DW$1,'Nakladova matice_2018'!$A$1:$IW$188,84,FALSE),0)</f>
        <v>0</v>
      </c>
      <c r="DX111" s="19">
        <f>IFERROR(HLOOKUP(DX$1,'Nakladova matice_2018'!$A$1:$IW$188,84,FALSE),0)</f>
        <v>0</v>
      </c>
      <c r="DY111" s="19">
        <f>IFERROR(HLOOKUP(DY$1,'Nakladova matice_2018'!$A$1:$IW$188,84,FALSE),0)</f>
        <v>0</v>
      </c>
      <c r="DZ111" s="19">
        <f>IFERROR(HLOOKUP(DZ$1,'Nakladova matice_2018'!$A$1:$IW$188,84,FALSE),0)</f>
        <v>0</v>
      </c>
      <c r="EA111" s="19">
        <f>IFERROR(HLOOKUP(EA$1,'Nakladova matice_2018'!$A$1:$IW$188,84,FALSE),0)</f>
        <v>0</v>
      </c>
      <c r="EB111" s="19">
        <f>IFERROR(HLOOKUP(EB$1,'Nakladova matice_2018'!$A$1:$IW$188,84,FALSE),0)</f>
        <v>0</v>
      </c>
      <c r="EC111" s="19">
        <f>IFERROR(HLOOKUP(EC$1,'Nakladova matice_2018'!$A$1:$IW$188,84,FALSE),0)</f>
        <v>0</v>
      </c>
      <c r="ED111" s="19">
        <f>IFERROR(HLOOKUP(ED$1,'Nakladova matice_2018'!$A$1:$IW$188,84,FALSE),0)</f>
        <v>0</v>
      </c>
      <c r="EE111" s="19">
        <f>IFERROR(HLOOKUP(EE$1,'Nakladova matice_2018'!$A$1:$IW$188,84,FALSE),0)</f>
        <v>0</v>
      </c>
      <c r="EF111" s="19">
        <f>IFERROR(HLOOKUP(EF$1,'Nakladova matice_2018'!$A$1:$IW$188,84,FALSE),0)</f>
        <v>0</v>
      </c>
      <c r="EG111" s="19">
        <f>IFERROR(HLOOKUP(EG$1,'Nakladova matice_2018'!$A$1:$IW$188,84,FALSE),0)</f>
        <v>0</v>
      </c>
      <c r="EH111" s="19">
        <f>IFERROR(HLOOKUP(EH$1,'Nakladova matice_2018'!$A$1:$IW$188,84,FALSE),0)</f>
        <v>0</v>
      </c>
      <c r="EI111" s="19">
        <f>IFERROR(HLOOKUP(EI$1,'Nakladova matice_2018'!$A$1:$IW$188,84,FALSE),0)</f>
        <v>0</v>
      </c>
      <c r="EJ111" s="19">
        <f>IFERROR(HLOOKUP(EJ$1,'Nakladova matice_2018'!$A$1:$IW$188,84,FALSE),0)</f>
        <v>0</v>
      </c>
      <c r="EK111" s="19">
        <f>IFERROR(HLOOKUP(EK$1,'Nakladova matice_2018'!$A$1:$IW$188,84,FALSE),0)</f>
        <v>0</v>
      </c>
      <c r="EL111" s="19">
        <f>IFERROR(HLOOKUP(EL$1,'Nakladova matice_2018'!$A$1:$IW$188,84,FALSE),0)</f>
        <v>0</v>
      </c>
      <c r="EM111" s="19">
        <f>IFERROR(HLOOKUP(EM$1,'Nakladova matice_2018'!$A$1:$IW$188,84,FALSE),0)</f>
        <v>0</v>
      </c>
      <c r="EN111" s="19">
        <f>IFERROR(HLOOKUP(EN$1,'Nakladova matice_2018'!$A$1:$IW$188,84,FALSE),0)</f>
        <v>0</v>
      </c>
      <c r="EO111" s="19">
        <f>IFERROR(HLOOKUP(EO$1,'Nakladova matice_2018'!$A$1:$IW$188,84,FALSE),0)</f>
        <v>0</v>
      </c>
      <c r="EP111" s="19">
        <f>IFERROR(HLOOKUP(EP$1,'Nakladova matice_2018'!$A$1:$IW$188,84,FALSE),0)</f>
        <v>0</v>
      </c>
      <c r="EQ111" s="19">
        <f>IFERROR(HLOOKUP(EQ$1,'Nakladova matice_2018'!$A$1:$IW$188,84,FALSE),0)</f>
        <v>0</v>
      </c>
      <c r="ER111" s="19">
        <f>IFERROR(HLOOKUP(ER$1,'Nakladova matice_2018'!$A$1:$IW$188,84,FALSE),0)</f>
        <v>0</v>
      </c>
      <c r="ES111" s="19">
        <f>IFERROR(HLOOKUP(ES$1,'Nakladova matice_2018'!$A$1:$IW$188,84,FALSE),0)</f>
        <v>0</v>
      </c>
      <c r="ET111" s="19">
        <f>IFERROR(HLOOKUP(ET$1,'Nakladova matice_2018'!$A$1:$IW$188,84,FALSE),0)</f>
        <v>0</v>
      </c>
      <c r="EU111" s="19">
        <f>IFERROR(HLOOKUP(EU$1,'Nakladova matice_2018'!$A$1:$IW$188,84,FALSE),0)</f>
        <v>0</v>
      </c>
      <c r="EV111" s="19">
        <f>IFERROR(HLOOKUP(EV$1,'Nakladova matice_2018'!$A$1:$IW$188,84,FALSE),0)</f>
        <v>0</v>
      </c>
      <c r="EW111" s="19">
        <f>IFERROR(HLOOKUP(EW$1,'Nakladova matice_2018'!$A$1:$IW$188,84,FALSE),0)</f>
        <v>0</v>
      </c>
      <c r="EX111" s="19">
        <f>IFERROR(HLOOKUP(EX$1,'Nakladova matice_2018'!$A$1:$IW$188,84,FALSE),0)</f>
        <v>0</v>
      </c>
      <c r="EY111" s="19">
        <f>IFERROR(HLOOKUP(EY$1,'Nakladova matice_2018'!$A$1:$IW$188,84,FALSE),0)</f>
        <v>0</v>
      </c>
      <c r="EZ111" s="19">
        <f>IFERROR(HLOOKUP(EZ$1,'Nakladova matice_2018'!$A$1:$IW$188,84,FALSE),0)</f>
        <v>0</v>
      </c>
      <c r="FA111" s="19">
        <f>IFERROR(HLOOKUP(FA$1,'Nakladova matice_2018'!$A$1:$IW$188,84,FALSE),0)</f>
        <v>0</v>
      </c>
      <c r="FB111" s="19">
        <f>IFERROR(HLOOKUP(FB$1,'Nakladova matice_2018'!$A$1:$IW$188,84,FALSE),0)</f>
        <v>0</v>
      </c>
      <c r="FC111" s="19">
        <f>IFERROR(HLOOKUP(FC$1,'Nakladova matice_2018'!$A$1:$IW$188,84,FALSE),0)</f>
        <v>0</v>
      </c>
      <c r="FD111" s="19">
        <f>IFERROR(HLOOKUP(FD$1,'Nakladova matice_2018'!$A$1:$IW$188,84,FALSE),0)</f>
        <v>0</v>
      </c>
      <c r="FE111" s="19">
        <f>IFERROR(HLOOKUP(FE$1,'Nakladova matice_2018'!$A$1:$IW$188,84,FALSE),0)</f>
        <v>0</v>
      </c>
      <c r="FF111" s="19">
        <f>IFERROR(HLOOKUP(FF$1,'Nakladova matice_2018'!$A$1:$IW$188,84,FALSE),0)</f>
        <v>0</v>
      </c>
      <c r="FG111" s="19">
        <f>IFERROR(HLOOKUP(FG$1,'Nakladova matice_2018'!$A$1:$IW$188,84,FALSE),0)</f>
        <v>0</v>
      </c>
      <c r="FH111" s="19">
        <f>IFERROR(HLOOKUP(FH$1,'Nakladova matice_2018'!$A$1:$IW$188,84,FALSE),0)</f>
        <v>0</v>
      </c>
      <c r="FI111" s="19">
        <f>IFERROR(HLOOKUP(FI$1,'Nakladova matice_2018'!$A$1:$IW$188,84,FALSE),0)</f>
        <v>0</v>
      </c>
      <c r="FJ111" s="19">
        <f>IFERROR(HLOOKUP(FJ$1,'Nakladova matice_2018'!$A$1:$IW$188,84,FALSE),0)</f>
        <v>0</v>
      </c>
      <c r="FK111" s="19">
        <f>IFERROR(HLOOKUP(FK$1,'Nakladova matice_2018'!$A$1:$IW$188,84,FALSE),0)</f>
        <v>0</v>
      </c>
      <c r="FL111" s="19">
        <f>IFERROR(HLOOKUP(FL$1,'Nakladova matice_2018'!$A$1:$IW$188,84,FALSE),0)</f>
        <v>0</v>
      </c>
      <c r="FM111" s="19">
        <f>IFERROR(HLOOKUP(FM$1,'Nakladova matice_2018'!$A$1:$IW$188,84,FALSE),0)</f>
        <v>0</v>
      </c>
      <c r="FN111" s="19">
        <f>IFERROR(HLOOKUP(FN$1,'Nakladova matice_2018'!$A$1:$IW$188,84,FALSE),0)</f>
        <v>0</v>
      </c>
      <c r="FO111" s="19">
        <f>IFERROR(HLOOKUP(FO$1,'Nakladova matice_2018'!$A$1:$IW$188,84,FALSE),0)</f>
        <v>0</v>
      </c>
      <c r="FP111" s="19">
        <f>IFERROR(HLOOKUP(FP$1,'Nakladova matice_2018'!$A$1:$IW$188,84,FALSE),0)</f>
        <v>0</v>
      </c>
      <c r="FQ111" s="19">
        <f>IFERROR(HLOOKUP(FQ$1,'Nakladova matice_2018'!$A$1:$IW$188,84,FALSE),0)</f>
        <v>0</v>
      </c>
      <c r="FR111" s="19">
        <f>IFERROR(HLOOKUP(FR$1,'Nakladova matice_2018'!$A$1:$IW$188,84,FALSE),0)</f>
        <v>0</v>
      </c>
      <c r="FS111" s="19">
        <f>IFERROR(HLOOKUP(FS$1,'Nakladova matice_2018'!$A$1:$IW$188,84,FALSE),0)</f>
        <v>0</v>
      </c>
      <c r="FT111" s="19">
        <f>IFERROR(HLOOKUP(FT$1,'Nakladova matice_2018'!$A$1:$IW$188,84,FALSE),0)</f>
        <v>0</v>
      </c>
      <c r="FU111" s="19">
        <f>IFERROR(HLOOKUP(FU$1,'Nakladova matice_2018'!$A$1:$IW$188,84,FALSE),0)</f>
        <v>0</v>
      </c>
      <c r="FV111" s="19">
        <f>IFERROR(HLOOKUP(FV$1,'Nakladova matice_2018'!$A$1:$IW$188,84,FALSE),0)</f>
        <v>0</v>
      </c>
      <c r="FW111" s="19">
        <f>IFERROR(HLOOKUP(FW$1,'Nakladova matice_2018'!$A$1:$IW$188,84,FALSE),0)</f>
        <v>0</v>
      </c>
      <c r="FX111" s="19">
        <f>IFERROR(HLOOKUP(FX$1,'Nakladova matice_2018'!$A$1:$IW$188,84,FALSE),0)</f>
        <v>0</v>
      </c>
      <c r="FY111" s="19">
        <f>IFERROR(HLOOKUP(FY$1,'Nakladova matice_2018'!$A$1:$IW$188,84,FALSE),0)</f>
        <v>0</v>
      </c>
      <c r="FZ111" s="19">
        <f>IFERROR(HLOOKUP(FZ$1,'Nakladova matice_2018'!$A$1:$IW$188,84,FALSE),0)</f>
        <v>0</v>
      </c>
      <c r="GA111" s="19">
        <f>IFERROR(HLOOKUP(GA$1,'Nakladova matice_2018'!$A$1:$IW$188,84,FALSE),0)</f>
        <v>0</v>
      </c>
      <c r="GB111" s="19">
        <f>IFERROR(HLOOKUP(GB$1,'Nakladova matice_2018'!$A$1:$IW$188,84,FALSE),0)</f>
        <v>0</v>
      </c>
      <c r="GC111" s="19">
        <f>IFERROR(HLOOKUP(GC$1,'Nakladova matice_2018'!$A$1:$IW$188,84,FALSE),0)</f>
        <v>0</v>
      </c>
      <c r="GD111" s="19">
        <f>IFERROR(HLOOKUP(GD$1,'Nakladova matice_2018'!$A$1:$IW$188,84,FALSE),0)</f>
        <v>0</v>
      </c>
      <c r="GE111" s="19">
        <f>IFERROR(HLOOKUP(GE$1,'Nakladova matice_2018'!$A$1:$IW$188,84,FALSE),0)</f>
        <v>0</v>
      </c>
      <c r="GF111" s="19">
        <f>IFERROR(HLOOKUP(GF$1,'Nakladova matice_2018'!$A$1:$IW$188,84,FALSE),0)</f>
        <v>0</v>
      </c>
      <c r="GG111" s="19">
        <f>IFERROR(HLOOKUP(GG$1,'Nakladova matice_2018'!$A$1:$IW$188,84,FALSE),0)</f>
        <v>0</v>
      </c>
      <c r="GH111" s="19">
        <f>IFERROR(HLOOKUP(GH$1,'Nakladova matice_2018'!$A$1:$IW$188,84,FALSE),0)</f>
        <v>0</v>
      </c>
      <c r="GI111" s="19">
        <f>IFERROR(HLOOKUP(GI$1,'Nakladova matice_2018'!$A$1:$IW$188,84,FALSE),0)</f>
        <v>0</v>
      </c>
      <c r="GJ111" s="19">
        <f>IFERROR(HLOOKUP(GJ$1,'Nakladova matice_2018'!$A$1:$IW$188,84,FALSE),0)</f>
        <v>0</v>
      </c>
      <c r="GK111" s="19">
        <f>IFERROR(HLOOKUP(GK$1,'Nakladova matice_2018'!$A$1:$IW$188,84,FALSE),0)</f>
        <v>0</v>
      </c>
      <c r="GL111" s="19">
        <f>IFERROR(HLOOKUP(GL$1,'Nakladova matice_2018'!$A$1:$IW$188,84,FALSE),0)</f>
        <v>0</v>
      </c>
      <c r="GM111" s="19">
        <f>IFERROR(HLOOKUP(GM$1,'Nakladova matice_2018'!$A$1:$IW$188,84,FALSE),0)</f>
        <v>0</v>
      </c>
      <c r="GN111" s="19">
        <f>IFERROR(HLOOKUP(GN$1,'Nakladova matice_2018'!$A$1:$IW$188,84,FALSE),0)</f>
        <v>0</v>
      </c>
      <c r="GO111" s="19">
        <f>IFERROR(HLOOKUP(GO$1,'Nakladova matice_2018'!$A$1:$IW$188,84,FALSE),0)</f>
        <v>0</v>
      </c>
      <c r="GP111" s="19">
        <f>IFERROR(HLOOKUP(GP$1,'Nakladova matice_2018'!$A$1:$IW$188,84,FALSE),0)</f>
        <v>0</v>
      </c>
      <c r="GQ111" s="19">
        <f>IFERROR(HLOOKUP(GQ$1,'Nakladova matice_2018'!$A$1:$IW$188,84,FALSE),0)</f>
        <v>0</v>
      </c>
      <c r="GR111" s="19">
        <f>IFERROR(HLOOKUP(GR$1,'Nakladova matice_2018'!$A$1:$IW$188,84,FALSE),0)</f>
        <v>0</v>
      </c>
      <c r="GS111" s="19">
        <f>IFERROR(HLOOKUP(GS$1,'Nakladova matice_2018'!$A$1:$IW$188,84,FALSE),0)</f>
        <v>0</v>
      </c>
      <c r="GT111" s="19">
        <f>IFERROR(HLOOKUP(GT$1,'Nakladova matice_2018'!$A$1:$IW$188,84,FALSE),0)</f>
        <v>0</v>
      </c>
      <c r="GU111" s="19">
        <f>IFERROR(HLOOKUP(GU$1,'Nakladova matice_2018'!$A$1:$IW$188,84,FALSE),0)</f>
        <v>0</v>
      </c>
      <c r="GV111" s="19">
        <f>IFERROR(HLOOKUP(GV$1,'Nakladova matice_2018'!$A$1:$IW$188,84,FALSE),0)</f>
        <v>0</v>
      </c>
      <c r="GW111" s="19">
        <f>IFERROR(HLOOKUP(GW$1,'Nakladova matice_2018'!$A$1:$IW$188,84,FALSE),0)</f>
        <v>0</v>
      </c>
      <c r="GX111" s="19">
        <f>IFERROR(HLOOKUP(GX$1,'Nakladova matice_2018'!$A$1:$IW$188,84,FALSE),0)</f>
        <v>0</v>
      </c>
      <c r="GY111" s="19">
        <f>IFERROR(HLOOKUP(GY$1,'Nakladova matice_2018'!$A$1:$IW$188,84,FALSE),0)</f>
        <v>0</v>
      </c>
      <c r="GZ111" s="19">
        <f>IFERROR(HLOOKUP(GZ$1,'Nakladova matice_2018'!$A$1:$IW$188,84,FALSE),0)</f>
        <v>0</v>
      </c>
      <c r="HA111" s="19">
        <f>IFERROR(HLOOKUP(HA$1,'Nakladova matice_2018'!$A$1:$IW$188,84,FALSE),0)</f>
        <v>0</v>
      </c>
      <c r="HB111" s="19">
        <f>IFERROR(HLOOKUP(HB$1,'Nakladova matice_2018'!$A$1:$IW$188,84,FALSE),0)</f>
        <v>0</v>
      </c>
      <c r="HC111" s="19">
        <f>IFERROR(HLOOKUP(HC$1,'Nakladova matice_2018'!$A$1:$IW$188,84,FALSE),0)</f>
        <v>0</v>
      </c>
      <c r="HD111" s="19">
        <f>IFERROR(HLOOKUP(HD$1,'Nakladova matice_2018'!$A$1:$IW$188,84,FALSE),0)</f>
        <v>0</v>
      </c>
      <c r="HE111" s="19">
        <f>IFERROR(HLOOKUP(HE$1,'Nakladova matice_2018'!$A$1:$IW$188,84,FALSE),0)</f>
        <v>0</v>
      </c>
      <c r="HF111" s="19">
        <f>IFERROR(HLOOKUP(HF$1,'Nakladova matice_2018'!$A$1:$IW$188,84,FALSE),0)</f>
        <v>0</v>
      </c>
      <c r="HG111" s="19">
        <f>IFERROR(HLOOKUP(HG$1,'Nakladova matice_2018'!$A$1:$IW$188,84,FALSE),0)</f>
        <v>0</v>
      </c>
      <c r="HH111" s="19">
        <f>IFERROR(HLOOKUP(HH$1,'Nakladova matice_2018'!$A$1:$IW$188,84,FALSE),0)</f>
        <v>0</v>
      </c>
      <c r="HI111" s="19">
        <f>IFERROR(HLOOKUP(HI$1,'Nakladova matice_2018'!$A$1:$IW$188,84,FALSE),0)</f>
        <v>0</v>
      </c>
      <c r="HJ111" s="19">
        <f>IFERROR(HLOOKUP(HJ$1,'Nakladova matice_2018'!$A$1:$IW$188,84,FALSE),0)</f>
        <v>0</v>
      </c>
      <c r="HK111" s="19">
        <f>IFERROR(HLOOKUP(HK$1,'Nakladova matice_2018'!$A$1:$IW$188,84,FALSE),0)</f>
        <v>0</v>
      </c>
      <c r="HL111" s="19">
        <f>IFERROR(HLOOKUP(HL$1,'Nakladova matice_2018'!$A$1:$IW$188,84,FALSE),0)</f>
        <v>0</v>
      </c>
      <c r="HM111" s="19">
        <f>IFERROR(HLOOKUP(HM$1,'Nakladova matice_2018'!$A$1:$IW$188,84,FALSE),0)</f>
        <v>0</v>
      </c>
      <c r="HN111" s="19">
        <f>IFERROR(HLOOKUP(HN$1,'Nakladova matice_2018'!$A$1:$IW$188,84,FALSE),0)</f>
        <v>0</v>
      </c>
      <c r="HO111" s="19">
        <f>IFERROR(HLOOKUP(HO$1,'Nakladova matice_2018'!$A$1:$IW$188,84,FALSE),0)</f>
        <v>0</v>
      </c>
      <c r="HP111" s="19">
        <f>IFERROR(HLOOKUP(HP$1,'Nakladova matice_2018'!$A$1:$IW$188,84,FALSE),0)</f>
        <v>0</v>
      </c>
      <c r="HQ111" s="19">
        <f>IFERROR(HLOOKUP(HQ$1,'Nakladova matice_2018'!$A$1:$IW$188,84,FALSE),0)</f>
        <v>0</v>
      </c>
      <c r="HR111" s="19">
        <f>IFERROR(HLOOKUP(HR$1,'Nakladova matice_2018'!$A$1:$IW$188,84,FALSE),0)</f>
        <v>0</v>
      </c>
      <c r="HS111" s="19">
        <f>IFERROR(HLOOKUP(HS$1,'Nakladova matice_2018'!$A$1:$IW$188,84,FALSE),0)</f>
        <v>0</v>
      </c>
      <c r="HT111" s="19">
        <f>IFERROR(HLOOKUP(HT$1,'Nakladova matice_2018'!$A$1:$IW$188,84,FALSE),0)</f>
        <v>0</v>
      </c>
      <c r="HU111" s="19">
        <f>IFERROR(HLOOKUP(HU$1,'Nakladova matice_2018'!$A$1:$IW$188,84,FALSE),0)</f>
        <v>0</v>
      </c>
      <c r="HV111" s="19">
        <f>IFERROR(HLOOKUP(HV$1,'Nakladova matice_2018'!$A$1:$IW$188,84,FALSE),0)</f>
        <v>0</v>
      </c>
      <c r="HW111" s="19">
        <f>IFERROR(HLOOKUP(HW$1,'Nakladova matice_2018'!$A$1:$IW$188,84,FALSE),0)</f>
        <v>0</v>
      </c>
      <c r="HX111" s="19">
        <f>IFERROR(HLOOKUP(HX$1,'Nakladova matice_2018'!$A$1:$IW$188,84,FALSE),0)</f>
        <v>0</v>
      </c>
      <c r="HY111" s="19">
        <f>IFERROR(HLOOKUP(HY$1,'Nakladova matice_2018'!$A$1:$IW$188,84,FALSE),0)</f>
        <v>0</v>
      </c>
      <c r="HZ111" s="19">
        <f>IFERROR(HLOOKUP(HZ$1,'Nakladova matice_2018'!$A$1:$IW$188,84,FALSE),0)</f>
        <v>0</v>
      </c>
      <c r="IA111" s="19">
        <f>IFERROR(HLOOKUP(IA$1,'Nakladova matice_2018'!$A$1:$IW$188,84,FALSE),0)</f>
        <v>0</v>
      </c>
      <c r="IB111" s="19">
        <f>IFERROR(HLOOKUP(IB$1,'Nakladova matice_2018'!$A$1:$IW$188,84,FALSE),0)</f>
        <v>0</v>
      </c>
      <c r="IC111" s="19">
        <f>IFERROR(HLOOKUP(IC$1,'Nakladova matice_2018'!$A$1:$IW$188,84,FALSE),0)</f>
        <v>0</v>
      </c>
      <c r="ID111" s="19">
        <f>IFERROR(HLOOKUP(ID$1,'Nakladova matice_2018'!$A$1:$IW$188,84,FALSE),0)</f>
        <v>2800</v>
      </c>
      <c r="IE111" s="19">
        <f>IFERROR(HLOOKUP(IE$1,'Nakladova matice_2018'!$A$1:$IW$188,84,FALSE),0)</f>
        <v>0</v>
      </c>
      <c r="IF111" s="19">
        <f>IFERROR(HLOOKUP(IF$1,'Nakladova matice_2018'!$A$1:$IW$188,84,FALSE),0)</f>
        <v>0</v>
      </c>
      <c r="IG111" s="19">
        <f>IFERROR(HLOOKUP(IG$1,'Nakladova matice_2018'!$A$1:$IW$188,84,FALSE),0)</f>
        <v>0</v>
      </c>
      <c r="IH111" s="19">
        <f>IFERROR(HLOOKUP(IH$1,'Nakladova matice_2018'!$A$1:$IW$188,84,FALSE),0)</f>
        <v>0</v>
      </c>
      <c r="II111" s="19">
        <f>IFERROR(HLOOKUP(II$1,'Nakladova matice_2018'!$A$1:$IW$188,84,FALSE),0)</f>
        <v>0</v>
      </c>
      <c r="IJ111" s="19">
        <f>IFERROR(HLOOKUP(IJ$1,'Nakladova matice_2018'!$A$1:$IW$188,84,FALSE),0)</f>
        <v>0</v>
      </c>
      <c r="IK111" s="19">
        <f>IFERROR(HLOOKUP(IK$1,'Nakladova matice_2018'!$A$1:$IW$188,84,FALSE),0)</f>
        <v>0</v>
      </c>
      <c r="IL111" s="19">
        <f>IFERROR(HLOOKUP(IL$1,'Nakladova matice_2018'!$A$1:$IW$188,84,FALSE),0)</f>
        <v>0</v>
      </c>
      <c r="IM111" s="19">
        <f>IFERROR(HLOOKUP(IM$1,'Nakladova matice_2018'!$A$1:$IW$188,84,FALSE),0)</f>
        <v>0</v>
      </c>
      <c r="IN111" s="19">
        <f>IFERROR(HLOOKUP(IN$1,'Nakladova matice_2018'!$A$1:$IW$188,84,FALSE),0)</f>
        <v>0</v>
      </c>
      <c r="IO111" s="19">
        <f>IFERROR(HLOOKUP(IO$1,'Nakladova matice_2018'!$A$1:$IW$188,84,FALSE),0)</f>
        <v>0</v>
      </c>
      <c r="IP111" s="19">
        <f>IFERROR(HLOOKUP(IP$1,'Nakladova matice_2018'!$A$1:$IW$188,84,FALSE),0)</f>
        <v>0</v>
      </c>
      <c r="IQ111" s="19">
        <f>IFERROR(HLOOKUP(IQ$1,'Nakladova matice_2018'!$A$1:$IW$188,84,FALSE),0)</f>
        <v>0</v>
      </c>
      <c r="IR111" s="19">
        <f>IFERROR(HLOOKUP(IR$1,'Nakladova matice_2018'!$A$1:$IW$188,84,FALSE),0)</f>
        <v>0</v>
      </c>
      <c r="IS111" s="19">
        <f>IFERROR(HLOOKUP(IS$1,'Nakladova matice_2018'!$A$1:$IW$188,84,FALSE),0)</f>
        <v>0</v>
      </c>
      <c r="IT111" s="19">
        <f>IFERROR(HLOOKUP(IT$1,'Nakladova matice_2018'!$A$1:$IW$188,84,FALSE),0)</f>
        <v>0</v>
      </c>
      <c r="IU111" s="19">
        <f>IFERROR(HLOOKUP(IU$1,'Nakladova matice_2018'!$A$1:$IW$188,84,FALSE),0)</f>
        <v>0</v>
      </c>
      <c r="IV111" s="19">
        <f>IFERROR(HLOOKUP(IV$1,'Nakladova matice_2018'!$A$1:$IW$188,84,FALSE),0)</f>
        <v>0</v>
      </c>
      <c r="IW111" s="19">
        <f>IFERROR(HLOOKUP(IW$1,'Nakladova matice_2018'!$A$1:$IW$188,84,FALSE),0)</f>
        <v>0</v>
      </c>
      <c r="IX111" s="19">
        <f>IFERROR(HLOOKUP(IX$1,'Nakladova matice_2018'!$A$1:$IW$188,84,FALSE),0)</f>
        <v>0</v>
      </c>
      <c r="IY111" s="19">
        <f>IFERROR(HLOOKUP(IY$1,'Nakladova matice_2018'!$A$1:$IW$188,84,FALSE),0)</f>
        <v>0</v>
      </c>
      <c r="IZ111" s="19">
        <f>IFERROR(HLOOKUP(IZ$1,'Nakladova matice_2018'!$A$1:$IW$188,84,FALSE),0)</f>
        <v>0</v>
      </c>
      <c r="JA111" s="19">
        <f>IFERROR(HLOOKUP(JA$1,'Nakladova matice_2018'!$A$1:$IW$188,84,FALSE),0)</f>
        <v>0</v>
      </c>
      <c r="JB111" s="19">
        <f>IFERROR(HLOOKUP(JB$1,'Nakladova matice_2018'!$A$1:$IW$188,84,FALSE),0)</f>
        <v>0</v>
      </c>
      <c r="JC111" s="19">
        <f>IFERROR(HLOOKUP(JC$1,'Nakladova matice_2018'!$A$1:$IW$188,84,FALSE),0)</f>
        <v>0</v>
      </c>
      <c r="JD111" s="19">
        <f>IFERROR(HLOOKUP(JD$1,'Nakladova matice_2018'!$A$1:$IW$188,84,FALSE),0)</f>
        <v>0</v>
      </c>
      <c r="JE111" s="19">
        <f>IFERROR(HLOOKUP(JE$1,'Nakladova matice_2018'!$A$1:$IW$188,84,FALSE),0)</f>
        <v>0</v>
      </c>
      <c r="JF111" s="19">
        <f>IFERROR(HLOOKUP(JF$1,'Nakladova matice_2018'!$A$1:$IW$188,84,FALSE),0)</f>
        <v>0</v>
      </c>
      <c r="JG111" s="19">
        <f>IFERROR(HLOOKUP(JG$1,'Nakladova matice_2018'!$A$1:$IW$188,84,FALSE),0)</f>
        <v>0</v>
      </c>
      <c r="JH111" s="19">
        <f>IFERROR(HLOOKUP(JH$1,'Nakladova matice_2018'!$A$1:$IW$188,84,FALSE),0)</f>
        <v>0</v>
      </c>
      <c r="JI111" s="19">
        <f>IFERROR(HLOOKUP(JI$1,'Nakladova matice_2018'!$A$1:$IW$188,84,FALSE),0)</f>
        <v>0</v>
      </c>
      <c r="JJ111" s="19">
        <f>IFERROR(HLOOKUP(JJ$1,'Nakladova matice_2018'!$A$1:$IW$188,84,FALSE),0)</f>
        <v>0</v>
      </c>
      <c r="JK111" s="19">
        <f>IFERROR(HLOOKUP(JK$1,'Nakladova matice_2018'!$A$1:$IW$188,84,FALSE),0)</f>
        <v>0</v>
      </c>
      <c r="JL111" s="19">
        <f>IFERROR(HLOOKUP(JL$1,'Nakladova matice_2018'!$A$1:$IW$188,84,FALSE),0)</f>
        <v>0</v>
      </c>
      <c r="JM111" s="19">
        <f>IFERROR(HLOOKUP(JM$1,'Nakladova matice_2018'!$A$1:$IW$188,84,FALSE),0)</f>
        <v>0</v>
      </c>
      <c r="JN111" s="19">
        <f>IFERROR(HLOOKUP(JN$1,'Nakladova matice_2018'!$A$1:$IW$188,84,FALSE),0)</f>
        <v>0</v>
      </c>
      <c r="JO111" s="19">
        <f>IFERROR(HLOOKUP(JO$1,'Nakladova matice_2018'!$A$1:$IW$188,84,FALSE),0)</f>
        <v>0</v>
      </c>
      <c r="JP111" s="19">
        <f>IFERROR(HLOOKUP(JP$1,'Nakladova matice_2018'!$A$1:$IW$188,84,FALSE),0)</f>
        <v>0</v>
      </c>
      <c r="JQ111" s="19">
        <f>IFERROR(HLOOKUP(JQ$1,'Nakladova matice_2018'!$A$1:$IW$188,84,FALSE),0)</f>
        <v>0</v>
      </c>
      <c r="JR111" s="19">
        <f>IFERROR(HLOOKUP(JR$1,'Nakladova matice_2018'!$A$1:$IW$188,84,FALSE),0)</f>
        <v>0</v>
      </c>
      <c r="JS111" s="19">
        <f>IFERROR(HLOOKUP(JS$1,'Nakladova matice_2018'!$A$1:$IW$188,84,FALSE),0)</f>
        <v>0</v>
      </c>
      <c r="JT111" s="19">
        <f>IFERROR(HLOOKUP(JT$1,'Nakladova matice_2018'!$A$1:$IW$188,84,FALSE),0)</f>
        <v>0</v>
      </c>
      <c r="JU111" s="19">
        <f>IFERROR(HLOOKUP(JU$1,'Nakladova matice_2018'!$A$1:$IW$188,84,FALSE),0)</f>
        <v>0</v>
      </c>
      <c r="JV111" s="19">
        <f>IFERROR(HLOOKUP(JV$1,'Nakladova matice_2018'!$A$1:$IW$188,84,FALSE),0)</f>
        <v>0</v>
      </c>
      <c r="JW111" s="19">
        <f>IFERROR(HLOOKUP(JW$1,'Nakladova matice_2018'!$A$1:$IW$188,84,FALSE),0)</f>
        <v>0</v>
      </c>
      <c r="JX111" s="19">
        <f>IFERROR(HLOOKUP(JX$1,'Nakladova matice_2018'!$A$1:$IW$188,84,FALSE),0)</f>
        <v>0</v>
      </c>
      <c r="JY111" s="19">
        <f>IFERROR(HLOOKUP(JY$1,'Nakladova matice_2018'!$A$1:$IW$188,84,FALSE),0)</f>
        <v>0</v>
      </c>
      <c r="JZ111" s="19">
        <f>IFERROR(HLOOKUP(JZ$1,'Nakladova matice_2018'!$A$1:$IW$188,84,FALSE),0)</f>
        <v>0</v>
      </c>
      <c r="KA111" s="19">
        <f>IFERROR(HLOOKUP(KA$1,'Nakladova matice_2018'!$A$1:$IW$188,84,FALSE),0)</f>
        <v>0</v>
      </c>
      <c r="KB111" s="19">
        <f>IFERROR(HLOOKUP(KB$1,'Nakladova matice_2018'!$A$1:$IW$188,84,FALSE),0)</f>
        <v>0</v>
      </c>
      <c r="KC111" s="19">
        <f>IFERROR(HLOOKUP(KC$1,'Nakladova matice_2018'!$A$1:$IW$188,84,FALSE),0)</f>
        <v>0</v>
      </c>
      <c r="KD111" s="19">
        <f>IFERROR(HLOOKUP(KD$1,'Nakladova matice_2018'!$A$1:$IW$188,84,FALSE),0)</f>
        <v>0</v>
      </c>
      <c r="KE111" s="19">
        <f>IFERROR(HLOOKUP(KE$1,'Nakladova matice_2018'!$A$1:$IW$188,84,FALSE),0)</f>
        <v>0</v>
      </c>
      <c r="KF111" s="19">
        <f>IFERROR(HLOOKUP(KF$1,'Nakladova matice_2018'!$A$1:$IW$188,84,FALSE),0)</f>
        <v>0</v>
      </c>
      <c r="KG111" s="19">
        <f>IFERROR(HLOOKUP(KG$1,'Nakladova matice_2018'!$A$1:$IW$188,84,FALSE),0)</f>
        <v>0</v>
      </c>
      <c r="KH111" s="19">
        <f>IFERROR(HLOOKUP(KH$1,'Nakladova matice_2018'!$A$1:$IW$188,84,FALSE),0)</f>
        <v>0</v>
      </c>
      <c r="KI111" s="19">
        <f>IFERROR(HLOOKUP(KI$1,'Nakladova matice_2018'!$A$1:$IW$188,84,FALSE),0)</f>
        <v>0</v>
      </c>
      <c r="KJ111" s="19">
        <f>IFERROR(HLOOKUP(KJ$1,'Nakladova matice_2018'!$A$1:$IW$188,84,FALSE),0)</f>
        <v>0</v>
      </c>
      <c r="KK111" s="19">
        <f>IFERROR(HLOOKUP(KK$1,'Nakladova matice_2018'!$A$1:$IW$188,84,FALSE),0)</f>
        <v>0</v>
      </c>
      <c r="KL111" s="19">
        <f>IFERROR(HLOOKUP(KL$1,'Nakladova matice_2018'!$A$1:$IW$188,84,FALSE),0)</f>
        <v>0</v>
      </c>
      <c r="KM111" s="19">
        <f>IFERROR(HLOOKUP(KM$1,'Nakladova matice_2018'!$A$1:$IW$188,84,FALSE),0)</f>
        <v>0</v>
      </c>
      <c r="KN111" s="19">
        <f>IFERROR(HLOOKUP(KN$1,'Nakladova matice_2018'!$A$1:$IW$188,84,FALSE),0)</f>
        <v>0</v>
      </c>
      <c r="KO111" s="19">
        <f>IFERROR(HLOOKUP(KO$1,'Nakladova matice_2018'!$A$1:$IW$188,84,FALSE),0)</f>
        <v>0</v>
      </c>
      <c r="KP111" s="19">
        <f>IFERROR(HLOOKUP(KP$1,'Nakladova matice_2018'!$A$1:$IW$188,84,FALSE),0)</f>
        <v>0</v>
      </c>
      <c r="KQ111" s="19">
        <f>IFERROR(HLOOKUP(KQ$1,'Nakladova matice_2018'!$A$1:$IW$188,84,FALSE),0)</f>
        <v>0</v>
      </c>
      <c r="KR111" s="19">
        <f>IFERROR(HLOOKUP(KR$1,'Nakladova matice_2018'!$A$1:$IW$188,84,FALSE),0)</f>
        <v>0</v>
      </c>
      <c r="KS111" s="19">
        <f>IFERROR(HLOOKUP(KS$1,'Nakladova matice_2018'!$A$1:$IW$188,84,FALSE),0)</f>
        <v>0</v>
      </c>
      <c r="KT111" s="19">
        <f>IFERROR(HLOOKUP(KT$1,'Nakladova matice_2018'!$A$1:$IW$188,84,FALSE),0)</f>
        <v>0</v>
      </c>
      <c r="KU111" s="19">
        <f>IFERROR(HLOOKUP(KU$1,'Nakladova matice_2018'!$A$1:$IW$188,84,FALSE),0)</f>
        <v>0</v>
      </c>
      <c r="KV111" s="19">
        <f>IFERROR(HLOOKUP(KV$1,'Nakladova matice_2018'!$A$1:$IW$188,84,FALSE),0)</f>
        <v>0</v>
      </c>
      <c r="KW111" s="19">
        <f>IFERROR(HLOOKUP(KW$1,'Nakladova matice_2018'!$A$1:$IW$188,84,FALSE),0)</f>
        <v>0</v>
      </c>
      <c r="KX111" s="19">
        <f>IFERROR(HLOOKUP(KX$1,'Nakladova matice_2018'!$A$1:$IW$188,84,FALSE),0)</f>
        <v>0</v>
      </c>
      <c r="KY111" s="19">
        <f>IFERROR(HLOOKUP(KY$1,'Nakladova matice_2018'!$A$1:$IW$188,84,FALSE),0)</f>
        <v>0</v>
      </c>
      <c r="KZ111" s="19">
        <f>IFERROR(HLOOKUP(KZ$1,'Nakladova matice_2018'!$A$1:$IW$188,84,FALSE),0)</f>
        <v>0</v>
      </c>
      <c r="LA111" s="19">
        <f>IFERROR(HLOOKUP(LA$1,'Nakladova matice_2018'!$A$1:$IW$188,84,FALSE),0)</f>
        <v>0</v>
      </c>
      <c r="LB111" s="19">
        <f>IFERROR(HLOOKUP(LB$1,'Nakladova matice_2018'!$A$1:$IW$188,84,FALSE),0)</f>
        <v>0</v>
      </c>
      <c r="LC111" s="19">
        <f>IFERROR(HLOOKUP(LC$1,'Nakladova matice_2018'!$A$1:$IW$188,84,FALSE),0)</f>
        <v>0</v>
      </c>
      <c r="LD111" s="19">
        <f>IFERROR(HLOOKUP(LD$1,'Nakladova matice_2018'!$A$1:$IW$188,84,FALSE),0)</f>
        <v>0</v>
      </c>
      <c r="LE111" s="19">
        <f>IFERROR(HLOOKUP(LE$1,'Nakladova matice_2018'!$A$1:$IW$188,84,FALSE),0)</f>
        <v>0</v>
      </c>
      <c r="LF111" s="19">
        <f>IFERROR(HLOOKUP(LF$1,'Nakladova matice_2018'!$A$1:$IW$188,84,FALSE),0)</f>
        <v>0</v>
      </c>
      <c r="LG111" s="19">
        <f>IFERROR(HLOOKUP(LG$1,'Nakladova matice_2018'!$A$1:$IW$188,84,FALSE),0)</f>
        <v>0</v>
      </c>
      <c r="LH111" s="19">
        <f>IFERROR(HLOOKUP(LH$1,'Nakladova matice_2018'!$A$1:$IW$188,84,FALSE),0)</f>
        <v>0</v>
      </c>
      <c r="LI111" s="19">
        <f>IFERROR(HLOOKUP(LI$1,'Nakladova matice_2018'!$A$1:$IW$188,84,FALSE),0)</f>
        <v>0</v>
      </c>
      <c r="LJ111" s="19">
        <f>IFERROR(HLOOKUP(LJ$1,'Nakladova matice_2018'!$A$1:$IW$188,84,FALSE),0)</f>
        <v>0</v>
      </c>
      <c r="LK111" s="19">
        <f>IFERROR(HLOOKUP(LK$1,'Nakladova matice_2018'!$A$1:$IW$188,84,FALSE),0)</f>
        <v>0</v>
      </c>
      <c r="LL111" s="19">
        <f>IFERROR(HLOOKUP(LL$1,'Nakladova matice_2018'!$A$1:$IW$188,84,FALSE),0)</f>
        <v>0</v>
      </c>
      <c r="LM111" s="19">
        <f>IFERROR(HLOOKUP(LM$1,'Nakladova matice_2018'!$A$1:$IW$188,84,FALSE),0)</f>
        <v>0</v>
      </c>
      <c r="LN111" s="19">
        <f>IFERROR(HLOOKUP(LN$1,'Nakladova matice_2018'!$A$1:$IW$188,84,FALSE),0)</f>
        <v>0</v>
      </c>
      <c r="LO111" s="19">
        <f>IFERROR(HLOOKUP(LO$1,'Nakladova matice_2018'!$A$1:$IW$188,84,FALSE),0)</f>
        <v>0</v>
      </c>
      <c r="LP111" s="19">
        <f>IFERROR(HLOOKUP(LP$1,'Nakladova matice_2018'!$A$1:$IW$188,84,FALSE),0)</f>
        <v>0</v>
      </c>
      <c r="LQ111" s="19">
        <f>IFERROR(HLOOKUP(LQ$1,'Nakladova matice_2018'!$A$1:$IW$188,84,FALSE),0)</f>
        <v>0</v>
      </c>
      <c r="LR111" s="19">
        <f>IFERROR(HLOOKUP(LR$1,'Nakladova matice_2018'!$A$1:$IW$188,84,FALSE),0)</f>
        <v>0</v>
      </c>
      <c r="LS111" s="19">
        <f>IFERROR(HLOOKUP(LS$1,'Nakladova matice_2018'!$A$1:$IW$188,84,FALSE),0)</f>
        <v>0</v>
      </c>
      <c r="LT111" s="19">
        <f>IFERROR(HLOOKUP(LT$1,'Nakladova matice_2018'!$A$1:$IW$188,84,FALSE),0)</f>
        <v>0</v>
      </c>
      <c r="LU111" s="19">
        <f>IFERROR(HLOOKUP(LU$1,'Nakladova matice_2018'!$A$1:$IW$188,84,FALSE),0)</f>
        <v>0</v>
      </c>
      <c r="LV111" s="19">
        <f>IFERROR(HLOOKUP(LV$1,'Nakladova matice_2018'!$A$1:$IW$188,84,FALSE),0)</f>
        <v>0</v>
      </c>
      <c r="LW111" s="19">
        <f>IFERROR(HLOOKUP(LW$1,'Nakladova matice_2018'!$A$1:$IW$188,84,FALSE),0)</f>
        <v>0</v>
      </c>
      <c r="LX111" s="19">
        <f>IFERROR(HLOOKUP(LX$1,'Nakladova matice_2018'!$A$1:$IW$188,84,FALSE),0)</f>
        <v>0</v>
      </c>
      <c r="LY111" s="19">
        <f>IFERROR(HLOOKUP(LY$1,'Nakladova matice_2018'!$A$1:$IW$188,84,FALSE),0)</f>
        <v>0</v>
      </c>
      <c r="LZ111" s="19">
        <f>IFERROR(HLOOKUP(LZ$1,'Nakladova matice_2018'!$A$1:$IW$188,84,FALSE),0)</f>
        <v>0</v>
      </c>
      <c r="MA111" s="19">
        <f>IFERROR(HLOOKUP(MA$1,'Nakladova matice_2018'!$A$1:$IW$188,84,FALSE),0)</f>
        <v>0</v>
      </c>
      <c r="MB111" s="19">
        <f>IFERROR(HLOOKUP(MB$1,'Nakladova matice_2018'!$A$1:$IW$188,84,FALSE),0)</f>
        <v>0</v>
      </c>
      <c r="MC111" s="19">
        <f>IFERROR(HLOOKUP(MC$1,'Nakladova matice_2018'!$A$1:$IW$188,84,FALSE),0)</f>
        <v>0</v>
      </c>
      <c r="MD111" s="19">
        <f>IFERROR(HLOOKUP(MD$1,'Nakladova matice_2018'!$A$1:$IW$188,84,FALSE),0)</f>
        <v>0</v>
      </c>
      <c r="ME111" s="19">
        <f>IFERROR(HLOOKUP(ME$1,'Nakladova matice_2018'!$A$1:$IW$188,84,FALSE),0)</f>
        <v>0</v>
      </c>
      <c r="MF111" s="19">
        <f>IFERROR(HLOOKUP(MF$1,'Nakladova matice_2018'!$A$1:$IW$188,84,FALSE),0)</f>
        <v>0</v>
      </c>
      <c r="MG111" s="19">
        <f>IFERROR(HLOOKUP(MG$1,'Nakladova matice_2018'!$A$1:$IW$188,84,FALSE),0)</f>
        <v>0</v>
      </c>
      <c r="MH111" s="19">
        <f>IFERROR(HLOOKUP(MH$1,'Nakladova matice_2018'!$A$1:$IW$188,84,FALSE),0)</f>
        <v>0</v>
      </c>
      <c r="MI111" s="19">
        <f>IFERROR(HLOOKUP(MI$1,'Nakladova matice_2018'!$A$1:$IW$188,84,FALSE),0)</f>
        <v>0</v>
      </c>
      <c r="MJ111" s="19">
        <f>IFERROR(HLOOKUP(MJ$1,'Nakladova matice_2018'!$A$1:$IW$188,84,FALSE),0)</f>
        <v>0</v>
      </c>
      <c r="MK111" s="19">
        <f>IFERROR(HLOOKUP(MK$1,'Nakladova matice_2018'!$A$1:$IW$188,84,FALSE),0)</f>
        <v>0</v>
      </c>
      <c r="ML111" s="19">
        <f>IFERROR(HLOOKUP(ML$1,'Nakladova matice_2018'!$A$1:$IW$188,84,FALSE),0)</f>
        <v>0</v>
      </c>
      <c r="MM111" s="19">
        <f>IFERROR(HLOOKUP(MM$1,'Nakladova matice_2018'!$A$1:$IW$188,84,FALSE),0)</f>
        <v>0</v>
      </c>
      <c r="MN111" s="19">
        <f>IFERROR(HLOOKUP(MN$1,'Nakladova matice_2018'!$A$1:$IW$188,84,FALSE),0)</f>
        <v>0</v>
      </c>
      <c r="MO111" s="20">
        <f t="shared" si="85"/>
        <v>2800</v>
      </c>
      <c r="MP111" s="20">
        <f>MO111-'Nakladova matice_2018'!IX84</f>
        <v>0</v>
      </c>
    </row>
    <row r="112" spans="1:354" x14ac:dyDescent="0.2">
      <c r="A112" s="27">
        <v>518181</v>
      </c>
      <c r="B112" s="21" t="s">
        <v>251</v>
      </c>
      <c r="C112" s="53">
        <v>0</v>
      </c>
      <c r="D112" s="19">
        <f>IFERROR(HLOOKUP(D$1,'Nakladova matice_2018'!$A$1:$IW$188,85,FALSE),0)</f>
        <v>0</v>
      </c>
      <c r="E112" s="19">
        <f>IFERROR(HLOOKUP(E$1,'Nakladova matice_2018'!$A$1:$IW$188,85,FALSE),0)</f>
        <v>0</v>
      </c>
      <c r="F112" s="19">
        <f>IFERROR(HLOOKUP(F$1,'Nakladova matice_2018'!$A$1:$IW$188,85,FALSE),0)</f>
        <v>53721.760000000002</v>
      </c>
      <c r="G112" s="19">
        <f>IFERROR(HLOOKUP(G$1,'Nakladova matice_2018'!$A$1:$IW$188,85,FALSE),0)</f>
        <v>0</v>
      </c>
      <c r="H112" s="19">
        <f>IFERROR(HLOOKUP(H$1,'Nakladova matice_2018'!$A$1:$IW$188,85,FALSE),0)</f>
        <v>0</v>
      </c>
      <c r="I112" s="19">
        <f>IFERROR(HLOOKUP(I$1,'Nakladova matice_2018'!$A$1:$IW$188,85,FALSE),0)</f>
        <v>0</v>
      </c>
      <c r="J112" s="19">
        <f>IFERROR(HLOOKUP(J$1,'Nakladova matice_2018'!$A$1:$IW$188,85,FALSE),0)</f>
        <v>0</v>
      </c>
      <c r="K112" s="19">
        <f>IFERROR(HLOOKUP(K$1,'Nakladova matice_2018'!$A$1:$IW$188,85,FALSE),0)</f>
        <v>0</v>
      </c>
      <c r="L112" s="19">
        <f>IFERROR(HLOOKUP(L$1,'Nakladova matice_2018'!$A$1:$IW$188,85,FALSE),0)</f>
        <v>0</v>
      </c>
      <c r="M112" s="19">
        <f>IFERROR(HLOOKUP(M$1,'Nakladova matice_2018'!$A$1:$IW$188,85,FALSE),0)</f>
        <v>0</v>
      </c>
      <c r="N112" s="19">
        <f>IFERROR(HLOOKUP(N$1,'Nakladova matice_2018'!$A$1:$IW$188,85,FALSE),0)</f>
        <v>0</v>
      </c>
      <c r="O112" s="19">
        <f>IFERROR(HLOOKUP(O$1,'Nakladova matice_2018'!$A$1:$IW$188,85,FALSE),0)</f>
        <v>56310</v>
      </c>
      <c r="P112" s="19">
        <f>IFERROR(HLOOKUP(P$1,'Nakladova matice_2018'!$A$1:$IW$188,85,FALSE),0)</f>
        <v>0</v>
      </c>
      <c r="Q112" s="19">
        <f>IFERROR(HLOOKUP(Q$1,'Nakladova matice_2018'!$A$1:$IW$188,85,FALSE),0)</f>
        <v>0</v>
      </c>
      <c r="R112" s="19">
        <f>IFERROR(HLOOKUP(R$1,'Nakladova matice_2018'!$A$1:$IW$188,85,FALSE),0)</f>
        <v>400</v>
      </c>
      <c r="S112" s="19">
        <f>IFERROR(HLOOKUP(S$1,'Nakladova matice_2018'!$A$1:$IW$188,85,FALSE),0)</f>
        <v>106189.6</v>
      </c>
      <c r="T112" s="19">
        <f>IFERROR(HLOOKUP(T$1,'Nakladova matice_2018'!$A$1:$IW$188,85,FALSE),0)</f>
        <v>0</v>
      </c>
      <c r="U112" s="19">
        <f>IFERROR(HLOOKUP(U$1,'Nakladova matice_2018'!$A$1:$IW$188,85,FALSE),0)</f>
        <v>0</v>
      </c>
      <c r="V112" s="19">
        <f>IFERROR(HLOOKUP(V$1,'Nakladova matice_2018'!$A$1:$IW$188,85,FALSE),0)</f>
        <v>0</v>
      </c>
      <c r="W112" s="19">
        <f>IFERROR(HLOOKUP(W$1,'Nakladova matice_2018'!$A$1:$IW$188,85,FALSE),0)</f>
        <v>8490</v>
      </c>
      <c r="X112" s="19">
        <f>IFERROR(HLOOKUP(X$1,'Nakladova matice_2018'!$A$1:$IW$188,85,FALSE),0)</f>
        <v>0</v>
      </c>
      <c r="Y112" s="19">
        <f>IFERROR(HLOOKUP(Y$1,'Nakladova matice_2018'!$A$1:$IW$188,85,FALSE),0)</f>
        <v>0</v>
      </c>
      <c r="Z112" s="19">
        <f>IFERROR(HLOOKUP(Z$1,'Nakladova matice_2018'!$A$1:$IW$188,85,FALSE),0)</f>
        <v>378300.37</v>
      </c>
      <c r="AA112" s="19">
        <f>IFERROR(HLOOKUP(AA$1,'Nakladova matice_2018'!$A$1:$IW$188,85,FALSE),0)</f>
        <v>0</v>
      </c>
      <c r="AB112" s="19">
        <f>IFERROR(HLOOKUP(AB$1,'Nakladova matice_2018'!$A$1:$IW$188,85,FALSE),0)</f>
        <v>0</v>
      </c>
      <c r="AC112" s="19">
        <f>IFERROR(HLOOKUP(AC$1,'Nakladova matice_2018'!$A$1:$IW$188,85,FALSE),0)</f>
        <v>36300</v>
      </c>
      <c r="AD112" s="19">
        <f>IFERROR(HLOOKUP(AD$1,'Nakladova matice_2018'!$A$1:$IW$188,85,FALSE),0)</f>
        <v>0</v>
      </c>
      <c r="AE112" s="19">
        <f>IFERROR(HLOOKUP(AE$1,'Nakladova matice_2018'!$A$1:$IW$188,85,FALSE),0)</f>
        <v>0</v>
      </c>
      <c r="AF112" s="19">
        <f>IFERROR(HLOOKUP(AF$1,'Nakladova matice_2018'!$A$1:$IW$188,85,FALSE),0)</f>
        <v>0</v>
      </c>
      <c r="AG112" s="19">
        <f>IFERROR(HLOOKUP(AG$1,'Nakladova matice_2018'!$A$1:$IW$188,85,FALSE),0)</f>
        <v>0</v>
      </c>
      <c r="AH112" s="19">
        <f>IFERROR(HLOOKUP(AH$1,'Nakladova matice_2018'!$A$1:$IW$188,85,FALSE),0)</f>
        <v>0</v>
      </c>
      <c r="AI112" s="19">
        <f>IFERROR(HLOOKUP(AI$1,'Nakladova matice_2018'!$A$1:$IW$188,85,FALSE),0)</f>
        <v>0</v>
      </c>
      <c r="AJ112" s="19">
        <f>IFERROR(HLOOKUP(AJ$1,'Nakladova matice_2018'!$A$1:$IW$188,85,FALSE),0)</f>
        <v>0</v>
      </c>
      <c r="AK112" s="19">
        <f>IFERROR(HLOOKUP(AK$1,'Nakladova matice_2018'!$A$1:$IW$188,85,FALSE),0)</f>
        <v>0</v>
      </c>
      <c r="AL112" s="19">
        <f>IFERROR(HLOOKUP(AL$1,'Nakladova matice_2018'!$A$1:$IW$188,85,FALSE),0)</f>
        <v>0</v>
      </c>
      <c r="AM112" s="19">
        <f>IFERROR(HLOOKUP(AM$1,'Nakladova matice_2018'!$A$1:$IW$188,85,FALSE),0)</f>
        <v>0</v>
      </c>
      <c r="AN112" s="19">
        <f>IFERROR(HLOOKUP(AN$1,'Nakladova matice_2018'!$A$1:$IW$188,85,FALSE),0)</f>
        <v>0</v>
      </c>
      <c r="AO112" s="19">
        <f>IFERROR(HLOOKUP(AO$1,'Nakladova matice_2018'!$A$1:$IW$188,85,FALSE),0)</f>
        <v>0</v>
      </c>
      <c r="AP112" s="19">
        <f>IFERROR(HLOOKUP(AP$1,'Nakladova matice_2018'!$A$1:$IW$188,85,FALSE),0)</f>
        <v>0</v>
      </c>
      <c r="AQ112" s="19">
        <f>IFERROR(HLOOKUP(AQ$1,'Nakladova matice_2018'!$A$1:$IW$188,85,FALSE),0)</f>
        <v>0</v>
      </c>
      <c r="AR112" s="19">
        <f>IFERROR(HLOOKUP(AR$1,'Nakladova matice_2018'!$A$1:$IW$188,85,FALSE),0)</f>
        <v>3400</v>
      </c>
      <c r="AS112" s="19">
        <f>IFERROR(HLOOKUP(AS$1,'Nakladova matice_2018'!$A$1:$IW$188,85,FALSE),0)</f>
        <v>0</v>
      </c>
      <c r="AT112" s="19">
        <f>IFERROR(HLOOKUP(AT$1,'Nakladova matice_2018'!$A$1:$IW$188,85,FALSE),0)</f>
        <v>0</v>
      </c>
      <c r="AU112" s="19">
        <f>IFERROR(HLOOKUP(AU$1,'Nakladova matice_2018'!$A$1:$IW$188,85,FALSE),0)</f>
        <v>0</v>
      </c>
      <c r="AV112" s="19">
        <f>IFERROR(HLOOKUP(AV$1,'Nakladova matice_2018'!$A$1:$IW$188,85,FALSE),0)</f>
        <v>0</v>
      </c>
      <c r="AW112" s="19">
        <f>IFERROR(HLOOKUP(AW$1,'Nakladova matice_2018'!$A$1:$IW$188,85,FALSE),0)</f>
        <v>0</v>
      </c>
      <c r="AX112" s="19">
        <f>IFERROR(HLOOKUP(AX$1,'Nakladova matice_2018'!$A$1:$IW$188,85,FALSE),0)</f>
        <v>0</v>
      </c>
      <c r="AY112" s="19">
        <f>IFERROR(HLOOKUP(AY$1,'Nakladova matice_2018'!$A$1:$IW$188,85,FALSE),0)</f>
        <v>0</v>
      </c>
      <c r="AZ112" s="19">
        <f>IFERROR(HLOOKUP(AZ$1,'Nakladova matice_2018'!$A$1:$IW$188,85,FALSE),0)</f>
        <v>0</v>
      </c>
      <c r="BA112" s="19">
        <f>IFERROR(HLOOKUP(BA$1,'Nakladova matice_2018'!$A$1:$IW$188,85,FALSE),0)</f>
        <v>3500</v>
      </c>
      <c r="BB112" s="19">
        <f>IFERROR(HLOOKUP(BB$1,'Nakladova matice_2018'!$A$1:$IW$188,85,FALSE),0)</f>
        <v>0</v>
      </c>
      <c r="BC112" s="19">
        <f>IFERROR(HLOOKUP(BC$1,'Nakladova matice_2018'!$A$1:$IW$188,85,FALSE),0)</f>
        <v>0</v>
      </c>
      <c r="BD112" s="19">
        <f>IFERROR(HLOOKUP(BD$1,'Nakladova matice_2018'!$A$1:$IW$188,85,FALSE),0)</f>
        <v>9711.6</v>
      </c>
      <c r="BE112" s="19">
        <f>IFERROR(HLOOKUP(BE$1,'Nakladova matice_2018'!$A$1:$IW$188,85,FALSE),0)</f>
        <v>0</v>
      </c>
      <c r="BF112" s="19">
        <f>IFERROR(HLOOKUP(BF$1,'Nakladova matice_2018'!$A$1:$IW$188,85,FALSE),0)</f>
        <v>0</v>
      </c>
      <c r="BG112" s="19">
        <f>IFERROR(HLOOKUP(BG$1,'Nakladova matice_2018'!$A$1:$IW$188,85,FALSE),0)</f>
        <v>0</v>
      </c>
      <c r="BH112" s="19">
        <f>IFERROR(HLOOKUP(BH$1,'Nakladova matice_2018'!$A$1:$IW$188,85,FALSE),0)</f>
        <v>0</v>
      </c>
      <c r="BI112" s="19">
        <f>IFERROR(HLOOKUP(BI$1,'Nakladova matice_2018'!$A$1:$IW$188,85,FALSE),0)</f>
        <v>0</v>
      </c>
      <c r="BJ112" s="19">
        <f>IFERROR(HLOOKUP(BJ$1,'Nakladova matice_2018'!$A$1:$IW$188,85,FALSE),0)</f>
        <v>0</v>
      </c>
      <c r="BK112" s="19">
        <f>IFERROR(HLOOKUP(BK$1,'Nakladova matice_2018'!$A$1:$IW$188,85,FALSE),0)</f>
        <v>0</v>
      </c>
      <c r="BL112" s="19">
        <f>IFERROR(HLOOKUP(BL$1,'Nakladova matice_2018'!$A$1:$IW$188,85,FALSE),0)</f>
        <v>0</v>
      </c>
      <c r="BM112" s="19">
        <f>IFERROR(HLOOKUP(BM$1,'Nakladova matice_2018'!$A$1:$IW$188,85,FALSE),0)</f>
        <v>29040</v>
      </c>
      <c r="BN112" s="19">
        <f>IFERROR(HLOOKUP(BN$1,'Nakladova matice_2018'!$A$1:$IW$188,85,FALSE),0)</f>
        <v>0</v>
      </c>
      <c r="BO112" s="19">
        <f>IFERROR(HLOOKUP(BO$1,'Nakladova matice_2018'!$A$1:$IW$188,85,FALSE),0)</f>
        <v>0</v>
      </c>
      <c r="BP112" s="19">
        <f>IFERROR(HLOOKUP(BP$1,'Nakladova matice_2018'!$A$1:$IW$188,85,FALSE),0)</f>
        <v>0</v>
      </c>
      <c r="BQ112" s="19">
        <f>IFERROR(HLOOKUP(BQ$1,'Nakladova matice_2018'!$A$1:$IW$188,85,FALSE),0)</f>
        <v>2541</v>
      </c>
      <c r="BR112" s="19">
        <f>IFERROR(HLOOKUP(BR$1,'Nakladova matice_2018'!$A$1:$IW$188,85,FALSE),0)</f>
        <v>0</v>
      </c>
      <c r="BS112" s="19">
        <f>IFERROR(HLOOKUP(BS$1,'Nakladova matice_2018'!$A$1:$IW$188,85,FALSE),0)</f>
        <v>0</v>
      </c>
      <c r="BT112" s="19">
        <f>IFERROR(HLOOKUP(BT$1,'Nakladova matice_2018'!$A$1:$IW$188,85,FALSE),0)</f>
        <v>26379.25</v>
      </c>
      <c r="BU112" s="19">
        <f>IFERROR(HLOOKUP(BU$1,'Nakladova matice_2018'!$A$1:$IW$188,85,FALSE),0)</f>
        <v>0</v>
      </c>
      <c r="BV112" s="19">
        <f>IFERROR(HLOOKUP(BV$1,'Nakladova matice_2018'!$A$1:$IW$188,85,FALSE),0)</f>
        <v>6600</v>
      </c>
      <c r="BW112" s="19">
        <f>IFERROR(HLOOKUP(BW$1,'Nakladova matice_2018'!$A$1:$IW$188,85,FALSE),0)</f>
        <v>0</v>
      </c>
      <c r="BX112" s="19">
        <f>IFERROR(HLOOKUP(BX$1,'Nakladova matice_2018'!$A$1:$IW$188,85,FALSE),0)</f>
        <v>4300</v>
      </c>
      <c r="BY112" s="19">
        <f>IFERROR(HLOOKUP(BY$1,'Nakladova matice_2018'!$A$1:$IW$188,85,FALSE),0)</f>
        <v>0</v>
      </c>
      <c r="BZ112" s="19">
        <f>IFERROR(HLOOKUP(BZ$1,'Nakladova matice_2018'!$A$1:$IW$188,85,FALSE),0)</f>
        <v>0</v>
      </c>
      <c r="CA112" s="19">
        <f>IFERROR(HLOOKUP(CA$1,'Nakladova matice_2018'!$A$1:$IW$188,85,FALSE),0)</f>
        <v>0</v>
      </c>
      <c r="CB112" s="19">
        <f>IFERROR(HLOOKUP(CB$1,'Nakladova matice_2018'!$A$1:$IW$188,85,FALSE),0)</f>
        <v>0</v>
      </c>
      <c r="CC112" s="19">
        <f>IFERROR(HLOOKUP(CC$1,'Nakladova matice_2018'!$A$1:$IW$188,85,FALSE),0)</f>
        <v>0</v>
      </c>
      <c r="CD112" s="19">
        <f>IFERROR(HLOOKUP(CD$1,'Nakladova matice_2018'!$A$1:$IW$188,85,FALSE),0)</f>
        <v>0</v>
      </c>
      <c r="CE112" s="19">
        <f>IFERROR(HLOOKUP(CE$1,'Nakladova matice_2018'!$A$1:$IW$188,85,FALSE),0)</f>
        <v>0</v>
      </c>
      <c r="CF112" s="19">
        <f>IFERROR(HLOOKUP(CF$1,'Nakladova matice_2018'!$A$1:$IW$188,85,FALSE),0)</f>
        <v>0</v>
      </c>
      <c r="CG112" s="19">
        <f>IFERROR(HLOOKUP(CG$1,'Nakladova matice_2018'!$A$1:$IW$188,85,FALSE),0)</f>
        <v>0</v>
      </c>
      <c r="CH112" s="19">
        <f>IFERROR(HLOOKUP(CH$1,'Nakladova matice_2018'!$A$1:$IW$188,85,FALSE),0)</f>
        <v>0</v>
      </c>
      <c r="CI112" s="19">
        <f>IFERROR(HLOOKUP(CI$1,'Nakladova matice_2018'!$A$1:$IW$188,85,FALSE),0)</f>
        <v>0</v>
      </c>
      <c r="CJ112" s="19">
        <f>IFERROR(HLOOKUP(CJ$1,'Nakladova matice_2018'!$A$1:$IW$188,85,FALSE),0)</f>
        <v>0</v>
      </c>
      <c r="CK112" s="19">
        <f>IFERROR(HLOOKUP(CK$1,'Nakladova matice_2018'!$A$1:$IW$188,85,FALSE),0)</f>
        <v>0</v>
      </c>
      <c r="CL112" s="19">
        <f>IFERROR(HLOOKUP(CL$1,'Nakladova matice_2018'!$A$1:$IW$188,85,FALSE),0)</f>
        <v>0</v>
      </c>
      <c r="CM112" s="19">
        <f>IFERROR(HLOOKUP(CM$1,'Nakladova matice_2018'!$A$1:$IW$188,85,FALSE),0)</f>
        <v>0</v>
      </c>
      <c r="CN112" s="19">
        <f>IFERROR(HLOOKUP(CN$1,'Nakladova matice_2018'!$A$1:$IW$188,85,FALSE),0)</f>
        <v>0</v>
      </c>
      <c r="CO112" s="19">
        <f>IFERROR(HLOOKUP(CO$1,'Nakladova matice_2018'!$A$1:$IW$188,85,FALSE),0)</f>
        <v>0</v>
      </c>
      <c r="CP112" s="19">
        <f>IFERROR(HLOOKUP(CP$1,'Nakladova matice_2018'!$A$1:$IW$188,85,FALSE),0)</f>
        <v>0</v>
      </c>
      <c r="CQ112" s="19">
        <f>IFERROR(HLOOKUP(CQ$1,'Nakladova matice_2018'!$A$1:$IW$188,85,FALSE),0)</f>
        <v>0</v>
      </c>
      <c r="CR112" s="19">
        <f>IFERROR(HLOOKUP(CR$1,'Nakladova matice_2018'!$A$1:$IW$188,85,FALSE),0)</f>
        <v>0</v>
      </c>
      <c r="CS112" s="19">
        <f>IFERROR(HLOOKUP(CS$1,'Nakladova matice_2018'!$A$1:$IW$188,85,FALSE),0)</f>
        <v>0</v>
      </c>
      <c r="CT112" s="19">
        <f>IFERROR(HLOOKUP(CT$1,'Nakladova matice_2018'!$A$1:$IW$188,85,FALSE),0)</f>
        <v>48000</v>
      </c>
      <c r="CU112" s="19">
        <f>IFERROR(HLOOKUP(CU$1,'Nakladova matice_2018'!$A$1:$IW$188,85,FALSE),0)</f>
        <v>0</v>
      </c>
      <c r="CV112" s="19">
        <f>IFERROR(HLOOKUP(CV$1,'Nakladova matice_2018'!$A$1:$IW$188,85,FALSE),0)</f>
        <v>1800</v>
      </c>
      <c r="CW112" s="19">
        <f>IFERROR(HLOOKUP(CW$1,'Nakladova matice_2018'!$A$1:$IW$188,85,FALSE),0)</f>
        <v>0</v>
      </c>
      <c r="CX112" s="19">
        <f>IFERROR(HLOOKUP(CX$1,'Nakladova matice_2018'!$A$1:$IW$188,85,FALSE),0)</f>
        <v>0</v>
      </c>
      <c r="CY112" s="19">
        <f>IFERROR(HLOOKUP(CY$1,'Nakladova matice_2018'!$A$1:$IW$188,85,FALSE),0)</f>
        <v>0</v>
      </c>
      <c r="CZ112" s="19">
        <f>IFERROR(HLOOKUP(CZ$1,'Nakladova matice_2018'!$A$1:$IW$188,85,FALSE),0)</f>
        <v>0</v>
      </c>
      <c r="DA112" s="19">
        <f>IFERROR(HLOOKUP(DA$1,'Nakladova matice_2018'!$A$1:$IW$188,85,FALSE),0)</f>
        <v>0</v>
      </c>
      <c r="DB112" s="19">
        <f>IFERROR(HLOOKUP(DB$1,'Nakladova matice_2018'!$A$1:$IW$188,85,FALSE),0)</f>
        <v>0</v>
      </c>
      <c r="DC112" s="19">
        <f>IFERROR(HLOOKUP(DC$1,'Nakladova matice_2018'!$A$1:$IW$188,85,FALSE),0)</f>
        <v>0</v>
      </c>
      <c r="DD112" s="19">
        <f>IFERROR(HLOOKUP(DD$1,'Nakladova matice_2018'!$A$1:$IW$188,85,FALSE),0)</f>
        <v>0</v>
      </c>
      <c r="DE112" s="19">
        <f>IFERROR(HLOOKUP(DE$1,'Nakladova matice_2018'!$A$1:$IW$188,85,FALSE),0)</f>
        <v>0</v>
      </c>
      <c r="DF112" s="19">
        <f>IFERROR(HLOOKUP(DF$1,'Nakladova matice_2018'!$A$1:$IW$188,85,FALSE),0)</f>
        <v>0</v>
      </c>
      <c r="DG112" s="19">
        <f>IFERROR(HLOOKUP(DG$1,'Nakladova matice_2018'!$A$1:$IW$188,85,FALSE),0)</f>
        <v>0</v>
      </c>
      <c r="DH112" s="19">
        <f>IFERROR(HLOOKUP(DH$1,'Nakladova matice_2018'!$A$1:$IW$188,85,FALSE),0)</f>
        <v>0</v>
      </c>
      <c r="DI112" s="19">
        <f>IFERROR(HLOOKUP(DI$1,'Nakladova matice_2018'!$A$1:$IW$188,85,FALSE),0)</f>
        <v>0</v>
      </c>
      <c r="DJ112" s="19">
        <f>IFERROR(HLOOKUP(DJ$1,'Nakladova matice_2018'!$A$1:$IW$188,85,FALSE),0)</f>
        <v>0</v>
      </c>
      <c r="DK112" s="19">
        <f>IFERROR(HLOOKUP(DK$1,'Nakladova matice_2018'!$A$1:$IW$188,85,FALSE),0)</f>
        <v>0</v>
      </c>
      <c r="DL112" s="19">
        <f>IFERROR(HLOOKUP(DL$1,'Nakladova matice_2018'!$A$1:$IW$188,85,FALSE),0)</f>
        <v>0</v>
      </c>
      <c r="DM112" s="19">
        <f>IFERROR(HLOOKUP(DM$1,'Nakladova matice_2018'!$A$1:$IW$188,85,FALSE),0)</f>
        <v>0</v>
      </c>
      <c r="DN112" s="19">
        <f>IFERROR(HLOOKUP(DN$1,'Nakladova matice_2018'!$A$1:$IW$188,85,FALSE),0)</f>
        <v>1000</v>
      </c>
      <c r="DO112" s="19">
        <f>IFERROR(HLOOKUP(DO$1,'Nakladova matice_2018'!$A$1:$IW$188,85,FALSE),0)</f>
        <v>0</v>
      </c>
      <c r="DP112" s="19">
        <f>IFERROR(HLOOKUP(DP$1,'Nakladova matice_2018'!$A$1:$IW$188,85,FALSE),0)</f>
        <v>0</v>
      </c>
      <c r="DQ112" s="19">
        <f>IFERROR(HLOOKUP(DQ$1,'Nakladova matice_2018'!$A$1:$IW$188,85,FALSE),0)</f>
        <v>0</v>
      </c>
      <c r="DR112" s="19">
        <f>IFERROR(HLOOKUP(DR$1,'Nakladova matice_2018'!$A$1:$IW$188,85,FALSE),0)</f>
        <v>2400</v>
      </c>
      <c r="DS112" s="19">
        <f>IFERROR(HLOOKUP(DS$1,'Nakladova matice_2018'!$A$1:$IW$188,85,FALSE),0)</f>
        <v>0</v>
      </c>
      <c r="DT112" s="19">
        <f>IFERROR(HLOOKUP(DT$1,'Nakladova matice_2018'!$A$1:$IW$188,85,FALSE),0)</f>
        <v>0</v>
      </c>
      <c r="DU112" s="19">
        <f>IFERROR(HLOOKUP(DU$1,'Nakladova matice_2018'!$A$1:$IW$188,85,FALSE),0)</f>
        <v>0</v>
      </c>
      <c r="DV112" s="19">
        <f>IFERROR(HLOOKUP(DV$1,'Nakladova matice_2018'!$A$1:$IW$188,85,FALSE),0)</f>
        <v>0</v>
      </c>
      <c r="DW112" s="19">
        <f>IFERROR(HLOOKUP(DW$1,'Nakladova matice_2018'!$A$1:$IW$188,85,FALSE),0)</f>
        <v>0</v>
      </c>
      <c r="DX112" s="19">
        <f>IFERROR(HLOOKUP(DX$1,'Nakladova matice_2018'!$A$1:$IW$188,85,FALSE),0)</f>
        <v>0</v>
      </c>
      <c r="DY112" s="19">
        <f>IFERROR(HLOOKUP(DY$1,'Nakladova matice_2018'!$A$1:$IW$188,85,FALSE),0)</f>
        <v>0</v>
      </c>
      <c r="DZ112" s="19">
        <f>IFERROR(HLOOKUP(DZ$1,'Nakladova matice_2018'!$A$1:$IW$188,85,FALSE),0)</f>
        <v>0</v>
      </c>
      <c r="EA112" s="19">
        <f>IFERROR(HLOOKUP(EA$1,'Nakladova matice_2018'!$A$1:$IW$188,85,FALSE),0)</f>
        <v>1950</v>
      </c>
      <c r="EB112" s="19">
        <f>IFERROR(HLOOKUP(EB$1,'Nakladova matice_2018'!$A$1:$IW$188,85,FALSE),0)</f>
        <v>0</v>
      </c>
      <c r="EC112" s="19">
        <f>IFERROR(HLOOKUP(EC$1,'Nakladova matice_2018'!$A$1:$IW$188,85,FALSE),0)</f>
        <v>0</v>
      </c>
      <c r="ED112" s="19">
        <f>IFERROR(HLOOKUP(ED$1,'Nakladova matice_2018'!$A$1:$IW$188,85,FALSE),0)</f>
        <v>0</v>
      </c>
      <c r="EE112" s="19">
        <f>IFERROR(HLOOKUP(EE$1,'Nakladova matice_2018'!$A$1:$IW$188,85,FALSE),0)</f>
        <v>0</v>
      </c>
      <c r="EF112" s="19">
        <f>IFERROR(HLOOKUP(EF$1,'Nakladova matice_2018'!$A$1:$IW$188,85,FALSE),0)</f>
        <v>0</v>
      </c>
      <c r="EG112" s="19">
        <f>IFERROR(HLOOKUP(EG$1,'Nakladova matice_2018'!$A$1:$IW$188,85,FALSE),0)</f>
        <v>0</v>
      </c>
      <c r="EH112" s="19">
        <f>IFERROR(HLOOKUP(EH$1,'Nakladova matice_2018'!$A$1:$IW$188,85,FALSE),0)</f>
        <v>0</v>
      </c>
      <c r="EI112" s="19">
        <f>IFERROR(HLOOKUP(EI$1,'Nakladova matice_2018'!$A$1:$IW$188,85,FALSE),0)</f>
        <v>0</v>
      </c>
      <c r="EJ112" s="19">
        <f>IFERROR(HLOOKUP(EJ$1,'Nakladova matice_2018'!$A$1:$IW$188,85,FALSE),0)</f>
        <v>0</v>
      </c>
      <c r="EK112" s="19">
        <f>IFERROR(HLOOKUP(EK$1,'Nakladova matice_2018'!$A$1:$IW$188,85,FALSE),0)</f>
        <v>0</v>
      </c>
      <c r="EL112" s="19">
        <f>IFERROR(HLOOKUP(EL$1,'Nakladova matice_2018'!$A$1:$IW$188,85,FALSE),0)</f>
        <v>0</v>
      </c>
      <c r="EM112" s="19">
        <f>IFERROR(HLOOKUP(EM$1,'Nakladova matice_2018'!$A$1:$IW$188,85,FALSE),0)</f>
        <v>0</v>
      </c>
      <c r="EN112" s="19">
        <f>IFERROR(HLOOKUP(EN$1,'Nakladova matice_2018'!$A$1:$IW$188,85,FALSE),0)</f>
        <v>0</v>
      </c>
      <c r="EO112" s="19">
        <f>IFERROR(HLOOKUP(EO$1,'Nakladova matice_2018'!$A$1:$IW$188,85,FALSE),0)</f>
        <v>0</v>
      </c>
      <c r="EP112" s="19">
        <f>IFERROR(HLOOKUP(EP$1,'Nakladova matice_2018'!$A$1:$IW$188,85,FALSE),0)</f>
        <v>0</v>
      </c>
      <c r="EQ112" s="19">
        <f>IFERROR(HLOOKUP(EQ$1,'Nakladova matice_2018'!$A$1:$IW$188,85,FALSE),0)</f>
        <v>0</v>
      </c>
      <c r="ER112" s="19">
        <f>IFERROR(HLOOKUP(ER$1,'Nakladova matice_2018'!$A$1:$IW$188,85,FALSE),0)</f>
        <v>0</v>
      </c>
      <c r="ES112" s="19">
        <f>IFERROR(HLOOKUP(ES$1,'Nakladova matice_2018'!$A$1:$IW$188,85,FALSE),0)</f>
        <v>0</v>
      </c>
      <c r="ET112" s="19">
        <f>IFERROR(HLOOKUP(ET$1,'Nakladova matice_2018'!$A$1:$IW$188,85,FALSE),0)</f>
        <v>0</v>
      </c>
      <c r="EU112" s="19">
        <f>IFERROR(HLOOKUP(EU$1,'Nakladova matice_2018'!$A$1:$IW$188,85,FALSE),0)</f>
        <v>0</v>
      </c>
      <c r="EV112" s="19">
        <f>IFERROR(HLOOKUP(EV$1,'Nakladova matice_2018'!$A$1:$IW$188,85,FALSE),0)</f>
        <v>0</v>
      </c>
      <c r="EW112" s="19">
        <f>IFERROR(HLOOKUP(EW$1,'Nakladova matice_2018'!$A$1:$IW$188,85,FALSE),0)</f>
        <v>0</v>
      </c>
      <c r="EX112" s="19">
        <f>IFERROR(HLOOKUP(EX$1,'Nakladova matice_2018'!$A$1:$IW$188,85,FALSE),0)</f>
        <v>0</v>
      </c>
      <c r="EY112" s="19">
        <f>IFERROR(HLOOKUP(EY$1,'Nakladova matice_2018'!$A$1:$IW$188,85,FALSE),0)</f>
        <v>0</v>
      </c>
      <c r="EZ112" s="19">
        <f>IFERROR(HLOOKUP(EZ$1,'Nakladova matice_2018'!$A$1:$IW$188,85,FALSE),0)</f>
        <v>71189.19</v>
      </c>
      <c r="FA112" s="19">
        <f>IFERROR(HLOOKUP(FA$1,'Nakladova matice_2018'!$A$1:$IW$188,85,FALSE),0)</f>
        <v>0</v>
      </c>
      <c r="FB112" s="19">
        <f>IFERROR(HLOOKUP(FB$1,'Nakladova matice_2018'!$A$1:$IW$188,85,FALSE),0)</f>
        <v>0</v>
      </c>
      <c r="FC112" s="19">
        <f>IFERROR(HLOOKUP(FC$1,'Nakladova matice_2018'!$A$1:$IW$188,85,FALSE),0)</f>
        <v>35819.9</v>
      </c>
      <c r="FD112" s="19">
        <f>IFERROR(HLOOKUP(FD$1,'Nakladova matice_2018'!$A$1:$IW$188,85,FALSE),0)</f>
        <v>0</v>
      </c>
      <c r="FE112" s="19">
        <f>IFERROR(HLOOKUP(FE$1,'Nakladova matice_2018'!$A$1:$IW$188,85,FALSE),0)</f>
        <v>0</v>
      </c>
      <c r="FF112" s="19">
        <f>IFERROR(HLOOKUP(FF$1,'Nakladova matice_2018'!$A$1:$IW$188,85,FALSE),0)</f>
        <v>0</v>
      </c>
      <c r="FG112" s="19">
        <f>IFERROR(HLOOKUP(FG$1,'Nakladova matice_2018'!$A$1:$IW$188,85,FALSE),0)</f>
        <v>0</v>
      </c>
      <c r="FH112" s="19">
        <f>IFERROR(HLOOKUP(FH$1,'Nakladova matice_2018'!$A$1:$IW$188,85,FALSE),0)</f>
        <v>0</v>
      </c>
      <c r="FI112" s="19">
        <f>IFERROR(HLOOKUP(FI$1,'Nakladova matice_2018'!$A$1:$IW$188,85,FALSE),0)</f>
        <v>0</v>
      </c>
      <c r="FJ112" s="19">
        <f>IFERROR(HLOOKUP(FJ$1,'Nakladova matice_2018'!$A$1:$IW$188,85,FALSE),0)</f>
        <v>8256</v>
      </c>
      <c r="FK112" s="19">
        <f>IFERROR(HLOOKUP(FK$1,'Nakladova matice_2018'!$A$1:$IW$188,85,FALSE),0)</f>
        <v>0</v>
      </c>
      <c r="FL112" s="19">
        <f>IFERROR(HLOOKUP(FL$1,'Nakladova matice_2018'!$A$1:$IW$188,85,FALSE),0)</f>
        <v>0</v>
      </c>
      <c r="FM112" s="19">
        <f>IFERROR(HLOOKUP(FM$1,'Nakladova matice_2018'!$A$1:$IW$188,85,FALSE),0)</f>
        <v>0</v>
      </c>
      <c r="FN112" s="19">
        <f>IFERROR(HLOOKUP(FN$1,'Nakladova matice_2018'!$A$1:$IW$188,85,FALSE),0)</f>
        <v>0</v>
      </c>
      <c r="FO112" s="19">
        <f>IFERROR(HLOOKUP(FO$1,'Nakladova matice_2018'!$A$1:$IW$188,85,FALSE),0)</f>
        <v>0</v>
      </c>
      <c r="FP112" s="19">
        <f>IFERROR(HLOOKUP(FP$1,'Nakladova matice_2018'!$A$1:$IW$188,85,FALSE),0)</f>
        <v>0</v>
      </c>
      <c r="FQ112" s="19">
        <f>IFERROR(HLOOKUP(FQ$1,'Nakladova matice_2018'!$A$1:$IW$188,85,FALSE),0)</f>
        <v>0</v>
      </c>
      <c r="FR112" s="19">
        <f>IFERROR(HLOOKUP(FR$1,'Nakladova matice_2018'!$A$1:$IW$188,85,FALSE),0)</f>
        <v>0</v>
      </c>
      <c r="FS112" s="19">
        <f>IFERROR(HLOOKUP(FS$1,'Nakladova matice_2018'!$A$1:$IW$188,85,FALSE),0)</f>
        <v>0</v>
      </c>
      <c r="FT112" s="19">
        <f>IFERROR(HLOOKUP(FT$1,'Nakladova matice_2018'!$A$1:$IW$188,85,FALSE),0)</f>
        <v>0</v>
      </c>
      <c r="FU112" s="19">
        <f>IFERROR(HLOOKUP(FU$1,'Nakladova matice_2018'!$A$1:$IW$188,85,FALSE),0)</f>
        <v>0</v>
      </c>
      <c r="FV112" s="19">
        <f>IFERROR(HLOOKUP(FV$1,'Nakladova matice_2018'!$A$1:$IW$188,85,FALSE),0)</f>
        <v>0</v>
      </c>
      <c r="FW112" s="19">
        <f>IFERROR(HLOOKUP(FW$1,'Nakladova matice_2018'!$A$1:$IW$188,85,FALSE),0)</f>
        <v>0</v>
      </c>
      <c r="FX112" s="19">
        <f>IFERROR(HLOOKUP(FX$1,'Nakladova matice_2018'!$A$1:$IW$188,85,FALSE),0)</f>
        <v>7744</v>
      </c>
      <c r="FY112" s="19">
        <f>IFERROR(HLOOKUP(FY$1,'Nakladova matice_2018'!$A$1:$IW$188,85,FALSE),0)</f>
        <v>0</v>
      </c>
      <c r="FZ112" s="19">
        <f>IFERROR(HLOOKUP(FZ$1,'Nakladova matice_2018'!$A$1:$IW$188,85,FALSE),0)</f>
        <v>0</v>
      </c>
      <c r="GA112" s="19">
        <f>IFERROR(HLOOKUP(GA$1,'Nakladova matice_2018'!$A$1:$IW$188,85,FALSE),0)</f>
        <v>0</v>
      </c>
      <c r="GB112" s="19">
        <f>IFERROR(HLOOKUP(GB$1,'Nakladova matice_2018'!$A$1:$IW$188,85,FALSE),0)</f>
        <v>0</v>
      </c>
      <c r="GC112" s="19">
        <f>IFERROR(HLOOKUP(GC$1,'Nakladova matice_2018'!$A$1:$IW$188,85,FALSE),0)</f>
        <v>0</v>
      </c>
      <c r="GD112" s="19">
        <f>IFERROR(HLOOKUP(GD$1,'Nakladova matice_2018'!$A$1:$IW$188,85,FALSE),0)</f>
        <v>0</v>
      </c>
      <c r="GE112" s="19">
        <f>IFERROR(HLOOKUP(GE$1,'Nakladova matice_2018'!$A$1:$IW$188,85,FALSE),0)</f>
        <v>0</v>
      </c>
      <c r="GF112" s="19">
        <f>IFERROR(HLOOKUP(GF$1,'Nakladova matice_2018'!$A$1:$IW$188,85,FALSE),0)</f>
        <v>0</v>
      </c>
      <c r="GG112" s="19">
        <f>IFERROR(HLOOKUP(GG$1,'Nakladova matice_2018'!$A$1:$IW$188,85,FALSE),0)</f>
        <v>0</v>
      </c>
      <c r="GH112" s="19">
        <f>IFERROR(HLOOKUP(GH$1,'Nakladova matice_2018'!$A$1:$IW$188,85,FALSE),0)</f>
        <v>0</v>
      </c>
      <c r="GI112" s="19">
        <f>IFERROR(HLOOKUP(GI$1,'Nakladova matice_2018'!$A$1:$IW$188,85,FALSE),0)</f>
        <v>4000</v>
      </c>
      <c r="GJ112" s="19">
        <f>IFERROR(HLOOKUP(GJ$1,'Nakladova matice_2018'!$A$1:$IW$188,85,FALSE),0)</f>
        <v>13589.63</v>
      </c>
      <c r="GK112" s="19">
        <f>IFERROR(HLOOKUP(GK$1,'Nakladova matice_2018'!$A$1:$IW$188,85,FALSE),0)</f>
        <v>13083</v>
      </c>
      <c r="GL112" s="19">
        <f>IFERROR(HLOOKUP(GL$1,'Nakladova matice_2018'!$A$1:$IW$188,85,FALSE),0)</f>
        <v>0</v>
      </c>
      <c r="GM112" s="19">
        <f>IFERROR(HLOOKUP(GM$1,'Nakladova matice_2018'!$A$1:$IW$188,85,FALSE),0)</f>
        <v>24850</v>
      </c>
      <c r="GN112" s="19">
        <f>IFERROR(HLOOKUP(GN$1,'Nakladova matice_2018'!$A$1:$IW$188,85,FALSE),0)</f>
        <v>0</v>
      </c>
      <c r="GO112" s="19">
        <f>IFERROR(HLOOKUP(GO$1,'Nakladova matice_2018'!$A$1:$IW$188,85,FALSE),0)</f>
        <v>0</v>
      </c>
      <c r="GP112" s="19">
        <f>IFERROR(HLOOKUP(GP$1,'Nakladova matice_2018'!$A$1:$IW$188,85,FALSE),0)</f>
        <v>0</v>
      </c>
      <c r="GQ112" s="19">
        <f>IFERROR(HLOOKUP(GQ$1,'Nakladova matice_2018'!$A$1:$IW$188,85,FALSE),0)</f>
        <v>24087.37</v>
      </c>
      <c r="GR112" s="19">
        <f>IFERROR(HLOOKUP(GR$1,'Nakladova matice_2018'!$A$1:$IW$188,85,FALSE),0)</f>
        <v>0</v>
      </c>
      <c r="GS112" s="19">
        <f>IFERROR(HLOOKUP(GS$1,'Nakladova matice_2018'!$A$1:$IW$188,85,FALSE),0)</f>
        <v>0</v>
      </c>
      <c r="GT112" s="19">
        <f>IFERROR(HLOOKUP(GT$1,'Nakladova matice_2018'!$A$1:$IW$188,85,FALSE),0)</f>
        <v>0</v>
      </c>
      <c r="GU112" s="19">
        <f>IFERROR(HLOOKUP(GU$1,'Nakladova matice_2018'!$A$1:$IW$188,85,FALSE),0)</f>
        <v>17500</v>
      </c>
      <c r="GV112" s="19">
        <f>IFERROR(HLOOKUP(GV$1,'Nakladova matice_2018'!$A$1:$IW$188,85,FALSE),0)</f>
        <v>0</v>
      </c>
      <c r="GW112" s="19">
        <f>IFERROR(HLOOKUP(GW$1,'Nakladova matice_2018'!$A$1:$IW$188,85,FALSE),0)</f>
        <v>0</v>
      </c>
      <c r="GX112" s="19">
        <f>IFERROR(HLOOKUP(GX$1,'Nakladova matice_2018'!$A$1:$IW$188,85,FALSE),0)</f>
        <v>0</v>
      </c>
      <c r="GY112" s="19">
        <f>IFERROR(HLOOKUP(GY$1,'Nakladova matice_2018'!$A$1:$IW$188,85,FALSE),0)</f>
        <v>0</v>
      </c>
      <c r="GZ112" s="19">
        <f>IFERROR(HLOOKUP(GZ$1,'Nakladova matice_2018'!$A$1:$IW$188,85,FALSE),0)</f>
        <v>0</v>
      </c>
      <c r="HA112" s="19">
        <f>IFERROR(HLOOKUP(HA$1,'Nakladova matice_2018'!$A$1:$IW$188,85,FALSE),0)</f>
        <v>100704</v>
      </c>
      <c r="HB112" s="19">
        <f>IFERROR(HLOOKUP(HB$1,'Nakladova matice_2018'!$A$1:$IW$188,85,FALSE),0)</f>
        <v>0</v>
      </c>
      <c r="HC112" s="19">
        <f>IFERROR(HLOOKUP(HC$1,'Nakladova matice_2018'!$A$1:$IW$188,85,FALSE),0)</f>
        <v>0</v>
      </c>
      <c r="HD112" s="19">
        <f>IFERROR(HLOOKUP(HD$1,'Nakladova matice_2018'!$A$1:$IW$188,85,FALSE),0)</f>
        <v>1577</v>
      </c>
      <c r="HE112" s="19">
        <f>IFERROR(HLOOKUP(HE$1,'Nakladova matice_2018'!$A$1:$IW$188,85,FALSE),0)</f>
        <v>20558</v>
      </c>
      <c r="HF112" s="19">
        <f>IFERROR(HLOOKUP(HF$1,'Nakladova matice_2018'!$A$1:$IW$188,85,FALSE),0)</f>
        <v>0</v>
      </c>
      <c r="HG112" s="19">
        <f>IFERROR(HLOOKUP(HG$1,'Nakladova matice_2018'!$A$1:$IW$188,85,FALSE),0)</f>
        <v>0</v>
      </c>
      <c r="HH112" s="19">
        <f>IFERROR(HLOOKUP(HH$1,'Nakladova matice_2018'!$A$1:$IW$188,85,FALSE),0)</f>
        <v>0</v>
      </c>
      <c r="HI112" s="19">
        <f>IFERROR(HLOOKUP(HI$1,'Nakladova matice_2018'!$A$1:$IW$188,85,FALSE),0)</f>
        <v>0</v>
      </c>
      <c r="HJ112" s="19">
        <f>IFERROR(HLOOKUP(HJ$1,'Nakladova matice_2018'!$A$1:$IW$188,85,FALSE),0)</f>
        <v>0</v>
      </c>
      <c r="HK112" s="19">
        <f>IFERROR(HLOOKUP(HK$1,'Nakladova matice_2018'!$A$1:$IW$188,85,FALSE),0)</f>
        <v>0</v>
      </c>
      <c r="HL112" s="19">
        <f>IFERROR(HLOOKUP(HL$1,'Nakladova matice_2018'!$A$1:$IW$188,85,FALSE),0)</f>
        <v>0</v>
      </c>
      <c r="HM112" s="19">
        <f>IFERROR(HLOOKUP(HM$1,'Nakladova matice_2018'!$A$1:$IW$188,85,FALSE),0)</f>
        <v>0</v>
      </c>
      <c r="HN112" s="19">
        <f>IFERROR(HLOOKUP(HN$1,'Nakladova matice_2018'!$A$1:$IW$188,85,FALSE),0)</f>
        <v>0</v>
      </c>
      <c r="HO112" s="19">
        <f>IFERROR(HLOOKUP(HO$1,'Nakladova matice_2018'!$A$1:$IW$188,85,FALSE),0)</f>
        <v>0</v>
      </c>
      <c r="HP112" s="19">
        <f>IFERROR(HLOOKUP(HP$1,'Nakladova matice_2018'!$A$1:$IW$188,85,FALSE),0)</f>
        <v>0</v>
      </c>
      <c r="HQ112" s="19">
        <f>IFERROR(HLOOKUP(HQ$1,'Nakladova matice_2018'!$A$1:$IW$188,85,FALSE),0)</f>
        <v>0</v>
      </c>
      <c r="HR112" s="19">
        <f>IFERROR(HLOOKUP(HR$1,'Nakladova matice_2018'!$A$1:$IW$188,85,FALSE),0)</f>
        <v>0</v>
      </c>
      <c r="HS112" s="19">
        <f>IFERROR(HLOOKUP(HS$1,'Nakladova matice_2018'!$A$1:$IW$188,85,FALSE),0)</f>
        <v>0</v>
      </c>
      <c r="HT112" s="19">
        <f>IFERROR(HLOOKUP(HT$1,'Nakladova matice_2018'!$A$1:$IW$188,85,FALSE),0)</f>
        <v>0</v>
      </c>
      <c r="HU112" s="19">
        <f>IFERROR(HLOOKUP(HU$1,'Nakladova matice_2018'!$A$1:$IW$188,85,FALSE),0)</f>
        <v>0</v>
      </c>
      <c r="HV112" s="19">
        <f>IFERROR(HLOOKUP(HV$1,'Nakladova matice_2018'!$A$1:$IW$188,85,FALSE),0)</f>
        <v>0</v>
      </c>
      <c r="HW112" s="19">
        <f>IFERROR(HLOOKUP(HW$1,'Nakladova matice_2018'!$A$1:$IW$188,85,FALSE),0)</f>
        <v>0</v>
      </c>
      <c r="HX112" s="19">
        <f>IFERROR(HLOOKUP(HX$1,'Nakladova matice_2018'!$A$1:$IW$188,85,FALSE),0)</f>
        <v>0</v>
      </c>
      <c r="HY112" s="19">
        <f>IFERROR(HLOOKUP(HY$1,'Nakladova matice_2018'!$A$1:$IW$188,85,FALSE),0)</f>
        <v>0</v>
      </c>
      <c r="HZ112" s="19">
        <f>IFERROR(HLOOKUP(HZ$1,'Nakladova matice_2018'!$A$1:$IW$188,85,FALSE),0)</f>
        <v>0</v>
      </c>
      <c r="IA112" s="19">
        <f>IFERROR(HLOOKUP(IA$1,'Nakladova matice_2018'!$A$1:$IW$188,85,FALSE),0)</f>
        <v>0</v>
      </c>
      <c r="IB112" s="19">
        <f>IFERROR(HLOOKUP(IB$1,'Nakladova matice_2018'!$A$1:$IW$188,85,FALSE),0)</f>
        <v>0</v>
      </c>
      <c r="IC112" s="19">
        <f>IFERROR(HLOOKUP(IC$1,'Nakladova matice_2018'!$A$1:$IW$188,85,FALSE),0)</f>
        <v>0</v>
      </c>
      <c r="ID112" s="19">
        <f>IFERROR(HLOOKUP(ID$1,'Nakladova matice_2018'!$A$1:$IW$188,85,FALSE),0)</f>
        <v>0</v>
      </c>
      <c r="IE112" s="19">
        <f>IFERROR(HLOOKUP(IE$1,'Nakladova matice_2018'!$A$1:$IW$188,85,FALSE),0)</f>
        <v>0</v>
      </c>
      <c r="IF112" s="19">
        <f>IFERROR(HLOOKUP(IF$1,'Nakladova matice_2018'!$A$1:$IW$188,85,FALSE),0)</f>
        <v>0</v>
      </c>
      <c r="IG112" s="19">
        <f>IFERROR(HLOOKUP(IG$1,'Nakladova matice_2018'!$A$1:$IW$188,85,FALSE),0)</f>
        <v>0</v>
      </c>
      <c r="IH112" s="19">
        <f>IFERROR(HLOOKUP(IH$1,'Nakladova matice_2018'!$A$1:$IW$188,85,FALSE),0)</f>
        <v>0</v>
      </c>
      <c r="II112" s="19">
        <f>IFERROR(HLOOKUP(II$1,'Nakladova matice_2018'!$A$1:$IW$188,85,FALSE),0)</f>
        <v>7466.94</v>
      </c>
      <c r="IJ112" s="19">
        <f>IFERROR(HLOOKUP(IJ$1,'Nakladova matice_2018'!$A$1:$IW$188,85,FALSE),0)</f>
        <v>0</v>
      </c>
      <c r="IK112" s="19">
        <f>IFERROR(HLOOKUP(IK$1,'Nakladova matice_2018'!$A$1:$IW$188,85,FALSE),0)</f>
        <v>1800</v>
      </c>
      <c r="IL112" s="19">
        <f>IFERROR(HLOOKUP(IL$1,'Nakladova matice_2018'!$A$1:$IW$188,85,FALSE),0)</f>
        <v>0</v>
      </c>
      <c r="IM112" s="19">
        <f>IFERROR(HLOOKUP(IM$1,'Nakladova matice_2018'!$A$1:$IW$188,85,FALSE),0)</f>
        <v>0</v>
      </c>
      <c r="IN112" s="19">
        <f>IFERROR(HLOOKUP(IN$1,'Nakladova matice_2018'!$A$1:$IW$188,85,FALSE),0)</f>
        <v>4000</v>
      </c>
      <c r="IO112" s="19">
        <f>IFERROR(HLOOKUP(IO$1,'Nakladova matice_2018'!$A$1:$IW$188,85,FALSE),0)</f>
        <v>0</v>
      </c>
      <c r="IP112" s="19">
        <f>IFERROR(HLOOKUP(IP$1,'Nakladova matice_2018'!$A$1:$IW$188,85,FALSE),0)</f>
        <v>7042</v>
      </c>
      <c r="IQ112" s="19">
        <f>IFERROR(HLOOKUP(IQ$1,'Nakladova matice_2018'!$A$1:$IW$188,85,FALSE),0)</f>
        <v>1815</v>
      </c>
      <c r="IR112" s="19">
        <f>IFERROR(HLOOKUP(IR$1,'Nakladova matice_2018'!$A$1:$IW$188,85,FALSE),0)</f>
        <v>0</v>
      </c>
      <c r="IS112" s="19">
        <f>IFERROR(HLOOKUP(IS$1,'Nakladova matice_2018'!$A$1:$IW$188,85,FALSE),0)</f>
        <v>0</v>
      </c>
      <c r="IT112" s="19">
        <f>IFERROR(HLOOKUP(IT$1,'Nakladova matice_2018'!$A$1:$IW$188,85,FALSE),0)</f>
        <v>0</v>
      </c>
      <c r="IU112" s="19">
        <f>IFERROR(HLOOKUP(IU$1,'Nakladova matice_2018'!$A$1:$IW$188,85,FALSE),0)</f>
        <v>0</v>
      </c>
      <c r="IV112" s="19">
        <f>IFERROR(HLOOKUP(IV$1,'Nakladova matice_2018'!$A$1:$IW$188,85,FALSE),0)</f>
        <v>6200</v>
      </c>
      <c r="IW112" s="19">
        <f>IFERROR(HLOOKUP(IW$1,'Nakladova matice_2018'!$A$1:$IW$188,85,FALSE),0)</f>
        <v>0</v>
      </c>
      <c r="IX112" s="19">
        <f>IFERROR(HLOOKUP(IX$1,'Nakladova matice_2018'!$A$1:$IW$188,85,FALSE),0)</f>
        <v>0</v>
      </c>
      <c r="IY112" s="19">
        <f>IFERROR(HLOOKUP(IY$1,'Nakladova matice_2018'!$A$1:$IW$188,85,FALSE),0)</f>
        <v>19292</v>
      </c>
      <c r="IZ112" s="19">
        <f>IFERROR(HLOOKUP(IZ$1,'Nakladova matice_2018'!$A$1:$IW$188,85,FALSE),0)</f>
        <v>24780</v>
      </c>
      <c r="JA112" s="19">
        <f>IFERROR(HLOOKUP(JA$1,'Nakladova matice_2018'!$A$1:$IW$188,85,FALSE),0)</f>
        <v>0</v>
      </c>
      <c r="JB112" s="19">
        <f>IFERROR(HLOOKUP(JB$1,'Nakladova matice_2018'!$A$1:$IW$188,85,FALSE),0)</f>
        <v>0</v>
      </c>
      <c r="JC112" s="19">
        <f>IFERROR(HLOOKUP(JC$1,'Nakladova matice_2018'!$A$1:$IW$188,85,FALSE),0)</f>
        <v>0</v>
      </c>
      <c r="JD112" s="19">
        <f>IFERROR(HLOOKUP(JD$1,'Nakladova matice_2018'!$A$1:$IW$188,85,FALSE),0)</f>
        <v>0</v>
      </c>
      <c r="JE112" s="19">
        <f>IFERROR(HLOOKUP(JE$1,'Nakladova matice_2018'!$A$1:$IW$188,85,FALSE),0)</f>
        <v>0</v>
      </c>
      <c r="JF112" s="19">
        <f>IFERROR(HLOOKUP(JF$1,'Nakladova matice_2018'!$A$1:$IW$188,85,FALSE),0)</f>
        <v>0</v>
      </c>
      <c r="JG112" s="19">
        <f>IFERROR(HLOOKUP(JG$1,'Nakladova matice_2018'!$A$1:$IW$188,85,FALSE),0)</f>
        <v>22292</v>
      </c>
      <c r="JH112" s="19">
        <f>IFERROR(HLOOKUP(JH$1,'Nakladova matice_2018'!$A$1:$IW$188,85,FALSE),0)</f>
        <v>0</v>
      </c>
      <c r="JI112" s="19">
        <f>IFERROR(HLOOKUP(JI$1,'Nakladova matice_2018'!$A$1:$IW$188,85,FALSE),0)</f>
        <v>0</v>
      </c>
      <c r="JJ112" s="19">
        <f>IFERROR(HLOOKUP(JJ$1,'Nakladova matice_2018'!$A$1:$IW$188,85,FALSE),0)</f>
        <v>0</v>
      </c>
      <c r="JK112" s="19">
        <f>IFERROR(HLOOKUP(JK$1,'Nakladova matice_2018'!$A$1:$IW$188,85,FALSE),0)</f>
        <v>247161</v>
      </c>
      <c r="JL112" s="19">
        <f>IFERROR(HLOOKUP(JL$1,'Nakladova matice_2018'!$A$1:$IW$188,85,FALSE),0)</f>
        <v>1000</v>
      </c>
      <c r="JM112" s="19">
        <f>IFERROR(HLOOKUP(JM$1,'Nakladova matice_2018'!$A$1:$IW$188,85,FALSE),0)</f>
        <v>6100</v>
      </c>
      <c r="JN112" s="19">
        <f>IFERROR(HLOOKUP(JN$1,'Nakladova matice_2018'!$A$1:$IW$188,85,FALSE),0)</f>
        <v>0</v>
      </c>
      <c r="JO112" s="19">
        <f>IFERROR(HLOOKUP(JO$1,'Nakladova matice_2018'!$A$1:$IW$188,85,FALSE),0)</f>
        <v>0</v>
      </c>
      <c r="JP112" s="19">
        <f>IFERROR(HLOOKUP(JP$1,'Nakladova matice_2018'!$A$1:$IW$188,85,FALSE),0)</f>
        <v>0</v>
      </c>
      <c r="JQ112" s="19">
        <f>IFERROR(HLOOKUP(JQ$1,'Nakladova matice_2018'!$A$1:$IW$188,85,FALSE),0)</f>
        <v>0</v>
      </c>
      <c r="JR112" s="19">
        <f>IFERROR(HLOOKUP(JR$1,'Nakladova matice_2018'!$A$1:$IW$188,85,FALSE),0)</f>
        <v>300</v>
      </c>
      <c r="JS112" s="19">
        <f>IFERROR(HLOOKUP(JS$1,'Nakladova matice_2018'!$A$1:$IW$188,85,FALSE),0)</f>
        <v>0</v>
      </c>
      <c r="JT112" s="19">
        <f>IFERROR(HLOOKUP(JT$1,'Nakladova matice_2018'!$A$1:$IW$188,85,FALSE),0)</f>
        <v>1000</v>
      </c>
      <c r="JU112" s="19">
        <f>IFERROR(HLOOKUP(JU$1,'Nakladova matice_2018'!$A$1:$IW$188,85,FALSE),0)</f>
        <v>800</v>
      </c>
      <c r="JV112" s="19">
        <f>IFERROR(HLOOKUP(JV$1,'Nakladova matice_2018'!$A$1:$IW$188,85,FALSE),0)</f>
        <v>1500</v>
      </c>
      <c r="JW112" s="19">
        <f>IFERROR(HLOOKUP(JW$1,'Nakladova matice_2018'!$A$1:$IW$188,85,FALSE),0)</f>
        <v>0</v>
      </c>
      <c r="JX112" s="19">
        <f>IFERROR(HLOOKUP(JX$1,'Nakladova matice_2018'!$A$1:$IW$188,85,FALSE),0)</f>
        <v>0</v>
      </c>
      <c r="JY112" s="19">
        <f>IFERROR(HLOOKUP(JY$1,'Nakladova matice_2018'!$A$1:$IW$188,85,FALSE),0)</f>
        <v>490</v>
      </c>
      <c r="JZ112" s="19">
        <f>IFERROR(HLOOKUP(JZ$1,'Nakladova matice_2018'!$A$1:$IW$188,85,FALSE),0)</f>
        <v>0</v>
      </c>
      <c r="KA112" s="19">
        <f>IFERROR(HLOOKUP(KA$1,'Nakladova matice_2018'!$A$1:$IW$188,85,FALSE),0)</f>
        <v>0</v>
      </c>
      <c r="KB112" s="19">
        <f>IFERROR(HLOOKUP(KB$1,'Nakladova matice_2018'!$A$1:$IW$188,85,FALSE),0)</f>
        <v>0</v>
      </c>
      <c r="KC112" s="19">
        <f>IFERROR(HLOOKUP(KC$1,'Nakladova matice_2018'!$A$1:$IW$188,85,FALSE),0)</f>
        <v>31250.46</v>
      </c>
      <c r="KD112" s="19">
        <f>IFERROR(HLOOKUP(KD$1,'Nakladova matice_2018'!$A$1:$IW$188,85,FALSE),0)</f>
        <v>0</v>
      </c>
      <c r="KE112" s="19">
        <f>IFERROR(HLOOKUP(KE$1,'Nakladova matice_2018'!$A$1:$IW$188,85,FALSE),0)</f>
        <v>0</v>
      </c>
      <c r="KF112" s="19">
        <f>IFERROR(HLOOKUP(KF$1,'Nakladova matice_2018'!$A$1:$IW$188,85,FALSE),0)</f>
        <v>0</v>
      </c>
      <c r="KG112" s="19">
        <f>IFERROR(HLOOKUP(KG$1,'Nakladova matice_2018'!$A$1:$IW$188,85,FALSE),0)</f>
        <v>0</v>
      </c>
      <c r="KH112" s="19">
        <f>IFERROR(HLOOKUP(KH$1,'Nakladova matice_2018'!$A$1:$IW$188,85,FALSE),0)</f>
        <v>0</v>
      </c>
      <c r="KI112" s="19">
        <f>IFERROR(HLOOKUP(KI$1,'Nakladova matice_2018'!$A$1:$IW$188,85,FALSE),0)</f>
        <v>0</v>
      </c>
      <c r="KJ112" s="19">
        <f>IFERROR(HLOOKUP(KJ$1,'Nakladova matice_2018'!$A$1:$IW$188,85,FALSE),0)</f>
        <v>0</v>
      </c>
      <c r="KK112" s="19">
        <f>IFERROR(HLOOKUP(KK$1,'Nakladova matice_2018'!$A$1:$IW$188,85,FALSE),0)</f>
        <v>3146</v>
      </c>
      <c r="KL112" s="19">
        <f>IFERROR(HLOOKUP(KL$1,'Nakladova matice_2018'!$A$1:$IW$188,85,FALSE),0)</f>
        <v>4580</v>
      </c>
      <c r="KM112" s="19">
        <f>IFERROR(HLOOKUP(KM$1,'Nakladova matice_2018'!$A$1:$IW$188,85,FALSE),0)</f>
        <v>15240</v>
      </c>
      <c r="KN112" s="19">
        <f>IFERROR(HLOOKUP(KN$1,'Nakladova matice_2018'!$A$1:$IW$188,85,FALSE),0)</f>
        <v>0</v>
      </c>
      <c r="KO112" s="19">
        <f>IFERROR(HLOOKUP(KO$1,'Nakladova matice_2018'!$A$1:$IW$188,85,FALSE),0)</f>
        <v>0</v>
      </c>
      <c r="KP112" s="19">
        <f>IFERROR(HLOOKUP(KP$1,'Nakladova matice_2018'!$A$1:$IW$188,85,FALSE),0)</f>
        <v>0</v>
      </c>
      <c r="KQ112" s="19">
        <f>IFERROR(HLOOKUP(KQ$1,'Nakladova matice_2018'!$A$1:$IW$188,85,FALSE),0)</f>
        <v>0</v>
      </c>
      <c r="KR112" s="19">
        <f>IFERROR(HLOOKUP(KR$1,'Nakladova matice_2018'!$A$1:$IW$188,85,FALSE),0)</f>
        <v>0</v>
      </c>
      <c r="KS112" s="19">
        <f>IFERROR(HLOOKUP(KS$1,'Nakladova matice_2018'!$A$1:$IW$188,85,FALSE),0)</f>
        <v>0</v>
      </c>
      <c r="KT112" s="19">
        <f>IFERROR(HLOOKUP(KT$1,'Nakladova matice_2018'!$A$1:$IW$188,85,FALSE),0)</f>
        <v>0</v>
      </c>
      <c r="KU112" s="19">
        <f>IFERROR(HLOOKUP(KU$1,'Nakladova matice_2018'!$A$1:$IW$188,85,FALSE),0)</f>
        <v>66080</v>
      </c>
      <c r="KV112" s="19">
        <f>IFERROR(HLOOKUP(KV$1,'Nakladova matice_2018'!$A$1:$IW$188,85,FALSE),0)</f>
        <v>0</v>
      </c>
      <c r="KW112" s="19">
        <f>IFERROR(HLOOKUP(KW$1,'Nakladova matice_2018'!$A$1:$IW$188,85,FALSE),0)</f>
        <v>214906.77</v>
      </c>
      <c r="KX112" s="19">
        <f>IFERROR(HLOOKUP(KX$1,'Nakladova matice_2018'!$A$1:$IW$188,85,FALSE),0)</f>
        <v>0</v>
      </c>
      <c r="KY112" s="19">
        <f>IFERROR(HLOOKUP(KY$1,'Nakladova matice_2018'!$A$1:$IW$188,85,FALSE),0)</f>
        <v>0</v>
      </c>
      <c r="KZ112" s="19">
        <f>IFERROR(HLOOKUP(KZ$1,'Nakladova matice_2018'!$A$1:$IW$188,85,FALSE),0)</f>
        <v>550418.73</v>
      </c>
      <c r="LA112" s="19">
        <f>IFERROR(HLOOKUP(LA$1,'Nakladova matice_2018'!$A$1:$IW$188,85,FALSE),0)</f>
        <v>0</v>
      </c>
      <c r="LB112" s="19">
        <f>IFERROR(HLOOKUP(LB$1,'Nakladova matice_2018'!$A$1:$IW$188,85,FALSE),0)</f>
        <v>0</v>
      </c>
      <c r="LC112" s="19">
        <f>IFERROR(HLOOKUP(LC$1,'Nakladova matice_2018'!$A$1:$IW$188,85,FALSE),0)</f>
        <v>0</v>
      </c>
      <c r="LD112" s="19">
        <f>IFERROR(HLOOKUP(LD$1,'Nakladova matice_2018'!$A$1:$IW$188,85,FALSE),0)</f>
        <v>200</v>
      </c>
      <c r="LE112" s="19">
        <f>IFERROR(HLOOKUP(LE$1,'Nakladova matice_2018'!$A$1:$IW$188,85,FALSE),0)</f>
        <v>0</v>
      </c>
      <c r="LF112" s="19">
        <f>IFERROR(HLOOKUP(LF$1,'Nakladova matice_2018'!$A$1:$IW$188,85,FALSE),0)</f>
        <v>0</v>
      </c>
      <c r="LG112" s="19">
        <f>IFERROR(HLOOKUP(LG$1,'Nakladova matice_2018'!$A$1:$IW$188,85,FALSE),0)</f>
        <v>0</v>
      </c>
      <c r="LH112" s="19">
        <f>IFERROR(HLOOKUP(LH$1,'Nakladova matice_2018'!$A$1:$IW$188,85,FALSE),0)</f>
        <v>0</v>
      </c>
      <c r="LI112" s="19">
        <f>IFERROR(HLOOKUP(LI$1,'Nakladova matice_2018'!$A$1:$IW$188,85,FALSE),0)</f>
        <v>0</v>
      </c>
      <c r="LJ112" s="19">
        <f>IFERROR(HLOOKUP(LJ$1,'Nakladova matice_2018'!$A$1:$IW$188,85,FALSE),0)</f>
        <v>0</v>
      </c>
      <c r="LK112" s="19">
        <f>IFERROR(HLOOKUP(LK$1,'Nakladova matice_2018'!$A$1:$IW$188,85,FALSE),0)</f>
        <v>0</v>
      </c>
      <c r="LL112" s="19">
        <f>IFERROR(HLOOKUP(LL$1,'Nakladova matice_2018'!$A$1:$IW$188,85,FALSE),0)</f>
        <v>0</v>
      </c>
      <c r="LM112" s="19">
        <f>IFERROR(HLOOKUP(LM$1,'Nakladova matice_2018'!$A$1:$IW$188,85,FALSE),0)</f>
        <v>0</v>
      </c>
      <c r="LN112" s="19">
        <f>IFERROR(HLOOKUP(LN$1,'Nakladova matice_2018'!$A$1:$IW$188,85,FALSE),0)</f>
        <v>0</v>
      </c>
      <c r="LO112" s="19">
        <f>IFERROR(HLOOKUP(LO$1,'Nakladova matice_2018'!$A$1:$IW$188,85,FALSE),0)</f>
        <v>0</v>
      </c>
      <c r="LP112" s="19">
        <f>IFERROR(HLOOKUP(LP$1,'Nakladova matice_2018'!$A$1:$IW$188,85,FALSE),0)</f>
        <v>0</v>
      </c>
      <c r="LQ112" s="19">
        <f>IFERROR(HLOOKUP(LQ$1,'Nakladova matice_2018'!$A$1:$IW$188,85,FALSE),0)</f>
        <v>0</v>
      </c>
      <c r="LR112" s="19">
        <f>IFERROR(HLOOKUP(LR$1,'Nakladova matice_2018'!$A$1:$IW$188,85,FALSE),0)</f>
        <v>0</v>
      </c>
      <c r="LS112" s="19">
        <f>IFERROR(HLOOKUP(LS$1,'Nakladova matice_2018'!$A$1:$IW$188,85,FALSE),0)</f>
        <v>0</v>
      </c>
      <c r="LT112" s="19">
        <f>IFERROR(HLOOKUP(LT$1,'Nakladova matice_2018'!$A$1:$IW$188,85,FALSE),0)</f>
        <v>900</v>
      </c>
      <c r="LU112" s="19">
        <f>IFERROR(HLOOKUP(LU$1,'Nakladova matice_2018'!$A$1:$IW$188,85,FALSE),0)</f>
        <v>0</v>
      </c>
      <c r="LV112" s="19">
        <f>IFERROR(HLOOKUP(LV$1,'Nakladova matice_2018'!$A$1:$IW$188,85,FALSE),0)</f>
        <v>0</v>
      </c>
      <c r="LW112" s="19">
        <f>IFERROR(HLOOKUP(LW$1,'Nakladova matice_2018'!$A$1:$IW$188,85,FALSE),0)</f>
        <v>0</v>
      </c>
      <c r="LX112" s="19">
        <f>IFERROR(HLOOKUP(LX$1,'Nakladova matice_2018'!$A$1:$IW$188,85,FALSE),0)</f>
        <v>0</v>
      </c>
      <c r="LY112" s="19">
        <f>IFERROR(HLOOKUP(LY$1,'Nakladova matice_2018'!$A$1:$IW$188,85,FALSE),0)</f>
        <v>0</v>
      </c>
      <c r="LZ112" s="19">
        <f>IFERROR(HLOOKUP(LZ$1,'Nakladova matice_2018'!$A$1:$IW$188,85,FALSE),0)</f>
        <v>0</v>
      </c>
      <c r="MA112" s="19">
        <f>IFERROR(HLOOKUP(MA$1,'Nakladova matice_2018'!$A$1:$IW$188,85,FALSE),0)</f>
        <v>0</v>
      </c>
      <c r="MB112" s="19">
        <f>IFERROR(HLOOKUP(MB$1,'Nakladova matice_2018'!$A$1:$IW$188,85,FALSE),0)</f>
        <v>0</v>
      </c>
      <c r="MC112" s="19">
        <f>IFERROR(HLOOKUP(MC$1,'Nakladova matice_2018'!$A$1:$IW$188,85,FALSE),0)</f>
        <v>0</v>
      </c>
      <c r="MD112" s="19">
        <f>IFERROR(HLOOKUP(MD$1,'Nakladova matice_2018'!$A$1:$IW$188,85,FALSE),0)</f>
        <v>0</v>
      </c>
      <c r="ME112" s="19">
        <f>IFERROR(HLOOKUP(ME$1,'Nakladova matice_2018'!$A$1:$IW$188,85,FALSE),0)</f>
        <v>20691</v>
      </c>
      <c r="MF112" s="19">
        <f>IFERROR(HLOOKUP(MF$1,'Nakladova matice_2018'!$A$1:$IW$188,85,FALSE),0)</f>
        <v>113795.15</v>
      </c>
      <c r="MG112" s="19">
        <f>IFERROR(HLOOKUP(MG$1,'Nakladova matice_2018'!$A$1:$IW$188,85,FALSE),0)</f>
        <v>0</v>
      </c>
      <c r="MH112" s="19">
        <f>IFERROR(HLOOKUP(MH$1,'Nakladova matice_2018'!$A$1:$IW$188,85,FALSE),0)</f>
        <v>0</v>
      </c>
      <c r="MI112" s="19">
        <f>IFERROR(HLOOKUP(MI$1,'Nakladova matice_2018'!$A$1:$IW$188,85,FALSE),0)</f>
        <v>0</v>
      </c>
      <c r="MJ112" s="19">
        <f>IFERROR(HLOOKUP(MJ$1,'Nakladova matice_2018'!$A$1:$IW$188,85,FALSE),0)</f>
        <v>0</v>
      </c>
      <c r="MK112" s="19">
        <f>IFERROR(HLOOKUP(MK$1,'Nakladova matice_2018'!$A$1:$IW$188,85,FALSE),0)</f>
        <v>483672.6</v>
      </c>
      <c r="ML112" s="19">
        <f>IFERROR(HLOOKUP(ML$1,'Nakladova matice_2018'!$A$1:$IW$188,85,FALSE),0)</f>
        <v>0</v>
      </c>
      <c r="MM112" s="19">
        <f>IFERROR(HLOOKUP(MM$1,'Nakladova matice_2018'!$A$1:$IW$188,85,FALSE),0)</f>
        <v>1000</v>
      </c>
      <c r="MN112" s="19">
        <f>IFERROR(HLOOKUP(MN$1,'Nakladova matice_2018'!$A$1:$IW$188,85,FALSE),0)</f>
        <v>0</v>
      </c>
      <c r="MO112" s="20">
        <f t="shared" si="85"/>
        <v>2982211.32</v>
      </c>
      <c r="MP112" s="20">
        <f>MO112-'Nakladova matice_2018'!IX85</f>
        <v>0</v>
      </c>
    </row>
    <row r="113" spans="1:354" x14ac:dyDescent="0.2">
      <c r="A113" s="27">
        <v>518182</v>
      </c>
      <c r="B113" s="21" t="s">
        <v>252</v>
      </c>
      <c r="C113" s="53">
        <v>0</v>
      </c>
      <c r="D113" s="19">
        <f>IFERROR(HLOOKUP(D$1,'Nakladova matice_2018'!$A$1:$IW$188,86,FALSE),0)</f>
        <v>0</v>
      </c>
      <c r="E113" s="19">
        <f>IFERROR(HLOOKUP(E$1,'Nakladova matice_2018'!$A$1:$IW$188,86,FALSE),0)</f>
        <v>0</v>
      </c>
      <c r="F113" s="19">
        <f>IFERROR(HLOOKUP(F$1,'Nakladova matice_2018'!$A$1:$IW$188,86,FALSE),0)</f>
        <v>74393.2</v>
      </c>
      <c r="G113" s="19">
        <f>IFERROR(HLOOKUP(G$1,'Nakladova matice_2018'!$A$1:$IW$188,86,FALSE),0)</f>
        <v>0</v>
      </c>
      <c r="H113" s="19">
        <f>IFERROR(HLOOKUP(H$1,'Nakladova matice_2018'!$A$1:$IW$188,86,FALSE),0)</f>
        <v>0</v>
      </c>
      <c r="I113" s="19">
        <f>IFERROR(HLOOKUP(I$1,'Nakladova matice_2018'!$A$1:$IW$188,86,FALSE),0)</f>
        <v>0</v>
      </c>
      <c r="J113" s="19">
        <f>IFERROR(HLOOKUP(J$1,'Nakladova matice_2018'!$A$1:$IW$188,86,FALSE),0)</f>
        <v>53310</v>
      </c>
      <c r="K113" s="19">
        <f>IFERROR(HLOOKUP(K$1,'Nakladova matice_2018'!$A$1:$IW$188,86,FALSE),0)</f>
        <v>0</v>
      </c>
      <c r="L113" s="19">
        <f>IFERROR(HLOOKUP(L$1,'Nakladova matice_2018'!$A$1:$IW$188,86,FALSE),0)</f>
        <v>0</v>
      </c>
      <c r="M113" s="19">
        <f>IFERROR(HLOOKUP(M$1,'Nakladova matice_2018'!$A$1:$IW$188,86,FALSE),0)</f>
        <v>0</v>
      </c>
      <c r="N113" s="19">
        <f>IFERROR(HLOOKUP(N$1,'Nakladova matice_2018'!$A$1:$IW$188,86,FALSE),0)</f>
        <v>0</v>
      </c>
      <c r="O113" s="19">
        <f>IFERROR(HLOOKUP(O$1,'Nakladova matice_2018'!$A$1:$IW$188,86,FALSE),0)</f>
        <v>120728.9</v>
      </c>
      <c r="P113" s="19">
        <f>IFERROR(HLOOKUP(P$1,'Nakladova matice_2018'!$A$1:$IW$188,86,FALSE),0)</f>
        <v>0</v>
      </c>
      <c r="Q113" s="19">
        <f>IFERROR(HLOOKUP(Q$1,'Nakladova matice_2018'!$A$1:$IW$188,86,FALSE),0)</f>
        <v>0</v>
      </c>
      <c r="R113" s="19">
        <f>IFERROR(HLOOKUP(R$1,'Nakladova matice_2018'!$A$1:$IW$188,86,FALSE),0)</f>
        <v>0</v>
      </c>
      <c r="S113" s="19">
        <f>IFERROR(HLOOKUP(S$1,'Nakladova matice_2018'!$A$1:$IW$188,86,FALSE),0)</f>
        <v>66104</v>
      </c>
      <c r="T113" s="19">
        <f>IFERROR(HLOOKUP(T$1,'Nakladova matice_2018'!$A$1:$IW$188,86,FALSE),0)</f>
        <v>0</v>
      </c>
      <c r="U113" s="19">
        <f>IFERROR(HLOOKUP(U$1,'Nakladova matice_2018'!$A$1:$IW$188,86,FALSE),0)</f>
        <v>0</v>
      </c>
      <c r="V113" s="19">
        <f>IFERROR(HLOOKUP(V$1,'Nakladova matice_2018'!$A$1:$IW$188,86,FALSE),0)</f>
        <v>0</v>
      </c>
      <c r="W113" s="19">
        <f>IFERROR(HLOOKUP(W$1,'Nakladova matice_2018'!$A$1:$IW$188,86,FALSE),0)</f>
        <v>20482</v>
      </c>
      <c r="X113" s="19">
        <f>IFERROR(HLOOKUP(X$1,'Nakladova matice_2018'!$A$1:$IW$188,86,FALSE),0)</f>
        <v>0</v>
      </c>
      <c r="Y113" s="19">
        <f>IFERROR(HLOOKUP(Y$1,'Nakladova matice_2018'!$A$1:$IW$188,86,FALSE),0)</f>
        <v>0</v>
      </c>
      <c r="Z113" s="19">
        <f>IFERROR(HLOOKUP(Z$1,'Nakladova matice_2018'!$A$1:$IW$188,86,FALSE),0)</f>
        <v>379282.78</v>
      </c>
      <c r="AA113" s="19">
        <f>IFERROR(HLOOKUP(AA$1,'Nakladova matice_2018'!$A$1:$IW$188,86,FALSE),0)</f>
        <v>49944</v>
      </c>
      <c r="AB113" s="19">
        <f>IFERROR(HLOOKUP(AB$1,'Nakladova matice_2018'!$A$1:$IW$188,86,FALSE),0)</f>
        <v>8400</v>
      </c>
      <c r="AC113" s="19">
        <f>IFERROR(HLOOKUP(AC$1,'Nakladova matice_2018'!$A$1:$IW$188,86,FALSE),0)</f>
        <v>61426</v>
      </c>
      <c r="AD113" s="19">
        <f>IFERROR(HLOOKUP(AD$1,'Nakladova matice_2018'!$A$1:$IW$188,86,FALSE),0)</f>
        <v>2900</v>
      </c>
      <c r="AE113" s="19">
        <f>IFERROR(HLOOKUP(AE$1,'Nakladova matice_2018'!$A$1:$IW$188,86,FALSE),0)</f>
        <v>0</v>
      </c>
      <c r="AF113" s="19">
        <f>IFERROR(HLOOKUP(AF$1,'Nakladova matice_2018'!$A$1:$IW$188,86,FALSE),0)</f>
        <v>0</v>
      </c>
      <c r="AG113" s="19">
        <f>IFERROR(HLOOKUP(AG$1,'Nakladova matice_2018'!$A$1:$IW$188,86,FALSE),0)</f>
        <v>0</v>
      </c>
      <c r="AH113" s="19">
        <f>IFERROR(HLOOKUP(AH$1,'Nakladova matice_2018'!$A$1:$IW$188,86,FALSE),0)</f>
        <v>0</v>
      </c>
      <c r="AI113" s="19">
        <f>IFERROR(HLOOKUP(AI$1,'Nakladova matice_2018'!$A$1:$IW$188,86,FALSE),0)</f>
        <v>0</v>
      </c>
      <c r="AJ113" s="19">
        <f>IFERROR(HLOOKUP(AJ$1,'Nakladova matice_2018'!$A$1:$IW$188,86,FALSE),0)</f>
        <v>0</v>
      </c>
      <c r="AK113" s="19">
        <f>IFERROR(HLOOKUP(AK$1,'Nakladova matice_2018'!$A$1:$IW$188,86,FALSE),0)</f>
        <v>0</v>
      </c>
      <c r="AL113" s="19">
        <f>IFERROR(HLOOKUP(AL$1,'Nakladova matice_2018'!$A$1:$IW$188,86,FALSE),0)</f>
        <v>0</v>
      </c>
      <c r="AM113" s="19">
        <f>IFERROR(HLOOKUP(AM$1,'Nakladova matice_2018'!$A$1:$IW$188,86,FALSE),0)</f>
        <v>0</v>
      </c>
      <c r="AN113" s="19">
        <f>IFERROR(HLOOKUP(AN$1,'Nakladova matice_2018'!$A$1:$IW$188,86,FALSE),0)</f>
        <v>0</v>
      </c>
      <c r="AO113" s="19">
        <f>IFERROR(HLOOKUP(AO$1,'Nakladova matice_2018'!$A$1:$IW$188,86,FALSE),0)</f>
        <v>0</v>
      </c>
      <c r="AP113" s="19">
        <f>IFERROR(HLOOKUP(AP$1,'Nakladova matice_2018'!$A$1:$IW$188,86,FALSE),0)</f>
        <v>0</v>
      </c>
      <c r="AQ113" s="19">
        <f>IFERROR(HLOOKUP(AQ$1,'Nakladova matice_2018'!$A$1:$IW$188,86,FALSE),0)</f>
        <v>0</v>
      </c>
      <c r="AR113" s="19">
        <f>IFERROR(HLOOKUP(AR$1,'Nakladova matice_2018'!$A$1:$IW$188,86,FALSE),0)</f>
        <v>21300</v>
      </c>
      <c r="AS113" s="19">
        <f>IFERROR(HLOOKUP(AS$1,'Nakladova matice_2018'!$A$1:$IW$188,86,FALSE),0)</f>
        <v>0</v>
      </c>
      <c r="AT113" s="19">
        <f>IFERROR(HLOOKUP(AT$1,'Nakladova matice_2018'!$A$1:$IW$188,86,FALSE),0)</f>
        <v>42249</v>
      </c>
      <c r="AU113" s="19">
        <f>IFERROR(HLOOKUP(AU$1,'Nakladova matice_2018'!$A$1:$IW$188,86,FALSE),0)</f>
        <v>0</v>
      </c>
      <c r="AV113" s="19">
        <f>IFERROR(HLOOKUP(AV$1,'Nakladova matice_2018'!$A$1:$IW$188,86,FALSE),0)</f>
        <v>0</v>
      </c>
      <c r="AW113" s="19">
        <f>IFERROR(HLOOKUP(AW$1,'Nakladova matice_2018'!$A$1:$IW$188,86,FALSE),0)</f>
        <v>0</v>
      </c>
      <c r="AX113" s="19">
        <f>IFERROR(HLOOKUP(AX$1,'Nakladova matice_2018'!$A$1:$IW$188,86,FALSE),0)</f>
        <v>0</v>
      </c>
      <c r="AY113" s="19">
        <f>IFERROR(HLOOKUP(AY$1,'Nakladova matice_2018'!$A$1:$IW$188,86,FALSE),0)</f>
        <v>0</v>
      </c>
      <c r="AZ113" s="19">
        <f>IFERROR(HLOOKUP(AZ$1,'Nakladova matice_2018'!$A$1:$IW$188,86,FALSE),0)</f>
        <v>0</v>
      </c>
      <c r="BA113" s="19">
        <f>IFERROR(HLOOKUP(BA$1,'Nakladova matice_2018'!$A$1:$IW$188,86,FALSE),0)</f>
        <v>25471</v>
      </c>
      <c r="BB113" s="19">
        <f>IFERROR(HLOOKUP(BB$1,'Nakladova matice_2018'!$A$1:$IW$188,86,FALSE),0)</f>
        <v>0</v>
      </c>
      <c r="BC113" s="19">
        <f>IFERROR(HLOOKUP(BC$1,'Nakladova matice_2018'!$A$1:$IW$188,86,FALSE),0)</f>
        <v>0</v>
      </c>
      <c r="BD113" s="19">
        <f>IFERROR(HLOOKUP(BD$1,'Nakladova matice_2018'!$A$1:$IW$188,86,FALSE),0)</f>
        <v>37362.47</v>
      </c>
      <c r="BE113" s="19">
        <f>IFERROR(HLOOKUP(BE$1,'Nakladova matice_2018'!$A$1:$IW$188,86,FALSE),0)</f>
        <v>0</v>
      </c>
      <c r="BF113" s="19">
        <f>IFERROR(HLOOKUP(BF$1,'Nakladova matice_2018'!$A$1:$IW$188,86,FALSE),0)</f>
        <v>0</v>
      </c>
      <c r="BG113" s="19">
        <f>IFERROR(HLOOKUP(BG$1,'Nakladova matice_2018'!$A$1:$IW$188,86,FALSE),0)</f>
        <v>0</v>
      </c>
      <c r="BH113" s="19">
        <f>IFERROR(HLOOKUP(BH$1,'Nakladova matice_2018'!$A$1:$IW$188,86,FALSE),0)</f>
        <v>0</v>
      </c>
      <c r="BI113" s="19">
        <f>IFERROR(HLOOKUP(BI$1,'Nakladova matice_2018'!$A$1:$IW$188,86,FALSE),0)</f>
        <v>83757</v>
      </c>
      <c r="BJ113" s="19">
        <f>IFERROR(HLOOKUP(BJ$1,'Nakladova matice_2018'!$A$1:$IW$188,86,FALSE),0)</f>
        <v>0</v>
      </c>
      <c r="BK113" s="19">
        <f>IFERROR(HLOOKUP(BK$1,'Nakladova matice_2018'!$A$1:$IW$188,86,FALSE),0)</f>
        <v>0</v>
      </c>
      <c r="BL113" s="19">
        <f>IFERROR(HLOOKUP(BL$1,'Nakladova matice_2018'!$A$1:$IW$188,86,FALSE),0)</f>
        <v>0</v>
      </c>
      <c r="BM113" s="19">
        <f>IFERROR(HLOOKUP(BM$1,'Nakladova matice_2018'!$A$1:$IW$188,86,FALSE),0)</f>
        <v>125128.86</v>
      </c>
      <c r="BN113" s="19">
        <f>IFERROR(HLOOKUP(BN$1,'Nakladova matice_2018'!$A$1:$IW$188,86,FALSE),0)</f>
        <v>0</v>
      </c>
      <c r="BO113" s="19">
        <f>IFERROR(HLOOKUP(BO$1,'Nakladova matice_2018'!$A$1:$IW$188,86,FALSE),0)</f>
        <v>0</v>
      </c>
      <c r="BP113" s="19">
        <f>IFERROR(HLOOKUP(BP$1,'Nakladova matice_2018'!$A$1:$IW$188,86,FALSE),0)</f>
        <v>0</v>
      </c>
      <c r="BQ113" s="19">
        <f>IFERROR(HLOOKUP(BQ$1,'Nakladova matice_2018'!$A$1:$IW$188,86,FALSE),0)</f>
        <v>8745</v>
      </c>
      <c r="BR113" s="19">
        <f>IFERROR(HLOOKUP(BR$1,'Nakladova matice_2018'!$A$1:$IW$188,86,FALSE),0)</f>
        <v>0</v>
      </c>
      <c r="BS113" s="19">
        <f>IFERROR(HLOOKUP(BS$1,'Nakladova matice_2018'!$A$1:$IW$188,86,FALSE),0)</f>
        <v>0</v>
      </c>
      <c r="BT113" s="19">
        <f>IFERROR(HLOOKUP(BT$1,'Nakladova matice_2018'!$A$1:$IW$188,86,FALSE),0)</f>
        <v>94107.14</v>
      </c>
      <c r="BU113" s="19">
        <f>IFERROR(HLOOKUP(BU$1,'Nakladova matice_2018'!$A$1:$IW$188,86,FALSE),0)</f>
        <v>0</v>
      </c>
      <c r="BV113" s="19">
        <f>IFERROR(HLOOKUP(BV$1,'Nakladova matice_2018'!$A$1:$IW$188,86,FALSE),0)</f>
        <v>0</v>
      </c>
      <c r="BW113" s="19">
        <f>IFERROR(HLOOKUP(BW$1,'Nakladova matice_2018'!$A$1:$IW$188,86,FALSE),0)</f>
        <v>0</v>
      </c>
      <c r="BX113" s="19">
        <f>IFERROR(HLOOKUP(BX$1,'Nakladova matice_2018'!$A$1:$IW$188,86,FALSE),0)</f>
        <v>49400</v>
      </c>
      <c r="BY113" s="19">
        <f>IFERROR(HLOOKUP(BY$1,'Nakladova matice_2018'!$A$1:$IW$188,86,FALSE),0)</f>
        <v>0</v>
      </c>
      <c r="BZ113" s="19">
        <f>IFERROR(HLOOKUP(BZ$1,'Nakladova matice_2018'!$A$1:$IW$188,86,FALSE),0)</f>
        <v>0</v>
      </c>
      <c r="CA113" s="19">
        <f>IFERROR(HLOOKUP(CA$1,'Nakladova matice_2018'!$A$1:$IW$188,86,FALSE),0)</f>
        <v>0</v>
      </c>
      <c r="CB113" s="19">
        <f>IFERROR(HLOOKUP(CB$1,'Nakladova matice_2018'!$A$1:$IW$188,86,FALSE),0)</f>
        <v>0</v>
      </c>
      <c r="CC113" s="19">
        <f>IFERROR(HLOOKUP(CC$1,'Nakladova matice_2018'!$A$1:$IW$188,86,FALSE),0)</f>
        <v>0</v>
      </c>
      <c r="CD113" s="19">
        <f>IFERROR(HLOOKUP(CD$1,'Nakladova matice_2018'!$A$1:$IW$188,86,FALSE),0)</f>
        <v>14829.2</v>
      </c>
      <c r="CE113" s="19">
        <f>IFERROR(HLOOKUP(CE$1,'Nakladova matice_2018'!$A$1:$IW$188,86,FALSE),0)</f>
        <v>7580</v>
      </c>
      <c r="CF113" s="19">
        <f>IFERROR(HLOOKUP(CF$1,'Nakladova matice_2018'!$A$1:$IW$188,86,FALSE),0)</f>
        <v>1000</v>
      </c>
      <c r="CG113" s="19">
        <f>IFERROR(HLOOKUP(CG$1,'Nakladova matice_2018'!$A$1:$IW$188,86,FALSE),0)</f>
        <v>2561.5</v>
      </c>
      <c r="CH113" s="19">
        <f>IFERROR(HLOOKUP(CH$1,'Nakladova matice_2018'!$A$1:$IW$188,86,FALSE),0)</f>
        <v>14799</v>
      </c>
      <c r="CI113" s="19">
        <f>IFERROR(HLOOKUP(CI$1,'Nakladova matice_2018'!$A$1:$IW$188,86,FALSE),0)</f>
        <v>7290</v>
      </c>
      <c r="CJ113" s="19">
        <f>IFERROR(HLOOKUP(CJ$1,'Nakladova matice_2018'!$A$1:$IW$188,86,FALSE),0)</f>
        <v>2460.96</v>
      </c>
      <c r="CK113" s="19">
        <f>IFERROR(HLOOKUP(CK$1,'Nakladova matice_2018'!$A$1:$IW$188,86,FALSE),0)</f>
        <v>0</v>
      </c>
      <c r="CL113" s="19">
        <f>IFERROR(HLOOKUP(CL$1,'Nakladova matice_2018'!$A$1:$IW$188,86,FALSE),0)</f>
        <v>17220.25</v>
      </c>
      <c r="CM113" s="19">
        <f>IFERROR(HLOOKUP(CM$1,'Nakladova matice_2018'!$A$1:$IW$188,86,FALSE),0)</f>
        <v>0</v>
      </c>
      <c r="CN113" s="19">
        <f>IFERROR(HLOOKUP(CN$1,'Nakladova matice_2018'!$A$1:$IW$188,86,FALSE),0)</f>
        <v>15500</v>
      </c>
      <c r="CO113" s="19">
        <f>IFERROR(HLOOKUP(CO$1,'Nakladova matice_2018'!$A$1:$IW$188,86,FALSE),0)</f>
        <v>0</v>
      </c>
      <c r="CP113" s="19">
        <f>IFERROR(HLOOKUP(CP$1,'Nakladova matice_2018'!$A$1:$IW$188,86,FALSE),0)</f>
        <v>0</v>
      </c>
      <c r="CQ113" s="19">
        <f>IFERROR(HLOOKUP(CQ$1,'Nakladova matice_2018'!$A$1:$IW$188,86,FALSE),0)</f>
        <v>0</v>
      </c>
      <c r="CR113" s="19">
        <f>IFERROR(HLOOKUP(CR$1,'Nakladova matice_2018'!$A$1:$IW$188,86,FALSE),0)</f>
        <v>0</v>
      </c>
      <c r="CS113" s="19">
        <f>IFERROR(HLOOKUP(CS$1,'Nakladova matice_2018'!$A$1:$IW$188,86,FALSE),0)</f>
        <v>0</v>
      </c>
      <c r="CT113" s="19">
        <f>IFERROR(HLOOKUP(CT$1,'Nakladova matice_2018'!$A$1:$IW$188,86,FALSE),0)</f>
        <v>5180</v>
      </c>
      <c r="CU113" s="19">
        <f>IFERROR(HLOOKUP(CU$1,'Nakladova matice_2018'!$A$1:$IW$188,86,FALSE),0)</f>
        <v>1500</v>
      </c>
      <c r="CV113" s="19">
        <f>IFERROR(HLOOKUP(CV$1,'Nakladova matice_2018'!$A$1:$IW$188,86,FALSE),0)</f>
        <v>1000</v>
      </c>
      <c r="CW113" s="19">
        <f>IFERROR(HLOOKUP(CW$1,'Nakladova matice_2018'!$A$1:$IW$188,86,FALSE),0)</f>
        <v>0</v>
      </c>
      <c r="CX113" s="19">
        <f>IFERROR(HLOOKUP(CX$1,'Nakladova matice_2018'!$A$1:$IW$188,86,FALSE),0)</f>
        <v>0</v>
      </c>
      <c r="CY113" s="19">
        <f>IFERROR(HLOOKUP(CY$1,'Nakladova matice_2018'!$A$1:$IW$188,86,FALSE),0)</f>
        <v>0</v>
      </c>
      <c r="CZ113" s="19">
        <f>IFERROR(HLOOKUP(CZ$1,'Nakladova matice_2018'!$A$1:$IW$188,86,FALSE),0)</f>
        <v>0</v>
      </c>
      <c r="DA113" s="19">
        <f>IFERROR(HLOOKUP(DA$1,'Nakladova matice_2018'!$A$1:$IW$188,86,FALSE),0)</f>
        <v>1200</v>
      </c>
      <c r="DB113" s="19">
        <f>IFERROR(HLOOKUP(DB$1,'Nakladova matice_2018'!$A$1:$IW$188,86,FALSE),0)</f>
        <v>7500</v>
      </c>
      <c r="DC113" s="19">
        <f>IFERROR(HLOOKUP(DC$1,'Nakladova matice_2018'!$A$1:$IW$188,86,FALSE),0)</f>
        <v>0</v>
      </c>
      <c r="DD113" s="19">
        <f>IFERROR(HLOOKUP(DD$1,'Nakladova matice_2018'!$A$1:$IW$188,86,FALSE),0)</f>
        <v>0</v>
      </c>
      <c r="DE113" s="19">
        <f>IFERROR(HLOOKUP(DE$1,'Nakladova matice_2018'!$A$1:$IW$188,86,FALSE),0)</f>
        <v>0</v>
      </c>
      <c r="DF113" s="19">
        <f>IFERROR(HLOOKUP(DF$1,'Nakladova matice_2018'!$A$1:$IW$188,86,FALSE),0)</f>
        <v>0</v>
      </c>
      <c r="DG113" s="19">
        <f>IFERROR(HLOOKUP(DG$1,'Nakladova matice_2018'!$A$1:$IW$188,86,FALSE),0)</f>
        <v>16332.5</v>
      </c>
      <c r="DH113" s="19">
        <f>IFERROR(HLOOKUP(DH$1,'Nakladova matice_2018'!$A$1:$IW$188,86,FALSE),0)</f>
        <v>0</v>
      </c>
      <c r="DI113" s="19">
        <f>IFERROR(HLOOKUP(DI$1,'Nakladova matice_2018'!$A$1:$IW$188,86,FALSE),0)</f>
        <v>0</v>
      </c>
      <c r="DJ113" s="19">
        <f>IFERROR(HLOOKUP(DJ$1,'Nakladova matice_2018'!$A$1:$IW$188,86,FALSE),0)</f>
        <v>0</v>
      </c>
      <c r="DK113" s="19">
        <f>IFERROR(HLOOKUP(DK$1,'Nakladova matice_2018'!$A$1:$IW$188,86,FALSE),0)</f>
        <v>4600</v>
      </c>
      <c r="DL113" s="19">
        <f>IFERROR(HLOOKUP(DL$1,'Nakladova matice_2018'!$A$1:$IW$188,86,FALSE),0)</f>
        <v>9812.15</v>
      </c>
      <c r="DM113" s="19">
        <f>IFERROR(HLOOKUP(DM$1,'Nakladova matice_2018'!$A$1:$IW$188,86,FALSE),0)</f>
        <v>0</v>
      </c>
      <c r="DN113" s="19">
        <f>IFERROR(HLOOKUP(DN$1,'Nakladova matice_2018'!$A$1:$IW$188,86,FALSE),0)</f>
        <v>0</v>
      </c>
      <c r="DO113" s="19">
        <f>IFERROR(HLOOKUP(DO$1,'Nakladova matice_2018'!$A$1:$IW$188,86,FALSE),0)</f>
        <v>0</v>
      </c>
      <c r="DP113" s="19">
        <f>IFERROR(HLOOKUP(DP$1,'Nakladova matice_2018'!$A$1:$IW$188,86,FALSE),0)</f>
        <v>0</v>
      </c>
      <c r="DQ113" s="19">
        <f>IFERROR(HLOOKUP(DQ$1,'Nakladova matice_2018'!$A$1:$IW$188,86,FALSE),0)</f>
        <v>0</v>
      </c>
      <c r="DR113" s="19">
        <f>IFERROR(HLOOKUP(DR$1,'Nakladova matice_2018'!$A$1:$IW$188,86,FALSE),0)</f>
        <v>1998</v>
      </c>
      <c r="DS113" s="19">
        <f>IFERROR(HLOOKUP(DS$1,'Nakladova matice_2018'!$A$1:$IW$188,86,FALSE),0)</f>
        <v>0</v>
      </c>
      <c r="DT113" s="19">
        <f>IFERROR(HLOOKUP(DT$1,'Nakladova matice_2018'!$A$1:$IW$188,86,FALSE),0)</f>
        <v>0</v>
      </c>
      <c r="DU113" s="19">
        <f>IFERROR(HLOOKUP(DU$1,'Nakladova matice_2018'!$A$1:$IW$188,86,FALSE),0)</f>
        <v>3980</v>
      </c>
      <c r="DV113" s="19">
        <f>IFERROR(HLOOKUP(DV$1,'Nakladova matice_2018'!$A$1:$IW$188,86,FALSE),0)</f>
        <v>0</v>
      </c>
      <c r="DW113" s="19">
        <f>IFERROR(HLOOKUP(DW$1,'Nakladova matice_2018'!$A$1:$IW$188,86,FALSE),0)</f>
        <v>0</v>
      </c>
      <c r="DX113" s="19">
        <f>IFERROR(HLOOKUP(DX$1,'Nakladova matice_2018'!$A$1:$IW$188,86,FALSE),0)</f>
        <v>0</v>
      </c>
      <c r="DY113" s="19">
        <f>IFERROR(HLOOKUP(DY$1,'Nakladova matice_2018'!$A$1:$IW$188,86,FALSE),0)</f>
        <v>8500</v>
      </c>
      <c r="DZ113" s="19">
        <f>IFERROR(HLOOKUP(DZ$1,'Nakladova matice_2018'!$A$1:$IW$188,86,FALSE),0)</f>
        <v>500</v>
      </c>
      <c r="EA113" s="19">
        <f>IFERROR(HLOOKUP(EA$1,'Nakladova matice_2018'!$A$1:$IW$188,86,FALSE),0)</f>
        <v>4100</v>
      </c>
      <c r="EB113" s="19">
        <f>IFERROR(HLOOKUP(EB$1,'Nakladova matice_2018'!$A$1:$IW$188,86,FALSE),0)</f>
        <v>0</v>
      </c>
      <c r="EC113" s="19">
        <f>IFERROR(HLOOKUP(EC$1,'Nakladova matice_2018'!$A$1:$IW$188,86,FALSE),0)</f>
        <v>0</v>
      </c>
      <c r="ED113" s="19">
        <f>IFERROR(HLOOKUP(ED$1,'Nakladova matice_2018'!$A$1:$IW$188,86,FALSE),0)</f>
        <v>0</v>
      </c>
      <c r="EE113" s="19">
        <f>IFERROR(HLOOKUP(EE$1,'Nakladova matice_2018'!$A$1:$IW$188,86,FALSE),0)</f>
        <v>0</v>
      </c>
      <c r="EF113" s="19">
        <f>IFERROR(HLOOKUP(EF$1,'Nakladova matice_2018'!$A$1:$IW$188,86,FALSE),0)</f>
        <v>0</v>
      </c>
      <c r="EG113" s="19">
        <f>IFERROR(HLOOKUP(EG$1,'Nakladova matice_2018'!$A$1:$IW$188,86,FALSE),0)</f>
        <v>7000</v>
      </c>
      <c r="EH113" s="19">
        <f>IFERROR(HLOOKUP(EH$1,'Nakladova matice_2018'!$A$1:$IW$188,86,FALSE),0)</f>
        <v>11455</v>
      </c>
      <c r="EI113" s="19">
        <f>IFERROR(HLOOKUP(EI$1,'Nakladova matice_2018'!$A$1:$IW$188,86,FALSE),0)</f>
        <v>0</v>
      </c>
      <c r="EJ113" s="19">
        <f>IFERROR(HLOOKUP(EJ$1,'Nakladova matice_2018'!$A$1:$IW$188,86,FALSE),0)</f>
        <v>0</v>
      </c>
      <c r="EK113" s="19">
        <f>IFERROR(HLOOKUP(EK$1,'Nakladova matice_2018'!$A$1:$IW$188,86,FALSE),0)</f>
        <v>56820</v>
      </c>
      <c r="EL113" s="19">
        <f>IFERROR(HLOOKUP(EL$1,'Nakladova matice_2018'!$A$1:$IW$188,86,FALSE),0)</f>
        <v>0</v>
      </c>
      <c r="EM113" s="19">
        <f>IFERROR(HLOOKUP(EM$1,'Nakladova matice_2018'!$A$1:$IW$188,86,FALSE),0)</f>
        <v>0</v>
      </c>
      <c r="EN113" s="19">
        <f>IFERROR(HLOOKUP(EN$1,'Nakladova matice_2018'!$A$1:$IW$188,86,FALSE),0)</f>
        <v>0</v>
      </c>
      <c r="EO113" s="19">
        <f>IFERROR(HLOOKUP(EO$1,'Nakladova matice_2018'!$A$1:$IW$188,86,FALSE),0)</f>
        <v>6855</v>
      </c>
      <c r="EP113" s="19">
        <f>IFERROR(HLOOKUP(EP$1,'Nakladova matice_2018'!$A$1:$IW$188,86,FALSE),0)</f>
        <v>0</v>
      </c>
      <c r="EQ113" s="19">
        <f>IFERROR(HLOOKUP(EQ$1,'Nakladova matice_2018'!$A$1:$IW$188,86,FALSE),0)</f>
        <v>0</v>
      </c>
      <c r="ER113" s="19">
        <f>IFERROR(HLOOKUP(ER$1,'Nakladova matice_2018'!$A$1:$IW$188,86,FALSE),0)</f>
        <v>0</v>
      </c>
      <c r="ES113" s="19">
        <f>IFERROR(HLOOKUP(ES$1,'Nakladova matice_2018'!$A$1:$IW$188,86,FALSE),0)</f>
        <v>0</v>
      </c>
      <c r="ET113" s="19">
        <f>IFERROR(HLOOKUP(ET$1,'Nakladova matice_2018'!$A$1:$IW$188,86,FALSE),0)</f>
        <v>0</v>
      </c>
      <c r="EU113" s="19">
        <f>IFERROR(HLOOKUP(EU$1,'Nakladova matice_2018'!$A$1:$IW$188,86,FALSE),0)</f>
        <v>0</v>
      </c>
      <c r="EV113" s="19">
        <f>IFERROR(HLOOKUP(EV$1,'Nakladova matice_2018'!$A$1:$IW$188,86,FALSE),0)</f>
        <v>0</v>
      </c>
      <c r="EW113" s="19">
        <f>IFERROR(HLOOKUP(EW$1,'Nakladova matice_2018'!$A$1:$IW$188,86,FALSE),0)</f>
        <v>5400</v>
      </c>
      <c r="EX113" s="19">
        <f>IFERROR(HLOOKUP(EX$1,'Nakladova matice_2018'!$A$1:$IW$188,86,FALSE),0)</f>
        <v>0</v>
      </c>
      <c r="EY113" s="19">
        <f>IFERROR(HLOOKUP(EY$1,'Nakladova matice_2018'!$A$1:$IW$188,86,FALSE),0)</f>
        <v>0</v>
      </c>
      <c r="EZ113" s="19">
        <f>IFERROR(HLOOKUP(EZ$1,'Nakladova matice_2018'!$A$1:$IW$188,86,FALSE),0)</f>
        <v>750</v>
      </c>
      <c r="FA113" s="19">
        <f>IFERROR(HLOOKUP(FA$1,'Nakladova matice_2018'!$A$1:$IW$188,86,FALSE),0)</f>
        <v>0</v>
      </c>
      <c r="FB113" s="19">
        <f>IFERROR(HLOOKUP(FB$1,'Nakladova matice_2018'!$A$1:$IW$188,86,FALSE),0)</f>
        <v>13898</v>
      </c>
      <c r="FC113" s="19">
        <f>IFERROR(HLOOKUP(FC$1,'Nakladova matice_2018'!$A$1:$IW$188,86,FALSE),0)</f>
        <v>27836.54</v>
      </c>
      <c r="FD113" s="19">
        <f>IFERROR(HLOOKUP(FD$1,'Nakladova matice_2018'!$A$1:$IW$188,86,FALSE),0)</f>
        <v>0</v>
      </c>
      <c r="FE113" s="19">
        <f>IFERROR(HLOOKUP(FE$1,'Nakladova matice_2018'!$A$1:$IW$188,86,FALSE),0)</f>
        <v>0</v>
      </c>
      <c r="FF113" s="19">
        <f>IFERROR(HLOOKUP(FF$1,'Nakladova matice_2018'!$A$1:$IW$188,86,FALSE),0)</f>
        <v>7000</v>
      </c>
      <c r="FG113" s="19">
        <f>IFERROR(HLOOKUP(FG$1,'Nakladova matice_2018'!$A$1:$IW$188,86,FALSE),0)</f>
        <v>0</v>
      </c>
      <c r="FH113" s="19">
        <f>IFERROR(HLOOKUP(FH$1,'Nakladova matice_2018'!$A$1:$IW$188,86,FALSE),0)</f>
        <v>0</v>
      </c>
      <c r="FI113" s="19">
        <f>IFERROR(HLOOKUP(FI$1,'Nakladova matice_2018'!$A$1:$IW$188,86,FALSE),0)</f>
        <v>3700</v>
      </c>
      <c r="FJ113" s="19">
        <f>IFERROR(HLOOKUP(FJ$1,'Nakladova matice_2018'!$A$1:$IW$188,86,FALSE),0)</f>
        <v>95138.26</v>
      </c>
      <c r="FK113" s="19">
        <f>IFERROR(HLOOKUP(FK$1,'Nakladova matice_2018'!$A$1:$IW$188,86,FALSE),0)</f>
        <v>0</v>
      </c>
      <c r="FL113" s="19">
        <f>IFERROR(HLOOKUP(FL$1,'Nakladova matice_2018'!$A$1:$IW$188,86,FALSE),0)</f>
        <v>0</v>
      </c>
      <c r="FM113" s="19">
        <f>IFERROR(HLOOKUP(FM$1,'Nakladova matice_2018'!$A$1:$IW$188,86,FALSE),0)</f>
        <v>0</v>
      </c>
      <c r="FN113" s="19">
        <f>IFERROR(HLOOKUP(FN$1,'Nakladova matice_2018'!$A$1:$IW$188,86,FALSE),0)</f>
        <v>9000</v>
      </c>
      <c r="FO113" s="19">
        <f>IFERROR(HLOOKUP(FO$1,'Nakladova matice_2018'!$A$1:$IW$188,86,FALSE),0)</f>
        <v>174270</v>
      </c>
      <c r="FP113" s="19">
        <f>IFERROR(HLOOKUP(FP$1,'Nakladova matice_2018'!$A$1:$IW$188,86,FALSE),0)</f>
        <v>0</v>
      </c>
      <c r="FQ113" s="19">
        <f>IFERROR(HLOOKUP(FQ$1,'Nakladova matice_2018'!$A$1:$IW$188,86,FALSE),0)</f>
        <v>22800</v>
      </c>
      <c r="FR113" s="19">
        <f>IFERROR(HLOOKUP(FR$1,'Nakladova matice_2018'!$A$1:$IW$188,86,FALSE),0)</f>
        <v>0</v>
      </c>
      <c r="FS113" s="19">
        <f>IFERROR(HLOOKUP(FS$1,'Nakladova matice_2018'!$A$1:$IW$188,86,FALSE),0)</f>
        <v>49361.34</v>
      </c>
      <c r="FT113" s="19">
        <f>IFERROR(HLOOKUP(FT$1,'Nakladova matice_2018'!$A$1:$IW$188,86,FALSE),0)</f>
        <v>173438.81</v>
      </c>
      <c r="FU113" s="19">
        <f>IFERROR(HLOOKUP(FU$1,'Nakladova matice_2018'!$A$1:$IW$188,86,FALSE),0)</f>
        <v>4200</v>
      </c>
      <c r="FV113" s="19">
        <f>IFERROR(HLOOKUP(FV$1,'Nakladova matice_2018'!$A$1:$IW$188,86,FALSE),0)</f>
        <v>9075</v>
      </c>
      <c r="FW113" s="19">
        <f>IFERROR(HLOOKUP(FW$1,'Nakladova matice_2018'!$A$1:$IW$188,86,FALSE),0)</f>
        <v>30240</v>
      </c>
      <c r="FX113" s="19">
        <f>IFERROR(HLOOKUP(FX$1,'Nakladova matice_2018'!$A$1:$IW$188,86,FALSE),0)</f>
        <v>203106.8</v>
      </c>
      <c r="FY113" s="19">
        <f>IFERROR(HLOOKUP(FY$1,'Nakladova matice_2018'!$A$1:$IW$188,86,FALSE),0)</f>
        <v>243700</v>
      </c>
      <c r="FZ113" s="19">
        <f>IFERROR(HLOOKUP(FZ$1,'Nakladova matice_2018'!$A$1:$IW$188,86,FALSE),0)</f>
        <v>0</v>
      </c>
      <c r="GA113" s="19">
        <f>IFERROR(HLOOKUP(GA$1,'Nakladova matice_2018'!$A$1:$IW$188,86,FALSE),0)</f>
        <v>164198.66</v>
      </c>
      <c r="GB113" s="19">
        <f>IFERROR(HLOOKUP(GB$1,'Nakladova matice_2018'!$A$1:$IW$188,86,FALSE),0)</f>
        <v>24150</v>
      </c>
      <c r="GC113" s="19">
        <f>IFERROR(HLOOKUP(GC$1,'Nakladova matice_2018'!$A$1:$IW$188,86,FALSE),0)</f>
        <v>3730</v>
      </c>
      <c r="GD113" s="19">
        <f>IFERROR(HLOOKUP(GD$1,'Nakladova matice_2018'!$A$1:$IW$188,86,FALSE),0)</f>
        <v>28649.98</v>
      </c>
      <c r="GE113" s="19">
        <f>IFERROR(HLOOKUP(GE$1,'Nakladova matice_2018'!$A$1:$IW$188,86,FALSE),0)</f>
        <v>0</v>
      </c>
      <c r="GF113" s="19">
        <f>IFERROR(HLOOKUP(GF$1,'Nakladova matice_2018'!$A$1:$IW$188,86,FALSE),0)</f>
        <v>0</v>
      </c>
      <c r="GG113" s="19">
        <f>IFERROR(HLOOKUP(GG$1,'Nakladova matice_2018'!$A$1:$IW$188,86,FALSE),0)</f>
        <v>0</v>
      </c>
      <c r="GH113" s="19">
        <f>IFERROR(HLOOKUP(GH$1,'Nakladova matice_2018'!$A$1:$IW$188,86,FALSE),0)</f>
        <v>0</v>
      </c>
      <c r="GI113" s="19">
        <f>IFERROR(HLOOKUP(GI$1,'Nakladova matice_2018'!$A$1:$IW$188,86,FALSE),0)</f>
        <v>0</v>
      </c>
      <c r="GJ113" s="19">
        <f>IFERROR(HLOOKUP(GJ$1,'Nakladova matice_2018'!$A$1:$IW$188,86,FALSE),0)</f>
        <v>3500</v>
      </c>
      <c r="GK113" s="19">
        <f>IFERROR(HLOOKUP(GK$1,'Nakladova matice_2018'!$A$1:$IW$188,86,FALSE),0)</f>
        <v>2714.76</v>
      </c>
      <c r="GL113" s="19">
        <f>IFERROR(HLOOKUP(GL$1,'Nakladova matice_2018'!$A$1:$IW$188,86,FALSE),0)</f>
        <v>0</v>
      </c>
      <c r="GM113" s="19">
        <f>IFERROR(HLOOKUP(GM$1,'Nakladova matice_2018'!$A$1:$IW$188,86,FALSE),0)</f>
        <v>12920</v>
      </c>
      <c r="GN113" s="19">
        <f>IFERROR(HLOOKUP(GN$1,'Nakladova matice_2018'!$A$1:$IW$188,86,FALSE),0)</f>
        <v>0</v>
      </c>
      <c r="GO113" s="19">
        <f>IFERROR(HLOOKUP(GO$1,'Nakladova matice_2018'!$A$1:$IW$188,86,FALSE),0)</f>
        <v>0</v>
      </c>
      <c r="GP113" s="19">
        <f>IFERROR(HLOOKUP(GP$1,'Nakladova matice_2018'!$A$1:$IW$188,86,FALSE),0)</f>
        <v>0</v>
      </c>
      <c r="GQ113" s="19">
        <f>IFERROR(HLOOKUP(GQ$1,'Nakladova matice_2018'!$A$1:$IW$188,86,FALSE),0)</f>
        <v>0</v>
      </c>
      <c r="GR113" s="19">
        <f>IFERROR(HLOOKUP(GR$1,'Nakladova matice_2018'!$A$1:$IW$188,86,FALSE),0)</f>
        <v>0</v>
      </c>
      <c r="GS113" s="19">
        <f>IFERROR(HLOOKUP(GS$1,'Nakladova matice_2018'!$A$1:$IW$188,86,FALSE),0)</f>
        <v>0</v>
      </c>
      <c r="GT113" s="19">
        <f>IFERROR(HLOOKUP(GT$1,'Nakladova matice_2018'!$A$1:$IW$188,86,FALSE),0)</f>
        <v>6300</v>
      </c>
      <c r="GU113" s="19">
        <f>IFERROR(HLOOKUP(GU$1,'Nakladova matice_2018'!$A$1:$IW$188,86,FALSE),0)</f>
        <v>0</v>
      </c>
      <c r="GV113" s="19">
        <f>IFERROR(HLOOKUP(GV$1,'Nakladova matice_2018'!$A$1:$IW$188,86,FALSE),0)</f>
        <v>10800</v>
      </c>
      <c r="GW113" s="19">
        <f>IFERROR(HLOOKUP(GW$1,'Nakladova matice_2018'!$A$1:$IW$188,86,FALSE),0)</f>
        <v>0</v>
      </c>
      <c r="GX113" s="19">
        <f>IFERROR(HLOOKUP(GX$1,'Nakladova matice_2018'!$A$1:$IW$188,86,FALSE),0)</f>
        <v>0</v>
      </c>
      <c r="GY113" s="19">
        <f>IFERROR(HLOOKUP(GY$1,'Nakladova matice_2018'!$A$1:$IW$188,86,FALSE),0)</f>
        <v>0</v>
      </c>
      <c r="GZ113" s="19">
        <f>IFERROR(HLOOKUP(GZ$1,'Nakladova matice_2018'!$A$1:$IW$188,86,FALSE),0)</f>
        <v>29700</v>
      </c>
      <c r="HA113" s="19">
        <f>IFERROR(HLOOKUP(HA$1,'Nakladova matice_2018'!$A$1:$IW$188,86,FALSE),0)</f>
        <v>0</v>
      </c>
      <c r="HB113" s="19">
        <f>IFERROR(HLOOKUP(HB$1,'Nakladova matice_2018'!$A$1:$IW$188,86,FALSE),0)</f>
        <v>0</v>
      </c>
      <c r="HC113" s="19">
        <f>IFERROR(HLOOKUP(HC$1,'Nakladova matice_2018'!$A$1:$IW$188,86,FALSE),0)</f>
        <v>0</v>
      </c>
      <c r="HD113" s="19">
        <f>IFERROR(HLOOKUP(HD$1,'Nakladova matice_2018'!$A$1:$IW$188,86,FALSE),0)</f>
        <v>0</v>
      </c>
      <c r="HE113" s="19">
        <f>IFERROR(HLOOKUP(HE$1,'Nakladova matice_2018'!$A$1:$IW$188,86,FALSE),0)</f>
        <v>44400</v>
      </c>
      <c r="HF113" s="19">
        <f>IFERROR(HLOOKUP(HF$1,'Nakladova matice_2018'!$A$1:$IW$188,86,FALSE),0)</f>
        <v>5400</v>
      </c>
      <c r="HG113" s="19">
        <f>IFERROR(HLOOKUP(HG$1,'Nakladova matice_2018'!$A$1:$IW$188,86,FALSE),0)</f>
        <v>8961.75</v>
      </c>
      <c r="HH113" s="19">
        <f>IFERROR(HLOOKUP(HH$1,'Nakladova matice_2018'!$A$1:$IW$188,86,FALSE),0)</f>
        <v>11300</v>
      </c>
      <c r="HI113" s="19">
        <f>IFERROR(HLOOKUP(HI$1,'Nakladova matice_2018'!$A$1:$IW$188,86,FALSE),0)</f>
        <v>0</v>
      </c>
      <c r="HJ113" s="19">
        <f>IFERROR(HLOOKUP(HJ$1,'Nakladova matice_2018'!$A$1:$IW$188,86,FALSE),0)</f>
        <v>20930.72</v>
      </c>
      <c r="HK113" s="19">
        <f>IFERROR(HLOOKUP(HK$1,'Nakladova matice_2018'!$A$1:$IW$188,86,FALSE),0)</f>
        <v>89678.16</v>
      </c>
      <c r="HL113" s="19">
        <f>IFERROR(HLOOKUP(HL$1,'Nakladova matice_2018'!$A$1:$IW$188,86,FALSE),0)</f>
        <v>0</v>
      </c>
      <c r="HM113" s="19">
        <f>IFERROR(HLOOKUP(HM$1,'Nakladova matice_2018'!$A$1:$IW$188,86,FALSE),0)</f>
        <v>0</v>
      </c>
      <c r="HN113" s="19">
        <f>IFERROR(HLOOKUP(HN$1,'Nakladova matice_2018'!$A$1:$IW$188,86,FALSE),0)</f>
        <v>0</v>
      </c>
      <c r="HO113" s="19">
        <f>IFERROR(HLOOKUP(HO$1,'Nakladova matice_2018'!$A$1:$IW$188,86,FALSE),0)</f>
        <v>0</v>
      </c>
      <c r="HP113" s="19">
        <f>IFERROR(HLOOKUP(HP$1,'Nakladova matice_2018'!$A$1:$IW$188,86,FALSE),0)</f>
        <v>0</v>
      </c>
      <c r="HQ113" s="19">
        <f>IFERROR(HLOOKUP(HQ$1,'Nakladova matice_2018'!$A$1:$IW$188,86,FALSE),0)</f>
        <v>0</v>
      </c>
      <c r="HR113" s="19">
        <f>IFERROR(HLOOKUP(HR$1,'Nakladova matice_2018'!$A$1:$IW$188,86,FALSE),0)</f>
        <v>0</v>
      </c>
      <c r="HS113" s="19">
        <f>IFERROR(HLOOKUP(HS$1,'Nakladova matice_2018'!$A$1:$IW$188,86,FALSE),0)</f>
        <v>0</v>
      </c>
      <c r="HT113" s="19">
        <f>IFERROR(HLOOKUP(HT$1,'Nakladova matice_2018'!$A$1:$IW$188,86,FALSE),0)</f>
        <v>0</v>
      </c>
      <c r="HU113" s="19">
        <f>IFERROR(HLOOKUP(HU$1,'Nakladova matice_2018'!$A$1:$IW$188,86,FALSE),0)</f>
        <v>0</v>
      </c>
      <c r="HV113" s="19">
        <f>IFERROR(HLOOKUP(HV$1,'Nakladova matice_2018'!$A$1:$IW$188,86,FALSE),0)</f>
        <v>0</v>
      </c>
      <c r="HW113" s="19">
        <f>IFERROR(HLOOKUP(HW$1,'Nakladova matice_2018'!$A$1:$IW$188,86,FALSE),0)</f>
        <v>0</v>
      </c>
      <c r="HX113" s="19">
        <f>IFERROR(HLOOKUP(HX$1,'Nakladova matice_2018'!$A$1:$IW$188,86,FALSE),0)</f>
        <v>0</v>
      </c>
      <c r="HY113" s="19">
        <f>IFERROR(HLOOKUP(HY$1,'Nakladova matice_2018'!$A$1:$IW$188,86,FALSE),0)</f>
        <v>0</v>
      </c>
      <c r="HZ113" s="19">
        <f>IFERROR(HLOOKUP(HZ$1,'Nakladova matice_2018'!$A$1:$IW$188,86,FALSE),0)</f>
        <v>0</v>
      </c>
      <c r="IA113" s="19">
        <f>IFERROR(HLOOKUP(IA$1,'Nakladova matice_2018'!$A$1:$IW$188,86,FALSE),0)</f>
        <v>0</v>
      </c>
      <c r="IB113" s="19">
        <f>IFERROR(HLOOKUP(IB$1,'Nakladova matice_2018'!$A$1:$IW$188,86,FALSE),0)</f>
        <v>0</v>
      </c>
      <c r="IC113" s="19">
        <f>IFERROR(HLOOKUP(IC$1,'Nakladova matice_2018'!$A$1:$IW$188,86,FALSE),0)</f>
        <v>0</v>
      </c>
      <c r="ID113" s="19">
        <f>IFERROR(HLOOKUP(ID$1,'Nakladova matice_2018'!$A$1:$IW$188,86,FALSE),0)</f>
        <v>0</v>
      </c>
      <c r="IE113" s="19">
        <f>IFERROR(HLOOKUP(IE$1,'Nakladova matice_2018'!$A$1:$IW$188,86,FALSE),0)</f>
        <v>0</v>
      </c>
      <c r="IF113" s="19">
        <f>IFERROR(HLOOKUP(IF$1,'Nakladova matice_2018'!$A$1:$IW$188,86,FALSE),0)</f>
        <v>0</v>
      </c>
      <c r="IG113" s="19">
        <f>IFERROR(HLOOKUP(IG$1,'Nakladova matice_2018'!$A$1:$IW$188,86,FALSE),0)</f>
        <v>0</v>
      </c>
      <c r="IH113" s="19">
        <f>IFERROR(HLOOKUP(IH$1,'Nakladova matice_2018'!$A$1:$IW$188,86,FALSE),0)</f>
        <v>0</v>
      </c>
      <c r="II113" s="19">
        <f>IFERROR(HLOOKUP(II$1,'Nakladova matice_2018'!$A$1:$IW$188,86,FALSE),0)</f>
        <v>0</v>
      </c>
      <c r="IJ113" s="19">
        <f>IFERROR(HLOOKUP(IJ$1,'Nakladova matice_2018'!$A$1:$IW$188,86,FALSE),0)</f>
        <v>0</v>
      </c>
      <c r="IK113" s="19">
        <f>IFERROR(HLOOKUP(IK$1,'Nakladova matice_2018'!$A$1:$IW$188,86,FALSE),0)</f>
        <v>0</v>
      </c>
      <c r="IL113" s="19">
        <f>IFERROR(HLOOKUP(IL$1,'Nakladova matice_2018'!$A$1:$IW$188,86,FALSE),0)</f>
        <v>0</v>
      </c>
      <c r="IM113" s="19">
        <f>IFERROR(HLOOKUP(IM$1,'Nakladova matice_2018'!$A$1:$IW$188,86,FALSE),0)</f>
        <v>0</v>
      </c>
      <c r="IN113" s="19">
        <f>IFERROR(HLOOKUP(IN$1,'Nakladova matice_2018'!$A$1:$IW$188,86,FALSE),0)</f>
        <v>0</v>
      </c>
      <c r="IO113" s="19">
        <f>IFERROR(HLOOKUP(IO$1,'Nakladova matice_2018'!$A$1:$IW$188,86,FALSE),0)</f>
        <v>0</v>
      </c>
      <c r="IP113" s="19">
        <f>IFERROR(HLOOKUP(IP$1,'Nakladova matice_2018'!$A$1:$IW$188,86,FALSE),0)</f>
        <v>0</v>
      </c>
      <c r="IQ113" s="19">
        <f>IFERROR(HLOOKUP(IQ$1,'Nakladova matice_2018'!$A$1:$IW$188,86,FALSE),0)</f>
        <v>0</v>
      </c>
      <c r="IR113" s="19">
        <f>IFERROR(HLOOKUP(IR$1,'Nakladova matice_2018'!$A$1:$IW$188,86,FALSE),0)</f>
        <v>0</v>
      </c>
      <c r="IS113" s="19">
        <f>IFERROR(HLOOKUP(IS$1,'Nakladova matice_2018'!$A$1:$IW$188,86,FALSE),0)</f>
        <v>0</v>
      </c>
      <c r="IT113" s="19">
        <f>IFERROR(HLOOKUP(IT$1,'Nakladova matice_2018'!$A$1:$IW$188,86,FALSE),0)</f>
        <v>0</v>
      </c>
      <c r="IU113" s="19">
        <f>IFERROR(HLOOKUP(IU$1,'Nakladova matice_2018'!$A$1:$IW$188,86,FALSE),0)</f>
        <v>0</v>
      </c>
      <c r="IV113" s="19">
        <f>IFERROR(HLOOKUP(IV$1,'Nakladova matice_2018'!$A$1:$IW$188,86,FALSE),0)</f>
        <v>0</v>
      </c>
      <c r="IW113" s="19">
        <f>IFERROR(HLOOKUP(IW$1,'Nakladova matice_2018'!$A$1:$IW$188,86,FALSE),0)</f>
        <v>0</v>
      </c>
      <c r="IX113" s="19">
        <f>IFERROR(HLOOKUP(IX$1,'Nakladova matice_2018'!$A$1:$IW$188,86,FALSE),0)</f>
        <v>0</v>
      </c>
      <c r="IY113" s="19">
        <f>IFERROR(HLOOKUP(IY$1,'Nakladova matice_2018'!$A$1:$IW$188,86,FALSE),0)</f>
        <v>3158</v>
      </c>
      <c r="IZ113" s="19">
        <f>IFERROR(HLOOKUP(IZ$1,'Nakladova matice_2018'!$A$1:$IW$188,86,FALSE),0)</f>
        <v>0</v>
      </c>
      <c r="JA113" s="19">
        <f>IFERROR(HLOOKUP(JA$1,'Nakladova matice_2018'!$A$1:$IW$188,86,FALSE),0)</f>
        <v>0</v>
      </c>
      <c r="JB113" s="19">
        <f>IFERROR(HLOOKUP(JB$1,'Nakladova matice_2018'!$A$1:$IW$188,86,FALSE),0)</f>
        <v>0</v>
      </c>
      <c r="JC113" s="19">
        <f>IFERROR(HLOOKUP(JC$1,'Nakladova matice_2018'!$A$1:$IW$188,86,FALSE),0)</f>
        <v>0</v>
      </c>
      <c r="JD113" s="19">
        <f>IFERROR(HLOOKUP(JD$1,'Nakladova matice_2018'!$A$1:$IW$188,86,FALSE),0)</f>
        <v>0</v>
      </c>
      <c r="JE113" s="19">
        <f>IFERROR(HLOOKUP(JE$1,'Nakladova matice_2018'!$A$1:$IW$188,86,FALSE),0)</f>
        <v>0</v>
      </c>
      <c r="JF113" s="19">
        <f>IFERROR(HLOOKUP(JF$1,'Nakladova matice_2018'!$A$1:$IW$188,86,FALSE),0)</f>
        <v>0</v>
      </c>
      <c r="JG113" s="19">
        <f>IFERROR(HLOOKUP(JG$1,'Nakladova matice_2018'!$A$1:$IW$188,86,FALSE),0)</f>
        <v>15887</v>
      </c>
      <c r="JH113" s="19">
        <f>IFERROR(HLOOKUP(JH$1,'Nakladova matice_2018'!$A$1:$IW$188,86,FALSE),0)</f>
        <v>0</v>
      </c>
      <c r="JI113" s="19">
        <f>IFERROR(HLOOKUP(JI$1,'Nakladova matice_2018'!$A$1:$IW$188,86,FALSE),0)</f>
        <v>3486</v>
      </c>
      <c r="JJ113" s="19">
        <f>IFERROR(HLOOKUP(JJ$1,'Nakladova matice_2018'!$A$1:$IW$188,86,FALSE),0)</f>
        <v>0</v>
      </c>
      <c r="JK113" s="19">
        <f>IFERROR(HLOOKUP(JK$1,'Nakladova matice_2018'!$A$1:$IW$188,86,FALSE),0)</f>
        <v>700</v>
      </c>
      <c r="JL113" s="19">
        <f>IFERROR(HLOOKUP(JL$1,'Nakladova matice_2018'!$A$1:$IW$188,86,FALSE),0)</f>
        <v>12036.18</v>
      </c>
      <c r="JM113" s="19">
        <f>IFERROR(HLOOKUP(JM$1,'Nakladova matice_2018'!$A$1:$IW$188,86,FALSE),0)</f>
        <v>928</v>
      </c>
      <c r="JN113" s="19">
        <f>IFERROR(HLOOKUP(JN$1,'Nakladova matice_2018'!$A$1:$IW$188,86,FALSE),0)</f>
        <v>0</v>
      </c>
      <c r="JO113" s="19">
        <f>IFERROR(HLOOKUP(JO$1,'Nakladova matice_2018'!$A$1:$IW$188,86,FALSE),0)</f>
        <v>0</v>
      </c>
      <c r="JP113" s="19">
        <f>IFERROR(HLOOKUP(JP$1,'Nakladova matice_2018'!$A$1:$IW$188,86,FALSE),0)</f>
        <v>0</v>
      </c>
      <c r="JQ113" s="19">
        <f>IFERROR(HLOOKUP(JQ$1,'Nakladova matice_2018'!$A$1:$IW$188,86,FALSE),0)</f>
        <v>0</v>
      </c>
      <c r="JR113" s="19">
        <f>IFERROR(HLOOKUP(JR$1,'Nakladova matice_2018'!$A$1:$IW$188,86,FALSE),0)</f>
        <v>200</v>
      </c>
      <c r="JS113" s="19">
        <f>IFERROR(HLOOKUP(JS$1,'Nakladova matice_2018'!$A$1:$IW$188,86,FALSE),0)</f>
        <v>0</v>
      </c>
      <c r="JT113" s="19">
        <f>IFERROR(HLOOKUP(JT$1,'Nakladova matice_2018'!$A$1:$IW$188,86,FALSE),0)</f>
        <v>0</v>
      </c>
      <c r="JU113" s="19">
        <f>IFERROR(HLOOKUP(JU$1,'Nakladova matice_2018'!$A$1:$IW$188,86,FALSE),0)</f>
        <v>2000</v>
      </c>
      <c r="JV113" s="19">
        <f>IFERROR(HLOOKUP(JV$1,'Nakladova matice_2018'!$A$1:$IW$188,86,FALSE),0)</f>
        <v>0</v>
      </c>
      <c r="JW113" s="19">
        <f>IFERROR(HLOOKUP(JW$1,'Nakladova matice_2018'!$A$1:$IW$188,86,FALSE),0)</f>
        <v>0</v>
      </c>
      <c r="JX113" s="19">
        <f>IFERROR(HLOOKUP(JX$1,'Nakladova matice_2018'!$A$1:$IW$188,86,FALSE),0)</f>
        <v>0</v>
      </c>
      <c r="JY113" s="19">
        <f>IFERROR(HLOOKUP(JY$1,'Nakladova matice_2018'!$A$1:$IW$188,86,FALSE),0)</f>
        <v>1694</v>
      </c>
      <c r="JZ113" s="19">
        <f>IFERROR(HLOOKUP(JZ$1,'Nakladova matice_2018'!$A$1:$IW$188,86,FALSE),0)</f>
        <v>0</v>
      </c>
      <c r="KA113" s="19">
        <f>IFERROR(HLOOKUP(KA$1,'Nakladova matice_2018'!$A$1:$IW$188,86,FALSE),0)</f>
        <v>0</v>
      </c>
      <c r="KB113" s="19">
        <f>IFERROR(HLOOKUP(KB$1,'Nakladova matice_2018'!$A$1:$IW$188,86,FALSE),0)</f>
        <v>0</v>
      </c>
      <c r="KC113" s="19">
        <f>IFERROR(HLOOKUP(KC$1,'Nakladova matice_2018'!$A$1:$IW$188,86,FALSE),0)</f>
        <v>4870.82</v>
      </c>
      <c r="KD113" s="19">
        <f>IFERROR(HLOOKUP(KD$1,'Nakladova matice_2018'!$A$1:$IW$188,86,FALSE),0)</f>
        <v>0</v>
      </c>
      <c r="KE113" s="19">
        <f>IFERROR(HLOOKUP(KE$1,'Nakladova matice_2018'!$A$1:$IW$188,86,FALSE),0)</f>
        <v>0</v>
      </c>
      <c r="KF113" s="19">
        <f>IFERROR(HLOOKUP(KF$1,'Nakladova matice_2018'!$A$1:$IW$188,86,FALSE),0)</f>
        <v>0</v>
      </c>
      <c r="KG113" s="19">
        <f>IFERROR(HLOOKUP(KG$1,'Nakladova matice_2018'!$A$1:$IW$188,86,FALSE),0)</f>
        <v>0</v>
      </c>
      <c r="KH113" s="19">
        <f>IFERROR(HLOOKUP(KH$1,'Nakladova matice_2018'!$A$1:$IW$188,86,FALSE),0)</f>
        <v>0</v>
      </c>
      <c r="KI113" s="19">
        <f>IFERROR(HLOOKUP(KI$1,'Nakladova matice_2018'!$A$1:$IW$188,86,FALSE),0)</f>
        <v>0</v>
      </c>
      <c r="KJ113" s="19">
        <f>IFERROR(HLOOKUP(KJ$1,'Nakladova matice_2018'!$A$1:$IW$188,86,FALSE),0)</f>
        <v>0</v>
      </c>
      <c r="KK113" s="19">
        <f>IFERROR(HLOOKUP(KK$1,'Nakladova matice_2018'!$A$1:$IW$188,86,FALSE),0)</f>
        <v>0</v>
      </c>
      <c r="KL113" s="19">
        <f>IFERROR(HLOOKUP(KL$1,'Nakladova matice_2018'!$A$1:$IW$188,86,FALSE),0)</f>
        <v>0</v>
      </c>
      <c r="KM113" s="19">
        <f>IFERROR(HLOOKUP(KM$1,'Nakladova matice_2018'!$A$1:$IW$188,86,FALSE),0)</f>
        <v>0</v>
      </c>
      <c r="KN113" s="19">
        <f>IFERROR(HLOOKUP(KN$1,'Nakladova matice_2018'!$A$1:$IW$188,86,FALSE),0)</f>
        <v>0</v>
      </c>
      <c r="KO113" s="19">
        <f>IFERROR(HLOOKUP(KO$1,'Nakladova matice_2018'!$A$1:$IW$188,86,FALSE),0)</f>
        <v>0</v>
      </c>
      <c r="KP113" s="19">
        <f>IFERROR(HLOOKUP(KP$1,'Nakladova matice_2018'!$A$1:$IW$188,86,FALSE),0)</f>
        <v>683.65</v>
      </c>
      <c r="KQ113" s="19">
        <f>IFERROR(HLOOKUP(KQ$1,'Nakladova matice_2018'!$A$1:$IW$188,86,FALSE),0)</f>
        <v>0</v>
      </c>
      <c r="KR113" s="19">
        <f>IFERROR(HLOOKUP(KR$1,'Nakladova matice_2018'!$A$1:$IW$188,86,FALSE),0)</f>
        <v>1033.6500000000001</v>
      </c>
      <c r="KS113" s="19">
        <f>IFERROR(HLOOKUP(KS$1,'Nakladova matice_2018'!$A$1:$IW$188,86,FALSE),0)</f>
        <v>0</v>
      </c>
      <c r="KT113" s="19">
        <f>IFERROR(HLOOKUP(KT$1,'Nakladova matice_2018'!$A$1:$IW$188,86,FALSE),0)</f>
        <v>0</v>
      </c>
      <c r="KU113" s="19">
        <f>IFERROR(HLOOKUP(KU$1,'Nakladova matice_2018'!$A$1:$IW$188,86,FALSE),0)</f>
        <v>97522</v>
      </c>
      <c r="KV113" s="19">
        <f>IFERROR(HLOOKUP(KV$1,'Nakladova matice_2018'!$A$1:$IW$188,86,FALSE),0)</f>
        <v>0</v>
      </c>
      <c r="KW113" s="19">
        <f>IFERROR(HLOOKUP(KW$1,'Nakladova matice_2018'!$A$1:$IW$188,86,FALSE),0)</f>
        <v>21780</v>
      </c>
      <c r="KX113" s="19">
        <f>IFERROR(HLOOKUP(KX$1,'Nakladova matice_2018'!$A$1:$IW$188,86,FALSE),0)</f>
        <v>0</v>
      </c>
      <c r="KY113" s="19">
        <f>IFERROR(HLOOKUP(KY$1,'Nakladova matice_2018'!$A$1:$IW$188,86,FALSE),0)</f>
        <v>0</v>
      </c>
      <c r="KZ113" s="19">
        <f>IFERROR(HLOOKUP(KZ$1,'Nakladova matice_2018'!$A$1:$IW$188,86,FALSE),0)</f>
        <v>112634.64</v>
      </c>
      <c r="LA113" s="19">
        <f>IFERROR(HLOOKUP(LA$1,'Nakladova matice_2018'!$A$1:$IW$188,86,FALSE),0)</f>
        <v>0</v>
      </c>
      <c r="LB113" s="19">
        <f>IFERROR(HLOOKUP(LB$1,'Nakladova matice_2018'!$A$1:$IW$188,86,FALSE),0)</f>
        <v>16148</v>
      </c>
      <c r="LC113" s="19">
        <f>IFERROR(HLOOKUP(LC$1,'Nakladova matice_2018'!$A$1:$IW$188,86,FALSE),0)</f>
        <v>0</v>
      </c>
      <c r="LD113" s="19">
        <f>IFERROR(HLOOKUP(LD$1,'Nakladova matice_2018'!$A$1:$IW$188,86,FALSE),0)</f>
        <v>0</v>
      </c>
      <c r="LE113" s="19">
        <f>IFERROR(HLOOKUP(LE$1,'Nakladova matice_2018'!$A$1:$IW$188,86,FALSE),0)</f>
        <v>0</v>
      </c>
      <c r="LF113" s="19">
        <f>IFERROR(HLOOKUP(LF$1,'Nakladova matice_2018'!$A$1:$IW$188,86,FALSE),0)</f>
        <v>0</v>
      </c>
      <c r="LG113" s="19">
        <f>IFERROR(HLOOKUP(LG$1,'Nakladova matice_2018'!$A$1:$IW$188,86,FALSE),0)</f>
        <v>0</v>
      </c>
      <c r="LH113" s="19">
        <f>IFERROR(HLOOKUP(LH$1,'Nakladova matice_2018'!$A$1:$IW$188,86,FALSE),0)</f>
        <v>0</v>
      </c>
      <c r="LI113" s="19">
        <f>IFERROR(HLOOKUP(LI$1,'Nakladova matice_2018'!$A$1:$IW$188,86,FALSE),0)</f>
        <v>0</v>
      </c>
      <c r="LJ113" s="19">
        <f>IFERROR(HLOOKUP(LJ$1,'Nakladova matice_2018'!$A$1:$IW$188,86,FALSE),0)</f>
        <v>0</v>
      </c>
      <c r="LK113" s="19">
        <f>IFERROR(HLOOKUP(LK$1,'Nakladova matice_2018'!$A$1:$IW$188,86,FALSE),0)</f>
        <v>0</v>
      </c>
      <c r="LL113" s="19">
        <f>IFERROR(HLOOKUP(LL$1,'Nakladova matice_2018'!$A$1:$IW$188,86,FALSE),0)</f>
        <v>0</v>
      </c>
      <c r="LM113" s="19">
        <f>IFERROR(HLOOKUP(LM$1,'Nakladova matice_2018'!$A$1:$IW$188,86,FALSE),0)</f>
        <v>0</v>
      </c>
      <c r="LN113" s="19">
        <f>IFERROR(HLOOKUP(LN$1,'Nakladova matice_2018'!$A$1:$IW$188,86,FALSE),0)</f>
        <v>0</v>
      </c>
      <c r="LO113" s="19">
        <f>IFERROR(HLOOKUP(LO$1,'Nakladova matice_2018'!$A$1:$IW$188,86,FALSE),0)</f>
        <v>0</v>
      </c>
      <c r="LP113" s="19">
        <f>IFERROR(HLOOKUP(LP$1,'Nakladova matice_2018'!$A$1:$IW$188,86,FALSE),0)</f>
        <v>0</v>
      </c>
      <c r="LQ113" s="19">
        <f>IFERROR(HLOOKUP(LQ$1,'Nakladova matice_2018'!$A$1:$IW$188,86,FALSE),0)</f>
        <v>0</v>
      </c>
      <c r="LR113" s="19">
        <f>IFERROR(HLOOKUP(LR$1,'Nakladova matice_2018'!$A$1:$IW$188,86,FALSE),0)</f>
        <v>0</v>
      </c>
      <c r="LS113" s="19">
        <f>IFERROR(HLOOKUP(LS$1,'Nakladova matice_2018'!$A$1:$IW$188,86,FALSE),0)</f>
        <v>110425</v>
      </c>
      <c r="LT113" s="19">
        <f>IFERROR(HLOOKUP(LT$1,'Nakladova matice_2018'!$A$1:$IW$188,86,FALSE),0)</f>
        <v>14216.1</v>
      </c>
      <c r="LU113" s="19">
        <f>IFERROR(HLOOKUP(LU$1,'Nakladova matice_2018'!$A$1:$IW$188,86,FALSE),0)</f>
        <v>0</v>
      </c>
      <c r="LV113" s="19">
        <f>IFERROR(HLOOKUP(LV$1,'Nakladova matice_2018'!$A$1:$IW$188,86,FALSE),0)</f>
        <v>0</v>
      </c>
      <c r="LW113" s="19">
        <f>IFERROR(HLOOKUP(LW$1,'Nakladova matice_2018'!$A$1:$IW$188,86,FALSE),0)</f>
        <v>0</v>
      </c>
      <c r="LX113" s="19">
        <f>IFERROR(HLOOKUP(LX$1,'Nakladova matice_2018'!$A$1:$IW$188,86,FALSE),0)</f>
        <v>0</v>
      </c>
      <c r="LY113" s="19">
        <f>IFERROR(HLOOKUP(LY$1,'Nakladova matice_2018'!$A$1:$IW$188,86,FALSE),0)</f>
        <v>0</v>
      </c>
      <c r="LZ113" s="19">
        <f>IFERROR(HLOOKUP(LZ$1,'Nakladova matice_2018'!$A$1:$IW$188,86,FALSE),0)</f>
        <v>0</v>
      </c>
      <c r="MA113" s="19">
        <f>IFERROR(HLOOKUP(MA$1,'Nakladova matice_2018'!$A$1:$IW$188,86,FALSE),0)</f>
        <v>0</v>
      </c>
      <c r="MB113" s="19">
        <f>IFERROR(HLOOKUP(MB$1,'Nakladova matice_2018'!$A$1:$IW$188,86,FALSE),0)</f>
        <v>0</v>
      </c>
      <c r="MC113" s="19">
        <f>IFERROR(HLOOKUP(MC$1,'Nakladova matice_2018'!$A$1:$IW$188,86,FALSE),0)</f>
        <v>0</v>
      </c>
      <c r="MD113" s="19">
        <f>IFERROR(HLOOKUP(MD$1,'Nakladova matice_2018'!$A$1:$IW$188,86,FALSE),0)</f>
        <v>0</v>
      </c>
      <c r="ME113" s="19">
        <f>IFERROR(HLOOKUP(ME$1,'Nakladova matice_2018'!$A$1:$IW$188,86,FALSE),0)</f>
        <v>0</v>
      </c>
      <c r="MF113" s="19">
        <f>IFERROR(HLOOKUP(MF$1,'Nakladova matice_2018'!$A$1:$IW$188,86,FALSE),0)</f>
        <v>5246</v>
      </c>
      <c r="MG113" s="19">
        <f>IFERROR(HLOOKUP(MG$1,'Nakladova matice_2018'!$A$1:$IW$188,86,FALSE),0)</f>
        <v>0</v>
      </c>
      <c r="MH113" s="19">
        <f>IFERROR(HLOOKUP(MH$1,'Nakladova matice_2018'!$A$1:$IW$188,86,FALSE),0)</f>
        <v>0</v>
      </c>
      <c r="MI113" s="19">
        <f>IFERROR(HLOOKUP(MI$1,'Nakladova matice_2018'!$A$1:$IW$188,86,FALSE),0)</f>
        <v>0</v>
      </c>
      <c r="MJ113" s="19">
        <f>IFERROR(HLOOKUP(MJ$1,'Nakladova matice_2018'!$A$1:$IW$188,86,FALSE),0)</f>
        <v>0</v>
      </c>
      <c r="MK113" s="19">
        <f>IFERROR(HLOOKUP(MK$1,'Nakladova matice_2018'!$A$1:$IW$188,86,FALSE),0)</f>
        <v>0</v>
      </c>
      <c r="ML113" s="19">
        <f>IFERROR(HLOOKUP(ML$1,'Nakladova matice_2018'!$A$1:$IW$188,86,FALSE),0)</f>
        <v>0</v>
      </c>
      <c r="MM113" s="19">
        <f>IFERROR(HLOOKUP(MM$1,'Nakladova matice_2018'!$A$1:$IW$188,86,FALSE),0)</f>
        <v>25426</v>
      </c>
      <c r="MN113" s="19">
        <f>IFERROR(HLOOKUP(MN$1,'Nakladova matice_2018'!$A$1:$IW$188,86,FALSE),0)</f>
        <v>0</v>
      </c>
      <c r="MO113" s="20">
        <f t="shared" si="85"/>
        <v>3546388.73</v>
      </c>
      <c r="MP113" s="20">
        <f>MO113-'Nakladova matice_2018'!IX86</f>
        <v>0</v>
      </c>
    </row>
    <row r="114" spans="1:354" x14ac:dyDescent="0.2">
      <c r="A114" s="27">
        <v>518183</v>
      </c>
      <c r="B114" s="21" t="s">
        <v>253</v>
      </c>
      <c r="C114" s="53">
        <v>0</v>
      </c>
      <c r="D114" s="19">
        <f>IFERROR(HLOOKUP(D$1,'Nakladova matice_2018'!$A$1:$IW$188,87,FALSE),0)</f>
        <v>0</v>
      </c>
      <c r="E114" s="19">
        <f>IFERROR(HLOOKUP(E$1,'Nakladova matice_2018'!$A$1:$IW$188,87,FALSE),0)</f>
        <v>0</v>
      </c>
      <c r="F114" s="19">
        <f>IFERROR(HLOOKUP(F$1,'Nakladova matice_2018'!$A$1:$IW$188,87,FALSE),0)</f>
        <v>124228.13</v>
      </c>
      <c r="G114" s="19">
        <f>IFERROR(HLOOKUP(G$1,'Nakladova matice_2018'!$A$1:$IW$188,87,FALSE),0)</f>
        <v>0</v>
      </c>
      <c r="H114" s="19">
        <f>IFERROR(HLOOKUP(H$1,'Nakladova matice_2018'!$A$1:$IW$188,87,FALSE),0)</f>
        <v>0</v>
      </c>
      <c r="I114" s="19">
        <f>IFERROR(HLOOKUP(I$1,'Nakladova matice_2018'!$A$1:$IW$188,87,FALSE),0)</f>
        <v>0</v>
      </c>
      <c r="J114" s="19">
        <f>IFERROR(HLOOKUP(J$1,'Nakladova matice_2018'!$A$1:$IW$188,87,FALSE),0)</f>
        <v>116493.27</v>
      </c>
      <c r="K114" s="19">
        <f>IFERROR(HLOOKUP(K$1,'Nakladova matice_2018'!$A$1:$IW$188,87,FALSE),0)</f>
        <v>0</v>
      </c>
      <c r="L114" s="19">
        <f>IFERROR(HLOOKUP(L$1,'Nakladova matice_2018'!$A$1:$IW$188,87,FALSE),0)</f>
        <v>0</v>
      </c>
      <c r="M114" s="19">
        <f>IFERROR(HLOOKUP(M$1,'Nakladova matice_2018'!$A$1:$IW$188,87,FALSE),0)</f>
        <v>0</v>
      </c>
      <c r="N114" s="19">
        <f>IFERROR(HLOOKUP(N$1,'Nakladova matice_2018'!$A$1:$IW$188,87,FALSE),0)</f>
        <v>0</v>
      </c>
      <c r="O114" s="19">
        <f>IFERROR(HLOOKUP(O$1,'Nakladova matice_2018'!$A$1:$IW$188,87,FALSE),0)</f>
        <v>71667.81</v>
      </c>
      <c r="P114" s="19">
        <f>IFERROR(HLOOKUP(P$1,'Nakladova matice_2018'!$A$1:$IW$188,87,FALSE),0)</f>
        <v>0</v>
      </c>
      <c r="Q114" s="19">
        <f>IFERROR(HLOOKUP(Q$1,'Nakladova matice_2018'!$A$1:$IW$188,87,FALSE),0)</f>
        <v>0</v>
      </c>
      <c r="R114" s="19">
        <f>IFERROR(HLOOKUP(R$1,'Nakladova matice_2018'!$A$1:$IW$188,87,FALSE),0)</f>
        <v>0</v>
      </c>
      <c r="S114" s="19">
        <f>IFERROR(HLOOKUP(S$1,'Nakladova matice_2018'!$A$1:$IW$188,87,FALSE),0)</f>
        <v>17366.3</v>
      </c>
      <c r="T114" s="19">
        <f>IFERROR(HLOOKUP(T$1,'Nakladova matice_2018'!$A$1:$IW$188,87,FALSE),0)</f>
        <v>0</v>
      </c>
      <c r="U114" s="19">
        <f>IFERROR(HLOOKUP(U$1,'Nakladova matice_2018'!$A$1:$IW$188,87,FALSE),0)</f>
        <v>0</v>
      </c>
      <c r="V114" s="19">
        <f>IFERROR(HLOOKUP(V$1,'Nakladova matice_2018'!$A$1:$IW$188,87,FALSE),0)</f>
        <v>0</v>
      </c>
      <c r="W114" s="19">
        <f>IFERROR(HLOOKUP(W$1,'Nakladova matice_2018'!$A$1:$IW$188,87,FALSE),0)</f>
        <v>52285.51</v>
      </c>
      <c r="X114" s="19">
        <f>IFERROR(HLOOKUP(X$1,'Nakladova matice_2018'!$A$1:$IW$188,87,FALSE),0)</f>
        <v>0</v>
      </c>
      <c r="Y114" s="19">
        <f>IFERROR(HLOOKUP(Y$1,'Nakladova matice_2018'!$A$1:$IW$188,87,FALSE),0)</f>
        <v>0</v>
      </c>
      <c r="Z114" s="19">
        <f>IFERROR(HLOOKUP(Z$1,'Nakladova matice_2018'!$A$1:$IW$188,87,FALSE),0)</f>
        <v>752968.8</v>
      </c>
      <c r="AA114" s="19">
        <f>IFERROR(HLOOKUP(AA$1,'Nakladova matice_2018'!$A$1:$IW$188,87,FALSE),0)</f>
        <v>10547.86</v>
      </c>
      <c r="AB114" s="19">
        <f>IFERROR(HLOOKUP(AB$1,'Nakladova matice_2018'!$A$1:$IW$188,87,FALSE),0)</f>
        <v>15468</v>
      </c>
      <c r="AC114" s="19">
        <f>IFERROR(HLOOKUP(AC$1,'Nakladova matice_2018'!$A$1:$IW$188,87,FALSE),0)</f>
        <v>48537.35</v>
      </c>
      <c r="AD114" s="19">
        <f>IFERROR(HLOOKUP(AD$1,'Nakladova matice_2018'!$A$1:$IW$188,87,FALSE),0)</f>
        <v>23449.98</v>
      </c>
      <c r="AE114" s="19">
        <f>IFERROR(HLOOKUP(AE$1,'Nakladova matice_2018'!$A$1:$IW$188,87,FALSE),0)</f>
        <v>0</v>
      </c>
      <c r="AF114" s="19">
        <f>IFERROR(HLOOKUP(AF$1,'Nakladova matice_2018'!$A$1:$IW$188,87,FALSE),0)</f>
        <v>0</v>
      </c>
      <c r="AG114" s="19">
        <f>IFERROR(HLOOKUP(AG$1,'Nakladova matice_2018'!$A$1:$IW$188,87,FALSE),0)</f>
        <v>0</v>
      </c>
      <c r="AH114" s="19">
        <f>IFERROR(HLOOKUP(AH$1,'Nakladova matice_2018'!$A$1:$IW$188,87,FALSE),0)</f>
        <v>0</v>
      </c>
      <c r="AI114" s="19">
        <f>IFERROR(HLOOKUP(AI$1,'Nakladova matice_2018'!$A$1:$IW$188,87,FALSE),0)</f>
        <v>0</v>
      </c>
      <c r="AJ114" s="19">
        <f>IFERROR(HLOOKUP(AJ$1,'Nakladova matice_2018'!$A$1:$IW$188,87,FALSE),0)</f>
        <v>0</v>
      </c>
      <c r="AK114" s="19">
        <f>IFERROR(HLOOKUP(AK$1,'Nakladova matice_2018'!$A$1:$IW$188,87,FALSE),0)</f>
        <v>0</v>
      </c>
      <c r="AL114" s="19">
        <f>IFERROR(HLOOKUP(AL$1,'Nakladova matice_2018'!$A$1:$IW$188,87,FALSE),0)</f>
        <v>0</v>
      </c>
      <c r="AM114" s="19">
        <f>IFERROR(HLOOKUP(AM$1,'Nakladova matice_2018'!$A$1:$IW$188,87,FALSE),0)</f>
        <v>0</v>
      </c>
      <c r="AN114" s="19">
        <f>IFERROR(HLOOKUP(AN$1,'Nakladova matice_2018'!$A$1:$IW$188,87,FALSE),0)</f>
        <v>0</v>
      </c>
      <c r="AO114" s="19">
        <f>IFERROR(HLOOKUP(AO$1,'Nakladova matice_2018'!$A$1:$IW$188,87,FALSE),0)</f>
        <v>0</v>
      </c>
      <c r="AP114" s="19">
        <f>IFERROR(HLOOKUP(AP$1,'Nakladova matice_2018'!$A$1:$IW$188,87,FALSE),0)</f>
        <v>0</v>
      </c>
      <c r="AQ114" s="19">
        <f>IFERROR(HLOOKUP(AQ$1,'Nakladova matice_2018'!$A$1:$IW$188,87,FALSE),0)</f>
        <v>14401.21</v>
      </c>
      <c r="AR114" s="19">
        <f>IFERROR(HLOOKUP(AR$1,'Nakladova matice_2018'!$A$1:$IW$188,87,FALSE),0)</f>
        <v>0</v>
      </c>
      <c r="AS114" s="19">
        <f>IFERROR(HLOOKUP(AS$1,'Nakladova matice_2018'!$A$1:$IW$188,87,FALSE),0)</f>
        <v>0</v>
      </c>
      <c r="AT114" s="19">
        <f>IFERROR(HLOOKUP(AT$1,'Nakladova matice_2018'!$A$1:$IW$188,87,FALSE),0)</f>
        <v>26188.43</v>
      </c>
      <c r="AU114" s="19">
        <f>IFERROR(HLOOKUP(AU$1,'Nakladova matice_2018'!$A$1:$IW$188,87,FALSE),0)</f>
        <v>0</v>
      </c>
      <c r="AV114" s="19">
        <f>IFERROR(HLOOKUP(AV$1,'Nakladova matice_2018'!$A$1:$IW$188,87,FALSE),0)</f>
        <v>0</v>
      </c>
      <c r="AW114" s="19">
        <f>IFERROR(HLOOKUP(AW$1,'Nakladova matice_2018'!$A$1:$IW$188,87,FALSE),0)</f>
        <v>0</v>
      </c>
      <c r="AX114" s="19">
        <f>IFERROR(HLOOKUP(AX$1,'Nakladova matice_2018'!$A$1:$IW$188,87,FALSE),0)</f>
        <v>0</v>
      </c>
      <c r="AY114" s="19">
        <f>IFERROR(HLOOKUP(AY$1,'Nakladova matice_2018'!$A$1:$IW$188,87,FALSE),0)</f>
        <v>0</v>
      </c>
      <c r="AZ114" s="19">
        <f>IFERROR(HLOOKUP(AZ$1,'Nakladova matice_2018'!$A$1:$IW$188,87,FALSE),0)</f>
        <v>0</v>
      </c>
      <c r="BA114" s="19">
        <f>IFERROR(HLOOKUP(BA$1,'Nakladova matice_2018'!$A$1:$IW$188,87,FALSE),0)</f>
        <v>20709.11</v>
      </c>
      <c r="BB114" s="19">
        <f>IFERROR(HLOOKUP(BB$1,'Nakladova matice_2018'!$A$1:$IW$188,87,FALSE),0)</f>
        <v>0</v>
      </c>
      <c r="BC114" s="19">
        <f>IFERROR(HLOOKUP(BC$1,'Nakladova matice_2018'!$A$1:$IW$188,87,FALSE),0)</f>
        <v>0</v>
      </c>
      <c r="BD114" s="19">
        <f>IFERROR(HLOOKUP(BD$1,'Nakladova matice_2018'!$A$1:$IW$188,87,FALSE),0)</f>
        <v>260056.01</v>
      </c>
      <c r="BE114" s="19">
        <f>IFERROR(HLOOKUP(BE$1,'Nakladova matice_2018'!$A$1:$IW$188,87,FALSE),0)</f>
        <v>0</v>
      </c>
      <c r="BF114" s="19">
        <f>IFERROR(HLOOKUP(BF$1,'Nakladova matice_2018'!$A$1:$IW$188,87,FALSE),0)</f>
        <v>0</v>
      </c>
      <c r="BG114" s="19">
        <f>IFERROR(HLOOKUP(BG$1,'Nakladova matice_2018'!$A$1:$IW$188,87,FALSE),0)</f>
        <v>0</v>
      </c>
      <c r="BH114" s="19">
        <f>IFERROR(HLOOKUP(BH$1,'Nakladova matice_2018'!$A$1:$IW$188,87,FALSE),0)</f>
        <v>0</v>
      </c>
      <c r="BI114" s="19">
        <f>IFERROR(HLOOKUP(BI$1,'Nakladova matice_2018'!$A$1:$IW$188,87,FALSE),0)</f>
        <v>76077.86</v>
      </c>
      <c r="BJ114" s="19">
        <f>IFERROR(HLOOKUP(BJ$1,'Nakladova matice_2018'!$A$1:$IW$188,87,FALSE),0)</f>
        <v>0</v>
      </c>
      <c r="BK114" s="19">
        <f>IFERROR(HLOOKUP(BK$1,'Nakladova matice_2018'!$A$1:$IW$188,87,FALSE),0)</f>
        <v>0</v>
      </c>
      <c r="BL114" s="19">
        <f>IFERROR(HLOOKUP(BL$1,'Nakladova matice_2018'!$A$1:$IW$188,87,FALSE),0)</f>
        <v>0</v>
      </c>
      <c r="BM114" s="19">
        <f>IFERROR(HLOOKUP(BM$1,'Nakladova matice_2018'!$A$1:$IW$188,87,FALSE),0)</f>
        <v>168742.5</v>
      </c>
      <c r="BN114" s="19">
        <f>IFERROR(HLOOKUP(BN$1,'Nakladova matice_2018'!$A$1:$IW$188,87,FALSE),0)</f>
        <v>0</v>
      </c>
      <c r="BO114" s="19">
        <f>IFERROR(HLOOKUP(BO$1,'Nakladova matice_2018'!$A$1:$IW$188,87,FALSE),0)</f>
        <v>0</v>
      </c>
      <c r="BP114" s="19">
        <f>IFERROR(HLOOKUP(BP$1,'Nakladova matice_2018'!$A$1:$IW$188,87,FALSE),0)</f>
        <v>0</v>
      </c>
      <c r="BQ114" s="19">
        <f>IFERROR(HLOOKUP(BQ$1,'Nakladova matice_2018'!$A$1:$IW$188,87,FALSE),0)</f>
        <v>71359.83</v>
      </c>
      <c r="BR114" s="19">
        <f>IFERROR(HLOOKUP(BR$1,'Nakladova matice_2018'!$A$1:$IW$188,87,FALSE),0)</f>
        <v>0</v>
      </c>
      <c r="BS114" s="19">
        <f>IFERROR(HLOOKUP(BS$1,'Nakladova matice_2018'!$A$1:$IW$188,87,FALSE),0)</f>
        <v>0</v>
      </c>
      <c r="BT114" s="19">
        <f>IFERROR(HLOOKUP(BT$1,'Nakladova matice_2018'!$A$1:$IW$188,87,FALSE),0)</f>
        <v>251839.24</v>
      </c>
      <c r="BU114" s="19">
        <f>IFERROR(HLOOKUP(BU$1,'Nakladova matice_2018'!$A$1:$IW$188,87,FALSE),0)</f>
        <v>0</v>
      </c>
      <c r="BV114" s="19">
        <f>IFERROR(HLOOKUP(BV$1,'Nakladova matice_2018'!$A$1:$IW$188,87,FALSE),0)</f>
        <v>0</v>
      </c>
      <c r="BW114" s="19">
        <f>IFERROR(HLOOKUP(BW$1,'Nakladova matice_2018'!$A$1:$IW$188,87,FALSE),0)</f>
        <v>0</v>
      </c>
      <c r="BX114" s="19">
        <f>IFERROR(HLOOKUP(BX$1,'Nakladova matice_2018'!$A$1:$IW$188,87,FALSE),0)</f>
        <v>5719.8</v>
      </c>
      <c r="BY114" s="19">
        <f>IFERROR(HLOOKUP(BY$1,'Nakladova matice_2018'!$A$1:$IW$188,87,FALSE),0)</f>
        <v>0</v>
      </c>
      <c r="BZ114" s="19">
        <f>IFERROR(HLOOKUP(BZ$1,'Nakladova matice_2018'!$A$1:$IW$188,87,FALSE),0)</f>
        <v>0</v>
      </c>
      <c r="CA114" s="19">
        <f>IFERROR(HLOOKUP(CA$1,'Nakladova matice_2018'!$A$1:$IW$188,87,FALSE),0)</f>
        <v>0</v>
      </c>
      <c r="CB114" s="19">
        <f>IFERROR(HLOOKUP(CB$1,'Nakladova matice_2018'!$A$1:$IW$188,87,FALSE),0)</f>
        <v>0</v>
      </c>
      <c r="CC114" s="19">
        <f>IFERROR(HLOOKUP(CC$1,'Nakladova matice_2018'!$A$1:$IW$188,87,FALSE),0)</f>
        <v>0</v>
      </c>
      <c r="CD114" s="19">
        <f>IFERROR(HLOOKUP(CD$1,'Nakladova matice_2018'!$A$1:$IW$188,87,FALSE),0)</f>
        <v>0</v>
      </c>
      <c r="CE114" s="19">
        <f>IFERROR(HLOOKUP(CE$1,'Nakladova matice_2018'!$A$1:$IW$188,87,FALSE),0)</f>
        <v>0</v>
      </c>
      <c r="CF114" s="19">
        <f>IFERROR(HLOOKUP(CF$1,'Nakladova matice_2018'!$A$1:$IW$188,87,FALSE),0)</f>
        <v>0</v>
      </c>
      <c r="CG114" s="19">
        <f>IFERROR(HLOOKUP(CG$1,'Nakladova matice_2018'!$A$1:$IW$188,87,FALSE),0)</f>
        <v>0</v>
      </c>
      <c r="CH114" s="19">
        <f>IFERROR(HLOOKUP(CH$1,'Nakladova matice_2018'!$A$1:$IW$188,87,FALSE),0)</f>
        <v>0</v>
      </c>
      <c r="CI114" s="19">
        <f>IFERROR(HLOOKUP(CI$1,'Nakladova matice_2018'!$A$1:$IW$188,87,FALSE),0)</f>
        <v>0</v>
      </c>
      <c r="CJ114" s="19">
        <f>IFERROR(HLOOKUP(CJ$1,'Nakladova matice_2018'!$A$1:$IW$188,87,FALSE),0)</f>
        <v>0</v>
      </c>
      <c r="CK114" s="19">
        <f>IFERROR(HLOOKUP(CK$1,'Nakladova matice_2018'!$A$1:$IW$188,87,FALSE),0)</f>
        <v>0</v>
      </c>
      <c r="CL114" s="19">
        <f>IFERROR(HLOOKUP(CL$1,'Nakladova matice_2018'!$A$1:$IW$188,87,FALSE),0)</f>
        <v>0</v>
      </c>
      <c r="CM114" s="19">
        <f>IFERROR(HLOOKUP(CM$1,'Nakladova matice_2018'!$A$1:$IW$188,87,FALSE),0)</f>
        <v>0</v>
      </c>
      <c r="CN114" s="19">
        <f>IFERROR(HLOOKUP(CN$1,'Nakladova matice_2018'!$A$1:$IW$188,87,FALSE),0)</f>
        <v>0</v>
      </c>
      <c r="CO114" s="19">
        <f>IFERROR(HLOOKUP(CO$1,'Nakladova matice_2018'!$A$1:$IW$188,87,FALSE),0)</f>
        <v>0</v>
      </c>
      <c r="CP114" s="19">
        <f>IFERROR(HLOOKUP(CP$1,'Nakladova matice_2018'!$A$1:$IW$188,87,FALSE),0)</f>
        <v>0</v>
      </c>
      <c r="CQ114" s="19">
        <f>IFERROR(HLOOKUP(CQ$1,'Nakladova matice_2018'!$A$1:$IW$188,87,FALSE),0)</f>
        <v>0</v>
      </c>
      <c r="CR114" s="19">
        <f>IFERROR(HLOOKUP(CR$1,'Nakladova matice_2018'!$A$1:$IW$188,87,FALSE),0)</f>
        <v>0</v>
      </c>
      <c r="CS114" s="19">
        <f>IFERROR(HLOOKUP(CS$1,'Nakladova matice_2018'!$A$1:$IW$188,87,FALSE),0)</f>
        <v>0</v>
      </c>
      <c r="CT114" s="19">
        <f>IFERROR(HLOOKUP(CT$1,'Nakladova matice_2018'!$A$1:$IW$188,87,FALSE),0)</f>
        <v>30662.55</v>
      </c>
      <c r="CU114" s="19">
        <f>IFERROR(HLOOKUP(CU$1,'Nakladova matice_2018'!$A$1:$IW$188,87,FALSE),0)</f>
        <v>0</v>
      </c>
      <c r="CV114" s="19">
        <f>IFERROR(HLOOKUP(CV$1,'Nakladova matice_2018'!$A$1:$IW$188,87,FALSE),0)</f>
        <v>0</v>
      </c>
      <c r="CW114" s="19">
        <f>IFERROR(HLOOKUP(CW$1,'Nakladova matice_2018'!$A$1:$IW$188,87,FALSE),0)</f>
        <v>0</v>
      </c>
      <c r="CX114" s="19">
        <f>IFERROR(HLOOKUP(CX$1,'Nakladova matice_2018'!$A$1:$IW$188,87,FALSE),0)</f>
        <v>0</v>
      </c>
      <c r="CY114" s="19">
        <f>IFERROR(HLOOKUP(CY$1,'Nakladova matice_2018'!$A$1:$IW$188,87,FALSE),0)</f>
        <v>0</v>
      </c>
      <c r="CZ114" s="19">
        <f>IFERROR(HLOOKUP(CZ$1,'Nakladova matice_2018'!$A$1:$IW$188,87,FALSE),0)</f>
        <v>0</v>
      </c>
      <c r="DA114" s="19">
        <f>IFERROR(HLOOKUP(DA$1,'Nakladova matice_2018'!$A$1:$IW$188,87,FALSE),0)</f>
        <v>0</v>
      </c>
      <c r="DB114" s="19">
        <f>IFERROR(HLOOKUP(DB$1,'Nakladova matice_2018'!$A$1:$IW$188,87,FALSE),0)</f>
        <v>8502.36</v>
      </c>
      <c r="DC114" s="19">
        <f>IFERROR(HLOOKUP(DC$1,'Nakladova matice_2018'!$A$1:$IW$188,87,FALSE),0)</f>
        <v>0</v>
      </c>
      <c r="DD114" s="19">
        <f>IFERROR(HLOOKUP(DD$1,'Nakladova matice_2018'!$A$1:$IW$188,87,FALSE),0)</f>
        <v>0</v>
      </c>
      <c r="DE114" s="19">
        <f>IFERROR(HLOOKUP(DE$1,'Nakladova matice_2018'!$A$1:$IW$188,87,FALSE),0)</f>
        <v>0</v>
      </c>
      <c r="DF114" s="19">
        <f>IFERROR(HLOOKUP(DF$1,'Nakladova matice_2018'!$A$1:$IW$188,87,FALSE),0)</f>
        <v>0</v>
      </c>
      <c r="DG114" s="19">
        <f>IFERROR(HLOOKUP(DG$1,'Nakladova matice_2018'!$A$1:$IW$188,87,FALSE),0)</f>
        <v>56111.14</v>
      </c>
      <c r="DH114" s="19">
        <f>IFERROR(HLOOKUP(DH$1,'Nakladova matice_2018'!$A$1:$IW$188,87,FALSE),0)</f>
        <v>0</v>
      </c>
      <c r="DI114" s="19">
        <f>IFERROR(HLOOKUP(DI$1,'Nakladova matice_2018'!$A$1:$IW$188,87,FALSE),0)</f>
        <v>0</v>
      </c>
      <c r="DJ114" s="19">
        <f>IFERROR(HLOOKUP(DJ$1,'Nakladova matice_2018'!$A$1:$IW$188,87,FALSE),0)</f>
        <v>3290.95</v>
      </c>
      <c r="DK114" s="19">
        <f>IFERROR(HLOOKUP(DK$1,'Nakladova matice_2018'!$A$1:$IW$188,87,FALSE),0)</f>
        <v>0</v>
      </c>
      <c r="DL114" s="19">
        <f>IFERROR(HLOOKUP(DL$1,'Nakladova matice_2018'!$A$1:$IW$188,87,FALSE),0)</f>
        <v>41210.14</v>
      </c>
      <c r="DM114" s="19">
        <f>IFERROR(HLOOKUP(DM$1,'Nakladova matice_2018'!$A$1:$IW$188,87,FALSE),0)</f>
        <v>0</v>
      </c>
      <c r="DN114" s="19">
        <f>IFERROR(HLOOKUP(DN$1,'Nakladova matice_2018'!$A$1:$IW$188,87,FALSE),0)</f>
        <v>0</v>
      </c>
      <c r="DO114" s="19">
        <f>IFERROR(HLOOKUP(DO$1,'Nakladova matice_2018'!$A$1:$IW$188,87,FALSE),0)</f>
        <v>0</v>
      </c>
      <c r="DP114" s="19">
        <f>IFERROR(HLOOKUP(DP$1,'Nakladova matice_2018'!$A$1:$IW$188,87,FALSE),0)</f>
        <v>0</v>
      </c>
      <c r="DQ114" s="19">
        <f>IFERROR(HLOOKUP(DQ$1,'Nakladova matice_2018'!$A$1:$IW$188,87,FALSE),0)</f>
        <v>0</v>
      </c>
      <c r="DR114" s="19">
        <f>IFERROR(HLOOKUP(DR$1,'Nakladova matice_2018'!$A$1:$IW$188,87,FALSE),0)</f>
        <v>68891.3</v>
      </c>
      <c r="DS114" s="19">
        <f>IFERROR(HLOOKUP(DS$1,'Nakladova matice_2018'!$A$1:$IW$188,87,FALSE),0)</f>
        <v>0</v>
      </c>
      <c r="DT114" s="19">
        <f>IFERROR(HLOOKUP(DT$1,'Nakladova matice_2018'!$A$1:$IW$188,87,FALSE),0)</f>
        <v>0</v>
      </c>
      <c r="DU114" s="19">
        <f>IFERROR(HLOOKUP(DU$1,'Nakladova matice_2018'!$A$1:$IW$188,87,FALSE),0)</f>
        <v>1296.75</v>
      </c>
      <c r="DV114" s="19">
        <f>IFERROR(HLOOKUP(DV$1,'Nakladova matice_2018'!$A$1:$IW$188,87,FALSE),0)</f>
        <v>0</v>
      </c>
      <c r="DW114" s="19">
        <f>IFERROR(HLOOKUP(DW$1,'Nakladova matice_2018'!$A$1:$IW$188,87,FALSE),0)</f>
        <v>0</v>
      </c>
      <c r="DX114" s="19">
        <f>IFERROR(HLOOKUP(DX$1,'Nakladova matice_2018'!$A$1:$IW$188,87,FALSE),0)</f>
        <v>0</v>
      </c>
      <c r="DY114" s="19">
        <f>IFERROR(HLOOKUP(DY$1,'Nakladova matice_2018'!$A$1:$IW$188,87,FALSE),0)</f>
        <v>35188.230000000003</v>
      </c>
      <c r="DZ114" s="19">
        <f>IFERROR(HLOOKUP(DZ$1,'Nakladova matice_2018'!$A$1:$IW$188,87,FALSE),0)</f>
        <v>14907.77</v>
      </c>
      <c r="EA114" s="19">
        <f>IFERROR(HLOOKUP(EA$1,'Nakladova matice_2018'!$A$1:$IW$188,87,FALSE),0)</f>
        <v>0</v>
      </c>
      <c r="EB114" s="19">
        <f>IFERROR(HLOOKUP(EB$1,'Nakladova matice_2018'!$A$1:$IW$188,87,FALSE),0)</f>
        <v>0</v>
      </c>
      <c r="EC114" s="19">
        <f>IFERROR(HLOOKUP(EC$1,'Nakladova matice_2018'!$A$1:$IW$188,87,FALSE),0)</f>
        <v>0</v>
      </c>
      <c r="ED114" s="19">
        <f>IFERROR(HLOOKUP(ED$1,'Nakladova matice_2018'!$A$1:$IW$188,87,FALSE),0)</f>
        <v>0</v>
      </c>
      <c r="EE114" s="19">
        <f>IFERROR(HLOOKUP(EE$1,'Nakladova matice_2018'!$A$1:$IW$188,87,FALSE),0)</f>
        <v>0</v>
      </c>
      <c r="EF114" s="19">
        <f>IFERROR(HLOOKUP(EF$1,'Nakladova matice_2018'!$A$1:$IW$188,87,FALSE),0)</f>
        <v>0</v>
      </c>
      <c r="EG114" s="19">
        <f>IFERROR(HLOOKUP(EG$1,'Nakladova matice_2018'!$A$1:$IW$188,87,FALSE),0)</f>
        <v>22907.39</v>
      </c>
      <c r="EH114" s="19">
        <f>IFERROR(HLOOKUP(EH$1,'Nakladova matice_2018'!$A$1:$IW$188,87,FALSE),0)</f>
        <v>27239.35</v>
      </c>
      <c r="EI114" s="19">
        <f>IFERROR(HLOOKUP(EI$1,'Nakladova matice_2018'!$A$1:$IW$188,87,FALSE),0)</f>
        <v>0</v>
      </c>
      <c r="EJ114" s="19">
        <f>IFERROR(HLOOKUP(EJ$1,'Nakladova matice_2018'!$A$1:$IW$188,87,FALSE),0)</f>
        <v>0</v>
      </c>
      <c r="EK114" s="19">
        <f>IFERROR(HLOOKUP(EK$1,'Nakladova matice_2018'!$A$1:$IW$188,87,FALSE),0)</f>
        <v>179385.47</v>
      </c>
      <c r="EL114" s="19">
        <f>IFERROR(HLOOKUP(EL$1,'Nakladova matice_2018'!$A$1:$IW$188,87,FALSE),0)</f>
        <v>0</v>
      </c>
      <c r="EM114" s="19">
        <f>IFERROR(HLOOKUP(EM$1,'Nakladova matice_2018'!$A$1:$IW$188,87,FALSE),0)</f>
        <v>0</v>
      </c>
      <c r="EN114" s="19">
        <f>IFERROR(HLOOKUP(EN$1,'Nakladova matice_2018'!$A$1:$IW$188,87,FALSE),0)</f>
        <v>0</v>
      </c>
      <c r="EO114" s="19">
        <f>IFERROR(HLOOKUP(EO$1,'Nakladova matice_2018'!$A$1:$IW$188,87,FALSE),0)</f>
        <v>8669.08</v>
      </c>
      <c r="EP114" s="19">
        <f>IFERROR(HLOOKUP(EP$1,'Nakladova matice_2018'!$A$1:$IW$188,87,FALSE),0)</f>
        <v>0</v>
      </c>
      <c r="EQ114" s="19">
        <f>IFERROR(HLOOKUP(EQ$1,'Nakladova matice_2018'!$A$1:$IW$188,87,FALSE),0)</f>
        <v>0</v>
      </c>
      <c r="ER114" s="19">
        <f>IFERROR(HLOOKUP(ER$1,'Nakladova matice_2018'!$A$1:$IW$188,87,FALSE),0)</f>
        <v>0</v>
      </c>
      <c r="ES114" s="19">
        <f>IFERROR(HLOOKUP(ES$1,'Nakladova matice_2018'!$A$1:$IW$188,87,FALSE),0)</f>
        <v>0</v>
      </c>
      <c r="ET114" s="19">
        <f>IFERROR(HLOOKUP(ET$1,'Nakladova matice_2018'!$A$1:$IW$188,87,FALSE),0)</f>
        <v>0</v>
      </c>
      <c r="EU114" s="19">
        <f>IFERROR(HLOOKUP(EU$1,'Nakladova matice_2018'!$A$1:$IW$188,87,FALSE),0)</f>
        <v>0</v>
      </c>
      <c r="EV114" s="19">
        <f>IFERROR(HLOOKUP(EV$1,'Nakladova matice_2018'!$A$1:$IW$188,87,FALSE),0)</f>
        <v>0</v>
      </c>
      <c r="EW114" s="19">
        <f>IFERROR(HLOOKUP(EW$1,'Nakladova matice_2018'!$A$1:$IW$188,87,FALSE),0)</f>
        <v>8311.75</v>
      </c>
      <c r="EX114" s="19">
        <f>IFERROR(HLOOKUP(EX$1,'Nakladova matice_2018'!$A$1:$IW$188,87,FALSE),0)</f>
        <v>0</v>
      </c>
      <c r="EY114" s="19">
        <f>IFERROR(HLOOKUP(EY$1,'Nakladova matice_2018'!$A$1:$IW$188,87,FALSE),0)</f>
        <v>0</v>
      </c>
      <c r="EZ114" s="19">
        <f>IFERROR(HLOOKUP(EZ$1,'Nakladova matice_2018'!$A$1:$IW$188,87,FALSE),0)</f>
        <v>14037.21</v>
      </c>
      <c r="FA114" s="19">
        <f>IFERROR(HLOOKUP(FA$1,'Nakladova matice_2018'!$A$1:$IW$188,87,FALSE),0)</f>
        <v>0</v>
      </c>
      <c r="FB114" s="19">
        <f>IFERROR(HLOOKUP(FB$1,'Nakladova matice_2018'!$A$1:$IW$188,87,FALSE),0)</f>
        <v>8048</v>
      </c>
      <c r="FC114" s="19">
        <f>IFERROR(HLOOKUP(FC$1,'Nakladova matice_2018'!$A$1:$IW$188,87,FALSE),0)</f>
        <v>10292</v>
      </c>
      <c r="FD114" s="19">
        <f>IFERROR(HLOOKUP(FD$1,'Nakladova matice_2018'!$A$1:$IW$188,87,FALSE),0)</f>
        <v>0</v>
      </c>
      <c r="FE114" s="19">
        <f>IFERROR(HLOOKUP(FE$1,'Nakladova matice_2018'!$A$1:$IW$188,87,FALSE),0)</f>
        <v>0</v>
      </c>
      <c r="FF114" s="19">
        <f>IFERROR(HLOOKUP(FF$1,'Nakladova matice_2018'!$A$1:$IW$188,87,FALSE),0)</f>
        <v>5112</v>
      </c>
      <c r="FG114" s="19">
        <f>IFERROR(HLOOKUP(FG$1,'Nakladova matice_2018'!$A$1:$IW$188,87,FALSE),0)</f>
        <v>0</v>
      </c>
      <c r="FH114" s="19">
        <f>IFERROR(HLOOKUP(FH$1,'Nakladova matice_2018'!$A$1:$IW$188,87,FALSE),0)</f>
        <v>0</v>
      </c>
      <c r="FI114" s="19">
        <f>IFERROR(HLOOKUP(FI$1,'Nakladova matice_2018'!$A$1:$IW$188,87,FALSE),0)</f>
        <v>0</v>
      </c>
      <c r="FJ114" s="19">
        <f>IFERROR(HLOOKUP(FJ$1,'Nakladova matice_2018'!$A$1:$IW$188,87,FALSE),0)</f>
        <v>153336.75</v>
      </c>
      <c r="FK114" s="19">
        <f>IFERROR(HLOOKUP(FK$1,'Nakladova matice_2018'!$A$1:$IW$188,87,FALSE),0)</f>
        <v>0</v>
      </c>
      <c r="FL114" s="19">
        <f>IFERROR(HLOOKUP(FL$1,'Nakladova matice_2018'!$A$1:$IW$188,87,FALSE),0)</f>
        <v>0</v>
      </c>
      <c r="FM114" s="19">
        <f>IFERROR(HLOOKUP(FM$1,'Nakladova matice_2018'!$A$1:$IW$188,87,FALSE),0)</f>
        <v>0</v>
      </c>
      <c r="FN114" s="19">
        <f>IFERROR(HLOOKUP(FN$1,'Nakladova matice_2018'!$A$1:$IW$188,87,FALSE),0)</f>
        <v>0</v>
      </c>
      <c r="FO114" s="19">
        <f>IFERROR(HLOOKUP(FO$1,'Nakladova matice_2018'!$A$1:$IW$188,87,FALSE),0)</f>
        <v>57780.94</v>
      </c>
      <c r="FP114" s="19">
        <f>IFERROR(HLOOKUP(FP$1,'Nakladova matice_2018'!$A$1:$IW$188,87,FALSE),0)</f>
        <v>0</v>
      </c>
      <c r="FQ114" s="19">
        <f>IFERROR(HLOOKUP(FQ$1,'Nakladova matice_2018'!$A$1:$IW$188,87,FALSE),0)</f>
        <v>3048.6</v>
      </c>
      <c r="FR114" s="19">
        <f>IFERROR(HLOOKUP(FR$1,'Nakladova matice_2018'!$A$1:$IW$188,87,FALSE),0)</f>
        <v>0</v>
      </c>
      <c r="FS114" s="19">
        <f>IFERROR(HLOOKUP(FS$1,'Nakladova matice_2018'!$A$1:$IW$188,87,FALSE),0)</f>
        <v>116187.03</v>
      </c>
      <c r="FT114" s="19">
        <f>IFERROR(HLOOKUP(FT$1,'Nakladova matice_2018'!$A$1:$IW$188,87,FALSE),0)</f>
        <v>225251.84</v>
      </c>
      <c r="FU114" s="19">
        <f>IFERROR(HLOOKUP(FU$1,'Nakladova matice_2018'!$A$1:$IW$188,87,FALSE),0)</f>
        <v>13533.36</v>
      </c>
      <c r="FV114" s="19">
        <f>IFERROR(HLOOKUP(FV$1,'Nakladova matice_2018'!$A$1:$IW$188,87,FALSE),0)</f>
        <v>58063.5</v>
      </c>
      <c r="FW114" s="19">
        <f>IFERROR(HLOOKUP(FW$1,'Nakladova matice_2018'!$A$1:$IW$188,87,FALSE),0)</f>
        <v>424008.78</v>
      </c>
      <c r="FX114" s="19">
        <f>IFERROR(HLOOKUP(FX$1,'Nakladova matice_2018'!$A$1:$IW$188,87,FALSE),0)</f>
        <v>342704.85</v>
      </c>
      <c r="FY114" s="19">
        <f>IFERROR(HLOOKUP(FY$1,'Nakladova matice_2018'!$A$1:$IW$188,87,FALSE),0)</f>
        <v>217502.93</v>
      </c>
      <c r="FZ114" s="19">
        <f>IFERROR(HLOOKUP(FZ$1,'Nakladova matice_2018'!$A$1:$IW$188,87,FALSE),0)</f>
        <v>0</v>
      </c>
      <c r="GA114" s="19">
        <f>IFERROR(HLOOKUP(GA$1,'Nakladova matice_2018'!$A$1:$IW$188,87,FALSE),0)</f>
        <v>724714.51</v>
      </c>
      <c r="GB114" s="19">
        <f>IFERROR(HLOOKUP(GB$1,'Nakladova matice_2018'!$A$1:$IW$188,87,FALSE),0)</f>
        <v>204671.77</v>
      </c>
      <c r="GC114" s="19">
        <f>IFERROR(HLOOKUP(GC$1,'Nakladova matice_2018'!$A$1:$IW$188,87,FALSE),0)</f>
        <v>86335.24</v>
      </c>
      <c r="GD114" s="19">
        <f>IFERROR(HLOOKUP(GD$1,'Nakladova matice_2018'!$A$1:$IW$188,87,FALSE),0)</f>
        <v>0</v>
      </c>
      <c r="GE114" s="19">
        <f>IFERROR(HLOOKUP(GE$1,'Nakladova matice_2018'!$A$1:$IW$188,87,FALSE),0)</f>
        <v>0</v>
      </c>
      <c r="GF114" s="19">
        <f>IFERROR(HLOOKUP(GF$1,'Nakladova matice_2018'!$A$1:$IW$188,87,FALSE),0)</f>
        <v>0</v>
      </c>
      <c r="GG114" s="19">
        <f>IFERROR(HLOOKUP(GG$1,'Nakladova matice_2018'!$A$1:$IW$188,87,FALSE),0)</f>
        <v>0</v>
      </c>
      <c r="GH114" s="19">
        <f>IFERROR(HLOOKUP(GH$1,'Nakladova matice_2018'!$A$1:$IW$188,87,FALSE),0)</f>
        <v>0</v>
      </c>
      <c r="GI114" s="19">
        <f>IFERROR(HLOOKUP(GI$1,'Nakladova matice_2018'!$A$1:$IW$188,87,FALSE),0)</f>
        <v>0</v>
      </c>
      <c r="GJ114" s="19">
        <f>IFERROR(HLOOKUP(GJ$1,'Nakladova matice_2018'!$A$1:$IW$188,87,FALSE),0)</f>
        <v>0</v>
      </c>
      <c r="GK114" s="19">
        <f>IFERROR(HLOOKUP(GK$1,'Nakladova matice_2018'!$A$1:$IW$188,87,FALSE),0)</f>
        <v>0</v>
      </c>
      <c r="GL114" s="19">
        <f>IFERROR(HLOOKUP(GL$1,'Nakladova matice_2018'!$A$1:$IW$188,87,FALSE),0)</f>
        <v>0</v>
      </c>
      <c r="GM114" s="19">
        <f>IFERROR(HLOOKUP(GM$1,'Nakladova matice_2018'!$A$1:$IW$188,87,FALSE),0)</f>
        <v>18349.400000000001</v>
      </c>
      <c r="GN114" s="19">
        <f>IFERROR(HLOOKUP(GN$1,'Nakladova matice_2018'!$A$1:$IW$188,87,FALSE),0)</f>
        <v>0</v>
      </c>
      <c r="GO114" s="19">
        <f>IFERROR(HLOOKUP(GO$1,'Nakladova matice_2018'!$A$1:$IW$188,87,FALSE),0)</f>
        <v>0</v>
      </c>
      <c r="GP114" s="19">
        <f>IFERROR(HLOOKUP(GP$1,'Nakladova matice_2018'!$A$1:$IW$188,87,FALSE),0)</f>
        <v>0</v>
      </c>
      <c r="GQ114" s="19">
        <f>IFERROR(HLOOKUP(GQ$1,'Nakladova matice_2018'!$A$1:$IW$188,87,FALSE),0)</f>
        <v>0</v>
      </c>
      <c r="GR114" s="19">
        <f>IFERROR(HLOOKUP(GR$1,'Nakladova matice_2018'!$A$1:$IW$188,87,FALSE),0)</f>
        <v>0</v>
      </c>
      <c r="GS114" s="19">
        <f>IFERROR(HLOOKUP(GS$1,'Nakladova matice_2018'!$A$1:$IW$188,87,FALSE),0)</f>
        <v>0</v>
      </c>
      <c r="GT114" s="19">
        <f>IFERROR(HLOOKUP(GT$1,'Nakladova matice_2018'!$A$1:$IW$188,87,FALSE),0)</f>
        <v>0</v>
      </c>
      <c r="GU114" s="19">
        <f>IFERROR(HLOOKUP(GU$1,'Nakladova matice_2018'!$A$1:$IW$188,87,FALSE),0)</f>
        <v>0</v>
      </c>
      <c r="GV114" s="19">
        <f>IFERROR(HLOOKUP(GV$1,'Nakladova matice_2018'!$A$1:$IW$188,87,FALSE),0)</f>
        <v>1777.18</v>
      </c>
      <c r="GW114" s="19">
        <f>IFERROR(HLOOKUP(GW$1,'Nakladova matice_2018'!$A$1:$IW$188,87,FALSE),0)</f>
        <v>0</v>
      </c>
      <c r="GX114" s="19">
        <f>IFERROR(HLOOKUP(GX$1,'Nakladova matice_2018'!$A$1:$IW$188,87,FALSE),0)</f>
        <v>0</v>
      </c>
      <c r="GY114" s="19">
        <f>IFERROR(HLOOKUP(GY$1,'Nakladova matice_2018'!$A$1:$IW$188,87,FALSE),0)</f>
        <v>0</v>
      </c>
      <c r="GZ114" s="19">
        <f>IFERROR(HLOOKUP(GZ$1,'Nakladova matice_2018'!$A$1:$IW$188,87,FALSE),0)</f>
        <v>28590.49</v>
      </c>
      <c r="HA114" s="19">
        <f>IFERROR(HLOOKUP(HA$1,'Nakladova matice_2018'!$A$1:$IW$188,87,FALSE),0)</f>
        <v>20056.080000000002</v>
      </c>
      <c r="HB114" s="19">
        <f>IFERROR(HLOOKUP(HB$1,'Nakladova matice_2018'!$A$1:$IW$188,87,FALSE),0)</f>
        <v>17485.27</v>
      </c>
      <c r="HC114" s="19">
        <f>IFERROR(HLOOKUP(HC$1,'Nakladova matice_2018'!$A$1:$IW$188,87,FALSE),0)</f>
        <v>69157.31</v>
      </c>
      <c r="HD114" s="19">
        <f>IFERROR(HLOOKUP(HD$1,'Nakladova matice_2018'!$A$1:$IW$188,87,FALSE),0)</f>
        <v>0</v>
      </c>
      <c r="HE114" s="19">
        <f>IFERROR(HLOOKUP(HE$1,'Nakladova matice_2018'!$A$1:$IW$188,87,FALSE),0)</f>
        <v>138737.44</v>
      </c>
      <c r="HF114" s="19">
        <f>IFERROR(HLOOKUP(HF$1,'Nakladova matice_2018'!$A$1:$IW$188,87,FALSE),0)</f>
        <v>120996.35</v>
      </c>
      <c r="HG114" s="19">
        <f>IFERROR(HLOOKUP(HG$1,'Nakladova matice_2018'!$A$1:$IW$188,87,FALSE),0)</f>
        <v>23696.18</v>
      </c>
      <c r="HH114" s="19">
        <f>IFERROR(HLOOKUP(HH$1,'Nakladova matice_2018'!$A$1:$IW$188,87,FALSE),0)</f>
        <v>141476.49</v>
      </c>
      <c r="HI114" s="19">
        <f>IFERROR(HLOOKUP(HI$1,'Nakladova matice_2018'!$A$1:$IW$188,87,FALSE),0)</f>
        <v>0</v>
      </c>
      <c r="HJ114" s="19">
        <f>IFERROR(HLOOKUP(HJ$1,'Nakladova matice_2018'!$A$1:$IW$188,87,FALSE),0)</f>
        <v>0</v>
      </c>
      <c r="HK114" s="19">
        <f>IFERROR(HLOOKUP(HK$1,'Nakladova matice_2018'!$A$1:$IW$188,87,FALSE),0)</f>
        <v>0</v>
      </c>
      <c r="HL114" s="19">
        <f>IFERROR(HLOOKUP(HL$1,'Nakladova matice_2018'!$A$1:$IW$188,87,FALSE),0)</f>
        <v>0</v>
      </c>
      <c r="HM114" s="19">
        <f>IFERROR(HLOOKUP(HM$1,'Nakladova matice_2018'!$A$1:$IW$188,87,FALSE),0)</f>
        <v>0</v>
      </c>
      <c r="HN114" s="19">
        <f>IFERROR(HLOOKUP(HN$1,'Nakladova matice_2018'!$A$1:$IW$188,87,FALSE),0)</f>
        <v>0</v>
      </c>
      <c r="HO114" s="19">
        <f>IFERROR(HLOOKUP(HO$1,'Nakladova matice_2018'!$A$1:$IW$188,87,FALSE),0)</f>
        <v>0</v>
      </c>
      <c r="HP114" s="19">
        <f>IFERROR(HLOOKUP(HP$1,'Nakladova matice_2018'!$A$1:$IW$188,87,FALSE),0)</f>
        <v>0</v>
      </c>
      <c r="HQ114" s="19">
        <f>IFERROR(HLOOKUP(HQ$1,'Nakladova matice_2018'!$A$1:$IW$188,87,FALSE),0)</f>
        <v>0</v>
      </c>
      <c r="HR114" s="19">
        <f>IFERROR(HLOOKUP(HR$1,'Nakladova matice_2018'!$A$1:$IW$188,87,FALSE),0)</f>
        <v>0</v>
      </c>
      <c r="HS114" s="19">
        <f>IFERROR(HLOOKUP(HS$1,'Nakladova matice_2018'!$A$1:$IW$188,87,FALSE),0)</f>
        <v>0</v>
      </c>
      <c r="HT114" s="19">
        <f>IFERROR(HLOOKUP(HT$1,'Nakladova matice_2018'!$A$1:$IW$188,87,FALSE),0)</f>
        <v>0</v>
      </c>
      <c r="HU114" s="19">
        <f>IFERROR(HLOOKUP(HU$1,'Nakladova matice_2018'!$A$1:$IW$188,87,FALSE),0)</f>
        <v>0</v>
      </c>
      <c r="HV114" s="19">
        <f>IFERROR(HLOOKUP(HV$1,'Nakladova matice_2018'!$A$1:$IW$188,87,FALSE),0)</f>
        <v>0</v>
      </c>
      <c r="HW114" s="19">
        <f>IFERROR(HLOOKUP(HW$1,'Nakladova matice_2018'!$A$1:$IW$188,87,FALSE),0)</f>
        <v>0</v>
      </c>
      <c r="HX114" s="19">
        <f>IFERROR(HLOOKUP(HX$1,'Nakladova matice_2018'!$A$1:$IW$188,87,FALSE),0)</f>
        <v>0</v>
      </c>
      <c r="HY114" s="19">
        <f>IFERROR(HLOOKUP(HY$1,'Nakladova matice_2018'!$A$1:$IW$188,87,FALSE),0)</f>
        <v>0</v>
      </c>
      <c r="HZ114" s="19">
        <f>IFERROR(HLOOKUP(HZ$1,'Nakladova matice_2018'!$A$1:$IW$188,87,FALSE),0)</f>
        <v>0</v>
      </c>
      <c r="IA114" s="19">
        <f>IFERROR(HLOOKUP(IA$1,'Nakladova matice_2018'!$A$1:$IW$188,87,FALSE),0)</f>
        <v>0</v>
      </c>
      <c r="IB114" s="19">
        <f>IFERROR(HLOOKUP(IB$1,'Nakladova matice_2018'!$A$1:$IW$188,87,FALSE),0)</f>
        <v>0</v>
      </c>
      <c r="IC114" s="19">
        <f>IFERROR(HLOOKUP(IC$1,'Nakladova matice_2018'!$A$1:$IW$188,87,FALSE),0)</f>
        <v>0</v>
      </c>
      <c r="ID114" s="19">
        <f>IFERROR(HLOOKUP(ID$1,'Nakladova matice_2018'!$A$1:$IW$188,87,FALSE),0)</f>
        <v>0</v>
      </c>
      <c r="IE114" s="19">
        <f>IFERROR(HLOOKUP(IE$1,'Nakladova matice_2018'!$A$1:$IW$188,87,FALSE),0)</f>
        <v>0</v>
      </c>
      <c r="IF114" s="19">
        <f>IFERROR(HLOOKUP(IF$1,'Nakladova matice_2018'!$A$1:$IW$188,87,FALSE),0)</f>
        <v>0</v>
      </c>
      <c r="IG114" s="19">
        <f>IFERROR(HLOOKUP(IG$1,'Nakladova matice_2018'!$A$1:$IW$188,87,FALSE),0)</f>
        <v>0</v>
      </c>
      <c r="IH114" s="19">
        <f>IFERROR(HLOOKUP(IH$1,'Nakladova matice_2018'!$A$1:$IW$188,87,FALSE),0)</f>
        <v>0</v>
      </c>
      <c r="II114" s="19">
        <f>IFERROR(HLOOKUP(II$1,'Nakladova matice_2018'!$A$1:$IW$188,87,FALSE),0)</f>
        <v>0</v>
      </c>
      <c r="IJ114" s="19">
        <f>IFERROR(HLOOKUP(IJ$1,'Nakladova matice_2018'!$A$1:$IW$188,87,FALSE),0)</f>
        <v>0</v>
      </c>
      <c r="IK114" s="19">
        <f>IFERROR(HLOOKUP(IK$1,'Nakladova matice_2018'!$A$1:$IW$188,87,FALSE),0)</f>
        <v>0</v>
      </c>
      <c r="IL114" s="19">
        <f>IFERROR(HLOOKUP(IL$1,'Nakladova matice_2018'!$A$1:$IW$188,87,FALSE),0)</f>
        <v>0</v>
      </c>
      <c r="IM114" s="19">
        <f>IFERROR(HLOOKUP(IM$1,'Nakladova matice_2018'!$A$1:$IW$188,87,FALSE),0)</f>
        <v>0</v>
      </c>
      <c r="IN114" s="19">
        <f>IFERROR(HLOOKUP(IN$1,'Nakladova matice_2018'!$A$1:$IW$188,87,FALSE),0)</f>
        <v>0</v>
      </c>
      <c r="IO114" s="19">
        <f>IFERROR(HLOOKUP(IO$1,'Nakladova matice_2018'!$A$1:$IW$188,87,FALSE),0)</f>
        <v>0</v>
      </c>
      <c r="IP114" s="19">
        <f>IFERROR(HLOOKUP(IP$1,'Nakladova matice_2018'!$A$1:$IW$188,87,FALSE),0)</f>
        <v>0</v>
      </c>
      <c r="IQ114" s="19">
        <f>IFERROR(HLOOKUP(IQ$1,'Nakladova matice_2018'!$A$1:$IW$188,87,FALSE),0)</f>
        <v>0</v>
      </c>
      <c r="IR114" s="19">
        <f>IFERROR(HLOOKUP(IR$1,'Nakladova matice_2018'!$A$1:$IW$188,87,FALSE),0)</f>
        <v>0</v>
      </c>
      <c r="IS114" s="19">
        <f>IFERROR(HLOOKUP(IS$1,'Nakladova matice_2018'!$A$1:$IW$188,87,FALSE),0)</f>
        <v>0</v>
      </c>
      <c r="IT114" s="19">
        <f>IFERROR(HLOOKUP(IT$1,'Nakladova matice_2018'!$A$1:$IW$188,87,FALSE),0)</f>
        <v>0</v>
      </c>
      <c r="IU114" s="19">
        <f>IFERROR(HLOOKUP(IU$1,'Nakladova matice_2018'!$A$1:$IW$188,87,FALSE),0)</f>
        <v>0</v>
      </c>
      <c r="IV114" s="19">
        <f>IFERROR(HLOOKUP(IV$1,'Nakladova matice_2018'!$A$1:$IW$188,87,FALSE),0)</f>
        <v>0</v>
      </c>
      <c r="IW114" s="19">
        <f>IFERROR(HLOOKUP(IW$1,'Nakladova matice_2018'!$A$1:$IW$188,87,FALSE),0)</f>
        <v>0</v>
      </c>
      <c r="IX114" s="19">
        <f>IFERROR(HLOOKUP(IX$1,'Nakladova matice_2018'!$A$1:$IW$188,87,FALSE),0)</f>
        <v>0</v>
      </c>
      <c r="IY114" s="19">
        <f>IFERROR(HLOOKUP(IY$1,'Nakladova matice_2018'!$A$1:$IW$188,87,FALSE),0)</f>
        <v>0</v>
      </c>
      <c r="IZ114" s="19">
        <f>IFERROR(HLOOKUP(IZ$1,'Nakladova matice_2018'!$A$1:$IW$188,87,FALSE),0)</f>
        <v>0</v>
      </c>
      <c r="JA114" s="19">
        <f>IFERROR(HLOOKUP(JA$1,'Nakladova matice_2018'!$A$1:$IW$188,87,FALSE),0)</f>
        <v>0</v>
      </c>
      <c r="JB114" s="19">
        <f>IFERROR(HLOOKUP(JB$1,'Nakladova matice_2018'!$A$1:$IW$188,87,FALSE),0)</f>
        <v>0</v>
      </c>
      <c r="JC114" s="19">
        <f>IFERROR(HLOOKUP(JC$1,'Nakladova matice_2018'!$A$1:$IW$188,87,FALSE),0)</f>
        <v>0</v>
      </c>
      <c r="JD114" s="19">
        <f>IFERROR(HLOOKUP(JD$1,'Nakladova matice_2018'!$A$1:$IW$188,87,FALSE),0)</f>
        <v>0</v>
      </c>
      <c r="JE114" s="19">
        <f>IFERROR(HLOOKUP(JE$1,'Nakladova matice_2018'!$A$1:$IW$188,87,FALSE),0)</f>
        <v>0</v>
      </c>
      <c r="JF114" s="19">
        <f>IFERROR(HLOOKUP(JF$1,'Nakladova matice_2018'!$A$1:$IW$188,87,FALSE),0)</f>
        <v>0</v>
      </c>
      <c r="JG114" s="19">
        <f>IFERROR(HLOOKUP(JG$1,'Nakladova matice_2018'!$A$1:$IW$188,87,FALSE),0)</f>
        <v>189998.3</v>
      </c>
      <c r="JH114" s="19">
        <f>IFERROR(HLOOKUP(JH$1,'Nakladova matice_2018'!$A$1:$IW$188,87,FALSE),0)</f>
        <v>0</v>
      </c>
      <c r="JI114" s="19">
        <f>IFERROR(HLOOKUP(JI$1,'Nakladova matice_2018'!$A$1:$IW$188,87,FALSE),0)</f>
        <v>0</v>
      </c>
      <c r="JJ114" s="19">
        <f>IFERROR(HLOOKUP(JJ$1,'Nakladova matice_2018'!$A$1:$IW$188,87,FALSE),0)</f>
        <v>0</v>
      </c>
      <c r="JK114" s="19">
        <f>IFERROR(HLOOKUP(JK$1,'Nakladova matice_2018'!$A$1:$IW$188,87,FALSE),0)</f>
        <v>0</v>
      </c>
      <c r="JL114" s="19">
        <f>IFERROR(HLOOKUP(JL$1,'Nakladova matice_2018'!$A$1:$IW$188,87,FALSE),0)</f>
        <v>0</v>
      </c>
      <c r="JM114" s="19">
        <f>IFERROR(HLOOKUP(JM$1,'Nakladova matice_2018'!$A$1:$IW$188,87,FALSE),0)</f>
        <v>30012.1</v>
      </c>
      <c r="JN114" s="19">
        <f>IFERROR(HLOOKUP(JN$1,'Nakladova matice_2018'!$A$1:$IW$188,87,FALSE),0)</f>
        <v>0</v>
      </c>
      <c r="JO114" s="19">
        <f>IFERROR(HLOOKUP(JO$1,'Nakladova matice_2018'!$A$1:$IW$188,87,FALSE),0)</f>
        <v>0</v>
      </c>
      <c r="JP114" s="19">
        <f>IFERROR(HLOOKUP(JP$1,'Nakladova matice_2018'!$A$1:$IW$188,87,FALSE),0)</f>
        <v>0</v>
      </c>
      <c r="JQ114" s="19">
        <f>IFERROR(HLOOKUP(JQ$1,'Nakladova matice_2018'!$A$1:$IW$188,87,FALSE),0)</f>
        <v>0</v>
      </c>
      <c r="JR114" s="19">
        <f>IFERROR(HLOOKUP(JR$1,'Nakladova matice_2018'!$A$1:$IW$188,87,FALSE),0)</f>
        <v>285026.40000000002</v>
      </c>
      <c r="JS114" s="19">
        <f>IFERROR(HLOOKUP(JS$1,'Nakladova matice_2018'!$A$1:$IW$188,87,FALSE),0)</f>
        <v>0</v>
      </c>
      <c r="JT114" s="19">
        <f>IFERROR(HLOOKUP(JT$1,'Nakladova matice_2018'!$A$1:$IW$188,87,FALSE),0)</f>
        <v>4849.92</v>
      </c>
      <c r="JU114" s="19">
        <f>IFERROR(HLOOKUP(JU$1,'Nakladova matice_2018'!$A$1:$IW$188,87,FALSE),0)</f>
        <v>0</v>
      </c>
      <c r="JV114" s="19">
        <f>IFERROR(HLOOKUP(JV$1,'Nakladova matice_2018'!$A$1:$IW$188,87,FALSE),0)</f>
        <v>0</v>
      </c>
      <c r="JW114" s="19">
        <f>IFERROR(HLOOKUP(JW$1,'Nakladova matice_2018'!$A$1:$IW$188,87,FALSE),0)</f>
        <v>0</v>
      </c>
      <c r="JX114" s="19">
        <f>IFERROR(HLOOKUP(JX$1,'Nakladova matice_2018'!$A$1:$IW$188,87,FALSE),0)</f>
        <v>0</v>
      </c>
      <c r="JY114" s="19">
        <f>IFERROR(HLOOKUP(JY$1,'Nakladova matice_2018'!$A$1:$IW$188,87,FALSE),0)</f>
        <v>30993</v>
      </c>
      <c r="JZ114" s="19">
        <f>IFERROR(HLOOKUP(JZ$1,'Nakladova matice_2018'!$A$1:$IW$188,87,FALSE),0)</f>
        <v>0</v>
      </c>
      <c r="KA114" s="19">
        <f>IFERROR(HLOOKUP(KA$1,'Nakladova matice_2018'!$A$1:$IW$188,87,FALSE),0)</f>
        <v>0</v>
      </c>
      <c r="KB114" s="19">
        <f>IFERROR(HLOOKUP(KB$1,'Nakladova matice_2018'!$A$1:$IW$188,87,FALSE),0)</f>
        <v>0</v>
      </c>
      <c r="KC114" s="19">
        <f>IFERROR(HLOOKUP(KC$1,'Nakladova matice_2018'!$A$1:$IW$188,87,FALSE),0)</f>
        <v>186744.07</v>
      </c>
      <c r="KD114" s="19">
        <f>IFERROR(HLOOKUP(KD$1,'Nakladova matice_2018'!$A$1:$IW$188,87,FALSE),0)</f>
        <v>0</v>
      </c>
      <c r="KE114" s="19">
        <f>IFERROR(HLOOKUP(KE$1,'Nakladova matice_2018'!$A$1:$IW$188,87,FALSE),0)</f>
        <v>0</v>
      </c>
      <c r="KF114" s="19">
        <f>IFERROR(HLOOKUP(KF$1,'Nakladova matice_2018'!$A$1:$IW$188,87,FALSE),0)</f>
        <v>0</v>
      </c>
      <c r="KG114" s="19">
        <f>IFERROR(HLOOKUP(KG$1,'Nakladova matice_2018'!$A$1:$IW$188,87,FALSE),0)</f>
        <v>0</v>
      </c>
      <c r="KH114" s="19">
        <f>IFERROR(HLOOKUP(KH$1,'Nakladova matice_2018'!$A$1:$IW$188,87,FALSE),0)</f>
        <v>0</v>
      </c>
      <c r="KI114" s="19">
        <f>IFERROR(HLOOKUP(KI$1,'Nakladova matice_2018'!$A$1:$IW$188,87,FALSE),0)</f>
        <v>0</v>
      </c>
      <c r="KJ114" s="19">
        <f>IFERROR(HLOOKUP(KJ$1,'Nakladova matice_2018'!$A$1:$IW$188,87,FALSE),0)</f>
        <v>0</v>
      </c>
      <c r="KK114" s="19">
        <f>IFERROR(HLOOKUP(KK$1,'Nakladova matice_2018'!$A$1:$IW$188,87,FALSE),0)</f>
        <v>0</v>
      </c>
      <c r="KL114" s="19">
        <f>IFERROR(HLOOKUP(KL$1,'Nakladova matice_2018'!$A$1:$IW$188,87,FALSE),0)</f>
        <v>0</v>
      </c>
      <c r="KM114" s="19">
        <f>IFERROR(HLOOKUP(KM$1,'Nakladova matice_2018'!$A$1:$IW$188,87,FALSE),0)</f>
        <v>0</v>
      </c>
      <c r="KN114" s="19">
        <f>IFERROR(HLOOKUP(KN$1,'Nakladova matice_2018'!$A$1:$IW$188,87,FALSE),0)</f>
        <v>0</v>
      </c>
      <c r="KO114" s="19">
        <f>IFERROR(HLOOKUP(KO$1,'Nakladova matice_2018'!$A$1:$IW$188,87,FALSE),0)</f>
        <v>0</v>
      </c>
      <c r="KP114" s="19">
        <f>IFERROR(HLOOKUP(KP$1,'Nakladova matice_2018'!$A$1:$IW$188,87,FALSE),0)</f>
        <v>0</v>
      </c>
      <c r="KQ114" s="19">
        <f>IFERROR(HLOOKUP(KQ$1,'Nakladova matice_2018'!$A$1:$IW$188,87,FALSE),0)</f>
        <v>0</v>
      </c>
      <c r="KR114" s="19">
        <f>IFERROR(HLOOKUP(KR$1,'Nakladova matice_2018'!$A$1:$IW$188,87,FALSE),0)</f>
        <v>0</v>
      </c>
      <c r="KS114" s="19">
        <f>IFERROR(HLOOKUP(KS$1,'Nakladova matice_2018'!$A$1:$IW$188,87,FALSE),0)</f>
        <v>0</v>
      </c>
      <c r="KT114" s="19">
        <f>IFERROR(HLOOKUP(KT$1,'Nakladova matice_2018'!$A$1:$IW$188,87,FALSE),0)</f>
        <v>0</v>
      </c>
      <c r="KU114" s="19">
        <f>IFERROR(HLOOKUP(KU$1,'Nakladova matice_2018'!$A$1:$IW$188,87,FALSE),0)</f>
        <v>321555.01</v>
      </c>
      <c r="KV114" s="19">
        <f>IFERROR(HLOOKUP(KV$1,'Nakladova matice_2018'!$A$1:$IW$188,87,FALSE),0)</f>
        <v>0</v>
      </c>
      <c r="KW114" s="19">
        <f>IFERROR(HLOOKUP(KW$1,'Nakladova matice_2018'!$A$1:$IW$188,87,FALSE),0)</f>
        <v>181421.5</v>
      </c>
      <c r="KX114" s="19">
        <f>IFERROR(HLOOKUP(KX$1,'Nakladova matice_2018'!$A$1:$IW$188,87,FALSE),0)</f>
        <v>0</v>
      </c>
      <c r="KY114" s="19">
        <f>IFERROR(HLOOKUP(KY$1,'Nakladova matice_2018'!$A$1:$IW$188,87,FALSE),0)</f>
        <v>0</v>
      </c>
      <c r="KZ114" s="19">
        <f>IFERROR(HLOOKUP(KZ$1,'Nakladova matice_2018'!$A$1:$IW$188,87,FALSE),0)</f>
        <v>894741.28</v>
      </c>
      <c r="LA114" s="19">
        <f>IFERROR(HLOOKUP(LA$1,'Nakladova matice_2018'!$A$1:$IW$188,87,FALSE),0)</f>
        <v>0</v>
      </c>
      <c r="LB114" s="19">
        <f>IFERROR(HLOOKUP(LB$1,'Nakladova matice_2018'!$A$1:$IW$188,87,FALSE),0)</f>
        <v>0</v>
      </c>
      <c r="LC114" s="19">
        <f>IFERROR(HLOOKUP(LC$1,'Nakladova matice_2018'!$A$1:$IW$188,87,FALSE),0)</f>
        <v>0</v>
      </c>
      <c r="LD114" s="19">
        <f>IFERROR(HLOOKUP(LD$1,'Nakladova matice_2018'!$A$1:$IW$188,87,FALSE),0)</f>
        <v>0</v>
      </c>
      <c r="LE114" s="19">
        <f>IFERROR(HLOOKUP(LE$1,'Nakladova matice_2018'!$A$1:$IW$188,87,FALSE),0)</f>
        <v>0</v>
      </c>
      <c r="LF114" s="19">
        <f>IFERROR(HLOOKUP(LF$1,'Nakladova matice_2018'!$A$1:$IW$188,87,FALSE),0)</f>
        <v>0</v>
      </c>
      <c r="LG114" s="19">
        <f>IFERROR(HLOOKUP(LG$1,'Nakladova matice_2018'!$A$1:$IW$188,87,FALSE),0)</f>
        <v>0</v>
      </c>
      <c r="LH114" s="19">
        <f>IFERROR(HLOOKUP(LH$1,'Nakladova matice_2018'!$A$1:$IW$188,87,FALSE),0)</f>
        <v>0</v>
      </c>
      <c r="LI114" s="19">
        <f>IFERROR(HLOOKUP(LI$1,'Nakladova matice_2018'!$A$1:$IW$188,87,FALSE),0)</f>
        <v>0</v>
      </c>
      <c r="LJ114" s="19">
        <f>IFERROR(HLOOKUP(LJ$1,'Nakladova matice_2018'!$A$1:$IW$188,87,FALSE),0)</f>
        <v>0</v>
      </c>
      <c r="LK114" s="19">
        <f>IFERROR(HLOOKUP(LK$1,'Nakladova matice_2018'!$A$1:$IW$188,87,FALSE),0)</f>
        <v>0</v>
      </c>
      <c r="LL114" s="19">
        <f>IFERROR(HLOOKUP(LL$1,'Nakladova matice_2018'!$A$1:$IW$188,87,FALSE),0)</f>
        <v>0</v>
      </c>
      <c r="LM114" s="19">
        <f>IFERROR(HLOOKUP(LM$1,'Nakladova matice_2018'!$A$1:$IW$188,87,FALSE),0)</f>
        <v>0</v>
      </c>
      <c r="LN114" s="19">
        <f>IFERROR(HLOOKUP(LN$1,'Nakladova matice_2018'!$A$1:$IW$188,87,FALSE),0)</f>
        <v>0</v>
      </c>
      <c r="LO114" s="19">
        <f>IFERROR(HLOOKUP(LO$1,'Nakladova matice_2018'!$A$1:$IW$188,87,FALSE),0)</f>
        <v>0</v>
      </c>
      <c r="LP114" s="19">
        <f>IFERROR(HLOOKUP(LP$1,'Nakladova matice_2018'!$A$1:$IW$188,87,FALSE),0)</f>
        <v>0</v>
      </c>
      <c r="LQ114" s="19">
        <f>IFERROR(HLOOKUP(LQ$1,'Nakladova matice_2018'!$A$1:$IW$188,87,FALSE),0)</f>
        <v>0</v>
      </c>
      <c r="LR114" s="19">
        <f>IFERROR(HLOOKUP(LR$1,'Nakladova matice_2018'!$A$1:$IW$188,87,FALSE),0)</f>
        <v>0</v>
      </c>
      <c r="LS114" s="19">
        <f>IFERROR(HLOOKUP(LS$1,'Nakladova matice_2018'!$A$1:$IW$188,87,FALSE),0)</f>
        <v>0</v>
      </c>
      <c r="LT114" s="19">
        <f>IFERROR(HLOOKUP(LT$1,'Nakladova matice_2018'!$A$1:$IW$188,87,FALSE),0)</f>
        <v>0</v>
      </c>
      <c r="LU114" s="19">
        <f>IFERROR(HLOOKUP(LU$1,'Nakladova matice_2018'!$A$1:$IW$188,87,FALSE),0)</f>
        <v>0</v>
      </c>
      <c r="LV114" s="19">
        <f>IFERROR(HLOOKUP(LV$1,'Nakladova matice_2018'!$A$1:$IW$188,87,FALSE),0)</f>
        <v>0</v>
      </c>
      <c r="LW114" s="19">
        <f>IFERROR(HLOOKUP(LW$1,'Nakladova matice_2018'!$A$1:$IW$188,87,FALSE),0)</f>
        <v>0</v>
      </c>
      <c r="LX114" s="19">
        <f>IFERROR(HLOOKUP(LX$1,'Nakladova matice_2018'!$A$1:$IW$188,87,FALSE),0)</f>
        <v>0</v>
      </c>
      <c r="LY114" s="19">
        <f>IFERROR(HLOOKUP(LY$1,'Nakladova matice_2018'!$A$1:$IW$188,87,FALSE),0)</f>
        <v>0</v>
      </c>
      <c r="LZ114" s="19">
        <f>IFERROR(HLOOKUP(LZ$1,'Nakladova matice_2018'!$A$1:$IW$188,87,FALSE),0)</f>
        <v>0</v>
      </c>
      <c r="MA114" s="19">
        <f>IFERROR(HLOOKUP(MA$1,'Nakladova matice_2018'!$A$1:$IW$188,87,FALSE),0)</f>
        <v>0</v>
      </c>
      <c r="MB114" s="19">
        <f>IFERROR(HLOOKUP(MB$1,'Nakladova matice_2018'!$A$1:$IW$188,87,FALSE),0)</f>
        <v>0</v>
      </c>
      <c r="MC114" s="19">
        <f>IFERROR(HLOOKUP(MC$1,'Nakladova matice_2018'!$A$1:$IW$188,87,FALSE),0)</f>
        <v>0</v>
      </c>
      <c r="MD114" s="19">
        <f>IFERROR(HLOOKUP(MD$1,'Nakladova matice_2018'!$A$1:$IW$188,87,FALSE),0)</f>
        <v>0</v>
      </c>
      <c r="ME114" s="19">
        <f>IFERROR(HLOOKUP(ME$1,'Nakladova matice_2018'!$A$1:$IW$188,87,FALSE),0)</f>
        <v>0</v>
      </c>
      <c r="MF114" s="19">
        <f>IFERROR(HLOOKUP(MF$1,'Nakladova matice_2018'!$A$1:$IW$188,87,FALSE),0)</f>
        <v>0</v>
      </c>
      <c r="MG114" s="19">
        <f>IFERROR(HLOOKUP(MG$1,'Nakladova matice_2018'!$A$1:$IW$188,87,FALSE),0)</f>
        <v>0</v>
      </c>
      <c r="MH114" s="19">
        <f>IFERROR(HLOOKUP(MH$1,'Nakladova matice_2018'!$A$1:$IW$188,87,FALSE),0)</f>
        <v>0</v>
      </c>
      <c r="MI114" s="19">
        <f>IFERROR(HLOOKUP(MI$1,'Nakladova matice_2018'!$A$1:$IW$188,87,FALSE),0)</f>
        <v>0</v>
      </c>
      <c r="MJ114" s="19">
        <f>IFERROR(HLOOKUP(MJ$1,'Nakladova matice_2018'!$A$1:$IW$188,87,FALSE),0)</f>
        <v>0</v>
      </c>
      <c r="MK114" s="19">
        <f>IFERROR(HLOOKUP(MK$1,'Nakladova matice_2018'!$A$1:$IW$188,87,FALSE),0)</f>
        <v>0</v>
      </c>
      <c r="ML114" s="19">
        <f>IFERROR(HLOOKUP(ML$1,'Nakladova matice_2018'!$A$1:$IW$188,87,FALSE),0)</f>
        <v>0</v>
      </c>
      <c r="MM114" s="19">
        <f>IFERROR(HLOOKUP(MM$1,'Nakladova matice_2018'!$A$1:$IW$188,87,FALSE),0)</f>
        <v>0</v>
      </c>
      <c r="MN114" s="19">
        <f>IFERROR(HLOOKUP(MN$1,'Nakladova matice_2018'!$A$1:$IW$188,87,FALSE),0)</f>
        <v>0</v>
      </c>
      <c r="MO114" s="20">
        <f t="shared" si="85"/>
        <v>8004974.3099999996</v>
      </c>
      <c r="MP114" s="20">
        <f>MO114-'Nakladova matice_2018'!IX87</f>
        <v>0</v>
      </c>
    </row>
    <row r="115" spans="1:354" x14ac:dyDescent="0.2">
      <c r="A115" s="27">
        <v>518191</v>
      </c>
      <c r="B115" s="21" t="s">
        <v>254</v>
      </c>
      <c r="C115" s="53">
        <v>0</v>
      </c>
      <c r="D115" s="19">
        <f>IFERROR(HLOOKUP(D$1,'Nakladova matice_2018'!$A$1:$IW$188,88,FALSE),0)</f>
        <v>0</v>
      </c>
      <c r="E115" s="19">
        <f>IFERROR(HLOOKUP(E$1,'Nakladova matice_2018'!$A$1:$IW$188,88,FALSE),0)</f>
        <v>0</v>
      </c>
      <c r="F115" s="19">
        <f>IFERROR(HLOOKUP(F$1,'Nakladova matice_2018'!$A$1:$IW$188,88,FALSE),0)</f>
        <v>0</v>
      </c>
      <c r="G115" s="19">
        <f>IFERROR(HLOOKUP(G$1,'Nakladova matice_2018'!$A$1:$IW$188,88,FALSE),0)</f>
        <v>0</v>
      </c>
      <c r="H115" s="19">
        <f>IFERROR(HLOOKUP(H$1,'Nakladova matice_2018'!$A$1:$IW$188,88,FALSE),0)</f>
        <v>0</v>
      </c>
      <c r="I115" s="19">
        <f>IFERROR(HLOOKUP(I$1,'Nakladova matice_2018'!$A$1:$IW$188,88,FALSE),0)</f>
        <v>0</v>
      </c>
      <c r="J115" s="19">
        <f>IFERROR(HLOOKUP(J$1,'Nakladova matice_2018'!$A$1:$IW$188,88,FALSE),0)</f>
        <v>0</v>
      </c>
      <c r="K115" s="19">
        <f>IFERROR(HLOOKUP(K$1,'Nakladova matice_2018'!$A$1:$IW$188,88,FALSE),0)</f>
        <v>0</v>
      </c>
      <c r="L115" s="19">
        <f>IFERROR(HLOOKUP(L$1,'Nakladova matice_2018'!$A$1:$IW$188,88,FALSE),0)</f>
        <v>0</v>
      </c>
      <c r="M115" s="19">
        <f>IFERROR(HLOOKUP(M$1,'Nakladova matice_2018'!$A$1:$IW$188,88,FALSE),0)</f>
        <v>0</v>
      </c>
      <c r="N115" s="19">
        <f>IFERROR(HLOOKUP(N$1,'Nakladova matice_2018'!$A$1:$IW$188,88,FALSE),0)</f>
        <v>0</v>
      </c>
      <c r="O115" s="19">
        <f>IFERROR(HLOOKUP(O$1,'Nakladova matice_2018'!$A$1:$IW$188,88,FALSE),0)</f>
        <v>0</v>
      </c>
      <c r="P115" s="19">
        <f>IFERROR(HLOOKUP(P$1,'Nakladova matice_2018'!$A$1:$IW$188,88,FALSE),0)</f>
        <v>0</v>
      </c>
      <c r="Q115" s="19">
        <f>IFERROR(HLOOKUP(Q$1,'Nakladova matice_2018'!$A$1:$IW$188,88,FALSE),0)</f>
        <v>0</v>
      </c>
      <c r="R115" s="19">
        <f>IFERROR(HLOOKUP(R$1,'Nakladova matice_2018'!$A$1:$IW$188,88,FALSE),0)</f>
        <v>0</v>
      </c>
      <c r="S115" s="19">
        <f>IFERROR(HLOOKUP(S$1,'Nakladova matice_2018'!$A$1:$IW$188,88,FALSE),0)</f>
        <v>0</v>
      </c>
      <c r="T115" s="19">
        <f>IFERROR(HLOOKUP(T$1,'Nakladova matice_2018'!$A$1:$IW$188,88,FALSE),0)</f>
        <v>0</v>
      </c>
      <c r="U115" s="19">
        <f>IFERROR(HLOOKUP(U$1,'Nakladova matice_2018'!$A$1:$IW$188,88,FALSE),0)</f>
        <v>0</v>
      </c>
      <c r="V115" s="19">
        <f>IFERROR(HLOOKUP(V$1,'Nakladova matice_2018'!$A$1:$IW$188,88,FALSE),0)</f>
        <v>0</v>
      </c>
      <c r="W115" s="19">
        <f>IFERROR(HLOOKUP(W$1,'Nakladova matice_2018'!$A$1:$IW$188,88,FALSE),0)</f>
        <v>0</v>
      </c>
      <c r="X115" s="19">
        <f>IFERROR(HLOOKUP(X$1,'Nakladova matice_2018'!$A$1:$IW$188,88,FALSE),0)</f>
        <v>0</v>
      </c>
      <c r="Y115" s="19">
        <f>IFERROR(HLOOKUP(Y$1,'Nakladova matice_2018'!$A$1:$IW$188,88,FALSE),0)</f>
        <v>0</v>
      </c>
      <c r="Z115" s="19">
        <f>IFERROR(HLOOKUP(Z$1,'Nakladova matice_2018'!$A$1:$IW$188,88,FALSE),0)</f>
        <v>0</v>
      </c>
      <c r="AA115" s="19">
        <f>IFERROR(HLOOKUP(AA$1,'Nakladova matice_2018'!$A$1:$IW$188,88,FALSE),0)</f>
        <v>0</v>
      </c>
      <c r="AB115" s="19">
        <f>IFERROR(HLOOKUP(AB$1,'Nakladova matice_2018'!$A$1:$IW$188,88,FALSE),0)</f>
        <v>0</v>
      </c>
      <c r="AC115" s="19">
        <f>IFERROR(HLOOKUP(AC$1,'Nakladova matice_2018'!$A$1:$IW$188,88,FALSE),0)</f>
        <v>0</v>
      </c>
      <c r="AD115" s="19">
        <f>IFERROR(HLOOKUP(AD$1,'Nakladova matice_2018'!$A$1:$IW$188,88,FALSE),0)</f>
        <v>0</v>
      </c>
      <c r="AE115" s="19">
        <f>IFERROR(HLOOKUP(AE$1,'Nakladova matice_2018'!$A$1:$IW$188,88,FALSE),0)</f>
        <v>0</v>
      </c>
      <c r="AF115" s="19">
        <f>IFERROR(HLOOKUP(AF$1,'Nakladova matice_2018'!$A$1:$IW$188,88,FALSE),0)</f>
        <v>0</v>
      </c>
      <c r="AG115" s="19">
        <f>IFERROR(HLOOKUP(AG$1,'Nakladova matice_2018'!$A$1:$IW$188,88,FALSE),0)</f>
        <v>0</v>
      </c>
      <c r="AH115" s="19">
        <f>IFERROR(HLOOKUP(AH$1,'Nakladova matice_2018'!$A$1:$IW$188,88,FALSE),0)</f>
        <v>0</v>
      </c>
      <c r="AI115" s="19">
        <f>IFERROR(HLOOKUP(AI$1,'Nakladova matice_2018'!$A$1:$IW$188,88,FALSE),0)</f>
        <v>0</v>
      </c>
      <c r="AJ115" s="19">
        <f>IFERROR(HLOOKUP(AJ$1,'Nakladova matice_2018'!$A$1:$IW$188,88,FALSE),0)</f>
        <v>0</v>
      </c>
      <c r="AK115" s="19">
        <f>IFERROR(HLOOKUP(AK$1,'Nakladova matice_2018'!$A$1:$IW$188,88,FALSE),0)</f>
        <v>0</v>
      </c>
      <c r="AL115" s="19">
        <f>IFERROR(HLOOKUP(AL$1,'Nakladova matice_2018'!$A$1:$IW$188,88,FALSE),0)</f>
        <v>0</v>
      </c>
      <c r="AM115" s="19">
        <f>IFERROR(HLOOKUP(AM$1,'Nakladova matice_2018'!$A$1:$IW$188,88,FALSE),0)</f>
        <v>0</v>
      </c>
      <c r="AN115" s="19">
        <f>IFERROR(HLOOKUP(AN$1,'Nakladova matice_2018'!$A$1:$IW$188,88,FALSE),0)</f>
        <v>0</v>
      </c>
      <c r="AO115" s="19">
        <f>IFERROR(HLOOKUP(AO$1,'Nakladova matice_2018'!$A$1:$IW$188,88,FALSE),0)</f>
        <v>0</v>
      </c>
      <c r="AP115" s="19">
        <f>IFERROR(HLOOKUP(AP$1,'Nakladova matice_2018'!$A$1:$IW$188,88,FALSE),0)</f>
        <v>0</v>
      </c>
      <c r="AQ115" s="19">
        <f>IFERROR(HLOOKUP(AQ$1,'Nakladova matice_2018'!$A$1:$IW$188,88,FALSE),0)</f>
        <v>0</v>
      </c>
      <c r="AR115" s="19">
        <f>IFERROR(HLOOKUP(AR$1,'Nakladova matice_2018'!$A$1:$IW$188,88,FALSE),0)</f>
        <v>0</v>
      </c>
      <c r="AS115" s="19">
        <f>IFERROR(HLOOKUP(AS$1,'Nakladova matice_2018'!$A$1:$IW$188,88,FALSE),0)</f>
        <v>0</v>
      </c>
      <c r="AT115" s="19">
        <f>IFERROR(HLOOKUP(AT$1,'Nakladova matice_2018'!$A$1:$IW$188,88,FALSE),0)</f>
        <v>0</v>
      </c>
      <c r="AU115" s="19">
        <f>IFERROR(HLOOKUP(AU$1,'Nakladova matice_2018'!$A$1:$IW$188,88,FALSE),0)</f>
        <v>0</v>
      </c>
      <c r="AV115" s="19">
        <f>IFERROR(HLOOKUP(AV$1,'Nakladova matice_2018'!$A$1:$IW$188,88,FALSE),0)</f>
        <v>0</v>
      </c>
      <c r="AW115" s="19">
        <f>IFERROR(HLOOKUP(AW$1,'Nakladova matice_2018'!$A$1:$IW$188,88,FALSE),0)</f>
        <v>0</v>
      </c>
      <c r="AX115" s="19">
        <f>IFERROR(HLOOKUP(AX$1,'Nakladova matice_2018'!$A$1:$IW$188,88,FALSE),0)</f>
        <v>0</v>
      </c>
      <c r="AY115" s="19">
        <f>IFERROR(HLOOKUP(AY$1,'Nakladova matice_2018'!$A$1:$IW$188,88,FALSE),0)</f>
        <v>0</v>
      </c>
      <c r="AZ115" s="19">
        <f>IFERROR(HLOOKUP(AZ$1,'Nakladova matice_2018'!$A$1:$IW$188,88,FALSE),0)</f>
        <v>0</v>
      </c>
      <c r="BA115" s="19">
        <f>IFERROR(HLOOKUP(BA$1,'Nakladova matice_2018'!$A$1:$IW$188,88,FALSE),0)</f>
        <v>2089</v>
      </c>
      <c r="BB115" s="19">
        <f>IFERROR(HLOOKUP(BB$1,'Nakladova matice_2018'!$A$1:$IW$188,88,FALSE),0)</f>
        <v>0</v>
      </c>
      <c r="BC115" s="19">
        <f>IFERROR(HLOOKUP(BC$1,'Nakladova matice_2018'!$A$1:$IW$188,88,FALSE),0)</f>
        <v>0</v>
      </c>
      <c r="BD115" s="19">
        <f>IFERROR(HLOOKUP(BD$1,'Nakladova matice_2018'!$A$1:$IW$188,88,FALSE),0)</f>
        <v>16400</v>
      </c>
      <c r="BE115" s="19">
        <f>IFERROR(HLOOKUP(BE$1,'Nakladova matice_2018'!$A$1:$IW$188,88,FALSE),0)</f>
        <v>0</v>
      </c>
      <c r="BF115" s="19">
        <f>IFERROR(HLOOKUP(BF$1,'Nakladova matice_2018'!$A$1:$IW$188,88,FALSE),0)</f>
        <v>0</v>
      </c>
      <c r="BG115" s="19">
        <f>IFERROR(HLOOKUP(BG$1,'Nakladova matice_2018'!$A$1:$IW$188,88,FALSE),0)</f>
        <v>0</v>
      </c>
      <c r="BH115" s="19">
        <f>IFERROR(HLOOKUP(BH$1,'Nakladova matice_2018'!$A$1:$IW$188,88,FALSE),0)</f>
        <v>0</v>
      </c>
      <c r="BI115" s="19">
        <f>IFERROR(HLOOKUP(BI$1,'Nakladova matice_2018'!$A$1:$IW$188,88,FALSE),0)</f>
        <v>0</v>
      </c>
      <c r="BJ115" s="19">
        <f>IFERROR(HLOOKUP(BJ$1,'Nakladova matice_2018'!$A$1:$IW$188,88,FALSE),0)</f>
        <v>0</v>
      </c>
      <c r="BK115" s="19">
        <f>IFERROR(HLOOKUP(BK$1,'Nakladova matice_2018'!$A$1:$IW$188,88,FALSE),0)</f>
        <v>0</v>
      </c>
      <c r="BL115" s="19">
        <f>IFERROR(HLOOKUP(BL$1,'Nakladova matice_2018'!$A$1:$IW$188,88,FALSE),0)</f>
        <v>0</v>
      </c>
      <c r="BM115" s="19">
        <f>IFERROR(HLOOKUP(BM$1,'Nakladova matice_2018'!$A$1:$IW$188,88,FALSE),0)</f>
        <v>1514</v>
      </c>
      <c r="BN115" s="19">
        <f>IFERROR(HLOOKUP(BN$1,'Nakladova matice_2018'!$A$1:$IW$188,88,FALSE),0)</f>
        <v>0</v>
      </c>
      <c r="BO115" s="19">
        <f>IFERROR(HLOOKUP(BO$1,'Nakladova matice_2018'!$A$1:$IW$188,88,FALSE),0)</f>
        <v>0</v>
      </c>
      <c r="BP115" s="19">
        <f>IFERROR(HLOOKUP(BP$1,'Nakladova matice_2018'!$A$1:$IW$188,88,FALSE),0)</f>
        <v>0</v>
      </c>
      <c r="BQ115" s="19">
        <f>IFERROR(HLOOKUP(BQ$1,'Nakladova matice_2018'!$A$1:$IW$188,88,FALSE),0)</f>
        <v>6093.05</v>
      </c>
      <c r="BR115" s="19">
        <f>IFERROR(HLOOKUP(BR$1,'Nakladova matice_2018'!$A$1:$IW$188,88,FALSE),0)</f>
        <v>0</v>
      </c>
      <c r="BS115" s="19">
        <f>IFERROR(HLOOKUP(BS$1,'Nakladova matice_2018'!$A$1:$IW$188,88,FALSE),0)</f>
        <v>0</v>
      </c>
      <c r="BT115" s="19">
        <f>IFERROR(HLOOKUP(BT$1,'Nakladova matice_2018'!$A$1:$IW$188,88,FALSE),0)</f>
        <v>12062.97</v>
      </c>
      <c r="BU115" s="19">
        <f>IFERROR(HLOOKUP(BU$1,'Nakladova matice_2018'!$A$1:$IW$188,88,FALSE),0)</f>
        <v>0</v>
      </c>
      <c r="BV115" s="19">
        <f>IFERROR(HLOOKUP(BV$1,'Nakladova matice_2018'!$A$1:$IW$188,88,FALSE),0)</f>
        <v>0</v>
      </c>
      <c r="BW115" s="19">
        <f>IFERROR(HLOOKUP(BW$1,'Nakladova matice_2018'!$A$1:$IW$188,88,FALSE),0)</f>
        <v>0</v>
      </c>
      <c r="BX115" s="19">
        <f>IFERROR(HLOOKUP(BX$1,'Nakladova matice_2018'!$A$1:$IW$188,88,FALSE),0)</f>
        <v>6719.1</v>
      </c>
      <c r="BY115" s="19">
        <f>IFERROR(HLOOKUP(BY$1,'Nakladova matice_2018'!$A$1:$IW$188,88,FALSE),0)</f>
        <v>0</v>
      </c>
      <c r="BZ115" s="19">
        <f>IFERROR(HLOOKUP(BZ$1,'Nakladova matice_2018'!$A$1:$IW$188,88,FALSE),0)</f>
        <v>0</v>
      </c>
      <c r="CA115" s="19">
        <f>IFERROR(HLOOKUP(CA$1,'Nakladova matice_2018'!$A$1:$IW$188,88,FALSE),0)</f>
        <v>0</v>
      </c>
      <c r="CB115" s="19">
        <f>IFERROR(HLOOKUP(CB$1,'Nakladova matice_2018'!$A$1:$IW$188,88,FALSE),0)</f>
        <v>0</v>
      </c>
      <c r="CC115" s="19">
        <f>IFERROR(HLOOKUP(CC$1,'Nakladova matice_2018'!$A$1:$IW$188,88,FALSE),0)</f>
        <v>0</v>
      </c>
      <c r="CD115" s="19">
        <f>IFERROR(HLOOKUP(CD$1,'Nakladova matice_2018'!$A$1:$IW$188,88,FALSE),0)</f>
        <v>42000</v>
      </c>
      <c r="CE115" s="19">
        <f>IFERROR(HLOOKUP(CE$1,'Nakladova matice_2018'!$A$1:$IW$188,88,FALSE),0)</f>
        <v>18150</v>
      </c>
      <c r="CF115" s="19">
        <f>IFERROR(HLOOKUP(CF$1,'Nakladova matice_2018'!$A$1:$IW$188,88,FALSE),0)</f>
        <v>0</v>
      </c>
      <c r="CG115" s="19">
        <f>IFERROR(HLOOKUP(CG$1,'Nakladova matice_2018'!$A$1:$IW$188,88,FALSE),0)</f>
        <v>9926.1200000000008</v>
      </c>
      <c r="CH115" s="19">
        <f>IFERROR(HLOOKUP(CH$1,'Nakladova matice_2018'!$A$1:$IW$188,88,FALSE),0)</f>
        <v>0</v>
      </c>
      <c r="CI115" s="19">
        <f>IFERROR(HLOOKUP(CI$1,'Nakladova matice_2018'!$A$1:$IW$188,88,FALSE),0)</f>
        <v>0</v>
      </c>
      <c r="CJ115" s="19">
        <f>IFERROR(HLOOKUP(CJ$1,'Nakladova matice_2018'!$A$1:$IW$188,88,FALSE),0)</f>
        <v>0</v>
      </c>
      <c r="CK115" s="19">
        <f>IFERROR(HLOOKUP(CK$1,'Nakladova matice_2018'!$A$1:$IW$188,88,FALSE),0)</f>
        <v>0</v>
      </c>
      <c r="CL115" s="19">
        <f>IFERROR(HLOOKUP(CL$1,'Nakladova matice_2018'!$A$1:$IW$188,88,FALSE),0)</f>
        <v>0</v>
      </c>
      <c r="CM115" s="19">
        <f>IFERROR(HLOOKUP(CM$1,'Nakladova matice_2018'!$A$1:$IW$188,88,FALSE),0)</f>
        <v>0</v>
      </c>
      <c r="CN115" s="19">
        <f>IFERROR(HLOOKUP(CN$1,'Nakladova matice_2018'!$A$1:$IW$188,88,FALSE),0)</f>
        <v>201795</v>
      </c>
      <c r="CO115" s="19">
        <f>IFERROR(HLOOKUP(CO$1,'Nakladova matice_2018'!$A$1:$IW$188,88,FALSE),0)</f>
        <v>0</v>
      </c>
      <c r="CP115" s="19">
        <f>IFERROR(HLOOKUP(CP$1,'Nakladova matice_2018'!$A$1:$IW$188,88,FALSE),0)</f>
        <v>0</v>
      </c>
      <c r="CQ115" s="19">
        <f>IFERROR(HLOOKUP(CQ$1,'Nakladova matice_2018'!$A$1:$IW$188,88,FALSE),0)</f>
        <v>0</v>
      </c>
      <c r="CR115" s="19">
        <f>IFERROR(HLOOKUP(CR$1,'Nakladova matice_2018'!$A$1:$IW$188,88,FALSE),0)</f>
        <v>0</v>
      </c>
      <c r="CS115" s="19">
        <f>IFERROR(HLOOKUP(CS$1,'Nakladova matice_2018'!$A$1:$IW$188,88,FALSE),0)</f>
        <v>0</v>
      </c>
      <c r="CT115" s="19">
        <f>IFERROR(HLOOKUP(CT$1,'Nakladova matice_2018'!$A$1:$IW$188,88,FALSE),0)</f>
        <v>93738.7</v>
      </c>
      <c r="CU115" s="19">
        <f>IFERROR(HLOOKUP(CU$1,'Nakladova matice_2018'!$A$1:$IW$188,88,FALSE),0)</f>
        <v>0</v>
      </c>
      <c r="CV115" s="19">
        <f>IFERROR(HLOOKUP(CV$1,'Nakladova matice_2018'!$A$1:$IW$188,88,FALSE),0)</f>
        <v>190091</v>
      </c>
      <c r="CW115" s="19">
        <f>IFERROR(HLOOKUP(CW$1,'Nakladova matice_2018'!$A$1:$IW$188,88,FALSE),0)</f>
        <v>0</v>
      </c>
      <c r="CX115" s="19">
        <f>IFERROR(HLOOKUP(CX$1,'Nakladova matice_2018'!$A$1:$IW$188,88,FALSE),0)</f>
        <v>0</v>
      </c>
      <c r="CY115" s="19">
        <f>IFERROR(HLOOKUP(CY$1,'Nakladova matice_2018'!$A$1:$IW$188,88,FALSE),0)</f>
        <v>0</v>
      </c>
      <c r="CZ115" s="19">
        <f>IFERROR(HLOOKUP(CZ$1,'Nakladova matice_2018'!$A$1:$IW$188,88,FALSE),0)</f>
        <v>0</v>
      </c>
      <c r="DA115" s="19">
        <f>IFERROR(HLOOKUP(DA$1,'Nakladova matice_2018'!$A$1:$IW$188,88,FALSE),0)</f>
        <v>16195</v>
      </c>
      <c r="DB115" s="19">
        <f>IFERROR(HLOOKUP(DB$1,'Nakladova matice_2018'!$A$1:$IW$188,88,FALSE),0)</f>
        <v>22371.119999999999</v>
      </c>
      <c r="DC115" s="19">
        <f>IFERROR(HLOOKUP(DC$1,'Nakladova matice_2018'!$A$1:$IW$188,88,FALSE),0)</f>
        <v>0</v>
      </c>
      <c r="DD115" s="19">
        <f>IFERROR(HLOOKUP(DD$1,'Nakladova matice_2018'!$A$1:$IW$188,88,FALSE),0)</f>
        <v>0</v>
      </c>
      <c r="DE115" s="19">
        <f>IFERROR(HLOOKUP(DE$1,'Nakladova matice_2018'!$A$1:$IW$188,88,FALSE),0)</f>
        <v>0</v>
      </c>
      <c r="DF115" s="19">
        <f>IFERROR(HLOOKUP(DF$1,'Nakladova matice_2018'!$A$1:$IW$188,88,FALSE),0)</f>
        <v>0</v>
      </c>
      <c r="DG115" s="19">
        <f>IFERROR(HLOOKUP(DG$1,'Nakladova matice_2018'!$A$1:$IW$188,88,FALSE),0)</f>
        <v>257</v>
      </c>
      <c r="DH115" s="19">
        <f>IFERROR(HLOOKUP(DH$1,'Nakladova matice_2018'!$A$1:$IW$188,88,FALSE),0)</f>
        <v>0</v>
      </c>
      <c r="DI115" s="19">
        <f>IFERROR(HLOOKUP(DI$1,'Nakladova matice_2018'!$A$1:$IW$188,88,FALSE),0)</f>
        <v>0</v>
      </c>
      <c r="DJ115" s="19">
        <f>IFERROR(HLOOKUP(DJ$1,'Nakladova matice_2018'!$A$1:$IW$188,88,FALSE),0)</f>
        <v>28435</v>
      </c>
      <c r="DK115" s="19">
        <f>IFERROR(HLOOKUP(DK$1,'Nakladova matice_2018'!$A$1:$IW$188,88,FALSE),0)</f>
        <v>0</v>
      </c>
      <c r="DL115" s="19">
        <f>IFERROR(HLOOKUP(DL$1,'Nakladova matice_2018'!$A$1:$IW$188,88,FALSE),0)</f>
        <v>0</v>
      </c>
      <c r="DM115" s="19">
        <f>IFERROR(HLOOKUP(DM$1,'Nakladova matice_2018'!$A$1:$IW$188,88,FALSE),0)</f>
        <v>19844</v>
      </c>
      <c r="DN115" s="19">
        <f>IFERROR(HLOOKUP(DN$1,'Nakladova matice_2018'!$A$1:$IW$188,88,FALSE),0)</f>
        <v>2106</v>
      </c>
      <c r="DO115" s="19">
        <f>IFERROR(HLOOKUP(DO$1,'Nakladova matice_2018'!$A$1:$IW$188,88,FALSE),0)</f>
        <v>0</v>
      </c>
      <c r="DP115" s="19">
        <f>IFERROR(HLOOKUP(DP$1,'Nakladova matice_2018'!$A$1:$IW$188,88,FALSE),0)</f>
        <v>0</v>
      </c>
      <c r="DQ115" s="19">
        <f>IFERROR(HLOOKUP(DQ$1,'Nakladova matice_2018'!$A$1:$IW$188,88,FALSE),0)</f>
        <v>0</v>
      </c>
      <c r="DR115" s="19">
        <f>IFERROR(HLOOKUP(DR$1,'Nakladova matice_2018'!$A$1:$IW$188,88,FALSE),0)</f>
        <v>379823.1</v>
      </c>
      <c r="DS115" s="19">
        <f>IFERROR(HLOOKUP(DS$1,'Nakladova matice_2018'!$A$1:$IW$188,88,FALSE),0)</f>
        <v>314615</v>
      </c>
      <c r="DT115" s="19">
        <f>IFERROR(HLOOKUP(DT$1,'Nakladova matice_2018'!$A$1:$IW$188,88,FALSE),0)</f>
        <v>0</v>
      </c>
      <c r="DU115" s="19">
        <f>IFERROR(HLOOKUP(DU$1,'Nakladova matice_2018'!$A$1:$IW$188,88,FALSE),0)</f>
        <v>0</v>
      </c>
      <c r="DV115" s="19">
        <f>IFERROR(HLOOKUP(DV$1,'Nakladova matice_2018'!$A$1:$IW$188,88,FALSE),0)</f>
        <v>0</v>
      </c>
      <c r="DW115" s="19">
        <f>IFERROR(HLOOKUP(DW$1,'Nakladova matice_2018'!$A$1:$IW$188,88,FALSE),0)</f>
        <v>0</v>
      </c>
      <c r="DX115" s="19">
        <f>IFERROR(HLOOKUP(DX$1,'Nakladova matice_2018'!$A$1:$IW$188,88,FALSE),0)</f>
        <v>33524</v>
      </c>
      <c r="DY115" s="19">
        <f>IFERROR(HLOOKUP(DY$1,'Nakladova matice_2018'!$A$1:$IW$188,88,FALSE),0)</f>
        <v>0</v>
      </c>
      <c r="DZ115" s="19">
        <f>IFERROR(HLOOKUP(DZ$1,'Nakladova matice_2018'!$A$1:$IW$188,88,FALSE),0)</f>
        <v>0</v>
      </c>
      <c r="EA115" s="19">
        <f>IFERROR(HLOOKUP(EA$1,'Nakladova matice_2018'!$A$1:$IW$188,88,FALSE),0)</f>
        <v>0</v>
      </c>
      <c r="EB115" s="19">
        <f>IFERROR(HLOOKUP(EB$1,'Nakladova matice_2018'!$A$1:$IW$188,88,FALSE),0)</f>
        <v>0</v>
      </c>
      <c r="EC115" s="19">
        <f>IFERROR(HLOOKUP(EC$1,'Nakladova matice_2018'!$A$1:$IW$188,88,FALSE),0)</f>
        <v>631.80999999999995</v>
      </c>
      <c r="ED115" s="19">
        <f>IFERROR(HLOOKUP(ED$1,'Nakladova matice_2018'!$A$1:$IW$188,88,FALSE),0)</f>
        <v>0</v>
      </c>
      <c r="EE115" s="19">
        <f>IFERROR(HLOOKUP(EE$1,'Nakladova matice_2018'!$A$1:$IW$188,88,FALSE),0)</f>
        <v>77573.5</v>
      </c>
      <c r="EF115" s="19">
        <f>IFERROR(HLOOKUP(EF$1,'Nakladova matice_2018'!$A$1:$IW$188,88,FALSE),0)</f>
        <v>0</v>
      </c>
      <c r="EG115" s="19">
        <f>IFERROR(HLOOKUP(EG$1,'Nakladova matice_2018'!$A$1:$IW$188,88,FALSE),0)</f>
        <v>0</v>
      </c>
      <c r="EH115" s="19">
        <f>IFERROR(HLOOKUP(EH$1,'Nakladova matice_2018'!$A$1:$IW$188,88,FALSE),0)</f>
        <v>0</v>
      </c>
      <c r="EI115" s="19">
        <f>IFERROR(HLOOKUP(EI$1,'Nakladova matice_2018'!$A$1:$IW$188,88,FALSE),0)</f>
        <v>0</v>
      </c>
      <c r="EJ115" s="19">
        <f>IFERROR(HLOOKUP(EJ$1,'Nakladova matice_2018'!$A$1:$IW$188,88,FALSE),0)</f>
        <v>0</v>
      </c>
      <c r="EK115" s="19">
        <f>IFERROR(HLOOKUP(EK$1,'Nakladova matice_2018'!$A$1:$IW$188,88,FALSE),0)</f>
        <v>17203</v>
      </c>
      <c r="EL115" s="19">
        <f>IFERROR(HLOOKUP(EL$1,'Nakladova matice_2018'!$A$1:$IW$188,88,FALSE),0)</f>
        <v>0</v>
      </c>
      <c r="EM115" s="19">
        <f>IFERROR(HLOOKUP(EM$1,'Nakladova matice_2018'!$A$1:$IW$188,88,FALSE),0)</f>
        <v>0</v>
      </c>
      <c r="EN115" s="19">
        <f>IFERROR(HLOOKUP(EN$1,'Nakladova matice_2018'!$A$1:$IW$188,88,FALSE),0)</f>
        <v>0</v>
      </c>
      <c r="EO115" s="19">
        <f>IFERROR(HLOOKUP(EO$1,'Nakladova matice_2018'!$A$1:$IW$188,88,FALSE),0)</f>
        <v>0</v>
      </c>
      <c r="EP115" s="19">
        <f>IFERROR(HLOOKUP(EP$1,'Nakladova matice_2018'!$A$1:$IW$188,88,FALSE),0)</f>
        <v>0</v>
      </c>
      <c r="EQ115" s="19">
        <f>IFERROR(HLOOKUP(EQ$1,'Nakladova matice_2018'!$A$1:$IW$188,88,FALSE),0)</f>
        <v>0</v>
      </c>
      <c r="ER115" s="19">
        <f>IFERROR(HLOOKUP(ER$1,'Nakladova matice_2018'!$A$1:$IW$188,88,FALSE),0)</f>
        <v>0</v>
      </c>
      <c r="ES115" s="19">
        <f>IFERROR(HLOOKUP(ES$1,'Nakladova matice_2018'!$A$1:$IW$188,88,FALSE),0)</f>
        <v>0</v>
      </c>
      <c r="ET115" s="19">
        <f>IFERROR(HLOOKUP(ET$1,'Nakladova matice_2018'!$A$1:$IW$188,88,FALSE),0)</f>
        <v>0</v>
      </c>
      <c r="EU115" s="19">
        <f>IFERROR(HLOOKUP(EU$1,'Nakladova matice_2018'!$A$1:$IW$188,88,FALSE),0)</f>
        <v>0</v>
      </c>
      <c r="EV115" s="19">
        <f>IFERROR(HLOOKUP(EV$1,'Nakladova matice_2018'!$A$1:$IW$188,88,FALSE),0)</f>
        <v>0</v>
      </c>
      <c r="EW115" s="19">
        <f>IFERROR(HLOOKUP(EW$1,'Nakladova matice_2018'!$A$1:$IW$188,88,FALSE),0)</f>
        <v>0</v>
      </c>
      <c r="EX115" s="19">
        <f>IFERROR(HLOOKUP(EX$1,'Nakladova matice_2018'!$A$1:$IW$188,88,FALSE),0)</f>
        <v>0</v>
      </c>
      <c r="EY115" s="19">
        <f>IFERROR(HLOOKUP(EY$1,'Nakladova matice_2018'!$A$1:$IW$188,88,FALSE),0)</f>
        <v>0</v>
      </c>
      <c r="EZ115" s="19">
        <f>IFERROR(HLOOKUP(EZ$1,'Nakladova matice_2018'!$A$1:$IW$188,88,FALSE),0)</f>
        <v>0</v>
      </c>
      <c r="FA115" s="19">
        <f>IFERROR(HLOOKUP(FA$1,'Nakladova matice_2018'!$A$1:$IW$188,88,FALSE),0)</f>
        <v>0</v>
      </c>
      <c r="FB115" s="19">
        <f>IFERROR(HLOOKUP(FB$1,'Nakladova matice_2018'!$A$1:$IW$188,88,FALSE),0)</f>
        <v>0</v>
      </c>
      <c r="FC115" s="19">
        <f>IFERROR(HLOOKUP(FC$1,'Nakladova matice_2018'!$A$1:$IW$188,88,FALSE),0)</f>
        <v>0</v>
      </c>
      <c r="FD115" s="19">
        <f>IFERROR(HLOOKUP(FD$1,'Nakladova matice_2018'!$A$1:$IW$188,88,FALSE),0)</f>
        <v>0</v>
      </c>
      <c r="FE115" s="19">
        <f>IFERROR(HLOOKUP(FE$1,'Nakladova matice_2018'!$A$1:$IW$188,88,FALSE),0)</f>
        <v>0</v>
      </c>
      <c r="FF115" s="19">
        <f>IFERROR(HLOOKUP(FF$1,'Nakladova matice_2018'!$A$1:$IW$188,88,FALSE),0)</f>
        <v>0</v>
      </c>
      <c r="FG115" s="19">
        <f>IFERROR(HLOOKUP(FG$1,'Nakladova matice_2018'!$A$1:$IW$188,88,FALSE),0)</f>
        <v>0</v>
      </c>
      <c r="FH115" s="19">
        <f>IFERROR(HLOOKUP(FH$1,'Nakladova matice_2018'!$A$1:$IW$188,88,FALSE),0)</f>
        <v>0</v>
      </c>
      <c r="FI115" s="19">
        <f>IFERROR(HLOOKUP(FI$1,'Nakladova matice_2018'!$A$1:$IW$188,88,FALSE),0)</f>
        <v>96206</v>
      </c>
      <c r="FJ115" s="19">
        <f>IFERROR(HLOOKUP(FJ$1,'Nakladova matice_2018'!$A$1:$IW$188,88,FALSE),0)</f>
        <v>19602</v>
      </c>
      <c r="FK115" s="19">
        <f>IFERROR(HLOOKUP(FK$1,'Nakladova matice_2018'!$A$1:$IW$188,88,FALSE),0)</f>
        <v>0</v>
      </c>
      <c r="FL115" s="19">
        <f>IFERROR(HLOOKUP(FL$1,'Nakladova matice_2018'!$A$1:$IW$188,88,FALSE),0)</f>
        <v>0</v>
      </c>
      <c r="FM115" s="19">
        <f>IFERROR(HLOOKUP(FM$1,'Nakladova matice_2018'!$A$1:$IW$188,88,FALSE),0)</f>
        <v>0</v>
      </c>
      <c r="FN115" s="19">
        <f>IFERROR(HLOOKUP(FN$1,'Nakladova matice_2018'!$A$1:$IW$188,88,FALSE),0)</f>
        <v>0</v>
      </c>
      <c r="FO115" s="19">
        <f>IFERROR(HLOOKUP(FO$1,'Nakladova matice_2018'!$A$1:$IW$188,88,FALSE),0)</f>
        <v>0</v>
      </c>
      <c r="FP115" s="19">
        <f>IFERROR(HLOOKUP(FP$1,'Nakladova matice_2018'!$A$1:$IW$188,88,FALSE),0)</f>
        <v>0</v>
      </c>
      <c r="FQ115" s="19">
        <f>IFERROR(HLOOKUP(FQ$1,'Nakladova matice_2018'!$A$1:$IW$188,88,FALSE),0)</f>
        <v>0</v>
      </c>
      <c r="FR115" s="19">
        <f>IFERROR(HLOOKUP(FR$1,'Nakladova matice_2018'!$A$1:$IW$188,88,FALSE),0)</f>
        <v>0</v>
      </c>
      <c r="FS115" s="19">
        <f>IFERROR(HLOOKUP(FS$1,'Nakladova matice_2018'!$A$1:$IW$188,88,FALSE),0)</f>
        <v>0</v>
      </c>
      <c r="FT115" s="19">
        <f>IFERROR(HLOOKUP(FT$1,'Nakladova matice_2018'!$A$1:$IW$188,88,FALSE),0)</f>
        <v>0</v>
      </c>
      <c r="FU115" s="19">
        <f>IFERROR(HLOOKUP(FU$1,'Nakladova matice_2018'!$A$1:$IW$188,88,FALSE),0)</f>
        <v>0</v>
      </c>
      <c r="FV115" s="19">
        <f>IFERROR(HLOOKUP(FV$1,'Nakladova matice_2018'!$A$1:$IW$188,88,FALSE),0)</f>
        <v>0</v>
      </c>
      <c r="FW115" s="19">
        <f>IFERROR(HLOOKUP(FW$1,'Nakladova matice_2018'!$A$1:$IW$188,88,FALSE),0)</f>
        <v>0</v>
      </c>
      <c r="FX115" s="19">
        <f>IFERROR(HLOOKUP(FX$1,'Nakladova matice_2018'!$A$1:$IW$188,88,FALSE),0)</f>
        <v>0</v>
      </c>
      <c r="FY115" s="19">
        <f>IFERROR(HLOOKUP(FY$1,'Nakladova matice_2018'!$A$1:$IW$188,88,FALSE),0)</f>
        <v>0</v>
      </c>
      <c r="FZ115" s="19">
        <f>IFERROR(HLOOKUP(FZ$1,'Nakladova matice_2018'!$A$1:$IW$188,88,FALSE),0)</f>
        <v>0</v>
      </c>
      <c r="GA115" s="19">
        <f>IFERROR(HLOOKUP(GA$1,'Nakladova matice_2018'!$A$1:$IW$188,88,FALSE),0)</f>
        <v>0</v>
      </c>
      <c r="GB115" s="19">
        <f>IFERROR(HLOOKUP(GB$1,'Nakladova matice_2018'!$A$1:$IW$188,88,FALSE),0)</f>
        <v>0</v>
      </c>
      <c r="GC115" s="19">
        <f>IFERROR(HLOOKUP(GC$1,'Nakladova matice_2018'!$A$1:$IW$188,88,FALSE),0)</f>
        <v>0</v>
      </c>
      <c r="GD115" s="19">
        <f>IFERROR(HLOOKUP(GD$1,'Nakladova matice_2018'!$A$1:$IW$188,88,FALSE),0)</f>
        <v>0</v>
      </c>
      <c r="GE115" s="19">
        <f>IFERROR(HLOOKUP(GE$1,'Nakladova matice_2018'!$A$1:$IW$188,88,FALSE),0)</f>
        <v>0</v>
      </c>
      <c r="GF115" s="19">
        <f>IFERROR(HLOOKUP(GF$1,'Nakladova matice_2018'!$A$1:$IW$188,88,FALSE),0)</f>
        <v>0</v>
      </c>
      <c r="GG115" s="19">
        <f>IFERROR(HLOOKUP(GG$1,'Nakladova matice_2018'!$A$1:$IW$188,88,FALSE),0)</f>
        <v>0</v>
      </c>
      <c r="GH115" s="19">
        <f>IFERROR(HLOOKUP(GH$1,'Nakladova matice_2018'!$A$1:$IW$188,88,FALSE),0)</f>
        <v>0</v>
      </c>
      <c r="GI115" s="19">
        <f>IFERROR(HLOOKUP(GI$1,'Nakladova matice_2018'!$A$1:$IW$188,88,FALSE),0)</f>
        <v>0</v>
      </c>
      <c r="GJ115" s="19">
        <f>IFERROR(HLOOKUP(GJ$1,'Nakladova matice_2018'!$A$1:$IW$188,88,FALSE),0)</f>
        <v>0</v>
      </c>
      <c r="GK115" s="19">
        <f>IFERROR(HLOOKUP(GK$1,'Nakladova matice_2018'!$A$1:$IW$188,88,FALSE),0)</f>
        <v>0</v>
      </c>
      <c r="GL115" s="19">
        <f>IFERROR(HLOOKUP(GL$1,'Nakladova matice_2018'!$A$1:$IW$188,88,FALSE),0)</f>
        <v>0</v>
      </c>
      <c r="GM115" s="19">
        <f>IFERROR(HLOOKUP(GM$1,'Nakladova matice_2018'!$A$1:$IW$188,88,FALSE),0)</f>
        <v>0</v>
      </c>
      <c r="GN115" s="19">
        <f>IFERROR(HLOOKUP(GN$1,'Nakladova matice_2018'!$A$1:$IW$188,88,FALSE),0)</f>
        <v>0</v>
      </c>
      <c r="GO115" s="19">
        <f>IFERROR(HLOOKUP(GO$1,'Nakladova matice_2018'!$A$1:$IW$188,88,FALSE),0)</f>
        <v>0</v>
      </c>
      <c r="GP115" s="19">
        <f>IFERROR(HLOOKUP(GP$1,'Nakladova matice_2018'!$A$1:$IW$188,88,FALSE),0)</f>
        <v>0</v>
      </c>
      <c r="GQ115" s="19">
        <f>IFERROR(HLOOKUP(GQ$1,'Nakladova matice_2018'!$A$1:$IW$188,88,FALSE),0)</f>
        <v>0</v>
      </c>
      <c r="GR115" s="19">
        <f>IFERROR(HLOOKUP(GR$1,'Nakladova matice_2018'!$A$1:$IW$188,88,FALSE),0)</f>
        <v>0</v>
      </c>
      <c r="GS115" s="19">
        <f>IFERROR(HLOOKUP(GS$1,'Nakladova matice_2018'!$A$1:$IW$188,88,FALSE),0)</f>
        <v>0</v>
      </c>
      <c r="GT115" s="19">
        <f>IFERROR(HLOOKUP(GT$1,'Nakladova matice_2018'!$A$1:$IW$188,88,FALSE),0)</f>
        <v>0</v>
      </c>
      <c r="GU115" s="19">
        <f>IFERROR(HLOOKUP(GU$1,'Nakladova matice_2018'!$A$1:$IW$188,88,FALSE),0)</f>
        <v>300</v>
      </c>
      <c r="GV115" s="19">
        <f>IFERROR(HLOOKUP(GV$1,'Nakladova matice_2018'!$A$1:$IW$188,88,FALSE),0)</f>
        <v>0</v>
      </c>
      <c r="GW115" s="19">
        <f>IFERROR(HLOOKUP(GW$1,'Nakladova matice_2018'!$A$1:$IW$188,88,FALSE),0)</f>
        <v>0</v>
      </c>
      <c r="GX115" s="19">
        <f>IFERROR(HLOOKUP(GX$1,'Nakladova matice_2018'!$A$1:$IW$188,88,FALSE),0)</f>
        <v>0</v>
      </c>
      <c r="GY115" s="19">
        <f>IFERROR(HLOOKUP(GY$1,'Nakladova matice_2018'!$A$1:$IW$188,88,FALSE),0)</f>
        <v>0</v>
      </c>
      <c r="GZ115" s="19">
        <f>IFERROR(HLOOKUP(GZ$1,'Nakladova matice_2018'!$A$1:$IW$188,88,FALSE),0)</f>
        <v>0</v>
      </c>
      <c r="HA115" s="19">
        <f>IFERROR(HLOOKUP(HA$1,'Nakladova matice_2018'!$A$1:$IW$188,88,FALSE),0)</f>
        <v>2677.13</v>
      </c>
      <c r="HB115" s="19">
        <f>IFERROR(HLOOKUP(HB$1,'Nakladova matice_2018'!$A$1:$IW$188,88,FALSE),0)</f>
        <v>0</v>
      </c>
      <c r="HC115" s="19">
        <f>IFERROR(HLOOKUP(HC$1,'Nakladova matice_2018'!$A$1:$IW$188,88,FALSE),0)</f>
        <v>0</v>
      </c>
      <c r="HD115" s="19">
        <f>IFERROR(HLOOKUP(HD$1,'Nakladova matice_2018'!$A$1:$IW$188,88,FALSE),0)</f>
        <v>0</v>
      </c>
      <c r="HE115" s="19">
        <f>IFERROR(HLOOKUP(HE$1,'Nakladova matice_2018'!$A$1:$IW$188,88,FALSE),0)</f>
        <v>0</v>
      </c>
      <c r="HF115" s="19">
        <f>IFERROR(HLOOKUP(HF$1,'Nakladova matice_2018'!$A$1:$IW$188,88,FALSE),0)</f>
        <v>0</v>
      </c>
      <c r="HG115" s="19">
        <f>IFERROR(HLOOKUP(HG$1,'Nakladova matice_2018'!$A$1:$IW$188,88,FALSE),0)</f>
        <v>0</v>
      </c>
      <c r="HH115" s="19">
        <f>IFERROR(HLOOKUP(HH$1,'Nakladova matice_2018'!$A$1:$IW$188,88,FALSE),0)</f>
        <v>0</v>
      </c>
      <c r="HI115" s="19">
        <f>IFERROR(HLOOKUP(HI$1,'Nakladova matice_2018'!$A$1:$IW$188,88,FALSE),0)</f>
        <v>0</v>
      </c>
      <c r="HJ115" s="19">
        <f>IFERROR(HLOOKUP(HJ$1,'Nakladova matice_2018'!$A$1:$IW$188,88,FALSE),0)</f>
        <v>25203.05</v>
      </c>
      <c r="HK115" s="19">
        <f>IFERROR(HLOOKUP(HK$1,'Nakladova matice_2018'!$A$1:$IW$188,88,FALSE),0)</f>
        <v>74415</v>
      </c>
      <c r="HL115" s="19">
        <f>IFERROR(HLOOKUP(HL$1,'Nakladova matice_2018'!$A$1:$IW$188,88,FALSE),0)</f>
        <v>0</v>
      </c>
      <c r="HM115" s="19">
        <f>IFERROR(HLOOKUP(HM$1,'Nakladova matice_2018'!$A$1:$IW$188,88,FALSE),0)</f>
        <v>0</v>
      </c>
      <c r="HN115" s="19">
        <f>IFERROR(HLOOKUP(HN$1,'Nakladova matice_2018'!$A$1:$IW$188,88,FALSE),0)</f>
        <v>0</v>
      </c>
      <c r="HO115" s="19">
        <f>IFERROR(HLOOKUP(HO$1,'Nakladova matice_2018'!$A$1:$IW$188,88,FALSE),0)</f>
        <v>0</v>
      </c>
      <c r="HP115" s="19">
        <f>IFERROR(HLOOKUP(HP$1,'Nakladova matice_2018'!$A$1:$IW$188,88,FALSE),0)</f>
        <v>0</v>
      </c>
      <c r="HQ115" s="19">
        <f>IFERROR(HLOOKUP(HQ$1,'Nakladova matice_2018'!$A$1:$IW$188,88,FALSE),0)</f>
        <v>0</v>
      </c>
      <c r="HR115" s="19">
        <f>IFERROR(HLOOKUP(HR$1,'Nakladova matice_2018'!$A$1:$IW$188,88,FALSE),0)</f>
        <v>0</v>
      </c>
      <c r="HS115" s="19">
        <f>IFERROR(HLOOKUP(HS$1,'Nakladova matice_2018'!$A$1:$IW$188,88,FALSE),0)</f>
        <v>0</v>
      </c>
      <c r="HT115" s="19">
        <f>IFERROR(HLOOKUP(HT$1,'Nakladova matice_2018'!$A$1:$IW$188,88,FALSE),0)</f>
        <v>0</v>
      </c>
      <c r="HU115" s="19">
        <f>IFERROR(HLOOKUP(HU$1,'Nakladova matice_2018'!$A$1:$IW$188,88,FALSE),0)</f>
        <v>0</v>
      </c>
      <c r="HV115" s="19">
        <f>IFERROR(HLOOKUP(HV$1,'Nakladova matice_2018'!$A$1:$IW$188,88,FALSE),0)</f>
        <v>0</v>
      </c>
      <c r="HW115" s="19">
        <f>IFERROR(HLOOKUP(HW$1,'Nakladova matice_2018'!$A$1:$IW$188,88,FALSE),0)</f>
        <v>0</v>
      </c>
      <c r="HX115" s="19">
        <f>IFERROR(HLOOKUP(HX$1,'Nakladova matice_2018'!$A$1:$IW$188,88,FALSE),0)</f>
        <v>0</v>
      </c>
      <c r="HY115" s="19">
        <f>IFERROR(HLOOKUP(HY$1,'Nakladova matice_2018'!$A$1:$IW$188,88,FALSE),0)</f>
        <v>0</v>
      </c>
      <c r="HZ115" s="19">
        <f>IFERROR(HLOOKUP(HZ$1,'Nakladova matice_2018'!$A$1:$IW$188,88,FALSE),0)</f>
        <v>0</v>
      </c>
      <c r="IA115" s="19">
        <f>IFERROR(HLOOKUP(IA$1,'Nakladova matice_2018'!$A$1:$IW$188,88,FALSE),0)</f>
        <v>0</v>
      </c>
      <c r="IB115" s="19">
        <f>IFERROR(HLOOKUP(IB$1,'Nakladova matice_2018'!$A$1:$IW$188,88,FALSE),0)</f>
        <v>0</v>
      </c>
      <c r="IC115" s="19">
        <f>IFERROR(HLOOKUP(IC$1,'Nakladova matice_2018'!$A$1:$IW$188,88,FALSE),0)</f>
        <v>0</v>
      </c>
      <c r="ID115" s="19">
        <f>IFERROR(HLOOKUP(ID$1,'Nakladova matice_2018'!$A$1:$IW$188,88,FALSE),0)</f>
        <v>0</v>
      </c>
      <c r="IE115" s="19">
        <f>IFERROR(HLOOKUP(IE$1,'Nakladova matice_2018'!$A$1:$IW$188,88,FALSE),0)</f>
        <v>0</v>
      </c>
      <c r="IF115" s="19">
        <f>IFERROR(HLOOKUP(IF$1,'Nakladova matice_2018'!$A$1:$IW$188,88,FALSE),0)</f>
        <v>0</v>
      </c>
      <c r="IG115" s="19">
        <f>IFERROR(HLOOKUP(IG$1,'Nakladova matice_2018'!$A$1:$IW$188,88,FALSE),0)</f>
        <v>0</v>
      </c>
      <c r="IH115" s="19">
        <f>IFERROR(HLOOKUP(IH$1,'Nakladova matice_2018'!$A$1:$IW$188,88,FALSE),0)</f>
        <v>0</v>
      </c>
      <c r="II115" s="19">
        <f>IFERROR(HLOOKUP(II$1,'Nakladova matice_2018'!$A$1:$IW$188,88,FALSE),0)</f>
        <v>0</v>
      </c>
      <c r="IJ115" s="19">
        <f>IFERROR(HLOOKUP(IJ$1,'Nakladova matice_2018'!$A$1:$IW$188,88,FALSE),0)</f>
        <v>0</v>
      </c>
      <c r="IK115" s="19">
        <f>IFERROR(HLOOKUP(IK$1,'Nakladova matice_2018'!$A$1:$IW$188,88,FALSE),0)</f>
        <v>0</v>
      </c>
      <c r="IL115" s="19">
        <f>IFERROR(HLOOKUP(IL$1,'Nakladova matice_2018'!$A$1:$IW$188,88,FALSE),0)</f>
        <v>0</v>
      </c>
      <c r="IM115" s="19">
        <f>IFERROR(HLOOKUP(IM$1,'Nakladova matice_2018'!$A$1:$IW$188,88,FALSE),0)</f>
        <v>0</v>
      </c>
      <c r="IN115" s="19">
        <f>IFERROR(HLOOKUP(IN$1,'Nakladova matice_2018'!$A$1:$IW$188,88,FALSE),0)</f>
        <v>0</v>
      </c>
      <c r="IO115" s="19">
        <f>IFERROR(HLOOKUP(IO$1,'Nakladova matice_2018'!$A$1:$IW$188,88,FALSE),0)</f>
        <v>0</v>
      </c>
      <c r="IP115" s="19">
        <f>IFERROR(HLOOKUP(IP$1,'Nakladova matice_2018'!$A$1:$IW$188,88,FALSE),0)</f>
        <v>0</v>
      </c>
      <c r="IQ115" s="19">
        <f>IFERROR(HLOOKUP(IQ$1,'Nakladova matice_2018'!$A$1:$IW$188,88,FALSE),0)</f>
        <v>0</v>
      </c>
      <c r="IR115" s="19">
        <f>IFERROR(HLOOKUP(IR$1,'Nakladova matice_2018'!$A$1:$IW$188,88,FALSE),0)</f>
        <v>0</v>
      </c>
      <c r="IS115" s="19">
        <f>IFERROR(HLOOKUP(IS$1,'Nakladova matice_2018'!$A$1:$IW$188,88,FALSE),0)</f>
        <v>0</v>
      </c>
      <c r="IT115" s="19">
        <f>IFERROR(HLOOKUP(IT$1,'Nakladova matice_2018'!$A$1:$IW$188,88,FALSE),0)</f>
        <v>0</v>
      </c>
      <c r="IU115" s="19">
        <f>IFERROR(HLOOKUP(IU$1,'Nakladova matice_2018'!$A$1:$IW$188,88,FALSE),0)</f>
        <v>0</v>
      </c>
      <c r="IV115" s="19">
        <f>IFERROR(HLOOKUP(IV$1,'Nakladova matice_2018'!$A$1:$IW$188,88,FALSE),0)</f>
        <v>0</v>
      </c>
      <c r="IW115" s="19">
        <f>IFERROR(HLOOKUP(IW$1,'Nakladova matice_2018'!$A$1:$IW$188,88,FALSE),0)</f>
        <v>0</v>
      </c>
      <c r="IX115" s="19">
        <f>IFERROR(HLOOKUP(IX$1,'Nakladova matice_2018'!$A$1:$IW$188,88,FALSE),0)</f>
        <v>0</v>
      </c>
      <c r="IY115" s="19">
        <f>IFERROR(HLOOKUP(IY$1,'Nakladova matice_2018'!$A$1:$IW$188,88,FALSE),0)</f>
        <v>0</v>
      </c>
      <c r="IZ115" s="19">
        <f>IFERROR(HLOOKUP(IZ$1,'Nakladova matice_2018'!$A$1:$IW$188,88,FALSE),0)</f>
        <v>0</v>
      </c>
      <c r="JA115" s="19">
        <f>IFERROR(HLOOKUP(JA$1,'Nakladova matice_2018'!$A$1:$IW$188,88,FALSE),0)</f>
        <v>0</v>
      </c>
      <c r="JB115" s="19">
        <f>IFERROR(HLOOKUP(JB$1,'Nakladova matice_2018'!$A$1:$IW$188,88,FALSE),0)</f>
        <v>0</v>
      </c>
      <c r="JC115" s="19">
        <f>IFERROR(HLOOKUP(JC$1,'Nakladova matice_2018'!$A$1:$IW$188,88,FALSE),0)</f>
        <v>0</v>
      </c>
      <c r="JD115" s="19">
        <f>IFERROR(HLOOKUP(JD$1,'Nakladova matice_2018'!$A$1:$IW$188,88,FALSE),0)</f>
        <v>0</v>
      </c>
      <c r="JE115" s="19">
        <f>IFERROR(HLOOKUP(JE$1,'Nakladova matice_2018'!$A$1:$IW$188,88,FALSE),0)</f>
        <v>0</v>
      </c>
      <c r="JF115" s="19">
        <f>IFERROR(HLOOKUP(JF$1,'Nakladova matice_2018'!$A$1:$IW$188,88,FALSE),0)</f>
        <v>0</v>
      </c>
      <c r="JG115" s="19">
        <f>IFERROR(HLOOKUP(JG$1,'Nakladova matice_2018'!$A$1:$IW$188,88,FALSE),0)</f>
        <v>0</v>
      </c>
      <c r="JH115" s="19">
        <f>IFERROR(HLOOKUP(JH$1,'Nakladova matice_2018'!$A$1:$IW$188,88,FALSE),0)</f>
        <v>0</v>
      </c>
      <c r="JI115" s="19">
        <f>IFERROR(HLOOKUP(JI$1,'Nakladova matice_2018'!$A$1:$IW$188,88,FALSE),0)</f>
        <v>0</v>
      </c>
      <c r="JJ115" s="19">
        <f>IFERROR(HLOOKUP(JJ$1,'Nakladova matice_2018'!$A$1:$IW$188,88,FALSE),0)</f>
        <v>0</v>
      </c>
      <c r="JK115" s="19">
        <f>IFERROR(HLOOKUP(JK$1,'Nakladova matice_2018'!$A$1:$IW$188,88,FALSE),0)</f>
        <v>0</v>
      </c>
      <c r="JL115" s="19">
        <f>IFERROR(HLOOKUP(JL$1,'Nakladova matice_2018'!$A$1:$IW$188,88,FALSE),0)</f>
        <v>0</v>
      </c>
      <c r="JM115" s="19">
        <f>IFERROR(HLOOKUP(JM$1,'Nakladova matice_2018'!$A$1:$IW$188,88,FALSE),0)</f>
        <v>0</v>
      </c>
      <c r="JN115" s="19">
        <f>IFERROR(HLOOKUP(JN$1,'Nakladova matice_2018'!$A$1:$IW$188,88,FALSE),0)</f>
        <v>0</v>
      </c>
      <c r="JO115" s="19">
        <f>IFERROR(HLOOKUP(JO$1,'Nakladova matice_2018'!$A$1:$IW$188,88,FALSE),0)</f>
        <v>0</v>
      </c>
      <c r="JP115" s="19">
        <f>IFERROR(HLOOKUP(JP$1,'Nakladova matice_2018'!$A$1:$IW$188,88,FALSE),0)</f>
        <v>0</v>
      </c>
      <c r="JQ115" s="19">
        <f>IFERROR(HLOOKUP(JQ$1,'Nakladova matice_2018'!$A$1:$IW$188,88,FALSE),0)</f>
        <v>0</v>
      </c>
      <c r="JR115" s="19">
        <f>IFERROR(HLOOKUP(JR$1,'Nakladova matice_2018'!$A$1:$IW$188,88,FALSE),0)</f>
        <v>60</v>
      </c>
      <c r="JS115" s="19">
        <f>IFERROR(HLOOKUP(JS$1,'Nakladova matice_2018'!$A$1:$IW$188,88,FALSE),0)</f>
        <v>0</v>
      </c>
      <c r="JT115" s="19">
        <f>IFERROR(HLOOKUP(JT$1,'Nakladova matice_2018'!$A$1:$IW$188,88,FALSE),0)</f>
        <v>0</v>
      </c>
      <c r="JU115" s="19">
        <f>IFERROR(HLOOKUP(JU$1,'Nakladova matice_2018'!$A$1:$IW$188,88,FALSE),0)</f>
        <v>0</v>
      </c>
      <c r="JV115" s="19">
        <f>IFERROR(HLOOKUP(JV$1,'Nakladova matice_2018'!$A$1:$IW$188,88,FALSE),0)</f>
        <v>0</v>
      </c>
      <c r="JW115" s="19">
        <f>IFERROR(HLOOKUP(JW$1,'Nakladova matice_2018'!$A$1:$IW$188,88,FALSE),0)</f>
        <v>0</v>
      </c>
      <c r="JX115" s="19">
        <f>IFERROR(HLOOKUP(JX$1,'Nakladova matice_2018'!$A$1:$IW$188,88,FALSE),0)</f>
        <v>0</v>
      </c>
      <c r="JY115" s="19">
        <f>IFERROR(HLOOKUP(JY$1,'Nakladova matice_2018'!$A$1:$IW$188,88,FALSE),0)</f>
        <v>0</v>
      </c>
      <c r="JZ115" s="19">
        <f>IFERROR(HLOOKUP(JZ$1,'Nakladova matice_2018'!$A$1:$IW$188,88,FALSE),0)</f>
        <v>0</v>
      </c>
      <c r="KA115" s="19">
        <f>IFERROR(HLOOKUP(KA$1,'Nakladova matice_2018'!$A$1:$IW$188,88,FALSE),0)</f>
        <v>0</v>
      </c>
      <c r="KB115" s="19">
        <f>IFERROR(HLOOKUP(KB$1,'Nakladova matice_2018'!$A$1:$IW$188,88,FALSE),0)</f>
        <v>0</v>
      </c>
      <c r="KC115" s="19">
        <f>IFERROR(HLOOKUP(KC$1,'Nakladova matice_2018'!$A$1:$IW$188,88,FALSE),0)</f>
        <v>5591</v>
      </c>
      <c r="KD115" s="19">
        <f>IFERROR(HLOOKUP(KD$1,'Nakladova matice_2018'!$A$1:$IW$188,88,FALSE),0)</f>
        <v>8531</v>
      </c>
      <c r="KE115" s="19">
        <f>IFERROR(HLOOKUP(KE$1,'Nakladova matice_2018'!$A$1:$IW$188,88,FALSE),0)</f>
        <v>0</v>
      </c>
      <c r="KF115" s="19">
        <f>IFERROR(HLOOKUP(KF$1,'Nakladova matice_2018'!$A$1:$IW$188,88,FALSE),0)</f>
        <v>0</v>
      </c>
      <c r="KG115" s="19">
        <f>IFERROR(HLOOKUP(KG$1,'Nakladova matice_2018'!$A$1:$IW$188,88,FALSE),0)</f>
        <v>0</v>
      </c>
      <c r="KH115" s="19">
        <f>IFERROR(HLOOKUP(KH$1,'Nakladova matice_2018'!$A$1:$IW$188,88,FALSE),0)</f>
        <v>0</v>
      </c>
      <c r="KI115" s="19">
        <f>IFERROR(HLOOKUP(KI$1,'Nakladova matice_2018'!$A$1:$IW$188,88,FALSE),0)</f>
        <v>0</v>
      </c>
      <c r="KJ115" s="19">
        <f>IFERROR(HLOOKUP(KJ$1,'Nakladova matice_2018'!$A$1:$IW$188,88,FALSE),0)</f>
        <v>0</v>
      </c>
      <c r="KK115" s="19">
        <f>IFERROR(HLOOKUP(KK$1,'Nakladova matice_2018'!$A$1:$IW$188,88,FALSE),0)</f>
        <v>0</v>
      </c>
      <c r="KL115" s="19">
        <f>IFERROR(HLOOKUP(KL$1,'Nakladova matice_2018'!$A$1:$IW$188,88,FALSE),0)</f>
        <v>0</v>
      </c>
      <c r="KM115" s="19">
        <f>IFERROR(HLOOKUP(KM$1,'Nakladova matice_2018'!$A$1:$IW$188,88,FALSE),0)</f>
        <v>0</v>
      </c>
      <c r="KN115" s="19">
        <f>IFERROR(HLOOKUP(KN$1,'Nakladova matice_2018'!$A$1:$IW$188,88,FALSE),0)</f>
        <v>0</v>
      </c>
      <c r="KO115" s="19">
        <f>IFERROR(HLOOKUP(KO$1,'Nakladova matice_2018'!$A$1:$IW$188,88,FALSE),0)</f>
        <v>0</v>
      </c>
      <c r="KP115" s="19">
        <f>IFERROR(HLOOKUP(KP$1,'Nakladova matice_2018'!$A$1:$IW$188,88,FALSE),0)</f>
        <v>0</v>
      </c>
      <c r="KQ115" s="19">
        <f>IFERROR(HLOOKUP(KQ$1,'Nakladova matice_2018'!$A$1:$IW$188,88,FALSE),0)</f>
        <v>0</v>
      </c>
      <c r="KR115" s="19">
        <f>IFERROR(HLOOKUP(KR$1,'Nakladova matice_2018'!$A$1:$IW$188,88,FALSE),0)</f>
        <v>0</v>
      </c>
      <c r="KS115" s="19">
        <f>IFERROR(HLOOKUP(KS$1,'Nakladova matice_2018'!$A$1:$IW$188,88,FALSE),0)</f>
        <v>0</v>
      </c>
      <c r="KT115" s="19">
        <f>IFERROR(HLOOKUP(KT$1,'Nakladova matice_2018'!$A$1:$IW$188,88,FALSE),0)</f>
        <v>0</v>
      </c>
      <c r="KU115" s="19">
        <f>IFERROR(HLOOKUP(KU$1,'Nakladova matice_2018'!$A$1:$IW$188,88,FALSE),0)</f>
        <v>0</v>
      </c>
      <c r="KV115" s="19">
        <f>IFERROR(HLOOKUP(KV$1,'Nakladova matice_2018'!$A$1:$IW$188,88,FALSE),0)</f>
        <v>0</v>
      </c>
      <c r="KW115" s="19">
        <f>IFERROR(HLOOKUP(KW$1,'Nakladova matice_2018'!$A$1:$IW$188,88,FALSE),0)</f>
        <v>0</v>
      </c>
      <c r="KX115" s="19">
        <f>IFERROR(HLOOKUP(KX$1,'Nakladova matice_2018'!$A$1:$IW$188,88,FALSE),0)</f>
        <v>0</v>
      </c>
      <c r="KY115" s="19">
        <f>IFERROR(HLOOKUP(KY$1,'Nakladova matice_2018'!$A$1:$IW$188,88,FALSE),0)</f>
        <v>0</v>
      </c>
      <c r="KZ115" s="19">
        <f>IFERROR(HLOOKUP(KZ$1,'Nakladova matice_2018'!$A$1:$IW$188,88,FALSE),0)</f>
        <v>83192.740000000005</v>
      </c>
      <c r="LA115" s="19">
        <f>IFERROR(HLOOKUP(LA$1,'Nakladova matice_2018'!$A$1:$IW$188,88,FALSE),0)</f>
        <v>0</v>
      </c>
      <c r="LB115" s="19">
        <f>IFERROR(HLOOKUP(LB$1,'Nakladova matice_2018'!$A$1:$IW$188,88,FALSE),0)</f>
        <v>0</v>
      </c>
      <c r="LC115" s="19">
        <f>IFERROR(HLOOKUP(LC$1,'Nakladova matice_2018'!$A$1:$IW$188,88,FALSE),0)</f>
        <v>0</v>
      </c>
      <c r="LD115" s="19">
        <f>IFERROR(HLOOKUP(LD$1,'Nakladova matice_2018'!$A$1:$IW$188,88,FALSE),0)</f>
        <v>0</v>
      </c>
      <c r="LE115" s="19">
        <f>IFERROR(HLOOKUP(LE$1,'Nakladova matice_2018'!$A$1:$IW$188,88,FALSE),0)</f>
        <v>0</v>
      </c>
      <c r="LF115" s="19">
        <f>IFERROR(HLOOKUP(LF$1,'Nakladova matice_2018'!$A$1:$IW$188,88,FALSE),0)</f>
        <v>0</v>
      </c>
      <c r="LG115" s="19">
        <f>IFERROR(HLOOKUP(LG$1,'Nakladova matice_2018'!$A$1:$IW$188,88,FALSE),0)</f>
        <v>0</v>
      </c>
      <c r="LH115" s="19">
        <f>IFERROR(HLOOKUP(LH$1,'Nakladova matice_2018'!$A$1:$IW$188,88,FALSE),0)</f>
        <v>0</v>
      </c>
      <c r="LI115" s="19">
        <f>IFERROR(HLOOKUP(LI$1,'Nakladova matice_2018'!$A$1:$IW$188,88,FALSE),0)</f>
        <v>0</v>
      </c>
      <c r="LJ115" s="19">
        <f>IFERROR(HLOOKUP(LJ$1,'Nakladova matice_2018'!$A$1:$IW$188,88,FALSE),0)</f>
        <v>0</v>
      </c>
      <c r="LK115" s="19">
        <f>IFERROR(HLOOKUP(LK$1,'Nakladova matice_2018'!$A$1:$IW$188,88,FALSE),0)</f>
        <v>300580.46999999997</v>
      </c>
      <c r="LL115" s="19">
        <f>IFERROR(HLOOKUP(LL$1,'Nakladova matice_2018'!$A$1:$IW$188,88,FALSE),0)</f>
        <v>0</v>
      </c>
      <c r="LM115" s="19">
        <f>IFERROR(HLOOKUP(LM$1,'Nakladova matice_2018'!$A$1:$IW$188,88,FALSE),0)</f>
        <v>0</v>
      </c>
      <c r="LN115" s="19">
        <f>IFERROR(HLOOKUP(LN$1,'Nakladova matice_2018'!$A$1:$IW$188,88,FALSE),0)</f>
        <v>0</v>
      </c>
      <c r="LO115" s="19">
        <f>IFERROR(HLOOKUP(LO$1,'Nakladova matice_2018'!$A$1:$IW$188,88,FALSE),0)</f>
        <v>0</v>
      </c>
      <c r="LP115" s="19">
        <f>IFERROR(HLOOKUP(LP$1,'Nakladova matice_2018'!$A$1:$IW$188,88,FALSE),0)</f>
        <v>0</v>
      </c>
      <c r="LQ115" s="19">
        <f>IFERROR(HLOOKUP(LQ$1,'Nakladova matice_2018'!$A$1:$IW$188,88,FALSE),0)</f>
        <v>0</v>
      </c>
      <c r="LR115" s="19">
        <f>IFERROR(HLOOKUP(LR$1,'Nakladova matice_2018'!$A$1:$IW$188,88,FALSE),0)</f>
        <v>0</v>
      </c>
      <c r="LS115" s="19">
        <f>IFERROR(HLOOKUP(LS$1,'Nakladova matice_2018'!$A$1:$IW$188,88,FALSE),0)</f>
        <v>0</v>
      </c>
      <c r="LT115" s="19">
        <f>IFERROR(HLOOKUP(LT$1,'Nakladova matice_2018'!$A$1:$IW$188,88,FALSE),0)</f>
        <v>0</v>
      </c>
      <c r="LU115" s="19">
        <f>IFERROR(HLOOKUP(LU$1,'Nakladova matice_2018'!$A$1:$IW$188,88,FALSE),0)</f>
        <v>0</v>
      </c>
      <c r="LV115" s="19">
        <f>IFERROR(HLOOKUP(LV$1,'Nakladova matice_2018'!$A$1:$IW$188,88,FALSE),0)</f>
        <v>0</v>
      </c>
      <c r="LW115" s="19">
        <f>IFERROR(HLOOKUP(LW$1,'Nakladova matice_2018'!$A$1:$IW$188,88,FALSE),0)</f>
        <v>0</v>
      </c>
      <c r="LX115" s="19">
        <f>IFERROR(HLOOKUP(LX$1,'Nakladova matice_2018'!$A$1:$IW$188,88,FALSE),0)</f>
        <v>0</v>
      </c>
      <c r="LY115" s="19">
        <f>IFERROR(HLOOKUP(LY$1,'Nakladova matice_2018'!$A$1:$IW$188,88,FALSE),0)</f>
        <v>0</v>
      </c>
      <c r="LZ115" s="19">
        <f>IFERROR(HLOOKUP(LZ$1,'Nakladova matice_2018'!$A$1:$IW$188,88,FALSE),0)</f>
        <v>0</v>
      </c>
      <c r="MA115" s="19">
        <f>IFERROR(HLOOKUP(MA$1,'Nakladova matice_2018'!$A$1:$IW$188,88,FALSE),0)</f>
        <v>0</v>
      </c>
      <c r="MB115" s="19">
        <f>IFERROR(HLOOKUP(MB$1,'Nakladova matice_2018'!$A$1:$IW$188,88,FALSE),0)</f>
        <v>0</v>
      </c>
      <c r="MC115" s="19">
        <f>IFERROR(HLOOKUP(MC$1,'Nakladova matice_2018'!$A$1:$IW$188,88,FALSE),0)</f>
        <v>0</v>
      </c>
      <c r="MD115" s="19">
        <f>IFERROR(HLOOKUP(MD$1,'Nakladova matice_2018'!$A$1:$IW$188,88,FALSE),0)</f>
        <v>0</v>
      </c>
      <c r="ME115" s="19">
        <f>IFERROR(HLOOKUP(ME$1,'Nakladova matice_2018'!$A$1:$IW$188,88,FALSE),0)</f>
        <v>0</v>
      </c>
      <c r="MF115" s="19">
        <f>IFERROR(HLOOKUP(MF$1,'Nakladova matice_2018'!$A$1:$IW$188,88,FALSE),0)</f>
        <v>0</v>
      </c>
      <c r="MG115" s="19">
        <f>IFERROR(HLOOKUP(MG$1,'Nakladova matice_2018'!$A$1:$IW$188,88,FALSE),0)</f>
        <v>0</v>
      </c>
      <c r="MH115" s="19">
        <f>IFERROR(HLOOKUP(MH$1,'Nakladova matice_2018'!$A$1:$IW$188,88,FALSE),0)</f>
        <v>0</v>
      </c>
      <c r="MI115" s="19">
        <f>IFERROR(HLOOKUP(MI$1,'Nakladova matice_2018'!$A$1:$IW$188,88,FALSE),0)</f>
        <v>0</v>
      </c>
      <c r="MJ115" s="19">
        <f>IFERROR(HLOOKUP(MJ$1,'Nakladova matice_2018'!$A$1:$IW$188,88,FALSE),0)</f>
        <v>0</v>
      </c>
      <c r="MK115" s="19">
        <f>IFERROR(HLOOKUP(MK$1,'Nakladova matice_2018'!$A$1:$IW$188,88,FALSE),0)</f>
        <v>0</v>
      </c>
      <c r="ML115" s="19">
        <f>IFERROR(HLOOKUP(ML$1,'Nakladova matice_2018'!$A$1:$IW$188,88,FALSE),0)</f>
        <v>0</v>
      </c>
      <c r="MM115" s="19">
        <f>IFERROR(HLOOKUP(MM$1,'Nakladova matice_2018'!$A$1:$IW$188,88,FALSE),0)</f>
        <v>0</v>
      </c>
      <c r="MN115" s="19">
        <f>IFERROR(HLOOKUP(MN$1,'Nakladova matice_2018'!$A$1:$IW$188,88,FALSE),0)</f>
        <v>0</v>
      </c>
      <c r="MO115" s="20">
        <f t="shared" si="85"/>
        <v>2129515.86</v>
      </c>
      <c r="MP115" s="20">
        <f>MO115-'Nakladova matice_2018'!IX88</f>
        <v>0</v>
      </c>
    </row>
    <row r="116" spans="1:354" x14ac:dyDescent="0.2">
      <c r="A116" s="27">
        <v>518999</v>
      </c>
      <c r="B116" s="21" t="s">
        <v>255</v>
      </c>
      <c r="C116" s="53">
        <v>0</v>
      </c>
      <c r="D116" s="19">
        <f>IFERROR(HLOOKUP(D$1,'Nakladova matice_2018'!$A$1:$IW$188,89,FALSE),0)</f>
        <v>0</v>
      </c>
      <c r="E116" s="19">
        <f>IFERROR(HLOOKUP(E$1,'Nakladova matice_2018'!$A$1:$IW$188,89,FALSE),0)</f>
        <v>0</v>
      </c>
      <c r="F116" s="19">
        <f>IFERROR(HLOOKUP(F$1,'Nakladova matice_2018'!$A$1:$IW$188,89,FALSE),0)</f>
        <v>0</v>
      </c>
      <c r="G116" s="19">
        <f>IFERROR(HLOOKUP(G$1,'Nakladova matice_2018'!$A$1:$IW$188,89,FALSE),0)</f>
        <v>0</v>
      </c>
      <c r="H116" s="19">
        <f>IFERROR(HLOOKUP(H$1,'Nakladova matice_2018'!$A$1:$IW$188,89,FALSE),0)</f>
        <v>0</v>
      </c>
      <c r="I116" s="19">
        <f>IFERROR(HLOOKUP(I$1,'Nakladova matice_2018'!$A$1:$IW$188,89,FALSE),0)</f>
        <v>0</v>
      </c>
      <c r="J116" s="19">
        <f>IFERROR(HLOOKUP(J$1,'Nakladova matice_2018'!$A$1:$IW$188,89,FALSE),0)</f>
        <v>2400</v>
      </c>
      <c r="K116" s="19">
        <f>IFERROR(HLOOKUP(K$1,'Nakladova matice_2018'!$A$1:$IW$188,89,FALSE),0)</f>
        <v>0</v>
      </c>
      <c r="L116" s="19">
        <f>IFERROR(HLOOKUP(L$1,'Nakladova matice_2018'!$A$1:$IW$188,89,FALSE),0)</f>
        <v>0</v>
      </c>
      <c r="M116" s="19">
        <f>IFERROR(HLOOKUP(M$1,'Nakladova matice_2018'!$A$1:$IW$188,89,FALSE),0)</f>
        <v>0</v>
      </c>
      <c r="N116" s="19">
        <f>IFERROR(HLOOKUP(N$1,'Nakladova matice_2018'!$A$1:$IW$188,89,FALSE),0)</f>
        <v>0</v>
      </c>
      <c r="O116" s="19">
        <f>IFERROR(HLOOKUP(O$1,'Nakladova matice_2018'!$A$1:$IW$188,89,FALSE),0)</f>
        <v>0</v>
      </c>
      <c r="P116" s="19">
        <f>IFERROR(HLOOKUP(P$1,'Nakladova matice_2018'!$A$1:$IW$188,89,FALSE),0)</f>
        <v>0</v>
      </c>
      <c r="Q116" s="19">
        <f>IFERROR(HLOOKUP(Q$1,'Nakladova matice_2018'!$A$1:$IW$188,89,FALSE),0)</f>
        <v>0</v>
      </c>
      <c r="R116" s="19">
        <f>IFERROR(HLOOKUP(R$1,'Nakladova matice_2018'!$A$1:$IW$188,89,FALSE),0)</f>
        <v>0</v>
      </c>
      <c r="S116" s="19">
        <f>IFERROR(HLOOKUP(S$1,'Nakladova matice_2018'!$A$1:$IW$188,89,FALSE),0)</f>
        <v>0</v>
      </c>
      <c r="T116" s="19">
        <f>IFERROR(HLOOKUP(T$1,'Nakladova matice_2018'!$A$1:$IW$188,89,FALSE),0)</f>
        <v>0</v>
      </c>
      <c r="U116" s="19">
        <f>IFERROR(HLOOKUP(U$1,'Nakladova matice_2018'!$A$1:$IW$188,89,FALSE),0)</f>
        <v>0</v>
      </c>
      <c r="V116" s="19">
        <f>IFERROR(HLOOKUP(V$1,'Nakladova matice_2018'!$A$1:$IW$188,89,FALSE),0)</f>
        <v>0</v>
      </c>
      <c r="W116" s="19">
        <f>IFERROR(HLOOKUP(W$1,'Nakladova matice_2018'!$A$1:$IW$188,89,FALSE),0)</f>
        <v>0</v>
      </c>
      <c r="X116" s="19">
        <f>IFERROR(HLOOKUP(X$1,'Nakladova matice_2018'!$A$1:$IW$188,89,FALSE),0)</f>
        <v>0</v>
      </c>
      <c r="Y116" s="19">
        <f>IFERROR(HLOOKUP(Y$1,'Nakladova matice_2018'!$A$1:$IW$188,89,FALSE),0)</f>
        <v>0</v>
      </c>
      <c r="Z116" s="19">
        <f>IFERROR(HLOOKUP(Z$1,'Nakladova matice_2018'!$A$1:$IW$188,89,FALSE),0)</f>
        <v>0</v>
      </c>
      <c r="AA116" s="19">
        <f>IFERROR(HLOOKUP(AA$1,'Nakladova matice_2018'!$A$1:$IW$188,89,FALSE),0)</f>
        <v>0</v>
      </c>
      <c r="AB116" s="19">
        <f>IFERROR(HLOOKUP(AB$1,'Nakladova matice_2018'!$A$1:$IW$188,89,FALSE),0)</f>
        <v>0</v>
      </c>
      <c r="AC116" s="19">
        <f>IFERROR(HLOOKUP(AC$1,'Nakladova matice_2018'!$A$1:$IW$188,89,FALSE),0)</f>
        <v>0</v>
      </c>
      <c r="AD116" s="19">
        <f>IFERROR(HLOOKUP(AD$1,'Nakladova matice_2018'!$A$1:$IW$188,89,FALSE),0)</f>
        <v>0</v>
      </c>
      <c r="AE116" s="19">
        <f>IFERROR(HLOOKUP(AE$1,'Nakladova matice_2018'!$A$1:$IW$188,89,FALSE),0)</f>
        <v>0</v>
      </c>
      <c r="AF116" s="19">
        <f>IFERROR(HLOOKUP(AF$1,'Nakladova matice_2018'!$A$1:$IW$188,89,FALSE),0)</f>
        <v>0</v>
      </c>
      <c r="AG116" s="19">
        <f>IFERROR(HLOOKUP(AG$1,'Nakladova matice_2018'!$A$1:$IW$188,89,FALSE),0)</f>
        <v>0</v>
      </c>
      <c r="AH116" s="19">
        <f>IFERROR(HLOOKUP(AH$1,'Nakladova matice_2018'!$A$1:$IW$188,89,FALSE),0)</f>
        <v>0</v>
      </c>
      <c r="AI116" s="19">
        <f>IFERROR(HLOOKUP(AI$1,'Nakladova matice_2018'!$A$1:$IW$188,89,FALSE),0)</f>
        <v>0</v>
      </c>
      <c r="AJ116" s="19">
        <f>IFERROR(HLOOKUP(AJ$1,'Nakladova matice_2018'!$A$1:$IW$188,89,FALSE),0)</f>
        <v>0</v>
      </c>
      <c r="AK116" s="19">
        <f>IFERROR(HLOOKUP(AK$1,'Nakladova matice_2018'!$A$1:$IW$188,89,FALSE),0)</f>
        <v>0</v>
      </c>
      <c r="AL116" s="19">
        <f>IFERROR(HLOOKUP(AL$1,'Nakladova matice_2018'!$A$1:$IW$188,89,FALSE),0)</f>
        <v>0</v>
      </c>
      <c r="AM116" s="19">
        <f>IFERROR(HLOOKUP(AM$1,'Nakladova matice_2018'!$A$1:$IW$188,89,FALSE),0)</f>
        <v>0</v>
      </c>
      <c r="AN116" s="19">
        <f>IFERROR(HLOOKUP(AN$1,'Nakladova matice_2018'!$A$1:$IW$188,89,FALSE),0)</f>
        <v>0</v>
      </c>
      <c r="AO116" s="19">
        <f>IFERROR(HLOOKUP(AO$1,'Nakladova matice_2018'!$A$1:$IW$188,89,FALSE),0)</f>
        <v>0</v>
      </c>
      <c r="AP116" s="19">
        <f>IFERROR(HLOOKUP(AP$1,'Nakladova matice_2018'!$A$1:$IW$188,89,FALSE),0)</f>
        <v>0</v>
      </c>
      <c r="AQ116" s="19">
        <f>IFERROR(HLOOKUP(AQ$1,'Nakladova matice_2018'!$A$1:$IW$188,89,FALSE),0)</f>
        <v>0</v>
      </c>
      <c r="AR116" s="19">
        <f>IFERROR(HLOOKUP(AR$1,'Nakladova matice_2018'!$A$1:$IW$188,89,FALSE),0)</f>
        <v>0</v>
      </c>
      <c r="AS116" s="19">
        <f>IFERROR(HLOOKUP(AS$1,'Nakladova matice_2018'!$A$1:$IW$188,89,FALSE),0)</f>
        <v>0</v>
      </c>
      <c r="AT116" s="19">
        <f>IFERROR(HLOOKUP(AT$1,'Nakladova matice_2018'!$A$1:$IW$188,89,FALSE),0)</f>
        <v>0</v>
      </c>
      <c r="AU116" s="19">
        <f>IFERROR(HLOOKUP(AU$1,'Nakladova matice_2018'!$A$1:$IW$188,89,FALSE),0)</f>
        <v>0</v>
      </c>
      <c r="AV116" s="19">
        <f>IFERROR(HLOOKUP(AV$1,'Nakladova matice_2018'!$A$1:$IW$188,89,FALSE),0)</f>
        <v>0</v>
      </c>
      <c r="AW116" s="19">
        <f>IFERROR(HLOOKUP(AW$1,'Nakladova matice_2018'!$A$1:$IW$188,89,FALSE),0)</f>
        <v>0</v>
      </c>
      <c r="AX116" s="19">
        <f>IFERROR(HLOOKUP(AX$1,'Nakladova matice_2018'!$A$1:$IW$188,89,FALSE),0)</f>
        <v>0</v>
      </c>
      <c r="AY116" s="19">
        <f>IFERROR(HLOOKUP(AY$1,'Nakladova matice_2018'!$A$1:$IW$188,89,FALSE),0)</f>
        <v>0</v>
      </c>
      <c r="AZ116" s="19">
        <f>IFERROR(HLOOKUP(AZ$1,'Nakladova matice_2018'!$A$1:$IW$188,89,FALSE),0)</f>
        <v>0</v>
      </c>
      <c r="BA116" s="19">
        <f>IFERROR(HLOOKUP(BA$1,'Nakladova matice_2018'!$A$1:$IW$188,89,FALSE),0)</f>
        <v>0</v>
      </c>
      <c r="BB116" s="19">
        <f>IFERROR(HLOOKUP(BB$1,'Nakladova matice_2018'!$A$1:$IW$188,89,FALSE),0)</f>
        <v>0</v>
      </c>
      <c r="BC116" s="19">
        <f>IFERROR(HLOOKUP(BC$1,'Nakladova matice_2018'!$A$1:$IW$188,89,FALSE),0)</f>
        <v>0</v>
      </c>
      <c r="BD116" s="19">
        <f>IFERROR(HLOOKUP(BD$1,'Nakladova matice_2018'!$A$1:$IW$188,89,FALSE),0)</f>
        <v>0</v>
      </c>
      <c r="BE116" s="19">
        <f>IFERROR(HLOOKUP(BE$1,'Nakladova matice_2018'!$A$1:$IW$188,89,FALSE),0)</f>
        <v>0</v>
      </c>
      <c r="BF116" s="19">
        <f>IFERROR(HLOOKUP(BF$1,'Nakladova matice_2018'!$A$1:$IW$188,89,FALSE),0)</f>
        <v>0</v>
      </c>
      <c r="BG116" s="19">
        <f>IFERROR(HLOOKUP(BG$1,'Nakladova matice_2018'!$A$1:$IW$188,89,FALSE),0)</f>
        <v>0</v>
      </c>
      <c r="BH116" s="19">
        <f>IFERROR(HLOOKUP(BH$1,'Nakladova matice_2018'!$A$1:$IW$188,89,FALSE),0)</f>
        <v>0</v>
      </c>
      <c r="BI116" s="19">
        <f>IFERROR(HLOOKUP(BI$1,'Nakladova matice_2018'!$A$1:$IW$188,89,FALSE),0)</f>
        <v>0</v>
      </c>
      <c r="BJ116" s="19">
        <f>IFERROR(HLOOKUP(BJ$1,'Nakladova matice_2018'!$A$1:$IW$188,89,FALSE),0)</f>
        <v>0</v>
      </c>
      <c r="BK116" s="19">
        <f>IFERROR(HLOOKUP(BK$1,'Nakladova matice_2018'!$A$1:$IW$188,89,FALSE),0)</f>
        <v>0</v>
      </c>
      <c r="BL116" s="19">
        <f>IFERROR(HLOOKUP(BL$1,'Nakladova matice_2018'!$A$1:$IW$188,89,FALSE),0)</f>
        <v>0</v>
      </c>
      <c r="BM116" s="19">
        <f>IFERROR(HLOOKUP(BM$1,'Nakladova matice_2018'!$A$1:$IW$188,89,FALSE),0)</f>
        <v>0</v>
      </c>
      <c r="BN116" s="19">
        <f>IFERROR(HLOOKUP(BN$1,'Nakladova matice_2018'!$A$1:$IW$188,89,FALSE),0)</f>
        <v>0</v>
      </c>
      <c r="BO116" s="19">
        <f>IFERROR(HLOOKUP(BO$1,'Nakladova matice_2018'!$A$1:$IW$188,89,FALSE),0)</f>
        <v>0</v>
      </c>
      <c r="BP116" s="19">
        <f>IFERROR(HLOOKUP(BP$1,'Nakladova matice_2018'!$A$1:$IW$188,89,FALSE),0)</f>
        <v>0</v>
      </c>
      <c r="BQ116" s="19">
        <f>IFERROR(HLOOKUP(BQ$1,'Nakladova matice_2018'!$A$1:$IW$188,89,FALSE),0)</f>
        <v>0</v>
      </c>
      <c r="BR116" s="19">
        <f>IFERROR(HLOOKUP(BR$1,'Nakladova matice_2018'!$A$1:$IW$188,89,FALSE),0)</f>
        <v>0</v>
      </c>
      <c r="BS116" s="19">
        <f>IFERROR(HLOOKUP(BS$1,'Nakladova matice_2018'!$A$1:$IW$188,89,FALSE),0)</f>
        <v>0</v>
      </c>
      <c r="BT116" s="19">
        <f>IFERROR(HLOOKUP(BT$1,'Nakladova matice_2018'!$A$1:$IW$188,89,FALSE),0)</f>
        <v>0</v>
      </c>
      <c r="BU116" s="19">
        <f>IFERROR(HLOOKUP(BU$1,'Nakladova matice_2018'!$A$1:$IW$188,89,FALSE),0)</f>
        <v>0</v>
      </c>
      <c r="BV116" s="19">
        <f>IFERROR(HLOOKUP(BV$1,'Nakladova matice_2018'!$A$1:$IW$188,89,FALSE),0)</f>
        <v>0</v>
      </c>
      <c r="BW116" s="19">
        <f>IFERROR(HLOOKUP(BW$1,'Nakladova matice_2018'!$A$1:$IW$188,89,FALSE),0)</f>
        <v>0</v>
      </c>
      <c r="BX116" s="19">
        <f>IFERROR(HLOOKUP(BX$1,'Nakladova matice_2018'!$A$1:$IW$188,89,FALSE),0)</f>
        <v>0</v>
      </c>
      <c r="BY116" s="19">
        <f>IFERROR(HLOOKUP(BY$1,'Nakladova matice_2018'!$A$1:$IW$188,89,FALSE),0)</f>
        <v>0</v>
      </c>
      <c r="BZ116" s="19">
        <f>IFERROR(HLOOKUP(BZ$1,'Nakladova matice_2018'!$A$1:$IW$188,89,FALSE),0)</f>
        <v>0</v>
      </c>
      <c r="CA116" s="19">
        <f>IFERROR(HLOOKUP(CA$1,'Nakladova matice_2018'!$A$1:$IW$188,89,FALSE),0)</f>
        <v>0</v>
      </c>
      <c r="CB116" s="19">
        <f>IFERROR(HLOOKUP(CB$1,'Nakladova matice_2018'!$A$1:$IW$188,89,FALSE),0)</f>
        <v>0</v>
      </c>
      <c r="CC116" s="19">
        <f>IFERROR(HLOOKUP(CC$1,'Nakladova matice_2018'!$A$1:$IW$188,89,FALSE),0)</f>
        <v>17450</v>
      </c>
      <c r="CD116" s="19">
        <f>IFERROR(HLOOKUP(CD$1,'Nakladova matice_2018'!$A$1:$IW$188,89,FALSE),0)</f>
        <v>44020</v>
      </c>
      <c r="CE116" s="19">
        <f>IFERROR(HLOOKUP(CE$1,'Nakladova matice_2018'!$A$1:$IW$188,89,FALSE),0)</f>
        <v>0</v>
      </c>
      <c r="CF116" s="19">
        <f>IFERROR(HLOOKUP(CF$1,'Nakladova matice_2018'!$A$1:$IW$188,89,FALSE),0)</f>
        <v>0</v>
      </c>
      <c r="CG116" s="19">
        <f>IFERROR(HLOOKUP(CG$1,'Nakladova matice_2018'!$A$1:$IW$188,89,FALSE),0)</f>
        <v>0</v>
      </c>
      <c r="CH116" s="19">
        <f>IFERROR(HLOOKUP(CH$1,'Nakladova matice_2018'!$A$1:$IW$188,89,FALSE),0)</f>
        <v>4260</v>
      </c>
      <c r="CI116" s="19">
        <f>IFERROR(HLOOKUP(CI$1,'Nakladova matice_2018'!$A$1:$IW$188,89,FALSE),0)</f>
        <v>5680</v>
      </c>
      <c r="CJ116" s="19">
        <f>IFERROR(HLOOKUP(CJ$1,'Nakladova matice_2018'!$A$1:$IW$188,89,FALSE),0)</f>
        <v>0</v>
      </c>
      <c r="CK116" s="19">
        <f>IFERROR(HLOOKUP(CK$1,'Nakladova matice_2018'!$A$1:$IW$188,89,FALSE),0)</f>
        <v>0</v>
      </c>
      <c r="CL116" s="19">
        <f>IFERROR(HLOOKUP(CL$1,'Nakladova matice_2018'!$A$1:$IW$188,89,FALSE),0)</f>
        <v>0</v>
      </c>
      <c r="CM116" s="19">
        <f>IFERROR(HLOOKUP(CM$1,'Nakladova matice_2018'!$A$1:$IW$188,89,FALSE),0)</f>
        <v>0</v>
      </c>
      <c r="CN116" s="19">
        <f>IFERROR(HLOOKUP(CN$1,'Nakladova matice_2018'!$A$1:$IW$188,89,FALSE),0)</f>
        <v>1400</v>
      </c>
      <c r="CO116" s="19">
        <f>IFERROR(HLOOKUP(CO$1,'Nakladova matice_2018'!$A$1:$IW$188,89,FALSE),0)</f>
        <v>0</v>
      </c>
      <c r="CP116" s="19">
        <f>IFERROR(HLOOKUP(CP$1,'Nakladova matice_2018'!$A$1:$IW$188,89,FALSE),0)</f>
        <v>0</v>
      </c>
      <c r="CQ116" s="19">
        <f>IFERROR(HLOOKUP(CQ$1,'Nakladova matice_2018'!$A$1:$IW$188,89,FALSE),0)</f>
        <v>0</v>
      </c>
      <c r="CR116" s="19">
        <f>IFERROR(HLOOKUP(CR$1,'Nakladova matice_2018'!$A$1:$IW$188,89,FALSE),0)</f>
        <v>0</v>
      </c>
      <c r="CS116" s="19">
        <f>IFERROR(HLOOKUP(CS$1,'Nakladova matice_2018'!$A$1:$IW$188,89,FALSE),0)</f>
        <v>0</v>
      </c>
      <c r="CT116" s="19">
        <f>IFERROR(HLOOKUP(CT$1,'Nakladova matice_2018'!$A$1:$IW$188,89,FALSE),0)</f>
        <v>0</v>
      </c>
      <c r="CU116" s="19">
        <f>IFERROR(HLOOKUP(CU$1,'Nakladova matice_2018'!$A$1:$IW$188,89,FALSE),0)</f>
        <v>0</v>
      </c>
      <c r="CV116" s="19">
        <f>IFERROR(HLOOKUP(CV$1,'Nakladova matice_2018'!$A$1:$IW$188,89,FALSE),0)</f>
        <v>0</v>
      </c>
      <c r="CW116" s="19">
        <f>IFERROR(HLOOKUP(CW$1,'Nakladova matice_2018'!$A$1:$IW$188,89,FALSE),0)</f>
        <v>0</v>
      </c>
      <c r="CX116" s="19">
        <f>IFERROR(HLOOKUP(CX$1,'Nakladova matice_2018'!$A$1:$IW$188,89,FALSE),0)</f>
        <v>0</v>
      </c>
      <c r="CY116" s="19">
        <f>IFERROR(HLOOKUP(CY$1,'Nakladova matice_2018'!$A$1:$IW$188,89,FALSE),0)</f>
        <v>0</v>
      </c>
      <c r="CZ116" s="19">
        <f>IFERROR(HLOOKUP(CZ$1,'Nakladova matice_2018'!$A$1:$IW$188,89,FALSE),0)</f>
        <v>0</v>
      </c>
      <c r="DA116" s="19">
        <f>IFERROR(HLOOKUP(DA$1,'Nakladova matice_2018'!$A$1:$IW$188,89,FALSE),0)</f>
        <v>0</v>
      </c>
      <c r="DB116" s="19">
        <f>IFERROR(HLOOKUP(DB$1,'Nakladova matice_2018'!$A$1:$IW$188,89,FALSE),0)</f>
        <v>0</v>
      </c>
      <c r="DC116" s="19">
        <f>IFERROR(HLOOKUP(DC$1,'Nakladova matice_2018'!$A$1:$IW$188,89,FALSE),0)</f>
        <v>0</v>
      </c>
      <c r="DD116" s="19">
        <f>IFERROR(HLOOKUP(DD$1,'Nakladova matice_2018'!$A$1:$IW$188,89,FALSE),0)</f>
        <v>0</v>
      </c>
      <c r="DE116" s="19">
        <f>IFERROR(HLOOKUP(DE$1,'Nakladova matice_2018'!$A$1:$IW$188,89,FALSE),0)</f>
        <v>0</v>
      </c>
      <c r="DF116" s="19">
        <f>IFERROR(HLOOKUP(DF$1,'Nakladova matice_2018'!$A$1:$IW$188,89,FALSE),0)</f>
        <v>0</v>
      </c>
      <c r="DG116" s="19">
        <f>IFERROR(HLOOKUP(DG$1,'Nakladova matice_2018'!$A$1:$IW$188,89,FALSE),0)</f>
        <v>0</v>
      </c>
      <c r="DH116" s="19">
        <f>IFERROR(HLOOKUP(DH$1,'Nakladova matice_2018'!$A$1:$IW$188,89,FALSE),0)</f>
        <v>0</v>
      </c>
      <c r="DI116" s="19">
        <f>IFERROR(HLOOKUP(DI$1,'Nakladova matice_2018'!$A$1:$IW$188,89,FALSE),0)</f>
        <v>0</v>
      </c>
      <c r="DJ116" s="19">
        <f>IFERROR(HLOOKUP(DJ$1,'Nakladova matice_2018'!$A$1:$IW$188,89,FALSE),0)</f>
        <v>0</v>
      </c>
      <c r="DK116" s="19">
        <f>IFERROR(HLOOKUP(DK$1,'Nakladova matice_2018'!$A$1:$IW$188,89,FALSE),0)</f>
        <v>0</v>
      </c>
      <c r="DL116" s="19">
        <f>IFERROR(HLOOKUP(DL$1,'Nakladova matice_2018'!$A$1:$IW$188,89,FALSE),0)</f>
        <v>0</v>
      </c>
      <c r="DM116" s="19">
        <f>IFERROR(HLOOKUP(DM$1,'Nakladova matice_2018'!$A$1:$IW$188,89,FALSE),0)</f>
        <v>0</v>
      </c>
      <c r="DN116" s="19">
        <f>IFERROR(HLOOKUP(DN$1,'Nakladova matice_2018'!$A$1:$IW$188,89,FALSE),0)</f>
        <v>0</v>
      </c>
      <c r="DO116" s="19">
        <f>IFERROR(HLOOKUP(DO$1,'Nakladova matice_2018'!$A$1:$IW$188,89,FALSE),0)</f>
        <v>0</v>
      </c>
      <c r="DP116" s="19">
        <f>IFERROR(HLOOKUP(DP$1,'Nakladova matice_2018'!$A$1:$IW$188,89,FALSE),0)</f>
        <v>0</v>
      </c>
      <c r="DQ116" s="19">
        <f>IFERROR(HLOOKUP(DQ$1,'Nakladova matice_2018'!$A$1:$IW$188,89,FALSE),0)</f>
        <v>0</v>
      </c>
      <c r="DR116" s="19">
        <f>IFERROR(HLOOKUP(DR$1,'Nakladova matice_2018'!$A$1:$IW$188,89,FALSE),0)</f>
        <v>502403.93</v>
      </c>
      <c r="DS116" s="19">
        <f>IFERROR(HLOOKUP(DS$1,'Nakladova matice_2018'!$A$1:$IW$188,89,FALSE),0)</f>
        <v>0</v>
      </c>
      <c r="DT116" s="19">
        <f>IFERROR(HLOOKUP(DT$1,'Nakladova matice_2018'!$A$1:$IW$188,89,FALSE),0)</f>
        <v>0</v>
      </c>
      <c r="DU116" s="19">
        <f>IFERROR(HLOOKUP(DU$1,'Nakladova matice_2018'!$A$1:$IW$188,89,FALSE),0)</f>
        <v>0</v>
      </c>
      <c r="DV116" s="19">
        <f>IFERROR(HLOOKUP(DV$1,'Nakladova matice_2018'!$A$1:$IW$188,89,FALSE),0)</f>
        <v>0</v>
      </c>
      <c r="DW116" s="19">
        <f>IFERROR(HLOOKUP(DW$1,'Nakladova matice_2018'!$A$1:$IW$188,89,FALSE),0)</f>
        <v>0</v>
      </c>
      <c r="DX116" s="19">
        <f>IFERROR(HLOOKUP(DX$1,'Nakladova matice_2018'!$A$1:$IW$188,89,FALSE),0)</f>
        <v>0</v>
      </c>
      <c r="DY116" s="19">
        <f>IFERROR(HLOOKUP(DY$1,'Nakladova matice_2018'!$A$1:$IW$188,89,FALSE),0)</f>
        <v>0</v>
      </c>
      <c r="DZ116" s="19">
        <f>IFERROR(HLOOKUP(DZ$1,'Nakladova matice_2018'!$A$1:$IW$188,89,FALSE),0)</f>
        <v>0</v>
      </c>
      <c r="EA116" s="19">
        <f>IFERROR(HLOOKUP(EA$1,'Nakladova matice_2018'!$A$1:$IW$188,89,FALSE),0)</f>
        <v>0</v>
      </c>
      <c r="EB116" s="19">
        <f>IFERROR(HLOOKUP(EB$1,'Nakladova matice_2018'!$A$1:$IW$188,89,FALSE),0)</f>
        <v>0</v>
      </c>
      <c r="EC116" s="19">
        <f>IFERROR(HLOOKUP(EC$1,'Nakladova matice_2018'!$A$1:$IW$188,89,FALSE),0)</f>
        <v>0</v>
      </c>
      <c r="ED116" s="19">
        <f>IFERROR(HLOOKUP(ED$1,'Nakladova matice_2018'!$A$1:$IW$188,89,FALSE),0)</f>
        <v>0</v>
      </c>
      <c r="EE116" s="19">
        <f>IFERROR(HLOOKUP(EE$1,'Nakladova matice_2018'!$A$1:$IW$188,89,FALSE),0)</f>
        <v>0</v>
      </c>
      <c r="EF116" s="19">
        <f>IFERROR(HLOOKUP(EF$1,'Nakladova matice_2018'!$A$1:$IW$188,89,FALSE),0)</f>
        <v>0</v>
      </c>
      <c r="EG116" s="19">
        <f>IFERROR(HLOOKUP(EG$1,'Nakladova matice_2018'!$A$1:$IW$188,89,FALSE),0)</f>
        <v>0</v>
      </c>
      <c r="EH116" s="19">
        <f>IFERROR(HLOOKUP(EH$1,'Nakladova matice_2018'!$A$1:$IW$188,89,FALSE),0)</f>
        <v>0</v>
      </c>
      <c r="EI116" s="19">
        <f>IFERROR(HLOOKUP(EI$1,'Nakladova matice_2018'!$A$1:$IW$188,89,FALSE),0)</f>
        <v>0</v>
      </c>
      <c r="EJ116" s="19">
        <f>IFERROR(HLOOKUP(EJ$1,'Nakladova matice_2018'!$A$1:$IW$188,89,FALSE),0)</f>
        <v>0</v>
      </c>
      <c r="EK116" s="19">
        <f>IFERROR(HLOOKUP(EK$1,'Nakladova matice_2018'!$A$1:$IW$188,89,FALSE),0)</f>
        <v>0</v>
      </c>
      <c r="EL116" s="19">
        <f>IFERROR(HLOOKUP(EL$1,'Nakladova matice_2018'!$A$1:$IW$188,89,FALSE),0)</f>
        <v>0</v>
      </c>
      <c r="EM116" s="19">
        <f>IFERROR(HLOOKUP(EM$1,'Nakladova matice_2018'!$A$1:$IW$188,89,FALSE),0)</f>
        <v>0</v>
      </c>
      <c r="EN116" s="19">
        <f>IFERROR(HLOOKUP(EN$1,'Nakladova matice_2018'!$A$1:$IW$188,89,FALSE),0)</f>
        <v>0</v>
      </c>
      <c r="EO116" s="19">
        <f>IFERROR(HLOOKUP(EO$1,'Nakladova matice_2018'!$A$1:$IW$188,89,FALSE),0)</f>
        <v>1450</v>
      </c>
      <c r="EP116" s="19">
        <f>IFERROR(HLOOKUP(EP$1,'Nakladova matice_2018'!$A$1:$IW$188,89,FALSE),0)</f>
        <v>0</v>
      </c>
      <c r="EQ116" s="19">
        <f>IFERROR(HLOOKUP(EQ$1,'Nakladova matice_2018'!$A$1:$IW$188,89,FALSE),0)</f>
        <v>0</v>
      </c>
      <c r="ER116" s="19">
        <f>IFERROR(HLOOKUP(ER$1,'Nakladova matice_2018'!$A$1:$IW$188,89,FALSE),0)</f>
        <v>0</v>
      </c>
      <c r="ES116" s="19">
        <f>IFERROR(HLOOKUP(ES$1,'Nakladova matice_2018'!$A$1:$IW$188,89,FALSE),0)</f>
        <v>0</v>
      </c>
      <c r="ET116" s="19">
        <f>IFERROR(HLOOKUP(ET$1,'Nakladova matice_2018'!$A$1:$IW$188,89,FALSE),0)</f>
        <v>0</v>
      </c>
      <c r="EU116" s="19">
        <f>IFERROR(HLOOKUP(EU$1,'Nakladova matice_2018'!$A$1:$IW$188,89,FALSE),0)</f>
        <v>0</v>
      </c>
      <c r="EV116" s="19">
        <f>IFERROR(HLOOKUP(EV$1,'Nakladova matice_2018'!$A$1:$IW$188,89,FALSE),0)</f>
        <v>0</v>
      </c>
      <c r="EW116" s="19">
        <f>IFERROR(HLOOKUP(EW$1,'Nakladova matice_2018'!$A$1:$IW$188,89,FALSE),0)</f>
        <v>0</v>
      </c>
      <c r="EX116" s="19">
        <f>IFERROR(HLOOKUP(EX$1,'Nakladova matice_2018'!$A$1:$IW$188,89,FALSE),0)</f>
        <v>0</v>
      </c>
      <c r="EY116" s="19">
        <f>IFERROR(HLOOKUP(EY$1,'Nakladova matice_2018'!$A$1:$IW$188,89,FALSE),0)</f>
        <v>0</v>
      </c>
      <c r="EZ116" s="19">
        <f>IFERROR(HLOOKUP(EZ$1,'Nakladova matice_2018'!$A$1:$IW$188,89,FALSE),0)</f>
        <v>0</v>
      </c>
      <c r="FA116" s="19">
        <f>IFERROR(HLOOKUP(FA$1,'Nakladova matice_2018'!$A$1:$IW$188,89,FALSE),0)</f>
        <v>0</v>
      </c>
      <c r="FB116" s="19">
        <f>IFERROR(HLOOKUP(FB$1,'Nakladova matice_2018'!$A$1:$IW$188,89,FALSE),0)</f>
        <v>11176</v>
      </c>
      <c r="FC116" s="19">
        <f>IFERROR(HLOOKUP(FC$1,'Nakladova matice_2018'!$A$1:$IW$188,89,FALSE),0)</f>
        <v>0</v>
      </c>
      <c r="FD116" s="19">
        <f>IFERROR(HLOOKUP(FD$1,'Nakladova matice_2018'!$A$1:$IW$188,89,FALSE),0)</f>
        <v>0</v>
      </c>
      <c r="FE116" s="19">
        <f>IFERROR(HLOOKUP(FE$1,'Nakladova matice_2018'!$A$1:$IW$188,89,FALSE),0)</f>
        <v>0</v>
      </c>
      <c r="FF116" s="19">
        <f>IFERROR(HLOOKUP(FF$1,'Nakladova matice_2018'!$A$1:$IW$188,89,FALSE),0)</f>
        <v>0</v>
      </c>
      <c r="FG116" s="19">
        <f>IFERROR(HLOOKUP(FG$1,'Nakladova matice_2018'!$A$1:$IW$188,89,FALSE),0)</f>
        <v>0</v>
      </c>
      <c r="FH116" s="19">
        <f>IFERROR(HLOOKUP(FH$1,'Nakladova matice_2018'!$A$1:$IW$188,89,FALSE),0)</f>
        <v>0</v>
      </c>
      <c r="FI116" s="19">
        <f>IFERROR(HLOOKUP(FI$1,'Nakladova matice_2018'!$A$1:$IW$188,89,FALSE),0)</f>
        <v>0</v>
      </c>
      <c r="FJ116" s="19">
        <f>IFERROR(HLOOKUP(FJ$1,'Nakladova matice_2018'!$A$1:$IW$188,89,FALSE),0)</f>
        <v>0</v>
      </c>
      <c r="FK116" s="19">
        <f>IFERROR(HLOOKUP(FK$1,'Nakladova matice_2018'!$A$1:$IW$188,89,FALSE),0)</f>
        <v>0</v>
      </c>
      <c r="FL116" s="19">
        <f>IFERROR(HLOOKUP(FL$1,'Nakladova matice_2018'!$A$1:$IW$188,89,FALSE),0)</f>
        <v>0</v>
      </c>
      <c r="FM116" s="19">
        <f>IFERROR(HLOOKUP(FM$1,'Nakladova matice_2018'!$A$1:$IW$188,89,FALSE),0)</f>
        <v>0</v>
      </c>
      <c r="FN116" s="19">
        <f>IFERROR(HLOOKUP(FN$1,'Nakladova matice_2018'!$A$1:$IW$188,89,FALSE),0)</f>
        <v>0</v>
      </c>
      <c r="FO116" s="19">
        <f>IFERROR(HLOOKUP(FO$1,'Nakladova matice_2018'!$A$1:$IW$188,89,FALSE),0)</f>
        <v>0</v>
      </c>
      <c r="FP116" s="19">
        <f>IFERROR(HLOOKUP(FP$1,'Nakladova matice_2018'!$A$1:$IW$188,89,FALSE),0)</f>
        <v>0</v>
      </c>
      <c r="FQ116" s="19">
        <f>IFERROR(HLOOKUP(FQ$1,'Nakladova matice_2018'!$A$1:$IW$188,89,FALSE),0)</f>
        <v>0</v>
      </c>
      <c r="FR116" s="19">
        <f>IFERROR(HLOOKUP(FR$1,'Nakladova matice_2018'!$A$1:$IW$188,89,FALSE),0)</f>
        <v>0</v>
      </c>
      <c r="FS116" s="19">
        <f>IFERROR(HLOOKUP(FS$1,'Nakladova matice_2018'!$A$1:$IW$188,89,FALSE),0)</f>
        <v>0</v>
      </c>
      <c r="FT116" s="19">
        <f>IFERROR(HLOOKUP(FT$1,'Nakladova matice_2018'!$A$1:$IW$188,89,FALSE),0)</f>
        <v>0</v>
      </c>
      <c r="FU116" s="19">
        <f>IFERROR(HLOOKUP(FU$1,'Nakladova matice_2018'!$A$1:$IW$188,89,FALSE),0)</f>
        <v>0</v>
      </c>
      <c r="FV116" s="19">
        <f>IFERROR(HLOOKUP(FV$1,'Nakladova matice_2018'!$A$1:$IW$188,89,FALSE),0)</f>
        <v>0</v>
      </c>
      <c r="FW116" s="19">
        <f>IFERROR(HLOOKUP(FW$1,'Nakladova matice_2018'!$A$1:$IW$188,89,FALSE),0)</f>
        <v>0</v>
      </c>
      <c r="FX116" s="19">
        <f>IFERROR(HLOOKUP(FX$1,'Nakladova matice_2018'!$A$1:$IW$188,89,FALSE),0)</f>
        <v>0</v>
      </c>
      <c r="FY116" s="19">
        <f>IFERROR(HLOOKUP(FY$1,'Nakladova matice_2018'!$A$1:$IW$188,89,FALSE),0)</f>
        <v>0</v>
      </c>
      <c r="FZ116" s="19">
        <f>IFERROR(HLOOKUP(FZ$1,'Nakladova matice_2018'!$A$1:$IW$188,89,FALSE),0)</f>
        <v>0</v>
      </c>
      <c r="GA116" s="19">
        <f>IFERROR(HLOOKUP(GA$1,'Nakladova matice_2018'!$A$1:$IW$188,89,FALSE),0)</f>
        <v>0</v>
      </c>
      <c r="GB116" s="19">
        <f>IFERROR(HLOOKUP(GB$1,'Nakladova matice_2018'!$A$1:$IW$188,89,FALSE),0)</f>
        <v>0</v>
      </c>
      <c r="GC116" s="19">
        <f>IFERROR(HLOOKUP(GC$1,'Nakladova matice_2018'!$A$1:$IW$188,89,FALSE),0)</f>
        <v>0</v>
      </c>
      <c r="GD116" s="19">
        <f>IFERROR(HLOOKUP(GD$1,'Nakladova matice_2018'!$A$1:$IW$188,89,FALSE),0)</f>
        <v>0</v>
      </c>
      <c r="GE116" s="19">
        <f>IFERROR(HLOOKUP(GE$1,'Nakladova matice_2018'!$A$1:$IW$188,89,FALSE),0)</f>
        <v>0</v>
      </c>
      <c r="GF116" s="19">
        <f>IFERROR(HLOOKUP(GF$1,'Nakladova matice_2018'!$A$1:$IW$188,89,FALSE),0)</f>
        <v>0</v>
      </c>
      <c r="GG116" s="19">
        <f>IFERROR(HLOOKUP(GG$1,'Nakladova matice_2018'!$A$1:$IW$188,89,FALSE),0)</f>
        <v>0</v>
      </c>
      <c r="GH116" s="19">
        <f>IFERROR(HLOOKUP(GH$1,'Nakladova matice_2018'!$A$1:$IW$188,89,FALSE),0)</f>
        <v>0</v>
      </c>
      <c r="GI116" s="19">
        <f>IFERROR(HLOOKUP(GI$1,'Nakladova matice_2018'!$A$1:$IW$188,89,FALSE),0)</f>
        <v>0</v>
      </c>
      <c r="GJ116" s="19">
        <f>IFERROR(HLOOKUP(GJ$1,'Nakladova matice_2018'!$A$1:$IW$188,89,FALSE),0)</f>
        <v>0</v>
      </c>
      <c r="GK116" s="19">
        <f>IFERROR(HLOOKUP(GK$1,'Nakladova matice_2018'!$A$1:$IW$188,89,FALSE),0)</f>
        <v>0</v>
      </c>
      <c r="GL116" s="19">
        <f>IFERROR(HLOOKUP(GL$1,'Nakladova matice_2018'!$A$1:$IW$188,89,FALSE),0)</f>
        <v>0</v>
      </c>
      <c r="GM116" s="19">
        <f>IFERROR(HLOOKUP(GM$1,'Nakladova matice_2018'!$A$1:$IW$188,89,FALSE),0)</f>
        <v>0</v>
      </c>
      <c r="GN116" s="19">
        <f>IFERROR(HLOOKUP(GN$1,'Nakladova matice_2018'!$A$1:$IW$188,89,FALSE),0)</f>
        <v>0</v>
      </c>
      <c r="GO116" s="19">
        <f>IFERROR(HLOOKUP(GO$1,'Nakladova matice_2018'!$A$1:$IW$188,89,FALSE),0)</f>
        <v>0</v>
      </c>
      <c r="GP116" s="19">
        <f>IFERROR(HLOOKUP(GP$1,'Nakladova matice_2018'!$A$1:$IW$188,89,FALSE),0)</f>
        <v>0</v>
      </c>
      <c r="GQ116" s="19">
        <f>IFERROR(HLOOKUP(GQ$1,'Nakladova matice_2018'!$A$1:$IW$188,89,FALSE),0)</f>
        <v>12525</v>
      </c>
      <c r="GR116" s="19">
        <f>IFERROR(HLOOKUP(GR$1,'Nakladova matice_2018'!$A$1:$IW$188,89,FALSE),0)</f>
        <v>0</v>
      </c>
      <c r="GS116" s="19">
        <f>IFERROR(HLOOKUP(GS$1,'Nakladova matice_2018'!$A$1:$IW$188,89,FALSE),0)</f>
        <v>0</v>
      </c>
      <c r="GT116" s="19">
        <f>IFERROR(HLOOKUP(GT$1,'Nakladova matice_2018'!$A$1:$IW$188,89,FALSE),0)</f>
        <v>0</v>
      </c>
      <c r="GU116" s="19">
        <f>IFERROR(HLOOKUP(GU$1,'Nakladova matice_2018'!$A$1:$IW$188,89,FALSE),0)</f>
        <v>0</v>
      </c>
      <c r="GV116" s="19">
        <f>IFERROR(HLOOKUP(GV$1,'Nakladova matice_2018'!$A$1:$IW$188,89,FALSE),0)</f>
        <v>0</v>
      </c>
      <c r="GW116" s="19">
        <f>IFERROR(HLOOKUP(GW$1,'Nakladova matice_2018'!$A$1:$IW$188,89,FALSE),0)</f>
        <v>0</v>
      </c>
      <c r="GX116" s="19">
        <f>IFERROR(HLOOKUP(GX$1,'Nakladova matice_2018'!$A$1:$IW$188,89,FALSE),0)</f>
        <v>0</v>
      </c>
      <c r="GY116" s="19">
        <f>IFERROR(HLOOKUP(GY$1,'Nakladova matice_2018'!$A$1:$IW$188,89,FALSE),0)</f>
        <v>0</v>
      </c>
      <c r="GZ116" s="19">
        <f>IFERROR(HLOOKUP(GZ$1,'Nakladova matice_2018'!$A$1:$IW$188,89,FALSE),0)</f>
        <v>0</v>
      </c>
      <c r="HA116" s="19">
        <f>IFERROR(HLOOKUP(HA$1,'Nakladova matice_2018'!$A$1:$IW$188,89,FALSE),0)</f>
        <v>0</v>
      </c>
      <c r="HB116" s="19">
        <f>IFERROR(HLOOKUP(HB$1,'Nakladova matice_2018'!$A$1:$IW$188,89,FALSE),0)</f>
        <v>0</v>
      </c>
      <c r="HC116" s="19">
        <f>IFERROR(HLOOKUP(HC$1,'Nakladova matice_2018'!$A$1:$IW$188,89,FALSE),0)</f>
        <v>0</v>
      </c>
      <c r="HD116" s="19">
        <f>IFERROR(HLOOKUP(HD$1,'Nakladova matice_2018'!$A$1:$IW$188,89,FALSE),0)</f>
        <v>0</v>
      </c>
      <c r="HE116" s="19">
        <f>IFERROR(HLOOKUP(HE$1,'Nakladova matice_2018'!$A$1:$IW$188,89,FALSE),0)</f>
        <v>0</v>
      </c>
      <c r="HF116" s="19">
        <f>IFERROR(HLOOKUP(HF$1,'Nakladova matice_2018'!$A$1:$IW$188,89,FALSE),0)</f>
        <v>0</v>
      </c>
      <c r="HG116" s="19">
        <f>IFERROR(HLOOKUP(HG$1,'Nakladova matice_2018'!$A$1:$IW$188,89,FALSE),0)</f>
        <v>0</v>
      </c>
      <c r="HH116" s="19">
        <f>IFERROR(HLOOKUP(HH$1,'Nakladova matice_2018'!$A$1:$IW$188,89,FALSE),0)</f>
        <v>0</v>
      </c>
      <c r="HI116" s="19">
        <f>IFERROR(HLOOKUP(HI$1,'Nakladova matice_2018'!$A$1:$IW$188,89,FALSE),0)</f>
        <v>0</v>
      </c>
      <c r="HJ116" s="19">
        <f>IFERROR(HLOOKUP(HJ$1,'Nakladova matice_2018'!$A$1:$IW$188,89,FALSE),0)</f>
        <v>0</v>
      </c>
      <c r="HK116" s="19">
        <f>IFERROR(HLOOKUP(HK$1,'Nakladova matice_2018'!$A$1:$IW$188,89,FALSE),0)</f>
        <v>0</v>
      </c>
      <c r="HL116" s="19">
        <f>IFERROR(HLOOKUP(HL$1,'Nakladova matice_2018'!$A$1:$IW$188,89,FALSE),0)</f>
        <v>0</v>
      </c>
      <c r="HM116" s="19">
        <f>IFERROR(HLOOKUP(HM$1,'Nakladova matice_2018'!$A$1:$IW$188,89,FALSE),0)</f>
        <v>0</v>
      </c>
      <c r="HN116" s="19">
        <f>IFERROR(HLOOKUP(HN$1,'Nakladova matice_2018'!$A$1:$IW$188,89,FALSE),0)</f>
        <v>0</v>
      </c>
      <c r="HO116" s="19">
        <f>IFERROR(HLOOKUP(HO$1,'Nakladova matice_2018'!$A$1:$IW$188,89,FALSE),0)</f>
        <v>0</v>
      </c>
      <c r="HP116" s="19">
        <f>IFERROR(HLOOKUP(HP$1,'Nakladova matice_2018'!$A$1:$IW$188,89,FALSE),0)</f>
        <v>0</v>
      </c>
      <c r="HQ116" s="19">
        <f>IFERROR(HLOOKUP(HQ$1,'Nakladova matice_2018'!$A$1:$IW$188,89,FALSE),0)</f>
        <v>0</v>
      </c>
      <c r="HR116" s="19">
        <f>IFERROR(HLOOKUP(HR$1,'Nakladova matice_2018'!$A$1:$IW$188,89,FALSE),0)</f>
        <v>0</v>
      </c>
      <c r="HS116" s="19">
        <f>IFERROR(HLOOKUP(HS$1,'Nakladova matice_2018'!$A$1:$IW$188,89,FALSE),0)</f>
        <v>0</v>
      </c>
      <c r="HT116" s="19">
        <f>IFERROR(HLOOKUP(HT$1,'Nakladova matice_2018'!$A$1:$IW$188,89,FALSE),0)</f>
        <v>0</v>
      </c>
      <c r="HU116" s="19">
        <f>IFERROR(HLOOKUP(HU$1,'Nakladova matice_2018'!$A$1:$IW$188,89,FALSE),0)</f>
        <v>0</v>
      </c>
      <c r="HV116" s="19">
        <f>IFERROR(HLOOKUP(HV$1,'Nakladova matice_2018'!$A$1:$IW$188,89,FALSE),0)</f>
        <v>0</v>
      </c>
      <c r="HW116" s="19">
        <f>IFERROR(HLOOKUP(HW$1,'Nakladova matice_2018'!$A$1:$IW$188,89,FALSE),0)</f>
        <v>0</v>
      </c>
      <c r="HX116" s="19">
        <f>IFERROR(HLOOKUP(HX$1,'Nakladova matice_2018'!$A$1:$IW$188,89,FALSE),0)</f>
        <v>0</v>
      </c>
      <c r="HY116" s="19">
        <f>IFERROR(HLOOKUP(HY$1,'Nakladova matice_2018'!$A$1:$IW$188,89,FALSE),0)</f>
        <v>0</v>
      </c>
      <c r="HZ116" s="19">
        <f>IFERROR(HLOOKUP(HZ$1,'Nakladova matice_2018'!$A$1:$IW$188,89,FALSE),0)</f>
        <v>0</v>
      </c>
      <c r="IA116" s="19">
        <f>IFERROR(HLOOKUP(IA$1,'Nakladova matice_2018'!$A$1:$IW$188,89,FALSE),0)</f>
        <v>0</v>
      </c>
      <c r="IB116" s="19">
        <f>IFERROR(HLOOKUP(IB$1,'Nakladova matice_2018'!$A$1:$IW$188,89,FALSE),0)</f>
        <v>0</v>
      </c>
      <c r="IC116" s="19">
        <f>IFERROR(HLOOKUP(IC$1,'Nakladova matice_2018'!$A$1:$IW$188,89,FALSE),0)</f>
        <v>0</v>
      </c>
      <c r="ID116" s="19">
        <f>IFERROR(HLOOKUP(ID$1,'Nakladova matice_2018'!$A$1:$IW$188,89,FALSE),0)</f>
        <v>0</v>
      </c>
      <c r="IE116" s="19">
        <f>IFERROR(HLOOKUP(IE$1,'Nakladova matice_2018'!$A$1:$IW$188,89,FALSE),0)</f>
        <v>0</v>
      </c>
      <c r="IF116" s="19">
        <f>IFERROR(HLOOKUP(IF$1,'Nakladova matice_2018'!$A$1:$IW$188,89,FALSE),0)</f>
        <v>0</v>
      </c>
      <c r="IG116" s="19">
        <f>IFERROR(HLOOKUP(IG$1,'Nakladova matice_2018'!$A$1:$IW$188,89,FALSE),0)</f>
        <v>0</v>
      </c>
      <c r="IH116" s="19">
        <f>IFERROR(HLOOKUP(IH$1,'Nakladova matice_2018'!$A$1:$IW$188,89,FALSE),0)</f>
        <v>0</v>
      </c>
      <c r="II116" s="19">
        <f>IFERROR(HLOOKUP(II$1,'Nakladova matice_2018'!$A$1:$IW$188,89,FALSE),0)</f>
        <v>0</v>
      </c>
      <c r="IJ116" s="19">
        <f>IFERROR(HLOOKUP(IJ$1,'Nakladova matice_2018'!$A$1:$IW$188,89,FALSE),0)</f>
        <v>0</v>
      </c>
      <c r="IK116" s="19">
        <f>IFERROR(HLOOKUP(IK$1,'Nakladova matice_2018'!$A$1:$IW$188,89,FALSE),0)</f>
        <v>0</v>
      </c>
      <c r="IL116" s="19">
        <f>IFERROR(HLOOKUP(IL$1,'Nakladova matice_2018'!$A$1:$IW$188,89,FALSE),0)</f>
        <v>0</v>
      </c>
      <c r="IM116" s="19">
        <f>IFERROR(HLOOKUP(IM$1,'Nakladova matice_2018'!$A$1:$IW$188,89,FALSE),0)</f>
        <v>0</v>
      </c>
      <c r="IN116" s="19">
        <f>IFERROR(HLOOKUP(IN$1,'Nakladova matice_2018'!$A$1:$IW$188,89,FALSE),0)</f>
        <v>0</v>
      </c>
      <c r="IO116" s="19">
        <f>IFERROR(HLOOKUP(IO$1,'Nakladova matice_2018'!$A$1:$IW$188,89,FALSE),0)</f>
        <v>0</v>
      </c>
      <c r="IP116" s="19">
        <f>IFERROR(HLOOKUP(IP$1,'Nakladova matice_2018'!$A$1:$IW$188,89,FALSE),0)</f>
        <v>0</v>
      </c>
      <c r="IQ116" s="19">
        <f>IFERROR(HLOOKUP(IQ$1,'Nakladova matice_2018'!$A$1:$IW$188,89,FALSE),0)</f>
        <v>0</v>
      </c>
      <c r="IR116" s="19">
        <f>IFERROR(HLOOKUP(IR$1,'Nakladova matice_2018'!$A$1:$IW$188,89,FALSE),0)</f>
        <v>0</v>
      </c>
      <c r="IS116" s="19">
        <f>IFERROR(HLOOKUP(IS$1,'Nakladova matice_2018'!$A$1:$IW$188,89,FALSE),0)</f>
        <v>0</v>
      </c>
      <c r="IT116" s="19">
        <f>IFERROR(HLOOKUP(IT$1,'Nakladova matice_2018'!$A$1:$IW$188,89,FALSE),0)</f>
        <v>0</v>
      </c>
      <c r="IU116" s="19">
        <f>IFERROR(HLOOKUP(IU$1,'Nakladova matice_2018'!$A$1:$IW$188,89,FALSE),0)</f>
        <v>0</v>
      </c>
      <c r="IV116" s="19">
        <f>IFERROR(HLOOKUP(IV$1,'Nakladova matice_2018'!$A$1:$IW$188,89,FALSE),0)</f>
        <v>0</v>
      </c>
      <c r="IW116" s="19">
        <f>IFERROR(HLOOKUP(IW$1,'Nakladova matice_2018'!$A$1:$IW$188,89,FALSE),0)</f>
        <v>0</v>
      </c>
      <c r="IX116" s="19">
        <f>IFERROR(HLOOKUP(IX$1,'Nakladova matice_2018'!$A$1:$IW$188,89,FALSE),0)</f>
        <v>0</v>
      </c>
      <c r="IY116" s="19">
        <f>IFERROR(HLOOKUP(IY$1,'Nakladova matice_2018'!$A$1:$IW$188,89,FALSE),0)</f>
        <v>0</v>
      </c>
      <c r="IZ116" s="19">
        <f>IFERROR(HLOOKUP(IZ$1,'Nakladova matice_2018'!$A$1:$IW$188,89,FALSE),0)</f>
        <v>0</v>
      </c>
      <c r="JA116" s="19">
        <f>IFERROR(HLOOKUP(JA$1,'Nakladova matice_2018'!$A$1:$IW$188,89,FALSE),0)</f>
        <v>0</v>
      </c>
      <c r="JB116" s="19">
        <f>IFERROR(HLOOKUP(JB$1,'Nakladova matice_2018'!$A$1:$IW$188,89,FALSE),0)</f>
        <v>0</v>
      </c>
      <c r="JC116" s="19">
        <f>IFERROR(HLOOKUP(JC$1,'Nakladova matice_2018'!$A$1:$IW$188,89,FALSE),0)</f>
        <v>0</v>
      </c>
      <c r="JD116" s="19">
        <f>IFERROR(HLOOKUP(JD$1,'Nakladova matice_2018'!$A$1:$IW$188,89,FALSE),0)</f>
        <v>0</v>
      </c>
      <c r="JE116" s="19">
        <f>IFERROR(HLOOKUP(JE$1,'Nakladova matice_2018'!$A$1:$IW$188,89,FALSE),0)</f>
        <v>0</v>
      </c>
      <c r="JF116" s="19">
        <f>IFERROR(HLOOKUP(JF$1,'Nakladova matice_2018'!$A$1:$IW$188,89,FALSE),0)</f>
        <v>0</v>
      </c>
      <c r="JG116" s="19">
        <f>IFERROR(HLOOKUP(JG$1,'Nakladova matice_2018'!$A$1:$IW$188,89,FALSE),0)</f>
        <v>0</v>
      </c>
      <c r="JH116" s="19">
        <f>IFERROR(HLOOKUP(JH$1,'Nakladova matice_2018'!$A$1:$IW$188,89,FALSE),0)</f>
        <v>0</v>
      </c>
      <c r="JI116" s="19">
        <f>IFERROR(HLOOKUP(JI$1,'Nakladova matice_2018'!$A$1:$IW$188,89,FALSE),0)</f>
        <v>0</v>
      </c>
      <c r="JJ116" s="19">
        <f>IFERROR(HLOOKUP(JJ$1,'Nakladova matice_2018'!$A$1:$IW$188,89,FALSE),0)</f>
        <v>0</v>
      </c>
      <c r="JK116" s="19">
        <f>IFERROR(HLOOKUP(JK$1,'Nakladova matice_2018'!$A$1:$IW$188,89,FALSE),0)</f>
        <v>0</v>
      </c>
      <c r="JL116" s="19">
        <f>IFERROR(HLOOKUP(JL$1,'Nakladova matice_2018'!$A$1:$IW$188,89,FALSE),0)</f>
        <v>0</v>
      </c>
      <c r="JM116" s="19">
        <f>IFERROR(HLOOKUP(JM$1,'Nakladova matice_2018'!$A$1:$IW$188,89,FALSE),0)</f>
        <v>0</v>
      </c>
      <c r="JN116" s="19">
        <f>IFERROR(HLOOKUP(JN$1,'Nakladova matice_2018'!$A$1:$IW$188,89,FALSE),0)</f>
        <v>0</v>
      </c>
      <c r="JO116" s="19">
        <f>IFERROR(HLOOKUP(JO$1,'Nakladova matice_2018'!$A$1:$IW$188,89,FALSE),0)</f>
        <v>0</v>
      </c>
      <c r="JP116" s="19">
        <f>IFERROR(HLOOKUP(JP$1,'Nakladova matice_2018'!$A$1:$IW$188,89,FALSE),0)</f>
        <v>0</v>
      </c>
      <c r="JQ116" s="19">
        <f>IFERROR(HLOOKUP(JQ$1,'Nakladova matice_2018'!$A$1:$IW$188,89,FALSE),0)</f>
        <v>0</v>
      </c>
      <c r="JR116" s="19">
        <f>IFERROR(HLOOKUP(JR$1,'Nakladova matice_2018'!$A$1:$IW$188,89,FALSE),0)</f>
        <v>0</v>
      </c>
      <c r="JS116" s="19">
        <f>IFERROR(HLOOKUP(JS$1,'Nakladova matice_2018'!$A$1:$IW$188,89,FALSE),0)</f>
        <v>0</v>
      </c>
      <c r="JT116" s="19">
        <f>IFERROR(HLOOKUP(JT$1,'Nakladova matice_2018'!$A$1:$IW$188,89,FALSE),0)</f>
        <v>0</v>
      </c>
      <c r="JU116" s="19">
        <f>IFERROR(HLOOKUP(JU$1,'Nakladova matice_2018'!$A$1:$IW$188,89,FALSE),0)</f>
        <v>0</v>
      </c>
      <c r="JV116" s="19">
        <f>IFERROR(HLOOKUP(JV$1,'Nakladova matice_2018'!$A$1:$IW$188,89,FALSE),0)</f>
        <v>0</v>
      </c>
      <c r="JW116" s="19">
        <f>IFERROR(HLOOKUP(JW$1,'Nakladova matice_2018'!$A$1:$IW$188,89,FALSE),0)</f>
        <v>0</v>
      </c>
      <c r="JX116" s="19">
        <f>IFERROR(HLOOKUP(JX$1,'Nakladova matice_2018'!$A$1:$IW$188,89,FALSE),0)</f>
        <v>0</v>
      </c>
      <c r="JY116" s="19">
        <f>IFERROR(HLOOKUP(JY$1,'Nakladova matice_2018'!$A$1:$IW$188,89,FALSE),0)</f>
        <v>0</v>
      </c>
      <c r="JZ116" s="19">
        <f>IFERROR(HLOOKUP(JZ$1,'Nakladova matice_2018'!$A$1:$IW$188,89,FALSE),0)</f>
        <v>0</v>
      </c>
      <c r="KA116" s="19">
        <f>IFERROR(HLOOKUP(KA$1,'Nakladova matice_2018'!$A$1:$IW$188,89,FALSE),0)</f>
        <v>0</v>
      </c>
      <c r="KB116" s="19">
        <f>IFERROR(HLOOKUP(KB$1,'Nakladova matice_2018'!$A$1:$IW$188,89,FALSE),0)</f>
        <v>0</v>
      </c>
      <c r="KC116" s="19">
        <f>IFERROR(HLOOKUP(KC$1,'Nakladova matice_2018'!$A$1:$IW$188,89,FALSE),0)</f>
        <v>6750</v>
      </c>
      <c r="KD116" s="19">
        <f>IFERROR(HLOOKUP(KD$1,'Nakladova matice_2018'!$A$1:$IW$188,89,FALSE),0)</f>
        <v>0</v>
      </c>
      <c r="KE116" s="19">
        <f>IFERROR(HLOOKUP(KE$1,'Nakladova matice_2018'!$A$1:$IW$188,89,FALSE),0)</f>
        <v>0</v>
      </c>
      <c r="KF116" s="19">
        <f>IFERROR(HLOOKUP(KF$1,'Nakladova matice_2018'!$A$1:$IW$188,89,FALSE),0)</f>
        <v>0</v>
      </c>
      <c r="KG116" s="19">
        <f>IFERROR(HLOOKUP(KG$1,'Nakladova matice_2018'!$A$1:$IW$188,89,FALSE),0)</f>
        <v>0</v>
      </c>
      <c r="KH116" s="19">
        <f>IFERROR(HLOOKUP(KH$1,'Nakladova matice_2018'!$A$1:$IW$188,89,FALSE),0)</f>
        <v>0</v>
      </c>
      <c r="KI116" s="19">
        <f>IFERROR(HLOOKUP(KI$1,'Nakladova matice_2018'!$A$1:$IW$188,89,FALSE),0)</f>
        <v>0</v>
      </c>
      <c r="KJ116" s="19">
        <f>IFERROR(HLOOKUP(KJ$1,'Nakladova matice_2018'!$A$1:$IW$188,89,FALSE),0)</f>
        <v>0</v>
      </c>
      <c r="KK116" s="19">
        <f>IFERROR(HLOOKUP(KK$1,'Nakladova matice_2018'!$A$1:$IW$188,89,FALSE),0)</f>
        <v>0</v>
      </c>
      <c r="KL116" s="19">
        <f>IFERROR(HLOOKUP(KL$1,'Nakladova matice_2018'!$A$1:$IW$188,89,FALSE),0)</f>
        <v>0</v>
      </c>
      <c r="KM116" s="19">
        <f>IFERROR(HLOOKUP(KM$1,'Nakladova matice_2018'!$A$1:$IW$188,89,FALSE),0)</f>
        <v>0</v>
      </c>
      <c r="KN116" s="19">
        <f>IFERROR(HLOOKUP(KN$1,'Nakladova matice_2018'!$A$1:$IW$188,89,FALSE),0)</f>
        <v>0</v>
      </c>
      <c r="KO116" s="19">
        <f>IFERROR(HLOOKUP(KO$1,'Nakladova matice_2018'!$A$1:$IW$188,89,FALSE),0)</f>
        <v>0</v>
      </c>
      <c r="KP116" s="19">
        <f>IFERROR(HLOOKUP(KP$1,'Nakladova matice_2018'!$A$1:$IW$188,89,FALSE),0)</f>
        <v>0</v>
      </c>
      <c r="KQ116" s="19">
        <f>IFERROR(HLOOKUP(KQ$1,'Nakladova matice_2018'!$A$1:$IW$188,89,FALSE),0)</f>
        <v>0</v>
      </c>
      <c r="KR116" s="19">
        <f>IFERROR(HLOOKUP(KR$1,'Nakladova matice_2018'!$A$1:$IW$188,89,FALSE),0)</f>
        <v>0</v>
      </c>
      <c r="KS116" s="19">
        <f>IFERROR(HLOOKUP(KS$1,'Nakladova matice_2018'!$A$1:$IW$188,89,FALSE),0)</f>
        <v>0</v>
      </c>
      <c r="KT116" s="19">
        <f>IFERROR(HLOOKUP(KT$1,'Nakladova matice_2018'!$A$1:$IW$188,89,FALSE),0)</f>
        <v>0</v>
      </c>
      <c r="KU116" s="19">
        <f>IFERROR(HLOOKUP(KU$1,'Nakladova matice_2018'!$A$1:$IW$188,89,FALSE),0)</f>
        <v>0</v>
      </c>
      <c r="KV116" s="19">
        <f>IFERROR(HLOOKUP(KV$1,'Nakladova matice_2018'!$A$1:$IW$188,89,FALSE),0)</f>
        <v>0</v>
      </c>
      <c r="KW116" s="19">
        <f>IFERROR(HLOOKUP(KW$1,'Nakladova matice_2018'!$A$1:$IW$188,89,FALSE),0)</f>
        <v>246896.93</v>
      </c>
      <c r="KX116" s="19">
        <f>IFERROR(HLOOKUP(KX$1,'Nakladova matice_2018'!$A$1:$IW$188,89,FALSE),0)</f>
        <v>0</v>
      </c>
      <c r="KY116" s="19">
        <f>IFERROR(HLOOKUP(KY$1,'Nakladova matice_2018'!$A$1:$IW$188,89,FALSE),0)</f>
        <v>0</v>
      </c>
      <c r="KZ116" s="19">
        <f>IFERROR(HLOOKUP(KZ$1,'Nakladova matice_2018'!$A$1:$IW$188,89,FALSE),0)</f>
        <v>0</v>
      </c>
      <c r="LA116" s="19">
        <f>IFERROR(HLOOKUP(LA$1,'Nakladova matice_2018'!$A$1:$IW$188,89,FALSE),0)</f>
        <v>0</v>
      </c>
      <c r="LB116" s="19">
        <f>IFERROR(HLOOKUP(LB$1,'Nakladova matice_2018'!$A$1:$IW$188,89,FALSE),0)</f>
        <v>0</v>
      </c>
      <c r="LC116" s="19">
        <f>IFERROR(HLOOKUP(LC$1,'Nakladova matice_2018'!$A$1:$IW$188,89,FALSE),0)</f>
        <v>0</v>
      </c>
      <c r="LD116" s="19">
        <f>IFERROR(HLOOKUP(LD$1,'Nakladova matice_2018'!$A$1:$IW$188,89,FALSE),0)</f>
        <v>0</v>
      </c>
      <c r="LE116" s="19">
        <f>IFERROR(HLOOKUP(LE$1,'Nakladova matice_2018'!$A$1:$IW$188,89,FALSE),0)</f>
        <v>0</v>
      </c>
      <c r="LF116" s="19">
        <f>IFERROR(HLOOKUP(LF$1,'Nakladova matice_2018'!$A$1:$IW$188,89,FALSE),0)</f>
        <v>0</v>
      </c>
      <c r="LG116" s="19">
        <f>IFERROR(HLOOKUP(LG$1,'Nakladova matice_2018'!$A$1:$IW$188,89,FALSE),0)</f>
        <v>0</v>
      </c>
      <c r="LH116" s="19">
        <f>IFERROR(HLOOKUP(LH$1,'Nakladova matice_2018'!$A$1:$IW$188,89,FALSE),0)</f>
        <v>0</v>
      </c>
      <c r="LI116" s="19">
        <f>IFERROR(HLOOKUP(LI$1,'Nakladova matice_2018'!$A$1:$IW$188,89,FALSE),0)</f>
        <v>0</v>
      </c>
      <c r="LJ116" s="19">
        <f>IFERROR(HLOOKUP(LJ$1,'Nakladova matice_2018'!$A$1:$IW$188,89,FALSE),0)</f>
        <v>0</v>
      </c>
      <c r="LK116" s="19">
        <f>IFERROR(HLOOKUP(LK$1,'Nakladova matice_2018'!$A$1:$IW$188,89,FALSE),0)</f>
        <v>0</v>
      </c>
      <c r="LL116" s="19">
        <f>IFERROR(HLOOKUP(LL$1,'Nakladova matice_2018'!$A$1:$IW$188,89,FALSE),0)</f>
        <v>0</v>
      </c>
      <c r="LM116" s="19">
        <f>IFERROR(HLOOKUP(LM$1,'Nakladova matice_2018'!$A$1:$IW$188,89,FALSE),0)</f>
        <v>0</v>
      </c>
      <c r="LN116" s="19">
        <f>IFERROR(HLOOKUP(LN$1,'Nakladova matice_2018'!$A$1:$IW$188,89,FALSE),0)</f>
        <v>0</v>
      </c>
      <c r="LO116" s="19">
        <f>IFERROR(HLOOKUP(LO$1,'Nakladova matice_2018'!$A$1:$IW$188,89,FALSE),0)</f>
        <v>0</v>
      </c>
      <c r="LP116" s="19">
        <f>IFERROR(HLOOKUP(LP$1,'Nakladova matice_2018'!$A$1:$IW$188,89,FALSE),0)</f>
        <v>0</v>
      </c>
      <c r="LQ116" s="19">
        <f>IFERROR(HLOOKUP(LQ$1,'Nakladova matice_2018'!$A$1:$IW$188,89,FALSE),0)</f>
        <v>0</v>
      </c>
      <c r="LR116" s="19">
        <f>IFERROR(HLOOKUP(LR$1,'Nakladova matice_2018'!$A$1:$IW$188,89,FALSE),0)</f>
        <v>0</v>
      </c>
      <c r="LS116" s="19">
        <f>IFERROR(HLOOKUP(LS$1,'Nakladova matice_2018'!$A$1:$IW$188,89,FALSE),0)</f>
        <v>0</v>
      </c>
      <c r="LT116" s="19">
        <f>IFERROR(HLOOKUP(LT$1,'Nakladova matice_2018'!$A$1:$IW$188,89,FALSE),0)</f>
        <v>0</v>
      </c>
      <c r="LU116" s="19">
        <f>IFERROR(HLOOKUP(LU$1,'Nakladova matice_2018'!$A$1:$IW$188,89,FALSE),0)</f>
        <v>0</v>
      </c>
      <c r="LV116" s="19">
        <f>IFERROR(HLOOKUP(LV$1,'Nakladova matice_2018'!$A$1:$IW$188,89,FALSE),0)</f>
        <v>0</v>
      </c>
      <c r="LW116" s="19">
        <f>IFERROR(HLOOKUP(LW$1,'Nakladova matice_2018'!$A$1:$IW$188,89,FALSE),0)</f>
        <v>0</v>
      </c>
      <c r="LX116" s="19">
        <f>IFERROR(HLOOKUP(LX$1,'Nakladova matice_2018'!$A$1:$IW$188,89,FALSE),0)</f>
        <v>0</v>
      </c>
      <c r="LY116" s="19">
        <f>IFERROR(HLOOKUP(LY$1,'Nakladova matice_2018'!$A$1:$IW$188,89,FALSE),0)</f>
        <v>0</v>
      </c>
      <c r="LZ116" s="19">
        <f>IFERROR(HLOOKUP(LZ$1,'Nakladova matice_2018'!$A$1:$IW$188,89,FALSE),0)</f>
        <v>0</v>
      </c>
      <c r="MA116" s="19">
        <f>IFERROR(HLOOKUP(MA$1,'Nakladova matice_2018'!$A$1:$IW$188,89,FALSE),0)</f>
        <v>0</v>
      </c>
      <c r="MB116" s="19">
        <f>IFERROR(HLOOKUP(MB$1,'Nakladova matice_2018'!$A$1:$IW$188,89,FALSE),0)</f>
        <v>0</v>
      </c>
      <c r="MC116" s="19">
        <f>IFERROR(HLOOKUP(MC$1,'Nakladova matice_2018'!$A$1:$IW$188,89,FALSE),0)</f>
        <v>0</v>
      </c>
      <c r="MD116" s="19">
        <f>IFERROR(HLOOKUP(MD$1,'Nakladova matice_2018'!$A$1:$IW$188,89,FALSE),0)</f>
        <v>0</v>
      </c>
      <c r="ME116" s="19">
        <f>IFERROR(HLOOKUP(ME$1,'Nakladova matice_2018'!$A$1:$IW$188,89,FALSE),0)</f>
        <v>0</v>
      </c>
      <c r="MF116" s="19">
        <f>IFERROR(HLOOKUP(MF$1,'Nakladova matice_2018'!$A$1:$IW$188,89,FALSE),0)</f>
        <v>0</v>
      </c>
      <c r="MG116" s="19">
        <f>IFERROR(HLOOKUP(MG$1,'Nakladova matice_2018'!$A$1:$IW$188,89,FALSE),0)</f>
        <v>0</v>
      </c>
      <c r="MH116" s="19">
        <f>IFERROR(HLOOKUP(MH$1,'Nakladova matice_2018'!$A$1:$IW$188,89,FALSE),0)</f>
        <v>0</v>
      </c>
      <c r="MI116" s="19">
        <f>IFERROR(HLOOKUP(MI$1,'Nakladova matice_2018'!$A$1:$IW$188,89,FALSE),0)</f>
        <v>0</v>
      </c>
      <c r="MJ116" s="19">
        <f>IFERROR(HLOOKUP(MJ$1,'Nakladova matice_2018'!$A$1:$IW$188,89,FALSE),0)</f>
        <v>0</v>
      </c>
      <c r="MK116" s="19">
        <f>IFERROR(HLOOKUP(MK$1,'Nakladova matice_2018'!$A$1:$IW$188,89,FALSE),0)</f>
        <v>0</v>
      </c>
      <c r="ML116" s="19">
        <f>IFERROR(HLOOKUP(ML$1,'Nakladova matice_2018'!$A$1:$IW$188,89,FALSE),0)</f>
        <v>0</v>
      </c>
      <c r="MM116" s="19">
        <f>IFERROR(HLOOKUP(MM$1,'Nakladova matice_2018'!$A$1:$IW$188,89,FALSE),0)</f>
        <v>0</v>
      </c>
      <c r="MN116" s="19">
        <f>IFERROR(HLOOKUP(MN$1,'Nakladova matice_2018'!$A$1:$IW$188,89,FALSE),0)</f>
        <v>0</v>
      </c>
      <c r="MO116" s="20">
        <f t="shared" si="85"/>
        <v>856411.85999999987</v>
      </c>
      <c r="MP116" s="20">
        <f>MO116-'Nakladova matice_2018'!IX89</f>
        <v>0</v>
      </c>
    </row>
    <row r="117" spans="1:354" x14ac:dyDescent="0.2">
      <c r="A117" s="27">
        <v>521110</v>
      </c>
      <c r="B117" s="21" t="s">
        <v>256</v>
      </c>
      <c r="C117" s="53">
        <v>1</v>
      </c>
      <c r="D117" s="19">
        <f>IFERROR(HLOOKUP(D$1,'Nakladova matice_2018'!$A$1:$IW$188,90,FALSE),0)</f>
        <v>0</v>
      </c>
      <c r="E117" s="19">
        <f>IFERROR(HLOOKUP(E$1,'Nakladova matice_2018'!$A$1:$IW$188,90,FALSE),0)</f>
        <v>0</v>
      </c>
      <c r="F117" s="19">
        <f>IFERROR(HLOOKUP(F$1,'Nakladova matice_2018'!$A$1:$IW$188,90,FALSE),0)</f>
        <v>7622275</v>
      </c>
      <c r="G117" s="19">
        <f>IFERROR(HLOOKUP(G$1,'Nakladova matice_2018'!$A$1:$IW$188,90,FALSE),0)</f>
        <v>0</v>
      </c>
      <c r="H117" s="19">
        <f>IFERROR(HLOOKUP(H$1,'Nakladova matice_2018'!$A$1:$IW$188,90,FALSE),0)</f>
        <v>0</v>
      </c>
      <c r="I117" s="19">
        <f>IFERROR(HLOOKUP(I$1,'Nakladova matice_2018'!$A$1:$IW$188,90,FALSE),0)</f>
        <v>0</v>
      </c>
      <c r="J117" s="19">
        <f>IFERROR(HLOOKUP(J$1,'Nakladova matice_2018'!$A$1:$IW$188,90,FALSE),0)</f>
        <v>8931166</v>
      </c>
      <c r="K117" s="19">
        <f>IFERROR(HLOOKUP(K$1,'Nakladova matice_2018'!$A$1:$IW$188,90,FALSE),0)</f>
        <v>0</v>
      </c>
      <c r="L117" s="19">
        <f>IFERROR(HLOOKUP(L$1,'Nakladova matice_2018'!$A$1:$IW$188,90,FALSE),0)</f>
        <v>0</v>
      </c>
      <c r="M117" s="19">
        <f>IFERROR(HLOOKUP(M$1,'Nakladova matice_2018'!$A$1:$IW$188,90,FALSE),0)</f>
        <v>0</v>
      </c>
      <c r="N117" s="19">
        <f>IFERROR(HLOOKUP(N$1,'Nakladova matice_2018'!$A$1:$IW$188,90,FALSE),0)</f>
        <v>0</v>
      </c>
      <c r="O117" s="19">
        <f>IFERROR(HLOOKUP(O$1,'Nakladova matice_2018'!$A$1:$IW$188,90,FALSE),0)</f>
        <v>6238210</v>
      </c>
      <c r="P117" s="19">
        <f>IFERROR(HLOOKUP(P$1,'Nakladova matice_2018'!$A$1:$IW$188,90,FALSE),0)</f>
        <v>0</v>
      </c>
      <c r="Q117" s="19">
        <f>IFERROR(HLOOKUP(Q$1,'Nakladova matice_2018'!$A$1:$IW$188,90,FALSE),0)</f>
        <v>0</v>
      </c>
      <c r="R117" s="19">
        <f>IFERROR(HLOOKUP(R$1,'Nakladova matice_2018'!$A$1:$IW$188,90,FALSE),0)</f>
        <v>3121213</v>
      </c>
      <c r="S117" s="19">
        <f>IFERROR(HLOOKUP(S$1,'Nakladova matice_2018'!$A$1:$IW$188,90,FALSE),0)</f>
        <v>6777587</v>
      </c>
      <c r="T117" s="19">
        <f>IFERROR(HLOOKUP(T$1,'Nakladova matice_2018'!$A$1:$IW$188,90,FALSE),0)</f>
        <v>0</v>
      </c>
      <c r="U117" s="19">
        <f>IFERROR(HLOOKUP(U$1,'Nakladova matice_2018'!$A$1:$IW$188,90,FALSE),0)</f>
        <v>0</v>
      </c>
      <c r="V117" s="19">
        <f>IFERROR(HLOOKUP(V$1,'Nakladova matice_2018'!$A$1:$IW$188,90,FALSE),0)</f>
        <v>0</v>
      </c>
      <c r="W117" s="19">
        <f>IFERROR(HLOOKUP(W$1,'Nakladova matice_2018'!$A$1:$IW$188,90,FALSE),0)</f>
        <v>6599708</v>
      </c>
      <c r="X117" s="19">
        <f>IFERROR(HLOOKUP(X$1,'Nakladova matice_2018'!$A$1:$IW$188,90,FALSE),0)</f>
        <v>0</v>
      </c>
      <c r="Y117" s="19">
        <f>IFERROR(HLOOKUP(Y$1,'Nakladova matice_2018'!$A$1:$IW$188,90,FALSE),0)</f>
        <v>0</v>
      </c>
      <c r="Z117" s="19">
        <f>IFERROR(HLOOKUP(Z$1,'Nakladova matice_2018'!$A$1:$IW$188,90,FALSE),0)</f>
        <v>21052107</v>
      </c>
      <c r="AA117" s="19">
        <f>IFERROR(HLOOKUP(AA$1,'Nakladova matice_2018'!$A$1:$IW$188,90,FALSE),0)</f>
        <v>5426669</v>
      </c>
      <c r="AB117" s="19">
        <f>IFERROR(HLOOKUP(AB$1,'Nakladova matice_2018'!$A$1:$IW$188,90,FALSE),0)</f>
        <v>4651788</v>
      </c>
      <c r="AC117" s="19">
        <f>IFERROR(HLOOKUP(AC$1,'Nakladova matice_2018'!$A$1:$IW$188,90,FALSE),0)</f>
        <v>2098878</v>
      </c>
      <c r="AD117" s="19">
        <f>IFERROR(HLOOKUP(AD$1,'Nakladova matice_2018'!$A$1:$IW$188,90,FALSE),0)</f>
        <v>6384543</v>
      </c>
      <c r="AE117" s="19">
        <f>IFERROR(HLOOKUP(AE$1,'Nakladova matice_2018'!$A$1:$IW$188,90,FALSE),0)</f>
        <v>0</v>
      </c>
      <c r="AF117" s="19">
        <f>IFERROR(HLOOKUP(AF$1,'Nakladova matice_2018'!$A$1:$IW$188,90,FALSE),0)</f>
        <v>0</v>
      </c>
      <c r="AG117" s="19">
        <f>IFERROR(HLOOKUP(AG$1,'Nakladova matice_2018'!$A$1:$IW$188,90,FALSE),0)</f>
        <v>0</v>
      </c>
      <c r="AH117" s="19">
        <f>IFERROR(HLOOKUP(AH$1,'Nakladova matice_2018'!$A$1:$IW$188,90,FALSE),0)</f>
        <v>0</v>
      </c>
      <c r="AI117" s="19">
        <f>IFERROR(HLOOKUP(AI$1,'Nakladova matice_2018'!$A$1:$IW$188,90,FALSE),0)</f>
        <v>0</v>
      </c>
      <c r="AJ117" s="19">
        <f>IFERROR(HLOOKUP(AJ$1,'Nakladova matice_2018'!$A$1:$IW$188,90,FALSE),0)</f>
        <v>0</v>
      </c>
      <c r="AK117" s="19">
        <f>IFERROR(HLOOKUP(AK$1,'Nakladova matice_2018'!$A$1:$IW$188,90,FALSE),0)</f>
        <v>0</v>
      </c>
      <c r="AL117" s="19">
        <f>IFERROR(HLOOKUP(AL$1,'Nakladova matice_2018'!$A$1:$IW$188,90,FALSE),0)</f>
        <v>0</v>
      </c>
      <c r="AM117" s="19">
        <f>IFERROR(HLOOKUP(AM$1,'Nakladova matice_2018'!$A$1:$IW$188,90,FALSE),0)</f>
        <v>0</v>
      </c>
      <c r="AN117" s="19">
        <f>IFERROR(HLOOKUP(AN$1,'Nakladova matice_2018'!$A$1:$IW$188,90,FALSE),0)</f>
        <v>0</v>
      </c>
      <c r="AO117" s="19">
        <f>IFERROR(HLOOKUP(AO$1,'Nakladova matice_2018'!$A$1:$IW$188,90,FALSE),0)</f>
        <v>0</v>
      </c>
      <c r="AP117" s="19">
        <f>IFERROR(HLOOKUP(AP$1,'Nakladova matice_2018'!$A$1:$IW$188,90,FALSE),0)</f>
        <v>2332573</v>
      </c>
      <c r="AQ117" s="19">
        <f>IFERROR(HLOOKUP(AQ$1,'Nakladova matice_2018'!$A$1:$IW$188,90,FALSE),0)</f>
        <v>471564</v>
      </c>
      <c r="AR117" s="19">
        <f>IFERROR(HLOOKUP(AR$1,'Nakladova matice_2018'!$A$1:$IW$188,90,FALSE),0)</f>
        <v>622305</v>
      </c>
      <c r="AS117" s="19">
        <f>IFERROR(HLOOKUP(AS$1,'Nakladova matice_2018'!$A$1:$IW$188,90,FALSE),0)</f>
        <v>636496</v>
      </c>
      <c r="AT117" s="19">
        <f>IFERROR(HLOOKUP(AT$1,'Nakladova matice_2018'!$A$1:$IW$188,90,FALSE),0)</f>
        <v>4091244</v>
      </c>
      <c r="AU117" s="19">
        <f>IFERROR(HLOOKUP(AU$1,'Nakladova matice_2018'!$A$1:$IW$188,90,FALSE),0)</f>
        <v>1276617</v>
      </c>
      <c r="AV117" s="19">
        <f>IFERROR(HLOOKUP(AV$1,'Nakladova matice_2018'!$A$1:$IW$188,90,FALSE),0)</f>
        <v>652425</v>
      </c>
      <c r="AW117" s="19">
        <f>IFERROR(HLOOKUP(AW$1,'Nakladova matice_2018'!$A$1:$IW$188,90,FALSE),0)</f>
        <v>178990</v>
      </c>
      <c r="AX117" s="19">
        <f>IFERROR(HLOOKUP(AX$1,'Nakladova matice_2018'!$A$1:$IW$188,90,FALSE),0)</f>
        <v>550862</v>
      </c>
      <c r="AY117" s="19">
        <f>IFERROR(HLOOKUP(AY$1,'Nakladova matice_2018'!$A$1:$IW$188,90,FALSE),0)</f>
        <v>541349</v>
      </c>
      <c r="AZ117" s="19">
        <f>IFERROR(HLOOKUP(AZ$1,'Nakladova matice_2018'!$A$1:$IW$188,90,FALSE),0)</f>
        <v>0</v>
      </c>
      <c r="BA117" s="19">
        <f>IFERROR(HLOOKUP(BA$1,'Nakladova matice_2018'!$A$1:$IW$188,90,FALSE),0)</f>
        <v>7596210</v>
      </c>
      <c r="BB117" s="19">
        <f>IFERROR(HLOOKUP(BB$1,'Nakladova matice_2018'!$A$1:$IW$188,90,FALSE),0)</f>
        <v>0</v>
      </c>
      <c r="BC117" s="19">
        <f>IFERROR(HLOOKUP(BC$1,'Nakladova matice_2018'!$A$1:$IW$188,90,FALSE),0)</f>
        <v>0</v>
      </c>
      <c r="BD117" s="19">
        <f>IFERROR(HLOOKUP(BD$1,'Nakladova matice_2018'!$A$1:$IW$188,90,FALSE),0)</f>
        <v>7482370</v>
      </c>
      <c r="BE117" s="19">
        <f>IFERROR(HLOOKUP(BE$1,'Nakladova matice_2018'!$A$1:$IW$188,90,FALSE),0)</f>
        <v>0</v>
      </c>
      <c r="BF117" s="19">
        <f>IFERROR(HLOOKUP(BF$1,'Nakladova matice_2018'!$A$1:$IW$188,90,FALSE),0)</f>
        <v>0</v>
      </c>
      <c r="BG117" s="19">
        <f>IFERROR(HLOOKUP(BG$1,'Nakladova matice_2018'!$A$1:$IW$188,90,FALSE),0)</f>
        <v>0</v>
      </c>
      <c r="BH117" s="19">
        <f>IFERROR(HLOOKUP(BH$1,'Nakladova matice_2018'!$A$1:$IW$188,90,FALSE),0)</f>
        <v>0</v>
      </c>
      <c r="BI117" s="19">
        <f>IFERROR(HLOOKUP(BI$1,'Nakladova matice_2018'!$A$1:$IW$188,90,FALSE),0)</f>
        <v>7115981</v>
      </c>
      <c r="BJ117" s="19">
        <f>IFERROR(HLOOKUP(BJ$1,'Nakladova matice_2018'!$A$1:$IW$188,90,FALSE),0)</f>
        <v>0</v>
      </c>
      <c r="BK117" s="19">
        <f>IFERROR(HLOOKUP(BK$1,'Nakladova matice_2018'!$A$1:$IW$188,90,FALSE),0)</f>
        <v>0</v>
      </c>
      <c r="BL117" s="19">
        <f>IFERROR(HLOOKUP(BL$1,'Nakladova matice_2018'!$A$1:$IW$188,90,FALSE),0)</f>
        <v>0</v>
      </c>
      <c r="BM117" s="19">
        <f>IFERROR(HLOOKUP(BM$1,'Nakladova matice_2018'!$A$1:$IW$188,90,FALSE),0)</f>
        <v>8122562</v>
      </c>
      <c r="BN117" s="19">
        <f>IFERROR(HLOOKUP(BN$1,'Nakladova matice_2018'!$A$1:$IW$188,90,FALSE),0)</f>
        <v>0</v>
      </c>
      <c r="BO117" s="19">
        <f>IFERROR(HLOOKUP(BO$1,'Nakladova matice_2018'!$A$1:$IW$188,90,FALSE),0)</f>
        <v>0</v>
      </c>
      <c r="BP117" s="19">
        <f>IFERROR(HLOOKUP(BP$1,'Nakladova matice_2018'!$A$1:$IW$188,90,FALSE),0)</f>
        <v>0</v>
      </c>
      <c r="BQ117" s="19">
        <f>IFERROR(HLOOKUP(BQ$1,'Nakladova matice_2018'!$A$1:$IW$188,90,FALSE),0)</f>
        <v>4474210</v>
      </c>
      <c r="BR117" s="19">
        <f>IFERROR(HLOOKUP(BR$1,'Nakladova matice_2018'!$A$1:$IW$188,90,FALSE),0)</f>
        <v>0</v>
      </c>
      <c r="BS117" s="19">
        <f>IFERROR(HLOOKUP(BS$1,'Nakladova matice_2018'!$A$1:$IW$188,90,FALSE),0)</f>
        <v>0</v>
      </c>
      <c r="BT117" s="19">
        <f>IFERROR(HLOOKUP(BT$1,'Nakladova matice_2018'!$A$1:$IW$188,90,FALSE),0)</f>
        <v>58250922</v>
      </c>
      <c r="BU117" s="19">
        <f>IFERROR(HLOOKUP(BU$1,'Nakladova matice_2018'!$A$1:$IW$188,90,FALSE),0)</f>
        <v>0</v>
      </c>
      <c r="BV117" s="19">
        <f>IFERROR(HLOOKUP(BV$1,'Nakladova matice_2018'!$A$1:$IW$188,90,FALSE),0)</f>
        <v>849950</v>
      </c>
      <c r="BW117" s="19">
        <f>IFERROR(HLOOKUP(BW$1,'Nakladova matice_2018'!$A$1:$IW$188,90,FALSE),0)</f>
        <v>0</v>
      </c>
      <c r="BX117" s="19">
        <f>IFERROR(HLOOKUP(BX$1,'Nakladova matice_2018'!$A$1:$IW$188,90,FALSE),0)</f>
        <v>4695511</v>
      </c>
      <c r="BY117" s="19">
        <f>IFERROR(HLOOKUP(BY$1,'Nakladova matice_2018'!$A$1:$IW$188,90,FALSE),0)</f>
        <v>878734</v>
      </c>
      <c r="BZ117" s="19">
        <f>IFERROR(HLOOKUP(BZ$1,'Nakladova matice_2018'!$A$1:$IW$188,90,FALSE),0)</f>
        <v>0</v>
      </c>
      <c r="CA117" s="19">
        <f>IFERROR(HLOOKUP(CA$1,'Nakladova matice_2018'!$A$1:$IW$188,90,FALSE),0)</f>
        <v>0</v>
      </c>
      <c r="CB117" s="19">
        <f>IFERROR(HLOOKUP(CB$1,'Nakladova matice_2018'!$A$1:$IW$188,90,FALSE),0)</f>
        <v>0</v>
      </c>
      <c r="CC117" s="19">
        <f>IFERROR(HLOOKUP(CC$1,'Nakladova matice_2018'!$A$1:$IW$188,90,FALSE),0)</f>
        <v>1629888</v>
      </c>
      <c r="CD117" s="19">
        <f>IFERROR(HLOOKUP(CD$1,'Nakladova matice_2018'!$A$1:$IW$188,90,FALSE),0)</f>
        <v>2488922</v>
      </c>
      <c r="CE117" s="19">
        <f>IFERROR(HLOOKUP(CE$1,'Nakladova matice_2018'!$A$1:$IW$188,90,FALSE),0)</f>
        <v>2776660</v>
      </c>
      <c r="CF117" s="19">
        <f>IFERROR(HLOOKUP(CF$1,'Nakladova matice_2018'!$A$1:$IW$188,90,FALSE),0)</f>
        <v>2454049</v>
      </c>
      <c r="CG117" s="19">
        <f>IFERROR(HLOOKUP(CG$1,'Nakladova matice_2018'!$A$1:$IW$188,90,FALSE),0)</f>
        <v>1909290</v>
      </c>
      <c r="CH117" s="19">
        <f>IFERROR(HLOOKUP(CH$1,'Nakladova matice_2018'!$A$1:$IW$188,90,FALSE),0)</f>
        <v>719952</v>
      </c>
      <c r="CI117" s="19">
        <f>IFERROR(HLOOKUP(CI$1,'Nakladova matice_2018'!$A$1:$IW$188,90,FALSE),0)</f>
        <v>3210127</v>
      </c>
      <c r="CJ117" s="19">
        <f>IFERROR(HLOOKUP(CJ$1,'Nakladova matice_2018'!$A$1:$IW$188,90,FALSE),0)</f>
        <v>1506376</v>
      </c>
      <c r="CK117" s="19">
        <f>IFERROR(HLOOKUP(CK$1,'Nakladova matice_2018'!$A$1:$IW$188,90,FALSE),0)</f>
        <v>1353781</v>
      </c>
      <c r="CL117" s="19">
        <f>IFERROR(HLOOKUP(CL$1,'Nakladova matice_2018'!$A$1:$IW$188,90,FALSE),0)</f>
        <v>1351597</v>
      </c>
      <c r="CM117" s="19">
        <f>IFERROR(HLOOKUP(CM$1,'Nakladova matice_2018'!$A$1:$IW$188,90,FALSE),0)</f>
        <v>1023705</v>
      </c>
      <c r="CN117" s="19">
        <f>IFERROR(HLOOKUP(CN$1,'Nakladova matice_2018'!$A$1:$IW$188,90,FALSE),0)</f>
        <v>2305243</v>
      </c>
      <c r="CO117" s="19">
        <f>IFERROR(HLOOKUP(CO$1,'Nakladova matice_2018'!$A$1:$IW$188,90,FALSE),0)</f>
        <v>4461277</v>
      </c>
      <c r="CP117" s="19">
        <f>IFERROR(HLOOKUP(CP$1,'Nakladova matice_2018'!$A$1:$IW$188,90,FALSE),0)</f>
        <v>0</v>
      </c>
      <c r="CQ117" s="19">
        <f>IFERROR(HLOOKUP(CQ$1,'Nakladova matice_2018'!$A$1:$IW$188,90,FALSE),0)</f>
        <v>754779</v>
      </c>
      <c r="CR117" s="19">
        <f>IFERROR(HLOOKUP(CR$1,'Nakladova matice_2018'!$A$1:$IW$188,90,FALSE),0)</f>
        <v>1290541</v>
      </c>
      <c r="CS117" s="19">
        <f>IFERROR(HLOOKUP(CS$1,'Nakladova matice_2018'!$A$1:$IW$188,90,FALSE),0)</f>
        <v>0</v>
      </c>
      <c r="CT117" s="19">
        <f>IFERROR(HLOOKUP(CT$1,'Nakladova matice_2018'!$A$1:$IW$188,90,FALSE),0)</f>
        <v>8105538</v>
      </c>
      <c r="CU117" s="19">
        <f>IFERROR(HLOOKUP(CU$1,'Nakladova matice_2018'!$A$1:$IW$188,90,FALSE),0)</f>
        <v>3567706</v>
      </c>
      <c r="CV117" s="19">
        <f>IFERROR(HLOOKUP(CV$1,'Nakladova matice_2018'!$A$1:$IW$188,90,FALSE),0)</f>
        <v>9209078</v>
      </c>
      <c r="CW117" s="19">
        <f>IFERROR(HLOOKUP(CW$1,'Nakladova matice_2018'!$A$1:$IW$188,90,FALSE),0)</f>
        <v>0</v>
      </c>
      <c r="CX117" s="19">
        <f>IFERROR(HLOOKUP(CX$1,'Nakladova matice_2018'!$A$1:$IW$188,90,FALSE),0)</f>
        <v>0</v>
      </c>
      <c r="CY117" s="19">
        <f>IFERROR(HLOOKUP(CY$1,'Nakladova matice_2018'!$A$1:$IW$188,90,FALSE),0)</f>
        <v>0</v>
      </c>
      <c r="CZ117" s="19">
        <f>IFERROR(HLOOKUP(CZ$1,'Nakladova matice_2018'!$A$1:$IW$188,90,FALSE),0)</f>
        <v>0</v>
      </c>
      <c r="DA117" s="19">
        <f>IFERROR(HLOOKUP(DA$1,'Nakladova matice_2018'!$A$1:$IW$188,90,FALSE),0)</f>
        <v>2291651</v>
      </c>
      <c r="DB117" s="19">
        <f>IFERROR(HLOOKUP(DB$1,'Nakladova matice_2018'!$A$1:$IW$188,90,FALSE),0)</f>
        <v>10658337</v>
      </c>
      <c r="DC117" s="19">
        <f>IFERROR(HLOOKUP(DC$1,'Nakladova matice_2018'!$A$1:$IW$188,90,FALSE),0)</f>
        <v>0</v>
      </c>
      <c r="DD117" s="19">
        <f>IFERROR(HLOOKUP(DD$1,'Nakladova matice_2018'!$A$1:$IW$188,90,FALSE),0)</f>
        <v>0</v>
      </c>
      <c r="DE117" s="19">
        <f>IFERROR(HLOOKUP(DE$1,'Nakladova matice_2018'!$A$1:$IW$188,90,FALSE),0)</f>
        <v>0</v>
      </c>
      <c r="DF117" s="19">
        <f>IFERROR(HLOOKUP(DF$1,'Nakladova matice_2018'!$A$1:$IW$188,90,FALSE),0)</f>
        <v>0</v>
      </c>
      <c r="DG117" s="19">
        <f>IFERROR(HLOOKUP(DG$1,'Nakladova matice_2018'!$A$1:$IW$188,90,FALSE),0)</f>
        <v>8631391</v>
      </c>
      <c r="DH117" s="19">
        <f>IFERROR(HLOOKUP(DH$1,'Nakladova matice_2018'!$A$1:$IW$188,90,FALSE),0)</f>
        <v>0</v>
      </c>
      <c r="DI117" s="19">
        <f>IFERROR(HLOOKUP(DI$1,'Nakladova matice_2018'!$A$1:$IW$188,90,FALSE),0)</f>
        <v>0</v>
      </c>
      <c r="DJ117" s="19">
        <f>IFERROR(HLOOKUP(DJ$1,'Nakladova matice_2018'!$A$1:$IW$188,90,FALSE),0)</f>
        <v>4442212</v>
      </c>
      <c r="DK117" s="19">
        <f>IFERROR(HLOOKUP(DK$1,'Nakladova matice_2018'!$A$1:$IW$188,90,FALSE),0)</f>
        <v>1618478</v>
      </c>
      <c r="DL117" s="19">
        <f>IFERROR(HLOOKUP(DL$1,'Nakladova matice_2018'!$A$1:$IW$188,90,FALSE),0)</f>
        <v>3928965</v>
      </c>
      <c r="DM117" s="19">
        <f>IFERROR(HLOOKUP(DM$1,'Nakladova matice_2018'!$A$1:$IW$188,90,FALSE),0)</f>
        <v>4791945</v>
      </c>
      <c r="DN117" s="19">
        <f>IFERROR(HLOOKUP(DN$1,'Nakladova matice_2018'!$A$1:$IW$188,90,FALSE),0)</f>
        <v>4282887</v>
      </c>
      <c r="DO117" s="19">
        <f>IFERROR(HLOOKUP(DO$1,'Nakladova matice_2018'!$A$1:$IW$188,90,FALSE),0)</f>
        <v>0</v>
      </c>
      <c r="DP117" s="19">
        <f>IFERROR(HLOOKUP(DP$1,'Nakladova matice_2018'!$A$1:$IW$188,90,FALSE),0)</f>
        <v>7803594</v>
      </c>
      <c r="DQ117" s="19">
        <f>IFERROR(HLOOKUP(DQ$1,'Nakladova matice_2018'!$A$1:$IW$188,90,FALSE),0)</f>
        <v>11032984</v>
      </c>
      <c r="DR117" s="19">
        <f>IFERROR(HLOOKUP(DR$1,'Nakladova matice_2018'!$A$1:$IW$188,90,FALSE),0)</f>
        <v>11287843</v>
      </c>
      <c r="DS117" s="19">
        <f>IFERROR(HLOOKUP(DS$1,'Nakladova matice_2018'!$A$1:$IW$188,90,FALSE),0)</f>
        <v>2023280</v>
      </c>
      <c r="DT117" s="19">
        <f>IFERROR(HLOOKUP(DT$1,'Nakladova matice_2018'!$A$1:$IW$188,90,FALSE),0)</f>
        <v>0</v>
      </c>
      <c r="DU117" s="19">
        <f>IFERROR(HLOOKUP(DU$1,'Nakladova matice_2018'!$A$1:$IW$188,90,FALSE),0)</f>
        <v>4767250</v>
      </c>
      <c r="DV117" s="19">
        <f>IFERROR(HLOOKUP(DV$1,'Nakladova matice_2018'!$A$1:$IW$188,90,FALSE),0)</f>
        <v>3054863</v>
      </c>
      <c r="DW117" s="19">
        <f>IFERROR(HLOOKUP(DW$1,'Nakladova matice_2018'!$A$1:$IW$188,90,FALSE),0)</f>
        <v>2817009</v>
      </c>
      <c r="DX117" s="19">
        <f>IFERROR(HLOOKUP(DX$1,'Nakladova matice_2018'!$A$1:$IW$188,90,FALSE),0)</f>
        <v>1762589</v>
      </c>
      <c r="DY117" s="19">
        <f>IFERROR(HLOOKUP(DY$1,'Nakladova matice_2018'!$A$1:$IW$188,90,FALSE),0)</f>
        <v>4739691</v>
      </c>
      <c r="DZ117" s="19">
        <f>IFERROR(HLOOKUP(DZ$1,'Nakladova matice_2018'!$A$1:$IW$188,90,FALSE),0)</f>
        <v>4232750</v>
      </c>
      <c r="EA117" s="19">
        <f>IFERROR(HLOOKUP(EA$1,'Nakladova matice_2018'!$A$1:$IW$188,90,FALSE),0)</f>
        <v>3147329</v>
      </c>
      <c r="EB117" s="19">
        <f>IFERROR(HLOOKUP(EB$1,'Nakladova matice_2018'!$A$1:$IW$188,90,FALSE),0)</f>
        <v>2292972</v>
      </c>
      <c r="EC117" s="19">
        <f>IFERROR(HLOOKUP(EC$1,'Nakladova matice_2018'!$A$1:$IW$188,90,FALSE),0)</f>
        <v>1679199</v>
      </c>
      <c r="ED117" s="19">
        <f>IFERROR(HLOOKUP(ED$1,'Nakladova matice_2018'!$A$1:$IW$188,90,FALSE),0)</f>
        <v>1150674</v>
      </c>
      <c r="EE117" s="19">
        <f>IFERROR(HLOOKUP(EE$1,'Nakladova matice_2018'!$A$1:$IW$188,90,FALSE),0)</f>
        <v>2475035</v>
      </c>
      <c r="EF117" s="19">
        <f>IFERROR(HLOOKUP(EF$1,'Nakladova matice_2018'!$A$1:$IW$188,90,FALSE),0)</f>
        <v>0</v>
      </c>
      <c r="EG117" s="19">
        <f>IFERROR(HLOOKUP(EG$1,'Nakladova matice_2018'!$A$1:$IW$188,90,FALSE),0)</f>
        <v>1095467</v>
      </c>
      <c r="EH117" s="19">
        <f>IFERROR(HLOOKUP(EH$1,'Nakladova matice_2018'!$A$1:$IW$188,90,FALSE),0)</f>
        <v>1361240</v>
      </c>
      <c r="EI117" s="19">
        <f>IFERROR(HLOOKUP(EI$1,'Nakladova matice_2018'!$A$1:$IW$188,90,FALSE),0)</f>
        <v>910857</v>
      </c>
      <c r="EJ117" s="19">
        <f>IFERROR(HLOOKUP(EJ$1,'Nakladova matice_2018'!$A$1:$IW$188,90,FALSE),0)</f>
        <v>847727</v>
      </c>
      <c r="EK117" s="19">
        <f>IFERROR(HLOOKUP(EK$1,'Nakladova matice_2018'!$A$1:$IW$188,90,FALSE),0)</f>
        <v>8558332</v>
      </c>
      <c r="EL117" s="19">
        <f>IFERROR(HLOOKUP(EL$1,'Nakladova matice_2018'!$A$1:$IW$188,90,FALSE),0)</f>
        <v>0</v>
      </c>
      <c r="EM117" s="19">
        <f>IFERROR(HLOOKUP(EM$1,'Nakladova matice_2018'!$A$1:$IW$188,90,FALSE),0)</f>
        <v>0</v>
      </c>
      <c r="EN117" s="19">
        <f>IFERROR(HLOOKUP(EN$1,'Nakladova matice_2018'!$A$1:$IW$188,90,FALSE),0)</f>
        <v>0</v>
      </c>
      <c r="EO117" s="19">
        <f>IFERROR(HLOOKUP(EO$1,'Nakladova matice_2018'!$A$1:$IW$188,90,FALSE),0)</f>
        <v>13887416</v>
      </c>
      <c r="EP117" s="19">
        <f>IFERROR(HLOOKUP(EP$1,'Nakladova matice_2018'!$A$1:$IW$188,90,FALSE),0)</f>
        <v>764702</v>
      </c>
      <c r="EQ117" s="19">
        <f>IFERROR(HLOOKUP(EQ$1,'Nakladova matice_2018'!$A$1:$IW$188,90,FALSE),0)</f>
        <v>367559</v>
      </c>
      <c r="ER117" s="19">
        <f>IFERROR(HLOOKUP(ER$1,'Nakladova matice_2018'!$A$1:$IW$188,90,FALSE),0)</f>
        <v>605516</v>
      </c>
      <c r="ES117" s="19">
        <f>IFERROR(HLOOKUP(ES$1,'Nakladova matice_2018'!$A$1:$IW$188,90,FALSE),0)</f>
        <v>6219857</v>
      </c>
      <c r="ET117" s="19">
        <f>IFERROR(HLOOKUP(ET$1,'Nakladova matice_2018'!$A$1:$IW$188,90,FALSE),0)</f>
        <v>0</v>
      </c>
      <c r="EU117" s="19">
        <f>IFERROR(HLOOKUP(EU$1,'Nakladova matice_2018'!$A$1:$IW$188,90,FALSE),0)</f>
        <v>0</v>
      </c>
      <c r="EV117" s="19">
        <f>IFERROR(HLOOKUP(EV$1,'Nakladova matice_2018'!$A$1:$IW$188,90,FALSE),0)</f>
        <v>0</v>
      </c>
      <c r="EW117" s="19">
        <f>IFERROR(HLOOKUP(EW$1,'Nakladova matice_2018'!$A$1:$IW$188,90,FALSE),0)</f>
        <v>4759927</v>
      </c>
      <c r="EX117" s="19">
        <f>IFERROR(HLOOKUP(EX$1,'Nakladova matice_2018'!$A$1:$IW$188,90,FALSE),0)</f>
        <v>0</v>
      </c>
      <c r="EY117" s="19">
        <f>IFERROR(HLOOKUP(EY$1,'Nakladova matice_2018'!$A$1:$IW$188,90,FALSE),0)</f>
        <v>0</v>
      </c>
      <c r="EZ117" s="19">
        <f>IFERROR(HLOOKUP(EZ$1,'Nakladova matice_2018'!$A$1:$IW$188,90,FALSE),0)</f>
        <v>4145246</v>
      </c>
      <c r="FA117" s="19">
        <f>IFERROR(HLOOKUP(FA$1,'Nakladova matice_2018'!$A$1:$IW$188,90,FALSE),0)</f>
        <v>0</v>
      </c>
      <c r="FB117" s="19">
        <f>IFERROR(HLOOKUP(FB$1,'Nakladova matice_2018'!$A$1:$IW$188,90,FALSE),0)</f>
        <v>4384929</v>
      </c>
      <c r="FC117" s="19">
        <f>IFERROR(HLOOKUP(FC$1,'Nakladova matice_2018'!$A$1:$IW$188,90,FALSE),0)</f>
        <v>5572567</v>
      </c>
      <c r="FD117" s="19">
        <f>IFERROR(HLOOKUP(FD$1,'Nakladova matice_2018'!$A$1:$IW$188,90,FALSE),0)</f>
        <v>0</v>
      </c>
      <c r="FE117" s="19">
        <f>IFERROR(HLOOKUP(FE$1,'Nakladova matice_2018'!$A$1:$IW$188,90,FALSE),0)</f>
        <v>2751887</v>
      </c>
      <c r="FF117" s="19">
        <f>IFERROR(HLOOKUP(FF$1,'Nakladova matice_2018'!$A$1:$IW$188,90,FALSE),0)</f>
        <v>1532367</v>
      </c>
      <c r="FG117" s="19">
        <f>IFERROR(HLOOKUP(FG$1,'Nakladova matice_2018'!$A$1:$IW$188,90,FALSE),0)</f>
        <v>0</v>
      </c>
      <c r="FH117" s="19">
        <f>IFERROR(HLOOKUP(FH$1,'Nakladova matice_2018'!$A$1:$IW$188,90,FALSE),0)</f>
        <v>0</v>
      </c>
      <c r="FI117" s="19">
        <f>IFERROR(HLOOKUP(FI$1,'Nakladova matice_2018'!$A$1:$IW$188,90,FALSE),0)</f>
        <v>7036055</v>
      </c>
      <c r="FJ117" s="19">
        <f>IFERROR(HLOOKUP(FJ$1,'Nakladova matice_2018'!$A$1:$IW$188,90,FALSE),0)</f>
        <v>1716060</v>
      </c>
      <c r="FK117" s="19">
        <f>IFERROR(HLOOKUP(FK$1,'Nakladova matice_2018'!$A$1:$IW$188,90,FALSE),0)</f>
        <v>323180</v>
      </c>
      <c r="FL117" s="19">
        <f>IFERROR(HLOOKUP(FL$1,'Nakladova matice_2018'!$A$1:$IW$188,90,FALSE),0)</f>
        <v>585839</v>
      </c>
      <c r="FM117" s="19">
        <f>IFERROR(HLOOKUP(FM$1,'Nakladova matice_2018'!$A$1:$IW$188,90,FALSE),0)</f>
        <v>0</v>
      </c>
      <c r="FN117" s="19">
        <f>IFERROR(HLOOKUP(FN$1,'Nakladova matice_2018'!$A$1:$IW$188,90,FALSE),0)</f>
        <v>4097111</v>
      </c>
      <c r="FO117" s="19">
        <f>IFERROR(HLOOKUP(FO$1,'Nakladova matice_2018'!$A$1:$IW$188,90,FALSE),0)</f>
        <v>6949341</v>
      </c>
      <c r="FP117" s="19">
        <f>IFERROR(HLOOKUP(FP$1,'Nakladova matice_2018'!$A$1:$IW$188,90,FALSE),0)</f>
        <v>0</v>
      </c>
      <c r="FQ117" s="19">
        <f>IFERROR(HLOOKUP(FQ$1,'Nakladova matice_2018'!$A$1:$IW$188,90,FALSE),0)</f>
        <v>10111942</v>
      </c>
      <c r="FR117" s="19">
        <f>IFERROR(HLOOKUP(FR$1,'Nakladova matice_2018'!$A$1:$IW$188,90,FALSE),0)</f>
        <v>0</v>
      </c>
      <c r="FS117" s="19">
        <f>IFERROR(HLOOKUP(FS$1,'Nakladova matice_2018'!$A$1:$IW$188,90,FALSE),0)</f>
        <v>16106047</v>
      </c>
      <c r="FT117" s="19">
        <f>IFERROR(HLOOKUP(FT$1,'Nakladova matice_2018'!$A$1:$IW$188,90,FALSE),0)</f>
        <v>12969009</v>
      </c>
      <c r="FU117" s="19">
        <f>IFERROR(HLOOKUP(FU$1,'Nakladova matice_2018'!$A$1:$IW$188,90,FALSE),0)</f>
        <v>1470679</v>
      </c>
      <c r="FV117" s="19">
        <f>IFERROR(HLOOKUP(FV$1,'Nakladova matice_2018'!$A$1:$IW$188,90,FALSE),0)</f>
        <v>3110092</v>
      </c>
      <c r="FW117" s="19">
        <f>IFERROR(HLOOKUP(FW$1,'Nakladova matice_2018'!$A$1:$IW$188,90,FALSE),0)</f>
        <v>10972387</v>
      </c>
      <c r="FX117" s="19">
        <f>IFERROR(HLOOKUP(FX$1,'Nakladova matice_2018'!$A$1:$IW$188,90,FALSE),0)</f>
        <v>23391639</v>
      </c>
      <c r="FY117" s="19">
        <f>IFERROR(HLOOKUP(FY$1,'Nakladova matice_2018'!$A$1:$IW$188,90,FALSE),0)</f>
        <v>27027125</v>
      </c>
      <c r="FZ117" s="19">
        <f>IFERROR(HLOOKUP(FZ$1,'Nakladova matice_2018'!$A$1:$IW$188,90,FALSE),0)</f>
        <v>0</v>
      </c>
      <c r="GA117" s="19">
        <f>IFERROR(HLOOKUP(GA$1,'Nakladova matice_2018'!$A$1:$IW$188,90,FALSE),0)</f>
        <v>66931654</v>
      </c>
      <c r="GB117" s="19">
        <f>IFERROR(HLOOKUP(GB$1,'Nakladova matice_2018'!$A$1:$IW$188,90,FALSE),0)</f>
        <v>15606541</v>
      </c>
      <c r="GC117" s="19">
        <f>IFERROR(HLOOKUP(GC$1,'Nakladova matice_2018'!$A$1:$IW$188,90,FALSE),0)</f>
        <v>7855233</v>
      </c>
      <c r="GD117" s="19">
        <f>IFERROR(HLOOKUP(GD$1,'Nakladova matice_2018'!$A$1:$IW$188,90,FALSE),0)</f>
        <v>6042261</v>
      </c>
      <c r="GE117" s="19">
        <f>IFERROR(HLOOKUP(GE$1,'Nakladova matice_2018'!$A$1:$IW$188,90,FALSE),0)</f>
        <v>0</v>
      </c>
      <c r="GF117" s="19">
        <f>IFERROR(HLOOKUP(GF$1,'Nakladova matice_2018'!$A$1:$IW$188,90,FALSE),0)</f>
        <v>0</v>
      </c>
      <c r="GG117" s="19">
        <f>IFERROR(HLOOKUP(GG$1,'Nakladova matice_2018'!$A$1:$IW$188,90,FALSE),0)</f>
        <v>0</v>
      </c>
      <c r="GH117" s="19">
        <f>IFERROR(HLOOKUP(GH$1,'Nakladova matice_2018'!$A$1:$IW$188,90,FALSE),0)</f>
        <v>0</v>
      </c>
      <c r="GI117" s="19">
        <f>IFERROR(HLOOKUP(GI$1,'Nakladova matice_2018'!$A$1:$IW$188,90,FALSE),0)</f>
        <v>5568761</v>
      </c>
      <c r="GJ117" s="19">
        <f>IFERROR(HLOOKUP(GJ$1,'Nakladova matice_2018'!$A$1:$IW$188,90,FALSE),0)</f>
        <v>5775635</v>
      </c>
      <c r="GK117" s="19">
        <f>IFERROR(HLOOKUP(GK$1,'Nakladova matice_2018'!$A$1:$IW$188,90,FALSE),0)</f>
        <v>6947968</v>
      </c>
      <c r="GL117" s="19">
        <f>IFERROR(HLOOKUP(GL$1,'Nakladova matice_2018'!$A$1:$IW$188,90,FALSE),0)</f>
        <v>0</v>
      </c>
      <c r="GM117" s="19">
        <f>IFERROR(HLOOKUP(GM$1,'Nakladova matice_2018'!$A$1:$IW$188,90,FALSE),0)</f>
        <v>5021192</v>
      </c>
      <c r="GN117" s="19">
        <f>IFERROR(HLOOKUP(GN$1,'Nakladova matice_2018'!$A$1:$IW$188,90,FALSE),0)</f>
        <v>1171879</v>
      </c>
      <c r="GO117" s="19">
        <f>IFERROR(HLOOKUP(GO$1,'Nakladova matice_2018'!$A$1:$IW$188,90,FALSE),0)</f>
        <v>349012</v>
      </c>
      <c r="GP117" s="19">
        <f>IFERROR(HLOOKUP(GP$1,'Nakladova matice_2018'!$A$1:$IW$188,90,FALSE),0)</f>
        <v>80841</v>
      </c>
      <c r="GQ117" s="19">
        <f>IFERROR(HLOOKUP(GQ$1,'Nakladova matice_2018'!$A$1:$IW$188,90,FALSE),0)</f>
        <v>4653190</v>
      </c>
      <c r="GR117" s="19">
        <f>IFERROR(HLOOKUP(GR$1,'Nakladova matice_2018'!$A$1:$IW$188,90,FALSE),0)</f>
        <v>8000</v>
      </c>
      <c r="GS117" s="19">
        <f>IFERROR(HLOOKUP(GS$1,'Nakladova matice_2018'!$A$1:$IW$188,90,FALSE),0)</f>
        <v>0</v>
      </c>
      <c r="GT117" s="19">
        <f>IFERROR(HLOOKUP(GT$1,'Nakladova matice_2018'!$A$1:$IW$188,90,FALSE),0)</f>
        <v>182136</v>
      </c>
      <c r="GU117" s="19">
        <f>IFERROR(HLOOKUP(GU$1,'Nakladova matice_2018'!$A$1:$IW$188,90,FALSE),0)</f>
        <v>2169540</v>
      </c>
      <c r="GV117" s="19">
        <f>IFERROR(HLOOKUP(GV$1,'Nakladova matice_2018'!$A$1:$IW$188,90,FALSE),0)</f>
        <v>811718</v>
      </c>
      <c r="GW117" s="19">
        <f>IFERROR(HLOOKUP(GW$1,'Nakladova matice_2018'!$A$1:$IW$188,90,FALSE),0)</f>
        <v>0</v>
      </c>
      <c r="GX117" s="19">
        <f>IFERROR(HLOOKUP(GX$1,'Nakladova matice_2018'!$A$1:$IW$188,90,FALSE),0)</f>
        <v>0</v>
      </c>
      <c r="GY117" s="19">
        <f>IFERROR(HLOOKUP(GY$1,'Nakladova matice_2018'!$A$1:$IW$188,90,FALSE),0)</f>
        <v>0</v>
      </c>
      <c r="GZ117" s="19">
        <f>IFERROR(HLOOKUP(GZ$1,'Nakladova matice_2018'!$A$1:$IW$188,90,FALSE),0)</f>
        <v>1946401</v>
      </c>
      <c r="HA117" s="19">
        <f>IFERROR(HLOOKUP(HA$1,'Nakladova matice_2018'!$A$1:$IW$188,90,FALSE),0)</f>
        <v>8714617</v>
      </c>
      <c r="HB117" s="19">
        <f>IFERROR(HLOOKUP(HB$1,'Nakladova matice_2018'!$A$1:$IW$188,90,FALSE),0)</f>
        <v>2532581</v>
      </c>
      <c r="HC117" s="19">
        <f>IFERROR(HLOOKUP(HC$1,'Nakladova matice_2018'!$A$1:$IW$188,90,FALSE),0)</f>
        <v>4491599</v>
      </c>
      <c r="HD117" s="19">
        <f>IFERROR(HLOOKUP(HD$1,'Nakladova matice_2018'!$A$1:$IW$188,90,FALSE),0)</f>
        <v>5716673</v>
      </c>
      <c r="HE117" s="19">
        <f>IFERROR(HLOOKUP(HE$1,'Nakladova matice_2018'!$A$1:$IW$188,90,FALSE),0)</f>
        <v>7147335</v>
      </c>
      <c r="HF117" s="19">
        <f>IFERROR(HLOOKUP(HF$1,'Nakladova matice_2018'!$A$1:$IW$188,90,FALSE),0)</f>
        <v>10785303</v>
      </c>
      <c r="HG117" s="19">
        <f>IFERROR(HLOOKUP(HG$1,'Nakladova matice_2018'!$A$1:$IW$188,90,FALSE),0)</f>
        <v>1350912</v>
      </c>
      <c r="HH117" s="19">
        <f>IFERROR(HLOOKUP(HH$1,'Nakladova matice_2018'!$A$1:$IW$188,90,FALSE),0)</f>
        <v>7369170</v>
      </c>
      <c r="HI117" s="19">
        <f>IFERROR(HLOOKUP(HI$1,'Nakladova matice_2018'!$A$1:$IW$188,90,FALSE),0)</f>
        <v>0</v>
      </c>
      <c r="HJ117" s="19">
        <f>IFERROR(HLOOKUP(HJ$1,'Nakladova matice_2018'!$A$1:$IW$188,90,FALSE),0)</f>
        <v>12222965</v>
      </c>
      <c r="HK117" s="19">
        <f>IFERROR(HLOOKUP(HK$1,'Nakladova matice_2018'!$A$1:$IW$188,90,FALSE),0)</f>
        <v>770141</v>
      </c>
      <c r="HL117" s="19">
        <f>IFERROR(HLOOKUP(HL$1,'Nakladova matice_2018'!$A$1:$IW$188,90,FALSE),0)</f>
        <v>0</v>
      </c>
      <c r="HM117" s="19">
        <f>IFERROR(HLOOKUP(HM$1,'Nakladova matice_2018'!$A$1:$IW$188,90,FALSE),0)</f>
        <v>0</v>
      </c>
      <c r="HN117" s="19">
        <f>IFERROR(HLOOKUP(HN$1,'Nakladova matice_2018'!$A$1:$IW$188,90,FALSE),0)</f>
        <v>0</v>
      </c>
      <c r="HO117" s="19">
        <f>IFERROR(HLOOKUP(HO$1,'Nakladova matice_2018'!$A$1:$IW$188,90,FALSE),0)</f>
        <v>0</v>
      </c>
      <c r="HP117" s="19">
        <f>IFERROR(HLOOKUP(HP$1,'Nakladova matice_2018'!$A$1:$IW$188,90,FALSE),0)</f>
        <v>455055</v>
      </c>
      <c r="HQ117" s="19">
        <f>IFERROR(HLOOKUP(HQ$1,'Nakladova matice_2018'!$A$1:$IW$188,90,FALSE),0)</f>
        <v>0</v>
      </c>
      <c r="HR117" s="19">
        <f>IFERROR(HLOOKUP(HR$1,'Nakladova matice_2018'!$A$1:$IW$188,90,FALSE),0)</f>
        <v>0</v>
      </c>
      <c r="HS117" s="19">
        <f>IFERROR(HLOOKUP(HS$1,'Nakladova matice_2018'!$A$1:$IW$188,90,FALSE),0)</f>
        <v>0</v>
      </c>
      <c r="HT117" s="19">
        <f>IFERROR(HLOOKUP(HT$1,'Nakladova matice_2018'!$A$1:$IW$188,90,FALSE),0)</f>
        <v>1959035</v>
      </c>
      <c r="HU117" s="19">
        <f>IFERROR(HLOOKUP(HU$1,'Nakladova matice_2018'!$A$1:$IW$188,90,FALSE),0)</f>
        <v>1660613</v>
      </c>
      <c r="HV117" s="19">
        <f>IFERROR(HLOOKUP(HV$1,'Nakladova matice_2018'!$A$1:$IW$188,90,FALSE),0)</f>
        <v>1250733</v>
      </c>
      <c r="HW117" s="19">
        <f>IFERROR(HLOOKUP(HW$1,'Nakladova matice_2018'!$A$1:$IW$188,90,FALSE),0)</f>
        <v>2588597</v>
      </c>
      <c r="HX117" s="19">
        <f>IFERROR(HLOOKUP(HX$1,'Nakladova matice_2018'!$A$1:$IW$188,90,FALSE),0)</f>
        <v>638209</v>
      </c>
      <c r="HY117" s="19">
        <f>IFERROR(HLOOKUP(HY$1,'Nakladova matice_2018'!$A$1:$IW$188,90,FALSE),0)</f>
        <v>1764902</v>
      </c>
      <c r="HZ117" s="19">
        <f>IFERROR(HLOOKUP(HZ$1,'Nakladova matice_2018'!$A$1:$IW$188,90,FALSE),0)</f>
        <v>0</v>
      </c>
      <c r="IA117" s="19">
        <f>IFERROR(HLOOKUP(IA$1,'Nakladova matice_2018'!$A$1:$IW$188,90,FALSE),0)</f>
        <v>2182386</v>
      </c>
      <c r="IB117" s="19">
        <f>IFERROR(HLOOKUP(IB$1,'Nakladova matice_2018'!$A$1:$IW$188,90,FALSE),0)</f>
        <v>393219</v>
      </c>
      <c r="IC117" s="19">
        <f>IFERROR(HLOOKUP(IC$1,'Nakladova matice_2018'!$A$1:$IW$188,90,FALSE),0)</f>
        <v>365400</v>
      </c>
      <c r="ID117" s="19">
        <f>IFERROR(HLOOKUP(ID$1,'Nakladova matice_2018'!$A$1:$IW$188,90,FALSE),0)</f>
        <v>4505154</v>
      </c>
      <c r="IE117" s="19">
        <f>IFERROR(HLOOKUP(IE$1,'Nakladova matice_2018'!$A$1:$IW$188,90,FALSE),0)</f>
        <v>0</v>
      </c>
      <c r="IF117" s="19">
        <f>IFERROR(HLOOKUP(IF$1,'Nakladova matice_2018'!$A$1:$IW$188,90,FALSE),0)</f>
        <v>368464</v>
      </c>
      <c r="IG117" s="19">
        <f>IFERROR(HLOOKUP(IG$1,'Nakladova matice_2018'!$A$1:$IW$188,90,FALSE),0)</f>
        <v>224193</v>
      </c>
      <c r="IH117" s="19">
        <f>IFERROR(HLOOKUP(IH$1,'Nakladova matice_2018'!$A$1:$IW$188,90,FALSE),0)</f>
        <v>0</v>
      </c>
      <c r="II117" s="19">
        <f>IFERROR(HLOOKUP(II$1,'Nakladova matice_2018'!$A$1:$IW$188,90,FALSE),0)</f>
        <v>1914685</v>
      </c>
      <c r="IJ117" s="19">
        <f>IFERROR(HLOOKUP(IJ$1,'Nakladova matice_2018'!$A$1:$IW$188,90,FALSE),0)</f>
        <v>0</v>
      </c>
      <c r="IK117" s="19">
        <f>IFERROR(HLOOKUP(IK$1,'Nakladova matice_2018'!$A$1:$IW$188,90,FALSE),0)</f>
        <v>1808850</v>
      </c>
      <c r="IL117" s="19">
        <f>IFERROR(HLOOKUP(IL$1,'Nakladova matice_2018'!$A$1:$IW$188,90,FALSE),0)</f>
        <v>1514951</v>
      </c>
      <c r="IM117" s="19">
        <f>IFERROR(HLOOKUP(IM$1,'Nakladova matice_2018'!$A$1:$IW$188,90,FALSE),0)</f>
        <v>5786778</v>
      </c>
      <c r="IN117" s="19">
        <f>IFERROR(HLOOKUP(IN$1,'Nakladova matice_2018'!$A$1:$IW$188,90,FALSE),0)</f>
        <v>2290379</v>
      </c>
      <c r="IO117" s="19">
        <f>IFERROR(HLOOKUP(IO$1,'Nakladova matice_2018'!$A$1:$IW$188,90,FALSE),0)</f>
        <v>2090900</v>
      </c>
      <c r="IP117" s="19">
        <f>IFERROR(HLOOKUP(IP$1,'Nakladova matice_2018'!$A$1:$IW$188,90,FALSE),0)</f>
        <v>2902774</v>
      </c>
      <c r="IQ117" s="19">
        <f>IFERROR(HLOOKUP(IQ$1,'Nakladova matice_2018'!$A$1:$IW$188,90,FALSE),0)</f>
        <v>1691242</v>
      </c>
      <c r="IR117" s="19">
        <f>IFERROR(HLOOKUP(IR$1,'Nakladova matice_2018'!$A$1:$IW$188,90,FALSE),0)</f>
        <v>13152648</v>
      </c>
      <c r="IS117" s="19">
        <f>IFERROR(HLOOKUP(IS$1,'Nakladova matice_2018'!$A$1:$IW$188,90,FALSE),0)</f>
        <v>1543009</v>
      </c>
      <c r="IT117" s="19">
        <f>IFERROR(HLOOKUP(IT$1,'Nakladova matice_2018'!$A$1:$IW$188,90,FALSE),0)</f>
        <v>0</v>
      </c>
      <c r="IU117" s="19">
        <f>IFERROR(HLOOKUP(IU$1,'Nakladova matice_2018'!$A$1:$IW$188,90,FALSE),0)</f>
        <v>0</v>
      </c>
      <c r="IV117" s="19">
        <f>IFERROR(HLOOKUP(IV$1,'Nakladova matice_2018'!$A$1:$IW$188,90,FALSE),0)</f>
        <v>1759796</v>
      </c>
      <c r="IW117" s="19">
        <f>IFERROR(HLOOKUP(IW$1,'Nakladova matice_2018'!$A$1:$IW$188,90,FALSE),0)</f>
        <v>388234</v>
      </c>
      <c r="IX117" s="19">
        <f>IFERROR(HLOOKUP(IX$1,'Nakladova matice_2018'!$A$1:$IW$188,90,FALSE),0)</f>
        <v>1406185</v>
      </c>
      <c r="IY117" s="19">
        <f>IFERROR(HLOOKUP(IY$1,'Nakladova matice_2018'!$A$1:$IW$188,90,FALSE),0)</f>
        <v>6586722</v>
      </c>
      <c r="IZ117" s="19">
        <f>IFERROR(HLOOKUP(IZ$1,'Nakladova matice_2018'!$A$1:$IW$188,90,FALSE),0)</f>
        <v>2097210</v>
      </c>
      <c r="JA117" s="19">
        <f>IFERROR(HLOOKUP(JA$1,'Nakladova matice_2018'!$A$1:$IW$188,90,FALSE),0)</f>
        <v>3561051</v>
      </c>
      <c r="JB117" s="19">
        <f>IFERROR(HLOOKUP(JB$1,'Nakladova matice_2018'!$A$1:$IW$188,90,FALSE),0)</f>
        <v>1403925</v>
      </c>
      <c r="JC117" s="19">
        <f>IFERROR(HLOOKUP(JC$1,'Nakladova matice_2018'!$A$1:$IW$188,90,FALSE),0)</f>
        <v>0</v>
      </c>
      <c r="JD117" s="19">
        <f>IFERROR(HLOOKUP(JD$1,'Nakladova matice_2018'!$A$1:$IW$188,90,FALSE),0)</f>
        <v>0</v>
      </c>
      <c r="JE117" s="19">
        <f>IFERROR(HLOOKUP(JE$1,'Nakladova matice_2018'!$A$1:$IW$188,90,FALSE),0)</f>
        <v>0</v>
      </c>
      <c r="JF117" s="19">
        <f>IFERROR(HLOOKUP(JF$1,'Nakladova matice_2018'!$A$1:$IW$188,90,FALSE),0)</f>
        <v>0</v>
      </c>
      <c r="JG117" s="19">
        <f>IFERROR(HLOOKUP(JG$1,'Nakladova matice_2018'!$A$1:$IW$188,90,FALSE),0)</f>
        <v>13460391</v>
      </c>
      <c r="JH117" s="19">
        <f>IFERROR(HLOOKUP(JH$1,'Nakladova matice_2018'!$A$1:$IW$188,90,FALSE),0)</f>
        <v>57000</v>
      </c>
      <c r="JI117" s="19">
        <f>IFERROR(HLOOKUP(JI$1,'Nakladova matice_2018'!$A$1:$IW$188,90,FALSE),0)</f>
        <v>1485064</v>
      </c>
      <c r="JJ117" s="19">
        <f>IFERROR(HLOOKUP(JJ$1,'Nakladova matice_2018'!$A$1:$IW$188,90,FALSE),0)</f>
        <v>344706</v>
      </c>
      <c r="JK117" s="19">
        <f>IFERROR(HLOOKUP(JK$1,'Nakladova matice_2018'!$A$1:$IW$188,90,FALSE),0)</f>
        <v>3840167</v>
      </c>
      <c r="JL117" s="19">
        <f>IFERROR(HLOOKUP(JL$1,'Nakladova matice_2018'!$A$1:$IW$188,90,FALSE),0)</f>
        <v>1564304</v>
      </c>
      <c r="JM117" s="19">
        <f>IFERROR(HLOOKUP(JM$1,'Nakladova matice_2018'!$A$1:$IW$188,90,FALSE),0)</f>
        <v>1991781</v>
      </c>
      <c r="JN117" s="19">
        <f>IFERROR(HLOOKUP(JN$1,'Nakladova matice_2018'!$A$1:$IW$188,90,FALSE),0)</f>
        <v>0</v>
      </c>
      <c r="JO117" s="19">
        <f>IFERROR(HLOOKUP(JO$1,'Nakladova matice_2018'!$A$1:$IW$188,90,FALSE),0)</f>
        <v>0</v>
      </c>
      <c r="JP117" s="19">
        <f>IFERROR(HLOOKUP(JP$1,'Nakladova matice_2018'!$A$1:$IW$188,90,FALSE),0)</f>
        <v>0</v>
      </c>
      <c r="JQ117" s="19">
        <f>IFERROR(HLOOKUP(JQ$1,'Nakladova matice_2018'!$A$1:$IW$188,90,FALSE),0)</f>
        <v>0</v>
      </c>
      <c r="JR117" s="19">
        <f>IFERROR(HLOOKUP(JR$1,'Nakladova matice_2018'!$A$1:$IW$188,90,FALSE),0)</f>
        <v>5667762</v>
      </c>
      <c r="JS117" s="19">
        <f>IFERROR(HLOOKUP(JS$1,'Nakladova matice_2018'!$A$1:$IW$188,90,FALSE),0)</f>
        <v>0</v>
      </c>
      <c r="JT117" s="19">
        <f>IFERROR(HLOOKUP(JT$1,'Nakladova matice_2018'!$A$1:$IW$188,90,FALSE),0)</f>
        <v>744306</v>
      </c>
      <c r="JU117" s="19">
        <f>IFERROR(HLOOKUP(JU$1,'Nakladova matice_2018'!$A$1:$IW$188,90,FALSE),0)</f>
        <v>454776</v>
      </c>
      <c r="JV117" s="19">
        <f>IFERROR(HLOOKUP(JV$1,'Nakladova matice_2018'!$A$1:$IW$188,90,FALSE),0)</f>
        <v>4417288</v>
      </c>
      <c r="JW117" s="19">
        <f>IFERROR(HLOOKUP(JW$1,'Nakladova matice_2018'!$A$1:$IW$188,90,FALSE),0)</f>
        <v>75777</v>
      </c>
      <c r="JX117" s="19">
        <f>IFERROR(HLOOKUP(JX$1,'Nakladova matice_2018'!$A$1:$IW$188,90,FALSE),0)</f>
        <v>0</v>
      </c>
      <c r="JY117" s="19">
        <f>IFERROR(HLOOKUP(JY$1,'Nakladova matice_2018'!$A$1:$IW$188,90,FALSE),0)</f>
        <v>5861427</v>
      </c>
      <c r="JZ117" s="19">
        <f>IFERROR(HLOOKUP(JZ$1,'Nakladova matice_2018'!$A$1:$IW$188,90,FALSE),0)</f>
        <v>4514802</v>
      </c>
      <c r="KA117" s="19">
        <f>IFERROR(HLOOKUP(KA$1,'Nakladova matice_2018'!$A$1:$IW$188,90,FALSE),0)</f>
        <v>1356170</v>
      </c>
      <c r="KB117" s="19">
        <f>IFERROR(HLOOKUP(KB$1,'Nakladova matice_2018'!$A$1:$IW$188,90,FALSE),0)</f>
        <v>0</v>
      </c>
      <c r="KC117" s="19">
        <f>IFERROR(HLOOKUP(KC$1,'Nakladova matice_2018'!$A$1:$IW$188,90,FALSE),0)</f>
        <v>10752653</v>
      </c>
      <c r="KD117" s="19">
        <f>IFERROR(HLOOKUP(KD$1,'Nakladova matice_2018'!$A$1:$IW$188,90,FALSE),0)</f>
        <v>2336779</v>
      </c>
      <c r="KE117" s="19">
        <f>IFERROR(HLOOKUP(KE$1,'Nakladova matice_2018'!$A$1:$IW$188,90,FALSE),0)</f>
        <v>0</v>
      </c>
      <c r="KF117" s="19">
        <f>IFERROR(HLOOKUP(KF$1,'Nakladova matice_2018'!$A$1:$IW$188,90,FALSE),0)</f>
        <v>0</v>
      </c>
      <c r="KG117" s="19">
        <f>IFERROR(HLOOKUP(KG$1,'Nakladova matice_2018'!$A$1:$IW$188,90,FALSE),0)</f>
        <v>0</v>
      </c>
      <c r="KH117" s="19">
        <f>IFERROR(HLOOKUP(KH$1,'Nakladova matice_2018'!$A$1:$IW$188,90,FALSE),0)</f>
        <v>0</v>
      </c>
      <c r="KI117" s="19">
        <f>IFERROR(HLOOKUP(KI$1,'Nakladova matice_2018'!$A$1:$IW$188,90,FALSE),0)</f>
        <v>0</v>
      </c>
      <c r="KJ117" s="19">
        <f>IFERROR(HLOOKUP(KJ$1,'Nakladova matice_2018'!$A$1:$IW$188,90,FALSE),0)</f>
        <v>1890974</v>
      </c>
      <c r="KK117" s="19">
        <f>IFERROR(HLOOKUP(KK$1,'Nakladova matice_2018'!$A$1:$IW$188,90,FALSE),0)</f>
        <v>345000</v>
      </c>
      <c r="KL117" s="19">
        <f>IFERROR(HLOOKUP(KL$1,'Nakladova matice_2018'!$A$1:$IW$188,90,FALSE),0)</f>
        <v>2633700</v>
      </c>
      <c r="KM117" s="19">
        <f>IFERROR(HLOOKUP(KM$1,'Nakladova matice_2018'!$A$1:$IW$188,90,FALSE),0)</f>
        <v>2713380</v>
      </c>
      <c r="KN117" s="19">
        <f>IFERROR(HLOOKUP(KN$1,'Nakladova matice_2018'!$A$1:$IW$188,90,FALSE),0)</f>
        <v>370201</v>
      </c>
      <c r="KO117" s="19">
        <f>IFERROR(HLOOKUP(KO$1,'Nakladova matice_2018'!$A$1:$IW$188,90,FALSE),0)</f>
        <v>0</v>
      </c>
      <c r="KP117" s="19">
        <f>IFERROR(HLOOKUP(KP$1,'Nakladova matice_2018'!$A$1:$IW$188,90,FALSE),0)</f>
        <v>763877</v>
      </c>
      <c r="KQ117" s="19">
        <f>IFERROR(HLOOKUP(KQ$1,'Nakladova matice_2018'!$A$1:$IW$188,90,FALSE),0)</f>
        <v>1411781</v>
      </c>
      <c r="KR117" s="19">
        <f>IFERROR(HLOOKUP(KR$1,'Nakladova matice_2018'!$A$1:$IW$188,90,FALSE),0)</f>
        <v>9403007</v>
      </c>
      <c r="KS117" s="19">
        <f>IFERROR(HLOOKUP(KS$1,'Nakladova matice_2018'!$A$1:$IW$188,90,FALSE),0)</f>
        <v>122002</v>
      </c>
      <c r="KT117" s="19">
        <f>IFERROR(HLOOKUP(KT$1,'Nakladova matice_2018'!$A$1:$IW$188,90,FALSE),0)</f>
        <v>0</v>
      </c>
      <c r="KU117" s="19">
        <f>IFERROR(HLOOKUP(KU$1,'Nakladova matice_2018'!$A$1:$IW$188,90,FALSE),0)</f>
        <v>4746800</v>
      </c>
      <c r="KV117" s="19">
        <f>IFERROR(HLOOKUP(KV$1,'Nakladova matice_2018'!$A$1:$IW$188,90,FALSE),0)</f>
        <v>0</v>
      </c>
      <c r="KW117" s="19">
        <f>IFERROR(HLOOKUP(KW$1,'Nakladova matice_2018'!$A$1:$IW$188,90,FALSE),0)</f>
        <v>4493713</v>
      </c>
      <c r="KX117" s="19">
        <f>IFERROR(HLOOKUP(KX$1,'Nakladova matice_2018'!$A$1:$IW$188,90,FALSE),0)</f>
        <v>444417</v>
      </c>
      <c r="KY117" s="19">
        <f>IFERROR(HLOOKUP(KY$1,'Nakladova matice_2018'!$A$1:$IW$188,90,FALSE),0)</f>
        <v>0</v>
      </c>
      <c r="KZ117" s="19">
        <f>IFERROR(HLOOKUP(KZ$1,'Nakladova matice_2018'!$A$1:$IW$188,90,FALSE),0)</f>
        <v>28458507</v>
      </c>
      <c r="LA117" s="19">
        <f>IFERROR(HLOOKUP(LA$1,'Nakladova matice_2018'!$A$1:$IW$188,90,FALSE),0)</f>
        <v>0</v>
      </c>
      <c r="LB117" s="19">
        <f>IFERROR(HLOOKUP(LB$1,'Nakladova matice_2018'!$A$1:$IW$188,90,FALSE),0)</f>
        <v>3861213</v>
      </c>
      <c r="LC117" s="19">
        <f>IFERROR(HLOOKUP(LC$1,'Nakladova matice_2018'!$A$1:$IW$188,90,FALSE),0)</f>
        <v>1694835</v>
      </c>
      <c r="LD117" s="19">
        <f>IFERROR(HLOOKUP(LD$1,'Nakladova matice_2018'!$A$1:$IW$188,90,FALSE),0)</f>
        <v>3589822</v>
      </c>
      <c r="LE117" s="19">
        <f>IFERROR(HLOOKUP(LE$1,'Nakladova matice_2018'!$A$1:$IW$188,90,FALSE),0)</f>
        <v>2689568</v>
      </c>
      <c r="LF117" s="19">
        <f>IFERROR(HLOOKUP(LF$1,'Nakladova matice_2018'!$A$1:$IW$188,90,FALSE),0)</f>
        <v>1928858</v>
      </c>
      <c r="LG117" s="19">
        <f>IFERROR(HLOOKUP(LG$1,'Nakladova matice_2018'!$A$1:$IW$188,90,FALSE),0)</f>
        <v>1617169</v>
      </c>
      <c r="LH117" s="19">
        <f>IFERROR(HLOOKUP(LH$1,'Nakladova matice_2018'!$A$1:$IW$188,90,FALSE),0)</f>
        <v>591225</v>
      </c>
      <c r="LI117" s="19">
        <f>IFERROR(HLOOKUP(LI$1,'Nakladova matice_2018'!$A$1:$IW$188,90,FALSE),0)</f>
        <v>277342</v>
      </c>
      <c r="LJ117" s="19">
        <f>IFERROR(HLOOKUP(LJ$1,'Nakladova matice_2018'!$A$1:$IW$188,90,FALSE),0)</f>
        <v>114665</v>
      </c>
      <c r="LK117" s="19">
        <f>IFERROR(HLOOKUP(LK$1,'Nakladova matice_2018'!$A$1:$IW$188,90,FALSE),0)</f>
        <v>0</v>
      </c>
      <c r="LL117" s="19">
        <f>IFERROR(HLOOKUP(LL$1,'Nakladova matice_2018'!$A$1:$IW$188,90,FALSE),0)</f>
        <v>364246</v>
      </c>
      <c r="LM117" s="19">
        <f>IFERROR(HLOOKUP(LM$1,'Nakladova matice_2018'!$A$1:$IW$188,90,FALSE),0)</f>
        <v>348733</v>
      </c>
      <c r="LN117" s="19">
        <f>IFERROR(HLOOKUP(LN$1,'Nakladova matice_2018'!$A$1:$IW$188,90,FALSE),0)</f>
        <v>0</v>
      </c>
      <c r="LO117" s="19">
        <f>IFERROR(HLOOKUP(LO$1,'Nakladova matice_2018'!$A$1:$IW$188,90,FALSE),0)</f>
        <v>3305346</v>
      </c>
      <c r="LP117" s="19">
        <f>IFERROR(HLOOKUP(LP$1,'Nakladova matice_2018'!$A$1:$IW$188,90,FALSE),0)</f>
        <v>0</v>
      </c>
      <c r="LQ117" s="19">
        <f>IFERROR(HLOOKUP(LQ$1,'Nakladova matice_2018'!$A$1:$IW$188,90,FALSE),0)</f>
        <v>0</v>
      </c>
      <c r="LR117" s="19">
        <f>IFERROR(HLOOKUP(LR$1,'Nakladova matice_2018'!$A$1:$IW$188,90,FALSE),0)</f>
        <v>0</v>
      </c>
      <c r="LS117" s="19">
        <f>IFERROR(HLOOKUP(LS$1,'Nakladova matice_2018'!$A$1:$IW$188,90,FALSE),0)</f>
        <v>3344251</v>
      </c>
      <c r="LT117" s="19">
        <f>IFERROR(HLOOKUP(LT$1,'Nakladova matice_2018'!$A$1:$IW$188,90,FALSE),0)</f>
        <v>8330290</v>
      </c>
      <c r="LU117" s="19">
        <f>IFERROR(HLOOKUP(LU$1,'Nakladova matice_2018'!$A$1:$IW$188,90,FALSE),0)</f>
        <v>0</v>
      </c>
      <c r="LV117" s="19">
        <f>IFERROR(HLOOKUP(LV$1,'Nakladova matice_2018'!$A$1:$IW$188,90,FALSE),0)</f>
        <v>0</v>
      </c>
      <c r="LW117" s="19">
        <f>IFERROR(HLOOKUP(LW$1,'Nakladova matice_2018'!$A$1:$IW$188,90,FALSE),0)</f>
        <v>0</v>
      </c>
      <c r="LX117" s="19">
        <f>IFERROR(HLOOKUP(LX$1,'Nakladova matice_2018'!$A$1:$IW$188,90,FALSE),0)</f>
        <v>147100</v>
      </c>
      <c r="LY117" s="19">
        <f>IFERROR(HLOOKUP(LY$1,'Nakladova matice_2018'!$A$1:$IW$188,90,FALSE),0)</f>
        <v>0</v>
      </c>
      <c r="LZ117" s="19">
        <f>IFERROR(HLOOKUP(LZ$1,'Nakladova matice_2018'!$A$1:$IW$188,90,FALSE),0)</f>
        <v>1775765</v>
      </c>
      <c r="MA117" s="19">
        <f>IFERROR(HLOOKUP(MA$1,'Nakladova matice_2018'!$A$1:$IW$188,90,FALSE),0)</f>
        <v>777042</v>
      </c>
      <c r="MB117" s="19">
        <f>IFERROR(HLOOKUP(MB$1,'Nakladova matice_2018'!$A$1:$IW$188,90,FALSE),0)</f>
        <v>0</v>
      </c>
      <c r="MC117" s="19">
        <f>IFERROR(HLOOKUP(MC$1,'Nakladova matice_2018'!$A$1:$IW$188,90,FALSE),0)</f>
        <v>0</v>
      </c>
      <c r="MD117" s="19">
        <f>IFERROR(HLOOKUP(MD$1,'Nakladova matice_2018'!$A$1:$IW$188,90,FALSE),0)</f>
        <v>0</v>
      </c>
      <c r="ME117" s="19">
        <f>IFERROR(HLOOKUP(ME$1,'Nakladova matice_2018'!$A$1:$IW$188,90,FALSE),0)</f>
        <v>2900358</v>
      </c>
      <c r="MF117" s="19">
        <f>IFERROR(HLOOKUP(MF$1,'Nakladova matice_2018'!$A$1:$IW$188,90,FALSE),0)</f>
        <v>5089640</v>
      </c>
      <c r="MG117" s="19">
        <f>IFERROR(HLOOKUP(MG$1,'Nakladova matice_2018'!$A$1:$IW$188,90,FALSE),0)</f>
        <v>0</v>
      </c>
      <c r="MH117" s="19">
        <f>IFERROR(HLOOKUP(MH$1,'Nakladova matice_2018'!$A$1:$IW$188,90,FALSE),0)</f>
        <v>0</v>
      </c>
      <c r="MI117" s="19">
        <f>IFERROR(HLOOKUP(MI$1,'Nakladova matice_2018'!$A$1:$IW$188,90,FALSE),0)</f>
        <v>0</v>
      </c>
      <c r="MJ117" s="19">
        <f>IFERROR(HLOOKUP(MJ$1,'Nakladova matice_2018'!$A$1:$IW$188,90,FALSE),0)</f>
        <v>0</v>
      </c>
      <c r="MK117" s="19">
        <f>IFERROR(HLOOKUP(MK$1,'Nakladova matice_2018'!$A$1:$IW$188,90,FALSE),0)</f>
        <v>23758</v>
      </c>
      <c r="ML117" s="19">
        <f>IFERROR(HLOOKUP(ML$1,'Nakladova matice_2018'!$A$1:$IW$188,90,FALSE),0)</f>
        <v>0</v>
      </c>
      <c r="MM117" s="19">
        <f>IFERROR(HLOOKUP(MM$1,'Nakladova matice_2018'!$A$1:$IW$188,90,FALSE),0)</f>
        <v>3339401</v>
      </c>
      <c r="MN117" s="19">
        <f>IFERROR(HLOOKUP(MN$1,'Nakladova matice_2018'!$A$1:$IW$188,90,FALSE),0)</f>
        <v>0</v>
      </c>
      <c r="MO117" s="20">
        <f t="shared" si="85"/>
        <v>953700254</v>
      </c>
      <c r="MP117" s="20">
        <f>MO117-'Nakladova matice_2018'!IX90</f>
        <v>0</v>
      </c>
    </row>
    <row r="118" spans="1:354" x14ac:dyDescent="0.2">
      <c r="A118" s="27">
        <v>521111</v>
      </c>
      <c r="B118" s="21" t="s">
        <v>518</v>
      </c>
      <c r="C118" s="53">
        <v>1</v>
      </c>
      <c r="D118" s="19">
        <f>IFERROR(HLOOKUP(D$1,'Nakladova matice_2018'!$A$1:$IW$188,91,FALSE),0)</f>
        <v>0</v>
      </c>
      <c r="E118" s="19">
        <f>IFERROR(HLOOKUP(E$1,'Nakladova matice_2018'!$A$1:$IW$188,91,FALSE),0)</f>
        <v>0</v>
      </c>
      <c r="F118" s="19">
        <f>IFERROR(HLOOKUP(F$1,'Nakladova matice_2018'!$A$1:$IW$188,91,FALSE),0)</f>
        <v>0</v>
      </c>
      <c r="G118" s="19">
        <f>IFERROR(HLOOKUP(G$1,'Nakladova matice_2018'!$A$1:$IW$188,91,FALSE),0)</f>
        <v>0</v>
      </c>
      <c r="H118" s="19">
        <f>IFERROR(HLOOKUP(H$1,'Nakladova matice_2018'!$A$1:$IW$188,91,FALSE),0)</f>
        <v>0</v>
      </c>
      <c r="I118" s="19">
        <f>IFERROR(HLOOKUP(I$1,'Nakladova matice_2018'!$A$1:$IW$188,91,FALSE),0)</f>
        <v>0</v>
      </c>
      <c r="J118" s="19">
        <f>IFERROR(HLOOKUP(J$1,'Nakladova matice_2018'!$A$1:$IW$188,91,FALSE),0)</f>
        <v>0</v>
      </c>
      <c r="K118" s="19">
        <f>IFERROR(HLOOKUP(K$1,'Nakladova matice_2018'!$A$1:$IW$188,91,FALSE),0)</f>
        <v>0</v>
      </c>
      <c r="L118" s="19">
        <f>IFERROR(HLOOKUP(L$1,'Nakladova matice_2018'!$A$1:$IW$188,91,FALSE),0)</f>
        <v>0</v>
      </c>
      <c r="M118" s="19">
        <f>IFERROR(HLOOKUP(M$1,'Nakladova matice_2018'!$A$1:$IW$188,91,FALSE),0)</f>
        <v>0</v>
      </c>
      <c r="N118" s="19">
        <f>IFERROR(HLOOKUP(N$1,'Nakladova matice_2018'!$A$1:$IW$188,91,FALSE),0)</f>
        <v>0</v>
      </c>
      <c r="O118" s="19">
        <f>IFERROR(HLOOKUP(O$1,'Nakladova matice_2018'!$A$1:$IW$188,91,FALSE),0)</f>
        <v>0</v>
      </c>
      <c r="P118" s="19">
        <f>IFERROR(HLOOKUP(P$1,'Nakladova matice_2018'!$A$1:$IW$188,91,FALSE),0)</f>
        <v>0</v>
      </c>
      <c r="Q118" s="19">
        <f>IFERROR(HLOOKUP(Q$1,'Nakladova matice_2018'!$A$1:$IW$188,91,FALSE),0)</f>
        <v>0</v>
      </c>
      <c r="R118" s="19">
        <f>IFERROR(HLOOKUP(R$1,'Nakladova matice_2018'!$A$1:$IW$188,91,FALSE),0)</f>
        <v>0</v>
      </c>
      <c r="S118" s="19">
        <f>IFERROR(HLOOKUP(S$1,'Nakladova matice_2018'!$A$1:$IW$188,91,FALSE),0)</f>
        <v>-107364</v>
      </c>
      <c r="T118" s="19">
        <f>IFERROR(HLOOKUP(T$1,'Nakladova matice_2018'!$A$1:$IW$188,91,FALSE),0)</f>
        <v>0</v>
      </c>
      <c r="U118" s="19">
        <f>IFERROR(HLOOKUP(U$1,'Nakladova matice_2018'!$A$1:$IW$188,91,FALSE),0)</f>
        <v>0</v>
      </c>
      <c r="V118" s="19">
        <f>IFERROR(HLOOKUP(V$1,'Nakladova matice_2018'!$A$1:$IW$188,91,FALSE),0)</f>
        <v>0</v>
      </c>
      <c r="W118" s="19">
        <f>IFERROR(HLOOKUP(W$1,'Nakladova matice_2018'!$A$1:$IW$188,91,FALSE),0)</f>
        <v>0</v>
      </c>
      <c r="X118" s="19">
        <f>IFERROR(HLOOKUP(X$1,'Nakladova matice_2018'!$A$1:$IW$188,91,FALSE),0)</f>
        <v>0</v>
      </c>
      <c r="Y118" s="19">
        <f>IFERROR(HLOOKUP(Y$1,'Nakladova matice_2018'!$A$1:$IW$188,91,FALSE),0)</f>
        <v>0</v>
      </c>
      <c r="Z118" s="19">
        <f>IFERROR(HLOOKUP(Z$1,'Nakladova matice_2018'!$A$1:$IW$188,91,FALSE),0)</f>
        <v>0</v>
      </c>
      <c r="AA118" s="19">
        <f>IFERROR(HLOOKUP(AA$1,'Nakladova matice_2018'!$A$1:$IW$188,91,FALSE),0)</f>
        <v>0</v>
      </c>
      <c r="AB118" s="19">
        <f>IFERROR(HLOOKUP(AB$1,'Nakladova matice_2018'!$A$1:$IW$188,91,FALSE),0)</f>
        <v>0</v>
      </c>
      <c r="AC118" s="19">
        <f>IFERROR(HLOOKUP(AC$1,'Nakladova matice_2018'!$A$1:$IW$188,91,FALSE),0)</f>
        <v>0</v>
      </c>
      <c r="AD118" s="19">
        <f>IFERROR(HLOOKUP(AD$1,'Nakladova matice_2018'!$A$1:$IW$188,91,FALSE),0)</f>
        <v>0</v>
      </c>
      <c r="AE118" s="19">
        <f>IFERROR(HLOOKUP(AE$1,'Nakladova matice_2018'!$A$1:$IW$188,91,FALSE),0)</f>
        <v>0</v>
      </c>
      <c r="AF118" s="19">
        <f>IFERROR(HLOOKUP(AF$1,'Nakladova matice_2018'!$A$1:$IW$188,91,FALSE),0)</f>
        <v>0</v>
      </c>
      <c r="AG118" s="19">
        <f>IFERROR(HLOOKUP(AG$1,'Nakladova matice_2018'!$A$1:$IW$188,91,FALSE),0)</f>
        <v>0</v>
      </c>
      <c r="AH118" s="19">
        <f>IFERROR(HLOOKUP(AH$1,'Nakladova matice_2018'!$A$1:$IW$188,91,FALSE),0)</f>
        <v>0</v>
      </c>
      <c r="AI118" s="19">
        <f>IFERROR(HLOOKUP(AI$1,'Nakladova matice_2018'!$A$1:$IW$188,91,FALSE),0)</f>
        <v>0</v>
      </c>
      <c r="AJ118" s="19">
        <f>IFERROR(HLOOKUP(AJ$1,'Nakladova matice_2018'!$A$1:$IW$188,91,FALSE),0)</f>
        <v>0</v>
      </c>
      <c r="AK118" s="19">
        <f>IFERROR(HLOOKUP(AK$1,'Nakladova matice_2018'!$A$1:$IW$188,91,FALSE),0)</f>
        <v>0</v>
      </c>
      <c r="AL118" s="19">
        <f>IFERROR(HLOOKUP(AL$1,'Nakladova matice_2018'!$A$1:$IW$188,91,FALSE),0)</f>
        <v>0</v>
      </c>
      <c r="AM118" s="19">
        <f>IFERROR(HLOOKUP(AM$1,'Nakladova matice_2018'!$A$1:$IW$188,91,FALSE),0)</f>
        <v>0</v>
      </c>
      <c r="AN118" s="19">
        <f>IFERROR(HLOOKUP(AN$1,'Nakladova matice_2018'!$A$1:$IW$188,91,FALSE),0)</f>
        <v>0</v>
      </c>
      <c r="AO118" s="19">
        <f>IFERROR(HLOOKUP(AO$1,'Nakladova matice_2018'!$A$1:$IW$188,91,FALSE),0)</f>
        <v>0</v>
      </c>
      <c r="AP118" s="19">
        <f>IFERROR(HLOOKUP(AP$1,'Nakladova matice_2018'!$A$1:$IW$188,91,FALSE),0)</f>
        <v>0</v>
      </c>
      <c r="AQ118" s="19">
        <f>IFERROR(HLOOKUP(AQ$1,'Nakladova matice_2018'!$A$1:$IW$188,91,FALSE),0)</f>
        <v>0</v>
      </c>
      <c r="AR118" s="19">
        <f>IFERROR(HLOOKUP(AR$1,'Nakladova matice_2018'!$A$1:$IW$188,91,FALSE),0)</f>
        <v>0</v>
      </c>
      <c r="AS118" s="19">
        <f>IFERROR(HLOOKUP(AS$1,'Nakladova matice_2018'!$A$1:$IW$188,91,FALSE),0)</f>
        <v>0</v>
      </c>
      <c r="AT118" s="19">
        <f>IFERROR(HLOOKUP(AT$1,'Nakladova matice_2018'!$A$1:$IW$188,91,FALSE),0)</f>
        <v>0</v>
      </c>
      <c r="AU118" s="19">
        <f>IFERROR(HLOOKUP(AU$1,'Nakladova matice_2018'!$A$1:$IW$188,91,FALSE),0)</f>
        <v>0</v>
      </c>
      <c r="AV118" s="19">
        <f>IFERROR(HLOOKUP(AV$1,'Nakladova matice_2018'!$A$1:$IW$188,91,FALSE),0)</f>
        <v>0</v>
      </c>
      <c r="AW118" s="19">
        <f>IFERROR(HLOOKUP(AW$1,'Nakladova matice_2018'!$A$1:$IW$188,91,FALSE),0)</f>
        <v>0</v>
      </c>
      <c r="AX118" s="19">
        <f>IFERROR(HLOOKUP(AX$1,'Nakladova matice_2018'!$A$1:$IW$188,91,FALSE),0)</f>
        <v>0</v>
      </c>
      <c r="AY118" s="19">
        <f>IFERROR(HLOOKUP(AY$1,'Nakladova matice_2018'!$A$1:$IW$188,91,FALSE),0)</f>
        <v>0</v>
      </c>
      <c r="AZ118" s="19">
        <f>IFERROR(HLOOKUP(AZ$1,'Nakladova matice_2018'!$A$1:$IW$188,91,FALSE),0)</f>
        <v>0</v>
      </c>
      <c r="BA118" s="19">
        <f>IFERROR(HLOOKUP(BA$1,'Nakladova matice_2018'!$A$1:$IW$188,91,FALSE),0)</f>
        <v>0</v>
      </c>
      <c r="BB118" s="19">
        <f>IFERROR(HLOOKUP(BB$1,'Nakladova matice_2018'!$A$1:$IW$188,91,FALSE),0)</f>
        <v>0</v>
      </c>
      <c r="BC118" s="19">
        <f>IFERROR(HLOOKUP(BC$1,'Nakladova matice_2018'!$A$1:$IW$188,91,FALSE),0)</f>
        <v>0</v>
      </c>
      <c r="BD118" s="19">
        <f>IFERROR(HLOOKUP(BD$1,'Nakladova matice_2018'!$A$1:$IW$188,91,FALSE),0)</f>
        <v>0</v>
      </c>
      <c r="BE118" s="19">
        <f>IFERROR(HLOOKUP(BE$1,'Nakladova matice_2018'!$A$1:$IW$188,91,FALSE),0)</f>
        <v>0</v>
      </c>
      <c r="BF118" s="19">
        <f>IFERROR(HLOOKUP(BF$1,'Nakladova matice_2018'!$A$1:$IW$188,91,FALSE),0)</f>
        <v>0</v>
      </c>
      <c r="BG118" s="19">
        <f>IFERROR(HLOOKUP(BG$1,'Nakladova matice_2018'!$A$1:$IW$188,91,FALSE),0)</f>
        <v>0</v>
      </c>
      <c r="BH118" s="19">
        <f>IFERROR(HLOOKUP(BH$1,'Nakladova matice_2018'!$A$1:$IW$188,91,FALSE),0)</f>
        <v>0</v>
      </c>
      <c r="BI118" s="19">
        <f>IFERROR(HLOOKUP(BI$1,'Nakladova matice_2018'!$A$1:$IW$188,91,FALSE),0)</f>
        <v>0</v>
      </c>
      <c r="BJ118" s="19">
        <f>IFERROR(HLOOKUP(BJ$1,'Nakladova matice_2018'!$A$1:$IW$188,91,FALSE),0)</f>
        <v>0</v>
      </c>
      <c r="BK118" s="19">
        <f>IFERROR(HLOOKUP(BK$1,'Nakladova matice_2018'!$A$1:$IW$188,91,FALSE),0)</f>
        <v>0</v>
      </c>
      <c r="BL118" s="19">
        <f>IFERROR(HLOOKUP(BL$1,'Nakladova matice_2018'!$A$1:$IW$188,91,FALSE),0)</f>
        <v>0</v>
      </c>
      <c r="BM118" s="19">
        <f>IFERROR(HLOOKUP(BM$1,'Nakladova matice_2018'!$A$1:$IW$188,91,FALSE),0)</f>
        <v>0</v>
      </c>
      <c r="BN118" s="19">
        <f>IFERROR(HLOOKUP(BN$1,'Nakladova matice_2018'!$A$1:$IW$188,91,FALSE),0)</f>
        <v>0</v>
      </c>
      <c r="BO118" s="19">
        <f>IFERROR(HLOOKUP(BO$1,'Nakladova matice_2018'!$A$1:$IW$188,91,FALSE),0)</f>
        <v>0</v>
      </c>
      <c r="BP118" s="19">
        <f>IFERROR(HLOOKUP(BP$1,'Nakladova matice_2018'!$A$1:$IW$188,91,FALSE),0)</f>
        <v>0</v>
      </c>
      <c r="BQ118" s="19">
        <f>IFERROR(HLOOKUP(BQ$1,'Nakladova matice_2018'!$A$1:$IW$188,91,FALSE),0)</f>
        <v>0</v>
      </c>
      <c r="BR118" s="19">
        <f>IFERROR(HLOOKUP(BR$1,'Nakladova matice_2018'!$A$1:$IW$188,91,FALSE),0)</f>
        <v>0</v>
      </c>
      <c r="BS118" s="19">
        <f>IFERROR(HLOOKUP(BS$1,'Nakladova matice_2018'!$A$1:$IW$188,91,FALSE),0)</f>
        <v>0</v>
      </c>
      <c r="BT118" s="19">
        <f>IFERROR(HLOOKUP(BT$1,'Nakladova matice_2018'!$A$1:$IW$188,91,FALSE),0)</f>
        <v>0</v>
      </c>
      <c r="BU118" s="19">
        <f>IFERROR(HLOOKUP(BU$1,'Nakladova matice_2018'!$A$1:$IW$188,91,FALSE),0)</f>
        <v>0</v>
      </c>
      <c r="BV118" s="19">
        <f>IFERROR(HLOOKUP(BV$1,'Nakladova matice_2018'!$A$1:$IW$188,91,FALSE),0)</f>
        <v>0</v>
      </c>
      <c r="BW118" s="19">
        <f>IFERROR(HLOOKUP(BW$1,'Nakladova matice_2018'!$A$1:$IW$188,91,FALSE),0)</f>
        <v>0</v>
      </c>
      <c r="BX118" s="19">
        <f>IFERROR(HLOOKUP(BX$1,'Nakladova matice_2018'!$A$1:$IW$188,91,FALSE),0)</f>
        <v>0</v>
      </c>
      <c r="BY118" s="19">
        <f>IFERROR(HLOOKUP(BY$1,'Nakladova matice_2018'!$A$1:$IW$188,91,FALSE),0)</f>
        <v>0</v>
      </c>
      <c r="BZ118" s="19">
        <f>IFERROR(HLOOKUP(BZ$1,'Nakladova matice_2018'!$A$1:$IW$188,91,FALSE),0)</f>
        <v>0</v>
      </c>
      <c r="CA118" s="19">
        <f>IFERROR(HLOOKUP(CA$1,'Nakladova matice_2018'!$A$1:$IW$188,91,FALSE),0)</f>
        <v>0</v>
      </c>
      <c r="CB118" s="19">
        <f>IFERROR(HLOOKUP(CB$1,'Nakladova matice_2018'!$A$1:$IW$188,91,FALSE),0)</f>
        <v>0</v>
      </c>
      <c r="CC118" s="19">
        <f>IFERROR(HLOOKUP(CC$1,'Nakladova matice_2018'!$A$1:$IW$188,91,FALSE),0)</f>
        <v>0</v>
      </c>
      <c r="CD118" s="19">
        <f>IFERROR(HLOOKUP(CD$1,'Nakladova matice_2018'!$A$1:$IW$188,91,FALSE),0)</f>
        <v>0</v>
      </c>
      <c r="CE118" s="19">
        <f>IFERROR(HLOOKUP(CE$1,'Nakladova matice_2018'!$A$1:$IW$188,91,FALSE),0)</f>
        <v>0</v>
      </c>
      <c r="CF118" s="19">
        <f>IFERROR(HLOOKUP(CF$1,'Nakladova matice_2018'!$A$1:$IW$188,91,FALSE),0)</f>
        <v>0</v>
      </c>
      <c r="CG118" s="19">
        <f>IFERROR(HLOOKUP(CG$1,'Nakladova matice_2018'!$A$1:$IW$188,91,FALSE),0)</f>
        <v>0</v>
      </c>
      <c r="CH118" s="19">
        <f>IFERROR(HLOOKUP(CH$1,'Nakladova matice_2018'!$A$1:$IW$188,91,FALSE),0)</f>
        <v>0</v>
      </c>
      <c r="CI118" s="19">
        <f>IFERROR(HLOOKUP(CI$1,'Nakladova matice_2018'!$A$1:$IW$188,91,FALSE),0)</f>
        <v>0</v>
      </c>
      <c r="CJ118" s="19">
        <f>IFERROR(HLOOKUP(CJ$1,'Nakladova matice_2018'!$A$1:$IW$188,91,FALSE),0)</f>
        <v>0</v>
      </c>
      <c r="CK118" s="19">
        <f>IFERROR(HLOOKUP(CK$1,'Nakladova matice_2018'!$A$1:$IW$188,91,FALSE),0)</f>
        <v>0</v>
      </c>
      <c r="CL118" s="19">
        <f>IFERROR(HLOOKUP(CL$1,'Nakladova matice_2018'!$A$1:$IW$188,91,FALSE),0)</f>
        <v>0</v>
      </c>
      <c r="CM118" s="19">
        <f>IFERROR(HLOOKUP(CM$1,'Nakladova matice_2018'!$A$1:$IW$188,91,FALSE),0)</f>
        <v>0</v>
      </c>
      <c r="CN118" s="19">
        <f>IFERROR(HLOOKUP(CN$1,'Nakladova matice_2018'!$A$1:$IW$188,91,FALSE),0)</f>
        <v>0</v>
      </c>
      <c r="CO118" s="19">
        <f>IFERROR(HLOOKUP(CO$1,'Nakladova matice_2018'!$A$1:$IW$188,91,FALSE),0)</f>
        <v>0</v>
      </c>
      <c r="CP118" s="19">
        <f>IFERROR(HLOOKUP(CP$1,'Nakladova matice_2018'!$A$1:$IW$188,91,FALSE),0)</f>
        <v>0</v>
      </c>
      <c r="CQ118" s="19">
        <f>IFERROR(HLOOKUP(CQ$1,'Nakladova matice_2018'!$A$1:$IW$188,91,FALSE),0)</f>
        <v>0</v>
      </c>
      <c r="CR118" s="19">
        <f>IFERROR(HLOOKUP(CR$1,'Nakladova matice_2018'!$A$1:$IW$188,91,FALSE),0)</f>
        <v>0</v>
      </c>
      <c r="CS118" s="19">
        <f>IFERROR(HLOOKUP(CS$1,'Nakladova matice_2018'!$A$1:$IW$188,91,FALSE),0)</f>
        <v>0</v>
      </c>
      <c r="CT118" s="19">
        <f>IFERROR(HLOOKUP(CT$1,'Nakladova matice_2018'!$A$1:$IW$188,91,FALSE),0)</f>
        <v>0</v>
      </c>
      <c r="CU118" s="19">
        <f>IFERROR(HLOOKUP(CU$1,'Nakladova matice_2018'!$A$1:$IW$188,91,FALSE),0)</f>
        <v>0</v>
      </c>
      <c r="CV118" s="19">
        <f>IFERROR(HLOOKUP(CV$1,'Nakladova matice_2018'!$A$1:$IW$188,91,FALSE),0)</f>
        <v>0</v>
      </c>
      <c r="CW118" s="19">
        <f>IFERROR(HLOOKUP(CW$1,'Nakladova matice_2018'!$A$1:$IW$188,91,FALSE),0)</f>
        <v>0</v>
      </c>
      <c r="CX118" s="19">
        <f>IFERROR(HLOOKUP(CX$1,'Nakladova matice_2018'!$A$1:$IW$188,91,FALSE),0)</f>
        <v>0</v>
      </c>
      <c r="CY118" s="19">
        <f>IFERROR(HLOOKUP(CY$1,'Nakladova matice_2018'!$A$1:$IW$188,91,FALSE),0)</f>
        <v>0</v>
      </c>
      <c r="CZ118" s="19">
        <f>IFERROR(HLOOKUP(CZ$1,'Nakladova matice_2018'!$A$1:$IW$188,91,FALSE),0)</f>
        <v>0</v>
      </c>
      <c r="DA118" s="19">
        <f>IFERROR(HLOOKUP(DA$1,'Nakladova matice_2018'!$A$1:$IW$188,91,FALSE),0)</f>
        <v>0</v>
      </c>
      <c r="DB118" s="19">
        <f>IFERROR(HLOOKUP(DB$1,'Nakladova matice_2018'!$A$1:$IW$188,91,FALSE),0)</f>
        <v>0</v>
      </c>
      <c r="DC118" s="19">
        <f>IFERROR(HLOOKUP(DC$1,'Nakladova matice_2018'!$A$1:$IW$188,91,FALSE),0)</f>
        <v>0</v>
      </c>
      <c r="DD118" s="19">
        <f>IFERROR(HLOOKUP(DD$1,'Nakladova matice_2018'!$A$1:$IW$188,91,FALSE),0)</f>
        <v>0</v>
      </c>
      <c r="DE118" s="19">
        <f>IFERROR(HLOOKUP(DE$1,'Nakladova matice_2018'!$A$1:$IW$188,91,FALSE),0)</f>
        <v>0</v>
      </c>
      <c r="DF118" s="19">
        <f>IFERROR(HLOOKUP(DF$1,'Nakladova matice_2018'!$A$1:$IW$188,91,FALSE),0)</f>
        <v>0</v>
      </c>
      <c r="DG118" s="19">
        <f>IFERROR(HLOOKUP(DG$1,'Nakladova matice_2018'!$A$1:$IW$188,91,FALSE),0)</f>
        <v>0</v>
      </c>
      <c r="DH118" s="19">
        <f>IFERROR(HLOOKUP(DH$1,'Nakladova matice_2018'!$A$1:$IW$188,91,FALSE),0)</f>
        <v>0</v>
      </c>
      <c r="DI118" s="19">
        <f>IFERROR(HLOOKUP(DI$1,'Nakladova matice_2018'!$A$1:$IW$188,91,FALSE),0)</f>
        <v>0</v>
      </c>
      <c r="DJ118" s="19">
        <f>IFERROR(HLOOKUP(DJ$1,'Nakladova matice_2018'!$A$1:$IW$188,91,FALSE),0)</f>
        <v>0</v>
      </c>
      <c r="DK118" s="19">
        <f>IFERROR(HLOOKUP(DK$1,'Nakladova matice_2018'!$A$1:$IW$188,91,FALSE),0)</f>
        <v>0</v>
      </c>
      <c r="DL118" s="19">
        <f>IFERROR(HLOOKUP(DL$1,'Nakladova matice_2018'!$A$1:$IW$188,91,FALSE),0)</f>
        <v>0</v>
      </c>
      <c r="DM118" s="19">
        <f>IFERROR(HLOOKUP(DM$1,'Nakladova matice_2018'!$A$1:$IW$188,91,FALSE),0)</f>
        <v>0</v>
      </c>
      <c r="DN118" s="19">
        <f>IFERROR(HLOOKUP(DN$1,'Nakladova matice_2018'!$A$1:$IW$188,91,FALSE),0)</f>
        <v>0</v>
      </c>
      <c r="DO118" s="19">
        <f>IFERROR(HLOOKUP(DO$1,'Nakladova matice_2018'!$A$1:$IW$188,91,FALSE),0)</f>
        <v>0</v>
      </c>
      <c r="DP118" s="19">
        <f>IFERROR(HLOOKUP(DP$1,'Nakladova matice_2018'!$A$1:$IW$188,91,FALSE),0)</f>
        <v>0</v>
      </c>
      <c r="DQ118" s="19">
        <f>IFERROR(HLOOKUP(DQ$1,'Nakladova matice_2018'!$A$1:$IW$188,91,FALSE),0)</f>
        <v>0</v>
      </c>
      <c r="DR118" s="19">
        <f>IFERROR(HLOOKUP(DR$1,'Nakladova matice_2018'!$A$1:$IW$188,91,FALSE),0)</f>
        <v>0</v>
      </c>
      <c r="DS118" s="19">
        <f>IFERROR(HLOOKUP(DS$1,'Nakladova matice_2018'!$A$1:$IW$188,91,FALSE),0)</f>
        <v>0</v>
      </c>
      <c r="DT118" s="19">
        <f>IFERROR(HLOOKUP(DT$1,'Nakladova matice_2018'!$A$1:$IW$188,91,FALSE),0)</f>
        <v>0</v>
      </c>
      <c r="DU118" s="19">
        <f>IFERROR(HLOOKUP(DU$1,'Nakladova matice_2018'!$A$1:$IW$188,91,FALSE),0)</f>
        <v>0</v>
      </c>
      <c r="DV118" s="19">
        <f>IFERROR(HLOOKUP(DV$1,'Nakladova matice_2018'!$A$1:$IW$188,91,FALSE),0)</f>
        <v>0</v>
      </c>
      <c r="DW118" s="19">
        <f>IFERROR(HLOOKUP(DW$1,'Nakladova matice_2018'!$A$1:$IW$188,91,FALSE),0)</f>
        <v>0</v>
      </c>
      <c r="DX118" s="19">
        <f>IFERROR(HLOOKUP(DX$1,'Nakladova matice_2018'!$A$1:$IW$188,91,FALSE),0)</f>
        <v>0</v>
      </c>
      <c r="DY118" s="19">
        <f>IFERROR(HLOOKUP(DY$1,'Nakladova matice_2018'!$A$1:$IW$188,91,FALSE),0)</f>
        <v>0</v>
      </c>
      <c r="DZ118" s="19">
        <f>IFERROR(HLOOKUP(DZ$1,'Nakladova matice_2018'!$A$1:$IW$188,91,FALSE),0)</f>
        <v>0</v>
      </c>
      <c r="EA118" s="19">
        <f>IFERROR(HLOOKUP(EA$1,'Nakladova matice_2018'!$A$1:$IW$188,91,FALSE),0)</f>
        <v>0</v>
      </c>
      <c r="EB118" s="19">
        <f>IFERROR(HLOOKUP(EB$1,'Nakladova matice_2018'!$A$1:$IW$188,91,FALSE),0)</f>
        <v>0</v>
      </c>
      <c r="EC118" s="19">
        <f>IFERROR(HLOOKUP(EC$1,'Nakladova matice_2018'!$A$1:$IW$188,91,FALSE),0)</f>
        <v>0</v>
      </c>
      <c r="ED118" s="19">
        <f>IFERROR(HLOOKUP(ED$1,'Nakladova matice_2018'!$A$1:$IW$188,91,FALSE),0)</f>
        <v>0</v>
      </c>
      <c r="EE118" s="19">
        <f>IFERROR(HLOOKUP(EE$1,'Nakladova matice_2018'!$A$1:$IW$188,91,FALSE),0)</f>
        <v>0</v>
      </c>
      <c r="EF118" s="19">
        <f>IFERROR(HLOOKUP(EF$1,'Nakladova matice_2018'!$A$1:$IW$188,91,FALSE),0)</f>
        <v>0</v>
      </c>
      <c r="EG118" s="19">
        <f>IFERROR(HLOOKUP(EG$1,'Nakladova matice_2018'!$A$1:$IW$188,91,FALSE),0)</f>
        <v>0</v>
      </c>
      <c r="EH118" s="19">
        <f>IFERROR(HLOOKUP(EH$1,'Nakladova matice_2018'!$A$1:$IW$188,91,FALSE),0)</f>
        <v>0</v>
      </c>
      <c r="EI118" s="19">
        <f>IFERROR(HLOOKUP(EI$1,'Nakladova matice_2018'!$A$1:$IW$188,91,FALSE),0)</f>
        <v>0</v>
      </c>
      <c r="EJ118" s="19">
        <f>IFERROR(HLOOKUP(EJ$1,'Nakladova matice_2018'!$A$1:$IW$188,91,FALSE),0)</f>
        <v>0</v>
      </c>
      <c r="EK118" s="19">
        <f>IFERROR(HLOOKUP(EK$1,'Nakladova matice_2018'!$A$1:$IW$188,91,FALSE),0)</f>
        <v>0</v>
      </c>
      <c r="EL118" s="19">
        <f>IFERROR(HLOOKUP(EL$1,'Nakladova matice_2018'!$A$1:$IW$188,91,FALSE),0)</f>
        <v>0</v>
      </c>
      <c r="EM118" s="19">
        <f>IFERROR(HLOOKUP(EM$1,'Nakladova matice_2018'!$A$1:$IW$188,91,FALSE),0)</f>
        <v>0</v>
      </c>
      <c r="EN118" s="19">
        <f>IFERROR(HLOOKUP(EN$1,'Nakladova matice_2018'!$A$1:$IW$188,91,FALSE),0)</f>
        <v>0</v>
      </c>
      <c r="EO118" s="19">
        <f>IFERROR(HLOOKUP(EO$1,'Nakladova matice_2018'!$A$1:$IW$188,91,FALSE),0)</f>
        <v>0</v>
      </c>
      <c r="EP118" s="19">
        <f>IFERROR(HLOOKUP(EP$1,'Nakladova matice_2018'!$A$1:$IW$188,91,FALSE),0)</f>
        <v>0</v>
      </c>
      <c r="EQ118" s="19">
        <f>IFERROR(HLOOKUP(EQ$1,'Nakladova matice_2018'!$A$1:$IW$188,91,FALSE),0)</f>
        <v>0</v>
      </c>
      <c r="ER118" s="19">
        <f>IFERROR(HLOOKUP(ER$1,'Nakladova matice_2018'!$A$1:$IW$188,91,FALSE),0)</f>
        <v>0</v>
      </c>
      <c r="ES118" s="19">
        <f>IFERROR(HLOOKUP(ES$1,'Nakladova matice_2018'!$A$1:$IW$188,91,FALSE),0)</f>
        <v>0</v>
      </c>
      <c r="ET118" s="19">
        <f>IFERROR(HLOOKUP(ET$1,'Nakladova matice_2018'!$A$1:$IW$188,91,FALSE),0)</f>
        <v>0</v>
      </c>
      <c r="EU118" s="19">
        <f>IFERROR(HLOOKUP(EU$1,'Nakladova matice_2018'!$A$1:$IW$188,91,FALSE),0)</f>
        <v>0</v>
      </c>
      <c r="EV118" s="19">
        <f>IFERROR(HLOOKUP(EV$1,'Nakladova matice_2018'!$A$1:$IW$188,91,FALSE),0)</f>
        <v>0</v>
      </c>
      <c r="EW118" s="19">
        <f>IFERROR(HLOOKUP(EW$1,'Nakladova matice_2018'!$A$1:$IW$188,91,FALSE),0)</f>
        <v>0</v>
      </c>
      <c r="EX118" s="19">
        <f>IFERROR(HLOOKUP(EX$1,'Nakladova matice_2018'!$A$1:$IW$188,91,FALSE),0)</f>
        <v>0</v>
      </c>
      <c r="EY118" s="19">
        <f>IFERROR(HLOOKUP(EY$1,'Nakladova matice_2018'!$A$1:$IW$188,91,FALSE),0)</f>
        <v>0</v>
      </c>
      <c r="EZ118" s="19">
        <f>IFERROR(HLOOKUP(EZ$1,'Nakladova matice_2018'!$A$1:$IW$188,91,FALSE),0)</f>
        <v>0</v>
      </c>
      <c r="FA118" s="19">
        <f>IFERROR(HLOOKUP(FA$1,'Nakladova matice_2018'!$A$1:$IW$188,91,FALSE),0)</f>
        <v>0</v>
      </c>
      <c r="FB118" s="19">
        <f>IFERROR(HLOOKUP(FB$1,'Nakladova matice_2018'!$A$1:$IW$188,91,FALSE),0)</f>
        <v>0</v>
      </c>
      <c r="FC118" s="19">
        <f>IFERROR(HLOOKUP(FC$1,'Nakladova matice_2018'!$A$1:$IW$188,91,FALSE),0)</f>
        <v>0</v>
      </c>
      <c r="FD118" s="19">
        <f>IFERROR(HLOOKUP(FD$1,'Nakladova matice_2018'!$A$1:$IW$188,91,FALSE),0)</f>
        <v>0</v>
      </c>
      <c r="FE118" s="19">
        <f>IFERROR(HLOOKUP(FE$1,'Nakladova matice_2018'!$A$1:$IW$188,91,FALSE),0)</f>
        <v>0</v>
      </c>
      <c r="FF118" s="19">
        <f>IFERROR(HLOOKUP(FF$1,'Nakladova matice_2018'!$A$1:$IW$188,91,FALSE),0)</f>
        <v>0</v>
      </c>
      <c r="FG118" s="19">
        <f>IFERROR(HLOOKUP(FG$1,'Nakladova matice_2018'!$A$1:$IW$188,91,FALSE),0)</f>
        <v>0</v>
      </c>
      <c r="FH118" s="19">
        <f>IFERROR(HLOOKUP(FH$1,'Nakladova matice_2018'!$A$1:$IW$188,91,FALSE),0)</f>
        <v>0</v>
      </c>
      <c r="FI118" s="19">
        <f>IFERROR(HLOOKUP(FI$1,'Nakladova matice_2018'!$A$1:$IW$188,91,FALSE),0)</f>
        <v>0</v>
      </c>
      <c r="FJ118" s="19">
        <f>IFERROR(HLOOKUP(FJ$1,'Nakladova matice_2018'!$A$1:$IW$188,91,FALSE),0)</f>
        <v>0</v>
      </c>
      <c r="FK118" s="19">
        <f>IFERROR(HLOOKUP(FK$1,'Nakladova matice_2018'!$A$1:$IW$188,91,FALSE),0)</f>
        <v>0</v>
      </c>
      <c r="FL118" s="19">
        <f>IFERROR(HLOOKUP(FL$1,'Nakladova matice_2018'!$A$1:$IW$188,91,FALSE),0)</f>
        <v>0</v>
      </c>
      <c r="FM118" s="19">
        <f>IFERROR(HLOOKUP(FM$1,'Nakladova matice_2018'!$A$1:$IW$188,91,FALSE),0)</f>
        <v>0</v>
      </c>
      <c r="FN118" s="19">
        <f>IFERROR(HLOOKUP(FN$1,'Nakladova matice_2018'!$A$1:$IW$188,91,FALSE),0)</f>
        <v>0</v>
      </c>
      <c r="FO118" s="19">
        <f>IFERROR(HLOOKUP(FO$1,'Nakladova matice_2018'!$A$1:$IW$188,91,FALSE),0)</f>
        <v>0</v>
      </c>
      <c r="FP118" s="19">
        <f>IFERROR(HLOOKUP(FP$1,'Nakladova matice_2018'!$A$1:$IW$188,91,FALSE),0)</f>
        <v>0</v>
      </c>
      <c r="FQ118" s="19">
        <f>IFERROR(HLOOKUP(FQ$1,'Nakladova matice_2018'!$A$1:$IW$188,91,FALSE),0)</f>
        <v>0</v>
      </c>
      <c r="FR118" s="19">
        <f>IFERROR(HLOOKUP(FR$1,'Nakladova matice_2018'!$A$1:$IW$188,91,FALSE),0)</f>
        <v>0</v>
      </c>
      <c r="FS118" s="19">
        <f>IFERROR(HLOOKUP(FS$1,'Nakladova matice_2018'!$A$1:$IW$188,91,FALSE),0)</f>
        <v>0</v>
      </c>
      <c r="FT118" s="19">
        <f>IFERROR(HLOOKUP(FT$1,'Nakladova matice_2018'!$A$1:$IW$188,91,FALSE),0)</f>
        <v>0</v>
      </c>
      <c r="FU118" s="19">
        <f>IFERROR(HLOOKUP(FU$1,'Nakladova matice_2018'!$A$1:$IW$188,91,FALSE),0)</f>
        <v>0</v>
      </c>
      <c r="FV118" s="19">
        <f>IFERROR(HLOOKUP(FV$1,'Nakladova matice_2018'!$A$1:$IW$188,91,FALSE),0)</f>
        <v>0</v>
      </c>
      <c r="FW118" s="19">
        <f>IFERROR(HLOOKUP(FW$1,'Nakladova matice_2018'!$A$1:$IW$188,91,FALSE),0)</f>
        <v>0</v>
      </c>
      <c r="FX118" s="19">
        <f>IFERROR(HLOOKUP(FX$1,'Nakladova matice_2018'!$A$1:$IW$188,91,FALSE),0)</f>
        <v>0</v>
      </c>
      <c r="FY118" s="19">
        <f>IFERROR(HLOOKUP(FY$1,'Nakladova matice_2018'!$A$1:$IW$188,91,FALSE),0)</f>
        <v>0</v>
      </c>
      <c r="FZ118" s="19">
        <f>IFERROR(HLOOKUP(FZ$1,'Nakladova matice_2018'!$A$1:$IW$188,91,FALSE),0)</f>
        <v>0</v>
      </c>
      <c r="GA118" s="19">
        <f>IFERROR(HLOOKUP(GA$1,'Nakladova matice_2018'!$A$1:$IW$188,91,FALSE),0)</f>
        <v>0</v>
      </c>
      <c r="GB118" s="19">
        <f>IFERROR(HLOOKUP(GB$1,'Nakladova matice_2018'!$A$1:$IW$188,91,FALSE),0)</f>
        <v>0</v>
      </c>
      <c r="GC118" s="19">
        <f>IFERROR(HLOOKUP(GC$1,'Nakladova matice_2018'!$A$1:$IW$188,91,FALSE),0)</f>
        <v>0</v>
      </c>
      <c r="GD118" s="19">
        <f>IFERROR(HLOOKUP(GD$1,'Nakladova matice_2018'!$A$1:$IW$188,91,FALSE),0)</f>
        <v>0</v>
      </c>
      <c r="GE118" s="19">
        <f>IFERROR(HLOOKUP(GE$1,'Nakladova matice_2018'!$A$1:$IW$188,91,FALSE),0)</f>
        <v>0</v>
      </c>
      <c r="GF118" s="19">
        <f>IFERROR(HLOOKUP(GF$1,'Nakladova matice_2018'!$A$1:$IW$188,91,FALSE),0)</f>
        <v>0</v>
      </c>
      <c r="GG118" s="19">
        <f>IFERROR(HLOOKUP(GG$1,'Nakladova matice_2018'!$A$1:$IW$188,91,FALSE),0)</f>
        <v>0</v>
      </c>
      <c r="GH118" s="19">
        <f>IFERROR(HLOOKUP(GH$1,'Nakladova matice_2018'!$A$1:$IW$188,91,FALSE),0)</f>
        <v>0</v>
      </c>
      <c r="GI118" s="19">
        <f>IFERROR(HLOOKUP(GI$1,'Nakladova matice_2018'!$A$1:$IW$188,91,FALSE),0)</f>
        <v>0</v>
      </c>
      <c r="GJ118" s="19">
        <f>IFERROR(HLOOKUP(GJ$1,'Nakladova matice_2018'!$A$1:$IW$188,91,FALSE),0)</f>
        <v>0</v>
      </c>
      <c r="GK118" s="19">
        <f>IFERROR(HLOOKUP(GK$1,'Nakladova matice_2018'!$A$1:$IW$188,91,FALSE),0)</f>
        <v>0</v>
      </c>
      <c r="GL118" s="19">
        <f>IFERROR(HLOOKUP(GL$1,'Nakladova matice_2018'!$A$1:$IW$188,91,FALSE),0)</f>
        <v>0</v>
      </c>
      <c r="GM118" s="19">
        <f>IFERROR(HLOOKUP(GM$1,'Nakladova matice_2018'!$A$1:$IW$188,91,FALSE),0)</f>
        <v>0</v>
      </c>
      <c r="GN118" s="19">
        <f>IFERROR(HLOOKUP(GN$1,'Nakladova matice_2018'!$A$1:$IW$188,91,FALSE),0)</f>
        <v>0</v>
      </c>
      <c r="GO118" s="19">
        <f>IFERROR(HLOOKUP(GO$1,'Nakladova matice_2018'!$A$1:$IW$188,91,FALSE),0)</f>
        <v>0</v>
      </c>
      <c r="GP118" s="19">
        <f>IFERROR(HLOOKUP(GP$1,'Nakladova matice_2018'!$A$1:$IW$188,91,FALSE),0)</f>
        <v>0</v>
      </c>
      <c r="GQ118" s="19">
        <f>IFERROR(HLOOKUP(GQ$1,'Nakladova matice_2018'!$A$1:$IW$188,91,FALSE),0)</f>
        <v>0</v>
      </c>
      <c r="GR118" s="19">
        <f>IFERROR(HLOOKUP(GR$1,'Nakladova matice_2018'!$A$1:$IW$188,91,FALSE),0)</f>
        <v>0</v>
      </c>
      <c r="GS118" s="19">
        <f>IFERROR(HLOOKUP(GS$1,'Nakladova matice_2018'!$A$1:$IW$188,91,FALSE),0)</f>
        <v>0</v>
      </c>
      <c r="GT118" s="19">
        <f>IFERROR(HLOOKUP(GT$1,'Nakladova matice_2018'!$A$1:$IW$188,91,FALSE),0)</f>
        <v>0</v>
      </c>
      <c r="GU118" s="19">
        <f>IFERROR(HLOOKUP(GU$1,'Nakladova matice_2018'!$A$1:$IW$188,91,FALSE),0)</f>
        <v>0</v>
      </c>
      <c r="GV118" s="19">
        <f>IFERROR(HLOOKUP(GV$1,'Nakladova matice_2018'!$A$1:$IW$188,91,FALSE),0)</f>
        <v>0</v>
      </c>
      <c r="GW118" s="19">
        <f>IFERROR(HLOOKUP(GW$1,'Nakladova matice_2018'!$A$1:$IW$188,91,FALSE),0)</f>
        <v>0</v>
      </c>
      <c r="GX118" s="19">
        <f>IFERROR(HLOOKUP(GX$1,'Nakladova matice_2018'!$A$1:$IW$188,91,FALSE),0)</f>
        <v>0</v>
      </c>
      <c r="GY118" s="19">
        <f>IFERROR(HLOOKUP(GY$1,'Nakladova matice_2018'!$A$1:$IW$188,91,FALSE),0)</f>
        <v>0</v>
      </c>
      <c r="GZ118" s="19">
        <f>IFERROR(HLOOKUP(GZ$1,'Nakladova matice_2018'!$A$1:$IW$188,91,FALSE),0)</f>
        <v>0</v>
      </c>
      <c r="HA118" s="19">
        <f>IFERROR(HLOOKUP(HA$1,'Nakladova matice_2018'!$A$1:$IW$188,91,FALSE),0)</f>
        <v>0</v>
      </c>
      <c r="HB118" s="19">
        <f>IFERROR(HLOOKUP(HB$1,'Nakladova matice_2018'!$A$1:$IW$188,91,FALSE),0)</f>
        <v>0</v>
      </c>
      <c r="HC118" s="19">
        <f>IFERROR(HLOOKUP(HC$1,'Nakladova matice_2018'!$A$1:$IW$188,91,FALSE),0)</f>
        <v>0</v>
      </c>
      <c r="HD118" s="19">
        <f>IFERROR(HLOOKUP(HD$1,'Nakladova matice_2018'!$A$1:$IW$188,91,FALSE),0)</f>
        <v>0</v>
      </c>
      <c r="HE118" s="19">
        <f>IFERROR(HLOOKUP(HE$1,'Nakladova matice_2018'!$A$1:$IW$188,91,FALSE),0)</f>
        <v>0</v>
      </c>
      <c r="HF118" s="19">
        <f>IFERROR(HLOOKUP(HF$1,'Nakladova matice_2018'!$A$1:$IW$188,91,FALSE),0)</f>
        <v>0</v>
      </c>
      <c r="HG118" s="19">
        <f>IFERROR(HLOOKUP(HG$1,'Nakladova matice_2018'!$A$1:$IW$188,91,FALSE),0)</f>
        <v>0</v>
      </c>
      <c r="HH118" s="19">
        <f>IFERROR(HLOOKUP(HH$1,'Nakladova matice_2018'!$A$1:$IW$188,91,FALSE),0)</f>
        <v>0</v>
      </c>
      <c r="HI118" s="19">
        <f>IFERROR(HLOOKUP(HI$1,'Nakladova matice_2018'!$A$1:$IW$188,91,FALSE),0)</f>
        <v>0</v>
      </c>
      <c r="HJ118" s="19">
        <f>IFERROR(HLOOKUP(HJ$1,'Nakladova matice_2018'!$A$1:$IW$188,91,FALSE),0)</f>
        <v>0</v>
      </c>
      <c r="HK118" s="19">
        <f>IFERROR(HLOOKUP(HK$1,'Nakladova matice_2018'!$A$1:$IW$188,91,FALSE),0)</f>
        <v>0</v>
      </c>
      <c r="HL118" s="19">
        <f>IFERROR(HLOOKUP(HL$1,'Nakladova matice_2018'!$A$1:$IW$188,91,FALSE),0)</f>
        <v>0</v>
      </c>
      <c r="HM118" s="19">
        <f>IFERROR(HLOOKUP(HM$1,'Nakladova matice_2018'!$A$1:$IW$188,91,FALSE),0)</f>
        <v>0</v>
      </c>
      <c r="HN118" s="19">
        <f>IFERROR(HLOOKUP(HN$1,'Nakladova matice_2018'!$A$1:$IW$188,91,FALSE),0)</f>
        <v>0</v>
      </c>
      <c r="HO118" s="19">
        <f>IFERROR(HLOOKUP(HO$1,'Nakladova matice_2018'!$A$1:$IW$188,91,FALSE),0)</f>
        <v>0</v>
      </c>
      <c r="HP118" s="19">
        <f>IFERROR(HLOOKUP(HP$1,'Nakladova matice_2018'!$A$1:$IW$188,91,FALSE),0)</f>
        <v>0</v>
      </c>
      <c r="HQ118" s="19">
        <f>IFERROR(HLOOKUP(HQ$1,'Nakladova matice_2018'!$A$1:$IW$188,91,FALSE),0)</f>
        <v>0</v>
      </c>
      <c r="HR118" s="19">
        <f>IFERROR(HLOOKUP(HR$1,'Nakladova matice_2018'!$A$1:$IW$188,91,FALSE),0)</f>
        <v>0</v>
      </c>
      <c r="HS118" s="19">
        <f>IFERROR(HLOOKUP(HS$1,'Nakladova matice_2018'!$A$1:$IW$188,91,FALSE),0)</f>
        <v>0</v>
      </c>
      <c r="HT118" s="19">
        <f>IFERROR(HLOOKUP(HT$1,'Nakladova matice_2018'!$A$1:$IW$188,91,FALSE),0)</f>
        <v>0</v>
      </c>
      <c r="HU118" s="19">
        <f>IFERROR(HLOOKUP(HU$1,'Nakladova matice_2018'!$A$1:$IW$188,91,FALSE),0)</f>
        <v>0</v>
      </c>
      <c r="HV118" s="19">
        <f>IFERROR(HLOOKUP(HV$1,'Nakladova matice_2018'!$A$1:$IW$188,91,FALSE),0)</f>
        <v>0</v>
      </c>
      <c r="HW118" s="19">
        <f>IFERROR(HLOOKUP(HW$1,'Nakladova matice_2018'!$A$1:$IW$188,91,FALSE),0)</f>
        <v>0</v>
      </c>
      <c r="HX118" s="19">
        <f>IFERROR(HLOOKUP(HX$1,'Nakladova matice_2018'!$A$1:$IW$188,91,FALSE),0)</f>
        <v>0</v>
      </c>
      <c r="HY118" s="19">
        <f>IFERROR(HLOOKUP(HY$1,'Nakladova matice_2018'!$A$1:$IW$188,91,FALSE),0)</f>
        <v>0</v>
      </c>
      <c r="HZ118" s="19">
        <f>IFERROR(HLOOKUP(HZ$1,'Nakladova matice_2018'!$A$1:$IW$188,91,FALSE),0)</f>
        <v>0</v>
      </c>
      <c r="IA118" s="19">
        <f>IFERROR(HLOOKUP(IA$1,'Nakladova matice_2018'!$A$1:$IW$188,91,FALSE),0)</f>
        <v>0</v>
      </c>
      <c r="IB118" s="19">
        <f>IFERROR(HLOOKUP(IB$1,'Nakladova matice_2018'!$A$1:$IW$188,91,FALSE),0)</f>
        <v>0</v>
      </c>
      <c r="IC118" s="19">
        <f>IFERROR(HLOOKUP(IC$1,'Nakladova matice_2018'!$A$1:$IW$188,91,FALSE),0)</f>
        <v>0</v>
      </c>
      <c r="ID118" s="19">
        <f>IFERROR(HLOOKUP(ID$1,'Nakladova matice_2018'!$A$1:$IW$188,91,FALSE),0)</f>
        <v>0</v>
      </c>
      <c r="IE118" s="19">
        <f>IFERROR(HLOOKUP(IE$1,'Nakladova matice_2018'!$A$1:$IW$188,91,FALSE),0)</f>
        <v>0</v>
      </c>
      <c r="IF118" s="19">
        <f>IFERROR(HLOOKUP(IF$1,'Nakladova matice_2018'!$A$1:$IW$188,91,FALSE),0)</f>
        <v>0</v>
      </c>
      <c r="IG118" s="19">
        <f>IFERROR(HLOOKUP(IG$1,'Nakladova matice_2018'!$A$1:$IW$188,91,FALSE),0)</f>
        <v>0</v>
      </c>
      <c r="IH118" s="19">
        <f>IFERROR(HLOOKUP(IH$1,'Nakladova matice_2018'!$A$1:$IW$188,91,FALSE),0)</f>
        <v>0</v>
      </c>
      <c r="II118" s="19">
        <f>IFERROR(HLOOKUP(II$1,'Nakladova matice_2018'!$A$1:$IW$188,91,FALSE),0)</f>
        <v>0</v>
      </c>
      <c r="IJ118" s="19">
        <f>IFERROR(HLOOKUP(IJ$1,'Nakladova matice_2018'!$A$1:$IW$188,91,FALSE),0)</f>
        <v>0</v>
      </c>
      <c r="IK118" s="19">
        <f>IFERROR(HLOOKUP(IK$1,'Nakladova matice_2018'!$A$1:$IW$188,91,FALSE),0)</f>
        <v>0</v>
      </c>
      <c r="IL118" s="19">
        <f>IFERROR(HLOOKUP(IL$1,'Nakladova matice_2018'!$A$1:$IW$188,91,FALSE),0)</f>
        <v>0</v>
      </c>
      <c r="IM118" s="19">
        <f>IFERROR(HLOOKUP(IM$1,'Nakladova matice_2018'!$A$1:$IW$188,91,FALSE),0)</f>
        <v>0</v>
      </c>
      <c r="IN118" s="19">
        <f>IFERROR(HLOOKUP(IN$1,'Nakladova matice_2018'!$A$1:$IW$188,91,FALSE),0)</f>
        <v>0</v>
      </c>
      <c r="IO118" s="19">
        <f>IFERROR(HLOOKUP(IO$1,'Nakladova matice_2018'!$A$1:$IW$188,91,FALSE),0)</f>
        <v>0</v>
      </c>
      <c r="IP118" s="19">
        <f>IFERROR(HLOOKUP(IP$1,'Nakladova matice_2018'!$A$1:$IW$188,91,FALSE),0)</f>
        <v>0</v>
      </c>
      <c r="IQ118" s="19">
        <f>IFERROR(HLOOKUP(IQ$1,'Nakladova matice_2018'!$A$1:$IW$188,91,FALSE),0)</f>
        <v>0</v>
      </c>
      <c r="IR118" s="19">
        <f>IFERROR(HLOOKUP(IR$1,'Nakladova matice_2018'!$A$1:$IW$188,91,FALSE),0)</f>
        <v>0</v>
      </c>
      <c r="IS118" s="19">
        <f>IFERROR(HLOOKUP(IS$1,'Nakladova matice_2018'!$A$1:$IW$188,91,FALSE),0)</f>
        <v>0</v>
      </c>
      <c r="IT118" s="19">
        <f>IFERROR(HLOOKUP(IT$1,'Nakladova matice_2018'!$A$1:$IW$188,91,FALSE),0)</f>
        <v>0</v>
      </c>
      <c r="IU118" s="19">
        <f>IFERROR(HLOOKUP(IU$1,'Nakladova matice_2018'!$A$1:$IW$188,91,FALSE),0)</f>
        <v>0</v>
      </c>
      <c r="IV118" s="19">
        <f>IFERROR(HLOOKUP(IV$1,'Nakladova matice_2018'!$A$1:$IW$188,91,FALSE),0)</f>
        <v>0</v>
      </c>
      <c r="IW118" s="19">
        <f>IFERROR(HLOOKUP(IW$1,'Nakladova matice_2018'!$A$1:$IW$188,91,FALSE),0)</f>
        <v>0</v>
      </c>
      <c r="IX118" s="19">
        <f>IFERROR(HLOOKUP(IX$1,'Nakladova matice_2018'!$A$1:$IW$188,91,FALSE),0)</f>
        <v>0</v>
      </c>
      <c r="IY118" s="19">
        <f>IFERROR(HLOOKUP(IY$1,'Nakladova matice_2018'!$A$1:$IW$188,91,FALSE),0)</f>
        <v>0</v>
      </c>
      <c r="IZ118" s="19">
        <f>IFERROR(HLOOKUP(IZ$1,'Nakladova matice_2018'!$A$1:$IW$188,91,FALSE),0)</f>
        <v>0</v>
      </c>
      <c r="JA118" s="19">
        <f>IFERROR(HLOOKUP(JA$1,'Nakladova matice_2018'!$A$1:$IW$188,91,FALSE),0)</f>
        <v>0</v>
      </c>
      <c r="JB118" s="19">
        <f>IFERROR(HLOOKUP(JB$1,'Nakladova matice_2018'!$A$1:$IW$188,91,FALSE),0)</f>
        <v>0</v>
      </c>
      <c r="JC118" s="19">
        <f>IFERROR(HLOOKUP(JC$1,'Nakladova matice_2018'!$A$1:$IW$188,91,FALSE),0)</f>
        <v>0</v>
      </c>
      <c r="JD118" s="19">
        <f>IFERROR(HLOOKUP(JD$1,'Nakladova matice_2018'!$A$1:$IW$188,91,FALSE),0)</f>
        <v>0</v>
      </c>
      <c r="JE118" s="19">
        <f>IFERROR(HLOOKUP(JE$1,'Nakladova matice_2018'!$A$1:$IW$188,91,FALSE),0)</f>
        <v>0</v>
      </c>
      <c r="JF118" s="19">
        <f>IFERROR(HLOOKUP(JF$1,'Nakladova matice_2018'!$A$1:$IW$188,91,FALSE),0)</f>
        <v>0</v>
      </c>
      <c r="JG118" s="19">
        <f>IFERROR(HLOOKUP(JG$1,'Nakladova matice_2018'!$A$1:$IW$188,91,FALSE),0)</f>
        <v>0</v>
      </c>
      <c r="JH118" s="19">
        <f>IFERROR(HLOOKUP(JH$1,'Nakladova matice_2018'!$A$1:$IW$188,91,FALSE),0)</f>
        <v>0</v>
      </c>
      <c r="JI118" s="19">
        <f>IFERROR(HLOOKUP(JI$1,'Nakladova matice_2018'!$A$1:$IW$188,91,FALSE),0)</f>
        <v>0</v>
      </c>
      <c r="JJ118" s="19">
        <f>IFERROR(HLOOKUP(JJ$1,'Nakladova matice_2018'!$A$1:$IW$188,91,FALSE),0)</f>
        <v>0</v>
      </c>
      <c r="JK118" s="19">
        <f>IFERROR(HLOOKUP(JK$1,'Nakladova matice_2018'!$A$1:$IW$188,91,FALSE),0)</f>
        <v>0</v>
      </c>
      <c r="JL118" s="19">
        <f>IFERROR(HLOOKUP(JL$1,'Nakladova matice_2018'!$A$1:$IW$188,91,FALSE),0)</f>
        <v>0</v>
      </c>
      <c r="JM118" s="19">
        <f>IFERROR(HLOOKUP(JM$1,'Nakladova matice_2018'!$A$1:$IW$188,91,FALSE),0)</f>
        <v>0</v>
      </c>
      <c r="JN118" s="19">
        <f>IFERROR(HLOOKUP(JN$1,'Nakladova matice_2018'!$A$1:$IW$188,91,FALSE),0)</f>
        <v>0</v>
      </c>
      <c r="JO118" s="19">
        <f>IFERROR(HLOOKUP(JO$1,'Nakladova matice_2018'!$A$1:$IW$188,91,FALSE),0)</f>
        <v>0</v>
      </c>
      <c r="JP118" s="19">
        <f>IFERROR(HLOOKUP(JP$1,'Nakladova matice_2018'!$A$1:$IW$188,91,FALSE),0)</f>
        <v>0</v>
      </c>
      <c r="JQ118" s="19">
        <f>IFERROR(HLOOKUP(JQ$1,'Nakladova matice_2018'!$A$1:$IW$188,91,FALSE),0)</f>
        <v>0</v>
      </c>
      <c r="JR118" s="19">
        <f>IFERROR(HLOOKUP(JR$1,'Nakladova matice_2018'!$A$1:$IW$188,91,FALSE),0)</f>
        <v>0</v>
      </c>
      <c r="JS118" s="19">
        <f>IFERROR(HLOOKUP(JS$1,'Nakladova matice_2018'!$A$1:$IW$188,91,FALSE),0)</f>
        <v>0</v>
      </c>
      <c r="JT118" s="19">
        <f>IFERROR(HLOOKUP(JT$1,'Nakladova matice_2018'!$A$1:$IW$188,91,FALSE),0)</f>
        <v>0</v>
      </c>
      <c r="JU118" s="19">
        <f>IFERROR(HLOOKUP(JU$1,'Nakladova matice_2018'!$A$1:$IW$188,91,FALSE),0)</f>
        <v>0</v>
      </c>
      <c r="JV118" s="19">
        <f>IFERROR(HLOOKUP(JV$1,'Nakladova matice_2018'!$A$1:$IW$188,91,FALSE),0)</f>
        <v>0</v>
      </c>
      <c r="JW118" s="19">
        <f>IFERROR(HLOOKUP(JW$1,'Nakladova matice_2018'!$A$1:$IW$188,91,FALSE),0)</f>
        <v>0</v>
      </c>
      <c r="JX118" s="19">
        <f>IFERROR(HLOOKUP(JX$1,'Nakladova matice_2018'!$A$1:$IW$188,91,FALSE),0)</f>
        <v>0</v>
      </c>
      <c r="JY118" s="19">
        <f>IFERROR(HLOOKUP(JY$1,'Nakladova matice_2018'!$A$1:$IW$188,91,FALSE),0)</f>
        <v>0</v>
      </c>
      <c r="JZ118" s="19">
        <f>IFERROR(HLOOKUP(JZ$1,'Nakladova matice_2018'!$A$1:$IW$188,91,FALSE),0)</f>
        <v>0</v>
      </c>
      <c r="KA118" s="19">
        <f>IFERROR(HLOOKUP(KA$1,'Nakladova matice_2018'!$A$1:$IW$188,91,FALSE),0)</f>
        <v>0</v>
      </c>
      <c r="KB118" s="19">
        <f>IFERROR(HLOOKUP(KB$1,'Nakladova matice_2018'!$A$1:$IW$188,91,FALSE),0)</f>
        <v>0</v>
      </c>
      <c r="KC118" s="19">
        <f>IFERROR(HLOOKUP(KC$1,'Nakladova matice_2018'!$A$1:$IW$188,91,FALSE),0)</f>
        <v>0</v>
      </c>
      <c r="KD118" s="19">
        <f>IFERROR(HLOOKUP(KD$1,'Nakladova matice_2018'!$A$1:$IW$188,91,FALSE),0)</f>
        <v>0</v>
      </c>
      <c r="KE118" s="19">
        <f>IFERROR(HLOOKUP(KE$1,'Nakladova matice_2018'!$A$1:$IW$188,91,FALSE),0)</f>
        <v>0</v>
      </c>
      <c r="KF118" s="19">
        <f>IFERROR(HLOOKUP(KF$1,'Nakladova matice_2018'!$A$1:$IW$188,91,FALSE),0)</f>
        <v>0</v>
      </c>
      <c r="KG118" s="19">
        <f>IFERROR(HLOOKUP(KG$1,'Nakladova matice_2018'!$A$1:$IW$188,91,FALSE),0)</f>
        <v>0</v>
      </c>
      <c r="KH118" s="19">
        <f>IFERROR(HLOOKUP(KH$1,'Nakladova matice_2018'!$A$1:$IW$188,91,FALSE),0)</f>
        <v>0</v>
      </c>
      <c r="KI118" s="19">
        <f>IFERROR(HLOOKUP(KI$1,'Nakladova matice_2018'!$A$1:$IW$188,91,FALSE),0)</f>
        <v>0</v>
      </c>
      <c r="KJ118" s="19">
        <f>IFERROR(HLOOKUP(KJ$1,'Nakladova matice_2018'!$A$1:$IW$188,91,FALSE),0)</f>
        <v>0</v>
      </c>
      <c r="KK118" s="19">
        <f>IFERROR(HLOOKUP(KK$1,'Nakladova matice_2018'!$A$1:$IW$188,91,FALSE),0)</f>
        <v>0</v>
      </c>
      <c r="KL118" s="19">
        <f>IFERROR(HLOOKUP(KL$1,'Nakladova matice_2018'!$A$1:$IW$188,91,FALSE),0)</f>
        <v>0</v>
      </c>
      <c r="KM118" s="19">
        <f>IFERROR(HLOOKUP(KM$1,'Nakladova matice_2018'!$A$1:$IW$188,91,FALSE),0)</f>
        <v>0</v>
      </c>
      <c r="KN118" s="19">
        <f>IFERROR(HLOOKUP(KN$1,'Nakladova matice_2018'!$A$1:$IW$188,91,FALSE),0)</f>
        <v>0</v>
      </c>
      <c r="KO118" s="19">
        <f>IFERROR(HLOOKUP(KO$1,'Nakladova matice_2018'!$A$1:$IW$188,91,FALSE),0)</f>
        <v>0</v>
      </c>
      <c r="KP118" s="19">
        <f>IFERROR(HLOOKUP(KP$1,'Nakladova matice_2018'!$A$1:$IW$188,91,FALSE),0)</f>
        <v>0</v>
      </c>
      <c r="KQ118" s="19">
        <f>IFERROR(HLOOKUP(KQ$1,'Nakladova matice_2018'!$A$1:$IW$188,91,FALSE),0)</f>
        <v>0</v>
      </c>
      <c r="KR118" s="19">
        <f>IFERROR(HLOOKUP(KR$1,'Nakladova matice_2018'!$A$1:$IW$188,91,FALSE),0)</f>
        <v>0</v>
      </c>
      <c r="KS118" s="19">
        <f>IFERROR(HLOOKUP(KS$1,'Nakladova matice_2018'!$A$1:$IW$188,91,FALSE),0)</f>
        <v>0</v>
      </c>
      <c r="KT118" s="19">
        <f>IFERROR(HLOOKUP(KT$1,'Nakladova matice_2018'!$A$1:$IW$188,91,FALSE),0)</f>
        <v>0</v>
      </c>
      <c r="KU118" s="19">
        <f>IFERROR(HLOOKUP(KU$1,'Nakladova matice_2018'!$A$1:$IW$188,91,FALSE),0)</f>
        <v>0</v>
      </c>
      <c r="KV118" s="19">
        <f>IFERROR(HLOOKUP(KV$1,'Nakladova matice_2018'!$A$1:$IW$188,91,FALSE),0)</f>
        <v>0</v>
      </c>
      <c r="KW118" s="19">
        <f>IFERROR(HLOOKUP(KW$1,'Nakladova matice_2018'!$A$1:$IW$188,91,FALSE),0)</f>
        <v>0</v>
      </c>
      <c r="KX118" s="19">
        <f>IFERROR(HLOOKUP(KX$1,'Nakladova matice_2018'!$A$1:$IW$188,91,FALSE),0)</f>
        <v>0</v>
      </c>
      <c r="KY118" s="19">
        <f>IFERROR(HLOOKUP(KY$1,'Nakladova matice_2018'!$A$1:$IW$188,91,FALSE),0)</f>
        <v>0</v>
      </c>
      <c r="KZ118" s="19">
        <f>IFERROR(HLOOKUP(KZ$1,'Nakladova matice_2018'!$A$1:$IW$188,91,FALSE),0)</f>
        <v>0</v>
      </c>
      <c r="LA118" s="19">
        <f>IFERROR(HLOOKUP(LA$1,'Nakladova matice_2018'!$A$1:$IW$188,91,FALSE),0)</f>
        <v>0</v>
      </c>
      <c r="LB118" s="19">
        <f>IFERROR(HLOOKUP(LB$1,'Nakladova matice_2018'!$A$1:$IW$188,91,FALSE),0)</f>
        <v>0</v>
      </c>
      <c r="LC118" s="19">
        <f>IFERROR(HLOOKUP(LC$1,'Nakladova matice_2018'!$A$1:$IW$188,91,FALSE),0)</f>
        <v>0</v>
      </c>
      <c r="LD118" s="19">
        <f>IFERROR(HLOOKUP(LD$1,'Nakladova matice_2018'!$A$1:$IW$188,91,FALSE),0)</f>
        <v>0</v>
      </c>
      <c r="LE118" s="19">
        <f>IFERROR(HLOOKUP(LE$1,'Nakladova matice_2018'!$A$1:$IW$188,91,FALSE),0)</f>
        <v>0</v>
      </c>
      <c r="LF118" s="19">
        <f>IFERROR(HLOOKUP(LF$1,'Nakladova matice_2018'!$A$1:$IW$188,91,FALSE),0)</f>
        <v>0</v>
      </c>
      <c r="LG118" s="19">
        <f>IFERROR(HLOOKUP(LG$1,'Nakladova matice_2018'!$A$1:$IW$188,91,FALSE),0)</f>
        <v>0</v>
      </c>
      <c r="LH118" s="19">
        <f>IFERROR(HLOOKUP(LH$1,'Nakladova matice_2018'!$A$1:$IW$188,91,FALSE),0)</f>
        <v>0</v>
      </c>
      <c r="LI118" s="19">
        <f>IFERROR(HLOOKUP(LI$1,'Nakladova matice_2018'!$A$1:$IW$188,91,FALSE),0)</f>
        <v>0</v>
      </c>
      <c r="LJ118" s="19">
        <f>IFERROR(HLOOKUP(LJ$1,'Nakladova matice_2018'!$A$1:$IW$188,91,FALSE),0)</f>
        <v>0</v>
      </c>
      <c r="LK118" s="19">
        <f>IFERROR(HLOOKUP(LK$1,'Nakladova matice_2018'!$A$1:$IW$188,91,FALSE),0)</f>
        <v>0</v>
      </c>
      <c r="LL118" s="19">
        <f>IFERROR(HLOOKUP(LL$1,'Nakladova matice_2018'!$A$1:$IW$188,91,FALSE),0)</f>
        <v>0</v>
      </c>
      <c r="LM118" s="19">
        <f>IFERROR(HLOOKUP(LM$1,'Nakladova matice_2018'!$A$1:$IW$188,91,FALSE),0)</f>
        <v>0</v>
      </c>
      <c r="LN118" s="19">
        <f>IFERROR(HLOOKUP(LN$1,'Nakladova matice_2018'!$A$1:$IW$188,91,FALSE),0)</f>
        <v>0</v>
      </c>
      <c r="LO118" s="19">
        <f>IFERROR(HLOOKUP(LO$1,'Nakladova matice_2018'!$A$1:$IW$188,91,FALSE),0)</f>
        <v>0</v>
      </c>
      <c r="LP118" s="19">
        <f>IFERROR(HLOOKUP(LP$1,'Nakladova matice_2018'!$A$1:$IW$188,91,FALSE),0)</f>
        <v>0</v>
      </c>
      <c r="LQ118" s="19">
        <f>IFERROR(HLOOKUP(LQ$1,'Nakladova matice_2018'!$A$1:$IW$188,91,FALSE),0)</f>
        <v>0</v>
      </c>
      <c r="LR118" s="19">
        <f>IFERROR(HLOOKUP(LR$1,'Nakladova matice_2018'!$A$1:$IW$188,91,FALSE),0)</f>
        <v>0</v>
      </c>
      <c r="LS118" s="19">
        <f>IFERROR(HLOOKUP(LS$1,'Nakladova matice_2018'!$A$1:$IW$188,91,FALSE),0)</f>
        <v>0</v>
      </c>
      <c r="LT118" s="19">
        <f>IFERROR(HLOOKUP(LT$1,'Nakladova matice_2018'!$A$1:$IW$188,91,FALSE),0)</f>
        <v>0</v>
      </c>
      <c r="LU118" s="19">
        <f>IFERROR(HLOOKUP(LU$1,'Nakladova matice_2018'!$A$1:$IW$188,91,FALSE),0)</f>
        <v>0</v>
      </c>
      <c r="LV118" s="19">
        <f>IFERROR(HLOOKUP(LV$1,'Nakladova matice_2018'!$A$1:$IW$188,91,FALSE),0)</f>
        <v>0</v>
      </c>
      <c r="LW118" s="19">
        <f>IFERROR(HLOOKUP(LW$1,'Nakladova matice_2018'!$A$1:$IW$188,91,FALSE),0)</f>
        <v>0</v>
      </c>
      <c r="LX118" s="19">
        <f>IFERROR(HLOOKUP(LX$1,'Nakladova matice_2018'!$A$1:$IW$188,91,FALSE),0)</f>
        <v>0</v>
      </c>
      <c r="LY118" s="19">
        <f>IFERROR(HLOOKUP(LY$1,'Nakladova matice_2018'!$A$1:$IW$188,91,FALSE),0)</f>
        <v>0</v>
      </c>
      <c r="LZ118" s="19">
        <f>IFERROR(HLOOKUP(LZ$1,'Nakladova matice_2018'!$A$1:$IW$188,91,FALSE),0)</f>
        <v>0</v>
      </c>
      <c r="MA118" s="19">
        <f>IFERROR(HLOOKUP(MA$1,'Nakladova matice_2018'!$A$1:$IW$188,91,FALSE),0)</f>
        <v>0</v>
      </c>
      <c r="MB118" s="19">
        <f>IFERROR(HLOOKUP(MB$1,'Nakladova matice_2018'!$A$1:$IW$188,91,FALSE),0)</f>
        <v>0</v>
      </c>
      <c r="MC118" s="19">
        <f>IFERROR(HLOOKUP(MC$1,'Nakladova matice_2018'!$A$1:$IW$188,91,FALSE),0)</f>
        <v>0</v>
      </c>
      <c r="MD118" s="19">
        <f>IFERROR(HLOOKUP(MD$1,'Nakladova matice_2018'!$A$1:$IW$188,91,FALSE),0)</f>
        <v>0</v>
      </c>
      <c r="ME118" s="19">
        <f>IFERROR(HLOOKUP(ME$1,'Nakladova matice_2018'!$A$1:$IW$188,91,FALSE),0)</f>
        <v>0</v>
      </c>
      <c r="MF118" s="19">
        <f>IFERROR(HLOOKUP(MF$1,'Nakladova matice_2018'!$A$1:$IW$188,91,FALSE),0)</f>
        <v>0</v>
      </c>
      <c r="MG118" s="19">
        <f>IFERROR(HLOOKUP(MG$1,'Nakladova matice_2018'!$A$1:$IW$188,91,FALSE),0)</f>
        <v>0</v>
      </c>
      <c r="MH118" s="19">
        <f>IFERROR(HLOOKUP(MH$1,'Nakladova matice_2018'!$A$1:$IW$188,91,FALSE),0)</f>
        <v>0</v>
      </c>
      <c r="MI118" s="19">
        <f>IFERROR(HLOOKUP(MI$1,'Nakladova matice_2018'!$A$1:$IW$188,91,FALSE),0)</f>
        <v>0</v>
      </c>
      <c r="MJ118" s="19">
        <f>IFERROR(HLOOKUP(MJ$1,'Nakladova matice_2018'!$A$1:$IW$188,91,FALSE),0)</f>
        <v>0</v>
      </c>
      <c r="MK118" s="19">
        <f>IFERROR(HLOOKUP(MK$1,'Nakladova matice_2018'!$A$1:$IW$188,91,FALSE),0)</f>
        <v>0</v>
      </c>
      <c r="ML118" s="19">
        <f>IFERROR(HLOOKUP(ML$1,'Nakladova matice_2018'!$A$1:$IW$188,91,FALSE),0)</f>
        <v>0</v>
      </c>
      <c r="MM118" s="19">
        <f>IFERROR(HLOOKUP(MM$1,'Nakladova matice_2018'!$A$1:$IW$188,91,FALSE),0)</f>
        <v>0</v>
      </c>
      <c r="MN118" s="19">
        <f>IFERROR(HLOOKUP(MN$1,'Nakladova matice_2018'!$A$1:$IW$188,91,FALSE),0)</f>
        <v>0</v>
      </c>
      <c r="MO118" s="20">
        <f t="shared" si="85"/>
        <v>-107364</v>
      </c>
      <c r="MP118" s="20">
        <f>MO118-'Nakladova matice_2018'!IX91</f>
        <v>0</v>
      </c>
    </row>
    <row r="119" spans="1:354" x14ac:dyDescent="0.2">
      <c r="A119" s="27">
        <v>521112</v>
      </c>
      <c r="B119" s="21" t="s">
        <v>257</v>
      </c>
      <c r="C119" s="53">
        <v>1</v>
      </c>
      <c r="D119" s="19">
        <f>IFERROR(HLOOKUP(D$1,'Nakladova matice_2018'!$A$1:$IW$188,92,FALSE),0)</f>
        <v>0</v>
      </c>
      <c r="E119" s="19">
        <f>IFERROR(HLOOKUP(E$1,'Nakladova matice_2018'!$A$1:$IW$188,92,FALSE),0)</f>
        <v>0</v>
      </c>
      <c r="F119" s="19">
        <f>IFERROR(HLOOKUP(F$1,'Nakladova matice_2018'!$A$1:$IW$188,92,FALSE),0)</f>
        <v>9819</v>
      </c>
      <c r="G119" s="19">
        <f>IFERROR(HLOOKUP(G$1,'Nakladova matice_2018'!$A$1:$IW$188,92,FALSE),0)</f>
        <v>0</v>
      </c>
      <c r="H119" s="19">
        <f>IFERROR(HLOOKUP(H$1,'Nakladova matice_2018'!$A$1:$IW$188,92,FALSE),0)</f>
        <v>0</v>
      </c>
      <c r="I119" s="19">
        <f>IFERROR(HLOOKUP(I$1,'Nakladova matice_2018'!$A$1:$IW$188,92,FALSE),0)</f>
        <v>0</v>
      </c>
      <c r="J119" s="19">
        <f>IFERROR(HLOOKUP(J$1,'Nakladova matice_2018'!$A$1:$IW$188,92,FALSE),0)</f>
        <v>2442</v>
      </c>
      <c r="K119" s="19">
        <f>IFERROR(HLOOKUP(K$1,'Nakladova matice_2018'!$A$1:$IW$188,92,FALSE),0)</f>
        <v>0</v>
      </c>
      <c r="L119" s="19">
        <f>IFERROR(HLOOKUP(L$1,'Nakladova matice_2018'!$A$1:$IW$188,92,FALSE),0)</f>
        <v>0</v>
      </c>
      <c r="M119" s="19">
        <f>IFERROR(HLOOKUP(M$1,'Nakladova matice_2018'!$A$1:$IW$188,92,FALSE),0)</f>
        <v>0</v>
      </c>
      <c r="N119" s="19">
        <f>IFERROR(HLOOKUP(N$1,'Nakladova matice_2018'!$A$1:$IW$188,92,FALSE),0)</f>
        <v>0</v>
      </c>
      <c r="O119" s="19">
        <f>IFERROR(HLOOKUP(O$1,'Nakladova matice_2018'!$A$1:$IW$188,92,FALSE),0)</f>
        <v>14363</v>
      </c>
      <c r="P119" s="19">
        <f>IFERROR(HLOOKUP(P$1,'Nakladova matice_2018'!$A$1:$IW$188,92,FALSE),0)</f>
        <v>0</v>
      </c>
      <c r="Q119" s="19">
        <f>IFERROR(HLOOKUP(Q$1,'Nakladova matice_2018'!$A$1:$IW$188,92,FALSE),0)</f>
        <v>0</v>
      </c>
      <c r="R119" s="19">
        <f>IFERROR(HLOOKUP(R$1,'Nakladova matice_2018'!$A$1:$IW$188,92,FALSE),0)</f>
        <v>0</v>
      </c>
      <c r="S119" s="19">
        <f>IFERROR(HLOOKUP(S$1,'Nakladova matice_2018'!$A$1:$IW$188,92,FALSE),0)</f>
        <v>13317</v>
      </c>
      <c r="T119" s="19">
        <f>IFERROR(HLOOKUP(T$1,'Nakladova matice_2018'!$A$1:$IW$188,92,FALSE),0)</f>
        <v>0</v>
      </c>
      <c r="U119" s="19">
        <f>IFERROR(HLOOKUP(U$1,'Nakladova matice_2018'!$A$1:$IW$188,92,FALSE),0)</f>
        <v>0</v>
      </c>
      <c r="V119" s="19">
        <f>IFERROR(HLOOKUP(V$1,'Nakladova matice_2018'!$A$1:$IW$188,92,FALSE),0)</f>
        <v>0</v>
      </c>
      <c r="W119" s="19">
        <f>IFERROR(HLOOKUP(W$1,'Nakladova matice_2018'!$A$1:$IW$188,92,FALSE),0)</f>
        <v>26856</v>
      </c>
      <c r="X119" s="19">
        <f>IFERROR(HLOOKUP(X$1,'Nakladova matice_2018'!$A$1:$IW$188,92,FALSE),0)</f>
        <v>0</v>
      </c>
      <c r="Y119" s="19">
        <f>IFERROR(HLOOKUP(Y$1,'Nakladova matice_2018'!$A$1:$IW$188,92,FALSE),0)</f>
        <v>0</v>
      </c>
      <c r="Z119" s="19">
        <f>IFERROR(HLOOKUP(Z$1,'Nakladova matice_2018'!$A$1:$IW$188,92,FALSE),0)</f>
        <v>61584</v>
      </c>
      <c r="AA119" s="19">
        <f>IFERROR(HLOOKUP(AA$1,'Nakladova matice_2018'!$A$1:$IW$188,92,FALSE),0)</f>
        <v>18416</v>
      </c>
      <c r="AB119" s="19">
        <f>IFERROR(HLOOKUP(AB$1,'Nakladova matice_2018'!$A$1:$IW$188,92,FALSE),0)</f>
        <v>0</v>
      </c>
      <c r="AC119" s="19">
        <f>IFERROR(HLOOKUP(AC$1,'Nakladova matice_2018'!$A$1:$IW$188,92,FALSE),0)</f>
        <v>2757</v>
      </c>
      <c r="AD119" s="19">
        <f>IFERROR(HLOOKUP(AD$1,'Nakladova matice_2018'!$A$1:$IW$188,92,FALSE),0)</f>
        <v>9431</v>
      </c>
      <c r="AE119" s="19">
        <f>IFERROR(HLOOKUP(AE$1,'Nakladova matice_2018'!$A$1:$IW$188,92,FALSE),0)</f>
        <v>0</v>
      </c>
      <c r="AF119" s="19">
        <f>IFERROR(HLOOKUP(AF$1,'Nakladova matice_2018'!$A$1:$IW$188,92,FALSE),0)</f>
        <v>0</v>
      </c>
      <c r="AG119" s="19">
        <f>IFERROR(HLOOKUP(AG$1,'Nakladova matice_2018'!$A$1:$IW$188,92,FALSE),0)</f>
        <v>0</v>
      </c>
      <c r="AH119" s="19">
        <f>IFERROR(HLOOKUP(AH$1,'Nakladova matice_2018'!$A$1:$IW$188,92,FALSE),0)</f>
        <v>0</v>
      </c>
      <c r="AI119" s="19">
        <f>IFERROR(HLOOKUP(AI$1,'Nakladova matice_2018'!$A$1:$IW$188,92,FALSE),0)</f>
        <v>0</v>
      </c>
      <c r="AJ119" s="19">
        <f>IFERROR(HLOOKUP(AJ$1,'Nakladova matice_2018'!$A$1:$IW$188,92,FALSE),0)</f>
        <v>0</v>
      </c>
      <c r="AK119" s="19">
        <f>IFERROR(HLOOKUP(AK$1,'Nakladova matice_2018'!$A$1:$IW$188,92,FALSE),0)</f>
        <v>0</v>
      </c>
      <c r="AL119" s="19">
        <f>IFERROR(HLOOKUP(AL$1,'Nakladova matice_2018'!$A$1:$IW$188,92,FALSE),0)</f>
        <v>0</v>
      </c>
      <c r="AM119" s="19">
        <f>IFERROR(HLOOKUP(AM$1,'Nakladova matice_2018'!$A$1:$IW$188,92,FALSE),0)</f>
        <v>0</v>
      </c>
      <c r="AN119" s="19">
        <f>IFERROR(HLOOKUP(AN$1,'Nakladova matice_2018'!$A$1:$IW$188,92,FALSE),0)</f>
        <v>0</v>
      </c>
      <c r="AO119" s="19">
        <f>IFERROR(HLOOKUP(AO$1,'Nakladova matice_2018'!$A$1:$IW$188,92,FALSE),0)</f>
        <v>0</v>
      </c>
      <c r="AP119" s="19">
        <f>IFERROR(HLOOKUP(AP$1,'Nakladova matice_2018'!$A$1:$IW$188,92,FALSE),0)</f>
        <v>920</v>
      </c>
      <c r="AQ119" s="19">
        <f>IFERROR(HLOOKUP(AQ$1,'Nakladova matice_2018'!$A$1:$IW$188,92,FALSE),0)</f>
        <v>1431</v>
      </c>
      <c r="AR119" s="19">
        <f>IFERROR(HLOOKUP(AR$1,'Nakladova matice_2018'!$A$1:$IW$188,92,FALSE),0)</f>
        <v>2363</v>
      </c>
      <c r="AS119" s="19">
        <f>IFERROR(HLOOKUP(AS$1,'Nakladova matice_2018'!$A$1:$IW$188,92,FALSE),0)</f>
        <v>0</v>
      </c>
      <c r="AT119" s="19">
        <f>IFERROR(HLOOKUP(AT$1,'Nakladova matice_2018'!$A$1:$IW$188,92,FALSE),0)</f>
        <v>6932</v>
      </c>
      <c r="AU119" s="19">
        <f>IFERROR(HLOOKUP(AU$1,'Nakladova matice_2018'!$A$1:$IW$188,92,FALSE),0)</f>
        <v>2500</v>
      </c>
      <c r="AV119" s="19">
        <f>IFERROR(HLOOKUP(AV$1,'Nakladova matice_2018'!$A$1:$IW$188,92,FALSE),0)</f>
        <v>0</v>
      </c>
      <c r="AW119" s="19">
        <f>IFERROR(HLOOKUP(AW$1,'Nakladova matice_2018'!$A$1:$IW$188,92,FALSE),0)</f>
        <v>0</v>
      </c>
      <c r="AX119" s="19">
        <f>IFERROR(HLOOKUP(AX$1,'Nakladova matice_2018'!$A$1:$IW$188,92,FALSE),0)</f>
        <v>0</v>
      </c>
      <c r="AY119" s="19">
        <f>IFERROR(HLOOKUP(AY$1,'Nakladova matice_2018'!$A$1:$IW$188,92,FALSE),0)</f>
        <v>357</v>
      </c>
      <c r="AZ119" s="19">
        <f>IFERROR(HLOOKUP(AZ$1,'Nakladova matice_2018'!$A$1:$IW$188,92,FALSE),0)</f>
        <v>0</v>
      </c>
      <c r="BA119" s="19">
        <f>IFERROR(HLOOKUP(BA$1,'Nakladova matice_2018'!$A$1:$IW$188,92,FALSE),0)</f>
        <v>0</v>
      </c>
      <c r="BB119" s="19">
        <f>IFERROR(HLOOKUP(BB$1,'Nakladova matice_2018'!$A$1:$IW$188,92,FALSE),0)</f>
        <v>0</v>
      </c>
      <c r="BC119" s="19">
        <f>IFERROR(HLOOKUP(BC$1,'Nakladova matice_2018'!$A$1:$IW$188,92,FALSE),0)</f>
        <v>0</v>
      </c>
      <c r="BD119" s="19">
        <f>IFERROR(HLOOKUP(BD$1,'Nakladova matice_2018'!$A$1:$IW$188,92,FALSE),0)</f>
        <v>9629</v>
      </c>
      <c r="BE119" s="19">
        <f>IFERROR(HLOOKUP(BE$1,'Nakladova matice_2018'!$A$1:$IW$188,92,FALSE),0)</f>
        <v>0</v>
      </c>
      <c r="BF119" s="19">
        <f>IFERROR(HLOOKUP(BF$1,'Nakladova matice_2018'!$A$1:$IW$188,92,FALSE),0)</f>
        <v>0</v>
      </c>
      <c r="BG119" s="19">
        <f>IFERROR(HLOOKUP(BG$1,'Nakladova matice_2018'!$A$1:$IW$188,92,FALSE),0)</f>
        <v>0</v>
      </c>
      <c r="BH119" s="19">
        <f>IFERROR(HLOOKUP(BH$1,'Nakladova matice_2018'!$A$1:$IW$188,92,FALSE),0)</f>
        <v>0</v>
      </c>
      <c r="BI119" s="19">
        <f>IFERROR(HLOOKUP(BI$1,'Nakladova matice_2018'!$A$1:$IW$188,92,FALSE),0)</f>
        <v>6160</v>
      </c>
      <c r="BJ119" s="19">
        <f>IFERROR(HLOOKUP(BJ$1,'Nakladova matice_2018'!$A$1:$IW$188,92,FALSE),0)</f>
        <v>0</v>
      </c>
      <c r="BK119" s="19">
        <f>IFERROR(HLOOKUP(BK$1,'Nakladova matice_2018'!$A$1:$IW$188,92,FALSE),0)</f>
        <v>0</v>
      </c>
      <c r="BL119" s="19">
        <f>IFERROR(HLOOKUP(BL$1,'Nakladova matice_2018'!$A$1:$IW$188,92,FALSE),0)</f>
        <v>0</v>
      </c>
      <c r="BM119" s="19">
        <f>IFERROR(HLOOKUP(BM$1,'Nakladova matice_2018'!$A$1:$IW$188,92,FALSE),0)</f>
        <v>7845</v>
      </c>
      <c r="BN119" s="19">
        <f>IFERROR(HLOOKUP(BN$1,'Nakladova matice_2018'!$A$1:$IW$188,92,FALSE),0)</f>
        <v>0</v>
      </c>
      <c r="BO119" s="19">
        <f>IFERROR(HLOOKUP(BO$1,'Nakladova matice_2018'!$A$1:$IW$188,92,FALSE),0)</f>
        <v>0</v>
      </c>
      <c r="BP119" s="19">
        <f>IFERROR(HLOOKUP(BP$1,'Nakladova matice_2018'!$A$1:$IW$188,92,FALSE),0)</f>
        <v>0</v>
      </c>
      <c r="BQ119" s="19">
        <f>IFERROR(HLOOKUP(BQ$1,'Nakladova matice_2018'!$A$1:$IW$188,92,FALSE),0)</f>
        <v>7580</v>
      </c>
      <c r="BR119" s="19">
        <f>IFERROR(HLOOKUP(BR$1,'Nakladova matice_2018'!$A$1:$IW$188,92,FALSE),0)</f>
        <v>0</v>
      </c>
      <c r="BS119" s="19">
        <f>IFERROR(HLOOKUP(BS$1,'Nakladova matice_2018'!$A$1:$IW$188,92,FALSE),0)</f>
        <v>0</v>
      </c>
      <c r="BT119" s="19">
        <f>IFERROR(HLOOKUP(BT$1,'Nakladova matice_2018'!$A$1:$IW$188,92,FALSE),0)</f>
        <v>55535</v>
      </c>
      <c r="BU119" s="19">
        <f>IFERROR(HLOOKUP(BU$1,'Nakladova matice_2018'!$A$1:$IW$188,92,FALSE),0)</f>
        <v>0</v>
      </c>
      <c r="BV119" s="19">
        <f>IFERROR(HLOOKUP(BV$1,'Nakladova matice_2018'!$A$1:$IW$188,92,FALSE),0)</f>
        <v>0</v>
      </c>
      <c r="BW119" s="19">
        <f>IFERROR(HLOOKUP(BW$1,'Nakladova matice_2018'!$A$1:$IW$188,92,FALSE),0)</f>
        <v>0</v>
      </c>
      <c r="BX119" s="19">
        <f>IFERROR(HLOOKUP(BX$1,'Nakladova matice_2018'!$A$1:$IW$188,92,FALSE),0)</f>
        <v>1310</v>
      </c>
      <c r="BY119" s="19">
        <f>IFERROR(HLOOKUP(BY$1,'Nakladova matice_2018'!$A$1:$IW$188,92,FALSE),0)</f>
        <v>0</v>
      </c>
      <c r="BZ119" s="19">
        <f>IFERROR(HLOOKUP(BZ$1,'Nakladova matice_2018'!$A$1:$IW$188,92,FALSE),0)</f>
        <v>0</v>
      </c>
      <c r="CA119" s="19">
        <f>IFERROR(HLOOKUP(CA$1,'Nakladova matice_2018'!$A$1:$IW$188,92,FALSE),0)</f>
        <v>0</v>
      </c>
      <c r="CB119" s="19">
        <f>IFERROR(HLOOKUP(CB$1,'Nakladova matice_2018'!$A$1:$IW$188,92,FALSE),0)</f>
        <v>0</v>
      </c>
      <c r="CC119" s="19">
        <f>IFERROR(HLOOKUP(CC$1,'Nakladova matice_2018'!$A$1:$IW$188,92,FALSE),0)</f>
        <v>0</v>
      </c>
      <c r="CD119" s="19">
        <f>IFERROR(HLOOKUP(CD$1,'Nakladova matice_2018'!$A$1:$IW$188,92,FALSE),0)</f>
        <v>0</v>
      </c>
      <c r="CE119" s="19">
        <f>IFERROR(HLOOKUP(CE$1,'Nakladova matice_2018'!$A$1:$IW$188,92,FALSE),0)</f>
        <v>769</v>
      </c>
      <c r="CF119" s="19">
        <f>IFERROR(HLOOKUP(CF$1,'Nakladova matice_2018'!$A$1:$IW$188,92,FALSE),0)</f>
        <v>0</v>
      </c>
      <c r="CG119" s="19">
        <f>IFERROR(HLOOKUP(CG$1,'Nakladova matice_2018'!$A$1:$IW$188,92,FALSE),0)</f>
        <v>0</v>
      </c>
      <c r="CH119" s="19">
        <f>IFERROR(HLOOKUP(CH$1,'Nakladova matice_2018'!$A$1:$IW$188,92,FALSE),0)</f>
        <v>332</v>
      </c>
      <c r="CI119" s="19">
        <f>IFERROR(HLOOKUP(CI$1,'Nakladova matice_2018'!$A$1:$IW$188,92,FALSE),0)</f>
        <v>0</v>
      </c>
      <c r="CJ119" s="19">
        <f>IFERROR(HLOOKUP(CJ$1,'Nakladova matice_2018'!$A$1:$IW$188,92,FALSE),0)</f>
        <v>0</v>
      </c>
      <c r="CK119" s="19">
        <f>IFERROR(HLOOKUP(CK$1,'Nakladova matice_2018'!$A$1:$IW$188,92,FALSE),0)</f>
        <v>0</v>
      </c>
      <c r="CL119" s="19">
        <f>IFERROR(HLOOKUP(CL$1,'Nakladova matice_2018'!$A$1:$IW$188,92,FALSE),0)</f>
        <v>2515</v>
      </c>
      <c r="CM119" s="19">
        <f>IFERROR(HLOOKUP(CM$1,'Nakladova matice_2018'!$A$1:$IW$188,92,FALSE),0)</f>
        <v>0</v>
      </c>
      <c r="CN119" s="19">
        <f>IFERROR(HLOOKUP(CN$1,'Nakladova matice_2018'!$A$1:$IW$188,92,FALSE),0)</f>
        <v>0</v>
      </c>
      <c r="CO119" s="19">
        <f>IFERROR(HLOOKUP(CO$1,'Nakladova matice_2018'!$A$1:$IW$188,92,FALSE),0)</f>
        <v>0</v>
      </c>
      <c r="CP119" s="19">
        <f>IFERROR(HLOOKUP(CP$1,'Nakladova matice_2018'!$A$1:$IW$188,92,FALSE),0)</f>
        <v>0</v>
      </c>
      <c r="CQ119" s="19">
        <f>IFERROR(HLOOKUP(CQ$1,'Nakladova matice_2018'!$A$1:$IW$188,92,FALSE),0)</f>
        <v>0</v>
      </c>
      <c r="CR119" s="19">
        <f>IFERROR(HLOOKUP(CR$1,'Nakladova matice_2018'!$A$1:$IW$188,92,FALSE),0)</f>
        <v>0</v>
      </c>
      <c r="CS119" s="19">
        <f>IFERROR(HLOOKUP(CS$1,'Nakladova matice_2018'!$A$1:$IW$188,92,FALSE),0)</f>
        <v>0</v>
      </c>
      <c r="CT119" s="19">
        <f>IFERROR(HLOOKUP(CT$1,'Nakladova matice_2018'!$A$1:$IW$188,92,FALSE),0)</f>
        <v>2101</v>
      </c>
      <c r="CU119" s="19">
        <f>IFERROR(HLOOKUP(CU$1,'Nakladova matice_2018'!$A$1:$IW$188,92,FALSE),0)</f>
        <v>1596</v>
      </c>
      <c r="CV119" s="19">
        <f>IFERROR(HLOOKUP(CV$1,'Nakladova matice_2018'!$A$1:$IW$188,92,FALSE),0)</f>
        <v>16015</v>
      </c>
      <c r="CW119" s="19">
        <f>IFERROR(HLOOKUP(CW$1,'Nakladova matice_2018'!$A$1:$IW$188,92,FALSE),0)</f>
        <v>0</v>
      </c>
      <c r="CX119" s="19">
        <f>IFERROR(HLOOKUP(CX$1,'Nakladova matice_2018'!$A$1:$IW$188,92,FALSE),0)</f>
        <v>0</v>
      </c>
      <c r="CY119" s="19">
        <f>IFERROR(HLOOKUP(CY$1,'Nakladova matice_2018'!$A$1:$IW$188,92,FALSE),0)</f>
        <v>0</v>
      </c>
      <c r="CZ119" s="19">
        <f>IFERROR(HLOOKUP(CZ$1,'Nakladova matice_2018'!$A$1:$IW$188,92,FALSE),0)</f>
        <v>0</v>
      </c>
      <c r="DA119" s="19">
        <f>IFERROR(HLOOKUP(DA$1,'Nakladova matice_2018'!$A$1:$IW$188,92,FALSE),0)</f>
        <v>13835</v>
      </c>
      <c r="DB119" s="19">
        <f>IFERROR(HLOOKUP(DB$1,'Nakladova matice_2018'!$A$1:$IW$188,92,FALSE),0)</f>
        <v>7351</v>
      </c>
      <c r="DC119" s="19">
        <f>IFERROR(HLOOKUP(DC$1,'Nakladova matice_2018'!$A$1:$IW$188,92,FALSE),0)</f>
        <v>0</v>
      </c>
      <c r="DD119" s="19">
        <f>IFERROR(HLOOKUP(DD$1,'Nakladova matice_2018'!$A$1:$IW$188,92,FALSE),0)</f>
        <v>0</v>
      </c>
      <c r="DE119" s="19">
        <f>IFERROR(HLOOKUP(DE$1,'Nakladova matice_2018'!$A$1:$IW$188,92,FALSE),0)</f>
        <v>0</v>
      </c>
      <c r="DF119" s="19">
        <f>IFERROR(HLOOKUP(DF$1,'Nakladova matice_2018'!$A$1:$IW$188,92,FALSE),0)</f>
        <v>0</v>
      </c>
      <c r="DG119" s="19">
        <f>IFERROR(HLOOKUP(DG$1,'Nakladova matice_2018'!$A$1:$IW$188,92,FALSE),0)</f>
        <v>2733</v>
      </c>
      <c r="DH119" s="19">
        <f>IFERROR(HLOOKUP(DH$1,'Nakladova matice_2018'!$A$1:$IW$188,92,FALSE),0)</f>
        <v>0</v>
      </c>
      <c r="DI119" s="19">
        <f>IFERROR(HLOOKUP(DI$1,'Nakladova matice_2018'!$A$1:$IW$188,92,FALSE),0)</f>
        <v>0</v>
      </c>
      <c r="DJ119" s="19">
        <f>IFERROR(HLOOKUP(DJ$1,'Nakladova matice_2018'!$A$1:$IW$188,92,FALSE),0)</f>
        <v>6816</v>
      </c>
      <c r="DK119" s="19">
        <f>IFERROR(HLOOKUP(DK$1,'Nakladova matice_2018'!$A$1:$IW$188,92,FALSE),0)</f>
        <v>0</v>
      </c>
      <c r="DL119" s="19">
        <f>IFERROR(HLOOKUP(DL$1,'Nakladova matice_2018'!$A$1:$IW$188,92,FALSE),0)</f>
        <v>1107</v>
      </c>
      <c r="DM119" s="19">
        <f>IFERROR(HLOOKUP(DM$1,'Nakladova matice_2018'!$A$1:$IW$188,92,FALSE),0)</f>
        <v>1168</v>
      </c>
      <c r="DN119" s="19">
        <f>IFERROR(HLOOKUP(DN$1,'Nakladova matice_2018'!$A$1:$IW$188,92,FALSE),0)</f>
        <v>9360</v>
      </c>
      <c r="DO119" s="19">
        <f>IFERROR(HLOOKUP(DO$1,'Nakladova matice_2018'!$A$1:$IW$188,92,FALSE),0)</f>
        <v>0</v>
      </c>
      <c r="DP119" s="19">
        <f>IFERROR(HLOOKUP(DP$1,'Nakladova matice_2018'!$A$1:$IW$188,92,FALSE),0)</f>
        <v>8720</v>
      </c>
      <c r="DQ119" s="19">
        <f>IFERROR(HLOOKUP(DQ$1,'Nakladova matice_2018'!$A$1:$IW$188,92,FALSE),0)</f>
        <v>20528</v>
      </c>
      <c r="DR119" s="19">
        <f>IFERROR(HLOOKUP(DR$1,'Nakladova matice_2018'!$A$1:$IW$188,92,FALSE),0)</f>
        <v>14102</v>
      </c>
      <c r="DS119" s="19">
        <f>IFERROR(HLOOKUP(DS$1,'Nakladova matice_2018'!$A$1:$IW$188,92,FALSE),0)</f>
        <v>0</v>
      </c>
      <c r="DT119" s="19">
        <f>IFERROR(HLOOKUP(DT$1,'Nakladova matice_2018'!$A$1:$IW$188,92,FALSE),0)</f>
        <v>0</v>
      </c>
      <c r="DU119" s="19">
        <f>IFERROR(HLOOKUP(DU$1,'Nakladova matice_2018'!$A$1:$IW$188,92,FALSE),0)</f>
        <v>13281</v>
      </c>
      <c r="DV119" s="19">
        <f>IFERROR(HLOOKUP(DV$1,'Nakladova matice_2018'!$A$1:$IW$188,92,FALSE),0)</f>
        <v>989</v>
      </c>
      <c r="DW119" s="19">
        <f>IFERROR(HLOOKUP(DW$1,'Nakladova matice_2018'!$A$1:$IW$188,92,FALSE),0)</f>
        <v>0</v>
      </c>
      <c r="DX119" s="19">
        <f>IFERROR(HLOOKUP(DX$1,'Nakladova matice_2018'!$A$1:$IW$188,92,FALSE),0)</f>
        <v>1612</v>
      </c>
      <c r="DY119" s="19">
        <f>IFERROR(HLOOKUP(DY$1,'Nakladova matice_2018'!$A$1:$IW$188,92,FALSE),0)</f>
        <v>7937</v>
      </c>
      <c r="DZ119" s="19">
        <f>IFERROR(HLOOKUP(DZ$1,'Nakladova matice_2018'!$A$1:$IW$188,92,FALSE),0)</f>
        <v>5058</v>
      </c>
      <c r="EA119" s="19">
        <f>IFERROR(HLOOKUP(EA$1,'Nakladova matice_2018'!$A$1:$IW$188,92,FALSE),0)</f>
        <v>9513</v>
      </c>
      <c r="EB119" s="19">
        <f>IFERROR(HLOOKUP(EB$1,'Nakladova matice_2018'!$A$1:$IW$188,92,FALSE),0)</f>
        <v>4126</v>
      </c>
      <c r="EC119" s="19">
        <f>IFERROR(HLOOKUP(EC$1,'Nakladova matice_2018'!$A$1:$IW$188,92,FALSE),0)</f>
        <v>0</v>
      </c>
      <c r="ED119" s="19">
        <f>IFERROR(HLOOKUP(ED$1,'Nakladova matice_2018'!$A$1:$IW$188,92,FALSE),0)</f>
        <v>2380</v>
      </c>
      <c r="EE119" s="19">
        <f>IFERROR(HLOOKUP(EE$1,'Nakladova matice_2018'!$A$1:$IW$188,92,FALSE),0)</f>
        <v>0</v>
      </c>
      <c r="EF119" s="19">
        <f>IFERROR(HLOOKUP(EF$1,'Nakladova matice_2018'!$A$1:$IW$188,92,FALSE),0)</f>
        <v>0</v>
      </c>
      <c r="EG119" s="19">
        <f>IFERROR(HLOOKUP(EG$1,'Nakladova matice_2018'!$A$1:$IW$188,92,FALSE),0)</f>
        <v>0</v>
      </c>
      <c r="EH119" s="19">
        <f>IFERROR(HLOOKUP(EH$1,'Nakladova matice_2018'!$A$1:$IW$188,92,FALSE),0)</f>
        <v>0</v>
      </c>
      <c r="EI119" s="19">
        <f>IFERROR(HLOOKUP(EI$1,'Nakladova matice_2018'!$A$1:$IW$188,92,FALSE),0)</f>
        <v>0</v>
      </c>
      <c r="EJ119" s="19">
        <f>IFERROR(HLOOKUP(EJ$1,'Nakladova matice_2018'!$A$1:$IW$188,92,FALSE),0)</f>
        <v>2514</v>
      </c>
      <c r="EK119" s="19">
        <f>IFERROR(HLOOKUP(EK$1,'Nakladova matice_2018'!$A$1:$IW$188,92,FALSE),0)</f>
        <v>2903</v>
      </c>
      <c r="EL119" s="19">
        <f>IFERROR(HLOOKUP(EL$1,'Nakladova matice_2018'!$A$1:$IW$188,92,FALSE),0)</f>
        <v>0</v>
      </c>
      <c r="EM119" s="19">
        <f>IFERROR(HLOOKUP(EM$1,'Nakladova matice_2018'!$A$1:$IW$188,92,FALSE),0)</f>
        <v>0</v>
      </c>
      <c r="EN119" s="19">
        <f>IFERROR(HLOOKUP(EN$1,'Nakladova matice_2018'!$A$1:$IW$188,92,FALSE),0)</f>
        <v>0</v>
      </c>
      <c r="EO119" s="19">
        <f>IFERROR(HLOOKUP(EO$1,'Nakladova matice_2018'!$A$1:$IW$188,92,FALSE),0)</f>
        <v>2018</v>
      </c>
      <c r="EP119" s="19">
        <f>IFERROR(HLOOKUP(EP$1,'Nakladova matice_2018'!$A$1:$IW$188,92,FALSE),0)</f>
        <v>3326</v>
      </c>
      <c r="EQ119" s="19">
        <f>IFERROR(HLOOKUP(EQ$1,'Nakladova matice_2018'!$A$1:$IW$188,92,FALSE),0)</f>
        <v>339</v>
      </c>
      <c r="ER119" s="19">
        <f>IFERROR(HLOOKUP(ER$1,'Nakladova matice_2018'!$A$1:$IW$188,92,FALSE),0)</f>
        <v>0</v>
      </c>
      <c r="ES119" s="19">
        <f>IFERROR(HLOOKUP(ES$1,'Nakladova matice_2018'!$A$1:$IW$188,92,FALSE),0)</f>
        <v>3515</v>
      </c>
      <c r="ET119" s="19">
        <f>IFERROR(HLOOKUP(ET$1,'Nakladova matice_2018'!$A$1:$IW$188,92,FALSE),0)</f>
        <v>0</v>
      </c>
      <c r="EU119" s="19">
        <f>IFERROR(HLOOKUP(EU$1,'Nakladova matice_2018'!$A$1:$IW$188,92,FALSE),0)</f>
        <v>0</v>
      </c>
      <c r="EV119" s="19">
        <f>IFERROR(HLOOKUP(EV$1,'Nakladova matice_2018'!$A$1:$IW$188,92,FALSE),0)</f>
        <v>0</v>
      </c>
      <c r="EW119" s="19">
        <f>IFERROR(HLOOKUP(EW$1,'Nakladova matice_2018'!$A$1:$IW$188,92,FALSE),0)</f>
        <v>4849</v>
      </c>
      <c r="EX119" s="19">
        <f>IFERROR(HLOOKUP(EX$1,'Nakladova matice_2018'!$A$1:$IW$188,92,FALSE),0)</f>
        <v>0</v>
      </c>
      <c r="EY119" s="19">
        <f>IFERROR(HLOOKUP(EY$1,'Nakladova matice_2018'!$A$1:$IW$188,92,FALSE),0)</f>
        <v>0</v>
      </c>
      <c r="EZ119" s="19">
        <f>IFERROR(HLOOKUP(EZ$1,'Nakladova matice_2018'!$A$1:$IW$188,92,FALSE),0)</f>
        <v>5948</v>
      </c>
      <c r="FA119" s="19">
        <f>IFERROR(HLOOKUP(FA$1,'Nakladova matice_2018'!$A$1:$IW$188,92,FALSE),0)</f>
        <v>0</v>
      </c>
      <c r="FB119" s="19">
        <f>IFERROR(HLOOKUP(FB$1,'Nakladova matice_2018'!$A$1:$IW$188,92,FALSE),0)</f>
        <v>9834</v>
      </c>
      <c r="FC119" s="19">
        <f>IFERROR(HLOOKUP(FC$1,'Nakladova matice_2018'!$A$1:$IW$188,92,FALSE),0)</f>
        <v>0</v>
      </c>
      <c r="FD119" s="19">
        <f>IFERROR(HLOOKUP(FD$1,'Nakladova matice_2018'!$A$1:$IW$188,92,FALSE),0)</f>
        <v>0</v>
      </c>
      <c r="FE119" s="19">
        <f>IFERROR(HLOOKUP(FE$1,'Nakladova matice_2018'!$A$1:$IW$188,92,FALSE),0)</f>
        <v>14151</v>
      </c>
      <c r="FF119" s="19">
        <f>IFERROR(HLOOKUP(FF$1,'Nakladova matice_2018'!$A$1:$IW$188,92,FALSE),0)</f>
        <v>1311</v>
      </c>
      <c r="FG119" s="19">
        <f>IFERROR(HLOOKUP(FG$1,'Nakladova matice_2018'!$A$1:$IW$188,92,FALSE),0)</f>
        <v>0</v>
      </c>
      <c r="FH119" s="19">
        <f>IFERROR(HLOOKUP(FH$1,'Nakladova matice_2018'!$A$1:$IW$188,92,FALSE),0)</f>
        <v>0</v>
      </c>
      <c r="FI119" s="19">
        <f>IFERROR(HLOOKUP(FI$1,'Nakladova matice_2018'!$A$1:$IW$188,92,FALSE),0)</f>
        <v>13124</v>
      </c>
      <c r="FJ119" s="19">
        <f>IFERROR(HLOOKUP(FJ$1,'Nakladova matice_2018'!$A$1:$IW$188,92,FALSE),0)</f>
        <v>0</v>
      </c>
      <c r="FK119" s="19">
        <f>IFERROR(HLOOKUP(FK$1,'Nakladova matice_2018'!$A$1:$IW$188,92,FALSE),0)</f>
        <v>0</v>
      </c>
      <c r="FL119" s="19">
        <f>IFERROR(HLOOKUP(FL$1,'Nakladova matice_2018'!$A$1:$IW$188,92,FALSE),0)</f>
        <v>0</v>
      </c>
      <c r="FM119" s="19">
        <f>IFERROR(HLOOKUP(FM$1,'Nakladova matice_2018'!$A$1:$IW$188,92,FALSE),0)</f>
        <v>0</v>
      </c>
      <c r="FN119" s="19">
        <f>IFERROR(HLOOKUP(FN$1,'Nakladova matice_2018'!$A$1:$IW$188,92,FALSE),0)</f>
        <v>12265</v>
      </c>
      <c r="FO119" s="19">
        <f>IFERROR(HLOOKUP(FO$1,'Nakladova matice_2018'!$A$1:$IW$188,92,FALSE),0)</f>
        <v>1393</v>
      </c>
      <c r="FP119" s="19">
        <f>IFERROR(HLOOKUP(FP$1,'Nakladova matice_2018'!$A$1:$IW$188,92,FALSE),0)</f>
        <v>0</v>
      </c>
      <c r="FQ119" s="19">
        <f>IFERROR(HLOOKUP(FQ$1,'Nakladova matice_2018'!$A$1:$IW$188,92,FALSE),0)</f>
        <v>13680</v>
      </c>
      <c r="FR119" s="19">
        <f>IFERROR(HLOOKUP(FR$1,'Nakladova matice_2018'!$A$1:$IW$188,92,FALSE),0)</f>
        <v>0</v>
      </c>
      <c r="FS119" s="19">
        <f>IFERROR(HLOOKUP(FS$1,'Nakladova matice_2018'!$A$1:$IW$188,92,FALSE),0)</f>
        <v>0</v>
      </c>
      <c r="FT119" s="19">
        <f>IFERROR(HLOOKUP(FT$1,'Nakladova matice_2018'!$A$1:$IW$188,92,FALSE),0)</f>
        <v>14253</v>
      </c>
      <c r="FU119" s="19">
        <f>IFERROR(HLOOKUP(FU$1,'Nakladova matice_2018'!$A$1:$IW$188,92,FALSE),0)</f>
        <v>0</v>
      </c>
      <c r="FV119" s="19">
        <f>IFERROR(HLOOKUP(FV$1,'Nakladova matice_2018'!$A$1:$IW$188,92,FALSE),0)</f>
        <v>0</v>
      </c>
      <c r="FW119" s="19">
        <f>IFERROR(HLOOKUP(FW$1,'Nakladova matice_2018'!$A$1:$IW$188,92,FALSE),0)</f>
        <v>21004</v>
      </c>
      <c r="FX119" s="19">
        <f>IFERROR(HLOOKUP(FX$1,'Nakladova matice_2018'!$A$1:$IW$188,92,FALSE),0)</f>
        <v>7525</v>
      </c>
      <c r="FY119" s="19">
        <f>IFERROR(HLOOKUP(FY$1,'Nakladova matice_2018'!$A$1:$IW$188,92,FALSE),0)</f>
        <v>25668</v>
      </c>
      <c r="FZ119" s="19">
        <f>IFERROR(HLOOKUP(FZ$1,'Nakladova matice_2018'!$A$1:$IW$188,92,FALSE),0)</f>
        <v>0</v>
      </c>
      <c r="GA119" s="19">
        <f>IFERROR(HLOOKUP(GA$1,'Nakladova matice_2018'!$A$1:$IW$188,92,FALSE),0)</f>
        <v>29497</v>
      </c>
      <c r="GB119" s="19">
        <f>IFERROR(HLOOKUP(GB$1,'Nakladova matice_2018'!$A$1:$IW$188,92,FALSE),0)</f>
        <v>4685</v>
      </c>
      <c r="GC119" s="19">
        <f>IFERROR(HLOOKUP(GC$1,'Nakladova matice_2018'!$A$1:$IW$188,92,FALSE),0)</f>
        <v>0</v>
      </c>
      <c r="GD119" s="19">
        <f>IFERROR(HLOOKUP(GD$1,'Nakladova matice_2018'!$A$1:$IW$188,92,FALSE),0)</f>
        <v>23965</v>
      </c>
      <c r="GE119" s="19">
        <f>IFERROR(HLOOKUP(GE$1,'Nakladova matice_2018'!$A$1:$IW$188,92,FALSE),0)</f>
        <v>0</v>
      </c>
      <c r="GF119" s="19">
        <f>IFERROR(HLOOKUP(GF$1,'Nakladova matice_2018'!$A$1:$IW$188,92,FALSE),0)</f>
        <v>0</v>
      </c>
      <c r="GG119" s="19">
        <f>IFERROR(HLOOKUP(GG$1,'Nakladova matice_2018'!$A$1:$IW$188,92,FALSE),0)</f>
        <v>0</v>
      </c>
      <c r="GH119" s="19">
        <f>IFERROR(HLOOKUP(GH$1,'Nakladova matice_2018'!$A$1:$IW$188,92,FALSE),0)</f>
        <v>0</v>
      </c>
      <c r="GI119" s="19">
        <f>IFERROR(HLOOKUP(GI$1,'Nakladova matice_2018'!$A$1:$IW$188,92,FALSE),0)</f>
        <v>1631</v>
      </c>
      <c r="GJ119" s="19">
        <f>IFERROR(HLOOKUP(GJ$1,'Nakladova matice_2018'!$A$1:$IW$188,92,FALSE),0)</f>
        <v>10458</v>
      </c>
      <c r="GK119" s="19">
        <f>IFERROR(HLOOKUP(GK$1,'Nakladova matice_2018'!$A$1:$IW$188,92,FALSE),0)</f>
        <v>10814</v>
      </c>
      <c r="GL119" s="19">
        <f>IFERROR(HLOOKUP(GL$1,'Nakladova matice_2018'!$A$1:$IW$188,92,FALSE),0)</f>
        <v>0</v>
      </c>
      <c r="GM119" s="19">
        <f>IFERROR(HLOOKUP(GM$1,'Nakladova matice_2018'!$A$1:$IW$188,92,FALSE),0)</f>
        <v>0</v>
      </c>
      <c r="GN119" s="19">
        <f>IFERROR(HLOOKUP(GN$1,'Nakladova matice_2018'!$A$1:$IW$188,92,FALSE),0)</f>
        <v>0</v>
      </c>
      <c r="GO119" s="19">
        <f>IFERROR(HLOOKUP(GO$1,'Nakladova matice_2018'!$A$1:$IW$188,92,FALSE),0)</f>
        <v>2168</v>
      </c>
      <c r="GP119" s="19">
        <f>IFERROR(HLOOKUP(GP$1,'Nakladova matice_2018'!$A$1:$IW$188,92,FALSE),0)</f>
        <v>0</v>
      </c>
      <c r="GQ119" s="19">
        <f>IFERROR(HLOOKUP(GQ$1,'Nakladova matice_2018'!$A$1:$IW$188,92,FALSE),0)</f>
        <v>683</v>
      </c>
      <c r="GR119" s="19">
        <f>IFERROR(HLOOKUP(GR$1,'Nakladova matice_2018'!$A$1:$IW$188,92,FALSE),0)</f>
        <v>0</v>
      </c>
      <c r="GS119" s="19">
        <f>IFERROR(HLOOKUP(GS$1,'Nakladova matice_2018'!$A$1:$IW$188,92,FALSE),0)</f>
        <v>0</v>
      </c>
      <c r="GT119" s="19">
        <f>IFERROR(HLOOKUP(GT$1,'Nakladova matice_2018'!$A$1:$IW$188,92,FALSE),0)</f>
        <v>0</v>
      </c>
      <c r="GU119" s="19">
        <f>IFERROR(HLOOKUP(GU$1,'Nakladova matice_2018'!$A$1:$IW$188,92,FALSE),0)</f>
        <v>0</v>
      </c>
      <c r="GV119" s="19">
        <f>IFERROR(HLOOKUP(GV$1,'Nakladova matice_2018'!$A$1:$IW$188,92,FALSE),0)</f>
        <v>0</v>
      </c>
      <c r="GW119" s="19">
        <f>IFERROR(HLOOKUP(GW$1,'Nakladova matice_2018'!$A$1:$IW$188,92,FALSE),0)</f>
        <v>0</v>
      </c>
      <c r="GX119" s="19">
        <f>IFERROR(HLOOKUP(GX$1,'Nakladova matice_2018'!$A$1:$IW$188,92,FALSE),0)</f>
        <v>0</v>
      </c>
      <c r="GY119" s="19">
        <f>IFERROR(HLOOKUP(GY$1,'Nakladova matice_2018'!$A$1:$IW$188,92,FALSE),0)</f>
        <v>0</v>
      </c>
      <c r="GZ119" s="19">
        <f>IFERROR(HLOOKUP(GZ$1,'Nakladova matice_2018'!$A$1:$IW$188,92,FALSE),0)</f>
        <v>0</v>
      </c>
      <c r="HA119" s="19">
        <f>IFERROR(HLOOKUP(HA$1,'Nakladova matice_2018'!$A$1:$IW$188,92,FALSE),0)</f>
        <v>5754</v>
      </c>
      <c r="HB119" s="19">
        <f>IFERROR(HLOOKUP(HB$1,'Nakladova matice_2018'!$A$1:$IW$188,92,FALSE),0)</f>
        <v>8999</v>
      </c>
      <c r="HC119" s="19">
        <f>IFERROR(HLOOKUP(HC$1,'Nakladova matice_2018'!$A$1:$IW$188,92,FALSE),0)</f>
        <v>0</v>
      </c>
      <c r="HD119" s="19">
        <f>IFERROR(HLOOKUP(HD$1,'Nakladova matice_2018'!$A$1:$IW$188,92,FALSE),0)</f>
        <v>7362</v>
      </c>
      <c r="HE119" s="19">
        <f>IFERROR(HLOOKUP(HE$1,'Nakladova matice_2018'!$A$1:$IW$188,92,FALSE),0)</f>
        <v>8867</v>
      </c>
      <c r="HF119" s="19">
        <f>IFERROR(HLOOKUP(HF$1,'Nakladova matice_2018'!$A$1:$IW$188,92,FALSE),0)</f>
        <v>3645</v>
      </c>
      <c r="HG119" s="19">
        <f>IFERROR(HLOOKUP(HG$1,'Nakladova matice_2018'!$A$1:$IW$188,92,FALSE),0)</f>
        <v>1293</v>
      </c>
      <c r="HH119" s="19">
        <f>IFERROR(HLOOKUP(HH$1,'Nakladova matice_2018'!$A$1:$IW$188,92,FALSE),0)</f>
        <v>5257</v>
      </c>
      <c r="HI119" s="19">
        <f>IFERROR(HLOOKUP(HI$1,'Nakladova matice_2018'!$A$1:$IW$188,92,FALSE),0)</f>
        <v>0</v>
      </c>
      <c r="HJ119" s="19">
        <f>IFERROR(HLOOKUP(HJ$1,'Nakladova matice_2018'!$A$1:$IW$188,92,FALSE),0)</f>
        <v>55250</v>
      </c>
      <c r="HK119" s="19">
        <f>IFERROR(HLOOKUP(HK$1,'Nakladova matice_2018'!$A$1:$IW$188,92,FALSE),0)</f>
        <v>0</v>
      </c>
      <c r="HL119" s="19">
        <f>IFERROR(HLOOKUP(HL$1,'Nakladova matice_2018'!$A$1:$IW$188,92,FALSE),0)</f>
        <v>0</v>
      </c>
      <c r="HM119" s="19">
        <f>IFERROR(HLOOKUP(HM$1,'Nakladova matice_2018'!$A$1:$IW$188,92,FALSE),0)</f>
        <v>0</v>
      </c>
      <c r="HN119" s="19">
        <f>IFERROR(HLOOKUP(HN$1,'Nakladova matice_2018'!$A$1:$IW$188,92,FALSE),0)</f>
        <v>0</v>
      </c>
      <c r="HO119" s="19">
        <f>IFERROR(HLOOKUP(HO$1,'Nakladova matice_2018'!$A$1:$IW$188,92,FALSE),0)</f>
        <v>0</v>
      </c>
      <c r="HP119" s="19">
        <f>IFERROR(HLOOKUP(HP$1,'Nakladova matice_2018'!$A$1:$IW$188,92,FALSE),0)</f>
        <v>3871</v>
      </c>
      <c r="HQ119" s="19">
        <f>IFERROR(HLOOKUP(HQ$1,'Nakladova matice_2018'!$A$1:$IW$188,92,FALSE),0)</f>
        <v>0</v>
      </c>
      <c r="HR119" s="19">
        <f>IFERROR(HLOOKUP(HR$1,'Nakladova matice_2018'!$A$1:$IW$188,92,FALSE),0)</f>
        <v>0</v>
      </c>
      <c r="HS119" s="19">
        <f>IFERROR(HLOOKUP(HS$1,'Nakladova matice_2018'!$A$1:$IW$188,92,FALSE),0)</f>
        <v>0</v>
      </c>
      <c r="HT119" s="19">
        <f>IFERROR(HLOOKUP(HT$1,'Nakladova matice_2018'!$A$1:$IW$188,92,FALSE),0)</f>
        <v>9840</v>
      </c>
      <c r="HU119" s="19">
        <f>IFERROR(HLOOKUP(HU$1,'Nakladova matice_2018'!$A$1:$IW$188,92,FALSE),0)</f>
        <v>2128</v>
      </c>
      <c r="HV119" s="19">
        <f>IFERROR(HLOOKUP(HV$1,'Nakladova matice_2018'!$A$1:$IW$188,92,FALSE),0)</f>
        <v>8528</v>
      </c>
      <c r="HW119" s="19">
        <f>IFERROR(HLOOKUP(HW$1,'Nakladova matice_2018'!$A$1:$IW$188,92,FALSE),0)</f>
        <v>13356</v>
      </c>
      <c r="HX119" s="19">
        <f>IFERROR(HLOOKUP(HX$1,'Nakladova matice_2018'!$A$1:$IW$188,92,FALSE),0)</f>
        <v>9746</v>
      </c>
      <c r="HY119" s="19">
        <f>IFERROR(HLOOKUP(HY$1,'Nakladova matice_2018'!$A$1:$IW$188,92,FALSE),0)</f>
        <v>4464</v>
      </c>
      <c r="HZ119" s="19">
        <f>IFERROR(HLOOKUP(HZ$1,'Nakladova matice_2018'!$A$1:$IW$188,92,FALSE),0)</f>
        <v>0</v>
      </c>
      <c r="IA119" s="19">
        <f>IFERROR(HLOOKUP(IA$1,'Nakladova matice_2018'!$A$1:$IW$188,92,FALSE),0)</f>
        <v>15457</v>
      </c>
      <c r="IB119" s="19">
        <f>IFERROR(HLOOKUP(IB$1,'Nakladova matice_2018'!$A$1:$IW$188,92,FALSE),0)</f>
        <v>1777</v>
      </c>
      <c r="IC119" s="19">
        <f>IFERROR(HLOOKUP(IC$1,'Nakladova matice_2018'!$A$1:$IW$188,92,FALSE),0)</f>
        <v>4451</v>
      </c>
      <c r="ID119" s="19">
        <f>IFERROR(HLOOKUP(ID$1,'Nakladova matice_2018'!$A$1:$IW$188,92,FALSE),0)</f>
        <v>49862</v>
      </c>
      <c r="IE119" s="19">
        <f>IFERROR(HLOOKUP(IE$1,'Nakladova matice_2018'!$A$1:$IW$188,92,FALSE),0)</f>
        <v>0</v>
      </c>
      <c r="IF119" s="19">
        <f>IFERROR(HLOOKUP(IF$1,'Nakladova matice_2018'!$A$1:$IW$188,92,FALSE),0)</f>
        <v>3213</v>
      </c>
      <c r="IG119" s="19">
        <f>IFERROR(HLOOKUP(IG$1,'Nakladova matice_2018'!$A$1:$IW$188,92,FALSE),0)</f>
        <v>0</v>
      </c>
      <c r="IH119" s="19">
        <f>IFERROR(HLOOKUP(IH$1,'Nakladova matice_2018'!$A$1:$IW$188,92,FALSE),0)</f>
        <v>0</v>
      </c>
      <c r="II119" s="19">
        <f>IFERROR(HLOOKUP(II$1,'Nakladova matice_2018'!$A$1:$IW$188,92,FALSE),0)</f>
        <v>0</v>
      </c>
      <c r="IJ119" s="19">
        <f>IFERROR(HLOOKUP(IJ$1,'Nakladova matice_2018'!$A$1:$IW$188,92,FALSE),0)</f>
        <v>0</v>
      </c>
      <c r="IK119" s="19">
        <f>IFERROR(HLOOKUP(IK$1,'Nakladova matice_2018'!$A$1:$IW$188,92,FALSE),0)</f>
        <v>0</v>
      </c>
      <c r="IL119" s="19">
        <f>IFERROR(HLOOKUP(IL$1,'Nakladova matice_2018'!$A$1:$IW$188,92,FALSE),0)</f>
        <v>9561</v>
      </c>
      <c r="IM119" s="19">
        <f>IFERROR(HLOOKUP(IM$1,'Nakladova matice_2018'!$A$1:$IW$188,92,FALSE),0)</f>
        <v>34141</v>
      </c>
      <c r="IN119" s="19">
        <f>IFERROR(HLOOKUP(IN$1,'Nakladova matice_2018'!$A$1:$IW$188,92,FALSE),0)</f>
        <v>6590</v>
      </c>
      <c r="IO119" s="19">
        <f>IFERROR(HLOOKUP(IO$1,'Nakladova matice_2018'!$A$1:$IW$188,92,FALSE),0)</f>
        <v>20083</v>
      </c>
      <c r="IP119" s="19">
        <f>IFERROR(HLOOKUP(IP$1,'Nakladova matice_2018'!$A$1:$IW$188,92,FALSE),0)</f>
        <v>2862</v>
      </c>
      <c r="IQ119" s="19">
        <f>IFERROR(HLOOKUP(IQ$1,'Nakladova matice_2018'!$A$1:$IW$188,92,FALSE),0)</f>
        <v>6760</v>
      </c>
      <c r="IR119" s="19">
        <f>IFERROR(HLOOKUP(IR$1,'Nakladova matice_2018'!$A$1:$IW$188,92,FALSE),0)</f>
        <v>52183</v>
      </c>
      <c r="IS119" s="19">
        <f>IFERROR(HLOOKUP(IS$1,'Nakladova matice_2018'!$A$1:$IW$188,92,FALSE),0)</f>
        <v>9344</v>
      </c>
      <c r="IT119" s="19">
        <f>IFERROR(HLOOKUP(IT$1,'Nakladova matice_2018'!$A$1:$IW$188,92,FALSE),0)</f>
        <v>0</v>
      </c>
      <c r="IU119" s="19">
        <f>IFERROR(HLOOKUP(IU$1,'Nakladova matice_2018'!$A$1:$IW$188,92,FALSE),0)</f>
        <v>0</v>
      </c>
      <c r="IV119" s="19">
        <f>IFERROR(HLOOKUP(IV$1,'Nakladova matice_2018'!$A$1:$IW$188,92,FALSE),0)</f>
        <v>0</v>
      </c>
      <c r="IW119" s="19">
        <f>IFERROR(HLOOKUP(IW$1,'Nakladova matice_2018'!$A$1:$IW$188,92,FALSE),0)</f>
        <v>0</v>
      </c>
      <c r="IX119" s="19">
        <f>IFERROR(HLOOKUP(IX$1,'Nakladova matice_2018'!$A$1:$IW$188,92,FALSE),0)</f>
        <v>15178</v>
      </c>
      <c r="IY119" s="19">
        <f>IFERROR(HLOOKUP(IY$1,'Nakladova matice_2018'!$A$1:$IW$188,92,FALSE),0)</f>
        <v>32372</v>
      </c>
      <c r="IZ119" s="19">
        <f>IFERROR(HLOOKUP(IZ$1,'Nakladova matice_2018'!$A$1:$IW$188,92,FALSE),0)</f>
        <v>1929</v>
      </c>
      <c r="JA119" s="19">
        <f>IFERROR(HLOOKUP(JA$1,'Nakladova matice_2018'!$A$1:$IW$188,92,FALSE),0)</f>
        <v>8156</v>
      </c>
      <c r="JB119" s="19">
        <f>IFERROR(HLOOKUP(JB$1,'Nakladova matice_2018'!$A$1:$IW$188,92,FALSE),0)</f>
        <v>8022</v>
      </c>
      <c r="JC119" s="19">
        <f>IFERROR(HLOOKUP(JC$1,'Nakladova matice_2018'!$A$1:$IW$188,92,FALSE),0)</f>
        <v>0</v>
      </c>
      <c r="JD119" s="19">
        <f>IFERROR(HLOOKUP(JD$1,'Nakladova matice_2018'!$A$1:$IW$188,92,FALSE),0)</f>
        <v>0</v>
      </c>
      <c r="JE119" s="19">
        <f>IFERROR(HLOOKUP(JE$1,'Nakladova matice_2018'!$A$1:$IW$188,92,FALSE),0)</f>
        <v>0</v>
      </c>
      <c r="JF119" s="19">
        <f>IFERROR(HLOOKUP(JF$1,'Nakladova matice_2018'!$A$1:$IW$188,92,FALSE),0)</f>
        <v>0</v>
      </c>
      <c r="JG119" s="19">
        <f>IFERROR(HLOOKUP(JG$1,'Nakladova matice_2018'!$A$1:$IW$188,92,FALSE),0)</f>
        <v>13404</v>
      </c>
      <c r="JH119" s="19">
        <f>IFERROR(HLOOKUP(JH$1,'Nakladova matice_2018'!$A$1:$IW$188,92,FALSE),0)</f>
        <v>0</v>
      </c>
      <c r="JI119" s="19">
        <f>IFERROR(HLOOKUP(JI$1,'Nakladova matice_2018'!$A$1:$IW$188,92,FALSE),0)</f>
        <v>15754</v>
      </c>
      <c r="JJ119" s="19">
        <f>IFERROR(HLOOKUP(JJ$1,'Nakladova matice_2018'!$A$1:$IW$188,92,FALSE),0)</f>
        <v>0</v>
      </c>
      <c r="JK119" s="19">
        <f>IFERROR(HLOOKUP(JK$1,'Nakladova matice_2018'!$A$1:$IW$188,92,FALSE),0)</f>
        <v>30147</v>
      </c>
      <c r="JL119" s="19">
        <f>IFERROR(HLOOKUP(JL$1,'Nakladova matice_2018'!$A$1:$IW$188,92,FALSE),0)</f>
        <v>0</v>
      </c>
      <c r="JM119" s="19">
        <f>IFERROR(HLOOKUP(JM$1,'Nakladova matice_2018'!$A$1:$IW$188,92,FALSE),0)</f>
        <v>1190</v>
      </c>
      <c r="JN119" s="19">
        <f>IFERROR(HLOOKUP(JN$1,'Nakladova matice_2018'!$A$1:$IW$188,92,FALSE),0)</f>
        <v>0</v>
      </c>
      <c r="JO119" s="19">
        <f>IFERROR(HLOOKUP(JO$1,'Nakladova matice_2018'!$A$1:$IW$188,92,FALSE),0)</f>
        <v>0</v>
      </c>
      <c r="JP119" s="19">
        <f>IFERROR(HLOOKUP(JP$1,'Nakladova matice_2018'!$A$1:$IW$188,92,FALSE),0)</f>
        <v>0</v>
      </c>
      <c r="JQ119" s="19">
        <f>IFERROR(HLOOKUP(JQ$1,'Nakladova matice_2018'!$A$1:$IW$188,92,FALSE),0)</f>
        <v>0</v>
      </c>
      <c r="JR119" s="19">
        <f>IFERROR(HLOOKUP(JR$1,'Nakladova matice_2018'!$A$1:$IW$188,92,FALSE),0)</f>
        <v>12400</v>
      </c>
      <c r="JS119" s="19">
        <f>IFERROR(HLOOKUP(JS$1,'Nakladova matice_2018'!$A$1:$IW$188,92,FALSE),0)</f>
        <v>0</v>
      </c>
      <c r="JT119" s="19">
        <f>IFERROR(HLOOKUP(JT$1,'Nakladova matice_2018'!$A$1:$IW$188,92,FALSE),0)</f>
        <v>928</v>
      </c>
      <c r="JU119" s="19">
        <f>IFERROR(HLOOKUP(JU$1,'Nakladova matice_2018'!$A$1:$IW$188,92,FALSE),0)</f>
        <v>1878</v>
      </c>
      <c r="JV119" s="19">
        <f>IFERROR(HLOOKUP(JV$1,'Nakladova matice_2018'!$A$1:$IW$188,92,FALSE),0)</f>
        <v>16054</v>
      </c>
      <c r="JW119" s="19">
        <f>IFERROR(HLOOKUP(JW$1,'Nakladova matice_2018'!$A$1:$IW$188,92,FALSE),0)</f>
        <v>0</v>
      </c>
      <c r="JX119" s="19">
        <f>IFERROR(HLOOKUP(JX$1,'Nakladova matice_2018'!$A$1:$IW$188,92,FALSE),0)</f>
        <v>0</v>
      </c>
      <c r="JY119" s="19">
        <f>IFERROR(HLOOKUP(JY$1,'Nakladova matice_2018'!$A$1:$IW$188,92,FALSE),0)</f>
        <v>7634</v>
      </c>
      <c r="JZ119" s="19">
        <f>IFERROR(HLOOKUP(JZ$1,'Nakladova matice_2018'!$A$1:$IW$188,92,FALSE),0)</f>
        <v>5728</v>
      </c>
      <c r="KA119" s="19">
        <f>IFERROR(HLOOKUP(KA$1,'Nakladova matice_2018'!$A$1:$IW$188,92,FALSE),0)</f>
        <v>0</v>
      </c>
      <c r="KB119" s="19">
        <f>IFERROR(HLOOKUP(KB$1,'Nakladova matice_2018'!$A$1:$IW$188,92,FALSE),0)</f>
        <v>0</v>
      </c>
      <c r="KC119" s="19">
        <f>IFERROR(HLOOKUP(KC$1,'Nakladova matice_2018'!$A$1:$IW$188,92,FALSE),0)</f>
        <v>3671</v>
      </c>
      <c r="KD119" s="19">
        <f>IFERROR(HLOOKUP(KD$1,'Nakladova matice_2018'!$A$1:$IW$188,92,FALSE),0)</f>
        <v>16057</v>
      </c>
      <c r="KE119" s="19">
        <f>IFERROR(HLOOKUP(KE$1,'Nakladova matice_2018'!$A$1:$IW$188,92,FALSE),0)</f>
        <v>0</v>
      </c>
      <c r="KF119" s="19">
        <f>IFERROR(HLOOKUP(KF$1,'Nakladova matice_2018'!$A$1:$IW$188,92,FALSE),0)</f>
        <v>0</v>
      </c>
      <c r="KG119" s="19">
        <f>IFERROR(HLOOKUP(KG$1,'Nakladova matice_2018'!$A$1:$IW$188,92,FALSE),0)</f>
        <v>0</v>
      </c>
      <c r="KH119" s="19">
        <f>IFERROR(HLOOKUP(KH$1,'Nakladova matice_2018'!$A$1:$IW$188,92,FALSE),0)</f>
        <v>0</v>
      </c>
      <c r="KI119" s="19">
        <f>IFERROR(HLOOKUP(KI$1,'Nakladova matice_2018'!$A$1:$IW$188,92,FALSE),0)</f>
        <v>0</v>
      </c>
      <c r="KJ119" s="19">
        <f>IFERROR(HLOOKUP(KJ$1,'Nakladova matice_2018'!$A$1:$IW$188,92,FALSE),0)</f>
        <v>0</v>
      </c>
      <c r="KK119" s="19">
        <f>IFERROR(HLOOKUP(KK$1,'Nakladova matice_2018'!$A$1:$IW$188,92,FALSE),0)</f>
        <v>0</v>
      </c>
      <c r="KL119" s="19">
        <f>IFERROR(HLOOKUP(KL$1,'Nakladova matice_2018'!$A$1:$IW$188,92,FALSE),0)</f>
        <v>33296</v>
      </c>
      <c r="KM119" s="19">
        <f>IFERROR(HLOOKUP(KM$1,'Nakladova matice_2018'!$A$1:$IW$188,92,FALSE),0)</f>
        <v>19070</v>
      </c>
      <c r="KN119" s="19">
        <f>IFERROR(HLOOKUP(KN$1,'Nakladova matice_2018'!$A$1:$IW$188,92,FALSE),0)</f>
        <v>0</v>
      </c>
      <c r="KO119" s="19">
        <f>IFERROR(HLOOKUP(KO$1,'Nakladova matice_2018'!$A$1:$IW$188,92,FALSE),0)</f>
        <v>0</v>
      </c>
      <c r="KP119" s="19">
        <f>IFERROR(HLOOKUP(KP$1,'Nakladova matice_2018'!$A$1:$IW$188,92,FALSE),0)</f>
        <v>0</v>
      </c>
      <c r="KQ119" s="19">
        <f>IFERROR(HLOOKUP(KQ$1,'Nakladova matice_2018'!$A$1:$IW$188,92,FALSE),0)</f>
        <v>3562</v>
      </c>
      <c r="KR119" s="19">
        <f>IFERROR(HLOOKUP(KR$1,'Nakladova matice_2018'!$A$1:$IW$188,92,FALSE),0)</f>
        <v>12805</v>
      </c>
      <c r="KS119" s="19">
        <f>IFERROR(HLOOKUP(KS$1,'Nakladova matice_2018'!$A$1:$IW$188,92,FALSE),0)</f>
        <v>0</v>
      </c>
      <c r="KT119" s="19">
        <f>IFERROR(HLOOKUP(KT$1,'Nakladova matice_2018'!$A$1:$IW$188,92,FALSE),0)</f>
        <v>0</v>
      </c>
      <c r="KU119" s="19">
        <f>IFERROR(HLOOKUP(KU$1,'Nakladova matice_2018'!$A$1:$IW$188,92,FALSE),0)</f>
        <v>10473</v>
      </c>
      <c r="KV119" s="19">
        <f>IFERROR(HLOOKUP(KV$1,'Nakladova matice_2018'!$A$1:$IW$188,92,FALSE),0)</f>
        <v>0</v>
      </c>
      <c r="KW119" s="19">
        <f>IFERROR(HLOOKUP(KW$1,'Nakladova matice_2018'!$A$1:$IW$188,92,FALSE),0)</f>
        <v>885</v>
      </c>
      <c r="KX119" s="19">
        <f>IFERROR(HLOOKUP(KX$1,'Nakladova matice_2018'!$A$1:$IW$188,92,FALSE),0)</f>
        <v>5737</v>
      </c>
      <c r="KY119" s="19">
        <f>IFERROR(HLOOKUP(KY$1,'Nakladova matice_2018'!$A$1:$IW$188,92,FALSE),0)</f>
        <v>0</v>
      </c>
      <c r="KZ119" s="19">
        <f>IFERROR(HLOOKUP(KZ$1,'Nakladova matice_2018'!$A$1:$IW$188,92,FALSE),0)</f>
        <v>48721</v>
      </c>
      <c r="LA119" s="19">
        <f>IFERROR(HLOOKUP(LA$1,'Nakladova matice_2018'!$A$1:$IW$188,92,FALSE),0)</f>
        <v>0</v>
      </c>
      <c r="LB119" s="19">
        <f>IFERROR(HLOOKUP(LB$1,'Nakladova matice_2018'!$A$1:$IW$188,92,FALSE),0)</f>
        <v>0</v>
      </c>
      <c r="LC119" s="19">
        <f>IFERROR(HLOOKUP(LC$1,'Nakladova matice_2018'!$A$1:$IW$188,92,FALSE),0)</f>
        <v>5123</v>
      </c>
      <c r="LD119" s="19">
        <f>IFERROR(HLOOKUP(LD$1,'Nakladova matice_2018'!$A$1:$IW$188,92,FALSE),0)</f>
        <v>7061</v>
      </c>
      <c r="LE119" s="19">
        <f>IFERROR(HLOOKUP(LE$1,'Nakladova matice_2018'!$A$1:$IW$188,92,FALSE),0)</f>
        <v>10955</v>
      </c>
      <c r="LF119" s="19">
        <f>IFERROR(HLOOKUP(LF$1,'Nakladova matice_2018'!$A$1:$IW$188,92,FALSE),0)</f>
        <v>14287</v>
      </c>
      <c r="LG119" s="19">
        <f>IFERROR(HLOOKUP(LG$1,'Nakladova matice_2018'!$A$1:$IW$188,92,FALSE),0)</f>
        <v>28361</v>
      </c>
      <c r="LH119" s="19">
        <f>IFERROR(HLOOKUP(LH$1,'Nakladova matice_2018'!$A$1:$IW$188,92,FALSE),0)</f>
        <v>0</v>
      </c>
      <c r="LI119" s="19">
        <f>IFERROR(HLOOKUP(LI$1,'Nakladova matice_2018'!$A$1:$IW$188,92,FALSE),0)</f>
        <v>0</v>
      </c>
      <c r="LJ119" s="19">
        <f>IFERROR(HLOOKUP(LJ$1,'Nakladova matice_2018'!$A$1:$IW$188,92,FALSE),0)</f>
        <v>0</v>
      </c>
      <c r="LK119" s="19">
        <f>IFERROR(HLOOKUP(LK$1,'Nakladova matice_2018'!$A$1:$IW$188,92,FALSE),0)</f>
        <v>0</v>
      </c>
      <c r="LL119" s="19">
        <f>IFERROR(HLOOKUP(LL$1,'Nakladova matice_2018'!$A$1:$IW$188,92,FALSE),0)</f>
        <v>4518</v>
      </c>
      <c r="LM119" s="19">
        <f>IFERROR(HLOOKUP(LM$1,'Nakladova matice_2018'!$A$1:$IW$188,92,FALSE),0)</f>
        <v>0</v>
      </c>
      <c r="LN119" s="19">
        <f>IFERROR(HLOOKUP(LN$1,'Nakladova matice_2018'!$A$1:$IW$188,92,FALSE),0)</f>
        <v>0</v>
      </c>
      <c r="LO119" s="19">
        <f>IFERROR(HLOOKUP(LO$1,'Nakladova matice_2018'!$A$1:$IW$188,92,FALSE),0)</f>
        <v>5465</v>
      </c>
      <c r="LP119" s="19">
        <f>IFERROR(HLOOKUP(LP$1,'Nakladova matice_2018'!$A$1:$IW$188,92,FALSE),0)</f>
        <v>0</v>
      </c>
      <c r="LQ119" s="19">
        <f>IFERROR(HLOOKUP(LQ$1,'Nakladova matice_2018'!$A$1:$IW$188,92,FALSE),0)</f>
        <v>0</v>
      </c>
      <c r="LR119" s="19">
        <f>IFERROR(HLOOKUP(LR$1,'Nakladova matice_2018'!$A$1:$IW$188,92,FALSE),0)</f>
        <v>0</v>
      </c>
      <c r="LS119" s="19">
        <f>IFERROR(HLOOKUP(LS$1,'Nakladova matice_2018'!$A$1:$IW$188,92,FALSE),0)</f>
        <v>5395</v>
      </c>
      <c r="LT119" s="19">
        <f>IFERROR(HLOOKUP(LT$1,'Nakladova matice_2018'!$A$1:$IW$188,92,FALSE),0)</f>
        <v>7191</v>
      </c>
      <c r="LU119" s="19">
        <f>IFERROR(HLOOKUP(LU$1,'Nakladova matice_2018'!$A$1:$IW$188,92,FALSE),0)</f>
        <v>0</v>
      </c>
      <c r="LV119" s="19">
        <f>IFERROR(HLOOKUP(LV$1,'Nakladova matice_2018'!$A$1:$IW$188,92,FALSE),0)</f>
        <v>0</v>
      </c>
      <c r="LW119" s="19">
        <f>IFERROR(HLOOKUP(LW$1,'Nakladova matice_2018'!$A$1:$IW$188,92,FALSE),0)</f>
        <v>0</v>
      </c>
      <c r="LX119" s="19">
        <f>IFERROR(HLOOKUP(LX$1,'Nakladova matice_2018'!$A$1:$IW$188,92,FALSE),0)</f>
        <v>0</v>
      </c>
      <c r="LY119" s="19">
        <f>IFERROR(HLOOKUP(LY$1,'Nakladova matice_2018'!$A$1:$IW$188,92,FALSE),0)</f>
        <v>0</v>
      </c>
      <c r="LZ119" s="19">
        <f>IFERROR(HLOOKUP(LZ$1,'Nakladova matice_2018'!$A$1:$IW$188,92,FALSE),0)</f>
        <v>12449</v>
      </c>
      <c r="MA119" s="19">
        <f>IFERROR(HLOOKUP(MA$1,'Nakladova matice_2018'!$A$1:$IW$188,92,FALSE),0)</f>
        <v>0</v>
      </c>
      <c r="MB119" s="19">
        <f>IFERROR(HLOOKUP(MB$1,'Nakladova matice_2018'!$A$1:$IW$188,92,FALSE),0)</f>
        <v>0</v>
      </c>
      <c r="MC119" s="19">
        <f>IFERROR(HLOOKUP(MC$1,'Nakladova matice_2018'!$A$1:$IW$188,92,FALSE),0)</f>
        <v>0</v>
      </c>
      <c r="MD119" s="19">
        <f>IFERROR(HLOOKUP(MD$1,'Nakladova matice_2018'!$A$1:$IW$188,92,FALSE),0)</f>
        <v>0</v>
      </c>
      <c r="ME119" s="19">
        <f>IFERROR(HLOOKUP(ME$1,'Nakladova matice_2018'!$A$1:$IW$188,92,FALSE),0)</f>
        <v>6453</v>
      </c>
      <c r="MF119" s="19">
        <f>IFERROR(HLOOKUP(MF$1,'Nakladova matice_2018'!$A$1:$IW$188,92,FALSE),0)</f>
        <v>1116</v>
      </c>
      <c r="MG119" s="19">
        <f>IFERROR(HLOOKUP(MG$1,'Nakladova matice_2018'!$A$1:$IW$188,92,FALSE),0)</f>
        <v>0</v>
      </c>
      <c r="MH119" s="19">
        <f>IFERROR(HLOOKUP(MH$1,'Nakladova matice_2018'!$A$1:$IW$188,92,FALSE),0)</f>
        <v>0</v>
      </c>
      <c r="MI119" s="19">
        <f>IFERROR(HLOOKUP(MI$1,'Nakladova matice_2018'!$A$1:$IW$188,92,FALSE),0)</f>
        <v>0</v>
      </c>
      <c r="MJ119" s="19">
        <f>IFERROR(HLOOKUP(MJ$1,'Nakladova matice_2018'!$A$1:$IW$188,92,FALSE),0)</f>
        <v>0</v>
      </c>
      <c r="MK119" s="19">
        <f>IFERROR(HLOOKUP(MK$1,'Nakladova matice_2018'!$A$1:$IW$188,92,FALSE),0)</f>
        <v>0</v>
      </c>
      <c r="ML119" s="19">
        <f>IFERROR(HLOOKUP(ML$1,'Nakladova matice_2018'!$A$1:$IW$188,92,FALSE),0)</f>
        <v>0</v>
      </c>
      <c r="MM119" s="19">
        <f>IFERROR(HLOOKUP(MM$1,'Nakladova matice_2018'!$A$1:$IW$188,92,FALSE),0)</f>
        <v>0</v>
      </c>
      <c r="MN119" s="19">
        <f>IFERROR(HLOOKUP(MN$1,'Nakladova matice_2018'!$A$1:$IW$188,92,FALSE),0)</f>
        <v>0</v>
      </c>
      <c r="MO119" s="20">
        <f t="shared" si="85"/>
        <v>1457081</v>
      </c>
      <c r="MP119" s="20">
        <f>MO119-'Nakladova matice_2018'!IX92</f>
        <v>0</v>
      </c>
    </row>
    <row r="120" spans="1:354" x14ac:dyDescent="0.2">
      <c r="A120" s="27">
        <v>521120</v>
      </c>
      <c r="B120" s="21" t="s">
        <v>258</v>
      </c>
      <c r="C120" s="53">
        <v>1</v>
      </c>
      <c r="D120" s="19">
        <f>IFERROR(HLOOKUP(D$1,'Nakladova matice_2018'!$A$1:$IW$188,93,FALSE),0)</f>
        <v>0</v>
      </c>
      <c r="E120" s="19">
        <f>IFERROR(HLOOKUP(E$1,'Nakladova matice_2018'!$A$1:$IW$188,93,FALSE),0)</f>
        <v>0</v>
      </c>
      <c r="F120" s="19">
        <f>IFERROR(HLOOKUP(F$1,'Nakladova matice_2018'!$A$1:$IW$188,93,FALSE),0)</f>
        <v>80000</v>
      </c>
      <c r="G120" s="19">
        <f>IFERROR(HLOOKUP(G$1,'Nakladova matice_2018'!$A$1:$IW$188,93,FALSE),0)</f>
        <v>0</v>
      </c>
      <c r="H120" s="19">
        <f>IFERROR(HLOOKUP(H$1,'Nakladova matice_2018'!$A$1:$IW$188,93,FALSE),0)</f>
        <v>0</v>
      </c>
      <c r="I120" s="19">
        <f>IFERROR(HLOOKUP(I$1,'Nakladova matice_2018'!$A$1:$IW$188,93,FALSE),0)</f>
        <v>0</v>
      </c>
      <c r="J120" s="19">
        <f>IFERROR(HLOOKUP(J$1,'Nakladova matice_2018'!$A$1:$IW$188,93,FALSE),0)</f>
        <v>1328670</v>
      </c>
      <c r="K120" s="19">
        <f>IFERROR(HLOOKUP(K$1,'Nakladova matice_2018'!$A$1:$IW$188,93,FALSE),0)</f>
        <v>0</v>
      </c>
      <c r="L120" s="19">
        <f>IFERROR(HLOOKUP(L$1,'Nakladova matice_2018'!$A$1:$IW$188,93,FALSE),0)</f>
        <v>0</v>
      </c>
      <c r="M120" s="19">
        <f>IFERROR(HLOOKUP(M$1,'Nakladova matice_2018'!$A$1:$IW$188,93,FALSE),0)</f>
        <v>0</v>
      </c>
      <c r="N120" s="19">
        <f>IFERROR(HLOOKUP(N$1,'Nakladova matice_2018'!$A$1:$IW$188,93,FALSE),0)</f>
        <v>0</v>
      </c>
      <c r="O120" s="19">
        <f>IFERROR(HLOOKUP(O$1,'Nakladova matice_2018'!$A$1:$IW$188,93,FALSE),0)</f>
        <v>382766</v>
      </c>
      <c r="P120" s="19">
        <f>IFERROR(HLOOKUP(P$1,'Nakladova matice_2018'!$A$1:$IW$188,93,FALSE),0)</f>
        <v>0</v>
      </c>
      <c r="Q120" s="19">
        <f>IFERROR(HLOOKUP(Q$1,'Nakladova matice_2018'!$A$1:$IW$188,93,FALSE),0)</f>
        <v>0</v>
      </c>
      <c r="R120" s="19">
        <f>IFERROR(HLOOKUP(R$1,'Nakladova matice_2018'!$A$1:$IW$188,93,FALSE),0)</f>
        <v>454280</v>
      </c>
      <c r="S120" s="19">
        <f>IFERROR(HLOOKUP(S$1,'Nakladova matice_2018'!$A$1:$IW$188,93,FALSE),0)</f>
        <v>694750</v>
      </c>
      <c r="T120" s="19">
        <f>IFERROR(HLOOKUP(T$1,'Nakladova matice_2018'!$A$1:$IW$188,93,FALSE),0)</f>
        <v>0</v>
      </c>
      <c r="U120" s="19">
        <f>IFERROR(HLOOKUP(U$1,'Nakladova matice_2018'!$A$1:$IW$188,93,FALSE),0)</f>
        <v>0</v>
      </c>
      <c r="V120" s="19">
        <f>IFERROR(HLOOKUP(V$1,'Nakladova matice_2018'!$A$1:$IW$188,93,FALSE),0)</f>
        <v>0</v>
      </c>
      <c r="W120" s="19">
        <f>IFERROR(HLOOKUP(W$1,'Nakladova matice_2018'!$A$1:$IW$188,93,FALSE),0)</f>
        <v>1163730</v>
      </c>
      <c r="X120" s="19">
        <f>IFERROR(HLOOKUP(X$1,'Nakladova matice_2018'!$A$1:$IW$188,93,FALSE),0)</f>
        <v>0</v>
      </c>
      <c r="Y120" s="19">
        <f>IFERROR(HLOOKUP(Y$1,'Nakladova matice_2018'!$A$1:$IW$188,93,FALSE),0)</f>
        <v>0</v>
      </c>
      <c r="Z120" s="19">
        <f>IFERROR(HLOOKUP(Z$1,'Nakladova matice_2018'!$A$1:$IW$188,93,FALSE),0)</f>
        <v>828621</v>
      </c>
      <c r="AA120" s="19">
        <f>IFERROR(HLOOKUP(AA$1,'Nakladova matice_2018'!$A$1:$IW$188,93,FALSE),0)</f>
        <v>512960</v>
      </c>
      <c r="AB120" s="19">
        <f>IFERROR(HLOOKUP(AB$1,'Nakladova matice_2018'!$A$1:$IW$188,93,FALSE),0)</f>
        <v>176009</v>
      </c>
      <c r="AC120" s="19">
        <f>IFERROR(HLOOKUP(AC$1,'Nakladova matice_2018'!$A$1:$IW$188,93,FALSE),0)</f>
        <v>259460</v>
      </c>
      <c r="AD120" s="19">
        <f>IFERROR(HLOOKUP(AD$1,'Nakladova matice_2018'!$A$1:$IW$188,93,FALSE),0)</f>
        <v>148990</v>
      </c>
      <c r="AE120" s="19">
        <f>IFERROR(HLOOKUP(AE$1,'Nakladova matice_2018'!$A$1:$IW$188,93,FALSE),0)</f>
        <v>0</v>
      </c>
      <c r="AF120" s="19">
        <f>IFERROR(HLOOKUP(AF$1,'Nakladova matice_2018'!$A$1:$IW$188,93,FALSE),0)</f>
        <v>0</v>
      </c>
      <c r="AG120" s="19">
        <f>IFERROR(HLOOKUP(AG$1,'Nakladova matice_2018'!$A$1:$IW$188,93,FALSE),0)</f>
        <v>0</v>
      </c>
      <c r="AH120" s="19">
        <f>IFERROR(HLOOKUP(AH$1,'Nakladova matice_2018'!$A$1:$IW$188,93,FALSE),0)</f>
        <v>0</v>
      </c>
      <c r="AI120" s="19">
        <f>IFERROR(HLOOKUP(AI$1,'Nakladova matice_2018'!$A$1:$IW$188,93,FALSE),0)</f>
        <v>0</v>
      </c>
      <c r="AJ120" s="19">
        <f>IFERROR(HLOOKUP(AJ$1,'Nakladova matice_2018'!$A$1:$IW$188,93,FALSE),0)</f>
        <v>0</v>
      </c>
      <c r="AK120" s="19">
        <f>IFERROR(HLOOKUP(AK$1,'Nakladova matice_2018'!$A$1:$IW$188,93,FALSE),0)</f>
        <v>0</v>
      </c>
      <c r="AL120" s="19">
        <f>IFERROR(HLOOKUP(AL$1,'Nakladova matice_2018'!$A$1:$IW$188,93,FALSE),0)</f>
        <v>0</v>
      </c>
      <c r="AM120" s="19">
        <f>IFERROR(HLOOKUP(AM$1,'Nakladova matice_2018'!$A$1:$IW$188,93,FALSE),0)</f>
        <v>0</v>
      </c>
      <c r="AN120" s="19">
        <f>IFERROR(HLOOKUP(AN$1,'Nakladova matice_2018'!$A$1:$IW$188,93,FALSE),0)</f>
        <v>0</v>
      </c>
      <c r="AO120" s="19">
        <f>IFERROR(HLOOKUP(AO$1,'Nakladova matice_2018'!$A$1:$IW$188,93,FALSE),0)</f>
        <v>0</v>
      </c>
      <c r="AP120" s="19">
        <f>IFERROR(HLOOKUP(AP$1,'Nakladova matice_2018'!$A$1:$IW$188,93,FALSE),0)</f>
        <v>269900</v>
      </c>
      <c r="AQ120" s="19">
        <f>IFERROR(HLOOKUP(AQ$1,'Nakladova matice_2018'!$A$1:$IW$188,93,FALSE),0)</f>
        <v>0</v>
      </c>
      <c r="AR120" s="19">
        <f>IFERROR(HLOOKUP(AR$1,'Nakladova matice_2018'!$A$1:$IW$188,93,FALSE),0)</f>
        <v>19800</v>
      </c>
      <c r="AS120" s="19">
        <f>IFERROR(HLOOKUP(AS$1,'Nakladova matice_2018'!$A$1:$IW$188,93,FALSE),0)</f>
        <v>0</v>
      </c>
      <c r="AT120" s="19">
        <f>IFERROR(HLOOKUP(AT$1,'Nakladova matice_2018'!$A$1:$IW$188,93,FALSE),0)</f>
        <v>65000</v>
      </c>
      <c r="AU120" s="19">
        <f>IFERROR(HLOOKUP(AU$1,'Nakladova matice_2018'!$A$1:$IW$188,93,FALSE),0)</f>
        <v>0</v>
      </c>
      <c r="AV120" s="19">
        <f>IFERROR(HLOOKUP(AV$1,'Nakladova matice_2018'!$A$1:$IW$188,93,FALSE),0)</f>
        <v>0</v>
      </c>
      <c r="AW120" s="19">
        <f>IFERROR(HLOOKUP(AW$1,'Nakladova matice_2018'!$A$1:$IW$188,93,FALSE),0)</f>
        <v>0</v>
      </c>
      <c r="AX120" s="19">
        <f>IFERROR(HLOOKUP(AX$1,'Nakladova matice_2018'!$A$1:$IW$188,93,FALSE),0)</f>
        <v>164500</v>
      </c>
      <c r="AY120" s="19">
        <f>IFERROR(HLOOKUP(AY$1,'Nakladova matice_2018'!$A$1:$IW$188,93,FALSE),0)</f>
        <v>134000</v>
      </c>
      <c r="AZ120" s="19">
        <f>IFERROR(HLOOKUP(AZ$1,'Nakladova matice_2018'!$A$1:$IW$188,93,FALSE),0)</f>
        <v>0</v>
      </c>
      <c r="BA120" s="19">
        <f>IFERROR(HLOOKUP(BA$1,'Nakladova matice_2018'!$A$1:$IW$188,93,FALSE),0)</f>
        <v>781300</v>
      </c>
      <c r="BB120" s="19">
        <f>IFERROR(HLOOKUP(BB$1,'Nakladova matice_2018'!$A$1:$IW$188,93,FALSE),0)</f>
        <v>0</v>
      </c>
      <c r="BC120" s="19">
        <f>IFERROR(HLOOKUP(BC$1,'Nakladova matice_2018'!$A$1:$IW$188,93,FALSE),0)</f>
        <v>0</v>
      </c>
      <c r="BD120" s="19">
        <f>IFERROR(HLOOKUP(BD$1,'Nakladova matice_2018'!$A$1:$IW$188,93,FALSE),0)</f>
        <v>40900</v>
      </c>
      <c r="BE120" s="19">
        <f>IFERROR(HLOOKUP(BE$1,'Nakladova matice_2018'!$A$1:$IW$188,93,FALSE),0)</f>
        <v>0</v>
      </c>
      <c r="BF120" s="19">
        <f>IFERROR(HLOOKUP(BF$1,'Nakladova matice_2018'!$A$1:$IW$188,93,FALSE),0)</f>
        <v>0</v>
      </c>
      <c r="BG120" s="19">
        <f>IFERROR(HLOOKUP(BG$1,'Nakladova matice_2018'!$A$1:$IW$188,93,FALSE),0)</f>
        <v>0</v>
      </c>
      <c r="BH120" s="19">
        <f>IFERROR(HLOOKUP(BH$1,'Nakladova matice_2018'!$A$1:$IW$188,93,FALSE),0)</f>
        <v>0</v>
      </c>
      <c r="BI120" s="19">
        <f>IFERROR(HLOOKUP(BI$1,'Nakladova matice_2018'!$A$1:$IW$188,93,FALSE),0)</f>
        <v>189500</v>
      </c>
      <c r="BJ120" s="19">
        <f>IFERROR(HLOOKUP(BJ$1,'Nakladova matice_2018'!$A$1:$IW$188,93,FALSE),0)</f>
        <v>0</v>
      </c>
      <c r="BK120" s="19">
        <f>IFERROR(HLOOKUP(BK$1,'Nakladova matice_2018'!$A$1:$IW$188,93,FALSE),0)</f>
        <v>0</v>
      </c>
      <c r="BL120" s="19">
        <f>IFERROR(HLOOKUP(BL$1,'Nakladova matice_2018'!$A$1:$IW$188,93,FALSE),0)</f>
        <v>0</v>
      </c>
      <c r="BM120" s="19">
        <f>IFERROR(HLOOKUP(BM$1,'Nakladova matice_2018'!$A$1:$IW$188,93,FALSE),0)</f>
        <v>203200</v>
      </c>
      <c r="BN120" s="19">
        <f>IFERROR(HLOOKUP(BN$1,'Nakladova matice_2018'!$A$1:$IW$188,93,FALSE),0)</f>
        <v>0</v>
      </c>
      <c r="BO120" s="19">
        <f>IFERROR(HLOOKUP(BO$1,'Nakladova matice_2018'!$A$1:$IW$188,93,FALSE),0)</f>
        <v>0</v>
      </c>
      <c r="BP120" s="19">
        <f>IFERROR(HLOOKUP(BP$1,'Nakladova matice_2018'!$A$1:$IW$188,93,FALSE),0)</f>
        <v>0</v>
      </c>
      <c r="BQ120" s="19">
        <f>IFERROR(HLOOKUP(BQ$1,'Nakladova matice_2018'!$A$1:$IW$188,93,FALSE),0)</f>
        <v>108360</v>
      </c>
      <c r="BR120" s="19">
        <f>IFERROR(HLOOKUP(BR$1,'Nakladova matice_2018'!$A$1:$IW$188,93,FALSE),0)</f>
        <v>0</v>
      </c>
      <c r="BS120" s="19">
        <f>IFERROR(HLOOKUP(BS$1,'Nakladova matice_2018'!$A$1:$IW$188,93,FALSE),0)</f>
        <v>0</v>
      </c>
      <c r="BT120" s="19">
        <f>IFERROR(HLOOKUP(BT$1,'Nakladova matice_2018'!$A$1:$IW$188,93,FALSE),0)</f>
        <v>3630274</v>
      </c>
      <c r="BU120" s="19">
        <f>IFERROR(HLOOKUP(BU$1,'Nakladova matice_2018'!$A$1:$IW$188,93,FALSE),0)</f>
        <v>0</v>
      </c>
      <c r="BV120" s="19">
        <f>IFERROR(HLOOKUP(BV$1,'Nakladova matice_2018'!$A$1:$IW$188,93,FALSE),0)</f>
        <v>0</v>
      </c>
      <c r="BW120" s="19">
        <f>IFERROR(HLOOKUP(BW$1,'Nakladova matice_2018'!$A$1:$IW$188,93,FALSE),0)</f>
        <v>0</v>
      </c>
      <c r="BX120" s="19">
        <f>IFERROR(HLOOKUP(BX$1,'Nakladova matice_2018'!$A$1:$IW$188,93,FALSE),0)</f>
        <v>57100</v>
      </c>
      <c r="BY120" s="19">
        <f>IFERROR(HLOOKUP(BY$1,'Nakladova matice_2018'!$A$1:$IW$188,93,FALSE),0)</f>
        <v>0</v>
      </c>
      <c r="BZ120" s="19">
        <f>IFERROR(HLOOKUP(BZ$1,'Nakladova matice_2018'!$A$1:$IW$188,93,FALSE),0)</f>
        <v>0</v>
      </c>
      <c r="CA120" s="19">
        <f>IFERROR(HLOOKUP(CA$1,'Nakladova matice_2018'!$A$1:$IW$188,93,FALSE),0)</f>
        <v>0</v>
      </c>
      <c r="CB120" s="19">
        <f>IFERROR(HLOOKUP(CB$1,'Nakladova matice_2018'!$A$1:$IW$188,93,FALSE),0)</f>
        <v>0</v>
      </c>
      <c r="CC120" s="19">
        <f>IFERROR(HLOOKUP(CC$1,'Nakladova matice_2018'!$A$1:$IW$188,93,FALSE),0)</f>
        <v>5772</v>
      </c>
      <c r="CD120" s="19">
        <f>IFERROR(HLOOKUP(CD$1,'Nakladova matice_2018'!$A$1:$IW$188,93,FALSE),0)</f>
        <v>25600</v>
      </c>
      <c r="CE120" s="19">
        <f>IFERROR(HLOOKUP(CE$1,'Nakladova matice_2018'!$A$1:$IW$188,93,FALSE),0)</f>
        <v>120552</v>
      </c>
      <c r="CF120" s="19">
        <f>IFERROR(HLOOKUP(CF$1,'Nakladova matice_2018'!$A$1:$IW$188,93,FALSE),0)</f>
        <v>0</v>
      </c>
      <c r="CG120" s="19">
        <f>IFERROR(HLOOKUP(CG$1,'Nakladova matice_2018'!$A$1:$IW$188,93,FALSE),0)</f>
        <v>81876</v>
      </c>
      <c r="CH120" s="19">
        <f>IFERROR(HLOOKUP(CH$1,'Nakladova matice_2018'!$A$1:$IW$188,93,FALSE),0)</f>
        <v>41400</v>
      </c>
      <c r="CI120" s="19">
        <f>IFERROR(HLOOKUP(CI$1,'Nakladova matice_2018'!$A$1:$IW$188,93,FALSE),0)</f>
        <v>330000</v>
      </c>
      <c r="CJ120" s="19">
        <f>IFERROR(HLOOKUP(CJ$1,'Nakladova matice_2018'!$A$1:$IW$188,93,FALSE),0)</f>
        <v>1000</v>
      </c>
      <c r="CK120" s="19">
        <f>IFERROR(HLOOKUP(CK$1,'Nakladova matice_2018'!$A$1:$IW$188,93,FALSE),0)</f>
        <v>28448</v>
      </c>
      <c r="CL120" s="19">
        <f>IFERROR(HLOOKUP(CL$1,'Nakladova matice_2018'!$A$1:$IW$188,93,FALSE),0)</f>
        <v>20000</v>
      </c>
      <c r="CM120" s="19">
        <f>IFERROR(HLOOKUP(CM$1,'Nakladova matice_2018'!$A$1:$IW$188,93,FALSE),0)</f>
        <v>1600</v>
      </c>
      <c r="CN120" s="19">
        <f>IFERROR(HLOOKUP(CN$1,'Nakladova matice_2018'!$A$1:$IW$188,93,FALSE),0)</f>
        <v>46000</v>
      </c>
      <c r="CO120" s="19">
        <f>IFERROR(HLOOKUP(CO$1,'Nakladova matice_2018'!$A$1:$IW$188,93,FALSE),0)</f>
        <v>0</v>
      </c>
      <c r="CP120" s="19">
        <f>IFERROR(HLOOKUP(CP$1,'Nakladova matice_2018'!$A$1:$IW$188,93,FALSE),0)</f>
        <v>0</v>
      </c>
      <c r="CQ120" s="19">
        <f>IFERROR(HLOOKUP(CQ$1,'Nakladova matice_2018'!$A$1:$IW$188,93,FALSE),0)</f>
        <v>0</v>
      </c>
      <c r="CR120" s="19">
        <f>IFERROR(HLOOKUP(CR$1,'Nakladova matice_2018'!$A$1:$IW$188,93,FALSE),0)</f>
        <v>0</v>
      </c>
      <c r="CS120" s="19">
        <f>IFERROR(HLOOKUP(CS$1,'Nakladova matice_2018'!$A$1:$IW$188,93,FALSE),0)</f>
        <v>0</v>
      </c>
      <c r="CT120" s="19">
        <f>IFERROR(HLOOKUP(CT$1,'Nakladova matice_2018'!$A$1:$IW$188,93,FALSE),0)</f>
        <v>945834</v>
      </c>
      <c r="CU120" s="19">
        <f>IFERROR(HLOOKUP(CU$1,'Nakladova matice_2018'!$A$1:$IW$188,93,FALSE),0)</f>
        <v>149100</v>
      </c>
      <c r="CV120" s="19">
        <f>IFERROR(HLOOKUP(CV$1,'Nakladova matice_2018'!$A$1:$IW$188,93,FALSE),0)</f>
        <v>1101375</v>
      </c>
      <c r="CW120" s="19">
        <f>IFERROR(HLOOKUP(CW$1,'Nakladova matice_2018'!$A$1:$IW$188,93,FALSE),0)</f>
        <v>0</v>
      </c>
      <c r="CX120" s="19">
        <f>IFERROR(HLOOKUP(CX$1,'Nakladova matice_2018'!$A$1:$IW$188,93,FALSE),0)</f>
        <v>0</v>
      </c>
      <c r="CY120" s="19">
        <f>IFERROR(HLOOKUP(CY$1,'Nakladova matice_2018'!$A$1:$IW$188,93,FALSE),0)</f>
        <v>0</v>
      </c>
      <c r="CZ120" s="19">
        <f>IFERROR(HLOOKUP(CZ$1,'Nakladova matice_2018'!$A$1:$IW$188,93,FALSE),0)</f>
        <v>0</v>
      </c>
      <c r="DA120" s="19">
        <f>IFERROR(HLOOKUP(DA$1,'Nakladova matice_2018'!$A$1:$IW$188,93,FALSE),0)</f>
        <v>414450</v>
      </c>
      <c r="DB120" s="19">
        <f>IFERROR(HLOOKUP(DB$1,'Nakladova matice_2018'!$A$1:$IW$188,93,FALSE),0)</f>
        <v>577629</v>
      </c>
      <c r="DC120" s="19">
        <f>IFERROR(HLOOKUP(DC$1,'Nakladova matice_2018'!$A$1:$IW$188,93,FALSE),0)</f>
        <v>0</v>
      </c>
      <c r="DD120" s="19">
        <f>IFERROR(HLOOKUP(DD$1,'Nakladova matice_2018'!$A$1:$IW$188,93,FALSE),0)</f>
        <v>0</v>
      </c>
      <c r="DE120" s="19">
        <f>IFERROR(HLOOKUP(DE$1,'Nakladova matice_2018'!$A$1:$IW$188,93,FALSE),0)</f>
        <v>0</v>
      </c>
      <c r="DF120" s="19">
        <f>IFERROR(HLOOKUP(DF$1,'Nakladova matice_2018'!$A$1:$IW$188,93,FALSE),0)</f>
        <v>0</v>
      </c>
      <c r="DG120" s="19">
        <f>IFERROR(HLOOKUP(DG$1,'Nakladova matice_2018'!$A$1:$IW$188,93,FALSE),0)</f>
        <v>50610</v>
      </c>
      <c r="DH120" s="19">
        <f>IFERROR(HLOOKUP(DH$1,'Nakladova matice_2018'!$A$1:$IW$188,93,FALSE),0)</f>
        <v>0</v>
      </c>
      <c r="DI120" s="19">
        <f>IFERROR(HLOOKUP(DI$1,'Nakladova matice_2018'!$A$1:$IW$188,93,FALSE),0)</f>
        <v>0</v>
      </c>
      <c r="DJ120" s="19">
        <f>IFERROR(HLOOKUP(DJ$1,'Nakladova matice_2018'!$A$1:$IW$188,93,FALSE),0)</f>
        <v>324850</v>
      </c>
      <c r="DK120" s="19">
        <f>IFERROR(HLOOKUP(DK$1,'Nakladova matice_2018'!$A$1:$IW$188,93,FALSE),0)</f>
        <v>97050</v>
      </c>
      <c r="DL120" s="19">
        <f>IFERROR(HLOOKUP(DL$1,'Nakladova matice_2018'!$A$1:$IW$188,93,FALSE),0)</f>
        <v>311870</v>
      </c>
      <c r="DM120" s="19">
        <f>IFERROR(HLOOKUP(DM$1,'Nakladova matice_2018'!$A$1:$IW$188,93,FALSE),0)</f>
        <v>118650</v>
      </c>
      <c r="DN120" s="19">
        <f>IFERROR(HLOOKUP(DN$1,'Nakladova matice_2018'!$A$1:$IW$188,93,FALSE),0)</f>
        <v>61400</v>
      </c>
      <c r="DO120" s="19">
        <f>IFERROR(HLOOKUP(DO$1,'Nakladova matice_2018'!$A$1:$IW$188,93,FALSE),0)</f>
        <v>0</v>
      </c>
      <c r="DP120" s="19">
        <f>IFERROR(HLOOKUP(DP$1,'Nakladova matice_2018'!$A$1:$IW$188,93,FALSE),0)</f>
        <v>345950</v>
      </c>
      <c r="DQ120" s="19">
        <f>IFERROR(HLOOKUP(DQ$1,'Nakladova matice_2018'!$A$1:$IW$188,93,FALSE),0)</f>
        <v>481500</v>
      </c>
      <c r="DR120" s="19">
        <f>IFERROR(HLOOKUP(DR$1,'Nakladova matice_2018'!$A$1:$IW$188,93,FALSE),0)</f>
        <v>1101186</v>
      </c>
      <c r="DS120" s="19">
        <f>IFERROR(HLOOKUP(DS$1,'Nakladova matice_2018'!$A$1:$IW$188,93,FALSE),0)</f>
        <v>323721</v>
      </c>
      <c r="DT120" s="19">
        <f>IFERROR(HLOOKUP(DT$1,'Nakladova matice_2018'!$A$1:$IW$188,93,FALSE),0)</f>
        <v>0</v>
      </c>
      <c r="DU120" s="19">
        <f>IFERROR(HLOOKUP(DU$1,'Nakladova matice_2018'!$A$1:$IW$188,93,FALSE),0)</f>
        <v>179800</v>
      </c>
      <c r="DV120" s="19">
        <f>IFERROR(HLOOKUP(DV$1,'Nakladova matice_2018'!$A$1:$IW$188,93,FALSE),0)</f>
        <v>72600</v>
      </c>
      <c r="DW120" s="19">
        <f>IFERROR(HLOOKUP(DW$1,'Nakladova matice_2018'!$A$1:$IW$188,93,FALSE),0)</f>
        <v>1261973</v>
      </c>
      <c r="DX120" s="19">
        <f>IFERROR(HLOOKUP(DX$1,'Nakladova matice_2018'!$A$1:$IW$188,93,FALSE),0)</f>
        <v>55100</v>
      </c>
      <c r="DY120" s="19">
        <f>IFERROR(HLOOKUP(DY$1,'Nakladova matice_2018'!$A$1:$IW$188,93,FALSE),0)</f>
        <v>87160</v>
      </c>
      <c r="DZ120" s="19">
        <f>IFERROR(HLOOKUP(DZ$1,'Nakladova matice_2018'!$A$1:$IW$188,93,FALSE),0)</f>
        <v>1078460</v>
      </c>
      <c r="EA120" s="19">
        <f>IFERROR(HLOOKUP(EA$1,'Nakladova matice_2018'!$A$1:$IW$188,93,FALSE),0)</f>
        <v>43000</v>
      </c>
      <c r="EB120" s="19">
        <f>IFERROR(HLOOKUP(EB$1,'Nakladova matice_2018'!$A$1:$IW$188,93,FALSE),0)</f>
        <v>18600</v>
      </c>
      <c r="EC120" s="19">
        <f>IFERROR(HLOOKUP(EC$1,'Nakladova matice_2018'!$A$1:$IW$188,93,FALSE),0)</f>
        <v>0</v>
      </c>
      <c r="ED120" s="19">
        <f>IFERROR(HLOOKUP(ED$1,'Nakladova matice_2018'!$A$1:$IW$188,93,FALSE),0)</f>
        <v>91900</v>
      </c>
      <c r="EE120" s="19">
        <f>IFERROR(HLOOKUP(EE$1,'Nakladova matice_2018'!$A$1:$IW$188,93,FALSE),0)</f>
        <v>132300</v>
      </c>
      <c r="EF120" s="19">
        <f>IFERROR(HLOOKUP(EF$1,'Nakladova matice_2018'!$A$1:$IW$188,93,FALSE),0)</f>
        <v>0</v>
      </c>
      <c r="EG120" s="19">
        <f>IFERROR(HLOOKUP(EG$1,'Nakladova matice_2018'!$A$1:$IW$188,93,FALSE),0)</f>
        <v>127916</v>
      </c>
      <c r="EH120" s="19">
        <f>IFERROR(HLOOKUP(EH$1,'Nakladova matice_2018'!$A$1:$IW$188,93,FALSE),0)</f>
        <v>123150</v>
      </c>
      <c r="EI120" s="19">
        <f>IFERROR(HLOOKUP(EI$1,'Nakladova matice_2018'!$A$1:$IW$188,93,FALSE),0)</f>
        <v>0</v>
      </c>
      <c r="EJ120" s="19">
        <f>IFERROR(HLOOKUP(EJ$1,'Nakladova matice_2018'!$A$1:$IW$188,93,FALSE),0)</f>
        <v>280640</v>
      </c>
      <c r="EK120" s="19">
        <f>IFERROR(HLOOKUP(EK$1,'Nakladova matice_2018'!$A$1:$IW$188,93,FALSE),0)</f>
        <v>435870</v>
      </c>
      <c r="EL120" s="19">
        <f>IFERROR(HLOOKUP(EL$1,'Nakladova matice_2018'!$A$1:$IW$188,93,FALSE),0)</f>
        <v>0</v>
      </c>
      <c r="EM120" s="19">
        <f>IFERROR(HLOOKUP(EM$1,'Nakladova matice_2018'!$A$1:$IW$188,93,FALSE),0)</f>
        <v>0</v>
      </c>
      <c r="EN120" s="19">
        <f>IFERROR(HLOOKUP(EN$1,'Nakladova matice_2018'!$A$1:$IW$188,93,FALSE),0)</f>
        <v>0</v>
      </c>
      <c r="EO120" s="19">
        <f>IFERROR(HLOOKUP(EO$1,'Nakladova matice_2018'!$A$1:$IW$188,93,FALSE),0)</f>
        <v>240825</v>
      </c>
      <c r="EP120" s="19">
        <f>IFERROR(HLOOKUP(EP$1,'Nakladova matice_2018'!$A$1:$IW$188,93,FALSE),0)</f>
        <v>0</v>
      </c>
      <c r="EQ120" s="19">
        <f>IFERROR(HLOOKUP(EQ$1,'Nakladova matice_2018'!$A$1:$IW$188,93,FALSE),0)</f>
        <v>0</v>
      </c>
      <c r="ER120" s="19">
        <f>IFERROR(HLOOKUP(ER$1,'Nakladova matice_2018'!$A$1:$IW$188,93,FALSE),0)</f>
        <v>752280</v>
      </c>
      <c r="ES120" s="19">
        <f>IFERROR(HLOOKUP(ES$1,'Nakladova matice_2018'!$A$1:$IW$188,93,FALSE),0)</f>
        <v>1088440</v>
      </c>
      <c r="ET120" s="19">
        <f>IFERROR(HLOOKUP(ET$1,'Nakladova matice_2018'!$A$1:$IW$188,93,FALSE),0)</f>
        <v>0</v>
      </c>
      <c r="EU120" s="19">
        <f>IFERROR(HLOOKUP(EU$1,'Nakladova matice_2018'!$A$1:$IW$188,93,FALSE),0)</f>
        <v>0</v>
      </c>
      <c r="EV120" s="19">
        <f>IFERROR(HLOOKUP(EV$1,'Nakladova matice_2018'!$A$1:$IW$188,93,FALSE),0)</f>
        <v>0</v>
      </c>
      <c r="EW120" s="19">
        <f>IFERROR(HLOOKUP(EW$1,'Nakladova matice_2018'!$A$1:$IW$188,93,FALSE),0)</f>
        <v>73250</v>
      </c>
      <c r="EX120" s="19">
        <f>IFERROR(HLOOKUP(EX$1,'Nakladova matice_2018'!$A$1:$IW$188,93,FALSE),0)</f>
        <v>0</v>
      </c>
      <c r="EY120" s="19">
        <f>IFERROR(HLOOKUP(EY$1,'Nakladova matice_2018'!$A$1:$IW$188,93,FALSE),0)</f>
        <v>0</v>
      </c>
      <c r="EZ120" s="19">
        <f>IFERROR(HLOOKUP(EZ$1,'Nakladova matice_2018'!$A$1:$IW$188,93,FALSE),0)</f>
        <v>77400</v>
      </c>
      <c r="FA120" s="19">
        <f>IFERROR(HLOOKUP(FA$1,'Nakladova matice_2018'!$A$1:$IW$188,93,FALSE),0)</f>
        <v>0</v>
      </c>
      <c r="FB120" s="19">
        <f>IFERROR(HLOOKUP(FB$1,'Nakladova matice_2018'!$A$1:$IW$188,93,FALSE),0)</f>
        <v>264575</v>
      </c>
      <c r="FC120" s="19">
        <f>IFERROR(HLOOKUP(FC$1,'Nakladova matice_2018'!$A$1:$IW$188,93,FALSE),0)</f>
        <v>68650</v>
      </c>
      <c r="FD120" s="19">
        <f>IFERROR(HLOOKUP(FD$1,'Nakladova matice_2018'!$A$1:$IW$188,93,FALSE),0)</f>
        <v>0</v>
      </c>
      <c r="FE120" s="19">
        <f>IFERROR(HLOOKUP(FE$1,'Nakladova matice_2018'!$A$1:$IW$188,93,FALSE),0)</f>
        <v>15500</v>
      </c>
      <c r="FF120" s="19">
        <f>IFERROR(HLOOKUP(FF$1,'Nakladova matice_2018'!$A$1:$IW$188,93,FALSE),0)</f>
        <v>690760</v>
      </c>
      <c r="FG120" s="19">
        <f>IFERROR(HLOOKUP(FG$1,'Nakladova matice_2018'!$A$1:$IW$188,93,FALSE),0)</f>
        <v>0</v>
      </c>
      <c r="FH120" s="19">
        <f>IFERROR(HLOOKUP(FH$1,'Nakladova matice_2018'!$A$1:$IW$188,93,FALSE),0)</f>
        <v>0</v>
      </c>
      <c r="FI120" s="19">
        <f>IFERROR(HLOOKUP(FI$1,'Nakladova matice_2018'!$A$1:$IW$188,93,FALSE),0)</f>
        <v>194800</v>
      </c>
      <c r="FJ120" s="19">
        <f>IFERROR(HLOOKUP(FJ$1,'Nakladova matice_2018'!$A$1:$IW$188,93,FALSE),0)</f>
        <v>61700</v>
      </c>
      <c r="FK120" s="19">
        <f>IFERROR(HLOOKUP(FK$1,'Nakladova matice_2018'!$A$1:$IW$188,93,FALSE),0)</f>
        <v>0</v>
      </c>
      <c r="FL120" s="19">
        <f>IFERROR(HLOOKUP(FL$1,'Nakladova matice_2018'!$A$1:$IW$188,93,FALSE),0)</f>
        <v>55560</v>
      </c>
      <c r="FM120" s="19">
        <f>IFERROR(HLOOKUP(FM$1,'Nakladova matice_2018'!$A$1:$IW$188,93,FALSE),0)</f>
        <v>0</v>
      </c>
      <c r="FN120" s="19">
        <f>IFERROR(HLOOKUP(FN$1,'Nakladova matice_2018'!$A$1:$IW$188,93,FALSE),0)</f>
        <v>39300</v>
      </c>
      <c r="FO120" s="19">
        <f>IFERROR(HLOOKUP(FO$1,'Nakladova matice_2018'!$A$1:$IW$188,93,FALSE),0)</f>
        <v>693900</v>
      </c>
      <c r="FP120" s="19">
        <f>IFERROR(HLOOKUP(FP$1,'Nakladova matice_2018'!$A$1:$IW$188,93,FALSE),0)</f>
        <v>0</v>
      </c>
      <c r="FQ120" s="19">
        <f>IFERROR(HLOOKUP(FQ$1,'Nakladova matice_2018'!$A$1:$IW$188,93,FALSE),0)</f>
        <v>228275</v>
      </c>
      <c r="FR120" s="19">
        <f>IFERROR(HLOOKUP(FR$1,'Nakladova matice_2018'!$A$1:$IW$188,93,FALSE),0)</f>
        <v>0</v>
      </c>
      <c r="FS120" s="19">
        <f>IFERROR(HLOOKUP(FS$1,'Nakladova matice_2018'!$A$1:$IW$188,93,FALSE),0)</f>
        <v>26900</v>
      </c>
      <c r="FT120" s="19">
        <f>IFERROR(HLOOKUP(FT$1,'Nakladova matice_2018'!$A$1:$IW$188,93,FALSE),0)</f>
        <v>549050</v>
      </c>
      <c r="FU120" s="19">
        <f>IFERROR(HLOOKUP(FU$1,'Nakladova matice_2018'!$A$1:$IW$188,93,FALSE),0)</f>
        <v>174080</v>
      </c>
      <c r="FV120" s="19">
        <f>IFERROR(HLOOKUP(FV$1,'Nakladova matice_2018'!$A$1:$IW$188,93,FALSE),0)</f>
        <v>67915</v>
      </c>
      <c r="FW120" s="19">
        <f>IFERROR(HLOOKUP(FW$1,'Nakladova matice_2018'!$A$1:$IW$188,93,FALSE),0)</f>
        <v>129900</v>
      </c>
      <c r="FX120" s="19">
        <f>IFERROR(HLOOKUP(FX$1,'Nakladova matice_2018'!$A$1:$IW$188,93,FALSE),0)</f>
        <v>172000</v>
      </c>
      <c r="FY120" s="19">
        <f>IFERROR(HLOOKUP(FY$1,'Nakladova matice_2018'!$A$1:$IW$188,93,FALSE),0)</f>
        <v>207330</v>
      </c>
      <c r="FZ120" s="19">
        <f>IFERROR(HLOOKUP(FZ$1,'Nakladova matice_2018'!$A$1:$IW$188,93,FALSE),0)</f>
        <v>0</v>
      </c>
      <c r="GA120" s="19">
        <f>IFERROR(HLOOKUP(GA$1,'Nakladova matice_2018'!$A$1:$IW$188,93,FALSE),0)</f>
        <v>4989429</v>
      </c>
      <c r="GB120" s="19">
        <f>IFERROR(HLOOKUP(GB$1,'Nakladova matice_2018'!$A$1:$IW$188,93,FALSE),0)</f>
        <v>823656</v>
      </c>
      <c r="GC120" s="19">
        <f>IFERROR(HLOOKUP(GC$1,'Nakladova matice_2018'!$A$1:$IW$188,93,FALSE),0)</f>
        <v>246176</v>
      </c>
      <c r="GD120" s="19">
        <f>IFERROR(HLOOKUP(GD$1,'Nakladova matice_2018'!$A$1:$IW$188,93,FALSE),0)</f>
        <v>12200</v>
      </c>
      <c r="GE120" s="19">
        <f>IFERROR(HLOOKUP(GE$1,'Nakladova matice_2018'!$A$1:$IW$188,93,FALSE),0)</f>
        <v>0</v>
      </c>
      <c r="GF120" s="19">
        <f>IFERROR(HLOOKUP(GF$1,'Nakladova matice_2018'!$A$1:$IW$188,93,FALSE),0)</f>
        <v>0</v>
      </c>
      <c r="GG120" s="19">
        <f>IFERROR(HLOOKUP(GG$1,'Nakladova matice_2018'!$A$1:$IW$188,93,FALSE),0)</f>
        <v>0</v>
      </c>
      <c r="GH120" s="19">
        <f>IFERROR(HLOOKUP(GH$1,'Nakladova matice_2018'!$A$1:$IW$188,93,FALSE),0)</f>
        <v>0</v>
      </c>
      <c r="GI120" s="19">
        <f>IFERROR(HLOOKUP(GI$1,'Nakladova matice_2018'!$A$1:$IW$188,93,FALSE),0)</f>
        <v>1346760</v>
      </c>
      <c r="GJ120" s="19">
        <f>IFERROR(HLOOKUP(GJ$1,'Nakladova matice_2018'!$A$1:$IW$188,93,FALSE),0)</f>
        <v>564150</v>
      </c>
      <c r="GK120" s="19">
        <f>IFERROR(HLOOKUP(GK$1,'Nakladova matice_2018'!$A$1:$IW$188,93,FALSE),0)</f>
        <v>853000</v>
      </c>
      <c r="GL120" s="19">
        <f>IFERROR(HLOOKUP(GL$1,'Nakladova matice_2018'!$A$1:$IW$188,93,FALSE),0)</f>
        <v>0</v>
      </c>
      <c r="GM120" s="19">
        <f>IFERROR(HLOOKUP(GM$1,'Nakladova matice_2018'!$A$1:$IW$188,93,FALSE),0)</f>
        <v>50700</v>
      </c>
      <c r="GN120" s="19">
        <f>IFERROR(HLOOKUP(GN$1,'Nakladova matice_2018'!$A$1:$IW$188,93,FALSE),0)</f>
        <v>0</v>
      </c>
      <c r="GO120" s="19">
        <f>IFERROR(HLOOKUP(GO$1,'Nakladova matice_2018'!$A$1:$IW$188,93,FALSE),0)</f>
        <v>0</v>
      </c>
      <c r="GP120" s="19">
        <f>IFERROR(HLOOKUP(GP$1,'Nakladova matice_2018'!$A$1:$IW$188,93,FALSE),0)</f>
        <v>0</v>
      </c>
      <c r="GQ120" s="19">
        <f>IFERROR(HLOOKUP(GQ$1,'Nakladova matice_2018'!$A$1:$IW$188,93,FALSE),0)</f>
        <v>1010140</v>
      </c>
      <c r="GR120" s="19">
        <f>IFERROR(HLOOKUP(GR$1,'Nakladova matice_2018'!$A$1:$IW$188,93,FALSE),0)</f>
        <v>0</v>
      </c>
      <c r="GS120" s="19">
        <f>IFERROR(HLOOKUP(GS$1,'Nakladova matice_2018'!$A$1:$IW$188,93,FALSE),0)</f>
        <v>0</v>
      </c>
      <c r="GT120" s="19">
        <f>IFERROR(HLOOKUP(GT$1,'Nakladova matice_2018'!$A$1:$IW$188,93,FALSE),0)</f>
        <v>0</v>
      </c>
      <c r="GU120" s="19">
        <f>IFERROR(HLOOKUP(GU$1,'Nakladova matice_2018'!$A$1:$IW$188,93,FALSE),0)</f>
        <v>39480</v>
      </c>
      <c r="GV120" s="19">
        <f>IFERROR(HLOOKUP(GV$1,'Nakladova matice_2018'!$A$1:$IW$188,93,FALSE),0)</f>
        <v>0</v>
      </c>
      <c r="GW120" s="19">
        <f>IFERROR(HLOOKUP(GW$1,'Nakladova matice_2018'!$A$1:$IW$188,93,FALSE),0)</f>
        <v>0</v>
      </c>
      <c r="GX120" s="19">
        <f>IFERROR(HLOOKUP(GX$1,'Nakladova matice_2018'!$A$1:$IW$188,93,FALSE),0)</f>
        <v>0</v>
      </c>
      <c r="GY120" s="19">
        <f>IFERROR(HLOOKUP(GY$1,'Nakladova matice_2018'!$A$1:$IW$188,93,FALSE),0)</f>
        <v>0</v>
      </c>
      <c r="GZ120" s="19">
        <f>IFERROR(HLOOKUP(GZ$1,'Nakladova matice_2018'!$A$1:$IW$188,93,FALSE),0)</f>
        <v>353120</v>
      </c>
      <c r="HA120" s="19">
        <f>IFERROR(HLOOKUP(HA$1,'Nakladova matice_2018'!$A$1:$IW$188,93,FALSE),0)</f>
        <v>40000</v>
      </c>
      <c r="HB120" s="19">
        <f>IFERROR(HLOOKUP(HB$1,'Nakladova matice_2018'!$A$1:$IW$188,93,FALSE),0)</f>
        <v>0</v>
      </c>
      <c r="HC120" s="19">
        <f>IFERROR(HLOOKUP(HC$1,'Nakladova matice_2018'!$A$1:$IW$188,93,FALSE),0)</f>
        <v>108000</v>
      </c>
      <c r="HD120" s="19">
        <f>IFERROR(HLOOKUP(HD$1,'Nakladova matice_2018'!$A$1:$IW$188,93,FALSE),0)</f>
        <v>28050</v>
      </c>
      <c r="HE120" s="19">
        <f>IFERROR(HLOOKUP(HE$1,'Nakladova matice_2018'!$A$1:$IW$188,93,FALSE),0)</f>
        <v>32700</v>
      </c>
      <c r="HF120" s="19">
        <f>IFERROR(HLOOKUP(HF$1,'Nakladova matice_2018'!$A$1:$IW$188,93,FALSE),0)</f>
        <v>298265</v>
      </c>
      <c r="HG120" s="19">
        <f>IFERROR(HLOOKUP(HG$1,'Nakladova matice_2018'!$A$1:$IW$188,93,FALSE),0)</f>
        <v>0</v>
      </c>
      <c r="HH120" s="19">
        <f>IFERROR(HLOOKUP(HH$1,'Nakladova matice_2018'!$A$1:$IW$188,93,FALSE),0)</f>
        <v>0</v>
      </c>
      <c r="HI120" s="19">
        <f>IFERROR(HLOOKUP(HI$1,'Nakladova matice_2018'!$A$1:$IW$188,93,FALSE),0)</f>
        <v>0</v>
      </c>
      <c r="HJ120" s="19">
        <f>IFERROR(HLOOKUP(HJ$1,'Nakladova matice_2018'!$A$1:$IW$188,93,FALSE),0)</f>
        <v>1191049</v>
      </c>
      <c r="HK120" s="19">
        <f>IFERROR(HLOOKUP(HK$1,'Nakladova matice_2018'!$A$1:$IW$188,93,FALSE),0)</f>
        <v>225241</v>
      </c>
      <c r="HL120" s="19">
        <f>IFERROR(HLOOKUP(HL$1,'Nakladova matice_2018'!$A$1:$IW$188,93,FALSE),0)</f>
        <v>0</v>
      </c>
      <c r="HM120" s="19">
        <f>IFERROR(HLOOKUP(HM$1,'Nakladova matice_2018'!$A$1:$IW$188,93,FALSE),0)</f>
        <v>0</v>
      </c>
      <c r="HN120" s="19">
        <f>IFERROR(HLOOKUP(HN$1,'Nakladova matice_2018'!$A$1:$IW$188,93,FALSE),0)</f>
        <v>0</v>
      </c>
      <c r="HO120" s="19">
        <f>IFERROR(HLOOKUP(HO$1,'Nakladova matice_2018'!$A$1:$IW$188,93,FALSE),0)</f>
        <v>0</v>
      </c>
      <c r="HP120" s="19">
        <f>IFERROR(HLOOKUP(HP$1,'Nakladova matice_2018'!$A$1:$IW$188,93,FALSE),0)</f>
        <v>0</v>
      </c>
      <c r="HQ120" s="19">
        <f>IFERROR(HLOOKUP(HQ$1,'Nakladova matice_2018'!$A$1:$IW$188,93,FALSE),0)</f>
        <v>0</v>
      </c>
      <c r="HR120" s="19">
        <f>IFERROR(HLOOKUP(HR$1,'Nakladova matice_2018'!$A$1:$IW$188,93,FALSE),0)</f>
        <v>0</v>
      </c>
      <c r="HS120" s="19">
        <f>IFERROR(HLOOKUP(HS$1,'Nakladova matice_2018'!$A$1:$IW$188,93,FALSE),0)</f>
        <v>0</v>
      </c>
      <c r="HT120" s="19">
        <f>IFERROR(HLOOKUP(HT$1,'Nakladova matice_2018'!$A$1:$IW$188,93,FALSE),0)</f>
        <v>500175</v>
      </c>
      <c r="HU120" s="19">
        <f>IFERROR(HLOOKUP(HU$1,'Nakladova matice_2018'!$A$1:$IW$188,93,FALSE),0)</f>
        <v>209628</v>
      </c>
      <c r="HV120" s="19">
        <f>IFERROR(HLOOKUP(HV$1,'Nakladova matice_2018'!$A$1:$IW$188,93,FALSE),0)</f>
        <v>277506</v>
      </c>
      <c r="HW120" s="19">
        <f>IFERROR(HLOOKUP(HW$1,'Nakladova matice_2018'!$A$1:$IW$188,93,FALSE),0)</f>
        <v>107074</v>
      </c>
      <c r="HX120" s="19">
        <f>IFERROR(HLOOKUP(HX$1,'Nakladova matice_2018'!$A$1:$IW$188,93,FALSE),0)</f>
        <v>344574</v>
      </c>
      <c r="HY120" s="19">
        <f>IFERROR(HLOOKUP(HY$1,'Nakladova matice_2018'!$A$1:$IW$188,93,FALSE),0)</f>
        <v>525204</v>
      </c>
      <c r="HZ120" s="19">
        <f>IFERROR(HLOOKUP(HZ$1,'Nakladova matice_2018'!$A$1:$IW$188,93,FALSE),0)</f>
        <v>0</v>
      </c>
      <c r="IA120" s="19">
        <f>IFERROR(HLOOKUP(IA$1,'Nakladova matice_2018'!$A$1:$IW$188,93,FALSE),0)</f>
        <v>205829</v>
      </c>
      <c r="IB120" s="19">
        <f>IFERROR(HLOOKUP(IB$1,'Nakladova matice_2018'!$A$1:$IW$188,93,FALSE),0)</f>
        <v>0</v>
      </c>
      <c r="IC120" s="19">
        <f>IFERROR(HLOOKUP(IC$1,'Nakladova matice_2018'!$A$1:$IW$188,93,FALSE),0)</f>
        <v>0</v>
      </c>
      <c r="ID120" s="19">
        <f>IFERROR(HLOOKUP(ID$1,'Nakladova matice_2018'!$A$1:$IW$188,93,FALSE),0)</f>
        <v>483912</v>
      </c>
      <c r="IE120" s="19">
        <f>IFERROR(HLOOKUP(IE$1,'Nakladova matice_2018'!$A$1:$IW$188,93,FALSE),0)</f>
        <v>0</v>
      </c>
      <c r="IF120" s="19">
        <f>IFERROR(HLOOKUP(IF$1,'Nakladova matice_2018'!$A$1:$IW$188,93,FALSE),0)</f>
        <v>0</v>
      </c>
      <c r="IG120" s="19">
        <f>IFERROR(HLOOKUP(IG$1,'Nakladova matice_2018'!$A$1:$IW$188,93,FALSE),0)</f>
        <v>43822</v>
      </c>
      <c r="IH120" s="19">
        <f>IFERROR(HLOOKUP(IH$1,'Nakladova matice_2018'!$A$1:$IW$188,93,FALSE),0)</f>
        <v>0</v>
      </c>
      <c r="II120" s="19">
        <f>IFERROR(HLOOKUP(II$1,'Nakladova matice_2018'!$A$1:$IW$188,93,FALSE),0)</f>
        <v>0</v>
      </c>
      <c r="IJ120" s="19">
        <f>IFERROR(HLOOKUP(IJ$1,'Nakladova matice_2018'!$A$1:$IW$188,93,FALSE),0)</f>
        <v>0</v>
      </c>
      <c r="IK120" s="19">
        <f>IFERROR(HLOOKUP(IK$1,'Nakladova matice_2018'!$A$1:$IW$188,93,FALSE),0)</f>
        <v>0</v>
      </c>
      <c r="IL120" s="19">
        <f>IFERROR(HLOOKUP(IL$1,'Nakladova matice_2018'!$A$1:$IW$188,93,FALSE),0)</f>
        <v>395401</v>
      </c>
      <c r="IM120" s="19">
        <f>IFERROR(HLOOKUP(IM$1,'Nakladova matice_2018'!$A$1:$IW$188,93,FALSE),0)</f>
        <v>30000</v>
      </c>
      <c r="IN120" s="19">
        <f>IFERROR(HLOOKUP(IN$1,'Nakladova matice_2018'!$A$1:$IW$188,93,FALSE),0)</f>
        <v>0</v>
      </c>
      <c r="IO120" s="19">
        <f>IFERROR(HLOOKUP(IO$1,'Nakladova matice_2018'!$A$1:$IW$188,93,FALSE),0)</f>
        <v>0</v>
      </c>
      <c r="IP120" s="19">
        <f>IFERROR(HLOOKUP(IP$1,'Nakladova matice_2018'!$A$1:$IW$188,93,FALSE),0)</f>
        <v>309514</v>
      </c>
      <c r="IQ120" s="19">
        <f>IFERROR(HLOOKUP(IQ$1,'Nakladova matice_2018'!$A$1:$IW$188,93,FALSE),0)</f>
        <v>219040</v>
      </c>
      <c r="IR120" s="19">
        <f>IFERROR(HLOOKUP(IR$1,'Nakladova matice_2018'!$A$1:$IW$188,93,FALSE),0)</f>
        <v>362076</v>
      </c>
      <c r="IS120" s="19">
        <f>IFERROR(HLOOKUP(IS$1,'Nakladova matice_2018'!$A$1:$IW$188,93,FALSE),0)</f>
        <v>73600</v>
      </c>
      <c r="IT120" s="19">
        <f>IFERROR(HLOOKUP(IT$1,'Nakladova matice_2018'!$A$1:$IW$188,93,FALSE),0)</f>
        <v>0</v>
      </c>
      <c r="IU120" s="19">
        <f>IFERROR(HLOOKUP(IU$1,'Nakladova matice_2018'!$A$1:$IW$188,93,FALSE),0)</f>
        <v>0</v>
      </c>
      <c r="IV120" s="19">
        <f>IFERROR(HLOOKUP(IV$1,'Nakladova matice_2018'!$A$1:$IW$188,93,FALSE),0)</f>
        <v>0</v>
      </c>
      <c r="IW120" s="19">
        <f>IFERROR(HLOOKUP(IW$1,'Nakladova matice_2018'!$A$1:$IW$188,93,FALSE),0)</f>
        <v>0</v>
      </c>
      <c r="IX120" s="19">
        <f>IFERROR(HLOOKUP(IX$1,'Nakladova matice_2018'!$A$1:$IW$188,93,FALSE),0)</f>
        <v>0</v>
      </c>
      <c r="IY120" s="19">
        <f>IFERROR(HLOOKUP(IY$1,'Nakladova matice_2018'!$A$1:$IW$188,93,FALSE),0)</f>
        <v>9405</v>
      </c>
      <c r="IZ120" s="19">
        <f>IFERROR(HLOOKUP(IZ$1,'Nakladova matice_2018'!$A$1:$IW$188,93,FALSE),0)</f>
        <v>180000</v>
      </c>
      <c r="JA120" s="19">
        <f>IFERROR(HLOOKUP(JA$1,'Nakladova matice_2018'!$A$1:$IW$188,93,FALSE),0)</f>
        <v>3720</v>
      </c>
      <c r="JB120" s="19">
        <f>IFERROR(HLOOKUP(JB$1,'Nakladova matice_2018'!$A$1:$IW$188,93,FALSE),0)</f>
        <v>0</v>
      </c>
      <c r="JC120" s="19">
        <f>IFERROR(HLOOKUP(JC$1,'Nakladova matice_2018'!$A$1:$IW$188,93,FALSE),0)</f>
        <v>0</v>
      </c>
      <c r="JD120" s="19">
        <f>IFERROR(HLOOKUP(JD$1,'Nakladova matice_2018'!$A$1:$IW$188,93,FALSE),0)</f>
        <v>0</v>
      </c>
      <c r="JE120" s="19">
        <f>IFERROR(HLOOKUP(JE$1,'Nakladova matice_2018'!$A$1:$IW$188,93,FALSE),0)</f>
        <v>0</v>
      </c>
      <c r="JF120" s="19">
        <f>IFERROR(HLOOKUP(JF$1,'Nakladova matice_2018'!$A$1:$IW$188,93,FALSE),0)</f>
        <v>0</v>
      </c>
      <c r="JG120" s="19">
        <f>IFERROR(HLOOKUP(JG$1,'Nakladova matice_2018'!$A$1:$IW$188,93,FALSE),0)</f>
        <v>105000</v>
      </c>
      <c r="JH120" s="19">
        <f>IFERROR(HLOOKUP(JH$1,'Nakladova matice_2018'!$A$1:$IW$188,93,FALSE),0)</f>
        <v>0</v>
      </c>
      <c r="JI120" s="19">
        <f>IFERROR(HLOOKUP(JI$1,'Nakladova matice_2018'!$A$1:$IW$188,93,FALSE),0)</f>
        <v>0</v>
      </c>
      <c r="JJ120" s="19">
        <f>IFERROR(HLOOKUP(JJ$1,'Nakladova matice_2018'!$A$1:$IW$188,93,FALSE),0)</f>
        <v>6000</v>
      </c>
      <c r="JK120" s="19">
        <f>IFERROR(HLOOKUP(JK$1,'Nakladova matice_2018'!$A$1:$IW$188,93,FALSE),0)</f>
        <v>83390</v>
      </c>
      <c r="JL120" s="19">
        <f>IFERROR(HLOOKUP(JL$1,'Nakladova matice_2018'!$A$1:$IW$188,93,FALSE),0)</f>
        <v>0</v>
      </c>
      <c r="JM120" s="19">
        <f>IFERROR(HLOOKUP(JM$1,'Nakladova matice_2018'!$A$1:$IW$188,93,FALSE),0)</f>
        <v>30000</v>
      </c>
      <c r="JN120" s="19">
        <f>IFERROR(HLOOKUP(JN$1,'Nakladova matice_2018'!$A$1:$IW$188,93,FALSE),0)</f>
        <v>0</v>
      </c>
      <c r="JO120" s="19">
        <f>IFERROR(HLOOKUP(JO$1,'Nakladova matice_2018'!$A$1:$IW$188,93,FALSE),0)</f>
        <v>0</v>
      </c>
      <c r="JP120" s="19">
        <f>IFERROR(HLOOKUP(JP$1,'Nakladova matice_2018'!$A$1:$IW$188,93,FALSE),0)</f>
        <v>0</v>
      </c>
      <c r="JQ120" s="19">
        <f>IFERROR(HLOOKUP(JQ$1,'Nakladova matice_2018'!$A$1:$IW$188,93,FALSE),0)</f>
        <v>0</v>
      </c>
      <c r="JR120" s="19">
        <f>IFERROR(HLOOKUP(JR$1,'Nakladova matice_2018'!$A$1:$IW$188,93,FALSE),0)</f>
        <v>1146220</v>
      </c>
      <c r="JS120" s="19">
        <f>IFERROR(HLOOKUP(JS$1,'Nakladova matice_2018'!$A$1:$IW$188,93,FALSE),0)</f>
        <v>0</v>
      </c>
      <c r="JT120" s="19">
        <f>IFERROR(HLOOKUP(JT$1,'Nakladova matice_2018'!$A$1:$IW$188,93,FALSE),0)</f>
        <v>262570</v>
      </c>
      <c r="JU120" s="19">
        <f>IFERROR(HLOOKUP(JU$1,'Nakladova matice_2018'!$A$1:$IW$188,93,FALSE),0)</f>
        <v>823970</v>
      </c>
      <c r="JV120" s="19">
        <f>IFERROR(HLOOKUP(JV$1,'Nakladova matice_2018'!$A$1:$IW$188,93,FALSE),0)</f>
        <v>503240</v>
      </c>
      <c r="JW120" s="19">
        <f>IFERROR(HLOOKUP(JW$1,'Nakladova matice_2018'!$A$1:$IW$188,93,FALSE),0)</f>
        <v>2400</v>
      </c>
      <c r="JX120" s="19">
        <f>IFERROR(HLOOKUP(JX$1,'Nakladova matice_2018'!$A$1:$IW$188,93,FALSE),0)</f>
        <v>0</v>
      </c>
      <c r="JY120" s="19">
        <f>IFERROR(HLOOKUP(JY$1,'Nakladova matice_2018'!$A$1:$IW$188,93,FALSE),0)</f>
        <v>40320</v>
      </c>
      <c r="JZ120" s="19">
        <f>IFERROR(HLOOKUP(JZ$1,'Nakladova matice_2018'!$A$1:$IW$188,93,FALSE),0)</f>
        <v>74000</v>
      </c>
      <c r="KA120" s="19">
        <f>IFERROR(HLOOKUP(KA$1,'Nakladova matice_2018'!$A$1:$IW$188,93,FALSE),0)</f>
        <v>0</v>
      </c>
      <c r="KB120" s="19">
        <f>IFERROR(HLOOKUP(KB$1,'Nakladova matice_2018'!$A$1:$IW$188,93,FALSE),0)</f>
        <v>0</v>
      </c>
      <c r="KC120" s="19">
        <f>IFERROR(HLOOKUP(KC$1,'Nakladova matice_2018'!$A$1:$IW$188,93,FALSE),0)</f>
        <v>546660</v>
      </c>
      <c r="KD120" s="19">
        <f>IFERROR(HLOOKUP(KD$1,'Nakladova matice_2018'!$A$1:$IW$188,93,FALSE),0)</f>
        <v>441700</v>
      </c>
      <c r="KE120" s="19">
        <f>IFERROR(HLOOKUP(KE$1,'Nakladova matice_2018'!$A$1:$IW$188,93,FALSE),0)</f>
        <v>0</v>
      </c>
      <c r="KF120" s="19">
        <f>IFERROR(HLOOKUP(KF$1,'Nakladova matice_2018'!$A$1:$IW$188,93,FALSE),0)</f>
        <v>0</v>
      </c>
      <c r="KG120" s="19">
        <f>IFERROR(HLOOKUP(KG$1,'Nakladova matice_2018'!$A$1:$IW$188,93,FALSE),0)</f>
        <v>0</v>
      </c>
      <c r="KH120" s="19">
        <f>IFERROR(HLOOKUP(KH$1,'Nakladova matice_2018'!$A$1:$IW$188,93,FALSE),0)</f>
        <v>0</v>
      </c>
      <c r="KI120" s="19">
        <f>IFERROR(HLOOKUP(KI$1,'Nakladova matice_2018'!$A$1:$IW$188,93,FALSE),0)</f>
        <v>0</v>
      </c>
      <c r="KJ120" s="19">
        <f>IFERROR(HLOOKUP(KJ$1,'Nakladova matice_2018'!$A$1:$IW$188,93,FALSE),0)</f>
        <v>0</v>
      </c>
      <c r="KK120" s="19">
        <f>IFERROR(HLOOKUP(KK$1,'Nakladova matice_2018'!$A$1:$IW$188,93,FALSE),0)</f>
        <v>0</v>
      </c>
      <c r="KL120" s="19">
        <f>IFERROR(HLOOKUP(KL$1,'Nakladova matice_2018'!$A$1:$IW$188,93,FALSE),0)</f>
        <v>6525</v>
      </c>
      <c r="KM120" s="19">
        <f>IFERROR(HLOOKUP(KM$1,'Nakladova matice_2018'!$A$1:$IW$188,93,FALSE),0)</f>
        <v>0</v>
      </c>
      <c r="KN120" s="19">
        <f>IFERROR(HLOOKUP(KN$1,'Nakladova matice_2018'!$A$1:$IW$188,93,FALSE),0)</f>
        <v>0</v>
      </c>
      <c r="KO120" s="19">
        <f>IFERROR(HLOOKUP(KO$1,'Nakladova matice_2018'!$A$1:$IW$188,93,FALSE),0)</f>
        <v>0</v>
      </c>
      <c r="KP120" s="19">
        <f>IFERROR(HLOOKUP(KP$1,'Nakladova matice_2018'!$A$1:$IW$188,93,FALSE),0)</f>
        <v>0</v>
      </c>
      <c r="KQ120" s="19">
        <f>IFERROR(HLOOKUP(KQ$1,'Nakladova matice_2018'!$A$1:$IW$188,93,FALSE),0)</f>
        <v>0</v>
      </c>
      <c r="KR120" s="19">
        <f>IFERROR(HLOOKUP(KR$1,'Nakladova matice_2018'!$A$1:$IW$188,93,FALSE),0)</f>
        <v>10000</v>
      </c>
      <c r="KS120" s="19">
        <f>IFERROR(HLOOKUP(KS$1,'Nakladova matice_2018'!$A$1:$IW$188,93,FALSE),0)</f>
        <v>0</v>
      </c>
      <c r="KT120" s="19">
        <f>IFERROR(HLOOKUP(KT$1,'Nakladova matice_2018'!$A$1:$IW$188,93,FALSE),0)</f>
        <v>0</v>
      </c>
      <c r="KU120" s="19">
        <f>IFERROR(HLOOKUP(KU$1,'Nakladova matice_2018'!$A$1:$IW$188,93,FALSE),0)</f>
        <v>58000</v>
      </c>
      <c r="KV120" s="19">
        <f>IFERROR(HLOOKUP(KV$1,'Nakladova matice_2018'!$A$1:$IW$188,93,FALSE),0)</f>
        <v>0</v>
      </c>
      <c r="KW120" s="19">
        <f>IFERROR(HLOOKUP(KW$1,'Nakladova matice_2018'!$A$1:$IW$188,93,FALSE),0)</f>
        <v>115300</v>
      </c>
      <c r="KX120" s="19">
        <f>IFERROR(HLOOKUP(KX$1,'Nakladova matice_2018'!$A$1:$IW$188,93,FALSE),0)</f>
        <v>0</v>
      </c>
      <c r="KY120" s="19">
        <f>IFERROR(HLOOKUP(KY$1,'Nakladova matice_2018'!$A$1:$IW$188,93,FALSE),0)</f>
        <v>0</v>
      </c>
      <c r="KZ120" s="19">
        <f>IFERROR(HLOOKUP(KZ$1,'Nakladova matice_2018'!$A$1:$IW$188,93,FALSE),0)</f>
        <v>12044175</v>
      </c>
      <c r="LA120" s="19">
        <f>IFERROR(HLOOKUP(LA$1,'Nakladova matice_2018'!$A$1:$IW$188,93,FALSE),0)</f>
        <v>0</v>
      </c>
      <c r="LB120" s="19">
        <f>IFERROR(HLOOKUP(LB$1,'Nakladova matice_2018'!$A$1:$IW$188,93,FALSE),0)</f>
        <v>384803</v>
      </c>
      <c r="LC120" s="19">
        <f>IFERROR(HLOOKUP(LC$1,'Nakladova matice_2018'!$A$1:$IW$188,93,FALSE),0)</f>
        <v>0</v>
      </c>
      <c r="LD120" s="19">
        <f>IFERROR(HLOOKUP(LD$1,'Nakladova matice_2018'!$A$1:$IW$188,93,FALSE),0)</f>
        <v>0</v>
      </c>
      <c r="LE120" s="19">
        <f>IFERROR(HLOOKUP(LE$1,'Nakladova matice_2018'!$A$1:$IW$188,93,FALSE),0)</f>
        <v>0</v>
      </c>
      <c r="LF120" s="19">
        <f>IFERROR(HLOOKUP(LF$1,'Nakladova matice_2018'!$A$1:$IW$188,93,FALSE),0)</f>
        <v>0</v>
      </c>
      <c r="LG120" s="19">
        <f>IFERROR(HLOOKUP(LG$1,'Nakladova matice_2018'!$A$1:$IW$188,93,FALSE),0)</f>
        <v>0</v>
      </c>
      <c r="LH120" s="19">
        <f>IFERROR(HLOOKUP(LH$1,'Nakladova matice_2018'!$A$1:$IW$188,93,FALSE),0)</f>
        <v>0</v>
      </c>
      <c r="LI120" s="19">
        <f>IFERROR(HLOOKUP(LI$1,'Nakladova matice_2018'!$A$1:$IW$188,93,FALSE),0)</f>
        <v>0</v>
      </c>
      <c r="LJ120" s="19">
        <f>IFERROR(HLOOKUP(LJ$1,'Nakladova matice_2018'!$A$1:$IW$188,93,FALSE),0)</f>
        <v>0</v>
      </c>
      <c r="LK120" s="19">
        <f>IFERROR(HLOOKUP(LK$1,'Nakladova matice_2018'!$A$1:$IW$188,93,FALSE),0)</f>
        <v>0</v>
      </c>
      <c r="LL120" s="19">
        <f>IFERROR(HLOOKUP(LL$1,'Nakladova matice_2018'!$A$1:$IW$188,93,FALSE),0)</f>
        <v>90200</v>
      </c>
      <c r="LM120" s="19">
        <f>IFERROR(HLOOKUP(LM$1,'Nakladova matice_2018'!$A$1:$IW$188,93,FALSE),0)</f>
        <v>0</v>
      </c>
      <c r="LN120" s="19">
        <f>IFERROR(HLOOKUP(LN$1,'Nakladova matice_2018'!$A$1:$IW$188,93,FALSE),0)</f>
        <v>0</v>
      </c>
      <c r="LO120" s="19">
        <f>IFERROR(HLOOKUP(LO$1,'Nakladova matice_2018'!$A$1:$IW$188,93,FALSE),0)</f>
        <v>0</v>
      </c>
      <c r="LP120" s="19">
        <f>IFERROR(HLOOKUP(LP$1,'Nakladova matice_2018'!$A$1:$IW$188,93,FALSE),0)</f>
        <v>0</v>
      </c>
      <c r="LQ120" s="19">
        <f>IFERROR(HLOOKUP(LQ$1,'Nakladova matice_2018'!$A$1:$IW$188,93,FALSE),0)</f>
        <v>0</v>
      </c>
      <c r="LR120" s="19">
        <f>IFERROR(HLOOKUP(LR$1,'Nakladova matice_2018'!$A$1:$IW$188,93,FALSE),0)</f>
        <v>0</v>
      </c>
      <c r="LS120" s="19">
        <f>IFERROR(HLOOKUP(LS$1,'Nakladova matice_2018'!$A$1:$IW$188,93,FALSE),0)</f>
        <v>0</v>
      </c>
      <c r="LT120" s="19">
        <f>IFERROR(HLOOKUP(LT$1,'Nakladova matice_2018'!$A$1:$IW$188,93,FALSE),0)</f>
        <v>76000</v>
      </c>
      <c r="LU120" s="19">
        <f>IFERROR(HLOOKUP(LU$1,'Nakladova matice_2018'!$A$1:$IW$188,93,FALSE),0)</f>
        <v>0</v>
      </c>
      <c r="LV120" s="19">
        <f>IFERROR(HLOOKUP(LV$1,'Nakladova matice_2018'!$A$1:$IW$188,93,FALSE),0)</f>
        <v>0</v>
      </c>
      <c r="LW120" s="19">
        <f>IFERROR(HLOOKUP(LW$1,'Nakladova matice_2018'!$A$1:$IW$188,93,FALSE),0)</f>
        <v>0</v>
      </c>
      <c r="LX120" s="19">
        <f>IFERROR(HLOOKUP(LX$1,'Nakladova matice_2018'!$A$1:$IW$188,93,FALSE),0)</f>
        <v>0</v>
      </c>
      <c r="LY120" s="19">
        <f>IFERROR(HLOOKUP(LY$1,'Nakladova matice_2018'!$A$1:$IW$188,93,FALSE),0)</f>
        <v>0</v>
      </c>
      <c r="LZ120" s="19">
        <f>IFERROR(HLOOKUP(LZ$1,'Nakladova matice_2018'!$A$1:$IW$188,93,FALSE),0)</f>
        <v>0</v>
      </c>
      <c r="MA120" s="19">
        <f>IFERROR(HLOOKUP(MA$1,'Nakladova matice_2018'!$A$1:$IW$188,93,FALSE),0)</f>
        <v>4000</v>
      </c>
      <c r="MB120" s="19">
        <f>IFERROR(HLOOKUP(MB$1,'Nakladova matice_2018'!$A$1:$IW$188,93,FALSE),0)</f>
        <v>0</v>
      </c>
      <c r="MC120" s="19">
        <f>IFERROR(HLOOKUP(MC$1,'Nakladova matice_2018'!$A$1:$IW$188,93,FALSE),0)</f>
        <v>0</v>
      </c>
      <c r="MD120" s="19">
        <f>IFERROR(HLOOKUP(MD$1,'Nakladova matice_2018'!$A$1:$IW$188,93,FALSE),0)</f>
        <v>0</v>
      </c>
      <c r="ME120" s="19">
        <f>IFERROR(HLOOKUP(ME$1,'Nakladova matice_2018'!$A$1:$IW$188,93,FALSE),0)</f>
        <v>0</v>
      </c>
      <c r="MF120" s="19">
        <f>IFERROR(HLOOKUP(MF$1,'Nakladova matice_2018'!$A$1:$IW$188,93,FALSE),0)</f>
        <v>97000</v>
      </c>
      <c r="MG120" s="19">
        <f>IFERROR(HLOOKUP(MG$1,'Nakladova matice_2018'!$A$1:$IW$188,93,FALSE),0)</f>
        <v>0</v>
      </c>
      <c r="MH120" s="19">
        <f>IFERROR(HLOOKUP(MH$1,'Nakladova matice_2018'!$A$1:$IW$188,93,FALSE),0)</f>
        <v>0</v>
      </c>
      <c r="MI120" s="19">
        <f>IFERROR(HLOOKUP(MI$1,'Nakladova matice_2018'!$A$1:$IW$188,93,FALSE),0)</f>
        <v>0</v>
      </c>
      <c r="MJ120" s="19">
        <f>IFERROR(HLOOKUP(MJ$1,'Nakladova matice_2018'!$A$1:$IW$188,93,FALSE),0)</f>
        <v>0</v>
      </c>
      <c r="MK120" s="19">
        <f>IFERROR(HLOOKUP(MK$1,'Nakladova matice_2018'!$A$1:$IW$188,93,FALSE),0)</f>
        <v>0</v>
      </c>
      <c r="ML120" s="19">
        <f>IFERROR(HLOOKUP(ML$1,'Nakladova matice_2018'!$A$1:$IW$188,93,FALSE),0)</f>
        <v>0</v>
      </c>
      <c r="MM120" s="19">
        <f>IFERROR(HLOOKUP(MM$1,'Nakladova matice_2018'!$A$1:$IW$188,93,FALSE),0)</f>
        <v>449500</v>
      </c>
      <c r="MN120" s="19">
        <f>IFERROR(HLOOKUP(MN$1,'Nakladova matice_2018'!$A$1:$IW$188,93,FALSE),0)</f>
        <v>0</v>
      </c>
      <c r="MO120" s="20">
        <f t="shared" si="85"/>
        <v>62555921</v>
      </c>
      <c r="MP120" s="20">
        <f>MO120-'Nakladova matice_2018'!IX93</f>
        <v>0</v>
      </c>
    </row>
    <row r="121" spans="1:354" x14ac:dyDescent="0.2">
      <c r="A121" s="27">
        <v>521121</v>
      </c>
      <c r="B121" s="21" t="s">
        <v>259</v>
      </c>
      <c r="C121" s="53">
        <v>0</v>
      </c>
      <c r="D121" s="19">
        <f>IFERROR(HLOOKUP(D$1,'Nakladova matice_2018'!$A$1:$IW$188,94,FALSE),0)</f>
        <v>0</v>
      </c>
      <c r="E121" s="19">
        <f>IFERROR(HLOOKUP(E$1,'Nakladova matice_2018'!$A$1:$IW$188,94,FALSE),0)</f>
        <v>0</v>
      </c>
      <c r="F121" s="19">
        <f>IFERROR(HLOOKUP(F$1,'Nakladova matice_2018'!$A$1:$IW$188,94,FALSE),0)</f>
        <v>0</v>
      </c>
      <c r="G121" s="19">
        <f>IFERROR(HLOOKUP(G$1,'Nakladova matice_2018'!$A$1:$IW$188,94,FALSE),0)</f>
        <v>0</v>
      </c>
      <c r="H121" s="19">
        <f>IFERROR(HLOOKUP(H$1,'Nakladova matice_2018'!$A$1:$IW$188,94,FALSE),0)</f>
        <v>0</v>
      </c>
      <c r="I121" s="19">
        <f>IFERROR(HLOOKUP(I$1,'Nakladova matice_2018'!$A$1:$IW$188,94,FALSE),0)</f>
        <v>0</v>
      </c>
      <c r="J121" s="19">
        <f>IFERROR(HLOOKUP(J$1,'Nakladova matice_2018'!$A$1:$IW$188,94,FALSE),0)</f>
        <v>0</v>
      </c>
      <c r="K121" s="19">
        <f>IFERROR(HLOOKUP(K$1,'Nakladova matice_2018'!$A$1:$IW$188,94,FALSE),0)</f>
        <v>0</v>
      </c>
      <c r="L121" s="19">
        <f>IFERROR(HLOOKUP(L$1,'Nakladova matice_2018'!$A$1:$IW$188,94,FALSE),0)</f>
        <v>0</v>
      </c>
      <c r="M121" s="19">
        <f>IFERROR(HLOOKUP(M$1,'Nakladova matice_2018'!$A$1:$IW$188,94,FALSE),0)</f>
        <v>0</v>
      </c>
      <c r="N121" s="19">
        <f>IFERROR(HLOOKUP(N$1,'Nakladova matice_2018'!$A$1:$IW$188,94,FALSE),0)</f>
        <v>0</v>
      </c>
      <c r="O121" s="19">
        <f>IFERROR(HLOOKUP(O$1,'Nakladova matice_2018'!$A$1:$IW$188,94,FALSE),0)</f>
        <v>0</v>
      </c>
      <c r="P121" s="19">
        <f>IFERROR(HLOOKUP(P$1,'Nakladova matice_2018'!$A$1:$IW$188,94,FALSE),0)</f>
        <v>0</v>
      </c>
      <c r="Q121" s="19">
        <f>IFERROR(HLOOKUP(Q$1,'Nakladova matice_2018'!$A$1:$IW$188,94,FALSE),0)</f>
        <v>0</v>
      </c>
      <c r="R121" s="19">
        <f>IFERROR(HLOOKUP(R$1,'Nakladova matice_2018'!$A$1:$IW$188,94,FALSE),0)</f>
        <v>0</v>
      </c>
      <c r="S121" s="19">
        <f>IFERROR(HLOOKUP(S$1,'Nakladova matice_2018'!$A$1:$IW$188,94,FALSE),0)</f>
        <v>0</v>
      </c>
      <c r="T121" s="19">
        <f>IFERROR(HLOOKUP(T$1,'Nakladova matice_2018'!$A$1:$IW$188,94,FALSE),0)</f>
        <v>0</v>
      </c>
      <c r="U121" s="19">
        <f>IFERROR(HLOOKUP(U$1,'Nakladova matice_2018'!$A$1:$IW$188,94,FALSE),0)</f>
        <v>0</v>
      </c>
      <c r="V121" s="19">
        <f>IFERROR(HLOOKUP(V$1,'Nakladova matice_2018'!$A$1:$IW$188,94,FALSE),0)</f>
        <v>0</v>
      </c>
      <c r="W121" s="19">
        <f>IFERROR(HLOOKUP(W$1,'Nakladova matice_2018'!$A$1:$IW$188,94,FALSE),0)</f>
        <v>0</v>
      </c>
      <c r="X121" s="19">
        <f>IFERROR(HLOOKUP(X$1,'Nakladova matice_2018'!$A$1:$IW$188,94,FALSE),0)</f>
        <v>0</v>
      </c>
      <c r="Y121" s="19">
        <f>IFERROR(HLOOKUP(Y$1,'Nakladova matice_2018'!$A$1:$IW$188,94,FALSE),0)</f>
        <v>0</v>
      </c>
      <c r="Z121" s="19">
        <f>IFERROR(HLOOKUP(Z$1,'Nakladova matice_2018'!$A$1:$IW$188,94,FALSE),0)</f>
        <v>0</v>
      </c>
      <c r="AA121" s="19">
        <f>IFERROR(HLOOKUP(AA$1,'Nakladova matice_2018'!$A$1:$IW$188,94,FALSE),0)</f>
        <v>0</v>
      </c>
      <c r="AB121" s="19">
        <f>IFERROR(HLOOKUP(AB$1,'Nakladova matice_2018'!$A$1:$IW$188,94,FALSE),0)</f>
        <v>0</v>
      </c>
      <c r="AC121" s="19">
        <f>IFERROR(HLOOKUP(AC$1,'Nakladova matice_2018'!$A$1:$IW$188,94,FALSE),0)</f>
        <v>0</v>
      </c>
      <c r="AD121" s="19">
        <f>IFERROR(HLOOKUP(AD$1,'Nakladova matice_2018'!$A$1:$IW$188,94,FALSE),0)</f>
        <v>0</v>
      </c>
      <c r="AE121" s="19">
        <f>IFERROR(HLOOKUP(AE$1,'Nakladova matice_2018'!$A$1:$IW$188,94,FALSE),0)</f>
        <v>0</v>
      </c>
      <c r="AF121" s="19">
        <f>IFERROR(HLOOKUP(AF$1,'Nakladova matice_2018'!$A$1:$IW$188,94,FALSE),0)</f>
        <v>0</v>
      </c>
      <c r="AG121" s="19">
        <f>IFERROR(HLOOKUP(AG$1,'Nakladova matice_2018'!$A$1:$IW$188,94,FALSE),0)</f>
        <v>0</v>
      </c>
      <c r="AH121" s="19">
        <f>IFERROR(HLOOKUP(AH$1,'Nakladova matice_2018'!$A$1:$IW$188,94,FALSE),0)</f>
        <v>0</v>
      </c>
      <c r="AI121" s="19">
        <f>IFERROR(HLOOKUP(AI$1,'Nakladova matice_2018'!$A$1:$IW$188,94,FALSE),0)</f>
        <v>0</v>
      </c>
      <c r="AJ121" s="19">
        <f>IFERROR(HLOOKUP(AJ$1,'Nakladova matice_2018'!$A$1:$IW$188,94,FALSE),0)</f>
        <v>0</v>
      </c>
      <c r="AK121" s="19">
        <f>IFERROR(HLOOKUP(AK$1,'Nakladova matice_2018'!$A$1:$IW$188,94,FALSE),0)</f>
        <v>0</v>
      </c>
      <c r="AL121" s="19">
        <f>IFERROR(HLOOKUP(AL$1,'Nakladova matice_2018'!$A$1:$IW$188,94,FALSE),0)</f>
        <v>0</v>
      </c>
      <c r="AM121" s="19">
        <f>IFERROR(HLOOKUP(AM$1,'Nakladova matice_2018'!$A$1:$IW$188,94,FALSE),0)</f>
        <v>0</v>
      </c>
      <c r="AN121" s="19">
        <f>IFERROR(HLOOKUP(AN$1,'Nakladova matice_2018'!$A$1:$IW$188,94,FALSE),0)</f>
        <v>0</v>
      </c>
      <c r="AO121" s="19">
        <f>IFERROR(HLOOKUP(AO$1,'Nakladova matice_2018'!$A$1:$IW$188,94,FALSE),0)</f>
        <v>0</v>
      </c>
      <c r="AP121" s="19">
        <f>IFERROR(HLOOKUP(AP$1,'Nakladova matice_2018'!$A$1:$IW$188,94,FALSE),0)</f>
        <v>0</v>
      </c>
      <c r="AQ121" s="19">
        <f>IFERROR(HLOOKUP(AQ$1,'Nakladova matice_2018'!$A$1:$IW$188,94,FALSE),0)</f>
        <v>0</v>
      </c>
      <c r="AR121" s="19">
        <f>IFERROR(HLOOKUP(AR$1,'Nakladova matice_2018'!$A$1:$IW$188,94,FALSE),0)</f>
        <v>0</v>
      </c>
      <c r="AS121" s="19">
        <f>IFERROR(HLOOKUP(AS$1,'Nakladova matice_2018'!$A$1:$IW$188,94,FALSE),0)</f>
        <v>0</v>
      </c>
      <c r="AT121" s="19">
        <f>IFERROR(HLOOKUP(AT$1,'Nakladova matice_2018'!$A$1:$IW$188,94,FALSE),0)</f>
        <v>0</v>
      </c>
      <c r="AU121" s="19">
        <f>IFERROR(HLOOKUP(AU$1,'Nakladova matice_2018'!$A$1:$IW$188,94,FALSE),0)</f>
        <v>0</v>
      </c>
      <c r="AV121" s="19">
        <f>IFERROR(HLOOKUP(AV$1,'Nakladova matice_2018'!$A$1:$IW$188,94,FALSE),0)</f>
        <v>0</v>
      </c>
      <c r="AW121" s="19">
        <f>IFERROR(HLOOKUP(AW$1,'Nakladova matice_2018'!$A$1:$IW$188,94,FALSE),0)</f>
        <v>0</v>
      </c>
      <c r="AX121" s="19">
        <f>IFERROR(HLOOKUP(AX$1,'Nakladova matice_2018'!$A$1:$IW$188,94,FALSE),0)</f>
        <v>0</v>
      </c>
      <c r="AY121" s="19">
        <f>IFERROR(HLOOKUP(AY$1,'Nakladova matice_2018'!$A$1:$IW$188,94,FALSE),0)</f>
        <v>0</v>
      </c>
      <c r="AZ121" s="19">
        <f>IFERROR(HLOOKUP(AZ$1,'Nakladova matice_2018'!$A$1:$IW$188,94,FALSE),0)</f>
        <v>0</v>
      </c>
      <c r="BA121" s="19">
        <f>IFERROR(HLOOKUP(BA$1,'Nakladova matice_2018'!$A$1:$IW$188,94,FALSE),0)</f>
        <v>0</v>
      </c>
      <c r="BB121" s="19">
        <f>IFERROR(HLOOKUP(BB$1,'Nakladova matice_2018'!$A$1:$IW$188,94,FALSE),0)</f>
        <v>0</v>
      </c>
      <c r="BC121" s="19">
        <f>IFERROR(HLOOKUP(BC$1,'Nakladova matice_2018'!$A$1:$IW$188,94,FALSE),0)</f>
        <v>0</v>
      </c>
      <c r="BD121" s="19">
        <f>IFERROR(HLOOKUP(BD$1,'Nakladova matice_2018'!$A$1:$IW$188,94,FALSE),0)</f>
        <v>0</v>
      </c>
      <c r="BE121" s="19">
        <f>IFERROR(HLOOKUP(BE$1,'Nakladova matice_2018'!$A$1:$IW$188,94,FALSE),0)</f>
        <v>0</v>
      </c>
      <c r="BF121" s="19">
        <f>IFERROR(HLOOKUP(BF$1,'Nakladova matice_2018'!$A$1:$IW$188,94,FALSE),0)</f>
        <v>0</v>
      </c>
      <c r="BG121" s="19">
        <f>IFERROR(HLOOKUP(BG$1,'Nakladova matice_2018'!$A$1:$IW$188,94,FALSE),0)</f>
        <v>0</v>
      </c>
      <c r="BH121" s="19">
        <f>IFERROR(HLOOKUP(BH$1,'Nakladova matice_2018'!$A$1:$IW$188,94,FALSE),0)</f>
        <v>0</v>
      </c>
      <c r="BI121" s="19">
        <f>IFERROR(HLOOKUP(BI$1,'Nakladova matice_2018'!$A$1:$IW$188,94,FALSE),0)</f>
        <v>0</v>
      </c>
      <c r="BJ121" s="19">
        <f>IFERROR(HLOOKUP(BJ$1,'Nakladova matice_2018'!$A$1:$IW$188,94,FALSE),0)</f>
        <v>0</v>
      </c>
      <c r="BK121" s="19">
        <f>IFERROR(HLOOKUP(BK$1,'Nakladova matice_2018'!$A$1:$IW$188,94,FALSE),0)</f>
        <v>0</v>
      </c>
      <c r="BL121" s="19">
        <f>IFERROR(HLOOKUP(BL$1,'Nakladova matice_2018'!$A$1:$IW$188,94,FALSE),0)</f>
        <v>0</v>
      </c>
      <c r="BM121" s="19">
        <f>IFERROR(HLOOKUP(BM$1,'Nakladova matice_2018'!$A$1:$IW$188,94,FALSE),0)</f>
        <v>0</v>
      </c>
      <c r="BN121" s="19">
        <f>IFERROR(HLOOKUP(BN$1,'Nakladova matice_2018'!$A$1:$IW$188,94,FALSE),0)</f>
        <v>0</v>
      </c>
      <c r="BO121" s="19">
        <f>IFERROR(HLOOKUP(BO$1,'Nakladova matice_2018'!$A$1:$IW$188,94,FALSE),0)</f>
        <v>0</v>
      </c>
      <c r="BP121" s="19">
        <f>IFERROR(HLOOKUP(BP$1,'Nakladova matice_2018'!$A$1:$IW$188,94,FALSE),0)</f>
        <v>0</v>
      </c>
      <c r="BQ121" s="19">
        <f>IFERROR(HLOOKUP(BQ$1,'Nakladova matice_2018'!$A$1:$IW$188,94,FALSE),0)</f>
        <v>0</v>
      </c>
      <c r="BR121" s="19">
        <f>IFERROR(HLOOKUP(BR$1,'Nakladova matice_2018'!$A$1:$IW$188,94,FALSE),0)</f>
        <v>0</v>
      </c>
      <c r="BS121" s="19">
        <f>IFERROR(HLOOKUP(BS$1,'Nakladova matice_2018'!$A$1:$IW$188,94,FALSE),0)</f>
        <v>0</v>
      </c>
      <c r="BT121" s="19">
        <f>IFERROR(HLOOKUP(BT$1,'Nakladova matice_2018'!$A$1:$IW$188,94,FALSE),0)</f>
        <v>0</v>
      </c>
      <c r="BU121" s="19">
        <f>IFERROR(HLOOKUP(BU$1,'Nakladova matice_2018'!$A$1:$IW$188,94,FALSE),0)</f>
        <v>0</v>
      </c>
      <c r="BV121" s="19">
        <f>IFERROR(HLOOKUP(BV$1,'Nakladova matice_2018'!$A$1:$IW$188,94,FALSE),0)</f>
        <v>0</v>
      </c>
      <c r="BW121" s="19">
        <f>IFERROR(HLOOKUP(BW$1,'Nakladova matice_2018'!$A$1:$IW$188,94,FALSE),0)</f>
        <v>0</v>
      </c>
      <c r="BX121" s="19">
        <f>IFERROR(HLOOKUP(BX$1,'Nakladova matice_2018'!$A$1:$IW$188,94,FALSE),0)</f>
        <v>0</v>
      </c>
      <c r="BY121" s="19">
        <f>IFERROR(HLOOKUP(BY$1,'Nakladova matice_2018'!$A$1:$IW$188,94,FALSE),0)</f>
        <v>0</v>
      </c>
      <c r="BZ121" s="19">
        <f>IFERROR(HLOOKUP(BZ$1,'Nakladova matice_2018'!$A$1:$IW$188,94,FALSE),0)</f>
        <v>0</v>
      </c>
      <c r="CA121" s="19">
        <f>IFERROR(HLOOKUP(CA$1,'Nakladova matice_2018'!$A$1:$IW$188,94,FALSE),0)</f>
        <v>0</v>
      </c>
      <c r="CB121" s="19">
        <f>IFERROR(HLOOKUP(CB$1,'Nakladova matice_2018'!$A$1:$IW$188,94,FALSE),0)</f>
        <v>0</v>
      </c>
      <c r="CC121" s="19">
        <f>IFERROR(HLOOKUP(CC$1,'Nakladova matice_2018'!$A$1:$IW$188,94,FALSE),0)</f>
        <v>0</v>
      </c>
      <c r="CD121" s="19">
        <f>IFERROR(HLOOKUP(CD$1,'Nakladova matice_2018'!$A$1:$IW$188,94,FALSE),0)</f>
        <v>0</v>
      </c>
      <c r="CE121" s="19">
        <f>IFERROR(HLOOKUP(CE$1,'Nakladova matice_2018'!$A$1:$IW$188,94,FALSE),0)</f>
        <v>0</v>
      </c>
      <c r="CF121" s="19">
        <f>IFERROR(HLOOKUP(CF$1,'Nakladova matice_2018'!$A$1:$IW$188,94,FALSE),0)</f>
        <v>0</v>
      </c>
      <c r="CG121" s="19">
        <f>IFERROR(HLOOKUP(CG$1,'Nakladova matice_2018'!$A$1:$IW$188,94,FALSE),0)</f>
        <v>0</v>
      </c>
      <c r="CH121" s="19">
        <f>IFERROR(HLOOKUP(CH$1,'Nakladova matice_2018'!$A$1:$IW$188,94,FALSE),0)</f>
        <v>0</v>
      </c>
      <c r="CI121" s="19">
        <f>IFERROR(HLOOKUP(CI$1,'Nakladova matice_2018'!$A$1:$IW$188,94,FALSE),0)</f>
        <v>0</v>
      </c>
      <c r="CJ121" s="19">
        <f>IFERROR(HLOOKUP(CJ$1,'Nakladova matice_2018'!$A$1:$IW$188,94,FALSE),0)</f>
        <v>0</v>
      </c>
      <c r="CK121" s="19">
        <f>IFERROR(HLOOKUP(CK$1,'Nakladova matice_2018'!$A$1:$IW$188,94,FALSE),0)</f>
        <v>0</v>
      </c>
      <c r="CL121" s="19">
        <f>IFERROR(HLOOKUP(CL$1,'Nakladova matice_2018'!$A$1:$IW$188,94,FALSE),0)</f>
        <v>0</v>
      </c>
      <c r="CM121" s="19">
        <f>IFERROR(HLOOKUP(CM$1,'Nakladova matice_2018'!$A$1:$IW$188,94,FALSE),0)</f>
        <v>0</v>
      </c>
      <c r="CN121" s="19">
        <f>IFERROR(HLOOKUP(CN$1,'Nakladova matice_2018'!$A$1:$IW$188,94,FALSE),0)</f>
        <v>0</v>
      </c>
      <c r="CO121" s="19">
        <f>IFERROR(HLOOKUP(CO$1,'Nakladova matice_2018'!$A$1:$IW$188,94,FALSE),0)</f>
        <v>0</v>
      </c>
      <c r="CP121" s="19">
        <f>IFERROR(HLOOKUP(CP$1,'Nakladova matice_2018'!$A$1:$IW$188,94,FALSE),0)</f>
        <v>0</v>
      </c>
      <c r="CQ121" s="19">
        <f>IFERROR(HLOOKUP(CQ$1,'Nakladova matice_2018'!$A$1:$IW$188,94,FALSE),0)</f>
        <v>0</v>
      </c>
      <c r="CR121" s="19">
        <f>IFERROR(HLOOKUP(CR$1,'Nakladova matice_2018'!$A$1:$IW$188,94,FALSE),0)</f>
        <v>0</v>
      </c>
      <c r="CS121" s="19">
        <f>IFERROR(HLOOKUP(CS$1,'Nakladova matice_2018'!$A$1:$IW$188,94,FALSE),0)</f>
        <v>0</v>
      </c>
      <c r="CT121" s="19">
        <f>IFERROR(HLOOKUP(CT$1,'Nakladova matice_2018'!$A$1:$IW$188,94,FALSE),0)</f>
        <v>0</v>
      </c>
      <c r="CU121" s="19">
        <f>IFERROR(HLOOKUP(CU$1,'Nakladova matice_2018'!$A$1:$IW$188,94,FALSE),0)</f>
        <v>0</v>
      </c>
      <c r="CV121" s="19">
        <f>IFERROR(HLOOKUP(CV$1,'Nakladova matice_2018'!$A$1:$IW$188,94,FALSE),0)</f>
        <v>0</v>
      </c>
      <c r="CW121" s="19">
        <f>IFERROR(HLOOKUP(CW$1,'Nakladova matice_2018'!$A$1:$IW$188,94,FALSE),0)</f>
        <v>0</v>
      </c>
      <c r="CX121" s="19">
        <f>IFERROR(HLOOKUP(CX$1,'Nakladova matice_2018'!$A$1:$IW$188,94,FALSE),0)</f>
        <v>0</v>
      </c>
      <c r="CY121" s="19">
        <f>IFERROR(HLOOKUP(CY$1,'Nakladova matice_2018'!$A$1:$IW$188,94,FALSE),0)</f>
        <v>0</v>
      </c>
      <c r="CZ121" s="19">
        <f>IFERROR(HLOOKUP(CZ$1,'Nakladova matice_2018'!$A$1:$IW$188,94,FALSE),0)</f>
        <v>0</v>
      </c>
      <c r="DA121" s="19">
        <f>IFERROR(HLOOKUP(DA$1,'Nakladova matice_2018'!$A$1:$IW$188,94,FALSE),0)</f>
        <v>0</v>
      </c>
      <c r="DB121" s="19">
        <f>IFERROR(HLOOKUP(DB$1,'Nakladova matice_2018'!$A$1:$IW$188,94,FALSE),0)</f>
        <v>0</v>
      </c>
      <c r="DC121" s="19">
        <f>IFERROR(HLOOKUP(DC$1,'Nakladova matice_2018'!$A$1:$IW$188,94,FALSE),0)</f>
        <v>0</v>
      </c>
      <c r="DD121" s="19">
        <f>IFERROR(HLOOKUP(DD$1,'Nakladova matice_2018'!$A$1:$IW$188,94,FALSE),0)</f>
        <v>0</v>
      </c>
      <c r="DE121" s="19">
        <f>IFERROR(HLOOKUP(DE$1,'Nakladova matice_2018'!$A$1:$IW$188,94,FALSE),0)</f>
        <v>0</v>
      </c>
      <c r="DF121" s="19">
        <f>IFERROR(HLOOKUP(DF$1,'Nakladova matice_2018'!$A$1:$IW$188,94,FALSE),0)</f>
        <v>0</v>
      </c>
      <c r="DG121" s="19">
        <f>IFERROR(HLOOKUP(DG$1,'Nakladova matice_2018'!$A$1:$IW$188,94,FALSE),0)</f>
        <v>0</v>
      </c>
      <c r="DH121" s="19">
        <f>IFERROR(HLOOKUP(DH$1,'Nakladova matice_2018'!$A$1:$IW$188,94,FALSE),0)</f>
        <v>0</v>
      </c>
      <c r="DI121" s="19">
        <f>IFERROR(HLOOKUP(DI$1,'Nakladova matice_2018'!$A$1:$IW$188,94,FALSE),0)</f>
        <v>0</v>
      </c>
      <c r="DJ121" s="19">
        <f>IFERROR(HLOOKUP(DJ$1,'Nakladova matice_2018'!$A$1:$IW$188,94,FALSE),0)</f>
        <v>0</v>
      </c>
      <c r="DK121" s="19">
        <f>IFERROR(HLOOKUP(DK$1,'Nakladova matice_2018'!$A$1:$IW$188,94,FALSE),0)</f>
        <v>0</v>
      </c>
      <c r="DL121" s="19">
        <f>IFERROR(HLOOKUP(DL$1,'Nakladova matice_2018'!$A$1:$IW$188,94,FALSE),0)</f>
        <v>0</v>
      </c>
      <c r="DM121" s="19">
        <f>IFERROR(HLOOKUP(DM$1,'Nakladova matice_2018'!$A$1:$IW$188,94,FALSE),0)</f>
        <v>0</v>
      </c>
      <c r="DN121" s="19">
        <f>IFERROR(HLOOKUP(DN$1,'Nakladova matice_2018'!$A$1:$IW$188,94,FALSE),0)</f>
        <v>0</v>
      </c>
      <c r="DO121" s="19">
        <f>IFERROR(HLOOKUP(DO$1,'Nakladova matice_2018'!$A$1:$IW$188,94,FALSE),0)</f>
        <v>0</v>
      </c>
      <c r="DP121" s="19">
        <f>IFERROR(HLOOKUP(DP$1,'Nakladova matice_2018'!$A$1:$IW$188,94,FALSE),0)</f>
        <v>0</v>
      </c>
      <c r="DQ121" s="19">
        <f>IFERROR(HLOOKUP(DQ$1,'Nakladova matice_2018'!$A$1:$IW$188,94,FALSE),0)</f>
        <v>0</v>
      </c>
      <c r="DR121" s="19">
        <f>IFERROR(HLOOKUP(DR$1,'Nakladova matice_2018'!$A$1:$IW$188,94,FALSE),0)</f>
        <v>0</v>
      </c>
      <c r="DS121" s="19">
        <f>IFERROR(HLOOKUP(DS$1,'Nakladova matice_2018'!$A$1:$IW$188,94,FALSE),0)</f>
        <v>0</v>
      </c>
      <c r="DT121" s="19">
        <f>IFERROR(HLOOKUP(DT$1,'Nakladova matice_2018'!$A$1:$IW$188,94,FALSE),0)</f>
        <v>0</v>
      </c>
      <c r="DU121" s="19">
        <f>IFERROR(HLOOKUP(DU$1,'Nakladova matice_2018'!$A$1:$IW$188,94,FALSE),0)</f>
        <v>0</v>
      </c>
      <c r="DV121" s="19">
        <f>IFERROR(HLOOKUP(DV$1,'Nakladova matice_2018'!$A$1:$IW$188,94,FALSE),0)</f>
        <v>0</v>
      </c>
      <c r="DW121" s="19">
        <f>IFERROR(HLOOKUP(DW$1,'Nakladova matice_2018'!$A$1:$IW$188,94,FALSE),0)</f>
        <v>0</v>
      </c>
      <c r="DX121" s="19">
        <f>IFERROR(HLOOKUP(DX$1,'Nakladova matice_2018'!$A$1:$IW$188,94,FALSE),0)</f>
        <v>0</v>
      </c>
      <c r="DY121" s="19">
        <f>IFERROR(HLOOKUP(DY$1,'Nakladova matice_2018'!$A$1:$IW$188,94,FALSE),0)</f>
        <v>0</v>
      </c>
      <c r="DZ121" s="19">
        <f>IFERROR(HLOOKUP(DZ$1,'Nakladova matice_2018'!$A$1:$IW$188,94,FALSE),0)</f>
        <v>0</v>
      </c>
      <c r="EA121" s="19">
        <f>IFERROR(HLOOKUP(EA$1,'Nakladova matice_2018'!$A$1:$IW$188,94,FALSE),0)</f>
        <v>0</v>
      </c>
      <c r="EB121" s="19">
        <f>IFERROR(HLOOKUP(EB$1,'Nakladova matice_2018'!$A$1:$IW$188,94,FALSE),0)</f>
        <v>0</v>
      </c>
      <c r="EC121" s="19">
        <f>IFERROR(HLOOKUP(EC$1,'Nakladova matice_2018'!$A$1:$IW$188,94,FALSE),0)</f>
        <v>0</v>
      </c>
      <c r="ED121" s="19">
        <f>IFERROR(HLOOKUP(ED$1,'Nakladova matice_2018'!$A$1:$IW$188,94,FALSE),0)</f>
        <v>0</v>
      </c>
      <c r="EE121" s="19">
        <f>IFERROR(HLOOKUP(EE$1,'Nakladova matice_2018'!$A$1:$IW$188,94,FALSE),0)</f>
        <v>0</v>
      </c>
      <c r="EF121" s="19">
        <f>IFERROR(HLOOKUP(EF$1,'Nakladova matice_2018'!$A$1:$IW$188,94,FALSE),0)</f>
        <v>0</v>
      </c>
      <c r="EG121" s="19">
        <f>IFERROR(HLOOKUP(EG$1,'Nakladova matice_2018'!$A$1:$IW$188,94,FALSE),0)</f>
        <v>0</v>
      </c>
      <c r="EH121" s="19">
        <f>IFERROR(HLOOKUP(EH$1,'Nakladova matice_2018'!$A$1:$IW$188,94,FALSE),0)</f>
        <v>0</v>
      </c>
      <c r="EI121" s="19">
        <f>IFERROR(HLOOKUP(EI$1,'Nakladova matice_2018'!$A$1:$IW$188,94,FALSE),0)</f>
        <v>0</v>
      </c>
      <c r="EJ121" s="19">
        <f>IFERROR(HLOOKUP(EJ$1,'Nakladova matice_2018'!$A$1:$IW$188,94,FALSE),0)</f>
        <v>0</v>
      </c>
      <c r="EK121" s="19">
        <f>IFERROR(HLOOKUP(EK$1,'Nakladova matice_2018'!$A$1:$IW$188,94,FALSE),0)</f>
        <v>0</v>
      </c>
      <c r="EL121" s="19">
        <f>IFERROR(HLOOKUP(EL$1,'Nakladova matice_2018'!$A$1:$IW$188,94,FALSE),0)</f>
        <v>0</v>
      </c>
      <c r="EM121" s="19">
        <f>IFERROR(HLOOKUP(EM$1,'Nakladova matice_2018'!$A$1:$IW$188,94,FALSE),0)</f>
        <v>0</v>
      </c>
      <c r="EN121" s="19">
        <f>IFERROR(HLOOKUP(EN$1,'Nakladova matice_2018'!$A$1:$IW$188,94,FALSE),0)</f>
        <v>0</v>
      </c>
      <c r="EO121" s="19">
        <f>IFERROR(HLOOKUP(EO$1,'Nakladova matice_2018'!$A$1:$IW$188,94,FALSE),0)</f>
        <v>0</v>
      </c>
      <c r="EP121" s="19">
        <f>IFERROR(HLOOKUP(EP$1,'Nakladova matice_2018'!$A$1:$IW$188,94,FALSE),0)</f>
        <v>0</v>
      </c>
      <c r="EQ121" s="19">
        <f>IFERROR(HLOOKUP(EQ$1,'Nakladova matice_2018'!$A$1:$IW$188,94,FALSE),0)</f>
        <v>0</v>
      </c>
      <c r="ER121" s="19">
        <f>IFERROR(HLOOKUP(ER$1,'Nakladova matice_2018'!$A$1:$IW$188,94,FALSE),0)</f>
        <v>0</v>
      </c>
      <c r="ES121" s="19">
        <f>IFERROR(HLOOKUP(ES$1,'Nakladova matice_2018'!$A$1:$IW$188,94,FALSE),0)</f>
        <v>0</v>
      </c>
      <c r="ET121" s="19">
        <f>IFERROR(HLOOKUP(ET$1,'Nakladova matice_2018'!$A$1:$IW$188,94,FALSE),0)</f>
        <v>0</v>
      </c>
      <c r="EU121" s="19">
        <f>IFERROR(HLOOKUP(EU$1,'Nakladova matice_2018'!$A$1:$IW$188,94,FALSE),0)</f>
        <v>0</v>
      </c>
      <c r="EV121" s="19">
        <f>IFERROR(HLOOKUP(EV$1,'Nakladova matice_2018'!$A$1:$IW$188,94,FALSE),0)</f>
        <v>0</v>
      </c>
      <c r="EW121" s="19">
        <f>IFERROR(HLOOKUP(EW$1,'Nakladova matice_2018'!$A$1:$IW$188,94,FALSE),0)</f>
        <v>0</v>
      </c>
      <c r="EX121" s="19">
        <f>IFERROR(HLOOKUP(EX$1,'Nakladova matice_2018'!$A$1:$IW$188,94,FALSE),0)</f>
        <v>0</v>
      </c>
      <c r="EY121" s="19">
        <f>IFERROR(HLOOKUP(EY$1,'Nakladova matice_2018'!$A$1:$IW$188,94,FALSE),0)</f>
        <v>0</v>
      </c>
      <c r="EZ121" s="19">
        <f>IFERROR(HLOOKUP(EZ$1,'Nakladova matice_2018'!$A$1:$IW$188,94,FALSE),0)</f>
        <v>0</v>
      </c>
      <c r="FA121" s="19">
        <f>IFERROR(HLOOKUP(FA$1,'Nakladova matice_2018'!$A$1:$IW$188,94,FALSE),0)</f>
        <v>0</v>
      </c>
      <c r="FB121" s="19">
        <f>IFERROR(HLOOKUP(FB$1,'Nakladova matice_2018'!$A$1:$IW$188,94,FALSE),0)</f>
        <v>0</v>
      </c>
      <c r="FC121" s="19">
        <f>IFERROR(HLOOKUP(FC$1,'Nakladova matice_2018'!$A$1:$IW$188,94,FALSE),0)</f>
        <v>0</v>
      </c>
      <c r="FD121" s="19">
        <f>IFERROR(HLOOKUP(FD$1,'Nakladova matice_2018'!$A$1:$IW$188,94,FALSE),0)</f>
        <v>0</v>
      </c>
      <c r="FE121" s="19">
        <f>IFERROR(HLOOKUP(FE$1,'Nakladova matice_2018'!$A$1:$IW$188,94,FALSE),0)</f>
        <v>0</v>
      </c>
      <c r="FF121" s="19">
        <f>IFERROR(HLOOKUP(FF$1,'Nakladova matice_2018'!$A$1:$IW$188,94,FALSE),0)</f>
        <v>0</v>
      </c>
      <c r="FG121" s="19">
        <f>IFERROR(HLOOKUP(FG$1,'Nakladova matice_2018'!$A$1:$IW$188,94,FALSE),0)</f>
        <v>0</v>
      </c>
      <c r="FH121" s="19">
        <f>IFERROR(HLOOKUP(FH$1,'Nakladova matice_2018'!$A$1:$IW$188,94,FALSE),0)</f>
        <v>0</v>
      </c>
      <c r="FI121" s="19">
        <f>IFERROR(HLOOKUP(FI$1,'Nakladova matice_2018'!$A$1:$IW$188,94,FALSE),0)</f>
        <v>0</v>
      </c>
      <c r="FJ121" s="19">
        <f>IFERROR(HLOOKUP(FJ$1,'Nakladova matice_2018'!$A$1:$IW$188,94,FALSE),0)</f>
        <v>0</v>
      </c>
      <c r="FK121" s="19">
        <f>IFERROR(HLOOKUP(FK$1,'Nakladova matice_2018'!$A$1:$IW$188,94,FALSE),0)</f>
        <v>0</v>
      </c>
      <c r="FL121" s="19">
        <f>IFERROR(HLOOKUP(FL$1,'Nakladova matice_2018'!$A$1:$IW$188,94,FALSE),0)</f>
        <v>0</v>
      </c>
      <c r="FM121" s="19">
        <f>IFERROR(HLOOKUP(FM$1,'Nakladova matice_2018'!$A$1:$IW$188,94,FALSE),0)</f>
        <v>0</v>
      </c>
      <c r="FN121" s="19">
        <f>IFERROR(HLOOKUP(FN$1,'Nakladova matice_2018'!$A$1:$IW$188,94,FALSE),0)</f>
        <v>0</v>
      </c>
      <c r="FO121" s="19">
        <f>IFERROR(HLOOKUP(FO$1,'Nakladova matice_2018'!$A$1:$IW$188,94,FALSE),0)</f>
        <v>0</v>
      </c>
      <c r="FP121" s="19">
        <f>IFERROR(HLOOKUP(FP$1,'Nakladova matice_2018'!$A$1:$IW$188,94,FALSE),0)</f>
        <v>0</v>
      </c>
      <c r="FQ121" s="19">
        <f>IFERROR(HLOOKUP(FQ$1,'Nakladova matice_2018'!$A$1:$IW$188,94,FALSE),0)</f>
        <v>0</v>
      </c>
      <c r="FR121" s="19">
        <f>IFERROR(HLOOKUP(FR$1,'Nakladova matice_2018'!$A$1:$IW$188,94,FALSE),0)</f>
        <v>0</v>
      </c>
      <c r="FS121" s="19">
        <f>IFERROR(HLOOKUP(FS$1,'Nakladova matice_2018'!$A$1:$IW$188,94,FALSE),0)</f>
        <v>0</v>
      </c>
      <c r="FT121" s="19">
        <f>IFERROR(HLOOKUP(FT$1,'Nakladova matice_2018'!$A$1:$IW$188,94,FALSE),0)</f>
        <v>0</v>
      </c>
      <c r="FU121" s="19">
        <f>IFERROR(HLOOKUP(FU$1,'Nakladova matice_2018'!$A$1:$IW$188,94,FALSE),0)</f>
        <v>0</v>
      </c>
      <c r="FV121" s="19">
        <f>IFERROR(HLOOKUP(FV$1,'Nakladova matice_2018'!$A$1:$IW$188,94,FALSE),0)</f>
        <v>0</v>
      </c>
      <c r="FW121" s="19">
        <f>IFERROR(HLOOKUP(FW$1,'Nakladova matice_2018'!$A$1:$IW$188,94,FALSE),0)</f>
        <v>0</v>
      </c>
      <c r="FX121" s="19">
        <f>IFERROR(HLOOKUP(FX$1,'Nakladova matice_2018'!$A$1:$IW$188,94,FALSE),0)</f>
        <v>0</v>
      </c>
      <c r="FY121" s="19">
        <f>IFERROR(HLOOKUP(FY$1,'Nakladova matice_2018'!$A$1:$IW$188,94,FALSE),0)</f>
        <v>0</v>
      </c>
      <c r="FZ121" s="19">
        <f>IFERROR(HLOOKUP(FZ$1,'Nakladova matice_2018'!$A$1:$IW$188,94,FALSE),0)</f>
        <v>0</v>
      </c>
      <c r="GA121" s="19">
        <f>IFERROR(HLOOKUP(GA$1,'Nakladova matice_2018'!$A$1:$IW$188,94,FALSE),0)</f>
        <v>0</v>
      </c>
      <c r="GB121" s="19">
        <f>IFERROR(HLOOKUP(GB$1,'Nakladova matice_2018'!$A$1:$IW$188,94,FALSE),0)</f>
        <v>0</v>
      </c>
      <c r="GC121" s="19">
        <f>IFERROR(HLOOKUP(GC$1,'Nakladova matice_2018'!$A$1:$IW$188,94,FALSE),0)</f>
        <v>0</v>
      </c>
      <c r="GD121" s="19">
        <f>IFERROR(HLOOKUP(GD$1,'Nakladova matice_2018'!$A$1:$IW$188,94,FALSE),0)</f>
        <v>0</v>
      </c>
      <c r="GE121" s="19">
        <f>IFERROR(HLOOKUP(GE$1,'Nakladova matice_2018'!$A$1:$IW$188,94,FALSE),0)</f>
        <v>0</v>
      </c>
      <c r="GF121" s="19">
        <f>IFERROR(HLOOKUP(GF$1,'Nakladova matice_2018'!$A$1:$IW$188,94,FALSE),0)</f>
        <v>0</v>
      </c>
      <c r="GG121" s="19">
        <f>IFERROR(HLOOKUP(GG$1,'Nakladova matice_2018'!$A$1:$IW$188,94,FALSE),0)</f>
        <v>0</v>
      </c>
      <c r="GH121" s="19">
        <f>IFERROR(HLOOKUP(GH$1,'Nakladova matice_2018'!$A$1:$IW$188,94,FALSE),0)</f>
        <v>0</v>
      </c>
      <c r="GI121" s="19">
        <f>IFERROR(HLOOKUP(GI$1,'Nakladova matice_2018'!$A$1:$IW$188,94,FALSE),0)</f>
        <v>0</v>
      </c>
      <c r="GJ121" s="19">
        <f>IFERROR(HLOOKUP(GJ$1,'Nakladova matice_2018'!$A$1:$IW$188,94,FALSE),0)</f>
        <v>0</v>
      </c>
      <c r="GK121" s="19">
        <f>IFERROR(HLOOKUP(GK$1,'Nakladova matice_2018'!$A$1:$IW$188,94,FALSE),0)</f>
        <v>0</v>
      </c>
      <c r="GL121" s="19">
        <f>IFERROR(HLOOKUP(GL$1,'Nakladova matice_2018'!$A$1:$IW$188,94,FALSE),0)</f>
        <v>0</v>
      </c>
      <c r="GM121" s="19">
        <f>IFERROR(HLOOKUP(GM$1,'Nakladova matice_2018'!$A$1:$IW$188,94,FALSE),0)</f>
        <v>0</v>
      </c>
      <c r="GN121" s="19">
        <f>IFERROR(HLOOKUP(GN$1,'Nakladova matice_2018'!$A$1:$IW$188,94,FALSE),0)</f>
        <v>0</v>
      </c>
      <c r="GO121" s="19">
        <f>IFERROR(HLOOKUP(GO$1,'Nakladova matice_2018'!$A$1:$IW$188,94,FALSE),0)</f>
        <v>0</v>
      </c>
      <c r="GP121" s="19">
        <f>IFERROR(HLOOKUP(GP$1,'Nakladova matice_2018'!$A$1:$IW$188,94,FALSE),0)</f>
        <v>0</v>
      </c>
      <c r="GQ121" s="19">
        <f>IFERROR(HLOOKUP(GQ$1,'Nakladova matice_2018'!$A$1:$IW$188,94,FALSE),0)</f>
        <v>0</v>
      </c>
      <c r="GR121" s="19">
        <f>IFERROR(HLOOKUP(GR$1,'Nakladova matice_2018'!$A$1:$IW$188,94,FALSE),0)</f>
        <v>0</v>
      </c>
      <c r="GS121" s="19">
        <f>IFERROR(HLOOKUP(GS$1,'Nakladova matice_2018'!$A$1:$IW$188,94,FALSE),0)</f>
        <v>0</v>
      </c>
      <c r="GT121" s="19">
        <f>IFERROR(HLOOKUP(GT$1,'Nakladova matice_2018'!$A$1:$IW$188,94,FALSE),0)</f>
        <v>0</v>
      </c>
      <c r="GU121" s="19">
        <f>IFERROR(HLOOKUP(GU$1,'Nakladova matice_2018'!$A$1:$IW$188,94,FALSE),0)</f>
        <v>0</v>
      </c>
      <c r="GV121" s="19">
        <f>IFERROR(HLOOKUP(GV$1,'Nakladova matice_2018'!$A$1:$IW$188,94,FALSE),0)</f>
        <v>0</v>
      </c>
      <c r="GW121" s="19">
        <f>IFERROR(HLOOKUP(GW$1,'Nakladova matice_2018'!$A$1:$IW$188,94,FALSE),0)</f>
        <v>0</v>
      </c>
      <c r="GX121" s="19">
        <f>IFERROR(HLOOKUP(GX$1,'Nakladova matice_2018'!$A$1:$IW$188,94,FALSE),0)</f>
        <v>0</v>
      </c>
      <c r="GY121" s="19">
        <f>IFERROR(HLOOKUP(GY$1,'Nakladova matice_2018'!$A$1:$IW$188,94,FALSE),0)</f>
        <v>0</v>
      </c>
      <c r="GZ121" s="19">
        <f>IFERROR(HLOOKUP(GZ$1,'Nakladova matice_2018'!$A$1:$IW$188,94,FALSE),0)</f>
        <v>0</v>
      </c>
      <c r="HA121" s="19">
        <f>IFERROR(HLOOKUP(HA$1,'Nakladova matice_2018'!$A$1:$IW$188,94,FALSE),0)</f>
        <v>0</v>
      </c>
      <c r="HB121" s="19">
        <f>IFERROR(HLOOKUP(HB$1,'Nakladova matice_2018'!$A$1:$IW$188,94,FALSE),0)</f>
        <v>0</v>
      </c>
      <c r="HC121" s="19">
        <f>IFERROR(HLOOKUP(HC$1,'Nakladova matice_2018'!$A$1:$IW$188,94,FALSE),0)</f>
        <v>0</v>
      </c>
      <c r="HD121" s="19">
        <f>IFERROR(HLOOKUP(HD$1,'Nakladova matice_2018'!$A$1:$IW$188,94,FALSE),0)</f>
        <v>0</v>
      </c>
      <c r="HE121" s="19">
        <f>IFERROR(HLOOKUP(HE$1,'Nakladova matice_2018'!$A$1:$IW$188,94,FALSE),0)</f>
        <v>0</v>
      </c>
      <c r="HF121" s="19">
        <f>IFERROR(HLOOKUP(HF$1,'Nakladova matice_2018'!$A$1:$IW$188,94,FALSE),0)</f>
        <v>0</v>
      </c>
      <c r="HG121" s="19">
        <f>IFERROR(HLOOKUP(HG$1,'Nakladova matice_2018'!$A$1:$IW$188,94,FALSE),0)</f>
        <v>0</v>
      </c>
      <c r="HH121" s="19">
        <f>IFERROR(HLOOKUP(HH$1,'Nakladova matice_2018'!$A$1:$IW$188,94,FALSE),0)</f>
        <v>0</v>
      </c>
      <c r="HI121" s="19">
        <f>IFERROR(HLOOKUP(HI$1,'Nakladova matice_2018'!$A$1:$IW$188,94,FALSE),0)</f>
        <v>0</v>
      </c>
      <c r="HJ121" s="19">
        <f>IFERROR(HLOOKUP(HJ$1,'Nakladova matice_2018'!$A$1:$IW$188,94,FALSE),0)</f>
        <v>0</v>
      </c>
      <c r="HK121" s="19">
        <f>IFERROR(HLOOKUP(HK$1,'Nakladova matice_2018'!$A$1:$IW$188,94,FALSE),0)</f>
        <v>0</v>
      </c>
      <c r="HL121" s="19">
        <f>IFERROR(HLOOKUP(HL$1,'Nakladova matice_2018'!$A$1:$IW$188,94,FALSE),0)</f>
        <v>0</v>
      </c>
      <c r="HM121" s="19">
        <f>IFERROR(HLOOKUP(HM$1,'Nakladova matice_2018'!$A$1:$IW$188,94,FALSE),0)</f>
        <v>0</v>
      </c>
      <c r="HN121" s="19">
        <f>IFERROR(HLOOKUP(HN$1,'Nakladova matice_2018'!$A$1:$IW$188,94,FALSE),0)</f>
        <v>0</v>
      </c>
      <c r="HO121" s="19">
        <f>IFERROR(HLOOKUP(HO$1,'Nakladova matice_2018'!$A$1:$IW$188,94,FALSE),0)</f>
        <v>0</v>
      </c>
      <c r="HP121" s="19">
        <f>IFERROR(HLOOKUP(HP$1,'Nakladova matice_2018'!$A$1:$IW$188,94,FALSE),0)</f>
        <v>0</v>
      </c>
      <c r="HQ121" s="19">
        <f>IFERROR(HLOOKUP(HQ$1,'Nakladova matice_2018'!$A$1:$IW$188,94,FALSE),0)</f>
        <v>0</v>
      </c>
      <c r="HR121" s="19">
        <f>IFERROR(HLOOKUP(HR$1,'Nakladova matice_2018'!$A$1:$IW$188,94,FALSE),0)</f>
        <v>0</v>
      </c>
      <c r="HS121" s="19">
        <f>IFERROR(HLOOKUP(HS$1,'Nakladova matice_2018'!$A$1:$IW$188,94,FALSE),0)</f>
        <v>0</v>
      </c>
      <c r="HT121" s="19">
        <f>IFERROR(HLOOKUP(HT$1,'Nakladova matice_2018'!$A$1:$IW$188,94,FALSE),0)</f>
        <v>0</v>
      </c>
      <c r="HU121" s="19">
        <f>IFERROR(HLOOKUP(HU$1,'Nakladova matice_2018'!$A$1:$IW$188,94,FALSE),0)</f>
        <v>0</v>
      </c>
      <c r="HV121" s="19">
        <f>IFERROR(HLOOKUP(HV$1,'Nakladova matice_2018'!$A$1:$IW$188,94,FALSE),0)</f>
        <v>0</v>
      </c>
      <c r="HW121" s="19">
        <f>IFERROR(HLOOKUP(HW$1,'Nakladova matice_2018'!$A$1:$IW$188,94,FALSE),0)</f>
        <v>0</v>
      </c>
      <c r="HX121" s="19">
        <f>IFERROR(HLOOKUP(HX$1,'Nakladova matice_2018'!$A$1:$IW$188,94,FALSE),0)</f>
        <v>0</v>
      </c>
      <c r="HY121" s="19">
        <f>IFERROR(HLOOKUP(HY$1,'Nakladova matice_2018'!$A$1:$IW$188,94,FALSE),0)</f>
        <v>0</v>
      </c>
      <c r="HZ121" s="19">
        <f>IFERROR(HLOOKUP(HZ$1,'Nakladova matice_2018'!$A$1:$IW$188,94,FALSE),0)</f>
        <v>0</v>
      </c>
      <c r="IA121" s="19">
        <f>IFERROR(HLOOKUP(IA$1,'Nakladova matice_2018'!$A$1:$IW$188,94,FALSE),0)</f>
        <v>0</v>
      </c>
      <c r="IB121" s="19">
        <f>IFERROR(HLOOKUP(IB$1,'Nakladova matice_2018'!$A$1:$IW$188,94,FALSE),0)</f>
        <v>0</v>
      </c>
      <c r="IC121" s="19">
        <f>IFERROR(HLOOKUP(IC$1,'Nakladova matice_2018'!$A$1:$IW$188,94,FALSE),0)</f>
        <v>0</v>
      </c>
      <c r="ID121" s="19">
        <f>IFERROR(HLOOKUP(ID$1,'Nakladova matice_2018'!$A$1:$IW$188,94,FALSE),0)</f>
        <v>47841</v>
      </c>
      <c r="IE121" s="19">
        <f>IFERROR(HLOOKUP(IE$1,'Nakladova matice_2018'!$A$1:$IW$188,94,FALSE),0)</f>
        <v>0</v>
      </c>
      <c r="IF121" s="19">
        <f>IFERROR(HLOOKUP(IF$1,'Nakladova matice_2018'!$A$1:$IW$188,94,FALSE),0)</f>
        <v>0</v>
      </c>
      <c r="IG121" s="19">
        <f>IFERROR(HLOOKUP(IG$1,'Nakladova matice_2018'!$A$1:$IW$188,94,FALSE),0)</f>
        <v>0</v>
      </c>
      <c r="IH121" s="19">
        <f>IFERROR(HLOOKUP(IH$1,'Nakladova matice_2018'!$A$1:$IW$188,94,FALSE),0)</f>
        <v>0</v>
      </c>
      <c r="II121" s="19">
        <f>IFERROR(HLOOKUP(II$1,'Nakladova matice_2018'!$A$1:$IW$188,94,FALSE),0)</f>
        <v>0</v>
      </c>
      <c r="IJ121" s="19">
        <f>IFERROR(HLOOKUP(IJ$1,'Nakladova matice_2018'!$A$1:$IW$188,94,FALSE),0)</f>
        <v>0</v>
      </c>
      <c r="IK121" s="19">
        <f>IFERROR(HLOOKUP(IK$1,'Nakladova matice_2018'!$A$1:$IW$188,94,FALSE),0)</f>
        <v>0</v>
      </c>
      <c r="IL121" s="19">
        <f>IFERROR(HLOOKUP(IL$1,'Nakladova matice_2018'!$A$1:$IW$188,94,FALSE),0)</f>
        <v>0</v>
      </c>
      <c r="IM121" s="19">
        <f>IFERROR(HLOOKUP(IM$1,'Nakladova matice_2018'!$A$1:$IW$188,94,FALSE),0)</f>
        <v>0</v>
      </c>
      <c r="IN121" s="19">
        <f>IFERROR(HLOOKUP(IN$1,'Nakladova matice_2018'!$A$1:$IW$188,94,FALSE),0)</f>
        <v>0</v>
      </c>
      <c r="IO121" s="19">
        <f>IFERROR(HLOOKUP(IO$1,'Nakladova matice_2018'!$A$1:$IW$188,94,FALSE),0)</f>
        <v>0</v>
      </c>
      <c r="IP121" s="19">
        <f>IFERROR(HLOOKUP(IP$1,'Nakladova matice_2018'!$A$1:$IW$188,94,FALSE),0)</f>
        <v>0</v>
      </c>
      <c r="IQ121" s="19">
        <f>IFERROR(HLOOKUP(IQ$1,'Nakladova matice_2018'!$A$1:$IW$188,94,FALSE),0)</f>
        <v>0</v>
      </c>
      <c r="IR121" s="19">
        <f>IFERROR(HLOOKUP(IR$1,'Nakladova matice_2018'!$A$1:$IW$188,94,FALSE),0)</f>
        <v>0</v>
      </c>
      <c r="IS121" s="19">
        <f>IFERROR(HLOOKUP(IS$1,'Nakladova matice_2018'!$A$1:$IW$188,94,FALSE),0)</f>
        <v>0</v>
      </c>
      <c r="IT121" s="19">
        <f>IFERROR(HLOOKUP(IT$1,'Nakladova matice_2018'!$A$1:$IW$188,94,FALSE),0)</f>
        <v>0</v>
      </c>
      <c r="IU121" s="19">
        <f>IFERROR(HLOOKUP(IU$1,'Nakladova matice_2018'!$A$1:$IW$188,94,FALSE),0)</f>
        <v>0</v>
      </c>
      <c r="IV121" s="19">
        <f>IFERROR(HLOOKUP(IV$1,'Nakladova matice_2018'!$A$1:$IW$188,94,FALSE),0)</f>
        <v>0</v>
      </c>
      <c r="IW121" s="19">
        <f>IFERROR(HLOOKUP(IW$1,'Nakladova matice_2018'!$A$1:$IW$188,94,FALSE),0)</f>
        <v>0</v>
      </c>
      <c r="IX121" s="19">
        <f>IFERROR(HLOOKUP(IX$1,'Nakladova matice_2018'!$A$1:$IW$188,94,FALSE),0)</f>
        <v>0</v>
      </c>
      <c r="IY121" s="19">
        <f>IFERROR(HLOOKUP(IY$1,'Nakladova matice_2018'!$A$1:$IW$188,94,FALSE),0)</f>
        <v>0</v>
      </c>
      <c r="IZ121" s="19">
        <f>IFERROR(HLOOKUP(IZ$1,'Nakladova matice_2018'!$A$1:$IW$188,94,FALSE),0)</f>
        <v>0</v>
      </c>
      <c r="JA121" s="19">
        <f>IFERROR(HLOOKUP(JA$1,'Nakladova matice_2018'!$A$1:$IW$188,94,FALSE),0)</f>
        <v>0</v>
      </c>
      <c r="JB121" s="19">
        <f>IFERROR(HLOOKUP(JB$1,'Nakladova matice_2018'!$A$1:$IW$188,94,FALSE),0)</f>
        <v>0</v>
      </c>
      <c r="JC121" s="19">
        <f>IFERROR(HLOOKUP(JC$1,'Nakladova matice_2018'!$A$1:$IW$188,94,FALSE),0)</f>
        <v>0</v>
      </c>
      <c r="JD121" s="19">
        <f>IFERROR(HLOOKUP(JD$1,'Nakladova matice_2018'!$A$1:$IW$188,94,FALSE),0)</f>
        <v>0</v>
      </c>
      <c r="JE121" s="19">
        <f>IFERROR(HLOOKUP(JE$1,'Nakladova matice_2018'!$A$1:$IW$188,94,FALSE),0)</f>
        <v>0</v>
      </c>
      <c r="JF121" s="19">
        <f>IFERROR(HLOOKUP(JF$1,'Nakladova matice_2018'!$A$1:$IW$188,94,FALSE),0)</f>
        <v>0</v>
      </c>
      <c r="JG121" s="19">
        <f>IFERROR(HLOOKUP(JG$1,'Nakladova matice_2018'!$A$1:$IW$188,94,FALSE),0)</f>
        <v>0</v>
      </c>
      <c r="JH121" s="19">
        <f>IFERROR(HLOOKUP(JH$1,'Nakladova matice_2018'!$A$1:$IW$188,94,FALSE),0)</f>
        <v>0</v>
      </c>
      <c r="JI121" s="19">
        <f>IFERROR(HLOOKUP(JI$1,'Nakladova matice_2018'!$A$1:$IW$188,94,FALSE),0)</f>
        <v>0</v>
      </c>
      <c r="JJ121" s="19">
        <f>IFERROR(HLOOKUP(JJ$1,'Nakladova matice_2018'!$A$1:$IW$188,94,FALSE),0)</f>
        <v>0</v>
      </c>
      <c r="JK121" s="19">
        <f>IFERROR(HLOOKUP(JK$1,'Nakladova matice_2018'!$A$1:$IW$188,94,FALSE),0)</f>
        <v>0</v>
      </c>
      <c r="JL121" s="19">
        <f>IFERROR(HLOOKUP(JL$1,'Nakladova matice_2018'!$A$1:$IW$188,94,FALSE),0)</f>
        <v>0</v>
      </c>
      <c r="JM121" s="19">
        <f>IFERROR(HLOOKUP(JM$1,'Nakladova matice_2018'!$A$1:$IW$188,94,FALSE),0)</f>
        <v>0</v>
      </c>
      <c r="JN121" s="19">
        <f>IFERROR(HLOOKUP(JN$1,'Nakladova matice_2018'!$A$1:$IW$188,94,FALSE),0)</f>
        <v>0</v>
      </c>
      <c r="JO121" s="19">
        <f>IFERROR(HLOOKUP(JO$1,'Nakladova matice_2018'!$A$1:$IW$188,94,FALSE),0)</f>
        <v>0</v>
      </c>
      <c r="JP121" s="19">
        <f>IFERROR(HLOOKUP(JP$1,'Nakladova matice_2018'!$A$1:$IW$188,94,FALSE),0)</f>
        <v>0</v>
      </c>
      <c r="JQ121" s="19">
        <f>IFERROR(HLOOKUP(JQ$1,'Nakladova matice_2018'!$A$1:$IW$188,94,FALSE),0)</f>
        <v>0</v>
      </c>
      <c r="JR121" s="19">
        <f>IFERROR(HLOOKUP(JR$1,'Nakladova matice_2018'!$A$1:$IW$188,94,FALSE),0)</f>
        <v>0</v>
      </c>
      <c r="JS121" s="19">
        <f>IFERROR(HLOOKUP(JS$1,'Nakladova matice_2018'!$A$1:$IW$188,94,FALSE),0)</f>
        <v>0</v>
      </c>
      <c r="JT121" s="19">
        <f>IFERROR(HLOOKUP(JT$1,'Nakladova matice_2018'!$A$1:$IW$188,94,FALSE),0)</f>
        <v>0</v>
      </c>
      <c r="JU121" s="19">
        <f>IFERROR(HLOOKUP(JU$1,'Nakladova matice_2018'!$A$1:$IW$188,94,FALSE),0)</f>
        <v>0</v>
      </c>
      <c r="JV121" s="19">
        <f>IFERROR(HLOOKUP(JV$1,'Nakladova matice_2018'!$A$1:$IW$188,94,FALSE),0)</f>
        <v>0</v>
      </c>
      <c r="JW121" s="19">
        <f>IFERROR(HLOOKUP(JW$1,'Nakladova matice_2018'!$A$1:$IW$188,94,FALSE),0)</f>
        <v>0</v>
      </c>
      <c r="JX121" s="19">
        <f>IFERROR(HLOOKUP(JX$1,'Nakladova matice_2018'!$A$1:$IW$188,94,FALSE),0)</f>
        <v>0</v>
      </c>
      <c r="JY121" s="19">
        <f>IFERROR(HLOOKUP(JY$1,'Nakladova matice_2018'!$A$1:$IW$188,94,FALSE),0)</f>
        <v>0</v>
      </c>
      <c r="JZ121" s="19">
        <f>IFERROR(HLOOKUP(JZ$1,'Nakladova matice_2018'!$A$1:$IW$188,94,FALSE),0)</f>
        <v>0</v>
      </c>
      <c r="KA121" s="19">
        <f>IFERROR(HLOOKUP(KA$1,'Nakladova matice_2018'!$A$1:$IW$188,94,FALSE),0)</f>
        <v>0</v>
      </c>
      <c r="KB121" s="19">
        <f>IFERROR(HLOOKUP(KB$1,'Nakladova matice_2018'!$A$1:$IW$188,94,FALSE),0)</f>
        <v>0</v>
      </c>
      <c r="KC121" s="19">
        <f>IFERROR(HLOOKUP(KC$1,'Nakladova matice_2018'!$A$1:$IW$188,94,FALSE),0)</f>
        <v>0</v>
      </c>
      <c r="KD121" s="19">
        <f>IFERROR(HLOOKUP(KD$1,'Nakladova matice_2018'!$A$1:$IW$188,94,FALSE),0)</f>
        <v>0</v>
      </c>
      <c r="KE121" s="19">
        <f>IFERROR(HLOOKUP(KE$1,'Nakladova matice_2018'!$A$1:$IW$188,94,FALSE),0)</f>
        <v>0</v>
      </c>
      <c r="KF121" s="19">
        <f>IFERROR(HLOOKUP(KF$1,'Nakladova matice_2018'!$A$1:$IW$188,94,FALSE),0)</f>
        <v>0</v>
      </c>
      <c r="KG121" s="19">
        <f>IFERROR(HLOOKUP(KG$1,'Nakladova matice_2018'!$A$1:$IW$188,94,FALSE),0)</f>
        <v>0</v>
      </c>
      <c r="KH121" s="19">
        <f>IFERROR(HLOOKUP(KH$1,'Nakladova matice_2018'!$A$1:$IW$188,94,FALSE),0)</f>
        <v>0</v>
      </c>
      <c r="KI121" s="19">
        <f>IFERROR(HLOOKUP(KI$1,'Nakladova matice_2018'!$A$1:$IW$188,94,FALSE),0)</f>
        <v>0</v>
      </c>
      <c r="KJ121" s="19">
        <f>IFERROR(HLOOKUP(KJ$1,'Nakladova matice_2018'!$A$1:$IW$188,94,FALSE),0)</f>
        <v>0</v>
      </c>
      <c r="KK121" s="19">
        <f>IFERROR(HLOOKUP(KK$1,'Nakladova matice_2018'!$A$1:$IW$188,94,FALSE),0)</f>
        <v>0</v>
      </c>
      <c r="KL121" s="19">
        <f>IFERROR(HLOOKUP(KL$1,'Nakladova matice_2018'!$A$1:$IW$188,94,FALSE),0)</f>
        <v>0</v>
      </c>
      <c r="KM121" s="19">
        <f>IFERROR(HLOOKUP(KM$1,'Nakladova matice_2018'!$A$1:$IW$188,94,FALSE),0)</f>
        <v>0</v>
      </c>
      <c r="KN121" s="19">
        <f>IFERROR(HLOOKUP(KN$1,'Nakladova matice_2018'!$A$1:$IW$188,94,FALSE),0)</f>
        <v>0</v>
      </c>
      <c r="KO121" s="19">
        <f>IFERROR(HLOOKUP(KO$1,'Nakladova matice_2018'!$A$1:$IW$188,94,FALSE),0)</f>
        <v>0</v>
      </c>
      <c r="KP121" s="19">
        <f>IFERROR(HLOOKUP(KP$1,'Nakladova matice_2018'!$A$1:$IW$188,94,FALSE),0)</f>
        <v>0</v>
      </c>
      <c r="KQ121" s="19">
        <f>IFERROR(HLOOKUP(KQ$1,'Nakladova matice_2018'!$A$1:$IW$188,94,FALSE),0)</f>
        <v>0</v>
      </c>
      <c r="KR121" s="19">
        <f>IFERROR(HLOOKUP(KR$1,'Nakladova matice_2018'!$A$1:$IW$188,94,FALSE),0)</f>
        <v>0</v>
      </c>
      <c r="KS121" s="19">
        <f>IFERROR(HLOOKUP(KS$1,'Nakladova matice_2018'!$A$1:$IW$188,94,FALSE),0)</f>
        <v>0</v>
      </c>
      <c r="KT121" s="19">
        <f>IFERROR(HLOOKUP(KT$1,'Nakladova matice_2018'!$A$1:$IW$188,94,FALSE),0)</f>
        <v>0</v>
      </c>
      <c r="KU121" s="19">
        <f>IFERROR(HLOOKUP(KU$1,'Nakladova matice_2018'!$A$1:$IW$188,94,FALSE),0)</f>
        <v>0</v>
      </c>
      <c r="KV121" s="19">
        <f>IFERROR(HLOOKUP(KV$1,'Nakladova matice_2018'!$A$1:$IW$188,94,FALSE),0)</f>
        <v>0</v>
      </c>
      <c r="KW121" s="19">
        <f>IFERROR(HLOOKUP(KW$1,'Nakladova matice_2018'!$A$1:$IW$188,94,FALSE),0)</f>
        <v>0</v>
      </c>
      <c r="KX121" s="19">
        <f>IFERROR(HLOOKUP(KX$1,'Nakladova matice_2018'!$A$1:$IW$188,94,FALSE),0)</f>
        <v>0</v>
      </c>
      <c r="KY121" s="19">
        <f>IFERROR(HLOOKUP(KY$1,'Nakladova matice_2018'!$A$1:$IW$188,94,FALSE),0)</f>
        <v>0</v>
      </c>
      <c r="KZ121" s="19">
        <f>IFERROR(HLOOKUP(KZ$1,'Nakladova matice_2018'!$A$1:$IW$188,94,FALSE),0)</f>
        <v>0</v>
      </c>
      <c r="LA121" s="19">
        <f>IFERROR(HLOOKUP(LA$1,'Nakladova matice_2018'!$A$1:$IW$188,94,FALSE),0)</f>
        <v>0</v>
      </c>
      <c r="LB121" s="19">
        <f>IFERROR(HLOOKUP(LB$1,'Nakladova matice_2018'!$A$1:$IW$188,94,FALSE),0)</f>
        <v>0</v>
      </c>
      <c r="LC121" s="19">
        <f>IFERROR(HLOOKUP(LC$1,'Nakladova matice_2018'!$A$1:$IW$188,94,FALSE),0)</f>
        <v>0</v>
      </c>
      <c r="LD121" s="19">
        <f>IFERROR(HLOOKUP(LD$1,'Nakladova matice_2018'!$A$1:$IW$188,94,FALSE),0)</f>
        <v>0</v>
      </c>
      <c r="LE121" s="19">
        <f>IFERROR(HLOOKUP(LE$1,'Nakladova matice_2018'!$A$1:$IW$188,94,FALSE),0)</f>
        <v>0</v>
      </c>
      <c r="LF121" s="19">
        <f>IFERROR(HLOOKUP(LF$1,'Nakladova matice_2018'!$A$1:$IW$188,94,FALSE),0)</f>
        <v>0</v>
      </c>
      <c r="LG121" s="19">
        <f>IFERROR(HLOOKUP(LG$1,'Nakladova matice_2018'!$A$1:$IW$188,94,FALSE),0)</f>
        <v>0</v>
      </c>
      <c r="LH121" s="19">
        <f>IFERROR(HLOOKUP(LH$1,'Nakladova matice_2018'!$A$1:$IW$188,94,FALSE),0)</f>
        <v>0</v>
      </c>
      <c r="LI121" s="19">
        <f>IFERROR(HLOOKUP(LI$1,'Nakladova matice_2018'!$A$1:$IW$188,94,FALSE),0)</f>
        <v>0</v>
      </c>
      <c r="LJ121" s="19">
        <f>IFERROR(HLOOKUP(LJ$1,'Nakladova matice_2018'!$A$1:$IW$188,94,FALSE),0)</f>
        <v>0</v>
      </c>
      <c r="LK121" s="19">
        <f>IFERROR(HLOOKUP(LK$1,'Nakladova matice_2018'!$A$1:$IW$188,94,FALSE),0)</f>
        <v>0</v>
      </c>
      <c r="LL121" s="19">
        <f>IFERROR(HLOOKUP(LL$1,'Nakladova matice_2018'!$A$1:$IW$188,94,FALSE),0)</f>
        <v>0</v>
      </c>
      <c r="LM121" s="19">
        <f>IFERROR(HLOOKUP(LM$1,'Nakladova matice_2018'!$A$1:$IW$188,94,FALSE),0)</f>
        <v>0</v>
      </c>
      <c r="LN121" s="19">
        <f>IFERROR(HLOOKUP(LN$1,'Nakladova matice_2018'!$A$1:$IW$188,94,FALSE),0)</f>
        <v>0</v>
      </c>
      <c r="LO121" s="19">
        <f>IFERROR(HLOOKUP(LO$1,'Nakladova matice_2018'!$A$1:$IW$188,94,FALSE),0)</f>
        <v>0</v>
      </c>
      <c r="LP121" s="19">
        <f>IFERROR(HLOOKUP(LP$1,'Nakladova matice_2018'!$A$1:$IW$188,94,FALSE),0)</f>
        <v>0</v>
      </c>
      <c r="LQ121" s="19">
        <f>IFERROR(HLOOKUP(LQ$1,'Nakladova matice_2018'!$A$1:$IW$188,94,FALSE),0)</f>
        <v>0</v>
      </c>
      <c r="LR121" s="19">
        <f>IFERROR(HLOOKUP(LR$1,'Nakladova matice_2018'!$A$1:$IW$188,94,FALSE),0)</f>
        <v>0</v>
      </c>
      <c r="LS121" s="19">
        <f>IFERROR(HLOOKUP(LS$1,'Nakladova matice_2018'!$A$1:$IW$188,94,FALSE),0)</f>
        <v>0</v>
      </c>
      <c r="LT121" s="19">
        <f>IFERROR(HLOOKUP(LT$1,'Nakladova matice_2018'!$A$1:$IW$188,94,FALSE),0)</f>
        <v>0</v>
      </c>
      <c r="LU121" s="19">
        <f>IFERROR(HLOOKUP(LU$1,'Nakladova matice_2018'!$A$1:$IW$188,94,FALSE),0)</f>
        <v>0</v>
      </c>
      <c r="LV121" s="19">
        <f>IFERROR(HLOOKUP(LV$1,'Nakladova matice_2018'!$A$1:$IW$188,94,FALSE),0)</f>
        <v>0</v>
      </c>
      <c r="LW121" s="19">
        <f>IFERROR(HLOOKUP(LW$1,'Nakladova matice_2018'!$A$1:$IW$188,94,FALSE),0)</f>
        <v>0</v>
      </c>
      <c r="LX121" s="19">
        <f>IFERROR(HLOOKUP(LX$1,'Nakladova matice_2018'!$A$1:$IW$188,94,FALSE),0)</f>
        <v>0</v>
      </c>
      <c r="LY121" s="19">
        <f>IFERROR(HLOOKUP(LY$1,'Nakladova matice_2018'!$A$1:$IW$188,94,FALSE),0)</f>
        <v>0</v>
      </c>
      <c r="LZ121" s="19">
        <f>IFERROR(HLOOKUP(LZ$1,'Nakladova matice_2018'!$A$1:$IW$188,94,FALSE),0)</f>
        <v>0</v>
      </c>
      <c r="MA121" s="19">
        <f>IFERROR(HLOOKUP(MA$1,'Nakladova matice_2018'!$A$1:$IW$188,94,FALSE),0)</f>
        <v>0</v>
      </c>
      <c r="MB121" s="19">
        <f>IFERROR(HLOOKUP(MB$1,'Nakladova matice_2018'!$A$1:$IW$188,94,FALSE),0)</f>
        <v>0</v>
      </c>
      <c r="MC121" s="19">
        <f>IFERROR(HLOOKUP(MC$1,'Nakladova matice_2018'!$A$1:$IW$188,94,FALSE),0)</f>
        <v>0</v>
      </c>
      <c r="MD121" s="19">
        <f>IFERROR(HLOOKUP(MD$1,'Nakladova matice_2018'!$A$1:$IW$188,94,FALSE),0)</f>
        <v>0</v>
      </c>
      <c r="ME121" s="19">
        <f>IFERROR(HLOOKUP(ME$1,'Nakladova matice_2018'!$A$1:$IW$188,94,FALSE),0)</f>
        <v>0</v>
      </c>
      <c r="MF121" s="19">
        <f>IFERROR(HLOOKUP(MF$1,'Nakladova matice_2018'!$A$1:$IW$188,94,FALSE),0)</f>
        <v>0</v>
      </c>
      <c r="MG121" s="19">
        <f>IFERROR(HLOOKUP(MG$1,'Nakladova matice_2018'!$A$1:$IW$188,94,FALSE),0)</f>
        <v>0</v>
      </c>
      <c r="MH121" s="19">
        <f>IFERROR(HLOOKUP(MH$1,'Nakladova matice_2018'!$A$1:$IW$188,94,FALSE),0)</f>
        <v>0</v>
      </c>
      <c r="MI121" s="19">
        <f>IFERROR(HLOOKUP(MI$1,'Nakladova matice_2018'!$A$1:$IW$188,94,FALSE),0)</f>
        <v>0</v>
      </c>
      <c r="MJ121" s="19">
        <f>IFERROR(HLOOKUP(MJ$1,'Nakladova matice_2018'!$A$1:$IW$188,94,FALSE),0)</f>
        <v>0</v>
      </c>
      <c r="MK121" s="19">
        <f>IFERROR(HLOOKUP(MK$1,'Nakladova matice_2018'!$A$1:$IW$188,94,FALSE),0)</f>
        <v>0</v>
      </c>
      <c r="ML121" s="19">
        <f>IFERROR(HLOOKUP(ML$1,'Nakladova matice_2018'!$A$1:$IW$188,94,FALSE),0)</f>
        <v>0</v>
      </c>
      <c r="MM121" s="19">
        <f>IFERROR(HLOOKUP(MM$1,'Nakladova matice_2018'!$A$1:$IW$188,94,FALSE),0)</f>
        <v>0</v>
      </c>
      <c r="MN121" s="19">
        <f>IFERROR(HLOOKUP(MN$1,'Nakladova matice_2018'!$A$1:$IW$188,94,FALSE),0)</f>
        <v>0</v>
      </c>
      <c r="MO121" s="20">
        <f t="shared" si="85"/>
        <v>47841</v>
      </c>
      <c r="MP121" s="20">
        <f>MO121-'Nakladova matice_2018'!IX94</f>
        <v>0</v>
      </c>
    </row>
    <row r="122" spans="1:354" x14ac:dyDescent="0.2">
      <c r="A122" s="27">
        <v>521124</v>
      </c>
      <c r="B122" s="21" t="s">
        <v>260</v>
      </c>
      <c r="C122" s="53">
        <v>0</v>
      </c>
      <c r="D122" s="19">
        <f>IFERROR(HLOOKUP(D$1,'Nakladova matice_2018'!$A$1:$IW$188,95,FALSE),0)</f>
        <v>0</v>
      </c>
      <c r="E122" s="19">
        <f>IFERROR(HLOOKUP(E$1,'Nakladova matice_2018'!$A$1:$IW$188,95,FALSE),0)</f>
        <v>0</v>
      </c>
      <c r="F122" s="19">
        <f>IFERROR(HLOOKUP(F$1,'Nakladova matice_2018'!$A$1:$IW$188,95,FALSE),0)</f>
        <v>0</v>
      </c>
      <c r="G122" s="19">
        <f>IFERROR(HLOOKUP(G$1,'Nakladova matice_2018'!$A$1:$IW$188,95,FALSE),0)</f>
        <v>0</v>
      </c>
      <c r="H122" s="19">
        <f>IFERROR(HLOOKUP(H$1,'Nakladova matice_2018'!$A$1:$IW$188,95,FALSE),0)</f>
        <v>0</v>
      </c>
      <c r="I122" s="19">
        <f>IFERROR(HLOOKUP(I$1,'Nakladova matice_2018'!$A$1:$IW$188,95,FALSE),0)</f>
        <v>0</v>
      </c>
      <c r="J122" s="19">
        <f>IFERROR(HLOOKUP(J$1,'Nakladova matice_2018'!$A$1:$IW$188,95,FALSE),0)</f>
        <v>0</v>
      </c>
      <c r="K122" s="19">
        <f>IFERROR(HLOOKUP(K$1,'Nakladova matice_2018'!$A$1:$IW$188,95,FALSE),0)</f>
        <v>0</v>
      </c>
      <c r="L122" s="19">
        <f>IFERROR(HLOOKUP(L$1,'Nakladova matice_2018'!$A$1:$IW$188,95,FALSE),0)</f>
        <v>0</v>
      </c>
      <c r="M122" s="19">
        <f>IFERROR(HLOOKUP(M$1,'Nakladova matice_2018'!$A$1:$IW$188,95,FALSE),0)</f>
        <v>0</v>
      </c>
      <c r="N122" s="19">
        <f>IFERROR(HLOOKUP(N$1,'Nakladova matice_2018'!$A$1:$IW$188,95,FALSE),0)</f>
        <v>0</v>
      </c>
      <c r="O122" s="19">
        <f>IFERROR(HLOOKUP(O$1,'Nakladova matice_2018'!$A$1:$IW$188,95,FALSE),0)</f>
        <v>0</v>
      </c>
      <c r="P122" s="19">
        <f>IFERROR(HLOOKUP(P$1,'Nakladova matice_2018'!$A$1:$IW$188,95,FALSE),0)</f>
        <v>0</v>
      </c>
      <c r="Q122" s="19">
        <f>IFERROR(HLOOKUP(Q$1,'Nakladova matice_2018'!$A$1:$IW$188,95,FALSE),0)</f>
        <v>0</v>
      </c>
      <c r="R122" s="19">
        <f>IFERROR(HLOOKUP(R$1,'Nakladova matice_2018'!$A$1:$IW$188,95,FALSE),0)</f>
        <v>0</v>
      </c>
      <c r="S122" s="19">
        <f>IFERROR(HLOOKUP(S$1,'Nakladova matice_2018'!$A$1:$IW$188,95,FALSE),0)</f>
        <v>-26850</v>
      </c>
      <c r="T122" s="19">
        <f>IFERROR(HLOOKUP(T$1,'Nakladova matice_2018'!$A$1:$IW$188,95,FALSE),0)</f>
        <v>0</v>
      </c>
      <c r="U122" s="19">
        <f>IFERROR(HLOOKUP(U$1,'Nakladova matice_2018'!$A$1:$IW$188,95,FALSE),0)</f>
        <v>0</v>
      </c>
      <c r="V122" s="19">
        <f>IFERROR(HLOOKUP(V$1,'Nakladova matice_2018'!$A$1:$IW$188,95,FALSE),0)</f>
        <v>0</v>
      </c>
      <c r="W122" s="19">
        <f>IFERROR(HLOOKUP(W$1,'Nakladova matice_2018'!$A$1:$IW$188,95,FALSE),0)</f>
        <v>0</v>
      </c>
      <c r="X122" s="19">
        <f>IFERROR(HLOOKUP(X$1,'Nakladova matice_2018'!$A$1:$IW$188,95,FALSE),0)</f>
        <v>0</v>
      </c>
      <c r="Y122" s="19">
        <f>IFERROR(HLOOKUP(Y$1,'Nakladova matice_2018'!$A$1:$IW$188,95,FALSE),0)</f>
        <v>0</v>
      </c>
      <c r="Z122" s="19">
        <f>IFERROR(HLOOKUP(Z$1,'Nakladova matice_2018'!$A$1:$IW$188,95,FALSE),0)</f>
        <v>0</v>
      </c>
      <c r="AA122" s="19">
        <f>IFERROR(HLOOKUP(AA$1,'Nakladova matice_2018'!$A$1:$IW$188,95,FALSE),0)</f>
        <v>0</v>
      </c>
      <c r="AB122" s="19">
        <f>IFERROR(HLOOKUP(AB$1,'Nakladova matice_2018'!$A$1:$IW$188,95,FALSE),0)</f>
        <v>0</v>
      </c>
      <c r="AC122" s="19">
        <f>IFERROR(HLOOKUP(AC$1,'Nakladova matice_2018'!$A$1:$IW$188,95,FALSE),0)</f>
        <v>0</v>
      </c>
      <c r="AD122" s="19">
        <f>IFERROR(HLOOKUP(AD$1,'Nakladova matice_2018'!$A$1:$IW$188,95,FALSE),0)</f>
        <v>0</v>
      </c>
      <c r="AE122" s="19">
        <f>IFERROR(HLOOKUP(AE$1,'Nakladova matice_2018'!$A$1:$IW$188,95,FALSE),0)</f>
        <v>0</v>
      </c>
      <c r="AF122" s="19">
        <f>IFERROR(HLOOKUP(AF$1,'Nakladova matice_2018'!$A$1:$IW$188,95,FALSE),0)</f>
        <v>0</v>
      </c>
      <c r="AG122" s="19">
        <f>IFERROR(HLOOKUP(AG$1,'Nakladova matice_2018'!$A$1:$IW$188,95,FALSE),0)</f>
        <v>0</v>
      </c>
      <c r="AH122" s="19">
        <f>IFERROR(HLOOKUP(AH$1,'Nakladova matice_2018'!$A$1:$IW$188,95,FALSE),0)</f>
        <v>0</v>
      </c>
      <c r="AI122" s="19">
        <f>IFERROR(HLOOKUP(AI$1,'Nakladova matice_2018'!$A$1:$IW$188,95,FALSE),0)</f>
        <v>0</v>
      </c>
      <c r="AJ122" s="19">
        <f>IFERROR(HLOOKUP(AJ$1,'Nakladova matice_2018'!$A$1:$IW$188,95,FALSE),0)</f>
        <v>0</v>
      </c>
      <c r="AK122" s="19">
        <f>IFERROR(HLOOKUP(AK$1,'Nakladova matice_2018'!$A$1:$IW$188,95,FALSE),0)</f>
        <v>0</v>
      </c>
      <c r="AL122" s="19">
        <f>IFERROR(HLOOKUP(AL$1,'Nakladova matice_2018'!$A$1:$IW$188,95,FALSE),0)</f>
        <v>0</v>
      </c>
      <c r="AM122" s="19">
        <f>IFERROR(HLOOKUP(AM$1,'Nakladova matice_2018'!$A$1:$IW$188,95,FALSE),0)</f>
        <v>0</v>
      </c>
      <c r="AN122" s="19">
        <f>IFERROR(HLOOKUP(AN$1,'Nakladova matice_2018'!$A$1:$IW$188,95,FALSE),0)</f>
        <v>0</v>
      </c>
      <c r="AO122" s="19">
        <f>IFERROR(HLOOKUP(AO$1,'Nakladova matice_2018'!$A$1:$IW$188,95,FALSE),0)</f>
        <v>0</v>
      </c>
      <c r="AP122" s="19">
        <f>IFERROR(HLOOKUP(AP$1,'Nakladova matice_2018'!$A$1:$IW$188,95,FALSE),0)</f>
        <v>0</v>
      </c>
      <c r="AQ122" s="19">
        <f>IFERROR(HLOOKUP(AQ$1,'Nakladova matice_2018'!$A$1:$IW$188,95,FALSE),0)</f>
        <v>0</v>
      </c>
      <c r="AR122" s="19">
        <f>IFERROR(HLOOKUP(AR$1,'Nakladova matice_2018'!$A$1:$IW$188,95,FALSE),0)</f>
        <v>0</v>
      </c>
      <c r="AS122" s="19">
        <f>IFERROR(HLOOKUP(AS$1,'Nakladova matice_2018'!$A$1:$IW$188,95,FALSE),0)</f>
        <v>0</v>
      </c>
      <c r="AT122" s="19">
        <f>IFERROR(HLOOKUP(AT$1,'Nakladova matice_2018'!$A$1:$IW$188,95,FALSE),0)</f>
        <v>0</v>
      </c>
      <c r="AU122" s="19">
        <f>IFERROR(HLOOKUP(AU$1,'Nakladova matice_2018'!$A$1:$IW$188,95,FALSE),0)</f>
        <v>0</v>
      </c>
      <c r="AV122" s="19">
        <f>IFERROR(HLOOKUP(AV$1,'Nakladova matice_2018'!$A$1:$IW$188,95,FALSE),0)</f>
        <v>0</v>
      </c>
      <c r="AW122" s="19">
        <f>IFERROR(HLOOKUP(AW$1,'Nakladova matice_2018'!$A$1:$IW$188,95,FALSE),0)</f>
        <v>0</v>
      </c>
      <c r="AX122" s="19">
        <f>IFERROR(HLOOKUP(AX$1,'Nakladova matice_2018'!$A$1:$IW$188,95,FALSE),0)</f>
        <v>0</v>
      </c>
      <c r="AY122" s="19">
        <f>IFERROR(HLOOKUP(AY$1,'Nakladova matice_2018'!$A$1:$IW$188,95,FALSE),0)</f>
        <v>0</v>
      </c>
      <c r="AZ122" s="19">
        <f>IFERROR(HLOOKUP(AZ$1,'Nakladova matice_2018'!$A$1:$IW$188,95,FALSE),0)</f>
        <v>0</v>
      </c>
      <c r="BA122" s="19">
        <f>IFERROR(HLOOKUP(BA$1,'Nakladova matice_2018'!$A$1:$IW$188,95,FALSE),0)</f>
        <v>-4117</v>
      </c>
      <c r="BB122" s="19">
        <f>IFERROR(HLOOKUP(BB$1,'Nakladova matice_2018'!$A$1:$IW$188,95,FALSE),0)</f>
        <v>0</v>
      </c>
      <c r="BC122" s="19">
        <f>IFERROR(HLOOKUP(BC$1,'Nakladova matice_2018'!$A$1:$IW$188,95,FALSE),0)</f>
        <v>0</v>
      </c>
      <c r="BD122" s="19">
        <f>IFERROR(HLOOKUP(BD$1,'Nakladova matice_2018'!$A$1:$IW$188,95,FALSE),0)</f>
        <v>0</v>
      </c>
      <c r="BE122" s="19">
        <f>IFERROR(HLOOKUP(BE$1,'Nakladova matice_2018'!$A$1:$IW$188,95,FALSE),0)</f>
        <v>0</v>
      </c>
      <c r="BF122" s="19">
        <f>IFERROR(HLOOKUP(BF$1,'Nakladova matice_2018'!$A$1:$IW$188,95,FALSE),0)</f>
        <v>0</v>
      </c>
      <c r="BG122" s="19">
        <f>IFERROR(HLOOKUP(BG$1,'Nakladova matice_2018'!$A$1:$IW$188,95,FALSE),0)</f>
        <v>0</v>
      </c>
      <c r="BH122" s="19">
        <f>IFERROR(HLOOKUP(BH$1,'Nakladova matice_2018'!$A$1:$IW$188,95,FALSE),0)</f>
        <v>0</v>
      </c>
      <c r="BI122" s="19">
        <f>IFERROR(HLOOKUP(BI$1,'Nakladova matice_2018'!$A$1:$IW$188,95,FALSE),0)</f>
        <v>0</v>
      </c>
      <c r="BJ122" s="19">
        <f>IFERROR(HLOOKUP(BJ$1,'Nakladova matice_2018'!$A$1:$IW$188,95,FALSE),0)</f>
        <v>0</v>
      </c>
      <c r="BK122" s="19">
        <f>IFERROR(HLOOKUP(BK$1,'Nakladova matice_2018'!$A$1:$IW$188,95,FALSE),0)</f>
        <v>0</v>
      </c>
      <c r="BL122" s="19">
        <f>IFERROR(HLOOKUP(BL$1,'Nakladova matice_2018'!$A$1:$IW$188,95,FALSE),0)</f>
        <v>0</v>
      </c>
      <c r="BM122" s="19">
        <f>IFERROR(HLOOKUP(BM$1,'Nakladova matice_2018'!$A$1:$IW$188,95,FALSE),0)</f>
        <v>0</v>
      </c>
      <c r="BN122" s="19">
        <f>IFERROR(HLOOKUP(BN$1,'Nakladova matice_2018'!$A$1:$IW$188,95,FALSE),0)</f>
        <v>0</v>
      </c>
      <c r="BO122" s="19">
        <f>IFERROR(HLOOKUP(BO$1,'Nakladova matice_2018'!$A$1:$IW$188,95,FALSE),0)</f>
        <v>0</v>
      </c>
      <c r="BP122" s="19">
        <f>IFERROR(HLOOKUP(BP$1,'Nakladova matice_2018'!$A$1:$IW$188,95,FALSE),0)</f>
        <v>0</v>
      </c>
      <c r="BQ122" s="19">
        <f>IFERROR(HLOOKUP(BQ$1,'Nakladova matice_2018'!$A$1:$IW$188,95,FALSE),0)</f>
        <v>0</v>
      </c>
      <c r="BR122" s="19">
        <f>IFERROR(HLOOKUP(BR$1,'Nakladova matice_2018'!$A$1:$IW$188,95,FALSE),0)</f>
        <v>0</v>
      </c>
      <c r="BS122" s="19">
        <f>IFERROR(HLOOKUP(BS$1,'Nakladova matice_2018'!$A$1:$IW$188,95,FALSE),0)</f>
        <v>0</v>
      </c>
      <c r="BT122" s="19">
        <f>IFERROR(HLOOKUP(BT$1,'Nakladova matice_2018'!$A$1:$IW$188,95,FALSE),0)</f>
        <v>5000</v>
      </c>
      <c r="BU122" s="19">
        <f>IFERROR(HLOOKUP(BU$1,'Nakladova matice_2018'!$A$1:$IW$188,95,FALSE),0)</f>
        <v>0</v>
      </c>
      <c r="BV122" s="19">
        <f>IFERROR(HLOOKUP(BV$1,'Nakladova matice_2018'!$A$1:$IW$188,95,FALSE),0)</f>
        <v>-15200</v>
      </c>
      <c r="BW122" s="19">
        <f>IFERROR(HLOOKUP(BW$1,'Nakladova matice_2018'!$A$1:$IW$188,95,FALSE),0)</f>
        <v>0</v>
      </c>
      <c r="BX122" s="19">
        <f>IFERROR(HLOOKUP(BX$1,'Nakladova matice_2018'!$A$1:$IW$188,95,FALSE),0)</f>
        <v>0</v>
      </c>
      <c r="BY122" s="19">
        <f>IFERROR(HLOOKUP(BY$1,'Nakladova matice_2018'!$A$1:$IW$188,95,FALSE),0)</f>
        <v>0</v>
      </c>
      <c r="BZ122" s="19">
        <f>IFERROR(HLOOKUP(BZ$1,'Nakladova matice_2018'!$A$1:$IW$188,95,FALSE),0)</f>
        <v>0</v>
      </c>
      <c r="CA122" s="19">
        <f>IFERROR(HLOOKUP(CA$1,'Nakladova matice_2018'!$A$1:$IW$188,95,FALSE),0)</f>
        <v>0</v>
      </c>
      <c r="CB122" s="19">
        <f>IFERROR(HLOOKUP(CB$1,'Nakladova matice_2018'!$A$1:$IW$188,95,FALSE),0)</f>
        <v>0</v>
      </c>
      <c r="CC122" s="19">
        <f>IFERROR(HLOOKUP(CC$1,'Nakladova matice_2018'!$A$1:$IW$188,95,FALSE),0)</f>
        <v>0</v>
      </c>
      <c r="CD122" s="19">
        <f>IFERROR(HLOOKUP(CD$1,'Nakladova matice_2018'!$A$1:$IW$188,95,FALSE),0)</f>
        <v>0</v>
      </c>
      <c r="CE122" s="19">
        <f>IFERROR(HLOOKUP(CE$1,'Nakladova matice_2018'!$A$1:$IW$188,95,FALSE),0)</f>
        <v>0</v>
      </c>
      <c r="CF122" s="19">
        <f>IFERROR(HLOOKUP(CF$1,'Nakladova matice_2018'!$A$1:$IW$188,95,FALSE),0)</f>
        <v>0</v>
      </c>
      <c r="CG122" s="19">
        <f>IFERROR(HLOOKUP(CG$1,'Nakladova matice_2018'!$A$1:$IW$188,95,FALSE),0)</f>
        <v>0</v>
      </c>
      <c r="CH122" s="19">
        <f>IFERROR(HLOOKUP(CH$1,'Nakladova matice_2018'!$A$1:$IW$188,95,FALSE),0)</f>
        <v>0</v>
      </c>
      <c r="CI122" s="19">
        <f>IFERROR(HLOOKUP(CI$1,'Nakladova matice_2018'!$A$1:$IW$188,95,FALSE),0)</f>
        <v>0</v>
      </c>
      <c r="CJ122" s="19">
        <f>IFERROR(HLOOKUP(CJ$1,'Nakladova matice_2018'!$A$1:$IW$188,95,FALSE),0)</f>
        <v>0</v>
      </c>
      <c r="CK122" s="19">
        <f>IFERROR(HLOOKUP(CK$1,'Nakladova matice_2018'!$A$1:$IW$188,95,FALSE),0)</f>
        <v>0</v>
      </c>
      <c r="CL122" s="19">
        <f>IFERROR(HLOOKUP(CL$1,'Nakladova matice_2018'!$A$1:$IW$188,95,FALSE),0)</f>
        <v>0</v>
      </c>
      <c r="CM122" s="19">
        <f>IFERROR(HLOOKUP(CM$1,'Nakladova matice_2018'!$A$1:$IW$188,95,FALSE),0)</f>
        <v>0</v>
      </c>
      <c r="CN122" s="19">
        <f>IFERROR(HLOOKUP(CN$1,'Nakladova matice_2018'!$A$1:$IW$188,95,FALSE),0)</f>
        <v>0</v>
      </c>
      <c r="CO122" s="19">
        <f>IFERROR(HLOOKUP(CO$1,'Nakladova matice_2018'!$A$1:$IW$188,95,FALSE),0)</f>
        <v>0</v>
      </c>
      <c r="CP122" s="19">
        <f>IFERROR(HLOOKUP(CP$1,'Nakladova matice_2018'!$A$1:$IW$188,95,FALSE),0)</f>
        <v>0</v>
      </c>
      <c r="CQ122" s="19">
        <f>IFERROR(HLOOKUP(CQ$1,'Nakladova matice_2018'!$A$1:$IW$188,95,FALSE),0)</f>
        <v>0</v>
      </c>
      <c r="CR122" s="19">
        <f>IFERROR(HLOOKUP(CR$1,'Nakladova matice_2018'!$A$1:$IW$188,95,FALSE),0)</f>
        <v>0</v>
      </c>
      <c r="CS122" s="19">
        <f>IFERROR(HLOOKUP(CS$1,'Nakladova matice_2018'!$A$1:$IW$188,95,FALSE),0)</f>
        <v>0</v>
      </c>
      <c r="CT122" s="19">
        <f>IFERROR(HLOOKUP(CT$1,'Nakladova matice_2018'!$A$1:$IW$188,95,FALSE),0)</f>
        <v>0</v>
      </c>
      <c r="CU122" s="19">
        <f>IFERROR(HLOOKUP(CU$1,'Nakladova matice_2018'!$A$1:$IW$188,95,FALSE),0)</f>
        <v>0</v>
      </c>
      <c r="CV122" s="19">
        <f>IFERROR(HLOOKUP(CV$1,'Nakladova matice_2018'!$A$1:$IW$188,95,FALSE),0)</f>
        <v>0</v>
      </c>
      <c r="CW122" s="19">
        <f>IFERROR(HLOOKUP(CW$1,'Nakladova matice_2018'!$A$1:$IW$188,95,FALSE),0)</f>
        <v>0</v>
      </c>
      <c r="CX122" s="19">
        <f>IFERROR(HLOOKUP(CX$1,'Nakladova matice_2018'!$A$1:$IW$188,95,FALSE),0)</f>
        <v>0</v>
      </c>
      <c r="CY122" s="19">
        <f>IFERROR(HLOOKUP(CY$1,'Nakladova matice_2018'!$A$1:$IW$188,95,FALSE),0)</f>
        <v>0</v>
      </c>
      <c r="CZ122" s="19">
        <f>IFERROR(HLOOKUP(CZ$1,'Nakladova matice_2018'!$A$1:$IW$188,95,FALSE),0)</f>
        <v>0</v>
      </c>
      <c r="DA122" s="19">
        <f>IFERROR(HLOOKUP(DA$1,'Nakladova matice_2018'!$A$1:$IW$188,95,FALSE),0)</f>
        <v>0</v>
      </c>
      <c r="DB122" s="19">
        <f>IFERROR(HLOOKUP(DB$1,'Nakladova matice_2018'!$A$1:$IW$188,95,FALSE),0)</f>
        <v>0</v>
      </c>
      <c r="DC122" s="19">
        <f>IFERROR(HLOOKUP(DC$1,'Nakladova matice_2018'!$A$1:$IW$188,95,FALSE),0)</f>
        <v>0</v>
      </c>
      <c r="DD122" s="19">
        <f>IFERROR(HLOOKUP(DD$1,'Nakladova matice_2018'!$A$1:$IW$188,95,FALSE),0)</f>
        <v>0</v>
      </c>
      <c r="DE122" s="19">
        <f>IFERROR(HLOOKUP(DE$1,'Nakladova matice_2018'!$A$1:$IW$188,95,FALSE),0)</f>
        <v>0</v>
      </c>
      <c r="DF122" s="19">
        <f>IFERROR(HLOOKUP(DF$1,'Nakladova matice_2018'!$A$1:$IW$188,95,FALSE),0)</f>
        <v>0</v>
      </c>
      <c r="DG122" s="19">
        <f>IFERROR(HLOOKUP(DG$1,'Nakladova matice_2018'!$A$1:$IW$188,95,FALSE),0)</f>
        <v>0</v>
      </c>
      <c r="DH122" s="19">
        <f>IFERROR(HLOOKUP(DH$1,'Nakladova matice_2018'!$A$1:$IW$188,95,FALSE),0)</f>
        <v>0</v>
      </c>
      <c r="DI122" s="19">
        <f>IFERROR(HLOOKUP(DI$1,'Nakladova matice_2018'!$A$1:$IW$188,95,FALSE),0)</f>
        <v>0</v>
      </c>
      <c r="DJ122" s="19">
        <f>IFERROR(HLOOKUP(DJ$1,'Nakladova matice_2018'!$A$1:$IW$188,95,FALSE),0)</f>
        <v>0</v>
      </c>
      <c r="DK122" s="19">
        <f>IFERROR(HLOOKUP(DK$1,'Nakladova matice_2018'!$A$1:$IW$188,95,FALSE),0)</f>
        <v>0</v>
      </c>
      <c r="DL122" s="19">
        <f>IFERROR(HLOOKUP(DL$1,'Nakladova matice_2018'!$A$1:$IW$188,95,FALSE),0)</f>
        <v>-38260</v>
      </c>
      <c r="DM122" s="19">
        <f>IFERROR(HLOOKUP(DM$1,'Nakladova matice_2018'!$A$1:$IW$188,95,FALSE),0)</f>
        <v>0</v>
      </c>
      <c r="DN122" s="19">
        <f>IFERROR(HLOOKUP(DN$1,'Nakladova matice_2018'!$A$1:$IW$188,95,FALSE),0)</f>
        <v>0</v>
      </c>
      <c r="DO122" s="19">
        <f>IFERROR(HLOOKUP(DO$1,'Nakladova matice_2018'!$A$1:$IW$188,95,FALSE),0)</f>
        <v>0</v>
      </c>
      <c r="DP122" s="19">
        <f>IFERROR(HLOOKUP(DP$1,'Nakladova matice_2018'!$A$1:$IW$188,95,FALSE),0)</f>
        <v>0</v>
      </c>
      <c r="DQ122" s="19">
        <f>IFERROR(HLOOKUP(DQ$1,'Nakladova matice_2018'!$A$1:$IW$188,95,FALSE),0)</f>
        <v>0</v>
      </c>
      <c r="DR122" s="19">
        <f>IFERROR(HLOOKUP(DR$1,'Nakladova matice_2018'!$A$1:$IW$188,95,FALSE),0)</f>
        <v>0</v>
      </c>
      <c r="DS122" s="19">
        <f>IFERROR(HLOOKUP(DS$1,'Nakladova matice_2018'!$A$1:$IW$188,95,FALSE),0)</f>
        <v>0</v>
      </c>
      <c r="DT122" s="19">
        <f>IFERROR(HLOOKUP(DT$1,'Nakladova matice_2018'!$A$1:$IW$188,95,FALSE),0)</f>
        <v>0</v>
      </c>
      <c r="DU122" s="19">
        <f>IFERROR(HLOOKUP(DU$1,'Nakladova matice_2018'!$A$1:$IW$188,95,FALSE),0)</f>
        <v>0</v>
      </c>
      <c r="DV122" s="19">
        <f>IFERROR(HLOOKUP(DV$1,'Nakladova matice_2018'!$A$1:$IW$188,95,FALSE),0)</f>
        <v>0</v>
      </c>
      <c r="DW122" s="19">
        <f>IFERROR(HLOOKUP(DW$1,'Nakladova matice_2018'!$A$1:$IW$188,95,FALSE),0)</f>
        <v>0</v>
      </c>
      <c r="DX122" s="19">
        <f>IFERROR(HLOOKUP(DX$1,'Nakladova matice_2018'!$A$1:$IW$188,95,FALSE),0)</f>
        <v>0</v>
      </c>
      <c r="DY122" s="19">
        <f>IFERROR(HLOOKUP(DY$1,'Nakladova matice_2018'!$A$1:$IW$188,95,FALSE),0)</f>
        <v>0</v>
      </c>
      <c r="DZ122" s="19">
        <f>IFERROR(HLOOKUP(DZ$1,'Nakladova matice_2018'!$A$1:$IW$188,95,FALSE),0)</f>
        <v>0</v>
      </c>
      <c r="EA122" s="19">
        <f>IFERROR(HLOOKUP(EA$1,'Nakladova matice_2018'!$A$1:$IW$188,95,FALSE),0)</f>
        <v>0</v>
      </c>
      <c r="EB122" s="19">
        <f>IFERROR(HLOOKUP(EB$1,'Nakladova matice_2018'!$A$1:$IW$188,95,FALSE),0)</f>
        <v>0</v>
      </c>
      <c r="EC122" s="19">
        <f>IFERROR(HLOOKUP(EC$1,'Nakladova matice_2018'!$A$1:$IW$188,95,FALSE),0)</f>
        <v>0</v>
      </c>
      <c r="ED122" s="19">
        <f>IFERROR(HLOOKUP(ED$1,'Nakladova matice_2018'!$A$1:$IW$188,95,FALSE),0)</f>
        <v>0</v>
      </c>
      <c r="EE122" s="19">
        <f>IFERROR(HLOOKUP(EE$1,'Nakladova matice_2018'!$A$1:$IW$188,95,FALSE),0)</f>
        <v>0</v>
      </c>
      <c r="EF122" s="19">
        <f>IFERROR(HLOOKUP(EF$1,'Nakladova matice_2018'!$A$1:$IW$188,95,FALSE),0)</f>
        <v>0</v>
      </c>
      <c r="EG122" s="19">
        <f>IFERROR(HLOOKUP(EG$1,'Nakladova matice_2018'!$A$1:$IW$188,95,FALSE),0)</f>
        <v>0</v>
      </c>
      <c r="EH122" s="19">
        <f>IFERROR(HLOOKUP(EH$1,'Nakladova matice_2018'!$A$1:$IW$188,95,FALSE),0)</f>
        <v>0</v>
      </c>
      <c r="EI122" s="19">
        <f>IFERROR(HLOOKUP(EI$1,'Nakladova matice_2018'!$A$1:$IW$188,95,FALSE),0)</f>
        <v>0</v>
      </c>
      <c r="EJ122" s="19">
        <f>IFERROR(HLOOKUP(EJ$1,'Nakladova matice_2018'!$A$1:$IW$188,95,FALSE),0)</f>
        <v>0</v>
      </c>
      <c r="EK122" s="19">
        <f>IFERROR(HLOOKUP(EK$1,'Nakladova matice_2018'!$A$1:$IW$188,95,FALSE),0)</f>
        <v>0</v>
      </c>
      <c r="EL122" s="19">
        <f>IFERROR(HLOOKUP(EL$1,'Nakladova matice_2018'!$A$1:$IW$188,95,FALSE),0)</f>
        <v>0</v>
      </c>
      <c r="EM122" s="19">
        <f>IFERROR(HLOOKUP(EM$1,'Nakladova matice_2018'!$A$1:$IW$188,95,FALSE),0)</f>
        <v>0</v>
      </c>
      <c r="EN122" s="19">
        <f>IFERROR(HLOOKUP(EN$1,'Nakladova matice_2018'!$A$1:$IW$188,95,FALSE),0)</f>
        <v>0</v>
      </c>
      <c r="EO122" s="19">
        <f>IFERROR(HLOOKUP(EO$1,'Nakladova matice_2018'!$A$1:$IW$188,95,FALSE),0)</f>
        <v>0</v>
      </c>
      <c r="EP122" s="19">
        <f>IFERROR(HLOOKUP(EP$1,'Nakladova matice_2018'!$A$1:$IW$188,95,FALSE),0)</f>
        <v>0</v>
      </c>
      <c r="EQ122" s="19">
        <f>IFERROR(HLOOKUP(EQ$1,'Nakladova matice_2018'!$A$1:$IW$188,95,FALSE),0)</f>
        <v>0</v>
      </c>
      <c r="ER122" s="19">
        <f>IFERROR(HLOOKUP(ER$1,'Nakladova matice_2018'!$A$1:$IW$188,95,FALSE),0)</f>
        <v>0</v>
      </c>
      <c r="ES122" s="19">
        <f>IFERROR(HLOOKUP(ES$1,'Nakladova matice_2018'!$A$1:$IW$188,95,FALSE),0)</f>
        <v>0</v>
      </c>
      <c r="ET122" s="19">
        <f>IFERROR(HLOOKUP(ET$1,'Nakladova matice_2018'!$A$1:$IW$188,95,FALSE),0)</f>
        <v>0</v>
      </c>
      <c r="EU122" s="19">
        <f>IFERROR(HLOOKUP(EU$1,'Nakladova matice_2018'!$A$1:$IW$188,95,FALSE),0)</f>
        <v>0</v>
      </c>
      <c r="EV122" s="19">
        <f>IFERROR(HLOOKUP(EV$1,'Nakladova matice_2018'!$A$1:$IW$188,95,FALSE),0)</f>
        <v>0</v>
      </c>
      <c r="EW122" s="19">
        <f>IFERROR(HLOOKUP(EW$1,'Nakladova matice_2018'!$A$1:$IW$188,95,FALSE),0)</f>
        <v>0</v>
      </c>
      <c r="EX122" s="19">
        <f>IFERROR(HLOOKUP(EX$1,'Nakladova matice_2018'!$A$1:$IW$188,95,FALSE),0)</f>
        <v>0</v>
      </c>
      <c r="EY122" s="19">
        <f>IFERROR(HLOOKUP(EY$1,'Nakladova matice_2018'!$A$1:$IW$188,95,FALSE),0)</f>
        <v>0</v>
      </c>
      <c r="EZ122" s="19">
        <f>IFERROR(HLOOKUP(EZ$1,'Nakladova matice_2018'!$A$1:$IW$188,95,FALSE),0)</f>
        <v>0</v>
      </c>
      <c r="FA122" s="19">
        <f>IFERROR(HLOOKUP(FA$1,'Nakladova matice_2018'!$A$1:$IW$188,95,FALSE),0)</f>
        <v>0</v>
      </c>
      <c r="FB122" s="19">
        <f>IFERROR(HLOOKUP(FB$1,'Nakladova matice_2018'!$A$1:$IW$188,95,FALSE),0)</f>
        <v>0</v>
      </c>
      <c r="FC122" s="19">
        <f>IFERROR(HLOOKUP(FC$1,'Nakladova matice_2018'!$A$1:$IW$188,95,FALSE),0)</f>
        <v>0</v>
      </c>
      <c r="FD122" s="19">
        <f>IFERROR(HLOOKUP(FD$1,'Nakladova matice_2018'!$A$1:$IW$188,95,FALSE),0)</f>
        <v>0</v>
      </c>
      <c r="FE122" s="19">
        <f>IFERROR(HLOOKUP(FE$1,'Nakladova matice_2018'!$A$1:$IW$188,95,FALSE),0)</f>
        <v>0</v>
      </c>
      <c r="FF122" s="19">
        <f>IFERROR(HLOOKUP(FF$1,'Nakladova matice_2018'!$A$1:$IW$188,95,FALSE),0)</f>
        <v>0</v>
      </c>
      <c r="FG122" s="19">
        <f>IFERROR(HLOOKUP(FG$1,'Nakladova matice_2018'!$A$1:$IW$188,95,FALSE),0)</f>
        <v>0</v>
      </c>
      <c r="FH122" s="19">
        <f>IFERROR(HLOOKUP(FH$1,'Nakladova matice_2018'!$A$1:$IW$188,95,FALSE),0)</f>
        <v>0</v>
      </c>
      <c r="FI122" s="19">
        <f>IFERROR(HLOOKUP(FI$1,'Nakladova matice_2018'!$A$1:$IW$188,95,FALSE),0)</f>
        <v>0</v>
      </c>
      <c r="FJ122" s="19">
        <f>IFERROR(HLOOKUP(FJ$1,'Nakladova matice_2018'!$A$1:$IW$188,95,FALSE),0)</f>
        <v>0</v>
      </c>
      <c r="FK122" s="19">
        <f>IFERROR(HLOOKUP(FK$1,'Nakladova matice_2018'!$A$1:$IW$188,95,FALSE),0)</f>
        <v>0</v>
      </c>
      <c r="FL122" s="19">
        <f>IFERROR(HLOOKUP(FL$1,'Nakladova matice_2018'!$A$1:$IW$188,95,FALSE),0)</f>
        <v>0</v>
      </c>
      <c r="FM122" s="19">
        <f>IFERROR(HLOOKUP(FM$1,'Nakladova matice_2018'!$A$1:$IW$188,95,FALSE),0)</f>
        <v>0</v>
      </c>
      <c r="FN122" s="19">
        <f>IFERROR(HLOOKUP(FN$1,'Nakladova matice_2018'!$A$1:$IW$188,95,FALSE),0)</f>
        <v>0</v>
      </c>
      <c r="FO122" s="19">
        <f>IFERROR(HLOOKUP(FO$1,'Nakladova matice_2018'!$A$1:$IW$188,95,FALSE),0)</f>
        <v>0</v>
      </c>
      <c r="FP122" s="19">
        <f>IFERROR(HLOOKUP(FP$1,'Nakladova matice_2018'!$A$1:$IW$188,95,FALSE),0)</f>
        <v>0</v>
      </c>
      <c r="FQ122" s="19">
        <f>IFERROR(HLOOKUP(FQ$1,'Nakladova matice_2018'!$A$1:$IW$188,95,FALSE),0)</f>
        <v>0</v>
      </c>
      <c r="FR122" s="19">
        <f>IFERROR(HLOOKUP(FR$1,'Nakladova matice_2018'!$A$1:$IW$188,95,FALSE),0)</f>
        <v>0</v>
      </c>
      <c r="FS122" s="19">
        <f>IFERROR(HLOOKUP(FS$1,'Nakladova matice_2018'!$A$1:$IW$188,95,FALSE),0)</f>
        <v>0</v>
      </c>
      <c r="FT122" s="19">
        <f>IFERROR(HLOOKUP(FT$1,'Nakladova matice_2018'!$A$1:$IW$188,95,FALSE),0)</f>
        <v>-103700</v>
      </c>
      <c r="FU122" s="19">
        <f>IFERROR(HLOOKUP(FU$1,'Nakladova matice_2018'!$A$1:$IW$188,95,FALSE),0)</f>
        <v>0</v>
      </c>
      <c r="FV122" s="19">
        <f>IFERROR(HLOOKUP(FV$1,'Nakladova matice_2018'!$A$1:$IW$188,95,FALSE),0)</f>
        <v>0</v>
      </c>
      <c r="FW122" s="19">
        <f>IFERROR(HLOOKUP(FW$1,'Nakladova matice_2018'!$A$1:$IW$188,95,FALSE),0)</f>
        <v>0</v>
      </c>
      <c r="FX122" s="19">
        <f>IFERROR(HLOOKUP(FX$1,'Nakladova matice_2018'!$A$1:$IW$188,95,FALSE),0)</f>
        <v>-79856</v>
      </c>
      <c r="FY122" s="19">
        <f>IFERROR(HLOOKUP(FY$1,'Nakladova matice_2018'!$A$1:$IW$188,95,FALSE),0)</f>
        <v>0</v>
      </c>
      <c r="FZ122" s="19">
        <f>IFERROR(HLOOKUP(FZ$1,'Nakladova matice_2018'!$A$1:$IW$188,95,FALSE),0)</f>
        <v>0</v>
      </c>
      <c r="GA122" s="19">
        <f>IFERROR(HLOOKUP(GA$1,'Nakladova matice_2018'!$A$1:$IW$188,95,FALSE),0)</f>
        <v>312230</v>
      </c>
      <c r="GB122" s="19">
        <f>IFERROR(HLOOKUP(GB$1,'Nakladova matice_2018'!$A$1:$IW$188,95,FALSE),0)</f>
        <v>-36700</v>
      </c>
      <c r="GC122" s="19">
        <f>IFERROR(HLOOKUP(GC$1,'Nakladova matice_2018'!$A$1:$IW$188,95,FALSE),0)</f>
        <v>0</v>
      </c>
      <c r="GD122" s="19">
        <f>IFERROR(HLOOKUP(GD$1,'Nakladova matice_2018'!$A$1:$IW$188,95,FALSE),0)</f>
        <v>0</v>
      </c>
      <c r="GE122" s="19">
        <f>IFERROR(HLOOKUP(GE$1,'Nakladova matice_2018'!$A$1:$IW$188,95,FALSE),0)</f>
        <v>0</v>
      </c>
      <c r="GF122" s="19">
        <f>IFERROR(HLOOKUP(GF$1,'Nakladova matice_2018'!$A$1:$IW$188,95,FALSE),0)</f>
        <v>0</v>
      </c>
      <c r="GG122" s="19">
        <f>IFERROR(HLOOKUP(GG$1,'Nakladova matice_2018'!$A$1:$IW$188,95,FALSE),0)</f>
        <v>0</v>
      </c>
      <c r="GH122" s="19">
        <f>IFERROR(HLOOKUP(GH$1,'Nakladova matice_2018'!$A$1:$IW$188,95,FALSE),0)</f>
        <v>0</v>
      </c>
      <c r="GI122" s="19">
        <f>IFERROR(HLOOKUP(GI$1,'Nakladova matice_2018'!$A$1:$IW$188,95,FALSE),0)</f>
        <v>0</v>
      </c>
      <c r="GJ122" s="19">
        <f>IFERROR(HLOOKUP(GJ$1,'Nakladova matice_2018'!$A$1:$IW$188,95,FALSE),0)</f>
        <v>0</v>
      </c>
      <c r="GK122" s="19">
        <f>IFERROR(HLOOKUP(GK$1,'Nakladova matice_2018'!$A$1:$IW$188,95,FALSE),0)</f>
        <v>0</v>
      </c>
      <c r="GL122" s="19">
        <f>IFERROR(HLOOKUP(GL$1,'Nakladova matice_2018'!$A$1:$IW$188,95,FALSE),0)</f>
        <v>0</v>
      </c>
      <c r="GM122" s="19">
        <f>IFERROR(HLOOKUP(GM$1,'Nakladova matice_2018'!$A$1:$IW$188,95,FALSE),0)</f>
        <v>0</v>
      </c>
      <c r="GN122" s="19">
        <f>IFERROR(HLOOKUP(GN$1,'Nakladova matice_2018'!$A$1:$IW$188,95,FALSE),0)</f>
        <v>0</v>
      </c>
      <c r="GO122" s="19">
        <f>IFERROR(HLOOKUP(GO$1,'Nakladova matice_2018'!$A$1:$IW$188,95,FALSE),0)</f>
        <v>0</v>
      </c>
      <c r="GP122" s="19">
        <f>IFERROR(HLOOKUP(GP$1,'Nakladova matice_2018'!$A$1:$IW$188,95,FALSE),0)</f>
        <v>0</v>
      </c>
      <c r="GQ122" s="19">
        <f>IFERROR(HLOOKUP(GQ$1,'Nakladova matice_2018'!$A$1:$IW$188,95,FALSE),0)</f>
        <v>0</v>
      </c>
      <c r="GR122" s="19">
        <f>IFERROR(HLOOKUP(GR$1,'Nakladova matice_2018'!$A$1:$IW$188,95,FALSE),0)</f>
        <v>0</v>
      </c>
      <c r="GS122" s="19">
        <f>IFERROR(HLOOKUP(GS$1,'Nakladova matice_2018'!$A$1:$IW$188,95,FALSE),0)</f>
        <v>0</v>
      </c>
      <c r="GT122" s="19">
        <f>IFERROR(HLOOKUP(GT$1,'Nakladova matice_2018'!$A$1:$IW$188,95,FALSE),0)</f>
        <v>0</v>
      </c>
      <c r="GU122" s="19">
        <f>IFERROR(HLOOKUP(GU$1,'Nakladova matice_2018'!$A$1:$IW$188,95,FALSE),0)</f>
        <v>0</v>
      </c>
      <c r="GV122" s="19">
        <f>IFERROR(HLOOKUP(GV$1,'Nakladova matice_2018'!$A$1:$IW$188,95,FALSE),0)</f>
        <v>0</v>
      </c>
      <c r="GW122" s="19">
        <f>IFERROR(HLOOKUP(GW$1,'Nakladova matice_2018'!$A$1:$IW$188,95,FALSE),0)</f>
        <v>0</v>
      </c>
      <c r="GX122" s="19">
        <f>IFERROR(HLOOKUP(GX$1,'Nakladova matice_2018'!$A$1:$IW$188,95,FALSE),0)</f>
        <v>0</v>
      </c>
      <c r="GY122" s="19">
        <f>IFERROR(HLOOKUP(GY$1,'Nakladova matice_2018'!$A$1:$IW$188,95,FALSE),0)</f>
        <v>0</v>
      </c>
      <c r="GZ122" s="19">
        <f>IFERROR(HLOOKUP(GZ$1,'Nakladova matice_2018'!$A$1:$IW$188,95,FALSE),0)</f>
        <v>0</v>
      </c>
      <c r="HA122" s="19">
        <f>IFERROR(HLOOKUP(HA$1,'Nakladova matice_2018'!$A$1:$IW$188,95,FALSE),0)</f>
        <v>0</v>
      </c>
      <c r="HB122" s="19">
        <f>IFERROR(HLOOKUP(HB$1,'Nakladova matice_2018'!$A$1:$IW$188,95,FALSE),0)</f>
        <v>0</v>
      </c>
      <c r="HC122" s="19">
        <f>IFERROR(HLOOKUP(HC$1,'Nakladova matice_2018'!$A$1:$IW$188,95,FALSE),0)</f>
        <v>0</v>
      </c>
      <c r="HD122" s="19">
        <f>IFERROR(HLOOKUP(HD$1,'Nakladova matice_2018'!$A$1:$IW$188,95,FALSE),0)</f>
        <v>0</v>
      </c>
      <c r="HE122" s="19">
        <f>IFERROR(HLOOKUP(HE$1,'Nakladova matice_2018'!$A$1:$IW$188,95,FALSE),0)</f>
        <v>0</v>
      </c>
      <c r="HF122" s="19">
        <f>IFERROR(HLOOKUP(HF$1,'Nakladova matice_2018'!$A$1:$IW$188,95,FALSE),0)</f>
        <v>0</v>
      </c>
      <c r="HG122" s="19">
        <f>IFERROR(HLOOKUP(HG$1,'Nakladova matice_2018'!$A$1:$IW$188,95,FALSE),0)</f>
        <v>0</v>
      </c>
      <c r="HH122" s="19">
        <f>IFERROR(HLOOKUP(HH$1,'Nakladova matice_2018'!$A$1:$IW$188,95,FALSE),0)</f>
        <v>0</v>
      </c>
      <c r="HI122" s="19">
        <f>IFERROR(HLOOKUP(HI$1,'Nakladova matice_2018'!$A$1:$IW$188,95,FALSE),0)</f>
        <v>0</v>
      </c>
      <c r="HJ122" s="19">
        <f>IFERROR(HLOOKUP(HJ$1,'Nakladova matice_2018'!$A$1:$IW$188,95,FALSE),0)</f>
        <v>0</v>
      </c>
      <c r="HK122" s="19">
        <f>IFERROR(HLOOKUP(HK$1,'Nakladova matice_2018'!$A$1:$IW$188,95,FALSE),0)</f>
        <v>0</v>
      </c>
      <c r="HL122" s="19">
        <f>IFERROR(HLOOKUP(HL$1,'Nakladova matice_2018'!$A$1:$IW$188,95,FALSE),0)</f>
        <v>0</v>
      </c>
      <c r="HM122" s="19">
        <f>IFERROR(HLOOKUP(HM$1,'Nakladova matice_2018'!$A$1:$IW$188,95,FALSE),0)</f>
        <v>0</v>
      </c>
      <c r="HN122" s="19">
        <f>IFERROR(HLOOKUP(HN$1,'Nakladova matice_2018'!$A$1:$IW$188,95,FALSE),0)</f>
        <v>0</v>
      </c>
      <c r="HO122" s="19">
        <f>IFERROR(HLOOKUP(HO$1,'Nakladova matice_2018'!$A$1:$IW$188,95,FALSE),0)</f>
        <v>0</v>
      </c>
      <c r="HP122" s="19">
        <f>IFERROR(HLOOKUP(HP$1,'Nakladova matice_2018'!$A$1:$IW$188,95,FALSE),0)</f>
        <v>0</v>
      </c>
      <c r="HQ122" s="19">
        <f>IFERROR(HLOOKUP(HQ$1,'Nakladova matice_2018'!$A$1:$IW$188,95,FALSE),0)</f>
        <v>0</v>
      </c>
      <c r="HR122" s="19">
        <f>IFERROR(HLOOKUP(HR$1,'Nakladova matice_2018'!$A$1:$IW$188,95,FALSE),0)</f>
        <v>0</v>
      </c>
      <c r="HS122" s="19">
        <f>IFERROR(HLOOKUP(HS$1,'Nakladova matice_2018'!$A$1:$IW$188,95,FALSE),0)</f>
        <v>0</v>
      </c>
      <c r="HT122" s="19">
        <f>IFERROR(HLOOKUP(HT$1,'Nakladova matice_2018'!$A$1:$IW$188,95,FALSE),0)</f>
        <v>0</v>
      </c>
      <c r="HU122" s="19">
        <f>IFERROR(HLOOKUP(HU$1,'Nakladova matice_2018'!$A$1:$IW$188,95,FALSE),0)</f>
        <v>0</v>
      </c>
      <c r="HV122" s="19">
        <f>IFERROR(HLOOKUP(HV$1,'Nakladova matice_2018'!$A$1:$IW$188,95,FALSE),0)</f>
        <v>0</v>
      </c>
      <c r="HW122" s="19">
        <f>IFERROR(HLOOKUP(HW$1,'Nakladova matice_2018'!$A$1:$IW$188,95,FALSE),0)</f>
        <v>0</v>
      </c>
      <c r="HX122" s="19">
        <f>IFERROR(HLOOKUP(HX$1,'Nakladova matice_2018'!$A$1:$IW$188,95,FALSE),0)</f>
        <v>0</v>
      </c>
      <c r="HY122" s="19">
        <f>IFERROR(HLOOKUP(HY$1,'Nakladova matice_2018'!$A$1:$IW$188,95,FALSE),0)</f>
        <v>0</v>
      </c>
      <c r="HZ122" s="19">
        <f>IFERROR(HLOOKUP(HZ$1,'Nakladova matice_2018'!$A$1:$IW$188,95,FALSE),0)</f>
        <v>0</v>
      </c>
      <c r="IA122" s="19">
        <f>IFERROR(HLOOKUP(IA$1,'Nakladova matice_2018'!$A$1:$IW$188,95,FALSE),0)</f>
        <v>0</v>
      </c>
      <c r="IB122" s="19">
        <f>IFERROR(HLOOKUP(IB$1,'Nakladova matice_2018'!$A$1:$IW$188,95,FALSE),0)</f>
        <v>0</v>
      </c>
      <c r="IC122" s="19">
        <f>IFERROR(HLOOKUP(IC$1,'Nakladova matice_2018'!$A$1:$IW$188,95,FALSE),0)</f>
        <v>0</v>
      </c>
      <c r="ID122" s="19">
        <f>IFERROR(HLOOKUP(ID$1,'Nakladova matice_2018'!$A$1:$IW$188,95,FALSE),0)</f>
        <v>0</v>
      </c>
      <c r="IE122" s="19">
        <f>IFERROR(HLOOKUP(IE$1,'Nakladova matice_2018'!$A$1:$IW$188,95,FALSE),0)</f>
        <v>0</v>
      </c>
      <c r="IF122" s="19">
        <f>IFERROR(HLOOKUP(IF$1,'Nakladova matice_2018'!$A$1:$IW$188,95,FALSE),0)</f>
        <v>0</v>
      </c>
      <c r="IG122" s="19">
        <f>IFERROR(HLOOKUP(IG$1,'Nakladova matice_2018'!$A$1:$IW$188,95,FALSE),0)</f>
        <v>0</v>
      </c>
      <c r="IH122" s="19">
        <f>IFERROR(HLOOKUP(IH$1,'Nakladova matice_2018'!$A$1:$IW$188,95,FALSE),0)</f>
        <v>0</v>
      </c>
      <c r="II122" s="19">
        <f>IFERROR(HLOOKUP(II$1,'Nakladova matice_2018'!$A$1:$IW$188,95,FALSE),0)</f>
        <v>0</v>
      </c>
      <c r="IJ122" s="19">
        <f>IFERROR(HLOOKUP(IJ$1,'Nakladova matice_2018'!$A$1:$IW$188,95,FALSE),0)</f>
        <v>0</v>
      </c>
      <c r="IK122" s="19">
        <f>IFERROR(HLOOKUP(IK$1,'Nakladova matice_2018'!$A$1:$IW$188,95,FALSE),0)</f>
        <v>0</v>
      </c>
      <c r="IL122" s="19">
        <f>IFERROR(HLOOKUP(IL$1,'Nakladova matice_2018'!$A$1:$IW$188,95,FALSE),0)</f>
        <v>0</v>
      </c>
      <c r="IM122" s="19">
        <f>IFERROR(HLOOKUP(IM$1,'Nakladova matice_2018'!$A$1:$IW$188,95,FALSE),0)</f>
        <v>0</v>
      </c>
      <c r="IN122" s="19">
        <f>IFERROR(HLOOKUP(IN$1,'Nakladova matice_2018'!$A$1:$IW$188,95,FALSE),0)</f>
        <v>0</v>
      </c>
      <c r="IO122" s="19">
        <f>IFERROR(HLOOKUP(IO$1,'Nakladova matice_2018'!$A$1:$IW$188,95,FALSE),0)</f>
        <v>0</v>
      </c>
      <c r="IP122" s="19">
        <f>IFERROR(HLOOKUP(IP$1,'Nakladova matice_2018'!$A$1:$IW$188,95,FALSE),0)</f>
        <v>0</v>
      </c>
      <c r="IQ122" s="19">
        <f>IFERROR(HLOOKUP(IQ$1,'Nakladova matice_2018'!$A$1:$IW$188,95,FALSE),0)</f>
        <v>0</v>
      </c>
      <c r="IR122" s="19">
        <f>IFERROR(HLOOKUP(IR$1,'Nakladova matice_2018'!$A$1:$IW$188,95,FALSE),0)</f>
        <v>0</v>
      </c>
      <c r="IS122" s="19">
        <f>IFERROR(HLOOKUP(IS$1,'Nakladova matice_2018'!$A$1:$IW$188,95,FALSE),0)</f>
        <v>0</v>
      </c>
      <c r="IT122" s="19">
        <f>IFERROR(HLOOKUP(IT$1,'Nakladova matice_2018'!$A$1:$IW$188,95,FALSE),0)</f>
        <v>0</v>
      </c>
      <c r="IU122" s="19">
        <f>IFERROR(HLOOKUP(IU$1,'Nakladova matice_2018'!$A$1:$IW$188,95,FALSE),0)</f>
        <v>0</v>
      </c>
      <c r="IV122" s="19">
        <f>IFERROR(HLOOKUP(IV$1,'Nakladova matice_2018'!$A$1:$IW$188,95,FALSE),0)</f>
        <v>0</v>
      </c>
      <c r="IW122" s="19">
        <f>IFERROR(HLOOKUP(IW$1,'Nakladova matice_2018'!$A$1:$IW$188,95,FALSE),0)</f>
        <v>0</v>
      </c>
      <c r="IX122" s="19">
        <f>IFERROR(HLOOKUP(IX$1,'Nakladova matice_2018'!$A$1:$IW$188,95,FALSE),0)</f>
        <v>0</v>
      </c>
      <c r="IY122" s="19">
        <f>IFERROR(HLOOKUP(IY$1,'Nakladova matice_2018'!$A$1:$IW$188,95,FALSE),0)</f>
        <v>0</v>
      </c>
      <c r="IZ122" s="19">
        <f>IFERROR(HLOOKUP(IZ$1,'Nakladova matice_2018'!$A$1:$IW$188,95,FALSE),0)</f>
        <v>0</v>
      </c>
      <c r="JA122" s="19">
        <f>IFERROR(HLOOKUP(JA$1,'Nakladova matice_2018'!$A$1:$IW$188,95,FALSE),0)</f>
        <v>0</v>
      </c>
      <c r="JB122" s="19">
        <f>IFERROR(HLOOKUP(JB$1,'Nakladova matice_2018'!$A$1:$IW$188,95,FALSE),0)</f>
        <v>0</v>
      </c>
      <c r="JC122" s="19">
        <f>IFERROR(HLOOKUP(JC$1,'Nakladova matice_2018'!$A$1:$IW$188,95,FALSE),0)</f>
        <v>0</v>
      </c>
      <c r="JD122" s="19">
        <f>IFERROR(HLOOKUP(JD$1,'Nakladova matice_2018'!$A$1:$IW$188,95,FALSE),0)</f>
        <v>0</v>
      </c>
      <c r="JE122" s="19">
        <f>IFERROR(HLOOKUP(JE$1,'Nakladova matice_2018'!$A$1:$IW$188,95,FALSE),0)</f>
        <v>0</v>
      </c>
      <c r="JF122" s="19">
        <f>IFERROR(HLOOKUP(JF$1,'Nakladova matice_2018'!$A$1:$IW$188,95,FALSE),0)</f>
        <v>0</v>
      </c>
      <c r="JG122" s="19">
        <f>IFERROR(HLOOKUP(JG$1,'Nakladova matice_2018'!$A$1:$IW$188,95,FALSE),0)</f>
        <v>0</v>
      </c>
      <c r="JH122" s="19">
        <f>IFERROR(HLOOKUP(JH$1,'Nakladova matice_2018'!$A$1:$IW$188,95,FALSE),0)</f>
        <v>0</v>
      </c>
      <c r="JI122" s="19">
        <f>IFERROR(HLOOKUP(JI$1,'Nakladova matice_2018'!$A$1:$IW$188,95,FALSE),0)</f>
        <v>0</v>
      </c>
      <c r="JJ122" s="19">
        <f>IFERROR(HLOOKUP(JJ$1,'Nakladova matice_2018'!$A$1:$IW$188,95,FALSE),0)</f>
        <v>0</v>
      </c>
      <c r="JK122" s="19">
        <f>IFERROR(HLOOKUP(JK$1,'Nakladova matice_2018'!$A$1:$IW$188,95,FALSE),0)</f>
        <v>0</v>
      </c>
      <c r="JL122" s="19">
        <f>IFERROR(HLOOKUP(JL$1,'Nakladova matice_2018'!$A$1:$IW$188,95,FALSE),0)</f>
        <v>0</v>
      </c>
      <c r="JM122" s="19">
        <f>IFERROR(HLOOKUP(JM$1,'Nakladova matice_2018'!$A$1:$IW$188,95,FALSE),0)</f>
        <v>0</v>
      </c>
      <c r="JN122" s="19">
        <f>IFERROR(HLOOKUP(JN$1,'Nakladova matice_2018'!$A$1:$IW$188,95,FALSE),0)</f>
        <v>0</v>
      </c>
      <c r="JO122" s="19">
        <f>IFERROR(HLOOKUP(JO$1,'Nakladova matice_2018'!$A$1:$IW$188,95,FALSE),0)</f>
        <v>0</v>
      </c>
      <c r="JP122" s="19">
        <f>IFERROR(HLOOKUP(JP$1,'Nakladova matice_2018'!$A$1:$IW$188,95,FALSE),0)</f>
        <v>0</v>
      </c>
      <c r="JQ122" s="19">
        <f>IFERROR(HLOOKUP(JQ$1,'Nakladova matice_2018'!$A$1:$IW$188,95,FALSE),0)</f>
        <v>0</v>
      </c>
      <c r="JR122" s="19">
        <f>IFERROR(HLOOKUP(JR$1,'Nakladova matice_2018'!$A$1:$IW$188,95,FALSE),0)</f>
        <v>0</v>
      </c>
      <c r="JS122" s="19">
        <f>IFERROR(HLOOKUP(JS$1,'Nakladova matice_2018'!$A$1:$IW$188,95,FALSE),0)</f>
        <v>0</v>
      </c>
      <c r="JT122" s="19">
        <f>IFERROR(HLOOKUP(JT$1,'Nakladova matice_2018'!$A$1:$IW$188,95,FALSE),0)</f>
        <v>0</v>
      </c>
      <c r="JU122" s="19">
        <f>IFERROR(HLOOKUP(JU$1,'Nakladova matice_2018'!$A$1:$IW$188,95,FALSE),0)</f>
        <v>0</v>
      </c>
      <c r="JV122" s="19">
        <f>IFERROR(HLOOKUP(JV$1,'Nakladova matice_2018'!$A$1:$IW$188,95,FALSE),0)</f>
        <v>0</v>
      </c>
      <c r="JW122" s="19">
        <f>IFERROR(HLOOKUP(JW$1,'Nakladova matice_2018'!$A$1:$IW$188,95,FALSE),0)</f>
        <v>0</v>
      </c>
      <c r="JX122" s="19">
        <f>IFERROR(HLOOKUP(JX$1,'Nakladova matice_2018'!$A$1:$IW$188,95,FALSE),0)</f>
        <v>0</v>
      </c>
      <c r="JY122" s="19">
        <f>IFERROR(HLOOKUP(JY$1,'Nakladova matice_2018'!$A$1:$IW$188,95,FALSE),0)</f>
        <v>0</v>
      </c>
      <c r="JZ122" s="19">
        <f>IFERROR(HLOOKUP(JZ$1,'Nakladova matice_2018'!$A$1:$IW$188,95,FALSE),0)</f>
        <v>0</v>
      </c>
      <c r="KA122" s="19">
        <f>IFERROR(HLOOKUP(KA$1,'Nakladova matice_2018'!$A$1:$IW$188,95,FALSE),0)</f>
        <v>0</v>
      </c>
      <c r="KB122" s="19">
        <f>IFERROR(HLOOKUP(KB$1,'Nakladova matice_2018'!$A$1:$IW$188,95,FALSE),0)</f>
        <v>0</v>
      </c>
      <c r="KC122" s="19">
        <f>IFERROR(HLOOKUP(KC$1,'Nakladova matice_2018'!$A$1:$IW$188,95,FALSE),0)</f>
        <v>0</v>
      </c>
      <c r="KD122" s="19">
        <f>IFERROR(HLOOKUP(KD$1,'Nakladova matice_2018'!$A$1:$IW$188,95,FALSE),0)</f>
        <v>0</v>
      </c>
      <c r="KE122" s="19">
        <f>IFERROR(HLOOKUP(KE$1,'Nakladova matice_2018'!$A$1:$IW$188,95,FALSE),0)</f>
        <v>0</v>
      </c>
      <c r="KF122" s="19">
        <f>IFERROR(HLOOKUP(KF$1,'Nakladova matice_2018'!$A$1:$IW$188,95,FALSE),0)</f>
        <v>0</v>
      </c>
      <c r="KG122" s="19">
        <f>IFERROR(HLOOKUP(KG$1,'Nakladova matice_2018'!$A$1:$IW$188,95,FALSE),0)</f>
        <v>0</v>
      </c>
      <c r="KH122" s="19">
        <f>IFERROR(HLOOKUP(KH$1,'Nakladova matice_2018'!$A$1:$IW$188,95,FALSE),0)</f>
        <v>0</v>
      </c>
      <c r="KI122" s="19">
        <f>IFERROR(HLOOKUP(KI$1,'Nakladova matice_2018'!$A$1:$IW$188,95,FALSE),0)</f>
        <v>0</v>
      </c>
      <c r="KJ122" s="19">
        <f>IFERROR(HLOOKUP(KJ$1,'Nakladova matice_2018'!$A$1:$IW$188,95,FALSE),0)</f>
        <v>0</v>
      </c>
      <c r="KK122" s="19">
        <f>IFERROR(HLOOKUP(KK$1,'Nakladova matice_2018'!$A$1:$IW$188,95,FALSE),0)</f>
        <v>0</v>
      </c>
      <c r="KL122" s="19">
        <f>IFERROR(HLOOKUP(KL$1,'Nakladova matice_2018'!$A$1:$IW$188,95,FALSE),0)</f>
        <v>0</v>
      </c>
      <c r="KM122" s="19">
        <f>IFERROR(HLOOKUP(KM$1,'Nakladova matice_2018'!$A$1:$IW$188,95,FALSE),0)</f>
        <v>0</v>
      </c>
      <c r="KN122" s="19">
        <f>IFERROR(HLOOKUP(KN$1,'Nakladova matice_2018'!$A$1:$IW$188,95,FALSE),0)</f>
        <v>0</v>
      </c>
      <c r="KO122" s="19">
        <f>IFERROR(HLOOKUP(KO$1,'Nakladova matice_2018'!$A$1:$IW$188,95,FALSE),0)</f>
        <v>0</v>
      </c>
      <c r="KP122" s="19">
        <f>IFERROR(HLOOKUP(KP$1,'Nakladova matice_2018'!$A$1:$IW$188,95,FALSE),0)</f>
        <v>0</v>
      </c>
      <c r="KQ122" s="19">
        <f>IFERROR(HLOOKUP(KQ$1,'Nakladova matice_2018'!$A$1:$IW$188,95,FALSE),0)</f>
        <v>0</v>
      </c>
      <c r="KR122" s="19">
        <f>IFERROR(HLOOKUP(KR$1,'Nakladova matice_2018'!$A$1:$IW$188,95,FALSE),0)</f>
        <v>0</v>
      </c>
      <c r="KS122" s="19">
        <f>IFERROR(HLOOKUP(KS$1,'Nakladova matice_2018'!$A$1:$IW$188,95,FALSE),0)</f>
        <v>0</v>
      </c>
      <c r="KT122" s="19">
        <f>IFERROR(HLOOKUP(KT$1,'Nakladova matice_2018'!$A$1:$IW$188,95,FALSE),0)</f>
        <v>0</v>
      </c>
      <c r="KU122" s="19">
        <f>IFERROR(HLOOKUP(KU$1,'Nakladova matice_2018'!$A$1:$IW$188,95,FALSE),0)</f>
        <v>0</v>
      </c>
      <c r="KV122" s="19">
        <f>IFERROR(HLOOKUP(KV$1,'Nakladova matice_2018'!$A$1:$IW$188,95,FALSE),0)</f>
        <v>0</v>
      </c>
      <c r="KW122" s="19">
        <f>IFERROR(HLOOKUP(KW$1,'Nakladova matice_2018'!$A$1:$IW$188,95,FALSE),0)</f>
        <v>0</v>
      </c>
      <c r="KX122" s="19">
        <f>IFERROR(HLOOKUP(KX$1,'Nakladova matice_2018'!$A$1:$IW$188,95,FALSE),0)</f>
        <v>0</v>
      </c>
      <c r="KY122" s="19">
        <f>IFERROR(HLOOKUP(KY$1,'Nakladova matice_2018'!$A$1:$IW$188,95,FALSE),0)</f>
        <v>0</v>
      </c>
      <c r="KZ122" s="19">
        <f>IFERROR(HLOOKUP(KZ$1,'Nakladova matice_2018'!$A$1:$IW$188,95,FALSE),0)</f>
        <v>0</v>
      </c>
      <c r="LA122" s="19">
        <f>IFERROR(HLOOKUP(LA$1,'Nakladova matice_2018'!$A$1:$IW$188,95,FALSE),0)</f>
        <v>0</v>
      </c>
      <c r="LB122" s="19">
        <f>IFERROR(HLOOKUP(LB$1,'Nakladova matice_2018'!$A$1:$IW$188,95,FALSE),0)</f>
        <v>0</v>
      </c>
      <c r="LC122" s="19">
        <f>IFERROR(HLOOKUP(LC$1,'Nakladova matice_2018'!$A$1:$IW$188,95,FALSE),0)</f>
        <v>0</v>
      </c>
      <c r="LD122" s="19">
        <f>IFERROR(HLOOKUP(LD$1,'Nakladova matice_2018'!$A$1:$IW$188,95,FALSE),0)</f>
        <v>0</v>
      </c>
      <c r="LE122" s="19">
        <f>IFERROR(HLOOKUP(LE$1,'Nakladova matice_2018'!$A$1:$IW$188,95,FALSE),0)</f>
        <v>0</v>
      </c>
      <c r="LF122" s="19">
        <f>IFERROR(HLOOKUP(LF$1,'Nakladova matice_2018'!$A$1:$IW$188,95,FALSE),0)</f>
        <v>0</v>
      </c>
      <c r="LG122" s="19">
        <f>IFERROR(HLOOKUP(LG$1,'Nakladova matice_2018'!$A$1:$IW$188,95,FALSE),0)</f>
        <v>0</v>
      </c>
      <c r="LH122" s="19">
        <f>IFERROR(HLOOKUP(LH$1,'Nakladova matice_2018'!$A$1:$IW$188,95,FALSE),0)</f>
        <v>0</v>
      </c>
      <c r="LI122" s="19">
        <f>IFERROR(HLOOKUP(LI$1,'Nakladova matice_2018'!$A$1:$IW$188,95,FALSE),0)</f>
        <v>0</v>
      </c>
      <c r="LJ122" s="19">
        <f>IFERROR(HLOOKUP(LJ$1,'Nakladova matice_2018'!$A$1:$IW$188,95,FALSE),0)</f>
        <v>0</v>
      </c>
      <c r="LK122" s="19">
        <f>IFERROR(HLOOKUP(LK$1,'Nakladova matice_2018'!$A$1:$IW$188,95,FALSE),0)</f>
        <v>0</v>
      </c>
      <c r="LL122" s="19">
        <f>IFERROR(HLOOKUP(LL$1,'Nakladova matice_2018'!$A$1:$IW$188,95,FALSE),0)</f>
        <v>0</v>
      </c>
      <c r="LM122" s="19">
        <f>IFERROR(HLOOKUP(LM$1,'Nakladova matice_2018'!$A$1:$IW$188,95,FALSE),0)</f>
        <v>0</v>
      </c>
      <c r="LN122" s="19">
        <f>IFERROR(HLOOKUP(LN$1,'Nakladova matice_2018'!$A$1:$IW$188,95,FALSE),0)</f>
        <v>0</v>
      </c>
      <c r="LO122" s="19">
        <f>IFERROR(HLOOKUP(LO$1,'Nakladova matice_2018'!$A$1:$IW$188,95,FALSE),0)</f>
        <v>0</v>
      </c>
      <c r="LP122" s="19">
        <f>IFERROR(HLOOKUP(LP$1,'Nakladova matice_2018'!$A$1:$IW$188,95,FALSE),0)</f>
        <v>0</v>
      </c>
      <c r="LQ122" s="19">
        <f>IFERROR(HLOOKUP(LQ$1,'Nakladova matice_2018'!$A$1:$IW$188,95,FALSE),0)</f>
        <v>0</v>
      </c>
      <c r="LR122" s="19">
        <f>IFERROR(HLOOKUP(LR$1,'Nakladova matice_2018'!$A$1:$IW$188,95,FALSE),0)</f>
        <v>0</v>
      </c>
      <c r="LS122" s="19">
        <f>IFERROR(HLOOKUP(LS$1,'Nakladova matice_2018'!$A$1:$IW$188,95,FALSE),0)</f>
        <v>0</v>
      </c>
      <c r="LT122" s="19">
        <f>IFERROR(HLOOKUP(LT$1,'Nakladova matice_2018'!$A$1:$IW$188,95,FALSE),0)</f>
        <v>0</v>
      </c>
      <c r="LU122" s="19">
        <f>IFERROR(HLOOKUP(LU$1,'Nakladova matice_2018'!$A$1:$IW$188,95,FALSE),0)</f>
        <v>0</v>
      </c>
      <c r="LV122" s="19">
        <f>IFERROR(HLOOKUP(LV$1,'Nakladova matice_2018'!$A$1:$IW$188,95,FALSE),0)</f>
        <v>0</v>
      </c>
      <c r="LW122" s="19">
        <f>IFERROR(HLOOKUP(LW$1,'Nakladova matice_2018'!$A$1:$IW$188,95,FALSE),0)</f>
        <v>0</v>
      </c>
      <c r="LX122" s="19">
        <f>IFERROR(HLOOKUP(LX$1,'Nakladova matice_2018'!$A$1:$IW$188,95,FALSE),0)</f>
        <v>0</v>
      </c>
      <c r="LY122" s="19">
        <f>IFERROR(HLOOKUP(LY$1,'Nakladova matice_2018'!$A$1:$IW$188,95,FALSE),0)</f>
        <v>0</v>
      </c>
      <c r="LZ122" s="19">
        <f>IFERROR(HLOOKUP(LZ$1,'Nakladova matice_2018'!$A$1:$IW$188,95,FALSE),0)</f>
        <v>0</v>
      </c>
      <c r="MA122" s="19">
        <f>IFERROR(HLOOKUP(MA$1,'Nakladova matice_2018'!$A$1:$IW$188,95,FALSE),0)</f>
        <v>0</v>
      </c>
      <c r="MB122" s="19">
        <f>IFERROR(HLOOKUP(MB$1,'Nakladova matice_2018'!$A$1:$IW$188,95,FALSE),0)</f>
        <v>0</v>
      </c>
      <c r="MC122" s="19">
        <f>IFERROR(HLOOKUP(MC$1,'Nakladova matice_2018'!$A$1:$IW$188,95,FALSE),0)</f>
        <v>0</v>
      </c>
      <c r="MD122" s="19">
        <f>IFERROR(HLOOKUP(MD$1,'Nakladova matice_2018'!$A$1:$IW$188,95,FALSE),0)</f>
        <v>0</v>
      </c>
      <c r="ME122" s="19">
        <f>IFERROR(HLOOKUP(ME$1,'Nakladova matice_2018'!$A$1:$IW$188,95,FALSE),0)</f>
        <v>0</v>
      </c>
      <c r="MF122" s="19">
        <f>IFERROR(HLOOKUP(MF$1,'Nakladova matice_2018'!$A$1:$IW$188,95,FALSE),0)</f>
        <v>0</v>
      </c>
      <c r="MG122" s="19">
        <f>IFERROR(HLOOKUP(MG$1,'Nakladova matice_2018'!$A$1:$IW$188,95,FALSE),0)</f>
        <v>0</v>
      </c>
      <c r="MH122" s="19">
        <f>IFERROR(HLOOKUP(MH$1,'Nakladova matice_2018'!$A$1:$IW$188,95,FALSE),0)</f>
        <v>0</v>
      </c>
      <c r="MI122" s="19">
        <f>IFERROR(HLOOKUP(MI$1,'Nakladova matice_2018'!$A$1:$IW$188,95,FALSE),0)</f>
        <v>0</v>
      </c>
      <c r="MJ122" s="19">
        <f>IFERROR(HLOOKUP(MJ$1,'Nakladova matice_2018'!$A$1:$IW$188,95,FALSE),0)</f>
        <v>0</v>
      </c>
      <c r="MK122" s="19">
        <f>IFERROR(HLOOKUP(MK$1,'Nakladova matice_2018'!$A$1:$IW$188,95,FALSE),0)</f>
        <v>0</v>
      </c>
      <c r="ML122" s="19">
        <f>IFERROR(HLOOKUP(ML$1,'Nakladova matice_2018'!$A$1:$IW$188,95,FALSE),0)</f>
        <v>0</v>
      </c>
      <c r="MM122" s="19">
        <f>IFERROR(HLOOKUP(MM$1,'Nakladova matice_2018'!$A$1:$IW$188,95,FALSE),0)</f>
        <v>0</v>
      </c>
      <c r="MN122" s="19">
        <f>IFERROR(HLOOKUP(MN$1,'Nakladova matice_2018'!$A$1:$IW$188,95,FALSE),0)</f>
        <v>0</v>
      </c>
      <c r="MO122" s="20">
        <f t="shared" si="85"/>
        <v>12547</v>
      </c>
      <c r="MP122" s="20">
        <f>MO122-'Nakladova matice_2018'!IX95</f>
        <v>0</v>
      </c>
    </row>
    <row r="123" spans="1:354" x14ac:dyDescent="0.2">
      <c r="A123" s="27">
        <v>524011</v>
      </c>
      <c r="B123" s="21" t="s">
        <v>261</v>
      </c>
      <c r="C123" s="53">
        <v>1</v>
      </c>
      <c r="D123" s="19">
        <f>IFERROR(HLOOKUP(D$1,'Nakladova matice_2018'!$A$1:$IW$188,96,FALSE),0)</f>
        <v>0</v>
      </c>
      <c r="E123" s="19">
        <f>IFERROR(HLOOKUP(E$1,'Nakladova matice_2018'!$A$1:$IW$188,96,FALSE),0)</f>
        <v>0</v>
      </c>
      <c r="F123" s="19">
        <f>IFERROR(HLOOKUP(F$1,'Nakladova matice_2018'!$A$1:$IW$188,96,FALSE),0)</f>
        <v>654702</v>
      </c>
      <c r="G123" s="19">
        <f>IFERROR(HLOOKUP(G$1,'Nakladova matice_2018'!$A$1:$IW$188,96,FALSE),0)</f>
        <v>0</v>
      </c>
      <c r="H123" s="19">
        <f>IFERROR(HLOOKUP(H$1,'Nakladova matice_2018'!$A$1:$IW$188,96,FALSE),0)</f>
        <v>0</v>
      </c>
      <c r="I123" s="19">
        <f>IFERROR(HLOOKUP(I$1,'Nakladova matice_2018'!$A$1:$IW$188,96,FALSE),0)</f>
        <v>0</v>
      </c>
      <c r="J123" s="19">
        <f>IFERROR(HLOOKUP(J$1,'Nakladova matice_2018'!$A$1:$IW$188,96,FALSE),0)</f>
        <v>810257</v>
      </c>
      <c r="K123" s="19">
        <f>IFERROR(HLOOKUP(K$1,'Nakladova matice_2018'!$A$1:$IW$188,96,FALSE),0)</f>
        <v>0</v>
      </c>
      <c r="L123" s="19">
        <f>IFERROR(HLOOKUP(L$1,'Nakladova matice_2018'!$A$1:$IW$188,96,FALSE),0)</f>
        <v>0</v>
      </c>
      <c r="M123" s="19">
        <f>IFERROR(HLOOKUP(M$1,'Nakladova matice_2018'!$A$1:$IW$188,96,FALSE),0)</f>
        <v>0</v>
      </c>
      <c r="N123" s="19">
        <f>IFERROR(HLOOKUP(N$1,'Nakladova matice_2018'!$A$1:$IW$188,96,FALSE),0)</f>
        <v>0</v>
      </c>
      <c r="O123" s="19">
        <f>IFERROR(HLOOKUP(O$1,'Nakladova matice_2018'!$A$1:$IW$188,96,FALSE),0)</f>
        <v>562106</v>
      </c>
      <c r="P123" s="19">
        <f>IFERROR(HLOOKUP(P$1,'Nakladova matice_2018'!$A$1:$IW$188,96,FALSE),0)</f>
        <v>0</v>
      </c>
      <c r="Q123" s="19">
        <f>IFERROR(HLOOKUP(Q$1,'Nakladova matice_2018'!$A$1:$IW$188,96,FALSE),0)</f>
        <v>0</v>
      </c>
      <c r="R123" s="19">
        <f>IFERROR(HLOOKUP(R$1,'Nakladova matice_2018'!$A$1:$IW$188,96,FALSE),0)</f>
        <v>283356</v>
      </c>
      <c r="S123" s="19">
        <f>IFERROR(HLOOKUP(S$1,'Nakladova matice_2018'!$A$1:$IW$188,96,FALSE),0)</f>
        <v>637909</v>
      </c>
      <c r="T123" s="19">
        <f>IFERROR(HLOOKUP(T$1,'Nakladova matice_2018'!$A$1:$IW$188,96,FALSE),0)</f>
        <v>0</v>
      </c>
      <c r="U123" s="19">
        <f>IFERROR(HLOOKUP(U$1,'Nakladova matice_2018'!$A$1:$IW$188,96,FALSE),0)</f>
        <v>0</v>
      </c>
      <c r="V123" s="19">
        <f>IFERROR(HLOOKUP(V$1,'Nakladova matice_2018'!$A$1:$IW$188,96,FALSE),0)</f>
        <v>0</v>
      </c>
      <c r="W123" s="19">
        <f>IFERROR(HLOOKUP(W$1,'Nakladova matice_2018'!$A$1:$IW$188,96,FALSE),0)</f>
        <v>601490</v>
      </c>
      <c r="X123" s="19">
        <f>IFERROR(HLOOKUP(X$1,'Nakladova matice_2018'!$A$1:$IW$188,96,FALSE),0)</f>
        <v>0</v>
      </c>
      <c r="Y123" s="19">
        <f>IFERROR(HLOOKUP(Y$1,'Nakladova matice_2018'!$A$1:$IW$188,96,FALSE),0)</f>
        <v>0</v>
      </c>
      <c r="Z123" s="19">
        <f>IFERROR(HLOOKUP(Z$1,'Nakladova matice_2018'!$A$1:$IW$188,96,FALSE),0)</f>
        <v>1885828</v>
      </c>
      <c r="AA123" s="19">
        <f>IFERROR(HLOOKUP(AA$1,'Nakladova matice_2018'!$A$1:$IW$188,96,FALSE),0)</f>
        <v>526435</v>
      </c>
      <c r="AB123" s="19">
        <f>IFERROR(HLOOKUP(AB$1,'Nakladova matice_2018'!$A$1:$IW$188,96,FALSE),0)</f>
        <v>425539</v>
      </c>
      <c r="AC123" s="19">
        <f>IFERROR(HLOOKUP(AC$1,'Nakladova matice_2018'!$A$1:$IW$188,96,FALSE),0)</f>
        <v>200164</v>
      </c>
      <c r="AD123" s="19">
        <f>IFERROR(HLOOKUP(AD$1,'Nakladova matice_2018'!$A$1:$IW$188,96,FALSE),0)</f>
        <v>581590</v>
      </c>
      <c r="AE123" s="19">
        <f>IFERROR(HLOOKUP(AE$1,'Nakladova matice_2018'!$A$1:$IW$188,96,FALSE),0)</f>
        <v>0</v>
      </c>
      <c r="AF123" s="19">
        <f>IFERROR(HLOOKUP(AF$1,'Nakladova matice_2018'!$A$1:$IW$188,96,FALSE),0)</f>
        <v>0</v>
      </c>
      <c r="AG123" s="19">
        <f>IFERROR(HLOOKUP(AG$1,'Nakladova matice_2018'!$A$1:$IW$188,96,FALSE),0)</f>
        <v>0</v>
      </c>
      <c r="AH123" s="19">
        <f>IFERROR(HLOOKUP(AH$1,'Nakladova matice_2018'!$A$1:$IW$188,96,FALSE),0)</f>
        <v>0</v>
      </c>
      <c r="AI123" s="19">
        <f>IFERROR(HLOOKUP(AI$1,'Nakladova matice_2018'!$A$1:$IW$188,96,FALSE),0)</f>
        <v>0</v>
      </c>
      <c r="AJ123" s="19">
        <f>IFERROR(HLOOKUP(AJ$1,'Nakladova matice_2018'!$A$1:$IW$188,96,FALSE),0)</f>
        <v>0</v>
      </c>
      <c r="AK123" s="19">
        <f>IFERROR(HLOOKUP(AK$1,'Nakladova matice_2018'!$A$1:$IW$188,96,FALSE),0)</f>
        <v>0</v>
      </c>
      <c r="AL123" s="19">
        <f>IFERROR(HLOOKUP(AL$1,'Nakladova matice_2018'!$A$1:$IW$188,96,FALSE),0)</f>
        <v>0</v>
      </c>
      <c r="AM123" s="19">
        <f>IFERROR(HLOOKUP(AM$1,'Nakladova matice_2018'!$A$1:$IW$188,96,FALSE),0)</f>
        <v>0</v>
      </c>
      <c r="AN123" s="19">
        <f>IFERROR(HLOOKUP(AN$1,'Nakladova matice_2018'!$A$1:$IW$188,96,FALSE),0)</f>
        <v>0</v>
      </c>
      <c r="AO123" s="19">
        <f>IFERROR(HLOOKUP(AO$1,'Nakladova matice_2018'!$A$1:$IW$188,96,FALSE),0)</f>
        <v>0</v>
      </c>
      <c r="AP123" s="19">
        <f>IFERROR(HLOOKUP(AP$1,'Nakladova matice_2018'!$A$1:$IW$188,96,FALSE),0)</f>
        <v>208312</v>
      </c>
      <c r="AQ123" s="19">
        <f>IFERROR(HLOOKUP(AQ$1,'Nakladova matice_2018'!$A$1:$IW$188,96,FALSE),0)</f>
        <v>39499</v>
      </c>
      <c r="AR123" s="19">
        <f>IFERROR(HLOOKUP(AR$1,'Nakladova matice_2018'!$A$1:$IW$188,96,FALSE),0)</f>
        <v>60532</v>
      </c>
      <c r="AS123" s="19">
        <f>IFERROR(HLOOKUP(AS$1,'Nakladova matice_2018'!$A$1:$IW$188,96,FALSE),0)</f>
        <v>57288</v>
      </c>
      <c r="AT123" s="19">
        <f>IFERROR(HLOOKUP(AT$1,'Nakladova matice_2018'!$A$1:$IW$188,96,FALSE),0)</f>
        <v>370655</v>
      </c>
      <c r="AU123" s="19">
        <f>IFERROR(HLOOKUP(AU$1,'Nakladova matice_2018'!$A$1:$IW$188,96,FALSE),0)</f>
        <v>114887</v>
      </c>
      <c r="AV123" s="19">
        <f>IFERROR(HLOOKUP(AV$1,'Nakladova matice_2018'!$A$1:$IW$188,96,FALSE),0)</f>
        <v>58714</v>
      </c>
      <c r="AW123" s="19">
        <f>IFERROR(HLOOKUP(AW$1,'Nakladova matice_2018'!$A$1:$IW$188,96,FALSE),0)</f>
        <v>16105</v>
      </c>
      <c r="AX123" s="19">
        <f>IFERROR(HLOOKUP(AX$1,'Nakladova matice_2018'!$A$1:$IW$188,96,FALSE),0)</f>
        <v>51290</v>
      </c>
      <c r="AY123" s="19">
        <f>IFERROR(HLOOKUP(AY$1,'Nakladova matice_2018'!$A$1:$IW$188,96,FALSE),0)</f>
        <v>53409</v>
      </c>
      <c r="AZ123" s="19">
        <f>IFERROR(HLOOKUP(AZ$1,'Nakladova matice_2018'!$A$1:$IW$188,96,FALSE),0)</f>
        <v>0</v>
      </c>
      <c r="BA123" s="19">
        <f>IFERROR(HLOOKUP(BA$1,'Nakladova matice_2018'!$A$1:$IW$188,96,FALSE),0)</f>
        <v>738678</v>
      </c>
      <c r="BB123" s="19">
        <f>IFERROR(HLOOKUP(BB$1,'Nakladova matice_2018'!$A$1:$IW$188,96,FALSE),0)</f>
        <v>0</v>
      </c>
      <c r="BC123" s="19">
        <f>IFERROR(HLOOKUP(BC$1,'Nakladova matice_2018'!$A$1:$IW$188,96,FALSE),0)</f>
        <v>0</v>
      </c>
      <c r="BD123" s="19">
        <f>IFERROR(HLOOKUP(BD$1,'Nakladova matice_2018'!$A$1:$IW$188,96,FALSE),0)</f>
        <v>673401</v>
      </c>
      <c r="BE123" s="19">
        <f>IFERROR(HLOOKUP(BE$1,'Nakladova matice_2018'!$A$1:$IW$188,96,FALSE),0)</f>
        <v>0</v>
      </c>
      <c r="BF123" s="19">
        <f>IFERROR(HLOOKUP(BF$1,'Nakladova matice_2018'!$A$1:$IW$188,96,FALSE),0)</f>
        <v>0</v>
      </c>
      <c r="BG123" s="19">
        <f>IFERROR(HLOOKUP(BG$1,'Nakladova matice_2018'!$A$1:$IW$188,96,FALSE),0)</f>
        <v>0</v>
      </c>
      <c r="BH123" s="19">
        <f>IFERROR(HLOOKUP(BH$1,'Nakladova matice_2018'!$A$1:$IW$188,96,FALSE),0)</f>
        <v>0</v>
      </c>
      <c r="BI123" s="19">
        <f>IFERROR(HLOOKUP(BI$1,'Nakladova matice_2018'!$A$1:$IW$188,96,FALSE),0)</f>
        <v>641806</v>
      </c>
      <c r="BJ123" s="19">
        <f>IFERROR(HLOOKUP(BJ$1,'Nakladova matice_2018'!$A$1:$IW$188,96,FALSE),0)</f>
        <v>0</v>
      </c>
      <c r="BK123" s="19">
        <f>IFERROR(HLOOKUP(BK$1,'Nakladova matice_2018'!$A$1:$IW$188,96,FALSE),0)</f>
        <v>0</v>
      </c>
      <c r="BL123" s="19">
        <f>IFERROR(HLOOKUP(BL$1,'Nakladova matice_2018'!$A$1:$IW$188,96,FALSE),0)</f>
        <v>0</v>
      </c>
      <c r="BM123" s="19">
        <f>IFERROR(HLOOKUP(BM$1,'Nakladova matice_2018'!$A$1:$IW$188,96,FALSE),0)</f>
        <v>731016</v>
      </c>
      <c r="BN123" s="19">
        <f>IFERROR(HLOOKUP(BN$1,'Nakladova matice_2018'!$A$1:$IW$188,96,FALSE),0)</f>
        <v>0</v>
      </c>
      <c r="BO123" s="19">
        <f>IFERROR(HLOOKUP(BO$1,'Nakladova matice_2018'!$A$1:$IW$188,96,FALSE),0)</f>
        <v>0</v>
      </c>
      <c r="BP123" s="19">
        <f>IFERROR(HLOOKUP(BP$1,'Nakladova matice_2018'!$A$1:$IW$188,96,FALSE),0)</f>
        <v>0</v>
      </c>
      <c r="BQ123" s="19">
        <f>IFERROR(HLOOKUP(BQ$1,'Nakladova matice_2018'!$A$1:$IW$188,96,FALSE),0)</f>
        <v>411332</v>
      </c>
      <c r="BR123" s="19">
        <f>IFERROR(HLOOKUP(BR$1,'Nakladova matice_2018'!$A$1:$IW$188,96,FALSE),0)</f>
        <v>0</v>
      </c>
      <c r="BS123" s="19">
        <f>IFERROR(HLOOKUP(BS$1,'Nakladova matice_2018'!$A$1:$IW$188,96,FALSE),0)</f>
        <v>0</v>
      </c>
      <c r="BT123" s="19">
        <f>IFERROR(HLOOKUP(BT$1,'Nakladova matice_2018'!$A$1:$IW$188,96,FALSE),0)</f>
        <v>5437303</v>
      </c>
      <c r="BU123" s="19">
        <f>IFERROR(HLOOKUP(BU$1,'Nakladova matice_2018'!$A$1:$IW$188,96,FALSE),0)</f>
        <v>0</v>
      </c>
      <c r="BV123" s="19">
        <f>IFERROR(HLOOKUP(BV$1,'Nakladova matice_2018'!$A$1:$IW$188,96,FALSE),0)</f>
        <v>76490</v>
      </c>
      <c r="BW123" s="19">
        <f>IFERROR(HLOOKUP(BW$1,'Nakladova matice_2018'!$A$1:$IW$188,96,FALSE),0)</f>
        <v>0</v>
      </c>
      <c r="BX123" s="19">
        <f>IFERROR(HLOOKUP(BX$1,'Nakladova matice_2018'!$A$1:$IW$188,96,FALSE),0)</f>
        <v>424390</v>
      </c>
      <c r="BY123" s="19">
        <f>IFERROR(HLOOKUP(BY$1,'Nakladova matice_2018'!$A$1:$IW$188,96,FALSE),0)</f>
        <v>79079</v>
      </c>
      <c r="BZ123" s="19">
        <f>IFERROR(HLOOKUP(BZ$1,'Nakladova matice_2018'!$A$1:$IW$188,96,FALSE),0)</f>
        <v>0</v>
      </c>
      <c r="CA123" s="19">
        <f>IFERROR(HLOOKUP(CA$1,'Nakladova matice_2018'!$A$1:$IW$188,96,FALSE),0)</f>
        <v>0</v>
      </c>
      <c r="CB123" s="19">
        <f>IFERROR(HLOOKUP(CB$1,'Nakladova matice_2018'!$A$1:$IW$188,96,FALSE),0)</f>
        <v>0</v>
      </c>
      <c r="CC123" s="19">
        <f>IFERROR(HLOOKUP(CC$1,'Nakladova matice_2018'!$A$1:$IW$188,96,FALSE),0)</f>
        <v>146676</v>
      </c>
      <c r="CD123" s="19">
        <f>IFERROR(HLOOKUP(CD$1,'Nakladova matice_2018'!$A$1:$IW$188,96,FALSE),0)</f>
        <v>223987</v>
      </c>
      <c r="CE123" s="19">
        <f>IFERROR(HLOOKUP(CE$1,'Nakladova matice_2018'!$A$1:$IW$188,96,FALSE),0)</f>
        <v>249872</v>
      </c>
      <c r="CF123" s="19">
        <f>IFERROR(HLOOKUP(CF$1,'Nakladova matice_2018'!$A$1:$IW$188,96,FALSE),0)</f>
        <v>220844</v>
      </c>
      <c r="CG123" s="19">
        <f>IFERROR(HLOOKUP(CG$1,'Nakladova matice_2018'!$A$1:$IW$188,96,FALSE),0)</f>
        <v>171829</v>
      </c>
      <c r="CH123" s="19">
        <f>IFERROR(HLOOKUP(CH$1,'Nakladova matice_2018'!$A$1:$IW$188,96,FALSE),0)</f>
        <v>64800</v>
      </c>
      <c r="CI123" s="19">
        <f>IFERROR(HLOOKUP(CI$1,'Nakladova matice_2018'!$A$1:$IW$188,96,FALSE),0)</f>
        <v>288887</v>
      </c>
      <c r="CJ123" s="19">
        <f>IFERROR(HLOOKUP(CJ$1,'Nakladova matice_2018'!$A$1:$IW$188,96,FALSE),0)</f>
        <v>135566</v>
      </c>
      <c r="CK123" s="19">
        <f>IFERROR(HLOOKUP(CK$1,'Nakladova matice_2018'!$A$1:$IW$188,96,FALSE),0)</f>
        <v>121830</v>
      </c>
      <c r="CL123" s="19">
        <f>IFERROR(HLOOKUP(CL$1,'Nakladova matice_2018'!$A$1:$IW$188,96,FALSE),0)</f>
        <v>121630</v>
      </c>
      <c r="CM123" s="19">
        <f>IFERROR(HLOOKUP(CM$1,'Nakladova matice_2018'!$A$1:$IW$188,96,FALSE),0)</f>
        <v>92124</v>
      </c>
      <c r="CN123" s="19">
        <f>IFERROR(HLOOKUP(CN$1,'Nakladova matice_2018'!$A$1:$IW$188,96,FALSE),0)</f>
        <v>210169</v>
      </c>
      <c r="CO123" s="19">
        <f>IFERROR(HLOOKUP(CO$1,'Nakladova matice_2018'!$A$1:$IW$188,96,FALSE),0)</f>
        <v>401501</v>
      </c>
      <c r="CP123" s="19">
        <f>IFERROR(HLOOKUP(CP$1,'Nakladova matice_2018'!$A$1:$IW$188,96,FALSE),0)</f>
        <v>0</v>
      </c>
      <c r="CQ123" s="19">
        <f>IFERROR(HLOOKUP(CQ$1,'Nakladova matice_2018'!$A$1:$IW$188,96,FALSE),0)</f>
        <v>67930</v>
      </c>
      <c r="CR123" s="19">
        <f>IFERROR(HLOOKUP(CR$1,'Nakladova matice_2018'!$A$1:$IW$188,96,FALSE),0)</f>
        <v>116146</v>
      </c>
      <c r="CS123" s="19">
        <f>IFERROR(HLOOKUP(CS$1,'Nakladova matice_2018'!$A$1:$IW$188,96,FALSE),0)</f>
        <v>0</v>
      </c>
      <c r="CT123" s="19">
        <f>IFERROR(HLOOKUP(CT$1,'Nakladova matice_2018'!$A$1:$IW$188,96,FALSE),0)</f>
        <v>776361</v>
      </c>
      <c r="CU123" s="19">
        <f>IFERROR(HLOOKUP(CU$1,'Nakladova matice_2018'!$A$1:$IW$188,96,FALSE),0)</f>
        <v>321106</v>
      </c>
      <c r="CV123" s="19">
        <f>IFERROR(HLOOKUP(CV$1,'Nakladova matice_2018'!$A$1:$IW$188,96,FALSE),0)</f>
        <v>850457</v>
      </c>
      <c r="CW123" s="19">
        <f>IFERROR(HLOOKUP(CW$1,'Nakladova matice_2018'!$A$1:$IW$188,96,FALSE),0)</f>
        <v>0</v>
      </c>
      <c r="CX123" s="19">
        <f>IFERROR(HLOOKUP(CX$1,'Nakladova matice_2018'!$A$1:$IW$188,96,FALSE),0)</f>
        <v>0</v>
      </c>
      <c r="CY123" s="19">
        <f>IFERROR(HLOOKUP(CY$1,'Nakladova matice_2018'!$A$1:$IW$188,96,FALSE),0)</f>
        <v>0</v>
      </c>
      <c r="CZ123" s="19">
        <f>IFERROR(HLOOKUP(CZ$1,'Nakladova matice_2018'!$A$1:$IW$188,96,FALSE),0)</f>
        <v>0</v>
      </c>
      <c r="DA123" s="19">
        <f>IFERROR(HLOOKUP(DA$1,'Nakladova matice_2018'!$A$1:$IW$188,96,FALSE),0)</f>
        <v>242873</v>
      </c>
      <c r="DB123" s="19">
        <f>IFERROR(HLOOKUP(DB$1,'Nakladova matice_2018'!$A$1:$IW$188,96,FALSE),0)</f>
        <v>978264</v>
      </c>
      <c r="DC123" s="19">
        <f>IFERROR(HLOOKUP(DC$1,'Nakladova matice_2018'!$A$1:$IW$188,96,FALSE),0)</f>
        <v>0</v>
      </c>
      <c r="DD123" s="19">
        <f>IFERROR(HLOOKUP(DD$1,'Nakladova matice_2018'!$A$1:$IW$188,96,FALSE),0)</f>
        <v>0</v>
      </c>
      <c r="DE123" s="19">
        <f>IFERROR(HLOOKUP(DE$1,'Nakladova matice_2018'!$A$1:$IW$188,96,FALSE),0)</f>
        <v>0</v>
      </c>
      <c r="DF123" s="19">
        <f>IFERROR(HLOOKUP(DF$1,'Nakladova matice_2018'!$A$1:$IW$188,96,FALSE),0)</f>
        <v>0</v>
      </c>
      <c r="DG123" s="19">
        <f>IFERROR(HLOOKUP(DG$1,'Nakladova matice_2018'!$A$1:$IW$188,96,FALSE),0)</f>
        <v>777752</v>
      </c>
      <c r="DH123" s="19">
        <f>IFERROR(HLOOKUP(DH$1,'Nakladova matice_2018'!$A$1:$IW$188,96,FALSE),0)</f>
        <v>0</v>
      </c>
      <c r="DI123" s="19">
        <f>IFERROR(HLOOKUP(DI$1,'Nakladova matice_2018'!$A$1:$IW$188,96,FALSE),0)</f>
        <v>0</v>
      </c>
      <c r="DJ123" s="19">
        <f>IFERROR(HLOOKUP(DJ$1,'Nakladova matice_2018'!$A$1:$IW$188,96,FALSE),0)</f>
        <v>425218</v>
      </c>
      <c r="DK123" s="19">
        <f>IFERROR(HLOOKUP(DK$1,'Nakladova matice_2018'!$A$1:$IW$188,96,FALSE),0)</f>
        <v>154398</v>
      </c>
      <c r="DL123" s="19">
        <f>IFERROR(HLOOKUP(DL$1,'Nakladova matice_2018'!$A$1:$IW$188,96,FALSE),0)</f>
        <v>355529</v>
      </c>
      <c r="DM123" s="19">
        <f>IFERROR(HLOOKUP(DM$1,'Nakladova matice_2018'!$A$1:$IW$188,96,FALSE),0)</f>
        <v>431575</v>
      </c>
      <c r="DN123" s="19">
        <f>IFERROR(HLOOKUP(DN$1,'Nakladova matice_2018'!$A$1:$IW$188,96,FALSE),0)</f>
        <v>387721</v>
      </c>
      <c r="DO123" s="19">
        <f>IFERROR(HLOOKUP(DO$1,'Nakladova matice_2018'!$A$1:$IW$188,96,FALSE),0)</f>
        <v>0</v>
      </c>
      <c r="DP123" s="19">
        <f>IFERROR(HLOOKUP(DP$1,'Nakladova matice_2018'!$A$1:$IW$188,96,FALSE),0)</f>
        <v>702326</v>
      </c>
      <c r="DQ123" s="19">
        <f>IFERROR(HLOOKUP(DQ$1,'Nakladova matice_2018'!$A$1:$IW$188,96,FALSE),0)</f>
        <v>992966</v>
      </c>
      <c r="DR123" s="19">
        <f>IFERROR(HLOOKUP(DR$1,'Nakladova matice_2018'!$A$1:$IW$188,96,FALSE),0)</f>
        <v>1013506</v>
      </c>
      <c r="DS123" s="19">
        <f>IFERROR(HLOOKUP(DS$1,'Nakladova matice_2018'!$A$1:$IW$188,96,FALSE),0)</f>
        <v>182289</v>
      </c>
      <c r="DT123" s="19">
        <f>IFERROR(HLOOKUP(DT$1,'Nakladova matice_2018'!$A$1:$IW$188,96,FALSE),0)</f>
        <v>0</v>
      </c>
      <c r="DU123" s="19">
        <f>IFERROR(HLOOKUP(DU$1,'Nakladova matice_2018'!$A$1:$IW$188,96,FALSE),0)</f>
        <v>431036</v>
      </c>
      <c r="DV123" s="19">
        <f>IFERROR(HLOOKUP(DV$1,'Nakladova matice_2018'!$A$1:$IW$188,96,FALSE),0)</f>
        <v>274924</v>
      </c>
      <c r="DW123" s="19">
        <f>IFERROR(HLOOKUP(DW$1,'Nakladova matice_2018'!$A$1:$IW$188,96,FALSE),0)</f>
        <v>275570</v>
      </c>
      <c r="DX123" s="19">
        <f>IFERROR(HLOOKUP(DX$1,'Nakladova matice_2018'!$A$1:$IW$188,96,FALSE),0)</f>
        <v>159695</v>
      </c>
      <c r="DY123" s="19">
        <f>IFERROR(HLOOKUP(DY$1,'Nakladova matice_2018'!$A$1:$IW$188,96,FALSE),0)</f>
        <v>426533</v>
      </c>
      <c r="DZ123" s="19">
        <f>IFERROR(HLOOKUP(DZ$1,'Nakladova matice_2018'!$A$1:$IW$188,96,FALSE),0)</f>
        <v>443807</v>
      </c>
      <c r="EA123" s="19">
        <f>IFERROR(HLOOKUP(EA$1,'Nakladova matice_2018'!$A$1:$IW$188,96,FALSE),0)</f>
        <v>283254</v>
      </c>
      <c r="EB123" s="19">
        <f>IFERROR(HLOOKUP(EB$1,'Nakladova matice_2018'!$A$1:$IW$188,96,FALSE),0)</f>
        <v>206348</v>
      </c>
      <c r="EC123" s="19">
        <f>IFERROR(HLOOKUP(EC$1,'Nakladova matice_2018'!$A$1:$IW$188,96,FALSE),0)</f>
        <v>151108</v>
      </c>
      <c r="ED123" s="19">
        <f>IFERROR(HLOOKUP(ED$1,'Nakladova matice_2018'!$A$1:$IW$188,96,FALSE),0)</f>
        <v>105330</v>
      </c>
      <c r="EE123" s="19">
        <f>IFERROR(HLOOKUP(EE$1,'Nakladova matice_2018'!$A$1:$IW$188,96,FALSE),0)</f>
        <v>224598</v>
      </c>
      <c r="EF123" s="19">
        <f>IFERROR(HLOOKUP(EF$1,'Nakladova matice_2018'!$A$1:$IW$188,96,FALSE),0)</f>
        <v>0</v>
      </c>
      <c r="EG123" s="19">
        <f>IFERROR(HLOOKUP(EG$1,'Nakladova matice_2018'!$A$1:$IW$188,96,FALSE),0)</f>
        <v>99584</v>
      </c>
      <c r="EH123" s="19">
        <f>IFERROR(HLOOKUP(EH$1,'Nakladova matice_2018'!$A$1:$IW$188,96,FALSE),0)</f>
        <v>122493</v>
      </c>
      <c r="EI123" s="19">
        <f>IFERROR(HLOOKUP(EI$1,'Nakladova matice_2018'!$A$1:$IW$188,96,FALSE),0)</f>
        <v>81969</v>
      </c>
      <c r="EJ123" s="19">
        <f>IFERROR(HLOOKUP(EJ$1,'Nakladova matice_2018'!$A$1:$IW$188,96,FALSE),0)</f>
        <v>87333</v>
      </c>
      <c r="EK123" s="19">
        <f>IFERROR(HLOOKUP(EK$1,'Nakladova matice_2018'!$A$1:$IW$188,96,FALSE),0)</f>
        <v>771095</v>
      </c>
      <c r="EL123" s="19">
        <f>IFERROR(HLOOKUP(EL$1,'Nakladova matice_2018'!$A$1:$IW$188,96,FALSE),0)</f>
        <v>0</v>
      </c>
      <c r="EM123" s="19">
        <f>IFERROR(HLOOKUP(EM$1,'Nakladova matice_2018'!$A$1:$IW$188,96,FALSE),0)</f>
        <v>0</v>
      </c>
      <c r="EN123" s="19">
        <f>IFERROR(HLOOKUP(EN$1,'Nakladova matice_2018'!$A$1:$IW$188,96,FALSE),0)</f>
        <v>0</v>
      </c>
      <c r="EO123" s="19">
        <f>IFERROR(HLOOKUP(EO$1,'Nakladova matice_2018'!$A$1:$IW$188,96,FALSE),0)</f>
        <v>1248433</v>
      </c>
      <c r="EP123" s="19">
        <f>IFERROR(HLOOKUP(EP$1,'Nakladova matice_2018'!$A$1:$IW$188,96,FALSE),0)</f>
        <v>65742</v>
      </c>
      <c r="EQ123" s="19">
        <f>IFERROR(HLOOKUP(EQ$1,'Nakladova matice_2018'!$A$1:$IW$188,96,FALSE),0)</f>
        <v>33076</v>
      </c>
      <c r="ER123" s="19">
        <f>IFERROR(HLOOKUP(ER$1,'Nakladova matice_2018'!$A$1:$IW$188,96,FALSE),0)</f>
        <v>54493</v>
      </c>
      <c r="ES123" s="19">
        <f>IFERROR(HLOOKUP(ES$1,'Nakladova matice_2018'!$A$1:$IW$188,96,FALSE),0)</f>
        <v>572584</v>
      </c>
      <c r="ET123" s="19">
        <f>IFERROR(HLOOKUP(ET$1,'Nakladova matice_2018'!$A$1:$IW$188,96,FALSE),0)</f>
        <v>0</v>
      </c>
      <c r="EU123" s="19">
        <f>IFERROR(HLOOKUP(EU$1,'Nakladova matice_2018'!$A$1:$IW$188,96,FALSE),0)</f>
        <v>0</v>
      </c>
      <c r="EV123" s="19">
        <f>IFERROR(HLOOKUP(EV$1,'Nakladova matice_2018'!$A$1:$IW$188,96,FALSE),0)</f>
        <v>0</v>
      </c>
      <c r="EW123" s="19">
        <f>IFERROR(HLOOKUP(EW$1,'Nakladova matice_2018'!$A$1:$IW$188,96,FALSE),0)</f>
        <v>422641</v>
      </c>
      <c r="EX123" s="19">
        <f>IFERROR(HLOOKUP(EX$1,'Nakladova matice_2018'!$A$1:$IW$188,96,FALSE),0)</f>
        <v>0</v>
      </c>
      <c r="EY123" s="19">
        <f>IFERROR(HLOOKUP(EY$1,'Nakladova matice_2018'!$A$1:$IW$188,96,FALSE),0)</f>
        <v>0</v>
      </c>
      <c r="EZ123" s="19">
        <f>IFERROR(HLOOKUP(EZ$1,'Nakladova matice_2018'!$A$1:$IW$188,96,FALSE),0)</f>
        <v>373062</v>
      </c>
      <c r="FA123" s="19">
        <f>IFERROR(HLOOKUP(FA$1,'Nakladova matice_2018'!$A$1:$IW$188,96,FALSE),0)</f>
        <v>0</v>
      </c>
      <c r="FB123" s="19">
        <f>IFERROR(HLOOKUP(FB$1,'Nakladova matice_2018'!$A$1:$IW$188,96,FALSE),0)</f>
        <v>395511</v>
      </c>
      <c r="FC123" s="19">
        <f>IFERROR(HLOOKUP(FC$1,'Nakladova matice_2018'!$A$1:$IW$188,96,FALSE),0)</f>
        <v>501522</v>
      </c>
      <c r="FD123" s="19">
        <f>IFERROR(HLOOKUP(FD$1,'Nakladova matice_2018'!$A$1:$IW$188,96,FALSE),0)</f>
        <v>0</v>
      </c>
      <c r="FE123" s="19">
        <f>IFERROR(HLOOKUP(FE$1,'Nakladova matice_2018'!$A$1:$IW$188,96,FALSE),0)</f>
        <v>248783</v>
      </c>
      <c r="FF123" s="19">
        <f>IFERROR(HLOOKUP(FF$1,'Nakladova matice_2018'!$A$1:$IW$188,96,FALSE),0)</f>
        <v>164007</v>
      </c>
      <c r="FG123" s="19">
        <f>IFERROR(HLOOKUP(FG$1,'Nakladova matice_2018'!$A$1:$IW$188,96,FALSE),0)</f>
        <v>0</v>
      </c>
      <c r="FH123" s="19">
        <f>IFERROR(HLOOKUP(FH$1,'Nakladova matice_2018'!$A$1:$IW$188,96,FALSE),0)</f>
        <v>0</v>
      </c>
      <c r="FI123" s="19">
        <f>IFERROR(HLOOKUP(FI$1,'Nakladova matice_2018'!$A$1:$IW$188,96,FALSE),0)</f>
        <v>617604</v>
      </c>
      <c r="FJ123" s="19">
        <f>IFERROR(HLOOKUP(FJ$1,'Nakladova matice_2018'!$A$1:$IW$188,96,FALSE),0)</f>
        <v>130475</v>
      </c>
      <c r="FK123" s="19">
        <f>IFERROR(HLOOKUP(FK$1,'Nakladova matice_2018'!$A$1:$IW$188,96,FALSE),0)</f>
        <v>29084</v>
      </c>
      <c r="FL123" s="19">
        <f>IFERROR(HLOOKUP(FL$1,'Nakladova matice_2018'!$A$1:$IW$188,96,FALSE),0)</f>
        <v>52712</v>
      </c>
      <c r="FM123" s="19">
        <f>IFERROR(HLOOKUP(FM$1,'Nakladova matice_2018'!$A$1:$IW$188,96,FALSE),0)</f>
        <v>0</v>
      </c>
      <c r="FN123" s="19">
        <f>IFERROR(HLOOKUP(FN$1,'Nakladova matice_2018'!$A$1:$IW$188,96,FALSE),0)</f>
        <v>368939</v>
      </c>
      <c r="FO123" s="19">
        <f>IFERROR(HLOOKUP(FO$1,'Nakladova matice_2018'!$A$1:$IW$188,96,FALSE),0)</f>
        <v>658670</v>
      </c>
      <c r="FP123" s="19">
        <f>IFERROR(HLOOKUP(FP$1,'Nakladova matice_2018'!$A$1:$IW$188,96,FALSE),0)</f>
        <v>0</v>
      </c>
      <c r="FQ123" s="19">
        <f>IFERROR(HLOOKUP(FQ$1,'Nakladova matice_2018'!$A$1:$IW$188,96,FALSE),0)</f>
        <v>901502</v>
      </c>
      <c r="FR123" s="19">
        <f>IFERROR(HLOOKUP(FR$1,'Nakladova matice_2018'!$A$1:$IW$188,96,FALSE),0)</f>
        <v>0</v>
      </c>
      <c r="FS123" s="19">
        <f>IFERROR(HLOOKUP(FS$1,'Nakladova matice_2018'!$A$1:$IW$188,96,FALSE),0)</f>
        <v>1449523</v>
      </c>
      <c r="FT123" s="19">
        <f>IFERROR(HLOOKUP(FT$1,'Nakladova matice_2018'!$A$1:$IW$188,96,FALSE),0)</f>
        <v>1185730</v>
      </c>
      <c r="FU123" s="19">
        <f>IFERROR(HLOOKUP(FU$1,'Nakladova matice_2018'!$A$1:$IW$188,96,FALSE),0)</f>
        <v>142783</v>
      </c>
      <c r="FV123" s="19">
        <f>IFERROR(HLOOKUP(FV$1,'Nakladova matice_2018'!$A$1:$IW$188,96,FALSE),0)</f>
        <v>280930</v>
      </c>
      <c r="FW123" s="19">
        <f>IFERROR(HLOOKUP(FW$1,'Nakladova matice_2018'!$A$1:$IW$188,96,FALSE),0)</f>
        <v>987474</v>
      </c>
      <c r="FX123" s="19">
        <f>IFERROR(HLOOKUP(FX$1,'Nakladova matice_2018'!$A$1:$IW$188,96,FALSE),0)</f>
        <v>2088431</v>
      </c>
      <c r="FY123" s="19">
        <f>IFERROR(HLOOKUP(FY$1,'Nakladova matice_2018'!$A$1:$IW$188,96,FALSE),0)</f>
        <v>2337990</v>
      </c>
      <c r="FZ123" s="19">
        <f>IFERROR(HLOOKUP(FZ$1,'Nakladova matice_2018'!$A$1:$IW$188,96,FALSE),0)</f>
        <v>0</v>
      </c>
      <c r="GA123" s="19">
        <f>IFERROR(HLOOKUP(GA$1,'Nakladova matice_2018'!$A$1:$IW$188,96,FALSE),0)</f>
        <v>6341342</v>
      </c>
      <c r="GB123" s="19">
        <f>IFERROR(HLOOKUP(GB$1,'Nakladova matice_2018'!$A$1:$IW$188,96,FALSE),0)</f>
        <v>1420642</v>
      </c>
      <c r="GC123" s="19">
        <f>IFERROR(HLOOKUP(GC$1,'Nakladova matice_2018'!$A$1:$IW$188,96,FALSE),0)</f>
        <v>716833</v>
      </c>
      <c r="GD123" s="19">
        <f>IFERROR(HLOOKUP(GD$1,'Nakladova matice_2018'!$A$1:$IW$188,96,FALSE),0)</f>
        <v>543794</v>
      </c>
      <c r="GE123" s="19">
        <f>IFERROR(HLOOKUP(GE$1,'Nakladova matice_2018'!$A$1:$IW$188,96,FALSE),0)</f>
        <v>0</v>
      </c>
      <c r="GF123" s="19">
        <f>IFERROR(HLOOKUP(GF$1,'Nakladova matice_2018'!$A$1:$IW$188,96,FALSE),0)</f>
        <v>0</v>
      </c>
      <c r="GG123" s="19">
        <f>IFERROR(HLOOKUP(GG$1,'Nakladova matice_2018'!$A$1:$IW$188,96,FALSE),0)</f>
        <v>0</v>
      </c>
      <c r="GH123" s="19">
        <f>IFERROR(HLOOKUP(GH$1,'Nakladova matice_2018'!$A$1:$IW$188,96,FALSE),0)</f>
        <v>0</v>
      </c>
      <c r="GI123" s="19">
        <f>IFERROR(HLOOKUP(GI$1,'Nakladova matice_2018'!$A$1:$IW$188,96,FALSE),0)</f>
        <v>544108</v>
      </c>
      <c r="GJ123" s="19">
        <f>IFERROR(HLOOKUP(GJ$1,'Nakladova matice_2018'!$A$1:$IW$188,96,FALSE),0)</f>
        <v>538284</v>
      </c>
      <c r="GK123" s="19">
        <f>IFERROR(HLOOKUP(GK$1,'Nakladova matice_2018'!$A$1:$IW$188,96,FALSE),0)</f>
        <v>651726</v>
      </c>
      <c r="GL123" s="19">
        <f>IFERROR(HLOOKUP(GL$1,'Nakladova matice_2018'!$A$1:$IW$188,96,FALSE),0)</f>
        <v>0</v>
      </c>
      <c r="GM123" s="19">
        <f>IFERROR(HLOOKUP(GM$1,'Nakladova matice_2018'!$A$1:$IW$188,96,FALSE),0)</f>
        <v>452573</v>
      </c>
      <c r="GN123" s="19">
        <f>IFERROR(HLOOKUP(GN$1,'Nakladova matice_2018'!$A$1:$IW$188,96,FALSE),0)</f>
        <v>105469</v>
      </c>
      <c r="GO123" s="19">
        <f>IFERROR(HLOOKUP(GO$1,'Nakladova matice_2018'!$A$1:$IW$188,96,FALSE),0)</f>
        <v>31409</v>
      </c>
      <c r="GP123" s="19">
        <f>IFERROR(HLOOKUP(GP$1,'Nakladova matice_2018'!$A$1:$IW$188,96,FALSE),0)</f>
        <v>7272</v>
      </c>
      <c r="GQ123" s="19">
        <f>IFERROR(HLOOKUP(GQ$1,'Nakladova matice_2018'!$A$1:$IW$188,96,FALSE),0)</f>
        <v>421897</v>
      </c>
      <c r="GR123" s="19">
        <f>IFERROR(HLOOKUP(GR$1,'Nakladova matice_2018'!$A$1:$IW$188,96,FALSE),0)</f>
        <v>719</v>
      </c>
      <c r="GS123" s="19">
        <f>IFERROR(HLOOKUP(GS$1,'Nakladova matice_2018'!$A$1:$IW$188,96,FALSE),0)</f>
        <v>0</v>
      </c>
      <c r="GT123" s="19">
        <f>IFERROR(HLOOKUP(GT$1,'Nakladova matice_2018'!$A$1:$IW$188,96,FALSE),0)</f>
        <v>16385</v>
      </c>
      <c r="GU123" s="19">
        <f>IFERROR(HLOOKUP(GU$1,'Nakladova matice_2018'!$A$1:$IW$188,96,FALSE),0)</f>
        <v>195227</v>
      </c>
      <c r="GV123" s="19">
        <f>IFERROR(HLOOKUP(GV$1,'Nakladova matice_2018'!$A$1:$IW$188,96,FALSE),0)</f>
        <v>73041</v>
      </c>
      <c r="GW123" s="19">
        <f>IFERROR(HLOOKUP(GW$1,'Nakladova matice_2018'!$A$1:$IW$188,96,FALSE),0)</f>
        <v>0</v>
      </c>
      <c r="GX123" s="19">
        <f>IFERROR(HLOOKUP(GX$1,'Nakladova matice_2018'!$A$1:$IW$188,96,FALSE),0)</f>
        <v>0</v>
      </c>
      <c r="GY123" s="19">
        <f>IFERROR(HLOOKUP(GY$1,'Nakladova matice_2018'!$A$1:$IW$188,96,FALSE),0)</f>
        <v>0</v>
      </c>
      <c r="GZ123" s="19">
        <f>IFERROR(HLOOKUP(GZ$1,'Nakladova matice_2018'!$A$1:$IW$188,96,FALSE),0)</f>
        <v>194617</v>
      </c>
      <c r="HA123" s="19">
        <f>IFERROR(HLOOKUP(HA$1,'Nakladova matice_2018'!$A$1:$IW$188,96,FALSE),0)</f>
        <v>784395</v>
      </c>
      <c r="HB123" s="19">
        <f>IFERROR(HLOOKUP(HB$1,'Nakladova matice_2018'!$A$1:$IW$188,96,FALSE),0)</f>
        <v>227970</v>
      </c>
      <c r="HC123" s="19">
        <f>IFERROR(HLOOKUP(HC$1,'Nakladova matice_2018'!$A$1:$IW$188,96,FALSE),0)</f>
        <v>413913</v>
      </c>
      <c r="HD123" s="19">
        <f>IFERROR(HLOOKUP(HD$1,'Nakladova matice_2018'!$A$1:$IW$188,96,FALSE),0)</f>
        <v>514442</v>
      </c>
      <c r="HE123" s="19">
        <f>IFERROR(HLOOKUP(HE$1,'Nakladova matice_2018'!$A$1:$IW$188,96,FALSE),0)</f>
        <v>643445</v>
      </c>
      <c r="HF123" s="19">
        <f>IFERROR(HLOOKUP(HF$1,'Nakladova matice_2018'!$A$1:$IW$188,96,FALSE),0)</f>
        <v>970595</v>
      </c>
      <c r="HG123" s="19">
        <f>IFERROR(HLOOKUP(HG$1,'Nakladova matice_2018'!$A$1:$IW$188,96,FALSE),0)</f>
        <v>121657</v>
      </c>
      <c r="HH123" s="19">
        <f>IFERROR(HLOOKUP(HH$1,'Nakladova matice_2018'!$A$1:$IW$188,96,FALSE),0)</f>
        <v>663222</v>
      </c>
      <c r="HI123" s="19">
        <f>IFERROR(HLOOKUP(HI$1,'Nakladova matice_2018'!$A$1:$IW$188,96,FALSE),0)</f>
        <v>0</v>
      </c>
      <c r="HJ123" s="19">
        <f>IFERROR(HLOOKUP(HJ$1,'Nakladova matice_2018'!$A$1:$IW$188,96,FALSE),0)</f>
        <v>1150805</v>
      </c>
      <c r="HK123" s="19">
        <f>IFERROR(HLOOKUP(HK$1,'Nakladova matice_2018'!$A$1:$IW$188,96,FALSE),0)</f>
        <v>69302</v>
      </c>
      <c r="HL123" s="19">
        <f>IFERROR(HLOOKUP(HL$1,'Nakladova matice_2018'!$A$1:$IW$188,96,FALSE),0)</f>
        <v>0</v>
      </c>
      <c r="HM123" s="19">
        <f>IFERROR(HLOOKUP(HM$1,'Nakladova matice_2018'!$A$1:$IW$188,96,FALSE),0)</f>
        <v>0</v>
      </c>
      <c r="HN123" s="19">
        <f>IFERROR(HLOOKUP(HN$1,'Nakladova matice_2018'!$A$1:$IW$188,96,FALSE),0)</f>
        <v>0</v>
      </c>
      <c r="HO123" s="19">
        <f>IFERROR(HLOOKUP(HO$1,'Nakladova matice_2018'!$A$1:$IW$188,96,FALSE),0)</f>
        <v>0</v>
      </c>
      <c r="HP123" s="19">
        <f>IFERROR(HLOOKUP(HP$1,'Nakladova matice_2018'!$A$1:$IW$188,96,FALSE),0)</f>
        <v>40950</v>
      </c>
      <c r="HQ123" s="19">
        <f>IFERROR(HLOOKUP(HQ$1,'Nakladova matice_2018'!$A$1:$IW$188,96,FALSE),0)</f>
        <v>0</v>
      </c>
      <c r="HR123" s="19">
        <f>IFERROR(HLOOKUP(HR$1,'Nakladova matice_2018'!$A$1:$IW$188,96,FALSE),0)</f>
        <v>0</v>
      </c>
      <c r="HS123" s="19">
        <f>IFERROR(HLOOKUP(HS$1,'Nakladova matice_2018'!$A$1:$IW$188,96,FALSE),0)</f>
        <v>0</v>
      </c>
      <c r="HT123" s="19">
        <f>IFERROR(HLOOKUP(HT$1,'Nakladova matice_2018'!$A$1:$IW$188,96,FALSE),0)</f>
        <v>219159</v>
      </c>
      <c r="HU123" s="19">
        <f>IFERROR(HLOOKUP(HU$1,'Nakladova matice_2018'!$A$1:$IW$188,96,FALSE),0)</f>
        <v>165115</v>
      </c>
      <c r="HV123" s="19">
        <f>IFERROR(HLOOKUP(HV$1,'Nakladova matice_2018'!$A$1:$IW$188,96,FALSE),0)</f>
        <v>136024</v>
      </c>
      <c r="HW123" s="19">
        <f>IFERROR(HLOOKUP(HW$1,'Nakladova matice_2018'!$A$1:$IW$188,96,FALSE),0)</f>
        <v>238570</v>
      </c>
      <c r="HX123" s="19">
        <f>IFERROR(HLOOKUP(HX$1,'Nakladova matice_2018'!$A$1:$IW$188,96,FALSE),0)</f>
        <v>88453</v>
      </c>
      <c r="HY123" s="19">
        <f>IFERROR(HLOOKUP(HY$1,'Nakladova matice_2018'!$A$1:$IW$188,96,FALSE),0)</f>
        <v>183176</v>
      </c>
      <c r="HZ123" s="19">
        <f>IFERROR(HLOOKUP(HZ$1,'Nakladova matice_2018'!$A$1:$IW$188,96,FALSE),0)</f>
        <v>0</v>
      </c>
      <c r="IA123" s="19">
        <f>IFERROR(HLOOKUP(IA$1,'Nakladova matice_2018'!$A$1:$IW$188,96,FALSE),0)</f>
        <v>201705</v>
      </c>
      <c r="IB123" s="19">
        <f>IFERROR(HLOOKUP(IB$1,'Nakladova matice_2018'!$A$1:$IW$188,96,FALSE),0)</f>
        <v>35392</v>
      </c>
      <c r="IC123" s="19">
        <f>IFERROR(HLOOKUP(IC$1,'Nakladova matice_2018'!$A$1:$IW$188,96,FALSE),0)</f>
        <v>32888</v>
      </c>
      <c r="ID123" s="19">
        <f>IFERROR(HLOOKUP(ID$1,'Nakladova matice_2018'!$A$1:$IW$188,96,FALSE),0)</f>
        <v>441444</v>
      </c>
      <c r="IE123" s="19">
        <f>IFERROR(HLOOKUP(IE$1,'Nakladova matice_2018'!$A$1:$IW$188,96,FALSE),0)</f>
        <v>0</v>
      </c>
      <c r="IF123" s="19">
        <f>IFERROR(HLOOKUP(IF$1,'Nakladova matice_2018'!$A$1:$IW$188,96,FALSE),0)</f>
        <v>33156</v>
      </c>
      <c r="IG123" s="19">
        <f>IFERROR(HLOOKUP(IG$1,'Nakladova matice_2018'!$A$1:$IW$188,96,FALSE),0)</f>
        <v>20176</v>
      </c>
      <c r="IH123" s="19">
        <f>IFERROR(HLOOKUP(IH$1,'Nakladova matice_2018'!$A$1:$IW$188,96,FALSE),0)</f>
        <v>0</v>
      </c>
      <c r="II123" s="19">
        <f>IFERROR(HLOOKUP(II$1,'Nakladova matice_2018'!$A$1:$IW$188,96,FALSE),0)</f>
        <v>172323</v>
      </c>
      <c r="IJ123" s="19">
        <f>IFERROR(HLOOKUP(IJ$1,'Nakladova matice_2018'!$A$1:$IW$188,96,FALSE),0)</f>
        <v>0</v>
      </c>
      <c r="IK123" s="19">
        <f>IFERROR(HLOOKUP(IK$1,'Nakladova matice_2018'!$A$1:$IW$188,96,FALSE),0)</f>
        <v>162793</v>
      </c>
      <c r="IL123" s="19">
        <f>IFERROR(HLOOKUP(IL$1,'Nakladova matice_2018'!$A$1:$IW$188,96,FALSE),0)</f>
        <v>145969</v>
      </c>
      <c r="IM123" s="19">
        <f>IFERROR(HLOOKUP(IM$1,'Nakladova matice_2018'!$A$1:$IW$188,96,FALSE),0)</f>
        <v>516783</v>
      </c>
      <c r="IN123" s="19">
        <f>IFERROR(HLOOKUP(IN$1,'Nakladova matice_2018'!$A$1:$IW$188,96,FALSE),0)</f>
        <v>206132</v>
      </c>
      <c r="IO123" s="19">
        <f>IFERROR(HLOOKUP(IO$1,'Nakladova matice_2018'!$A$1:$IW$188,96,FALSE),0)</f>
        <v>188179</v>
      </c>
      <c r="IP123" s="19">
        <f>IFERROR(HLOOKUP(IP$1,'Nakladova matice_2018'!$A$1:$IW$188,96,FALSE),0)</f>
        <v>280441</v>
      </c>
      <c r="IQ123" s="19">
        <f>IFERROR(HLOOKUP(IQ$1,'Nakladova matice_2018'!$A$1:$IW$188,96,FALSE),0)</f>
        <v>171765</v>
      </c>
      <c r="IR123" s="19">
        <f>IFERROR(HLOOKUP(IR$1,'Nakladova matice_2018'!$A$1:$IW$188,96,FALSE),0)</f>
        <v>1196128</v>
      </c>
      <c r="IS123" s="19">
        <f>IFERROR(HLOOKUP(IS$1,'Nakladova matice_2018'!$A$1:$IW$188,96,FALSE),0)</f>
        <v>137956</v>
      </c>
      <c r="IT123" s="19">
        <f>IFERROR(HLOOKUP(IT$1,'Nakladova matice_2018'!$A$1:$IW$188,96,FALSE),0)</f>
        <v>0</v>
      </c>
      <c r="IU123" s="19">
        <f>IFERROR(HLOOKUP(IU$1,'Nakladova matice_2018'!$A$1:$IW$188,96,FALSE),0)</f>
        <v>0</v>
      </c>
      <c r="IV123" s="19">
        <f>IFERROR(HLOOKUP(IV$1,'Nakladova matice_2018'!$A$1:$IW$188,96,FALSE),0)</f>
        <v>158377</v>
      </c>
      <c r="IW123" s="19">
        <f>IFERROR(HLOOKUP(IW$1,'Nakladova matice_2018'!$A$1:$IW$188,96,FALSE),0)</f>
        <v>34939</v>
      </c>
      <c r="IX123" s="19">
        <f>IFERROR(HLOOKUP(IX$1,'Nakladova matice_2018'!$A$1:$IW$188,96,FALSE),0)</f>
        <v>126553</v>
      </c>
      <c r="IY123" s="19">
        <f>IFERROR(HLOOKUP(IY$1,'Nakladova matice_2018'!$A$1:$IW$188,96,FALSE),0)</f>
        <v>592803</v>
      </c>
      <c r="IZ123" s="19">
        <f>IFERROR(HLOOKUP(IZ$1,'Nakladova matice_2018'!$A$1:$IW$188,96,FALSE),0)</f>
        <v>204946</v>
      </c>
      <c r="JA123" s="19">
        <f>IFERROR(HLOOKUP(JA$1,'Nakladova matice_2018'!$A$1:$IW$188,96,FALSE),0)</f>
        <v>320484</v>
      </c>
      <c r="JB123" s="19">
        <f>IFERROR(HLOOKUP(JB$1,'Nakladova matice_2018'!$A$1:$IW$188,96,FALSE),0)</f>
        <v>126351</v>
      </c>
      <c r="JC123" s="19">
        <f>IFERROR(HLOOKUP(JC$1,'Nakladova matice_2018'!$A$1:$IW$188,96,FALSE),0)</f>
        <v>0</v>
      </c>
      <c r="JD123" s="19">
        <f>IFERROR(HLOOKUP(JD$1,'Nakladova matice_2018'!$A$1:$IW$188,96,FALSE),0)</f>
        <v>0</v>
      </c>
      <c r="JE123" s="19">
        <f>IFERROR(HLOOKUP(JE$1,'Nakladova matice_2018'!$A$1:$IW$188,96,FALSE),0)</f>
        <v>0</v>
      </c>
      <c r="JF123" s="19">
        <f>IFERROR(HLOOKUP(JF$1,'Nakladova matice_2018'!$A$1:$IW$188,96,FALSE),0)</f>
        <v>0</v>
      </c>
      <c r="JG123" s="19">
        <f>IFERROR(HLOOKUP(JG$1,'Nakladova matice_2018'!$A$1:$IW$188,96,FALSE),0)</f>
        <v>1211359</v>
      </c>
      <c r="JH123" s="19">
        <f>IFERROR(HLOOKUP(JH$1,'Nakladova matice_2018'!$A$1:$IW$188,96,FALSE),0)</f>
        <v>5126</v>
      </c>
      <c r="JI123" s="19">
        <f>IFERROR(HLOOKUP(JI$1,'Nakladova matice_2018'!$A$1:$IW$188,96,FALSE),0)</f>
        <v>133655</v>
      </c>
      <c r="JJ123" s="19">
        <f>IFERROR(HLOOKUP(JJ$1,'Nakladova matice_2018'!$A$1:$IW$188,96,FALSE),0)</f>
        <v>31025</v>
      </c>
      <c r="JK123" s="19">
        <f>IFERROR(HLOOKUP(JK$1,'Nakladova matice_2018'!$A$1:$IW$188,96,FALSE),0)</f>
        <v>349305</v>
      </c>
      <c r="JL123" s="19">
        <f>IFERROR(HLOOKUP(JL$1,'Nakladova matice_2018'!$A$1:$IW$188,96,FALSE),0)</f>
        <v>140783</v>
      </c>
      <c r="JM123" s="19">
        <f>IFERROR(HLOOKUP(JM$1,'Nakladova matice_2018'!$A$1:$IW$188,96,FALSE),0)</f>
        <v>179527</v>
      </c>
      <c r="JN123" s="19">
        <f>IFERROR(HLOOKUP(JN$1,'Nakladova matice_2018'!$A$1:$IW$188,96,FALSE),0)</f>
        <v>0</v>
      </c>
      <c r="JO123" s="19">
        <f>IFERROR(HLOOKUP(JO$1,'Nakladova matice_2018'!$A$1:$IW$188,96,FALSE),0)</f>
        <v>0</v>
      </c>
      <c r="JP123" s="19">
        <f>IFERROR(HLOOKUP(JP$1,'Nakladova matice_2018'!$A$1:$IW$188,96,FALSE),0)</f>
        <v>0</v>
      </c>
      <c r="JQ123" s="19">
        <f>IFERROR(HLOOKUP(JQ$1,'Nakladova matice_2018'!$A$1:$IW$188,96,FALSE),0)</f>
        <v>0</v>
      </c>
      <c r="JR123" s="19">
        <f>IFERROR(HLOOKUP(JR$1,'Nakladova matice_2018'!$A$1:$IW$188,96,FALSE),0)</f>
        <v>511178</v>
      </c>
      <c r="JS123" s="19">
        <f>IFERROR(HLOOKUP(JS$1,'Nakladova matice_2018'!$A$1:$IW$188,96,FALSE),0)</f>
        <v>0</v>
      </c>
      <c r="JT123" s="19">
        <f>IFERROR(HLOOKUP(JT$1,'Nakladova matice_2018'!$A$1:$IW$188,96,FALSE),0)</f>
        <v>71930</v>
      </c>
      <c r="JU123" s="19">
        <f>IFERROR(HLOOKUP(JU$1,'Nakladova matice_2018'!$A$1:$IW$188,96,FALSE),0)</f>
        <v>44297</v>
      </c>
      <c r="JV123" s="19">
        <f>IFERROR(HLOOKUP(JV$1,'Nakladova matice_2018'!$A$1:$IW$188,96,FALSE),0)</f>
        <v>397501</v>
      </c>
      <c r="JW123" s="19">
        <f>IFERROR(HLOOKUP(JW$1,'Nakladova matice_2018'!$A$1:$IW$188,96,FALSE),0)</f>
        <v>6815</v>
      </c>
      <c r="JX123" s="19">
        <f>IFERROR(HLOOKUP(JX$1,'Nakladova matice_2018'!$A$1:$IW$188,96,FALSE),0)</f>
        <v>0</v>
      </c>
      <c r="JY123" s="19">
        <f>IFERROR(HLOOKUP(JY$1,'Nakladova matice_2018'!$A$1:$IW$188,96,FALSE),0)</f>
        <v>527158</v>
      </c>
      <c r="JZ123" s="19">
        <f>IFERROR(HLOOKUP(JZ$1,'Nakladova matice_2018'!$A$1:$IW$188,96,FALSE),0)</f>
        <v>400708</v>
      </c>
      <c r="KA123" s="19">
        <f>IFERROR(HLOOKUP(KA$1,'Nakladova matice_2018'!$A$1:$IW$188,96,FALSE),0)</f>
        <v>122054</v>
      </c>
      <c r="KB123" s="19">
        <f>IFERROR(HLOOKUP(KB$1,'Nakladova matice_2018'!$A$1:$IW$188,96,FALSE),0)</f>
        <v>0</v>
      </c>
      <c r="KC123" s="19">
        <f>IFERROR(HLOOKUP(KC$1,'Nakladova matice_2018'!$A$1:$IW$188,96,FALSE),0)</f>
        <v>994675</v>
      </c>
      <c r="KD123" s="19">
        <f>IFERROR(HLOOKUP(KD$1,'Nakladova matice_2018'!$A$1:$IW$188,96,FALSE),0)</f>
        <v>213813</v>
      </c>
      <c r="KE123" s="19">
        <f>IFERROR(HLOOKUP(KE$1,'Nakladova matice_2018'!$A$1:$IW$188,96,FALSE),0)</f>
        <v>0</v>
      </c>
      <c r="KF123" s="19">
        <f>IFERROR(HLOOKUP(KF$1,'Nakladova matice_2018'!$A$1:$IW$188,96,FALSE),0)</f>
        <v>0</v>
      </c>
      <c r="KG123" s="19">
        <f>IFERROR(HLOOKUP(KG$1,'Nakladova matice_2018'!$A$1:$IW$188,96,FALSE),0)</f>
        <v>0</v>
      </c>
      <c r="KH123" s="19">
        <f>IFERROR(HLOOKUP(KH$1,'Nakladova matice_2018'!$A$1:$IW$188,96,FALSE),0)</f>
        <v>0</v>
      </c>
      <c r="KI123" s="19">
        <f>IFERROR(HLOOKUP(KI$1,'Nakladova matice_2018'!$A$1:$IW$188,96,FALSE),0)</f>
        <v>0</v>
      </c>
      <c r="KJ123" s="19">
        <f>IFERROR(HLOOKUP(KJ$1,'Nakladova matice_2018'!$A$1:$IW$188,96,FALSE),0)</f>
        <v>170187</v>
      </c>
      <c r="KK123" s="19">
        <f>IFERROR(HLOOKUP(KK$1,'Nakladova matice_2018'!$A$1:$IW$188,96,FALSE),0)</f>
        <v>31048</v>
      </c>
      <c r="KL123" s="19">
        <f>IFERROR(HLOOKUP(KL$1,'Nakladova matice_2018'!$A$1:$IW$188,96,FALSE),0)</f>
        <v>237019</v>
      </c>
      <c r="KM123" s="19">
        <f>IFERROR(HLOOKUP(KM$1,'Nakladova matice_2018'!$A$1:$IW$188,96,FALSE),0)</f>
        <v>244195</v>
      </c>
      <c r="KN123" s="19">
        <f>IFERROR(HLOOKUP(KN$1,'Nakladova matice_2018'!$A$1:$IW$188,96,FALSE),0)</f>
        <v>33319</v>
      </c>
      <c r="KO123" s="19">
        <f>IFERROR(HLOOKUP(KO$1,'Nakladova matice_2018'!$A$1:$IW$188,96,FALSE),0)</f>
        <v>0</v>
      </c>
      <c r="KP123" s="19">
        <f>IFERROR(HLOOKUP(KP$1,'Nakladova matice_2018'!$A$1:$IW$188,96,FALSE),0)</f>
        <v>68749</v>
      </c>
      <c r="KQ123" s="19">
        <f>IFERROR(HLOOKUP(KQ$1,'Nakladova matice_2018'!$A$1:$IW$188,96,FALSE),0)</f>
        <v>127058</v>
      </c>
      <c r="KR123" s="19">
        <f>IFERROR(HLOOKUP(KR$1,'Nakladova matice_2018'!$A$1:$IW$188,96,FALSE),0)</f>
        <v>845306</v>
      </c>
      <c r="KS123" s="19">
        <f>IFERROR(HLOOKUP(KS$1,'Nakladova matice_2018'!$A$1:$IW$188,96,FALSE),0)</f>
        <v>10980</v>
      </c>
      <c r="KT123" s="19">
        <f>IFERROR(HLOOKUP(KT$1,'Nakladova matice_2018'!$A$1:$IW$188,96,FALSE),0)</f>
        <v>0</v>
      </c>
      <c r="KU123" s="19">
        <f>IFERROR(HLOOKUP(KU$1,'Nakladova matice_2018'!$A$1:$IW$188,96,FALSE),0)</f>
        <v>427234</v>
      </c>
      <c r="KV123" s="19">
        <f>IFERROR(HLOOKUP(KV$1,'Nakladova matice_2018'!$A$1:$IW$188,96,FALSE),0)</f>
        <v>0</v>
      </c>
      <c r="KW123" s="19">
        <f>IFERROR(HLOOKUP(KW$1,'Nakladova matice_2018'!$A$1:$IW$188,96,FALSE),0)</f>
        <v>407205</v>
      </c>
      <c r="KX123" s="19">
        <f>IFERROR(HLOOKUP(KX$1,'Nakladova matice_2018'!$A$1:$IW$188,96,FALSE),0)</f>
        <v>39991</v>
      </c>
      <c r="KY123" s="19">
        <f>IFERROR(HLOOKUP(KY$1,'Nakladova matice_2018'!$A$1:$IW$188,96,FALSE),0)</f>
        <v>0</v>
      </c>
      <c r="KZ123" s="19">
        <f>IFERROR(HLOOKUP(KZ$1,'Nakladova matice_2018'!$A$1:$IW$188,96,FALSE),0)</f>
        <v>2997775</v>
      </c>
      <c r="LA123" s="19">
        <f>IFERROR(HLOOKUP(LA$1,'Nakladova matice_2018'!$A$1:$IW$188,96,FALSE),0)</f>
        <v>0</v>
      </c>
      <c r="LB123" s="19">
        <f>IFERROR(HLOOKUP(LB$1,'Nakladova matice_2018'!$A$1:$IW$188,96,FALSE),0)</f>
        <v>356784</v>
      </c>
      <c r="LC123" s="19">
        <f>IFERROR(HLOOKUP(LC$1,'Nakladova matice_2018'!$A$1:$IW$188,96,FALSE),0)</f>
        <v>152528</v>
      </c>
      <c r="LD123" s="19">
        <f>IFERROR(HLOOKUP(LD$1,'Nakladova matice_2018'!$A$1:$IW$188,96,FALSE),0)</f>
        <v>323076</v>
      </c>
      <c r="LE123" s="19">
        <f>IFERROR(HLOOKUP(LE$1,'Nakladova matice_2018'!$A$1:$IW$188,96,FALSE),0)</f>
        <v>240728</v>
      </c>
      <c r="LF123" s="19">
        <f>IFERROR(HLOOKUP(LF$1,'Nakladova matice_2018'!$A$1:$IW$188,96,FALSE),0)</f>
        <v>173598</v>
      </c>
      <c r="LG123" s="19">
        <f>IFERROR(HLOOKUP(LG$1,'Nakladova matice_2018'!$A$1:$IW$188,96,FALSE),0)</f>
        <v>145543</v>
      </c>
      <c r="LH123" s="19">
        <f>IFERROR(HLOOKUP(LH$1,'Nakladova matice_2018'!$A$1:$IW$188,96,FALSE),0)</f>
        <v>53203</v>
      </c>
      <c r="LI123" s="19">
        <f>IFERROR(HLOOKUP(LI$1,'Nakladova matice_2018'!$A$1:$IW$188,96,FALSE),0)</f>
        <v>24958</v>
      </c>
      <c r="LJ123" s="19">
        <f>IFERROR(HLOOKUP(LJ$1,'Nakladova matice_2018'!$A$1:$IW$188,96,FALSE),0)</f>
        <v>10320</v>
      </c>
      <c r="LK123" s="19">
        <f>IFERROR(HLOOKUP(LK$1,'Nakladova matice_2018'!$A$1:$IW$188,96,FALSE),0)</f>
        <v>0</v>
      </c>
      <c r="LL123" s="19">
        <f>IFERROR(HLOOKUP(LL$1,'Nakladova matice_2018'!$A$1:$IW$188,96,FALSE),0)</f>
        <v>36249</v>
      </c>
      <c r="LM123" s="19">
        <f>IFERROR(HLOOKUP(LM$1,'Nakladova matice_2018'!$A$1:$IW$188,96,FALSE),0)</f>
        <v>31384</v>
      </c>
      <c r="LN123" s="19">
        <f>IFERROR(HLOOKUP(LN$1,'Nakladova matice_2018'!$A$1:$IW$188,96,FALSE),0)</f>
        <v>0</v>
      </c>
      <c r="LO123" s="19">
        <f>IFERROR(HLOOKUP(LO$1,'Nakladova matice_2018'!$A$1:$IW$188,96,FALSE),0)</f>
        <v>297477</v>
      </c>
      <c r="LP123" s="19">
        <f>IFERROR(HLOOKUP(LP$1,'Nakladova matice_2018'!$A$1:$IW$188,96,FALSE),0)</f>
        <v>0</v>
      </c>
      <c r="LQ123" s="19">
        <f>IFERROR(HLOOKUP(LQ$1,'Nakladova matice_2018'!$A$1:$IW$188,96,FALSE),0)</f>
        <v>0</v>
      </c>
      <c r="LR123" s="19">
        <f>IFERROR(HLOOKUP(LR$1,'Nakladova matice_2018'!$A$1:$IW$188,96,FALSE),0)</f>
        <v>0</v>
      </c>
      <c r="LS123" s="19">
        <f>IFERROR(HLOOKUP(LS$1,'Nakladova matice_2018'!$A$1:$IW$188,96,FALSE),0)</f>
        <v>300983</v>
      </c>
      <c r="LT123" s="19">
        <f>IFERROR(HLOOKUP(LT$1,'Nakladova matice_2018'!$A$1:$IW$188,96,FALSE),0)</f>
        <v>749707</v>
      </c>
      <c r="LU123" s="19">
        <f>IFERROR(HLOOKUP(LU$1,'Nakladova matice_2018'!$A$1:$IW$188,96,FALSE),0)</f>
        <v>0</v>
      </c>
      <c r="LV123" s="19">
        <f>IFERROR(HLOOKUP(LV$1,'Nakladova matice_2018'!$A$1:$IW$188,96,FALSE),0)</f>
        <v>0</v>
      </c>
      <c r="LW123" s="19">
        <f>IFERROR(HLOOKUP(LW$1,'Nakladova matice_2018'!$A$1:$IW$188,96,FALSE),0)</f>
        <v>0</v>
      </c>
      <c r="LX123" s="19">
        <f>IFERROR(HLOOKUP(LX$1,'Nakladova matice_2018'!$A$1:$IW$188,96,FALSE),0)</f>
        <v>13238</v>
      </c>
      <c r="LY123" s="19">
        <f>IFERROR(HLOOKUP(LY$1,'Nakladova matice_2018'!$A$1:$IW$188,96,FALSE),0)</f>
        <v>0</v>
      </c>
      <c r="LZ123" s="19">
        <f>IFERROR(HLOOKUP(LZ$1,'Nakladova matice_2018'!$A$1:$IW$188,96,FALSE),0)</f>
        <v>159811</v>
      </c>
      <c r="MA123" s="19">
        <f>IFERROR(HLOOKUP(MA$1,'Nakladova matice_2018'!$A$1:$IW$188,96,FALSE),0)</f>
        <v>69927</v>
      </c>
      <c r="MB123" s="19">
        <f>IFERROR(HLOOKUP(MB$1,'Nakladova matice_2018'!$A$1:$IW$188,96,FALSE),0)</f>
        <v>0</v>
      </c>
      <c r="MC123" s="19">
        <f>IFERROR(HLOOKUP(MC$1,'Nakladova matice_2018'!$A$1:$IW$188,96,FALSE),0)</f>
        <v>0</v>
      </c>
      <c r="MD123" s="19">
        <f>IFERROR(HLOOKUP(MD$1,'Nakladova matice_2018'!$A$1:$IW$188,96,FALSE),0)</f>
        <v>0</v>
      </c>
      <c r="ME123" s="19">
        <f>IFERROR(HLOOKUP(ME$1,'Nakladova matice_2018'!$A$1:$IW$188,96,FALSE),0)</f>
        <v>261035</v>
      </c>
      <c r="MF123" s="19">
        <f>IFERROR(HLOOKUP(MF$1,'Nakladova matice_2018'!$A$1:$IW$188,96,FALSE),0)</f>
        <v>460481</v>
      </c>
      <c r="MG123" s="19">
        <f>IFERROR(HLOOKUP(MG$1,'Nakladova matice_2018'!$A$1:$IW$188,96,FALSE),0)</f>
        <v>0</v>
      </c>
      <c r="MH123" s="19">
        <f>IFERROR(HLOOKUP(MH$1,'Nakladova matice_2018'!$A$1:$IW$188,96,FALSE),0)</f>
        <v>0</v>
      </c>
      <c r="MI123" s="19">
        <f>IFERROR(HLOOKUP(MI$1,'Nakladova matice_2018'!$A$1:$IW$188,96,FALSE),0)</f>
        <v>0</v>
      </c>
      <c r="MJ123" s="19">
        <f>IFERROR(HLOOKUP(MJ$1,'Nakladova matice_2018'!$A$1:$IW$188,96,FALSE),0)</f>
        <v>0</v>
      </c>
      <c r="MK123" s="19">
        <f>IFERROR(HLOOKUP(MK$1,'Nakladova matice_2018'!$A$1:$IW$188,96,FALSE),0)</f>
        <v>2138</v>
      </c>
      <c r="ML123" s="19">
        <f>IFERROR(HLOOKUP(ML$1,'Nakladova matice_2018'!$A$1:$IW$188,96,FALSE),0)</f>
        <v>0</v>
      </c>
      <c r="MM123" s="19">
        <f>IFERROR(HLOOKUP(MM$1,'Nakladova matice_2018'!$A$1:$IW$188,96,FALSE),0)</f>
        <v>298086</v>
      </c>
      <c r="MN123" s="19">
        <f>IFERROR(HLOOKUP(MN$1,'Nakladova matice_2018'!$A$1:$IW$188,96,FALSE),0)</f>
        <v>0</v>
      </c>
      <c r="MO123" s="20">
        <f t="shared" si="85"/>
        <v>87632515</v>
      </c>
      <c r="MP123" s="20">
        <f>MO123-'Nakladova matice_2018'!IX96</f>
        <v>0</v>
      </c>
    </row>
    <row r="124" spans="1:354" x14ac:dyDescent="0.2">
      <c r="A124" s="27">
        <v>524012</v>
      </c>
      <c r="B124" s="21" t="s">
        <v>262</v>
      </c>
      <c r="C124" s="53">
        <v>1</v>
      </c>
      <c r="D124" s="19">
        <f>IFERROR(HLOOKUP(D$1,'Nakladova matice_2018'!$A$1:$IW$188,97,FALSE),0)</f>
        <v>0</v>
      </c>
      <c r="E124" s="19">
        <f>IFERROR(HLOOKUP(E$1,'Nakladova matice_2018'!$A$1:$IW$188,97,FALSE),0)</f>
        <v>0</v>
      </c>
      <c r="F124" s="19">
        <f>IFERROR(HLOOKUP(F$1,'Nakladova matice_2018'!$A$1:$IW$188,97,FALSE),0)</f>
        <v>1806741</v>
      </c>
      <c r="G124" s="19">
        <f>IFERROR(HLOOKUP(G$1,'Nakladova matice_2018'!$A$1:$IW$188,97,FALSE),0)</f>
        <v>0</v>
      </c>
      <c r="H124" s="19">
        <f>IFERROR(HLOOKUP(H$1,'Nakladova matice_2018'!$A$1:$IW$188,97,FALSE),0)</f>
        <v>0</v>
      </c>
      <c r="I124" s="19">
        <f>IFERROR(HLOOKUP(I$1,'Nakladova matice_2018'!$A$1:$IW$188,97,FALSE),0)</f>
        <v>0</v>
      </c>
      <c r="J124" s="19">
        <f>IFERROR(HLOOKUP(J$1,'Nakladova matice_2018'!$A$1:$IW$188,97,FALSE),0)</f>
        <v>2244614</v>
      </c>
      <c r="K124" s="19">
        <f>IFERROR(HLOOKUP(K$1,'Nakladova matice_2018'!$A$1:$IW$188,97,FALSE),0)</f>
        <v>0</v>
      </c>
      <c r="L124" s="19">
        <f>IFERROR(HLOOKUP(L$1,'Nakladova matice_2018'!$A$1:$IW$188,97,FALSE),0)</f>
        <v>0</v>
      </c>
      <c r="M124" s="19">
        <f>IFERROR(HLOOKUP(M$1,'Nakladova matice_2018'!$A$1:$IW$188,97,FALSE),0)</f>
        <v>0</v>
      </c>
      <c r="N124" s="19">
        <f>IFERROR(HLOOKUP(N$1,'Nakladova matice_2018'!$A$1:$IW$188,97,FALSE),0)</f>
        <v>0</v>
      </c>
      <c r="O124" s="19">
        <f>IFERROR(HLOOKUP(O$1,'Nakladova matice_2018'!$A$1:$IW$188,97,FALSE),0)</f>
        <v>1556819</v>
      </c>
      <c r="P124" s="19">
        <f>IFERROR(HLOOKUP(P$1,'Nakladova matice_2018'!$A$1:$IW$188,97,FALSE),0)</f>
        <v>0</v>
      </c>
      <c r="Q124" s="19">
        <f>IFERROR(HLOOKUP(Q$1,'Nakladova matice_2018'!$A$1:$IW$188,97,FALSE),0)</f>
        <v>0</v>
      </c>
      <c r="R124" s="19">
        <f>IFERROR(HLOOKUP(R$1,'Nakladova matice_2018'!$A$1:$IW$188,97,FALSE),0)</f>
        <v>787099</v>
      </c>
      <c r="S124" s="19">
        <f>IFERROR(HLOOKUP(S$1,'Nakladova matice_2018'!$A$1:$IW$188,97,FALSE),0)</f>
        <v>1770633</v>
      </c>
      <c r="T124" s="19">
        <f>IFERROR(HLOOKUP(T$1,'Nakladova matice_2018'!$A$1:$IW$188,97,FALSE),0)</f>
        <v>0</v>
      </c>
      <c r="U124" s="19">
        <f>IFERROR(HLOOKUP(U$1,'Nakladova matice_2018'!$A$1:$IW$188,97,FALSE),0)</f>
        <v>0</v>
      </c>
      <c r="V124" s="19">
        <f>IFERROR(HLOOKUP(V$1,'Nakladova matice_2018'!$A$1:$IW$188,97,FALSE),0)</f>
        <v>0</v>
      </c>
      <c r="W124" s="19">
        <f>IFERROR(HLOOKUP(W$1,'Nakladova matice_2018'!$A$1:$IW$188,97,FALSE),0)</f>
        <v>1663118</v>
      </c>
      <c r="X124" s="19">
        <f>IFERROR(HLOOKUP(X$1,'Nakladova matice_2018'!$A$1:$IW$188,97,FALSE),0)</f>
        <v>0</v>
      </c>
      <c r="Y124" s="19">
        <f>IFERROR(HLOOKUP(Y$1,'Nakladova matice_2018'!$A$1:$IW$188,97,FALSE),0)</f>
        <v>0</v>
      </c>
      <c r="Z124" s="19">
        <f>IFERROR(HLOOKUP(Z$1,'Nakladova matice_2018'!$A$1:$IW$188,97,FALSE),0)</f>
        <v>5238485</v>
      </c>
      <c r="AA124" s="19">
        <f>IFERROR(HLOOKUP(AA$1,'Nakladova matice_2018'!$A$1:$IW$188,97,FALSE),0)</f>
        <v>1462387</v>
      </c>
      <c r="AB124" s="19">
        <f>IFERROR(HLOOKUP(AB$1,'Nakladova matice_2018'!$A$1:$IW$188,97,FALSE),0)</f>
        <v>1182116</v>
      </c>
      <c r="AC124" s="19">
        <f>IFERROR(HLOOKUP(AC$1,'Nakladova matice_2018'!$A$1:$IW$188,97,FALSE),0)</f>
        <v>556068</v>
      </c>
      <c r="AD124" s="19">
        <f>IFERROR(HLOOKUP(AD$1,'Nakladova matice_2018'!$A$1:$IW$188,97,FALSE),0)</f>
        <v>1615616</v>
      </c>
      <c r="AE124" s="19">
        <f>IFERROR(HLOOKUP(AE$1,'Nakladova matice_2018'!$A$1:$IW$188,97,FALSE),0)</f>
        <v>0</v>
      </c>
      <c r="AF124" s="19">
        <f>IFERROR(HLOOKUP(AF$1,'Nakladova matice_2018'!$A$1:$IW$188,97,FALSE),0)</f>
        <v>0</v>
      </c>
      <c r="AG124" s="19">
        <f>IFERROR(HLOOKUP(AG$1,'Nakladova matice_2018'!$A$1:$IW$188,97,FALSE),0)</f>
        <v>0</v>
      </c>
      <c r="AH124" s="19">
        <f>IFERROR(HLOOKUP(AH$1,'Nakladova matice_2018'!$A$1:$IW$188,97,FALSE),0)</f>
        <v>0</v>
      </c>
      <c r="AI124" s="19">
        <f>IFERROR(HLOOKUP(AI$1,'Nakladova matice_2018'!$A$1:$IW$188,97,FALSE),0)</f>
        <v>0</v>
      </c>
      <c r="AJ124" s="19">
        <f>IFERROR(HLOOKUP(AJ$1,'Nakladova matice_2018'!$A$1:$IW$188,97,FALSE),0)</f>
        <v>0</v>
      </c>
      <c r="AK124" s="19">
        <f>IFERROR(HLOOKUP(AK$1,'Nakladova matice_2018'!$A$1:$IW$188,97,FALSE),0)</f>
        <v>0</v>
      </c>
      <c r="AL124" s="19">
        <f>IFERROR(HLOOKUP(AL$1,'Nakladova matice_2018'!$A$1:$IW$188,97,FALSE),0)</f>
        <v>0</v>
      </c>
      <c r="AM124" s="19">
        <f>IFERROR(HLOOKUP(AM$1,'Nakladova matice_2018'!$A$1:$IW$188,97,FALSE),0)</f>
        <v>0</v>
      </c>
      <c r="AN124" s="19">
        <f>IFERROR(HLOOKUP(AN$1,'Nakladova matice_2018'!$A$1:$IW$188,97,FALSE),0)</f>
        <v>0</v>
      </c>
      <c r="AO124" s="19">
        <f>IFERROR(HLOOKUP(AO$1,'Nakladova matice_2018'!$A$1:$IW$188,97,FALSE),0)</f>
        <v>0</v>
      </c>
      <c r="AP124" s="19">
        <f>IFERROR(HLOOKUP(AP$1,'Nakladova matice_2018'!$A$1:$IW$188,97,FALSE),0)</f>
        <v>568293</v>
      </c>
      <c r="AQ124" s="19">
        <f>IFERROR(HLOOKUP(AQ$1,'Nakladova matice_2018'!$A$1:$IW$188,97,FALSE),0)</f>
        <v>109718</v>
      </c>
      <c r="AR124" s="19">
        <f>IFERROR(HLOOKUP(AR$1,'Nakladova matice_2018'!$A$1:$IW$188,97,FALSE),0)</f>
        <v>155419</v>
      </c>
      <c r="AS124" s="19">
        <f>IFERROR(HLOOKUP(AS$1,'Nakladova matice_2018'!$A$1:$IW$188,97,FALSE),0)</f>
        <v>182113</v>
      </c>
      <c r="AT124" s="19">
        <f>IFERROR(HLOOKUP(AT$1,'Nakladova matice_2018'!$A$1:$IW$188,97,FALSE),0)</f>
        <v>1024523</v>
      </c>
      <c r="AU124" s="19">
        <f>IFERROR(HLOOKUP(AU$1,'Nakladova matice_2018'!$A$1:$IW$188,97,FALSE),0)</f>
        <v>293708</v>
      </c>
      <c r="AV124" s="19">
        <f>IFERROR(HLOOKUP(AV$1,'Nakladova matice_2018'!$A$1:$IW$188,97,FALSE),0)</f>
        <v>163102</v>
      </c>
      <c r="AW124" s="19">
        <f>IFERROR(HLOOKUP(AW$1,'Nakladova matice_2018'!$A$1:$IW$188,97,FALSE),0)</f>
        <v>44743</v>
      </c>
      <c r="AX124" s="19">
        <f>IFERROR(HLOOKUP(AX$1,'Nakladova matice_2018'!$A$1:$IW$188,97,FALSE),0)</f>
        <v>142436</v>
      </c>
      <c r="AY124" s="19">
        <f>IFERROR(HLOOKUP(AY$1,'Nakladova matice_2018'!$A$1:$IW$188,97,FALSE),0)</f>
        <v>139852</v>
      </c>
      <c r="AZ124" s="19">
        <f>IFERROR(HLOOKUP(AZ$1,'Nakladova matice_2018'!$A$1:$IW$188,97,FALSE),0)</f>
        <v>0</v>
      </c>
      <c r="BA124" s="19">
        <f>IFERROR(HLOOKUP(BA$1,'Nakladova matice_2018'!$A$1:$IW$188,97,FALSE),0)</f>
        <v>2028393</v>
      </c>
      <c r="BB124" s="19">
        <f>IFERROR(HLOOKUP(BB$1,'Nakladova matice_2018'!$A$1:$IW$188,97,FALSE),0)</f>
        <v>0</v>
      </c>
      <c r="BC124" s="19">
        <f>IFERROR(HLOOKUP(BC$1,'Nakladova matice_2018'!$A$1:$IW$188,97,FALSE),0)</f>
        <v>0</v>
      </c>
      <c r="BD124" s="19">
        <f>IFERROR(HLOOKUP(BD$1,'Nakladova matice_2018'!$A$1:$IW$188,97,FALSE),0)</f>
        <v>1842570</v>
      </c>
      <c r="BE124" s="19">
        <f>IFERROR(HLOOKUP(BE$1,'Nakladova matice_2018'!$A$1:$IW$188,97,FALSE),0)</f>
        <v>0</v>
      </c>
      <c r="BF124" s="19">
        <f>IFERROR(HLOOKUP(BF$1,'Nakladova matice_2018'!$A$1:$IW$188,97,FALSE),0)</f>
        <v>0</v>
      </c>
      <c r="BG124" s="19">
        <f>IFERROR(HLOOKUP(BG$1,'Nakladova matice_2018'!$A$1:$IW$188,97,FALSE),0)</f>
        <v>0</v>
      </c>
      <c r="BH124" s="19">
        <f>IFERROR(HLOOKUP(BH$1,'Nakladova matice_2018'!$A$1:$IW$188,97,FALSE),0)</f>
        <v>0</v>
      </c>
      <c r="BI124" s="19">
        <f>IFERROR(HLOOKUP(BI$1,'Nakladova matice_2018'!$A$1:$IW$188,97,FALSE),0)</f>
        <v>1782802</v>
      </c>
      <c r="BJ124" s="19">
        <f>IFERROR(HLOOKUP(BJ$1,'Nakladova matice_2018'!$A$1:$IW$188,97,FALSE),0)</f>
        <v>0</v>
      </c>
      <c r="BK124" s="19">
        <f>IFERROR(HLOOKUP(BK$1,'Nakladova matice_2018'!$A$1:$IW$188,97,FALSE),0)</f>
        <v>0</v>
      </c>
      <c r="BL124" s="19">
        <f>IFERROR(HLOOKUP(BL$1,'Nakladova matice_2018'!$A$1:$IW$188,97,FALSE),0)</f>
        <v>0</v>
      </c>
      <c r="BM124" s="19">
        <f>IFERROR(HLOOKUP(BM$1,'Nakladova matice_2018'!$A$1:$IW$188,97,FALSE),0)</f>
        <v>1936410</v>
      </c>
      <c r="BN124" s="19">
        <f>IFERROR(HLOOKUP(BN$1,'Nakladova matice_2018'!$A$1:$IW$188,97,FALSE),0)</f>
        <v>0</v>
      </c>
      <c r="BO124" s="19">
        <f>IFERROR(HLOOKUP(BO$1,'Nakladova matice_2018'!$A$1:$IW$188,97,FALSE),0)</f>
        <v>0</v>
      </c>
      <c r="BP124" s="19">
        <f>IFERROR(HLOOKUP(BP$1,'Nakladova matice_2018'!$A$1:$IW$188,97,FALSE),0)</f>
        <v>0</v>
      </c>
      <c r="BQ124" s="19">
        <f>IFERROR(HLOOKUP(BQ$1,'Nakladova matice_2018'!$A$1:$IW$188,97,FALSE),0)</f>
        <v>1135663</v>
      </c>
      <c r="BR124" s="19">
        <f>IFERROR(HLOOKUP(BR$1,'Nakladova matice_2018'!$A$1:$IW$188,97,FALSE),0)</f>
        <v>0</v>
      </c>
      <c r="BS124" s="19">
        <f>IFERROR(HLOOKUP(BS$1,'Nakladova matice_2018'!$A$1:$IW$188,97,FALSE),0)</f>
        <v>0</v>
      </c>
      <c r="BT124" s="19">
        <f>IFERROR(HLOOKUP(BT$1,'Nakladova matice_2018'!$A$1:$IW$188,97,FALSE),0)</f>
        <v>14314585</v>
      </c>
      <c r="BU124" s="19">
        <f>IFERROR(HLOOKUP(BU$1,'Nakladova matice_2018'!$A$1:$IW$188,97,FALSE),0)</f>
        <v>0</v>
      </c>
      <c r="BV124" s="19">
        <f>IFERROR(HLOOKUP(BV$1,'Nakladova matice_2018'!$A$1:$IW$188,97,FALSE),0)</f>
        <v>212487</v>
      </c>
      <c r="BW124" s="19">
        <f>IFERROR(HLOOKUP(BW$1,'Nakladova matice_2018'!$A$1:$IW$188,97,FALSE),0)</f>
        <v>0</v>
      </c>
      <c r="BX124" s="19">
        <f>IFERROR(HLOOKUP(BX$1,'Nakladova matice_2018'!$A$1:$IW$188,97,FALSE),0)</f>
        <v>1127218</v>
      </c>
      <c r="BY124" s="19">
        <f>IFERROR(HLOOKUP(BY$1,'Nakladova matice_2018'!$A$1:$IW$188,97,FALSE),0)</f>
        <v>159692</v>
      </c>
      <c r="BZ124" s="19">
        <f>IFERROR(HLOOKUP(BZ$1,'Nakladova matice_2018'!$A$1:$IW$188,97,FALSE),0)</f>
        <v>0</v>
      </c>
      <c r="CA124" s="19">
        <f>IFERROR(HLOOKUP(CA$1,'Nakladova matice_2018'!$A$1:$IW$188,97,FALSE),0)</f>
        <v>0</v>
      </c>
      <c r="CB124" s="19">
        <f>IFERROR(HLOOKUP(CB$1,'Nakladova matice_2018'!$A$1:$IW$188,97,FALSE),0)</f>
        <v>0</v>
      </c>
      <c r="CC124" s="19">
        <f>IFERROR(HLOOKUP(CC$1,'Nakladova matice_2018'!$A$1:$IW$188,97,FALSE),0)</f>
        <v>407467</v>
      </c>
      <c r="CD124" s="19">
        <f>IFERROR(HLOOKUP(CD$1,'Nakladova matice_2018'!$A$1:$IW$188,97,FALSE),0)</f>
        <v>617696</v>
      </c>
      <c r="CE124" s="19">
        <f>IFERROR(HLOOKUP(CE$1,'Nakladova matice_2018'!$A$1:$IW$188,97,FALSE),0)</f>
        <v>694152</v>
      </c>
      <c r="CF124" s="19">
        <f>IFERROR(HLOOKUP(CF$1,'Nakladova matice_2018'!$A$1:$IW$188,97,FALSE),0)</f>
        <v>609496</v>
      </c>
      <c r="CG124" s="19">
        <f>IFERROR(HLOOKUP(CG$1,'Nakladova matice_2018'!$A$1:$IW$188,97,FALSE),0)</f>
        <v>477314</v>
      </c>
      <c r="CH124" s="19">
        <f>IFERROR(HLOOKUP(CH$1,'Nakladova matice_2018'!$A$1:$IW$188,97,FALSE),0)</f>
        <v>179985</v>
      </c>
      <c r="CI124" s="19">
        <f>IFERROR(HLOOKUP(CI$1,'Nakladova matice_2018'!$A$1:$IW$188,97,FALSE),0)</f>
        <v>802517</v>
      </c>
      <c r="CJ124" s="19">
        <f>IFERROR(HLOOKUP(CJ$1,'Nakladova matice_2018'!$A$1:$IW$188,97,FALSE),0)</f>
        <v>368402</v>
      </c>
      <c r="CK124" s="19">
        <f>IFERROR(HLOOKUP(CK$1,'Nakladova matice_2018'!$A$1:$IW$188,97,FALSE),0)</f>
        <v>334293</v>
      </c>
      <c r="CL124" s="19">
        <f>IFERROR(HLOOKUP(CL$1,'Nakladova matice_2018'!$A$1:$IW$188,97,FALSE),0)</f>
        <v>337889</v>
      </c>
      <c r="CM124" s="19">
        <f>IFERROR(HLOOKUP(CM$1,'Nakladova matice_2018'!$A$1:$IW$188,97,FALSE),0)</f>
        <v>255921</v>
      </c>
      <c r="CN124" s="19">
        <f>IFERROR(HLOOKUP(CN$1,'Nakladova matice_2018'!$A$1:$IW$188,97,FALSE),0)</f>
        <v>583807</v>
      </c>
      <c r="CO124" s="19">
        <f>IFERROR(HLOOKUP(CO$1,'Nakladova matice_2018'!$A$1:$IW$188,97,FALSE),0)</f>
        <v>1115311</v>
      </c>
      <c r="CP124" s="19">
        <f>IFERROR(HLOOKUP(CP$1,'Nakladova matice_2018'!$A$1:$IW$188,97,FALSE),0)</f>
        <v>0</v>
      </c>
      <c r="CQ124" s="19">
        <f>IFERROR(HLOOKUP(CQ$1,'Nakladova matice_2018'!$A$1:$IW$188,97,FALSE),0)</f>
        <v>188694</v>
      </c>
      <c r="CR124" s="19">
        <f>IFERROR(HLOOKUP(CR$1,'Nakladova matice_2018'!$A$1:$IW$188,97,FALSE),0)</f>
        <v>322632</v>
      </c>
      <c r="CS124" s="19">
        <f>IFERROR(HLOOKUP(CS$1,'Nakladova matice_2018'!$A$1:$IW$188,97,FALSE),0)</f>
        <v>0</v>
      </c>
      <c r="CT124" s="19">
        <f>IFERROR(HLOOKUP(CT$1,'Nakladova matice_2018'!$A$1:$IW$188,97,FALSE),0)</f>
        <v>2156633</v>
      </c>
      <c r="CU124" s="19">
        <f>IFERROR(HLOOKUP(CU$1,'Nakladova matice_2018'!$A$1:$IW$188,97,FALSE),0)</f>
        <v>886004</v>
      </c>
      <c r="CV124" s="19">
        <f>IFERROR(HLOOKUP(CV$1,'Nakladova matice_2018'!$A$1:$IW$188,97,FALSE),0)</f>
        <v>2357905</v>
      </c>
      <c r="CW124" s="19">
        <f>IFERROR(HLOOKUP(CW$1,'Nakladova matice_2018'!$A$1:$IW$188,97,FALSE),0)</f>
        <v>0</v>
      </c>
      <c r="CX124" s="19">
        <f>IFERROR(HLOOKUP(CX$1,'Nakladova matice_2018'!$A$1:$IW$188,97,FALSE),0)</f>
        <v>0</v>
      </c>
      <c r="CY124" s="19">
        <f>IFERROR(HLOOKUP(CY$1,'Nakladova matice_2018'!$A$1:$IW$188,97,FALSE),0)</f>
        <v>0</v>
      </c>
      <c r="CZ124" s="19">
        <f>IFERROR(HLOOKUP(CZ$1,'Nakladova matice_2018'!$A$1:$IW$188,97,FALSE),0)</f>
        <v>0</v>
      </c>
      <c r="DA124" s="19">
        <f>IFERROR(HLOOKUP(DA$1,'Nakladova matice_2018'!$A$1:$IW$188,97,FALSE),0)</f>
        <v>674668</v>
      </c>
      <c r="DB124" s="19">
        <f>IFERROR(HLOOKUP(DB$1,'Nakladova matice_2018'!$A$1:$IW$188,97,FALSE),0)</f>
        <v>2712425</v>
      </c>
      <c r="DC124" s="19">
        <f>IFERROR(HLOOKUP(DC$1,'Nakladova matice_2018'!$A$1:$IW$188,97,FALSE),0)</f>
        <v>0</v>
      </c>
      <c r="DD124" s="19">
        <f>IFERROR(HLOOKUP(DD$1,'Nakladova matice_2018'!$A$1:$IW$188,97,FALSE),0)</f>
        <v>0</v>
      </c>
      <c r="DE124" s="19">
        <f>IFERROR(HLOOKUP(DE$1,'Nakladova matice_2018'!$A$1:$IW$188,97,FALSE),0)</f>
        <v>0</v>
      </c>
      <c r="DF124" s="19">
        <f>IFERROR(HLOOKUP(DF$1,'Nakladova matice_2018'!$A$1:$IW$188,97,FALSE),0)</f>
        <v>0</v>
      </c>
      <c r="DG124" s="19">
        <f>IFERROR(HLOOKUP(DG$1,'Nakladova matice_2018'!$A$1:$IW$188,97,FALSE),0)</f>
        <v>2157688</v>
      </c>
      <c r="DH124" s="19">
        <f>IFERROR(HLOOKUP(DH$1,'Nakladova matice_2018'!$A$1:$IW$188,97,FALSE),0)</f>
        <v>0</v>
      </c>
      <c r="DI124" s="19">
        <f>IFERROR(HLOOKUP(DI$1,'Nakladova matice_2018'!$A$1:$IW$188,97,FALSE),0)</f>
        <v>0</v>
      </c>
      <c r="DJ124" s="19">
        <f>IFERROR(HLOOKUP(DJ$1,'Nakladova matice_2018'!$A$1:$IW$188,97,FALSE),0)</f>
        <v>1181188</v>
      </c>
      <c r="DK124" s="19">
        <f>IFERROR(HLOOKUP(DK$1,'Nakladova matice_2018'!$A$1:$IW$188,97,FALSE),0)</f>
        <v>428877</v>
      </c>
      <c r="DL124" s="19">
        <f>IFERROR(HLOOKUP(DL$1,'Nakladova matice_2018'!$A$1:$IW$188,97,FALSE),0)</f>
        <v>934556</v>
      </c>
      <c r="DM124" s="19">
        <f>IFERROR(HLOOKUP(DM$1,'Nakladova matice_2018'!$A$1:$IW$188,97,FALSE),0)</f>
        <v>1198850</v>
      </c>
      <c r="DN124" s="19">
        <f>IFERROR(HLOOKUP(DN$1,'Nakladova matice_2018'!$A$1:$IW$188,97,FALSE),0)</f>
        <v>1073108</v>
      </c>
      <c r="DO124" s="19">
        <f>IFERROR(HLOOKUP(DO$1,'Nakladova matice_2018'!$A$1:$IW$188,97,FALSE),0)</f>
        <v>0</v>
      </c>
      <c r="DP124" s="19">
        <f>IFERROR(HLOOKUP(DP$1,'Nakladova matice_2018'!$A$1:$IW$188,97,FALSE),0)</f>
        <v>1926354</v>
      </c>
      <c r="DQ124" s="19">
        <f>IFERROR(HLOOKUP(DQ$1,'Nakladova matice_2018'!$A$1:$IW$188,97,FALSE),0)</f>
        <v>2758237</v>
      </c>
      <c r="DR124" s="19">
        <f>IFERROR(HLOOKUP(DR$1,'Nakladova matice_2018'!$A$1:$IW$188,97,FALSE),0)</f>
        <v>2684757</v>
      </c>
      <c r="DS124" s="19">
        <f>IFERROR(HLOOKUP(DS$1,'Nakladova matice_2018'!$A$1:$IW$188,97,FALSE),0)</f>
        <v>495698</v>
      </c>
      <c r="DT124" s="19">
        <f>IFERROR(HLOOKUP(DT$1,'Nakladova matice_2018'!$A$1:$IW$188,97,FALSE),0)</f>
        <v>0</v>
      </c>
      <c r="DU124" s="19">
        <f>IFERROR(HLOOKUP(DU$1,'Nakladova matice_2018'!$A$1:$IW$188,97,FALSE),0)</f>
        <v>1197342</v>
      </c>
      <c r="DV124" s="19">
        <f>IFERROR(HLOOKUP(DV$1,'Nakladova matice_2018'!$A$1:$IW$188,97,FALSE),0)</f>
        <v>763700</v>
      </c>
      <c r="DW124" s="19">
        <f>IFERROR(HLOOKUP(DW$1,'Nakladova matice_2018'!$A$1:$IW$188,97,FALSE),0)</f>
        <v>764930</v>
      </c>
      <c r="DX124" s="19">
        <f>IFERROR(HLOOKUP(DX$1,'Nakladova matice_2018'!$A$1:$IW$188,97,FALSE),0)</f>
        <v>443639</v>
      </c>
      <c r="DY124" s="19">
        <f>IFERROR(HLOOKUP(DY$1,'Nakladova matice_2018'!$A$1:$IW$188,97,FALSE),0)</f>
        <v>1184893</v>
      </c>
      <c r="DZ124" s="19">
        <f>IFERROR(HLOOKUP(DZ$1,'Nakladova matice_2018'!$A$1:$IW$188,97,FALSE),0)</f>
        <v>1232988</v>
      </c>
      <c r="EA124" s="19">
        <f>IFERROR(HLOOKUP(EA$1,'Nakladova matice_2018'!$A$1:$IW$188,97,FALSE),0)</f>
        <v>786821</v>
      </c>
      <c r="EB124" s="19">
        <f>IFERROR(HLOOKUP(EB$1,'Nakladova matice_2018'!$A$1:$IW$188,97,FALSE),0)</f>
        <v>573230</v>
      </c>
      <c r="EC124" s="19">
        <f>IFERROR(HLOOKUP(EC$1,'Nakladova matice_2018'!$A$1:$IW$188,97,FALSE),0)</f>
        <v>419776</v>
      </c>
      <c r="ED124" s="19">
        <f>IFERROR(HLOOKUP(ED$1,'Nakladova matice_2018'!$A$1:$IW$188,97,FALSE),0)</f>
        <v>291792</v>
      </c>
      <c r="EE124" s="19">
        <f>IFERROR(HLOOKUP(EE$1,'Nakladova matice_2018'!$A$1:$IW$188,97,FALSE),0)</f>
        <v>614750</v>
      </c>
      <c r="EF124" s="19">
        <f>IFERROR(HLOOKUP(EF$1,'Nakladova matice_2018'!$A$1:$IW$188,97,FALSE),0)</f>
        <v>0</v>
      </c>
      <c r="EG124" s="19">
        <f>IFERROR(HLOOKUP(EG$1,'Nakladova matice_2018'!$A$1:$IW$188,97,FALSE),0)</f>
        <v>276636</v>
      </c>
      <c r="EH124" s="19">
        <f>IFERROR(HLOOKUP(EH$1,'Nakladova matice_2018'!$A$1:$IW$188,97,FALSE),0)</f>
        <v>340297</v>
      </c>
      <c r="EI124" s="19">
        <f>IFERROR(HLOOKUP(EI$1,'Nakladova matice_2018'!$A$1:$IW$188,97,FALSE),0)</f>
        <v>227708</v>
      </c>
      <c r="EJ124" s="19">
        <f>IFERROR(HLOOKUP(EJ$1,'Nakladova matice_2018'!$A$1:$IW$188,97,FALSE),0)</f>
        <v>236542</v>
      </c>
      <c r="EK124" s="19">
        <f>IFERROR(HLOOKUP(EK$1,'Nakladova matice_2018'!$A$1:$IW$188,97,FALSE),0)</f>
        <v>2140760</v>
      </c>
      <c r="EL124" s="19">
        <f>IFERROR(HLOOKUP(EL$1,'Nakladova matice_2018'!$A$1:$IW$188,97,FALSE),0)</f>
        <v>0</v>
      </c>
      <c r="EM124" s="19">
        <f>IFERROR(HLOOKUP(EM$1,'Nakladova matice_2018'!$A$1:$IW$188,97,FALSE),0)</f>
        <v>0</v>
      </c>
      <c r="EN124" s="19">
        <f>IFERROR(HLOOKUP(EN$1,'Nakladova matice_2018'!$A$1:$IW$188,97,FALSE),0)</f>
        <v>0</v>
      </c>
      <c r="EO124" s="19">
        <f>IFERROR(HLOOKUP(EO$1,'Nakladova matice_2018'!$A$1:$IW$188,97,FALSE),0)</f>
        <v>3477983</v>
      </c>
      <c r="EP124" s="19">
        <f>IFERROR(HLOOKUP(EP$1,'Nakladova matice_2018'!$A$1:$IW$188,97,FALSE),0)</f>
        <v>182640</v>
      </c>
      <c r="EQ124" s="19">
        <f>IFERROR(HLOOKUP(EQ$1,'Nakladova matice_2018'!$A$1:$IW$188,97,FALSE),0)</f>
        <v>91887</v>
      </c>
      <c r="ER124" s="19">
        <f>IFERROR(HLOOKUP(ER$1,'Nakladova matice_2018'!$A$1:$IW$188,97,FALSE),0)</f>
        <v>151377</v>
      </c>
      <c r="ES124" s="19">
        <f>IFERROR(HLOOKUP(ES$1,'Nakladova matice_2018'!$A$1:$IW$188,97,FALSE),0)</f>
        <v>1590525</v>
      </c>
      <c r="ET124" s="19">
        <f>IFERROR(HLOOKUP(ET$1,'Nakladova matice_2018'!$A$1:$IW$188,97,FALSE),0)</f>
        <v>0</v>
      </c>
      <c r="EU124" s="19">
        <f>IFERROR(HLOOKUP(EU$1,'Nakladova matice_2018'!$A$1:$IW$188,97,FALSE),0)</f>
        <v>0</v>
      </c>
      <c r="EV124" s="19">
        <f>IFERROR(HLOOKUP(EV$1,'Nakladova matice_2018'!$A$1:$IW$188,97,FALSE),0)</f>
        <v>0</v>
      </c>
      <c r="EW124" s="19">
        <f>IFERROR(HLOOKUP(EW$1,'Nakladova matice_2018'!$A$1:$IW$188,97,FALSE),0)</f>
        <v>1170035</v>
      </c>
      <c r="EX124" s="19">
        <f>IFERROR(HLOOKUP(EX$1,'Nakladova matice_2018'!$A$1:$IW$188,97,FALSE),0)</f>
        <v>0</v>
      </c>
      <c r="EY124" s="19">
        <f>IFERROR(HLOOKUP(EY$1,'Nakladova matice_2018'!$A$1:$IW$188,97,FALSE),0)</f>
        <v>0</v>
      </c>
      <c r="EZ124" s="19">
        <f>IFERROR(HLOOKUP(EZ$1,'Nakladova matice_2018'!$A$1:$IW$188,97,FALSE),0)</f>
        <v>1036300</v>
      </c>
      <c r="FA124" s="19">
        <f>IFERROR(HLOOKUP(FA$1,'Nakladova matice_2018'!$A$1:$IW$188,97,FALSE),0)</f>
        <v>0</v>
      </c>
      <c r="FB124" s="19">
        <f>IFERROR(HLOOKUP(FB$1,'Nakladova matice_2018'!$A$1:$IW$188,97,FALSE),0)</f>
        <v>1098670</v>
      </c>
      <c r="FC124" s="19">
        <f>IFERROR(HLOOKUP(FC$1,'Nakladova matice_2018'!$A$1:$IW$188,97,FALSE),0)</f>
        <v>1393133</v>
      </c>
      <c r="FD124" s="19">
        <f>IFERROR(HLOOKUP(FD$1,'Nakladova matice_2018'!$A$1:$IW$188,97,FALSE),0)</f>
        <v>0</v>
      </c>
      <c r="FE124" s="19">
        <f>IFERROR(HLOOKUP(FE$1,'Nakladova matice_2018'!$A$1:$IW$188,97,FALSE),0)</f>
        <v>691092</v>
      </c>
      <c r="FF124" s="19">
        <f>IFERROR(HLOOKUP(FF$1,'Nakladova matice_2018'!$A$1:$IW$188,97,FALSE),0)</f>
        <v>455619</v>
      </c>
      <c r="FG124" s="19">
        <f>IFERROR(HLOOKUP(FG$1,'Nakladova matice_2018'!$A$1:$IW$188,97,FALSE),0)</f>
        <v>0</v>
      </c>
      <c r="FH124" s="19">
        <f>IFERROR(HLOOKUP(FH$1,'Nakladova matice_2018'!$A$1:$IW$188,97,FALSE),0)</f>
        <v>0</v>
      </c>
      <c r="FI124" s="19">
        <f>IFERROR(HLOOKUP(FI$1,'Nakladova matice_2018'!$A$1:$IW$188,97,FALSE),0)</f>
        <v>1715603</v>
      </c>
      <c r="FJ124" s="19">
        <f>IFERROR(HLOOKUP(FJ$1,'Nakladova matice_2018'!$A$1:$IW$188,97,FALSE),0)</f>
        <v>362445</v>
      </c>
      <c r="FK124" s="19">
        <f>IFERROR(HLOOKUP(FK$1,'Nakladova matice_2018'!$A$1:$IW$188,97,FALSE),0)</f>
        <v>80792</v>
      </c>
      <c r="FL124" s="19">
        <f>IFERROR(HLOOKUP(FL$1,'Nakladova matice_2018'!$A$1:$IW$188,97,FALSE),0)</f>
        <v>146448</v>
      </c>
      <c r="FM124" s="19">
        <f>IFERROR(HLOOKUP(FM$1,'Nakladova matice_2018'!$A$1:$IW$188,97,FALSE),0)</f>
        <v>0</v>
      </c>
      <c r="FN124" s="19">
        <f>IFERROR(HLOOKUP(FN$1,'Nakladova matice_2018'!$A$1:$IW$188,97,FALSE),0)</f>
        <v>1012748</v>
      </c>
      <c r="FO124" s="19">
        <f>IFERROR(HLOOKUP(FO$1,'Nakladova matice_2018'!$A$1:$IW$188,97,FALSE),0)</f>
        <v>1747557</v>
      </c>
      <c r="FP124" s="19">
        <f>IFERROR(HLOOKUP(FP$1,'Nakladova matice_2018'!$A$1:$IW$188,97,FALSE),0)</f>
        <v>0</v>
      </c>
      <c r="FQ124" s="19">
        <f>IFERROR(HLOOKUP(FQ$1,'Nakladova matice_2018'!$A$1:$IW$188,97,FALSE),0)</f>
        <v>2467432</v>
      </c>
      <c r="FR124" s="19">
        <f>IFERROR(HLOOKUP(FR$1,'Nakladova matice_2018'!$A$1:$IW$188,97,FALSE),0)</f>
        <v>0</v>
      </c>
      <c r="FS124" s="19">
        <f>IFERROR(HLOOKUP(FS$1,'Nakladova matice_2018'!$A$1:$IW$188,97,FALSE),0)</f>
        <v>3345682</v>
      </c>
      <c r="FT124" s="19">
        <f>IFERROR(HLOOKUP(FT$1,'Nakladova matice_2018'!$A$1:$IW$188,97,FALSE),0)</f>
        <v>3293733</v>
      </c>
      <c r="FU124" s="19">
        <f>IFERROR(HLOOKUP(FU$1,'Nakladova matice_2018'!$A$1:$IW$188,97,FALSE),0)</f>
        <v>395045</v>
      </c>
      <c r="FV124" s="19">
        <f>IFERROR(HLOOKUP(FV$1,'Nakladova matice_2018'!$A$1:$IW$188,97,FALSE),0)</f>
        <v>733234</v>
      </c>
      <c r="FW124" s="19">
        <f>IFERROR(HLOOKUP(FW$1,'Nakladova matice_2018'!$A$1:$IW$188,97,FALSE),0)</f>
        <v>2720695</v>
      </c>
      <c r="FX124" s="19">
        <f>IFERROR(HLOOKUP(FX$1,'Nakladova matice_2018'!$A$1:$IW$188,97,FALSE),0)</f>
        <v>5830659</v>
      </c>
      <c r="FY124" s="19">
        <f>IFERROR(HLOOKUP(FY$1,'Nakladova matice_2018'!$A$1:$IW$188,97,FALSE),0)</f>
        <v>6434775</v>
      </c>
      <c r="FZ124" s="19">
        <f>IFERROR(HLOOKUP(FZ$1,'Nakladova matice_2018'!$A$1:$IW$188,97,FALSE),0)</f>
        <v>0</v>
      </c>
      <c r="GA124" s="19">
        <f>IFERROR(HLOOKUP(GA$1,'Nakladova matice_2018'!$A$1:$IW$188,97,FALSE),0)</f>
        <v>16464836</v>
      </c>
      <c r="GB124" s="19">
        <f>IFERROR(HLOOKUP(GB$1,'Nakladova matice_2018'!$A$1:$IW$188,97,FALSE),0)</f>
        <v>3946438</v>
      </c>
      <c r="GC124" s="19">
        <f>IFERROR(HLOOKUP(GC$1,'Nakladova matice_2018'!$A$1:$IW$188,97,FALSE),0)</f>
        <v>1956490</v>
      </c>
      <c r="GD124" s="19">
        <f>IFERROR(HLOOKUP(GD$1,'Nakladova matice_2018'!$A$1:$IW$188,97,FALSE),0)</f>
        <v>1398204.6</v>
      </c>
      <c r="GE124" s="19">
        <f>IFERROR(HLOOKUP(GE$1,'Nakladova matice_2018'!$A$1:$IW$188,97,FALSE),0)</f>
        <v>0</v>
      </c>
      <c r="GF124" s="19">
        <f>IFERROR(HLOOKUP(GF$1,'Nakladova matice_2018'!$A$1:$IW$188,97,FALSE),0)</f>
        <v>0</v>
      </c>
      <c r="GG124" s="19">
        <f>IFERROR(HLOOKUP(GG$1,'Nakladova matice_2018'!$A$1:$IW$188,97,FALSE),0)</f>
        <v>0</v>
      </c>
      <c r="GH124" s="19">
        <f>IFERROR(HLOOKUP(GH$1,'Nakladova matice_2018'!$A$1:$IW$188,97,FALSE),0)</f>
        <v>0</v>
      </c>
      <c r="GI124" s="19">
        <f>IFERROR(HLOOKUP(GI$1,'Nakladova matice_2018'!$A$1:$IW$188,97,FALSE),0)</f>
        <v>1504730</v>
      </c>
      <c r="GJ124" s="19">
        <f>IFERROR(HLOOKUP(GJ$1,'Nakladova matice_2018'!$A$1:$IW$188,97,FALSE),0)</f>
        <v>1495228</v>
      </c>
      <c r="GK124" s="19">
        <f>IFERROR(HLOOKUP(GK$1,'Nakladova matice_2018'!$A$1:$IW$188,97,FALSE),0)</f>
        <v>1798685</v>
      </c>
      <c r="GL124" s="19">
        <f>IFERROR(HLOOKUP(GL$1,'Nakladova matice_2018'!$A$1:$IW$188,97,FALSE),0)</f>
        <v>0</v>
      </c>
      <c r="GM124" s="19">
        <f>IFERROR(HLOOKUP(GM$1,'Nakladova matice_2018'!$A$1:$IW$188,97,FALSE),0)</f>
        <v>1257168</v>
      </c>
      <c r="GN124" s="19">
        <f>IFERROR(HLOOKUP(GN$1,'Nakladova matice_2018'!$A$1:$IW$188,97,FALSE),0)</f>
        <v>292965</v>
      </c>
      <c r="GO124" s="19">
        <f>IFERROR(HLOOKUP(GO$1,'Nakladova matice_2018'!$A$1:$IW$188,97,FALSE),0)</f>
        <v>87249</v>
      </c>
      <c r="GP124" s="19">
        <f>IFERROR(HLOOKUP(GP$1,'Nakladova matice_2018'!$A$1:$IW$188,97,FALSE),0)</f>
        <v>20207</v>
      </c>
      <c r="GQ124" s="19">
        <f>IFERROR(HLOOKUP(GQ$1,'Nakladova matice_2018'!$A$1:$IW$188,97,FALSE),0)</f>
        <v>1172579</v>
      </c>
      <c r="GR124" s="19">
        <f>IFERROR(HLOOKUP(GR$1,'Nakladova matice_2018'!$A$1:$IW$188,97,FALSE),0)</f>
        <v>2000</v>
      </c>
      <c r="GS124" s="19">
        <f>IFERROR(HLOOKUP(GS$1,'Nakladova matice_2018'!$A$1:$IW$188,97,FALSE),0)</f>
        <v>0</v>
      </c>
      <c r="GT124" s="19">
        <f>IFERROR(HLOOKUP(GT$1,'Nakladova matice_2018'!$A$1:$IW$188,97,FALSE),0)</f>
        <v>45528</v>
      </c>
      <c r="GU124" s="19">
        <f>IFERROR(HLOOKUP(GU$1,'Nakladova matice_2018'!$A$1:$IW$188,97,FALSE),0)</f>
        <v>542354</v>
      </c>
      <c r="GV124" s="19">
        <f>IFERROR(HLOOKUP(GV$1,'Nakladova matice_2018'!$A$1:$IW$188,97,FALSE),0)</f>
        <v>200207</v>
      </c>
      <c r="GW124" s="19">
        <f>IFERROR(HLOOKUP(GW$1,'Nakladova matice_2018'!$A$1:$IW$188,97,FALSE),0)</f>
        <v>0</v>
      </c>
      <c r="GX124" s="19">
        <f>IFERROR(HLOOKUP(GX$1,'Nakladova matice_2018'!$A$1:$IW$188,97,FALSE),0)</f>
        <v>0</v>
      </c>
      <c r="GY124" s="19">
        <f>IFERROR(HLOOKUP(GY$1,'Nakladova matice_2018'!$A$1:$IW$188,97,FALSE),0)</f>
        <v>0</v>
      </c>
      <c r="GZ124" s="19">
        <f>IFERROR(HLOOKUP(GZ$1,'Nakladova matice_2018'!$A$1:$IW$188,97,FALSE),0)</f>
        <v>535510</v>
      </c>
      <c r="HA124" s="19">
        <f>IFERROR(HLOOKUP(HA$1,'Nakladova matice_2018'!$A$1:$IW$188,97,FALSE),0)</f>
        <v>2133036</v>
      </c>
      <c r="HB124" s="19">
        <f>IFERROR(HLOOKUP(HB$1,'Nakladova matice_2018'!$A$1:$IW$188,97,FALSE),0)</f>
        <v>621364</v>
      </c>
      <c r="HC124" s="19">
        <f>IFERROR(HLOOKUP(HC$1,'Nakladova matice_2018'!$A$1:$IW$188,97,FALSE),0)</f>
        <v>1149855</v>
      </c>
      <c r="HD124" s="19">
        <f>IFERROR(HLOOKUP(HD$1,'Nakladova matice_2018'!$A$1:$IW$188,97,FALSE),0)</f>
        <v>1429123</v>
      </c>
      <c r="HE124" s="19">
        <f>IFERROR(HLOOKUP(HE$1,'Nakladova matice_2018'!$A$1:$IW$188,97,FALSE),0)</f>
        <v>1781716</v>
      </c>
      <c r="HF124" s="19">
        <f>IFERROR(HLOOKUP(HF$1,'Nakladova matice_2018'!$A$1:$IW$188,97,FALSE),0)</f>
        <v>2402670</v>
      </c>
      <c r="HG124" s="19">
        <f>IFERROR(HLOOKUP(HG$1,'Nakladova matice_2018'!$A$1:$IW$188,97,FALSE),0)</f>
        <v>337946</v>
      </c>
      <c r="HH124" s="19">
        <f>IFERROR(HLOOKUP(HH$1,'Nakladova matice_2018'!$A$1:$IW$188,97,FALSE),0)</f>
        <v>1697993</v>
      </c>
      <c r="HI124" s="19">
        <f>IFERROR(HLOOKUP(HI$1,'Nakladova matice_2018'!$A$1:$IW$188,97,FALSE),0)</f>
        <v>0</v>
      </c>
      <c r="HJ124" s="19">
        <f>IFERROR(HLOOKUP(HJ$1,'Nakladova matice_2018'!$A$1:$IW$188,97,FALSE),0)</f>
        <v>3196694</v>
      </c>
      <c r="HK124" s="19">
        <f>IFERROR(HLOOKUP(HK$1,'Nakladova matice_2018'!$A$1:$IW$188,97,FALSE),0)</f>
        <v>191912</v>
      </c>
      <c r="HL124" s="19">
        <f>IFERROR(HLOOKUP(HL$1,'Nakladova matice_2018'!$A$1:$IW$188,97,FALSE),0)</f>
        <v>0</v>
      </c>
      <c r="HM124" s="19">
        <f>IFERROR(HLOOKUP(HM$1,'Nakladova matice_2018'!$A$1:$IW$188,97,FALSE),0)</f>
        <v>0</v>
      </c>
      <c r="HN124" s="19">
        <f>IFERROR(HLOOKUP(HN$1,'Nakladova matice_2018'!$A$1:$IW$188,97,FALSE),0)</f>
        <v>0</v>
      </c>
      <c r="HO124" s="19">
        <f>IFERROR(HLOOKUP(HO$1,'Nakladova matice_2018'!$A$1:$IW$188,97,FALSE),0)</f>
        <v>0</v>
      </c>
      <c r="HP124" s="19">
        <f>IFERROR(HLOOKUP(HP$1,'Nakladova matice_2018'!$A$1:$IW$188,97,FALSE),0)</f>
        <v>113757</v>
      </c>
      <c r="HQ124" s="19">
        <f>IFERROR(HLOOKUP(HQ$1,'Nakladova matice_2018'!$A$1:$IW$188,97,FALSE),0)</f>
        <v>0</v>
      </c>
      <c r="HR124" s="19">
        <f>IFERROR(HLOOKUP(HR$1,'Nakladova matice_2018'!$A$1:$IW$188,97,FALSE),0)</f>
        <v>0</v>
      </c>
      <c r="HS124" s="19">
        <f>IFERROR(HLOOKUP(HS$1,'Nakladova matice_2018'!$A$1:$IW$188,97,FALSE),0)</f>
        <v>0</v>
      </c>
      <c r="HT124" s="19">
        <f>IFERROR(HLOOKUP(HT$1,'Nakladova matice_2018'!$A$1:$IW$188,97,FALSE),0)</f>
        <v>608318</v>
      </c>
      <c r="HU124" s="19">
        <f>IFERROR(HLOOKUP(HU$1,'Nakladova matice_2018'!$A$1:$IW$188,97,FALSE),0)</f>
        <v>458683</v>
      </c>
      <c r="HV124" s="19">
        <f>IFERROR(HLOOKUP(HV$1,'Nakladova matice_2018'!$A$1:$IW$188,97,FALSE),0)</f>
        <v>377843</v>
      </c>
      <c r="HW124" s="19">
        <f>IFERROR(HLOOKUP(HW$1,'Nakladova matice_2018'!$A$1:$IW$188,97,FALSE),0)</f>
        <v>662696</v>
      </c>
      <c r="HX124" s="19">
        <f>IFERROR(HLOOKUP(HX$1,'Nakladova matice_2018'!$A$1:$IW$188,97,FALSE),0)</f>
        <v>245689</v>
      </c>
      <c r="HY124" s="19">
        <f>IFERROR(HLOOKUP(HY$1,'Nakladova matice_2018'!$A$1:$IW$188,97,FALSE),0)</f>
        <v>503425</v>
      </c>
      <c r="HZ124" s="19">
        <f>IFERROR(HLOOKUP(HZ$1,'Nakladova matice_2018'!$A$1:$IW$188,97,FALSE),0)</f>
        <v>0</v>
      </c>
      <c r="IA124" s="19">
        <f>IFERROR(HLOOKUP(IA$1,'Nakladova matice_2018'!$A$1:$IW$188,97,FALSE),0)</f>
        <v>561040</v>
      </c>
      <c r="IB124" s="19">
        <f>IFERROR(HLOOKUP(IB$1,'Nakladova matice_2018'!$A$1:$IW$188,97,FALSE),0)</f>
        <v>98301</v>
      </c>
      <c r="IC124" s="19">
        <f>IFERROR(HLOOKUP(IC$1,'Nakladova matice_2018'!$A$1:$IW$188,97,FALSE),0)</f>
        <v>91346</v>
      </c>
      <c r="ID124" s="19">
        <f>IFERROR(HLOOKUP(ID$1,'Nakladova matice_2018'!$A$1:$IW$188,97,FALSE),0)</f>
        <v>1226439</v>
      </c>
      <c r="IE124" s="19">
        <f>IFERROR(HLOOKUP(IE$1,'Nakladova matice_2018'!$A$1:$IW$188,97,FALSE),0)</f>
        <v>0</v>
      </c>
      <c r="IF124" s="19">
        <f>IFERROR(HLOOKUP(IF$1,'Nakladova matice_2018'!$A$1:$IW$188,97,FALSE),0)</f>
        <v>92109</v>
      </c>
      <c r="IG124" s="19">
        <f>IFERROR(HLOOKUP(IG$1,'Nakladova matice_2018'!$A$1:$IW$188,97,FALSE),0)</f>
        <v>56046</v>
      </c>
      <c r="IH124" s="19">
        <f>IFERROR(HLOOKUP(IH$1,'Nakladova matice_2018'!$A$1:$IW$188,97,FALSE),0)</f>
        <v>0</v>
      </c>
      <c r="II124" s="19">
        <f>IFERROR(HLOOKUP(II$1,'Nakladova matice_2018'!$A$1:$IW$188,97,FALSE),0)</f>
        <v>478668</v>
      </c>
      <c r="IJ124" s="19">
        <f>IFERROR(HLOOKUP(IJ$1,'Nakladova matice_2018'!$A$1:$IW$188,97,FALSE),0)</f>
        <v>0</v>
      </c>
      <c r="IK124" s="19">
        <f>IFERROR(HLOOKUP(IK$1,'Nakladova matice_2018'!$A$1:$IW$188,97,FALSE),0)</f>
        <v>452209</v>
      </c>
      <c r="IL124" s="19">
        <f>IFERROR(HLOOKUP(IL$1,'Nakladova matice_2018'!$A$1:$IW$188,97,FALSE),0)</f>
        <v>405480</v>
      </c>
      <c r="IM124" s="19">
        <f>IFERROR(HLOOKUP(IM$1,'Nakladova matice_2018'!$A$1:$IW$188,97,FALSE),0)</f>
        <v>1435513</v>
      </c>
      <c r="IN124" s="19">
        <f>IFERROR(HLOOKUP(IN$1,'Nakladova matice_2018'!$A$1:$IW$188,97,FALSE),0)</f>
        <v>572592</v>
      </c>
      <c r="IO124" s="19">
        <f>IFERROR(HLOOKUP(IO$1,'Nakladova matice_2018'!$A$1:$IW$188,97,FALSE),0)</f>
        <v>522721</v>
      </c>
      <c r="IP124" s="19">
        <f>IFERROR(HLOOKUP(IP$1,'Nakladova matice_2018'!$A$1:$IW$188,97,FALSE),0)</f>
        <v>779034</v>
      </c>
      <c r="IQ124" s="19">
        <f>IFERROR(HLOOKUP(IQ$1,'Nakladova matice_2018'!$A$1:$IW$188,97,FALSE),0)</f>
        <v>477119</v>
      </c>
      <c r="IR124" s="19">
        <f>IFERROR(HLOOKUP(IR$1,'Nakladova matice_2018'!$A$1:$IW$188,97,FALSE),0)</f>
        <v>3317868</v>
      </c>
      <c r="IS124" s="19">
        <f>IFERROR(HLOOKUP(IS$1,'Nakladova matice_2018'!$A$1:$IW$188,97,FALSE),0)</f>
        <v>383203</v>
      </c>
      <c r="IT124" s="19">
        <f>IFERROR(HLOOKUP(IT$1,'Nakladova matice_2018'!$A$1:$IW$188,97,FALSE),0)</f>
        <v>0</v>
      </c>
      <c r="IU124" s="19">
        <f>IFERROR(HLOOKUP(IU$1,'Nakladova matice_2018'!$A$1:$IW$188,97,FALSE),0)</f>
        <v>0</v>
      </c>
      <c r="IV124" s="19">
        <f>IFERROR(HLOOKUP(IV$1,'Nakladova matice_2018'!$A$1:$IW$188,97,FALSE),0)</f>
        <v>439943</v>
      </c>
      <c r="IW124" s="19">
        <f>IFERROR(HLOOKUP(IW$1,'Nakladova matice_2018'!$A$1:$IW$188,97,FALSE),0)</f>
        <v>97056</v>
      </c>
      <c r="IX124" s="19">
        <f>IFERROR(HLOOKUP(IX$1,'Nakladova matice_2018'!$A$1:$IW$188,97,FALSE),0)</f>
        <v>351540</v>
      </c>
      <c r="IY124" s="19">
        <f>IFERROR(HLOOKUP(IY$1,'Nakladova matice_2018'!$A$1:$IW$188,97,FALSE),0)</f>
        <v>1646677</v>
      </c>
      <c r="IZ124" s="19">
        <f>IFERROR(HLOOKUP(IZ$1,'Nakladova matice_2018'!$A$1:$IW$188,97,FALSE),0)</f>
        <v>569297</v>
      </c>
      <c r="JA124" s="19">
        <f>IFERROR(HLOOKUP(JA$1,'Nakladova matice_2018'!$A$1:$IW$188,97,FALSE),0)</f>
        <v>890251</v>
      </c>
      <c r="JB124" s="19">
        <f>IFERROR(HLOOKUP(JB$1,'Nakladova matice_2018'!$A$1:$IW$188,97,FALSE),0)</f>
        <v>350977</v>
      </c>
      <c r="JC124" s="19">
        <f>IFERROR(HLOOKUP(JC$1,'Nakladova matice_2018'!$A$1:$IW$188,97,FALSE),0)</f>
        <v>0</v>
      </c>
      <c r="JD124" s="19">
        <f>IFERROR(HLOOKUP(JD$1,'Nakladova matice_2018'!$A$1:$IW$188,97,FALSE),0)</f>
        <v>0</v>
      </c>
      <c r="JE124" s="19">
        <f>IFERROR(HLOOKUP(JE$1,'Nakladova matice_2018'!$A$1:$IW$188,97,FALSE),0)</f>
        <v>0</v>
      </c>
      <c r="JF124" s="19">
        <f>IFERROR(HLOOKUP(JF$1,'Nakladova matice_2018'!$A$1:$IW$188,97,FALSE),0)</f>
        <v>0</v>
      </c>
      <c r="JG124" s="19">
        <f>IFERROR(HLOOKUP(JG$1,'Nakladova matice_2018'!$A$1:$IW$188,97,FALSE),0)</f>
        <v>3217940</v>
      </c>
      <c r="JH124" s="19">
        <f>IFERROR(HLOOKUP(JH$1,'Nakladova matice_2018'!$A$1:$IW$188,97,FALSE),0)</f>
        <v>14249</v>
      </c>
      <c r="JI124" s="19">
        <f>IFERROR(HLOOKUP(JI$1,'Nakladova matice_2018'!$A$1:$IW$188,97,FALSE),0)</f>
        <v>371260</v>
      </c>
      <c r="JJ124" s="19">
        <f>IFERROR(HLOOKUP(JJ$1,'Nakladova matice_2018'!$A$1:$IW$188,97,FALSE),0)</f>
        <v>86176</v>
      </c>
      <c r="JK124" s="19">
        <f>IFERROR(HLOOKUP(JK$1,'Nakladova matice_2018'!$A$1:$IW$188,97,FALSE),0)</f>
        <v>970278</v>
      </c>
      <c r="JL124" s="19">
        <f>IFERROR(HLOOKUP(JL$1,'Nakladova matice_2018'!$A$1:$IW$188,97,FALSE),0)</f>
        <v>391071</v>
      </c>
      <c r="JM124" s="19">
        <f>IFERROR(HLOOKUP(JM$1,'Nakladova matice_2018'!$A$1:$IW$188,97,FALSE),0)</f>
        <v>498690</v>
      </c>
      <c r="JN124" s="19">
        <f>IFERROR(HLOOKUP(JN$1,'Nakladova matice_2018'!$A$1:$IW$188,97,FALSE),0)</f>
        <v>0</v>
      </c>
      <c r="JO124" s="19">
        <f>IFERROR(HLOOKUP(JO$1,'Nakladova matice_2018'!$A$1:$IW$188,97,FALSE),0)</f>
        <v>0</v>
      </c>
      <c r="JP124" s="19">
        <f>IFERROR(HLOOKUP(JP$1,'Nakladova matice_2018'!$A$1:$IW$188,97,FALSE),0)</f>
        <v>0</v>
      </c>
      <c r="JQ124" s="19">
        <f>IFERROR(HLOOKUP(JQ$1,'Nakladova matice_2018'!$A$1:$IW$188,97,FALSE),0)</f>
        <v>0</v>
      </c>
      <c r="JR124" s="19">
        <f>IFERROR(HLOOKUP(JR$1,'Nakladova matice_2018'!$A$1:$IW$188,97,FALSE),0)</f>
        <v>1417973</v>
      </c>
      <c r="JS124" s="19">
        <f>IFERROR(HLOOKUP(JS$1,'Nakladova matice_2018'!$A$1:$IW$188,97,FALSE),0)</f>
        <v>0</v>
      </c>
      <c r="JT124" s="19">
        <f>IFERROR(HLOOKUP(JT$1,'Nakladova matice_2018'!$A$1:$IW$188,97,FALSE),0)</f>
        <v>199806</v>
      </c>
      <c r="JU124" s="19">
        <f>IFERROR(HLOOKUP(JU$1,'Nakladova matice_2018'!$A$1:$IW$188,97,FALSE),0)</f>
        <v>120669</v>
      </c>
      <c r="JV124" s="19">
        <f>IFERROR(HLOOKUP(JV$1,'Nakladova matice_2018'!$A$1:$IW$188,97,FALSE),0)</f>
        <v>1104275</v>
      </c>
      <c r="JW124" s="19">
        <f>IFERROR(HLOOKUP(JW$1,'Nakladova matice_2018'!$A$1:$IW$188,97,FALSE),0)</f>
        <v>18944</v>
      </c>
      <c r="JX124" s="19">
        <f>IFERROR(HLOOKUP(JX$1,'Nakladova matice_2018'!$A$1:$IW$188,97,FALSE),0)</f>
        <v>0</v>
      </c>
      <c r="JY124" s="19">
        <f>IFERROR(HLOOKUP(JY$1,'Nakladova matice_2018'!$A$1:$IW$188,97,FALSE),0)</f>
        <v>1444734</v>
      </c>
      <c r="JZ124" s="19">
        <f>IFERROR(HLOOKUP(JZ$1,'Nakladova matice_2018'!$A$1:$IW$188,97,FALSE),0)</f>
        <v>1064660</v>
      </c>
      <c r="KA124" s="19">
        <f>IFERROR(HLOOKUP(KA$1,'Nakladova matice_2018'!$A$1:$IW$188,97,FALSE),0)</f>
        <v>339038</v>
      </c>
      <c r="KB124" s="19">
        <f>IFERROR(HLOOKUP(KB$1,'Nakladova matice_2018'!$A$1:$IW$188,97,FALSE),0)</f>
        <v>0</v>
      </c>
      <c r="KC124" s="19">
        <f>IFERROR(HLOOKUP(KC$1,'Nakladova matice_2018'!$A$1:$IW$188,97,FALSE),0)</f>
        <v>2735522.4</v>
      </c>
      <c r="KD124" s="19">
        <f>IFERROR(HLOOKUP(KD$1,'Nakladova matice_2018'!$A$1:$IW$188,97,FALSE),0)</f>
        <v>593963</v>
      </c>
      <c r="KE124" s="19">
        <f>IFERROR(HLOOKUP(KE$1,'Nakladova matice_2018'!$A$1:$IW$188,97,FALSE),0)</f>
        <v>0</v>
      </c>
      <c r="KF124" s="19">
        <f>IFERROR(HLOOKUP(KF$1,'Nakladova matice_2018'!$A$1:$IW$188,97,FALSE),0)</f>
        <v>0</v>
      </c>
      <c r="KG124" s="19">
        <f>IFERROR(HLOOKUP(KG$1,'Nakladova matice_2018'!$A$1:$IW$188,97,FALSE),0)</f>
        <v>0</v>
      </c>
      <c r="KH124" s="19">
        <f>IFERROR(HLOOKUP(KH$1,'Nakladova matice_2018'!$A$1:$IW$188,97,FALSE),0)</f>
        <v>0</v>
      </c>
      <c r="KI124" s="19">
        <f>IFERROR(HLOOKUP(KI$1,'Nakladova matice_2018'!$A$1:$IW$188,97,FALSE),0)</f>
        <v>0</v>
      </c>
      <c r="KJ124" s="19">
        <f>IFERROR(HLOOKUP(KJ$1,'Nakladova matice_2018'!$A$1:$IW$188,97,FALSE),0)</f>
        <v>418177</v>
      </c>
      <c r="KK124" s="19">
        <f>IFERROR(HLOOKUP(KK$1,'Nakladova matice_2018'!$A$1:$IW$188,97,FALSE),0)</f>
        <v>86249</v>
      </c>
      <c r="KL124" s="19">
        <f>IFERROR(HLOOKUP(KL$1,'Nakladova matice_2018'!$A$1:$IW$188,97,FALSE),0)</f>
        <v>658415</v>
      </c>
      <c r="KM124" s="19">
        <f>IFERROR(HLOOKUP(KM$1,'Nakladova matice_2018'!$A$1:$IW$188,97,FALSE),0)</f>
        <v>678337</v>
      </c>
      <c r="KN124" s="19">
        <f>IFERROR(HLOOKUP(KN$1,'Nakladova matice_2018'!$A$1:$IW$188,97,FALSE),0)</f>
        <v>92548</v>
      </c>
      <c r="KO124" s="19">
        <f>IFERROR(HLOOKUP(KO$1,'Nakladova matice_2018'!$A$1:$IW$188,97,FALSE),0)</f>
        <v>0</v>
      </c>
      <c r="KP124" s="19">
        <f>IFERROR(HLOOKUP(KP$1,'Nakladova matice_2018'!$A$1:$IW$188,97,FALSE),0)</f>
        <v>190968</v>
      </c>
      <c r="KQ124" s="19">
        <f>IFERROR(HLOOKUP(KQ$1,'Nakladova matice_2018'!$A$1:$IW$188,97,FALSE),0)</f>
        <v>352942</v>
      </c>
      <c r="KR124" s="19">
        <f>IFERROR(HLOOKUP(KR$1,'Nakladova matice_2018'!$A$1:$IW$188,97,FALSE),0)</f>
        <v>2348086</v>
      </c>
      <c r="KS124" s="19">
        <f>IFERROR(HLOOKUP(KS$1,'Nakladova matice_2018'!$A$1:$IW$188,97,FALSE),0)</f>
        <v>30500</v>
      </c>
      <c r="KT124" s="19">
        <f>IFERROR(HLOOKUP(KT$1,'Nakladova matice_2018'!$A$1:$IW$188,97,FALSE),0)</f>
        <v>0</v>
      </c>
      <c r="KU124" s="19">
        <f>IFERROR(HLOOKUP(KU$1,'Nakladova matice_2018'!$A$1:$IW$188,97,FALSE),0)</f>
        <v>1186818</v>
      </c>
      <c r="KV124" s="19">
        <f>IFERROR(HLOOKUP(KV$1,'Nakladova matice_2018'!$A$1:$IW$188,97,FALSE),0)</f>
        <v>0</v>
      </c>
      <c r="KW124" s="19">
        <f>IFERROR(HLOOKUP(KW$1,'Nakladova matice_2018'!$A$1:$IW$188,97,FALSE),0)</f>
        <v>1129565</v>
      </c>
      <c r="KX124" s="19">
        <f>IFERROR(HLOOKUP(KX$1,'Nakladova matice_2018'!$A$1:$IW$188,97,FALSE),0)</f>
        <v>111096</v>
      </c>
      <c r="KY124" s="19">
        <f>IFERROR(HLOOKUP(KY$1,'Nakladova matice_2018'!$A$1:$IW$188,97,FALSE),0)</f>
        <v>0</v>
      </c>
      <c r="KZ124" s="19">
        <f>IFERROR(HLOOKUP(KZ$1,'Nakladova matice_2018'!$A$1:$IW$188,97,FALSE),0)</f>
        <v>8315414</v>
      </c>
      <c r="LA124" s="19">
        <f>IFERROR(HLOOKUP(LA$1,'Nakladova matice_2018'!$A$1:$IW$188,97,FALSE),0)</f>
        <v>0</v>
      </c>
      <c r="LB124" s="19">
        <f>IFERROR(HLOOKUP(LB$1,'Nakladova matice_2018'!$A$1:$IW$188,97,FALSE),0)</f>
        <v>991070</v>
      </c>
      <c r="LC124" s="19">
        <f>IFERROR(HLOOKUP(LC$1,'Nakladova matice_2018'!$A$1:$IW$188,97,FALSE),0)</f>
        <v>423706</v>
      </c>
      <c r="LD124" s="19">
        <f>IFERROR(HLOOKUP(LD$1,'Nakladova matice_2018'!$A$1:$IW$188,97,FALSE),0)</f>
        <v>897451</v>
      </c>
      <c r="LE124" s="19">
        <f>IFERROR(HLOOKUP(LE$1,'Nakladova matice_2018'!$A$1:$IW$188,97,FALSE),0)</f>
        <v>668694</v>
      </c>
      <c r="LF124" s="19">
        <f>IFERROR(HLOOKUP(LF$1,'Nakladova matice_2018'!$A$1:$IW$188,97,FALSE),0)</f>
        <v>482208</v>
      </c>
      <c r="LG124" s="19">
        <f>IFERROR(HLOOKUP(LG$1,'Nakladova matice_2018'!$A$1:$IW$188,97,FALSE),0)</f>
        <v>404287</v>
      </c>
      <c r="LH124" s="19">
        <f>IFERROR(HLOOKUP(LH$1,'Nakladova matice_2018'!$A$1:$IW$188,97,FALSE),0)</f>
        <v>147802</v>
      </c>
      <c r="LI124" s="19">
        <f>IFERROR(HLOOKUP(LI$1,'Nakladova matice_2018'!$A$1:$IW$188,97,FALSE),0)</f>
        <v>69334</v>
      </c>
      <c r="LJ124" s="19">
        <f>IFERROR(HLOOKUP(LJ$1,'Nakladova matice_2018'!$A$1:$IW$188,97,FALSE),0)</f>
        <v>28665</v>
      </c>
      <c r="LK124" s="19">
        <f>IFERROR(HLOOKUP(LK$1,'Nakladova matice_2018'!$A$1:$IW$188,97,FALSE),0)</f>
        <v>0</v>
      </c>
      <c r="LL124" s="19">
        <f>IFERROR(HLOOKUP(LL$1,'Nakladova matice_2018'!$A$1:$IW$188,97,FALSE),0)</f>
        <v>83714</v>
      </c>
      <c r="LM124" s="19">
        <f>IFERROR(HLOOKUP(LM$1,'Nakladova matice_2018'!$A$1:$IW$188,97,FALSE),0)</f>
        <v>87181</v>
      </c>
      <c r="LN124" s="19">
        <f>IFERROR(HLOOKUP(LN$1,'Nakladova matice_2018'!$A$1:$IW$188,97,FALSE),0)</f>
        <v>0</v>
      </c>
      <c r="LO124" s="19">
        <f>IFERROR(HLOOKUP(LO$1,'Nakladova matice_2018'!$A$1:$IW$188,97,FALSE),0)</f>
        <v>826331</v>
      </c>
      <c r="LP124" s="19">
        <f>IFERROR(HLOOKUP(LP$1,'Nakladova matice_2018'!$A$1:$IW$188,97,FALSE),0)</f>
        <v>0</v>
      </c>
      <c r="LQ124" s="19">
        <f>IFERROR(HLOOKUP(LQ$1,'Nakladova matice_2018'!$A$1:$IW$188,97,FALSE),0)</f>
        <v>0</v>
      </c>
      <c r="LR124" s="19">
        <f>IFERROR(HLOOKUP(LR$1,'Nakladova matice_2018'!$A$1:$IW$188,97,FALSE),0)</f>
        <v>0</v>
      </c>
      <c r="LS124" s="19">
        <f>IFERROR(HLOOKUP(LS$1,'Nakladova matice_2018'!$A$1:$IW$188,97,FALSE),0)</f>
        <v>836055</v>
      </c>
      <c r="LT124" s="19">
        <f>IFERROR(HLOOKUP(LT$1,'Nakladova matice_2018'!$A$1:$IW$188,97,FALSE),0)</f>
        <v>2082566</v>
      </c>
      <c r="LU124" s="19">
        <f>IFERROR(HLOOKUP(LU$1,'Nakladova matice_2018'!$A$1:$IW$188,97,FALSE),0)</f>
        <v>0</v>
      </c>
      <c r="LV124" s="19">
        <f>IFERROR(HLOOKUP(LV$1,'Nakladova matice_2018'!$A$1:$IW$188,97,FALSE),0)</f>
        <v>0</v>
      </c>
      <c r="LW124" s="19">
        <f>IFERROR(HLOOKUP(LW$1,'Nakladova matice_2018'!$A$1:$IW$188,97,FALSE),0)</f>
        <v>0</v>
      </c>
      <c r="LX124" s="19">
        <f>IFERROR(HLOOKUP(LX$1,'Nakladova matice_2018'!$A$1:$IW$188,97,FALSE),0)</f>
        <v>36775</v>
      </c>
      <c r="LY124" s="19">
        <f>IFERROR(HLOOKUP(LY$1,'Nakladova matice_2018'!$A$1:$IW$188,97,FALSE),0)</f>
        <v>0</v>
      </c>
      <c r="LZ124" s="19">
        <f>IFERROR(HLOOKUP(LZ$1,'Nakladova matice_2018'!$A$1:$IW$188,97,FALSE),0)</f>
        <v>443938</v>
      </c>
      <c r="MA124" s="19">
        <f>IFERROR(HLOOKUP(MA$1,'Nakladova matice_2018'!$A$1:$IW$188,97,FALSE),0)</f>
        <v>194256</v>
      </c>
      <c r="MB124" s="19">
        <f>IFERROR(HLOOKUP(MB$1,'Nakladova matice_2018'!$A$1:$IW$188,97,FALSE),0)</f>
        <v>0</v>
      </c>
      <c r="MC124" s="19">
        <f>IFERROR(HLOOKUP(MC$1,'Nakladova matice_2018'!$A$1:$IW$188,97,FALSE),0)</f>
        <v>0</v>
      </c>
      <c r="MD124" s="19">
        <f>IFERROR(HLOOKUP(MD$1,'Nakladova matice_2018'!$A$1:$IW$188,97,FALSE),0)</f>
        <v>0</v>
      </c>
      <c r="ME124" s="19">
        <f>IFERROR(HLOOKUP(ME$1,'Nakladova matice_2018'!$A$1:$IW$188,97,FALSE),0)</f>
        <v>725083</v>
      </c>
      <c r="MF124" s="19">
        <f>IFERROR(HLOOKUP(MF$1,'Nakladova matice_2018'!$A$1:$IW$188,97,FALSE),0)</f>
        <v>1279146</v>
      </c>
      <c r="MG124" s="19">
        <f>IFERROR(HLOOKUP(MG$1,'Nakladova matice_2018'!$A$1:$IW$188,97,FALSE),0)</f>
        <v>0</v>
      </c>
      <c r="MH124" s="19">
        <f>IFERROR(HLOOKUP(MH$1,'Nakladova matice_2018'!$A$1:$IW$188,97,FALSE),0)</f>
        <v>0</v>
      </c>
      <c r="MI124" s="19">
        <f>IFERROR(HLOOKUP(MI$1,'Nakladova matice_2018'!$A$1:$IW$188,97,FALSE),0)</f>
        <v>0</v>
      </c>
      <c r="MJ124" s="19">
        <f>IFERROR(HLOOKUP(MJ$1,'Nakladova matice_2018'!$A$1:$IW$188,97,FALSE),0)</f>
        <v>0</v>
      </c>
      <c r="MK124" s="19">
        <f>IFERROR(HLOOKUP(MK$1,'Nakladova matice_2018'!$A$1:$IW$188,97,FALSE),0)</f>
        <v>5939</v>
      </c>
      <c r="ML124" s="19">
        <f>IFERROR(HLOOKUP(ML$1,'Nakladova matice_2018'!$A$1:$IW$188,97,FALSE),0)</f>
        <v>0</v>
      </c>
      <c r="MM124" s="19">
        <f>IFERROR(HLOOKUP(MM$1,'Nakladova matice_2018'!$A$1:$IW$188,97,FALSE),0)</f>
        <v>752993</v>
      </c>
      <c r="MN124" s="19">
        <f>IFERROR(HLOOKUP(MN$1,'Nakladova matice_2018'!$A$1:$IW$188,97,FALSE),0)</f>
        <v>0</v>
      </c>
      <c r="MO124" s="20">
        <f t="shared" si="85"/>
        <v>238875945</v>
      </c>
      <c r="MP124" s="20">
        <f>MO124-'Nakladova matice_2018'!IX97</f>
        <v>0</v>
      </c>
    </row>
    <row r="125" spans="1:354" x14ac:dyDescent="0.2">
      <c r="A125" s="27">
        <v>524013</v>
      </c>
      <c r="B125" s="21" t="s">
        <v>519</v>
      </c>
      <c r="C125" s="53">
        <v>1</v>
      </c>
      <c r="D125" s="19">
        <f>IFERROR(HLOOKUP(D$1,'Nakladova matice_2018'!$A$1:$IW$188,98,FALSE),0)</f>
        <v>0</v>
      </c>
      <c r="E125" s="19">
        <f>IFERROR(HLOOKUP(E$1,'Nakladova matice_2018'!$A$1:$IW$188,98,FALSE),0)</f>
        <v>0</v>
      </c>
      <c r="F125" s="19">
        <f>IFERROR(HLOOKUP(F$1,'Nakladova matice_2018'!$A$1:$IW$188,98,FALSE),0)</f>
        <v>0</v>
      </c>
      <c r="G125" s="19">
        <f>IFERROR(HLOOKUP(G$1,'Nakladova matice_2018'!$A$1:$IW$188,98,FALSE),0)</f>
        <v>0</v>
      </c>
      <c r="H125" s="19">
        <f>IFERROR(HLOOKUP(H$1,'Nakladova matice_2018'!$A$1:$IW$188,98,FALSE),0)</f>
        <v>0</v>
      </c>
      <c r="I125" s="19">
        <f>IFERROR(HLOOKUP(I$1,'Nakladova matice_2018'!$A$1:$IW$188,98,FALSE),0)</f>
        <v>0</v>
      </c>
      <c r="J125" s="19">
        <f>IFERROR(HLOOKUP(J$1,'Nakladova matice_2018'!$A$1:$IW$188,98,FALSE),0)</f>
        <v>0</v>
      </c>
      <c r="K125" s="19">
        <f>IFERROR(HLOOKUP(K$1,'Nakladova matice_2018'!$A$1:$IW$188,98,FALSE),0)</f>
        <v>0</v>
      </c>
      <c r="L125" s="19">
        <f>IFERROR(HLOOKUP(L$1,'Nakladova matice_2018'!$A$1:$IW$188,98,FALSE),0)</f>
        <v>0</v>
      </c>
      <c r="M125" s="19">
        <f>IFERROR(HLOOKUP(M$1,'Nakladova matice_2018'!$A$1:$IW$188,98,FALSE),0)</f>
        <v>0</v>
      </c>
      <c r="N125" s="19">
        <f>IFERROR(HLOOKUP(N$1,'Nakladova matice_2018'!$A$1:$IW$188,98,FALSE),0)</f>
        <v>0</v>
      </c>
      <c r="O125" s="19">
        <f>IFERROR(HLOOKUP(O$1,'Nakladova matice_2018'!$A$1:$IW$188,98,FALSE),0)</f>
        <v>0</v>
      </c>
      <c r="P125" s="19">
        <f>IFERROR(HLOOKUP(P$1,'Nakladova matice_2018'!$A$1:$IW$188,98,FALSE),0)</f>
        <v>0</v>
      </c>
      <c r="Q125" s="19">
        <f>IFERROR(HLOOKUP(Q$1,'Nakladova matice_2018'!$A$1:$IW$188,98,FALSE),0)</f>
        <v>0</v>
      </c>
      <c r="R125" s="19">
        <f>IFERROR(HLOOKUP(R$1,'Nakladova matice_2018'!$A$1:$IW$188,98,FALSE),0)</f>
        <v>0</v>
      </c>
      <c r="S125" s="19">
        <f>IFERROR(HLOOKUP(S$1,'Nakladova matice_2018'!$A$1:$IW$188,98,FALSE),0)</f>
        <v>-17360</v>
      </c>
      <c r="T125" s="19">
        <f>IFERROR(HLOOKUP(T$1,'Nakladova matice_2018'!$A$1:$IW$188,98,FALSE),0)</f>
        <v>0</v>
      </c>
      <c r="U125" s="19">
        <f>IFERROR(HLOOKUP(U$1,'Nakladova matice_2018'!$A$1:$IW$188,98,FALSE),0)</f>
        <v>0</v>
      </c>
      <c r="V125" s="19">
        <f>IFERROR(HLOOKUP(V$1,'Nakladova matice_2018'!$A$1:$IW$188,98,FALSE),0)</f>
        <v>0</v>
      </c>
      <c r="W125" s="19">
        <f>IFERROR(HLOOKUP(W$1,'Nakladova matice_2018'!$A$1:$IW$188,98,FALSE),0)</f>
        <v>0</v>
      </c>
      <c r="X125" s="19">
        <f>IFERROR(HLOOKUP(X$1,'Nakladova matice_2018'!$A$1:$IW$188,98,FALSE),0)</f>
        <v>0</v>
      </c>
      <c r="Y125" s="19">
        <f>IFERROR(HLOOKUP(Y$1,'Nakladova matice_2018'!$A$1:$IW$188,98,FALSE),0)</f>
        <v>0</v>
      </c>
      <c r="Z125" s="19">
        <f>IFERROR(HLOOKUP(Z$1,'Nakladova matice_2018'!$A$1:$IW$188,98,FALSE),0)</f>
        <v>0</v>
      </c>
      <c r="AA125" s="19">
        <f>IFERROR(HLOOKUP(AA$1,'Nakladova matice_2018'!$A$1:$IW$188,98,FALSE),0)</f>
        <v>0</v>
      </c>
      <c r="AB125" s="19">
        <f>IFERROR(HLOOKUP(AB$1,'Nakladova matice_2018'!$A$1:$IW$188,98,FALSE),0)</f>
        <v>0</v>
      </c>
      <c r="AC125" s="19">
        <f>IFERROR(HLOOKUP(AC$1,'Nakladova matice_2018'!$A$1:$IW$188,98,FALSE),0)</f>
        <v>0</v>
      </c>
      <c r="AD125" s="19">
        <f>IFERROR(HLOOKUP(AD$1,'Nakladova matice_2018'!$A$1:$IW$188,98,FALSE),0)</f>
        <v>0</v>
      </c>
      <c r="AE125" s="19">
        <f>IFERROR(HLOOKUP(AE$1,'Nakladova matice_2018'!$A$1:$IW$188,98,FALSE),0)</f>
        <v>0</v>
      </c>
      <c r="AF125" s="19">
        <f>IFERROR(HLOOKUP(AF$1,'Nakladova matice_2018'!$A$1:$IW$188,98,FALSE),0)</f>
        <v>0</v>
      </c>
      <c r="AG125" s="19">
        <f>IFERROR(HLOOKUP(AG$1,'Nakladova matice_2018'!$A$1:$IW$188,98,FALSE),0)</f>
        <v>0</v>
      </c>
      <c r="AH125" s="19">
        <f>IFERROR(HLOOKUP(AH$1,'Nakladova matice_2018'!$A$1:$IW$188,98,FALSE),0)</f>
        <v>0</v>
      </c>
      <c r="AI125" s="19">
        <f>IFERROR(HLOOKUP(AI$1,'Nakladova matice_2018'!$A$1:$IW$188,98,FALSE),0)</f>
        <v>0</v>
      </c>
      <c r="AJ125" s="19">
        <f>IFERROR(HLOOKUP(AJ$1,'Nakladova matice_2018'!$A$1:$IW$188,98,FALSE),0)</f>
        <v>0</v>
      </c>
      <c r="AK125" s="19">
        <f>IFERROR(HLOOKUP(AK$1,'Nakladova matice_2018'!$A$1:$IW$188,98,FALSE),0)</f>
        <v>0</v>
      </c>
      <c r="AL125" s="19">
        <f>IFERROR(HLOOKUP(AL$1,'Nakladova matice_2018'!$A$1:$IW$188,98,FALSE),0)</f>
        <v>0</v>
      </c>
      <c r="AM125" s="19">
        <f>IFERROR(HLOOKUP(AM$1,'Nakladova matice_2018'!$A$1:$IW$188,98,FALSE),0)</f>
        <v>0</v>
      </c>
      <c r="AN125" s="19">
        <f>IFERROR(HLOOKUP(AN$1,'Nakladova matice_2018'!$A$1:$IW$188,98,FALSE),0)</f>
        <v>0</v>
      </c>
      <c r="AO125" s="19">
        <f>IFERROR(HLOOKUP(AO$1,'Nakladova matice_2018'!$A$1:$IW$188,98,FALSE),0)</f>
        <v>0</v>
      </c>
      <c r="AP125" s="19">
        <f>IFERROR(HLOOKUP(AP$1,'Nakladova matice_2018'!$A$1:$IW$188,98,FALSE),0)</f>
        <v>0</v>
      </c>
      <c r="AQ125" s="19">
        <f>IFERROR(HLOOKUP(AQ$1,'Nakladova matice_2018'!$A$1:$IW$188,98,FALSE),0)</f>
        <v>0</v>
      </c>
      <c r="AR125" s="19">
        <f>IFERROR(HLOOKUP(AR$1,'Nakladova matice_2018'!$A$1:$IW$188,98,FALSE),0)</f>
        <v>0</v>
      </c>
      <c r="AS125" s="19">
        <f>IFERROR(HLOOKUP(AS$1,'Nakladova matice_2018'!$A$1:$IW$188,98,FALSE),0)</f>
        <v>0</v>
      </c>
      <c r="AT125" s="19">
        <f>IFERROR(HLOOKUP(AT$1,'Nakladova matice_2018'!$A$1:$IW$188,98,FALSE),0)</f>
        <v>0</v>
      </c>
      <c r="AU125" s="19">
        <f>IFERROR(HLOOKUP(AU$1,'Nakladova matice_2018'!$A$1:$IW$188,98,FALSE),0)</f>
        <v>0</v>
      </c>
      <c r="AV125" s="19">
        <f>IFERROR(HLOOKUP(AV$1,'Nakladova matice_2018'!$A$1:$IW$188,98,FALSE),0)</f>
        <v>0</v>
      </c>
      <c r="AW125" s="19">
        <f>IFERROR(HLOOKUP(AW$1,'Nakladova matice_2018'!$A$1:$IW$188,98,FALSE),0)</f>
        <v>0</v>
      </c>
      <c r="AX125" s="19">
        <f>IFERROR(HLOOKUP(AX$1,'Nakladova matice_2018'!$A$1:$IW$188,98,FALSE),0)</f>
        <v>0</v>
      </c>
      <c r="AY125" s="19">
        <f>IFERROR(HLOOKUP(AY$1,'Nakladova matice_2018'!$A$1:$IW$188,98,FALSE),0)</f>
        <v>0</v>
      </c>
      <c r="AZ125" s="19">
        <f>IFERROR(HLOOKUP(AZ$1,'Nakladova matice_2018'!$A$1:$IW$188,98,FALSE),0)</f>
        <v>0</v>
      </c>
      <c r="BA125" s="19">
        <f>IFERROR(HLOOKUP(BA$1,'Nakladova matice_2018'!$A$1:$IW$188,98,FALSE),0)</f>
        <v>0</v>
      </c>
      <c r="BB125" s="19">
        <f>IFERROR(HLOOKUP(BB$1,'Nakladova matice_2018'!$A$1:$IW$188,98,FALSE),0)</f>
        <v>0</v>
      </c>
      <c r="BC125" s="19">
        <f>IFERROR(HLOOKUP(BC$1,'Nakladova matice_2018'!$A$1:$IW$188,98,FALSE),0)</f>
        <v>0</v>
      </c>
      <c r="BD125" s="19">
        <f>IFERROR(HLOOKUP(BD$1,'Nakladova matice_2018'!$A$1:$IW$188,98,FALSE),0)</f>
        <v>0</v>
      </c>
      <c r="BE125" s="19">
        <f>IFERROR(HLOOKUP(BE$1,'Nakladova matice_2018'!$A$1:$IW$188,98,FALSE),0)</f>
        <v>0</v>
      </c>
      <c r="BF125" s="19">
        <f>IFERROR(HLOOKUP(BF$1,'Nakladova matice_2018'!$A$1:$IW$188,98,FALSE),0)</f>
        <v>0</v>
      </c>
      <c r="BG125" s="19">
        <f>IFERROR(HLOOKUP(BG$1,'Nakladova matice_2018'!$A$1:$IW$188,98,FALSE),0)</f>
        <v>0</v>
      </c>
      <c r="BH125" s="19">
        <f>IFERROR(HLOOKUP(BH$1,'Nakladova matice_2018'!$A$1:$IW$188,98,FALSE),0)</f>
        <v>0</v>
      </c>
      <c r="BI125" s="19">
        <f>IFERROR(HLOOKUP(BI$1,'Nakladova matice_2018'!$A$1:$IW$188,98,FALSE),0)</f>
        <v>0</v>
      </c>
      <c r="BJ125" s="19">
        <f>IFERROR(HLOOKUP(BJ$1,'Nakladova matice_2018'!$A$1:$IW$188,98,FALSE),0)</f>
        <v>0</v>
      </c>
      <c r="BK125" s="19">
        <f>IFERROR(HLOOKUP(BK$1,'Nakladova matice_2018'!$A$1:$IW$188,98,FALSE),0)</f>
        <v>0</v>
      </c>
      <c r="BL125" s="19">
        <f>IFERROR(HLOOKUP(BL$1,'Nakladova matice_2018'!$A$1:$IW$188,98,FALSE),0)</f>
        <v>0</v>
      </c>
      <c r="BM125" s="19">
        <f>IFERROR(HLOOKUP(BM$1,'Nakladova matice_2018'!$A$1:$IW$188,98,FALSE),0)</f>
        <v>0</v>
      </c>
      <c r="BN125" s="19">
        <f>IFERROR(HLOOKUP(BN$1,'Nakladova matice_2018'!$A$1:$IW$188,98,FALSE),0)</f>
        <v>0</v>
      </c>
      <c r="BO125" s="19">
        <f>IFERROR(HLOOKUP(BO$1,'Nakladova matice_2018'!$A$1:$IW$188,98,FALSE),0)</f>
        <v>0</v>
      </c>
      <c r="BP125" s="19">
        <f>IFERROR(HLOOKUP(BP$1,'Nakladova matice_2018'!$A$1:$IW$188,98,FALSE),0)</f>
        <v>0</v>
      </c>
      <c r="BQ125" s="19">
        <f>IFERROR(HLOOKUP(BQ$1,'Nakladova matice_2018'!$A$1:$IW$188,98,FALSE),0)</f>
        <v>0</v>
      </c>
      <c r="BR125" s="19">
        <f>IFERROR(HLOOKUP(BR$1,'Nakladova matice_2018'!$A$1:$IW$188,98,FALSE),0)</f>
        <v>0</v>
      </c>
      <c r="BS125" s="19">
        <f>IFERROR(HLOOKUP(BS$1,'Nakladova matice_2018'!$A$1:$IW$188,98,FALSE),0)</f>
        <v>0</v>
      </c>
      <c r="BT125" s="19">
        <f>IFERROR(HLOOKUP(BT$1,'Nakladova matice_2018'!$A$1:$IW$188,98,FALSE),0)</f>
        <v>0</v>
      </c>
      <c r="BU125" s="19">
        <f>IFERROR(HLOOKUP(BU$1,'Nakladova matice_2018'!$A$1:$IW$188,98,FALSE),0)</f>
        <v>0</v>
      </c>
      <c r="BV125" s="19">
        <f>IFERROR(HLOOKUP(BV$1,'Nakladova matice_2018'!$A$1:$IW$188,98,FALSE),0)</f>
        <v>0</v>
      </c>
      <c r="BW125" s="19">
        <f>IFERROR(HLOOKUP(BW$1,'Nakladova matice_2018'!$A$1:$IW$188,98,FALSE),0)</f>
        <v>0</v>
      </c>
      <c r="BX125" s="19">
        <f>IFERROR(HLOOKUP(BX$1,'Nakladova matice_2018'!$A$1:$IW$188,98,FALSE),0)</f>
        <v>0</v>
      </c>
      <c r="BY125" s="19">
        <f>IFERROR(HLOOKUP(BY$1,'Nakladova matice_2018'!$A$1:$IW$188,98,FALSE),0)</f>
        <v>0</v>
      </c>
      <c r="BZ125" s="19">
        <f>IFERROR(HLOOKUP(BZ$1,'Nakladova matice_2018'!$A$1:$IW$188,98,FALSE),0)</f>
        <v>0</v>
      </c>
      <c r="CA125" s="19">
        <f>IFERROR(HLOOKUP(CA$1,'Nakladova matice_2018'!$A$1:$IW$188,98,FALSE),0)</f>
        <v>0</v>
      </c>
      <c r="CB125" s="19">
        <f>IFERROR(HLOOKUP(CB$1,'Nakladova matice_2018'!$A$1:$IW$188,98,FALSE),0)</f>
        <v>0</v>
      </c>
      <c r="CC125" s="19">
        <f>IFERROR(HLOOKUP(CC$1,'Nakladova matice_2018'!$A$1:$IW$188,98,FALSE),0)</f>
        <v>0</v>
      </c>
      <c r="CD125" s="19">
        <f>IFERROR(HLOOKUP(CD$1,'Nakladova matice_2018'!$A$1:$IW$188,98,FALSE),0)</f>
        <v>0</v>
      </c>
      <c r="CE125" s="19">
        <f>IFERROR(HLOOKUP(CE$1,'Nakladova matice_2018'!$A$1:$IW$188,98,FALSE),0)</f>
        <v>0</v>
      </c>
      <c r="CF125" s="19">
        <f>IFERROR(HLOOKUP(CF$1,'Nakladova matice_2018'!$A$1:$IW$188,98,FALSE),0)</f>
        <v>0</v>
      </c>
      <c r="CG125" s="19">
        <f>IFERROR(HLOOKUP(CG$1,'Nakladova matice_2018'!$A$1:$IW$188,98,FALSE),0)</f>
        <v>0</v>
      </c>
      <c r="CH125" s="19">
        <f>IFERROR(HLOOKUP(CH$1,'Nakladova matice_2018'!$A$1:$IW$188,98,FALSE),0)</f>
        <v>0</v>
      </c>
      <c r="CI125" s="19">
        <f>IFERROR(HLOOKUP(CI$1,'Nakladova matice_2018'!$A$1:$IW$188,98,FALSE),0)</f>
        <v>0</v>
      </c>
      <c r="CJ125" s="19">
        <f>IFERROR(HLOOKUP(CJ$1,'Nakladova matice_2018'!$A$1:$IW$188,98,FALSE),0)</f>
        <v>0</v>
      </c>
      <c r="CK125" s="19">
        <f>IFERROR(HLOOKUP(CK$1,'Nakladova matice_2018'!$A$1:$IW$188,98,FALSE),0)</f>
        <v>0</v>
      </c>
      <c r="CL125" s="19">
        <f>IFERROR(HLOOKUP(CL$1,'Nakladova matice_2018'!$A$1:$IW$188,98,FALSE),0)</f>
        <v>0</v>
      </c>
      <c r="CM125" s="19">
        <f>IFERROR(HLOOKUP(CM$1,'Nakladova matice_2018'!$A$1:$IW$188,98,FALSE),0)</f>
        <v>0</v>
      </c>
      <c r="CN125" s="19">
        <f>IFERROR(HLOOKUP(CN$1,'Nakladova matice_2018'!$A$1:$IW$188,98,FALSE),0)</f>
        <v>0</v>
      </c>
      <c r="CO125" s="19">
        <f>IFERROR(HLOOKUP(CO$1,'Nakladova matice_2018'!$A$1:$IW$188,98,FALSE),0)</f>
        <v>0</v>
      </c>
      <c r="CP125" s="19">
        <f>IFERROR(HLOOKUP(CP$1,'Nakladova matice_2018'!$A$1:$IW$188,98,FALSE),0)</f>
        <v>0</v>
      </c>
      <c r="CQ125" s="19">
        <f>IFERROR(HLOOKUP(CQ$1,'Nakladova matice_2018'!$A$1:$IW$188,98,FALSE),0)</f>
        <v>0</v>
      </c>
      <c r="CR125" s="19">
        <f>IFERROR(HLOOKUP(CR$1,'Nakladova matice_2018'!$A$1:$IW$188,98,FALSE),0)</f>
        <v>0</v>
      </c>
      <c r="CS125" s="19">
        <f>IFERROR(HLOOKUP(CS$1,'Nakladova matice_2018'!$A$1:$IW$188,98,FALSE),0)</f>
        <v>0</v>
      </c>
      <c r="CT125" s="19">
        <f>IFERROR(HLOOKUP(CT$1,'Nakladova matice_2018'!$A$1:$IW$188,98,FALSE),0)</f>
        <v>0</v>
      </c>
      <c r="CU125" s="19">
        <f>IFERROR(HLOOKUP(CU$1,'Nakladova matice_2018'!$A$1:$IW$188,98,FALSE),0)</f>
        <v>0</v>
      </c>
      <c r="CV125" s="19">
        <f>IFERROR(HLOOKUP(CV$1,'Nakladova matice_2018'!$A$1:$IW$188,98,FALSE),0)</f>
        <v>0</v>
      </c>
      <c r="CW125" s="19">
        <f>IFERROR(HLOOKUP(CW$1,'Nakladova matice_2018'!$A$1:$IW$188,98,FALSE),0)</f>
        <v>0</v>
      </c>
      <c r="CX125" s="19">
        <f>IFERROR(HLOOKUP(CX$1,'Nakladova matice_2018'!$A$1:$IW$188,98,FALSE),0)</f>
        <v>0</v>
      </c>
      <c r="CY125" s="19">
        <f>IFERROR(HLOOKUP(CY$1,'Nakladova matice_2018'!$A$1:$IW$188,98,FALSE),0)</f>
        <v>0</v>
      </c>
      <c r="CZ125" s="19">
        <f>IFERROR(HLOOKUP(CZ$1,'Nakladova matice_2018'!$A$1:$IW$188,98,FALSE),0)</f>
        <v>0</v>
      </c>
      <c r="DA125" s="19">
        <f>IFERROR(HLOOKUP(DA$1,'Nakladova matice_2018'!$A$1:$IW$188,98,FALSE),0)</f>
        <v>0</v>
      </c>
      <c r="DB125" s="19">
        <f>IFERROR(HLOOKUP(DB$1,'Nakladova matice_2018'!$A$1:$IW$188,98,FALSE),0)</f>
        <v>0</v>
      </c>
      <c r="DC125" s="19">
        <f>IFERROR(HLOOKUP(DC$1,'Nakladova matice_2018'!$A$1:$IW$188,98,FALSE),0)</f>
        <v>0</v>
      </c>
      <c r="DD125" s="19">
        <f>IFERROR(HLOOKUP(DD$1,'Nakladova matice_2018'!$A$1:$IW$188,98,FALSE),0)</f>
        <v>0</v>
      </c>
      <c r="DE125" s="19">
        <f>IFERROR(HLOOKUP(DE$1,'Nakladova matice_2018'!$A$1:$IW$188,98,FALSE),0)</f>
        <v>0</v>
      </c>
      <c r="DF125" s="19">
        <f>IFERROR(HLOOKUP(DF$1,'Nakladova matice_2018'!$A$1:$IW$188,98,FALSE),0)</f>
        <v>0</v>
      </c>
      <c r="DG125" s="19">
        <f>IFERROR(HLOOKUP(DG$1,'Nakladova matice_2018'!$A$1:$IW$188,98,FALSE),0)</f>
        <v>0</v>
      </c>
      <c r="DH125" s="19">
        <f>IFERROR(HLOOKUP(DH$1,'Nakladova matice_2018'!$A$1:$IW$188,98,FALSE),0)</f>
        <v>0</v>
      </c>
      <c r="DI125" s="19">
        <f>IFERROR(HLOOKUP(DI$1,'Nakladova matice_2018'!$A$1:$IW$188,98,FALSE),0)</f>
        <v>0</v>
      </c>
      <c r="DJ125" s="19">
        <f>IFERROR(HLOOKUP(DJ$1,'Nakladova matice_2018'!$A$1:$IW$188,98,FALSE),0)</f>
        <v>0</v>
      </c>
      <c r="DK125" s="19">
        <f>IFERROR(HLOOKUP(DK$1,'Nakladova matice_2018'!$A$1:$IW$188,98,FALSE),0)</f>
        <v>0</v>
      </c>
      <c r="DL125" s="19">
        <f>IFERROR(HLOOKUP(DL$1,'Nakladova matice_2018'!$A$1:$IW$188,98,FALSE),0)</f>
        <v>0</v>
      </c>
      <c r="DM125" s="19">
        <f>IFERROR(HLOOKUP(DM$1,'Nakladova matice_2018'!$A$1:$IW$188,98,FALSE),0)</f>
        <v>0</v>
      </c>
      <c r="DN125" s="19">
        <f>IFERROR(HLOOKUP(DN$1,'Nakladova matice_2018'!$A$1:$IW$188,98,FALSE),0)</f>
        <v>0</v>
      </c>
      <c r="DO125" s="19">
        <f>IFERROR(HLOOKUP(DO$1,'Nakladova matice_2018'!$A$1:$IW$188,98,FALSE),0)</f>
        <v>0</v>
      </c>
      <c r="DP125" s="19">
        <f>IFERROR(HLOOKUP(DP$1,'Nakladova matice_2018'!$A$1:$IW$188,98,FALSE),0)</f>
        <v>0</v>
      </c>
      <c r="DQ125" s="19">
        <f>IFERROR(HLOOKUP(DQ$1,'Nakladova matice_2018'!$A$1:$IW$188,98,FALSE),0)</f>
        <v>0</v>
      </c>
      <c r="DR125" s="19">
        <f>IFERROR(HLOOKUP(DR$1,'Nakladova matice_2018'!$A$1:$IW$188,98,FALSE),0)</f>
        <v>0</v>
      </c>
      <c r="DS125" s="19">
        <f>IFERROR(HLOOKUP(DS$1,'Nakladova matice_2018'!$A$1:$IW$188,98,FALSE),0)</f>
        <v>0</v>
      </c>
      <c r="DT125" s="19">
        <f>IFERROR(HLOOKUP(DT$1,'Nakladova matice_2018'!$A$1:$IW$188,98,FALSE),0)</f>
        <v>0</v>
      </c>
      <c r="DU125" s="19">
        <f>IFERROR(HLOOKUP(DU$1,'Nakladova matice_2018'!$A$1:$IW$188,98,FALSE),0)</f>
        <v>0</v>
      </c>
      <c r="DV125" s="19">
        <f>IFERROR(HLOOKUP(DV$1,'Nakladova matice_2018'!$A$1:$IW$188,98,FALSE),0)</f>
        <v>0</v>
      </c>
      <c r="DW125" s="19">
        <f>IFERROR(HLOOKUP(DW$1,'Nakladova matice_2018'!$A$1:$IW$188,98,FALSE),0)</f>
        <v>0</v>
      </c>
      <c r="DX125" s="19">
        <f>IFERROR(HLOOKUP(DX$1,'Nakladova matice_2018'!$A$1:$IW$188,98,FALSE),0)</f>
        <v>0</v>
      </c>
      <c r="DY125" s="19">
        <f>IFERROR(HLOOKUP(DY$1,'Nakladova matice_2018'!$A$1:$IW$188,98,FALSE),0)</f>
        <v>0</v>
      </c>
      <c r="DZ125" s="19">
        <f>IFERROR(HLOOKUP(DZ$1,'Nakladova matice_2018'!$A$1:$IW$188,98,FALSE),0)</f>
        <v>0</v>
      </c>
      <c r="EA125" s="19">
        <f>IFERROR(HLOOKUP(EA$1,'Nakladova matice_2018'!$A$1:$IW$188,98,FALSE),0)</f>
        <v>0</v>
      </c>
      <c r="EB125" s="19">
        <f>IFERROR(HLOOKUP(EB$1,'Nakladova matice_2018'!$A$1:$IW$188,98,FALSE),0)</f>
        <v>0</v>
      </c>
      <c r="EC125" s="19">
        <f>IFERROR(HLOOKUP(EC$1,'Nakladova matice_2018'!$A$1:$IW$188,98,FALSE),0)</f>
        <v>0</v>
      </c>
      <c r="ED125" s="19">
        <f>IFERROR(HLOOKUP(ED$1,'Nakladova matice_2018'!$A$1:$IW$188,98,FALSE),0)</f>
        <v>0</v>
      </c>
      <c r="EE125" s="19">
        <f>IFERROR(HLOOKUP(EE$1,'Nakladova matice_2018'!$A$1:$IW$188,98,FALSE),0)</f>
        <v>0</v>
      </c>
      <c r="EF125" s="19">
        <f>IFERROR(HLOOKUP(EF$1,'Nakladova matice_2018'!$A$1:$IW$188,98,FALSE),0)</f>
        <v>0</v>
      </c>
      <c r="EG125" s="19">
        <f>IFERROR(HLOOKUP(EG$1,'Nakladova matice_2018'!$A$1:$IW$188,98,FALSE),0)</f>
        <v>0</v>
      </c>
      <c r="EH125" s="19">
        <f>IFERROR(HLOOKUP(EH$1,'Nakladova matice_2018'!$A$1:$IW$188,98,FALSE),0)</f>
        <v>0</v>
      </c>
      <c r="EI125" s="19">
        <f>IFERROR(HLOOKUP(EI$1,'Nakladova matice_2018'!$A$1:$IW$188,98,FALSE),0)</f>
        <v>0</v>
      </c>
      <c r="EJ125" s="19">
        <f>IFERROR(HLOOKUP(EJ$1,'Nakladova matice_2018'!$A$1:$IW$188,98,FALSE),0)</f>
        <v>0</v>
      </c>
      <c r="EK125" s="19">
        <f>IFERROR(HLOOKUP(EK$1,'Nakladova matice_2018'!$A$1:$IW$188,98,FALSE),0)</f>
        <v>0</v>
      </c>
      <c r="EL125" s="19">
        <f>IFERROR(HLOOKUP(EL$1,'Nakladova matice_2018'!$A$1:$IW$188,98,FALSE),0)</f>
        <v>0</v>
      </c>
      <c r="EM125" s="19">
        <f>IFERROR(HLOOKUP(EM$1,'Nakladova matice_2018'!$A$1:$IW$188,98,FALSE),0)</f>
        <v>0</v>
      </c>
      <c r="EN125" s="19">
        <f>IFERROR(HLOOKUP(EN$1,'Nakladova matice_2018'!$A$1:$IW$188,98,FALSE),0)</f>
        <v>0</v>
      </c>
      <c r="EO125" s="19">
        <f>IFERROR(HLOOKUP(EO$1,'Nakladova matice_2018'!$A$1:$IW$188,98,FALSE),0)</f>
        <v>0</v>
      </c>
      <c r="EP125" s="19">
        <f>IFERROR(HLOOKUP(EP$1,'Nakladova matice_2018'!$A$1:$IW$188,98,FALSE),0)</f>
        <v>0</v>
      </c>
      <c r="EQ125" s="19">
        <f>IFERROR(HLOOKUP(EQ$1,'Nakladova matice_2018'!$A$1:$IW$188,98,FALSE),0)</f>
        <v>0</v>
      </c>
      <c r="ER125" s="19">
        <f>IFERROR(HLOOKUP(ER$1,'Nakladova matice_2018'!$A$1:$IW$188,98,FALSE),0)</f>
        <v>0</v>
      </c>
      <c r="ES125" s="19">
        <f>IFERROR(HLOOKUP(ES$1,'Nakladova matice_2018'!$A$1:$IW$188,98,FALSE),0)</f>
        <v>0</v>
      </c>
      <c r="ET125" s="19">
        <f>IFERROR(HLOOKUP(ET$1,'Nakladova matice_2018'!$A$1:$IW$188,98,FALSE),0)</f>
        <v>0</v>
      </c>
      <c r="EU125" s="19">
        <f>IFERROR(HLOOKUP(EU$1,'Nakladova matice_2018'!$A$1:$IW$188,98,FALSE),0)</f>
        <v>0</v>
      </c>
      <c r="EV125" s="19">
        <f>IFERROR(HLOOKUP(EV$1,'Nakladova matice_2018'!$A$1:$IW$188,98,FALSE),0)</f>
        <v>0</v>
      </c>
      <c r="EW125" s="19">
        <f>IFERROR(HLOOKUP(EW$1,'Nakladova matice_2018'!$A$1:$IW$188,98,FALSE),0)</f>
        <v>0</v>
      </c>
      <c r="EX125" s="19">
        <f>IFERROR(HLOOKUP(EX$1,'Nakladova matice_2018'!$A$1:$IW$188,98,FALSE),0)</f>
        <v>0</v>
      </c>
      <c r="EY125" s="19">
        <f>IFERROR(HLOOKUP(EY$1,'Nakladova matice_2018'!$A$1:$IW$188,98,FALSE),0)</f>
        <v>0</v>
      </c>
      <c r="EZ125" s="19">
        <f>IFERROR(HLOOKUP(EZ$1,'Nakladova matice_2018'!$A$1:$IW$188,98,FALSE),0)</f>
        <v>0</v>
      </c>
      <c r="FA125" s="19">
        <f>IFERROR(HLOOKUP(FA$1,'Nakladova matice_2018'!$A$1:$IW$188,98,FALSE),0)</f>
        <v>0</v>
      </c>
      <c r="FB125" s="19">
        <f>IFERROR(HLOOKUP(FB$1,'Nakladova matice_2018'!$A$1:$IW$188,98,FALSE),0)</f>
        <v>0</v>
      </c>
      <c r="FC125" s="19">
        <f>IFERROR(HLOOKUP(FC$1,'Nakladova matice_2018'!$A$1:$IW$188,98,FALSE),0)</f>
        <v>0</v>
      </c>
      <c r="FD125" s="19">
        <f>IFERROR(HLOOKUP(FD$1,'Nakladova matice_2018'!$A$1:$IW$188,98,FALSE),0)</f>
        <v>0</v>
      </c>
      <c r="FE125" s="19">
        <f>IFERROR(HLOOKUP(FE$1,'Nakladova matice_2018'!$A$1:$IW$188,98,FALSE),0)</f>
        <v>0</v>
      </c>
      <c r="FF125" s="19">
        <f>IFERROR(HLOOKUP(FF$1,'Nakladova matice_2018'!$A$1:$IW$188,98,FALSE),0)</f>
        <v>0</v>
      </c>
      <c r="FG125" s="19">
        <f>IFERROR(HLOOKUP(FG$1,'Nakladova matice_2018'!$A$1:$IW$188,98,FALSE),0)</f>
        <v>0</v>
      </c>
      <c r="FH125" s="19">
        <f>IFERROR(HLOOKUP(FH$1,'Nakladova matice_2018'!$A$1:$IW$188,98,FALSE),0)</f>
        <v>0</v>
      </c>
      <c r="FI125" s="19">
        <f>IFERROR(HLOOKUP(FI$1,'Nakladova matice_2018'!$A$1:$IW$188,98,FALSE),0)</f>
        <v>0</v>
      </c>
      <c r="FJ125" s="19">
        <f>IFERROR(HLOOKUP(FJ$1,'Nakladova matice_2018'!$A$1:$IW$188,98,FALSE),0)</f>
        <v>0</v>
      </c>
      <c r="FK125" s="19">
        <f>IFERROR(HLOOKUP(FK$1,'Nakladova matice_2018'!$A$1:$IW$188,98,FALSE),0)</f>
        <v>0</v>
      </c>
      <c r="FL125" s="19">
        <f>IFERROR(HLOOKUP(FL$1,'Nakladova matice_2018'!$A$1:$IW$188,98,FALSE),0)</f>
        <v>0</v>
      </c>
      <c r="FM125" s="19">
        <f>IFERROR(HLOOKUP(FM$1,'Nakladova matice_2018'!$A$1:$IW$188,98,FALSE),0)</f>
        <v>0</v>
      </c>
      <c r="FN125" s="19">
        <f>IFERROR(HLOOKUP(FN$1,'Nakladova matice_2018'!$A$1:$IW$188,98,FALSE),0)</f>
        <v>0</v>
      </c>
      <c r="FO125" s="19">
        <f>IFERROR(HLOOKUP(FO$1,'Nakladova matice_2018'!$A$1:$IW$188,98,FALSE),0)</f>
        <v>0</v>
      </c>
      <c r="FP125" s="19">
        <f>IFERROR(HLOOKUP(FP$1,'Nakladova matice_2018'!$A$1:$IW$188,98,FALSE),0)</f>
        <v>0</v>
      </c>
      <c r="FQ125" s="19">
        <f>IFERROR(HLOOKUP(FQ$1,'Nakladova matice_2018'!$A$1:$IW$188,98,FALSE),0)</f>
        <v>0</v>
      </c>
      <c r="FR125" s="19">
        <f>IFERROR(HLOOKUP(FR$1,'Nakladova matice_2018'!$A$1:$IW$188,98,FALSE),0)</f>
        <v>0</v>
      </c>
      <c r="FS125" s="19">
        <f>IFERROR(HLOOKUP(FS$1,'Nakladova matice_2018'!$A$1:$IW$188,98,FALSE),0)</f>
        <v>0</v>
      </c>
      <c r="FT125" s="19">
        <f>IFERROR(HLOOKUP(FT$1,'Nakladova matice_2018'!$A$1:$IW$188,98,FALSE),0)</f>
        <v>0</v>
      </c>
      <c r="FU125" s="19">
        <f>IFERROR(HLOOKUP(FU$1,'Nakladova matice_2018'!$A$1:$IW$188,98,FALSE),0)</f>
        <v>0</v>
      </c>
      <c r="FV125" s="19">
        <f>IFERROR(HLOOKUP(FV$1,'Nakladova matice_2018'!$A$1:$IW$188,98,FALSE),0)</f>
        <v>0</v>
      </c>
      <c r="FW125" s="19">
        <f>IFERROR(HLOOKUP(FW$1,'Nakladova matice_2018'!$A$1:$IW$188,98,FALSE),0)</f>
        <v>0</v>
      </c>
      <c r="FX125" s="19">
        <f>IFERROR(HLOOKUP(FX$1,'Nakladova matice_2018'!$A$1:$IW$188,98,FALSE),0)</f>
        <v>0</v>
      </c>
      <c r="FY125" s="19">
        <f>IFERROR(HLOOKUP(FY$1,'Nakladova matice_2018'!$A$1:$IW$188,98,FALSE),0)</f>
        <v>0</v>
      </c>
      <c r="FZ125" s="19">
        <f>IFERROR(HLOOKUP(FZ$1,'Nakladova matice_2018'!$A$1:$IW$188,98,FALSE),0)</f>
        <v>0</v>
      </c>
      <c r="GA125" s="19">
        <f>IFERROR(HLOOKUP(GA$1,'Nakladova matice_2018'!$A$1:$IW$188,98,FALSE),0)</f>
        <v>0</v>
      </c>
      <c r="GB125" s="19">
        <f>IFERROR(HLOOKUP(GB$1,'Nakladova matice_2018'!$A$1:$IW$188,98,FALSE),0)</f>
        <v>0</v>
      </c>
      <c r="GC125" s="19">
        <f>IFERROR(HLOOKUP(GC$1,'Nakladova matice_2018'!$A$1:$IW$188,98,FALSE),0)</f>
        <v>0</v>
      </c>
      <c r="GD125" s="19">
        <f>IFERROR(HLOOKUP(GD$1,'Nakladova matice_2018'!$A$1:$IW$188,98,FALSE),0)</f>
        <v>0</v>
      </c>
      <c r="GE125" s="19">
        <f>IFERROR(HLOOKUP(GE$1,'Nakladova matice_2018'!$A$1:$IW$188,98,FALSE),0)</f>
        <v>0</v>
      </c>
      <c r="GF125" s="19">
        <f>IFERROR(HLOOKUP(GF$1,'Nakladova matice_2018'!$A$1:$IW$188,98,FALSE),0)</f>
        <v>0</v>
      </c>
      <c r="GG125" s="19">
        <f>IFERROR(HLOOKUP(GG$1,'Nakladova matice_2018'!$A$1:$IW$188,98,FALSE),0)</f>
        <v>0</v>
      </c>
      <c r="GH125" s="19">
        <f>IFERROR(HLOOKUP(GH$1,'Nakladova matice_2018'!$A$1:$IW$188,98,FALSE),0)</f>
        <v>0</v>
      </c>
      <c r="GI125" s="19">
        <f>IFERROR(HLOOKUP(GI$1,'Nakladova matice_2018'!$A$1:$IW$188,98,FALSE),0)</f>
        <v>0</v>
      </c>
      <c r="GJ125" s="19">
        <f>IFERROR(HLOOKUP(GJ$1,'Nakladova matice_2018'!$A$1:$IW$188,98,FALSE),0)</f>
        <v>0</v>
      </c>
      <c r="GK125" s="19">
        <f>IFERROR(HLOOKUP(GK$1,'Nakladova matice_2018'!$A$1:$IW$188,98,FALSE),0)</f>
        <v>0</v>
      </c>
      <c r="GL125" s="19">
        <f>IFERROR(HLOOKUP(GL$1,'Nakladova matice_2018'!$A$1:$IW$188,98,FALSE),0)</f>
        <v>0</v>
      </c>
      <c r="GM125" s="19">
        <f>IFERROR(HLOOKUP(GM$1,'Nakladova matice_2018'!$A$1:$IW$188,98,FALSE),0)</f>
        <v>0</v>
      </c>
      <c r="GN125" s="19">
        <f>IFERROR(HLOOKUP(GN$1,'Nakladova matice_2018'!$A$1:$IW$188,98,FALSE),0)</f>
        <v>0</v>
      </c>
      <c r="GO125" s="19">
        <f>IFERROR(HLOOKUP(GO$1,'Nakladova matice_2018'!$A$1:$IW$188,98,FALSE),0)</f>
        <v>0</v>
      </c>
      <c r="GP125" s="19">
        <f>IFERROR(HLOOKUP(GP$1,'Nakladova matice_2018'!$A$1:$IW$188,98,FALSE),0)</f>
        <v>0</v>
      </c>
      <c r="GQ125" s="19">
        <f>IFERROR(HLOOKUP(GQ$1,'Nakladova matice_2018'!$A$1:$IW$188,98,FALSE),0)</f>
        <v>0</v>
      </c>
      <c r="GR125" s="19">
        <f>IFERROR(HLOOKUP(GR$1,'Nakladova matice_2018'!$A$1:$IW$188,98,FALSE),0)</f>
        <v>0</v>
      </c>
      <c r="GS125" s="19">
        <f>IFERROR(HLOOKUP(GS$1,'Nakladova matice_2018'!$A$1:$IW$188,98,FALSE),0)</f>
        <v>0</v>
      </c>
      <c r="GT125" s="19">
        <f>IFERROR(HLOOKUP(GT$1,'Nakladova matice_2018'!$A$1:$IW$188,98,FALSE),0)</f>
        <v>0</v>
      </c>
      <c r="GU125" s="19">
        <f>IFERROR(HLOOKUP(GU$1,'Nakladova matice_2018'!$A$1:$IW$188,98,FALSE),0)</f>
        <v>0</v>
      </c>
      <c r="GV125" s="19">
        <f>IFERROR(HLOOKUP(GV$1,'Nakladova matice_2018'!$A$1:$IW$188,98,FALSE),0)</f>
        <v>0</v>
      </c>
      <c r="GW125" s="19">
        <f>IFERROR(HLOOKUP(GW$1,'Nakladova matice_2018'!$A$1:$IW$188,98,FALSE),0)</f>
        <v>0</v>
      </c>
      <c r="GX125" s="19">
        <f>IFERROR(HLOOKUP(GX$1,'Nakladova matice_2018'!$A$1:$IW$188,98,FALSE),0)</f>
        <v>0</v>
      </c>
      <c r="GY125" s="19">
        <f>IFERROR(HLOOKUP(GY$1,'Nakladova matice_2018'!$A$1:$IW$188,98,FALSE),0)</f>
        <v>0</v>
      </c>
      <c r="GZ125" s="19">
        <f>IFERROR(HLOOKUP(GZ$1,'Nakladova matice_2018'!$A$1:$IW$188,98,FALSE),0)</f>
        <v>0</v>
      </c>
      <c r="HA125" s="19">
        <f>IFERROR(HLOOKUP(HA$1,'Nakladova matice_2018'!$A$1:$IW$188,98,FALSE),0)</f>
        <v>0</v>
      </c>
      <c r="HB125" s="19">
        <f>IFERROR(HLOOKUP(HB$1,'Nakladova matice_2018'!$A$1:$IW$188,98,FALSE),0)</f>
        <v>0</v>
      </c>
      <c r="HC125" s="19">
        <f>IFERROR(HLOOKUP(HC$1,'Nakladova matice_2018'!$A$1:$IW$188,98,FALSE),0)</f>
        <v>0</v>
      </c>
      <c r="HD125" s="19">
        <f>IFERROR(HLOOKUP(HD$1,'Nakladova matice_2018'!$A$1:$IW$188,98,FALSE),0)</f>
        <v>0</v>
      </c>
      <c r="HE125" s="19">
        <f>IFERROR(HLOOKUP(HE$1,'Nakladova matice_2018'!$A$1:$IW$188,98,FALSE),0)</f>
        <v>0</v>
      </c>
      <c r="HF125" s="19">
        <f>IFERROR(HLOOKUP(HF$1,'Nakladova matice_2018'!$A$1:$IW$188,98,FALSE),0)</f>
        <v>0</v>
      </c>
      <c r="HG125" s="19">
        <f>IFERROR(HLOOKUP(HG$1,'Nakladova matice_2018'!$A$1:$IW$188,98,FALSE),0)</f>
        <v>0</v>
      </c>
      <c r="HH125" s="19">
        <f>IFERROR(HLOOKUP(HH$1,'Nakladova matice_2018'!$A$1:$IW$188,98,FALSE),0)</f>
        <v>0</v>
      </c>
      <c r="HI125" s="19">
        <f>IFERROR(HLOOKUP(HI$1,'Nakladova matice_2018'!$A$1:$IW$188,98,FALSE),0)</f>
        <v>0</v>
      </c>
      <c r="HJ125" s="19">
        <f>IFERROR(HLOOKUP(HJ$1,'Nakladova matice_2018'!$A$1:$IW$188,98,FALSE),0)</f>
        <v>0</v>
      </c>
      <c r="HK125" s="19">
        <f>IFERROR(HLOOKUP(HK$1,'Nakladova matice_2018'!$A$1:$IW$188,98,FALSE),0)</f>
        <v>0</v>
      </c>
      <c r="HL125" s="19">
        <f>IFERROR(HLOOKUP(HL$1,'Nakladova matice_2018'!$A$1:$IW$188,98,FALSE),0)</f>
        <v>0</v>
      </c>
      <c r="HM125" s="19">
        <f>IFERROR(HLOOKUP(HM$1,'Nakladova matice_2018'!$A$1:$IW$188,98,FALSE),0)</f>
        <v>0</v>
      </c>
      <c r="HN125" s="19">
        <f>IFERROR(HLOOKUP(HN$1,'Nakladova matice_2018'!$A$1:$IW$188,98,FALSE),0)</f>
        <v>0</v>
      </c>
      <c r="HO125" s="19">
        <f>IFERROR(HLOOKUP(HO$1,'Nakladova matice_2018'!$A$1:$IW$188,98,FALSE),0)</f>
        <v>0</v>
      </c>
      <c r="HP125" s="19">
        <f>IFERROR(HLOOKUP(HP$1,'Nakladova matice_2018'!$A$1:$IW$188,98,FALSE),0)</f>
        <v>0</v>
      </c>
      <c r="HQ125" s="19">
        <f>IFERROR(HLOOKUP(HQ$1,'Nakladova matice_2018'!$A$1:$IW$188,98,FALSE),0)</f>
        <v>0</v>
      </c>
      <c r="HR125" s="19">
        <f>IFERROR(HLOOKUP(HR$1,'Nakladova matice_2018'!$A$1:$IW$188,98,FALSE),0)</f>
        <v>0</v>
      </c>
      <c r="HS125" s="19">
        <f>IFERROR(HLOOKUP(HS$1,'Nakladova matice_2018'!$A$1:$IW$188,98,FALSE),0)</f>
        <v>0</v>
      </c>
      <c r="HT125" s="19">
        <f>IFERROR(HLOOKUP(HT$1,'Nakladova matice_2018'!$A$1:$IW$188,98,FALSE),0)</f>
        <v>0</v>
      </c>
      <c r="HU125" s="19">
        <f>IFERROR(HLOOKUP(HU$1,'Nakladova matice_2018'!$A$1:$IW$188,98,FALSE),0)</f>
        <v>0</v>
      </c>
      <c r="HV125" s="19">
        <f>IFERROR(HLOOKUP(HV$1,'Nakladova matice_2018'!$A$1:$IW$188,98,FALSE),0)</f>
        <v>0</v>
      </c>
      <c r="HW125" s="19">
        <f>IFERROR(HLOOKUP(HW$1,'Nakladova matice_2018'!$A$1:$IW$188,98,FALSE),0)</f>
        <v>0</v>
      </c>
      <c r="HX125" s="19">
        <f>IFERROR(HLOOKUP(HX$1,'Nakladova matice_2018'!$A$1:$IW$188,98,FALSE),0)</f>
        <v>0</v>
      </c>
      <c r="HY125" s="19">
        <f>IFERROR(HLOOKUP(HY$1,'Nakladova matice_2018'!$A$1:$IW$188,98,FALSE),0)</f>
        <v>0</v>
      </c>
      <c r="HZ125" s="19">
        <f>IFERROR(HLOOKUP(HZ$1,'Nakladova matice_2018'!$A$1:$IW$188,98,FALSE),0)</f>
        <v>0</v>
      </c>
      <c r="IA125" s="19">
        <f>IFERROR(HLOOKUP(IA$1,'Nakladova matice_2018'!$A$1:$IW$188,98,FALSE),0)</f>
        <v>0</v>
      </c>
      <c r="IB125" s="19">
        <f>IFERROR(HLOOKUP(IB$1,'Nakladova matice_2018'!$A$1:$IW$188,98,FALSE),0)</f>
        <v>0</v>
      </c>
      <c r="IC125" s="19">
        <f>IFERROR(HLOOKUP(IC$1,'Nakladova matice_2018'!$A$1:$IW$188,98,FALSE),0)</f>
        <v>0</v>
      </c>
      <c r="ID125" s="19">
        <f>IFERROR(HLOOKUP(ID$1,'Nakladova matice_2018'!$A$1:$IW$188,98,FALSE),0)</f>
        <v>0</v>
      </c>
      <c r="IE125" s="19">
        <f>IFERROR(HLOOKUP(IE$1,'Nakladova matice_2018'!$A$1:$IW$188,98,FALSE),0)</f>
        <v>0</v>
      </c>
      <c r="IF125" s="19">
        <f>IFERROR(HLOOKUP(IF$1,'Nakladova matice_2018'!$A$1:$IW$188,98,FALSE),0)</f>
        <v>0</v>
      </c>
      <c r="IG125" s="19">
        <f>IFERROR(HLOOKUP(IG$1,'Nakladova matice_2018'!$A$1:$IW$188,98,FALSE),0)</f>
        <v>0</v>
      </c>
      <c r="IH125" s="19">
        <f>IFERROR(HLOOKUP(IH$1,'Nakladova matice_2018'!$A$1:$IW$188,98,FALSE),0)</f>
        <v>0</v>
      </c>
      <c r="II125" s="19">
        <f>IFERROR(HLOOKUP(II$1,'Nakladova matice_2018'!$A$1:$IW$188,98,FALSE),0)</f>
        <v>0</v>
      </c>
      <c r="IJ125" s="19">
        <f>IFERROR(HLOOKUP(IJ$1,'Nakladova matice_2018'!$A$1:$IW$188,98,FALSE),0)</f>
        <v>0</v>
      </c>
      <c r="IK125" s="19">
        <f>IFERROR(HLOOKUP(IK$1,'Nakladova matice_2018'!$A$1:$IW$188,98,FALSE),0)</f>
        <v>0</v>
      </c>
      <c r="IL125" s="19">
        <f>IFERROR(HLOOKUP(IL$1,'Nakladova matice_2018'!$A$1:$IW$188,98,FALSE),0)</f>
        <v>0</v>
      </c>
      <c r="IM125" s="19">
        <f>IFERROR(HLOOKUP(IM$1,'Nakladova matice_2018'!$A$1:$IW$188,98,FALSE),0)</f>
        <v>0</v>
      </c>
      <c r="IN125" s="19">
        <f>IFERROR(HLOOKUP(IN$1,'Nakladova matice_2018'!$A$1:$IW$188,98,FALSE),0)</f>
        <v>0</v>
      </c>
      <c r="IO125" s="19">
        <f>IFERROR(HLOOKUP(IO$1,'Nakladova matice_2018'!$A$1:$IW$188,98,FALSE),0)</f>
        <v>0</v>
      </c>
      <c r="IP125" s="19">
        <f>IFERROR(HLOOKUP(IP$1,'Nakladova matice_2018'!$A$1:$IW$188,98,FALSE),0)</f>
        <v>0</v>
      </c>
      <c r="IQ125" s="19">
        <f>IFERROR(HLOOKUP(IQ$1,'Nakladova matice_2018'!$A$1:$IW$188,98,FALSE),0)</f>
        <v>0</v>
      </c>
      <c r="IR125" s="19">
        <f>IFERROR(HLOOKUP(IR$1,'Nakladova matice_2018'!$A$1:$IW$188,98,FALSE),0)</f>
        <v>0</v>
      </c>
      <c r="IS125" s="19">
        <f>IFERROR(HLOOKUP(IS$1,'Nakladova matice_2018'!$A$1:$IW$188,98,FALSE),0)</f>
        <v>0</v>
      </c>
      <c r="IT125" s="19">
        <f>IFERROR(HLOOKUP(IT$1,'Nakladova matice_2018'!$A$1:$IW$188,98,FALSE),0)</f>
        <v>0</v>
      </c>
      <c r="IU125" s="19">
        <f>IFERROR(HLOOKUP(IU$1,'Nakladova matice_2018'!$A$1:$IW$188,98,FALSE),0)</f>
        <v>0</v>
      </c>
      <c r="IV125" s="19">
        <f>IFERROR(HLOOKUP(IV$1,'Nakladova matice_2018'!$A$1:$IW$188,98,FALSE),0)</f>
        <v>0</v>
      </c>
      <c r="IW125" s="19">
        <f>IFERROR(HLOOKUP(IW$1,'Nakladova matice_2018'!$A$1:$IW$188,98,FALSE),0)</f>
        <v>0</v>
      </c>
      <c r="IX125" s="19">
        <f>IFERROR(HLOOKUP(IX$1,'Nakladova matice_2018'!$A$1:$IW$188,98,FALSE),0)</f>
        <v>0</v>
      </c>
      <c r="IY125" s="19">
        <f>IFERROR(HLOOKUP(IY$1,'Nakladova matice_2018'!$A$1:$IW$188,98,FALSE),0)</f>
        <v>0</v>
      </c>
      <c r="IZ125" s="19">
        <f>IFERROR(HLOOKUP(IZ$1,'Nakladova matice_2018'!$A$1:$IW$188,98,FALSE),0)</f>
        <v>0</v>
      </c>
      <c r="JA125" s="19">
        <f>IFERROR(HLOOKUP(JA$1,'Nakladova matice_2018'!$A$1:$IW$188,98,FALSE),0)</f>
        <v>0</v>
      </c>
      <c r="JB125" s="19">
        <f>IFERROR(HLOOKUP(JB$1,'Nakladova matice_2018'!$A$1:$IW$188,98,FALSE),0)</f>
        <v>0</v>
      </c>
      <c r="JC125" s="19">
        <f>IFERROR(HLOOKUP(JC$1,'Nakladova matice_2018'!$A$1:$IW$188,98,FALSE),0)</f>
        <v>0</v>
      </c>
      <c r="JD125" s="19">
        <f>IFERROR(HLOOKUP(JD$1,'Nakladova matice_2018'!$A$1:$IW$188,98,FALSE),0)</f>
        <v>0</v>
      </c>
      <c r="JE125" s="19">
        <f>IFERROR(HLOOKUP(JE$1,'Nakladova matice_2018'!$A$1:$IW$188,98,FALSE),0)</f>
        <v>0</v>
      </c>
      <c r="JF125" s="19">
        <f>IFERROR(HLOOKUP(JF$1,'Nakladova matice_2018'!$A$1:$IW$188,98,FALSE),0)</f>
        <v>0</v>
      </c>
      <c r="JG125" s="19">
        <f>IFERROR(HLOOKUP(JG$1,'Nakladova matice_2018'!$A$1:$IW$188,98,FALSE),0)</f>
        <v>0</v>
      </c>
      <c r="JH125" s="19">
        <f>IFERROR(HLOOKUP(JH$1,'Nakladova matice_2018'!$A$1:$IW$188,98,FALSE),0)</f>
        <v>0</v>
      </c>
      <c r="JI125" s="19">
        <f>IFERROR(HLOOKUP(JI$1,'Nakladova matice_2018'!$A$1:$IW$188,98,FALSE),0)</f>
        <v>0</v>
      </c>
      <c r="JJ125" s="19">
        <f>IFERROR(HLOOKUP(JJ$1,'Nakladova matice_2018'!$A$1:$IW$188,98,FALSE),0)</f>
        <v>0</v>
      </c>
      <c r="JK125" s="19">
        <f>IFERROR(HLOOKUP(JK$1,'Nakladova matice_2018'!$A$1:$IW$188,98,FALSE),0)</f>
        <v>0</v>
      </c>
      <c r="JL125" s="19">
        <f>IFERROR(HLOOKUP(JL$1,'Nakladova matice_2018'!$A$1:$IW$188,98,FALSE),0)</f>
        <v>0</v>
      </c>
      <c r="JM125" s="19">
        <f>IFERROR(HLOOKUP(JM$1,'Nakladova matice_2018'!$A$1:$IW$188,98,FALSE),0)</f>
        <v>0</v>
      </c>
      <c r="JN125" s="19">
        <f>IFERROR(HLOOKUP(JN$1,'Nakladova matice_2018'!$A$1:$IW$188,98,FALSE),0)</f>
        <v>0</v>
      </c>
      <c r="JO125" s="19">
        <f>IFERROR(HLOOKUP(JO$1,'Nakladova matice_2018'!$A$1:$IW$188,98,FALSE),0)</f>
        <v>0</v>
      </c>
      <c r="JP125" s="19">
        <f>IFERROR(HLOOKUP(JP$1,'Nakladova matice_2018'!$A$1:$IW$188,98,FALSE),0)</f>
        <v>0</v>
      </c>
      <c r="JQ125" s="19">
        <f>IFERROR(HLOOKUP(JQ$1,'Nakladova matice_2018'!$A$1:$IW$188,98,FALSE),0)</f>
        <v>0</v>
      </c>
      <c r="JR125" s="19">
        <f>IFERROR(HLOOKUP(JR$1,'Nakladova matice_2018'!$A$1:$IW$188,98,FALSE),0)</f>
        <v>0</v>
      </c>
      <c r="JS125" s="19">
        <f>IFERROR(HLOOKUP(JS$1,'Nakladova matice_2018'!$A$1:$IW$188,98,FALSE),0)</f>
        <v>0</v>
      </c>
      <c r="JT125" s="19">
        <f>IFERROR(HLOOKUP(JT$1,'Nakladova matice_2018'!$A$1:$IW$188,98,FALSE),0)</f>
        <v>0</v>
      </c>
      <c r="JU125" s="19">
        <f>IFERROR(HLOOKUP(JU$1,'Nakladova matice_2018'!$A$1:$IW$188,98,FALSE),0)</f>
        <v>0</v>
      </c>
      <c r="JV125" s="19">
        <f>IFERROR(HLOOKUP(JV$1,'Nakladova matice_2018'!$A$1:$IW$188,98,FALSE),0)</f>
        <v>0</v>
      </c>
      <c r="JW125" s="19">
        <f>IFERROR(HLOOKUP(JW$1,'Nakladova matice_2018'!$A$1:$IW$188,98,FALSE),0)</f>
        <v>0</v>
      </c>
      <c r="JX125" s="19">
        <f>IFERROR(HLOOKUP(JX$1,'Nakladova matice_2018'!$A$1:$IW$188,98,FALSE),0)</f>
        <v>0</v>
      </c>
      <c r="JY125" s="19">
        <f>IFERROR(HLOOKUP(JY$1,'Nakladova matice_2018'!$A$1:$IW$188,98,FALSE),0)</f>
        <v>0</v>
      </c>
      <c r="JZ125" s="19">
        <f>IFERROR(HLOOKUP(JZ$1,'Nakladova matice_2018'!$A$1:$IW$188,98,FALSE),0)</f>
        <v>0</v>
      </c>
      <c r="KA125" s="19">
        <f>IFERROR(HLOOKUP(KA$1,'Nakladova matice_2018'!$A$1:$IW$188,98,FALSE),0)</f>
        <v>0</v>
      </c>
      <c r="KB125" s="19">
        <f>IFERROR(HLOOKUP(KB$1,'Nakladova matice_2018'!$A$1:$IW$188,98,FALSE),0)</f>
        <v>0</v>
      </c>
      <c r="KC125" s="19">
        <f>IFERROR(HLOOKUP(KC$1,'Nakladova matice_2018'!$A$1:$IW$188,98,FALSE),0)</f>
        <v>0</v>
      </c>
      <c r="KD125" s="19">
        <f>IFERROR(HLOOKUP(KD$1,'Nakladova matice_2018'!$A$1:$IW$188,98,FALSE),0)</f>
        <v>0</v>
      </c>
      <c r="KE125" s="19">
        <f>IFERROR(HLOOKUP(KE$1,'Nakladova matice_2018'!$A$1:$IW$188,98,FALSE),0)</f>
        <v>0</v>
      </c>
      <c r="KF125" s="19">
        <f>IFERROR(HLOOKUP(KF$1,'Nakladova matice_2018'!$A$1:$IW$188,98,FALSE),0)</f>
        <v>0</v>
      </c>
      <c r="KG125" s="19">
        <f>IFERROR(HLOOKUP(KG$1,'Nakladova matice_2018'!$A$1:$IW$188,98,FALSE),0)</f>
        <v>0</v>
      </c>
      <c r="KH125" s="19">
        <f>IFERROR(HLOOKUP(KH$1,'Nakladova matice_2018'!$A$1:$IW$188,98,FALSE),0)</f>
        <v>0</v>
      </c>
      <c r="KI125" s="19">
        <f>IFERROR(HLOOKUP(KI$1,'Nakladova matice_2018'!$A$1:$IW$188,98,FALSE),0)</f>
        <v>0</v>
      </c>
      <c r="KJ125" s="19">
        <f>IFERROR(HLOOKUP(KJ$1,'Nakladova matice_2018'!$A$1:$IW$188,98,FALSE),0)</f>
        <v>0</v>
      </c>
      <c r="KK125" s="19">
        <f>IFERROR(HLOOKUP(KK$1,'Nakladova matice_2018'!$A$1:$IW$188,98,FALSE),0)</f>
        <v>0</v>
      </c>
      <c r="KL125" s="19">
        <f>IFERROR(HLOOKUP(KL$1,'Nakladova matice_2018'!$A$1:$IW$188,98,FALSE),0)</f>
        <v>0</v>
      </c>
      <c r="KM125" s="19">
        <f>IFERROR(HLOOKUP(KM$1,'Nakladova matice_2018'!$A$1:$IW$188,98,FALSE),0)</f>
        <v>0</v>
      </c>
      <c r="KN125" s="19">
        <f>IFERROR(HLOOKUP(KN$1,'Nakladova matice_2018'!$A$1:$IW$188,98,FALSE),0)</f>
        <v>0</v>
      </c>
      <c r="KO125" s="19">
        <f>IFERROR(HLOOKUP(KO$1,'Nakladova matice_2018'!$A$1:$IW$188,98,FALSE),0)</f>
        <v>0</v>
      </c>
      <c r="KP125" s="19">
        <f>IFERROR(HLOOKUP(KP$1,'Nakladova matice_2018'!$A$1:$IW$188,98,FALSE),0)</f>
        <v>0</v>
      </c>
      <c r="KQ125" s="19">
        <f>IFERROR(HLOOKUP(KQ$1,'Nakladova matice_2018'!$A$1:$IW$188,98,FALSE),0)</f>
        <v>0</v>
      </c>
      <c r="KR125" s="19">
        <f>IFERROR(HLOOKUP(KR$1,'Nakladova matice_2018'!$A$1:$IW$188,98,FALSE),0)</f>
        <v>0</v>
      </c>
      <c r="KS125" s="19">
        <f>IFERROR(HLOOKUP(KS$1,'Nakladova matice_2018'!$A$1:$IW$188,98,FALSE),0)</f>
        <v>0</v>
      </c>
      <c r="KT125" s="19">
        <f>IFERROR(HLOOKUP(KT$1,'Nakladova matice_2018'!$A$1:$IW$188,98,FALSE),0)</f>
        <v>0</v>
      </c>
      <c r="KU125" s="19">
        <f>IFERROR(HLOOKUP(KU$1,'Nakladova matice_2018'!$A$1:$IW$188,98,FALSE),0)</f>
        <v>0</v>
      </c>
      <c r="KV125" s="19">
        <f>IFERROR(HLOOKUP(KV$1,'Nakladova matice_2018'!$A$1:$IW$188,98,FALSE),0)</f>
        <v>0</v>
      </c>
      <c r="KW125" s="19">
        <f>IFERROR(HLOOKUP(KW$1,'Nakladova matice_2018'!$A$1:$IW$188,98,FALSE),0)</f>
        <v>0</v>
      </c>
      <c r="KX125" s="19">
        <f>IFERROR(HLOOKUP(KX$1,'Nakladova matice_2018'!$A$1:$IW$188,98,FALSE),0)</f>
        <v>0</v>
      </c>
      <c r="KY125" s="19">
        <f>IFERROR(HLOOKUP(KY$1,'Nakladova matice_2018'!$A$1:$IW$188,98,FALSE),0)</f>
        <v>0</v>
      </c>
      <c r="KZ125" s="19">
        <f>IFERROR(HLOOKUP(KZ$1,'Nakladova matice_2018'!$A$1:$IW$188,98,FALSE),0)</f>
        <v>0</v>
      </c>
      <c r="LA125" s="19">
        <f>IFERROR(HLOOKUP(LA$1,'Nakladova matice_2018'!$A$1:$IW$188,98,FALSE),0)</f>
        <v>0</v>
      </c>
      <c r="LB125" s="19">
        <f>IFERROR(HLOOKUP(LB$1,'Nakladova matice_2018'!$A$1:$IW$188,98,FALSE),0)</f>
        <v>0</v>
      </c>
      <c r="LC125" s="19">
        <f>IFERROR(HLOOKUP(LC$1,'Nakladova matice_2018'!$A$1:$IW$188,98,FALSE),0)</f>
        <v>0</v>
      </c>
      <c r="LD125" s="19">
        <f>IFERROR(HLOOKUP(LD$1,'Nakladova matice_2018'!$A$1:$IW$188,98,FALSE),0)</f>
        <v>0</v>
      </c>
      <c r="LE125" s="19">
        <f>IFERROR(HLOOKUP(LE$1,'Nakladova matice_2018'!$A$1:$IW$188,98,FALSE),0)</f>
        <v>0</v>
      </c>
      <c r="LF125" s="19">
        <f>IFERROR(HLOOKUP(LF$1,'Nakladova matice_2018'!$A$1:$IW$188,98,FALSE),0)</f>
        <v>0</v>
      </c>
      <c r="LG125" s="19">
        <f>IFERROR(HLOOKUP(LG$1,'Nakladova matice_2018'!$A$1:$IW$188,98,FALSE),0)</f>
        <v>0</v>
      </c>
      <c r="LH125" s="19">
        <f>IFERROR(HLOOKUP(LH$1,'Nakladova matice_2018'!$A$1:$IW$188,98,FALSE),0)</f>
        <v>0</v>
      </c>
      <c r="LI125" s="19">
        <f>IFERROR(HLOOKUP(LI$1,'Nakladova matice_2018'!$A$1:$IW$188,98,FALSE),0)</f>
        <v>0</v>
      </c>
      <c r="LJ125" s="19">
        <f>IFERROR(HLOOKUP(LJ$1,'Nakladova matice_2018'!$A$1:$IW$188,98,FALSE),0)</f>
        <v>0</v>
      </c>
      <c r="LK125" s="19">
        <f>IFERROR(HLOOKUP(LK$1,'Nakladova matice_2018'!$A$1:$IW$188,98,FALSE),0)</f>
        <v>0</v>
      </c>
      <c r="LL125" s="19">
        <f>IFERROR(HLOOKUP(LL$1,'Nakladova matice_2018'!$A$1:$IW$188,98,FALSE),0)</f>
        <v>0</v>
      </c>
      <c r="LM125" s="19">
        <f>IFERROR(HLOOKUP(LM$1,'Nakladova matice_2018'!$A$1:$IW$188,98,FALSE),0)</f>
        <v>0</v>
      </c>
      <c r="LN125" s="19">
        <f>IFERROR(HLOOKUP(LN$1,'Nakladova matice_2018'!$A$1:$IW$188,98,FALSE),0)</f>
        <v>0</v>
      </c>
      <c r="LO125" s="19">
        <f>IFERROR(HLOOKUP(LO$1,'Nakladova matice_2018'!$A$1:$IW$188,98,FALSE),0)</f>
        <v>0</v>
      </c>
      <c r="LP125" s="19">
        <f>IFERROR(HLOOKUP(LP$1,'Nakladova matice_2018'!$A$1:$IW$188,98,FALSE),0)</f>
        <v>0</v>
      </c>
      <c r="LQ125" s="19">
        <f>IFERROR(HLOOKUP(LQ$1,'Nakladova matice_2018'!$A$1:$IW$188,98,FALSE),0)</f>
        <v>0</v>
      </c>
      <c r="LR125" s="19">
        <f>IFERROR(HLOOKUP(LR$1,'Nakladova matice_2018'!$A$1:$IW$188,98,FALSE),0)</f>
        <v>0</v>
      </c>
      <c r="LS125" s="19">
        <f>IFERROR(HLOOKUP(LS$1,'Nakladova matice_2018'!$A$1:$IW$188,98,FALSE),0)</f>
        <v>0</v>
      </c>
      <c r="LT125" s="19">
        <f>IFERROR(HLOOKUP(LT$1,'Nakladova matice_2018'!$A$1:$IW$188,98,FALSE),0)</f>
        <v>0</v>
      </c>
      <c r="LU125" s="19">
        <f>IFERROR(HLOOKUP(LU$1,'Nakladova matice_2018'!$A$1:$IW$188,98,FALSE),0)</f>
        <v>0</v>
      </c>
      <c r="LV125" s="19">
        <f>IFERROR(HLOOKUP(LV$1,'Nakladova matice_2018'!$A$1:$IW$188,98,FALSE),0)</f>
        <v>0</v>
      </c>
      <c r="LW125" s="19">
        <f>IFERROR(HLOOKUP(LW$1,'Nakladova matice_2018'!$A$1:$IW$188,98,FALSE),0)</f>
        <v>0</v>
      </c>
      <c r="LX125" s="19">
        <f>IFERROR(HLOOKUP(LX$1,'Nakladova matice_2018'!$A$1:$IW$188,98,FALSE),0)</f>
        <v>0</v>
      </c>
      <c r="LY125" s="19">
        <f>IFERROR(HLOOKUP(LY$1,'Nakladova matice_2018'!$A$1:$IW$188,98,FALSE),0)</f>
        <v>0</v>
      </c>
      <c r="LZ125" s="19">
        <f>IFERROR(HLOOKUP(LZ$1,'Nakladova matice_2018'!$A$1:$IW$188,98,FALSE),0)</f>
        <v>0</v>
      </c>
      <c r="MA125" s="19">
        <f>IFERROR(HLOOKUP(MA$1,'Nakladova matice_2018'!$A$1:$IW$188,98,FALSE),0)</f>
        <v>0</v>
      </c>
      <c r="MB125" s="19">
        <f>IFERROR(HLOOKUP(MB$1,'Nakladova matice_2018'!$A$1:$IW$188,98,FALSE),0)</f>
        <v>0</v>
      </c>
      <c r="MC125" s="19">
        <f>IFERROR(HLOOKUP(MC$1,'Nakladova matice_2018'!$A$1:$IW$188,98,FALSE),0)</f>
        <v>0</v>
      </c>
      <c r="MD125" s="19">
        <f>IFERROR(HLOOKUP(MD$1,'Nakladova matice_2018'!$A$1:$IW$188,98,FALSE),0)</f>
        <v>0</v>
      </c>
      <c r="ME125" s="19">
        <f>IFERROR(HLOOKUP(ME$1,'Nakladova matice_2018'!$A$1:$IW$188,98,FALSE),0)</f>
        <v>0</v>
      </c>
      <c r="MF125" s="19">
        <f>IFERROR(HLOOKUP(MF$1,'Nakladova matice_2018'!$A$1:$IW$188,98,FALSE),0)</f>
        <v>0</v>
      </c>
      <c r="MG125" s="19">
        <f>IFERROR(HLOOKUP(MG$1,'Nakladova matice_2018'!$A$1:$IW$188,98,FALSE),0)</f>
        <v>0</v>
      </c>
      <c r="MH125" s="19">
        <f>IFERROR(HLOOKUP(MH$1,'Nakladova matice_2018'!$A$1:$IW$188,98,FALSE),0)</f>
        <v>0</v>
      </c>
      <c r="MI125" s="19">
        <f>IFERROR(HLOOKUP(MI$1,'Nakladova matice_2018'!$A$1:$IW$188,98,FALSE),0)</f>
        <v>0</v>
      </c>
      <c r="MJ125" s="19">
        <f>IFERROR(HLOOKUP(MJ$1,'Nakladova matice_2018'!$A$1:$IW$188,98,FALSE),0)</f>
        <v>0</v>
      </c>
      <c r="MK125" s="19">
        <f>IFERROR(HLOOKUP(MK$1,'Nakladova matice_2018'!$A$1:$IW$188,98,FALSE),0)</f>
        <v>0</v>
      </c>
      <c r="ML125" s="19">
        <f>IFERROR(HLOOKUP(ML$1,'Nakladova matice_2018'!$A$1:$IW$188,98,FALSE),0)</f>
        <v>0</v>
      </c>
      <c r="MM125" s="19">
        <f>IFERROR(HLOOKUP(MM$1,'Nakladova matice_2018'!$A$1:$IW$188,98,FALSE),0)</f>
        <v>0</v>
      </c>
      <c r="MN125" s="19">
        <f>IFERROR(HLOOKUP(MN$1,'Nakladova matice_2018'!$A$1:$IW$188,98,FALSE),0)</f>
        <v>0</v>
      </c>
      <c r="MO125" s="20">
        <f t="shared" ref="MO125:MO156" si="86">SUM(D125:MN125)</f>
        <v>-17360</v>
      </c>
      <c r="MP125" s="20">
        <f>MO125-'Nakladova matice_2018'!IX98</f>
        <v>0</v>
      </c>
    </row>
    <row r="126" spans="1:354" x14ac:dyDescent="0.2">
      <c r="A126" s="27">
        <v>524014</v>
      </c>
      <c r="B126" s="21" t="s">
        <v>520</v>
      </c>
      <c r="C126" s="53">
        <v>1</v>
      </c>
      <c r="D126" s="19">
        <f>IFERROR(HLOOKUP(D$1,'Nakladova matice_2018'!$A$1:$IW$188,99,FALSE),0)</f>
        <v>0</v>
      </c>
      <c r="E126" s="19">
        <f>IFERROR(HLOOKUP(E$1,'Nakladova matice_2018'!$A$1:$IW$188,99,FALSE),0)</f>
        <v>0</v>
      </c>
      <c r="F126" s="19">
        <f>IFERROR(HLOOKUP(F$1,'Nakladova matice_2018'!$A$1:$IW$188,99,FALSE),0)</f>
        <v>0</v>
      </c>
      <c r="G126" s="19">
        <f>IFERROR(HLOOKUP(G$1,'Nakladova matice_2018'!$A$1:$IW$188,99,FALSE),0)</f>
        <v>0</v>
      </c>
      <c r="H126" s="19">
        <f>IFERROR(HLOOKUP(H$1,'Nakladova matice_2018'!$A$1:$IW$188,99,FALSE),0)</f>
        <v>0</v>
      </c>
      <c r="I126" s="19">
        <f>IFERROR(HLOOKUP(I$1,'Nakladova matice_2018'!$A$1:$IW$188,99,FALSE),0)</f>
        <v>0</v>
      </c>
      <c r="J126" s="19">
        <f>IFERROR(HLOOKUP(J$1,'Nakladova matice_2018'!$A$1:$IW$188,99,FALSE),0)</f>
        <v>0</v>
      </c>
      <c r="K126" s="19">
        <f>IFERROR(HLOOKUP(K$1,'Nakladova matice_2018'!$A$1:$IW$188,99,FALSE),0)</f>
        <v>0</v>
      </c>
      <c r="L126" s="19">
        <f>IFERROR(HLOOKUP(L$1,'Nakladova matice_2018'!$A$1:$IW$188,99,FALSE),0)</f>
        <v>0</v>
      </c>
      <c r="M126" s="19">
        <f>IFERROR(HLOOKUP(M$1,'Nakladova matice_2018'!$A$1:$IW$188,99,FALSE),0)</f>
        <v>0</v>
      </c>
      <c r="N126" s="19">
        <f>IFERROR(HLOOKUP(N$1,'Nakladova matice_2018'!$A$1:$IW$188,99,FALSE),0)</f>
        <v>0</v>
      </c>
      <c r="O126" s="19">
        <f>IFERROR(HLOOKUP(O$1,'Nakladova matice_2018'!$A$1:$IW$188,99,FALSE),0)</f>
        <v>0</v>
      </c>
      <c r="P126" s="19">
        <f>IFERROR(HLOOKUP(P$1,'Nakladova matice_2018'!$A$1:$IW$188,99,FALSE),0)</f>
        <v>0</v>
      </c>
      <c r="Q126" s="19">
        <f>IFERROR(HLOOKUP(Q$1,'Nakladova matice_2018'!$A$1:$IW$188,99,FALSE),0)</f>
        <v>0</v>
      </c>
      <c r="R126" s="19">
        <f>IFERROR(HLOOKUP(R$1,'Nakladova matice_2018'!$A$1:$IW$188,99,FALSE),0)</f>
        <v>0</v>
      </c>
      <c r="S126" s="19">
        <f>IFERROR(HLOOKUP(S$1,'Nakladova matice_2018'!$A$1:$IW$188,99,FALSE),0)</f>
        <v>-37276</v>
      </c>
      <c r="T126" s="19">
        <f>IFERROR(HLOOKUP(T$1,'Nakladova matice_2018'!$A$1:$IW$188,99,FALSE),0)</f>
        <v>0</v>
      </c>
      <c r="U126" s="19">
        <f>IFERROR(HLOOKUP(U$1,'Nakladova matice_2018'!$A$1:$IW$188,99,FALSE),0)</f>
        <v>0</v>
      </c>
      <c r="V126" s="19">
        <f>IFERROR(HLOOKUP(V$1,'Nakladova matice_2018'!$A$1:$IW$188,99,FALSE),0)</f>
        <v>0</v>
      </c>
      <c r="W126" s="19">
        <f>IFERROR(HLOOKUP(W$1,'Nakladova matice_2018'!$A$1:$IW$188,99,FALSE),0)</f>
        <v>0</v>
      </c>
      <c r="X126" s="19">
        <f>IFERROR(HLOOKUP(X$1,'Nakladova matice_2018'!$A$1:$IW$188,99,FALSE),0)</f>
        <v>0</v>
      </c>
      <c r="Y126" s="19">
        <f>IFERROR(HLOOKUP(Y$1,'Nakladova matice_2018'!$A$1:$IW$188,99,FALSE),0)</f>
        <v>0</v>
      </c>
      <c r="Z126" s="19">
        <f>IFERROR(HLOOKUP(Z$1,'Nakladova matice_2018'!$A$1:$IW$188,99,FALSE),0)</f>
        <v>0</v>
      </c>
      <c r="AA126" s="19">
        <f>IFERROR(HLOOKUP(AA$1,'Nakladova matice_2018'!$A$1:$IW$188,99,FALSE),0)</f>
        <v>0</v>
      </c>
      <c r="AB126" s="19">
        <f>IFERROR(HLOOKUP(AB$1,'Nakladova matice_2018'!$A$1:$IW$188,99,FALSE),0)</f>
        <v>0</v>
      </c>
      <c r="AC126" s="19">
        <f>IFERROR(HLOOKUP(AC$1,'Nakladova matice_2018'!$A$1:$IW$188,99,FALSE),0)</f>
        <v>0</v>
      </c>
      <c r="AD126" s="19">
        <f>IFERROR(HLOOKUP(AD$1,'Nakladova matice_2018'!$A$1:$IW$188,99,FALSE),0)</f>
        <v>0</v>
      </c>
      <c r="AE126" s="19">
        <f>IFERROR(HLOOKUP(AE$1,'Nakladova matice_2018'!$A$1:$IW$188,99,FALSE),0)</f>
        <v>0</v>
      </c>
      <c r="AF126" s="19">
        <f>IFERROR(HLOOKUP(AF$1,'Nakladova matice_2018'!$A$1:$IW$188,99,FALSE),0)</f>
        <v>0</v>
      </c>
      <c r="AG126" s="19">
        <f>IFERROR(HLOOKUP(AG$1,'Nakladova matice_2018'!$A$1:$IW$188,99,FALSE),0)</f>
        <v>0</v>
      </c>
      <c r="AH126" s="19">
        <f>IFERROR(HLOOKUP(AH$1,'Nakladova matice_2018'!$A$1:$IW$188,99,FALSE),0)</f>
        <v>0</v>
      </c>
      <c r="AI126" s="19">
        <f>IFERROR(HLOOKUP(AI$1,'Nakladova matice_2018'!$A$1:$IW$188,99,FALSE),0)</f>
        <v>0</v>
      </c>
      <c r="AJ126" s="19">
        <f>IFERROR(HLOOKUP(AJ$1,'Nakladova matice_2018'!$A$1:$IW$188,99,FALSE),0)</f>
        <v>0</v>
      </c>
      <c r="AK126" s="19">
        <f>IFERROR(HLOOKUP(AK$1,'Nakladova matice_2018'!$A$1:$IW$188,99,FALSE),0)</f>
        <v>0</v>
      </c>
      <c r="AL126" s="19">
        <f>IFERROR(HLOOKUP(AL$1,'Nakladova matice_2018'!$A$1:$IW$188,99,FALSE),0)</f>
        <v>0</v>
      </c>
      <c r="AM126" s="19">
        <f>IFERROR(HLOOKUP(AM$1,'Nakladova matice_2018'!$A$1:$IW$188,99,FALSE),0)</f>
        <v>0</v>
      </c>
      <c r="AN126" s="19">
        <f>IFERROR(HLOOKUP(AN$1,'Nakladova matice_2018'!$A$1:$IW$188,99,FALSE),0)</f>
        <v>0</v>
      </c>
      <c r="AO126" s="19">
        <f>IFERROR(HLOOKUP(AO$1,'Nakladova matice_2018'!$A$1:$IW$188,99,FALSE),0)</f>
        <v>0</v>
      </c>
      <c r="AP126" s="19">
        <f>IFERROR(HLOOKUP(AP$1,'Nakladova matice_2018'!$A$1:$IW$188,99,FALSE),0)</f>
        <v>0</v>
      </c>
      <c r="AQ126" s="19">
        <f>IFERROR(HLOOKUP(AQ$1,'Nakladova matice_2018'!$A$1:$IW$188,99,FALSE),0)</f>
        <v>0</v>
      </c>
      <c r="AR126" s="19">
        <f>IFERROR(HLOOKUP(AR$1,'Nakladova matice_2018'!$A$1:$IW$188,99,FALSE),0)</f>
        <v>0</v>
      </c>
      <c r="AS126" s="19">
        <f>IFERROR(HLOOKUP(AS$1,'Nakladova matice_2018'!$A$1:$IW$188,99,FALSE),0)</f>
        <v>0</v>
      </c>
      <c r="AT126" s="19">
        <f>IFERROR(HLOOKUP(AT$1,'Nakladova matice_2018'!$A$1:$IW$188,99,FALSE),0)</f>
        <v>0</v>
      </c>
      <c r="AU126" s="19">
        <f>IFERROR(HLOOKUP(AU$1,'Nakladova matice_2018'!$A$1:$IW$188,99,FALSE),0)</f>
        <v>0</v>
      </c>
      <c r="AV126" s="19">
        <f>IFERROR(HLOOKUP(AV$1,'Nakladova matice_2018'!$A$1:$IW$188,99,FALSE),0)</f>
        <v>0</v>
      </c>
      <c r="AW126" s="19">
        <f>IFERROR(HLOOKUP(AW$1,'Nakladova matice_2018'!$A$1:$IW$188,99,FALSE),0)</f>
        <v>0</v>
      </c>
      <c r="AX126" s="19">
        <f>IFERROR(HLOOKUP(AX$1,'Nakladova matice_2018'!$A$1:$IW$188,99,FALSE),0)</f>
        <v>0</v>
      </c>
      <c r="AY126" s="19">
        <f>IFERROR(HLOOKUP(AY$1,'Nakladova matice_2018'!$A$1:$IW$188,99,FALSE),0)</f>
        <v>0</v>
      </c>
      <c r="AZ126" s="19">
        <f>IFERROR(HLOOKUP(AZ$1,'Nakladova matice_2018'!$A$1:$IW$188,99,FALSE),0)</f>
        <v>0</v>
      </c>
      <c r="BA126" s="19">
        <f>IFERROR(HLOOKUP(BA$1,'Nakladova matice_2018'!$A$1:$IW$188,99,FALSE),0)</f>
        <v>0</v>
      </c>
      <c r="BB126" s="19">
        <f>IFERROR(HLOOKUP(BB$1,'Nakladova matice_2018'!$A$1:$IW$188,99,FALSE),0)</f>
        <v>0</v>
      </c>
      <c r="BC126" s="19">
        <f>IFERROR(HLOOKUP(BC$1,'Nakladova matice_2018'!$A$1:$IW$188,99,FALSE),0)</f>
        <v>0</v>
      </c>
      <c r="BD126" s="19">
        <f>IFERROR(HLOOKUP(BD$1,'Nakladova matice_2018'!$A$1:$IW$188,99,FALSE),0)</f>
        <v>0</v>
      </c>
      <c r="BE126" s="19">
        <f>IFERROR(HLOOKUP(BE$1,'Nakladova matice_2018'!$A$1:$IW$188,99,FALSE),0)</f>
        <v>0</v>
      </c>
      <c r="BF126" s="19">
        <f>IFERROR(HLOOKUP(BF$1,'Nakladova matice_2018'!$A$1:$IW$188,99,FALSE),0)</f>
        <v>0</v>
      </c>
      <c r="BG126" s="19">
        <f>IFERROR(HLOOKUP(BG$1,'Nakladova matice_2018'!$A$1:$IW$188,99,FALSE),0)</f>
        <v>0</v>
      </c>
      <c r="BH126" s="19">
        <f>IFERROR(HLOOKUP(BH$1,'Nakladova matice_2018'!$A$1:$IW$188,99,FALSE),0)</f>
        <v>0</v>
      </c>
      <c r="BI126" s="19">
        <f>IFERROR(HLOOKUP(BI$1,'Nakladova matice_2018'!$A$1:$IW$188,99,FALSE),0)</f>
        <v>0</v>
      </c>
      <c r="BJ126" s="19">
        <f>IFERROR(HLOOKUP(BJ$1,'Nakladova matice_2018'!$A$1:$IW$188,99,FALSE),0)</f>
        <v>0</v>
      </c>
      <c r="BK126" s="19">
        <f>IFERROR(HLOOKUP(BK$1,'Nakladova matice_2018'!$A$1:$IW$188,99,FALSE),0)</f>
        <v>0</v>
      </c>
      <c r="BL126" s="19">
        <f>IFERROR(HLOOKUP(BL$1,'Nakladova matice_2018'!$A$1:$IW$188,99,FALSE),0)</f>
        <v>0</v>
      </c>
      <c r="BM126" s="19">
        <f>IFERROR(HLOOKUP(BM$1,'Nakladova matice_2018'!$A$1:$IW$188,99,FALSE),0)</f>
        <v>0</v>
      </c>
      <c r="BN126" s="19">
        <f>IFERROR(HLOOKUP(BN$1,'Nakladova matice_2018'!$A$1:$IW$188,99,FALSE),0)</f>
        <v>0</v>
      </c>
      <c r="BO126" s="19">
        <f>IFERROR(HLOOKUP(BO$1,'Nakladova matice_2018'!$A$1:$IW$188,99,FALSE),0)</f>
        <v>0</v>
      </c>
      <c r="BP126" s="19">
        <f>IFERROR(HLOOKUP(BP$1,'Nakladova matice_2018'!$A$1:$IW$188,99,FALSE),0)</f>
        <v>0</v>
      </c>
      <c r="BQ126" s="19">
        <f>IFERROR(HLOOKUP(BQ$1,'Nakladova matice_2018'!$A$1:$IW$188,99,FALSE),0)</f>
        <v>0</v>
      </c>
      <c r="BR126" s="19">
        <f>IFERROR(HLOOKUP(BR$1,'Nakladova matice_2018'!$A$1:$IW$188,99,FALSE),0)</f>
        <v>0</v>
      </c>
      <c r="BS126" s="19">
        <f>IFERROR(HLOOKUP(BS$1,'Nakladova matice_2018'!$A$1:$IW$188,99,FALSE),0)</f>
        <v>0</v>
      </c>
      <c r="BT126" s="19">
        <f>IFERROR(HLOOKUP(BT$1,'Nakladova matice_2018'!$A$1:$IW$188,99,FALSE),0)</f>
        <v>0</v>
      </c>
      <c r="BU126" s="19">
        <f>IFERROR(HLOOKUP(BU$1,'Nakladova matice_2018'!$A$1:$IW$188,99,FALSE),0)</f>
        <v>0</v>
      </c>
      <c r="BV126" s="19">
        <f>IFERROR(HLOOKUP(BV$1,'Nakladova matice_2018'!$A$1:$IW$188,99,FALSE),0)</f>
        <v>0</v>
      </c>
      <c r="BW126" s="19">
        <f>IFERROR(HLOOKUP(BW$1,'Nakladova matice_2018'!$A$1:$IW$188,99,FALSE),0)</f>
        <v>0</v>
      </c>
      <c r="BX126" s="19">
        <f>IFERROR(HLOOKUP(BX$1,'Nakladova matice_2018'!$A$1:$IW$188,99,FALSE),0)</f>
        <v>0</v>
      </c>
      <c r="BY126" s="19">
        <f>IFERROR(HLOOKUP(BY$1,'Nakladova matice_2018'!$A$1:$IW$188,99,FALSE),0)</f>
        <v>0</v>
      </c>
      <c r="BZ126" s="19">
        <f>IFERROR(HLOOKUP(BZ$1,'Nakladova matice_2018'!$A$1:$IW$188,99,FALSE),0)</f>
        <v>0</v>
      </c>
      <c r="CA126" s="19">
        <f>IFERROR(HLOOKUP(CA$1,'Nakladova matice_2018'!$A$1:$IW$188,99,FALSE),0)</f>
        <v>0</v>
      </c>
      <c r="CB126" s="19">
        <f>IFERROR(HLOOKUP(CB$1,'Nakladova matice_2018'!$A$1:$IW$188,99,FALSE),0)</f>
        <v>0</v>
      </c>
      <c r="CC126" s="19">
        <f>IFERROR(HLOOKUP(CC$1,'Nakladova matice_2018'!$A$1:$IW$188,99,FALSE),0)</f>
        <v>0</v>
      </c>
      <c r="CD126" s="19">
        <f>IFERROR(HLOOKUP(CD$1,'Nakladova matice_2018'!$A$1:$IW$188,99,FALSE),0)</f>
        <v>0</v>
      </c>
      <c r="CE126" s="19">
        <f>IFERROR(HLOOKUP(CE$1,'Nakladova matice_2018'!$A$1:$IW$188,99,FALSE),0)</f>
        <v>0</v>
      </c>
      <c r="CF126" s="19">
        <f>IFERROR(HLOOKUP(CF$1,'Nakladova matice_2018'!$A$1:$IW$188,99,FALSE),0)</f>
        <v>0</v>
      </c>
      <c r="CG126" s="19">
        <f>IFERROR(HLOOKUP(CG$1,'Nakladova matice_2018'!$A$1:$IW$188,99,FALSE),0)</f>
        <v>0</v>
      </c>
      <c r="CH126" s="19">
        <f>IFERROR(HLOOKUP(CH$1,'Nakladova matice_2018'!$A$1:$IW$188,99,FALSE),0)</f>
        <v>0</v>
      </c>
      <c r="CI126" s="19">
        <f>IFERROR(HLOOKUP(CI$1,'Nakladova matice_2018'!$A$1:$IW$188,99,FALSE),0)</f>
        <v>0</v>
      </c>
      <c r="CJ126" s="19">
        <f>IFERROR(HLOOKUP(CJ$1,'Nakladova matice_2018'!$A$1:$IW$188,99,FALSE),0)</f>
        <v>0</v>
      </c>
      <c r="CK126" s="19">
        <f>IFERROR(HLOOKUP(CK$1,'Nakladova matice_2018'!$A$1:$IW$188,99,FALSE),0)</f>
        <v>0</v>
      </c>
      <c r="CL126" s="19">
        <f>IFERROR(HLOOKUP(CL$1,'Nakladova matice_2018'!$A$1:$IW$188,99,FALSE),0)</f>
        <v>0</v>
      </c>
      <c r="CM126" s="19">
        <f>IFERROR(HLOOKUP(CM$1,'Nakladova matice_2018'!$A$1:$IW$188,99,FALSE),0)</f>
        <v>0</v>
      </c>
      <c r="CN126" s="19">
        <f>IFERROR(HLOOKUP(CN$1,'Nakladova matice_2018'!$A$1:$IW$188,99,FALSE),0)</f>
        <v>0</v>
      </c>
      <c r="CO126" s="19">
        <f>IFERROR(HLOOKUP(CO$1,'Nakladova matice_2018'!$A$1:$IW$188,99,FALSE),0)</f>
        <v>0</v>
      </c>
      <c r="CP126" s="19">
        <f>IFERROR(HLOOKUP(CP$1,'Nakladova matice_2018'!$A$1:$IW$188,99,FALSE),0)</f>
        <v>0</v>
      </c>
      <c r="CQ126" s="19">
        <f>IFERROR(HLOOKUP(CQ$1,'Nakladova matice_2018'!$A$1:$IW$188,99,FALSE),0)</f>
        <v>0</v>
      </c>
      <c r="CR126" s="19">
        <f>IFERROR(HLOOKUP(CR$1,'Nakladova matice_2018'!$A$1:$IW$188,99,FALSE),0)</f>
        <v>0</v>
      </c>
      <c r="CS126" s="19">
        <f>IFERROR(HLOOKUP(CS$1,'Nakladova matice_2018'!$A$1:$IW$188,99,FALSE),0)</f>
        <v>0</v>
      </c>
      <c r="CT126" s="19">
        <f>IFERROR(HLOOKUP(CT$1,'Nakladova matice_2018'!$A$1:$IW$188,99,FALSE),0)</f>
        <v>0</v>
      </c>
      <c r="CU126" s="19">
        <f>IFERROR(HLOOKUP(CU$1,'Nakladova matice_2018'!$A$1:$IW$188,99,FALSE),0)</f>
        <v>0</v>
      </c>
      <c r="CV126" s="19">
        <f>IFERROR(HLOOKUP(CV$1,'Nakladova matice_2018'!$A$1:$IW$188,99,FALSE),0)</f>
        <v>0</v>
      </c>
      <c r="CW126" s="19">
        <f>IFERROR(HLOOKUP(CW$1,'Nakladova matice_2018'!$A$1:$IW$188,99,FALSE),0)</f>
        <v>0</v>
      </c>
      <c r="CX126" s="19">
        <f>IFERROR(HLOOKUP(CX$1,'Nakladova matice_2018'!$A$1:$IW$188,99,FALSE),0)</f>
        <v>0</v>
      </c>
      <c r="CY126" s="19">
        <f>IFERROR(HLOOKUP(CY$1,'Nakladova matice_2018'!$A$1:$IW$188,99,FALSE),0)</f>
        <v>0</v>
      </c>
      <c r="CZ126" s="19">
        <f>IFERROR(HLOOKUP(CZ$1,'Nakladova matice_2018'!$A$1:$IW$188,99,FALSE),0)</f>
        <v>0</v>
      </c>
      <c r="DA126" s="19">
        <f>IFERROR(HLOOKUP(DA$1,'Nakladova matice_2018'!$A$1:$IW$188,99,FALSE),0)</f>
        <v>0</v>
      </c>
      <c r="DB126" s="19">
        <f>IFERROR(HLOOKUP(DB$1,'Nakladova matice_2018'!$A$1:$IW$188,99,FALSE),0)</f>
        <v>0</v>
      </c>
      <c r="DC126" s="19">
        <f>IFERROR(HLOOKUP(DC$1,'Nakladova matice_2018'!$A$1:$IW$188,99,FALSE),0)</f>
        <v>0</v>
      </c>
      <c r="DD126" s="19">
        <f>IFERROR(HLOOKUP(DD$1,'Nakladova matice_2018'!$A$1:$IW$188,99,FALSE),0)</f>
        <v>0</v>
      </c>
      <c r="DE126" s="19">
        <f>IFERROR(HLOOKUP(DE$1,'Nakladova matice_2018'!$A$1:$IW$188,99,FALSE),0)</f>
        <v>0</v>
      </c>
      <c r="DF126" s="19">
        <f>IFERROR(HLOOKUP(DF$1,'Nakladova matice_2018'!$A$1:$IW$188,99,FALSE),0)</f>
        <v>0</v>
      </c>
      <c r="DG126" s="19">
        <f>IFERROR(HLOOKUP(DG$1,'Nakladova matice_2018'!$A$1:$IW$188,99,FALSE),0)</f>
        <v>0</v>
      </c>
      <c r="DH126" s="19">
        <f>IFERROR(HLOOKUP(DH$1,'Nakladova matice_2018'!$A$1:$IW$188,99,FALSE),0)</f>
        <v>0</v>
      </c>
      <c r="DI126" s="19">
        <f>IFERROR(HLOOKUP(DI$1,'Nakladova matice_2018'!$A$1:$IW$188,99,FALSE),0)</f>
        <v>0</v>
      </c>
      <c r="DJ126" s="19">
        <f>IFERROR(HLOOKUP(DJ$1,'Nakladova matice_2018'!$A$1:$IW$188,99,FALSE),0)</f>
        <v>0</v>
      </c>
      <c r="DK126" s="19">
        <f>IFERROR(HLOOKUP(DK$1,'Nakladova matice_2018'!$A$1:$IW$188,99,FALSE),0)</f>
        <v>0</v>
      </c>
      <c r="DL126" s="19">
        <f>IFERROR(HLOOKUP(DL$1,'Nakladova matice_2018'!$A$1:$IW$188,99,FALSE),0)</f>
        <v>0</v>
      </c>
      <c r="DM126" s="19">
        <f>IFERROR(HLOOKUP(DM$1,'Nakladova matice_2018'!$A$1:$IW$188,99,FALSE),0)</f>
        <v>0</v>
      </c>
      <c r="DN126" s="19">
        <f>IFERROR(HLOOKUP(DN$1,'Nakladova matice_2018'!$A$1:$IW$188,99,FALSE),0)</f>
        <v>0</v>
      </c>
      <c r="DO126" s="19">
        <f>IFERROR(HLOOKUP(DO$1,'Nakladova matice_2018'!$A$1:$IW$188,99,FALSE),0)</f>
        <v>0</v>
      </c>
      <c r="DP126" s="19">
        <f>IFERROR(HLOOKUP(DP$1,'Nakladova matice_2018'!$A$1:$IW$188,99,FALSE),0)</f>
        <v>0</v>
      </c>
      <c r="DQ126" s="19">
        <f>IFERROR(HLOOKUP(DQ$1,'Nakladova matice_2018'!$A$1:$IW$188,99,FALSE),0)</f>
        <v>0</v>
      </c>
      <c r="DR126" s="19">
        <f>IFERROR(HLOOKUP(DR$1,'Nakladova matice_2018'!$A$1:$IW$188,99,FALSE),0)</f>
        <v>0</v>
      </c>
      <c r="DS126" s="19">
        <f>IFERROR(HLOOKUP(DS$1,'Nakladova matice_2018'!$A$1:$IW$188,99,FALSE),0)</f>
        <v>0</v>
      </c>
      <c r="DT126" s="19">
        <f>IFERROR(HLOOKUP(DT$1,'Nakladova matice_2018'!$A$1:$IW$188,99,FALSE),0)</f>
        <v>0</v>
      </c>
      <c r="DU126" s="19">
        <f>IFERROR(HLOOKUP(DU$1,'Nakladova matice_2018'!$A$1:$IW$188,99,FALSE),0)</f>
        <v>0</v>
      </c>
      <c r="DV126" s="19">
        <f>IFERROR(HLOOKUP(DV$1,'Nakladova matice_2018'!$A$1:$IW$188,99,FALSE),0)</f>
        <v>0</v>
      </c>
      <c r="DW126" s="19">
        <f>IFERROR(HLOOKUP(DW$1,'Nakladova matice_2018'!$A$1:$IW$188,99,FALSE),0)</f>
        <v>0</v>
      </c>
      <c r="DX126" s="19">
        <f>IFERROR(HLOOKUP(DX$1,'Nakladova matice_2018'!$A$1:$IW$188,99,FALSE),0)</f>
        <v>0</v>
      </c>
      <c r="DY126" s="19">
        <f>IFERROR(HLOOKUP(DY$1,'Nakladova matice_2018'!$A$1:$IW$188,99,FALSE),0)</f>
        <v>0</v>
      </c>
      <c r="DZ126" s="19">
        <f>IFERROR(HLOOKUP(DZ$1,'Nakladova matice_2018'!$A$1:$IW$188,99,FALSE),0)</f>
        <v>0</v>
      </c>
      <c r="EA126" s="19">
        <f>IFERROR(HLOOKUP(EA$1,'Nakladova matice_2018'!$A$1:$IW$188,99,FALSE),0)</f>
        <v>0</v>
      </c>
      <c r="EB126" s="19">
        <f>IFERROR(HLOOKUP(EB$1,'Nakladova matice_2018'!$A$1:$IW$188,99,FALSE),0)</f>
        <v>0</v>
      </c>
      <c r="EC126" s="19">
        <f>IFERROR(HLOOKUP(EC$1,'Nakladova matice_2018'!$A$1:$IW$188,99,FALSE),0)</f>
        <v>0</v>
      </c>
      <c r="ED126" s="19">
        <f>IFERROR(HLOOKUP(ED$1,'Nakladova matice_2018'!$A$1:$IW$188,99,FALSE),0)</f>
        <v>0</v>
      </c>
      <c r="EE126" s="19">
        <f>IFERROR(HLOOKUP(EE$1,'Nakladova matice_2018'!$A$1:$IW$188,99,FALSE),0)</f>
        <v>0</v>
      </c>
      <c r="EF126" s="19">
        <f>IFERROR(HLOOKUP(EF$1,'Nakladova matice_2018'!$A$1:$IW$188,99,FALSE),0)</f>
        <v>0</v>
      </c>
      <c r="EG126" s="19">
        <f>IFERROR(HLOOKUP(EG$1,'Nakladova matice_2018'!$A$1:$IW$188,99,FALSE),0)</f>
        <v>0</v>
      </c>
      <c r="EH126" s="19">
        <f>IFERROR(HLOOKUP(EH$1,'Nakladova matice_2018'!$A$1:$IW$188,99,FALSE),0)</f>
        <v>0</v>
      </c>
      <c r="EI126" s="19">
        <f>IFERROR(HLOOKUP(EI$1,'Nakladova matice_2018'!$A$1:$IW$188,99,FALSE),0)</f>
        <v>0</v>
      </c>
      <c r="EJ126" s="19">
        <f>IFERROR(HLOOKUP(EJ$1,'Nakladova matice_2018'!$A$1:$IW$188,99,FALSE),0)</f>
        <v>0</v>
      </c>
      <c r="EK126" s="19">
        <f>IFERROR(HLOOKUP(EK$1,'Nakladova matice_2018'!$A$1:$IW$188,99,FALSE),0)</f>
        <v>0</v>
      </c>
      <c r="EL126" s="19">
        <f>IFERROR(HLOOKUP(EL$1,'Nakladova matice_2018'!$A$1:$IW$188,99,FALSE),0)</f>
        <v>0</v>
      </c>
      <c r="EM126" s="19">
        <f>IFERROR(HLOOKUP(EM$1,'Nakladova matice_2018'!$A$1:$IW$188,99,FALSE),0)</f>
        <v>0</v>
      </c>
      <c r="EN126" s="19">
        <f>IFERROR(HLOOKUP(EN$1,'Nakladova matice_2018'!$A$1:$IW$188,99,FALSE),0)</f>
        <v>0</v>
      </c>
      <c r="EO126" s="19">
        <f>IFERROR(HLOOKUP(EO$1,'Nakladova matice_2018'!$A$1:$IW$188,99,FALSE),0)</f>
        <v>0</v>
      </c>
      <c r="EP126" s="19">
        <f>IFERROR(HLOOKUP(EP$1,'Nakladova matice_2018'!$A$1:$IW$188,99,FALSE),0)</f>
        <v>0</v>
      </c>
      <c r="EQ126" s="19">
        <f>IFERROR(HLOOKUP(EQ$1,'Nakladova matice_2018'!$A$1:$IW$188,99,FALSE),0)</f>
        <v>0</v>
      </c>
      <c r="ER126" s="19">
        <f>IFERROR(HLOOKUP(ER$1,'Nakladova matice_2018'!$A$1:$IW$188,99,FALSE),0)</f>
        <v>0</v>
      </c>
      <c r="ES126" s="19">
        <f>IFERROR(HLOOKUP(ES$1,'Nakladova matice_2018'!$A$1:$IW$188,99,FALSE),0)</f>
        <v>0</v>
      </c>
      <c r="ET126" s="19">
        <f>IFERROR(HLOOKUP(ET$1,'Nakladova matice_2018'!$A$1:$IW$188,99,FALSE),0)</f>
        <v>0</v>
      </c>
      <c r="EU126" s="19">
        <f>IFERROR(HLOOKUP(EU$1,'Nakladova matice_2018'!$A$1:$IW$188,99,FALSE),0)</f>
        <v>0</v>
      </c>
      <c r="EV126" s="19">
        <f>IFERROR(HLOOKUP(EV$1,'Nakladova matice_2018'!$A$1:$IW$188,99,FALSE),0)</f>
        <v>0</v>
      </c>
      <c r="EW126" s="19">
        <f>IFERROR(HLOOKUP(EW$1,'Nakladova matice_2018'!$A$1:$IW$188,99,FALSE),0)</f>
        <v>0</v>
      </c>
      <c r="EX126" s="19">
        <f>IFERROR(HLOOKUP(EX$1,'Nakladova matice_2018'!$A$1:$IW$188,99,FALSE),0)</f>
        <v>0</v>
      </c>
      <c r="EY126" s="19">
        <f>IFERROR(HLOOKUP(EY$1,'Nakladova matice_2018'!$A$1:$IW$188,99,FALSE),0)</f>
        <v>0</v>
      </c>
      <c r="EZ126" s="19">
        <f>IFERROR(HLOOKUP(EZ$1,'Nakladova matice_2018'!$A$1:$IW$188,99,FALSE),0)</f>
        <v>0</v>
      </c>
      <c r="FA126" s="19">
        <f>IFERROR(HLOOKUP(FA$1,'Nakladova matice_2018'!$A$1:$IW$188,99,FALSE),0)</f>
        <v>0</v>
      </c>
      <c r="FB126" s="19">
        <f>IFERROR(HLOOKUP(FB$1,'Nakladova matice_2018'!$A$1:$IW$188,99,FALSE),0)</f>
        <v>0</v>
      </c>
      <c r="FC126" s="19">
        <f>IFERROR(HLOOKUP(FC$1,'Nakladova matice_2018'!$A$1:$IW$188,99,FALSE),0)</f>
        <v>0</v>
      </c>
      <c r="FD126" s="19">
        <f>IFERROR(HLOOKUP(FD$1,'Nakladova matice_2018'!$A$1:$IW$188,99,FALSE),0)</f>
        <v>0</v>
      </c>
      <c r="FE126" s="19">
        <f>IFERROR(HLOOKUP(FE$1,'Nakladova matice_2018'!$A$1:$IW$188,99,FALSE),0)</f>
        <v>0</v>
      </c>
      <c r="FF126" s="19">
        <f>IFERROR(HLOOKUP(FF$1,'Nakladova matice_2018'!$A$1:$IW$188,99,FALSE),0)</f>
        <v>0</v>
      </c>
      <c r="FG126" s="19">
        <f>IFERROR(HLOOKUP(FG$1,'Nakladova matice_2018'!$A$1:$IW$188,99,FALSE),0)</f>
        <v>0</v>
      </c>
      <c r="FH126" s="19">
        <f>IFERROR(HLOOKUP(FH$1,'Nakladova matice_2018'!$A$1:$IW$188,99,FALSE),0)</f>
        <v>0</v>
      </c>
      <c r="FI126" s="19">
        <f>IFERROR(HLOOKUP(FI$1,'Nakladova matice_2018'!$A$1:$IW$188,99,FALSE),0)</f>
        <v>0</v>
      </c>
      <c r="FJ126" s="19">
        <f>IFERROR(HLOOKUP(FJ$1,'Nakladova matice_2018'!$A$1:$IW$188,99,FALSE),0)</f>
        <v>0</v>
      </c>
      <c r="FK126" s="19">
        <f>IFERROR(HLOOKUP(FK$1,'Nakladova matice_2018'!$A$1:$IW$188,99,FALSE),0)</f>
        <v>0</v>
      </c>
      <c r="FL126" s="19">
        <f>IFERROR(HLOOKUP(FL$1,'Nakladova matice_2018'!$A$1:$IW$188,99,FALSE),0)</f>
        <v>0</v>
      </c>
      <c r="FM126" s="19">
        <f>IFERROR(HLOOKUP(FM$1,'Nakladova matice_2018'!$A$1:$IW$188,99,FALSE),0)</f>
        <v>0</v>
      </c>
      <c r="FN126" s="19">
        <f>IFERROR(HLOOKUP(FN$1,'Nakladova matice_2018'!$A$1:$IW$188,99,FALSE),0)</f>
        <v>0</v>
      </c>
      <c r="FO126" s="19">
        <f>IFERROR(HLOOKUP(FO$1,'Nakladova matice_2018'!$A$1:$IW$188,99,FALSE),0)</f>
        <v>0</v>
      </c>
      <c r="FP126" s="19">
        <f>IFERROR(HLOOKUP(FP$1,'Nakladova matice_2018'!$A$1:$IW$188,99,FALSE),0)</f>
        <v>0</v>
      </c>
      <c r="FQ126" s="19">
        <f>IFERROR(HLOOKUP(FQ$1,'Nakladova matice_2018'!$A$1:$IW$188,99,FALSE),0)</f>
        <v>0</v>
      </c>
      <c r="FR126" s="19">
        <f>IFERROR(HLOOKUP(FR$1,'Nakladova matice_2018'!$A$1:$IW$188,99,FALSE),0)</f>
        <v>0</v>
      </c>
      <c r="FS126" s="19">
        <f>IFERROR(HLOOKUP(FS$1,'Nakladova matice_2018'!$A$1:$IW$188,99,FALSE),0)</f>
        <v>0</v>
      </c>
      <c r="FT126" s="19">
        <f>IFERROR(HLOOKUP(FT$1,'Nakladova matice_2018'!$A$1:$IW$188,99,FALSE),0)</f>
        <v>0</v>
      </c>
      <c r="FU126" s="19">
        <f>IFERROR(HLOOKUP(FU$1,'Nakladova matice_2018'!$A$1:$IW$188,99,FALSE),0)</f>
        <v>0</v>
      </c>
      <c r="FV126" s="19">
        <f>IFERROR(HLOOKUP(FV$1,'Nakladova matice_2018'!$A$1:$IW$188,99,FALSE),0)</f>
        <v>0</v>
      </c>
      <c r="FW126" s="19">
        <f>IFERROR(HLOOKUP(FW$1,'Nakladova matice_2018'!$A$1:$IW$188,99,FALSE),0)</f>
        <v>0</v>
      </c>
      <c r="FX126" s="19">
        <f>IFERROR(HLOOKUP(FX$1,'Nakladova matice_2018'!$A$1:$IW$188,99,FALSE),0)</f>
        <v>0</v>
      </c>
      <c r="FY126" s="19">
        <f>IFERROR(HLOOKUP(FY$1,'Nakladova matice_2018'!$A$1:$IW$188,99,FALSE),0)</f>
        <v>0</v>
      </c>
      <c r="FZ126" s="19">
        <f>IFERROR(HLOOKUP(FZ$1,'Nakladova matice_2018'!$A$1:$IW$188,99,FALSE),0)</f>
        <v>0</v>
      </c>
      <c r="GA126" s="19">
        <f>IFERROR(HLOOKUP(GA$1,'Nakladova matice_2018'!$A$1:$IW$188,99,FALSE),0)</f>
        <v>0</v>
      </c>
      <c r="GB126" s="19">
        <f>IFERROR(HLOOKUP(GB$1,'Nakladova matice_2018'!$A$1:$IW$188,99,FALSE),0)</f>
        <v>0</v>
      </c>
      <c r="GC126" s="19">
        <f>IFERROR(HLOOKUP(GC$1,'Nakladova matice_2018'!$A$1:$IW$188,99,FALSE),0)</f>
        <v>0</v>
      </c>
      <c r="GD126" s="19">
        <f>IFERROR(HLOOKUP(GD$1,'Nakladova matice_2018'!$A$1:$IW$188,99,FALSE),0)</f>
        <v>0</v>
      </c>
      <c r="GE126" s="19">
        <f>IFERROR(HLOOKUP(GE$1,'Nakladova matice_2018'!$A$1:$IW$188,99,FALSE),0)</f>
        <v>0</v>
      </c>
      <c r="GF126" s="19">
        <f>IFERROR(HLOOKUP(GF$1,'Nakladova matice_2018'!$A$1:$IW$188,99,FALSE),0)</f>
        <v>0</v>
      </c>
      <c r="GG126" s="19">
        <f>IFERROR(HLOOKUP(GG$1,'Nakladova matice_2018'!$A$1:$IW$188,99,FALSE),0)</f>
        <v>0</v>
      </c>
      <c r="GH126" s="19">
        <f>IFERROR(HLOOKUP(GH$1,'Nakladova matice_2018'!$A$1:$IW$188,99,FALSE),0)</f>
        <v>0</v>
      </c>
      <c r="GI126" s="19">
        <f>IFERROR(HLOOKUP(GI$1,'Nakladova matice_2018'!$A$1:$IW$188,99,FALSE),0)</f>
        <v>0</v>
      </c>
      <c r="GJ126" s="19">
        <f>IFERROR(HLOOKUP(GJ$1,'Nakladova matice_2018'!$A$1:$IW$188,99,FALSE),0)</f>
        <v>0</v>
      </c>
      <c r="GK126" s="19">
        <f>IFERROR(HLOOKUP(GK$1,'Nakladova matice_2018'!$A$1:$IW$188,99,FALSE),0)</f>
        <v>0</v>
      </c>
      <c r="GL126" s="19">
        <f>IFERROR(HLOOKUP(GL$1,'Nakladova matice_2018'!$A$1:$IW$188,99,FALSE),0)</f>
        <v>0</v>
      </c>
      <c r="GM126" s="19">
        <f>IFERROR(HLOOKUP(GM$1,'Nakladova matice_2018'!$A$1:$IW$188,99,FALSE),0)</f>
        <v>0</v>
      </c>
      <c r="GN126" s="19">
        <f>IFERROR(HLOOKUP(GN$1,'Nakladova matice_2018'!$A$1:$IW$188,99,FALSE),0)</f>
        <v>0</v>
      </c>
      <c r="GO126" s="19">
        <f>IFERROR(HLOOKUP(GO$1,'Nakladova matice_2018'!$A$1:$IW$188,99,FALSE),0)</f>
        <v>0</v>
      </c>
      <c r="GP126" s="19">
        <f>IFERROR(HLOOKUP(GP$1,'Nakladova matice_2018'!$A$1:$IW$188,99,FALSE),0)</f>
        <v>0</v>
      </c>
      <c r="GQ126" s="19">
        <f>IFERROR(HLOOKUP(GQ$1,'Nakladova matice_2018'!$A$1:$IW$188,99,FALSE),0)</f>
        <v>0</v>
      </c>
      <c r="GR126" s="19">
        <f>IFERROR(HLOOKUP(GR$1,'Nakladova matice_2018'!$A$1:$IW$188,99,FALSE),0)</f>
        <v>0</v>
      </c>
      <c r="GS126" s="19">
        <f>IFERROR(HLOOKUP(GS$1,'Nakladova matice_2018'!$A$1:$IW$188,99,FALSE),0)</f>
        <v>0</v>
      </c>
      <c r="GT126" s="19">
        <f>IFERROR(HLOOKUP(GT$1,'Nakladova matice_2018'!$A$1:$IW$188,99,FALSE),0)</f>
        <v>0</v>
      </c>
      <c r="GU126" s="19">
        <f>IFERROR(HLOOKUP(GU$1,'Nakladova matice_2018'!$A$1:$IW$188,99,FALSE),0)</f>
        <v>0</v>
      </c>
      <c r="GV126" s="19">
        <f>IFERROR(HLOOKUP(GV$1,'Nakladova matice_2018'!$A$1:$IW$188,99,FALSE),0)</f>
        <v>0</v>
      </c>
      <c r="GW126" s="19">
        <f>IFERROR(HLOOKUP(GW$1,'Nakladova matice_2018'!$A$1:$IW$188,99,FALSE),0)</f>
        <v>0</v>
      </c>
      <c r="GX126" s="19">
        <f>IFERROR(HLOOKUP(GX$1,'Nakladova matice_2018'!$A$1:$IW$188,99,FALSE),0)</f>
        <v>0</v>
      </c>
      <c r="GY126" s="19">
        <f>IFERROR(HLOOKUP(GY$1,'Nakladova matice_2018'!$A$1:$IW$188,99,FALSE),0)</f>
        <v>0</v>
      </c>
      <c r="GZ126" s="19">
        <f>IFERROR(HLOOKUP(GZ$1,'Nakladova matice_2018'!$A$1:$IW$188,99,FALSE),0)</f>
        <v>0</v>
      </c>
      <c r="HA126" s="19">
        <f>IFERROR(HLOOKUP(HA$1,'Nakladova matice_2018'!$A$1:$IW$188,99,FALSE),0)</f>
        <v>0</v>
      </c>
      <c r="HB126" s="19">
        <f>IFERROR(HLOOKUP(HB$1,'Nakladova matice_2018'!$A$1:$IW$188,99,FALSE),0)</f>
        <v>0</v>
      </c>
      <c r="HC126" s="19">
        <f>IFERROR(HLOOKUP(HC$1,'Nakladova matice_2018'!$A$1:$IW$188,99,FALSE),0)</f>
        <v>0</v>
      </c>
      <c r="HD126" s="19">
        <f>IFERROR(HLOOKUP(HD$1,'Nakladova matice_2018'!$A$1:$IW$188,99,FALSE),0)</f>
        <v>0</v>
      </c>
      <c r="HE126" s="19">
        <f>IFERROR(HLOOKUP(HE$1,'Nakladova matice_2018'!$A$1:$IW$188,99,FALSE),0)</f>
        <v>0</v>
      </c>
      <c r="HF126" s="19">
        <f>IFERROR(HLOOKUP(HF$1,'Nakladova matice_2018'!$A$1:$IW$188,99,FALSE),0)</f>
        <v>0</v>
      </c>
      <c r="HG126" s="19">
        <f>IFERROR(HLOOKUP(HG$1,'Nakladova matice_2018'!$A$1:$IW$188,99,FALSE),0)</f>
        <v>0</v>
      </c>
      <c r="HH126" s="19">
        <f>IFERROR(HLOOKUP(HH$1,'Nakladova matice_2018'!$A$1:$IW$188,99,FALSE),0)</f>
        <v>0</v>
      </c>
      <c r="HI126" s="19">
        <f>IFERROR(HLOOKUP(HI$1,'Nakladova matice_2018'!$A$1:$IW$188,99,FALSE),0)</f>
        <v>0</v>
      </c>
      <c r="HJ126" s="19">
        <f>IFERROR(HLOOKUP(HJ$1,'Nakladova matice_2018'!$A$1:$IW$188,99,FALSE),0)</f>
        <v>0</v>
      </c>
      <c r="HK126" s="19">
        <f>IFERROR(HLOOKUP(HK$1,'Nakladova matice_2018'!$A$1:$IW$188,99,FALSE),0)</f>
        <v>0</v>
      </c>
      <c r="HL126" s="19">
        <f>IFERROR(HLOOKUP(HL$1,'Nakladova matice_2018'!$A$1:$IW$188,99,FALSE),0)</f>
        <v>0</v>
      </c>
      <c r="HM126" s="19">
        <f>IFERROR(HLOOKUP(HM$1,'Nakladova matice_2018'!$A$1:$IW$188,99,FALSE),0)</f>
        <v>0</v>
      </c>
      <c r="HN126" s="19">
        <f>IFERROR(HLOOKUP(HN$1,'Nakladova matice_2018'!$A$1:$IW$188,99,FALSE),0)</f>
        <v>0</v>
      </c>
      <c r="HO126" s="19">
        <f>IFERROR(HLOOKUP(HO$1,'Nakladova matice_2018'!$A$1:$IW$188,99,FALSE),0)</f>
        <v>0</v>
      </c>
      <c r="HP126" s="19">
        <f>IFERROR(HLOOKUP(HP$1,'Nakladova matice_2018'!$A$1:$IW$188,99,FALSE),0)</f>
        <v>0</v>
      </c>
      <c r="HQ126" s="19">
        <f>IFERROR(HLOOKUP(HQ$1,'Nakladova matice_2018'!$A$1:$IW$188,99,FALSE),0)</f>
        <v>0</v>
      </c>
      <c r="HR126" s="19">
        <f>IFERROR(HLOOKUP(HR$1,'Nakladova matice_2018'!$A$1:$IW$188,99,FALSE),0)</f>
        <v>0</v>
      </c>
      <c r="HS126" s="19">
        <f>IFERROR(HLOOKUP(HS$1,'Nakladova matice_2018'!$A$1:$IW$188,99,FALSE),0)</f>
        <v>0</v>
      </c>
      <c r="HT126" s="19">
        <f>IFERROR(HLOOKUP(HT$1,'Nakladova matice_2018'!$A$1:$IW$188,99,FALSE),0)</f>
        <v>0</v>
      </c>
      <c r="HU126" s="19">
        <f>IFERROR(HLOOKUP(HU$1,'Nakladova matice_2018'!$A$1:$IW$188,99,FALSE),0)</f>
        <v>0</v>
      </c>
      <c r="HV126" s="19">
        <f>IFERROR(HLOOKUP(HV$1,'Nakladova matice_2018'!$A$1:$IW$188,99,FALSE),0)</f>
        <v>0</v>
      </c>
      <c r="HW126" s="19">
        <f>IFERROR(HLOOKUP(HW$1,'Nakladova matice_2018'!$A$1:$IW$188,99,FALSE),0)</f>
        <v>0</v>
      </c>
      <c r="HX126" s="19">
        <f>IFERROR(HLOOKUP(HX$1,'Nakladova matice_2018'!$A$1:$IW$188,99,FALSE),0)</f>
        <v>0</v>
      </c>
      <c r="HY126" s="19">
        <f>IFERROR(HLOOKUP(HY$1,'Nakladova matice_2018'!$A$1:$IW$188,99,FALSE),0)</f>
        <v>0</v>
      </c>
      <c r="HZ126" s="19">
        <f>IFERROR(HLOOKUP(HZ$1,'Nakladova matice_2018'!$A$1:$IW$188,99,FALSE),0)</f>
        <v>0</v>
      </c>
      <c r="IA126" s="19">
        <f>IFERROR(HLOOKUP(IA$1,'Nakladova matice_2018'!$A$1:$IW$188,99,FALSE),0)</f>
        <v>0</v>
      </c>
      <c r="IB126" s="19">
        <f>IFERROR(HLOOKUP(IB$1,'Nakladova matice_2018'!$A$1:$IW$188,99,FALSE),0)</f>
        <v>0</v>
      </c>
      <c r="IC126" s="19">
        <f>IFERROR(HLOOKUP(IC$1,'Nakladova matice_2018'!$A$1:$IW$188,99,FALSE),0)</f>
        <v>0</v>
      </c>
      <c r="ID126" s="19">
        <f>IFERROR(HLOOKUP(ID$1,'Nakladova matice_2018'!$A$1:$IW$188,99,FALSE),0)</f>
        <v>0</v>
      </c>
      <c r="IE126" s="19">
        <f>IFERROR(HLOOKUP(IE$1,'Nakladova matice_2018'!$A$1:$IW$188,99,FALSE),0)</f>
        <v>0</v>
      </c>
      <c r="IF126" s="19">
        <f>IFERROR(HLOOKUP(IF$1,'Nakladova matice_2018'!$A$1:$IW$188,99,FALSE),0)</f>
        <v>0</v>
      </c>
      <c r="IG126" s="19">
        <f>IFERROR(HLOOKUP(IG$1,'Nakladova matice_2018'!$A$1:$IW$188,99,FALSE),0)</f>
        <v>0</v>
      </c>
      <c r="IH126" s="19">
        <f>IFERROR(HLOOKUP(IH$1,'Nakladova matice_2018'!$A$1:$IW$188,99,FALSE),0)</f>
        <v>0</v>
      </c>
      <c r="II126" s="19">
        <f>IFERROR(HLOOKUP(II$1,'Nakladova matice_2018'!$A$1:$IW$188,99,FALSE),0)</f>
        <v>0</v>
      </c>
      <c r="IJ126" s="19">
        <f>IFERROR(HLOOKUP(IJ$1,'Nakladova matice_2018'!$A$1:$IW$188,99,FALSE),0)</f>
        <v>0</v>
      </c>
      <c r="IK126" s="19">
        <f>IFERROR(HLOOKUP(IK$1,'Nakladova matice_2018'!$A$1:$IW$188,99,FALSE),0)</f>
        <v>0</v>
      </c>
      <c r="IL126" s="19">
        <f>IFERROR(HLOOKUP(IL$1,'Nakladova matice_2018'!$A$1:$IW$188,99,FALSE),0)</f>
        <v>0</v>
      </c>
      <c r="IM126" s="19">
        <f>IFERROR(HLOOKUP(IM$1,'Nakladova matice_2018'!$A$1:$IW$188,99,FALSE),0)</f>
        <v>0</v>
      </c>
      <c r="IN126" s="19">
        <f>IFERROR(HLOOKUP(IN$1,'Nakladova matice_2018'!$A$1:$IW$188,99,FALSE),0)</f>
        <v>0</v>
      </c>
      <c r="IO126" s="19">
        <f>IFERROR(HLOOKUP(IO$1,'Nakladova matice_2018'!$A$1:$IW$188,99,FALSE),0)</f>
        <v>0</v>
      </c>
      <c r="IP126" s="19">
        <f>IFERROR(HLOOKUP(IP$1,'Nakladova matice_2018'!$A$1:$IW$188,99,FALSE),0)</f>
        <v>0</v>
      </c>
      <c r="IQ126" s="19">
        <f>IFERROR(HLOOKUP(IQ$1,'Nakladova matice_2018'!$A$1:$IW$188,99,FALSE),0)</f>
        <v>0</v>
      </c>
      <c r="IR126" s="19">
        <f>IFERROR(HLOOKUP(IR$1,'Nakladova matice_2018'!$A$1:$IW$188,99,FALSE),0)</f>
        <v>0</v>
      </c>
      <c r="IS126" s="19">
        <f>IFERROR(HLOOKUP(IS$1,'Nakladova matice_2018'!$A$1:$IW$188,99,FALSE),0)</f>
        <v>0</v>
      </c>
      <c r="IT126" s="19">
        <f>IFERROR(HLOOKUP(IT$1,'Nakladova matice_2018'!$A$1:$IW$188,99,FALSE),0)</f>
        <v>0</v>
      </c>
      <c r="IU126" s="19">
        <f>IFERROR(HLOOKUP(IU$1,'Nakladova matice_2018'!$A$1:$IW$188,99,FALSE),0)</f>
        <v>0</v>
      </c>
      <c r="IV126" s="19">
        <f>IFERROR(HLOOKUP(IV$1,'Nakladova matice_2018'!$A$1:$IW$188,99,FALSE),0)</f>
        <v>0</v>
      </c>
      <c r="IW126" s="19">
        <f>IFERROR(HLOOKUP(IW$1,'Nakladova matice_2018'!$A$1:$IW$188,99,FALSE),0)</f>
        <v>0</v>
      </c>
      <c r="IX126" s="19">
        <f>IFERROR(HLOOKUP(IX$1,'Nakladova matice_2018'!$A$1:$IW$188,99,FALSE),0)</f>
        <v>0</v>
      </c>
      <c r="IY126" s="19">
        <f>IFERROR(HLOOKUP(IY$1,'Nakladova matice_2018'!$A$1:$IW$188,99,FALSE),0)</f>
        <v>0</v>
      </c>
      <c r="IZ126" s="19">
        <f>IFERROR(HLOOKUP(IZ$1,'Nakladova matice_2018'!$A$1:$IW$188,99,FALSE),0)</f>
        <v>0</v>
      </c>
      <c r="JA126" s="19">
        <f>IFERROR(HLOOKUP(JA$1,'Nakladova matice_2018'!$A$1:$IW$188,99,FALSE),0)</f>
        <v>0</v>
      </c>
      <c r="JB126" s="19">
        <f>IFERROR(HLOOKUP(JB$1,'Nakladova matice_2018'!$A$1:$IW$188,99,FALSE),0)</f>
        <v>0</v>
      </c>
      <c r="JC126" s="19">
        <f>IFERROR(HLOOKUP(JC$1,'Nakladova matice_2018'!$A$1:$IW$188,99,FALSE),0)</f>
        <v>0</v>
      </c>
      <c r="JD126" s="19">
        <f>IFERROR(HLOOKUP(JD$1,'Nakladova matice_2018'!$A$1:$IW$188,99,FALSE),0)</f>
        <v>0</v>
      </c>
      <c r="JE126" s="19">
        <f>IFERROR(HLOOKUP(JE$1,'Nakladova matice_2018'!$A$1:$IW$188,99,FALSE),0)</f>
        <v>0</v>
      </c>
      <c r="JF126" s="19">
        <f>IFERROR(HLOOKUP(JF$1,'Nakladova matice_2018'!$A$1:$IW$188,99,FALSE),0)</f>
        <v>0</v>
      </c>
      <c r="JG126" s="19">
        <f>IFERROR(HLOOKUP(JG$1,'Nakladova matice_2018'!$A$1:$IW$188,99,FALSE),0)</f>
        <v>0</v>
      </c>
      <c r="JH126" s="19">
        <f>IFERROR(HLOOKUP(JH$1,'Nakladova matice_2018'!$A$1:$IW$188,99,FALSE),0)</f>
        <v>0</v>
      </c>
      <c r="JI126" s="19">
        <f>IFERROR(HLOOKUP(JI$1,'Nakladova matice_2018'!$A$1:$IW$188,99,FALSE),0)</f>
        <v>0</v>
      </c>
      <c r="JJ126" s="19">
        <f>IFERROR(HLOOKUP(JJ$1,'Nakladova matice_2018'!$A$1:$IW$188,99,FALSE),0)</f>
        <v>0</v>
      </c>
      <c r="JK126" s="19">
        <f>IFERROR(HLOOKUP(JK$1,'Nakladova matice_2018'!$A$1:$IW$188,99,FALSE),0)</f>
        <v>0</v>
      </c>
      <c r="JL126" s="19">
        <f>IFERROR(HLOOKUP(JL$1,'Nakladova matice_2018'!$A$1:$IW$188,99,FALSE),0)</f>
        <v>0</v>
      </c>
      <c r="JM126" s="19">
        <f>IFERROR(HLOOKUP(JM$1,'Nakladova matice_2018'!$A$1:$IW$188,99,FALSE),0)</f>
        <v>0</v>
      </c>
      <c r="JN126" s="19">
        <f>IFERROR(HLOOKUP(JN$1,'Nakladova matice_2018'!$A$1:$IW$188,99,FALSE),0)</f>
        <v>0</v>
      </c>
      <c r="JO126" s="19">
        <f>IFERROR(HLOOKUP(JO$1,'Nakladova matice_2018'!$A$1:$IW$188,99,FALSE),0)</f>
        <v>0</v>
      </c>
      <c r="JP126" s="19">
        <f>IFERROR(HLOOKUP(JP$1,'Nakladova matice_2018'!$A$1:$IW$188,99,FALSE),0)</f>
        <v>0</v>
      </c>
      <c r="JQ126" s="19">
        <f>IFERROR(HLOOKUP(JQ$1,'Nakladova matice_2018'!$A$1:$IW$188,99,FALSE),0)</f>
        <v>0</v>
      </c>
      <c r="JR126" s="19">
        <f>IFERROR(HLOOKUP(JR$1,'Nakladova matice_2018'!$A$1:$IW$188,99,FALSE),0)</f>
        <v>0</v>
      </c>
      <c r="JS126" s="19">
        <f>IFERROR(HLOOKUP(JS$1,'Nakladova matice_2018'!$A$1:$IW$188,99,FALSE),0)</f>
        <v>0</v>
      </c>
      <c r="JT126" s="19">
        <f>IFERROR(HLOOKUP(JT$1,'Nakladova matice_2018'!$A$1:$IW$188,99,FALSE),0)</f>
        <v>0</v>
      </c>
      <c r="JU126" s="19">
        <f>IFERROR(HLOOKUP(JU$1,'Nakladova matice_2018'!$A$1:$IW$188,99,FALSE),0)</f>
        <v>0</v>
      </c>
      <c r="JV126" s="19">
        <f>IFERROR(HLOOKUP(JV$1,'Nakladova matice_2018'!$A$1:$IW$188,99,FALSE),0)</f>
        <v>0</v>
      </c>
      <c r="JW126" s="19">
        <f>IFERROR(HLOOKUP(JW$1,'Nakladova matice_2018'!$A$1:$IW$188,99,FALSE),0)</f>
        <v>0</v>
      </c>
      <c r="JX126" s="19">
        <f>IFERROR(HLOOKUP(JX$1,'Nakladova matice_2018'!$A$1:$IW$188,99,FALSE),0)</f>
        <v>0</v>
      </c>
      <c r="JY126" s="19">
        <f>IFERROR(HLOOKUP(JY$1,'Nakladova matice_2018'!$A$1:$IW$188,99,FALSE),0)</f>
        <v>0</v>
      </c>
      <c r="JZ126" s="19">
        <f>IFERROR(HLOOKUP(JZ$1,'Nakladova matice_2018'!$A$1:$IW$188,99,FALSE),0)</f>
        <v>0</v>
      </c>
      <c r="KA126" s="19">
        <f>IFERROR(HLOOKUP(KA$1,'Nakladova matice_2018'!$A$1:$IW$188,99,FALSE),0)</f>
        <v>0</v>
      </c>
      <c r="KB126" s="19">
        <f>IFERROR(HLOOKUP(KB$1,'Nakladova matice_2018'!$A$1:$IW$188,99,FALSE),0)</f>
        <v>0</v>
      </c>
      <c r="KC126" s="19">
        <f>IFERROR(HLOOKUP(KC$1,'Nakladova matice_2018'!$A$1:$IW$188,99,FALSE),0)</f>
        <v>0</v>
      </c>
      <c r="KD126" s="19">
        <f>IFERROR(HLOOKUP(KD$1,'Nakladova matice_2018'!$A$1:$IW$188,99,FALSE),0)</f>
        <v>0</v>
      </c>
      <c r="KE126" s="19">
        <f>IFERROR(HLOOKUP(KE$1,'Nakladova matice_2018'!$A$1:$IW$188,99,FALSE),0)</f>
        <v>0</v>
      </c>
      <c r="KF126" s="19">
        <f>IFERROR(HLOOKUP(KF$1,'Nakladova matice_2018'!$A$1:$IW$188,99,FALSE),0)</f>
        <v>0</v>
      </c>
      <c r="KG126" s="19">
        <f>IFERROR(HLOOKUP(KG$1,'Nakladova matice_2018'!$A$1:$IW$188,99,FALSE),0)</f>
        <v>0</v>
      </c>
      <c r="KH126" s="19">
        <f>IFERROR(HLOOKUP(KH$1,'Nakladova matice_2018'!$A$1:$IW$188,99,FALSE),0)</f>
        <v>0</v>
      </c>
      <c r="KI126" s="19">
        <f>IFERROR(HLOOKUP(KI$1,'Nakladova matice_2018'!$A$1:$IW$188,99,FALSE),0)</f>
        <v>0</v>
      </c>
      <c r="KJ126" s="19">
        <f>IFERROR(HLOOKUP(KJ$1,'Nakladova matice_2018'!$A$1:$IW$188,99,FALSE),0)</f>
        <v>0</v>
      </c>
      <c r="KK126" s="19">
        <f>IFERROR(HLOOKUP(KK$1,'Nakladova matice_2018'!$A$1:$IW$188,99,FALSE),0)</f>
        <v>0</v>
      </c>
      <c r="KL126" s="19">
        <f>IFERROR(HLOOKUP(KL$1,'Nakladova matice_2018'!$A$1:$IW$188,99,FALSE),0)</f>
        <v>0</v>
      </c>
      <c r="KM126" s="19">
        <f>IFERROR(HLOOKUP(KM$1,'Nakladova matice_2018'!$A$1:$IW$188,99,FALSE),0)</f>
        <v>0</v>
      </c>
      <c r="KN126" s="19">
        <f>IFERROR(HLOOKUP(KN$1,'Nakladova matice_2018'!$A$1:$IW$188,99,FALSE),0)</f>
        <v>0</v>
      </c>
      <c r="KO126" s="19">
        <f>IFERROR(HLOOKUP(KO$1,'Nakladova matice_2018'!$A$1:$IW$188,99,FALSE),0)</f>
        <v>0</v>
      </c>
      <c r="KP126" s="19">
        <f>IFERROR(HLOOKUP(KP$1,'Nakladova matice_2018'!$A$1:$IW$188,99,FALSE),0)</f>
        <v>0</v>
      </c>
      <c r="KQ126" s="19">
        <f>IFERROR(HLOOKUP(KQ$1,'Nakladova matice_2018'!$A$1:$IW$188,99,FALSE),0)</f>
        <v>0</v>
      </c>
      <c r="KR126" s="19">
        <f>IFERROR(HLOOKUP(KR$1,'Nakladova matice_2018'!$A$1:$IW$188,99,FALSE),0)</f>
        <v>0</v>
      </c>
      <c r="KS126" s="19">
        <f>IFERROR(HLOOKUP(KS$1,'Nakladova matice_2018'!$A$1:$IW$188,99,FALSE),0)</f>
        <v>0</v>
      </c>
      <c r="KT126" s="19">
        <f>IFERROR(HLOOKUP(KT$1,'Nakladova matice_2018'!$A$1:$IW$188,99,FALSE),0)</f>
        <v>0</v>
      </c>
      <c r="KU126" s="19">
        <f>IFERROR(HLOOKUP(KU$1,'Nakladova matice_2018'!$A$1:$IW$188,99,FALSE),0)</f>
        <v>0</v>
      </c>
      <c r="KV126" s="19">
        <f>IFERROR(HLOOKUP(KV$1,'Nakladova matice_2018'!$A$1:$IW$188,99,FALSE),0)</f>
        <v>0</v>
      </c>
      <c r="KW126" s="19">
        <f>IFERROR(HLOOKUP(KW$1,'Nakladova matice_2018'!$A$1:$IW$188,99,FALSE),0)</f>
        <v>0</v>
      </c>
      <c r="KX126" s="19">
        <f>IFERROR(HLOOKUP(KX$1,'Nakladova matice_2018'!$A$1:$IW$188,99,FALSE),0)</f>
        <v>0</v>
      </c>
      <c r="KY126" s="19">
        <f>IFERROR(HLOOKUP(KY$1,'Nakladova matice_2018'!$A$1:$IW$188,99,FALSE),0)</f>
        <v>0</v>
      </c>
      <c r="KZ126" s="19">
        <f>IFERROR(HLOOKUP(KZ$1,'Nakladova matice_2018'!$A$1:$IW$188,99,FALSE),0)</f>
        <v>0</v>
      </c>
      <c r="LA126" s="19">
        <f>IFERROR(HLOOKUP(LA$1,'Nakladova matice_2018'!$A$1:$IW$188,99,FALSE),0)</f>
        <v>0</v>
      </c>
      <c r="LB126" s="19">
        <f>IFERROR(HLOOKUP(LB$1,'Nakladova matice_2018'!$A$1:$IW$188,99,FALSE),0)</f>
        <v>0</v>
      </c>
      <c r="LC126" s="19">
        <f>IFERROR(HLOOKUP(LC$1,'Nakladova matice_2018'!$A$1:$IW$188,99,FALSE),0)</f>
        <v>0</v>
      </c>
      <c r="LD126" s="19">
        <f>IFERROR(HLOOKUP(LD$1,'Nakladova matice_2018'!$A$1:$IW$188,99,FALSE),0)</f>
        <v>0</v>
      </c>
      <c r="LE126" s="19">
        <f>IFERROR(HLOOKUP(LE$1,'Nakladova matice_2018'!$A$1:$IW$188,99,FALSE),0)</f>
        <v>0</v>
      </c>
      <c r="LF126" s="19">
        <f>IFERROR(HLOOKUP(LF$1,'Nakladova matice_2018'!$A$1:$IW$188,99,FALSE),0)</f>
        <v>0</v>
      </c>
      <c r="LG126" s="19">
        <f>IFERROR(HLOOKUP(LG$1,'Nakladova matice_2018'!$A$1:$IW$188,99,FALSE),0)</f>
        <v>0</v>
      </c>
      <c r="LH126" s="19">
        <f>IFERROR(HLOOKUP(LH$1,'Nakladova matice_2018'!$A$1:$IW$188,99,FALSE),0)</f>
        <v>0</v>
      </c>
      <c r="LI126" s="19">
        <f>IFERROR(HLOOKUP(LI$1,'Nakladova matice_2018'!$A$1:$IW$188,99,FALSE),0)</f>
        <v>0</v>
      </c>
      <c r="LJ126" s="19">
        <f>IFERROR(HLOOKUP(LJ$1,'Nakladova matice_2018'!$A$1:$IW$188,99,FALSE),0)</f>
        <v>0</v>
      </c>
      <c r="LK126" s="19">
        <f>IFERROR(HLOOKUP(LK$1,'Nakladova matice_2018'!$A$1:$IW$188,99,FALSE),0)</f>
        <v>0</v>
      </c>
      <c r="LL126" s="19">
        <f>IFERROR(HLOOKUP(LL$1,'Nakladova matice_2018'!$A$1:$IW$188,99,FALSE),0)</f>
        <v>0</v>
      </c>
      <c r="LM126" s="19">
        <f>IFERROR(HLOOKUP(LM$1,'Nakladova matice_2018'!$A$1:$IW$188,99,FALSE),0)</f>
        <v>0</v>
      </c>
      <c r="LN126" s="19">
        <f>IFERROR(HLOOKUP(LN$1,'Nakladova matice_2018'!$A$1:$IW$188,99,FALSE),0)</f>
        <v>0</v>
      </c>
      <c r="LO126" s="19">
        <f>IFERROR(HLOOKUP(LO$1,'Nakladova matice_2018'!$A$1:$IW$188,99,FALSE),0)</f>
        <v>0</v>
      </c>
      <c r="LP126" s="19">
        <f>IFERROR(HLOOKUP(LP$1,'Nakladova matice_2018'!$A$1:$IW$188,99,FALSE),0)</f>
        <v>0</v>
      </c>
      <c r="LQ126" s="19">
        <f>IFERROR(HLOOKUP(LQ$1,'Nakladova matice_2018'!$A$1:$IW$188,99,FALSE),0)</f>
        <v>0</v>
      </c>
      <c r="LR126" s="19">
        <f>IFERROR(HLOOKUP(LR$1,'Nakladova matice_2018'!$A$1:$IW$188,99,FALSE),0)</f>
        <v>0</v>
      </c>
      <c r="LS126" s="19">
        <f>IFERROR(HLOOKUP(LS$1,'Nakladova matice_2018'!$A$1:$IW$188,99,FALSE),0)</f>
        <v>0</v>
      </c>
      <c r="LT126" s="19">
        <f>IFERROR(HLOOKUP(LT$1,'Nakladova matice_2018'!$A$1:$IW$188,99,FALSE),0)</f>
        <v>0</v>
      </c>
      <c r="LU126" s="19">
        <f>IFERROR(HLOOKUP(LU$1,'Nakladova matice_2018'!$A$1:$IW$188,99,FALSE),0)</f>
        <v>0</v>
      </c>
      <c r="LV126" s="19">
        <f>IFERROR(HLOOKUP(LV$1,'Nakladova matice_2018'!$A$1:$IW$188,99,FALSE),0)</f>
        <v>0</v>
      </c>
      <c r="LW126" s="19">
        <f>IFERROR(HLOOKUP(LW$1,'Nakladova matice_2018'!$A$1:$IW$188,99,FALSE),0)</f>
        <v>0</v>
      </c>
      <c r="LX126" s="19">
        <f>IFERROR(HLOOKUP(LX$1,'Nakladova matice_2018'!$A$1:$IW$188,99,FALSE),0)</f>
        <v>0</v>
      </c>
      <c r="LY126" s="19">
        <f>IFERROR(HLOOKUP(LY$1,'Nakladova matice_2018'!$A$1:$IW$188,99,FALSE),0)</f>
        <v>0</v>
      </c>
      <c r="LZ126" s="19">
        <f>IFERROR(HLOOKUP(LZ$1,'Nakladova matice_2018'!$A$1:$IW$188,99,FALSE),0)</f>
        <v>0</v>
      </c>
      <c r="MA126" s="19">
        <f>IFERROR(HLOOKUP(MA$1,'Nakladova matice_2018'!$A$1:$IW$188,99,FALSE),0)</f>
        <v>0</v>
      </c>
      <c r="MB126" s="19">
        <f>IFERROR(HLOOKUP(MB$1,'Nakladova matice_2018'!$A$1:$IW$188,99,FALSE),0)</f>
        <v>0</v>
      </c>
      <c r="MC126" s="19">
        <f>IFERROR(HLOOKUP(MC$1,'Nakladova matice_2018'!$A$1:$IW$188,99,FALSE),0)</f>
        <v>0</v>
      </c>
      <c r="MD126" s="19">
        <f>IFERROR(HLOOKUP(MD$1,'Nakladova matice_2018'!$A$1:$IW$188,99,FALSE),0)</f>
        <v>0</v>
      </c>
      <c r="ME126" s="19">
        <f>IFERROR(HLOOKUP(ME$1,'Nakladova matice_2018'!$A$1:$IW$188,99,FALSE),0)</f>
        <v>0</v>
      </c>
      <c r="MF126" s="19">
        <f>IFERROR(HLOOKUP(MF$1,'Nakladova matice_2018'!$A$1:$IW$188,99,FALSE),0)</f>
        <v>0</v>
      </c>
      <c r="MG126" s="19">
        <f>IFERROR(HLOOKUP(MG$1,'Nakladova matice_2018'!$A$1:$IW$188,99,FALSE),0)</f>
        <v>0</v>
      </c>
      <c r="MH126" s="19">
        <f>IFERROR(HLOOKUP(MH$1,'Nakladova matice_2018'!$A$1:$IW$188,99,FALSE),0)</f>
        <v>0</v>
      </c>
      <c r="MI126" s="19">
        <f>IFERROR(HLOOKUP(MI$1,'Nakladova matice_2018'!$A$1:$IW$188,99,FALSE),0)</f>
        <v>0</v>
      </c>
      <c r="MJ126" s="19">
        <f>IFERROR(HLOOKUP(MJ$1,'Nakladova matice_2018'!$A$1:$IW$188,99,FALSE),0)</f>
        <v>0</v>
      </c>
      <c r="MK126" s="19">
        <f>IFERROR(HLOOKUP(MK$1,'Nakladova matice_2018'!$A$1:$IW$188,99,FALSE),0)</f>
        <v>0</v>
      </c>
      <c r="ML126" s="19">
        <f>IFERROR(HLOOKUP(ML$1,'Nakladova matice_2018'!$A$1:$IW$188,99,FALSE),0)</f>
        <v>0</v>
      </c>
      <c r="MM126" s="19">
        <f>IFERROR(HLOOKUP(MM$1,'Nakladova matice_2018'!$A$1:$IW$188,99,FALSE),0)</f>
        <v>0</v>
      </c>
      <c r="MN126" s="19">
        <f>IFERROR(HLOOKUP(MN$1,'Nakladova matice_2018'!$A$1:$IW$188,99,FALSE),0)</f>
        <v>0</v>
      </c>
      <c r="MO126" s="20">
        <f t="shared" si="86"/>
        <v>-37276</v>
      </c>
      <c r="MP126" s="20">
        <f>MO126-'Nakladova matice_2018'!IX99</f>
        <v>0</v>
      </c>
    </row>
    <row r="127" spans="1:354" x14ac:dyDescent="0.2">
      <c r="A127" s="27">
        <v>524015</v>
      </c>
      <c r="B127" s="21" t="s">
        <v>263</v>
      </c>
      <c r="C127" s="53">
        <v>0</v>
      </c>
      <c r="D127" s="19">
        <f>IFERROR(HLOOKUP(D$1,'Nakladova matice_2018'!$A$1:$IW$188,100,FALSE),0)</f>
        <v>0</v>
      </c>
      <c r="E127" s="19">
        <f>IFERROR(HLOOKUP(E$1,'Nakladova matice_2018'!$A$1:$IW$188,100,FALSE),0)</f>
        <v>0</v>
      </c>
      <c r="F127" s="19">
        <f>IFERROR(HLOOKUP(F$1,'Nakladova matice_2018'!$A$1:$IW$188,100,FALSE),0)</f>
        <v>0</v>
      </c>
      <c r="G127" s="19">
        <f>IFERROR(HLOOKUP(G$1,'Nakladova matice_2018'!$A$1:$IW$188,100,FALSE),0)</f>
        <v>0</v>
      </c>
      <c r="H127" s="19">
        <f>IFERROR(HLOOKUP(H$1,'Nakladova matice_2018'!$A$1:$IW$188,100,FALSE),0)</f>
        <v>0</v>
      </c>
      <c r="I127" s="19">
        <f>IFERROR(HLOOKUP(I$1,'Nakladova matice_2018'!$A$1:$IW$188,100,FALSE),0)</f>
        <v>0</v>
      </c>
      <c r="J127" s="19">
        <f>IFERROR(HLOOKUP(J$1,'Nakladova matice_2018'!$A$1:$IW$188,100,FALSE),0)</f>
        <v>0</v>
      </c>
      <c r="K127" s="19">
        <f>IFERROR(HLOOKUP(K$1,'Nakladova matice_2018'!$A$1:$IW$188,100,FALSE),0)</f>
        <v>0</v>
      </c>
      <c r="L127" s="19">
        <f>IFERROR(HLOOKUP(L$1,'Nakladova matice_2018'!$A$1:$IW$188,100,FALSE),0)</f>
        <v>0</v>
      </c>
      <c r="M127" s="19">
        <f>IFERROR(HLOOKUP(M$1,'Nakladova matice_2018'!$A$1:$IW$188,100,FALSE),0)</f>
        <v>0</v>
      </c>
      <c r="N127" s="19">
        <f>IFERROR(HLOOKUP(N$1,'Nakladova matice_2018'!$A$1:$IW$188,100,FALSE),0)</f>
        <v>0</v>
      </c>
      <c r="O127" s="19">
        <f>IFERROR(HLOOKUP(O$1,'Nakladova matice_2018'!$A$1:$IW$188,100,FALSE),0)</f>
        <v>0</v>
      </c>
      <c r="P127" s="19">
        <f>IFERROR(HLOOKUP(P$1,'Nakladova matice_2018'!$A$1:$IW$188,100,FALSE),0)</f>
        <v>0</v>
      </c>
      <c r="Q127" s="19">
        <f>IFERROR(HLOOKUP(Q$1,'Nakladova matice_2018'!$A$1:$IW$188,100,FALSE),0)</f>
        <v>0</v>
      </c>
      <c r="R127" s="19">
        <f>IFERROR(HLOOKUP(R$1,'Nakladova matice_2018'!$A$1:$IW$188,100,FALSE),0)</f>
        <v>0</v>
      </c>
      <c r="S127" s="19">
        <f>IFERROR(HLOOKUP(S$1,'Nakladova matice_2018'!$A$1:$IW$188,100,FALSE),0)</f>
        <v>0</v>
      </c>
      <c r="T127" s="19">
        <f>IFERROR(HLOOKUP(T$1,'Nakladova matice_2018'!$A$1:$IW$188,100,FALSE),0)</f>
        <v>0</v>
      </c>
      <c r="U127" s="19">
        <f>IFERROR(HLOOKUP(U$1,'Nakladova matice_2018'!$A$1:$IW$188,100,FALSE),0)</f>
        <v>0</v>
      </c>
      <c r="V127" s="19">
        <f>IFERROR(HLOOKUP(V$1,'Nakladova matice_2018'!$A$1:$IW$188,100,FALSE),0)</f>
        <v>0</v>
      </c>
      <c r="W127" s="19">
        <f>IFERROR(HLOOKUP(W$1,'Nakladova matice_2018'!$A$1:$IW$188,100,FALSE),0)</f>
        <v>0</v>
      </c>
      <c r="X127" s="19">
        <f>IFERROR(HLOOKUP(X$1,'Nakladova matice_2018'!$A$1:$IW$188,100,FALSE),0)</f>
        <v>0</v>
      </c>
      <c r="Y127" s="19">
        <f>IFERROR(HLOOKUP(Y$1,'Nakladova matice_2018'!$A$1:$IW$188,100,FALSE),0)</f>
        <v>0</v>
      </c>
      <c r="Z127" s="19">
        <f>IFERROR(HLOOKUP(Z$1,'Nakladova matice_2018'!$A$1:$IW$188,100,FALSE),0)</f>
        <v>0</v>
      </c>
      <c r="AA127" s="19">
        <f>IFERROR(HLOOKUP(AA$1,'Nakladova matice_2018'!$A$1:$IW$188,100,FALSE),0)</f>
        <v>0</v>
      </c>
      <c r="AB127" s="19">
        <f>IFERROR(HLOOKUP(AB$1,'Nakladova matice_2018'!$A$1:$IW$188,100,FALSE),0)</f>
        <v>0</v>
      </c>
      <c r="AC127" s="19">
        <f>IFERROR(HLOOKUP(AC$1,'Nakladova matice_2018'!$A$1:$IW$188,100,FALSE),0)</f>
        <v>0</v>
      </c>
      <c r="AD127" s="19">
        <f>IFERROR(HLOOKUP(AD$1,'Nakladova matice_2018'!$A$1:$IW$188,100,FALSE),0)</f>
        <v>0</v>
      </c>
      <c r="AE127" s="19">
        <f>IFERROR(HLOOKUP(AE$1,'Nakladova matice_2018'!$A$1:$IW$188,100,FALSE),0)</f>
        <v>0</v>
      </c>
      <c r="AF127" s="19">
        <f>IFERROR(HLOOKUP(AF$1,'Nakladova matice_2018'!$A$1:$IW$188,100,FALSE),0)</f>
        <v>0</v>
      </c>
      <c r="AG127" s="19">
        <f>IFERROR(HLOOKUP(AG$1,'Nakladova matice_2018'!$A$1:$IW$188,100,FALSE),0)</f>
        <v>0</v>
      </c>
      <c r="AH127" s="19">
        <f>IFERROR(HLOOKUP(AH$1,'Nakladova matice_2018'!$A$1:$IW$188,100,FALSE),0)</f>
        <v>0</v>
      </c>
      <c r="AI127" s="19">
        <f>IFERROR(HLOOKUP(AI$1,'Nakladova matice_2018'!$A$1:$IW$188,100,FALSE),0)</f>
        <v>0</v>
      </c>
      <c r="AJ127" s="19">
        <f>IFERROR(HLOOKUP(AJ$1,'Nakladova matice_2018'!$A$1:$IW$188,100,FALSE),0)</f>
        <v>0</v>
      </c>
      <c r="AK127" s="19">
        <f>IFERROR(HLOOKUP(AK$1,'Nakladova matice_2018'!$A$1:$IW$188,100,FALSE),0)</f>
        <v>0</v>
      </c>
      <c r="AL127" s="19">
        <f>IFERROR(HLOOKUP(AL$1,'Nakladova matice_2018'!$A$1:$IW$188,100,FALSE),0)</f>
        <v>0</v>
      </c>
      <c r="AM127" s="19">
        <f>IFERROR(HLOOKUP(AM$1,'Nakladova matice_2018'!$A$1:$IW$188,100,FALSE),0)</f>
        <v>0</v>
      </c>
      <c r="AN127" s="19">
        <f>IFERROR(HLOOKUP(AN$1,'Nakladova matice_2018'!$A$1:$IW$188,100,FALSE),0)</f>
        <v>0</v>
      </c>
      <c r="AO127" s="19">
        <f>IFERROR(HLOOKUP(AO$1,'Nakladova matice_2018'!$A$1:$IW$188,100,FALSE),0)</f>
        <v>0</v>
      </c>
      <c r="AP127" s="19">
        <f>IFERROR(HLOOKUP(AP$1,'Nakladova matice_2018'!$A$1:$IW$188,100,FALSE),0)</f>
        <v>0</v>
      </c>
      <c r="AQ127" s="19">
        <f>IFERROR(HLOOKUP(AQ$1,'Nakladova matice_2018'!$A$1:$IW$188,100,FALSE),0)</f>
        <v>0</v>
      </c>
      <c r="AR127" s="19">
        <f>IFERROR(HLOOKUP(AR$1,'Nakladova matice_2018'!$A$1:$IW$188,100,FALSE),0)</f>
        <v>0</v>
      </c>
      <c r="AS127" s="19">
        <f>IFERROR(HLOOKUP(AS$1,'Nakladova matice_2018'!$A$1:$IW$188,100,FALSE),0)</f>
        <v>0</v>
      </c>
      <c r="AT127" s="19">
        <f>IFERROR(HLOOKUP(AT$1,'Nakladova matice_2018'!$A$1:$IW$188,100,FALSE),0)</f>
        <v>473.99</v>
      </c>
      <c r="AU127" s="19">
        <f>IFERROR(HLOOKUP(AU$1,'Nakladova matice_2018'!$A$1:$IW$188,100,FALSE),0)</f>
        <v>0</v>
      </c>
      <c r="AV127" s="19">
        <f>IFERROR(HLOOKUP(AV$1,'Nakladova matice_2018'!$A$1:$IW$188,100,FALSE),0)</f>
        <v>0</v>
      </c>
      <c r="AW127" s="19">
        <f>IFERROR(HLOOKUP(AW$1,'Nakladova matice_2018'!$A$1:$IW$188,100,FALSE),0)</f>
        <v>0</v>
      </c>
      <c r="AX127" s="19">
        <f>IFERROR(HLOOKUP(AX$1,'Nakladova matice_2018'!$A$1:$IW$188,100,FALSE),0)</f>
        <v>0</v>
      </c>
      <c r="AY127" s="19">
        <f>IFERROR(HLOOKUP(AY$1,'Nakladova matice_2018'!$A$1:$IW$188,100,FALSE),0)</f>
        <v>0</v>
      </c>
      <c r="AZ127" s="19">
        <f>IFERROR(HLOOKUP(AZ$1,'Nakladova matice_2018'!$A$1:$IW$188,100,FALSE),0)</f>
        <v>0</v>
      </c>
      <c r="BA127" s="19">
        <f>IFERROR(HLOOKUP(BA$1,'Nakladova matice_2018'!$A$1:$IW$188,100,FALSE),0)</f>
        <v>0</v>
      </c>
      <c r="BB127" s="19">
        <f>IFERROR(HLOOKUP(BB$1,'Nakladova matice_2018'!$A$1:$IW$188,100,FALSE),0)</f>
        <v>0</v>
      </c>
      <c r="BC127" s="19">
        <f>IFERROR(HLOOKUP(BC$1,'Nakladova matice_2018'!$A$1:$IW$188,100,FALSE),0)</f>
        <v>0</v>
      </c>
      <c r="BD127" s="19">
        <f>IFERROR(HLOOKUP(BD$1,'Nakladova matice_2018'!$A$1:$IW$188,100,FALSE),0)</f>
        <v>0</v>
      </c>
      <c r="BE127" s="19">
        <f>IFERROR(HLOOKUP(BE$1,'Nakladova matice_2018'!$A$1:$IW$188,100,FALSE),0)</f>
        <v>0</v>
      </c>
      <c r="BF127" s="19">
        <f>IFERROR(HLOOKUP(BF$1,'Nakladova matice_2018'!$A$1:$IW$188,100,FALSE),0)</f>
        <v>0</v>
      </c>
      <c r="BG127" s="19">
        <f>IFERROR(HLOOKUP(BG$1,'Nakladova matice_2018'!$A$1:$IW$188,100,FALSE),0)</f>
        <v>0</v>
      </c>
      <c r="BH127" s="19">
        <f>IFERROR(HLOOKUP(BH$1,'Nakladova matice_2018'!$A$1:$IW$188,100,FALSE),0)</f>
        <v>0</v>
      </c>
      <c r="BI127" s="19">
        <f>IFERROR(HLOOKUP(BI$1,'Nakladova matice_2018'!$A$1:$IW$188,100,FALSE),0)</f>
        <v>0</v>
      </c>
      <c r="BJ127" s="19">
        <f>IFERROR(HLOOKUP(BJ$1,'Nakladova matice_2018'!$A$1:$IW$188,100,FALSE),0)</f>
        <v>0</v>
      </c>
      <c r="BK127" s="19">
        <f>IFERROR(HLOOKUP(BK$1,'Nakladova matice_2018'!$A$1:$IW$188,100,FALSE),0)</f>
        <v>0</v>
      </c>
      <c r="BL127" s="19">
        <f>IFERROR(HLOOKUP(BL$1,'Nakladova matice_2018'!$A$1:$IW$188,100,FALSE),0)</f>
        <v>0</v>
      </c>
      <c r="BM127" s="19">
        <f>IFERROR(HLOOKUP(BM$1,'Nakladova matice_2018'!$A$1:$IW$188,100,FALSE),0)</f>
        <v>0</v>
      </c>
      <c r="BN127" s="19">
        <f>IFERROR(HLOOKUP(BN$1,'Nakladova matice_2018'!$A$1:$IW$188,100,FALSE),0)</f>
        <v>0</v>
      </c>
      <c r="BO127" s="19">
        <f>IFERROR(HLOOKUP(BO$1,'Nakladova matice_2018'!$A$1:$IW$188,100,FALSE),0)</f>
        <v>0</v>
      </c>
      <c r="BP127" s="19">
        <f>IFERROR(HLOOKUP(BP$1,'Nakladova matice_2018'!$A$1:$IW$188,100,FALSE),0)</f>
        <v>0</v>
      </c>
      <c r="BQ127" s="19">
        <f>IFERROR(HLOOKUP(BQ$1,'Nakladova matice_2018'!$A$1:$IW$188,100,FALSE),0)</f>
        <v>0</v>
      </c>
      <c r="BR127" s="19">
        <f>IFERROR(HLOOKUP(BR$1,'Nakladova matice_2018'!$A$1:$IW$188,100,FALSE),0)</f>
        <v>0</v>
      </c>
      <c r="BS127" s="19">
        <f>IFERROR(HLOOKUP(BS$1,'Nakladova matice_2018'!$A$1:$IW$188,100,FALSE),0)</f>
        <v>0</v>
      </c>
      <c r="BT127" s="19">
        <f>IFERROR(HLOOKUP(BT$1,'Nakladova matice_2018'!$A$1:$IW$188,100,FALSE),0)</f>
        <v>0</v>
      </c>
      <c r="BU127" s="19">
        <f>IFERROR(HLOOKUP(BU$1,'Nakladova matice_2018'!$A$1:$IW$188,100,FALSE),0)</f>
        <v>0</v>
      </c>
      <c r="BV127" s="19">
        <f>IFERROR(HLOOKUP(BV$1,'Nakladova matice_2018'!$A$1:$IW$188,100,FALSE),0)</f>
        <v>0</v>
      </c>
      <c r="BW127" s="19">
        <f>IFERROR(HLOOKUP(BW$1,'Nakladova matice_2018'!$A$1:$IW$188,100,FALSE),0)</f>
        <v>0</v>
      </c>
      <c r="BX127" s="19">
        <f>IFERROR(HLOOKUP(BX$1,'Nakladova matice_2018'!$A$1:$IW$188,100,FALSE),0)</f>
        <v>417.39</v>
      </c>
      <c r="BY127" s="19">
        <f>IFERROR(HLOOKUP(BY$1,'Nakladova matice_2018'!$A$1:$IW$188,100,FALSE),0)</f>
        <v>0</v>
      </c>
      <c r="BZ127" s="19">
        <f>IFERROR(HLOOKUP(BZ$1,'Nakladova matice_2018'!$A$1:$IW$188,100,FALSE),0)</f>
        <v>0</v>
      </c>
      <c r="CA127" s="19">
        <f>IFERROR(HLOOKUP(CA$1,'Nakladova matice_2018'!$A$1:$IW$188,100,FALSE),0)</f>
        <v>0</v>
      </c>
      <c r="CB127" s="19">
        <f>IFERROR(HLOOKUP(CB$1,'Nakladova matice_2018'!$A$1:$IW$188,100,FALSE),0)</f>
        <v>0</v>
      </c>
      <c r="CC127" s="19">
        <f>IFERROR(HLOOKUP(CC$1,'Nakladova matice_2018'!$A$1:$IW$188,100,FALSE),0)</f>
        <v>0</v>
      </c>
      <c r="CD127" s="19">
        <f>IFERROR(HLOOKUP(CD$1,'Nakladova matice_2018'!$A$1:$IW$188,100,FALSE),0)</f>
        <v>0</v>
      </c>
      <c r="CE127" s="19">
        <f>IFERROR(HLOOKUP(CE$1,'Nakladova matice_2018'!$A$1:$IW$188,100,FALSE),0)</f>
        <v>0</v>
      </c>
      <c r="CF127" s="19">
        <f>IFERROR(HLOOKUP(CF$1,'Nakladova matice_2018'!$A$1:$IW$188,100,FALSE),0)</f>
        <v>0</v>
      </c>
      <c r="CG127" s="19">
        <f>IFERROR(HLOOKUP(CG$1,'Nakladova matice_2018'!$A$1:$IW$188,100,FALSE),0)</f>
        <v>0</v>
      </c>
      <c r="CH127" s="19">
        <f>IFERROR(HLOOKUP(CH$1,'Nakladova matice_2018'!$A$1:$IW$188,100,FALSE),0)</f>
        <v>0</v>
      </c>
      <c r="CI127" s="19">
        <f>IFERROR(HLOOKUP(CI$1,'Nakladova matice_2018'!$A$1:$IW$188,100,FALSE),0)</f>
        <v>0</v>
      </c>
      <c r="CJ127" s="19">
        <f>IFERROR(HLOOKUP(CJ$1,'Nakladova matice_2018'!$A$1:$IW$188,100,FALSE),0)</f>
        <v>0</v>
      </c>
      <c r="CK127" s="19">
        <f>IFERROR(HLOOKUP(CK$1,'Nakladova matice_2018'!$A$1:$IW$188,100,FALSE),0)</f>
        <v>0</v>
      </c>
      <c r="CL127" s="19">
        <f>IFERROR(HLOOKUP(CL$1,'Nakladova matice_2018'!$A$1:$IW$188,100,FALSE),0)</f>
        <v>0</v>
      </c>
      <c r="CM127" s="19">
        <f>IFERROR(HLOOKUP(CM$1,'Nakladova matice_2018'!$A$1:$IW$188,100,FALSE),0)</f>
        <v>0</v>
      </c>
      <c r="CN127" s="19">
        <f>IFERROR(HLOOKUP(CN$1,'Nakladova matice_2018'!$A$1:$IW$188,100,FALSE),0)</f>
        <v>141.22999999999999</v>
      </c>
      <c r="CO127" s="19">
        <f>IFERROR(HLOOKUP(CO$1,'Nakladova matice_2018'!$A$1:$IW$188,100,FALSE),0)</f>
        <v>0</v>
      </c>
      <c r="CP127" s="19">
        <f>IFERROR(HLOOKUP(CP$1,'Nakladova matice_2018'!$A$1:$IW$188,100,FALSE),0)</f>
        <v>0</v>
      </c>
      <c r="CQ127" s="19">
        <f>IFERROR(HLOOKUP(CQ$1,'Nakladova matice_2018'!$A$1:$IW$188,100,FALSE),0)</f>
        <v>0</v>
      </c>
      <c r="CR127" s="19">
        <f>IFERROR(HLOOKUP(CR$1,'Nakladova matice_2018'!$A$1:$IW$188,100,FALSE),0)</f>
        <v>0</v>
      </c>
      <c r="CS127" s="19">
        <f>IFERROR(HLOOKUP(CS$1,'Nakladova matice_2018'!$A$1:$IW$188,100,FALSE),0)</f>
        <v>0</v>
      </c>
      <c r="CT127" s="19">
        <f>IFERROR(HLOOKUP(CT$1,'Nakladova matice_2018'!$A$1:$IW$188,100,FALSE),0)</f>
        <v>0</v>
      </c>
      <c r="CU127" s="19">
        <f>IFERROR(HLOOKUP(CU$1,'Nakladova matice_2018'!$A$1:$IW$188,100,FALSE),0)</f>
        <v>0</v>
      </c>
      <c r="CV127" s="19">
        <f>IFERROR(HLOOKUP(CV$1,'Nakladova matice_2018'!$A$1:$IW$188,100,FALSE),0)</f>
        <v>0</v>
      </c>
      <c r="CW127" s="19">
        <f>IFERROR(HLOOKUP(CW$1,'Nakladova matice_2018'!$A$1:$IW$188,100,FALSE),0)</f>
        <v>0</v>
      </c>
      <c r="CX127" s="19">
        <f>IFERROR(HLOOKUP(CX$1,'Nakladova matice_2018'!$A$1:$IW$188,100,FALSE),0)</f>
        <v>0</v>
      </c>
      <c r="CY127" s="19">
        <f>IFERROR(HLOOKUP(CY$1,'Nakladova matice_2018'!$A$1:$IW$188,100,FALSE),0)</f>
        <v>0</v>
      </c>
      <c r="CZ127" s="19">
        <f>IFERROR(HLOOKUP(CZ$1,'Nakladova matice_2018'!$A$1:$IW$188,100,FALSE),0)</f>
        <v>0</v>
      </c>
      <c r="DA127" s="19">
        <f>IFERROR(HLOOKUP(DA$1,'Nakladova matice_2018'!$A$1:$IW$188,100,FALSE),0)</f>
        <v>0</v>
      </c>
      <c r="DB127" s="19">
        <f>IFERROR(HLOOKUP(DB$1,'Nakladova matice_2018'!$A$1:$IW$188,100,FALSE),0)</f>
        <v>0</v>
      </c>
      <c r="DC127" s="19">
        <f>IFERROR(HLOOKUP(DC$1,'Nakladova matice_2018'!$A$1:$IW$188,100,FALSE),0)</f>
        <v>0</v>
      </c>
      <c r="DD127" s="19">
        <f>IFERROR(HLOOKUP(DD$1,'Nakladova matice_2018'!$A$1:$IW$188,100,FALSE),0)</f>
        <v>0</v>
      </c>
      <c r="DE127" s="19">
        <f>IFERROR(HLOOKUP(DE$1,'Nakladova matice_2018'!$A$1:$IW$188,100,FALSE),0)</f>
        <v>0</v>
      </c>
      <c r="DF127" s="19">
        <f>IFERROR(HLOOKUP(DF$1,'Nakladova matice_2018'!$A$1:$IW$188,100,FALSE),0)</f>
        <v>0</v>
      </c>
      <c r="DG127" s="19">
        <f>IFERROR(HLOOKUP(DG$1,'Nakladova matice_2018'!$A$1:$IW$188,100,FALSE),0)</f>
        <v>0</v>
      </c>
      <c r="DH127" s="19">
        <f>IFERROR(HLOOKUP(DH$1,'Nakladova matice_2018'!$A$1:$IW$188,100,FALSE),0)</f>
        <v>0</v>
      </c>
      <c r="DI127" s="19">
        <f>IFERROR(HLOOKUP(DI$1,'Nakladova matice_2018'!$A$1:$IW$188,100,FALSE),0)</f>
        <v>0</v>
      </c>
      <c r="DJ127" s="19">
        <f>IFERROR(HLOOKUP(DJ$1,'Nakladova matice_2018'!$A$1:$IW$188,100,FALSE),0)</f>
        <v>0</v>
      </c>
      <c r="DK127" s="19">
        <f>IFERROR(HLOOKUP(DK$1,'Nakladova matice_2018'!$A$1:$IW$188,100,FALSE),0)</f>
        <v>0</v>
      </c>
      <c r="DL127" s="19">
        <f>IFERROR(HLOOKUP(DL$1,'Nakladova matice_2018'!$A$1:$IW$188,100,FALSE),0)</f>
        <v>0</v>
      </c>
      <c r="DM127" s="19">
        <f>IFERROR(HLOOKUP(DM$1,'Nakladova matice_2018'!$A$1:$IW$188,100,FALSE),0)</f>
        <v>0</v>
      </c>
      <c r="DN127" s="19">
        <f>IFERROR(HLOOKUP(DN$1,'Nakladova matice_2018'!$A$1:$IW$188,100,FALSE),0)</f>
        <v>205.51</v>
      </c>
      <c r="DO127" s="19">
        <f>IFERROR(HLOOKUP(DO$1,'Nakladova matice_2018'!$A$1:$IW$188,100,FALSE),0)</f>
        <v>0</v>
      </c>
      <c r="DP127" s="19">
        <f>IFERROR(HLOOKUP(DP$1,'Nakladova matice_2018'!$A$1:$IW$188,100,FALSE),0)</f>
        <v>0</v>
      </c>
      <c r="DQ127" s="19">
        <f>IFERROR(HLOOKUP(DQ$1,'Nakladova matice_2018'!$A$1:$IW$188,100,FALSE),0)</f>
        <v>0</v>
      </c>
      <c r="DR127" s="19">
        <f>IFERROR(HLOOKUP(DR$1,'Nakladova matice_2018'!$A$1:$IW$188,100,FALSE),0)</f>
        <v>0</v>
      </c>
      <c r="DS127" s="19">
        <f>IFERROR(HLOOKUP(DS$1,'Nakladova matice_2018'!$A$1:$IW$188,100,FALSE),0)</f>
        <v>0</v>
      </c>
      <c r="DT127" s="19">
        <f>IFERROR(HLOOKUP(DT$1,'Nakladova matice_2018'!$A$1:$IW$188,100,FALSE),0)</f>
        <v>0</v>
      </c>
      <c r="DU127" s="19">
        <f>IFERROR(HLOOKUP(DU$1,'Nakladova matice_2018'!$A$1:$IW$188,100,FALSE),0)</f>
        <v>0</v>
      </c>
      <c r="DV127" s="19">
        <f>IFERROR(HLOOKUP(DV$1,'Nakladova matice_2018'!$A$1:$IW$188,100,FALSE),0)</f>
        <v>0</v>
      </c>
      <c r="DW127" s="19">
        <f>IFERROR(HLOOKUP(DW$1,'Nakladova matice_2018'!$A$1:$IW$188,100,FALSE),0)</f>
        <v>0</v>
      </c>
      <c r="DX127" s="19">
        <f>IFERROR(HLOOKUP(DX$1,'Nakladova matice_2018'!$A$1:$IW$188,100,FALSE),0)</f>
        <v>0</v>
      </c>
      <c r="DY127" s="19">
        <f>IFERROR(HLOOKUP(DY$1,'Nakladova matice_2018'!$A$1:$IW$188,100,FALSE),0)</f>
        <v>0</v>
      </c>
      <c r="DZ127" s="19">
        <f>IFERROR(HLOOKUP(DZ$1,'Nakladova matice_2018'!$A$1:$IW$188,100,FALSE),0)</f>
        <v>0</v>
      </c>
      <c r="EA127" s="19">
        <f>IFERROR(HLOOKUP(EA$1,'Nakladova matice_2018'!$A$1:$IW$188,100,FALSE),0)</f>
        <v>0</v>
      </c>
      <c r="EB127" s="19">
        <f>IFERROR(HLOOKUP(EB$1,'Nakladova matice_2018'!$A$1:$IW$188,100,FALSE),0)</f>
        <v>0</v>
      </c>
      <c r="EC127" s="19">
        <f>IFERROR(HLOOKUP(EC$1,'Nakladova matice_2018'!$A$1:$IW$188,100,FALSE),0)</f>
        <v>0</v>
      </c>
      <c r="ED127" s="19">
        <f>IFERROR(HLOOKUP(ED$1,'Nakladova matice_2018'!$A$1:$IW$188,100,FALSE),0)</f>
        <v>0</v>
      </c>
      <c r="EE127" s="19">
        <f>IFERROR(HLOOKUP(EE$1,'Nakladova matice_2018'!$A$1:$IW$188,100,FALSE),0)</f>
        <v>0</v>
      </c>
      <c r="EF127" s="19">
        <f>IFERROR(HLOOKUP(EF$1,'Nakladova matice_2018'!$A$1:$IW$188,100,FALSE),0)</f>
        <v>0</v>
      </c>
      <c r="EG127" s="19">
        <f>IFERROR(HLOOKUP(EG$1,'Nakladova matice_2018'!$A$1:$IW$188,100,FALSE),0)</f>
        <v>0</v>
      </c>
      <c r="EH127" s="19">
        <f>IFERROR(HLOOKUP(EH$1,'Nakladova matice_2018'!$A$1:$IW$188,100,FALSE),0)</f>
        <v>0</v>
      </c>
      <c r="EI127" s="19">
        <f>IFERROR(HLOOKUP(EI$1,'Nakladova matice_2018'!$A$1:$IW$188,100,FALSE),0)</f>
        <v>0</v>
      </c>
      <c r="EJ127" s="19">
        <f>IFERROR(HLOOKUP(EJ$1,'Nakladova matice_2018'!$A$1:$IW$188,100,FALSE),0)</f>
        <v>0</v>
      </c>
      <c r="EK127" s="19">
        <f>IFERROR(HLOOKUP(EK$1,'Nakladova matice_2018'!$A$1:$IW$188,100,FALSE),0)</f>
        <v>0</v>
      </c>
      <c r="EL127" s="19">
        <f>IFERROR(HLOOKUP(EL$1,'Nakladova matice_2018'!$A$1:$IW$188,100,FALSE),0)</f>
        <v>0</v>
      </c>
      <c r="EM127" s="19">
        <f>IFERROR(HLOOKUP(EM$1,'Nakladova matice_2018'!$A$1:$IW$188,100,FALSE),0)</f>
        <v>0</v>
      </c>
      <c r="EN127" s="19">
        <f>IFERROR(HLOOKUP(EN$1,'Nakladova matice_2018'!$A$1:$IW$188,100,FALSE),0)</f>
        <v>0</v>
      </c>
      <c r="EO127" s="19">
        <f>IFERROR(HLOOKUP(EO$1,'Nakladova matice_2018'!$A$1:$IW$188,100,FALSE),0)</f>
        <v>380.53</v>
      </c>
      <c r="EP127" s="19">
        <f>IFERROR(HLOOKUP(EP$1,'Nakladova matice_2018'!$A$1:$IW$188,100,FALSE),0)</f>
        <v>0</v>
      </c>
      <c r="EQ127" s="19">
        <f>IFERROR(HLOOKUP(EQ$1,'Nakladova matice_2018'!$A$1:$IW$188,100,FALSE),0)</f>
        <v>0</v>
      </c>
      <c r="ER127" s="19">
        <f>IFERROR(HLOOKUP(ER$1,'Nakladova matice_2018'!$A$1:$IW$188,100,FALSE),0)</f>
        <v>0</v>
      </c>
      <c r="ES127" s="19">
        <f>IFERROR(HLOOKUP(ES$1,'Nakladova matice_2018'!$A$1:$IW$188,100,FALSE),0)</f>
        <v>0</v>
      </c>
      <c r="ET127" s="19">
        <f>IFERROR(HLOOKUP(ET$1,'Nakladova matice_2018'!$A$1:$IW$188,100,FALSE),0)</f>
        <v>0</v>
      </c>
      <c r="EU127" s="19">
        <f>IFERROR(HLOOKUP(EU$1,'Nakladova matice_2018'!$A$1:$IW$188,100,FALSE),0)</f>
        <v>0</v>
      </c>
      <c r="EV127" s="19">
        <f>IFERROR(HLOOKUP(EV$1,'Nakladova matice_2018'!$A$1:$IW$188,100,FALSE),0)</f>
        <v>0</v>
      </c>
      <c r="EW127" s="19">
        <f>IFERROR(HLOOKUP(EW$1,'Nakladova matice_2018'!$A$1:$IW$188,100,FALSE),0)</f>
        <v>0</v>
      </c>
      <c r="EX127" s="19">
        <f>IFERROR(HLOOKUP(EX$1,'Nakladova matice_2018'!$A$1:$IW$188,100,FALSE),0)</f>
        <v>0</v>
      </c>
      <c r="EY127" s="19">
        <f>IFERROR(HLOOKUP(EY$1,'Nakladova matice_2018'!$A$1:$IW$188,100,FALSE),0)</f>
        <v>0</v>
      </c>
      <c r="EZ127" s="19">
        <f>IFERROR(HLOOKUP(EZ$1,'Nakladova matice_2018'!$A$1:$IW$188,100,FALSE),0)</f>
        <v>0</v>
      </c>
      <c r="FA127" s="19">
        <f>IFERROR(HLOOKUP(FA$1,'Nakladova matice_2018'!$A$1:$IW$188,100,FALSE),0)</f>
        <v>0</v>
      </c>
      <c r="FB127" s="19">
        <f>IFERROR(HLOOKUP(FB$1,'Nakladova matice_2018'!$A$1:$IW$188,100,FALSE),0)</f>
        <v>0</v>
      </c>
      <c r="FC127" s="19">
        <f>IFERROR(HLOOKUP(FC$1,'Nakladova matice_2018'!$A$1:$IW$188,100,FALSE),0)</f>
        <v>0</v>
      </c>
      <c r="FD127" s="19">
        <f>IFERROR(HLOOKUP(FD$1,'Nakladova matice_2018'!$A$1:$IW$188,100,FALSE),0)</f>
        <v>0</v>
      </c>
      <c r="FE127" s="19">
        <f>IFERROR(HLOOKUP(FE$1,'Nakladova matice_2018'!$A$1:$IW$188,100,FALSE),0)</f>
        <v>0</v>
      </c>
      <c r="FF127" s="19">
        <f>IFERROR(HLOOKUP(FF$1,'Nakladova matice_2018'!$A$1:$IW$188,100,FALSE),0)</f>
        <v>0</v>
      </c>
      <c r="FG127" s="19">
        <f>IFERROR(HLOOKUP(FG$1,'Nakladova matice_2018'!$A$1:$IW$188,100,FALSE),0)</f>
        <v>0</v>
      </c>
      <c r="FH127" s="19">
        <f>IFERROR(HLOOKUP(FH$1,'Nakladova matice_2018'!$A$1:$IW$188,100,FALSE),0)</f>
        <v>0</v>
      </c>
      <c r="FI127" s="19">
        <f>IFERROR(HLOOKUP(FI$1,'Nakladova matice_2018'!$A$1:$IW$188,100,FALSE),0)</f>
        <v>131.4</v>
      </c>
      <c r="FJ127" s="19">
        <f>IFERROR(HLOOKUP(FJ$1,'Nakladova matice_2018'!$A$1:$IW$188,100,FALSE),0)</f>
        <v>0</v>
      </c>
      <c r="FK127" s="19">
        <f>IFERROR(HLOOKUP(FK$1,'Nakladova matice_2018'!$A$1:$IW$188,100,FALSE),0)</f>
        <v>0</v>
      </c>
      <c r="FL127" s="19">
        <f>IFERROR(HLOOKUP(FL$1,'Nakladova matice_2018'!$A$1:$IW$188,100,FALSE),0)</f>
        <v>0</v>
      </c>
      <c r="FM127" s="19">
        <f>IFERROR(HLOOKUP(FM$1,'Nakladova matice_2018'!$A$1:$IW$188,100,FALSE),0)</f>
        <v>0</v>
      </c>
      <c r="FN127" s="19">
        <f>IFERROR(HLOOKUP(FN$1,'Nakladova matice_2018'!$A$1:$IW$188,100,FALSE),0)</f>
        <v>0</v>
      </c>
      <c r="FO127" s="19">
        <f>IFERROR(HLOOKUP(FO$1,'Nakladova matice_2018'!$A$1:$IW$188,100,FALSE),0)</f>
        <v>0</v>
      </c>
      <c r="FP127" s="19">
        <f>IFERROR(HLOOKUP(FP$1,'Nakladova matice_2018'!$A$1:$IW$188,100,FALSE),0)</f>
        <v>0</v>
      </c>
      <c r="FQ127" s="19">
        <f>IFERROR(HLOOKUP(FQ$1,'Nakladova matice_2018'!$A$1:$IW$188,100,FALSE),0)</f>
        <v>0</v>
      </c>
      <c r="FR127" s="19">
        <f>IFERROR(HLOOKUP(FR$1,'Nakladova matice_2018'!$A$1:$IW$188,100,FALSE),0)</f>
        <v>0</v>
      </c>
      <c r="FS127" s="19">
        <f>IFERROR(HLOOKUP(FS$1,'Nakladova matice_2018'!$A$1:$IW$188,100,FALSE),0)</f>
        <v>0</v>
      </c>
      <c r="FT127" s="19">
        <f>IFERROR(HLOOKUP(FT$1,'Nakladova matice_2018'!$A$1:$IW$188,100,FALSE),0)</f>
        <v>0</v>
      </c>
      <c r="FU127" s="19">
        <f>IFERROR(HLOOKUP(FU$1,'Nakladova matice_2018'!$A$1:$IW$188,100,FALSE),0)</f>
        <v>0</v>
      </c>
      <c r="FV127" s="19">
        <f>IFERROR(HLOOKUP(FV$1,'Nakladova matice_2018'!$A$1:$IW$188,100,FALSE),0)</f>
        <v>0</v>
      </c>
      <c r="FW127" s="19">
        <f>IFERROR(HLOOKUP(FW$1,'Nakladova matice_2018'!$A$1:$IW$188,100,FALSE),0)</f>
        <v>0</v>
      </c>
      <c r="FX127" s="19">
        <f>IFERROR(HLOOKUP(FX$1,'Nakladova matice_2018'!$A$1:$IW$188,100,FALSE),0)</f>
        <v>0</v>
      </c>
      <c r="FY127" s="19">
        <f>IFERROR(HLOOKUP(FY$1,'Nakladova matice_2018'!$A$1:$IW$188,100,FALSE),0)</f>
        <v>0</v>
      </c>
      <c r="FZ127" s="19">
        <f>IFERROR(HLOOKUP(FZ$1,'Nakladova matice_2018'!$A$1:$IW$188,100,FALSE),0)</f>
        <v>0</v>
      </c>
      <c r="GA127" s="19">
        <f>IFERROR(HLOOKUP(GA$1,'Nakladova matice_2018'!$A$1:$IW$188,100,FALSE),0)</f>
        <v>0</v>
      </c>
      <c r="GB127" s="19">
        <f>IFERROR(HLOOKUP(GB$1,'Nakladova matice_2018'!$A$1:$IW$188,100,FALSE),0)</f>
        <v>0</v>
      </c>
      <c r="GC127" s="19">
        <f>IFERROR(HLOOKUP(GC$1,'Nakladova matice_2018'!$A$1:$IW$188,100,FALSE),0)</f>
        <v>0</v>
      </c>
      <c r="GD127" s="19">
        <f>IFERROR(HLOOKUP(GD$1,'Nakladova matice_2018'!$A$1:$IW$188,100,FALSE),0)</f>
        <v>910.53</v>
      </c>
      <c r="GE127" s="19">
        <f>IFERROR(HLOOKUP(GE$1,'Nakladova matice_2018'!$A$1:$IW$188,100,FALSE),0)</f>
        <v>0</v>
      </c>
      <c r="GF127" s="19">
        <f>IFERROR(HLOOKUP(GF$1,'Nakladova matice_2018'!$A$1:$IW$188,100,FALSE),0)</f>
        <v>0</v>
      </c>
      <c r="GG127" s="19">
        <f>IFERROR(HLOOKUP(GG$1,'Nakladova matice_2018'!$A$1:$IW$188,100,FALSE),0)</f>
        <v>0</v>
      </c>
      <c r="GH127" s="19">
        <f>IFERROR(HLOOKUP(GH$1,'Nakladova matice_2018'!$A$1:$IW$188,100,FALSE),0)</f>
        <v>0</v>
      </c>
      <c r="GI127" s="19">
        <f>IFERROR(HLOOKUP(GI$1,'Nakladova matice_2018'!$A$1:$IW$188,100,FALSE),0)</f>
        <v>0</v>
      </c>
      <c r="GJ127" s="19">
        <f>IFERROR(HLOOKUP(GJ$1,'Nakladova matice_2018'!$A$1:$IW$188,100,FALSE),0)</f>
        <v>0</v>
      </c>
      <c r="GK127" s="19">
        <f>IFERROR(HLOOKUP(GK$1,'Nakladova matice_2018'!$A$1:$IW$188,100,FALSE),0)</f>
        <v>0</v>
      </c>
      <c r="GL127" s="19">
        <f>IFERROR(HLOOKUP(GL$1,'Nakladova matice_2018'!$A$1:$IW$188,100,FALSE),0)</f>
        <v>0</v>
      </c>
      <c r="GM127" s="19">
        <f>IFERROR(HLOOKUP(GM$1,'Nakladova matice_2018'!$A$1:$IW$188,100,FALSE),0)</f>
        <v>83.02</v>
      </c>
      <c r="GN127" s="19">
        <f>IFERROR(HLOOKUP(GN$1,'Nakladova matice_2018'!$A$1:$IW$188,100,FALSE),0)</f>
        <v>0</v>
      </c>
      <c r="GO127" s="19">
        <f>IFERROR(HLOOKUP(GO$1,'Nakladova matice_2018'!$A$1:$IW$188,100,FALSE),0)</f>
        <v>0</v>
      </c>
      <c r="GP127" s="19">
        <f>IFERROR(HLOOKUP(GP$1,'Nakladova matice_2018'!$A$1:$IW$188,100,FALSE),0)</f>
        <v>0</v>
      </c>
      <c r="GQ127" s="19">
        <f>IFERROR(HLOOKUP(GQ$1,'Nakladova matice_2018'!$A$1:$IW$188,100,FALSE),0)</f>
        <v>0</v>
      </c>
      <c r="GR127" s="19">
        <f>IFERROR(HLOOKUP(GR$1,'Nakladova matice_2018'!$A$1:$IW$188,100,FALSE),0)</f>
        <v>0</v>
      </c>
      <c r="GS127" s="19">
        <f>IFERROR(HLOOKUP(GS$1,'Nakladova matice_2018'!$A$1:$IW$188,100,FALSE),0)</f>
        <v>0</v>
      </c>
      <c r="GT127" s="19">
        <f>IFERROR(HLOOKUP(GT$1,'Nakladova matice_2018'!$A$1:$IW$188,100,FALSE),0)</f>
        <v>0</v>
      </c>
      <c r="GU127" s="19">
        <f>IFERROR(HLOOKUP(GU$1,'Nakladova matice_2018'!$A$1:$IW$188,100,FALSE),0)</f>
        <v>0</v>
      </c>
      <c r="GV127" s="19">
        <f>IFERROR(HLOOKUP(GV$1,'Nakladova matice_2018'!$A$1:$IW$188,100,FALSE),0)</f>
        <v>0</v>
      </c>
      <c r="GW127" s="19">
        <f>IFERROR(HLOOKUP(GW$1,'Nakladova matice_2018'!$A$1:$IW$188,100,FALSE),0)</f>
        <v>0</v>
      </c>
      <c r="GX127" s="19">
        <f>IFERROR(HLOOKUP(GX$1,'Nakladova matice_2018'!$A$1:$IW$188,100,FALSE),0)</f>
        <v>0</v>
      </c>
      <c r="GY127" s="19">
        <f>IFERROR(HLOOKUP(GY$1,'Nakladova matice_2018'!$A$1:$IW$188,100,FALSE),0)</f>
        <v>0</v>
      </c>
      <c r="GZ127" s="19">
        <f>IFERROR(HLOOKUP(GZ$1,'Nakladova matice_2018'!$A$1:$IW$188,100,FALSE),0)</f>
        <v>0</v>
      </c>
      <c r="HA127" s="19">
        <f>IFERROR(HLOOKUP(HA$1,'Nakladova matice_2018'!$A$1:$IW$188,100,FALSE),0)</f>
        <v>355</v>
      </c>
      <c r="HB127" s="19">
        <f>IFERROR(HLOOKUP(HB$1,'Nakladova matice_2018'!$A$1:$IW$188,100,FALSE),0)</f>
        <v>0</v>
      </c>
      <c r="HC127" s="19">
        <f>IFERROR(HLOOKUP(HC$1,'Nakladova matice_2018'!$A$1:$IW$188,100,FALSE),0)</f>
        <v>0</v>
      </c>
      <c r="HD127" s="19">
        <f>IFERROR(HLOOKUP(HD$1,'Nakladova matice_2018'!$A$1:$IW$188,100,FALSE),0)</f>
        <v>0</v>
      </c>
      <c r="HE127" s="19">
        <f>IFERROR(HLOOKUP(HE$1,'Nakladova matice_2018'!$A$1:$IW$188,100,FALSE),0)</f>
        <v>0</v>
      </c>
      <c r="HF127" s="19">
        <f>IFERROR(HLOOKUP(HF$1,'Nakladova matice_2018'!$A$1:$IW$188,100,FALSE),0)</f>
        <v>0</v>
      </c>
      <c r="HG127" s="19">
        <f>IFERROR(HLOOKUP(HG$1,'Nakladova matice_2018'!$A$1:$IW$188,100,FALSE),0)</f>
        <v>0</v>
      </c>
      <c r="HH127" s="19">
        <f>IFERROR(HLOOKUP(HH$1,'Nakladova matice_2018'!$A$1:$IW$188,100,FALSE),0)</f>
        <v>0</v>
      </c>
      <c r="HI127" s="19">
        <f>IFERROR(HLOOKUP(HI$1,'Nakladova matice_2018'!$A$1:$IW$188,100,FALSE),0)</f>
        <v>0</v>
      </c>
      <c r="HJ127" s="19">
        <f>IFERROR(HLOOKUP(HJ$1,'Nakladova matice_2018'!$A$1:$IW$188,100,FALSE),0)</f>
        <v>36.590000000000003</v>
      </c>
      <c r="HK127" s="19">
        <f>IFERROR(HLOOKUP(HK$1,'Nakladova matice_2018'!$A$1:$IW$188,100,FALSE),0)</f>
        <v>0</v>
      </c>
      <c r="HL127" s="19">
        <f>IFERROR(HLOOKUP(HL$1,'Nakladova matice_2018'!$A$1:$IW$188,100,FALSE),0)</f>
        <v>0</v>
      </c>
      <c r="HM127" s="19">
        <f>IFERROR(HLOOKUP(HM$1,'Nakladova matice_2018'!$A$1:$IW$188,100,FALSE),0)</f>
        <v>0</v>
      </c>
      <c r="HN127" s="19">
        <f>IFERROR(HLOOKUP(HN$1,'Nakladova matice_2018'!$A$1:$IW$188,100,FALSE),0)</f>
        <v>0</v>
      </c>
      <c r="HO127" s="19">
        <f>IFERROR(HLOOKUP(HO$1,'Nakladova matice_2018'!$A$1:$IW$188,100,FALSE),0)</f>
        <v>0</v>
      </c>
      <c r="HP127" s="19">
        <f>IFERROR(HLOOKUP(HP$1,'Nakladova matice_2018'!$A$1:$IW$188,100,FALSE),0)</f>
        <v>0</v>
      </c>
      <c r="HQ127" s="19">
        <f>IFERROR(HLOOKUP(HQ$1,'Nakladova matice_2018'!$A$1:$IW$188,100,FALSE),0)</f>
        <v>0</v>
      </c>
      <c r="HR127" s="19">
        <f>IFERROR(HLOOKUP(HR$1,'Nakladova matice_2018'!$A$1:$IW$188,100,FALSE),0)</f>
        <v>0</v>
      </c>
      <c r="HS127" s="19">
        <f>IFERROR(HLOOKUP(HS$1,'Nakladova matice_2018'!$A$1:$IW$188,100,FALSE),0)</f>
        <v>0</v>
      </c>
      <c r="HT127" s="19">
        <f>IFERROR(HLOOKUP(HT$1,'Nakladova matice_2018'!$A$1:$IW$188,100,FALSE),0)</f>
        <v>0</v>
      </c>
      <c r="HU127" s="19">
        <f>IFERROR(HLOOKUP(HU$1,'Nakladova matice_2018'!$A$1:$IW$188,100,FALSE),0)</f>
        <v>0</v>
      </c>
      <c r="HV127" s="19">
        <f>IFERROR(HLOOKUP(HV$1,'Nakladova matice_2018'!$A$1:$IW$188,100,FALSE),0)</f>
        <v>0</v>
      </c>
      <c r="HW127" s="19">
        <f>IFERROR(HLOOKUP(HW$1,'Nakladova matice_2018'!$A$1:$IW$188,100,FALSE),0)</f>
        <v>0</v>
      </c>
      <c r="HX127" s="19">
        <f>IFERROR(HLOOKUP(HX$1,'Nakladova matice_2018'!$A$1:$IW$188,100,FALSE),0)</f>
        <v>0</v>
      </c>
      <c r="HY127" s="19">
        <f>IFERROR(HLOOKUP(HY$1,'Nakladova matice_2018'!$A$1:$IW$188,100,FALSE),0)</f>
        <v>0</v>
      </c>
      <c r="HZ127" s="19">
        <f>IFERROR(HLOOKUP(HZ$1,'Nakladova matice_2018'!$A$1:$IW$188,100,FALSE),0)</f>
        <v>0</v>
      </c>
      <c r="IA127" s="19">
        <f>IFERROR(HLOOKUP(IA$1,'Nakladova matice_2018'!$A$1:$IW$188,100,FALSE),0)</f>
        <v>0</v>
      </c>
      <c r="IB127" s="19">
        <f>IFERROR(HLOOKUP(IB$1,'Nakladova matice_2018'!$A$1:$IW$188,100,FALSE),0)</f>
        <v>0</v>
      </c>
      <c r="IC127" s="19">
        <f>IFERROR(HLOOKUP(IC$1,'Nakladova matice_2018'!$A$1:$IW$188,100,FALSE),0)</f>
        <v>0</v>
      </c>
      <c r="ID127" s="19">
        <f>IFERROR(HLOOKUP(ID$1,'Nakladova matice_2018'!$A$1:$IW$188,100,FALSE),0)</f>
        <v>0</v>
      </c>
      <c r="IE127" s="19">
        <f>IFERROR(HLOOKUP(IE$1,'Nakladova matice_2018'!$A$1:$IW$188,100,FALSE),0)</f>
        <v>0</v>
      </c>
      <c r="IF127" s="19">
        <f>IFERROR(HLOOKUP(IF$1,'Nakladova matice_2018'!$A$1:$IW$188,100,FALSE),0)</f>
        <v>0</v>
      </c>
      <c r="IG127" s="19">
        <f>IFERROR(HLOOKUP(IG$1,'Nakladova matice_2018'!$A$1:$IW$188,100,FALSE),0)</f>
        <v>0</v>
      </c>
      <c r="IH127" s="19">
        <f>IFERROR(HLOOKUP(IH$1,'Nakladova matice_2018'!$A$1:$IW$188,100,FALSE),0)</f>
        <v>0</v>
      </c>
      <c r="II127" s="19">
        <f>IFERROR(HLOOKUP(II$1,'Nakladova matice_2018'!$A$1:$IW$188,100,FALSE),0)</f>
        <v>15.19</v>
      </c>
      <c r="IJ127" s="19">
        <f>IFERROR(HLOOKUP(IJ$1,'Nakladova matice_2018'!$A$1:$IW$188,100,FALSE),0)</f>
        <v>0</v>
      </c>
      <c r="IK127" s="19">
        <f>IFERROR(HLOOKUP(IK$1,'Nakladova matice_2018'!$A$1:$IW$188,100,FALSE),0)</f>
        <v>0</v>
      </c>
      <c r="IL127" s="19">
        <f>IFERROR(HLOOKUP(IL$1,'Nakladova matice_2018'!$A$1:$IW$188,100,FALSE),0)</f>
        <v>0</v>
      </c>
      <c r="IM127" s="19">
        <f>IFERROR(HLOOKUP(IM$1,'Nakladova matice_2018'!$A$1:$IW$188,100,FALSE),0)</f>
        <v>0</v>
      </c>
      <c r="IN127" s="19">
        <f>IFERROR(HLOOKUP(IN$1,'Nakladova matice_2018'!$A$1:$IW$188,100,FALSE),0)</f>
        <v>0</v>
      </c>
      <c r="IO127" s="19">
        <f>IFERROR(HLOOKUP(IO$1,'Nakladova matice_2018'!$A$1:$IW$188,100,FALSE),0)</f>
        <v>0</v>
      </c>
      <c r="IP127" s="19">
        <f>IFERROR(HLOOKUP(IP$1,'Nakladova matice_2018'!$A$1:$IW$188,100,FALSE),0)</f>
        <v>0</v>
      </c>
      <c r="IQ127" s="19">
        <f>IFERROR(HLOOKUP(IQ$1,'Nakladova matice_2018'!$A$1:$IW$188,100,FALSE),0)</f>
        <v>0</v>
      </c>
      <c r="IR127" s="19">
        <f>IFERROR(HLOOKUP(IR$1,'Nakladova matice_2018'!$A$1:$IW$188,100,FALSE),0)</f>
        <v>0</v>
      </c>
      <c r="IS127" s="19">
        <f>IFERROR(HLOOKUP(IS$1,'Nakladova matice_2018'!$A$1:$IW$188,100,FALSE),0)</f>
        <v>0</v>
      </c>
      <c r="IT127" s="19">
        <f>IFERROR(HLOOKUP(IT$1,'Nakladova matice_2018'!$A$1:$IW$188,100,FALSE),0)</f>
        <v>0</v>
      </c>
      <c r="IU127" s="19">
        <f>IFERROR(HLOOKUP(IU$1,'Nakladova matice_2018'!$A$1:$IW$188,100,FALSE),0)</f>
        <v>0</v>
      </c>
      <c r="IV127" s="19">
        <f>IFERROR(HLOOKUP(IV$1,'Nakladova matice_2018'!$A$1:$IW$188,100,FALSE),0)</f>
        <v>0</v>
      </c>
      <c r="IW127" s="19">
        <f>IFERROR(HLOOKUP(IW$1,'Nakladova matice_2018'!$A$1:$IW$188,100,FALSE),0)</f>
        <v>0</v>
      </c>
      <c r="IX127" s="19">
        <f>IFERROR(HLOOKUP(IX$1,'Nakladova matice_2018'!$A$1:$IW$188,100,FALSE),0)</f>
        <v>0</v>
      </c>
      <c r="IY127" s="19">
        <f>IFERROR(HLOOKUP(IY$1,'Nakladova matice_2018'!$A$1:$IW$188,100,FALSE),0)</f>
        <v>0</v>
      </c>
      <c r="IZ127" s="19">
        <f>IFERROR(HLOOKUP(IZ$1,'Nakladova matice_2018'!$A$1:$IW$188,100,FALSE),0)</f>
        <v>0</v>
      </c>
      <c r="JA127" s="19">
        <f>IFERROR(HLOOKUP(JA$1,'Nakladova matice_2018'!$A$1:$IW$188,100,FALSE),0)</f>
        <v>190.74</v>
      </c>
      <c r="JB127" s="19">
        <f>IFERROR(HLOOKUP(JB$1,'Nakladova matice_2018'!$A$1:$IW$188,100,FALSE),0)</f>
        <v>0</v>
      </c>
      <c r="JC127" s="19">
        <f>IFERROR(HLOOKUP(JC$1,'Nakladova matice_2018'!$A$1:$IW$188,100,FALSE),0)</f>
        <v>0</v>
      </c>
      <c r="JD127" s="19">
        <f>IFERROR(HLOOKUP(JD$1,'Nakladova matice_2018'!$A$1:$IW$188,100,FALSE),0)</f>
        <v>0</v>
      </c>
      <c r="JE127" s="19">
        <f>IFERROR(HLOOKUP(JE$1,'Nakladova matice_2018'!$A$1:$IW$188,100,FALSE),0)</f>
        <v>0</v>
      </c>
      <c r="JF127" s="19">
        <f>IFERROR(HLOOKUP(JF$1,'Nakladova matice_2018'!$A$1:$IW$188,100,FALSE),0)</f>
        <v>0</v>
      </c>
      <c r="JG127" s="19">
        <f>IFERROR(HLOOKUP(JG$1,'Nakladova matice_2018'!$A$1:$IW$188,100,FALSE),0)</f>
        <v>0</v>
      </c>
      <c r="JH127" s="19">
        <f>IFERROR(HLOOKUP(JH$1,'Nakladova matice_2018'!$A$1:$IW$188,100,FALSE),0)</f>
        <v>0</v>
      </c>
      <c r="JI127" s="19">
        <f>IFERROR(HLOOKUP(JI$1,'Nakladova matice_2018'!$A$1:$IW$188,100,FALSE),0)</f>
        <v>0</v>
      </c>
      <c r="JJ127" s="19">
        <f>IFERROR(HLOOKUP(JJ$1,'Nakladova matice_2018'!$A$1:$IW$188,100,FALSE),0)</f>
        <v>0</v>
      </c>
      <c r="JK127" s="19">
        <f>IFERROR(HLOOKUP(JK$1,'Nakladova matice_2018'!$A$1:$IW$188,100,FALSE),0)</f>
        <v>0</v>
      </c>
      <c r="JL127" s="19">
        <f>IFERROR(HLOOKUP(JL$1,'Nakladova matice_2018'!$A$1:$IW$188,100,FALSE),0)</f>
        <v>0</v>
      </c>
      <c r="JM127" s="19">
        <f>IFERROR(HLOOKUP(JM$1,'Nakladova matice_2018'!$A$1:$IW$188,100,FALSE),0)</f>
        <v>0</v>
      </c>
      <c r="JN127" s="19">
        <f>IFERROR(HLOOKUP(JN$1,'Nakladova matice_2018'!$A$1:$IW$188,100,FALSE),0)</f>
        <v>0</v>
      </c>
      <c r="JO127" s="19">
        <f>IFERROR(HLOOKUP(JO$1,'Nakladova matice_2018'!$A$1:$IW$188,100,FALSE),0)</f>
        <v>0</v>
      </c>
      <c r="JP127" s="19">
        <f>IFERROR(HLOOKUP(JP$1,'Nakladova matice_2018'!$A$1:$IW$188,100,FALSE),0)</f>
        <v>0</v>
      </c>
      <c r="JQ127" s="19">
        <f>IFERROR(HLOOKUP(JQ$1,'Nakladova matice_2018'!$A$1:$IW$188,100,FALSE),0)</f>
        <v>0</v>
      </c>
      <c r="JR127" s="19">
        <f>IFERROR(HLOOKUP(JR$1,'Nakladova matice_2018'!$A$1:$IW$188,100,FALSE),0)</f>
        <v>0</v>
      </c>
      <c r="JS127" s="19">
        <f>IFERROR(HLOOKUP(JS$1,'Nakladova matice_2018'!$A$1:$IW$188,100,FALSE),0)</f>
        <v>0</v>
      </c>
      <c r="JT127" s="19">
        <f>IFERROR(HLOOKUP(JT$1,'Nakladova matice_2018'!$A$1:$IW$188,100,FALSE),0)</f>
        <v>0</v>
      </c>
      <c r="JU127" s="19">
        <f>IFERROR(HLOOKUP(JU$1,'Nakladova matice_2018'!$A$1:$IW$188,100,FALSE),0)</f>
        <v>0</v>
      </c>
      <c r="JV127" s="19">
        <f>IFERROR(HLOOKUP(JV$1,'Nakladova matice_2018'!$A$1:$IW$188,100,FALSE),0)</f>
        <v>0</v>
      </c>
      <c r="JW127" s="19">
        <f>IFERROR(HLOOKUP(JW$1,'Nakladova matice_2018'!$A$1:$IW$188,100,FALSE),0)</f>
        <v>0</v>
      </c>
      <c r="JX127" s="19">
        <f>IFERROR(HLOOKUP(JX$1,'Nakladova matice_2018'!$A$1:$IW$188,100,FALSE),0)</f>
        <v>0</v>
      </c>
      <c r="JY127" s="19">
        <f>IFERROR(HLOOKUP(JY$1,'Nakladova matice_2018'!$A$1:$IW$188,100,FALSE),0)</f>
        <v>0</v>
      </c>
      <c r="JZ127" s="19">
        <f>IFERROR(HLOOKUP(JZ$1,'Nakladova matice_2018'!$A$1:$IW$188,100,FALSE),0)</f>
        <v>0</v>
      </c>
      <c r="KA127" s="19">
        <f>IFERROR(HLOOKUP(KA$1,'Nakladova matice_2018'!$A$1:$IW$188,100,FALSE),0)</f>
        <v>0</v>
      </c>
      <c r="KB127" s="19">
        <f>IFERROR(HLOOKUP(KB$1,'Nakladova matice_2018'!$A$1:$IW$188,100,FALSE),0)</f>
        <v>0</v>
      </c>
      <c r="KC127" s="19">
        <f>IFERROR(HLOOKUP(KC$1,'Nakladova matice_2018'!$A$1:$IW$188,100,FALSE),0)</f>
        <v>0</v>
      </c>
      <c r="KD127" s="19">
        <f>IFERROR(HLOOKUP(KD$1,'Nakladova matice_2018'!$A$1:$IW$188,100,FALSE),0)</f>
        <v>0</v>
      </c>
      <c r="KE127" s="19">
        <f>IFERROR(HLOOKUP(KE$1,'Nakladova matice_2018'!$A$1:$IW$188,100,FALSE),0)</f>
        <v>0</v>
      </c>
      <c r="KF127" s="19">
        <f>IFERROR(HLOOKUP(KF$1,'Nakladova matice_2018'!$A$1:$IW$188,100,FALSE),0)</f>
        <v>0</v>
      </c>
      <c r="KG127" s="19">
        <f>IFERROR(HLOOKUP(KG$1,'Nakladova matice_2018'!$A$1:$IW$188,100,FALSE),0)</f>
        <v>0</v>
      </c>
      <c r="KH127" s="19">
        <f>IFERROR(HLOOKUP(KH$1,'Nakladova matice_2018'!$A$1:$IW$188,100,FALSE),0)</f>
        <v>0</v>
      </c>
      <c r="KI127" s="19">
        <f>IFERROR(HLOOKUP(KI$1,'Nakladova matice_2018'!$A$1:$IW$188,100,FALSE),0)</f>
        <v>0</v>
      </c>
      <c r="KJ127" s="19">
        <f>IFERROR(HLOOKUP(KJ$1,'Nakladova matice_2018'!$A$1:$IW$188,100,FALSE),0)</f>
        <v>0</v>
      </c>
      <c r="KK127" s="19">
        <f>IFERROR(HLOOKUP(KK$1,'Nakladova matice_2018'!$A$1:$IW$188,100,FALSE),0)</f>
        <v>0</v>
      </c>
      <c r="KL127" s="19">
        <f>IFERROR(HLOOKUP(KL$1,'Nakladova matice_2018'!$A$1:$IW$188,100,FALSE),0)</f>
        <v>0</v>
      </c>
      <c r="KM127" s="19">
        <f>IFERROR(HLOOKUP(KM$1,'Nakladova matice_2018'!$A$1:$IW$188,100,FALSE),0)</f>
        <v>0</v>
      </c>
      <c r="KN127" s="19">
        <f>IFERROR(HLOOKUP(KN$1,'Nakladova matice_2018'!$A$1:$IW$188,100,FALSE),0)</f>
        <v>0</v>
      </c>
      <c r="KO127" s="19">
        <f>IFERROR(HLOOKUP(KO$1,'Nakladova matice_2018'!$A$1:$IW$188,100,FALSE),0)</f>
        <v>0</v>
      </c>
      <c r="KP127" s="19">
        <f>IFERROR(HLOOKUP(KP$1,'Nakladova matice_2018'!$A$1:$IW$188,100,FALSE),0)</f>
        <v>285.83</v>
      </c>
      <c r="KQ127" s="19">
        <f>IFERROR(HLOOKUP(KQ$1,'Nakladova matice_2018'!$A$1:$IW$188,100,FALSE),0)</f>
        <v>0</v>
      </c>
      <c r="KR127" s="19">
        <f>IFERROR(HLOOKUP(KR$1,'Nakladova matice_2018'!$A$1:$IW$188,100,FALSE),0)</f>
        <v>0</v>
      </c>
      <c r="KS127" s="19">
        <f>IFERROR(HLOOKUP(KS$1,'Nakladova matice_2018'!$A$1:$IW$188,100,FALSE),0)</f>
        <v>0</v>
      </c>
      <c r="KT127" s="19">
        <f>IFERROR(HLOOKUP(KT$1,'Nakladova matice_2018'!$A$1:$IW$188,100,FALSE),0)</f>
        <v>0</v>
      </c>
      <c r="KU127" s="19">
        <f>IFERROR(HLOOKUP(KU$1,'Nakladova matice_2018'!$A$1:$IW$188,100,FALSE),0)</f>
        <v>0</v>
      </c>
      <c r="KV127" s="19">
        <f>IFERROR(HLOOKUP(KV$1,'Nakladova matice_2018'!$A$1:$IW$188,100,FALSE),0)</f>
        <v>0</v>
      </c>
      <c r="KW127" s="19">
        <f>IFERROR(HLOOKUP(KW$1,'Nakladova matice_2018'!$A$1:$IW$188,100,FALSE),0)</f>
        <v>266.08999999999997</v>
      </c>
      <c r="KX127" s="19">
        <f>IFERROR(HLOOKUP(KX$1,'Nakladova matice_2018'!$A$1:$IW$188,100,FALSE),0)</f>
        <v>0</v>
      </c>
      <c r="KY127" s="19">
        <f>IFERROR(HLOOKUP(KY$1,'Nakladova matice_2018'!$A$1:$IW$188,100,FALSE),0)</f>
        <v>0</v>
      </c>
      <c r="KZ127" s="19">
        <f>IFERROR(HLOOKUP(KZ$1,'Nakladova matice_2018'!$A$1:$IW$188,100,FALSE),0)</f>
        <v>0</v>
      </c>
      <c r="LA127" s="19">
        <f>IFERROR(HLOOKUP(LA$1,'Nakladova matice_2018'!$A$1:$IW$188,100,FALSE),0)</f>
        <v>0</v>
      </c>
      <c r="LB127" s="19">
        <f>IFERROR(HLOOKUP(LB$1,'Nakladova matice_2018'!$A$1:$IW$188,100,FALSE),0)</f>
        <v>40.28</v>
      </c>
      <c r="LC127" s="19">
        <f>IFERROR(HLOOKUP(LC$1,'Nakladova matice_2018'!$A$1:$IW$188,100,FALSE),0)</f>
        <v>0</v>
      </c>
      <c r="LD127" s="19">
        <f>IFERROR(HLOOKUP(LD$1,'Nakladova matice_2018'!$A$1:$IW$188,100,FALSE),0)</f>
        <v>0</v>
      </c>
      <c r="LE127" s="19">
        <f>IFERROR(HLOOKUP(LE$1,'Nakladova matice_2018'!$A$1:$IW$188,100,FALSE),0)</f>
        <v>0</v>
      </c>
      <c r="LF127" s="19">
        <f>IFERROR(HLOOKUP(LF$1,'Nakladova matice_2018'!$A$1:$IW$188,100,FALSE),0)</f>
        <v>0</v>
      </c>
      <c r="LG127" s="19">
        <f>IFERROR(HLOOKUP(LG$1,'Nakladova matice_2018'!$A$1:$IW$188,100,FALSE),0)</f>
        <v>0</v>
      </c>
      <c r="LH127" s="19">
        <f>IFERROR(HLOOKUP(LH$1,'Nakladova matice_2018'!$A$1:$IW$188,100,FALSE),0)</f>
        <v>0</v>
      </c>
      <c r="LI127" s="19">
        <f>IFERROR(HLOOKUP(LI$1,'Nakladova matice_2018'!$A$1:$IW$188,100,FALSE),0)</f>
        <v>0</v>
      </c>
      <c r="LJ127" s="19">
        <f>IFERROR(HLOOKUP(LJ$1,'Nakladova matice_2018'!$A$1:$IW$188,100,FALSE),0)</f>
        <v>0</v>
      </c>
      <c r="LK127" s="19">
        <f>IFERROR(HLOOKUP(LK$1,'Nakladova matice_2018'!$A$1:$IW$188,100,FALSE),0)</f>
        <v>0</v>
      </c>
      <c r="LL127" s="19">
        <f>IFERROR(HLOOKUP(LL$1,'Nakladova matice_2018'!$A$1:$IW$188,100,FALSE),0)</f>
        <v>0</v>
      </c>
      <c r="LM127" s="19">
        <f>IFERROR(HLOOKUP(LM$1,'Nakladova matice_2018'!$A$1:$IW$188,100,FALSE),0)</f>
        <v>0</v>
      </c>
      <c r="LN127" s="19">
        <f>IFERROR(HLOOKUP(LN$1,'Nakladova matice_2018'!$A$1:$IW$188,100,FALSE),0)</f>
        <v>0</v>
      </c>
      <c r="LO127" s="19">
        <f>IFERROR(HLOOKUP(LO$1,'Nakladova matice_2018'!$A$1:$IW$188,100,FALSE),0)</f>
        <v>0</v>
      </c>
      <c r="LP127" s="19">
        <f>IFERROR(HLOOKUP(LP$1,'Nakladova matice_2018'!$A$1:$IW$188,100,FALSE),0)</f>
        <v>0</v>
      </c>
      <c r="LQ127" s="19">
        <f>IFERROR(HLOOKUP(LQ$1,'Nakladova matice_2018'!$A$1:$IW$188,100,FALSE),0)</f>
        <v>0</v>
      </c>
      <c r="LR127" s="19">
        <f>IFERROR(HLOOKUP(LR$1,'Nakladova matice_2018'!$A$1:$IW$188,100,FALSE),0)</f>
        <v>0</v>
      </c>
      <c r="LS127" s="19">
        <f>IFERROR(HLOOKUP(LS$1,'Nakladova matice_2018'!$A$1:$IW$188,100,FALSE),0)</f>
        <v>56.39</v>
      </c>
      <c r="LT127" s="19">
        <f>IFERROR(HLOOKUP(LT$1,'Nakladova matice_2018'!$A$1:$IW$188,100,FALSE),0)</f>
        <v>0</v>
      </c>
      <c r="LU127" s="19">
        <f>IFERROR(HLOOKUP(LU$1,'Nakladova matice_2018'!$A$1:$IW$188,100,FALSE),0)</f>
        <v>0</v>
      </c>
      <c r="LV127" s="19">
        <f>IFERROR(HLOOKUP(LV$1,'Nakladova matice_2018'!$A$1:$IW$188,100,FALSE),0)</f>
        <v>0</v>
      </c>
      <c r="LW127" s="19">
        <f>IFERROR(HLOOKUP(LW$1,'Nakladova matice_2018'!$A$1:$IW$188,100,FALSE),0)</f>
        <v>0</v>
      </c>
      <c r="LX127" s="19">
        <f>IFERROR(HLOOKUP(LX$1,'Nakladova matice_2018'!$A$1:$IW$188,100,FALSE),0)</f>
        <v>0</v>
      </c>
      <c r="LY127" s="19">
        <f>IFERROR(HLOOKUP(LY$1,'Nakladova matice_2018'!$A$1:$IW$188,100,FALSE),0)</f>
        <v>0</v>
      </c>
      <c r="LZ127" s="19">
        <f>IFERROR(HLOOKUP(LZ$1,'Nakladova matice_2018'!$A$1:$IW$188,100,FALSE),0)</f>
        <v>0</v>
      </c>
      <c r="MA127" s="19">
        <f>IFERROR(HLOOKUP(MA$1,'Nakladova matice_2018'!$A$1:$IW$188,100,FALSE),0)</f>
        <v>0</v>
      </c>
      <c r="MB127" s="19">
        <f>IFERROR(HLOOKUP(MB$1,'Nakladova matice_2018'!$A$1:$IW$188,100,FALSE),0)</f>
        <v>0</v>
      </c>
      <c r="MC127" s="19">
        <f>IFERROR(HLOOKUP(MC$1,'Nakladova matice_2018'!$A$1:$IW$188,100,FALSE),0)</f>
        <v>0</v>
      </c>
      <c r="MD127" s="19">
        <f>IFERROR(HLOOKUP(MD$1,'Nakladova matice_2018'!$A$1:$IW$188,100,FALSE),0)</f>
        <v>0</v>
      </c>
      <c r="ME127" s="19">
        <f>IFERROR(HLOOKUP(ME$1,'Nakladova matice_2018'!$A$1:$IW$188,100,FALSE),0)</f>
        <v>0</v>
      </c>
      <c r="MF127" s="19">
        <f>IFERROR(HLOOKUP(MF$1,'Nakladova matice_2018'!$A$1:$IW$188,100,FALSE),0)</f>
        <v>0</v>
      </c>
      <c r="MG127" s="19">
        <f>IFERROR(HLOOKUP(MG$1,'Nakladova matice_2018'!$A$1:$IW$188,100,FALSE),0)</f>
        <v>0</v>
      </c>
      <c r="MH127" s="19">
        <f>IFERROR(HLOOKUP(MH$1,'Nakladova matice_2018'!$A$1:$IW$188,100,FALSE),0)</f>
        <v>0</v>
      </c>
      <c r="MI127" s="19">
        <f>IFERROR(HLOOKUP(MI$1,'Nakladova matice_2018'!$A$1:$IW$188,100,FALSE),0)</f>
        <v>0</v>
      </c>
      <c r="MJ127" s="19">
        <f>IFERROR(HLOOKUP(MJ$1,'Nakladova matice_2018'!$A$1:$IW$188,100,FALSE),0)</f>
        <v>0</v>
      </c>
      <c r="MK127" s="19">
        <f>IFERROR(HLOOKUP(MK$1,'Nakladova matice_2018'!$A$1:$IW$188,100,FALSE),0)</f>
        <v>0</v>
      </c>
      <c r="ML127" s="19">
        <f>IFERROR(HLOOKUP(ML$1,'Nakladova matice_2018'!$A$1:$IW$188,100,FALSE),0)</f>
        <v>0</v>
      </c>
      <c r="MM127" s="19">
        <f>IFERROR(HLOOKUP(MM$1,'Nakladova matice_2018'!$A$1:$IW$188,100,FALSE),0)</f>
        <v>5.15</v>
      </c>
      <c r="MN127" s="19">
        <f>IFERROR(HLOOKUP(MN$1,'Nakladova matice_2018'!$A$1:$IW$188,100,FALSE),0)</f>
        <v>0</v>
      </c>
      <c r="MO127" s="20">
        <f t="shared" si="86"/>
        <v>3994.86</v>
      </c>
      <c r="MP127" s="20">
        <f>MO127-'Nakladova matice_2018'!IX100</f>
        <v>0</v>
      </c>
    </row>
    <row r="128" spans="1:354" x14ac:dyDescent="0.2">
      <c r="A128" s="27">
        <v>524016</v>
      </c>
      <c r="B128" s="21" t="s">
        <v>264</v>
      </c>
      <c r="C128" s="53">
        <v>0</v>
      </c>
      <c r="D128" s="19">
        <f>IFERROR(HLOOKUP(D$1,'Nakladova matice_2018'!$A$1:$IW$188,101,FALSE),0)</f>
        <v>0</v>
      </c>
      <c r="E128" s="19">
        <f>IFERROR(HLOOKUP(E$1,'Nakladova matice_2018'!$A$1:$IW$188,101,FALSE),0)</f>
        <v>0</v>
      </c>
      <c r="F128" s="19">
        <f>IFERROR(HLOOKUP(F$1,'Nakladova matice_2018'!$A$1:$IW$188,101,FALSE),0)</f>
        <v>0</v>
      </c>
      <c r="G128" s="19">
        <f>IFERROR(HLOOKUP(G$1,'Nakladova matice_2018'!$A$1:$IW$188,101,FALSE),0)</f>
        <v>0</v>
      </c>
      <c r="H128" s="19">
        <f>IFERROR(HLOOKUP(H$1,'Nakladova matice_2018'!$A$1:$IW$188,101,FALSE),0)</f>
        <v>0</v>
      </c>
      <c r="I128" s="19">
        <f>IFERROR(HLOOKUP(I$1,'Nakladova matice_2018'!$A$1:$IW$188,101,FALSE),0)</f>
        <v>0</v>
      </c>
      <c r="J128" s="19">
        <f>IFERROR(HLOOKUP(J$1,'Nakladova matice_2018'!$A$1:$IW$188,101,FALSE),0)</f>
        <v>0</v>
      </c>
      <c r="K128" s="19">
        <f>IFERROR(HLOOKUP(K$1,'Nakladova matice_2018'!$A$1:$IW$188,101,FALSE),0)</f>
        <v>0</v>
      </c>
      <c r="L128" s="19">
        <f>IFERROR(HLOOKUP(L$1,'Nakladova matice_2018'!$A$1:$IW$188,101,FALSE),0)</f>
        <v>0</v>
      </c>
      <c r="M128" s="19">
        <f>IFERROR(HLOOKUP(M$1,'Nakladova matice_2018'!$A$1:$IW$188,101,FALSE),0)</f>
        <v>0</v>
      </c>
      <c r="N128" s="19">
        <f>IFERROR(HLOOKUP(N$1,'Nakladova matice_2018'!$A$1:$IW$188,101,FALSE),0)</f>
        <v>0</v>
      </c>
      <c r="O128" s="19">
        <f>IFERROR(HLOOKUP(O$1,'Nakladova matice_2018'!$A$1:$IW$188,101,FALSE),0)</f>
        <v>0</v>
      </c>
      <c r="P128" s="19">
        <f>IFERROR(HLOOKUP(P$1,'Nakladova matice_2018'!$A$1:$IW$188,101,FALSE),0)</f>
        <v>0</v>
      </c>
      <c r="Q128" s="19">
        <f>IFERROR(HLOOKUP(Q$1,'Nakladova matice_2018'!$A$1:$IW$188,101,FALSE),0)</f>
        <v>0</v>
      </c>
      <c r="R128" s="19">
        <f>IFERROR(HLOOKUP(R$1,'Nakladova matice_2018'!$A$1:$IW$188,101,FALSE),0)</f>
        <v>0</v>
      </c>
      <c r="S128" s="19">
        <f>IFERROR(HLOOKUP(S$1,'Nakladova matice_2018'!$A$1:$IW$188,101,FALSE),0)</f>
        <v>0</v>
      </c>
      <c r="T128" s="19">
        <f>IFERROR(HLOOKUP(T$1,'Nakladova matice_2018'!$A$1:$IW$188,101,FALSE),0)</f>
        <v>0</v>
      </c>
      <c r="U128" s="19">
        <f>IFERROR(HLOOKUP(U$1,'Nakladova matice_2018'!$A$1:$IW$188,101,FALSE),0)</f>
        <v>0</v>
      </c>
      <c r="V128" s="19">
        <f>IFERROR(HLOOKUP(V$1,'Nakladova matice_2018'!$A$1:$IW$188,101,FALSE),0)</f>
        <v>0</v>
      </c>
      <c r="W128" s="19">
        <f>IFERROR(HLOOKUP(W$1,'Nakladova matice_2018'!$A$1:$IW$188,101,FALSE),0)</f>
        <v>0</v>
      </c>
      <c r="X128" s="19">
        <f>IFERROR(HLOOKUP(X$1,'Nakladova matice_2018'!$A$1:$IW$188,101,FALSE),0)</f>
        <v>0</v>
      </c>
      <c r="Y128" s="19">
        <f>IFERROR(HLOOKUP(Y$1,'Nakladova matice_2018'!$A$1:$IW$188,101,FALSE),0)</f>
        <v>0</v>
      </c>
      <c r="Z128" s="19">
        <f>IFERROR(HLOOKUP(Z$1,'Nakladova matice_2018'!$A$1:$IW$188,101,FALSE),0)</f>
        <v>0</v>
      </c>
      <c r="AA128" s="19">
        <f>IFERROR(HLOOKUP(AA$1,'Nakladova matice_2018'!$A$1:$IW$188,101,FALSE),0)</f>
        <v>0</v>
      </c>
      <c r="AB128" s="19">
        <f>IFERROR(HLOOKUP(AB$1,'Nakladova matice_2018'!$A$1:$IW$188,101,FALSE),0)</f>
        <v>0</v>
      </c>
      <c r="AC128" s="19">
        <f>IFERROR(HLOOKUP(AC$1,'Nakladova matice_2018'!$A$1:$IW$188,101,FALSE),0)</f>
        <v>0</v>
      </c>
      <c r="AD128" s="19">
        <f>IFERROR(HLOOKUP(AD$1,'Nakladova matice_2018'!$A$1:$IW$188,101,FALSE),0)</f>
        <v>0</v>
      </c>
      <c r="AE128" s="19">
        <f>IFERROR(HLOOKUP(AE$1,'Nakladova matice_2018'!$A$1:$IW$188,101,FALSE),0)</f>
        <v>0</v>
      </c>
      <c r="AF128" s="19">
        <f>IFERROR(HLOOKUP(AF$1,'Nakladova matice_2018'!$A$1:$IW$188,101,FALSE),0)</f>
        <v>0</v>
      </c>
      <c r="AG128" s="19">
        <f>IFERROR(HLOOKUP(AG$1,'Nakladova matice_2018'!$A$1:$IW$188,101,FALSE),0)</f>
        <v>0</v>
      </c>
      <c r="AH128" s="19">
        <f>IFERROR(HLOOKUP(AH$1,'Nakladova matice_2018'!$A$1:$IW$188,101,FALSE),0)</f>
        <v>0</v>
      </c>
      <c r="AI128" s="19">
        <f>IFERROR(HLOOKUP(AI$1,'Nakladova matice_2018'!$A$1:$IW$188,101,FALSE),0)</f>
        <v>0</v>
      </c>
      <c r="AJ128" s="19">
        <f>IFERROR(HLOOKUP(AJ$1,'Nakladova matice_2018'!$A$1:$IW$188,101,FALSE),0)</f>
        <v>0</v>
      </c>
      <c r="AK128" s="19">
        <f>IFERROR(HLOOKUP(AK$1,'Nakladova matice_2018'!$A$1:$IW$188,101,FALSE),0)</f>
        <v>0</v>
      </c>
      <c r="AL128" s="19">
        <f>IFERROR(HLOOKUP(AL$1,'Nakladova matice_2018'!$A$1:$IW$188,101,FALSE),0)</f>
        <v>0</v>
      </c>
      <c r="AM128" s="19">
        <f>IFERROR(HLOOKUP(AM$1,'Nakladova matice_2018'!$A$1:$IW$188,101,FALSE),0)</f>
        <v>0</v>
      </c>
      <c r="AN128" s="19">
        <f>IFERROR(HLOOKUP(AN$1,'Nakladova matice_2018'!$A$1:$IW$188,101,FALSE),0)</f>
        <v>0</v>
      </c>
      <c r="AO128" s="19">
        <f>IFERROR(HLOOKUP(AO$1,'Nakladova matice_2018'!$A$1:$IW$188,101,FALSE),0)</f>
        <v>0</v>
      </c>
      <c r="AP128" s="19">
        <f>IFERROR(HLOOKUP(AP$1,'Nakladova matice_2018'!$A$1:$IW$188,101,FALSE),0)</f>
        <v>0</v>
      </c>
      <c r="AQ128" s="19">
        <f>IFERROR(HLOOKUP(AQ$1,'Nakladova matice_2018'!$A$1:$IW$188,101,FALSE),0)</f>
        <v>0</v>
      </c>
      <c r="AR128" s="19">
        <f>IFERROR(HLOOKUP(AR$1,'Nakladova matice_2018'!$A$1:$IW$188,101,FALSE),0)</f>
        <v>0</v>
      </c>
      <c r="AS128" s="19">
        <f>IFERROR(HLOOKUP(AS$1,'Nakladova matice_2018'!$A$1:$IW$188,101,FALSE),0)</f>
        <v>0</v>
      </c>
      <c r="AT128" s="19">
        <f>IFERROR(HLOOKUP(AT$1,'Nakladova matice_2018'!$A$1:$IW$188,101,FALSE),0)</f>
        <v>413.92</v>
      </c>
      <c r="AU128" s="19">
        <f>IFERROR(HLOOKUP(AU$1,'Nakladova matice_2018'!$A$1:$IW$188,101,FALSE),0)</f>
        <v>0</v>
      </c>
      <c r="AV128" s="19">
        <f>IFERROR(HLOOKUP(AV$1,'Nakladova matice_2018'!$A$1:$IW$188,101,FALSE),0)</f>
        <v>0</v>
      </c>
      <c r="AW128" s="19">
        <f>IFERROR(HLOOKUP(AW$1,'Nakladova matice_2018'!$A$1:$IW$188,101,FALSE),0)</f>
        <v>0</v>
      </c>
      <c r="AX128" s="19">
        <f>IFERROR(HLOOKUP(AX$1,'Nakladova matice_2018'!$A$1:$IW$188,101,FALSE),0)</f>
        <v>0</v>
      </c>
      <c r="AY128" s="19">
        <f>IFERROR(HLOOKUP(AY$1,'Nakladova matice_2018'!$A$1:$IW$188,101,FALSE),0)</f>
        <v>0</v>
      </c>
      <c r="AZ128" s="19">
        <f>IFERROR(HLOOKUP(AZ$1,'Nakladova matice_2018'!$A$1:$IW$188,101,FALSE),0)</f>
        <v>0</v>
      </c>
      <c r="BA128" s="19">
        <f>IFERROR(HLOOKUP(BA$1,'Nakladova matice_2018'!$A$1:$IW$188,101,FALSE),0)</f>
        <v>0</v>
      </c>
      <c r="BB128" s="19">
        <f>IFERROR(HLOOKUP(BB$1,'Nakladova matice_2018'!$A$1:$IW$188,101,FALSE),0)</f>
        <v>0</v>
      </c>
      <c r="BC128" s="19">
        <f>IFERROR(HLOOKUP(BC$1,'Nakladova matice_2018'!$A$1:$IW$188,101,FALSE),0)</f>
        <v>0</v>
      </c>
      <c r="BD128" s="19">
        <f>IFERROR(HLOOKUP(BD$1,'Nakladova matice_2018'!$A$1:$IW$188,101,FALSE),0)</f>
        <v>0</v>
      </c>
      <c r="BE128" s="19">
        <f>IFERROR(HLOOKUP(BE$1,'Nakladova matice_2018'!$A$1:$IW$188,101,FALSE),0)</f>
        <v>0</v>
      </c>
      <c r="BF128" s="19">
        <f>IFERROR(HLOOKUP(BF$1,'Nakladova matice_2018'!$A$1:$IW$188,101,FALSE),0)</f>
        <v>0</v>
      </c>
      <c r="BG128" s="19">
        <f>IFERROR(HLOOKUP(BG$1,'Nakladova matice_2018'!$A$1:$IW$188,101,FALSE),0)</f>
        <v>0</v>
      </c>
      <c r="BH128" s="19">
        <f>IFERROR(HLOOKUP(BH$1,'Nakladova matice_2018'!$A$1:$IW$188,101,FALSE),0)</f>
        <v>0</v>
      </c>
      <c r="BI128" s="19">
        <f>IFERROR(HLOOKUP(BI$1,'Nakladova matice_2018'!$A$1:$IW$188,101,FALSE),0)</f>
        <v>0</v>
      </c>
      <c r="BJ128" s="19">
        <f>IFERROR(HLOOKUP(BJ$1,'Nakladova matice_2018'!$A$1:$IW$188,101,FALSE),0)</f>
        <v>0</v>
      </c>
      <c r="BK128" s="19">
        <f>IFERROR(HLOOKUP(BK$1,'Nakladova matice_2018'!$A$1:$IW$188,101,FALSE),0)</f>
        <v>0</v>
      </c>
      <c r="BL128" s="19">
        <f>IFERROR(HLOOKUP(BL$1,'Nakladova matice_2018'!$A$1:$IW$188,101,FALSE),0)</f>
        <v>0</v>
      </c>
      <c r="BM128" s="19">
        <f>IFERROR(HLOOKUP(BM$1,'Nakladova matice_2018'!$A$1:$IW$188,101,FALSE),0)</f>
        <v>0</v>
      </c>
      <c r="BN128" s="19">
        <f>IFERROR(HLOOKUP(BN$1,'Nakladova matice_2018'!$A$1:$IW$188,101,FALSE),0)</f>
        <v>0</v>
      </c>
      <c r="BO128" s="19">
        <f>IFERROR(HLOOKUP(BO$1,'Nakladova matice_2018'!$A$1:$IW$188,101,FALSE),0)</f>
        <v>0</v>
      </c>
      <c r="BP128" s="19">
        <f>IFERROR(HLOOKUP(BP$1,'Nakladova matice_2018'!$A$1:$IW$188,101,FALSE),0)</f>
        <v>0</v>
      </c>
      <c r="BQ128" s="19">
        <f>IFERROR(HLOOKUP(BQ$1,'Nakladova matice_2018'!$A$1:$IW$188,101,FALSE),0)</f>
        <v>0</v>
      </c>
      <c r="BR128" s="19">
        <f>IFERROR(HLOOKUP(BR$1,'Nakladova matice_2018'!$A$1:$IW$188,101,FALSE),0)</f>
        <v>0</v>
      </c>
      <c r="BS128" s="19">
        <f>IFERROR(HLOOKUP(BS$1,'Nakladova matice_2018'!$A$1:$IW$188,101,FALSE),0)</f>
        <v>0</v>
      </c>
      <c r="BT128" s="19">
        <f>IFERROR(HLOOKUP(BT$1,'Nakladova matice_2018'!$A$1:$IW$188,101,FALSE),0)</f>
        <v>0</v>
      </c>
      <c r="BU128" s="19">
        <f>IFERROR(HLOOKUP(BU$1,'Nakladova matice_2018'!$A$1:$IW$188,101,FALSE),0)</f>
        <v>0</v>
      </c>
      <c r="BV128" s="19">
        <f>IFERROR(HLOOKUP(BV$1,'Nakladova matice_2018'!$A$1:$IW$188,101,FALSE),0)</f>
        <v>0</v>
      </c>
      <c r="BW128" s="19">
        <f>IFERROR(HLOOKUP(BW$1,'Nakladova matice_2018'!$A$1:$IW$188,101,FALSE),0)</f>
        <v>0</v>
      </c>
      <c r="BX128" s="19">
        <f>IFERROR(HLOOKUP(BX$1,'Nakladova matice_2018'!$A$1:$IW$188,101,FALSE),0)</f>
        <v>356.38</v>
      </c>
      <c r="BY128" s="19">
        <f>IFERROR(HLOOKUP(BY$1,'Nakladova matice_2018'!$A$1:$IW$188,101,FALSE),0)</f>
        <v>0</v>
      </c>
      <c r="BZ128" s="19">
        <f>IFERROR(HLOOKUP(BZ$1,'Nakladova matice_2018'!$A$1:$IW$188,101,FALSE),0)</f>
        <v>0</v>
      </c>
      <c r="CA128" s="19">
        <f>IFERROR(HLOOKUP(CA$1,'Nakladova matice_2018'!$A$1:$IW$188,101,FALSE),0)</f>
        <v>0</v>
      </c>
      <c r="CB128" s="19">
        <f>IFERROR(HLOOKUP(CB$1,'Nakladova matice_2018'!$A$1:$IW$188,101,FALSE),0)</f>
        <v>0</v>
      </c>
      <c r="CC128" s="19">
        <f>IFERROR(HLOOKUP(CC$1,'Nakladova matice_2018'!$A$1:$IW$188,101,FALSE),0)</f>
        <v>0</v>
      </c>
      <c r="CD128" s="19">
        <f>IFERROR(HLOOKUP(CD$1,'Nakladova matice_2018'!$A$1:$IW$188,101,FALSE),0)</f>
        <v>0</v>
      </c>
      <c r="CE128" s="19">
        <f>IFERROR(HLOOKUP(CE$1,'Nakladova matice_2018'!$A$1:$IW$188,101,FALSE),0)</f>
        <v>0</v>
      </c>
      <c r="CF128" s="19">
        <f>IFERROR(HLOOKUP(CF$1,'Nakladova matice_2018'!$A$1:$IW$188,101,FALSE),0)</f>
        <v>0</v>
      </c>
      <c r="CG128" s="19">
        <f>IFERROR(HLOOKUP(CG$1,'Nakladova matice_2018'!$A$1:$IW$188,101,FALSE),0)</f>
        <v>0</v>
      </c>
      <c r="CH128" s="19">
        <f>IFERROR(HLOOKUP(CH$1,'Nakladova matice_2018'!$A$1:$IW$188,101,FALSE),0)</f>
        <v>0</v>
      </c>
      <c r="CI128" s="19">
        <f>IFERROR(HLOOKUP(CI$1,'Nakladova matice_2018'!$A$1:$IW$188,101,FALSE),0)</f>
        <v>0</v>
      </c>
      <c r="CJ128" s="19">
        <f>IFERROR(HLOOKUP(CJ$1,'Nakladova matice_2018'!$A$1:$IW$188,101,FALSE),0)</f>
        <v>0</v>
      </c>
      <c r="CK128" s="19">
        <f>IFERROR(HLOOKUP(CK$1,'Nakladova matice_2018'!$A$1:$IW$188,101,FALSE),0)</f>
        <v>0</v>
      </c>
      <c r="CL128" s="19">
        <f>IFERROR(HLOOKUP(CL$1,'Nakladova matice_2018'!$A$1:$IW$188,101,FALSE),0)</f>
        <v>0</v>
      </c>
      <c r="CM128" s="19">
        <f>IFERROR(HLOOKUP(CM$1,'Nakladova matice_2018'!$A$1:$IW$188,101,FALSE),0)</f>
        <v>0</v>
      </c>
      <c r="CN128" s="19">
        <f>IFERROR(HLOOKUP(CN$1,'Nakladova matice_2018'!$A$1:$IW$188,101,FALSE),0)</f>
        <v>127.5</v>
      </c>
      <c r="CO128" s="19">
        <f>IFERROR(HLOOKUP(CO$1,'Nakladova matice_2018'!$A$1:$IW$188,101,FALSE),0)</f>
        <v>0</v>
      </c>
      <c r="CP128" s="19">
        <f>IFERROR(HLOOKUP(CP$1,'Nakladova matice_2018'!$A$1:$IW$188,101,FALSE),0)</f>
        <v>0</v>
      </c>
      <c r="CQ128" s="19">
        <f>IFERROR(HLOOKUP(CQ$1,'Nakladova matice_2018'!$A$1:$IW$188,101,FALSE),0)</f>
        <v>0</v>
      </c>
      <c r="CR128" s="19">
        <f>IFERROR(HLOOKUP(CR$1,'Nakladova matice_2018'!$A$1:$IW$188,101,FALSE),0)</f>
        <v>0</v>
      </c>
      <c r="CS128" s="19">
        <f>IFERROR(HLOOKUP(CS$1,'Nakladova matice_2018'!$A$1:$IW$188,101,FALSE),0)</f>
        <v>0</v>
      </c>
      <c r="CT128" s="19">
        <f>IFERROR(HLOOKUP(CT$1,'Nakladova matice_2018'!$A$1:$IW$188,101,FALSE),0)</f>
        <v>0</v>
      </c>
      <c r="CU128" s="19">
        <f>IFERROR(HLOOKUP(CU$1,'Nakladova matice_2018'!$A$1:$IW$188,101,FALSE),0)</f>
        <v>0</v>
      </c>
      <c r="CV128" s="19">
        <f>IFERROR(HLOOKUP(CV$1,'Nakladova matice_2018'!$A$1:$IW$188,101,FALSE),0)</f>
        <v>0</v>
      </c>
      <c r="CW128" s="19">
        <f>IFERROR(HLOOKUP(CW$1,'Nakladova matice_2018'!$A$1:$IW$188,101,FALSE),0)</f>
        <v>0</v>
      </c>
      <c r="CX128" s="19">
        <f>IFERROR(HLOOKUP(CX$1,'Nakladova matice_2018'!$A$1:$IW$188,101,FALSE),0)</f>
        <v>0</v>
      </c>
      <c r="CY128" s="19">
        <f>IFERROR(HLOOKUP(CY$1,'Nakladova matice_2018'!$A$1:$IW$188,101,FALSE),0)</f>
        <v>0</v>
      </c>
      <c r="CZ128" s="19">
        <f>IFERROR(HLOOKUP(CZ$1,'Nakladova matice_2018'!$A$1:$IW$188,101,FALSE),0)</f>
        <v>0</v>
      </c>
      <c r="DA128" s="19">
        <f>IFERROR(HLOOKUP(DA$1,'Nakladova matice_2018'!$A$1:$IW$188,101,FALSE),0)</f>
        <v>0</v>
      </c>
      <c r="DB128" s="19">
        <f>IFERROR(HLOOKUP(DB$1,'Nakladova matice_2018'!$A$1:$IW$188,101,FALSE),0)</f>
        <v>0</v>
      </c>
      <c r="DC128" s="19">
        <f>IFERROR(HLOOKUP(DC$1,'Nakladova matice_2018'!$A$1:$IW$188,101,FALSE),0)</f>
        <v>0</v>
      </c>
      <c r="DD128" s="19">
        <f>IFERROR(HLOOKUP(DD$1,'Nakladova matice_2018'!$A$1:$IW$188,101,FALSE),0)</f>
        <v>0</v>
      </c>
      <c r="DE128" s="19">
        <f>IFERROR(HLOOKUP(DE$1,'Nakladova matice_2018'!$A$1:$IW$188,101,FALSE),0)</f>
        <v>0</v>
      </c>
      <c r="DF128" s="19">
        <f>IFERROR(HLOOKUP(DF$1,'Nakladova matice_2018'!$A$1:$IW$188,101,FALSE),0)</f>
        <v>0</v>
      </c>
      <c r="DG128" s="19">
        <f>IFERROR(HLOOKUP(DG$1,'Nakladova matice_2018'!$A$1:$IW$188,101,FALSE),0)</f>
        <v>0</v>
      </c>
      <c r="DH128" s="19">
        <f>IFERROR(HLOOKUP(DH$1,'Nakladova matice_2018'!$A$1:$IW$188,101,FALSE),0)</f>
        <v>0</v>
      </c>
      <c r="DI128" s="19">
        <f>IFERROR(HLOOKUP(DI$1,'Nakladova matice_2018'!$A$1:$IW$188,101,FALSE),0)</f>
        <v>0</v>
      </c>
      <c r="DJ128" s="19">
        <f>IFERROR(HLOOKUP(DJ$1,'Nakladova matice_2018'!$A$1:$IW$188,101,FALSE),0)</f>
        <v>0</v>
      </c>
      <c r="DK128" s="19">
        <f>IFERROR(HLOOKUP(DK$1,'Nakladova matice_2018'!$A$1:$IW$188,101,FALSE),0)</f>
        <v>0</v>
      </c>
      <c r="DL128" s="19">
        <f>IFERROR(HLOOKUP(DL$1,'Nakladova matice_2018'!$A$1:$IW$188,101,FALSE),0)</f>
        <v>0</v>
      </c>
      <c r="DM128" s="19">
        <f>IFERROR(HLOOKUP(DM$1,'Nakladova matice_2018'!$A$1:$IW$188,101,FALSE),0)</f>
        <v>0</v>
      </c>
      <c r="DN128" s="19">
        <f>IFERROR(HLOOKUP(DN$1,'Nakladova matice_2018'!$A$1:$IW$188,101,FALSE),0)</f>
        <v>193.91</v>
      </c>
      <c r="DO128" s="19">
        <f>IFERROR(HLOOKUP(DO$1,'Nakladova matice_2018'!$A$1:$IW$188,101,FALSE),0)</f>
        <v>0</v>
      </c>
      <c r="DP128" s="19">
        <f>IFERROR(HLOOKUP(DP$1,'Nakladova matice_2018'!$A$1:$IW$188,101,FALSE),0)</f>
        <v>0</v>
      </c>
      <c r="DQ128" s="19">
        <f>IFERROR(HLOOKUP(DQ$1,'Nakladova matice_2018'!$A$1:$IW$188,101,FALSE),0)</f>
        <v>0</v>
      </c>
      <c r="DR128" s="19">
        <f>IFERROR(HLOOKUP(DR$1,'Nakladova matice_2018'!$A$1:$IW$188,101,FALSE),0)</f>
        <v>0</v>
      </c>
      <c r="DS128" s="19">
        <f>IFERROR(HLOOKUP(DS$1,'Nakladova matice_2018'!$A$1:$IW$188,101,FALSE),0)</f>
        <v>0</v>
      </c>
      <c r="DT128" s="19">
        <f>IFERROR(HLOOKUP(DT$1,'Nakladova matice_2018'!$A$1:$IW$188,101,FALSE),0)</f>
        <v>0</v>
      </c>
      <c r="DU128" s="19">
        <f>IFERROR(HLOOKUP(DU$1,'Nakladova matice_2018'!$A$1:$IW$188,101,FALSE),0)</f>
        <v>0</v>
      </c>
      <c r="DV128" s="19">
        <f>IFERROR(HLOOKUP(DV$1,'Nakladova matice_2018'!$A$1:$IW$188,101,FALSE),0)</f>
        <v>0</v>
      </c>
      <c r="DW128" s="19">
        <f>IFERROR(HLOOKUP(DW$1,'Nakladova matice_2018'!$A$1:$IW$188,101,FALSE),0)</f>
        <v>0</v>
      </c>
      <c r="DX128" s="19">
        <f>IFERROR(HLOOKUP(DX$1,'Nakladova matice_2018'!$A$1:$IW$188,101,FALSE),0)</f>
        <v>0</v>
      </c>
      <c r="DY128" s="19">
        <f>IFERROR(HLOOKUP(DY$1,'Nakladova matice_2018'!$A$1:$IW$188,101,FALSE),0)</f>
        <v>0</v>
      </c>
      <c r="DZ128" s="19">
        <f>IFERROR(HLOOKUP(DZ$1,'Nakladova matice_2018'!$A$1:$IW$188,101,FALSE),0)</f>
        <v>0</v>
      </c>
      <c r="EA128" s="19">
        <f>IFERROR(HLOOKUP(EA$1,'Nakladova matice_2018'!$A$1:$IW$188,101,FALSE),0)</f>
        <v>0</v>
      </c>
      <c r="EB128" s="19">
        <f>IFERROR(HLOOKUP(EB$1,'Nakladova matice_2018'!$A$1:$IW$188,101,FALSE),0)</f>
        <v>0</v>
      </c>
      <c r="EC128" s="19">
        <f>IFERROR(HLOOKUP(EC$1,'Nakladova matice_2018'!$A$1:$IW$188,101,FALSE),0)</f>
        <v>0</v>
      </c>
      <c r="ED128" s="19">
        <f>IFERROR(HLOOKUP(ED$1,'Nakladova matice_2018'!$A$1:$IW$188,101,FALSE),0)</f>
        <v>0</v>
      </c>
      <c r="EE128" s="19">
        <f>IFERROR(HLOOKUP(EE$1,'Nakladova matice_2018'!$A$1:$IW$188,101,FALSE),0)</f>
        <v>0</v>
      </c>
      <c r="EF128" s="19">
        <f>IFERROR(HLOOKUP(EF$1,'Nakladova matice_2018'!$A$1:$IW$188,101,FALSE),0)</f>
        <v>0</v>
      </c>
      <c r="EG128" s="19">
        <f>IFERROR(HLOOKUP(EG$1,'Nakladova matice_2018'!$A$1:$IW$188,101,FALSE),0)</f>
        <v>0</v>
      </c>
      <c r="EH128" s="19">
        <f>IFERROR(HLOOKUP(EH$1,'Nakladova matice_2018'!$A$1:$IW$188,101,FALSE),0)</f>
        <v>0</v>
      </c>
      <c r="EI128" s="19">
        <f>IFERROR(HLOOKUP(EI$1,'Nakladova matice_2018'!$A$1:$IW$188,101,FALSE),0)</f>
        <v>0</v>
      </c>
      <c r="EJ128" s="19">
        <f>IFERROR(HLOOKUP(EJ$1,'Nakladova matice_2018'!$A$1:$IW$188,101,FALSE),0)</f>
        <v>0</v>
      </c>
      <c r="EK128" s="19">
        <f>IFERROR(HLOOKUP(EK$1,'Nakladova matice_2018'!$A$1:$IW$188,101,FALSE),0)</f>
        <v>0</v>
      </c>
      <c r="EL128" s="19">
        <f>IFERROR(HLOOKUP(EL$1,'Nakladova matice_2018'!$A$1:$IW$188,101,FALSE),0)</f>
        <v>0</v>
      </c>
      <c r="EM128" s="19">
        <f>IFERROR(HLOOKUP(EM$1,'Nakladova matice_2018'!$A$1:$IW$188,101,FALSE),0)</f>
        <v>0</v>
      </c>
      <c r="EN128" s="19">
        <f>IFERROR(HLOOKUP(EN$1,'Nakladova matice_2018'!$A$1:$IW$188,101,FALSE),0)</f>
        <v>0</v>
      </c>
      <c r="EO128" s="19">
        <f>IFERROR(HLOOKUP(EO$1,'Nakladova matice_2018'!$A$1:$IW$188,101,FALSE),0)</f>
        <v>318.52999999999997</v>
      </c>
      <c r="EP128" s="19">
        <f>IFERROR(HLOOKUP(EP$1,'Nakladova matice_2018'!$A$1:$IW$188,101,FALSE),0)</f>
        <v>0</v>
      </c>
      <c r="EQ128" s="19">
        <f>IFERROR(HLOOKUP(EQ$1,'Nakladova matice_2018'!$A$1:$IW$188,101,FALSE),0)</f>
        <v>0</v>
      </c>
      <c r="ER128" s="19">
        <f>IFERROR(HLOOKUP(ER$1,'Nakladova matice_2018'!$A$1:$IW$188,101,FALSE),0)</f>
        <v>0</v>
      </c>
      <c r="ES128" s="19">
        <f>IFERROR(HLOOKUP(ES$1,'Nakladova matice_2018'!$A$1:$IW$188,101,FALSE),0)</f>
        <v>0</v>
      </c>
      <c r="ET128" s="19">
        <f>IFERROR(HLOOKUP(ET$1,'Nakladova matice_2018'!$A$1:$IW$188,101,FALSE),0)</f>
        <v>0</v>
      </c>
      <c r="EU128" s="19">
        <f>IFERROR(HLOOKUP(EU$1,'Nakladova matice_2018'!$A$1:$IW$188,101,FALSE),0)</f>
        <v>0</v>
      </c>
      <c r="EV128" s="19">
        <f>IFERROR(HLOOKUP(EV$1,'Nakladova matice_2018'!$A$1:$IW$188,101,FALSE),0)</f>
        <v>0</v>
      </c>
      <c r="EW128" s="19">
        <f>IFERROR(HLOOKUP(EW$1,'Nakladova matice_2018'!$A$1:$IW$188,101,FALSE),0)</f>
        <v>0</v>
      </c>
      <c r="EX128" s="19">
        <f>IFERROR(HLOOKUP(EX$1,'Nakladova matice_2018'!$A$1:$IW$188,101,FALSE),0)</f>
        <v>0</v>
      </c>
      <c r="EY128" s="19">
        <f>IFERROR(HLOOKUP(EY$1,'Nakladova matice_2018'!$A$1:$IW$188,101,FALSE),0)</f>
        <v>0</v>
      </c>
      <c r="EZ128" s="19">
        <f>IFERROR(HLOOKUP(EZ$1,'Nakladova matice_2018'!$A$1:$IW$188,101,FALSE),0)</f>
        <v>0</v>
      </c>
      <c r="FA128" s="19">
        <f>IFERROR(HLOOKUP(FA$1,'Nakladova matice_2018'!$A$1:$IW$188,101,FALSE),0)</f>
        <v>0</v>
      </c>
      <c r="FB128" s="19">
        <f>IFERROR(HLOOKUP(FB$1,'Nakladova matice_2018'!$A$1:$IW$188,101,FALSE),0)</f>
        <v>0</v>
      </c>
      <c r="FC128" s="19">
        <f>IFERROR(HLOOKUP(FC$1,'Nakladova matice_2018'!$A$1:$IW$188,101,FALSE),0)</f>
        <v>0</v>
      </c>
      <c r="FD128" s="19">
        <f>IFERROR(HLOOKUP(FD$1,'Nakladova matice_2018'!$A$1:$IW$188,101,FALSE),0)</f>
        <v>0</v>
      </c>
      <c r="FE128" s="19">
        <f>IFERROR(HLOOKUP(FE$1,'Nakladova matice_2018'!$A$1:$IW$188,101,FALSE),0)</f>
        <v>0</v>
      </c>
      <c r="FF128" s="19">
        <f>IFERROR(HLOOKUP(FF$1,'Nakladova matice_2018'!$A$1:$IW$188,101,FALSE),0)</f>
        <v>0</v>
      </c>
      <c r="FG128" s="19">
        <f>IFERROR(HLOOKUP(FG$1,'Nakladova matice_2018'!$A$1:$IW$188,101,FALSE),0)</f>
        <v>0</v>
      </c>
      <c r="FH128" s="19">
        <f>IFERROR(HLOOKUP(FH$1,'Nakladova matice_2018'!$A$1:$IW$188,101,FALSE),0)</f>
        <v>0</v>
      </c>
      <c r="FI128" s="19">
        <f>IFERROR(HLOOKUP(FI$1,'Nakladova matice_2018'!$A$1:$IW$188,101,FALSE),0)</f>
        <v>119.21</v>
      </c>
      <c r="FJ128" s="19">
        <f>IFERROR(HLOOKUP(FJ$1,'Nakladova matice_2018'!$A$1:$IW$188,101,FALSE),0)</f>
        <v>0</v>
      </c>
      <c r="FK128" s="19">
        <f>IFERROR(HLOOKUP(FK$1,'Nakladova matice_2018'!$A$1:$IW$188,101,FALSE),0)</f>
        <v>0</v>
      </c>
      <c r="FL128" s="19">
        <f>IFERROR(HLOOKUP(FL$1,'Nakladova matice_2018'!$A$1:$IW$188,101,FALSE),0)</f>
        <v>0</v>
      </c>
      <c r="FM128" s="19">
        <f>IFERROR(HLOOKUP(FM$1,'Nakladova matice_2018'!$A$1:$IW$188,101,FALSE),0)</f>
        <v>0</v>
      </c>
      <c r="FN128" s="19">
        <f>IFERROR(HLOOKUP(FN$1,'Nakladova matice_2018'!$A$1:$IW$188,101,FALSE),0)</f>
        <v>0</v>
      </c>
      <c r="FO128" s="19">
        <f>IFERROR(HLOOKUP(FO$1,'Nakladova matice_2018'!$A$1:$IW$188,101,FALSE),0)</f>
        <v>0</v>
      </c>
      <c r="FP128" s="19">
        <f>IFERROR(HLOOKUP(FP$1,'Nakladova matice_2018'!$A$1:$IW$188,101,FALSE),0)</f>
        <v>0</v>
      </c>
      <c r="FQ128" s="19">
        <f>IFERROR(HLOOKUP(FQ$1,'Nakladova matice_2018'!$A$1:$IW$188,101,FALSE),0)</f>
        <v>0</v>
      </c>
      <c r="FR128" s="19">
        <f>IFERROR(HLOOKUP(FR$1,'Nakladova matice_2018'!$A$1:$IW$188,101,FALSE),0)</f>
        <v>0</v>
      </c>
      <c r="FS128" s="19">
        <f>IFERROR(HLOOKUP(FS$1,'Nakladova matice_2018'!$A$1:$IW$188,101,FALSE),0)</f>
        <v>0</v>
      </c>
      <c r="FT128" s="19">
        <f>IFERROR(HLOOKUP(FT$1,'Nakladova matice_2018'!$A$1:$IW$188,101,FALSE),0)</f>
        <v>0</v>
      </c>
      <c r="FU128" s="19">
        <f>IFERROR(HLOOKUP(FU$1,'Nakladova matice_2018'!$A$1:$IW$188,101,FALSE),0)</f>
        <v>0</v>
      </c>
      <c r="FV128" s="19">
        <f>IFERROR(HLOOKUP(FV$1,'Nakladova matice_2018'!$A$1:$IW$188,101,FALSE),0)</f>
        <v>0</v>
      </c>
      <c r="FW128" s="19">
        <f>IFERROR(HLOOKUP(FW$1,'Nakladova matice_2018'!$A$1:$IW$188,101,FALSE),0)</f>
        <v>0</v>
      </c>
      <c r="FX128" s="19">
        <f>IFERROR(HLOOKUP(FX$1,'Nakladova matice_2018'!$A$1:$IW$188,101,FALSE),0)</f>
        <v>0</v>
      </c>
      <c r="FY128" s="19">
        <f>IFERROR(HLOOKUP(FY$1,'Nakladova matice_2018'!$A$1:$IW$188,101,FALSE),0)</f>
        <v>0</v>
      </c>
      <c r="FZ128" s="19">
        <f>IFERROR(HLOOKUP(FZ$1,'Nakladova matice_2018'!$A$1:$IW$188,101,FALSE),0)</f>
        <v>0</v>
      </c>
      <c r="GA128" s="19">
        <f>IFERROR(HLOOKUP(GA$1,'Nakladova matice_2018'!$A$1:$IW$188,101,FALSE),0)</f>
        <v>0</v>
      </c>
      <c r="GB128" s="19">
        <f>IFERROR(HLOOKUP(GB$1,'Nakladova matice_2018'!$A$1:$IW$188,101,FALSE),0)</f>
        <v>0</v>
      </c>
      <c r="GC128" s="19">
        <f>IFERROR(HLOOKUP(GC$1,'Nakladova matice_2018'!$A$1:$IW$188,101,FALSE),0)</f>
        <v>0</v>
      </c>
      <c r="GD128" s="19">
        <f>IFERROR(HLOOKUP(GD$1,'Nakladova matice_2018'!$A$1:$IW$188,101,FALSE),0)</f>
        <v>849.66</v>
      </c>
      <c r="GE128" s="19">
        <f>IFERROR(HLOOKUP(GE$1,'Nakladova matice_2018'!$A$1:$IW$188,101,FALSE),0)</f>
        <v>0</v>
      </c>
      <c r="GF128" s="19">
        <f>IFERROR(HLOOKUP(GF$1,'Nakladova matice_2018'!$A$1:$IW$188,101,FALSE),0)</f>
        <v>0</v>
      </c>
      <c r="GG128" s="19">
        <f>IFERROR(HLOOKUP(GG$1,'Nakladova matice_2018'!$A$1:$IW$188,101,FALSE),0)</f>
        <v>0</v>
      </c>
      <c r="GH128" s="19">
        <f>IFERROR(HLOOKUP(GH$1,'Nakladova matice_2018'!$A$1:$IW$188,101,FALSE),0)</f>
        <v>0</v>
      </c>
      <c r="GI128" s="19">
        <f>IFERROR(HLOOKUP(GI$1,'Nakladova matice_2018'!$A$1:$IW$188,101,FALSE),0)</f>
        <v>0</v>
      </c>
      <c r="GJ128" s="19">
        <f>IFERROR(HLOOKUP(GJ$1,'Nakladova matice_2018'!$A$1:$IW$188,101,FALSE),0)</f>
        <v>0</v>
      </c>
      <c r="GK128" s="19">
        <f>IFERROR(HLOOKUP(GK$1,'Nakladova matice_2018'!$A$1:$IW$188,101,FALSE),0)</f>
        <v>0</v>
      </c>
      <c r="GL128" s="19">
        <f>IFERROR(HLOOKUP(GL$1,'Nakladova matice_2018'!$A$1:$IW$188,101,FALSE),0)</f>
        <v>0</v>
      </c>
      <c r="GM128" s="19">
        <f>IFERROR(HLOOKUP(GM$1,'Nakladova matice_2018'!$A$1:$IW$188,101,FALSE),0)</f>
        <v>80.45</v>
      </c>
      <c r="GN128" s="19">
        <f>IFERROR(HLOOKUP(GN$1,'Nakladova matice_2018'!$A$1:$IW$188,101,FALSE),0)</f>
        <v>0</v>
      </c>
      <c r="GO128" s="19">
        <f>IFERROR(HLOOKUP(GO$1,'Nakladova matice_2018'!$A$1:$IW$188,101,FALSE),0)</f>
        <v>0</v>
      </c>
      <c r="GP128" s="19">
        <f>IFERROR(HLOOKUP(GP$1,'Nakladova matice_2018'!$A$1:$IW$188,101,FALSE),0)</f>
        <v>0</v>
      </c>
      <c r="GQ128" s="19">
        <f>IFERROR(HLOOKUP(GQ$1,'Nakladova matice_2018'!$A$1:$IW$188,101,FALSE),0)</f>
        <v>0</v>
      </c>
      <c r="GR128" s="19">
        <f>IFERROR(HLOOKUP(GR$1,'Nakladova matice_2018'!$A$1:$IW$188,101,FALSE),0)</f>
        <v>0</v>
      </c>
      <c r="GS128" s="19">
        <f>IFERROR(HLOOKUP(GS$1,'Nakladova matice_2018'!$A$1:$IW$188,101,FALSE),0)</f>
        <v>0</v>
      </c>
      <c r="GT128" s="19">
        <f>IFERROR(HLOOKUP(GT$1,'Nakladova matice_2018'!$A$1:$IW$188,101,FALSE),0)</f>
        <v>0</v>
      </c>
      <c r="GU128" s="19">
        <f>IFERROR(HLOOKUP(GU$1,'Nakladova matice_2018'!$A$1:$IW$188,101,FALSE),0)</f>
        <v>0</v>
      </c>
      <c r="GV128" s="19">
        <f>IFERROR(HLOOKUP(GV$1,'Nakladova matice_2018'!$A$1:$IW$188,101,FALSE),0)</f>
        <v>0</v>
      </c>
      <c r="GW128" s="19">
        <f>IFERROR(HLOOKUP(GW$1,'Nakladova matice_2018'!$A$1:$IW$188,101,FALSE),0)</f>
        <v>0</v>
      </c>
      <c r="GX128" s="19">
        <f>IFERROR(HLOOKUP(GX$1,'Nakladova matice_2018'!$A$1:$IW$188,101,FALSE),0)</f>
        <v>0</v>
      </c>
      <c r="GY128" s="19">
        <f>IFERROR(HLOOKUP(GY$1,'Nakladova matice_2018'!$A$1:$IW$188,101,FALSE),0)</f>
        <v>0</v>
      </c>
      <c r="GZ128" s="19">
        <f>IFERROR(HLOOKUP(GZ$1,'Nakladova matice_2018'!$A$1:$IW$188,101,FALSE),0)</f>
        <v>0</v>
      </c>
      <c r="HA128" s="19">
        <f>IFERROR(HLOOKUP(HA$1,'Nakladova matice_2018'!$A$1:$IW$188,101,FALSE),0)</f>
        <v>359.55</v>
      </c>
      <c r="HB128" s="19">
        <f>IFERROR(HLOOKUP(HB$1,'Nakladova matice_2018'!$A$1:$IW$188,101,FALSE),0)</f>
        <v>0</v>
      </c>
      <c r="HC128" s="19">
        <f>IFERROR(HLOOKUP(HC$1,'Nakladova matice_2018'!$A$1:$IW$188,101,FALSE),0)</f>
        <v>0</v>
      </c>
      <c r="HD128" s="19">
        <f>IFERROR(HLOOKUP(HD$1,'Nakladova matice_2018'!$A$1:$IW$188,101,FALSE),0)</f>
        <v>0</v>
      </c>
      <c r="HE128" s="19">
        <f>IFERROR(HLOOKUP(HE$1,'Nakladova matice_2018'!$A$1:$IW$188,101,FALSE),0)</f>
        <v>0</v>
      </c>
      <c r="HF128" s="19">
        <f>IFERROR(HLOOKUP(HF$1,'Nakladova matice_2018'!$A$1:$IW$188,101,FALSE),0)</f>
        <v>0</v>
      </c>
      <c r="HG128" s="19">
        <f>IFERROR(HLOOKUP(HG$1,'Nakladova matice_2018'!$A$1:$IW$188,101,FALSE),0)</f>
        <v>0</v>
      </c>
      <c r="HH128" s="19">
        <f>IFERROR(HLOOKUP(HH$1,'Nakladova matice_2018'!$A$1:$IW$188,101,FALSE),0)</f>
        <v>0</v>
      </c>
      <c r="HI128" s="19">
        <f>IFERROR(HLOOKUP(HI$1,'Nakladova matice_2018'!$A$1:$IW$188,101,FALSE),0)</f>
        <v>0</v>
      </c>
      <c r="HJ128" s="19">
        <f>IFERROR(HLOOKUP(HJ$1,'Nakladova matice_2018'!$A$1:$IW$188,101,FALSE),0)</f>
        <v>26.33</v>
      </c>
      <c r="HK128" s="19">
        <f>IFERROR(HLOOKUP(HK$1,'Nakladova matice_2018'!$A$1:$IW$188,101,FALSE),0)</f>
        <v>0</v>
      </c>
      <c r="HL128" s="19">
        <f>IFERROR(HLOOKUP(HL$1,'Nakladova matice_2018'!$A$1:$IW$188,101,FALSE),0)</f>
        <v>0</v>
      </c>
      <c r="HM128" s="19">
        <f>IFERROR(HLOOKUP(HM$1,'Nakladova matice_2018'!$A$1:$IW$188,101,FALSE),0)</f>
        <v>0</v>
      </c>
      <c r="HN128" s="19">
        <f>IFERROR(HLOOKUP(HN$1,'Nakladova matice_2018'!$A$1:$IW$188,101,FALSE),0)</f>
        <v>0</v>
      </c>
      <c r="HO128" s="19">
        <f>IFERROR(HLOOKUP(HO$1,'Nakladova matice_2018'!$A$1:$IW$188,101,FALSE),0)</f>
        <v>0</v>
      </c>
      <c r="HP128" s="19">
        <f>IFERROR(HLOOKUP(HP$1,'Nakladova matice_2018'!$A$1:$IW$188,101,FALSE),0)</f>
        <v>0</v>
      </c>
      <c r="HQ128" s="19">
        <f>IFERROR(HLOOKUP(HQ$1,'Nakladova matice_2018'!$A$1:$IW$188,101,FALSE),0)</f>
        <v>0</v>
      </c>
      <c r="HR128" s="19">
        <f>IFERROR(HLOOKUP(HR$1,'Nakladova matice_2018'!$A$1:$IW$188,101,FALSE),0)</f>
        <v>0</v>
      </c>
      <c r="HS128" s="19">
        <f>IFERROR(HLOOKUP(HS$1,'Nakladova matice_2018'!$A$1:$IW$188,101,FALSE),0)</f>
        <v>0</v>
      </c>
      <c r="HT128" s="19">
        <f>IFERROR(HLOOKUP(HT$1,'Nakladova matice_2018'!$A$1:$IW$188,101,FALSE),0)</f>
        <v>0</v>
      </c>
      <c r="HU128" s="19">
        <f>IFERROR(HLOOKUP(HU$1,'Nakladova matice_2018'!$A$1:$IW$188,101,FALSE),0)</f>
        <v>0</v>
      </c>
      <c r="HV128" s="19">
        <f>IFERROR(HLOOKUP(HV$1,'Nakladova matice_2018'!$A$1:$IW$188,101,FALSE),0)</f>
        <v>0</v>
      </c>
      <c r="HW128" s="19">
        <f>IFERROR(HLOOKUP(HW$1,'Nakladova matice_2018'!$A$1:$IW$188,101,FALSE),0)</f>
        <v>0</v>
      </c>
      <c r="HX128" s="19">
        <f>IFERROR(HLOOKUP(HX$1,'Nakladova matice_2018'!$A$1:$IW$188,101,FALSE),0)</f>
        <v>0</v>
      </c>
      <c r="HY128" s="19">
        <f>IFERROR(HLOOKUP(HY$1,'Nakladova matice_2018'!$A$1:$IW$188,101,FALSE),0)</f>
        <v>0</v>
      </c>
      <c r="HZ128" s="19">
        <f>IFERROR(HLOOKUP(HZ$1,'Nakladova matice_2018'!$A$1:$IW$188,101,FALSE),0)</f>
        <v>0</v>
      </c>
      <c r="IA128" s="19">
        <f>IFERROR(HLOOKUP(IA$1,'Nakladova matice_2018'!$A$1:$IW$188,101,FALSE),0)</f>
        <v>0</v>
      </c>
      <c r="IB128" s="19">
        <f>IFERROR(HLOOKUP(IB$1,'Nakladova matice_2018'!$A$1:$IW$188,101,FALSE),0)</f>
        <v>0</v>
      </c>
      <c r="IC128" s="19">
        <f>IFERROR(HLOOKUP(IC$1,'Nakladova matice_2018'!$A$1:$IW$188,101,FALSE),0)</f>
        <v>0</v>
      </c>
      <c r="ID128" s="19">
        <f>IFERROR(HLOOKUP(ID$1,'Nakladova matice_2018'!$A$1:$IW$188,101,FALSE),0)</f>
        <v>0</v>
      </c>
      <c r="IE128" s="19">
        <f>IFERROR(HLOOKUP(IE$1,'Nakladova matice_2018'!$A$1:$IW$188,101,FALSE),0)</f>
        <v>0</v>
      </c>
      <c r="IF128" s="19">
        <f>IFERROR(HLOOKUP(IF$1,'Nakladova matice_2018'!$A$1:$IW$188,101,FALSE),0)</f>
        <v>0</v>
      </c>
      <c r="IG128" s="19">
        <f>IFERROR(HLOOKUP(IG$1,'Nakladova matice_2018'!$A$1:$IW$188,101,FALSE),0)</f>
        <v>0</v>
      </c>
      <c r="IH128" s="19">
        <f>IFERROR(HLOOKUP(IH$1,'Nakladova matice_2018'!$A$1:$IW$188,101,FALSE),0)</f>
        <v>0</v>
      </c>
      <c r="II128" s="19">
        <f>IFERROR(HLOOKUP(II$1,'Nakladova matice_2018'!$A$1:$IW$188,101,FALSE),0)</f>
        <v>59.75</v>
      </c>
      <c r="IJ128" s="19">
        <f>IFERROR(HLOOKUP(IJ$1,'Nakladova matice_2018'!$A$1:$IW$188,101,FALSE),0)</f>
        <v>0</v>
      </c>
      <c r="IK128" s="19">
        <f>IFERROR(HLOOKUP(IK$1,'Nakladova matice_2018'!$A$1:$IW$188,101,FALSE),0)</f>
        <v>0</v>
      </c>
      <c r="IL128" s="19">
        <f>IFERROR(HLOOKUP(IL$1,'Nakladova matice_2018'!$A$1:$IW$188,101,FALSE),0)</f>
        <v>0</v>
      </c>
      <c r="IM128" s="19">
        <f>IFERROR(HLOOKUP(IM$1,'Nakladova matice_2018'!$A$1:$IW$188,101,FALSE),0)</f>
        <v>0</v>
      </c>
      <c r="IN128" s="19">
        <f>IFERROR(HLOOKUP(IN$1,'Nakladova matice_2018'!$A$1:$IW$188,101,FALSE),0)</f>
        <v>0</v>
      </c>
      <c r="IO128" s="19">
        <f>IFERROR(HLOOKUP(IO$1,'Nakladova matice_2018'!$A$1:$IW$188,101,FALSE),0)</f>
        <v>0</v>
      </c>
      <c r="IP128" s="19">
        <f>IFERROR(HLOOKUP(IP$1,'Nakladova matice_2018'!$A$1:$IW$188,101,FALSE),0)</f>
        <v>0</v>
      </c>
      <c r="IQ128" s="19">
        <f>IFERROR(HLOOKUP(IQ$1,'Nakladova matice_2018'!$A$1:$IW$188,101,FALSE),0)</f>
        <v>0</v>
      </c>
      <c r="IR128" s="19">
        <f>IFERROR(HLOOKUP(IR$1,'Nakladova matice_2018'!$A$1:$IW$188,101,FALSE),0)</f>
        <v>0</v>
      </c>
      <c r="IS128" s="19">
        <f>IFERROR(HLOOKUP(IS$1,'Nakladova matice_2018'!$A$1:$IW$188,101,FALSE),0)</f>
        <v>0</v>
      </c>
      <c r="IT128" s="19">
        <f>IFERROR(HLOOKUP(IT$1,'Nakladova matice_2018'!$A$1:$IW$188,101,FALSE),0)</f>
        <v>0</v>
      </c>
      <c r="IU128" s="19">
        <f>IFERROR(HLOOKUP(IU$1,'Nakladova matice_2018'!$A$1:$IW$188,101,FALSE),0)</f>
        <v>0</v>
      </c>
      <c r="IV128" s="19">
        <f>IFERROR(HLOOKUP(IV$1,'Nakladova matice_2018'!$A$1:$IW$188,101,FALSE),0)</f>
        <v>0</v>
      </c>
      <c r="IW128" s="19">
        <f>IFERROR(HLOOKUP(IW$1,'Nakladova matice_2018'!$A$1:$IW$188,101,FALSE),0)</f>
        <v>0</v>
      </c>
      <c r="IX128" s="19">
        <f>IFERROR(HLOOKUP(IX$1,'Nakladova matice_2018'!$A$1:$IW$188,101,FALSE),0)</f>
        <v>0</v>
      </c>
      <c r="IY128" s="19">
        <f>IFERROR(HLOOKUP(IY$1,'Nakladova matice_2018'!$A$1:$IW$188,101,FALSE),0)</f>
        <v>0</v>
      </c>
      <c r="IZ128" s="19">
        <f>IFERROR(HLOOKUP(IZ$1,'Nakladova matice_2018'!$A$1:$IW$188,101,FALSE),0)</f>
        <v>0</v>
      </c>
      <c r="JA128" s="19">
        <f>IFERROR(HLOOKUP(JA$1,'Nakladova matice_2018'!$A$1:$IW$188,101,FALSE),0)</f>
        <v>214.89</v>
      </c>
      <c r="JB128" s="19">
        <f>IFERROR(HLOOKUP(JB$1,'Nakladova matice_2018'!$A$1:$IW$188,101,FALSE),0)</f>
        <v>0</v>
      </c>
      <c r="JC128" s="19">
        <f>IFERROR(HLOOKUP(JC$1,'Nakladova matice_2018'!$A$1:$IW$188,101,FALSE),0)</f>
        <v>0</v>
      </c>
      <c r="JD128" s="19">
        <f>IFERROR(HLOOKUP(JD$1,'Nakladova matice_2018'!$A$1:$IW$188,101,FALSE),0)</f>
        <v>0</v>
      </c>
      <c r="JE128" s="19">
        <f>IFERROR(HLOOKUP(JE$1,'Nakladova matice_2018'!$A$1:$IW$188,101,FALSE),0)</f>
        <v>0</v>
      </c>
      <c r="JF128" s="19">
        <f>IFERROR(HLOOKUP(JF$1,'Nakladova matice_2018'!$A$1:$IW$188,101,FALSE),0)</f>
        <v>0</v>
      </c>
      <c r="JG128" s="19">
        <f>IFERROR(HLOOKUP(JG$1,'Nakladova matice_2018'!$A$1:$IW$188,101,FALSE),0)</f>
        <v>0</v>
      </c>
      <c r="JH128" s="19">
        <f>IFERROR(HLOOKUP(JH$1,'Nakladova matice_2018'!$A$1:$IW$188,101,FALSE),0)</f>
        <v>0</v>
      </c>
      <c r="JI128" s="19">
        <f>IFERROR(HLOOKUP(JI$1,'Nakladova matice_2018'!$A$1:$IW$188,101,FALSE),0)</f>
        <v>0</v>
      </c>
      <c r="JJ128" s="19">
        <f>IFERROR(HLOOKUP(JJ$1,'Nakladova matice_2018'!$A$1:$IW$188,101,FALSE),0)</f>
        <v>0</v>
      </c>
      <c r="JK128" s="19">
        <f>IFERROR(HLOOKUP(JK$1,'Nakladova matice_2018'!$A$1:$IW$188,101,FALSE),0)</f>
        <v>0</v>
      </c>
      <c r="JL128" s="19">
        <f>IFERROR(HLOOKUP(JL$1,'Nakladova matice_2018'!$A$1:$IW$188,101,FALSE),0)</f>
        <v>0</v>
      </c>
      <c r="JM128" s="19">
        <f>IFERROR(HLOOKUP(JM$1,'Nakladova matice_2018'!$A$1:$IW$188,101,FALSE),0)</f>
        <v>0</v>
      </c>
      <c r="JN128" s="19">
        <f>IFERROR(HLOOKUP(JN$1,'Nakladova matice_2018'!$A$1:$IW$188,101,FALSE),0)</f>
        <v>0</v>
      </c>
      <c r="JO128" s="19">
        <f>IFERROR(HLOOKUP(JO$1,'Nakladova matice_2018'!$A$1:$IW$188,101,FALSE),0)</f>
        <v>0</v>
      </c>
      <c r="JP128" s="19">
        <f>IFERROR(HLOOKUP(JP$1,'Nakladova matice_2018'!$A$1:$IW$188,101,FALSE),0)</f>
        <v>0</v>
      </c>
      <c r="JQ128" s="19">
        <f>IFERROR(HLOOKUP(JQ$1,'Nakladova matice_2018'!$A$1:$IW$188,101,FALSE),0)</f>
        <v>0</v>
      </c>
      <c r="JR128" s="19">
        <f>IFERROR(HLOOKUP(JR$1,'Nakladova matice_2018'!$A$1:$IW$188,101,FALSE),0)</f>
        <v>0</v>
      </c>
      <c r="JS128" s="19">
        <f>IFERROR(HLOOKUP(JS$1,'Nakladova matice_2018'!$A$1:$IW$188,101,FALSE),0)</f>
        <v>0</v>
      </c>
      <c r="JT128" s="19">
        <f>IFERROR(HLOOKUP(JT$1,'Nakladova matice_2018'!$A$1:$IW$188,101,FALSE),0)</f>
        <v>0</v>
      </c>
      <c r="JU128" s="19">
        <f>IFERROR(HLOOKUP(JU$1,'Nakladova matice_2018'!$A$1:$IW$188,101,FALSE),0)</f>
        <v>0</v>
      </c>
      <c r="JV128" s="19">
        <f>IFERROR(HLOOKUP(JV$1,'Nakladova matice_2018'!$A$1:$IW$188,101,FALSE),0)</f>
        <v>0</v>
      </c>
      <c r="JW128" s="19">
        <f>IFERROR(HLOOKUP(JW$1,'Nakladova matice_2018'!$A$1:$IW$188,101,FALSE),0)</f>
        <v>0</v>
      </c>
      <c r="JX128" s="19">
        <f>IFERROR(HLOOKUP(JX$1,'Nakladova matice_2018'!$A$1:$IW$188,101,FALSE),0)</f>
        <v>0</v>
      </c>
      <c r="JY128" s="19">
        <f>IFERROR(HLOOKUP(JY$1,'Nakladova matice_2018'!$A$1:$IW$188,101,FALSE),0)</f>
        <v>0</v>
      </c>
      <c r="JZ128" s="19">
        <f>IFERROR(HLOOKUP(JZ$1,'Nakladova matice_2018'!$A$1:$IW$188,101,FALSE),0)</f>
        <v>0</v>
      </c>
      <c r="KA128" s="19">
        <f>IFERROR(HLOOKUP(KA$1,'Nakladova matice_2018'!$A$1:$IW$188,101,FALSE),0)</f>
        <v>0</v>
      </c>
      <c r="KB128" s="19">
        <f>IFERROR(HLOOKUP(KB$1,'Nakladova matice_2018'!$A$1:$IW$188,101,FALSE),0)</f>
        <v>0</v>
      </c>
      <c r="KC128" s="19">
        <f>IFERROR(HLOOKUP(KC$1,'Nakladova matice_2018'!$A$1:$IW$188,101,FALSE),0)</f>
        <v>0</v>
      </c>
      <c r="KD128" s="19">
        <f>IFERROR(HLOOKUP(KD$1,'Nakladova matice_2018'!$A$1:$IW$188,101,FALSE),0)</f>
        <v>0</v>
      </c>
      <c r="KE128" s="19">
        <f>IFERROR(HLOOKUP(KE$1,'Nakladova matice_2018'!$A$1:$IW$188,101,FALSE),0)</f>
        <v>0</v>
      </c>
      <c r="KF128" s="19">
        <f>IFERROR(HLOOKUP(KF$1,'Nakladova matice_2018'!$A$1:$IW$188,101,FALSE),0)</f>
        <v>0</v>
      </c>
      <c r="KG128" s="19">
        <f>IFERROR(HLOOKUP(KG$1,'Nakladova matice_2018'!$A$1:$IW$188,101,FALSE),0)</f>
        <v>0</v>
      </c>
      <c r="KH128" s="19">
        <f>IFERROR(HLOOKUP(KH$1,'Nakladova matice_2018'!$A$1:$IW$188,101,FALSE),0)</f>
        <v>0</v>
      </c>
      <c r="KI128" s="19">
        <f>IFERROR(HLOOKUP(KI$1,'Nakladova matice_2018'!$A$1:$IW$188,101,FALSE),0)</f>
        <v>0</v>
      </c>
      <c r="KJ128" s="19">
        <f>IFERROR(HLOOKUP(KJ$1,'Nakladova matice_2018'!$A$1:$IW$188,101,FALSE),0)</f>
        <v>0</v>
      </c>
      <c r="KK128" s="19">
        <f>IFERROR(HLOOKUP(KK$1,'Nakladova matice_2018'!$A$1:$IW$188,101,FALSE),0)</f>
        <v>0</v>
      </c>
      <c r="KL128" s="19">
        <f>IFERROR(HLOOKUP(KL$1,'Nakladova matice_2018'!$A$1:$IW$188,101,FALSE),0)</f>
        <v>0</v>
      </c>
      <c r="KM128" s="19">
        <f>IFERROR(HLOOKUP(KM$1,'Nakladova matice_2018'!$A$1:$IW$188,101,FALSE),0)</f>
        <v>0</v>
      </c>
      <c r="KN128" s="19">
        <f>IFERROR(HLOOKUP(KN$1,'Nakladova matice_2018'!$A$1:$IW$188,101,FALSE),0)</f>
        <v>0</v>
      </c>
      <c r="KO128" s="19">
        <f>IFERROR(HLOOKUP(KO$1,'Nakladova matice_2018'!$A$1:$IW$188,101,FALSE),0)</f>
        <v>0</v>
      </c>
      <c r="KP128" s="19">
        <f>IFERROR(HLOOKUP(KP$1,'Nakladova matice_2018'!$A$1:$IW$188,101,FALSE),0)</f>
        <v>245.43</v>
      </c>
      <c r="KQ128" s="19">
        <f>IFERROR(HLOOKUP(KQ$1,'Nakladova matice_2018'!$A$1:$IW$188,101,FALSE),0)</f>
        <v>0</v>
      </c>
      <c r="KR128" s="19">
        <f>IFERROR(HLOOKUP(KR$1,'Nakladova matice_2018'!$A$1:$IW$188,101,FALSE),0)</f>
        <v>0</v>
      </c>
      <c r="KS128" s="19">
        <f>IFERROR(HLOOKUP(KS$1,'Nakladova matice_2018'!$A$1:$IW$188,101,FALSE),0)</f>
        <v>0</v>
      </c>
      <c r="KT128" s="19">
        <f>IFERROR(HLOOKUP(KT$1,'Nakladova matice_2018'!$A$1:$IW$188,101,FALSE),0)</f>
        <v>0</v>
      </c>
      <c r="KU128" s="19">
        <f>IFERROR(HLOOKUP(KU$1,'Nakladova matice_2018'!$A$1:$IW$188,101,FALSE),0)</f>
        <v>0</v>
      </c>
      <c r="KV128" s="19">
        <f>IFERROR(HLOOKUP(KV$1,'Nakladova matice_2018'!$A$1:$IW$188,101,FALSE),0)</f>
        <v>0</v>
      </c>
      <c r="KW128" s="19">
        <f>IFERROR(HLOOKUP(KW$1,'Nakladova matice_2018'!$A$1:$IW$188,101,FALSE),0)</f>
        <v>265.64</v>
      </c>
      <c r="KX128" s="19">
        <f>IFERROR(HLOOKUP(KX$1,'Nakladova matice_2018'!$A$1:$IW$188,101,FALSE),0)</f>
        <v>0</v>
      </c>
      <c r="KY128" s="19">
        <f>IFERROR(HLOOKUP(KY$1,'Nakladova matice_2018'!$A$1:$IW$188,101,FALSE),0)</f>
        <v>0</v>
      </c>
      <c r="KZ128" s="19">
        <f>IFERROR(HLOOKUP(KZ$1,'Nakladova matice_2018'!$A$1:$IW$188,101,FALSE),0)</f>
        <v>0</v>
      </c>
      <c r="LA128" s="19">
        <f>IFERROR(HLOOKUP(LA$1,'Nakladova matice_2018'!$A$1:$IW$188,101,FALSE),0)</f>
        <v>0</v>
      </c>
      <c r="LB128" s="19">
        <f>IFERROR(HLOOKUP(LB$1,'Nakladova matice_2018'!$A$1:$IW$188,101,FALSE),0)</f>
        <v>52.07</v>
      </c>
      <c r="LC128" s="19">
        <f>IFERROR(HLOOKUP(LC$1,'Nakladova matice_2018'!$A$1:$IW$188,101,FALSE),0)</f>
        <v>0</v>
      </c>
      <c r="LD128" s="19">
        <f>IFERROR(HLOOKUP(LD$1,'Nakladova matice_2018'!$A$1:$IW$188,101,FALSE),0)</f>
        <v>0</v>
      </c>
      <c r="LE128" s="19">
        <f>IFERROR(HLOOKUP(LE$1,'Nakladova matice_2018'!$A$1:$IW$188,101,FALSE),0)</f>
        <v>0</v>
      </c>
      <c r="LF128" s="19">
        <f>IFERROR(HLOOKUP(LF$1,'Nakladova matice_2018'!$A$1:$IW$188,101,FALSE),0)</f>
        <v>0</v>
      </c>
      <c r="LG128" s="19">
        <f>IFERROR(HLOOKUP(LG$1,'Nakladova matice_2018'!$A$1:$IW$188,101,FALSE),0)</f>
        <v>0</v>
      </c>
      <c r="LH128" s="19">
        <f>IFERROR(HLOOKUP(LH$1,'Nakladova matice_2018'!$A$1:$IW$188,101,FALSE),0)</f>
        <v>0</v>
      </c>
      <c r="LI128" s="19">
        <f>IFERROR(HLOOKUP(LI$1,'Nakladova matice_2018'!$A$1:$IW$188,101,FALSE),0)</f>
        <v>0</v>
      </c>
      <c r="LJ128" s="19">
        <f>IFERROR(HLOOKUP(LJ$1,'Nakladova matice_2018'!$A$1:$IW$188,101,FALSE),0)</f>
        <v>0</v>
      </c>
      <c r="LK128" s="19">
        <f>IFERROR(HLOOKUP(LK$1,'Nakladova matice_2018'!$A$1:$IW$188,101,FALSE),0)</f>
        <v>0</v>
      </c>
      <c r="LL128" s="19">
        <f>IFERROR(HLOOKUP(LL$1,'Nakladova matice_2018'!$A$1:$IW$188,101,FALSE),0)</f>
        <v>0</v>
      </c>
      <c r="LM128" s="19">
        <f>IFERROR(HLOOKUP(LM$1,'Nakladova matice_2018'!$A$1:$IW$188,101,FALSE),0)</f>
        <v>0</v>
      </c>
      <c r="LN128" s="19">
        <f>IFERROR(HLOOKUP(LN$1,'Nakladova matice_2018'!$A$1:$IW$188,101,FALSE),0)</f>
        <v>0</v>
      </c>
      <c r="LO128" s="19">
        <f>IFERROR(HLOOKUP(LO$1,'Nakladova matice_2018'!$A$1:$IW$188,101,FALSE),0)</f>
        <v>0</v>
      </c>
      <c r="LP128" s="19">
        <f>IFERROR(HLOOKUP(LP$1,'Nakladova matice_2018'!$A$1:$IW$188,101,FALSE),0)</f>
        <v>0</v>
      </c>
      <c r="LQ128" s="19">
        <f>IFERROR(HLOOKUP(LQ$1,'Nakladova matice_2018'!$A$1:$IW$188,101,FALSE),0)</f>
        <v>0</v>
      </c>
      <c r="LR128" s="19">
        <f>IFERROR(HLOOKUP(LR$1,'Nakladova matice_2018'!$A$1:$IW$188,101,FALSE),0)</f>
        <v>0</v>
      </c>
      <c r="LS128" s="19">
        <f>IFERROR(HLOOKUP(LS$1,'Nakladova matice_2018'!$A$1:$IW$188,101,FALSE),0)</f>
        <v>49.81</v>
      </c>
      <c r="LT128" s="19">
        <f>IFERROR(HLOOKUP(LT$1,'Nakladova matice_2018'!$A$1:$IW$188,101,FALSE),0)</f>
        <v>0</v>
      </c>
      <c r="LU128" s="19">
        <f>IFERROR(HLOOKUP(LU$1,'Nakladova matice_2018'!$A$1:$IW$188,101,FALSE),0)</f>
        <v>0</v>
      </c>
      <c r="LV128" s="19">
        <f>IFERROR(HLOOKUP(LV$1,'Nakladova matice_2018'!$A$1:$IW$188,101,FALSE),0)</f>
        <v>0</v>
      </c>
      <c r="LW128" s="19">
        <f>IFERROR(HLOOKUP(LW$1,'Nakladova matice_2018'!$A$1:$IW$188,101,FALSE),0)</f>
        <v>0</v>
      </c>
      <c r="LX128" s="19">
        <f>IFERROR(HLOOKUP(LX$1,'Nakladova matice_2018'!$A$1:$IW$188,101,FALSE),0)</f>
        <v>0</v>
      </c>
      <c r="LY128" s="19">
        <f>IFERROR(HLOOKUP(LY$1,'Nakladova matice_2018'!$A$1:$IW$188,101,FALSE),0)</f>
        <v>0</v>
      </c>
      <c r="LZ128" s="19">
        <f>IFERROR(HLOOKUP(LZ$1,'Nakladova matice_2018'!$A$1:$IW$188,101,FALSE),0)</f>
        <v>0</v>
      </c>
      <c r="MA128" s="19">
        <f>IFERROR(HLOOKUP(MA$1,'Nakladova matice_2018'!$A$1:$IW$188,101,FALSE),0)</f>
        <v>0</v>
      </c>
      <c r="MB128" s="19">
        <f>IFERROR(HLOOKUP(MB$1,'Nakladova matice_2018'!$A$1:$IW$188,101,FALSE),0)</f>
        <v>0</v>
      </c>
      <c r="MC128" s="19">
        <f>IFERROR(HLOOKUP(MC$1,'Nakladova matice_2018'!$A$1:$IW$188,101,FALSE),0)</f>
        <v>0</v>
      </c>
      <c r="MD128" s="19">
        <f>IFERROR(HLOOKUP(MD$1,'Nakladova matice_2018'!$A$1:$IW$188,101,FALSE),0)</f>
        <v>0</v>
      </c>
      <c r="ME128" s="19">
        <f>IFERROR(HLOOKUP(ME$1,'Nakladova matice_2018'!$A$1:$IW$188,101,FALSE),0)</f>
        <v>0</v>
      </c>
      <c r="MF128" s="19">
        <f>IFERROR(HLOOKUP(MF$1,'Nakladova matice_2018'!$A$1:$IW$188,101,FALSE),0)</f>
        <v>0</v>
      </c>
      <c r="MG128" s="19">
        <f>IFERROR(HLOOKUP(MG$1,'Nakladova matice_2018'!$A$1:$IW$188,101,FALSE),0)</f>
        <v>0</v>
      </c>
      <c r="MH128" s="19">
        <f>IFERROR(HLOOKUP(MH$1,'Nakladova matice_2018'!$A$1:$IW$188,101,FALSE),0)</f>
        <v>0</v>
      </c>
      <c r="MI128" s="19">
        <f>IFERROR(HLOOKUP(MI$1,'Nakladova matice_2018'!$A$1:$IW$188,101,FALSE),0)</f>
        <v>0</v>
      </c>
      <c r="MJ128" s="19">
        <f>IFERROR(HLOOKUP(MJ$1,'Nakladova matice_2018'!$A$1:$IW$188,101,FALSE),0)</f>
        <v>0</v>
      </c>
      <c r="MK128" s="19">
        <f>IFERROR(HLOOKUP(MK$1,'Nakladova matice_2018'!$A$1:$IW$188,101,FALSE),0)</f>
        <v>0</v>
      </c>
      <c r="ML128" s="19">
        <f>IFERROR(HLOOKUP(ML$1,'Nakladova matice_2018'!$A$1:$IW$188,101,FALSE),0)</f>
        <v>0</v>
      </c>
      <c r="MM128" s="19">
        <f>IFERROR(HLOOKUP(MM$1,'Nakladova matice_2018'!$A$1:$IW$188,101,FALSE),0)</f>
        <v>4.1500000000000004</v>
      </c>
      <c r="MN128" s="19">
        <f>IFERROR(HLOOKUP(MN$1,'Nakladova matice_2018'!$A$1:$IW$188,101,FALSE),0)</f>
        <v>0</v>
      </c>
      <c r="MO128" s="20">
        <f t="shared" si="86"/>
        <v>3737.18</v>
      </c>
      <c r="MP128" s="20">
        <f>MO128-'Nakladova matice_2018'!IX101</f>
        <v>0</v>
      </c>
    </row>
    <row r="129" spans="1:354" x14ac:dyDescent="0.2">
      <c r="A129" s="27">
        <v>524018</v>
      </c>
      <c r="B129" s="21" t="s">
        <v>450</v>
      </c>
      <c r="C129" s="53">
        <v>1</v>
      </c>
      <c r="D129" s="19">
        <f>IFERROR(HLOOKUP(D$1,'Nakladova matice_2018'!$A$1:$IW$188,102,FALSE),0)</f>
        <v>0</v>
      </c>
      <c r="E129" s="19">
        <f>IFERROR(HLOOKUP(E$1,'Nakladova matice_2018'!$A$1:$IW$188,102,FALSE),0)</f>
        <v>0</v>
      </c>
      <c r="F129" s="19">
        <f>IFERROR(HLOOKUP(F$1,'Nakladova matice_2018'!$A$1:$IW$188,102,FALSE),0)</f>
        <v>0</v>
      </c>
      <c r="G129" s="19">
        <f>IFERROR(HLOOKUP(G$1,'Nakladova matice_2018'!$A$1:$IW$188,102,FALSE),0)</f>
        <v>0</v>
      </c>
      <c r="H129" s="19">
        <f>IFERROR(HLOOKUP(H$1,'Nakladova matice_2018'!$A$1:$IW$188,102,FALSE),0)</f>
        <v>0</v>
      </c>
      <c r="I129" s="19">
        <f>IFERROR(HLOOKUP(I$1,'Nakladova matice_2018'!$A$1:$IW$188,102,FALSE),0)</f>
        <v>0</v>
      </c>
      <c r="J129" s="19">
        <f>IFERROR(HLOOKUP(J$1,'Nakladova matice_2018'!$A$1:$IW$188,102,FALSE),0)</f>
        <v>0</v>
      </c>
      <c r="K129" s="19">
        <f>IFERROR(HLOOKUP(K$1,'Nakladova matice_2018'!$A$1:$IW$188,102,FALSE),0)</f>
        <v>0</v>
      </c>
      <c r="L129" s="19">
        <f>IFERROR(HLOOKUP(L$1,'Nakladova matice_2018'!$A$1:$IW$188,102,FALSE),0)</f>
        <v>0</v>
      </c>
      <c r="M129" s="19">
        <f>IFERROR(HLOOKUP(M$1,'Nakladova matice_2018'!$A$1:$IW$188,102,FALSE),0)</f>
        <v>0</v>
      </c>
      <c r="N129" s="19">
        <f>IFERROR(HLOOKUP(N$1,'Nakladova matice_2018'!$A$1:$IW$188,102,FALSE),0)</f>
        <v>0</v>
      </c>
      <c r="O129" s="19">
        <f>IFERROR(HLOOKUP(O$1,'Nakladova matice_2018'!$A$1:$IW$188,102,FALSE),0)</f>
        <v>0</v>
      </c>
      <c r="P129" s="19">
        <f>IFERROR(HLOOKUP(P$1,'Nakladova matice_2018'!$A$1:$IW$188,102,FALSE),0)</f>
        <v>0</v>
      </c>
      <c r="Q129" s="19">
        <f>IFERROR(HLOOKUP(Q$1,'Nakladova matice_2018'!$A$1:$IW$188,102,FALSE),0)</f>
        <v>0</v>
      </c>
      <c r="R129" s="19">
        <f>IFERROR(HLOOKUP(R$1,'Nakladova matice_2018'!$A$1:$IW$188,102,FALSE),0)</f>
        <v>0</v>
      </c>
      <c r="S129" s="19">
        <f>IFERROR(HLOOKUP(S$1,'Nakladova matice_2018'!$A$1:$IW$188,102,FALSE),0)</f>
        <v>-2417</v>
      </c>
      <c r="T129" s="19">
        <f>IFERROR(HLOOKUP(T$1,'Nakladova matice_2018'!$A$1:$IW$188,102,FALSE),0)</f>
        <v>0</v>
      </c>
      <c r="U129" s="19">
        <f>IFERROR(HLOOKUP(U$1,'Nakladova matice_2018'!$A$1:$IW$188,102,FALSE),0)</f>
        <v>0</v>
      </c>
      <c r="V129" s="19">
        <f>IFERROR(HLOOKUP(V$1,'Nakladova matice_2018'!$A$1:$IW$188,102,FALSE),0)</f>
        <v>0</v>
      </c>
      <c r="W129" s="19">
        <f>IFERROR(HLOOKUP(W$1,'Nakladova matice_2018'!$A$1:$IW$188,102,FALSE),0)</f>
        <v>0</v>
      </c>
      <c r="X129" s="19">
        <f>IFERROR(HLOOKUP(X$1,'Nakladova matice_2018'!$A$1:$IW$188,102,FALSE),0)</f>
        <v>0</v>
      </c>
      <c r="Y129" s="19">
        <f>IFERROR(HLOOKUP(Y$1,'Nakladova matice_2018'!$A$1:$IW$188,102,FALSE),0)</f>
        <v>0</v>
      </c>
      <c r="Z129" s="19">
        <f>IFERROR(HLOOKUP(Z$1,'Nakladova matice_2018'!$A$1:$IW$188,102,FALSE),0)</f>
        <v>0</v>
      </c>
      <c r="AA129" s="19">
        <f>IFERROR(HLOOKUP(AA$1,'Nakladova matice_2018'!$A$1:$IW$188,102,FALSE),0)</f>
        <v>0</v>
      </c>
      <c r="AB129" s="19">
        <f>IFERROR(HLOOKUP(AB$1,'Nakladova matice_2018'!$A$1:$IW$188,102,FALSE),0)</f>
        <v>0</v>
      </c>
      <c r="AC129" s="19">
        <f>IFERROR(HLOOKUP(AC$1,'Nakladova matice_2018'!$A$1:$IW$188,102,FALSE),0)</f>
        <v>0</v>
      </c>
      <c r="AD129" s="19">
        <f>IFERROR(HLOOKUP(AD$1,'Nakladova matice_2018'!$A$1:$IW$188,102,FALSE),0)</f>
        <v>0</v>
      </c>
      <c r="AE129" s="19">
        <f>IFERROR(HLOOKUP(AE$1,'Nakladova matice_2018'!$A$1:$IW$188,102,FALSE),0)</f>
        <v>0</v>
      </c>
      <c r="AF129" s="19">
        <f>IFERROR(HLOOKUP(AF$1,'Nakladova matice_2018'!$A$1:$IW$188,102,FALSE),0)</f>
        <v>0</v>
      </c>
      <c r="AG129" s="19">
        <f>IFERROR(HLOOKUP(AG$1,'Nakladova matice_2018'!$A$1:$IW$188,102,FALSE),0)</f>
        <v>0</v>
      </c>
      <c r="AH129" s="19">
        <f>IFERROR(HLOOKUP(AH$1,'Nakladova matice_2018'!$A$1:$IW$188,102,FALSE),0)</f>
        <v>0</v>
      </c>
      <c r="AI129" s="19">
        <f>IFERROR(HLOOKUP(AI$1,'Nakladova matice_2018'!$A$1:$IW$188,102,FALSE),0)</f>
        <v>0</v>
      </c>
      <c r="AJ129" s="19">
        <f>IFERROR(HLOOKUP(AJ$1,'Nakladova matice_2018'!$A$1:$IW$188,102,FALSE),0)</f>
        <v>0</v>
      </c>
      <c r="AK129" s="19">
        <f>IFERROR(HLOOKUP(AK$1,'Nakladova matice_2018'!$A$1:$IW$188,102,FALSE),0)</f>
        <v>0</v>
      </c>
      <c r="AL129" s="19">
        <f>IFERROR(HLOOKUP(AL$1,'Nakladova matice_2018'!$A$1:$IW$188,102,FALSE),0)</f>
        <v>0</v>
      </c>
      <c r="AM129" s="19">
        <f>IFERROR(HLOOKUP(AM$1,'Nakladova matice_2018'!$A$1:$IW$188,102,FALSE),0)</f>
        <v>0</v>
      </c>
      <c r="AN129" s="19">
        <f>IFERROR(HLOOKUP(AN$1,'Nakladova matice_2018'!$A$1:$IW$188,102,FALSE),0)</f>
        <v>0</v>
      </c>
      <c r="AO129" s="19">
        <f>IFERROR(HLOOKUP(AO$1,'Nakladova matice_2018'!$A$1:$IW$188,102,FALSE),0)</f>
        <v>0</v>
      </c>
      <c r="AP129" s="19">
        <f>IFERROR(HLOOKUP(AP$1,'Nakladova matice_2018'!$A$1:$IW$188,102,FALSE),0)</f>
        <v>0</v>
      </c>
      <c r="AQ129" s="19">
        <f>IFERROR(HLOOKUP(AQ$1,'Nakladova matice_2018'!$A$1:$IW$188,102,FALSE),0)</f>
        <v>0</v>
      </c>
      <c r="AR129" s="19">
        <f>IFERROR(HLOOKUP(AR$1,'Nakladova matice_2018'!$A$1:$IW$188,102,FALSE),0)</f>
        <v>0</v>
      </c>
      <c r="AS129" s="19">
        <f>IFERROR(HLOOKUP(AS$1,'Nakladova matice_2018'!$A$1:$IW$188,102,FALSE),0)</f>
        <v>0</v>
      </c>
      <c r="AT129" s="19">
        <f>IFERROR(HLOOKUP(AT$1,'Nakladova matice_2018'!$A$1:$IW$188,102,FALSE),0)</f>
        <v>0</v>
      </c>
      <c r="AU129" s="19">
        <f>IFERROR(HLOOKUP(AU$1,'Nakladova matice_2018'!$A$1:$IW$188,102,FALSE),0)</f>
        <v>0</v>
      </c>
      <c r="AV129" s="19">
        <f>IFERROR(HLOOKUP(AV$1,'Nakladova matice_2018'!$A$1:$IW$188,102,FALSE),0)</f>
        <v>0</v>
      </c>
      <c r="AW129" s="19">
        <f>IFERROR(HLOOKUP(AW$1,'Nakladova matice_2018'!$A$1:$IW$188,102,FALSE),0)</f>
        <v>0</v>
      </c>
      <c r="AX129" s="19">
        <f>IFERROR(HLOOKUP(AX$1,'Nakladova matice_2018'!$A$1:$IW$188,102,FALSE),0)</f>
        <v>0</v>
      </c>
      <c r="AY129" s="19">
        <f>IFERROR(HLOOKUP(AY$1,'Nakladova matice_2018'!$A$1:$IW$188,102,FALSE),0)</f>
        <v>0</v>
      </c>
      <c r="AZ129" s="19">
        <f>IFERROR(HLOOKUP(AZ$1,'Nakladova matice_2018'!$A$1:$IW$188,102,FALSE),0)</f>
        <v>0</v>
      </c>
      <c r="BA129" s="19">
        <f>IFERROR(HLOOKUP(BA$1,'Nakladova matice_2018'!$A$1:$IW$188,102,FALSE),0)</f>
        <v>-371</v>
      </c>
      <c r="BB129" s="19">
        <f>IFERROR(HLOOKUP(BB$1,'Nakladova matice_2018'!$A$1:$IW$188,102,FALSE),0)</f>
        <v>0</v>
      </c>
      <c r="BC129" s="19">
        <f>IFERROR(HLOOKUP(BC$1,'Nakladova matice_2018'!$A$1:$IW$188,102,FALSE),0)</f>
        <v>0</v>
      </c>
      <c r="BD129" s="19">
        <f>IFERROR(HLOOKUP(BD$1,'Nakladova matice_2018'!$A$1:$IW$188,102,FALSE),0)</f>
        <v>0</v>
      </c>
      <c r="BE129" s="19">
        <f>IFERROR(HLOOKUP(BE$1,'Nakladova matice_2018'!$A$1:$IW$188,102,FALSE),0)</f>
        <v>0</v>
      </c>
      <c r="BF129" s="19">
        <f>IFERROR(HLOOKUP(BF$1,'Nakladova matice_2018'!$A$1:$IW$188,102,FALSE),0)</f>
        <v>0</v>
      </c>
      <c r="BG129" s="19">
        <f>IFERROR(HLOOKUP(BG$1,'Nakladova matice_2018'!$A$1:$IW$188,102,FALSE),0)</f>
        <v>0</v>
      </c>
      <c r="BH129" s="19">
        <f>IFERROR(HLOOKUP(BH$1,'Nakladova matice_2018'!$A$1:$IW$188,102,FALSE),0)</f>
        <v>0</v>
      </c>
      <c r="BI129" s="19">
        <f>IFERROR(HLOOKUP(BI$1,'Nakladova matice_2018'!$A$1:$IW$188,102,FALSE),0)</f>
        <v>0</v>
      </c>
      <c r="BJ129" s="19">
        <f>IFERROR(HLOOKUP(BJ$1,'Nakladova matice_2018'!$A$1:$IW$188,102,FALSE),0)</f>
        <v>0</v>
      </c>
      <c r="BK129" s="19">
        <f>IFERROR(HLOOKUP(BK$1,'Nakladova matice_2018'!$A$1:$IW$188,102,FALSE),0)</f>
        <v>0</v>
      </c>
      <c r="BL129" s="19">
        <f>IFERROR(HLOOKUP(BL$1,'Nakladova matice_2018'!$A$1:$IW$188,102,FALSE),0)</f>
        <v>0</v>
      </c>
      <c r="BM129" s="19">
        <f>IFERROR(HLOOKUP(BM$1,'Nakladova matice_2018'!$A$1:$IW$188,102,FALSE),0)</f>
        <v>0</v>
      </c>
      <c r="BN129" s="19">
        <f>IFERROR(HLOOKUP(BN$1,'Nakladova matice_2018'!$A$1:$IW$188,102,FALSE),0)</f>
        <v>0</v>
      </c>
      <c r="BO129" s="19">
        <f>IFERROR(HLOOKUP(BO$1,'Nakladova matice_2018'!$A$1:$IW$188,102,FALSE),0)</f>
        <v>0</v>
      </c>
      <c r="BP129" s="19">
        <f>IFERROR(HLOOKUP(BP$1,'Nakladova matice_2018'!$A$1:$IW$188,102,FALSE),0)</f>
        <v>0</v>
      </c>
      <c r="BQ129" s="19">
        <f>IFERROR(HLOOKUP(BQ$1,'Nakladova matice_2018'!$A$1:$IW$188,102,FALSE),0)</f>
        <v>0</v>
      </c>
      <c r="BR129" s="19">
        <f>IFERROR(HLOOKUP(BR$1,'Nakladova matice_2018'!$A$1:$IW$188,102,FALSE),0)</f>
        <v>0</v>
      </c>
      <c r="BS129" s="19">
        <f>IFERROR(HLOOKUP(BS$1,'Nakladova matice_2018'!$A$1:$IW$188,102,FALSE),0)</f>
        <v>0</v>
      </c>
      <c r="BT129" s="19">
        <f>IFERROR(HLOOKUP(BT$1,'Nakladova matice_2018'!$A$1:$IW$188,102,FALSE),0)</f>
        <v>450</v>
      </c>
      <c r="BU129" s="19">
        <f>IFERROR(HLOOKUP(BU$1,'Nakladova matice_2018'!$A$1:$IW$188,102,FALSE),0)</f>
        <v>0</v>
      </c>
      <c r="BV129" s="19">
        <f>IFERROR(HLOOKUP(BV$1,'Nakladova matice_2018'!$A$1:$IW$188,102,FALSE),0)</f>
        <v>-1368</v>
      </c>
      <c r="BW129" s="19">
        <f>IFERROR(HLOOKUP(BW$1,'Nakladova matice_2018'!$A$1:$IW$188,102,FALSE),0)</f>
        <v>0</v>
      </c>
      <c r="BX129" s="19">
        <f>IFERROR(HLOOKUP(BX$1,'Nakladova matice_2018'!$A$1:$IW$188,102,FALSE),0)</f>
        <v>0</v>
      </c>
      <c r="BY129" s="19">
        <f>IFERROR(HLOOKUP(BY$1,'Nakladova matice_2018'!$A$1:$IW$188,102,FALSE),0)</f>
        <v>0</v>
      </c>
      <c r="BZ129" s="19">
        <f>IFERROR(HLOOKUP(BZ$1,'Nakladova matice_2018'!$A$1:$IW$188,102,FALSE),0)</f>
        <v>0</v>
      </c>
      <c r="CA129" s="19">
        <f>IFERROR(HLOOKUP(CA$1,'Nakladova matice_2018'!$A$1:$IW$188,102,FALSE),0)</f>
        <v>0</v>
      </c>
      <c r="CB129" s="19">
        <f>IFERROR(HLOOKUP(CB$1,'Nakladova matice_2018'!$A$1:$IW$188,102,FALSE),0)</f>
        <v>0</v>
      </c>
      <c r="CC129" s="19">
        <f>IFERROR(HLOOKUP(CC$1,'Nakladova matice_2018'!$A$1:$IW$188,102,FALSE),0)</f>
        <v>0</v>
      </c>
      <c r="CD129" s="19">
        <f>IFERROR(HLOOKUP(CD$1,'Nakladova matice_2018'!$A$1:$IW$188,102,FALSE),0)</f>
        <v>0</v>
      </c>
      <c r="CE129" s="19">
        <f>IFERROR(HLOOKUP(CE$1,'Nakladova matice_2018'!$A$1:$IW$188,102,FALSE),0)</f>
        <v>0</v>
      </c>
      <c r="CF129" s="19">
        <f>IFERROR(HLOOKUP(CF$1,'Nakladova matice_2018'!$A$1:$IW$188,102,FALSE),0)</f>
        <v>0</v>
      </c>
      <c r="CG129" s="19">
        <f>IFERROR(HLOOKUP(CG$1,'Nakladova matice_2018'!$A$1:$IW$188,102,FALSE),0)</f>
        <v>0</v>
      </c>
      <c r="CH129" s="19">
        <f>IFERROR(HLOOKUP(CH$1,'Nakladova matice_2018'!$A$1:$IW$188,102,FALSE),0)</f>
        <v>0</v>
      </c>
      <c r="CI129" s="19">
        <f>IFERROR(HLOOKUP(CI$1,'Nakladova matice_2018'!$A$1:$IW$188,102,FALSE),0)</f>
        <v>0</v>
      </c>
      <c r="CJ129" s="19">
        <f>IFERROR(HLOOKUP(CJ$1,'Nakladova matice_2018'!$A$1:$IW$188,102,FALSE),0)</f>
        <v>0</v>
      </c>
      <c r="CK129" s="19">
        <f>IFERROR(HLOOKUP(CK$1,'Nakladova matice_2018'!$A$1:$IW$188,102,FALSE),0)</f>
        <v>0</v>
      </c>
      <c r="CL129" s="19">
        <f>IFERROR(HLOOKUP(CL$1,'Nakladova matice_2018'!$A$1:$IW$188,102,FALSE),0)</f>
        <v>0</v>
      </c>
      <c r="CM129" s="19">
        <f>IFERROR(HLOOKUP(CM$1,'Nakladova matice_2018'!$A$1:$IW$188,102,FALSE),0)</f>
        <v>0</v>
      </c>
      <c r="CN129" s="19">
        <f>IFERROR(HLOOKUP(CN$1,'Nakladova matice_2018'!$A$1:$IW$188,102,FALSE),0)</f>
        <v>0</v>
      </c>
      <c r="CO129" s="19">
        <f>IFERROR(HLOOKUP(CO$1,'Nakladova matice_2018'!$A$1:$IW$188,102,FALSE),0)</f>
        <v>0</v>
      </c>
      <c r="CP129" s="19">
        <f>IFERROR(HLOOKUP(CP$1,'Nakladova matice_2018'!$A$1:$IW$188,102,FALSE),0)</f>
        <v>0</v>
      </c>
      <c r="CQ129" s="19">
        <f>IFERROR(HLOOKUP(CQ$1,'Nakladova matice_2018'!$A$1:$IW$188,102,FALSE),0)</f>
        <v>0</v>
      </c>
      <c r="CR129" s="19">
        <f>IFERROR(HLOOKUP(CR$1,'Nakladova matice_2018'!$A$1:$IW$188,102,FALSE),0)</f>
        <v>0</v>
      </c>
      <c r="CS129" s="19">
        <f>IFERROR(HLOOKUP(CS$1,'Nakladova matice_2018'!$A$1:$IW$188,102,FALSE),0)</f>
        <v>0</v>
      </c>
      <c r="CT129" s="19">
        <f>IFERROR(HLOOKUP(CT$1,'Nakladova matice_2018'!$A$1:$IW$188,102,FALSE),0)</f>
        <v>0</v>
      </c>
      <c r="CU129" s="19">
        <f>IFERROR(HLOOKUP(CU$1,'Nakladova matice_2018'!$A$1:$IW$188,102,FALSE),0)</f>
        <v>0</v>
      </c>
      <c r="CV129" s="19">
        <f>IFERROR(HLOOKUP(CV$1,'Nakladova matice_2018'!$A$1:$IW$188,102,FALSE),0)</f>
        <v>0</v>
      </c>
      <c r="CW129" s="19">
        <f>IFERROR(HLOOKUP(CW$1,'Nakladova matice_2018'!$A$1:$IW$188,102,FALSE),0)</f>
        <v>0</v>
      </c>
      <c r="CX129" s="19">
        <f>IFERROR(HLOOKUP(CX$1,'Nakladova matice_2018'!$A$1:$IW$188,102,FALSE),0)</f>
        <v>0</v>
      </c>
      <c r="CY129" s="19">
        <f>IFERROR(HLOOKUP(CY$1,'Nakladova matice_2018'!$A$1:$IW$188,102,FALSE),0)</f>
        <v>0</v>
      </c>
      <c r="CZ129" s="19">
        <f>IFERROR(HLOOKUP(CZ$1,'Nakladova matice_2018'!$A$1:$IW$188,102,FALSE),0)</f>
        <v>0</v>
      </c>
      <c r="DA129" s="19">
        <f>IFERROR(HLOOKUP(DA$1,'Nakladova matice_2018'!$A$1:$IW$188,102,FALSE),0)</f>
        <v>0</v>
      </c>
      <c r="DB129" s="19">
        <f>IFERROR(HLOOKUP(DB$1,'Nakladova matice_2018'!$A$1:$IW$188,102,FALSE),0)</f>
        <v>0</v>
      </c>
      <c r="DC129" s="19">
        <f>IFERROR(HLOOKUP(DC$1,'Nakladova matice_2018'!$A$1:$IW$188,102,FALSE),0)</f>
        <v>0</v>
      </c>
      <c r="DD129" s="19">
        <f>IFERROR(HLOOKUP(DD$1,'Nakladova matice_2018'!$A$1:$IW$188,102,FALSE),0)</f>
        <v>0</v>
      </c>
      <c r="DE129" s="19">
        <f>IFERROR(HLOOKUP(DE$1,'Nakladova matice_2018'!$A$1:$IW$188,102,FALSE),0)</f>
        <v>0</v>
      </c>
      <c r="DF129" s="19">
        <f>IFERROR(HLOOKUP(DF$1,'Nakladova matice_2018'!$A$1:$IW$188,102,FALSE),0)</f>
        <v>0</v>
      </c>
      <c r="DG129" s="19">
        <f>IFERROR(HLOOKUP(DG$1,'Nakladova matice_2018'!$A$1:$IW$188,102,FALSE),0)</f>
        <v>0</v>
      </c>
      <c r="DH129" s="19">
        <f>IFERROR(HLOOKUP(DH$1,'Nakladova matice_2018'!$A$1:$IW$188,102,FALSE),0)</f>
        <v>0</v>
      </c>
      <c r="DI129" s="19">
        <f>IFERROR(HLOOKUP(DI$1,'Nakladova matice_2018'!$A$1:$IW$188,102,FALSE),0)</f>
        <v>0</v>
      </c>
      <c r="DJ129" s="19">
        <f>IFERROR(HLOOKUP(DJ$1,'Nakladova matice_2018'!$A$1:$IW$188,102,FALSE),0)</f>
        <v>0</v>
      </c>
      <c r="DK129" s="19">
        <f>IFERROR(HLOOKUP(DK$1,'Nakladova matice_2018'!$A$1:$IW$188,102,FALSE),0)</f>
        <v>0</v>
      </c>
      <c r="DL129" s="19">
        <f>IFERROR(HLOOKUP(DL$1,'Nakladova matice_2018'!$A$1:$IW$188,102,FALSE),0)</f>
        <v>-3443</v>
      </c>
      <c r="DM129" s="19">
        <f>IFERROR(HLOOKUP(DM$1,'Nakladova matice_2018'!$A$1:$IW$188,102,FALSE),0)</f>
        <v>0</v>
      </c>
      <c r="DN129" s="19">
        <f>IFERROR(HLOOKUP(DN$1,'Nakladova matice_2018'!$A$1:$IW$188,102,FALSE),0)</f>
        <v>0</v>
      </c>
      <c r="DO129" s="19">
        <f>IFERROR(HLOOKUP(DO$1,'Nakladova matice_2018'!$A$1:$IW$188,102,FALSE),0)</f>
        <v>0</v>
      </c>
      <c r="DP129" s="19">
        <f>IFERROR(HLOOKUP(DP$1,'Nakladova matice_2018'!$A$1:$IW$188,102,FALSE),0)</f>
        <v>0</v>
      </c>
      <c r="DQ129" s="19">
        <f>IFERROR(HLOOKUP(DQ$1,'Nakladova matice_2018'!$A$1:$IW$188,102,FALSE),0)</f>
        <v>0</v>
      </c>
      <c r="DR129" s="19">
        <f>IFERROR(HLOOKUP(DR$1,'Nakladova matice_2018'!$A$1:$IW$188,102,FALSE),0)</f>
        <v>0</v>
      </c>
      <c r="DS129" s="19">
        <f>IFERROR(HLOOKUP(DS$1,'Nakladova matice_2018'!$A$1:$IW$188,102,FALSE),0)</f>
        <v>0</v>
      </c>
      <c r="DT129" s="19">
        <f>IFERROR(HLOOKUP(DT$1,'Nakladova matice_2018'!$A$1:$IW$188,102,FALSE),0)</f>
        <v>0</v>
      </c>
      <c r="DU129" s="19">
        <f>IFERROR(HLOOKUP(DU$1,'Nakladova matice_2018'!$A$1:$IW$188,102,FALSE),0)</f>
        <v>0</v>
      </c>
      <c r="DV129" s="19">
        <f>IFERROR(HLOOKUP(DV$1,'Nakladova matice_2018'!$A$1:$IW$188,102,FALSE),0)</f>
        <v>0</v>
      </c>
      <c r="DW129" s="19">
        <f>IFERROR(HLOOKUP(DW$1,'Nakladova matice_2018'!$A$1:$IW$188,102,FALSE),0)</f>
        <v>0</v>
      </c>
      <c r="DX129" s="19">
        <f>IFERROR(HLOOKUP(DX$1,'Nakladova matice_2018'!$A$1:$IW$188,102,FALSE),0)</f>
        <v>0</v>
      </c>
      <c r="DY129" s="19">
        <f>IFERROR(HLOOKUP(DY$1,'Nakladova matice_2018'!$A$1:$IW$188,102,FALSE),0)</f>
        <v>0</v>
      </c>
      <c r="DZ129" s="19">
        <f>IFERROR(HLOOKUP(DZ$1,'Nakladova matice_2018'!$A$1:$IW$188,102,FALSE),0)</f>
        <v>0</v>
      </c>
      <c r="EA129" s="19">
        <f>IFERROR(HLOOKUP(EA$1,'Nakladova matice_2018'!$A$1:$IW$188,102,FALSE),0)</f>
        <v>0</v>
      </c>
      <c r="EB129" s="19">
        <f>IFERROR(HLOOKUP(EB$1,'Nakladova matice_2018'!$A$1:$IW$188,102,FALSE),0)</f>
        <v>0</v>
      </c>
      <c r="EC129" s="19">
        <f>IFERROR(HLOOKUP(EC$1,'Nakladova matice_2018'!$A$1:$IW$188,102,FALSE),0)</f>
        <v>0</v>
      </c>
      <c r="ED129" s="19">
        <f>IFERROR(HLOOKUP(ED$1,'Nakladova matice_2018'!$A$1:$IW$188,102,FALSE),0)</f>
        <v>0</v>
      </c>
      <c r="EE129" s="19">
        <f>IFERROR(HLOOKUP(EE$1,'Nakladova matice_2018'!$A$1:$IW$188,102,FALSE),0)</f>
        <v>0</v>
      </c>
      <c r="EF129" s="19">
        <f>IFERROR(HLOOKUP(EF$1,'Nakladova matice_2018'!$A$1:$IW$188,102,FALSE),0)</f>
        <v>0</v>
      </c>
      <c r="EG129" s="19">
        <f>IFERROR(HLOOKUP(EG$1,'Nakladova matice_2018'!$A$1:$IW$188,102,FALSE),0)</f>
        <v>0</v>
      </c>
      <c r="EH129" s="19">
        <f>IFERROR(HLOOKUP(EH$1,'Nakladova matice_2018'!$A$1:$IW$188,102,FALSE),0)</f>
        <v>0</v>
      </c>
      <c r="EI129" s="19">
        <f>IFERROR(HLOOKUP(EI$1,'Nakladova matice_2018'!$A$1:$IW$188,102,FALSE),0)</f>
        <v>0</v>
      </c>
      <c r="EJ129" s="19">
        <f>IFERROR(HLOOKUP(EJ$1,'Nakladova matice_2018'!$A$1:$IW$188,102,FALSE),0)</f>
        <v>0</v>
      </c>
      <c r="EK129" s="19">
        <f>IFERROR(HLOOKUP(EK$1,'Nakladova matice_2018'!$A$1:$IW$188,102,FALSE),0)</f>
        <v>0</v>
      </c>
      <c r="EL129" s="19">
        <f>IFERROR(HLOOKUP(EL$1,'Nakladova matice_2018'!$A$1:$IW$188,102,FALSE),0)</f>
        <v>0</v>
      </c>
      <c r="EM129" s="19">
        <f>IFERROR(HLOOKUP(EM$1,'Nakladova matice_2018'!$A$1:$IW$188,102,FALSE),0)</f>
        <v>0</v>
      </c>
      <c r="EN129" s="19">
        <f>IFERROR(HLOOKUP(EN$1,'Nakladova matice_2018'!$A$1:$IW$188,102,FALSE),0)</f>
        <v>0</v>
      </c>
      <c r="EO129" s="19">
        <f>IFERROR(HLOOKUP(EO$1,'Nakladova matice_2018'!$A$1:$IW$188,102,FALSE),0)</f>
        <v>0</v>
      </c>
      <c r="EP129" s="19">
        <f>IFERROR(HLOOKUP(EP$1,'Nakladova matice_2018'!$A$1:$IW$188,102,FALSE),0)</f>
        <v>0</v>
      </c>
      <c r="EQ129" s="19">
        <f>IFERROR(HLOOKUP(EQ$1,'Nakladova matice_2018'!$A$1:$IW$188,102,FALSE),0)</f>
        <v>0</v>
      </c>
      <c r="ER129" s="19">
        <f>IFERROR(HLOOKUP(ER$1,'Nakladova matice_2018'!$A$1:$IW$188,102,FALSE),0)</f>
        <v>0</v>
      </c>
      <c r="ES129" s="19">
        <f>IFERROR(HLOOKUP(ES$1,'Nakladova matice_2018'!$A$1:$IW$188,102,FALSE),0)</f>
        <v>0</v>
      </c>
      <c r="ET129" s="19">
        <f>IFERROR(HLOOKUP(ET$1,'Nakladova matice_2018'!$A$1:$IW$188,102,FALSE),0)</f>
        <v>0</v>
      </c>
      <c r="EU129" s="19">
        <f>IFERROR(HLOOKUP(EU$1,'Nakladova matice_2018'!$A$1:$IW$188,102,FALSE),0)</f>
        <v>0</v>
      </c>
      <c r="EV129" s="19">
        <f>IFERROR(HLOOKUP(EV$1,'Nakladova matice_2018'!$A$1:$IW$188,102,FALSE),0)</f>
        <v>0</v>
      </c>
      <c r="EW129" s="19">
        <f>IFERROR(HLOOKUP(EW$1,'Nakladova matice_2018'!$A$1:$IW$188,102,FALSE),0)</f>
        <v>0</v>
      </c>
      <c r="EX129" s="19">
        <f>IFERROR(HLOOKUP(EX$1,'Nakladova matice_2018'!$A$1:$IW$188,102,FALSE),0)</f>
        <v>0</v>
      </c>
      <c r="EY129" s="19">
        <f>IFERROR(HLOOKUP(EY$1,'Nakladova matice_2018'!$A$1:$IW$188,102,FALSE),0)</f>
        <v>0</v>
      </c>
      <c r="EZ129" s="19">
        <f>IFERROR(HLOOKUP(EZ$1,'Nakladova matice_2018'!$A$1:$IW$188,102,FALSE),0)</f>
        <v>0</v>
      </c>
      <c r="FA129" s="19">
        <f>IFERROR(HLOOKUP(FA$1,'Nakladova matice_2018'!$A$1:$IW$188,102,FALSE),0)</f>
        <v>0</v>
      </c>
      <c r="FB129" s="19">
        <f>IFERROR(HLOOKUP(FB$1,'Nakladova matice_2018'!$A$1:$IW$188,102,FALSE),0)</f>
        <v>0</v>
      </c>
      <c r="FC129" s="19">
        <f>IFERROR(HLOOKUP(FC$1,'Nakladova matice_2018'!$A$1:$IW$188,102,FALSE),0)</f>
        <v>0</v>
      </c>
      <c r="FD129" s="19">
        <f>IFERROR(HLOOKUP(FD$1,'Nakladova matice_2018'!$A$1:$IW$188,102,FALSE),0)</f>
        <v>0</v>
      </c>
      <c r="FE129" s="19">
        <f>IFERROR(HLOOKUP(FE$1,'Nakladova matice_2018'!$A$1:$IW$188,102,FALSE),0)</f>
        <v>0</v>
      </c>
      <c r="FF129" s="19">
        <f>IFERROR(HLOOKUP(FF$1,'Nakladova matice_2018'!$A$1:$IW$188,102,FALSE),0)</f>
        <v>0</v>
      </c>
      <c r="FG129" s="19">
        <f>IFERROR(HLOOKUP(FG$1,'Nakladova matice_2018'!$A$1:$IW$188,102,FALSE),0)</f>
        <v>0</v>
      </c>
      <c r="FH129" s="19">
        <f>IFERROR(HLOOKUP(FH$1,'Nakladova matice_2018'!$A$1:$IW$188,102,FALSE),0)</f>
        <v>0</v>
      </c>
      <c r="FI129" s="19">
        <f>IFERROR(HLOOKUP(FI$1,'Nakladova matice_2018'!$A$1:$IW$188,102,FALSE),0)</f>
        <v>0</v>
      </c>
      <c r="FJ129" s="19">
        <f>IFERROR(HLOOKUP(FJ$1,'Nakladova matice_2018'!$A$1:$IW$188,102,FALSE),0)</f>
        <v>0</v>
      </c>
      <c r="FK129" s="19">
        <f>IFERROR(HLOOKUP(FK$1,'Nakladova matice_2018'!$A$1:$IW$188,102,FALSE),0)</f>
        <v>0</v>
      </c>
      <c r="FL129" s="19">
        <f>IFERROR(HLOOKUP(FL$1,'Nakladova matice_2018'!$A$1:$IW$188,102,FALSE),0)</f>
        <v>0</v>
      </c>
      <c r="FM129" s="19">
        <f>IFERROR(HLOOKUP(FM$1,'Nakladova matice_2018'!$A$1:$IW$188,102,FALSE),0)</f>
        <v>0</v>
      </c>
      <c r="FN129" s="19">
        <f>IFERROR(HLOOKUP(FN$1,'Nakladova matice_2018'!$A$1:$IW$188,102,FALSE),0)</f>
        <v>0</v>
      </c>
      <c r="FO129" s="19">
        <f>IFERROR(HLOOKUP(FO$1,'Nakladova matice_2018'!$A$1:$IW$188,102,FALSE),0)</f>
        <v>0</v>
      </c>
      <c r="FP129" s="19">
        <f>IFERROR(HLOOKUP(FP$1,'Nakladova matice_2018'!$A$1:$IW$188,102,FALSE),0)</f>
        <v>0</v>
      </c>
      <c r="FQ129" s="19">
        <f>IFERROR(HLOOKUP(FQ$1,'Nakladova matice_2018'!$A$1:$IW$188,102,FALSE),0)</f>
        <v>0</v>
      </c>
      <c r="FR129" s="19">
        <f>IFERROR(HLOOKUP(FR$1,'Nakladova matice_2018'!$A$1:$IW$188,102,FALSE),0)</f>
        <v>0</v>
      </c>
      <c r="FS129" s="19">
        <f>IFERROR(HLOOKUP(FS$1,'Nakladova matice_2018'!$A$1:$IW$188,102,FALSE),0)</f>
        <v>0</v>
      </c>
      <c r="FT129" s="19">
        <f>IFERROR(HLOOKUP(FT$1,'Nakladova matice_2018'!$A$1:$IW$188,102,FALSE),0)</f>
        <v>-2133</v>
      </c>
      <c r="FU129" s="19">
        <f>IFERROR(HLOOKUP(FU$1,'Nakladova matice_2018'!$A$1:$IW$188,102,FALSE),0)</f>
        <v>0</v>
      </c>
      <c r="FV129" s="19">
        <f>IFERROR(HLOOKUP(FV$1,'Nakladova matice_2018'!$A$1:$IW$188,102,FALSE),0)</f>
        <v>0</v>
      </c>
      <c r="FW129" s="19">
        <f>IFERROR(HLOOKUP(FW$1,'Nakladova matice_2018'!$A$1:$IW$188,102,FALSE),0)</f>
        <v>0</v>
      </c>
      <c r="FX129" s="19">
        <f>IFERROR(HLOOKUP(FX$1,'Nakladova matice_2018'!$A$1:$IW$188,102,FALSE),0)</f>
        <v>-6557</v>
      </c>
      <c r="FY129" s="19">
        <f>IFERROR(HLOOKUP(FY$1,'Nakladova matice_2018'!$A$1:$IW$188,102,FALSE),0)</f>
        <v>0</v>
      </c>
      <c r="FZ129" s="19">
        <f>IFERROR(HLOOKUP(FZ$1,'Nakladova matice_2018'!$A$1:$IW$188,102,FALSE),0)</f>
        <v>0</v>
      </c>
      <c r="GA129" s="19">
        <f>IFERROR(HLOOKUP(GA$1,'Nakladova matice_2018'!$A$1:$IW$188,102,FALSE),0)</f>
        <v>28102</v>
      </c>
      <c r="GB129" s="19">
        <f>IFERROR(HLOOKUP(GB$1,'Nakladova matice_2018'!$A$1:$IW$188,102,FALSE),0)</f>
        <v>-3303</v>
      </c>
      <c r="GC129" s="19">
        <f>IFERROR(HLOOKUP(GC$1,'Nakladova matice_2018'!$A$1:$IW$188,102,FALSE),0)</f>
        <v>0</v>
      </c>
      <c r="GD129" s="19">
        <f>IFERROR(HLOOKUP(GD$1,'Nakladova matice_2018'!$A$1:$IW$188,102,FALSE),0)</f>
        <v>0</v>
      </c>
      <c r="GE129" s="19">
        <f>IFERROR(HLOOKUP(GE$1,'Nakladova matice_2018'!$A$1:$IW$188,102,FALSE),0)</f>
        <v>0</v>
      </c>
      <c r="GF129" s="19">
        <f>IFERROR(HLOOKUP(GF$1,'Nakladova matice_2018'!$A$1:$IW$188,102,FALSE),0)</f>
        <v>0</v>
      </c>
      <c r="GG129" s="19">
        <f>IFERROR(HLOOKUP(GG$1,'Nakladova matice_2018'!$A$1:$IW$188,102,FALSE),0)</f>
        <v>0</v>
      </c>
      <c r="GH129" s="19">
        <f>IFERROR(HLOOKUP(GH$1,'Nakladova matice_2018'!$A$1:$IW$188,102,FALSE),0)</f>
        <v>0</v>
      </c>
      <c r="GI129" s="19">
        <f>IFERROR(HLOOKUP(GI$1,'Nakladova matice_2018'!$A$1:$IW$188,102,FALSE),0)</f>
        <v>0</v>
      </c>
      <c r="GJ129" s="19">
        <f>IFERROR(HLOOKUP(GJ$1,'Nakladova matice_2018'!$A$1:$IW$188,102,FALSE),0)</f>
        <v>0</v>
      </c>
      <c r="GK129" s="19">
        <f>IFERROR(HLOOKUP(GK$1,'Nakladova matice_2018'!$A$1:$IW$188,102,FALSE),0)</f>
        <v>0</v>
      </c>
      <c r="GL129" s="19">
        <f>IFERROR(HLOOKUP(GL$1,'Nakladova matice_2018'!$A$1:$IW$188,102,FALSE),0)</f>
        <v>0</v>
      </c>
      <c r="GM129" s="19">
        <f>IFERROR(HLOOKUP(GM$1,'Nakladova matice_2018'!$A$1:$IW$188,102,FALSE),0)</f>
        <v>0</v>
      </c>
      <c r="GN129" s="19">
        <f>IFERROR(HLOOKUP(GN$1,'Nakladova matice_2018'!$A$1:$IW$188,102,FALSE),0)</f>
        <v>0</v>
      </c>
      <c r="GO129" s="19">
        <f>IFERROR(HLOOKUP(GO$1,'Nakladova matice_2018'!$A$1:$IW$188,102,FALSE),0)</f>
        <v>0</v>
      </c>
      <c r="GP129" s="19">
        <f>IFERROR(HLOOKUP(GP$1,'Nakladova matice_2018'!$A$1:$IW$188,102,FALSE),0)</f>
        <v>0</v>
      </c>
      <c r="GQ129" s="19">
        <f>IFERROR(HLOOKUP(GQ$1,'Nakladova matice_2018'!$A$1:$IW$188,102,FALSE),0)</f>
        <v>0</v>
      </c>
      <c r="GR129" s="19">
        <f>IFERROR(HLOOKUP(GR$1,'Nakladova matice_2018'!$A$1:$IW$188,102,FALSE),0)</f>
        <v>0</v>
      </c>
      <c r="GS129" s="19">
        <f>IFERROR(HLOOKUP(GS$1,'Nakladova matice_2018'!$A$1:$IW$188,102,FALSE),0)</f>
        <v>0</v>
      </c>
      <c r="GT129" s="19">
        <f>IFERROR(HLOOKUP(GT$1,'Nakladova matice_2018'!$A$1:$IW$188,102,FALSE),0)</f>
        <v>0</v>
      </c>
      <c r="GU129" s="19">
        <f>IFERROR(HLOOKUP(GU$1,'Nakladova matice_2018'!$A$1:$IW$188,102,FALSE),0)</f>
        <v>0</v>
      </c>
      <c r="GV129" s="19">
        <f>IFERROR(HLOOKUP(GV$1,'Nakladova matice_2018'!$A$1:$IW$188,102,FALSE),0)</f>
        <v>0</v>
      </c>
      <c r="GW129" s="19">
        <f>IFERROR(HLOOKUP(GW$1,'Nakladova matice_2018'!$A$1:$IW$188,102,FALSE),0)</f>
        <v>0</v>
      </c>
      <c r="GX129" s="19">
        <f>IFERROR(HLOOKUP(GX$1,'Nakladova matice_2018'!$A$1:$IW$188,102,FALSE),0)</f>
        <v>0</v>
      </c>
      <c r="GY129" s="19">
        <f>IFERROR(HLOOKUP(GY$1,'Nakladova matice_2018'!$A$1:$IW$188,102,FALSE),0)</f>
        <v>0</v>
      </c>
      <c r="GZ129" s="19">
        <f>IFERROR(HLOOKUP(GZ$1,'Nakladova matice_2018'!$A$1:$IW$188,102,FALSE),0)</f>
        <v>0</v>
      </c>
      <c r="HA129" s="19">
        <f>IFERROR(HLOOKUP(HA$1,'Nakladova matice_2018'!$A$1:$IW$188,102,FALSE),0)</f>
        <v>0</v>
      </c>
      <c r="HB129" s="19">
        <f>IFERROR(HLOOKUP(HB$1,'Nakladova matice_2018'!$A$1:$IW$188,102,FALSE),0)</f>
        <v>0</v>
      </c>
      <c r="HC129" s="19">
        <f>IFERROR(HLOOKUP(HC$1,'Nakladova matice_2018'!$A$1:$IW$188,102,FALSE),0)</f>
        <v>0</v>
      </c>
      <c r="HD129" s="19">
        <f>IFERROR(HLOOKUP(HD$1,'Nakladova matice_2018'!$A$1:$IW$188,102,FALSE),0)</f>
        <v>0</v>
      </c>
      <c r="HE129" s="19">
        <f>IFERROR(HLOOKUP(HE$1,'Nakladova matice_2018'!$A$1:$IW$188,102,FALSE),0)</f>
        <v>0</v>
      </c>
      <c r="HF129" s="19">
        <f>IFERROR(HLOOKUP(HF$1,'Nakladova matice_2018'!$A$1:$IW$188,102,FALSE),0)</f>
        <v>0</v>
      </c>
      <c r="HG129" s="19">
        <f>IFERROR(HLOOKUP(HG$1,'Nakladova matice_2018'!$A$1:$IW$188,102,FALSE),0)</f>
        <v>0</v>
      </c>
      <c r="HH129" s="19">
        <f>IFERROR(HLOOKUP(HH$1,'Nakladova matice_2018'!$A$1:$IW$188,102,FALSE),0)</f>
        <v>0</v>
      </c>
      <c r="HI129" s="19">
        <f>IFERROR(HLOOKUP(HI$1,'Nakladova matice_2018'!$A$1:$IW$188,102,FALSE),0)</f>
        <v>0</v>
      </c>
      <c r="HJ129" s="19">
        <f>IFERROR(HLOOKUP(HJ$1,'Nakladova matice_2018'!$A$1:$IW$188,102,FALSE),0)</f>
        <v>0</v>
      </c>
      <c r="HK129" s="19">
        <f>IFERROR(HLOOKUP(HK$1,'Nakladova matice_2018'!$A$1:$IW$188,102,FALSE),0)</f>
        <v>0</v>
      </c>
      <c r="HL129" s="19">
        <f>IFERROR(HLOOKUP(HL$1,'Nakladova matice_2018'!$A$1:$IW$188,102,FALSE),0)</f>
        <v>0</v>
      </c>
      <c r="HM129" s="19">
        <f>IFERROR(HLOOKUP(HM$1,'Nakladova matice_2018'!$A$1:$IW$188,102,FALSE),0)</f>
        <v>0</v>
      </c>
      <c r="HN129" s="19">
        <f>IFERROR(HLOOKUP(HN$1,'Nakladova matice_2018'!$A$1:$IW$188,102,FALSE),0)</f>
        <v>0</v>
      </c>
      <c r="HO129" s="19">
        <f>IFERROR(HLOOKUP(HO$1,'Nakladova matice_2018'!$A$1:$IW$188,102,FALSE),0)</f>
        <v>0</v>
      </c>
      <c r="HP129" s="19">
        <f>IFERROR(HLOOKUP(HP$1,'Nakladova matice_2018'!$A$1:$IW$188,102,FALSE),0)</f>
        <v>0</v>
      </c>
      <c r="HQ129" s="19">
        <f>IFERROR(HLOOKUP(HQ$1,'Nakladova matice_2018'!$A$1:$IW$188,102,FALSE),0)</f>
        <v>0</v>
      </c>
      <c r="HR129" s="19">
        <f>IFERROR(HLOOKUP(HR$1,'Nakladova matice_2018'!$A$1:$IW$188,102,FALSE),0)</f>
        <v>0</v>
      </c>
      <c r="HS129" s="19">
        <f>IFERROR(HLOOKUP(HS$1,'Nakladova matice_2018'!$A$1:$IW$188,102,FALSE),0)</f>
        <v>0</v>
      </c>
      <c r="HT129" s="19">
        <f>IFERROR(HLOOKUP(HT$1,'Nakladova matice_2018'!$A$1:$IW$188,102,FALSE),0)</f>
        <v>0</v>
      </c>
      <c r="HU129" s="19">
        <f>IFERROR(HLOOKUP(HU$1,'Nakladova matice_2018'!$A$1:$IW$188,102,FALSE),0)</f>
        <v>0</v>
      </c>
      <c r="HV129" s="19">
        <f>IFERROR(HLOOKUP(HV$1,'Nakladova matice_2018'!$A$1:$IW$188,102,FALSE),0)</f>
        <v>0</v>
      </c>
      <c r="HW129" s="19">
        <f>IFERROR(HLOOKUP(HW$1,'Nakladova matice_2018'!$A$1:$IW$188,102,FALSE),0)</f>
        <v>0</v>
      </c>
      <c r="HX129" s="19">
        <f>IFERROR(HLOOKUP(HX$1,'Nakladova matice_2018'!$A$1:$IW$188,102,FALSE),0)</f>
        <v>0</v>
      </c>
      <c r="HY129" s="19">
        <f>IFERROR(HLOOKUP(HY$1,'Nakladova matice_2018'!$A$1:$IW$188,102,FALSE),0)</f>
        <v>0</v>
      </c>
      <c r="HZ129" s="19">
        <f>IFERROR(HLOOKUP(HZ$1,'Nakladova matice_2018'!$A$1:$IW$188,102,FALSE),0)</f>
        <v>0</v>
      </c>
      <c r="IA129" s="19">
        <f>IFERROR(HLOOKUP(IA$1,'Nakladova matice_2018'!$A$1:$IW$188,102,FALSE),0)</f>
        <v>0</v>
      </c>
      <c r="IB129" s="19">
        <f>IFERROR(HLOOKUP(IB$1,'Nakladova matice_2018'!$A$1:$IW$188,102,FALSE),0)</f>
        <v>0</v>
      </c>
      <c r="IC129" s="19">
        <f>IFERROR(HLOOKUP(IC$1,'Nakladova matice_2018'!$A$1:$IW$188,102,FALSE),0)</f>
        <v>0</v>
      </c>
      <c r="ID129" s="19">
        <f>IFERROR(HLOOKUP(ID$1,'Nakladova matice_2018'!$A$1:$IW$188,102,FALSE),0)</f>
        <v>0</v>
      </c>
      <c r="IE129" s="19">
        <f>IFERROR(HLOOKUP(IE$1,'Nakladova matice_2018'!$A$1:$IW$188,102,FALSE),0)</f>
        <v>0</v>
      </c>
      <c r="IF129" s="19">
        <f>IFERROR(HLOOKUP(IF$1,'Nakladova matice_2018'!$A$1:$IW$188,102,FALSE),0)</f>
        <v>0</v>
      </c>
      <c r="IG129" s="19">
        <f>IFERROR(HLOOKUP(IG$1,'Nakladova matice_2018'!$A$1:$IW$188,102,FALSE),0)</f>
        <v>0</v>
      </c>
      <c r="IH129" s="19">
        <f>IFERROR(HLOOKUP(IH$1,'Nakladova matice_2018'!$A$1:$IW$188,102,FALSE),0)</f>
        <v>0</v>
      </c>
      <c r="II129" s="19">
        <f>IFERROR(HLOOKUP(II$1,'Nakladova matice_2018'!$A$1:$IW$188,102,FALSE),0)</f>
        <v>0</v>
      </c>
      <c r="IJ129" s="19">
        <f>IFERROR(HLOOKUP(IJ$1,'Nakladova matice_2018'!$A$1:$IW$188,102,FALSE),0)</f>
        <v>0</v>
      </c>
      <c r="IK129" s="19">
        <f>IFERROR(HLOOKUP(IK$1,'Nakladova matice_2018'!$A$1:$IW$188,102,FALSE),0)</f>
        <v>0</v>
      </c>
      <c r="IL129" s="19">
        <f>IFERROR(HLOOKUP(IL$1,'Nakladova matice_2018'!$A$1:$IW$188,102,FALSE),0)</f>
        <v>0</v>
      </c>
      <c r="IM129" s="19">
        <f>IFERROR(HLOOKUP(IM$1,'Nakladova matice_2018'!$A$1:$IW$188,102,FALSE),0)</f>
        <v>0</v>
      </c>
      <c r="IN129" s="19">
        <f>IFERROR(HLOOKUP(IN$1,'Nakladova matice_2018'!$A$1:$IW$188,102,FALSE),0)</f>
        <v>0</v>
      </c>
      <c r="IO129" s="19">
        <f>IFERROR(HLOOKUP(IO$1,'Nakladova matice_2018'!$A$1:$IW$188,102,FALSE),0)</f>
        <v>0</v>
      </c>
      <c r="IP129" s="19">
        <f>IFERROR(HLOOKUP(IP$1,'Nakladova matice_2018'!$A$1:$IW$188,102,FALSE),0)</f>
        <v>0</v>
      </c>
      <c r="IQ129" s="19">
        <f>IFERROR(HLOOKUP(IQ$1,'Nakladova matice_2018'!$A$1:$IW$188,102,FALSE),0)</f>
        <v>0</v>
      </c>
      <c r="IR129" s="19">
        <f>IFERROR(HLOOKUP(IR$1,'Nakladova matice_2018'!$A$1:$IW$188,102,FALSE),0)</f>
        <v>0</v>
      </c>
      <c r="IS129" s="19">
        <f>IFERROR(HLOOKUP(IS$1,'Nakladova matice_2018'!$A$1:$IW$188,102,FALSE),0)</f>
        <v>0</v>
      </c>
      <c r="IT129" s="19">
        <f>IFERROR(HLOOKUP(IT$1,'Nakladova matice_2018'!$A$1:$IW$188,102,FALSE),0)</f>
        <v>0</v>
      </c>
      <c r="IU129" s="19">
        <f>IFERROR(HLOOKUP(IU$1,'Nakladova matice_2018'!$A$1:$IW$188,102,FALSE),0)</f>
        <v>0</v>
      </c>
      <c r="IV129" s="19">
        <f>IFERROR(HLOOKUP(IV$1,'Nakladova matice_2018'!$A$1:$IW$188,102,FALSE),0)</f>
        <v>0</v>
      </c>
      <c r="IW129" s="19">
        <f>IFERROR(HLOOKUP(IW$1,'Nakladova matice_2018'!$A$1:$IW$188,102,FALSE),0)</f>
        <v>0</v>
      </c>
      <c r="IX129" s="19">
        <f>IFERROR(HLOOKUP(IX$1,'Nakladova matice_2018'!$A$1:$IW$188,102,FALSE),0)</f>
        <v>0</v>
      </c>
      <c r="IY129" s="19">
        <f>IFERROR(HLOOKUP(IY$1,'Nakladova matice_2018'!$A$1:$IW$188,102,FALSE),0)</f>
        <v>0</v>
      </c>
      <c r="IZ129" s="19">
        <f>IFERROR(HLOOKUP(IZ$1,'Nakladova matice_2018'!$A$1:$IW$188,102,FALSE),0)</f>
        <v>0</v>
      </c>
      <c r="JA129" s="19">
        <f>IFERROR(HLOOKUP(JA$1,'Nakladova matice_2018'!$A$1:$IW$188,102,FALSE),0)</f>
        <v>0</v>
      </c>
      <c r="JB129" s="19">
        <f>IFERROR(HLOOKUP(JB$1,'Nakladova matice_2018'!$A$1:$IW$188,102,FALSE),0)</f>
        <v>0</v>
      </c>
      <c r="JC129" s="19">
        <f>IFERROR(HLOOKUP(JC$1,'Nakladova matice_2018'!$A$1:$IW$188,102,FALSE),0)</f>
        <v>0</v>
      </c>
      <c r="JD129" s="19">
        <f>IFERROR(HLOOKUP(JD$1,'Nakladova matice_2018'!$A$1:$IW$188,102,FALSE),0)</f>
        <v>0</v>
      </c>
      <c r="JE129" s="19">
        <f>IFERROR(HLOOKUP(JE$1,'Nakladova matice_2018'!$A$1:$IW$188,102,FALSE),0)</f>
        <v>0</v>
      </c>
      <c r="JF129" s="19">
        <f>IFERROR(HLOOKUP(JF$1,'Nakladova matice_2018'!$A$1:$IW$188,102,FALSE),0)</f>
        <v>0</v>
      </c>
      <c r="JG129" s="19">
        <f>IFERROR(HLOOKUP(JG$1,'Nakladova matice_2018'!$A$1:$IW$188,102,FALSE),0)</f>
        <v>0</v>
      </c>
      <c r="JH129" s="19">
        <f>IFERROR(HLOOKUP(JH$1,'Nakladova matice_2018'!$A$1:$IW$188,102,FALSE),0)</f>
        <v>0</v>
      </c>
      <c r="JI129" s="19">
        <f>IFERROR(HLOOKUP(JI$1,'Nakladova matice_2018'!$A$1:$IW$188,102,FALSE),0)</f>
        <v>0</v>
      </c>
      <c r="JJ129" s="19">
        <f>IFERROR(HLOOKUP(JJ$1,'Nakladova matice_2018'!$A$1:$IW$188,102,FALSE),0)</f>
        <v>0</v>
      </c>
      <c r="JK129" s="19">
        <f>IFERROR(HLOOKUP(JK$1,'Nakladova matice_2018'!$A$1:$IW$188,102,FALSE),0)</f>
        <v>0</v>
      </c>
      <c r="JL129" s="19">
        <f>IFERROR(HLOOKUP(JL$1,'Nakladova matice_2018'!$A$1:$IW$188,102,FALSE),0)</f>
        <v>0</v>
      </c>
      <c r="JM129" s="19">
        <f>IFERROR(HLOOKUP(JM$1,'Nakladova matice_2018'!$A$1:$IW$188,102,FALSE),0)</f>
        <v>0</v>
      </c>
      <c r="JN129" s="19">
        <f>IFERROR(HLOOKUP(JN$1,'Nakladova matice_2018'!$A$1:$IW$188,102,FALSE),0)</f>
        <v>0</v>
      </c>
      <c r="JO129" s="19">
        <f>IFERROR(HLOOKUP(JO$1,'Nakladova matice_2018'!$A$1:$IW$188,102,FALSE),0)</f>
        <v>0</v>
      </c>
      <c r="JP129" s="19">
        <f>IFERROR(HLOOKUP(JP$1,'Nakladova matice_2018'!$A$1:$IW$188,102,FALSE),0)</f>
        <v>0</v>
      </c>
      <c r="JQ129" s="19">
        <f>IFERROR(HLOOKUP(JQ$1,'Nakladova matice_2018'!$A$1:$IW$188,102,FALSE),0)</f>
        <v>0</v>
      </c>
      <c r="JR129" s="19">
        <f>IFERROR(HLOOKUP(JR$1,'Nakladova matice_2018'!$A$1:$IW$188,102,FALSE),0)</f>
        <v>0</v>
      </c>
      <c r="JS129" s="19">
        <f>IFERROR(HLOOKUP(JS$1,'Nakladova matice_2018'!$A$1:$IW$188,102,FALSE),0)</f>
        <v>0</v>
      </c>
      <c r="JT129" s="19">
        <f>IFERROR(HLOOKUP(JT$1,'Nakladova matice_2018'!$A$1:$IW$188,102,FALSE),0)</f>
        <v>0</v>
      </c>
      <c r="JU129" s="19">
        <f>IFERROR(HLOOKUP(JU$1,'Nakladova matice_2018'!$A$1:$IW$188,102,FALSE),0)</f>
        <v>0</v>
      </c>
      <c r="JV129" s="19">
        <f>IFERROR(HLOOKUP(JV$1,'Nakladova matice_2018'!$A$1:$IW$188,102,FALSE),0)</f>
        <v>0</v>
      </c>
      <c r="JW129" s="19">
        <f>IFERROR(HLOOKUP(JW$1,'Nakladova matice_2018'!$A$1:$IW$188,102,FALSE),0)</f>
        <v>0</v>
      </c>
      <c r="JX129" s="19">
        <f>IFERROR(HLOOKUP(JX$1,'Nakladova matice_2018'!$A$1:$IW$188,102,FALSE),0)</f>
        <v>0</v>
      </c>
      <c r="JY129" s="19">
        <f>IFERROR(HLOOKUP(JY$1,'Nakladova matice_2018'!$A$1:$IW$188,102,FALSE),0)</f>
        <v>0</v>
      </c>
      <c r="JZ129" s="19">
        <f>IFERROR(HLOOKUP(JZ$1,'Nakladova matice_2018'!$A$1:$IW$188,102,FALSE),0)</f>
        <v>0</v>
      </c>
      <c r="KA129" s="19">
        <f>IFERROR(HLOOKUP(KA$1,'Nakladova matice_2018'!$A$1:$IW$188,102,FALSE),0)</f>
        <v>0</v>
      </c>
      <c r="KB129" s="19">
        <f>IFERROR(HLOOKUP(KB$1,'Nakladova matice_2018'!$A$1:$IW$188,102,FALSE),0)</f>
        <v>0</v>
      </c>
      <c r="KC129" s="19">
        <f>IFERROR(HLOOKUP(KC$1,'Nakladova matice_2018'!$A$1:$IW$188,102,FALSE),0)</f>
        <v>0</v>
      </c>
      <c r="KD129" s="19">
        <f>IFERROR(HLOOKUP(KD$1,'Nakladova matice_2018'!$A$1:$IW$188,102,FALSE),0)</f>
        <v>0</v>
      </c>
      <c r="KE129" s="19">
        <f>IFERROR(HLOOKUP(KE$1,'Nakladova matice_2018'!$A$1:$IW$188,102,FALSE),0)</f>
        <v>0</v>
      </c>
      <c r="KF129" s="19">
        <f>IFERROR(HLOOKUP(KF$1,'Nakladova matice_2018'!$A$1:$IW$188,102,FALSE),0)</f>
        <v>0</v>
      </c>
      <c r="KG129" s="19">
        <f>IFERROR(HLOOKUP(KG$1,'Nakladova matice_2018'!$A$1:$IW$188,102,FALSE),0)</f>
        <v>0</v>
      </c>
      <c r="KH129" s="19">
        <f>IFERROR(HLOOKUP(KH$1,'Nakladova matice_2018'!$A$1:$IW$188,102,FALSE),0)</f>
        <v>0</v>
      </c>
      <c r="KI129" s="19">
        <f>IFERROR(HLOOKUP(KI$1,'Nakladova matice_2018'!$A$1:$IW$188,102,FALSE),0)</f>
        <v>0</v>
      </c>
      <c r="KJ129" s="19">
        <f>IFERROR(HLOOKUP(KJ$1,'Nakladova matice_2018'!$A$1:$IW$188,102,FALSE),0)</f>
        <v>0</v>
      </c>
      <c r="KK129" s="19">
        <f>IFERROR(HLOOKUP(KK$1,'Nakladova matice_2018'!$A$1:$IW$188,102,FALSE),0)</f>
        <v>0</v>
      </c>
      <c r="KL129" s="19">
        <f>IFERROR(HLOOKUP(KL$1,'Nakladova matice_2018'!$A$1:$IW$188,102,FALSE),0)</f>
        <v>0</v>
      </c>
      <c r="KM129" s="19">
        <f>IFERROR(HLOOKUP(KM$1,'Nakladova matice_2018'!$A$1:$IW$188,102,FALSE),0)</f>
        <v>0</v>
      </c>
      <c r="KN129" s="19">
        <f>IFERROR(HLOOKUP(KN$1,'Nakladova matice_2018'!$A$1:$IW$188,102,FALSE),0)</f>
        <v>0</v>
      </c>
      <c r="KO129" s="19">
        <f>IFERROR(HLOOKUP(KO$1,'Nakladova matice_2018'!$A$1:$IW$188,102,FALSE),0)</f>
        <v>0</v>
      </c>
      <c r="KP129" s="19">
        <f>IFERROR(HLOOKUP(KP$1,'Nakladova matice_2018'!$A$1:$IW$188,102,FALSE),0)</f>
        <v>0</v>
      </c>
      <c r="KQ129" s="19">
        <f>IFERROR(HLOOKUP(KQ$1,'Nakladova matice_2018'!$A$1:$IW$188,102,FALSE),0)</f>
        <v>0</v>
      </c>
      <c r="KR129" s="19">
        <f>IFERROR(HLOOKUP(KR$1,'Nakladova matice_2018'!$A$1:$IW$188,102,FALSE),0)</f>
        <v>0</v>
      </c>
      <c r="KS129" s="19">
        <f>IFERROR(HLOOKUP(KS$1,'Nakladova matice_2018'!$A$1:$IW$188,102,FALSE),0)</f>
        <v>0</v>
      </c>
      <c r="KT129" s="19">
        <f>IFERROR(HLOOKUP(KT$1,'Nakladova matice_2018'!$A$1:$IW$188,102,FALSE),0)</f>
        <v>0</v>
      </c>
      <c r="KU129" s="19">
        <f>IFERROR(HLOOKUP(KU$1,'Nakladova matice_2018'!$A$1:$IW$188,102,FALSE),0)</f>
        <v>0</v>
      </c>
      <c r="KV129" s="19">
        <f>IFERROR(HLOOKUP(KV$1,'Nakladova matice_2018'!$A$1:$IW$188,102,FALSE),0)</f>
        <v>0</v>
      </c>
      <c r="KW129" s="19">
        <f>IFERROR(HLOOKUP(KW$1,'Nakladova matice_2018'!$A$1:$IW$188,102,FALSE),0)</f>
        <v>0</v>
      </c>
      <c r="KX129" s="19">
        <f>IFERROR(HLOOKUP(KX$1,'Nakladova matice_2018'!$A$1:$IW$188,102,FALSE),0)</f>
        <v>0</v>
      </c>
      <c r="KY129" s="19">
        <f>IFERROR(HLOOKUP(KY$1,'Nakladova matice_2018'!$A$1:$IW$188,102,FALSE),0)</f>
        <v>0</v>
      </c>
      <c r="KZ129" s="19">
        <f>IFERROR(HLOOKUP(KZ$1,'Nakladova matice_2018'!$A$1:$IW$188,102,FALSE),0)</f>
        <v>0</v>
      </c>
      <c r="LA129" s="19">
        <f>IFERROR(HLOOKUP(LA$1,'Nakladova matice_2018'!$A$1:$IW$188,102,FALSE),0)</f>
        <v>0</v>
      </c>
      <c r="LB129" s="19">
        <f>IFERROR(HLOOKUP(LB$1,'Nakladova matice_2018'!$A$1:$IW$188,102,FALSE),0)</f>
        <v>0</v>
      </c>
      <c r="LC129" s="19">
        <f>IFERROR(HLOOKUP(LC$1,'Nakladova matice_2018'!$A$1:$IW$188,102,FALSE),0)</f>
        <v>0</v>
      </c>
      <c r="LD129" s="19">
        <f>IFERROR(HLOOKUP(LD$1,'Nakladova matice_2018'!$A$1:$IW$188,102,FALSE),0)</f>
        <v>0</v>
      </c>
      <c r="LE129" s="19">
        <f>IFERROR(HLOOKUP(LE$1,'Nakladova matice_2018'!$A$1:$IW$188,102,FALSE),0)</f>
        <v>0</v>
      </c>
      <c r="LF129" s="19">
        <f>IFERROR(HLOOKUP(LF$1,'Nakladova matice_2018'!$A$1:$IW$188,102,FALSE),0)</f>
        <v>0</v>
      </c>
      <c r="LG129" s="19">
        <f>IFERROR(HLOOKUP(LG$1,'Nakladova matice_2018'!$A$1:$IW$188,102,FALSE),0)</f>
        <v>0</v>
      </c>
      <c r="LH129" s="19">
        <f>IFERROR(HLOOKUP(LH$1,'Nakladova matice_2018'!$A$1:$IW$188,102,FALSE),0)</f>
        <v>0</v>
      </c>
      <c r="LI129" s="19">
        <f>IFERROR(HLOOKUP(LI$1,'Nakladova matice_2018'!$A$1:$IW$188,102,FALSE),0)</f>
        <v>0</v>
      </c>
      <c r="LJ129" s="19">
        <f>IFERROR(HLOOKUP(LJ$1,'Nakladova matice_2018'!$A$1:$IW$188,102,FALSE),0)</f>
        <v>0</v>
      </c>
      <c r="LK129" s="19">
        <f>IFERROR(HLOOKUP(LK$1,'Nakladova matice_2018'!$A$1:$IW$188,102,FALSE),0)</f>
        <v>0</v>
      </c>
      <c r="LL129" s="19">
        <f>IFERROR(HLOOKUP(LL$1,'Nakladova matice_2018'!$A$1:$IW$188,102,FALSE),0)</f>
        <v>0</v>
      </c>
      <c r="LM129" s="19">
        <f>IFERROR(HLOOKUP(LM$1,'Nakladova matice_2018'!$A$1:$IW$188,102,FALSE),0)</f>
        <v>0</v>
      </c>
      <c r="LN129" s="19">
        <f>IFERROR(HLOOKUP(LN$1,'Nakladova matice_2018'!$A$1:$IW$188,102,FALSE),0)</f>
        <v>0</v>
      </c>
      <c r="LO129" s="19">
        <f>IFERROR(HLOOKUP(LO$1,'Nakladova matice_2018'!$A$1:$IW$188,102,FALSE),0)</f>
        <v>0</v>
      </c>
      <c r="LP129" s="19">
        <f>IFERROR(HLOOKUP(LP$1,'Nakladova matice_2018'!$A$1:$IW$188,102,FALSE),0)</f>
        <v>0</v>
      </c>
      <c r="LQ129" s="19">
        <f>IFERROR(HLOOKUP(LQ$1,'Nakladova matice_2018'!$A$1:$IW$188,102,FALSE),0)</f>
        <v>0</v>
      </c>
      <c r="LR129" s="19">
        <f>IFERROR(HLOOKUP(LR$1,'Nakladova matice_2018'!$A$1:$IW$188,102,FALSE),0)</f>
        <v>0</v>
      </c>
      <c r="LS129" s="19">
        <f>IFERROR(HLOOKUP(LS$1,'Nakladova matice_2018'!$A$1:$IW$188,102,FALSE),0)</f>
        <v>0</v>
      </c>
      <c r="LT129" s="19">
        <f>IFERROR(HLOOKUP(LT$1,'Nakladova matice_2018'!$A$1:$IW$188,102,FALSE),0)</f>
        <v>0</v>
      </c>
      <c r="LU129" s="19">
        <f>IFERROR(HLOOKUP(LU$1,'Nakladova matice_2018'!$A$1:$IW$188,102,FALSE),0)</f>
        <v>0</v>
      </c>
      <c r="LV129" s="19">
        <f>IFERROR(HLOOKUP(LV$1,'Nakladova matice_2018'!$A$1:$IW$188,102,FALSE),0)</f>
        <v>0</v>
      </c>
      <c r="LW129" s="19">
        <f>IFERROR(HLOOKUP(LW$1,'Nakladova matice_2018'!$A$1:$IW$188,102,FALSE),0)</f>
        <v>0</v>
      </c>
      <c r="LX129" s="19">
        <f>IFERROR(HLOOKUP(LX$1,'Nakladova matice_2018'!$A$1:$IW$188,102,FALSE),0)</f>
        <v>0</v>
      </c>
      <c r="LY129" s="19">
        <f>IFERROR(HLOOKUP(LY$1,'Nakladova matice_2018'!$A$1:$IW$188,102,FALSE),0)</f>
        <v>0</v>
      </c>
      <c r="LZ129" s="19">
        <f>IFERROR(HLOOKUP(LZ$1,'Nakladova matice_2018'!$A$1:$IW$188,102,FALSE),0)</f>
        <v>0</v>
      </c>
      <c r="MA129" s="19">
        <f>IFERROR(HLOOKUP(MA$1,'Nakladova matice_2018'!$A$1:$IW$188,102,FALSE),0)</f>
        <v>0</v>
      </c>
      <c r="MB129" s="19">
        <f>IFERROR(HLOOKUP(MB$1,'Nakladova matice_2018'!$A$1:$IW$188,102,FALSE),0)</f>
        <v>0</v>
      </c>
      <c r="MC129" s="19">
        <f>IFERROR(HLOOKUP(MC$1,'Nakladova matice_2018'!$A$1:$IW$188,102,FALSE),0)</f>
        <v>0</v>
      </c>
      <c r="MD129" s="19">
        <f>IFERROR(HLOOKUP(MD$1,'Nakladova matice_2018'!$A$1:$IW$188,102,FALSE),0)</f>
        <v>0</v>
      </c>
      <c r="ME129" s="19">
        <f>IFERROR(HLOOKUP(ME$1,'Nakladova matice_2018'!$A$1:$IW$188,102,FALSE),0)</f>
        <v>0</v>
      </c>
      <c r="MF129" s="19">
        <f>IFERROR(HLOOKUP(MF$1,'Nakladova matice_2018'!$A$1:$IW$188,102,FALSE),0)</f>
        <v>0</v>
      </c>
      <c r="MG129" s="19">
        <f>IFERROR(HLOOKUP(MG$1,'Nakladova matice_2018'!$A$1:$IW$188,102,FALSE),0)</f>
        <v>0</v>
      </c>
      <c r="MH129" s="19">
        <f>IFERROR(HLOOKUP(MH$1,'Nakladova matice_2018'!$A$1:$IW$188,102,FALSE),0)</f>
        <v>0</v>
      </c>
      <c r="MI129" s="19">
        <f>IFERROR(HLOOKUP(MI$1,'Nakladova matice_2018'!$A$1:$IW$188,102,FALSE),0)</f>
        <v>0</v>
      </c>
      <c r="MJ129" s="19">
        <f>IFERROR(HLOOKUP(MJ$1,'Nakladova matice_2018'!$A$1:$IW$188,102,FALSE),0)</f>
        <v>0</v>
      </c>
      <c r="MK129" s="19">
        <f>IFERROR(HLOOKUP(MK$1,'Nakladova matice_2018'!$A$1:$IW$188,102,FALSE),0)</f>
        <v>0</v>
      </c>
      <c r="ML129" s="19">
        <f>IFERROR(HLOOKUP(ML$1,'Nakladova matice_2018'!$A$1:$IW$188,102,FALSE),0)</f>
        <v>0</v>
      </c>
      <c r="MM129" s="19">
        <f>IFERROR(HLOOKUP(MM$1,'Nakladova matice_2018'!$A$1:$IW$188,102,FALSE),0)</f>
        <v>0</v>
      </c>
      <c r="MN129" s="19">
        <f>IFERROR(HLOOKUP(MN$1,'Nakladova matice_2018'!$A$1:$IW$188,102,FALSE),0)</f>
        <v>0</v>
      </c>
      <c r="MO129" s="20">
        <f t="shared" si="86"/>
        <v>8960</v>
      </c>
      <c r="MP129" s="20">
        <f>MO129-'Nakladova matice_2018'!IX102</f>
        <v>0</v>
      </c>
    </row>
    <row r="130" spans="1:354" x14ac:dyDescent="0.2">
      <c r="A130" s="27">
        <v>524019</v>
      </c>
      <c r="B130" s="21" t="s">
        <v>451</v>
      </c>
      <c r="C130" s="53">
        <v>1</v>
      </c>
      <c r="D130" s="19">
        <f>IFERROR(HLOOKUP(D$1,'Nakladova matice_2018'!$A$1:$IW$188,103,FALSE),0)</f>
        <v>0</v>
      </c>
      <c r="E130" s="19">
        <f>IFERROR(HLOOKUP(E$1,'Nakladova matice_2018'!$A$1:$IW$188,103,FALSE),0)</f>
        <v>0</v>
      </c>
      <c r="F130" s="19">
        <f>IFERROR(HLOOKUP(F$1,'Nakladova matice_2018'!$A$1:$IW$188,103,FALSE),0)</f>
        <v>0</v>
      </c>
      <c r="G130" s="19">
        <f>IFERROR(HLOOKUP(G$1,'Nakladova matice_2018'!$A$1:$IW$188,103,FALSE),0)</f>
        <v>0</v>
      </c>
      <c r="H130" s="19">
        <f>IFERROR(HLOOKUP(H$1,'Nakladova matice_2018'!$A$1:$IW$188,103,FALSE),0)</f>
        <v>0</v>
      </c>
      <c r="I130" s="19">
        <f>IFERROR(HLOOKUP(I$1,'Nakladova matice_2018'!$A$1:$IW$188,103,FALSE),0)</f>
        <v>0</v>
      </c>
      <c r="J130" s="19">
        <f>IFERROR(HLOOKUP(J$1,'Nakladova matice_2018'!$A$1:$IW$188,103,FALSE),0)</f>
        <v>0</v>
      </c>
      <c r="K130" s="19">
        <f>IFERROR(HLOOKUP(K$1,'Nakladova matice_2018'!$A$1:$IW$188,103,FALSE),0)</f>
        <v>0</v>
      </c>
      <c r="L130" s="19">
        <f>IFERROR(HLOOKUP(L$1,'Nakladova matice_2018'!$A$1:$IW$188,103,FALSE),0)</f>
        <v>0</v>
      </c>
      <c r="M130" s="19">
        <f>IFERROR(HLOOKUP(M$1,'Nakladova matice_2018'!$A$1:$IW$188,103,FALSE),0)</f>
        <v>0</v>
      </c>
      <c r="N130" s="19">
        <f>IFERROR(HLOOKUP(N$1,'Nakladova matice_2018'!$A$1:$IW$188,103,FALSE),0)</f>
        <v>0</v>
      </c>
      <c r="O130" s="19">
        <f>IFERROR(HLOOKUP(O$1,'Nakladova matice_2018'!$A$1:$IW$188,103,FALSE),0)</f>
        <v>0</v>
      </c>
      <c r="P130" s="19">
        <f>IFERROR(HLOOKUP(P$1,'Nakladova matice_2018'!$A$1:$IW$188,103,FALSE),0)</f>
        <v>0</v>
      </c>
      <c r="Q130" s="19">
        <f>IFERROR(HLOOKUP(Q$1,'Nakladova matice_2018'!$A$1:$IW$188,103,FALSE),0)</f>
        <v>0</v>
      </c>
      <c r="R130" s="19">
        <f>IFERROR(HLOOKUP(R$1,'Nakladova matice_2018'!$A$1:$IW$188,103,FALSE),0)</f>
        <v>0</v>
      </c>
      <c r="S130" s="19">
        <f>IFERROR(HLOOKUP(S$1,'Nakladova matice_2018'!$A$1:$IW$188,103,FALSE),0)</f>
        <v>-6713</v>
      </c>
      <c r="T130" s="19">
        <f>IFERROR(HLOOKUP(T$1,'Nakladova matice_2018'!$A$1:$IW$188,103,FALSE),0)</f>
        <v>0</v>
      </c>
      <c r="U130" s="19">
        <f>IFERROR(HLOOKUP(U$1,'Nakladova matice_2018'!$A$1:$IW$188,103,FALSE),0)</f>
        <v>0</v>
      </c>
      <c r="V130" s="19">
        <f>IFERROR(HLOOKUP(V$1,'Nakladova matice_2018'!$A$1:$IW$188,103,FALSE),0)</f>
        <v>0</v>
      </c>
      <c r="W130" s="19">
        <f>IFERROR(HLOOKUP(W$1,'Nakladova matice_2018'!$A$1:$IW$188,103,FALSE),0)</f>
        <v>0</v>
      </c>
      <c r="X130" s="19">
        <f>IFERROR(HLOOKUP(X$1,'Nakladova matice_2018'!$A$1:$IW$188,103,FALSE),0)</f>
        <v>0</v>
      </c>
      <c r="Y130" s="19">
        <f>IFERROR(HLOOKUP(Y$1,'Nakladova matice_2018'!$A$1:$IW$188,103,FALSE),0)</f>
        <v>0</v>
      </c>
      <c r="Z130" s="19">
        <f>IFERROR(HLOOKUP(Z$1,'Nakladova matice_2018'!$A$1:$IW$188,103,FALSE),0)</f>
        <v>0</v>
      </c>
      <c r="AA130" s="19">
        <f>IFERROR(HLOOKUP(AA$1,'Nakladova matice_2018'!$A$1:$IW$188,103,FALSE),0)</f>
        <v>0</v>
      </c>
      <c r="AB130" s="19">
        <f>IFERROR(HLOOKUP(AB$1,'Nakladova matice_2018'!$A$1:$IW$188,103,FALSE),0)</f>
        <v>0</v>
      </c>
      <c r="AC130" s="19">
        <f>IFERROR(HLOOKUP(AC$1,'Nakladova matice_2018'!$A$1:$IW$188,103,FALSE),0)</f>
        <v>0</v>
      </c>
      <c r="AD130" s="19">
        <f>IFERROR(HLOOKUP(AD$1,'Nakladova matice_2018'!$A$1:$IW$188,103,FALSE),0)</f>
        <v>0</v>
      </c>
      <c r="AE130" s="19">
        <f>IFERROR(HLOOKUP(AE$1,'Nakladova matice_2018'!$A$1:$IW$188,103,FALSE),0)</f>
        <v>0</v>
      </c>
      <c r="AF130" s="19">
        <f>IFERROR(HLOOKUP(AF$1,'Nakladova matice_2018'!$A$1:$IW$188,103,FALSE),0)</f>
        <v>0</v>
      </c>
      <c r="AG130" s="19">
        <f>IFERROR(HLOOKUP(AG$1,'Nakladova matice_2018'!$A$1:$IW$188,103,FALSE),0)</f>
        <v>0</v>
      </c>
      <c r="AH130" s="19">
        <f>IFERROR(HLOOKUP(AH$1,'Nakladova matice_2018'!$A$1:$IW$188,103,FALSE),0)</f>
        <v>0</v>
      </c>
      <c r="AI130" s="19">
        <f>IFERROR(HLOOKUP(AI$1,'Nakladova matice_2018'!$A$1:$IW$188,103,FALSE),0)</f>
        <v>0</v>
      </c>
      <c r="AJ130" s="19">
        <f>IFERROR(HLOOKUP(AJ$1,'Nakladova matice_2018'!$A$1:$IW$188,103,FALSE),0)</f>
        <v>0</v>
      </c>
      <c r="AK130" s="19">
        <f>IFERROR(HLOOKUP(AK$1,'Nakladova matice_2018'!$A$1:$IW$188,103,FALSE),0)</f>
        <v>0</v>
      </c>
      <c r="AL130" s="19">
        <f>IFERROR(HLOOKUP(AL$1,'Nakladova matice_2018'!$A$1:$IW$188,103,FALSE),0)</f>
        <v>0</v>
      </c>
      <c r="AM130" s="19">
        <f>IFERROR(HLOOKUP(AM$1,'Nakladova matice_2018'!$A$1:$IW$188,103,FALSE),0)</f>
        <v>0</v>
      </c>
      <c r="AN130" s="19">
        <f>IFERROR(HLOOKUP(AN$1,'Nakladova matice_2018'!$A$1:$IW$188,103,FALSE),0)</f>
        <v>0</v>
      </c>
      <c r="AO130" s="19">
        <f>IFERROR(HLOOKUP(AO$1,'Nakladova matice_2018'!$A$1:$IW$188,103,FALSE),0)</f>
        <v>0</v>
      </c>
      <c r="AP130" s="19">
        <f>IFERROR(HLOOKUP(AP$1,'Nakladova matice_2018'!$A$1:$IW$188,103,FALSE),0)</f>
        <v>0</v>
      </c>
      <c r="AQ130" s="19">
        <f>IFERROR(HLOOKUP(AQ$1,'Nakladova matice_2018'!$A$1:$IW$188,103,FALSE),0)</f>
        <v>0</v>
      </c>
      <c r="AR130" s="19">
        <f>IFERROR(HLOOKUP(AR$1,'Nakladova matice_2018'!$A$1:$IW$188,103,FALSE),0)</f>
        <v>0</v>
      </c>
      <c r="AS130" s="19">
        <f>IFERROR(HLOOKUP(AS$1,'Nakladova matice_2018'!$A$1:$IW$188,103,FALSE),0)</f>
        <v>0</v>
      </c>
      <c r="AT130" s="19">
        <f>IFERROR(HLOOKUP(AT$1,'Nakladova matice_2018'!$A$1:$IW$188,103,FALSE),0)</f>
        <v>0</v>
      </c>
      <c r="AU130" s="19">
        <f>IFERROR(HLOOKUP(AU$1,'Nakladova matice_2018'!$A$1:$IW$188,103,FALSE),0)</f>
        <v>0</v>
      </c>
      <c r="AV130" s="19">
        <f>IFERROR(HLOOKUP(AV$1,'Nakladova matice_2018'!$A$1:$IW$188,103,FALSE),0)</f>
        <v>0</v>
      </c>
      <c r="AW130" s="19">
        <f>IFERROR(HLOOKUP(AW$1,'Nakladova matice_2018'!$A$1:$IW$188,103,FALSE),0)</f>
        <v>0</v>
      </c>
      <c r="AX130" s="19">
        <f>IFERROR(HLOOKUP(AX$1,'Nakladova matice_2018'!$A$1:$IW$188,103,FALSE),0)</f>
        <v>0</v>
      </c>
      <c r="AY130" s="19">
        <f>IFERROR(HLOOKUP(AY$1,'Nakladova matice_2018'!$A$1:$IW$188,103,FALSE),0)</f>
        <v>0</v>
      </c>
      <c r="AZ130" s="19">
        <f>IFERROR(HLOOKUP(AZ$1,'Nakladova matice_2018'!$A$1:$IW$188,103,FALSE),0)</f>
        <v>0</v>
      </c>
      <c r="BA130" s="19">
        <f>IFERROR(HLOOKUP(BA$1,'Nakladova matice_2018'!$A$1:$IW$188,103,FALSE),0)</f>
        <v>-1029</v>
      </c>
      <c r="BB130" s="19">
        <f>IFERROR(HLOOKUP(BB$1,'Nakladova matice_2018'!$A$1:$IW$188,103,FALSE),0)</f>
        <v>0</v>
      </c>
      <c r="BC130" s="19">
        <f>IFERROR(HLOOKUP(BC$1,'Nakladova matice_2018'!$A$1:$IW$188,103,FALSE),0)</f>
        <v>0</v>
      </c>
      <c r="BD130" s="19">
        <f>IFERROR(HLOOKUP(BD$1,'Nakladova matice_2018'!$A$1:$IW$188,103,FALSE),0)</f>
        <v>0</v>
      </c>
      <c r="BE130" s="19">
        <f>IFERROR(HLOOKUP(BE$1,'Nakladova matice_2018'!$A$1:$IW$188,103,FALSE),0)</f>
        <v>0</v>
      </c>
      <c r="BF130" s="19">
        <f>IFERROR(HLOOKUP(BF$1,'Nakladova matice_2018'!$A$1:$IW$188,103,FALSE),0)</f>
        <v>0</v>
      </c>
      <c r="BG130" s="19">
        <f>IFERROR(HLOOKUP(BG$1,'Nakladova matice_2018'!$A$1:$IW$188,103,FALSE),0)</f>
        <v>0</v>
      </c>
      <c r="BH130" s="19">
        <f>IFERROR(HLOOKUP(BH$1,'Nakladova matice_2018'!$A$1:$IW$188,103,FALSE),0)</f>
        <v>0</v>
      </c>
      <c r="BI130" s="19">
        <f>IFERROR(HLOOKUP(BI$1,'Nakladova matice_2018'!$A$1:$IW$188,103,FALSE),0)</f>
        <v>0</v>
      </c>
      <c r="BJ130" s="19">
        <f>IFERROR(HLOOKUP(BJ$1,'Nakladova matice_2018'!$A$1:$IW$188,103,FALSE),0)</f>
        <v>0</v>
      </c>
      <c r="BK130" s="19">
        <f>IFERROR(HLOOKUP(BK$1,'Nakladova matice_2018'!$A$1:$IW$188,103,FALSE),0)</f>
        <v>0</v>
      </c>
      <c r="BL130" s="19">
        <f>IFERROR(HLOOKUP(BL$1,'Nakladova matice_2018'!$A$1:$IW$188,103,FALSE),0)</f>
        <v>0</v>
      </c>
      <c r="BM130" s="19">
        <f>IFERROR(HLOOKUP(BM$1,'Nakladova matice_2018'!$A$1:$IW$188,103,FALSE),0)</f>
        <v>0</v>
      </c>
      <c r="BN130" s="19">
        <f>IFERROR(HLOOKUP(BN$1,'Nakladova matice_2018'!$A$1:$IW$188,103,FALSE),0)</f>
        <v>0</v>
      </c>
      <c r="BO130" s="19">
        <f>IFERROR(HLOOKUP(BO$1,'Nakladova matice_2018'!$A$1:$IW$188,103,FALSE),0)</f>
        <v>0</v>
      </c>
      <c r="BP130" s="19">
        <f>IFERROR(HLOOKUP(BP$1,'Nakladova matice_2018'!$A$1:$IW$188,103,FALSE),0)</f>
        <v>0</v>
      </c>
      <c r="BQ130" s="19">
        <f>IFERROR(HLOOKUP(BQ$1,'Nakladova matice_2018'!$A$1:$IW$188,103,FALSE),0)</f>
        <v>0</v>
      </c>
      <c r="BR130" s="19">
        <f>IFERROR(HLOOKUP(BR$1,'Nakladova matice_2018'!$A$1:$IW$188,103,FALSE),0)</f>
        <v>0</v>
      </c>
      <c r="BS130" s="19">
        <f>IFERROR(HLOOKUP(BS$1,'Nakladova matice_2018'!$A$1:$IW$188,103,FALSE),0)</f>
        <v>0</v>
      </c>
      <c r="BT130" s="19">
        <f>IFERROR(HLOOKUP(BT$1,'Nakladova matice_2018'!$A$1:$IW$188,103,FALSE),0)</f>
        <v>1250</v>
      </c>
      <c r="BU130" s="19">
        <f>IFERROR(HLOOKUP(BU$1,'Nakladova matice_2018'!$A$1:$IW$188,103,FALSE),0)</f>
        <v>0</v>
      </c>
      <c r="BV130" s="19">
        <f>IFERROR(HLOOKUP(BV$1,'Nakladova matice_2018'!$A$1:$IW$188,103,FALSE),0)</f>
        <v>-3800</v>
      </c>
      <c r="BW130" s="19">
        <f>IFERROR(HLOOKUP(BW$1,'Nakladova matice_2018'!$A$1:$IW$188,103,FALSE),0)</f>
        <v>0</v>
      </c>
      <c r="BX130" s="19">
        <f>IFERROR(HLOOKUP(BX$1,'Nakladova matice_2018'!$A$1:$IW$188,103,FALSE),0)</f>
        <v>0</v>
      </c>
      <c r="BY130" s="19">
        <f>IFERROR(HLOOKUP(BY$1,'Nakladova matice_2018'!$A$1:$IW$188,103,FALSE),0)</f>
        <v>0</v>
      </c>
      <c r="BZ130" s="19">
        <f>IFERROR(HLOOKUP(BZ$1,'Nakladova matice_2018'!$A$1:$IW$188,103,FALSE),0)</f>
        <v>0</v>
      </c>
      <c r="CA130" s="19">
        <f>IFERROR(HLOOKUP(CA$1,'Nakladova matice_2018'!$A$1:$IW$188,103,FALSE),0)</f>
        <v>0</v>
      </c>
      <c r="CB130" s="19">
        <f>IFERROR(HLOOKUP(CB$1,'Nakladova matice_2018'!$A$1:$IW$188,103,FALSE),0)</f>
        <v>0</v>
      </c>
      <c r="CC130" s="19">
        <f>IFERROR(HLOOKUP(CC$1,'Nakladova matice_2018'!$A$1:$IW$188,103,FALSE),0)</f>
        <v>0</v>
      </c>
      <c r="CD130" s="19">
        <f>IFERROR(HLOOKUP(CD$1,'Nakladova matice_2018'!$A$1:$IW$188,103,FALSE),0)</f>
        <v>0</v>
      </c>
      <c r="CE130" s="19">
        <f>IFERROR(HLOOKUP(CE$1,'Nakladova matice_2018'!$A$1:$IW$188,103,FALSE),0)</f>
        <v>0</v>
      </c>
      <c r="CF130" s="19">
        <f>IFERROR(HLOOKUP(CF$1,'Nakladova matice_2018'!$A$1:$IW$188,103,FALSE),0)</f>
        <v>0</v>
      </c>
      <c r="CG130" s="19">
        <f>IFERROR(HLOOKUP(CG$1,'Nakladova matice_2018'!$A$1:$IW$188,103,FALSE),0)</f>
        <v>0</v>
      </c>
      <c r="CH130" s="19">
        <f>IFERROR(HLOOKUP(CH$1,'Nakladova matice_2018'!$A$1:$IW$188,103,FALSE),0)</f>
        <v>0</v>
      </c>
      <c r="CI130" s="19">
        <f>IFERROR(HLOOKUP(CI$1,'Nakladova matice_2018'!$A$1:$IW$188,103,FALSE),0)</f>
        <v>0</v>
      </c>
      <c r="CJ130" s="19">
        <f>IFERROR(HLOOKUP(CJ$1,'Nakladova matice_2018'!$A$1:$IW$188,103,FALSE),0)</f>
        <v>0</v>
      </c>
      <c r="CK130" s="19">
        <f>IFERROR(HLOOKUP(CK$1,'Nakladova matice_2018'!$A$1:$IW$188,103,FALSE),0)</f>
        <v>0</v>
      </c>
      <c r="CL130" s="19">
        <f>IFERROR(HLOOKUP(CL$1,'Nakladova matice_2018'!$A$1:$IW$188,103,FALSE),0)</f>
        <v>0</v>
      </c>
      <c r="CM130" s="19">
        <f>IFERROR(HLOOKUP(CM$1,'Nakladova matice_2018'!$A$1:$IW$188,103,FALSE),0)</f>
        <v>0</v>
      </c>
      <c r="CN130" s="19">
        <f>IFERROR(HLOOKUP(CN$1,'Nakladova matice_2018'!$A$1:$IW$188,103,FALSE),0)</f>
        <v>0</v>
      </c>
      <c r="CO130" s="19">
        <f>IFERROR(HLOOKUP(CO$1,'Nakladova matice_2018'!$A$1:$IW$188,103,FALSE),0)</f>
        <v>0</v>
      </c>
      <c r="CP130" s="19">
        <f>IFERROR(HLOOKUP(CP$1,'Nakladova matice_2018'!$A$1:$IW$188,103,FALSE),0)</f>
        <v>0</v>
      </c>
      <c r="CQ130" s="19">
        <f>IFERROR(HLOOKUP(CQ$1,'Nakladova matice_2018'!$A$1:$IW$188,103,FALSE),0)</f>
        <v>0</v>
      </c>
      <c r="CR130" s="19">
        <f>IFERROR(HLOOKUP(CR$1,'Nakladova matice_2018'!$A$1:$IW$188,103,FALSE),0)</f>
        <v>0</v>
      </c>
      <c r="CS130" s="19">
        <f>IFERROR(HLOOKUP(CS$1,'Nakladova matice_2018'!$A$1:$IW$188,103,FALSE),0)</f>
        <v>0</v>
      </c>
      <c r="CT130" s="19">
        <f>IFERROR(HLOOKUP(CT$1,'Nakladova matice_2018'!$A$1:$IW$188,103,FALSE),0)</f>
        <v>0</v>
      </c>
      <c r="CU130" s="19">
        <f>IFERROR(HLOOKUP(CU$1,'Nakladova matice_2018'!$A$1:$IW$188,103,FALSE),0)</f>
        <v>0</v>
      </c>
      <c r="CV130" s="19">
        <f>IFERROR(HLOOKUP(CV$1,'Nakladova matice_2018'!$A$1:$IW$188,103,FALSE),0)</f>
        <v>0</v>
      </c>
      <c r="CW130" s="19">
        <f>IFERROR(HLOOKUP(CW$1,'Nakladova matice_2018'!$A$1:$IW$188,103,FALSE),0)</f>
        <v>0</v>
      </c>
      <c r="CX130" s="19">
        <f>IFERROR(HLOOKUP(CX$1,'Nakladova matice_2018'!$A$1:$IW$188,103,FALSE),0)</f>
        <v>0</v>
      </c>
      <c r="CY130" s="19">
        <f>IFERROR(HLOOKUP(CY$1,'Nakladova matice_2018'!$A$1:$IW$188,103,FALSE),0)</f>
        <v>0</v>
      </c>
      <c r="CZ130" s="19">
        <f>IFERROR(HLOOKUP(CZ$1,'Nakladova matice_2018'!$A$1:$IW$188,103,FALSE),0)</f>
        <v>0</v>
      </c>
      <c r="DA130" s="19">
        <f>IFERROR(HLOOKUP(DA$1,'Nakladova matice_2018'!$A$1:$IW$188,103,FALSE),0)</f>
        <v>0</v>
      </c>
      <c r="DB130" s="19">
        <f>IFERROR(HLOOKUP(DB$1,'Nakladova matice_2018'!$A$1:$IW$188,103,FALSE),0)</f>
        <v>0</v>
      </c>
      <c r="DC130" s="19">
        <f>IFERROR(HLOOKUP(DC$1,'Nakladova matice_2018'!$A$1:$IW$188,103,FALSE),0)</f>
        <v>0</v>
      </c>
      <c r="DD130" s="19">
        <f>IFERROR(HLOOKUP(DD$1,'Nakladova matice_2018'!$A$1:$IW$188,103,FALSE),0)</f>
        <v>0</v>
      </c>
      <c r="DE130" s="19">
        <f>IFERROR(HLOOKUP(DE$1,'Nakladova matice_2018'!$A$1:$IW$188,103,FALSE),0)</f>
        <v>0</v>
      </c>
      <c r="DF130" s="19">
        <f>IFERROR(HLOOKUP(DF$1,'Nakladova matice_2018'!$A$1:$IW$188,103,FALSE),0)</f>
        <v>0</v>
      </c>
      <c r="DG130" s="19">
        <f>IFERROR(HLOOKUP(DG$1,'Nakladova matice_2018'!$A$1:$IW$188,103,FALSE),0)</f>
        <v>0</v>
      </c>
      <c r="DH130" s="19">
        <f>IFERROR(HLOOKUP(DH$1,'Nakladova matice_2018'!$A$1:$IW$188,103,FALSE),0)</f>
        <v>0</v>
      </c>
      <c r="DI130" s="19">
        <f>IFERROR(HLOOKUP(DI$1,'Nakladova matice_2018'!$A$1:$IW$188,103,FALSE),0)</f>
        <v>0</v>
      </c>
      <c r="DJ130" s="19">
        <f>IFERROR(HLOOKUP(DJ$1,'Nakladova matice_2018'!$A$1:$IW$188,103,FALSE),0)</f>
        <v>0</v>
      </c>
      <c r="DK130" s="19">
        <f>IFERROR(HLOOKUP(DK$1,'Nakladova matice_2018'!$A$1:$IW$188,103,FALSE),0)</f>
        <v>0</v>
      </c>
      <c r="DL130" s="19">
        <f>IFERROR(HLOOKUP(DL$1,'Nakladova matice_2018'!$A$1:$IW$188,103,FALSE),0)</f>
        <v>-9565</v>
      </c>
      <c r="DM130" s="19">
        <f>IFERROR(HLOOKUP(DM$1,'Nakladova matice_2018'!$A$1:$IW$188,103,FALSE),0)</f>
        <v>0</v>
      </c>
      <c r="DN130" s="19">
        <f>IFERROR(HLOOKUP(DN$1,'Nakladova matice_2018'!$A$1:$IW$188,103,FALSE),0)</f>
        <v>0</v>
      </c>
      <c r="DO130" s="19">
        <f>IFERROR(HLOOKUP(DO$1,'Nakladova matice_2018'!$A$1:$IW$188,103,FALSE),0)</f>
        <v>0</v>
      </c>
      <c r="DP130" s="19">
        <f>IFERROR(HLOOKUP(DP$1,'Nakladova matice_2018'!$A$1:$IW$188,103,FALSE),0)</f>
        <v>0</v>
      </c>
      <c r="DQ130" s="19">
        <f>IFERROR(HLOOKUP(DQ$1,'Nakladova matice_2018'!$A$1:$IW$188,103,FALSE),0)</f>
        <v>0</v>
      </c>
      <c r="DR130" s="19">
        <f>IFERROR(HLOOKUP(DR$1,'Nakladova matice_2018'!$A$1:$IW$188,103,FALSE),0)</f>
        <v>0</v>
      </c>
      <c r="DS130" s="19">
        <f>IFERROR(HLOOKUP(DS$1,'Nakladova matice_2018'!$A$1:$IW$188,103,FALSE),0)</f>
        <v>0</v>
      </c>
      <c r="DT130" s="19">
        <f>IFERROR(HLOOKUP(DT$1,'Nakladova matice_2018'!$A$1:$IW$188,103,FALSE),0)</f>
        <v>0</v>
      </c>
      <c r="DU130" s="19">
        <f>IFERROR(HLOOKUP(DU$1,'Nakladova matice_2018'!$A$1:$IW$188,103,FALSE),0)</f>
        <v>0</v>
      </c>
      <c r="DV130" s="19">
        <f>IFERROR(HLOOKUP(DV$1,'Nakladova matice_2018'!$A$1:$IW$188,103,FALSE),0)</f>
        <v>0</v>
      </c>
      <c r="DW130" s="19">
        <f>IFERROR(HLOOKUP(DW$1,'Nakladova matice_2018'!$A$1:$IW$188,103,FALSE),0)</f>
        <v>0</v>
      </c>
      <c r="DX130" s="19">
        <f>IFERROR(HLOOKUP(DX$1,'Nakladova matice_2018'!$A$1:$IW$188,103,FALSE),0)</f>
        <v>0</v>
      </c>
      <c r="DY130" s="19">
        <f>IFERROR(HLOOKUP(DY$1,'Nakladova matice_2018'!$A$1:$IW$188,103,FALSE),0)</f>
        <v>0</v>
      </c>
      <c r="DZ130" s="19">
        <f>IFERROR(HLOOKUP(DZ$1,'Nakladova matice_2018'!$A$1:$IW$188,103,FALSE),0)</f>
        <v>0</v>
      </c>
      <c r="EA130" s="19">
        <f>IFERROR(HLOOKUP(EA$1,'Nakladova matice_2018'!$A$1:$IW$188,103,FALSE),0)</f>
        <v>0</v>
      </c>
      <c r="EB130" s="19">
        <f>IFERROR(HLOOKUP(EB$1,'Nakladova matice_2018'!$A$1:$IW$188,103,FALSE),0)</f>
        <v>0</v>
      </c>
      <c r="EC130" s="19">
        <f>IFERROR(HLOOKUP(EC$1,'Nakladova matice_2018'!$A$1:$IW$188,103,FALSE),0)</f>
        <v>0</v>
      </c>
      <c r="ED130" s="19">
        <f>IFERROR(HLOOKUP(ED$1,'Nakladova matice_2018'!$A$1:$IW$188,103,FALSE),0)</f>
        <v>0</v>
      </c>
      <c r="EE130" s="19">
        <f>IFERROR(HLOOKUP(EE$1,'Nakladova matice_2018'!$A$1:$IW$188,103,FALSE),0)</f>
        <v>0</v>
      </c>
      <c r="EF130" s="19">
        <f>IFERROR(HLOOKUP(EF$1,'Nakladova matice_2018'!$A$1:$IW$188,103,FALSE),0)</f>
        <v>0</v>
      </c>
      <c r="EG130" s="19">
        <f>IFERROR(HLOOKUP(EG$1,'Nakladova matice_2018'!$A$1:$IW$188,103,FALSE),0)</f>
        <v>0</v>
      </c>
      <c r="EH130" s="19">
        <f>IFERROR(HLOOKUP(EH$1,'Nakladova matice_2018'!$A$1:$IW$188,103,FALSE),0)</f>
        <v>0</v>
      </c>
      <c r="EI130" s="19">
        <f>IFERROR(HLOOKUP(EI$1,'Nakladova matice_2018'!$A$1:$IW$188,103,FALSE),0)</f>
        <v>0</v>
      </c>
      <c r="EJ130" s="19">
        <f>IFERROR(HLOOKUP(EJ$1,'Nakladova matice_2018'!$A$1:$IW$188,103,FALSE),0)</f>
        <v>0</v>
      </c>
      <c r="EK130" s="19">
        <f>IFERROR(HLOOKUP(EK$1,'Nakladova matice_2018'!$A$1:$IW$188,103,FALSE),0)</f>
        <v>0</v>
      </c>
      <c r="EL130" s="19">
        <f>IFERROR(HLOOKUP(EL$1,'Nakladova matice_2018'!$A$1:$IW$188,103,FALSE),0)</f>
        <v>0</v>
      </c>
      <c r="EM130" s="19">
        <f>IFERROR(HLOOKUP(EM$1,'Nakladova matice_2018'!$A$1:$IW$188,103,FALSE),0)</f>
        <v>0</v>
      </c>
      <c r="EN130" s="19">
        <f>IFERROR(HLOOKUP(EN$1,'Nakladova matice_2018'!$A$1:$IW$188,103,FALSE),0)</f>
        <v>0</v>
      </c>
      <c r="EO130" s="19">
        <f>IFERROR(HLOOKUP(EO$1,'Nakladova matice_2018'!$A$1:$IW$188,103,FALSE),0)</f>
        <v>0</v>
      </c>
      <c r="EP130" s="19">
        <f>IFERROR(HLOOKUP(EP$1,'Nakladova matice_2018'!$A$1:$IW$188,103,FALSE),0)</f>
        <v>0</v>
      </c>
      <c r="EQ130" s="19">
        <f>IFERROR(HLOOKUP(EQ$1,'Nakladova matice_2018'!$A$1:$IW$188,103,FALSE),0)</f>
        <v>0</v>
      </c>
      <c r="ER130" s="19">
        <f>IFERROR(HLOOKUP(ER$1,'Nakladova matice_2018'!$A$1:$IW$188,103,FALSE),0)</f>
        <v>0</v>
      </c>
      <c r="ES130" s="19">
        <f>IFERROR(HLOOKUP(ES$1,'Nakladova matice_2018'!$A$1:$IW$188,103,FALSE),0)</f>
        <v>0</v>
      </c>
      <c r="ET130" s="19">
        <f>IFERROR(HLOOKUP(ET$1,'Nakladova matice_2018'!$A$1:$IW$188,103,FALSE),0)</f>
        <v>0</v>
      </c>
      <c r="EU130" s="19">
        <f>IFERROR(HLOOKUP(EU$1,'Nakladova matice_2018'!$A$1:$IW$188,103,FALSE),0)</f>
        <v>0</v>
      </c>
      <c r="EV130" s="19">
        <f>IFERROR(HLOOKUP(EV$1,'Nakladova matice_2018'!$A$1:$IW$188,103,FALSE),0)</f>
        <v>0</v>
      </c>
      <c r="EW130" s="19">
        <f>IFERROR(HLOOKUP(EW$1,'Nakladova matice_2018'!$A$1:$IW$188,103,FALSE),0)</f>
        <v>0</v>
      </c>
      <c r="EX130" s="19">
        <f>IFERROR(HLOOKUP(EX$1,'Nakladova matice_2018'!$A$1:$IW$188,103,FALSE),0)</f>
        <v>0</v>
      </c>
      <c r="EY130" s="19">
        <f>IFERROR(HLOOKUP(EY$1,'Nakladova matice_2018'!$A$1:$IW$188,103,FALSE),0)</f>
        <v>0</v>
      </c>
      <c r="EZ130" s="19">
        <f>IFERROR(HLOOKUP(EZ$1,'Nakladova matice_2018'!$A$1:$IW$188,103,FALSE),0)</f>
        <v>0</v>
      </c>
      <c r="FA130" s="19">
        <f>IFERROR(HLOOKUP(FA$1,'Nakladova matice_2018'!$A$1:$IW$188,103,FALSE),0)</f>
        <v>0</v>
      </c>
      <c r="FB130" s="19">
        <f>IFERROR(HLOOKUP(FB$1,'Nakladova matice_2018'!$A$1:$IW$188,103,FALSE),0)</f>
        <v>0</v>
      </c>
      <c r="FC130" s="19">
        <f>IFERROR(HLOOKUP(FC$1,'Nakladova matice_2018'!$A$1:$IW$188,103,FALSE),0)</f>
        <v>0</v>
      </c>
      <c r="FD130" s="19">
        <f>IFERROR(HLOOKUP(FD$1,'Nakladova matice_2018'!$A$1:$IW$188,103,FALSE),0)</f>
        <v>0</v>
      </c>
      <c r="FE130" s="19">
        <f>IFERROR(HLOOKUP(FE$1,'Nakladova matice_2018'!$A$1:$IW$188,103,FALSE),0)</f>
        <v>0</v>
      </c>
      <c r="FF130" s="19">
        <f>IFERROR(HLOOKUP(FF$1,'Nakladova matice_2018'!$A$1:$IW$188,103,FALSE),0)</f>
        <v>0</v>
      </c>
      <c r="FG130" s="19">
        <f>IFERROR(HLOOKUP(FG$1,'Nakladova matice_2018'!$A$1:$IW$188,103,FALSE),0)</f>
        <v>0</v>
      </c>
      <c r="FH130" s="19">
        <f>IFERROR(HLOOKUP(FH$1,'Nakladova matice_2018'!$A$1:$IW$188,103,FALSE),0)</f>
        <v>0</v>
      </c>
      <c r="FI130" s="19">
        <f>IFERROR(HLOOKUP(FI$1,'Nakladova matice_2018'!$A$1:$IW$188,103,FALSE),0)</f>
        <v>0</v>
      </c>
      <c r="FJ130" s="19">
        <f>IFERROR(HLOOKUP(FJ$1,'Nakladova matice_2018'!$A$1:$IW$188,103,FALSE),0)</f>
        <v>0</v>
      </c>
      <c r="FK130" s="19">
        <f>IFERROR(HLOOKUP(FK$1,'Nakladova matice_2018'!$A$1:$IW$188,103,FALSE),0)</f>
        <v>0</v>
      </c>
      <c r="FL130" s="19">
        <f>IFERROR(HLOOKUP(FL$1,'Nakladova matice_2018'!$A$1:$IW$188,103,FALSE),0)</f>
        <v>0</v>
      </c>
      <c r="FM130" s="19">
        <f>IFERROR(HLOOKUP(FM$1,'Nakladova matice_2018'!$A$1:$IW$188,103,FALSE),0)</f>
        <v>0</v>
      </c>
      <c r="FN130" s="19">
        <f>IFERROR(HLOOKUP(FN$1,'Nakladova matice_2018'!$A$1:$IW$188,103,FALSE),0)</f>
        <v>0</v>
      </c>
      <c r="FO130" s="19">
        <f>IFERROR(HLOOKUP(FO$1,'Nakladova matice_2018'!$A$1:$IW$188,103,FALSE),0)</f>
        <v>0</v>
      </c>
      <c r="FP130" s="19">
        <f>IFERROR(HLOOKUP(FP$1,'Nakladova matice_2018'!$A$1:$IW$188,103,FALSE),0)</f>
        <v>0</v>
      </c>
      <c r="FQ130" s="19">
        <f>IFERROR(HLOOKUP(FQ$1,'Nakladova matice_2018'!$A$1:$IW$188,103,FALSE),0)</f>
        <v>0</v>
      </c>
      <c r="FR130" s="19">
        <f>IFERROR(HLOOKUP(FR$1,'Nakladova matice_2018'!$A$1:$IW$188,103,FALSE),0)</f>
        <v>0</v>
      </c>
      <c r="FS130" s="19">
        <f>IFERROR(HLOOKUP(FS$1,'Nakladova matice_2018'!$A$1:$IW$188,103,FALSE),0)</f>
        <v>0</v>
      </c>
      <c r="FT130" s="19">
        <f>IFERROR(HLOOKUP(FT$1,'Nakladova matice_2018'!$A$1:$IW$188,103,FALSE),0)</f>
        <v>-5925</v>
      </c>
      <c r="FU130" s="19">
        <f>IFERROR(HLOOKUP(FU$1,'Nakladova matice_2018'!$A$1:$IW$188,103,FALSE),0)</f>
        <v>0</v>
      </c>
      <c r="FV130" s="19">
        <f>IFERROR(HLOOKUP(FV$1,'Nakladova matice_2018'!$A$1:$IW$188,103,FALSE),0)</f>
        <v>0</v>
      </c>
      <c r="FW130" s="19">
        <f>IFERROR(HLOOKUP(FW$1,'Nakladova matice_2018'!$A$1:$IW$188,103,FALSE),0)</f>
        <v>0</v>
      </c>
      <c r="FX130" s="19">
        <f>IFERROR(HLOOKUP(FX$1,'Nakladova matice_2018'!$A$1:$IW$188,103,FALSE),0)</f>
        <v>-18214</v>
      </c>
      <c r="FY130" s="19">
        <f>IFERROR(HLOOKUP(FY$1,'Nakladova matice_2018'!$A$1:$IW$188,103,FALSE),0)</f>
        <v>0</v>
      </c>
      <c r="FZ130" s="19">
        <f>IFERROR(HLOOKUP(FZ$1,'Nakladova matice_2018'!$A$1:$IW$188,103,FALSE),0)</f>
        <v>0</v>
      </c>
      <c r="GA130" s="19">
        <f>IFERROR(HLOOKUP(GA$1,'Nakladova matice_2018'!$A$1:$IW$188,103,FALSE),0)</f>
        <v>78058</v>
      </c>
      <c r="GB130" s="19">
        <f>IFERROR(HLOOKUP(GB$1,'Nakladova matice_2018'!$A$1:$IW$188,103,FALSE),0)</f>
        <v>-9175</v>
      </c>
      <c r="GC130" s="19">
        <f>IFERROR(HLOOKUP(GC$1,'Nakladova matice_2018'!$A$1:$IW$188,103,FALSE),0)</f>
        <v>0</v>
      </c>
      <c r="GD130" s="19">
        <f>IFERROR(HLOOKUP(GD$1,'Nakladova matice_2018'!$A$1:$IW$188,103,FALSE),0)</f>
        <v>0</v>
      </c>
      <c r="GE130" s="19">
        <f>IFERROR(HLOOKUP(GE$1,'Nakladova matice_2018'!$A$1:$IW$188,103,FALSE),0)</f>
        <v>0</v>
      </c>
      <c r="GF130" s="19">
        <f>IFERROR(HLOOKUP(GF$1,'Nakladova matice_2018'!$A$1:$IW$188,103,FALSE),0)</f>
        <v>0</v>
      </c>
      <c r="GG130" s="19">
        <f>IFERROR(HLOOKUP(GG$1,'Nakladova matice_2018'!$A$1:$IW$188,103,FALSE),0)</f>
        <v>0</v>
      </c>
      <c r="GH130" s="19">
        <f>IFERROR(HLOOKUP(GH$1,'Nakladova matice_2018'!$A$1:$IW$188,103,FALSE),0)</f>
        <v>0</v>
      </c>
      <c r="GI130" s="19">
        <f>IFERROR(HLOOKUP(GI$1,'Nakladova matice_2018'!$A$1:$IW$188,103,FALSE),0)</f>
        <v>0</v>
      </c>
      <c r="GJ130" s="19">
        <f>IFERROR(HLOOKUP(GJ$1,'Nakladova matice_2018'!$A$1:$IW$188,103,FALSE),0)</f>
        <v>0</v>
      </c>
      <c r="GK130" s="19">
        <f>IFERROR(HLOOKUP(GK$1,'Nakladova matice_2018'!$A$1:$IW$188,103,FALSE),0)</f>
        <v>0</v>
      </c>
      <c r="GL130" s="19">
        <f>IFERROR(HLOOKUP(GL$1,'Nakladova matice_2018'!$A$1:$IW$188,103,FALSE),0)</f>
        <v>0</v>
      </c>
      <c r="GM130" s="19">
        <f>IFERROR(HLOOKUP(GM$1,'Nakladova matice_2018'!$A$1:$IW$188,103,FALSE),0)</f>
        <v>0</v>
      </c>
      <c r="GN130" s="19">
        <f>IFERROR(HLOOKUP(GN$1,'Nakladova matice_2018'!$A$1:$IW$188,103,FALSE),0)</f>
        <v>0</v>
      </c>
      <c r="GO130" s="19">
        <f>IFERROR(HLOOKUP(GO$1,'Nakladova matice_2018'!$A$1:$IW$188,103,FALSE),0)</f>
        <v>0</v>
      </c>
      <c r="GP130" s="19">
        <f>IFERROR(HLOOKUP(GP$1,'Nakladova matice_2018'!$A$1:$IW$188,103,FALSE),0)</f>
        <v>0</v>
      </c>
      <c r="GQ130" s="19">
        <f>IFERROR(HLOOKUP(GQ$1,'Nakladova matice_2018'!$A$1:$IW$188,103,FALSE),0)</f>
        <v>0</v>
      </c>
      <c r="GR130" s="19">
        <f>IFERROR(HLOOKUP(GR$1,'Nakladova matice_2018'!$A$1:$IW$188,103,FALSE),0)</f>
        <v>0</v>
      </c>
      <c r="GS130" s="19">
        <f>IFERROR(HLOOKUP(GS$1,'Nakladova matice_2018'!$A$1:$IW$188,103,FALSE),0)</f>
        <v>0</v>
      </c>
      <c r="GT130" s="19">
        <f>IFERROR(HLOOKUP(GT$1,'Nakladova matice_2018'!$A$1:$IW$188,103,FALSE),0)</f>
        <v>0</v>
      </c>
      <c r="GU130" s="19">
        <f>IFERROR(HLOOKUP(GU$1,'Nakladova matice_2018'!$A$1:$IW$188,103,FALSE),0)</f>
        <v>0</v>
      </c>
      <c r="GV130" s="19">
        <f>IFERROR(HLOOKUP(GV$1,'Nakladova matice_2018'!$A$1:$IW$188,103,FALSE),0)</f>
        <v>0</v>
      </c>
      <c r="GW130" s="19">
        <f>IFERROR(HLOOKUP(GW$1,'Nakladova matice_2018'!$A$1:$IW$188,103,FALSE),0)</f>
        <v>0</v>
      </c>
      <c r="GX130" s="19">
        <f>IFERROR(HLOOKUP(GX$1,'Nakladova matice_2018'!$A$1:$IW$188,103,FALSE),0)</f>
        <v>0</v>
      </c>
      <c r="GY130" s="19">
        <f>IFERROR(HLOOKUP(GY$1,'Nakladova matice_2018'!$A$1:$IW$188,103,FALSE),0)</f>
        <v>0</v>
      </c>
      <c r="GZ130" s="19">
        <f>IFERROR(HLOOKUP(GZ$1,'Nakladova matice_2018'!$A$1:$IW$188,103,FALSE),0)</f>
        <v>0</v>
      </c>
      <c r="HA130" s="19">
        <f>IFERROR(HLOOKUP(HA$1,'Nakladova matice_2018'!$A$1:$IW$188,103,FALSE),0)</f>
        <v>0</v>
      </c>
      <c r="HB130" s="19">
        <f>IFERROR(HLOOKUP(HB$1,'Nakladova matice_2018'!$A$1:$IW$188,103,FALSE),0)</f>
        <v>0</v>
      </c>
      <c r="HC130" s="19">
        <f>IFERROR(HLOOKUP(HC$1,'Nakladova matice_2018'!$A$1:$IW$188,103,FALSE),0)</f>
        <v>0</v>
      </c>
      <c r="HD130" s="19">
        <f>IFERROR(HLOOKUP(HD$1,'Nakladova matice_2018'!$A$1:$IW$188,103,FALSE),0)</f>
        <v>0</v>
      </c>
      <c r="HE130" s="19">
        <f>IFERROR(HLOOKUP(HE$1,'Nakladova matice_2018'!$A$1:$IW$188,103,FALSE),0)</f>
        <v>0</v>
      </c>
      <c r="HF130" s="19">
        <f>IFERROR(HLOOKUP(HF$1,'Nakladova matice_2018'!$A$1:$IW$188,103,FALSE),0)</f>
        <v>0</v>
      </c>
      <c r="HG130" s="19">
        <f>IFERROR(HLOOKUP(HG$1,'Nakladova matice_2018'!$A$1:$IW$188,103,FALSE),0)</f>
        <v>0</v>
      </c>
      <c r="HH130" s="19">
        <f>IFERROR(HLOOKUP(HH$1,'Nakladova matice_2018'!$A$1:$IW$188,103,FALSE),0)</f>
        <v>0</v>
      </c>
      <c r="HI130" s="19">
        <f>IFERROR(HLOOKUP(HI$1,'Nakladova matice_2018'!$A$1:$IW$188,103,FALSE),0)</f>
        <v>0</v>
      </c>
      <c r="HJ130" s="19">
        <f>IFERROR(HLOOKUP(HJ$1,'Nakladova matice_2018'!$A$1:$IW$188,103,FALSE),0)</f>
        <v>0</v>
      </c>
      <c r="HK130" s="19">
        <f>IFERROR(HLOOKUP(HK$1,'Nakladova matice_2018'!$A$1:$IW$188,103,FALSE),0)</f>
        <v>0</v>
      </c>
      <c r="HL130" s="19">
        <f>IFERROR(HLOOKUP(HL$1,'Nakladova matice_2018'!$A$1:$IW$188,103,FALSE),0)</f>
        <v>0</v>
      </c>
      <c r="HM130" s="19">
        <f>IFERROR(HLOOKUP(HM$1,'Nakladova matice_2018'!$A$1:$IW$188,103,FALSE),0)</f>
        <v>0</v>
      </c>
      <c r="HN130" s="19">
        <f>IFERROR(HLOOKUP(HN$1,'Nakladova matice_2018'!$A$1:$IW$188,103,FALSE),0)</f>
        <v>0</v>
      </c>
      <c r="HO130" s="19">
        <f>IFERROR(HLOOKUP(HO$1,'Nakladova matice_2018'!$A$1:$IW$188,103,FALSE),0)</f>
        <v>0</v>
      </c>
      <c r="HP130" s="19">
        <f>IFERROR(HLOOKUP(HP$1,'Nakladova matice_2018'!$A$1:$IW$188,103,FALSE),0)</f>
        <v>0</v>
      </c>
      <c r="HQ130" s="19">
        <f>IFERROR(HLOOKUP(HQ$1,'Nakladova matice_2018'!$A$1:$IW$188,103,FALSE),0)</f>
        <v>0</v>
      </c>
      <c r="HR130" s="19">
        <f>IFERROR(HLOOKUP(HR$1,'Nakladova matice_2018'!$A$1:$IW$188,103,FALSE),0)</f>
        <v>0</v>
      </c>
      <c r="HS130" s="19">
        <f>IFERROR(HLOOKUP(HS$1,'Nakladova matice_2018'!$A$1:$IW$188,103,FALSE),0)</f>
        <v>0</v>
      </c>
      <c r="HT130" s="19">
        <f>IFERROR(HLOOKUP(HT$1,'Nakladova matice_2018'!$A$1:$IW$188,103,FALSE),0)</f>
        <v>0</v>
      </c>
      <c r="HU130" s="19">
        <f>IFERROR(HLOOKUP(HU$1,'Nakladova matice_2018'!$A$1:$IW$188,103,FALSE),0)</f>
        <v>0</v>
      </c>
      <c r="HV130" s="19">
        <f>IFERROR(HLOOKUP(HV$1,'Nakladova matice_2018'!$A$1:$IW$188,103,FALSE),0)</f>
        <v>0</v>
      </c>
      <c r="HW130" s="19">
        <f>IFERROR(HLOOKUP(HW$1,'Nakladova matice_2018'!$A$1:$IW$188,103,FALSE),0)</f>
        <v>0</v>
      </c>
      <c r="HX130" s="19">
        <f>IFERROR(HLOOKUP(HX$1,'Nakladova matice_2018'!$A$1:$IW$188,103,FALSE),0)</f>
        <v>0</v>
      </c>
      <c r="HY130" s="19">
        <f>IFERROR(HLOOKUP(HY$1,'Nakladova matice_2018'!$A$1:$IW$188,103,FALSE),0)</f>
        <v>0</v>
      </c>
      <c r="HZ130" s="19">
        <f>IFERROR(HLOOKUP(HZ$1,'Nakladova matice_2018'!$A$1:$IW$188,103,FALSE),0)</f>
        <v>0</v>
      </c>
      <c r="IA130" s="19">
        <f>IFERROR(HLOOKUP(IA$1,'Nakladova matice_2018'!$A$1:$IW$188,103,FALSE),0)</f>
        <v>0</v>
      </c>
      <c r="IB130" s="19">
        <f>IFERROR(HLOOKUP(IB$1,'Nakladova matice_2018'!$A$1:$IW$188,103,FALSE),0)</f>
        <v>0</v>
      </c>
      <c r="IC130" s="19">
        <f>IFERROR(HLOOKUP(IC$1,'Nakladova matice_2018'!$A$1:$IW$188,103,FALSE),0)</f>
        <v>0</v>
      </c>
      <c r="ID130" s="19">
        <f>IFERROR(HLOOKUP(ID$1,'Nakladova matice_2018'!$A$1:$IW$188,103,FALSE),0)</f>
        <v>0</v>
      </c>
      <c r="IE130" s="19">
        <f>IFERROR(HLOOKUP(IE$1,'Nakladova matice_2018'!$A$1:$IW$188,103,FALSE),0)</f>
        <v>0</v>
      </c>
      <c r="IF130" s="19">
        <f>IFERROR(HLOOKUP(IF$1,'Nakladova matice_2018'!$A$1:$IW$188,103,FALSE),0)</f>
        <v>0</v>
      </c>
      <c r="IG130" s="19">
        <f>IFERROR(HLOOKUP(IG$1,'Nakladova matice_2018'!$A$1:$IW$188,103,FALSE),0)</f>
        <v>0</v>
      </c>
      <c r="IH130" s="19">
        <f>IFERROR(HLOOKUP(IH$1,'Nakladova matice_2018'!$A$1:$IW$188,103,FALSE),0)</f>
        <v>0</v>
      </c>
      <c r="II130" s="19">
        <f>IFERROR(HLOOKUP(II$1,'Nakladova matice_2018'!$A$1:$IW$188,103,FALSE),0)</f>
        <v>0</v>
      </c>
      <c r="IJ130" s="19">
        <f>IFERROR(HLOOKUP(IJ$1,'Nakladova matice_2018'!$A$1:$IW$188,103,FALSE),0)</f>
        <v>0</v>
      </c>
      <c r="IK130" s="19">
        <f>IFERROR(HLOOKUP(IK$1,'Nakladova matice_2018'!$A$1:$IW$188,103,FALSE),0)</f>
        <v>0</v>
      </c>
      <c r="IL130" s="19">
        <f>IFERROR(HLOOKUP(IL$1,'Nakladova matice_2018'!$A$1:$IW$188,103,FALSE),0)</f>
        <v>0</v>
      </c>
      <c r="IM130" s="19">
        <f>IFERROR(HLOOKUP(IM$1,'Nakladova matice_2018'!$A$1:$IW$188,103,FALSE),0)</f>
        <v>0</v>
      </c>
      <c r="IN130" s="19">
        <f>IFERROR(HLOOKUP(IN$1,'Nakladova matice_2018'!$A$1:$IW$188,103,FALSE),0)</f>
        <v>0</v>
      </c>
      <c r="IO130" s="19">
        <f>IFERROR(HLOOKUP(IO$1,'Nakladova matice_2018'!$A$1:$IW$188,103,FALSE),0)</f>
        <v>0</v>
      </c>
      <c r="IP130" s="19">
        <f>IFERROR(HLOOKUP(IP$1,'Nakladova matice_2018'!$A$1:$IW$188,103,FALSE),0)</f>
        <v>0</v>
      </c>
      <c r="IQ130" s="19">
        <f>IFERROR(HLOOKUP(IQ$1,'Nakladova matice_2018'!$A$1:$IW$188,103,FALSE),0)</f>
        <v>0</v>
      </c>
      <c r="IR130" s="19">
        <f>IFERROR(HLOOKUP(IR$1,'Nakladova matice_2018'!$A$1:$IW$188,103,FALSE),0)</f>
        <v>0</v>
      </c>
      <c r="IS130" s="19">
        <f>IFERROR(HLOOKUP(IS$1,'Nakladova matice_2018'!$A$1:$IW$188,103,FALSE),0)</f>
        <v>0</v>
      </c>
      <c r="IT130" s="19">
        <f>IFERROR(HLOOKUP(IT$1,'Nakladova matice_2018'!$A$1:$IW$188,103,FALSE),0)</f>
        <v>0</v>
      </c>
      <c r="IU130" s="19">
        <f>IFERROR(HLOOKUP(IU$1,'Nakladova matice_2018'!$A$1:$IW$188,103,FALSE),0)</f>
        <v>0</v>
      </c>
      <c r="IV130" s="19">
        <f>IFERROR(HLOOKUP(IV$1,'Nakladova matice_2018'!$A$1:$IW$188,103,FALSE),0)</f>
        <v>0</v>
      </c>
      <c r="IW130" s="19">
        <f>IFERROR(HLOOKUP(IW$1,'Nakladova matice_2018'!$A$1:$IW$188,103,FALSE),0)</f>
        <v>0</v>
      </c>
      <c r="IX130" s="19">
        <f>IFERROR(HLOOKUP(IX$1,'Nakladova matice_2018'!$A$1:$IW$188,103,FALSE),0)</f>
        <v>0</v>
      </c>
      <c r="IY130" s="19">
        <f>IFERROR(HLOOKUP(IY$1,'Nakladova matice_2018'!$A$1:$IW$188,103,FALSE),0)</f>
        <v>0</v>
      </c>
      <c r="IZ130" s="19">
        <f>IFERROR(HLOOKUP(IZ$1,'Nakladova matice_2018'!$A$1:$IW$188,103,FALSE),0)</f>
        <v>0</v>
      </c>
      <c r="JA130" s="19">
        <f>IFERROR(HLOOKUP(JA$1,'Nakladova matice_2018'!$A$1:$IW$188,103,FALSE),0)</f>
        <v>0</v>
      </c>
      <c r="JB130" s="19">
        <f>IFERROR(HLOOKUP(JB$1,'Nakladova matice_2018'!$A$1:$IW$188,103,FALSE),0)</f>
        <v>0</v>
      </c>
      <c r="JC130" s="19">
        <f>IFERROR(HLOOKUP(JC$1,'Nakladova matice_2018'!$A$1:$IW$188,103,FALSE),0)</f>
        <v>0</v>
      </c>
      <c r="JD130" s="19">
        <f>IFERROR(HLOOKUP(JD$1,'Nakladova matice_2018'!$A$1:$IW$188,103,FALSE),0)</f>
        <v>0</v>
      </c>
      <c r="JE130" s="19">
        <f>IFERROR(HLOOKUP(JE$1,'Nakladova matice_2018'!$A$1:$IW$188,103,FALSE),0)</f>
        <v>0</v>
      </c>
      <c r="JF130" s="19">
        <f>IFERROR(HLOOKUP(JF$1,'Nakladova matice_2018'!$A$1:$IW$188,103,FALSE),0)</f>
        <v>0</v>
      </c>
      <c r="JG130" s="19">
        <f>IFERROR(HLOOKUP(JG$1,'Nakladova matice_2018'!$A$1:$IW$188,103,FALSE),0)</f>
        <v>0</v>
      </c>
      <c r="JH130" s="19">
        <f>IFERROR(HLOOKUP(JH$1,'Nakladova matice_2018'!$A$1:$IW$188,103,FALSE),0)</f>
        <v>0</v>
      </c>
      <c r="JI130" s="19">
        <f>IFERROR(HLOOKUP(JI$1,'Nakladova matice_2018'!$A$1:$IW$188,103,FALSE),0)</f>
        <v>0</v>
      </c>
      <c r="JJ130" s="19">
        <f>IFERROR(HLOOKUP(JJ$1,'Nakladova matice_2018'!$A$1:$IW$188,103,FALSE),0)</f>
        <v>0</v>
      </c>
      <c r="JK130" s="19">
        <f>IFERROR(HLOOKUP(JK$1,'Nakladova matice_2018'!$A$1:$IW$188,103,FALSE),0)</f>
        <v>0</v>
      </c>
      <c r="JL130" s="19">
        <f>IFERROR(HLOOKUP(JL$1,'Nakladova matice_2018'!$A$1:$IW$188,103,FALSE),0)</f>
        <v>0</v>
      </c>
      <c r="JM130" s="19">
        <f>IFERROR(HLOOKUP(JM$1,'Nakladova matice_2018'!$A$1:$IW$188,103,FALSE),0)</f>
        <v>0</v>
      </c>
      <c r="JN130" s="19">
        <f>IFERROR(HLOOKUP(JN$1,'Nakladova matice_2018'!$A$1:$IW$188,103,FALSE),0)</f>
        <v>0</v>
      </c>
      <c r="JO130" s="19">
        <f>IFERROR(HLOOKUP(JO$1,'Nakladova matice_2018'!$A$1:$IW$188,103,FALSE),0)</f>
        <v>0</v>
      </c>
      <c r="JP130" s="19">
        <f>IFERROR(HLOOKUP(JP$1,'Nakladova matice_2018'!$A$1:$IW$188,103,FALSE),0)</f>
        <v>0</v>
      </c>
      <c r="JQ130" s="19">
        <f>IFERROR(HLOOKUP(JQ$1,'Nakladova matice_2018'!$A$1:$IW$188,103,FALSE),0)</f>
        <v>0</v>
      </c>
      <c r="JR130" s="19">
        <f>IFERROR(HLOOKUP(JR$1,'Nakladova matice_2018'!$A$1:$IW$188,103,FALSE),0)</f>
        <v>0</v>
      </c>
      <c r="JS130" s="19">
        <f>IFERROR(HLOOKUP(JS$1,'Nakladova matice_2018'!$A$1:$IW$188,103,FALSE),0)</f>
        <v>0</v>
      </c>
      <c r="JT130" s="19">
        <f>IFERROR(HLOOKUP(JT$1,'Nakladova matice_2018'!$A$1:$IW$188,103,FALSE),0)</f>
        <v>0</v>
      </c>
      <c r="JU130" s="19">
        <f>IFERROR(HLOOKUP(JU$1,'Nakladova matice_2018'!$A$1:$IW$188,103,FALSE),0)</f>
        <v>0</v>
      </c>
      <c r="JV130" s="19">
        <f>IFERROR(HLOOKUP(JV$1,'Nakladova matice_2018'!$A$1:$IW$188,103,FALSE),0)</f>
        <v>0</v>
      </c>
      <c r="JW130" s="19">
        <f>IFERROR(HLOOKUP(JW$1,'Nakladova matice_2018'!$A$1:$IW$188,103,FALSE),0)</f>
        <v>0</v>
      </c>
      <c r="JX130" s="19">
        <f>IFERROR(HLOOKUP(JX$1,'Nakladova matice_2018'!$A$1:$IW$188,103,FALSE),0)</f>
        <v>0</v>
      </c>
      <c r="JY130" s="19">
        <f>IFERROR(HLOOKUP(JY$1,'Nakladova matice_2018'!$A$1:$IW$188,103,FALSE),0)</f>
        <v>0</v>
      </c>
      <c r="JZ130" s="19">
        <f>IFERROR(HLOOKUP(JZ$1,'Nakladova matice_2018'!$A$1:$IW$188,103,FALSE),0)</f>
        <v>0</v>
      </c>
      <c r="KA130" s="19">
        <f>IFERROR(HLOOKUP(KA$1,'Nakladova matice_2018'!$A$1:$IW$188,103,FALSE),0)</f>
        <v>0</v>
      </c>
      <c r="KB130" s="19">
        <f>IFERROR(HLOOKUP(KB$1,'Nakladova matice_2018'!$A$1:$IW$188,103,FALSE),0)</f>
        <v>0</v>
      </c>
      <c r="KC130" s="19">
        <f>IFERROR(HLOOKUP(KC$1,'Nakladova matice_2018'!$A$1:$IW$188,103,FALSE),0)</f>
        <v>0</v>
      </c>
      <c r="KD130" s="19">
        <f>IFERROR(HLOOKUP(KD$1,'Nakladova matice_2018'!$A$1:$IW$188,103,FALSE),0)</f>
        <v>0</v>
      </c>
      <c r="KE130" s="19">
        <f>IFERROR(HLOOKUP(KE$1,'Nakladova matice_2018'!$A$1:$IW$188,103,FALSE),0)</f>
        <v>0</v>
      </c>
      <c r="KF130" s="19">
        <f>IFERROR(HLOOKUP(KF$1,'Nakladova matice_2018'!$A$1:$IW$188,103,FALSE),0)</f>
        <v>0</v>
      </c>
      <c r="KG130" s="19">
        <f>IFERROR(HLOOKUP(KG$1,'Nakladova matice_2018'!$A$1:$IW$188,103,FALSE),0)</f>
        <v>0</v>
      </c>
      <c r="KH130" s="19">
        <f>IFERROR(HLOOKUP(KH$1,'Nakladova matice_2018'!$A$1:$IW$188,103,FALSE),0)</f>
        <v>0</v>
      </c>
      <c r="KI130" s="19">
        <f>IFERROR(HLOOKUP(KI$1,'Nakladova matice_2018'!$A$1:$IW$188,103,FALSE),0)</f>
        <v>0</v>
      </c>
      <c r="KJ130" s="19">
        <f>IFERROR(HLOOKUP(KJ$1,'Nakladova matice_2018'!$A$1:$IW$188,103,FALSE),0)</f>
        <v>0</v>
      </c>
      <c r="KK130" s="19">
        <f>IFERROR(HLOOKUP(KK$1,'Nakladova matice_2018'!$A$1:$IW$188,103,FALSE),0)</f>
        <v>0</v>
      </c>
      <c r="KL130" s="19">
        <f>IFERROR(HLOOKUP(KL$1,'Nakladova matice_2018'!$A$1:$IW$188,103,FALSE),0)</f>
        <v>0</v>
      </c>
      <c r="KM130" s="19">
        <f>IFERROR(HLOOKUP(KM$1,'Nakladova matice_2018'!$A$1:$IW$188,103,FALSE),0)</f>
        <v>0</v>
      </c>
      <c r="KN130" s="19">
        <f>IFERROR(HLOOKUP(KN$1,'Nakladova matice_2018'!$A$1:$IW$188,103,FALSE),0)</f>
        <v>0</v>
      </c>
      <c r="KO130" s="19">
        <f>IFERROR(HLOOKUP(KO$1,'Nakladova matice_2018'!$A$1:$IW$188,103,FALSE),0)</f>
        <v>0</v>
      </c>
      <c r="KP130" s="19">
        <f>IFERROR(HLOOKUP(KP$1,'Nakladova matice_2018'!$A$1:$IW$188,103,FALSE),0)</f>
        <v>0</v>
      </c>
      <c r="KQ130" s="19">
        <f>IFERROR(HLOOKUP(KQ$1,'Nakladova matice_2018'!$A$1:$IW$188,103,FALSE),0)</f>
        <v>0</v>
      </c>
      <c r="KR130" s="19">
        <f>IFERROR(HLOOKUP(KR$1,'Nakladova matice_2018'!$A$1:$IW$188,103,FALSE),0)</f>
        <v>0</v>
      </c>
      <c r="KS130" s="19">
        <f>IFERROR(HLOOKUP(KS$1,'Nakladova matice_2018'!$A$1:$IW$188,103,FALSE),0)</f>
        <v>0</v>
      </c>
      <c r="KT130" s="19">
        <f>IFERROR(HLOOKUP(KT$1,'Nakladova matice_2018'!$A$1:$IW$188,103,FALSE),0)</f>
        <v>0</v>
      </c>
      <c r="KU130" s="19">
        <f>IFERROR(HLOOKUP(KU$1,'Nakladova matice_2018'!$A$1:$IW$188,103,FALSE),0)</f>
        <v>0</v>
      </c>
      <c r="KV130" s="19">
        <f>IFERROR(HLOOKUP(KV$1,'Nakladova matice_2018'!$A$1:$IW$188,103,FALSE),0)</f>
        <v>0</v>
      </c>
      <c r="KW130" s="19">
        <f>IFERROR(HLOOKUP(KW$1,'Nakladova matice_2018'!$A$1:$IW$188,103,FALSE),0)</f>
        <v>0</v>
      </c>
      <c r="KX130" s="19">
        <f>IFERROR(HLOOKUP(KX$1,'Nakladova matice_2018'!$A$1:$IW$188,103,FALSE),0)</f>
        <v>0</v>
      </c>
      <c r="KY130" s="19">
        <f>IFERROR(HLOOKUP(KY$1,'Nakladova matice_2018'!$A$1:$IW$188,103,FALSE),0)</f>
        <v>0</v>
      </c>
      <c r="KZ130" s="19">
        <f>IFERROR(HLOOKUP(KZ$1,'Nakladova matice_2018'!$A$1:$IW$188,103,FALSE),0)</f>
        <v>0</v>
      </c>
      <c r="LA130" s="19">
        <f>IFERROR(HLOOKUP(LA$1,'Nakladova matice_2018'!$A$1:$IW$188,103,FALSE),0)</f>
        <v>0</v>
      </c>
      <c r="LB130" s="19">
        <f>IFERROR(HLOOKUP(LB$1,'Nakladova matice_2018'!$A$1:$IW$188,103,FALSE),0)</f>
        <v>0</v>
      </c>
      <c r="LC130" s="19">
        <f>IFERROR(HLOOKUP(LC$1,'Nakladova matice_2018'!$A$1:$IW$188,103,FALSE),0)</f>
        <v>0</v>
      </c>
      <c r="LD130" s="19">
        <f>IFERROR(HLOOKUP(LD$1,'Nakladova matice_2018'!$A$1:$IW$188,103,FALSE),0)</f>
        <v>0</v>
      </c>
      <c r="LE130" s="19">
        <f>IFERROR(HLOOKUP(LE$1,'Nakladova matice_2018'!$A$1:$IW$188,103,FALSE),0)</f>
        <v>0</v>
      </c>
      <c r="LF130" s="19">
        <f>IFERROR(HLOOKUP(LF$1,'Nakladova matice_2018'!$A$1:$IW$188,103,FALSE),0)</f>
        <v>0</v>
      </c>
      <c r="LG130" s="19">
        <f>IFERROR(HLOOKUP(LG$1,'Nakladova matice_2018'!$A$1:$IW$188,103,FALSE),0)</f>
        <v>0</v>
      </c>
      <c r="LH130" s="19">
        <f>IFERROR(HLOOKUP(LH$1,'Nakladova matice_2018'!$A$1:$IW$188,103,FALSE),0)</f>
        <v>0</v>
      </c>
      <c r="LI130" s="19">
        <f>IFERROR(HLOOKUP(LI$1,'Nakladova matice_2018'!$A$1:$IW$188,103,FALSE),0)</f>
        <v>0</v>
      </c>
      <c r="LJ130" s="19">
        <f>IFERROR(HLOOKUP(LJ$1,'Nakladova matice_2018'!$A$1:$IW$188,103,FALSE),0)</f>
        <v>0</v>
      </c>
      <c r="LK130" s="19">
        <f>IFERROR(HLOOKUP(LK$1,'Nakladova matice_2018'!$A$1:$IW$188,103,FALSE),0)</f>
        <v>0</v>
      </c>
      <c r="LL130" s="19">
        <f>IFERROR(HLOOKUP(LL$1,'Nakladova matice_2018'!$A$1:$IW$188,103,FALSE),0)</f>
        <v>0</v>
      </c>
      <c r="LM130" s="19">
        <f>IFERROR(HLOOKUP(LM$1,'Nakladova matice_2018'!$A$1:$IW$188,103,FALSE),0)</f>
        <v>0</v>
      </c>
      <c r="LN130" s="19">
        <f>IFERROR(HLOOKUP(LN$1,'Nakladova matice_2018'!$A$1:$IW$188,103,FALSE),0)</f>
        <v>0</v>
      </c>
      <c r="LO130" s="19">
        <f>IFERROR(HLOOKUP(LO$1,'Nakladova matice_2018'!$A$1:$IW$188,103,FALSE),0)</f>
        <v>0</v>
      </c>
      <c r="LP130" s="19">
        <f>IFERROR(HLOOKUP(LP$1,'Nakladova matice_2018'!$A$1:$IW$188,103,FALSE),0)</f>
        <v>0</v>
      </c>
      <c r="LQ130" s="19">
        <f>IFERROR(HLOOKUP(LQ$1,'Nakladova matice_2018'!$A$1:$IW$188,103,FALSE),0)</f>
        <v>0</v>
      </c>
      <c r="LR130" s="19">
        <f>IFERROR(HLOOKUP(LR$1,'Nakladova matice_2018'!$A$1:$IW$188,103,FALSE),0)</f>
        <v>0</v>
      </c>
      <c r="LS130" s="19">
        <f>IFERROR(HLOOKUP(LS$1,'Nakladova matice_2018'!$A$1:$IW$188,103,FALSE),0)</f>
        <v>0</v>
      </c>
      <c r="LT130" s="19">
        <f>IFERROR(HLOOKUP(LT$1,'Nakladova matice_2018'!$A$1:$IW$188,103,FALSE),0)</f>
        <v>0</v>
      </c>
      <c r="LU130" s="19">
        <f>IFERROR(HLOOKUP(LU$1,'Nakladova matice_2018'!$A$1:$IW$188,103,FALSE),0)</f>
        <v>0</v>
      </c>
      <c r="LV130" s="19">
        <f>IFERROR(HLOOKUP(LV$1,'Nakladova matice_2018'!$A$1:$IW$188,103,FALSE),0)</f>
        <v>0</v>
      </c>
      <c r="LW130" s="19">
        <f>IFERROR(HLOOKUP(LW$1,'Nakladova matice_2018'!$A$1:$IW$188,103,FALSE),0)</f>
        <v>0</v>
      </c>
      <c r="LX130" s="19">
        <f>IFERROR(HLOOKUP(LX$1,'Nakladova matice_2018'!$A$1:$IW$188,103,FALSE),0)</f>
        <v>0</v>
      </c>
      <c r="LY130" s="19">
        <f>IFERROR(HLOOKUP(LY$1,'Nakladova matice_2018'!$A$1:$IW$188,103,FALSE),0)</f>
        <v>0</v>
      </c>
      <c r="LZ130" s="19">
        <f>IFERROR(HLOOKUP(LZ$1,'Nakladova matice_2018'!$A$1:$IW$188,103,FALSE),0)</f>
        <v>0</v>
      </c>
      <c r="MA130" s="19">
        <f>IFERROR(HLOOKUP(MA$1,'Nakladova matice_2018'!$A$1:$IW$188,103,FALSE),0)</f>
        <v>0</v>
      </c>
      <c r="MB130" s="19">
        <f>IFERROR(HLOOKUP(MB$1,'Nakladova matice_2018'!$A$1:$IW$188,103,FALSE),0)</f>
        <v>0</v>
      </c>
      <c r="MC130" s="19">
        <f>IFERROR(HLOOKUP(MC$1,'Nakladova matice_2018'!$A$1:$IW$188,103,FALSE),0)</f>
        <v>0</v>
      </c>
      <c r="MD130" s="19">
        <f>IFERROR(HLOOKUP(MD$1,'Nakladova matice_2018'!$A$1:$IW$188,103,FALSE),0)</f>
        <v>0</v>
      </c>
      <c r="ME130" s="19">
        <f>IFERROR(HLOOKUP(ME$1,'Nakladova matice_2018'!$A$1:$IW$188,103,FALSE),0)</f>
        <v>0</v>
      </c>
      <c r="MF130" s="19">
        <f>IFERROR(HLOOKUP(MF$1,'Nakladova matice_2018'!$A$1:$IW$188,103,FALSE),0)</f>
        <v>0</v>
      </c>
      <c r="MG130" s="19">
        <f>IFERROR(HLOOKUP(MG$1,'Nakladova matice_2018'!$A$1:$IW$188,103,FALSE),0)</f>
        <v>0</v>
      </c>
      <c r="MH130" s="19">
        <f>IFERROR(HLOOKUP(MH$1,'Nakladova matice_2018'!$A$1:$IW$188,103,FALSE),0)</f>
        <v>0</v>
      </c>
      <c r="MI130" s="19">
        <f>IFERROR(HLOOKUP(MI$1,'Nakladova matice_2018'!$A$1:$IW$188,103,FALSE),0)</f>
        <v>0</v>
      </c>
      <c r="MJ130" s="19">
        <f>IFERROR(HLOOKUP(MJ$1,'Nakladova matice_2018'!$A$1:$IW$188,103,FALSE),0)</f>
        <v>0</v>
      </c>
      <c r="MK130" s="19">
        <f>IFERROR(HLOOKUP(MK$1,'Nakladova matice_2018'!$A$1:$IW$188,103,FALSE),0)</f>
        <v>0</v>
      </c>
      <c r="ML130" s="19">
        <f>IFERROR(HLOOKUP(ML$1,'Nakladova matice_2018'!$A$1:$IW$188,103,FALSE),0)</f>
        <v>0</v>
      </c>
      <c r="MM130" s="19">
        <f>IFERROR(HLOOKUP(MM$1,'Nakladova matice_2018'!$A$1:$IW$188,103,FALSE),0)</f>
        <v>0</v>
      </c>
      <c r="MN130" s="19">
        <f>IFERROR(HLOOKUP(MN$1,'Nakladova matice_2018'!$A$1:$IW$188,103,FALSE),0)</f>
        <v>0</v>
      </c>
      <c r="MO130" s="20">
        <f t="shared" si="86"/>
        <v>24887</v>
      </c>
      <c r="MP130" s="20">
        <f>MO130-'Nakladova matice_2018'!IX103</f>
        <v>0</v>
      </c>
    </row>
    <row r="131" spans="1:354" x14ac:dyDescent="0.2">
      <c r="A131" s="27">
        <v>524031</v>
      </c>
      <c r="B131" s="21" t="s">
        <v>473</v>
      </c>
      <c r="C131" s="53">
        <v>0</v>
      </c>
      <c r="D131" s="19">
        <f>IFERROR(HLOOKUP(D$1,'Nakladova matice_2018'!$A$1:$IW$188,104,FALSE),0)</f>
        <v>0</v>
      </c>
      <c r="E131" s="19">
        <f>IFERROR(HLOOKUP(E$1,'Nakladova matice_2018'!$A$1:$IW$188,104,FALSE),0)</f>
        <v>0</v>
      </c>
      <c r="F131" s="19">
        <f>IFERROR(HLOOKUP(F$1,'Nakladova matice_2018'!$A$1:$IW$188,104,FALSE),0)</f>
        <v>26336.1</v>
      </c>
      <c r="G131" s="19">
        <f>IFERROR(HLOOKUP(G$1,'Nakladova matice_2018'!$A$1:$IW$188,104,FALSE),0)</f>
        <v>0</v>
      </c>
      <c r="H131" s="19">
        <f>IFERROR(HLOOKUP(H$1,'Nakladova matice_2018'!$A$1:$IW$188,104,FALSE),0)</f>
        <v>0</v>
      </c>
      <c r="I131" s="19">
        <f>IFERROR(HLOOKUP(I$1,'Nakladova matice_2018'!$A$1:$IW$188,104,FALSE),0)</f>
        <v>0</v>
      </c>
      <c r="J131" s="19">
        <f>IFERROR(HLOOKUP(J$1,'Nakladova matice_2018'!$A$1:$IW$188,104,FALSE),0)</f>
        <v>0</v>
      </c>
      <c r="K131" s="19">
        <f>IFERROR(HLOOKUP(K$1,'Nakladova matice_2018'!$A$1:$IW$188,104,FALSE),0)</f>
        <v>0</v>
      </c>
      <c r="L131" s="19">
        <f>IFERROR(HLOOKUP(L$1,'Nakladova matice_2018'!$A$1:$IW$188,104,FALSE),0)</f>
        <v>0</v>
      </c>
      <c r="M131" s="19">
        <f>IFERROR(HLOOKUP(M$1,'Nakladova matice_2018'!$A$1:$IW$188,104,FALSE),0)</f>
        <v>0</v>
      </c>
      <c r="N131" s="19">
        <f>IFERROR(HLOOKUP(N$1,'Nakladova matice_2018'!$A$1:$IW$188,104,FALSE),0)</f>
        <v>0</v>
      </c>
      <c r="O131" s="19">
        <f>IFERROR(HLOOKUP(O$1,'Nakladova matice_2018'!$A$1:$IW$188,104,FALSE),0)</f>
        <v>0</v>
      </c>
      <c r="P131" s="19">
        <f>IFERROR(HLOOKUP(P$1,'Nakladova matice_2018'!$A$1:$IW$188,104,FALSE),0)</f>
        <v>0</v>
      </c>
      <c r="Q131" s="19">
        <f>IFERROR(HLOOKUP(Q$1,'Nakladova matice_2018'!$A$1:$IW$188,104,FALSE),0)</f>
        <v>0</v>
      </c>
      <c r="R131" s="19">
        <f>IFERROR(HLOOKUP(R$1,'Nakladova matice_2018'!$A$1:$IW$188,104,FALSE),0)</f>
        <v>0</v>
      </c>
      <c r="S131" s="19">
        <f>IFERROR(HLOOKUP(S$1,'Nakladova matice_2018'!$A$1:$IW$188,104,FALSE),0)</f>
        <v>0</v>
      </c>
      <c r="T131" s="19">
        <f>IFERROR(HLOOKUP(T$1,'Nakladova matice_2018'!$A$1:$IW$188,104,FALSE),0)</f>
        <v>0</v>
      </c>
      <c r="U131" s="19">
        <f>IFERROR(HLOOKUP(U$1,'Nakladova matice_2018'!$A$1:$IW$188,104,FALSE),0)</f>
        <v>0</v>
      </c>
      <c r="V131" s="19">
        <f>IFERROR(HLOOKUP(V$1,'Nakladova matice_2018'!$A$1:$IW$188,104,FALSE),0)</f>
        <v>0</v>
      </c>
      <c r="W131" s="19">
        <f>IFERROR(HLOOKUP(W$1,'Nakladova matice_2018'!$A$1:$IW$188,104,FALSE),0)</f>
        <v>0</v>
      </c>
      <c r="X131" s="19">
        <f>IFERROR(HLOOKUP(X$1,'Nakladova matice_2018'!$A$1:$IW$188,104,FALSE),0)</f>
        <v>0</v>
      </c>
      <c r="Y131" s="19">
        <f>IFERROR(HLOOKUP(Y$1,'Nakladova matice_2018'!$A$1:$IW$188,104,FALSE),0)</f>
        <v>0</v>
      </c>
      <c r="Z131" s="19">
        <f>IFERROR(HLOOKUP(Z$1,'Nakladova matice_2018'!$A$1:$IW$188,104,FALSE),0)</f>
        <v>58788.6</v>
      </c>
      <c r="AA131" s="19">
        <f>IFERROR(HLOOKUP(AA$1,'Nakladova matice_2018'!$A$1:$IW$188,104,FALSE),0)</f>
        <v>0</v>
      </c>
      <c r="AB131" s="19">
        <f>IFERROR(HLOOKUP(AB$1,'Nakladova matice_2018'!$A$1:$IW$188,104,FALSE),0)</f>
        <v>0</v>
      </c>
      <c r="AC131" s="19">
        <f>IFERROR(HLOOKUP(AC$1,'Nakladova matice_2018'!$A$1:$IW$188,104,FALSE),0)</f>
        <v>0</v>
      </c>
      <c r="AD131" s="19">
        <f>IFERROR(HLOOKUP(AD$1,'Nakladova matice_2018'!$A$1:$IW$188,104,FALSE),0)</f>
        <v>0</v>
      </c>
      <c r="AE131" s="19">
        <f>IFERROR(HLOOKUP(AE$1,'Nakladova matice_2018'!$A$1:$IW$188,104,FALSE),0)</f>
        <v>0</v>
      </c>
      <c r="AF131" s="19">
        <f>IFERROR(HLOOKUP(AF$1,'Nakladova matice_2018'!$A$1:$IW$188,104,FALSE),0)</f>
        <v>0</v>
      </c>
      <c r="AG131" s="19">
        <f>IFERROR(HLOOKUP(AG$1,'Nakladova matice_2018'!$A$1:$IW$188,104,FALSE),0)</f>
        <v>0</v>
      </c>
      <c r="AH131" s="19">
        <f>IFERROR(HLOOKUP(AH$1,'Nakladova matice_2018'!$A$1:$IW$188,104,FALSE),0)</f>
        <v>0</v>
      </c>
      <c r="AI131" s="19">
        <f>IFERROR(HLOOKUP(AI$1,'Nakladova matice_2018'!$A$1:$IW$188,104,FALSE),0)</f>
        <v>0</v>
      </c>
      <c r="AJ131" s="19">
        <f>IFERROR(HLOOKUP(AJ$1,'Nakladova matice_2018'!$A$1:$IW$188,104,FALSE),0)</f>
        <v>0</v>
      </c>
      <c r="AK131" s="19">
        <f>IFERROR(HLOOKUP(AK$1,'Nakladova matice_2018'!$A$1:$IW$188,104,FALSE),0)</f>
        <v>0</v>
      </c>
      <c r="AL131" s="19">
        <f>IFERROR(HLOOKUP(AL$1,'Nakladova matice_2018'!$A$1:$IW$188,104,FALSE),0)</f>
        <v>0</v>
      </c>
      <c r="AM131" s="19">
        <f>IFERROR(HLOOKUP(AM$1,'Nakladova matice_2018'!$A$1:$IW$188,104,FALSE),0)</f>
        <v>0</v>
      </c>
      <c r="AN131" s="19">
        <f>IFERROR(HLOOKUP(AN$1,'Nakladova matice_2018'!$A$1:$IW$188,104,FALSE),0)</f>
        <v>0</v>
      </c>
      <c r="AO131" s="19">
        <f>IFERROR(HLOOKUP(AO$1,'Nakladova matice_2018'!$A$1:$IW$188,104,FALSE),0)</f>
        <v>0</v>
      </c>
      <c r="AP131" s="19">
        <f>IFERROR(HLOOKUP(AP$1,'Nakladova matice_2018'!$A$1:$IW$188,104,FALSE),0)</f>
        <v>0</v>
      </c>
      <c r="AQ131" s="19">
        <f>IFERROR(HLOOKUP(AQ$1,'Nakladova matice_2018'!$A$1:$IW$188,104,FALSE),0)</f>
        <v>0</v>
      </c>
      <c r="AR131" s="19">
        <f>IFERROR(HLOOKUP(AR$1,'Nakladova matice_2018'!$A$1:$IW$188,104,FALSE),0)</f>
        <v>0</v>
      </c>
      <c r="AS131" s="19">
        <f>IFERROR(HLOOKUP(AS$1,'Nakladova matice_2018'!$A$1:$IW$188,104,FALSE),0)</f>
        <v>0</v>
      </c>
      <c r="AT131" s="19">
        <f>IFERROR(HLOOKUP(AT$1,'Nakladova matice_2018'!$A$1:$IW$188,104,FALSE),0)</f>
        <v>120</v>
      </c>
      <c r="AU131" s="19">
        <f>IFERROR(HLOOKUP(AU$1,'Nakladova matice_2018'!$A$1:$IW$188,104,FALSE),0)</f>
        <v>0</v>
      </c>
      <c r="AV131" s="19">
        <f>IFERROR(HLOOKUP(AV$1,'Nakladova matice_2018'!$A$1:$IW$188,104,FALSE),0)</f>
        <v>0</v>
      </c>
      <c r="AW131" s="19">
        <f>IFERROR(HLOOKUP(AW$1,'Nakladova matice_2018'!$A$1:$IW$188,104,FALSE),0)</f>
        <v>0</v>
      </c>
      <c r="AX131" s="19">
        <f>IFERROR(HLOOKUP(AX$1,'Nakladova matice_2018'!$A$1:$IW$188,104,FALSE),0)</f>
        <v>0</v>
      </c>
      <c r="AY131" s="19">
        <f>IFERROR(HLOOKUP(AY$1,'Nakladova matice_2018'!$A$1:$IW$188,104,FALSE),0)</f>
        <v>0</v>
      </c>
      <c r="AZ131" s="19">
        <f>IFERROR(HLOOKUP(AZ$1,'Nakladova matice_2018'!$A$1:$IW$188,104,FALSE),0)</f>
        <v>0</v>
      </c>
      <c r="BA131" s="19">
        <f>IFERROR(HLOOKUP(BA$1,'Nakladova matice_2018'!$A$1:$IW$188,104,FALSE),0)</f>
        <v>0</v>
      </c>
      <c r="BB131" s="19">
        <f>IFERROR(HLOOKUP(BB$1,'Nakladova matice_2018'!$A$1:$IW$188,104,FALSE),0)</f>
        <v>0</v>
      </c>
      <c r="BC131" s="19">
        <f>IFERROR(HLOOKUP(BC$1,'Nakladova matice_2018'!$A$1:$IW$188,104,FALSE),0)</f>
        <v>0</v>
      </c>
      <c r="BD131" s="19">
        <f>IFERROR(HLOOKUP(BD$1,'Nakladova matice_2018'!$A$1:$IW$188,104,FALSE),0)</f>
        <v>0</v>
      </c>
      <c r="BE131" s="19">
        <f>IFERROR(HLOOKUP(BE$1,'Nakladova matice_2018'!$A$1:$IW$188,104,FALSE),0)</f>
        <v>0</v>
      </c>
      <c r="BF131" s="19">
        <f>IFERROR(HLOOKUP(BF$1,'Nakladova matice_2018'!$A$1:$IW$188,104,FALSE),0)</f>
        <v>0</v>
      </c>
      <c r="BG131" s="19">
        <f>IFERROR(HLOOKUP(BG$1,'Nakladova matice_2018'!$A$1:$IW$188,104,FALSE),0)</f>
        <v>0</v>
      </c>
      <c r="BH131" s="19">
        <f>IFERROR(HLOOKUP(BH$1,'Nakladova matice_2018'!$A$1:$IW$188,104,FALSE),0)</f>
        <v>0</v>
      </c>
      <c r="BI131" s="19">
        <f>IFERROR(HLOOKUP(BI$1,'Nakladova matice_2018'!$A$1:$IW$188,104,FALSE),0)</f>
        <v>0</v>
      </c>
      <c r="BJ131" s="19">
        <f>IFERROR(HLOOKUP(BJ$1,'Nakladova matice_2018'!$A$1:$IW$188,104,FALSE),0)</f>
        <v>0</v>
      </c>
      <c r="BK131" s="19">
        <f>IFERROR(HLOOKUP(BK$1,'Nakladova matice_2018'!$A$1:$IW$188,104,FALSE),0)</f>
        <v>0</v>
      </c>
      <c r="BL131" s="19">
        <f>IFERROR(HLOOKUP(BL$1,'Nakladova matice_2018'!$A$1:$IW$188,104,FALSE),0)</f>
        <v>0</v>
      </c>
      <c r="BM131" s="19">
        <f>IFERROR(HLOOKUP(BM$1,'Nakladova matice_2018'!$A$1:$IW$188,104,FALSE),0)</f>
        <v>0</v>
      </c>
      <c r="BN131" s="19">
        <f>IFERROR(HLOOKUP(BN$1,'Nakladova matice_2018'!$A$1:$IW$188,104,FALSE),0)</f>
        <v>0</v>
      </c>
      <c r="BO131" s="19">
        <f>IFERROR(HLOOKUP(BO$1,'Nakladova matice_2018'!$A$1:$IW$188,104,FALSE),0)</f>
        <v>0</v>
      </c>
      <c r="BP131" s="19">
        <f>IFERROR(HLOOKUP(BP$1,'Nakladova matice_2018'!$A$1:$IW$188,104,FALSE),0)</f>
        <v>0</v>
      </c>
      <c r="BQ131" s="19">
        <f>IFERROR(HLOOKUP(BQ$1,'Nakladova matice_2018'!$A$1:$IW$188,104,FALSE),0)</f>
        <v>0</v>
      </c>
      <c r="BR131" s="19">
        <f>IFERROR(HLOOKUP(BR$1,'Nakladova matice_2018'!$A$1:$IW$188,104,FALSE),0)</f>
        <v>0</v>
      </c>
      <c r="BS131" s="19">
        <f>IFERROR(HLOOKUP(BS$1,'Nakladova matice_2018'!$A$1:$IW$188,104,FALSE),0)</f>
        <v>0</v>
      </c>
      <c r="BT131" s="19">
        <f>IFERROR(HLOOKUP(BT$1,'Nakladova matice_2018'!$A$1:$IW$188,104,FALSE),0)</f>
        <v>0</v>
      </c>
      <c r="BU131" s="19">
        <f>IFERROR(HLOOKUP(BU$1,'Nakladova matice_2018'!$A$1:$IW$188,104,FALSE),0)</f>
        <v>0</v>
      </c>
      <c r="BV131" s="19">
        <f>IFERROR(HLOOKUP(BV$1,'Nakladova matice_2018'!$A$1:$IW$188,104,FALSE),0)</f>
        <v>0</v>
      </c>
      <c r="BW131" s="19">
        <f>IFERROR(HLOOKUP(BW$1,'Nakladova matice_2018'!$A$1:$IW$188,104,FALSE),0)</f>
        <v>0</v>
      </c>
      <c r="BX131" s="19">
        <f>IFERROR(HLOOKUP(BX$1,'Nakladova matice_2018'!$A$1:$IW$188,104,FALSE),0)</f>
        <v>0</v>
      </c>
      <c r="BY131" s="19">
        <f>IFERROR(HLOOKUP(BY$1,'Nakladova matice_2018'!$A$1:$IW$188,104,FALSE),0)</f>
        <v>0</v>
      </c>
      <c r="BZ131" s="19">
        <f>IFERROR(HLOOKUP(BZ$1,'Nakladova matice_2018'!$A$1:$IW$188,104,FALSE),0)</f>
        <v>0</v>
      </c>
      <c r="CA131" s="19">
        <f>IFERROR(HLOOKUP(CA$1,'Nakladova matice_2018'!$A$1:$IW$188,104,FALSE),0)</f>
        <v>0</v>
      </c>
      <c r="CB131" s="19">
        <f>IFERROR(HLOOKUP(CB$1,'Nakladova matice_2018'!$A$1:$IW$188,104,FALSE),0)</f>
        <v>0</v>
      </c>
      <c r="CC131" s="19">
        <f>IFERROR(HLOOKUP(CC$1,'Nakladova matice_2018'!$A$1:$IW$188,104,FALSE),0)</f>
        <v>0</v>
      </c>
      <c r="CD131" s="19">
        <f>IFERROR(HLOOKUP(CD$1,'Nakladova matice_2018'!$A$1:$IW$188,104,FALSE),0)</f>
        <v>0</v>
      </c>
      <c r="CE131" s="19">
        <f>IFERROR(HLOOKUP(CE$1,'Nakladova matice_2018'!$A$1:$IW$188,104,FALSE),0)</f>
        <v>0</v>
      </c>
      <c r="CF131" s="19">
        <f>IFERROR(HLOOKUP(CF$1,'Nakladova matice_2018'!$A$1:$IW$188,104,FALSE),0)</f>
        <v>0</v>
      </c>
      <c r="CG131" s="19">
        <f>IFERROR(HLOOKUP(CG$1,'Nakladova matice_2018'!$A$1:$IW$188,104,FALSE),0)</f>
        <v>0</v>
      </c>
      <c r="CH131" s="19">
        <f>IFERROR(HLOOKUP(CH$1,'Nakladova matice_2018'!$A$1:$IW$188,104,FALSE),0)</f>
        <v>0</v>
      </c>
      <c r="CI131" s="19">
        <f>IFERROR(HLOOKUP(CI$1,'Nakladova matice_2018'!$A$1:$IW$188,104,FALSE),0)</f>
        <v>0</v>
      </c>
      <c r="CJ131" s="19">
        <f>IFERROR(HLOOKUP(CJ$1,'Nakladova matice_2018'!$A$1:$IW$188,104,FALSE),0)</f>
        <v>0</v>
      </c>
      <c r="CK131" s="19">
        <f>IFERROR(HLOOKUP(CK$1,'Nakladova matice_2018'!$A$1:$IW$188,104,FALSE),0)</f>
        <v>0</v>
      </c>
      <c r="CL131" s="19">
        <f>IFERROR(HLOOKUP(CL$1,'Nakladova matice_2018'!$A$1:$IW$188,104,FALSE),0)</f>
        <v>0</v>
      </c>
      <c r="CM131" s="19">
        <f>IFERROR(HLOOKUP(CM$1,'Nakladova matice_2018'!$A$1:$IW$188,104,FALSE),0)</f>
        <v>0</v>
      </c>
      <c r="CN131" s="19">
        <f>IFERROR(HLOOKUP(CN$1,'Nakladova matice_2018'!$A$1:$IW$188,104,FALSE),0)</f>
        <v>0</v>
      </c>
      <c r="CO131" s="19">
        <f>IFERROR(HLOOKUP(CO$1,'Nakladova matice_2018'!$A$1:$IW$188,104,FALSE),0)</f>
        <v>0</v>
      </c>
      <c r="CP131" s="19">
        <f>IFERROR(HLOOKUP(CP$1,'Nakladova matice_2018'!$A$1:$IW$188,104,FALSE),0)</f>
        <v>0</v>
      </c>
      <c r="CQ131" s="19">
        <f>IFERROR(HLOOKUP(CQ$1,'Nakladova matice_2018'!$A$1:$IW$188,104,FALSE),0)</f>
        <v>0</v>
      </c>
      <c r="CR131" s="19">
        <f>IFERROR(HLOOKUP(CR$1,'Nakladova matice_2018'!$A$1:$IW$188,104,FALSE),0)</f>
        <v>0</v>
      </c>
      <c r="CS131" s="19">
        <f>IFERROR(HLOOKUP(CS$1,'Nakladova matice_2018'!$A$1:$IW$188,104,FALSE),0)</f>
        <v>0</v>
      </c>
      <c r="CT131" s="19">
        <f>IFERROR(HLOOKUP(CT$1,'Nakladova matice_2018'!$A$1:$IW$188,104,FALSE),0)</f>
        <v>0</v>
      </c>
      <c r="CU131" s="19">
        <f>IFERROR(HLOOKUP(CU$1,'Nakladova matice_2018'!$A$1:$IW$188,104,FALSE),0)</f>
        <v>0</v>
      </c>
      <c r="CV131" s="19">
        <f>IFERROR(HLOOKUP(CV$1,'Nakladova matice_2018'!$A$1:$IW$188,104,FALSE),0)</f>
        <v>0</v>
      </c>
      <c r="CW131" s="19">
        <f>IFERROR(HLOOKUP(CW$1,'Nakladova matice_2018'!$A$1:$IW$188,104,FALSE),0)</f>
        <v>0</v>
      </c>
      <c r="CX131" s="19">
        <f>IFERROR(HLOOKUP(CX$1,'Nakladova matice_2018'!$A$1:$IW$188,104,FALSE),0)</f>
        <v>0</v>
      </c>
      <c r="CY131" s="19">
        <f>IFERROR(HLOOKUP(CY$1,'Nakladova matice_2018'!$A$1:$IW$188,104,FALSE),0)</f>
        <v>0</v>
      </c>
      <c r="CZ131" s="19">
        <f>IFERROR(HLOOKUP(CZ$1,'Nakladova matice_2018'!$A$1:$IW$188,104,FALSE),0)</f>
        <v>0</v>
      </c>
      <c r="DA131" s="19">
        <f>IFERROR(HLOOKUP(DA$1,'Nakladova matice_2018'!$A$1:$IW$188,104,FALSE),0)</f>
        <v>0</v>
      </c>
      <c r="DB131" s="19">
        <f>IFERROR(HLOOKUP(DB$1,'Nakladova matice_2018'!$A$1:$IW$188,104,FALSE),0)</f>
        <v>0</v>
      </c>
      <c r="DC131" s="19">
        <f>IFERROR(HLOOKUP(DC$1,'Nakladova matice_2018'!$A$1:$IW$188,104,FALSE),0)</f>
        <v>0</v>
      </c>
      <c r="DD131" s="19">
        <f>IFERROR(HLOOKUP(DD$1,'Nakladova matice_2018'!$A$1:$IW$188,104,FALSE),0)</f>
        <v>0</v>
      </c>
      <c r="DE131" s="19">
        <f>IFERROR(HLOOKUP(DE$1,'Nakladova matice_2018'!$A$1:$IW$188,104,FALSE),0)</f>
        <v>0</v>
      </c>
      <c r="DF131" s="19">
        <f>IFERROR(HLOOKUP(DF$1,'Nakladova matice_2018'!$A$1:$IW$188,104,FALSE),0)</f>
        <v>0</v>
      </c>
      <c r="DG131" s="19">
        <f>IFERROR(HLOOKUP(DG$1,'Nakladova matice_2018'!$A$1:$IW$188,104,FALSE),0)</f>
        <v>0</v>
      </c>
      <c r="DH131" s="19">
        <f>IFERROR(HLOOKUP(DH$1,'Nakladova matice_2018'!$A$1:$IW$188,104,FALSE),0)</f>
        <v>0</v>
      </c>
      <c r="DI131" s="19">
        <f>IFERROR(HLOOKUP(DI$1,'Nakladova matice_2018'!$A$1:$IW$188,104,FALSE),0)</f>
        <v>0</v>
      </c>
      <c r="DJ131" s="19">
        <f>IFERROR(HLOOKUP(DJ$1,'Nakladova matice_2018'!$A$1:$IW$188,104,FALSE),0)</f>
        <v>0</v>
      </c>
      <c r="DK131" s="19">
        <f>IFERROR(HLOOKUP(DK$1,'Nakladova matice_2018'!$A$1:$IW$188,104,FALSE),0)</f>
        <v>0</v>
      </c>
      <c r="DL131" s="19">
        <f>IFERROR(HLOOKUP(DL$1,'Nakladova matice_2018'!$A$1:$IW$188,104,FALSE),0)</f>
        <v>0</v>
      </c>
      <c r="DM131" s="19">
        <f>IFERROR(HLOOKUP(DM$1,'Nakladova matice_2018'!$A$1:$IW$188,104,FALSE),0)</f>
        <v>0</v>
      </c>
      <c r="DN131" s="19">
        <f>IFERROR(HLOOKUP(DN$1,'Nakladova matice_2018'!$A$1:$IW$188,104,FALSE),0)</f>
        <v>0</v>
      </c>
      <c r="DO131" s="19">
        <f>IFERROR(HLOOKUP(DO$1,'Nakladova matice_2018'!$A$1:$IW$188,104,FALSE),0)</f>
        <v>0</v>
      </c>
      <c r="DP131" s="19">
        <f>IFERROR(HLOOKUP(DP$1,'Nakladova matice_2018'!$A$1:$IW$188,104,FALSE),0)</f>
        <v>0</v>
      </c>
      <c r="DQ131" s="19">
        <f>IFERROR(HLOOKUP(DQ$1,'Nakladova matice_2018'!$A$1:$IW$188,104,FALSE),0)</f>
        <v>0</v>
      </c>
      <c r="DR131" s="19">
        <f>IFERROR(HLOOKUP(DR$1,'Nakladova matice_2018'!$A$1:$IW$188,104,FALSE),0)</f>
        <v>0</v>
      </c>
      <c r="DS131" s="19">
        <f>IFERROR(HLOOKUP(DS$1,'Nakladova matice_2018'!$A$1:$IW$188,104,FALSE),0)</f>
        <v>0</v>
      </c>
      <c r="DT131" s="19">
        <f>IFERROR(HLOOKUP(DT$1,'Nakladova matice_2018'!$A$1:$IW$188,104,FALSE),0)</f>
        <v>0</v>
      </c>
      <c r="DU131" s="19">
        <f>IFERROR(HLOOKUP(DU$1,'Nakladova matice_2018'!$A$1:$IW$188,104,FALSE),0)</f>
        <v>0</v>
      </c>
      <c r="DV131" s="19">
        <f>IFERROR(HLOOKUP(DV$1,'Nakladova matice_2018'!$A$1:$IW$188,104,FALSE),0)</f>
        <v>0</v>
      </c>
      <c r="DW131" s="19">
        <f>IFERROR(HLOOKUP(DW$1,'Nakladova matice_2018'!$A$1:$IW$188,104,FALSE),0)</f>
        <v>0</v>
      </c>
      <c r="DX131" s="19">
        <f>IFERROR(HLOOKUP(DX$1,'Nakladova matice_2018'!$A$1:$IW$188,104,FALSE),0)</f>
        <v>0</v>
      </c>
      <c r="DY131" s="19">
        <f>IFERROR(HLOOKUP(DY$1,'Nakladova matice_2018'!$A$1:$IW$188,104,FALSE),0)</f>
        <v>0</v>
      </c>
      <c r="DZ131" s="19">
        <f>IFERROR(HLOOKUP(DZ$1,'Nakladova matice_2018'!$A$1:$IW$188,104,FALSE),0)</f>
        <v>4552</v>
      </c>
      <c r="EA131" s="19">
        <f>IFERROR(HLOOKUP(EA$1,'Nakladova matice_2018'!$A$1:$IW$188,104,FALSE),0)</f>
        <v>0</v>
      </c>
      <c r="EB131" s="19">
        <f>IFERROR(HLOOKUP(EB$1,'Nakladova matice_2018'!$A$1:$IW$188,104,FALSE),0)</f>
        <v>0</v>
      </c>
      <c r="EC131" s="19">
        <f>IFERROR(HLOOKUP(EC$1,'Nakladova matice_2018'!$A$1:$IW$188,104,FALSE),0)</f>
        <v>0</v>
      </c>
      <c r="ED131" s="19">
        <f>IFERROR(HLOOKUP(ED$1,'Nakladova matice_2018'!$A$1:$IW$188,104,FALSE),0)</f>
        <v>0</v>
      </c>
      <c r="EE131" s="19">
        <f>IFERROR(HLOOKUP(EE$1,'Nakladova matice_2018'!$A$1:$IW$188,104,FALSE),0)</f>
        <v>0</v>
      </c>
      <c r="EF131" s="19">
        <f>IFERROR(HLOOKUP(EF$1,'Nakladova matice_2018'!$A$1:$IW$188,104,FALSE),0)</f>
        <v>0</v>
      </c>
      <c r="EG131" s="19">
        <f>IFERROR(HLOOKUP(EG$1,'Nakladova matice_2018'!$A$1:$IW$188,104,FALSE),0)</f>
        <v>0</v>
      </c>
      <c r="EH131" s="19">
        <f>IFERROR(HLOOKUP(EH$1,'Nakladova matice_2018'!$A$1:$IW$188,104,FALSE),0)</f>
        <v>0</v>
      </c>
      <c r="EI131" s="19">
        <f>IFERROR(HLOOKUP(EI$1,'Nakladova matice_2018'!$A$1:$IW$188,104,FALSE),0)</f>
        <v>0</v>
      </c>
      <c r="EJ131" s="19">
        <f>IFERROR(HLOOKUP(EJ$1,'Nakladova matice_2018'!$A$1:$IW$188,104,FALSE),0)</f>
        <v>0</v>
      </c>
      <c r="EK131" s="19">
        <f>IFERROR(HLOOKUP(EK$1,'Nakladova matice_2018'!$A$1:$IW$188,104,FALSE),0)</f>
        <v>0</v>
      </c>
      <c r="EL131" s="19">
        <f>IFERROR(HLOOKUP(EL$1,'Nakladova matice_2018'!$A$1:$IW$188,104,FALSE),0)</f>
        <v>0</v>
      </c>
      <c r="EM131" s="19">
        <f>IFERROR(HLOOKUP(EM$1,'Nakladova matice_2018'!$A$1:$IW$188,104,FALSE),0)</f>
        <v>0</v>
      </c>
      <c r="EN131" s="19">
        <f>IFERROR(HLOOKUP(EN$1,'Nakladova matice_2018'!$A$1:$IW$188,104,FALSE),0)</f>
        <v>0</v>
      </c>
      <c r="EO131" s="19">
        <f>IFERROR(HLOOKUP(EO$1,'Nakladova matice_2018'!$A$1:$IW$188,104,FALSE),0)</f>
        <v>0</v>
      </c>
      <c r="EP131" s="19">
        <f>IFERROR(HLOOKUP(EP$1,'Nakladova matice_2018'!$A$1:$IW$188,104,FALSE),0)</f>
        <v>0</v>
      </c>
      <c r="EQ131" s="19">
        <f>IFERROR(HLOOKUP(EQ$1,'Nakladova matice_2018'!$A$1:$IW$188,104,FALSE),0)</f>
        <v>0</v>
      </c>
      <c r="ER131" s="19">
        <f>IFERROR(HLOOKUP(ER$1,'Nakladova matice_2018'!$A$1:$IW$188,104,FALSE),0)</f>
        <v>0</v>
      </c>
      <c r="ES131" s="19">
        <f>IFERROR(HLOOKUP(ES$1,'Nakladova matice_2018'!$A$1:$IW$188,104,FALSE),0)</f>
        <v>0</v>
      </c>
      <c r="ET131" s="19">
        <f>IFERROR(HLOOKUP(ET$1,'Nakladova matice_2018'!$A$1:$IW$188,104,FALSE),0)</f>
        <v>0</v>
      </c>
      <c r="EU131" s="19">
        <f>IFERROR(HLOOKUP(EU$1,'Nakladova matice_2018'!$A$1:$IW$188,104,FALSE),0)</f>
        <v>0</v>
      </c>
      <c r="EV131" s="19">
        <f>IFERROR(HLOOKUP(EV$1,'Nakladova matice_2018'!$A$1:$IW$188,104,FALSE),0)</f>
        <v>0</v>
      </c>
      <c r="EW131" s="19">
        <f>IFERROR(HLOOKUP(EW$1,'Nakladova matice_2018'!$A$1:$IW$188,104,FALSE),0)</f>
        <v>3049.41</v>
      </c>
      <c r="EX131" s="19">
        <f>IFERROR(HLOOKUP(EX$1,'Nakladova matice_2018'!$A$1:$IW$188,104,FALSE),0)</f>
        <v>0</v>
      </c>
      <c r="EY131" s="19">
        <f>IFERROR(HLOOKUP(EY$1,'Nakladova matice_2018'!$A$1:$IW$188,104,FALSE),0)</f>
        <v>0</v>
      </c>
      <c r="EZ131" s="19">
        <f>IFERROR(HLOOKUP(EZ$1,'Nakladova matice_2018'!$A$1:$IW$188,104,FALSE),0)</f>
        <v>0</v>
      </c>
      <c r="FA131" s="19">
        <f>IFERROR(HLOOKUP(FA$1,'Nakladova matice_2018'!$A$1:$IW$188,104,FALSE),0)</f>
        <v>0</v>
      </c>
      <c r="FB131" s="19">
        <f>IFERROR(HLOOKUP(FB$1,'Nakladova matice_2018'!$A$1:$IW$188,104,FALSE),0)</f>
        <v>0</v>
      </c>
      <c r="FC131" s="19">
        <f>IFERROR(HLOOKUP(FC$1,'Nakladova matice_2018'!$A$1:$IW$188,104,FALSE),0)</f>
        <v>0</v>
      </c>
      <c r="FD131" s="19">
        <f>IFERROR(HLOOKUP(FD$1,'Nakladova matice_2018'!$A$1:$IW$188,104,FALSE),0)</f>
        <v>0</v>
      </c>
      <c r="FE131" s="19">
        <f>IFERROR(HLOOKUP(FE$1,'Nakladova matice_2018'!$A$1:$IW$188,104,FALSE),0)</f>
        <v>0</v>
      </c>
      <c r="FF131" s="19">
        <f>IFERROR(HLOOKUP(FF$1,'Nakladova matice_2018'!$A$1:$IW$188,104,FALSE),0)</f>
        <v>0</v>
      </c>
      <c r="FG131" s="19">
        <f>IFERROR(HLOOKUP(FG$1,'Nakladova matice_2018'!$A$1:$IW$188,104,FALSE),0)</f>
        <v>0</v>
      </c>
      <c r="FH131" s="19">
        <f>IFERROR(HLOOKUP(FH$1,'Nakladova matice_2018'!$A$1:$IW$188,104,FALSE),0)</f>
        <v>0</v>
      </c>
      <c r="FI131" s="19">
        <f>IFERROR(HLOOKUP(FI$1,'Nakladova matice_2018'!$A$1:$IW$188,104,FALSE),0)</f>
        <v>14206</v>
      </c>
      <c r="FJ131" s="19">
        <f>IFERROR(HLOOKUP(FJ$1,'Nakladova matice_2018'!$A$1:$IW$188,104,FALSE),0)</f>
        <v>28336.39</v>
      </c>
      <c r="FK131" s="19">
        <f>IFERROR(HLOOKUP(FK$1,'Nakladova matice_2018'!$A$1:$IW$188,104,FALSE),0)</f>
        <v>0</v>
      </c>
      <c r="FL131" s="19">
        <f>IFERROR(HLOOKUP(FL$1,'Nakladova matice_2018'!$A$1:$IW$188,104,FALSE),0)</f>
        <v>0</v>
      </c>
      <c r="FM131" s="19">
        <f>IFERROR(HLOOKUP(FM$1,'Nakladova matice_2018'!$A$1:$IW$188,104,FALSE),0)</f>
        <v>0</v>
      </c>
      <c r="FN131" s="19">
        <f>IFERROR(HLOOKUP(FN$1,'Nakladova matice_2018'!$A$1:$IW$188,104,FALSE),0)</f>
        <v>0</v>
      </c>
      <c r="FO131" s="19">
        <f>IFERROR(HLOOKUP(FO$1,'Nakladova matice_2018'!$A$1:$IW$188,104,FALSE),0)</f>
        <v>0</v>
      </c>
      <c r="FP131" s="19">
        <f>IFERROR(HLOOKUP(FP$1,'Nakladova matice_2018'!$A$1:$IW$188,104,FALSE),0)</f>
        <v>0</v>
      </c>
      <c r="FQ131" s="19">
        <f>IFERROR(HLOOKUP(FQ$1,'Nakladova matice_2018'!$A$1:$IW$188,104,FALSE),0)</f>
        <v>8592.0300000000007</v>
      </c>
      <c r="FR131" s="19">
        <f>IFERROR(HLOOKUP(FR$1,'Nakladova matice_2018'!$A$1:$IW$188,104,FALSE),0)</f>
        <v>0</v>
      </c>
      <c r="FS131" s="19">
        <f>IFERROR(HLOOKUP(FS$1,'Nakladova matice_2018'!$A$1:$IW$188,104,FALSE),0)</f>
        <v>0</v>
      </c>
      <c r="FT131" s="19">
        <f>IFERROR(HLOOKUP(FT$1,'Nakladova matice_2018'!$A$1:$IW$188,104,FALSE),0)</f>
        <v>0</v>
      </c>
      <c r="FU131" s="19">
        <f>IFERROR(HLOOKUP(FU$1,'Nakladova matice_2018'!$A$1:$IW$188,104,FALSE),0)</f>
        <v>0</v>
      </c>
      <c r="FV131" s="19">
        <f>IFERROR(HLOOKUP(FV$1,'Nakladova matice_2018'!$A$1:$IW$188,104,FALSE),0)</f>
        <v>0</v>
      </c>
      <c r="FW131" s="19">
        <f>IFERROR(HLOOKUP(FW$1,'Nakladova matice_2018'!$A$1:$IW$188,104,FALSE),0)</f>
        <v>0</v>
      </c>
      <c r="FX131" s="19">
        <f>IFERROR(HLOOKUP(FX$1,'Nakladova matice_2018'!$A$1:$IW$188,104,FALSE),0)</f>
        <v>0</v>
      </c>
      <c r="FY131" s="19">
        <f>IFERROR(HLOOKUP(FY$1,'Nakladova matice_2018'!$A$1:$IW$188,104,FALSE),0)</f>
        <v>92314.8</v>
      </c>
      <c r="FZ131" s="19">
        <f>IFERROR(HLOOKUP(FZ$1,'Nakladova matice_2018'!$A$1:$IW$188,104,FALSE),0)</f>
        <v>0</v>
      </c>
      <c r="GA131" s="19">
        <f>IFERROR(HLOOKUP(GA$1,'Nakladova matice_2018'!$A$1:$IW$188,104,FALSE),0)</f>
        <v>0</v>
      </c>
      <c r="GB131" s="19">
        <f>IFERROR(HLOOKUP(GB$1,'Nakladova matice_2018'!$A$1:$IW$188,104,FALSE),0)</f>
        <v>0</v>
      </c>
      <c r="GC131" s="19">
        <f>IFERROR(HLOOKUP(GC$1,'Nakladova matice_2018'!$A$1:$IW$188,104,FALSE),0)</f>
        <v>0</v>
      </c>
      <c r="GD131" s="19">
        <f>IFERROR(HLOOKUP(GD$1,'Nakladova matice_2018'!$A$1:$IW$188,104,FALSE),0)</f>
        <v>0</v>
      </c>
      <c r="GE131" s="19">
        <f>IFERROR(HLOOKUP(GE$1,'Nakladova matice_2018'!$A$1:$IW$188,104,FALSE),0)</f>
        <v>0</v>
      </c>
      <c r="GF131" s="19">
        <f>IFERROR(HLOOKUP(GF$1,'Nakladova matice_2018'!$A$1:$IW$188,104,FALSE),0)</f>
        <v>0</v>
      </c>
      <c r="GG131" s="19">
        <f>IFERROR(HLOOKUP(GG$1,'Nakladova matice_2018'!$A$1:$IW$188,104,FALSE),0)</f>
        <v>0</v>
      </c>
      <c r="GH131" s="19">
        <f>IFERROR(HLOOKUP(GH$1,'Nakladova matice_2018'!$A$1:$IW$188,104,FALSE),0)</f>
        <v>0</v>
      </c>
      <c r="GI131" s="19">
        <f>IFERROR(HLOOKUP(GI$1,'Nakladova matice_2018'!$A$1:$IW$188,104,FALSE),0)</f>
        <v>0</v>
      </c>
      <c r="GJ131" s="19">
        <f>IFERROR(HLOOKUP(GJ$1,'Nakladova matice_2018'!$A$1:$IW$188,104,FALSE),0)</f>
        <v>0</v>
      </c>
      <c r="GK131" s="19">
        <f>IFERROR(HLOOKUP(GK$1,'Nakladova matice_2018'!$A$1:$IW$188,104,FALSE),0)</f>
        <v>0</v>
      </c>
      <c r="GL131" s="19">
        <f>IFERROR(HLOOKUP(GL$1,'Nakladova matice_2018'!$A$1:$IW$188,104,FALSE),0)</f>
        <v>0</v>
      </c>
      <c r="GM131" s="19">
        <f>IFERROR(HLOOKUP(GM$1,'Nakladova matice_2018'!$A$1:$IW$188,104,FALSE),0)</f>
        <v>0</v>
      </c>
      <c r="GN131" s="19">
        <f>IFERROR(HLOOKUP(GN$1,'Nakladova matice_2018'!$A$1:$IW$188,104,FALSE),0)</f>
        <v>0</v>
      </c>
      <c r="GO131" s="19">
        <f>IFERROR(HLOOKUP(GO$1,'Nakladova matice_2018'!$A$1:$IW$188,104,FALSE),0)</f>
        <v>0</v>
      </c>
      <c r="GP131" s="19">
        <f>IFERROR(HLOOKUP(GP$1,'Nakladova matice_2018'!$A$1:$IW$188,104,FALSE),0)</f>
        <v>0</v>
      </c>
      <c r="GQ131" s="19">
        <f>IFERROR(HLOOKUP(GQ$1,'Nakladova matice_2018'!$A$1:$IW$188,104,FALSE),0)</f>
        <v>0</v>
      </c>
      <c r="GR131" s="19">
        <f>IFERROR(HLOOKUP(GR$1,'Nakladova matice_2018'!$A$1:$IW$188,104,FALSE),0)</f>
        <v>0</v>
      </c>
      <c r="GS131" s="19">
        <f>IFERROR(HLOOKUP(GS$1,'Nakladova matice_2018'!$A$1:$IW$188,104,FALSE),0)</f>
        <v>0</v>
      </c>
      <c r="GT131" s="19">
        <f>IFERROR(HLOOKUP(GT$1,'Nakladova matice_2018'!$A$1:$IW$188,104,FALSE),0)</f>
        <v>0</v>
      </c>
      <c r="GU131" s="19">
        <f>IFERROR(HLOOKUP(GU$1,'Nakladova matice_2018'!$A$1:$IW$188,104,FALSE),0)</f>
        <v>0</v>
      </c>
      <c r="GV131" s="19">
        <f>IFERROR(HLOOKUP(GV$1,'Nakladova matice_2018'!$A$1:$IW$188,104,FALSE),0)</f>
        <v>0</v>
      </c>
      <c r="GW131" s="19">
        <f>IFERROR(HLOOKUP(GW$1,'Nakladova matice_2018'!$A$1:$IW$188,104,FALSE),0)</f>
        <v>0</v>
      </c>
      <c r="GX131" s="19">
        <f>IFERROR(HLOOKUP(GX$1,'Nakladova matice_2018'!$A$1:$IW$188,104,FALSE),0)</f>
        <v>0</v>
      </c>
      <c r="GY131" s="19">
        <f>IFERROR(HLOOKUP(GY$1,'Nakladova matice_2018'!$A$1:$IW$188,104,FALSE),0)</f>
        <v>0</v>
      </c>
      <c r="GZ131" s="19">
        <f>IFERROR(HLOOKUP(GZ$1,'Nakladova matice_2018'!$A$1:$IW$188,104,FALSE),0)</f>
        <v>0</v>
      </c>
      <c r="HA131" s="19">
        <f>IFERROR(HLOOKUP(HA$1,'Nakladova matice_2018'!$A$1:$IW$188,104,FALSE),0)</f>
        <v>0</v>
      </c>
      <c r="HB131" s="19">
        <f>IFERROR(HLOOKUP(HB$1,'Nakladova matice_2018'!$A$1:$IW$188,104,FALSE),0)</f>
        <v>0</v>
      </c>
      <c r="HC131" s="19">
        <f>IFERROR(HLOOKUP(HC$1,'Nakladova matice_2018'!$A$1:$IW$188,104,FALSE),0)</f>
        <v>0</v>
      </c>
      <c r="HD131" s="19">
        <f>IFERROR(HLOOKUP(HD$1,'Nakladova matice_2018'!$A$1:$IW$188,104,FALSE),0)</f>
        <v>0</v>
      </c>
      <c r="HE131" s="19">
        <f>IFERROR(HLOOKUP(HE$1,'Nakladova matice_2018'!$A$1:$IW$188,104,FALSE),0)</f>
        <v>0</v>
      </c>
      <c r="HF131" s="19">
        <f>IFERROR(HLOOKUP(HF$1,'Nakladova matice_2018'!$A$1:$IW$188,104,FALSE),0)</f>
        <v>0</v>
      </c>
      <c r="HG131" s="19">
        <f>IFERROR(HLOOKUP(HG$1,'Nakladova matice_2018'!$A$1:$IW$188,104,FALSE),0)</f>
        <v>0</v>
      </c>
      <c r="HH131" s="19">
        <f>IFERROR(HLOOKUP(HH$1,'Nakladova matice_2018'!$A$1:$IW$188,104,FALSE),0)</f>
        <v>0</v>
      </c>
      <c r="HI131" s="19">
        <f>IFERROR(HLOOKUP(HI$1,'Nakladova matice_2018'!$A$1:$IW$188,104,FALSE),0)</f>
        <v>0</v>
      </c>
      <c r="HJ131" s="19">
        <f>IFERROR(HLOOKUP(HJ$1,'Nakladova matice_2018'!$A$1:$IW$188,104,FALSE),0)</f>
        <v>0</v>
      </c>
      <c r="HK131" s="19">
        <f>IFERROR(HLOOKUP(HK$1,'Nakladova matice_2018'!$A$1:$IW$188,104,FALSE),0)</f>
        <v>0</v>
      </c>
      <c r="HL131" s="19">
        <f>IFERROR(HLOOKUP(HL$1,'Nakladova matice_2018'!$A$1:$IW$188,104,FALSE),0)</f>
        <v>0</v>
      </c>
      <c r="HM131" s="19">
        <f>IFERROR(HLOOKUP(HM$1,'Nakladova matice_2018'!$A$1:$IW$188,104,FALSE),0)</f>
        <v>0</v>
      </c>
      <c r="HN131" s="19">
        <f>IFERROR(HLOOKUP(HN$1,'Nakladova matice_2018'!$A$1:$IW$188,104,FALSE),0)</f>
        <v>0</v>
      </c>
      <c r="HO131" s="19">
        <f>IFERROR(HLOOKUP(HO$1,'Nakladova matice_2018'!$A$1:$IW$188,104,FALSE),0)</f>
        <v>0</v>
      </c>
      <c r="HP131" s="19">
        <f>IFERROR(HLOOKUP(HP$1,'Nakladova matice_2018'!$A$1:$IW$188,104,FALSE),0)</f>
        <v>0</v>
      </c>
      <c r="HQ131" s="19">
        <f>IFERROR(HLOOKUP(HQ$1,'Nakladova matice_2018'!$A$1:$IW$188,104,FALSE),0)</f>
        <v>0</v>
      </c>
      <c r="HR131" s="19">
        <f>IFERROR(HLOOKUP(HR$1,'Nakladova matice_2018'!$A$1:$IW$188,104,FALSE),0)</f>
        <v>0</v>
      </c>
      <c r="HS131" s="19">
        <f>IFERROR(HLOOKUP(HS$1,'Nakladova matice_2018'!$A$1:$IW$188,104,FALSE),0)</f>
        <v>0</v>
      </c>
      <c r="HT131" s="19">
        <f>IFERROR(HLOOKUP(HT$1,'Nakladova matice_2018'!$A$1:$IW$188,104,FALSE),0)</f>
        <v>0</v>
      </c>
      <c r="HU131" s="19">
        <f>IFERROR(HLOOKUP(HU$1,'Nakladova matice_2018'!$A$1:$IW$188,104,FALSE),0)</f>
        <v>0</v>
      </c>
      <c r="HV131" s="19">
        <f>IFERROR(HLOOKUP(HV$1,'Nakladova matice_2018'!$A$1:$IW$188,104,FALSE),0)</f>
        <v>0</v>
      </c>
      <c r="HW131" s="19">
        <f>IFERROR(HLOOKUP(HW$1,'Nakladova matice_2018'!$A$1:$IW$188,104,FALSE),0)</f>
        <v>0</v>
      </c>
      <c r="HX131" s="19">
        <f>IFERROR(HLOOKUP(HX$1,'Nakladova matice_2018'!$A$1:$IW$188,104,FALSE),0)</f>
        <v>0</v>
      </c>
      <c r="HY131" s="19">
        <f>IFERROR(HLOOKUP(HY$1,'Nakladova matice_2018'!$A$1:$IW$188,104,FALSE),0)</f>
        <v>0</v>
      </c>
      <c r="HZ131" s="19">
        <f>IFERROR(HLOOKUP(HZ$1,'Nakladova matice_2018'!$A$1:$IW$188,104,FALSE),0)</f>
        <v>0</v>
      </c>
      <c r="IA131" s="19">
        <f>IFERROR(HLOOKUP(IA$1,'Nakladova matice_2018'!$A$1:$IW$188,104,FALSE),0)</f>
        <v>0</v>
      </c>
      <c r="IB131" s="19">
        <f>IFERROR(HLOOKUP(IB$1,'Nakladova matice_2018'!$A$1:$IW$188,104,FALSE),0)</f>
        <v>0</v>
      </c>
      <c r="IC131" s="19">
        <f>IFERROR(HLOOKUP(IC$1,'Nakladova matice_2018'!$A$1:$IW$188,104,FALSE),0)</f>
        <v>0</v>
      </c>
      <c r="ID131" s="19">
        <f>IFERROR(HLOOKUP(ID$1,'Nakladova matice_2018'!$A$1:$IW$188,104,FALSE),0)</f>
        <v>0</v>
      </c>
      <c r="IE131" s="19">
        <f>IFERROR(HLOOKUP(IE$1,'Nakladova matice_2018'!$A$1:$IW$188,104,FALSE),0)</f>
        <v>0</v>
      </c>
      <c r="IF131" s="19">
        <f>IFERROR(HLOOKUP(IF$1,'Nakladova matice_2018'!$A$1:$IW$188,104,FALSE),0)</f>
        <v>0</v>
      </c>
      <c r="IG131" s="19">
        <f>IFERROR(HLOOKUP(IG$1,'Nakladova matice_2018'!$A$1:$IW$188,104,FALSE),0)</f>
        <v>0</v>
      </c>
      <c r="IH131" s="19">
        <f>IFERROR(HLOOKUP(IH$1,'Nakladova matice_2018'!$A$1:$IW$188,104,FALSE),0)</f>
        <v>0</v>
      </c>
      <c r="II131" s="19">
        <f>IFERROR(HLOOKUP(II$1,'Nakladova matice_2018'!$A$1:$IW$188,104,FALSE),0)</f>
        <v>0</v>
      </c>
      <c r="IJ131" s="19">
        <f>IFERROR(HLOOKUP(IJ$1,'Nakladova matice_2018'!$A$1:$IW$188,104,FALSE),0)</f>
        <v>0</v>
      </c>
      <c r="IK131" s="19">
        <f>IFERROR(HLOOKUP(IK$1,'Nakladova matice_2018'!$A$1:$IW$188,104,FALSE),0)</f>
        <v>0</v>
      </c>
      <c r="IL131" s="19">
        <f>IFERROR(HLOOKUP(IL$1,'Nakladova matice_2018'!$A$1:$IW$188,104,FALSE),0)</f>
        <v>0</v>
      </c>
      <c r="IM131" s="19">
        <f>IFERROR(HLOOKUP(IM$1,'Nakladova matice_2018'!$A$1:$IW$188,104,FALSE),0)</f>
        <v>0</v>
      </c>
      <c r="IN131" s="19">
        <f>IFERROR(HLOOKUP(IN$1,'Nakladova matice_2018'!$A$1:$IW$188,104,FALSE),0)</f>
        <v>0</v>
      </c>
      <c r="IO131" s="19">
        <f>IFERROR(HLOOKUP(IO$1,'Nakladova matice_2018'!$A$1:$IW$188,104,FALSE),0)</f>
        <v>0</v>
      </c>
      <c r="IP131" s="19">
        <f>IFERROR(HLOOKUP(IP$1,'Nakladova matice_2018'!$A$1:$IW$188,104,FALSE),0)</f>
        <v>0</v>
      </c>
      <c r="IQ131" s="19">
        <f>IFERROR(HLOOKUP(IQ$1,'Nakladova matice_2018'!$A$1:$IW$188,104,FALSE),0)</f>
        <v>0</v>
      </c>
      <c r="IR131" s="19">
        <f>IFERROR(HLOOKUP(IR$1,'Nakladova matice_2018'!$A$1:$IW$188,104,FALSE),0)</f>
        <v>0</v>
      </c>
      <c r="IS131" s="19">
        <f>IFERROR(HLOOKUP(IS$1,'Nakladova matice_2018'!$A$1:$IW$188,104,FALSE),0)</f>
        <v>0</v>
      </c>
      <c r="IT131" s="19">
        <f>IFERROR(HLOOKUP(IT$1,'Nakladova matice_2018'!$A$1:$IW$188,104,FALSE),0)</f>
        <v>0</v>
      </c>
      <c r="IU131" s="19">
        <f>IFERROR(HLOOKUP(IU$1,'Nakladova matice_2018'!$A$1:$IW$188,104,FALSE),0)</f>
        <v>0</v>
      </c>
      <c r="IV131" s="19">
        <f>IFERROR(HLOOKUP(IV$1,'Nakladova matice_2018'!$A$1:$IW$188,104,FALSE),0)</f>
        <v>0</v>
      </c>
      <c r="IW131" s="19">
        <f>IFERROR(HLOOKUP(IW$1,'Nakladova matice_2018'!$A$1:$IW$188,104,FALSE),0)</f>
        <v>0</v>
      </c>
      <c r="IX131" s="19">
        <f>IFERROR(HLOOKUP(IX$1,'Nakladova matice_2018'!$A$1:$IW$188,104,FALSE),0)</f>
        <v>0</v>
      </c>
      <c r="IY131" s="19">
        <f>IFERROR(HLOOKUP(IY$1,'Nakladova matice_2018'!$A$1:$IW$188,104,FALSE),0)</f>
        <v>0</v>
      </c>
      <c r="IZ131" s="19">
        <f>IFERROR(HLOOKUP(IZ$1,'Nakladova matice_2018'!$A$1:$IW$188,104,FALSE),0)</f>
        <v>0</v>
      </c>
      <c r="JA131" s="19">
        <f>IFERROR(HLOOKUP(JA$1,'Nakladova matice_2018'!$A$1:$IW$188,104,FALSE),0)</f>
        <v>0</v>
      </c>
      <c r="JB131" s="19">
        <f>IFERROR(HLOOKUP(JB$1,'Nakladova matice_2018'!$A$1:$IW$188,104,FALSE),0)</f>
        <v>0</v>
      </c>
      <c r="JC131" s="19">
        <f>IFERROR(HLOOKUP(JC$1,'Nakladova matice_2018'!$A$1:$IW$188,104,FALSE),0)</f>
        <v>0</v>
      </c>
      <c r="JD131" s="19">
        <f>IFERROR(HLOOKUP(JD$1,'Nakladova matice_2018'!$A$1:$IW$188,104,FALSE),0)</f>
        <v>0</v>
      </c>
      <c r="JE131" s="19">
        <f>IFERROR(HLOOKUP(JE$1,'Nakladova matice_2018'!$A$1:$IW$188,104,FALSE),0)</f>
        <v>0</v>
      </c>
      <c r="JF131" s="19">
        <f>IFERROR(HLOOKUP(JF$1,'Nakladova matice_2018'!$A$1:$IW$188,104,FALSE),0)</f>
        <v>0</v>
      </c>
      <c r="JG131" s="19">
        <f>IFERROR(HLOOKUP(JG$1,'Nakladova matice_2018'!$A$1:$IW$188,104,FALSE),0)</f>
        <v>668.5</v>
      </c>
      <c r="JH131" s="19">
        <f>IFERROR(HLOOKUP(JH$1,'Nakladova matice_2018'!$A$1:$IW$188,104,FALSE),0)</f>
        <v>0</v>
      </c>
      <c r="JI131" s="19">
        <f>IFERROR(HLOOKUP(JI$1,'Nakladova matice_2018'!$A$1:$IW$188,104,FALSE),0)</f>
        <v>0</v>
      </c>
      <c r="JJ131" s="19">
        <f>IFERROR(HLOOKUP(JJ$1,'Nakladova matice_2018'!$A$1:$IW$188,104,FALSE),0)</f>
        <v>0</v>
      </c>
      <c r="JK131" s="19">
        <f>IFERROR(HLOOKUP(JK$1,'Nakladova matice_2018'!$A$1:$IW$188,104,FALSE),0)</f>
        <v>0</v>
      </c>
      <c r="JL131" s="19">
        <f>IFERROR(HLOOKUP(JL$1,'Nakladova matice_2018'!$A$1:$IW$188,104,FALSE),0)</f>
        <v>0</v>
      </c>
      <c r="JM131" s="19">
        <f>IFERROR(HLOOKUP(JM$1,'Nakladova matice_2018'!$A$1:$IW$188,104,FALSE),0)</f>
        <v>0</v>
      </c>
      <c r="JN131" s="19">
        <f>IFERROR(HLOOKUP(JN$1,'Nakladova matice_2018'!$A$1:$IW$188,104,FALSE),0)</f>
        <v>0</v>
      </c>
      <c r="JO131" s="19">
        <f>IFERROR(HLOOKUP(JO$1,'Nakladova matice_2018'!$A$1:$IW$188,104,FALSE),0)</f>
        <v>0</v>
      </c>
      <c r="JP131" s="19">
        <f>IFERROR(HLOOKUP(JP$1,'Nakladova matice_2018'!$A$1:$IW$188,104,FALSE),0)</f>
        <v>0</v>
      </c>
      <c r="JQ131" s="19">
        <f>IFERROR(HLOOKUP(JQ$1,'Nakladova matice_2018'!$A$1:$IW$188,104,FALSE),0)</f>
        <v>0</v>
      </c>
      <c r="JR131" s="19">
        <f>IFERROR(HLOOKUP(JR$1,'Nakladova matice_2018'!$A$1:$IW$188,104,FALSE),0)</f>
        <v>0</v>
      </c>
      <c r="JS131" s="19">
        <f>IFERROR(HLOOKUP(JS$1,'Nakladova matice_2018'!$A$1:$IW$188,104,FALSE),0)</f>
        <v>0</v>
      </c>
      <c r="JT131" s="19">
        <f>IFERROR(HLOOKUP(JT$1,'Nakladova matice_2018'!$A$1:$IW$188,104,FALSE),0)</f>
        <v>0</v>
      </c>
      <c r="JU131" s="19">
        <f>IFERROR(HLOOKUP(JU$1,'Nakladova matice_2018'!$A$1:$IW$188,104,FALSE),0)</f>
        <v>0</v>
      </c>
      <c r="JV131" s="19">
        <f>IFERROR(HLOOKUP(JV$1,'Nakladova matice_2018'!$A$1:$IW$188,104,FALSE),0)</f>
        <v>0</v>
      </c>
      <c r="JW131" s="19">
        <f>IFERROR(HLOOKUP(JW$1,'Nakladova matice_2018'!$A$1:$IW$188,104,FALSE),0)</f>
        <v>0</v>
      </c>
      <c r="JX131" s="19">
        <f>IFERROR(HLOOKUP(JX$1,'Nakladova matice_2018'!$A$1:$IW$188,104,FALSE),0)</f>
        <v>0</v>
      </c>
      <c r="JY131" s="19">
        <f>IFERROR(HLOOKUP(JY$1,'Nakladova matice_2018'!$A$1:$IW$188,104,FALSE),0)</f>
        <v>600</v>
      </c>
      <c r="JZ131" s="19">
        <f>IFERROR(HLOOKUP(JZ$1,'Nakladova matice_2018'!$A$1:$IW$188,104,FALSE),0)</f>
        <v>6235</v>
      </c>
      <c r="KA131" s="19">
        <f>IFERROR(HLOOKUP(KA$1,'Nakladova matice_2018'!$A$1:$IW$188,104,FALSE),0)</f>
        <v>0</v>
      </c>
      <c r="KB131" s="19">
        <f>IFERROR(HLOOKUP(KB$1,'Nakladova matice_2018'!$A$1:$IW$188,104,FALSE),0)</f>
        <v>0</v>
      </c>
      <c r="KC131" s="19">
        <f>IFERROR(HLOOKUP(KC$1,'Nakladova matice_2018'!$A$1:$IW$188,104,FALSE),0)</f>
        <v>0</v>
      </c>
      <c r="KD131" s="19">
        <f>IFERROR(HLOOKUP(KD$1,'Nakladova matice_2018'!$A$1:$IW$188,104,FALSE),0)</f>
        <v>0</v>
      </c>
      <c r="KE131" s="19">
        <f>IFERROR(HLOOKUP(KE$1,'Nakladova matice_2018'!$A$1:$IW$188,104,FALSE),0)</f>
        <v>0</v>
      </c>
      <c r="KF131" s="19">
        <f>IFERROR(HLOOKUP(KF$1,'Nakladova matice_2018'!$A$1:$IW$188,104,FALSE),0)</f>
        <v>0</v>
      </c>
      <c r="KG131" s="19">
        <f>IFERROR(HLOOKUP(KG$1,'Nakladova matice_2018'!$A$1:$IW$188,104,FALSE),0)</f>
        <v>0</v>
      </c>
      <c r="KH131" s="19">
        <f>IFERROR(HLOOKUP(KH$1,'Nakladova matice_2018'!$A$1:$IW$188,104,FALSE),0)</f>
        <v>0</v>
      </c>
      <c r="KI131" s="19">
        <f>IFERROR(HLOOKUP(KI$1,'Nakladova matice_2018'!$A$1:$IW$188,104,FALSE),0)</f>
        <v>0</v>
      </c>
      <c r="KJ131" s="19">
        <f>IFERROR(HLOOKUP(KJ$1,'Nakladova matice_2018'!$A$1:$IW$188,104,FALSE),0)</f>
        <v>0</v>
      </c>
      <c r="KK131" s="19">
        <f>IFERROR(HLOOKUP(KK$1,'Nakladova matice_2018'!$A$1:$IW$188,104,FALSE),0)</f>
        <v>0</v>
      </c>
      <c r="KL131" s="19">
        <f>IFERROR(HLOOKUP(KL$1,'Nakladova matice_2018'!$A$1:$IW$188,104,FALSE),0)</f>
        <v>0</v>
      </c>
      <c r="KM131" s="19">
        <f>IFERROR(HLOOKUP(KM$1,'Nakladova matice_2018'!$A$1:$IW$188,104,FALSE),0)</f>
        <v>0</v>
      </c>
      <c r="KN131" s="19">
        <f>IFERROR(HLOOKUP(KN$1,'Nakladova matice_2018'!$A$1:$IW$188,104,FALSE),0)</f>
        <v>0</v>
      </c>
      <c r="KO131" s="19">
        <f>IFERROR(HLOOKUP(KO$1,'Nakladova matice_2018'!$A$1:$IW$188,104,FALSE),0)</f>
        <v>0</v>
      </c>
      <c r="KP131" s="19">
        <f>IFERROR(HLOOKUP(KP$1,'Nakladova matice_2018'!$A$1:$IW$188,104,FALSE),0)</f>
        <v>0</v>
      </c>
      <c r="KQ131" s="19">
        <f>IFERROR(HLOOKUP(KQ$1,'Nakladova matice_2018'!$A$1:$IW$188,104,FALSE),0)</f>
        <v>0</v>
      </c>
      <c r="KR131" s="19">
        <f>IFERROR(HLOOKUP(KR$1,'Nakladova matice_2018'!$A$1:$IW$188,104,FALSE),0)</f>
        <v>0</v>
      </c>
      <c r="KS131" s="19">
        <f>IFERROR(HLOOKUP(KS$1,'Nakladova matice_2018'!$A$1:$IW$188,104,FALSE),0)</f>
        <v>0</v>
      </c>
      <c r="KT131" s="19">
        <f>IFERROR(HLOOKUP(KT$1,'Nakladova matice_2018'!$A$1:$IW$188,104,FALSE),0)</f>
        <v>0</v>
      </c>
      <c r="KU131" s="19">
        <f>IFERROR(HLOOKUP(KU$1,'Nakladova matice_2018'!$A$1:$IW$188,104,FALSE),0)</f>
        <v>0</v>
      </c>
      <c r="KV131" s="19">
        <f>IFERROR(HLOOKUP(KV$1,'Nakladova matice_2018'!$A$1:$IW$188,104,FALSE),0)</f>
        <v>0</v>
      </c>
      <c r="KW131" s="19">
        <f>IFERROR(HLOOKUP(KW$1,'Nakladova matice_2018'!$A$1:$IW$188,104,FALSE),0)</f>
        <v>0</v>
      </c>
      <c r="KX131" s="19">
        <f>IFERROR(HLOOKUP(KX$1,'Nakladova matice_2018'!$A$1:$IW$188,104,FALSE),0)</f>
        <v>0</v>
      </c>
      <c r="KY131" s="19">
        <f>IFERROR(HLOOKUP(KY$1,'Nakladova matice_2018'!$A$1:$IW$188,104,FALSE),0)</f>
        <v>0</v>
      </c>
      <c r="KZ131" s="19">
        <f>IFERROR(HLOOKUP(KZ$1,'Nakladova matice_2018'!$A$1:$IW$188,104,FALSE),0)</f>
        <v>0</v>
      </c>
      <c r="LA131" s="19">
        <f>IFERROR(HLOOKUP(LA$1,'Nakladova matice_2018'!$A$1:$IW$188,104,FALSE),0)</f>
        <v>0</v>
      </c>
      <c r="LB131" s="19">
        <f>IFERROR(HLOOKUP(LB$1,'Nakladova matice_2018'!$A$1:$IW$188,104,FALSE),0)</f>
        <v>0</v>
      </c>
      <c r="LC131" s="19">
        <f>IFERROR(HLOOKUP(LC$1,'Nakladova matice_2018'!$A$1:$IW$188,104,FALSE),0)</f>
        <v>0</v>
      </c>
      <c r="LD131" s="19">
        <f>IFERROR(HLOOKUP(LD$1,'Nakladova matice_2018'!$A$1:$IW$188,104,FALSE),0)</f>
        <v>0</v>
      </c>
      <c r="LE131" s="19">
        <f>IFERROR(HLOOKUP(LE$1,'Nakladova matice_2018'!$A$1:$IW$188,104,FALSE),0)</f>
        <v>0</v>
      </c>
      <c r="LF131" s="19">
        <f>IFERROR(HLOOKUP(LF$1,'Nakladova matice_2018'!$A$1:$IW$188,104,FALSE),0)</f>
        <v>0</v>
      </c>
      <c r="LG131" s="19">
        <f>IFERROR(HLOOKUP(LG$1,'Nakladova matice_2018'!$A$1:$IW$188,104,FALSE),0)</f>
        <v>0</v>
      </c>
      <c r="LH131" s="19">
        <f>IFERROR(HLOOKUP(LH$1,'Nakladova matice_2018'!$A$1:$IW$188,104,FALSE),0)</f>
        <v>0</v>
      </c>
      <c r="LI131" s="19">
        <f>IFERROR(HLOOKUP(LI$1,'Nakladova matice_2018'!$A$1:$IW$188,104,FALSE),0)</f>
        <v>0</v>
      </c>
      <c r="LJ131" s="19">
        <f>IFERROR(HLOOKUP(LJ$1,'Nakladova matice_2018'!$A$1:$IW$188,104,FALSE),0)</f>
        <v>0</v>
      </c>
      <c r="LK131" s="19">
        <f>IFERROR(HLOOKUP(LK$1,'Nakladova matice_2018'!$A$1:$IW$188,104,FALSE),0)</f>
        <v>0</v>
      </c>
      <c r="LL131" s="19">
        <f>IFERROR(HLOOKUP(LL$1,'Nakladova matice_2018'!$A$1:$IW$188,104,FALSE),0)</f>
        <v>0</v>
      </c>
      <c r="LM131" s="19">
        <f>IFERROR(HLOOKUP(LM$1,'Nakladova matice_2018'!$A$1:$IW$188,104,FALSE),0)</f>
        <v>0</v>
      </c>
      <c r="LN131" s="19">
        <f>IFERROR(HLOOKUP(LN$1,'Nakladova matice_2018'!$A$1:$IW$188,104,FALSE),0)</f>
        <v>0</v>
      </c>
      <c r="LO131" s="19">
        <f>IFERROR(HLOOKUP(LO$1,'Nakladova matice_2018'!$A$1:$IW$188,104,FALSE),0)</f>
        <v>0</v>
      </c>
      <c r="LP131" s="19">
        <f>IFERROR(HLOOKUP(LP$1,'Nakladova matice_2018'!$A$1:$IW$188,104,FALSE),0)</f>
        <v>0</v>
      </c>
      <c r="LQ131" s="19">
        <f>IFERROR(HLOOKUP(LQ$1,'Nakladova matice_2018'!$A$1:$IW$188,104,FALSE),0)</f>
        <v>0</v>
      </c>
      <c r="LR131" s="19">
        <f>IFERROR(HLOOKUP(LR$1,'Nakladova matice_2018'!$A$1:$IW$188,104,FALSE),0)</f>
        <v>0</v>
      </c>
      <c r="LS131" s="19">
        <f>IFERROR(HLOOKUP(LS$1,'Nakladova matice_2018'!$A$1:$IW$188,104,FALSE),0)</f>
        <v>0</v>
      </c>
      <c r="LT131" s="19">
        <f>IFERROR(HLOOKUP(LT$1,'Nakladova matice_2018'!$A$1:$IW$188,104,FALSE),0)</f>
        <v>0</v>
      </c>
      <c r="LU131" s="19">
        <f>IFERROR(HLOOKUP(LU$1,'Nakladova matice_2018'!$A$1:$IW$188,104,FALSE),0)</f>
        <v>0</v>
      </c>
      <c r="LV131" s="19">
        <f>IFERROR(HLOOKUP(LV$1,'Nakladova matice_2018'!$A$1:$IW$188,104,FALSE),0)</f>
        <v>0</v>
      </c>
      <c r="LW131" s="19">
        <f>IFERROR(HLOOKUP(LW$1,'Nakladova matice_2018'!$A$1:$IW$188,104,FALSE),0)</f>
        <v>0</v>
      </c>
      <c r="LX131" s="19">
        <f>IFERROR(HLOOKUP(LX$1,'Nakladova matice_2018'!$A$1:$IW$188,104,FALSE),0)</f>
        <v>0</v>
      </c>
      <c r="LY131" s="19">
        <f>IFERROR(HLOOKUP(LY$1,'Nakladova matice_2018'!$A$1:$IW$188,104,FALSE),0)</f>
        <v>0</v>
      </c>
      <c r="LZ131" s="19">
        <f>IFERROR(HLOOKUP(LZ$1,'Nakladova matice_2018'!$A$1:$IW$188,104,FALSE),0)</f>
        <v>0</v>
      </c>
      <c r="MA131" s="19">
        <f>IFERROR(HLOOKUP(MA$1,'Nakladova matice_2018'!$A$1:$IW$188,104,FALSE),0)</f>
        <v>0</v>
      </c>
      <c r="MB131" s="19">
        <f>IFERROR(HLOOKUP(MB$1,'Nakladova matice_2018'!$A$1:$IW$188,104,FALSE),0)</f>
        <v>0</v>
      </c>
      <c r="MC131" s="19">
        <f>IFERROR(HLOOKUP(MC$1,'Nakladova matice_2018'!$A$1:$IW$188,104,FALSE),0)</f>
        <v>0</v>
      </c>
      <c r="MD131" s="19">
        <f>IFERROR(HLOOKUP(MD$1,'Nakladova matice_2018'!$A$1:$IW$188,104,FALSE),0)</f>
        <v>0</v>
      </c>
      <c r="ME131" s="19">
        <f>IFERROR(HLOOKUP(ME$1,'Nakladova matice_2018'!$A$1:$IW$188,104,FALSE),0)</f>
        <v>0</v>
      </c>
      <c r="MF131" s="19">
        <f>IFERROR(HLOOKUP(MF$1,'Nakladova matice_2018'!$A$1:$IW$188,104,FALSE),0)</f>
        <v>0</v>
      </c>
      <c r="MG131" s="19">
        <f>IFERROR(HLOOKUP(MG$1,'Nakladova matice_2018'!$A$1:$IW$188,104,FALSE),0)</f>
        <v>0</v>
      </c>
      <c r="MH131" s="19">
        <f>IFERROR(HLOOKUP(MH$1,'Nakladova matice_2018'!$A$1:$IW$188,104,FALSE),0)</f>
        <v>0</v>
      </c>
      <c r="MI131" s="19">
        <f>IFERROR(HLOOKUP(MI$1,'Nakladova matice_2018'!$A$1:$IW$188,104,FALSE),0)</f>
        <v>0</v>
      </c>
      <c r="MJ131" s="19">
        <f>IFERROR(HLOOKUP(MJ$1,'Nakladova matice_2018'!$A$1:$IW$188,104,FALSE),0)</f>
        <v>0</v>
      </c>
      <c r="MK131" s="19">
        <f>IFERROR(HLOOKUP(MK$1,'Nakladova matice_2018'!$A$1:$IW$188,104,FALSE),0)</f>
        <v>0</v>
      </c>
      <c r="ML131" s="19">
        <f>IFERROR(HLOOKUP(ML$1,'Nakladova matice_2018'!$A$1:$IW$188,104,FALSE),0)</f>
        <v>0</v>
      </c>
      <c r="MM131" s="19">
        <f>IFERROR(HLOOKUP(MM$1,'Nakladova matice_2018'!$A$1:$IW$188,104,FALSE),0)</f>
        <v>0</v>
      </c>
      <c r="MN131" s="19">
        <f>IFERROR(HLOOKUP(MN$1,'Nakladova matice_2018'!$A$1:$IW$188,104,FALSE),0)</f>
        <v>0</v>
      </c>
      <c r="MO131" s="20">
        <f t="shared" si="86"/>
        <v>243798.83000000002</v>
      </c>
      <c r="MP131" s="20">
        <f>MO131-'Nakladova matice_2018'!IX104</f>
        <v>0</v>
      </c>
    </row>
    <row r="132" spans="1:354" x14ac:dyDescent="0.2">
      <c r="A132" s="27">
        <v>524041</v>
      </c>
      <c r="B132" s="21" t="s">
        <v>474</v>
      </c>
      <c r="C132" s="53">
        <v>0</v>
      </c>
      <c r="D132" s="19">
        <f>IFERROR(HLOOKUP(D$1,'Nakladova matice_2018'!$A$1:$IW$188,105,FALSE),0)</f>
        <v>0</v>
      </c>
      <c r="E132" s="19">
        <f>IFERROR(HLOOKUP(E$1,'Nakladova matice_2018'!$A$1:$IW$188,105,FALSE),0)</f>
        <v>0</v>
      </c>
      <c r="F132" s="19">
        <f>IFERROR(HLOOKUP(F$1,'Nakladova matice_2018'!$A$1:$IW$188,105,FALSE),0)</f>
        <v>87602.52</v>
      </c>
      <c r="G132" s="19">
        <f>IFERROR(HLOOKUP(G$1,'Nakladova matice_2018'!$A$1:$IW$188,105,FALSE),0)</f>
        <v>0</v>
      </c>
      <c r="H132" s="19">
        <f>IFERROR(HLOOKUP(H$1,'Nakladova matice_2018'!$A$1:$IW$188,105,FALSE),0)</f>
        <v>0</v>
      </c>
      <c r="I132" s="19">
        <f>IFERROR(HLOOKUP(I$1,'Nakladova matice_2018'!$A$1:$IW$188,105,FALSE),0)</f>
        <v>0</v>
      </c>
      <c r="J132" s="19">
        <f>IFERROR(HLOOKUP(J$1,'Nakladova matice_2018'!$A$1:$IW$188,105,FALSE),0)</f>
        <v>0</v>
      </c>
      <c r="K132" s="19">
        <f>IFERROR(HLOOKUP(K$1,'Nakladova matice_2018'!$A$1:$IW$188,105,FALSE),0)</f>
        <v>0</v>
      </c>
      <c r="L132" s="19">
        <f>IFERROR(HLOOKUP(L$1,'Nakladova matice_2018'!$A$1:$IW$188,105,FALSE),0)</f>
        <v>0</v>
      </c>
      <c r="M132" s="19">
        <f>IFERROR(HLOOKUP(M$1,'Nakladova matice_2018'!$A$1:$IW$188,105,FALSE),0)</f>
        <v>0</v>
      </c>
      <c r="N132" s="19">
        <f>IFERROR(HLOOKUP(N$1,'Nakladova matice_2018'!$A$1:$IW$188,105,FALSE),0)</f>
        <v>0</v>
      </c>
      <c r="O132" s="19">
        <f>IFERROR(HLOOKUP(O$1,'Nakladova matice_2018'!$A$1:$IW$188,105,FALSE),0)</f>
        <v>0</v>
      </c>
      <c r="P132" s="19">
        <f>IFERROR(HLOOKUP(P$1,'Nakladova matice_2018'!$A$1:$IW$188,105,FALSE),0)</f>
        <v>0</v>
      </c>
      <c r="Q132" s="19">
        <f>IFERROR(HLOOKUP(Q$1,'Nakladova matice_2018'!$A$1:$IW$188,105,FALSE),0)</f>
        <v>0</v>
      </c>
      <c r="R132" s="19">
        <f>IFERROR(HLOOKUP(R$1,'Nakladova matice_2018'!$A$1:$IW$188,105,FALSE),0)</f>
        <v>0</v>
      </c>
      <c r="S132" s="19">
        <f>IFERROR(HLOOKUP(S$1,'Nakladova matice_2018'!$A$1:$IW$188,105,FALSE),0)</f>
        <v>0</v>
      </c>
      <c r="T132" s="19">
        <f>IFERROR(HLOOKUP(T$1,'Nakladova matice_2018'!$A$1:$IW$188,105,FALSE),0)</f>
        <v>0</v>
      </c>
      <c r="U132" s="19">
        <f>IFERROR(HLOOKUP(U$1,'Nakladova matice_2018'!$A$1:$IW$188,105,FALSE),0)</f>
        <v>0</v>
      </c>
      <c r="V132" s="19">
        <f>IFERROR(HLOOKUP(V$1,'Nakladova matice_2018'!$A$1:$IW$188,105,FALSE),0)</f>
        <v>0</v>
      </c>
      <c r="W132" s="19">
        <f>IFERROR(HLOOKUP(W$1,'Nakladova matice_2018'!$A$1:$IW$188,105,FALSE),0)</f>
        <v>0</v>
      </c>
      <c r="X132" s="19">
        <f>IFERROR(HLOOKUP(X$1,'Nakladova matice_2018'!$A$1:$IW$188,105,FALSE),0)</f>
        <v>0</v>
      </c>
      <c r="Y132" s="19">
        <f>IFERROR(HLOOKUP(Y$1,'Nakladova matice_2018'!$A$1:$IW$188,105,FALSE),0)</f>
        <v>0</v>
      </c>
      <c r="Z132" s="19">
        <f>IFERROR(HLOOKUP(Z$1,'Nakladova matice_2018'!$A$1:$IW$188,105,FALSE),0)</f>
        <v>177570.63</v>
      </c>
      <c r="AA132" s="19">
        <f>IFERROR(HLOOKUP(AA$1,'Nakladova matice_2018'!$A$1:$IW$188,105,FALSE),0)</f>
        <v>0</v>
      </c>
      <c r="AB132" s="19">
        <f>IFERROR(HLOOKUP(AB$1,'Nakladova matice_2018'!$A$1:$IW$188,105,FALSE),0)</f>
        <v>0</v>
      </c>
      <c r="AC132" s="19">
        <f>IFERROR(HLOOKUP(AC$1,'Nakladova matice_2018'!$A$1:$IW$188,105,FALSE),0)</f>
        <v>0</v>
      </c>
      <c r="AD132" s="19">
        <f>IFERROR(HLOOKUP(AD$1,'Nakladova matice_2018'!$A$1:$IW$188,105,FALSE),0)</f>
        <v>0</v>
      </c>
      <c r="AE132" s="19">
        <f>IFERROR(HLOOKUP(AE$1,'Nakladova matice_2018'!$A$1:$IW$188,105,FALSE),0)</f>
        <v>0</v>
      </c>
      <c r="AF132" s="19">
        <f>IFERROR(HLOOKUP(AF$1,'Nakladova matice_2018'!$A$1:$IW$188,105,FALSE),0)</f>
        <v>0</v>
      </c>
      <c r="AG132" s="19">
        <f>IFERROR(HLOOKUP(AG$1,'Nakladova matice_2018'!$A$1:$IW$188,105,FALSE),0)</f>
        <v>0</v>
      </c>
      <c r="AH132" s="19">
        <f>IFERROR(HLOOKUP(AH$1,'Nakladova matice_2018'!$A$1:$IW$188,105,FALSE),0)</f>
        <v>0</v>
      </c>
      <c r="AI132" s="19">
        <f>IFERROR(HLOOKUP(AI$1,'Nakladova matice_2018'!$A$1:$IW$188,105,FALSE),0)</f>
        <v>0</v>
      </c>
      <c r="AJ132" s="19">
        <f>IFERROR(HLOOKUP(AJ$1,'Nakladova matice_2018'!$A$1:$IW$188,105,FALSE),0)</f>
        <v>0</v>
      </c>
      <c r="AK132" s="19">
        <f>IFERROR(HLOOKUP(AK$1,'Nakladova matice_2018'!$A$1:$IW$188,105,FALSE),0)</f>
        <v>0</v>
      </c>
      <c r="AL132" s="19">
        <f>IFERROR(HLOOKUP(AL$1,'Nakladova matice_2018'!$A$1:$IW$188,105,FALSE),0)</f>
        <v>0</v>
      </c>
      <c r="AM132" s="19">
        <f>IFERROR(HLOOKUP(AM$1,'Nakladova matice_2018'!$A$1:$IW$188,105,FALSE),0)</f>
        <v>0</v>
      </c>
      <c r="AN132" s="19">
        <f>IFERROR(HLOOKUP(AN$1,'Nakladova matice_2018'!$A$1:$IW$188,105,FALSE),0)</f>
        <v>0</v>
      </c>
      <c r="AO132" s="19">
        <f>IFERROR(HLOOKUP(AO$1,'Nakladova matice_2018'!$A$1:$IW$188,105,FALSE),0)</f>
        <v>0</v>
      </c>
      <c r="AP132" s="19">
        <f>IFERROR(HLOOKUP(AP$1,'Nakladova matice_2018'!$A$1:$IW$188,105,FALSE),0)</f>
        <v>0</v>
      </c>
      <c r="AQ132" s="19">
        <f>IFERROR(HLOOKUP(AQ$1,'Nakladova matice_2018'!$A$1:$IW$188,105,FALSE),0)</f>
        <v>0</v>
      </c>
      <c r="AR132" s="19">
        <f>IFERROR(HLOOKUP(AR$1,'Nakladova matice_2018'!$A$1:$IW$188,105,FALSE),0)</f>
        <v>0</v>
      </c>
      <c r="AS132" s="19">
        <f>IFERROR(HLOOKUP(AS$1,'Nakladova matice_2018'!$A$1:$IW$188,105,FALSE),0)</f>
        <v>0</v>
      </c>
      <c r="AT132" s="19">
        <f>IFERROR(HLOOKUP(AT$1,'Nakladova matice_2018'!$A$1:$IW$188,105,FALSE),0)</f>
        <v>289.8</v>
      </c>
      <c r="AU132" s="19">
        <f>IFERROR(HLOOKUP(AU$1,'Nakladova matice_2018'!$A$1:$IW$188,105,FALSE),0)</f>
        <v>0</v>
      </c>
      <c r="AV132" s="19">
        <f>IFERROR(HLOOKUP(AV$1,'Nakladova matice_2018'!$A$1:$IW$188,105,FALSE),0)</f>
        <v>0</v>
      </c>
      <c r="AW132" s="19">
        <f>IFERROR(HLOOKUP(AW$1,'Nakladova matice_2018'!$A$1:$IW$188,105,FALSE),0)</f>
        <v>0</v>
      </c>
      <c r="AX132" s="19">
        <f>IFERROR(HLOOKUP(AX$1,'Nakladova matice_2018'!$A$1:$IW$188,105,FALSE),0)</f>
        <v>0</v>
      </c>
      <c r="AY132" s="19">
        <f>IFERROR(HLOOKUP(AY$1,'Nakladova matice_2018'!$A$1:$IW$188,105,FALSE),0)</f>
        <v>0</v>
      </c>
      <c r="AZ132" s="19">
        <f>IFERROR(HLOOKUP(AZ$1,'Nakladova matice_2018'!$A$1:$IW$188,105,FALSE),0)</f>
        <v>0</v>
      </c>
      <c r="BA132" s="19">
        <f>IFERROR(HLOOKUP(BA$1,'Nakladova matice_2018'!$A$1:$IW$188,105,FALSE),0)</f>
        <v>0</v>
      </c>
      <c r="BB132" s="19">
        <f>IFERROR(HLOOKUP(BB$1,'Nakladova matice_2018'!$A$1:$IW$188,105,FALSE),0)</f>
        <v>0</v>
      </c>
      <c r="BC132" s="19">
        <f>IFERROR(HLOOKUP(BC$1,'Nakladova matice_2018'!$A$1:$IW$188,105,FALSE),0)</f>
        <v>0</v>
      </c>
      <c r="BD132" s="19">
        <f>IFERROR(HLOOKUP(BD$1,'Nakladova matice_2018'!$A$1:$IW$188,105,FALSE),0)</f>
        <v>0</v>
      </c>
      <c r="BE132" s="19">
        <f>IFERROR(HLOOKUP(BE$1,'Nakladova matice_2018'!$A$1:$IW$188,105,FALSE),0)</f>
        <v>0</v>
      </c>
      <c r="BF132" s="19">
        <f>IFERROR(HLOOKUP(BF$1,'Nakladova matice_2018'!$A$1:$IW$188,105,FALSE),0)</f>
        <v>0</v>
      </c>
      <c r="BG132" s="19">
        <f>IFERROR(HLOOKUP(BG$1,'Nakladova matice_2018'!$A$1:$IW$188,105,FALSE),0)</f>
        <v>0</v>
      </c>
      <c r="BH132" s="19">
        <f>IFERROR(HLOOKUP(BH$1,'Nakladova matice_2018'!$A$1:$IW$188,105,FALSE),0)</f>
        <v>0</v>
      </c>
      <c r="BI132" s="19">
        <f>IFERROR(HLOOKUP(BI$1,'Nakladova matice_2018'!$A$1:$IW$188,105,FALSE),0)</f>
        <v>0</v>
      </c>
      <c r="BJ132" s="19">
        <f>IFERROR(HLOOKUP(BJ$1,'Nakladova matice_2018'!$A$1:$IW$188,105,FALSE),0)</f>
        <v>0</v>
      </c>
      <c r="BK132" s="19">
        <f>IFERROR(HLOOKUP(BK$1,'Nakladova matice_2018'!$A$1:$IW$188,105,FALSE),0)</f>
        <v>0</v>
      </c>
      <c r="BL132" s="19">
        <f>IFERROR(HLOOKUP(BL$1,'Nakladova matice_2018'!$A$1:$IW$188,105,FALSE),0)</f>
        <v>0</v>
      </c>
      <c r="BM132" s="19">
        <f>IFERROR(HLOOKUP(BM$1,'Nakladova matice_2018'!$A$1:$IW$188,105,FALSE),0)</f>
        <v>0</v>
      </c>
      <c r="BN132" s="19">
        <f>IFERROR(HLOOKUP(BN$1,'Nakladova matice_2018'!$A$1:$IW$188,105,FALSE),0)</f>
        <v>0</v>
      </c>
      <c r="BO132" s="19">
        <f>IFERROR(HLOOKUP(BO$1,'Nakladova matice_2018'!$A$1:$IW$188,105,FALSE),0)</f>
        <v>0</v>
      </c>
      <c r="BP132" s="19">
        <f>IFERROR(HLOOKUP(BP$1,'Nakladova matice_2018'!$A$1:$IW$188,105,FALSE),0)</f>
        <v>0</v>
      </c>
      <c r="BQ132" s="19">
        <f>IFERROR(HLOOKUP(BQ$1,'Nakladova matice_2018'!$A$1:$IW$188,105,FALSE),0)</f>
        <v>0</v>
      </c>
      <c r="BR132" s="19">
        <f>IFERROR(HLOOKUP(BR$1,'Nakladova matice_2018'!$A$1:$IW$188,105,FALSE),0)</f>
        <v>0</v>
      </c>
      <c r="BS132" s="19">
        <f>IFERROR(HLOOKUP(BS$1,'Nakladova matice_2018'!$A$1:$IW$188,105,FALSE),0)</f>
        <v>0</v>
      </c>
      <c r="BT132" s="19">
        <f>IFERROR(HLOOKUP(BT$1,'Nakladova matice_2018'!$A$1:$IW$188,105,FALSE),0)</f>
        <v>0</v>
      </c>
      <c r="BU132" s="19">
        <f>IFERROR(HLOOKUP(BU$1,'Nakladova matice_2018'!$A$1:$IW$188,105,FALSE),0)</f>
        <v>0</v>
      </c>
      <c r="BV132" s="19">
        <f>IFERROR(HLOOKUP(BV$1,'Nakladova matice_2018'!$A$1:$IW$188,105,FALSE),0)</f>
        <v>0</v>
      </c>
      <c r="BW132" s="19">
        <f>IFERROR(HLOOKUP(BW$1,'Nakladova matice_2018'!$A$1:$IW$188,105,FALSE),0)</f>
        <v>0</v>
      </c>
      <c r="BX132" s="19">
        <f>IFERROR(HLOOKUP(BX$1,'Nakladova matice_2018'!$A$1:$IW$188,105,FALSE),0)</f>
        <v>0</v>
      </c>
      <c r="BY132" s="19">
        <f>IFERROR(HLOOKUP(BY$1,'Nakladova matice_2018'!$A$1:$IW$188,105,FALSE),0)</f>
        <v>0</v>
      </c>
      <c r="BZ132" s="19">
        <f>IFERROR(HLOOKUP(BZ$1,'Nakladova matice_2018'!$A$1:$IW$188,105,FALSE),0)</f>
        <v>0</v>
      </c>
      <c r="CA132" s="19">
        <f>IFERROR(HLOOKUP(CA$1,'Nakladova matice_2018'!$A$1:$IW$188,105,FALSE),0)</f>
        <v>0</v>
      </c>
      <c r="CB132" s="19">
        <f>IFERROR(HLOOKUP(CB$1,'Nakladova matice_2018'!$A$1:$IW$188,105,FALSE),0)</f>
        <v>0</v>
      </c>
      <c r="CC132" s="19">
        <f>IFERROR(HLOOKUP(CC$1,'Nakladova matice_2018'!$A$1:$IW$188,105,FALSE),0)</f>
        <v>0</v>
      </c>
      <c r="CD132" s="19">
        <f>IFERROR(HLOOKUP(CD$1,'Nakladova matice_2018'!$A$1:$IW$188,105,FALSE),0)</f>
        <v>0</v>
      </c>
      <c r="CE132" s="19">
        <f>IFERROR(HLOOKUP(CE$1,'Nakladova matice_2018'!$A$1:$IW$188,105,FALSE),0)</f>
        <v>0</v>
      </c>
      <c r="CF132" s="19">
        <f>IFERROR(HLOOKUP(CF$1,'Nakladova matice_2018'!$A$1:$IW$188,105,FALSE),0)</f>
        <v>0</v>
      </c>
      <c r="CG132" s="19">
        <f>IFERROR(HLOOKUP(CG$1,'Nakladova matice_2018'!$A$1:$IW$188,105,FALSE),0)</f>
        <v>0</v>
      </c>
      <c r="CH132" s="19">
        <f>IFERROR(HLOOKUP(CH$1,'Nakladova matice_2018'!$A$1:$IW$188,105,FALSE),0)</f>
        <v>0</v>
      </c>
      <c r="CI132" s="19">
        <f>IFERROR(HLOOKUP(CI$1,'Nakladova matice_2018'!$A$1:$IW$188,105,FALSE),0)</f>
        <v>0</v>
      </c>
      <c r="CJ132" s="19">
        <f>IFERROR(HLOOKUP(CJ$1,'Nakladova matice_2018'!$A$1:$IW$188,105,FALSE),0)</f>
        <v>0</v>
      </c>
      <c r="CK132" s="19">
        <f>IFERROR(HLOOKUP(CK$1,'Nakladova matice_2018'!$A$1:$IW$188,105,FALSE),0)</f>
        <v>0</v>
      </c>
      <c r="CL132" s="19">
        <f>IFERROR(HLOOKUP(CL$1,'Nakladova matice_2018'!$A$1:$IW$188,105,FALSE),0)</f>
        <v>0</v>
      </c>
      <c r="CM132" s="19">
        <f>IFERROR(HLOOKUP(CM$1,'Nakladova matice_2018'!$A$1:$IW$188,105,FALSE),0)</f>
        <v>0</v>
      </c>
      <c r="CN132" s="19">
        <f>IFERROR(HLOOKUP(CN$1,'Nakladova matice_2018'!$A$1:$IW$188,105,FALSE),0)</f>
        <v>0</v>
      </c>
      <c r="CO132" s="19">
        <f>IFERROR(HLOOKUP(CO$1,'Nakladova matice_2018'!$A$1:$IW$188,105,FALSE),0)</f>
        <v>0</v>
      </c>
      <c r="CP132" s="19">
        <f>IFERROR(HLOOKUP(CP$1,'Nakladova matice_2018'!$A$1:$IW$188,105,FALSE),0)</f>
        <v>0</v>
      </c>
      <c r="CQ132" s="19">
        <f>IFERROR(HLOOKUP(CQ$1,'Nakladova matice_2018'!$A$1:$IW$188,105,FALSE),0)</f>
        <v>0</v>
      </c>
      <c r="CR132" s="19">
        <f>IFERROR(HLOOKUP(CR$1,'Nakladova matice_2018'!$A$1:$IW$188,105,FALSE),0)</f>
        <v>0</v>
      </c>
      <c r="CS132" s="19">
        <f>IFERROR(HLOOKUP(CS$1,'Nakladova matice_2018'!$A$1:$IW$188,105,FALSE),0)</f>
        <v>0</v>
      </c>
      <c r="CT132" s="19">
        <f>IFERROR(HLOOKUP(CT$1,'Nakladova matice_2018'!$A$1:$IW$188,105,FALSE),0)</f>
        <v>0</v>
      </c>
      <c r="CU132" s="19">
        <f>IFERROR(HLOOKUP(CU$1,'Nakladova matice_2018'!$A$1:$IW$188,105,FALSE),0)</f>
        <v>0</v>
      </c>
      <c r="CV132" s="19">
        <f>IFERROR(HLOOKUP(CV$1,'Nakladova matice_2018'!$A$1:$IW$188,105,FALSE),0)</f>
        <v>0</v>
      </c>
      <c r="CW132" s="19">
        <f>IFERROR(HLOOKUP(CW$1,'Nakladova matice_2018'!$A$1:$IW$188,105,FALSE),0)</f>
        <v>0</v>
      </c>
      <c r="CX132" s="19">
        <f>IFERROR(HLOOKUP(CX$1,'Nakladova matice_2018'!$A$1:$IW$188,105,FALSE),0)</f>
        <v>0</v>
      </c>
      <c r="CY132" s="19">
        <f>IFERROR(HLOOKUP(CY$1,'Nakladova matice_2018'!$A$1:$IW$188,105,FALSE),0)</f>
        <v>0</v>
      </c>
      <c r="CZ132" s="19">
        <f>IFERROR(HLOOKUP(CZ$1,'Nakladova matice_2018'!$A$1:$IW$188,105,FALSE),0)</f>
        <v>0</v>
      </c>
      <c r="DA132" s="19">
        <f>IFERROR(HLOOKUP(DA$1,'Nakladova matice_2018'!$A$1:$IW$188,105,FALSE),0)</f>
        <v>0</v>
      </c>
      <c r="DB132" s="19">
        <f>IFERROR(HLOOKUP(DB$1,'Nakladova matice_2018'!$A$1:$IW$188,105,FALSE),0)</f>
        <v>0</v>
      </c>
      <c r="DC132" s="19">
        <f>IFERROR(HLOOKUP(DC$1,'Nakladova matice_2018'!$A$1:$IW$188,105,FALSE),0)</f>
        <v>0</v>
      </c>
      <c r="DD132" s="19">
        <f>IFERROR(HLOOKUP(DD$1,'Nakladova matice_2018'!$A$1:$IW$188,105,FALSE),0)</f>
        <v>0</v>
      </c>
      <c r="DE132" s="19">
        <f>IFERROR(HLOOKUP(DE$1,'Nakladova matice_2018'!$A$1:$IW$188,105,FALSE),0)</f>
        <v>0</v>
      </c>
      <c r="DF132" s="19">
        <f>IFERROR(HLOOKUP(DF$1,'Nakladova matice_2018'!$A$1:$IW$188,105,FALSE),0)</f>
        <v>0</v>
      </c>
      <c r="DG132" s="19">
        <f>IFERROR(HLOOKUP(DG$1,'Nakladova matice_2018'!$A$1:$IW$188,105,FALSE),0)</f>
        <v>0</v>
      </c>
      <c r="DH132" s="19">
        <f>IFERROR(HLOOKUP(DH$1,'Nakladova matice_2018'!$A$1:$IW$188,105,FALSE),0)</f>
        <v>0</v>
      </c>
      <c r="DI132" s="19">
        <f>IFERROR(HLOOKUP(DI$1,'Nakladova matice_2018'!$A$1:$IW$188,105,FALSE),0)</f>
        <v>0</v>
      </c>
      <c r="DJ132" s="19">
        <f>IFERROR(HLOOKUP(DJ$1,'Nakladova matice_2018'!$A$1:$IW$188,105,FALSE),0)</f>
        <v>0</v>
      </c>
      <c r="DK132" s="19">
        <f>IFERROR(HLOOKUP(DK$1,'Nakladova matice_2018'!$A$1:$IW$188,105,FALSE),0)</f>
        <v>0</v>
      </c>
      <c r="DL132" s="19">
        <f>IFERROR(HLOOKUP(DL$1,'Nakladova matice_2018'!$A$1:$IW$188,105,FALSE),0)</f>
        <v>0</v>
      </c>
      <c r="DM132" s="19">
        <f>IFERROR(HLOOKUP(DM$1,'Nakladova matice_2018'!$A$1:$IW$188,105,FALSE),0)</f>
        <v>0</v>
      </c>
      <c r="DN132" s="19">
        <f>IFERROR(HLOOKUP(DN$1,'Nakladova matice_2018'!$A$1:$IW$188,105,FALSE),0)</f>
        <v>0</v>
      </c>
      <c r="DO132" s="19">
        <f>IFERROR(HLOOKUP(DO$1,'Nakladova matice_2018'!$A$1:$IW$188,105,FALSE),0)</f>
        <v>0</v>
      </c>
      <c r="DP132" s="19">
        <f>IFERROR(HLOOKUP(DP$1,'Nakladova matice_2018'!$A$1:$IW$188,105,FALSE),0)</f>
        <v>0</v>
      </c>
      <c r="DQ132" s="19">
        <f>IFERROR(HLOOKUP(DQ$1,'Nakladova matice_2018'!$A$1:$IW$188,105,FALSE),0)</f>
        <v>0</v>
      </c>
      <c r="DR132" s="19">
        <f>IFERROR(HLOOKUP(DR$1,'Nakladova matice_2018'!$A$1:$IW$188,105,FALSE),0)</f>
        <v>0</v>
      </c>
      <c r="DS132" s="19">
        <f>IFERROR(HLOOKUP(DS$1,'Nakladova matice_2018'!$A$1:$IW$188,105,FALSE),0)</f>
        <v>0</v>
      </c>
      <c r="DT132" s="19">
        <f>IFERROR(HLOOKUP(DT$1,'Nakladova matice_2018'!$A$1:$IW$188,105,FALSE),0)</f>
        <v>0</v>
      </c>
      <c r="DU132" s="19">
        <f>IFERROR(HLOOKUP(DU$1,'Nakladova matice_2018'!$A$1:$IW$188,105,FALSE),0)</f>
        <v>0</v>
      </c>
      <c r="DV132" s="19">
        <f>IFERROR(HLOOKUP(DV$1,'Nakladova matice_2018'!$A$1:$IW$188,105,FALSE),0)</f>
        <v>0</v>
      </c>
      <c r="DW132" s="19">
        <f>IFERROR(HLOOKUP(DW$1,'Nakladova matice_2018'!$A$1:$IW$188,105,FALSE),0)</f>
        <v>0</v>
      </c>
      <c r="DX132" s="19">
        <f>IFERROR(HLOOKUP(DX$1,'Nakladova matice_2018'!$A$1:$IW$188,105,FALSE),0)</f>
        <v>0</v>
      </c>
      <c r="DY132" s="19">
        <f>IFERROR(HLOOKUP(DY$1,'Nakladova matice_2018'!$A$1:$IW$188,105,FALSE),0)</f>
        <v>0</v>
      </c>
      <c r="DZ132" s="19">
        <f>IFERROR(HLOOKUP(DZ$1,'Nakladova matice_2018'!$A$1:$IW$188,105,FALSE),0)</f>
        <v>11471.03</v>
      </c>
      <c r="EA132" s="19">
        <f>IFERROR(HLOOKUP(EA$1,'Nakladova matice_2018'!$A$1:$IW$188,105,FALSE),0)</f>
        <v>0</v>
      </c>
      <c r="EB132" s="19">
        <f>IFERROR(HLOOKUP(EB$1,'Nakladova matice_2018'!$A$1:$IW$188,105,FALSE),0)</f>
        <v>0</v>
      </c>
      <c r="EC132" s="19">
        <f>IFERROR(HLOOKUP(EC$1,'Nakladova matice_2018'!$A$1:$IW$188,105,FALSE),0)</f>
        <v>0</v>
      </c>
      <c r="ED132" s="19">
        <f>IFERROR(HLOOKUP(ED$1,'Nakladova matice_2018'!$A$1:$IW$188,105,FALSE),0)</f>
        <v>0</v>
      </c>
      <c r="EE132" s="19">
        <f>IFERROR(HLOOKUP(EE$1,'Nakladova matice_2018'!$A$1:$IW$188,105,FALSE),0)</f>
        <v>0</v>
      </c>
      <c r="EF132" s="19">
        <f>IFERROR(HLOOKUP(EF$1,'Nakladova matice_2018'!$A$1:$IW$188,105,FALSE),0)</f>
        <v>0</v>
      </c>
      <c r="EG132" s="19">
        <f>IFERROR(HLOOKUP(EG$1,'Nakladova matice_2018'!$A$1:$IW$188,105,FALSE),0)</f>
        <v>0</v>
      </c>
      <c r="EH132" s="19">
        <f>IFERROR(HLOOKUP(EH$1,'Nakladova matice_2018'!$A$1:$IW$188,105,FALSE),0)</f>
        <v>0</v>
      </c>
      <c r="EI132" s="19">
        <f>IFERROR(HLOOKUP(EI$1,'Nakladova matice_2018'!$A$1:$IW$188,105,FALSE),0)</f>
        <v>0</v>
      </c>
      <c r="EJ132" s="19">
        <f>IFERROR(HLOOKUP(EJ$1,'Nakladova matice_2018'!$A$1:$IW$188,105,FALSE),0)</f>
        <v>0</v>
      </c>
      <c r="EK132" s="19">
        <f>IFERROR(HLOOKUP(EK$1,'Nakladova matice_2018'!$A$1:$IW$188,105,FALSE),0)</f>
        <v>0</v>
      </c>
      <c r="EL132" s="19">
        <f>IFERROR(HLOOKUP(EL$1,'Nakladova matice_2018'!$A$1:$IW$188,105,FALSE),0)</f>
        <v>0</v>
      </c>
      <c r="EM132" s="19">
        <f>IFERROR(HLOOKUP(EM$1,'Nakladova matice_2018'!$A$1:$IW$188,105,FALSE),0)</f>
        <v>0</v>
      </c>
      <c r="EN132" s="19">
        <f>IFERROR(HLOOKUP(EN$1,'Nakladova matice_2018'!$A$1:$IW$188,105,FALSE),0)</f>
        <v>0</v>
      </c>
      <c r="EO132" s="19">
        <f>IFERROR(HLOOKUP(EO$1,'Nakladova matice_2018'!$A$1:$IW$188,105,FALSE),0)</f>
        <v>0</v>
      </c>
      <c r="EP132" s="19">
        <f>IFERROR(HLOOKUP(EP$1,'Nakladova matice_2018'!$A$1:$IW$188,105,FALSE),0)</f>
        <v>0</v>
      </c>
      <c r="EQ132" s="19">
        <f>IFERROR(HLOOKUP(EQ$1,'Nakladova matice_2018'!$A$1:$IW$188,105,FALSE),0)</f>
        <v>0</v>
      </c>
      <c r="ER132" s="19">
        <f>IFERROR(HLOOKUP(ER$1,'Nakladova matice_2018'!$A$1:$IW$188,105,FALSE),0)</f>
        <v>0</v>
      </c>
      <c r="ES132" s="19">
        <f>IFERROR(HLOOKUP(ES$1,'Nakladova matice_2018'!$A$1:$IW$188,105,FALSE),0)</f>
        <v>0</v>
      </c>
      <c r="ET132" s="19">
        <f>IFERROR(HLOOKUP(ET$1,'Nakladova matice_2018'!$A$1:$IW$188,105,FALSE),0)</f>
        <v>0</v>
      </c>
      <c r="EU132" s="19">
        <f>IFERROR(HLOOKUP(EU$1,'Nakladova matice_2018'!$A$1:$IW$188,105,FALSE),0)</f>
        <v>0</v>
      </c>
      <c r="EV132" s="19">
        <f>IFERROR(HLOOKUP(EV$1,'Nakladova matice_2018'!$A$1:$IW$188,105,FALSE),0)</f>
        <v>0</v>
      </c>
      <c r="EW132" s="19">
        <f>IFERROR(HLOOKUP(EW$1,'Nakladova matice_2018'!$A$1:$IW$188,105,FALSE),0)</f>
        <v>10983.69</v>
      </c>
      <c r="EX132" s="19">
        <f>IFERROR(HLOOKUP(EX$1,'Nakladova matice_2018'!$A$1:$IW$188,105,FALSE),0)</f>
        <v>0</v>
      </c>
      <c r="EY132" s="19">
        <f>IFERROR(HLOOKUP(EY$1,'Nakladova matice_2018'!$A$1:$IW$188,105,FALSE),0)</f>
        <v>0</v>
      </c>
      <c r="EZ132" s="19">
        <f>IFERROR(HLOOKUP(EZ$1,'Nakladova matice_2018'!$A$1:$IW$188,105,FALSE),0)</f>
        <v>0</v>
      </c>
      <c r="FA132" s="19">
        <f>IFERROR(HLOOKUP(FA$1,'Nakladova matice_2018'!$A$1:$IW$188,105,FALSE),0)</f>
        <v>0</v>
      </c>
      <c r="FB132" s="19">
        <f>IFERROR(HLOOKUP(FB$1,'Nakladova matice_2018'!$A$1:$IW$188,105,FALSE),0)</f>
        <v>0</v>
      </c>
      <c r="FC132" s="19">
        <f>IFERROR(HLOOKUP(FC$1,'Nakladova matice_2018'!$A$1:$IW$188,105,FALSE),0)</f>
        <v>0</v>
      </c>
      <c r="FD132" s="19">
        <f>IFERROR(HLOOKUP(FD$1,'Nakladova matice_2018'!$A$1:$IW$188,105,FALSE),0)</f>
        <v>0</v>
      </c>
      <c r="FE132" s="19">
        <f>IFERROR(HLOOKUP(FE$1,'Nakladova matice_2018'!$A$1:$IW$188,105,FALSE),0)</f>
        <v>0</v>
      </c>
      <c r="FF132" s="19">
        <f>IFERROR(HLOOKUP(FF$1,'Nakladova matice_2018'!$A$1:$IW$188,105,FALSE),0)</f>
        <v>0</v>
      </c>
      <c r="FG132" s="19">
        <f>IFERROR(HLOOKUP(FG$1,'Nakladova matice_2018'!$A$1:$IW$188,105,FALSE),0)</f>
        <v>0</v>
      </c>
      <c r="FH132" s="19">
        <f>IFERROR(HLOOKUP(FH$1,'Nakladova matice_2018'!$A$1:$IW$188,105,FALSE),0)</f>
        <v>0</v>
      </c>
      <c r="FI132" s="19">
        <f>IFERROR(HLOOKUP(FI$1,'Nakladova matice_2018'!$A$1:$IW$188,105,FALSE),0)</f>
        <v>34307.49</v>
      </c>
      <c r="FJ132" s="19">
        <f>IFERROR(HLOOKUP(FJ$1,'Nakladova matice_2018'!$A$1:$IW$188,105,FALSE),0)</f>
        <v>70114.539999999994</v>
      </c>
      <c r="FK132" s="19">
        <f>IFERROR(HLOOKUP(FK$1,'Nakladova matice_2018'!$A$1:$IW$188,105,FALSE),0)</f>
        <v>0</v>
      </c>
      <c r="FL132" s="19">
        <f>IFERROR(HLOOKUP(FL$1,'Nakladova matice_2018'!$A$1:$IW$188,105,FALSE),0)</f>
        <v>0</v>
      </c>
      <c r="FM132" s="19">
        <f>IFERROR(HLOOKUP(FM$1,'Nakladova matice_2018'!$A$1:$IW$188,105,FALSE),0)</f>
        <v>0</v>
      </c>
      <c r="FN132" s="19">
        <f>IFERROR(HLOOKUP(FN$1,'Nakladova matice_2018'!$A$1:$IW$188,105,FALSE),0)</f>
        <v>0</v>
      </c>
      <c r="FO132" s="19">
        <f>IFERROR(HLOOKUP(FO$1,'Nakladova matice_2018'!$A$1:$IW$188,105,FALSE),0)</f>
        <v>0</v>
      </c>
      <c r="FP132" s="19">
        <f>IFERROR(HLOOKUP(FP$1,'Nakladova matice_2018'!$A$1:$IW$188,105,FALSE),0)</f>
        <v>0</v>
      </c>
      <c r="FQ132" s="19">
        <f>IFERROR(HLOOKUP(FQ$1,'Nakladova matice_2018'!$A$1:$IW$188,105,FALSE),0)</f>
        <v>22008.880000000001</v>
      </c>
      <c r="FR132" s="19">
        <f>IFERROR(HLOOKUP(FR$1,'Nakladova matice_2018'!$A$1:$IW$188,105,FALSE),0)</f>
        <v>0</v>
      </c>
      <c r="FS132" s="19">
        <f>IFERROR(HLOOKUP(FS$1,'Nakladova matice_2018'!$A$1:$IW$188,105,FALSE),0)</f>
        <v>0</v>
      </c>
      <c r="FT132" s="19">
        <f>IFERROR(HLOOKUP(FT$1,'Nakladova matice_2018'!$A$1:$IW$188,105,FALSE),0)</f>
        <v>0</v>
      </c>
      <c r="FU132" s="19">
        <f>IFERROR(HLOOKUP(FU$1,'Nakladova matice_2018'!$A$1:$IW$188,105,FALSE),0)</f>
        <v>0</v>
      </c>
      <c r="FV132" s="19">
        <f>IFERROR(HLOOKUP(FV$1,'Nakladova matice_2018'!$A$1:$IW$188,105,FALSE),0)</f>
        <v>0</v>
      </c>
      <c r="FW132" s="19">
        <f>IFERROR(HLOOKUP(FW$1,'Nakladova matice_2018'!$A$1:$IW$188,105,FALSE),0)</f>
        <v>0</v>
      </c>
      <c r="FX132" s="19">
        <f>IFERROR(HLOOKUP(FX$1,'Nakladova matice_2018'!$A$1:$IW$188,105,FALSE),0)</f>
        <v>0</v>
      </c>
      <c r="FY132" s="19">
        <f>IFERROR(HLOOKUP(FY$1,'Nakladova matice_2018'!$A$1:$IW$188,105,FALSE),0)</f>
        <v>250695.1</v>
      </c>
      <c r="FZ132" s="19">
        <f>IFERROR(HLOOKUP(FZ$1,'Nakladova matice_2018'!$A$1:$IW$188,105,FALSE),0)</f>
        <v>0</v>
      </c>
      <c r="GA132" s="19">
        <f>IFERROR(HLOOKUP(GA$1,'Nakladova matice_2018'!$A$1:$IW$188,105,FALSE),0)</f>
        <v>0</v>
      </c>
      <c r="GB132" s="19">
        <f>IFERROR(HLOOKUP(GB$1,'Nakladova matice_2018'!$A$1:$IW$188,105,FALSE),0)</f>
        <v>0</v>
      </c>
      <c r="GC132" s="19">
        <f>IFERROR(HLOOKUP(GC$1,'Nakladova matice_2018'!$A$1:$IW$188,105,FALSE),0)</f>
        <v>0</v>
      </c>
      <c r="GD132" s="19">
        <f>IFERROR(HLOOKUP(GD$1,'Nakladova matice_2018'!$A$1:$IW$188,105,FALSE),0)</f>
        <v>0</v>
      </c>
      <c r="GE132" s="19">
        <f>IFERROR(HLOOKUP(GE$1,'Nakladova matice_2018'!$A$1:$IW$188,105,FALSE),0)</f>
        <v>0</v>
      </c>
      <c r="GF132" s="19">
        <f>IFERROR(HLOOKUP(GF$1,'Nakladova matice_2018'!$A$1:$IW$188,105,FALSE),0)</f>
        <v>0</v>
      </c>
      <c r="GG132" s="19">
        <f>IFERROR(HLOOKUP(GG$1,'Nakladova matice_2018'!$A$1:$IW$188,105,FALSE),0)</f>
        <v>0</v>
      </c>
      <c r="GH132" s="19">
        <f>IFERROR(HLOOKUP(GH$1,'Nakladova matice_2018'!$A$1:$IW$188,105,FALSE),0)</f>
        <v>0</v>
      </c>
      <c r="GI132" s="19">
        <f>IFERROR(HLOOKUP(GI$1,'Nakladova matice_2018'!$A$1:$IW$188,105,FALSE),0)</f>
        <v>0</v>
      </c>
      <c r="GJ132" s="19">
        <f>IFERROR(HLOOKUP(GJ$1,'Nakladova matice_2018'!$A$1:$IW$188,105,FALSE),0)</f>
        <v>0</v>
      </c>
      <c r="GK132" s="19">
        <f>IFERROR(HLOOKUP(GK$1,'Nakladova matice_2018'!$A$1:$IW$188,105,FALSE),0)</f>
        <v>0</v>
      </c>
      <c r="GL132" s="19">
        <f>IFERROR(HLOOKUP(GL$1,'Nakladova matice_2018'!$A$1:$IW$188,105,FALSE),0)</f>
        <v>0</v>
      </c>
      <c r="GM132" s="19">
        <f>IFERROR(HLOOKUP(GM$1,'Nakladova matice_2018'!$A$1:$IW$188,105,FALSE),0)</f>
        <v>0</v>
      </c>
      <c r="GN132" s="19">
        <f>IFERROR(HLOOKUP(GN$1,'Nakladova matice_2018'!$A$1:$IW$188,105,FALSE),0)</f>
        <v>0</v>
      </c>
      <c r="GO132" s="19">
        <f>IFERROR(HLOOKUP(GO$1,'Nakladova matice_2018'!$A$1:$IW$188,105,FALSE),0)</f>
        <v>0</v>
      </c>
      <c r="GP132" s="19">
        <f>IFERROR(HLOOKUP(GP$1,'Nakladova matice_2018'!$A$1:$IW$188,105,FALSE),0)</f>
        <v>0</v>
      </c>
      <c r="GQ132" s="19">
        <f>IFERROR(HLOOKUP(GQ$1,'Nakladova matice_2018'!$A$1:$IW$188,105,FALSE),0)</f>
        <v>0</v>
      </c>
      <c r="GR132" s="19">
        <f>IFERROR(HLOOKUP(GR$1,'Nakladova matice_2018'!$A$1:$IW$188,105,FALSE),0)</f>
        <v>0</v>
      </c>
      <c r="GS132" s="19">
        <f>IFERROR(HLOOKUP(GS$1,'Nakladova matice_2018'!$A$1:$IW$188,105,FALSE),0)</f>
        <v>0</v>
      </c>
      <c r="GT132" s="19">
        <f>IFERROR(HLOOKUP(GT$1,'Nakladova matice_2018'!$A$1:$IW$188,105,FALSE),0)</f>
        <v>0</v>
      </c>
      <c r="GU132" s="19">
        <f>IFERROR(HLOOKUP(GU$1,'Nakladova matice_2018'!$A$1:$IW$188,105,FALSE),0)</f>
        <v>0</v>
      </c>
      <c r="GV132" s="19">
        <f>IFERROR(HLOOKUP(GV$1,'Nakladova matice_2018'!$A$1:$IW$188,105,FALSE),0)</f>
        <v>0</v>
      </c>
      <c r="GW132" s="19">
        <f>IFERROR(HLOOKUP(GW$1,'Nakladova matice_2018'!$A$1:$IW$188,105,FALSE),0)</f>
        <v>0</v>
      </c>
      <c r="GX132" s="19">
        <f>IFERROR(HLOOKUP(GX$1,'Nakladova matice_2018'!$A$1:$IW$188,105,FALSE),0)</f>
        <v>0</v>
      </c>
      <c r="GY132" s="19">
        <f>IFERROR(HLOOKUP(GY$1,'Nakladova matice_2018'!$A$1:$IW$188,105,FALSE),0)</f>
        <v>0</v>
      </c>
      <c r="GZ132" s="19">
        <f>IFERROR(HLOOKUP(GZ$1,'Nakladova matice_2018'!$A$1:$IW$188,105,FALSE),0)</f>
        <v>0</v>
      </c>
      <c r="HA132" s="19">
        <f>IFERROR(HLOOKUP(HA$1,'Nakladova matice_2018'!$A$1:$IW$188,105,FALSE),0)</f>
        <v>0</v>
      </c>
      <c r="HB132" s="19">
        <f>IFERROR(HLOOKUP(HB$1,'Nakladova matice_2018'!$A$1:$IW$188,105,FALSE),0)</f>
        <v>0</v>
      </c>
      <c r="HC132" s="19">
        <f>IFERROR(HLOOKUP(HC$1,'Nakladova matice_2018'!$A$1:$IW$188,105,FALSE),0)</f>
        <v>0</v>
      </c>
      <c r="HD132" s="19">
        <f>IFERROR(HLOOKUP(HD$1,'Nakladova matice_2018'!$A$1:$IW$188,105,FALSE),0)</f>
        <v>0</v>
      </c>
      <c r="HE132" s="19">
        <f>IFERROR(HLOOKUP(HE$1,'Nakladova matice_2018'!$A$1:$IW$188,105,FALSE),0)</f>
        <v>0</v>
      </c>
      <c r="HF132" s="19">
        <f>IFERROR(HLOOKUP(HF$1,'Nakladova matice_2018'!$A$1:$IW$188,105,FALSE),0)</f>
        <v>0</v>
      </c>
      <c r="HG132" s="19">
        <f>IFERROR(HLOOKUP(HG$1,'Nakladova matice_2018'!$A$1:$IW$188,105,FALSE),0)</f>
        <v>0</v>
      </c>
      <c r="HH132" s="19">
        <f>IFERROR(HLOOKUP(HH$1,'Nakladova matice_2018'!$A$1:$IW$188,105,FALSE),0)</f>
        <v>0</v>
      </c>
      <c r="HI132" s="19">
        <f>IFERROR(HLOOKUP(HI$1,'Nakladova matice_2018'!$A$1:$IW$188,105,FALSE),0)</f>
        <v>0</v>
      </c>
      <c r="HJ132" s="19">
        <f>IFERROR(HLOOKUP(HJ$1,'Nakladova matice_2018'!$A$1:$IW$188,105,FALSE),0)</f>
        <v>0</v>
      </c>
      <c r="HK132" s="19">
        <f>IFERROR(HLOOKUP(HK$1,'Nakladova matice_2018'!$A$1:$IW$188,105,FALSE),0)</f>
        <v>0</v>
      </c>
      <c r="HL132" s="19">
        <f>IFERROR(HLOOKUP(HL$1,'Nakladova matice_2018'!$A$1:$IW$188,105,FALSE),0)</f>
        <v>0</v>
      </c>
      <c r="HM132" s="19">
        <f>IFERROR(HLOOKUP(HM$1,'Nakladova matice_2018'!$A$1:$IW$188,105,FALSE),0)</f>
        <v>0</v>
      </c>
      <c r="HN132" s="19">
        <f>IFERROR(HLOOKUP(HN$1,'Nakladova matice_2018'!$A$1:$IW$188,105,FALSE),0)</f>
        <v>0</v>
      </c>
      <c r="HO132" s="19">
        <f>IFERROR(HLOOKUP(HO$1,'Nakladova matice_2018'!$A$1:$IW$188,105,FALSE),0)</f>
        <v>0</v>
      </c>
      <c r="HP132" s="19">
        <f>IFERROR(HLOOKUP(HP$1,'Nakladova matice_2018'!$A$1:$IW$188,105,FALSE),0)</f>
        <v>0</v>
      </c>
      <c r="HQ132" s="19">
        <f>IFERROR(HLOOKUP(HQ$1,'Nakladova matice_2018'!$A$1:$IW$188,105,FALSE),0)</f>
        <v>0</v>
      </c>
      <c r="HR132" s="19">
        <f>IFERROR(HLOOKUP(HR$1,'Nakladova matice_2018'!$A$1:$IW$188,105,FALSE),0)</f>
        <v>0</v>
      </c>
      <c r="HS132" s="19">
        <f>IFERROR(HLOOKUP(HS$1,'Nakladova matice_2018'!$A$1:$IW$188,105,FALSE),0)</f>
        <v>0</v>
      </c>
      <c r="HT132" s="19">
        <f>IFERROR(HLOOKUP(HT$1,'Nakladova matice_2018'!$A$1:$IW$188,105,FALSE),0)</f>
        <v>0</v>
      </c>
      <c r="HU132" s="19">
        <f>IFERROR(HLOOKUP(HU$1,'Nakladova matice_2018'!$A$1:$IW$188,105,FALSE),0)</f>
        <v>0</v>
      </c>
      <c r="HV132" s="19">
        <f>IFERROR(HLOOKUP(HV$1,'Nakladova matice_2018'!$A$1:$IW$188,105,FALSE),0)</f>
        <v>0</v>
      </c>
      <c r="HW132" s="19">
        <f>IFERROR(HLOOKUP(HW$1,'Nakladova matice_2018'!$A$1:$IW$188,105,FALSE),0)</f>
        <v>0</v>
      </c>
      <c r="HX132" s="19">
        <f>IFERROR(HLOOKUP(HX$1,'Nakladova matice_2018'!$A$1:$IW$188,105,FALSE),0)</f>
        <v>0</v>
      </c>
      <c r="HY132" s="19">
        <f>IFERROR(HLOOKUP(HY$1,'Nakladova matice_2018'!$A$1:$IW$188,105,FALSE),0)</f>
        <v>0</v>
      </c>
      <c r="HZ132" s="19">
        <f>IFERROR(HLOOKUP(HZ$1,'Nakladova matice_2018'!$A$1:$IW$188,105,FALSE),0)</f>
        <v>0</v>
      </c>
      <c r="IA132" s="19">
        <f>IFERROR(HLOOKUP(IA$1,'Nakladova matice_2018'!$A$1:$IW$188,105,FALSE),0)</f>
        <v>0</v>
      </c>
      <c r="IB132" s="19">
        <f>IFERROR(HLOOKUP(IB$1,'Nakladova matice_2018'!$A$1:$IW$188,105,FALSE),0)</f>
        <v>0</v>
      </c>
      <c r="IC132" s="19">
        <f>IFERROR(HLOOKUP(IC$1,'Nakladova matice_2018'!$A$1:$IW$188,105,FALSE),0)</f>
        <v>0</v>
      </c>
      <c r="ID132" s="19">
        <f>IFERROR(HLOOKUP(ID$1,'Nakladova matice_2018'!$A$1:$IW$188,105,FALSE),0)</f>
        <v>0</v>
      </c>
      <c r="IE132" s="19">
        <f>IFERROR(HLOOKUP(IE$1,'Nakladova matice_2018'!$A$1:$IW$188,105,FALSE),0)</f>
        <v>0</v>
      </c>
      <c r="IF132" s="19">
        <f>IFERROR(HLOOKUP(IF$1,'Nakladova matice_2018'!$A$1:$IW$188,105,FALSE),0)</f>
        <v>0</v>
      </c>
      <c r="IG132" s="19">
        <f>IFERROR(HLOOKUP(IG$1,'Nakladova matice_2018'!$A$1:$IW$188,105,FALSE),0)</f>
        <v>0</v>
      </c>
      <c r="IH132" s="19">
        <f>IFERROR(HLOOKUP(IH$1,'Nakladova matice_2018'!$A$1:$IW$188,105,FALSE),0)</f>
        <v>0</v>
      </c>
      <c r="II132" s="19">
        <f>IFERROR(HLOOKUP(II$1,'Nakladova matice_2018'!$A$1:$IW$188,105,FALSE),0)</f>
        <v>0</v>
      </c>
      <c r="IJ132" s="19">
        <f>IFERROR(HLOOKUP(IJ$1,'Nakladova matice_2018'!$A$1:$IW$188,105,FALSE),0)</f>
        <v>0</v>
      </c>
      <c r="IK132" s="19">
        <f>IFERROR(HLOOKUP(IK$1,'Nakladova matice_2018'!$A$1:$IW$188,105,FALSE),0)</f>
        <v>0</v>
      </c>
      <c r="IL132" s="19">
        <f>IFERROR(HLOOKUP(IL$1,'Nakladova matice_2018'!$A$1:$IW$188,105,FALSE),0)</f>
        <v>0</v>
      </c>
      <c r="IM132" s="19">
        <f>IFERROR(HLOOKUP(IM$1,'Nakladova matice_2018'!$A$1:$IW$188,105,FALSE),0)</f>
        <v>0</v>
      </c>
      <c r="IN132" s="19">
        <f>IFERROR(HLOOKUP(IN$1,'Nakladova matice_2018'!$A$1:$IW$188,105,FALSE),0)</f>
        <v>0</v>
      </c>
      <c r="IO132" s="19">
        <f>IFERROR(HLOOKUP(IO$1,'Nakladova matice_2018'!$A$1:$IW$188,105,FALSE),0)</f>
        <v>0</v>
      </c>
      <c r="IP132" s="19">
        <f>IFERROR(HLOOKUP(IP$1,'Nakladova matice_2018'!$A$1:$IW$188,105,FALSE),0)</f>
        <v>0</v>
      </c>
      <c r="IQ132" s="19">
        <f>IFERROR(HLOOKUP(IQ$1,'Nakladova matice_2018'!$A$1:$IW$188,105,FALSE),0)</f>
        <v>0</v>
      </c>
      <c r="IR132" s="19">
        <f>IFERROR(HLOOKUP(IR$1,'Nakladova matice_2018'!$A$1:$IW$188,105,FALSE),0)</f>
        <v>0</v>
      </c>
      <c r="IS132" s="19">
        <f>IFERROR(HLOOKUP(IS$1,'Nakladova matice_2018'!$A$1:$IW$188,105,FALSE),0)</f>
        <v>0</v>
      </c>
      <c r="IT132" s="19">
        <f>IFERROR(HLOOKUP(IT$1,'Nakladova matice_2018'!$A$1:$IW$188,105,FALSE),0)</f>
        <v>0</v>
      </c>
      <c r="IU132" s="19">
        <f>IFERROR(HLOOKUP(IU$1,'Nakladova matice_2018'!$A$1:$IW$188,105,FALSE),0)</f>
        <v>0</v>
      </c>
      <c r="IV132" s="19">
        <f>IFERROR(HLOOKUP(IV$1,'Nakladova matice_2018'!$A$1:$IW$188,105,FALSE),0)</f>
        <v>0</v>
      </c>
      <c r="IW132" s="19">
        <f>IFERROR(HLOOKUP(IW$1,'Nakladova matice_2018'!$A$1:$IW$188,105,FALSE),0)</f>
        <v>0</v>
      </c>
      <c r="IX132" s="19">
        <f>IFERROR(HLOOKUP(IX$1,'Nakladova matice_2018'!$A$1:$IW$188,105,FALSE),0)</f>
        <v>0</v>
      </c>
      <c r="IY132" s="19">
        <f>IFERROR(HLOOKUP(IY$1,'Nakladova matice_2018'!$A$1:$IW$188,105,FALSE),0)</f>
        <v>0</v>
      </c>
      <c r="IZ132" s="19">
        <f>IFERROR(HLOOKUP(IZ$1,'Nakladova matice_2018'!$A$1:$IW$188,105,FALSE),0)</f>
        <v>0</v>
      </c>
      <c r="JA132" s="19">
        <f>IFERROR(HLOOKUP(JA$1,'Nakladova matice_2018'!$A$1:$IW$188,105,FALSE),0)</f>
        <v>0</v>
      </c>
      <c r="JB132" s="19">
        <f>IFERROR(HLOOKUP(JB$1,'Nakladova matice_2018'!$A$1:$IW$188,105,FALSE),0)</f>
        <v>0</v>
      </c>
      <c r="JC132" s="19">
        <f>IFERROR(HLOOKUP(JC$1,'Nakladova matice_2018'!$A$1:$IW$188,105,FALSE),0)</f>
        <v>0</v>
      </c>
      <c r="JD132" s="19">
        <f>IFERROR(HLOOKUP(JD$1,'Nakladova matice_2018'!$A$1:$IW$188,105,FALSE),0)</f>
        <v>0</v>
      </c>
      <c r="JE132" s="19">
        <f>IFERROR(HLOOKUP(JE$1,'Nakladova matice_2018'!$A$1:$IW$188,105,FALSE),0)</f>
        <v>0</v>
      </c>
      <c r="JF132" s="19">
        <f>IFERROR(HLOOKUP(JF$1,'Nakladova matice_2018'!$A$1:$IW$188,105,FALSE),0)</f>
        <v>0</v>
      </c>
      <c r="JG132" s="19">
        <f>IFERROR(HLOOKUP(JG$1,'Nakladova matice_2018'!$A$1:$IW$188,105,FALSE),0)</f>
        <v>1183.6099999999999</v>
      </c>
      <c r="JH132" s="19">
        <f>IFERROR(HLOOKUP(JH$1,'Nakladova matice_2018'!$A$1:$IW$188,105,FALSE),0)</f>
        <v>0</v>
      </c>
      <c r="JI132" s="19">
        <f>IFERROR(HLOOKUP(JI$1,'Nakladova matice_2018'!$A$1:$IW$188,105,FALSE),0)</f>
        <v>0</v>
      </c>
      <c r="JJ132" s="19">
        <f>IFERROR(HLOOKUP(JJ$1,'Nakladova matice_2018'!$A$1:$IW$188,105,FALSE),0)</f>
        <v>0</v>
      </c>
      <c r="JK132" s="19">
        <f>IFERROR(HLOOKUP(JK$1,'Nakladova matice_2018'!$A$1:$IW$188,105,FALSE),0)</f>
        <v>0</v>
      </c>
      <c r="JL132" s="19">
        <f>IFERROR(HLOOKUP(JL$1,'Nakladova matice_2018'!$A$1:$IW$188,105,FALSE),0)</f>
        <v>0</v>
      </c>
      <c r="JM132" s="19">
        <f>IFERROR(HLOOKUP(JM$1,'Nakladova matice_2018'!$A$1:$IW$188,105,FALSE),0)</f>
        <v>0</v>
      </c>
      <c r="JN132" s="19">
        <f>IFERROR(HLOOKUP(JN$1,'Nakladova matice_2018'!$A$1:$IW$188,105,FALSE),0)</f>
        <v>0</v>
      </c>
      <c r="JO132" s="19">
        <f>IFERROR(HLOOKUP(JO$1,'Nakladova matice_2018'!$A$1:$IW$188,105,FALSE),0)</f>
        <v>0</v>
      </c>
      <c r="JP132" s="19">
        <f>IFERROR(HLOOKUP(JP$1,'Nakladova matice_2018'!$A$1:$IW$188,105,FALSE),0)</f>
        <v>0</v>
      </c>
      <c r="JQ132" s="19">
        <f>IFERROR(HLOOKUP(JQ$1,'Nakladova matice_2018'!$A$1:$IW$188,105,FALSE),0)</f>
        <v>0</v>
      </c>
      <c r="JR132" s="19">
        <f>IFERROR(HLOOKUP(JR$1,'Nakladova matice_2018'!$A$1:$IW$188,105,FALSE),0)</f>
        <v>0</v>
      </c>
      <c r="JS132" s="19">
        <f>IFERROR(HLOOKUP(JS$1,'Nakladova matice_2018'!$A$1:$IW$188,105,FALSE),0)</f>
        <v>0</v>
      </c>
      <c r="JT132" s="19">
        <f>IFERROR(HLOOKUP(JT$1,'Nakladova matice_2018'!$A$1:$IW$188,105,FALSE),0)</f>
        <v>0</v>
      </c>
      <c r="JU132" s="19">
        <f>IFERROR(HLOOKUP(JU$1,'Nakladova matice_2018'!$A$1:$IW$188,105,FALSE),0)</f>
        <v>0</v>
      </c>
      <c r="JV132" s="19">
        <f>IFERROR(HLOOKUP(JV$1,'Nakladova matice_2018'!$A$1:$IW$188,105,FALSE),0)</f>
        <v>0</v>
      </c>
      <c r="JW132" s="19">
        <f>IFERROR(HLOOKUP(JW$1,'Nakladova matice_2018'!$A$1:$IW$188,105,FALSE),0)</f>
        <v>0</v>
      </c>
      <c r="JX132" s="19">
        <f>IFERROR(HLOOKUP(JX$1,'Nakladova matice_2018'!$A$1:$IW$188,105,FALSE),0)</f>
        <v>0</v>
      </c>
      <c r="JY132" s="19">
        <f>IFERROR(HLOOKUP(JY$1,'Nakladova matice_2018'!$A$1:$IW$188,105,FALSE),0)</f>
        <v>1258.45</v>
      </c>
      <c r="JZ132" s="19">
        <f>IFERROR(HLOOKUP(JZ$1,'Nakladova matice_2018'!$A$1:$IW$188,105,FALSE),0)</f>
        <v>15057.52</v>
      </c>
      <c r="KA132" s="19">
        <f>IFERROR(HLOOKUP(KA$1,'Nakladova matice_2018'!$A$1:$IW$188,105,FALSE),0)</f>
        <v>0</v>
      </c>
      <c r="KB132" s="19">
        <f>IFERROR(HLOOKUP(KB$1,'Nakladova matice_2018'!$A$1:$IW$188,105,FALSE),0)</f>
        <v>0</v>
      </c>
      <c r="KC132" s="19">
        <f>IFERROR(HLOOKUP(KC$1,'Nakladova matice_2018'!$A$1:$IW$188,105,FALSE),0)</f>
        <v>0</v>
      </c>
      <c r="KD132" s="19">
        <f>IFERROR(HLOOKUP(KD$1,'Nakladova matice_2018'!$A$1:$IW$188,105,FALSE),0)</f>
        <v>0</v>
      </c>
      <c r="KE132" s="19">
        <f>IFERROR(HLOOKUP(KE$1,'Nakladova matice_2018'!$A$1:$IW$188,105,FALSE),0)</f>
        <v>0</v>
      </c>
      <c r="KF132" s="19">
        <f>IFERROR(HLOOKUP(KF$1,'Nakladova matice_2018'!$A$1:$IW$188,105,FALSE),0)</f>
        <v>0</v>
      </c>
      <c r="KG132" s="19">
        <f>IFERROR(HLOOKUP(KG$1,'Nakladova matice_2018'!$A$1:$IW$188,105,FALSE),0)</f>
        <v>0</v>
      </c>
      <c r="KH132" s="19">
        <f>IFERROR(HLOOKUP(KH$1,'Nakladova matice_2018'!$A$1:$IW$188,105,FALSE),0)</f>
        <v>0</v>
      </c>
      <c r="KI132" s="19">
        <f>IFERROR(HLOOKUP(KI$1,'Nakladova matice_2018'!$A$1:$IW$188,105,FALSE),0)</f>
        <v>0</v>
      </c>
      <c r="KJ132" s="19">
        <f>IFERROR(HLOOKUP(KJ$1,'Nakladova matice_2018'!$A$1:$IW$188,105,FALSE),0)</f>
        <v>0</v>
      </c>
      <c r="KK132" s="19">
        <f>IFERROR(HLOOKUP(KK$1,'Nakladova matice_2018'!$A$1:$IW$188,105,FALSE),0)</f>
        <v>0</v>
      </c>
      <c r="KL132" s="19">
        <f>IFERROR(HLOOKUP(KL$1,'Nakladova matice_2018'!$A$1:$IW$188,105,FALSE),0)</f>
        <v>0</v>
      </c>
      <c r="KM132" s="19">
        <f>IFERROR(HLOOKUP(KM$1,'Nakladova matice_2018'!$A$1:$IW$188,105,FALSE),0)</f>
        <v>0</v>
      </c>
      <c r="KN132" s="19">
        <f>IFERROR(HLOOKUP(KN$1,'Nakladova matice_2018'!$A$1:$IW$188,105,FALSE),0)</f>
        <v>0</v>
      </c>
      <c r="KO132" s="19">
        <f>IFERROR(HLOOKUP(KO$1,'Nakladova matice_2018'!$A$1:$IW$188,105,FALSE),0)</f>
        <v>0</v>
      </c>
      <c r="KP132" s="19">
        <f>IFERROR(HLOOKUP(KP$1,'Nakladova matice_2018'!$A$1:$IW$188,105,FALSE),0)</f>
        <v>0</v>
      </c>
      <c r="KQ132" s="19">
        <f>IFERROR(HLOOKUP(KQ$1,'Nakladova matice_2018'!$A$1:$IW$188,105,FALSE),0)</f>
        <v>0</v>
      </c>
      <c r="KR132" s="19">
        <f>IFERROR(HLOOKUP(KR$1,'Nakladova matice_2018'!$A$1:$IW$188,105,FALSE),0)</f>
        <v>0</v>
      </c>
      <c r="KS132" s="19">
        <f>IFERROR(HLOOKUP(KS$1,'Nakladova matice_2018'!$A$1:$IW$188,105,FALSE),0)</f>
        <v>0</v>
      </c>
      <c r="KT132" s="19">
        <f>IFERROR(HLOOKUP(KT$1,'Nakladova matice_2018'!$A$1:$IW$188,105,FALSE),0)</f>
        <v>0</v>
      </c>
      <c r="KU132" s="19">
        <f>IFERROR(HLOOKUP(KU$1,'Nakladova matice_2018'!$A$1:$IW$188,105,FALSE),0)</f>
        <v>0</v>
      </c>
      <c r="KV132" s="19">
        <f>IFERROR(HLOOKUP(KV$1,'Nakladova matice_2018'!$A$1:$IW$188,105,FALSE),0)</f>
        <v>0</v>
      </c>
      <c r="KW132" s="19">
        <f>IFERROR(HLOOKUP(KW$1,'Nakladova matice_2018'!$A$1:$IW$188,105,FALSE),0)</f>
        <v>0</v>
      </c>
      <c r="KX132" s="19">
        <f>IFERROR(HLOOKUP(KX$1,'Nakladova matice_2018'!$A$1:$IW$188,105,FALSE),0)</f>
        <v>0</v>
      </c>
      <c r="KY132" s="19">
        <f>IFERROR(HLOOKUP(KY$1,'Nakladova matice_2018'!$A$1:$IW$188,105,FALSE),0)</f>
        <v>0</v>
      </c>
      <c r="KZ132" s="19">
        <f>IFERROR(HLOOKUP(KZ$1,'Nakladova matice_2018'!$A$1:$IW$188,105,FALSE),0)</f>
        <v>0</v>
      </c>
      <c r="LA132" s="19">
        <f>IFERROR(HLOOKUP(LA$1,'Nakladova matice_2018'!$A$1:$IW$188,105,FALSE),0)</f>
        <v>0</v>
      </c>
      <c r="LB132" s="19">
        <f>IFERROR(HLOOKUP(LB$1,'Nakladova matice_2018'!$A$1:$IW$188,105,FALSE),0)</f>
        <v>0</v>
      </c>
      <c r="LC132" s="19">
        <f>IFERROR(HLOOKUP(LC$1,'Nakladova matice_2018'!$A$1:$IW$188,105,FALSE),0)</f>
        <v>0</v>
      </c>
      <c r="LD132" s="19">
        <f>IFERROR(HLOOKUP(LD$1,'Nakladova matice_2018'!$A$1:$IW$188,105,FALSE),0)</f>
        <v>0</v>
      </c>
      <c r="LE132" s="19">
        <f>IFERROR(HLOOKUP(LE$1,'Nakladova matice_2018'!$A$1:$IW$188,105,FALSE),0)</f>
        <v>0</v>
      </c>
      <c r="LF132" s="19">
        <f>IFERROR(HLOOKUP(LF$1,'Nakladova matice_2018'!$A$1:$IW$188,105,FALSE),0)</f>
        <v>0</v>
      </c>
      <c r="LG132" s="19">
        <f>IFERROR(HLOOKUP(LG$1,'Nakladova matice_2018'!$A$1:$IW$188,105,FALSE),0)</f>
        <v>0</v>
      </c>
      <c r="LH132" s="19">
        <f>IFERROR(HLOOKUP(LH$1,'Nakladova matice_2018'!$A$1:$IW$188,105,FALSE),0)</f>
        <v>0</v>
      </c>
      <c r="LI132" s="19">
        <f>IFERROR(HLOOKUP(LI$1,'Nakladova matice_2018'!$A$1:$IW$188,105,FALSE),0)</f>
        <v>0</v>
      </c>
      <c r="LJ132" s="19">
        <f>IFERROR(HLOOKUP(LJ$1,'Nakladova matice_2018'!$A$1:$IW$188,105,FALSE),0)</f>
        <v>0</v>
      </c>
      <c r="LK132" s="19">
        <f>IFERROR(HLOOKUP(LK$1,'Nakladova matice_2018'!$A$1:$IW$188,105,FALSE),0)</f>
        <v>0</v>
      </c>
      <c r="LL132" s="19">
        <f>IFERROR(HLOOKUP(LL$1,'Nakladova matice_2018'!$A$1:$IW$188,105,FALSE),0)</f>
        <v>0</v>
      </c>
      <c r="LM132" s="19">
        <f>IFERROR(HLOOKUP(LM$1,'Nakladova matice_2018'!$A$1:$IW$188,105,FALSE),0)</f>
        <v>0</v>
      </c>
      <c r="LN132" s="19">
        <f>IFERROR(HLOOKUP(LN$1,'Nakladova matice_2018'!$A$1:$IW$188,105,FALSE),0)</f>
        <v>0</v>
      </c>
      <c r="LO132" s="19">
        <f>IFERROR(HLOOKUP(LO$1,'Nakladova matice_2018'!$A$1:$IW$188,105,FALSE),0)</f>
        <v>0</v>
      </c>
      <c r="LP132" s="19">
        <f>IFERROR(HLOOKUP(LP$1,'Nakladova matice_2018'!$A$1:$IW$188,105,FALSE),0)</f>
        <v>0</v>
      </c>
      <c r="LQ132" s="19">
        <f>IFERROR(HLOOKUP(LQ$1,'Nakladova matice_2018'!$A$1:$IW$188,105,FALSE),0)</f>
        <v>0</v>
      </c>
      <c r="LR132" s="19">
        <f>IFERROR(HLOOKUP(LR$1,'Nakladova matice_2018'!$A$1:$IW$188,105,FALSE),0)</f>
        <v>0</v>
      </c>
      <c r="LS132" s="19">
        <f>IFERROR(HLOOKUP(LS$1,'Nakladova matice_2018'!$A$1:$IW$188,105,FALSE),0)</f>
        <v>0</v>
      </c>
      <c r="LT132" s="19">
        <f>IFERROR(HLOOKUP(LT$1,'Nakladova matice_2018'!$A$1:$IW$188,105,FALSE),0)</f>
        <v>0</v>
      </c>
      <c r="LU132" s="19">
        <f>IFERROR(HLOOKUP(LU$1,'Nakladova matice_2018'!$A$1:$IW$188,105,FALSE),0)</f>
        <v>0</v>
      </c>
      <c r="LV132" s="19">
        <f>IFERROR(HLOOKUP(LV$1,'Nakladova matice_2018'!$A$1:$IW$188,105,FALSE),0)</f>
        <v>0</v>
      </c>
      <c r="LW132" s="19">
        <f>IFERROR(HLOOKUP(LW$1,'Nakladova matice_2018'!$A$1:$IW$188,105,FALSE),0)</f>
        <v>0</v>
      </c>
      <c r="LX132" s="19">
        <f>IFERROR(HLOOKUP(LX$1,'Nakladova matice_2018'!$A$1:$IW$188,105,FALSE),0)</f>
        <v>0</v>
      </c>
      <c r="LY132" s="19">
        <f>IFERROR(HLOOKUP(LY$1,'Nakladova matice_2018'!$A$1:$IW$188,105,FALSE),0)</f>
        <v>0</v>
      </c>
      <c r="LZ132" s="19">
        <f>IFERROR(HLOOKUP(LZ$1,'Nakladova matice_2018'!$A$1:$IW$188,105,FALSE),0)</f>
        <v>0</v>
      </c>
      <c r="MA132" s="19">
        <f>IFERROR(HLOOKUP(MA$1,'Nakladova matice_2018'!$A$1:$IW$188,105,FALSE),0)</f>
        <v>0</v>
      </c>
      <c r="MB132" s="19">
        <f>IFERROR(HLOOKUP(MB$1,'Nakladova matice_2018'!$A$1:$IW$188,105,FALSE),0)</f>
        <v>0</v>
      </c>
      <c r="MC132" s="19">
        <f>IFERROR(HLOOKUP(MC$1,'Nakladova matice_2018'!$A$1:$IW$188,105,FALSE),0)</f>
        <v>0</v>
      </c>
      <c r="MD132" s="19">
        <f>IFERROR(HLOOKUP(MD$1,'Nakladova matice_2018'!$A$1:$IW$188,105,FALSE),0)</f>
        <v>0</v>
      </c>
      <c r="ME132" s="19">
        <f>IFERROR(HLOOKUP(ME$1,'Nakladova matice_2018'!$A$1:$IW$188,105,FALSE),0)</f>
        <v>0</v>
      </c>
      <c r="MF132" s="19">
        <f>IFERROR(HLOOKUP(MF$1,'Nakladova matice_2018'!$A$1:$IW$188,105,FALSE),0)</f>
        <v>0</v>
      </c>
      <c r="MG132" s="19">
        <f>IFERROR(HLOOKUP(MG$1,'Nakladova matice_2018'!$A$1:$IW$188,105,FALSE),0)</f>
        <v>0</v>
      </c>
      <c r="MH132" s="19">
        <f>IFERROR(HLOOKUP(MH$1,'Nakladova matice_2018'!$A$1:$IW$188,105,FALSE),0)</f>
        <v>0</v>
      </c>
      <c r="MI132" s="19">
        <f>IFERROR(HLOOKUP(MI$1,'Nakladova matice_2018'!$A$1:$IW$188,105,FALSE),0)</f>
        <v>0</v>
      </c>
      <c r="MJ132" s="19">
        <f>IFERROR(HLOOKUP(MJ$1,'Nakladova matice_2018'!$A$1:$IW$188,105,FALSE),0)</f>
        <v>0</v>
      </c>
      <c r="MK132" s="19">
        <f>IFERROR(HLOOKUP(MK$1,'Nakladova matice_2018'!$A$1:$IW$188,105,FALSE),0)</f>
        <v>0</v>
      </c>
      <c r="ML132" s="19">
        <f>IFERROR(HLOOKUP(ML$1,'Nakladova matice_2018'!$A$1:$IW$188,105,FALSE),0)</f>
        <v>0</v>
      </c>
      <c r="MM132" s="19">
        <f>IFERROR(HLOOKUP(MM$1,'Nakladova matice_2018'!$A$1:$IW$188,105,FALSE),0)</f>
        <v>0</v>
      </c>
      <c r="MN132" s="19">
        <f>IFERROR(HLOOKUP(MN$1,'Nakladova matice_2018'!$A$1:$IW$188,105,FALSE),0)</f>
        <v>0</v>
      </c>
      <c r="MO132" s="20">
        <f t="shared" si="86"/>
        <v>682543.26</v>
      </c>
      <c r="MP132" s="20">
        <f>MO132-'Nakladova matice_2018'!IX105</f>
        <v>0</v>
      </c>
    </row>
    <row r="133" spans="1:354" x14ac:dyDescent="0.2">
      <c r="A133" s="27">
        <v>527011</v>
      </c>
      <c r="B133" s="21" t="s">
        <v>688</v>
      </c>
      <c r="C133" s="53">
        <v>0</v>
      </c>
      <c r="D133" s="19">
        <f>IFERROR(HLOOKUP(D$1,'Nakladova matice_2018'!$A$1:$IW$188,106,FALSE),0)</f>
        <v>0</v>
      </c>
      <c r="E133" s="19">
        <f>IFERROR(HLOOKUP(E$1,'Nakladova matice_2018'!$A$1:$IW$188,106,FALSE),0)</f>
        <v>0</v>
      </c>
      <c r="F133" s="19">
        <f>IFERROR(HLOOKUP(F$1,'Nakladova matice_2018'!$A$1:$IW$188,106,FALSE),0)</f>
        <v>0</v>
      </c>
      <c r="G133" s="19">
        <f>IFERROR(HLOOKUP(G$1,'Nakladova matice_2018'!$A$1:$IW$188,106,FALSE),0)</f>
        <v>0</v>
      </c>
      <c r="H133" s="19">
        <f>IFERROR(HLOOKUP(H$1,'Nakladova matice_2018'!$A$1:$IW$188,106,FALSE),0)</f>
        <v>0</v>
      </c>
      <c r="I133" s="19">
        <f>IFERROR(HLOOKUP(I$1,'Nakladova matice_2018'!$A$1:$IW$188,106,FALSE),0)</f>
        <v>0</v>
      </c>
      <c r="J133" s="19">
        <f>IFERROR(HLOOKUP(J$1,'Nakladova matice_2018'!$A$1:$IW$188,106,FALSE),0)</f>
        <v>0</v>
      </c>
      <c r="K133" s="19">
        <f>IFERROR(HLOOKUP(K$1,'Nakladova matice_2018'!$A$1:$IW$188,106,FALSE),0)</f>
        <v>0</v>
      </c>
      <c r="L133" s="19">
        <f>IFERROR(HLOOKUP(L$1,'Nakladova matice_2018'!$A$1:$IW$188,106,FALSE),0)</f>
        <v>0</v>
      </c>
      <c r="M133" s="19">
        <f>IFERROR(HLOOKUP(M$1,'Nakladova matice_2018'!$A$1:$IW$188,106,FALSE),0)</f>
        <v>0</v>
      </c>
      <c r="N133" s="19">
        <f>IFERROR(HLOOKUP(N$1,'Nakladova matice_2018'!$A$1:$IW$188,106,FALSE),0)</f>
        <v>0</v>
      </c>
      <c r="O133" s="19">
        <f>IFERROR(HLOOKUP(O$1,'Nakladova matice_2018'!$A$1:$IW$188,106,FALSE),0)</f>
        <v>0</v>
      </c>
      <c r="P133" s="19">
        <f>IFERROR(HLOOKUP(P$1,'Nakladova matice_2018'!$A$1:$IW$188,106,FALSE),0)</f>
        <v>0</v>
      </c>
      <c r="Q133" s="19">
        <f>IFERROR(HLOOKUP(Q$1,'Nakladova matice_2018'!$A$1:$IW$188,106,FALSE),0)</f>
        <v>0</v>
      </c>
      <c r="R133" s="19">
        <f>IFERROR(HLOOKUP(R$1,'Nakladova matice_2018'!$A$1:$IW$188,106,FALSE),0)</f>
        <v>0</v>
      </c>
      <c r="S133" s="19">
        <f>IFERROR(HLOOKUP(S$1,'Nakladova matice_2018'!$A$1:$IW$188,106,FALSE),0)</f>
        <v>0</v>
      </c>
      <c r="T133" s="19">
        <f>IFERROR(HLOOKUP(T$1,'Nakladova matice_2018'!$A$1:$IW$188,106,FALSE),0)</f>
        <v>0</v>
      </c>
      <c r="U133" s="19">
        <f>IFERROR(HLOOKUP(U$1,'Nakladova matice_2018'!$A$1:$IW$188,106,FALSE),0)</f>
        <v>0</v>
      </c>
      <c r="V133" s="19">
        <f>IFERROR(HLOOKUP(V$1,'Nakladova matice_2018'!$A$1:$IW$188,106,FALSE),0)</f>
        <v>0</v>
      </c>
      <c r="W133" s="19">
        <f>IFERROR(HLOOKUP(W$1,'Nakladova matice_2018'!$A$1:$IW$188,106,FALSE),0)</f>
        <v>0</v>
      </c>
      <c r="X133" s="19">
        <f>IFERROR(HLOOKUP(X$1,'Nakladova matice_2018'!$A$1:$IW$188,106,FALSE),0)</f>
        <v>0</v>
      </c>
      <c r="Y133" s="19">
        <f>IFERROR(HLOOKUP(Y$1,'Nakladova matice_2018'!$A$1:$IW$188,106,FALSE),0)</f>
        <v>0</v>
      </c>
      <c r="Z133" s="19">
        <f>IFERROR(HLOOKUP(Z$1,'Nakladova matice_2018'!$A$1:$IW$188,106,FALSE),0)</f>
        <v>0</v>
      </c>
      <c r="AA133" s="19">
        <f>IFERROR(HLOOKUP(AA$1,'Nakladova matice_2018'!$A$1:$IW$188,106,FALSE),0)</f>
        <v>0</v>
      </c>
      <c r="AB133" s="19">
        <f>IFERROR(HLOOKUP(AB$1,'Nakladova matice_2018'!$A$1:$IW$188,106,FALSE),0)</f>
        <v>0</v>
      </c>
      <c r="AC133" s="19">
        <f>IFERROR(HLOOKUP(AC$1,'Nakladova matice_2018'!$A$1:$IW$188,106,FALSE),0)</f>
        <v>0</v>
      </c>
      <c r="AD133" s="19">
        <f>IFERROR(HLOOKUP(AD$1,'Nakladova matice_2018'!$A$1:$IW$188,106,FALSE),0)</f>
        <v>0</v>
      </c>
      <c r="AE133" s="19">
        <f>IFERROR(HLOOKUP(AE$1,'Nakladova matice_2018'!$A$1:$IW$188,106,FALSE),0)</f>
        <v>0</v>
      </c>
      <c r="AF133" s="19">
        <f>IFERROR(HLOOKUP(AF$1,'Nakladova matice_2018'!$A$1:$IW$188,106,FALSE),0)</f>
        <v>0</v>
      </c>
      <c r="AG133" s="19">
        <f>IFERROR(HLOOKUP(AG$1,'Nakladova matice_2018'!$A$1:$IW$188,106,FALSE),0)</f>
        <v>0</v>
      </c>
      <c r="AH133" s="19">
        <f>IFERROR(HLOOKUP(AH$1,'Nakladova matice_2018'!$A$1:$IW$188,106,FALSE),0)</f>
        <v>0</v>
      </c>
      <c r="AI133" s="19">
        <f>IFERROR(HLOOKUP(AI$1,'Nakladova matice_2018'!$A$1:$IW$188,106,FALSE),0)</f>
        <v>0</v>
      </c>
      <c r="AJ133" s="19">
        <f>IFERROR(HLOOKUP(AJ$1,'Nakladova matice_2018'!$A$1:$IW$188,106,FALSE),0)</f>
        <v>0</v>
      </c>
      <c r="AK133" s="19">
        <f>IFERROR(HLOOKUP(AK$1,'Nakladova matice_2018'!$A$1:$IW$188,106,FALSE),0)</f>
        <v>0</v>
      </c>
      <c r="AL133" s="19">
        <f>IFERROR(HLOOKUP(AL$1,'Nakladova matice_2018'!$A$1:$IW$188,106,FALSE),0)</f>
        <v>0</v>
      </c>
      <c r="AM133" s="19">
        <f>IFERROR(HLOOKUP(AM$1,'Nakladova matice_2018'!$A$1:$IW$188,106,FALSE),0)</f>
        <v>0</v>
      </c>
      <c r="AN133" s="19">
        <f>IFERROR(HLOOKUP(AN$1,'Nakladova matice_2018'!$A$1:$IW$188,106,FALSE),0)</f>
        <v>0</v>
      </c>
      <c r="AO133" s="19">
        <f>IFERROR(HLOOKUP(AO$1,'Nakladova matice_2018'!$A$1:$IW$188,106,FALSE),0)</f>
        <v>0</v>
      </c>
      <c r="AP133" s="19">
        <f>IFERROR(HLOOKUP(AP$1,'Nakladova matice_2018'!$A$1:$IW$188,106,FALSE),0)</f>
        <v>0</v>
      </c>
      <c r="AQ133" s="19">
        <f>IFERROR(HLOOKUP(AQ$1,'Nakladova matice_2018'!$A$1:$IW$188,106,FALSE),0)</f>
        <v>0</v>
      </c>
      <c r="AR133" s="19">
        <f>IFERROR(HLOOKUP(AR$1,'Nakladova matice_2018'!$A$1:$IW$188,106,FALSE),0)</f>
        <v>0</v>
      </c>
      <c r="AS133" s="19">
        <f>IFERROR(HLOOKUP(AS$1,'Nakladova matice_2018'!$A$1:$IW$188,106,FALSE),0)</f>
        <v>0</v>
      </c>
      <c r="AT133" s="19">
        <f>IFERROR(HLOOKUP(AT$1,'Nakladova matice_2018'!$A$1:$IW$188,106,FALSE),0)</f>
        <v>0</v>
      </c>
      <c r="AU133" s="19">
        <f>IFERROR(HLOOKUP(AU$1,'Nakladova matice_2018'!$A$1:$IW$188,106,FALSE),0)</f>
        <v>0</v>
      </c>
      <c r="AV133" s="19">
        <f>IFERROR(HLOOKUP(AV$1,'Nakladova matice_2018'!$A$1:$IW$188,106,FALSE),0)</f>
        <v>0</v>
      </c>
      <c r="AW133" s="19">
        <f>IFERROR(HLOOKUP(AW$1,'Nakladova matice_2018'!$A$1:$IW$188,106,FALSE),0)</f>
        <v>0</v>
      </c>
      <c r="AX133" s="19">
        <f>IFERROR(HLOOKUP(AX$1,'Nakladova matice_2018'!$A$1:$IW$188,106,FALSE),0)</f>
        <v>0</v>
      </c>
      <c r="AY133" s="19">
        <f>IFERROR(HLOOKUP(AY$1,'Nakladova matice_2018'!$A$1:$IW$188,106,FALSE),0)</f>
        <v>0</v>
      </c>
      <c r="AZ133" s="19">
        <f>IFERROR(HLOOKUP(AZ$1,'Nakladova matice_2018'!$A$1:$IW$188,106,FALSE),0)</f>
        <v>0</v>
      </c>
      <c r="BA133" s="19">
        <f>IFERROR(HLOOKUP(BA$1,'Nakladova matice_2018'!$A$1:$IW$188,106,FALSE),0)</f>
        <v>0</v>
      </c>
      <c r="BB133" s="19">
        <f>IFERROR(HLOOKUP(BB$1,'Nakladova matice_2018'!$A$1:$IW$188,106,FALSE),0)</f>
        <v>0</v>
      </c>
      <c r="BC133" s="19">
        <f>IFERROR(HLOOKUP(BC$1,'Nakladova matice_2018'!$A$1:$IW$188,106,FALSE),0)</f>
        <v>0</v>
      </c>
      <c r="BD133" s="19">
        <f>IFERROR(HLOOKUP(BD$1,'Nakladova matice_2018'!$A$1:$IW$188,106,FALSE),0)</f>
        <v>0</v>
      </c>
      <c r="BE133" s="19">
        <f>IFERROR(HLOOKUP(BE$1,'Nakladova matice_2018'!$A$1:$IW$188,106,FALSE),0)</f>
        <v>0</v>
      </c>
      <c r="BF133" s="19">
        <f>IFERROR(HLOOKUP(BF$1,'Nakladova matice_2018'!$A$1:$IW$188,106,FALSE),0)</f>
        <v>0</v>
      </c>
      <c r="BG133" s="19">
        <f>IFERROR(HLOOKUP(BG$1,'Nakladova matice_2018'!$A$1:$IW$188,106,FALSE),0)</f>
        <v>0</v>
      </c>
      <c r="BH133" s="19">
        <f>IFERROR(HLOOKUP(BH$1,'Nakladova matice_2018'!$A$1:$IW$188,106,FALSE),0)</f>
        <v>0</v>
      </c>
      <c r="BI133" s="19">
        <f>IFERROR(HLOOKUP(BI$1,'Nakladova matice_2018'!$A$1:$IW$188,106,FALSE),0)</f>
        <v>0</v>
      </c>
      <c r="BJ133" s="19">
        <f>IFERROR(HLOOKUP(BJ$1,'Nakladova matice_2018'!$A$1:$IW$188,106,FALSE),0)</f>
        <v>0</v>
      </c>
      <c r="BK133" s="19">
        <f>IFERROR(HLOOKUP(BK$1,'Nakladova matice_2018'!$A$1:$IW$188,106,FALSE),0)</f>
        <v>0</v>
      </c>
      <c r="BL133" s="19">
        <f>IFERROR(HLOOKUP(BL$1,'Nakladova matice_2018'!$A$1:$IW$188,106,FALSE),0)</f>
        <v>0</v>
      </c>
      <c r="BM133" s="19">
        <f>IFERROR(HLOOKUP(BM$1,'Nakladova matice_2018'!$A$1:$IW$188,106,FALSE),0)</f>
        <v>0</v>
      </c>
      <c r="BN133" s="19">
        <f>IFERROR(HLOOKUP(BN$1,'Nakladova matice_2018'!$A$1:$IW$188,106,FALSE),0)</f>
        <v>0</v>
      </c>
      <c r="BO133" s="19">
        <f>IFERROR(HLOOKUP(BO$1,'Nakladova matice_2018'!$A$1:$IW$188,106,FALSE),0)</f>
        <v>0</v>
      </c>
      <c r="BP133" s="19">
        <f>IFERROR(HLOOKUP(BP$1,'Nakladova matice_2018'!$A$1:$IW$188,106,FALSE),0)</f>
        <v>0</v>
      </c>
      <c r="BQ133" s="19">
        <f>IFERROR(HLOOKUP(BQ$1,'Nakladova matice_2018'!$A$1:$IW$188,106,FALSE),0)</f>
        <v>0</v>
      </c>
      <c r="BR133" s="19">
        <f>IFERROR(HLOOKUP(BR$1,'Nakladova matice_2018'!$A$1:$IW$188,106,FALSE),0)</f>
        <v>0</v>
      </c>
      <c r="BS133" s="19">
        <f>IFERROR(HLOOKUP(BS$1,'Nakladova matice_2018'!$A$1:$IW$188,106,FALSE),0)</f>
        <v>0</v>
      </c>
      <c r="BT133" s="19">
        <f>IFERROR(HLOOKUP(BT$1,'Nakladova matice_2018'!$A$1:$IW$188,106,FALSE),0)</f>
        <v>0</v>
      </c>
      <c r="BU133" s="19">
        <f>IFERROR(HLOOKUP(BU$1,'Nakladova matice_2018'!$A$1:$IW$188,106,FALSE),0)</f>
        <v>0</v>
      </c>
      <c r="BV133" s="19">
        <f>IFERROR(HLOOKUP(BV$1,'Nakladova matice_2018'!$A$1:$IW$188,106,FALSE),0)</f>
        <v>0</v>
      </c>
      <c r="BW133" s="19">
        <f>IFERROR(HLOOKUP(BW$1,'Nakladova matice_2018'!$A$1:$IW$188,106,FALSE),0)</f>
        <v>0</v>
      </c>
      <c r="BX133" s="19">
        <f>IFERROR(HLOOKUP(BX$1,'Nakladova matice_2018'!$A$1:$IW$188,106,FALSE),0)</f>
        <v>0</v>
      </c>
      <c r="BY133" s="19">
        <f>IFERROR(HLOOKUP(BY$1,'Nakladova matice_2018'!$A$1:$IW$188,106,FALSE),0)</f>
        <v>0</v>
      </c>
      <c r="BZ133" s="19">
        <f>IFERROR(HLOOKUP(BZ$1,'Nakladova matice_2018'!$A$1:$IW$188,106,FALSE),0)</f>
        <v>0</v>
      </c>
      <c r="CA133" s="19">
        <f>IFERROR(HLOOKUP(CA$1,'Nakladova matice_2018'!$A$1:$IW$188,106,FALSE),0)</f>
        <v>0</v>
      </c>
      <c r="CB133" s="19">
        <f>IFERROR(HLOOKUP(CB$1,'Nakladova matice_2018'!$A$1:$IW$188,106,FALSE),0)</f>
        <v>0</v>
      </c>
      <c r="CC133" s="19">
        <f>IFERROR(HLOOKUP(CC$1,'Nakladova matice_2018'!$A$1:$IW$188,106,FALSE),0)</f>
        <v>0</v>
      </c>
      <c r="CD133" s="19">
        <f>IFERROR(HLOOKUP(CD$1,'Nakladova matice_2018'!$A$1:$IW$188,106,FALSE),0)</f>
        <v>0</v>
      </c>
      <c r="CE133" s="19">
        <f>IFERROR(HLOOKUP(CE$1,'Nakladova matice_2018'!$A$1:$IW$188,106,FALSE),0)</f>
        <v>0</v>
      </c>
      <c r="CF133" s="19">
        <f>IFERROR(HLOOKUP(CF$1,'Nakladova matice_2018'!$A$1:$IW$188,106,FALSE),0)</f>
        <v>0</v>
      </c>
      <c r="CG133" s="19">
        <f>IFERROR(HLOOKUP(CG$1,'Nakladova matice_2018'!$A$1:$IW$188,106,FALSE),0)</f>
        <v>0</v>
      </c>
      <c r="CH133" s="19">
        <f>IFERROR(HLOOKUP(CH$1,'Nakladova matice_2018'!$A$1:$IW$188,106,FALSE),0)</f>
        <v>0</v>
      </c>
      <c r="CI133" s="19">
        <f>IFERROR(HLOOKUP(CI$1,'Nakladova matice_2018'!$A$1:$IW$188,106,FALSE),0)</f>
        <v>0</v>
      </c>
      <c r="CJ133" s="19">
        <f>IFERROR(HLOOKUP(CJ$1,'Nakladova matice_2018'!$A$1:$IW$188,106,FALSE),0)</f>
        <v>0</v>
      </c>
      <c r="CK133" s="19">
        <f>IFERROR(HLOOKUP(CK$1,'Nakladova matice_2018'!$A$1:$IW$188,106,FALSE),0)</f>
        <v>0</v>
      </c>
      <c r="CL133" s="19">
        <f>IFERROR(HLOOKUP(CL$1,'Nakladova matice_2018'!$A$1:$IW$188,106,FALSE),0)</f>
        <v>0</v>
      </c>
      <c r="CM133" s="19">
        <f>IFERROR(HLOOKUP(CM$1,'Nakladova matice_2018'!$A$1:$IW$188,106,FALSE),0)</f>
        <v>0</v>
      </c>
      <c r="CN133" s="19">
        <f>IFERROR(HLOOKUP(CN$1,'Nakladova matice_2018'!$A$1:$IW$188,106,FALSE),0)</f>
        <v>0</v>
      </c>
      <c r="CO133" s="19">
        <f>IFERROR(HLOOKUP(CO$1,'Nakladova matice_2018'!$A$1:$IW$188,106,FALSE),0)</f>
        <v>0</v>
      </c>
      <c r="CP133" s="19">
        <f>IFERROR(HLOOKUP(CP$1,'Nakladova matice_2018'!$A$1:$IW$188,106,FALSE),0)</f>
        <v>0</v>
      </c>
      <c r="CQ133" s="19">
        <f>IFERROR(HLOOKUP(CQ$1,'Nakladova matice_2018'!$A$1:$IW$188,106,FALSE),0)</f>
        <v>0</v>
      </c>
      <c r="CR133" s="19">
        <f>IFERROR(HLOOKUP(CR$1,'Nakladova matice_2018'!$A$1:$IW$188,106,FALSE),0)</f>
        <v>0</v>
      </c>
      <c r="CS133" s="19">
        <f>IFERROR(HLOOKUP(CS$1,'Nakladova matice_2018'!$A$1:$IW$188,106,FALSE),0)</f>
        <v>0</v>
      </c>
      <c r="CT133" s="19">
        <f>IFERROR(HLOOKUP(CT$1,'Nakladova matice_2018'!$A$1:$IW$188,106,FALSE),0)</f>
        <v>0</v>
      </c>
      <c r="CU133" s="19">
        <f>IFERROR(HLOOKUP(CU$1,'Nakladova matice_2018'!$A$1:$IW$188,106,FALSE),0)</f>
        <v>0</v>
      </c>
      <c r="CV133" s="19">
        <f>IFERROR(HLOOKUP(CV$1,'Nakladova matice_2018'!$A$1:$IW$188,106,FALSE),0)</f>
        <v>0</v>
      </c>
      <c r="CW133" s="19">
        <f>IFERROR(HLOOKUP(CW$1,'Nakladova matice_2018'!$A$1:$IW$188,106,FALSE),0)</f>
        <v>0</v>
      </c>
      <c r="CX133" s="19">
        <f>IFERROR(HLOOKUP(CX$1,'Nakladova matice_2018'!$A$1:$IW$188,106,FALSE),0)</f>
        <v>0</v>
      </c>
      <c r="CY133" s="19">
        <f>IFERROR(HLOOKUP(CY$1,'Nakladova matice_2018'!$A$1:$IW$188,106,FALSE),0)</f>
        <v>0</v>
      </c>
      <c r="CZ133" s="19">
        <f>IFERROR(HLOOKUP(CZ$1,'Nakladova matice_2018'!$A$1:$IW$188,106,FALSE),0)</f>
        <v>0</v>
      </c>
      <c r="DA133" s="19">
        <f>IFERROR(HLOOKUP(DA$1,'Nakladova matice_2018'!$A$1:$IW$188,106,FALSE),0)</f>
        <v>0</v>
      </c>
      <c r="DB133" s="19">
        <f>IFERROR(HLOOKUP(DB$1,'Nakladova matice_2018'!$A$1:$IW$188,106,FALSE),0)</f>
        <v>0</v>
      </c>
      <c r="DC133" s="19">
        <f>IFERROR(HLOOKUP(DC$1,'Nakladova matice_2018'!$A$1:$IW$188,106,FALSE),0)</f>
        <v>0</v>
      </c>
      <c r="DD133" s="19">
        <f>IFERROR(HLOOKUP(DD$1,'Nakladova matice_2018'!$A$1:$IW$188,106,FALSE),0)</f>
        <v>0</v>
      </c>
      <c r="DE133" s="19">
        <f>IFERROR(HLOOKUP(DE$1,'Nakladova matice_2018'!$A$1:$IW$188,106,FALSE),0)</f>
        <v>0</v>
      </c>
      <c r="DF133" s="19">
        <f>IFERROR(HLOOKUP(DF$1,'Nakladova matice_2018'!$A$1:$IW$188,106,FALSE),0)</f>
        <v>0</v>
      </c>
      <c r="DG133" s="19">
        <f>IFERROR(HLOOKUP(DG$1,'Nakladova matice_2018'!$A$1:$IW$188,106,FALSE),0)</f>
        <v>0</v>
      </c>
      <c r="DH133" s="19">
        <f>IFERROR(HLOOKUP(DH$1,'Nakladova matice_2018'!$A$1:$IW$188,106,FALSE),0)</f>
        <v>0</v>
      </c>
      <c r="DI133" s="19">
        <f>IFERROR(HLOOKUP(DI$1,'Nakladova matice_2018'!$A$1:$IW$188,106,FALSE),0)</f>
        <v>0</v>
      </c>
      <c r="DJ133" s="19">
        <f>IFERROR(HLOOKUP(DJ$1,'Nakladova matice_2018'!$A$1:$IW$188,106,FALSE),0)</f>
        <v>0</v>
      </c>
      <c r="DK133" s="19">
        <f>IFERROR(HLOOKUP(DK$1,'Nakladova matice_2018'!$A$1:$IW$188,106,FALSE),0)</f>
        <v>0</v>
      </c>
      <c r="DL133" s="19">
        <f>IFERROR(HLOOKUP(DL$1,'Nakladova matice_2018'!$A$1:$IW$188,106,FALSE),0)</f>
        <v>0</v>
      </c>
      <c r="DM133" s="19">
        <f>IFERROR(HLOOKUP(DM$1,'Nakladova matice_2018'!$A$1:$IW$188,106,FALSE),0)</f>
        <v>0</v>
      </c>
      <c r="DN133" s="19">
        <f>IFERROR(HLOOKUP(DN$1,'Nakladova matice_2018'!$A$1:$IW$188,106,FALSE),0)</f>
        <v>0</v>
      </c>
      <c r="DO133" s="19">
        <f>IFERROR(HLOOKUP(DO$1,'Nakladova matice_2018'!$A$1:$IW$188,106,FALSE),0)</f>
        <v>0</v>
      </c>
      <c r="DP133" s="19">
        <f>IFERROR(HLOOKUP(DP$1,'Nakladova matice_2018'!$A$1:$IW$188,106,FALSE),0)</f>
        <v>0</v>
      </c>
      <c r="DQ133" s="19">
        <f>IFERROR(HLOOKUP(DQ$1,'Nakladova matice_2018'!$A$1:$IW$188,106,FALSE),0)</f>
        <v>0</v>
      </c>
      <c r="DR133" s="19">
        <f>IFERROR(HLOOKUP(DR$1,'Nakladova matice_2018'!$A$1:$IW$188,106,FALSE),0)</f>
        <v>0</v>
      </c>
      <c r="DS133" s="19">
        <f>IFERROR(HLOOKUP(DS$1,'Nakladova matice_2018'!$A$1:$IW$188,106,FALSE),0)</f>
        <v>0</v>
      </c>
      <c r="DT133" s="19">
        <f>IFERROR(HLOOKUP(DT$1,'Nakladova matice_2018'!$A$1:$IW$188,106,FALSE),0)</f>
        <v>0</v>
      </c>
      <c r="DU133" s="19">
        <f>IFERROR(HLOOKUP(DU$1,'Nakladova matice_2018'!$A$1:$IW$188,106,FALSE),0)</f>
        <v>0</v>
      </c>
      <c r="DV133" s="19">
        <f>IFERROR(HLOOKUP(DV$1,'Nakladova matice_2018'!$A$1:$IW$188,106,FALSE),0)</f>
        <v>0</v>
      </c>
      <c r="DW133" s="19">
        <f>IFERROR(HLOOKUP(DW$1,'Nakladova matice_2018'!$A$1:$IW$188,106,FALSE),0)</f>
        <v>0</v>
      </c>
      <c r="DX133" s="19">
        <f>IFERROR(HLOOKUP(DX$1,'Nakladova matice_2018'!$A$1:$IW$188,106,FALSE),0)</f>
        <v>0</v>
      </c>
      <c r="DY133" s="19">
        <f>IFERROR(HLOOKUP(DY$1,'Nakladova matice_2018'!$A$1:$IW$188,106,FALSE),0)</f>
        <v>0</v>
      </c>
      <c r="DZ133" s="19">
        <f>IFERROR(HLOOKUP(DZ$1,'Nakladova matice_2018'!$A$1:$IW$188,106,FALSE),0)</f>
        <v>0</v>
      </c>
      <c r="EA133" s="19">
        <f>IFERROR(HLOOKUP(EA$1,'Nakladova matice_2018'!$A$1:$IW$188,106,FALSE),0)</f>
        <v>0</v>
      </c>
      <c r="EB133" s="19">
        <f>IFERROR(HLOOKUP(EB$1,'Nakladova matice_2018'!$A$1:$IW$188,106,FALSE),0)</f>
        <v>0</v>
      </c>
      <c r="EC133" s="19">
        <f>IFERROR(HLOOKUP(EC$1,'Nakladova matice_2018'!$A$1:$IW$188,106,FALSE),0)</f>
        <v>0</v>
      </c>
      <c r="ED133" s="19">
        <f>IFERROR(HLOOKUP(ED$1,'Nakladova matice_2018'!$A$1:$IW$188,106,FALSE),0)</f>
        <v>0</v>
      </c>
      <c r="EE133" s="19">
        <f>IFERROR(HLOOKUP(EE$1,'Nakladova matice_2018'!$A$1:$IW$188,106,FALSE),0)</f>
        <v>0</v>
      </c>
      <c r="EF133" s="19">
        <f>IFERROR(HLOOKUP(EF$1,'Nakladova matice_2018'!$A$1:$IW$188,106,FALSE),0)</f>
        <v>0</v>
      </c>
      <c r="EG133" s="19">
        <f>IFERROR(HLOOKUP(EG$1,'Nakladova matice_2018'!$A$1:$IW$188,106,FALSE),0)</f>
        <v>0</v>
      </c>
      <c r="EH133" s="19">
        <f>IFERROR(HLOOKUP(EH$1,'Nakladova matice_2018'!$A$1:$IW$188,106,FALSE),0)</f>
        <v>0</v>
      </c>
      <c r="EI133" s="19">
        <f>IFERROR(HLOOKUP(EI$1,'Nakladova matice_2018'!$A$1:$IW$188,106,FALSE),0)</f>
        <v>0</v>
      </c>
      <c r="EJ133" s="19">
        <f>IFERROR(HLOOKUP(EJ$1,'Nakladova matice_2018'!$A$1:$IW$188,106,FALSE),0)</f>
        <v>0</v>
      </c>
      <c r="EK133" s="19">
        <f>IFERROR(HLOOKUP(EK$1,'Nakladova matice_2018'!$A$1:$IW$188,106,FALSE),0)</f>
        <v>0</v>
      </c>
      <c r="EL133" s="19">
        <f>IFERROR(HLOOKUP(EL$1,'Nakladova matice_2018'!$A$1:$IW$188,106,FALSE),0)</f>
        <v>0</v>
      </c>
      <c r="EM133" s="19">
        <f>IFERROR(HLOOKUP(EM$1,'Nakladova matice_2018'!$A$1:$IW$188,106,FALSE),0)</f>
        <v>0</v>
      </c>
      <c r="EN133" s="19">
        <f>IFERROR(HLOOKUP(EN$1,'Nakladova matice_2018'!$A$1:$IW$188,106,FALSE),0)</f>
        <v>0</v>
      </c>
      <c r="EO133" s="19">
        <f>IFERROR(HLOOKUP(EO$1,'Nakladova matice_2018'!$A$1:$IW$188,106,FALSE),0)</f>
        <v>0</v>
      </c>
      <c r="EP133" s="19">
        <f>IFERROR(HLOOKUP(EP$1,'Nakladova matice_2018'!$A$1:$IW$188,106,FALSE),0)</f>
        <v>0</v>
      </c>
      <c r="EQ133" s="19">
        <f>IFERROR(HLOOKUP(EQ$1,'Nakladova matice_2018'!$A$1:$IW$188,106,FALSE),0)</f>
        <v>0</v>
      </c>
      <c r="ER133" s="19">
        <f>IFERROR(HLOOKUP(ER$1,'Nakladova matice_2018'!$A$1:$IW$188,106,FALSE),0)</f>
        <v>0</v>
      </c>
      <c r="ES133" s="19">
        <f>IFERROR(HLOOKUP(ES$1,'Nakladova matice_2018'!$A$1:$IW$188,106,FALSE),0)</f>
        <v>0</v>
      </c>
      <c r="ET133" s="19">
        <f>IFERROR(HLOOKUP(ET$1,'Nakladova matice_2018'!$A$1:$IW$188,106,FALSE),0)</f>
        <v>0</v>
      </c>
      <c r="EU133" s="19">
        <f>IFERROR(HLOOKUP(EU$1,'Nakladova matice_2018'!$A$1:$IW$188,106,FALSE),0)</f>
        <v>0</v>
      </c>
      <c r="EV133" s="19">
        <f>IFERROR(HLOOKUP(EV$1,'Nakladova matice_2018'!$A$1:$IW$188,106,FALSE),0)</f>
        <v>0</v>
      </c>
      <c r="EW133" s="19">
        <f>IFERROR(HLOOKUP(EW$1,'Nakladova matice_2018'!$A$1:$IW$188,106,FALSE),0)</f>
        <v>0</v>
      </c>
      <c r="EX133" s="19">
        <f>IFERROR(HLOOKUP(EX$1,'Nakladova matice_2018'!$A$1:$IW$188,106,FALSE),0)</f>
        <v>0</v>
      </c>
      <c r="EY133" s="19">
        <f>IFERROR(HLOOKUP(EY$1,'Nakladova matice_2018'!$A$1:$IW$188,106,FALSE),0)</f>
        <v>0</v>
      </c>
      <c r="EZ133" s="19">
        <f>IFERROR(HLOOKUP(EZ$1,'Nakladova matice_2018'!$A$1:$IW$188,106,FALSE),0)</f>
        <v>0</v>
      </c>
      <c r="FA133" s="19">
        <f>IFERROR(HLOOKUP(FA$1,'Nakladova matice_2018'!$A$1:$IW$188,106,FALSE),0)</f>
        <v>0</v>
      </c>
      <c r="FB133" s="19">
        <f>IFERROR(HLOOKUP(FB$1,'Nakladova matice_2018'!$A$1:$IW$188,106,FALSE),0)</f>
        <v>0</v>
      </c>
      <c r="FC133" s="19">
        <f>IFERROR(HLOOKUP(FC$1,'Nakladova matice_2018'!$A$1:$IW$188,106,FALSE),0)</f>
        <v>0</v>
      </c>
      <c r="FD133" s="19">
        <f>IFERROR(HLOOKUP(FD$1,'Nakladova matice_2018'!$A$1:$IW$188,106,FALSE),0)</f>
        <v>0</v>
      </c>
      <c r="FE133" s="19">
        <f>IFERROR(HLOOKUP(FE$1,'Nakladova matice_2018'!$A$1:$IW$188,106,FALSE),0)</f>
        <v>0</v>
      </c>
      <c r="FF133" s="19">
        <f>IFERROR(HLOOKUP(FF$1,'Nakladova matice_2018'!$A$1:$IW$188,106,FALSE),0)</f>
        <v>0</v>
      </c>
      <c r="FG133" s="19">
        <f>IFERROR(HLOOKUP(FG$1,'Nakladova matice_2018'!$A$1:$IW$188,106,FALSE),0)</f>
        <v>0</v>
      </c>
      <c r="FH133" s="19">
        <f>IFERROR(HLOOKUP(FH$1,'Nakladova matice_2018'!$A$1:$IW$188,106,FALSE),0)</f>
        <v>0</v>
      </c>
      <c r="FI133" s="19">
        <f>IFERROR(HLOOKUP(FI$1,'Nakladova matice_2018'!$A$1:$IW$188,106,FALSE),0)</f>
        <v>0</v>
      </c>
      <c r="FJ133" s="19">
        <f>IFERROR(HLOOKUP(FJ$1,'Nakladova matice_2018'!$A$1:$IW$188,106,FALSE),0)</f>
        <v>0</v>
      </c>
      <c r="FK133" s="19">
        <f>IFERROR(HLOOKUP(FK$1,'Nakladova matice_2018'!$A$1:$IW$188,106,FALSE),0)</f>
        <v>0</v>
      </c>
      <c r="FL133" s="19">
        <f>IFERROR(HLOOKUP(FL$1,'Nakladova matice_2018'!$A$1:$IW$188,106,FALSE),0)</f>
        <v>0</v>
      </c>
      <c r="FM133" s="19">
        <f>IFERROR(HLOOKUP(FM$1,'Nakladova matice_2018'!$A$1:$IW$188,106,FALSE),0)</f>
        <v>0</v>
      </c>
      <c r="FN133" s="19">
        <f>IFERROR(HLOOKUP(FN$1,'Nakladova matice_2018'!$A$1:$IW$188,106,FALSE),0)</f>
        <v>0</v>
      </c>
      <c r="FO133" s="19">
        <f>IFERROR(HLOOKUP(FO$1,'Nakladova matice_2018'!$A$1:$IW$188,106,FALSE),0)</f>
        <v>0</v>
      </c>
      <c r="FP133" s="19">
        <f>IFERROR(HLOOKUP(FP$1,'Nakladova matice_2018'!$A$1:$IW$188,106,FALSE),0)</f>
        <v>0</v>
      </c>
      <c r="FQ133" s="19">
        <f>IFERROR(HLOOKUP(FQ$1,'Nakladova matice_2018'!$A$1:$IW$188,106,FALSE),0)</f>
        <v>0</v>
      </c>
      <c r="FR133" s="19">
        <f>IFERROR(HLOOKUP(FR$1,'Nakladova matice_2018'!$A$1:$IW$188,106,FALSE),0)</f>
        <v>0</v>
      </c>
      <c r="FS133" s="19">
        <f>IFERROR(HLOOKUP(FS$1,'Nakladova matice_2018'!$A$1:$IW$188,106,FALSE),0)</f>
        <v>0</v>
      </c>
      <c r="FT133" s="19">
        <f>IFERROR(HLOOKUP(FT$1,'Nakladova matice_2018'!$A$1:$IW$188,106,FALSE),0)</f>
        <v>0</v>
      </c>
      <c r="FU133" s="19">
        <f>IFERROR(HLOOKUP(FU$1,'Nakladova matice_2018'!$A$1:$IW$188,106,FALSE),0)</f>
        <v>0</v>
      </c>
      <c r="FV133" s="19">
        <f>IFERROR(HLOOKUP(FV$1,'Nakladova matice_2018'!$A$1:$IW$188,106,FALSE),0)</f>
        <v>0</v>
      </c>
      <c r="FW133" s="19">
        <f>IFERROR(HLOOKUP(FW$1,'Nakladova matice_2018'!$A$1:$IW$188,106,FALSE),0)</f>
        <v>0</v>
      </c>
      <c r="FX133" s="19">
        <f>IFERROR(HLOOKUP(FX$1,'Nakladova matice_2018'!$A$1:$IW$188,106,FALSE),0)</f>
        <v>0</v>
      </c>
      <c r="FY133" s="19">
        <f>IFERROR(HLOOKUP(FY$1,'Nakladova matice_2018'!$A$1:$IW$188,106,FALSE),0)</f>
        <v>0</v>
      </c>
      <c r="FZ133" s="19">
        <f>IFERROR(HLOOKUP(FZ$1,'Nakladova matice_2018'!$A$1:$IW$188,106,FALSE),0)</f>
        <v>0</v>
      </c>
      <c r="GA133" s="19">
        <f>IFERROR(HLOOKUP(GA$1,'Nakladova matice_2018'!$A$1:$IW$188,106,FALSE),0)</f>
        <v>0</v>
      </c>
      <c r="GB133" s="19">
        <f>IFERROR(HLOOKUP(GB$1,'Nakladova matice_2018'!$A$1:$IW$188,106,FALSE),0)</f>
        <v>0</v>
      </c>
      <c r="GC133" s="19">
        <f>IFERROR(HLOOKUP(GC$1,'Nakladova matice_2018'!$A$1:$IW$188,106,FALSE),0)</f>
        <v>0</v>
      </c>
      <c r="GD133" s="19">
        <f>IFERROR(HLOOKUP(GD$1,'Nakladova matice_2018'!$A$1:$IW$188,106,FALSE),0)</f>
        <v>0</v>
      </c>
      <c r="GE133" s="19">
        <f>IFERROR(HLOOKUP(GE$1,'Nakladova matice_2018'!$A$1:$IW$188,106,FALSE),0)</f>
        <v>0</v>
      </c>
      <c r="GF133" s="19">
        <f>IFERROR(HLOOKUP(GF$1,'Nakladova matice_2018'!$A$1:$IW$188,106,FALSE),0)</f>
        <v>0</v>
      </c>
      <c r="GG133" s="19">
        <f>IFERROR(HLOOKUP(GG$1,'Nakladova matice_2018'!$A$1:$IW$188,106,FALSE),0)</f>
        <v>0</v>
      </c>
      <c r="GH133" s="19">
        <f>IFERROR(HLOOKUP(GH$1,'Nakladova matice_2018'!$A$1:$IW$188,106,FALSE),0)</f>
        <v>0</v>
      </c>
      <c r="GI133" s="19">
        <f>IFERROR(HLOOKUP(GI$1,'Nakladova matice_2018'!$A$1:$IW$188,106,FALSE),0)</f>
        <v>0</v>
      </c>
      <c r="GJ133" s="19">
        <f>IFERROR(HLOOKUP(GJ$1,'Nakladova matice_2018'!$A$1:$IW$188,106,FALSE),0)</f>
        <v>0</v>
      </c>
      <c r="GK133" s="19">
        <f>IFERROR(HLOOKUP(GK$1,'Nakladova matice_2018'!$A$1:$IW$188,106,FALSE),0)</f>
        <v>0</v>
      </c>
      <c r="GL133" s="19">
        <f>IFERROR(HLOOKUP(GL$1,'Nakladova matice_2018'!$A$1:$IW$188,106,FALSE),0)</f>
        <v>0</v>
      </c>
      <c r="GM133" s="19">
        <f>IFERROR(HLOOKUP(GM$1,'Nakladova matice_2018'!$A$1:$IW$188,106,FALSE),0)</f>
        <v>0</v>
      </c>
      <c r="GN133" s="19">
        <f>IFERROR(HLOOKUP(GN$1,'Nakladova matice_2018'!$A$1:$IW$188,106,FALSE),0)</f>
        <v>0</v>
      </c>
      <c r="GO133" s="19">
        <f>IFERROR(HLOOKUP(GO$1,'Nakladova matice_2018'!$A$1:$IW$188,106,FALSE),0)</f>
        <v>0</v>
      </c>
      <c r="GP133" s="19">
        <f>IFERROR(HLOOKUP(GP$1,'Nakladova matice_2018'!$A$1:$IW$188,106,FALSE),0)</f>
        <v>0</v>
      </c>
      <c r="GQ133" s="19">
        <f>IFERROR(HLOOKUP(GQ$1,'Nakladova matice_2018'!$A$1:$IW$188,106,FALSE),0)</f>
        <v>0</v>
      </c>
      <c r="GR133" s="19">
        <f>IFERROR(HLOOKUP(GR$1,'Nakladova matice_2018'!$A$1:$IW$188,106,FALSE),0)</f>
        <v>0</v>
      </c>
      <c r="GS133" s="19">
        <f>IFERROR(HLOOKUP(GS$1,'Nakladova matice_2018'!$A$1:$IW$188,106,FALSE),0)</f>
        <v>0</v>
      </c>
      <c r="GT133" s="19">
        <f>IFERROR(HLOOKUP(GT$1,'Nakladova matice_2018'!$A$1:$IW$188,106,FALSE),0)</f>
        <v>0</v>
      </c>
      <c r="GU133" s="19">
        <f>IFERROR(HLOOKUP(GU$1,'Nakladova matice_2018'!$A$1:$IW$188,106,FALSE),0)</f>
        <v>0</v>
      </c>
      <c r="GV133" s="19">
        <f>IFERROR(HLOOKUP(GV$1,'Nakladova matice_2018'!$A$1:$IW$188,106,FALSE),0)</f>
        <v>0</v>
      </c>
      <c r="GW133" s="19">
        <f>IFERROR(HLOOKUP(GW$1,'Nakladova matice_2018'!$A$1:$IW$188,106,FALSE),0)</f>
        <v>0</v>
      </c>
      <c r="GX133" s="19">
        <f>IFERROR(HLOOKUP(GX$1,'Nakladova matice_2018'!$A$1:$IW$188,106,FALSE),0)</f>
        <v>0</v>
      </c>
      <c r="GY133" s="19">
        <f>IFERROR(HLOOKUP(GY$1,'Nakladova matice_2018'!$A$1:$IW$188,106,FALSE),0)</f>
        <v>0</v>
      </c>
      <c r="GZ133" s="19">
        <f>IFERROR(HLOOKUP(GZ$1,'Nakladova matice_2018'!$A$1:$IW$188,106,FALSE),0)</f>
        <v>0</v>
      </c>
      <c r="HA133" s="19">
        <f>IFERROR(HLOOKUP(HA$1,'Nakladova matice_2018'!$A$1:$IW$188,106,FALSE),0)</f>
        <v>0</v>
      </c>
      <c r="HB133" s="19">
        <f>IFERROR(HLOOKUP(HB$1,'Nakladova matice_2018'!$A$1:$IW$188,106,FALSE),0)</f>
        <v>0</v>
      </c>
      <c r="HC133" s="19">
        <f>IFERROR(HLOOKUP(HC$1,'Nakladova matice_2018'!$A$1:$IW$188,106,FALSE),0)</f>
        <v>0</v>
      </c>
      <c r="HD133" s="19">
        <f>IFERROR(HLOOKUP(HD$1,'Nakladova matice_2018'!$A$1:$IW$188,106,FALSE),0)</f>
        <v>0</v>
      </c>
      <c r="HE133" s="19">
        <f>IFERROR(HLOOKUP(HE$1,'Nakladova matice_2018'!$A$1:$IW$188,106,FALSE),0)</f>
        <v>0</v>
      </c>
      <c r="HF133" s="19">
        <f>IFERROR(HLOOKUP(HF$1,'Nakladova matice_2018'!$A$1:$IW$188,106,FALSE),0)</f>
        <v>0</v>
      </c>
      <c r="HG133" s="19">
        <f>IFERROR(HLOOKUP(HG$1,'Nakladova matice_2018'!$A$1:$IW$188,106,FALSE),0)</f>
        <v>0</v>
      </c>
      <c r="HH133" s="19">
        <f>IFERROR(HLOOKUP(HH$1,'Nakladova matice_2018'!$A$1:$IW$188,106,FALSE),0)</f>
        <v>0</v>
      </c>
      <c r="HI133" s="19">
        <f>IFERROR(HLOOKUP(HI$1,'Nakladova matice_2018'!$A$1:$IW$188,106,FALSE),0)</f>
        <v>0</v>
      </c>
      <c r="HJ133" s="19">
        <f>IFERROR(HLOOKUP(HJ$1,'Nakladova matice_2018'!$A$1:$IW$188,106,FALSE),0)</f>
        <v>0</v>
      </c>
      <c r="HK133" s="19">
        <f>IFERROR(HLOOKUP(HK$1,'Nakladova matice_2018'!$A$1:$IW$188,106,FALSE),0)</f>
        <v>0</v>
      </c>
      <c r="HL133" s="19">
        <f>IFERROR(HLOOKUP(HL$1,'Nakladova matice_2018'!$A$1:$IW$188,106,FALSE),0)</f>
        <v>0</v>
      </c>
      <c r="HM133" s="19">
        <f>IFERROR(HLOOKUP(HM$1,'Nakladova matice_2018'!$A$1:$IW$188,106,FALSE),0)</f>
        <v>0</v>
      </c>
      <c r="HN133" s="19">
        <f>IFERROR(HLOOKUP(HN$1,'Nakladova matice_2018'!$A$1:$IW$188,106,FALSE),0)</f>
        <v>0</v>
      </c>
      <c r="HO133" s="19">
        <f>IFERROR(HLOOKUP(HO$1,'Nakladova matice_2018'!$A$1:$IW$188,106,FALSE),0)</f>
        <v>0</v>
      </c>
      <c r="HP133" s="19">
        <f>IFERROR(HLOOKUP(HP$1,'Nakladova matice_2018'!$A$1:$IW$188,106,FALSE),0)</f>
        <v>0</v>
      </c>
      <c r="HQ133" s="19">
        <f>IFERROR(HLOOKUP(HQ$1,'Nakladova matice_2018'!$A$1:$IW$188,106,FALSE),0)</f>
        <v>0</v>
      </c>
      <c r="HR133" s="19">
        <f>IFERROR(HLOOKUP(HR$1,'Nakladova matice_2018'!$A$1:$IW$188,106,FALSE),0)</f>
        <v>0</v>
      </c>
      <c r="HS133" s="19">
        <f>IFERROR(HLOOKUP(HS$1,'Nakladova matice_2018'!$A$1:$IW$188,106,FALSE),0)</f>
        <v>0</v>
      </c>
      <c r="HT133" s="19">
        <f>IFERROR(HLOOKUP(HT$1,'Nakladova matice_2018'!$A$1:$IW$188,106,FALSE),0)</f>
        <v>0</v>
      </c>
      <c r="HU133" s="19">
        <f>IFERROR(HLOOKUP(HU$1,'Nakladova matice_2018'!$A$1:$IW$188,106,FALSE),0)</f>
        <v>0</v>
      </c>
      <c r="HV133" s="19">
        <f>IFERROR(HLOOKUP(HV$1,'Nakladova matice_2018'!$A$1:$IW$188,106,FALSE),0)</f>
        <v>0</v>
      </c>
      <c r="HW133" s="19">
        <f>IFERROR(HLOOKUP(HW$1,'Nakladova matice_2018'!$A$1:$IW$188,106,FALSE),0)</f>
        <v>0</v>
      </c>
      <c r="HX133" s="19">
        <f>IFERROR(HLOOKUP(HX$1,'Nakladova matice_2018'!$A$1:$IW$188,106,FALSE),0)</f>
        <v>0</v>
      </c>
      <c r="HY133" s="19">
        <f>IFERROR(HLOOKUP(HY$1,'Nakladova matice_2018'!$A$1:$IW$188,106,FALSE),0)</f>
        <v>0</v>
      </c>
      <c r="HZ133" s="19">
        <f>IFERROR(HLOOKUP(HZ$1,'Nakladova matice_2018'!$A$1:$IW$188,106,FALSE),0)</f>
        <v>0</v>
      </c>
      <c r="IA133" s="19">
        <f>IFERROR(HLOOKUP(IA$1,'Nakladova matice_2018'!$A$1:$IW$188,106,FALSE),0)</f>
        <v>0</v>
      </c>
      <c r="IB133" s="19">
        <f>IFERROR(HLOOKUP(IB$1,'Nakladova matice_2018'!$A$1:$IW$188,106,FALSE),0)</f>
        <v>0</v>
      </c>
      <c r="IC133" s="19">
        <f>IFERROR(HLOOKUP(IC$1,'Nakladova matice_2018'!$A$1:$IW$188,106,FALSE),0)</f>
        <v>0</v>
      </c>
      <c r="ID133" s="19">
        <f>IFERROR(HLOOKUP(ID$1,'Nakladova matice_2018'!$A$1:$IW$188,106,FALSE),0)</f>
        <v>0</v>
      </c>
      <c r="IE133" s="19">
        <f>IFERROR(HLOOKUP(IE$1,'Nakladova matice_2018'!$A$1:$IW$188,106,FALSE),0)</f>
        <v>0</v>
      </c>
      <c r="IF133" s="19">
        <f>IFERROR(HLOOKUP(IF$1,'Nakladova matice_2018'!$A$1:$IW$188,106,FALSE),0)</f>
        <v>0</v>
      </c>
      <c r="IG133" s="19">
        <f>IFERROR(HLOOKUP(IG$1,'Nakladova matice_2018'!$A$1:$IW$188,106,FALSE),0)</f>
        <v>0</v>
      </c>
      <c r="IH133" s="19">
        <f>IFERROR(HLOOKUP(IH$1,'Nakladova matice_2018'!$A$1:$IW$188,106,FALSE),0)</f>
        <v>0</v>
      </c>
      <c r="II133" s="19">
        <f>IFERROR(HLOOKUP(II$1,'Nakladova matice_2018'!$A$1:$IW$188,106,FALSE),0)</f>
        <v>0</v>
      </c>
      <c r="IJ133" s="19">
        <f>IFERROR(HLOOKUP(IJ$1,'Nakladova matice_2018'!$A$1:$IW$188,106,FALSE),0)</f>
        <v>0</v>
      </c>
      <c r="IK133" s="19">
        <f>IFERROR(HLOOKUP(IK$1,'Nakladova matice_2018'!$A$1:$IW$188,106,FALSE),0)</f>
        <v>0</v>
      </c>
      <c r="IL133" s="19">
        <f>IFERROR(HLOOKUP(IL$1,'Nakladova matice_2018'!$A$1:$IW$188,106,FALSE),0)</f>
        <v>0</v>
      </c>
      <c r="IM133" s="19">
        <f>IFERROR(HLOOKUP(IM$1,'Nakladova matice_2018'!$A$1:$IW$188,106,FALSE),0)</f>
        <v>0</v>
      </c>
      <c r="IN133" s="19">
        <f>IFERROR(HLOOKUP(IN$1,'Nakladova matice_2018'!$A$1:$IW$188,106,FALSE),0)</f>
        <v>0</v>
      </c>
      <c r="IO133" s="19">
        <f>IFERROR(HLOOKUP(IO$1,'Nakladova matice_2018'!$A$1:$IW$188,106,FALSE),0)</f>
        <v>0</v>
      </c>
      <c r="IP133" s="19">
        <f>IFERROR(HLOOKUP(IP$1,'Nakladova matice_2018'!$A$1:$IW$188,106,FALSE),0)</f>
        <v>0</v>
      </c>
      <c r="IQ133" s="19">
        <f>IFERROR(HLOOKUP(IQ$1,'Nakladova matice_2018'!$A$1:$IW$188,106,FALSE),0)</f>
        <v>0</v>
      </c>
      <c r="IR133" s="19">
        <f>IFERROR(HLOOKUP(IR$1,'Nakladova matice_2018'!$A$1:$IW$188,106,FALSE),0)</f>
        <v>0</v>
      </c>
      <c r="IS133" s="19">
        <f>IFERROR(HLOOKUP(IS$1,'Nakladova matice_2018'!$A$1:$IW$188,106,FALSE),0)</f>
        <v>0</v>
      </c>
      <c r="IT133" s="19">
        <f>IFERROR(HLOOKUP(IT$1,'Nakladova matice_2018'!$A$1:$IW$188,106,FALSE),0)</f>
        <v>0</v>
      </c>
      <c r="IU133" s="19">
        <f>IFERROR(HLOOKUP(IU$1,'Nakladova matice_2018'!$A$1:$IW$188,106,FALSE),0)</f>
        <v>0</v>
      </c>
      <c r="IV133" s="19">
        <f>IFERROR(HLOOKUP(IV$1,'Nakladova matice_2018'!$A$1:$IW$188,106,FALSE),0)</f>
        <v>0</v>
      </c>
      <c r="IW133" s="19">
        <f>IFERROR(HLOOKUP(IW$1,'Nakladova matice_2018'!$A$1:$IW$188,106,FALSE),0)</f>
        <v>0</v>
      </c>
      <c r="IX133" s="19">
        <f>IFERROR(HLOOKUP(IX$1,'Nakladova matice_2018'!$A$1:$IW$188,106,FALSE),0)</f>
        <v>0</v>
      </c>
      <c r="IY133" s="19">
        <f>IFERROR(HLOOKUP(IY$1,'Nakladova matice_2018'!$A$1:$IW$188,106,FALSE),0)</f>
        <v>0</v>
      </c>
      <c r="IZ133" s="19">
        <f>IFERROR(HLOOKUP(IZ$1,'Nakladova matice_2018'!$A$1:$IW$188,106,FALSE),0)</f>
        <v>0</v>
      </c>
      <c r="JA133" s="19">
        <f>IFERROR(HLOOKUP(JA$1,'Nakladova matice_2018'!$A$1:$IW$188,106,FALSE),0)</f>
        <v>0</v>
      </c>
      <c r="JB133" s="19">
        <f>IFERROR(HLOOKUP(JB$1,'Nakladova matice_2018'!$A$1:$IW$188,106,FALSE),0)</f>
        <v>0</v>
      </c>
      <c r="JC133" s="19">
        <f>IFERROR(HLOOKUP(JC$1,'Nakladova matice_2018'!$A$1:$IW$188,106,FALSE),0)</f>
        <v>0</v>
      </c>
      <c r="JD133" s="19">
        <f>IFERROR(HLOOKUP(JD$1,'Nakladova matice_2018'!$A$1:$IW$188,106,FALSE),0)</f>
        <v>0</v>
      </c>
      <c r="JE133" s="19">
        <f>IFERROR(HLOOKUP(JE$1,'Nakladova matice_2018'!$A$1:$IW$188,106,FALSE),0)</f>
        <v>0</v>
      </c>
      <c r="JF133" s="19">
        <f>IFERROR(HLOOKUP(JF$1,'Nakladova matice_2018'!$A$1:$IW$188,106,FALSE),0)</f>
        <v>0</v>
      </c>
      <c r="JG133" s="19">
        <f>IFERROR(HLOOKUP(JG$1,'Nakladova matice_2018'!$A$1:$IW$188,106,FALSE),0)</f>
        <v>0</v>
      </c>
      <c r="JH133" s="19">
        <f>IFERROR(HLOOKUP(JH$1,'Nakladova matice_2018'!$A$1:$IW$188,106,FALSE),0)</f>
        <v>0</v>
      </c>
      <c r="JI133" s="19">
        <f>IFERROR(HLOOKUP(JI$1,'Nakladova matice_2018'!$A$1:$IW$188,106,FALSE),0)</f>
        <v>0</v>
      </c>
      <c r="JJ133" s="19">
        <f>IFERROR(HLOOKUP(JJ$1,'Nakladova matice_2018'!$A$1:$IW$188,106,FALSE),0)</f>
        <v>0</v>
      </c>
      <c r="JK133" s="19">
        <f>IFERROR(HLOOKUP(JK$1,'Nakladova matice_2018'!$A$1:$IW$188,106,FALSE),0)</f>
        <v>0</v>
      </c>
      <c r="JL133" s="19">
        <f>IFERROR(HLOOKUP(JL$1,'Nakladova matice_2018'!$A$1:$IW$188,106,FALSE),0)</f>
        <v>0</v>
      </c>
      <c r="JM133" s="19">
        <f>IFERROR(HLOOKUP(JM$1,'Nakladova matice_2018'!$A$1:$IW$188,106,FALSE),0)</f>
        <v>0</v>
      </c>
      <c r="JN133" s="19">
        <f>IFERROR(HLOOKUP(JN$1,'Nakladova matice_2018'!$A$1:$IW$188,106,FALSE),0)</f>
        <v>0</v>
      </c>
      <c r="JO133" s="19">
        <f>IFERROR(HLOOKUP(JO$1,'Nakladova matice_2018'!$A$1:$IW$188,106,FALSE),0)</f>
        <v>0</v>
      </c>
      <c r="JP133" s="19">
        <f>IFERROR(HLOOKUP(JP$1,'Nakladova matice_2018'!$A$1:$IW$188,106,FALSE),0)</f>
        <v>0</v>
      </c>
      <c r="JQ133" s="19">
        <f>IFERROR(HLOOKUP(JQ$1,'Nakladova matice_2018'!$A$1:$IW$188,106,FALSE),0)</f>
        <v>0</v>
      </c>
      <c r="JR133" s="19">
        <f>IFERROR(HLOOKUP(JR$1,'Nakladova matice_2018'!$A$1:$IW$188,106,FALSE),0)</f>
        <v>0</v>
      </c>
      <c r="JS133" s="19">
        <f>IFERROR(HLOOKUP(JS$1,'Nakladova matice_2018'!$A$1:$IW$188,106,FALSE),0)</f>
        <v>0</v>
      </c>
      <c r="JT133" s="19">
        <f>IFERROR(HLOOKUP(JT$1,'Nakladova matice_2018'!$A$1:$IW$188,106,FALSE),0)</f>
        <v>0</v>
      </c>
      <c r="JU133" s="19">
        <f>IFERROR(HLOOKUP(JU$1,'Nakladova matice_2018'!$A$1:$IW$188,106,FALSE),0)</f>
        <v>0</v>
      </c>
      <c r="JV133" s="19">
        <f>IFERROR(HLOOKUP(JV$1,'Nakladova matice_2018'!$A$1:$IW$188,106,FALSE),0)</f>
        <v>0</v>
      </c>
      <c r="JW133" s="19">
        <f>IFERROR(HLOOKUP(JW$1,'Nakladova matice_2018'!$A$1:$IW$188,106,FALSE),0)</f>
        <v>0</v>
      </c>
      <c r="JX133" s="19">
        <f>IFERROR(HLOOKUP(JX$1,'Nakladova matice_2018'!$A$1:$IW$188,106,FALSE),0)</f>
        <v>0</v>
      </c>
      <c r="JY133" s="19">
        <f>IFERROR(HLOOKUP(JY$1,'Nakladova matice_2018'!$A$1:$IW$188,106,FALSE),0)</f>
        <v>0</v>
      </c>
      <c r="JZ133" s="19">
        <f>IFERROR(HLOOKUP(JZ$1,'Nakladova matice_2018'!$A$1:$IW$188,106,FALSE),0)</f>
        <v>0</v>
      </c>
      <c r="KA133" s="19">
        <f>IFERROR(HLOOKUP(KA$1,'Nakladova matice_2018'!$A$1:$IW$188,106,FALSE),0)</f>
        <v>0</v>
      </c>
      <c r="KB133" s="19">
        <f>IFERROR(HLOOKUP(KB$1,'Nakladova matice_2018'!$A$1:$IW$188,106,FALSE),0)</f>
        <v>0</v>
      </c>
      <c r="KC133" s="19">
        <f>IFERROR(HLOOKUP(KC$1,'Nakladova matice_2018'!$A$1:$IW$188,106,FALSE),0)</f>
        <v>0</v>
      </c>
      <c r="KD133" s="19">
        <f>IFERROR(HLOOKUP(KD$1,'Nakladova matice_2018'!$A$1:$IW$188,106,FALSE),0)</f>
        <v>0</v>
      </c>
      <c r="KE133" s="19">
        <f>IFERROR(HLOOKUP(KE$1,'Nakladova matice_2018'!$A$1:$IW$188,106,FALSE),0)</f>
        <v>0</v>
      </c>
      <c r="KF133" s="19">
        <f>IFERROR(HLOOKUP(KF$1,'Nakladova matice_2018'!$A$1:$IW$188,106,FALSE),0)</f>
        <v>0</v>
      </c>
      <c r="KG133" s="19">
        <f>IFERROR(HLOOKUP(KG$1,'Nakladova matice_2018'!$A$1:$IW$188,106,FALSE),0)</f>
        <v>0</v>
      </c>
      <c r="KH133" s="19">
        <f>IFERROR(HLOOKUP(KH$1,'Nakladova matice_2018'!$A$1:$IW$188,106,FALSE),0)</f>
        <v>0</v>
      </c>
      <c r="KI133" s="19">
        <f>IFERROR(HLOOKUP(KI$1,'Nakladova matice_2018'!$A$1:$IW$188,106,FALSE),0)</f>
        <v>0</v>
      </c>
      <c r="KJ133" s="19">
        <f>IFERROR(HLOOKUP(KJ$1,'Nakladova matice_2018'!$A$1:$IW$188,106,FALSE),0)</f>
        <v>0</v>
      </c>
      <c r="KK133" s="19">
        <f>IFERROR(HLOOKUP(KK$1,'Nakladova matice_2018'!$A$1:$IW$188,106,FALSE),0)</f>
        <v>0</v>
      </c>
      <c r="KL133" s="19">
        <f>IFERROR(HLOOKUP(KL$1,'Nakladova matice_2018'!$A$1:$IW$188,106,FALSE),0)</f>
        <v>0</v>
      </c>
      <c r="KM133" s="19">
        <f>IFERROR(HLOOKUP(KM$1,'Nakladova matice_2018'!$A$1:$IW$188,106,FALSE),0)</f>
        <v>0</v>
      </c>
      <c r="KN133" s="19">
        <f>IFERROR(HLOOKUP(KN$1,'Nakladova matice_2018'!$A$1:$IW$188,106,FALSE),0)</f>
        <v>0</v>
      </c>
      <c r="KO133" s="19">
        <f>IFERROR(HLOOKUP(KO$1,'Nakladova matice_2018'!$A$1:$IW$188,106,FALSE),0)</f>
        <v>0</v>
      </c>
      <c r="KP133" s="19">
        <f>IFERROR(HLOOKUP(KP$1,'Nakladova matice_2018'!$A$1:$IW$188,106,FALSE),0)</f>
        <v>0</v>
      </c>
      <c r="KQ133" s="19">
        <f>IFERROR(HLOOKUP(KQ$1,'Nakladova matice_2018'!$A$1:$IW$188,106,FALSE),0)</f>
        <v>0</v>
      </c>
      <c r="KR133" s="19">
        <f>IFERROR(HLOOKUP(KR$1,'Nakladova matice_2018'!$A$1:$IW$188,106,FALSE),0)</f>
        <v>0</v>
      </c>
      <c r="KS133" s="19">
        <f>IFERROR(HLOOKUP(KS$1,'Nakladova matice_2018'!$A$1:$IW$188,106,FALSE),0)</f>
        <v>0</v>
      </c>
      <c r="KT133" s="19">
        <f>IFERROR(HLOOKUP(KT$1,'Nakladova matice_2018'!$A$1:$IW$188,106,FALSE),0)</f>
        <v>0</v>
      </c>
      <c r="KU133" s="19">
        <f>IFERROR(HLOOKUP(KU$1,'Nakladova matice_2018'!$A$1:$IW$188,106,FALSE),0)</f>
        <v>0</v>
      </c>
      <c r="KV133" s="19">
        <f>IFERROR(HLOOKUP(KV$1,'Nakladova matice_2018'!$A$1:$IW$188,106,FALSE),0)</f>
        <v>0</v>
      </c>
      <c r="KW133" s="19">
        <f>IFERROR(HLOOKUP(KW$1,'Nakladova matice_2018'!$A$1:$IW$188,106,FALSE),0)</f>
        <v>0</v>
      </c>
      <c r="KX133" s="19">
        <f>IFERROR(HLOOKUP(KX$1,'Nakladova matice_2018'!$A$1:$IW$188,106,FALSE),0)</f>
        <v>0</v>
      </c>
      <c r="KY133" s="19">
        <f>IFERROR(HLOOKUP(KY$1,'Nakladova matice_2018'!$A$1:$IW$188,106,FALSE),0)</f>
        <v>0</v>
      </c>
      <c r="KZ133" s="19">
        <f>IFERROR(HLOOKUP(KZ$1,'Nakladova matice_2018'!$A$1:$IW$188,106,FALSE),0)</f>
        <v>0</v>
      </c>
      <c r="LA133" s="19">
        <f>IFERROR(HLOOKUP(LA$1,'Nakladova matice_2018'!$A$1:$IW$188,106,FALSE),0)</f>
        <v>0</v>
      </c>
      <c r="LB133" s="19">
        <f>IFERROR(HLOOKUP(LB$1,'Nakladova matice_2018'!$A$1:$IW$188,106,FALSE),0)</f>
        <v>0</v>
      </c>
      <c r="LC133" s="19">
        <f>IFERROR(HLOOKUP(LC$1,'Nakladova matice_2018'!$A$1:$IW$188,106,FALSE),0)</f>
        <v>0</v>
      </c>
      <c r="LD133" s="19">
        <f>IFERROR(HLOOKUP(LD$1,'Nakladova matice_2018'!$A$1:$IW$188,106,FALSE),0)</f>
        <v>0</v>
      </c>
      <c r="LE133" s="19">
        <f>IFERROR(HLOOKUP(LE$1,'Nakladova matice_2018'!$A$1:$IW$188,106,FALSE),0)</f>
        <v>0</v>
      </c>
      <c r="LF133" s="19">
        <f>IFERROR(HLOOKUP(LF$1,'Nakladova matice_2018'!$A$1:$IW$188,106,FALSE),0)</f>
        <v>0</v>
      </c>
      <c r="LG133" s="19">
        <f>IFERROR(HLOOKUP(LG$1,'Nakladova matice_2018'!$A$1:$IW$188,106,FALSE),0)</f>
        <v>0</v>
      </c>
      <c r="LH133" s="19">
        <f>IFERROR(HLOOKUP(LH$1,'Nakladova matice_2018'!$A$1:$IW$188,106,FALSE),0)</f>
        <v>0</v>
      </c>
      <c r="LI133" s="19">
        <f>IFERROR(HLOOKUP(LI$1,'Nakladova matice_2018'!$A$1:$IW$188,106,FALSE),0)</f>
        <v>0</v>
      </c>
      <c r="LJ133" s="19">
        <f>IFERROR(HLOOKUP(LJ$1,'Nakladova matice_2018'!$A$1:$IW$188,106,FALSE),0)</f>
        <v>0</v>
      </c>
      <c r="LK133" s="19">
        <f>IFERROR(HLOOKUP(LK$1,'Nakladova matice_2018'!$A$1:$IW$188,106,FALSE),0)</f>
        <v>0</v>
      </c>
      <c r="LL133" s="19">
        <f>IFERROR(HLOOKUP(LL$1,'Nakladova matice_2018'!$A$1:$IW$188,106,FALSE),0)</f>
        <v>0</v>
      </c>
      <c r="LM133" s="19">
        <f>IFERROR(HLOOKUP(LM$1,'Nakladova matice_2018'!$A$1:$IW$188,106,FALSE),0)</f>
        <v>0</v>
      </c>
      <c r="LN133" s="19">
        <f>IFERROR(HLOOKUP(LN$1,'Nakladova matice_2018'!$A$1:$IW$188,106,FALSE),0)</f>
        <v>0</v>
      </c>
      <c r="LO133" s="19">
        <f>IFERROR(HLOOKUP(LO$1,'Nakladova matice_2018'!$A$1:$IW$188,106,FALSE),0)</f>
        <v>0</v>
      </c>
      <c r="LP133" s="19">
        <f>IFERROR(HLOOKUP(LP$1,'Nakladova matice_2018'!$A$1:$IW$188,106,FALSE),0)</f>
        <v>0</v>
      </c>
      <c r="LQ133" s="19">
        <f>IFERROR(HLOOKUP(LQ$1,'Nakladova matice_2018'!$A$1:$IW$188,106,FALSE),0)</f>
        <v>0</v>
      </c>
      <c r="LR133" s="19">
        <f>IFERROR(HLOOKUP(LR$1,'Nakladova matice_2018'!$A$1:$IW$188,106,FALSE),0)</f>
        <v>0</v>
      </c>
      <c r="LS133" s="19">
        <f>IFERROR(HLOOKUP(LS$1,'Nakladova matice_2018'!$A$1:$IW$188,106,FALSE),0)</f>
        <v>0</v>
      </c>
      <c r="LT133" s="19">
        <f>IFERROR(HLOOKUP(LT$1,'Nakladova matice_2018'!$A$1:$IW$188,106,FALSE),0)</f>
        <v>0</v>
      </c>
      <c r="LU133" s="19">
        <f>IFERROR(HLOOKUP(LU$1,'Nakladova matice_2018'!$A$1:$IW$188,106,FALSE),0)</f>
        <v>0</v>
      </c>
      <c r="LV133" s="19">
        <f>IFERROR(HLOOKUP(LV$1,'Nakladova matice_2018'!$A$1:$IW$188,106,FALSE),0)</f>
        <v>0</v>
      </c>
      <c r="LW133" s="19">
        <f>IFERROR(HLOOKUP(LW$1,'Nakladova matice_2018'!$A$1:$IW$188,106,FALSE),0)</f>
        <v>0</v>
      </c>
      <c r="LX133" s="19">
        <f>IFERROR(HLOOKUP(LX$1,'Nakladova matice_2018'!$A$1:$IW$188,106,FALSE),0)</f>
        <v>0</v>
      </c>
      <c r="LY133" s="19">
        <f>IFERROR(HLOOKUP(LY$1,'Nakladova matice_2018'!$A$1:$IW$188,106,FALSE),0)</f>
        <v>0</v>
      </c>
      <c r="LZ133" s="19">
        <f>IFERROR(HLOOKUP(LZ$1,'Nakladova matice_2018'!$A$1:$IW$188,106,FALSE),0)</f>
        <v>0</v>
      </c>
      <c r="MA133" s="19">
        <f>IFERROR(HLOOKUP(MA$1,'Nakladova matice_2018'!$A$1:$IW$188,106,FALSE),0)</f>
        <v>0</v>
      </c>
      <c r="MB133" s="19">
        <f>IFERROR(HLOOKUP(MB$1,'Nakladova matice_2018'!$A$1:$IW$188,106,FALSE),0)</f>
        <v>0</v>
      </c>
      <c r="MC133" s="19">
        <f>IFERROR(HLOOKUP(MC$1,'Nakladova matice_2018'!$A$1:$IW$188,106,FALSE),0)</f>
        <v>0</v>
      </c>
      <c r="MD133" s="19">
        <f>IFERROR(HLOOKUP(MD$1,'Nakladova matice_2018'!$A$1:$IW$188,106,FALSE),0)</f>
        <v>0</v>
      </c>
      <c r="ME133" s="19">
        <f>IFERROR(HLOOKUP(ME$1,'Nakladova matice_2018'!$A$1:$IW$188,106,FALSE),0)</f>
        <v>0</v>
      </c>
      <c r="MF133" s="19">
        <f>IFERROR(HLOOKUP(MF$1,'Nakladova matice_2018'!$A$1:$IW$188,106,FALSE),0)</f>
        <v>0</v>
      </c>
      <c r="MG133" s="19">
        <f>IFERROR(HLOOKUP(MG$1,'Nakladova matice_2018'!$A$1:$IW$188,106,FALSE),0)</f>
        <v>0</v>
      </c>
      <c r="MH133" s="19">
        <f>IFERROR(HLOOKUP(MH$1,'Nakladova matice_2018'!$A$1:$IW$188,106,FALSE),0)</f>
        <v>0</v>
      </c>
      <c r="MI133" s="19">
        <f>IFERROR(HLOOKUP(MI$1,'Nakladova matice_2018'!$A$1:$IW$188,106,FALSE),0)</f>
        <v>0</v>
      </c>
      <c r="MJ133" s="19">
        <f>IFERROR(HLOOKUP(MJ$1,'Nakladova matice_2018'!$A$1:$IW$188,106,FALSE),0)</f>
        <v>0</v>
      </c>
      <c r="MK133" s="19">
        <f>IFERROR(HLOOKUP(MK$1,'Nakladova matice_2018'!$A$1:$IW$188,106,FALSE),0)</f>
        <v>0</v>
      </c>
      <c r="ML133" s="19">
        <f>IFERROR(HLOOKUP(ML$1,'Nakladova matice_2018'!$A$1:$IW$188,106,FALSE),0)</f>
        <v>0</v>
      </c>
      <c r="MM133" s="19">
        <f>IFERROR(HLOOKUP(MM$1,'Nakladova matice_2018'!$A$1:$IW$188,106,FALSE),0)</f>
        <v>0</v>
      </c>
      <c r="MN133" s="19">
        <f>IFERROR(HLOOKUP(MN$1,'Nakladova matice_2018'!$A$1:$IW$188,106,FALSE),0)</f>
        <v>0</v>
      </c>
      <c r="MO133" s="20">
        <f t="shared" si="86"/>
        <v>0</v>
      </c>
      <c r="MP133" s="20">
        <f>MO133-'Nakladova matice_2018'!IX106</f>
        <v>0</v>
      </c>
    </row>
    <row r="134" spans="1:354" x14ac:dyDescent="0.2">
      <c r="A134" s="27">
        <v>527012</v>
      </c>
      <c r="B134" s="21" t="s">
        <v>265</v>
      </c>
      <c r="C134" s="53">
        <v>0</v>
      </c>
      <c r="D134" s="19">
        <f>IFERROR(HLOOKUP(D$1,'Nakladova matice_2018'!$A$1:$IW$188,107,FALSE),0)</f>
        <v>0</v>
      </c>
      <c r="E134" s="19">
        <f>IFERROR(HLOOKUP(E$1,'Nakladova matice_2018'!$A$1:$IW$188,107,FALSE),0)</f>
        <v>0</v>
      </c>
      <c r="F134" s="19">
        <f>IFERROR(HLOOKUP(F$1,'Nakladova matice_2018'!$A$1:$IW$188,107,FALSE),0)</f>
        <v>18656</v>
      </c>
      <c r="G134" s="19">
        <f>IFERROR(HLOOKUP(G$1,'Nakladova matice_2018'!$A$1:$IW$188,107,FALSE),0)</f>
        <v>0</v>
      </c>
      <c r="H134" s="19">
        <f>IFERROR(HLOOKUP(H$1,'Nakladova matice_2018'!$A$1:$IW$188,107,FALSE),0)</f>
        <v>0</v>
      </c>
      <c r="I134" s="19">
        <f>IFERROR(HLOOKUP(I$1,'Nakladova matice_2018'!$A$1:$IW$188,107,FALSE),0)</f>
        <v>0</v>
      </c>
      <c r="J134" s="19">
        <f>IFERROR(HLOOKUP(J$1,'Nakladova matice_2018'!$A$1:$IW$188,107,FALSE),0)</f>
        <v>19200</v>
      </c>
      <c r="K134" s="19">
        <f>IFERROR(HLOOKUP(K$1,'Nakladova matice_2018'!$A$1:$IW$188,107,FALSE),0)</f>
        <v>0</v>
      </c>
      <c r="L134" s="19">
        <f>IFERROR(HLOOKUP(L$1,'Nakladova matice_2018'!$A$1:$IW$188,107,FALSE),0)</f>
        <v>0</v>
      </c>
      <c r="M134" s="19">
        <f>IFERROR(HLOOKUP(M$1,'Nakladova matice_2018'!$A$1:$IW$188,107,FALSE),0)</f>
        <v>0</v>
      </c>
      <c r="N134" s="19">
        <f>IFERROR(HLOOKUP(N$1,'Nakladova matice_2018'!$A$1:$IW$188,107,FALSE),0)</f>
        <v>0</v>
      </c>
      <c r="O134" s="19">
        <f>IFERROR(HLOOKUP(O$1,'Nakladova matice_2018'!$A$1:$IW$188,107,FALSE),0)</f>
        <v>23328</v>
      </c>
      <c r="P134" s="19">
        <f>IFERROR(HLOOKUP(P$1,'Nakladova matice_2018'!$A$1:$IW$188,107,FALSE),0)</f>
        <v>0</v>
      </c>
      <c r="Q134" s="19">
        <f>IFERROR(HLOOKUP(Q$1,'Nakladova matice_2018'!$A$1:$IW$188,107,FALSE),0)</f>
        <v>0</v>
      </c>
      <c r="R134" s="19">
        <f>IFERROR(HLOOKUP(R$1,'Nakladova matice_2018'!$A$1:$IW$188,107,FALSE),0)</f>
        <v>12544</v>
      </c>
      <c r="S134" s="19">
        <f>IFERROR(HLOOKUP(S$1,'Nakladova matice_2018'!$A$1:$IW$188,107,FALSE),0)</f>
        <v>32800</v>
      </c>
      <c r="T134" s="19">
        <f>IFERROR(HLOOKUP(T$1,'Nakladova matice_2018'!$A$1:$IW$188,107,FALSE),0)</f>
        <v>0</v>
      </c>
      <c r="U134" s="19">
        <f>IFERROR(HLOOKUP(U$1,'Nakladova matice_2018'!$A$1:$IW$188,107,FALSE),0)</f>
        <v>0</v>
      </c>
      <c r="V134" s="19">
        <f>IFERROR(HLOOKUP(V$1,'Nakladova matice_2018'!$A$1:$IW$188,107,FALSE),0)</f>
        <v>0</v>
      </c>
      <c r="W134" s="19">
        <f>IFERROR(HLOOKUP(W$1,'Nakladova matice_2018'!$A$1:$IW$188,107,FALSE),0)</f>
        <v>24224</v>
      </c>
      <c r="X134" s="19">
        <f>IFERROR(HLOOKUP(X$1,'Nakladova matice_2018'!$A$1:$IW$188,107,FALSE),0)</f>
        <v>0</v>
      </c>
      <c r="Y134" s="19">
        <f>IFERROR(HLOOKUP(Y$1,'Nakladova matice_2018'!$A$1:$IW$188,107,FALSE),0)</f>
        <v>0</v>
      </c>
      <c r="Z134" s="19">
        <f>IFERROR(HLOOKUP(Z$1,'Nakladova matice_2018'!$A$1:$IW$188,107,FALSE),0)</f>
        <v>240352</v>
      </c>
      <c r="AA134" s="19">
        <f>IFERROR(HLOOKUP(AA$1,'Nakladova matice_2018'!$A$1:$IW$188,107,FALSE),0)</f>
        <v>0</v>
      </c>
      <c r="AB134" s="19">
        <f>IFERROR(HLOOKUP(AB$1,'Nakladova matice_2018'!$A$1:$IW$188,107,FALSE),0)</f>
        <v>0</v>
      </c>
      <c r="AC134" s="19">
        <f>IFERROR(HLOOKUP(AC$1,'Nakladova matice_2018'!$A$1:$IW$188,107,FALSE),0)</f>
        <v>1056</v>
      </c>
      <c r="AD134" s="19">
        <f>IFERROR(HLOOKUP(AD$1,'Nakladova matice_2018'!$A$1:$IW$188,107,FALSE),0)</f>
        <v>0</v>
      </c>
      <c r="AE134" s="19">
        <f>IFERROR(HLOOKUP(AE$1,'Nakladova matice_2018'!$A$1:$IW$188,107,FALSE),0)</f>
        <v>0</v>
      </c>
      <c r="AF134" s="19">
        <f>IFERROR(HLOOKUP(AF$1,'Nakladova matice_2018'!$A$1:$IW$188,107,FALSE),0)</f>
        <v>0</v>
      </c>
      <c r="AG134" s="19">
        <f>IFERROR(HLOOKUP(AG$1,'Nakladova matice_2018'!$A$1:$IW$188,107,FALSE),0)</f>
        <v>0</v>
      </c>
      <c r="AH134" s="19">
        <f>IFERROR(HLOOKUP(AH$1,'Nakladova matice_2018'!$A$1:$IW$188,107,FALSE),0)</f>
        <v>0</v>
      </c>
      <c r="AI134" s="19">
        <f>IFERROR(HLOOKUP(AI$1,'Nakladova matice_2018'!$A$1:$IW$188,107,FALSE),0)</f>
        <v>0</v>
      </c>
      <c r="AJ134" s="19">
        <f>IFERROR(HLOOKUP(AJ$1,'Nakladova matice_2018'!$A$1:$IW$188,107,FALSE),0)</f>
        <v>0</v>
      </c>
      <c r="AK134" s="19">
        <f>IFERROR(HLOOKUP(AK$1,'Nakladova matice_2018'!$A$1:$IW$188,107,FALSE),0)</f>
        <v>0</v>
      </c>
      <c r="AL134" s="19">
        <f>IFERROR(HLOOKUP(AL$1,'Nakladova matice_2018'!$A$1:$IW$188,107,FALSE),0)</f>
        <v>0</v>
      </c>
      <c r="AM134" s="19">
        <f>IFERROR(HLOOKUP(AM$1,'Nakladova matice_2018'!$A$1:$IW$188,107,FALSE),0)</f>
        <v>0</v>
      </c>
      <c r="AN134" s="19">
        <f>IFERROR(HLOOKUP(AN$1,'Nakladova matice_2018'!$A$1:$IW$188,107,FALSE),0)</f>
        <v>0</v>
      </c>
      <c r="AO134" s="19">
        <f>IFERROR(HLOOKUP(AO$1,'Nakladova matice_2018'!$A$1:$IW$188,107,FALSE),0)</f>
        <v>0</v>
      </c>
      <c r="AP134" s="19">
        <f>IFERROR(HLOOKUP(AP$1,'Nakladova matice_2018'!$A$1:$IW$188,107,FALSE),0)</f>
        <v>14016</v>
      </c>
      <c r="AQ134" s="19">
        <f>IFERROR(HLOOKUP(AQ$1,'Nakladova matice_2018'!$A$1:$IW$188,107,FALSE),0)</f>
        <v>0</v>
      </c>
      <c r="AR134" s="19">
        <f>IFERROR(HLOOKUP(AR$1,'Nakladova matice_2018'!$A$1:$IW$188,107,FALSE),0)</f>
        <v>0</v>
      </c>
      <c r="AS134" s="19">
        <f>IFERROR(HLOOKUP(AS$1,'Nakladova matice_2018'!$A$1:$IW$188,107,FALSE),0)</f>
        <v>0</v>
      </c>
      <c r="AT134" s="19">
        <f>IFERROR(HLOOKUP(AT$1,'Nakladova matice_2018'!$A$1:$IW$188,107,FALSE),0)</f>
        <v>320</v>
      </c>
      <c r="AU134" s="19">
        <f>IFERROR(HLOOKUP(AU$1,'Nakladova matice_2018'!$A$1:$IW$188,107,FALSE),0)</f>
        <v>2624</v>
      </c>
      <c r="AV134" s="19">
        <f>IFERROR(HLOOKUP(AV$1,'Nakladova matice_2018'!$A$1:$IW$188,107,FALSE),0)</f>
        <v>14752</v>
      </c>
      <c r="AW134" s="19">
        <f>IFERROR(HLOOKUP(AW$1,'Nakladova matice_2018'!$A$1:$IW$188,107,FALSE),0)</f>
        <v>0</v>
      </c>
      <c r="AX134" s="19">
        <f>IFERROR(HLOOKUP(AX$1,'Nakladova matice_2018'!$A$1:$IW$188,107,FALSE),0)</f>
        <v>0</v>
      </c>
      <c r="AY134" s="19">
        <f>IFERROR(HLOOKUP(AY$1,'Nakladova matice_2018'!$A$1:$IW$188,107,FALSE),0)</f>
        <v>1472</v>
      </c>
      <c r="AZ134" s="19">
        <f>IFERROR(HLOOKUP(AZ$1,'Nakladova matice_2018'!$A$1:$IW$188,107,FALSE),0)</f>
        <v>0</v>
      </c>
      <c r="BA134" s="19">
        <f>IFERROR(HLOOKUP(BA$1,'Nakladova matice_2018'!$A$1:$IW$188,107,FALSE),0)</f>
        <v>55296</v>
      </c>
      <c r="BB134" s="19">
        <f>IFERROR(HLOOKUP(BB$1,'Nakladova matice_2018'!$A$1:$IW$188,107,FALSE),0)</f>
        <v>0</v>
      </c>
      <c r="BC134" s="19">
        <f>IFERROR(HLOOKUP(BC$1,'Nakladova matice_2018'!$A$1:$IW$188,107,FALSE),0)</f>
        <v>0</v>
      </c>
      <c r="BD134" s="19">
        <f>IFERROR(HLOOKUP(BD$1,'Nakladova matice_2018'!$A$1:$IW$188,107,FALSE),0)</f>
        <v>65088</v>
      </c>
      <c r="BE134" s="19">
        <f>IFERROR(HLOOKUP(BE$1,'Nakladova matice_2018'!$A$1:$IW$188,107,FALSE),0)</f>
        <v>0</v>
      </c>
      <c r="BF134" s="19">
        <f>IFERROR(HLOOKUP(BF$1,'Nakladova matice_2018'!$A$1:$IW$188,107,FALSE),0)</f>
        <v>0</v>
      </c>
      <c r="BG134" s="19">
        <f>IFERROR(HLOOKUP(BG$1,'Nakladova matice_2018'!$A$1:$IW$188,107,FALSE),0)</f>
        <v>0</v>
      </c>
      <c r="BH134" s="19">
        <f>IFERROR(HLOOKUP(BH$1,'Nakladova matice_2018'!$A$1:$IW$188,107,FALSE),0)</f>
        <v>0</v>
      </c>
      <c r="BI134" s="19">
        <f>IFERROR(HLOOKUP(BI$1,'Nakladova matice_2018'!$A$1:$IW$188,107,FALSE),0)</f>
        <v>53120</v>
      </c>
      <c r="BJ134" s="19">
        <f>IFERROR(HLOOKUP(BJ$1,'Nakladova matice_2018'!$A$1:$IW$188,107,FALSE),0)</f>
        <v>0</v>
      </c>
      <c r="BK134" s="19">
        <f>IFERROR(HLOOKUP(BK$1,'Nakladova matice_2018'!$A$1:$IW$188,107,FALSE),0)</f>
        <v>0</v>
      </c>
      <c r="BL134" s="19">
        <f>IFERROR(HLOOKUP(BL$1,'Nakladova matice_2018'!$A$1:$IW$188,107,FALSE),0)</f>
        <v>0</v>
      </c>
      <c r="BM134" s="19">
        <f>IFERROR(HLOOKUP(BM$1,'Nakladova matice_2018'!$A$1:$IW$188,107,FALSE),0)</f>
        <v>17536</v>
      </c>
      <c r="BN134" s="19">
        <f>IFERROR(HLOOKUP(BN$1,'Nakladova matice_2018'!$A$1:$IW$188,107,FALSE),0)</f>
        <v>0</v>
      </c>
      <c r="BO134" s="19">
        <f>IFERROR(HLOOKUP(BO$1,'Nakladova matice_2018'!$A$1:$IW$188,107,FALSE),0)</f>
        <v>0</v>
      </c>
      <c r="BP134" s="19">
        <f>IFERROR(HLOOKUP(BP$1,'Nakladova matice_2018'!$A$1:$IW$188,107,FALSE),0)</f>
        <v>0</v>
      </c>
      <c r="BQ134" s="19">
        <f>IFERROR(HLOOKUP(BQ$1,'Nakladova matice_2018'!$A$1:$IW$188,107,FALSE),0)</f>
        <v>30976</v>
      </c>
      <c r="BR134" s="19">
        <f>IFERROR(HLOOKUP(BR$1,'Nakladova matice_2018'!$A$1:$IW$188,107,FALSE),0)</f>
        <v>0</v>
      </c>
      <c r="BS134" s="19">
        <f>IFERROR(HLOOKUP(BS$1,'Nakladova matice_2018'!$A$1:$IW$188,107,FALSE),0)</f>
        <v>0</v>
      </c>
      <c r="BT134" s="19">
        <f>IFERROR(HLOOKUP(BT$1,'Nakladova matice_2018'!$A$1:$IW$188,107,FALSE),0)</f>
        <v>112544</v>
      </c>
      <c r="BU134" s="19">
        <f>IFERROR(HLOOKUP(BU$1,'Nakladova matice_2018'!$A$1:$IW$188,107,FALSE),0)</f>
        <v>0</v>
      </c>
      <c r="BV134" s="19">
        <f>IFERROR(HLOOKUP(BV$1,'Nakladova matice_2018'!$A$1:$IW$188,107,FALSE),0)</f>
        <v>0</v>
      </c>
      <c r="BW134" s="19">
        <f>IFERROR(HLOOKUP(BW$1,'Nakladova matice_2018'!$A$1:$IW$188,107,FALSE),0)</f>
        <v>0</v>
      </c>
      <c r="BX134" s="19">
        <f>IFERROR(HLOOKUP(BX$1,'Nakladova matice_2018'!$A$1:$IW$188,107,FALSE),0)</f>
        <v>34048</v>
      </c>
      <c r="BY134" s="19">
        <f>IFERROR(HLOOKUP(BY$1,'Nakladova matice_2018'!$A$1:$IW$188,107,FALSE),0)</f>
        <v>0</v>
      </c>
      <c r="BZ134" s="19">
        <f>IFERROR(HLOOKUP(BZ$1,'Nakladova matice_2018'!$A$1:$IW$188,107,FALSE),0)</f>
        <v>0</v>
      </c>
      <c r="CA134" s="19">
        <f>IFERROR(HLOOKUP(CA$1,'Nakladova matice_2018'!$A$1:$IW$188,107,FALSE),0)</f>
        <v>0</v>
      </c>
      <c r="CB134" s="19">
        <f>IFERROR(HLOOKUP(CB$1,'Nakladova matice_2018'!$A$1:$IW$188,107,FALSE),0)</f>
        <v>0</v>
      </c>
      <c r="CC134" s="19">
        <f>IFERROR(HLOOKUP(CC$1,'Nakladova matice_2018'!$A$1:$IW$188,107,FALSE),0)</f>
        <v>23328</v>
      </c>
      <c r="CD134" s="19">
        <f>IFERROR(HLOOKUP(CD$1,'Nakladova matice_2018'!$A$1:$IW$188,107,FALSE),0)</f>
        <v>25024</v>
      </c>
      <c r="CE134" s="19">
        <f>IFERROR(HLOOKUP(CE$1,'Nakladova matice_2018'!$A$1:$IW$188,107,FALSE),0)</f>
        <v>23200</v>
      </c>
      <c r="CF134" s="19">
        <f>IFERROR(HLOOKUP(CF$1,'Nakladova matice_2018'!$A$1:$IW$188,107,FALSE),0)</f>
        <v>22464</v>
      </c>
      <c r="CG134" s="19">
        <f>IFERROR(HLOOKUP(CG$1,'Nakladova matice_2018'!$A$1:$IW$188,107,FALSE),0)</f>
        <v>23808</v>
      </c>
      <c r="CH134" s="19">
        <f>IFERROR(HLOOKUP(CH$1,'Nakladova matice_2018'!$A$1:$IW$188,107,FALSE),0)</f>
        <v>5664</v>
      </c>
      <c r="CI134" s="19">
        <f>IFERROR(HLOOKUP(CI$1,'Nakladova matice_2018'!$A$1:$IW$188,107,FALSE),0)</f>
        <v>18336</v>
      </c>
      <c r="CJ134" s="19">
        <f>IFERROR(HLOOKUP(CJ$1,'Nakladova matice_2018'!$A$1:$IW$188,107,FALSE),0)</f>
        <v>21472</v>
      </c>
      <c r="CK134" s="19">
        <f>IFERROR(HLOOKUP(CK$1,'Nakladova matice_2018'!$A$1:$IW$188,107,FALSE),0)</f>
        <v>13664</v>
      </c>
      <c r="CL134" s="19">
        <f>IFERROR(HLOOKUP(CL$1,'Nakladova matice_2018'!$A$1:$IW$188,107,FALSE),0)</f>
        <v>18912</v>
      </c>
      <c r="CM134" s="19">
        <f>IFERROR(HLOOKUP(CM$1,'Nakladova matice_2018'!$A$1:$IW$188,107,FALSE),0)</f>
        <v>19328</v>
      </c>
      <c r="CN134" s="19">
        <f>IFERROR(HLOOKUP(CN$1,'Nakladova matice_2018'!$A$1:$IW$188,107,FALSE),0)</f>
        <v>6912</v>
      </c>
      <c r="CO134" s="19">
        <f>IFERROR(HLOOKUP(CO$1,'Nakladova matice_2018'!$A$1:$IW$188,107,FALSE),0)</f>
        <v>13088</v>
      </c>
      <c r="CP134" s="19">
        <f>IFERROR(HLOOKUP(CP$1,'Nakladova matice_2018'!$A$1:$IW$188,107,FALSE),0)</f>
        <v>0</v>
      </c>
      <c r="CQ134" s="19">
        <f>IFERROR(HLOOKUP(CQ$1,'Nakladova matice_2018'!$A$1:$IW$188,107,FALSE),0)</f>
        <v>0</v>
      </c>
      <c r="CR134" s="19">
        <f>IFERROR(HLOOKUP(CR$1,'Nakladova matice_2018'!$A$1:$IW$188,107,FALSE),0)</f>
        <v>27936</v>
      </c>
      <c r="CS134" s="19">
        <f>IFERROR(HLOOKUP(CS$1,'Nakladova matice_2018'!$A$1:$IW$188,107,FALSE),0)</f>
        <v>0</v>
      </c>
      <c r="CT134" s="19">
        <f>IFERROR(HLOOKUP(CT$1,'Nakladova matice_2018'!$A$1:$IW$188,107,FALSE),0)</f>
        <v>53143.4</v>
      </c>
      <c r="CU134" s="19">
        <f>IFERROR(HLOOKUP(CU$1,'Nakladova matice_2018'!$A$1:$IW$188,107,FALSE),0)</f>
        <v>50882.9</v>
      </c>
      <c r="CV134" s="19">
        <f>IFERROR(HLOOKUP(CV$1,'Nakladova matice_2018'!$A$1:$IW$188,107,FALSE),0)</f>
        <v>66752</v>
      </c>
      <c r="CW134" s="19">
        <f>IFERROR(HLOOKUP(CW$1,'Nakladova matice_2018'!$A$1:$IW$188,107,FALSE),0)</f>
        <v>0</v>
      </c>
      <c r="CX134" s="19">
        <f>IFERROR(HLOOKUP(CX$1,'Nakladova matice_2018'!$A$1:$IW$188,107,FALSE),0)</f>
        <v>0</v>
      </c>
      <c r="CY134" s="19">
        <f>IFERROR(HLOOKUP(CY$1,'Nakladova matice_2018'!$A$1:$IW$188,107,FALSE),0)</f>
        <v>0</v>
      </c>
      <c r="CZ134" s="19">
        <f>IFERROR(HLOOKUP(CZ$1,'Nakladova matice_2018'!$A$1:$IW$188,107,FALSE),0)</f>
        <v>0</v>
      </c>
      <c r="DA134" s="19">
        <f>IFERROR(HLOOKUP(DA$1,'Nakladova matice_2018'!$A$1:$IW$188,107,FALSE),0)</f>
        <v>38400</v>
      </c>
      <c r="DB134" s="19">
        <f>IFERROR(HLOOKUP(DB$1,'Nakladova matice_2018'!$A$1:$IW$188,107,FALSE),0)</f>
        <v>118176</v>
      </c>
      <c r="DC134" s="19">
        <f>IFERROR(HLOOKUP(DC$1,'Nakladova matice_2018'!$A$1:$IW$188,107,FALSE),0)</f>
        <v>0</v>
      </c>
      <c r="DD134" s="19">
        <f>IFERROR(HLOOKUP(DD$1,'Nakladova matice_2018'!$A$1:$IW$188,107,FALSE),0)</f>
        <v>0</v>
      </c>
      <c r="DE134" s="19">
        <f>IFERROR(HLOOKUP(DE$1,'Nakladova matice_2018'!$A$1:$IW$188,107,FALSE),0)</f>
        <v>0</v>
      </c>
      <c r="DF134" s="19">
        <f>IFERROR(HLOOKUP(DF$1,'Nakladova matice_2018'!$A$1:$IW$188,107,FALSE),0)</f>
        <v>0</v>
      </c>
      <c r="DG134" s="19">
        <f>IFERROR(HLOOKUP(DG$1,'Nakladova matice_2018'!$A$1:$IW$188,107,FALSE),0)</f>
        <v>55776</v>
      </c>
      <c r="DH134" s="19">
        <f>IFERROR(HLOOKUP(DH$1,'Nakladova matice_2018'!$A$1:$IW$188,107,FALSE),0)</f>
        <v>0</v>
      </c>
      <c r="DI134" s="19">
        <f>IFERROR(HLOOKUP(DI$1,'Nakladova matice_2018'!$A$1:$IW$188,107,FALSE),0)</f>
        <v>0</v>
      </c>
      <c r="DJ134" s="19">
        <f>IFERROR(HLOOKUP(DJ$1,'Nakladova matice_2018'!$A$1:$IW$188,107,FALSE),0)</f>
        <v>31713</v>
      </c>
      <c r="DK134" s="19">
        <f>IFERROR(HLOOKUP(DK$1,'Nakladova matice_2018'!$A$1:$IW$188,107,FALSE),0)</f>
        <v>25888</v>
      </c>
      <c r="DL134" s="19">
        <f>IFERROR(HLOOKUP(DL$1,'Nakladova matice_2018'!$A$1:$IW$188,107,FALSE),0)</f>
        <v>43648</v>
      </c>
      <c r="DM134" s="19">
        <f>IFERROR(HLOOKUP(DM$1,'Nakladova matice_2018'!$A$1:$IW$188,107,FALSE),0)</f>
        <v>66304</v>
      </c>
      <c r="DN134" s="19">
        <f>IFERROR(HLOOKUP(DN$1,'Nakladova matice_2018'!$A$1:$IW$188,107,FALSE),0)</f>
        <v>52900.7</v>
      </c>
      <c r="DO134" s="19">
        <f>IFERROR(HLOOKUP(DO$1,'Nakladova matice_2018'!$A$1:$IW$188,107,FALSE),0)</f>
        <v>0</v>
      </c>
      <c r="DP134" s="19">
        <f>IFERROR(HLOOKUP(DP$1,'Nakladova matice_2018'!$A$1:$IW$188,107,FALSE),0)</f>
        <v>33056</v>
      </c>
      <c r="DQ134" s="19">
        <f>IFERROR(HLOOKUP(DQ$1,'Nakladova matice_2018'!$A$1:$IW$188,107,FALSE),0)</f>
        <v>94144</v>
      </c>
      <c r="DR134" s="19">
        <f>IFERROR(HLOOKUP(DR$1,'Nakladova matice_2018'!$A$1:$IW$188,107,FALSE),0)</f>
        <v>38272</v>
      </c>
      <c r="DS134" s="19">
        <f>IFERROR(HLOOKUP(DS$1,'Nakladova matice_2018'!$A$1:$IW$188,107,FALSE),0)</f>
        <v>5152</v>
      </c>
      <c r="DT134" s="19">
        <f>IFERROR(HLOOKUP(DT$1,'Nakladova matice_2018'!$A$1:$IW$188,107,FALSE),0)</f>
        <v>0</v>
      </c>
      <c r="DU134" s="19">
        <f>IFERROR(HLOOKUP(DU$1,'Nakladova matice_2018'!$A$1:$IW$188,107,FALSE),0)</f>
        <v>96832</v>
      </c>
      <c r="DV134" s="19">
        <f>IFERROR(HLOOKUP(DV$1,'Nakladova matice_2018'!$A$1:$IW$188,107,FALSE),0)</f>
        <v>40672</v>
      </c>
      <c r="DW134" s="19">
        <f>IFERROR(HLOOKUP(DW$1,'Nakladova matice_2018'!$A$1:$IW$188,107,FALSE),0)</f>
        <v>34272</v>
      </c>
      <c r="DX134" s="19">
        <f>IFERROR(HLOOKUP(DX$1,'Nakladova matice_2018'!$A$1:$IW$188,107,FALSE),0)</f>
        <v>73696</v>
      </c>
      <c r="DY134" s="19">
        <f>IFERROR(HLOOKUP(DY$1,'Nakladova matice_2018'!$A$1:$IW$188,107,FALSE),0)</f>
        <v>42528</v>
      </c>
      <c r="DZ134" s="19">
        <f>IFERROR(HLOOKUP(DZ$1,'Nakladova matice_2018'!$A$1:$IW$188,107,FALSE),0)</f>
        <v>33120</v>
      </c>
      <c r="EA134" s="19">
        <f>IFERROR(HLOOKUP(EA$1,'Nakladova matice_2018'!$A$1:$IW$188,107,FALSE),0)</f>
        <v>86560</v>
      </c>
      <c r="EB134" s="19">
        <f>IFERROR(HLOOKUP(EB$1,'Nakladova matice_2018'!$A$1:$IW$188,107,FALSE),0)</f>
        <v>42176</v>
      </c>
      <c r="EC134" s="19">
        <f>IFERROR(HLOOKUP(EC$1,'Nakladova matice_2018'!$A$1:$IW$188,107,FALSE),0)</f>
        <v>19520</v>
      </c>
      <c r="ED134" s="19">
        <f>IFERROR(HLOOKUP(ED$1,'Nakladova matice_2018'!$A$1:$IW$188,107,FALSE),0)</f>
        <v>34464</v>
      </c>
      <c r="EE134" s="19">
        <f>IFERROR(HLOOKUP(EE$1,'Nakladova matice_2018'!$A$1:$IW$188,107,FALSE),0)</f>
        <v>37696</v>
      </c>
      <c r="EF134" s="19">
        <f>IFERROR(HLOOKUP(EF$1,'Nakladova matice_2018'!$A$1:$IW$188,107,FALSE),0)</f>
        <v>0</v>
      </c>
      <c r="EG134" s="19">
        <f>IFERROR(HLOOKUP(EG$1,'Nakladova matice_2018'!$A$1:$IW$188,107,FALSE),0)</f>
        <v>24960</v>
      </c>
      <c r="EH134" s="19">
        <f>IFERROR(HLOOKUP(EH$1,'Nakladova matice_2018'!$A$1:$IW$188,107,FALSE),0)</f>
        <v>30272</v>
      </c>
      <c r="EI134" s="19">
        <f>IFERROR(HLOOKUP(EI$1,'Nakladova matice_2018'!$A$1:$IW$188,107,FALSE),0)</f>
        <v>29952</v>
      </c>
      <c r="EJ134" s="19">
        <f>IFERROR(HLOOKUP(EJ$1,'Nakladova matice_2018'!$A$1:$IW$188,107,FALSE),0)</f>
        <v>50528</v>
      </c>
      <c r="EK134" s="19">
        <f>IFERROR(HLOOKUP(EK$1,'Nakladova matice_2018'!$A$1:$IW$188,107,FALSE),0)</f>
        <v>49664</v>
      </c>
      <c r="EL134" s="19">
        <f>IFERROR(HLOOKUP(EL$1,'Nakladova matice_2018'!$A$1:$IW$188,107,FALSE),0)</f>
        <v>0</v>
      </c>
      <c r="EM134" s="19">
        <f>IFERROR(HLOOKUP(EM$1,'Nakladova matice_2018'!$A$1:$IW$188,107,FALSE),0)</f>
        <v>0</v>
      </c>
      <c r="EN134" s="19">
        <f>IFERROR(HLOOKUP(EN$1,'Nakladova matice_2018'!$A$1:$IW$188,107,FALSE),0)</f>
        <v>0</v>
      </c>
      <c r="EO134" s="19">
        <f>IFERROR(HLOOKUP(EO$1,'Nakladova matice_2018'!$A$1:$IW$188,107,FALSE),0)</f>
        <v>42208</v>
      </c>
      <c r="EP134" s="19">
        <f>IFERROR(HLOOKUP(EP$1,'Nakladova matice_2018'!$A$1:$IW$188,107,FALSE),0)</f>
        <v>23200</v>
      </c>
      <c r="EQ134" s="19">
        <f>IFERROR(HLOOKUP(EQ$1,'Nakladova matice_2018'!$A$1:$IW$188,107,FALSE),0)</f>
        <v>6240</v>
      </c>
      <c r="ER134" s="19">
        <f>IFERROR(HLOOKUP(ER$1,'Nakladova matice_2018'!$A$1:$IW$188,107,FALSE),0)</f>
        <v>13728</v>
      </c>
      <c r="ES134" s="19">
        <f>IFERROR(HLOOKUP(ES$1,'Nakladova matice_2018'!$A$1:$IW$188,107,FALSE),0)</f>
        <v>0</v>
      </c>
      <c r="ET134" s="19">
        <f>IFERROR(HLOOKUP(ET$1,'Nakladova matice_2018'!$A$1:$IW$188,107,FALSE),0)</f>
        <v>0</v>
      </c>
      <c r="EU134" s="19">
        <f>IFERROR(HLOOKUP(EU$1,'Nakladova matice_2018'!$A$1:$IW$188,107,FALSE),0)</f>
        <v>0</v>
      </c>
      <c r="EV134" s="19">
        <f>IFERROR(HLOOKUP(EV$1,'Nakladova matice_2018'!$A$1:$IW$188,107,FALSE),0)</f>
        <v>0</v>
      </c>
      <c r="EW134" s="19">
        <f>IFERROR(HLOOKUP(EW$1,'Nakladova matice_2018'!$A$1:$IW$188,107,FALSE),0)</f>
        <v>33423.26</v>
      </c>
      <c r="EX134" s="19">
        <f>IFERROR(HLOOKUP(EX$1,'Nakladova matice_2018'!$A$1:$IW$188,107,FALSE),0)</f>
        <v>0</v>
      </c>
      <c r="EY134" s="19">
        <f>IFERROR(HLOOKUP(EY$1,'Nakladova matice_2018'!$A$1:$IW$188,107,FALSE),0)</f>
        <v>0</v>
      </c>
      <c r="EZ134" s="19">
        <f>IFERROR(HLOOKUP(EZ$1,'Nakladova matice_2018'!$A$1:$IW$188,107,FALSE),0)</f>
        <v>39032.699999999997</v>
      </c>
      <c r="FA134" s="19">
        <f>IFERROR(HLOOKUP(FA$1,'Nakladova matice_2018'!$A$1:$IW$188,107,FALSE),0)</f>
        <v>0</v>
      </c>
      <c r="FB134" s="19">
        <f>IFERROR(HLOOKUP(FB$1,'Nakladova matice_2018'!$A$1:$IW$188,107,FALSE),0)</f>
        <v>20000</v>
      </c>
      <c r="FC134" s="19">
        <f>IFERROR(HLOOKUP(FC$1,'Nakladova matice_2018'!$A$1:$IW$188,107,FALSE),0)</f>
        <v>37184</v>
      </c>
      <c r="FD134" s="19">
        <f>IFERROR(HLOOKUP(FD$1,'Nakladova matice_2018'!$A$1:$IW$188,107,FALSE),0)</f>
        <v>0</v>
      </c>
      <c r="FE134" s="19">
        <f>IFERROR(HLOOKUP(FE$1,'Nakladova matice_2018'!$A$1:$IW$188,107,FALSE),0)</f>
        <v>29696</v>
      </c>
      <c r="FF134" s="19">
        <f>IFERROR(HLOOKUP(FF$1,'Nakladova matice_2018'!$A$1:$IW$188,107,FALSE),0)</f>
        <v>-928</v>
      </c>
      <c r="FG134" s="19">
        <f>IFERROR(HLOOKUP(FG$1,'Nakladova matice_2018'!$A$1:$IW$188,107,FALSE),0)</f>
        <v>0</v>
      </c>
      <c r="FH134" s="19">
        <f>IFERROR(HLOOKUP(FH$1,'Nakladova matice_2018'!$A$1:$IW$188,107,FALSE),0)</f>
        <v>0</v>
      </c>
      <c r="FI134" s="19">
        <f>IFERROR(HLOOKUP(FI$1,'Nakladova matice_2018'!$A$1:$IW$188,107,FALSE),0)</f>
        <v>37171.449999999997</v>
      </c>
      <c r="FJ134" s="19">
        <f>IFERROR(HLOOKUP(FJ$1,'Nakladova matice_2018'!$A$1:$IW$188,107,FALSE),0)</f>
        <v>0</v>
      </c>
      <c r="FK134" s="19">
        <f>IFERROR(HLOOKUP(FK$1,'Nakladova matice_2018'!$A$1:$IW$188,107,FALSE),0)</f>
        <v>2112</v>
      </c>
      <c r="FL134" s="19">
        <f>IFERROR(HLOOKUP(FL$1,'Nakladova matice_2018'!$A$1:$IW$188,107,FALSE),0)</f>
        <v>10880</v>
      </c>
      <c r="FM134" s="19">
        <f>IFERROR(HLOOKUP(FM$1,'Nakladova matice_2018'!$A$1:$IW$188,107,FALSE),0)</f>
        <v>0</v>
      </c>
      <c r="FN134" s="19">
        <f>IFERROR(HLOOKUP(FN$1,'Nakladova matice_2018'!$A$1:$IW$188,107,FALSE),0)</f>
        <v>17792</v>
      </c>
      <c r="FO134" s="19">
        <f>IFERROR(HLOOKUP(FO$1,'Nakladova matice_2018'!$A$1:$IW$188,107,FALSE),0)</f>
        <v>45119.76</v>
      </c>
      <c r="FP134" s="19">
        <f>IFERROR(HLOOKUP(FP$1,'Nakladova matice_2018'!$A$1:$IW$188,107,FALSE),0)</f>
        <v>0</v>
      </c>
      <c r="FQ134" s="19">
        <f>IFERROR(HLOOKUP(FQ$1,'Nakladova matice_2018'!$A$1:$IW$188,107,FALSE),0)</f>
        <v>104096</v>
      </c>
      <c r="FR134" s="19">
        <f>IFERROR(HLOOKUP(FR$1,'Nakladova matice_2018'!$A$1:$IW$188,107,FALSE),0)</f>
        <v>0</v>
      </c>
      <c r="FS134" s="19">
        <f>IFERROR(HLOOKUP(FS$1,'Nakladova matice_2018'!$A$1:$IW$188,107,FALSE),0)</f>
        <v>21696</v>
      </c>
      <c r="FT134" s="19">
        <f>IFERROR(HLOOKUP(FT$1,'Nakladova matice_2018'!$A$1:$IW$188,107,FALSE),0)</f>
        <v>49248</v>
      </c>
      <c r="FU134" s="19">
        <f>IFERROR(HLOOKUP(FU$1,'Nakladova matice_2018'!$A$1:$IW$188,107,FALSE),0)</f>
        <v>32</v>
      </c>
      <c r="FV134" s="19">
        <f>IFERROR(HLOOKUP(FV$1,'Nakladova matice_2018'!$A$1:$IW$188,107,FALSE),0)</f>
        <v>4896</v>
      </c>
      <c r="FW134" s="19">
        <f>IFERROR(HLOOKUP(FW$1,'Nakladova matice_2018'!$A$1:$IW$188,107,FALSE),0)</f>
        <v>11648</v>
      </c>
      <c r="FX134" s="19">
        <f>IFERROR(HLOOKUP(FX$1,'Nakladova matice_2018'!$A$1:$IW$188,107,FALSE),0)</f>
        <v>27040.240000000002</v>
      </c>
      <c r="FY134" s="19">
        <f>IFERROR(HLOOKUP(FY$1,'Nakladova matice_2018'!$A$1:$IW$188,107,FALSE),0)</f>
        <v>19808</v>
      </c>
      <c r="FZ134" s="19">
        <f>IFERROR(HLOOKUP(FZ$1,'Nakladova matice_2018'!$A$1:$IW$188,107,FALSE),0)</f>
        <v>0</v>
      </c>
      <c r="GA134" s="19">
        <f>IFERROR(HLOOKUP(GA$1,'Nakladova matice_2018'!$A$1:$IW$188,107,FALSE),0)</f>
        <v>132928</v>
      </c>
      <c r="GB134" s="19">
        <f>IFERROR(HLOOKUP(GB$1,'Nakladova matice_2018'!$A$1:$IW$188,107,FALSE),0)</f>
        <v>34368</v>
      </c>
      <c r="GC134" s="19">
        <f>IFERROR(HLOOKUP(GC$1,'Nakladova matice_2018'!$A$1:$IW$188,107,FALSE),0)</f>
        <v>32352</v>
      </c>
      <c r="GD134" s="19">
        <f>IFERROR(HLOOKUP(GD$1,'Nakladova matice_2018'!$A$1:$IW$188,107,FALSE),0)</f>
        <v>24672</v>
      </c>
      <c r="GE134" s="19">
        <f>IFERROR(HLOOKUP(GE$1,'Nakladova matice_2018'!$A$1:$IW$188,107,FALSE),0)</f>
        <v>0</v>
      </c>
      <c r="GF134" s="19">
        <f>IFERROR(HLOOKUP(GF$1,'Nakladova matice_2018'!$A$1:$IW$188,107,FALSE),0)</f>
        <v>0</v>
      </c>
      <c r="GG134" s="19">
        <f>IFERROR(HLOOKUP(GG$1,'Nakladova matice_2018'!$A$1:$IW$188,107,FALSE),0)</f>
        <v>0</v>
      </c>
      <c r="GH134" s="19">
        <f>IFERROR(HLOOKUP(GH$1,'Nakladova matice_2018'!$A$1:$IW$188,107,FALSE),0)</f>
        <v>0</v>
      </c>
      <c r="GI134" s="19">
        <f>IFERROR(HLOOKUP(GI$1,'Nakladova matice_2018'!$A$1:$IW$188,107,FALSE),0)</f>
        <v>62400</v>
      </c>
      <c r="GJ134" s="19">
        <f>IFERROR(HLOOKUP(GJ$1,'Nakladova matice_2018'!$A$1:$IW$188,107,FALSE),0)</f>
        <v>52992</v>
      </c>
      <c r="GK134" s="19">
        <f>IFERROR(HLOOKUP(GK$1,'Nakladova matice_2018'!$A$1:$IW$188,107,FALSE),0)</f>
        <v>77472</v>
      </c>
      <c r="GL134" s="19">
        <f>IFERROR(HLOOKUP(GL$1,'Nakladova matice_2018'!$A$1:$IW$188,107,FALSE),0)</f>
        <v>0</v>
      </c>
      <c r="GM134" s="19">
        <f>IFERROR(HLOOKUP(GM$1,'Nakladova matice_2018'!$A$1:$IW$188,107,FALSE),0)</f>
        <v>38720</v>
      </c>
      <c r="GN134" s="19">
        <f>IFERROR(HLOOKUP(GN$1,'Nakladova matice_2018'!$A$1:$IW$188,107,FALSE),0)</f>
        <v>21056</v>
      </c>
      <c r="GO134" s="19">
        <f>IFERROR(HLOOKUP(GO$1,'Nakladova matice_2018'!$A$1:$IW$188,107,FALSE),0)</f>
        <v>6912</v>
      </c>
      <c r="GP134" s="19">
        <f>IFERROR(HLOOKUP(GP$1,'Nakladova matice_2018'!$A$1:$IW$188,107,FALSE),0)</f>
        <v>0</v>
      </c>
      <c r="GQ134" s="19">
        <f>IFERROR(HLOOKUP(GQ$1,'Nakladova matice_2018'!$A$1:$IW$188,107,FALSE),0)</f>
        <v>18208</v>
      </c>
      <c r="GR134" s="19">
        <f>IFERROR(HLOOKUP(GR$1,'Nakladova matice_2018'!$A$1:$IW$188,107,FALSE),0)</f>
        <v>0</v>
      </c>
      <c r="GS134" s="19">
        <f>IFERROR(HLOOKUP(GS$1,'Nakladova matice_2018'!$A$1:$IW$188,107,FALSE),0)</f>
        <v>0</v>
      </c>
      <c r="GT134" s="19">
        <f>IFERROR(HLOOKUP(GT$1,'Nakladova matice_2018'!$A$1:$IW$188,107,FALSE),0)</f>
        <v>19072</v>
      </c>
      <c r="GU134" s="19">
        <f>IFERROR(HLOOKUP(GU$1,'Nakladova matice_2018'!$A$1:$IW$188,107,FALSE),0)</f>
        <v>22656</v>
      </c>
      <c r="GV134" s="19">
        <f>IFERROR(HLOOKUP(GV$1,'Nakladova matice_2018'!$A$1:$IW$188,107,FALSE),0)</f>
        <v>0</v>
      </c>
      <c r="GW134" s="19">
        <f>IFERROR(HLOOKUP(GW$1,'Nakladova matice_2018'!$A$1:$IW$188,107,FALSE),0)</f>
        <v>0</v>
      </c>
      <c r="GX134" s="19">
        <f>IFERROR(HLOOKUP(GX$1,'Nakladova matice_2018'!$A$1:$IW$188,107,FALSE),0)</f>
        <v>0</v>
      </c>
      <c r="GY134" s="19">
        <f>IFERROR(HLOOKUP(GY$1,'Nakladova matice_2018'!$A$1:$IW$188,107,FALSE),0)</f>
        <v>0</v>
      </c>
      <c r="GZ134" s="19">
        <f>IFERROR(HLOOKUP(GZ$1,'Nakladova matice_2018'!$A$1:$IW$188,107,FALSE),0)</f>
        <v>23120.639999999999</v>
      </c>
      <c r="HA134" s="19">
        <f>IFERROR(HLOOKUP(HA$1,'Nakladova matice_2018'!$A$1:$IW$188,107,FALSE),0)</f>
        <v>36042.93</v>
      </c>
      <c r="HB134" s="19">
        <f>IFERROR(HLOOKUP(HB$1,'Nakladova matice_2018'!$A$1:$IW$188,107,FALSE),0)</f>
        <v>13731.89</v>
      </c>
      <c r="HC134" s="19">
        <f>IFERROR(HLOOKUP(HC$1,'Nakladova matice_2018'!$A$1:$IW$188,107,FALSE),0)</f>
        <v>42322.559999999998</v>
      </c>
      <c r="HD134" s="19">
        <f>IFERROR(HLOOKUP(HD$1,'Nakladova matice_2018'!$A$1:$IW$188,107,FALSE),0)</f>
        <v>51232</v>
      </c>
      <c r="HE134" s="19">
        <f>IFERROR(HLOOKUP(HE$1,'Nakladova matice_2018'!$A$1:$IW$188,107,FALSE),0)</f>
        <v>39646.1</v>
      </c>
      <c r="HF134" s="19">
        <f>IFERROR(HLOOKUP(HF$1,'Nakladova matice_2018'!$A$1:$IW$188,107,FALSE),0)</f>
        <v>19479.28</v>
      </c>
      <c r="HG134" s="19">
        <f>IFERROR(HLOOKUP(HG$1,'Nakladova matice_2018'!$A$1:$IW$188,107,FALSE),0)</f>
        <v>35309.94</v>
      </c>
      <c r="HH134" s="19">
        <f>IFERROR(HLOOKUP(HH$1,'Nakladova matice_2018'!$A$1:$IW$188,107,FALSE),0)</f>
        <v>74090.66</v>
      </c>
      <c r="HI134" s="19">
        <f>IFERROR(HLOOKUP(HI$1,'Nakladova matice_2018'!$A$1:$IW$188,107,FALSE),0)</f>
        <v>0</v>
      </c>
      <c r="HJ134" s="19">
        <f>IFERROR(HLOOKUP(HJ$1,'Nakladova matice_2018'!$A$1:$IW$188,107,FALSE),0)</f>
        <v>65290.239999999998</v>
      </c>
      <c r="HK134" s="19">
        <f>IFERROR(HLOOKUP(HK$1,'Nakladova matice_2018'!$A$1:$IW$188,107,FALSE),0)</f>
        <v>0</v>
      </c>
      <c r="HL134" s="19">
        <f>IFERROR(HLOOKUP(HL$1,'Nakladova matice_2018'!$A$1:$IW$188,107,FALSE),0)</f>
        <v>22176</v>
      </c>
      <c r="HM134" s="19">
        <f>IFERROR(HLOOKUP(HM$1,'Nakladova matice_2018'!$A$1:$IW$188,107,FALSE),0)</f>
        <v>3584</v>
      </c>
      <c r="HN134" s="19">
        <f>IFERROR(HLOOKUP(HN$1,'Nakladova matice_2018'!$A$1:$IW$188,107,FALSE),0)</f>
        <v>7360</v>
      </c>
      <c r="HO134" s="19">
        <f>IFERROR(HLOOKUP(HO$1,'Nakladova matice_2018'!$A$1:$IW$188,107,FALSE),0)</f>
        <v>0</v>
      </c>
      <c r="HP134" s="19">
        <f>IFERROR(HLOOKUP(HP$1,'Nakladova matice_2018'!$A$1:$IW$188,107,FALSE),0)</f>
        <v>7456</v>
      </c>
      <c r="HQ134" s="19">
        <f>IFERROR(HLOOKUP(HQ$1,'Nakladova matice_2018'!$A$1:$IW$188,107,FALSE),0)</f>
        <v>160</v>
      </c>
      <c r="HR134" s="19">
        <f>IFERROR(HLOOKUP(HR$1,'Nakladova matice_2018'!$A$1:$IW$188,107,FALSE),0)</f>
        <v>0</v>
      </c>
      <c r="HS134" s="19">
        <f>IFERROR(HLOOKUP(HS$1,'Nakladova matice_2018'!$A$1:$IW$188,107,FALSE),0)</f>
        <v>0</v>
      </c>
      <c r="HT134" s="19">
        <f>IFERROR(HLOOKUP(HT$1,'Nakladova matice_2018'!$A$1:$IW$188,107,FALSE),0)</f>
        <v>70912</v>
      </c>
      <c r="HU134" s="19">
        <f>IFERROR(HLOOKUP(HU$1,'Nakladova matice_2018'!$A$1:$IW$188,107,FALSE),0)</f>
        <v>53440</v>
      </c>
      <c r="HV134" s="19">
        <f>IFERROR(HLOOKUP(HV$1,'Nakladova matice_2018'!$A$1:$IW$188,107,FALSE),0)</f>
        <v>43456</v>
      </c>
      <c r="HW134" s="19">
        <f>IFERROR(HLOOKUP(HW$1,'Nakladova matice_2018'!$A$1:$IW$188,107,FALSE),0)</f>
        <v>90656</v>
      </c>
      <c r="HX134" s="19">
        <f>IFERROR(HLOOKUP(HX$1,'Nakladova matice_2018'!$A$1:$IW$188,107,FALSE),0)</f>
        <v>26080</v>
      </c>
      <c r="HY134" s="19">
        <f>IFERROR(HLOOKUP(HY$1,'Nakladova matice_2018'!$A$1:$IW$188,107,FALSE),0)</f>
        <v>60864</v>
      </c>
      <c r="HZ134" s="19">
        <f>IFERROR(HLOOKUP(HZ$1,'Nakladova matice_2018'!$A$1:$IW$188,107,FALSE),0)</f>
        <v>0</v>
      </c>
      <c r="IA134" s="19">
        <f>IFERROR(HLOOKUP(IA$1,'Nakladova matice_2018'!$A$1:$IW$188,107,FALSE),0)</f>
        <v>15712</v>
      </c>
      <c r="IB134" s="19">
        <f>IFERROR(HLOOKUP(IB$1,'Nakladova matice_2018'!$A$1:$IW$188,107,FALSE),0)</f>
        <v>12384</v>
      </c>
      <c r="IC134" s="19">
        <f>IFERROR(HLOOKUP(IC$1,'Nakladova matice_2018'!$A$1:$IW$188,107,FALSE),0)</f>
        <v>864</v>
      </c>
      <c r="ID134" s="19">
        <f>IFERROR(HLOOKUP(ID$1,'Nakladova matice_2018'!$A$1:$IW$188,107,FALSE),0)</f>
        <v>10688</v>
      </c>
      <c r="IE134" s="19">
        <f>IFERROR(HLOOKUP(IE$1,'Nakladova matice_2018'!$A$1:$IW$188,107,FALSE),0)</f>
        <v>0</v>
      </c>
      <c r="IF134" s="19">
        <f>IFERROR(HLOOKUP(IF$1,'Nakladova matice_2018'!$A$1:$IW$188,107,FALSE),0)</f>
        <v>12288</v>
      </c>
      <c r="IG134" s="19">
        <f>IFERROR(HLOOKUP(IG$1,'Nakladova matice_2018'!$A$1:$IW$188,107,FALSE),0)</f>
        <v>6560</v>
      </c>
      <c r="IH134" s="19">
        <f>IFERROR(HLOOKUP(IH$1,'Nakladova matice_2018'!$A$1:$IW$188,107,FALSE),0)</f>
        <v>0</v>
      </c>
      <c r="II134" s="19">
        <f>IFERROR(HLOOKUP(II$1,'Nakladova matice_2018'!$A$1:$IW$188,107,FALSE),0)</f>
        <v>25440</v>
      </c>
      <c r="IJ134" s="19">
        <f>IFERROR(HLOOKUP(IJ$1,'Nakladova matice_2018'!$A$1:$IW$188,107,FALSE),0)</f>
        <v>0</v>
      </c>
      <c r="IK134" s="19">
        <f>IFERROR(HLOOKUP(IK$1,'Nakladova matice_2018'!$A$1:$IW$188,107,FALSE),0)</f>
        <v>25408</v>
      </c>
      <c r="IL134" s="19">
        <f>IFERROR(HLOOKUP(IL$1,'Nakladova matice_2018'!$A$1:$IW$188,107,FALSE),0)</f>
        <v>56608</v>
      </c>
      <c r="IM134" s="19">
        <f>IFERROR(HLOOKUP(IM$1,'Nakladova matice_2018'!$A$1:$IW$188,107,FALSE),0)</f>
        <v>87200</v>
      </c>
      <c r="IN134" s="19">
        <f>IFERROR(HLOOKUP(IN$1,'Nakladova matice_2018'!$A$1:$IW$188,107,FALSE),0)</f>
        <v>18624</v>
      </c>
      <c r="IO134" s="19">
        <f>IFERROR(HLOOKUP(IO$1,'Nakladova matice_2018'!$A$1:$IW$188,107,FALSE),0)</f>
        <v>19296</v>
      </c>
      <c r="IP134" s="19">
        <f>IFERROR(HLOOKUP(IP$1,'Nakladova matice_2018'!$A$1:$IW$188,107,FALSE),0)</f>
        <v>58624</v>
      </c>
      <c r="IQ134" s="19">
        <f>IFERROR(HLOOKUP(IQ$1,'Nakladova matice_2018'!$A$1:$IW$188,107,FALSE),0)</f>
        <v>57824</v>
      </c>
      <c r="IR134" s="19">
        <f>IFERROR(HLOOKUP(IR$1,'Nakladova matice_2018'!$A$1:$IW$188,107,FALSE),0)</f>
        <v>637920</v>
      </c>
      <c r="IS134" s="19">
        <f>IFERROR(HLOOKUP(IS$1,'Nakladova matice_2018'!$A$1:$IW$188,107,FALSE),0)</f>
        <v>40640</v>
      </c>
      <c r="IT134" s="19">
        <f>IFERROR(HLOOKUP(IT$1,'Nakladova matice_2018'!$A$1:$IW$188,107,FALSE),0)</f>
        <v>0</v>
      </c>
      <c r="IU134" s="19">
        <f>IFERROR(HLOOKUP(IU$1,'Nakladova matice_2018'!$A$1:$IW$188,107,FALSE),0)</f>
        <v>0</v>
      </c>
      <c r="IV134" s="19">
        <f>IFERROR(HLOOKUP(IV$1,'Nakladova matice_2018'!$A$1:$IW$188,107,FALSE),0)</f>
        <v>7008</v>
      </c>
      <c r="IW134" s="19">
        <f>IFERROR(HLOOKUP(IW$1,'Nakladova matice_2018'!$A$1:$IW$188,107,FALSE),0)</f>
        <v>1120</v>
      </c>
      <c r="IX134" s="19">
        <f>IFERROR(HLOOKUP(IX$1,'Nakladova matice_2018'!$A$1:$IW$188,107,FALSE),0)</f>
        <v>27232</v>
      </c>
      <c r="IY134" s="19">
        <f>IFERROR(HLOOKUP(IY$1,'Nakladova matice_2018'!$A$1:$IW$188,107,FALSE),0)</f>
        <v>94528</v>
      </c>
      <c r="IZ134" s="19">
        <f>IFERROR(HLOOKUP(IZ$1,'Nakladova matice_2018'!$A$1:$IW$188,107,FALSE),0)</f>
        <v>5184</v>
      </c>
      <c r="JA134" s="19">
        <f>IFERROR(HLOOKUP(JA$1,'Nakladova matice_2018'!$A$1:$IW$188,107,FALSE),0)</f>
        <v>5728</v>
      </c>
      <c r="JB134" s="19">
        <f>IFERROR(HLOOKUP(JB$1,'Nakladova matice_2018'!$A$1:$IW$188,107,FALSE),0)</f>
        <v>33952</v>
      </c>
      <c r="JC134" s="19">
        <f>IFERROR(HLOOKUP(JC$1,'Nakladova matice_2018'!$A$1:$IW$188,107,FALSE),0)</f>
        <v>0</v>
      </c>
      <c r="JD134" s="19">
        <f>IFERROR(HLOOKUP(JD$1,'Nakladova matice_2018'!$A$1:$IW$188,107,FALSE),0)</f>
        <v>0</v>
      </c>
      <c r="JE134" s="19">
        <f>IFERROR(HLOOKUP(JE$1,'Nakladova matice_2018'!$A$1:$IW$188,107,FALSE),0)</f>
        <v>0</v>
      </c>
      <c r="JF134" s="19">
        <f>IFERROR(HLOOKUP(JF$1,'Nakladova matice_2018'!$A$1:$IW$188,107,FALSE),0)</f>
        <v>0</v>
      </c>
      <c r="JG134" s="19">
        <f>IFERROR(HLOOKUP(JG$1,'Nakladova matice_2018'!$A$1:$IW$188,107,FALSE),0)</f>
        <v>17920</v>
      </c>
      <c r="JH134" s="19">
        <f>IFERROR(HLOOKUP(JH$1,'Nakladova matice_2018'!$A$1:$IW$188,107,FALSE),0)</f>
        <v>0</v>
      </c>
      <c r="JI134" s="19">
        <f>IFERROR(HLOOKUP(JI$1,'Nakladova matice_2018'!$A$1:$IW$188,107,FALSE),0)</f>
        <v>10752</v>
      </c>
      <c r="JJ134" s="19">
        <f>IFERROR(HLOOKUP(JJ$1,'Nakladova matice_2018'!$A$1:$IW$188,107,FALSE),0)</f>
        <v>1696</v>
      </c>
      <c r="JK134" s="19">
        <f>IFERROR(HLOOKUP(JK$1,'Nakladova matice_2018'!$A$1:$IW$188,107,FALSE),0)</f>
        <v>29536</v>
      </c>
      <c r="JL134" s="19">
        <f>IFERROR(HLOOKUP(JL$1,'Nakladova matice_2018'!$A$1:$IW$188,107,FALSE),0)</f>
        <v>6400</v>
      </c>
      <c r="JM134" s="19">
        <f>IFERROR(HLOOKUP(JM$1,'Nakladova matice_2018'!$A$1:$IW$188,107,FALSE),0)</f>
        <v>6144</v>
      </c>
      <c r="JN134" s="19">
        <f>IFERROR(HLOOKUP(JN$1,'Nakladova matice_2018'!$A$1:$IW$188,107,FALSE),0)</f>
        <v>0</v>
      </c>
      <c r="JO134" s="19">
        <f>IFERROR(HLOOKUP(JO$1,'Nakladova matice_2018'!$A$1:$IW$188,107,FALSE),0)</f>
        <v>0</v>
      </c>
      <c r="JP134" s="19">
        <f>IFERROR(HLOOKUP(JP$1,'Nakladova matice_2018'!$A$1:$IW$188,107,FALSE),0)</f>
        <v>0</v>
      </c>
      <c r="JQ134" s="19">
        <f>IFERROR(HLOOKUP(JQ$1,'Nakladova matice_2018'!$A$1:$IW$188,107,FALSE),0)</f>
        <v>0</v>
      </c>
      <c r="JR134" s="19">
        <f>IFERROR(HLOOKUP(JR$1,'Nakladova matice_2018'!$A$1:$IW$188,107,FALSE),0)</f>
        <v>35072</v>
      </c>
      <c r="JS134" s="19">
        <f>IFERROR(HLOOKUP(JS$1,'Nakladova matice_2018'!$A$1:$IW$188,107,FALSE),0)</f>
        <v>0</v>
      </c>
      <c r="JT134" s="19">
        <f>IFERROR(HLOOKUP(JT$1,'Nakladova matice_2018'!$A$1:$IW$188,107,FALSE),0)</f>
        <v>36960</v>
      </c>
      <c r="JU134" s="19">
        <f>IFERROR(HLOOKUP(JU$1,'Nakladova matice_2018'!$A$1:$IW$188,107,FALSE),0)</f>
        <v>6240</v>
      </c>
      <c r="JV134" s="19">
        <f>IFERROR(HLOOKUP(JV$1,'Nakladova matice_2018'!$A$1:$IW$188,107,FALSE),0)</f>
        <v>86432</v>
      </c>
      <c r="JW134" s="19">
        <f>IFERROR(HLOOKUP(JW$1,'Nakladova matice_2018'!$A$1:$IW$188,107,FALSE),0)</f>
        <v>15776</v>
      </c>
      <c r="JX134" s="19">
        <f>IFERROR(HLOOKUP(JX$1,'Nakladova matice_2018'!$A$1:$IW$188,107,FALSE),0)</f>
        <v>640</v>
      </c>
      <c r="JY134" s="19">
        <f>IFERROR(HLOOKUP(JY$1,'Nakladova matice_2018'!$A$1:$IW$188,107,FALSE),0)</f>
        <v>7232</v>
      </c>
      <c r="JZ134" s="19">
        <f>IFERROR(HLOOKUP(JZ$1,'Nakladova matice_2018'!$A$1:$IW$188,107,FALSE),0)</f>
        <v>0</v>
      </c>
      <c r="KA134" s="19">
        <f>IFERROR(HLOOKUP(KA$1,'Nakladova matice_2018'!$A$1:$IW$188,107,FALSE),0)</f>
        <v>10272</v>
      </c>
      <c r="KB134" s="19">
        <f>IFERROR(HLOOKUP(KB$1,'Nakladova matice_2018'!$A$1:$IW$188,107,FALSE),0)</f>
        <v>0</v>
      </c>
      <c r="KC134" s="19">
        <f>IFERROR(HLOOKUP(KC$1,'Nakladova matice_2018'!$A$1:$IW$188,107,FALSE),0)</f>
        <v>0</v>
      </c>
      <c r="KD134" s="19">
        <f>IFERROR(HLOOKUP(KD$1,'Nakladova matice_2018'!$A$1:$IW$188,107,FALSE),0)</f>
        <v>11264</v>
      </c>
      <c r="KE134" s="19">
        <f>IFERROR(HLOOKUP(KE$1,'Nakladova matice_2018'!$A$1:$IW$188,107,FALSE),0)</f>
        <v>0</v>
      </c>
      <c r="KF134" s="19">
        <f>IFERROR(HLOOKUP(KF$1,'Nakladova matice_2018'!$A$1:$IW$188,107,FALSE),0)</f>
        <v>-512</v>
      </c>
      <c r="KG134" s="19">
        <f>IFERROR(HLOOKUP(KG$1,'Nakladova matice_2018'!$A$1:$IW$188,107,FALSE),0)</f>
        <v>0</v>
      </c>
      <c r="KH134" s="19">
        <f>IFERROR(HLOOKUP(KH$1,'Nakladova matice_2018'!$A$1:$IW$188,107,FALSE),0)</f>
        <v>0</v>
      </c>
      <c r="KI134" s="19">
        <f>IFERROR(HLOOKUP(KI$1,'Nakladova matice_2018'!$A$1:$IW$188,107,FALSE),0)</f>
        <v>0</v>
      </c>
      <c r="KJ134" s="19">
        <f>IFERROR(HLOOKUP(KJ$1,'Nakladova matice_2018'!$A$1:$IW$188,107,FALSE),0)</f>
        <v>1344</v>
      </c>
      <c r="KK134" s="19">
        <f>IFERROR(HLOOKUP(KK$1,'Nakladova matice_2018'!$A$1:$IW$188,107,FALSE),0)</f>
        <v>0</v>
      </c>
      <c r="KL134" s="19">
        <f>IFERROR(HLOOKUP(KL$1,'Nakladova matice_2018'!$A$1:$IW$188,107,FALSE),0)</f>
        <v>24928</v>
      </c>
      <c r="KM134" s="19">
        <f>IFERROR(HLOOKUP(KM$1,'Nakladova matice_2018'!$A$1:$IW$188,107,FALSE),0)</f>
        <v>37120</v>
      </c>
      <c r="KN134" s="19">
        <f>IFERROR(HLOOKUP(KN$1,'Nakladova matice_2018'!$A$1:$IW$188,107,FALSE),0)</f>
        <v>6400</v>
      </c>
      <c r="KO134" s="19">
        <f>IFERROR(HLOOKUP(KO$1,'Nakladova matice_2018'!$A$1:$IW$188,107,FALSE),0)</f>
        <v>0</v>
      </c>
      <c r="KP134" s="19">
        <f>IFERROR(HLOOKUP(KP$1,'Nakladova matice_2018'!$A$1:$IW$188,107,FALSE),0)</f>
        <v>0</v>
      </c>
      <c r="KQ134" s="19">
        <f>IFERROR(HLOOKUP(KQ$1,'Nakladova matice_2018'!$A$1:$IW$188,107,FALSE),0)</f>
        <v>1600</v>
      </c>
      <c r="KR134" s="19">
        <f>IFERROR(HLOOKUP(KR$1,'Nakladova matice_2018'!$A$1:$IW$188,107,FALSE),0)</f>
        <v>85632</v>
      </c>
      <c r="KS134" s="19">
        <f>IFERROR(HLOOKUP(KS$1,'Nakladova matice_2018'!$A$1:$IW$188,107,FALSE),0)</f>
        <v>3328</v>
      </c>
      <c r="KT134" s="19">
        <f>IFERROR(HLOOKUP(KT$1,'Nakladova matice_2018'!$A$1:$IW$188,107,FALSE),0)</f>
        <v>0</v>
      </c>
      <c r="KU134" s="19">
        <f>IFERROR(HLOOKUP(KU$1,'Nakladova matice_2018'!$A$1:$IW$188,107,FALSE),0)</f>
        <v>13984</v>
      </c>
      <c r="KV134" s="19">
        <f>IFERROR(HLOOKUP(KV$1,'Nakladova matice_2018'!$A$1:$IW$188,107,FALSE),0)</f>
        <v>0</v>
      </c>
      <c r="KW134" s="19">
        <f>IFERROR(HLOOKUP(KW$1,'Nakladova matice_2018'!$A$1:$IW$188,107,FALSE),0)</f>
        <v>10592</v>
      </c>
      <c r="KX134" s="19">
        <f>IFERROR(HLOOKUP(KX$1,'Nakladova matice_2018'!$A$1:$IW$188,107,FALSE),0)</f>
        <v>33216</v>
      </c>
      <c r="KY134" s="19">
        <f>IFERROR(HLOOKUP(KY$1,'Nakladova matice_2018'!$A$1:$IW$188,107,FALSE),0)</f>
        <v>0</v>
      </c>
      <c r="KZ134" s="19">
        <f>IFERROR(HLOOKUP(KZ$1,'Nakladova matice_2018'!$A$1:$IW$188,107,FALSE),0)</f>
        <v>32256</v>
      </c>
      <c r="LA134" s="19">
        <f>IFERROR(HLOOKUP(LA$1,'Nakladova matice_2018'!$A$1:$IW$188,107,FALSE),0)</f>
        <v>0</v>
      </c>
      <c r="LB134" s="19">
        <f>IFERROR(HLOOKUP(LB$1,'Nakladova matice_2018'!$A$1:$IW$188,107,FALSE),0)</f>
        <v>12544</v>
      </c>
      <c r="LC134" s="19">
        <f>IFERROR(HLOOKUP(LC$1,'Nakladova matice_2018'!$A$1:$IW$188,107,FALSE),0)</f>
        <v>8768</v>
      </c>
      <c r="LD134" s="19">
        <f>IFERROR(HLOOKUP(LD$1,'Nakladova matice_2018'!$A$1:$IW$188,107,FALSE),0)</f>
        <v>62048</v>
      </c>
      <c r="LE134" s="19">
        <f>IFERROR(HLOOKUP(LE$1,'Nakladova matice_2018'!$A$1:$IW$188,107,FALSE),0)</f>
        <v>59584</v>
      </c>
      <c r="LF134" s="19">
        <f>IFERROR(HLOOKUP(LF$1,'Nakladova matice_2018'!$A$1:$IW$188,107,FALSE),0)</f>
        <v>49760</v>
      </c>
      <c r="LG134" s="19">
        <f>IFERROR(HLOOKUP(LG$1,'Nakladova matice_2018'!$A$1:$IW$188,107,FALSE),0)</f>
        <v>20288</v>
      </c>
      <c r="LH134" s="19">
        <f>IFERROR(HLOOKUP(LH$1,'Nakladova matice_2018'!$A$1:$IW$188,107,FALSE),0)</f>
        <v>9600</v>
      </c>
      <c r="LI134" s="19">
        <f>IFERROR(HLOOKUP(LI$1,'Nakladova matice_2018'!$A$1:$IW$188,107,FALSE),0)</f>
        <v>8320</v>
      </c>
      <c r="LJ134" s="19">
        <f>IFERROR(HLOOKUP(LJ$1,'Nakladova matice_2018'!$A$1:$IW$188,107,FALSE),0)</f>
        <v>6080</v>
      </c>
      <c r="LK134" s="19">
        <f>IFERROR(HLOOKUP(LK$1,'Nakladova matice_2018'!$A$1:$IW$188,107,FALSE),0)</f>
        <v>0</v>
      </c>
      <c r="LL134" s="19">
        <f>IFERROR(HLOOKUP(LL$1,'Nakladova matice_2018'!$A$1:$IW$188,107,FALSE),0)</f>
        <v>6432</v>
      </c>
      <c r="LM134" s="19">
        <f>IFERROR(HLOOKUP(LM$1,'Nakladova matice_2018'!$A$1:$IW$188,107,FALSE),0)</f>
        <v>13952</v>
      </c>
      <c r="LN134" s="19">
        <f>IFERROR(HLOOKUP(LN$1,'Nakladova matice_2018'!$A$1:$IW$188,107,FALSE),0)</f>
        <v>0</v>
      </c>
      <c r="LO134" s="19">
        <f>IFERROR(HLOOKUP(LO$1,'Nakladova matice_2018'!$A$1:$IW$188,107,FALSE),0)</f>
        <v>55584</v>
      </c>
      <c r="LP134" s="19">
        <f>IFERROR(HLOOKUP(LP$1,'Nakladova matice_2018'!$A$1:$IW$188,107,FALSE),0)</f>
        <v>0</v>
      </c>
      <c r="LQ134" s="19">
        <f>IFERROR(HLOOKUP(LQ$1,'Nakladova matice_2018'!$A$1:$IW$188,107,FALSE),0)</f>
        <v>0</v>
      </c>
      <c r="LR134" s="19">
        <f>IFERROR(HLOOKUP(LR$1,'Nakladova matice_2018'!$A$1:$IW$188,107,FALSE),0)</f>
        <v>0</v>
      </c>
      <c r="LS134" s="19">
        <f>IFERROR(HLOOKUP(LS$1,'Nakladova matice_2018'!$A$1:$IW$188,107,FALSE),0)</f>
        <v>16096</v>
      </c>
      <c r="LT134" s="19">
        <f>IFERROR(HLOOKUP(LT$1,'Nakladova matice_2018'!$A$1:$IW$188,107,FALSE),0)</f>
        <v>67392</v>
      </c>
      <c r="LU134" s="19">
        <f>IFERROR(HLOOKUP(LU$1,'Nakladova matice_2018'!$A$1:$IW$188,107,FALSE),0)</f>
        <v>0</v>
      </c>
      <c r="LV134" s="19">
        <f>IFERROR(HLOOKUP(LV$1,'Nakladova matice_2018'!$A$1:$IW$188,107,FALSE),0)</f>
        <v>0</v>
      </c>
      <c r="LW134" s="19">
        <f>IFERROR(HLOOKUP(LW$1,'Nakladova matice_2018'!$A$1:$IW$188,107,FALSE),0)</f>
        <v>0</v>
      </c>
      <c r="LX134" s="19">
        <f>IFERROR(HLOOKUP(LX$1,'Nakladova matice_2018'!$A$1:$IW$188,107,FALSE),0)</f>
        <v>0</v>
      </c>
      <c r="LY134" s="19">
        <f>IFERROR(HLOOKUP(LY$1,'Nakladova matice_2018'!$A$1:$IW$188,107,FALSE),0)</f>
        <v>0</v>
      </c>
      <c r="LZ134" s="19">
        <f>IFERROR(HLOOKUP(LZ$1,'Nakladova matice_2018'!$A$1:$IW$188,107,FALSE),0)</f>
        <v>21120</v>
      </c>
      <c r="MA134" s="19">
        <f>IFERROR(HLOOKUP(MA$1,'Nakladova matice_2018'!$A$1:$IW$188,107,FALSE),0)</f>
        <v>0</v>
      </c>
      <c r="MB134" s="19">
        <f>IFERROR(HLOOKUP(MB$1,'Nakladova matice_2018'!$A$1:$IW$188,107,FALSE),0)</f>
        <v>0</v>
      </c>
      <c r="MC134" s="19">
        <f>IFERROR(HLOOKUP(MC$1,'Nakladova matice_2018'!$A$1:$IW$188,107,FALSE),0)</f>
        <v>0</v>
      </c>
      <c r="MD134" s="19">
        <f>IFERROR(HLOOKUP(MD$1,'Nakladova matice_2018'!$A$1:$IW$188,107,FALSE),0)</f>
        <v>0</v>
      </c>
      <c r="ME134" s="19">
        <f>IFERROR(HLOOKUP(ME$1,'Nakladova matice_2018'!$A$1:$IW$188,107,FALSE),0)</f>
        <v>11360</v>
      </c>
      <c r="MF134" s="19">
        <f>IFERROR(HLOOKUP(MF$1,'Nakladova matice_2018'!$A$1:$IW$188,107,FALSE),0)</f>
        <v>34112</v>
      </c>
      <c r="MG134" s="19">
        <f>IFERROR(HLOOKUP(MG$1,'Nakladova matice_2018'!$A$1:$IW$188,107,FALSE),0)</f>
        <v>0</v>
      </c>
      <c r="MH134" s="19">
        <f>IFERROR(HLOOKUP(MH$1,'Nakladova matice_2018'!$A$1:$IW$188,107,FALSE),0)</f>
        <v>0</v>
      </c>
      <c r="MI134" s="19">
        <f>IFERROR(HLOOKUP(MI$1,'Nakladova matice_2018'!$A$1:$IW$188,107,FALSE),0)</f>
        <v>0</v>
      </c>
      <c r="MJ134" s="19">
        <f>IFERROR(HLOOKUP(MJ$1,'Nakladova matice_2018'!$A$1:$IW$188,107,FALSE),0)</f>
        <v>0</v>
      </c>
      <c r="MK134" s="19">
        <f>IFERROR(HLOOKUP(MK$1,'Nakladova matice_2018'!$A$1:$IW$188,107,FALSE),0)</f>
        <v>0</v>
      </c>
      <c r="ML134" s="19">
        <f>IFERROR(HLOOKUP(ML$1,'Nakladova matice_2018'!$A$1:$IW$188,107,FALSE),0)</f>
        <v>0</v>
      </c>
      <c r="MM134" s="19">
        <f>IFERROR(HLOOKUP(MM$1,'Nakladova matice_2018'!$A$1:$IW$188,107,FALSE),0)</f>
        <v>0</v>
      </c>
      <c r="MN134" s="19">
        <f>IFERROR(HLOOKUP(MN$1,'Nakladova matice_2018'!$A$1:$IW$188,107,FALSE),0)</f>
        <v>0</v>
      </c>
      <c r="MO134" s="20">
        <f t="shared" si="86"/>
        <v>6719845.6500000004</v>
      </c>
      <c r="MP134" s="20">
        <f>MO134-'Nakladova matice_2018'!IX107</f>
        <v>0</v>
      </c>
    </row>
    <row r="135" spans="1:354" x14ac:dyDescent="0.2">
      <c r="A135" s="27">
        <v>527013</v>
      </c>
      <c r="B135" s="21" t="s">
        <v>504</v>
      </c>
      <c r="C135" s="53">
        <v>0</v>
      </c>
      <c r="D135" s="19">
        <f>IFERROR(HLOOKUP(D$1,'Nakladova matice_2018'!$A$1:$IW$188,108,FALSE),0)</f>
        <v>0</v>
      </c>
      <c r="E135" s="19">
        <f>IFERROR(HLOOKUP(E$1,'Nakladova matice_2018'!$A$1:$IW$188,108,FALSE),0)</f>
        <v>0</v>
      </c>
      <c r="F135" s="19">
        <f>IFERROR(HLOOKUP(F$1,'Nakladova matice_2018'!$A$1:$IW$188,108,FALSE),0)</f>
        <v>0</v>
      </c>
      <c r="G135" s="19">
        <f>IFERROR(HLOOKUP(G$1,'Nakladova matice_2018'!$A$1:$IW$188,108,FALSE),0)</f>
        <v>0</v>
      </c>
      <c r="H135" s="19">
        <f>IFERROR(HLOOKUP(H$1,'Nakladova matice_2018'!$A$1:$IW$188,108,FALSE),0)</f>
        <v>0</v>
      </c>
      <c r="I135" s="19">
        <f>IFERROR(HLOOKUP(I$1,'Nakladova matice_2018'!$A$1:$IW$188,108,FALSE),0)</f>
        <v>0</v>
      </c>
      <c r="J135" s="19">
        <f>IFERROR(HLOOKUP(J$1,'Nakladova matice_2018'!$A$1:$IW$188,108,FALSE),0)</f>
        <v>0</v>
      </c>
      <c r="K135" s="19">
        <f>IFERROR(HLOOKUP(K$1,'Nakladova matice_2018'!$A$1:$IW$188,108,FALSE),0)</f>
        <v>0</v>
      </c>
      <c r="L135" s="19">
        <f>IFERROR(HLOOKUP(L$1,'Nakladova matice_2018'!$A$1:$IW$188,108,FALSE),0)</f>
        <v>0</v>
      </c>
      <c r="M135" s="19">
        <f>IFERROR(HLOOKUP(M$1,'Nakladova matice_2018'!$A$1:$IW$188,108,FALSE),0)</f>
        <v>0</v>
      </c>
      <c r="N135" s="19">
        <f>IFERROR(HLOOKUP(N$1,'Nakladova matice_2018'!$A$1:$IW$188,108,FALSE),0)</f>
        <v>0</v>
      </c>
      <c r="O135" s="19">
        <f>IFERROR(HLOOKUP(O$1,'Nakladova matice_2018'!$A$1:$IW$188,108,FALSE),0)</f>
        <v>0</v>
      </c>
      <c r="P135" s="19">
        <f>IFERROR(HLOOKUP(P$1,'Nakladova matice_2018'!$A$1:$IW$188,108,FALSE),0)</f>
        <v>0</v>
      </c>
      <c r="Q135" s="19">
        <f>IFERROR(HLOOKUP(Q$1,'Nakladova matice_2018'!$A$1:$IW$188,108,FALSE),0)</f>
        <v>0</v>
      </c>
      <c r="R135" s="19">
        <f>IFERROR(HLOOKUP(R$1,'Nakladova matice_2018'!$A$1:$IW$188,108,FALSE),0)</f>
        <v>0</v>
      </c>
      <c r="S135" s="19">
        <f>IFERROR(HLOOKUP(S$1,'Nakladova matice_2018'!$A$1:$IW$188,108,FALSE),0)</f>
        <v>0</v>
      </c>
      <c r="T135" s="19">
        <f>IFERROR(HLOOKUP(T$1,'Nakladova matice_2018'!$A$1:$IW$188,108,FALSE),0)</f>
        <v>0</v>
      </c>
      <c r="U135" s="19">
        <f>IFERROR(HLOOKUP(U$1,'Nakladova matice_2018'!$A$1:$IW$188,108,FALSE),0)</f>
        <v>0</v>
      </c>
      <c r="V135" s="19">
        <f>IFERROR(HLOOKUP(V$1,'Nakladova matice_2018'!$A$1:$IW$188,108,FALSE),0)</f>
        <v>0</v>
      </c>
      <c r="W135" s="19">
        <f>IFERROR(HLOOKUP(W$1,'Nakladova matice_2018'!$A$1:$IW$188,108,FALSE),0)</f>
        <v>0</v>
      </c>
      <c r="X135" s="19">
        <f>IFERROR(HLOOKUP(X$1,'Nakladova matice_2018'!$A$1:$IW$188,108,FALSE),0)</f>
        <v>0</v>
      </c>
      <c r="Y135" s="19">
        <f>IFERROR(HLOOKUP(Y$1,'Nakladova matice_2018'!$A$1:$IW$188,108,FALSE),0)</f>
        <v>0</v>
      </c>
      <c r="Z135" s="19">
        <f>IFERROR(HLOOKUP(Z$1,'Nakladova matice_2018'!$A$1:$IW$188,108,FALSE),0)</f>
        <v>0</v>
      </c>
      <c r="AA135" s="19">
        <f>IFERROR(HLOOKUP(AA$1,'Nakladova matice_2018'!$A$1:$IW$188,108,FALSE),0)</f>
        <v>0</v>
      </c>
      <c r="AB135" s="19">
        <f>IFERROR(HLOOKUP(AB$1,'Nakladova matice_2018'!$A$1:$IW$188,108,FALSE),0)</f>
        <v>0</v>
      </c>
      <c r="AC135" s="19">
        <f>IFERROR(HLOOKUP(AC$1,'Nakladova matice_2018'!$A$1:$IW$188,108,FALSE),0)</f>
        <v>0</v>
      </c>
      <c r="AD135" s="19">
        <f>IFERROR(HLOOKUP(AD$1,'Nakladova matice_2018'!$A$1:$IW$188,108,FALSE),0)</f>
        <v>0</v>
      </c>
      <c r="AE135" s="19">
        <f>IFERROR(HLOOKUP(AE$1,'Nakladova matice_2018'!$A$1:$IW$188,108,FALSE),0)</f>
        <v>0</v>
      </c>
      <c r="AF135" s="19">
        <f>IFERROR(HLOOKUP(AF$1,'Nakladova matice_2018'!$A$1:$IW$188,108,FALSE),0)</f>
        <v>0</v>
      </c>
      <c r="AG135" s="19">
        <f>IFERROR(HLOOKUP(AG$1,'Nakladova matice_2018'!$A$1:$IW$188,108,FALSE),0)</f>
        <v>0</v>
      </c>
      <c r="AH135" s="19">
        <f>IFERROR(HLOOKUP(AH$1,'Nakladova matice_2018'!$A$1:$IW$188,108,FALSE),0)</f>
        <v>0</v>
      </c>
      <c r="AI135" s="19">
        <f>IFERROR(HLOOKUP(AI$1,'Nakladova matice_2018'!$A$1:$IW$188,108,FALSE),0)</f>
        <v>0</v>
      </c>
      <c r="AJ135" s="19">
        <f>IFERROR(HLOOKUP(AJ$1,'Nakladova matice_2018'!$A$1:$IW$188,108,FALSE),0)</f>
        <v>0</v>
      </c>
      <c r="AK135" s="19">
        <f>IFERROR(HLOOKUP(AK$1,'Nakladova matice_2018'!$A$1:$IW$188,108,FALSE),0)</f>
        <v>0</v>
      </c>
      <c r="AL135" s="19">
        <f>IFERROR(HLOOKUP(AL$1,'Nakladova matice_2018'!$A$1:$IW$188,108,FALSE),0)</f>
        <v>0</v>
      </c>
      <c r="AM135" s="19">
        <f>IFERROR(HLOOKUP(AM$1,'Nakladova matice_2018'!$A$1:$IW$188,108,FALSE),0)</f>
        <v>0</v>
      </c>
      <c r="AN135" s="19">
        <f>IFERROR(HLOOKUP(AN$1,'Nakladova matice_2018'!$A$1:$IW$188,108,FALSE),0)</f>
        <v>0</v>
      </c>
      <c r="AO135" s="19">
        <f>IFERROR(HLOOKUP(AO$1,'Nakladova matice_2018'!$A$1:$IW$188,108,FALSE),0)</f>
        <v>0</v>
      </c>
      <c r="AP135" s="19">
        <f>IFERROR(HLOOKUP(AP$1,'Nakladova matice_2018'!$A$1:$IW$188,108,FALSE),0)</f>
        <v>0</v>
      </c>
      <c r="AQ135" s="19">
        <f>IFERROR(HLOOKUP(AQ$1,'Nakladova matice_2018'!$A$1:$IW$188,108,FALSE),0)</f>
        <v>0</v>
      </c>
      <c r="AR135" s="19">
        <f>IFERROR(HLOOKUP(AR$1,'Nakladova matice_2018'!$A$1:$IW$188,108,FALSE),0)</f>
        <v>0</v>
      </c>
      <c r="AS135" s="19">
        <f>IFERROR(HLOOKUP(AS$1,'Nakladova matice_2018'!$A$1:$IW$188,108,FALSE),0)</f>
        <v>0</v>
      </c>
      <c r="AT135" s="19">
        <f>IFERROR(HLOOKUP(AT$1,'Nakladova matice_2018'!$A$1:$IW$188,108,FALSE),0)</f>
        <v>0</v>
      </c>
      <c r="AU135" s="19">
        <f>IFERROR(HLOOKUP(AU$1,'Nakladova matice_2018'!$A$1:$IW$188,108,FALSE),0)</f>
        <v>0</v>
      </c>
      <c r="AV135" s="19">
        <f>IFERROR(HLOOKUP(AV$1,'Nakladova matice_2018'!$A$1:$IW$188,108,FALSE),0)</f>
        <v>0</v>
      </c>
      <c r="AW135" s="19">
        <f>IFERROR(HLOOKUP(AW$1,'Nakladova matice_2018'!$A$1:$IW$188,108,FALSE),0)</f>
        <v>0</v>
      </c>
      <c r="AX135" s="19">
        <f>IFERROR(HLOOKUP(AX$1,'Nakladova matice_2018'!$A$1:$IW$188,108,FALSE),0)</f>
        <v>0</v>
      </c>
      <c r="AY135" s="19">
        <f>IFERROR(HLOOKUP(AY$1,'Nakladova matice_2018'!$A$1:$IW$188,108,FALSE),0)</f>
        <v>0</v>
      </c>
      <c r="AZ135" s="19">
        <f>IFERROR(HLOOKUP(AZ$1,'Nakladova matice_2018'!$A$1:$IW$188,108,FALSE),0)</f>
        <v>0</v>
      </c>
      <c r="BA135" s="19">
        <f>IFERROR(HLOOKUP(BA$1,'Nakladova matice_2018'!$A$1:$IW$188,108,FALSE),0)</f>
        <v>0</v>
      </c>
      <c r="BB135" s="19">
        <f>IFERROR(HLOOKUP(BB$1,'Nakladova matice_2018'!$A$1:$IW$188,108,FALSE),0)</f>
        <v>0</v>
      </c>
      <c r="BC135" s="19">
        <f>IFERROR(HLOOKUP(BC$1,'Nakladova matice_2018'!$A$1:$IW$188,108,FALSE),0)</f>
        <v>0</v>
      </c>
      <c r="BD135" s="19">
        <f>IFERROR(HLOOKUP(BD$1,'Nakladova matice_2018'!$A$1:$IW$188,108,FALSE),0)</f>
        <v>0</v>
      </c>
      <c r="BE135" s="19">
        <f>IFERROR(HLOOKUP(BE$1,'Nakladova matice_2018'!$A$1:$IW$188,108,FALSE),0)</f>
        <v>0</v>
      </c>
      <c r="BF135" s="19">
        <f>IFERROR(HLOOKUP(BF$1,'Nakladova matice_2018'!$A$1:$IW$188,108,FALSE),0)</f>
        <v>0</v>
      </c>
      <c r="BG135" s="19">
        <f>IFERROR(HLOOKUP(BG$1,'Nakladova matice_2018'!$A$1:$IW$188,108,FALSE),0)</f>
        <v>0</v>
      </c>
      <c r="BH135" s="19">
        <f>IFERROR(HLOOKUP(BH$1,'Nakladova matice_2018'!$A$1:$IW$188,108,FALSE),0)</f>
        <v>0</v>
      </c>
      <c r="BI135" s="19">
        <f>IFERROR(HLOOKUP(BI$1,'Nakladova matice_2018'!$A$1:$IW$188,108,FALSE),0)</f>
        <v>0</v>
      </c>
      <c r="BJ135" s="19">
        <f>IFERROR(HLOOKUP(BJ$1,'Nakladova matice_2018'!$A$1:$IW$188,108,FALSE),0)</f>
        <v>0</v>
      </c>
      <c r="BK135" s="19">
        <f>IFERROR(HLOOKUP(BK$1,'Nakladova matice_2018'!$A$1:$IW$188,108,FALSE),0)</f>
        <v>0</v>
      </c>
      <c r="BL135" s="19">
        <f>IFERROR(HLOOKUP(BL$1,'Nakladova matice_2018'!$A$1:$IW$188,108,FALSE),0)</f>
        <v>0</v>
      </c>
      <c r="BM135" s="19">
        <f>IFERROR(HLOOKUP(BM$1,'Nakladova matice_2018'!$A$1:$IW$188,108,FALSE),0)</f>
        <v>0</v>
      </c>
      <c r="BN135" s="19">
        <f>IFERROR(HLOOKUP(BN$1,'Nakladova matice_2018'!$A$1:$IW$188,108,FALSE),0)</f>
        <v>0</v>
      </c>
      <c r="BO135" s="19">
        <f>IFERROR(HLOOKUP(BO$1,'Nakladova matice_2018'!$A$1:$IW$188,108,FALSE),0)</f>
        <v>0</v>
      </c>
      <c r="BP135" s="19">
        <f>IFERROR(HLOOKUP(BP$1,'Nakladova matice_2018'!$A$1:$IW$188,108,FALSE),0)</f>
        <v>0</v>
      </c>
      <c r="BQ135" s="19">
        <f>IFERROR(HLOOKUP(BQ$1,'Nakladova matice_2018'!$A$1:$IW$188,108,FALSE),0)</f>
        <v>0</v>
      </c>
      <c r="BR135" s="19">
        <f>IFERROR(HLOOKUP(BR$1,'Nakladova matice_2018'!$A$1:$IW$188,108,FALSE),0)</f>
        <v>0</v>
      </c>
      <c r="BS135" s="19">
        <f>IFERROR(HLOOKUP(BS$1,'Nakladova matice_2018'!$A$1:$IW$188,108,FALSE),0)</f>
        <v>0</v>
      </c>
      <c r="BT135" s="19">
        <f>IFERROR(HLOOKUP(BT$1,'Nakladova matice_2018'!$A$1:$IW$188,108,FALSE),0)</f>
        <v>0</v>
      </c>
      <c r="BU135" s="19">
        <f>IFERROR(HLOOKUP(BU$1,'Nakladova matice_2018'!$A$1:$IW$188,108,FALSE),0)</f>
        <v>0</v>
      </c>
      <c r="BV135" s="19">
        <f>IFERROR(HLOOKUP(BV$1,'Nakladova matice_2018'!$A$1:$IW$188,108,FALSE),0)</f>
        <v>0</v>
      </c>
      <c r="BW135" s="19">
        <f>IFERROR(HLOOKUP(BW$1,'Nakladova matice_2018'!$A$1:$IW$188,108,FALSE),0)</f>
        <v>0</v>
      </c>
      <c r="BX135" s="19">
        <f>IFERROR(HLOOKUP(BX$1,'Nakladova matice_2018'!$A$1:$IW$188,108,FALSE),0)</f>
        <v>0</v>
      </c>
      <c r="BY135" s="19">
        <f>IFERROR(HLOOKUP(BY$1,'Nakladova matice_2018'!$A$1:$IW$188,108,FALSE),0)</f>
        <v>0</v>
      </c>
      <c r="BZ135" s="19">
        <f>IFERROR(HLOOKUP(BZ$1,'Nakladova matice_2018'!$A$1:$IW$188,108,FALSE),0)</f>
        <v>0</v>
      </c>
      <c r="CA135" s="19">
        <f>IFERROR(HLOOKUP(CA$1,'Nakladova matice_2018'!$A$1:$IW$188,108,FALSE),0)</f>
        <v>0</v>
      </c>
      <c r="CB135" s="19">
        <f>IFERROR(HLOOKUP(CB$1,'Nakladova matice_2018'!$A$1:$IW$188,108,FALSE),0)</f>
        <v>0</v>
      </c>
      <c r="CC135" s="19">
        <f>IFERROR(HLOOKUP(CC$1,'Nakladova matice_2018'!$A$1:$IW$188,108,FALSE),0)</f>
        <v>0</v>
      </c>
      <c r="CD135" s="19">
        <f>IFERROR(HLOOKUP(CD$1,'Nakladova matice_2018'!$A$1:$IW$188,108,FALSE),0)</f>
        <v>0</v>
      </c>
      <c r="CE135" s="19">
        <f>IFERROR(HLOOKUP(CE$1,'Nakladova matice_2018'!$A$1:$IW$188,108,FALSE),0)</f>
        <v>0</v>
      </c>
      <c r="CF135" s="19">
        <f>IFERROR(HLOOKUP(CF$1,'Nakladova matice_2018'!$A$1:$IW$188,108,FALSE),0)</f>
        <v>0</v>
      </c>
      <c r="CG135" s="19">
        <f>IFERROR(HLOOKUP(CG$1,'Nakladova matice_2018'!$A$1:$IW$188,108,FALSE),0)</f>
        <v>0</v>
      </c>
      <c r="CH135" s="19">
        <f>IFERROR(HLOOKUP(CH$1,'Nakladova matice_2018'!$A$1:$IW$188,108,FALSE),0)</f>
        <v>0</v>
      </c>
      <c r="CI135" s="19">
        <f>IFERROR(HLOOKUP(CI$1,'Nakladova matice_2018'!$A$1:$IW$188,108,FALSE),0)</f>
        <v>0</v>
      </c>
      <c r="CJ135" s="19">
        <f>IFERROR(HLOOKUP(CJ$1,'Nakladova matice_2018'!$A$1:$IW$188,108,FALSE),0)</f>
        <v>0</v>
      </c>
      <c r="CK135" s="19">
        <f>IFERROR(HLOOKUP(CK$1,'Nakladova matice_2018'!$A$1:$IW$188,108,FALSE),0)</f>
        <v>0</v>
      </c>
      <c r="CL135" s="19">
        <f>IFERROR(HLOOKUP(CL$1,'Nakladova matice_2018'!$A$1:$IW$188,108,FALSE),0)</f>
        <v>0</v>
      </c>
      <c r="CM135" s="19">
        <f>IFERROR(HLOOKUP(CM$1,'Nakladova matice_2018'!$A$1:$IW$188,108,FALSE),0)</f>
        <v>0</v>
      </c>
      <c r="CN135" s="19">
        <f>IFERROR(HLOOKUP(CN$1,'Nakladova matice_2018'!$A$1:$IW$188,108,FALSE),0)</f>
        <v>0</v>
      </c>
      <c r="CO135" s="19">
        <f>IFERROR(HLOOKUP(CO$1,'Nakladova matice_2018'!$A$1:$IW$188,108,FALSE),0)</f>
        <v>0</v>
      </c>
      <c r="CP135" s="19">
        <f>IFERROR(HLOOKUP(CP$1,'Nakladova matice_2018'!$A$1:$IW$188,108,FALSE),0)</f>
        <v>0</v>
      </c>
      <c r="CQ135" s="19">
        <f>IFERROR(HLOOKUP(CQ$1,'Nakladova matice_2018'!$A$1:$IW$188,108,FALSE),0)</f>
        <v>0</v>
      </c>
      <c r="CR135" s="19">
        <f>IFERROR(HLOOKUP(CR$1,'Nakladova matice_2018'!$A$1:$IW$188,108,FALSE),0)</f>
        <v>0</v>
      </c>
      <c r="CS135" s="19">
        <f>IFERROR(HLOOKUP(CS$1,'Nakladova matice_2018'!$A$1:$IW$188,108,FALSE),0)</f>
        <v>0</v>
      </c>
      <c r="CT135" s="19">
        <f>IFERROR(HLOOKUP(CT$1,'Nakladova matice_2018'!$A$1:$IW$188,108,FALSE),0)</f>
        <v>0</v>
      </c>
      <c r="CU135" s="19">
        <f>IFERROR(HLOOKUP(CU$1,'Nakladova matice_2018'!$A$1:$IW$188,108,FALSE),0)</f>
        <v>0</v>
      </c>
      <c r="CV135" s="19">
        <f>IFERROR(HLOOKUP(CV$1,'Nakladova matice_2018'!$A$1:$IW$188,108,FALSE),0)</f>
        <v>0</v>
      </c>
      <c r="CW135" s="19">
        <f>IFERROR(HLOOKUP(CW$1,'Nakladova matice_2018'!$A$1:$IW$188,108,FALSE),0)</f>
        <v>0</v>
      </c>
      <c r="CX135" s="19">
        <f>IFERROR(HLOOKUP(CX$1,'Nakladova matice_2018'!$A$1:$IW$188,108,FALSE),0)</f>
        <v>0</v>
      </c>
      <c r="CY135" s="19">
        <f>IFERROR(HLOOKUP(CY$1,'Nakladova matice_2018'!$A$1:$IW$188,108,FALSE),0)</f>
        <v>0</v>
      </c>
      <c r="CZ135" s="19">
        <f>IFERROR(HLOOKUP(CZ$1,'Nakladova matice_2018'!$A$1:$IW$188,108,FALSE),0)</f>
        <v>0</v>
      </c>
      <c r="DA135" s="19">
        <f>IFERROR(HLOOKUP(DA$1,'Nakladova matice_2018'!$A$1:$IW$188,108,FALSE),0)</f>
        <v>0</v>
      </c>
      <c r="DB135" s="19">
        <f>IFERROR(HLOOKUP(DB$1,'Nakladova matice_2018'!$A$1:$IW$188,108,FALSE),0)</f>
        <v>0</v>
      </c>
      <c r="DC135" s="19">
        <f>IFERROR(HLOOKUP(DC$1,'Nakladova matice_2018'!$A$1:$IW$188,108,FALSE),0)</f>
        <v>0</v>
      </c>
      <c r="DD135" s="19">
        <f>IFERROR(HLOOKUP(DD$1,'Nakladova matice_2018'!$A$1:$IW$188,108,FALSE),0)</f>
        <v>0</v>
      </c>
      <c r="DE135" s="19">
        <f>IFERROR(HLOOKUP(DE$1,'Nakladova matice_2018'!$A$1:$IW$188,108,FALSE),0)</f>
        <v>0</v>
      </c>
      <c r="DF135" s="19">
        <f>IFERROR(HLOOKUP(DF$1,'Nakladova matice_2018'!$A$1:$IW$188,108,FALSE),0)</f>
        <v>0</v>
      </c>
      <c r="DG135" s="19">
        <f>IFERROR(HLOOKUP(DG$1,'Nakladova matice_2018'!$A$1:$IW$188,108,FALSE),0)</f>
        <v>0</v>
      </c>
      <c r="DH135" s="19">
        <f>IFERROR(HLOOKUP(DH$1,'Nakladova matice_2018'!$A$1:$IW$188,108,FALSE),0)</f>
        <v>0</v>
      </c>
      <c r="DI135" s="19">
        <f>IFERROR(HLOOKUP(DI$1,'Nakladova matice_2018'!$A$1:$IW$188,108,FALSE),0)</f>
        <v>0</v>
      </c>
      <c r="DJ135" s="19">
        <f>IFERROR(HLOOKUP(DJ$1,'Nakladova matice_2018'!$A$1:$IW$188,108,FALSE),0)</f>
        <v>0</v>
      </c>
      <c r="DK135" s="19">
        <f>IFERROR(HLOOKUP(DK$1,'Nakladova matice_2018'!$A$1:$IW$188,108,FALSE),0)</f>
        <v>0</v>
      </c>
      <c r="DL135" s="19">
        <f>IFERROR(HLOOKUP(DL$1,'Nakladova matice_2018'!$A$1:$IW$188,108,FALSE),0)</f>
        <v>0</v>
      </c>
      <c r="DM135" s="19">
        <f>IFERROR(HLOOKUP(DM$1,'Nakladova matice_2018'!$A$1:$IW$188,108,FALSE),0)</f>
        <v>0</v>
      </c>
      <c r="DN135" s="19">
        <f>IFERROR(HLOOKUP(DN$1,'Nakladova matice_2018'!$A$1:$IW$188,108,FALSE),0)</f>
        <v>0</v>
      </c>
      <c r="DO135" s="19">
        <f>IFERROR(HLOOKUP(DO$1,'Nakladova matice_2018'!$A$1:$IW$188,108,FALSE),0)</f>
        <v>0</v>
      </c>
      <c r="DP135" s="19">
        <f>IFERROR(HLOOKUP(DP$1,'Nakladova matice_2018'!$A$1:$IW$188,108,FALSE),0)</f>
        <v>0</v>
      </c>
      <c r="DQ135" s="19">
        <f>IFERROR(HLOOKUP(DQ$1,'Nakladova matice_2018'!$A$1:$IW$188,108,FALSE),0)</f>
        <v>0</v>
      </c>
      <c r="DR135" s="19">
        <f>IFERROR(HLOOKUP(DR$1,'Nakladova matice_2018'!$A$1:$IW$188,108,FALSE),0)</f>
        <v>0</v>
      </c>
      <c r="DS135" s="19">
        <f>IFERROR(HLOOKUP(DS$1,'Nakladova matice_2018'!$A$1:$IW$188,108,FALSE),0)</f>
        <v>0</v>
      </c>
      <c r="DT135" s="19">
        <f>IFERROR(HLOOKUP(DT$1,'Nakladova matice_2018'!$A$1:$IW$188,108,FALSE),0)</f>
        <v>0</v>
      </c>
      <c r="DU135" s="19">
        <f>IFERROR(HLOOKUP(DU$1,'Nakladova matice_2018'!$A$1:$IW$188,108,FALSE),0)</f>
        <v>0</v>
      </c>
      <c r="DV135" s="19">
        <f>IFERROR(HLOOKUP(DV$1,'Nakladova matice_2018'!$A$1:$IW$188,108,FALSE),0)</f>
        <v>0</v>
      </c>
      <c r="DW135" s="19">
        <f>IFERROR(HLOOKUP(DW$1,'Nakladova matice_2018'!$A$1:$IW$188,108,FALSE),0)</f>
        <v>0</v>
      </c>
      <c r="DX135" s="19">
        <f>IFERROR(HLOOKUP(DX$1,'Nakladova matice_2018'!$A$1:$IW$188,108,FALSE),0)</f>
        <v>0</v>
      </c>
      <c r="DY135" s="19">
        <f>IFERROR(HLOOKUP(DY$1,'Nakladova matice_2018'!$A$1:$IW$188,108,FALSE),0)</f>
        <v>0</v>
      </c>
      <c r="DZ135" s="19">
        <f>IFERROR(HLOOKUP(DZ$1,'Nakladova matice_2018'!$A$1:$IW$188,108,FALSE),0)</f>
        <v>0</v>
      </c>
      <c r="EA135" s="19">
        <f>IFERROR(HLOOKUP(EA$1,'Nakladova matice_2018'!$A$1:$IW$188,108,FALSE),0)</f>
        <v>0</v>
      </c>
      <c r="EB135" s="19">
        <f>IFERROR(HLOOKUP(EB$1,'Nakladova matice_2018'!$A$1:$IW$188,108,FALSE),0)</f>
        <v>0</v>
      </c>
      <c r="EC135" s="19">
        <f>IFERROR(HLOOKUP(EC$1,'Nakladova matice_2018'!$A$1:$IW$188,108,FALSE),0)</f>
        <v>0</v>
      </c>
      <c r="ED135" s="19">
        <f>IFERROR(HLOOKUP(ED$1,'Nakladova matice_2018'!$A$1:$IW$188,108,FALSE),0)</f>
        <v>0</v>
      </c>
      <c r="EE135" s="19">
        <f>IFERROR(HLOOKUP(EE$1,'Nakladova matice_2018'!$A$1:$IW$188,108,FALSE),0)</f>
        <v>0</v>
      </c>
      <c r="EF135" s="19">
        <f>IFERROR(HLOOKUP(EF$1,'Nakladova matice_2018'!$A$1:$IW$188,108,FALSE),0)</f>
        <v>0</v>
      </c>
      <c r="EG135" s="19">
        <f>IFERROR(HLOOKUP(EG$1,'Nakladova matice_2018'!$A$1:$IW$188,108,FALSE),0)</f>
        <v>0</v>
      </c>
      <c r="EH135" s="19">
        <f>IFERROR(HLOOKUP(EH$1,'Nakladova matice_2018'!$A$1:$IW$188,108,FALSE),0)</f>
        <v>0</v>
      </c>
      <c r="EI135" s="19">
        <f>IFERROR(HLOOKUP(EI$1,'Nakladova matice_2018'!$A$1:$IW$188,108,FALSE),0)</f>
        <v>0</v>
      </c>
      <c r="EJ135" s="19">
        <f>IFERROR(HLOOKUP(EJ$1,'Nakladova matice_2018'!$A$1:$IW$188,108,FALSE),0)</f>
        <v>0</v>
      </c>
      <c r="EK135" s="19">
        <f>IFERROR(HLOOKUP(EK$1,'Nakladova matice_2018'!$A$1:$IW$188,108,FALSE),0)</f>
        <v>0</v>
      </c>
      <c r="EL135" s="19">
        <f>IFERROR(HLOOKUP(EL$1,'Nakladova matice_2018'!$A$1:$IW$188,108,FALSE),0)</f>
        <v>0</v>
      </c>
      <c r="EM135" s="19">
        <f>IFERROR(HLOOKUP(EM$1,'Nakladova matice_2018'!$A$1:$IW$188,108,FALSE),0)</f>
        <v>0</v>
      </c>
      <c r="EN135" s="19">
        <f>IFERROR(HLOOKUP(EN$1,'Nakladova matice_2018'!$A$1:$IW$188,108,FALSE),0)</f>
        <v>0</v>
      </c>
      <c r="EO135" s="19">
        <f>IFERROR(HLOOKUP(EO$1,'Nakladova matice_2018'!$A$1:$IW$188,108,FALSE),0)</f>
        <v>0</v>
      </c>
      <c r="EP135" s="19">
        <f>IFERROR(HLOOKUP(EP$1,'Nakladova matice_2018'!$A$1:$IW$188,108,FALSE),0)</f>
        <v>0</v>
      </c>
      <c r="EQ135" s="19">
        <f>IFERROR(HLOOKUP(EQ$1,'Nakladova matice_2018'!$A$1:$IW$188,108,FALSE),0)</f>
        <v>0</v>
      </c>
      <c r="ER135" s="19">
        <f>IFERROR(HLOOKUP(ER$1,'Nakladova matice_2018'!$A$1:$IW$188,108,FALSE),0)</f>
        <v>0</v>
      </c>
      <c r="ES135" s="19">
        <f>IFERROR(HLOOKUP(ES$1,'Nakladova matice_2018'!$A$1:$IW$188,108,FALSE),0)</f>
        <v>0</v>
      </c>
      <c r="ET135" s="19">
        <f>IFERROR(HLOOKUP(ET$1,'Nakladova matice_2018'!$A$1:$IW$188,108,FALSE),0)</f>
        <v>0</v>
      </c>
      <c r="EU135" s="19">
        <f>IFERROR(HLOOKUP(EU$1,'Nakladova matice_2018'!$A$1:$IW$188,108,FALSE),0)</f>
        <v>0</v>
      </c>
      <c r="EV135" s="19">
        <f>IFERROR(HLOOKUP(EV$1,'Nakladova matice_2018'!$A$1:$IW$188,108,FALSE),0)</f>
        <v>0</v>
      </c>
      <c r="EW135" s="19">
        <f>IFERROR(HLOOKUP(EW$1,'Nakladova matice_2018'!$A$1:$IW$188,108,FALSE),0)</f>
        <v>0</v>
      </c>
      <c r="EX135" s="19">
        <f>IFERROR(HLOOKUP(EX$1,'Nakladova matice_2018'!$A$1:$IW$188,108,FALSE),0)</f>
        <v>0</v>
      </c>
      <c r="EY135" s="19">
        <f>IFERROR(HLOOKUP(EY$1,'Nakladova matice_2018'!$A$1:$IW$188,108,FALSE),0)</f>
        <v>0</v>
      </c>
      <c r="EZ135" s="19">
        <f>IFERROR(HLOOKUP(EZ$1,'Nakladova matice_2018'!$A$1:$IW$188,108,FALSE),0)</f>
        <v>0</v>
      </c>
      <c r="FA135" s="19">
        <f>IFERROR(HLOOKUP(FA$1,'Nakladova matice_2018'!$A$1:$IW$188,108,FALSE),0)</f>
        <v>0</v>
      </c>
      <c r="FB135" s="19">
        <f>IFERROR(HLOOKUP(FB$1,'Nakladova matice_2018'!$A$1:$IW$188,108,FALSE),0)</f>
        <v>0</v>
      </c>
      <c r="FC135" s="19">
        <f>IFERROR(HLOOKUP(FC$1,'Nakladova matice_2018'!$A$1:$IW$188,108,FALSE),0)</f>
        <v>0</v>
      </c>
      <c r="FD135" s="19">
        <f>IFERROR(HLOOKUP(FD$1,'Nakladova matice_2018'!$A$1:$IW$188,108,FALSE),0)</f>
        <v>0</v>
      </c>
      <c r="FE135" s="19">
        <f>IFERROR(HLOOKUP(FE$1,'Nakladova matice_2018'!$A$1:$IW$188,108,FALSE),0)</f>
        <v>0</v>
      </c>
      <c r="FF135" s="19">
        <f>IFERROR(HLOOKUP(FF$1,'Nakladova matice_2018'!$A$1:$IW$188,108,FALSE),0)</f>
        <v>0</v>
      </c>
      <c r="FG135" s="19">
        <f>IFERROR(HLOOKUP(FG$1,'Nakladova matice_2018'!$A$1:$IW$188,108,FALSE),0)</f>
        <v>0</v>
      </c>
      <c r="FH135" s="19">
        <f>IFERROR(HLOOKUP(FH$1,'Nakladova matice_2018'!$A$1:$IW$188,108,FALSE),0)</f>
        <v>0</v>
      </c>
      <c r="FI135" s="19">
        <f>IFERROR(HLOOKUP(FI$1,'Nakladova matice_2018'!$A$1:$IW$188,108,FALSE),0)</f>
        <v>0</v>
      </c>
      <c r="FJ135" s="19">
        <f>IFERROR(HLOOKUP(FJ$1,'Nakladova matice_2018'!$A$1:$IW$188,108,FALSE),0)</f>
        <v>0</v>
      </c>
      <c r="FK135" s="19">
        <f>IFERROR(HLOOKUP(FK$1,'Nakladova matice_2018'!$A$1:$IW$188,108,FALSE),0)</f>
        <v>0</v>
      </c>
      <c r="FL135" s="19">
        <f>IFERROR(HLOOKUP(FL$1,'Nakladova matice_2018'!$A$1:$IW$188,108,FALSE),0)</f>
        <v>0</v>
      </c>
      <c r="FM135" s="19">
        <f>IFERROR(HLOOKUP(FM$1,'Nakladova matice_2018'!$A$1:$IW$188,108,FALSE),0)</f>
        <v>0</v>
      </c>
      <c r="FN135" s="19">
        <f>IFERROR(HLOOKUP(FN$1,'Nakladova matice_2018'!$A$1:$IW$188,108,FALSE),0)</f>
        <v>0</v>
      </c>
      <c r="FO135" s="19">
        <f>IFERROR(HLOOKUP(FO$1,'Nakladova matice_2018'!$A$1:$IW$188,108,FALSE),0)</f>
        <v>0</v>
      </c>
      <c r="FP135" s="19">
        <f>IFERROR(HLOOKUP(FP$1,'Nakladova matice_2018'!$A$1:$IW$188,108,FALSE),0)</f>
        <v>0</v>
      </c>
      <c r="FQ135" s="19">
        <f>IFERROR(HLOOKUP(FQ$1,'Nakladova matice_2018'!$A$1:$IW$188,108,FALSE),0)</f>
        <v>0</v>
      </c>
      <c r="FR135" s="19">
        <f>IFERROR(HLOOKUP(FR$1,'Nakladova matice_2018'!$A$1:$IW$188,108,FALSE),0)</f>
        <v>0</v>
      </c>
      <c r="FS135" s="19">
        <f>IFERROR(HLOOKUP(FS$1,'Nakladova matice_2018'!$A$1:$IW$188,108,FALSE),0)</f>
        <v>0</v>
      </c>
      <c r="FT135" s="19">
        <f>IFERROR(HLOOKUP(FT$1,'Nakladova matice_2018'!$A$1:$IW$188,108,FALSE),0)</f>
        <v>0</v>
      </c>
      <c r="FU135" s="19">
        <f>IFERROR(HLOOKUP(FU$1,'Nakladova matice_2018'!$A$1:$IW$188,108,FALSE),0)</f>
        <v>0</v>
      </c>
      <c r="FV135" s="19">
        <f>IFERROR(HLOOKUP(FV$1,'Nakladova matice_2018'!$A$1:$IW$188,108,FALSE),0)</f>
        <v>0</v>
      </c>
      <c r="FW135" s="19">
        <f>IFERROR(HLOOKUP(FW$1,'Nakladova matice_2018'!$A$1:$IW$188,108,FALSE),0)</f>
        <v>0</v>
      </c>
      <c r="FX135" s="19">
        <f>IFERROR(HLOOKUP(FX$1,'Nakladova matice_2018'!$A$1:$IW$188,108,FALSE),0)</f>
        <v>0</v>
      </c>
      <c r="FY135" s="19">
        <f>IFERROR(HLOOKUP(FY$1,'Nakladova matice_2018'!$A$1:$IW$188,108,FALSE),0)</f>
        <v>0</v>
      </c>
      <c r="FZ135" s="19">
        <f>IFERROR(HLOOKUP(FZ$1,'Nakladova matice_2018'!$A$1:$IW$188,108,FALSE),0)</f>
        <v>0</v>
      </c>
      <c r="GA135" s="19">
        <f>IFERROR(HLOOKUP(GA$1,'Nakladova matice_2018'!$A$1:$IW$188,108,FALSE),0)</f>
        <v>0</v>
      </c>
      <c r="GB135" s="19">
        <f>IFERROR(HLOOKUP(GB$1,'Nakladova matice_2018'!$A$1:$IW$188,108,FALSE),0)</f>
        <v>0</v>
      </c>
      <c r="GC135" s="19">
        <f>IFERROR(HLOOKUP(GC$1,'Nakladova matice_2018'!$A$1:$IW$188,108,FALSE),0)</f>
        <v>0</v>
      </c>
      <c r="GD135" s="19">
        <f>IFERROR(HLOOKUP(GD$1,'Nakladova matice_2018'!$A$1:$IW$188,108,FALSE),0)</f>
        <v>0</v>
      </c>
      <c r="GE135" s="19">
        <f>IFERROR(HLOOKUP(GE$1,'Nakladova matice_2018'!$A$1:$IW$188,108,FALSE),0)</f>
        <v>0</v>
      </c>
      <c r="GF135" s="19">
        <f>IFERROR(HLOOKUP(GF$1,'Nakladova matice_2018'!$A$1:$IW$188,108,FALSE),0)</f>
        <v>0</v>
      </c>
      <c r="GG135" s="19">
        <f>IFERROR(HLOOKUP(GG$1,'Nakladova matice_2018'!$A$1:$IW$188,108,FALSE),0)</f>
        <v>0</v>
      </c>
      <c r="GH135" s="19">
        <f>IFERROR(HLOOKUP(GH$1,'Nakladova matice_2018'!$A$1:$IW$188,108,FALSE),0)</f>
        <v>0</v>
      </c>
      <c r="GI135" s="19">
        <f>IFERROR(HLOOKUP(GI$1,'Nakladova matice_2018'!$A$1:$IW$188,108,FALSE),0)</f>
        <v>0</v>
      </c>
      <c r="GJ135" s="19">
        <f>IFERROR(HLOOKUP(GJ$1,'Nakladova matice_2018'!$A$1:$IW$188,108,FALSE),0)</f>
        <v>0</v>
      </c>
      <c r="GK135" s="19">
        <f>IFERROR(HLOOKUP(GK$1,'Nakladova matice_2018'!$A$1:$IW$188,108,FALSE),0)</f>
        <v>0</v>
      </c>
      <c r="GL135" s="19">
        <f>IFERROR(HLOOKUP(GL$1,'Nakladova matice_2018'!$A$1:$IW$188,108,FALSE),0)</f>
        <v>0</v>
      </c>
      <c r="GM135" s="19">
        <f>IFERROR(HLOOKUP(GM$1,'Nakladova matice_2018'!$A$1:$IW$188,108,FALSE),0)</f>
        <v>0</v>
      </c>
      <c r="GN135" s="19">
        <f>IFERROR(HLOOKUP(GN$1,'Nakladova matice_2018'!$A$1:$IW$188,108,FALSE),0)</f>
        <v>0</v>
      </c>
      <c r="GO135" s="19">
        <f>IFERROR(HLOOKUP(GO$1,'Nakladova matice_2018'!$A$1:$IW$188,108,FALSE),0)</f>
        <v>0</v>
      </c>
      <c r="GP135" s="19">
        <f>IFERROR(HLOOKUP(GP$1,'Nakladova matice_2018'!$A$1:$IW$188,108,FALSE),0)</f>
        <v>0</v>
      </c>
      <c r="GQ135" s="19">
        <f>IFERROR(HLOOKUP(GQ$1,'Nakladova matice_2018'!$A$1:$IW$188,108,FALSE),0)</f>
        <v>0</v>
      </c>
      <c r="GR135" s="19">
        <f>IFERROR(HLOOKUP(GR$1,'Nakladova matice_2018'!$A$1:$IW$188,108,FALSE),0)</f>
        <v>0</v>
      </c>
      <c r="GS135" s="19">
        <f>IFERROR(HLOOKUP(GS$1,'Nakladova matice_2018'!$A$1:$IW$188,108,FALSE),0)</f>
        <v>0</v>
      </c>
      <c r="GT135" s="19">
        <f>IFERROR(HLOOKUP(GT$1,'Nakladova matice_2018'!$A$1:$IW$188,108,FALSE),0)</f>
        <v>0</v>
      </c>
      <c r="GU135" s="19">
        <f>IFERROR(HLOOKUP(GU$1,'Nakladova matice_2018'!$A$1:$IW$188,108,FALSE),0)</f>
        <v>0</v>
      </c>
      <c r="GV135" s="19">
        <f>IFERROR(HLOOKUP(GV$1,'Nakladova matice_2018'!$A$1:$IW$188,108,FALSE),0)</f>
        <v>0</v>
      </c>
      <c r="GW135" s="19">
        <f>IFERROR(HLOOKUP(GW$1,'Nakladova matice_2018'!$A$1:$IW$188,108,FALSE),0)</f>
        <v>0</v>
      </c>
      <c r="GX135" s="19">
        <f>IFERROR(HLOOKUP(GX$1,'Nakladova matice_2018'!$A$1:$IW$188,108,FALSE),0)</f>
        <v>0</v>
      </c>
      <c r="GY135" s="19">
        <f>IFERROR(HLOOKUP(GY$1,'Nakladova matice_2018'!$A$1:$IW$188,108,FALSE),0)</f>
        <v>0</v>
      </c>
      <c r="GZ135" s="19">
        <f>IFERROR(HLOOKUP(GZ$1,'Nakladova matice_2018'!$A$1:$IW$188,108,FALSE),0)</f>
        <v>0</v>
      </c>
      <c r="HA135" s="19">
        <f>IFERROR(HLOOKUP(HA$1,'Nakladova matice_2018'!$A$1:$IW$188,108,FALSE),0)</f>
        <v>0</v>
      </c>
      <c r="HB135" s="19">
        <f>IFERROR(HLOOKUP(HB$1,'Nakladova matice_2018'!$A$1:$IW$188,108,FALSE),0)</f>
        <v>0</v>
      </c>
      <c r="HC135" s="19">
        <f>IFERROR(HLOOKUP(HC$1,'Nakladova matice_2018'!$A$1:$IW$188,108,FALSE),0)</f>
        <v>0</v>
      </c>
      <c r="HD135" s="19">
        <f>IFERROR(HLOOKUP(HD$1,'Nakladova matice_2018'!$A$1:$IW$188,108,FALSE),0)</f>
        <v>0</v>
      </c>
      <c r="HE135" s="19">
        <f>IFERROR(HLOOKUP(HE$1,'Nakladova matice_2018'!$A$1:$IW$188,108,FALSE),0)</f>
        <v>0</v>
      </c>
      <c r="HF135" s="19">
        <f>IFERROR(HLOOKUP(HF$1,'Nakladova matice_2018'!$A$1:$IW$188,108,FALSE),0)</f>
        <v>0</v>
      </c>
      <c r="HG135" s="19">
        <f>IFERROR(HLOOKUP(HG$1,'Nakladova matice_2018'!$A$1:$IW$188,108,FALSE),0)</f>
        <v>0</v>
      </c>
      <c r="HH135" s="19">
        <f>IFERROR(HLOOKUP(HH$1,'Nakladova matice_2018'!$A$1:$IW$188,108,FALSE),0)</f>
        <v>0</v>
      </c>
      <c r="HI135" s="19">
        <f>IFERROR(HLOOKUP(HI$1,'Nakladova matice_2018'!$A$1:$IW$188,108,FALSE),0)</f>
        <v>0</v>
      </c>
      <c r="HJ135" s="19">
        <f>IFERROR(HLOOKUP(HJ$1,'Nakladova matice_2018'!$A$1:$IW$188,108,FALSE),0)</f>
        <v>0</v>
      </c>
      <c r="HK135" s="19">
        <f>IFERROR(HLOOKUP(HK$1,'Nakladova matice_2018'!$A$1:$IW$188,108,FALSE),0)</f>
        <v>0</v>
      </c>
      <c r="HL135" s="19">
        <f>IFERROR(HLOOKUP(HL$1,'Nakladova matice_2018'!$A$1:$IW$188,108,FALSE),0)</f>
        <v>0</v>
      </c>
      <c r="HM135" s="19">
        <f>IFERROR(HLOOKUP(HM$1,'Nakladova matice_2018'!$A$1:$IW$188,108,FALSE),0)</f>
        <v>0</v>
      </c>
      <c r="HN135" s="19">
        <f>IFERROR(HLOOKUP(HN$1,'Nakladova matice_2018'!$A$1:$IW$188,108,FALSE),0)</f>
        <v>0</v>
      </c>
      <c r="HO135" s="19">
        <f>IFERROR(HLOOKUP(HO$1,'Nakladova matice_2018'!$A$1:$IW$188,108,FALSE),0)</f>
        <v>0</v>
      </c>
      <c r="HP135" s="19">
        <f>IFERROR(HLOOKUP(HP$1,'Nakladova matice_2018'!$A$1:$IW$188,108,FALSE),0)</f>
        <v>0</v>
      </c>
      <c r="HQ135" s="19">
        <f>IFERROR(HLOOKUP(HQ$1,'Nakladova matice_2018'!$A$1:$IW$188,108,FALSE),0)</f>
        <v>0</v>
      </c>
      <c r="HR135" s="19">
        <f>IFERROR(HLOOKUP(HR$1,'Nakladova matice_2018'!$A$1:$IW$188,108,FALSE),0)</f>
        <v>0</v>
      </c>
      <c r="HS135" s="19">
        <f>IFERROR(HLOOKUP(HS$1,'Nakladova matice_2018'!$A$1:$IW$188,108,FALSE),0)</f>
        <v>0</v>
      </c>
      <c r="HT135" s="19">
        <f>IFERROR(HLOOKUP(HT$1,'Nakladova matice_2018'!$A$1:$IW$188,108,FALSE),0)</f>
        <v>0</v>
      </c>
      <c r="HU135" s="19">
        <f>IFERROR(HLOOKUP(HU$1,'Nakladova matice_2018'!$A$1:$IW$188,108,FALSE),0)</f>
        <v>0</v>
      </c>
      <c r="HV135" s="19">
        <f>IFERROR(HLOOKUP(HV$1,'Nakladova matice_2018'!$A$1:$IW$188,108,FALSE),0)</f>
        <v>0</v>
      </c>
      <c r="HW135" s="19">
        <f>IFERROR(HLOOKUP(HW$1,'Nakladova matice_2018'!$A$1:$IW$188,108,FALSE),0)</f>
        <v>0</v>
      </c>
      <c r="HX135" s="19">
        <f>IFERROR(HLOOKUP(HX$1,'Nakladova matice_2018'!$A$1:$IW$188,108,FALSE),0)</f>
        <v>0</v>
      </c>
      <c r="HY135" s="19">
        <f>IFERROR(HLOOKUP(HY$1,'Nakladova matice_2018'!$A$1:$IW$188,108,FALSE),0)</f>
        <v>0</v>
      </c>
      <c r="HZ135" s="19">
        <f>IFERROR(HLOOKUP(HZ$1,'Nakladova matice_2018'!$A$1:$IW$188,108,FALSE),0)</f>
        <v>0</v>
      </c>
      <c r="IA135" s="19">
        <f>IFERROR(HLOOKUP(IA$1,'Nakladova matice_2018'!$A$1:$IW$188,108,FALSE),0)</f>
        <v>0</v>
      </c>
      <c r="IB135" s="19">
        <f>IFERROR(HLOOKUP(IB$1,'Nakladova matice_2018'!$A$1:$IW$188,108,FALSE),0)</f>
        <v>0</v>
      </c>
      <c r="IC135" s="19">
        <f>IFERROR(HLOOKUP(IC$1,'Nakladova matice_2018'!$A$1:$IW$188,108,FALSE),0)</f>
        <v>0</v>
      </c>
      <c r="ID135" s="19">
        <f>IFERROR(HLOOKUP(ID$1,'Nakladova matice_2018'!$A$1:$IW$188,108,FALSE),0)</f>
        <v>0</v>
      </c>
      <c r="IE135" s="19">
        <f>IFERROR(HLOOKUP(IE$1,'Nakladova matice_2018'!$A$1:$IW$188,108,FALSE),0)</f>
        <v>0</v>
      </c>
      <c r="IF135" s="19">
        <f>IFERROR(HLOOKUP(IF$1,'Nakladova matice_2018'!$A$1:$IW$188,108,FALSE),0)</f>
        <v>0</v>
      </c>
      <c r="IG135" s="19">
        <f>IFERROR(HLOOKUP(IG$1,'Nakladova matice_2018'!$A$1:$IW$188,108,FALSE),0)</f>
        <v>0</v>
      </c>
      <c r="IH135" s="19">
        <f>IFERROR(HLOOKUP(IH$1,'Nakladova matice_2018'!$A$1:$IW$188,108,FALSE),0)</f>
        <v>0</v>
      </c>
      <c r="II135" s="19">
        <f>IFERROR(HLOOKUP(II$1,'Nakladova matice_2018'!$A$1:$IW$188,108,FALSE),0)</f>
        <v>0</v>
      </c>
      <c r="IJ135" s="19">
        <f>IFERROR(HLOOKUP(IJ$1,'Nakladova matice_2018'!$A$1:$IW$188,108,FALSE),0)</f>
        <v>0</v>
      </c>
      <c r="IK135" s="19">
        <f>IFERROR(HLOOKUP(IK$1,'Nakladova matice_2018'!$A$1:$IW$188,108,FALSE),0)</f>
        <v>0</v>
      </c>
      <c r="IL135" s="19">
        <f>IFERROR(HLOOKUP(IL$1,'Nakladova matice_2018'!$A$1:$IW$188,108,FALSE),0)</f>
        <v>0</v>
      </c>
      <c r="IM135" s="19">
        <f>IFERROR(HLOOKUP(IM$1,'Nakladova matice_2018'!$A$1:$IW$188,108,FALSE),0)</f>
        <v>0</v>
      </c>
      <c r="IN135" s="19">
        <f>IFERROR(HLOOKUP(IN$1,'Nakladova matice_2018'!$A$1:$IW$188,108,FALSE),0)</f>
        <v>0</v>
      </c>
      <c r="IO135" s="19">
        <f>IFERROR(HLOOKUP(IO$1,'Nakladova matice_2018'!$A$1:$IW$188,108,FALSE),0)</f>
        <v>0</v>
      </c>
      <c r="IP135" s="19">
        <f>IFERROR(HLOOKUP(IP$1,'Nakladova matice_2018'!$A$1:$IW$188,108,FALSE),0)</f>
        <v>0</v>
      </c>
      <c r="IQ135" s="19">
        <f>IFERROR(HLOOKUP(IQ$1,'Nakladova matice_2018'!$A$1:$IW$188,108,FALSE),0)</f>
        <v>0</v>
      </c>
      <c r="IR135" s="19">
        <f>IFERROR(HLOOKUP(IR$1,'Nakladova matice_2018'!$A$1:$IW$188,108,FALSE),0)</f>
        <v>0</v>
      </c>
      <c r="IS135" s="19">
        <f>IFERROR(HLOOKUP(IS$1,'Nakladova matice_2018'!$A$1:$IW$188,108,FALSE),0)</f>
        <v>0</v>
      </c>
      <c r="IT135" s="19">
        <f>IFERROR(HLOOKUP(IT$1,'Nakladova matice_2018'!$A$1:$IW$188,108,FALSE),0)</f>
        <v>0</v>
      </c>
      <c r="IU135" s="19">
        <f>IFERROR(HLOOKUP(IU$1,'Nakladova matice_2018'!$A$1:$IW$188,108,FALSE),0)</f>
        <v>0</v>
      </c>
      <c r="IV135" s="19">
        <f>IFERROR(HLOOKUP(IV$1,'Nakladova matice_2018'!$A$1:$IW$188,108,FALSE),0)</f>
        <v>0</v>
      </c>
      <c r="IW135" s="19">
        <f>IFERROR(HLOOKUP(IW$1,'Nakladova matice_2018'!$A$1:$IW$188,108,FALSE),0)</f>
        <v>0</v>
      </c>
      <c r="IX135" s="19">
        <f>IFERROR(HLOOKUP(IX$1,'Nakladova matice_2018'!$A$1:$IW$188,108,FALSE),0)</f>
        <v>0</v>
      </c>
      <c r="IY135" s="19">
        <f>IFERROR(HLOOKUP(IY$1,'Nakladova matice_2018'!$A$1:$IW$188,108,FALSE),0)</f>
        <v>0</v>
      </c>
      <c r="IZ135" s="19">
        <f>IFERROR(HLOOKUP(IZ$1,'Nakladova matice_2018'!$A$1:$IW$188,108,FALSE),0)</f>
        <v>0</v>
      </c>
      <c r="JA135" s="19">
        <f>IFERROR(HLOOKUP(JA$1,'Nakladova matice_2018'!$A$1:$IW$188,108,FALSE),0)</f>
        <v>0</v>
      </c>
      <c r="JB135" s="19">
        <f>IFERROR(HLOOKUP(JB$1,'Nakladova matice_2018'!$A$1:$IW$188,108,FALSE),0)</f>
        <v>0</v>
      </c>
      <c r="JC135" s="19">
        <f>IFERROR(HLOOKUP(JC$1,'Nakladova matice_2018'!$A$1:$IW$188,108,FALSE),0)</f>
        <v>0</v>
      </c>
      <c r="JD135" s="19">
        <f>IFERROR(HLOOKUP(JD$1,'Nakladova matice_2018'!$A$1:$IW$188,108,FALSE),0)</f>
        <v>0</v>
      </c>
      <c r="JE135" s="19">
        <f>IFERROR(HLOOKUP(JE$1,'Nakladova matice_2018'!$A$1:$IW$188,108,FALSE),0)</f>
        <v>0</v>
      </c>
      <c r="JF135" s="19">
        <f>IFERROR(HLOOKUP(JF$1,'Nakladova matice_2018'!$A$1:$IW$188,108,FALSE),0)</f>
        <v>0</v>
      </c>
      <c r="JG135" s="19">
        <f>IFERROR(HLOOKUP(JG$1,'Nakladova matice_2018'!$A$1:$IW$188,108,FALSE),0)</f>
        <v>0</v>
      </c>
      <c r="JH135" s="19">
        <f>IFERROR(HLOOKUP(JH$1,'Nakladova matice_2018'!$A$1:$IW$188,108,FALSE),0)</f>
        <v>0</v>
      </c>
      <c r="JI135" s="19">
        <f>IFERROR(HLOOKUP(JI$1,'Nakladova matice_2018'!$A$1:$IW$188,108,FALSE),0)</f>
        <v>0</v>
      </c>
      <c r="JJ135" s="19">
        <f>IFERROR(HLOOKUP(JJ$1,'Nakladova matice_2018'!$A$1:$IW$188,108,FALSE),0)</f>
        <v>0</v>
      </c>
      <c r="JK135" s="19">
        <f>IFERROR(HLOOKUP(JK$1,'Nakladova matice_2018'!$A$1:$IW$188,108,FALSE),0)</f>
        <v>0</v>
      </c>
      <c r="JL135" s="19">
        <f>IFERROR(HLOOKUP(JL$1,'Nakladova matice_2018'!$A$1:$IW$188,108,FALSE),0)</f>
        <v>0</v>
      </c>
      <c r="JM135" s="19">
        <f>IFERROR(HLOOKUP(JM$1,'Nakladova matice_2018'!$A$1:$IW$188,108,FALSE),0)</f>
        <v>0</v>
      </c>
      <c r="JN135" s="19">
        <f>IFERROR(HLOOKUP(JN$1,'Nakladova matice_2018'!$A$1:$IW$188,108,FALSE),0)</f>
        <v>0</v>
      </c>
      <c r="JO135" s="19">
        <f>IFERROR(HLOOKUP(JO$1,'Nakladova matice_2018'!$A$1:$IW$188,108,FALSE),0)</f>
        <v>0</v>
      </c>
      <c r="JP135" s="19">
        <f>IFERROR(HLOOKUP(JP$1,'Nakladova matice_2018'!$A$1:$IW$188,108,FALSE),0)</f>
        <v>0</v>
      </c>
      <c r="JQ135" s="19">
        <f>IFERROR(HLOOKUP(JQ$1,'Nakladova matice_2018'!$A$1:$IW$188,108,FALSE),0)</f>
        <v>0</v>
      </c>
      <c r="JR135" s="19">
        <f>IFERROR(HLOOKUP(JR$1,'Nakladova matice_2018'!$A$1:$IW$188,108,FALSE),0)</f>
        <v>0</v>
      </c>
      <c r="JS135" s="19">
        <f>IFERROR(HLOOKUP(JS$1,'Nakladova matice_2018'!$A$1:$IW$188,108,FALSE),0)</f>
        <v>0</v>
      </c>
      <c r="JT135" s="19">
        <f>IFERROR(HLOOKUP(JT$1,'Nakladova matice_2018'!$A$1:$IW$188,108,FALSE),0)</f>
        <v>0</v>
      </c>
      <c r="JU135" s="19">
        <f>IFERROR(HLOOKUP(JU$1,'Nakladova matice_2018'!$A$1:$IW$188,108,FALSE),0)</f>
        <v>0</v>
      </c>
      <c r="JV135" s="19">
        <f>IFERROR(HLOOKUP(JV$1,'Nakladova matice_2018'!$A$1:$IW$188,108,FALSE),0)</f>
        <v>0</v>
      </c>
      <c r="JW135" s="19">
        <f>IFERROR(HLOOKUP(JW$1,'Nakladova matice_2018'!$A$1:$IW$188,108,FALSE),0)</f>
        <v>0</v>
      </c>
      <c r="JX135" s="19">
        <f>IFERROR(HLOOKUP(JX$1,'Nakladova matice_2018'!$A$1:$IW$188,108,FALSE),0)</f>
        <v>0</v>
      </c>
      <c r="JY135" s="19">
        <f>IFERROR(HLOOKUP(JY$1,'Nakladova matice_2018'!$A$1:$IW$188,108,FALSE),0)</f>
        <v>0</v>
      </c>
      <c r="JZ135" s="19">
        <f>IFERROR(HLOOKUP(JZ$1,'Nakladova matice_2018'!$A$1:$IW$188,108,FALSE),0)</f>
        <v>0</v>
      </c>
      <c r="KA135" s="19">
        <f>IFERROR(HLOOKUP(KA$1,'Nakladova matice_2018'!$A$1:$IW$188,108,FALSE),0)</f>
        <v>0</v>
      </c>
      <c r="KB135" s="19">
        <f>IFERROR(HLOOKUP(KB$1,'Nakladova matice_2018'!$A$1:$IW$188,108,FALSE),0)</f>
        <v>0</v>
      </c>
      <c r="KC135" s="19">
        <f>IFERROR(HLOOKUP(KC$1,'Nakladova matice_2018'!$A$1:$IW$188,108,FALSE),0)</f>
        <v>0</v>
      </c>
      <c r="KD135" s="19">
        <f>IFERROR(HLOOKUP(KD$1,'Nakladova matice_2018'!$A$1:$IW$188,108,FALSE),0)</f>
        <v>0</v>
      </c>
      <c r="KE135" s="19">
        <f>IFERROR(HLOOKUP(KE$1,'Nakladova matice_2018'!$A$1:$IW$188,108,FALSE),0)</f>
        <v>0</v>
      </c>
      <c r="KF135" s="19">
        <f>IFERROR(HLOOKUP(KF$1,'Nakladova matice_2018'!$A$1:$IW$188,108,FALSE),0)</f>
        <v>0</v>
      </c>
      <c r="KG135" s="19">
        <f>IFERROR(HLOOKUP(KG$1,'Nakladova matice_2018'!$A$1:$IW$188,108,FALSE),0)</f>
        <v>0</v>
      </c>
      <c r="KH135" s="19">
        <f>IFERROR(HLOOKUP(KH$1,'Nakladova matice_2018'!$A$1:$IW$188,108,FALSE),0)</f>
        <v>0</v>
      </c>
      <c r="KI135" s="19">
        <f>IFERROR(HLOOKUP(KI$1,'Nakladova matice_2018'!$A$1:$IW$188,108,FALSE),0)</f>
        <v>0</v>
      </c>
      <c r="KJ135" s="19">
        <f>IFERROR(HLOOKUP(KJ$1,'Nakladova matice_2018'!$A$1:$IW$188,108,FALSE),0)</f>
        <v>0</v>
      </c>
      <c r="KK135" s="19">
        <f>IFERROR(HLOOKUP(KK$1,'Nakladova matice_2018'!$A$1:$IW$188,108,FALSE),0)</f>
        <v>0</v>
      </c>
      <c r="KL135" s="19">
        <f>IFERROR(HLOOKUP(KL$1,'Nakladova matice_2018'!$A$1:$IW$188,108,FALSE),0)</f>
        <v>0</v>
      </c>
      <c r="KM135" s="19">
        <f>IFERROR(HLOOKUP(KM$1,'Nakladova matice_2018'!$A$1:$IW$188,108,FALSE),0)</f>
        <v>0</v>
      </c>
      <c r="KN135" s="19">
        <f>IFERROR(HLOOKUP(KN$1,'Nakladova matice_2018'!$A$1:$IW$188,108,FALSE),0)</f>
        <v>0</v>
      </c>
      <c r="KO135" s="19">
        <f>IFERROR(HLOOKUP(KO$1,'Nakladova matice_2018'!$A$1:$IW$188,108,FALSE),0)</f>
        <v>0</v>
      </c>
      <c r="KP135" s="19">
        <f>IFERROR(HLOOKUP(KP$1,'Nakladova matice_2018'!$A$1:$IW$188,108,FALSE),0)</f>
        <v>0</v>
      </c>
      <c r="KQ135" s="19">
        <f>IFERROR(HLOOKUP(KQ$1,'Nakladova matice_2018'!$A$1:$IW$188,108,FALSE),0)</f>
        <v>0</v>
      </c>
      <c r="KR135" s="19">
        <f>IFERROR(HLOOKUP(KR$1,'Nakladova matice_2018'!$A$1:$IW$188,108,FALSE),0)</f>
        <v>0</v>
      </c>
      <c r="KS135" s="19">
        <f>IFERROR(HLOOKUP(KS$1,'Nakladova matice_2018'!$A$1:$IW$188,108,FALSE),0)</f>
        <v>0</v>
      </c>
      <c r="KT135" s="19">
        <f>IFERROR(HLOOKUP(KT$1,'Nakladova matice_2018'!$A$1:$IW$188,108,FALSE),0)</f>
        <v>0</v>
      </c>
      <c r="KU135" s="19">
        <f>IFERROR(HLOOKUP(KU$1,'Nakladova matice_2018'!$A$1:$IW$188,108,FALSE),0)</f>
        <v>0</v>
      </c>
      <c r="KV135" s="19">
        <f>IFERROR(HLOOKUP(KV$1,'Nakladova matice_2018'!$A$1:$IW$188,108,FALSE),0)</f>
        <v>0</v>
      </c>
      <c r="KW135" s="19">
        <f>IFERROR(HLOOKUP(KW$1,'Nakladova matice_2018'!$A$1:$IW$188,108,FALSE),0)</f>
        <v>0</v>
      </c>
      <c r="KX135" s="19">
        <f>IFERROR(HLOOKUP(KX$1,'Nakladova matice_2018'!$A$1:$IW$188,108,FALSE),0)</f>
        <v>0</v>
      </c>
      <c r="KY135" s="19">
        <f>IFERROR(HLOOKUP(KY$1,'Nakladova matice_2018'!$A$1:$IW$188,108,FALSE),0)</f>
        <v>0</v>
      </c>
      <c r="KZ135" s="19">
        <f>IFERROR(HLOOKUP(KZ$1,'Nakladova matice_2018'!$A$1:$IW$188,108,FALSE),0)</f>
        <v>0</v>
      </c>
      <c r="LA135" s="19">
        <f>IFERROR(HLOOKUP(LA$1,'Nakladova matice_2018'!$A$1:$IW$188,108,FALSE),0)</f>
        <v>0</v>
      </c>
      <c r="LB135" s="19">
        <f>IFERROR(HLOOKUP(LB$1,'Nakladova matice_2018'!$A$1:$IW$188,108,FALSE),0)</f>
        <v>0</v>
      </c>
      <c r="LC135" s="19">
        <f>IFERROR(HLOOKUP(LC$1,'Nakladova matice_2018'!$A$1:$IW$188,108,FALSE),0)</f>
        <v>0</v>
      </c>
      <c r="LD135" s="19">
        <f>IFERROR(HLOOKUP(LD$1,'Nakladova matice_2018'!$A$1:$IW$188,108,FALSE),0)</f>
        <v>0</v>
      </c>
      <c r="LE135" s="19">
        <f>IFERROR(HLOOKUP(LE$1,'Nakladova matice_2018'!$A$1:$IW$188,108,FALSE),0)</f>
        <v>0</v>
      </c>
      <c r="LF135" s="19">
        <f>IFERROR(HLOOKUP(LF$1,'Nakladova matice_2018'!$A$1:$IW$188,108,FALSE),0)</f>
        <v>0</v>
      </c>
      <c r="LG135" s="19">
        <f>IFERROR(HLOOKUP(LG$1,'Nakladova matice_2018'!$A$1:$IW$188,108,FALSE),0)</f>
        <v>0</v>
      </c>
      <c r="LH135" s="19">
        <f>IFERROR(HLOOKUP(LH$1,'Nakladova matice_2018'!$A$1:$IW$188,108,FALSE),0)</f>
        <v>0</v>
      </c>
      <c r="LI135" s="19">
        <f>IFERROR(HLOOKUP(LI$1,'Nakladova matice_2018'!$A$1:$IW$188,108,FALSE),0)</f>
        <v>0</v>
      </c>
      <c r="LJ135" s="19">
        <f>IFERROR(HLOOKUP(LJ$1,'Nakladova matice_2018'!$A$1:$IW$188,108,FALSE),0)</f>
        <v>0</v>
      </c>
      <c r="LK135" s="19">
        <f>IFERROR(HLOOKUP(LK$1,'Nakladova matice_2018'!$A$1:$IW$188,108,FALSE),0)</f>
        <v>0</v>
      </c>
      <c r="LL135" s="19">
        <f>IFERROR(HLOOKUP(LL$1,'Nakladova matice_2018'!$A$1:$IW$188,108,FALSE),0)</f>
        <v>0</v>
      </c>
      <c r="LM135" s="19">
        <f>IFERROR(HLOOKUP(LM$1,'Nakladova matice_2018'!$A$1:$IW$188,108,FALSE),0)</f>
        <v>0</v>
      </c>
      <c r="LN135" s="19">
        <f>IFERROR(HLOOKUP(LN$1,'Nakladova matice_2018'!$A$1:$IW$188,108,FALSE),0)</f>
        <v>0</v>
      </c>
      <c r="LO135" s="19">
        <f>IFERROR(HLOOKUP(LO$1,'Nakladova matice_2018'!$A$1:$IW$188,108,FALSE),0)</f>
        <v>0</v>
      </c>
      <c r="LP135" s="19">
        <f>IFERROR(HLOOKUP(LP$1,'Nakladova matice_2018'!$A$1:$IW$188,108,FALSE),0)</f>
        <v>0</v>
      </c>
      <c r="LQ135" s="19">
        <f>IFERROR(HLOOKUP(LQ$1,'Nakladova matice_2018'!$A$1:$IW$188,108,FALSE),0)</f>
        <v>0</v>
      </c>
      <c r="LR135" s="19">
        <f>IFERROR(HLOOKUP(LR$1,'Nakladova matice_2018'!$A$1:$IW$188,108,FALSE),0)</f>
        <v>0</v>
      </c>
      <c r="LS135" s="19">
        <f>IFERROR(HLOOKUP(LS$1,'Nakladova matice_2018'!$A$1:$IW$188,108,FALSE),0)</f>
        <v>0</v>
      </c>
      <c r="LT135" s="19">
        <f>IFERROR(HLOOKUP(LT$1,'Nakladova matice_2018'!$A$1:$IW$188,108,FALSE),0)</f>
        <v>0</v>
      </c>
      <c r="LU135" s="19">
        <f>IFERROR(HLOOKUP(LU$1,'Nakladova matice_2018'!$A$1:$IW$188,108,FALSE),0)</f>
        <v>0</v>
      </c>
      <c r="LV135" s="19">
        <f>IFERROR(HLOOKUP(LV$1,'Nakladova matice_2018'!$A$1:$IW$188,108,FALSE),0)</f>
        <v>0</v>
      </c>
      <c r="LW135" s="19">
        <f>IFERROR(HLOOKUP(LW$1,'Nakladova matice_2018'!$A$1:$IW$188,108,FALSE),0)</f>
        <v>0</v>
      </c>
      <c r="LX135" s="19">
        <f>IFERROR(HLOOKUP(LX$1,'Nakladova matice_2018'!$A$1:$IW$188,108,FALSE),0)</f>
        <v>0</v>
      </c>
      <c r="LY135" s="19">
        <f>IFERROR(HLOOKUP(LY$1,'Nakladova matice_2018'!$A$1:$IW$188,108,FALSE),0)</f>
        <v>0</v>
      </c>
      <c r="LZ135" s="19">
        <f>IFERROR(HLOOKUP(LZ$1,'Nakladova matice_2018'!$A$1:$IW$188,108,FALSE),0)</f>
        <v>0</v>
      </c>
      <c r="MA135" s="19">
        <f>IFERROR(HLOOKUP(MA$1,'Nakladova matice_2018'!$A$1:$IW$188,108,FALSE),0)</f>
        <v>0</v>
      </c>
      <c r="MB135" s="19">
        <f>IFERROR(HLOOKUP(MB$1,'Nakladova matice_2018'!$A$1:$IW$188,108,FALSE),0)</f>
        <v>0</v>
      </c>
      <c r="MC135" s="19">
        <f>IFERROR(HLOOKUP(MC$1,'Nakladova matice_2018'!$A$1:$IW$188,108,FALSE),0)</f>
        <v>0</v>
      </c>
      <c r="MD135" s="19">
        <f>IFERROR(HLOOKUP(MD$1,'Nakladova matice_2018'!$A$1:$IW$188,108,FALSE),0)</f>
        <v>0</v>
      </c>
      <c r="ME135" s="19">
        <f>IFERROR(HLOOKUP(ME$1,'Nakladova matice_2018'!$A$1:$IW$188,108,FALSE),0)</f>
        <v>0</v>
      </c>
      <c r="MF135" s="19">
        <f>IFERROR(HLOOKUP(MF$1,'Nakladova matice_2018'!$A$1:$IW$188,108,FALSE),0)</f>
        <v>0</v>
      </c>
      <c r="MG135" s="19">
        <f>IFERROR(HLOOKUP(MG$1,'Nakladova matice_2018'!$A$1:$IW$188,108,FALSE),0)</f>
        <v>0</v>
      </c>
      <c r="MH135" s="19">
        <f>IFERROR(HLOOKUP(MH$1,'Nakladova matice_2018'!$A$1:$IW$188,108,FALSE),0)</f>
        <v>0</v>
      </c>
      <c r="MI135" s="19">
        <f>IFERROR(HLOOKUP(MI$1,'Nakladova matice_2018'!$A$1:$IW$188,108,FALSE),0)</f>
        <v>0</v>
      </c>
      <c r="MJ135" s="19">
        <f>IFERROR(HLOOKUP(MJ$1,'Nakladova matice_2018'!$A$1:$IW$188,108,FALSE),0)</f>
        <v>0</v>
      </c>
      <c r="MK135" s="19">
        <f>IFERROR(HLOOKUP(MK$1,'Nakladova matice_2018'!$A$1:$IW$188,108,FALSE),0)</f>
        <v>2368100</v>
      </c>
      <c r="ML135" s="19">
        <f>IFERROR(HLOOKUP(ML$1,'Nakladova matice_2018'!$A$1:$IW$188,108,FALSE),0)</f>
        <v>0</v>
      </c>
      <c r="MM135" s="19">
        <f>IFERROR(HLOOKUP(MM$1,'Nakladova matice_2018'!$A$1:$IW$188,108,FALSE),0)</f>
        <v>0</v>
      </c>
      <c r="MN135" s="19">
        <f>IFERROR(HLOOKUP(MN$1,'Nakladova matice_2018'!$A$1:$IW$188,108,FALSE),0)</f>
        <v>0</v>
      </c>
      <c r="MO135" s="20">
        <f t="shared" si="86"/>
        <v>2368100</v>
      </c>
      <c r="MP135" s="20">
        <f>MO135-'Nakladova matice_2018'!IX108</f>
        <v>0</v>
      </c>
    </row>
    <row r="136" spans="1:354" x14ac:dyDescent="0.2">
      <c r="A136" s="27">
        <v>527300</v>
      </c>
      <c r="B136" s="21" t="s">
        <v>266</v>
      </c>
      <c r="C136" s="53">
        <v>0</v>
      </c>
      <c r="D136" s="19">
        <f>IFERROR(HLOOKUP(D$1,'Nakladova matice_2018'!$A$1:$IW$188,109,FALSE),0)</f>
        <v>0</v>
      </c>
      <c r="E136" s="19">
        <f>IFERROR(HLOOKUP(E$1,'Nakladova matice_2018'!$A$1:$IW$188,109,FALSE),0)</f>
        <v>0</v>
      </c>
      <c r="F136" s="19">
        <f>IFERROR(HLOOKUP(F$1,'Nakladova matice_2018'!$A$1:$IW$188,109,FALSE),0)</f>
        <v>24890.2</v>
      </c>
      <c r="G136" s="19">
        <f>IFERROR(HLOOKUP(G$1,'Nakladova matice_2018'!$A$1:$IW$188,109,FALSE),0)</f>
        <v>0</v>
      </c>
      <c r="H136" s="19">
        <f>IFERROR(HLOOKUP(H$1,'Nakladova matice_2018'!$A$1:$IW$188,109,FALSE),0)</f>
        <v>0</v>
      </c>
      <c r="I136" s="19">
        <f>IFERROR(HLOOKUP(I$1,'Nakladova matice_2018'!$A$1:$IW$188,109,FALSE),0)</f>
        <v>0</v>
      </c>
      <c r="J136" s="19">
        <f>IFERROR(HLOOKUP(J$1,'Nakladova matice_2018'!$A$1:$IW$188,109,FALSE),0)</f>
        <v>29982.5</v>
      </c>
      <c r="K136" s="19">
        <f>IFERROR(HLOOKUP(K$1,'Nakladova matice_2018'!$A$1:$IW$188,109,FALSE),0)</f>
        <v>0</v>
      </c>
      <c r="L136" s="19">
        <f>IFERROR(HLOOKUP(L$1,'Nakladova matice_2018'!$A$1:$IW$188,109,FALSE),0)</f>
        <v>0</v>
      </c>
      <c r="M136" s="19">
        <f>IFERROR(HLOOKUP(M$1,'Nakladova matice_2018'!$A$1:$IW$188,109,FALSE),0)</f>
        <v>0</v>
      </c>
      <c r="N136" s="19">
        <f>IFERROR(HLOOKUP(N$1,'Nakladova matice_2018'!$A$1:$IW$188,109,FALSE),0)</f>
        <v>0</v>
      </c>
      <c r="O136" s="19">
        <f>IFERROR(HLOOKUP(O$1,'Nakladova matice_2018'!$A$1:$IW$188,109,FALSE),0)</f>
        <v>22107.62</v>
      </c>
      <c r="P136" s="19">
        <f>IFERROR(HLOOKUP(P$1,'Nakladova matice_2018'!$A$1:$IW$188,109,FALSE),0)</f>
        <v>0</v>
      </c>
      <c r="Q136" s="19">
        <f>IFERROR(HLOOKUP(Q$1,'Nakladova matice_2018'!$A$1:$IW$188,109,FALSE),0)</f>
        <v>0</v>
      </c>
      <c r="R136" s="19">
        <f>IFERROR(HLOOKUP(R$1,'Nakladova matice_2018'!$A$1:$IW$188,109,FALSE),0)</f>
        <v>12727.34</v>
      </c>
      <c r="S136" s="19">
        <f>IFERROR(HLOOKUP(S$1,'Nakladova matice_2018'!$A$1:$IW$188,109,FALSE),0)</f>
        <v>58991.46</v>
      </c>
      <c r="T136" s="19">
        <f>IFERROR(HLOOKUP(T$1,'Nakladova matice_2018'!$A$1:$IW$188,109,FALSE),0)</f>
        <v>0</v>
      </c>
      <c r="U136" s="19">
        <f>IFERROR(HLOOKUP(U$1,'Nakladova matice_2018'!$A$1:$IW$188,109,FALSE),0)</f>
        <v>0</v>
      </c>
      <c r="V136" s="19">
        <f>IFERROR(HLOOKUP(V$1,'Nakladova matice_2018'!$A$1:$IW$188,109,FALSE),0)</f>
        <v>0</v>
      </c>
      <c r="W136" s="19">
        <f>IFERROR(HLOOKUP(W$1,'Nakladova matice_2018'!$A$1:$IW$188,109,FALSE),0)</f>
        <v>27463.5</v>
      </c>
      <c r="X136" s="19">
        <f>IFERROR(HLOOKUP(X$1,'Nakladova matice_2018'!$A$1:$IW$188,109,FALSE),0)</f>
        <v>0</v>
      </c>
      <c r="Y136" s="19">
        <f>IFERROR(HLOOKUP(Y$1,'Nakladova matice_2018'!$A$1:$IW$188,109,FALSE),0)</f>
        <v>0</v>
      </c>
      <c r="Z136" s="19">
        <f>IFERROR(HLOOKUP(Z$1,'Nakladova matice_2018'!$A$1:$IW$188,109,FALSE),0)</f>
        <v>65236</v>
      </c>
      <c r="AA136" s="19">
        <f>IFERROR(HLOOKUP(AA$1,'Nakladova matice_2018'!$A$1:$IW$188,109,FALSE),0)</f>
        <v>16337</v>
      </c>
      <c r="AB136" s="19">
        <f>IFERROR(HLOOKUP(AB$1,'Nakladova matice_2018'!$A$1:$IW$188,109,FALSE),0)</f>
        <v>11670</v>
      </c>
      <c r="AC136" s="19">
        <f>IFERROR(HLOOKUP(AC$1,'Nakladova matice_2018'!$A$1:$IW$188,109,FALSE),0)</f>
        <v>14305.2</v>
      </c>
      <c r="AD136" s="19">
        <f>IFERROR(HLOOKUP(AD$1,'Nakladova matice_2018'!$A$1:$IW$188,109,FALSE),0)</f>
        <v>11140.4</v>
      </c>
      <c r="AE136" s="19">
        <f>IFERROR(HLOOKUP(AE$1,'Nakladova matice_2018'!$A$1:$IW$188,109,FALSE),0)</f>
        <v>0</v>
      </c>
      <c r="AF136" s="19">
        <f>IFERROR(HLOOKUP(AF$1,'Nakladova matice_2018'!$A$1:$IW$188,109,FALSE),0)</f>
        <v>0</v>
      </c>
      <c r="AG136" s="19">
        <f>IFERROR(HLOOKUP(AG$1,'Nakladova matice_2018'!$A$1:$IW$188,109,FALSE),0)</f>
        <v>0</v>
      </c>
      <c r="AH136" s="19">
        <f>IFERROR(HLOOKUP(AH$1,'Nakladova matice_2018'!$A$1:$IW$188,109,FALSE),0)</f>
        <v>0</v>
      </c>
      <c r="AI136" s="19">
        <f>IFERROR(HLOOKUP(AI$1,'Nakladova matice_2018'!$A$1:$IW$188,109,FALSE),0)</f>
        <v>0</v>
      </c>
      <c r="AJ136" s="19">
        <f>IFERROR(HLOOKUP(AJ$1,'Nakladova matice_2018'!$A$1:$IW$188,109,FALSE),0)</f>
        <v>0</v>
      </c>
      <c r="AK136" s="19">
        <f>IFERROR(HLOOKUP(AK$1,'Nakladova matice_2018'!$A$1:$IW$188,109,FALSE),0)</f>
        <v>0</v>
      </c>
      <c r="AL136" s="19">
        <f>IFERROR(HLOOKUP(AL$1,'Nakladova matice_2018'!$A$1:$IW$188,109,FALSE),0)</f>
        <v>0</v>
      </c>
      <c r="AM136" s="19">
        <f>IFERROR(HLOOKUP(AM$1,'Nakladova matice_2018'!$A$1:$IW$188,109,FALSE),0)</f>
        <v>0</v>
      </c>
      <c r="AN136" s="19">
        <f>IFERROR(HLOOKUP(AN$1,'Nakladova matice_2018'!$A$1:$IW$188,109,FALSE),0)</f>
        <v>0</v>
      </c>
      <c r="AO136" s="19">
        <f>IFERROR(HLOOKUP(AO$1,'Nakladova matice_2018'!$A$1:$IW$188,109,FALSE),0)</f>
        <v>0</v>
      </c>
      <c r="AP136" s="19">
        <f>IFERROR(HLOOKUP(AP$1,'Nakladova matice_2018'!$A$1:$IW$188,109,FALSE),0)</f>
        <v>8655.43</v>
      </c>
      <c r="AQ136" s="19">
        <f>IFERROR(HLOOKUP(AQ$1,'Nakladova matice_2018'!$A$1:$IW$188,109,FALSE),0)</f>
        <v>2296</v>
      </c>
      <c r="AR136" s="19">
        <f>IFERROR(HLOOKUP(AR$1,'Nakladova matice_2018'!$A$1:$IW$188,109,FALSE),0)</f>
        <v>3269</v>
      </c>
      <c r="AS136" s="19">
        <f>IFERROR(HLOOKUP(AS$1,'Nakladova matice_2018'!$A$1:$IW$188,109,FALSE),0)</f>
        <v>3271</v>
      </c>
      <c r="AT136" s="19">
        <f>IFERROR(HLOOKUP(AT$1,'Nakladova matice_2018'!$A$1:$IW$188,109,FALSE),0)</f>
        <v>12322</v>
      </c>
      <c r="AU136" s="19">
        <f>IFERROR(HLOOKUP(AU$1,'Nakladova matice_2018'!$A$1:$IW$188,109,FALSE),0)</f>
        <v>3830</v>
      </c>
      <c r="AV136" s="19">
        <f>IFERROR(HLOOKUP(AV$1,'Nakladova matice_2018'!$A$1:$IW$188,109,FALSE),0)</f>
        <v>1956</v>
      </c>
      <c r="AW136" s="19">
        <f>IFERROR(HLOOKUP(AW$1,'Nakladova matice_2018'!$A$1:$IW$188,109,FALSE),0)</f>
        <v>535</v>
      </c>
      <c r="AX136" s="19">
        <f>IFERROR(HLOOKUP(AX$1,'Nakladova matice_2018'!$A$1:$IW$188,109,FALSE),0)</f>
        <v>1479.4</v>
      </c>
      <c r="AY136" s="19">
        <f>IFERROR(HLOOKUP(AY$1,'Nakladova matice_2018'!$A$1:$IW$188,109,FALSE),0)</f>
        <v>1584</v>
      </c>
      <c r="AZ136" s="19">
        <f>IFERROR(HLOOKUP(AZ$1,'Nakladova matice_2018'!$A$1:$IW$188,109,FALSE),0)</f>
        <v>0</v>
      </c>
      <c r="BA136" s="19">
        <f>IFERROR(HLOOKUP(BA$1,'Nakladova matice_2018'!$A$1:$IW$188,109,FALSE),0)</f>
        <v>27737.38</v>
      </c>
      <c r="BB136" s="19">
        <f>IFERROR(HLOOKUP(BB$1,'Nakladova matice_2018'!$A$1:$IW$188,109,FALSE),0)</f>
        <v>0</v>
      </c>
      <c r="BC136" s="19">
        <f>IFERROR(HLOOKUP(BC$1,'Nakladova matice_2018'!$A$1:$IW$188,109,FALSE),0)</f>
        <v>0</v>
      </c>
      <c r="BD136" s="19">
        <f>IFERROR(HLOOKUP(BD$1,'Nakladova matice_2018'!$A$1:$IW$188,109,FALSE),0)</f>
        <v>23067.7</v>
      </c>
      <c r="BE136" s="19">
        <f>IFERROR(HLOOKUP(BE$1,'Nakladova matice_2018'!$A$1:$IW$188,109,FALSE),0)</f>
        <v>0</v>
      </c>
      <c r="BF136" s="19">
        <f>IFERROR(HLOOKUP(BF$1,'Nakladova matice_2018'!$A$1:$IW$188,109,FALSE),0)</f>
        <v>0</v>
      </c>
      <c r="BG136" s="19">
        <f>IFERROR(HLOOKUP(BG$1,'Nakladova matice_2018'!$A$1:$IW$188,109,FALSE),0)</f>
        <v>0</v>
      </c>
      <c r="BH136" s="19">
        <f>IFERROR(HLOOKUP(BH$1,'Nakladova matice_2018'!$A$1:$IW$188,109,FALSE),0)</f>
        <v>0</v>
      </c>
      <c r="BI136" s="19">
        <f>IFERROR(HLOOKUP(BI$1,'Nakladova matice_2018'!$A$1:$IW$188,109,FALSE),0)</f>
        <v>22908.48</v>
      </c>
      <c r="BJ136" s="19">
        <f>IFERROR(HLOOKUP(BJ$1,'Nakladova matice_2018'!$A$1:$IW$188,109,FALSE),0)</f>
        <v>0</v>
      </c>
      <c r="BK136" s="19">
        <f>IFERROR(HLOOKUP(BK$1,'Nakladova matice_2018'!$A$1:$IW$188,109,FALSE),0)</f>
        <v>0</v>
      </c>
      <c r="BL136" s="19">
        <f>IFERROR(HLOOKUP(BL$1,'Nakladova matice_2018'!$A$1:$IW$188,109,FALSE),0)</f>
        <v>0</v>
      </c>
      <c r="BM136" s="19">
        <f>IFERROR(HLOOKUP(BM$1,'Nakladova matice_2018'!$A$1:$IW$188,109,FALSE),0)</f>
        <v>24368</v>
      </c>
      <c r="BN136" s="19">
        <f>IFERROR(HLOOKUP(BN$1,'Nakladova matice_2018'!$A$1:$IW$188,109,FALSE),0)</f>
        <v>0</v>
      </c>
      <c r="BO136" s="19">
        <f>IFERROR(HLOOKUP(BO$1,'Nakladova matice_2018'!$A$1:$IW$188,109,FALSE),0)</f>
        <v>0</v>
      </c>
      <c r="BP136" s="19">
        <f>IFERROR(HLOOKUP(BP$1,'Nakladova matice_2018'!$A$1:$IW$188,109,FALSE),0)</f>
        <v>0</v>
      </c>
      <c r="BQ136" s="19">
        <f>IFERROR(HLOOKUP(BQ$1,'Nakladova matice_2018'!$A$1:$IW$188,109,FALSE),0)</f>
        <v>13421</v>
      </c>
      <c r="BR136" s="19">
        <f>IFERROR(HLOOKUP(BR$1,'Nakladova matice_2018'!$A$1:$IW$188,109,FALSE),0)</f>
        <v>0</v>
      </c>
      <c r="BS136" s="19">
        <f>IFERROR(HLOOKUP(BS$1,'Nakladova matice_2018'!$A$1:$IW$188,109,FALSE),0)</f>
        <v>0</v>
      </c>
      <c r="BT136" s="19">
        <f>IFERROR(HLOOKUP(BT$1,'Nakladova matice_2018'!$A$1:$IW$188,109,FALSE),0)</f>
        <v>227682.19</v>
      </c>
      <c r="BU136" s="19">
        <f>IFERROR(HLOOKUP(BU$1,'Nakladova matice_2018'!$A$1:$IW$188,109,FALSE),0)</f>
        <v>0</v>
      </c>
      <c r="BV136" s="19">
        <f>IFERROR(HLOOKUP(BV$1,'Nakladova matice_2018'!$A$1:$IW$188,109,FALSE),0)</f>
        <v>27783.42</v>
      </c>
      <c r="BW136" s="19">
        <f>IFERROR(HLOOKUP(BW$1,'Nakladova matice_2018'!$A$1:$IW$188,109,FALSE),0)</f>
        <v>0</v>
      </c>
      <c r="BX136" s="19">
        <f>IFERROR(HLOOKUP(BX$1,'Nakladova matice_2018'!$A$1:$IW$188,109,FALSE),0)</f>
        <v>14422</v>
      </c>
      <c r="BY136" s="19">
        <f>IFERROR(HLOOKUP(BY$1,'Nakladova matice_2018'!$A$1:$IW$188,109,FALSE),0)</f>
        <v>2636</v>
      </c>
      <c r="BZ136" s="19">
        <f>IFERROR(HLOOKUP(BZ$1,'Nakladova matice_2018'!$A$1:$IW$188,109,FALSE),0)</f>
        <v>0</v>
      </c>
      <c r="CA136" s="19">
        <f>IFERROR(HLOOKUP(CA$1,'Nakladova matice_2018'!$A$1:$IW$188,109,FALSE),0)</f>
        <v>0</v>
      </c>
      <c r="CB136" s="19">
        <f>IFERROR(HLOOKUP(CB$1,'Nakladova matice_2018'!$A$1:$IW$188,109,FALSE),0)</f>
        <v>0</v>
      </c>
      <c r="CC136" s="19">
        <f>IFERROR(HLOOKUP(CC$1,'Nakladova matice_2018'!$A$1:$IW$188,109,FALSE),0)</f>
        <v>322</v>
      </c>
      <c r="CD136" s="19">
        <f>IFERROR(HLOOKUP(CD$1,'Nakladova matice_2018'!$A$1:$IW$188,109,FALSE),0)</f>
        <v>476</v>
      </c>
      <c r="CE136" s="19">
        <f>IFERROR(HLOOKUP(CE$1,'Nakladova matice_2018'!$A$1:$IW$188,109,FALSE),0)</f>
        <v>417</v>
      </c>
      <c r="CF136" s="19">
        <f>IFERROR(HLOOKUP(CF$1,'Nakladova matice_2018'!$A$1:$IW$188,109,FALSE),0)</f>
        <v>264</v>
      </c>
      <c r="CG136" s="19">
        <f>IFERROR(HLOOKUP(CG$1,'Nakladova matice_2018'!$A$1:$IW$188,109,FALSE),0)</f>
        <v>377</v>
      </c>
      <c r="CH136" s="19">
        <f>IFERROR(HLOOKUP(CH$1,'Nakladova matice_2018'!$A$1:$IW$188,109,FALSE),0)</f>
        <v>177</v>
      </c>
      <c r="CI136" s="19">
        <f>IFERROR(HLOOKUP(CI$1,'Nakladova matice_2018'!$A$1:$IW$188,109,FALSE),0)</f>
        <v>497</v>
      </c>
      <c r="CJ136" s="19">
        <f>IFERROR(HLOOKUP(CJ$1,'Nakladova matice_2018'!$A$1:$IW$188,109,FALSE),0)</f>
        <v>316</v>
      </c>
      <c r="CK136" s="19">
        <f>IFERROR(HLOOKUP(CK$1,'Nakladova matice_2018'!$A$1:$IW$188,109,FALSE),0)</f>
        <v>324</v>
      </c>
      <c r="CL136" s="19">
        <f>IFERROR(HLOOKUP(CL$1,'Nakladova matice_2018'!$A$1:$IW$188,109,FALSE),0)</f>
        <v>251</v>
      </c>
      <c r="CM136" s="19">
        <f>IFERROR(HLOOKUP(CM$1,'Nakladova matice_2018'!$A$1:$IW$188,109,FALSE),0)</f>
        <v>241</v>
      </c>
      <c r="CN136" s="19">
        <f>IFERROR(HLOOKUP(CN$1,'Nakladova matice_2018'!$A$1:$IW$188,109,FALSE),0)</f>
        <v>89091</v>
      </c>
      <c r="CO136" s="19">
        <f>IFERROR(HLOOKUP(CO$1,'Nakladova matice_2018'!$A$1:$IW$188,109,FALSE),0)</f>
        <v>681</v>
      </c>
      <c r="CP136" s="19">
        <f>IFERROR(HLOOKUP(CP$1,'Nakladova matice_2018'!$A$1:$IW$188,109,FALSE),0)</f>
        <v>0</v>
      </c>
      <c r="CQ136" s="19">
        <f>IFERROR(HLOOKUP(CQ$1,'Nakladova matice_2018'!$A$1:$IW$188,109,FALSE),0)</f>
        <v>0</v>
      </c>
      <c r="CR136" s="19">
        <f>IFERROR(HLOOKUP(CR$1,'Nakladova matice_2018'!$A$1:$IW$188,109,FALSE),0)</f>
        <v>310</v>
      </c>
      <c r="CS136" s="19">
        <f>IFERROR(HLOOKUP(CS$1,'Nakladova matice_2018'!$A$1:$IW$188,109,FALSE),0)</f>
        <v>0</v>
      </c>
      <c r="CT136" s="19">
        <f>IFERROR(HLOOKUP(CT$1,'Nakladova matice_2018'!$A$1:$IW$188,109,FALSE),0)</f>
        <v>24953.599999999999</v>
      </c>
      <c r="CU136" s="19">
        <f>IFERROR(HLOOKUP(CU$1,'Nakladova matice_2018'!$A$1:$IW$188,109,FALSE),0)</f>
        <v>10933.7</v>
      </c>
      <c r="CV136" s="19">
        <f>IFERROR(HLOOKUP(CV$1,'Nakladova matice_2018'!$A$1:$IW$188,109,FALSE),0)</f>
        <v>27560</v>
      </c>
      <c r="CW136" s="19">
        <f>IFERROR(HLOOKUP(CW$1,'Nakladova matice_2018'!$A$1:$IW$188,109,FALSE),0)</f>
        <v>0</v>
      </c>
      <c r="CX136" s="19">
        <f>IFERROR(HLOOKUP(CX$1,'Nakladova matice_2018'!$A$1:$IW$188,109,FALSE),0)</f>
        <v>0</v>
      </c>
      <c r="CY136" s="19">
        <f>IFERROR(HLOOKUP(CY$1,'Nakladova matice_2018'!$A$1:$IW$188,109,FALSE),0)</f>
        <v>0</v>
      </c>
      <c r="CZ136" s="19">
        <f>IFERROR(HLOOKUP(CZ$1,'Nakladova matice_2018'!$A$1:$IW$188,109,FALSE),0)</f>
        <v>0</v>
      </c>
      <c r="DA136" s="19">
        <f>IFERROR(HLOOKUP(DA$1,'Nakladova matice_2018'!$A$1:$IW$188,109,FALSE),0)</f>
        <v>6875</v>
      </c>
      <c r="DB136" s="19">
        <f>IFERROR(HLOOKUP(DB$1,'Nakladova matice_2018'!$A$1:$IW$188,109,FALSE),0)</f>
        <v>31978</v>
      </c>
      <c r="DC136" s="19">
        <f>IFERROR(HLOOKUP(DC$1,'Nakladova matice_2018'!$A$1:$IW$188,109,FALSE),0)</f>
        <v>0</v>
      </c>
      <c r="DD136" s="19">
        <f>IFERROR(HLOOKUP(DD$1,'Nakladova matice_2018'!$A$1:$IW$188,109,FALSE),0)</f>
        <v>0</v>
      </c>
      <c r="DE136" s="19">
        <f>IFERROR(HLOOKUP(DE$1,'Nakladova matice_2018'!$A$1:$IW$188,109,FALSE),0)</f>
        <v>0</v>
      </c>
      <c r="DF136" s="19">
        <f>IFERROR(HLOOKUP(DF$1,'Nakladova matice_2018'!$A$1:$IW$188,109,FALSE),0)</f>
        <v>0</v>
      </c>
      <c r="DG136" s="19">
        <f>IFERROR(HLOOKUP(DG$1,'Nakladova matice_2018'!$A$1:$IW$188,109,FALSE),0)</f>
        <v>27389</v>
      </c>
      <c r="DH136" s="19">
        <f>IFERROR(HLOOKUP(DH$1,'Nakladova matice_2018'!$A$1:$IW$188,109,FALSE),0)</f>
        <v>0</v>
      </c>
      <c r="DI136" s="19">
        <f>IFERROR(HLOOKUP(DI$1,'Nakladova matice_2018'!$A$1:$IW$188,109,FALSE),0)</f>
        <v>0</v>
      </c>
      <c r="DJ136" s="19">
        <f>IFERROR(HLOOKUP(DJ$1,'Nakladova matice_2018'!$A$1:$IW$188,109,FALSE),0)</f>
        <v>13327</v>
      </c>
      <c r="DK136" s="19">
        <f>IFERROR(HLOOKUP(DK$1,'Nakladova matice_2018'!$A$1:$IW$188,109,FALSE),0)</f>
        <v>4895</v>
      </c>
      <c r="DL136" s="19">
        <f>IFERROR(HLOOKUP(DL$1,'Nakladova matice_2018'!$A$1:$IW$188,109,FALSE),0)</f>
        <v>10952</v>
      </c>
      <c r="DM136" s="19">
        <f>IFERROR(HLOOKUP(DM$1,'Nakladova matice_2018'!$A$1:$IW$188,109,FALSE),0)</f>
        <v>14335</v>
      </c>
      <c r="DN136" s="19">
        <f>IFERROR(HLOOKUP(DN$1,'Nakladova matice_2018'!$A$1:$IW$188,109,FALSE),0)</f>
        <v>12849</v>
      </c>
      <c r="DO136" s="19">
        <f>IFERROR(HLOOKUP(DO$1,'Nakladova matice_2018'!$A$1:$IW$188,109,FALSE),0)</f>
        <v>0</v>
      </c>
      <c r="DP136" s="19">
        <f>IFERROR(HLOOKUP(DP$1,'Nakladova matice_2018'!$A$1:$IW$188,109,FALSE),0)</f>
        <v>29262</v>
      </c>
      <c r="DQ136" s="19">
        <f>IFERROR(HLOOKUP(DQ$1,'Nakladova matice_2018'!$A$1:$IW$188,109,FALSE),0)</f>
        <v>34219</v>
      </c>
      <c r="DR136" s="19">
        <f>IFERROR(HLOOKUP(DR$1,'Nakladova matice_2018'!$A$1:$IW$188,109,FALSE),0)</f>
        <v>28143</v>
      </c>
      <c r="DS136" s="19">
        <f>IFERROR(HLOOKUP(DS$1,'Nakladova matice_2018'!$A$1:$IW$188,109,FALSE),0)</f>
        <v>6210</v>
      </c>
      <c r="DT136" s="19">
        <f>IFERROR(HLOOKUP(DT$1,'Nakladova matice_2018'!$A$1:$IW$188,109,FALSE),0)</f>
        <v>0</v>
      </c>
      <c r="DU136" s="19">
        <f>IFERROR(HLOOKUP(DU$1,'Nakladova matice_2018'!$A$1:$IW$188,109,FALSE),0)</f>
        <v>15399</v>
      </c>
      <c r="DV136" s="19">
        <f>IFERROR(HLOOKUP(DV$1,'Nakladova matice_2018'!$A$1:$IW$188,109,FALSE),0)</f>
        <v>9389</v>
      </c>
      <c r="DW136" s="19">
        <f>IFERROR(HLOOKUP(DW$1,'Nakladova matice_2018'!$A$1:$IW$188,109,FALSE),0)</f>
        <v>9749</v>
      </c>
      <c r="DX136" s="19">
        <f>IFERROR(HLOOKUP(DX$1,'Nakladova matice_2018'!$A$1:$IW$188,109,FALSE),0)</f>
        <v>5734</v>
      </c>
      <c r="DY136" s="19">
        <f>IFERROR(HLOOKUP(DY$1,'Nakladova matice_2018'!$A$1:$IW$188,109,FALSE),0)</f>
        <v>14377</v>
      </c>
      <c r="DZ136" s="19">
        <f>IFERROR(HLOOKUP(DZ$1,'Nakladova matice_2018'!$A$1:$IW$188,109,FALSE),0)</f>
        <v>12962</v>
      </c>
      <c r="EA136" s="19">
        <f>IFERROR(HLOOKUP(EA$1,'Nakladova matice_2018'!$A$1:$IW$188,109,FALSE),0)</f>
        <v>12210</v>
      </c>
      <c r="EB136" s="19">
        <f>IFERROR(HLOOKUP(EB$1,'Nakladova matice_2018'!$A$1:$IW$188,109,FALSE),0)</f>
        <v>7302</v>
      </c>
      <c r="EC136" s="19">
        <f>IFERROR(HLOOKUP(EC$1,'Nakladova matice_2018'!$A$1:$IW$188,109,FALSE),0)</f>
        <v>8591</v>
      </c>
      <c r="ED136" s="19">
        <f>IFERROR(HLOOKUP(ED$1,'Nakladova matice_2018'!$A$1:$IW$188,109,FALSE),0)</f>
        <v>4557</v>
      </c>
      <c r="EE136" s="19">
        <f>IFERROR(HLOOKUP(EE$1,'Nakladova matice_2018'!$A$1:$IW$188,109,FALSE),0)</f>
        <v>7702</v>
      </c>
      <c r="EF136" s="19">
        <f>IFERROR(HLOOKUP(EF$1,'Nakladova matice_2018'!$A$1:$IW$188,109,FALSE),0)</f>
        <v>0</v>
      </c>
      <c r="EG136" s="19">
        <f>IFERROR(HLOOKUP(EG$1,'Nakladova matice_2018'!$A$1:$IW$188,109,FALSE),0)</f>
        <v>3344</v>
      </c>
      <c r="EH136" s="19">
        <f>IFERROR(HLOOKUP(EH$1,'Nakladova matice_2018'!$A$1:$IW$188,109,FALSE),0)</f>
        <v>4374</v>
      </c>
      <c r="EI136" s="19">
        <f>IFERROR(HLOOKUP(EI$1,'Nakladova matice_2018'!$A$1:$IW$188,109,FALSE),0)</f>
        <v>4331</v>
      </c>
      <c r="EJ136" s="19">
        <f>IFERROR(HLOOKUP(EJ$1,'Nakladova matice_2018'!$A$1:$IW$188,109,FALSE),0)</f>
        <v>3759</v>
      </c>
      <c r="EK136" s="19">
        <f>IFERROR(HLOOKUP(EK$1,'Nakladova matice_2018'!$A$1:$IW$188,109,FALSE),0)</f>
        <v>25797</v>
      </c>
      <c r="EL136" s="19">
        <f>IFERROR(HLOOKUP(EL$1,'Nakladova matice_2018'!$A$1:$IW$188,109,FALSE),0)</f>
        <v>0</v>
      </c>
      <c r="EM136" s="19">
        <f>IFERROR(HLOOKUP(EM$1,'Nakladova matice_2018'!$A$1:$IW$188,109,FALSE),0)</f>
        <v>0</v>
      </c>
      <c r="EN136" s="19">
        <f>IFERROR(HLOOKUP(EN$1,'Nakladova matice_2018'!$A$1:$IW$188,109,FALSE),0)</f>
        <v>0</v>
      </c>
      <c r="EO136" s="19">
        <f>IFERROR(HLOOKUP(EO$1,'Nakladova matice_2018'!$A$1:$IW$188,109,FALSE),0)</f>
        <v>26717</v>
      </c>
      <c r="EP136" s="19">
        <f>IFERROR(HLOOKUP(EP$1,'Nakladova matice_2018'!$A$1:$IW$188,109,FALSE),0)</f>
        <v>2358</v>
      </c>
      <c r="EQ136" s="19">
        <f>IFERROR(HLOOKUP(EQ$1,'Nakladova matice_2018'!$A$1:$IW$188,109,FALSE),0)</f>
        <v>1103</v>
      </c>
      <c r="ER136" s="19">
        <f>IFERROR(HLOOKUP(ER$1,'Nakladova matice_2018'!$A$1:$IW$188,109,FALSE),0)</f>
        <v>1816</v>
      </c>
      <c r="ES136" s="19">
        <f>IFERROR(HLOOKUP(ES$1,'Nakladova matice_2018'!$A$1:$IW$188,109,FALSE),0)</f>
        <v>18659</v>
      </c>
      <c r="ET136" s="19">
        <f>IFERROR(HLOOKUP(ET$1,'Nakladova matice_2018'!$A$1:$IW$188,109,FALSE),0)</f>
        <v>0</v>
      </c>
      <c r="EU136" s="19">
        <f>IFERROR(HLOOKUP(EU$1,'Nakladova matice_2018'!$A$1:$IW$188,109,FALSE),0)</f>
        <v>0</v>
      </c>
      <c r="EV136" s="19">
        <f>IFERROR(HLOOKUP(EV$1,'Nakladova matice_2018'!$A$1:$IW$188,109,FALSE),0)</f>
        <v>0</v>
      </c>
      <c r="EW136" s="19">
        <f>IFERROR(HLOOKUP(EW$1,'Nakladova matice_2018'!$A$1:$IW$188,109,FALSE),0)</f>
        <v>14281</v>
      </c>
      <c r="EX136" s="19">
        <f>IFERROR(HLOOKUP(EX$1,'Nakladova matice_2018'!$A$1:$IW$188,109,FALSE),0)</f>
        <v>0</v>
      </c>
      <c r="EY136" s="19">
        <f>IFERROR(HLOOKUP(EY$1,'Nakladova matice_2018'!$A$1:$IW$188,109,FALSE),0)</f>
        <v>0</v>
      </c>
      <c r="EZ136" s="19">
        <f>IFERROR(HLOOKUP(EZ$1,'Nakladova matice_2018'!$A$1:$IW$188,109,FALSE),0)</f>
        <v>12436</v>
      </c>
      <c r="FA136" s="19">
        <f>IFERROR(HLOOKUP(FA$1,'Nakladova matice_2018'!$A$1:$IW$188,109,FALSE),0)</f>
        <v>0</v>
      </c>
      <c r="FB136" s="19">
        <f>IFERROR(HLOOKUP(FB$1,'Nakladova matice_2018'!$A$1:$IW$188,109,FALSE),0)</f>
        <v>13221.9</v>
      </c>
      <c r="FC136" s="19">
        <f>IFERROR(HLOOKUP(FC$1,'Nakladova matice_2018'!$A$1:$IW$188,109,FALSE),0)</f>
        <v>16720</v>
      </c>
      <c r="FD136" s="19">
        <f>IFERROR(HLOOKUP(FD$1,'Nakladova matice_2018'!$A$1:$IW$188,109,FALSE),0)</f>
        <v>0</v>
      </c>
      <c r="FE136" s="19">
        <f>IFERROR(HLOOKUP(FE$1,'Nakladova matice_2018'!$A$1:$IW$188,109,FALSE),0)</f>
        <v>8254</v>
      </c>
      <c r="FF136" s="19">
        <f>IFERROR(HLOOKUP(FF$1,'Nakladova matice_2018'!$A$1:$IW$188,109,FALSE),0)</f>
        <v>4596</v>
      </c>
      <c r="FG136" s="19">
        <f>IFERROR(HLOOKUP(FG$1,'Nakladova matice_2018'!$A$1:$IW$188,109,FALSE),0)</f>
        <v>0</v>
      </c>
      <c r="FH136" s="19">
        <f>IFERROR(HLOOKUP(FH$1,'Nakladova matice_2018'!$A$1:$IW$188,109,FALSE),0)</f>
        <v>0</v>
      </c>
      <c r="FI136" s="19">
        <f>IFERROR(HLOOKUP(FI$1,'Nakladova matice_2018'!$A$1:$IW$188,109,FALSE),0)</f>
        <v>21110</v>
      </c>
      <c r="FJ136" s="19">
        <f>IFERROR(HLOOKUP(FJ$1,'Nakladova matice_2018'!$A$1:$IW$188,109,FALSE),0)</f>
        <v>6002.3</v>
      </c>
      <c r="FK136" s="19">
        <f>IFERROR(HLOOKUP(FK$1,'Nakladova matice_2018'!$A$1:$IW$188,109,FALSE),0)</f>
        <v>969</v>
      </c>
      <c r="FL136" s="19">
        <f>IFERROR(HLOOKUP(FL$1,'Nakladova matice_2018'!$A$1:$IW$188,109,FALSE),0)</f>
        <v>3016.2</v>
      </c>
      <c r="FM136" s="19">
        <f>IFERROR(HLOOKUP(FM$1,'Nakladova matice_2018'!$A$1:$IW$188,109,FALSE),0)</f>
        <v>0</v>
      </c>
      <c r="FN136" s="19">
        <f>IFERROR(HLOOKUP(FN$1,'Nakladova matice_2018'!$A$1:$IW$188,109,FALSE),0)</f>
        <v>12962</v>
      </c>
      <c r="FO136" s="19">
        <f>IFERROR(HLOOKUP(FO$1,'Nakladova matice_2018'!$A$1:$IW$188,109,FALSE),0)</f>
        <v>23891.8</v>
      </c>
      <c r="FP136" s="19">
        <f>IFERROR(HLOOKUP(FP$1,'Nakladova matice_2018'!$A$1:$IW$188,109,FALSE),0)</f>
        <v>0</v>
      </c>
      <c r="FQ136" s="19">
        <f>IFERROR(HLOOKUP(FQ$1,'Nakladova matice_2018'!$A$1:$IW$188,109,FALSE),0)</f>
        <v>28377</v>
      </c>
      <c r="FR136" s="19">
        <f>IFERROR(HLOOKUP(FR$1,'Nakladova matice_2018'!$A$1:$IW$188,109,FALSE),0)</f>
        <v>0</v>
      </c>
      <c r="FS136" s="19">
        <f>IFERROR(HLOOKUP(FS$1,'Nakladova matice_2018'!$A$1:$IW$188,109,FALSE),0)</f>
        <v>49144</v>
      </c>
      <c r="FT136" s="19">
        <f>IFERROR(HLOOKUP(FT$1,'Nakladova matice_2018'!$A$1:$IW$188,109,FALSE),0)</f>
        <v>44694</v>
      </c>
      <c r="FU136" s="19">
        <f>IFERROR(HLOOKUP(FU$1,'Nakladova matice_2018'!$A$1:$IW$188,109,FALSE),0)</f>
        <v>4411</v>
      </c>
      <c r="FV136" s="19">
        <f>IFERROR(HLOOKUP(FV$1,'Nakladova matice_2018'!$A$1:$IW$188,109,FALSE),0)</f>
        <v>9332</v>
      </c>
      <c r="FW136" s="19">
        <f>IFERROR(HLOOKUP(FW$1,'Nakladova matice_2018'!$A$1:$IW$188,109,FALSE),0)</f>
        <v>32247</v>
      </c>
      <c r="FX136" s="19">
        <f>IFERROR(HLOOKUP(FX$1,'Nakladova matice_2018'!$A$1:$IW$188,109,FALSE),0)</f>
        <v>67821.460000000006</v>
      </c>
      <c r="FY136" s="19">
        <f>IFERROR(HLOOKUP(FY$1,'Nakladova matice_2018'!$A$1:$IW$188,109,FALSE),0)</f>
        <v>82588</v>
      </c>
      <c r="FZ136" s="19">
        <f>IFERROR(HLOOKUP(FZ$1,'Nakladova matice_2018'!$A$1:$IW$188,109,FALSE),0)</f>
        <v>0</v>
      </c>
      <c r="GA136" s="19">
        <f>IFERROR(HLOOKUP(GA$1,'Nakladova matice_2018'!$A$1:$IW$188,109,FALSE),0)</f>
        <v>218814.85</v>
      </c>
      <c r="GB136" s="19">
        <f>IFERROR(HLOOKUP(GB$1,'Nakladova matice_2018'!$A$1:$IW$188,109,FALSE),0)</f>
        <v>47320.02</v>
      </c>
      <c r="GC136" s="19">
        <f>IFERROR(HLOOKUP(GC$1,'Nakladova matice_2018'!$A$1:$IW$188,109,FALSE),0)</f>
        <v>27888.66</v>
      </c>
      <c r="GD136" s="19">
        <f>IFERROR(HLOOKUP(GD$1,'Nakladova matice_2018'!$A$1:$IW$188,109,FALSE),0)</f>
        <v>18126</v>
      </c>
      <c r="GE136" s="19">
        <f>IFERROR(HLOOKUP(GE$1,'Nakladova matice_2018'!$A$1:$IW$188,109,FALSE),0)</f>
        <v>0</v>
      </c>
      <c r="GF136" s="19">
        <f>IFERROR(HLOOKUP(GF$1,'Nakladova matice_2018'!$A$1:$IW$188,109,FALSE),0)</f>
        <v>0</v>
      </c>
      <c r="GG136" s="19">
        <f>IFERROR(HLOOKUP(GG$1,'Nakladova matice_2018'!$A$1:$IW$188,109,FALSE),0)</f>
        <v>0</v>
      </c>
      <c r="GH136" s="19">
        <f>IFERROR(HLOOKUP(GH$1,'Nakladova matice_2018'!$A$1:$IW$188,109,FALSE),0)</f>
        <v>0</v>
      </c>
      <c r="GI136" s="19">
        <f>IFERROR(HLOOKUP(GI$1,'Nakladova matice_2018'!$A$1:$IW$188,109,FALSE),0)</f>
        <v>16707</v>
      </c>
      <c r="GJ136" s="19">
        <f>IFERROR(HLOOKUP(GJ$1,'Nakladova matice_2018'!$A$1:$IW$188,109,FALSE),0)</f>
        <v>17328</v>
      </c>
      <c r="GK136" s="19">
        <f>IFERROR(HLOOKUP(GK$1,'Nakladova matice_2018'!$A$1:$IW$188,109,FALSE),0)</f>
        <v>20965.689999999999</v>
      </c>
      <c r="GL136" s="19">
        <f>IFERROR(HLOOKUP(GL$1,'Nakladova matice_2018'!$A$1:$IW$188,109,FALSE),0)</f>
        <v>0</v>
      </c>
      <c r="GM136" s="19">
        <f>IFERROR(HLOOKUP(GM$1,'Nakladova matice_2018'!$A$1:$IW$188,109,FALSE),0)</f>
        <v>14940</v>
      </c>
      <c r="GN136" s="19">
        <f>IFERROR(HLOOKUP(GN$1,'Nakladova matice_2018'!$A$1:$IW$188,109,FALSE),0)</f>
        <v>3640</v>
      </c>
      <c r="GO136" s="19">
        <f>IFERROR(HLOOKUP(GO$1,'Nakladova matice_2018'!$A$1:$IW$188,109,FALSE),0)</f>
        <v>1046</v>
      </c>
      <c r="GP136" s="19">
        <f>IFERROR(HLOOKUP(GP$1,'Nakladova matice_2018'!$A$1:$IW$188,109,FALSE),0)</f>
        <v>203.31</v>
      </c>
      <c r="GQ136" s="19">
        <f>IFERROR(HLOOKUP(GQ$1,'Nakladova matice_2018'!$A$1:$IW$188,109,FALSE),0)</f>
        <v>13881</v>
      </c>
      <c r="GR136" s="19">
        <f>IFERROR(HLOOKUP(GR$1,'Nakladova matice_2018'!$A$1:$IW$188,109,FALSE),0)</f>
        <v>24</v>
      </c>
      <c r="GS136" s="19">
        <f>IFERROR(HLOOKUP(GS$1,'Nakladova matice_2018'!$A$1:$IW$188,109,FALSE),0)</f>
        <v>0</v>
      </c>
      <c r="GT136" s="19">
        <f>IFERROR(HLOOKUP(GT$1,'Nakladova matice_2018'!$A$1:$IW$188,109,FALSE),0)</f>
        <v>483</v>
      </c>
      <c r="GU136" s="19">
        <f>IFERROR(HLOOKUP(GU$1,'Nakladova matice_2018'!$A$1:$IW$188,109,FALSE),0)</f>
        <v>6510</v>
      </c>
      <c r="GV136" s="19">
        <f>IFERROR(HLOOKUP(GV$1,'Nakladova matice_2018'!$A$1:$IW$188,109,FALSE),0)</f>
        <v>2437</v>
      </c>
      <c r="GW136" s="19">
        <f>IFERROR(HLOOKUP(GW$1,'Nakladova matice_2018'!$A$1:$IW$188,109,FALSE),0)</f>
        <v>573.65</v>
      </c>
      <c r="GX136" s="19">
        <f>IFERROR(HLOOKUP(GX$1,'Nakladova matice_2018'!$A$1:$IW$188,109,FALSE),0)</f>
        <v>0</v>
      </c>
      <c r="GY136" s="19">
        <f>IFERROR(HLOOKUP(GY$1,'Nakladova matice_2018'!$A$1:$IW$188,109,FALSE),0)</f>
        <v>0</v>
      </c>
      <c r="GZ136" s="19">
        <f>IFERROR(HLOOKUP(GZ$1,'Nakladova matice_2018'!$A$1:$IW$188,109,FALSE),0)</f>
        <v>5827</v>
      </c>
      <c r="HA136" s="19">
        <f>IFERROR(HLOOKUP(HA$1,'Nakladova matice_2018'!$A$1:$IW$188,109,FALSE),0)</f>
        <v>26165</v>
      </c>
      <c r="HB136" s="19">
        <f>IFERROR(HLOOKUP(HB$1,'Nakladova matice_2018'!$A$1:$IW$188,109,FALSE),0)</f>
        <v>7600</v>
      </c>
      <c r="HC136" s="19">
        <f>IFERROR(HLOOKUP(HC$1,'Nakladova matice_2018'!$A$1:$IW$188,109,FALSE),0)</f>
        <v>20347.78</v>
      </c>
      <c r="HD136" s="19">
        <f>IFERROR(HLOOKUP(HD$1,'Nakladova matice_2018'!$A$1:$IW$188,109,FALSE),0)</f>
        <v>17094</v>
      </c>
      <c r="HE136" s="19">
        <f>IFERROR(HLOOKUP(HE$1,'Nakladova matice_2018'!$A$1:$IW$188,109,FALSE),0)</f>
        <v>30912.85</v>
      </c>
      <c r="HF136" s="19">
        <f>IFERROR(HLOOKUP(HF$1,'Nakladova matice_2018'!$A$1:$IW$188,109,FALSE),0)</f>
        <v>33445.61</v>
      </c>
      <c r="HG136" s="19">
        <f>IFERROR(HLOOKUP(HG$1,'Nakladova matice_2018'!$A$1:$IW$188,109,FALSE),0)</f>
        <v>4056</v>
      </c>
      <c r="HH136" s="19">
        <f>IFERROR(HLOOKUP(HH$1,'Nakladova matice_2018'!$A$1:$IW$188,109,FALSE),0)</f>
        <v>22109</v>
      </c>
      <c r="HI136" s="19">
        <f>IFERROR(HLOOKUP(HI$1,'Nakladova matice_2018'!$A$1:$IW$188,109,FALSE),0)</f>
        <v>0</v>
      </c>
      <c r="HJ136" s="19">
        <f>IFERROR(HLOOKUP(HJ$1,'Nakladova matice_2018'!$A$1:$IW$188,109,FALSE),0)</f>
        <v>37193</v>
      </c>
      <c r="HK136" s="19">
        <f>IFERROR(HLOOKUP(HK$1,'Nakladova matice_2018'!$A$1:$IW$188,109,FALSE),0)</f>
        <v>1788</v>
      </c>
      <c r="HL136" s="19">
        <f>IFERROR(HLOOKUP(HL$1,'Nakladova matice_2018'!$A$1:$IW$188,109,FALSE),0)</f>
        <v>0</v>
      </c>
      <c r="HM136" s="19">
        <f>IFERROR(HLOOKUP(HM$1,'Nakladova matice_2018'!$A$1:$IW$188,109,FALSE),0)</f>
        <v>0</v>
      </c>
      <c r="HN136" s="19">
        <f>IFERROR(HLOOKUP(HN$1,'Nakladova matice_2018'!$A$1:$IW$188,109,FALSE),0)</f>
        <v>0</v>
      </c>
      <c r="HO136" s="19">
        <f>IFERROR(HLOOKUP(HO$1,'Nakladova matice_2018'!$A$1:$IW$188,109,FALSE),0)</f>
        <v>0</v>
      </c>
      <c r="HP136" s="19">
        <f>IFERROR(HLOOKUP(HP$1,'Nakladova matice_2018'!$A$1:$IW$188,109,FALSE),0)</f>
        <v>1366</v>
      </c>
      <c r="HQ136" s="19">
        <f>IFERROR(HLOOKUP(HQ$1,'Nakladova matice_2018'!$A$1:$IW$188,109,FALSE),0)</f>
        <v>0</v>
      </c>
      <c r="HR136" s="19">
        <f>IFERROR(HLOOKUP(HR$1,'Nakladova matice_2018'!$A$1:$IW$188,109,FALSE),0)</f>
        <v>0</v>
      </c>
      <c r="HS136" s="19">
        <f>IFERROR(HLOOKUP(HS$1,'Nakladova matice_2018'!$A$1:$IW$188,109,FALSE),0)</f>
        <v>0</v>
      </c>
      <c r="HT136" s="19">
        <f>IFERROR(HLOOKUP(HT$1,'Nakladova matice_2018'!$A$1:$IW$188,109,FALSE),0)</f>
        <v>18373.169999999998</v>
      </c>
      <c r="HU136" s="19">
        <f>IFERROR(HLOOKUP(HU$1,'Nakladova matice_2018'!$A$1:$IW$188,109,FALSE),0)</f>
        <v>24269.31</v>
      </c>
      <c r="HV136" s="19">
        <f>IFERROR(HLOOKUP(HV$1,'Nakladova matice_2018'!$A$1:$IW$188,109,FALSE),0)</f>
        <v>13239.63</v>
      </c>
      <c r="HW136" s="19">
        <f>IFERROR(HLOOKUP(HW$1,'Nakladova matice_2018'!$A$1:$IW$188,109,FALSE),0)</f>
        <v>51663.54</v>
      </c>
      <c r="HX136" s="19">
        <f>IFERROR(HLOOKUP(HX$1,'Nakladova matice_2018'!$A$1:$IW$188,109,FALSE),0)</f>
        <v>11963.52</v>
      </c>
      <c r="HY136" s="19">
        <f>IFERROR(HLOOKUP(HY$1,'Nakladova matice_2018'!$A$1:$IW$188,109,FALSE),0)</f>
        <v>21131.17</v>
      </c>
      <c r="HZ136" s="19">
        <f>IFERROR(HLOOKUP(HZ$1,'Nakladova matice_2018'!$A$1:$IW$188,109,FALSE),0)</f>
        <v>0</v>
      </c>
      <c r="IA136" s="19">
        <f>IFERROR(HLOOKUP(IA$1,'Nakladova matice_2018'!$A$1:$IW$188,109,FALSE),0)</f>
        <v>9949.2000000000007</v>
      </c>
      <c r="IB136" s="19">
        <f>IFERROR(HLOOKUP(IB$1,'Nakladova matice_2018'!$A$1:$IW$188,109,FALSE),0)</f>
        <v>18270.939999999999</v>
      </c>
      <c r="IC136" s="19">
        <f>IFERROR(HLOOKUP(IC$1,'Nakladova matice_2018'!$A$1:$IW$188,109,FALSE),0)</f>
        <v>3856.22</v>
      </c>
      <c r="ID136" s="19">
        <f>IFERROR(HLOOKUP(ID$1,'Nakladova matice_2018'!$A$1:$IW$188,109,FALSE),0)</f>
        <v>60023.28</v>
      </c>
      <c r="IE136" s="19">
        <f>IFERROR(HLOOKUP(IE$1,'Nakladova matice_2018'!$A$1:$IW$188,109,FALSE),0)</f>
        <v>0</v>
      </c>
      <c r="IF136" s="19">
        <f>IFERROR(HLOOKUP(IF$1,'Nakladova matice_2018'!$A$1:$IW$188,109,FALSE),0)</f>
        <v>7501.1</v>
      </c>
      <c r="IG136" s="19">
        <f>IFERROR(HLOOKUP(IG$1,'Nakladova matice_2018'!$A$1:$IW$188,109,FALSE),0)</f>
        <v>6061.54</v>
      </c>
      <c r="IH136" s="19">
        <f>IFERROR(HLOOKUP(IH$1,'Nakladova matice_2018'!$A$1:$IW$188,109,FALSE),0)</f>
        <v>0</v>
      </c>
      <c r="II136" s="19">
        <f>IFERROR(HLOOKUP(II$1,'Nakladova matice_2018'!$A$1:$IW$188,109,FALSE),0)</f>
        <v>5743</v>
      </c>
      <c r="IJ136" s="19">
        <f>IFERROR(HLOOKUP(IJ$1,'Nakladova matice_2018'!$A$1:$IW$188,109,FALSE),0)</f>
        <v>0</v>
      </c>
      <c r="IK136" s="19">
        <f>IFERROR(HLOOKUP(IK$1,'Nakladova matice_2018'!$A$1:$IW$188,109,FALSE),0)</f>
        <v>5427</v>
      </c>
      <c r="IL136" s="19">
        <f>IFERROR(HLOOKUP(IL$1,'Nakladova matice_2018'!$A$1:$IW$188,109,FALSE),0)</f>
        <v>121186.03</v>
      </c>
      <c r="IM136" s="19">
        <f>IFERROR(HLOOKUP(IM$1,'Nakladova matice_2018'!$A$1:$IW$188,109,FALSE),0)</f>
        <v>17360</v>
      </c>
      <c r="IN136" s="19">
        <f>IFERROR(HLOOKUP(IN$1,'Nakladova matice_2018'!$A$1:$IW$188,109,FALSE),0)</f>
        <v>6872</v>
      </c>
      <c r="IO136" s="19">
        <f>IFERROR(HLOOKUP(IO$1,'Nakladova matice_2018'!$A$1:$IW$188,109,FALSE),0)</f>
        <v>6272</v>
      </c>
      <c r="IP136" s="19">
        <f>IFERROR(HLOOKUP(IP$1,'Nakladova matice_2018'!$A$1:$IW$188,109,FALSE),0)</f>
        <v>8705</v>
      </c>
      <c r="IQ136" s="19">
        <f>IFERROR(HLOOKUP(IQ$1,'Nakladova matice_2018'!$A$1:$IW$188,109,FALSE),0)</f>
        <v>14400.72</v>
      </c>
      <c r="IR136" s="19">
        <f>IFERROR(HLOOKUP(IR$1,'Nakladova matice_2018'!$A$1:$IW$188,109,FALSE),0)</f>
        <v>39470</v>
      </c>
      <c r="IS136" s="19">
        <f>IFERROR(HLOOKUP(IS$1,'Nakladova matice_2018'!$A$1:$IW$188,109,FALSE),0)</f>
        <v>4630</v>
      </c>
      <c r="IT136" s="19">
        <f>IFERROR(HLOOKUP(IT$1,'Nakladova matice_2018'!$A$1:$IW$188,109,FALSE),0)</f>
        <v>0</v>
      </c>
      <c r="IU136" s="19">
        <f>IFERROR(HLOOKUP(IU$1,'Nakladova matice_2018'!$A$1:$IW$188,109,FALSE),0)</f>
        <v>0</v>
      </c>
      <c r="IV136" s="19">
        <f>IFERROR(HLOOKUP(IV$1,'Nakladova matice_2018'!$A$1:$IW$188,109,FALSE),0)</f>
        <v>5278</v>
      </c>
      <c r="IW136" s="19">
        <f>IFERROR(HLOOKUP(IW$1,'Nakladova matice_2018'!$A$1:$IW$188,109,FALSE),0)</f>
        <v>1167</v>
      </c>
      <c r="IX136" s="19">
        <f>IFERROR(HLOOKUP(IX$1,'Nakladova matice_2018'!$A$1:$IW$188,109,FALSE),0)</f>
        <v>4219</v>
      </c>
      <c r="IY136" s="19">
        <f>IFERROR(HLOOKUP(IY$1,'Nakladova matice_2018'!$A$1:$IW$188,109,FALSE),0)</f>
        <v>19763</v>
      </c>
      <c r="IZ136" s="19">
        <f>IFERROR(HLOOKUP(IZ$1,'Nakladova matice_2018'!$A$1:$IW$188,109,FALSE),0)</f>
        <v>6292</v>
      </c>
      <c r="JA136" s="19">
        <f>IFERROR(HLOOKUP(JA$1,'Nakladova matice_2018'!$A$1:$IW$188,109,FALSE),0)</f>
        <v>9872</v>
      </c>
      <c r="JB136" s="19">
        <f>IFERROR(HLOOKUP(JB$1,'Nakladova matice_2018'!$A$1:$IW$188,109,FALSE),0)</f>
        <v>4212</v>
      </c>
      <c r="JC136" s="19">
        <f>IFERROR(HLOOKUP(JC$1,'Nakladova matice_2018'!$A$1:$IW$188,109,FALSE),0)</f>
        <v>3566.24</v>
      </c>
      <c r="JD136" s="19">
        <f>IFERROR(HLOOKUP(JD$1,'Nakladova matice_2018'!$A$1:$IW$188,109,FALSE),0)</f>
        <v>0</v>
      </c>
      <c r="JE136" s="19">
        <f>IFERROR(HLOOKUP(JE$1,'Nakladova matice_2018'!$A$1:$IW$188,109,FALSE),0)</f>
        <v>0</v>
      </c>
      <c r="JF136" s="19">
        <f>IFERROR(HLOOKUP(JF$1,'Nakladova matice_2018'!$A$1:$IW$188,109,FALSE),0)</f>
        <v>0</v>
      </c>
      <c r="JG136" s="19">
        <f>IFERROR(HLOOKUP(JG$1,'Nakladova matice_2018'!$A$1:$IW$188,109,FALSE),0)</f>
        <v>41007</v>
      </c>
      <c r="JH136" s="19">
        <f>IFERROR(HLOOKUP(JH$1,'Nakladova matice_2018'!$A$1:$IW$188,109,FALSE),0)</f>
        <v>171</v>
      </c>
      <c r="JI136" s="19">
        <f>IFERROR(HLOOKUP(JI$1,'Nakladova matice_2018'!$A$1:$IW$188,109,FALSE),0)</f>
        <v>4457</v>
      </c>
      <c r="JJ136" s="19">
        <f>IFERROR(HLOOKUP(JJ$1,'Nakladova matice_2018'!$A$1:$IW$188,109,FALSE),0)</f>
        <v>1035</v>
      </c>
      <c r="JK136" s="19">
        <f>IFERROR(HLOOKUP(JK$1,'Nakladova matice_2018'!$A$1:$IW$188,109,FALSE),0)</f>
        <v>12439</v>
      </c>
      <c r="JL136" s="19">
        <f>IFERROR(HLOOKUP(JL$1,'Nakladova matice_2018'!$A$1:$IW$188,109,FALSE),0)</f>
        <v>4691</v>
      </c>
      <c r="JM136" s="19">
        <f>IFERROR(HLOOKUP(JM$1,'Nakladova matice_2018'!$A$1:$IW$188,109,FALSE),0)</f>
        <v>9279</v>
      </c>
      <c r="JN136" s="19">
        <f>IFERROR(HLOOKUP(JN$1,'Nakladova matice_2018'!$A$1:$IW$188,109,FALSE),0)</f>
        <v>0</v>
      </c>
      <c r="JO136" s="19">
        <f>IFERROR(HLOOKUP(JO$1,'Nakladova matice_2018'!$A$1:$IW$188,109,FALSE),0)</f>
        <v>0</v>
      </c>
      <c r="JP136" s="19">
        <f>IFERROR(HLOOKUP(JP$1,'Nakladova matice_2018'!$A$1:$IW$188,109,FALSE),0)</f>
        <v>0</v>
      </c>
      <c r="JQ136" s="19">
        <f>IFERROR(HLOOKUP(JQ$1,'Nakladova matice_2018'!$A$1:$IW$188,109,FALSE),0)</f>
        <v>0</v>
      </c>
      <c r="JR136" s="19">
        <f>IFERROR(HLOOKUP(JR$1,'Nakladova matice_2018'!$A$1:$IW$188,109,FALSE),0)</f>
        <v>17006</v>
      </c>
      <c r="JS136" s="19">
        <f>IFERROR(HLOOKUP(JS$1,'Nakladova matice_2018'!$A$1:$IW$188,109,FALSE),0)</f>
        <v>0</v>
      </c>
      <c r="JT136" s="19">
        <f>IFERROR(HLOOKUP(JT$1,'Nakladova matice_2018'!$A$1:$IW$188,109,FALSE),0)</f>
        <v>2869</v>
      </c>
      <c r="JU136" s="19">
        <f>IFERROR(HLOOKUP(JU$1,'Nakladova matice_2018'!$A$1:$IW$188,109,FALSE),0)</f>
        <v>2259</v>
      </c>
      <c r="JV136" s="19">
        <f>IFERROR(HLOOKUP(JV$1,'Nakladova matice_2018'!$A$1:$IW$188,109,FALSE),0)</f>
        <v>13269</v>
      </c>
      <c r="JW136" s="19">
        <f>IFERROR(HLOOKUP(JW$1,'Nakladova matice_2018'!$A$1:$IW$188,109,FALSE),0)</f>
        <v>287</v>
      </c>
      <c r="JX136" s="19">
        <f>IFERROR(HLOOKUP(JX$1,'Nakladova matice_2018'!$A$1:$IW$188,109,FALSE),0)</f>
        <v>1176</v>
      </c>
      <c r="JY136" s="19">
        <f>IFERROR(HLOOKUP(JY$1,'Nakladova matice_2018'!$A$1:$IW$188,109,FALSE),0)</f>
        <v>16793.5</v>
      </c>
      <c r="JZ136" s="19">
        <f>IFERROR(HLOOKUP(JZ$1,'Nakladova matice_2018'!$A$1:$IW$188,109,FALSE),0)</f>
        <v>13425.5</v>
      </c>
      <c r="KA136" s="19">
        <f>IFERROR(HLOOKUP(KA$1,'Nakladova matice_2018'!$A$1:$IW$188,109,FALSE),0)</f>
        <v>4068</v>
      </c>
      <c r="KB136" s="19">
        <f>IFERROR(HLOOKUP(KB$1,'Nakladova matice_2018'!$A$1:$IW$188,109,FALSE),0)</f>
        <v>0</v>
      </c>
      <c r="KC136" s="19">
        <f>IFERROR(HLOOKUP(KC$1,'Nakladova matice_2018'!$A$1:$IW$188,109,FALSE),0)</f>
        <v>17589</v>
      </c>
      <c r="KD136" s="19">
        <f>IFERROR(HLOOKUP(KD$1,'Nakladova matice_2018'!$A$1:$IW$188,109,FALSE),0)</f>
        <v>7011</v>
      </c>
      <c r="KE136" s="19">
        <f>IFERROR(HLOOKUP(KE$1,'Nakladova matice_2018'!$A$1:$IW$188,109,FALSE),0)</f>
        <v>0</v>
      </c>
      <c r="KF136" s="19">
        <f>IFERROR(HLOOKUP(KF$1,'Nakladova matice_2018'!$A$1:$IW$188,109,FALSE),0)</f>
        <v>0</v>
      </c>
      <c r="KG136" s="19">
        <f>IFERROR(HLOOKUP(KG$1,'Nakladova matice_2018'!$A$1:$IW$188,109,FALSE),0)</f>
        <v>0</v>
      </c>
      <c r="KH136" s="19">
        <f>IFERROR(HLOOKUP(KH$1,'Nakladova matice_2018'!$A$1:$IW$188,109,FALSE),0)</f>
        <v>0</v>
      </c>
      <c r="KI136" s="19">
        <f>IFERROR(HLOOKUP(KI$1,'Nakladova matice_2018'!$A$1:$IW$188,109,FALSE),0)</f>
        <v>0</v>
      </c>
      <c r="KJ136" s="19">
        <f>IFERROR(HLOOKUP(KJ$1,'Nakladova matice_2018'!$A$1:$IW$188,109,FALSE),0)</f>
        <v>6048</v>
      </c>
      <c r="KK136" s="19">
        <f>IFERROR(HLOOKUP(KK$1,'Nakladova matice_2018'!$A$1:$IW$188,109,FALSE),0)</f>
        <v>1035</v>
      </c>
      <c r="KL136" s="19">
        <f>IFERROR(HLOOKUP(KL$1,'Nakladova matice_2018'!$A$1:$IW$188,109,FALSE),0)</f>
        <v>7901</v>
      </c>
      <c r="KM136" s="19">
        <f>IFERROR(HLOOKUP(KM$1,'Nakladova matice_2018'!$A$1:$IW$188,109,FALSE),0)</f>
        <v>8140</v>
      </c>
      <c r="KN136" s="19">
        <f>IFERROR(HLOOKUP(KN$1,'Nakladova matice_2018'!$A$1:$IW$188,109,FALSE),0)</f>
        <v>1112</v>
      </c>
      <c r="KO136" s="19">
        <f>IFERROR(HLOOKUP(KO$1,'Nakladova matice_2018'!$A$1:$IW$188,109,FALSE),0)</f>
        <v>0</v>
      </c>
      <c r="KP136" s="19">
        <f>IFERROR(HLOOKUP(KP$1,'Nakladova matice_2018'!$A$1:$IW$188,109,FALSE),0)</f>
        <v>2294</v>
      </c>
      <c r="KQ136" s="19">
        <f>IFERROR(HLOOKUP(KQ$1,'Nakladova matice_2018'!$A$1:$IW$188,109,FALSE),0)</f>
        <v>4454</v>
      </c>
      <c r="KR136" s="19">
        <f>IFERROR(HLOOKUP(KR$1,'Nakladova matice_2018'!$A$1:$IW$188,109,FALSE),0)</f>
        <v>26758</v>
      </c>
      <c r="KS136" s="19">
        <f>IFERROR(HLOOKUP(KS$1,'Nakladova matice_2018'!$A$1:$IW$188,109,FALSE),0)</f>
        <v>1224</v>
      </c>
      <c r="KT136" s="19">
        <f>IFERROR(HLOOKUP(KT$1,'Nakladova matice_2018'!$A$1:$IW$188,109,FALSE),0)</f>
        <v>0</v>
      </c>
      <c r="KU136" s="19">
        <f>IFERROR(HLOOKUP(KU$1,'Nakladova matice_2018'!$A$1:$IW$188,109,FALSE),0)</f>
        <v>17228.5</v>
      </c>
      <c r="KV136" s="19">
        <f>IFERROR(HLOOKUP(KV$1,'Nakladova matice_2018'!$A$1:$IW$188,109,FALSE),0)</f>
        <v>0</v>
      </c>
      <c r="KW136" s="19">
        <f>IFERROR(HLOOKUP(KW$1,'Nakladova matice_2018'!$A$1:$IW$188,109,FALSE),0)</f>
        <v>13040.48</v>
      </c>
      <c r="KX136" s="19">
        <f>IFERROR(HLOOKUP(KX$1,'Nakladova matice_2018'!$A$1:$IW$188,109,FALSE),0)</f>
        <v>4149</v>
      </c>
      <c r="KY136" s="19">
        <f>IFERROR(HLOOKUP(KY$1,'Nakladova matice_2018'!$A$1:$IW$188,109,FALSE),0)</f>
        <v>0</v>
      </c>
      <c r="KZ136" s="19">
        <f>IFERROR(HLOOKUP(KZ$1,'Nakladova matice_2018'!$A$1:$IW$188,109,FALSE),0)</f>
        <v>85966.52</v>
      </c>
      <c r="LA136" s="19">
        <f>IFERROR(HLOOKUP(LA$1,'Nakladova matice_2018'!$A$1:$IW$188,109,FALSE),0)</f>
        <v>0</v>
      </c>
      <c r="LB136" s="19">
        <f>IFERROR(HLOOKUP(LB$1,'Nakladova matice_2018'!$A$1:$IW$188,109,FALSE),0)</f>
        <v>12061</v>
      </c>
      <c r="LC136" s="19">
        <f>IFERROR(HLOOKUP(LC$1,'Nakladova matice_2018'!$A$1:$IW$188,109,FALSE),0)</f>
        <v>4354</v>
      </c>
      <c r="LD136" s="19">
        <f>IFERROR(HLOOKUP(LD$1,'Nakladova matice_2018'!$A$1:$IW$188,109,FALSE),0)</f>
        <v>10769</v>
      </c>
      <c r="LE136" s="19">
        <f>IFERROR(HLOOKUP(LE$1,'Nakladova matice_2018'!$A$1:$IW$188,109,FALSE),0)</f>
        <v>8367</v>
      </c>
      <c r="LF136" s="19">
        <f>IFERROR(HLOOKUP(LF$1,'Nakladova matice_2018'!$A$1:$IW$188,109,FALSE),0)</f>
        <v>5786</v>
      </c>
      <c r="LG136" s="19">
        <f>IFERROR(HLOOKUP(LG$1,'Nakladova matice_2018'!$A$1:$IW$188,109,FALSE),0)</f>
        <v>5014</v>
      </c>
      <c r="LH136" s="19">
        <f>IFERROR(HLOOKUP(LH$1,'Nakladova matice_2018'!$A$1:$IW$188,109,FALSE),0)</f>
        <v>1774</v>
      </c>
      <c r="LI136" s="19">
        <f>IFERROR(HLOOKUP(LI$1,'Nakladova matice_2018'!$A$1:$IW$188,109,FALSE),0)</f>
        <v>832</v>
      </c>
      <c r="LJ136" s="19">
        <f>IFERROR(HLOOKUP(LJ$1,'Nakladova matice_2018'!$A$1:$IW$188,109,FALSE),0)</f>
        <v>0</v>
      </c>
      <c r="LK136" s="19">
        <f>IFERROR(HLOOKUP(LK$1,'Nakladova matice_2018'!$A$1:$IW$188,109,FALSE),0)</f>
        <v>0</v>
      </c>
      <c r="LL136" s="19">
        <f>IFERROR(HLOOKUP(LL$1,'Nakladova matice_2018'!$A$1:$IW$188,109,FALSE),0)</f>
        <v>882</v>
      </c>
      <c r="LM136" s="19">
        <f>IFERROR(HLOOKUP(LM$1,'Nakladova matice_2018'!$A$1:$IW$188,109,FALSE),0)</f>
        <v>9761.56</v>
      </c>
      <c r="LN136" s="19">
        <f>IFERROR(HLOOKUP(LN$1,'Nakladova matice_2018'!$A$1:$IW$188,109,FALSE),0)</f>
        <v>0</v>
      </c>
      <c r="LO136" s="19">
        <f>IFERROR(HLOOKUP(LO$1,'Nakladova matice_2018'!$A$1:$IW$188,109,FALSE),0)</f>
        <v>9917</v>
      </c>
      <c r="LP136" s="19">
        <f>IFERROR(HLOOKUP(LP$1,'Nakladova matice_2018'!$A$1:$IW$188,109,FALSE),0)</f>
        <v>0</v>
      </c>
      <c r="LQ136" s="19">
        <f>IFERROR(HLOOKUP(LQ$1,'Nakladova matice_2018'!$A$1:$IW$188,109,FALSE),0)</f>
        <v>0</v>
      </c>
      <c r="LR136" s="19">
        <f>IFERROR(HLOOKUP(LR$1,'Nakladova matice_2018'!$A$1:$IW$188,109,FALSE),0)</f>
        <v>0</v>
      </c>
      <c r="LS136" s="19">
        <f>IFERROR(HLOOKUP(LS$1,'Nakladova matice_2018'!$A$1:$IW$188,109,FALSE),0)</f>
        <v>14429</v>
      </c>
      <c r="LT136" s="19">
        <f>IFERROR(HLOOKUP(LT$1,'Nakladova matice_2018'!$A$1:$IW$188,109,FALSE),0)</f>
        <v>25242.799999999999</v>
      </c>
      <c r="LU136" s="19">
        <f>IFERROR(HLOOKUP(LU$1,'Nakladova matice_2018'!$A$1:$IW$188,109,FALSE),0)</f>
        <v>0</v>
      </c>
      <c r="LV136" s="19">
        <f>IFERROR(HLOOKUP(LV$1,'Nakladova matice_2018'!$A$1:$IW$188,109,FALSE),0)</f>
        <v>0</v>
      </c>
      <c r="LW136" s="19">
        <f>IFERROR(HLOOKUP(LW$1,'Nakladova matice_2018'!$A$1:$IW$188,109,FALSE),0)</f>
        <v>0</v>
      </c>
      <c r="LX136" s="19">
        <f>IFERROR(HLOOKUP(LX$1,'Nakladova matice_2018'!$A$1:$IW$188,109,FALSE),0)</f>
        <v>442</v>
      </c>
      <c r="LY136" s="19">
        <f>IFERROR(HLOOKUP(LY$1,'Nakladova matice_2018'!$A$1:$IW$188,109,FALSE),0)</f>
        <v>0</v>
      </c>
      <c r="LZ136" s="19">
        <f>IFERROR(HLOOKUP(LZ$1,'Nakladova matice_2018'!$A$1:$IW$188,109,FALSE),0)</f>
        <v>5327</v>
      </c>
      <c r="MA136" s="19">
        <f>IFERROR(HLOOKUP(MA$1,'Nakladova matice_2018'!$A$1:$IW$188,109,FALSE),0)</f>
        <v>4878.28</v>
      </c>
      <c r="MB136" s="19">
        <f>IFERROR(HLOOKUP(MB$1,'Nakladova matice_2018'!$A$1:$IW$188,109,FALSE),0)</f>
        <v>0</v>
      </c>
      <c r="MC136" s="19">
        <f>IFERROR(HLOOKUP(MC$1,'Nakladova matice_2018'!$A$1:$IW$188,109,FALSE),0)</f>
        <v>0</v>
      </c>
      <c r="MD136" s="19">
        <f>IFERROR(HLOOKUP(MD$1,'Nakladova matice_2018'!$A$1:$IW$188,109,FALSE),0)</f>
        <v>0</v>
      </c>
      <c r="ME136" s="19">
        <f>IFERROR(HLOOKUP(ME$1,'Nakladova matice_2018'!$A$1:$IW$188,109,FALSE),0)</f>
        <v>8702</v>
      </c>
      <c r="MF136" s="19">
        <f>IFERROR(HLOOKUP(MF$1,'Nakladova matice_2018'!$A$1:$IW$188,109,FALSE),0)</f>
        <v>15270</v>
      </c>
      <c r="MG136" s="19">
        <f>IFERROR(HLOOKUP(MG$1,'Nakladova matice_2018'!$A$1:$IW$188,109,FALSE),0)</f>
        <v>0</v>
      </c>
      <c r="MH136" s="19">
        <f>IFERROR(HLOOKUP(MH$1,'Nakladova matice_2018'!$A$1:$IW$188,109,FALSE),0)</f>
        <v>0</v>
      </c>
      <c r="MI136" s="19">
        <f>IFERROR(HLOOKUP(MI$1,'Nakladova matice_2018'!$A$1:$IW$188,109,FALSE),0)</f>
        <v>0</v>
      </c>
      <c r="MJ136" s="19">
        <f>IFERROR(HLOOKUP(MJ$1,'Nakladova matice_2018'!$A$1:$IW$188,109,FALSE),0)</f>
        <v>0</v>
      </c>
      <c r="MK136" s="19">
        <f>IFERROR(HLOOKUP(MK$1,'Nakladova matice_2018'!$A$1:$IW$188,109,FALSE),0)</f>
        <v>71</v>
      </c>
      <c r="ML136" s="19">
        <f>IFERROR(HLOOKUP(ML$1,'Nakladova matice_2018'!$A$1:$IW$188,109,FALSE),0)</f>
        <v>0</v>
      </c>
      <c r="MM136" s="19">
        <f>IFERROR(HLOOKUP(MM$1,'Nakladova matice_2018'!$A$1:$IW$188,109,FALSE),0)</f>
        <v>8479</v>
      </c>
      <c r="MN136" s="19">
        <f>IFERROR(HLOOKUP(MN$1,'Nakladova matice_2018'!$A$1:$IW$188,109,FALSE),0)</f>
        <v>0</v>
      </c>
      <c r="MO136" s="20">
        <f t="shared" si="86"/>
        <v>3402076.3499999996</v>
      </c>
      <c r="MP136" s="20">
        <f>MO136-'Nakladova matice_2018'!IX109</f>
        <v>0</v>
      </c>
    </row>
    <row r="137" spans="1:354" x14ac:dyDescent="0.2">
      <c r="A137" s="27">
        <v>531011</v>
      </c>
      <c r="B137" s="21" t="s">
        <v>267</v>
      </c>
      <c r="C137" s="53">
        <v>0</v>
      </c>
      <c r="D137" s="19">
        <f>IFERROR(HLOOKUP(D$1,'Nakladova matice_2018'!$A$1:$IW$188,110,FALSE),0)</f>
        <v>0</v>
      </c>
      <c r="E137" s="19">
        <f>IFERROR(HLOOKUP(E$1,'Nakladova matice_2018'!$A$1:$IW$188,110,FALSE),0)</f>
        <v>0</v>
      </c>
      <c r="F137" s="19">
        <f>IFERROR(HLOOKUP(F$1,'Nakladova matice_2018'!$A$1:$IW$188,110,FALSE),0)</f>
        <v>858</v>
      </c>
      <c r="G137" s="19">
        <f>IFERROR(HLOOKUP(G$1,'Nakladova matice_2018'!$A$1:$IW$188,110,FALSE),0)</f>
        <v>0</v>
      </c>
      <c r="H137" s="19">
        <f>IFERROR(HLOOKUP(H$1,'Nakladova matice_2018'!$A$1:$IW$188,110,FALSE),0)</f>
        <v>0</v>
      </c>
      <c r="I137" s="19">
        <f>IFERROR(HLOOKUP(I$1,'Nakladova matice_2018'!$A$1:$IW$188,110,FALSE),0)</f>
        <v>0</v>
      </c>
      <c r="J137" s="19">
        <f>IFERROR(HLOOKUP(J$1,'Nakladova matice_2018'!$A$1:$IW$188,110,FALSE),0)</f>
        <v>2025</v>
      </c>
      <c r="K137" s="19">
        <f>IFERROR(HLOOKUP(K$1,'Nakladova matice_2018'!$A$1:$IW$188,110,FALSE),0)</f>
        <v>0</v>
      </c>
      <c r="L137" s="19">
        <f>IFERROR(HLOOKUP(L$1,'Nakladova matice_2018'!$A$1:$IW$188,110,FALSE),0)</f>
        <v>0</v>
      </c>
      <c r="M137" s="19">
        <f>IFERROR(HLOOKUP(M$1,'Nakladova matice_2018'!$A$1:$IW$188,110,FALSE),0)</f>
        <v>0</v>
      </c>
      <c r="N137" s="19">
        <f>IFERROR(HLOOKUP(N$1,'Nakladova matice_2018'!$A$1:$IW$188,110,FALSE),0)</f>
        <v>0</v>
      </c>
      <c r="O137" s="19">
        <f>IFERROR(HLOOKUP(O$1,'Nakladova matice_2018'!$A$1:$IW$188,110,FALSE),0)</f>
        <v>625</v>
      </c>
      <c r="P137" s="19">
        <f>IFERROR(HLOOKUP(P$1,'Nakladova matice_2018'!$A$1:$IW$188,110,FALSE),0)</f>
        <v>0</v>
      </c>
      <c r="Q137" s="19">
        <f>IFERROR(HLOOKUP(Q$1,'Nakladova matice_2018'!$A$1:$IW$188,110,FALSE),0)</f>
        <v>0</v>
      </c>
      <c r="R137" s="19">
        <f>IFERROR(HLOOKUP(R$1,'Nakladova matice_2018'!$A$1:$IW$188,110,FALSE),0)</f>
        <v>825</v>
      </c>
      <c r="S137" s="19">
        <f>IFERROR(HLOOKUP(S$1,'Nakladova matice_2018'!$A$1:$IW$188,110,FALSE),0)</f>
        <v>1125</v>
      </c>
      <c r="T137" s="19">
        <f>IFERROR(HLOOKUP(T$1,'Nakladova matice_2018'!$A$1:$IW$188,110,FALSE),0)</f>
        <v>0</v>
      </c>
      <c r="U137" s="19">
        <f>IFERROR(HLOOKUP(U$1,'Nakladova matice_2018'!$A$1:$IW$188,110,FALSE),0)</f>
        <v>0</v>
      </c>
      <c r="V137" s="19">
        <f>IFERROR(HLOOKUP(V$1,'Nakladova matice_2018'!$A$1:$IW$188,110,FALSE),0)</f>
        <v>0</v>
      </c>
      <c r="W137" s="19">
        <f>IFERROR(HLOOKUP(W$1,'Nakladova matice_2018'!$A$1:$IW$188,110,FALSE),0)</f>
        <v>2100</v>
      </c>
      <c r="X137" s="19">
        <f>IFERROR(HLOOKUP(X$1,'Nakladova matice_2018'!$A$1:$IW$188,110,FALSE),0)</f>
        <v>0</v>
      </c>
      <c r="Y137" s="19">
        <f>IFERROR(HLOOKUP(Y$1,'Nakladova matice_2018'!$A$1:$IW$188,110,FALSE),0)</f>
        <v>0</v>
      </c>
      <c r="Z137" s="19">
        <f>IFERROR(HLOOKUP(Z$1,'Nakladova matice_2018'!$A$1:$IW$188,110,FALSE),0)</f>
        <v>4633</v>
      </c>
      <c r="AA137" s="19">
        <f>IFERROR(HLOOKUP(AA$1,'Nakladova matice_2018'!$A$1:$IW$188,110,FALSE),0)</f>
        <v>650</v>
      </c>
      <c r="AB137" s="19">
        <f>IFERROR(HLOOKUP(AB$1,'Nakladova matice_2018'!$A$1:$IW$188,110,FALSE),0)</f>
        <v>750</v>
      </c>
      <c r="AC137" s="19">
        <f>IFERROR(HLOOKUP(AC$1,'Nakladova matice_2018'!$A$1:$IW$188,110,FALSE),0)</f>
        <v>775</v>
      </c>
      <c r="AD137" s="19">
        <f>IFERROR(HLOOKUP(AD$1,'Nakladova matice_2018'!$A$1:$IW$188,110,FALSE),0)</f>
        <v>1225</v>
      </c>
      <c r="AE137" s="19">
        <f>IFERROR(HLOOKUP(AE$1,'Nakladova matice_2018'!$A$1:$IW$188,110,FALSE),0)</f>
        <v>0</v>
      </c>
      <c r="AF137" s="19">
        <f>IFERROR(HLOOKUP(AF$1,'Nakladova matice_2018'!$A$1:$IW$188,110,FALSE),0)</f>
        <v>0</v>
      </c>
      <c r="AG137" s="19">
        <f>IFERROR(HLOOKUP(AG$1,'Nakladova matice_2018'!$A$1:$IW$188,110,FALSE),0)</f>
        <v>0</v>
      </c>
      <c r="AH137" s="19">
        <f>IFERROR(HLOOKUP(AH$1,'Nakladova matice_2018'!$A$1:$IW$188,110,FALSE),0)</f>
        <v>0</v>
      </c>
      <c r="AI137" s="19">
        <f>IFERROR(HLOOKUP(AI$1,'Nakladova matice_2018'!$A$1:$IW$188,110,FALSE),0)</f>
        <v>0</v>
      </c>
      <c r="AJ137" s="19">
        <f>IFERROR(HLOOKUP(AJ$1,'Nakladova matice_2018'!$A$1:$IW$188,110,FALSE),0)</f>
        <v>0</v>
      </c>
      <c r="AK137" s="19">
        <f>IFERROR(HLOOKUP(AK$1,'Nakladova matice_2018'!$A$1:$IW$188,110,FALSE),0)</f>
        <v>0</v>
      </c>
      <c r="AL137" s="19">
        <f>IFERROR(HLOOKUP(AL$1,'Nakladova matice_2018'!$A$1:$IW$188,110,FALSE),0)</f>
        <v>0</v>
      </c>
      <c r="AM137" s="19">
        <f>IFERROR(HLOOKUP(AM$1,'Nakladova matice_2018'!$A$1:$IW$188,110,FALSE),0)</f>
        <v>0</v>
      </c>
      <c r="AN137" s="19">
        <f>IFERROR(HLOOKUP(AN$1,'Nakladova matice_2018'!$A$1:$IW$188,110,FALSE),0)</f>
        <v>0</v>
      </c>
      <c r="AO137" s="19">
        <f>IFERROR(HLOOKUP(AO$1,'Nakladova matice_2018'!$A$1:$IW$188,110,FALSE),0)</f>
        <v>0</v>
      </c>
      <c r="AP137" s="19">
        <f>IFERROR(HLOOKUP(AP$1,'Nakladova matice_2018'!$A$1:$IW$188,110,FALSE),0)</f>
        <v>700</v>
      </c>
      <c r="AQ137" s="19">
        <f>IFERROR(HLOOKUP(AQ$1,'Nakladova matice_2018'!$A$1:$IW$188,110,FALSE),0)</f>
        <v>100</v>
      </c>
      <c r="AR137" s="19">
        <f>IFERROR(HLOOKUP(AR$1,'Nakladova matice_2018'!$A$1:$IW$188,110,FALSE),0)</f>
        <v>0</v>
      </c>
      <c r="AS137" s="19">
        <f>IFERROR(HLOOKUP(AS$1,'Nakladova matice_2018'!$A$1:$IW$188,110,FALSE),0)</f>
        <v>175</v>
      </c>
      <c r="AT137" s="19">
        <f>IFERROR(HLOOKUP(AT$1,'Nakladova matice_2018'!$A$1:$IW$188,110,FALSE),0)</f>
        <v>2125</v>
      </c>
      <c r="AU137" s="19">
        <f>IFERROR(HLOOKUP(AU$1,'Nakladova matice_2018'!$A$1:$IW$188,110,FALSE),0)</f>
        <v>0</v>
      </c>
      <c r="AV137" s="19">
        <f>IFERROR(HLOOKUP(AV$1,'Nakladova matice_2018'!$A$1:$IW$188,110,FALSE),0)</f>
        <v>0</v>
      </c>
      <c r="AW137" s="19">
        <f>IFERROR(HLOOKUP(AW$1,'Nakladova matice_2018'!$A$1:$IW$188,110,FALSE),0)</f>
        <v>0</v>
      </c>
      <c r="AX137" s="19">
        <f>IFERROR(HLOOKUP(AX$1,'Nakladova matice_2018'!$A$1:$IW$188,110,FALSE),0)</f>
        <v>998</v>
      </c>
      <c r="AY137" s="19">
        <f>IFERROR(HLOOKUP(AY$1,'Nakladova matice_2018'!$A$1:$IW$188,110,FALSE),0)</f>
        <v>150</v>
      </c>
      <c r="AZ137" s="19">
        <f>IFERROR(HLOOKUP(AZ$1,'Nakladova matice_2018'!$A$1:$IW$188,110,FALSE),0)</f>
        <v>0</v>
      </c>
      <c r="BA137" s="19">
        <f>IFERROR(HLOOKUP(BA$1,'Nakladova matice_2018'!$A$1:$IW$188,110,FALSE),0)</f>
        <v>450</v>
      </c>
      <c r="BB137" s="19">
        <f>IFERROR(HLOOKUP(BB$1,'Nakladova matice_2018'!$A$1:$IW$188,110,FALSE),0)</f>
        <v>0</v>
      </c>
      <c r="BC137" s="19">
        <f>IFERROR(HLOOKUP(BC$1,'Nakladova matice_2018'!$A$1:$IW$188,110,FALSE),0)</f>
        <v>0</v>
      </c>
      <c r="BD137" s="19">
        <f>IFERROR(HLOOKUP(BD$1,'Nakladova matice_2018'!$A$1:$IW$188,110,FALSE),0)</f>
        <v>3225</v>
      </c>
      <c r="BE137" s="19">
        <f>IFERROR(HLOOKUP(BE$1,'Nakladova matice_2018'!$A$1:$IW$188,110,FALSE),0)</f>
        <v>0</v>
      </c>
      <c r="BF137" s="19">
        <f>IFERROR(HLOOKUP(BF$1,'Nakladova matice_2018'!$A$1:$IW$188,110,FALSE),0)</f>
        <v>0</v>
      </c>
      <c r="BG137" s="19">
        <f>IFERROR(HLOOKUP(BG$1,'Nakladova matice_2018'!$A$1:$IW$188,110,FALSE),0)</f>
        <v>0</v>
      </c>
      <c r="BH137" s="19">
        <f>IFERROR(HLOOKUP(BH$1,'Nakladova matice_2018'!$A$1:$IW$188,110,FALSE),0)</f>
        <v>0</v>
      </c>
      <c r="BI137" s="19">
        <f>IFERROR(HLOOKUP(BI$1,'Nakladova matice_2018'!$A$1:$IW$188,110,FALSE),0)</f>
        <v>840</v>
      </c>
      <c r="BJ137" s="19">
        <f>IFERROR(HLOOKUP(BJ$1,'Nakladova matice_2018'!$A$1:$IW$188,110,FALSE),0)</f>
        <v>0</v>
      </c>
      <c r="BK137" s="19">
        <f>IFERROR(HLOOKUP(BK$1,'Nakladova matice_2018'!$A$1:$IW$188,110,FALSE),0)</f>
        <v>0</v>
      </c>
      <c r="BL137" s="19">
        <f>IFERROR(HLOOKUP(BL$1,'Nakladova matice_2018'!$A$1:$IW$188,110,FALSE),0)</f>
        <v>0</v>
      </c>
      <c r="BM137" s="19">
        <f>IFERROR(HLOOKUP(BM$1,'Nakladova matice_2018'!$A$1:$IW$188,110,FALSE),0)</f>
        <v>825</v>
      </c>
      <c r="BN137" s="19">
        <f>IFERROR(HLOOKUP(BN$1,'Nakladova matice_2018'!$A$1:$IW$188,110,FALSE),0)</f>
        <v>0</v>
      </c>
      <c r="BO137" s="19">
        <f>IFERROR(HLOOKUP(BO$1,'Nakladova matice_2018'!$A$1:$IW$188,110,FALSE),0)</f>
        <v>0</v>
      </c>
      <c r="BP137" s="19">
        <f>IFERROR(HLOOKUP(BP$1,'Nakladova matice_2018'!$A$1:$IW$188,110,FALSE),0)</f>
        <v>0</v>
      </c>
      <c r="BQ137" s="19">
        <f>IFERROR(HLOOKUP(BQ$1,'Nakladova matice_2018'!$A$1:$IW$188,110,FALSE),0)</f>
        <v>635</v>
      </c>
      <c r="BR137" s="19">
        <f>IFERROR(HLOOKUP(BR$1,'Nakladova matice_2018'!$A$1:$IW$188,110,FALSE),0)</f>
        <v>0</v>
      </c>
      <c r="BS137" s="19">
        <f>IFERROR(HLOOKUP(BS$1,'Nakladova matice_2018'!$A$1:$IW$188,110,FALSE),0)</f>
        <v>0</v>
      </c>
      <c r="BT137" s="19">
        <f>IFERROR(HLOOKUP(BT$1,'Nakladova matice_2018'!$A$1:$IW$188,110,FALSE),0)</f>
        <v>7750</v>
      </c>
      <c r="BU137" s="19">
        <f>IFERROR(HLOOKUP(BU$1,'Nakladova matice_2018'!$A$1:$IW$188,110,FALSE),0)</f>
        <v>0</v>
      </c>
      <c r="BV137" s="19">
        <f>IFERROR(HLOOKUP(BV$1,'Nakladova matice_2018'!$A$1:$IW$188,110,FALSE),0)</f>
        <v>150</v>
      </c>
      <c r="BW137" s="19">
        <f>IFERROR(HLOOKUP(BW$1,'Nakladova matice_2018'!$A$1:$IW$188,110,FALSE),0)</f>
        <v>0</v>
      </c>
      <c r="BX137" s="19">
        <f>IFERROR(HLOOKUP(BX$1,'Nakladova matice_2018'!$A$1:$IW$188,110,FALSE),0)</f>
        <v>2550</v>
      </c>
      <c r="BY137" s="19">
        <f>IFERROR(HLOOKUP(BY$1,'Nakladova matice_2018'!$A$1:$IW$188,110,FALSE),0)</f>
        <v>0</v>
      </c>
      <c r="BZ137" s="19">
        <f>IFERROR(HLOOKUP(BZ$1,'Nakladova matice_2018'!$A$1:$IW$188,110,FALSE),0)</f>
        <v>0</v>
      </c>
      <c r="CA137" s="19">
        <f>IFERROR(HLOOKUP(CA$1,'Nakladova matice_2018'!$A$1:$IW$188,110,FALSE),0)</f>
        <v>0</v>
      </c>
      <c r="CB137" s="19">
        <f>IFERROR(HLOOKUP(CB$1,'Nakladova matice_2018'!$A$1:$IW$188,110,FALSE),0)</f>
        <v>0</v>
      </c>
      <c r="CC137" s="19">
        <f>IFERROR(HLOOKUP(CC$1,'Nakladova matice_2018'!$A$1:$IW$188,110,FALSE),0)</f>
        <v>0</v>
      </c>
      <c r="CD137" s="19">
        <f>IFERROR(HLOOKUP(CD$1,'Nakladova matice_2018'!$A$1:$IW$188,110,FALSE),0)</f>
        <v>0</v>
      </c>
      <c r="CE137" s="19">
        <f>IFERROR(HLOOKUP(CE$1,'Nakladova matice_2018'!$A$1:$IW$188,110,FALSE),0)</f>
        <v>50</v>
      </c>
      <c r="CF137" s="19">
        <f>IFERROR(HLOOKUP(CF$1,'Nakladova matice_2018'!$A$1:$IW$188,110,FALSE),0)</f>
        <v>275</v>
      </c>
      <c r="CG137" s="19">
        <f>IFERROR(HLOOKUP(CG$1,'Nakladova matice_2018'!$A$1:$IW$188,110,FALSE),0)</f>
        <v>50</v>
      </c>
      <c r="CH137" s="19">
        <f>IFERROR(HLOOKUP(CH$1,'Nakladova matice_2018'!$A$1:$IW$188,110,FALSE),0)</f>
        <v>150</v>
      </c>
      <c r="CI137" s="19">
        <f>IFERROR(HLOOKUP(CI$1,'Nakladova matice_2018'!$A$1:$IW$188,110,FALSE),0)</f>
        <v>465</v>
      </c>
      <c r="CJ137" s="19">
        <f>IFERROR(HLOOKUP(CJ$1,'Nakladova matice_2018'!$A$1:$IW$188,110,FALSE),0)</f>
        <v>50</v>
      </c>
      <c r="CK137" s="19">
        <f>IFERROR(HLOOKUP(CK$1,'Nakladova matice_2018'!$A$1:$IW$188,110,FALSE),0)</f>
        <v>0</v>
      </c>
      <c r="CL137" s="19">
        <f>IFERROR(HLOOKUP(CL$1,'Nakladova matice_2018'!$A$1:$IW$188,110,FALSE),0)</f>
        <v>0</v>
      </c>
      <c r="CM137" s="19">
        <f>IFERROR(HLOOKUP(CM$1,'Nakladova matice_2018'!$A$1:$IW$188,110,FALSE),0)</f>
        <v>0</v>
      </c>
      <c r="CN137" s="19">
        <f>IFERROR(HLOOKUP(CN$1,'Nakladova matice_2018'!$A$1:$IW$188,110,FALSE),0)</f>
        <v>135</v>
      </c>
      <c r="CO137" s="19">
        <f>IFERROR(HLOOKUP(CO$1,'Nakladova matice_2018'!$A$1:$IW$188,110,FALSE),0)</f>
        <v>0</v>
      </c>
      <c r="CP137" s="19">
        <f>IFERROR(HLOOKUP(CP$1,'Nakladova matice_2018'!$A$1:$IW$188,110,FALSE),0)</f>
        <v>0</v>
      </c>
      <c r="CQ137" s="19">
        <f>IFERROR(HLOOKUP(CQ$1,'Nakladova matice_2018'!$A$1:$IW$188,110,FALSE),0)</f>
        <v>0</v>
      </c>
      <c r="CR137" s="19">
        <f>IFERROR(HLOOKUP(CR$1,'Nakladova matice_2018'!$A$1:$IW$188,110,FALSE),0)</f>
        <v>0</v>
      </c>
      <c r="CS137" s="19">
        <f>IFERROR(HLOOKUP(CS$1,'Nakladova matice_2018'!$A$1:$IW$188,110,FALSE),0)</f>
        <v>0</v>
      </c>
      <c r="CT137" s="19">
        <f>IFERROR(HLOOKUP(CT$1,'Nakladova matice_2018'!$A$1:$IW$188,110,FALSE),0)</f>
        <v>4575</v>
      </c>
      <c r="CU137" s="19">
        <f>IFERROR(HLOOKUP(CU$1,'Nakladova matice_2018'!$A$1:$IW$188,110,FALSE),0)</f>
        <v>275</v>
      </c>
      <c r="CV137" s="19">
        <f>IFERROR(HLOOKUP(CV$1,'Nakladova matice_2018'!$A$1:$IW$188,110,FALSE),0)</f>
        <v>1925</v>
      </c>
      <c r="CW137" s="19">
        <f>IFERROR(HLOOKUP(CW$1,'Nakladova matice_2018'!$A$1:$IW$188,110,FALSE),0)</f>
        <v>0</v>
      </c>
      <c r="CX137" s="19">
        <f>IFERROR(HLOOKUP(CX$1,'Nakladova matice_2018'!$A$1:$IW$188,110,FALSE),0)</f>
        <v>0</v>
      </c>
      <c r="CY137" s="19">
        <f>IFERROR(HLOOKUP(CY$1,'Nakladova matice_2018'!$A$1:$IW$188,110,FALSE),0)</f>
        <v>0</v>
      </c>
      <c r="CZ137" s="19">
        <f>IFERROR(HLOOKUP(CZ$1,'Nakladova matice_2018'!$A$1:$IW$188,110,FALSE),0)</f>
        <v>0</v>
      </c>
      <c r="DA137" s="19">
        <f>IFERROR(HLOOKUP(DA$1,'Nakladova matice_2018'!$A$1:$IW$188,110,FALSE),0)</f>
        <v>0</v>
      </c>
      <c r="DB137" s="19">
        <f>IFERROR(HLOOKUP(DB$1,'Nakladova matice_2018'!$A$1:$IW$188,110,FALSE),0)</f>
        <v>275</v>
      </c>
      <c r="DC137" s="19">
        <f>IFERROR(HLOOKUP(DC$1,'Nakladova matice_2018'!$A$1:$IW$188,110,FALSE),0)</f>
        <v>0</v>
      </c>
      <c r="DD137" s="19">
        <f>IFERROR(HLOOKUP(DD$1,'Nakladova matice_2018'!$A$1:$IW$188,110,FALSE),0)</f>
        <v>0</v>
      </c>
      <c r="DE137" s="19">
        <f>IFERROR(HLOOKUP(DE$1,'Nakladova matice_2018'!$A$1:$IW$188,110,FALSE),0)</f>
        <v>0</v>
      </c>
      <c r="DF137" s="19">
        <f>IFERROR(HLOOKUP(DF$1,'Nakladova matice_2018'!$A$1:$IW$188,110,FALSE),0)</f>
        <v>0</v>
      </c>
      <c r="DG137" s="19">
        <f>IFERROR(HLOOKUP(DG$1,'Nakladova matice_2018'!$A$1:$IW$188,110,FALSE),0)</f>
        <v>150</v>
      </c>
      <c r="DH137" s="19">
        <f>IFERROR(HLOOKUP(DH$1,'Nakladova matice_2018'!$A$1:$IW$188,110,FALSE),0)</f>
        <v>0</v>
      </c>
      <c r="DI137" s="19">
        <f>IFERROR(HLOOKUP(DI$1,'Nakladova matice_2018'!$A$1:$IW$188,110,FALSE),0)</f>
        <v>0</v>
      </c>
      <c r="DJ137" s="19">
        <f>IFERROR(HLOOKUP(DJ$1,'Nakladova matice_2018'!$A$1:$IW$188,110,FALSE),0)</f>
        <v>250</v>
      </c>
      <c r="DK137" s="19">
        <f>IFERROR(HLOOKUP(DK$1,'Nakladova matice_2018'!$A$1:$IW$188,110,FALSE),0)</f>
        <v>50</v>
      </c>
      <c r="DL137" s="19">
        <f>IFERROR(HLOOKUP(DL$1,'Nakladova matice_2018'!$A$1:$IW$188,110,FALSE),0)</f>
        <v>125</v>
      </c>
      <c r="DM137" s="19">
        <f>IFERROR(HLOOKUP(DM$1,'Nakladova matice_2018'!$A$1:$IW$188,110,FALSE),0)</f>
        <v>375</v>
      </c>
      <c r="DN137" s="19">
        <f>IFERROR(HLOOKUP(DN$1,'Nakladova matice_2018'!$A$1:$IW$188,110,FALSE),0)</f>
        <v>800</v>
      </c>
      <c r="DO137" s="19">
        <f>IFERROR(HLOOKUP(DO$1,'Nakladova matice_2018'!$A$1:$IW$188,110,FALSE),0)</f>
        <v>0</v>
      </c>
      <c r="DP137" s="19">
        <f>IFERROR(HLOOKUP(DP$1,'Nakladova matice_2018'!$A$1:$IW$188,110,FALSE),0)</f>
        <v>0</v>
      </c>
      <c r="DQ137" s="19">
        <f>IFERROR(HLOOKUP(DQ$1,'Nakladova matice_2018'!$A$1:$IW$188,110,FALSE),0)</f>
        <v>0</v>
      </c>
      <c r="DR137" s="19">
        <f>IFERROR(HLOOKUP(DR$1,'Nakladova matice_2018'!$A$1:$IW$188,110,FALSE),0)</f>
        <v>1225</v>
      </c>
      <c r="DS137" s="19">
        <f>IFERROR(HLOOKUP(DS$1,'Nakladova matice_2018'!$A$1:$IW$188,110,FALSE),0)</f>
        <v>25</v>
      </c>
      <c r="DT137" s="19">
        <f>IFERROR(HLOOKUP(DT$1,'Nakladova matice_2018'!$A$1:$IW$188,110,FALSE),0)</f>
        <v>0</v>
      </c>
      <c r="DU137" s="19">
        <f>IFERROR(HLOOKUP(DU$1,'Nakladova matice_2018'!$A$1:$IW$188,110,FALSE),0)</f>
        <v>0</v>
      </c>
      <c r="DV137" s="19">
        <f>IFERROR(HLOOKUP(DV$1,'Nakladova matice_2018'!$A$1:$IW$188,110,FALSE),0)</f>
        <v>100</v>
      </c>
      <c r="DW137" s="19">
        <f>IFERROR(HLOOKUP(DW$1,'Nakladova matice_2018'!$A$1:$IW$188,110,FALSE),0)</f>
        <v>250</v>
      </c>
      <c r="DX137" s="19">
        <f>IFERROR(HLOOKUP(DX$1,'Nakladova matice_2018'!$A$1:$IW$188,110,FALSE),0)</f>
        <v>0</v>
      </c>
      <c r="DY137" s="19">
        <f>IFERROR(HLOOKUP(DY$1,'Nakladova matice_2018'!$A$1:$IW$188,110,FALSE),0)</f>
        <v>2350</v>
      </c>
      <c r="DZ137" s="19">
        <f>IFERROR(HLOOKUP(DZ$1,'Nakladova matice_2018'!$A$1:$IW$188,110,FALSE),0)</f>
        <v>50</v>
      </c>
      <c r="EA137" s="19">
        <f>IFERROR(HLOOKUP(EA$1,'Nakladova matice_2018'!$A$1:$IW$188,110,FALSE),0)</f>
        <v>50</v>
      </c>
      <c r="EB137" s="19">
        <f>IFERROR(HLOOKUP(EB$1,'Nakladova matice_2018'!$A$1:$IW$188,110,FALSE),0)</f>
        <v>0</v>
      </c>
      <c r="EC137" s="19">
        <f>IFERROR(HLOOKUP(EC$1,'Nakladova matice_2018'!$A$1:$IW$188,110,FALSE),0)</f>
        <v>0</v>
      </c>
      <c r="ED137" s="19">
        <f>IFERROR(HLOOKUP(ED$1,'Nakladova matice_2018'!$A$1:$IW$188,110,FALSE),0)</f>
        <v>0</v>
      </c>
      <c r="EE137" s="19">
        <f>IFERROR(HLOOKUP(EE$1,'Nakladova matice_2018'!$A$1:$IW$188,110,FALSE),0)</f>
        <v>50</v>
      </c>
      <c r="EF137" s="19">
        <f>IFERROR(HLOOKUP(EF$1,'Nakladova matice_2018'!$A$1:$IW$188,110,FALSE),0)</f>
        <v>0</v>
      </c>
      <c r="EG137" s="19">
        <f>IFERROR(HLOOKUP(EG$1,'Nakladova matice_2018'!$A$1:$IW$188,110,FALSE),0)</f>
        <v>225</v>
      </c>
      <c r="EH137" s="19">
        <f>IFERROR(HLOOKUP(EH$1,'Nakladova matice_2018'!$A$1:$IW$188,110,FALSE),0)</f>
        <v>0</v>
      </c>
      <c r="EI137" s="19">
        <f>IFERROR(HLOOKUP(EI$1,'Nakladova matice_2018'!$A$1:$IW$188,110,FALSE),0)</f>
        <v>0</v>
      </c>
      <c r="EJ137" s="19">
        <f>IFERROR(HLOOKUP(EJ$1,'Nakladova matice_2018'!$A$1:$IW$188,110,FALSE),0)</f>
        <v>0</v>
      </c>
      <c r="EK137" s="19">
        <f>IFERROR(HLOOKUP(EK$1,'Nakladova matice_2018'!$A$1:$IW$188,110,FALSE),0)</f>
        <v>1025</v>
      </c>
      <c r="EL137" s="19">
        <f>IFERROR(HLOOKUP(EL$1,'Nakladova matice_2018'!$A$1:$IW$188,110,FALSE),0)</f>
        <v>0</v>
      </c>
      <c r="EM137" s="19">
        <f>IFERROR(HLOOKUP(EM$1,'Nakladova matice_2018'!$A$1:$IW$188,110,FALSE),0)</f>
        <v>0</v>
      </c>
      <c r="EN137" s="19">
        <f>IFERROR(HLOOKUP(EN$1,'Nakladova matice_2018'!$A$1:$IW$188,110,FALSE),0)</f>
        <v>0</v>
      </c>
      <c r="EO137" s="19">
        <f>IFERROR(HLOOKUP(EO$1,'Nakladova matice_2018'!$A$1:$IW$188,110,FALSE),0)</f>
        <v>250</v>
      </c>
      <c r="EP137" s="19">
        <f>IFERROR(HLOOKUP(EP$1,'Nakladova matice_2018'!$A$1:$IW$188,110,FALSE),0)</f>
        <v>0</v>
      </c>
      <c r="EQ137" s="19">
        <f>IFERROR(HLOOKUP(EQ$1,'Nakladova matice_2018'!$A$1:$IW$188,110,FALSE),0)</f>
        <v>0</v>
      </c>
      <c r="ER137" s="19">
        <f>IFERROR(HLOOKUP(ER$1,'Nakladova matice_2018'!$A$1:$IW$188,110,FALSE),0)</f>
        <v>0</v>
      </c>
      <c r="ES137" s="19">
        <f>IFERROR(HLOOKUP(ES$1,'Nakladova matice_2018'!$A$1:$IW$188,110,FALSE),0)</f>
        <v>125</v>
      </c>
      <c r="ET137" s="19">
        <f>IFERROR(HLOOKUP(ET$1,'Nakladova matice_2018'!$A$1:$IW$188,110,FALSE),0)</f>
        <v>0</v>
      </c>
      <c r="EU137" s="19">
        <f>IFERROR(HLOOKUP(EU$1,'Nakladova matice_2018'!$A$1:$IW$188,110,FALSE),0)</f>
        <v>0</v>
      </c>
      <c r="EV137" s="19">
        <f>IFERROR(HLOOKUP(EV$1,'Nakladova matice_2018'!$A$1:$IW$188,110,FALSE),0)</f>
        <v>0</v>
      </c>
      <c r="EW137" s="19">
        <f>IFERROR(HLOOKUP(EW$1,'Nakladova matice_2018'!$A$1:$IW$188,110,FALSE),0)</f>
        <v>375</v>
      </c>
      <c r="EX137" s="19">
        <f>IFERROR(HLOOKUP(EX$1,'Nakladova matice_2018'!$A$1:$IW$188,110,FALSE),0)</f>
        <v>0</v>
      </c>
      <c r="EY137" s="19">
        <f>IFERROR(HLOOKUP(EY$1,'Nakladova matice_2018'!$A$1:$IW$188,110,FALSE),0)</f>
        <v>0</v>
      </c>
      <c r="EZ137" s="19">
        <f>IFERROR(HLOOKUP(EZ$1,'Nakladova matice_2018'!$A$1:$IW$188,110,FALSE),0)</f>
        <v>750</v>
      </c>
      <c r="FA137" s="19">
        <f>IFERROR(HLOOKUP(FA$1,'Nakladova matice_2018'!$A$1:$IW$188,110,FALSE),0)</f>
        <v>0</v>
      </c>
      <c r="FB137" s="19">
        <f>IFERROR(HLOOKUP(FB$1,'Nakladova matice_2018'!$A$1:$IW$188,110,FALSE),0)</f>
        <v>2825</v>
      </c>
      <c r="FC137" s="19">
        <f>IFERROR(HLOOKUP(FC$1,'Nakladova matice_2018'!$A$1:$IW$188,110,FALSE),0)</f>
        <v>625</v>
      </c>
      <c r="FD137" s="19">
        <f>IFERROR(HLOOKUP(FD$1,'Nakladova matice_2018'!$A$1:$IW$188,110,FALSE),0)</f>
        <v>0</v>
      </c>
      <c r="FE137" s="19">
        <f>IFERROR(HLOOKUP(FE$1,'Nakladova matice_2018'!$A$1:$IW$188,110,FALSE),0)</f>
        <v>175</v>
      </c>
      <c r="FF137" s="19">
        <f>IFERROR(HLOOKUP(FF$1,'Nakladova matice_2018'!$A$1:$IW$188,110,FALSE),0)</f>
        <v>125</v>
      </c>
      <c r="FG137" s="19">
        <f>IFERROR(HLOOKUP(FG$1,'Nakladova matice_2018'!$A$1:$IW$188,110,FALSE),0)</f>
        <v>0</v>
      </c>
      <c r="FH137" s="19">
        <f>IFERROR(HLOOKUP(FH$1,'Nakladova matice_2018'!$A$1:$IW$188,110,FALSE),0)</f>
        <v>0</v>
      </c>
      <c r="FI137" s="19">
        <f>IFERROR(HLOOKUP(FI$1,'Nakladova matice_2018'!$A$1:$IW$188,110,FALSE),0)</f>
        <v>3550</v>
      </c>
      <c r="FJ137" s="19">
        <f>IFERROR(HLOOKUP(FJ$1,'Nakladova matice_2018'!$A$1:$IW$188,110,FALSE),0)</f>
        <v>2100</v>
      </c>
      <c r="FK137" s="19">
        <f>IFERROR(HLOOKUP(FK$1,'Nakladova matice_2018'!$A$1:$IW$188,110,FALSE),0)</f>
        <v>50</v>
      </c>
      <c r="FL137" s="19">
        <f>IFERROR(HLOOKUP(FL$1,'Nakladova matice_2018'!$A$1:$IW$188,110,FALSE),0)</f>
        <v>2125</v>
      </c>
      <c r="FM137" s="19">
        <f>IFERROR(HLOOKUP(FM$1,'Nakladova matice_2018'!$A$1:$IW$188,110,FALSE),0)</f>
        <v>0</v>
      </c>
      <c r="FN137" s="19">
        <f>IFERROR(HLOOKUP(FN$1,'Nakladova matice_2018'!$A$1:$IW$188,110,FALSE),0)</f>
        <v>25</v>
      </c>
      <c r="FO137" s="19">
        <f>IFERROR(HLOOKUP(FO$1,'Nakladova matice_2018'!$A$1:$IW$188,110,FALSE),0)</f>
        <v>1475</v>
      </c>
      <c r="FP137" s="19">
        <f>IFERROR(HLOOKUP(FP$1,'Nakladova matice_2018'!$A$1:$IW$188,110,FALSE),0)</f>
        <v>0</v>
      </c>
      <c r="FQ137" s="19">
        <f>IFERROR(HLOOKUP(FQ$1,'Nakladova matice_2018'!$A$1:$IW$188,110,FALSE),0)</f>
        <v>0</v>
      </c>
      <c r="FR137" s="19">
        <f>IFERROR(HLOOKUP(FR$1,'Nakladova matice_2018'!$A$1:$IW$188,110,FALSE),0)</f>
        <v>0</v>
      </c>
      <c r="FS137" s="19">
        <f>IFERROR(HLOOKUP(FS$1,'Nakladova matice_2018'!$A$1:$IW$188,110,FALSE),0)</f>
        <v>925</v>
      </c>
      <c r="FT137" s="19">
        <f>IFERROR(HLOOKUP(FT$1,'Nakladova matice_2018'!$A$1:$IW$188,110,FALSE),0)</f>
        <v>1175</v>
      </c>
      <c r="FU137" s="19">
        <f>IFERROR(HLOOKUP(FU$1,'Nakladova matice_2018'!$A$1:$IW$188,110,FALSE),0)</f>
        <v>450</v>
      </c>
      <c r="FV137" s="19">
        <f>IFERROR(HLOOKUP(FV$1,'Nakladova matice_2018'!$A$1:$IW$188,110,FALSE),0)</f>
        <v>1020</v>
      </c>
      <c r="FW137" s="19">
        <f>IFERROR(HLOOKUP(FW$1,'Nakladova matice_2018'!$A$1:$IW$188,110,FALSE),0)</f>
        <v>150</v>
      </c>
      <c r="FX137" s="19">
        <f>IFERROR(HLOOKUP(FX$1,'Nakladova matice_2018'!$A$1:$IW$188,110,FALSE),0)</f>
        <v>700</v>
      </c>
      <c r="FY137" s="19">
        <f>IFERROR(HLOOKUP(FY$1,'Nakladova matice_2018'!$A$1:$IW$188,110,FALSE),0)</f>
        <v>1350</v>
      </c>
      <c r="FZ137" s="19">
        <f>IFERROR(HLOOKUP(FZ$1,'Nakladova matice_2018'!$A$1:$IW$188,110,FALSE),0)</f>
        <v>0</v>
      </c>
      <c r="GA137" s="19">
        <f>IFERROR(HLOOKUP(GA$1,'Nakladova matice_2018'!$A$1:$IW$188,110,FALSE),0)</f>
        <v>4025</v>
      </c>
      <c r="GB137" s="19">
        <f>IFERROR(HLOOKUP(GB$1,'Nakladova matice_2018'!$A$1:$IW$188,110,FALSE),0)</f>
        <v>825</v>
      </c>
      <c r="GC137" s="19">
        <f>IFERROR(HLOOKUP(GC$1,'Nakladova matice_2018'!$A$1:$IW$188,110,FALSE),0)</f>
        <v>1105</v>
      </c>
      <c r="GD137" s="19">
        <f>IFERROR(HLOOKUP(GD$1,'Nakladova matice_2018'!$A$1:$IW$188,110,FALSE),0)</f>
        <v>300</v>
      </c>
      <c r="GE137" s="19">
        <f>IFERROR(HLOOKUP(GE$1,'Nakladova matice_2018'!$A$1:$IW$188,110,FALSE),0)</f>
        <v>0</v>
      </c>
      <c r="GF137" s="19">
        <f>IFERROR(HLOOKUP(GF$1,'Nakladova matice_2018'!$A$1:$IW$188,110,FALSE),0)</f>
        <v>0</v>
      </c>
      <c r="GG137" s="19">
        <f>IFERROR(HLOOKUP(GG$1,'Nakladova matice_2018'!$A$1:$IW$188,110,FALSE),0)</f>
        <v>0</v>
      </c>
      <c r="GH137" s="19">
        <f>IFERROR(HLOOKUP(GH$1,'Nakladova matice_2018'!$A$1:$IW$188,110,FALSE),0)</f>
        <v>0</v>
      </c>
      <c r="GI137" s="19">
        <f>IFERROR(HLOOKUP(GI$1,'Nakladova matice_2018'!$A$1:$IW$188,110,FALSE),0)</f>
        <v>300</v>
      </c>
      <c r="GJ137" s="19">
        <f>IFERROR(HLOOKUP(GJ$1,'Nakladova matice_2018'!$A$1:$IW$188,110,FALSE),0)</f>
        <v>200</v>
      </c>
      <c r="GK137" s="19">
        <f>IFERROR(HLOOKUP(GK$1,'Nakladova matice_2018'!$A$1:$IW$188,110,FALSE),0)</f>
        <v>200</v>
      </c>
      <c r="GL137" s="19">
        <f>IFERROR(HLOOKUP(GL$1,'Nakladova matice_2018'!$A$1:$IW$188,110,FALSE),0)</f>
        <v>0</v>
      </c>
      <c r="GM137" s="19">
        <f>IFERROR(HLOOKUP(GM$1,'Nakladova matice_2018'!$A$1:$IW$188,110,FALSE),0)</f>
        <v>562</v>
      </c>
      <c r="GN137" s="19">
        <f>IFERROR(HLOOKUP(GN$1,'Nakladova matice_2018'!$A$1:$IW$188,110,FALSE),0)</f>
        <v>150</v>
      </c>
      <c r="GO137" s="19">
        <f>IFERROR(HLOOKUP(GO$1,'Nakladova matice_2018'!$A$1:$IW$188,110,FALSE),0)</f>
        <v>0</v>
      </c>
      <c r="GP137" s="19">
        <f>IFERROR(HLOOKUP(GP$1,'Nakladova matice_2018'!$A$1:$IW$188,110,FALSE),0)</f>
        <v>0</v>
      </c>
      <c r="GQ137" s="19">
        <f>IFERROR(HLOOKUP(GQ$1,'Nakladova matice_2018'!$A$1:$IW$188,110,FALSE),0)</f>
        <v>300</v>
      </c>
      <c r="GR137" s="19">
        <f>IFERROR(HLOOKUP(GR$1,'Nakladova matice_2018'!$A$1:$IW$188,110,FALSE),0)</f>
        <v>0</v>
      </c>
      <c r="GS137" s="19">
        <f>IFERROR(HLOOKUP(GS$1,'Nakladova matice_2018'!$A$1:$IW$188,110,FALSE),0)</f>
        <v>0</v>
      </c>
      <c r="GT137" s="19">
        <f>IFERROR(HLOOKUP(GT$1,'Nakladova matice_2018'!$A$1:$IW$188,110,FALSE),0)</f>
        <v>0</v>
      </c>
      <c r="GU137" s="19">
        <f>IFERROR(HLOOKUP(GU$1,'Nakladova matice_2018'!$A$1:$IW$188,110,FALSE),0)</f>
        <v>0</v>
      </c>
      <c r="GV137" s="19">
        <f>IFERROR(HLOOKUP(GV$1,'Nakladova matice_2018'!$A$1:$IW$188,110,FALSE),0)</f>
        <v>0</v>
      </c>
      <c r="GW137" s="19">
        <f>IFERROR(HLOOKUP(GW$1,'Nakladova matice_2018'!$A$1:$IW$188,110,FALSE),0)</f>
        <v>0</v>
      </c>
      <c r="GX137" s="19">
        <f>IFERROR(HLOOKUP(GX$1,'Nakladova matice_2018'!$A$1:$IW$188,110,FALSE),0)</f>
        <v>0</v>
      </c>
      <c r="GY137" s="19">
        <f>IFERROR(HLOOKUP(GY$1,'Nakladova matice_2018'!$A$1:$IW$188,110,FALSE),0)</f>
        <v>0</v>
      </c>
      <c r="GZ137" s="19">
        <f>IFERROR(HLOOKUP(GZ$1,'Nakladova matice_2018'!$A$1:$IW$188,110,FALSE),0)</f>
        <v>0</v>
      </c>
      <c r="HA137" s="19">
        <f>IFERROR(HLOOKUP(HA$1,'Nakladova matice_2018'!$A$1:$IW$188,110,FALSE),0)</f>
        <v>6675</v>
      </c>
      <c r="HB137" s="19">
        <f>IFERROR(HLOOKUP(HB$1,'Nakladova matice_2018'!$A$1:$IW$188,110,FALSE),0)</f>
        <v>0</v>
      </c>
      <c r="HC137" s="19">
        <f>IFERROR(HLOOKUP(HC$1,'Nakladova matice_2018'!$A$1:$IW$188,110,FALSE),0)</f>
        <v>0</v>
      </c>
      <c r="HD137" s="19">
        <f>IFERROR(HLOOKUP(HD$1,'Nakladova matice_2018'!$A$1:$IW$188,110,FALSE),0)</f>
        <v>0</v>
      </c>
      <c r="HE137" s="19">
        <f>IFERROR(HLOOKUP(HE$1,'Nakladova matice_2018'!$A$1:$IW$188,110,FALSE),0)</f>
        <v>0</v>
      </c>
      <c r="HF137" s="19">
        <f>IFERROR(HLOOKUP(HF$1,'Nakladova matice_2018'!$A$1:$IW$188,110,FALSE),0)</f>
        <v>0</v>
      </c>
      <c r="HG137" s="19">
        <f>IFERROR(HLOOKUP(HG$1,'Nakladova matice_2018'!$A$1:$IW$188,110,FALSE),0)</f>
        <v>0</v>
      </c>
      <c r="HH137" s="19">
        <f>IFERROR(HLOOKUP(HH$1,'Nakladova matice_2018'!$A$1:$IW$188,110,FALSE),0)</f>
        <v>0</v>
      </c>
      <c r="HI137" s="19">
        <f>IFERROR(HLOOKUP(HI$1,'Nakladova matice_2018'!$A$1:$IW$188,110,FALSE),0)</f>
        <v>0</v>
      </c>
      <c r="HJ137" s="19">
        <f>IFERROR(HLOOKUP(HJ$1,'Nakladova matice_2018'!$A$1:$IW$188,110,FALSE),0)</f>
        <v>0</v>
      </c>
      <c r="HK137" s="19">
        <f>IFERROR(HLOOKUP(HK$1,'Nakladova matice_2018'!$A$1:$IW$188,110,FALSE),0)</f>
        <v>25</v>
      </c>
      <c r="HL137" s="19">
        <f>IFERROR(HLOOKUP(HL$1,'Nakladova matice_2018'!$A$1:$IW$188,110,FALSE),0)</f>
        <v>0</v>
      </c>
      <c r="HM137" s="19">
        <f>IFERROR(HLOOKUP(HM$1,'Nakladova matice_2018'!$A$1:$IW$188,110,FALSE),0)</f>
        <v>0</v>
      </c>
      <c r="HN137" s="19">
        <f>IFERROR(HLOOKUP(HN$1,'Nakladova matice_2018'!$A$1:$IW$188,110,FALSE),0)</f>
        <v>0</v>
      </c>
      <c r="HO137" s="19">
        <f>IFERROR(HLOOKUP(HO$1,'Nakladova matice_2018'!$A$1:$IW$188,110,FALSE),0)</f>
        <v>0</v>
      </c>
      <c r="HP137" s="19">
        <f>IFERROR(HLOOKUP(HP$1,'Nakladova matice_2018'!$A$1:$IW$188,110,FALSE),0)</f>
        <v>0</v>
      </c>
      <c r="HQ137" s="19">
        <f>IFERROR(HLOOKUP(HQ$1,'Nakladova matice_2018'!$A$1:$IW$188,110,FALSE),0)</f>
        <v>0</v>
      </c>
      <c r="HR137" s="19">
        <f>IFERROR(HLOOKUP(HR$1,'Nakladova matice_2018'!$A$1:$IW$188,110,FALSE),0)</f>
        <v>0</v>
      </c>
      <c r="HS137" s="19">
        <f>IFERROR(HLOOKUP(HS$1,'Nakladova matice_2018'!$A$1:$IW$188,110,FALSE),0)</f>
        <v>0</v>
      </c>
      <c r="HT137" s="19">
        <f>IFERROR(HLOOKUP(HT$1,'Nakladova matice_2018'!$A$1:$IW$188,110,FALSE),0)</f>
        <v>0</v>
      </c>
      <c r="HU137" s="19">
        <f>IFERROR(HLOOKUP(HU$1,'Nakladova matice_2018'!$A$1:$IW$188,110,FALSE),0)</f>
        <v>0</v>
      </c>
      <c r="HV137" s="19">
        <f>IFERROR(HLOOKUP(HV$1,'Nakladova matice_2018'!$A$1:$IW$188,110,FALSE),0)</f>
        <v>0</v>
      </c>
      <c r="HW137" s="19">
        <f>IFERROR(HLOOKUP(HW$1,'Nakladova matice_2018'!$A$1:$IW$188,110,FALSE),0)</f>
        <v>0</v>
      </c>
      <c r="HX137" s="19">
        <f>IFERROR(HLOOKUP(HX$1,'Nakladova matice_2018'!$A$1:$IW$188,110,FALSE),0)</f>
        <v>0</v>
      </c>
      <c r="HY137" s="19">
        <f>IFERROR(HLOOKUP(HY$1,'Nakladova matice_2018'!$A$1:$IW$188,110,FALSE),0)</f>
        <v>0</v>
      </c>
      <c r="HZ137" s="19">
        <f>IFERROR(HLOOKUP(HZ$1,'Nakladova matice_2018'!$A$1:$IW$188,110,FALSE),0)</f>
        <v>0</v>
      </c>
      <c r="IA137" s="19">
        <f>IFERROR(HLOOKUP(IA$1,'Nakladova matice_2018'!$A$1:$IW$188,110,FALSE),0)</f>
        <v>0</v>
      </c>
      <c r="IB137" s="19">
        <f>IFERROR(HLOOKUP(IB$1,'Nakladova matice_2018'!$A$1:$IW$188,110,FALSE),0)</f>
        <v>0</v>
      </c>
      <c r="IC137" s="19">
        <f>IFERROR(HLOOKUP(IC$1,'Nakladova matice_2018'!$A$1:$IW$188,110,FALSE),0)</f>
        <v>0</v>
      </c>
      <c r="ID137" s="19">
        <f>IFERROR(HLOOKUP(ID$1,'Nakladova matice_2018'!$A$1:$IW$188,110,FALSE),0)</f>
        <v>0</v>
      </c>
      <c r="IE137" s="19">
        <f>IFERROR(HLOOKUP(IE$1,'Nakladova matice_2018'!$A$1:$IW$188,110,FALSE),0)</f>
        <v>0</v>
      </c>
      <c r="IF137" s="19">
        <f>IFERROR(HLOOKUP(IF$1,'Nakladova matice_2018'!$A$1:$IW$188,110,FALSE),0)</f>
        <v>0</v>
      </c>
      <c r="IG137" s="19">
        <f>IFERROR(HLOOKUP(IG$1,'Nakladova matice_2018'!$A$1:$IW$188,110,FALSE),0)</f>
        <v>0</v>
      </c>
      <c r="IH137" s="19">
        <f>IFERROR(HLOOKUP(IH$1,'Nakladova matice_2018'!$A$1:$IW$188,110,FALSE),0)</f>
        <v>0</v>
      </c>
      <c r="II137" s="19">
        <f>IFERROR(HLOOKUP(II$1,'Nakladova matice_2018'!$A$1:$IW$188,110,FALSE),0)</f>
        <v>25</v>
      </c>
      <c r="IJ137" s="19">
        <f>IFERROR(HLOOKUP(IJ$1,'Nakladova matice_2018'!$A$1:$IW$188,110,FALSE),0)</f>
        <v>0</v>
      </c>
      <c r="IK137" s="19">
        <f>IFERROR(HLOOKUP(IK$1,'Nakladova matice_2018'!$A$1:$IW$188,110,FALSE),0)</f>
        <v>67485</v>
      </c>
      <c r="IL137" s="19">
        <f>IFERROR(HLOOKUP(IL$1,'Nakladova matice_2018'!$A$1:$IW$188,110,FALSE),0)</f>
        <v>0</v>
      </c>
      <c r="IM137" s="19">
        <f>IFERROR(HLOOKUP(IM$1,'Nakladova matice_2018'!$A$1:$IW$188,110,FALSE),0)</f>
        <v>0</v>
      </c>
      <c r="IN137" s="19">
        <f>IFERROR(HLOOKUP(IN$1,'Nakladova matice_2018'!$A$1:$IW$188,110,FALSE),0)</f>
        <v>0</v>
      </c>
      <c r="IO137" s="19">
        <f>IFERROR(HLOOKUP(IO$1,'Nakladova matice_2018'!$A$1:$IW$188,110,FALSE),0)</f>
        <v>0</v>
      </c>
      <c r="IP137" s="19">
        <f>IFERROR(HLOOKUP(IP$1,'Nakladova matice_2018'!$A$1:$IW$188,110,FALSE),0)</f>
        <v>0</v>
      </c>
      <c r="IQ137" s="19">
        <f>IFERROR(HLOOKUP(IQ$1,'Nakladova matice_2018'!$A$1:$IW$188,110,FALSE),0)</f>
        <v>0</v>
      </c>
      <c r="IR137" s="19">
        <f>IFERROR(HLOOKUP(IR$1,'Nakladova matice_2018'!$A$1:$IW$188,110,FALSE),0)</f>
        <v>0</v>
      </c>
      <c r="IS137" s="19">
        <f>IFERROR(HLOOKUP(IS$1,'Nakladova matice_2018'!$A$1:$IW$188,110,FALSE),0)</f>
        <v>0</v>
      </c>
      <c r="IT137" s="19">
        <f>IFERROR(HLOOKUP(IT$1,'Nakladova matice_2018'!$A$1:$IW$188,110,FALSE),0)</f>
        <v>0</v>
      </c>
      <c r="IU137" s="19">
        <f>IFERROR(HLOOKUP(IU$1,'Nakladova matice_2018'!$A$1:$IW$188,110,FALSE),0)</f>
        <v>0</v>
      </c>
      <c r="IV137" s="19">
        <f>IFERROR(HLOOKUP(IV$1,'Nakladova matice_2018'!$A$1:$IW$188,110,FALSE),0)</f>
        <v>0</v>
      </c>
      <c r="IW137" s="19">
        <f>IFERROR(HLOOKUP(IW$1,'Nakladova matice_2018'!$A$1:$IW$188,110,FALSE),0)</f>
        <v>0</v>
      </c>
      <c r="IX137" s="19">
        <f>IFERROR(HLOOKUP(IX$1,'Nakladova matice_2018'!$A$1:$IW$188,110,FALSE),0)</f>
        <v>0</v>
      </c>
      <c r="IY137" s="19">
        <f>IFERROR(HLOOKUP(IY$1,'Nakladova matice_2018'!$A$1:$IW$188,110,FALSE),0)</f>
        <v>0</v>
      </c>
      <c r="IZ137" s="19">
        <f>IFERROR(HLOOKUP(IZ$1,'Nakladova matice_2018'!$A$1:$IW$188,110,FALSE),0)</f>
        <v>0</v>
      </c>
      <c r="JA137" s="19">
        <f>IFERROR(HLOOKUP(JA$1,'Nakladova matice_2018'!$A$1:$IW$188,110,FALSE),0)</f>
        <v>0</v>
      </c>
      <c r="JB137" s="19">
        <f>IFERROR(HLOOKUP(JB$1,'Nakladova matice_2018'!$A$1:$IW$188,110,FALSE),0)</f>
        <v>0</v>
      </c>
      <c r="JC137" s="19">
        <f>IFERROR(HLOOKUP(JC$1,'Nakladova matice_2018'!$A$1:$IW$188,110,FALSE),0)</f>
        <v>0</v>
      </c>
      <c r="JD137" s="19">
        <f>IFERROR(HLOOKUP(JD$1,'Nakladova matice_2018'!$A$1:$IW$188,110,FALSE),0)</f>
        <v>0</v>
      </c>
      <c r="JE137" s="19">
        <f>IFERROR(HLOOKUP(JE$1,'Nakladova matice_2018'!$A$1:$IW$188,110,FALSE),0)</f>
        <v>0</v>
      </c>
      <c r="JF137" s="19">
        <f>IFERROR(HLOOKUP(JF$1,'Nakladova matice_2018'!$A$1:$IW$188,110,FALSE),0)</f>
        <v>0</v>
      </c>
      <c r="JG137" s="19">
        <f>IFERROR(HLOOKUP(JG$1,'Nakladova matice_2018'!$A$1:$IW$188,110,FALSE),0)</f>
        <v>2362</v>
      </c>
      <c r="JH137" s="19">
        <f>IFERROR(HLOOKUP(JH$1,'Nakladova matice_2018'!$A$1:$IW$188,110,FALSE),0)</f>
        <v>25</v>
      </c>
      <c r="JI137" s="19">
        <f>IFERROR(HLOOKUP(JI$1,'Nakladova matice_2018'!$A$1:$IW$188,110,FALSE),0)</f>
        <v>100</v>
      </c>
      <c r="JJ137" s="19">
        <f>IFERROR(HLOOKUP(JJ$1,'Nakladova matice_2018'!$A$1:$IW$188,110,FALSE),0)</f>
        <v>0</v>
      </c>
      <c r="JK137" s="19">
        <f>IFERROR(HLOOKUP(JK$1,'Nakladova matice_2018'!$A$1:$IW$188,110,FALSE),0)</f>
        <v>0</v>
      </c>
      <c r="JL137" s="19">
        <f>IFERROR(HLOOKUP(JL$1,'Nakladova matice_2018'!$A$1:$IW$188,110,FALSE),0)</f>
        <v>100</v>
      </c>
      <c r="JM137" s="19">
        <f>IFERROR(HLOOKUP(JM$1,'Nakladova matice_2018'!$A$1:$IW$188,110,FALSE),0)</f>
        <v>300</v>
      </c>
      <c r="JN137" s="19">
        <f>IFERROR(HLOOKUP(JN$1,'Nakladova matice_2018'!$A$1:$IW$188,110,FALSE),0)</f>
        <v>0</v>
      </c>
      <c r="JO137" s="19">
        <f>IFERROR(HLOOKUP(JO$1,'Nakladova matice_2018'!$A$1:$IW$188,110,FALSE),0)</f>
        <v>0</v>
      </c>
      <c r="JP137" s="19">
        <f>IFERROR(HLOOKUP(JP$1,'Nakladova matice_2018'!$A$1:$IW$188,110,FALSE),0)</f>
        <v>0</v>
      </c>
      <c r="JQ137" s="19">
        <f>IFERROR(HLOOKUP(JQ$1,'Nakladova matice_2018'!$A$1:$IW$188,110,FALSE),0)</f>
        <v>0</v>
      </c>
      <c r="JR137" s="19">
        <f>IFERROR(HLOOKUP(JR$1,'Nakladova matice_2018'!$A$1:$IW$188,110,FALSE),0)</f>
        <v>75</v>
      </c>
      <c r="JS137" s="19">
        <f>IFERROR(HLOOKUP(JS$1,'Nakladova matice_2018'!$A$1:$IW$188,110,FALSE),0)</f>
        <v>0</v>
      </c>
      <c r="JT137" s="19">
        <f>IFERROR(HLOOKUP(JT$1,'Nakladova matice_2018'!$A$1:$IW$188,110,FALSE),0)</f>
        <v>550</v>
      </c>
      <c r="JU137" s="19">
        <f>IFERROR(HLOOKUP(JU$1,'Nakladova matice_2018'!$A$1:$IW$188,110,FALSE),0)</f>
        <v>4700</v>
      </c>
      <c r="JV137" s="19">
        <f>IFERROR(HLOOKUP(JV$1,'Nakladova matice_2018'!$A$1:$IW$188,110,FALSE),0)</f>
        <v>350</v>
      </c>
      <c r="JW137" s="19">
        <f>IFERROR(HLOOKUP(JW$1,'Nakladova matice_2018'!$A$1:$IW$188,110,FALSE),0)</f>
        <v>50</v>
      </c>
      <c r="JX137" s="19">
        <f>IFERROR(HLOOKUP(JX$1,'Nakladova matice_2018'!$A$1:$IW$188,110,FALSE),0)</f>
        <v>0</v>
      </c>
      <c r="JY137" s="19">
        <f>IFERROR(HLOOKUP(JY$1,'Nakladova matice_2018'!$A$1:$IW$188,110,FALSE),0)</f>
        <v>125</v>
      </c>
      <c r="JZ137" s="19">
        <f>IFERROR(HLOOKUP(JZ$1,'Nakladova matice_2018'!$A$1:$IW$188,110,FALSE),0)</f>
        <v>0</v>
      </c>
      <c r="KA137" s="19">
        <f>IFERROR(HLOOKUP(KA$1,'Nakladova matice_2018'!$A$1:$IW$188,110,FALSE),0)</f>
        <v>425</v>
      </c>
      <c r="KB137" s="19">
        <f>IFERROR(HLOOKUP(KB$1,'Nakladova matice_2018'!$A$1:$IW$188,110,FALSE),0)</f>
        <v>0</v>
      </c>
      <c r="KC137" s="19">
        <f>IFERROR(HLOOKUP(KC$1,'Nakladova matice_2018'!$A$1:$IW$188,110,FALSE),0)</f>
        <v>706</v>
      </c>
      <c r="KD137" s="19">
        <f>IFERROR(HLOOKUP(KD$1,'Nakladova matice_2018'!$A$1:$IW$188,110,FALSE),0)</f>
        <v>0</v>
      </c>
      <c r="KE137" s="19">
        <f>IFERROR(HLOOKUP(KE$1,'Nakladova matice_2018'!$A$1:$IW$188,110,FALSE),0)</f>
        <v>0</v>
      </c>
      <c r="KF137" s="19">
        <f>IFERROR(HLOOKUP(KF$1,'Nakladova matice_2018'!$A$1:$IW$188,110,FALSE),0)</f>
        <v>0</v>
      </c>
      <c r="KG137" s="19">
        <f>IFERROR(HLOOKUP(KG$1,'Nakladova matice_2018'!$A$1:$IW$188,110,FALSE),0)</f>
        <v>0</v>
      </c>
      <c r="KH137" s="19">
        <f>IFERROR(HLOOKUP(KH$1,'Nakladova matice_2018'!$A$1:$IW$188,110,FALSE),0)</f>
        <v>0</v>
      </c>
      <c r="KI137" s="19">
        <f>IFERROR(HLOOKUP(KI$1,'Nakladova matice_2018'!$A$1:$IW$188,110,FALSE),0)</f>
        <v>0</v>
      </c>
      <c r="KJ137" s="19">
        <f>IFERROR(HLOOKUP(KJ$1,'Nakladova matice_2018'!$A$1:$IW$188,110,FALSE),0)</f>
        <v>0</v>
      </c>
      <c r="KK137" s="19">
        <f>IFERROR(HLOOKUP(KK$1,'Nakladova matice_2018'!$A$1:$IW$188,110,FALSE),0)</f>
        <v>0</v>
      </c>
      <c r="KL137" s="19">
        <f>IFERROR(HLOOKUP(KL$1,'Nakladova matice_2018'!$A$1:$IW$188,110,FALSE),0)</f>
        <v>0</v>
      </c>
      <c r="KM137" s="19">
        <f>IFERROR(HLOOKUP(KM$1,'Nakladova matice_2018'!$A$1:$IW$188,110,FALSE),0)</f>
        <v>0</v>
      </c>
      <c r="KN137" s="19">
        <f>IFERROR(HLOOKUP(KN$1,'Nakladova matice_2018'!$A$1:$IW$188,110,FALSE),0)</f>
        <v>100</v>
      </c>
      <c r="KO137" s="19">
        <f>IFERROR(HLOOKUP(KO$1,'Nakladova matice_2018'!$A$1:$IW$188,110,FALSE),0)</f>
        <v>0</v>
      </c>
      <c r="KP137" s="19">
        <f>IFERROR(HLOOKUP(KP$1,'Nakladova matice_2018'!$A$1:$IW$188,110,FALSE),0)</f>
        <v>0</v>
      </c>
      <c r="KQ137" s="19">
        <f>IFERROR(HLOOKUP(KQ$1,'Nakladova matice_2018'!$A$1:$IW$188,110,FALSE),0)</f>
        <v>0</v>
      </c>
      <c r="KR137" s="19">
        <f>IFERROR(HLOOKUP(KR$1,'Nakladova matice_2018'!$A$1:$IW$188,110,FALSE),0)</f>
        <v>93</v>
      </c>
      <c r="KS137" s="19">
        <f>IFERROR(HLOOKUP(KS$1,'Nakladova matice_2018'!$A$1:$IW$188,110,FALSE),0)</f>
        <v>0</v>
      </c>
      <c r="KT137" s="19">
        <f>IFERROR(HLOOKUP(KT$1,'Nakladova matice_2018'!$A$1:$IW$188,110,FALSE),0)</f>
        <v>0</v>
      </c>
      <c r="KU137" s="19">
        <f>IFERROR(HLOOKUP(KU$1,'Nakladova matice_2018'!$A$1:$IW$188,110,FALSE),0)</f>
        <v>1175</v>
      </c>
      <c r="KV137" s="19">
        <f>IFERROR(HLOOKUP(KV$1,'Nakladova matice_2018'!$A$1:$IW$188,110,FALSE),0)</f>
        <v>0</v>
      </c>
      <c r="KW137" s="19">
        <f>IFERROR(HLOOKUP(KW$1,'Nakladova matice_2018'!$A$1:$IW$188,110,FALSE),0)</f>
        <v>2982</v>
      </c>
      <c r="KX137" s="19">
        <f>IFERROR(HLOOKUP(KX$1,'Nakladova matice_2018'!$A$1:$IW$188,110,FALSE),0)</f>
        <v>175</v>
      </c>
      <c r="KY137" s="19">
        <f>IFERROR(HLOOKUP(KY$1,'Nakladova matice_2018'!$A$1:$IW$188,110,FALSE),0)</f>
        <v>0</v>
      </c>
      <c r="KZ137" s="19">
        <f>IFERROR(HLOOKUP(KZ$1,'Nakladova matice_2018'!$A$1:$IW$188,110,FALSE),0)</f>
        <v>100</v>
      </c>
      <c r="LA137" s="19">
        <f>IFERROR(HLOOKUP(LA$1,'Nakladova matice_2018'!$A$1:$IW$188,110,FALSE),0)</f>
        <v>0</v>
      </c>
      <c r="LB137" s="19">
        <f>IFERROR(HLOOKUP(LB$1,'Nakladova matice_2018'!$A$1:$IW$188,110,FALSE),0)</f>
        <v>150</v>
      </c>
      <c r="LC137" s="19">
        <f>IFERROR(HLOOKUP(LC$1,'Nakladova matice_2018'!$A$1:$IW$188,110,FALSE),0)</f>
        <v>0</v>
      </c>
      <c r="LD137" s="19">
        <f>IFERROR(HLOOKUP(LD$1,'Nakladova matice_2018'!$A$1:$IW$188,110,FALSE),0)</f>
        <v>0</v>
      </c>
      <c r="LE137" s="19">
        <f>IFERROR(HLOOKUP(LE$1,'Nakladova matice_2018'!$A$1:$IW$188,110,FALSE),0)</f>
        <v>0</v>
      </c>
      <c r="LF137" s="19">
        <f>IFERROR(HLOOKUP(LF$1,'Nakladova matice_2018'!$A$1:$IW$188,110,FALSE),0)</f>
        <v>0</v>
      </c>
      <c r="LG137" s="19">
        <f>IFERROR(HLOOKUP(LG$1,'Nakladova matice_2018'!$A$1:$IW$188,110,FALSE),0)</f>
        <v>0</v>
      </c>
      <c r="LH137" s="19">
        <f>IFERROR(HLOOKUP(LH$1,'Nakladova matice_2018'!$A$1:$IW$188,110,FALSE),0)</f>
        <v>200</v>
      </c>
      <c r="LI137" s="19">
        <f>IFERROR(HLOOKUP(LI$1,'Nakladova matice_2018'!$A$1:$IW$188,110,FALSE),0)</f>
        <v>0</v>
      </c>
      <c r="LJ137" s="19">
        <f>IFERROR(HLOOKUP(LJ$1,'Nakladova matice_2018'!$A$1:$IW$188,110,FALSE),0)</f>
        <v>0</v>
      </c>
      <c r="LK137" s="19">
        <f>IFERROR(HLOOKUP(LK$1,'Nakladova matice_2018'!$A$1:$IW$188,110,FALSE),0)</f>
        <v>0</v>
      </c>
      <c r="LL137" s="19">
        <f>IFERROR(HLOOKUP(LL$1,'Nakladova matice_2018'!$A$1:$IW$188,110,FALSE),0)</f>
        <v>0</v>
      </c>
      <c r="LM137" s="19">
        <f>IFERROR(HLOOKUP(LM$1,'Nakladova matice_2018'!$A$1:$IW$188,110,FALSE),0)</f>
        <v>0</v>
      </c>
      <c r="LN137" s="19">
        <f>IFERROR(HLOOKUP(LN$1,'Nakladova matice_2018'!$A$1:$IW$188,110,FALSE),0)</f>
        <v>0</v>
      </c>
      <c r="LO137" s="19">
        <f>IFERROR(HLOOKUP(LO$1,'Nakladova matice_2018'!$A$1:$IW$188,110,FALSE),0)</f>
        <v>0</v>
      </c>
      <c r="LP137" s="19">
        <f>IFERROR(HLOOKUP(LP$1,'Nakladova matice_2018'!$A$1:$IW$188,110,FALSE),0)</f>
        <v>0</v>
      </c>
      <c r="LQ137" s="19">
        <f>IFERROR(HLOOKUP(LQ$1,'Nakladova matice_2018'!$A$1:$IW$188,110,FALSE),0)</f>
        <v>0</v>
      </c>
      <c r="LR137" s="19">
        <f>IFERROR(HLOOKUP(LR$1,'Nakladova matice_2018'!$A$1:$IW$188,110,FALSE),0)</f>
        <v>0</v>
      </c>
      <c r="LS137" s="19">
        <f>IFERROR(HLOOKUP(LS$1,'Nakladova matice_2018'!$A$1:$IW$188,110,FALSE),0)</f>
        <v>250</v>
      </c>
      <c r="LT137" s="19">
        <f>IFERROR(HLOOKUP(LT$1,'Nakladova matice_2018'!$A$1:$IW$188,110,FALSE),0)</f>
        <v>425</v>
      </c>
      <c r="LU137" s="19">
        <f>IFERROR(HLOOKUP(LU$1,'Nakladova matice_2018'!$A$1:$IW$188,110,FALSE),0)</f>
        <v>0</v>
      </c>
      <c r="LV137" s="19">
        <f>IFERROR(HLOOKUP(LV$1,'Nakladova matice_2018'!$A$1:$IW$188,110,FALSE),0)</f>
        <v>0</v>
      </c>
      <c r="LW137" s="19">
        <f>IFERROR(HLOOKUP(LW$1,'Nakladova matice_2018'!$A$1:$IW$188,110,FALSE),0)</f>
        <v>0</v>
      </c>
      <c r="LX137" s="19">
        <f>IFERROR(HLOOKUP(LX$1,'Nakladova matice_2018'!$A$1:$IW$188,110,FALSE),0)</f>
        <v>0</v>
      </c>
      <c r="LY137" s="19">
        <f>IFERROR(HLOOKUP(LY$1,'Nakladova matice_2018'!$A$1:$IW$188,110,FALSE),0)</f>
        <v>0</v>
      </c>
      <c r="LZ137" s="19">
        <f>IFERROR(HLOOKUP(LZ$1,'Nakladova matice_2018'!$A$1:$IW$188,110,FALSE),0)</f>
        <v>50</v>
      </c>
      <c r="MA137" s="19">
        <f>IFERROR(HLOOKUP(MA$1,'Nakladova matice_2018'!$A$1:$IW$188,110,FALSE),0)</f>
        <v>525</v>
      </c>
      <c r="MB137" s="19">
        <f>IFERROR(HLOOKUP(MB$1,'Nakladova matice_2018'!$A$1:$IW$188,110,FALSE),0)</f>
        <v>0</v>
      </c>
      <c r="MC137" s="19">
        <f>IFERROR(HLOOKUP(MC$1,'Nakladova matice_2018'!$A$1:$IW$188,110,FALSE),0)</f>
        <v>0</v>
      </c>
      <c r="MD137" s="19">
        <f>IFERROR(HLOOKUP(MD$1,'Nakladova matice_2018'!$A$1:$IW$188,110,FALSE),0)</f>
        <v>50</v>
      </c>
      <c r="ME137" s="19">
        <f>IFERROR(HLOOKUP(ME$1,'Nakladova matice_2018'!$A$1:$IW$188,110,FALSE),0)</f>
        <v>250</v>
      </c>
      <c r="MF137" s="19">
        <f>IFERROR(HLOOKUP(MF$1,'Nakladova matice_2018'!$A$1:$IW$188,110,FALSE),0)</f>
        <v>1300</v>
      </c>
      <c r="MG137" s="19">
        <f>IFERROR(HLOOKUP(MG$1,'Nakladova matice_2018'!$A$1:$IW$188,110,FALSE),0)</f>
        <v>0</v>
      </c>
      <c r="MH137" s="19">
        <f>IFERROR(HLOOKUP(MH$1,'Nakladova matice_2018'!$A$1:$IW$188,110,FALSE),0)</f>
        <v>0</v>
      </c>
      <c r="MI137" s="19">
        <f>IFERROR(HLOOKUP(MI$1,'Nakladova matice_2018'!$A$1:$IW$188,110,FALSE),0)</f>
        <v>0</v>
      </c>
      <c r="MJ137" s="19">
        <f>IFERROR(HLOOKUP(MJ$1,'Nakladova matice_2018'!$A$1:$IW$188,110,FALSE),0)</f>
        <v>0</v>
      </c>
      <c r="MK137" s="19">
        <f>IFERROR(HLOOKUP(MK$1,'Nakladova matice_2018'!$A$1:$IW$188,110,FALSE),0)</f>
        <v>0</v>
      </c>
      <c r="ML137" s="19">
        <f>IFERROR(HLOOKUP(ML$1,'Nakladova matice_2018'!$A$1:$IW$188,110,FALSE),0)</f>
        <v>0</v>
      </c>
      <c r="MM137" s="19">
        <f>IFERROR(HLOOKUP(MM$1,'Nakladova matice_2018'!$A$1:$IW$188,110,FALSE),0)</f>
        <v>25</v>
      </c>
      <c r="MN137" s="19">
        <f>IFERROR(HLOOKUP(MN$1,'Nakladova matice_2018'!$A$1:$IW$188,110,FALSE),0)</f>
        <v>0</v>
      </c>
      <c r="MO137" s="20">
        <f t="shared" si="86"/>
        <v>171829</v>
      </c>
      <c r="MP137" s="20">
        <f>MO137-'Nakladova matice_2018'!IX110</f>
        <v>0</v>
      </c>
    </row>
    <row r="138" spans="1:354" x14ac:dyDescent="0.2">
      <c r="A138" s="27">
        <v>532001</v>
      </c>
      <c r="B138" s="21" t="s">
        <v>268</v>
      </c>
      <c r="C138" s="53">
        <v>0</v>
      </c>
      <c r="D138" s="19">
        <f>IFERROR(HLOOKUP(D$1,'Nakladova matice_2018'!$A$1:$IW$188,111,FALSE),0)</f>
        <v>0</v>
      </c>
      <c r="E138" s="19">
        <f>IFERROR(HLOOKUP(E$1,'Nakladova matice_2018'!$A$1:$IW$188,111,FALSE),0)</f>
        <v>0</v>
      </c>
      <c r="F138" s="19">
        <f>IFERROR(HLOOKUP(F$1,'Nakladova matice_2018'!$A$1:$IW$188,111,FALSE),0)</f>
        <v>0</v>
      </c>
      <c r="G138" s="19">
        <f>IFERROR(HLOOKUP(G$1,'Nakladova matice_2018'!$A$1:$IW$188,111,FALSE),0)</f>
        <v>0</v>
      </c>
      <c r="H138" s="19">
        <f>IFERROR(HLOOKUP(H$1,'Nakladova matice_2018'!$A$1:$IW$188,111,FALSE),0)</f>
        <v>0</v>
      </c>
      <c r="I138" s="19">
        <f>IFERROR(HLOOKUP(I$1,'Nakladova matice_2018'!$A$1:$IW$188,111,FALSE),0)</f>
        <v>0</v>
      </c>
      <c r="J138" s="19">
        <f>IFERROR(HLOOKUP(J$1,'Nakladova matice_2018'!$A$1:$IW$188,111,FALSE),0)</f>
        <v>0</v>
      </c>
      <c r="K138" s="19">
        <f>IFERROR(HLOOKUP(K$1,'Nakladova matice_2018'!$A$1:$IW$188,111,FALSE),0)</f>
        <v>0</v>
      </c>
      <c r="L138" s="19">
        <f>IFERROR(HLOOKUP(L$1,'Nakladova matice_2018'!$A$1:$IW$188,111,FALSE),0)</f>
        <v>0</v>
      </c>
      <c r="M138" s="19">
        <f>IFERROR(HLOOKUP(M$1,'Nakladova matice_2018'!$A$1:$IW$188,111,FALSE),0)</f>
        <v>0</v>
      </c>
      <c r="N138" s="19">
        <f>IFERROR(HLOOKUP(N$1,'Nakladova matice_2018'!$A$1:$IW$188,111,FALSE),0)</f>
        <v>0</v>
      </c>
      <c r="O138" s="19">
        <f>IFERROR(HLOOKUP(O$1,'Nakladova matice_2018'!$A$1:$IW$188,111,FALSE),0)</f>
        <v>0</v>
      </c>
      <c r="P138" s="19">
        <f>IFERROR(HLOOKUP(P$1,'Nakladova matice_2018'!$A$1:$IW$188,111,FALSE),0)</f>
        <v>0</v>
      </c>
      <c r="Q138" s="19">
        <f>IFERROR(HLOOKUP(Q$1,'Nakladova matice_2018'!$A$1:$IW$188,111,FALSE),0)</f>
        <v>0</v>
      </c>
      <c r="R138" s="19">
        <f>IFERROR(HLOOKUP(R$1,'Nakladova matice_2018'!$A$1:$IW$188,111,FALSE),0)</f>
        <v>0</v>
      </c>
      <c r="S138" s="19">
        <f>IFERROR(HLOOKUP(S$1,'Nakladova matice_2018'!$A$1:$IW$188,111,FALSE),0)</f>
        <v>0</v>
      </c>
      <c r="T138" s="19">
        <f>IFERROR(HLOOKUP(T$1,'Nakladova matice_2018'!$A$1:$IW$188,111,FALSE),0)</f>
        <v>0</v>
      </c>
      <c r="U138" s="19">
        <f>IFERROR(HLOOKUP(U$1,'Nakladova matice_2018'!$A$1:$IW$188,111,FALSE),0)</f>
        <v>0</v>
      </c>
      <c r="V138" s="19">
        <f>IFERROR(HLOOKUP(V$1,'Nakladova matice_2018'!$A$1:$IW$188,111,FALSE),0)</f>
        <v>0</v>
      </c>
      <c r="W138" s="19">
        <f>IFERROR(HLOOKUP(W$1,'Nakladova matice_2018'!$A$1:$IW$188,111,FALSE),0)</f>
        <v>0</v>
      </c>
      <c r="X138" s="19">
        <f>IFERROR(HLOOKUP(X$1,'Nakladova matice_2018'!$A$1:$IW$188,111,FALSE),0)</f>
        <v>0</v>
      </c>
      <c r="Y138" s="19">
        <f>IFERROR(HLOOKUP(Y$1,'Nakladova matice_2018'!$A$1:$IW$188,111,FALSE),0)</f>
        <v>0</v>
      </c>
      <c r="Z138" s="19">
        <f>IFERROR(HLOOKUP(Z$1,'Nakladova matice_2018'!$A$1:$IW$188,111,FALSE),0)</f>
        <v>0</v>
      </c>
      <c r="AA138" s="19">
        <f>IFERROR(HLOOKUP(AA$1,'Nakladova matice_2018'!$A$1:$IW$188,111,FALSE),0)</f>
        <v>0</v>
      </c>
      <c r="AB138" s="19">
        <f>IFERROR(HLOOKUP(AB$1,'Nakladova matice_2018'!$A$1:$IW$188,111,FALSE),0)</f>
        <v>0</v>
      </c>
      <c r="AC138" s="19">
        <f>IFERROR(HLOOKUP(AC$1,'Nakladova matice_2018'!$A$1:$IW$188,111,FALSE),0)</f>
        <v>0</v>
      </c>
      <c r="AD138" s="19">
        <f>IFERROR(HLOOKUP(AD$1,'Nakladova matice_2018'!$A$1:$IW$188,111,FALSE),0)</f>
        <v>0</v>
      </c>
      <c r="AE138" s="19">
        <f>IFERROR(HLOOKUP(AE$1,'Nakladova matice_2018'!$A$1:$IW$188,111,FALSE),0)</f>
        <v>0</v>
      </c>
      <c r="AF138" s="19">
        <f>IFERROR(HLOOKUP(AF$1,'Nakladova matice_2018'!$A$1:$IW$188,111,FALSE),0)</f>
        <v>0</v>
      </c>
      <c r="AG138" s="19">
        <f>IFERROR(HLOOKUP(AG$1,'Nakladova matice_2018'!$A$1:$IW$188,111,FALSE),0)</f>
        <v>0</v>
      </c>
      <c r="AH138" s="19">
        <f>IFERROR(HLOOKUP(AH$1,'Nakladova matice_2018'!$A$1:$IW$188,111,FALSE),0)</f>
        <v>0</v>
      </c>
      <c r="AI138" s="19">
        <f>IFERROR(HLOOKUP(AI$1,'Nakladova matice_2018'!$A$1:$IW$188,111,FALSE),0)</f>
        <v>0</v>
      </c>
      <c r="AJ138" s="19">
        <f>IFERROR(HLOOKUP(AJ$1,'Nakladova matice_2018'!$A$1:$IW$188,111,FALSE),0)</f>
        <v>0</v>
      </c>
      <c r="AK138" s="19">
        <f>IFERROR(HLOOKUP(AK$1,'Nakladova matice_2018'!$A$1:$IW$188,111,FALSE),0)</f>
        <v>0</v>
      </c>
      <c r="AL138" s="19">
        <f>IFERROR(HLOOKUP(AL$1,'Nakladova matice_2018'!$A$1:$IW$188,111,FALSE),0)</f>
        <v>0</v>
      </c>
      <c r="AM138" s="19">
        <f>IFERROR(HLOOKUP(AM$1,'Nakladova matice_2018'!$A$1:$IW$188,111,FALSE),0)</f>
        <v>0</v>
      </c>
      <c r="AN138" s="19">
        <f>IFERROR(HLOOKUP(AN$1,'Nakladova matice_2018'!$A$1:$IW$188,111,FALSE),0)</f>
        <v>0</v>
      </c>
      <c r="AO138" s="19">
        <f>IFERROR(HLOOKUP(AO$1,'Nakladova matice_2018'!$A$1:$IW$188,111,FALSE),0)</f>
        <v>0</v>
      </c>
      <c r="AP138" s="19">
        <f>IFERROR(HLOOKUP(AP$1,'Nakladova matice_2018'!$A$1:$IW$188,111,FALSE),0)</f>
        <v>0</v>
      </c>
      <c r="AQ138" s="19">
        <f>IFERROR(HLOOKUP(AQ$1,'Nakladova matice_2018'!$A$1:$IW$188,111,FALSE),0)</f>
        <v>0</v>
      </c>
      <c r="AR138" s="19">
        <f>IFERROR(HLOOKUP(AR$1,'Nakladova matice_2018'!$A$1:$IW$188,111,FALSE),0)</f>
        <v>0</v>
      </c>
      <c r="AS138" s="19">
        <f>IFERROR(HLOOKUP(AS$1,'Nakladova matice_2018'!$A$1:$IW$188,111,FALSE),0)</f>
        <v>0</v>
      </c>
      <c r="AT138" s="19">
        <f>IFERROR(HLOOKUP(AT$1,'Nakladova matice_2018'!$A$1:$IW$188,111,FALSE),0)</f>
        <v>0</v>
      </c>
      <c r="AU138" s="19">
        <f>IFERROR(HLOOKUP(AU$1,'Nakladova matice_2018'!$A$1:$IW$188,111,FALSE),0)</f>
        <v>0</v>
      </c>
      <c r="AV138" s="19">
        <f>IFERROR(HLOOKUP(AV$1,'Nakladova matice_2018'!$A$1:$IW$188,111,FALSE),0)</f>
        <v>0</v>
      </c>
      <c r="AW138" s="19">
        <f>IFERROR(HLOOKUP(AW$1,'Nakladova matice_2018'!$A$1:$IW$188,111,FALSE),0)</f>
        <v>0</v>
      </c>
      <c r="AX138" s="19">
        <f>IFERROR(HLOOKUP(AX$1,'Nakladova matice_2018'!$A$1:$IW$188,111,FALSE),0)</f>
        <v>0</v>
      </c>
      <c r="AY138" s="19">
        <f>IFERROR(HLOOKUP(AY$1,'Nakladova matice_2018'!$A$1:$IW$188,111,FALSE),0)</f>
        <v>0</v>
      </c>
      <c r="AZ138" s="19">
        <f>IFERROR(HLOOKUP(AZ$1,'Nakladova matice_2018'!$A$1:$IW$188,111,FALSE),0)</f>
        <v>0</v>
      </c>
      <c r="BA138" s="19">
        <f>IFERROR(HLOOKUP(BA$1,'Nakladova matice_2018'!$A$1:$IW$188,111,FALSE),0)</f>
        <v>0</v>
      </c>
      <c r="BB138" s="19">
        <f>IFERROR(HLOOKUP(BB$1,'Nakladova matice_2018'!$A$1:$IW$188,111,FALSE),0)</f>
        <v>0</v>
      </c>
      <c r="BC138" s="19">
        <f>IFERROR(HLOOKUP(BC$1,'Nakladova matice_2018'!$A$1:$IW$188,111,FALSE),0)</f>
        <v>0</v>
      </c>
      <c r="BD138" s="19">
        <f>IFERROR(HLOOKUP(BD$1,'Nakladova matice_2018'!$A$1:$IW$188,111,FALSE),0)</f>
        <v>0</v>
      </c>
      <c r="BE138" s="19">
        <f>IFERROR(HLOOKUP(BE$1,'Nakladova matice_2018'!$A$1:$IW$188,111,FALSE),0)</f>
        <v>0</v>
      </c>
      <c r="BF138" s="19">
        <f>IFERROR(HLOOKUP(BF$1,'Nakladova matice_2018'!$A$1:$IW$188,111,FALSE),0)</f>
        <v>0</v>
      </c>
      <c r="BG138" s="19">
        <f>IFERROR(HLOOKUP(BG$1,'Nakladova matice_2018'!$A$1:$IW$188,111,FALSE),0)</f>
        <v>0</v>
      </c>
      <c r="BH138" s="19">
        <f>IFERROR(HLOOKUP(BH$1,'Nakladova matice_2018'!$A$1:$IW$188,111,FALSE),0)</f>
        <v>0</v>
      </c>
      <c r="BI138" s="19">
        <f>IFERROR(HLOOKUP(BI$1,'Nakladova matice_2018'!$A$1:$IW$188,111,FALSE),0)</f>
        <v>0</v>
      </c>
      <c r="BJ138" s="19">
        <f>IFERROR(HLOOKUP(BJ$1,'Nakladova matice_2018'!$A$1:$IW$188,111,FALSE),0)</f>
        <v>0</v>
      </c>
      <c r="BK138" s="19">
        <f>IFERROR(HLOOKUP(BK$1,'Nakladova matice_2018'!$A$1:$IW$188,111,FALSE),0)</f>
        <v>0</v>
      </c>
      <c r="BL138" s="19">
        <f>IFERROR(HLOOKUP(BL$1,'Nakladova matice_2018'!$A$1:$IW$188,111,FALSE),0)</f>
        <v>0</v>
      </c>
      <c r="BM138" s="19">
        <f>IFERROR(HLOOKUP(BM$1,'Nakladova matice_2018'!$A$1:$IW$188,111,FALSE),0)</f>
        <v>0</v>
      </c>
      <c r="BN138" s="19">
        <f>IFERROR(HLOOKUP(BN$1,'Nakladova matice_2018'!$A$1:$IW$188,111,FALSE),0)</f>
        <v>0</v>
      </c>
      <c r="BO138" s="19">
        <f>IFERROR(HLOOKUP(BO$1,'Nakladova matice_2018'!$A$1:$IW$188,111,FALSE),0)</f>
        <v>0</v>
      </c>
      <c r="BP138" s="19">
        <f>IFERROR(HLOOKUP(BP$1,'Nakladova matice_2018'!$A$1:$IW$188,111,FALSE),0)</f>
        <v>0</v>
      </c>
      <c r="BQ138" s="19">
        <f>IFERROR(HLOOKUP(BQ$1,'Nakladova matice_2018'!$A$1:$IW$188,111,FALSE),0)</f>
        <v>0</v>
      </c>
      <c r="BR138" s="19">
        <f>IFERROR(HLOOKUP(BR$1,'Nakladova matice_2018'!$A$1:$IW$188,111,FALSE),0)</f>
        <v>0</v>
      </c>
      <c r="BS138" s="19">
        <f>IFERROR(HLOOKUP(BS$1,'Nakladova matice_2018'!$A$1:$IW$188,111,FALSE),0)</f>
        <v>0</v>
      </c>
      <c r="BT138" s="19">
        <f>IFERROR(HLOOKUP(BT$1,'Nakladova matice_2018'!$A$1:$IW$188,111,FALSE),0)</f>
        <v>0</v>
      </c>
      <c r="BU138" s="19">
        <f>IFERROR(HLOOKUP(BU$1,'Nakladova matice_2018'!$A$1:$IW$188,111,FALSE),0)</f>
        <v>0</v>
      </c>
      <c r="BV138" s="19">
        <f>IFERROR(HLOOKUP(BV$1,'Nakladova matice_2018'!$A$1:$IW$188,111,FALSE),0)</f>
        <v>0</v>
      </c>
      <c r="BW138" s="19">
        <f>IFERROR(HLOOKUP(BW$1,'Nakladova matice_2018'!$A$1:$IW$188,111,FALSE),0)</f>
        <v>0</v>
      </c>
      <c r="BX138" s="19">
        <f>IFERROR(HLOOKUP(BX$1,'Nakladova matice_2018'!$A$1:$IW$188,111,FALSE),0)</f>
        <v>0</v>
      </c>
      <c r="BY138" s="19">
        <f>IFERROR(HLOOKUP(BY$1,'Nakladova matice_2018'!$A$1:$IW$188,111,FALSE),0)</f>
        <v>0</v>
      </c>
      <c r="BZ138" s="19">
        <f>IFERROR(HLOOKUP(BZ$1,'Nakladova matice_2018'!$A$1:$IW$188,111,FALSE),0)</f>
        <v>0</v>
      </c>
      <c r="CA138" s="19">
        <f>IFERROR(HLOOKUP(CA$1,'Nakladova matice_2018'!$A$1:$IW$188,111,FALSE),0)</f>
        <v>0</v>
      </c>
      <c r="CB138" s="19">
        <f>IFERROR(HLOOKUP(CB$1,'Nakladova matice_2018'!$A$1:$IW$188,111,FALSE),0)</f>
        <v>0</v>
      </c>
      <c r="CC138" s="19">
        <f>IFERROR(HLOOKUP(CC$1,'Nakladova matice_2018'!$A$1:$IW$188,111,FALSE),0)</f>
        <v>0</v>
      </c>
      <c r="CD138" s="19">
        <f>IFERROR(HLOOKUP(CD$1,'Nakladova matice_2018'!$A$1:$IW$188,111,FALSE),0)</f>
        <v>0</v>
      </c>
      <c r="CE138" s="19">
        <f>IFERROR(HLOOKUP(CE$1,'Nakladova matice_2018'!$A$1:$IW$188,111,FALSE),0)</f>
        <v>0</v>
      </c>
      <c r="CF138" s="19">
        <f>IFERROR(HLOOKUP(CF$1,'Nakladova matice_2018'!$A$1:$IW$188,111,FALSE),0)</f>
        <v>0</v>
      </c>
      <c r="CG138" s="19">
        <f>IFERROR(HLOOKUP(CG$1,'Nakladova matice_2018'!$A$1:$IW$188,111,FALSE),0)</f>
        <v>0</v>
      </c>
      <c r="CH138" s="19">
        <f>IFERROR(HLOOKUP(CH$1,'Nakladova matice_2018'!$A$1:$IW$188,111,FALSE),0)</f>
        <v>0</v>
      </c>
      <c r="CI138" s="19">
        <f>IFERROR(HLOOKUP(CI$1,'Nakladova matice_2018'!$A$1:$IW$188,111,FALSE),0)</f>
        <v>0</v>
      </c>
      <c r="CJ138" s="19">
        <f>IFERROR(HLOOKUP(CJ$1,'Nakladova matice_2018'!$A$1:$IW$188,111,FALSE),0)</f>
        <v>0</v>
      </c>
      <c r="CK138" s="19">
        <f>IFERROR(HLOOKUP(CK$1,'Nakladova matice_2018'!$A$1:$IW$188,111,FALSE),0)</f>
        <v>0</v>
      </c>
      <c r="CL138" s="19">
        <f>IFERROR(HLOOKUP(CL$1,'Nakladova matice_2018'!$A$1:$IW$188,111,FALSE),0)</f>
        <v>0</v>
      </c>
      <c r="CM138" s="19">
        <f>IFERROR(HLOOKUP(CM$1,'Nakladova matice_2018'!$A$1:$IW$188,111,FALSE),0)</f>
        <v>0</v>
      </c>
      <c r="CN138" s="19">
        <f>IFERROR(HLOOKUP(CN$1,'Nakladova matice_2018'!$A$1:$IW$188,111,FALSE),0)</f>
        <v>0</v>
      </c>
      <c r="CO138" s="19">
        <f>IFERROR(HLOOKUP(CO$1,'Nakladova matice_2018'!$A$1:$IW$188,111,FALSE),0)</f>
        <v>0</v>
      </c>
      <c r="CP138" s="19">
        <f>IFERROR(HLOOKUP(CP$1,'Nakladova matice_2018'!$A$1:$IW$188,111,FALSE),0)</f>
        <v>0</v>
      </c>
      <c r="CQ138" s="19">
        <f>IFERROR(HLOOKUP(CQ$1,'Nakladova matice_2018'!$A$1:$IW$188,111,FALSE),0)</f>
        <v>0</v>
      </c>
      <c r="CR138" s="19">
        <f>IFERROR(HLOOKUP(CR$1,'Nakladova matice_2018'!$A$1:$IW$188,111,FALSE),0)</f>
        <v>0</v>
      </c>
      <c r="CS138" s="19">
        <f>IFERROR(HLOOKUP(CS$1,'Nakladova matice_2018'!$A$1:$IW$188,111,FALSE),0)</f>
        <v>0</v>
      </c>
      <c r="CT138" s="19">
        <f>IFERROR(HLOOKUP(CT$1,'Nakladova matice_2018'!$A$1:$IW$188,111,FALSE),0)</f>
        <v>0</v>
      </c>
      <c r="CU138" s="19">
        <f>IFERROR(HLOOKUP(CU$1,'Nakladova matice_2018'!$A$1:$IW$188,111,FALSE),0)</f>
        <v>0</v>
      </c>
      <c r="CV138" s="19">
        <f>IFERROR(HLOOKUP(CV$1,'Nakladova matice_2018'!$A$1:$IW$188,111,FALSE),0)</f>
        <v>0</v>
      </c>
      <c r="CW138" s="19">
        <f>IFERROR(HLOOKUP(CW$1,'Nakladova matice_2018'!$A$1:$IW$188,111,FALSE),0)</f>
        <v>0</v>
      </c>
      <c r="CX138" s="19">
        <f>IFERROR(HLOOKUP(CX$1,'Nakladova matice_2018'!$A$1:$IW$188,111,FALSE),0)</f>
        <v>0</v>
      </c>
      <c r="CY138" s="19">
        <f>IFERROR(HLOOKUP(CY$1,'Nakladova matice_2018'!$A$1:$IW$188,111,FALSE),0)</f>
        <v>0</v>
      </c>
      <c r="CZ138" s="19">
        <f>IFERROR(HLOOKUP(CZ$1,'Nakladova matice_2018'!$A$1:$IW$188,111,FALSE),0)</f>
        <v>0</v>
      </c>
      <c r="DA138" s="19">
        <f>IFERROR(HLOOKUP(DA$1,'Nakladova matice_2018'!$A$1:$IW$188,111,FALSE),0)</f>
        <v>0</v>
      </c>
      <c r="DB138" s="19">
        <f>IFERROR(HLOOKUP(DB$1,'Nakladova matice_2018'!$A$1:$IW$188,111,FALSE),0)</f>
        <v>0</v>
      </c>
      <c r="DC138" s="19">
        <f>IFERROR(HLOOKUP(DC$1,'Nakladova matice_2018'!$A$1:$IW$188,111,FALSE),0)</f>
        <v>0</v>
      </c>
      <c r="DD138" s="19">
        <f>IFERROR(HLOOKUP(DD$1,'Nakladova matice_2018'!$A$1:$IW$188,111,FALSE),0)</f>
        <v>0</v>
      </c>
      <c r="DE138" s="19">
        <f>IFERROR(HLOOKUP(DE$1,'Nakladova matice_2018'!$A$1:$IW$188,111,FALSE),0)</f>
        <v>0</v>
      </c>
      <c r="DF138" s="19">
        <f>IFERROR(HLOOKUP(DF$1,'Nakladova matice_2018'!$A$1:$IW$188,111,FALSE),0)</f>
        <v>0</v>
      </c>
      <c r="DG138" s="19">
        <f>IFERROR(HLOOKUP(DG$1,'Nakladova matice_2018'!$A$1:$IW$188,111,FALSE),0)</f>
        <v>0</v>
      </c>
      <c r="DH138" s="19">
        <f>IFERROR(HLOOKUP(DH$1,'Nakladova matice_2018'!$A$1:$IW$188,111,FALSE),0)</f>
        <v>0</v>
      </c>
      <c r="DI138" s="19">
        <f>IFERROR(HLOOKUP(DI$1,'Nakladova matice_2018'!$A$1:$IW$188,111,FALSE),0)</f>
        <v>0</v>
      </c>
      <c r="DJ138" s="19">
        <f>IFERROR(HLOOKUP(DJ$1,'Nakladova matice_2018'!$A$1:$IW$188,111,FALSE),0)</f>
        <v>0</v>
      </c>
      <c r="DK138" s="19">
        <f>IFERROR(HLOOKUP(DK$1,'Nakladova matice_2018'!$A$1:$IW$188,111,FALSE),0)</f>
        <v>0</v>
      </c>
      <c r="DL138" s="19">
        <f>IFERROR(HLOOKUP(DL$1,'Nakladova matice_2018'!$A$1:$IW$188,111,FALSE),0)</f>
        <v>0</v>
      </c>
      <c r="DM138" s="19">
        <f>IFERROR(HLOOKUP(DM$1,'Nakladova matice_2018'!$A$1:$IW$188,111,FALSE),0)</f>
        <v>0</v>
      </c>
      <c r="DN138" s="19">
        <f>IFERROR(HLOOKUP(DN$1,'Nakladova matice_2018'!$A$1:$IW$188,111,FALSE),0)</f>
        <v>0</v>
      </c>
      <c r="DO138" s="19">
        <f>IFERROR(HLOOKUP(DO$1,'Nakladova matice_2018'!$A$1:$IW$188,111,FALSE),0)</f>
        <v>0</v>
      </c>
      <c r="DP138" s="19">
        <f>IFERROR(HLOOKUP(DP$1,'Nakladova matice_2018'!$A$1:$IW$188,111,FALSE),0)</f>
        <v>0</v>
      </c>
      <c r="DQ138" s="19">
        <f>IFERROR(HLOOKUP(DQ$1,'Nakladova matice_2018'!$A$1:$IW$188,111,FALSE),0)</f>
        <v>0</v>
      </c>
      <c r="DR138" s="19">
        <f>IFERROR(HLOOKUP(DR$1,'Nakladova matice_2018'!$A$1:$IW$188,111,FALSE),0)</f>
        <v>0</v>
      </c>
      <c r="DS138" s="19">
        <f>IFERROR(HLOOKUP(DS$1,'Nakladova matice_2018'!$A$1:$IW$188,111,FALSE),0)</f>
        <v>0</v>
      </c>
      <c r="DT138" s="19">
        <f>IFERROR(HLOOKUP(DT$1,'Nakladova matice_2018'!$A$1:$IW$188,111,FALSE),0)</f>
        <v>0</v>
      </c>
      <c r="DU138" s="19">
        <f>IFERROR(HLOOKUP(DU$1,'Nakladova matice_2018'!$A$1:$IW$188,111,FALSE),0)</f>
        <v>0</v>
      </c>
      <c r="DV138" s="19">
        <f>IFERROR(HLOOKUP(DV$1,'Nakladova matice_2018'!$A$1:$IW$188,111,FALSE),0)</f>
        <v>0</v>
      </c>
      <c r="DW138" s="19">
        <f>IFERROR(HLOOKUP(DW$1,'Nakladova matice_2018'!$A$1:$IW$188,111,FALSE),0)</f>
        <v>0</v>
      </c>
      <c r="DX138" s="19">
        <f>IFERROR(HLOOKUP(DX$1,'Nakladova matice_2018'!$A$1:$IW$188,111,FALSE),0)</f>
        <v>0</v>
      </c>
      <c r="DY138" s="19">
        <f>IFERROR(HLOOKUP(DY$1,'Nakladova matice_2018'!$A$1:$IW$188,111,FALSE),0)</f>
        <v>0</v>
      </c>
      <c r="DZ138" s="19">
        <f>IFERROR(HLOOKUP(DZ$1,'Nakladova matice_2018'!$A$1:$IW$188,111,FALSE),0)</f>
        <v>0</v>
      </c>
      <c r="EA138" s="19">
        <f>IFERROR(HLOOKUP(EA$1,'Nakladova matice_2018'!$A$1:$IW$188,111,FALSE),0)</f>
        <v>0</v>
      </c>
      <c r="EB138" s="19">
        <f>IFERROR(HLOOKUP(EB$1,'Nakladova matice_2018'!$A$1:$IW$188,111,FALSE),0)</f>
        <v>0</v>
      </c>
      <c r="EC138" s="19">
        <f>IFERROR(HLOOKUP(EC$1,'Nakladova matice_2018'!$A$1:$IW$188,111,FALSE),0)</f>
        <v>0</v>
      </c>
      <c r="ED138" s="19">
        <f>IFERROR(HLOOKUP(ED$1,'Nakladova matice_2018'!$A$1:$IW$188,111,FALSE),0)</f>
        <v>0</v>
      </c>
      <c r="EE138" s="19">
        <f>IFERROR(HLOOKUP(EE$1,'Nakladova matice_2018'!$A$1:$IW$188,111,FALSE),0)</f>
        <v>0</v>
      </c>
      <c r="EF138" s="19">
        <f>IFERROR(HLOOKUP(EF$1,'Nakladova matice_2018'!$A$1:$IW$188,111,FALSE),0)</f>
        <v>0</v>
      </c>
      <c r="EG138" s="19">
        <f>IFERROR(HLOOKUP(EG$1,'Nakladova matice_2018'!$A$1:$IW$188,111,FALSE),0)</f>
        <v>0</v>
      </c>
      <c r="EH138" s="19">
        <f>IFERROR(HLOOKUP(EH$1,'Nakladova matice_2018'!$A$1:$IW$188,111,FALSE),0)</f>
        <v>0</v>
      </c>
      <c r="EI138" s="19">
        <f>IFERROR(HLOOKUP(EI$1,'Nakladova matice_2018'!$A$1:$IW$188,111,FALSE),0)</f>
        <v>0</v>
      </c>
      <c r="EJ138" s="19">
        <f>IFERROR(HLOOKUP(EJ$1,'Nakladova matice_2018'!$A$1:$IW$188,111,FALSE),0)</f>
        <v>0</v>
      </c>
      <c r="EK138" s="19">
        <f>IFERROR(HLOOKUP(EK$1,'Nakladova matice_2018'!$A$1:$IW$188,111,FALSE),0)</f>
        <v>0</v>
      </c>
      <c r="EL138" s="19">
        <f>IFERROR(HLOOKUP(EL$1,'Nakladova matice_2018'!$A$1:$IW$188,111,FALSE),0)</f>
        <v>0</v>
      </c>
      <c r="EM138" s="19">
        <f>IFERROR(HLOOKUP(EM$1,'Nakladova matice_2018'!$A$1:$IW$188,111,FALSE),0)</f>
        <v>0</v>
      </c>
      <c r="EN138" s="19">
        <f>IFERROR(HLOOKUP(EN$1,'Nakladova matice_2018'!$A$1:$IW$188,111,FALSE),0)</f>
        <v>0</v>
      </c>
      <c r="EO138" s="19">
        <f>IFERROR(HLOOKUP(EO$1,'Nakladova matice_2018'!$A$1:$IW$188,111,FALSE),0)</f>
        <v>0</v>
      </c>
      <c r="EP138" s="19">
        <f>IFERROR(HLOOKUP(EP$1,'Nakladova matice_2018'!$A$1:$IW$188,111,FALSE),0)</f>
        <v>0</v>
      </c>
      <c r="EQ138" s="19">
        <f>IFERROR(HLOOKUP(EQ$1,'Nakladova matice_2018'!$A$1:$IW$188,111,FALSE),0)</f>
        <v>0</v>
      </c>
      <c r="ER138" s="19">
        <f>IFERROR(HLOOKUP(ER$1,'Nakladova matice_2018'!$A$1:$IW$188,111,FALSE),0)</f>
        <v>0</v>
      </c>
      <c r="ES138" s="19">
        <f>IFERROR(HLOOKUP(ES$1,'Nakladova matice_2018'!$A$1:$IW$188,111,FALSE),0)</f>
        <v>0</v>
      </c>
      <c r="ET138" s="19">
        <f>IFERROR(HLOOKUP(ET$1,'Nakladova matice_2018'!$A$1:$IW$188,111,FALSE),0)</f>
        <v>0</v>
      </c>
      <c r="EU138" s="19">
        <f>IFERROR(HLOOKUP(EU$1,'Nakladova matice_2018'!$A$1:$IW$188,111,FALSE),0)</f>
        <v>0</v>
      </c>
      <c r="EV138" s="19">
        <f>IFERROR(HLOOKUP(EV$1,'Nakladova matice_2018'!$A$1:$IW$188,111,FALSE),0)</f>
        <v>0</v>
      </c>
      <c r="EW138" s="19">
        <f>IFERROR(HLOOKUP(EW$1,'Nakladova matice_2018'!$A$1:$IW$188,111,FALSE),0)</f>
        <v>0</v>
      </c>
      <c r="EX138" s="19">
        <f>IFERROR(HLOOKUP(EX$1,'Nakladova matice_2018'!$A$1:$IW$188,111,FALSE),0)</f>
        <v>0</v>
      </c>
      <c r="EY138" s="19">
        <f>IFERROR(HLOOKUP(EY$1,'Nakladova matice_2018'!$A$1:$IW$188,111,FALSE),0)</f>
        <v>0</v>
      </c>
      <c r="EZ138" s="19">
        <f>IFERROR(HLOOKUP(EZ$1,'Nakladova matice_2018'!$A$1:$IW$188,111,FALSE),0)</f>
        <v>0</v>
      </c>
      <c r="FA138" s="19">
        <f>IFERROR(HLOOKUP(FA$1,'Nakladova matice_2018'!$A$1:$IW$188,111,FALSE),0)</f>
        <v>0</v>
      </c>
      <c r="FB138" s="19">
        <f>IFERROR(HLOOKUP(FB$1,'Nakladova matice_2018'!$A$1:$IW$188,111,FALSE),0)</f>
        <v>0</v>
      </c>
      <c r="FC138" s="19">
        <f>IFERROR(HLOOKUP(FC$1,'Nakladova matice_2018'!$A$1:$IW$188,111,FALSE),0)</f>
        <v>0</v>
      </c>
      <c r="FD138" s="19">
        <f>IFERROR(HLOOKUP(FD$1,'Nakladova matice_2018'!$A$1:$IW$188,111,FALSE),0)</f>
        <v>0</v>
      </c>
      <c r="FE138" s="19">
        <f>IFERROR(HLOOKUP(FE$1,'Nakladova matice_2018'!$A$1:$IW$188,111,FALSE),0)</f>
        <v>0</v>
      </c>
      <c r="FF138" s="19">
        <f>IFERROR(HLOOKUP(FF$1,'Nakladova matice_2018'!$A$1:$IW$188,111,FALSE),0)</f>
        <v>0</v>
      </c>
      <c r="FG138" s="19">
        <f>IFERROR(HLOOKUP(FG$1,'Nakladova matice_2018'!$A$1:$IW$188,111,FALSE),0)</f>
        <v>0</v>
      </c>
      <c r="FH138" s="19">
        <f>IFERROR(HLOOKUP(FH$1,'Nakladova matice_2018'!$A$1:$IW$188,111,FALSE),0)</f>
        <v>0</v>
      </c>
      <c r="FI138" s="19">
        <f>IFERROR(HLOOKUP(FI$1,'Nakladova matice_2018'!$A$1:$IW$188,111,FALSE),0)</f>
        <v>0</v>
      </c>
      <c r="FJ138" s="19">
        <f>IFERROR(HLOOKUP(FJ$1,'Nakladova matice_2018'!$A$1:$IW$188,111,FALSE),0)</f>
        <v>0</v>
      </c>
      <c r="FK138" s="19">
        <f>IFERROR(HLOOKUP(FK$1,'Nakladova matice_2018'!$A$1:$IW$188,111,FALSE),0)</f>
        <v>0</v>
      </c>
      <c r="FL138" s="19">
        <f>IFERROR(HLOOKUP(FL$1,'Nakladova matice_2018'!$A$1:$IW$188,111,FALSE),0)</f>
        <v>0</v>
      </c>
      <c r="FM138" s="19">
        <f>IFERROR(HLOOKUP(FM$1,'Nakladova matice_2018'!$A$1:$IW$188,111,FALSE),0)</f>
        <v>0</v>
      </c>
      <c r="FN138" s="19">
        <f>IFERROR(HLOOKUP(FN$1,'Nakladova matice_2018'!$A$1:$IW$188,111,FALSE),0)</f>
        <v>0</v>
      </c>
      <c r="FO138" s="19">
        <f>IFERROR(HLOOKUP(FO$1,'Nakladova matice_2018'!$A$1:$IW$188,111,FALSE),0)</f>
        <v>0</v>
      </c>
      <c r="FP138" s="19">
        <f>IFERROR(HLOOKUP(FP$1,'Nakladova matice_2018'!$A$1:$IW$188,111,FALSE),0)</f>
        <v>0</v>
      </c>
      <c r="FQ138" s="19">
        <f>IFERROR(HLOOKUP(FQ$1,'Nakladova matice_2018'!$A$1:$IW$188,111,FALSE),0)</f>
        <v>0</v>
      </c>
      <c r="FR138" s="19">
        <f>IFERROR(HLOOKUP(FR$1,'Nakladova matice_2018'!$A$1:$IW$188,111,FALSE),0)</f>
        <v>0</v>
      </c>
      <c r="FS138" s="19">
        <f>IFERROR(HLOOKUP(FS$1,'Nakladova matice_2018'!$A$1:$IW$188,111,FALSE),0)</f>
        <v>0</v>
      </c>
      <c r="FT138" s="19">
        <f>IFERROR(HLOOKUP(FT$1,'Nakladova matice_2018'!$A$1:$IW$188,111,FALSE),0)</f>
        <v>0</v>
      </c>
      <c r="FU138" s="19">
        <f>IFERROR(HLOOKUP(FU$1,'Nakladova matice_2018'!$A$1:$IW$188,111,FALSE),0)</f>
        <v>0</v>
      </c>
      <c r="FV138" s="19">
        <f>IFERROR(HLOOKUP(FV$1,'Nakladova matice_2018'!$A$1:$IW$188,111,FALSE),0)</f>
        <v>0</v>
      </c>
      <c r="FW138" s="19">
        <f>IFERROR(HLOOKUP(FW$1,'Nakladova matice_2018'!$A$1:$IW$188,111,FALSE),0)</f>
        <v>0</v>
      </c>
      <c r="FX138" s="19">
        <f>IFERROR(HLOOKUP(FX$1,'Nakladova matice_2018'!$A$1:$IW$188,111,FALSE),0)</f>
        <v>0</v>
      </c>
      <c r="FY138" s="19">
        <f>IFERROR(HLOOKUP(FY$1,'Nakladova matice_2018'!$A$1:$IW$188,111,FALSE),0)</f>
        <v>0</v>
      </c>
      <c r="FZ138" s="19">
        <f>IFERROR(HLOOKUP(FZ$1,'Nakladova matice_2018'!$A$1:$IW$188,111,FALSE),0)</f>
        <v>0</v>
      </c>
      <c r="GA138" s="19">
        <f>IFERROR(HLOOKUP(GA$1,'Nakladova matice_2018'!$A$1:$IW$188,111,FALSE),0)</f>
        <v>0</v>
      </c>
      <c r="GB138" s="19">
        <f>IFERROR(HLOOKUP(GB$1,'Nakladova matice_2018'!$A$1:$IW$188,111,FALSE),0)</f>
        <v>0</v>
      </c>
      <c r="GC138" s="19">
        <f>IFERROR(HLOOKUP(GC$1,'Nakladova matice_2018'!$A$1:$IW$188,111,FALSE),0)</f>
        <v>0</v>
      </c>
      <c r="GD138" s="19">
        <f>IFERROR(HLOOKUP(GD$1,'Nakladova matice_2018'!$A$1:$IW$188,111,FALSE),0)</f>
        <v>0</v>
      </c>
      <c r="GE138" s="19">
        <f>IFERROR(HLOOKUP(GE$1,'Nakladova matice_2018'!$A$1:$IW$188,111,FALSE),0)</f>
        <v>0</v>
      </c>
      <c r="GF138" s="19">
        <f>IFERROR(HLOOKUP(GF$1,'Nakladova matice_2018'!$A$1:$IW$188,111,FALSE),0)</f>
        <v>0</v>
      </c>
      <c r="GG138" s="19">
        <f>IFERROR(HLOOKUP(GG$1,'Nakladova matice_2018'!$A$1:$IW$188,111,FALSE),0)</f>
        <v>0</v>
      </c>
      <c r="GH138" s="19">
        <f>IFERROR(HLOOKUP(GH$1,'Nakladova matice_2018'!$A$1:$IW$188,111,FALSE),0)</f>
        <v>0</v>
      </c>
      <c r="GI138" s="19">
        <f>IFERROR(HLOOKUP(GI$1,'Nakladova matice_2018'!$A$1:$IW$188,111,FALSE),0)</f>
        <v>0</v>
      </c>
      <c r="GJ138" s="19">
        <f>IFERROR(HLOOKUP(GJ$1,'Nakladova matice_2018'!$A$1:$IW$188,111,FALSE),0)</f>
        <v>0</v>
      </c>
      <c r="GK138" s="19">
        <f>IFERROR(HLOOKUP(GK$1,'Nakladova matice_2018'!$A$1:$IW$188,111,FALSE),0)</f>
        <v>0</v>
      </c>
      <c r="GL138" s="19">
        <f>IFERROR(HLOOKUP(GL$1,'Nakladova matice_2018'!$A$1:$IW$188,111,FALSE),0)</f>
        <v>0</v>
      </c>
      <c r="GM138" s="19">
        <f>IFERROR(HLOOKUP(GM$1,'Nakladova matice_2018'!$A$1:$IW$188,111,FALSE),0)</f>
        <v>0</v>
      </c>
      <c r="GN138" s="19">
        <f>IFERROR(HLOOKUP(GN$1,'Nakladova matice_2018'!$A$1:$IW$188,111,FALSE),0)</f>
        <v>0</v>
      </c>
      <c r="GO138" s="19">
        <f>IFERROR(HLOOKUP(GO$1,'Nakladova matice_2018'!$A$1:$IW$188,111,FALSE),0)</f>
        <v>0</v>
      </c>
      <c r="GP138" s="19">
        <f>IFERROR(HLOOKUP(GP$1,'Nakladova matice_2018'!$A$1:$IW$188,111,FALSE),0)</f>
        <v>0</v>
      </c>
      <c r="GQ138" s="19">
        <f>IFERROR(HLOOKUP(GQ$1,'Nakladova matice_2018'!$A$1:$IW$188,111,FALSE),0)</f>
        <v>0</v>
      </c>
      <c r="GR138" s="19">
        <f>IFERROR(HLOOKUP(GR$1,'Nakladova matice_2018'!$A$1:$IW$188,111,FALSE),0)</f>
        <v>0</v>
      </c>
      <c r="GS138" s="19">
        <f>IFERROR(HLOOKUP(GS$1,'Nakladova matice_2018'!$A$1:$IW$188,111,FALSE),0)</f>
        <v>0</v>
      </c>
      <c r="GT138" s="19">
        <f>IFERROR(HLOOKUP(GT$1,'Nakladova matice_2018'!$A$1:$IW$188,111,FALSE),0)</f>
        <v>0</v>
      </c>
      <c r="GU138" s="19">
        <f>IFERROR(HLOOKUP(GU$1,'Nakladova matice_2018'!$A$1:$IW$188,111,FALSE),0)</f>
        <v>0</v>
      </c>
      <c r="GV138" s="19">
        <f>IFERROR(HLOOKUP(GV$1,'Nakladova matice_2018'!$A$1:$IW$188,111,FALSE),0)</f>
        <v>0</v>
      </c>
      <c r="GW138" s="19">
        <f>IFERROR(HLOOKUP(GW$1,'Nakladova matice_2018'!$A$1:$IW$188,111,FALSE),0)</f>
        <v>0</v>
      </c>
      <c r="GX138" s="19">
        <f>IFERROR(HLOOKUP(GX$1,'Nakladova matice_2018'!$A$1:$IW$188,111,FALSE),0)</f>
        <v>0</v>
      </c>
      <c r="GY138" s="19">
        <f>IFERROR(HLOOKUP(GY$1,'Nakladova matice_2018'!$A$1:$IW$188,111,FALSE),0)</f>
        <v>0</v>
      </c>
      <c r="GZ138" s="19">
        <f>IFERROR(HLOOKUP(GZ$1,'Nakladova matice_2018'!$A$1:$IW$188,111,FALSE),0)</f>
        <v>0</v>
      </c>
      <c r="HA138" s="19">
        <f>IFERROR(HLOOKUP(HA$1,'Nakladova matice_2018'!$A$1:$IW$188,111,FALSE),0)</f>
        <v>0</v>
      </c>
      <c r="HB138" s="19">
        <f>IFERROR(HLOOKUP(HB$1,'Nakladova matice_2018'!$A$1:$IW$188,111,FALSE),0)</f>
        <v>0</v>
      </c>
      <c r="HC138" s="19">
        <f>IFERROR(HLOOKUP(HC$1,'Nakladova matice_2018'!$A$1:$IW$188,111,FALSE),0)</f>
        <v>0</v>
      </c>
      <c r="HD138" s="19">
        <f>IFERROR(HLOOKUP(HD$1,'Nakladova matice_2018'!$A$1:$IW$188,111,FALSE),0)</f>
        <v>0</v>
      </c>
      <c r="HE138" s="19">
        <f>IFERROR(HLOOKUP(HE$1,'Nakladova matice_2018'!$A$1:$IW$188,111,FALSE),0)</f>
        <v>0</v>
      </c>
      <c r="HF138" s="19">
        <f>IFERROR(HLOOKUP(HF$1,'Nakladova matice_2018'!$A$1:$IW$188,111,FALSE),0)</f>
        <v>0</v>
      </c>
      <c r="HG138" s="19">
        <f>IFERROR(HLOOKUP(HG$1,'Nakladova matice_2018'!$A$1:$IW$188,111,FALSE),0)</f>
        <v>0</v>
      </c>
      <c r="HH138" s="19">
        <f>IFERROR(HLOOKUP(HH$1,'Nakladova matice_2018'!$A$1:$IW$188,111,FALSE),0)</f>
        <v>0</v>
      </c>
      <c r="HI138" s="19">
        <f>IFERROR(HLOOKUP(HI$1,'Nakladova matice_2018'!$A$1:$IW$188,111,FALSE),0)</f>
        <v>0</v>
      </c>
      <c r="HJ138" s="19">
        <f>IFERROR(HLOOKUP(HJ$1,'Nakladova matice_2018'!$A$1:$IW$188,111,FALSE),0)</f>
        <v>0</v>
      </c>
      <c r="HK138" s="19">
        <f>IFERROR(HLOOKUP(HK$1,'Nakladova matice_2018'!$A$1:$IW$188,111,FALSE),0)</f>
        <v>0</v>
      </c>
      <c r="HL138" s="19">
        <f>IFERROR(HLOOKUP(HL$1,'Nakladova matice_2018'!$A$1:$IW$188,111,FALSE),0)</f>
        <v>0</v>
      </c>
      <c r="HM138" s="19">
        <f>IFERROR(HLOOKUP(HM$1,'Nakladova matice_2018'!$A$1:$IW$188,111,FALSE),0)</f>
        <v>0</v>
      </c>
      <c r="HN138" s="19">
        <f>IFERROR(HLOOKUP(HN$1,'Nakladova matice_2018'!$A$1:$IW$188,111,FALSE),0)</f>
        <v>0</v>
      </c>
      <c r="HO138" s="19">
        <f>IFERROR(HLOOKUP(HO$1,'Nakladova matice_2018'!$A$1:$IW$188,111,FALSE),0)</f>
        <v>0</v>
      </c>
      <c r="HP138" s="19">
        <f>IFERROR(HLOOKUP(HP$1,'Nakladova matice_2018'!$A$1:$IW$188,111,FALSE),0)</f>
        <v>0</v>
      </c>
      <c r="HQ138" s="19">
        <f>IFERROR(HLOOKUP(HQ$1,'Nakladova matice_2018'!$A$1:$IW$188,111,FALSE),0)</f>
        <v>0</v>
      </c>
      <c r="HR138" s="19">
        <f>IFERROR(HLOOKUP(HR$1,'Nakladova matice_2018'!$A$1:$IW$188,111,FALSE),0)</f>
        <v>0</v>
      </c>
      <c r="HS138" s="19">
        <f>IFERROR(HLOOKUP(HS$1,'Nakladova matice_2018'!$A$1:$IW$188,111,FALSE),0)</f>
        <v>0</v>
      </c>
      <c r="HT138" s="19">
        <f>IFERROR(HLOOKUP(HT$1,'Nakladova matice_2018'!$A$1:$IW$188,111,FALSE),0)</f>
        <v>0</v>
      </c>
      <c r="HU138" s="19">
        <f>IFERROR(HLOOKUP(HU$1,'Nakladova matice_2018'!$A$1:$IW$188,111,FALSE),0)</f>
        <v>0</v>
      </c>
      <c r="HV138" s="19">
        <f>IFERROR(HLOOKUP(HV$1,'Nakladova matice_2018'!$A$1:$IW$188,111,FALSE),0)</f>
        <v>0</v>
      </c>
      <c r="HW138" s="19">
        <f>IFERROR(HLOOKUP(HW$1,'Nakladova matice_2018'!$A$1:$IW$188,111,FALSE),0)</f>
        <v>0</v>
      </c>
      <c r="HX138" s="19">
        <f>IFERROR(HLOOKUP(HX$1,'Nakladova matice_2018'!$A$1:$IW$188,111,FALSE),0)</f>
        <v>0</v>
      </c>
      <c r="HY138" s="19">
        <f>IFERROR(HLOOKUP(HY$1,'Nakladova matice_2018'!$A$1:$IW$188,111,FALSE),0)</f>
        <v>0</v>
      </c>
      <c r="HZ138" s="19">
        <f>IFERROR(HLOOKUP(HZ$1,'Nakladova matice_2018'!$A$1:$IW$188,111,FALSE),0)</f>
        <v>0</v>
      </c>
      <c r="IA138" s="19">
        <f>IFERROR(HLOOKUP(IA$1,'Nakladova matice_2018'!$A$1:$IW$188,111,FALSE),0)</f>
        <v>0</v>
      </c>
      <c r="IB138" s="19">
        <f>IFERROR(HLOOKUP(IB$1,'Nakladova matice_2018'!$A$1:$IW$188,111,FALSE),0)</f>
        <v>0</v>
      </c>
      <c r="IC138" s="19">
        <f>IFERROR(HLOOKUP(IC$1,'Nakladova matice_2018'!$A$1:$IW$188,111,FALSE),0)</f>
        <v>0</v>
      </c>
      <c r="ID138" s="19">
        <f>IFERROR(HLOOKUP(ID$1,'Nakladova matice_2018'!$A$1:$IW$188,111,FALSE),0)</f>
        <v>0</v>
      </c>
      <c r="IE138" s="19">
        <f>IFERROR(HLOOKUP(IE$1,'Nakladova matice_2018'!$A$1:$IW$188,111,FALSE),0)</f>
        <v>0</v>
      </c>
      <c r="IF138" s="19">
        <f>IFERROR(HLOOKUP(IF$1,'Nakladova matice_2018'!$A$1:$IW$188,111,FALSE),0)</f>
        <v>0</v>
      </c>
      <c r="IG138" s="19">
        <f>IFERROR(HLOOKUP(IG$1,'Nakladova matice_2018'!$A$1:$IW$188,111,FALSE),0)</f>
        <v>0</v>
      </c>
      <c r="IH138" s="19">
        <f>IFERROR(HLOOKUP(IH$1,'Nakladova matice_2018'!$A$1:$IW$188,111,FALSE),0)</f>
        <v>0</v>
      </c>
      <c r="II138" s="19">
        <f>IFERROR(HLOOKUP(II$1,'Nakladova matice_2018'!$A$1:$IW$188,111,FALSE),0)</f>
        <v>0</v>
      </c>
      <c r="IJ138" s="19">
        <f>IFERROR(HLOOKUP(IJ$1,'Nakladova matice_2018'!$A$1:$IW$188,111,FALSE),0)</f>
        <v>0</v>
      </c>
      <c r="IK138" s="19">
        <f>IFERROR(HLOOKUP(IK$1,'Nakladova matice_2018'!$A$1:$IW$188,111,FALSE),0)</f>
        <v>0</v>
      </c>
      <c r="IL138" s="19">
        <f>IFERROR(HLOOKUP(IL$1,'Nakladova matice_2018'!$A$1:$IW$188,111,FALSE),0)</f>
        <v>0</v>
      </c>
      <c r="IM138" s="19">
        <f>IFERROR(HLOOKUP(IM$1,'Nakladova matice_2018'!$A$1:$IW$188,111,FALSE),0)</f>
        <v>0</v>
      </c>
      <c r="IN138" s="19">
        <f>IFERROR(HLOOKUP(IN$1,'Nakladova matice_2018'!$A$1:$IW$188,111,FALSE),0)</f>
        <v>0</v>
      </c>
      <c r="IO138" s="19">
        <f>IFERROR(HLOOKUP(IO$1,'Nakladova matice_2018'!$A$1:$IW$188,111,FALSE),0)</f>
        <v>0</v>
      </c>
      <c r="IP138" s="19">
        <f>IFERROR(HLOOKUP(IP$1,'Nakladova matice_2018'!$A$1:$IW$188,111,FALSE),0)</f>
        <v>0</v>
      </c>
      <c r="IQ138" s="19">
        <f>IFERROR(HLOOKUP(IQ$1,'Nakladova matice_2018'!$A$1:$IW$188,111,FALSE),0)</f>
        <v>0</v>
      </c>
      <c r="IR138" s="19">
        <f>IFERROR(HLOOKUP(IR$1,'Nakladova matice_2018'!$A$1:$IW$188,111,FALSE),0)</f>
        <v>0</v>
      </c>
      <c r="IS138" s="19">
        <f>IFERROR(HLOOKUP(IS$1,'Nakladova matice_2018'!$A$1:$IW$188,111,FALSE),0)</f>
        <v>0</v>
      </c>
      <c r="IT138" s="19">
        <f>IFERROR(HLOOKUP(IT$1,'Nakladova matice_2018'!$A$1:$IW$188,111,FALSE),0)</f>
        <v>0</v>
      </c>
      <c r="IU138" s="19">
        <f>IFERROR(HLOOKUP(IU$1,'Nakladova matice_2018'!$A$1:$IW$188,111,FALSE),0)</f>
        <v>0</v>
      </c>
      <c r="IV138" s="19">
        <f>IFERROR(HLOOKUP(IV$1,'Nakladova matice_2018'!$A$1:$IW$188,111,FALSE),0)</f>
        <v>0</v>
      </c>
      <c r="IW138" s="19">
        <f>IFERROR(HLOOKUP(IW$1,'Nakladova matice_2018'!$A$1:$IW$188,111,FALSE),0)</f>
        <v>0</v>
      </c>
      <c r="IX138" s="19">
        <f>IFERROR(HLOOKUP(IX$1,'Nakladova matice_2018'!$A$1:$IW$188,111,FALSE),0)</f>
        <v>0</v>
      </c>
      <c r="IY138" s="19">
        <f>IFERROR(HLOOKUP(IY$1,'Nakladova matice_2018'!$A$1:$IW$188,111,FALSE),0)</f>
        <v>0</v>
      </c>
      <c r="IZ138" s="19">
        <f>IFERROR(HLOOKUP(IZ$1,'Nakladova matice_2018'!$A$1:$IW$188,111,FALSE),0)</f>
        <v>0</v>
      </c>
      <c r="JA138" s="19">
        <f>IFERROR(HLOOKUP(JA$1,'Nakladova matice_2018'!$A$1:$IW$188,111,FALSE),0)</f>
        <v>0</v>
      </c>
      <c r="JB138" s="19">
        <f>IFERROR(HLOOKUP(JB$1,'Nakladova matice_2018'!$A$1:$IW$188,111,FALSE),0)</f>
        <v>0</v>
      </c>
      <c r="JC138" s="19">
        <f>IFERROR(HLOOKUP(JC$1,'Nakladova matice_2018'!$A$1:$IW$188,111,FALSE),0)</f>
        <v>0</v>
      </c>
      <c r="JD138" s="19">
        <f>IFERROR(HLOOKUP(JD$1,'Nakladova matice_2018'!$A$1:$IW$188,111,FALSE),0)</f>
        <v>0</v>
      </c>
      <c r="JE138" s="19">
        <f>IFERROR(HLOOKUP(JE$1,'Nakladova matice_2018'!$A$1:$IW$188,111,FALSE),0)</f>
        <v>0</v>
      </c>
      <c r="JF138" s="19">
        <f>IFERROR(HLOOKUP(JF$1,'Nakladova matice_2018'!$A$1:$IW$188,111,FALSE),0)</f>
        <v>0</v>
      </c>
      <c r="JG138" s="19">
        <f>IFERROR(HLOOKUP(JG$1,'Nakladova matice_2018'!$A$1:$IW$188,111,FALSE),0)</f>
        <v>0</v>
      </c>
      <c r="JH138" s="19">
        <f>IFERROR(HLOOKUP(JH$1,'Nakladova matice_2018'!$A$1:$IW$188,111,FALSE),0)</f>
        <v>0</v>
      </c>
      <c r="JI138" s="19">
        <f>IFERROR(HLOOKUP(JI$1,'Nakladova matice_2018'!$A$1:$IW$188,111,FALSE),0)</f>
        <v>0</v>
      </c>
      <c r="JJ138" s="19">
        <f>IFERROR(HLOOKUP(JJ$1,'Nakladova matice_2018'!$A$1:$IW$188,111,FALSE),0)</f>
        <v>0</v>
      </c>
      <c r="JK138" s="19">
        <f>IFERROR(HLOOKUP(JK$1,'Nakladova matice_2018'!$A$1:$IW$188,111,FALSE),0)</f>
        <v>0</v>
      </c>
      <c r="JL138" s="19">
        <f>IFERROR(HLOOKUP(JL$1,'Nakladova matice_2018'!$A$1:$IW$188,111,FALSE),0)</f>
        <v>0</v>
      </c>
      <c r="JM138" s="19">
        <f>IFERROR(HLOOKUP(JM$1,'Nakladova matice_2018'!$A$1:$IW$188,111,FALSE),0)</f>
        <v>0</v>
      </c>
      <c r="JN138" s="19">
        <f>IFERROR(HLOOKUP(JN$1,'Nakladova matice_2018'!$A$1:$IW$188,111,FALSE),0)</f>
        <v>0</v>
      </c>
      <c r="JO138" s="19">
        <f>IFERROR(HLOOKUP(JO$1,'Nakladova matice_2018'!$A$1:$IW$188,111,FALSE),0)</f>
        <v>0</v>
      </c>
      <c r="JP138" s="19">
        <f>IFERROR(HLOOKUP(JP$1,'Nakladova matice_2018'!$A$1:$IW$188,111,FALSE),0)</f>
        <v>0</v>
      </c>
      <c r="JQ138" s="19">
        <f>IFERROR(HLOOKUP(JQ$1,'Nakladova matice_2018'!$A$1:$IW$188,111,FALSE),0)</f>
        <v>0</v>
      </c>
      <c r="JR138" s="19">
        <f>IFERROR(HLOOKUP(JR$1,'Nakladova matice_2018'!$A$1:$IW$188,111,FALSE),0)</f>
        <v>0</v>
      </c>
      <c r="JS138" s="19">
        <f>IFERROR(HLOOKUP(JS$1,'Nakladova matice_2018'!$A$1:$IW$188,111,FALSE),0)</f>
        <v>0</v>
      </c>
      <c r="JT138" s="19">
        <f>IFERROR(HLOOKUP(JT$1,'Nakladova matice_2018'!$A$1:$IW$188,111,FALSE),0)</f>
        <v>0</v>
      </c>
      <c r="JU138" s="19">
        <f>IFERROR(HLOOKUP(JU$1,'Nakladova matice_2018'!$A$1:$IW$188,111,FALSE),0)</f>
        <v>0</v>
      </c>
      <c r="JV138" s="19">
        <f>IFERROR(HLOOKUP(JV$1,'Nakladova matice_2018'!$A$1:$IW$188,111,FALSE),0)</f>
        <v>0</v>
      </c>
      <c r="JW138" s="19">
        <f>IFERROR(HLOOKUP(JW$1,'Nakladova matice_2018'!$A$1:$IW$188,111,FALSE),0)</f>
        <v>0</v>
      </c>
      <c r="JX138" s="19">
        <f>IFERROR(HLOOKUP(JX$1,'Nakladova matice_2018'!$A$1:$IW$188,111,FALSE),0)</f>
        <v>0</v>
      </c>
      <c r="JY138" s="19">
        <f>IFERROR(HLOOKUP(JY$1,'Nakladova matice_2018'!$A$1:$IW$188,111,FALSE),0)</f>
        <v>0</v>
      </c>
      <c r="JZ138" s="19">
        <f>IFERROR(HLOOKUP(JZ$1,'Nakladova matice_2018'!$A$1:$IW$188,111,FALSE),0)</f>
        <v>0</v>
      </c>
      <c r="KA138" s="19">
        <f>IFERROR(HLOOKUP(KA$1,'Nakladova matice_2018'!$A$1:$IW$188,111,FALSE),0)</f>
        <v>0</v>
      </c>
      <c r="KB138" s="19">
        <f>IFERROR(HLOOKUP(KB$1,'Nakladova matice_2018'!$A$1:$IW$188,111,FALSE),0)</f>
        <v>0</v>
      </c>
      <c r="KC138" s="19">
        <f>IFERROR(HLOOKUP(KC$1,'Nakladova matice_2018'!$A$1:$IW$188,111,FALSE),0)</f>
        <v>0</v>
      </c>
      <c r="KD138" s="19">
        <f>IFERROR(HLOOKUP(KD$1,'Nakladova matice_2018'!$A$1:$IW$188,111,FALSE),0)</f>
        <v>0</v>
      </c>
      <c r="KE138" s="19">
        <f>IFERROR(HLOOKUP(KE$1,'Nakladova matice_2018'!$A$1:$IW$188,111,FALSE),0)</f>
        <v>0</v>
      </c>
      <c r="KF138" s="19">
        <f>IFERROR(HLOOKUP(KF$1,'Nakladova matice_2018'!$A$1:$IW$188,111,FALSE),0)</f>
        <v>0</v>
      </c>
      <c r="KG138" s="19">
        <f>IFERROR(HLOOKUP(KG$1,'Nakladova matice_2018'!$A$1:$IW$188,111,FALSE),0)</f>
        <v>0</v>
      </c>
      <c r="KH138" s="19">
        <f>IFERROR(HLOOKUP(KH$1,'Nakladova matice_2018'!$A$1:$IW$188,111,FALSE),0)</f>
        <v>0</v>
      </c>
      <c r="KI138" s="19">
        <f>IFERROR(HLOOKUP(KI$1,'Nakladova matice_2018'!$A$1:$IW$188,111,FALSE),0)</f>
        <v>0</v>
      </c>
      <c r="KJ138" s="19">
        <f>IFERROR(HLOOKUP(KJ$1,'Nakladova matice_2018'!$A$1:$IW$188,111,FALSE),0)</f>
        <v>0</v>
      </c>
      <c r="KK138" s="19">
        <f>IFERROR(HLOOKUP(KK$1,'Nakladova matice_2018'!$A$1:$IW$188,111,FALSE),0)</f>
        <v>0</v>
      </c>
      <c r="KL138" s="19">
        <f>IFERROR(HLOOKUP(KL$1,'Nakladova matice_2018'!$A$1:$IW$188,111,FALSE),0)</f>
        <v>0</v>
      </c>
      <c r="KM138" s="19">
        <f>IFERROR(HLOOKUP(KM$1,'Nakladova matice_2018'!$A$1:$IW$188,111,FALSE),0)</f>
        <v>0</v>
      </c>
      <c r="KN138" s="19">
        <f>IFERROR(HLOOKUP(KN$1,'Nakladova matice_2018'!$A$1:$IW$188,111,FALSE),0)</f>
        <v>0</v>
      </c>
      <c r="KO138" s="19">
        <f>IFERROR(HLOOKUP(KO$1,'Nakladova matice_2018'!$A$1:$IW$188,111,FALSE),0)</f>
        <v>0</v>
      </c>
      <c r="KP138" s="19">
        <f>IFERROR(HLOOKUP(KP$1,'Nakladova matice_2018'!$A$1:$IW$188,111,FALSE),0)</f>
        <v>0</v>
      </c>
      <c r="KQ138" s="19">
        <f>IFERROR(HLOOKUP(KQ$1,'Nakladova matice_2018'!$A$1:$IW$188,111,FALSE),0)</f>
        <v>0</v>
      </c>
      <c r="KR138" s="19">
        <f>IFERROR(HLOOKUP(KR$1,'Nakladova matice_2018'!$A$1:$IW$188,111,FALSE),0)</f>
        <v>0</v>
      </c>
      <c r="KS138" s="19">
        <f>IFERROR(HLOOKUP(KS$1,'Nakladova matice_2018'!$A$1:$IW$188,111,FALSE),0)</f>
        <v>0</v>
      </c>
      <c r="KT138" s="19">
        <f>IFERROR(HLOOKUP(KT$1,'Nakladova matice_2018'!$A$1:$IW$188,111,FALSE),0)</f>
        <v>0</v>
      </c>
      <c r="KU138" s="19">
        <f>IFERROR(HLOOKUP(KU$1,'Nakladova matice_2018'!$A$1:$IW$188,111,FALSE),0)</f>
        <v>0</v>
      </c>
      <c r="KV138" s="19">
        <f>IFERROR(HLOOKUP(KV$1,'Nakladova matice_2018'!$A$1:$IW$188,111,FALSE),0)</f>
        <v>0</v>
      </c>
      <c r="KW138" s="19">
        <f>IFERROR(HLOOKUP(KW$1,'Nakladova matice_2018'!$A$1:$IW$188,111,FALSE),0)</f>
        <v>0</v>
      </c>
      <c r="KX138" s="19">
        <f>IFERROR(HLOOKUP(KX$1,'Nakladova matice_2018'!$A$1:$IW$188,111,FALSE),0)</f>
        <v>0</v>
      </c>
      <c r="KY138" s="19">
        <f>IFERROR(HLOOKUP(KY$1,'Nakladova matice_2018'!$A$1:$IW$188,111,FALSE),0)</f>
        <v>0</v>
      </c>
      <c r="KZ138" s="19">
        <f>IFERROR(HLOOKUP(KZ$1,'Nakladova matice_2018'!$A$1:$IW$188,111,FALSE),0)</f>
        <v>0</v>
      </c>
      <c r="LA138" s="19">
        <f>IFERROR(HLOOKUP(LA$1,'Nakladova matice_2018'!$A$1:$IW$188,111,FALSE),0)</f>
        <v>0</v>
      </c>
      <c r="LB138" s="19">
        <f>IFERROR(HLOOKUP(LB$1,'Nakladova matice_2018'!$A$1:$IW$188,111,FALSE),0)</f>
        <v>0</v>
      </c>
      <c r="LC138" s="19">
        <f>IFERROR(HLOOKUP(LC$1,'Nakladova matice_2018'!$A$1:$IW$188,111,FALSE),0)</f>
        <v>0</v>
      </c>
      <c r="LD138" s="19">
        <f>IFERROR(HLOOKUP(LD$1,'Nakladova matice_2018'!$A$1:$IW$188,111,FALSE),0)</f>
        <v>0</v>
      </c>
      <c r="LE138" s="19">
        <f>IFERROR(HLOOKUP(LE$1,'Nakladova matice_2018'!$A$1:$IW$188,111,FALSE),0)</f>
        <v>0</v>
      </c>
      <c r="LF138" s="19">
        <f>IFERROR(HLOOKUP(LF$1,'Nakladova matice_2018'!$A$1:$IW$188,111,FALSE),0)</f>
        <v>0</v>
      </c>
      <c r="LG138" s="19">
        <f>IFERROR(HLOOKUP(LG$1,'Nakladova matice_2018'!$A$1:$IW$188,111,FALSE),0)</f>
        <v>0</v>
      </c>
      <c r="LH138" s="19">
        <f>IFERROR(HLOOKUP(LH$1,'Nakladova matice_2018'!$A$1:$IW$188,111,FALSE),0)</f>
        <v>0</v>
      </c>
      <c r="LI138" s="19">
        <f>IFERROR(HLOOKUP(LI$1,'Nakladova matice_2018'!$A$1:$IW$188,111,FALSE),0)</f>
        <v>0</v>
      </c>
      <c r="LJ138" s="19">
        <f>IFERROR(HLOOKUP(LJ$1,'Nakladova matice_2018'!$A$1:$IW$188,111,FALSE),0)</f>
        <v>0</v>
      </c>
      <c r="LK138" s="19">
        <f>IFERROR(HLOOKUP(LK$1,'Nakladova matice_2018'!$A$1:$IW$188,111,FALSE),0)</f>
        <v>0</v>
      </c>
      <c r="LL138" s="19">
        <f>IFERROR(HLOOKUP(LL$1,'Nakladova matice_2018'!$A$1:$IW$188,111,FALSE),0)</f>
        <v>0</v>
      </c>
      <c r="LM138" s="19">
        <f>IFERROR(HLOOKUP(LM$1,'Nakladova matice_2018'!$A$1:$IW$188,111,FALSE),0)</f>
        <v>0</v>
      </c>
      <c r="LN138" s="19">
        <f>IFERROR(HLOOKUP(LN$1,'Nakladova matice_2018'!$A$1:$IW$188,111,FALSE),0)</f>
        <v>0</v>
      </c>
      <c r="LO138" s="19">
        <f>IFERROR(HLOOKUP(LO$1,'Nakladova matice_2018'!$A$1:$IW$188,111,FALSE),0)</f>
        <v>0</v>
      </c>
      <c r="LP138" s="19">
        <f>IFERROR(HLOOKUP(LP$1,'Nakladova matice_2018'!$A$1:$IW$188,111,FALSE),0)</f>
        <v>0</v>
      </c>
      <c r="LQ138" s="19">
        <f>IFERROR(HLOOKUP(LQ$1,'Nakladova matice_2018'!$A$1:$IW$188,111,FALSE),0)</f>
        <v>0</v>
      </c>
      <c r="LR138" s="19">
        <f>IFERROR(HLOOKUP(LR$1,'Nakladova matice_2018'!$A$1:$IW$188,111,FALSE),0)</f>
        <v>0</v>
      </c>
      <c r="LS138" s="19">
        <f>IFERROR(HLOOKUP(LS$1,'Nakladova matice_2018'!$A$1:$IW$188,111,FALSE),0)</f>
        <v>0</v>
      </c>
      <c r="LT138" s="19">
        <f>IFERROR(HLOOKUP(LT$1,'Nakladova matice_2018'!$A$1:$IW$188,111,FALSE),0)</f>
        <v>0</v>
      </c>
      <c r="LU138" s="19">
        <f>IFERROR(HLOOKUP(LU$1,'Nakladova matice_2018'!$A$1:$IW$188,111,FALSE),0)</f>
        <v>0</v>
      </c>
      <c r="LV138" s="19">
        <f>IFERROR(HLOOKUP(LV$1,'Nakladova matice_2018'!$A$1:$IW$188,111,FALSE),0)</f>
        <v>0</v>
      </c>
      <c r="LW138" s="19">
        <f>IFERROR(HLOOKUP(LW$1,'Nakladova matice_2018'!$A$1:$IW$188,111,FALSE),0)</f>
        <v>0</v>
      </c>
      <c r="LX138" s="19">
        <f>IFERROR(HLOOKUP(LX$1,'Nakladova matice_2018'!$A$1:$IW$188,111,FALSE),0)</f>
        <v>0</v>
      </c>
      <c r="LY138" s="19">
        <f>IFERROR(HLOOKUP(LY$1,'Nakladova matice_2018'!$A$1:$IW$188,111,FALSE),0)</f>
        <v>0</v>
      </c>
      <c r="LZ138" s="19">
        <f>IFERROR(HLOOKUP(LZ$1,'Nakladova matice_2018'!$A$1:$IW$188,111,FALSE),0)</f>
        <v>0</v>
      </c>
      <c r="MA138" s="19">
        <f>IFERROR(HLOOKUP(MA$1,'Nakladova matice_2018'!$A$1:$IW$188,111,FALSE),0)</f>
        <v>0</v>
      </c>
      <c r="MB138" s="19">
        <f>IFERROR(HLOOKUP(MB$1,'Nakladova matice_2018'!$A$1:$IW$188,111,FALSE),0)</f>
        <v>0</v>
      </c>
      <c r="MC138" s="19">
        <f>IFERROR(HLOOKUP(MC$1,'Nakladova matice_2018'!$A$1:$IW$188,111,FALSE),0)</f>
        <v>0</v>
      </c>
      <c r="MD138" s="19">
        <f>IFERROR(HLOOKUP(MD$1,'Nakladova matice_2018'!$A$1:$IW$188,111,FALSE),0)</f>
        <v>0</v>
      </c>
      <c r="ME138" s="19">
        <f>IFERROR(HLOOKUP(ME$1,'Nakladova matice_2018'!$A$1:$IW$188,111,FALSE),0)</f>
        <v>0</v>
      </c>
      <c r="MF138" s="19">
        <f>IFERROR(HLOOKUP(MF$1,'Nakladova matice_2018'!$A$1:$IW$188,111,FALSE),0)</f>
        <v>0</v>
      </c>
      <c r="MG138" s="19">
        <f>IFERROR(HLOOKUP(MG$1,'Nakladova matice_2018'!$A$1:$IW$188,111,FALSE),0)</f>
        <v>0</v>
      </c>
      <c r="MH138" s="19">
        <f>IFERROR(HLOOKUP(MH$1,'Nakladova matice_2018'!$A$1:$IW$188,111,FALSE),0)</f>
        <v>0</v>
      </c>
      <c r="MI138" s="19">
        <f>IFERROR(HLOOKUP(MI$1,'Nakladova matice_2018'!$A$1:$IW$188,111,FALSE),0)</f>
        <v>0</v>
      </c>
      <c r="MJ138" s="19">
        <f>IFERROR(HLOOKUP(MJ$1,'Nakladova matice_2018'!$A$1:$IW$188,111,FALSE),0)</f>
        <v>0</v>
      </c>
      <c r="MK138" s="19">
        <f>IFERROR(HLOOKUP(MK$1,'Nakladova matice_2018'!$A$1:$IW$188,111,FALSE),0)</f>
        <v>63188</v>
      </c>
      <c r="ML138" s="19">
        <f>IFERROR(HLOOKUP(ML$1,'Nakladova matice_2018'!$A$1:$IW$188,111,FALSE),0)</f>
        <v>0</v>
      </c>
      <c r="MM138" s="19">
        <f>IFERROR(HLOOKUP(MM$1,'Nakladova matice_2018'!$A$1:$IW$188,111,FALSE),0)</f>
        <v>0</v>
      </c>
      <c r="MN138" s="19">
        <f>IFERROR(HLOOKUP(MN$1,'Nakladova matice_2018'!$A$1:$IW$188,111,FALSE),0)</f>
        <v>0</v>
      </c>
      <c r="MO138" s="20">
        <f t="shared" si="86"/>
        <v>63188</v>
      </c>
      <c r="MP138" s="20">
        <f>MO138-'Nakladova matice_2018'!IX111</f>
        <v>0</v>
      </c>
    </row>
    <row r="139" spans="1:354" x14ac:dyDescent="0.2">
      <c r="A139" s="27">
        <v>538011</v>
      </c>
      <c r="B139" s="21" t="s">
        <v>269</v>
      </c>
      <c r="C139" s="53">
        <v>0</v>
      </c>
      <c r="D139" s="19">
        <f>IFERROR(HLOOKUP(D$1,'Nakladova matice_2018'!$A$1:$IW$188,112,FALSE),0)</f>
        <v>0</v>
      </c>
      <c r="E139" s="19">
        <f>IFERROR(HLOOKUP(E$1,'Nakladova matice_2018'!$A$1:$IW$188,112,FALSE),0)</f>
        <v>0</v>
      </c>
      <c r="F139" s="19">
        <f>IFERROR(HLOOKUP(F$1,'Nakladova matice_2018'!$A$1:$IW$188,112,FALSE),0)</f>
        <v>0</v>
      </c>
      <c r="G139" s="19">
        <f>IFERROR(HLOOKUP(G$1,'Nakladova matice_2018'!$A$1:$IW$188,112,FALSE),0)</f>
        <v>0</v>
      </c>
      <c r="H139" s="19">
        <f>IFERROR(HLOOKUP(H$1,'Nakladova matice_2018'!$A$1:$IW$188,112,FALSE),0)</f>
        <v>0</v>
      </c>
      <c r="I139" s="19">
        <f>IFERROR(HLOOKUP(I$1,'Nakladova matice_2018'!$A$1:$IW$188,112,FALSE),0)</f>
        <v>0</v>
      </c>
      <c r="J139" s="19">
        <f>IFERROR(HLOOKUP(J$1,'Nakladova matice_2018'!$A$1:$IW$188,112,FALSE),0)</f>
        <v>0</v>
      </c>
      <c r="K139" s="19">
        <f>IFERROR(HLOOKUP(K$1,'Nakladova matice_2018'!$A$1:$IW$188,112,FALSE),0)</f>
        <v>0</v>
      </c>
      <c r="L139" s="19">
        <f>IFERROR(HLOOKUP(L$1,'Nakladova matice_2018'!$A$1:$IW$188,112,FALSE),0)</f>
        <v>0</v>
      </c>
      <c r="M139" s="19">
        <f>IFERROR(HLOOKUP(M$1,'Nakladova matice_2018'!$A$1:$IW$188,112,FALSE),0)</f>
        <v>0</v>
      </c>
      <c r="N139" s="19">
        <f>IFERROR(HLOOKUP(N$1,'Nakladova matice_2018'!$A$1:$IW$188,112,FALSE),0)</f>
        <v>0</v>
      </c>
      <c r="O139" s="19">
        <f>IFERROR(HLOOKUP(O$1,'Nakladova matice_2018'!$A$1:$IW$188,112,FALSE),0)</f>
        <v>11000</v>
      </c>
      <c r="P139" s="19">
        <f>IFERROR(HLOOKUP(P$1,'Nakladova matice_2018'!$A$1:$IW$188,112,FALSE),0)</f>
        <v>0</v>
      </c>
      <c r="Q139" s="19">
        <f>IFERROR(HLOOKUP(Q$1,'Nakladova matice_2018'!$A$1:$IW$188,112,FALSE),0)</f>
        <v>0</v>
      </c>
      <c r="R139" s="19">
        <f>IFERROR(HLOOKUP(R$1,'Nakladova matice_2018'!$A$1:$IW$188,112,FALSE),0)</f>
        <v>0</v>
      </c>
      <c r="S139" s="19">
        <f>IFERROR(HLOOKUP(S$1,'Nakladova matice_2018'!$A$1:$IW$188,112,FALSE),0)</f>
        <v>1000</v>
      </c>
      <c r="T139" s="19">
        <f>IFERROR(HLOOKUP(T$1,'Nakladova matice_2018'!$A$1:$IW$188,112,FALSE),0)</f>
        <v>0</v>
      </c>
      <c r="U139" s="19">
        <f>IFERROR(HLOOKUP(U$1,'Nakladova matice_2018'!$A$1:$IW$188,112,FALSE),0)</f>
        <v>0</v>
      </c>
      <c r="V139" s="19">
        <f>IFERROR(HLOOKUP(V$1,'Nakladova matice_2018'!$A$1:$IW$188,112,FALSE),0)</f>
        <v>0</v>
      </c>
      <c r="W139" s="19">
        <f>IFERROR(HLOOKUP(W$1,'Nakladova matice_2018'!$A$1:$IW$188,112,FALSE),0)</f>
        <v>0</v>
      </c>
      <c r="X139" s="19">
        <f>IFERROR(HLOOKUP(X$1,'Nakladova matice_2018'!$A$1:$IW$188,112,FALSE),0)</f>
        <v>0</v>
      </c>
      <c r="Y139" s="19">
        <f>IFERROR(HLOOKUP(Y$1,'Nakladova matice_2018'!$A$1:$IW$188,112,FALSE),0)</f>
        <v>0</v>
      </c>
      <c r="Z139" s="19">
        <f>IFERROR(HLOOKUP(Z$1,'Nakladova matice_2018'!$A$1:$IW$188,112,FALSE),0)</f>
        <v>102827</v>
      </c>
      <c r="AA139" s="19">
        <f>IFERROR(HLOOKUP(AA$1,'Nakladova matice_2018'!$A$1:$IW$188,112,FALSE),0)</f>
        <v>0</v>
      </c>
      <c r="AB139" s="19">
        <f>IFERROR(HLOOKUP(AB$1,'Nakladova matice_2018'!$A$1:$IW$188,112,FALSE),0)</f>
        <v>0</v>
      </c>
      <c r="AC139" s="19">
        <f>IFERROR(HLOOKUP(AC$1,'Nakladova matice_2018'!$A$1:$IW$188,112,FALSE),0)</f>
        <v>0</v>
      </c>
      <c r="AD139" s="19">
        <f>IFERROR(HLOOKUP(AD$1,'Nakladova matice_2018'!$A$1:$IW$188,112,FALSE),0)</f>
        <v>0</v>
      </c>
      <c r="AE139" s="19">
        <f>IFERROR(HLOOKUP(AE$1,'Nakladova matice_2018'!$A$1:$IW$188,112,FALSE),0)</f>
        <v>0</v>
      </c>
      <c r="AF139" s="19">
        <f>IFERROR(HLOOKUP(AF$1,'Nakladova matice_2018'!$A$1:$IW$188,112,FALSE),0)</f>
        <v>0</v>
      </c>
      <c r="AG139" s="19">
        <f>IFERROR(HLOOKUP(AG$1,'Nakladova matice_2018'!$A$1:$IW$188,112,FALSE),0)</f>
        <v>0</v>
      </c>
      <c r="AH139" s="19">
        <f>IFERROR(HLOOKUP(AH$1,'Nakladova matice_2018'!$A$1:$IW$188,112,FALSE),0)</f>
        <v>0</v>
      </c>
      <c r="AI139" s="19">
        <f>IFERROR(HLOOKUP(AI$1,'Nakladova matice_2018'!$A$1:$IW$188,112,FALSE),0)</f>
        <v>0</v>
      </c>
      <c r="AJ139" s="19">
        <f>IFERROR(HLOOKUP(AJ$1,'Nakladova matice_2018'!$A$1:$IW$188,112,FALSE),0)</f>
        <v>0</v>
      </c>
      <c r="AK139" s="19">
        <f>IFERROR(HLOOKUP(AK$1,'Nakladova matice_2018'!$A$1:$IW$188,112,FALSE),0)</f>
        <v>0</v>
      </c>
      <c r="AL139" s="19">
        <f>IFERROR(HLOOKUP(AL$1,'Nakladova matice_2018'!$A$1:$IW$188,112,FALSE),0)</f>
        <v>0</v>
      </c>
      <c r="AM139" s="19">
        <f>IFERROR(HLOOKUP(AM$1,'Nakladova matice_2018'!$A$1:$IW$188,112,FALSE),0)</f>
        <v>0</v>
      </c>
      <c r="AN139" s="19">
        <f>IFERROR(HLOOKUP(AN$1,'Nakladova matice_2018'!$A$1:$IW$188,112,FALSE),0)</f>
        <v>0</v>
      </c>
      <c r="AO139" s="19">
        <f>IFERROR(HLOOKUP(AO$1,'Nakladova matice_2018'!$A$1:$IW$188,112,FALSE),0)</f>
        <v>0</v>
      </c>
      <c r="AP139" s="19">
        <f>IFERROR(HLOOKUP(AP$1,'Nakladova matice_2018'!$A$1:$IW$188,112,FALSE),0)</f>
        <v>0</v>
      </c>
      <c r="AQ139" s="19">
        <f>IFERROR(HLOOKUP(AQ$1,'Nakladova matice_2018'!$A$1:$IW$188,112,FALSE),0)</f>
        <v>0</v>
      </c>
      <c r="AR139" s="19">
        <f>IFERROR(HLOOKUP(AR$1,'Nakladova matice_2018'!$A$1:$IW$188,112,FALSE),0)</f>
        <v>0</v>
      </c>
      <c r="AS139" s="19">
        <f>IFERROR(HLOOKUP(AS$1,'Nakladova matice_2018'!$A$1:$IW$188,112,FALSE),0)</f>
        <v>0</v>
      </c>
      <c r="AT139" s="19">
        <f>IFERROR(HLOOKUP(AT$1,'Nakladova matice_2018'!$A$1:$IW$188,112,FALSE),0)</f>
        <v>0</v>
      </c>
      <c r="AU139" s="19">
        <f>IFERROR(HLOOKUP(AU$1,'Nakladova matice_2018'!$A$1:$IW$188,112,FALSE),0)</f>
        <v>0</v>
      </c>
      <c r="AV139" s="19">
        <f>IFERROR(HLOOKUP(AV$1,'Nakladova matice_2018'!$A$1:$IW$188,112,FALSE),0)</f>
        <v>0</v>
      </c>
      <c r="AW139" s="19">
        <f>IFERROR(HLOOKUP(AW$1,'Nakladova matice_2018'!$A$1:$IW$188,112,FALSE),0)</f>
        <v>0</v>
      </c>
      <c r="AX139" s="19">
        <f>IFERROR(HLOOKUP(AX$1,'Nakladova matice_2018'!$A$1:$IW$188,112,FALSE),0)</f>
        <v>0</v>
      </c>
      <c r="AY139" s="19">
        <f>IFERROR(HLOOKUP(AY$1,'Nakladova matice_2018'!$A$1:$IW$188,112,FALSE),0)</f>
        <v>0</v>
      </c>
      <c r="AZ139" s="19">
        <f>IFERROR(HLOOKUP(AZ$1,'Nakladova matice_2018'!$A$1:$IW$188,112,FALSE),0)</f>
        <v>0</v>
      </c>
      <c r="BA139" s="19">
        <f>IFERROR(HLOOKUP(BA$1,'Nakladova matice_2018'!$A$1:$IW$188,112,FALSE),0)</f>
        <v>0</v>
      </c>
      <c r="BB139" s="19">
        <f>IFERROR(HLOOKUP(BB$1,'Nakladova matice_2018'!$A$1:$IW$188,112,FALSE),0)</f>
        <v>0</v>
      </c>
      <c r="BC139" s="19">
        <f>IFERROR(HLOOKUP(BC$1,'Nakladova matice_2018'!$A$1:$IW$188,112,FALSE),0)</f>
        <v>0</v>
      </c>
      <c r="BD139" s="19">
        <f>IFERROR(HLOOKUP(BD$1,'Nakladova matice_2018'!$A$1:$IW$188,112,FALSE),0)</f>
        <v>12462.93</v>
      </c>
      <c r="BE139" s="19">
        <f>IFERROR(HLOOKUP(BE$1,'Nakladova matice_2018'!$A$1:$IW$188,112,FALSE),0)</f>
        <v>0</v>
      </c>
      <c r="BF139" s="19">
        <f>IFERROR(HLOOKUP(BF$1,'Nakladova matice_2018'!$A$1:$IW$188,112,FALSE),0)</f>
        <v>0</v>
      </c>
      <c r="BG139" s="19">
        <f>IFERROR(HLOOKUP(BG$1,'Nakladova matice_2018'!$A$1:$IW$188,112,FALSE),0)</f>
        <v>0</v>
      </c>
      <c r="BH139" s="19">
        <f>IFERROR(HLOOKUP(BH$1,'Nakladova matice_2018'!$A$1:$IW$188,112,FALSE),0)</f>
        <v>0</v>
      </c>
      <c r="BI139" s="19">
        <f>IFERROR(HLOOKUP(BI$1,'Nakladova matice_2018'!$A$1:$IW$188,112,FALSE),0)</f>
        <v>0</v>
      </c>
      <c r="BJ139" s="19">
        <f>IFERROR(HLOOKUP(BJ$1,'Nakladova matice_2018'!$A$1:$IW$188,112,FALSE),0)</f>
        <v>0</v>
      </c>
      <c r="BK139" s="19">
        <f>IFERROR(HLOOKUP(BK$1,'Nakladova matice_2018'!$A$1:$IW$188,112,FALSE),0)</f>
        <v>0</v>
      </c>
      <c r="BL139" s="19">
        <f>IFERROR(HLOOKUP(BL$1,'Nakladova matice_2018'!$A$1:$IW$188,112,FALSE),0)</f>
        <v>0</v>
      </c>
      <c r="BM139" s="19">
        <f>IFERROR(HLOOKUP(BM$1,'Nakladova matice_2018'!$A$1:$IW$188,112,FALSE),0)</f>
        <v>0</v>
      </c>
      <c r="BN139" s="19">
        <f>IFERROR(HLOOKUP(BN$1,'Nakladova matice_2018'!$A$1:$IW$188,112,FALSE),0)</f>
        <v>0</v>
      </c>
      <c r="BO139" s="19">
        <f>IFERROR(HLOOKUP(BO$1,'Nakladova matice_2018'!$A$1:$IW$188,112,FALSE),0)</f>
        <v>0</v>
      </c>
      <c r="BP139" s="19">
        <f>IFERROR(HLOOKUP(BP$1,'Nakladova matice_2018'!$A$1:$IW$188,112,FALSE),0)</f>
        <v>0</v>
      </c>
      <c r="BQ139" s="19">
        <f>IFERROR(HLOOKUP(BQ$1,'Nakladova matice_2018'!$A$1:$IW$188,112,FALSE),0)</f>
        <v>0</v>
      </c>
      <c r="BR139" s="19">
        <f>IFERROR(HLOOKUP(BR$1,'Nakladova matice_2018'!$A$1:$IW$188,112,FALSE),0)</f>
        <v>0</v>
      </c>
      <c r="BS139" s="19">
        <f>IFERROR(HLOOKUP(BS$1,'Nakladova matice_2018'!$A$1:$IW$188,112,FALSE),0)</f>
        <v>0</v>
      </c>
      <c r="BT139" s="19">
        <f>IFERROR(HLOOKUP(BT$1,'Nakladova matice_2018'!$A$1:$IW$188,112,FALSE),0)</f>
        <v>20528.3</v>
      </c>
      <c r="BU139" s="19">
        <f>IFERROR(HLOOKUP(BU$1,'Nakladova matice_2018'!$A$1:$IW$188,112,FALSE),0)</f>
        <v>0</v>
      </c>
      <c r="BV139" s="19">
        <f>IFERROR(HLOOKUP(BV$1,'Nakladova matice_2018'!$A$1:$IW$188,112,FALSE),0)</f>
        <v>0</v>
      </c>
      <c r="BW139" s="19">
        <f>IFERROR(HLOOKUP(BW$1,'Nakladova matice_2018'!$A$1:$IW$188,112,FALSE),0)</f>
        <v>0</v>
      </c>
      <c r="BX139" s="19">
        <f>IFERROR(HLOOKUP(BX$1,'Nakladova matice_2018'!$A$1:$IW$188,112,FALSE),0)</f>
        <v>18112.79</v>
      </c>
      <c r="BY139" s="19">
        <f>IFERROR(HLOOKUP(BY$1,'Nakladova matice_2018'!$A$1:$IW$188,112,FALSE),0)</f>
        <v>0</v>
      </c>
      <c r="BZ139" s="19">
        <f>IFERROR(HLOOKUP(BZ$1,'Nakladova matice_2018'!$A$1:$IW$188,112,FALSE),0)</f>
        <v>0</v>
      </c>
      <c r="CA139" s="19">
        <f>IFERROR(HLOOKUP(CA$1,'Nakladova matice_2018'!$A$1:$IW$188,112,FALSE),0)</f>
        <v>0</v>
      </c>
      <c r="CB139" s="19">
        <f>IFERROR(HLOOKUP(CB$1,'Nakladova matice_2018'!$A$1:$IW$188,112,FALSE),0)</f>
        <v>0</v>
      </c>
      <c r="CC139" s="19">
        <f>IFERROR(HLOOKUP(CC$1,'Nakladova matice_2018'!$A$1:$IW$188,112,FALSE),0)</f>
        <v>0</v>
      </c>
      <c r="CD139" s="19">
        <f>IFERROR(HLOOKUP(CD$1,'Nakladova matice_2018'!$A$1:$IW$188,112,FALSE),0)</f>
        <v>0</v>
      </c>
      <c r="CE139" s="19">
        <f>IFERROR(HLOOKUP(CE$1,'Nakladova matice_2018'!$A$1:$IW$188,112,FALSE),0)</f>
        <v>0</v>
      </c>
      <c r="CF139" s="19">
        <f>IFERROR(HLOOKUP(CF$1,'Nakladova matice_2018'!$A$1:$IW$188,112,FALSE),0)</f>
        <v>100</v>
      </c>
      <c r="CG139" s="19">
        <f>IFERROR(HLOOKUP(CG$1,'Nakladova matice_2018'!$A$1:$IW$188,112,FALSE),0)</f>
        <v>0</v>
      </c>
      <c r="CH139" s="19">
        <f>IFERROR(HLOOKUP(CH$1,'Nakladova matice_2018'!$A$1:$IW$188,112,FALSE),0)</f>
        <v>0</v>
      </c>
      <c r="CI139" s="19">
        <f>IFERROR(HLOOKUP(CI$1,'Nakladova matice_2018'!$A$1:$IW$188,112,FALSE),0)</f>
        <v>0</v>
      </c>
      <c r="CJ139" s="19">
        <f>IFERROR(HLOOKUP(CJ$1,'Nakladova matice_2018'!$A$1:$IW$188,112,FALSE),0)</f>
        <v>0</v>
      </c>
      <c r="CK139" s="19">
        <f>IFERROR(HLOOKUP(CK$1,'Nakladova matice_2018'!$A$1:$IW$188,112,FALSE),0)</f>
        <v>0</v>
      </c>
      <c r="CL139" s="19">
        <f>IFERROR(HLOOKUP(CL$1,'Nakladova matice_2018'!$A$1:$IW$188,112,FALSE),0)</f>
        <v>0</v>
      </c>
      <c r="CM139" s="19">
        <f>IFERROR(HLOOKUP(CM$1,'Nakladova matice_2018'!$A$1:$IW$188,112,FALSE),0)</f>
        <v>0</v>
      </c>
      <c r="CN139" s="19">
        <f>IFERROR(HLOOKUP(CN$1,'Nakladova matice_2018'!$A$1:$IW$188,112,FALSE),0)</f>
        <v>0</v>
      </c>
      <c r="CO139" s="19">
        <f>IFERROR(HLOOKUP(CO$1,'Nakladova matice_2018'!$A$1:$IW$188,112,FALSE),0)</f>
        <v>0</v>
      </c>
      <c r="CP139" s="19">
        <f>IFERROR(HLOOKUP(CP$1,'Nakladova matice_2018'!$A$1:$IW$188,112,FALSE),0)</f>
        <v>0</v>
      </c>
      <c r="CQ139" s="19">
        <f>IFERROR(HLOOKUP(CQ$1,'Nakladova matice_2018'!$A$1:$IW$188,112,FALSE),0)</f>
        <v>0</v>
      </c>
      <c r="CR139" s="19">
        <f>IFERROR(HLOOKUP(CR$1,'Nakladova matice_2018'!$A$1:$IW$188,112,FALSE),0)</f>
        <v>0</v>
      </c>
      <c r="CS139" s="19">
        <f>IFERROR(HLOOKUP(CS$1,'Nakladova matice_2018'!$A$1:$IW$188,112,FALSE),0)</f>
        <v>0</v>
      </c>
      <c r="CT139" s="19">
        <f>IFERROR(HLOOKUP(CT$1,'Nakladova matice_2018'!$A$1:$IW$188,112,FALSE),0)</f>
        <v>0</v>
      </c>
      <c r="CU139" s="19">
        <f>IFERROR(HLOOKUP(CU$1,'Nakladova matice_2018'!$A$1:$IW$188,112,FALSE),0)</f>
        <v>0</v>
      </c>
      <c r="CV139" s="19">
        <f>IFERROR(HLOOKUP(CV$1,'Nakladova matice_2018'!$A$1:$IW$188,112,FALSE),0)</f>
        <v>2200</v>
      </c>
      <c r="CW139" s="19">
        <f>IFERROR(HLOOKUP(CW$1,'Nakladova matice_2018'!$A$1:$IW$188,112,FALSE),0)</f>
        <v>0</v>
      </c>
      <c r="CX139" s="19">
        <f>IFERROR(HLOOKUP(CX$1,'Nakladova matice_2018'!$A$1:$IW$188,112,FALSE),0)</f>
        <v>0</v>
      </c>
      <c r="CY139" s="19">
        <f>IFERROR(HLOOKUP(CY$1,'Nakladova matice_2018'!$A$1:$IW$188,112,FALSE),0)</f>
        <v>0</v>
      </c>
      <c r="CZ139" s="19">
        <f>IFERROR(HLOOKUP(CZ$1,'Nakladova matice_2018'!$A$1:$IW$188,112,FALSE),0)</f>
        <v>0</v>
      </c>
      <c r="DA139" s="19">
        <f>IFERROR(HLOOKUP(DA$1,'Nakladova matice_2018'!$A$1:$IW$188,112,FALSE),0)</f>
        <v>0</v>
      </c>
      <c r="DB139" s="19">
        <f>IFERROR(HLOOKUP(DB$1,'Nakladova matice_2018'!$A$1:$IW$188,112,FALSE),0)</f>
        <v>0</v>
      </c>
      <c r="DC139" s="19">
        <f>IFERROR(HLOOKUP(DC$1,'Nakladova matice_2018'!$A$1:$IW$188,112,FALSE),0)</f>
        <v>0</v>
      </c>
      <c r="DD139" s="19">
        <f>IFERROR(HLOOKUP(DD$1,'Nakladova matice_2018'!$A$1:$IW$188,112,FALSE),0)</f>
        <v>0</v>
      </c>
      <c r="DE139" s="19">
        <f>IFERROR(HLOOKUP(DE$1,'Nakladova matice_2018'!$A$1:$IW$188,112,FALSE),0)</f>
        <v>0</v>
      </c>
      <c r="DF139" s="19">
        <f>IFERROR(HLOOKUP(DF$1,'Nakladova matice_2018'!$A$1:$IW$188,112,FALSE),0)</f>
        <v>0</v>
      </c>
      <c r="DG139" s="19">
        <f>IFERROR(HLOOKUP(DG$1,'Nakladova matice_2018'!$A$1:$IW$188,112,FALSE),0)</f>
        <v>0</v>
      </c>
      <c r="DH139" s="19">
        <f>IFERROR(HLOOKUP(DH$1,'Nakladova matice_2018'!$A$1:$IW$188,112,FALSE),0)</f>
        <v>0</v>
      </c>
      <c r="DI139" s="19">
        <f>IFERROR(HLOOKUP(DI$1,'Nakladova matice_2018'!$A$1:$IW$188,112,FALSE),0)</f>
        <v>0</v>
      </c>
      <c r="DJ139" s="19">
        <f>IFERROR(HLOOKUP(DJ$1,'Nakladova matice_2018'!$A$1:$IW$188,112,FALSE),0)</f>
        <v>0</v>
      </c>
      <c r="DK139" s="19">
        <f>IFERROR(HLOOKUP(DK$1,'Nakladova matice_2018'!$A$1:$IW$188,112,FALSE),0)</f>
        <v>0</v>
      </c>
      <c r="DL139" s="19">
        <f>IFERROR(HLOOKUP(DL$1,'Nakladova matice_2018'!$A$1:$IW$188,112,FALSE),0)</f>
        <v>0</v>
      </c>
      <c r="DM139" s="19">
        <f>IFERROR(HLOOKUP(DM$1,'Nakladova matice_2018'!$A$1:$IW$188,112,FALSE),0)</f>
        <v>0</v>
      </c>
      <c r="DN139" s="19">
        <f>IFERROR(HLOOKUP(DN$1,'Nakladova matice_2018'!$A$1:$IW$188,112,FALSE),0)</f>
        <v>0</v>
      </c>
      <c r="DO139" s="19">
        <f>IFERROR(HLOOKUP(DO$1,'Nakladova matice_2018'!$A$1:$IW$188,112,FALSE),0)</f>
        <v>0</v>
      </c>
      <c r="DP139" s="19">
        <f>IFERROR(HLOOKUP(DP$1,'Nakladova matice_2018'!$A$1:$IW$188,112,FALSE),0)</f>
        <v>0</v>
      </c>
      <c r="DQ139" s="19">
        <f>IFERROR(HLOOKUP(DQ$1,'Nakladova matice_2018'!$A$1:$IW$188,112,FALSE),0)</f>
        <v>0</v>
      </c>
      <c r="DR139" s="19">
        <f>IFERROR(HLOOKUP(DR$1,'Nakladova matice_2018'!$A$1:$IW$188,112,FALSE),0)</f>
        <v>64264.41</v>
      </c>
      <c r="DS139" s="19">
        <f>IFERROR(HLOOKUP(DS$1,'Nakladova matice_2018'!$A$1:$IW$188,112,FALSE),0)</f>
        <v>0</v>
      </c>
      <c r="DT139" s="19">
        <f>IFERROR(HLOOKUP(DT$1,'Nakladova matice_2018'!$A$1:$IW$188,112,FALSE),0)</f>
        <v>0</v>
      </c>
      <c r="DU139" s="19">
        <f>IFERROR(HLOOKUP(DU$1,'Nakladova matice_2018'!$A$1:$IW$188,112,FALSE),0)</f>
        <v>0</v>
      </c>
      <c r="DV139" s="19">
        <f>IFERROR(HLOOKUP(DV$1,'Nakladova matice_2018'!$A$1:$IW$188,112,FALSE),0)</f>
        <v>0</v>
      </c>
      <c r="DW139" s="19">
        <f>IFERROR(HLOOKUP(DW$1,'Nakladova matice_2018'!$A$1:$IW$188,112,FALSE),0)</f>
        <v>0</v>
      </c>
      <c r="DX139" s="19">
        <f>IFERROR(HLOOKUP(DX$1,'Nakladova matice_2018'!$A$1:$IW$188,112,FALSE),0)</f>
        <v>0</v>
      </c>
      <c r="DY139" s="19">
        <f>IFERROR(HLOOKUP(DY$1,'Nakladova matice_2018'!$A$1:$IW$188,112,FALSE),0)</f>
        <v>0</v>
      </c>
      <c r="DZ139" s="19">
        <f>IFERROR(HLOOKUP(DZ$1,'Nakladova matice_2018'!$A$1:$IW$188,112,FALSE),0)</f>
        <v>0</v>
      </c>
      <c r="EA139" s="19">
        <f>IFERROR(HLOOKUP(EA$1,'Nakladova matice_2018'!$A$1:$IW$188,112,FALSE),0)</f>
        <v>0</v>
      </c>
      <c r="EB139" s="19">
        <f>IFERROR(HLOOKUP(EB$1,'Nakladova matice_2018'!$A$1:$IW$188,112,FALSE),0)</f>
        <v>0</v>
      </c>
      <c r="EC139" s="19">
        <f>IFERROR(HLOOKUP(EC$1,'Nakladova matice_2018'!$A$1:$IW$188,112,FALSE),0)</f>
        <v>0</v>
      </c>
      <c r="ED139" s="19">
        <f>IFERROR(HLOOKUP(ED$1,'Nakladova matice_2018'!$A$1:$IW$188,112,FALSE),0)</f>
        <v>0</v>
      </c>
      <c r="EE139" s="19">
        <f>IFERROR(HLOOKUP(EE$1,'Nakladova matice_2018'!$A$1:$IW$188,112,FALSE),0)</f>
        <v>0</v>
      </c>
      <c r="EF139" s="19">
        <f>IFERROR(HLOOKUP(EF$1,'Nakladova matice_2018'!$A$1:$IW$188,112,FALSE),0)</f>
        <v>0</v>
      </c>
      <c r="EG139" s="19">
        <f>IFERROR(HLOOKUP(EG$1,'Nakladova matice_2018'!$A$1:$IW$188,112,FALSE),0)</f>
        <v>0</v>
      </c>
      <c r="EH139" s="19">
        <f>IFERROR(HLOOKUP(EH$1,'Nakladova matice_2018'!$A$1:$IW$188,112,FALSE),0)</f>
        <v>0</v>
      </c>
      <c r="EI139" s="19">
        <f>IFERROR(HLOOKUP(EI$1,'Nakladova matice_2018'!$A$1:$IW$188,112,FALSE),0)</f>
        <v>0</v>
      </c>
      <c r="EJ139" s="19">
        <f>IFERROR(HLOOKUP(EJ$1,'Nakladova matice_2018'!$A$1:$IW$188,112,FALSE),0)</f>
        <v>0</v>
      </c>
      <c r="EK139" s="19">
        <f>IFERROR(HLOOKUP(EK$1,'Nakladova matice_2018'!$A$1:$IW$188,112,FALSE),0)</f>
        <v>0</v>
      </c>
      <c r="EL139" s="19">
        <f>IFERROR(HLOOKUP(EL$1,'Nakladova matice_2018'!$A$1:$IW$188,112,FALSE),0)</f>
        <v>0</v>
      </c>
      <c r="EM139" s="19">
        <f>IFERROR(HLOOKUP(EM$1,'Nakladova matice_2018'!$A$1:$IW$188,112,FALSE),0)</f>
        <v>0</v>
      </c>
      <c r="EN139" s="19">
        <f>IFERROR(HLOOKUP(EN$1,'Nakladova matice_2018'!$A$1:$IW$188,112,FALSE),0)</f>
        <v>0</v>
      </c>
      <c r="EO139" s="19">
        <f>IFERROR(HLOOKUP(EO$1,'Nakladova matice_2018'!$A$1:$IW$188,112,FALSE),0)</f>
        <v>0</v>
      </c>
      <c r="EP139" s="19">
        <f>IFERROR(HLOOKUP(EP$1,'Nakladova matice_2018'!$A$1:$IW$188,112,FALSE),0)</f>
        <v>0</v>
      </c>
      <c r="EQ139" s="19">
        <f>IFERROR(HLOOKUP(EQ$1,'Nakladova matice_2018'!$A$1:$IW$188,112,FALSE),0)</f>
        <v>0</v>
      </c>
      <c r="ER139" s="19">
        <f>IFERROR(HLOOKUP(ER$1,'Nakladova matice_2018'!$A$1:$IW$188,112,FALSE),0)</f>
        <v>0</v>
      </c>
      <c r="ES139" s="19">
        <f>IFERROR(HLOOKUP(ES$1,'Nakladova matice_2018'!$A$1:$IW$188,112,FALSE),0)</f>
        <v>0</v>
      </c>
      <c r="ET139" s="19">
        <f>IFERROR(HLOOKUP(ET$1,'Nakladova matice_2018'!$A$1:$IW$188,112,FALSE),0)</f>
        <v>0</v>
      </c>
      <c r="EU139" s="19">
        <f>IFERROR(HLOOKUP(EU$1,'Nakladova matice_2018'!$A$1:$IW$188,112,FALSE),0)</f>
        <v>0</v>
      </c>
      <c r="EV139" s="19">
        <f>IFERROR(HLOOKUP(EV$1,'Nakladova matice_2018'!$A$1:$IW$188,112,FALSE),0)</f>
        <v>0</v>
      </c>
      <c r="EW139" s="19">
        <f>IFERROR(HLOOKUP(EW$1,'Nakladova matice_2018'!$A$1:$IW$188,112,FALSE),0)</f>
        <v>0</v>
      </c>
      <c r="EX139" s="19">
        <f>IFERROR(HLOOKUP(EX$1,'Nakladova matice_2018'!$A$1:$IW$188,112,FALSE),0)</f>
        <v>0</v>
      </c>
      <c r="EY139" s="19">
        <f>IFERROR(HLOOKUP(EY$1,'Nakladova matice_2018'!$A$1:$IW$188,112,FALSE),0)</f>
        <v>0</v>
      </c>
      <c r="EZ139" s="19">
        <f>IFERROR(HLOOKUP(EZ$1,'Nakladova matice_2018'!$A$1:$IW$188,112,FALSE),0)</f>
        <v>0</v>
      </c>
      <c r="FA139" s="19">
        <f>IFERROR(HLOOKUP(FA$1,'Nakladova matice_2018'!$A$1:$IW$188,112,FALSE),0)</f>
        <v>0</v>
      </c>
      <c r="FB139" s="19">
        <f>IFERROR(HLOOKUP(FB$1,'Nakladova matice_2018'!$A$1:$IW$188,112,FALSE),0)</f>
        <v>0</v>
      </c>
      <c r="FC139" s="19">
        <f>IFERROR(HLOOKUP(FC$1,'Nakladova matice_2018'!$A$1:$IW$188,112,FALSE),0)</f>
        <v>0</v>
      </c>
      <c r="FD139" s="19">
        <f>IFERROR(HLOOKUP(FD$1,'Nakladova matice_2018'!$A$1:$IW$188,112,FALSE),0)</f>
        <v>0</v>
      </c>
      <c r="FE139" s="19">
        <f>IFERROR(HLOOKUP(FE$1,'Nakladova matice_2018'!$A$1:$IW$188,112,FALSE),0)</f>
        <v>0</v>
      </c>
      <c r="FF139" s="19">
        <f>IFERROR(HLOOKUP(FF$1,'Nakladova matice_2018'!$A$1:$IW$188,112,FALSE),0)</f>
        <v>0</v>
      </c>
      <c r="FG139" s="19">
        <f>IFERROR(HLOOKUP(FG$1,'Nakladova matice_2018'!$A$1:$IW$188,112,FALSE),0)</f>
        <v>0</v>
      </c>
      <c r="FH139" s="19">
        <f>IFERROR(HLOOKUP(FH$1,'Nakladova matice_2018'!$A$1:$IW$188,112,FALSE),0)</f>
        <v>0</v>
      </c>
      <c r="FI139" s="19">
        <f>IFERROR(HLOOKUP(FI$1,'Nakladova matice_2018'!$A$1:$IW$188,112,FALSE),0)</f>
        <v>0</v>
      </c>
      <c r="FJ139" s="19">
        <f>IFERROR(HLOOKUP(FJ$1,'Nakladova matice_2018'!$A$1:$IW$188,112,FALSE),0)</f>
        <v>0</v>
      </c>
      <c r="FK139" s="19">
        <f>IFERROR(HLOOKUP(FK$1,'Nakladova matice_2018'!$A$1:$IW$188,112,FALSE),0)</f>
        <v>0</v>
      </c>
      <c r="FL139" s="19">
        <f>IFERROR(HLOOKUP(FL$1,'Nakladova matice_2018'!$A$1:$IW$188,112,FALSE),0)</f>
        <v>0</v>
      </c>
      <c r="FM139" s="19">
        <f>IFERROR(HLOOKUP(FM$1,'Nakladova matice_2018'!$A$1:$IW$188,112,FALSE),0)</f>
        <v>0</v>
      </c>
      <c r="FN139" s="19">
        <f>IFERROR(HLOOKUP(FN$1,'Nakladova matice_2018'!$A$1:$IW$188,112,FALSE),0)</f>
        <v>0</v>
      </c>
      <c r="FO139" s="19">
        <f>IFERROR(HLOOKUP(FO$1,'Nakladova matice_2018'!$A$1:$IW$188,112,FALSE),0)</f>
        <v>0</v>
      </c>
      <c r="FP139" s="19">
        <f>IFERROR(HLOOKUP(FP$1,'Nakladova matice_2018'!$A$1:$IW$188,112,FALSE),0)</f>
        <v>0</v>
      </c>
      <c r="FQ139" s="19">
        <f>IFERROR(HLOOKUP(FQ$1,'Nakladova matice_2018'!$A$1:$IW$188,112,FALSE),0)</f>
        <v>0</v>
      </c>
      <c r="FR139" s="19">
        <f>IFERROR(HLOOKUP(FR$1,'Nakladova matice_2018'!$A$1:$IW$188,112,FALSE),0)</f>
        <v>0</v>
      </c>
      <c r="FS139" s="19">
        <f>IFERROR(HLOOKUP(FS$1,'Nakladova matice_2018'!$A$1:$IW$188,112,FALSE),0)</f>
        <v>0</v>
      </c>
      <c r="FT139" s="19">
        <f>IFERROR(HLOOKUP(FT$1,'Nakladova matice_2018'!$A$1:$IW$188,112,FALSE),0)</f>
        <v>0</v>
      </c>
      <c r="FU139" s="19">
        <f>IFERROR(HLOOKUP(FU$1,'Nakladova matice_2018'!$A$1:$IW$188,112,FALSE),0)</f>
        <v>0</v>
      </c>
      <c r="FV139" s="19">
        <f>IFERROR(HLOOKUP(FV$1,'Nakladova matice_2018'!$A$1:$IW$188,112,FALSE),0)</f>
        <v>0</v>
      </c>
      <c r="FW139" s="19">
        <f>IFERROR(HLOOKUP(FW$1,'Nakladova matice_2018'!$A$1:$IW$188,112,FALSE),0)</f>
        <v>0</v>
      </c>
      <c r="FX139" s="19">
        <f>IFERROR(HLOOKUP(FX$1,'Nakladova matice_2018'!$A$1:$IW$188,112,FALSE),0)</f>
        <v>0</v>
      </c>
      <c r="FY139" s="19">
        <f>IFERROR(HLOOKUP(FY$1,'Nakladova matice_2018'!$A$1:$IW$188,112,FALSE),0)</f>
        <v>0</v>
      </c>
      <c r="FZ139" s="19">
        <f>IFERROR(HLOOKUP(FZ$1,'Nakladova matice_2018'!$A$1:$IW$188,112,FALSE),0)</f>
        <v>0</v>
      </c>
      <c r="GA139" s="19">
        <f>IFERROR(HLOOKUP(GA$1,'Nakladova matice_2018'!$A$1:$IW$188,112,FALSE),0)</f>
        <v>0</v>
      </c>
      <c r="GB139" s="19">
        <f>IFERROR(HLOOKUP(GB$1,'Nakladova matice_2018'!$A$1:$IW$188,112,FALSE),0)</f>
        <v>0</v>
      </c>
      <c r="GC139" s="19">
        <f>IFERROR(HLOOKUP(GC$1,'Nakladova matice_2018'!$A$1:$IW$188,112,FALSE),0)</f>
        <v>0</v>
      </c>
      <c r="GD139" s="19">
        <f>IFERROR(HLOOKUP(GD$1,'Nakladova matice_2018'!$A$1:$IW$188,112,FALSE),0)</f>
        <v>0</v>
      </c>
      <c r="GE139" s="19">
        <f>IFERROR(HLOOKUP(GE$1,'Nakladova matice_2018'!$A$1:$IW$188,112,FALSE),0)</f>
        <v>0</v>
      </c>
      <c r="GF139" s="19">
        <f>IFERROR(HLOOKUP(GF$1,'Nakladova matice_2018'!$A$1:$IW$188,112,FALSE),0)</f>
        <v>0</v>
      </c>
      <c r="GG139" s="19">
        <f>IFERROR(HLOOKUP(GG$1,'Nakladova matice_2018'!$A$1:$IW$188,112,FALSE),0)</f>
        <v>0</v>
      </c>
      <c r="GH139" s="19">
        <f>IFERROR(HLOOKUP(GH$1,'Nakladova matice_2018'!$A$1:$IW$188,112,FALSE),0)</f>
        <v>0</v>
      </c>
      <c r="GI139" s="19">
        <f>IFERROR(HLOOKUP(GI$1,'Nakladova matice_2018'!$A$1:$IW$188,112,FALSE),0)</f>
        <v>0</v>
      </c>
      <c r="GJ139" s="19">
        <f>IFERROR(HLOOKUP(GJ$1,'Nakladova matice_2018'!$A$1:$IW$188,112,FALSE),0)</f>
        <v>0</v>
      </c>
      <c r="GK139" s="19">
        <f>IFERROR(HLOOKUP(GK$1,'Nakladova matice_2018'!$A$1:$IW$188,112,FALSE),0)</f>
        <v>0</v>
      </c>
      <c r="GL139" s="19">
        <f>IFERROR(HLOOKUP(GL$1,'Nakladova matice_2018'!$A$1:$IW$188,112,FALSE),0)</f>
        <v>0</v>
      </c>
      <c r="GM139" s="19">
        <f>IFERROR(HLOOKUP(GM$1,'Nakladova matice_2018'!$A$1:$IW$188,112,FALSE),0)</f>
        <v>1000</v>
      </c>
      <c r="GN139" s="19">
        <f>IFERROR(HLOOKUP(GN$1,'Nakladova matice_2018'!$A$1:$IW$188,112,FALSE),0)</f>
        <v>0</v>
      </c>
      <c r="GO139" s="19">
        <f>IFERROR(HLOOKUP(GO$1,'Nakladova matice_2018'!$A$1:$IW$188,112,FALSE),0)</f>
        <v>0</v>
      </c>
      <c r="GP139" s="19">
        <f>IFERROR(HLOOKUP(GP$1,'Nakladova matice_2018'!$A$1:$IW$188,112,FALSE),0)</f>
        <v>0</v>
      </c>
      <c r="GQ139" s="19">
        <f>IFERROR(HLOOKUP(GQ$1,'Nakladova matice_2018'!$A$1:$IW$188,112,FALSE),0)</f>
        <v>0</v>
      </c>
      <c r="GR139" s="19">
        <f>IFERROR(HLOOKUP(GR$1,'Nakladova matice_2018'!$A$1:$IW$188,112,FALSE),0)</f>
        <v>0</v>
      </c>
      <c r="GS139" s="19">
        <f>IFERROR(HLOOKUP(GS$1,'Nakladova matice_2018'!$A$1:$IW$188,112,FALSE),0)</f>
        <v>0</v>
      </c>
      <c r="GT139" s="19">
        <f>IFERROR(HLOOKUP(GT$1,'Nakladova matice_2018'!$A$1:$IW$188,112,FALSE),0)</f>
        <v>0</v>
      </c>
      <c r="GU139" s="19">
        <f>IFERROR(HLOOKUP(GU$1,'Nakladova matice_2018'!$A$1:$IW$188,112,FALSE),0)</f>
        <v>0</v>
      </c>
      <c r="GV139" s="19">
        <f>IFERROR(HLOOKUP(GV$1,'Nakladova matice_2018'!$A$1:$IW$188,112,FALSE),0)</f>
        <v>0</v>
      </c>
      <c r="GW139" s="19">
        <f>IFERROR(HLOOKUP(GW$1,'Nakladova matice_2018'!$A$1:$IW$188,112,FALSE),0)</f>
        <v>0</v>
      </c>
      <c r="GX139" s="19">
        <f>IFERROR(HLOOKUP(GX$1,'Nakladova matice_2018'!$A$1:$IW$188,112,FALSE),0)</f>
        <v>0</v>
      </c>
      <c r="GY139" s="19">
        <f>IFERROR(HLOOKUP(GY$1,'Nakladova matice_2018'!$A$1:$IW$188,112,FALSE),0)</f>
        <v>0</v>
      </c>
      <c r="GZ139" s="19">
        <f>IFERROR(HLOOKUP(GZ$1,'Nakladova matice_2018'!$A$1:$IW$188,112,FALSE),0)</f>
        <v>0</v>
      </c>
      <c r="HA139" s="19">
        <f>IFERROR(HLOOKUP(HA$1,'Nakladova matice_2018'!$A$1:$IW$188,112,FALSE),0)</f>
        <v>0</v>
      </c>
      <c r="HB139" s="19">
        <f>IFERROR(HLOOKUP(HB$1,'Nakladova matice_2018'!$A$1:$IW$188,112,FALSE),0)</f>
        <v>0</v>
      </c>
      <c r="HC139" s="19">
        <f>IFERROR(HLOOKUP(HC$1,'Nakladova matice_2018'!$A$1:$IW$188,112,FALSE),0)</f>
        <v>0</v>
      </c>
      <c r="HD139" s="19">
        <f>IFERROR(HLOOKUP(HD$1,'Nakladova matice_2018'!$A$1:$IW$188,112,FALSE),0)</f>
        <v>0</v>
      </c>
      <c r="HE139" s="19">
        <f>IFERROR(HLOOKUP(HE$1,'Nakladova matice_2018'!$A$1:$IW$188,112,FALSE),0)</f>
        <v>0</v>
      </c>
      <c r="HF139" s="19">
        <f>IFERROR(HLOOKUP(HF$1,'Nakladova matice_2018'!$A$1:$IW$188,112,FALSE),0)</f>
        <v>0</v>
      </c>
      <c r="HG139" s="19">
        <f>IFERROR(HLOOKUP(HG$1,'Nakladova matice_2018'!$A$1:$IW$188,112,FALSE),0)</f>
        <v>0</v>
      </c>
      <c r="HH139" s="19">
        <f>IFERROR(HLOOKUP(HH$1,'Nakladova matice_2018'!$A$1:$IW$188,112,FALSE),0)</f>
        <v>0</v>
      </c>
      <c r="HI139" s="19">
        <f>IFERROR(HLOOKUP(HI$1,'Nakladova matice_2018'!$A$1:$IW$188,112,FALSE),0)</f>
        <v>0</v>
      </c>
      <c r="HJ139" s="19">
        <f>IFERROR(HLOOKUP(HJ$1,'Nakladova matice_2018'!$A$1:$IW$188,112,FALSE),0)</f>
        <v>0</v>
      </c>
      <c r="HK139" s="19">
        <f>IFERROR(HLOOKUP(HK$1,'Nakladova matice_2018'!$A$1:$IW$188,112,FALSE),0)</f>
        <v>0</v>
      </c>
      <c r="HL139" s="19">
        <f>IFERROR(HLOOKUP(HL$1,'Nakladova matice_2018'!$A$1:$IW$188,112,FALSE),0)</f>
        <v>0</v>
      </c>
      <c r="HM139" s="19">
        <f>IFERROR(HLOOKUP(HM$1,'Nakladova matice_2018'!$A$1:$IW$188,112,FALSE),0)</f>
        <v>0</v>
      </c>
      <c r="HN139" s="19">
        <f>IFERROR(HLOOKUP(HN$1,'Nakladova matice_2018'!$A$1:$IW$188,112,FALSE),0)</f>
        <v>0</v>
      </c>
      <c r="HO139" s="19">
        <f>IFERROR(HLOOKUP(HO$1,'Nakladova matice_2018'!$A$1:$IW$188,112,FALSE),0)</f>
        <v>0</v>
      </c>
      <c r="HP139" s="19">
        <f>IFERROR(HLOOKUP(HP$1,'Nakladova matice_2018'!$A$1:$IW$188,112,FALSE),0)</f>
        <v>0</v>
      </c>
      <c r="HQ139" s="19">
        <f>IFERROR(HLOOKUP(HQ$1,'Nakladova matice_2018'!$A$1:$IW$188,112,FALSE),0)</f>
        <v>0</v>
      </c>
      <c r="HR139" s="19">
        <f>IFERROR(HLOOKUP(HR$1,'Nakladova matice_2018'!$A$1:$IW$188,112,FALSE),0)</f>
        <v>0</v>
      </c>
      <c r="HS139" s="19">
        <f>IFERROR(HLOOKUP(HS$1,'Nakladova matice_2018'!$A$1:$IW$188,112,FALSE),0)</f>
        <v>0</v>
      </c>
      <c r="HT139" s="19">
        <f>IFERROR(HLOOKUP(HT$1,'Nakladova matice_2018'!$A$1:$IW$188,112,FALSE),0)</f>
        <v>33192</v>
      </c>
      <c r="HU139" s="19">
        <f>IFERROR(HLOOKUP(HU$1,'Nakladova matice_2018'!$A$1:$IW$188,112,FALSE),0)</f>
        <v>37800</v>
      </c>
      <c r="HV139" s="19">
        <f>IFERROR(HLOOKUP(HV$1,'Nakladova matice_2018'!$A$1:$IW$188,112,FALSE),0)</f>
        <v>29160</v>
      </c>
      <c r="HW139" s="19">
        <f>IFERROR(HLOOKUP(HW$1,'Nakladova matice_2018'!$A$1:$IW$188,112,FALSE),0)</f>
        <v>61764</v>
      </c>
      <c r="HX139" s="19">
        <f>IFERROR(HLOOKUP(HX$1,'Nakladova matice_2018'!$A$1:$IW$188,112,FALSE),0)</f>
        <v>20388</v>
      </c>
      <c r="HY139" s="19">
        <f>IFERROR(HLOOKUP(HY$1,'Nakladova matice_2018'!$A$1:$IW$188,112,FALSE),0)</f>
        <v>38406</v>
      </c>
      <c r="HZ139" s="19">
        <f>IFERROR(HLOOKUP(HZ$1,'Nakladova matice_2018'!$A$1:$IW$188,112,FALSE),0)</f>
        <v>0</v>
      </c>
      <c r="IA139" s="19">
        <f>IFERROR(HLOOKUP(IA$1,'Nakladova matice_2018'!$A$1:$IW$188,112,FALSE),0)</f>
        <v>0</v>
      </c>
      <c r="IB139" s="19">
        <f>IFERROR(HLOOKUP(IB$1,'Nakladova matice_2018'!$A$1:$IW$188,112,FALSE),0)</f>
        <v>0</v>
      </c>
      <c r="IC139" s="19">
        <f>IFERROR(HLOOKUP(IC$1,'Nakladova matice_2018'!$A$1:$IW$188,112,FALSE),0)</f>
        <v>0</v>
      </c>
      <c r="ID139" s="19">
        <f>IFERROR(HLOOKUP(ID$1,'Nakladova matice_2018'!$A$1:$IW$188,112,FALSE),0)</f>
        <v>0</v>
      </c>
      <c r="IE139" s="19">
        <f>IFERROR(HLOOKUP(IE$1,'Nakladova matice_2018'!$A$1:$IW$188,112,FALSE),0)</f>
        <v>0</v>
      </c>
      <c r="IF139" s="19">
        <f>IFERROR(HLOOKUP(IF$1,'Nakladova matice_2018'!$A$1:$IW$188,112,FALSE),0)</f>
        <v>0</v>
      </c>
      <c r="IG139" s="19">
        <f>IFERROR(HLOOKUP(IG$1,'Nakladova matice_2018'!$A$1:$IW$188,112,FALSE),0)</f>
        <v>0</v>
      </c>
      <c r="IH139" s="19">
        <f>IFERROR(HLOOKUP(IH$1,'Nakladova matice_2018'!$A$1:$IW$188,112,FALSE),0)</f>
        <v>0</v>
      </c>
      <c r="II139" s="19">
        <f>IFERROR(HLOOKUP(II$1,'Nakladova matice_2018'!$A$1:$IW$188,112,FALSE),0)</f>
        <v>0</v>
      </c>
      <c r="IJ139" s="19">
        <f>IFERROR(HLOOKUP(IJ$1,'Nakladova matice_2018'!$A$1:$IW$188,112,FALSE),0)</f>
        <v>0</v>
      </c>
      <c r="IK139" s="19">
        <f>IFERROR(HLOOKUP(IK$1,'Nakladova matice_2018'!$A$1:$IW$188,112,FALSE),0)</f>
        <v>256.83999999999997</v>
      </c>
      <c r="IL139" s="19">
        <f>IFERROR(HLOOKUP(IL$1,'Nakladova matice_2018'!$A$1:$IW$188,112,FALSE),0)</f>
        <v>0</v>
      </c>
      <c r="IM139" s="19">
        <f>IFERROR(HLOOKUP(IM$1,'Nakladova matice_2018'!$A$1:$IW$188,112,FALSE),0)</f>
        <v>0</v>
      </c>
      <c r="IN139" s="19">
        <f>IFERROR(HLOOKUP(IN$1,'Nakladova matice_2018'!$A$1:$IW$188,112,FALSE),0)</f>
        <v>0</v>
      </c>
      <c r="IO139" s="19">
        <f>IFERROR(HLOOKUP(IO$1,'Nakladova matice_2018'!$A$1:$IW$188,112,FALSE),0)</f>
        <v>0</v>
      </c>
      <c r="IP139" s="19">
        <f>IFERROR(HLOOKUP(IP$1,'Nakladova matice_2018'!$A$1:$IW$188,112,FALSE),0)</f>
        <v>0</v>
      </c>
      <c r="IQ139" s="19">
        <f>IFERROR(HLOOKUP(IQ$1,'Nakladova matice_2018'!$A$1:$IW$188,112,FALSE),0)</f>
        <v>0</v>
      </c>
      <c r="IR139" s="19">
        <f>IFERROR(HLOOKUP(IR$1,'Nakladova matice_2018'!$A$1:$IW$188,112,FALSE),0)</f>
        <v>0</v>
      </c>
      <c r="IS139" s="19">
        <f>IFERROR(HLOOKUP(IS$1,'Nakladova matice_2018'!$A$1:$IW$188,112,FALSE),0)</f>
        <v>0</v>
      </c>
      <c r="IT139" s="19">
        <f>IFERROR(HLOOKUP(IT$1,'Nakladova matice_2018'!$A$1:$IW$188,112,FALSE),0)</f>
        <v>0</v>
      </c>
      <c r="IU139" s="19">
        <f>IFERROR(HLOOKUP(IU$1,'Nakladova matice_2018'!$A$1:$IW$188,112,FALSE),0)</f>
        <v>0</v>
      </c>
      <c r="IV139" s="19">
        <f>IFERROR(HLOOKUP(IV$1,'Nakladova matice_2018'!$A$1:$IW$188,112,FALSE),0)</f>
        <v>0</v>
      </c>
      <c r="IW139" s="19">
        <f>IFERROR(HLOOKUP(IW$1,'Nakladova matice_2018'!$A$1:$IW$188,112,FALSE),0)</f>
        <v>0</v>
      </c>
      <c r="IX139" s="19">
        <f>IFERROR(HLOOKUP(IX$1,'Nakladova matice_2018'!$A$1:$IW$188,112,FALSE),0)</f>
        <v>0</v>
      </c>
      <c r="IY139" s="19">
        <f>IFERROR(HLOOKUP(IY$1,'Nakladova matice_2018'!$A$1:$IW$188,112,FALSE),0)</f>
        <v>0</v>
      </c>
      <c r="IZ139" s="19">
        <f>IFERROR(HLOOKUP(IZ$1,'Nakladova matice_2018'!$A$1:$IW$188,112,FALSE),0)</f>
        <v>0</v>
      </c>
      <c r="JA139" s="19">
        <f>IFERROR(HLOOKUP(JA$1,'Nakladova matice_2018'!$A$1:$IW$188,112,FALSE),0)</f>
        <v>0</v>
      </c>
      <c r="JB139" s="19">
        <f>IFERROR(HLOOKUP(JB$1,'Nakladova matice_2018'!$A$1:$IW$188,112,FALSE),0)</f>
        <v>0</v>
      </c>
      <c r="JC139" s="19">
        <f>IFERROR(HLOOKUP(JC$1,'Nakladova matice_2018'!$A$1:$IW$188,112,FALSE),0)</f>
        <v>0</v>
      </c>
      <c r="JD139" s="19">
        <f>IFERROR(HLOOKUP(JD$1,'Nakladova matice_2018'!$A$1:$IW$188,112,FALSE),0)</f>
        <v>0</v>
      </c>
      <c r="JE139" s="19">
        <f>IFERROR(HLOOKUP(JE$1,'Nakladova matice_2018'!$A$1:$IW$188,112,FALSE),0)</f>
        <v>0</v>
      </c>
      <c r="JF139" s="19">
        <f>IFERROR(HLOOKUP(JF$1,'Nakladova matice_2018'!$A$1:$IW$188,112,FALSE),0)</f>
        <v>0</v>
      </c>
      <c r="JG139" s="19">
        <f>IFERROR(HLOOKUP(JG$1,'Nakladova matice_2018'!$A$1:$IW$188,112,FALSE),0)</f>
        <v>9432.5300000000007</v>
      </c>
      <c r="JH139" s="19">
        <f>IFERROR(HLOOKUP(JH$1,'Nakladova matice_2018'!$A$1:$IW$188,112,FALSE),0)</f>
        <v>0</v>
      </c>
      <c r="JI139" s="19">
        <f>IFERROR(HLOOKUP(JI$1,'Nakladova matice_2018'!$A$1:$IW$188,112,FALSE),0)</f>
        <v>0</v>
      </c>
      <c r="JJ139" s="19">
        <f>IFERROR(HLOOKUP(JJ$1,'Nakladova matice_2018'!$A$1:$IW$188,112,FALSE),0)</f>
        <v>0</v>
      </c>
      <c r="JK139" s="19">
        <f>IFERROR(HLOOKUP(JK$1,'Nakladova matice_2018'!$A$1:$IW$188,112,FALSE),0)</f>
        <v>0</v>
      </c>
      <c r="JL139" s="19">
        <f>IFERROR(HLOOKUP(JL$1,'Nakladova matice_2018'!$A$1:$IW$188,112,FALSE),0)</f>
        <v>0</v>
      </c>
      <c r="JM139" s="19">
        <f>IFERROR(HLOOKUP(JM$1,'Nakladova matice_2018'!$A$1:$IW$188,112,FALSE),0)</f>
        <v>0</v>
      </c>
      <c r="JN139" s="19">
        <f>IFERROR(HLOOKUP(JN$1,'Nakladova matice_2018'!$A$1:$IW$188,112,FALSE),0)</f>
        <v>0</v>
      </c>
      <c r="JO139" s="19">
        <f>IFERROR(HLOOKUP(JO$1,'Nakladova matice_2018'!$A$1:$IW$188,112,FALSE),0)</f>
        <v>0</v>
      </c>
      <c r="JP139" s="19">
        <f>IFERROR(HLOOKUP(JP$1,'Nakladova matice_2018'!$A$1:$IW$188,112,FALSE),0)</f>
        <v>0</v>
      </c>
      <c r="JQ139" s="19">
        <f>IFERROR(HLOOKUP(JQ$1,'Nakladova matice_2018'!$A$1:$IW$188,112,FALSE),0)</f>
        <v>0</v>
      </c>
      <c r="JR139" s="19">
        <f>IFERROR(HLOOKUP(JR$1,'Nakladova matice_2018'!$A$1:$IW$188,112,FALSE),0)</f>
        <v>60</v>
      </c>
      <c r="JS139" s="19">
        <f>IFERROR(HLOOKUP(JS$1,'Nakladova matice_2018'!$A$1:$IW$188,112,FALSE),0)</f>
        <v>0</v>
      </c>
      <c r="JT139" s="19">
        <f>IFERROR(HLOOKUP(JT$1,'Nakladova matice_2018'!$A$1:$IW$188,112,FALSE),0)</f>
        <v>0</v>
      </c>
      <c r="JU139" s="19">
        <f>IFERROR(HLOOKUP(JU$1,'Nakladova matice_2018'!$A$1:$IW$188,112,FALSE),0)</f>
        <v>0</v>
      </c>
      <c r="JV139" s="19">
        <f>IFERROR(HLOOKUP(JV$1,'Nakladova matice_2018'!$A$1:$IW$188,112,FALSE),0)</f>
        <v>0</v>
      </c>
      <c r="JW139" s="19">
        <f>IFERROR(HLOOKUP(JW$1,'Nakladova matice_2018'!$A$1:$IW$188,112,FALSE),0)</f>
        <v>0</v>
      </c>
      <c r="JX139" s="19">
        <f>IFERROR(HLOOKUP(JX$1,'Nakladova matice_2018'!$A$1:$IW$188,112,FALSE),0)</f>
        <v>0</v>
      </c>
      <c r="JY139" s="19">
        <f>IFERROR(HLOOKUP(JY$1,'Nakladova matice_2018'!$A$1:$IW$188,112,FALSE),0)</f>
        <v>0</v>
      </c>
      <c r="JZ139" s="19">
        <f>IFERROR(HLOOKUP(JZ$1,'Nakladova matice_2018'!$A$1:$IW$188,112,FALSE),0)</f>
        <v>0</v>
      </c>
      <c r="KA139" s="19">
        <f>IFERROR(HLOOKUP(KA$1,'Nakladova matice_2018'!$A$1:$IW$188,112,FALSE),0)</f>
        <v>0</v>
      </c>
      <c r="KB139" s="19">
        <f>IFERROR(HLOOKUP(KB$1,'Nakladova matice_2018'!$A$1:$IW$188,112,FALSE),0)</f>
        <v>0</v>
      </c>
      <c r="KC139" s="19">
        <f>IFERROR(HLOOKUP(KC$1,'Nakladova matice_2018'!$A$1:$IW$188,112,FALSE),0)</f>
        <v>0</v>
      </c>
      <c r="KD139" s="19">
        <f>IFERROR(HLOOKUP(KD$1,'Nakladova matice_2018'!$A$1:$IW$188,112,FALSE),0)</f>
        <v>0</v>
      </c>
      <c r="KE139" s="19">
        <f>IFERROR(HLOOKUP(KE$1,'Nakladova matice_2018'!$A$1:$IW$188,112,FALSE),0)</f>
        <v>0</v>
      </c>
      <c r="KF139" s="19">
        <f>IFERROR(HLOOKUP(KF$1,'Nakladova matice_2018'!$A$1:$IW$188,112,FALSE),0)</f>
        <v>0</v>
      </c>
      <c r="KG139" s="19">
        <f>IFERROR(HLOOKUP(KG$1,'Nakladova matice_2018'!$A$1:$IW$188,112,FALSE),0)</f>
        <v>0</v>
      </c>
      <c r="KH139" s="19">
        <f>IFERROR(HLOOKUP(KH$1,'Nakladova matice_2018'!$A$1:$IW$188,112,FALSE),0)</f>
        <v>0</v>
      </c>
      <c r="KI139" s="19">
        <f>IFERROR(HLOOKUP(KI$1,'Nakladova matice_2018'!$A$1:$IW$188,112,FALSE),0)</f>
        <v>0</v>
      </c>
      <c r="KJ139" s="19">
        <f>IFERROR(HLOOKUP(KJ$1,'Nakladova matice_2018'!$A$1:$IW$188,112,FALSE),0)</f>
        <v>0</v>
      </c>
      <c r="KK139" s="19">
        <f>IFERROR(HLOOKUP(KK$1,'Nakladova matice_2018'!$A$1:$IW$188,112,FALSE),0)</f>
        <v>0</v>
      </c>
      <c r="KL139" s="19">
        <f>IFERROR(HLOOKUP(KL$1,'Nakladova matice_2018'!$A$1:$IW$188,112,FALSE),0)</f>
        <v>0</v>
      </c>
      <c r="KM139" s="19">
        <f>IFERROR(HLOOKUP(KM$1,'Nakladova matice_2018'!$A$1:$IW$188,112,FALSE),0)</f>
        <v>0</v>
      </c>
      <c r="KN139" s="19">
        <f>IFERROR(HLOOKUP(KN$1,'Nakladova matice_2018'!$A$1:$IW$188,112,FALSE),0)</f>
        <v>0</v>
      </c>
      <c r="KO139" s="19">
        <f>IFERROR(HLOOKUP(KO$1,'Nakladova matice_2018'!$A$1:$IW$188,112,FALSE),0)</f>
        <v>0</v>
      </c>
      <c r="KP139" s="19">
        <f>IFERROR(HLOOKUP(KP$1,'Nakladova matice_2018'!$A$1:$IW$188,112,FALSE),0)</f>
        <v>180</v>
      </c>
      <c r="KQ139" s="19">
        <f>IFERROR(HLOOKUP(KQ$1,'Nakladova matice_2018'!$A$1:$IW$188,112,FALSE),0)</f>
        <v>0</v>
      </c>
      <c r="KR139" s="19">
        <f>IFERROR(HLOOKUP(KR$1,'Nakladova matice_2018'!$A$1:$IW$188,112,FALSE),0)</f>
        <v>0</v>
      </c>
      <c r="KS139" s="19">
        <f>IFERROR(HLOOKUP(KS$1,'Nakladova matice_2018'!$A$1:$IW$188,112,FALSE),0)</f>
        <v>0</v>
      </c>
      <c r="KT139" s="19">
        <f>IFERROR(HLOOKUP(KT$1,'Nakladova matice_2018'!$A$1:$IW$188,112,FALSE),0)</f>
        <v>0</v>
      </c>
      <c r="KU139" s="19">
        <f>IFERROR(HLOOKUP(KU$1,'Nakladova matice_2018'!$A$1:$IW$188,112,FALSE),0)</f>
        <v>68213.61</v>
      </c>
      <c r="KV139" s="19">
        <f>IFERROR(HLOOKUP(KV$1,'Nakladova matice_2018'!$A$1:$IW$188,112,FALSE),0)</f>
        <v>0</v>
      </c>
      <c r="KW139" s="19">
        <f>IFERROR(HLOOKUP(KW$1,'Nakladova matice_2018'!$A$1:$IW$188,112,FALSE),0)</f>
        <v>1180</v>
      </c>
      <c r="KX139" s="19">
        <f>IFERROR(HLOOKUP(KX$1,'Nakladova matice_2018'!$A$1:$IW$188,112,FALSE),0)</f>
        <v>0</v>
      </c>
      <c r="KY139" s="19">
        <f>IFERROR(HLOOKUP(KY$1,'Nakladova matice_2018'!$A$1:$IW$188,112,FALSE),0)</f>
        <v>0</v>
      </c>
      <c r="KZ139" s="19">
        <f>IFERROR(HLOOKUP(KZ$1,'Nakladova matice_2018'!$A$1:$IW$188,112,FALSE),0)</f>
        <v>0</v>
      </c>
      <c r="LA139" s="19">
        <f>IFERROR(HLOOKUP(LA$1,'Nakladova matice_2018'!$A$1:$IW$188,112,FALSE),0)</f>
        <v>0</v>
      </c>
      <c r="LB139" s="19">
        <f>IFERROR(HLOOKUP(LB$1,'Nakladova matice_2018'!$A$1:$IW$188,112,FALSE),0)</f>
        <v>0</v>
      </c>
      <c r="LC139" s="19">
        <f>IFERROR(HLOOKUP(LC$1,'Nakladova matice_2018'!$A$1:$IW$188,112,FALSE),0)</f>
        <v>0</v>
      </c>
      <c r="LD139" s="19">
        <f>IFERROR(HLOOKUP(LD$1,'Nakladova matice_2018'!$A$1:$IW$188,112,FALSE),0)</f>
        <v>0</v>
      </c>
      <c r="LE139" s="19">
        <f>IFERROR(HLOOKUP(LE$1,'Nakladova matice_2018'!$A$1:$IW$188,112,FALSE),0)</f>
        <v>0</v>
      </c>
      <c r="LF139" s="19">
        <f>IFERROR(HLOOKUP(LF$1,'Nakladova matice_2018'!$A$1:$IW$188,112,FALSE),0)</f>
        <v>0</v>
      </c>
      <c r="LG139" s="19">
        <f>IFERROR(HLOOKUP(LG$1,'Nakladova matice_2018'!$A$1:$IW$188,112,FALSE),0)</f>
        <v>0</v>
      </c>
      <c r="LH139" s="19">
        <f>IFERROR(HLOOKUP(LH$1,'Nakladova matice_2018'!$A$1:$IW$188,112,FALSE),0)</f>
        <v>0</v>
      </c>
      <c r="LI139" s="19">
        <f>IFERROR(HLOOKUP(LI$1,'Nakladova matice_2018'!$A$1:$IW$188,112,FALSE),0)</f>
        <v>0</v>
      </c>
      <c r="LJ139" s="19">
        <f>IFERROR(HLOOKUP(LJ$1,'Nakladova matice_2018'!$A$1:$IW$188,112,FALSE),0)</f>
        <v>0</v>
      </c>
      <c r="LK139" s="19">
        <f>IFERROR(HLOOKUP(LK$1,'Nakladova matice_2018'!$A$1:$IW$188,112,FALSE),0)</f>
        <v>0</v>
      </c>
      <c r="LL139" s="19">
        <f>IFERROR(HLOOKUP(LL$1,'Nakladova matice_2018'!$A$1:$IW$188,112,FALSE),0)</f>
        <v>0</v>
      </c>
      <c r="LM139" s="19">
        <f>IFERROR(HLOOKUP(LM$1,'Nakladova matice_2018'!$A$1:$IW$188,112,FALSE),0)</f>
        <v>0</v>
      </c>
      <c r="LN139" s="19">
        <f>IFERROR(HLOOKUP(LN$1,'Nakladova matice_2018'!$A$1:$IW$188,112,FALSE),0)</f>
        <v>0</v>
      </c>
      <c r="LO139" s="19">
        <f>IFERROR(HLOOKUP(LO$1,'Nakladova matice_2018'!$A$1:$IW$188,112,FALSE),0)</f>
        <v>0</v>
      </c>
      <c r="LP139" s="19">
        <f>IFERROR(HLOOKUP(LP$1,'Nakladova matice_2018'!$A$1:$IW$188,112,FALSE),0)</f>
        <v>0</v>
      </c>
      <c r="LQ139" s="19">
        <f>IFERROR(HLOOKUP(LQ$1,'Nakladova matice_2018'!$A$1:$IW$188,112,FALSE),0)</f>
        <v>0</v>
      </c>
      <c r="LR139" s="19">
        <f>IFERROR(HLOOKUP(LR$1,'Nakladova matice_2018'!$A$1:$IW$188,112,FALSE),0)</f>
        <v>0</v>
      </c>
      <c r="LS139" s="19">
        <f>IFERROR(HLOOKUP(LS$1,'Nakladova matice_2018'!$A$1:$IW$188,112,FALSE),0)</f>
        <v>0</v>
      </c>
      <c r="LT139" s="19">
        <f>IFERROR(HLOOKUP(LT$1,'Nakladova matice_2018'!$A$1:$IW$188,112,FALSE),0)</f>
        <v>0</v>
      </c>
      <c r="LU139" s="19">
        <f>IFERROR(HLOOKUP(LU$1,'Nakladova matice_2018'!$A$1:$IW$188,112,FALSE),0)</f>
        <v>0</v>
      </c>
      <c r="LV139" s="19">
        <f>IFERROR(HLOOKUP(LV$1,'Nakladova matice_2018'!$A$1:$IW$188,112,FALSE),0)</f>
        <v>0</v>
      </c>
      <c r="LW139" s="19">
        <f>IFERROR(HLOOKUP(LW$1,'Nakladova matice_2018'!$A$1:$IW$188,112,FALSE),0)</f>
        <v>0</v>
      </c>
      <c r="LX139" s="19">
        <f>IFERROR(HLOOKUP(LX$1,'Nakladova matice_2018'!$A$1:$IW$188,112,FALSE),0)</f>
        <v>0</v>
      </c>
      <c r="LY139" s="19">
        <f>IFERROR(HLOOKUP(LY$1,'Nakladova matice_2018'!$A$1:$IW$188,112,FALSE),0)</f>
        <v>0</v>
      </c>
      <c r="LZ139" s="19">
        <f>IFERROR(HLOOKUP(LZ$1,'Nakladova matice_2018'!$A$1:$IW$188,112,FALSE),0)</f>
        <v>0</v>
      </c>
      <c r="MA139" s="19">
        <f>IFERROR(HLOOKUP(MA$1,'Nakladova matice_2018'!$A$1:$IW$188,112,FALSE),0)</f>
        <v>0</v>
      </c>
      <c r="MB139" s="19">
        <f>IFERROR(HLOOKUP(MB$1,'Nakladova matice_2018'!$A$1:$IW$188,112,FALSE),0)</f>
        <v>0</v>
      </c>
      <c r="MC139" s="19">
        <f>IFERROR(HLOOKUP(MC$1,'Nakladova matice_2018'!$A$1:$IW$188,112,FALSE),0)</f>
        <v>0</v>
      </c>
      <c r="MD139" s="19">
        <f>IFERROR(HLOOKUP(MD$1,'Nakladova matice_2018'!$A$1:$IW$188,112,FALSE),0)</f>
        <v>0</v>
      </c>
      <c r="ME139" s="19">
        <f>IFERROR(HLOOKUP(ME$1,'Nakladova matice_2018'!$A$1:$IW$188,112,FALSE),0)</f>
        <v>0</v>
      </c>
      <c r="MF139" s="19">
        <f>IFERROR(HLOOKUP(MF$1,'Nakladova matice_2018'!$A$1:$IW$188,112,FALSE),0)</f>
        <v>0</v>
      </c>
      <c r="MG139" s="19">
        <f>IFERROR(HLOOKUP(MG$1,'Nakladova matice_2018'!$A$1:$IW$188,112,FALSE),0)</f>
        <v>0</v>
      </c>
      <c r="MH139" s="19">
        <f>IFERROR(HLOOKUP(MH$1,'Nakladova matice_2018'!$A$1:$IW$188,112,FALSE),0)</f>
        <v>0</v>
      </c>
      <c r="MI139" s="19">
        <f>IFERROR(HLOOKUP(MI$1,'Nakladova matice_2018'!$A$1:$IW$188,112,FALSE),0)</f>
        <v>0</v>
      </c>
      <c r="MJ139" s="19">
        <f>IFERROR(HLOOKUP(MJ$1,'Nakladova matice_2018'!$A$1:$IW$188,112,FALSE),0)</f>
        <v>0</v>
      </c>
      <c r="MK139" s="19">
        <f>IFERROR(HLOOKUP(MK$1,'Nakladova matice_2018'!$A$1:$IW$188,112,FALSE),0)</f>
        <v>0</v>
      </c>
      <c r="ML139" s="19">
        <f>IFERROR(HLOOKUP(ML$1,'Nakladova matice_2018'!$A$1:$IW$188,112,FALSE),0)</f>
        <v>0</v>
      </c>
      <c r="MM139" s="19">
        <f>IFERROR(HLOOKUP(MM$1,'Nakladova matice_2018'!$A$1:$IW$188,112,FALSE),0)</f>
        <v>220</v>
      </c>
      <c r="MN139" s="19">
        <f>IFERROR(HLOOKUP(MN$1,'Nakladova matice_2018'!$A$1:$IW$188,112,FALSE),0)</f>
        <v>0</v>
      </c>
      <c r="MO139" s="20">
        <f t="shared" si="86"/>
        <v>533748.41</v>
      </c>
      <c r="MP139" s="20">
        <f>MO139-'Nakladova matice_2018'!IX112</f>
        <v>0</v>
      </c>
    </row>
    <row r="140" spans="1:354" x14ac:dyDescent="0.2">
      <c r="A140" s="27">
        <v>538013</v>
      </c>
      <c r="B140" s="21" t="s">
        <v>270</v>
      </c>
      <c r="C140" s="53">
        <v>0</v>
      </c>
      <c r="D140" s="19">
        <f>IFERROR(HLOOKUP(D$1,'Nakladova matice_2018'!$A$1:$IW$188,113,FALSE),0)</f>
        <v>0</v>
      </c>
      <c r="E140" s="19">
        <f>IFERROR(HLOOKUP(E$1,'Nakladova matice_2018'!$A$1:$IW$188,113,FALSE),0)</f>
        <v>0</v>
      </c>
      <c r="F140" s="19">
        <f>IFERROR(HLOOKUP(F$1,'Nakladova matice_2018'!$A$1:$IW$188,113,FALSE),0)</f>
        <v>0</v>
      </c>
      <c r="G140" s="19">
        <f>IFERROR(HLOOKUP(G$1,'Nakladova matice_2018'!$A$1:$IW$188,113,FALSE),0)</f>
        <v>0</v>
      </c>
      <c r="H140" s="19">
        <f>IFERROR(HLOOKUP(H$1,'Nakladova matice_2018'!$A$1:$IW$188,113,FALSE),0)</f>
        <v>0</v>
      </c>
      <c r="I140" s="19">
        <f>IFERROR(HLOOKUP(I$1,'Nakladova matice_2018'!$A$1:$IW$188,113,FALSE),0)</f>
        <v>0</v>
      </c>
      <c r="J140" s="19">
        <f>IFERROR(HLOOKUP(J$1,'Nakladova matice_2018'!$A$1:$IW$188,113,FALSE),0)</f>
        <v>0</v>
      </c>
      <c r="K140" s="19">
        <f>IFERROR(HLOOKUP(K$1,'Nakladova matice_2018'!$A$1:$IW$188,113,FALSE),0)</f>
        <v>0</v>
      </c>
      <c r="L140" s="19">
        <f>IFERROR(HLOOKUP(L$1,'Nakladova matice_2018'!$A$1:$IW$188,113,FALSE),0)</f>
        <v>0</v>
      </c>
      <c r="M140" s="19">
        <f>IFERROR(HLOOKUP(M$1,'Nakladova matice_2018'!$A$1:$IW$188,113,FALSE),0)</f>
        <v>0</v>
      </c>
      <c r="N140" s="19">
        <f>IFERROR(HLOOKUP(N$1,'Nakladova matice_2018'!$A$1:$IW$188,113,FALSE),0)</f>
        <v>0</v>
      </c>
      <c r="O140" s="19">
        <f>IFERROR(HLOOKUP(O$1,'Nakladova matice_2018'!$A$1:$IW$188,113,FALSE),0)</f>
        <v>0</v>
      </c>
      <c r="P140" s="19">
        <f>IFERROR(HLOOKUP(P$1,'Nakladova matice_2018'!$A$1:$IW$188,113,FALSE),0)</f>
        <v>0</v>
      </c>
      <c r="Q140" s="19">
        <f>IFERROR(HLOOKUP(Q$1,'Nakladova matice_2018'!$A$1:$IW$188,113,FALSE),0)</f>
        <v>0</v>
      </c>
      <c r="R140" s="19">
        <f>IFERROR(HLOOKUP(R$1,'Nakladova matice_2018'!$A$1:$IW$188,113,FALSE),0)</f>
        <v>0</v>
      </c>
      <c r="S140" s="19">
        <f>IFERROR(HLOOKUP(S$1,'Nakladova matice_2018'!$A$1:$IW$188,113,FALSE),0)</f>
        <v>0</v>
      </c>
      <c r="T140" s="19">
        <f>IFERROR(HLOOKUP(T$1,'Nakladova matice_2018'!$A$1:$IW$188,113,FALSE),0)</f>
        <v>0</v>
      </c>
      <c r="U140" s="19">
        <f>IFERROR(HLOOKUP(U$1,'Nakladova matice_2018'!$A$1:$IW$188,113,FALSE),0)</f>
        <v>0</v>
      </c>
      <c r="V140" s="19">
        <f>IFERROR(HLOOKUP(V$1,'Nakladova matice_2018'!$A$1:$IW$188,113,FALSE),0)</f>
        <v>0</v>
      </c>
      <c r="W140" s="19">
        <f>IFERROR(HLOOKUP(W$1,'Nakladova matice_2018'!$A$1:$IW$188,113,FALSE),0)</f>
        <v>0</v>
      </c>
      <c r="X140" s="19">
        <f>IFERROR(HLOOKUP(X$1,'Nakladova matice_2018'!$A$1:$IW$188,113,FALSE),0)</f>
        <v>0</v>
      </c>
      <c r="Y140" s="19">
        <f>IFERROR(HLOOKUP(Y$1,'Nakladova matice_2018'!$A$1:$IW$188,113,FALSE),0)</f>
        <v>0</v>
      </c>
      <c r="Z140" s="19">
        <f>IFERROR(HLOOKUP(Z$1,'Nakladova matice_2018'!$A$1:$IW$188,113,FALSE),0)</f>
        <v>0</v>
      </c>
      <c r="AA140" s="19">
        <f>IFERROR(HLOOKUP(AA$1,'Nakladova matice_2018'!$A$1:$IW$188,113,FALSE),0)</f>
        <v>0</v>
      </c>
      <c r="AB140" s="19">
        <f>IFERROR(HLOOKUP(AB$1,'Nakladova matice_2018'!$A$1:$IW$188,113,FALSE),0)</f>
        <v>0</v>
      </c>
      <c r="AC140" s="19">
        <f>IFERROR(HLOOKUP(AC$1,'Nakladova matice_2018'!$A$1:$IW$188,113,FALSE),0)</f>
        <v>0</v>
      </c>
      <c r="AD140" s="19">
        <f>IFERROR(HLOOKUP(AD$1,'Nakladova matice_2018'!$A$1:$IW$188,113,FALSE),0)</f>
        <v>0</v>
      </c>
      <c r="AE140" s="19">
        <f>IFERROR(HLOOKUP(AE$1,'Nakladova matice_2018'!$A$1:$IW$188,113,FALSE),0)</f>
        <v>0</v>
      </c>
      <c r="AF140" s="19">
        <f>IFERROR(HLOOKUP(AF$1,'Nakladova matice_2018'!$A$1:$IW$188,113,FALSE),0)</f>
        <v>0</v>
      </c>
      <c r="AG140" s="19">
        <f>IFERROR(HLOOKUP(AG$1,'Nakladova matice_2018'!$A$1:$IW$188,113,FALSE),0)</f>
        <v>0</v>
      </c>
      <c r="AH140" s="19">
        <f>IFERROR(HLOOKUP(AH$1,'Nakladova matice_2018'!$A$1:$IW$188,113,FALSE),0)</f>
        <v>0</v>
      </c>
      <c r="AI140" s="19">
        <f>IFERROR(HLOOKUP(AI$1,'Nakladova matice_2018'!$A$1:$IW$188,113,FALSE),0)</f>
        <v>0</v>
      </c>
      <c r="AJ140" s="19">
        <f>IFERROR(HLOOKUP(AJ$1,'Nakladova matice_2018'!$A$1:$IW$188,113,FALSE),0)</f>
        <v>0</v>
      </c>
      <c r="AK140" s="19">
        <f>IFERROR(HLOOKUP(AK$1,'Nakladova matice_2018'!$A$1:$IW$188,113,FALSE),0)</f>
        <v>0</v>
      </c>
      <c r="AL140" s="19">
        <f>IFERROR(HLOOKUP(AL$1,'Nakladova matice_2018'!$A$1:$IW$188,113,FALSE),0)</f>
        <v>0</v>
      </c>
      <c r="AM140" s="19">
        <f>IFERROR(HLOOKUP(AM$1,'Nakladova matice_2018'!$A$1:$IW$188,113,FALSE),0)</f>
        <v>0</v>
      </c>
      <c r="AN140" s="19">
        <f>IFERROR(HLOOKUP(AN$1,'Nakladova matice_2018'!$A$1:$IW$188,113,FALSE),0)</f>
        <v>0</v>
      </c>
      <c r="AO140" s="19">
        <f>IFERROR(HLOOKUP(AO$1,'Nakladova matice_2018'!$A$1:$IW$188,113,FALSE),0)</f>
        <v>0</v>
      </c>
      <c r="AP140" s="19">
        <f>IFERROR(HLOOKUP(AP$1,'Nakladova matice_2018'!$A$1:$IW$188,113,FALSE),0)</f>
        <v>0</v>
      </c>
      <c r="AQ140" s="19">
        <f>IFERROR(HLOOKUP(AQ$1,'Nakladova matice_2018'!$A$1:$IW$188,113,FALSE),0)</f>
        <v>0</v>
      </c>
      <c r="AR140" s="19">
        <f>IFERROR(HLOOKUP(AR$1,'Nakladova matice_2018'!$A$1:$IW$188,113,FALSE),0)</f>
        <v>0</v>
      </c>
      <c r="AS140" s="19">
        <f>IFERROR(HLOOKUP(AS$1,'Nakladova matice_2018'!$A$1:$IW$188,113,FALSE),0)</f>
        <v>0</v>
      </c>
      <c r="AT140" s="19">
        <f>IFERROR(HLOOKUP(AT$1,'Nakladova matice_2018'!$A$1:$IW$188,113,FALSE),0)</f>
        <v>0</v>
      </c>
      <c r="AU140" s="19">
        <f>IFERROR(HLOOKUP(AU$1,'Nakladova matice_2018'!$A$1:$IW$188,113,FALSE),0)</f>
        <v>0</v>
      </c>
      <c r="AV140" s="19">
        <f>IFERROR(HLOOKUP(AV$1,'Nakladova matice_2018'!$A$1:$IW$188,113,FALSE),0)</f>
        <v>0</v>
      </c>
      <c r="AW140" s="19">
        <f>IFERROR(HLOOKUP(AW$1,'Nakladova matice_2018'!$A$1:$IW$188,113,FALSE),0)</f>
        <v>0</v>
      </c>
      <c r="AX140" s="19">
        <f>IFERROR(HLOOKUP(AX$1,'Nakladova matice_2018'!$A$1:$IW$188,113,FALSE),0)</f>
        <v>0</v>
      </c>
      <c r="AY140" s="19">
        <f>IFERROR(HLOOKUP(AY$1,'Nakladova matice_2018'!$A$1:$IW$188,113,FALSE),0)</f>
        <v>0</v>
      </c>
      <c r="AZ140" s="19">
        <f>IFERROR(HLOOKUP(AZ$1,'Nakladova matice_2018'!$A$1:$IW$188,113,FALSE),0)</f>
        <v>0</v>
      </c>
      <c r="BA140" s="19">
        <f>IFERROR(HLOOKUP(BA$1,'Nakladova matice_2018'!$A$1:$IW$188,113,FALSE),0)</f>
        <v>0</v>
      </c>
      <c r="BB140" s="19">
        <f>IFERROR(HLOOKUP(BB$1,'Nakladova matice_2018'!$A$1:$IW$188,113,FALSE),0)</f>
        <v>0</v>
      </c>
      <c r="BC140" s="19">
        <f>IFERROR(HLOOKUP(BC$1,'Nakladova matice_2018'!$A$1:$IW$188,113,FALSE),0)</f>
        <v>0</v>
      </c>
      <c r="BD140" s="19">
        <f>IFERROR(HLOOKUP(BD$1,'Nakladova matice_2018'!$A$1:$IW$188,113,FALSE),0)</f>
        <v>0</v>
      </c>
      <c r="BE140" s="19">
        <f>IFERROR(HLOOKUP(BE$1,'Nakladova matice_2018'!$A$1:$IW$188,113,FALSE),0)</f>
        <v>0</v>
      </c>
      <c r="BF140" s="19">
        <f>IFERROR(HLOOKUP(BF$1,'Nakladova matice_2018'!$A$1:$IW$188,113,FALSE),0)</f>
        <v>0</v>
      </c>
      <c r="BG140" s="19">
        <f>IFERROR(HLOOKUP(BG$1,'Nakladova matice_2018'!$A$1:$IW$188,113,FALSE),0)</f>
        <v>0</v>
      </c>
      <c r="BH140" s="19">
        <f>IFERROR(HLOOKUP(BH$1,'Nakladova matice_2018'!$A$1:$IW$188,113,FALSE),0)</f>
        <v>0</v>
      </c>
      <c r="BI140" s="19">
        <f>IFERROR(HLOOKUP(BI$1,'Nakladova matice_2018'!$A$1:$IW$188,113,FALSE),0)</f>
        <v>0</v>
      </c>
      <c r="BJ140" s="19">
        <f>IFERROR(HLOOKUP(BJ$1,'Nakladova matice_2018'!$A$1:$IW$188,113,FALSE),0)</f>
        <v>0</v>
      </c>
      <c r="BK140" s="19">
        <f>IFERROR(HLOOKUP(BK$1,'Nakladova matice_2018'!$A$1:$IW$188,113,FALSE),0)</f>
        <v>0</v>
      </c>
      <c r="BL140" s="19">
        <f>IFERROR(HLOOKUP(BL$1,'Nakladova matice_2018'!$A$1:$IW$188,113,FALSE),0)</f>
        <v>0</v>
      </c>
      <c r="BM140" s="19">
        <f>IFERROR(HLOOKUP(BM$1,'Nakladova matice_2018'!$A$1:$IW$188,113,FALSE),0)</f>
        <v>0</v>
      </c>
      <c r="BN140" s="19">
        <f>IFERROR(HLOOKUP(BN$1,'Nakladova matice_2018'!$A$1:$IW$188,113,FALSE),0)</f>
        <v>0</v>
      </c>
      <c r="BO140" s="19">
        <f>IFERROR(HLOOKUP(BO$1,'Nakladova matice_2018'!$A$1:$IW$188,113,FALSE),0)</f>
        <v>0</v>
      </c>
      <c r="BP140" s="19">
        <f>IFERROR(HLOOKUP(BP$1,'Nakladova matice_2018'!$A$1:$IW$188,113,FALSE),0)</f>
        <v>0</v>
      </c>
      <c r="BQ140" s="19">
        <f>IFERROR(HLOOKUP(BQ$1,'Nakladova matice_2018'!$A$1:$IW$188,113,FALSE),0)</f>
        <v>0</v>
      </c>
      <c r="BR140" s="19">
        <f>IFERROR(HLOOKUP(BR$1,'Nakladova matice_2018'!$A$1:$IW$188,113,FALSE),0)</f>
        <v>0</v>
      </c>
      <c r="BS140" s="19">
        <f>IFERROR(HLOOKUP(BS$1,'Nakladova matice_2018'!$A$1:$IW$188,113,FALSE),0)</f>
        <v>0</v>
      </c>
      <c r="BT140" s="19">
        <f>IFERROR(HLOOKUP(BT$1,'Nakladova matice_2018'!$A$1:$IW$188,113,FALSE),0)</f>
        <v>0</v>
      </c>
      <c r="BU140" s="19">
        <f>IFERROR(HLOOKUP(BU$1,'Nakladova matice_2018'!$A$1:$IW$188,113,FALSE),0)</f>
        <v>0</v>
      </c>
      <c r="BV140" s="19">
        <f>IFERROR(HLOOKUP(BV$1,'Nakladova matice_2018'!$A$1:$IW$188,113,FALSE),0)</f>
        <v>0</v>
      </c>
      <c r="BW140" s="19">
        <f>IFERROR(HLOOKUP(BW$1,'Nakladova matice_2018'!$A$1:$IW$188,113,FALSE),0)</f>
        <v>0</v>
      </c>
      <c r="BX140" s="19">
        <f>IFERROR(HLOOKUP(BX$1,'Nakladova matice_2018'!$A$1:$IW$188,113,FALSE),0)</f>
        <v>0</v>
      </c>
      <c r="BY140" s="19">
        <f>IFERROR(HLOOKUP(BY$1,'Nakladova matice_2018'!$A$1:$IW$188,113,FALSE),0)</f>
        <v>0</v>
      </c>
      <c r="BZ140" s="19">
        <f>IFERROR(HLOOKUP(BZ$1,'Nakladova matice_2018'!$A$1:$IW$188,113,FALSE),0)</f>
        <v>0</v>
      </c>
      <c r="CA140" s="19">
        <f>IFERROR(HLOOKUP(CA$1,'Nakladova matice_2018'!$A$1:$IW$188,113,FALSE),0)</f>
        <v>0</v>
      </c>
      <c r="CB140" s="19">
        <f>IFERROR(HLOOKUP(CB$1,'Nakladova matice_2018'!$A$1:$IW$188,113,FALSE),0)</f>
        <v>0</v>
      </c>
      <c r="CC140" s="19">
        <f>IFERROR(HLOOKUP(CC$1,'Nakladova matice_2018'!$A$1:$IW$188,113,FALSE),0)</f>
        <v>0</v>
      </c>
      <c r="CD140" s="19">
        <f>IFERROR(HLOOKUP(CD$1,'Nakladova matice_2018'!$A$1:$IW$188,113,FALSE),0)</f>
        <v>0</v>
      </c>
      <c r="CE140" s="19">
        <f>IFERROR(HLOOKUP(CE$1,'Nakladova matice_2018'!$A$1:$IW$188,113,FALSE),0)</f>
        <v>0</v>
      </c>
      <c r="CF140" s="19">
        <f>IFERROR(HLOOKUP(CF$1,'Nakladova matice_2018'!$A$1:$IW$188,113,FALSE),0)</f>
        <v>0</v>
      </c>
      <c r="CG140" s="19">
        <f>IFERROR(HLOOKUP(CG$1,'Nakladova matice_2018'!$A$1:$IW$188,113,FALSE),0)</f>
        <v>0</v>
      </c>
      <c r="CH140" s="19">
        <f>IFERROR(HLOOKUP(CH$1,'Nakladova matice_2018'!$A$1:$IW$188,113,FALSE),0)</f>
        <v>0</v>
      </c>
      <c r="CI140" s="19">
        <f>IFERROR(HLOOKUP(CI$1,'Nakladova matice_2018'!$A$1:$IW$188,113,FALSE),0)</f>
        <v>0</v>
      </c>
      <c r="CJ140" s="19">
        <f>IFERROR(HLOOKUP(CJ$1,'Nakladova matice_2018'!$A$1:$IW$188,113,FALSE),0)</f>
        <v>0</v>
      </c>
      <c r="CK140" s="19">
        <f>IFERROR(HLOOKUP(CK$1,'Nakladova matice_2018'!$A$1:$IW$188,113,FALSE),0)</f>
        <v>0</v>
      </c>
      <c r="CL140" s="19">
        <f>IFERROR(HLOOKUP(CL$1,'Nakladova matice_2018'!$A$1:$IW$188,113,FALSE),0)</f>
        <v>0</v>
      </c>
      <c r="CM140" s="19">
        <f>IFERROR(HLOOKUP(CM$1,'Nakladova matice_2018'!$A$1:$IW$188,113,FALSE),0)</f>
        <v>0</v>
      </c>
      <c r="CN140" s="19">
        <f>IFERROR(HLOOKUP(CN$1,'Nakladova matice_2018'!$A$1:$IW$188,113,FALSE),0)</f>
        <v>0</v>
      </c>
      <c r="CO140" s="19">
        <f>IFERROR(HLOOKUP(CO$1,'Nakladova matice_2018'!$A$1:$IW$188,113,FALSE),0)</f>
        <v>0</v>
      </c>
      <c r="CP140" s="19">
        <f>IFERROR(HLOOKUP(CP$1,'Nakladova matice_2018'!$A$1:$IW$188,113,FALSE),0)</f>
        <v>0</v>
      </c>
      <c r="CQ140" s="19">
        <f>IFERROR(HLOOKUP(CQ$1,'Nakladova matice_2018'!$A$1:$IW$188,113,FALSE),0)</f>
        <v>0</v>
      </c>
      <c r="CR140" s="19">
        <f>IFERROR(HLOOKUP(CR$1,'Nakladova matice_2018'!$A$1:$IW$188,113,FALSE),0)</f>
        <v>0</v>
      </c>
      <c r="CS140" s="19">
        <f>IFERROR(HLOOKUP(CS$1,'Nakladova matice_2018'!$A$1:$IW$188,113,FALSE),0)</f>
        <v>0</v>
      </c>
      <c r="CT140" s="19">
        <f>IFERROR(HLOOKUP(CT$1,'Nakladova matice_2018'!$A$1:$IW$188,113,FALSE),0)</f>
        <v>1603.42</v>
      </c>
      <c r="CU140" s="19">
        <f>IFERROR(HLOOKUP(CU$1,'Nakladova matice_2018'!$A$1:$IW$188,113,FALSE),0)</f>
        <v>0</v>
      </c>
      <c r="CV140" s="19">
        <f>IFERROR(HLOOKUP(CV$1,'Nakladova matice_2018'!$A$1:$IW$188,113,FALSE),0)</f>
        <v>0</v>
      </c>
      <c r="CW140" s="19">
        <f>IFERROR(HLOOKUP(CW$1,'Nakladova matice_2018'!$A$1:$IW$188,113,FALSE),0)</f>
        <v>0</v>
      </c>
      <c r="CX140" s="19">
        <f>IFERROR(HLOOKUP(CX$1,'Nakladova matice_2018'!$A$1:$IW$188,113,FALSE),0)</f>
        <v>0</v>
      </c>
      <c r="CY140" s="19">
        <f>IFERROR(HLOOKUP(CY$1,'Nakladova matice_2018'!$A$1:$IW$188,113,FALSE),0)</f>
        <v>0</v>
      </c>
      <c r="CZ140" s="19">
        <f>IFERROR(HLOOKUP(CZ$1,'Nakladova matice_2018'!$A$1:$IW$188,113,FALSE),0)</f>
        <v>0</v>
      </c>
      <c r="DA140" s="19">
        <f>IFERROR(HLOOKUP(DA$1,'Nakladova matice_2018'!$A$1:$IW$188,113,FALSE),0)</f>
        <v>0</v>
      </c>
      <c r="DB140" s="19">
        <f>IFERROR(HLOOKUP(DB$1,'Nakladova matice_2018'!$A$1:$IW$188,113,FALSE),0)</f>
        <v>0</v>
      </c>
      <c r="DC140" s="19">
        <f>IFERROR(HLOOKUP(DC$1,'Nakladova matice_2018'!$A$1:$IW$188,113,FALSE),0)</f>
        <v>0</v>
      </c>
      <c r="DD140" s="19">
        <f>IFERROR(HLOOKUP(DD$1,'Nakladova matice_2018'!$A$1:$IW$188,113,FALSE),0)</f>
        <v>0</v>
      </c>
      <c r="DE140" s="19">
        <f>IFERROR(HLOOKUP(DE$1,'Nakladova matice_2018'!$A$1:$IW$188,113,FALSE),0)</f>
        <v>0</v>
      </c>
      <c r="DF140" s="19">
        <f>IFERROR(HLOOKUP(DF$1,'Nakladova matice_2018'!$A$1:$IW$188,113,FALSE),0)</f>
        <v>0</v>
      </c>
      <c r="DG140" s="19">
        <f>IFERROR(HLOOKUP(DG$1,'Nakladova matice_2018'!$A$1:$IW$188,113,FALSE),0)</f>
        <v>0</v>
      </c>
      <c r="DH140" s="19">
        <f>IFERROR(HLOOKUP(DH$1,'Nakladova matice_2018'!$A$1:$IW$188,113,FALSE),0)</f>
        <v>0</v>
      </c>
      <c r="DI140" s="19">
        <f>IFERROR(HLOOKUP(DI$1,'Nakladova matice_2018'!$A$1:$IW$188,113,FALSE),0)</f>
        <v>0</v>
      </c>
      <c r="DJ140" s="19">
        <f>IFERROR(HLOOKUP(DJ$1,'Nakladova matice_2018'!$A$1:$IW$188,113,FALSE),0)</f>
        <v>0</v>
      </c>
      <c r="DK140" s="19">
        <f>IFERROR(HLOOKUP(DK$1,'Nakladova matice_2018'!$A$1:$IW$188,113,FALSE),0)</f>
        <v>0</v>
      </c>
      <c r="DL140" s="19">
        <f>IFERROR(HLOOKUP(DL$1,'Nakladova matice_2018'!$A$1:$IW$188,113,FALSE),0)</f>
        <v>0</v>
      </c>
      <c r="DM140" s="19">
        <f>IFERROR(HLOOKUP(DM$1,'Nakladova matice_2018'!$A$1:$IW$188,113,FALSE),0)</f>
        <v>0</v>
      </c>
      <c r="DN140" s="19">
        <f>IFERROR(HLOOKUP(DN$1,'Nakladova matice_2018'!$A$1:$IW$188,113,FALSE),0)</f>
        <v>0</v>
      </c>
      <c r="DO140" s="19">
        <f>IFERROR(HLOOKUP(DO$1,'Nakladova matice_2018'!$A$1:$IW$188,113,FALSE),0)</f>
        <v>0</v>
      </c>
      <c r="DP140" s="19">
        <f>IFERROR(HLOOKUP(DP$1,'Nakladova matice_2018'!$A$1:$IW$188,113,FALSE),0)</f>
        <v>0</v>
      </c>
      <c r="DQ140" s="19">
        <f>IFERROR(HLOOKUP(DQ$1,'Nakladova matice_2018'!$A$1:$IW$188,113,FALSE),0)</f>
        <v>0</v>
      </c>
      <c r="DR140" s="19">
        <f>IFERROR(HLOOKUP(DR$1,'Nakladova matice_2018'!$A$1:$IW$188,113,FALSE),0)</f>
        <v>0</v>
      </c>
      <c r="DS140" s="19">
        <f>IFERROR(HLOOKUP(DS$1,'Nakladova matice_2018'!$A$1:$IW$188,113,FALSE),0)</f>
        <v>0</v>
      </c>
      <c r="DT140" s="19">
        <f>IFERROR(HLOOKUP(DT$1,'Nakladova matice_2018'!$A$1:$IW$188,113,FALSE),0)</f>
        <v>0</v>
      </c>
      <c r="DU140" s="19">
        <f>IFERROR(HLOOKUP(DU$1,'Nakladova matice_2018'!$A$1:$IW$188,113,FALSE),0)</f>
        <v>0</v>
      </c>
      <c r="DV140" s="19">
        <f>IFERROR(HLOOKUP(DV$1,'Nakladova matice_2018'!$A$1:$IW$188,113,FALSE),0)</f>
        <v>0</v>
      </c>
      <c r="DW140" s="19">
        <f>IFERROR(HLOOKUP(DW$1,'Nakladova matice_2018'!$A$1:$IW$188,113,FALSE),0)</f>
        <v>0</v>
      </c>
      <c r="DX140" s="19">
        <f>IFERROR(HLOOKUP(DX$1,'Nakladova matice_2018'!$A$1:$IW$188,113,FALSE),0)</f>
        <v>0</v>
      </c>
      <c r="DY140" s="19">
        <f>IFERROR(HLOOKUP(DY$1,'Nakladova matice_2018'!$A$1:$IW$188,113,FALSE),0)</f>
        <v>0</v>
      </c>
      <c r="DZ140" s="19">
        <f>IFERROR(HLOOKUP(DZ$1,'Nakladova matice_2018'!$A$1:$IW$188,113,FALSE),0)</f>
        <v>0</v>
      </c>
      <c r="EA140" s="19">
        <f>IFERROR(HLOOKUP(EA$1,'Nakladova matice_2018'!$A$1:$IW$188,113,FALSE),0)</f>
        <v>0</v>
      </c>
      <c r="EB140" s="19">
        <f>IFERROR(HLOOKUP(EB$1,'Nakladova matice_2018'!$A$1:$IW$188,113,FALSE),0)</f>
        <v>0</v>
      </c>
      <c r="EC140" s="19">
        <f>IFERROR(HLOOKUP(EC$1,'Nakladova matice_2018'!$A$1:$IW$188,113,FALSE),0)</f>
        <v>0</v>
      </c>
      <c r="ED140" s="19">
        <f>IFERROR(HLOOKUP(ED$1,'Nakladova matice_2018'!$A$1:$IW$188,113,FALSE),0)</f>
        <v>0</v>
      </c>
      <c r="EE140" s="19">
        <f>IFERROR(HLOOKUP(EE$1,'Nakladova matice_2018'!$A$1:$IW$188,113,FALSE),0)</f>
        <v>0</v>
      </c>
      <c r="EF140" s="19">
        <f>IFERROR(HLOOKUP(EF$1,'Nakladova matice_2018'!$A$1:$IW$188,113,FALSE),0)</f>
        <v>0</v>
      </c>
      <c r="EG140" s="19">
        <f>IFERROR(HLOOKUP(EG$1,'Nakladova matice_2018'!$A$1:$IW$188,113,FALSE),0)</f>
        <v>0</v>
      </c>
      <c r="EH140" s="19">
        <f>IFERROR(HLOOKUP(EH$1,'Nakladova matice_2018'!$A$1:$IW$188,113,FALSE),0)</f>
        <v>0</v>
      </c>
      <c r="EI140" s="19">
        <f>IFERROR(HLOOKUP(EI$1,'Nakladova matice_2018'!$A$1:$IW$188,113,FALSE),0)</f>
        <v>0</v>
      </c>
      <c r="EJ140" s="19">
        <f>IFERROR(HLOOKUP(EJ$1,'Nakladova matice_2018'!$A$1:$IW$188,113,FALSE),0)</f>
        <v>0</v>
      </c>
      <c r="EK140" s="19">
        <f>IFERROR(HLOOKUP(EK$1,'Nakladova matice_2018'!$A$1:$IW$188,113,FALSE),0)</f>
        <v>0</v>
      </c>
      <c r="EL140" s="19">
        <f>IFERROR(HLOOKUP(EL$1,'Nakladova matice_2018'!$A$1:$IW$188,113,FALSE),0)</f>
        <v>0</v>
      </c>
      <c r="EM140" s="19">
        <f>IFERROR(HLOOKUP(EM$1,'Nakladova matice_2018'!$A$1:$IW$188,113,FALSE),0)</f>
        <v>0</v>
      </c>
      <c r="EN140" s="19">
        <f>IFERROR(HLOOKUP(EN$1,'Nakladova matice_2018'!$A$1:$IW$188,113,FALSE),0)</f>
        <v>0</v>
      </c>
      <c r="EO140" s="19">
        <f>IFERROR(HLOOKUP(EO$1,'Nakladova matice_2018'!$A$1:$IW$188,113,FALSE),0)</f>
        <v>0</v>
      </c>
      <c r="EP140" s="19">
        <f>IFERROR(HLOOKUP(EP$1,'Nakladova matice_2018'!$A$1:$IW$188,113,FALSE),0)</f>
        <v>0</v>
      </c>
      <c r="EQ140" s="19">
        <f>IFERROR(HLOOKUP(EQ$1,'Nakladova matice_2018'!$A$1:$IW$188,113,FALSE),0)</f>
        <v>0</v>
      </c>
      <c r="ER140" s="19">
        <f>IFERROR(HLOOKUP(ER$1,'Nakladova matice_2018'!$A$1:$IW$188,113,FALSE),0)</f>
        <v>0</v>
      </c>
      <c r="ES140" s="19">
        <f>IFERROR(HLOOKUP(ES$1,'Nakladova matice_2018'!$A$1:$IW$188,113,FALSE),0)</f>
        <v>0</v>
      </c>
      <c r="ET140" s="19">
        <f>IFERROR(HLOOKUP(ET$1,'Nakladova matice_2018'!$A$1:$IW$188,113,FALSE),0)</f>
        <v>0</v>
      </c>
      <c r="EU140" s="19">
        <f>IFERROR(HLOOKUP(EU$1,'Nakladova matice_2018'!$A$1:$IW$188,113,FALSE),0)</f>
        <v>0</v>
      </c>
      <c r="EV140" s="19">
        <f>IFERROR(HLOOKUP(EV$1,'Nakladova matice_2018'!$A$1:$IW$188,113,FALSE),0)</f>
        <v>0</v>
      </c>
      <c r="EW140" s="19">
        <f>IFERROR(HLOOKUP(EW$1,'Nakladova matice_2018'!$A$1:$IW$188,113,FALSE),0)</f>
        <v>0</v>
      </c>
      <c r="EX140" s="19">
        <f>IFERROR(HLOOKUP(EX$1,'Nakladova matice_2018'!$A$1:$IW$188,113,FALSE),0)</f>
        <v>0</v>
      </c>
      <c r="EY140" s="19">
        <f>IFERROR(HLOOKUP(EY$1,'Nakladova matice_2018'!$A$1:$IW$188,113,FALSE),0)</f>
        <v>0</v>
      </c>
      <c r="EZ140" s="19">
        <f>IFERROR(HLOOKUP(EZ$1,'Nakladova matice_2018'!$A$1:$IW$188,113,FALSE),0)</f>
        <v>0</v>
      </c>
      <c r="FA140" s="19">
        <f>IFERROR(HLOOKUP(FA$1,'Nakladova matice_2018'!$A$1:$IW$188,113,FALSE),0)</f>
        <v>0</v>
      </c>
      <c r="FB140" s="19">
        <f>IFERROR(HLOOKUP(FB$1,'Nakladova matice_2018'!$A$1:$IW$188,113,FALSE),0)</f>
        <v>0</v>
      </c>
      <c r="FC140" s="19">
        <f>IFERROR(HLOOKUP(FC$1,'Nakladova matice_2018'!$A$1:$IW$188,113,FALSE),0)</f>
        <v>0</v>
      </c>
      <c r="FD140" s="19">
        <f>IFERROR(HLOOKUP(FD$1,'Nakladova matice_2018'!$A$1:$IW$188,113,FALSE),0)</f>
        <v>0</v>
      </c>
      <c r="FE140" s="19">
        <f>IFERROR(HLOOKUP(FE$1,'Nakladova matice_2018'!$A$1:$IW$188,113,FALSE),0)</f>
        <v>0</v>
      </c>
      <c r="FF140" s="19">
        <f>IFERROR(HLOOKUP(FF$1,'Nakladova matice_2018'!$A$1:$IW$188,113,FALSE),0)</f>
        <v>0</v>
      </c>
      <c r="FG140" s="19">
        <f>IFERROR(HLOOKUP(FG$1,'Nakladova matice_2018'!$A$1:$IW$188,113,FALSE),0)</f>
        <v>0</v>
      </c>
      <c r="FH140" s="19">
        <f>IFERROR(HLOOKUP(FH$1,'Nakladova matice_2018'!$A$1:$IW$188,113,FALSE),0)</f>
        <v>0</v>
      </c>
      <c r="FI140" s="19">
        <f>IFERROR(HLOOKUP(FI$1,'Nakladova matice_2018'!$A$1:$IW$188,113,FALSE),0)</f>
        <v>0</v>
      </c>
      <c r="FJ140" s="19">
        <f>IFERROR(HLOOKUP(FJ$1,'Nakladova matice_2018'!$A$1:$IW$188,113,FALSE),0)</f>
        <v>0</v>
      </c>
      <c r="FK140" s="19">
        <f>IFERROR(HLOOKUP(FK$1,'Nakladova matice_2018'!$A$1:$IW$188,113,FALSE),0)</f>
        <v>0</v>
      </c>
      <c r="FL140" s="19">
        <f>IFERROR(HLOOKUP(FL$1,'Nakladova matice_2018'!$A$1:$IW$188,113,FALSE),0)</f>
        <v>0</v>
      </c>
      <c r="FM140" s="19">
        <f>IFERROR(HLOOKUP(FM$1,'Nakladova matice_2018'!$A$1:$IW$188,113,FALSE),0)</f>
        <v>0</v>
      </c>
      <c r="FN140" s="19">
        <f>IFERROR(HLOOKUP(FN$1,'Nakladova matice_2018'!$A$1:$IW$188,113,FALSE),0)</f>
        <v>0</v>
      </c>
      <c r="FO140" s="19">
        <f>IFERROR(HLOOKUP(FO$1,'Nakladova matice_2018'!$A$1:$IW$188,113,FALSE),0)</f>
        <v>0</v>
      </c>
      <c r="FP140" s="19">
        <f>IFERROR(HLOOKUP(FP$1,'Nakladova matice_2018'!$A$1:$IW$188,113,FALSE),0)</f>
        <v>0</v>
      </c>
      <c r="FQ140" s="19">
        <f>IFERROR(HLOOKUP(FQ$1,'Nakladova matice_2018'!$A$1:$IW$188,113,FALSE),0)</f>
        <v>0</v>
      </c>
      <c r="FR140" s="19">
        <f>IFERROR(HLOOKUP(FR$1,'Nakladova matice_2018'!$A$1:$IW$188,113,FALSE),0)</f>
        <v>0</v>
      </c>
      <c r="FS140" s="19">
        <f>IFERROR(HLOOKUP(FS$1,'Nakladova matice_2018'!$A$1:$IW$188,113,FALSE),0)</f>
        <v>0</v>
      </c>
      <c r="FT140" s="19">
        <f>IFERROR(HLOOKUP(FT$1,'Nakladova matice_2018'!$A$1:$IW$188,113,FALSE),0)</f>
        <v>0</v>
      </c>
      <c r="FU140" s="19">
        <f>IFERROR(HLOOKUP(FU$1,'Nakladova matice_2018'!$A$1:$IW$188,113,FALSE),0)</f>
        <v>0</v>
      </c>
      <c r="FV140" s="19">
        <f>IFERROR(HLOOKUP(FV$1,'Nakladova matice_2018'!$A$1:$IW$188,113,FALSE),0)</f>
        <v>0</v>
      </c>
      <c r="FW140" s="19">
        <f>IFERROR(HLOOKUP(FW$1,'Nakladova matice_2018'!$A$1:$IW$188,113,FALSE),0)</f>
        <v>0</v>
      </c>
      <c r="FX140" s="19">
        <f>IFERROR(HLOOKUP(FX$1,'Nakladova matice_2018'!$A$1:$IW$188,113,FALSE),0)</f>
        <v>0</v>
      </c>
      <c r="FY140" s="19">
        <f>IFERROR(HLOOKUP(FY$1,'Nakladova matice_2018'!$A$1:$IW$188,113,FALSE),0)</f>
        <v>0</v>
      </c>
      <c r="FZ140" s="19">
        <f>IFERROR(HLOOKUP(FZ$1,'Nakladova matice_2018'!$A$1:$IW$188,113,FALSE),0)</f>
        <v>0</v>
      </c>
      <c r="GA140" s="19">
        <f>IFERROR(HLOOKUP(GA$1,'Nakladova matice_2018'!$A$1:$IW$188,113,FALSE),0)</f>
        <v>0</v>
      </c>
      <c r="GB140" s="19">
        <f>IFERROR(HLOOKUP(GB$1,'Nakladova matice_2018'!$A$1:$IW$188,113,FALSE),0)</f>
        <v>0</v>
      </c>
      <c r="GC140" s="19">
        <f>IFERROR(HLOOKUP(GC$1,'Nakladova matice_2018'!$A$1:$IW$188,113,FALSE),0)</f>
        <v>0</v>
      </c>
      <c r="GD140" s="19">
        <f>IFERROR(HLOOKUP(GD$1,'Nakladova matice_2018'!$A$1:$IW$188,113,FALSE),0)</f>
        <v>0</v>
      </c>
      <c r="GE140" s="19">
        <f>IFERROR(HLOOKUP(GE$1,'Nakladova matice_2018'!$A$1:$IW$188,113,FALSE),0)</f>
        <v>0</v>
      </c>
      <c r="GF140" s="19">
        <f>IFERROR(HLOOKUP(GF$1,'Nakladova matice_2018'!$A$1:$IW$188,113,FALSE),0)</f>
        <v>0</v>
      </c>
      <c r="GG140" s="19">
        <f>IFERROR(HLOOKUP(GG$1,'Nakladova matice_2018'!$A$1:$IW$188,113,FALSE),0)</f>
        <v>0</v>
      </c>
      <c r="GH140" s="19">
        <f>IFERROR(HLOOKUP(GH$1,'Nakladova matice_2018'!$A$1:$IW$188,113,FALSE),0)</f>
        <v>0</v>
      </c>
      <c r="GI140" s="19">
        <f>IFERROR(HLOOKUP(GI$1,'Nakladova matice_2018'!$A$1:$IW$188,113,FALSE),0)</f>
        <v>0</v>
      </c>
      <c r="GJ140" s="19">
        <f>IFERROR(HLOOKUP(GJ$1,'Nakladova matice_2018'!$A$1:$IW$188,113,FALSE),0)</f>
        <v>0</v>
      </c>
      <c r="GK140" s="19">
        <f>IFERROR(HLOOKUP(GK$1,'Nakladova matice_2018'!$A$1:$IW$188,113,FALSE),0)</f>
        <v>0</v>
      </c>
      <c r="GL140" s="19">
        <f>IFERROR(HLOOKUP(GL$1,'Nakladova matice_2018'!$A$1:$IW$188,113,FALSE),0)</f>
        <v>0</v>
      </c>
      <c r="GM140" s="19">
        <f>IFERROR(HLOOKUP(GM$1,'Nakladova matice_2018'!$A$1:$IW$188,113,FALSE),0)</f>
        <v>0</v>
      </c>
      <c r="GN140" s="19">
        <f>IFERROR(HLOOKUP(GN$1,'Nakladova matice_2018'!$A$1:$IW$188,113,FALSE),0)</f>
        <v>0</v>
      </c>
      <c r="GO140" s="19">
        <f>IFERROR(HLOOKUP(GO$1,'Nakladova matice_2018'!$A$1:$IW$188,113,FALSE),0)</f>
        <v>0</v>
      </c>
      <c r="GP140" s="19">
        <f>IFERROR(HLOOKUP(GP$1,'Nakladova matice_2018'!$A$1:$IW$188,113,FALSE),0)</f>
        <v>0</v>
      </c>
      <c r="GQ140" s="19">
        <f>IFERROR(HLOOKUP(GQ$1,'Nakladova matice_2018'!$A$1:$IW$188,113,FALSE),0)</f>
        <v>0</v>
      </c>
      <c r="GR140" s="19">
        <f>IFERROR(HLOOKUP(GR$1,'Nakladova matice_2018'!$A$1:$IW$188,113,FALSE),0)</f>
        <v>0</v>
      </c>
      <c r="GS140" s="19">
        <f>IFERROR(HLOOKUP(GS$1,'Nakladova matice_2018'!$A$1:$IW$188,113,FALSE),0)</f>
        <v>0</v>
      </c>
      <c r="GT140" s="19">
        <f>IFERROR(HLOOKUP(GT$1,'Nakladova matice_2018'!$A$1:$IW$188,113,FALSE),0)</f>
        <v>0</v>
      </c>
      <c r="GU140" s="19">
        <f>IFERROR(HLOOKUP(GU$1,'Nakladova matice_2018'!$A$1:$IW$188,113,FALSE),0)</f>
        <v>0</v>
      </c>
      <c r="GV140" s="19">
        <f>IFERROR(HLOOKUP(GV$1,'Nakladova matice_2018'!$A$1:$IW$188,113,FALSE),0)</f>
        <v>0</v>
      </c>
      <c r="GW140" s="19">
        <f>IFERROR(HLOOKUP(GW$1,'Nakladova matice_2018'!$A$1:$IW$188,113,FALSE),0)</f>
        <v>0</v>
      </c>
      <c r="GX140" s="19">
        <f>IFERROR(HLOOKUP(GX$1,'Nakladova matice_2018'!$A$1:$IW$188,113,FALSE),0)</f>
        <v>0</v>
      </c>
      <c r="GY140" s="19">
        <f>IFERROR(HLOOKUP(GY$1,'Nakladova matice_2018'!$A$1:$IW$188,113,FALSE),0)</f>
        <v>0</v>
      </c>
      <c r="GZ140" s="19">
        <f>IFERROR(HLOOKUP(GZ$1,'Nakladova matice_2018'!$A$1:$IW$188,113,FALSE),0)</f>
        <v>0</v>
      </c>
      <c r="HA140" s="19">
        <f>IFERROR(HLOOKUP(HA$1,'Nakladova matice_2018'!$A$1:$IW$188,113,FALSE),0)</f>
        <v>0</v>
      </c>
      <c r="HB140" s="19">
        <f>IFERROR(HLOOKUP(HB$1,'Nakladova matice_2018'!$A$1:$IW$188,113,FALSE),0)</f>
        <v>0</v>
      </c>
      <c r="HC140" s="19">
        <f>IFERROR(HLOOKUP(HC$1,'Nakladova matice_2018'!$A$1:$IW$188,113,FALSE),0)</f>
        <v>0</v>
      </c>
      <c r="HD140" s="19">
        <f>IFERROR(HLOOKUP(HD$1,'Nakladova matice_2018'!$A$1:$IW$188,113,FALSE),0)</f>
        <v>0</v>
      </c>
      <c r="HE140" s="19">
        <f>IFERROR(HLOOKUP(HE$1,'Nakladova matice_2018'!$A$1:$IW$188,113,FALSE),0)</f>
        <v>0</v>
      </c>
      <c r="HF140" s="19">
        <f>IFERROR(HLOOKUP(HF$1,'Nakladova matice_2018'!$A$1:$IW$188,113,FALSE),0)</f>
        <v>0</v>
      </c>
      <c r="HG140" s="19">
        <f>IFERROR(HLOOKUP(HG$1,'Nakladova matice_2018'!$A$1:$IW$188,113,FALSE),0)</f>
        <v>0</v>
      </c>
      <c r="HH140" s="19">
        <f>IFERROR(HLOOKUP(HH$1,'Nakladova matice_2018'!$A$1:$IW$188,113,FALSE),0)</f>
        <v>0</v>
      </c>
      <c r="HI140" s="19">
        <f>IFERROR(HLOOKUP(HI$1,'Nakladova matice_2018'!$A$1:$IW$188,113,FALSE),0)</f>
        <v>0</v>
      </c>
      <c r="HJ140" s="19">
        <f>IFERROR(HLOOKUP(HJ$1,'Nakladova matice_2018'!$A$1:$IW$188,113,FALSE),0)</f>
        <v>0</v>
      </c>
      <c r="HK140" s="19">
        <f>IFERROR(HLOOKUP(HK$1,'Nakladova matice_2018'!$A$1:$IW$188,113,FALSE),0)</f>
        <v>0</v>
      </c>
      <c r="HL140" s="19">
        <f>IFERROR(HLOOKUP(HL$1,'Nakladova matice_2018'!$A$1:$IW$188,113,FALSE),0)</f>
        <v>0</v>
      </c>
      <c r="HM140" s="19">
        <f>IFERROR(HLOOKUP(HM$1,'Nakladova matice_2018'!$A$1:$IW$188,113,FALSE),0)</f>
        <v>0</v>
      </c>
      <c r="HN140" s="19">
        <f>IFERROR(HLOOKUP(HN$1,'Nakladova matice_2018'!$A$1:$IW$188,113,FALSE),0)</f>
        <v>0</v>
      </c>
      <c r="HO140" s="19">
        <f>IFERROR(HLOOKUP(HO$1,'Nakladova matice_2018'!$A$1:$IW$188,113,FALSE),0)</f>
        <v>0</v>
      </c>
      <c r="HP140" s="19">
        <f>IFERROR(HLOOKUP(HP$1,'Nakladova matice_2018'!$A$1:$IW$188,113,FALSE),0)</f>
        <v>0</v>
      </c>
      <c r="HQ140" s="19">
        <f>IFERROR(HLOOKUP(HQ$1,'Nakladova matice_2018'!$A$1:$IW$188,113,FALSE),0)</f>
        <v>0</v>
      </c>
      <c r="HR140" s="19">
        <f>IFERROR(HLOOKUP(HR$1,'Nakladova matice_2018'!$A$1:$IW$188,113,FALSE),0)</f>
        <v>0</v>
      </c>
      <c r="HS140" s="19">
        <f>IFERROR(HLOOKUP(HS$1,'Nakladova matice_2018'!$A$1:$IW$188,113,FALSE),0)</f>
        <v>0</v>
      </c>
      <c r="HT140" s="19">
        <f>IFERROR(HLOOKUP(HT$1,'Nakladova matice_2018'!$A$1:$IW$188,113,FALSE),0)</f>
        <v>0</v>
      </c>
      <c r="HU140" s="19">
        <f>IFERROR(HLOOKUP(HU$1,'Nakladova matice_2018'!$A$1:$IW$188,113,FALSE),0)</f>
        <v>0</v>
      </c>
      <c r="HV140" s="19">
        <f>IFERROR(HLOOKUP(HV$1,'Nakladova matice_2018'!$A$1:$IW$188,113,FALSE),0)</f>
        <v>0</v>
      </c>
      <c r="HW140" s="19">
        <f>IFERROR(HLOOKUP(HW$1,'Nakladova matice_2018'!$A$1:$IW$188,113,FALSE),0)</f>
        <v>0</v>
      </c>
      <c r="HX140" s="19">
        <f>IFERROR(HLOOKUP(HX$1,'Nakladova matice_2018'!$A$1:$IW$188,113,FALSE),0)</f>
        <v>0</v>
      </c>
      <c r="HY140" s="19">
        <f>IFERROR(HLOOKUP(HY$1,'Nakladova matice_2018'!$A$1:$IW$188,113,FALSE),0)</f>
        <v>0</v>
      </c>
      <c r="HZ140" s="19">
        <f>IFERROR(HLOOKUP(HZ$1,'Nakladova matice_2018'!$A$1:$IW$188,113,FALSE),0)</f>
        <v>0</v>
      </c>
      <c r="IA140" s="19">
        <f>IFERROR(HLOOKUP(IA$1,'Nakladova matice_2018'!$A$1:$IW$188,113,FALSE),0)</f>
        <v>0</v>
      </c>
      <c r="IB140" s="19">
        <f>IFERROR(HLOOKUP(IB$1,'Nakladova matice_2018'!$A$1:$IW$188,113,FALSE),0)</f>
        <v>0</v>
      </c>
      <c r="IC140" s="19">
        <f>IFERROR(HLOOKUP(IC$1,'Nakladova matice_2018'!$A$1:$IW$188,113,FALSE),0)</f>
        <v>0</v>
      </c>
      <c r="ID140" s="19">
        <f>IFERROR(HLOOKUP(ID$1,'Nakladova matice_2018'!$A$1:$IW$188,113,FALSE),0)</f>
        <v>0</v>
      </c>
      <c r="IE140" s="19">
        <f>IFERROR(HLOOKUP(IE$1,'Nakladova matice_2018'!$A$1:$IW$188,113,FALSE),0)</f>
        <v>0</v>
      </c>
      <c r="IF140" s="19">
        <f>IFERROR(HLOOKUP(IF$1,'Nakladova matice_2018'!$A$1:$IW$188,113,FALSE),0)</f>
        <v>0</v>
      </c>
      <c r="IG140" s="19">
        <f>IFERROR(HLOOKUP(IG$1,'Nakladova matice_2018'!$A$1:$IW$188,113,FALSE),0)</f>
        <v>0</v>
      </c>
      <c r="IH140" s="19">
        <f>IFERROR(HLOOKUP(IH$1,'Nakladova matice_2018'!$A$1:$IW$188,113,FALSE),0)</f>
        <v>0</v>
      </c>
      <c r="II140" s="19">
        <f>IFERROR(HLOOKUP(II$1,'Nakladova matice_2018'!$A$1:$IW$188,113,FALSE),0)</f>
        <v>0</v>
      </c>
      <c r="IJ140" s="19">
        <f>IFERROR(HLOOKUP(IJ$1,'Nakladova matice_2018'!$A$1:$IW$188,113,FALSE),0)</f>
        <v>0</v>
      </c>
      <c r="IK140" s="19">
        <f>IFERROR(HLOOKUP(IK$1,'Nakladova matice_2018'!$A$1:$IW$188,113,FALSE),0)</f>
        <v>1906.43</v>
      </c>
      <c r="IL140" s="19">
        <f>IFERROR(HLOOKUP(IL$1,'Nakladova matice_2018'!$A$1:$IW$188,113,FALSE),0)</f>
        <v>0</v>
      </c>
      <c r="IM140" s="19">
        <f>IFERROR(HLOOKUP(IM$1,'Nakladova matice_2018'!$A$1:$IW$188,113,FALSE),0)</f>
        <v>0</v>
      </c>
      <c r="IN140" s="19">
        <f>IFERROR(HLOOKUP(IN$1,'Nakladova matice_2018'!$A$1:$IW$188,113,FALSE),0)</f>
        <v>0</v>
      </c>
      <c r="IO140" s="19">
        <f>IFERROR(HLOOKUP(IO$1,'Nakladova matice_2018'!$A$1:$IW$188,113,FALSE),0)</f>
        <v>0</v>
      </c>
      <c r="IP140" s="19">
        <f>IFERROR(HLOOKUP(IP$1,'Nakladova matice_2018'!$A$1:$IW$188,113,FALSE),0)</f>
        <v>0</v>
      </c>
      <c r="IQ140" s="19">
        <f>IFERROR(HLOOKUP(IQ$1,'Nakladova matice_2018'!$A$1:$IW$188,113,FALSE),0)</f>
        <v>0</v>
      </c>
      <c r="IR140" s="19">
        <f>IFERROR(HLOOKUP(IR$1,'Nakladova matice_2018'!$A$1:$IW$188,113,FALSE),0)</f>
        <v>0</v>
      </c>
      <c r="IS140" s="19">
        <f>IFERROR(HLOOKUP(IS$1,'Nakladova matice_2018'!$A$1:$IW$188,113,FALSE),0)</f>
        <v>0</v>
      </c>
      <c r="IT140" s="19">
        <f>IFERROR(HLOOKUP(IT$1,'Nakladova matice_2018'!$A$1:$IW$188,113,FALSE),0)</f>
        <v>0</v>
      </c>
      <c r="IU140" s="19">
        <f>IFERROR(HLOOKUP(IU$1,'Nakladova matice_2018'!$A$1:$IW$188,113,FALSE),0)</f>
        <v>0</v>
      </c>
      <c r="IV140" s="19">
        <f>IFERROR(HLOOKUP(IV$1,'Nakladova matice_2018'!$A$1:$IW$188,113,FALSE),0)</f>
        <v>0</v>
      </c>
      <c r="IW140" s="19">
        <f>IFERROR(HLOOKUP(IW$1,'Nakladova matice_2018'!$A$1:$IW$188,113,FALSE),0)</f>
        <v>0</v>
      </c>
      <c r="IX140" s="19">
        <f>IFERROR(HLOOKUP(IX$1,'Nakladova matice_2018'!$A$1:$IW$188,113,FALSE),0)</f>
        <v>0</v>
      </c>
      <c r="IY140" s="19">
        <f>IFERROR(HLOOKUP(IY$1,'Nakladova matice_2018'!$A$1:$IW$188,113,FALSE),0)</f>
        <v>0</v>
      </c>
      <c r="IZ140" s="19">
        <f>IFERROR(HLOOKUP(IZ$1,'Nakladova matice_2018'!$A$1:$IW$188,113,FALSE),0)</f>
        <v>0</v>
      </c>
      <c r="JA140" s="19">
        <f>IFERROR(HLOOKUP(JA$1,'Nakladova matice_2018'!$A$1:$IW$188,113,FALSE),0)</f>
        <v>0</v>
      </c>
      <c r="JB140" s="19">
        <f>IFERROR(HLOOKUP(JB$1,'Nakladova matice_2018'!$A$1:$IW$188,113,FALSE),0)</f>
        <v>0</v>
      </c>
      <c r="JC140" s="19">
        <f>IFERROR(HLOOKUP(JC$1,'Nakladova matice_2018'!$A$1:$IW$188,113,FALSE),0)</f>
        <v>0</v>
      </c>
      <c r="JD140" s="19">
        <f>IFERROR(HLOOKUP(JD$1,'Nakladova matice_2018'!$A$1:$IW$188,113,FALSE),0)</f>
        <v>0</v>
      </c>
      <c r="JE140" s="19">
        <f>IFERROR(HLOOKUP(JE$1,'Nakladova matice_2018'!$A$1:$IW$188,113,FALSE),0)</f>
        <v>0</v>
      </c>
      <c r="JF140" s="19">
        <f>IFERROR(HLOOKUP(JF$1,'Nakladova matice_2018'!$A$1:$IW$188,113,FALSE),0)</f>
        <v>0</v>
      </c>
      <c r="JG140" s="19">
        <f>IFERROR(HLOOKUP(JG$1,'Nakladova matice_2018'!$A$1:$IW$188,113,FALSE),0)</f>
        <v>0</v>
      </c>
      <c r="JH140" s="19">
        <f>IFERROR(HLOOKUP(JH$1,'Nakladova matice_2018'!$A$1:$IW$188,113,FALSE),0)</f>
        <v>0</v>
      </c>
      <c r="JI140" s="19">
        <f>IFERROR(HLOOKUP(JI$1,'Nakladova matice_2018'!$A$1:$IW$188,113,FALSE),0)</f>
        <v>0</v>
      </c>
      <c r="JJ140" s="19">
        <f>IFERROR(HLOOKUP(JJ$1,'Nakladova matice_2018'!$A$1:$IW$188,113,FALSE),0)</f>
        <v>0</v>
      </c>
      <c r="JK140" s="19">
        <f>IFERROR(HLOOKUP(JK$1,'Nakladova matice_2018'!$A$1:$IW$188,113,FALSE),0)</f>
        <v>0</v>
      </c>
      <c r="JL140" s="19">
        <f>IFERROR(HLOOKUP(JL$1,'Nakladova matice_2018'!$A$1:$IW$188,113,FALSE),0)</f>
        <v>0</v>
      </c>
      <c r="JM140" s="19">
        <f>IFERROR(HLOOKUP(JM$1,'Nakladova matice_2018'!$A$1:$IW$188,113,FALSE),0)</f>
        <v>0</v>
      </c>
      <c r="JN140" s="19">
        <f>IFERROR(HLOOKUP(JN$1,'Nakladova matice_2018'!$A$1:$IW$188,113,FALSE),0)</f>
        <v>0</v>
      </c>
      <c r="JO140" s="19">
        <f>IFERROR(HLOOKUP(JO$1,'Nakladova matice_2018'!$A$1:$IW$188,113,FALSE),0)</f>
        <v>0</v>
      </c>
      <c r="JP140" s="19">
        <f>IFERROR(HLOOKUP(JP$1,'Nakladova matice_2018'!$A$1:$IW$188,113,FALSE),0)</f>
        <v>0</v>
      </c>
      <c r="JQ140" s="19">
        <f>IFERROR(HLOOKUP(JQ$1,'Nakladova matice_2018'!$A$1:$IW$188,113,FALSE),0)</f>
        <v>0</v>
      </c>
      <c r="JR140" s="19">
        <f>IFERROR(HLOOKUP(JR$1,'Nakladova matice_2018'!$A$1:$IW$188,113,FALSE),0)</f>
        <v>0</v>
      </c>
      <c r="JS140" s="19">
        <f>IFERROR(HLOOKUP(JS$1,'Nakladova matice_2018'!$A$1:$IW$188,113,FALSE),0)</f>
        <v>0</v>
      </c>
      <c r="JT140" s="19">
        <f>IFERROR(HLOOKUP(JT$1,'Nakladova matice_2018'!$A$1:$IW$188,113,FALSE),0)</f>
        <v>0</v>
      </c>
      <c r="JU140" s="19">
        <f>IFERROR(HLOOKUP(JU$1,'Nakladova matice_2018'!$A$1:$IW$188,113,FALSE),0)</f>
        <v>0</v>
      </c>
      <c r="JV140" s="19">
        <f>IFERROR(HLOOKUP(JV$1,'Nakladova matice_2018'!$A$1:$IW$188,113,FALSE),0)</f>
        <v>0</v>
      </c>
      <c r="JW140" s="19">
        <f>IFERROR(HLOOKUP(JW$1,'Nakladova matice_2018'!$A$1:$IW$188,113,FALSE),0)</f>
        <v>0</v>
      </c>
      <c r="JX140" s="19">
        <f>IFERROR(HLOOKUP(JX$1,'Nakladova matice_2018'!$A$1:$IW$188,113,FALSE),0)</f>
        <v>0</v>
      </c>
      <c r="JY140" s="19">
        <f>IFERROR(HLOOKUP(JY$1,'Nakladova matice_2018'!$A$1:$IW$188,113,FALSE),0)</f>
        <v>0</v>
      </c>
      <c r="JZ140" s="19">
        <f>IFERROR(HLOOKUP(JZ$1,'Nakladova matice_2018'!$A$1:$IW$188,113,FALSE),0)</f>
        <v>0</v>
      </c>
      <c r="KA140" s="19">
        <f>IFERROR(HLOOKUP(KA$1,'Nakladova matice_2018'!$A$1:$IW$188,113,FALSE),0)</f>
        <v>0</v>
      </c>
      <c r="KB140" s="19">
        <f>IFERROR(HLOOKUP(KB$1,'Nakladova matice_2018'!$A$1:$IW$188,113,FALSE),0)</f>
        <v>0</v>
      </c>
      <c r="KC140" s="19">
        <f>IFERROR(HLOOKUP(KC$1,'Nakladova matice_2018'!$A$1:$IW$188,113,FALSE),0)</f>
        <v>0</v>
      </c>
      <c r="KD140" s="19">
        <f>IFERROR(HLOOKUP(KD$1,'Nakladova matice_2018'!$A$1:$IW$188,113,FALSE),0)</f>
        <v>0</v>
      </c>
      <c r="KE140" s="19">
        <f>IFERROR(HLOOKUP(KE$1,'Nakladova matice_2018'!$A$1:$IW$188,113,FALSE),0)</f>
        <v>0</v>
      </c>
      <c r="KF140" s="19">
        <f>IFERROR(HLOOKUP(KF$1,'Nakladova matice_2018'!$A$1:$IW$188,113,FALSE),0)</f>
        <v>0</v>
      </c>
      <c r="KG140" s="19">
        <f>IFERROR(HLOOKUP(KG$1,'Nakladova matice_2018'!$A$1:$IW$188,113,FALSE),0)</f>
        <v>0</v>
      </c>
      <c r="KH140" s="19">
        <f>IFERROR(HLOOKUP(KH$1,'Nakladova matice_2018'!$A$1:$IW$188,113,FALSE),0)</f>
        <v>0</v>
      </c>
      <c r="KI140" s="19">
        <f>IFERROR(HLOOKUP(KI$1,'Nakladova matice_2018'!$A$1:$IW$188,113,FALSE),0)</f>
        <v>0</v>
      </c>
      <c r="KJ140" s="19">
        <f>IFERROR(HLOOKUP(KJ$1,'Nakladova matice_2018'!$A$1:$IW$188,113,FALSE),0)</f>
        <v>0</v>
      </c>
      <c r="KK140" s="19">
        <f>IFERROR(HLOOKUP(KK$1,'Nakladova matice_2018'!$A$1:$IW$188,113,FALSE),0)</f>
        <v>0</v>
      </c>
      <c r="KL140" s="19">
        <f>IFERROR(HLOOKUP(KL$1,'Nakladova matice_2018'!$A$1:$IW$188,113,FALSE),0)</f>
        <v>0</v>
      </c>
      <c r="KM140" s="19">
        <f>IFERROR(HLOOKUP(KM$1,'Nakladova matice_2018'!$A$1:$IW$188,113,FALSE),0)</f>
        <v>0</v>
      </c>
      <c r="KN140" s="19">
        <f>IFERROR(HLOOKUP(KN$1,'Nakladova matice_2018'!$A$1:$IW$188,113,FALSE),0)</f>
        <v>0</v>
      </c>
      <c r="KO140" s="19">
        <f>IFERROR(HLOOKUP(KO$1,'Nakladova matice_2018'!$A$1:$IW$188,113,FALSE),0)</f>
        <v>0</v>
      </c>
      <c r="KP140" s="19">
        <f>IFERROR(HLOOKUP(KP$1,'Nakladova matice_2018'!$A$1:$IW$188,113,FALSE),0)</f>
        <v>0</v>
      </c>
      <c r="KQ140" s="19">
        <f>IFERROR(HLOOKUP(KQ$1,'Nakladova matice_2018'!$A$1:$IW$188,113,FALSE),0)</f>
        <v>0</v>
      </c>
      <c r="KR140" s="19">
        <f>IFERROR(HLOOKUP(KR$1,'Nakladova matice_2018'!$A$1:$IW$188,113,FALSE),0)</f>
        <v>0</v>
      </c>
      <c r="KS140" s="19">
        <f>IFERROR(HLOOKUP(KS$1,'Nakladova matice_2018'!$A$1:$IW$188,113,FALSE),0)</f>
        <v>0</v>
      </c>
      <c r="KT140" s="19">
        <f>IFERROR(HLOOKUP(KT$1,'Nakladova matice_2018'!$A$1:$IW$188,113,FALSE),0)</f>
        <v>0</v>
      </c>
      <c r="KU140" s="19">
        <f>IFERROR(HLOOKUP(KU$1,'Nakladova matice_2018'!$A$1:$IW$188,113,FALSE),0)</f>
        <v>0</v>
      </c>
      <c r="KV140" s="19">
        <f>IFERROR(HLOOKUP(KV$1,'Nakladova matice_2018'!$A$1:$IW$188,113,FALSE),0)</f>
        <v>0</v>
      </c>
      <c r="KW140" s="19">
        <f>IFERROR(HLOOKUP(KW$1,'Nakladova matice_2018'!$A$1:$IW$188,113,FALSE),0)</f>
        <v>0</v>
      </c>
      <c r="KX140" s="19">
        <f>IFERROR(HLOOKUP(KX$1,'Nakladova matice_2018'!$A$1:$IW$188,113,FALSE),0)</f>
        <v>0</v>
      </c>
      <c r="KY140" s="19">
        <f>IFERROR(HLOOKUP(KY$1,'Nakladova matice_2018'!$A$1:$IW$188,113,FALSE),0)</f>
        <v>0</v>
      </c>
      <c r="KZ140" s="19">
        <f>IFERROR(HLOOKUP(KZ$1,'Nakladova matice_2018'!$A$1:$IW$188,113,FALSE),0)</f>
        <v>0</v>
      </c>
      <c r="LA140" s="19">
        <f>IFERROR(HLOOKUP(LA$1,'Nakladova matice_2018'!$A$1:$IW$188,113,FALSE),0)</f>
        <v>0</v>
      </c>
      <c r="LB140" s="19">
        <f>IFERROR(HLOOKUP(LB$1,'Nakladova matice_2018'!$A$1:$IW$188,113,FALSE),0)</f>
        <v>0</v>
      </c>
      <c r="LC140" s="19">
        <f>IFERROR(HLOOKUP(LC$1,'Nakladova matice_2018'!$A$1:$IW$188,113,FALSE),0)</f>
        <v>0</v>
      </c>
      <c r="LD140" s="19">
        <f>IFERROR(HLOOKUP(LD$1,'Nakladova matice_2018'!$A$1:$IW$188,113,FALSE),0)</f>
        <v>0</v>
      </c>
      <c r="LE140" s="19">
        <f>IFERROR(HLOOKUP(LE$1,'Nakladova matice_2018'!$A$1:$IW$188,113,FALSE),0)</f>
        <v>0</v>
      </c>
      <c r="LF140" s="19">
        <f>IFERROR(HLOOKUP(LF$1,'Nakladova matice_2018'!$A$1:$IW$188,113,FALSE),0)</f>
        <v>0</v>
      </c>
      <c r="LG140" s="19">
        <f>IFERROR(HLOOKUP(LG$1,'Nakladova matice_2018'!$A$1:$IW$188,113,FALSE),0)</f>
        <v>0</v>
      </c>
      <c r="LH140" s="19">
        <f>IFERROR(HLOOKUP(LH$1,'Nakladova matice_2018'!$A$1:$IW$188,113,FALSE),0)</f>
        <v>0</v>
      </c>
      <c r="LI140" s="19">
        <f>IFERROR(HLOOKUP(LI$1,'Nakladova matice_2018'!$A$1:$IW$188,113,FALSE),0)</f>
        <v>0</v>
      </c>
      <c r="LJ140" s="19">
        <f>IFERROR(HLOOKUP(LJ$1,'Nakladova matice_2018'!$A$1:$IW$188,113,FALSE),0)</f>
        <v>0</v>
      </c>
      <c r="LK140" s="19">
        <f>IFERROR(HLOOKUP(LK$1,'Nakladova matice_2018'!$A$1:$IW$188,113,FALSE),0)</f>
        <v>0</v>
      </c>
      <c r="LL140" s="19">
        <f>IFERROR(HLOOKUP(LL$1,'Nakladova matice_2018'!$A$1:$IW$188,113,FALSE),0)</f>
        <v>0</v>
      </c>
      <c r="LM140" s="19">
        <f>IFERROR(HLOOKUP(LM$1,'Nakladova matice_2018'!$A$1:$IW$188,113,FALSE),0)</f>
        <v>0</v>
      </c>
      <c r="LN140" s="19">
        <f>IFERROR(HLOOKUP(LN$1,'Nakladova matice_2018'!$A$1:$IW$188,113,FALSE),0)</f>
        <v>0</v>
      </c>
      <c r="LO140" s="19">
        <f>IFERROR(HLOOKUP(LO$1,'Nakladova matice_2018'!$A$1:$IW$188,113,FALSE),0)</f>
        <v>0</v>
      </c>
      <c r="LP140" s="19">
        <f>IFERROR(HLOOKUP(LP$1,'Nakladova matice_2018'!$A$1:$IW$188,113,FALSE),0)</f>
        <v>0</v>
      </c>
      <c r="LQ140" s="19">
        <f>IFERROR(HLOOKUP(LQ$1,'Nakladova matice_2018'!$A$1:$IW$188,113,FALSE),0)</f>
        <v>0</v>
      </c>
      <c r="LR140" s="19">
        <f>IFERROR(HLOOKUP(LR$1,'Nakladova matice_2018'!$A$1:$IW$188,113,FALSE),0)</f>
        <v>0</v>
      </c>
      <c r="LS140" s="19">
        <f>IFERROR(HLOOKUP(LS$1,'Nakladova matice_2018'!$A$1:$IW$188,113,FALSE),0)</f>
        <v>0</v>
      </c>
      <c r="LT140" s="19">
        <f>IFERROR(HLOOKUP(LT$1,'Nakladova matice_2018'!$A$1:$IW$188,113,FALSE),0)</f>
        <v>0</v>
      </c>
      <c r="LU140" s="19">
        <f>IFERROR(HLOOKUP(LU$1,'Nakladova matice_2018'!$A$1:$IW$188,113,FALSE),0)</f>
        <v>0</v>
      </c>
      <c r="LV140" s="19">
        <f>IFERROR(HLOOKUP(LV$1,'Nakladova matice_2018'!$A$1:$IW$188,113,FALSE),0)</f>
        <v>0</v>
      </c>
      <c r="LW140" s="19">
        <f>IFERROR(HLOOKUP(LW$1,'Nakladova matice_2018'!$A$1:$IW$188,113,FALSE),0)</f>
        <v>0</v>
      </c>
      <c r="LX140" s="19">
        <f>IFERROR(HLOOKUP(LX$1,'Nakladova matice_2018'!$A$1:$IW$188,113,FALSE),0)</f>
        <v>0</v>
      </c>
      <c r="LY140" s="19">
        <f>IFERROR(HLOOKUP(LY$1,'Nakladova matice_2018'!$A$1:$IW$188,113,FALSE),0)</f>
        <v>0</v>
      </c>
      <c r="LZ140" s="19">
        <f>IFERROR(HLOOKUP(LZ$1,'Nakladova matice_2018'!$A$1:$IW$188,113,FALSE),0)</f>
        <v>0</v>
      </c>
      <c r="MA140" s="19">
        <f>IFERROR(HLOOKUP(MA$1,'Nakladova matice_2018'!$A$1:$IW$188,113,FALSE),0)</f>
        <v>0</v>
      </c>
      <c r="MB140" s="19">
        <f>IFERROR(HLOOKUP(MB$1,'Nakladova matice_2018'!$A$1:$IW$188,113,FALSE),0)</f>
        <v>0</v>
      </c>
      <c r="MC140" s="19">
        <f>IFERROR(HLOOKUP(MC$1,'Nakladova matice_2018'!$A$1:$IW$188,113,FALSE),0)</f>
        <v>0</v>
      </c>
      <c r="MD140" s="19">
        <f>IFERROR(HLOOKUP(MD$1,'Nakladova matice_2018'!$A$1:$IW$188,113,FALSE),0)</f>
        <v>0</v>
      </c>
      <c r="ME140" s="19">
        <f>IFERROR(HLOOKUP(ME$1,'Nakladova matice_2018'!$A$1:$IW$188,113,FALSE),0)</f>
        <v>0</v>
      </c>
      <c r="MF140" s="19">
        <f>IFERROR(HLOOKUP(MF$1,'Nakladova matice_2018'!$A$1:$IW$188,113,FALSE),0)</f>
        <v>0</v>
      </c>
      <c r="MG140" s="19">
        <f>IFERROR(HLOOKUP(MG$1,'Nakladova matice_2018'!$A$1:$IW$188,113,FALSE),0)</f>
        <v>0</v>
      </c>
      <c r="MH140" s="19">
        <f>IFERROR(HLOOKUP(MH$1,'Nakladova matice_2018'!$A$1:$IW$188,113,FALSE),0)</f>
        <v>0</v>
      </c>
      <c r="MI140" s="19">
        <f>IFERROR(HLOOKUP(MI$1,'Nakladova matice_2018'!$A$1:$IW$188,113,FALSE),0)</f>
        <v>0</v>
      </c>
      <c r="MJ140" s="19">
        <f>IFERROR(HLOOKUP(MJ$1,'Nakladova matice_2018'!$A$1:$IW$188,113,FALSE),0)</f>
        <v>0</v>
      </c>
      <c r="MK140" s="19">
        <f>IFERROR(HLOOKUP(MK$1,'Nakladova matice_2018'!$A$1:$IW$188,113,FALSE),0)</f>
        <v>0</v>
      </c>
      <c r="ML140" s="19">
        <f>IFERROR(HLOOKUP(ML$1,'Nakladova matice_2018'!$A$1:$IW$188,113,FALSE),0)</f>
        <v>0</v>
      </c>
      <c r="MM140" s="19">
        <f>IFERROR(HLOOKUP(MM$1,'Nakladova matice_2018'!$A$1:$IW$188,113,FALSE),0)</f>
        <v>0</v>
      </c>
      <c r="MN140" s="19">
        <f>IFERROR(HLOOKUP(MN$1,'Nakladova matice_2018'!$A$1:$IW$188,113,FALSE),0)</f>
        <v>0</v>
      </c>
      <c r="MO140" s="20">
        <f t="shared" si="86"/>
        <v>3509.8500000000004</v>
      </c>
      <c r="MP140" s="20">
        <f>MO140-'Nakladova matice_2018'!IX113</f>
        <v>0</v>
      </c>
    </row>
    <row r="141" spans="1:354" x14ac:dyDescent="0.2">
      <c r="A141" s="27">
        <v>538014</v>
      </c>
      <c r="B141" s="21" t="s">
        <v>271</v>
      </c>
      <c r="C141" s="53">
        <v>0</v>
      </c>
      <c r="D141" s="19">
        <f>IFERROR(HLOOKUP(D$1,'Nakladova matice_2018'!$A$1:$IW$188,114,FALSE),0)</f>
        <v>0</v>
      </c>
      <c r="E141" s="19">
        <f>IFERROR(HLOOKUP(E$1,'Nakladova matice_2018'!$A$1:$IW$188,114,FALSE),0)</f>
        <v>0</v>
      </c>
      <c r="F141" s="19">
        <f>IFERROR(HLOOKUP(F$1,'Nakladova matice_2018'!$A$1:$IW$188,114,FALSE),0)</f>
        <v>1500</v>
      </c>
      <c r="G141" s="19">
        <f>IFERROR(HLOOKUP(G$1,'Nakladova matice_2018'!$A$1:$IW$188,114,FALSE),0)</f>
        <v>0</v>
      </c>
      <c r="H141" s="19">
        <f>IFERROR(HLOOKUP(H$1,'Nakladova matice_2018'!$A$1:$IW$188,114,FALSE),0)</f>
        <v>0</v>
      </c>
      <c r="I141" s="19">
        <f>IFERROR(HLOOKUP(I$1,'Nakladova matice_2018'!$A$1:$IW$188,114,FALSE),0)</f>
        <v>0</v>
      </c>
      <c r="J141" s="19">
        <f>IFERROR(HLOOKUP(J$1,'Nakladova matice_2018'!$A$1:$IW$188,114,FALSE),0)</f>
        <v>1500</v>
      </c>
      <c r="K141" s="19">
        <f>IFERROR(HLOOKUP(K$1,'Nakladova matice_2018'!$A$1:$IW$188,114,FALSE),0)</f>
        <v>0</v>
      </c>
      <c r="L141" s="19">
        <f>IFERROR(HLOOKUP(L$1,'Nakladova matice_2018'!$A$1:$IW$188,114,FALSE),0)</f>
        <v>0</v>
      </c>
      <c r="M141" s="19">
        <f>IFERROR(HLOOKUP(M$1,'Nakladova matice_2018'!$A$1:$IW$188,114,FALSE),0)</f>
        <v>0</v>
      </c>
      <c r="N141" s="19">
        <f>IFERROR(HLOOKUP(N$1,'Nakladova matice_2018'!$A$1:$IW$188,114,FALSE),0)</f>
        <v>0</v>
      </c>
      <c r="O141" s="19">
        <f>IFERROR(HLOOKUP(O$1,'Nakladova matice_2018'!$A$1:$IW$188,114,FALSE),0)</f>
        <v>0</v>
      </c>
      <c r="P141" s="19">
        <f>IFERROR(HLOOKUP(P$1,'Nakladova matice_2018'!$A$1:$IW$188,114,FALSE),0)</f>
        <v>0</v>
      </c>
      <c r="Q141" s="19">
        <f>IFERROR(HLOOKUP(Q$1,'Nakladova matice_2018'!$A$1:$IW$188,114,FALSE),0)</f>
        <v>0</v>
      </c>
      <c r="R141" s="19">
        <f>IFERROR(HLOOKUP(R$1,'Nakladova matice_2018'!$A$1:$IW$188,114,FALSE),0)</f>
        <v>0</v>
      </c>
      <c r="S141" s="19">
        <f>IFERROR(HLOOKUP(S$1,'Nakladova matice_2018'!$A$1:$IW$188,114,FALSE),0)</f>
        <v>0</v>
      </c>
      <c r="T141" s="19">
        <f>IFERROR(HLOOKUP(T$1,'Nakladova matice_2018'!$A$1:$IW$188,114,FALSE),0)</f>
        <v>0</v>
      </c>
      <c r="U141" s="19">
        <f>IFERROR(HLOOKUP(U$1,'Nakladova matice_2018'!$A$1:$IW$188,114,FALSE),0)</f>
        <v>0</v>
      </c>
      <c r="V141" s="19">
        <f>IFERROR(HLOOKUP(V$1,'Nakladova matice_2018'!$A$1:$IW$188,114,FALSE),0)</f>
        <v>0</v>
      </c>
      <c r="W141" s="19">
        <f>IFERROR(HLOOKUP(W$1,'Nakladova matice_2018'!$A$1:$IW$188,114,FALSE),0)</f>
        <v>0</v>
      </c>
      <c r="X141" s="19">
        <f>IFERROR(HLOOKUP(X$1,'Nakladova matice_2018'!$A$1:$IW$188,114,FALSE),0)</f>
        <v>0</v>
      </c>
      <c r="Y141" s="19">
        <f>IFERROR(HLOOKUP(Y$1,'Nakladova matice_2018'!$A$1:$IW$188,114,FALSE),0)</f>
        <v>0</v>
      </c>
      <c r="Z141" s="19">
        <f>IFERROR(HLOOKUP(Z$1,'Nakladova matice_2018'!$A$1:$IW$188,114,FALSE),0)</f>
        <v>0</v>
      </c>
      <c r="AA141" s="19">
        <f>IFERROR(HLOOKUP(AA$1,'Nakladova matice_2018'!$A$1:$IW$188,114,FALSE),0)</f>
        <v>0</v>
      </c>
      <c r="AB141" s="19">
        <f>IFERROR(HLOOKUP(AB$1,'Nakladova matice_2018'!$A$1:$IW$188,114,FALSE),0)</f>
        <v>0</v>
      </c>
      <c r="AC141" s="19">
        <f>IFERROR(HLOOKUP(AC$1,'Nakladova matice_2018'!$A$1:$IW$188,114,FALSE),0)</f>
        <v>0</v>
      </c>
      <c r="AD141" s="19">
        <f>IFERROR(HLOOKUP(AD$1,'Nakladova matice_2018'!$A$1:$IW$188,114,FALSE),0)</f>
        <v>0</v>
      </c>
      <c r="AE141" s="19">
        <f>IFERROR(HLOOKUP(AE$1,'Nakladova matice_2018'!$A$1:$IW$188,114,FALSE),0)</f>
        <v>0</v>
      </c>
      <c r="AF141" s="19">
        <f>IFERROR(HLOOKUP(AF$1,'Nakladova matice_2018'!$A$1:$IW$188,114,FALSE),0)</f>
        <v>0</v>
      </c>
      <c r="AG141" s="19">
        <f>IFERROR(HLOOKUP(AG$1,'Nakladova matice_2018'!$A$1:$IW$188,114,FALSE),0)</f>
        <v>0</v>
      </c>
      <c r="AH141" s="19">
        <f>IFERROR(HLOOKUP(AH$1,'Nakladova matice_2018'!$A$1:$IW$188,114,FALSE),0)</f>
        <v>0</v>
      </c>
      <c r="AI141" s="19">
        <f>IFERROR(HLOOKUP(AI$1,'Nakladova matice_2018'!$A$1:$IW$188,114,FALSE),0)</f>
        <v>0</v>
      </c>
      <c r="AJ141" s="19">
        <f>IFERROR(HLOOKUP(AJ$1,'Nakladova matice_2018'!$A$1:$IW$188,114,FALSE),0)</f>
        <v>0</v>
      </c>
      <c r="AK141" s="19">
        <f>IFERROR(HLOOKUP(AK$1,'Nakladova matice_2018'!$A$1:$IW$188,114,FALSE),0)</f>
        <v>0</v>
      </c>
      <c r="AL141" s="19">
        <f>IFERROR(HLOOKUP(AL$1,'Nakladova matice_2018'!$A$1:$IW$188,114,FALSE),0)</f>
        <v>0</v>
      </c>
      <c r="AM141" s="19">
        <f>IFERROR(HLOOKUP(AM$1,'Nakladova matice_2018'!$A$1:$IW$188,114,FALSE),0)</f>
        <v>0</v>
      </c>
      <c r="AN141" s="19">
        <f>IFERROR(HLOOKUP(AN$1,'Nakladova matice_2018'!$A$1:$IW$188,114,FALSE),0)</f>
        <v>0</v>
      </c>
      <c r="AO141" s="19">
        <f>IFERROR(HLOOKUP(AO$1,'Nakladova matice_2018'!$A$1:$IW$188,114,FALSE),0)</f>
        <v>0</v>
      </c>
      <c r="AP141" s="19">
        <f>IFERROR(HLOOKUP(AP$1,'Nakladova matice_2018'!$A$1:$IW$188,114,FALSE),0)</f>
        <v>0</v>
      </c>
      <c r="AQ141" s="19">
        <f>IFERROR(HLOOKUP(AQ$1,'Nakladova matice_2018'!$A$1:$IW$188,114,FALSE),0)</f>
        <v>0</v>
      </c>
      <c r="AR141" s="19">
        <f>IFERROR(HLOOKUP(AR$1,'Nakladova matice_2018'!$A$1:$IW$188,114,FALSE),0)</f>
        <v>0</v>
      </c>
      <c r="AS141" s="19">
        <f>IFERROR(HLOOKUP(AS$1,'Nakladova matice_2018'!$A$1:$IW$188,114,FALSE),0)</f>
        <v>0</v>
      </c>
      <c r="AT141" s="19">
        <f>IFERROR(HLOOKUP(AT$1,'Nakladova matice_2018'!$A$1:$IW$188,114,FALSE),0)</f>
        <v>0</v>
      </c>
      <c r="AU141" s="19">
        <f>IFERROR(HLOOKUP(AU$1,'Nakladova matice_2018'!$A$1:$IW$188,114,FALSE),0)</f>
        <v>0</v>
      </c>
      <c r="AV141" s="19">
        <f>IFERROR(HLOOKUP(AV$1,'Nakladova matice_2018'!$A$1:$IW$188,114,FALSE),0)</f>
        <v>0</v>
      </c>
      <c r="AW141" s="19">
        <f>IFERROR(HLOOKUP(AW$1,'Nakladova matice_2018'!$A$1:$IW$188,114,FALSE),0)</f>
        <v>0</v>
      </c>
      <c r="AX141" s="19">
        <f>IFERROR(HLOOKUP(AX$1,'Nakladova matice_2018'!$A$1:$IW$188,114,FALSE),0)</f>
        <v>0</v>
      </c>
      <c r="AY141" s="19">
        <f>IFERROR(HLOOKUP(AY$1,'Nakladova matice_2018'!$A$1:$IW$188,114,FALSE),0)</f>
        <v>0</v>
      </c>
      <c r="AZ141" s="19">
        <f>IFERROR(HLOOKUP(AZ$1,'Nakladova matice_2018'!$A$1:$IW$188,114,FALSE),0)</f>
        <v>0</v>
      </c>
      <c r="BA141" s="19">
        <f>IFERROR(HLOOKUP(BA$1,'Nakladova matice_2018'!$A$1:$IW$188,114,FALSE),0)</f>
        <v>0</v>
      </c>
      <c r="BB141" s="19">
        <f>IFERROR(HLOOKUP(BB$1,'Nakladova matice_2018'!$A$1:$IW$188,114,FALSE),0)</f>
        <v>0</v>
      </c>
      <c r="BC141" s="19">
        <f>IFERROR(HLOOKUP(BC$1,'Nakladova matice_2018'!$A$1:$IW$188,114,FALSE),0)</f>
        <v>0</v>
      </c>
      <c r="BD141" s="19">
        <f>IFERROR(HLOOKUP(BD$1,'Nakladova matice_2018'!$A$1:$IW$188,114,FALSE),0)</f>
        <v>0</v>
      </c>
      <c r="BE141" s="19">
        <f>IFERROR(HLOOKUP(BE$1,'Nakladova matice_2018'!$A$1:$IW$188,114,FALSE),0)</f>
        <v>0</v>
      </c>
      <c r="BF141" s="19">
        <f>IFERROR(HLOOKUP(BF$1,'Nakladova matice_2018'!$A$1:$IW$188,114,FALSE),0)</f>
        <v>0</v>
      </c>
      <c r="BG141" s="19">
        <f>IFERROR(HLOOKUP(BG$1,'Nakladova matice_2018'!$A$1:$IW$188,114,FALSE),0)</f>
        <v>0</v>
      </c>
      <c r="BH141" s="19">
        <f>IFERROR(HLOOKUP(BH$1,'Nakladova matice_2018'!$A$1:$IW$188,114,FALSE),0)</f>
        <v>0</v>
      </c>
      <c r="BI141" s="19">
        <f>IFERROR(HLOOKUP(BI$1,'Nakladova matice_2018'!$A$1:$IW$188,114,FALSE),0)</f>
        <v>0</v>
      </c>
      <c r="BJ141" s="19">
        <f>IFERROR(HLOOKUP(BJ$1,'Nakladova matice_2018'!$A$1:$IW$188,114,FALSE),0)</f>
        <v>0</v>
      </c>
      <c r="BK141" s="19">
        <f>IFERROR(HLOOKUP(BK$1,'Nakladova matice_2018'!$A$1:$IW$188,114,FALSE),0)</f>
        <v>0</v>
      </c>
      <c r="BL141" s="19">
        <f>IFERROR(HLOOKUP(BL$1,'Nakladova matice_2018'!$A$1:$IW$188,114,FALSE),0)</f>
        <v>0</v>
      </c>
      <c r="BM141" s="19">
        <f>IFERROR(HLOOKUP(BM$1,'Nakladova matice_2018'!$A$1:$IW$188,114,FALSE),0)</f>
        <v>0</v>
      </c>
      <c r="BN141" s="19">
        <f>IFERROR(HLOOKUP(BN$1,'Nakladova matice_2018'!$A$1:$IW$188,114,FALSE),0)</f>
        <v>0</v>
      </c>
      <c r="BO141" s="19">
        <f>IFERROR(HLOOKUP(BO$1,'Nakladova matice_2018'!$A$1:$IW$188,114,FALSE),0)</f>
        <v>0</v>
      </c>
      <c r="BP141" s="19">
        <f>IFERROR(HLOOKUP(BP$1,'Nakladova matice_2018'!$A$1:$IW$188,114,FALSE),0)</f>
        <v>0</v>
      </c>
      <c r="BQ141" s="19">
        <f>IFERROR(HLOOKUP(BQ$1,'Nakladova matice_2018'!$A$1:$IW$188,114,FALSE),0)</f>
        <v>0</v>
      </c>
      <c r="BR141" s="19">
        <f>IFERROR(HLOOKUP(BR$1,'Nakladova matice_2018'!$A$1:$IW$188,114,FALSE),0)</f>
        <v>0</v>
      </c>
      <c r="BS141" s="19">
        <f>IFERROR(HLOOKUP(BS$1,'Nakladova matice_2018'!$A$1:$IW$188,114,FALSE),0)</f>
        <v>0</v>
      </c>
      <c r="BT141" s="19">
        <f>IFERROR(HLOOKUP(BT$1,'Nakladova matice_2018'!$A$1:$IW$188,114,FALSE),0)</f>
        <v>0</v>
      </c>
      <c r="BU141" s="19">
        <f>IFERROR(HLOOKUP(BU$1,'Nakladova matice_2018'!$A$1:$IW$188,114,FALSE),0)</f>
        <v>0</v>
      </c>
      <c r="BV141" s="19">
        <f>IFERROR(HLOOKUP(BV$1,'Nakladova matice_2018'!$A$1:$IW$188,114,FALSE),0)</f>
        <v>0</v>
      </c>
      <c r="BW141" s="19">
        <f>IFERROR(HLOOKUP(BW$1,'Nakladova matice_2018'!$A$1:$IW$188,114,FALSE),0)</f>
        <v>0</v>
      </c>
      <c r="BX141" s="19">
        <f>IFERROR(HLOOKUP(BX$1,'Nakladova matice_2018'!$A$1:$IW$188,114,FALSE),0)</f>
        <v>0</v>
      </c>
      <c r="BY141" s="19">
        <f>IFERROR(HLOOKUP(BY$1,'Nakladova matice_2018'!$A$1:$IW$188,114,FALSE),0)</f>
        <v>0</v>
      </c>
      <c r="BZ141" s="19">
        <f>IFERROR(HLOOKUP(BZ$1,'Nakladova matice_2018'!$A$1:$IW$188,114,FALSE),0)</f>
        <v>0</v>
      </c>
      <c r="CA141" s="19">
        <f>IFERROR(HLOOKUP(CA$1,'Nakladova matice_2018'!$A$1:$IW$188,114,FALSE),0)</f>
        <v>0</v>
      </c>
      <c r="CB141" s="19">
        <f>IFERROR(HLOOKUP(CB$1,'Nakladova matice_2018'!$A$1:$IW$188,114,FALSE),0)</f>
        <v>0</v>
      </c>
      <c r="CC141" s="19">
        <f>IFERROR(HLOOKUP(CC$1,'Nakladova matice_2018'!$A$1:$IW$188,114,FALSE),0)</f>
        <v>0</v>
      </c>
      <c r="CD141" s="19">
        <f>IFERROR(HLOOKUP(CD$1,'Nakladova matice_2018'!$A$1:$IW$188,114,FALSE),0)</f>
        <v>0</v>
      </c>
      <c r="CE141" s="19">
        <f>IFERROR(HLOOKUP(CE$1,'Nakladova matice_2018'!$A$1:$IW$188,114,FALSE),0)</f>
        <v>0</v>
      </c>
      <c r="CF141" s="19">
        <f>IFERROR(HLOOKUP(CF$1,'Nakladova matice_2018'!$A$1:$IW$188,114,FALSE),0)</f>
        <v>0</v>
      </c>
      <c r="CG141" s="19">
        <f>IFERROR(HLOOKUP(CG$1,'Nakladova matice_2018'!$A$1:$IW$188,114,FALSE),0)</f>
        <v>0</v>
      </c>
      <c r="CH141" s="19">
        <f>IFERROR(HLOOKUP(CH$1,'Nakladova matice_2018'!$A$1:$IW$188,114,FALSE),0)</f>
        <v>0</v>
      </c>
      <c r="CI141" s="19">
        <f>IFERROR(HLOOKUP(CI$1,'Nakladova matice_2018'!$A$1:$IW$188,114,FALSE),0)</f>
        <v>0</v>
      </c>
      <c r="CJ141" s="19">
        <f>IFERROR(HLOOKUP(CJ$1,'Nakladova matice_2018'!$A$1:$IW$188,114,FALSE),0)</f>
        <v>0</v>
      </c>
      <c r="CK141" s="19">
        <f>IFERROR(HLOOKUP(CK$1,'Nakladova matice_2018'!$A$1:$IW$188,114,FALSE),0)</f>
        <v>0</v>
      </c>
      <c r="CL141" s="19">
        <f>IFERROR(HLOOKUP(CL$1,'Nakladova matice_2018'!$A$1:$IW$188,114,FALSE),0)</f>
        <v>0</v>
      </c>
      <c r="CM141" s="19">
        <f>IFERROR(HLOOKUP(CM$1,'Nakladova matice_2018'!$A$1:$IW$188,114,FALSE),0)</f>
        <v>0</v>
      </c>
      <c r="CN141" s="19">
        <f>IFERROR(HLOOKUP(CN$1,'Nakladova matice_2018'!$A$1:$IW$188,114,FALSE),0)</f>
        <v>0</v>
      </c>
      <c r="CO141" s="19">
        <f>IFERROR(HLOOKUP(CO$1,'Nakladova matice_2018'!$A$1:$IW$188,114,FALSE),0)</f>
        <v>0</v>
      </c>
      <c r="CP141" s="19">
        <f>IFERROR(HLOOKUP(CP$1,'Nakladova matice_2018'!$A$1:$IW$188,114,FALSE),0)</f>
        <v>0</v>
      </c>
      <c r="CQ141" s="19">
        <f>IFERROR(HLOOKUP(CQ$1,'Nakladova matice_2018'!$A$1:$IW$188,114,FALSE),0)</f>
        <v>0</v>
      </c>
      <c r="CR141" s="19">
        <f>IFERROR(HLOOKUP(CR$1,'Nakladova matice_2018'!$A$1:$IW$188,114,FALSE),0)</f>
        <v>0</v>
      </c>
      <c r="CS141" s="19">
        <f>IFERROR(HLOOKUP(CS$1,'Nakladova matice_2018'!$A$1:$IW$188,114,FALSE),0)</f>
        <v>0</v>
      </c>
      <c r="CT141" s="19">
        <f>IFERROR(HLOOKUP(CT$1,'Nakladova matice_2018'!$A$1:$IW$188,114,FALSE),0)</f>
        <v>3000</v>
      </c>
      <c r="CU141" s="19">
        <f>IFERROR(HLOOKUP(CU$1,'Nakladova matice_2018'!$A$1:$IW$188,114,FALSE),0)</f>
        <v>0</v>
      </c>
      <c r="CV141" s="19">
        <f>IFERROR(HLOOKUP(CV$1,'Nakladova matice_2018'!$A$1:$IW$188,114,FALSE),0)</f>
        <v>0</v>
      </c>
      <c r="CW141" s="19">
        <f>IFERROR(HLOOKUP(CW$1,'Nakladova matice_2018'!$A$1:$IW$188,114,FALSE),0)</f>
        <v>0</v>
      </c>
      <c r="CX141" s="19">
        <f>IFERROR(HLOOKUP(CX$1,'Nakladova matice_2018'!$A$1:$IW$188,114,FALSE),0)</f>
        <v>0</v>
      </c>
      <c r="CY141" s="19">
        <f>IFERROR(HLOOKUP(CY$1,'Nakladova matice_2018'!$A$1:$IW$188,114,FALSE),0)</f>
        <v>0</v>
      </c>
      <c r="CZ141" s="19">
        <f>IFERROR(HLOOKUP(CZ$1,'Nakladova matice_2018'!$A$1:$IW$188,114,FALSE),0)</f>
        <v>0</v>
      </c>
      <c r="DA141" s="19">
        <f>IFERROR(HLOOKUP(DA$1,'Nakladova matice_2018'!$A$1:$IW$188,114,FALSE),0)</f>
        <v>0</v>
      </c>
      <c r="DB141" s="19">
        <f>IFERROR(HLOOKUP(DB$1,'Nakladova matice_2018'!$A$1:$IW$188,114,FALSE),0)</f>
        <v>0</v>
      </c>
      <c r="DC141" s="19">
        <f>IFERROR(HLOOKUP(DC$1,'Nakladova matice_2018'!$A$1:$IW$188,114,FALSE),0)</f>
        <v>0</v>
      </c>
      <c r="DD141" s="19">
        <f>IFERROR(HLOOKUP(DD$1,'Nakladova matice_2018'!$A$1:$IW$188,114,FALSE),0)</f>
        <v>0</v>
      </c>
      <c r="DE141" s="19">
        <f>IFERROR(HLOOKUP(DE$1,'Nakladova matice_2018'!$A$1:$IW$188,114,FALSE),0)</f>
        <v>0</v>
      </c>
      <c r="DF141" s="19">
        <f>IFERROR(HLOOKUP(DF$1,'Nakladova matice_2018'!$A$1:$IW$188,114,FALSE),0)</f>
        <v>0</v>
      </c>
      <c r="DG141" s="19">
        <f>IFERROR(HLOOKUP(DG$1,'Nakladova matice_2018'!$A$1:$IW$188,114,FALSE),0)</f>
        <v>0</v>
      </c>
      <c r="DH141" s="19">
        <f>IFERROR(HLOOKUP(DH$1,'Nakladova matice_2018'!$A$1:$IW$188,114,FALSE),0)</f>
        <v>0</v>
      </c>
      <c r="DI141" s="19">
        <f>IFERROR(HLOOKUP(DI$1,'Nakladova matice_2018'!$A$1:$IW$188,114,FALSE),0)</f>
        <v>0</v>
      </c>
      <c r="DJ141" s="19">
        <f>IFERROR(HLOOKUP(DJ$1,'Nakladova matice_2018'!$A$1:$IW$188,114,FALSE),0)</f>
        <v>0</v>
      </c>
      <c r="DK141" s="19">
        <f>IFERROR(HLOOKUP(DK$1,'Nakladova matice_2018'!$A$1:$IW$188,114,FALSE),0)</f>
        <v>0</v>
      </c>
      <c r="DL141" s="19">
        <f>IFERROR(HLOOKUP(DL$1,'Nakladova matice_2018'!$A$1:$IW$188,114,FALSE),0)</f>
        <v>0</v>
      </c>
      <c r="DM141" s="19">
        <f>IFERROR(HLOOKUP(DM$1,'Nakladova matice_2018'!$A$1:$IW$188,114,FALSE),0)</f>
        <v>0</v>
      </c>
      <c r="DN141" s="19">
        <f>IFERROR(HLOOKUP(DN$1,'Nakladova matice_2018'!$A$1:$IW$188,114,FALSE),0)</f>
        <v>1500</v>
      </c>
      <c r="DO141" s="19">
        <f>IFERROR(HLOOKUP(DO$1,'Nakladova matice_2018'!$A$1:$IW$188,114,FALSE),0)</f>
        <v>0</v>
      </c>
      <c r="DP141" s="19">
        <f>IFERROR(HLOOKUP(DP$1,'Nakladova matice_2018'!$A$1:$IW$188,114,FALSE),0)</f>
        <v>0</v>
      </c>
      <c r="DQ141" s="19">
        <f>IFERROR(HLOOKUP(DQ$1,'Nakladova matice_2018'!$A$1:$IW$188,114,FALSE),0)</f>
        <v>0</v>
      </c>
      <c r="DR141" s="19">
        <f>IFERROR(HLOOKUP(DR$1,'Nakladova matice_2018'!$A$1:$IW$188,114,FALSE),0)</f>
        <v>0</v>
      </c>
      <c r="DS141" s="19">
        <f>IFERROR(HLOOKUP(DS$1,'Nakladova matice_2018'!$A$1:$IW$188,114,FALSE),0)</f>
        <v>0</v>
      </c>
      <c r="DT141" s="19">
        <f>IFERROR(HLOOKUP(DT$1,'Nakladova matice_2018'!$A$1:$IW$188,114,FALSE),0)</f>
        <v>0</v>
      </c>
      <c r="DU141" s="19">
        <f>IFERROR(HLOOKUP(DU$1,'Nakladova matice_2018'!$A$1:$IW$188,114,FALSE),0)</f>
        <v>0</v>
      </c>
      <c r="DV141" s="19">
        <f>IFERROR(HLOOKUP(DV$1,'Nakladova matice_2018'!$A$1:$IW$188,114,FALSE),0)</f>
        <v>0</v>
      </c>
      <c r="DW141" s="19">
        <f>IFERROR(HLOOKUP(DW$1,'Nakladova matice_2018'!$A$1:$IW$188,114,FALSE),0)</f>
        <v>0</v>
      </c>
      <c r="DX141" s="19">
        <f>IFERROR(HLOOKUP(DX$1,'Nakladova matice_2018'!$A$1:$IW$188,114,FALSE),0)</f>
        <v>0</v>
      </c>
      <c r="DY141" s="19">
        <f>IFERROR(HLOOKUP(DY$1,'Nakladova matice_2018'!$A$1:$IW$188,114,FALSE),0)</f>
        <v>0</v>
      </c>
      <c r="DZ141" s="19">
        <f>IFERROR(HLOOKUP(DZ$1,'Nakladova matice_2018'!$A$1:$IW$188,114,FALSE),0)</f>
        <v>0</v>
      </c>
      <c r="EA141" s="19">
        <f>IFERROR(HLOOKUP(EA$1,'Nakladova matice_2018'!$A$1:$IW$188,114,FALSE),0)</f>
        <v>0</v>
      </c>
      <c r="EB141" s="19">
        <f>IFERROR(HLOOKUP(EB$1,'Nakladova matice_2018'!$A$1:$IW$188,114,FALSE),0)</f>
        <v>0</v>
      </c>
      <c r="EC141" s="19">
        <f>IFERROR(HLOOKUP(EC$1,'Nakladova matice_2018'!$A$1:$IW$188,114,FALSE),0)</f>
        <v>0</v>
      </c>
      <c r="ED141" s="19">
        <f>IFERROR(HLOOKUP(ED$1,'Nakladova matice_2018'!$A$1:$IW$188,114,FALSE),0)</f>
        <v>0</v>
      </c>
      <c r="EE141" s="19">
        <f>IFERROR(HLOOKUP(EE$1,'Nakladova matice_2018'!$A$1:$IW$188,114,FALSE),0)</f>
        <v>0</v>
      </c>
      <c r="EF141" s="19">
        <f>IFERROR(HLOOKUP(EF$1,'Nakladova matice_2018'!$A$1:$IW$188,114,FALSE),0)</f>
        <v>0</v>
      </c>
      <c r="EG141" s="19">
        <f>IFERROR(HLOOKUP(EG$1,'Nakladova matice_2018'!$A$1:$IW$188,114,FALSE),0)</f>
        <v>0</v>
      </c>
      <c r="EH141" s="19">
        <f>IFERROR(HLOOKUP(EH$1,'Nakladova matice_2018'!$A$1:$IW$188,114,FALSE),0)</f>
        <v>0</v>
      </c>
      <c r="EI141" s="19">
        <f>IFERROR(HLOOKUP(EI$1,'Nakladova matice_2018'!$A$1:$IW$188,114,FALSE),0)</f>
        <v>0</v>
      </c>
      <c r="EJ141" s="19">
        <f>IFERROR(HLOOKUP(EJ$1,'Nakladova matice_2018'!$A$1:$IW$188,114,FALSE),0)</f>
        <v>0</v>
      </c>
      <c r="EK141" s="19">
        <f>IFERROR(HLOOKUP(EK$1,'Nakladova matice_2018'!$A$1:$IW$188,114,FALSE),0)</f>
        <v>0</v>
      </c>
      <c r="EL141" s="19">
        <f>IFERROR(HLOOKUP(EL$1,'Nakladova matice_2018'!$A$1:$IW$188,114,FALSE),0)</f>
        <v>0</v>
      </c>
      <c r="EM141" s="19">
        <f>IFERROR(HLOOKUP(EM$1,'Nakladova matice_2018'!$A$1:$IW$188,114,FALSE),0)</f>
        <v>0</v>
      </c>
      <c r="EN141" s="19">
        <f>IFERROR(HLOOKUP(EN$1,'Nakladova matice_2018'!$A$1:$IW$188,114,FALSE),0)</f>
        <v>0</v>
      </c>
      <c r="EO141" s="19">
        <f>IFERROR(HLOOKUP(EO$1,'Nakladova matice_2018'!$A$1:$IW$188,114,FALSE),0)</f>
        <v>0</v>
      </c>
      <c r="EP141" s="19">
        <f>IFERROR(HLOOKUP(EP$1,'Nakladova matice_2018'!$A$1:$IW$188,114,FALSE),0)</f>
        <v>0</v>
      </c>
      <c r="EQ141" s="19">
        <f>IFERROR(HLOOKUP(EQ$1,'Nakladova matice_2018'!$A$1:$IW$188,114,FALSE),0)</f>
        <v>0</v>
      </c>
      <c r="ER141" s="19">
        <f>IFERROR(HLOOKUP(ER$1,'Nakladova matice_2018'!$A$1:$IW$188,114,FALSE),0)</f>
        <v>0</v>
      </c>
      <c r="ES141" s="19">
        <f>IFERROR(HLOOKUP(ES$1,'Nakladova matice_2018'!$A$1:$IW$188,114,FALSE),0)</f>
        <v>0</v>
      </c>
      <c r="ET141" s="19">
        <f>IFERROR(HLOOKUP(ET$1,'Nakladova matice_2018'!$A$1:$IW$188,114,FALSE),0)</f>
        <v>0</v>
      </c>
      <c r="EU141" s="19">
        <f>IFERROR(HLOOKUP(EU$1,'Nakladova matice_2018'!$A$1:$IW$188,114,FALSE),0)</f>
        <v>0</v>
      </c>
      <c r="EV141" s="19">
        <f>IFERROR(HLOOKUP(EV$1,'Nakladova matice_2018'!$A$1:$IW$188,114,FALSE),0)</f>
        <v>0</v>
      </c>
      <c r="EW141" s="19">
        <f>IFERROR(HLOOKUP(EW$1,'Nakladova matice_2018'!$A$1:$IW$188,114,FALSE),0)</f>
        <v>0</v>
      </c>
      <c r="EX141" s="19">
        <f>IFERROR(HLOOKUP(EX$1,'Nakladova matice_2018'!$A$1:$IW$188,114,FALSE),0)</f>
        <v>0</v>
      </c>
      <c r="EY141" s="19">
        <f>IFERROR(HLOOKUP(EY$1,'Nakladova matice_2018'!$A$1:$IW$188,114,FALSE),0)</f>
        <v>0</v>
      </c>
      <c r="EZ141" s="19">
        <f>IFERROR(HLOOKUP(EZ$1,'Nakladova matice_2018'!$A$1:$IW$188,114,FALSE),0)</f>
        <v>0</v>
      </c>
      <c r="FA141" s="19">
        <f>IFERROR(HLOOKUP(FA$1,'Nakladova matice_2018'!$A$1:$IW$188,114,FALSE),0)</f>
        <v>0</v>
      </c>
      <c r="FB141" s="19">
        <f>IFERROR(HLOOKUP(FB$1,'Nakladova matice_2018'!$A$1:$IW$188,114,FALSE),0)</f>
        <v>0</v>
      </c>
      <c r="FC141" s="19">
        <f>IFERROR(HLOOKUP(FC$1,'Nakladova matice_2018'!$A$1:$IW$188,114,FALSE),0)</f>
        <v>0</v>
      </c>
      <c r="FD141" s="19">
        <f>IFERROR(HLOOKUP(FD$1,'Nakladova matice_2018'!$A$1:$IW$188,114,FALSE),0)</f>
        <v>0</v>
      </c>
      <c r="FE141" s="19">
        <f>IFERROR(HLOOKUP(FE$1,'Nakladova matice_2018'!$A$1:$IW$188,114,FALSE),0)</f>
        <v>0</v>
      </c>
      <c r="FF141" s="19">
        <f>IFERROR(HLOOKUP(FF$1,'Nakladova matice_2018'!$A$1:$IW$188,114,FALSE),0)</f>
        <v>0</v>
      </c>
      <c r="FG141" s="19">
        <f>IFERROR(HLOOKUP(FG$1,'Nakladova matice_2018'!$A$1:$IW$188,114,FALSE),0)</f>
        <v>0</v>
      </c>
      <c r="FH141" s="19">
        <f>IFERROR(HLOOKUP(FH$1,'Nakladova matice_2018'!$A$1:$IW$188,114,FALSE),0)</f>
        <v>0</v>
      </c>
      <c r="FI141" s="19">
        <f>IFERROR(HLOOKUP(FI$1,'Nakladova matice_2018'!$A$1:$IW$188,114,FALSE),0)</f>
        <v>0</v>
      </c>
      <c r="FJ141" s="19">
        <f>IFERROR(HLOOKUP(FJ$1,'Nakladova matice_2018'!$A$1:$IW$188,114,FALSE),0)</f>
        <v>0</v>
      </c>
      <c r="FK141" s="19">
        <f>IFERROR(HLOOKUP(FK$1,'Nakladova matice_2018'!$A$1:$IW$188,114,FALSE),0)</f>
        <v>0</v>
      </c>
      <c r="FL141" s="19">
        <f>IFERROR(HLOOKUP(FL$1,'Nakladova matice_2018'!$A$1:$IW$188,114,FALSE),0)</f>
        <v>0</v>
      </c>
      <c r="FM141" s="19">
        <f>IFERROR(HLOOKUP(FM$1,'Nakladova matice_2018'!$A$1:$IW$188,114,FALSE),0)</f>
        <v>0</v>
      </c>
      <c r="FN141" s="19">
        <f>IFERROR(HLOOKUP(FN$1,'Nakladova matice_2018'!$A$1:$IW$188,114,FALSE),0)</f>
        <v>0</v>
      </c>
      <c r="FO141" s="19">
        <f>IFERROR(HLOOKUP(FO$1,'Nakladova matice_2018'!$A$1:$IW$188,114,FALSE),0)</f>
        <v>0</v>
      </c>
      <c r="FP141" s="19">
        <f>IFERROR(HLOOKUP(FP$1,'Nakladova matice_2018'!$A$1:$IW$188,114,FALSE),0)</f>
        <v>0</v>
      </c>
      <c r="FQ141" s="19">
        <f>IFERROR(HLOOKUP(FQ$1,'Nakladova matice_2018'!$A$1:$IW$188,114,FALSE),0)</f>
        <v>0</v>
      </c>
      <c r="FR141" s="19">
        <f>IFERROR(HLOOKUP(FR$1,'Nakladova matice_2018'!$A$1:$IW$188,114,FALSE),0)</f>
        <v>0</v>
      </c>
      <c r="FS141" s="19">
        <f>IFERROR(HLOOKUP(FS$1,'Nakladova matice_2018'!$A$1:$IW$188,114,FALSE),0)</f>
        <v>0</v>
      </c>
      <c r="FT141" s="19">
        <f>IFERROR(HLOOKUP(FT$1,'Nakladova matice_2018'!$A$1:$IW$188,114,FALSE),0)</f>
        <v>0</v>
      </c>
      <c r="FU141" s="19">
        <f>IFERROR(HLOOKUP(FU$1,'Nakladova matice_2018'!$A$1:$IW$188,114,FALSE),0)</f>
        <v>0</v>
      </c>
      <c r="FV141" s="19">
        <f>IFERROR(HLOOKUP(FV$1,'Nakladova matice_2018'!$A$1:$IW$188,114,FALSE),0)</f>
        <v>0</v>
      </c>
      <c r="FW141" s="19">
        <f>IFERROR(HLOOKUP(FW$1,'Nakladova matice_2018'!$A$1:$IW$188,114,FALSE),0)</f>
        <v>0</v>
      </c>
      <c r="FX141" s="19">
        <f>IFERROR(HLOOKUP(FX$1,'Nakladova matice_2018'!$A$1:$IW$188,114,FALSE),0)</f>
        <v>0</v>
      </c>
      <c r="FY141" s="19">
        <f>IFERROR(HLOOKUP(FY$1,'Nakladova matice_2018'!$A$1:$IW$188,114,FALSE),0)</f>
        <v>0</v>
      </c>
      <c r="FZ141" s="19">
        <f>IFERROR(HLOOKUP(FZ$1,'Nakladova matice_2018'!$A$1:$IW$188,114,FALSE),0)</f>
        <v>0</v>
      </c>
      <c r="GA141" s="19">
        <f>IFERROR(HLOOKUP(GA$1,'Nakladova matice_2018'!$A$1:$IW$188,114,FALSE),0)</f>
        <v>0</v>
      </c>
      <c r="GB141" s="19">
        <f>IFERROR(HLOOKUP(GB$1,'Nakladova matice_2018'!$A$1:$IW$188,114,FALSE),0)</f>
        <v>0</v>
      </c>
      <c r="GC141" s="19">
        <f>IFERROR(HLOOKUP(GC$1,'Nakladova matice_2018'!$A$1:$IW$188,114,FALSE),0)</f>
        <v>0</v>
      </c>
      <c r="GD141" s="19">
        <f>IFERROR(HLOOKUP(GD$1,'Nakladova matice_2018'!$A$1:$IW$188,114,FALSE),0)</f>
        <v>0</v>
      </c>
      <c r="GE141" s="19">
        <f>IFERROR(HLOOKUP(GE$1,'Nakladova matice_2018'!$A$1:$IW$188,114,FALSE),0)</f>
        <v>0</v>
      </c>
      <c r="GF141" s="19">
        <f>IFERROR(HLOOKUP(GF$1,'Nakladova matice_2018'!$A$1:$IW$188,114,FALSE),0)</f>
        <v>0</v>
      </c>
      <c r="GG141" s="19">
        <f>IFERROR(HLOOKUP(GG$1,'Nakladova matice_2018'!$A$1:$IW$188,114,FALSE),0)</f>
        <v>0</v>
      </c>
      <c r="GH141" s="19">
        <f>IFERROR(HLOOKUP(GH$1,'Nakladova matice_2018'!$A$1:$IW$188,114,FALSE),0)</f>
        <v>0</v>
      </c>
      <c r="GI141" s="19">
        <f>IFERROR(HLOOKUP(GI$1,'Nakladova matice_2018'!$A$1:$IW$188,114,FALSE),0)</f>
        <v>0</v>
      </c>
      <c r="GJ141" s="19">
        <f>IFERROR(HLOOKUP(GJ$1,'Nakladova matice_2018'!$A$1:$IW$188,114,FALSE),0)</f>
        <v>0</v>
      </c>
      <c r="GK141" s="19">
        <f>IFERROR(HLOOKUP(GK$1,'Nakladova matice_2018'!$A$1:$IW$188,114,FALSE),0)</f>
        <v>0</v>
      </c>
      <c r="GL141" s="19">
        <f>IFERROR(HLOOKUP(GL$1,'Nakladova matice_2018'!$A$1:$IW$188,114,FALSE),0)</f>
        <v>0</v>
      </c>
      <c r="GM141" s="19">
        <f>IFERROR(HLOOKUP(GM$1,'Nakladova matice_2018'!$A$1:$IW$188,114,FALSE),0)</f>
        <v>0</v>
      </c>
      <c r="GN141" s="19">
        <f>IFERROR(HLOOKUP(GN$1,'Nakladova matice_2018'!$A$1:$IW$188,114,FALSE),0)</f>
        <v>0</v>
      </c>
      <c r="GO141" s="19">
        <f>IFERROR(HLOOKUP(GO$1,'Nakladova matice_2018'!$A$1:$IW$188,114,FALSE),0)</f>
        <v>0</v>
      </c>
      <c r="GP141" s="19">
        <f>IFERROR(HLOOKUP(GP$1,'Nakladova matice_2018'!$A$1:$IW$188,114,FALSE),0)</f>
        <v>0</v>
      </c>
      <c r="GQ141" s="19">
        <f>IFERROR(HLOOKUP(GQ$1,'Nakladova matice_2018'!$A$1:$IW$188,114,FALSE),0)</f>
        <v>0</v>
      </c>
      <c r="GR141" s="19">
        <f>IFERROR(HLOOKUP(GR$1,'Nakladova matice_2018'!$A$1:$IW$188,114,FALSE),0)</f>
        <v>0</v>
      </c>
      <c r="GS141" s="19">
        <f>IFERROR(HLOOKUP(GS$1,'Nakladova matice_2018'!$A$1:$IW$188,114,FALSE),0)</f>
        <v>0</v>
      </c>
      <c r="GT141" s="19">
        <f>IFERROR(HLOOKUP(GT$1,'Nakladova matice_2018'!$A$1:$IW$188,114,FALSE),0)</f>
        <v>0</v>
      </c>
      <c r="GU141" s="19">
        <f>IFERROR(HLOOKUP(GU$1,'Nakladova matice_2018'!$A$1:$IW$188,114,FALSE),0)</f>
        <v>0</v>
      </c>
      <c r="GV141" s="19">
        <f>IFERROR(HLOOKUP(GV$1,'Nakladova matice_2018'!$A$1:$IW$188,114,FALSE),0)</f>
        <v>0</v>
      </c>
      <c r="GW141" s="19">
        <f>IFERROR(HLOOKUP(GW$1,'Nakladova matice_2018'!$A$1:$IW$188,114,FALSE),0)</f>
        <v>0</v>
      </c>
      <c r="GX141" s="19">
        <f>IFERROR(HLOOKUP(GX$1,'Nakladova matice_2018'!$A$1:$IW$188,114,FALSE),0)</f>
        <v>0</v>
      </c>
      <c r="GY141" s="19">
        <f>IFERROR(HLOOKUP(GY$1,'Nakladova matice_2018'!$A$1:$IW$188,114,FALSE),0)</f>
        <v>0</v>
      </c>
      <c r="GZ141" s="19">
        <f>IFERROR(HLOOKUP(GZ$1,'Nakladova matice_2018'!$A$1:$IW$188,114,FALSE),0)</f>
        <v>0</v>
      </c>
      <c r="HA141" s="19">
        <f>IFERROR(HLOOKUP(HA$1,'Nakladova matice_2018'!$A$1:$IW$188,114,FALSE),0)</f>
        <v>0</v>
      </c>
      <c r="HB141" s="19">
        <f>IFERROR(HLOOKUP(HB$1,'Nakladova matice_2018'!$A$1:$IW$188,114,FALSE),0)</f>
        <v>0</v>
      </c>
      <c r="HC141" s="19">
        <f>IFERROR(HLOOKUP(HC$1,'Nakladova matice_2018'!$A$1:$IW$188,114,FALSE),0)</f>
        <v>0</v>
      </c>
      <c r="HD141" s="19">
        <f>IFERROR(HLOOKUP(HD$1,'Nakladova matice_2018'!$A$1:$IW$188,114,FALSE),0)</f>
        <v>0</v>
      </c>
      <c r="HE141" s="19">
        <f>IFERROR(HLOOKUP(HE$1,'Nakladova matice_2018'!$A$1:$IW$188,114,FALSE),0)</f>
        <v>0</v>
      </c>
      <c r="HF141" s="19">
        <f>IFERROR(HLOOKUP(HF$1,'Nakladova matice_2018'!$A$1:$IW$188,114,FALSE),0)</f>
        <v>0</v>
      </c>
      <c r="HG141" s="19">
        <f>IFERROR(HLOOKUP(HG$1,'Nakladova matice_2018'!$A$1:$IW$188,114,FALSE),0)</f>
        <v>0</v>
      </c>
      <c r="HH141" s="19">
        <f>IFERROR(HLOOKUP(HH$1,'Nakladova matice_2018'!$A$1:$IW$188,114,FALSE),0)</f>
        <v>0</v>
      </c>
      <c r="HI141" s="19">
        <f>IFERROR(HLOOKUP(HI$1,'Nakladova matice_2018'!$A$1:$IW$188,114,FALSE),0)</f>
        <v>0</v>
      </c>
      <c r="HJ141" s="19">
        <f>IFERROR(HLOOKUP(HJ$1,'Nakladova matice_2018'!$A$1:$IW$188,114,FALSE),0)</f>
        <v>0</v>
      </c>
      <c r="HK141" s="19">
        <f>IFERROR(HLOOKUP(HK$1,'Nakladova matice_2018'!$A$1:$IW$188,114,FALSE),0)</f>
        <v>0</v>
      </c>
      <c r="HL141" s="19">
        <f>IFERROR(HLOOKUP(HL$1,'Nakladova matice_2018'!$A$1:$IW$188,114,FALSE),0)</f>
        <v>0</v>
      </c>
      <c r="HM141" s="19">
        <f>IFERROR(HLOOKUP(HM$1,'Nakladova matice_2018'!$A$1:$IW$188,114,FALSE),0)</f>
        <v>0</v>
      </c>
      <c r="HN141" s="19">
        <f>IFERROR(HLOOKUP(HN$1,'Nakladova matice_2018'!$A$1:$IW$188,114,FALSE),0)</f>
        <v>0</v>
      </c>
      <c r="HO141" s="19">
        <f>IFERROR(HLOOKUP(HO$1,'Nakladova matice_2018'!$A$1:$IW$188,114,FALSE),0)</f>
        <v>0</v>
      </c>
      <c r="HP141" s="19">
        <f>IFERROR(HLOOKUP(HP$1,'Nakladova matice_2018'!$A$1:$IW$188,114,FALSE),0)</f>
        <v>0</v>
      </c>
      <c r="HQ141" s="19">
        <f>IFERROR(HLOOKUP(HQ$1,'Nakladova matice_2018'!$A$1:$IW$188,114,FALSE),0)</f>
        <v>0</v>
      </c>
      <c r="HR141" s="19">
        <f>IFERROR(HLOOKUP(HR$1,'Nakladova matice_2018'!$A$1:$IW$188,114,FALSE),0)</f>
        <v>0</v>
      </c>
      <c r="HS141" s="19">
        <f>IFERROR(HLOOKUP(HS$1,'Nakladova matice_2018'!$A$1:$IW$188,114,FALSE),0)</f>
        <v>0</v>
      </c>
      <c r="HT141" s="19">
        <f>IFERROR(HLOOKUP(HT$1,'Nakladova matice_2018'!$A$1:$IW$188,114,FALSE),0)</f>
        <v>0</v>
      </c>
      <c r="HU141" s="19">
        <f>IFERROR(HLOOKUP(HU$1,'Nakladova matice_2018'!$A$1:$IW$188,114,FALSE),0)</f>
        <v>0</v>
      </c>
      <c r="HV141" s="19">
        <f>IFERROR(HLOOKUP(HV$1,'Nakladova matice_2018'!$A$1:$IW$188,114,FALSE),0)</f>
        <v>0</v>
      </c>
      <c r="HW141" s="19">
        <f>IFERROR(HLOOKUP(HW$1,'Nakladova matice_2018'!$A$1:$IW$188,114,FALSE),0)</f>
        <v>0</v>
      </c>
      <c r="HX141" s="19">
        <f>IFERROR(HLOOKUP(HX$1,'Nakladova matice_2018'!$A$1:$IW$188,114,FALSE),0)</f>
        <v>0</v>
      </c>
      <c r="HY141" s="19">
        <f>IFERROR(HLOOKUP(HY$1,'Nakladova matice_2018'!$A$1:$IW$188,114,FALSE),0)</f>
        <v>0</v>
      </c>
      <c r="HZ141" s="19">
        <f>IFERROR(HLOOKUP(HZ$1,'Nakladova matice_2018'!$A$1:$IW$188,114,FALSE),0)</f>
        <v>0</v>
      </c>
      <c r="IA141" s="19">
        <f>IFERROR(HLOOKUP(IA$1,'Nakladova matice_2018'!$A$1:$IW$188,114,FALSE),0)</f>
        <v>0</v>
      </c>
      <c r="IB141" s="19">
        <f>IFERROR(HLOOKUP(IB$1,'Nakladova matice_2018'!$A$1:$IW$188,114,FALSE),0)</f>
        <v>0</v>
      </c>
      <c r="IC141" s="19">
        <f>IFERROR(HLOOKUP(IC$1,'Nakladova matice_2018'!$A$1:$IW$188,114,FALSE),0)</f>
        <v>0</v>
      </c>
      <c r="ID141" s="19">
        <f>IFERROR(HLOOKUP(ID$1,'Nakladova matice_2018'!$A$1:$IW$188,114,FALSE),0)</f>
        <v>0</v>
      </c>
      <c r="IE141" s="19">
        <f>IFERROR(HLOOKUP(IE$1,'Nakladova matice_2018'!$A$1:$IW$188,114,FALSE),0)</f>
        <v>0</v>
      </c>
      <c r="IF141" s="19">
        <f>IFERROR(HLOOKUP(IF$1,'Nakladova matice_2018'!$A$1:$IW$188,114,FALSE),0)</f>
        <v>0</v>
      </c>
      <c r="IG141" s="19">
        <f>IFERROR(HLOOKUP(IG$1,'Nakladova matice_2018'!$A$1:$IW$188,114,FALSE),0)</f>
        <v>0</v>
      </c>
      <c r="IH141" s="19">
        <f>IFERROR(HLOOKUP(IH$1,'Nakladova matice_2018'!$A$1:$IW$188,114,FALSE),0)</f>
        <v>0</v>
      </c>
      <c r="II141" s="19">
        <f>IFERROR(HLOOKUP(II$1,'Nakladova matice_2018'!$A$1:$IW$188,114,FALSE),0)</f>
        <v>0</v>
      </c>
      <c r="IJ141" s="19">
        <f>IFERROR(HLOOKUP(IJ$1,'Nakladova matice_2018'!$A$1:$IW$188,114,FALSE),0)</f>
        <v>0</v>
      </c>
      <c r="IK141" s="19">
        <f>IFERROR(HLOOKUP(IK$1,'Nakladova matice_2018'!$A$1:$IW$188,114,FALSE),0)</f>
        <v>15000</v>
      </c>
      <c r="IL141" s="19">
        <f>IFERROR(HLOOKUP(IL$1,'Nakladova matice_2018'!$A$1:$IW$188,114,FALSE),0)</f>
        <v>0</v>
      </c>
      <c r="IM141" s="19">
        <f>IFERROR(HLOOKUP(IM$1,'Nakladova matice_2018'!$A$1:$IW$188,114,FALSE),0)</f>
        <v>0</v>
      </c>
      <c r="IN141" s="19">
        <f>IFERROR(HLOOKUP(IN$1,'Nakladova matice_2018'!$A$1:$IW$188,114,FALSE),0)</f>
        <v>0</v>
      </c>
      <c r="IO141" s="19">
        <f>IFERROR(HLOOKUP(IO$1,'Nakladova matice_2018'!$A$1:$IW$188,114,FALSE),0)</f>
        <v>0</v>
      </c>
      <c r="IP141" s="19">
        <f>IFERROR(HLOOKUP(IP$1,'Nakladova matice_2018'!$A$1:$IW$188,114,FALSE),0)</f>
        <v>0</v>
      </c>
      <c r="IQ141" s="19">
        <f>IFERROR(HLOOKUP(IQ$1,'Nakladova matice_2018'!$A$1:$IW$188,114,FALSE),0)</f>
        <v>0</v>
      </c>
      <c r="IR141" s="19">
        <f>IFERROR(HLOOKUP(IR$1,'Nakladova matice_2018'!$A$1:$IW$188,114,FALSE),0)</f>
        <v>0</v>
      </c>
      <c r="IS141" s="19">
        <f>IFERROR(HLOOKUP(IS$1,'Nakladova matice_2018'!$A$1:$IW$188,114,FALSE),0)</f>
        <v>0</v>
      </c>
      <c r="IT141" s="19">
        <f>IFERROR(HLOOKUP(IT$1,'Nakladova matice_2018'!$A$1:$IW$188,114,FALSE),0)</f>
        <v>0</v>
      </c>
      <c r="IU141" s="19">
        <f>IFERROR(HLOOKUP(IU$1,'Nakladova matice_2018'!$A$1:$IW$188,114,FALSE),0)</f>
        <v>0</v>
      </c>
      <c r="IV141" s="19">
        <f>IFERROR(HLOOKUP(IV$1,'Nakladova matice_2018'!$A$1:$IW$188,114,FALSE),0)</f>
        <v>0</v>
      </c>
      <c r="IW141" s="19">
        <f>IFERROR(HLOOKUP(IW$1,'Nakladova matice_2018'!$A$1:$IW$188,114,FALSE),0)</f>
        <v>0</v>
      </c>
      <c r="IX141" s="19">
        <f>IFERROR(HLOOKUP(IX$1,'Nakladova matice_2018'!$A$1:$IW$188,114,FALSE),0)</f>
        <v>0</v>
      </c>
      <c r="IY141" s="19">
        <f>IFERROR(HLOOKUP(IY$1,'Nakladova matice_2018'!$A$1:$IW$188,114,FALSE),0)</f>
        <v>0</v>
      </c>
      <c r="IZ141" s="19">
        <f>IFERROR(HLOOKUP(IZ$1,'Nakladova matice_2018'!$A$1:$IW$188,114,FALSE),0)</f>
        <v>0</v>
      </c>
      <c r="JA141" s="19">
        <f>IFERROR(HLOOKUP(JA$1,'Nakladova matice_2018'!$A$1:$IW$188,114,FALSE),0)</f>
        <v>0</v>
      </c>
      <c r="JB141" s="19">
        <f>IFERROR(HLOOKUP(JB$1,'Nakladova matice_2018'!$A$1:$IW$188,114,FALSE),0)</f>
        <v>0</v>
      </c>
      <c r="JC141" s="19">
        <f>IFERROR(HLOOKUP(JC$1,'Nakladova matice_2018'!$A$1:$IW$188,114,FALSE),0)</f>
        <v>0</v>
      </c>
      <c r="JD141" s="19">
        <f>IFERROR(HLOOKUP(JD$1,'Nakladova matice_2018'!$A$1:$IW$188,114,FALSE),0)</f>
        <v>0</v>
      </c>
      <c r="JE141" s="19">
        <f>IFERROR(HLOOKUP(JE$1,'Nakladova matice_2018'!$A$1:$IW$188,114,FALSE),0)</f>
        <v>0</v>
      </c>
      <c r="JF141" s="19">
        <f>IFERROR(HLOOKUP(JF$1,'Nakladova matice_2018'!$A$1:$IW$188,114,FALSE),0)</f>
        <v>0</v>
      </c>
      <c r="JG141" s="19">
        <f>IFERROR(HLOOKUP(JG$1,'Nakladova matice_2018'!$A$1:$IW$188,114,FALSE),0)</f>
        <v>0</v>
      </c>
      <c r="JH141" s="19">
        <f>IFERROR(HLOOKUP(JH$1,'Nakladova matice_2018'!$A$1:$IW$188,114,FALSE),0)</f>
        <v>0</v>
      </c>
      <c r="JI141" s="19">
        <f>IFERROR(HLOOKUP(JI$1,'Nakladova matice_2018'!$A$1:$IW$188,114,FALSE),0)</f>
        <v>0</v>
      </c>
      <c r="JJ141" s="19">
        <f>IFERROR(HLOOKUP(JJ$1,'Nakladova matice_2018'!$A$1:$IW$188,114,FALSE),0)</f>
        <v>0</v>
      </c>
      <c r="JK141" s="19">
        <f>IFERROR(HLOOKUP(JK$1,'Nakladova matice_2018'!$A$1:$IW$188,114,FALSE),0)</f>
        <v>0</v>
      </c>
      <c r="JL141" s="19">
        <f>IFERROR(HLOOKUP(JL$1,'Nakladova matice_2018'!$A$1:$IW$188,114,FALSE),0)</f>
        <v>0</v>
      </c>
      <c r="JM141" s="19">
        <f>IFERROR(HLOOKUP(JM$1,'Nakladova matice_2018'!$A$1:$IW$188,114,FALSE),0)</f>
        <v>0</v>
      </c>
      <c r="JN141" s="19">
        <f>IFERROR(HLOOKUP(JN$1,'Nakladova matice_2018'!$A$1:$IW$188,114,FALSE),0)</f>
        <v>0</v>
      </c>
      <c r="JO141" s="19">
        <f>IFERROR(HLOOKUP(JO$1,'Nakladova matice_2018'!$A$1:$IW$188,114,FALSE),0)</f>
        <v>0</v>
      </c>
      <c r="JP141" s="19">
        <f>IFERROR(HLOOKUP(JP$1,'Nakladova matice_2018'!$A$1:$IW$188,114,FALSE),0)</f>
        <v>0</v>
      </c>
      <c r="JQ141" s="19">
        <f>IFERROR(HLOOKUP(JQ$1,'Nakladova matice_2018'!$A$1:$IW$188,114,FALSE),0)</f>
        <v>0</v>
      </c>
      <c r="JR141" s="19">
        <f>IFERROR(HLOOKUP(JR$1,'Nakladova matice_2018'!$A$1:$IW$188,114,FALSE),0)</f>
        <v>0</v>
      </c>
      <c r="JS141" s="19">
        <f>IFERROR(HLOOKUP(JS$1,'Nakladova matice_2018'!$A$1:$IW$188,114,FALSE),0)</f>
        <v>0</v>
      </c>
      <c r="JT141" s="19">
        <f>IFERROR(HLOOKUP(JT$1,'Nakladova matice_2018'!$A$1:$IW$188,114,FALSE),0)</f>
        <v>0</v>
      </c>
      <c r="JU141" s="19">
        <f>IFERROR(HLOOKUP(JU$1,'Nakladova matice_2018'!$A$1:$IW$188,114,FALSE),0)</f>
        <v>0</v>
      </c>
      <c r="JV141" s="19">
        <f>IFERROR(HLOOKUP(JV$1,'Nakladova matice_2018'!$A$1:$IW$188,114,FALSE),0)</f>
        <v>0</v>
      </c>
      <c r="JW141" s="19">
        <f>IFERROR(HLOOKUP(JW$1,'Nakladova matice_2018'!$A$1:$IW$188,114,FALSE),0)</f>
        <v>0</v>
      </c>
      <c r="JX141" s="19">
        <f>IFERROR(HLOOKUP(JX$1,'Nakladova matice_2018'!$A$1:$IW$188,114,FALSE),0)</f>
        <v>0</v>
      </c>
      <c r="JY141" s="19">
        <f>IFERROR(HLOOKUP(JY$1,'Nakladova matice_2018'!$A$1:$IW$188,114,FALSE),0)</f>
        <v>0</v>
      </c>
      <c r="JZ141" s="19">
        <f>IFERROR(HLOOKUP(JZ$1,'Nakladova matice_2018'!$A$1:$IW$188,114,FALSE),0)</f>
        <v>0</v>
      </c>
      <c r="KA141" s="19">
        <f>IFERROR(HLOOKUP(KA$1,'Nakladova matice_2018'!$A$1:$IW$188,114,FALSE),0)</f>
        <v>0</v>
      </c>
      <c r="KB141" s="19">
        <f>IFERROR(HLOOKUP(KB$1,'Nakladova matice_2018'!$A$1:$IW$188,114,FALSE),0)</f>
        <v>0</v>
      </c>
      <c r="KC141" s="19">
        <f>IFERROR(HLOOKUP(KC$1,'Nakladova matice_2018'!$A$1:$IW$188,114,FALSE),0)</f>
        <v>0</v>
      </c>
      <c r="KD141" s="19">
        <f>IFERROR(HLOOKUP(KD$1,'Nakladova matice_2018'!$A$1:$IW$188,114,FALSE),0)</f>
        <v>0</v>
      </c>
      <c r="KE141" s="19">
        <f>IFERROR(HLOOKUP(KE$1,'Nakladova matice_2018'!$A$1:$IW$188,114,FALSE),0)</f>
        <v>0</v>
      </c>
      <c r="KF141" s="19">
        <f>IFERROR(HLOOKUP(KF$1,'Nakladova matice_2018'!$A$1:$IW$188,114,FALSE),0)</f>
        <v>0</v>
      </c>
      <c r="KG141" s="19">
        <f>IFERROR(HLOOKUP(KG$1,'Nakladova matice_2018'!$A$1:$IW$188,114,FALSE),0)</f>
        <v>0</v>
      </c>
      <c r="KH141" s="19">
        <f>IFERROR(HLOOKUP(KH$1,'Nakladova matice_2018'!$A$1:$IW$188,114,FALSE),0)</f>
        <v>0</v>
      </c>
      <c r="KI141" s="19">
        <f>IFERROR(HLOOKUP(KI$1,'Nakladova matice_2018'!$A$1:$IW$188,114,FALSE),0)</f>
        <v>0</v>
      </c>
      <c r="KJ141" s="19">
        <f>IFERROR(HLOOKUP(KJ$1,'Nakladova matice_2018'!$A$1:$IW$188,114,FALSE),0)</f>
        <v>0</v>
      </c>
      <c r="KK141" s="19">
        <f>IFERROR(HLOOKUP(KK$1,'Nakladova matice_2018'!$A$1:$IW$188,114,FALSE),0)</f>
        <v>0</v>
      </c>
      <c r="KL141" s="19">
        <f>IFERROR(HLOOKUP(KL$1,'Nakladova matice_2018'!$A$1:$IW$188,114,FALSE),0)</f>
        <v>0</v>
      </c>
      <c r="KM141" s="19">
        <f>IFERROR(HLOOKUP(KM$1,'Nakladova matice_2018'!$A$1:$IW$188,114,FALSE),0)</f>
        <v>0</v>
      </c>
      <c r="KN141" s="19">
        <f>IFERROR(HLOOKUP(KN$1,'Nakladova matice_2018'!$A$1:$IW$188,114,FALSE),0)</f>
        <v>0</v>
      </c>
      <c r="KO141" s="19">
        <f>IFERROR(HLOOKUP(KO$1,'Nakladova matice_2018'!$A$1:$IW$188,114,FALSE),0)</f>
        <v>0</v>
      </c>
      <c r="KP141" s="19">
        <f>IFERROR(HLOOKUP(KP$1,'Nakladova matice_2018'!$A$1:$IW$188,114,FALSE),0)</f>
        <v>0</v>
      </c>
      <c r="KQ141" s="19">
        <f>IFERROR(HLOOKUP(KQ$1,'Nakladova matice_2018'!$A$1:$IW$188,114,FALSE),0)</f>
        <v>0</v>
      </c>
      <c r="KR141" s="19">
        <f>IFERROR(HLOOKUP(KR$1,'Nakladova matice_2018'!$A$1:$IW$188,114,FALSE),0)</f>
        <v>0</v>
      </c>
      <c r="KS141" s="19">
        <f>IFERROR(HLOOKUP(KS$1,'Nakladova matice_2018'!$A$1:$IW$188,114,FALSE),0)</f>
        <v>0</v>
      </c>
      <c r="KT141" s="19">
        <f>IFERROR(HLOOKUP(KT$1,'Nakladova matice_2018'!$A$1:$IW$188,114,FALSE),0)</f>
        <v>0</v>
      </c>
      <c r="KU141" s="19">
        <f>IFERROR(HLOOKUP(KU$1,'Nakladova matice_2018'!$A$1:$IW$188,114,FALSE),0)</f>
        <v>0</v>
      </c>
      <c r="KV141" s="19">
        <f>IFERROR(HLOOKUP(KV$1,'Nakladova matice_2018'!$A$1:$IW$188,114,FALSE),0)</f>
        <v>0</v>
      </c>
      <c r="KW141" s="19">
        <f>IFERROR(HLOOKUP(KW$1,'Nakladova matice_2018'!$A$1:$IW$188,114,FALSE),0)</f>
        <v>0</v>
      </c>
      <c r="KX141" s="19">
        <f>IFERROR(HLOOKUP(KX$1,'Nakladova matice_2018'!$A$1:$IW$188,114,FALSE),0)</f>
        <v>0</v>
      </c>
      <c r="KY141" s="19">
        <f>IFERROR(HLOOKUP(KY$1,'Nakladova matice_2018'!$A$1:$IW$188,114,FALSE),0)</f>
        <v>0</v>
      </c>
      <c r="KZ141" s="19">
        <f>IFERROR(HLOOKUP(KZ$1,'Nakladova matice_2018'!$A$1:$IW$188,114,FALSE),0)</f>
        <v>0</v>
      </c>
      <c r="LA141" s="19">
        <f>IFERROR(HLOOKUP(LA$1,'Nakladova matice_2018'!$A$1:$IW$188,114,FALSE),0)</f>
        <v>0</v>
      </c>
      <c r="LB141" s="19">
        <f>IFERROR(HLOOKUP(LB$1,'Nakladova matice_2018'!$A$1:$IW$188,114,FALSE),0)</f>
        <v>0</v>
      </c>
      <c r="LC141" s="19">
        <f>IFERROR(HLOOKUP(LC$1,'Nakladova matice_2018'!$A$1:$IW$188,114,FALSE),0)</f>
        <v>0</v>
      </c>
      <c r="LD141" s="19">
        <f>IFERROR(HLOOKUP(LD$1,'Nakladova matice_2018'!$A$1:$IW$188,114,FALSE),0)</f>
        <v>0</v>
      </c>
      <c r="LE141" s="19">
        <f>IFERROR(HLOOKUP(LE$1,'Nakladova matice_2018'!$A$1:$IW$188,114,FALSE),0)</f>
        <v>0</v>
      </c>
      <c r="LF141" s="19">
        <f>IFERROR(HLOOKUP(LF$1,'Nakladova matice_2018'!$A$1:$IW$188,114,FALSE),0)</f>
        <v>0</v>
      </c>
      <c r="LG141" s="19">
        <f>IFERROR(HLOOKUP(LG$1,'Nakladova matice_2018'!$A$1:$IW$188,114,FALSE),0)</f>
        <v>0</v>
      </c>
      <c r="LH141" s="19">
        <f>IFERROR(HLOOKUP(LH$1,'Nakladova matice_2018'!$A$1:$IW$188,114,FALSE),0)</f>
        <v>0</v>
      </c>
      <c r="LI141" s="19">
        <f>IFERROR(HLOOKUP(LI$1,'Nakladova matice_2018'!$A$1:$IW$188,114,FALSE),0)</f>
        <v>0</v>
      </c>
      <c r="LJ141" s="19">
        <f>IFERROR(HLOOKUP(LJ$1,'Nakladova matice_2018'!$A$1:$IW$188,114,FALSE),0)</f>
        <v>0</v>
      </c>
      <c r="LK141" s="19">
        <f>IFERROR(HLOOKUP(LK$1,'Nakladova matice_2018'!$A$1:$IW$188,114,FALSE),0)</f>
        <v>0</v>
      </c>
      <c r="LL141" s="19">
        <f>IFERROR(HLOOKUP(LL$1,'Nakladova matice_2018'!$A$1:$IW$188,114,FALSE),0)</f>
        <v>0</v>
      </c>
      <c r="LM141" s="19">
        <f>IFERROR(HLOOKUP(LM$1,'Nakladova matice_2018'!$A$1:$IW$188,114,FALSE),0)</f>
        <v>0</v>
      </c>
      <c r="LN141" s="19">
        <f>IFERROR(HLOOKUP(LN$1,'Nakladova matice_2018'!$A$1:$IW$188,114,FALSE),0)</f>
        <v>0</v>
      </c>
      <c r="LO141" s="19">
        <f>IFERROR(HLOOKUP(LO$1,'Nakladova matice_2018'!$A$1:$IW$188,114,FALSE),0)</f>
        <v>0</v>
      </c>
      <c r="LP141" s="19">
        <f>IFERROR(HLOOKUP(LP$1,'Nakladova matice_2018'!$A$1:$IW$188,114,FALSE),0)</f>
        <v>0</v>
      </c>
      <c r="LQ141" s="19">
        <f>IFERROR(HLOOKUP(LQ$1,'Nakladova matice_2018'!$A$1:$IW$188,114,FALSE),0)</f>
        <v>0</v>
      </c>
      <c r="LR141" s="19">
        <f>IFERROR(HLOOKUP(LR$1,'Nakladova matice_2018'!$A$1:$IW$188,114,FALSE),0)</f>
        <v>0</v>
      </c>
      <c r="LS141" s="19">
        <f>IFERROR(HLOOKUP(LS$1,'Nakladova matice_2018'!$A$1:$IW$188,114,FALSE),0)</f>
        <v>0</v>
      </c>
      <c r="LT141" s="19">
        <f>IFERROR(HLOOKUP(LT$1,'Nakladova matice_2018'!$A$1:$IW$188,114,FALSE),0)</f>
        <v>0</v>
      </c>
      <c r="LU141" s="19">
        <f>IFERROR(HLOOKUP(LU$1,'Nakladova matice_2018'!$A$1:$IW$188,114,FALSE),0)</f>
        <v>0</v>
      </c>
      <c r="LV141" s="19">
        <f>IFERROR(HLOOKUP(LV$1,'Nakladova matice_2018'!$A$1:$IW$188,114,FALSE),0)</f>
        <v>0</v>
      </c>
      <c r="LW141" s="19">
        <f>IFERROR(HLOOKUP(LW$1,'Nakladova matice_2018'!$A$1:$IW$188,114,FALSE),0)</f>
        <v>0</v>
      </c>
      <c r="LX141" s="19">
        <f>IFERROR(HLOOKUP(LX$1,'Nakladova matice_2018'!$A$1:$IW$188,114,FALSE),0)</f>
        <v>0</v>
      </c>
      <c r="LY141" s="19">
        <f>IFERROR(HLOOKUP(LY$1,'Nakladova matice_2018'!$A$1:$IW$188,114,FALSE),0)</f>
        <v>0</v>
      </c>
      <c r="LZ141" s="19">
        <f>IFERROR(HLOOKUP(LZ$1,'Nakladova matice_2018'!$A$1:$IW$188,114,FALSE),0)</f>
        <v>0</v>
      </c>
      <c r="MA141" s="19">
        <f>IFERROR(HLOOKUP(MA$1,'Nakladova matice_2018'!$A$1:$IW$188,114,FALSE),0)</f>
        <v>0</v>
      </c>
      <c r="MB141" s="19">
        <f>IFERROR(HLOOKUP(MB$1,'Nakladova matice_2018'!$A$1:$IW$188,114,FALSE),0)</f>
        <v>0</v>
      </c>
      <c r="MC141" s="19">
        <f>IFERROR(HLOOKUP(MC$1,'Nakladova matice_2018'!$A$1:$IW$188,114,FALSE),0)</f>
        <v>0</v>
      </c>
      <c r="MD141" s="19">
        <f>IFERROR(HLOOKUP(MD$1,'Nakladova matice_2018'!$A$1:$IW$188,114,FALSE),0)</f>
        <v>0</v>
      </c>
      <c r="ME141" s="19">
        <f>IFERROR(HLOOKUP(ME$1,'Nakladova matice_2018'!$A$1:$IW$188,114,FALSE),0)</f>
        <v>0</v>
      </c>
      <c r="MF141" s="19">
        <f>IFERROR(HLOOKUP(MF$1,'Nakladova matice_2018'!$A$1:$IW$188,114,FALSE),0)</f>
        <v>0</v>
      </c>
      <c r="MG141" s="19">
        <f>IFERROR(HLOOKUP(MG$1,'Nakladova matice_2018'!$A$1:$IW$188,114,FALSE),0)</f>
        <v>0</v>
      </c>
      <c r="MH141" s="19">
        <f>IFERROR(HLOOKUP(MH$1,'Nakladova matice_2018'!$A$1:$IW$188,114,FALSE),0)</f>
        <v>0</v>
      </c>
      <c r="MI141" s="19">
        <f>IFERROR(HLOOKUP(MI$1,'Nakladova matice_2018'!$A$1:$IW$188,114,FALSE),0)</f>
        <v>0</v>
      </c>
      <c r="MJ141" s="19">
        <f>IFERROR(HLOOKUP(MJ$1,'Nakladova matice_2018'!$A$1:$IW$188,114,FALSE),0)</f>
        <v>0</v>
      </c>
      <c r="MK141" s="19">
        <f>IFERROR(HLOOKUP(MK$1,'Nakladova matice_2018'!$A$1:$IW$188,114,FALSE),0)</f>
        <v>0</v>
      </c>
      <c r="ML141" s="19">
        <f>IFERROR(HLOOKUP(ML$1,'Nakladova matice_2018'!$A$1:$IW$188,114,FALSE),0)</f>
        <v>0</v>
      </c>
      <c r="MM141" s="19">
        <f>IFERROR(HLOOKUP(MM$1,'Nakladova matice_2018'!$A$1:$IW$188,114,FALSE),0)</f>
        <v>0</v>
      </c>
      <c r="MN141" s="19">
        <f>IFERROR(HLOOKUP(MN$1,'Nakladova matice_2018'!$A$1:$IW$188,114,FALSE),0)</f>
        <v>0</v>
      </c>
      <c r="MO141" s="20">
        <f t="shared" si="86"/>
        <v>22500</v>
      </c>
      <c r="MP141" s="20">
        <f>MO141-'Nakladova matice_2018'!IX114</f>
        <v>0</v>
      </c>
    </row>
    <row r="142" spans="1:354" x14ac:dyDescent="0.2">
      <c r="A142" s="27">
        <v>538016</v>
      </c>
      <c r="B142" s="21" t="s">
        <v>521</v>
      </c>
      <c r="C142" s="53">
        <v>0</v>
      </c>
      <c r="D142" s="19">
        <f>IFERROR(HLOOKUP(D$1,'Nakladova matice_2018'!$A$1:$IW$188,115,FALSE),0)</f>
        <v>0</v>
      </c>
      <c r="E142" s="19">
        <f>IFERROR(HLOOKUP(E$1,'Nakladova matice_2018'!$A$1:$IW$188,115,FALSE),0)</f>
        <v>0</v>
      </c>
      <c r="F142" s="19">
        <f>IFERROR(HLOOKUP(F$1,'Nakladova matice_2018'!$A$1:$IW$188,115,FALSE),0)</f>
        <v>0</v>
      </c>
      <c r="G142" s="19">
        <f>IFERROR(HLOOKUP(G$1,'Nakladova matice_2018'!$A$1:$IW$188,115,FALSE),0)</f>
        <v>0</v>
      </c>
      <c r="H142" s="19">
        <f>IFERROR(HLOOKUP(H$1,'Nakladova matice_2018'!$A$1:$IW$188,115,FALSE),0)</f>
        <v>0</v>
      </c>
      <c r="I142" s="19">
        <f>IFERROR(HLOOKUP(I$1,'Nakladova matice_2018'!$A$1:$IW$188,115,FALSE),0)</f>
        <v>0</v>
      </c>
      <c r="J142" s="19">
        <f>IFERROR(HLOOKUP(J$1,'Nakladova matice_2018'!$A$1:$IW$188,115,FALSE),0)</f>
        <v>0</v>
      </c>
      <c r="K142" s="19">
        <f>IFERROR(HLOOKUP(K$1,'Nakladova matice_2018'!$A$1:$IW$188,115,FALSE),0)</f>
        <v>0</v>
      </c>
      <c r="L142" s="19">
        <f>IFERROR(HLOOKUP(L$1,'Nakladova matice_2018'!$A$1:$IW$188,115,FALSE),0)</f>
        <v>0</v>
      </c>
      <c r="M142" s="19">
        <f>IFERROR(HLOOKUP(M$1,'Nakladova matice_2018'!$A$1:$IW$188,115,FALSE),0)</f>
        <v>0</v>
      </c>
      <c r="N142" s="19">
        <f>IFERROR(HLOOKUP(N$1,'Nakladova matice_2018'!$A$1:$IW$188,115,FALSE),0)</f>
        <v>0</v>
      </c>
      <c r="O142" s="19">
        <f>IFERROR(HLOOKUP(O$1,'Nakladova matice_2018'!$A$1:$IW$188,115,FALSE),0)</f>
        <v>0</v>
      </c>
      <c r="P142" s="19">
        <f>IFERROR(HLOOKUP(P$1,'Nakladova matice_2018'!$A$1:$IW$188,115,FALSE),0)</f>
        <v>0</v>
      </c>
      <c r="Q142" s="19">
        <f>IFERROR(HLOOKUP(Q$1,'Nakladova matice_2018'!$A$1:$IW$188,115,FALSE),0)</f>
        <v>0</v>
      </c>
      <c r="R142" s="19">
        <f>IFERROR(HLOOKUP(R$1,'Nakladova matice_2018'!$A$1:$IW$188,115,FALSE),0)</f>
        <v>0</v>
      </c>
      <c r="S142" s="19">
        <f>IFERROR(HLOOKUP(S$1,'Nakladova matice_2018'!$A$1:$IW$188,115,FALSE),0)</f>
        <v>0</v>
      </c>
      <c r="T142" s="19">
        <f>IFERROR(HLOOKUP(T$1,'Nakladova matice_2018'!$A$1:$IW$188,115,FALSE),0)</f>
        <v>0</v>
      </c>
      <c r="U142" s="19">
        <f>IFERROR(HLOOKUP(U$1,'Nakladova matice_2018'!$A$1:$IW$188,115,FALSE),0)</f>
        <v>0</v>
      </c>
      <c r="V142" s="19">
        <f>IFERROR(HLOOKUP(V$1,'Nakladova matice_2018'!$A$1:$IW$188,115,FALSE),0)</f>
        <v>0</v>
      </c>
      <c r="W142" s="19">
        <f>IFERROR(HLOOKUP(W$1,'Nakladova matice_2018'!$A$1:$IW$188,115,FALSE),0)</f>
        <v>0</v>
      </c>
      <c r="X142" s="19">
        <f>IFERROR(HLOOKUP(X$1,'Nakladova matice_2018'!$A$1:$IW$188,115,FALSE),0)</f>
        <v>0</v>
      </c>
      <c r="Y142" s="19">
        <f>IFERROR(HLOOKUP(Y$1,'Nakladova matice_2018'!$A$1:$IW$188,115,FALSE),0)</f>
        <v>0</v>
      </c>
      <c r="Z142" s="19">
        <f>IFERROR(HLOOKUP(Z$1,'Nakladova matice_2018'!$A$1:$IW$188,115,FALSE),0)</f>
        <v>30420</v>
      </c>
      <c r="AA142" s="19">
        <f>IFERROR(HLOOKUP(AA$1,'Nakladova matice_2018'!$A$1:$IW$188,115,FALSE),0)</f>
        <v>4420</v>
      </c>
      <c r="AB142" s="19">
        <f>IFERROR(HLOOKUP(AB$1,'Nakladova matice_2018'!$A$1:$IW$188,115,FALSE),0)</f>
        <v>0</v>
      </c>
      <c r="AC142" s="19">
        <f>IFERROR(HLOOKUP(AC$1,'Nakladova matice_2018'!$A$1:$IW$188,115,FALSE),0)</f>
        <v>0</v>
      </c>
      <c r="AD142" s="19">
        <f>IFERROR(HLOOKUP(AD$1,'Nakladova matice_2018'!$A$1:$IW$188,115,FALSE),0)</f>
        <v>0</v>
      </c>
      <c r="AE142" s="19">
        <f>IFERROR(HLOOKUP(AE$1,'Nakladova matice_2018'!$A$1:$IW$188,115,FALSE),0)</f>
        <v>0</v>
      </c>
      <c r="AF142" s="19">
        <f>IFERROR(HLOOKUP(AF$1,'Nakladova matice_2018'!$A$1:$IW$188,115,FALSE),0)</f>
        <v>0</v>
      </c>
      <c r="AG142" s="19">
        <f>IFERROR(HLOOKUP(AG$1,'Nakladova matice_2018'!$A$1:$IW$188,115,FALSE),0)</f>
        <v>0</v>
      </c>
      <c r="AH142" s="19">
        <f>IFERROR(HLOOKUP(AH$1,'Nakladova matice_2018'!$A$1:$IW$188,115,FALSE),0)</f>
        <v>0</v>
      </c>
      <c r="AI142" s="19">
        <f>IFERROR(HLOOKUP(AI$1,'Nakladova matice_2018'!$A$1:$IW$188,115,FALSE),0)</f>
        <v>0</v>
      </c>
      <c r="AJ142" s="19">
        <f>IFERROR(HLOOKUP(AJ$1,'Nakladova matice_2018'!$A$1:$IW$188,115,FALSE),0)</f>
        <v>0</v>
      </c>
      <c r="AK142" s="19">
        <f>IFERROR(HLOOKUP(AK$1,'Nakladova matice_2018'!$A$1:$IW$188,115,FALSE),0)</f>
        <v>0</v>
      </c>
      <c r="AL142" s="19">
        <f>IFERROR(HLOOKUP(AL$1,'Nakladova matice_2018'!$A$1:$IW$188,115,FALSE),0)</f>
        <v>0</v>
      </c>
      <c r="AM142" s="19">
        <f>IFERROR(HLOOKUP(AM$1,'Nakladova matice_2018'!$A$1:$IW$188,115,FALSE),0)</f>
        <v>0</v>
      </c>
      <c r="AN142" s="19">
        <f>IFERROR(HLOOKUP(AN$1,'Nakladova matice_2018'!$A$1:$IW$188,115,FALSE),0)</f>
        <v>0</v>
      </c>
      <c r="AO142" s="19">
        <f>IFERROR(HLOOKUP(AO$1,'Nakladova matice_2018'!$A$1:$IW$188,115,FALSE),0)</f>
        <v>0</v>
      </c>
      <c r="AP142" s="19">
        <f>IFERROR(HLOOKUP(AP$1,'Nakladova matice_2018'!$A$1:$IW$188,115,FALSE),0)</f>
        <v>0</v>
      </c>
      <c r="AQ142" s="19">
        <f>IFERROR(HLOOKUP(AQ$1,'Nakladova matice_2018'!$A$1:$IW$188,115,FALSE),0)</f>
        <v>0</v>
      </c>
      <c r="AR142" s="19">
        <f>IFERROR(HLOOKUP(AR$1,'Nakladova matice_2018'!$A$1:$IW$188,115,FALSE),0)</f>
        <v>0</v>
      </c>
      <c r="AS142" s="19">
        <f>IFERROR(HLOOKUP(AS$1,'Nakladova matice_2018'!$A$1:$IW$188,115,FALSE),0)</f>
        <v>0</v>
      </c>
      <c r="AT142" s="19">
        <f>IFERROR(HLOOKUP(AT$1,'Nakladova matice_2018'!$A$1:$IW$188,115,FALSE),0)</f>
        <v>0</v>
      </c>
      <c r="AU142" s="19">
        <f>IFERROR(HLOOKUP(AU$1,'Nakladova matice_2018'!$A$1:$IW$188,115,FALSE),0)</f>
        <v>0</v>
      </c>
      <c r="AV142" s="19">
        <f>IFERROR(HLOOKUP(AV$1,'Nakladova matice_2018'!$A$1:$IW$188,115,FALSE),0)</f>
        <v>0</v>
      </c>
      <c r="AW142" s="19">
        <f>IFERROR(HLOOKUP(AW$1,'Nakladova matice_2018'!$A$1:$IW$188,115,FALSE),0)</f>
        <v>0</v>
      </c>
      <c r="AX142" s="19">
        <f>IFERROR(HLOOKUP(AX$1,'Nakladova matice_2018'!$A$1:$IW$188,115,FALSE),0)</f>
        <v>0</v>
      </c>
      <c r="AY142" s="19">
        <f>IFERROR(HLOOKUP(AY$1,'Nakladova matice_2018'!$A$1:$IW$188,115,FALSE),0)</f>
        <v>0</v>
      </c>
      <c r="AZ142" s="19">
        <f>IFERROR(HLOOKUP(AZ$1,'Nakladova matice_2018'!$A$1:$IW$188,115,FALSE),0)</f>
        <v>0</v>
      </c>
      <c r="BA142" s="19">
        <f>IFERROR(HLOOKUP(BA$1,'Nakladova matice_2018'!$A$1:$IW$188,115,FALSE),0)</f>
        <v>0</v>
      </c>
      <c r="BB142" s="19">
        <f>IFERROR(HLOOKUP(BB$1,'Nakladova matice_2018'!$A$1:$IW$188,115,FALSE),0)</f>
        <v>0</v>
      </c>
      <c r="BC142" s="19">
        <f>IFERROR(HLOOKUP(BC$1,'Nakladova matice_2018'!$A$1:$IW$188,115,FALSE),0)</f>
        <v>0</v>
      </c>
      <c r="BD142" s="19">
        <f>IFERROR(HLOOKUP(BD$1,'Nakladova matice_2018'!$A$1:$IW$188,115,FALSE),0)</f>
        <v>2792.07</v>
      </c>
      <c r="BE142" s="19">
        <f>IFERROR(HLOOKUP(BE$1,'Nakladova matice_2018'!$A$1:$IW$188,115,FALSE),0)</f>
        <v>0</v>
      </c>
      <c r="BF142" s="19">
        <f>IFERROR(HLOOKUP(BF$1,'Nakladova matice_2018'!$A$1:$IW$188,115,FALSE),0)</f>
        <v>0</v>
      </c>
      <c r="BG142" s="19">
        <f>IFERROR(HLOOKUP(BG$1,'Nakladova matice_2018'!$A$1:$IW$188,115,FALSE),0)</f>
        <v>0</v>
      </c>
      <c r="BH142" s="19">
        <f>IFERROR(HLOOKUP(BH$1,'Nakladova matice_2018'!$A$1:$IW$188,115,FALSE),0)</f>
        <v>0</v>
      </c>
      <c r="BI142" s="19">
        <f>IFERROR(HLOOKUP(BI$1,'Nakladova matice_2018'!$A$1:$IW$188,115,FALSE),0)</f>
        <v>0</v>
      </c>
      <c r="BJ142" s="19">
        <f>IFERROR(HLOOKUP(BJ$1,'Nakladova matice_2018'!$A$1:$IW$188,115,FALSE),0)</f>
        <v>0</v>
      </c>
      <c r="BK142" s="19">
        <f>IFERROR(HLOOKUP(BK$1,'Nakladova matice_2018'!$A$1:$IW$188,115,FALSE),0)</f>
        <v>0</v>
      </c>
      <c r="BL142" s="19">
        <f>IFERROR(HLOOKUP(BL$1,'Nakladova matice_2018'!$A$1:$IW$188,115,FALSE),0)</f>
        <v>0</v>
      </c>
      <c r="BM142" s="19">
        <f>IFERROR(HLOOKUP(BM$1,'Nakladova matice_2018'!$A$1:$IW$188,115,FALSE),0)</f>
        <v>0</v>
      </c>
      <c r="BN142" s="19">
        <f>IFERROR(HLOOKUP(BN$1,'Nakladova matice_2018'!$A$1:$IW$188,115,FALSE),0)</f>
        <v>0</v>
      </c>
      <c r="BO142" s="19">
        <f>IFERROR(HLOOKUP(BO$1,'Nakladova matice_2018'!$A$1:$IW$188,115,FALSE),0)</f>
        <v>0</v>
      </c>
      <c r="BP142" s="19">
        <f>IFERROR(HLOOKUP(BP$1,'Nakladova matice_2018'!$A$1:$IW$188,115,FALSE),0)</f>
        <v>0</v>
      </c>
      <c r="BQ142" s="19">
        <f>IFERROR(HLOOKUP(BQ$1,'Nakladova matice_2018'!$A$1:$IW$188,115,FALSE),0)</f>
        <v>0</v>
      </c>
      <c r="BR142" s="19">
        <f>IFERROR(HLOOKUP(BR$1,'Nakladova matice_2018'!$A$1:$IW$188,115,FALSE),0)</f>
        <v>0</v>
      </c>
      <c r="BS142" s="19">
        <f>IFERROR(HLOOKUP(BS$1,'Nakladova matice_2018'!$A$1:$IW$188,115,FALSE),0)</f>
        <v>0</v>
      </c>
      <c r="BT142" s="19">
        <f>IFERROR(HLOOKUP(BT$1,'Nakladova matice_2018'!$A$1:$IW$188,115,FALSE),0)</f>
        <v>0</v>
      </c>
      <c r="BU142" s="19">
        <f>IFERROR(HLOOKUP(BU$1,'Nakladova matice_2018'!$A$1:$IW$188,115,FALSE),0)</f>
        <v>0</v>
      </c>
      <c r="BV142" s="19">
        <f>IFERROR(HLOOKUP(BV$1,'Nakladova matice_2018'!$A$1:$IW$188,115,FALSE),0)</f>
        <v>0</v>
      </c>
      <c r="BW142" s="19">
        <f>IFERROR(HLOOKUP(BW$1,'Nakladova matice_2018'!$A$1:$IW$188,115,FALSE),0)</f>
        <v>0</v>
      </c>
      <c r="BX142" s="19">
        <f>IFERROR(HLOOKUP(BX$1,'Nakladova matice_2018'!$A$1:$IW$188,115,FALSE),0)</f>
        <v>0</v>
      </c>
      <c r="BY142" s="19">
        <f>IFERROR(HLOOKUP(BY$1,'Nakladova matice_2018'!$A$1:$IW$188,115,FALSE),0)</f>
        <v>0</v>
      </c>
      <c r="BZ142" s="19">
        <f>IFERROR(HLOOKUP(BZ$1,'Nakladova matice_2018'!$A$1:$IW$188,115,FALSE),0)</f>
        <v>0</v>
      </c>
      <c r="CA142" s="19">
        <f>IFERROR(HLOOKUP(CA$1,'Nakladova matice_2018'!$A$1:$IW$188,115,FALSE),0)</f>
        <v>0</v>
      </c>
      <c r="CB142" s="19">
        <f>IFERROR(HLOOKUP(CB$1,'Nakladova matice_2018'!$A$1:$IW$188,115,FALSE),0)</f>
        <v>0</v>
      </c>
      <c r="CC142" s="19">
        <f>IFERROR(HLOOKUP(CC$1,'Nakladova matice_2018'!$A$1:$IW$188,115,FALSE),0)</f>
        <v>0</v>
      </c>
      <c r="CD142" s="19">
        <f>IFERROR(HLOOKUP(CD$1,'Nakladova matice_2018'!$A$1:$IW$188,115,FALSE),0)</f>
        <v>0</v>
      </c>
      <c r="CE142" s="19">
        <f>IFERROR(HLOOKUP(CE$1,'Nakladova matice_2018'!$A$1:$IW$188,115,FALSE),0)</f>
        <v>0</v>
      </c>
      <c r="CF142" s="19">
        <f>IFERROR(HLOOKUP(CF$1,'Nakladova matice_2018'!$A$1:$IW$188,115,FALSE),0)</f>
        <v>0</v>
      </c>
      <c r="CG142" s="19">
        <f>IFERROR(HLOOKUP(CG$1,'Nakladova matice_2018'!$A$1:$IW$188,115,FALSE),0)</f>
        <v>0</v>
      </c>
      <c r="CH142" s="19">
        <f>IFERROR(HLOOKUP(CH$1,'Nakladova matice_2018'!$A$1:$IW$188,115,FALSE),0)</f>
        <v>0</v>
      </c>
      <c r="CI142" s="19">
        <f>IFERROR(HLOOKUP(CI$1,'Nakladova matice_2018'!$A$1:$IW$188,115,FALSE),0)</f>
        <v>0</v>
      </c>
      <c r="CJ142" s="19">
        <f>IFERROR(HLOOKUP(CJ$1,'Nakladova matice_2018'!$A$1:$IW$188,115,FALSE),0)</f>
        <v>0</v>
      </c>
      <c r="CK142" s="19">
        <f>IFERROR(HLOOKUP(CK$1,'Nakladova matice_2018'!$A$1:$IW$188,115,FALSE),0)</f>
        <v>0</v>
      </c>
      <c r="CL142" s="19">
        <f>IFERROR(HLOOKUP(CL$1,'Nakladova matice_2018'!$A$1:$IW$188,115,FALSE),0)</f>
        <v>0</v>
      </c>
      <c r="CM142" s="19">
        <f>IFERROR(HLOOKUP(CM$1,'Nakladova matice_2018'!$A$1:$IW$188,115,FALSE),0)</f>
        <v>0</v>
      </c>
      <c r="CN142" s="19">
        <f>IFERROR(HLOOKUP(CN$1,'Nakladova matice_2018'!$A$1:$IW$188,115,FALSE),0)</f>
        <v>0</v>
      </c>
      <c r="CO142" s="19">
        <f>IFERROR(HLOOKUP(CO$1,'Nakladova matice_2018'!$A$1:$IW$188,115,FALSE),0)</f>
        <v>0</v>
      </c>
      <c r="CP142" s="19">
        <f>IFERROR(HLOOKUP(CP$1,'Nakladova matice_2018'!$A$1:$IW$188,115,FALSE),0)</f>
        <v>0</v>
      </c>
      <c r="CQ142" s="19">
        <f>IFERROR(HLOOKUP(CQ$1,'Nakladova matice_2018'!$A$1:$IW$188,115,FALSE),0)</f>
        <v>0</v>
      </c>
      <c r="CR142" s="19">
        <f>IFERROR(HLOOKUP(CR$1,'Nakladova matice_2018'!$A$1:$IW$188,115,FALSE),0)</f>
        <v>0</v>
      </c>
      <c r="CS142" s="19">
        <f>IFERROR(HLOOKUP(CS$1,'Nakladova matice_2018'!$A$1:$IW$188,115,FALSE),0)</f>
        <v>0</v>
      </c>
      <c r="CT142" s="19">
        <f>IFERROR(HLOOKUP(CT$1,'Nakladova matice_2018'!$A$1:$IW$188,115,FALSE),0)</f>
        <v>2400</v>
      </c>
      <c r="CU142" s="19">
        <f>IFERROR(HLOOKUP(CU$1,'Nakladova matice_2018'!$A$1:$IW$188,115,FALSE),0)</f>
        <v>0</v>
      </c>
      <c r="CV142" s="19">
        <f>IFERROR(HLOOKUP(CV$1,'Nakladova matice_2018'!$A$1:$IW$188,115,FALSE),0)</f>
        <v>0</v>
      </c>
      <c r="CW142" s="19">
        <f>IFERROR(HLOOKUP(CW$1,'Nakladova matice_2018'!$A$1:$IW$188,115,FALSE),0)</f>
        <v>0</v>
      </c>
      <c r="CX142" s="19">
        <f>IFERROR(HLOOKUP(CX$1,'Nakladova matice_2018'!$A$1:$IW$188,115,FALSE),0)</f>
        <v>0</v>
      </c>
      <c r="CY142" s="19">
        <f>IFERROR(HLOOKUP(CY$1,'Nakladova matice_2018'!$A$1:$IW$188,115,FALSE),0)</f>
        <v>0</v>
      </c>
      <c r="CZ142" s="19">
        <f>IFERROR(HLOOKUP(CZ$1,'Nakladova matice_2018'!$A$1:$IW$188,115,FALSE),0)</f>
        <v>0</v>
      </c>
      <c r="DA142" s="19">
        <f>IFERROR(HLOOKUP(DA$1,'Nakladova matice_2018'!$A$1:$IW$188,115,FALSE),0)</f>
        <v>0</v>
      </c>
      <c r="DB142" s="19">
        <f>IFERROR(HLOOKUP(DB$1,'Nakladova matice_2018'!$A$1:$IW$188,115,FALSE),0)</f>
        <v>0</v>
      </c>
      <c r="DC142" s="19">
        <f>IFERROR(HLOOKUP(DC$1,'Nakladova matice_2018'!$A$1:$IW$188,115,FALSE),0)</f>
        <v>0</v>
      </c>
      <c r="DD142" s="19">
        <f>IFERROR(HLOOKUP(DD$1,'Nakladova matice_2018'!$A$1:$IW$188,115,FALSE),0)</f>
        <v>0</v>
      </c>
      <c r="DE142" s="19">
        <f>IFERROR(HLOOKUP(DE$1,'Nakladova matice_2018'!$A$1:$IW$188,115,FALSE),0)</f>
        <v>0</v>
      </c>
      <c r="DF142" s="19">
        <f>IFERROR(HLOOKUP(DF$1,'Nakladova matice_2018'!$A$1:$IW$188,115,FALSE),0)</f>
        <v>0</v>
      </c>
      <c r="DG142" s="19">
        <f>IFERROR(HLOOKUP(DG$1,'Nakladova matice_2018'!$A$1:$IW$188,115,FALSE),0)</f>
        <v>0</v>
      </c>
      <c r="DH142" s="19">
        <f>IFERROR(HLOOKUP(DH$1,'Nakladova matice_2018'!$A$1:$IW$188,115,FALSE),0)</f>
        <v>0</v>
      </c>
      <c r="DI142" s="19">
        <f>IFERROR(HLOOKUP(DI$1,'Nakladova matice_2018'!$A$1:$IW$188,115,FALSE),0)</f>
        <v>0</v>
      </c>
      <c r="DJ142" s="19">
        <f>IFERROR(HLOOKUP(DJ$1,'Nakladova matice_2018'!$A$1:$IW$188,115,FALSE),0)</f>
        <v>0</v>
      </c>
      <c r="DK142" s="19">
        <f>IFERROR(HLOOKUP(DK$1,'Nakladova matice_2018'!$A$1:$IW$188,115,FALSE),0)</f>
        <v>0</v>
      </c>
      <c r="DL142" s="19">
        <f>IFERROR(HLOOKUP(DL$1,'Nakladova matice_2018'!$A$1:$IW$188,115,FALSE),0)</f>
        <v>0</v>
      </c>
      <c r="DM142" s="19">
        <f>IFERROR(HLOOKUP(DM$1,'Nakladova matice_2018'!$A$1:$IW$188,115,FALSE),0)</f>
        <v>0</v>
      </c>
      <c r="DN142" s="19">
        <f>IFERROR(HLOOKUP(DN$1,'Nakladova matice_2018'!$A$1:$IW$188,115,FALSE),0)</f>
        <v>0</v>
      </c>
      <c r="DO142" s="19">
        <f>IFERROR(HLOOKUP(DO$1,'Nakladova matice_2018'!$A$1:$IW$188,115,FALSE),0)</f>
        <v>0</v>
      </c>
      <c r="DP142" s="19">
        <f>IFERROR(HLOOKUP(DP$1,'Nakladova matice_2018'!$A$1:$IW$188,115,FALSE),0)</f>
        <v>0</v>
      </c>
      <c r="DQ142" s="19">
        <f>IFERROR(HLOOKUP(DQ$1,'Nakladova matice_2018'!$A$1:$IW$188,115,FALSE),0)</f>
        <v>0</v>
      </c>
      <c r="DR142" s="19">
        <f>IFERROR(HLOOKUP(DR$1,'Nakladova matice_2018'!$A$1:$IW$188,115,FALSE),0)</f>
        <v>0</v>
      </c>
      <c r="DS142" s="19">
        <f>IFERROR(HLOOKUP(DS$1,'Nakladova matice_2018'!$A$1:$IW$188,115,FALSE),0)</f>
        <v>0</v>
      </c>
      <c r="DT142" s="19">
        <f>IFERROR(HLOOKUP(DT$1,'Nakladova matice_2018'!$A$1:$IW$188,115,FALSE),0)</f>
        <v>0</v>
      </c>
      <c r="DU142" s="19">
        <f>IFERROR(HLOOKUP(DU$1,'Nakladova matice_2018'!$A$1:$IW$188,115,FALSE),0)</f>
        <v>0</v>
      </c>
      <c r="DV142" s="19">
        <f>IFERROR(HLOOKUP(DV$1,'Nakladova matice_2018'!$A$1:$IW$188,115,FALSE),0)</f>
        <v>0</v>
      </c>
      <c r="DW142" s="19">
        <f>IFERROR(HLOOKUP(DW$1,'Nakladova matice_2018'!$A$1:$IW$188,115,FALSE),0)</f>
        <v>0</v>
      </c>
      <c r="DX142" s="19">
        <f>IFERROR(HLOOKUP(DX$1,'Nakladova matice_2018'!$A$1:$IW$188,115,FALSE),0)</f>
        <v>0</v>
      </c>
      <c r="DY142" s="19">
        <f>IFERROR(HLOOKUP(DY$1,'Nakladova matice_2018'!$A$1:$IW$188,115,FALSE),0)</f>
        <v>0</v>
      </c>
      <c r="DZ142" s="19">
        <f>IFERROR(HLOOKUP(DZ$1,'Nakladova matice_2018'!$A$1:$IW$188,115,FALSE),0)</f>
        <v>0</v>
      </c>
      <c r="EA142" s="19">
        <f>IFERROR(HLOOKUP(EA$1,'Nakladova matice_2018'!$A$1:$IW$188,115,FALSE),0)</f>
        <v>0</v>
      </c>
      <c r="EB142" s="19">
        <f>IFERROR(HLOOKUP(EB$1,'Nakladova matice_2018'!$A$1:$IW$188,115,FALSE),0)</f>
        <v>0</v>
      </c>
      <c r="EC142" s="19">
        <f>IFERROR(HLOOKUP(EC$1,'Nakladova matice_2018'!$A$1:$IW$188,115,FALSE),0)</f>
        <v>0</v>
      </c>
      <c r="ED142" s="19">
        <f>IFERROR(HLOOKUP(ED$1,'Nakladova matice_2018'!$A$1:$IW$188,115,FALSE),0)</f>
        <v>0</v>
      </c>
      <c r="EE142" s="19">
        <f>IFERROR(HLOOKUP(EE$1,'Nakladova matice_2018'!$A$1:$IW$188,115,FALSE),0)</f>
        <v>0</v>
      </c>
      <c r="EF142" s="19">
        <f>IFERROR(HLOOKUP(EF$1,'Nakladova matice_2018'!$A$1:$IW$188,115,FALSE),0)</f>
        <v>0</v>
      </c>
      <c r="EG142" s="19">
        <f>IFERROR(HLOOKUP(EG$1,'Nakladova matice_2018'!$A$1:$IW$188,115,FALSE),0)</f>
        <v>0</v>
      </c>
      <c r="EH142" s="19">
        <f>IFERROR(HLOOKUP(EH$1,'Nakladova matice_2018'!$A$1:$IW$188,115,FALSE),0)</f>
        <v>0</v>
      </c>
      <c r="EI142" s="19">
        <f>IFERROR(HLOOKUP(EI$1,'Nakladova matice_2018'!$A$1:$IW$188,115,FALSE),0)</f>
        <v>0</v>
      </c>
      <c r="EJ142" s="19">
        <f>IFERROR(HLOOKUP(EJ$1,'Nakladova matice_2018'!$A$1:$IW$188,115,FALSE),0)</f>
        <v>0</v>
      </c>
      <c r="EK142" s="19">
        <f>IFERROR(HLOOKUP(EK$1,'Nakladova matice_2018'!$A$1:$IW$188,115,FALSE),0)</f>
        <v>0</v>
      </c>
      <c r="EL142" s="19">
        <f>IFERROR(HLOOKUP(EL$1,'Nakladova matice_2018'!$A$1:$IW$188,115,FALSE),0)</f>
        <v>0</v>
      </c>
      <c r="EM142" s="19">
        <f>IFERROR(HLOOKUP(EM$1,'Nakladova matice_2018'!$A$1:$IW$188,115,FALSE),0)</f>
        <v>0</v>
      </c>
      <c r="EN142" s="19">
        <f>IFERROR(HLOOKUP(EN$1,'Nakladova matice_2018'!$A$1:$IW$188,115,FALSE),0)</f>
        <v>0</v>
      </c>
      <c r="EO142" s="19">
        <f>IFERROR(HLOOKUP(EO$1,'Nakladova matice_2018'!$A$1:$IW$188,115,FALSE),0)</f>
        <v>0</v>
      </c>
      <c r="EP142" s="19">
        <f>IFERROR(HLOOKUP(EP$1,'Nakladova matice_2018'!$A$1:$IW$188,115,FALSE),0)</f>
        <v>0</v>
      </c>
      <c r="EQ142" s="19">
        <f>IFERROR(HLOOKUP(EQ$1,'Nakladova matice_2018'!$A$1:$IW$188,115,FALSE),0)</f>
        <v>0</v>
      </c>
      <c r="ER142" s="19">
        <f>IFERROR(HLOOKUP(ER$1,'Nakladova matice_2018'!$A$1:$IW$188,115,FALSE),0)</f>
        <v>0</v>
      </c>
      <c r="ES142" s="19">
        <f>IFERROR(HLOOKUP(ES$1,'Nakladova matice_2018'!$A$1:$IW$188,115,FALSE),0)</f>
        <v>0</v>
      </c>
      <c r="ET142" s="19">
        <f>IFERROR(HLOOKUP(ET$1,'Nakladova matice_2018'!$A$1:$IW$188,115,FALSE),0)</f>
        <v>0</v>
      </c>
      <c r="EU142" s="19">
        <f>IFERROR(HLOOKUP(EU$1,'Nakladova matice_2018'!$A$1:$IW$188,115,FALSE),0)</f>
        <v>0</v>
      </c>
      <c r="EV142" s="19">
        <f>IFERROR(HLOOKUP(EV$1,'Nakladova matice_2018'!$A$1:$IW$188,115,FALSE),0)</f>
        <v>0</v>
      </c>
      <c r="EW142" s="19">
        <f>IFERROR(HLOOKUP(EW$1,'Nakladova matice_2018'!$A$1:$IW$188,115,FALSE),0)</f>
        <v>0</v>
      </c>
      <c r="EX142" s="19">
        <f>IFERROR(HLOOKUP(EX$1,'Nakladova matice_2018'!$A$1:$IW$188,115,FALSE),0)</f>
        <v>0</v>
      </c>
      <c r="EY142" s="19">
        <f>IFERROR(HLOOKUP(EY$1,'Nakladova matice_2018'!$A$1:$IW$188,115,FALSE),0)</f>
        <v>0</v>
      </c>
      <c r="EZ142" s="19">
        <f>IFERROR(HLOOKUP(EZ$1,'Nakladova matice_2018'!$A$1:$IW$188,115,FALSE),0)</f>
        <v>0</v>
      </c>
      <c r="FA142" s="19">
        <f>IFERROR(HLOOKUP(FA$1,'Nakladova matice_2018'!$A$1:$IW$188,115,FALSE),0)</f>
        <v>0</v>
      </c>
      <c r="FB142" s="19">
        <f>IFERROR(HLOOKUP(FB$1,'Nakladova matice_2018'!$A$1:$IW$188,115,FALSE),0)</f>
        <v>0</v>
      </c>
      <c r="FC142" s="19">
        <f>IFERROR(HLOOKUP(FC$1,'Nakladova matice_2018'!$A$1:$IW$188,115,FALSE),0)</f>
        <v>0</v>
      </c>
      <c r="FD142" s="19">
        <f>IFERROR(HLOOKUP(FD$1,'Nakladova matice_2018'!$A$1:$IW$188,115,FALSE),0)</f>
        <v>0</v>
      </c>
      <c r="FE142" s="19">
        <f>IFERROR(HLOOKUP(FE$1,'Nakladova matice_2018'!$A$1:$IW$188,115,FALSE),0)</f>
        <v>0</v>
      </c>
      <c r="FF142" s="19">
        <f>IFERROR(HLOOKUP(FF$1,'Nakladova matice_2018'!$A$1:$IW$188,115,FALSE),0)</f>
        <v>0</v>
      </c>
      <c r="FG142" s="19">
        <f>IFERROR(HLOOKUP(FG$1,'Nakladova matice_2018'!$A$1:$IW$188,115,FALSE),0)</f>
        <v>0</v>
      </c>
      <c r="FH142" s="19">
        <f>IFERROR(HLOOKUP(FH$1,'Nakladova matice_2018'!$A$1:$IW$188,115,FALSE),0)</f>
        <v>0</v>
      </c>
      <c r="FI142" s="19">
        <f>IFERROR(HLOOKUP(FI$1,'Nakladova matice_2018'!$A$1:$IW$188,115,FALSE),0)</f>
        <v>0</v>
      </c>
      <c r="FJ142" s="19">
        <f>IFERROR(HLOOKUP(FJ$1,'Nakladova matice_2018'!$A$1:$IW$188,115,FALSE),0)</f>
        <v>0</v>
      </c>
      <c r="FK142" s="19">
        <f>IFERROR(HLOOKUP(FK$1,'Nakladova matice_2018'!$A$1:$IW$188,115,FALSE),0)</f>
        <v>0</v>
      </c>
      <c r="FL142" s="19">
        <f>IFERROR(HLOOKUP(FL$1,'Nakladova matice_2018'!$A$1:$IW$188,115,FALSE),0)</f>
        <v>0</v>
      </c>
      <c r="FM142" s="19">
        <f>IFERROR(HLOOKUP(FM$1,'Nakladova matice_2018'!$A$1:$IW$188,115,FALSE),0)</f>
        <v>0</v>
      </c>
      <c r="FN142" s="19">
        <f>IFERROR(HLOOKUP(FN$1,'Nakladova matice_2018'!$A$1:$IW$188,115,FALSE),0)</f>
        <v>0</v>
      </c>
      <c r="FO142" s="19">
        <f>IFERROR(HLOOKUP(FO$1,'Nakladova matice_2018'!$A$1:$IW$188,115,FALSE),0)</f>
        <v>0</v>
      </c>
      <c r="FP142" s="19">
        <f>IFERROR(HLOOKUP(FP$1,'Nakladova matice_2018'!$A$1:$IW$188,115,FALSE),0)</f>
        <v>0</v>
      </c>
      <c r="FQ142" s="19">
        <f>IFERROR(HLOOKUP(FQ$1,'Nakladova matice_2018'!$A$1:$IW$188,115,FALSE),0)</f>
        <v>0</v>
      </c>
      <c r="FR142" s="19">
        <f>IFERROR(HLOOKUP(FR$1,'Nakladova matice_2018'!$A$1:$IW$188,115,FALSE),0)</f>
        <v>0</v>
      </c>
      <c r="FS142" s="19">
        <f>IFERROR(HLOOKUP(FS$1,'Nakladova matice_2018'!$A$1:$IW$188,115,FALSE),0)</f>
        <v>17206.669999999998</v>
      </c>
      <c r="FT142" s="19">
        <f>IFERROR(HLOOKUP(FT$1,'Nakladova matice_2018'!$A$1:$IW$188,115,FALSE),0)</f>
        <v>0</v>
      </c>
      <c r="FU142" s="19">
        <f>IFERROR(HLOOKUP(FU$1,'Nakladova matice_2018'!$A$1:$IW$188,115,FALSE),0)</f>
        <v>0</v>
      </c>
      <c r="FV142" s="19">
        <f>IFERROR(HLOOKUP(FV$1,'Nakladova matice_2018'!$A$1:$IW$188,115,FALSE),0)</f>
        <v>0</v>
      </c>
      <c r="FW142" s="19">
        <f>IFERROR(HLOOKUP(FW$1,'Nakladova matice_2018'!$A$1:$IW$188,115,FALSE),0)</f>
        <v>0</v>
      </c>
      <c r="FX142" s="19">
        <f>IFERROR(HLOOKUP(FX$1,'Nakladova matice_2018'!$A$1:$IW$188,115,FALSE),0)</f>
        <v>0</v>
      </c>
      <c r="FY142" s="19">
        <f>IFERROR(HLOOKUP(FY$1,'Nakladova matice_2018'!$A$1:$IW$188,115,FALSE),0)</f>
        <v>0</v>
      </c>
      <c r="FZ142" s="19">
        <f>IFERROR(HLOOKUP(FZ$1,'Nakladova matice_2018'!$A$1:$IW$188,115,FALSE),0)</f>
        <v>0</v>
      </c>
      <c r="GA142" s="19">
        <f>IFERROR(HLOOKUP(GA$1,'Nakladova matice_2018'!$A$1:$IW$188,115,FALSE),0)</f>
        <v>108822.29</v>
      </c>
      <c r="GB142" s="19">
        <f>IFERROR(HLOOKUP(GB$1,'Nakladova matice_2018'!$A$1:$IW$188,115,FALSE),0)</f>
        <v>0</v>
      </c>
      <c r="GC142" s="19">
        <f>IFERROR(HLOOKUP(GC$1,'Nakladova matice_2018'!$A$1:$IW$188,115,FALSE),0)</f>
        <v>0</v>
      </c>
      <c r="GD142" s="19">
        <f>IFERROR(HLOOKUP(GD$1,'Nakladova matice_2018'!$A$1:$IW$188,115,FALSE),0)</f>
        <v>0</v>
      </c>
      <c r="GE142" s="19">
        <f>IFERROR(HLOOKUP(GE$1,'Nakladova matice_2018'!$A$1:$IW$188,115,FALSE),0)</f>
        <v>0</v>
      </c>
      <c r="GF142" s="19">
        <f>IFERROR(HLOOKUP(GF$1,'Nakladova matice_2018'!$A$1:$IW$188,115,FALSE),0)</f>
        <v>0</v>
      </c>
      <c r="GG142" s="19">
        <f>IFERROR(HLOOKUP(GG$1,'Nakladova matice_2018'!$A$1:$IW$188,115,FALSE),0)</f>
        <v>0</v>
      </c>
      <c r="GH142" s="19">
        <f>IFERROR(HLOOKUP(GH$1,'Nakladova matice_2018'!$A$1:$IW$188,115,FALSE),0)</f>
        <v>0</v>
      </c>
      <c r="GI142" s="19">
        <f>IFERROR(HLOOKUP(GI$1,'Nakladova matice_2018'!$A$1:$IW$188,115,FALSE),0)</f>
        <v>0</v>
      </c>
      <c r="GJ142" s="19">
        <f>IFERROR(HLOOKUP(GJ$1,'Nakladova matice_2018'!$A$1:$IW$188,115,FALSE),0)</f>
        <v>0</v>
      </c>
      <c r="GK142" s="19">
        <f>IFERROR(HLOOKUP(GK$1,'Nakladova matice_2018'!$A$1:$IW$188,115,FALSE),0)</f>
        <v>0</v>
      </c>
      <c r="GL142" s="19">
        <f>IFERROR(HLOOKUP(GL$1,'Nakladova matice_2018'!$A$1:$IW$188,115,FALSE),0)</f>
        <v>0</v>
      </c>
      <c r="GM142" s="19">
        <f>IFERROR(HLOOKUP(GM$1,'Nakladova matice_2018'!$A$1:$IW$188,115,FALSE),0)</f>
        <v>0</v>
      </c>
      <c r="GN142" s="19">
        <f>IFERROR(HLOOKUP(GN$1,'Nakladova matice_2018'!$A$1:$IW$188,115,FALSE),0)</f>
        <v>0</v>
      </c>
      <c r="GO142" s="19">
        <f>IFERROR(HLOOKUP(GO$1,'Nakladova matice_2018'!$A$1:$IW$188,115,FALSE),0)</f>
        <v>0</v>
      </c>
      <c r="GP142" s="19">
        <f>IFERROR(HLOOKUP(GP$1,'Nakladova matice_2018'!$A$1:$IW$188,115,FALSE),0)</f>
        <v>0</v>
      </c>
      <c r="GQ142" s="19">
        <f>IFERROR(HLOOKUP(GQ$1,'Nakladova matice_2018'!$A$1:$IW$188,115,FALSE),0)</f>
        <v>0</v>
      </c>
      <c r="GR142" s="19">
        <f>IFERROR(HLOOKUP(GR$1,'Nakladova matice_2018'!$A$1:$IW$188,115,FALSE),0)</f>
        <v>0</v>
      </c>
      <c r="GS142" s="19">
        <f>IFERROR(HLOOKUP(GS$1,'Nakladova matice_2018'!$A$1:$IW$188,115,FALSE),0)</f>
        <v>0</v>
      </c>
      <c r="GT142" s="19">
        <f>IFERROR(HLOOKUP(GT$1,'Nakladova matice_2018'!$A$1:$IW$188,115,FALSE),0)</f>
        <v>0</v>
      </c>
      <c r="GU142" s="19">
        <f>IFERROR(HLOOKUP(GU$1,'Nakladova matice_2018'!$A$1:$IW$188,115,FALSE),0)</f>
        <v>0</v>
      </c>
      <c r="GV142" s="19">
        <f>IFERROR(HLOOKUP(GV$1,'Nakladova matice_2018'!$A$1:$IW$188,115,FALSE),0)</f>
        <v>0</v>
      </c>
      <c r="GW142" s="19">
        <f>IFERROR(HLOOKUP(GW$1,'Nakladova matice_2018'!$A$1:$IW$188,115,FALSE),0)</f>
        <v>0</v>
      </c>
      <c r="GX142" s="19">
        <f>IFERROR(HLOOKUP(GX$1,'Nakladova matice_2018'!$A$1:$IW$188,115,FALSE),0)</f>
        <v>0</v>
      </c>
      <c r="GY142" s="19">
        <f>IFERROR(HLOOKUP(GY$1,'Nakladova matice_2018'!$A$1:$IW$188,115,FALSE),0)</f>
        <v>0</v>
      </c>
      <c r="GZ142" s="19">
        <f>IFERROR(HLOOKUP(GZ$1,'Nakladova matice_2018'!$A$1:$IW$188,115,FALSE),0)</f>
        <v>0</v>
      </c>
      <c r="HA142" s="19">
        <f>IFERROR(HLOOKUP(HA$1,'Nakladova matice_2018'!$A$1:$IW$188,115,FALSE),0)</f>
        <v>0</v>
      </c>
      <c r="HB142" s="19">
        <f>IFERROR(HLOOKUP(HB$1,'Nakladova matice_2018'!$A$1:$IW$188,115,FALSE),0)</f>
        <v>0</v>
      </c>
      <c r="HC142" s="19">
        <f>IFERROR(HLOOKUP(HC$1,'Nakladova matice_2018'!$A$1:$IW$188,115,FALSE),0)</f>
        <v>0</v>
      </c>
      <c r="HD142" s="19">
        <f>IFERROR(HLOOKUP(HD$1,'Nakladova matice_2018'!$A$1:$IW$188,115,FALSE),0)</f>
        <v>0</v>
      </c>
      <c r="HE142" s="19">
        <f>IFERROR(HLOOKUP(HE$1,'Nakladova matice_2018'!$A$1:$IW$188,115,FALSE),0)</f>
        <v>23888.34</v>
      </c>
      <c r="HF142" s="19">
        <f>IFERROR(HLOOKUP(HF$1,'Nakladova matice_2018'!$A$1:$IW$188,115,FALSE),0)</f>
        <v>0</v>
      </c>
      <c r="HG142" s="19">
        <f>IFERROR(HLOOKUP(HG$1,'Nakladova matice_2018'!$A$1:$IW$188,115,FALSE),0)</f>
        <v>0</v>
      </c>
      <c r="HH142" s="19">
        <f>IFERROR(HLOOKUP(HH$1,'Nakladova matice_2018'!$A$1:$IW$188,115,FALSE),0)</f>
        <v>0</v>
      </c>
      <c r="HI142" s="19">
        <f>IFERROR(HLOOKUP(HI$1,'Nakladova matice_2018'!$A$1:$IW$188,115,FALSE),0)</f>
        <v>0</v>
      </c>
      <c r="HJ142" s="19">
        <f>IFERROR(HLOOKUP(HJ$1,'Nakladova matice_2018'!$A$1:$IW$188,115,FALSE),0)</f>
        <v>0</v>
      </c>
      <c r="HK142" s="19">
        <f>IFERROR(HLOOKUP(HK$1,'Nakladova matice_2018'!$A$1:$IW$188,115,FALSE),0)</f>
        <v>0</v>
      </c>
      <c r="HL142" s="19">
        <f>IFERROR(HLOOKUP(HL$1,'Nakladova matice_2018'!$A$1:$IW$188,115,FALSE),0)</f>
        <v>0</v>
      </c>
      <c r="HM142" s="19">
        <f>IFERROR(HLOOKUP(HM$1,'Nakladova matice_2018'!$A$1:$IW$188,115,FALSE),0)</f>
        <v>0</v>
      </c>
      <c r="HN142" s="19">
        <f>IFERROR(HLOOKUP(HN$1,'Nakladova matice_2018'!$A$1:$IW$188,115,FALSE),0)</f>
        <v>0</v>
      </c>
      <c r="HO142" s="19">
        <f>IFERROR(HLOOKUP(HO$1,'Nakladova matice_2018'!$A$1:$IW$188,115,FALSE),0)</f>
        <v>0</v>
      </c>
      <c r="HP142" s="19">
        <f>IFERROR(HLOOKUP(HP$1,'Nakladova matice_2018'!$A$1:$IW$188,115,FALSE),0)</f>
        <v>0</v>
      </c>
      <c r="HQ142" s="19">
        <f>IFERROR(HLOOKUP(HQ$1,'Nakladova matice_2018'!$A$1:$IW$188,115,FALSE),0)</f>
        <v>0</v>
      </c>
      <c r="HR142" s="19">
        <f>IFERROR(HLOOKUP(HR$1,'Nakladova matice_2018'!$A$1:$IW$188,115,FALSE),0)</f>
        <v>0</v>
      </c>
      <c r="HS142" s="19">
        <f>IFERROR(HLOOKUP(HS$1,'Nakladova matice_2018'!$A$1:$IW$188,115,FALSE),0)</f>
        <v>0</v>
      </c>
      <c r="HT142" s="19">
        <f>IFERROR(HLOOKUP(HT$1,'Nakladova matice_2018'!$A$1:$IW$188,115,FALSE),0)</f>
        <v>0</v>
      </c>
      <c r="HU142" s="19">
        <f>IFERROR(HLOOKUP(HU$1,'Nakladova matice_2018'!$A$1:$IW$188,115,FALSE),0)</f>
        <v>0</v>
      </c>
      <c r="HV142" s="19">
        <f>IFERROR(HLOOKUP(HV$1,'Nakladova matice_2018'!$A$1:$IW$188,115,FALSE),0)</f>
        <v>0</v>
      </c>
      <c r="HW142" s="19">
        <f>IFERROR(HLOOKUP(HW$1,'Nakladova matice_2018'!$A$1:$IW$188,115,FALSE),0)</f>
        <v>0</v>
      </c>
      <c r="HX142" s="19">
        <f>IFERROR(HLOOKUP(HX$1,'Nakladova matice_2018'!$A$1:$IW$188,115,FALSE),0)</f>
        <v>0</v>
      </c>
      <c r="HY142" s="19">
        <f>IFERROR(HLOOKUP(HY$1,'Nakladova matice_2018'!$A$1:$IW$188,115,FALSE),0)</f>
        <v>0</v>
      </c>
      <c r="HZ142" s="19">
        <f>IFERROR(HLOOKUP(HZ$1,'Nakladova matice_2018'!$A$1:$IW$188,115,FALSE),0)</f>
        <v>0</v>
      </c>
      <c r="IA142" s="19">
        <f>IFERROR(HLOOKUP(IA$1,'Nakladova matice_2018'!$A$1:$IW$188,115,FALSE),0)</f>
        <v>0</v>
      </c>
      <c r="IB142" s="19">
        <f>IFERROR(HLOOKUP(IB$1,'Nakladova matice_2018'!$A$1:$IW$188,115,FALSE),0)</f>
        <v>0</v>
      </c>
      <c r="IC142" s="19">
        <f>IFERROR(HLOOKUP(IC$1,'Nakladova matice_2018'!$A$1:$IW$188,115,FALSE),0)</f>
        <v>0</v>
      </c>
      <c r="ID142" s="19">
        <f>IFERROR(HLOOKUP(ID$1,'Nakladova matice_2018'!$A$1:$IW$188,115,FALSE),0)</f>
        <v>0</v>
      </c>
      <c r="IE142" s="19">
        <f>IFERROR(HLOOKUP(IE$1,'Nakladova matice_2018'!$A$1:$IW$188,115,FALSE),0)</f>
        <v>0</v>
      </c>
      <c r="IF142" s="19">
        <f>IFERROR(HLOOKUP(IF$1,'Nakladova matice_2018'!$A$1:$IW$188,115,FALSE),0)</f>
        <v>0</v>
      </c>
      <c r="IG142" s="19">
        <f>IFERROR(HLOOKUP(IG$1,'Nakladova matice_2018'!$A$1:$IW$188,115,FALSE),0)</f>
        <v>0</v>
      </c>
      <c r="IH142" s="19">
        <f>IFERROR(HLOOKUP(IH$1,'Nakladova matice_2018'!$A$1:$IW$188,115,FALSE),0)</f>
        <v>0</v>
      </c>
      <c r="II142" s="19">
        <f>IFERROR(HLOOKUP(II$1,'Nakladova matice_2018'!$A$1:$IW$188,115,FALSE),0)</f>
        <v>0</v>
      </c>
      <c r="IJ142" s="19">
        <f>IFERROR(HLOOKUP(IJ$1,'Nakladova matice_2018'!$A$1:$IW$188,115,FALSE),0)</f>
        <v>0</v>
      </c>
      <c r="IK142" s="19">
        <f>IFERROR(HLOOKUP(IK$1,'Nakladova matice_2018'!$A$1:$IW$188,115,FALSE),0)</f>
        <v>0</v>
      </c>
      <c r="IL142" s="19">
        <f>IFERROR(HLOOKUP(IL$1,'Nakladova matice_2018'!$A$1:$IW$188,115,FALSE),0)</f>
        <v>0</v>
      </c>
      <c r="IM142" s="19">
        <f>IFERROR(HLOOKUP(IM$1,'Nakladova matice_2018'!$A$1:$IW$188,115,FALSE),0)</f>
        <v>0</v>
      </c>
      <c r="IN142" s="19">
        <f>IFERROR(HLOOKUP(IN$1,'Nakladova matice_2018'!$A$1:$IW$188,115,FALSE),0)</f>
        <v>0</v>
      </c>
      <c r="IO142" s="19">
        <f>IFERROR(HLOOKUP(IO$1,'Nakladova matice_2018'!$A$1:$IW$188,115,FALSE),0)</f>
        <v>0</v>
      </c>
      <c r="IP142" s="19">
        <f>IFERROR(HLOOKUP(IP$1,'Nakladova matice_2018'!$A$1:$IW$188,115,FALSE),0)</f>
        <v>0</v>
      </c>
      <c r="IQ142" s="19">
        <f>IFERROR(HLOOKUP(IQ$1,'Nakladova matice_2018'!$A$1:$IW$188,115,FALSE),0)</f>
        <v>0</v>
      </c>
      <c r="IR142" s="19">
        <f>IFERROR(HLOOKUP(IR$1,'Nakladova matice_2018'!$A$1:$IW$188,115,FALSE),0)</f>
        <v>0</v>
      </c>
      <c r="IS142" s="19">
        <f>IFERROR(HLOOKUP(IS$1,'Nakladova matice_2018'!$A$1:$IW$188,115,FALSE),0)</f>
        <v>0</v>
      </c>
      <c r="IT142" s="19">
        <f>IFERROR(HLOOKUP(IT$1,'Nakladova matice_2018'!$A$1:$IW$188,115,FALSE),0)</f>
        <v>0</v>
      </c>
      <c r="IU142" s="19">
        <f>IFERROR(HLOOKUP(IU$1,'Nakladova matice_2018'!$A$1:$IW$188,115,FALSE),0)</f>
        <v>0</v>
      </c>
      <c r="IV142" s="19">
        <f>IFERROR(HLOOKUP(IV$1,'Nakladova matice_2018'!$A$1:$IW$188,115,FALSE),0)</f>
        <v>0</v>
      </c>
      <c r="IW142" s="19">
        <f>IFERROR(HLOOKUP(IW$1,'Nakladova matice_2018'!$A$1:$IW$188,115,FALSE),0)</f>
        <v>0</v>
      </c>
      <c r="IX142" s="19">
        <f>IFERROR(HLOOKUP(IX$1,'Nakladova matice_2018'!$A$1:$IW$188,115,FALSE),0)</f>
        <v>0</v>
      </c>
      <c r="IY142" s="19">
        <f>IFERROR(HLOOKUP(IY$1,'Nakladova matice_2018'!$A$1:$IW$188,115,FALSE),0)</f>
        <v>0</v>
      </c>
      <c r="IZ142" s="19">
        <f>IFERROR(HLOOKUP(IZ$1,'Nakladova matice_2018'!$A$1:$IW$188,115,FALSE),0)</f>
        <v>0</v>
      </c>
      <c r="JA142" s="19">
        <f>IFERROR(HLOOKUP(JA$1,'Nakladova matice_2018'!$A$1:$IW$188,115,FALSE),0)</f>
        <v>0</v>
      </c>
      <c r="JB142" s="19">
        <f>IFERROR(HLOOKUP(JB$1,'Nakladova matice_2018'!$A$1:$IW$188,115,FALSE),0)</f>
        <v>0</v>
      </c>
      <c r="JC142" s="19">
        <f>IFERROR(HLOOKUP(JC$1,'Nakladova matice_2018'!$A$1:$IW$188,115,FALSE),0)</f>
        <v>0</v>
      </c>
      <c r="JD142" s="19">
        <f>IFERROR(HLOOKUP(JD$1,'Nakladova matice_2018'!$A$1:$IW$188,115,FALSE),0)</f>
        <v>0</v>
      </c>
      <c r="JE142" s="19">
        <f>IFERROR(HLOOKUP(JE$1,'Nakladova matice_2018'!$A$1:$IW$188,115,FALSE),0)</f>
        <v>0</v>
      </c>
      <c r="JF142" s="19">
        <f>IFERROR(HLOOKUP(JF$1,'Nakladova matice_2018'!$A$1:$IW$188,115,FALSE),0)</f>
        <v>0</v>
      </c>
      <c r="JG142" s="19">
        <f>IFERROR(HLOOKUP(JG$1,'Nakladova matice_2018'!$A$1:$IW$188,115,FALSE),0)</f>
        <v>0</v>
      </c>
      <c r="JH142" s="19">
        <f>IFERROR(HLOOKUP(JH$1,'Nakladova matice_2018'!$A$1:$IW$188,115,FALSE),0)</f>
        <v>0</v>
      </c>
      <c r="JI142" s="19">
        <f>IFERROR(HLOOKUP(JI$1,'Nakladova matice_2018'!$A$1:$IW$188,115,FALSE),0)</f>
        <v>0</v>
      </c>
      <c r="JJ142" s="19">
        <f>IFERROR(HLOOKUP(JJ$1,'Nakladova matice_2018'!$A$1:$IW$188,115,FALSE),0)</f>
        <v>0</v>
      </c>
      <c r="JK142" s="19">
        <f>IFERROR(HLOOKUP(JK$1,'Nakladova matice_2018'!$A$1:$IW$188,115,FALSE),0)</f>
        <v>0</v>
      </c>
      <c r="JL142" s="19">
        <f>IFERROR(HLOOKUP(JL$1,'Nakladova matice_2018'!$A$1:$IW$188,115,FALSE),0)</f>
        <v>0</v>
      </c>
      <c r="JM142" s="19">
        <f>IFERROR(HLOOKUP(JM$1,'Nakladova matice_2018'!$A$1:$IW$188,115,FALSE),0)</f>
        <v>0</v>
      </c>
      <c r="JN142" s="19">
        <f>IFERROR(HLOOKUP(JN$1,'Nakladova matice_2018'!$A$1:$IW$188,115,FALSE),0)</f>
        <v>0</v>
      </c>
      <c r="JO142" s="19">
        <f>IFERROR(HLOOKUP(JO$1,'Nakladova matice_2018'!$A$1:$IW$188,115,FALSE),0)</f>
        <v>0</v>
      </c>
      <c r="JP142" s="19">
        <f>IFERROR(HLOOKUP(JP$1,'Nakladova matice_2018'!$A$1:$IW$188,115,FALSE),0)</f>
        <v>0</v>
      </c>
      <c r="JQ142" s="19">
        <f>IFERROR(HLOOKUP(JQ$1,'Nakladova matice_2018'!$A$1:$IW$188,115,FALSE),0)</f>
        <v>0</v>
      </c>
      <c r="JR142" s="19">
        <f>IFERROR(HLOOKUP(JR$1,'Nakladova matice_2018'!$A$1:$IW$188,115,FALSE),0)</f>
        <v>0</v>
      </c>
      <c r="JS142" s="19">
        <f>IFERROR(HLOOKUP(JS$1,'Nakladova matice_2018'!$A$1:$IW$188,115,FALSE),0)</f>
        <v>0</v>
      </c>
      <c r="JT142" s="19">
        <f>IFERROR(HLOOKUP(JT$1,'Nakladova matice_2018'!$A$1:$IW$188,115,FALSE),0)</f>
        <v>0</v>
      </c>
      <c r="JU142" s="19">
        <f>IFERROR(HLOOKUP(JU$1,'Nakladova matice_2018'!$A$1:$IW$188,115,FALSE),0)</f>
        <v>0</v>
      </c>
      <c r="JV142" s="19">
        <f>IFERROR(HLOOKUP(JV$1,'Nakladova matice_2018'!$A$1:$IW$188,115,FALSE),0)</f>
        <v>0</v>
      </c>
      <c r="JW142" s="19">
        <f>IFERROR(HLOOKUP(JW$1,'Nakladova matice_2018'!$A$1:$IW$188,115,FALSE),0)</f>
        <v>0</v>
      </c>
      <c r="JX142" s="19">
        <f>IFERROR(HLOOKUP(JX$1,'Nakladova matice_2018'!$A$1:$IW$188,115,FALSE),0)</f>
        <v>0</v>
      </c>
      <c r="JY142" s="19">
        <f>IFERROR(HLOOKUP(JY$1,'Nakladova matice_2018'!$A$1:$IW$188,115,FALSE),0)</f>
        <v>0</v>
      </c>
      <c r="JZ142" s="19">
        <f>IFERROR(HLOOKUP(JZ$1,'Nakladova matice_2018'!$A$1:$IW$188,115,FALSE),0)</f>
        <v>0</v>
      </c>
      <c r="KA142" s="19">
        <f>IFERROR(HLOOKUP(KA$1,'Nakladova matice_2018'!$A$1:$IW$188,115,FALSE),0)</f>
        <v>0</v>
      </c>
      <c r="KB142" s="19">
        <f>IFERROR(HLOOKUP(KB$1,'Nakladova matice_2018'!$A$1:$IW$188,115,FALSE),0)</f>
        <v>0</v>
      </c>
      <c r="KC142" s="19">
        <f>IFERROR(HLOOKUP(KC$1,'Nakladova matice_2018'!$A$1:$IW$188,115,FALSE),0)</f>
        <v>0</v>
      </c>
      <c r="KD142" s="19">
        <f>IFERROR(HLOOKUP(KD$1,'Nakladova matice_2018'!$A$1:$IW$188,115,FALSE),0)</f>
        <v>0</v>
      </c>
      <c r="KE142" s="19">
        <f>IFERROR(HLOOKUP(KE$1,'Nakladova matice_2018'!$A$1:$IW$188,115,FALSE),0)</f>
        <v>0</v>
      </c>
      <c r="KF142" s="19">
        <f>IFERROR(HLOOKUP(KF$1,'Nakladova matice_2018'!$A$1:$IW$188,115,FALSE),0)</f>
        <v>0</v>
      </c>
      <c r="KG142" s="19">
        <f>IFERROR(HLOOKUP(KG$1,'Nakladova matice_2018'!$A$1:$IW$188,115,FALSE),0)</f>
        <v>0</v>
      </c>
      <c r="KH142" s="19">
        <f>IFERROR(HLOOKUP(KH$1,'Nakladova matice_2018'!$A$1:$IW$188,115,FALSE),0)</f>
        <v>0</v>
      </c>
      <c r="KI142" s="19">
        <f>IFERROR(HLOOKUP(KI$1,'Nakladova matice_2018'!$A$1:$IW$188,115,FALSE),0)</f>
        <v>0</v>
      </c>
      <c r="KJ142" s="19">
        <f>IFERROR(HLOOKUP(KJ$1,'Nakladova matice_2018'!$A$1:$IW$188,115,FALSE),0)</f>
        <v>0</v>
      </c>
      <c r="KK142" s="19">
        <f>IFERROR(HLOOKUP(KK$1,'Nakladova matice_2018'!$A$1:$IW$188,115,FALSE),0)</f>
        <v>0</v>
      </c>
      <c r="KL142" s="19">
        <f>IFERROR(HLOOKUP(KL$1,'Nakladova matice_2018'!$A$1:$IW$188,115,FALSE),0)</f>
        <v>0</v>
      </c>
      <c r="KM142" s="19">
        <f>IFERROR(HLOOKUP(KM$1,'Nakladova matice_2018'!$A$1:$IW$188,115,FALSE),0)</f>
        <v>0</v>
      </c>
      <c r="KN142" s="19">
        <f>IFERROR(HLOOKUP(KN$1,'Nakladova matice_2018'!$A$1:$IW$188,115,FALSE),0)</f>
        <v>0</v>
      </c>
      <c r="KO142" s="19">
        <f>IFERROR(HLOOKUP(KO$1,'Nakladova matice_2018'!$A$1:$IW$188,115,FALSE),0)</f>
        <v>0</v>
      </c>
      <c r="KP142" s="19">
        <f>IFERROR(HLOOKUP(KP$1,'Nakladova matice_2018'!$A$1:$IW$188,115,FALSE),0)</f>
        <v>0</v>
      </c>
      <c r="KQ142" s="19">
        <f>IFERROR(HLOOKUP(KQ$1,'Nakladova matice_2018'!$A$1:$IW$188,115,FALSE),0)</f>
        <v>0</v>
      </c>
      <c r="KR142" s="19">
        <f>IFERROR(HLOOKUP(KR$1,'Nakladova matice_2018'!$A$1:$IW$188,115,FALSE),0)</f>
        <v>0</v>
      </c>
      <c r="KS142" s="19">
        <f>IFERROR(HLOOKUP(KS$1,'Nakladova matice_2018'!$A$1:$IW$188,115,FALSE),0)</f>
        <v>0</v>
      </c>
      <c r="KT142" s="19">
        <f>IFERROR(HLOOKUP(KT$1,'Nakladova matice_2018'!$A$1:$IW$188,115,FALSE),0)</f>
        <v>0</v>
      </c>
      <c r="KU142" s="19">
        <f>IFERROR(HLOOKUP(KU$1,'Nakladova matice_2018'!$A$1:$IW$188,115,FALSE),0)</f>
        <v>0</v>
      </c>
      <c r="KV142" s="19">
        <f>IFERROR(HLOOKUP(KV$1,'Nakladova matice_2018'!$A$1:$IW$188,115,FALSE),0)</f>
        <v>0</v>
      </c>
      <c r="KW142" s="19">
        <f>IFERROR(HLOOKUP(KW$1,'Nakladova matice_2018'!$A$1:$IW$188,115,FALSE),0)</f>
        <v>0</v>
      </c>
      <c r="KX142" s="19">
        <f>IFERROR(HLOOKUP(KX$1,'Nakladova matice_2018'!$A$1:$IW$188,115,FALSE),0)</f>
        <v>0</v>
      </c>
      <c r="KY142" s="19">
        <f>IFERROR(HLOOKUP(KY$1,'Nakladova matice_2018'!$A$1:$IW$188,115,FALSE),0)</f>
        <v>0</v>
      </c>
      <c r="KZ142" s="19">
        <f>IFERROR(HLOOKUP(KZ$1,'Nakladova matice_2018'!$A$1:$IW$188,115,FALSE),0)</f>
        <v>0</v>
      </c>
      <c r="LA142" s="19">
        <f>IFERROR(HLOOKUP(LA$1,'Nakladova matice_2018'!$A$1:$IW$188,115,FALSE),0)</f>
        <v>0</v>
      </c>
      <c r="LB142" s="19">
        <f>IFERROR(HLOOKUP(LB$1,'Nakladova matice_2018'!$A$1:$IW$188,115,FALSE),0)</f>
        <v>0</v>
      </c>
      <c r="LC142" s="19">
        <f>IFERROR(HLOOKUP(LC$1,'Nakladova matice_2018'!$A$1:$IW$188,115,FALSE),0)</f>
        <v>0</v>
      </c>
      <c r="LD142" s="19">
        <f>IFERROR(HLOOKUP(LD$1,'Nakladova matice_2018'!$A$1:$IW$188,115,FALSE),0)</f>
        <v>0</v>
      </c>
      <c r="LE142" s="19">
        <f>IFERROR(HLOOKUP(LE$1,'Nakladova matice_2018'!$A$1:$IW$188,115,FALSE),0)</f>
        <v>0</v>
      </c>
      <c r="LF142" s="19">
        <f>IFERROR(HLOOKUP(LF$1,'Nakladova matice_2018'!$A$1:$IW$188,115,FALSE),0)</f>
        <v>0</v>
      </c>
      <c r="LG142" s="19">
        <f>IFERROR(HLOOKUP(LG$1,'Nakladova matice_2018'!$A$1:$IW$188,115,FALSE),0)</f>
        <v>0</v>
      </c>
      <c r="LH142" s="19">
        <f>IFERROR(HLOOKUP(LH$1,'Nakladova matice_2018'!$A$1:$IW$188,115,FALSE),0)</f>
        <v>0</v>
      </c>
      <c r="LI142" s="19">
        <f>IFERROR(HLOOKUP(LI$1,'Nakladova matice_2018'!$A$1:$IW$188,115,FALSE),0)</f>
        <v>0</v>
      </c>
      <c r="LJ142" s="19">
        <f>IFERROR(HLOOKUP(LJ$1,'Nakladova matice_2018'!$A$1:$IW$188,115,FALSE),0)</f>
        <v>0</v>
      </c>
      <c r="LK142" s="19">
        <f>IFERROR(HLOOKUP(LK$1,'Nakladova matice_2018'!$A$1:$IW$188,115,FALSE),0)</f>
        <v>0</v>
      </c>
      <c r="LL142" s="19">
        <f>IFERROR(HLOOKUP(LL$1,'Nakladova matice_2018'!$A$1:$IW$188,115,FALSE),0)</f>
        <v>0</v>
      </c>
      <c r="LM142" s="19">
        <f>IFERROR(HLOOKUP(LM$1,'Nakladova matice_2018'!$A$1:$IW$188,115,FALSE),0)</f>
        <v>0</v>
      </c>
      <c r="LN142" s="19">
        <f>IFERROR(HLOOKUP(LN$1,'Nakladova matice_2018'!$A$1:$IW$188,115,FALSE),0)</f>
        <v>0</v>
      </c>
      <c r="LO142" s="19">
        <f>IFERROR(HLOOKUP(LO$1,'Nakladova matice_2018'!$A$1:$IW$188,115,FALSE),0)</f>
        <v>0</v>
      </c>
      <c r="LP142" s="19">
        <f>IFERROR(HLOOKUP(LP$1,'Nakladova matice_2018'!$A$1:$IW$188,115,FALSE),0)</f>
        <v>0</v>
      </c>
      <c r="LQ142" s="19">
        <f>IFERROR(HLOOKUP(LQ$1,'Nakladova matice_2018'!$A$1:$IW$188,115,FALSE),0)</f>
        <v>0</v>
      </c>
      <c r="LR142" s="19">
        <f>IFERROR(HLOOKUP(LR$1,'Nakladova matice_2018'!$A$1:$IW$188,115,FALSE),0)</f>
        <v>0</v>
      </c>
      <c r="LS142" s="19">
        <f>IFERROR(HLOOKUP(LS$1,'Nakladova matice_2018'!$A$1:$IW$188,115,FALSE),0)</f>
        <v>0</v>
      </c>
      <c r="LT142" s="19">
        <f>IFERROR(HLOOKUP(LT$1,'Nakladova matice_2018'!$A$1:$IW$188,115,FALSE),0)</f>
        <v>0</v>
      </c>
      <c r="LU142" s="19">
        <f>IFERROR(HLOOKUP(LU$1,'Nakladova matice_2018'!$A$1:$IW$188,115,FALSE),0)</f>
        <v>0</v>
      </c>
      <c r="LV142" s="19">
        <f>IFERROR(HLOOKUP(LV$1,'Nakladova matice_2018'!$A$1:$IW$188,115,FALSE),0)</f>
        <v>0</v>
      </c>
      <c r="LW142" s="19">
        <f>IFERROR(HLOOKUP(LW$1,'Nakladova matice_2018'!$A$1:$IW$188,115,FALSE),0)</f>
        <v>0</v>
      </c>
      <c r="LX142" s="19">
        <f>IFERROR(HLOOKUP(LX$1,'Nakladova matice_2018'!$A$1:$IW$188,115,FALSE),0)</f>
        <v>0</v>
      </c>
      <c r="LY142" s="19">
        <f>IFERROR(HLOOKUP(LY$1,'Nakladova matice_2018'!$A$1:$IW$188,115,FALSE),0)</f>
        <v>0</v>
      </c>
      <c r="LZ142" s="19">
        <f>IFERROR(HLOOKUP(LZ$1,'Nakladova matice_2018'!$A$1:$IW$188,115,FALSE),0)</f>
        <v>0</v>
      </c>
      <c r="MA142" s="19">
        <f>IFERROR(HLOOKUP(MA$1,'Nakladova matice_2018'!$A$1:$IW$188,115,FALSE),0)</f>
        <v>0</v>
      </c>
      <c r="MB142" s="19">
        <f>IFERROR(HLOOKUP(MB$1,'Nakladova matice_2018'!$A$1:$IW$188,115,FALSE),0)</f>
        <v>0</v>
      </c>
      <c r="MC142" s="19">
        <f>IFERROR(HLOOKUP(MC$1,'Nakladova matice_2018'!$A$1:$IW$188,115,FALSE),0)</f>
        <v>0</v>
      </c>
      <c r="MD142" s="19">
        <f>IFERROR(HLOOKUP(MD$1,'Nakladova matice_2018'!$A$1:$IW$188,115,FALSE),0)</f>
        <v>0</v>
      </c>
      <c r="ME142" s="19">
        <f>IFERROR(HLOOKUP(ME$1,'Nakladova matice_2018'!$A$1:$IW$188,115,FALSE),0)</f>
        <v>0</v>
      </c>
      <c r="MF142" s="19">
        <f>IFERROR(HLOOKUP(MF$1,'Nakladova matice_2018'!$A$1:$IW$188,115,FALSE),0)</f>
        <v>0</v>
      </c>
      <c r="MG142" s="19">
        <f>IFERROR(HLOOKUP(MG$1,'Nakladova matice_2018'!$A$1:$IW$188,115,FALSE),0)</f>
        <v>0</v>
      </c>
      <c r="MH142" s="19">
        <f>IFERROR(HLOOKUP(MH$1,'Nakladova matice_2018'!$A$1:$IW$188,115,FALSE),0)</f>
        <v>0</v>
      </c>
      <c r="MI142" s="19">
        <f>IFERROR(HLOOKUP(MI$1,'Nakladova matice_2018'!$A$1:$IW$188,115,FALSE),0)</f>
        <v>0</v>
      </c>
      <c r="MJ142" s="19">
        <f>IFERROR(HLOOKUP(MJ$1,'Nakladova matice_2018'!$A$1:$IW$188,115,FALSE),0)</f>
        <v>0</v>
      </c>
      <c r="MK142" s="19">
        <f>IFERROR(HLOOKUP(MK$1,'Nakladova matice_2018'!$A$1:$IW$188,115,FALSE),0)</f>
        <v>0</v>
      </c>
      <c r="ML142" s="19">
        <f>IFERROR(HLOOKUP(ML$1,'Nakladova matice_2018'!$A$1:$IW$188,115,FALSE),0)</f>
        <v>0</v>
      </c>
      <c r="MM142" s="19">
        <f>IFERROR(HLOOKUP(MM$1,'Nakladova matice_2018'!$A$1:$IW$188,115,FALSE),0)</f>
        <v>0</v>
      </c>
      <c r="MN142" s="19">
        <f>IFERROR(HLOOKUP(MN$1,'Nakladova matice_2018'!$A$1:$IW$188,115,FALSE),0)</f>
        <v>0</v>
      </c>
      <c r="MO142" s="20">
        <f t="shared" si="86"/>
        <v>189949.37</v>
      </c>
      <c r="MP142" s="20">
        <f>MO142-'Nakladova matice_2018'!IX115</f>
        <v>0</v>
      </c>
    </row>
    <row r="143" spans="1:354" x14ac:dyDescent="0.2">
      <c r="A143" s="27">
        <v>538020</v>
      </c>
      <c r="B143" s="21" t="s">
        <v>505</v>
      </c>
      <c r="C143" s="53">
        <v>0</v>
      </c>
      <c r="D143" s="19">
        <f>IFERROR(HLOOKUP(D$1,'Nakladova matice_2018'!$A$1:$IW$188,116,FALSE),0)</f>
        <v>0</v>
      </c>
      <c r="E143" s="19">
        <f>IFERROR(HLOOKUP(E$1,'Nakladova matice_2018'!$A$1:$IW$188,116,FALSE),0)</f>
        <v>0</v>
      </c>
      <c r="F143" s="19">
        <f>IFERROR(HLOOKUP(F$1,'Nakladova matice_2018'!$A$1:$IW$188,116,FALSE),0)</f>
        <v>0</v>
      </c>
      <c r="G143" s="19">
        <f>IFERROR(HLOOKUP(G$1,'Nakladova matice_2018'!$A$1:$IW$188,116,FALSE),0)</f>
        <v>0</v>
      </c>
      <c r="H143" s="19">
        <f>IFERROR(HLOOKUP(H$1,'Nakladova matice_2018'!$A$1:$IW$188,116,FALSE),0)</f>
        <v>0</v>
      </c>
      <c r="I143" s="19">
        <f>IFERROR(HLOOKUP(I$1,'Nakladova matice_2018'!$A$1:$IW$188,116,FALSE),0)</f>
        <v>0</v>
      </c>
      <c r="J143" s="19">
        <f>IFERROR(HLOOKUP(J$1,'Nakladova matice_2018'!$A$1:$IW$188,116,FALSE),0)</f>
        <v>0</v>
      </c>
      <c r="K143" s="19">
        <f>IFERROR(HLOOKUP(K$1,'Nakladova matice_2018'!$A$1:$IW$188,116,FALSE),0)</f>
        <v>0</v>
      </c>
      <c r="L143" s="19">
        <f>IFERROR(HLOOKUP(L$1,'Nakladova matice_2018'!$A$1:$IW$188,116,FALSE),0)</f>
        <v>0</v>
      </c>
      <c r="M143" s="19">
        <f>IFERROR(HLOOKUP(M$1,'Nakladova matice_2018'!$A$1:$IW$188,116,FALSE),0)</f>
        <v>0</v>
      </c>
      <c r="N143" s="19">
        <f>IFERROR(HLOOKUP(N$1,'Nakladova matice_2018'!$A$1:$IW$188,116,FALSE),0)</f>
        <v>0</v>
      </c>
      <c r="O143" s="19">
        <f>IFERROR(HLOOKUP(O$1,'Nakladova matice_2018'!$A$1:$IW$188,116,FALSE),0)</f>
        <v>0</v>
      </c>
      <c r="P143" s="19">
        <f>IFERROR(HLOOKUP(P$1,'Nakladova matice_2018'!$A$1:$IW$188,116,FALSE),0)</f>
        <v>0</v>
      </c>
      <c r="Q143" s="19">
        <f>IFERROR(HLOOKUP(Q$1,'Nakladova matice_2018'!$A$1:$IW$188,116,FALSE),0)</f>
        <v>0</v>
      </c>
      <c r="R143" s="19">
        <f>IFERROR(HLOOKUP(R$1,'Nakladova matice_2018'!$A$1:$IW$188,116,FALSE),0)</f>
        <v>0</v>
      </c>
      <c r="S143" s="19">
        <f>IFERROR(HLOOKUP(S$1,'Nakladova matice_2018'!$A$1:$IW$188,116,FALSE),0)</f>
        <v>0</v>
      </c>
      <c r="T143" s="19">
        <f>IFERROR(HLOOKUP(T$1,'Nakladova matice_2018'!$A$1:$IW$188,116,FALSE),0)</f>
        <v>0</v>
      </c>
      <c r="U143" s="19">
        <f>IFERROR(HLOOKUP(U$1,'Nakladova matice_2018'!$A$1:$IW$188,116,FALSE),0)</f>
        <v>0</v>
      </c>
      <c r="V143" s="19">
        <f>IFERROR(HLOOKUP(V$1,'Nakladova matice_2018'!$A$1:$IW$188,116,FALSE),0)</f>
        <v>0</v>
      </c>
      <c r="W143" s="19">
        <f>IFERROR(HLOOKUP(W$1,'Nakladova matice_2018'!$A$1:$IW$188,116,FALSE),0)</f>
        <v>0</v>
      </c>
      <c r="X143" s="19">
        <f>IFERROR(HLOOKUP(X$1,'Nakladova matice_2018'!$A$1:$IW$188,116,FALSE),0)</f>
        <v>0</v>
      </c>
      <c r="Y143" s="19">
        <f>IFERROR(HLOOKUP(Y$1,'Nakladova matice_2018'!$A$1:$IW$188,116,FALSE),0)</f>
        <v>0</v>
      </c>
      <c r="Z143" s="19">
        <f>IFERROR(HLOOKUP(Z$1,'Nakladova matice_2018'!$A$1:$IW$188,116,FALSE),0)</f>
        <v>0</v>
      </c>
      <c r="AA143" s="19">
        <f>IFERROR(HLOOKUP(AA$1,'Nakladova matice_2018'!$A$1:$IW$188,116,FALSE),0)</f>
        <v>0</v>
      </c>
      <c r="AB143" s="19">
        <f>IFERROR(HLOOKUP(AB$1,'Nakladova matice_2018'!$A$1:$IW$188,116,FALSE),0)</f>
        <v>0</v>
      </c>
      <c r="AC143" s="19">
        <f>IFERROR(HLOOKUP(AC$1,'Nakladova matice_2018'!$A$1:$IW$188,116,FALSE),0)</f>
        <v>0</v>
      </c>
      <c r="AD143" s="19">
        <f>IFERROR(HLOOKUP(AD$1,'Nakladova matice_2018'!$A$1:$IW$188,116,FALSE),0)</f>
        <v>0</v>
      </c>
      <c r="AE143" s="19">
        <f>IFERROR(HLOOKUP(AE$1,'Nakladova matice_2018'!$A$1:$IW$188,116,FALSE),0)</f>
        <v>0</v>
      </c>
      <c r="AF143" s="19">
        <f>IFERROR(HLOOKUP(AF$1,'Nakladova matice_2018'!$A$1:$IW$188,116,FALSE),0)</f>
        <v>0</v>
      </c>
      <c r="AG143" s="19">
        <f>IFERROR(HLOOKUP(AG$1,'Nakladova matice_2018'!$A$1:$IW$188,116,FALSE),0)</f>
        <v>0</v>
      </c>
      <c r="AH143" s="19">
        <f>IFERROR(HLOOKUP(AH$1,'Nakladova matice_2018'!$A$1:$IW$188,116,FALSE),0)</f>
        <v>0</v>
      </c>
      <c r="AI143" s="19">
        <f>IFERROR(HLOOKUP(AI$1,'Nakladova matice_2018'!$A$1:$IW$188,116,FALSE),0)</f>
        <v>0</v>
      </c>
      <c r="AJ143" s="19">
        <f>IFERROR(HLOOKUP(AJ$1,'Nakladova matice_2018'!$A$1:$IW$188,116,FALSE),0)</f>
        <v>0</v>
      </c>
      <c r="AK143" s="19">
        <f>IFERROR(HLOOKUP(AK$1,'Nakladova matice_2018'!$A$1:$IW$188,116,FALSE),0)</f>
        <v>0</v>
      </c>
      <c r="AL143" s="19">
        <f>IFERROR(HLOOKUP(AL$1,'Nakladova matice_2018'!$A$1:$IW$188,116,FALSE),0)</f>
        <v>0</v>
      </c>
      <c r="AM143" s="19">
        <f>IFERROR(HLOOKUP(AM$1,'Nakladova matice_2018'!$A$1:$IW$188,116,FALSE),0)</f>
        <v>0</v>
      </c>
      <c r="AN143" s="19">
        <f>IFERROR(HLOOKUP(AN$1,'Nakladova matice_2018'!$A$1:$IW$188,116,FALSE),0)</f>
        <v>0</v>
      </c>
      <c r="AO143" s="19">
        <f>IFERROR(HLOOKUP(AO$1,'Nakladova matice_2018'!$A$1:$IW$188,116,FALSE),0)</f>
        <v>0</v>
      </c>
      <c r="AP143" s="19">
        <f>IFERROR(HLOOKUP(AP$1,'Nakladova matice_2018'!$A$1:$IW$188,116,FALSE),0)</f>
        <v>0</v>
      </c>
      <c r="AQ143" s="19">
        <f>IFERROR(HLOOKUP(AQ$1,'Nakladova matice_2018'!$A$1:$IW$188,116,FALSE),0)</f>
        <v>0</v>
      </c>
      <c r="AR143" s="19">
        <f>IFERROR(HLOOKUP(AR$1,'Nakladova matice_2018'!$A$1:$IW$188,116,FALSE),0)</f>
        <v>0</v>
      </c>
      <c r="AS143" s="19">
        <f>IFERROR(HLOOKUP(AS$1,'Nakladova matice_2018'!$A$1:$IW$188,116,FALSE),0)</f>
        <v>0</v>
      </c>
      <c r="AT143" s="19">
        <f>IFERROR(HLOOKUP(AT$1,'Nakladova matice_2018'!$A$1:$IW$188,116,FALSE),0)</f>
        <v>0</v>
      </c>
      <c r="AU143" s="19">
        <f>IFERROR(HLOOKUP(AU$1,'Nakladova matice_2018'!$A$1:$IW$188,116,FALSE),0)</f>
        <v>0</v>
      </c>
      <c r="AV143" s="19">
        <f>IFERROR(HLOOKUP(AV$1,'Nakladova matice_2018'!$A$1:$IW$188,116,FALSE),0)</f>
        <v>0</v>
      </c>
      <c r="AW143" s="19">
        <f>IFERROR(HLOOKUP(AW$1,'Nakladova matice_2018'!$A$1:$IW$188,116,FALSE),0)</f>
        <v>0</v>
      </c>
      <c r="AX143" s="19">
        <f>IFERROR(HLOOKUP(AX$1,'Nakladova matice_2018'!$A$1:$IW$188,116,FALSE),0)</f>
        <v>0</v>
      </c>
      <c r="AY143" s="19">
        <f>IFERROR(HLOOKUP(AY$1,'Nakladova matice_2018'!$A$1:$IW$188,116,FALSE),0)</f>
        <v>0</v>
      </c>
      <c r="AZ143" s="19">
        <f>IFERROR(HLOOKUP(AZ$1,'Nakladova matice_2018'!$A$1:$IW$188,116,FALSE),0)</f>
        <v>0</v>
      </c>
      <c r="BA143" s="19">
        <f>IFERROR(HLOOKUP(BA$1,'Nakladova matice_2018'!$A$1:$IW$188,116,FALSE),0)</f>
        <v>0</v>
      </c>
      <c r="BB143" s="19">
        <f>IFERROR(HLOOKUP(BB$1,'Nakladova matice_2018'!$A$1:$IW$188,116,FALSE),0)</f>
        <v>0</v>
      </c>
      <c r="BC143" s="19">
        <f>IFERROR(HLOOKUP(BC$1,'Nakladova matice_2018'!$A$1:$IW$188,116,FALSE),0)</f>
        <v>0</v>
      </c>
      <c r="BD143" s="19">
        <f>IFERROR(HLOOKUP(BD$1,'Nakladova matice_2018'!$A$1:$IW$188,116,FALSE),0)</f>
        <v>0</v>
      </c>
      <c r="BE143" s="19">
        <f>IFERROR(HLOOKUP(BE$1,'Nakladova matice_2018'!$A$1:$IW$188,116,FALSE),0)</f>
        <v>0</v>
      </c>
      <c r="BF143" s="19">
        <f>IFERROR(HLOOKUP(BF$1,'Nakladova matice_2018'!$A$1:$IW$188,116,FALSE),0)</f>
        <v>0</v>
      </c>
      <c r="BG143" s="19">
        <f>IFERROR(HLOOKUP(BG$1,'Nakladova matice_2018'!$A$1:$IW$188,116,FALSE),0)</f>
        <v>0</v>
      </c>
      <c r="BH143" s="19">
        <f>IFERROR(HLOOKUP(BH$1,'Nakladova matice_2018'!$A$1:$IW$188,116,FALSE),0)</f>
        <v>0</v>
      </c>
      <c r="BI143" s="19">
        <f>IFERROR(HLOOKUP(BI$1,'Nakladova matice_2018'!$A$1:$IW$188,116,FALSE),0)</f>
        <v>0</v>
      </c>
      <c r="BJ143" s="19">
        <f>IFERROR(HLOOKUP(BJ$1,'Nakladova matice_2018'!$A$1:$IW$188,116,FALSE),0)</f>
        <v>0</v>
      </c>
      <c r="BK143" s="19">
        <f>IFERROR(HLOOKUP(BK$1,'Nakladova matice_2018'!$A$1:$IW$188,116,FALSE),0)</f>
        <v>0</v>
      </c>
      <c r="BL143" s="19">
        <f>IFERROR(HLOOKUP(BL$1,'Nakladova matice_2018'!$A$1:$IW$188,116,FALSE),0)</f>
        <v>0</v>
      </c>
      <c r="BM143" s="19">
        <f>IFERROR(HLOOKUP(BM$1,'Nakladova matice_2018'!$A$1:$IW$188,116,FALSE),0)</f>
        <v>0</v>
      </c>
      <c r="BN143" s="19">
        <f>IFERROR(HLOOKUP(BN$1,'Nakladova matice_2018'!$A$1:$IW$188,116,FALSE),0)</f>
        <v>0</v>
      </c>
      <c r="BO143" s="19">
        <f>IFERROR(HLOOKUP(BO$1,'Nakladova matice_2018'!$A$1:$IW$188,116,FALSE),0)</f>
        <v>0</v>
      </c>
      <c r="BP143" s="19">
        <f>IFERROR(HLOOKUP(BP$1,'Nakladova matice_2018'!$A$1:$IW$188,116,FALSE),0)</f>
        <v>0</v>
      </c>
      <c r="BQ143" s="19">
        <f>IFERROR(HLOOKUP(BQ$1,'Nakladova matice_2018'!$A$1:$IW$188,116,FALSE),0)</f>
        <v>0</v>
      </c>
      <c r="BR143" s="19">
        <f>IFERROR(HLOOKUP(BR$1,'Nakladova matice_2018'!$A$1:$IW$188,116,FALSE),0)</f>
        <v>0</v>
      </c>
      <c r="BS143" s="19">
        <f>IFERROR(HLOOKUP(BS$1,'Nakladova matice_2018'!$A$1:$IW$188,116,FALSE),0)</f>
        <v>0</v>
      </c>
      <c r="BT143" s="19">
        <f>IFERROR(HLOOKUP(BT$1,'Nakladova matice_2018'!$A$1:$IW$188,116,FALSE),0)</f>
        <v>75937</v>
      </c>
      <c r="BU143" s="19">
        <f>IFERROR(HLOOKUP(BU$1,'Nakladova matice_2018'!$A$1:$IW$188,116,FALSE),0)</f>
        <v>0</v>
      </c>
      <c r="BV143" s="19">
        <f>IFERROR(HLOOKUP(BV$1,'Nakladova matice_2018'!$A$1:$IW$188,116,FALSE),0)</f>
        <v>0</v>
      </c>
      <c r="BW143" s="19">
        <f>IFERROR(HLOOKUP(BW$1,'Nakladova matice_2018'!$A$1:$IW$188,116,FALSE),0)</f>
        <v>0</v>
      </c>
      <c r="BX143" s="19">
        <f>IFERROR(HLOOKUP(BX$1,'Nakladova matice_2018'!$A$1:$IW$188,116,FALSE),0)</f>
        <v>0</v>
      </c>
      <c r="BY143" s="19">
        <f>IFERROR(HLOOKUP(BY$1,'Nakladova matice_2018'!$A$1:$IW$188,116,FALSE),0)</f>
        <v>0</v>
      </c>
      <c r="BZ143" s="19">
        <f>IFERROR(HLOOKUP(BZ$1,'Nakladova matice_2018'!$A$1:$IW$188,116,FALSE),0)</f>
        <v>0</v>
      </c>
      <c r="CA143" s="19">
        <f>IFERROR(HLOOKUP(CA$1,'Nakladova matice_2018'!$A$1:$IW$188,116,FALSE),0)</f>
        <v>0</v>
      </c>
      <c r="CB143" s="19">
        <f>IFERROR(HLOOKUP(CB$1,'Nakladova matice_2018'!$A$1:$IW$188,116,FALSE),0)</f>
        <v>0</v>
      </c>
      <c r="CC143" s="19">
        <f>IFERROR(HLOOKUP(CC$1,'Nakladova matice_2018'!$A$1:$IW$188,116,FALSE),0)</f>
        <v>0</v>
      </c>
      <c r="CD143" s="19">
        <f>IFERROR(HLOOKUP(CD$1,'Nakladova matice_2018'!$A$1:$IW$188,116,FALSE),0)</f>
        <v>0</v>
      </c>
      <c r="CE143" s="19">
        <f>IFERROR(HLOOKUP(CE$1,'Nakladova matice_2018'!$A$1:$IW$188,116,FALSE),0)</f>
        <v>0</v>
      </c>
      <c r="CF143" s="19">
        <f>IFERROR(HLOOKUP(CF$1,'Nakladova matice_2018'!$A$1:$IW$188,116,FALSE),0)</f>
        <v>0</v>
      </c>
      <c r="CG143" s="19">
        <f>IFERROR(HLOOKUP(CG$1,'Nakladova matice_2018'!$A$1:$IW$188,116,FALSE),0)</f>
        <v>0</v>
      </c>
      <c r="CH143" s="19">
        <f>IFERROR(HLOOKUP(CH$1,'Nakladova matice_2018'!$A$1:$IW$188,116,FALSE),0)</f>
        <v>0</v>
      </c>
      <c r="CI143" s="19">
        <f>IFERROR(HLOOKUP(CI$1,'Nakladova matice_2018'!$A$1:$IW$188,116,FALSE),0)</f>
        <v>0</v>
      </c>
      <c r="CJ143" s="19">
        <f>IFERROR(HLOOKUP(CJ$1,'Nakladova matice_2018'!$A$1:$IW$188,116,FALSE),0)</f>
        <v>0</v>
      </c>
      <c r="CK143" s="19">
        <f>IFERROR(HLOOKUP(CK$1,'Nakladova matice_2018'!$A$1:$IW$188,116,FALSE),0)</f>
        <v>0</v>
      </c>
      <c r="CL143" s="19">
        <f>IFERROR(HLOOKUP(CL$1,'Nakladova matice_2018'!$A$1:$IW$188,116,FALSE),0)</f>
        <v>0</v>
      </c>
      <c r="CM143" s="19">
        <f>IFERROR(HLOOKUP(CM$1,'Nakladova matice_2018'!$A$1:$IW$188,116,FALSE),0)</f>
        <v>0</v>
      </c>
      <c r="CN143" s="19">
        <f>IFERROR(HLOOKUP(CN$1,'Nakladova matice_2018'!$A$1:$IW$188,116,FALSE),0)</f>
        <v>3880669</v>
      </c>
      <c r="CO143" s="19">
        <f>IFERROR(HLOOKUP(CO$1,'Nakladova matice_2018'!$A$1:$IW$188,116,FALSE),0)</f>
        <v>0</v>
      </c>
      <c r="CP143" s="19">
        <f>IFERROR(HLOOKUP(CP$1,'Nakladova matice_2018'!$A$1:$IW$188,116,FALSE),0)</f>
        <v>0</v>
      </c>
      <c r="CQ143" s="19">
        <f>IFERROR(HLOOKUP(CQ$1,'Nakladova matice_2018'!$A$1:$IW$188,116,FALSE),0)</f>
        <v>0</v>
      </c>
      <c r="CR143" s="19">
        <f>IFERROR(HLOOKUP(CR$1,'Nakladova matice_2018'!$A$1:$IW$188,116,FALSE),0)</f>
        <v>0</v>
      </c>
      <c r="CS143" s="19">
        <f>IFERROR(HLOOKUP(CS$1,'Nakladova matice_2018'!$A$1:$IW$188,116,FALSE),0)</f>
        <v>0</v>
      </c>
      <c r="CT143" s="19">
        <f>IFERROR(HLOOKUP(CT$1,'Nakladova matice_2018'!$A$1:$IW$188,116,FALSE),0)</f>
        <v>0</v>
      </c>
      <c r="CU143" s="19">
        <f>IFERROR(HLOOKUP(CU$1,'Nakladova matice_2018'!$A$1:$IW$188,116,FALSE),0)</f>
        <v>0</v>
      </c>
      <c r="CV143" s="19">
        <f>IFERROR(HLOOKUP(CV$1,'Nakladova matice_2018'!$A$1:$IW$188,116,FALSE),0)</f>
        <v>0</v>
      </c>
      <c r="CW143" s="19">
        <f>IFERROR(HLOOKUP(CW$1,'Nakladova matice_2018'!$A$1:$IW$188,116,FALSE),0)</f>
        <v>0</v>
      </c>
      <c r="CX143" s="19">
        <f>IFERROR(HLOOKUP(CX$1,'Nakladova matice_2018'!$A$1:$IW$188,116,FALSE),0)</f>
        <v>0</v>
      </c>
      <c r="CY143" s="19">
        <f>IFERROR(HLOOKUP(CY$1,'Nakladova matice_2018'!$A$1:$IW$188,116,FALSE),0)</f>
        <v>0</v>
      </c>
      <c r="CZ143" s="19">
        <f>IFERROR(HLOOKUP(CZ$1,'Nakladova matice_2018'!$A$1:$IW$188,116,FALSE),0)</f>
        <v>0</v>
      </c>
      <c r="DA143" s="19">
        <f>IFERROR(HLOOKUP(DA$1,'Nakladova matice_2018'!$A$1:$IW$188,116,FALSE),0)</f>
        <v>0</v>
      </c>
      <c r="DB143" s="19">
        <f>IFERROR(HLOOKUP(DB$1,'Nakladova matice_2018'!$A$1:$IW$188,116,FALSE),0)</f>
        <v>0</v>
      </c>
      <c r="DC143" s="19">
        <f>IFERROR(HLOOKUP(DC$1,'Nakladova matice_2018'!$A$1:$IW$188,116,FALSE),0)</f>
        <v>0</v>
      </c>
      <c r="DD143" s="19">
        <f>IFERROR(HLOOKUP(DD$1,'Nakladova matice_2018'!$A$1:$IW$188,116,FALSE),0)</f>
        <v>0</v>
      </c>
      <c r="DE143" s="19">
        <f>IFERROR(HLOOKUP(DE$1,'Nakladova matice_2018'!$A$1:$IW$188,116,FALSE),0)</f>
        <v>0</v>
      </c>
      <c r="DF143" s="19">
        <f>IFERROR(HLOOKUP(DF$1,'Nakladova matice_2018'!$A$1:$IW$188,116,FALSE),0)</f>
        <v>0</v>
      </c>
      <c r="DG143" s="19">
        <f>IFERROR(HLOOKUP(DG$1,'Nakladova matice_2018'!$A$1:$IW$188,116,FALSE),0)</f>
        <v>0</v>
      </c>
      <c r="DH143" s="19">
        <f>IFERROR(HLOOKUP(DH$1,'Nakladova matice_2018'!$A$1:$IW$188,116,FALSE),0)</f>
        <v>0</v>
      </c>
      <c r="DI143" s="19">
        <f>IFERROR(HLOOKUP(DI$1,'Nakladova matice_2018'!$A$1:$IW$188,116,FALSE),0)</f>
        <v>0</v>
      </c>
      <c r="DJ143" s="19">
        <f>IFERROR(HLOOKUP(DJ$1,'Nakladova matice_2018'!$A$1:$IW$188,116,FALSE),0)</f>
        <v>0</v>
      </c>
      <c r="DK143" s="19">
        <f>IFERROR(HLOOKUP(DK$1,'Nakladova matice_2018'!$A$1:$IW$188,116,FALSE),0)</f>
        <v>0</v>
      </c>
      <c r="DL143" s="19">
        <f>IFERROR(HLOOKUP(DL$1,'Nakladova matice_2018'!$A$1:$IW$188,116,FALSE),0)</f>
        <v>0</v>
      </c>
      <c r="DM143" s="19">
        <f>IFERROR(HLOOKUP(DM$1,'Nakladova matice_2018'!$A$1:$IW$188,116,FALSE),0)</f>
        <v>0</v>
      </c>
      <c r="DN143" s="19">
        <f>IFERROR(HLOOKUP(DN$1,'Nakladova matice_2018'!$A$1:$IW$188,116,FALSE),0)</f>
        <v>0</v>
      </c>
      <c r="DO143" s="19">
        <f>IFERROR(HLOOKUP(DO$1,'Nakladova matice_2018'!$A$1:$IW$188,116,FALSE),0)</f>
        <v>0</v>
      </c>
      <c r="DP143" s="19">
        <f>IFERROR(HLOOKUP(DP$1,'Nakladova matice_2018'!$A$1:$IW$188,116,FALSE),0)</f>
        <v>0</v>
      </c>
      <c r="DQ143" s="19">
        <f>IFERROR(HLOOKUP(DQ$1,'Nakladova matice_2018'!$A$1:$IW$188,116,FALSE),0)</f>
        <v>0</v>
      </c>
      <c r="DR143" s="19">
        <f>IFERROR(HLOOKUP(DR$1,'Nakladova matice_2018'!$A$1:$IW$188,116,FALSE),0)</f>
        <v>0</v>
      </c>
      <c r="DS143" s="19">
        <f>IFERROR(HLOOKUP(DS$1,'Nakladova matice_2018'!$A$1:$IW$188,116,FALSE),0)</f>
        <v>0</v>
      </c>
      <c r="DT143" s="19">
        <f>IFERROR(HLOOKUP(DT$1,'Nakladova matice_2018'!$A$1:$IW$188,116,FALSE),0)</f>
        <v>0</v>
      </c>
      <c r="DU143" s="19">
        <f>IFERROR(HLOOKUP(DU$1,'Nakladova matice_2018'!$A$1:$IW$188,116,FALSE),0)</f>
        <v>0</v>
      </c>
      <c r="DV143" s="19">
        <f>IFERROR(HLOOKUP(DV$1,'Nakladova matice_2018'!$A$1:$IW$188,116,FALSE),0)</f>
        <v>0</v>
      </c>
      <c r="DW143" s="19">
        <f>IFERROR(HLOOKUP(DW$1,'Nakladova matice_2018'!$A$1:$IW$188,116,FALSE),0)</f>
        <v>0</v>
      </c>
      <c r="DX143" s="19">
        <f>IFERROR(HLOOKUP(DX$1,'Nakladova matice_2018'!$A$1:$IW$188,116,FALSE),0)</f>
        <v>0</v>
      </c>
      <c r="DY143" s="19">
        <f>IFERROR(HLOOKUP(DY$1,'Nakladova matice_2018'!$A$1:$IW$188,116,FALSE),0)</f>
        <v>19702</v>
      </c>
      <c r="DZ143" s="19">
        <f>IFERROR(HLOOKUP(DZ$1,'Nakladova matice_2018'!$A$1:$IW$188,116,FALSE),0)</f>
        <v>0</v>
      </c>
      <c r="EA143" s="19">
        <f>IFERROR(HLOOKUP(EA$1,'Nakladova matice_2018'!$A$1:$IW$188,116,FALSE),0)</f>
        <v>0</v>
      </c>
      <c r="EB143" s="19">
        <f>IFERROR(HLOOKUP(EB$1,'Nakladova matice_2018'!$A$1:$IW$188,116,FALSE),0)</f>
        <v>0</v>
      </c>
      <c r="EC143" s="19">
        <f>IFERROR(HLOOKUP(EC$1,'Nakladova matice_2018'!$A$1:$IW$188,116,FALSE),0)</f>
        <v>0</v>
      </c>
      <c r="ED143" s="19">
        <f>IFERROR(HLOOKUP(ED$1,'Nakladova matice_2018'!$A$1:$IW$188,116,FALSE),0)</f>
        <v>0</v>
      </c>
      <c r="EE143" s="19">
        <f>IFERROR(HLOOKUP(EE$1,'Nakladova matice_2018'!$A$1:$IW$188,116,FALSE),0)</f>
        <v>0</v>
      </c>
      <c r="EF143" s="19">
        <f>IFERROR(HLOOKUP(EF$1,'Nakladova matice_2018'!$A$1:$IW$188,116,FALSE),0)</f>
        <v>0</v>
      </c>
      <c r="EG143" s="19">
        <f>IFERROR(HLOOKUP(EG$1,'Nakladova matice_2018'!$A$1:$IW$188,116,FALSE),0)</f>
        <v>0</v>
      </c>
      <c r="EH143" s="19">
        <f>IFERROR(HLOOKUP(EH$1,'Nakladova matice_2018'!$A$1:$IW$188,116,FALSE),0)</f>
        <v>0</v>
      </c>
      <c r="EI143" s="19">
        <f>IFERROR(HLOOKUP(EI$1,'Nakladova matice_2018'!$A$1:$IW$188,116,FALSE),0)</f>
        <v>0</v>
      </c>
      <c r="EJ143" s="19">
        <f>IFERROR(HLOOKUP(EJ$1,'Nakladova matice_2018'!$A$1:$IW$188,116,FALSE),0)</f>
        <v>0</v>
      </c>
      <c r="EK143" s="19">
        <f>IFERROR(HLOOKUP(EK$1,'Nakladova matice_2018'!$A$1:$IW$188,116,FALSE),0)</f>
        <v>0</v>
      </c>
      <c r="EL143" s="19">
        <f>IFERROR(HLOOKUP(EL$1,'Nakladova matice_2018'!$A$1:$IW$188,116,FALSE),0)</f>
        <v>0</v>
      </c>
      <c r="EM143" s="19">
        <f>IFERROR(HLOOKUP(EM$1,'Nakladova matice_2018'!$A$1:$IW$188,116,FALSE),0)</f>
        <v>0</v>
      </c>
      <c r="EN143" s="19">
        <f>IFERROR(HLOOKUP(EN$1,'Nakladova matice_2018'!$A$1:$IW$188,116,FALSE),0)</f>
        <v>0</v>
      </c>
      <c r="EO143" s="19">
        <f>IFERROR(HLOOKUP(EO$1,'Nakladova matice_2018'!$A$1:$IW$188,116,FALSE),0)</f>
        <v>0</v>
      </c>
      <c r="EP143" s="19">
        <f>IFERROR(HLOOKUP(EP$1,'Nakladova matice_2018'!$A$1:$IW$188,116,FALSE),0)</f>
        <v>0</v>
      </c>
      <c r="EQ143" s="19">
        <f>IFERROR(HLOOKUP(EQ$1,'Nakladova matice_2018'!$A$1:$IW$188,116,FALSE),0)</f>
        <v>0</v>
      </c>
      <c r="ER143" s="19">
        <f>IFERROR(HLOOKUP(ER$1,'Nakladova matice_2018'!$A$1:$IW$188,116,FALSE),0)</f>
        <v>0</v>
      </c>
      <c r="ES143" s="19">
        <f>IFERROR(HLOOKUP(ES$1,'Nakladova matice_2018'!$A$1:$IW$188,116,FALSE),0)</f>
        <v>0</v>
      </c>
      <c r="ET143" s="19">
        <f>IFERROR(HLOOKUP(ET$1,'Nakladova matice_2018'!$A$1:$IW$188,116,FALSE),0)</f>
        <v>0</v>
      </c>
      <c r="EU143" s="19">
        <f>IFERROR(HLOOKUP(EU$1,'Nakladova matice_2018'!$A$1:$IW$188,116,FALSE),0)</f>
        <v>0</v>
      </c>
      <c r="EV143" s="19">
        <f>IFERROR(HLOOKUP(EV$1,'Nakladova matice_2018'!$A$1:$IW$188,116,FALSE),0)</f>
        <v>0</v>
      </c>
      <c r="EW143" s="19">
        <f>IFERROR(HLOOKUP(EW$1,'Nakladova matice_2018'!$A$1:$IW$188,116,FALSE),0)</f>
        <v>0</v>
      </c>
      <c r="EX143" s="19">
        <f>IFERROR(HLOOKUP(EX$1,'Nakladova matice_2018'!$A$1:$IW$188,116,FALSE),0)</f>
        <v>0</v>
      </c>
      <c r="EY143" s="19">
        <f>IFERROR(HLOOKUP(EY$1,'Nakladova matice_2018'!$A$1:$IW$188,116,FALSE),0)</f>
        <v>0</v>
      </c>
      <c r="EZ143" s="19">
        <f>IFERROR(HLOOKUP(EZ$1,'Nakladova matice_2018'!$A$1:$IW$188,116,FALSE),0)</f>
        <v>0</v>
      </c>
      <c r="FA143" s="19">
        <f>IFERROR(HLOOKUP(FA$1,'Nakladova matice_2018'!$A$1:$IW$188,116,FALSE),0)</f>
        <v>0</v>
      </c>
      <c r="FB143" s="19">
        <f>IFERROR(HLOOKUP(FB$1,'Nakladova matice_2018'!$A$1:$IW$188,116,FALSE),0)</f>
        <v>0</v>
      </c>
      <c r="FC143" s="19">
        <f>IFERROR(HLOOKUP(FC$1,'Nakladova matice_2018'!$A$1:$IW$188,116,FALSE),0)</f>
        <v>0</v>
      </c>
      <c r="FD143" s="19">
        <f>IFERROR(HLOOKUP(FD$1,'Nakladova matice_2018'!$A$1:$IW$188,116,FALSE),0)</f>
        <v>0</v>
      </c>
      <c r="FE143" s="19">
        <f>IFERROR(HLOOKUP(FE$1,'Nakladova matice_2018'!$A$1:$IW$188,116,FALSE),0)</f>
        <v>0</v>
      </c>
      <c r="FF143" s="19">
        <f>IFERROR(HLOOKUP(FF$1,'Nakladova matice_2018'!$A$1:$IW$188,116,FALSE),0)</f>
        <v>0</v>
      </c>
      <c r="FG143" s="19">
        <f>IFERROR(HLOOKUP(FG$1,'Nakladova matice_2018'!$A$1:$IW$188,116,FALSE),0)</f>
        <v>0</v>
      </c>
      <c r="FH143" s="19">
        <f>IFERROR(HLOOKUP(FH$1,'Nakladova matice_2018'!$A$1:$IW$188,116,FALSE),0)</f>
        <v>0</v>
      </c>
      <c r="FI143" s="19">
        <f>IFERROR(HLOOKUP(FI$1,'Nakladova matice_2018'!$A$1:$IW$188,116,FALSE),0)</f>
        <v>0</v>
      </c>
      <c r="FJ143" s="19">
        <f>IFERROR(HLOOKUP(FJ$1,'Nakladova matice_2018'!$A$1:$IW$188,116,FALSE),0)</f>
        <v>0</v>
      </c>
      <c r="FK143" s="19">
        <f>IFERROR(HLOOKUP(FK$1,'Nakladova matice_2018'!$A$1:$IW$188,116,FALSE),0)</f>
        <v>0</v>
      </c>
      <c r="FL143" s="19">
        <f>IFERROR(HLOOKUP(FL$1,'Nakladova matice_2018'!$A$1:$IW$188,116,FALSE),0)</f>
        <v>0</v>
      </c>
      <c r="FM143" s="19">
        <f>IFERROR(HLOOKUP(FM$1,'Nakladova matice_2018'!$A$1:$IW$188,116,FALSE),0)</f>
        <v>0</v>
      </c>
      <c r="FN143" s="19">
        <f>IFERROR(HLOOKUP(FN$1,'Nakladova matice_2018'!$A$1:$IW$188,116,FALSE),0)</f>
        <v>0</v>
      </c>
      <c r="FO143" s="19">
        <f>IFERROR(HLOOKUP(FO$1,'Nakladova matice_2018'!$A$1:$IW$188,116,FALSE),0)</f>
        <v>0</v>
      </c>
      <c r="FP143" s="19">
        <f>IFERROR(HLOOKUP(FP$1,'Nakladova matice_2018'!$A$1:$IW$188,116,FALSE),0)</f>
        <v>0</v>
      </c>
      <c r="FQ143" s="19">
        <f>IFERROR(HLOOKUP(FQ$1,'Nakladova matice_2018'!$A$1:$IW$188,116,FALSE),0)</f>
        <v>0</v>
      </c>
      <c r="FR143" s="19">
        <f>IFERROR(HLOOKUP(FR$1,'Nakladova matice_2018'!$A$1:$IW$188,116,FALSE),0)</f>
        <v>0</v>
      </c>
      <c r="FS143" s="19">
        <f>IFERROR(HLOOKUP(FS$1,'Nakladova matice_2018'!$A$1:$IW$188,116,FALSE),0)</f>
        <v>0</v>
      </c>
      <c r="FT143" s="19">
        <f>IFERROR(HLOOKUP(FT$1,'Nakladova matice_2018'!$A$1:$IW$188,116,FALSE),0)</f>
        <v>0</v>
      </c>
      <c r="FU143" s="19">
        <f>IFERROR(HLOOKUP(FU$1,'Nakladova matice_2018'!$A$1:$IW$188,116,FALSE),0)</f>
        <v>0</v>
      </c>
      <c r="FV143" s="19">
        <f>IFERROR(HLOOKUP(FV$1,'Nakladova matice_2018'!$A$1:$IW$188,116,FALSE),0)</f>
        <v>0</v>
      </c>
      <c r="FW143" s="19">
        <f>IFERROR(HLOOKUP(FW$1,'Nakladova matice_2018'!$A$1:$IW$188,116,FALSE),0)</f>
        <v>139363</v>
      </c>
      <c r="FX143" s="19">
        <f>IFERROR(HLOOKUP(FX$1,'Nakladova matice_2018'!$A$1:$IW$188,116,FALSE),0)</f>
        <v>48652</v>
      </c>
      <c r="FY143" s="19">
        <f>IFERROR(HLOOKUP(FY$1,'Nakladova matice_2018'!$A$1:$IW$188,116,FALSE),0)</f>
        <v>28377</v>
      </c>
      <c r="FZ143" s="19">
        <f>IFERROR(HLOOKUP(FZ$1,'Nakladova matice_2018'!$A$1:$IW$188,116,FALSE),0)</f>
        <v>0</v>
      </c>
      <c r="GA143" s="19">
        <f>IFERROR(HLOOKUP(GA$1,'Nakladova matice_2018'!$A$1:$IW$188,116,FALSE),0)</f>
        <v>0</v>
      </c>
      <c r="GB143" s="19">
        <f>IFERROR(HLOOKUP(GB$1,'Nakladova matice_2018'!$A$1:$IW$188,116,FALSE),0)</f>
        <v>0</v>
      </c>
      <c r="GC143" s="19">
        <f>IFERROR(HLOOKUP(GC$1,'Nakladova matice_2018'!$A$1:$IW$188,116,FALSE),0)</f>
        <v>139507</v>
      </c>
      <c r="GD143" s="19">
        <f>IFERROR(HLOOKUP(GD$1,'Nakladova matice_2018'!$A$1:$IW$188,116,FALSE),0)</f>
        <v>0</v>
      </c>
      <c r="GE143" s="19">
        <f>IFERROR(HLOOKUP(GE$1,'Nakladova matice_2018'!$A$1:$IW$188,116,FALSE),0)</f>
        <v>0</v>
      </c>
      <c r="GF143" s="19">
        <f>IFERROR(HLOOKUP(GF$1,'Nakladova matice_2018'!$A$1:$IW$188,116,FALSE),0)</f>
        <v>0</v>
      </c>
      <c r="GG143" s="19">
        <f>IFERROR(HLOOKUP(GG$1,'Nakladova matice_2018'!$A$1:$IW$188,116,FALSE),0)</f>
        <v>0</v>
      </c>
      <c r="GH143" s="19">
        <f>IFERROR(HLOOKUP(GH$1,'Nakladova matice_2018'!$A$1:$IW$188,116,FALSE),0)</f>
        <v>0</v>
      </c>
      <c r="GI143" s="19">
        <f>IFERROR(HLOOKUP(GI$1,'Nakladova matice_2018'!$A$1:$IW$188,116,FALSE),0)</f>
        <v>0</v>
      </c>
      <c r="GJ143" s="19">
        <f>IFERROR(HLOOKUP(GJ$1,'Nakladova matice_2018'!$A$1:$IW$188,116,FALSE),0)</f>
        <v>0</v>
      </c>
      <c r="GK143" s="19">
        <f>IFERROR(HLOOKUP(GK$1,'Nakladova matice_2018'!$A$1:$IW$188,116,FALSE),0)</f>
        <v>0</v>
      </c>
      <c r="GL143" s="19">
        <f>IFERROR(HLOOKUP(GL$1,'Nakladova matice_2018'!$A$1:$IW$188,116,FALSE),0)</f>
        <v>0</v>
      </c>
      <c r="GM143" s="19">
        <f>IFERROR(HLOOKUP(GM$1,'Nakladova matice_2018'!$A$1:$IW$188,116,FALSE),0)</f>
        <v>0</v>
      </c>
      <c r="GN143" s="19">
        <f>IFERROR(HLOOKUP(GN$1,'Nakladova matice_2018'!$A$1:$IW$188,116,FALSE),0)</f>
        <v>0</v>
      </c>
      <c r="GO143" s="19">
        <f>IFERROR(HLOOKUP(GO$1,'Nakladova matice_2018'!$A$1:$IW$188,116,FALSE),0)</f>
        <v>0</v>
      </c>
      <c r="GP143" s="19">
        <f>IFERROR(HLOOKUP(GP$1,'Nakladova matice_2018'!$A$1:$IW$188,116,FALSE),0)</f>
        <v>0</v>
      </c>
      <c r="GQ143" s="19">
        <f>IFERROR(HLOOKUP(GQ$1,'Nakladova matice_2018'!$A$1:$IW$188,116,FALSE),0)</f>
        <v>0</v>
      </c>
      <c r="GR143" s="19">
        <f>IFERROR(HLOOKUP(GR$1,'Nakladova matice_2018'!$A$1:$IW$188,116,FALSE),0)</f>
        <v>0</v>
      </c>
      <c r="GS143" s="19">
        <f>IFERROR(HLOOKUP(GS$1,'Nakladova matice_2018'!$A$1:$IW$188,116,FALSE),0)</f>
        <v>0</v>
      </c>
      <c r="GT143" s="19">
        <f>IFERROR(HLOOKUP(GT$1,'Nakladova matice_2018'!$A$1:$IW$188,116,FALSE),0)</f>
        <v>0</v>
      </c>
      <c r="GU143" s="19">
        <f>IFERROR(HLOOKUP(GU$1,'Nakladova matice_2018'!$A$1:$IW$188,116,FALSE),0)</f>
        <v>0</v>
      </c>
      <c r="GV143" s="19">
        <f>IFERROR(HLOOKUP(GV$1,'Nakladova matice_2018'!$A$1:$IW$188,116,FALSE),0)</f>
        <v>0</v>
      </c>
      <c r="GW143" s="19">
        <f>IFERROR(HLOOKUP(GW$1,'Nakladova matice_2018'!$A$1:$IW$188,116,FALSE),0)</f>
        <v>0</v>
      </c>
      <c r="GX143" s="19">
        <f>IFERROR(HLOOKUP(GX$1,'Nakladova matice_2018'!$A$1:$IW$188,116,FALSE),0)</f>
        <v>0</v>
      </c>
      <c r="GY143" s="19">
        <f>IFERROR(HLOOKUP(GY$1,'Nakladova matice_2018'!$A$1:$IW$188,116,FALSE),0)</f>
        <v>0</v>
      </c>
      <c r="GZ143" s="19">
        <f>IFERROR(HLOOKUP(GZ$1,'Nakladova matice_2018'!$A$1:$IW$188,116,FALSE),0)</f>
        <v>0</v>
      </c>
      <c r="HA143" s="19">
        <f>IFERROR(HLOOKUP(HA$1,'Nakladova matice_2018'!$A$1:$IW$188,116,FALSE),0)</f>
        <v>0</v>
      </c>
      <c r="HB143" s="19">
        <f>IFERROR(HLOOKUP(HB$1,'Nakladova matice_2018'!$A$1:$IW$188,116,FALSE),0)</f>
        <v>0</v>
      </c>
      <c r="HC143" s="19">
        <f>IFERROR(HLOOKUP(HC$1,'Nakladova matice_2018'!$A$1:$IW$188,116,FALSE),0)</f>
        <v>0</v>
      </c>
      <c r="HD143" s="19">
        <f>IFERROR(HLOOKUP(HD$1,'Nakladova matice_2018'!$A$1:$IW$188,116,FALSE),0)</f>
        <v>0</v>
      </c>
      <c r="HE143" s="19">
        <f>IFERROR(HLOOKUP(HE$1,'Nakladova matice_2018'!$A$1:$IW$188,116,FALSE),0)</f>
        <v>0</v>
      </c>
      <c r="HF143" s="19">
        <f>IFERROR(HLOOKUP(HF$1,'Nakladova matice_2018'!$A$1:$IW$188,116,FALSE),0)</f>
        <v>0</v>
      </c>
      <c r="HG143" s="19">
        <f>IFERROR(HLOOKUP(HG$1,'Nakladova matice_2018'!$A$1:$IW$188,116,FALSE),0)</f>
        <v>0</v>
      </c>
      <c r="HH143" s="19">
        <f>IFERROR(HLOOKUP(HH$1,'Nakladova matice_2018'!$A$1:$IW$188,116,FALSE),0)</f>
        <v>0</v>
      </c>
      <c r="HI143" s="19">
        <f>IFERROR(HLOOKUP(HI$1,'Nakladova matice_2018'!$A$1:$IW$188,116,FALSE),0)</f>
        <v>0</v>
      </c>
      <c r="HJ143" s="19">
        <f>IFERROR(HLOOKUP(HJ$1,'Nakladova matice_2018'!$A$1:$IW$188,116,FALSE),0)</f>
        <v>0</v>
      </c>
      <c r="HK143" s="19">
        <f>IFERROR(HLOOKUP(HK$1,'Nakladova matice_2018'!$A$1:$IW$188,116,FALSE),0)</f>
        <v>0</v>
      </c>
      <c r="HL143" s="19">
        <f>IFERROR(HLOOKUP(HL$1,'Nakladova matice_2018'!$A$1:$IW$188,116,FALSE),0)</f>
        <v>0</v>
      </c>
      <c r="HM143" s="19">
        <f>IFERROR(HLOOKUP(HM$1,'Nakladova matice_2018'!$A$1:$IW$188,116,FALSE),0)</f>
        <v>0</v>
      </c>
      <c r="HN143" s="19">
        <f>IFERROR(HLOOKUP(HN$1,'Nakladova matice_2018'!$A$1:$IW$188,116,FALSE),0)</f>
        <v>0</v>
      </c>
      <c r="HO143" s="19">
        <f>IFERROR(HLOOKUP(HO$1,'Nakladova matice_2018'!$A$1:$IW$188,116,FALSE),0)</f>
        <v>0</v>
      </c>
      <c r="HP143" s="19">
        <f>IFERROR(HLOOKUP(HP$1,'Nakladova matice_2018'!$A$1:$IW$188,116,FALSE),0)</f>
        <v>0</v>
      </c>
      <c r="HQ143" s="19">
        <f>IFERROR(HLOOKUP(HQ$1,'Nakladova matice_2018'!$A$1:$IW$188,116,FALSE),0)</f>
        <v>0</v>
      </c>
      <c r="HR143" s="19">
        <f>IFERROR(HLOOKUP(HR$1,'Nakladova matice_2018'!$A$1:$IW$188,116,FALSE),0)</f>
        <v>0</v>
      </c>
      <c r="HS143" s="19">
        <f>IFERROR(HLOOKUP(HS$1,'Nakladova matice_2018'!$A$1:$IW$188,116,FALSE),0)</f>
        <v>0</v>
      </c>
      <c r="HT143" s="19">
        <f>IFERROR(HLOOKUP(HT$1,'Nakladova matice_2018'!$A$1:$IW$188,116,FALSE),0)</f>
        <v>0</v>
      </c>
      <c r="HU143" s="19">
        <f>IFERROR(HLOOKUP(HU$1,'Nakladova matice_2018'!$A$1:$IW$188,116,FALSE),0)</f>
        <v>0</v>
      </c>
      <c r="HV143" s="19">
        <f>IFERROR(HLOOKUP(HV$1,'Nakladova matice_2018'!$A$1:$IW$188,116,FALSE),0)</f>
        <v>0</v>
      </c>
      <c r="HW143" s="19">
        <f>IFERROR(HLOOKUP(HW$1,'Nakladova matice_2018'!$A$1:$IW$188,116,FALSE),0)</f>
        <v>0</v>
      </c>
      <c r="HX143" s="19">
        <f>IFERROR(HLOOKUP(HX$1,'Nakladova matice_2018'!$A$1:$IW$188,116,FALSE),0)</f>
        <v>0</v>
      </c>
      <c r="HY143" s="19">
        <f>IFERROR(HLOOKUP(HY$1,'Nakladova matice_2018'!$A$1:$IW$188,116,FALSE),0)</f>
        <v>0</v>
      </c>
      <c r="HZ143" s="19">
        <f>IFERROR(HLOOKUP(HZ$1,'Nakladova matice_2018'!$A$1:$IW$188,116,FALSE),0)</f>
        <v>0</v>
      </c>
      <c r="IA143" s="19">
        <f>IFERROR(HLOOKUP(IA$1,'Nakladova matice_2018'!$A$1:$IW$188,116,FALSE),0)</f>
        <v>0</v>
      </c>
      <c r="IB143" s="19">
        <f>IFERROR(HLOOKUP(IB$1,'Nakladova matice_2018'!$A$1:$IW$188,116,FALSE),0)</f>
        <v>0</v>
      </c>
      <c r="IC143" s="19">
        <f>IFERROR(HLOOKUP(IC$1,'Nakladova matice_2018'!$A$1:$IW$188,116,FALSE),0)</f>
        <v>0</v>
      </c>
      <c r="ID143" s="19">
        <f>IFERROR(HLOOKUP(ID$1,'Nakladova matice_2018'!$A$1:$IW$188,116,FALSE),0)</f>
        <v>0</v>
      </c>
      <c r="IE143" s="19">
        <f>IFERROR(HLOOKUP(IE$1,'Nakladova matice_2018'!$A$1:$IW$188,116,FALSE),0)</f>
        <v>0</v>
      </c>
      <c r="IF143" s="19">
        <f>IFERROR(HLOOKUP(IF$1,'Nakladova matice_2018'!$A$1:$IW$188,116,FALSE),0)</f>
        <v>0</v>
      </c>
      <c r="IG143" s="19">
        <f>IFERROR(HLOOKUP(IG$1,'Nakladova matice_2018'!$A$1:$IW$188,116,FALSE),0)</f>
        <v>0</v>
      </c>
      <c r="IH143" s="19">
        <f>IFERROR(HLOOKUP(IH$1,'Nakladova matice_2018'!$A$1:$IW$188,116,FALSE),0)</f>
        <v>0</v>
      </c>
      <c r="II143" s="19">
        <f>IFERROR(HLOOKUP(II$1,'Nakladova matice_2018'!$A$1:$IW$188,116,FALSE),0)</f>
        <v>0</v>
      </c>
      <c r="IJ143" s="19">
        <f>IFERROR(HLOOKUP(IJ$1,'Nakladova matice_2018'!$A$1:$IW$188,116,FALSE),0)</f>
        <v>0</v>
      </c>
      <c r="IK143" s="19">
        <f>IFERROR(HLOOKUP(IK$1,'Nakladova matice_2018'!$A$1:$IW$188,116,FALSE),0)</f>
        <v>0</v>
      </c>
      <c r="IL143" s="19">
        <f>IFERROR(HLOOKUP(IL$1,'Nakladova matice_2018'!$A$1:$IW$188,116,FALSE),0)</f>
        <v>0</v>
      </c>
      <c r="IM143" s="19">
        <f>IFERROR(HLOOKUP(IM$1,'Nakladova matice_2018'!$A$1:$IW$188,116,FALSE),0)</f>
        <v>0</v>
      </c>
      <c r="IN143" s="19">
        <f>IFERROR(HLOOKUP(IN$1,'Nakladova matice_2018'!$A$1:$IW$188,116,FALSE),0)</f>
        <v>0</v>
      </c>
      <c r="IO143" s="19">
        <f>IFERROR(HLOOKUP(IO$1,'Nakladova matice_2018'!$A$1:$IW$188,116,FALSE),0)</f>
        <v>0</v>
      </c>
      <c r="IP143" s="19">
        <f>IFERROR(HLOOKUP(IP$1,'Nakladova matice_2018'!$A$1:$IW$188,116,FALSE),0)</f>
        <v>0</v>
      </c>
      <c r="IQ143" s="19">
        <f>IFERROR(HLOOKUP(IQ$1,'Nakladova matice_2018'!$A$1:$IW$188,116,FALSE),0)</f>
        <v>0</v>
      </c>
      <c r="IR143" s="19">
        <f>IFERROR(HLOOKUP(IR$1,'Nakladova matice_2018'!$A$1:$IW$188,116,FALSE),0)</f>
        <v>0</v>
      </c>
      <c r="IS143" s="19">
        <f>IFERROR(HLOOKUP(IS$1,'Nakladova matice_2018'!$A$1:$IW$188,116,FALSE),0)</f>
        <v>0</v>
      </c>
      <c r="IT143" s="19">
        <f>IFERROR(HLOOKUP(IT$1,'Nakladova matice_2018'!$A$1:$IW$188,116,FALSE),0)</f>
        <v>0</v>
      </c>
      <c r="IU143" s="19">
        <f>IFERROR(HLOOKUP(IU$1,'Nakladova matice_2018'!$A$1:$IW$188,116,FALSE),0)</f>
        <v>0</v>
      </c>
      <c r="IV143" s="19">
        <f>IFERROR(HLOOKUP(IV$1,'Nakladova matice_2018'!$A$1:$IW$188,116,FALSE),0)</f>
        <v>0</v>
      </c>
      <c r="IW143" s="19">
        <f>IFERROR(HLOOKUP(IW$1,'Nakladova matice_2018'!$A$1:$IW$188,116,FALSE),0)</f>
        <v>0</v>
      </c>
      <c r="IX143" s="19">
        <f>IFERROR(HLOOKUP(IX$1,'Nakladova matice_2018'!$A$1:$IW$188,116,FALSE),0)</f>
        <v>0</v>
      </c>
      <c r="IY143" s="19">
        <f>IFERROR(HLOOKUP(IY$1,'Nakladova matice_2018'!$A$1:$IW$188,116,FALSE),0)</f>
        <v>0</v>
      </c>
      <c r="IZ143" s="19">
        <f>IFERROR(HLOOKUP(IZ$1,'Nakladova matice_2018'!$A$1:$IW$188,116,FALSE),0)</f>
        <v>0</v>
      </c>
      <c r="JA143" s="19">
        <f>IFERROR(HLOOKUP(JA$1,'Nakladova matice_2018'!$A$1:$IW$188,116,FALSE),0)</f>
        <v>0</v>
      </c>
      <c r="JB143" s="19">
        <f>IFERROR(HLOOKUP(JB$1,'Nakladova matice_2018'!$A$1:$IW$188,116,FALSE),0)</f>
        <v>0</v>
      </c>
      <c r="JC143" s="19">
        <f>IFERROR(HLOOKUP(JC$1,'Nakladova matice_2018'!$A$1:$IW$188,116,FALSE),0)</f>
        <v>0</v>
      </c>
      <c r="JD143" s="19">
        <f>IFERROR(HLOOKUP(JD$1,'Nakladova matice_2018'!$A$1:$IW$188,116,FALSE),0)</f>
        <v>0</v>
      </c>
      <c r="JE143" s="19">
        <f>IFERROR(HLOOKUP(JE$1,'Nakladova matice_2018'!$A$1:$IW$188,116,FALSE),0)</f>
        <v>0</v>
      </c>
      <c r="JF143" s="19">
        <f>IFERROR(HLOOKUP(JF$1,'Nakladova matice_2018'!$A$1:$IW$188,116,FALSE),0)</f>
        <v>0</v>
      </c>
      <c r="JG143" s="19">
        <f>IFERROR(HLOOKUP(JG$1,'Nakladova matice_2018'!$A$1:$IW$188,116,FALSE),0)</f>
        <v>0</v>
      </c>
      <c r="JH143" s="19">
        <f>IFERROR(HLOOKUP(JH$1,'Nakladova matice_2018'!$A$1:$IW$188,116,FALSE),0)</f>
        <v>0</v>
      </c>
      <c r="JI143" s="19">
        <f>IFERROR(HLOOKUP(JI$1,'Nakladova matice_2018'!$A$1:$IW$188,116,FALSE),0)</f>
        <v>0</v>
      </c>
      <c r="JJ143" s="19">
        <f>IFERROR(HLOOKUP(JJ$1,'Nakladova matice_2018'!$A$1:$IW$188,116,FALSE),0)</f>
        <v>0</v>
      </c>
      <c r="JK143" s="19">
        <f>IFERROR(HLOOKUP(JK$1,'Nakladova matice_2018'!$A$1:$IW$188,116,FALSE),0)</f>
        <v>0</v>
      </c>
      <c r="JL143" s="19">
        <f>IFERROR(HLOOKUP(JL$1,'Nakladova matice_2018'!$A$1:$IW$188,116,FALSE),0)</f>
        <v>0</v>
      </c>
      <c r="JM143" s="19">
        <f>IFERROR(HLOOKUP(JM$1,'Nakladova matice_2018'!$A$1:$IW$188,116,FALSE),0)</f>
        <v>0</v>
      </c>
      <c r="JN143" s="19">
        <f>IFERROR(HLOOKUP(JN$1,'Nakladova matice_2018'!$A$1:$IW$188,116,FALSE),0)</f>
        <v>0</v>
      </c>
      <c r="JO143" s="19">
        <f>IFERROR(HLOOKUP(JO$1,'Nakladova matice_2018'!$A$1:$IW$188,116,FALSE),0)</f>
        <v>0</v>
      </c>
      <c r="JP143" s="19">
        <f>IFERROR(HLOOKUP(JP$1,'Nakladova matice_2018'!$A$1:$IW$188,116,FALSE),0)</f>
        <v>0</v>
      </c>
      <c r="JQ143" s="19">
        <f>IFERROR(HLOOKUP(JQ$1,'Nakladova matice_2018'!$A$1:$IW$188,116,FALSE),0)</f>
        <v>0</v>
      </c>
      <c r="JR143" s="19">
        <f>IFERROR(HLOOKUP(JR$1,'Nakladova matice_2018'!$A$1:$IW$188,116,FALSE),0)</f>
        <v>0</v>
      </c>
      <c r="JS143" s="19">
        <f>IFERROR(HLOOKUP(JS$1,'Nakladova matice_2018'!$A$1:$IW$188,116,FALSE),0)</f>
        <v>0</v>
      </c>
      <c r="JT143" s="19">
        <f>IFERROR(HLOOKUP(JT$1,'Nakladova matice_2018'!$A$1:$IW$188,116,FALSE),0)</f>
        <v>0</v>
      </c>
      <c r="JU143" s="19">
        <f>IFERROR(HLOOKUP(JU$1,'Nakladova matice_2018'!$A$1:$IW$188,116,FALSE),0)</f>
        <v>0</v>
      </c>
      <c r="JV143" s="19">
        <f>IFERROR(HLOOKUP(JV$1,'Nakladova matice_2018'!$A$1:$IW$188,116,FALSE),0)</f>
        <v>0</v>
      </c>
      <c r="JW143" s="19">
        <f>IFERROR(HLOOKUP(JW$1,'Nakladova matice_2018'!$A$1:$IW$188,116,FALSE),0)</f>
        <v>0</v>
      </c>
      <c r="JX143" s="19">
        <f>IFERROR(HLOOKUP(JX$1,'Nakladova matice_2018'!$A$1:$IW$188,116,FALSE),0)</f>
        <v>0</v>
      </c>
      <c r="JY143" s="19">
        <f>IFERROR(HLOOKUP(JY$1,'Nakladova matice_2018'!$A$1:$IW$188,116,FALSE),0)</f>
        <v>0</v>
      </c>
      <c r="JZ143" s="19">
        <f>IFERROR(HLOOKUP(JZ$1,'Nakladova matice_2018'!$A$1:$IW$188,116,FALSE),0)</f>
        <v>0</v>
      </c>
      <c r="KA143" s="19">
        <f>IFERROR(HLOOKUP(KA$1,'Nakladova matice_2018'!$A$1:$IW$188,116,FALSE),0)</f>
        <v>0</v>
      </c>
      <c r="KB143" s="19">
        <f>IFERROR(HLOOKUP(KB$1,'Nakladova matice_2018'!$A$1:$IW$188,116,FALSE),0)</f>
        <v>0</v>
      </c>
      <c r="KC143" s="19">
        <f>IFERROR(HLOOKUP(KC$1,'Nakladova matice_2018'!$A$1:$IW$188,116,FALSE),0)</f>
        <v>0</v>
      </c>
      <c r="KD143" s="19">
        <f>IFERROR(HLOOKUP(KD$1,'Nakladova matice_2018'!$A$1:$IW$188,116,FALSE),0)</f>
        <v>0</v>
      </c>
      <c r="KE143" s="19">
        <f>IFERROR(HLOOKUP(KE$1,'Nakladova matice_2018'!$A$1:$IW$188,116,FALSE),0)</f>
        <v>0</v>
      </c>
      <c r="KF143" s="19">
        <f>IFERROR(HLOOKUP(KF$1,'Nakladova matice_2018'!$A$1:$IW$188,116,FALSE),0)</f>
        <v>0</v>
      </c>
      <c r="KG143" s="19">
        <f>IFERROR(HLOOKUP(KG$1,'Nakladova matice_2018'!$A$1:$IW$188,116,FALSE),0)</f>
        <v>0</v>
      </c>
      <c r="KH143" s="19">
        <f>IFERROR(HLOOKUP(KH$1,'Nakladova matice_2018'!$A$1:$IW$188,116,FALSE),0)</f>
        <v>0</v>
      </c>
      <c r="KI143" s="19">
        <f>IFERROR(HLOOKUP(KI$1,'Nakladova matice_2018'!$A$1:$IW$188,116,FALSE),0)</f>
        <v>0</v>
      </c>
      <c r="KJ143" s="19">
        <f>IFERROR(HLOOKUP(KJ$1,'Nakladova matice_2018'!$A$1:$IW$188,116,FALSE),0)</f>
        <v>0</v>
      </c>
      <c r="KK143" s="19">
        <f>IFERROR(HLOOKUP(KK$1,'Nakladova matice_2018'!$A$1:$IW$188,116,FALSE),0)</f>
        <v>0</v>
      </c>
      <c r="KL143" s="19">
        <f>IFERROR(HLOOKUP(KL$1,'Nakladova matice_2018'!$A$1:$IW$188,116,FALSE),0)</f>
        <v>0</v>
      </c>
      <c r="KM143" s="19">
        <f>IFERROR(HLOOKUP(KM$1,'Nakladova matice_2018'!$A$1:$IW$188,116,FALSE),0)</f>
        <v>0</v>
      </c>
      <c r="KN143" s="19">
        <f>IFERROR(HLOOKUP(KN$1,'Nakladova matice_2018'!$A$1:$IW$188,116,FALSE),0)</f>
        <v>0</v>
      </c>
      <c r="KO143" s="19">
        <f>IFERROR(HLOOKUP(KO$1,'Nakladova matice_2018'!$A$1:$IW$188,116,FALSE),0)</f>
        <v>0</v>
      </c>
      <c r="KP143" s="19">
        <f>IFERROR(HLOOKUP(KP$1,'Nakladova matice_2018'!$A$1:$IW$188,116,FALSE),0)</f>
        <v>0</v>
      </c>
      <c r="KQ143" s="19">
        <f>IFERROR(HLOOKUP(KQ$1,'Nakladova matice_2018'!$A$1:$IW$188,116,FALSE),0)</f>
        <v>0</v>
      </c>
      <c r="KR143" s="19">
        <f>IFERROR(HLOOKUP(KR$1,'Nakladova matice_2018'!$A$1:$IW$188,116,FALSE),0)</f>
        <v>0</v>
      </c>
      <c r="KS143" s="19">
        <f>IFERROR(HLOOKUP(KS$1,'Nakladova matice_2018'!$A$1:$IW$188,116,FALSE),0)</f>
        <v>0</v>
      </c>
      <c r="KT143" s="19">
        <f>IFERROR(HLOOKUP(KT$1,'Nakladova matice_2018'!$A$1:$IW$188,116,FALSE),0)</f>
        <v>0</v>
      </c>
      <c r="KU143" s="19">
        <f>IFERROR(HLOOKUP(KU$1,'Nakladova matice_2018'!$A$1:$IW$188,116,FALSE),0)</f>
        <v>1020</v>
      </c>
      <c r="KV143" s="19">
        <f>IFERROR(HLOOKUP(KV$1,'Nakladova matice_2018'!$A$1:$IW$188,116,FALSE),0)</f>
        <v>0</v>
      </c>
      <c r="KW143" s="19">
        <f>IFERROR(HLOOKUP(KW$1,'Nakladova matice_2018'!$A$1:$IW$188,116,FALSE),0)</f>
        <v>0</v>
      </c>
      <c r="KX143" s="19">
        <f>IFERROR(HLOOKUP(KX$1,'Nakladova matice_2018'!$A$1:$IW$188,116,FALSE),0)</f>
        <v>0</v>
      </c>
      <c r="KY143" s="19">
        <f>IFERROR(HLOOKUP(KY$1,'Nakladova matice_2018'!$A$1:$IW$188,116,FALSE),0)</f>
        <v>0</v>
      </c>
      <c r="KZ143" s="19">
        <f>IFERROR(HLOOKUP(KZ$1,'Nakladova matice_2018'!$A$1:$IW$188,116,FALSE),0)</f>
        <v>0</v>
      </c>
      <c r="LA143" s="19">
        <f>IFERROR(HLOOKUP(LA$1,'Nakladova matice_2018'!$A$1:$IW$188,116,FALSE),0)</f>
        <v>0</v>
      </c>
      <c r="LB143" s="19">
        <f>IFERROR(HLOOKUP(LB$1,'Nakladova matice_2018'!$A$1:$IW$188,116,FALSE),0)</f>
        <v>0</v>
      </c>
      <c r="LC143" s="19">
        <f>IFERROR(HLOOKUP(LC$1,'Nakladova matice_2018'!$A$1:$IW$188,116,FALSE),0)</f>
        <v>0</v>
      </c>
      <c r="LD143" s="19">
        <f>IFERROR(HLOOKUP(LD$1,'Nakladova matice_2018'!$A$1:$IW$188,116,FALSE),0)</f>
        <v>0</v>
      </c>
      <c r="LE143" s="19">
        <f>IFERROR(HLOOKUP(LE$1,'Nakladova matice_2018'!$A$1:$IW$188,116,FALSE),0)</f>
        <v>0</v>
      </c>
      <c r="LF143" s="19">
        <f>IFERROR(HLOOKUP(LF$1,'Nakladova matice_2018'!$A$1:$IW$188,116,FALSE),0)</f>
        <v>0</v>
      </c>
      <c r="LG143" s="19">
        <f>IFERROR(HLOOKUP(LG$1,'Nakladova matice_2018'!$A$1:$IW$188,116,FALSE),0)</f>
        <v>0</v>
      </c>
      <c r="LH143" s="19">
        <f>IFERROR(HLOOKUP(LH$1,'Nakladova matice_2018'!$A$1:$IW$188,116,FALSE),0)</f>
        <v>0</v>
      </c>
      <c r="LI143" s="19">
        <f>IFERROR(HLOOKUP(LI$1,'Nakladova matice_2018'!$A$1:$IW$188,116,FALSE),0)</f>
        <v>0</v>
      </c>
      <c r="LJ143" s="19">
        <f>IFERROR(HLOOKUP(LJ$1,'Nakladova matice_2018'!$A$1:$IW$188,116,FALSE),0)</f>
        <v>0</v>
      </c>
      <c r="LK143" s="19">
        <f>IFERROR(HLOOKUP(LK$1,'Nakladova matice_2018'!$A$1:$IW$188,116,FALSE),0)</f>
        <v>0</v>
      </c>
      <c r="LL143" s="19">
        <f>IFERROR(HLOOKUP(LL$1,'Nakladova matice_2018'!$A$1:$IW$188,116,FALSE),0)</f>
        <v>0</v>
      </c>
      <c r="LM143" s="19">
        <f>IFERROR(HLOOKUP(LM$1,'Nakladova matice_2018'!$A$1:$IW$188,116,FALSE),0)</f>
        <v>0</v>
      </c>
      <c r="LN143" s="19">
        <f>IFERROR(HLOOKUP(LN$1,'Nakladova matice_2018'!$A$1:$IW$188,116,FALSE),0)</f>
        <v>0</v>
      </c>
      <c r="LO143" s="19">
        <f>IFERROR(HLOOKUP(LO$1,'Nakladova matice_2018'!$A$1:$IW$188,116,FALSE),0)</f>
        <v>0</v>
      </c>
      <c r="LP143" s="19">
        <f>IFERROR(HLOOKUP(LP$1,'Nakladova matice_2018'!$A$1:$IW$188,116,FALSE),0)</f>
        <v>0</v>
      </c>
      <c r="LQ143" s="19">
        <f>IFERROR(HLOOKUP(LQ$1,'Nakladova matice_2018'!$A$1:$IW$188,116,FALSE),0)</f>
        <v>0</v>
      </c>
      <c r="LR143" s="19">
        <f>IFERROR(HLOOKUP(LR$1,'Nakladova matice_2018'!$A$1:$IW$188,116,FALSE),0)</f>
        <v>0</v>
      </c>
      <c r="LS143" s="19">
        <f>IFERROR(HLOOKUP(LS$1,'Nakladova matice_2018'!$A$1:$IW$188,116,FALSE),0)</f>
        <v>0</v>
      </c>
      <c r="LT143" s="19">
        <f>IFERROR(HLOOKUP(LT$1,'Nakladova matice_2018'!$A$1:$IW$188,116,FALSE),0)</f>
        <v>0</v>
      </c>
      <c r="LU143" s="19">
        <f>IFERROR(HLOOKUP(LU$1,'Nakladova matice_2018'!$A$1:$IW$188,116,FALSE),0)</f>
        <v>0</v>
      </c>
      <c r="LV143" s="19">
        <f>IFERROR(HLOOKUP(LV$1,'Nakladova matice_2018'!$A$1:$IW$188,116,FALSE),0)</f>
        <v>0</v>
      </c>
      <c r="LW143" s="19">
        <f>IFERROR(HLOOKUP(LW$1,'Nakladova matice_2018'!$A$1:$IW$188,116,FALSE),0)</f>
        <v>0</v>
      </c>
      <c r="LX143" s="19">
        <f>IFERROR(HLOOKUP(LX$1,'Nakladova matice_2018'!$A$1:$IW$188,116,FALSE),0)</f>
        <v>0</v>
      </c>
      <c r="LY143" s="19">
        <f>IFERROR(HLOOKUP(LY$1,'Nakladova matice_2018'!$A$1:$IW$188,116,FALSE),0)</f>
        <v>0</v>
      </c>
      <c r="LZ143" s="19">
        <f>IFERROR(HLOOKUP(LZ$1,'Nakladova matice_2018'!$A$1:$IW$188,116,FALSE),0)</f>
        <v>0</v>
      </c>
      <c r="MA143" s="19">
        <f>IFERROR(HLOOKUP(MA$1,'Nakladova matice_2018'!$A$1:$IW$188,116,FALSE),0)</f>
        <v>0</v>
      </c>
      <c r="MB143" s="19">
        <f>IFERROR(HLOOKUP(MB$1,'Nakladova matice_2018'!$A$1:$IW$188,116,FALSE),0)</f>
        <v>0</v>
      </c>
      <c r="MC143" s="19">
        <f>IFERROR(HLOOKUP(MC$1,'Nakladova matice_2018'!$A$1:$IW$188,116,FALSE),0)</f>
        <v>0</v>
      </c>
      <c r="MD143" s="19">
        <f>IFERROR(HLOOKUP(MD$1,'Nakladova matice_2018'!$A$1:$IW$188,116,FALSE),0)</f>
        <v>0</v>
      </c>
      <c r="ME143" s="19">
        <f>IFERROR(HLOOKUP(ME$1,'Nakladova matice_2018'!$A$1:$IW$188,116,FALSE),0)</f>
        <v>0</v>
      </c>
      <c r="MF143" s="19">
        <f>IFERROR(HLOOKUP(MF$1,'Nakladova matice_2018'!$A$1:$IW$188,116,FALSE),0)</f>
        <v>0</v>
      </c>
      <c r="MG143" s="19">
        <f>IFERROR(HLOOKUP(MG$1,'Nakladova matice_2018'!$A$1:$IW$188,116,FALSE),0)</f>
        <v>0</v>
      </c>
      <c r="MH143" s="19">
        <f>IFERROR(HLOOKUP(MH$1,'Nakladova matice_2018'!$A$1:$IW$188,116,FALSE),0)</f>
        <v>0</v>
      </c>
      <c r="MI143" s="19">
        <f>IFERROR(HLOOKUP(MI$1,'Nakladova matice_2018'!$A$1:$IW$188,116,FALSE),0)</f>
        <v>0</v>
      </c>
      <c r="MJ143" s="19">
        <f>IFERROR(HLOOKUP(MJ$1,'Nakladova matice_2018'!$A$1:$IW$188,116,FALSE),0)</f>
        <v>0</v>
      </c>
      <c r="MK143" s="19">
        <f>IFERROR(HLOOKUP(MK$1,'Nakladova matice_2018'!$A$1:$IW$188,116,FALSE),0)</f>
        <v>0</v>
      </c>
      <c r="ML143" s="19">
        <f>IFERROR(HLOOKUP(ML$1,'Nakladova matice_2018'!$A$1:$IW$188,116,FALSE),0)</f>
        <v>0</v>
      </c>
      <c r="MM143" s="19">
        <f>IFERROR(HLOOKUP(MM$1,'Nakladova matice_2018'!$A$1:$IW$188,116,FALSE),0)</f>
        <v>0</v>
      </c>
      <c r="MN143" s="19">
        <f>IFERROR(HLOOKUP(MN$1,'Nakladova matice_2018'!$A$1:$IW$188,116,FALSE),0)</f>
        <v>0</v>
      </c>
      <c r="MO143" s="20">
        <f t="shared" si="86"/>
        <v>4333227</v>
      </c>
      <c r="MP143" s="20">
        <f>MO143-'Nakladova matice_2018'!IX116</f>
        <v>0</v>
      </c>
    </row>
    <row r="144" spans="1:354" x14ac:dyDescent="0.2">
      <c r="A144" s="27">
        <v>538999</v>
      </c>
      <c r="B144" s="21" t="s">
        <v>528</v>
      </c>
      <c r="C144" s="53">
        <v>0</v>
      </c>
      <c r="D144" s="19">
        <f>IFERROR(HLOOKUP(D$1,'Nakladova matice_2018'!$A$1:$IW$188,117,FALSE),0)</f>
        <v>0</v>
      </c>
      <c r="E144" s="19">
        <f>IFERROR(HLOOKUP(E$1,'Nakladova matice_2018'!$A$1:$IW$188,117,FALSE),0)</f>
        <v>0</v>
      </c>
      <c r="F144" s="19">
        <f>IFERROR(HLOOKUP(F$1,'Nakladova matice_2018'!$A$1:$IW$188,117,FALSE),0)</f>
        <v>0</v>
      </c>
      <c r="G144" s="19">
        <f>IFERROR(HLOOKUP(G$1,'Nakladova matice_2018'!$A$1:$IW$188,117,FALSE),0)</f>
        <v>0</v>
      </c>
      <c r="H144" s="19">
        <f>IFERROR(HLOOKUP(H$1,'Nakladova matice_2018'!$A$1:$IW$188,117,FALSE),0)</f>
        <v>0</v>
      </c>
      <c r="I144" s="19">
        <f>IFERROR(HLOOKUP(I$1,'Nakladova matice_2018'!$A$1:$IW$188,117,FALSE),0)</f>
        <v>0</v>
      </c>
      <c r="J144" s="19">
        <f>IFERROR(HLOOKUP(J$1,'Nakladova matice_2018'!$A$1:$IW$188,117,FALSE),0)</f>
        <v>0</v>
      </c>
      <c r="K144" s="19">
        <f>IFERROR(HLOOKUP(K$1,'Nakladova matice_2018'!$A$1:$IW$188,117,FALSE),0)</f>
        <v>0</v>
      </c>
      <c r="L144" s="19">
        <f>IFERROR(HLOOKUP(L$1,'Nakladova matice_2018'!$A$1:$IW$188,117,FALSE),0)</f>
        <v>0</v>
      </c>
      <c r="M144" s="19">
        <f>IFERROR(HLOOKUP(M$1,'Nakladova matice_2018'!$A$1:$IW$188,117,FALSE),0)</f>
        <v>0</v>
      </c>
      <c r="N144" s="19">
        <f>IFERROR(HLOOKUP(N$1,'Nakladova matice_2018'!$A$1:$IW$188,117,FALSE),0)</f>
        <v>0</v>
      </c>
      <c r="O144" s="19">
        <f>IFERROR(HLOOKUP(O$1,'Nakladova matice_2018'!$A$1:$IW$188,117,FALSE),0)</f>
        <v>0</v>
      </c>
      <c r="P144" s="19">
        <f>IFERROR(HLOOKUP(P$1,'Nakladova matice_2018'!$A$1:$IW$188,117,FALSE),0)</f>
        <v>0</v>
      </c>
      <c r="Q144" s="19">
        <f>IFERROR(HLOOKUP(Q$1,'Nakladova matice_2018'!$A$1:$IW$188,117,FALSE),0)</f>
        <v>0</v>
      </c>
      <c r="R144" s="19">
        <f>IFERROR(HLOOKUP(R$1,'Nakladova matice_2018'!$A$1:$IW$188,117,FALSE),0)</f>
        <v>0</v>
      </c>
      <c r="S144" s="19">
        <f>IFERROR(HLOOKUP(S$1,'Nakladova matice_2018'!$A$1:$IW$188,117,FALSE),0)</f>
        <v>0</v>
      </c>
      <c r="T144" s="19">
        <f>IFERROR(HLOOKUP(T$1,'Nakladova matice_2018'!$A$1:$IW$188,117,FALSE),0)</f>
        <v>0</v>
      </c>
      <c r="U144" s="19">
        <f>IFERROR(HLOOKUP(U$1,'Nakladova matice_2018'!$A$1:$IW$188,117,FALSE),0)</f>
        <v>0</v>
      </c>
      <c r="V144" s="19">
        <f>IFERROR(HLOOKUP(V$1,'Nakladova matice_2018'!$A$1:$IW$188,117,FALSE),0)</f>
        <v>0</v>
      </c>
      <c r="W144" s="19">
        <f>IFERROR(HLOOKUP(W$1,'Nakladova matice_2018'!$A$1:$IW$188,117,FALSE),0)</f>
        <v>0</v>
      </c>
      <c r="X144" s="19">
        <f>IFERROR(HLOOKUP(X$1,'Nakladova matice_2018'!$A$1:$IW$188,117,FALSE),0)</f>
        <v>0</v>
      </c>
      <c r="Y144" s="19">
        <f>IFERROR(HLOOKUP(Y$1,'Nakladova matice_2018'!$A$1:$IW$188,117,FALSE),0)</f>
        <v>0</v>
      </c>
      <c r="Z144" s="19">
        <f>IFERROR(HLOOKUP(Z$1,'Nakladova matice_2018'!$A$1:$IW$188,117,FALSE),0)</f>
        <v>0</v>
      </c>
      <c r="AA144" s="19">
        <f>IFERROR(HLOOKUP(AA$1,'Nakladova matice_2018'!$A$1:$IW$188,117,FALSE),0)</f>
        <v>0</v>
      </c>
      <c r="AB144" s="19">
        <f>IFERROR(HLOOKUP(AB$1,'Nakladova matice_2018'!$A$1:$IW$188,117,FALSE),0)</f>
        <v>0</v>
      </c>
      <c r="AC144" s="19">
        <f>IFERROR(HLOOKUP(AC$1,'Nakladova matice_2018'!$A$1:$IW$188,117,FALSE),0)</f>
        <v>0</v>
      </c>
      <c r="AD144" s="19">
        <f>IFERROR(HLOOKUP(AD$1,'Nakladova matice_2018'!$A$1:$IW$188,117,FALSE),0)</f>
        <v>0</v>
      </c>
      <c r="AE144" s="19">
        <f>IFERROR(HLOOKUP(AE$1,'Nakladova matice_2018'!$A$1:$IW$188,117,FALSE),0)</f>
        <v>0</v>
      </c>
      <c r="AF144" s="19">
        <f>IFERROR(HLOOKUP(AF$1,'Nakladova matice_2018'!$A$1:$IW$188,117,FALSE),0)</f>
        <v>0</v>
      </c>
      <c r="AG144" s="19">
        <f>IFERROR(HLOOKUP(AG$1,'Nakladova matice_2018'!$A$1:$IW$188,117,FALSE),0)</f>
        <v>0</v>
      </c>
      <c r="AH144" s="19">
        <f>IFERROR(HLOOKUP(AH$1,'Nakladova matice_2018'!$A$1:$IW$188,117,FALSE),0)</f>
        <v>0</v>
      </c>
      <c r="AI144" s="19">
        <f>IFERROR(HLOOKUP(AI$1,'Nakladova matice_2018'!$A$1:$IW$188,117,FALSE),0)</f>
        <v>0</v>
      </c>
      <c r="AJ144" s="19">
        <f>IFERROR(HLOOKUP(AJ$1,'Nakladova matice_2018'!$A$1:$IW$188,117,FALSE),0)</f>
        <v>0</v>
      </c>
      <c r="AK144" s="19">
        <f>IFERROR(HLOOKUP(AK$1,'Nakladova matice_2018'!$A$1:$IW$188,117,FALSE),0)</f>
        <v>0</v>
      </c>
      <c r="AL144" s="19">
        <f>IFERROR(HLOOKUP(AL$1,'Nakladova matice_2018'!$A$1:$IW$188,117,FALSE),0)</f>
        <v>0</v>
      </c>
      <c r="AM144" s="19">
        <f>IFERROR(HLOOKUP(AM$1,'Nakladova matice_2018'!$A$1:$IW$188,117,FALSE),0)</f>
        <v>0</v>
      </c>
      <c r="AN144" s="19">
        <f>IFERROR(HLOOKUP(AN$1,'Nakladova matice_2018'!$A$1:$IW$188,117,FALSE),0)</f>
        <v>0</v>
      </c>
      <c r="AO144" s="19">
        <f>IFERROR(HLOOKUP(AO$1,'Nakladova matice_2018'!$A$1:$IW$188,117,FALSE),0)</f>
        <v>0</v>
      </c>
      <c r="AP144" s="19">
        <f>IFERROR(HLOOKUP(AP$1,'Nakladova matice_2018'!$A$1:$IW$188,117,FALSE),0)</f>
        <v>0</v>
      </c>
      <c r="AQ144" s="19">
        <f>IFERROR(HLOOKUP(AQ$1,'Nakladova matice_2018'!$A$1:$IW$188,117,FALSE),0)</f>
        <v>0</v>
      </c>
      <c r="AR144" s="19">
        <f>IFERROR(HLOOKUP(AR$1,'Nakladova matice_2018'!$A$1:$IW$188,117,FALSE),0)</f>
        <v>0</v>
      </c>
      <c r="AS144" s="19">
        <f>IFERROR(HLOOKUP(AS$1,'Nakladova matice_2018'!$A$1:$IW$188,117,FALSE),0)</f>
        <v>0</v>
      </c>
      <c r="AT144" s="19">
        <f>IFERROR(HLOOKUP(AT$1,'Nakladova matice_2018'!$A$1:$IW$188,117,FALSE),0)</f>
        <v>0</v>
      </c>
      <c r="AU144" s="19">
        <f>IFERROR(HLOOKUP(AU$1,'Nakladova matice_2018'!$A$1:$IW$188,117,FALSE),0)</f>
        <v>0</v>
      </c>
      <c r="AV144" s="19">
        <f>IFERROR(HLOOKUP(AV$1,'Nakladova matice_2018'!$A$1:$IW$188,117,FALSE),0)</f>
        <v>0</v>
      </c>
      <c r="AW144" s="19">
        <f>IFERROR(HLOOKUP(AW$1,'Nakladova matice_2018'!$A$1:$IW$188,117,FALSE),0)</f>
        <v>0</v>
      </c>
      <c r="AX144" s="19">
        <f>IFERROR(HLOOKUP(AX$1,'Nakladova matice_2018'!$A$1:$IW$188,117,FALSE),0)</f>
        <v>0</v>
      </c>
      <c r="AY144" s="19">
        <f>IFERROR(HLOOKUP(AY$1,'Nakladova matice_2018'!$A$1:$IW$188,117,FALSE),0)</f>
        <v>0</v>
      </c>
      <c r="AZ144" s="19">
        <f>IFERROR(HLOOKUP(AZ$1,'Nakladova matice_2018'!$A$1:$IW$188,117,FALSE),0)</f>
        <v>0</v>
      </c>
      <c r="BA144" s="19">
        <f>IFERROR(HLOOKUP(BA$1,'Nakladova matice_2018'!$A$1:$IW$188,117,FALSE),0)</f>
        <v>0</v>
      </c>
      <c r="BB144" s="19">
        <f>IFERROR(HLOOKUP(BB$1,'Nakladova matice_2018'!$A$1:$IW$188,117,FALSE),0)</f>
        <v>0</v>
      </c>
      <c r="BC144" s="19">
        <f>IFERROR(HLOOKUP(BC$1,'Nakladova matice_2018'!$A$1:$IW$188,117,FALSE),0)</f>
        <v>0</v>
      </c>
      <c r="BD144" s="19">
        <f>IFERROR(HLOOKUP(BD$1,'Nakladova matice_2018'!$A$1:$IW$188,117,FALSE),0)</f>
        <v>0</v>
      </c>
      <c r="BE144" s="19">
        <f>IFERROR(HLOOKUP(BE$1,'Nakladova matice_2018'!$A$1:$IW$188,117,FALSE),0)</f>
        <v>0</v>
      </c>
      <c r="BF144" s="19">
        <f>IFERROR(HLOOKUP(BF$1,'Nakladova matice_2018'!$A$1:$IW$188,117,FALSE),0)</f>
        <v>0</v>
      </c>
      <c r="BG144" s="19">
        <f>IFERROR(HLOOKUP(BG$1,'Nakladova matice_2018'!$A$1:$IW$188,117,FALSE),0)</f>
        <v>0</v>
      </c>
      <c r="BH144" s="19">
        <f>IFERROR(HLOOKUP(BH$1,'Nakladova matice_2018'!$A$1:$IW$188,117,FALSE),0)</f>
        <v>0</v>
      </c>
      <c r="BI144" s="19">
        <f>IFERROR(HLOOKUP(BI$1,'Nakladova matice_2018'!$A$1:$IW$188,117,FALSE),0)</f>
        <v>0</v>
      </c>
      <c r="BJ144" s="19">
        <f>IFERROR(HLOOKUP(BJ$1,'Nakladova matice_2018'!$A$1:$IW$188,117,FALSE),0)</f>
        <v>0</v>
      </c>
      <c r="BK144" s="19">
        <f>IFERROR(HLOOKUP(BK$1,'Nakladova matice_2018'!$A$1:$IW$188,117,FALSE),0)</f>
        <v>0</v>
      </c>
      <c r="BL144" s="19">
        <f>IFERROR(HLOOKUP(BL$1,'Nakladova matice_2018'!$A$1:$IW$188,117,FALSE),0)</f>
        <v>0</v>
      </c>
      <c r="BM144" s="19">
        <f>IFERROR(HLOOKUP(BM$1,'Nakladova matice_2018'!$A$1:$IW$188,117,FALSE),0)</f>
        <v>0</v>
      </c>
      <c r="BN144" s="19">
        <f>IFERROR(HLOOKUP(BN$1,'Nakladova matice_2018'!$A$1:$IW$188,117,FALSE),0)</f>
        <v>0</v>
      </c>
      <c r="BO144" s="19">
        <f>IFERROR(HLOOKUP(BO$1,'Nakladova matice_2018'!$A$1:$IW$188,117,FALSE),0)</f>
        <v>0</v>
      </c>
      <c r="BP144" s="19">
        <f>IFERROR(HLOOKUP(BP$1,'Nakladova matice_2018'!$A$1:$IW$188,117,FALSE),0)</f>
        <v>0</v>
      </c>
      <c r="BQ144" s="19">
        <f>IFERROR(HLOOKUP(BQ$1,'Nakladova matice_2018'!$A$1:$IW$188,117,FALSE),0)</f>
        <v>0</v>
      </c>
      <c r="BR144" s="19">
        <f>IFERROR(HLOOKUP(BR$1,'Nakladova matice_2018'!$A$1:$IW$188,117,FALSE),0)</f>
        <v>0</v>
      </c>
      <c r="BS144" s="19">
        <f>IFERROR(HLOOKUP(BS$1,'Nakladova matice_2018'!$A$1:$IW$188,117,FALSE),0)</f>
        <v>0</v>
      </c>
      <c r="BT144" s="19">
        <f>IFERROR(HLOOKUP(BT$1,'Nakladova matice_2018'!$A$1:$IW$188,117,FALSE),0)</f>
        <v>0</v>
      </c>
      <c r="BU144" s="19">
        <f>IFERROR(HLOOKUP(BU$1,'Nakladova matice_2018'!$A$1:$IW$188,117,FALSE),0)</f>
        <v>0</v>
      </c>
      <c r="BV144" s="19">
        <f>IFERROR(HLOOKUP(BV$1,'Nakladova matice_2018'!$A$1:$IW$188,117,FALSE),0)</f>
        <v>0</v>
      </c>
      <c r="BW144" s="19">
        <f>IFERROR(HLOOKUP(BW$1,'Nakladova matice_2018'!$A$1:$IW$188,117,FALSE),0)</f>
        <v>0</v>
      </c>
      <c r="BX144" s="19">
        <f>IFERROR(HLOOKUP(BX$1,'Nakladova matice_2018'!$A$1:$IW$188,117,FALSE),0)</f>
        <v>883.08</v>
      </c>
      <c r="BY144" s="19">
        <f>IFERROR(HLOOKUP(BY$1,'Nakladova matice_2018'!$A$1:$IW$188,117,FALSE),0)</f>
        <v>0</v>
      </c>
      <c r="BZ144" s="19">
        <f>IFERROR(HLOOKUP(BZ$1,'Nakladova matice_2018'!$A$1:$IW$188,117,FALSE),0)</f>
        <v>0</v>
      </c>
      <c r="CA144" s="19">
        <f>IFERROR(HLOOKUP(CA$1,'Nakladova matice_2018'!$A$1:$IW$188,117,FALSE),0)</f>
        <v>0</v>
      </c>
      <c r="CB144" s="19">
        <f>IFERROR(HLOOKUP(CB$1,'Nakladova matice_2018'!$A$1:$IW$188,117,FALSE),0)</f>
        <v>0</v>
      </c>
      <c r="CC144" s="19">
        <f>IFERROR(HLOOKUP(CC$1,'Nakladova matice_2018'!$A$1:$IW$188,117,FALSE),0)</f>
        <v>0</v>
      </c>
      <c r="CD144" s="19">
        <f>IFERROR(HLOOKUP(CD$1,'Nakladova matice_2018'!$A$1:$IW$188,117,FALSE),0)</f>
        <v>0</v>
      </c>
      <c r="CE144" s="19">
        <f>IFERROR(HLOOKUP(CE$1,'Nakladova matice_2018'!$A$1:$IW$188,117,FALSE),0)</f>
        <v>0</v>
      </c>
      <c r="CF144" s="19">
        <f>IFERROR(HLOOKUP(CF$1,'Nakladova matice_2018'!$A$1:$IW$188,117,FALSE),0)</f>
        <v>0</v>
      </c>
      <c r="CG144" s="19">
        <f>IFERROR(HLOOKUP(CG$1,'Nakladova matice_2018'!$A$1:$IW$188,117,FALSE),0)</f>
        <v>0</v>
      </c>
      <c r="CH144" s="19">
        <f>IFERROR(HLOOKUP(CH$1,'Nakladova matice_2018'!$A$1:$IW$188,117,FALSE),0)</f>
        <v>0</v>
      </c>
      <c r="CI144" s="19">
        <f>IFERROR(HLOOKUP(CI$1,'Nakladova matice_2018'!$A$1:$IW$188,117,FALSE),0)</f>
        <v>0</v>
      </c>
      <c r="CJ144" s="19">
        <f>IFERROR(HLOOKUP(CJ$1,'Nakladova matice_2018'!$A$1:$IW$188,117,FALSE),0)</f>
        <v>0</v>
      </c>
      <c r="CK144" s="19">
        <f>IFERROR(HLOOKUP(CK$1,'Nakladova matice_2018'!$A$1:$IW$188,117,FALSE),0)</f>
        <v>0</v>
      </c>
      <c r="CL144" s="19">
        <f>IFERROR(HLOOKUP(CL$1,'Nakladova matice_2018'!$A$1:$IW$188,117,FALSE),0)</f>
        <v>0</v>
      </c>
      <c r="CM144" s="19">
        <f>IFERROR(HLOOKUP(CM$1,'Nakladova matice_2018'!$A$1:$IW$188,117,FALSE),0)</f>
        <v>0</v>
      </c>
      <c r="CN144" s="19">
        <f>IFERROR(HLOOKUP(CN$1,'Nakladova matice_2018'!$A$1:$IW$188,117,FALSE),0)</f>
        <v>1400</v>
      </c>
      <c r="CO144" s="19">
        <f>IFERROR(HLOOKUP(CO$1,'Nakladova matice_2018'!$A$1:$IW$188,117,FALSE),0)</f>
        <v>0</v>
      </c>
      <c r="CP144" s="19">
        <f>IFERROR(HLOOKUP(CP$1,'Nakladova matice_2018'!$A$1:$IW$188,117,FALSE),0)</f>
        <v>0</v>
      </c>
      <c r="CQ144" s="19">
        <f>IFERROR(HLOOKUP(CQ$1,'Nakladova matice_2018'!$A$1:$IW$188,117,FALSE),0)</f>
        <v>0</v>
      </c>
      <c r="CR144" s="19">
        <f>IFERROR(HLOOKUP(CR$1,'Nakladova matice_2018'!$A$1:$IW$188,117,FALSE),0)</f>
        <v>0</v>
      </c>
      <c r="CS144" s="19">
        <f>IFERROR(HLOOKUP(CS$1,'Nakladova matice_2018'!$A$1:$IW$188,117,FALSE),0)</f>
        <v>0</v>
      </c>
      <c r="CT144" s="19">
        <f>IFERROR(HLOOKUP(CT$1,'Nakladova matice_2018'!$A$1:$IW$188,117,FALSE),0)</f>
        <v>0</v>
      </c>
      <c r="CU144" s="19">
        <f>IFERROR(HLOOKUP(CU$1,'Nakladova matice_2018'!$A$1:$IW$188,117,FALSE),0)</f>
        <v>0</v>
      </c>
      <c r="CV144" s="19">
        <f>IFERROR(HLOOKUP(CV$1,'Nakladova matice_2018'!$A$1:$IW$188,117,FALSE),0)</f>
        <v>0</v>
      </c>
      <c r="CW144" s="19">
        <f>IFERROR(HLOOKUP(CW$1,'Nakladova matice_2018'!$A$1:$IW$188,117,FALSE),0)</f>
        <v>0</v>
      </c>
      <c r="CX144" s="19">
        <f>IFERROR(HLOOKUP(CX$1,'Nakladova matice_2018'!$A$1:$IW$188,117,FALSE),0)</f>
        <v>0</v>
      </c>
      <c r="CY144" s="19">
        <f>IFERROR(HLOOKUP(CY$1,'Nakladova matice_2018'!$A$1:$IW$188,117,FALSE),0)</f>
        <v>0</v>
      </c>
      <c r="CZ144" s="19">
        <f>IFERROR(HLOOKUP(CZ$1,'Nakladova matice_2018'!$A$1:$IW$188,117,FALSE),0)</f>
        <v>0</v>
      </c>
      <c r="DA144" s="19">
        <f>IFERROR(HLOOKUP(DA$1,'Nakladova matice_2018'!$A$1:$IW$188,117,FALSE),0)</f>
        <v>0</v>
      </c>
      <c r="DB144" s="19">
        <f>IFERROR(HLOOKUP(DB$1,'Nakladova matice_2018'!$A$1:$IW$188,117,FALSE),0)</f>
        <v>0</v>
      </c>
      <c r="DC144" s="19">
        <f>IFERROR(HLOOKUP(DC$1,'Nakladova matice_2018'!$A$1:$IW$188,117,FALSE),0)</f>
        <v>0</v>
      </c>
      <c r="DD144" s="19">
        <f>IFERROR(HLOOKUP(DD$1,'Nakladova matice_2018'!$A$1:$IW$188,117,FALSE),0)</f>
        <v>0</v>
      </c>
      <c r="DE144" s="19">
        <f>IFERROR(HLOOKUP(DE$1,'Nakladova matice_2018'!$A$1:$IW$188,117,FALSE),0)</f>
        <v>0</v>
      </c>
      <c r="DF144" s="19">
        <f>IFERROR(HLOOKUP(DF$1,'Nakladova matice_2018'!$A$1:$IW$188,117,FALSE),0)</f>
        <v>0</v>
      </c>
      <c r="DG144" s="19">
        <f>IFERROR(HLOOKUP(DG$1,'Nakladova matice_2018'!$A$1:$IW$188,117,FALSE),0)</f>
        <v>0</v>
      </c>
      <c r="DH144" s="19">
        <f>IFERROR(HLOOKUP(DH$1,'Nakladova matice_2018'!$A$1:$IW$188,117,FALSE),0)</f>
        <v>0</v>
      </c>
      <c r="DI144" s="19">
        <f>IFERROR(HLOOKUP(DI$1,'Nakladova matice_2018'!$A$1:$IW$188,117,FALSE),0)</f>
        <v>0</v>
      </c>
      <c r="DJ144" s="19">
        <f>IFERROR(HLOOKUP(DJ$1,'Nakladova matice_2018'!$A$1:$IW$188,117,FALSE),0)</f>
        <v>0</v>
      </c>
      <c r="DK144" s="19">
        <f>IFERROR(HLOOKUP(DK$1,'Nakladova matice_2018'!$A$1:$IW$188,117,FALSE),0)</f>
        <v>0</v>
      </c>
      <c r="DL144" s="19">
        <f>IFERROR(HLOOKUP(DL$1,'Nakladova matice_2018'!$A$1:$IW$188,117,FALSE),0)</f>
        <v>0</v>
      </c>
      <c r="DM144" s="19">
        <f>IFERROR(HLOOKUP(DM$1,'Nakladova matice_2018'!$A$1:$IW$188,117,FALSE),0)</f>
        <v>0</v>
      </c>
      <c r="DN144" s="19">
        <f>IFERROR(HLOOKUP(DN$1,'Nakladova matice_2018'!$A$1:$IW$188,117,FALSE),0)</f>
        <v>0</v>
      </c>
      <c r="DO144" s="19">
        <f>IFERROR(HLOOKUP(DO$1,'Nakladova matice_2018'!$A$1:$IW$188,117,FALSE),0)</f>
        <v>0</v>
      </c>
      <c r="DP144" s="19">
        <f>IFERROR(HLOOKUP(DP$1,'Nakladova matice_2018'!$A$1:$IW$188,117,FALSE),0)</f>
        <v>0</v>
      </c>
      <c r="DQ144" s="19">
        <f>IFERROR(HLOOKUP(DQ$1,'Nakladova matice_2018'!$A$1:$IW$188,117,FALSE),0)</f>
        <v>0</v>
      </c>
      <c r="DR144" s="19">
        <f>IFERROR(HLOOKUP(DR$1,'Nakladova matice_2018'!$A$1:$IW$188,117,FALSE),0)</f>
        <v>0</v>
      </c>
      <c r="DS144" s="19">
        <f>IFERROR(HLOOKUP(DS$1,'Nakladova matice_2018'!$A$1:$IW$188,117,FALSE),0)</f>
        <v>0</v>
      </c>
      <c r="DT144" s="19">
        <f>IFERROR(HLOOKUP(DT$1,'Nakladova matice_2018'!$A$1:$IW$188,117,FALSE),0)</f>
        <v>0</v>
      </c>
      <c r="DU144" s="19">
        <f>IFERROR(HLOOKUP(DU$1,'Nakladova matice_2018'!$A$1:$IW$188,117,FALSE),0)</f>
        <v>0</v>
      </c>
      <c r="DV144" s="19">
        <f>IFERROR(HLOOKUP(DV$1,'Nakladova matice_2018'!$A$1:$IW$188,117,FALSE),0)</f>
        <v>0</v>
      </c>
      <c r="DW144" s="19">
        <f>IFERROR(HLOOKUP(DW$1,'Nakladova matice_2018'!$A$1:$IW$188,117,FALSE),0)</f>
        <v>0</v>
      </c>
      <c r="DX144" s="19">
        <f>IFERROR(HLOOKUP(DX$1,'Nakladova matice_2018'!$A$1:$IW$188,117,FALSE),0)</f>
        <v>0</v>
      </c>
      <c r="DY144" s="19">
        <f>IFERROR(HLOOKUP(DY$1,'Nakladova matice_2018'!$A$1:$IW$188,117,FALSE),0)</f>
        <v>0</v>
      </c>
      <c r="DZ144" s="19">
        <f>IFERROR(HLOOKUP(DZ$1,'Nakladova matice_2018'!$A$1:$IW$188,117,FALSE),0)</f>
        <v>0</v>
      </c>
      <c r="EA144" s="19">
        <f>IFERROR(HLOOKUP(EA$1,'Nakladova matice_2018'!$A$1:$IW$188,117,FALSE),0)</f>
        <v>0</v>
      </c>
      <c r="EB144" s="19">
        <f>IFERROR(HLOOKUP(EB$1,'Nakladova matice_2018'!$A$1:$IW$188,117,FALSE),0)</f>
        <v>0</v>
      </c>
      <c r="EC144" s="19">
        <f>IFERROR(HLOOKUP(EC$1,'Nakladova matice_2018'!$A$1:$IW$188,117,FALSE),0)</f>
        <v>0</v>
      </c>
      <c r="ED144" s="19">
        <f>IFERROR(HLOOKUP(ED$1,'Nakladova matice_2018'!$A$1:$IW$188,117,FALSE),0)</f>
        <v>0</v>
      </c>
      <c r="EE144" s="19">
        <f>IFERROR(HLOOKUP(EE$1,'Nakladova matice_2018'!$A$1:$IW$188,117,FALSE),0)</f>
        <v>0</v>
      </c>
      <c r="EF144" s="19">
        <f>IFERROR(HLOOKUP(EF$1,'Nakladova matice_2018'!$A$1:$IW$188,117,FALSE),0)</f>
        <v>0</v>
      </c>
      <c r="EG144" s="19">
        <f>IFERROR(HLOOKUP(EG$1,'Nakladova matice_2018'!$A$1:$IW$188,117,FALSE),0)</f>
        <v>0</v>
      </c>
      <c r="EH144" s="19">
        <f>IFERROR(HLOOKUP(EH$1,'Nakladova matice_2018'!$A$1:$IW$188,117,FALSE),0)</f>
        <v>0</v>
      </c>
      <c r="EI144" s="19">
        <f>IFERROR(HLOOKUP(EI$1,'Nakladova matice_2018'!$A$1:$IW$188,117,FALSE),0)</f>
        <v>0</v>
      </c>
      <c r="EJ144" s="19">
        <f>IFERROR(HLOOKUP(EJ$1,'Nakladova matice_2018'!$A$1:$IW$188,117,FALSE),0)</f>
        <v>0</v>
      </c>
      <c r="EK144" s="19">
        <f>IFERROR(HLOOKUP(EK$1,'Nakladova matice_2018'!$A$1:$IW$188,117,FALSE),0)</f>
        <v>0</v>
      </c>
      <c r="EL144" s="19">
        <f>IFERROR(HLOOKUP(EL$1,'Nakladova matice_2018'!$A$1:$IW$188,117,FALSE),0)</f>
        <v>0</v>
      </c>
      <c r="EM144" s="19">
        <f>IFERROR(HLOOKUP(EM$1,'Nakladova matice_2018'!$A$1:$IW$188,117,FALSE),0)</f>
        <v>0</v>
      </c>
      <c r="EN144" s="19">
        <f>IFERROR(HLOOKUP(EN$1,'Nakladova matice_2018'!$A$1:$IW$188,117,FALSE),0)</f>
        <v>0</v>
      </c>
      <c r="EO144" s="19">
        <f>IFERROR(HLOOKUP(EO$1,'Nakladova matice_2018'!$A$1:$IW$188,117,FALSE),0)</f>
        <v>0</v>
      </c>
      <c r="EP144" s="19">
        <f>IFERROR(HLOOKUP(EP$1,'Nakladova matice_2018'!$A$1:$IW$188,117,FALSE),0)</f>
        <v>0</v>
      </c>
      <c r="EQ144" s="19">
        <f>IFERROR(HLOOKUP(EQ$1,'Nakladova matice_2018'!$A$1:$IW$188,117,FALSE),0)</f>
        <v>0</v>
      </c>
      <c r="ER144" s="19">
        <f>IFERROR(HLOOKUP(ER$1,'Nakladova matice_2018'!$A$1:$IW$188,117,FALSE),0)</f>
        <v>0</v>
      </c>
      <c r="ES144" s="19">
        <f>IFERROR(HLOOKUP(ES$1,'Nakladova matice_2018'!$A$1:$IW$188,117,FALSE),0)</f>
        <v>0</v>
      </c>
      <c r="ET144" s="19">
        <f>IFERROR(HLOOKUP(ET$1,'Nakladova matice_2018'!$A$1:$IW$188,117,FALSE),0)</f>
        <v>0</v>
      </c>
      <c r="EU144" s="19">
        <f>IFERROR(HLOOKUP(EU$1,'Nakladova matice_2018'!$A$1:$IW$188,117,FALSE),0)</f>
        <v>0</v>
      </c>
      <c r="EV144" s="19">
        <f>IFERROR(HLOOKUP(EV$1,'Nakladova matice_2018'!$A$1:$IW$188,117,FALSE),0)</f>
        <v>0</v>
      </c>
      <c r="EW144" s="19">
        <f>IFERROR(HLOOKUP(EW$1,'Nakladova matice_2018'!$A$1:$IW$188,117,FALSE),0)</f>
        <v>0</v>
      </c>
      <c r="EX144" s="19">
        <f>IFERROR(HLOOKUP(EX$1,'Nakladova matice_2018'!$A$1:$IW$188,117,FALSE),0)</f>
        <v>0</v>
      </c>
      <c r="EY144" s="19">
        <f>IFERROR(HLOOKUP(EY$1,'Nakladova matice_2018'!$A$1:$IW$188,117,FALSE),0)</f>
        <v>0</v>
      </c>
      <c r="EZ144" s="19">
        <f>IFERROR(HLOOKUP(EZ$1,'Nakladova matice_2018'!$A$1:$IW$188,117,FALSE),0)</f>
        <v>0</v>
      </c>
      <c r="FA144" s="19">
        <f>IFERROR(HLOOKUP(FA$1,'Nakladova matice_2018'!$A$1:$IW$188,117,FALSE),0)</f>
        <v>0</v>
      </c>
      <c r="FB144" s="19">
        <f>IFERROR(HLOOKUP(FB$1,'Nakladova matice_2018'!$A$1:$IW$188,117,FALSE),0)</f>
        <v>0</v>
      </c>
      <c r="FC144" s="19">
        <f>IFERROR(HLOOKUP(FC$1,'Nakladova matice_2018'!$A$1:$IW$188,117,FALSE),0)</f>
        <v>0</v>
      </c>
      <c r="FD144" s="19">
        <f>IFERROR(HLOOKUP(FD$1,'Nakladova matice_2018'!$A$1:$IW$188,117,FALSE),0)</f>
        <v>0</v>
      </c>
      <c r="FE144" s="19">
        <f>IFERROR(HLOOKUP(FE$1,'Nakladova matice_2018'!$A$1:$IW$188,117,FALSE),0)</f>
        <v>0</v>
      </c>
      <c r="FF144" s="19">
        <f>IFERROR(HLOOKUP(FF$1,'Nakladova matice_2018'!$A$1:$IW$188,117,FALSE),0)</f>
        <v>0</v>
      </c>
      <c r="FG144" s="19">
        <f>IFERROR(HLOOKUP(FG$1,'Nakladova matice_2018'!$A$1:$IW$188,117,FALSE),0)</f>
        <v>0</v>
      </c>
      <c r="FH144" s="19">
        <f>IFERROR(HLOOKUP(FH$1,'Nakladova matice_2018'!$A$1:$IW$188,117,FALSE),0)</f>
        <v>0</v>
      </c>
      <c r="FI144" s="19">
        <f>IFERROR(HLOOKUP(FI$1,'Nakladova matice_2018'!$A$1:$IW$188,117,FALSE),0)</f>
        <v>0</v>
      </c>
      <c r="FJ144" s="19">
        <f>IFERROR(HLOOKUP(FJ$1,'Nakladova matice_2018'!$A$1:$IW$188,117,FALSE),0)</f>
        <v>0</v>
      </c>
      <c r="FK144" s="19">
        <f>IFERROR(HLOOKUP(FK$1,'Nakladova matice_2018'!$A$1:$IW$188,117,FALSE),0)</f>
        <v>0</v>
      </c>
      <c r="FL144" s="19">
        <f>IFERROR(HLOOKUP(FL$1,'Nakladova matice_2018'!$A$1:$IW$188,117,FALSE),0)</f>
        <v>0</v>
      </c>
      <c r="FM144" s="19">
        <f>IFERROR(HLOOKUP(FM$1,'Nakladova matice_2018'!$A$1:$IW$188,117,FALSE),0)</f>
        <v>0</v>
      </c>
      <c r="FN144" s="19">
        <f>IFERROR(HLOOKUP(FN$1,'Nakladova matice_2018'!$A$1:$IW$188,117,FALSE),0)</f>
        <v>500</v>
      </c>
      <c r="FO144" s="19">
        <f>IFERROR(HLOOKUP(FO$1,'Nakladova matice_2018'!$A$1:$IW$188,117,FALSE),0)</f>
        <v>0</v>
      </c>
      <c r="FP144" s="19">
        <f>IFERROR(HLOOKUP(FP$1,'Nakladova matice_2018'!$A$1:$IW$188,117,FALSE),0)</f>
        <v>0</v>
      </c>
      <c r="FQ144" s="19">
        <f>IFERROR(HLOOKUP(FQ$1,'Nakladova matice_2018'!$A$1:$IW$188,117,FALSE),0)</f>
        <v>500</v>
      </c>
      <c r="FR144" s="19">
        <f>IFERROR(HLOOKUP(FR$1,'Nakladova matice_2018'!$A$1:$IW$188,117,FALSE),0)</f>
        <v>0</v>
      </c>
      <c r="FS144" s="19">
        <f>IFERROR(HLOOKUP(FS$1,'Nakladova matice_2018'!$A$1:$IW$188,117,FALSE),0)</f>
        <v>0</v>
      </c>
      <c r="FT144" s="19">
        <f>IFERROR(HLOOKUP(FT$1,'Nakladova matice_2018'!$A$1:$IW$188,117,FALSE),0)</f>
        <v>0</v>
      </c>
      <c r="FU144" s="19">
        <f>IFERROR(HLOOKUP(FU$1,'Nakladova matice_2018'!$A$1:$IW$188,117,FALSE),0)</f>
        <v>0</v>
      </c>
      <c r="FV144" s="19">
        <f>IFERROR(HLOOKUP(FV$1,'Nakladova matice_2018'!$A$1:$IW$188,117,FALSE),0)</f>
        <v>0</v>
      </c>
      <c r="FW144" s="19">
        <f>IFERROR(HLOOKUP(FW$1,'Nakladova matice_2018'!$A$1:$IW$188,117,FALSE),0)</f>
        <v>0</v>
      </c>
      <c r="FX144" s="19">
        <f>IFERROR(HLOOKUP(FX$1,'Nakladova matice_2018'!$A$1:$IW$188,117,FALSE),0)</f>
        <v>0</v>
      </c>
      <c r="FY144" s="19">
        <f>IFERROR(HLOOKUP(FY$1,'Nakladova matice_2018'!$A$1:$IW$188,117,FALSE),0)</f>
        <v>0</v>
      </c>
      <c r="FZ144" s="19">
        <f>IFERROR(HLOOKUP(FZ$1,'Nakladova matice_2018'!$A$1:$IW$188,117,FALSE),0)</f>
        <v>0</v>
      </c>
      <c r="GA144" s="19">
        <f>IFERROR(HLOOKUP(GA$1,'Nakladova matice_2018'!$A$1:$IW$188,117,FALSE),0)</f>
        <v>0</v>
      </c>
      <c r="GB144" s="19">
        <f>IFERROR(HLOOKUP(GB$1,'Nakladova matice_2018'!$A$1:$IW$188,117,FALSE),0)</f>
        <v>0</v>
      </c>
      <c r="GC144" s="19">
        <f>IFERROR(HLOOKUP(GC$1,'Nakladova matice_2018'!$A$1:$IW$188,117,FALSE),0)</f>
        <v>0</v>
      </c>
      <c r="GD144" s="19">
        <f>IFERROR(HLOOKUP(GD$1,'Nakladova matice_2018'!$A$1:$IW$188,117,FALSE),0)</f>
        <v>0</v>
      </c>
      <c r="GE144" s="19">
        <f>IFERROR(HLOOKUP(GE$1,'Nakladova matice_2018'!$A$1:$IW$188,117,FALSE),0)</f>
        <v>0</v>
      </c>
      <c r="GF144" s="19">
        <f>IFERROR(HLOOKUP(GF$1,'Nakladova matice_2018'!$A$1:$IW$188,117,FALSE),0)</f>
        <v>0</v>
      </c>
      <c r="GG144" s="19">
        <f>IFERROR(HLOOKUP(GG$1,'Nakladova matice_2018'!$A$1:$IW$188,117,FALSE),0)</f>
        <v>0</v>
      </c>
      <c r="GH144" s="19">
        <f>IFERROR(HLOOKUP(GH$1,'Nakladova matice_2018'!$A$1:$IW$188,117,FALSE),0)</f>
        <v>0</v>
      </c>
      <c r="GI144" s="19">
        <f>IFERROR(HLOOKUP(GI$1,'Nakladova matice_2018'!$A$1:$IW$188,117,FALSE),0)</f>
        <v>0</v>
      </c>
      <c r="GJ144" s="19">
        <f>IFERROR(HLOOKUP(GJ$1,'Nakladova matice_2018'!$A$1:$IW$188,117,FALSE),0)</f>
        <v>0</v>
      </c>
      <c r="GK144" s="19">
        <f>IFERROR(HLOOKUP(GK$1,'Nakladova matice_2018'!$A$1:$IW$188,117,FALSE),0)</f>
        <v>0</v>
      </c>
      <c r="GL144" s="19">
        <f>IFERROR(HLOOKUP(GL$1,'Nakladova matice_2018'!$A$1:$IW$188,117,FALSE),0)</f>
        <v>0</v>
      </c>
      <c r="GM144" s="19">
        <f>IFERROR(HLOOKUP(GM$1,'Nakladova matice_2018'!$A$1:$IW$188,117,FALSE),0)</f>
        <v>0</v>
      </c>
      <c r="GN144" s="19">
        <f>IFERROR(HLOOKUP(GN$1,'Nakladova matice_2018'!$A$1:$IW$188,117,FALSE),0)</f>
        <v>0</v>
      </c>
      <c r="GO144" s="19">
        <f>IFERROR(HLOOKUP(GO$1,'Nakladova matice_2018'!$A$1:$IW$188,117,FALSE),0)</f>
        <v>0</v>
      </c>
      <c r="GP144" s="19">
        <f>IFERROR(HLOOKUP(GP$1,'Nakladova matice_2018'!$A$1:$IW$188,117,FALSE),0)</f>
        <v>0</v>
      </c>
      <c r="GQ144" s="19">
        <f>IFERROR(HLOOKUP(GQ$1,'Nakladova matice_2018'!$A$1:$IW$188,117,FALSE),0)</f>
        <v>0</v>
      </c>
      <c r="GR144" s="19">
        <f>IFERROR(HLOOKUP(GR$1,'Nakladova matice_2018'!$A$1:$IW$188,117,FALSE),0)</f>
        <v>0</v>
      </c>
      <c r="GS144" s="19">
        <f>IFERROR(HLOOKUP(GS$1,'Nakladova matice_2018'!$A$1:$IW$188,117,FALSE),0)</f>
        <v>0</v>
      </c>
      <c r="GT144" s="19">
        <f>IFERROR(HLOOKUP(GT$1,'Nakladova matice_2018'!$A$1:$IW$188,117,FALSE),0)</f>
        <v>0</v>
      </c>
      <c r="GU144" s="19">
        <f>IFERROR(HLOOKUP(GU$1,'Nakladova matice_2018'!$A$1:$IW$188,117,FALSE),0)</f>
        <v>0</v>
      </c>
      <c r="GV144" s="19">
        <f>IFERROR(HLOOKUP(GV$1,'Nakladova matice_2018'!$A$1:$IW$188,117,FALSE),0)</f>
        <v>0</v>
      </c>
      <c r="GW144" s="19">
        <f>IFERROR(HLOOKUP(GW$1,'Nakladova matice_2018'!$A$1:$IW$188,117,FALSE),0)</f>
        <v>0</v>
      </c>
      <c r="GX144" s="19">
        <f>IFERROR(HLOOKUP(GX$1,'Nakladova matice_2018'!$A$1:$IW$188,117,FALSE),0)</f>
        <v>0</v>
      </c>
      <c r="GY144" s="19">
        <f>IFERROR(HLOOKUP(GY$1,'Nakladova matice_2018'!$A$1:$IW$188,117,FALSE),0)</f>
        <v>0</v>
      </c>
      <c r="GZ144" s="19">
        <f>IFERROR(HLOOKUP(GZ$1,'Nakladova matice_2018'!$A$1:$IW$188,117,FALSE),0)</f>
        <v>0</v>
      </c>
      <c r="HA144" s="19">
        <f>IFERROR(HLOOKUP(HA$1,'Nakladova matice_2018'!$A$1:$IW$188,117,FALSE),0)</f>
        <v>0</v>
      </c>
      <c r="HB144" s="19">
        <f>IFERROR(HLOOKUP(HB$1,'Nakladova matice_2018'!$A$1:$IW$188,117,FALSE),0)</f>
        <v>0</v>
      </c>
      <c r="HC144" s="19">
        <f>IFERROR(HLOOKUP(HC$1,'Nakladova matice_2018'!$A$1:$IW$188,117,FALSE),0)</f>
        <v>0</v>
      </c>
      <c r="HD144" s="19">
        <f>IFERROR(HLOOKUP(HD$1,'Nakladova matice_2018'!$A$1:$IW$188,117,FALSE),0)</f>
        <v>0</v>
      </c>
      <c r="HE144" s="19">
        <f>IFERROR(HLOOKUP(HE$1,'Nakladova matice_2018'!$A$1:$IW$188,117,FALSE),0)</f>
        <v>0</v>
      </c>
      <c r="HF144" s="19">
        <f>IFERROR(HLOOKUP(HF$1,'Nakladova matice_2018'!$A$1:$IW$188,117,FALSE),0)</f>
        <v>0</v>
      </c>
      <c r="HG144" s="19">
        <f>IFERROR(HLOOKUP(HG$1,'Nakladova matice_2018'!$A$1:$IW$188,117,FALSE),0)</f>
        <v>0</v>
      </c>
      <c r="HH144" s="19">
        <f>IFERROR(HLOOKUP(HH$1,'Nakladova matice_2018'!$A$1:$IW$188,117,FALSE),0)</f>
        <v>0</v>
      </c>
      <c r="HI144" s="19">
        <f>IFERROR(HLOOKUP(HI$1,'Nakladova matice_2018'!$A$1:$IW$188,117,FALSE),0)</f>
        <v>0</v>
      </c>
      <c r="HJ144" s="19">
        <f>IFERROR(HLOOKUP(HJ$1,'Nakladova matice_2018'!$A$1:$IW$188,117,FALSE),0)</f>
        <v>0</v>
      </c>
      <c r="HK144" s="19">
        <f>IFERROR(HLOOKUP(HK$1,'Nakladova matice_2018'!$A$1:$IW$188,117,FALSE),0)</f>
        <v>0</v>
      </c>
      <c r="HL144" s="19">
        <f>IFERROR(HLOOKUP(HL$1,'Nakladova matice_2018'!$A$1:$IW$188,117,FALSE),0)</f>
        <v>0</v>
      </c>
      <c r="HM144" s="19">
        <f>IFERROR(HLOOKUP(HM$1,'Nakladova matice_2018'!$A$1:$IW$188,117,FALSE),0)</f>
        <v>0</v>
      </c>
      <c r="HN144" s="19">
        <f>IFERROR(HLOOKUP(HN$1,'Nakladova matice_2018'!$A$1:$IW$188,117,FALSE),0)</f>
        <v>0</v>
      </c>
      <c r="HO144" s="19">
        <f>IFERROR(HLOOKUP(HO$1,'Nakladova matice_2018'!$A$1:$IW$188,117,FALSE),0)</f>
        <v>0</v>
      </c>
      <c r="HP144" s="19">
        <f>IFERROR(HLOOKUP(HP$1,'Nakladova matice_2018'!$A$1:$IW$188,117,FALSE),0)</f>
        <v>0</v>
      </c>
      <c r="HQ144" s="19">
        <f>IFERROR(HLOOKUP(HQ$1,'Nakladova matice_2018'!$A$1:$IW$188,117,FALSE),0)</f>
        <v>0</v>
      </c>
      <c r="HR144" s="19">
        <f>IFERROR(HLOOKUP(HR$1,'Nakladova matice_2018'!$A$1:$IW$188,117,FALSE),0)</f>
        <v>0</v>
      </c>
      <c r="HS144" s="19">
        <f>IFERROR(HLOOKUP(HS$1,'Nakladova matice_2018'!$A$1:$IW$188,117,FALSE),0)</f>
        <v>0</v>
      </c>
      <c r="HT144" s="19">
        <f>IFERROR(HLOOKUP(HT$1,'Nakladova matice_2018'!$A$1:$IW$188,117,FALSE),0)</f>
        <v>0</v>
      </c>
      <c r="HU144" s="19">
        <f>IFERROR(HLOOKUP(HU$1,'Nakladova matice_2018'!$A$1:$IW$188,117,FALSE),0)</f>
        <v>0</v>
      </c>
      <c r="HV144" s="19">
        <f>IFERROR(HLOOKUP(HV$1,'Nakladova matice_2018'!$A$1:$IW$188,117,FALSE),0)</f>
        <v>0</v>
      </c>
      <c r="HW144" s="19">
        <f>IFERROR(HLOOKUP(HW$1,'Nakladova matice_2018'!$A$1:$IW$188,117,FALSE),0)</f>
        <v>0</v>
      </c>
      <c r="HX144" s="19">
        <f>IFERROR(HLOOKUP(HX$1,'Nakladova matice_2018'!$A$1:$IW$188,117,FALSE),0)</f>
        <v>0</v>
      </c>
      <c r="HY144" s="19">
        <f>IFERROR(HLOOKUP(HY$1,'Nakladova matice_2018'!$A$1:$IW$188,117,FALSE),0)</f>
        <v>0</v>
      </c>
      <c r="HZ144" s="19">
        <f>IFERROR(HLOOKUP(HZ$1,'Nakladova matice_2018'!$A$1:$IW$188,117,FALSE),0)</f>
        <v>0</v>
      </c>
      <c r="IA144" s="19">
        <f>IFERROR(HLOOKUP(IA$1,'Nakladova matice_2018'!$A$1:$IW$188,117,FALSE),0)</f>
        <v>0</v>
      </c>
      <c r="IB144" s="19">
        <f>IFERROR(HLOOKUP(IB$1,'Nakladova matice_2018'!$A$1:$IW$188,117,FALSE),0)</f>
        <v>0</v>
      </c>
      <c r="IC144" s="19">
        <f>IFERROR(HLOOKUP(IC$1,'Nakladova matice_2018'!$A$1:$IW$188,117,FALSE),0)</f>
        <v>0</v>
      </c>
      <c r="ID144" s="19">
        <f>IFERROR(HLOOKUP(ID$1,'Nakladova matice_2018'!$A$1:$IW$188,117,FALSE),0)</f>
        <v>0</v>
      </c>
      <c r="IE144" s="19">
        <f>IFERROR(HLOOKUP(IE$1,'Nakladova matice_2018'!$A$1:$IW$188,117,FALSE),0)</f>
        <v>0</v>
      </c>
      <c r="IF144" s="19">
        <f>IFERROR(HLOOKUP(IF$1,'Nakladova matice_2018'!$A$1:$IW$188,117,FALSE),0)</f>
        <v>0</v>
      </c>
      <c r="IG144" s="19">
        <f>IFERROR(HLOOKUP(IG$1,'Nakladova matice_2018'!$A$1:$IW$188,117,FALSE),0)</f>
        <v>0</v>
      </c>
      <c r="IH144" s="19">
        <f>IFERROR(HLOOKUP(IH$1,'Nakladova matice_2018'!$A$1:$IW$188,117,FALSE),0)</f>
        <v>0</v>
      </c>
      <c r="II144" s="19">
        <f>IFERROR(HLOOKUP(II$1,'Nakladova matice_2018'!$A$1:$IW$188,117,FALSE),0)</f>
        <v>0</v>
      </c>
      <c r="IJ144" s="19">
        <f>IFERROR(HLOOKUP(IJ$1,'Nakladova matice_2018'!$A$1:$IW$188,117,FALSE),0)</f>
        <v>0</v>
      </c>
      <c r="IK144" s="19">
        <f>IFERROR(HLOOKUP(IK$1,'Nakladova matice_2018'!$A$1:$IW$188,117,FALSE),0)</f>
        <v>86</v>
      </c>
      <c r="IL144" s="19">
        <f>IFERROR(HLOOKUP(IL$1,'Nakladova matice_2018'!$A$1:$IW$188,117,FALSE),0)</f>
        <v>0</v>
      </c>
      <c r="IM144" s="19">
        <f>IFERROR(HLOOKUP(IM$1,'Nakladova matice_2018'!$A$1:$IW$188,117,FALSE),0)</f>
        <v>0</v>
      </c>
      <c r="IN144" s="19">
        <f>IFERROR(HLOOKUP(IN$1,'Nakladova matice_2018'!$A$1:$IW$188,117,FALSE),0)</f>
        <v>0</v>
      </c>
      <c r="IO144" s="19">
        <f>IFERROR(HLOOKUP(IO$1,'Nakladova matice_2018'!$A$1:$IW$188,117,FALSE),0)</f>
        <v>0</v>
      </c>
      <c r="IP144" s="19">
        <f>IFERROR(HLOOKUP(IP$1,'Nakladova matice_2018'!$A$1:$IW$188,117,FALSE),0)</f>
        <v>0</v>
      </c>
      <c r="IQ144" s="19">
        <f>IFERROR(HLOOKUP(IQ$1,'Nakladova matice_2018'!$A$1:$IW$188,117,FALSE),0)</f>
        <v>0</v>
      </c>
      <c r="IR144" s="19">
        <f>IFERROR(HLOOKUP(IR$1,'Nakladova matice_2018'!$A$1:$IW$188,117,FALSE),0)</f>
        <v>0</v>
      </c>
      <c r="IS144" s="19">
        <f>IFERROR(HLOOKUP(IS$1,'Nakladova matice_2018'!$A$1:$IW$188,117,FALSE),0)</f>
        <v>0</v>
      </c>
      <c r="IT144" s="19">
        <f>IFERROR(HLOOKUP(IT$1,'Nakladova matice_2018'!$A$1:$IW$188,117,FALSE),0)</f>
        <v>0</v>
      </c>
      <c r="IU144" s="19">
        <f>IFERROR(HLOOKUP(IU$1,'Nakladova matice_2018'!$A$1:$IW$188,117,FALSE),0)</f>
        <v>0</v>
      </c>
      <c r="IV144" s="19">
        <f>IFERROR(HLOOKUP(IV$1,'Nakladova matice_2018'!$A$1:$IW$188,117,FALSE),0)</f>
        <v>0</v>
      </c>
      <c r="IW144" s="19">
        <f>IFERROR(HLOOKUP(IW$1,'Nakladova matice_2018'!$A$1:$IW$188,117,FALSE),0)</f>
        <v>0</v>
      </c>
      <c r="IX144" s="19">
        <f>IFERROR(HLOOKUP(IX$1,'Nakladova matice_2018'!$A$1:$IW$188,117,FALSE),0)</f>
        <v>0</v>
      </c>
      <c r="IY144" s="19">
        <f>IFERROR(HLOOKUP(IY$1,'Nakladova matice_2018'!$A$1:$IW$188,117,FALSE),0)</f>
        <v>0</v>
      </c>
      <c r="IZ144" s="19">
        <f>IFERROR(HLOOKUP(IZ$1,'Nakladova matice_2018'!$A$1:$IW$188,117,FALSE),0)</f>
        <v>0</v>
      </c>
      <c r="JA144" s="19">
        <f>IFERROR(HLOOKUP(JA$1,'Nakladova matice_2018'!$A$1:$IW$188,117,FALSE),0)</f>
        <v>0</v>
      </c>
      <c r="JB144" s="19">
        <f>IFERROR(HLOOKUP(JB$1,'Nakladova matice_2018'!$A$1:$IW$188,117,FALSE),0)</f>
        <v>0</v>
      </c>
      <c r="JC144" s="19">
        <f>IFERROR(HLOOKUP(JC$1,'Nakladova matice_2018'!$A$1:$IW$188,117,FALSE),0)</f>
        <v>0</v>
      </c>
      <c r="JD144" s="19">
        <f>IFERROR(HLOOKUP(JD$1,'Nakladova matice_2018'!$A$1:$IW$188,117,FALSE),0)</f>
        <v>0</v>
      </c>
      <c r="JE144" s="19">
        <f>IFERROR(HLOOKUP(JE$1,'Nakladova matice_2018'!$A$1:$IW$188,117,FALSE),0)</f>
        <v>0</v>
      </c>
      <c r="JF144" s="19">
        <f>IFERROR(HLOOKUP(JF$1,'Nakladova matice_2018'!$A$1:$IW$188,117,FALSE),0)</f>
        <v>0</v>
      </c>
      <c r="JG144" s="19">
        <f>IFERROR(HLOOKUP(JG$1,'Nakladova matice_2018'!$A$1:$IW$188,117,FALSE),0)</f>
        <v>0</v>
      </c>
      <c r="JH144" s="19">
        <f>IFERROR(HLOOKUP(JH$1,'Nakladova matice_2018'!$A$1:$IW$188,117,FALSE),0)</f>
        <v>0</v>
      </c>
      <c r="JI144" s="19">
        <f>IFERROR(HLOOKUP(JI$1,'Nakladova matice_2018'!$A$1:$IW$188,117,FALSE),0)</f>
        <v>0</v>
      </c>
      <c r="JJ144" s="19">
        <f>IFERROR(HLOOKUP(JJ$1,'Nakladova matice_2018'!$A$1:$IW$188,117,FALSE),0)</f>
        <v>0</v>
      </c>
      <c r="JK144" s="19">
        <f>IFERROR(HLOOKUP(JK$1,'Nakladova matice_2018'!$A$1:$IW$188,117,FALSE),0)</f>
        <v>0</v>
      </c>
      <c r="JL144" s="19">
        <f>IFERROR(HLOOKUP(JL$1,'Nakladova matice_2018'!$A$1:$IW$188,117,FALSE),0)</f>
        <v>0</v>
      </c>
      <c r="JM144" s="19">
        <f>IFERROR(HLOOKUP(JM$1,'Nakladova matice_2018'!$A$1:$IW$188,117,FALSE),0)</f>
        <v>0</v>
      </c>
      <c r="JN144" s="19">
        <f>IFERROR(HLOOKUP(JN$1,'Nakladova matice_2018'!$A$1:$IW$188,117,FALSE),0)</f>
        <v>0</v>
      </c>
      <c r="JO144" s="19">
        <f>IFERROR(HLOOKUP(JO$1,'Nakladova matice_2018'!$A$1:$IW$188,117,FALSE),0)</f>
        <v>0</v>
      </c>
      <c r="JP144" s="19">
        <f>IFERROR(HLOOKUP(JP$1,'Nakladova matice_2018'!$A$1:$IW$188,117,FALSE),0)</f>
        <v>0</v>
      </c>
      <c r="JQ144" s="19">
        <f>IFERROR(HLOOKUP(JQ$1,'Nakladova matice_2018'!$A$1:$IW$188,117,FALSE),0)</f>
        <v>0</v>
      </c>
      <c r="JR144" s="19">
        <f>IFERROR(HLOOKUP(JR$1,'Nakladova matice_2018'!$A$1:$IW$188,117,FALSE),0)</f>
        <v>0</v>
      </c>
      <c r="JS144" s="19">
        <f>IFERROR(HLOOKUP(JS$1,'Nakladova matice_2018'!$A$1:$IW$188,117,FALSE),0)</f>
        <v>0</v>
      </c>
      <c r="JT144" s="19">
        <f>IFERROR(HLOOKUP(JT$1,'Nakladova matice_2018'!$A$1:$IW$188,117,FALSE),0)</f>
        <v>0</v>
      </c>
      <c r="JU144" s="19">
        <f>IFERROR(HLOOKUP(JU$1,'Nakladova matice_2018'!$A$1:$IW$188,117,FALSE),0)</f>
        <v>0</v>
      </c>
      <c r="JV144" s="19">
        <f>IFERROR(HLOOKUP(JV$1,'Nakladova matice_2018'!$A$1:$IW$188,117,FALSE),0)</f>
        <v>0</v>
      </c>
      <c r="JW144" s="19">
        <f>IFERROR(HLOOKUP(JW$1,'Nakladova matice_2018'!$A$1:$IW$188,117,FALSE),0)</f>
        <v>0</v>
      </c>
      <c r="JX144" s="19">
        <f>IFERROR(HLOOKUP(JX$1,'Nakladova matice_2018'!$A$1:$IW$188,117,FALSE),0)</f>
        <v>0</v>
      </c>
      <c r="JY144" s="19">
        <f>IFERROR(HLOOKUP(JY$1,'Nakladova matice_2018'!$A$1:$IW$188,117,FALSE),0)</f>
        <v>0</v>
      </c>
      <c r="JZ144" s="19">
        <f>IFERROR(HLOOKUP(JZ$1,'Nakladova matice_2018'!$A$1:$IW$188,117,FALSE),0)</f>
        <v>0</v>
      </c>
      <c r="KA144" s="19">
        <f>IFERROR(HLOOKUP(KA$1,'Nakladova matice_2018'!$A$1:$IW$188,117,FALSE),0)</f>
        <v>0</v>
      </c>
      <c r="KB144" s="19">
        <f>IFERROR(HLOOKUP(KB$1,'Nakladova matice_2018'!$A$1:$IW$188,117,FALSE),0)</f>
        <v>0</v>
      </c>
      <c r="KC144" s="19">
        <f>IFERROR(HLOOKUP(KC$1,'Nakladova matice_2018'!$A$1:$IW$188,117,FALSE),0)</f>
        <v>0</v>
      </c>
      <c r="KD144" s="19">
        <f>IFERROR(HLOOKUP(KD$1,'Nakladova matice_2018'!$A$1:$IW$188,117,FALSE),0)</f>
        <v>0</v>
      </c>
      <c r="KE144" s="19">
        <f>IFERROR(HLOOKUP(KE$1,'Nakladova matice_2018'!$A$1:$IW$188,117,FALSE),0)</f>
        <v>0</v>
      </c>
      <c r="KF144" s="19">
        <f>IFERROR(HLOOKUP(KF$1,'Nakladova matice_2018'!$A$1:$IW$188,117,FALSE),0)</f>
        <v>0</v>
      </c>
      <c r="KG144" s="19">
        <f>IFERROR(HLOOKUP(KG$1,'Nakladova matice_2018'!$A$1:$IW$188,117,FALSE),0)</f>
        <v>0</v>
      </c>
      <c r="KH144" s="19">
        <f>IFERROR(HLOOKUP(KH$1,'Nakladova matice_2018'!$A$1:$IW$188,117,FALSE),0)</f>
        <v>0</v>
      </c>
      <c r="KI144" s="19">
        <f>IFERROR(HLOOKUP(KI$1,'Nakladova matice_2018'!$A$1:$IW$188,117,FALSE),0)</f>
        <v>0</v>
      </c>
      <c r="KJ144" s="19">
        <f>IFERROR(HLOOKUP(KJ$1,'Nakladova matice_2018'!$A$1:$IW$188,117,FALSE),0)</f>
        <v>0</v>
      </c>
      <c r="KK144" s="19">
        <f>IFERROR(HLOOKUP(KK$1,'Nakladova matice_2018'!$A$1:$IW$188,117,FALSE),0)</f>
        <v>0</v>
      </c>
      <c r="KL144" s="19">
        <f>IFERROR(HLOOKUP(KL$1,'Nakladova matice_2018'!$A$1:$IW$188,117,FALSE),0)</f>
        <v>0</v>
      </c>
      <c r="KM144" s="19">
        <f>IFERROR(HLOOKUP(KM$1,'Nakladova matice_2018'!$A$1:$IW$188,117,FALSE),0)</f>
        <v>0</v>
      </c>
      <c r="KN144" s="19">
        <f>IFERROR(HLOOKUP(KN$1,'Nakladova matice_2018'!$A$1:$IW$188,117,FALSE),0)</f>
        <v>0</v>
      </c>
      <c r="KO144" s="19">
        <f>IFERROR(HLOOKUP(KO$1,'Nakladova matice_2018'!$A$1:$IW$188,117,FALSE),0)</f>
        <v>0</v>
      </c>
      <c r="KP144" s="19">
        <f>IFERROR(HLOOKUP(KP$1,'Nakladova matice_2018'!$A$1:$IW$188,117,FALSE),0)</f>
        <v>0</v>
      </c>
      <c r="KQ144" s="19">
        <f>IFERROR(HLOOKUP(KQ$1,'Nakladova matice_2018'!$A$1:$IW$188,117,FALSE),0)</f>
        <v>0</v>
      </c>
      <c r="KR144" s="19">
        <f>IFERROR(HLOOKUP(KR$1,'Nakladova matice_2018'!$A$1:$IW$188,117,FALSE),0)</f>
        <v>0</v>
      </c>
      <c r="KS144" s="19">
        <f>IFERROR(HLOOKUP(KS$1,'Nakladova matice_2018'!$A$1:$IW$188,117,FALSE),0)</f>
        <v>0</v>
      </c>
      <c r="KT144" s="19">
        <f>IFERROR(HLOOKUP(KT$1,'Nakladova matice_2018'!$A$1:$IW$188,117,FALSE),0)</f>
        <v>0</v>
      </c>
      <c r="KU144" s="19">
        <f>IFERROR(HLOOKUP(KU$1,'Nakladova matice_2018'!$A$1:$IW$188,117,FALSE),0)</f>
        <v>0</v>
      </c>
      <c r="KV144" s="19">
        <f>IFERROR(HLOOKUP(KV$1,'Nakladova matice_2018'!$A$1:$IW$188,117,FALSE),0)</f>
        <v>0</v>
      </c>
      <c r="KW144" s="19">
        <f>IFERROR(HLOOKUP(KW$1,'Nakladova matice_2018'!$A$1:$IW$188,117,FALSE),0)</f>
        <v>0</v>
      </c>
      <c r="KX144" s="19">
        <f>IFERROR(HLOOKUP(KX$1,'Nakladova matice_2018'!$A$1:$IW$188,117,FALSE),0)</f>
        <v>0</v>
      </c>
      <c r="KY144" s="19">
        <f>IFERROR(HLOOKUP(KY$1,'Nakladova matice_2018'!$A$1:$IW$188,117,FALSE),0)</f>
        <v>0</v>
      </c>
      <c r="KZ144" s="19">
        <f>IFERROR(HLOOKUP(KZ$1,'Nakladova matice_2018'!$A$1:$IW$188,117,FALSE),0)</f>
        <v>0</v>
      </c>
      <c r="LA144" s="19">
        <f>IFERROR(HLOOKUP(LA$1,'Nakladova matice_2018'!$A$1:$IW$188,117,FALSE),0)</f>
        <v>0</v>
      </c>
      <c r="LB144" s="19">
        <f>IFERROR(HLOOKUP(LB$1,'Nakladova matice_2018'!$A$1:$IW$188,117,FALSE),0)</f>
        <v>0</v>
      </c>
      <c r="LC144" s="19">
        <f>IFERROR(HLOOKUP(LC$1,'Nakladova matice_2018'!$A$1:$IW$188,117,FALSE),0)</f>
        <v>0</v>
      </c>
      <c r="LD144" s="19">
        <f>IFERROR(HLOOKUP(LD$1,'Nakladova matice_2018'!$A$1:$IW$188,117,FALSE),0)</f>
        <v>0</v>
      </c>
      <c r="LE144" s="19">
        <f>IFERROR(HLOOKUP(LE$1,'Nakladova matice_2018'!$A$1:$IW$188,117,FALSE),0)</f>
        <v>0</v>
      </c>
      <c r="LF144" s="19">
        <f>IFERROR(HLOOKUP(LF$1,'Nakladova matice_2018'!$A$1:$IW$188,117,FALSE),0)</f>
        <v>0</v>
      </c>
      <c r="LG144" s="19">
        <f>IFERROR(HLOOKUP(LG$1,'Nakladova matice_2018'!$A$1:$IW$188,117,FALSE),0)</f>
        <v>0</v>
      </c>
      <c r="LH144" s="19">
        <f>IFERROR(HLOOKUP(LH$1,'Nakladova matice_2018'!$A$1:$IW$188,117,FALSE),0)</f>
        <v>0</v>
      </c>
      <c r="LI144" s="19">
        <f>IFERROR(HLOOKUP(LI$1,'Nakladova matice_2018'!$A$1:$IW$188,117,FALSE),0)</f>
        <v>0</v>
      </c>
      <c r="LJ144" s="19">
        <f>IFERROR(HLOOKUP(LJ$1,'Nakladova matice_2018'!$A$1:$IW$188,117,FALSE),0)</f>
        <v>0</v>
      </c>
      <c r="LK144" s="19">
        <f>IFERROR(HLOOKUP(LK$1,'Nakladova matice_2018'!$A$1:$IW$188,117,FALSE),0)</f>
        <v>0</v>
      </c>
      <c r="LL144" s="19">
        <f>IFERROR(HLOOKUP(LL$1,'Nakladova matice_2018'!$A$1:$IW$188,117,FALSE),0)</f>
        <v>0</v>
      </c>
      <c r="LM144" s="19">
        <f>IFERROR(HLOOKUP(LM$1,'Nakladova matice_2018'!$A$1:$IW$188,117,FALSE),0)</f>
        <v>0</v>
      </c>
      <c r="LN144" s="19">
        <f>IFERROR(HLOOKUP(LN$1,'Nakladova matice_2018'!$A$1:$IW$188,117,FALSE),0)</f>
        <v>0</v>
      </c>
      <c r="LO144" s="19">
        <f>IFERROR(HLOOKUP(LO$1,'Nakladova matice_2018'!$A$1:$IW$188,117,FALSE),0)</f>
        <v>0</v>
      </c>
      <c r="LP144" s="19">
        <f>IFERROR(HLOOKUP(LP$1,'Nakladova matice_2018'!$A$1:$IW$188,117,FALSE),0)</f>
        <v>0</v>
      </c>
      <c r="LQ144" s="19">
        <f>IFERROR(HLOOKUP(LQ$1,'Nakladova matice_2018'!$A$1:$IW$188,117,FALSE),0)</f>
        <v>0</v>
      </c>
      <c r="LR144" s="19">
        <f>IFERROR(HLOOKUP(LR$1,'Nakladova matice_2018'!$A$1:$IW$188,117,FALSE),0)</f>
        <v>0</v>
      </c>
      <c r="LS144" s="19">
        <f>IFERROR(HLOOKUP(LS$1,'Nakladova matice_2018'!$A$1:$IW$188,117,FALSE),0)</f>
        <v>0</v>
      </c>
      <c r="LT144" s="19">
        <f>IFERROR(HLOOKUP(LT$1,'Nakladova matice_2018'!$A$1:$IW$188,117,FALSE),0)</f>
        <v>0</v>
      </c>
      <c r="LU144" s="19">
        <f>IFERROR(HLOOKUP(LU$1,'Nakladova matice_2018'!$A$1:$IW$188,117,FALSE),0)</f>
        <v>0</v>
      </c>
      <c r="LV144" s="19">
        <f>IFERROR(HLOOKUP(LV$1,'Nakladova matice_2018'!$A$1:$IW$188,117,FALSE),0)</f>
        <v>0</v>
      </c>
      <c r="LW144" s="19">
        <f>IFERROR(HLOOKUP(LW$1,'Nakladova matice_2018'!$A$1:$IW$188,117,FALSE),0)</f>
        <v>0</v>
      </c>
      <c r="LX144" s="19">
        <f>IFERROR(HLOOKUP(LX$1,'Nakladova matice_2018'!$A$1:$IW$188,117,FALSE),0)</f>
        <v>0</v>
      </c>
      <c r="LY144" s="19">
        <f>IFERROR(HLOOKUP(LY$1,'Nakladova matice_2018'!$A$1:$IW$188,117,FALSE),0)</f>
        <v>0</v>
      </c>
      <c r="LZ144" s="19">
        <f>IFERROR(HLOOKUP(LZ$1,'Nakladova matice_2018'!$A$1:$IW$188,117,FALSE),0)</f>
        <v>0</v>
      </c>
      <c r="MA144" s="19">
        <f>IFERROR(HLOOKUP(MA$1,'Nakladova matice_2018'!$A$1:$IW$188,117,FALSE),0)</f>
        <v>0</v>
      </c>
      <c r="MB144" s="19">
        <f>IFERROR(HLOOKUP(MB$1,'Nakladova matice_2018'!$A$1:$IW$188,117,FALSE),0)</f>
        <v>0</v>
      </c>
      <c r="MC144" s="19">
        <f>IFERROR(HLOOKUP(MC$1,'Nakladova matice_2018'!$A$1:$IW$188,117,FALSE),0)</f>
        <v>0</v>
      </c>
      <c r="MD144" s="19">
        <f>IFERROR(HLOOKUP(MD$1,'Nakladova matice_2018'!$A$1:$IW$188,117,FALSE),0)</f>
        <v>0</v>
      </c>
      <c r="ME144" s="19">
        <f>IFERROR(HLOOKUP(ME$1,'Nakladova matice_2018'!$A$1:$IW$188,117,FALSE),0)</f>
        <v>0</v>
      </c>
      <c r="MF144" s="19">
        <f>IFERROR(HLOOKUP(MF$1,'Nakladova matice_2018'!$A$1:$IW$188,117,FALSE),0)</f>
        <v>0</v>
      </c>
      <c r="MG144" s="19">
        <f>IFERROR(HLOOKUP(MG$1,'Nakladova matice_2018'!$A$1:$IW$188,117,FALSE),0)</f>
        <v>0</v>
      </c>
      <c r="MH144" s="19">
        <f>IFERROR(HLOOKUP(MH$1,'Nakladova matice_2018'!$A$1:$IW$188,117,FALSE),0)</f>
        <v>0</v>
      </c>
      <c r="MI144" s="19">
        <f>IFERROR(HLOOKUP(MI$1,'Nakladova matice_2018'!$A$1:$IW$188,117,FALSE),0)</f>
        <v>0</v>
      </c>
      <c r="MJ144" s="19">
        <f>IFERROR(HLOOKUP(MJ$1,'Nakladova matice_2018'!$A$1:$IW$188,117,FALSE),0)</f>
        <v>0</v>
      </c>
      <c r="MK144" s="19">
        <f>IFERROR(HLOOKUP(MK$1,'Nakladova matice_2018'!$A$1:$IW$188,117,FALSE),0)</f>
        <v>2000</v>
      </c>
      <c r="ML144" s="19">
        <f>IFERROR(HLOOKUP(ML$1,'Nakladova matice_2018'!$A$1:$IW$188,117,FALSE),0)</f>
        <v>0</v>
      </c>
      <c r="MM144" s="19">
        <f>IFERROR(HLOOKUP(MM$1,'Nakladova matice_2018'!$A$1:$IW$188,117,FALSE),0)</f>
        <v>0</v>
      </c>
      <c r="MN144" s="19">
        <f>IFERROR(HLOOKUP(MN$1,'Nakladova matice_2018'!$A$1:$IW$188,117,FALSE),0)</f>
        <v>0</v>
      </c>
      <c r="MO144" s="20">
        <f t="shared" si="86"/>
        <v>5369.08</v>
      </c>
      <c r="MP144" s="20">
        <f>MO144-'Nakladova matice_2018'!IX117</f>
        <v>0</v>
      </c>
    </row>
    <row r="145" spans="1:354" x14ac:dyDescent="0.2">
      <c r="A145" s="27">
        <v>542001</v>
      </c>
      <c r="B145" s="21" t="s">
        <v>272</v>
      </c>
      <c r="C145" s="53">
        <v>0</v>
      </c>
      <c r="D145" s="19">
        <f>IFERROR(HLOOKUP(D$1,'Nakladova matice_2018'!$A$1:$IW$188,118,FALSE),0)</f>
        <v>0</v>
      </c>
      <c r="E145" s="19">
        <f>IFERROR(HLOOKUP(E$1,'Nakladova matice_2018'!$A$1:$IW$188,118,FALSE),0)</f>
        <v>0</v>
      </c>
      <c r="F145" s="19">
        <f>IFERROR(HLOOKUP(F$1,'Nakladova matice_2018'!$A$1:$IW$188,118,FALSE),0)</f>
        <v>0</v>
      </c>
      <c r="G145" s="19">
        <f>IFERROR(HLOOKUP(G$1,'Nakladova matice_2018'!$A$1:$IW$188,118,FALSE),0)</f>
        <v>0</v>
      </c>
      <c r="H145" s="19">
        <f>IFERROR(HLOOKUP(H$1,'Nakladova matice_2018'!$A$1:$IW$188,118,FALSE),0)</f>
        <v>0</v>
      </c>
      <c r="I145" s="19">
        <f>IFERROR(HLOOKUP(I$1,'Nakladova matice_2018'!$A$1:$IW$188,118,FALSE),0)</f>
        <v>0</v>
      </c>
      <c r="J145" s="19">
        <f>IFERROR(HLOOKUP(J$1,'Nakladova matice_2018'!$A$1:$IW$188,118,FALSE),0)</f>
        <v>0</v>
      </c>
      <c r="K145" s="19">
        <f>IFERROR(HLOOKUP(K$1,'Nakladova matice_2018'!$A$1:$IW$188,118,FALSE),0)</f>
        <v>0</v>
      </c>
      <c r="L145" s="19">
        <f>IFERROR(HLOOKUP(L$1,'Nakladova matice_2018'!$A$1:$IW$188,118,FALSE),0)</f>
        <v>0</v>
      </c>
      <c r="M145" s="19">
        <f>IFERROR(HLOOKUP(M$1,'Nakladova matice_2018'!$A$1:$IW$188,118,FALSE),0)</f>
        <v>0</v>
      </c>
      <c r="N145" s="19">
        <f>IFERROR(HLOOKUP(N$1,'Nakladova matice_2018'!$A$1:$IW$188,118,FALSE),0)</f>
        <v>0</v>
      </c>
      <c r="O145" s="19">
        <f>IFERROR(HLOOKUP(O$1,'Nakladova matice_2018'!$A$1:$IW$188,118,FALSE),0)</f>
        <v>0</v>
      </c>
      <c r="P145" s="19">
        <f>IFERROR(HLOOKUP(P$1,'Nakladova matice_2018'!$A$1:$IW$188,118,FALSE),0)</f>
        <v>0</v>
      </c>
      <c r="Q145" s="19">
        <f>IFERROR(HLOOKUP(Q$1,'Nakladova matice_2018'!$A$1:$IW$188,118,FALSE),0)</f>
        <v>0</v>
      </c>
      <c r="R145" s="19">
        <f>IFERROR(HLOOKUP(R$1,'Nakladova matice_2018'!$A$1:$IW$188,118,FALSE),0)</f>
        <v>0</v>
      </c>
      <c r="S145" s="19">
        <f>IFERROR(HLOOKUP(S$1,'Nakladova matice_2018'!$A$1:$IW$188,118,FALSE),0)</f>
        <v>0</v>
      </c>
      <c r="T145" s="19">
        <f>IFERROR(HLOOKUP(T$1,'Nakladova matice_2018'!$A$1:$IW$188,118,FALSE),0)</f>
        <v>0</v>
      </c>
      <c r="U145" s="19">
        <f>IFERROR(HLOOKUP(U$1,'Nakladova matice_2018'!$A$1:$IW$188,118,FALSE),0)</f>
        <v>0</v>
      </c>
      <c r="V145" s="19">
        <f>IFERROR(HLOOKUP(V$1,'Nakladova matice_2018'!$A$1:$IW$188,118,FALSE),0)</f>
        <v>0</v>
      </c>
      <c r="W145" s="19">
        <f>IFERROR(HLOOKUP(W$1,'Nakladova matice_2018'!$A$1:$IW$188,118,FALSE),0)</f>
        <v>0</v>
      </c>
      <c r="X145" s="19">
        <f>IFERROR(HLOOKUP(X$1,'Nakladova matice_2018'!$A$1:$IW$188,118,FALSE),0)</f>
        <v>0</v>
      </c>
      <c r="Y145" s="19">
        <f>IFERROR(HLOOKUP(Y$1,'Nakladova matice_2018'!$A$1:$IW$188,118,FALSE),0)</f>
        <v>0</v>
      </c>
      <c r="Z145" s="19">
        <f>IFERROR(HLOOKUP(Z$1,'Nakladova matice_2018'!$A$1:$IW$188,118,FALSE),0)</f>
        <v>0</v>
      </c>
      <c r="AA145" s="19">
        <f>IFERROR(HLOOKUP(AA$1,'Nakladova matice_2018'!$A$1:$IW$188,118,FALSE),0)</f>
        <v>0</v>
      </c>
      <c r="AB145" s="19">
        <f>IFERROR(HLOOKUP(AB$1,'Nakladova matice_2018'!$A$1:$IW$188,118,FALSE),0)</f>
        <v>0</v>
      </c>
      <c r="AC145" s="19">
        <f>IFERROR(HLOOKUP(AC$1,'Nakladova matice_2018'!$A$1:$IW$188,118,FALSE),0)</f>
        <v>0</v>
      </c>
      <c r="AD145" s="19">
        <f>IFERROR(HLOOKUP(AD$1,'Nakladova matice_2018'!$A$1:$IW$188,118,FALSE),0)</f>
        <v>0</v>
      </c>
      <c r="AE145" s="19">
        <f>IFERROR(HLOOKUP(AE$1,'Nakladova matice_2018'!$A$1:$IW$188,118,FALSE),0)</f>
        <v>0</v>
      </c>
      <c r="AF145" s="19">
        <f>IFERROR(HLOOKUP(AF$1,'Nakladova matice_2018'!$A$1:$IW$188,118,FALSE),0)</f>
        <v>0</v>
      </c>
      <c r="AG145" s="19">
        <f>IFERROR(HLOOKUP(AG$1,'Nakladova matice_2018'!$A$1:$IW$188,118,FALSE),0)</f>
        <v>0</v>
      </c>
      <c r="AH145" s="19">
        <f>IFERROR(HLOOKUP(AH$1,'Nakladova matice_2018'!$A$1:$IW$188,118,FALSE),0)</f>
        <v>0</v>
      </c>
      <c r="AI145" s="19">
        <f>IFERROR(HLOOKUP(AI$1,'Nakladova matice_2018'!$A$1:$IW$188,118,FALSE),0)</f>
        <v>0</v>
      </c>
      <c r="AJ145" s="19">
        <f>IFERROR(HLOOKUP(AJ$1,'Nakladova matice_2018'!$A$1:$IW$188,118,FALSE),0)</f>
        <v>0</v>
      </c>
      <c r="AK145" s="19">
        <f>IFERROR(HLOOKUP(AK$1,'Nakladova matice_2018'!$A$1:$IW$188,118,FALSE),0)</f>
        <v>0</v>
      </c>
      <c r="AL145" s="19">
        <f>IFERROR(HLOOKUP(AL$1,'Nakladova matice_2018'!$A$1:$IW$188,118,FALSE),0)</f>
        <v>0</v>
      </c>
      <c r="AM145" s="19">
        <f>IFERROR(HLOOKUP(AM$1,'Nakladova matice_2018'!$A$1:$IW$188,118,FALSE),0)</f>
        <v>0</v>
      </c>
      <c r="AN145" s="19">
        <f>IFERROR(HLOOKUP(AN$1,'Nakladova matice_2018'!$A$1:$IW$188,118,FALSE),0)</f>
        <v>0</v>
      </c>
      <c r="AO145" s="19">
        <f>IFERROR(HLOOKUP(AO$1,'Nakladova matice_2018'!$A$1:$IW$188,118,FALSE),0)</f>
        <v>0</v>
      </c>
      <c r="AP145" s="19">
        <f>IFERROR(HLOOKUP(AP$1,'Nakladova matice_2018'!$A$1:$IW$188,118,FALSE),0)</f>
        <v>0</v>
      </c>
      <c r="AQ145" s="19">
        <f>IFERROR(HLOOKUP(AQ$1,'Nakladova matice_2018'!$A$1:$IW$188,118,FALSE),0)</f>
        <v>0</v>
      </c>
      <c r="AR145" s="19">
        <f>IFERROR(HLOOKUP(AR$1,'Nakladova matice_2018'!$A$1:$IW$188,118,FALSE),0)</f>
        <v>0</v>
      </c>
      <c r="AS145" s="19">
        <f>IFERROR(HLOOKUP(AS$1,'Nakladova matice_2018'!$A$1:$IW$188,118,FALSE),0)</f>
        <v>0</v>
      </c>
      <c r="AT145" s="19">
        <f>IFERROR(HLOOKUP(AT$1,'Nakladova matice_2018'!$A$1:$IW$188,118,FALSE),0)</f>
        <v>0</v>
      </c>
      <c r="AU145" s="19">
        <f>IFERROR(HLOOKUP(AU$1,'Nakladova matice_2018'!$A$1:$IW$188,118,FALSE),0)</f>
        <v>0</v>
      </c>
      <c r="AV145" s="19">
        <f>IFERROR(HLOOKUP(AV$1,'Nakladova matice_2018'!$A$1:$IW$188,118,FALSE),0)</f>
        <v>0</v>
      </c>
      <c r="AW145" s="19">
        <f>IFERROR(HLOOKUP(AW$1,'Nakladova matice_2018'!$A$1:$IW$188,118,FALSE),0)</f>
        <v>0</v>
      </c>
      <c r="AX145" s="19">
        <f>IFERROR(HLOOKUP(AX$1,'Nakladova matice_2018'!$A$1:$IW$188,118,FALSE),0)</f>
        <v>0</v>
      </c>
      <c r="AY145" s="19">
        <f>IFERROR(HLOOKUP(AY$1,'Nakladova matice_2018'!$A$1:$IW$188,118,FALSE),0)</f>
        <v>0</v>
      </c>
      <c r="AZ145" s="19">
        <f>IFERROR(HLOOKUP(AZ$1,'Nakladova matice_2018'!$A$1:$IW$188,118,FALSE),0)</f>
        <v>0</v>
      </c>
      <c r="BA145" s="19">
        <f>IFERROR(HLOOKUP(BA$1,'Nakladova matice_2018'!$A$1:$IW$188,118,FALSE),0)</f>
        <v>0</v>
      </c>
      <c r="BB145" s="19">
        <f>IFERROR(HLOOKUP(BB$1,'Nakladova matice_2018'!$A$1:$IW$188,118,FALSE),0)</f>
        <v>0</v>
      </c>
      <c r="BC145" s="19">
        <f>IFERROR(HLOOKUP(BC$1,'Nakladova matice_2018'!$A$1:$IW$188,118,FALSE),0)</f>
        <v>0</v>
      </c>
      <c r="BD145" s="19">
        <f>IFERROR(HLOOKUP(BD$1,'Nakladova matice_2018'!$A$1:$IW$188,118,FALSE),0)</f>
        <v>0</v>
      </c>
      <c r="BE145" s="19">
        <f>IFERROR(HLOOKUP(BE$1,'Nakladova matice_2018'!$A$1:$IW$188,118,FALSE),0)</f>
        <v>0</v>
      </c>
      <c r="BF145" s="19">
        <f>IFERROR(HLOOKUP(BF$1,'Nakladova matice_2018'!$A$1:$IW$188,118,FALSE),0)</f>
        <v>0</v>
      </c>
      <c r="BG145" s="19">
        <f>IFERROR(HLOOKUP(BG$1,'Nakladova matice_2018'!$A$1:$IW$188,118,FALSE),0)</f>
        <v>0</v>
      </c>
      <c r="BH145" s="19">
        <f>IFERROR(HLOOKUP(BH$1,'Nakladova matice_2018'!$A$1:$IW$188,118,FALSE),0)</f>
        <v>0</v>
      </c>
      <c r="BI145" s="19">
        <f>IFERROR(HLOOKUP(BI$1,'Nakladova matice_2018'!$A$1:$IW$188,118,FALSE),0)</f>
        <v>0</v>
      </c>
      <c r="BJ145" s="19">
        <f>IFERROR(HLOOKUP(BJ$1,'Nakladova matice_2018'!$A$1:$IW$188,118,FALSE),0)</f>
        <v>0</v>
      </c>
      <c r="BK145" s="19">
        <f>IFERROR(HLOOKUP(BK$1,'Nakladova matice_2018'!$A$1:$IW$188,118,FALSE),0)</f>
        <v>0</v>
      </c>
      <c r="BL145" s="19">
        <f>IFERROR(HLOOKUP(BL$1,'Nakladova matice_2018'!$A$1:$IW$188,118,FALSE),0)</f>
        <v>0</v>
      </c>
      <c r="BM145" s="19">
        <f>IFERROR(HLOOKUP(BM$1,'Nakladova matice_2018'!$A$1:$IW$188,118,FALSE),0)</f>
        <v>0</v>
      </c>
      <c r="BN145" s="19">
        <f>IFERROR(HLOOKUP(BN$1,'Nakladova matice_2018'!$A$1:$IW$188,118,FALSE),0)</f>
        <v>0</v>
      </c>
      <c r="BO145" s="19">
        <f>IFERROR(HLOOKUP(BO$1,'Nakladova matice_2018'!$A$1:$IW$188,118,FALSE),0)</f>
        <v>0</v>
      </c>
      <c r="BP145" s="19">
        <f>IFERROR(HLOOKUP(BP$1,'Nakladova matice_2018'!$A$1:$IW$188,118,FALSE),0)</f>
        <v>0</v>
      </c>
      <c r="BQ145" s="19">
        <f>IFERROR(HLOOKUP(BQ$1,'Nakladova matice_2018'!$A$1:$IW$188,118,FALSE),0)</f>
        <v>0</v>
      </c>
      <c r="BR145" s="19">
        <f>IFERROR(HLOOKUP(BR$1,'Nakladova matice_2018'!$A$1:$IW$188,118,FALSE),0)</f>
        <v>0</v>
      </c>
      <c r="BS145" s="19">
        <f>IFERROR(HLOOKUP(BS$1,'Nakladova matice_2018'!$A$1:$IW$188,118,FALSE),0)</f>
        <v>0</v>
      </c>
      <c r="BT145" s="19">
        <f>IFERROR(HLOOKUP(BT$1,'Nakladova matice_2018'!$A$1:$IW$188,118,FALSE),0)</f>
        <v>0</v>
      </c>
      <c r="BU145" s="19">
        <f>IFERROR(HLOOKUP(BU$1,'Nakladova matice_2018'!$A$1:$IW$188,118,FALSE),0)</f>
        <v>0</v>
      </c>
      <c r="BV145" s="19">
        <f>IFERROR(HLOOKUP(BV$1,'Nakladova matice_2018'!$A$1:$IW$188,118,FALSE),0)</f>
        <v>0</v>
      </c>
      <c r="BW145" s="19">
        <f>IFERROR(HLOOKUP(BW$1,'Nakladova matice_2018'!$A$1:$IW$188,118,FALSE),0)</f>
        <v>0</v>
      </c>
      <c r="BX145" s="19">
        <f>IFERROR(HLOOKUP(BX$1,'Nakladova matice_2018'!$A$1:$IW$188,118,FALSE),0)</f>
        <v>0</v>
      </c>
      <c r="BY145" s="19">
        <f>IFERROR(HLOOKUP(BY$1,'Nakladova matice_2018'!$A$1:$IW$188,118,FALSE),0)</f>
        <v>0</v>
      </c>
      <c r="BZ145" s="19">
        <f>IFERROR(HLOOKUP(BZ$1,'Nakladova matice_2018'!$A$1:$IW$188,118,FALSE),0)</f>
        <v>0</v>
      </c>
      <c r="CA145" s="19">
        <f>IFERROR(HLOOKUP(CA$1,'Nakladova matice_2018'!$A$1:$IW$188,118,FALSE),0)</f>
        <v>0</v>
      </c>
      <c r="CB145" s="19">
        <f>IFERROR(HLOOKUP(CB$1,'Nakladova matice_2018'!$A$1:$IW$188,118,FALSE),0)</f>
        <v>0</v>
      </c>
      <c r="CC145" s="19">
        <f>IFERROR(HLOOKUP(CC$1,'Nakladova matice_2018'!$A$1:$IW$188,118,FALSE),0)</f>
        <v>0</v>
      </c>
      <c r="CD145" s="19">
        <f>IFERROR(HLOOKUP(CD$1,'Nakladova matice_2018'!$A$1:$IW$188,118,FALSE),0)</f>
        <v>0</v>
      </c>
      <c r="CE145" s="19">
        <f>IFERROR(HLOOKUP(CE$1,'Nakladova matice_2018'!$A$1:$IW$188,118,FALSE),0)</f>
        <v>0</v>
      </c>
      <c r="CF145" s="19">
        <f>IFERROR(HLOOKUP(CF$1,'Nakladova matice_2018'!$A$1:$IW$188,118,FALSE),0)</f>
        <v>0</v>
      </c>
      <c r="CG145" s="19">
        <f>IFERROR(HLOOKUP(CG$1,'Nakladova matice_2018'!$A$1:$IW$188,118,FALSE),0)</f>
        <v>0</v>
      </c>
      <c r="CH145" s="19">
        <f>IFERROR(HLOOKUP(CH$1,'Nakladova matice_2018'!$A$1:$IW$188,118,FALSE),0)</f>
        <v>0</v>
      </c>
      <c r="CI145" s="19">
        <f>IFERROR(HLOOKUP(CI$1,'Nakladova matice_2018'!$A$1:$IW$188,118,FALSE),0)</f>
        <v>0</v>
      </c>
      <c r="CJ145" s="19">
        <f>IFERROR(HLOOKUP(CJ$1,'Nakladova matice_2018'!$A$1:$IW$188,118,FALSE),0)</f>
        <v>0</v>
      </c>
      <c r="CK145" s="19">
        <f>IFERROR(HLOOKUP(CK$1,'Nakladova matice_2018'!$A$1:$IW$188,118,FALSE),0)</f>
        <v>0</v>
      </c>
      <c r="CL145" s="19">
        <f>IFERROR(HLOOKUP(CL$1,'Nakladova matice_2018'!$A$1:$IW$188,118,FALSE),0)</f>
        <v>0</v>
      </c>
      <c r="CM145" s="19">
        <f>IFERROR(HLOOKUP(CM$1,'Nakladova matice_2018'!$A$1:$IW$188,118,FALSE),0)</f>
        <v>0</v>
      </c>
      <c r="CN145" s="19">
        <f>IFERROR(HLOOKUP(CN$1,'Nakladova matice_2018'!$A$1:$IW$188,118,FALSE),0)</f>
        <v>0</v>
      </c>
      <c r="CO145" s="19">
        <f>IFERROR(HLOOKUP(CO$1,'Nakladova matice_2018'!$A$1:$IW$188,118,FALSE),0)</f>
        <v>0</v>
      </c>
      <c r="CP145" s="19">
        <f>IFERROR(HLOOKUP(CP$1,'Nakladova matice_2018'!$A$1:$IW$188,118,FALSE),0)</f>
        <v>0</v>
      </c>
      <c r="CQ145" s="19">
        <f>IFERROR(HLOOKUP(CQ$1,'Nakladova matice_2018'!$A$1:$IW$188,118,FALSE),0)</f>
        <v>0</v>
      </c>
      <c r="CR145" s="19">
        <f>IFERROR(HLOOKUP(CR$1,'Nakladova matice_2018'!$A$1:$IW$188,118,FALSE),0)</f>
        <v>0</v>
      </c>
      <c r="CS145" s="19">
        <f>IFERROR(HLOOKUP(CS$1,'Nakladova matice_2018'!$A$1:$IW$188,118,FALSE),0)</f>
        <v>0</v>
      </c>
      <c r="CT145" s="19">
        <f>IFERROR(HLOOKUP(CT$1,'Nakladova matice_2018'!$A$1:$IW$188,118,FALSE),0)</f>
        <v>0</v>
      </c>
      <c r="CU145" s="19">
        <f>IFERROR(HLOOKUP(CU$1,'Nakladova matice_2018'!$A$1:$IW$188,118,FALSE),0)</f>
        <v>0</v>
      </c>
      <c r="CV145" s="19">
        <f>IFERROR(HLOOKUP(CV$1,'Nakladova matice_2018'!$A$1:$IW$188,118,FALSE),0)</f>
        <v>0</v>
      </c>
      <c r="CW145" s="19">
        <f>IFERROR(HLOOKUP(CW$1,'Nakladova matice_2018'!$A$1:$IW$188,118,FALSE),0)</f>
        <v>0</v>
      </c>
      <c r="CX145" s="19">
        <f>IFERROR(HLOOKUP(CX$1,'Nakladova matice_2018'!$A$1:$IW$188,118,FALSE),0)</f>
        <v>0</v>
      </c>
      <c r="CY145" s="19">
        <f>IFERROR(HLOOKUP(CY$1,'Nakladova matice_2018'!$A$1:$IW$188,118,FALSE),0)</f>
        <v>0</v>
      </c>
      <c r="CZ145" s="19">
        <f>IFERROR(HLOOKUP(CZ$1,'Nakladova matice_2018'!$A$1:$IW$188,118,FALSE),0)</f>
        <v>0</v>
      </c>
      <c r="DA145" s="19">
        <f>IFERROR(HLOOKUP(DA$1,'Nakladova matice_2018'!$A$1:$IW$188,118,FALSE),0)</f>
        <v>0</v>
      </c>
      <c r="DB145" s="19">
        <f>IFERROR(HLOOKUP(DB$1,'Nakladova matice_2018'!$A$1:$IW$188,118,FALSE),0)</f>
        <v>0</v>
      </c>
      <c r="DC145" s="19">
        <f>IFERROR(HLOOKUP(DC$1,'Nakladova matice_2018'!$A$1:$IW$188,118,FALSE),0)</f>
        <v>0</v>
      </c>
      <c r="DD145" s="19">
        <f>IFERROR(HLOOKUP(DD$1,'Nakladova matice_2018'!$A$1:$IW$188,118,FALSE),0)</f>
        <v>0</v>
      </c>
      <c r="DE145" s="19">
        <f>IFERROR(HLOOKUP(DE$1,'Nakladova matice_2018'!$A$1:$IW$188,118,FALSE),0)</f>
        <v>0</v>
      </c>
      <c r="DF145" s="19">
        <f>IFERROR(HLOOKUP(DF$1,'Nakladova matice_2018'!$A$1:$IW$188,118,FALSE),0)</f>
        <v>0</v>
      </c>
      <c r="DG145" s="19">
        <f>IFERROR(HLOOKUP(DG$1,'Nakladova matice_2018'!$A$1:$IW$188,118,FALSE),0)</f>
        <v>0</v>
      </c>
      <c r="DH145" s="19">
        <f>IFERROR(HLOOKUP(DH$1,'Nakladova matice_2018'!$A$1:$IW$188,118,FALSE),0)</f>
        <v>0</v>
      </c>
      <c r="DI145" s="19">
        <f>IFERROR(HLOOKUP(DI$1,'Nakladova matice_2018'!$A$1:$IW$188,118,FALSE),0)</f>
        <v>0</v>
      </c>
      <c r="DJ145" s="19">
        <f>IFERROR(HLOOKUP(DJ$1,'Nakladova matice_2018'!$A$1:$IW$188,118,FALSE),0)</f>
        <v>0</v>
      </c>
      <c r="DK145" s="19">
        <f>IFERROR(HLOOKUP(DK$1,'Nakladova matice_2018'!$A$1:$IW$188,118,FALSE),0)</f>
        <v>0</v>
      </c>
      <c r="DL145" s="19">
        <f>IFERROR(HLOOKUP(DL$1,'Nakladova matice_2018'!$A$1:$IW$188,118,FALSE),0)</f>
        <v>0</v>
      </c>
      <c r="DM145" s="19">
        <f>IFERROR(HLOOKUP(DM$1,'Nakladova matice_2018'!$A$1:$IW$188,118,FALSE),0)</f>
        <v>0</v>
      </c>
      <c r="DN145" s="19">
        <f>IFERROR(HLOOKUP(DN$1,'Nakladova matice_2018'!$A$1:$IW$188,118,FALSE),0)</f>
        <v>0</v>
      </c>
      <c r="DO145" s="19">
        <f>IFERROR(HLOOKUP(DO$1,'Nakladova matice_2018'!$A$1:$IW$188,118,FALSE),0)</f>
        <v>0</v>
      </c>
      <c r="DP145" s="19">
        <f>IFERROR(HLOOKUP(DP$1,'Nakladova matice_2018'!$A$1:$IW$188,118,FALSE),0)</f>
        <v>0</v>
      </c>
      <c r="DQ145" s="19">
        <f>IFERROR(HLOOKUP(DQ$1,'Nakladova matice_2018'!$A$1:$IW$188,118,FALSE),0)</f>
        <v>0</v>
      </c>
      <c r="DR145" s="19">
        <f>IFERROR(HLOOKUP(DR$1,'Nakladova matice_2018'!$A$1:$IW$188,118,FALSE),0)</f>
        <v>0</v>
      </c>
      <c r="DS145" s="19">
        <f>IFERROR(HLOOKUP(DS$1,'Nakladova matice_2018'!$A$1:$IW$188,118,FALSE),0)</f>
        <v>0</v>
      </c>
      <c r="DT145" s="19">
        <f>IFERROR(HLOOKUP(DT$1,'Nakladova matice_2018'!$A$1:$IW$188,118,FALSE),0)</f>
        <v>0</v>
      </c>
      <c r="DU145" s="19">
        <f>IFERROR(HLOOKUP(DU$1,'Nakladova matice_2018'!$A$1:$IW$188,118,FALSE),0)</f>
        <v>0</v>
      </c>
      <c r="DV145" s="19">
        <f>IFERROR(HLOOKUP(DV$1,'Nakladova matice_2018'!$A$1:$IW$188,118,FALSE),0)</f>
        <v>0</v>
      </c>
      <c r="DW145" s="19">
        <f>IFERROR(HLOOKUP(DW$1,'Nakladova matice_2018'!$A$1:$IW$188,118,FALSE),0)</f>
        <v>0</v>
      </c>
      <c r="DX145" s="19">
        <f>IFERROR(HLOOKUP(DX$1,'Nakladova matice_2018'!$A$1:$IW$188,118,FALSE),0)</f>
        <v>0</v>
      </c>
      <c r="DY145" s="19">
        <f>IFERROR(HLOOKUP(DY$1,'Nakladova matice_2018'!$A$1:$IW$188,118,FALSE),0)</f>
        <v>0</v>
      </c>
      <c r="DZ145" s="19">
        <f>IFERROR(HLOOKUP(DZ$1,'Nakladova matice_2018'!$A$1:$IW$188,118,FALSE),0)</f>
        <v>0</v>
      </c>
      <c r="EA145" s="19">
        <f>IFERROR(HLOOKUP(EA$1,'Nakladova matice_2018'!$A$1:$IW$188,118,FALSE),0)</f>
        <v>0</v>
      </c>
      <c r="EB145" s="19">
        <f>IFERROR(HLOOKUP(EB$1,'Nakladova matice_2018'!$A$1:$IW$188,118,FALSE),0)</f>
        <v>0</v>
      </c>
      <c r="EC145" s="19">
        <f>IFERROR(HLOOKUP(EC$1,'Nakladova matice_2018'!$A$1:$IW$188,118,FALSE),0)</f>
        <v>0</v>
      </c>
      <c r="ED145" s="19">
        <f>IFERROR(HLOOKUP(ED$1,'Nakladova matice_2018'!$A$1:$IW$188,118,FALSE),0)</f>
        <v>0</v>
      </c>
      <c r="EE145" s="19">
        <f>IFERROR(HLOOKUP(EE$1,'Nakladova matice_2018'!$A$1:$IW$188,118,FALSE),0)</f>
        <v>0</v>
      </c>
      <c r="EF145" s="19">
        <f>IFERROR(HLOOKUP(EF$1,'Nakladova matice_2018'!$A$1:$IW$188,118,FALSE),0)</f>
        <v>0</v>
      </c>
      <c r="EG145" s="19">
        <f>IFERROR(HLOOKUP(EG$1,'Nakladova matice_2018'!$A$1:$IW$188,118,FALSE),0)</f>
        <v>0</v>
      </c>
      <c r="EH145" s="19">
        <f>IFERROR(HLOOKUP(EH$1,'Nakladova matice_2018'!$A$1:$IW$188,118,FALSE),0)</f>
        <v>0</v>
      </c>
      <c r="EI145" s="19">
        <f>IFERROR(HLOOKUP(EI$1,'Nakladova matice_2018'!$A$1:$IW$188,118,FALSE),0)</f>
        <v>0</v>
      </c>
      <c r="EJ145" s="19">
        <f>IFERROR(HLOOKUP(EJ$1,'Nakladova matice_2018'!$A$1:$IW$188,118,FALSE),0)</f>
        <v>0</v>
      </c>
      <c r="EK145" s="19">
        <f>IFERROR(HLOOKUP(EK$1,'Nakladova matice_2018'!$A$1:$IW$188,118,FALSE),0)</f>
        <v>0</v>
      </c>
      <c r="EL145" s="19">
        <f>IFERROR(HLOOKUP(EL$1,'Nakladova matice_2018'!$A$1:$IW$188,118,FALSE),0)</f>
        <v>0</v>
      </c>
      <c r="EM145" s="19">
        <f>IFERROR(HLOOKUP(EM$1,'Nakladova matice_2018'!$A$1:$IW$188,118,FALSE),0)</f>
        <v>0</v>
      </c>
      <c r="EN145" s="19">
        <f>IFERROR(HLOOKUP(EN$1,'Nakladova matice_2018'!$A$1:$IW$188,118,FALSE),0)</f>
        <v>0</v>
      </c>
      <c r="EO145" s="19">
        <f>IFERROR(HLOOKUP(EO$1,'Nakladova matice_2018'!$A$1:$IW$188,118,FALSE),0)</f>
        <v>0</v>
      </c>
      <c r="EP145" s="19">
        <f>IFERROR(HLOOKUP(EP$1,'Nakladova matice_2018'!$A$1:$IW$188,118,FALSE),0)</f>
        <v>0</v>
      </c>
      <c r="EQ145" s="19">
        <f>IFERROR(HLOOKUP(EQ$1,'Nakladova matice_2018'!$A$1:$IW$188,118,FALSE),0)</f>
        <v>0</v>
      </c>
      <c r="ER145" s="19">
        <f>IFERROR(HLOOKUP(ER$1,'Nakladova matice_2018'!$A$1:$IW$188,118,FALSE),0)</f>
        <v>0</v>
      </c>
      <c r="ES145" s="19">
        <f>IFERROR(HLOOKUP(ES$1,'Nakladova matice_2018'!$A$1:$IW$188,118,FALSE),0)</f>
        <v>0</v>
      </c>
      <c r="ET145" s="19">
        <f>IFERROR(HLOOKUP(ET$1,'Nakladova matice_2018'!$A$1:$IW$188,118,FALSE),0)</f>
        <v>0</v>
      </c>
      <c r="EU145" s="19">
        <f>IFERROR(HLOOKUP(EU$1,'Nakladova matice_2018'!$A$1:$IW$188,118,FALSE),0)</f>
        <v>0</v>
      </c>
      <c r="EV145" s="19">
        <f>IFERROR(HLOOKUP(EV$1,'Nakladova matice_2018'!$A$1:$IW$188,118,FALSE),0)</f>
        <v>0</v>
      </c>
      <c r="EW145" s="19">
        <f>IFERROR(HLOOKUP(EW$1,'Nakladova matice_2018'!$A$1:$IW$188,118,FALSE),0)</f>
        <v>0</v>
      </c>
      <c r="EX145" s="19">
        <f>IFERROR(HLOOKUP(EX$1,'Nakladova matice_2018'!$A$1:$IW$188,118,FALSE),0)</f>
        <v>0</v>
      </c>
      <c r="EY145" s="19">
        <f>IFERROR(HLOOKUP(EY$1,'Nakladova matice_2018'!$A$1:$IW$188,118,FALSE),0)</f>
        <v>0</v>
      </c>
      <c r="EZ145" s="19">
        <f>IFERROR(HLOOKUP(EZ$1,'Nakladova matice_2018'!$A$1:$IW$188,118,FALSE),0)</f>
        <v>0</v>
      </c>
      <c r="FA145" s="19">
        <f>IFERROR(HLOOKUP(FA$1,'Nakladova matice_2018'!$A$1:$IW$188,118,FALSE),0)</f>
        <v>0</v>
      </c>
      <c r="FB145" s="19">
        <f>IFERROR(HLOOKUP(FB$1,'Nakladova matice_2018'!$A$1:$IW$188,118,FALSE),0)</f>
        <v>0</v>
      </c>
      <c r="FC145" s="19">
        <f>IFERROR(HLOOKUP(FC$1,'Nakladova matice_2018'!$A$1:$IW$188,118,FALSE),0)</f>
        <v>0</v>
      </c>
      <c r="FD145" s="19">
        <f>IFERROR(HLOOKUP(FD$1,'Nakladova matice_2018'!$A$1:$IW$188,118,FALSE),0)</f>
        <v>0</v>
      </c>
      <c r="FE145" s="19">
        <f>IFERROR(HLOOKUP(FE$1,'Nakladova matice_2018'!$A$1:$IW$188,118,FALSE),0)</f>
        <v>0</v>
      </c>
      <c r="FF145" s="19">
        <f>IFERROR(HLOOKUP(FF$1,'Nakladova matice_2018'!$A$1:$IW$188,118,FALSE),0)</f>
        <v>0</v>
      </c>
      <c r="FG145" s="19">
        <f>IFERROR(HLOOKUP(FG$1,'Nakladova matice_2018'!$A$1:$IW$188,118,FALSE),0)</f>
        <v>0</v>
      </c>
      <c r="FH145" s="19">
        <f>IFERROR(HLOOKUP(FH$1,'Nakladova matice_2018'!$A$1:$IW$188,118,FALSE),0)</f>
        <v>0</v>
      </c>
      <c r="FI145" s="19">
        <f>IFERROR(HLOOKUP(FI$1,'Nakladova matice_2018'!$A$1:$IW$188,118,FALSE),0)</f>
        <v>0</v>
      </c>
      <c r="FJ145" s="19">
        <f>IFERROR(HLOOKUP(FJ$1,'Nakladova matice_2018'!$A$1:$IW$188,118,FALSE),0)</f>
        <v>0</v>
      </c>
      <c r="FK145" s="19">
        <f>IFERROR(HLOOKUP(FK$1,'Nakladova matice_2018'!$A$1:$IW$188,118,FALSE),0)</f>
        <v>0</v>
      </c>
      <c r="FL145" s="19">
        <f>IFERROR(HLOOKUP(FL$1,'Nakladova matice_2018'!$A$1:$IW$188,118,FALSE),0)</f>
        <v>0</v>
      </c>
      <c r="FM145" s="19">
        <f>IFERROR(HLOOKUP(FM$1,'Nakladova matice_2018'!$A$1:$IW$188,118,FALSE),0)</f>
        <v>0</v>
      </c>
      <c r="FN145" s="19">
        <f>IFERROR(HLOOKUP(FN$1,'Nakladova matice_2018'!$A$1:$IW$188,118,FALSE),0)</f>
        <v>0</v>
      </c>
      <c r="FO145" s="19">
        <f>IFERROR(HLOOKUP(FO$1,'Nakladova matice_2018'!$A$1:$IW$188,118,FALSE),0)</f>
        <v>0</v>
      </c>
      <c r="FP145" s="19">
        <f>IFERROR(HLOOKUP(FP$1,'Nakladova matice_2018'!$A$1:$IW$188,118,FALSE),0)</f>
        <v>0</v>
      </c>
      <c r="FQ145" s="19">
        <f>IFERROR(HLOOKUP(FQ$1,'Nakladova matice_2018'!$A$1:$IW$188,118,FALSE),0)</f>
        <v>0</v>
      </c>
      <c r="FR145" s="19">
        <f>IFERROR(HLOOKUP(FR$1,'Nakladova matice_2018'!$A$1:$IW$188,118,FALSE),0)</f>
        <v>0</v>
      </c>
      <c r="FS145" s="19">
        <f>IFERROR(HLOOKUP(FS$1,'Nakladova matice_2018'!$A$1:$IW$188,118,FALSE),0)</f>
        <v>0</v>
      </c>
      <c r="FT145" s="19">
        <f>IFERROR(HLOOKUP(FT$1,'Nakladova matice_2018'!$A$1:$IW$188,118,FALSE),0)</f>
        <v>0</v>
      </c>
      <c r="FU145" s="19">
        <f>IFERROR(HLOOKUP(FU$1,'Nakladova matice_2018'!$A$1:$IW$188,118,FALSE),0)</f>
        <v>0</v>
      </c>
      <c r="FV145" s="19">
        <f>IFERROR(HLOOKUP(FV$1,'Nakladova matice_2018'!$A$1:$IW$188,118,FALSE),0)</f>
        <v>0</v>
      </c>
      <c r="FW145" s="19">
        <f>IFERROR(HLOOKUP(FW$1,'Nakladova matice_2018'!$A$1:$IW$188,118,FALSE),0)</f>
        <v>0</v>
      </c>
      <c r="FX145" s="19">
        <f>IFERROR(HLOOKUP(FX$1,'Nakladova matice_2018'!$A$1:$IW$188,118,FALSE),0)</f>
        <v>0</v>
      </c>
      <c r="FY145" s="19">
        <f>IFERROR(HLOOKUP(FY$1,'Nakladova matice_2018'!$A$1:$IW$188,118,FALSE),0)</f>
        <v>0</v>
      </c>
      <c r="FZ145" s="19">
        <f>IFERROR(HLOOKUP(FZ$1,'Nakladova matice_2018'!$A$1:$IW$188,118,FALSE),0)</f>
        <v>0</v>
      </c>
      <c r="GA145" s="19">
        <f>IFERROR(HLOOKUP(GA$1,'Nakladova matice_2018'!$A$1:$IW$188,118,FALSE),0)</f>
        <v>0</v>
      </c>
      <c r="GB145" s="19">
        <f>IFERROR(HLOOKUP(GB$1,'Nakladova matice_2018'!$A$1:$IW$188,118,FALSE),0)</f>
        <v>0</v>
      </c>
      <c r="GC145" s="19">
        <f>IFERROR(HLOOKUP(GC$1,'Nakladova matice_2018'!$A$1:$IW$188,118,FALSE),0)</f>
        <v>0</v>
      </c>
      <c r="GD145" s="19">
        <f>IFERROR(HLOOKUP(GD$1,'Nakladova matice_2018'!$A$1:$IW$188,118,FALSE),0)</f>
        <v>0</v>
      </c>
      <c r="GE145" s="19">
        <f>IFERROR(HLOOKUP(GE$1,'Nakladova matice_2018'!$A$1:$IW$188,118,FALSE),0)</f>
        <v>0</v>
      </c>
      <c r="GF145" s="19">
        <f>IFERROR(HLOOKUP(GF$1,'Nakladova matice_2018'!$A$1:$IW$188,118,FALSE),0)</f>
        <v>0</v>
      </c>
      <c r="GG145" s="19">
        <f>IFERROR(HLOOKUP(GG$1,'Nakladova matice_2018'!$A$1:$IW$188,118,FALSE),0)</f>
        <v>0</v>
      </c>
      <c r="GH145" s="19">
        <f>IFERROR(HLOOKUP(GH$1,'Nakladova matice_2018'!$A$1:$IW$188,118,FALSE),0)</f>
        <v>0</v>
      </c>
      <c r="GI145" s="19">
        <f>IFERROR(HLOOKUP(GI$1,'Nakladova matice_2018'!$A$1:$IW$188,118,FALSE),0)</f>
        <v>0</v>
      </c>
      <c r="GJ145" s="19">
        <f>IFERROR(HLOOKUP(GJ$1,'Nakladova matice_2018'!$A$1:$IW$188,118,FALSE),0)</f>
        <v>0</v>
      </c>
      <c r="GK145" s="19">
        <f>IFERROR(HLOOKUP(GK$1,'Nakladova matice_2018'!$A$1:$IW$188,118,FALSE),0)</f>
        <v>0</v>
      </c>
      <c r="GL145" s="19">
        <f>IFERROR(HLOOKUP(GL$1,'Nakladova matice_2018'!$A$1:$IW$188,118,FALSE),0)</f>
        <v>0</v>
      </c>
      <c r="GM145" s="19">
        <f>IFERROR(HLOOKUP(GM$1,'Nakladova matice_2018'!$A$1:$IW$188,118,FALSE),0)</f>
        <v>0</v>
      </c>
      <c r="GN145" s="19">
        <f>IFERROR(HLOOKUP(GN$1,'Nakladova matice_2018'!$A$1:$IW$188,118,FALSE),0)</f>
        <v>0</v>
      </c>
      <c r="GO145" s="19">
        <f>IFERROR(HLOOKUP(GO$1,'Nakladova matice_2018'!$A$1:$IW$188,118,FALSE),0)</f>
        <v>0</v>
      </c>
      <c r="GP145" s="19">
        <f>IFERROR(HLOOKUP(GP$1,'Nakladova matice_2018'!$A$1:$IW$188,118,FALSE),0)</f>
        <v>0</v>
      </c>
      <c r="GQ145" s="19">
        <f>IFERROR(HLOOKUP(GQ$1,'Nakladova matice_2018'!$A$1:$IW$188,118,FALSE),0)</f>
        <v>0</v>
      </c>
      <c r="GR145" s="19">
        <f>IFERROR(HLOOKUP(GR$1,'Nakladova matice_2018'!$A$1:$IW$188,118,FALSE),0)</f>
        <v>0</v>
      </c>
      <c r="GS145" s="19">
        <f>IFERROR(HLOOKUP(GS$1,'Nakladova matice_2018'!$A$1:$IW$188,118,FALSE),0)</f>
        <v>0</v>
      </c>
      <c r="GT145" s="19">
        <f>IFERROR(HLOOKUP(GT$1,'Nakladova matice_2018'!$A$1:$IW$188,118,FALSE),0)</f>
        <v>0</v>
      </c>
      <c r="GU145" s="19">
        <f>IFERROR(HLOOKUP(GU$1,'Nakladova matice_2018'!$A$1:$IW$188,118,FALSE),0)</f>
        <v>0</v>
      </c>
      <c r="GV145" s="19">
        <f>IFERROR(HLOOKUP(GV$1,'Nakladova matice_2018'!$A$1:$IW$188,118,FALSE),0)</f>
        <v>0</v>
      </c>
      <c r="GW145" s="19">
        <f>IFERROR(HLOOKUP(GW$1,'Nakladova matice_2018'!$A$1:$IW$188,118,FALSE),0)</f>
        <v>0</v>
      </c>
      <c r="GX145" s="19">
        <f>IFERROR(HLOOKUP(GX$1,'Nakladova matice_2018'!$A$1:$IW$188,118,FALSE),0)</f>
        <v>0</v>
      </c>
      <c r="GY145" s="19">
        <f>IFERROR(HLOOKUP(GY$1,'Nakladova matice_2018'!$A$1:$IW$188,118,FALSE),0)</f>
        <v>0</v>
      </c>
      <c r="GZ145" s="19">
        <f>IFERROR(HLOOKUP(GZ$1,'Nakladova matice_2018'!$A$1:$IW$188,118,FALSE),0)</f>
        <v>0</v>
      </c>
      <c r="HA145" s="19">
        <f>IFERROR(HLOOKUP(HA$1,'Nakladova matice_2018'!$A$1:$IW$188,118,FALSE),0)</f>
        <v>0</v>
      </c>
      <c r="HB145" s="19">
        <f>IFERROR(HLOOKUP(HB$1,'Nakladova matice_2018'!$A$1:$IW$188,118,FALSE),0)</f>
        <v>0</v>
      </c>
      <c r="HC145" s="19">
        <f>IFERROR(HLOOKUP(HC$1,'Nakladova matice_2018'!$A$1:$IW$188,118,FALSE),0)</f>
        <v>0</v>
      </c>
      <c r="HD145" s="19">
        <f>IFERROR(HLOOKUP(HD$1,'Nakladova matice_2018'!$A$1:$IW$188,118,FALSE),0)</f>
        <v>0</v>
      </c>
      <c r="HE145" s="19">
        <f>IFERROR(HLOOKUP(HE$1,'Nakladova matice_2018'!$A$1:$IW$188,118,FALSE),0)</f>
        <v>0</v>
      </c>
      <c r="HF145" s="19">
        <f>IFERROR(HLOOKUP(HF$1,'Nakladova matice_2018'!$A$1:$IW$188,118,FALSE),0)</f>
        <v>0</v>
      </c>
      <c r="HG145" s="19">
        <f>IFERROR(HLOOKUP(HG$1,'Nakladova matice_2018'!$A$1:$IW$188,118,FALSE),0)</f>
        <v>0</v>
      </c>
      <c r="HH145" s="19">
        <f>IFERROR(HLOOKUP(HH$1,'Nakladova matice_2018'!$A$1:$IW$188,118,FALSE),0)</f>
        <v>0</v>
      </c>
      <c r="HI145" s="19">
        <f>IFERROR(HLOOKUP(HI$1,'Nakladova matice_2018'!$A$1:$IW$188,118,FALSE),0)</f>
        <v>0</v>
      </c>
      <c r="HJ145" s="19">
        <f>IFERROR(HLOOKUP(HJ$1,'Nakladova matice_2018'!$A$1:$IW$188,118,FALSE),0)</f>
        <v>0</v>
      </c>
      <c r="HK145" s="19">
        <f>IFERROR(HLOOKUP(HK$1,'Nakladova matice_2018'!$A$1:$IW$188,118,FALSE),0)</f>
        <v>0</v>
      </c>
      <c r="HL145" s="19">
        <f>IFERROR(HLOOKUP(HL$1,'Nakladova matice_2018'!$A$1:$IW$188,118,FALSE),0)</f>
        <v>0</v>
      </c>
      <c r="HM145" s="19">
        <f>IFERROR(HLOOKUP(HM$1,'Nakladova matice_2018'!$A$1:$IW$188,118,FALSE),0)</f>
        <v>0</v>
      </c>
      <c r="HN145" s="19">
        <f>IFERROR(HLOOKUP(HN$1,'Nakladova matice_2018'!$A$1:$IW$188,118,FALSE),0)</f>
        <v>0</v>
      </c>
      <c r="HO145" s="19">
        <f>IFERROR(HLOOKUP(HO$1,'Nakladova matice_2018'!$A$1:$IW$188,118,FALSE),0)</f>
        <v>0</v>
      </c>
      <c r="HP145" s="19">
        <f>IFERROR(HLOOKUP(HP$1,'Nakladova matice_2018'!$A$1:$IW$188,118,FALSE),0)</f>
        <v>0</v>
      </c>
      <c r="HQ145" s="19">
        <f>IFERROR(HLOOKUP(HQ$1,'Nakladova matice_2018'!$A$1:$IW$188,118,FALSE),0)</f>
        <v>0</v>
      </c>
      <c r="HR145" s="19">
        <f>IFERROR(HLOOKUP(HR$1,'Nakladova matice_2018'!$A$1:$IW$188,118,FALSE),0)</f>
        <v>0</v>
      </c>
      <c r="HS145" s="19">
        <f>IFERROR(HLOOKUP(HS$1,'Nakladova matice_2018'!$A$1:$IW$188,118,FALSE),0)</f>
        <v>0</v>
      </c>
      <c r="HT145" s="19">
        <f>IFERROR(HLOOKUP(HT$1,'Nakladova matice_2018'!$A$1:$IW$188,118,FALSE),0)</f>
        <v>0</v>
      </c>
      <c r="HU145" s="19">
        <f>IFERROR(HLOOKUP(HU$1,'Nakladova matice_2018'!$A$1:$IW$188,118,FALSE),0)</f>
        <v>0</v>
      </c>
      <c r="HV145" s="19">
        <f>IFERROR(HLOOKUP(HV$1,'Nakladova matice_2018'!$A$1:$IW$188,118,FALSE),0)</f>
        <v>0</v>
      </c>
      <c r="HW145" s="19">
        <f>IFERROR(HLOOKUP(HW$1,'Nakladova matice_2018'!$A$1:$IW$188,118,FALSE),0)</f>
        <v>0</v>
      </c>
      <c r="HX145" s="19">
        <f>IFERROR(HLOOKUP(HX$1,'Nakladova matice_2018'!$A$1:$IW$188,118,FALSE),0)</f>
        <v>0</v>
      </c>
      <c r="HY145" s="19">
        <f>IFERROR(HLOOKUP(HY$1,'Nakladova matice_2018'!$A$1:$IW$188,118,FALSE),0)</f>
        <v>0</v>
      </c>
      <c r="HZ145" s="19">
        <f>IFERROR(HLOOKUP(HZ$1,'Nakladova matice_2018'!$A$1:$IW$188,118,FALSE),0)</f>
        <v>0</v>
      </c>
      <c r="IA145" s="19">
        <f>IFERROR(HLOOKUP(IA$1,'Nakladova matice_2018'!$A$1:$IW$188,118,FALSE),0)</f>
        <v>0</v>
      </c>
      <c r="IB145" s="19">
        <f>IFERROR(HLOOKUP(IB$1,'Nakladova matice_2018'!$A$1:$IW$188,118,FALSE),0)</f>
        <v>0</v>
      </c>
      <c r="IC145" s="19">
        <f>IFERROR(HLOOKUP(IC$1,'Nakladova matice_2018'!$A$1:$IW$188,118,FALSE),0)</f>
        <v>0</v>
      </c>
      <c r="ID145" s="19">
        <f>IFERROR(HLOOKUP(ID$1,'Nakladova matice_2018'!$A$1:$IW$188,118,FALSE),0)</f>
        <v>0</v>
      </c>
      <c r="IE145" s="19">
        <f>IFERROR(HLOOKUP(IE$1,'Nakladova matice_2018'!$A$1:$IW$188,118,FALSE),0)</f>
        <v>0</v>
      </c>
      <c r="IF145" s="19">
        <f>IFERROR(HLOOKUP(IF$1,'Nakladova matice_2018'!$A$1:$IW$188,118,FALSE),0)</f>
        <v>0</v>
      </c>
      <c r="IG145" s="19">
        <f>IFERROR(HLOOKUP(IG$1,'Nakladova matice_2018'!$A$1:$IW$188,118,FALSE),0)</f>
        <v>0</v>
      </c>
      <c r="IH145" s="19">
        <f>IFERROR(HLOOKUP(IH$1,'Nakladova matice_2018'!$A$1:$IW$188,118,FALSE),0)</f>
        <v>0</v>
      </c>
      <c r="II145" s="19">
        <f>IFERROR(HLOOKUP(II$1,'Nakladova matice_2018'!$A$1:$IW$188,118,FALSE),0)</f>
        <v>0</v>
      </c>
      <c r="IJ145" s="19">
        <f>IFERROR(HLOOKUP(IJ$1,'Nakladova matice_2018'!$A$1:$IW$188,118,FALSE),0)</f>
        <v>0</v>
      </c>
      <c r="IK145" s="19">
        <f>IFERROR(HLOOKUP(IK$1,'Nakladova matice_2018'!$A$1:$IW$188,118,FALSE),0)</f>
        <v>0</v>
      </c>
      <c r="IL145" s="19">
        <f>IFERROR(HLOOKUP(IL$1,'Nakladova matice_2018'!$A$1:$IW$188,118,FALSE),0)</f>
        <v>0</v>
      </c>
      <c r="IM145" s="19">
        <f>IFERROR(HLOOKUP(IM$1,'Nakladova matice_2018'!$A$1:$IW$188,118,FALSE),0)</f>
        <v>0</v>
      </c>
      <c r="IN145" s="19">
        <f>IFERROR(HLOOKUP(IN$1,'Nakladova matice_2018'!$A$1:$IW$188,118,FALSE),0)</f>
        <v>0</v>
      </c>
      <c r="IO145" s="19">
        <f>IFERROR(HLOOKUP(IO$1,'Nakladova matice_2018'!$A$1:$IW$188,118,FALSE),0)</f>
        <v>0</v>
      </c>
      <c r="IP145" s="19">
        <f>IFERROR(HLOOKUP(IP$1,'Nakladova matice_2018'!$A$1:$IW$188,118,FALSE),0)</f>
        <v>5000</v>
      </c>
      <c r="IQ145" s="19">
        <f>IFERROR(HLOOKUP(IQ$1,'Nakladova matice_2018'!$A$1:$IW$188,118,FALSE),0)</f>
        <v>0</v>
      </c>
      <c r="IR145" s="19">
        <f>IFERROR(HLOOKUP(IR$1,'Nakladova matice_2018'!$A$1:$IW$188,118,FALSE),0)</f>
        <v>0</v>
      </c>
      <c r="IS145" s="19">
        <f>IFERROR(HLOOKUP(IS$1,'Nakladova matice_2018'!$A$1:$IW$188,118,FALSE),0)</f>
        <v>0</v>
      </c>
      <c r="IT145" s="19">
        <f>IFERROR(HLOOKUP(IT$1,'Nakladova matice_2018'!$A$1:$IW$188,118,FALSE),0)</f>
        <v>0</v>
      </c>
      <c r="IU145" s="19">
        <f>IFERROR(HLOOKUP(IU$1,'Nakladova matice_2018'!$A$1:$IW$188,118,FALSE),0)</f>
        <v>0</v>
      </c>
      <c r="IV145" s="19">
        <f>IFERROR(HLOOKUP(IV$1,'Nakladova matice_2018'!$A$1:$IW$188,118,FALSE),0)</f>
        <v>0</v>
      </c>
      <c r="IW145" s="19">
        <f>IFERROR(HLOOKUP(IW$1,'Nakladova matice_2018'!$A$1:$IW$188,118,FALSE),0)</f>
        <v>0</v>
      </c>
      <c r="IX145" s="19">
        <f>IFERROR(HLOOKUP(IX$1,'Nakladova matice_2018'!$A$1:$IW$188,118,FALSE),0)</f>
        <v>0</v>
      </c>
      <c r="IY145" s="19">
        <f>IFERROR(HLOOKUP(IY$1,'Nakladova matice_2018'!$A$1:$IW$188,118,FALSE),0)</f>
        <v>0</v>
      </c>
      <c r="IZ145" s="19">
        <f>IFERROR(HLOOKUP(IZ$1,'Nakladova matice_2018'!$A$1:$IW$188,118,FALSE),0)</f>
        <v>0</v>
      </c>
      <c r="JA145" s="19">
        <f>IFERROR(HLOOKUP(JA$1,'Nakladova matice_2018'!$A$1:$IW$188,118,FALSE),0)</f>
        <v>0</v>
      </c>
      <c r="JB145" s="19">
        <f>IFERROR(HLOOKUP(JB$1,'Nakladova matice_2018'!$A$1:$IW$188,118,FALSE),0)</f>
        <v>0</v>
      </c>
      <c r="JC145" s="19">
        <f>IFERROR(HLOOKUP(JC$1,'Nakladova matice_2018'!$A$1:$IW$188,118,FALSE),0)</f>
        <v>0</v>
      </c>
      <c r="JD145" s="19">
        <f>IFERROR(HLOOKUP(JD$1,'Nakladova matice_2018'!$A$1:$IW$188,118,FALSE),0)</f>
        <v>0</v>
      </c>
      <c r="JE145" s="19">
        <f>IFERROR(HLOOKUP(JE$1,'Nakladova matice_2018'!$A$1:$IW$188,118,FALSE),0)</f>
        <v>0</v>
      </c>
      <c r="JF145" s="19">
        <f>IFERROR(HLOOKUP(JF$1,'Nakladova matice_2018'!$A$1:$IW$188,118,FALSE),0)</f>
        <v>0</v>
      </c>
      <c r="JG145" s="19">
        <f>IFERROR(HLOOKUP(JG$1,'Nakladova matice_2018'!$A$1:$IW$188,118,FALSE),0)</f>
        <v>0</v>
      </c>
      <c r="JH145" s="19">
        <f>IFERROR(HLOOKUP(JH$1,'Nakladova matice_2018'!$A$1:$IW$188,118,FALSE),0)</f>
        <v>0</v>
      </c>
      <c r="JI145" s="19">
        <f>IFERROR(HLOOKUP(JI$1,'Nakladova matice_2018'!$A$1:$IW$188,118,FALSE),0)</f>
        <v>0</v>
      </c>
      <c r="JJ145" s="19">
        <f>IFERROR(HLOOKUP(JJ$1,'Nakladova matice_2018'!$A$1:$IW$188,118,FALSE),0)</f>
        <v>0</v>
      </c>
      <c r="JK145" s="19">
        <f>IFERROR(HLOOKUP(JK$1,'Nakladova matice_2018'!$A$1:$IW$188,118,FALSE),0)</f>
        <v>0</v>
      </c>
      <c r="JL145" s="19">
        <f>IFERROR(HLOOKUP(JL$1,'Nakladova matice_2018'!$A$1:$IW$188,118,FALSE),0)</f>
        <v>0</v>
      </c>
      <c r="JM145" s="19">
        <f>IFERROR(HLOOKUP(JM$1,'Nakladova matice_2018'!$A$1:$IW$188,118,FALSE),0)</f>
        <v>0</v>
      </c>
      <c r="JN145" s="19">
        <f>IFERROR(HLOOKUP(JN$1,'Nakladova matice_2018'!$A$1:$IW$188,118,FALSE),0)</f>
        <v>0</v>
      </c>
      <c r="JO145" s="19">
        <f>IFERROR(HLOOKUP(JO$1,'Nakladova matice_2018'!$A$1:$IW$188,118,FALSE),0)</f>
        <v>0</v>
      </c>
      <c r="JP145" s="19">
        <f>IFERROR(HLOOKUP(JP$1,'Nakladova matice_2018'!$A$1:$IW$188,118,FALSE),0)</f>
        <v>0</v>
      </c>
      <c r="JQ145" s="19">
        <f>IFERROR(HLOOKUP(JQ$1,'Nakladova matice_2018'!$A$1:$IW$188,118,FALSE),0)</f>
        <v>0</v>
      </c>
      <c r="JR145" s="19">
        <f>IFERROR(HLOOKUP(JR$1,'Nakladova matice_2018'!$A$1:$IW$188,118,FALSE),0)</f>
        <v>0</v>
      </c>
      <c r="JS145" s="19">
        <f>IFERROR(HLOOKUP(JS$1,'Nakladova matice_2018'!$A$1:$IW$188,118,FALSE),0)</f>
        <v>0</v>
      </c>
      <c r="JT145" s="19">
        <f>IFERROR(HLOOKUP(JT$1,'Nakladova matice_2018'!$A$1:$IW$188,118,FALSE),0)</f>
        <v>0</v>
      </c>
      <c r="JU145" s="19">
        <f>IFERROR(HLOOKUP(JU$1,'Nakladova matice_2018'!$A$1:$IW$188,118,FALSE),0)</f>
        <v>0</v>
      </c>
      <c r="JV145" s="19">
        <f>IFERROR(HLOOKUP(JV$1,'Nakladova matice_2018'!$A$1:$IW$188,118,FALSE),0)</f>
        <v>0</v>
      </c>
      <c r="JW145" s="19">
        <f>IFERROR(HLOOKUP(JW$1,'Nakladova matice_2018'!$A$1:$IW$188,118,FALSE),0)</f>
        <v>0</v>
      </c>
      <c r="JX145" s="19">
        <f>IFERROR(HLOOKUP(JX$1,'Nakladova matice_2018'!$A$1:$IW$188,118,FALSE),0)</f>
        <v>0</v>
      </c>
      <c r="JY145" s="19">
        <f>IFERROR(HLOOKUP(JY$1,'Nakladova matice_2018'!$A$1:$IW$188,118,FALSE),0)</f>
        <v>0</v>
      </c>
      <c r="JZ145" s="19">
        <f>IFERROR(HLOOKUP(JZ$1,'Nakladova matice_2018'!$A$1:$IW$188,118,FALSE),0)</f>
        <v>0</v>
      </c>
      <c r="KA145" s="19">
        <f>IFERROR(HLOOKUP(KA$1,'Nakladova matice_2018'!$A$1:$IW$188,118,FALSE),0)</f>
        <v>0</v>
      </c>
      <c r="KB145" s="19">
        <f>IFERROR(HLOOKUP(KB$1,'Nakladova matice_2018'!$A$1:$IW$188,118,FALSE),0)</f>
        <v>0</v>
      </c>
      <c r="KC145" s="19">
        <f>IFERROR(HLOOKUP(KC$1,'Nakladova matice_2018'!$A$1:$IW$188,118,FALSE),0)</f>
        <v>0</v>
      </c>
      <c r="KD145" s="19">
        <f>IFERROR(HLOOKUP(KD$1,'Nakladova matice_2018'!$A$1:$IW$188,118,FALSE),0)</f>
        <v>0</v>
      </c>
      <c r="KE145" s="19">
        <f>IFERROR(HLOOKUP(KE$1,'Nakladova matice_2018'!$A$1:$IW$188,118,FALSE),0)</f>
        <v>0</v>
      </c>
      <c r="KF145" s="19">
        <f>IFERROR(HLOOKUP(KF$1,'Nakladova matice_2018'!$A$1:$IW$188,118,FALSE),0)</f>
        <v>0</v>
      </c>
      <c r="KG145" s="19">
        <f>IFERROR(HLOOKUP(KG$1,'Nakladova matice_2018'!$A$1:$IW$188,118,FALSE),0)</f>
        <v>0</v>
      </c>
      <c r="KH145" s="19">
        <f>IFERROR(HLOOKUP(KH$1,'Nakladova matice_2018'!$A$1:$IW$188,118,FALSE),0)</f>
        <v>0</v>
      </c>
      <c r="KI145" s="19">
        <f>IFERROR(HLOOKUP(KI$1,'Nakladova matice_2018'!$A$1:$IW$188,118,FALSE),0)</f>
        <v>0</v>
      </c>
      <c r="KJ145" s="19">
        <f>IFERROR(HLOOKUP(KJ$1,'Nakladova matice_2018'!$A$1:$IW$188,118,FALSE),0)</f>
        <v>0</v>
      </c>
      <c r="KK145" s="19">
        <f>IFERROR(HLOOKUP(KK$1,'Nakladova matice_2018'!$A$1:$IW$188,118,FALSE),0)</f>
        <v>0</v>
      </c>
      <c r="KL145" s="19">
        <f>IFERROR(HLOOKUP(KL$1,'Nakladova matice_2018'!$A$1:$IW$188,118,FALSE),0)</f>
        <v>0</v>
      </c>
      <c r="KM145" s="19">
        <f>IFERROR(HLOOKUP(KM$1,'Nakladova matice_2018'!$A$1:$IW$188,118,FALSE),0)</f>
        <v>0</v>
      </c>
      <c r="KN145" s="19">
        <f>IFERROR(HLOOKUP(KN$1,'Nakladova matice_2018'!$A$1:$IW$188,118,FALSE),0)</f>
        <v>0</v>
      </c>
      <c r="KO145" s="19">
        <f>IFERROR(HLOOKUP(KO$1,'Nakladova matice_2018'!$A$1:$IW$188,118,FALSE),0)</f>
        <v>0</v>
      </c>
      <c r="KP145" s="19">
        <f>IFERROR(HLOOKUP(KP$1,'Nakladova matice_2018'!$A$1:$IW$188,118,FALSE),0)</f>
        <v>0</v>
      </c>
      <c r="KQ145" s="19">
        <f>IFERROR(HLOOKUP(KQ$1,'Nakladova matice_2018'!$A$1:$IW$188,118,FALSE),0)</f>
        <v>0</v>
      </c>
      <c r="KR145" s="19">
        <f>IFERROR(HLOOKUP(KR$1,'Nakladova matice_2018'!$A$1:$IW$188,118,FALSE),0)</f>
        <v>0</v>
      </c>
      <c r="KS145" s="19">
        <f>IFERROR(HLOOKUP(KS$1,'Nakladova matice_2018'!$A$1:$IW$188,118,FALSE),0)</f>
        <v>0</v>
      </c>
      <c r="KT145" s="19">
        <f>IFERROR(HLOOKUP(KT$1,'Nakladova matice_2018'!$A$1:$IW$188,118,FALSE),0)</f>
        <v>0</v>
      </c>
      <c r="KU145" s="19">
        <f>IFERROR(HLOOKUP(KU$1,'Nakladova matice_2018'!$A$1:$IW$188,118,FALSE),0)</f>
        <v>0</v>
      </c>
      <c r="KV145" s="19">
        <f>IFERROR(HLOOKUP(KV$1,'Nakladova matice_2018'!$A$1:$IW$188,118,FALSE),0)</f>
        <v>0</v>
      </c>
      <c r="KW145" s="19">
        <f>IFERROR(HLOOKUP(KW$1,'Nakladova matice_2018'!$A$1:$IW$188,118,FALSE),0)</f>
        <v>0</v>
      </c>
      <c r="KX145" s="19">
        <f>IFERROR(HLOOKUP(KX$1,'Nakladova matice_2018'!$A$1:$IW$188,118,FALSE),0)</f>
        <v>0</v>
      </c>
      <c r="KY145" s="19">
        <f>IFERROR(HLOOKUP(KY$1,'Nakladova matice_2018'!$A$1:$IW$188,118,FALSE),0)</f>
        <v>0</v>
      </c>
      <c r="KZ145" s="19">
        <f>IFERROR(HLOOKUP(KZ$1,'Nakladova matice_2018'!$A$1:$IW$188,118,FALSE),0)</f>
        <v>0</v>
      </c>
      <c r="LA145" s="19">
        <f>IFERROR(HLOOKUP(LA$1,'Nakladova matice_2018'!$A$1:$IW$188,118,FALSE),0)</f>
        <v>0</v>
      </c>
      <c r="LB145" s="19">
        <f>IFERROR(HLOOKUP(LB$1,'Nakladova matice_2018'!$A$1:$IW$188,118,FALSE),0)</f>
        <v>0</v>
      </c>
      <c r="LC145" s="19">
        <f>IFERROR(HLOOKUP(LC$1,'Nakladova matice_2018'!$A$1:$IW$188,118,FALSE),0)</f>
        <v>0</v>
      </c>
      <c r="LD145" s="19">
        <f>IFERROR(HLOOKUP(LD$1,'Nakladova matice_2018'!$A$1:$IW$188,118,FALSE),0)</f>
        <v>0</v>
      </c>
      <c r="LE145" s="19">
        <f>IFERROR(HLOOKUP(LE$1,'Nakladova matice_2018'!$A$1:$IW$188,118,FALSE),0)</f>
        <v>0</v>
      </c>
      <c r="LF145" s="19">
        <f>IFERROR(HLOOKUP(LF$1,'Nakladova matice_2018'!$A$1:$IW$188,118,FALSE),0)</f>
        <v>0</v>
      </c>
      <c r="LG145" s="19">
        <f>IFERROR(HLOOKUP(LG$1,'Nakladova matice_2018'!$A$1:$IW$188,118,FALSE),0)</f>
        <v>0</v>
      </c>
      <c r="LH145" s="19">
        <f>IFERROR(HLOOKUP(LH$1,'Nakladova matice_2018'!$A$1:$IW$188,118,FALSE),0)</f>
        <v>0</v>
      </c>
      <c r="LI145" s="19">
        <f>IFERROR(HLOOKUP(LI$1,'Nakladova matice_2018'!$A$1:$IW$188,118,FALSE),0)</f>
        <v>0</v>
      </c>
      <c r="LJ145" s="19">
        <f>IFERROR(HLOOKUP(LJ$1,'Nakladova matice_2018'!$A$1:$IW$188,118,FALSE),0)</f>
        <v>0</v>
      </c>
      <c r="LK145" s="19">
        <f>IFERROR(HLOOKUP(LK$1,'Nakladova matice_2018'!$A$1:$IW$188,118,FALSE),0)</f>
        <v>0</v>
      </c>
      <c r="LL145" s="19">
        <f>IFERROR(HLOOKUP(LL$1,'Nakladova matice_2018'!$A$1:$IW$188,118,FALSE),0)</f>
        <v>0</v>
      </c>
      <c r="LM145" s="19">
        <f>IFERROR(HLOOKUP(LM$1,'Nakladova matice_2018'!$A$1:$IW$188,118,FALSE),0)</f>
        <v>0</v>
      </c>
      <c r="LN145" s="19">
        <f>IFERROR(HLOOKUP(LN$1,'Nakladova matice_2018'!$A$1:$IW$188,118,FALSE),0)</f>
        <v>0</v>
      </c>
      <c r="LO145" s="19">
        <f>IFERROR(HLOOKUP(LO$1,'Nakladova matice_2018'!$A$1:$IW$188,118,FALSE),0)</f>
        <v>0</v>
      </c>
      <c r="LP145" s="19">
        <f>IFERROR(HLOOKUP(LP$1,'Nakladova matice_2018'!$A$1:$IW$188,118,FALSE),0)</f>
        <v>0</v>
      </c>
      <c r="LQ145" s="19">
        <f>IFERROR(HLOOKUP(LQ$1,'Nakladova matice_2018'!$A$1:$IW$188,118,FALSE),0)</f>
        <v>0</v>
      </c>
      <c r="LR145" s="19">
        <f>IFERROR(HLOOKUP(LR$1,'Nakladova matice_2018'!$A$1:$IW$188,118,FALSE),0)</f>
        <v>0</v>
      </c>
      <c r="LS145" s="19">
        <f>IFERROR(HLOOKUP(LS$1,'Nakladova matice_2018'!$A$1:$IW$188,118,FALSE),0)</f>
        <v>0</v>
      </c>
      <c r="LT145" s="19">
        <f>IFERROR(HLOOKUP(LT$1,'Nakladova matice_2018'!$A$1:$IW$188,118,FALSE),0)</f>
        <v>0</v>
      </c>
      <c r="LU145" s="19">
        <f>IFERROR(HLOOKUP(LU$1,'Nakladova matice_2018'!$A$1:$IW$188,118,FALSE),0)</f>
        <v>0</v>
      </c>
      <c r="LV145" s="19">
        <f>IFERROR(HLOOKUP(LV$1,'Nakladova matice_2018'!$A$1:$IW$188,118,FALSE),0)</f>
        <v>0</v>
      </c>
      <c r="LW145" s="19">
        <f>IFERROR(HLOOKUP(LW$1,'Nakladova matice_2018'!$A$1:$IW$188,118,FALSE),0)</f>
        <v>0</v>
      </c>
      <c r="LX145" s="19">
        <f>IFERROR(HLOOKUP(LX$1,'Nakladova matice_2018'!$A$1:$IW$188,118,FALSE),0)</f>
        <v>0</v>
      </c>
      <c r="LY145" s="19">
        <f>IFERROR(HLOOKUP(LY$1,'Nakladova matice_2018'!$A$1:$IW$188,118,FALSE),0)</f>
        <v>0</v>
      </c>
      <c r="LZ145" s="19">
        <f>IFERROR(HLOOKUP(LZ$1,'Nakladova matice_2018'!$A$1:$IW$188,118,FALSE),0)</f>
        <v>0</v>
      </c>
      <c r="MA145" s="19">
        <f>IFERROR(HLOOKUP(MA$1,'Nakladova matice_2018'!$A$1:$IW$188,118,FALSE),0)</f>
        <v>0</v>
      </c>
      <c r="MB145" s="19">
        <f>IFERROR(HLOOKUP(MB$1,'Nakladova matice_2018'!$A$1:$IW$188,118,FALSE),0)</f>
        <v>0</v>
      </c>
      <c r="MC145" s="19">
        <f>IFERROR(HLOOKUP(MC$1,'Nakladova matice_2018'!$A$1:$IW$188,118,FALSE),0)</f>
        <v>0</v>
      </c>
      <c r="MD145" s="19">
        <f>IFERROR(HLOOKUP(MD$1,'Nakladova matice_2018'!$A$1:$IW$188,118,FALSE),0)</f>
        <v>0</v>
      </c>
      <c r="ME145" s="19">
        <f>IFERROR(HLOOKUP(ME$1,'Nakladova matice_2018'!$A$1:$IW$188,118,FALSE),0)</f>
        <v>0</v>
      </c>
      <c r="MF145" s="19">
        <f>IFERROR(HLOOKUP(MF$1,'Nakladova matice_2018'!$A$1:$IW$188,118,FALSE),0)</f>
        <v>0</v>
      </c>
      <c r="MG145" s="19">
        <f>IFERROR(HLOOKUP(MG$1,'Nakladova matice_2018'!$A$1:$IW$188,118,FALSE),0)</f>
        <v>0</v>
      </c>
      <c r="MH145" s="19">
        <f>IFERROR(HLOOKUP(MH$1,'Nakladova matice_2018'!$A$1:$IW$188,118,FALSE),0)</f>
        <v>0</v>
      </c>
      <c r="MI145" s="19">
        <f>IFERROR(HLOOKUP(MI$1,'Nakladova matice_2018'!$A$1:$IW$188,118,FALSE),0)</f>
        <v>0</v>
      </c>
      <c r="MJ145" s="19">
        <f>IFERROR(HLOOKUP(MJ$1,'Nakladova matice_2018'!$A$1:$IW$188,118,FALSE),0)</f>
        <v>0</v>
      </c>
      <c r="MK145" s="19">
        <f>IFERROR(HLOOKUP(MK$1,'Nakladova matice_2018'!$A$1:$IW$188,118,FALSE),0)</f>
        <v>0</v>
      </c>
      <c r="ML145" s="19">
        <f>IFERROR(HLOOKUP(ML$1,'Nakladova matice_2018'!$A$1:$IW$188,118,FALSE),0)</f>
        <v>0</v>
      </c>
      <c r="MM145" s="19">
        <f>IFERROR(HLOOKUP(MM$1,'Nakladova matice_2018'!$A$1:$IW$188,118,FALSE),0)</f>
        <v>0</v>
      </c>
      <c r="MN145" s="19">
        <f>IFERROR(HLOOKUP(MN$1,'Nakladova matice_2018'!$A$1:$IW$188,118,FALSE),0)</f>
        <v>0</v>
      </c>
      <c r="MO145" s="20">
        <f t="shared" si="86"/>
        <v>5000</v>
      </c>
      <c r="MP145" s="20">
        <f>MO145-'Nakladova matice_2018'!IX118</f>
        <v>0</v>
      </c>
    </row>
    <row r="146" spans="1:354" x14ac:dyDescent="0.2">
      <c r="A146" s="27">
        <v>542999</v>
      </c>
      <c r="B146" s="21" t="s">
        <v>506</v>
      </c>
      <c r="C146" s="53">
        <v>0</v>
      </c>
      <c r="D146" s="19">
        <f>IFERROR(HLOOKUP(D$1,'Nakladova matice_2018'!$A$1:$IW$188,119,FALSE),0)</f>
        <v>0</v>
      </c>
      <c r="E146" s="19">
        <f>IFERROR(HLOOKUP(E$1,'Nakladova matice_2018'!$A$1:$IW$188,119,FALSE),0)</f>
        <v>0</v>
      </c>
      <c r="F146" s="19">
        <f>IFERROR(HLOOKUP(F$1,'Nakladova matice_2018'!$A$1:$IW$188,119,FALSE),0)</f>
        <v>0</v>
      </c>
      <c r="G146" s="19">
        <f>IFERROR(HLOOKUP(G$1,'Nakladova matice_2018'!$A$1:$IW$188,119,FALSE),0)</f>
        <v>0</v>
      </c>
      <c r="H146" s="19">
        <f>IFERROR(HLOOKUP(H$1,'Nakladova matice_2018'!$A$1:$IW$188,119,FALSE),0)</f>
        <v>0</v>
      </c>
      <c r="I146" s="19">
        <f>IFERROR(HLOOKUP(I$1,'Nakladova matice_2018'!$A$1:$IW$188,119,FALSE),0)</f>
        <v>0</v>
      </c>
      <c r="J146" s="19">
        <f>IFERROR(HLOOKUP(J$1,'Nakladova matice_2018'!$A$1:$IW$188,119,FALSE),0)</f>
        <v>0</v>
      </c>
      <c r="K146" s="19">
        <f>IFERROR(HLOOKUP(K$1,'Nakladova matice_2018'!$A$1:$IW$188,119,FALSE),0)</f>
        <v>0</v>
      </c>
      <c r="L146" s="19">
        <f>IFERROR(HLOOKUP(L$1,'Nakladova matice_2018'!$A$1:$IW$188,119,FALSE),0)</f>
        <v>0</v>
      </c>
      <c r="M146" s="19">
        <f>IFERROR(HLOOKUP(M$1,'Nakladova matice_2018'!$A$1:$IW$188,119,FALSE),0)</f>
        <v>0</v>
      </c>
      <c r="N146" s="19">
        <f>IFERROR(HLOOKUP(N$1,'Nakladova matice_2018'!$A$1:$IW$188,119,FALSE),0)</f>
        <v>0</v>
      </c>
      <c r="O146" s="19">
        <f>IFERROR(HLOOKUP(O$1,'Nakladova matice_2018'!$A$1:$IW$188,119,FALSE),0)</f>
        <v>0</v>
      </c>
      <c r="P146" s="19">
        <f>IFERROR(HLOOKUP(P$1,'Nakladova matice_2018'!$A$1:$IW$188,119,FALSE),0)</f>
        <v>0</v>
      </c>
      <c r="Q146" s="19">
        <f>IFERROR(HLOOKUP(Q$1,'Nakladova matice_2018'!$A$1:$IW$188,119,FALSE),0)</f>
        <v>0</v>
      </c>
      <c r="R146" s="19">
        <f>IFERROR(HLOOKUP(R$1,'Nakladova matice_2018'!$A$1:$IW$188,119,FALSE),0)</f>
        <v>0</v>
      </c>
      <c r="S146" s="19">
        <f>IFERROR(HLOOKUP(S$1,'Nakladova matice_2018'!$A$1:$IW$188,119,FALSE),0)</f>
        <v>0</v>
      </c>
      <c r="T146" s="19">
        <f>IFERROR(HLOOKUP(T$1,'Nakladova matice_2018'!$A$1:$IW$188,119,FALSE),0)</f>
        <v>0</v>
      </c>
      <c r="U146" s="19">
        <f>IFERROR(HLOOKUP(U$1,'Nakladova matice_2018'!$A$1:$IW$188,119,FALSE),0)</f>
        <v>0</v>
      </c>
      <c r="V146" s="19">
        <f>IFERROR(HLOOKUP(V$1,'Nakladova matice_2018'!$A$1:$IW$188,119,FALSE),0)</f>
        <v>0</v>
      </c>
      <c r="W146" s="19">
        <f>IFERROR(HLOOKUP(W$1,'Nakladova matice_2018'!$A$1:$IW$188,119,FALSE),0)</f>
        <v>2756</v>
      </c>
      <c r="X146" s="19">
        <f>IFERROR(HLOOKUP(X$1,'Nakladova matice_2018'!$A$1:$IW$188,119,FALSE),0)</f>
        <v>0</v>
      </c>
      <c r="Y146" s="19">
        <f>IFERROR(HLOOKUP(Y$1,'Nakladova matice_2018'!$A$1:$IW$188,119,FALSE),0)</f>
        <v>0</v>
      </c>
      <c r="Z146" s="19">
        <f>IFERROR(HLOOKUP(Z$1,'Nakladova matice_2018'!$A$1:$IW$188,119,FALSE),0)</f>
        <v>289</v>
      </c>
      <c r="AA146" s="19">
        <f>IFERROR(HLOOKUP(AA$1,'Nakladova matice_2018'!$A$1:$IW$188,119,FALSE),0)</f>
        <v>0</v>
      </c>
      <c r="AB146" s="19">
        <f>IFERROR(HLOOKUP(AB$1,'Nakladova matice_2018'!$A$1:$IW$188,119,FALSE),0)</f>
        <v>0</v>
      </c>
      <c r="AC146" s="19">
        <f>IFERROR(HLOOKUP(AC$1,'Nakladova matice_2018'!$A$1:$IW$188,119,FALSE),0)</f>
        <v>0</v>
      </c>
      <c r="AD146" s="19">
        <f>IFERROR(HLOOKUP(AD$1,'Nakladova matice_2018'!$A$1:$IW$188,119,FALSE),0)</f>
        <v>0</v>
      </c>
      <c r="AE146" s="19">
        <f>IFERROR(HLOOKUP(AE$1,'Nakladova matice_2018'!$A$1:$IW$188,119,FALSE),0)</f>
        <v>0</v>
      </c>
      <c r="AF146" s="19">
        <f>IFERROR(HLOOKUP(AF$1,'Nakladova matice_2018'!$A$1:$IW$188,119,FALSE),0)</f>
        <v>0</v>
      </c>
      <c r="AG146" s="19">
        <f>IFERROR(HLOOKUP(AG$1,'Nakladova matice_2018'!$A$1:$IW$188,119,FALSE),0)</f>
        <v>0</v>
      </c>
      <c r="AH146" s="19">
        <f>IFERROR(HLOOKUP(AH$1,'Nakladova matice_2018'!$A$1:$IW$188,119,FALSE),0)</f>
        <v>0</v>
      </c>
      <c r="AI146" s="19">
        <f>IFERROR(HLOOKUP(AI$1,'Nakladova matice_2018'!$A$1:$IW$188,119,FALSE),0)</f>
        <v>0</v>
      </c>
      <c r="AJ146" s="19">
        <f>IFERROR(HLOOKUP(AJ$1,'Nakladova matice_2018'!$A$1:$IW$188,119,FALSE),0)</f>
        <v>0</v>
      </c>
      <c r="AK146" s="19">
        <f>IFERROR(HLOOKUP(AK$1,'Nakladova matice_2018'!$A$1:$IW$188,119,FALSE),0)</f>
        <v>0</v>
      </c>
      <c r="AL146" s="19">
        <f>IFERROR(HLOOKUP(AL$1,'Nakladova matice_2018'!$A$1:$IW$188,119,FALSE),0)</f>
        <v>0</v>
      </c>
      <c r="AM146" s="19">
        <f>IFERROR(HLOOKUP(AM$1,'Nakladova matice_2018'!$A$1:$IW$188,119,FALSE),0)</f>
        <v>0</v>
      </c>
      <c r="AN146" s="19">
        <f>IFERROR(HLOOKUP(AN$1,'Nakladova matice_2018'!$A$1:$IW$188,119,FALSE),0)</f>
        <v>0</v>
      </c>
      <c r="AO146" s="19">
        <f>IFERROR(HLOOKUP(AO$1,'Nakladova matice_2018'!$A$1:$IW$188,119,FALSE),0)</f>
        <v>0</v>
      </c>
      <c r="AP146" s="19">
        <f>IFERROR(HLOOKUP(AP$1,'Nakladova matice_2018'!$A$1:$IW$188,119,FALSE),0)</f>
        <v>0</v>
      </c>
      <c r="AQ146" s="19">
        <f>IFERROR(HLOOKUP(AQ$1,'Nakladova matice_2018'!$A$1:$IW$188,119,FALSE),0)</f>
        <v>0</v>
      </c>
      <c r="AR146" s="19">
        <f>IFERROR(HLOOKUP(AR$1,'Nakladova matice_2018'!$A$1:$IW$188,119,FALSE),0)</f>
        <v>0</v>
      </c>
      <c r="AS146" s="19">
        <f>IFERROR(HLOOKUP(AS$1,'Nakladova matice_2018'!$A$1:$IW$188,119,FALSE),0)</f>
        <v>0</v>
      </c>
      <c r="AT146" s="19">
        <f>IFERROR(HLOOKUP(AT$1,'Nakladova matice_2018'!$A$1:$IW$188,119,FALSE),0)</f>
        <v>0</v>
      </c>
      <c r="AU146" s="19">
        <f>IFERROR(HLOOKUP(AU$1,'Nakladova matice_2018'!$A$1:$IW$188,119,FALSE),0)</f>
        <v>0</v>
      </c>
      <c r="AV146" s="19">
        <f>IFERROR(HLOOKUP(AV$1,'Nakladova matice_2018'!$A$1:$IW$188,119,FALSE),0)</f>
        <v>0</v>
      </c>
      <c r="AW146" s="19">
        <f>IFERROR(HLOOKUP(AW$1,'Nakladova matice_2018'!$A$1:$IW$188,119,FALSE),0)</f>
        <v>0</v>
      </c>
      <c r="AX146" s="19">
        <f>IFERROR(HLOOKUP(AX$1,'Nakladova matice_2018'!$A$1:$IW$188,119,FALSE),0)</f>
        <v>0</v>
      </c>
      <c r="AY146" s="19">
        <f>IFERROR(HLOOKUP(AY$1,'Nakladova matice_2018'!$A$1:$IW$188,119,FALSE),0)</f>
        <v>0</v>
      </c>
      <c r="AZ146" s="19">
        <f>IFERROR(HLOOKUP(AZ$1,'Nakladova matice_2018'!$A$1:$IW$188,119,FALSE),0)</f>
        <v>0</v>
      </c>
      <c r="BA146" s="19">
        <f>IFERROR(HLOOKUP(BA$1,'Nakladova matice_2018'!$A$1:$IW$188,119,FALSE),0)</f>
        <v>0</v>
      </c>
      <c r="BB146" s="19">
        <f>IFERROR(HLOOKUP(BB$1,'Nakladova matice_2018'!$A$1:$IW$188,119,FALSE),0)</f>
        <v>0</v>
      </c>
      <c r="BC146" s="19">
        <f>IFERROR(HLOOKUP(BC$1,'Nakladova matice_2018'!$A$1:$IW$188,119,FALSE),0)</f>
        <v>0</v>
      </c>
      <c r="BD146" s="19">
        <f>IFERROR(HLOOKUP(BD$1,'Nakladova matice_2018'!$A$1:$IW$188,119,FALSE),0)</f>
        <v>0</v>
      </c>
      <c r="BE146" s="19">
        <f>IFERROR(HLOOKUP(BE$1,'Nakladova matice_2018'!$A$1:$IW$188,119,FALSE),0)</f>
        <v>0</v>
      </c>
      <c r="BF146" s="19">
        <f>IFERROR(HLOOKUP(BF$1,'Nakladova matice_2018'!$A$1:$IW$188,119,FALSE),0)</f>
        <v>0</v>
      </c>
      <c r="BG146" s="19">
        <f>IFERROR(HLOOKUP(BG$1,'Nakladova matice_2018'!$A$1:$IW$188,119,FALSE),0)</f>
        <v>0</v>
      </c>
      <c r="BH146" s="19">
        <f>IFERROR(HLOOKUP(BH$1,'Nakladova matice_2018'!$A$1:$IW$188,119,FALSE),0)</f>
        <v>0</v>
      </c>
      <c r="BI146" s="19">
        <f>IFERROR(HLOOKUP(BI$1,'Nakladova matice_2018'!$A$1:$IW$188,119,FALSE),0)</f>
        <v>0</v>
      </c>
      <c r="BJ146" s="19">
        <f>IFERROR(HLOOKUP(BJ$1,'Nakladova matice_2018'!$A$1:$IW$188,119,FALSE),0)</f>
        <v>0</v>
      </c>
      <c r="BK146" s="19">
        <f>IFERROR(HLOOKUP(BK$1,'Nakladova matice_2018'!$A$1:$IW$188,119,FALSE),0)</f>
        <v>0</v>
      </c>
      <c r="BL146" s="19">
        <f>IFERROR(HLOOKUP(BL$1,'Nakladova matice_2018'!$A$1:$IW$188,119,FALSE),0)</f>
        <v>0</v>
      </c>
      <c r="BM146" s="19">
        <f>IFERROR(HLOOKUP(BM$1,'Nakladova matice_2018'!$A$1:$IW$188,119,FALSE),0)</f>
        <v>0</v>
      </c>
      <c r="BN146" s="19">
        <f>IFERROR(HLOOKUP(BN$1,'Nakladova matice_2018'!$A$1:$IW$188,119,FALSE),0)</f>
        <v>0</v>
      </c>
      <c r="BO146" s="19">
        <f>IFERROR(HLOOKUP(BO$1,'Nakladova matice_2018'!$A$1:$IW$188,119,FALSE),0)</f>
        <v>0</v>
      </c>
      <c r="BP146" s="19">
        <f>IFERROR(HLOOKUP(BP$1,'Nakladova matice_2018'!$A$1:$IW$188,119,FALSE),0)</f>
        <v>0</v>
      </c>
      <c r="BQ146" s="19">
        <f>IFERROR(HLOOKUP(BQ$1,'Nakladova matice_2018'!$A$1:$IW$188,119,FALSE),0)</f>
        <v>0</v>
      </c>
      <c r="BR146" s="19">
        <f>IFERROR(HLOOKUP(BR$1,'Nakladova matice_2018'!$A$1:$IW$188,119,FALSE),0)</f>
        <v>0</v>
      </c>
      <c r="BS146" s="19">
        <f>IFERROR(HLOOKUP(BS$1,'Nakladova matice_2018'!$A$1:$IW$188,119,FALSE),0)</f>
        <v>0</v>
      </c>
      <c r="BT146" s="19">
        <f>IFERROR(HLOOKUP(BT$1,'Nakladova matice_2018'!$A$1:$IW$188,119,FALSE),0)</f>
        <v>3951</v>
      </c>
      <c r="BU146" s="19">
        <f>IFERROR(HLOOKUP(BU$1,'Nakladova matice_2018'!$A$1:$IW$188,119,FALSE),0)</f>
        <v>0</v>
      </c>
      <c r="BV146" s="19">
        <f>IFERROR(HLOOKUP(BV$1,'Nakladova matice_2018'!$A$1:$IW$188,119,FALSE),0)</f>
        <v>0</v>
      </c>
      <c r="BW146" s="19">
        <f>IFERROR(HLOOKUP(BW$1,'Nakladova matice_2018'!$A$1:$IW$188,119,FALSE),0)</f>
        <v>0</v>
      </c>
      <c r="BX146" s="19">
        <f>IFERROR(HLOOKUP(BX$1,'Nakladova matice_2018'!$A$1:$IW$188,119,FALSE),0)</f>
        <v>0</v>
      </c>
      <c r="BY146" s="19">
        <f>IFERROR(HLOOKUP(BY$1,'Nakladova matice_2018'!$A$1:$IW$188,119,FALSE),0)</f>
        <v>0</v>
      </c>
      <c r="BZ146" s="19">
        <f>IFERROR(HLOOKUP(BZ$1,'Nakladova matice_2018'!$A$1:$IW$188,119,FALSE),0)</f>
        <v>0</v>
      </c>
      <c r="CA146" s="19">
        <f>IFERROR(HLOOKUP(CA$1,'Nakladova matice_2018'!$A$1:$IW$188,119,FALSE),0)</f>
        <v>0</v>
      </c>
      <c r="CB146" s="19">
        <f>IFERROR(HLOOKUP(CB$1,'Nakladova matice_2018'!$A$1:$IW$188,119,FALSE),0)</f>
        <v>0</v>
      </c>
      <c r="CC146" s="19">
        <f>IFERROR(HLOOKUP(CC$1,'Nakladova matice_2018'!$A$1:$IW$188,119,FALSE),0)</f>
        <v>0</v>
      </c>
      <c r="CD146" s="19">
        <f>IFERROR(HLOOKUP(CD$1,'Nakladova matice_2018'!$A$1:$IW$188,119,FALSE),0)</f>
        <v>0</v>
      </c>
      <c r="CE146" s="19">
        <f>IFERROR(HLOOKUP(CE$1,'Nakladova matice_2018'!$A$1:$IW$188,119,FALSE),0)</f>
        <v>0</v>
      </c>
      <c r="CF146" s="19">
        <f>IFERROR(HLOOKUP(CF$1,'Nakladova matice_2018'!$A$1:$IW$188,119,FALSE),0)</f>
        <v>0</v>
      </c>
      <c r="CG146" s="19">
        <f>IFERROR(HLOOKUP(CG$1,'Nakladova matice_2018'!$A$1:$IW$188,119,FALSE),0)</f>
        <v>0</v>
      </c>
      <c r="CH146" s="19">
        <f>IFERROR(HLOOKUP(CH$1,'Nakladova matice_2018'!$A$1:$IW$188,119,FALSE),0)</f>
        <v>0</v>
      </c>
      <c r="CI146" s="19">
        <f>IFERROR(HLOOKUP(CI$1,'Nakladova matice_2018'!$A$1:$IW$188,119,FALSE),0)</f>
        <v>0</v>
      </c>
      <c r="CJ146" s="19">
        <f>IFERROR(HLOOKUP(CJ$1,'Nakladova matice_2018'!$A$1:$IW$188,119,FALSE),0)</f>
        <v>0</v>
      </c>
      <c r="CK146" s="19">
        <f>IFERROR(HLOOKUP(CK$1,'Nakladova matice_2018'!$A$1:$IW$188,119,FALSE),0)</f>
        <v>0</v>
      </c>
      <c r="CL146" s="19">
        <f>IFERROR(HLOOKUP(CL$1,'Nakladova matice_2018'!$A$1:$IW$188,119,FALSE),0)</f>
        <v>0</v>
      </c>
      <c r="CM146" s="19">
        <f>IFERROR(HLOOKUP(CM$1,'Nakladova matice_2018'!$A$1:$IW$188,119,FALSE),0)</f>
        <v>0</v>
      </c>
      <c r="CN146" s="19">
        <f>IFERROR(HLOOKUP(CN$1,'Nakladova matice_2018'!$A$1:$IW$188,119,FALSE),0)</f>
        <v>3880669</v>
      </c>
      <c r="CO146" s="19">
        <f>IFERROR(HLOOKUP(CO$1,'Nakladova matice_2018'!$A$1:$IW$188,119,FALSE),0)</f>
        <v>0</v>
      </c>
      <c r="CP146" s="19">
        <f>IFERROR(HLOOKUP(CP$1,'Nakladova matice_2018'!$A$1:$IW$188,119,FALSE),0)</f>
        <v>0</v>
      </c>
      <c r="CQ146" s="19">
        <f>IFERROR(HLOOKUP(CQ$1,'Nakladova matice_2018'!$A$1:$IW$188,119,FALSE),0)</f>
        <v>0</v>
      </c>
      <c r="CR146" s="19">
        <f>IFERROR(HLOOKUP(CR$1,'Nakladova matice_2018'!$A$1:$IW$188,119,FALSE),0)</f>
        <v>0</v>
      </c>
      <c r="CS146" s="19">
        <f>IFERROR(HLOOKUP(CS$1,'Nakladova matice_2018'!$A$1:$IW$188,119,FALSE),0)</f>
        <v>0</v>
      </c>
      <c r="CT146" s="19">
        <f>IFERROR(HLOOKUP(CT$1,'Nakladova matice_2018'!$A$1:$IW$188,119,FALSE),0)</f>
        <v>0</v>
      </c>
      <c r="CU146" s="19">
        <f>IFERROR(HLOOKUP(CU$1,'Nakladova matice_2018'!$A$1:$IW$188,119,FALSE),0)</f>
        <v>0</v>
      </c>
      <c r="CV146" s="19">
        <f>IFERROR(HLOOKUP(CV$1,'Nakladova matice_2018'!$A$1:$IW$188,119,FALSE),0)</f>
        <v>0</v>
      </c>
      <c r="CW146" s="19">
        <f>IFERROR(HLOOKUP(CW$1,'Nakladova matice_2018'!$A$1:$IW$188,119,FALSE),0)</f>
        <v>0</v>
      </c>
      <c r="CX146" s="19">
        <f>IFERROR(HLOOKUP(CX$1,'Nakladova matice_2018'!$A$1:$IW$188,119,FALSE),0)</f>
        <v>0</v>
      </c>
      <c r="CY146" s="19">
        <f>IFERROR(HLOOKUP(CY$1,'Nakladova matice_2018'!$A$1:$IW$188,119,FALSE),0)</f>
        <v>0</v>
      </c>
      <c r="CZ146" s="19">
        <f>IFERROR(HLOOKUP(CZ$1,'Nakladova matice_2018'!$A$1:$IW$188,119,FALSE),0)</f>
        <v>0</v>
      </c>
      <c r="DA146" s="19">
        <f>IFERROR(HLOOKUP(DA$1,'Nakladova matice_2018'!$A$1:$IW$188,119,FALSE),0)</f>
        <v>0</v>
      </c>
      <c r="DB146" s="19">
        <f>IFERROR(HLOOKUP(DB$1,'Nakladova matice_2018'!$A$1:$IW$188,119,FALSE),0)</f>
        <v>0</v>
      </c>
      <c r="DC146" s="19">
        <f>IFERROR(HLOOKUP(DC$1,'Nakladova matice_2018'!$A$1:$IW$188,119,FALSE),0)</f>
        <v>0</v>
      </c>
      <c r="DD146" s="19">
        <f>IFERROR(HLOOKUP(DD$1,'Nakladova matice_2018'!$A$1:$IW$188,119,FALSE),0)</f>
        <v>0</v>
      </c>
      <c r="DE146" s="19">
        <f>IFERROR(HLOOKUP(DE$1,'Nakladova matice_2018'!$A$1:$IW$188,119,FALSE),0)</f>
        <v>0</v>
      </c>
      <c r="DF146" s="19">
        <f>IFERROR(HLOOKUP(DF$1,'Nakladova matice_2018'!$A$1:$IW$188,119,FALSE),0)</f>
        <v>0</v>
      </c>
      <c r="DG146" s="19">
        <f>IFERROR(HLOOKUP(DG$1,'Nakladova matice_2018'!$A$1:$IW$188,119,FALSE),0)</f>
        <v>0</v>
      </c>
      <c r="DH146" s="19">
        <f>IFERROR(HLOOKUP(DH$1,'Nakladova matice_2018'!$A$1:$IW$188,119,FALSE),0)</f>
        <v>0</v>
      </c>
      <c r="DI146" s="19">
        <f>IFERROR(HLOOKUP(DI$1,'Nakladova matice_2018'!$A$1:$IW$188,119,FALSE),0)</f>
        <v>0</v>
      </c>
      <c r="DJ146" s="19">
        <f>IFERROR(HLOOKUP(DJ$1,'Nakladova matice_2018'!$A$1:$IW$188,119,FALSE),0)</f>
        <v>0</v>
      </c>
      <c r="DK146" s="19">
        <f>IFERROR(HLOOKUP(DK$1,'Nakladova matice_2018'!$A$1:$IW$188,119,FALSE),0)</f>
        <v>0</v>
      </c>
      <c r="DL146" s="19">
        <f>IFERROR(HLOOKUP(DL$1,'Nakladova matice_2018'!$A$1:$IW$188,119,FALSE),0)</f>
        <v>0</v>
      </c>
      <c r="DM146" s="19">
        <f>IFERROR(HLOOKUP(DM$1,'Nakladova matice_2018'!$A$1:$IW$188,119,FALSE),0)</f>
        <v>0</v>
      </c>
      <c r="DN146" s="19">
        <f>IFERROR(HLOOKUP(DN$1,'Nakladova matice_2018'!$A$1:$IW$188,119,FALSE),0)</f>
        <v>0</v>
      </c>
      <c r="DO146" s="19">
        <f>IFERROR(HLOOKUP(DO$1,'Nakladova matice_2018'!$A$1:$IW$188,119,FALSE),0)</f>
        <v>0</v>
      </c>
      <c r="DP146" s="19">
        <f>IFERROR(HLOOKUP(DP$1,'Nakladova matice_2018'!$A$1:$IW$188,119,FALSE),0)</f>
        <v>0</v>
      </c>
      <c r="DQ146" s="19">
        <f>IFERROR(HLOOKUP(DQ$1,'Nakladova matice_2018'!$A$1:$IW$188,119,FALSE),0)</f>
        <v>0</v>
      </c>
      <c r="DR146" s="19">
        <f>IFERROR(HLOOKUP(DR$1,'Nakladova matice_2018'!$A$1:$IW$188,119,FALSE),0)</f>
        <v>0</v>
      </c>
      <c r="DS146" s="19">
        <f>IFERROR(HLOOKUP(DS$1,'Nakladova matice_2018'!$A$1:$IW$188,119,FALSE),0)</f>
        <v>0</v>
      </c>
      <c r="DT146" s="19">
        <f>IFERROR(HLOOKUP(DT$1,'Nakladova matice_2018'!$A$1:$IW$188,119,FALSE),0)</f>
        <v>0</v>
      </c>
      <c r="DU146" s="19">
        <f>IFERROR(HLOOKUP(DU$1,'Nakladova matice_2018'!$A$1:$IW$188,119,FALSE),0)</f>
        <v>0</v>
      </c>
      <c r="DV146" s="19">
        <f>IFERROR(HLOOKUP(DV$1,'Nakladova matice_2018'!$A$1:$IW$188,119,FALSE),0)</f>
        <v>0</v>
      </c>
      <c r="DW146" s="19">
        <f>IFERROR(HLOOKUP(DW$1,'Nakladova matice_2018'!$A$1:$IW$188,119,FALSE),0)</f>
        <v>0</v>
      </c>
      <c r="DX146" s="19">
        <f>IFERROR(HLOOKUP(DX$1,'Nakladova matice_2018'!$A$1:$IW$188,119,FALSE),0)</f>
        <v>0</v>
      </c>
      <c r="DY146" s="19">
        <f>IFERROR(HLOOKUP(DY$1,'Nakladova matice_2018'!$A$1:$IW$188,119,FALSE),0)</f>
        <v>19602</v>
      </c>
      <c r="DZ146" s="19">
        <f>IFERROR(HLOOKUP(DZ$1,'Nakladova matice_2018'!$A$1:$IW$188,119,FALSE),0)</f>
        <v>0</v>
      </c>
      <c r="EA146" s="19">
        <f>IFERROR(HLOOKUP(EA$1,'Nakladova matice_2018'!$A$1:$IW$188,119,FALSE),0)</f>
        <v>0</v>
      </c>
      <c r="EB146" s="19">
        <f>IFERROR(HLOOKUP(EB$1,'Nakladova matice_2018'!$A$1:$IW$188,119,FALSE),0)</f>
        <v>0</v>
      </c>
      <c r="EC146" s="19">
        <f>IFERROR(HLOOKUP(EC$1,'Nakladova matice_2018'!$A$1:$IW$188,119,FALSE),0)</f>
        <v>0</v>
      </c>
      <c r="ED146" s="19">
        <f>IFERROR(HLOOKUP(ED$1,'Nakladova matice_2018'!$A$1:$IW$188,119,FALSE),0)</f>
        <v>0</v>
      </c>
      <c r="EE146" s="19">
        <f>IFERROR(HLOOKUP(EE$1,'Nakladova matice_2018'!$A$1:$IW$188,119,FALSE),0)</f>
        <v>0</v>
      </c>
      <c r="EF146" s="19">
        <f>IFERROR(HLOOKUP(EF$1,'Nakladova matice_2018'!$A$1:$IW$188,119,FALSE),0)</f>
        <v>0</v>
      </c>
      <c r="EG146" s="19">
        <f>IFERROR(HLOOKUP(EG$1,'Nakladova matice_2018'!$A$1:$IW$188,119,FALSE),0)</f>
        <v>0</v>
      </c>
      <c r="EH146" s="19">
        <f>IFERROR(HLOOKUP(EH$1,'Nakladova matice_2018'!$A$1:$IW$188,119,FALSE),0)</f>
        <v>0</v>
      </c>
      <c r="EI146" s="19">
        <f>IFERROR(HLOOKUP(EI$1,'Nakladova matice_2018'!$A$1:$IW$188,119,FALSE),0)</f>
        <v>0</v>
      </c>
      <c r="EJ146" s="19">
        <f>IFERROR(HLOOKUP(EJ$1,'Nakladova matice_2018'!$A$1:$IW$188,119,FALSE),0)</f>
        <v>0</v>
      </c>
      <c r="EK146" s="19">
        <f>IFERROR(HLOOKUP(EK$1,'Nakladova matice_2018'!$A$1:$IW$188,119,FALSE),0)</f>
        <v>0</v>
      </c>
      <c r="EL146" s="19">
        <f>IFERROR(HLOOKUP(EL$1,'Nakladova matice_2018'!$A$1:$IW$188,119,FALSE),0)</f>
        <v>0</v>
      </c>
      <c r="EM146" s="19">
        <f>IFERROR(HLOOKUP(EM$1,'Nakladova matice_2018'!$A$1:$IW$188,119,FALSE),0)</f>
        <v>0</v>
      </c>
      <c r="EN146" s="19">
        <f>IFERROR(HLOOKUP(EN$1,'Nakladova matice_2018'!$A$1:$IW$188,119,FALSE),0)</f>
        <v>0</v>
      </c>
      <c r="EO146" s="19">
        <f>IFERROR(HLOOKUP(EO$1,'Nakladova matice_2018'!$A$1:$IW$188,119,FALSE),0)</f>
        <v>0</v>
      </c>
      <c r="EP146" s="19">
        <f>IFERROR(HLOOKUP(EP$1,'Nakladova matice_2018'!$A$1:$IW$188,119,FALSE),0)</f>
        <v>0</v>
      </c>
      <c r="EQ146" s="19">
        <f>IFERROR(HLOOKUP(EQ$1,'Nakladova matice_2018'!$A$1:$IW$188,119,FALSE),0)</f>
        <v>0</v>
      </c>
      <c r="ER146" s="19">
        <f>IFERROR(HLOOKUP(ER$1,'Nakladova matice_2018'!$A$1:$IW$188,119,FALSE),0)</f>
        <v>0</v>
      </c>
      <c r="ES146" s="19">
        <f>IFERROR(HLOOKUP(ES$1,'Nakladova matice_2018'!$A$1:$IW$188,119,FALSE),0)</f>
        <v>0</v>
      </c>
      <c r="ET146" s="19">
        <f>IFERROR(HLOOKUP(ET$1,'Nakladova matice_2018'!$A$1:$IW$188,119,FALSE),0)</f>
        <v>0</v>
      </c>
      <c r="EU146" s="19">
        <f>IFERROR(HLOOKUP(EU$1,'Nakladova matice_2018'!$A$1:$IW$188,119,FALSE),0)</f>
        <v>0</v>
      </c>
      <c r="EV146" s="19">
        <f>IFERROR(HLOOKUP(EV$1,'Nakladova matice_2018'!$A$1:$IW$188,119,FALSE),0)</f>
        <v>0</v>
      </c>
      <c r="EW146" s="19">
        <f>IFERROR(HLOOKUP(EW$1,'Nakladova matice_2018'!$A$1:$IW$188,119,FALSE),0)</f>
        <v>0</v>
      </c>
      <c r="EX146" s="19">
        <f>IFERROR(HLOOKUP(EX$1,'Nakladova matice_2018'!$A$1:$IW$188,119,FALSE),0)</f>
        <v>0</v>
      </c>
      <c r="EY146" s="19">
        <f>IFERROR(HLOOKUP(EY$1,'Nakladova matice_2018'!$A$1:$IW$188,119,FALSE),0)</f>
        <v>0</v>
      </c>
      <c r="EZ146" s="19">
        <f>IFERROR(HLOOKUP(EZ$1,'Nakladova matice_2018'!$A$1:$IW$188,119,FALSE),0)</f>
        <v>0</v>
      </c>
      <c r="FA146" s="19">
        <f>IFERROR(HLOOKUP(FA$1,'Nakladova matice_2018'!$A$1:$IW$188,119,FALSE),0)</f>
        <v>0</v>
      </c>
      <c r="FB146" s="19">
        <f>IFERROR(HLOOKUP(FB$1,'Nakladova matice_2018'!$A$1:$IW$188,119,FALSE),0)</f>
        <v>0</v>
      </c>
      <c r="FC146" s="19">
        <f>IFERROR(HLOOKUP(FC$1,'Nakladova matice_2018'!$A$1:$IW$188,119,FALSE),0)</f>
        <v>0</v>
      </c>
      <c r="FD146" s="19">
        <f>IFERROR(HLOOKUP(FD$1,'Nakladova matice_2018'!$A$1:$IW$188,119,FALSE),0)</f>
        <v>0</v>
      </c>
      <c r="FE146" s="19">
        <f>IFERROR(HLOOKUP(FE$1,'Nakladova matice_2018'!$A$1:$IW$188,119,FALSE),0)</f>
        <v>0</v>
      </c>
      <c r="FF146" s="19">
        <f>IFERROR(HLOOKUP(FF$1,'Nakladova matice_2018'!$A$1:$IW$188,119,FALSE),0)</f>
        <v>0</v>
      </c>
      <c r="FG146" s="19">
        <f>IFERROR(HLOOKUP(FG$1,'Nakladova matice_2018'!$A$1:$IW$188,119,FALSE),0)</f>
        <v>0</v>
      </c>
      <c r="FH146" s="19">
        <f>IFERROR(HLOOKUP(FH$1,'Nakladova matice_2018'!$A$1:$IW$188,119,FALSE),0)</f>
        <v>0</v>
      </c>
      <c r="FI146" s="19">
        <f>IFERROR(HLOOKUP(FI$1,'Nakladova matice_2018'!$A$1:$IW$188,119,FALSE),0)</f>
        <v>0</v>
      </c>
      <c r="FJ146" s="19">
        <f>IFERROR(HLOOKUP(FJ$1,'Nakladova matice_2018'!$A$1:$IW$188,119,FALSE),0)</f>
        <v>0</v>
      </c>
      <c r="FK146" s="19">
        <f>IFERROR(HLOOKUP(FK$1,'Nakladova matice_2018'!$A$1:$IW$188,119,FALSE),0)</f>
        <v>0</v>
      </c>
      <c r="FL146" s="19">
        <f>IFERROR(HLOOKUP(FL$1,'Nakladova matice_2018'!$A$1:$IW$188,119,FALSE),0)</f>
        <v>0</v>
      </c>
      <c r="FM146" s="19">
        <f>IFERROR(HLOOKUP(FM$1,'Nakladova matice_2018'!$A$1:$IW$188,119,FALSE),0)</f>
        <v>0</v>
      </c>
      <c r="FN146" s="19">
        <f>IFERROR(HLOOKUP(FN$1,'Nakladova matice_2018'!$A$1:$IW$188,119,FALSE),0)</f>
        <v>0</v>
      </c>
      <c r="FO146" s="19">
        <f>IFERROR(HLOOKUP(FO$1,'Nakladova matice_2018'!$A$1:$IW$188,119,FALSE),0)</f>
        <v>0</v>
      </c>
      <c r="FP146" s="19">
        <f>IFERROR(HLOOKUP(FP$1,'Nakladova matice_2018'!$A$1:$IW$188,119,FALSE),0)</f>
        <v>0</v>
      </c>
      <c r="FQ146" s="19">
        <f>IFERROR(HLOOKUP(FQ$1,'Nakladova matice_2018'!$A$1:$IW$188,119,FALSE),0)</f>
        <v>0</v>
      </c>
      <c r="FR146" s="19">
        <f>IFERROR(HLOOKUP(FR$1,'Nakladova matice_2018'!$A$1:$IW$188,119,FALSE),0)</f>
        <v>0</v>
      </c>
      <c r="FS146" s="19">
        <f>IFERROR(HLOOKUP(FS$1,'Nakladova matice_2018'!$A$1:$IW$188,119,FALSE),0)</f>
        <v>0</v>
      </c>
      <c r="FT146" s="19">
        <f>IFERROR(HLOOKUP(FT$1,'Nakladova matice_2018'!$A$1:$IW$188,119,FALSE),0)</f>
        <v>0</v>
      </c>
      <c r="FU146" s="19">
        <f>IFERROR(HLOOKUP(FU$1,'Nakladova matice_2018'!$A$1:$IW$188,119,FALSE),0)</f>
        <v>0</v>
      </c>
      <c r="FV146" s="19">
        <f>IFERROR(HLOOKUP(FV$1,'Nakladova matice_2018'!$A$1:$IW$188,119,FALSE),0)</f>
        <v>0</v>
      </c>
      <c r="FW146" s="19">
        <f>IFERROR(HLOOKUP(FW$1,'Nakladova matice_2018'!$A$1:$IW$188,119,FALSE),0)</f>
        <v>134404</v>
      </c>
      <c r="FX146" s="19">
        <f>IFERROR(HLOOKUP(FX$1,'Nakladova matice_2018'!$A$1:$IW$188,119,FALSE),0)</f>
        <v>42852</v>
      </c>
      <c r="FY146" s="19">
        <f>IFERROR(HLOOKUP(FY$1,'Nakladova matice_2018'!$A$1:$IW$188,119,FALSE),0)</f>
        <v>159885</v>
      </c>
      <c r="FZ146" s="19">
        <f>IFERROR(HLOOKUP(FZ$1,'Nakladova matice_2018'!$A$1:$IW$188,119,FALSE),0)</f>
        <v>0</v>
      </c>
      <c r="GA146" s="19">
        <f>IFERROR(HLOOKUP(GA$1,'Nakladova matice_2018'!$A$1:$IW$188,119,FALSE),0)</f>
        <v>0</v>
      </c>
      <c r="GB146" s="19">
        <f>IFERROR(HLOOKUP(GB$1,'Nakladova matice_2018'!$A$1:$IW$188,119,FALSE),0)</f>
        <v>0</v>
      </c>
      <c r="GC146" s="19">
        <f>IFERROR(HLOOKUP(GC$1,'Nakladova matice_2018'!$A$1:$IW$188,119,FALSE),0)</f>
        <v>0</v>
      </c>
      <c r="GD146" s="19">
        <f>IFERROR(HLOOKUP(GD$1,'Nakladova matice_2018'!$A$1:$IW$188,119,FALSE),0)</f>
        <v>0</v>
      </c>
      <c r="GE146" s="19">
        <f>IFERROR(HLOOKUP(GE$1,'Nakladova matice_2018'!$A$1:$IW$188,119,FALSE),0)</f>
        <v>0</v>
      </c>
      <c r="GF146" s="19">
        <f>IFERROR(HLOOKUP(GF$1,'Nakladova matice_2018'!$A$1:$IW$188,119,FALSE),0)</f>
        <v>0</v>
      </c>
      <c r="GG146" s="19">
        <f>IFERROR(HLOOKUP(GG$1,'Nakladova matice_2018'!$A$1:$IW$188,119,FALSE),0)</f>
        <v>0</v>
      </c>
      <c r="GH146" s="19">
        <f>IFERROR(HLOOKUP(GH$1,'Nakladova matice_2018'!$A$1:$IW$188,119,FALSE),0)</f>
        <v>0</v>
      </c>
      <c r="GI146" s="19">
        <f>IFERROR(HLOOKUP(GI$1,'Nakladova matice_2018'!$A$1:$IW$188,119,FALSE),0)</f>
        <v>0</v>
      </c>
      <c r="GJ146" s="19">
        <f>IFERROR(HLOOKUP(GJ$1,'Nakladova matice_2018'!$A$1:$IW$188,119,FALSE),0)</f>
        <v>0</v>
      </c>
      <c r="GK146" s="19">
        <f>IFERROR(HLOOKUP(GK$1,'Nakladova matice_2018'!$A$1:$IW$188,119,FALSE),0)</f>
        <v>0</v>
      </c>
      <c r="GL146" s="19">
        <f>IFERROR(HLOOKUP(GL$1,'Nakladova matice_2018'!$A$1:$IW$188,119,FALSE),0)</f>
        <v>0</v>
      </c>
      <c r="GM146" s="19">
        <f>IFERROR(HLOOKUP(GM$1,'Nakladova matice_2018'!$A$1:$IW$188,119,FALSE),0)</f>
        <v>0</v>
      </c>
      <c r="GN146" s="19">
        <f>IFERROR(HLOOKUP(GN$1,'Nakladova matice_2018'!$A$1:$IW$188,119,FALSE),0)</f>
        <v>0</v>
      </c>
      <c r="GO146" s="19">
        <f>IFERROR(HLOOKUP(GO$1,'Nakladova matice_2018'!$A$1:$IW$188,119,FALSE),0)</f>
        <v>0</v>
      </c>
      <c r="GP146" s="19">
        <f>IFERROR(HLOOKUP(GP$1,'Nakladova matice_2018'!$A$1:$IW$188,119,FALSE),0)</f>
        <v>0</v>
      </c>
      <c r="GQ146" s="19">
        <f>IFERROR(HLOOKUP(GQ$1,'Nakladova matice_2018'!$A$1:$IW$188,119,FALSE),0)</f>
        <v>0</v>
      </c>
      <c r="GR146" s="19">
        <f>IFERROR(HLOOKUP(GR$1,'Nakladova matice_2018'!$A$1:$IW$188,119,FALSE),0)</f>
        <v>0</v>
      </c>
      <c r="GS146" s="19">
        <f>IFERROR(HLOOKUP(GS$1,'Nakladova matice_2018'!$A$1:$IW$188,119,FALSE),0)</f>
        <v>0</v>
      </c>
      <c r="GT146" s="19">
        <f>IFERROR(HLOOKUP(GT$1,'Nakladova matice_2018'!$A$1:$IW$188,119,FALSE),0)</f>
        <v>0</v>
      </c>
      <c r="GU146" s="19">
        <f>IFERROR(HLOOKUP(GU$1,'Nakladova matice_2018'!$A$1:$IW$188,119,FALSE),0)</f>
        <v>0</v>
      </c>
      <c r="GV146" s="19">
        <f>IFERROR(HLOOKUP(GV$1,'Nakladova matice_2018'!$A$1:$IW$188,119,FALSE),0)</f>
        <v>0</v>
      </c>
      <c r="GW146" s="19">
        <f>IFERROR(HLOOKUP(GW$1,'Nakladova matice_2018'!$A$1:$IW$188,119,FALSE),0)</f>
        <v>0</v>
      </c>
      <c r="GX146" s="19">
        <f>IFERROR(HLOOKUP(GX$1,'Nakladova matice_2018'!$A$1:$IW$188,119,FALSE),0)</f>
        <v>0</v>
      </c>
      <c r="GY146" s="19">
        <f>IFERROR(HLOOKUP(GY$1,'Nakladova matice_2018'!$A$1:$IW$188,119,FALSE),0)</f>
        <v>0</v>
      </c>
      <c r="GZ146" s="19">
        <f>IFERROR(HLOOKUP(GZ$1,'Nakladova matice_2018'!$A$1:$IW$188,119,FALSE),0)</f>
        <v>0</v>
      </c>
      <c r="HA146" s="19">
        <f>IFERROR(HLOOKUP(HA$1,'Nakladova matice_2018'!$A$1:$IW$188,119,FALSE),0)</f>
        <v>171</v>
      </c>
      <c r="HB146" s="19">
        <f>IFERROR(HLOOKUP(HB$1,'Nakladova matice_2018'!$A$1:$IW$188,119,FALSE),0)</f>
        <v>0</v>
      </c>
      <c r="HC146" s="19">
        <f>IFERROR(HLOOKUP(HC$1,'Nakladova matice_2018'!$A$1:$IW$188,119,FALSE),0)</f>
        <v>0</v>
      </c>
      <c r="HD146" s="19">
        <f>IFERROR(HLOOKUP(HD$1,'Nakladova matice_2018'!$A$1:$IW$188,119,FALSE),0)</f>
        <v>0</v>
      </c>
      <c r="HE146" s="19">
        <f>IFERROR(HLOOKUP(HE$1,'Nakladova matice_2018'!$A$1:$IW$188,119,FALSE),0)</f>
        <v>99</v>
      </c>
      <c r="HF146" s="19">
        <f>IFERROR(HLOOKUP(HF$1,'Nakladova matice_2018'!$A$1:$IW$188,119,FALSE),0)</f>
        <v>0</v>
      </c>
      <c r="HG146" s="19">
        <f>IFERROR(HLOOKUP(HG$1,'Nakladova matice_2018'!$A$1:$IW$188,119,FALSE),0)</f>
        <v>0</v>
      </c>
      <c r="HH146" s="19">
        <f>IFERROR(HLOOKUP(HH$1,'Nakladova matice_2018'!$A$1:$IW$188,119,FALSE),0)</f>
        <v>0</v>
      </c>
      <c r="HI146" s="19">
        <f>IFERROR(HLOOKUP(HI$1,'Nakladova matice_2018'!$A$1:$IW$188,119,FALSE),0)</f>
        <v>0</v>
      </c>
      <c r="HJ146" s="19">
        <f>IFERROR(HLOOKUP(HJ$1,'Nakladova matice_2018'!$A$1:$IW$188,119,FALSE),0)</f>
        <v>0</v>
      </c>
      <c r="HK146" s="19">
        <f>IFERROR(HLOOKUP(HK$1,'Nakladova matice_2018'!$A$1:$IW$188,119,FALSE),0)</f>
        <v>0</v>
      </c>
      <c r="HL146" s="19">
        <f>IFERROR(HLOOKUP(HL$1,'Nakladova matice_2018'!$A$1:$IW$188,119,FALSE),0)</f>
        <v>0</v>
      </c>
      <c r="HM146" s="19">
        <f>IFERROR(HLOOKUP(HM$1,'Nakladova matice_2018'!$A$1:$IW$188,119,FALSE),0)</f>
        <v>0</v>
      </c>
      <c r="HN146" s="19">
        <f>IFERROR(HLOOKUP(HN$1,'Nakladova matice_2018'!$A$1:$IW$188,119,FALSE),0)</f>
        <v>0</v>
      </c>
      <c r="HO146" s="19">
        <f>IFERROR(HLOOKUP(HO$1,'Nakladova matice_2018'!$A$1:$IW$188,119,FALSE),0)</f>
        <v>0</v>
      </c>
      <c r="HP146" s="19">
        <f>IFERROR(HLOOKUP(HP$1,'Nakladova matice_2018'!$A$1:$IW$188,119,FALSE),0)</f>
        <v>0</v>
      </c>
      <c r="HQ146" s="19">
        <f>IFERROR(HLOOKUP(HQ$1,'Nakladova matice_2018'!$A$1:$IW$188,119,FALSE),0)</f>
        <v>0</v>
      </c>
      <c r="HR146" s="19">
        <f>IFERROR(HLOOKUP(HR$1,'Nakladova matice_2018'!$A$1:$IW$188,119,FALSE),0)</f>
        <v>0</v>
      </c>
      <c r="HS146" s="19">
        <f>IFERROR(HLOOKUP(HS$1,'Nakladova matice_2018'!$A$1:$IW$188,119,FALSE),0)</f>
        <v>0</v>
      </c>
      <c r="HT146" s="19">
        <f>IFERROR(HLOOKUP(HT$1,'Nakladova matice_2018'!$A$1:$IW$188,119,FALSE),0)</f>
        <v>0</v>
      </c>
      <c r="HU146" s="19">
        <f>IFERROR(HLOOKUP(HU$1,'Nakladova matice_2018'!$A$1:$IW$188,119,FALSE),0)</f>
        <v>0</v>
      </c>
      <c r="HV146" s="19">
        <f>IFERROR(HLOOKUP(HV$1,'Nakladova matice_2018'!$A$1:$IW$188,119,FALSE),0)</f>
        <v>0</v>
      </c>
      <c r="HW146" s="19">
        <f>IFERROR(HLOOKUP(HW$1,'Nakladova matice_2018'!$A$1:$IW$188,119,FALSE),0)</f>
        <v>0</v>
      </c>
      <c r="HX146" s="19">
        <f>IFERROR(HLOOKUP(HX$1,'Nakladova matice_2018'!$A$1:$IW$188,119,FALSE),0)</f>
        <v>0</v>
      </c>
      <c r="HY146" s="19">
        <f>IFERROR(HLOOKUP(HY$1,'Nakladova matice_2018'!$A$1:$IW$188,119,FALSE),0)</f>
        <v>0</v>
      </c>
      <c r="HZ146" s="19">
        <f>IFERROR(HLOOKUP(HZ$1,'Nakladova matice_2018'!$A$1:$IW$188,119,FALSE),0)</f>
        <v>0</v>
      </c>
      <c r="IA146" s="19">
        <f>IFERROR(HLOOKUP(IA$1,'Nakladova matice_2018'!$A$1:$IW$188,119,FALSE),0)</f>
        <v>0</v>
      </c>
      <c r="IB146" s="19">
        <f>IFERROR(HLOOKUP(IB$1,'Nakladova matice_2018'!$A$1:$IW$188,119,FALSE),0)</f>
        <v>0</v>
      </c>
      <c r="IC146" s="19">
        <f>IFERROR(HLOOKUP(IC$1,'Nakladova matice_2018'!$A$1:$IW$188,119,FALSE),0)</f>
        <v>0</v>
      </c>
      <c r="ID146" s="19">
        <f>IFERROR(HLOOKUP(ID$1,'Nakladova matice_2018'!$A$1:$IW$188,119,FALSE),0)</f>
        <v>0</v>
      </c>
      <c r="IE146" s="19">
        <f>IFERROR(HLOOKUP(IE$1,'Nakladova matice_2018'!$A$1:$IW$188,119,FALSE),0)</f>
        <v>0</v>
      </c>
      <c r="IF146" s="19">
        <f>IFERROR(HLOOKUP(IF$1,'Nakladova matice_2018'!$A$1:$IW$188,119,FALSE),0)</f>
        <v>0</v>
      </c>
      <c r="IG146" s="19">
        <f>IFERROR(HLOOKUP(IG$1,'Nakladova matice_2018'!$A$1:$IW$188,119,FALSE),0)</f>
        <v>0</v>
      </c>
      <c r="IH146" s="19">
        <f>IFERROR(HLOOKUP(IH$1,'Nakladova matice_2018'!$A$1:$IW$188,119,FALSE),0)</f>
        <v>0</v>
      </c>
      <c r="II146" s="19">
        <f>IFERROR(HLOOKUP(II$1,'Nakladova matice_2018'!$A$1:$IW$188,119,FALSE),0)</f>
        <v>0</v>
      </c>
      <c r="IJ146" s="19">
        <f>IFERROR(HLOOKUP(IJ$1,'Nakladova matice_2018'!$A$1:$IW$188,119,FALSE),0)</f>
        <v>0</v>
      </c>
      <c r="IK146" s="19">
        <f>IFERROR(HLOOKUP(IK$1,'Nakladova matice_2018'!$A$1:$IW$188,119,FALSE),0)</f>
        <v>0</v>
      </c>
      <c r="IL146" s="19">
        <f>IFERROR(HLOOKUP(IL$1,'Nakladova matice_2018'!$A$1:$IW$188,119,FALSE),0)</f>
        <v>0</v>
      </c>
      <c r="IM146" s="19">
        <f>IFERROR(HLOOKUP(IM$1,'Nakladova matice_2018'!$A$1:$IW$188,119,FALSE),0)</f>
        <v>0</v>
      </c>
      <c r="IN146" s="19">
        <f>IFERROR(HLOOKUP(IN$1,'Nakladova matice_2018'!$A$1:$IW$188,119,FALSE),0)</f>
        <v>0</v>
      </c>
      <c r="IO146" s="19">
        <f>IFERROR(HLOOKUP(IO$1,'Nakladova matice_2018'!$A$1:$IW$188,119,FALSE),0)</f>
        <v>0</v>
      </c>
      <c r="IP146" s="19">
        <f>IFERROR(HLOOKUP(IP$1,'Nakladova matice_2018'!$A$1:$IW$188,119,FALSE),0)</f>
        <v>0</v>
      </c>
      <c r="IQ146" s="19">
        <f>IFERROR(HLOOKUP(IQ$1,'Nakladova matice_2018'!$A$1:$IW$188,119,FALSE),0)</f>
        <v>0</v>
      </c>
      <c r="IR146" s="19">
        <f>IFERROR(HLOOKUP(IR$1,'Nakladova matice_2018'!$A$1:$IW$188,119,FALSE),0)</f>
        <v>0</v>
      </c>
      <c r="IS146" s="19">
        <f>IFERROR(HLOOKUP(IS$1,'Nakladova matice_2018'!$A$1:$IW$188,119,FALSE),0)</f>
        <v>0</v>
      </c>
      <c r="IT146" s="19">
        <f>IFERROR(HLOOKUP(IT$1,'Nakladova matice_2018'!$A$1:$IW$188,119,FALSE),0)</f>
        <v>0</v>
      </c>
      <c r="IU146" s="19">
        <f>IFERROR(HLOOKUP(IU$1,'Nakladova matice_2018'!$A$1:$IW$188,119,FALSE),0)</f>
        <v>0</v>
      </c>
      <c r="IV146" s="19">
        <f>IFERROR(HLOOKUP(IV$1,'Nakladova matice_2018'!$A$1:$IW$188,119,FALSE),0)</f>
        <v>0</v>
      </c>
      <c r="IW146" s="19">
        <f>IFERROR(HLOOKUP(IW$1,'Nakladova matice_2018'!$A$1:$IW$188,119,FALSE),0)</f>
        <v>0</v>
      </c>
      <c r="IX146" s="19">
        <f>IFERROR(HLOOKUP(IX$1,'Nakladova matice_2018'!$A$1:$IW$188,119,FALSE),0)</f>
        <v>0</v>
      </c>
      <c r="IY146" s="19">
        <f>IFERROR(HLOOKUP(IY$1,'Nakladova matice_2018'!$A$1:$IW$188,119,FALSE),0)</f>
        <v>0</v>
      </c>
      <c r="IZ146" s="19">
        <f>IFERROR(HLOOKUP(IZ$1,'Nakladova matice_2018'!$A$1:$IW$188,119,FALSE),0)</f>
        <v>0</v>
      </c>
      <c r="JA146" s="19">
        <f>IFERROR(HLOOKUP(JA$1,'Nakladova matice_2018'!$A$1:$IW$188,119,FALSE),0)</f>
        <v>0</v>
      </c>
      <c r="JB146" s="19">
        <f>IFERROR(HLOOKUP(JB$1,'Nakladova matice_2018'!$A$1:$IW$188,119,FALSE),0)</f>
        <v>0</v>
      </c>
      <c r="JC146" s="19">
        <f>IFERROR(HLOOKUP(JC$1,'Nakladova matice_2018'!$A$1:$IW$188,119,FALSE),0)</f>
        <v>0</v>
      </c>
      <c r="JD146" s="19">
        <f>IFERROR(HLOOKUP(JD$1,'Nakladova matice_2018'!$A$1:$IW$188,119,FALSE),0)</f>
        <v>0</v>
      </c>
      <c r="JE146" s="19">
        <f>IFERROR(HLOOKUP(JE$1,'Nakladova matice_2018'!$A$1:$IW$188,119,FALSE),0)</f>
        <v>0</v>
      </c>
      <c r="JF146" s="19">
        <f>IFERROR(HLOOKUP(JF$1,'Nakladova matice_2018'!$A$1:$IW$188,119,FALSE),0)</f>
        <v>0</v>
      </c>
      <c r="JG146" s="19">
        <f>IFERROR(HLOOKUP(JG$1,'Nakladova matice_2018'!$A$1:$IW$188,119,FALSE),0)</f>
        <v>0</v>
      </c>
      <c r="JH146" s="19">
        <f>IFERROR(HLOOKUP(JH$1,'Nakladova matice_2018'!$A$1:$IW$188,119,FALSE),0)</f>
        <v>0</v>
      </c>
      <c r="JI146" s="19">
        <f>IFERROR(HLOOKUP(JI$1,'Nakladova matice_2018'!$A$1:$IW$188,119,FALSE),0)</f>
        <v>0</v>
      </c>
      <c r="JJ146" s="19">
        <f>IFERROR(HLOOKUP(JJ$1,'Nakladova matice_2018'!$A$1:$IW$188,119,FALSE),0)</f>
        <v>0</v>
      </c>
      <c r="JK146" s="19">
        <f>IFERROR(HLOOKUP(JK$1,'Nakladova matice_2018'!$A$1:$IW$188,119,FALSE),0)</f>
        <v>0</v>
      </c>
      <c r="JL146" s="19">
        <f>IFERROR(HLOOKUP(JL$1,'Nakladova matice_2018'!$A$1:$IW$188,119,FALSE),0)</f>
        <v>0</v>
      </c>
      <c r="JM146" s="19">
        <f>IFERROR(HLOOKUP(JM$1,'Nakladova matice_2018'!$A$1:$IW$188,119,FALSE),0)</f>
        <v>0</v>
      </c>
      <c r="JN146" s="19">
        <f>IFERROR(HLOOKUP(JN$1,'Nakladova matice_2018'!$A$1:$IW$188,119,FALSE),0)</f>
        <v>0</v>
      </c>
      <c r="JO146" s="19">
        <f>IFERROR(HLOOKUP(JO$1,'Nakladova matice_2018'!$A$1:$IW$188,119,FALSE),0)</f>
        <v>0</v>
      </c>
      <c r="JP146" s="19">
        <f>IFERROR(HLOOKUP(JP$1,'Nakladova matice_2018'!$A$1:$IW$188,119,FALSE),0)</f>
        <v>0</v>
      </c>
      <c r="JQ146" s="19">
        <f>IFERROR(HLOOKUP(JQ$1,'Nakladova matice_2018'!$A$1:$IW$188,119,FALSE),0)</f>
        <v>0</v>
      </c>
      <c r="JR146" s="19">
        <f>IFERROR(HLOOKUP(JR$1,'Nakladova matice_2018'!$A$1:$IW$188,119,FALSE),0)</f>
        <v>0</v>
      </c>
      <c r="JS146" s="19">
        <f>IFERROR(HLOOKUP(JS$1,'Nakladova matice_2018'!$A$1:$IW$188,119,FALSE),0)</f>
        <v>0</v>
      </c>
      <c r="JT146" s="19">
        <f>IFERROR(HLOOKUP(JT$1,'Nakladova matice_2018'!$A$1:$IW$188,119,FALSE),0)</f>
        <v>0</v>
      </c>
      <c r="JU146" s="19">
        <f>IFERROR(HLOOKUP(JU$1,'Nakladova matice_2018'!$A$1:$IW$188,119,FALSE),0)</f>
        <v>0</v>
      </c>
      <c r="JV146" s="19">
        <f>IFERROR(HLOOKUP(JV$1,'Nakladova matice_2018'!$A$1:$IW$188,119,FALSE),0)</f>
        <v>0</v>
      </c>
      <c r="JW146" s="19">
        <f>IFERROR(HLOOKUP(JW$1,'Nakladova matice_2018'!$A$1:$IW$188,119,FALSE),0)</f>
        <v>0</v>
      </c>
      <c r="JX146" s="19">
        <f>IFERROR(HLOOKUP(JX$1,'Nakladova matice_2018'!$A$1:$IW$188,119,FALSE),0)</f>
        <v>0</v>
      </c>
      <c r="JY146" s="19">
        <f>IFERROR(HLOOKUP(JY$1,'Nakladova matice_2018'!$A$1:$IW$188,119,FALSE),0)</f>
        <v>0</v>
      </c>
      <c r="JZ146" s="19">
        <f>IFERROR(HLOOKUP(JZ$1,'Nakladova matice_2018'!$A$1:$IW$188,119,FALSE),0)</f>
        <v>0</v>
      </c>
      <c r="KA146" s="19">
        <f>IFERROR(HLOOKUP(KA$1,'Nakladova matice_2018'!$A$1:$IW$188,119,FALSE),0)</f>
        <v>0</v>
      </c>
      <c r="KB146" s="19">
        <f>IFERROR(HLOOKUP(KB$1,'Nakladova matice_2018'!$A$1:$IW$188,119,FALSE),0)</f>
        <v>0</v>
      </c>
      <c r="KC146" s="19">
        <f>IFERROR(HLOOKUP(KC$1,'Nakladova matice_2018'!$A$1:$IW$188,119,FALSE),0)</f>
        <v>0</v>
      </c>
      <c r="KD146" s="19">
        <f>IFERROR(HLOOKUP(KD$1,'Nakladova matice_2018'!$A$1:$IW$188,119,FALSE),0)</f>
        <v>3685</v>
      </c>
      <c r="KE146" s="19">
        <f>IFERROR(HLOOKUP(KE$1,'Nakladova matice_2018'!$A$1:$IW$188,119,FALSE),0)</f>
        <v>0</v>
      </c>
      <c r="KF146" s="19">
        <f>IFERROR(HLOOKUP(KF$1,'Nakladova matice_2018'!$A$1:$IW$188,119,FALSE),0)</f>
        <v>0</v>
      </c>
      <c r="KG146" s="19">
        <f>IFERROR(HLOOKUP(KG$1,'Nakladova matice_2018'!$A$1:$IW$188,119,FALSE),0)</f>
        <v>0</v>
      </c>
      <c r="KH146" s="19">
        <f>IFERROR(HLOOKUP(KH$1,'Nakladova matice_2018'!$A$1:$IW$188,119,FALSE),0)</f>
        <v>0</v>
      </c>
      <c r="KI146" s="19">
        <f>IFERROR(HLOOKUP(KI$1,'Nakladova matice_2018'!$A$1:$IW$188,119,FALSE),0)</f>
        <v>0</v>
      </c>
      <c r="KJ146" s="19">
        <f>IFERROR(HLOOKUP(KJ$1,'Nakladova matice_2018'!$A$1:$IW$188,119,FALSE),0)</f>
        <v>0</v>
      </c>
      <c r="KK146" s="19">
        <f>IFERROR(HLOOKUP(KK$1,'Nakladova matice_2018'!$A$1:$IW$188,119,FALSE),0)</f>
        <v>0</v>
      </c>
      <c r="KL146" s="19">
        <f>IFERROR(HLOOKUP(KL$1,'Nakladova matice_2018'!$A$1:$IW$188,119,FALSE),0)</f>
        <v>0</v>
      </c>
      <c r="KM146" s="19">
        <f>IFERROR(HLOOKUP(KM$1,'Nakladova matice_2018'!$A$1:$IW$188,119,FALSE),0)</f>
        <v>0</v>
      </c>
      <c r="KN146" s="19">
        <f>IFERROR(HLOOKUP(KN$1,'Nakladova matice_2018'!$A$1:$IW$188,119,FALSE),0)</f>
        <v>0</v>
      </c>
      <c r="KO146" s="19">
        <f>IFERROR(HLOOKUP(KO$1,'Nakladova matice_2018'!$A$1:$IW$188,119,FALSE),0)</f>
        <v>0</v>
      </c>
      <c r="KP146" s="19">
        <f>IFERROR(HLOOKUP(KP$1,'Nakladova matice_2018'!$A$1:$IW$188,119,FALSE),0)</f>
        <v>0</v>
      </c>
      <c r="KQ146" s="19">
        <f>IFERROR(HLOOKUP(KQ$1,'Nakladova matice_2018'!$A$1:$IW$188,119,FALSE),0)</f>
        <v>0</v>
      </c>
      <c r="KR146" s="19">
        <f>IFERROR(HLOOKUP(KR$1,'Nakladova matice_2018'!$A$1:$IW$188,119,FALSE),0)</f>
        <v>1241</v>
      </c>
      <c r="KS146" s="19">
        <f>IFERROR(HLOOKUP(KS$1,'Nakladova matice_2018'!$A$1:$IW$188,119,FALSE),0)</f>
        <v>0</v>
      </c>
      <c r="KT146" s="19">
        <f>IFERROR(HLOOKUP(KT$1,'Nakladova matice_2018'!$A$1:$IW$188,119,FALSE),0)</f>
        <v>0</v>
      </c>
      <c r="KU146" s="19">
        <f>IFERROR(HLOOKUP(KU$1,'Nakladova matice_2018'!$A$1:$IW$188,119,FALSE),0)</f>
        <v>0</v>
      </c>
      <c r="KV146" s="19">
        <f>IFERROR(HLOOKUP(KV$1,'Nakladova matice_2018'!$A$1:$IW$188,119,FALSE),0)</f>
        <v>0</v>
      </c>
      <c r="KW146" s="19">
        <f>IFERROR(HLOOKUP(KW$1,'Nakladova matice_2018'!$A$1:$IW$188,119,FALSE),0)</f>
        <v>0</v>
      </c>
      <c r="KX146" s="19">
        <f>IFERROR(HLOOKUP(KX$1,'Nakladova matice_2018'!$A$1:$IW$188,119,FALSE),0)</f>
        <v>0</v>
      </c>
      <c r="KY146" s="19">
        <f>IFERROR(HLOOKUP(KY$1,'Nakladova matice_2018'!$A$1:$IW$188,119,FALSE),0)</f>
        <v>0</v>
      </c>
      <c r="KZ146" s="19">
        <f>IFERROR(HLOOKUP(KZ$1,'Nakladova matice_2018'!$A$1:$IW$188,119,FALSE),0)</f>
        <v>0</v>
      </c>
      <c r="LA146" s="19">
        <f>IFERROR(HLOOKUP(LA$1,'Nakladova matice_2018'!$A$1:$IW$188,119,FALSE),0)</f>
        <v>0</v>
      </c>
      <c r="LB146" s="19">
        <f>IFERROR(HLOOKUP(LB$1,'Nakladova matice_2018'!$A$1:$IW$188,119,FALSE),0)</f>
        <v>0</v>
      </c>
      <c r="LC146" s="19">
        <f>IFERROR(HLOOKUP(LC$1,'Nakladova matice_2018'!$A$1:$IW$188,119,FALSE),0)</f>
        <v>0</v>
      </c>
      <c r="LD146" s="19">
        <f>IFERROR(HLOOKUP(LD$1,'Nakladova matice_2018'!$A$1:$IW$188,119,FALSE),0)</f>
        <v>0</v>
      </c>
      <c r="LE146" s="19">
        <f>IFERROR(HLOOKUP(LE$1,'Nakladova matice_2018'!$A$1:$IW$188,119,FALSE),0)</f>
        <v>0</v>
      </c>
      <c r="LF146" s="19">
        <f>IFERROR(HLOOKUP(LF$1,'Nakladova matice_2018'!$A$1:$IW$188,119,FALSE),0)</f>
        <v>0</v>
      </c>
      <c r="LG146" s="19">
        <f>IFERROR(HLOOKUP(LG$1,'Nakladova matice_2018'!$A$1:$IW$188,119,FALSE),0)</f>
        <v>0</v>
      </c>
      <c r="LH146" s="19">
        <f>IFERROR(HLOOKUP(LH$1,'Nakladova matice_2018'!$A$1:$IW$188,119,FALSE),0)</f>
        <v>0</v>
      </c>
      <c r="LI146" s="19">
        <f>IFERROR(HLOOKUP(LI$1,'Nakladova matice_2018'!$A$1:$IW$188,119,FALSE),0)</f>
        <v>0</v>
      </c>
      <c r="LJ146" s="19">
        <f>IFERROR(HLOOKUP(LJ$1,'Nakladova matice_2018'!$A$1:$IW$188,119,FALSE),0)</f>
        <v>0</v>
      </c>
      <c r="LK146" s="19">
        <f>IFERROR(HLOOKUP(LK$1,'Nakladova matice_2018'!$A$1:$IW$188,119,FALSE),0)</f>
        <v>0</v>
      </c>
      <c r="LL146" s="19">
        <f>IFERROR(HLOOKUP(LL$1,'Nakladova matice_2018'!$A$1:$IW$188,119,FALSE),0)</f>
        <v>0</v>
      </c>
      <c r="LM146" s="19">
        <f>IFERROR(HLOOKUP(LM$1,'Nakladova matice_2018'!$A$1:$IW$188,119,FALSE),0)</f>
        <v>0</v>
      </c>
      <c r="LN146" s="19">
        <f>IFERROR(HLOOKUP(LN$1,'Nakladova matice_2018'!$A$1:$IW$188,119,FALSE),0)</f>
        <v>0</v>
      </c>
      <c r="LO146" s="19">
        <f>IFERROR(HLOOKUP(LO$1,'Nakladova matice_2018'!$A$1:$IW$188,119,FALSE),0)</f>
        <v>0</v>
      </c>
      <c r="LP146" s="19">
        <f>IFERROR(HLOOKUP(LP$1,'Nakladova matice_2018'!$A$1:$IW$188,119,FALSE),0)</f>
        <v>0</v>
      </c>
      <c r="LQ146" s="19">
        <f>IFERROR(HLOOKUP(LQ$1,'Nakladova matice_2018'!$A$1:$IW$188,119,FALSE),0)</f>
        <v>0</v>
      </c>
      <c r="LR146" s="19">
        <f>IFERROR(HLOOKUP(LR$1,'Nakladova matice_2018'!$A$1:$IW$188,119,FALSE),0)</f>
        <v>0</v>
      </c>
      <c r="LS146" s="19">
        <f>IFERROR(HLOOKUP(LS$1,'Nakladova matice_2018'!$A$1:$IW$188,119,FALSE),0)</f>
        <v>0</v>
      </c>
      <c r="LT146" s="19">
        <f>IFERROR(HLOOKUP(LT$1,'Nakladova matice_2018'!$A$1:$IW$188,119,FALSE),0)</f>
        <v>0</v>
      </c>
      <c r="LU146" s="19">
        <f>IFERROR(HLOOKUP(LU$1,'Nakladova matice_2018'!$A$1:$IW$188,119,FALSE),0)</f>
        <v>0</v>
      </c>
      <c r="LV146" s="19">
        <f>IFERROR(HLOOKUP(LV$1,'Nakladova matice_2018'!$A$1:$IW$188,119,FALSE),0)</f>
        <v>0</v>
      </c>
      <c r="LW146" s="19">
        <f>IFERROR(HLOOKUP(LW$1,'Nakladova matice_2018'!$A$1:$IW$188,119,FALSE),0)</f>
        <v>0</v>
      </c>
      <c r="LX146" s="19">
        <f>IFERROR(HLOOKUP(LX$1,'Nakladova matice_2018'!$A$1:$IW$188,119,FALSE),0)</f>
        <v>0</v>
      </c>
      <c r="LY146" s="19">
        <f>IFERROR(HLOOKUP(LY$1,'Nakladova matice_2018'!$A$1:$IW$188,119,FALSE),0)</f>
        <v>0</v>
      </c>
      <c r="LZ146" s="19">
        <f>IFERROR(HLOOKUP(LZ$1,'Nakladova matice_2018'!$A$1:$IW$188,119,FALSE),0)</f>
        <v>0</v>
      </c>
      <c r="MA146" s="19">
        <f>IFERROR(HLOOKUP(MA$1,'Nakladova matice_2018'!$A$1:$IW$188,119,FALSE),0)</f>
        <v>0</v>
      </c>
      <c r="MB146" s="19">
        <f>IFERROR(HLOOKUP(MB$1,'Nakladova matice_2018'!$A$1:$IW$188,119,FALSE),0)</f>
        <v>0</v>
      </c>
      <c r="MC146" s="19">
        <f>IFERROR(HLOOKUP(MC$1,'Nakladova matice_2018'!$A$1:$IW$188,119,FALSE),0)</f>
        <v>0</v>
      </c>
      <c r="MD146" s="19">
        <f>IFERROR(HLOOKUP(MD$1,'Nakladova matice_2018'!$A$1:$IW$188,119,FALSE),0)</f>
        <v>0</v>
      </c>
      <c r="ME146" s="19">
        <f>IFERROR(HLOOKUP(ME$1,'Nakladova matice_2018'!$A$1:$IW$188,119,FALSE),0)</f>
        <v>0</v>
      </c>
      <c r="MF146" s="19">
        <f>IFERROR(HLOOKUP(MF$1,'Nakladova matice_2018'!$A$1:$IW$188,119,FALSE),0)</f>
        <v>0</v>
      </c>
      <c r="MG146" s="19">
        <f>IFERROR(HLOOKUP(MG$1,'Nakladova matice_2018'!$A$1:$IW$188,119,FALSE),0)</f>
        <v>0</v>
      </c>
      <c r="MH146" s="19">
        <f>IFERROR(HLOOKUP(MH$1,'Nakladova matice_2018'!$A$1:$IW$188,119,FALSE),0)</f>
        <v>0</v>
      </c>
      <c r="MI146" s="19">
        <f>IFERROR(HLOOKUP(MI$1,'Nakladova matice_2018'!$A$1:$IW$188,119,FALSE),0)</f>
        <v>0</v>
      </c>
      <c r="MJ146" s="19">
        <f>IFERROR(HLOOKUP(MJ$1,'Nakladova matice_2018'!$A$1:$IW$188,119,FALSE),0)</f>
        <v>0</v>
      </c>
      <c r="MK146" s="19">
        <f>IFERROR(HLOOKUP(MK$1,'Nakladova matice_2018'!$A$1:$IW$188,119,FALSE),0)</f>
        <v>1358</v>
      </c>
      <c r="ML146" s="19">
        <f>IFERROR(HLOOKUP(ML$1,'Nakladova matice_2018'!$A$1:$IW$188,119,FALSE),0)</f>
        <v>0</v>
      </c>
      <c r="MM146" s="19">
        <f>IFERROR(HLOOKUP(MM$1,'Nakladova matice_2018'!$A$1:$IW$188,119,FALSE),0)</f>
        <v>0</v>
      </c>
      <c r="MN146" s="19">
        <f>IFERROR(HLOOKUP(MN$1,'Nakladova matice_2018'!$A$1:$IW$188,119,FALSE),0)</f>
        <v>0</v>
      </c>
      <c r="MO146" s="20">
        <f t="shared" si="86"/>
        <v>4250962</v>
      </c>
      <c r="MP146" s="20">
        <f>MO146-'Nakladova matice_2018'!IX119</f>
        <v>0</v>
      </c>
    </row>
    <row r="147" spans="1:354" x14ac:dyDescent="0.2">
      <c r="A147" s="27">
        <v>545001</v>
      </c>
      <c r="B147" s="21" t="s">
        <v>273</v>
      </c>
      <c r="C147" s="53">
        <v>0</v>
      </c>
      <c r="D147" s="19">
        <f>IFERROR(HLOOKUP(D$1,'Nakladova matice_2018'!$A$1:$IW$188,120,FALSE),0)</f>
        <v>0</v>
      </c>
      <c r="E147" s="19">
        <f>IFERROR(HLOOKUP(E$1,'Nakladova matice_2018'!$A$1:$IW$188,120,FALSE),0)</f>
        <v>0</v>
      </c>
      <c r="F147" s="19">
        <f>IFERROR(HLOOKUP(F$1,'Nakladova matice_2018'!$A$1:$IW$188,120,FALSE),0)</f>
        <v>655.04999999999995</v>
      </c>
      <c r="G147" s="19">
        <f>IFERROR(HLOOKUP(G$1,'Nakladova matice_2018'!$A$1:$IW$188,120,FALSE),0)</f>
        <v>0</v>
      </c>
      <c r="H147" s="19">
        <f>IFERROR(HLOOKUP(H$1,'Nakladova matice_2018'!$A$1:$IW$188,120,FALSE),0)</f>
        <v>0</v>
      </c>
      <c r="I147" s="19">
        <f>IFERROR(HLOOKUP(I$1,'Nakladova matice_2018'!$A$1:$IW$188,120,FALSE),0)</f>
        <v>0</v>
      </c>
      <c r="J147" s="19">
        <f>IFERROR(HLOOKUP(J$1,'Nakladova matice_2018'!$A$1:$IW$188,120,FALSE),0)</f>
        <v>9496.58</v>
      </c>
      <c r="K147" s="19">
        <f>IFERROR(HLOOKUP(K$1,'Nakladova matice_2018'!$A$1:$IW$188,120,FALSE),0)</f>
        <v>0</v>
      </c>
      <c r="L147" s="19">
        <f>IFERROR(HLOOKUP(L$1,'Nakladova matice_2018'!$A$1:$IW$188,120,FALSE),0)</f>
        <v>0</v>
      </c>
      <c r="M147" s="19">
        <f>IFERROR(HLOOKUP(M$1,'Nakladova matice_2018'!$A$1:$IW$188,120,FALSE),0)</f>
        <v>0</v>
      </c>
      <c r="N147" s="19">
        <f>IFERROR(HLOOKUP(N$1,'Nakladova matice_2018'!$A$1:$IW$188,120,FALSE),0)</f>
        <v>0</v>
      </c>
      <c r="O147" s="19">
        <f>IFERROR(HLOOKUP(O$1,'Nakladova matice_2018'!$A$1:$IW$188,120,FALSE),0)</f>
        <v>1344.35</v>
      </c>
      <c r="P147" s="19">
        <f>IFERROR(HLOOKUP(P$1,'Nakladova matice_2018'!$A$1:$IW$188,120,FALSE),0)</f>
        <v>0</v>
      </c>
      <c r="Q147" s="19">
        <f>IFERROR(HLOOKUP(Q$1,'Nakladova matice_2018'!$A$1:$IW$188,120,FALSE),0)</f>
        <v>0</v>
      </c>
      <c r="R147" s="19">
        <f>IFERROR(HLOOKUP(R$1,'Nakladova matice_2018'!$A$1:$IW$188,120,FALSE),0)</f>
        <v>12.9</v>
      </c>
      <c r="S147" s="19">
        <f>IFERROR(HLOOKUP(S$1,'Nakladova matice_2018'!$A$1:$IW$188,120,FALSE),0)</f>
        <v>3108.02</v>
      </c>
      <c r="T147" s="19">
        <f>IFERROR(HLOOKUP(T$1,'Nakladova matice_2018'!$A$1:$IW$188,120,FALSE),0)</f>
        <v>0</v>
      </c>
      <c r="U147" s="19">
        <f>IFERROR(HLOOKUP(U$1,'Nakladova matice_2018'!$A$1:$IW$188,120,FALSE),0)</f>
        <v>0</v>
      </c>
      <c r="V147" s="19">
        <f>IFERROR(HLOOKUP(V$1,'Nakladova matice_2018'!$A$1:$IW$188,120,FALSE),0)</f>
        <v>0</v>
      </c>
      <c r="W147" s="19">
        <f>IFERROR(HLOOKUP(W$1,'Nakladova matice_2018'!$A$1:$IW$188,120,FALSE),0)</f>
        <v>550.92999999999995</v>
      </c>
      <c r="X147" s="19">
        <f>IFERROR(HLOOKUP(X$1,'Nakladova matice_2018'!$A$1:$IW$188,120,FALSE),0)</f>
        <v>0</v>
      </c>
      <c r="Y147" s="19">
        <f>IFERROR(HLOOKUP(Y$1,'Nakladova matice_2018'!$A$1:$IW$188,120,FALSE),0)</f>
        <v>0</v>
      </c>
      <c r="Z147" s="19">
        <f>IFERROR(HLOOKUP(Z$1,'Nakladova matice_2018'!$A$1:$IW$188,120,FALSE),0)</f>
        <v>5550.1</v>
      </c>
      <c r="AA147" s="19">
        <f>IFERROR(HLOOKUP(AA$1,'Nakladova matice_2018'!$A$1:$IW$188,120,FALSE),0)</f>
        <v>389.53</v>
      </c>
      <c r="AB147" s="19">
        <f>IFERROR(HLOOKUP(AB$1,'Nakladova matice_2018'!$A$1:$IW$188,120,FALSE),0)</f>
        <v>0</v>
      </c>
      <c r="AC147" s="19">
        <f>IFERROR(HLOOKUP(AC$1,'Nakladova matice_2018'!$A$1:$IW$188,120,FALSE),0)</f>
        <v>1076.04</v>
      </c>
      <c r="AD147" s="19">
        <f>IFERROR(HLOOKUP(AD$1,'Nakladova matice_2018'!$A$1:$IW$188,120,FALSE),0)</f>
        <v>5163.7299999999996</v>
      </c>
      <c r="AE147" s="19">
        <f>IFERROR(HLOOKUP(AE$1,'Nakladova matice_2018'!$A$1:$IW$188,120,FALSE),0)</f>
        <v>0</v>
      </c>
      <c r="AF147" s="19">
        <f>IFERROR(HLOOKUP(AF$1,'Nakladova matice_2018'!$A$1:$IW$188,120,FALSE),0)</f>
        <v>0</v>
      </c>
      <c r="AG147" s="19">
        <f>IFERROR(HLOOKUP(AG$1,'Nakladova matice_2018'!$A$1:$IW$188,120,FALSE),0)</f>
        <v>0</v>
      </c>
      <c r="AH147" s="19">
        <f>IFERROR(HLOOKUP(AH$1,'Nakladova matice_2018'!$A$1:$IW$188,120,FALSE),0)</f>
        <v>0</v>
      </c>
      <c r="AI147" s="19">
        <f>IFERROR(HLOOKUP(AI$1,'Nakladova matice_2018'!$A$1:$IW$188,120,FALSE),0)</f>
        <v>0</v>
      </c>
      <c r="AJ147" s="19">
        <f>IFERROR(HLOOKUP(AJ$1,'Nakladova matice_2018'!$A$1:$IW$188,120,FALSE),0)</f>
        <v>0</v>
      </c>
      <c r="AK147" s="19">
        <f>IFERROR(HLOOKUP(AK$1,'Nakladova matice_2018'!$A$1:$IW$188,120,FALSE),0)</f>
        <v>0</v>
      </c>
      <c r="AL147" s="19">
        <f>IFERROR(HLOOKUP(AL$1,'Nakladova matice_2018'!$A$1:$IW$188,120,FALSE),0)</f>
        <v>0</v>
      </c>
      <c r="AM147" s="19">
        <f>IFERROR(HLOOKUP(AM$1,'Nakladova matice_2018'!$A$1:$IW$188,120,FALSE),0)</f>
        <v>0</v>
      </c>
      <c r="AN147" s="19">
        <f>IFERROR(HLOOKUP(AN$1,'Nakladova matice_2018'!$A$1:$IW$188,120,FALSE),0)</f>
        <v>0</v>
      </c>
      <c r="AO147" s="19">
        <f>IFERROR(HLOOKUP(AO$1,'Nakladova matice_2018'!$A$1:$IW$188,120,FALSE),0)</f>
        <v>0</v>
      </c>
      <c r="AP147" s="19">
        <f>IFERROR(HLOOKUP(AP$1,'Nakladova matice_2018'!$A$1:$IW$188,120,FALSE),0)</f>
        <v>266.98</v>
      </c>
      <c r="AQ147" s="19">
        <f>IFERROR(HLOOKUP(AQ$1,'Nakladova matice_2018'!$A$1:$IW$188,120,FALSE),0)</f>
        <v>0</v>
      </c>
      <c r="AR147" s="19">
        <f>IFERROR(HLOOKUP(AR$1,'Nakladova matice_2018'!$A$1:$IW$188,120,FALSE),0)</f>
        <v>0</v>
      </c>
      <c r="AS147" s="19">
        <f>IFERROR(HLOOKUP(AS$1,'Nakladova matice_2018'!$A$1:$IW$188,120,FALSE),0)</f>
        <v>0</v>
      </c>
      <c r="AT147" s="19">
        <f>IFERROR(HLOOKUP(AT$1,'Nakladova matice_2018'!$A$1:$IW$188,120,FALSE),0)</f>
        <v>0.05</v>
      </c>
      <c r="AU147" s="19">
        <f>IFERROR(HLOOKUP(AU$1,'Nakladova matice_2018'!$A$1:$IW$188,120,FALSE),0)</f>
        <v>0</v>
      </c>
      <c r="AV147" s="19">
        <f>IFERROR(HLOOKUP(AV$1,'Nakladova matice_2018'!$A$1:$IW$188,120,FALSE),0)</f>
        <v>0</v>
      </c>
      <c r="AW147" s="19">
        <f>IFERROR(HLOOKUP(AW$1,'Nakladova matice_2018'!$A$1:$IW$188,120,FALSE),0)</f>
        <v>0</v>
      </c>
      <c r="AX147" s="19">
        <f>IFERROR(HLOOKUP(AX$1,'Nakladova matice_2018'!$A$1:$IW$188,120,FALSE),0)</f>
        <v>0</v>
      </c>
      <c r="AY147" s="19">
        <f>IFERROR(HLOOKUP(AY$1,'Nakladova matice_2018'!$A$1:$IW$188,120,FALSE),0)</f>
        <v>0</v>
      </c>
      <c r="AZ147" s="19">
        <f>IFERROR(HLOOKUP(AZ$1,'Nakladova matice_2018'!$A$1:$IW$188,120,FALSE),0)</f>
        <v>0</v>
      </c>
      <c r="BA147" s="19">
        <f>IFERROR(HLOOKUP(BA$1,'Nakladova matice_2018'!$A$1:$IW$188,120,FALSE),0)</f>
        <v>4645.1400000000003</v>
      </c>
      <c r="BB147" s="19">
        <f>IFERROR(HLOOKUP(BB$1,'Nakladova matice_2018'!$A$1:$IW$188,120,FALSE),0)</f>
        <v>0</v>
      </c>
      <c r="BC147" s="19">
        <f>IFERROR(HLOOKUP(BC$1,'Nakladova matice_2018'!$A$1:$IW$188,120,FALSE),0)</f>
        <v>0</v>
      </c>
      <c r="BD147" s="19">
        <f>IFERROR(HLOOKUP(BD$1,'Nakladova matice_2018'!$A$1:$IW$188,120,FALSE),0)</f>
        <v>5098.55</v>
      </c>
      <c r="BE147" s="19">
        <f>IFERROR(HLOOKUP(BE$1,'Nakladova matice_2018'!$A$1:$IW$188,120,FALSE),0)</f>
        <v>0</v>
      </c>
      <c r="BF147" s="19">
        <f>IFERROR(HLOOKUP(BF$1,'Nakladova matice_2018'!$A$1:$IW$188,120,FALSE),0)</f>
        <v>0</v>
      </c>
      <c r="BG147" s="19">
        <f>IFERROR(HLOOKUP(BG$1,'Nakladova matice_2018'!$A$1:$IW$188,120,FALSE),0)</f>
        <v>0</v>
      </c>
      <c r="BH147" s="19">
        <f>IFERROR(HLOOKUP(BH$1,'Nakladova matice_2018'!$A$1:$IW$188,120,FALSE),0)</f>
        <v>0</v>
      </c>
      <c r="BI147" s="19">
        <f>IFERROR(HLOOKUP(BI$1,'Nakladova matice_2018'!$A$1:$IW$188,120,FALSE),0)</f>
        <v>0</v>
      </c>
      <c r="BJ147" s="19">
        <f>IFERROR(HLOOKUP(BJ$1,'Nakladova matice_2018'!$A$1:$IW$188,120,FALSE),0)</f>
        <v>0</v>
      </c>
      <c r="BK147" s="19">
        <f>IFERROR(HLOOKUP(BK$1,'Nakladova matice_2018'!$A$1:$IW$188,120,FALSE),0)</f>
        <v>0</v>
      </c>
      <c r="BL147" s="19">
        <f>IFERROR(HLOOKUP(BL$1,'Nakladova matice_2018'!$A$1:$IW$188,120,FALSE),0)</f>
        <v>0</v>
      </c>
      <c r="BM147" s="19">
        <f>IFERROR(HLOOKUP(BM$1,'Nakladova matice_2018'!$A$1:$IW$188,120,FALSE),0)</f>
        <v>3294.84</v>
      </c>
      <c r="BN147" s="19">
        <f>IFERROR(HLOOKUP(BN$1,'Nakladova matice_2018'!$A$1:$IW$188,120,FALSE),0)</f>
        <v>0</v>
      </c>
      <c r="BO147" s="19">
        <f>IFERROR(HLOOKUP(BO$1,'Nakladova matice_2018'!$A$1:$IW$188,120,FALSE),0)</f>
        <v>0</v>
      </c>
      <c r="BP147" s="19">
        <f>IFERROR(HLOOKUP(BP$1,'Nakladova matice_2018'!$A$1:$IW$188,120,FALSE),0)</f>
        <v>0</v>
      </c>
      <c r="BQ147" s="19">
        <f>IFERROR(HLOOKUP(BQ$1,'Nakladova matice_2018'!$A$1:$IW$188,120,FALSE),0)</f>
        <v>3660.79</v>
      </c>
      <c r="BR147" s="19">
        <f>IFERROR(HLOOKUP(BR$1,'Nakladova matice_2018'!$A$1:$IW$188,120,FALSE),0)</f>
        <v>0</v>
      </c>
      <c r="BS147" s="19">
        <f>IFERROR(HLOOKUP(BS$1,'Nakladova matice_2018'!$A$1:$IW$188,120,FALSE),0)</f>
        <v>0</v>
      </c>
      <c r="BT147" s="19">
        <f>IFERROR(HLOOKUP(BT$1,'Nakladova matice_2018'!$A$1:$IW$188,120,FALSE),0)</f>
        <v>44003.99</v>
      </c>
      <c r="BU147" s="19">
        <f>IFERROR(HLOOKUP(BU$1,'Nakladova matice_2018'!$A$1:$IW$188,120,FALSE),0)</f>
        <v>0</v>
      </c>
      <c r="BV147" s="19">
        <f>IFERROR(HLOOKUP(BV$1,'Nakladova matice_2018'!$A$1:$IW$188,120,FALSE),0)</f>
        <v>0</v>
      </c>
      <c r="BW147" s="19">
        <f>IFERROR(HLOOKUP(BW$1,'Nakladova matice_2018'!$A$1:$IW$188,120,FALSE),0)</f>
        <v>0</v>
      </c>
      <c r="BX147" s="19">
        <f>IFERROR(HLOOKUP(BX$1,'Nakladova matice_2018'!$A$1:$IW$188,120,FALSE),0)</f>
        <v>29562.42</v>
      </c>
      <c r="BY147" s="19">
        <f>IFERROR(HLOOKUP(BY$1,'Nakladova matice_2018'!$A$1:$IW$188,120,FALSE),0)</f>
        <v>0</v>
      </c>
      <c r="BZ147" s="19">
        <f>IFERROR(HLOOKUP(BZ$1,'Nakladova matice_2018'!$A$1:$IW$188,120,FALSE),0)</f>
        <v>0</v>
      </c>
      <c r="CA147" s="19">
        <f>IFERROR(HLOOKUP(CA$1,'Nakladova matice_2018'!$A$1:$IW$188,120,FALSE),0)</f>
        <v>0</v>
      </c>
      <c r="CB147" s="19">
        <f>IFERROR(HLOOKUP(CB$1,'Nakladova matice_2018'!$A$1:$IW$188,120,FALSE),0)</f>
        <v>0</v>
      </c>
      <c r="CC147" s="19">
        <f>IFERROR(HLOOKUP(CC$1,'Nakladova matice_2018'!$A$1:$IW$188,120,FALSE),0)</f>
        <v>0</v>
      </c>
      <c r="CD147" s="19">
        <f>IFERROR(HLOOKUP(CD$1,'Nakladova matice_2018'!$A$1:$IW$188,120,FALSE),0)</f>
        <v>0</v>
      </c>
      <c r="CE147" s="19">
        <f>IFERROR(HLOOKUP(CE$1,'Nakladova matice_2018'!$A$1:$IW$188,120,FALSE),0)</f>
        <v>0</v>
      </c>
      <c r="CF147" s="19">
        <f>IFERROR(HLOOKUP(CF$1,'Nakladova matice_2018'!$A$1:$IW$188,120,FALSE),0)</f>
        <v>0</v>
      </c>
      <c r="CG147" s="19">
        <f>IFERROR(HLOOKUP(CG$1,'Nakladova matice_2018'!$A$1:$IW$188,120,FALSE),0)</f>
        <v>0.13</v>
      </c>
      <c r="CH147" s="19">
        <f>IFERROR(HLOOKUP(CH$1,'Nakladova matice_2018'!$A$1:$IW$188,120,FALSE),0)</f>
        <v>0</v>
      </c>
      <c r="CI147" s="19">
        <f>IFERROR(HLOOKUP(CI$1,'Nakladova matice_2018'!$A$1:$IW$188,120,FALSE),0)</f>
        <v>0</v>
      </c>
      <c r="CJ147" s="19">
        <f>IFERROR(HLOOKUP(CJ$1,'Nakladova matice_2018'!$A$1:$IW$188,120,FALSE),0)</f>
        <v>0</v>
      </c>
      <c r="CK147" s="19">
        <f>IFERROR(HLOOKUP(CK$1,'Nakladova matice_2018'!$A$1:$IW$188,120,FALSE),0)</f>
        <v>0</v>
      </c>
      <c r="CL147" s="19">
        <f>IFERROR(HLOOKUP(CL$1,'Nakladova matice_2018'!$A$1:$IW$188,120,FALSE),0)</f>
        <v>0</v>
      </c>
      <c r="CM147" s="19">
        <f>IFERROR(HLOOKUP(CM$1,'Nakladova matice_2018'!$A$1:$IW$188,120,FALSE),0)</f>
        <v>0</v>
      </c>
      <c r="CN147" s="19">
        <f>IFERROR(HLOOKUP(CN$1,'Nakladova matice_2018'!$A$1:$IW$188,120,FALSE),0)</f>
        <v>15.28</v>
      </c>
      <c r="CO147" s="19">
        <f>IFERROR(HLOOKUP(CO$1,'Nakladova matice_2018'!$A$1:$IW$188,120,FALSE),0)</f>
        <v>0</v>
      </c>
      <c r="CP147" s="19">
        <f>IFERROR(HLOOKUP(CP$1,'Nakladova matice_2018'!$A$1:$IW$188,120,FALSE),0)</f>
        <v>0</v>
      </c>
      <c r="CQ147" s="19">
        <f>IFERROR(HLOOKUP(CQ$1,'Nakladova matice_2018'!$A$1:$IW$188,120,FALSE),0)</f>
        <v>0</v>
      </c>
      <c r="CR147" s="19">
        <f>IFERROR(HLOOKUP(CR$1,'Nakladova matice_2018'!$A$1:$IW$188,120,FALSE),0)</f>
        <v>0</v>
      </c>
      <c r="CS147" s="19">
        <f>IFERROR(HLOOKUP(CS$1,'Nakladova matice_2018'!$A$1:$IW$188,120,FALSE),0)</f>
        <v>0</v>
      </c>
      <c r="CT147" s="19">
        <f>IFERROR(HLOOKUP(CT$1,'Nakladova matice_2018'!$A$1:$IW$188,120,FALSE),0)</f>
        <v>1141.97</v>
      </c>
      <c r="CU147" s="19">
        <f>IFERROR(HLOOKUP(CU$1,'Nakladova matice_2018'!$A$1:$IW$188,120,FALSE),0)</f>
        <v>0</v>
      </c>
      <c r="CV147" s="19">
        <f>IFERROR(HLOOKUP(CV$1,'Nakladova matice_2018'!$A$1:$IW$188,120,FALSE),0)</f>
        <v>3886.8</v>
      </c>
      <c r="CW147" s="19">
        <f>IFERROR(HLOOKUP(CW$1,'Nakladova matice_2018'!$A$1:$IW$188,120,FALSE),0)</f>
        <v>0</v>
      </c>
      <c r="CX147" s="19">
        <f>IFERROR(HLOOKUP(CX$1,'Nakladova matice_2018'!$A$1:$IW$188,120,FALSE),0)</f>
        <v>0</v>
      </c>
      <c r="CY147" s="19">
        <f>IFERROR(HLOOKUP(CY$1,'Nakladova matice_2018'!$A$1:$IW$188,120,FALSE),0)</f>
        <v>0</v>
      </c>
      <c r="CZ147" s="19">
        <f>IFERROR(HLOOKUP(CZ$1,'Nakladova matice_2018'!$A$1:$IW$188,120,FALSE),0)</f>
        <v>0</v>
      </c>
      <c r="DA147" s="19">
        <f>IFERROR(HLOOKUP(DA$1,'Nakladova matice_2018'!$A$1:$IW$188,120,FALSE),0)</f>
        <v>0</v>
      </c>
      <c r="DB147" s="19">
        <f>IFERROR(HLOOKUP(DB$1,'Nakladova matice_2018'!$A$1:$IW$188,120,FALSE),0)</f>
        <v>581.85</v>
      </c>
      <c r="DC147" s="19">
        <f>IFERROR(HLOOKUP(DC$1,'Nakladova matice_2018'!$A$1:$IW$188,120,FALSE),0)</f>
        <v>0</v>
      </c>
      <c r="DD147" s="19">
        <f>IFERROR(HLOOKUP(DD$1,'Nakladova matice_2018'!$A$1:$IW$188,120,FALSE),0)</f>
        <v>0</v>
      </c>
      <c r="DE147" s="19">
        <f>IFERROR(HLOOKUP(DE$1,'Nakladova matice_2018'!$A$1:$IW$188,120,FALSE),0)</f>
        <v>0</v>
      </c>
      <c r="DF147" s="19">
        <f>IFERROR(HLOOKUP(DF$1,'Nakladova matice_2018'!$A$1:$IW$188,120,FALSE),0)</f>
        <v>0</v>
      </c>
      <c r="DG147" s="19">
        <f>IFERROR(HLOOKUP(DG$1,'Nakladova matice_2018'!$A$1:$IW$188,120,FALSE),0)</f>
        <v>1642.34</v>
      </c>
      <c r="DH147" s="19">
        <f>IFERROR(HLOOKUP(DH$1,'Nakladova matice_2018'!$A$1:$IW$188,120,FALSE),0)</f>
        <v>0</v>
      </c>
      <c r="DI147" s="19">
        <f>IFERROR(HLOOKUP(DI$1,'Nakladova matice_2018'!$A$1:$IW$188,120,FALSE),0)</f>
        <v>0</v>
      </c>
      <c r="DJ147" s="19">
        <f>IFERROR(HLOOKUP(DJ$1,'Nakladova matice_2018'!$A$1:$IW$188,120,FALSE),0)</f>
        <v>0</v>
      </c>
      <c r="DK147" s="19">
        <f>IFERROR(HLOOKUP(DK$1,'Nakladova matice_2018'!$A$1:$IW$188,120,FALSE),0)</f>
        <v>0</v>
      </c>
      <c r="DL147" s="19">
        <f>IFERROR(HLOOKUP(DL$1,'Nakladova matice_2018'!$A$1:$IW$188,120,FALSE),0)</f>
        <v>1130.25</v>
      </c>
      <c r="DM147" s="19">
        <f>IFERROR(HLOOKUP(DM$1,'Nakladova matice_2018'!$A$1:$IW$188,120,FALSE),0)</f>
        <v>5.61</v>
      </c>
      <c r="DN147" s="19">
        <f>IFERROR(HLOOKUP(DN$1,'Nakladova matice_2018'!$A$1:$IW$188,120,FALSE),0)</f>
        <v>18.66</v>
      </c>
      <c r="DO147" s="19">
        <f>IFERROR(HLOOKUP(DO$1,'Nakladova matice_2018'!$A$1:$IW$188,120,FALSE),0)</f>
        <v>0</v>
      </c>
      <c r="DP147" s="19">
        <f>IFERROR(HLOOKUP(DP$1,'Nakladova matice_2018'!$A$1:$IW$188,120,FALSE),0)</f>
        <v>0</v>
      </c>
      <c r="DQ147" s="19">
        <f>IFERROR(HLOOKUP(DQ$1,'Nakladova matice_2018'!$A$1:$IW$188,120,FALSE),0)</f>
        <v>0</v>
      </c>
      <c r="DR147" s="19">
        <f>IFERROR(HLOOKUP(DR$1,'Nakladova matice_2018'!$A$1:$IW$188,120,FALSE),0)</f>
        <v>1238.94</v>
      </c>
      <c r="DS147" s="19">
        <f>IFERROR(HLOOKUP(DS$1,'Nakladova matice_2018'!$A$1:$IW$188,120,FALSE),0)</f>
        <v>177.09</v>
      </c>
      <c r="DT147" s="19">
        <f>IFERROR(HLOOKUP(DT$1,'Nakladova matice_2018'!$A$1:$IW$188,120,FALSE),0)</f>
        <v>0</v>
      </c>
      <c r="DU147" s="19">
        <f>IFERROR(HLOOKUP(DU$1,'Nakladova matice_2018'!$A$1:$IW$188,120,FALSE),0)</f>
        <v>0</v>
      </c>
      <c r="DV147" s="19">
        <f>IFERROR(HLOOKUP(DV$1,'Nakladova matice_2018'!$A$1:$IW$188,120,FALSE),0)</f>
        <v>0</v>
      </c>
      <c r="DW147" s="19">
        <f>IFERROR(HLOOKUP(DW$1,'Nakladova matice_2018'!$A$1:$IW$188,120,FALSE),0)</f>
        <v>2.2000000000000002</v>
      </c>
      <c r="DX147" s="19">
        <f>IFERROR(HLOOKUP(DX$1,'Nakladova matice_2018'!$A$1:$IW$188,120,FALSE),0)</f>
        <v>0</v>
      </c>
      <c r="DY147" s="19">
        <f>IFERROR(HLOOKUP(DY$1,'Nakladova matice_2018'!$A$1:$IW$188,120,FALSE),0)</f>
        <v>1642.87</v>
      </c>
      <c r="DZ147" s="19">
        <f>IFERROR(HLOOKUP(DZ$1,'Nakladova matice_2018'!$A$1:$IW$188,120,FALSE),0)</f>
        <v>7.0000000000000007E-2</v>
      </c>
      <c r="EA147" s="19">
        <f>IFERROR(HLOOKUP(EA$1,'Nakladova matice_2018'!$A$1:$IW$188,120,FALSE),0)</f>
        <v>0</v>
      </c>
      <c r="EB147" s="19">
        <f>IFERROR(HLOOKUP(EB$1,'Nakladova matice_2018'!$A$1:$IW$188,120,FALSE),0)</f>
        <v>0</v>
      </c>
      <c r="EC147" s="19">
        <f>IFERROR(HLOOKUP(EC$1,'Nakladova matice_2018'!$A$1:$IW$188,120,FALSE),0)</f>
        <v>0</v>
      </c>
      <c r="ED147" s="19">
        <f>IFERROR(HLOOKUP(ED$1,'Nakladova matice_2018'!$A$1:$IW$188,120,FALSE),0)</f>
        <v>0</v>
      </c>
      <c r="EE147" s="19">
        <f>IFERROR(HLOOKUP(EE$1,'Nakladova matice_2018'!$A$1:$IW$188,120,FALSE),0)</f>
        <v>0</v>
      </c>
      <c r="EF147" s="19">
        <f>IFERROR(HLOOKUP(EF$1,'Nakladova matice_2018'!$A$1:$IW$188,120,FALSE),0)</f>
        <v>0</v>
      </c>
      <c r="EG147" s="19">
        <f>IFERROR(HLOOKUP(EG$1,'Nakladova matice_2018'!$A$1:$IW$188,120,FALSE),0)</f>
        <v>182</v>
      </c>
      <c r="EH147" s="19">
        <f>IFERROR(HLOOKUP(EH$1,'Nakladova matice_2018'!$A$1:$IW$188,120,FALSE),0)</f>
        <v>0.08</v>
      </c>
      <c r="EI147" s="19">
        <f>IFERROR(HLOOKUP(EI$1,'Nakladova matice_2018'!$A$1:$IW$188,120,FALSE),0)</f>
        <v>0</v>
      </c>
      <c r="EJ147" s="19">
        <f>IFERROR(HLOOKUP(EJ$1,'Nakladova matice_2018'!$A$1:$IW$188,120,FALSE),0)</f>
        <v>0</v>
      </c>
      <c r="EK147" s="19">
        <f>IFERROR(HLOOKUP(EK$1,'Nakladova matice_2018'!$A$1:$IW$188,120,FALSE),0)</f>
        <v>73.11</v>
      </c>
      <c r="EL147" s="19">
        <f>IFERROR(HLOOKUP(EL$1,'Nakladova matice_2018'!$A$1:$IW$188,120,FALSE),0)</f>
        <v>0</v>
      </c>
      <c r="EM147" s="19">
        <f>IFERROR(HLOOKUP(EM$1,'Nakladova matice_2018'!$A$1:$IW$188,120,FALSE),0)</f>
        <v>0</v>
      </c>
      <c r="EN147" s="19">
        <f>IFERROR(HLOOKUP(EN$1,'Nakladova matice_2018'!$A$1:$IW$188,120,FALSE),0)</f>
        <v>0</v>
      </c>
      <c r="EO147" s="19">
        <f>IFERROR(HLOOKUP(EO$1,'Nakladova matice_2018'!$A$1:$IW$188,120,FALSE),0)</f>
        <v>1009.93</v>
      </c>
      <c r="EP147" s="19">
        <f>IFERROR(HLOOKUP(EP$1,'Nakladova matice_2018'!$A$1:$IW$188,120,FALSE),0)</f>
        <v>0</v>
      </c>
      <c r="EQ147" s="19">
        <f>IFERROR(HLOOKUP(EQ$1,'Nakladova matice_2018'!$A$1:$IW$188,120,FALSE),0)</f>
        <v>0</v>
      </c>
      <c r="ER147" s="19">
        <f>IFERROR(HLOOKUP(ER$1,'Nakladova matice_2018'!$A$1:$IW$188,120,FALSE),0)</f>
        <v>0</v>
      </c>
      <c r="ES147" s="19">
        <f>IFERROR(HLOOKUP(ES$1,'Nakladova matice_2018'!$A$1:$IW$188,120,FALSE),0)</f>
        <v>0</v>
      </c>
      <c r="ET147" s="19">
        <f>IFERROR(HLOOKUP(ET$1,'Nakladova matice_2018'!$A$1:$IW$188,120,FALSE),0)</f>
        <v>0</v>
      </c>
      <c r="EU147" s="19">
        <f>IFERROR(HLOOKUP(EU$1,'Nakladova matice_2018'!$A$1:$IW$188,120,FALSE),0)</f>
        <v>0</v>
      </c>
      <c r="EV147" s="19">
        <f>IFERROR(HLOOKUP(EV$1,'Nakladova matice_2018'!$A$1:$IW$188,120,FALSE),0)</f>
        <v>0</v>
      </c>
      <c r="EW147" s="19">
        <f>IFERROR(HLOOKUP(EW$1,'Nakladova matice_2018'!$A$1:$IW$188,120,FALSE),0)</f>
        <v>22.5</v>
      </c>
      <c r="EX147" s="19">
        <f>IFERROR(HLOOKUP(EX$1,'Nakladova matice_2018'!$A$1:$IW$188,120,FALSE),0)</f>
        <v>0</v>
      </c>
      <c r="EY147" s="19">
        <f>IFERROR(HLOOKUP(EY$1,'Nakladova matice_2018'!$A$1:$IW$188,120,FALSE),0)</f>
        <v>0</v>
      </c>
      <c r="EZ147" s="19">
        <f>IFERROR(HLOOKUP(EZ$1,'Nakladova matice_2018'!$A$1:$IW$188,120,FALSE),0)</f>
        <v>0</v>
      </c>
      <c r="FA147" s="19">
        <f>IFERROR(HLOOKUP(FA$1,'Nakladova matice_2018'!$A$1:$IW$188,120,FALSE),0)</f>
        <v>0</v>
      </c>
      <c r="FB147" s="19">
        <f>IFERROR(HLOOKUP(FB$1,'Nakladova matice_2018'!$A$1:$IW$188,120,FALSE),0)</f>
        <v>498.92</v>
      </c>
      <c r="FC147" s="19">
        <f>IFERROR(HLOOKUP(FC$1,'Nakladova matice_2018'!$A$1:$IW$188,120,FALSE),0)</f>
        <v>1293.4100000000001</v>
      </c>
      <c r="FD147" s="19">
        <f>IFERROR(HLOOKUP(FD$1,'Nakladova matice_2018'!$A$1:$IW$188,120,FALSE),0)</f>
        <v>0</v>
      </c>
      <c r="FE147" s="19">
        <f>IFERROR(HLOOKUP(FE$1,'Nakladova matice_2018'!$A$1:$IW$188,120,FALSE),0)</f>
        <v>0</v>
      </c>
      <c r="FF147" s="19">
        <f>IFERROR(HLOOKUP(FF$1,'Nakladova matice_2018'!$A$1:$IW$188,120,FALSE),0)</f>
        <v>-1.9</v>
      </c>
      <c r="FG147" s="19">
        <f>IFERROR(HLOOKUP(FG$1,'Nakladova matice_2018'!$A$1:$IW$188,120,FALSE),0)</f>
        <v>0</v>
      </c>
      <c r="FH147" s="19">
        <f>IFERROR(HLOOKUP(FH$1,'Nakladova matice_2018'!$A$1:$IW$188,120,FALSE),0)</f>
        <v>0</v>
      </c>
      <c r="FI147" s="19">
        <f>IFERROR(HLOOKUP(FI$1,'Nakladova matice_2018'!$A$1:$IW$188,120,FALSE),0)</f>
        <v>117.02</v>
      </c>
      <c r="FJ147" s="19">
        <f>IFERROR(HLOOKUP(FJ$1,'Nakladova matice_2018'!$A$1:$IW$188,120,FALSE),0)</f>
        <v>901</v>
      </c>
      <c r="FK147" s="19">
        <f>IFERROR(HLOOKUP(FK$1,'Nakladova matice_2018'!$A$1:$IW$188,120,FALSE),0)</f>
        <v>0</v>
      </c>
      <c r="FL147" s="19">
        <f>IFERROR(HLOOKUP(FL$1,'Nakladova matice_2018'!$A$1:$IW$188,120,FALSE),0)</f>
        <v>0</v>
      </c>
      <c r="FM147" s="19">
        <f>IFERROR(HLOOKUP(FM$1,'Nakladova matice_2018'!$A$1:$IW$188,120,FALSE),0)</f>
        <v>0</v>
      </c>
      <c r="FN147" s="19">
        <f>IFERROR(HLOOKUP(FN$1,'Nakladova matice_2018'!$A$1:$IW$188,120,FALSE),0)</f>
        <v>0</v>
      </c>
      <c r="FO147" s="19">
        <f>IFERROR(HLOOKUP(FO$1,'Nakladova matice_2018'!$A$1:$IW$188,120,FALSE),0)</f>
        <v>713.33</v>
      </c>
      <c r="FP147" s="19">
        <f>IFERROR(HLOOKUP(FP$1,'Nakladova matice_2018'!$A$1:$IW$188,120,FALSE),0)</f>
        <v>0</v>
      </c>
      <c r="FQ147" s="19">
        <f>IFERROR(HLOOKUP(FQ$1,'Nakladova matice_2018'!$A$1:$IW$188,120,FALSE),0)</f>
        <v>0</v>
      </c>
      <c r="FR147" s="19">
        <f>IFERROR(HLOOKUP(FR$1,'Nakladova matice_2018'!$A$1:$IW$188,120,FALSE),0)</f>
        <v>0</v>
      </c>
      <c r="FS147" s="19">
        <f>IFERROR(HLOOKUP(FS$1,'Nakladova matice_2018'!$A$1:$IW$188,120,FALSE),0)</f>
        <v>3224.17</v>
      </c>
      <c r="FT147" s="19">
        <f>IFERROR(HLOOKUP(FT$1,'Nakladova matice_2018'!$A$1:$IW$188,120,FALSE),0)</f>
        <v>2289.08</v>
      </c>
      <c r="FU147" s="19">
        <f>IFERROR(HLOOKUP(FU$1,'Nakladova matice_2018'!$A$1:$IW$188,120,FALSE),0)</f>
        <v>0</v>
      </c>
      <c r="FV147" s="19">
        <f>IFERROR(HLOOKUP(FV$1,'Nakladova matice_2018'!$A$1:$IW$188,120,FALSE),0)</f>
        <v>15</v>
      </c>
      <c r="FW147" s="19">
        <f>IFERROR(HLOOKUP(FW$1,'Nakladova matice_2018'!$A$1:$IW$188,120,FALSE),0)</f>
        <v>9783.66</v>
      </c>
      <c r="FX147" s="19">
        <f>IFERROR(HLOOKUP(FX$1,'Nakladova matice_2018'!$A$1:$IW$188,120,FALSE),0)</f>
        <v>5446.4</v>
      </c>
      <c r="FY147" s="19">
        <f>IFERROR(HLOOKUP(FY$1,'Nakladova matice_2018'!$A$1:$IW$188,120,FALSE),0)</f>
        <v>4208.33</v>
      </c>
      <c r="FZ147" s="19">
        <f>IFERROR(HLOOKUP(FZ$1,'Nakladova matice_2018'!$A$1:$IW$188,120,FALSE),0)</f>
        <v>0</v>
      </c>
      <c r="GA147" s="19">
        <f>IFERROR(HLOOKUP(GA$1,'Nakladova matice_2018'!$A$1:$IW$188,120,FALSE),0)</f>
        <v>57642.79</v>
      </c>
      <c r="GB147" s="19">
        <f>IFERROR(HLOOKUP(GB$1,'Nakladova matice_2018'!$A$1:$IW$188,120,FALSE),0)</f>
        <v>21853.42</v>
      </c>
      <c r="GC147" s="19">
        <f>IFERROR(HLOOKUP(GC$1,'Nakladova matice_2018'!$A$1:$IW$188,120,FALSE),0)</f>
        <v>1126.42</v>
      </c>
      <c r="GD147" s="19">
        <f>IFERROR(HLOOKUP(GD$1,'Nakladova matice_2018'!$A$1:$IW$188,120,FALSE),0)</f>
        <v>0</v>
      </c>
      <c r="GE147" s="19">
        <f>IFERROR(HLOOKUP(GE$1,'Nakladova matice_2018'!$A$1:$IW$188,120,FALSE),0)</f>
        <v>0</v>
      </c>
      <c r="GF147" s="19">
        <f>IFERROR(HLOOKUP(GF$1,'Nakladova matice_2018'!$A$1:$IW$188,120,FALSE),0)</f>
        <v>0</v>
      </c>
      <c r="GG147" s="19">
        <f>IFERROR(HLOOKUP(GG$1,'Nakladova matice_2018'!$A$1:$IW$188,120,FALSE),0)</f>
        <v>0</v>
      </c>
      <c r="GH147" s="19">
        <f>IFERROR(HLOOKUP(GH$1,'Nakladova matice_2018'!$A$1:$IW$188,120,FALSE),0)</f>
        <v>0</v>
      </c>
      <c r="GI147" s="19">
        <f>IFERROR(HLOOKUP(GI$1,'Nakladova matice_2018'!$A$1:$IW$188,120,FALSE),0)</f>
        <v>0</v>
      </c>
      <c r="GJ147" s="19">
        <f>IFERROR(HLOOKUP(GJ$1,'Nakladova matice_2018'!$A$1:$IW$188,120,FALSE),0)</f>
        <v>0</v>
      </c>
      <c r="GK147" s="19">
        <f>IFERROR(HLOOKUP(GK$1,'Nakladova matice_2018'!$A$1:$IW$188,120,FALSE),0)</f>
        <v>28.75</v>
      </c>
      <c r="GL147" s="19">
        <f>IFERROR(HLOOKUP(GL$1,'Nakladova matice_2018'!$A$1:$IW$188,120,FALSE),0)</f>
        <v>0</v>
      </c>
      <c r="GM147" s="19">
        <f>IFERROR(HLOOKUP(GM$1,'Nakladova matice_2018'!$A$1:$IW$188,120,FALSE),0)</f>
        <v>258.7</v>
      </c>
      <c r="GN147" s="19">
        <f>IFERROR(HLOOKUP(GN$1,'Nakladova matice_2018'!$A$1:$IW$188,120,FALSE),0)</f>
        <v>0</v>
      </c>
      <c r="GO147" s="19">
        <f>IFERROR(HLOOKUP(GO$1,'Nakladova matice_2018'!$A$1:$IW$188,120,FALSE),0)</f>
        <v>0</v>
      </c>
      <c r="GP147" s="19">
        <f>IFERROR(HLOOKUP(GP$1,'Nakladova matice_2018'!$A$1:$IW$188,120,FALSE),0)</f>
        <v>0</v>
      </c>
      <c r="GQ147" s="19">
        <f>IFERROR(HLOOKUP(GQ$1,'Nakladova matice_2018'!$A$1:$IW$188,120,FALSE),0)</f>
        <v>262.54000000000002</v>
      </c>
      <c r="GR147" s="19">
        <f>IFERROR(HLOOKUP(GR$1,'Nakladova matice_2018'!$A$1:$IW$188,120,FALSE),0)</f>
        <v>0</v>
      </c>
      <c r="GS147" s="19">
        <f>IFERROR(HLOOKUP(GS$1,'Nakladova matice_2018'!$A$1:$IW$188,120,FALSE),0)</f>
        <v>0</v>
      </c>
      <c r="GT147" s="19">
        <f>IFERROR(HLOOKUP(GT$1,'Nakladova matice_2018'!$A$1:$IW$188,120,FALSE),0)</f>
        <v>2.81</v>
      </c>
      <c r="GU147" s="19">
        <f>IFERROR(HLOOKUP(GU$1,'Nakladova matice_2018'!$A$1:$IW$188,120,FALSE),0)</f>
        <v>0</v>
      </c>
      <c r="GV147" s="19">
        <f>IFERROR(HLOOKUP(GV$1,'Nakladova matice_2018'!$A$1:$IW$188,120,FALSE),0)</f>
        <v>129.22</v>
      </c>
      <c r="GW147" s="19">
        <f>IFERROR(HLOOKUP(GW$1,'Nakladova matice_2018'!$A$1:$IW$188,120,FALSE),0)</f>
        <v>163.30000000000001</v>
      </c>
      <c r="GX147" s="19">
        <f>IFERROR(HLOOKUP(GX$1,'Nakladova matice_2018'!$A$1:$IW$188,120,FALSE),0)</f>
        <v>0</v>
      </c>
      <c r="GY147" s="19">
        <f>IFERROR(HLOOKUP(GY$1,'Nakladova matice_2018'!$A$1:$IW$188,120,FALSE),0)</f>
        <v>0</v>
      </c>
      <c r="GZ147" s="19">
        <f>IFERROR(HLOOKUP(GZ$1,'Nakladova matice_2018'!$A$1:$IW$188,120,FALSE),0)</f>
        <v>50.15</v>
      </c>
      <c r="HA147" s="19">
        <f>IFERROR(HLOOKUP(HA$1,'Nakladova matice_2018'!$A$1:$IW$188,120,FALSE),0)</f>
        <v>361.65</v>
      </c>
      <c r="HB147" s="19">
        <f>IFERROR(HLOOKUP(HB$1,'Nakladova matice_2018'!$A$1:$IW$188,120,FALSE),0)</f>
        <v>524.34</v>
      </c>
      <c r="HC147" s="19">
        <f>IFERROR(HLOOKUP(HC$1,'Nakladova matice_2018'!$A$1:$IW$188,120,FALSE),0)</f>
        <v>3008.3</v>
      </c>
      <c r="HD147" s="19">
        <f>IFERROR(HLOOKUP(HD$1,'Nakladova matice_2018'!$A$1:$IW$188,120,FALSE),0)</f>
        <v>1400.33</v>
      </c>
      <c r="HE147" s="19">
        <f>IFERROR(HLOOKUP(HE$1,'Nakladova matice_2018'!$A$1:$IW$188,120,FALSE),0)</f>
        <v>9186.5</v>
      </c>
      <c r="HF147" s="19">
        <f>IFERROR(HLOOKUP(HF$1,'Nakladova matice_2018'!$A$1:$IW$188,120,FALSE),0)</f>
        <v>912.67</v>
      </c>
      <c r="HG147" s="19">
        <f>IFERROR(HLOOKUP(HG$1,'Nakladova matice_2018'!$A$1:$IW$188,120,FALSE),0)</f>
        <v>7515.58</v>
      </c>
      <c r="HH147" s="19">
        <f>IFERROR(HLOOKUP(HH$1,'Nakladova matice_2018'!$A$1:$IW$188,120,FALSE),0)</f>
        <v>2430.19</v>
      </c>
      <c r="HI147" s="19">
        <f>IFERROR(HLOOKUP(HI$1,'Nakladova matice_2018'!$A$1:$IW$188,120,FALSE),0)</f>
        <v>0</v>
      </c>
      <c r="HJ147" s="19">
        <f>IFERROR(HLOOKUP(HJ$1,'Nakladova matice_2018'!$A$1:$IW$188,120,FALSE),0)</f>
        <v>6471.08</v>
      </c>
      <c r="HK147" s="19">
        <f>IFERROR(HLOOKUP(HK$1,'Nakladova matice_2018'!$A$1:$IW$188,120,FALSE),0)</f>
        <v>2025.79</v>
      </c>
      <c r="HL147" s="19">
        <f>IFERROR(HLOOKUP(HL$1,'Nakladova matice_2018'!$A$1:$IW$188,120,FALSE),0)</f>
        <v>0</v>
      </c>
      <c r="HM147" s="19">
        <f>IFERROR(HLOOKUP(HM$1,'Nakladova matice_2018'!$A$1:$IW$188,120,FALSE),0)</f>
        <v>0</v>
      </c>
      <c r="HN147" s="19">
        <f>IFERROR(HLOOKUP(HN$1,'Nakladova matice_2018'!$A$1:$IW$188,120,FALSE),0)</f>
        <v>0</v>
      </c>
      <c r="HO147" s="19">
        <f>IFERROR(HLOOKUP(HO$1,'Nakladova matice_2018'!$A$1:$IW$188,120,FALSE),0)</f>
        <v>0</v>
      </c>
      <c r="HP147" s="19">
        <f>IFERROR(HLOOKUP(HP$1,'Nakladova matice_2018'!$A$1:$IW$188,120,FALSE),0)</f>
        <v>0</v>
      </c>
      <c r="HQ147" s="19">
        <f>IFERROR(HLOOKUP(HQ$1,'Nakladova matice_2018'!$A$1:$IW$188,120,FALSE),0)</f>
        <v>0</v>
      </c>
      <c r="HR147" s="19">
        <f>IFERROR(HLOOKUP(HR$1,'Nakladova matice_2018'!$A$1:$IW$188,120,FALSE),0)</f>
        <v>0</v>
      </c>
      <c r="HS147" s="19">
        <f>IFERROR(HLOOKUP(HS$1,'Nakladova matice_2018'!$A$1:$IW$188,120,FALSE),0)</f>
        <v>0</v>
      </c>
      <c r="HT147" s="19">
        <f>IFERROR(HLOOKUP(HT$1,'Nakladova matice_2018'!$A$1:$IW$188,120,FALSE),0)</f>
        <v>0</v>
      </c>
      <c r="HU147" s="19">
        <f>IFERROR(HLOOKUP(HU$1,'Nakladova matice_2018'!$A$1:$IW$188,120,FALSE),0)</f>
        <v>0</v>
      </c>
      <c r="HV147" s="19">
        <f>IFERROR(HLOOKUP(HV$1,'Nakladova matice_2018'!$A$1:$IW$188,120,FALSE),0)</f>
        <v>65.489999999999995</v>
      </c>
      <c r="HW147" s="19">
        <f>IFERROR(HLOOKUP(HW$1,'Nakladova matice_2018'!$A$1:$IW$188,120,FALSE),0)</f>
        <v>0</v>
      </c>
      <c r="HX147" s="19">
        <f>IFERROR(HLOOKUP(HX$1,'Nakladova matice_2018'!$A$1:$IW$188,120,FALSE),0)</f>
        <v>0</v>
      </c>
      <c r="HY147" s="19">
        <f>IFERROR(HLOOKUP(HY$1,'Nakladova matice_2018'!$A$1:$IW$188,120,FALSE),0)</f>
        <v>0</v>
      </c>
      <c r="HZ147" s="19">
        <f>IFERROR(HLOOKUP(HZ$1,'Nakladova matice_2018'!$A$1:$IW$188,120,FALSE),0)</f>
        <v>0</v>
      </c>
      <c r="IA147" s="19">
        <f>IFERROR(HLOOKUP(IA$1,'Nakladova matice_2018'!$A$1:$IW$188,120,FALSE),0)</f>
        <v>0</v>
      </c>
      <c r="IB147" s="19">
        <f>IFERROR(HLOOKUP(IB$1,'Nakladova matice_2018'!$A$1:$IW$188,120,FALSE),0)</f>
        <v>0</v>
      </c>
      <c r="IC147" s="19">
        <f>IFERROR(HLOOKUP(IC$1,'Nakladova matice_2018'!$A$1:$IW$188,120,FALSE),0)</f>
        <v>0</v>
      </c>
      <c r="ID147" s="19">
        <f>IFERROR(HLOOKUP(ID$1,'Nakladova matice_2018'!$A$1:$IW$188,120,FALSE),0)</f>
        <v>0</v>
      </c>
      <c r="IE147" s="19">
        <f>IFERROR(HLOOKUP(IE$1,'Nakladova matice_2018'!$A$1:$IW$188,120,FALSE),0)</f>
        <v>0</v>
      </c>
      <c r="IF147" s="19">
        <f>IFERROR(HLOOKUP(IF$1,'Nakladova matice_2018'!$A$1:$IW$188,120,FALSE),0)</f>
        <v>0</v>
      </c>
      <c r="IG147" s="19">
        <f>IFERROR(HLOOKUP(IG$1,'Nakladova matice_2018'!$A$1:$IW$188,120,FALSE),0)</f>
        <v>0</v>
      </c>
      <c r="IH147" s="19">
        <f>IFERROR(HLOOKUP(IH$1,'Nakladova matice_2018'!$A$1:$IW$188,120,FALSE),0)</f>
        <v>0</v>
      </c>
      <c r="II147" s="19">
        <f>IFERROR(HLOOKUP(II$1,'Nakladova matice_2018'!$A$1:$IW$188,120,FALSE),0)</f>
        <v>0</v>
      </c>
      <c r="IJ147" s="19">
        <f>IFERROR(HLOOKUP(IJ$1,'Nakladova matice_2018'!$A$1:$IW$188,120,FALSE),0)</f>
        <v>0</v>
      </c>
      <c r="IK147" s="19">
        <f>IFERROR(HLOOKUP(IK$1,'Nakladova matice_2018'!$A$1:$IW$188,120,FALSE),0)</f>
        <v>2.73</v>
      </c>
      <c r="IL147" s="19">
        <f>IFERROR(HLOOKUP(IL$1,'Nakladova matice_2018'!$A$1:$IW$188,120,FALSE),0)</f>
        <v>0</v>
      </c>
      <c r="IM147" s="19">
        <f>IFERROR(HLOOKUP(IM$1,'Nakladova matice_2018'!$A$1:$IW$188,120,FALSE),0)</f>
        <v>0</v>
      </c>
      <c r="IN147" s="19">
        <f>IFERROR(HLOOKUP(IN$1,'Nakladova matice_2018'!$A$1:$IW$188,120,FALSE),0)</f>
        <v>0</v>
      </c>
      <c r="IO147" s="19">
        <f>IFERROR(HLOOKUP(IO$1,'Nakladova matice_2018'!$A$1:$IW$188,120,FALSE),0)</f>
        <v>0</v>
      </c>
      <c r="IP147" s="19">
        <f>IFERROR(HLOOKUP(IP$1,'Nakladova matice_2018'!$A$1:$IW$188,120,FALSE),0)</f>
        <v>0</v>
      </c>
      <c r="IQ147" s="19">
        <f>IFERROR(HLOOKUP(IQ$1,'Nakladova matice_2018'!$A$1:$IW$188,120,FALSE),0)</f>
        <v>0</v>
      </c>
      <c r="IR147" s="19">
        <f>IFERROR(HLOOKUP(IR$1,'Nakladova matice_2018'!$A$1:$IW$188,120,FALSE),0)</f>
        <v>0</v>
      </c>
      <c r="IS147" s="19">
        <f>IFERROR(HLOOKUP(IS$1,'Nakladova matice_2018'!$A$1:$IW$188,120,FALSE),0)</f>
        <v>0</v>
      </c>
      <c r="IT147" s="19">
        <f>IFERROR(HLOOKUP(IT$1,'Nakladova matice_2018'!$A$1:$IW$188,120,FALSE),0)</f>
        <v>0</v>
      </c>
      <c r="IU147" s="19">
        <f>IFERROR(HLOOKUP(IU$1,'Nakladova matice_2018'!$A$1:$IW$188,120,FALSE),0)</f>
        <v>0</v>
      </c>
      <c r="IV147" s="19">
        <f>IFERROR(HLOOKUP(IV$1,'Nakladova matice_2018'!$A$1:$IW$188,120,FALSE),0)</f>
        <v>0</v>
      </c>
      <c r="IW147" s="19">
        <f>IFERROR(HLOOKUP(IW$1,'Nakladova matice_2018'!$A$1:$IW$188,120,FALSE),0)</f>
        <v>0</v>
      </c>
      <c r="IX147" s="19">
        <f>IFERROR(HLOOKUP(IX$1,'Nakladova matice_2018'!$A$1:$IW$188,120,FALSE),0)</f>
        <v>0</v>
      </c>
      <c r="IY147" s="19">
        <f>IFERROR(HLOOKUP(IY$1,'Nakladova matice_2018'!$A$1:$IW$188,120,FALSE),0)</f>
        <v>0</v>
      </c>
      <c r="IZ147" s="19">
        <f>IFERROR(HLOOKUP(IZ$1,'Nakladova matice_2018'!$A$1:$IW$188,120,FALSE),0)</f>
        <v>0</v>
      </c>
      <c r="JA147" s="19">
        <f>IFERROR(HLOOKUP(JA$1,'Nakladova matice_2018'!$A$1:$IW$188,120,FALSE),0)</f>
        <v>0</v>
      </c>
      <c r="JB147" s="19">
        <f>IFERROR(HLOOKUP(JB$1,'Nakladova matice_2018'!$A$1:$IW$188,120,FALSE),0)</f>
        <v>0</v>
      </c>
      <c r="JC147" s="19">
        <f>IFERROR(HLOOKUP(JC$1,'Nakladova matice_2018'!$A$1:$IW$188,120,FALSE),0)</f>
        <v>0</v>
      </c>
      <c r="JD147" s="19">
        <f>IFERROR(HLOOKUP(JD$1,'Nakladova matice_2018'!$A$1:$IW$188,120,FALSE),0)</f>
        <v>0</v>
      </c>
      <c r="JE147" s="19">
        <f>IFERROR(HLOOKUP(JE$1,'Nakladova matice_2018'!$A$1:$IW$188,120,FALSE),0)</f>
        <v>0</v>
      </c>
      <c r="JF147" s="19">
        <f>IFERROR(HLOOKUP(JF$1,'Nakladova matice_2018'!$A$1:$IW$188,120,FALSE),0)</f>
        <v>0</v>
      </c>
      <c r="JG147" s="19">
        <f>IFERROR(HLOOKUP(JG$1,'Nakladova matice_2018'!$A$1:$IW$188,120,FALSE),0)</f>
        <v>-30058.05</v>
      </c>
      <c r="JH147" s="19">
        <f>IFERROR(HLOOKUP(JH$1,'Nakladova matice_2018'!$A$1:$IW$188,120,FALSE),0)</f>
        <v>0</v>
      </c>
      <c r="JI147" s="19">
        <f>IFERROR(HLOOKUP(JI$1,'Nakladova matice_2018'!$A$1:$IW$188,120,FALSE),0)</f>
        <v>0</v>
      </c>
      <c r="JJ147" s="19">
        <f>IFERROR(HLOOKUP(JJ$1,'Nakladova matice_2018'!$A$1:$IW$188,120,FALSE),0)</f>
        <v>0</v>
      </c>
      <c r="JK147" s="19">
        <f>IFERROR(HLOOKUP(JK$1,'Nakladova matice_2018'!$A$1:$IW$188,120,FALSE),0)</f>
        <v>0</v>
      </c>
      <c r="JL147" s="19">
        <f>IFERROR(HLOOKUP(JL$1,'Nakladova matice_2018'!$A$1:$IW$188,120,FALSE),0)</f>
        <v>0</v>
      </c>
      <c r="JM147" s="19">
        <f>IFERROR(HLOOKUP(JM$1,'Nakladova matice_2018'!$A$1:$IW$188,120,FALSE),0)</f>
        <v>0</v>
      </c>
      <c r="JN147" s="19">
        <f>IFERROR(HLOOKUP(JN$1,'Nakladova matice_2018'!$A$1:$IW$188,120,FALSE),0)</f>
        <v>0</v>
      </c>
      <c r="JO147" s="19">
        <f>IFERROR(HLOOKUP(JO$1,'Nakladova matice_2018'!$A$1:$IW$188,120,FALSE),0)</f>
        <v>0</v>
      </c>
      <c r="JP147" s="19">
        <f>IFERROR(HLOOKUP(JP$1,'Nakladova matice_2018'!$A$1:$IW$188,120,FALSE),0)</f>
        <v>0</v>
      </c>
      <c r="JQ147" s="19">
        <f>IFERROR(HLOOKUP(JQ$1,'Nakladova matice_2018'!$A$1:$IW$188,120,FALSE),0)</f>
        <v>0</v>
      </c>
      <c r="JR147" s="19">
        <f>IFERROR(HLOOKUP(JR$1,'Nakladova matice_2018'!$A$1:$IW$188,120,FALSE),0)</f>
        <v>0</v>
      </c>
      <c r="JS147" s="19">
        <f>IFERROR(HLOOKUP(JS$1,'Nakladova matice_2018'!$A$1:$IW$188,120,FALSE),0)</f>
        <v>0</v>
      </c>
      <c r="JT147" s="19">
        <f>IFERROR(HLOOKUP(JT$1,'Nakladova matice_2018'!$A$1:$IW$188,120,FALSE),0)</f>
        <v>0</v>
      </c>
      <c r="JU147" s="19">
        <f>IFERROR(HLOOKUP(JU$1,'Nakladova matice_2018'!$A$1:$IW$188,120,FALSE),0)</f>
        <v>0</v>
      </c>
      <c r="JV147" s="19">
        <f>IFERROR(HLOOKUP(JV$1,'Nakladova matice_2018'!$A$1:$IW$188,120,FALSE),0)</f>
        <v>1045.8800000000001</v>
      </c>
      <c r="JW147" s="19">
        <f>IFERROR(HLOOKUP(JW$1,'Nakladova matice_2018'!$A$1:$IW$188,120,FALSE),0)</f>
        <v>32.29</v>
      </c>
      <c r="JX147" s="19">
        <f>IFERROR(HLOOKUP(JX$1,'Nakladova matice_2018'!$A$1:$IW$188,120,FALSE),0)</f>
        <v>0</v>
      </c>
      <c r="JY147" s="19">
        <f>IFERROR(HLOOKUP(JY$1,'Nakladova matice_2018'!$A$1:$IW$188,120,FALSE),0)</f>
        <v>0</v>
      </c>
      <c r="JZ147" s="19">
        <f>IFERROR(HLOOKUP(JZ$1,'Nakladova matice_2018'!$A$1:$IW$188,120,FALSE),0)</f>
        <v>0.08</v>
      </c>
      <c r="KA147" s="19">
        <f>IFERROR(HLOOKUP(KA$1,'Nakladova matice_2018'!$A$1:$IW$188,120,FALSE),0)</f>
        <v>0</v>
      </c>
      <c r="KB147" s="19">
        <f>IFERROR(HLOOKUP(KB$1,'Nakladova matice_2018'!$A$1:$IW$188,120,FALSE),0)</f>
        <v>0</v>
      </c>
      <c r="KC147" s="19">
        <f>IFERROR(HLOOKUP(KC$1,'Nakladova matice_2018'!$A$1:$IW$188,120,FALSE),0)</f>
        <v>62.1</v>
      </c>
      <c r="KD147" s="19">
        <f>IFERROR(HLOOKUP(KD$1,'Nakladova matice_2018'!$A$1:$IW$188,120,FALSE),0)</f>
        <v>105.81</v>
      </c>
      <c r="KE147" s="19">
        <f>IFERROR(HLOOKUP(KE$1,'Nakladova matice_2018'!$A$1:$IW$188,120,FALSE),0)</f>
        <v>0</v>
      </c>
      <c r="KF147" s="19">
        <f>IFERROR(HLOOKUP(KF$1,'Nakladova matice_2018'!$A$1:$IW$188,120,FALSE),0)</f>
        <v>0</v>
      </c>
      <c r="KG147" s="19">
        <f>IFERROR(HLOOKUP(KG$1,'Nakladova matice_2018'!$A$1:$IW$188,120,FALSE),0)</f>
        <v>0</v>
      </c>
      <c r="KH147" s="19">
        <f>IFERROR(HLOOKUP(KH$1,'Nakladova matice_2018'!$A$1:$IW$188,120,FALSE),0)</f>
        <v>0</v>
      </c>
      <c r="KI147" s="19">
        <f>IFERROR(HLOOKUP(KI$1,'Nakladova matice_2018'!$A$1:$IW$188,120,FALSE),0)</f>
        <v>0</v>
      </c>
      <c r="KJ147" s="19">
        <f>IFERROR(HLOOKUP(KJ$1,'Nakladova matice_2018'!$A$1:$IW$188,120,FALSE),0)</f>
        <v>0</v>
      </c>
      <c r="KK147" s="19">
        <f>IFERROR(HLOOKUP(KK$1,'Nakladova matice_2018'!$A$1:$IW$188,120,FALSE),0)</f>
        <v>0</v>
      </c>
      <c r="KL147" s="19">
        <f>IFERROR(HLOOKUP(KL$1,'Nakladova matice_2018'!$A$1:$IW$188,120,FALSE),0)</f>
        <v>0</v>
      </c>
      <c r="KM147" s="19">
        <f>IFERROR(HLOOKUP(KM$1,'Nakladova matice_2018'!$A$1:$IW$188,120,FALSE),0)</f>
        <v>0</v>
      </c>
      <c r="KN147" s="19">
        <f>IFERROR(HLOOKUP(KN$1,'Nakladova matice_2018'!$A$1:$IW$188,120,FALSE),0)</f>
        <v>0</v>
      </c>
      <c r="KO147" s="19">
        <f>IFERROR(HLOOKUP(KO$1,'Nakladova matice_2018'!$A$1:$IW$188,120,FALSE),0)</f>
        <v>0</v>
      </c>
      <c r="KP147" s="19">
        <f>IFERROR(HLOOKUP(KP$1,'Nakladova matice_2018'!$A$1:$IW$188,120,FALSE),0)</f>
        <v>0</v>
      </c>
      <c r="KQ147" s="19">
        <f>IFERROR(HLOOKUP(KQ$1,'Nakladova matice_2018'!$A$1:$IW$188,120,FALSE),0)</f>
        <v>0</v>
      </c>
      <c r="KR147" s="19">
        <f>IFERROR(HLOOKUP(KR$1,'Nakladova matice_2018'!$A$1:$IW$188,120,FALSE),0)</f>
        <v>80888.259999999995</v>
      </c>
      <c r="KS147" s="19">
        <f>IFERROR(HLOOKUP(KS$1,'Nakladova matice_2018'!$A$1:$IW$188,120,FALSE),0)</f>
        <v>0</v>
      </c>
      <c r="KT147" s="19">
        <f>IFERROR(HLOOKUP(KT$1,'Nakladova matice_2018'!$A$1:$IW$188,120,FALSE),0)</f>
        <v>0</v>
      </c>
      <c r="KU147" s="19">
        <f>IFERROR(HLOOKUP(KU$1,'Nakladova matice_2018'!$A$1:$IW$188,120,FALSE),0)</f>
        <v>1839.61</v>
      </c>
      <c r="KV147" s="19">
        <f>IFERROR(HLOOKUP(KV$1,'Nakladova matice_2018'!$A$1:$IW$188,120,FALSE),0)</f>
        <v>0</v>
      </c>
      <c r="KW147" s="19">
        <f>IFERROR(HLOOKUP(KW$1,'Nakladova matice_2018'!$A$1:$IW$188,120,FALSE),0)</f>
        <v>34105.39</v>
      </c>
      <c r="KX147" s="19">
        <f>IFERROR(HLOOKUP(KX$1,'Nakladova matice_2018'!$A$1:$IW$188,120,FALSE),0)</f>
        <v>1618.45</v>
      </c>
      <c r="KY147" s="19">
        <f>IFERROR(HLOOKUP(KY$1,'Nakladova matice_2018'!$A$1:$IW$188,120,FALSE),0)</f>
        <v>0</v>
      </c>
      <c r="KZ147" s="19">
        <f>IFERROR(HLOOKUP(KZ$1,'Nakladova matice_2018'!$A$1:$IW$188,120,FALSE),0)</f>
        <v>6393.07</v>
      </c>
      <c r="LA147" s="19">
        <f>IFERROR(HLOOKUP(LA$1,'Nakladova matice_2018'!$A$1:$IW$188,120,FALSE),0)</f>
        <v>0</v>
      </c>
      <c r="LB147" s="19">
        <f>IFERROR(HLOOKUP(LB$1,'Nakladova matice_2018'!$A$1:$IW$188,120,FALSE),0)</f>
        <v>65.599999999999994</v>
      </c>
      <c r="LC147" s="19">
        <f>IFERROR(HLOOKUP(LC$1,'Nakladova matice_2018'!$A$1:$IW$188,120,FALSE),0)</f>
        <v>0</v>
      </c>
      <c r="LD147" s="19">
        <f>IFERROR(HLOOKUP(LD$1,'Nakladova matice_2018'!$A$1:$IW$188,120,FALSE),0)</f>
        <v>0</v>
      </c>
      <c r="LE147" s="19">
        <f>IFERROR(HLOOKUP(LE$1,'Nakladova matice_2018'!$A$1:$IW$188,120,FALSE),0)</f>
        <v>0</v>
      </c>
      <c r="LF147" s="19">
        <f>IFERROR(HLOOKUP(LF$1,'Nakladova matice_2018'!$A$1:$IW$188,120,FALSE),0)</f>
        <v>0</v>
      </c>
      <c r="LG147" s="19">
        <f>IFERROR(HLOOKUP(LG$1,'Nakladova matice_2018'!$A$1:$IW$188,120,FALSE),0)</f>
        <v>0</v>
      </c>
      <c r="LH147" s="19">
        <f>IFERROR(HLOOKUP(LH$1,'Nakladova matice_2018'!$A$1:$IW$188,120,FALSE),0)</f>
        <v>0</v>
      </c>
      <c r="LI147" s="19">
        <f>IFERROR(HLOOKUP(LI$1,'Nakladova matice_2018'!$A$1:$IW$188,120,FALSE),0)</f>
        <v>0</v>
      </c>
      <c r="LJ147" s="19">
        <f>IFERROR(HLOOKUP(LJ$1,'Nakladova matice_2018'!$A$1:$IW$188,120,FALSE),0)</f>
        <v>0</v>
      </c>
      <c r="LK147" s="19">
        <f>IFERROR(HLOOKUP(LK$1,'Nakladova matice_2018'!$A$1:$IW$188,120,FALSE),0)</f>
        <v>9.26</v>
      </c>
      <c r="LL147" s="19">
        <f>IFERROR(HLOOKUP(LL$1,'Nakladova matice_2018'!$A$1:$IW$188,120,FALSE),0)</f>
        <v>416.67</v>
      </c>
      <c r="LM147" s="19">
        <f>IFERROR(HLOOKUP(LM$1,'Nakladova matice_2018'!$A$1:$IW$188,120,FALSE),0)</f>
        <v>0</v>
      </c>
      <c r="LN147" s="19">
        <f>IFERROR(HLOOKUP(LN$1,'Nakladova matice_2018'!$A$1:$IW$188,120,FALSE),0)</f>
        <v>0</v>
      </c>
      <c r="LO147" s="19">
        <f>IFERROR(HLOOKUP(LO$1,'Nakladova matice_2018'!$A$1:$IW$188,120,FALSE),0)</f>
        <v>0</v>
      </c>
      <c r="LP147" s="19">
        <f>IFERROR(HLOOKUP(LP$1,'Nakladova matice_2018'!$A$1:$IW$188,120,FALSE),0)</f>
        <v>0</v>
      </c>
      <c r="LQ147" s="19">
        <f>IFERROR(HLOOKUP(LQ$1,'Nakladova matice_2018'!$A$1:$IW$188,120,FALSE),0)</f>
        <v>0</v>
      </c>
      <c r="LR147" s="19">
        <f>IFERROR(HLOOKUP(LR$1,'Nakladova matice_2018'!$A$1:$IW$188,120,FALSE),0)</f>
        <v>0</v>
      </c>
      <c r="LS147" s="19">
        <f>IFERROR(HLOOKUP(LS$1,'Nakladova matice_2018'!$A$1:$IW$188,120,FALSE),0)</f>
        <v>0</v>
      </c>
      <c r="LT147" s="19">
        <f>IFERROR(HLOOKUP(LT$1,'Nakladova matice_2018'!$A$1:$IW$188,120,FALSE),0)</f>
        <v>454.34</v>
      </c>
      <c r="LU147" s="19">
        <f>IFERROR(HLOOKUP(LU$1,'Nakladova matice_2018'!$A$1:$IW$188,120,FALSE),0)</f>
        <v>0</v>
      </c>
      <c r="LV147" s="19">
        <f>IFERROR(HLOOKUP(LV$1,'Nakladova matice_2018'!$A$1:$IW$188,120,FALSE),0)</f>
        <v>0</v>
      </c>
      <c r="LW147" s="19">
        <f>IFERROR(HLOOKUP(LW$1,'Nakladova matice_2018'!$A$1:$IW$188,120,FALSE),0)</f>
        <v>0</v>
      </c>
      <c r="LX147" s="19">
        <f>IFERROR(HLOOKUP(LX$1,'Nakladova matice_2018'!$A$1:$IW$188,120,FALSE),0)</f>
        <v>0</v>
      </c>
      <c r="LY147" s="19">
        <f>IFERROR(HLOOKUP(LY$1,'Nakladova matice_2018'!$A$1:$IW$188,120,FALSE),0)</f>
        <v>0</v>
      </c>
      <c r="LZ147" s="19">
        <f>IFERROR(HLOOKUP(LZ$1,'Nakladova matice_2018'!$A$1:$IW$188,120,FALSE),0)</f>
        <v>0</v>
      </c>
      <c r="MA147" s="19">
        <f>IFERROR(HLOOKUP(MA$1,'Nakladova matice_2018'!$A$1:$IW$188,120,FALSE),0)</f>
        <v>0</v>
      </c>
      <c r="MB147" s="19">
        <f>IFERROR(HLOOKUP(MB$1,'Nakladova matice_2018'!$A$1:$IW$188,120,FALSE),0)</f>
        <v>0</v>
      </c>
      <c r="MC147" s="19">
        <f>IFERROR(HLOOKUP(MC$1,'Nakladova matice_2018'!$A$1:$IW$188,120,FALSE),0)</f>
        <v>0</v>
      </c>
      <c r="MD147" s="19">
        <f>IFERROR(HLOOKUP(MD$1,'Nakladova matice_2018'!$A$1:$IW$188,120,FALSE),0)</f>
        <v>0</v>
      </c>
      <c r="ME147" s="19">
        <f>IFERROR(HLOOKUP(ME$1,'Nakladova matice_2018'!$A$1:$IW$188,120,FALSE),0)</f>
        <v>0</v>
      </c>
      <c r="MF147" s="19">
        <f>IFERROR(HLOOKUP(MF$1,'Nakladova matice_2018'!$A$1:$IW$188,120,FALSE),0)</f>
        <v>1703.2</v>
      </c>
      <c r="MG147" s="19">
        <f>IFERROR(HLOOKUP(MG$1,'Nakladova matice_2018'!$A$1:$IW$188,120,FALSE),0)</f>
        <v>0</v>
      </c>
      <c r="MH147" s="19">
        <f>IFERROR(HLOOKUP(MH$1,'Nakladova matice_2018'!$A$1:$IW$188,120,FALSE),0)</f>
        <v>0</v>
      </c>
      <c r="MI147" s="19">
        <f>IFERROR(HLOOKUP(MI$1,'Nakladova matice_2018'!$A$1:$IW$188,120,FALSE),0)</f>
        <v>0</v>
      </c>
      <c r="MJ147" s="19">
        <f>IFERROR(HLOOKUP(MJ$1,'Nakladova matice_2018'!$A$1:$IW$188,120,FALSE),0)</f>
        <v>0</v>
      </c>
      <c r="MK147" s="19">
        <f>IFERROR(HLOOKUP(MK$1,'Nakladova matice_2018'!$A$1:$IW$188,120,FALSE),0)</f>
        <v>42496.74</v>
      </c>
      <c r="ML147" s="19">
        <f>IFERROR(HLOOKUP(ML$1,'Nakladova matice_2018'!$A$1:$IW$188,120,FALSE),0)</f>
        <v>0</v>
      </c>
      <c r="MM147" s="19">
        <f>IFERROR(HLOOKUP(MM$1,'Nakladova matice_2018'!$A$1:$IW$188,120,FALSE),0)</f>
        <v>0</v>
      </c>
      <c r="MN147" s="19">
        <f>IFERROR(HLOOKUP(MN$1,'Nakladova matice_2018'!$A$1:$IW$188,120,FALSE),0)</f>
        <v>0</v>
      </c>
      <c r="MO147" s="20">
        <f t="shared" si="86"/>
        <v>415741.54</v>
      </c>
      <c r="MP147" s="20">
        <f>MO147-'Nakladova matice_2018'!IX120</f>
        <v>0</v>
      </c>
    </row>
    <row r="148" spans="1:354" x14ac:dyDescent="0.2">
      <c r="A148" s="27">
        <v>546011</v>
      </c>
      <c r="B148" s="21" t="s">
        <v>274</v>
      </c>
      <c r="C148" s="53">
        <v>0</v>
      </c>
      <c r="D148" s="19">
        <f>IFERROR(HLOOKUP(D$1,'Nakladova matice_2018'!$A$1:$IW$188,121,FALSE),0)</f>
        <v>0</v>
      </c>
      <c r="E148" s="19">
        <f>IFERROR(HLOOKUP(E$1,'Nakladova matice_2018'!$A$1:$IW$188,121,FALSE),0)</f>
        <v>0</v>
      </c>
      <c r="F148" s="19">
        <f>IFERROR(HLOOKUP(F$1,'Nakladova matice_2018'!$A$1:$IW$188,121,FALSE),0)</f>
        <v>0</v>
      </c>
      <c r="G148" s="19">
        <f>IFERROR(HLOOKUP(G$1,'Nakladova matice_2018'!$A$1:$IW$188,121,FALSE),0)</f>
        <v>0</v>
      </c>
      <c r="H148" s="19">
        <f>IFERROR(HLOOKUP(H$1,'Nakladova matice_2018'!$A$1:$IW$188,121,FALSE),0)</f>
        <v>0</v>
      </c>
      <c r="I148" s="19">
        <f>IFERROR(HLOOKUP(I$1,'Nakladova matice_2018'!$A$1:$IW$188,121,FALSE),0)</f>
        <v>0</v>
      </c>
      <c r="J148" s="19">
        <f>IFERROR(HLOOKUP(J$1,'Nakladova matice_2018'!$A$1:$IW$188,121,FALSE),0)</f>
        <v>0</v>
      </c>
      <c r="K148" s="19">
        <f>IFERROR(HLOOKUP(K$1,'Nakladova matice_2018'!$A$1:$IW$188,121,FALSE),0)</f>
        <v>0</v>
      </c>
      <c r="L148" s="19">
        <f>IFERROR(HLOOKUP(L$1,'Nakladova matice_2018'!$A$1:$IW$188,121,FALSE),0)</f>
        <v>0</v>
      </c>
      <c r="M148" s="19">
        <f>IFERROR(HLOOKUP(M$1,'Nakladova matice_2018'!$A$1:$IW$188,121,FALSE),0)</f>
        <v>0</v>
      </c>
      <c r="N148" s="19">
        <f>IFERROR(HLOOKUP(N$1,'Nakladova matice_2018'!$A$1:$IW$188,121,FALSE),0)</f>
        <v>0</v>
      </c>
      <c r="O148" s="19">
        <f>IFERROR(HLOOKUP(O$1,'Nakladova matice_2018'!$A$1:$IW$188,121,FALSE),0)</f>
        <v>0</v>
      </c>
      <c r="P148" s="19">
        <f>IFERROR(HLOOKUP(P$1,'Nakladova matice_2018'!$A$1:$IW$188,121,FALSE),0)</f>
        <v>0</v>
      </c>
      <c r="Q148" s="19">
        <f>IFERROR(HLOOKUP(Q$1,'Nakladova matice_2018'!$A$1:$IW$188,121,FALSE),0)</f>
        <v>0</v>
      </c>
      <c r="R148" s="19">
        <f>IFERROR(HLOOKUP(R$1,'Nakladova matice_2018'!$A$1:$IW$188,121,FALSE),0)</f>
        <v>0</v>
      </c>
      <c r="S148" s="19">
        <f>IFERROR(HLOOKUP(S$1,'Nakladova matice_2018'!$A$1:$IW$188,121,FALSE),0)</f>
        <v>0</v>
      </c>
      <c r="T148" s="19">
        <f>IFERROR(HLOOKUP(T$1,'Nakladova matice_2018'!$A$1:$IW$188,121,FALSE),0)</f>
        <v>0</v>
      </c>
      <c r="U148" s="19">
        <f>IFERROR(HLOOKUP(U$1,'Nakladova matice_2018'!$A$1:$IW$188,121,FALSE),0)</f>
        <v>0</v>
      </c>
      <c r="V148" s="19">
        <f>IFERROR(HLOOKUP(V$1,'Nakladova matice_2018'!$A$1:$IW$188,121,FALSE),0)</f>
        <v>0</v>
      </c>
      <c r="W148" s="19">
        <f>IFERROR(HLOOKUP(W$1,'Nakladova matice_2018'!$A$1:$IW$188,121,FALSE),0)</f>
        <v>0</v>
      </c>
      <c r="X148" s="19">
        <f>IFERROR(HLOOKUP(X$1,'Nakladova matice_2018'!$A$1:$IW$188,121,FALSE),0)</f>
        <v>0</v>
      </c>
      <c r="Y148" s="19">
        <f>IFERROR(HLOOKUP(Y$1,'Nakladova matice_2018'!$A$1:$IW$188,121,FALSE),0)</f>
        <v>0</v>
      </c>
      <c r="Z148" s="19">
        <f>IFERROR(HLOOKUP(Z$1,'Nakladova matice_2018'!$A$1:$IW$188,121,FALSE),0)</f>
        <v>30000</v>
      </c>
      <c r="AA148" s="19">
        <f>IFERROR(HLOOKUP(AA$1,'Nakladova matice_2018'!$A$1:$IW$188,121,FALSE),0)</f>
        <v>0</v>
      </c>
      <c r="AB148" s="19">
        <f>IFERROR(HLOOKUP(AB$1,'Nakladova matice_2018'!$A$1:$IW$188,121,FALSE),0)</f>
        <v>0</v>
      </c>
      <c r="AC148" s="19">
        <f>IFERROR(HLOOKUP(AC$1,'Nakladova matice_2018'!$A$1:$IW$188,121,FALSE),0)</f>
        <v>0</v>
      </c>
      <c r="AD148" s="19">
        <f>IFERROR(HLOOKUP(AD$1,'Nakladova matice_2018'!$A$1:$IW$188,121,FALSE),0)</f>
        <v>0</v>
      </c>
      <c r="AE148" s="19">
        <f>IFERROR(HLOOKUP(AE$1,'Nakladova matice_2018'!$A$1:$IW$188,121,FALSE),0)</f>
        <v>0</v>
      </c>
      <c r="AF148" s="19">
        <f>IFERROR(HLOOKUP(AF$1,'Nakladova matice_2018'!$A$1:$IW$188,121,FALSE),0)</f>
        <v>0</v>
      </c>
      <c r="AG148" s="19">
        <f>IFERROR(HLOOKUP(AG$1,'Nakladova matice_2018'!$A$1:$IW$188,121,FALSE),0)</f>
        <v>0</v>
      </c>
      <c r="AH148" s="19">
        <f>IFERROR(HLOOKUP(AH$1,'Nakladova matice_2018'!$A$1:$IW$188,121,FALSE),0)</f>
        <v>0</v>
      </c>
      <c r="AI148" s="19">
        <f>IFERROR(HLOOKUP(AI$1,'Nakladova matice_2018'!$A$1:$IW$188,121,FALSE),0)</f>
        <v>0</v>
      </c>
      <c r="AJ148" s="19">
        <f>IFERROR(HLOOKUP(AJ$1,'Nakladova matice_2018'!$A$1:$IW$188,121,FALSE),0)</f>
        <v>0</v>
      </c>
      <c r="AK148" s="19">
        <f>IFERROR(HLOOKUP(AK$1,'Nakladova matice_2018'!$A$1:$IW$188,121,FALSE),0)</f>
        <v>0</v>
      </c>
      <c r="AL148" s="19">
        <f>IFERROR(HLOOKUP(AL$1,'Nakladova matice_2018'!$A$1:$IW$188,121,FALSE),0)</f>
        <v>0</v>
      </c>
      <c r="AM148" s="19">
        <f>IFERROR(HLOOKUP(AM$1,'Nakladova matice_2018'!$A$1:$IW$188,121,FALSE),0)</f>
        <v>0</v>
      </c>
      <c r="AN148" s="19">
        <f>IFERROR(HLOOKUP(AN$1,'Nakladova matice_2018'!$A$1:$IW$188,121,FALSE),0)</f>
        <v>0</v>
      </c>
      <c r="AO148" s="19">
        <f>IFERROR(HLOOKUP(AO$1,'Nakladova matice_2018'!$A$1:$IW$188,121,FALSE),0)</f>
        <v>0</v>
      </c>
      <c r="AP148" s="19">
        <f>IFERROR(HLOOKUP(AP$1,'Nakladova matice_2018'!$A$1:$IW$188,121,FALSE),0)</f>
        <v>0</v>
      </c>
      <c r="AQ148" s="19">
        <f>IFERROR(HLOOKUP(AQ$1,'Nakladova matice_2018'!$A$1:$IW$188,121,FALSE),0)</f>
        <v>0</v>
      </c>
      <c r="AR148" s="19">
        <f>IFERROR(HLOOKUP(AR$1,'Nakladova matice_2018'!$A$1:$IW$188,121,FALSE),0)</f>
        <v>0</v>
      </c>
      <c r="AS148" s="19">
        <f>IFERROR(HLOOKUP(AS$1,'Nakladova matice_2018'!$A$1:$IW$188,121,FALSE),0)</f>
        <v>0</v>
      </c>
      <c r="AT148" s="19">
        <f>IFERROR(HLOOKUP(AT$1,'Nakladova matice_2018'!$A$1:$IW$188,121,FALSE),0)</f>
        <v>0</v>
      </c>
      <c r="AU148" s="19">
        <f>IFERROR(HLOOKUP(AU$1,'Nakladova matice_2018'!$A$1:$IW$188,121,FALSE),0)</f>
        <v>0</v>
      </c>
      <c r="AV148" s="19">
        <f>IFERROR(HLOOKUP(AV$1,'Nakladova matice_2018'!$A$1:$IW$188,121,FALSE),0)</f>
        <v>0</v>
      </c>
      <c r="AW148" s="19">
        <f>IFERROR(HLOOKUP(AW$1,'Nakladova matice_2018'!$A$1:$IW$188,121,FALSE),0)</f>
        <v>0</v>
      </c>
      <c r="AX148" s="19">
        <f>IFERROR(HLOOKUP(AX$1,'Nakladova matice_2018'!$A$1:$IW$188,121,FALSE),0)</f>
        <v>0</v>
      </c>
      <c r="AY148" s="19">
        <f>IFERROR(HLOOKUP(AY$1,'Nakladova matice_2018'!$A$1:$IW$188,121,FALSE),0)</f>
        <v>0</v>
      </c>
      <c r="AZ148" s="19">
        <f>IFERROR(HLOOKUP(AZ$1,'Nakladova matice_2018'!$A$1:$IW$188,121,FALSE),0)</f>
        <v>0</v>
      </c>
      <c r="BA148" s="19">
        <f>IFERROR(HLOOKUP(BA$1,'Nakladova matice_2018'!$A$1:$IW$188,121,FALSE),0)</f>
        <v>0</v>
      </c>
      <c r="BB148" s="19">
        <f>IFERROR(HLOOKUP(BB$1,'Nakladova matice_2018'!$A$1:$IW$188,121,FALSE),0)</f>
        <v>0</v>
      </c>
      <c r="BC148" s="19">
        <f>IFERROR(HLOOKUP(BC$1,'Nakladova matice_2018'!$A$1:$IW$188,121,FALSE),0)</f>
        <v>0</v>
      </c>
      <c r="BD148" s="19">
        <f>IFERROR(HLOOKUP(BD$1,'Nakladova matice_2018'!$A$1:$IW$188,121,FALSE),0)</f>
        <v>0</v>
      </c>
      <c r="BE148" s="19">
        <f>IFERROR(HLOOKUP(BE$1,'Nakladova matice_2018'!$A$1:$IW$188,121,FALSE),0)</f>
        <v>0</v>
      </c>
      <c r="BF148" s="19">
        <f>IFERROR(HLOOKUP(BF$1,'Nakladova matice_2018'!$A$1:$IW$188,121,FALSE),0)</f>
        <v>0</v>
      </c>
      <c r="BG148" s="19">
        <f>IFERROR(HLOOKUP(BG$1,'Nakladova matice_2018'!$A$1:$IW$188,121,FALSE),0)</f>
        <v>0</v>
      </c>
      <c r="BH148" s="19">
        <f>IFERROR(HLOOKUP(BH$1,'Nakladova matice_2018'!$A$1:$IW$188,121,FALSE),0)</f>
        <v>0</v>
      </c>
      <c r="BI148" s="19">
        <f>IFERROR(HLOOKUP(BI$1,'Nakladova matice_2018'!$A$1:$IW$188,121,FALSE),0)</f>
        <v>0</v>
      </c>
      <c r="BJ148" s="19">
        <f>IFERROR(HLOOKUP(BJ$1,'Nakladova matice_2018'!$A$1:$IW$188,121,FALSE),0)</f>
        <v>0</v>
      </c>
      <c r="BK148" s="19">
        <f>IFERROR(HLOOKUP(BK$1,'Nakladova matice_2018'!$A$1:$IW$188,121,FALSE),0)</f>
        <v>0</v>
      </c>
      <c r="BL148" s="19">
        <f>IFERROR(HLOOKUP(BL$1,'Nakladova matice_2018'!$A$1:$IW$188,121,FALSE),0)</f>
        <v>0</v>
      </c>
      <c r="BM148" s="19">
        <f>IFERROR(HLOOKUP(BM$1,'Nakladova matice_2018'!$A$1:$IW$188,121,FALSE),0)</f>
        <v>0</v>
      </c>
      <c r="BN148" s="19">
        <f>IFERROR(HLOOKUP(BN$1,'Nakladova matice_2018'!$A$1:$IW$188,121,FALSE),0)</f>
        <v>0</v>
      </c>
      <c r="BO148" s="19">
        <f>IFERROR(HLOOKUP(BO$1,'Nakladova matice_2018'!$A$1:$IW$188,121,FALSE),0)</f>
        <v>0</v>
      </c>
      <c r="BP148" s="19">
        <f>IFERROR(HLOOKUP(BP$1,'Nakladova matice_2018'!$A$1:$IW$188,121,FALSE),0)</f>
        <v>0</v>
      </c>
      <c r="BQ148" s="19">
        <f>IFERROR(HLOOKUP(BQ$1,'Nakladova matice_2018'!$A$1:$IW$188,121,FALSE),0)</f>
        <v>0</v>
      </c>
      <c r="BR148" s="19">
        <f>IFERROR(HLOOKUP(BR$1,'Nakladova matice_2018'!$A$1:$IW$188,121,FALSE),0)</f>
        <v>0</v>
      </c>
      <c r="BS148" s="19">
        <f>IFERROR(HLOOKUP(BS$1,'Nakladova matice_2018'!$A$1:$IW$188,121,FALSE),0)</f>
        <v>0</v>
      </c>
      <c r="BT148" s="19">
        <f>IFERROR(HLOOKUP(BT$1,'Nakladova matice_2018'!$A$1:$IW$188,121,FALSE),0)</f>
        <v>0</v>
      </c>
      <c r="BU148" s="19">
        <f>IFERROR(HLOOKUP(BU$1,'Nakladova matice_2018'!$A$1:$IW$188,121,FALSE),0)</f>
        <v>0</v>
      </c>
      <c r="BV148" s="19">
        <f>IFERROR(HLOOKUP(BV$1,'Nakladova matice_2018'!$A$1:$IW$188,121,FALSE),0)</f>
        <v>0</v>
      </c>
      <c r="BW148" s="19">
        <f>IFERROR(HLOOKUP(BW$1,'Nakladova matice_2018'!$A$1:$IW$188,121,FALSE),0)</f>
        <v>0</v>
      </c>
      <c r="BX148" s="19">
        <f>IFERROR(HLOOKUP(BX$1,'Nakladova matice_2018'!$A$1:$IW$188,121,FALSE),0)</f>
        <v>23500</v>
      </c>
      <c r="BY148" s="19">
        <f>IFERROR(HLOOKUP(BY$1,'Nakladova matice_2018'!$A$1:$IW$188,121,FALSE),0)</f>
        <v>0</v>
      </c>
      <c r="BZ148" s="19">
        <f>IFERROR(HLOOKUP(BZ$1,'Nakladova matice_2018'!$A$1:$IW$188,121,FALSE),0)</f>
        <v>0</v>
      </c>
      <c r="CA148" s="19">
        <f>IFERROR(HLOOKUP(CA$1,'Nakladova matice_2018'!$A$1:$IW$188,121,FALSE),0)</f>
        <v>0</v>
      </c>
      <c r="CB148" s="19">
        <f>IFERROR(HLOOKUP(CB$1,'Nakladova matice_2018'!$A$1:$IW$188,121,FALSE),0)</f>
        <v>0</v>
      </c>
      <c r="CC148" s="19">
        <f>IFERROR(HLOOKUP(CC$1,'Nakladova matice_2018'!$A$1:$IW$188,121,FALSE),0)</f>
        <v>0</v>
      </c>
      <c r="CD148" s="19">
        <f>IFERROR(HLOOKUP(CD$1,'Nakladova matice_2018'!$A$1:$IW$188,121,FALSE),0)</f>
        <v>0</v>
      </c>
      <c r="CE148" s="19">
        <f>IFERROR(HLOOKUP(CE$1,'Nakladova matice_2018'!$A$1:$IW$188,121,FALSE),0)</f>
        <v>0</v>
      </c>
      <c r="CF148" s="19">
        <f>IFERROR(HLOOKUP(CF$1,'Nakladova matice_2018'!$A$1:$IW$188,121,FALSE),0)</f>
        <v>0</v>
      </c>
      <c r="CG148" s="19">
        <f>IFERROR(HLOOKUP(CG$1,'Nakladova matice_2018'!$A$1:$IW$188,121,FALSE),0)</f>
        <v>0</v>
      </c>
      <c r="CH148" s="19">
        <f>IFERROR(HLOOKUP(CH$1,'Nakladova matice_2018'!$A$1:$IW$188,121,FALSE),0)</f>
        <v>0</v>
      </c>
      <c r="CI148" s="19">
        <f>IFERROR(HLOOKUP(CI$1,'Nakladova matice_2018'!$A$1:$IW$188,121,FALSE),0)</f>
        <v>0</v>
      </c>
      <c r="CJ148" s="19">
        <f>IFERROR(HLOOKUP(CJ$1,'Nakladova matice_2018'!$A$1:$IW$188,121,FALSE),0)</f>
        <v>0</v>
      </c>
      <c r="CK148" s="19">
        <f>IFERROR(HLOOKUP(CK$1,'Nakladova matice_2018'!$A$1:$IW$188,121,FALSE),0)</f>
        <v>0</v>
      </c>
      <c r="CL148" s="19">
        <f>IFERROR(HLOOKUP(CL$1,'Nakladova matice_2018'!$A$1:$IW$188,121,FALSE),0)</f>
        <v>0</v>
      </c>
      <c r="CM148" s="19">
        <f>IFERROR(HLOOKUP(CM$1,'Nakladova matice_2018'!$A$1:$IW$188,121,FALSE),0)</f>
        <v>0</v>
      </c>
      <c r="CN148" s="19">
        <f>IFERROR(HLOOKUP(CN$1,'Nakladova matice_2018'!$A$1:$IW$188,121,FALSE),0)</f>
        <v>0</v>
      </c>
      <c r="CO148" s="19">
        <f>IFERROR(HLOOKUP(CO$1,'Nakladova matice_2018'!$A$1:$IW$188,121,FALSE),0)</f>
        <v>0</v>
      </c>
      <c r="CP148" s="19">
        <f>IFERROR(HLOOKUP(CP$1,'Nakladova matice_2018'!$A$1:$IW$188,121,FALSE),0)</f>
        <v>0</v>
      </c>
      <c r="CQ148" s="19">
        <f>IFERROR(HLOOKUP(CQ$1,'Nakladova matice_2018'!$A$1:$IW$188,121,FALSE),0)</f>
        <v>0</v>
      </c>
      <c r="CR148" s="19">
        <f>IFERROR(HLOOKUP(CR$1,'Nakladova matice_2018'!$A$1:$IW$188,121,FALSE),0)</f>
        <v>0</v>
      </c>
      <c r="CS148" s="19">
        <f>IFERROR(HLOOKUP(CS$1,'Nakladova matice_2018'!$A$1:$IW$188,121,FALSE),0)</f>
        <v>0</v>
      </c>
      <c r="CT148" s="19">
        <f>IFERROR(HLOOKUP(CT$1,'Nakladova matice_2018'!$A$1:$IW$188,121,FALSE),0)</f>
        <v>0</v>
      </c>
      <c r="CU148" s="19">
        <f>IFERROR(HLOOKUP(CU$1,'Nakladova matice_2018'!$A$1:$IW$188,121,FALSE),0)</f>
        <v>0</v>
      </c>
      <c r="CV148" s="19">
        <f>IFERROR(HLOOKUP(CV$1,'Nakladova matice_2018'!$A$1:$IW$188,121,FALSE),0)</f>
        <v>0</v>
      </c>
      <c r="CW148" s="19">
        <f>IFERROR(HLOOKUP(CW$1,'Nakladova matice_2018'!$A$1:$IW$188,121,FALSE),0)</f>
        <v>0</v>
      </c>
      <c r="CX148" s="19">
        <f>IFERROR(HLOOKUP(CX$1,'Nakladova matice_2018'!$A$1:$IW$188,121,FALSE),0)</f>
        <v>0</v>
      </c>
      <c r="CY148" s="19">
        <f>IFERROR(HLOOKUP(CY$1,'Nakladova matice_2018'!$A$1:$IW$188,121,FALSE),0)</f>
        <v>0</v>
      </c>
      <c r="CZ148" s="19">
        <f>IFERROR(HLOOKUP(CZ$1,'Nakladova matice_2018'!$A$1:$IW$188,121,FALSE),0)</f>
        <v>0</v>
      </c>
      <c r="DA148" s="19">
        <f>IFERROR(HLOOKUP(DA$1,'Nakladova matice_2018'!$A$1:$IW$188,121,FALSE),0)</f>
        <v>0</v>
      </c>
      <c r="DB148" s="19">
        <f>IFERROR(HLOOKUP(DB$1,'Nakladova matice_2018'!$A$1:$IW$188,121,FALSE),0)</f>
        <v>0</v>
      </c>
      <c r="DC148" s="19">
        <f>IFERROR(HLOOKUP(DC$1,'Nakladova matice_2018'!$A$1:$IW$188,121,FALSE),0)</f>
        <v>0</v>
      </c>
      <c r="DD148" s="19">
        <f>IFERROR(HLOOKUP(DD$1,'Nakladova matice_2018'!$A$1:$IW$188,121,FALSE),0)</f>
        <v>0</v>
      </c>
      <c r="DE148" s="19">
        <f>IFERROR(HLOOKUP(DE$1,'Nakladova matice_2018'!$A$1:$IW$188,121,FALSE),0)</f>
        <v>0</v>
      </c>
      <c r="DF148" s="19">
        <f>IFERROR(HLOOKUP(DF$1,'Nakladova matice_2018'!$A$1:$IW$188,121,FALSE),0)</f>
        <v>0</v>
      </c>
      <c r="DG148" s="19">
        <f>IFERROR(HLOOKUP(DG$1,'Nakladova matice_2018'!$A$1:$IW$188,121,FALSE),0)</f>
        <v>0</v>
      </c>
      <c r="DH148" s="19">
        <f>IFERROR(HLOOKUP(DH$1,'Nakladova matice_2018'!$A$1:$IW$188,121,FALSE),0)</f>
        <v>0</v>
      </c>
      <c r="DI148" s="19">
        <f>IFERROR(HLOOKUP(DI$1,'Nakladova matice_2018'!$A$1:$IW$188,121,FALSE),0)</f>
        <v>0</v>
      </c>
      <c r="DJ148" s="19">
        <f>IFERROR(HLOOKUP(DJ$1,'Nakladova matice_2018'!$A$1:$IW$188,121,FALSE),0)</f>
        <v>0</v>
      </c>
      <c r="DK148" s="19">
        <f>IFERROR(HLOOKUP(DK$1,'Nakladova matice_2018'!$A$1:$IW$188,121,FALSE),0)</f>
        <v>0</v>
      </c>
      <c r="DL148" s="19">
        <f>IFERROR(HLOOKUP(DL$1,'Nakladova matice_2018'!$A$1:$IW$188,121,FALSE),0)</f>
        <v>0</v>
      </c>
      <c r="DM148" s="19">
        <f>IFERROR(HLOOKUP(DM$1,'Nakladova matice_2018'!$A$1:$IW$188,121,FALSE),0)</f>
        <v>0</v>
      </c>
      <c r="DN148" s="19">
        <f>IFERROR(HLOOKUP(DN$1,'Nakladova matice_2018'!$A$1:$IW$188,121,FALSE),0)</f>
        <v>0</v>
      </c>
      <c r="DO148" s="19">
        <f>IFERROR(HLOOKUP(DO$1,'Nakladova matice_2018'!$A$1:$IW$188,121,FALSE),0)</f>
        <v>0</v>
      </c>
      <c r="DP148" s="19">
        <f>IFERROR(HLOOKUP(DP$1,'Nakladova matice_2018'!$A$1:$IW$188,121,FALSE),0)</f>
        <v>0</v>
      </c>
      <c r="DQ148" s="19">
        <f>IFERROR(HLOOKUP(DQ$1,'Nakladova matice_2018'!$A$1:$IW$188,121,FALSE),0)</f>
        <v>0</v>
      </c>
      <c r="DR148" s="19">
        <f>IFERROR(HLOOKUP(DR$1,'Nakladova matice_2018'!$A$1:$IW$188,121,FALSE),0)</f>
        <v>0</v>
      </c>
      <c r="DS148" s="19">
        <f>IFERROR(HLOOKUP(DS$1,'Nakladova matice_2018'!$A$1:$IW$188,121,FALSE),0)</f>
        <v>6978.02</v>
      </c>
      <c r="DT148" s="19">
        <f>IFERROR(HLOOKUP(DT$1,'Nakladova matice_2018'!$A$1:$IW$188,121,FALSE),0)</f>
        <v>0</v>
      </c>
      <c r="DU148" s="19">
        <f>IFERROR(HLOOKUP(DU$1,'Nakladova matice_2018'!$A$1:$IW$188,121,FALSE),0)</f>
        <v>0</v>
      </c>
      <c r="DV148" s="19">
        <f>IFERROR(HLOOKUP(DV$1,'Nakladova matice_2018'!$A$1:$IW$188,121,FALSE),0)</f>
        <v>0</v>
      </c>
      <c r="DW148" s="19">
        <f>IFERROR(HLOOKUP(DW$1,'Nakladova matice_2018'!$A$1:$IW$188,121,FALSE),0)</f>
        <v>0</v>
      </c>
      <c r="DX148" s="19">
        <f>IFERROR(HLOOKUP(DX$1,'Nakladova matice_2018'!$A$1:$IW$188,121,FALSE),0)</f>
        <v>0</v>
      </c>
      <c r="DY148" s="19">
        <f>IFERROR(HLOOKUP(DY$1,'Nakladova matice_2018'!$A$1:$IW$188,121,FALSE),0)</f>
        <v>0</v>
      </c>
      <c r="DZ148" s="19">
        <f>IFERROR(HLOOKUP(DZ$1,'Nakladova matice_2018'!$A$1:$IW$188,121,FALSE),0)</f>
        <v>0</v>
      </c>
      <c r="EA148" s="19">
        <f>IFERROR(HLOOKUP(EA$1,'Nakladova matice_2018'!$A$1:$IW$188,121,FALSE),0)</f>
        <v>0</v>
      </c>
      <c r="EB148" s="19">
        <f>IFERROR(HLOOKUP(EB$1,'Nakladova matice_2018'!$A$1:$IW$188,121,FALSE),0)</f>
        <v>0</v>
      </c>
      <c r="EC148" s="19">
        <f>IFERROR(HLOOKUP(EC$1,'Nakladova matice_2018'!$A$1:$IW$188,121,FALSE),0)</f>
        <v>0</v>
      </c>
      <c r="ED148" s="19">
        <f>IFERROR(HLOOKUP(ED$1,'Nakladova matice_2018'!$A$1:$IW$188,121,FALSE),0)</f>
        <v>0</v>
      </c>
      <c r="EE148" s="19">
        <f>IFERROR(HLOOKUP(EE$1,'Nakladova matice_2018'!$A$1:$IW$188,121,FALSE),0)</f>
        <v>0</v>
      </c>
      <c r="EF148" s="19">
        <f>IFERROR(HLOOKUP(EF$1,'Nakladova matice_2018'!$A$1:$IW$188,121,FALSE),0)</f>
        <v>0</v>
      </c>
      <c r="EG148" s="19">
        <f>IFERROR(HLOOKUP(EG$1,'Nakladova matice_2018'!$A$1:$IW$188,121,FALSE),0)</f>
        <v>0</v>
      </c>
      <c r="EH148" s="19">
        <f>IFERROR(HLOOKUP(EH$1,'Nakladova matice_2018'!$A$1:$IW$188,121,FALSE),0)</f>
        <v>0</v>
      </c>
      <c r="EI148" s="19">
        <f>IFERROR(HLOOKUP(EI$1,'Nakladova matice_2018'!$A$1:$IW$188,121,FALSE),0)</f>
        <v>0</v>
      </c>
      <c r="EJ148" s="19">
        <f>IFERROR(HLOOKUP(EJ$1,'Nakladova matice_2018'!$A$1:$IW$188,121,FALSE),0)</f>
        <v>0</v>
      </c>
      <c r="EK148" s="19">
        <f>IFERROR(HLOOKUP(EK$1,'Nakladova matice_2018'!$A$1:$IW$188,121,FALSE),0)</f>
        <v>0</v>
      </c>
      <c r="EL148" s="19">
        <f>IFERROR(HLOOKUP(EL$1,'Nakladova matice_2018'!$A$1:$IW$188,121,FALSE),0)</f>
        <v>0</v>
      </c>
      <c r="EM148" s="19">
        <f>IFERROR(HLOOKUP(EM$1,'Nakladova matice_2018'!$A$1:$IW$188,121,FALSE),0)</f>
        <v>0</v>
      </c>
      <c r="EN148" s="19">
        <f>IFERROR(HLOOKUP(EN$1,'Nakladova matice_2018'!$A$1:$IW$188,121,FALSE),0)</f>
        <v>0</v>
      </c>
      <c r="EO148" s="19">
        <f>IFERROR(HLOOKUP(EO$1,'Nakladova matice_2018'!$A$1:$IW$188,121,FALSE),0)</f>
        <v>0</v>
      </c>
      <c r="EP148" s="19">
        <f>IFERROR(HLOOKUP(EP$1,'Nakladova matice_2018'!$A$1:$IW$188,121,FALSE),0)</f>
        <v>0</v>
      </c>
      <c r="EQ148" s="19">
        <f>IFERROR(HLOOKUP(EQ$1,'Nakladova matice_2018'!$A$1:$IW$188,121,FALSE),0)</f>
        <v>0</v>
      </c>
      <c r="ER148" s="19">
        <f>IFERROR(HLOOKUP(ER$1,'Nakladova matice_2018'!$A$1:$IW$188,121,FALSE),0)</f>
        <v>0</v>
      </c>
      <c r="ES148" s="19">
        <f>IFERROR(HLOOKUP(ES$1,'Nakladova matice_2018'!$A$1:$IW$188,121,FALSE),0)</f>
        <v>0</v>
      </c>
      <c r="ET148" s="19">
        <f>IFERROR(HLOOKUP(ET$1,'Nakladova matice_2018'!$A$1:$IW$188,121,FALSE),0)</f>
        <v>0</v>
      </c>
      <c r="EU148" s="19">
        <f>IFERROR(HLOOKUP(EU$1,'Nakladova matice_2018'!$A$1:$IW$188,121,FALSE),0)</f>
        <v>0</v>
      </c>
      <c r="EV148" s="19">
        <f>IFERROR(HLOOKUP(EV$1,'Nakladova matice_2018'!$A$1:$IW$188,121,FALSE),0)</f>
        <v>0</v>
      </c>
      <c r="EW148" s="19">
        <f>IFERROR(HLOOKUP(EW$1,'Nakladova matice_2018'!$A$1:$IW$188,121,FALSE),0)</f>
        <v>0</v>
      </c>
      <c r="EX148" s="19">
        <f>IFERROR(HLOOKUP(EX$1,'Nakladova matice_2018'!$A$1:$IW$188,121,FALSE),0)</f>
        <v>0</v>
      </c>
      <c r="EY148" s="19">
        <f>IFERROR(HLOOKUP(EY$1,'Nakladova matice_2018'!$A$1:$IW$188,121,FALSE),0)</f>
        <v>0</v>
      </c>
      <c r="EZ148" s="19">
        <f>IFERROR(HLOOKUP(EZ$1,'Nakladova matice_2018'!$A$1:$IW$188,121,FALSE),0)</f>
        <v>0</v>
      </c>
      <c r="FA148" s="19">
        <f>IFERROR(HLOOKUP(FA$1,'Nakladova matice_2018'!$A$1:$IW$188,121,FALSE),0)</f>
        <v>0</v>
      </c>
      <c r="FB148" s="19">
        <f>IFERROR(HLOOKUP(FB$1,'Nakladova matice_2018'!$A$1:$IW$188,121,FALSE),0)</f>
        <v>0</v>
      </c>
      <c r="FC148" s="19">
        <f>IFERROR(HLOOKUP(FC$1,'Nakladova matice_2018'!$A$1:$IW$188,121,FALSE),0)</f>
        <v>0</v>
      </c>
      <c r="FD148" s="19">
        <f>IFERROR(HLOOKUP(FD$1,'Nakladova matice_2018'!$A$1:$IW$188,121,FALSE),0)</f>
        <v>0</v>
      </c>
      <c r="FE148" s="19">
        <f>IFERROR(HLOOKUP(FE$1,'Nakladova matice_2018'!$A$1:$IW$188,121,FALSE),0)</f>
        <v>0</v>
      </c>
      <c r="FF148" s="19">
        <f>IFERROR(HLOOKUP(FF$1,'Nakladova matice_2018'!$A$1:$IW$188,121,FALSE),0)</f>
        <v>0</v>
      </c>
      <c r="FG148" s="19">
        <f>IFERROR(HLOOKUP(FG$1,'Nakladova matice_2018'!$A$1:$IW$188,121,FALSE),0)</f>
        <v>0</v>
      </c>
      <c r="FH148" s="19">
        <f>IFERROR(HLOOKUP(FH$1,'Nakladova matice_2018'!$A$1:$IW$188,121,FALSE),0)</f>
        <v>0</v>
      </c>
      <c r="FI148" s="19">
        <f>IFERROR(HLOOKUP(FI$1,'Nakladova matice_2018'!$A$1:$IW$188,121,FALSE),0)</f>
        <v>0</v>
      </c>
      <c r="FJ148" s="19">
        <f>IFERROR(HLOOKUP(FJ$1,'Nakladova matice_2018'!$A$1:$IW$188,121,FALSE),0)</f>
        <v>0</v>
      </c>
      <c r="FK148" s="19">
        <f>IFERROR(HLOOKUP(FK$1,'Nakladova matice_2018'!$A$1:$IW$188,121,FALSE),0)</f>
        <v>0</v>
      </c>
      <c r="FL148" s="19">
        <f>IFERROR(HLOOKUP(FL$1,'Nakladova matice_2018'!$A$1:$IW$188,121,FALSE),0)</f>
        <v>0</v>
      </c>
      <c r="FM148" s="19">
        <f>IFERROR(HLOOKUP(FM$1,'Nakladova matice_2018'!$A$1:$IW$188,121,FALSE),0)</f>
        <v>0</v>
      </c>
      <c r="FN148" s="19">
        <f>IFERROR(HLOOKUP(FN$1,'Nakladova matice_2018'!$A$1:$IW$188,121,FALSE),0)</f>
        <v>0</v>
      </c>
      <c r="FO148" s="19">
        <f>IFERROR(HLOOKUP(FO$1,'Nakladova matice_2018'!$A$1:$IW$188,121,FALSE),0)</f>
        <v>0</v>
      </c>
      <c r="FP148" s="19">
        <f>IFERROR(HLOOKUP(FP$1,'Nakladova matice_2018'!$A$1:$IW$188,121,FALSE),0)</f>
        <v>0</v>
      </c>
      <c r="FQ148" s="19">
        <f>IFERROR(HLOOKUP(FQ$1,'Nakladova matice_2018'!$A$1:$IW$188,121,FALSE),0)</f>
        <v>0</v>
      </c>
      <c r="FR148" s="19">
        <f>IFERROR(HLOOKUP(FR$1,'Nakladova matice_2018'!$A$1:$IW$188,121,FALSE),0)</f>
        <v>0</v>
      </c>
      <c r="FS148" s="19">
        <f>IFERROR(HLOOKUP(FS$1,'Nakladova matice_2018'!$A$1:$IW$188,121,FALSE),0)</f>
        <v>0</v>
      </c>
      <c r="FT148" s="19">
        <f>IFERROR(HLOOKUP(FT$1,'Nakladova matice_2018'!$A$1:$IW$188,121,FALSE),0)</f>
        <v>0</v>
      </c>
      <c r="FU148" s="19">
        <f>IFERROR(HLOOKUP(FU$1,'Nakladova matice_2018'!$A$1:$IW$188,121,FALSE),0)</f>
        <v>0</v>
      </c>
      <c r="FV148" s="19">
        <f>IFERROR(HLOOKUP(FV$1,'Nakladova matice_2018'!$A$1:$IW$188,121,FALSE),0)</f>
        <v>0</v>
      </c>
      <c r="FW148" s="19">
        <f>IFERROR(HLOOKUP(FW$1,'Nakladova matice_2018'!$A$1:$IW$188,121,FALSE),0)</f>
        <v>0</v>
      </c>
      <c r="FX148" s="19">
        <f>IFERROR(HLOOKUP(FX$1,'Nakladova matice_2018'!$A$1:$IW$188,121,FALSE),0)</f>
        <v>0</v>
      </c>
      <c r="FY148" s="19">
        <f>IFERROR(HLOOKUP(FY$1,'Nakladova matice_2018'!$A$1:$IW$188,121,FALSE),0)</f>
        <v>0</v>
      </c>
      <c r="FZ148" s="19">
        <f>IFERROR(HLOOKUP(FZ$1,'Nakladova matice_2018'!$A$1:$IW$188,121,FALSE),0)</f>
        <v>0</v>
      </c>
      <c r="GA148" s="19">
        <f>IFERROR(HLOOKUP(GA$1,'Nakladova matice_2018'!$A$1:$IW$188,121,FALSE),0)</f>
        <v>0</v>
      </c>
      <c r="GB148" s="19">
        <f>IFERROR(HLOOKUP(GB$1,'Nakladova matice_2018'!$A$1:$IW$188,121,FALSE),0)</f>
        <v>0</v>
      </c>
      <c r="GC148" s="19">
        <f>IFERROR(HLOOKUP(GC$1,'Nakladova matice_2018'!$A$1:$IW$188,121,FALSE),0)</f>
        <v>0</v>
      </c>
      <c r="GD148" s="19">
        <f>IFERROR(HLOOKUP(GD$1,'Nakladova matice_2018'!$A$1:$IW$188,121,FALSE),0)</f>
        <v>0</v>
      </c>
      <c r="GE148" s="19">
        <f>IFERROR(HLOOKUP(GE$1,'Nakladova matice_2018'!$A$1:$IW$188,121,FALSE),0)</f>
        <v>0</v>
      </c>
      <c r="GF148" s="19">
        <f>IFERROR(HLOOKUP(GF$1,'Nakladova matice_2018'!$A$1:$IW$188,121,FALSE),0)</f>
        <v>0</v>
      </c>
      <c r="GG148" s="19">
        <f>IFERROR(HLOOKUP(GG$1,'Nakladova matice_2018'!$A$1:$IW$188,121,FALSE),0)</f>
        <v>0</v>
      </c>
      <c r="GH148" s="19">
        <f>IFERROR(HLOOKUP(GH$1,'Nakladova matice_2018'!$A$1:$IW$188,121,FALSE),0)</f>
        <v>0</v>
      </c>
      <c r="GI148" s="19">
        <f>IFERROR(HLOOKUP(GI$1,'Nakladova matice_2018'!$A$1:$IW$188,121,FALSE),0)</f>
        <v>0</v>
      </c>
      <c r="GJ148" s="19">
        <f>IFERROR(HLOOKUP(GJ$1,'Nakladova matice_2018'!$A$1:$IW$188,121,FALSE),0)</f>
        <v>0</v>
      </c>
      <c r="GK148" s="19">
        <f>IFERROR(HLOOKUP(GK$1,'Nakladova matice_2018'!$A$1:$IW$188,121,FALSE),0)</f>
        <v>0</v>
      </c>
      <c r="GL148" s="19">
        <f>IFERROR(HLOOKUP(GL$1,'Nakladova matice_2018'!$A$1:$IW$188,121,FALSE),0)</f>
        <v>0</v>
      </c>
      <c r="GM148" s="19">
        <f>IFERROR(HLOOKUP(GM$1,'Nakladova matice_2018'!$A$1:$IW$188,121,FALSE),0)</f>
        <v>0</v>
      </c>
      <c r="GN148" s="19">
        <f>IFERROR(HLOOKUP(GN$1,'Nakladova matice_2018'!$A$1:$IW$188,121,FALSE),0)</f>
        <v>0</v>
      </c>
      <c r="GO148" s="19">
        <f>IFERROR(HLOOKUP(GO$1,'Nakladova matice_2018'!$A$1:$IW$188,121,FALSE),0)</f>
        <v>0</v>
      </c>
      <c r="GP148" s="19">
        <f>IFERROR(HLOOKUP(GP$1,'Nakladova matice_2018'!$A$1:$IW$188,121,FALSE),0)</f>
        <v>0</v>
      </c>
      <c r="GQ148" s="19">
        <f>IFERROR(HLOOKUP(GQ$1,'Nakladova matice_2018'!$A$1:$IW$188,121,FALSE),0)</f>
        <v>0</v>
      </c>
      <c r="GR148" s="19">
        <f>IFERROR(HLOOKUP(GR$1,'Nakladova matice_2018'!$A$1:$IW$188,121,FALSE),0)</f>
        <v>0</v>
      </c>
      <c r="GS148" s="19">
        <f>IFERROR(HLOOKUP(GS$1,'Nakladova matice_2018'!$A$1:$IW$188,121,FALSE),0)</f>
        <v>0</v>
      </c>
      <c r="GT148" s="19">
        <f>IFERROR(HLOOKUP(GT$1,'Nakladova matice_2018'!$A$1:$IW$188,121,FALSE),0)</f>
        <v>0</v>
      </c>
      <c r="GU148" s="19">
        <f>IFERROR(HLOOKUP(GU$1,'Nakladova matice_2018'!$A$1:$IW$188,121,FALSE),0)</f>
        <v>0</v>
      </c>
      <c r="GV148" s="19">
        <f>IFERROR(HLOOKUP(GV$1,'Nakladova matice_2018'!$A$1:$IW$188,121,FALSE),0)</f>
        <v>0</v>
      </c>
      <c r="GW148" s="19">
        <f>IFERROR(HLOOKUP(GW$1,'Nakladova matice_2018'!$A$1:$IW$188,121,FALSE),0)</f>
        <v>0</v>
      </c>
      <c r="GX148" s="19">
        <f>IFERROR(HLOOKUP(GX$1,'Nakladova matice_2018'!$A$1:$IW$188,121,FALSE),0)</f>
        <v>0</v>
      </c>
      <c r="GY148" s="19">
        <f>IFERROR(HLOOKUP(GY$1,'Nakladova matice_2018'!$A$1:$IW$188,121,FALSE),0)</f>
        <v>0</v>
      </c>
      <c r="GZ148" s="19">
        <f>IFERROR(HLOOKUP(GZ$1,'Nakladova matice_2018'!$A$1:$IW$188,121,FALSE),0)</f>
        <v>0</v>
      </c>
      <c r="HA148" s="19">
        <f>IFERROR(HLOOKUP(HA$1,'Nakladova matice_2018'!$A$1:$IW$188,121,FALSE),0)</f>
        <v>0</v>
      </c>
      <c r="HB148" s="19">
        <f>IFERROR(HLOOKUP(HB$1,'Nakladova matice_2018'!$A$1:$IW$188,121,FALSE),0)</f>
        <v>0</v>
      </c>
      <c r="HC148" s="19">
        <f>IFERROR(HLOOKUP(HC$1,'Nakladova matice_2018'!$A$1:$IW$188,121,FALSE),0)</f>
        <v>0</v>
      </c>
      <c r="HD148" s="19">
        <f>IFERROR(HLOOKUP(HD$1,'Nakladova matice_2018'!$A$1:$IW$188,121,FALSE),0)</f>
        <v>0</v>
      </c>
      <c r="HE148" s="19">
        <f>IFERROR(HLOOKUP(HE$1,'Nakladova matice_2018'!$A$1:$IW$188,121,FALSE),0)</f>
        <v>0</v>
      </c>
      <c r="HF148" s="19">
        <f>IFERROR(HLOOKUP(HF$1,'Nakladova matice_2018'!$A$1:$IW$188,121,FALSE),0)</f>
        <v>0</v>
      </c>
      <c r="HG148" s="19">
        <f>IFERROR(HLOOKUP(HG$1,'Nakladova matice_2018'!$A$1:$IW$188,121,FALSE),0)</f>
        <v>0</v>
      </c>
      <c r="HH148" s="19">
        <f>IFERROR(HLOOKUP(HH$1,'Nakladova matice_2018'!$A$1:$IW$188,121,FALSE),0)</f>
        <v>0</v>
      </c>
      <c r="HI148" s="19">
        <f>IFERROR(HLOOKUP(HI$1,'Nakladova matice_2018'!$A$1:$IW$188,121,FALSE),0)</f>
        <v>0</v>
      </c>
      <c r="HJ148" s="19">
        <f>IFERROR(HLOOKUP(HJ$1,'Nakladova matice_2018'!$A$1:$IW$188,121,FALSE),0)</f>
        <v>0</v>
      </c>
      <c r="HK148" s="19">
        <f>IFERROR(HLOOKUP(HK$1,'Nakladova matice_2018'!$A$1:$IW$188,121,FALSE),0)</f>
        <v>0</v>
      </c>
      <c r="HL148" s="19">
        <f>IFERROR(HLOOKUP(HL$1,'Nakladova matice_2018'!$A$1:$IW$188,121,FALSE),0)</f>
        <v>0</v>
      </c>
      <c r="HM148" s="19">
        <f>IFERROR(HLOOKUP(HM$1,'Nakladova matice_2018'!$A$1:$IW$188,121,FALSE),0)</f>
        <v>0</v>
      </c>
      <c r="HN148" s="19">
        <f>IFERROR(HLOOKUP(HN$1,'Nakladova matice_2018'!$A$1:$IW$188,121,FALSE),0)</f>
        <v>0</v>
      </c>
      <c r="HO148" s="19">
        <f>IFERROR(HLOOKUP(HO$1,'Nakladova matice_2018'!$A$1:$IW$188,121,FALSE),0)</f>
        <v>0</v>
      </c>
      <c r="HP148" s="19">
        <f>IFERROR(HLOOKUP(HP$1,'Nakladova matice_2018'!$A$1:$IW$188,121,FALSE),0)</f>
        <v>0</v>
      </c>
      <c r="HQ148" s="19">
        <f>IFERROR(HLOOKUP(HQ$1,'Nakladova matice_2018'!$A$1:$IW$188,121,FALSE),0)</f>
        <v>0</v>
      </c>
      <c r="HR148" s="19">
        <f>IFERROR(HLOOKUP(HR$1,'Nakladova matice_2018'!$A$1:$IW$188,121,FALSE),0)</f>
        <v>0</v>
      </c>
      <c r="HS148" s="19">
        <f>IFERROR(HLOOKUP(HS$1,'Nakladova matice_2018'!$A$1:$IW$188,121,FALSE),0)</f>
        <v>0</v>
      </c>
      <c r="HT148" s="19">
        <f>IFERROR(HLOOKUP(HT$1,'Nakladova matice_2018'!$A$1:$IW$188,121,FALSE),0)</f>
        <v>0</v>
      </c>
      <c r="HU148" s="19">
        <f>IFERROR(HLOOKUP(HU$1,'Nakladova matice_2018'!$A$1:$IW$188,121,FALSE),0)</f>
        <v>0</v>
      </c>
      <c r="HV148" s="19">
        <f>IFERROR(HLOOKUP(HV$1,'Nakladova matice_2018'!$A$1:$IW$188,121,FALSE),0)</f>
        <v>0</v>
      </c>
      <c r="HW148" s="19">
        <f>IFERROR(HLOOKUP(HW$1,'Nakladova matice_2018'!$A$1:$IW$188,121,FALSE),0)</f>
        <v>0</v>
      </c>
      <c r="HX148" s="19">
        <f>IFERROR(HLOOKUP(HX$1,'Nakladova matice_2018'!$A$1:$IW$188,121,FALSE),0)</f>
        <v>0</v>
      </c>
      <c r="HY148" s="19">
        <f>IFERROR(HLOOKUP(HY$1,'Nakladova matice_2018'!$A$1:$IW$188,121,FALSE),0)</f>
        <v>0</v>
      </c>
      <c r="HZ148" s="19">
        <f>IFERROR(HLOOKUP(HZ$1,'Nakladova matice_2018'!$A$1:$IW$188,121,FALSE),0)</f>
        <v>0</v>
      </c>
      <c r="IA148" s="19">
        <f>IFERROR(HLOOKUP(IA$1,'Nakladova matice_2018'!$A$1:$IW$188,121,FALSE),0)</f>
        <v>0</v>
      </c>
      <c r="IB148" s="19">
        <f>IFERROR(HLOOKUP(IB$1,'Nakladova matice_2018'!$A$1:$IW$188,121,FALSE),0)</f>
        <v>0</v>
      </c>
      <c r="IC148" s="19">
        <f>IFERROR(HLOOKUP(IC$1,'Nakladova matice_2018'!$A$1:$IW$188,121,FALSE),0)</f>
        <v>0</v>
      </c>
      <c r="ID148" s="19">
        <f>IFERROR(HLOOKUP(ID$1,'Nakladova matice_2018'!$A$1:$IW$188,121,FALSE),0)</f>
        <v>0</v>
      </c>
      <c r="IE148" s="19">
        <f>IFERROR(HLOOKUP(IE$1,'Nakladova matice_2018'!$A$1:$IW$188,121,FALSE),0)</f>
        <v>0</v>
      </c>
      <c r="IF148" s="19">
        <f>IFERROR(HLOOKUP(IF$1,'Nakladova matice_2018'!$A$1:$IW$188,121,FALSE),0)</f>
        <v>0</v>
      </c>
      <c r="IG148" s="19">
        <f>IFERROR(HLOOKUP(IG$1,'Nakladova matice_2018'!$A$1:$IW$188,121,FALSE),0)</f>
        <v>0</v>
      </c>
      <c r="IH148" s="19">
        <f>IFERROR(HLOOKUP(IH$1,'Nakladova matice_2018'!$A$1:$IW$188,121,FALSE),0)</f>
        <v>0</v>
      </c>
      <c r="II148" s="19">
        <f>IFERROR(HLOOKUP(II$1,'Nakladova matice_2018'!$A$1:$IW$188,121,FALSE),0)</f>
        <v>0</v>
      </c>
      <c r="IJ148" s="19">
        <f>IFERROR(HLOOKUP(IJ$1,'Nakladova matice_2018'!$A$1:$IW$188,121,FALSE),0)</f>
        <v>0</v>
      </c>
      <c r="IK148" s="19">
        <f>IFERROR(HLOOKUP(IK$1,'Nakladova matice_2018'!$A$1:$IW$188,121,FALSE),0)</f>
        <v>0</v>
      </c>
      <c r="IL148" s="19">
        <f>IFERROR(HLOOKUP(IL$1,'Nakladova matice_2018'!$A$1:$IW$188,121,FALSE),0)</f>
        <v>0</v>
      </c>
      <c r="IM148" s="19">
        <f>IFERROR(HLOOKUP(IM$1,'Nakladova matice_2018'!$A$1:$IW$188,121,FALSE),0)</f>
        <v>0</v>
      </c>
      <c r="IN148" s="19">
        <f>IFERROR(HLOOKUP(IN$1,'Nakladova matice_2018'!$A$1:$IW$188,121,FALSE),0)</f>
        <v>0</v>
      </c>
      <c r="IO148" s="19">
        <f>IFERROR(HLOOKUP(IO$1,'Nakladova matice_2018'!$A$1:$IW$188,121,FALSE),0)</f>
        <v>0</v>
      </c>
      <c r="IP148" s="19">
        <f>IFERROR(HLOOKUP(IP$1,'Nakladova matice_2018'!$A$1:$IW$188,121,FALSE),0)</f>
        <v>0</v>
      </c>
      <c r="IQ148" s="19">
        <f>IFERROR(HLOOKUP(IQ$1,'Nakladova matice_2018'!$A$1:$IW$188,121,FALSE),0)</f>
        <v>0</v>
      </c>
      <c r="IR148" s="19">
        <f>IFERROR(HLOOKUP(IR$1,'Nakladova matice_2018'!$A$1:$IW$188,121,FALSE),0)</f>
        <v>0</v>
      </c>
      <c r="IS148" s="19">
        <f>IFERROR(HLOOKUP(IS$1,'Nakladova matice_2018'!$A$1:$IW$188,121,FALSE),0)</f>
        <v>0</v>
      </c>
      <c r="IT148" s="19">
        <f>IFERROR(HLOOKUP(IT$1,'Nakladova matice_2018'!$A$1:$IW$188,121,FALSE),0)</f>
        <v>0</v>
      </c>
      <c r="IU148" s="19">
        <f>IFERROR(HLOOKUP(IU$1,'Nakladova matice_2018'!$A$1:$IW$188,121,FALSE),0)</f>
        <v>0</v>
      </c>
      <c r="IV148" s="19">
        <f>IFERROR(HLOOKUP(IV$1,'Nakladova matice_2018'!$A$1:$IW$188,121,FALSE),0)</f>
        <v>0</v>
      </c>
      <c r="IW148" s="19">
        <f>IFERROR(HLOOKUP(IW$1,'Nakladova matice_2018'!$A$1:$IW$188,121,FALSE),0)</f>
        <v>0</v>
      </c>
      <c r="IX148" s="19">
        <f>IFERROR(HLOOKUP(IX$1,'Nakladova matice_2018'!$A$1:$IW$188,121,FALSE),0)</f>
        <v>0</v>
      </c>
      <c r="IY148" s="19">
        <f>IFERROR(HLOOKUP(IY$1,'Nakladova matice_2018'!$A$1:$IW$188,121,FALSE),0)</f>
        <v>0</v>
      </c>
      <c r="IZ148" s="19">
        <f>IFERROR(HLOOKUP(IZ$1,'Nakladova matice_2018'!$A$1:$IW$188,121,FALSE),0)</f>
        <v>0</v>
      </c>
      <c r="JA148" s="19">
        <f>IFERROR(HLOOKUP(JA$1,'Nakladova matice_2018'!$A$1:$IW$188,121,FALSE),0)</f>
        <v>0</v>
      </c>
      <c r="JB148" s="19">
        <f>IFERROR(HLOOKUP(JB$1,'Nakladova matice_2018'!$A$1:$IW$188,121,FALSE),0)</f>
        <v>0</v>
      </c>
      <c r="JC148" s="19">
        <f>IFERROR(HLOOKUP(JC$1,'Nakladova matice_2018'!$A$1:$IW$188,121,FALSE),0)</f>
        <v>0</v>
      </c>
      <c r="JD148" s="19">
        <f>IFERROR(HLOOKUP(JD$1,'Nakladova matice_2018'!$A$1:$IW$188,121,FALSE),0)</f>
        <v>0</v>
      </c>
      <c r="JE148" s="19">
        <f>IFERROR(HLOOKUP(JE$1,'Nakladova matice_2018'!$A$1:$IW$188,121,FALSE),0)</f>
        <v>0</v>
      </c>
      <c r="JF148" s="19">
        <f>IFERROR(HLOOKUP(JF$1,'Nakladova matice_2018'!$A$1:$IW$188,121,FALSE),0)</f>
        <v>0</v>
      </c>
      <c r="JG148" s="19">
        <f>IFERROR(HLOOKUP(JG$1,'Nakladova matice_2018'!$A$1:$IW$188,121,FALSE),0)</f>
        <v>0</v>
      </c>
      <c r="JH148" s="19">
        <f>IFERROR(HLOOKUP(JH$1,'Nakladova matice_2018'!$A$1:$IW$188,121,FALSE),0)</f>
        <v>0</v>
      </c>
      <c r="JI148" s="19">
        <f>IFERROR(HLOOKUP(JI$1,'Nakladova matice_2018'!$A$1:$IW$188,121,FALSE),0)</f>
        <v>0</v>
      </c>
      <c r="JJ148" s="19">
        <f>IFERROR(HLOOKUP(JJ$1,'Nakladova matice_2018'!$A$1:$IW$188,121,FALSE),0)</f>
        <v>0</v>
      </c>
      <c r="JK148" s="19">
        <f>IFERROR(HLOOKUP(JK$1,'Nakladova matice_2018'!$A$1:$IW$188,121,FALSE),0)</f>
        <v>0</v>
      </c>
      <c r="JL148" s="19">
        <f>IFERROR(HLOOKUP(JL$1,'Nakladova matice_2018'!$A$1:$IW$188,121,FALSE),0)</f>
        <v>0</v>
      </c>
      <c r="JM148" s="19">
        <f>IFERROR(HLOOKUP(JM$1,'Nakladova matice_2018'!$A$1:$IW$188,121,FALSE),0)</f>
        <v>0</v>
      </c>
      <c r="JN148" s="19">
        <f>IFERROR(HLOOKUP(JN$1,'Nakladova matice_2018'!$A$1:$IW$188,121,FALSE),0)</f>
        <v>0</v>
      </c>
      <c r="JO148" s="19">
        <f>IFERROR(HLOOKUP(JO$1,'Nakladova matice_2018'!$A$1:$IW$188,121,FALSE),0)</f>
        <v>0</v>
      </c>
      <c r="JP148" s="19">
        <f>IFERROR(HLOOKUP(JP$1,'Nakladova matice_2018'!$A$1:$IW$188,121,FALSE),0)</f>
        <v>0</v>
      </c>
      <c r="JQ148" s="19">
        <f>IFERROR(HLOOKUP(JQ$1,'Nakladova matice_2018'!$A$1:$IW$188,121,FALSE),0)</f>
        <v>0</v>
      </c>
      <c r="JR148" s="19">
        <f>IFERROR(HLOOKUP(JR$1,'Nakladova matice_2018'!$A$1:$IW$188,121,FALSE),0)</f>
        <v>0</v>
      </c>
      <c r="JS148" s="19">
        <f>IFERROR(HLOOKUP(JS$1,'Nakladova matice_2018'!$A$1:$IW$188,121,FALSE),0)</f>
        <v>0</v>
      </c>
      <c r="JT148" s="19">
        <f>IFERROR(HLOOKUP(JT$1,'Nakladova matice_2018'!$A$1:$IW$188,121,FALSE),0)</f>
        <v>0</v>
      </c>
      <c r="JU148" s="19">
        <f>IFERROR(HLOOKUP(JU$1,'Nakladova matice_2018'!$A$1:$IW$188,121,FALSE),0)</f>
        <v>0</v>
      </c>
      <c r="JV148" s="19">
        <f>IFERROR(HLOOKUP(JV$1,'Nakladova matice_2018'!$A$1:$IW$188,121,FALSE),0)</f>
        <v>0</v>
      </c>
      <c r="JW148" s="19">
        <f>IFERROR(HLOOKUP(JW$1,'Nakladova matice_2018'!$A$1:$IW$188,121,FALSE),0)</f>
        <v>0</v>
      </c>
      <c r="JX148" s="19">
        <f>IFERROR(HLOOKUP(JX$1,'Nakladova matice_2018'!$A$1:$IW$188,121,FALSE),0)</f>
        <v>0</v>
      </c>
      <c r="JY148" s="19">
        <f>IFERROR(HLOOKUP(JY$1,'Nakladova matice_2018'!$A$1:$IW$188,121,FALSE),0)</f>
        <v>0</v>
      </c>
      <c r="JZ148" s="19">
        <f>IFERROR(HLOOKUP(JZ$1,'Nakladova matice_2018'!$A$1:$IW$188,121,FALSE),0)</f>
        <v>0</v>
      </c>
      <c r="KA148" s="19">
        <f>IFERROR(HLOOKUP(KA$1,'Nakladova matice_2018'!$A$1:$IW$188,121,FALSE),0)</f>
        <v>0</v>
      </c>
      <c r="KB148" s="19">
        <f>IFERROR(HLOOKUP(KB$1,'Nakladova matice_2018'!$A$1:$IW$188,121,FALSE),0)</f>
        <v>0</v>
      </c>
      <c r="KC148" s="19">
        <f>IFERROR(HLOOKUP(KC$1,'Nakladova matice_2018'!$A$1:$IW$188,121,FALSE),0)</f>
        <v>0</v>
      </c>
      <c r="KD148" s="19">
        <f>IFERROR(HLOOKUP(KD$1,'Nakladova matice_2018'!$A$1:$IW$188,121,FALSE),0)</f>
        <v>0</v>
      </c>
      <c r="KE148" s="19">
        <f>IFERROR(HLOOKUP(KE$1,'Nakladova matice_2018'!$A$1:$IW$188,121,FALSE),0)</f>
        <v>0</v>
      </c>
      <c r="KF148" s="19">
        <f>IFERROR(HLOOKUP(KF$1,'Nakladova matice_2018'!$A$1:$IW$188,121,FALSE),0)</f>
        <v>0</v>
      </c>
      <c r="KG148" s="19">
        <f>IFERROR(HLOOKUP(KG$1,'Nakladova matice_2018'!$A$1:$IW$188,121,FALSE),0)</f>
        <v>0</v>
      </c>
      <c r="KH148" s="19">
        <f>IFERROR(HLOOKUP(KH$1,'Nakladova matice_2018'!$A$1:$IW$188,121,FALSE),0)</f>
        <v>0</v>
      </c>
      <c r="KI148" s="19">
        <f>IFERROR(HLOOKUP(KI$1,'Nakladova matice_2018'!$A$1:$IW$188,121,FALSE),0)</f>
        <v>0</v>
      </c>
      <c r="KJ148" s="19">
        <f>IFERROR(HLOOKUP(KJ$1,'Nakladova matice_2018'!$A$1:$IW$188,121,FALSE),0)</f>
        <v>0</v>
      </c>
      <c r="KK148" s="19">
        <f>IFERROR(HLOOKUP(KK$1,'Nakladova matice_2018'!$A$1:$IW$188,121,FALSE),0)</f>
        <v>0</v>
      </c>
      <c r="KL148" s="19">
        <f>IFERROR(HLOOKUP(KL$1,'Nakladova matice_2018'!$A$1:$IW$188,121,FALSE),0)</f>
        <v>0</v>
      </c>
      <c r="KM148" s="19">
        <f>IFERROR(HLOOKUP(KM$1,'Nakladova matice_2018'!$A$1:$IW$188,121,FALSE),0)</f>
        <v>0</v>
      </c>
      <c r="KN148" s="19">
        <f>IFERROR(HLOOKUP(KN$1,'Nakladova matice_2018'!$A$1:$IW$188,121,FALSE),0)</f>
        <v>0</v>
      </c>
      <c r="KO148" s="19">
        <f>IFERROR(HLOOKUP(KO$1,'Nakladova matice_2018'!$A$1:$IW$188,121,FALSE),0)</f>
        <v>0</v>
      </c>
      <c r="KP148" s="19">
        <f>IFERROR(HLOOKUP(KP$1,'Nakladova matice_2018'!$A$1:$IW$188,121,FALSE),0)</f>
        <v>0</v>
      </c>
      <c r="KQ148" s="19">
        <f>IFERROR(HLOOKUP(KQ$1,'Nakladova matice_2018'!$A$1:$IW$188,121,FALSE),0)</f>
        <v>0</v>
      </c>
      <c r="KR148" s="19">
        <f>IFERROR(HLOOKUP(KR$1,'Nakladova matice_2018'!$A$1:$IW$188,121,FALSE),0)</f>
        <v>0</v>
      </c>
      <c r="KS148" s="19">
        <f>IFERROR(HLOOKUP(KS$1,'Nakladova matice_2018'!$A$1:$IW$188,121,FALSE),0)</f>
        <v>0</v>
      </c>
      <c r="KT148" s="19">
        <f>IFERROR(HLOOKUP(KT$1,'Nakladova matice_2018'!$A$1:$IW$188,121,FALSE),0)</f>
        <v>0</v>
      </c>
      <c r="KU148" s="19">
        <f>IFERROR(HLOOKUP(KU$1,'Nakladova matice_2018'!$A$1:$IW$188,121,FALSE),0)</f>
        <v>0</v>
      </c>
      <c r="KV148" s="19">
        <f>IFERROR(HLOOKUP(KV$1,'Nakladova matice_2018'!$A$1:$IW$188,121,FALSE),0)</f>
        <v>0</v>
      </c>
      <c r="KW148" s="19">
        <f>IFERROR(HLOOKUP(KW$1,'Nakladova matice_2018'!$A$1:$IW$188,121,FALSE),0)</f>
        <v>0</v>
      </c>
      <c r="KX148" s="19">
        <f>IFERROR(HLOOKUP(KX$1,'Nakladova matice_2018'!$A$1:$IW$188,121,FALSE),0)</f>
        <v>0</v>
      </c>
      <c r="KY148" s="19">
        <f>IFERROR(HLOOKUP(KY$1,'Nakladova matice_2018'!$A$1:$IW$188,121,FALSE),0)</f>
        <v>0</v>
      </c>
      <c r="KZ148" s="19">
        <f>IFERROR(HLOOKUP(KZ$1,'Nakladova matice_2018'!$A$1:$IW$188,121,FALSE),0)</f>
        <v>0</v>
      </c>
      <c r="LA148" s="19">
        <f>IFERROR(HLOOKUP(LA$1,'Nakladova matice_2018'!$A$1:$IW$188,121,FALSE),0)</f>
        <v>0</v>
      </c>
      <c r="LB148" s="19">
        <f>IFERROR(HLOOKUP(LB$1,'Nakladova matice_2018'!$A$1:$IW$188,121,FALSE),0)</f>
        <v>0</v>
      </c>
      <c r="LC148" s="19">
        <f>IFERROR(HLOOKUP(LC$1,'Nakladova matice_2018'!$A$1:$IW$188,121,FALSE),0)</f>
        <v>0</v>
      </c>
      <c r="LD148" s="19">
        <f>IFERROR(HLOOKUP(LD$1,'Nakladova matice_2018'!$A$1:$IW$188,121,FALSE),0)</f>
        <v>0</v>
      </c>
      <c r="LE148" s="19">
        <f>IFERROR(HLOOKUP(LE$1,'Nakladova matice_2018'!$A$1:$IW$188,121,FALSE),0)</f>
        <v>0</v>
      </c>
      <c r="LF148" s="19">
        <f>IFERROR(HLOOKUP(LF$1,'Nakladova matice_2018'!$A$1:$IW$188,121,FALSE),0)</f>
        <v>0</v>
      </c>
      <c r="LG148" s="19">
        <f>IFERROR(HLOOKUP(LG$1,'Nakladova matice_2018'!$A$1:$IW$188,121,FALSE),0)</f>
        <v>0</v>
      </c>
      <c r="LH148" s="19">
        <f>IFERROR(HLOOKUP(LH$1,'Nakladova matice_2018'!$A$1:$IW$188,121,FALSE),0)</f>
        <v>0</v>
      </c>
      <c r="LI148" s="19">
        <f>IFERROR(HLOOKUP(LI$1,'Nakladova matice_2018'!$A$1:$IW$188,121,FALSE),0)</f>
        <v>0</v>
      </c>
      <c r="LJ148" s="19">
        <f>IFERROR(HLOOKUP(LJ$1,'Nakladova matice_2018'!$A$1:$IW$188,121,FALSE),0)</f>
        <v>0</v>
      </c>
      <c r="LK148" s="19">
        <f>IFERROR(HLOOKUP(LK$1,'Nakladova matice_2018'!$A$1:$IW$188,121,FALSE),0)</f>
        <v>0</v>
      </c>
      <c r="LL148" s="19">
        <f>IFERROR(HLOOKUP(LL$1,'Nakladova matice_2018'!$A$1:$IW$188,121,FALSE),0)</f>
        <v>0</v>
      </c>
      <c r="LM148" s="19">
        <f>IFERROR(HLOOKUP(LM$1,'Nakladova matice_2018'!$A$1:$IW$188,121,FALSE),0)</f>
        <v>0</v>
      </c>
      <c r="LN148" s="19">
        <f>IFERROR(HLOOKUP(LN$1,'Nakladova matice_2018'!$A$1:$IW$188,121,FALSE),0)</f>
        <v>0</v>
      </c>
      <c r="LO148" s="19">
        <f>IFERROR(HLOOKUP(LO$1,'Nakladova matice_2018'!$A$1:$IW$188,121,FALSE),0)</f>
        <v>0</v>
      </c>
      <c r="LP148" s="19">
        <f>IFERROR(HLOOKUP(LP$1,'Nakladova matice_2018'!$A$1:$IW$188,121,FALSE),0)</f>
        <v>0</v>
      </c>
      <c r="LQ148" s="19">
        <f>IFERROR(HLOOKUP(LQ$1,'Nakladova matice_2018'!$A$1:$IW$188,121,FALSE),0)</f>
        <v>0</v>
      </c>
      <c r="LR148" s="19">
        <f>IFERROR(HLOOKUP(LR$1,'Nakladova matice_2018'!$A$1:$IW$188,121,FALSE),0)</f>
        <v>0</v>
      </c>
      <c r="LS148" s="19">
        <f>IFERROR(HLOOKUP(LS$1,'Nakladova matice_2018'!$A$1:$IW$188,121,FALSE),0)</f>
        <v>0</v>
      </c>
      <c r="LT148" s="19">
        <f>IFERROR(HLOOKUP(LT$1,'Nakladova matice_2018'!$A$1:$IW$188,121,FALSE),0)</f>
        <v>0</v>
      </c>
      <c r="LU148" s="19">
        <f>IFERROR(HLOOKUP(LU$1,'Nakladova matice_2018'!$A$1:$IW$188,121,FALSE),0)</f>
        <v>0</v>
      </c>
      <c r="LV148" s="19">
        <f>IFERROR(HLOOKUP(LV$1,'Nakladova matice_2018'!$A$1:$IW$188,121,FALSE),0)</f>
        <v>0</v>
      </c>
      <c r="LW148" s="19">
        <f>IFERROR(HLOOKUP(LW$1,'Nakladova matice_2018'!$A$1:$IW$188,121,FALSE),0)</f>
        <v>0</v>
      </c>
      <c r="LX148" s="19">
        <f>IFERROR(HLOOKUP(LX$1,'Nakladova matice_2018'!$A$1:$IW$188,121,FALSE),0)</f>
        <v>0</v>
      </c>
      <c r="LY148" s="19">
        <f>IFERROR(HLOOKUP(LY$1,'Nakladova matice_2018'!$A$1:$IW$188,121,FALSE),0)</f>
        <v>0</v>
      </c>
      <c r="LZ148" s="19">
        <f>IFERROR(HLOOKUP(LZ$1,'Nakladova matice_2018'!$A$1:$IW$188,121,FALSE),0)</f>
        <v>0</v>
      </c>
      <c r="MA148" s="19">
        <f>IFERROR(HLOOKUP(MA$1,'Nakladova matice_2018'!$A$1:$IW$188,121,FALSE),0)</f>
        <v>0</v>
      </c>
      <c r="MB148" s="19">
        <f>IFERROR(HLOOKUP(MB$1,'Nakladova matice_2018'!$A$1:$IW$188,121,FALSE),0)</f>
        <v>0</v>
      </c>
      <c r="MC148" s="19">
        <f>IFERROR(HLOOKUP(MC$1,'Nakladova matice_2018'!$A$1:$IW$188,121,FALSE),0)</f>
        <v>0</v>
      </c>
      <c r="MD148" s="19">
        <f>IFERROR(HLOOKUP(MD$1,'Nakladova matice_2018'!$A$1:$IW$188,121,FALSE),0)</f>
        <v>0</v>
      </c>
      <c r="ME148" s="19">
        <f>IFERROR(HLOOKUP(ME$1,'Nakladova matice_2018'!$A$1:$IW$188,121,FALSE),0)</f>
        <v>0</v>
      </c>
      <c r="MF148" s="19">
        <f>IFERROR(HLOOKUP(MF$1,'Nakladova matice_2018'!$A$1:$IW$188,121,FALSE),0)</f>
        <v>0</v>
      </c>
      <c r="MG148" s="19">
        <f>IFERROR(HLOOKUP(MG$1,'Nakladova matice_2018'!$A$1:$IW$188,121,FALSE),0)</f>
        <v>0</v>
      </c>
      <c r="MH148" s="19">
        <f>IFERROR(HLOOKUP(MH$1,'Nakladova matice_2018'!$A$1:$IW$188,121,FALSE),0)</f>
        <v>0</v>
      </c>
      <c r="MI148" s="19">
        <f>IFERROR(HLOOKUP(MI$1,'Nakladova matice_2018'!$A$1:$IW$188,121,FALSE),0)</f>
        <v>0</v>
      </c>
      <c r="MJ148" s="19">
        <f>IFERROR(HLOOKUP(MJ$1,'Nakladova matice_2018'!$A$1:$IW$188,121,FALSE),0)</f>
        <v>0</v>
      </c>
      <c r="MK148" s="19">
        <f>IFERROR(HLOOKUP(MK$1,'Nakladova matice_2018'!$A$1:$IW$188,121,FALSE),0)</f>
        <v>0</v>
      </c>
      <c r="ML148" s="19">
        <f>IFERROR(HLOOKUP(ML$1,'Nakladova matice_2018'!$A$1:$IW$188,121,FALSE),0)</f>
        <v>0</v>
      </c>
      <c r="MM148" s="19">
        <f>IFERROR(HLOOKUP(MM$1,'Nakladova matice_2018'!$A$1:$IW$188,121,FALSE),0)</f>
        <v>72705</v>
      </c>
      <c r="MN148" s="19">
        <f>IFERROR(HLOOKUP(MN$1,'Nakladova matice_2018'!$A$1:$IW$188,121,FALSE),0)</f>
        <v>0</v>
      </c>
      <c r="MO148" s="20">
        <f t="shared" si="86"/>
        <v>133183.02000000002</v>
      </c>
      <c r="MP148" s="20">
        <f>MO148-'Nakladova matice_2018'!IX121</f>
        <v>0</v>
      </c>
    </row>
    <row r="149" spans="1:354" x14ac:dyDescent="0.2">
      <c r="A149" s="27">
        <v>548011</v>
      </c>
      <c r="B149" s="21" t="s">
        <v>275</v>
      </c>
      <c r="C149" s="53">
        <v>0</v>
      </c>
      <c r="D149" s="19">
        <f>IFERROR(HLOOKUP(D$1,'Nakladova matice_2018'!$A$1:$IW$188,122,FALSE),0)</f>
        <v>0</v>
      </c>
      <c r="E149" s="19">
        <f>IFERROR(HLOOKUP(E$1,'Nakladova matice_2018'!$A$1:$IW$188,122,FALSE),0)</f>
        <v>0</v>
      </c>
      <c r="F149" s="19">
        <f>IFERROR(HLOOKUP(F$1,'Nakladova matice_2018'!$A$1:$IW$188,122,FALSE),0)</f>
        <v>0</v>
      </c>
      <c r="G149" s="19">
        <f>IFERROR(HLOOKUP(G$1,'Nakladova matice_2018'!$A$1:$IW$188,122,FALSE),0)</f>
        <v>0</v>
      </c>
      <c r="H149" s="19">
        <f>IFERROR(HLOOKUP(H$1,'Nakladova matice_2018'!$A$1:$IW$188,122,FALSE),0)</f>
        <v>0</v>
      </c>
      <c r="I149" s="19">
        <f>IFERROR(HLOOKUP(I$1,'Nakladova matice_2018'!$A$1:$IW$188,122,FALSE),0)</f>
        <v>0</v>
      </c>
      <c r="J149" s="19">
        <f>IFERROR(HLOOKUP(J$1,'Nakladova matice_2018'!$A$1:$IW$188,122,FALSE),0)</f>
        <v>0</v>
      </c>
      <c r="K149" s="19">
        <f>IFERROR(HLOOKUP(K$1,'Nakladova matice_2018'!$A$1:$IW$188,122,FALSE),0)</f>
        <v>0</v>
      </c>
      <c r="L149" s="19">
        <f>IFERROR(HLOOKUP(L$1,'Nakladova matice_2018'!$A$1:$IW$188,122,FALSE),0)</f>
        <v>0</v>
      </c>
      <c r="M149" s="19">
        <f>IFERROR(HLOOKUP(M$1,'Nakladova matice_2018'!$A$1:$IW$188,122,FALSE),0)</f>
        <v>0</v>
      </c>
      <c r="N149" s="19">
        <f>IFERROR(HLOOKUP(N$1,'Nakladova matice_2018'!$A$1:$IW$188,122,FALSE),0)</f>
        <v>0</v>
      </c>
      <c r="O149" s="19">
        <f>IFERROR(HLOOKUP(O$1,'Nakladova matice_2018'!$A$1:$IW$188,122,FALSE),0)</f>
        <v>0</v>
      </c>
      <c r="P149" s="19">
        <f>IFERROR(HLOOKUP(P$1,'Nakladova matice_2018'!$A$1:$IW$188,122,FALSE),0)</f>
        <v>0</v>
      </c>
      <c r="Q149" s="19">
        <f>IFERROR(HLOOKUP(Q$1,'Nakladova matice_2018'!$A$1:$IW$188,122,FALSE),0)</f>
        <v>0</v>
      </c>
      <c r="R149" s="19">
        <f>IFERROR(HLOOKUP(R$1,'Nakladova matice_2018'!$A$1:$IW$188,122,FALSE),0)</f>
        <v>0</v>
      </c>
      <c r="S149" s="19">
        <f>IFERROR(HLOOKUP(S$1,'Nakladova matice_2018'!$A$1:$IW$188,122,FALSE),0)</f>
        <v>0</v>
      </c>
      <c r="T149" s="19">
        <f>IFERROR(HLOOKUP(T$1,'Nakladova matice_2018'!$A$1:$IW$188,122,FALSE),0)</f>
        <v>0</v>
      </c>
      <c r="U149" s="19">
        <f>IFERROR(HLOOKUP(U$1,'Nakladova matice_2018'!$A$1:$IW$188,122,FALSE),0)</f>
        <v>0</v>
      </c>
      <c r="V149" s="19">
        <f>IFERROR(HLOOKUP(V$1,'Nakladova matice_2018'!$A$1:$IW$188,122,FALSE),0)</f>
        <v>0</v>
      </c>
      <c r="W149" s="19">
        <f>IFERROR(HLOOKUP(W$1,'Nakladova matice_2018'!$A$1:$IW$188,122,FALSE),0)</f>
        <v>0</v>
      </c>
      <c r="X149" s="19">
        <f>IFERROR(HLOOKUP(X$1,'Nakladova matice_2018'!$A$1:$IW$188,122,FALSE),0)</f>
        <v>0</v>
      </c>
      <c r="Y149" s="19">
        <f>IFERROR(HLOOKUP(Y$1,'Nakladova matice_2018'!$A$1:$IW$188,122,FALSE),0)</f>
        <v>0</v>
      </c>
      <c r="Z149" s="19">
        <f>IFERROR(HLOOKUP(Z$1,'Nakladova matice_2018'!$A$1:$IW$188,122,FALSE),0)</f>
        <v>0</v>
      </c>
      <c r="AA149" s="19">
        <f>IFERROR(HLOOKUP(AA$1,'Nakladova matice_2018'!$A$1:$IW$188,122,FALSE),0)</f>
        <v>0</v>
      </c>
      <c r="AB149" s="19">
        <f>IFERROR(HLOOKUP(AB$1,'Nakladova matice_2018'!$A$1:$IW$188,122,FALSE),0)</f>
        <v>0</v>
      </c>
      <c r="AC149" s="19">
        <f>IFERROR(HLOOKUP(AC$1,'Nakladova matice_2018'!$A$1:$IW$188,122,FALSE),0)</f>
        <v>0</v>
      </c>
      <c r="AD149" s="19">
        <f>IFERROR(HLOOKUP(AD$1,'Nakladova matice_2018'!$A$1:$IW$188,122,FALSE),0)</f>
        <v>0</v>
      </c>
      <c r="AE149" s="19">
        <f>IFERROR(HLOOKUP(AE$1,'Nakladova matice_2018'!$A$1:$IW$188,122,FALSE),0)</f>
        <v>0</v>
      </c>
      <c r="AF149" s="19">
        <f>IFERROR(HLOOKUP(AF$1,'Nakladova matice_2018'!$A$1:$IW$188,122,FALSE),0)</f>
        <v>0</v>
      </c>
      <c r="AG149" s="19">
        <f>IFERROR(HLOOKUP(AG$1,'Nakladova matice_2018'!$A$1:$IW$188,122,FALSE),0)</f>
        <v>0</v>
      </c>
      <c r="AH149" s="19">
        <f>IFERROR(HLOOKUP(AH$1,'Nakladova matice_2018'!$A$1:$IW$188,122,FALSE),0)</f>
        <v>0</v>
      </c>
      <c r="AI149" s="19">
        <f>IFERROR(HLOOKUP(AI$1,'Nakladova matice_2018'!$A$1:$IW$188,122,FALSE),0)</f>
        <v>0</v>
      </c>
      <c r="AJ149" s="19">
        <f>IFERROR(HLOOKUP(AJ$1,'Nakladova matice_2018'!$A$1:$IW$188,122,FALSE),0)</f>
        <v>0</v>
      </c>
      <c r="AK149" s="19">
        <f>IFERROR(HLOOKUP(AK$1,'Nakladova matice_2018'!$A$1:$IW$188,122,FALSE),0)</f>
        <v>0</v>
      </c>
      <c r="AL149" s="19">
        <f>IFERROR(HLOOKUP(AL$1,'Nakladova matice_2018'!$A$1:$IW$188,122,FALSE),0)</f>
        <v>0</v>
      </c>
      <c r="AM149" s="19">
        <f>IFERROR(HLOOKUP(AM$1,'Nakladova matice_2018'!$A$1:$IW$188,122,FALSE),0)</f>
        <v>0</v>
      </c>
      <c r="AN149" s="19">
        <f>IFERROR(HLOOKUP(AN$1,'Nakladova matice_2018'!$A$1:$IW$188,122,FALSE),0)</f>
        <v>0</v>
      </c>
      <c r="AO149" s="19">
        <f>IFERROR(HLOOKUP(AO$1,'Nakladova matice_2018'!$A$1:$IW$188,122,FALSE),0)</f>
        <v>0</v>
      </c>
      <c r="AP149" s="19">
        <f>IFERROR(HLOOKUP(AP$1,'Nakladova matice_2018'!$A$1:$IW$188,122,FALSE),0)</f>
        <v>0</v>
      </c>
      <c r="AQ149" s="19">
        <f>IFERROR(HLOOKUP(AQ$1,'Nakladova matice_2018'!$A$1:$IW$188,122,FALSE),0)</f>
        <v>0</v>
      </c>
      <c r="AR149" s="19">
        <f>IFERROR(HLOOKUP(AR$1,'Nakladova matice_2018'!$A$1:$IW$188,122,FALSE),0)</f>
        <v>0</v>
      </c>
      <c r="AS149" s="19">
        <f>IFERROR(HLOOKUP(AS$1,'Nakladova matice_2018'!$A$1:$IW$188,122,FALSE),0)</f>
        <v>0</v>
      </c>
      <c r="AT149" s="19">
        <f>IFERROR(HLOOKUP(AT$1,'Nakladova matice_2018'!$A$1:$IW$188,122,FALSE),0)</f>
        <v>0</v>
      </c>
      <c r="AU149" s="19">
        <f>IFERROR(HLOOKUP(AU$1,'Nakladova matice_2018'!$A$1:$IW$188,122,FALSE),0)</f>
        <v>0</v>
      </c>
      <c r="AV149" s="19">
        <f>IFERROR(HLOOKUP(AV$1,'Nakladova matice_2018'!$A$1:$IW$188,122,FALSE),0)</f>
        <v>0</v>
      </c>
      <c r="AW149" s="19">
        <f>IFERROR(HLOOKUP(AW$1,'Nakladova matice_2018'!$A$1:$IW$188,122,FALSE),0)</f>
        <v>0</v>
      </c>
      <c r="AX149" s="19">
        <f>IFERROR(HLOOKUP(AX$1,'Nakladova matice_2018'!$A$1:$IW$188,122,FALSE),0)</f>
        <v>0</v>
      </c>
      <c r="AY149" s="19">
        <f>IFERROR(HLOOKUP(AY$1,'Nakladova matice_2018'!$A$1:$IW$188,122,FALSE),0)</f>
        <v>0</v>
      </c>
      <c r="AZ149" s="19">
        <f>IFERROR(HLOOKUP(AZ$1,'Nakladova matice_2018'!$A$1:$IW$188,122,FALSE),0)</f>
        <v>0</v>
      </c>
      <c r="BA149" s="19">
        <f>IFERROR(HLOOKUP(BA$1,'Nakladova matice_2018'!$A$1:$IW$188,122,FALSE),0)</f>
        <v>0</v>
      </c>
      <c r="BB149" s="19">
        <f>IFERROR(HLOOKUP(BB$1,'Nakladova matice_2018'!$A$1:$IW$188,122,FALSE),0)</f>
        <v>0</v>
      </c>
      <c r="BC149" s="19">
        <f>IFERROR(HLOOKUP(BC$1,'Nakladova matice_2018'!$A$1:$IW$188,122,FALSE),0)</f>
        <v>0</v>
      </c>
      <c r="BD149" s="19">
        <f>IFERROR(HLOOKUP(BD$1,'Nakladova matice_2018'!$A$1:$IW$188,122,FALSE),0)</f>
        <v>0</v>
      </c>
      <c r="BE149" s="19">
        <f>IFERROR(HLOOKUP(BE$1,'Nakladova matice_2018'!$A$1:$IW$188,122,FALSE),0)</f>
        <v>0</v>
      </c>
      <c r="BF149" s="19">
        <f>IFERROR(HLOOKUP(BF$1,'Nakladova matice_2018'!$A$1:$IW$188,122,FALSE),0)</f>
        <v>0</v>
      </c>
      <c r="BG149" s="19">
        <f>IFERROR(HLOOKUP(BG$1,'Nakladova matice_2018'!$A$1:$IW$188,122,FALSE),0)</f>
        <v>0</v>
      </c>
      <c r="BH149" s="19">
        <f>IFERROR(HLOOKUP(BH$1,'Nakladova matice_2018'!$A$1:$IW$188,122,FALSE),0)</f>
        <v>0</v>
      </c>
      <c r="BI149" s="19">
        <f>IFERROR(HLOOKUP(BI$1,'Nakladova matice_2018'!$A$1:$IW$188,122,FALSE),0)</f>
        <v>0</v>
      </c>
      <c r="BJ149" s="19">
        <f>IFERROR(HLOOKUP(BJ$1,'Nakladova matice_2018'!$A$1:$IW$188,122,FALSE),0)</f>
        <v>0</v>
      </c>
      <c r="BK149" s="19">
        <f>IFERROR(HLOOKUP(BK$1,'Nakladova matice_2018'!$A$1:$IW$188,122,FALSE),0)</f>
        <v>0</v>
      </c>
      <c r="BL149" s="19">
        <f>IFERROR(HLOOKUP(BL$1,'Nakladova matice_2018'!$A$1:$IW$188,122,FALSE),0)</f>
        <v>0</v>
      </c>
      <c r="BM149" s="19">
        <f>IFERROR(HLOOKUP(BM$1,'Nakladova matice_2018'!$A$1:$IW$188,122,FALSE),0)</f>
        <v>0</v>
      </c>
      <c r="BN149" s="19">
        <f>IFERROR(HLOOKUP(BN$1,'Nakladova matice_2018'!$A$1:$IW$188,122,FALSE),0)</f>
        <v>0</v>
      </c>
      <c r="BO149" s="19">
        <f>IFERROR(HLOOKUP(BO$1,'Nakladova matice_2018'!$A$1:$IW$188,122,FALSE),0)</f>
        <v>0</v>
      </c>
      <c r="BP149" s="19">
        <f>IFERROR(HLOOKUP(BP$1,'Nakladova matice_2018'!$A$1:$IW$188,122,FALSE),0)</f>
        <v>0</v>
      </c>
      <c r="BQ149" s="19">
        <f>IFERROR(HLOOKUP(BQ$1,'Nakladova matice_2018'!$A$1:$IW$188,122,FALSE),0)</f>
        <v>0</v>
      </c>
      <c r="BR149" s="19">
        <f>IFERROR(HLOOKUP(BR$1,'Nakladova matice_2018'!$A$1:$IW$188,122,FALSE),0)</f>
        <v>0</v>
      </c>
      <c r="BS149" s="19">
        <f>IFERROR(HLOOKUP(BS$1,'Nakladova matice_2018'!$A$1:$IW$188,122,FALSE),0)</f>
        <v>0</v>
      </c>
      <c r="BT149" s="19">
        <f>IFERROR(HLOOKUP(BT$1,'Nakladova matice_2018'!$A$1:$IW$188,122,FALSE),0)</f>
        <v>0</v>
      </c>
      <c r="BU149" s="19">
        <f>IFERROR(HLOOKUP(BU$1,'Nakladova matice_2018'!$A$1:$IW$188,122,FALSE),0)</f>
        <v>0</v>
      </c>
      <c r="BV149" s="19">
        <f>IFERROR(HLOOKUP(BV$1,'Nakladova matice_2018'!$A$1:$IW$188,122,FALSE),0)</f>
        <v>0</v>
      </c>
      <c r="BW149" s="19">
        <f>IFERROR(HLOOKUP(BW$1,'Nakladova matice_2018'!$A$1:$IW$188,122,FALSE),0)</f>
        <v>0</v>
      </c>
      <c r="BX149" s="19">
        <f>IFERROR(HLOOKUP(BX$1,'Nakladova matice_2018'!$A$1:$IW$188,122,FALSE),0)</f>
        <v>0</v>
      </c>
      <c r="BY149" s="19">
        <f>IFERROR(HLOOKUP(BY$1,'Nakladova matice_2018'!$A$1:$IW$188,122,FALSE),0)</f>
        <v>0</v>
      </c>
      <c r="BZ149" s="19">
        <f>IFERROR(HLOOKUP(BZ$1,'Nakladova matice_2018'!$A$1:$IW$188,122,FALSE),0)</f>
        <v>0</v>
      </c>
      <c r="CA149" s="19">
        <f>IFERROR(HLOOKUP(CA$1,'Nakladova matice_2018'!$A$1:$IW$188,122,FALSE),0)</f>
        <v>0</v>
      </c>
      <c r="CB149" s="19">
        <f>IFERROR(HLOOKUP(CB$1,'Nakladova matice_2018'!$A$1:$IW$188,122,FALSE),0)</f>
        <v>0</v>
      </c>
      <c r="CC149" s="19">
        <f>IFERROR(HLOOKUP(CC$1,'Nakladova matice_2018'!$A$1:$IW$188,122,FALSE),0)</f>
        <v>0</v>
      </c>
      <c r="CD149" s="19">
        <f>IFERROR(HLOOKUP(CD$1,'Nakladova matice_2018'!$A$1:$IW$188,122,FALSE),0)</f>
        <v>0</v>
      </c>
      <c r="CE149" s="19">
        <f>IFERROR(HLOOKUP(CE$1,'Nakladova matice_2018'!$A$1:$IW$188,122,FALSE),0)</f>
        <v>0</v>
      </c>
      <c r="CF149" s="19">
        <f>IFERROR(HLOOKUP(CF$1,'Nakladova matice_2018'!$A$1:$IW$188,122,FALSE),0)</f>
        <v>0</v>
      </c>
      <c r="CG149" s="19">
        <f>IFERROR(HLOOKUP(CG$1,'Nakladova matice_2018'!$A$1:$IW$188,122,FALSE),0)</f>
        <v>0</v>
      </c>
      <c r="CH149" s="19">
        <f>IFERROR(HLOOKUP(CH$1,'Nakladova matice_2018'!$A$1:$IW$188,122,FALSE),0)</f>
        <v>0</v>
      </c>
      <c r="CI149" s="19">
        <f>IFERROR(HLOOKUP(CI$1,'Nakladova matice_2018'!$A$1:$IW$188,122,FALSE),0)</f>
        <v>0</v>
      </c>
      <c r="CJ149" s="19">
        <f>IFERROR(HLOOKUP(CJ$1,'Nakladova matice_2018'!$A$1:$IW$188,122,FALSE),0)</f>
        <v>0</v>
      </c>
      <c r="CK149" s="19">
        <f>IFERROR(HLOOKUP(CK$1,'Nakladova matice_2018'!$A$1:$IW$188,122,FALSE),0)</f>
        <v>0</v>
      </c>
      <c r="CL149" s="19">
        <f>IFERROR(HLOOKUP(CL$1,'Nakladova matice_2018'!$A$1:$IW$188,122,FALSE),0)</f>
        <v>0</v>
      </c>
      <c r="CM149" s="19">
        <f>IFERROR(HLOOKUP(CM$1,'Nakladova matice_2018'!$A$1:$IW$188,122,FALSE),0)</f>
        <v>0</v>
      </c>
      <c r="CN149" s="19">
        <f>IFERROR(HLOOKUP(CN$1,'Nakladova matice_2018'!$A$1:$IW$188,122,FALSE),0)</f>
        <v>0</v>
      </c>
      <c r="CO149" s="19">
        <f>IFERROR(HLOOKUP(CO$1,'Nakladova matice_2018'!$A$1:$IW$188,122,FALSE),0)</f>
        <v>0</v>
      </c>
      <c r="CP149" s="19">
        <f>IFERROR(HLOOKUP(CP$1,'Nakladova matice_2018'!$A$1:$IW$188,122,FALSE),0)</f>
        <v>0</v>
      </c>
      <c r="CQ149" s="19">
        <f>IFERROR(HLOOKUP(CQ$1,'Nakladova matice_2018'!$A$1:$IW$188,122,FALSE),0)</f>
        <v>0</v>
      </c>
      <c r="CR149" s="19">
        <f>IFERROR(HLOOKUP(CR$1,'Nakladova matice_2018'!$A$1:$IW$188,122,FALSE),0)</f>
        <v>0</v>
      </c>
      <c r="CS149" s="19">
        <f>IFERROR(HLOOKUP(CS$1,'Nakladova matice_2018'!$A$1:$IW$188,122,FALSE),0)</f>
        <v>0</v>
      </c>
      <c r="CT149" s="19">
        <f>IFERROR(HLOOKUP(CT$1,'Nakladova matice_2018'!$A$1:$IW$188,122,FALSE),0)</f>
        <v>0</v>
      </c>
      <c r="CU149" s="19">
        <f>IFERROR(HLOOKUP(CU$1,'Nakladova matice_2018'!$A$1:$IW$188,122,FALSE),0)</f>
        <v>0</v>
      </c>
      <c r="CV149" s="19">
        <f>IFERROR(HLOOKUP(CV$1,'Nakladova matice_2018'!$A$1:$IW$188,122,FALSE),0)</f>
        <v>0</v>
      </c>
      <c r="CW149" s="19">
        <f>IFERROR(HLOOKUP(CW$1,'Nakladova matice_2018'!$A$1:$IW$188,122,FALSE),0)</f>
        <v>0</v>
      </c>
      <c r="CX149" s="19">
        <f>IFERROR(HLOOKUP(CX$1,'Nakladova matice_2018'!$A$1:$IW$188,122,FALSE),0)</f>
        <v>0</v>
      </c>
      <c r="CY149" s="19">
        <f>IFERROR(HLOOKUP(CY$1,'Nakladova matice_2018'!$A$1:$IW$188,122,FALSE),0)</f>
        <v>0</v>
      </c>
      <c r="CZ149" s="19">
        <f>IFERROR(HLOOKUP(CZ$1,'Nakladova matice_2018'!$A$1:$IW$188,122,FALSE),0)</f>
        <v>0</v>
      </c>
      <c r="DA149" s="19">
        <f>IFERROR(HLOOKUP(DA$1,'Nakladova matice_2018'!$A$1:$IW$188,122,FALSE),0)</f>
        <v>0</v>
      </c>
      <c r="DB149" s="19">
        <f>IFERROR(HLOOKUP(DB$1,'Nakladova matice_2018'!$A$1:$IW$188,122,FALSE),0)</f>
        <v>0</v>
      </c>
      <c r="DC149" s="19">
        <f>IFERROR(HLOOKUP(DC$1,'Nakladova matice_2018'!$A$1:$IW$188,122,FALSE),0)</f>
        <v>0</v>
      </c>
      <c r="DD149" s="19">
        <f>IFERROR(HLOOKUP(DD$1,'Nakladova matice_2018'!$A$1:$IW$188,122,FALSE),0)</f>
        <v>0</v>
      </c>
      <c r="DE149" s="19">
        <f>IFERROR(HLOOKUP(DE$1,'Nakladova matice_2018'!$A$1:$IW$188,122,FALSE),0)</f>
        <v>0</v>
      </c>
      <c r="DF149" s="19">
        <f>IFERROR(HLOOKUP(DF$1,'Nakladova matice_2018'!$A$1:$IW$188,122,FALSE),0)</f>
        <v>0</v>
      </c>
      <c r="DG149" s="19">
        <f>IFERROR(HLOOKUP(DG$1,'Nakladova matice_2018'!$A$1:$IW$188,122,FALSE),0)</f>
        <v>0</v>
      </c>
      <c r="DH149" s="19">
        <f>IFERROR(HLOOKUP(DH$1,'Nakladova matice_2018'!$A$1:$IW$188,122,FALSE),0)</f>
        <v>0</v>
      </c>
      <c r="DI149" s="19">
        <f>IFERROR(HLOOKUP(DI$1,'Nakladova matice_2018'!$A$1:$IW$188,122,FALSE),0)</f>
        <v>0</v>
      </c>
      <c r="DJ149" s="19">
        <f>IFERROR(HLOOKUP(DJ$1,'Nakladova matice_2018'!$A$1:$IW$188,122,FALSE),0)</f>
        <v>0</v>
      </c>
      <c r="DK149" s="19">
        <f>IFERROR(HLOOKUP(DK$1,'Nakladova matice_2018'!$A$1:$IW$188,122,FALSE),0)</f>
        <v>0</v>
      </c>
      <c r="DL149" s="19">
        <f>IFERROR(HLOOKUP(DL$1,'Nakladova matice_2018'!$A$1:$IW$188,122,FALSE),0)</f>
        <v>0</v>
      </c>
      <c r="DM149" s="19">
        <f>IFERROR(HLOOKUP(DM$1,'Nakladova matice_2018'!$A$1:$IW$188,122,FALSE),0)</f>
        <v>0</v>
      </c>
      <c r="DN149" s="19">
        <f>IFERROR(HLOOKUP(DN$1,'Nakladova matice_2018'!$A$1:$IW$188,122,FALSE),0)</f>
        <v>0</v>
      </c>
      <c r="DO149" s="19">
        <f>IFERROR(HLOOKUP(DO$1,'Nakladova matice_2018'!$A$1:$IW$188,122,FALSE),0)</f>
        <v>0</v>
      </c>
      <c r="DP149" s="19">
        <f>IFERROR(HLOOKUP(DP$1,'Nakladova matice_2018'!$A$1:$IW$188,122,FALSE),0)</f>
        <v>0</v>
      </c>
      <c r="DQ149" s="19">
        <f>IFERROR(HLOOKUP(DQ$1,'Nakladova matice_2018'!$A$1:$IW$188,122,FALSE),0)</f>
        <v>0</v>
      </c>
      <c r="DR149" s="19">
        <f>IFERROR(HLOOKUP(DR$1,'Nakladova matice_2018'!$A$1:$IW$188,122,FALSE),0)</f>
        <v>0</v>
      </c>
      <c r="DS149" s="19">
        <f>IFERROR(HLOOKUP(DS$1,'Nakladova matice_2018'!$A$1:$IW$188,122,FALSE),0)</f>
        <v>0</v>
      </c>
      <c r="DT149" s="19">
        <f>IFERROR(HLOOKUP(DT$1,'Nakladova matice_2018'!$A$1:$IW$188,122,FALSE),0)</f>
        <v>0</v>
      </c>
      <c r="DU149" s="19">
        <f>IFERROR(HLOOKUP(DU$1,'Nakladova matice_2018'!$A$1:$IW$188,122,FALSE),0)</f>
        <v>0</v>
      </c>
      <c r="DV149" s="19">
        <f>IFERROR(HLOOKUP(DV$1,'Nakladova matice_2018'!$A$1:$IW$188,122,FALSE),0)</f>
        <v>0</v>
      </c>
      <c r="DW149" s="19">
        <f>IFERROR(HLOOKUP(DW$1,'Nakladova matice_2018'!$A$1:$IW$188,122,FALSE),0)</f>
        <v>0</v>
      </c>
      <c r="DX149" s="19">
        <f>IFERROR(HLOOKUP(DX$1,'Nakladova matice_2018'!$A$1:$IW$188,122,FALSE),0)</f>
        <v>0</v>
      </c>
      <c r="DY149" s="19">
        <f>IFERROR(HLOOKUP(DY$1,'Nakladova matice_2018'!$A$1:$IW$188,122,FALSE),0)</f>
        <v>0</v>
      </c>
      <c r="DZ149" s="19">
        <f>IFERROR(HLOOKUP(DZ$1,'Nakladova matice_2018'!$A$1:$IW$188,122,FALSE),0)</f>
        <v>0</v>
      </c>
      <c r="EA149" s="19">
        <f>IFERROR(HLOOKUP(EA$1,'Nakladova matice_2018'!$A$1:$IW$188,122,FALSE),0)</f>
        <v>0</v>
      </c>
      <c r="EB149" s="19">
        <f>IFERROR(HLOOKUP(EB$1,'Nakladova matice_2018'!$A$1:$IW$188,122,FALSE),0)</f>
        <v>0</v>
      </c>
      <c r="EC149" s="19">
        <f>IFERROR(HLOOKUP(EC$1,'Nakladova matice_2018'!$A$1:$IW$188,122,FALSE),0)</f>
        <v>0</v>
      </c>
      <c r="ED149" s="19">
        <f>IFERROR(HLOOKUP(ED$1,'Nakladova matice_2018'!$A$1:$IW$188,122,FALSE),0)</f>
        <v>0</v>
      </c>
      <c r="EE149" s="19">
        <f>IFERROR(HLOOKUP(EE$1,'Nakladova matice_2018'!$A$1:$IW$188,122,FALSE),0)</f>
        <v>0</v>
      </c>
      <c r="EF149" s="19">
        <f>IFERROR(HLOOKUP(EF$1,'Nakladova matice_2018'!$A$1:$IW$188,122,FALSE),0)</f>
        <v>0</v>
      </c>
      <c r="EG149" s="19">
        <f>IFERROR(HLOOKUP(EG$1,'Nakladova matice_2018'!$A$1:$IW$188,122,FALSE),0)</f>
        <v>0</v>
      </c>
      <c r="EH149" s="19">
        <f>IFERROR(HLOOKUP(EH$1,'Nakladova matice_2018'!$A$1:$IW$188,122,FALSE),0)</f>
        <v>0</v>
      </c>
      <c r="EI149" s="19">
        <f>IFERROR(HLOOKUP(EI$1,'Nakladova matice_2018'!$A$1:$IW$188,122,FALSE),0)</f>
        <v>0</v>
      </c>
      <c r="EJ149" s="19">
        <f>IFERROR(HLOOKUP(EJ$1,'Nakladova matice_2018'!$A$1:$IW$188,122,FALSE),0)</f>
        <v>0</v>
      </c>
      <c r="EK149" s="19">
        <f>IFERROR(HLOOKUP(EK$1,'Nakladova matice_2018'!$A$1:$IW$188,122,FALSE),0)</f>
        <v>0</v>
      </c>
      <c r="EL149" s="19">
        <f>IFERROR(HLOOKUP(EL$1,'Nakladova matice_2018'!$A$1:$IW$188,122,FALSE),0)</f>
        <v>0</v>
      </c>
      <c r="EM149" s="19">
        <f>IFERROR(HLOOKUP(EM$1,'Nakladova matice_2018'!$A$1:$IW$188,122,FALSE),0)</f>
        <v>0</v>
      </c>
      <c r="EN149" s="19">
        <f>IFERROR(HLOOKUP(EN$1,'Nakladova matice_2018'!$A$1:$IW$188,122,FALSE),0)</f>
        <v>0</v>
      </c>
      <c r="EO149" s="19">
        <f>IFERROR(HLOOKUP(EO$1,'Nakladova matice_2018'!$A$1:$IW$188,122,FALSE),0)</f>
        <v>0</v>
      </c>
      <c r="EP149" s="19">
        <f>IFERROR(HLOOKUP(EP$1,'Nakladova matice_2018'!$A$1:$IW$188,122,FALSE),0)</f>
        <v>0</v>
      </c>
      <c r="EQ149" s="19">
        <f>IFERROR(HLOOKUP(EQ$1,'Nakladova matice_2018'!$A$1:$IW$188,122,FALSE),0)</f>
        <v>0</v>
      </c>
      <c r="ER149" s="19">
        <f>IFERROR(HLOOKUP(ER$1,'Nakladova matice_2018'!$A$1:$IW$188,122,FALSE),0)</f>
        <v>0</v>
      </c>
      <c r="ES149" s="19">
        <f>IFERROR(HLOOKUP(ES$1,'Nakladova matice_2018'!$A$1:$IW$188,122,FALSE),0)</f>
        <v>0</v>
      </c>
      <c r="ET149" s="19">
        <f>IFERROR(HLOOKUP(ET$1,'Nakladova matice_2018'!$A$1:$IW$188,122,FALSE),0)</f>
        <v>0</v>
      </c>
      <c r="EU149" s="19">
        <f>IFERROR(HLOOKUP(EU$1,'Nakladova matice_2018'!$A$1:$IW$188,122,FALSE),0)</f>
        <v>0</v>
      </c>
      <c r="EV149" s="19">
        <f>IFERROR(HLOOKUP(EV$1,'Nakladova matice_2018'!$A$1:$IW$188,122,FALSE),0)</f>
        <v>0</v>
      </c>
      <c r="EW149" s="19">
        <f>IFERROR(HLOOKUP(EW$1,'Nakladova matice_2018'!$A$1:$IW$188,122,FALSE),0)</f>
        <v>0</v>
      </c>
      <c r="EX149" s="19">
        <f>IFERROR(HLOOKUP(EX$1,'Nakladova matice_2018'!$A$1:$IW$188,122,FALSE),0)</f>
        <v>0</v>
      </c>
      <c r="EY149" s="19">
        <f>IFERROR(HLOOKUP(EY$1,'Nakladova matice_2018'!$A$1:$IW$188,122,FALSE),0)</f>
        <v>0</v>
      </c>
      <c r="EZ149" s="19">
        <f>IFERROR(HLOOKUP(EZ$1,'Nakladova matice_2018'!$A$1:$IW$188,122,FALSE),0)</f>
        <v>0</v>
      </c>
      <c r="FA149" s="19">
        <f>IFERROR(HLOOKUP(FA$1,'Nakladova matice_2018'!$A$1:$IW$188,122,FALSE),0)</f>
        <v>0</v>
      </c>
      <c r="FB149" s="19">
        <f>IFERROR(HLOOKUP(FB$1,'Nakladova matice_2018'!$A$1:$IW$188,122,FALSE),0)</f>
        <v>0</v>
      </c>
      <c r="FC149" s="19">
        <f>IFERROR(HLOOKUP(FC$1,'Nakladova matice_2018'!$A$1:$IW$188,122,FALSE),0)</f>
        <v>0</v>
      </c>
      <c r="FD149" s="19">
        <f>IFERROR(HLOOKUP(FD$1,'Nakladova matice_2018'!$A$1:$IW$188,122,FALSE),0)</f>
        <v>0</v>
      </c>
      <c r="FE149" s="19">
        <f>IFERROR(HLOOKUP(FE$1,'Nakladova matice_2018'!$A$1:$IW$188,122,FALSE),0)</f>
        <v>0</v>
      </c>
      <c r="FF149" s="19">
        <f>IFERROR(HLOOKUP(FF$1,'Nakladova matice_2018'!$A$1:$IW$188,122,FALSE),0)</f>
        <v>0</v>
      </c>
      <c r="FG149" s="19">
        <f>IFERROR(HLOOKUP(FG$1,'Nakladova matice_2018'!$A$1:$IW$188,122,FALSE),0)</f>
        <v>0</v>
      </c>
      <c r="FH149" s="19">
        <f>IFERROR(HLOOKUP(FH$1,'Nakladova matice_2018'!$A$1:$IW$188,122,FALSE),0)</f>
        <v>0</v>
      </c>
      <c r="FI149" s="19">
        <f>IFERROR(HLOOKUP(FI$1,'Nakladova matice_2018'!$A$1:$IW$188,122,FALSE),0)</f>
        <v>0</v>
      </c>
      <c r="FJ149" s="19">
        <f>IFERROR(HLOOKUP(FJ$1,'Nakladova matice_2018'!$A$1:$IW$188,122,FALSE),0)</f>
        <v>0</v>
      </c>
      <c r="FK149" s="19">
        <f>IFERROR(HLOOKUP(FK$1,'Nakladova matice_2018'!$A$1:$IW$188,122,FALSE),0)</f>
        <v>0</v>
      </c>
      <c r="FL149" s="19">
        <f>IFERROR(HLOOKUP(FL$1,'Nakladova matice_2018'!$A$1:$IW$188,122,FALSE),0)</f>
        <v>0</v>
      </c>
      <c r="FM149" s="19">
        <f>IFERROR(HLOOKUP(FM$1,'Nakladova matice_2018'!$A$1:$IW$188,122,FALSE),0)</f>
        <v>0</v>
      </c>
      <c r="FN149" s="19">
        <f>IFERROR(HLOOKUP(FN$1,'Nakladova matice_2018'!$A$1:$IW$188,122,FALSE),0)</f>
        <v>0</v>
      </c>
      <c r="FO149" s="19">
        <f>IFERROR(HLOOKUP(FO$1,'Nakladova matice_2018'!$A$1:$IW$188,122,FALSE),0)</f>
        <v>0</v>
      </c>
      <c r="FP149" s="19">
        <f>IFERROR(HLOOKUP(FP$1,'Nakladova matice_2018'!$A$1:$IW$188,122,FALSE),0)</f>
        <v>0</v>
      </c>
      <c r="FQ149" s="19">
        <f>IFERROR(HLOOKUP(FQ$1,'Nakladova matice_2018'!$A$1:$IW$188,122,FALSE),0)</f>
        <v>0</v>
      </c>
      <c r="FR149" s="19">
        <f>IFERROR(HLOOKUP(FR$1,'Nakladova matice_2018'!$A$1:$IW$188,122,FALSE),0)</f>
        <v>0</v>
      </c>
      <c r="FS149" s="19">
        <f>IFERROR(HLOOKUP(FS$1,'Nakladova matice_2018'!$A$1:$IW$188,122,FALSE),0)</f>
        <v>0</v>
      </c>
      <c r="FT149" s="19">
        <f>IFERROR(HLOOKUP(FT$1,'Nakladova matice_2018'!$A$1:$IW$188,122,FALSE),0)</f>
        <v>0</v>
      </c>
      <c r="FU149" s="19">
        <f>IFERROR(HLOOKUP(FU$1,'Nakladova matice_2018'!$A$1:$IW$188,122,FALSE),0)</f>
        <v>0</v>
      </c>
      <c r="FV149" s="19">
        <f>IFERROR(HLOOKUP(FV$1,'Nakladova matice_2018'!$A$1:$IW$188,122,FALSE),0)</f>
        <v>0</v>
      </c>
      <c r="FW149" s="19">
        <f>IFERROR(HLOOKUP(FW$1,'Nakladova matice_2018'!$A$1:$IW$188,122,FALSE),0)</f>
        <v>0</v>
      </c>
      <c r="FX149" s="19">
        <f>IFERROR(HLOOKUP(FX$1,'Nakladova matice_2018'!$A$1:$IW$188,122,FALSE),0)</f>
        <v>0</v>
      </c>
      <c r="FY149" s="19">
        <f>IFERROR(HLOOKUP(FY$1,'Nakladova matice_2018'!$A$1:$IW$188,122,FALSE),0)</f>
        <v>0</v>
      </c>
      <c r="FZ149" s="19">
        <f>IFERROR(HLOOKUP(FZ$1,'Nakladova matice_2018'!$A$1:$IW$188,122,FALSE),0)</f>
        <v>0</v>
      </c>
      <c r="GA149" s="19">
        <f>IFERROR(HLOOKUP(GA$1,'Nakladova matice_2018'!$A$1:$IW$188,122,FALSE),0)</f>
        <v>0</v>
      </c>
      <c r="GB149" s="19">
        <f>IFERROR(HLOOKUP(GB$1,'Nakladova matice_2018'!$A$1:$IW$188,122,FALSE),0)</f>
        <v>0</v>
      </c>
      <c r="GC149" s="19">
        <f>IFERROR(HLOOKUP(GC$1,'Nakladova matice_2018'!$A$1:$IW$188,122,FALSE),0)</f>
        <v>0</v>
      </c>
      <c r="GD149" s="19">
        <f>IFERROR(HLOOKUP(GD$1,'Nakladova matice_2018'!$A$1:$IW$188,122,FALSE),0)</f>
        <v>0</v>
      </c>
      <c r="GE149" s="19">
        <f>IFERROR(HLOOKUP(GE$1,'Nakladova matice_2018'!$A$1:$IW$188,122,FALSE),0)</f>
        <v>0</v>
      </c>
      <c r="GF149" s="19">
        <f>IFERROR(HLOOKUP(GF$1,'Nakladova matice_2018'!$A$1:$IW$188,122,FALSE),0)</f>
        <v>0</v>
      </c>
      <c r="GG149" s="19">
        <f>IFERROR(HLOOKUP(GG$1,'Nakladova matice_2018'!$A$1:$IW$188,122,FALSE),0)</f>
        <v>0</v>
      </c>
      <c r="GH149" s="19">
        <f>IFERROR(HLOOKUP(GH$1,'Nakladova matice_2018'!$A$1:$IW$188,122,FALSE),0)</f>
        <v>0</v>
      </c>
      <c r="GI149" s="19">
        <f>IFERROR(HLOOKUP(GI$1,'Nakladova matice_2018'!$A$1:$IW$188,122,FALSE),0)</f>
        <v>0</v>
      </c>
      <c r="GJ149" s="19">
        <f>IFERROR(HLOOKUP(GJ$1,'Nakladova matice_2018'!$A$1:$IW$188,122,FALSE),0)</f>
        <v>0</v>
      </c>
      <c r="GK149" s="19">
        <f>IFERROR(HLOOKUP(GK$1,'Nakladova matice_2018'!$A$1:$IW$188,122,FALSE),0)</f>
        <v>0</v>
      </c>
      <c r="GL149" s="19">
        <f>IFERROR(HLOOKUP(GL$1,'Nakladova matice_2018'!$A$1:$IW$188,122,FALSE),0)</f>
        <v>0</v>
      </c>
      <c r="GM149" s="19">
        <f>IFERROR(HLOOKUP(GM$1,'Nakladova matice_2018'!$A$1:$IW$188,122,FALSE),0)</f>
        <v>0</v>
      </c>
      <c r="GN149" s="19">
        <f>IFERROR(HLOOKUP(GN$1,'Nakladova matice_2018'!$A$1:$IW$188,122,FALSE),0)</f>
        <v>0</v>
      </c>
      <c r="GO149" s="19">
        <f>IFERROR(HLOOKUP(GO$1,'Nakladova matice_2018'!$A$1:$IW$188,122,FALSE),0)</f>
        <v>0</v>
      </c>
      <c r="GP149" s="19">
        <f>IFERROR(HLOOKUP(GP$1,'Nakladova matice_2018'!$A$1:$IW$188,122,FALSE),0)</f>
        <v>0</v>
      </c>
      <c r="GQ149" s="19">
        <f>IFERROR(HLOOKUP(GQ$1,'Nakladova matice_2018'!$A$1:$IW$188,122,FALSE),0)</f>
        <v>0</v>
      </c>
      <c r="GR149" s="19">
        <f>IFERROR(HLOOKUP(GR$1,'Nakladova matice_2018'!$A$1:$IW$188,122,FALSE),0)</f>
        <v>0</v>
      </c>
      <c r="GS149" s="19">
        <f>IFERROR(HLOOKUP(GS$1,'Nakladova matice_2018'!$A$1:$IW$188,122,FALSE),0)</f>
        <v>0</v>
      </c>
      <c r="GT149" s="19">
        <f>IFERROR(HLOOKUP(GT$1,'Nakladova matice_2018'!$A$1:$IW$188,122,FALSE),0)</f>
        <v>0</v>
      </c>
      <c r="GU149" s="19">
        <f>IFERROR(HLOOKUP(GU$1,'Nakladova matice_2018'!$A$1:$IW$188,122,FALSE),0)</f>
        <v>0</v>
      </c>
      <c r="GV149" s="19">
        <f>IFERROR(HLOOKUP(GV$1,'Nakladova matice_2018'!$A$1:$IW$188,122,FALSE),0)</f>
        <v>0</v>
      </c>
      <c r="GW149" s="19">
        <f>IFERROR(HLOOKUP(GW$1,'Nakladova matice_2018'!$A$1:$IW$188,122,FALSE),0)</f>
        <v>0</v>
      </c>
      <c r="GX149" s="19">
        <f>IFERROR(HLOOKUP(GX$1,'Nakladova matice_2018'!$A$1:$IW$188,122,FALSE),0)</f>
        <v>0</v>
      </c>
      <c r="GY149" s="19">
        <f>IFERROR(HLOOKUP(GY$1,'Nakladova matice_2018'!$A$1:$IW$188,122,FALSE),0)</f>
        <v>0</v>
      </c>
      <c r="GZ149" s="19">
        <f>IFERROR(HLOOKUP(GZ$1,'Nakladova matice_2018'!$A$1:$IW$188,122,FALSE),0)</f>
        <v>0</v>
      </c>
      <c r="HA149" s="19">
        <f>IFERROR(HLOOKUP(HA$1,'Nakladova matice_2018'!$A$1:$IW$188,122,FALSE),0)</f>
        <v>0</v>
      </c>
      <c r="HB149" s="19">
        <f>IFERROR(HLOOKUP(HB$1,'Nakladova matice_2018'!$A$1:$IW$188,122,FALSE),0)</f>
        <v>0</v>
      </c>
      <c r="HC149" s="19">
        <f>IFERROR(HLOOKUP(HC$1,'Nakladova matice_2018'!$A$1:$IW$188,122,FALSE),0)</f>
        <v>0</v>
      </c>
      <c r="HD149" s="19">
        <f>IFERROR(HLOOKUP(HD$1,'Nakladova matice_2018'!$A$1:$IW$188,122,FALSE),0)</f>
        <v>0</v>
      </c>
      <c r="HE149" s="19">
        <f>IFERROR(HLOOKUP(HE$1,'Nakladova matice_2018'!$A$1:$IW$188,122,FALSE),0)</f>
        <v>0</v>
      </c>
      <c r="HF149" s="19">
        <f>IFERROR(HLOOKUP(HF$1,'Nakladova matice_2018'!$A$1:$IW$188,122,FALSE),0)</f>
        <v>0</v>
      </c>
      <c r="HG149" s="19">
        <f>IFERROR(HLOOKUP(HG$1,'Nakladova matice_2018'!$A$1:$IW$188,122,FALSE),0)</f>
        <v>0</v>
      </c>
      <c r="HH149" s="19">
        <f>IFERROR(HLOOKUP(HH$1,'Nakladova matice_2018'!$A$1:$IW$188,122,FALSE),0)</f>
        <v>0</v>
      </c>
      <c r="HI149" s="19">
        <f>IFERROR(HLOOKUP(HI$1,'Nakladova matice_2018'!$A$1:$IW$188,122,FALSE),0)</f>
        <v>0</v>
      </c>
      <c r="HJ149" s="19">
        <f>IFERROR(HLOOKUP(HJ$1,'Nakladova matice_2018'!$A$1:$IW$188,122,FALSE),0)</f>
        <v>0</v>
      </c>
      <c r="HK149" s="19">
        <f>IFERROR(HLOOKUP(HK$1,'Nakladova matice_2018'!$A$1:$IW$188,122,FALSE),0)</f>
        <v>0</v>
      </c>
      <c r="HL149" s="19">
        <f>IFERROR(HLOOKUP(HL$1,'Nakladova matice_2018'!$A$1:$IW$188,122,FALSE),0)</f>
        <v>0</v>
      </c>
      <c r="HM149" s="19">
        <f>IFERROR(HLOOKUP(HM$1,'Nakladova matice_2018'!$A$1:$IW$188,122,FALSE),0)</f>
        <v>0</v>
      </c>
      <c r="HN149" s="19">
        <f>IFERROR(HLOOKUP(HN$1,'Nakladova matice_2018'!$A$1:$IW$188,122,FALSE),0)</f>
        <v>0</v>
      </c>
      <c r="HO149" s="19">
        <f>IFERROR(HLOOKUP(HO$1,'Nakladova matice_2018'!$A$1:$IW$188,122,FALSE),0)</f>
        <v>0</v>
      </c>
      <c r="HP149" s="19">
        <f>IFERROR(HLOOKUP(HP$1,'Nakladova matice_2018'!$A$1:$IW$188,122,FALSE),0)</f>
        <v>0</v>
      </c>
      <c r="HQ149" s="19">
        <f>IFERROR(HLOOKUP(HQ$1,'Nakladova matice_2018'!$A$1:$IW$188,122,FALSE),0)</f>
        <v>0</v>
      </c>
      <c r="HR149" s="19">
        <f>IFERROR(HLOOKUP(HR$1,'Nakladova matice_2018'!$A$1:$IW$188,122,FALSE),0)</f>
        <v>0</v>
      </c>
      <c r="HS149" s="19">
        <f>IFERROR(HLOOKUP(HS$1,'Nakladova matice_2018'!$A$1:$IW$188,122,FALSE),0)</f>
        <v>0</v>
      </c>
      <c r="HT149" s="19">
        <f>IFERROR(HLOOKUP(HT$1,'Nakladova matice_2018'!$A$1:$IW$188,122,FALSE),0)</f>
        <v>0</v>
      </c>
      <c r="HU149" s="19">
        <f>IFERROR(HLOOKUP(HU$1,'Nakladova matice_2018'!$A$1:$IW$188,122,FALSE),0)</f>
        <v>0</v>
      </c>
      <c r="HV149" s="19">
        <f>IFERROR(HLOOKUP(HV$1,'Nakladova matice_2018'!$A$1:$IW$188,122,FALSE),0)</f>
        <v>0</v>
      </c>
      <c r="HW149" s="19">
        <f>IFERROR(HLOOKUP(HW$1,'Nakladova matice_2018'!$A$1:$IW$188,122,FALSE),0)</f>
        <v>0</v>
      </c>
      <c r="HX149" s="19">
        <f>IFERROR(HLOOKUP(HX$1,'Nakladova matice_2018'!$A$1:$IW$188,122,FALSE),0)</f>
        <v>0</v>
      </c>
      <c r="HY149" s="19">
        <f>IFERROR(HLOOKUP(HY$1,'Nakladova matice_2018'!$A$1:$IW$188,122,FALSE),0)</f>
        <v>0</v>
      </c>
      <c r="HZ149" s="19">
        <f>IFERROR(HLOOKUP(HZ$1,'Nakladova matice_2018'!$A$1:$IW$188,122,FALSE),0)</f>
        <v>0</v>
      </c>
      <c r="IA149" s="19">
        <f>IFERROR(HLOOKUP(IA$1,'Nakladova matice_2018'!$A$1:$IW$188,122,FALSE),0)</f>
        <v>2500</v>
      </c>
      <c r="IB149" s="19">
        <f>IFERROR(HLOOKUP(IB$1,'Nakladova matice_2018'!$A$1:$IW$188,122,FALSE),0)</f>
        <v>0</v>
      </c>
      <c r="IC149" s="19">
        <f>IFERROR(HLOOKUP(IC$1,'Nakladova matice_2018'!$A$1:$IW$188,122,FALSE),0)</f>
        <v>0</v>
      </c>
      <c r="ID149" s="19">
        <f>IFERROR(HLOOKUP(ID$1,'Nakladova matice_2018'!$A$1:$IW$188,122,FALSE),0)</f>
        <v>2500</v>
      </c>
      <c r="IE149" s="19">
        <f>IFERROR(HLOOKUP(IE$1,'Nakladova matice_2018'!$A$1:$IW$188,122,FALSE),0)</f>
        <v>0</v>
      </c>
      <c r="IF149" s="19">
        <f>IFERROR(HLOOKUP(IF$1,'Nakladova matice_2018'!$A$1:$IW$188,122,FALSE),0)</f>
        <v>0</v>
      </c>
      <c r="IG149" s="19">
        <f>IFERROR(HLOOKUP(IG$1,'Nakladova matice_2018'!$A$1:$IW$188,122,FALSE),0)</f>
        <v>0</v>
      </c>
      <c r="IH149" s="19">
        <f>IFERROR(HLOOKUP(IH$1,'Nakladova matice_2018'!$A$1:$IW$188,122,FALSE),0)</f>
        <v>0</v>
      </c>
      <c r="II149" s="19">
        <f>IFERROR(HLOOKUP(II$1,'Nakladova matice_2018'!$A$1:$IW$188,122,FALSE),0)</f>
        <v>0</v>
      </c>
      <c r="IJ149" s="19">
        <f>IFERROR(HLOOKUP(IJ$1,'Nakladova matice_2018'!$A$1:$IW$188,122,FALSE),0)</f>
        <v>0</v>
      </c>
      <c r="IK149" s="19">
        <f>IFERROR(HLOOKUP(IK$1,'Nakladova matice_2018'!$A$1:$IW$188,122,FALSE),0)</f>
        <v>0</v>
      </c>
      <c r="IL149" s="19">
        <f>IFERROR(HLOOKUP(IL$1,'Nakladova matice_2018'!$A$1:$IW$188,122,FALSE),0)</f>
        <v>0</v>
      </c>
      <c r="IM149" s="19">
        <f>IFERROR(HLOOKUP(IM$1,'Nakladova matice_2018'!$A$1:$IW$188,122,FALSE),0)</f>
        <v>0</v>
      </c>
      <c r="IN149" s="19">
        <f>IFERROR(HLOOKUP(IN$1,'Nakladova matice_2018'!$A$1:$IW$188,122,FALSE),0)</f>
        <v>0</v>
      </c>
      <c r="IO149" s="19">
        <f>IFERROR(HLOOKUP(IO$1,'Nakladova matice_2018'!$A$1:$IW$188,122,FALSE),0)</f>
        <v>0</v>
      </c>
      <c r="IP149" s="19">
        <f>IFERROR(HLOOKUP(IP$1,'Nakladova matice_2018'!$A$1:$IW$188,122,FALSE),0)</f>
        <v>0</v>
      </c>
      <c r="IQ149" s="19">
        <f>IFERROR(HLOOKUP(IQ$1,'Nakladova matice_2018'!$A$1:$IW$188,122,FALSE),0)</f>
        <v>0</v>
      </c>
      <c r="IR149" s="19">
        <f>IFERROR(HLOOKUP(IR$1,'Nakladova matice_2018'!$A$1:$IW$188,122,FALSE),0)</f>
        <v>0</v>
      </c>
      <c r="IS149" s="19">
        <f>IFERROR(HLOOKUP(IS$1,'Nakladova matice_2018'!$A$1:$IW$188,122,FALSE),0)</f>
        <v>0</v>
      </c>
      <c r="IT149" s="19">
        <f>IFERROR(HLOOKUP(IT$1,'Nakladova matice_2018'!$A$1:$IW$188,122,FALSE),0)</f>
        <v>0</v>
      </c>
      <c r="IU149" s="19">
        <f>IFERROR(HLOOKUP(IU$1,'Nakladova matice_2018'!$A$1:$IW$188,122,FALSE),0)</f>
        <v>0</v>
      </c>
      <c r="IV149" s="19">
        <f>IFERROR(HLOOKUP(IV$1,'Nakladova matice_2018'!$A$1:$IW$188,122,FALSE),0)</f>
        <v>0</v>
      </c>
      <c r="IW149" s="19">
        <f>IFERROR(HLOOKUP(IW$1,'Nakladova matice_2018'!$A$1:$IW$188,122,FALSE),0)</f>
        <v>0</v>
      </c>
      <c r="IX149" s="19">
        <f>IFERROR(HLOOKUP(IX$1,'Nakladova matice_2018'!$A$1:$IW$188,122,FALSE),0)</f>
        <v>0</v>
      </c>
      <c r="IY149" s="19">
        <f>IFERROR(HLOOKUP(IY$1,'Nakladova matice_2018'!$A$1:$IW$188,122,FALSE),0)</f>
        <v>0</v>
      </c>
      <c r="IZ149" s="19">
        <f>IFERROR(HLOOKUP(IZ$1,'Nakladova matice_2018'!$A$1:$IW$188,122,FALSE),0)</f>
        <v>0</v>
      </c>
      <c r="JA149" s="19">
        <f>IFERROR(HLOOKUP(JA$1,'Nakladova matice_2018'!$A$1:$IW$188,122,FALSE),0)</f>
        <v>0</v>
      </c>
      <c r="JB149" s="19">
        <f>IFERROR(HLOOKUP(JB$1,'Nakladova matice_2018'!$A$1:$IW$188,122,FALSE),0)</f>
        <v>0</v>
      </c>
      <c r="JC149" s="19">
        <f>IFERROR(HLOOKUP(JC$1,'Nakladova matice_2018'!$A$1:$IW$188,122,FALSE),0)</f>
        <v>0</v>
      </c>
      <c r="JD149" s="19">
        <f>IFERROR(HLOOKUP(JD$1,'Nakladova matice_2018'!$A$1:$IW$188,122,FALSE),0)</f>
        <v>0</v>
      </c>
      <c r="JE149" s="19">
        <f>IFERROR(HLOOKUP(JE$1,'Nakladova matice_2018'!$A$1:$IW$188,122,FALSE),0)</f>
        <v>0</v>
      </c>
      <c r="JF149" s="19">
        <f>IFERROR(HLOOKUP(JF$1,'Nakladova matice_2018'!$A$1:$IW$188,122,FALSE),0)</f>
        <v>0</v>
      </c>
      <c r="JG149" s="19">
        <f>IFERROR(HLOOKUP(JG$1,'Nakladova matice_2018'!$A$1:$IW$188,122,FALSE),0)</f>
        <v>0</v>
      </c>
      <c r="JH149" s="19">
        <f>IFERROR(HLOOKUP(JH$1,'Nakladova matice_2018'!$A$1:$IW$188,122,FALSE),0)</f>
        <v>0</v>
      </c>
      <c r="JI149" s="19">
        <f>IFERROR(HLOOKUP(JI$1,'Nakladova matice_2018'!$A$1:$IW$188,122,FALSE),0)</f>
        <v>0</v>
      </c>
      <c r="JJ149" s="19">
        <f>IFERROR(HLOOKUP(JJ$1,'Nakladova matice_2018'!$A$1:$IW$188,122,FALSE),0)</f>
        <v>0</v>
      </c>
      <c r="JK149" s="19">
        <f>IFERROR(HLOOKUP(JK$1,'Nakladova matice_2018'!$A$1:$IW$188,122,FALSE),0)</f>
        <v>0</v>
      </c>
      <c r="JL149" s="19">
        <f>IFERROR(HLOOKUP(JL$1,'Nakladova matice_2018'!$A$1:$IW$188,122,FALSE),0)</f>
        <v>0</v>
      </c>
      <c r="JM149" s="19">
        <f>IFERROR(HLOOKUP(JM$1,'Nakladova matice_2018'!$A$1:$IW$188,122,FALSE),0)</f>
        <v>0</v>
      </c>
      <c r="JN149" s="19">
        <f>IFERROR(HLOOKUP(JN$1,'Nakladova matice_2018'!$A$1:$IW$188,122,FALSE),0)</f>
        <v>0</v>
      </c>
      <c r="JO149" s="19">
        <f>IFERROR(HLOOKUP(JO$1,'Nakladova matice_2018'!$A$1:$IW$188,122,FALSE),0)</f>
        <v>0</v>
      </c>
      <c r="JP149" s="19">
        <f>IFERROR(HLOOKUP(JP$1,'Nakladova matice_2018'!$A$1:$IW$188,122,FALSE),0)</f>
        <v>0</v>
      </c>
      <c r="JQ149" s="19">
        <f>IFERROR(HLOOKUP(JQ$1,'Nakladova matice_2018'!$A$1:$IW$188,122,FALSE),0)</f>
        <v>0</v>
      </c>
      <c r="JR149" s="19">
        <f>IFERROR(HLOOKUP(JR$1,'Nakladova matice_2018'!$A$1:$IW$188,122,FALSE),0)</f>
        <v>0</v>
      </c>
      <c r="JS149" s="19">
        <f>IFERROR(HLOOKUP(JS$1,'Nakladova matice_2018'!$A$1:$IW$188,122,FALSE),0)</f>
        <v>0</v>
      </c>
      <c r="JT149" s="19">
        <f>IFERROR(HLOOKUP(JT$1,'Nakladova matice_2018'!$A$1:$IW$188,122,FALSE),0)</f>
        <v>0</v>
      </c>
      <c r="JU149" s="19">
        <f>IFERROR(HLOOKUP(JU$1,'Nakladova matice_2018'!$A$1:$IW$188,122,FALSE),0)</f>
        <v>0</v>
      </c>
      <c r="JV149" s="19">
        <f>IFERROR(HLOOKUP(JV$1,'Nakladova matice_2018'!$A$1:$IW$188,122,FALSE),0)</f>
        <v>0</v>
      </c>
      <c r="JW149" s="19">
        <f>IFERROR(HLOOKUP(JW$1,'Nakladova matice_2018'!$A$1:$IW$188,122,FALSE),0)</f>
        <v>0</v>
      </c>
      <c r="JX149" s="19">
        <f>IFERROR(HLOOKUP(JX$1,'Nakladova matice_2018'!$A$1:$IW$188,122,FALSE),0)</f>
        <v>0</v>
      </c>
      <c r="JY149" s="19">
        <f>IFERROR(HLOOKUP(JY$1,'Nakladova matice_2018'!$A$1:$IW$188,122,FALSE),0)</f>
        <v>0</v>
      </c>
      <c r="JZ149" s="19">
        <f>IFERROR(HLOOKUP(JZ$1,'Nakladova matice_2018'!$A$1:$IW$188,122,FALSE),0)</f>
        <v>0</v>
      </c>
      <c r="KA149" s="19">
        <f>IFERROR(HLOOKUP(KA$1,'Nakladova matice_2018'!$A$1:$IW$188,122,FALSE),0)</f>
        <v>0</v>
      </c>
      <c r="KB149" s="19">
        <f>IFERROR(HLOOKUP(KB$1,'Nakladova matice_2018'!$A$1:$IW$188,122,FALSE),0)</f>
        <v>0</v>
      </c>
      <c r="KC149" s="19">
        <f>IFERROR(HLOOKUP(KC$1,'Nakladova matice_2018'!$A$1:$IW$188,122,FALSE),0)</f>
        <v>0</v>
      </c>
      <c r="KD149" s="19">
        <f>IFERROR(HLOOKUP(KD$1,'Nakladova matice_2018'!$A$1:$IW$188,122,FALSE),0)</f>
        <v>0</v>
      </c>
      <c r="KE149" s="19">
        <f>IFERROR(HLOOKUP(KE$1,'Nakladova matice_2018'!$A$1:$IW$188,122,FALSE),0)</f>
        <v>0</v>
      </c>
      <c r="KF149" s="19">
        <f>IFERROR(HLOOKUP(KF$1,'Nakladova matice_2018'!$A$1:$IW$188,122,FALSE),0)</f>
        <v>0</v>
      </c>
      <c r="KG149" s="19">
        <f>IFERROR(HLOOKUP(KG$1,'Nakladova matice_2018'!$A$1:$IW$188,122,FALSE),0)</f>
        <v>0</v>
      </c>
      <c r="KH149" s="19">
        <f>IFERROR(HLOOKUP(KH$1,'Nakladova matice_2018'!$A$1:$IW$188,122,FALSE),0)</f>
        <v>0</v>
      </c>
      <c r="KI149" s="19">
        <f>IFERROR(HLOOKUP(KI$1,'Nakladova matice_2018'!$A$1:$IW$188,122,FALSE),0)</f>
        <v>0</v>
      </c>
      <c r="KJ149" s="19">
        <f>IFERROR(HLOOKUP(KJ$1,'Nakladova matice_2018'!$A$1:$IW$188,122,FALSE),0)</f>
        <v>0</v>
      </c>
      <c r="KK149" s="19">
        <f>IFERROR(HLOOKUP(KK$1,'Nakladova matice_2018'!$A$1:$IW$188,122,FALSE),0)</f>
        <v>0</v>
      </c>
      <c r="KL149" s="19">
        <f>IFERROR(HLOOKUP(KL$1,'Nakladova matice_2018'!$A$1:$IW$188,122,FALSE),0)</f>
        <v>0</v>
      </c>
      <c r="KM149" s="19">
        <f>IFERROR(HLOOKUP(KM$1,'Nakladova matice_2018'!$A$1:$IW$188,122,FALSE),0)</f>
        <v>0</v>
      </c>
      <c r="KN149" s="19">
        <f>IFERROR(HLOOKUP(KN$1,'Nakladova matice_2018'!$A$1:$IW$188,122,FALSE),0)</f>
        <v>0</v>
      </c>
      <c r="KO149" s="19">
        <f>IFERROR(HLOOKUP(KO$1,'Nakladova matice_2018'!$A$1:$IW$188,122,FALSE),0)</f>
        <v>0</v>
      </c>
      <c r="KP149" s="19">
        <f>IFERROR(HLOOKUP(KP$1,'Nakladova matice_2018'!$A$1:$IW$188,122,FALSE),0)</f>
        <v>0</v>
      </c>
      <c r="KQ149" s="19">
        <f>IFERROR(HLOOKUP(KQ$1,'Nakladova matice_2018'!$A$1:$IW$188,122,FALSE),0)</f>
        <v>0</v>
      </c>
      <c r="KR149" s="19">
        <f>IFERROR(HLOOKUP(KR$1,'Nakladova matice_2018'!$A$1:$IW$188,122,FALSE),0)</f>
        <v>0</v>
      </c>
      <c r="KS149" s="19">
        <f>IFERROR(HLOOKUP(KS$1,'Nakladova matice_2018'!$A$1:$IW$188,122,FALSE),0)</f>
        <v>0</v>
      </c>
      <c r="KT149" s="19">
        <f>IFERROR(HLOOKUP(KT$1,'Nakladova matice_2018'!$A$1:$IW$188,122,FALSE),0)</f>
        <v>0</v>
      </c>
      <c r="KU149" s="19">
        <f>IFERROR(HLOOKUP(KU$1,'Nakladova matice_2018'!$A$1:$IW$188,122,FALSE),0)</f>
        <v>0</v>
      </c>
      <c r="KV149" s="19">
        <f>IFERROR(HLOOKUP(KV$1,'Nakladova matice_2018'!$A$1:$IW$188,122,FALSE),0)</f>
        <v>0</v>
      </c>
      <c r="KW149" s="19">
        <f>IFERROR(HLOOKUP(KW$1,'Nakladova matice_2018'!$A$1:$IW$188,122,FALSE),0)</f>
        <v>0</v>
      </c>
      <c r="KX149" s="19">
        <f>IFERROR(HLOOKUP(KX$1,'Nakladova matice_2018'!$A$1:$IW$188,122,FALSE),0)</f>
        <v>0</v>
      </c>
      <c r="KY149" s="19">
        <f>IFERROR(HLOOKUP(KY$1,'Nakladova matice_2018'!$A$1:$IW$188,122,FALSE),0)</f>
        <v>0</v>
      </c>
      <c r="KZ149" s="19">
        <f>IFERROR(HLOOKUP(KZ$1,'Nakladova matice_2018'!$A$1:$IW$188,122,FALSE),0)</f>
        <v>0</v>
      </c>
      <c r="LA149" s="19">
        <f>IFERROR(HLOOKUP(LA$1,'Nakladova matice_2018'!$A$1:$IW$188,122,FALSE),0)</f>
        <v>0</v>
      </c>
      <c r="LB149" s="19">
        <f>IFERROR(HLOOKUP(LB$1,'Nakladova matice_2018'!$A$1:$IW$188,122,FALSE),0)</f>
        <v>0</v>
      </c>
      <c r="LC149" s="19">
        <f>IFERROR(HLOOKUP(LC$1,'Nakladova matice_2018'!$A$1:$IW$188,122,FALSE),0)</f>
        <v>0</v>
      </c>
      <c r="LD149" s="19">
        <f>IFERROR(HLOOKUP(LD$1,'Nakladova matice_2018'!$A$1:$IW$188,122,FALSE),0)</f>
        <v>0</v>
      </c>
      <c r="LE149" s="19">
        <f>IFERROR(HLOOKUP(LE$1,'Nakladova matice_2018'!$A$1:$IW$188,122,FALSE),0)</f>
        <v>0</v>
      </c>
      <c r="LF149" s="19">
        <f>IFERROR(HLOOKUP(LF$1,'Nakladova matice_2018'!$A$1:$IW$188,122,FALSE),0)</f>
        <v>0</v>
      </c>
      <c r="LG149" s="19">
        <f>IFERROR(HLOOKUP(LG$1,'Nakladova matice_2018'!$A$1:$IW$188,122,FALSE),0)</f>
        <v>0</v>
      </c>
      <c r="LH149" s="19">
        <f>IFERROR(HLOOKUP(LH$1,'Nakladova matice_2018'!$A$1:$IW$188,122,FALSE),0)</f>
        <v>0</v>
      </c>
      <c r="LI149" s="19">
        <f>IFERROR(HLOOKUP(LI$1,'Nakladova matice_2018'!$A$1:$IW$188,122,FALSE),0)</f>
        <v>0</v>
      </c>
      <c r="LJ149" s="19">
        <f>IFERROR(HLOOKUP(LJ$1,'Nakladova matice_2018'!$A$1:$IW$188,122,FALSE),0)</f>
        <v>0</v>
      </c>
      <c r="LK149" s="19">
        <f>IFERROR(HLOOKUP(LK$1,'Nakladova matice_2018'!$A$1:$IW$188,122,FALSE),0)</f>
        <v>0</v>
      </c>
      <c r="LL149" s="19">
        <f>IFERROR(HLOOKUP(LL$1,'Nakladova matice_2018'!$A$1:$IW$188,122,FALSE),0)</f>
        <v>0</v>
      </c>
      <c r="LM149" s="19">
        <f>IFERROR(HLOOKUP(LM$1,'Nakladova matice_2018'!$A$1:$IW$188,122,FALSE),0)</f>
        <v>0</v>
      </c>
      <c r="LN149" s="19">
        <f>IFERROR(HLOOKUP(LN$1,'Nakladova matice_2018'!$A$1:$IW$188,122,FALSE),0)</f>
        <v>0</v>
      </c>
      <c r="LO149" s="19">
        <f>IFERROR(HLOOKUP(LO$1,'Nakladova matice_2018'!$A$1:$IW$188,122,FALSE),0)</f>
        <v>0</v>
      </c>
      <c r="LP149" s="19">
        <f>IFERROR(HLOOKUP(LP$1,'Nakladova matice_2018'!$A$1:$IW$188,122,FALSE),0)</f>
        <v>0</v>
      </c>
      <c r="LQ149" s="19">
        <f>IFERROR(HLOOKUP(LQ$1,'Nakladova matice_2018'!$A$1:$IW$188,122,FALSE),0)</f>
        <v>0</v>
      </c>
      <c r="LR149" s="19">
        <f>IFERROR(HLOOKUP(LR$1,'Nakladova matice_2018'!$A$1:$IW$188,122,FALSE),0)</f>
        <v>0</v>
      </c>
      <c r="LS149" s="19">
        <f>IFERROR(HLOOKUP(LS$1,'Nakladova matice_2018'!$A$1:$IW$188,122,FALSE),0)</f>
        <v>0</v>
      </c>
      <c r="LT149" s="19">
        <f>IFERROR(HLOOKUP(LT$1,'Nakladova matice_2018'!$A$1:$IW$188,122,FALSE),0)</f>
        <v>0</v>
      </c>
      <c r="LU149" s="19">
        <f>IFERROR(HLOOKUP(LU$1,'Nakladova matice_2018'!$A$1:$IW$188,122,FALSE),0)</f>
        <v>0</v>
      </c>
      <c r="LV149" s="19">
        <f>IFERROR(HLOOKUP(LV$1,'Nakladova matice_2018'!$A$1:$IW$188,122,FALSE),0)</f>
        <v>0</v>
      </c>
      <c r="LW149" s="19">
        <f>IFERROR(HLOOKUP(LW$1,'Nakladova matice_2018'!$A$1:$IW$188,122,FALSE),0)</f>
        <v>0</v>
      </c>
      <c r="LX149" s="19">
        <f>IFERROR(HLOOKUP(LX$1,'Nakladova matice_2018'!$A$1:$IW$188,122,FALSE),0)</f>
        <v>0</v>
      </c>
      <c r="LY149" s="19">
        <f>IFERROR(HLOOKUP(LY$1,'Nakladova matice_2018'!$A$1:$IW$188,122,FALSE),0)</f>
        <v>0</v>
      </c>
      <c r="LZ149" s="19">
        <f>IFERROR(HLOOKUP(LZ$1,'Nakladova matice_2018'!$A$1:$IW$188,122,FALSE),0)</f>
        <v>0</v>
      </c>
      <c r="MA149" s="19">
        <f>IFERROR(HLOOKUP(MA$1,'Nakladova matice_2018'!$A$1:$IW$188,122,FALSE),0)</f>
        <v>0</v>
      </c>
      <c r="MB149" s="19">
        <f>IFERROR(HLOOKUP(MB$1,'Nakladova matice_2018'!$A$1:$IW$188,122,FALSE),0)</f>
        <v>0</v>
      </c>
      <c r="MC149" s="19">
        <f>IFERROR(HLOOKUP(MC$1,'Nakladova matice_2018'!$A$1:$IW$188,122,FALSE),0)</f>
        <v>0</v>
      </c>
      <c r="MD149" s="19">
        <f>IFERROR(HLOOKUP(MD$1,'Nakladova matice_2018'!$A$1:$IW$188,122,FALSE),0)</f>
        <v>0</v>
      </c>
      <c r="ME149" s="19">
        <f>IFERROR(HLOOKUP(ME$1,'Nakladova matice_2018'!$A$1:$IW$188,122,FALSE),0)</f>
        <v>0</v>
      </c>
      <c r="MF149" s="19">
        <f>IFERROR(HLOOKUP(MF$1,'Nakladova matice_2018'!$A$1:$IW$188,122,FALSE),0)</f>
        <v>0</v>
      </c>
      <c r="MG149" s="19">
        <f>IFERROR(HLOOKUP(MG$1,'Nakladova matice_2018'!$A$1:$IW$188,122,FALSE),0)</f>
        <v>0</v>
      </c>
      <c r="MH149" s="19">
        <f>IFERROR(HLOOKUP(MH$1,'Nakladova matice_2018'!$A$1:$IW$188,122,FALSE),0)</f>
        <v>0</v>
      </c>
      <c r="MI149" s="19">
        <f>IFERROR(HLOOKUP(MI$1,'Nakladova matice_2018'!$A$1:$IW$188,122,FALSE),0)</f>
        <v>0</v>
      </c>
      <c r="MJ149" s="19">
        <f>IFERROR(HLOOKUP(MJ$1,'Nakladova matice_2018'!$A$1:$IW$188,122,FALSE),0)</f>
        <v>0</v>
      </c>
      <c r="MK149" s="19">
        <f>IFERROR(HLOOKUP(MK$1,'Nakladova matice_2018'!$A$1:$IW$188,122,FALSE),0)</f>
        <v>0</v>
      </c>
      <c r="ML149" s="19">
        <f>IFERROR(HLOOKUP(ML$1,'Nakladova matice_2018'!$A$1:$IW$188,122,FALSE),0)</f>
        <v>0</v>
      </c>
      <c r="MM149" s="19">
        <f>IFERROR(HLOOKUP(MM$1,'Nakladova matice_2018'!$A$1:$IW$188,122,FALSE),0)</f>
        <v>0</v>
      </c>
      <c r="MN149" s="19">
        <f>IFERROR(HLOOKUP(MN$1,'Nakladova matice_2018'!$A$1:$IW$188,122,FALSE),0)</f>
        <v>0</v>
      </c>
      <c r="MO149" s="20">
        <f t="shared" si="86"/>
        <v>5000</v>
      </c>
      <c r="MP149" s="20">
        <f>MO149-'Nakladova matice_2018'!IX122</f>
        <v>0</v>
      </c>
    </row>
    <row r="150" spans="1:354" x14ac:dyDescent="0.2">
      <c r="A150" s="27">
        <v>548012</v>
      </c>
      <c r="B150" s="21" t="s">
        <v>529</v>
      </c>
      <c r="C150" s="53">
        <v>0</v>
      </c>
      <c r="D150" s="19">
        <f>IFERROR(HLOOKUP(D$1,'Nakladova matice_2018'!$A$1:$IW$188,123,FALSE),0)</f>
        <v>0</v>
      </c>
      <c r="E150" s="19">
        <f>IFERROR(HLOOKUP(E$1,'Nakladova matice_2018'!$A$1:$IW$188,123,FALSE),0)</f>
        <v>0</v>
      </c>
      <c r="F150" s="19">
        <f>IFERROR(HLOOKUP(F$1,'Nakladova matice_2018'!$A$1:$IW$188,123,FALSE),0)</f>
        <v>0</v>
      </c>
      <c r="G150" s="19">
        <f>IFERROR(HLOOKUP(G$1,'Nakladova matice_2018'!$A$1:$IW$188,123,FALSE),0)</f>
        <v>0</v>
      </c>
      <c r="H150" s="19">
        <f>IFERROR(HLOOKUP(H$1,'Nakladova matice_2018'!$A$1:$IW$188,123,FALSE),0)</f>
        <v>0</v>
      </c>
      <c r="I150" s="19">
        <f>IFERROR(HLOOKUP(I$1,'Nakladova matice_2018'!$A$1:$IW$188,123,FALSE),0)</f>
        <v>0</v>
      </c>
      <c r="J150" s="19">
        <f>IFERROR(HLOOKUP(J$1,'Nakladova matice_2018'!$A$1:$IW$188,123,FALSE),0)</f>
        <v>0</v>
      </c>
      <c r="K150" s="19">
        <f>IFERROR(HLOOKUP(K$1,'Nakladova matice_2018'!$A$1:$IW$188,123,FALSE),0)</f>
        <v>0</v>
      </c>
      <c r="L150" s="19">
        <f>IFERROR(HLOOKUP(L$1,'Nakladova matice_2018'!$A$1:$IW$188,123,FALSE),0)</f>
        <v>0</v>
      </c>
      <c r="M150" s="19">
        <f>IFERROR(HLOOKUP(M$1,'Nakladova matice_2018'!$A$1:$IW$188,123,FALSE),0)</f>
        <v>0</v>
      </c>
      <c r="N150" s="19">
        <f>IFERROR(HLOOKUP(N$1,'Nakladova matice_2018'!$A$1:$IW$188,123,FALSE),0)</f>
        <v>0</v>
      </c>
      <c r="O150" s="19">
        <f>IFERROR(HLOOKUP(O$1,'Nakladova matice_2018'!$A$1:$IW$188,123,FALSE),0)</f>
        <v>0</v>
      </c>
      <c r="P150" s="19">
        <f>IFERROR(HLOOKUP(P$1,'Nakladova matice_2018'!$A$1:$IW$188,123,FALSE),0)</f>
        <v>0</v>
      </c>
      <c r="Q150" s="19">
        <f>IFERROR(HLOOKUP(Q$1,'Nakladova matice_2018'!$A$1:$IW$188,123,FALSE),0)</f>
        <v>0</v>
      </c>
      <c r="R150" s="19">
        <f>IFERROR(HLOOKUP(R$1,'Nakladova matice_2018'!$A$1:$IW$188,123,FALSE),0)</f>
        <v>0</v>
      </c>
      <c r="S150" s="19">
        <f>IFERROR(HLOOKUP(S$1,'Nakladova matice_2018'!$A$1:$IW$188,123,FALSE),0)</f>
        <v>0</v>
      </c>
      <c r="T150" s="19">
        <f>IFERROR(HLOOKUP(T$1,'Nakladova matice_2018'!$A$1:$IW$188,123,FALSE),0)</f>
        <v>0</v>
      </c>
      <c r="U150" s="19">
        <f>IFERROR(HLOOKUP(U$1,'Nakladova matice_2018'!$A$1:$IW$188,123,FALSE),0)</f>
        <v>0</v>
      </c>
      <c r="V150" s="19">
        <f>IFERROR(HLOOKUP(V$1,'Nakladova matice_2018'!$A$1:$IW$188,123,FALSE),0)</f>
        <v>0</v>
      </c>
      <c r="W150" s="19">
        <f>IFERROR(HLOOKUP(W$1,'Nakladova matice_2018'!$A$1:$IW$188,123,FALSE),0)</f>
        <v>0</v>
      </c>
      <c r="X150" s="19">
        <f>IFERROR(HLOOKUP(X$1,'Nakladova matice_2018'!$A$1:$IW$188,123,FALSE),0)</f>
        <v>0</v>
      </c>
      <c r="Y150" s="19">
        <f>IFERROR(HLOOKUP(Y$1,'Nakladova matice_2018'!$A$1:$IW$188,123,FALSE),0)</f>
        <v>0</v>
      </c>
      <c r="Z150" s="19">
        <f>IFERROR(HLOOKUP(Z$1,'Nakladova matice_2018'!$A$1:$IW$188,123,FALSE),0)</f>
        <v>0</v>
      </c>
      <c r="AA150" s="19">
        <f>IFERROR(HLOOKUP(AA$1,'Nakladova matice_2018'!$A$1:$IW$188,123,FALSE),0)</f>
        <v>0</v>
      </c>
      <c r="AB150" s="19">
        <f>IFERROR(HLOOKUP(AB$1,'Nakladova matice_2018'!$A$1:$IW$188,123,FALSE),0)</f>
        <v>0</v>
      </c>
      <c r="AC150" s="19">
        <f>IFERROR(HLOOKUP(AC$1,'Nakladova matice_2018'!$A$1:$IW$188,123,FALSE),0)</f>
        <v>0</v>
      </c>
      <c r="AD150" s="19">
        <f>IFERROR(HLOOKUP(AD$1,'Nakladova matice_2018'!$A$1:$IW$188,123,FALSE),0)</f>
        <v>0</v>
      </c>
      <c r="AE150" s="19">
        <f>IFERROR(HLOOKUP(AE$1,'Nakladova matice_2018'!$A$1:$IW$188,123,FALSE),0)</f>
        <v>0</v>
      </c>
      <c r="AF150" s="19">
        <f>IFERROR(HLOOKUP(AF$1,'Nakladova matice_2018'!$A$1:$IW$188,123,FALSE),0)</f>
        <v>0</v>
      </c>
      <c r="AG150" s="19">
        <f>IFERROR(HLOOKUP(AG$1,'Nakladova matice_2018'!$A$1:$IW$188,123,FALSE),0)</f>
        <v>0</v>
      </c>
      <c r="AH150" s="19">
        <f>IFERROR(HLOOKUP(AH$1,'Nakladova matice_2018'!$A$1:$IW$188,123,FALSE),0)</f>
        <v>0</v>
      </c>
      <c r="AI150" s="19">
        <f>IFERROR(HLOOKUP(AI$1,'Nakladova matice_2018'!$A$1:$IW$188,123,FALSE),0)</f>
        <v>0</v>
      </c>
      <c r="AJ150" s="19">
        <f>IFERROR(HLOOKUP(AJ$1,'Nakladova matice_2018'!$A$1:$IW$188,123,FALSE),0)</f>
        <v>0</v>
      </c>
      <c r="AK150" s="19">
        <f>IFERROR(HLOOKUP(AK$1,'Nakladova matice_2018'!$A$1:$IW$188,123,FALSE),0)</f>
        <v>0</v>
      </c>
      <c r="AL150" s="19">
        <f>IFERROR(HLOOKUP(AL$1,'Nakladova matice_2018'!$A$1:$IW$188,123,FALSE),0)</f>
        <v>0</v>
      </c>
      <c r="AM150" s="19">
        <f>IFERROR(HLOOKUP(AM$1,'Nakladova matice_2018'!$A$1:$IW$188,123,FALSE),0)</f>
        <v>0</v>
      </c>
      <c r="AN150" s="19">
        <f>IFERROR(HLOOKUP(AN$1,'Nakladova matice_2018'!$A$1:$IW$188,123,FALSE),0)</f>
        <v>0</v>
      </c>
      <c r="AO150" s="19">
        <f>IFERROR(HLOOKUP(AO$1,'Nakladova matice_2018'!$A$1:$IW$188,123,FALSE),0)</f>
        <v>0</v>
      </c>
      <c r="AP150" s="19">
        <f>IFERROR(HLOOKUP(AP$1,'Nakladova matice_2018'!$A$1:$IW$188,123,FALSE),0)</f>
        <v>0</v>
      </c>
      <c r="AQ150" s="19">
        <f>IFERROR(HLOOKUP(AQ$1,'Nakladova matice_2018'!$A$1:$IW$188,123,FALSE),0)</f>
        <v>0</v>
      </c>
      <c r="AR150" s="19">
        <f>IFERROR(HLOOKUP(AR$1,'Nakladova matice_2018'!$A$1:$IW$188,123,FALSE),0)</f>
        <v>0</v>
      </c>
      <c r="AS150" s="19">
        <f>IFERROR(HLOOKUP(AS$1,'Nakladova matice_2018'!$A$1:$IW$188,123,FALSE),0)</f>
        <v>0</v>
      </c>
      <c r="AT150" s="19">
        <f>IFERROR(HLOOKUP(AT$1,'Nakladova matice_2018'!$A$1:$IW$188,123,FALSE),0)</f>
        <v>0</v>
      </c>
      <c r="AU150" s="19">
        <f>IFERROR(HLOOKUP(AU$1,'Nakladova matice_2018'!$A$1:$IW$188,123,FALSE),0)</f>
        <v>0</v>
      </c>
      <c r="AV150" s="19">
        <f>IFERROR(HLOOKUP(AV$1,'Nakladova matice_2018'!$A$1:$IW$188,123,FALSE),0)</f>
        <v>0</v>
      </c>
      <c r="AW150" s="19">
        <f>IFERROR(HLOOKUP(AW$1,'Nakladova matice_2018'!$A$1:$IW$188,123,FALSE),0)</f>
        <v>0</v>
      </c>
      <c r="AX150" s="19">
        <f>IFERROR(HLOOKUP(AX$1,'Nakladova matice_2018'!$A$1:$IW$188,123,FALSE),0)</f>
        <v>0</v>
      </c>
      <c r="AY150" s="19">
        <f>IFERROR(HLOOKUP(AY$1,'Nakladova matice_2018'!$A$1:$IW$188,123,FALSE),0)</f>
        <v>0</v>
      </c>
      <c r="AZ150" s="19">
        <f>IFERROR(HLOOKUP(AZ$1,'Nakladova matice_2018'!$A$1:$IW$188,123,FALSE),0)</f>
        <v>0</v>
      </c>
      <c r="BA150" s="19">
        <f>IFERROR(HLOOKUP(BA$1,'Nakladova matice_2018'!$A$1:$IW$188,123,FALSE),0)</f>
        <v>0</v>
      </c>
      <c r="BB150" s="19">
        <f>IFERROR(HLOOKUP(BB$1,'Nakladova matice_2018'!$A$1:$IW$188,123,FALSE),0)</f>
        <v>0</v>
      </c>
      <c r="BC150" s="19">
        <f>IFERROR(HLOOKUP(BC$1,'Nakladova matice_2018'!$A$1:$IW$188,123,FALSE),0)</f>
        <v>0</v>
      </c>
      <c r="BD150" s="19">
        <f>IFERROR(HLOOKUP(BD$1,'Nakladova matice_2018'!$A$1:$IW$188,123,FALSE),0)</f>
        <v>0</v>
      </c>
      <c r="BE150" s="19">
        <f>IFERROR(HLOOKUP(BE$1,'Nakladova matice_2018'!$A$1:$IW$188,123,FALSE),0)</f>
        <v>0</v>
      </c>
      <c r="BF150" s="19">
        <f>IFERROR(HLOOKUP(BF$1,'Nakladova matice_2018'!$A$1:$IW$188,123,FALSE),0)</f>
        <v>0</v>
      </c>
      <c r="BG150" s="19">
        <f>IFERROR(HLOOKUP(BG$1,'Nakladova matice_2018'!$A$1:$IW$188,123,FALSE),0)</f>
        <v>0</v>
      </c>
      <c r="BH150" s="19">
        <f>IFERROR(HLOOKUP(BH$1,'Nakladova matice_2018'!$A$1:$IW$188,123,FALSE),0)</f>
        <v>0</v>
      </c>
      <c r="BI150" s="19">
        <f>IFERROR(HLOOKUP(BI$1,'Nakladova matice_2018'!$A$1:$IW$188,123,FALSE),0)</f>
        <v>0</v>
      </c>
      <c r="BJ150" s="19">
        <f>IFERROR(HLOOKUP(BJ$1,'Nakladova matice_2018'!$A$1:$IW$188,123,FALSE),0)</f>
        <v>0</v>
      </c>
      <c r="BK150" s="19">
        <f>IFERROR(HLOOKUP(BK$1,'Nakladova matice_2018'!$A$1:$IW$188,123,FALSE),0)</f>
        <v>0</v>
      </c>
      <c r="BL150" s="19">
        <f>IFERROR(HLOOKUP(BL$1,'Nakladova matice_2018'!$A$1:$IW$188,123,FALSE),0)</f>
        <v>0</v>
      </c>
      <c r="BM150" s="19">
        <f>IFERROR(HLOOKUP(BM$1,'Nakladova matice_2018'!$A$1:$IW$188,123,FALSE),0)</f>
        <v>0</v>
      </c>
      <c r="BN150" s="19">
        <f>IFERROR(HLOOKUP(BN$1,'Nakladova matice_2018'!$A$1:$IW$188,123,FALSE),0)</f>
        <v>0</v>
      </c>
      <c r="BO150" s="19">
        <f>IFERROR(HLOOKUP(BO$1,'Nakladova matice_2018'!$A$1:$IW$188,123,FALSE),0)</f>
        <v>0</v>
      </c>
      <c r="BP150" s="19">
        <f>IFERROR(HLOOKUP(BP$1,'Nakladova matice_2018'!$A$1:$IW$188,123,FALSE),0)</f>
        <v>0</v>
      </c>
      <c r="BQ150" s="19">
        <f>IFERROR(HLOOKUP(BQ$1,'Nakladova matice_2018'!$A$1:$IW$188,123,FALSE),0)</f>
        <v>0</v>
      </c>
      <c r="BR150" s="19">
        <f>IFERROR(HLOOKUP(BR$1,'Nakladova matice_2018'!$A$1:$IW$188,123,FALSE),0)</f>
        <v>0</v>
      </c>
      <c r="BS150" s="19">
        <f>IFERROR(HLOOKUP(BS$1,'Nakladova matice_2018'!$A$1:$IW$188,123,FALSE),0)</f>
        <v>0</v>
      </c>
      <c r="BT150" s="19">
        <f>IFERROR(HLOOKUP(BT$1,'Nakladova matice_2018'!$A$1:$IW$188,123,FALSE),0)</f>
        <v>0</v>
      </c>
      <c r="BU150" s="19">
        <f>IFERROR(HLOOKUP(BU$1,'Nakladova matice_2018'!$A$1:$IW$188,123,FALSE),0)</f>
        <v>0</v>
      </c>
      <c r="BV150" s="19">
        <f>IFERROR(HLOOKUP(BV$1,'Nakladova matice_2018'!$A$1:$IW$188,123,FALSE),0)</f>
        <v>0</v>
      </c>
      <c r="BW150" s="19">
        <f>IFERROR(HLOOKUP(BW$1,'Nakladova matice_2018'!$A$1:$IW$188,123,FALSE),0)</f>
        <v>0</v>
      </c>
      <c r="BX150" s="19">
        <f>IFERROR(HLOOKUP(BX$1,'Nakladova matice_2018'!$A$1:$IW$188,123,FALSE),0)</f>
        <v>0</v>
      </c>
      <c r="BY150" s="19">
        <f>IFERROR(HLOOKUP(BY$1,'Nakladova matice_2018'!$A$1:$IW$188,123,FALSE),0)</f>
        <v>0</v>
      </c>
      <c r="BZ150" s="19">
        <f>IFERROR(HLOOKUP(BZ$1,'Nakladova matice_2018'!$A$1:$IW$188,123,FALSE),0)</f>
        <v>0</v>
      </c>
      <c r="CA150" s="19">
        <f>IFERROR(HLOOKUP(CA$1,'Nakladova matice_2018'!$A$1:$IW$188,123,FALSE),0)</f>
        <v>0</v>
      </c>
      <c r="CB150" s="19">
        <f>IFERROR(HLOOKUP(CB$1,'Nakladova matice_2018'!$A$1:$IW$188,123,FALSE),0)</f>
        <v>0</v>
      </c>
      <c r="CC150" s="19">
        <f>IFERROR(HLOOKUP(CC$1,'Nakladova matice_2018'!$A$1:$IW$188,123,FALSE),0)</f>
        <v>0</v>
      </c>
      <c r="CD150" s="19">
        <f>IFERROR(HLOOKUP(CD$1,'Nakladova matice_2018'!$A$1:$IW$188,123,FALSE),0)</f>
        <v>0</v>
      </c>
      <c r="CE150" s="19">
        <f>IFERROR(HLOOKUP(CE$1,'Nakladova matice_2018'!$A$1:$IW$188,123,FALSE),0)</f>
        <v>0</v>
      </c>
      <c r="CF150" s="19">
        <f>IFERROR(HLOOKUP(CF$1,'Nakladova matice_2018'!$A$1:$IW$188,123,FALSE),0)</f>
        <v>0</v>
      </c>
      <c r="CG150" s="19">
        <f>IFERROR(HLOOKUP(CG$1,'Nakladova matice_2018'!$A$1:$IW$188,123,FALSE),0)</f>
        <v>0</v>
      </c>
      <c r="CH150" s="19">
        <f>IFERROR(HLOOKUP(CH$1,'Nakladova matice_2018'!$A$1:$IW$188,123,FALSE),0)</f>
        <v>0</v>
      </c>
      <c r="CI150" s="19">
        <f>IFERROR(HLOOKUP(CI$1,'Nakladova matice_2018'!$A$1:$IW$188,123,FALSE),0)</f>
        <v>0</v>
      </c>
      <c r="CJ150" s="19">
        <f>IFERROR(HLOOKUP(CJ$1,'Nakladova matice_2018'!$A$1:$IW$188,123,FALSE),0)</f>
        <v>0</v>
      </c>
      <c r="CK150" s="19">
        <f>IFERROR(HLOOKUP(CK$1,'Nakladova matice_2018'!$A$1:$IW$188,123,FALSE),0)</f>
        <v>0</v>
      </c>
      <c r="CL150" s="19">
        <f>IFERROR(HLOOKUP(CL$1,'Nakladova matice_2018'!$A$1:$IW$188,123,FALSE),0)</f>
        <v>0</v>
      </c>
      <c r="CM150" s="19">
        <f>IFERROR(HLOOKUP(CM$1,'Nakladova matice_2018'!$A$1:$IW$188,123,FALSE),0)</f>
        <v>0</v>
      </c>
      <c r="CN150" s="19">
        <f>IFERROR(HLOOKUP(CN$1,'Nakladova matice_2018'!$A$1:$IW$188,123,FALSE),0)</f>
        <v>0</v>
      </c>
      <c r="CO150" s="19">
        <f>IFERROR(HLOOKUP(CO$1,'Nakladova matice_2018'!$A$1:$IW$188,123,FALSE),0)</f>
        <v>0</v>
      </c>
      <c r="CP150" s="19">
        <f>IFERROR(HLOOKUP(CP$1,'Nakladova matice_2018'!$A$1:$IW$188,123,FALSE),0)</f>
        <v>0</v>
      </c>
      <c r="CQ150" s="19">
        <f>IFERROR(HLOOKUP(CQ$1,'Nakladova matice_2018'!$A$1:$IW$188,123,FALSE),0)</f>
        <v>0</v>
      </c>
      <c r="CR150" s="19">
        <f>IFERROR(HLOOKUP(CR$1,'Nakladova matice_2018'!$A$1:$IW$188,123,FALSE),0)</f>
        <v>0</v>
      </c>
      <c r="CS150" s="19">
        <f>IFERROR(HLOOKUP(CS$1,'Nakladova matice_2018'!$A$1:$IW$188,123,FALSE),0)</f>
        <v>0</v>
      </c>
      <c r="CT150" s="19">
        <f>IFERROR(HLOOKUP(CT$1,'Nakladova matice_2018'!$A$1:$IW$188,123,FALSE),0)</f>
        <v>0</v>
      </c>
      <c r="CU150" s="19">
        <f>IFERROR(HLOOKUP(CU$1,'Nakladova matice_2018'!$A$1:$IW$188,123,FALSE),0)</f>
        <v>0</v>
      </c>
      <c r="CV150" s="19">
        <f>IFERROR(HLOOKUP(CV$1,'Nakladova matice_2018'!$A$1:$IW$188,123,FALSE),0)</f>
        <v>0</v>
      </c>
      <c r="CW150" s="19">
        <f>IFERROR(HLOOKUP(CW$1,'Nakladova matice_2018'!$A$1:$IW$188,123,FALSE),0)</f>
        <v>0</v>
      </c>
      <c r="CX150" s="19">
        <f>IFERROR(HLOOKUP(CX$1,'Nakladova matice_2018'!$A$1:$IW$188,123,FALSE),0)</f>
        <v>0</v>
      </c>
      <c r="CY150" s="19">
        <f>IFERROR(HLOOKUP(CY$1,'Nakladova matice_2018'!$A$1:$IW$188,123,FALSE),0)</f>
        <v>0</v>
      </c>
      <c r="CZ150" s="19">
        <f>IFERROR(HLOOKUP(CZ$1,'Nakladova matice_2018'!$A$1:$IW$188,123,FALSE),0)</f>
        <v>0</v>
      </c>
      <c r="DA150" s="19">
        <f>IFERROR(HLOOKUP(DA$1,'Nakladova matice_2018'!$A$1:$IW$188,123,FALSE),0)</f>
        <v>0</v>
      </c>
      <c r="DB150" s="19">
        <f>IFERROR(HLOOKUP(DB$1,'Nakladova matice_2018'!$A$1:$IW$188,123,FALSE),0)</f>
        <v>0</v>
      </c>
      <c r="DC150" s="19">
        <f>IFERROR(HLOOKUP(DC$1,'Nakladova matice_2018'!$A$1:$IW$188,123,FALSE),0)</f>
        <v>0</v>
      </c>
      <c r="DD150" s="19">
        <f>IFERROR(HLOOKUP(DD$1,'Nakladova matice_2018'!$A$1:$IW$188,123,FALSE),0)</f>
        <v>0</v>
      </c>
      <c r="DE150" s="19">
        <f>IFERROR(HLOOKUP(DE$1,'Nakladova matice_2018'!$A$1:$IW$188,123,FALSE),0)</f>
        <v>0</v>
      </c>
      <c r="DF150" s="19">
        <f>IFERROR(HLOOKUP(DF$1,'Nakladova matice_2018'!$A$1:$IW$188,123,FALSE),0)</f>
        <v>0</v>
      </c>
      <c r="DG150" s="19">
        <f>IFERROR(HLOOKUP(DG$1,'Nakladova matice_2018'!$A$1:$IW$188,123,FALSE),0)</f>
        <v>0</v>
      </c>
      <c r="DH150" s="19">
        <f>IFERROR(HLOOKUP(DH$1,'Nakladova matice_2018'!$A$1:$IW$188,123,FALSE),0)</f>
        <v>0</v>
      </c>
      <c r="DI150" s="19">
        <f>IFERROR(HLOOKUP(DI$1,'Nakladova matice_2018'!$A$1:$IW$188,123,FALSE),0)</f>
        <v>0</v>
      </c>
      <c r="DJ150" s="19">
        <f>IFERROR(HLOOKUP(DJ$1,'Nakladova matice_2018'!$A$1:$IW$188,123,FALSE),0)</f>
        <v>0</v>
      </c>
      <c r="DK150" s="19">
        <f>IFERROR(HLOOKUP(DK$1,'Nakladova matice_2018'!$A$1:$IW$188,123,FALSE),0)</f>
        <v>0</v>
      </c>
      <c r="DL150" s="19">
        <f>IFERROR(HLOOKUP(DL$1,'Nakladova matice_2018'!$A$1:$IW$188,123,FALSE),0)</f>
        <v>0</v>
      </c>
      <c r="DM150" s="19">
        <f>IFERROR(HLOOKUP(DM$1,'Nakladova matice_2018'!$A$1:$IW$188,123,FALSE),0)</f>
        <v>0</v>
      </c>
      <c r="DN150" s="19">
        <f>IFERROR(HLOOKUP(DN$1,'Nakladova matice_2018'!$A$1:$IW$188,123,FALSE),0)</f>
        <v>0</v>
      </c>
      <c r="DO150" s="19">
        <f>IFERROR(HLOOKUP(DO$1,'Nakladova matice_2018'!$A$1:$IW$188,123,FALSE),0)</f>
        <v>0</v>
      </c>
      <c r="DP150" s="19">
        <f>IFERROR(HLOOKUP(DP$1,'Nakladova matice_2018'!$A$1:$IW$188,123,FALSE),0)</f>
        <v>0</v>
      </c>
      <c r="DQ150" s="19">
        <f>IFERROR(HLOOKUP(DQ$1,'Nakladova matice_2018'!$A$1:$IW$188,123,FALSE),0)</f>
        <v>0</v>
      </c>
      <c r="DR150" s="19">
        <f>IFERROR(HLOOKUP(DR$1,'Nakladova matice_2018'!$A$1:$IW$188,123,FALSE),0)</f>
        <v>0</v>
      </c>
      <c r="DS150" s="19">
        <f>IFERROR(HLOOKUP(DS$1,'Nakladova matice_2018'!$A$1:$IW$188,123,FALSE),0)</f>
        <v>0</v>
      </c>
      <c r="DT150" s="19">
        <f>IFERROR(HLOOKUP(DT$1,'Nakladova matice_2018'!$A$1:$IW$188,123,FALSE),0)</f>
        <v>0</v>
      </c>
      <c r="DU150" s="19">
        <f>IFERROR(HLOOKUP(DU$1,'Nakladova matice_2018'!$A$1:$IW$188,123,FALSE),0)</f>
        <v>0</v>
      </c>
      <c r="DV150" s="19">
        <f>IFERROR(HLOOKUP(DV$1,'Nakladova matice_2018'!$A$1:$IW$188,123,FALSE),0)</f>
        <v>0</v>
      </c>
      <c r="DW150" s="19">
        <f>IFERROR(HLOOKUP(DW$1,'Nakladova matice_2018'!$A$1:$IW$188,123,FALSE),0)</f>
        <v>0</v>
      </c>
      <c r="DX150" s="19">
        <f>IFERROR(HLOOKUP(DX$1,'Nakladova matice_2018'!$A$1:$IW$188,123,FALSE),0)</f>
        <v>0</v>
      </c>
      <c r="DY150" s="19">
        <f>IFERROR(HLOOKUP(DY$1,'Nakladova matice_2018'!$A$1:$IW$188,123,FALSE),0)</f>
        <v>0</v>
      </c>
      <c r="DZ150" s="19">
        <f>IFERROR(HLOOKUP(DZ$1,'Nakladova matice_2018'!$A$1:$IW$188,123,FALSE),0)</f>
        <v>0</v>
      </c>
      <c r="EA150" s="19">
        <f>IFERROR(HLOOKUP(EA$1,'Nakladova matice_2018'!$A$1:$IW$188,123,FALSE),0)</f>
        <v>0</v>
      </c>
      <c r="EB150" s="19">
        <f>IFERROR(HLOOKUP(EB$1,'Nakladova matice_2018'!$A$1:$IW$188,123,FALSE),0)</f>
        <v>0</v>
      </c>
      <c r="EC150" s="19">
        <f>IFERROR(HLOOKUP(EC$1,'Nakladova matice_2018'!$A$1:$IW$188,123,FALSE),0)</f>
        <v>0</v>
      </c>
      <c r="ED150" s="19">
        <f>IFERROR(HLOOKUP(ED$1,'Nakladova matice_2018'!$A$1:$IW$188,123,FALSE),0)</f>
        <v>0</v>
      </c>
      <c r="EE150" s="19">
        <f>IFERROR(HLOOKUP(EE$1,'Nakladova matice_2018'!$A$1:$IW$188,123,FALSE),0)</f>
        <v>0</v>
      </c>
      <c r="EF150" s="19">
        <f>IFERROR(HLOOKUP(EF$1,'Nakladova matice_2018'!$A$1:$IW$188,123,FALSE),0)</f>
        <v>0</v>
      </c>
      <c r="EG150" s="19">
        <f>IFERROR(HLOOKUP(EG$1,'Nakladova matice_2018'!$A$1:$IW$188,123,FALSE),0)</f>
        <v>0</v>
      </c>
      <c r="EH150" s="19">
        <f>IFERROR(HLOOKUP(EH$1,'Nakladova matice_2018'!$A$1:$IW$188,123,FALSE),0)</f>
        <v>0</v>
      </c>
      <c r="EI150" s="19">
        <f>IFERROR(HLOOKUP(EI$1,'Nakladova matice_2018'!$A$1:$IW$188,123,FALSE),0)</f>
        <v>0</v>
      </c>
      <c r="EJ150" s="19">
        <f>IFERROR(HLOOKUP(EJ$1,'Nakladova matice_2018'!$A$1:$IW$188,123,FALSE),0)</f>
        <v>0</v>
      </c>
      <c r="EK150" s="19">
        <f>IFERROR(HLOOKUP(EK$1,'Nakladova matice_2018'!$A$1:$IW$188,123,FALSE),0)</f>
        <v>0</v>
      </c>
      <c r="EL150" s="19">
        <f>IFERROR(HLOOKUP(EL$1,'Nakladova matice_2018'!$A$1:$IW$188,123,FALSE),0)</f>
        <v>0</v>
      </c>
      <c r="EM150" s="19">
        <f>IFERROR(HLOOKUP(EM$1,'Nakladova matice_2018'!$A$1:$IW$188,123,FALSE),0)</f>
        <v>0</v>
      </c>
      <c r="EN150" s="19">
        <f>IFERROR(HLOOKUP(EN$1,'Nakladova matice_2018'!$A$1:$IW$188,123,FALSE),0)</f>
        <v>0</v>
      </c>
      <c r="EO150" s="19">
        <f>IFERROR(HLOOKUP(EO$1,'Nakladova matice_2018'!$A$1:$IW$188,123,FALSE),0)</f>
        <v>0</v>
      </c>
      <c r="EP150" s="19">
        <f>IFERROR(HLOOKUP(EP$1,'Nakladova matice_2018'!$A$1:$IW$188,123,FALSE),0)</f>
        <v>0</v>
      </c>
      <c r="EQ150" s="19">
        <f>IFERROR(HLOOKUP(EQ$1,'Nakladova matice_2018'!$A$1:$IW$188,123,FALSE),0)</f>
        <v>0</v>
      </c>
      <c r="ER150" s="19">
        <f>IFERROR(HLOOKUP(ER$1,'Nakladova matice_2018'!$A$1:$IW$188,123,FALSE),0)</f>
        <v>0</v>
      </c>
      <c r="ES150" s="19">
        <f>IFERROR(HLOOKUP(ES$1,'Nakladova matice_2018'!$A$1:$IW$188,123,FALSE),0)</f>
        <v>0</v>
      </c>
      <c r="ET150" s="19">
        <f>IFERROR(HLOOKUP(ET$1,'Nakladova matice_2018'!$A$1:$IW$188,123,FALSE),0)</f>
        <v>0</v>
      </c>
      <c r="EU150" s="19">
        <f>IFERROR(HLOOKUP(EU$1,'Nakladova matice_2018'!$A$1:$IW$188,123,FALSE),0)</f>
        <v>0</v>
      </c>
      <c r="EV150" s="19">
        <f>IFERROR(HLOOKUP(EV$1,'Nakladova matice_2018'!$A$1:$IW$188,123,FALSE),0)</f>
        <v>0</v>
      </c>
      <c r="EW150" s="19">
        <f>IFERROR(HLOOKUP(EW$1,'Nakladova matice_2018'!$A$1:$IW$188,123,FALSE),0)</f>
        <v>0</v>
      </c>
      <c r="EX150" s="19">
        <f>IFERROR(HLOOKUP(EX$1,'Nakladova matice_2018'!$A$1:$IW$188,123,FALSE),0)</f>
        <v>0</v>
      </c>
      <c r="EY150" s="19">
        <f>IFERROR(HLOOKUP(EY$1,'Nakladova matice_2018'!$A$1:$IW$188,123,FALSE),0)</f>
        <v>0</v>
      </c>
      <c r="EZ150" s="19">
        <f>IFERROR(HLOOKUP(EZ$1,'Nakladova matice_2018'!$A$1:$IW$188,123,FALSE),0)</f>
        <v>0</v>
      </c>
      <c r="FA150" s="19">
        <f>IFERROR(HLOOKUP(FA$1,'Nakladova matice_2018'!$A$1:$IW$188,123,FALSE),0)</f>
        <v>0</v>
      </c>
      <c r="FB150" s="19">
        <f>IFERROR(HLOOKUP(FB$1,'Nakladova matice_2018'!$A$1:$IW$188,123,FALSE),0)</f>
        <v>0</v>
      </c>
      <c r="FC150" s="19">
        <f>IFERROR(HLOOKUP(FC$1,'Nakladova matice_2018'!$A$1:$IW$188,123,FALSE),0)</f>
        <v>0</v>
      </c>
      <c r="FD150" s="19">
        <f>IFERROR(HLOOKUP(FD$1,'Nakladova matice_2018'!$A$1:$IW$188,123,FALSE),0)</f>
        <v>0</v>
      </c>
      <c r="FE150" s="19">
        <f>IFERROR(HLOOKUP(FE$1,'Nakladova matice_2018'!$A$1:$IW$188,123,FALSE),0)</f>
        <v>0</v>
      </c>
      <c r="FF150" s="19">
        <f>IFERROR(HLOOKUP(FF$1,'Nakladova matice_2018'!$A$1:$IW$188,123,FALSE),0)</f>
        <v>0</v>
      </c>
      <c r="FG150" s="19">
        <f>IFERROR(HLOOKUP(FG$1,'Nakladova matice_2018'!$A$1:$IW$188,123,FALSE),0)</f>
        <v>0</v>
      </c>
      <c r="FH150" s="19">
        <f>IFERROR(HLOOKUP(FH$1,'Nakladova matice_2018'!$A$1:$IW$188,123,FALSE),0)</f>
        <v>0</v>
      </c>
      <c r="FI150" s="19">
        <f>IFERROR(HLOOKUP(FI$1,'Nakladova matice_2018'!$A$1:$IW$188,123,FALSE),0)</f>
        <v>0</v>
      </c>
      <c r="FJ150" s="19">
        <f>IFERROR(HLOOKUP(FJ$1,'Nakladova matice_2018'!$A$1:$IW$188,123,FALSE),0)</f>
        <v>0</v>
      </c>
      <c r="FK150" s="19">
        <f>IFERROR(HLOOKUP(FK$1,'Nakladova matice_2018'!$A$1:$IW$188,123,FALSE),0)</f>
        <v>0</v>
      </c>
      <c r="FL150" s="19">
        <f>IFERROR(HLOOKUP(FL$1,'Nakladova matice_2018'!$A$1:$IW$188,123,FALSE),0)</f>
        <v>0</v>
      </c>
      <c r="FM150" s="19">
        <f>IFERROR(HLOOKUP(FM$1,'Nakladova matice_2018'!$A$1:$IW$188,123,FALSE),0)</f>
        <v>0</v>
      </c>
      <c r="FN150" s="19">
        <f>IFERROR(HLOOKUP(FN$1,'Nakladova matice_2018'!$A$1:$IW$188,123,FALSE),0)</f>
        <v>0</v>
      </c>
      <c r="FO150" s="19">
        <f>IFERROR(HLOOKUP(FO$1,'Nakladova matice_2018'!$A$1:$IW$188,123,FALSE),0)</f>
        <v>0</v>
      </c>
      <c r="FP150" s="19">
        <f>IFERROR(HLOOKUP(FP$1,'Nakladova matice_2018'!$A$1:$IW$188,123,FALSE),0)</f>
        <v>0</v>
      </c>
      <c r="FQ150" s="19">
        <f>IFERROR(HLOOKUP(FQ$1,'Nakladova matice_2018'!$A$1:$IW$188,123,FALSE),0)</f>
        <v>0</v>
      </c>
      <c r="FR150" s="19">
        <f>IFERROR(HLOOKUP(FR$1,'Nakladova matice_2018'!$A$1:$IW$188,123,FALSE),0)</f>
        <v>0</v>
      </c>
      <c r="FS150" s="19">
        <f>IFERROR(HLOOKUP(FS$1,'Nakladova matice_2018'!$A$1:$IW$188,123,FALSE),0)</f>
        <v>0</v>
      </c>
      <c r="FT150" s="19">
        <f>IFERROR(HLOOKUP(FT$1,'Nakladova matice_2018'!$A$1:$IW$188,123,FALSE),0)</f>
        <v>0</v>
      </c>
      <c r="FU150" s="19">
        <f>IFERROR(HLOOKUP(FU$1,'Nakladova matice_2018'!$A$1:$IW$188,123,FALSE),0)</f>
        <v>0</v>
      </c>
      <c r="FV150" s="19">
        <f>IFERROR(HLOOKUP(FV$1,'Nakladova matice_2018'!$A$1:$IW$188,123,FALSE),0)</f>
        <v>0</v>
      </c>
      <c r="FW150" s="19">
        <f>IFERROR(HLOOKUP(FW$1,'Nakladova matice_2018'!$A$1:$IW$188,123,FALSE),0)</f>
        <v>0</v>
      </c>
      <c r="FX150" s="19">
        <f>IFERROR(HLOOKUP(FX$1,'Nakladova matice_2018'!$A$1:$IW$188,123,FALSE),0)</f>
        <v>0</v>
      </c>
      <c r="FY150" s="19">
        <f>IFERROR(HLOOKUP(FY$1,'Nakladova matice_2018'!$A$1:$IW$188,123,FALSE),0)</f>
        <v>0</v>
      </c>
      <c r="FZ150" s="19">
        <f>IFERROR(HLOOKUP(FZ$1,'Nakladova matice_2018'!$A$1:$IW$188,123,FALSE),0)</f>
        <v>0</v>
      </c>
      <c r="GA150" s="19">
        <f>IFERROR(HLOOKUP(GA$1,'Nakladova matice_2018'!$A$1:$IW$188,123,FALSE),0)</f>
        <v>0</v>
      </c>
      <c r="GB150" s="19">
        <f>IFERROR(HLOOKUP(GB$1,'Nakladova matice_2018'!$A$1:$IW$188,123,FALSE),0)</f>
        <v>0</v>
      </c>
      <c r="GC150" s="19">
        <f>IFERROR(HLOOKUP(GC$1,'Nakladova matice_2018'!$A$1:$IW$188,123,FALSE),0)</f>
        <v>0</v>
      </c>
      <c r="GD150" s="19">
        <f>IFERROR(HLOOKUP(GD$1,'Nakladova matice_2018'!$A$1:$IW$188,123,FALSE),0)</f>
        <v>0</v>
      </c>
      <c r="GE150" s="19">
        <f>IFERROR(HLOOKUP(GE$1,'Nakladova matice_2018'!$A$1:$IW$188,123,FALSE),0)</f>
        <v>0</v>
      </c>
      <c r="GF150" s="19">
        <f>IFERROR(HLOOKUP(GF$1,'Nakladova matice_2018'!$A$1:$IW$188,123,FALSE),0)</f>
        <v>0</v>
      </c>
      <c r="GG150" s="19">
        <f>IFERROR(HLOOKUP(GG$1,'Nakladova matice_2018'!$A$1:$IW$188,123,FALSE),0)</f>
        <v>0</v>
      </c>
      <c r="GH150" s="19">
        <f>IFERROR(HLOOKUP(GH$1,'Nakladova matice_2018'!$A$1:$IW$188,123,FALSE),0)</f>
        <v>0</v>
      </c>
      <c r="GI150" s="19">
        <f>IFERROR(HLOOKUP(GI$1,'Nakladova matice_2018'!$A$1:$IW$188,123,FALSE),0)</f>
        <v>0</v>
      </c>
      <c r="GJ150" s="19">
        <f>IFERROR(HLOOKUP(GJ$1,'Nakladova matice_2018'!$A$1:$IW$188,123,FALSE),0)</f>
        <v>0</v>
      </c>
      <c r="GK150" s="19">
        <f>IFERROR(HLOOKUP(GK$1,'Nakladova matice_2018'!$A$1:$IW$188,123,FALSE),0)</f>
        <v>0</v>
      </c>
      <c r="GL150" s="19">
        <f>IFERROR(HLOOKUP(GL$1,'Nakladova matice_2018'!$A$1:$IW$188,123,FALSE),0)</f>
        <v>0</v>
      </c>
      <c r="GM150" s="19">
        <f>IFERROR(HLOOKUP(GM$1,'Nakladova matice_2018'!$A$1:$IW$188,123,FALSE),0)</f>
        <v>0</v>
      </c>
      <c r="GN150" s="19">
        <f>IFERROR(HLOOKUP(GN$1,'Nakladova matice_2018'!$A$1:$IW$188,123,FALSE),0)</f>
        <v>0</v>
      </c>
      <c r="GO150" s="19">
        <f>IFERROR(HLOOKUP(GO$1,'Nakladova matice_2018'!$A$1:$IW$188,123,FALSE),0)</f>
        <v>0</v>
      </c>
      <c r="GP150" s="19">
        <f>IFERROR(HLOOKUP(GP$1,'Nakladova matice_2018'!$A$1:$IW$188,123,FALSE),0)</f>
        <v>0</v>
      </c>
      <c r="GQ150" s="19">
        <f>IFERROR(HLOOKUP(GQ$1,'Nakladova matice_2018'!$A$1:$IW$188,123,FALSE),0)</f>
        <v>0</v>
      </c>
      <c r="GR150" s="19">
        <f>IFERROR(HLOOKUP(GR$1,'Nakladova matice_2018'!$A$1:$IW$188,123,FALSE),0)</f>
        <v>0</v>
      </c>
      <c r="GS150" s="19">
        <f>IFERROR(HLOOKUP(GS$1,'Nakladova matice_2018'!$A$1:$IW$188,123,FALSE),0)</f>
        <v>0</v>
      </c>
      <c r="GT150" s="19">
        <f>IFERROR(HLOOKUP(GT$1,'Nakladova matice_2018'!$A$1:$IW$188,123,FALSE),0)</f>
        <v>0</v>
      </c>
      <c r="GU150" s="19">
        <f>IFERROR(HLOOKUP(GU$1,'Nakladova matice_2018'!$A$1:$IW$188,123,FALSE),0)</f>
        <v>0</v>
      </c>
      <c r="GV150" s="19">
        <f>IFERROR(HLOOKUP(GV$1,'Nakladova matice_2018'!$A$1:$IW$188,123,FALSE),0)</f>
        <v>0</v>
      </c>
      <c r="GW150" s="19">
        <f>IFERROR(HLOOKUP(GW$1,'Nakladova matice_2018'!$A$1:$IW$188,123,FALSE),0)</f>
        <v>0</v>
      </c>
      <c r="GX150" s="19">
        <f>IFERROR(HLOOKUP(GX$1,'Nakladova matice_2018'!$A$1:$IW$188,123,FALSE),0)</f>
        <v>0</v>
      </c>
      <c r="GY150" s="19">
        <f>IFERROR(HLOOKUP(GY$1,'Nakladova matice_2018'!$A$1:$IW$188,123,FALSE),0)</f>
        <v>0</v>
      </c>
      <c r="GZ150" s="19">
        <f>IFERROR(HLOOKUP(GZ$1,'Nakladova matice_2018'!$A$1:$IW$188,123,FALSE),0)</f>
        <v>0</v>
      </c>
      <c r="HA150" s="19">
        <f>IFERROR(HLOOKUP(HA$1,'Nakladova matice_2018'!$A$1:$IW$188,123,FALSE),0)</f>
        <v>0</v>
      </c>
      <c r="HB150" s="19">
        <f>IFERROR(HLOOKUP(HB$1,'Nakladova matice_2018'!$A$1:$IW$188,123,FALSE),0)</f>
        <v>0</v>
      </c>
      <c r="HC150" s="19">
        <f>IFERROR(HLOOKUP(HC$1,'Nakladova matice_2018'!$A$1:$IW$188,123,FALSE),0)</f>
        <v>0</v>
      </c>
      <c r="HD150" s="19">
        <f>IFERROR(HLOOKUP(HD$1,'Nakladova matice_2018'!$A$1:$IW$188,123,FALSE),0)</f>
        <v>0</v>
      </c>
      <c r="HE150" s="19">
        <f>IFERROR(HLOOKUP(HE$1,'Nakladova matice_2018'!$A$1:$IW$188,123,FALSE),0)</f>
        <v>0</v>
      </c>
      <c r="HF150" s="19">
        <f>IFERROR(HLOOKUP(HF$1,'Nakladova matice_2018'!$A$1:$IW$188,123,FALSE),0)</f>
        <v>0</v>
      </c>
      <c r="HG150" s="19">
        <f>IFERROR(HLOOKUP(HG$1,'Nakladova matice_2018'!$A$1:$IW$188,123,FALSE),0)</f>
        <v>0</v>
      </c>
      <c r="HH150" s="19">
        <f>IFERROR(HLOOKUP(HH$1,'Nakladova matice_2018'!$A$1:$IW$188,123,FALSE),0)</f>
        <v>0</v>
      </c>
      <c r="HI150" s="19">
        <f>IFERROR(HLOOKUP(HI$1,'Nakladova matice_2018'!$A$1:$IW$188,123,FALSE),0)</f>
        <v>0</v>
      </c>
      <c r="HJ150" s="19">
        <f>IFERROR(HLOOKUP(HJ$1,'Nakladova matice_2018'!$A$1:$IW$188,123,FALSE),0)</f>
        <v>0</v>
      </c>
      <c r="HK150" s="19">
        <f>IFERROR(HLOOKUP(HK$1,'Nakladova matice_2018'!$A$1:$IW$188,123,FALSE),0)</f>
        <v>0</v>
      </c>
      <c r="HL150" s="19">
        <f>IFERROR(HLOOKUP(HL$1,'Nakladova matice_2018'!$A$1:$IW$188,123,FALSE),0)</f>
        <v>0</v>
      </c>
      <c r="HM150" s="19">
        <f>IFERROR(HLOOKUP(HM$1,'Nakladova matice_2018'!$A$1:$IW$188,123,FALSE),0)</f>
        <v>0</v>
      </c>
      <c r="HN150" s="19">
        <f>IFERROR(HLOOKUP(HN$1,'Nakladova matice_2018'!$A$1:$IW$188,123,FALSE),0)</f>
        <v>0</v>
      </c>
      <c r="HO150" s="19">
        <f>IFERROR(HLOOKUP(HO$1,'Nakladova matice_2018'!$A$1:$IW$188,123,FALSE),0)</f>
        <v>0</v>
      </c>
      <c r="HP150" s="19">
        <f>IFERROR(HLOOKUP(HP$1,'Nakladova matice_2018'!$A$1:$IW$188,123,FALSE),0)</f>
        <v>0</v>
      </c>
      <c r="HQ150" s="19">
        <f>IFERROR(HLOOKUP(HQ$1,'Nakladova matice_2018'!$A$1:$IW$188,123,FALSE),0)</f>
        <v>0</v>
      </c>
      <c r="HR150" s="19">
        <f>IFERROR(HLOOKUP(HR$1,'Nakladova matice_2018'!$A$1:$IW$188,123,FALSE),0)</f>
        <v>0</v>
      </c>
      <c r="HS150" s="19">
        <f>IFERROR(HLOOKUP(HS$1,'Nakladova matice_2018'!$A$1:$IW$188,123,FALSE),0)</f>
        <v>0</v>
      </c>
      <c r="HT150" s="19">
        <f>IFERROR(HLOOKUP(HT$1,'Nakladova matice_2018'!$A$1:$IW$188,123,FALSE),0)</f>
        <v>0</v>
      </c>
      <c r="HU150" s="19">
        <f>IFERROR(HLOOKUP(HU$1,'Nakladova matice_2018'!$A$1:$IW$188,123,FALSE),0)</f>
        <v>0</v>
      </c>
      <c r="HV150" s="19">
        <f>IFERROR(HLOOKUP(HV$1,'Nakladova matice_2018'!$A$1:$IW$188,123,FALSE),0)</f>
        <v>0</v>
      </c>
      <c r="HW150" s="19">
        <f>IFERROR(HLOOKUP(HW$1,'Nakladova matice_2018'!$A$1:$IW$188,123,FALSE),0)</f>
        <v>0</v>
      </c>
      <c r="HX150" s="19">
        <f>IFERROR(HLOOKUP(HX$1,'Nakladova matice_2018'!$A$1:$IW$188,123,FALSE),0)</f>
        <v>0</v>
      </c>
      <c r="HY150" s="19">
        <f>IFERROR(HLOOKUP(HY$1,'Nakladova matice_2018'!$A$1:$IW$188,123,FALSE),0)</f>
        <v>0</v>
      </c>
      <c r="HZ150" s="19">
        <f>IFERROR(HLOOKUP(HZ$1,'Nakladova matice_2018'!$A$1:$IW$188,123,FALSE),0)</f>
        <v>0</v>
      </c>
      <c r="IA150" s="19">
        <f>IFERROR(HLOOKUP(IA$1,'Nakladova matice_2018'!$A$1:$IW$188,123,FALSE),0)</f>
        <v>0</v>
      </c>
      <c r="IB150" s="19">
        <f>IFERROR(HLOOKUP(IB$1,'Nakladova matice_2018'!$A$1:$IW$188,123,FALSE),0)</f>
        <v>3075.55</v>
      </c>
      <c r="IC150" s="19">
        <f>IFERROR(HLOOKUP(IC$1,'Nakladova matice_2018'!$A$1:$IW$188,123,FALSE),0)</f>
        <v>0</v>
      </c>
      <c r="ID150" s="19">
        <f>IFERROR(HLOOKUP(ID$1,'Nakladova matice_2018'!$A$1:$IW$188,123,FALSE),0)</f>
        <v>0</v>
      </c>
      <c r="IE150" s="19">
        <f>IFERROR(HLOOKUP(IE$1,'Nakladova matice_2018'!$A$1:$IW$188,123,FALSE),0)</f>
        <v>0</v>
      </c>
      <c r="IF150" s="19">
        <f>IFERROR(HLOOKUP(IF$1,'Nakladova matice_2018'!$A$1:$IW$188,123,FALSE),0)</f>
        <v>2.69</v>
      </c>
      <c r="IG150" s="19">
        <f>IFERROR(HLOOKUP(IG$1,'Nakladova matice_2018'!$A$1:$IW$188,123,FALSE),0)</f>
        <v>0</v>
      </c>
      <c r="IH150" s="19">
        <f>IFERROR(HLOOKUP(IH$1,'Nakladova matice_2018'!$A$1:$IW$188,123,FALSE),0)</f>
        <v>0</v>
      </c>
      <c r="II150" s="19">
        <f>IFERROR(HLOOKUP(II$1,'Nakladova matice_2018'!$A$1:$IW$188,123,FALSE),0)</f>
        <v>0</v>
      </c>
      <c r="IJ150" s="19">
        <f>IFERROR(HLOOKUP(IJ$1,'Nakladova matice_2018'!$A$1:$IW$188,123,FALSE),0)</f>
        <v>0</v>
      </c>
      <c r="IK150" s="19">
        <f>IFERROR(HLOOKUP(IK$1,'Nakladova matice_2018'!$A$1:$IW$188,123,FALSE),0)</f>
        <v>0</v>
      </c>
      <c r="IL150" s="19">
        <f>IFERROR(HLOOKUP(IL$1,'Nakladova matice_2018'!$A$1:$IW$188,123,FALSE),0)</f>
        <v>0</v>
      </c>
      <c r="IM150" s="19">
        <f>IFERROR(HLOOKUP(IM$1,'Nakladova matice_2018'!$A$1:$IW$188,123,FALSE),0)</f>
        <v>0</v>
      </c>
      <c r="IN150" s="19">
        <f>IFERROR(HLOOKUP(IN$1,'Nakladova matice_2018'!$A$1:$IW$188,123,FALSE),0)</f>
        <v>0</v>
      </c>
      <c r="IO150" s="19">
        <f>IFERROR(HLOOKUP(IO$1,'Nakladova matice_2018'!$A$1:$IW$188,123,FALSE),0)</f>
        <v>0</v>
      </c>
      <c r="IP150" s="19">
        <f>IFERROR(HLOOKUP(IP$1,'Nakladova matice_2018'!$A$1:$IW$188,123,FALSE),0)</f>
        <v>0</v>
      </c>
      <c r="IQ150" s="19">
        <f>IFERROR(HLOOKUP(IQ$1,'Nakladova matice_2018'!$A$1:$IW$188,123,FALSE),0)</f>
        <v>0</v>
      </c>
      <c r="IR150" s="19">
        <f>IFERROR(HLOOKUP(IR$1,'Nakladova matice_2018'!$A$1:$IW$188,123,FALSE),0)</f>
        <v>0</v>
      </c>
      <c r="IS150" s="19">
        <f>IFERROR(HLOOKUP(IS$1,'Nakladova matice_2018'!$A$1:$IW$188,123,FALSE),0)</f>
        <v>0</v>
      </c>
      <c r="IT150" s="19">
        <f>IFERROR(HLOOKUP(IT$1,'Nakladova matice_2018'!$A$1:$IW$188,123,FALSE),0)</f>
        <v>0</v>
      </c>
      <c r="IU150" s="19">
        <f>IFERROR(HLOOKUP(IU$1,'Nakladova matice_2018'!$A$1:$IW$188,123,FALSE),0)</f>
        <v>0</v>
      </c>
      <c r="IV150" s="19">
        <f>IFERROR(HLOOKUP(IV$1,'Nakladova matice_2018'!$A$1:$IW$188,123,FALSE),0)</f>
        <v>0</v>
      </c>
      <c r="IW150" s="19">
        <f>IFERROR(HLOOKUP(IW$1,'Nakladova matice_2018'!$A$1:$IW$188,123,FALSE),0)</f>
        <v>0</v>
      </c>
      <c r="IX150" s="19">
        <f>IFERROR(HLOOKUP(IX$1,'Nakladova matice_2018'!$A$1:$IW$188,123,FALSE),0)</f>
        <v>0</v>
      </c>
      <c r="IY150" s="19">
        <f>IFERROR(HLOOKUP(IY$1,'Nakladova matice_2018'!$A$1:$IW$188,123,FALSE),0)</f>
        <v>0</v>
      </c>
      <c r="IZ150" s="19">
        <f>IFERROR(HLOOKUP(IZ$1,'Nakladova matice_2018'!$A$1:$IW$188,123,FALSE),0)</f>
        <v>0</v>
      </c>
      <c r="JA150" s="19">
        <f>IFERROR(HLOOKUP(JA$1,'Nakladova matice_2018'!$A$1:$IW$188,123,FALSE),0)</f>
        <v>0</v>
      </c>
      <c r="JB150" s="19">
        <f>IFERROR(HLOOKUP(JB$1,'Nakladova matice_2018'!$A$1:$IW$188,123,FALSE),0)</f>
        <v>0</v>
      </c>
      <c r="JC150" s="19">
        <f>IFERROR(HLOOKUP(JC$1,'Nakladova matice_2018'!$A$1:$IW$188,123,FALSE),0)</f>
        <v>0</v>
      </c>
      <c r="JD150" s="19">
        <f>IFERROR(HLOOKUP(JD$1,'Nakladova matice_2018'!$A$1:$IW$188,123,FALSE),0)</f>
        <v>0</v>
      </c>
      <c r="JE150" s="19">
        <f>IFERROR(HLOOKUP(JE$1,'Nakladova matice_2018'!$A$1:$IW$188,123,FALSE),0)</f>
        <v>0</v>
      </c>
      <c r="JF150" s="19">
        <f>IFERROR(HLOOKUP(JF$1,'Nakladova matice_2018'!$A$1:$IW$188,123,FALSE),0)</f>
        <v>0</v>
      </c>
      <c r="JG150" s="19">
        <f>IFERROR(HLOOKUP(JG$1,'Nakladova matice_2018'!$A$1:$IW$188,123,FALSE),0)</f>
        <v>0</v>
      </c>
      <c r="JH150" s="19">
        <f>IFERROR(HLOOKUP(JH$1,'Nakladova matice_2018'!$A$1:$IW$188,123,FALSE),0)</f>
        <v>0</v>
      </c>
      <c r="JI150" s="19">
        <f>IFERROR(HLOOKUP(JI$1,'Nakladova matice_2018'!$A$1:$IW$188,123,FALSE),0)</f>
        <v>0</v>
      </c>
      <c r="JJ150" s="19">
        <f>IFERROR(HLOOKUP(JJ$1,'Nakladova matice_2018'!$A$1:$IW$188,123,FALSE),0)</f>
        <v>0</v>
      </c>
      <c r="JK150" s="19">
        <f>IFERROR(HLOOKUP(JK$1,'Nakladova matice_2018'!$A$1:$IW$188,123,FALSE),0)</f>
        <v>0</v>
      </c>
      <c r="JL150" s="19">
        <f>IFERROR(HLOOKUP(JL$1,'Nakladova matice_2018'!$A$1:$IW$188,123,FALSE),0)</f>
        <v>0</v>
      </c>
      <c r="JM150" s="19">
        <f>IFERROR(HLOOKUP(JM$1,'Nakladova matice_2018'!$A$1:$IW$188,123,FALSE),0)</f>
        <v>0</v>
      </c>
      <c r="JN150" s="19">
        <f>IFERROR(HLOOKUP(JN$1,'Nakladova matice_2018'!$A$1:$IW$188,123,FALSE),0)</f>
        <v>0</v>
      </c>
      <c r="JO150" s="19">
        <f>IFERROR(HLOOKUP(JO$1,'Nakladova matice_2018'!$A$1:$IW$188,123,FALSE),0)</f>
        <v>0</v>
      </c>
      <c r="JP150" s="19">
        <f>IFERROR(HLOOKUP(JP$1,'Nakladova matice_2018'!$A$1:$IW$188,123,FALSE),0)</f>
        <v>0</v>
      </c>
      <c r="JQ150" s="19">
        <f>IFERROR(HLOOKUP(JQ$1,'Nakladova matice_2018'!$A$1:$IW$188,123,FALSE),0)</f>
        <v>0</v>
      </c>
      <c r="JR150" s="19">
        <f>IFERROR(HLOOKUP(JR$1,'Nakladova matice_2018'!$A$1:$IW$188,123,FALSE),0)</f>
        <v>0</v>
      </c>
      <c r="JS150" s="19">
        <f>IFERROR(HLOOKUP(JS$1,'Nakladova matice_2018'!$A$1:$IW$188,123,FALSE),0)</f>
        <v>0</v>
      </c>
      <c r="JT150" s="19">
        <f>IFERROR(HLOOKUP(JT$1,'Nakladova matice_2018'!$A$1:$IW$188,123,FALSE),0)</f>
        <v>0</v>
      </c>
      <c r="JU150" s="19">
        <f>IFERROR(HLOOKUP(JU$1,'Nakladova matice_2018'!$A$1:$IW$188,123,FALSE),0)</f>
        <v>0</v>
      </c>
      <c r="JV150" s="19">
        <f>IFERROR(HLOOKUP(JV$1,'Nakladova matice_2018'!$A$1:$IW$188,123,FALSE),0)</f>
        <v>0</v>
      </c>
      <c r="JW150" s="19">
        <f>IFERROR(HLOOKUP(JW$1,'Nakladova matice_2018'!$A$1:$IW$188,123,FALSE),0)</f>
        <v>0</v>
      </c>
      <c r="JX150" s="19">
        <f>IFERROR(HLOOKUP(JX$1,'Nakladova matice_2018'!$A$1:$IW$188,123,FALSE),0)</f>
        <v>0</v>
      </c>
      <c r="JY150" s="19">
        <f>IFERROR(HLOOKUP(JY$1,'Nakladova matice_2018'!$A$1:$IW$188,123,FALSE),0)</f>
        <v>0</v>
      </c>
      <c r="JZ150" s="19">
        <f>IFERROR(HLOOKUP(JZ$1,'Nakladova matice_2018'!$A$1:$IW$188,123,FALSE),0)</f>
        <v>0</v>
      </c>
      <c r="KA150" s="19">
        <f>IFERROR(HLOOKUP(KA$1,'Nakladova matice_2018'!$A$1:$IW$188,123,FALSE),0)</f>
        <v>0</v>
      </c>
      <c r="KB150" s="19">
        <f>IFERROR(HLOOKUP(KB$1,'Nakladova matice_2018'!$A$1:$IW$188,123,FALSE),0)</f>
        <v>0</v>
      </c>
      <c r="KC150" s="19">
        <f>IFERROR(HLOOKUP(KC$1,'Nakladova matice_2018'!$A$1:$IW$188,123,FALSE),0)</f>
        <v>0</v>
      </c>
      <c r="KD150" s="19">
        <f>IFERROR(HLOOKUP(KD$1,'Nakladova matice_2018'!$A$1:$IW$188,123,FALSE),0)</f>
        <v>0</v>
      </c>
      <c r="KE150" s="19">
        <f>IFERROR(HLOOKUP(KE$1,'Nakladova matice_2018'!$A$1:$IW$188,123,FALSE),0)</f>
        <v>0</v>
      </c>
      <c r="KF150" s="19">
        <f>IFERROR(HLOOKUP(KF$1,'Nakladova matice_2018'!$A$1:$IW$188,123,FALSE),0)</f>
        <v>0</v>
      </c>
      <c r="KG150" s="19">
        <f>IFERROR(HLOOKUP(KG$1,'Nakladova matice_2018'!$A$1:$IW$188,123,FALSE),0)</f>
        <v>0</v>
      </c>
      <c r="KH150" s="19">
        <f>IFERROR(HLOOKUP(KH$1,'Nakladova matice_2018'!$A$1:$IW$188,123,FALSE),0)</f>
        <v>0</v>
      </c>
      <c r="KI150" s="19">
        <f>IFERROR(HLOOKUP(KI$1,'Nakladova matice_2018'!$A$1:$IW$188,123,FALSE),0)</f>
        <v>0</v>
      </c>
      <c r="KJ150" s="19">
        <f>IFERROR(HLOOKUP(KJ$1,'Nakladova matice_2018'!$A$1:$IW$188,123,FALSE),0)</f>
        <v>0</v>
      </c>
      <c r="KK150" s="19">
        <f>IFERROR(HLOOKUP(KK$1,'Nakladova matice_2018'!$A$1:$IW$188,123,FALSE),0)</f>
        <v>0</v>
      </c>
      <c r="KL150" s="19">
        <f>IFERROR(HLOOKUP(KL$1,'Nakladova matice_2018'!$A$1:$IW$188,123,FALSE),0)</f>
        <v>0</v>
      </c>
      <c r="KM150" s="19">
        <f>IFERROR(HLOOKUP(KM$1,'Nakladova matice_2018'!$A$1:$IW$188,123,FALSE),0)</f>
        <v>0</v>
      </c>
      <c r="KN150" s="19">
        <f>IFERROR(HLOOKUP(KN$1,'Nakladova matice_2018'!$A$1:$IW$188,123,FALSE),0)</f>
        <v>0</v>
      </c>
      <c r="KO150" s="19">
        <f>IFERROR(HLOOKUP(KO$1,'Nakladova matice_2018'!$A$1:$IW$188,123,FALSE),0)</f>
        <v>0</v>
      </c>
      <c r="KP150" s="19">
        <f>IFERROR(HLOOKUP(KP$1,'Nakladova matice_2018'!$A$1:$IW$188,123,FALSE),0)</f>
        <v>0</v>
      </c>
      <c r="KQ150" s="19">
        <f>IFERROR(HLOOKUP(KQ$1,'Nakladova matice_2018'!$A$1:$IW$188,123,FALSE),0)</f>
        <v>0</v>
      </c>
      <c r="KR150" s="19">
        <f>IFERROR(HLOOKUP(KR$1,'Nakladova matice_2018'!$A$1:$IW$188,123,FALSE),0)</f>
        <v>0</v>
      </c>
      <c r="KS150" s="19">
        <f>IFERROR(HLOOKUP(KS$1,'Nakladova matice_2018'!$A$1:$IW$188,123,FALSE),0)</f>
        <v>0</v>
      </c>
      <c r="KT150" s="19">
        <f>IFERROR(HLOOKUP(KT$1,'Nakladova matice_2018'!$A$1:$IW$188,123,FALSE),0)</f>
        <v>0</v>
      </c>
      <c r="KU150" s="19">
        <f>IFERROR(HLOOKUP(KU$1,'Nakladova matice_2018'!$A$1:$IW$188,123,FALSE),0)</f>
        <v>0</v>
      </c>
      <c r="KV150" s="19">
        <f>IFERROR(HLOOKUP(KV$1,'Nakladova matice_2018'!$A$1:$IW$188,123,FALSE),0)</f>
        <v>0</v>
      </c>
      <c r="KW150" s="19">
        <f>IFERROR(HLOOKUP(KW$1,'Nakladova matice_2018'!$A$1:$IW$188,123,FALSE),0)</f>
        <v>0</v>
      </c>
      <c r="KX150" s="19">
        <f>IFERROR(HLOOKUP(KX$1,'Nakladova matice_2018'!$A$1:$IW$188,123,FALSE),0)</f>
        <v>0</v>
      </c>
      <c r="KY150" s="19">
        <f>IFERROR(HLOOKUP(KY$1,'Nakladova matice_2018'!$A$1:$IW$188,123,FALSE),0)</f>
        <v>0</v>
      </c>
      <c r="KZ150" s="19">
        <f>IFERROR(HLOOKUP(KZ$1,'Nakladova matice_2018'!$A$1:$IW$188,123,FALSE),0)</f>
        <v>0</v>
      </c>
      <c r="LA150" s="19">
        <f>IFERROR(HLOOKUP(LA$1,'Nakladova matice_2018'!$A$1:$IW$188,123,FALSE),0)</f>
        <v>0</v>
      </c>
      <c r="LB150" s="19">
        <f>IFERROR(HLOOKUP(LB$1,'Nakladova matice_2018'!$A$1:$IW$188,123,FALSE),0)</f>
        <v>0</v>
      </c>
      <c r="LC150" s="19">
        <f>IFERROR(HLOOKUP(LC$1,'Nakladova matice_2018'!$A$1:$IW$188,123,FALSE),0)</f>
        <v>0</v>
      </c>
      <c r="LD150" s="19">
        <f>IFERROR(HLOOKUP(LD$1,'Nakladova matice_2018'!$A$1:$IW$188,123,FALSE),0)</f>
        <v>0</v>
      </c>
      <c r="LE150" s="19">
        <f>IFERROR(HLOOKUP(LE$1,'Nakladova matice_2018'!$A$1:$IW$188,123,FALSE),0)</f>
        <v>0</v>
      </c>
      <c r="LF150" s="19">
        <f>IFERROR(HLOOKUP(LF$1,'Nakladova matice_2018'!$A$1:$IW$188,123,FALSE),0)</f>
        <v>0</v>
      </c>
      <c r="LG150" s="19">
        <f>IFERROR(HLOOKUP(LG$1,'Nakladova matice_2018'!$A$1:$IW$188,123,FALSE),0)</f>
        <v>0</v>
      </c>
      <c r="LH150" s="19">
        <f>IFERROR(HLOOKUP(LH$1,'Nakladova matice_2018'!$A$1:$IW$188,123,FALSE),0)</f>
        <v>0</v>
      </c>
      <c r="LI150" s="19">
        <f>IFERROR(HLOOKUP(LI$1,'Nakladova matice_2018'!$A$1:$IW$188,123,FALSE),0)</f>
        <v>0</v>
      </c>
      <c r="LJ150" s="19">
        <f>IFERROR(HLOOKUP(LJ$1,'Nakladova matice_2018'!$A$1:$IW$188,123,FALSE),0)</f>
        <v>0</v>
      </c>
      <c r="LK150" s="19">
        <f>IFERROR(HLOOKUP(LK$1,'Nakladova matice_2018'!$A$1:$IW$188,123,FALSE),0)</f>
        <v>0</v>
      </c>
      <c r="LL150" s="19">
        <f>IFERROR(HLOOKUP(LL$1,'Nakladova matice_2018'!$A$1:$IW$188,123,FALSE),0)</f>
        <v>0</v>
      </c>
      <c r="LM150" s="19">
        <f>IFERROR(HLOOKUP(LM$1,'Nakladova matice_2018'!$A$1:$IW$188,123,FALSE),0)</f>
        <v>0</v>
      </c>
      <c r="LN150" s="19">
        <f>IFERROR(HLOOKUP(LN$1,'Nakladova matice_2018'!$A$1:$IW$188,123,FALSE),0)</f>
        <v>0</v>
      </c>
      <c r="LO150" s="19">
        <f>IFERROR(HLOOKUP(LO$1,'Nakladova matice_2018'!$A$1:$IW$188,123,FALSE),0)</f>
        <v>0</v>
      </c>
      <c r="LP150" s="19">
        <f>IFERROR(HLOOKUP(LP$1,'Nakladova matice_2018'!$A$1:$IW$188,123,FALSE),0)</f>
        <v>0</v>
      </c>
      <c r="LQ150" s="19">
        <f>IFERROR(HLOOKUP(LQ$1,'Nakladova matice_2018'!$A$1:$IW$188,123,FALSE),0)</f>
        <v>0</v>
      </c>
      <c r="LR150" s="19">
        <f>IFERROR(HLOOKUP(LR$1,'Nakladova matice_2018'!$A$1:$IW$188,123,FALSE),0)</f>
        <v>0</v>
      </c>
      <c r="LS150" s="19">
        <f>IFERROR(HLOOKUP(LS$1,'Nakladova matice_2018'!$A$1:$IW$188,123,FALSE),0)</f>
        <v>0</v>
      </c>
      <c r="LT150" s="19">
        <f>IFERROR(HLOOKUP(LT$1,'Nakladova matice_2018'!$A$1:$IW$188,123,FALSE),0)</f>
        <v>0</v>
      </c>
      <c r="LU150" s="19">
        <f>IFERROR(HLOOKUP(LU$1,'Nakladova matice_2018'!$A$1:$IW$188,123,FALSE),0)</f>
        <v>0</v>
      </c>
      <c r="LV150" s="19">
        <f>IFERROR(HLOOKUP(LV$1,'Nakladova matice_2018'!$A$1:$IW$188,123,FALSE),0)</f>
        <v>0</v>
      </c>
      <c r="LW150" s="19">
        <f>IFERROR(HLOOKUP(LW$1,'Nakladova matice_2018'!$A$1:$IW$188,123,FALSE),0)</f>
        <v>0</v>
      </c>
      <c r="LX150" s="19">
        <f>IFERROR(HLOOKUP(LX$1,'Nakladova matice_2018'!$A$1:$IW$188,123,FALSE),0)</f>
        <v>0</v>
      </c>
      <c r="LY150" s="19">
        <f>IFERROR(HLOOKUP(LY$1,'Nakladova matice_2018'!$A$1:$IW$188,123,FALSE),0)</f>
        <v>0</v>
      </c>
      <c r="LZ150" s="19">
        <f>IFERROR(HLOOKUP(LZ$1,'Nakladova matice_2018'!$A$1:$IW$188,123,FALSE),0)</f>
        <v>0</v>
      </c>
      <c r="MA150" s="19">
        <f>IFERROR(HLOOKUP(MA$1,'Nakladova matice_2018'!$A$1:$IW$188,123,FALSE),0)</f>
        <v>0</v>
      </c>
      <c r="MB150" s="19">
        <f>IFERROR(HLOOKUP(MB$1,'Nakladova matice_2018'!$A$1:$IW$188,123,FALSE),0)</f>
        <v>0</v>
      </c>
      <c r="MC150" s="19">
        <f>IFERROR(HLOOKUP(MC$1,'Nakladova matice_2018'!$A$1:$IW$188,123,FALSE),0)</f>
        <v>0</v>
      </c>
      <c r="MD150" s="19">
        <f>IFERROR(HLOOKUP(MD$1,'Nakladova matice_2018'!$A$1:$IW$188,123,FALSE),0)</f>
        <v>0</v>
      </c>
      <c r="ME150" s="19">
        <f>IFERROR(HLOOKUP(ME$1,'Nakladova matice_2018'!$A$1:$IW$188,123,FALSE),0)</f>
        <v>0</v>
      </c>
      <c r="MF150" s="19">
        <f>IFERROR(HLOOKUP(MF$1,'Nakladova matice_2018'!$A$1:$IW$188,123,FALSE),0)</f>
        <v>0</v>
      </c>
      <c r="MG150" s="19">
        <f>IFERROR(HLOOKUP(MG$1,'Nakladova matice_2018'!$A$1:$IW$188,123,FALSE),0)</f>
        <v>0</v>
      </c>
      <c r="MH150" s="19">
        <f>IFERROR(HLOOKUP(MH$1,'Nakladova matice_2018'!$A$1:$IW$188,123,FALSE),0)</f>
        <v>0</v>
      </c>
      <c r="MI150" s="19">
        <f>IFERROR(HLOOKUP(MI$1,'Nakladova matice_2018'!$A$1:$IW$188,123,FALSE),0)</f>
        <v>0</v>
      </c>
      <c r="MJ150" s="19">
        <f>IFERROR(HLOOKUP(MJ$1,'Nakladova matice_2018'!$A$1:$IW$188,123,FALSE),0)</f>
        <v>0</v>
      </c>
      <c r="MK150" s="19">
        <f>IFERROR(HLOOKUP(MK$1,'Nakladova matice_2018'!$A$1:$IW$188,123,FALSE),0)</f>
        <v>0</v>
      </c>
      <c r="ML150" s="19">
        <f>IFERROR(HLOOKUP(ML$1,'Nakladova matice_2018'!$A$1:$IW$188,123,FALSE),0)</f>
        <v>0</v>
      </c>
      <c r="MM150" s="19">
        <f>IFERROR(HLOOKUP(MM$1,'Nakladova matice_2018'!$A$1:$IW$188,123,FALSE),0)</f>
        <v>0</v>
      </c>
      <c r="MN150" s="19">
        <f>IFERROR(HLOOKUP(MN$1,'Nakladova matice_2018'!$A$1:$IW$188,123,FALSE),0)</f>
        <v>0</v>
      </c>
      <c r="MO150" s="20">
        <f t="shared" si="86"/>
        <v>3078.2400000000002</v>
      </c>
      <c r="MP150" s="20">
        <f>MO150-'Nakladova matice_2018'!IX123</f>
        <v>0</v>
      </c>
    </row>
    <row r="151" spans="1:354" x14ac:dyDescent="0.2">
      <c r="A151" s="27">
        <v>548015</v>
      </c>
      <c r="B151" s="21" t="s">
        <v>698</v>
      </c>
      <c r="C151" s="53">
        <v>0</v>
      </c>
      <c r="D151" s="19">
        <f>IFERROR(HLOOKUP(D$1,'Nakladova matice_2018'!$A$1:$IW$188,124,FALSE),0)</f>
        <v>0</v>
      </c>
      <c r="E151" s="19">
        <f>IFERROR(HLOOKUP(E$1,'Nakladova matice_2018'!$A$1:$IW$188,124,FALSE),0)</f>
        <v>0</v>
      </c>
      <c r="F151" s="19">
        <f>IFERROR(HLOOKUP(F$1,'Nakladova matice_2018'!$A$1:$IW$188,124,FALSE),0)</f>
        <v>0</v>
      </c>
      <c r="G151" s="19">
        <f>IFERROR(HLOOKUP(G$1,'Nakladova matice_2018'!$A$1:$IW$188,124,FALSE),0)</f>
        <v>0</v>
      </c>
      <c r="H151" s="19">
        <f>IFERROR(HLOOKUP(H$1,'Nakladova matice_2018'!$A$1:$IW$188,124,FALSE),0)</f>
        <v>0</v>
      </c>
      <c r="I151" s="19">
        <f>IFERROR(HLOOKUP(I$1,'Nakladova matice_2018'!$A$1:$IW$188,124,FALSE),0)</f>
        <v>0</v>
      </c>
      <c r="J151" s="19">
        <f>IFERROR(HLOOKUP(J$1,'Nakladova matice_2018'!$A$1:$IW$188,124,FALSE),0)</f>
        <v>0</v>
      </c>
      <c r="K151" s="19">
        <f>IFERROR(HLOOKUP(K$1,'Nakladova matice_2018'!$A$1:$IW$188,124,FALSE),0)</f>
        <v>0</v>
      </c>
      <c r="L151" s="19">
        <f>IFERROR(HLOOKUP(L$1,'Nakladova matice_2018'!$A$1:$IW$188,124,FALSE),0)</f>
        <v>0</v>
      </c>
      <c r="M151" s="19">
        <f>IFERROR(HLOOKUP(M$1,'Nakladova matice_2018'!$A$1:$IW$188,124,FALSE),0)</f>
        <v>0</v>
      </c>
      <c r="N151" s="19">
        <f>IFERROR(HLOOKUP(N$1,'Nakladova matice_2018'!$A$1:$IW$188,124,FALSE),0)</f>
        <v>0</v>
      </c>
      <c r="O151" s="19">
        <f>IFERROR(HLOOKUP(O$1,'Nakladova matice_2018'!$A$1:$IW$188,124,FALSE),0)</f>
        <v>0</v>
      </c>
      <c r="P151" s="19">
        <f>IFERROR(HLOOKUP(P$1,'Nakladova matice_2018'!$A$1:$IW$188,124,FALSE),0)</f>
        <v>0</v>
      </c>
      <c r="Q151" s="19">
        <f>IFERROR(HLOOKUP(Q$1,'Nakladova matice_2018'!$A$1:$IW$188,124,FALSE),0)</f>
        <v>0</v>
      </c>
      <c r="R151" s="19">
        <f>IFERROR(HLOOKUP(R$1,'Nakladova matice_2018'!$A$1:$IW$188,124,FALSE),0)</f>
        <v>0</v>
      </c>
      <c r="S151" s="19">
        <f>IFERROR(HLOOKUP(S$1,'Nakladova matice_2018'!$A$1:$IW$188,124,FALSE),0)</f>
        <v>0</v>
      </c>
      <c r="T151" s="19">
        <f>IFERROR(HLOOKUP(T$1,'Nakladova matice_2018'!$A$1:$IW$188,124,FALSE),0)</f>
        <v>0</v>
      </c>
      <c r="U151" s="19">
        <f>IFERROR(HLOOKUP(U$1,'Nakladova matice_2018'!$A$1:$IW$188,124,FALSE),0)</f>
        <v>0</v>
      </c>
      <c r="V151" s="19">
        <f>IFERROR(HLOOKUP(V$1,'Nakladova matice_2018'!$A$1:$IW$188,124,FALSE),0)</f>
        <v>0</v>
      </c>
      <c r="W151" s="19">
        <f>IFERROR(HLOOKUP(W$1,'Nakladova matice_2018'!$A$1:$IW$188,124,FALSE),0)</f>
        <v>0</v>
      </c>
      <c r="X151" s="19">
        <f>IFERROR(HLOOKUP(X$1,'Nakladova matice_2018'!$A$1:$IW$188,124,FALSE),0)</f>
        <v>0</v>
      </c>
      <c r="Y151" s="19">
        <f>IFERROR(HLOOKUP(Y$1,'Nakladova matice_2018'!$A$1:$IW$188,124,FALSE),0)</f>
        <v>0</v>
      </c>
      <c r="Z151" s="19">
        <f>IFERROR(HLOOKUP(Z$1,'Nakladova matice_2018'!$A$1:$IW$188,124,FALSE),0)</f>
        <v>0</v>
      </c>
      <c r="AA151" s="19">
        <f>IFERROR(HLOOKUP(AA$1,'Nakladova matice_2018'!$A$1:$IW$188,124,FALSE),0)</f>
        <v>0</v>
      </c>
      <c r="AB151" s="19">
        <f>IFERROR(HLOOKUP(AB$1,'Nakladova matice_2018'!$A$1:$IW$188,124,FALSE),0)</f>
        <v>0</v>
      </c>
      <c r="AC151" s="19">
        <f>IFERROR(HLOOKUP(AC$1,'Nakladova matice_2018'!$A$1:$IW$188,124,FALSE),0)</f>
        <v>0</v>
      </c>
      <c r="AD151" s="19">
        <f>IFERROR(HLOOKUP(AD$1,'Nakladova matice_2018'!$A$1:$IW$188,124,FALSE),0)</f>
        <v>0</v>
      </c>
      <c r="AE151" s="19">
        <f>IFERROR(HLOOKUP(AE$1,'Nakladova matice_2018'!$A$1:$IW$188,124,FALSE),0)</f>
        <v>0</v>
      </c>
      <c r="AF151" s="19">
        <f>IFERROR(HLOOKUP(AF$1,'Nakladova matice_2018'!$A$1:$IW$188,124,FALSE),0)</f>
        <v>0</v>
      </c>
      <c r="AG151" s="19">
        <f>IFERROR(HLOOKUP(AG$1,'Nakladova matice_2018'!$A$1:$IW$188,124,FALSE),0)</f>
        <v>0</v>
      </c>
      <c r="AH151" s="19">
        <f>IFERROR(HLOOKUP(AH$1,'Nakladova matice_2018'!$A$1:$IW$188,124,FALSE),0)</f>
        <v>0</v>
      </c>
      <c r="AI151" s="19">
        <f>IFERROR(HLOOKUP(AI$1,'Nakladova matice_2018'!$A$1:$IW$188,124,FALSE),0)</f>
        <v>0</v>
      </c>
      <c r="AJ151" s="19">
        <f>IFERROR(HLOOKUP(AJ$1,'Nakladova matice_2018'!$A$1:$IW$188,124,FALSE),0)</f>
        <v>0</v>
      </c>
      <c r="AK151" s="19">
        <f>IFERROR(HLOOKUP(AK$1,'Nakladova matice_2018'!$A$1:$IW$188,124,FALSE),0)</f>
        <v>0</v>
      </c>
      <c r="AL151" s="19">
        <f>IFERROR(HLOOKUP(AL$1,'Nakladova matice_2018'!$A$1:$IW$188,124,FALSE),0)</f>
        <v>0</v>
      </c>
      <c r="AM151" s="19">
        <f>IFERROR(HLOOKUP(AM$1,'Nakladova matice_2018'!$A$1:$IW$188,124,FALSE),0)</f>
        <v>0</v>
      </c>
      <c r="AN151" s="19">
        <f>IFERROR(HLOOKUP(AN$1,'Nakladova matice_2018'!$A$1:$IW$188,124,FALSE),0)</f>
        <v>0</v>
      </c>
      <c r="AO151" s="19">
        <f>IFERROR(HLOOKUP(AO$1,'Nakladova matice_2018'!$A$1:$IW$188,124,FALSE),0)</f>
        <v>0</v>
      </c>
      <c r="AP151" s="19">
        <f>IFERROR(HLOOKUP(AP$1,'Nakladova matice_2018'!$A$1:$IW$188,124,FALSE),0)</f>
        <v>0</v>
      </c>
      <c r="AQ151" s="19">
        <f>IFERROR(HLOOKUP(AQ$1,'Nakladova matice_2018'!$A$1:$IW$188,124,FALSE),0)</f>
        <v>0</v>
      </c>
      <c r="AR151" s="19">
        <f>IFERROR(HLOOKUP(AR$1,'Nakladova matice_2018'!$A$1:$IW$188,124,FALSE),0)</f>
        <v>0</v>
      </c>
      <c r="AS151" s="19">
        <f>IFERROR(HLOOKUP(AS$1,'Nakladova matice_2018'!$A$1:$IW$188,124,FALSE),0)</f>
        <v>0</v>
      </c>
      <c r="AT151" s="19">
        <f>IFERROR(HLOOKUP(AT$1,'Nakladova matice_2018'!$A$1:$IW$188,124,FALSE),0)</f>
        <v>0</v>
      </c>
      <c r="AU151" s="19">
        <f>IFERROR(HLOOKUP(AU$1,'Nakladova matice_2018'!$A$1:$IW$188,124,FALSE),0)</f>
        <v>0</v>
      </c>
      <c r="AV151" s="19">
        <f>IFERROR(HLOOKUP(AV$1,'Nakladova matice_2018'!$A$1:$IW$188,124,FALSE),0)</f>
        <v>0</v>
      </c>
      <c r="AW151" s="19">
        <f>IFERROR(HLOOKUP(AW$1,'Nakladova matice_2018'!$A$1:$IW$188,124,FALSE),0)</f>
        <v>0</v>
      </c>
      <c r="AX151" s="19">
        <f>IFERROR(HLOOKUP(AX$1,'Nakladova matice_2018'!$A$1:$IW$188,124,FALSE),0)</f>
        <v>0</v>
      </c>
      <c r="AY151" s="19">
        <f>IFERROR(HLOOKUP(AY$1,'Nakladova matice_2018'!$A$1:$IW$188,124,FALSE),0)</f>
        <v>0</v>
      </c>
      <c r="AZ151" s="19">
        <f>IFERROR(HLOOKUP(AZ$1,'Nakladova matice_2018'!$A$1:$IW$188,124,FALSE),0)</f>
        <v>0</v>
      </c>
      <c r="BA151" s="19">
        <f>IFERROR(HLOOKUP(BA$1,'Nakladova matice_2018'!$A$1:$IW$188,124,FALSE),0)</f>
        <v>0</v>
      </c>
      <c r="BB151" s="19">
        <f>IFERROR(HLOOKUP(BB$1,'Nakladova matice_2018'!$A$1:$IW$188,124,FALSE),0)</f>
        <v>0</v>
      </c>
      <c r="BC151" s="19">
        <f>IFERROR(HLOOKUP(BC$1,'Nakladova matice_2018'!$A$1:$IW$188,124,FALSE),0)</f>
        <v>0</v>
      </c>
      <c r="BD151" s="19">
        <f>IFERROR(HLOOKUP(BD$1,'Nakladova matice_2018'!$A$1:$IW$188,124,FALSE),0)</f>
        <v>0</v>
      </c>
      <c r="BE151" s="19">
        <f>IFERROR(HLOOKUP(BE$1,'Nakladova matice_2018'!$A$1:$IW$188,124,FALSE),0)</f>
        <v>0</v>
      </c>
      <c r="BF151" s="19">
        <f>IFERROR(HLOOKUP(BF$1,'Nakladova matice_2018'!$A$1:$IW$188,124,FALSE),0)</f>
        <v>0</v>
      </c>
      <c r="BG151" s="19">
        <f>IFERROR(HLOOKUP(BG$1,'Nakladova matice_2018'!$A$1:$IW$188,124,FALSE),0)</f>
        <v>0</v>
      </c>
      <c r="BH151" s="19">
        <f>IFERROR(HLOOKUP(BH$1,'Nakladova matice_2018'!$A$1:$IW$188,124,FALSE),0)</f>
        <v>0</v>
      </c>
      <c r="BI151" s="19">
        <f>IFERROR(HLOOKUP(BI$1,'Nakladova matice_2018'!$A$1:$IW$188,124,FALSE),0)</f>
        <v>0</v>
      </c>
      <c r="BJ151" s="19">
        <f>IFERROR(HLOOKUP(BJ$1,'Nakladova matice_2018'!$A$1:$IW$188,124,FALSE),0)</f>
        <v>0</v>
      </c>
      <c r="BK151" s="19">
        <f>IFERROR(HLOOKUP(BK$1,'Nakladova matice_2018'!$A$1:$IW$188,124,FALSE),0)</f>
        <v>0</v>
      </c>
      <c r="BL151" s="19">
        <f>IFERROR(HLOOKUP(BL$1,'Nakladova matice_2018'!$A$1:$IW$188,124,FALSE),0)</f>
        <v>0</v>
      </c>
      <c r="BM151" s="19">
        <f>IFERROR(HLOOKUP(BM$1,'Nakladova matice_2018'!$A$1:$IW$188,124,FALSE),0)</f>
        <v>0</v>
      </c>
      <c r="BN151" s="19">
        <f>IFERROR(HLOOKUP(BN$1,'Nakladova matice_2018'!$A$1:$IW$188,124,FALSE),0)</f>
        <v>0</v>
      </c>
      <c r="BO151" s="19">
        <f>IFERROR(HLOOKUP(BO$1,'Nakladova matice_2018'!$A$1:$IW$188,124,FALSE),0)</f>
        <v>0</v>
      </c>
      <c r="BP151" s="19">
        <f>IFERROR(HLOOKUP(BP$1,'Nakladova matice_2018'!$A$1:$IW$188,124,FALSE),0)</f>
        <v>0</v>
      </c>
      <c r="BQ151" s="19">
        <f>IFERROR(HLOOKUP(BQ$1,'Nakladova matice_2018'!$A$1:$IW$188,124,FALSE),0)</f>
        <v>0</v>
      </c>
      <c r="BR151" s="19">
        <f>IFERROR(HLOOKUP(BR$1,'Nakladova matice_2018'!$A$1:$IW$188,124,FALSE),0)</f>
        <v>0</v>
      </c>
      <c r="BS151" s="19">
        <f>IFERROR(HLOOKUP(BS$1,'Nakladova matice_2018'!$A$1:$IW$188,124,FALSE),0)</f>
        <v>0</v>
      </c>
      <c r="BT151" s="19">
        <f>IFERROR(HLOOKUP(BT$1,'Nakladova matice_2018'!$A$1:$IW$188,124,FALSE),0)</f>
        <v>0</v>
      </c>
      <c r="BU151" s="19">
        <f>IFERROR(HLOOKUP(BU$1,'Nakladova matice_2018'!$A$1:$IW$188,124,FALSE),0)</f>
        <v>0</v>
      </c>
      <c r="BV151" s="19">
        <f>IFERROR(HLOOKUP(BV$1,'Nakladova matice_2018'!$A$1:$IW$188,124,FALSE),0)</f>
        <v>0</v>
      </c>
      <c r="BW151" s="19">
        <f>IFERROR(HLOOKUP(BW$1,'Nakladova matice_2018'!$A$1:$IW$188,124,FALSE),0)</f>
        <v>0</v>
      </c>
      <c r="BX151" s="19">
        <f>IFERROR(HLOOKUP(BX$1,'Nakladova matice_2018'!$A$1:$IW$188,124,FALSE),0)</f>
        <v>0</v>
      </c>
      <c r="BY151" s="19">
        <f>IFERROR(HLOOKUP(BY$1,'Nakladova matice_2018'!$A$1:$IW$188,124,FALSE),0)</f>
        <v>0</v>
      </c>
      <c r="BZ151" s="19">
        <f>IFERROR(HLOOKUP(BZ$1,'Nakladova matice_2018'!$A$1:$IW$188,124,FALSE),0)</f>
        <v>0</v>
      </c>
      <c r="CA151" s="19">
        <f>IFERROR(HLOOKUP(CA$1,'Nakladova matice_2018'!$A$1:$IW$188,124,FALSE),0)</f>
        <v>0</v>
      </c>
      <c r="CB151" s="19">
        <f>IFERROR(HLOOKUP(CB$1,'Nakladova matice_2018'!$A$1:$IW$188,124,FALSE),0)</f>
        <v>0</v>
      </c>
      <c r="CC151" s="19">
        <f>IFERROR(HLOOKUP(CC$1,'Nakladova matice_2018'!$A$1:$IW$188,124,FALSE),0)</f>
        <v>0</v>
      </c>
      <c r="CD151" s="19">
        <f>IFERROR(HLOOKUP(CD$1,'Nakladova matice_2018'!$A$1:$IW$188,124,FALSE),0)</f>
        <v>0</v>
      </c>
      <c r="CE151" s="19">
        <f>IFERROR(HLOOKUP(CE$1,'Nakladova matice_2018'!$A$1:$IW$188,124,FALSE),0)</f>
        <v>0</v>
      </c>
      <c r="CF151" s="19">
        <f>IFERROR(HLOOKUP(CF$1,'Nakladova matice_2018'!$A$1:$IW$188,124,FALSE),0)</f>
        <v>0</v>
      </c>
      <c r="CG151" s="19">
        <f>IFERROR(HLOOKUP(CG$1,'Nakladova matice_2018'!$A$1:$IW$188,124,FALSE),0)</f>
        <v>0</v>
      </c>
      <c r="CH151" s="19">
        <f>IFERROR(HLOOKUP(CH$1,'Nakladova matice_2018'!$A$1:$IW$188,124,FALSE),0)</f>
        <v>0</v>
      </c>
      <c r="CI151" s="19">
        <f>IFERROR(HLOOKUP(CI$1,'Nakladova matice_2018'!$A$1:$IW$188,124,FALSE),0)</f>
        <v>0</v>
      </c>
      <c r="CJ151" s="19">
        <f>IFERROR(HLOOKUP(CJ$1,'Nakladova matice_2018'!$A$1:$IW$188,124,FALSE),0)</f>
        <v>0</v>
      </c>
      <c r="CK151" s="19">
        <f>IFERROR(HLOOKUP(CK$1,'Nakladova matice_2018'!$A$1:$IW$188,124,FALSE),0)</f>
        <v>0</v>
      </c>
      <c r="CL151" s="19">
        <f>IFERROR(HLOOKUP(CL$1,'Nakladova matice_2018'!$A$1:$IW$188,124,FALSE),0)</f>
        <v>0</v>
      </c>
      <c r="CM151" s="19">
        <f>IFERROR(HLOOKUP(CM$1,'Nakladova matice_2018'!$A$1:$IW$188,124,FALSE),0)</f>
        <v>0</v>
      </c>
      <c r="CN151" s="19">
        <f>IFERROR(HLOOKUP(CN$1,'Nakladova matice_2018'!$A$1:$IW$188,124,FALSE),0)</f>
        <v>0</v>
      </c>
      <c r="CO151" s="19">
        <f>IFERROR(HLOOKUP(CO$1,'Nakladova matice_2018'!$A$1:$IW$188,124,FALSE),0)</f>
        <v>0</v>
      </c>
      <c r="CP151" s="19">
        <f>IFERROR(HLOOKUP(CP$1,'Nakladova matice_2018'!$A$1:$IW$188,124,FALSE),0)</f>
        <v>0</v>
      </c>
      <c r="CQ151" s="19">
        <f>IFERROR(HLOOKUP(CQ$1,'Nakladova matice_2018'!$A$1:$IW$188,124,FALSE),0)</f>
        <v>0</v>
      </c>
      <c r="CR151" s="19">
        <f>IFERROR(HLOOKUP(CR$1,'Nakladova matice_2018'!$A$1:$IW$188,124,FALSE),0)</f>
        <v>0</v>
      </c>
      <c r="CS151" s="19">
        <f>IFERROR(HLOOKUP(CS$1,'Nakladova matice_2018'!$A$1:$IW$188,124,FALSE),0)</f>
        <v>0</v>
      </c>
      <c r="CT151" s="19">
        <f>IFERROR(HLOOKUP(CT$1,'Nakladova matice_2018'!$A$1:$IW$188,124,FALSE),0)</f>
        <v>0</v>
      </c>
      <c r="CU151" s="19">
        <f>IFERROR(HLOOKUP(CU$1,'Nakladova matice_2018'!$A$1:$IW$188,124,FALSE),0)</f>
        <v>0</v>
      </c>
      <c r="CV151" s="19">
        <f>IFERROR(HLOOKUP(CV$1,'Nakladova matice_2018'!$A$1:$IW$188,124,FALSE),0)</f>
        <v>0</v>
      </c>
      <c r="CW151" s="19">
        <f>IFERROR(HLOOKUP(CW$1,'Nakladova matice_2018'!$A$1:$IW$188,124,FALSE),0)</f>
        <v>0</v>
      </c>
      <c r="CX151" s="19">
        <f>IFERROR(HLOOKUP(CX$1,'Nakladova matice_2018'!$A$1:$IW$188,124,FALSE),0)</f>
        <v>0</v>
      </c>
      <c r="CY151" s="19">
        <f>IFERROR(HLOOKUP(CY$1,'Nakladova matice_2018'!$A$1:$IW$188,124,FALSE),0)</f>
        <v>0</v>
      </c>
      <c r="CZ151" s="19">
        <f>IFERROR(HLOOKUP(CZ$1,'Nakladova matice_2018'!$A$1:$IW$188,124,FALSE),0)</f>
        <v>0</v>
      </c>
      <c r="DA151" s="19">
        <f>IFERROR(HLOOKUP(DA$1,'Nakladova matice_2018'!$A$1:$IW$188,124,FALSE),0)</f>
        <v>0</v>
      </c>
      <c r="DB151" s="19">
        <f>IFERROR(HLOOKUP(DB$1,'Nakladova matice_2018'!$A$1:$IW$188,124,FALSE),0)</f>
        <v>0</v>
      </c>
      <c r="DC151" s="19">
        <f>IFERROR(HLOOKUP(DC$1,'Nakladova matice_2018'!$A$1:$IW$188,124,FALSE),0)</f>
        <v>0</v>
      </c>
      <c r="DD151" s="19">
        <f>IFERROR(HLOOKUP(DD$1,'Nakladova matice_2018'!$A$1:$IW$188,124,FALSE),0)</f>
        <v>0</v>
      </c>
      <c r="DE151" s="19">
        <f>IFERROR(HLOOKUP(DE$1,'Nakladova matice_2018'!$A$1:$IW$188,124,FALSE),0)</f>
        <v>0</v>
      </c>
      <c r="DF151" s="19">
        <f>IFERROR(HLOOKUP(DF$1,'Nakladova matice_2018'!$A$1:$IW$188,124,FALSE),0)</f>
        <v>0</v>
      </c>
      <c r="DG151" s="19">
        <f>IFERROR(HLOOKUP(DG$1,'Nakladova matice_2018'!$A$1:$IW$188,124,FALSE),0)</f>
        <v>0</v>
      </c>
      <c r="DH151" s="19">
        <f>IFERROR(HLOOKUP(DH$1,'Nakladova matice_2018'!$A$1:$IW$188,124,FALSE),0)</f>
        <v>0</v>
      </c>
      <c r="DI151" s="19">
        <f>IFERROR(HLOOKUP(DI$1,'Nakladova matice_2018'!$A$1:$IW$188,124,FALSE),0)</f>
        <v>0</v>
      </c>
      <c r="DJ151" s="19">
        <f>IFERROR(HLOOKUP(DJ$1,'Nakladova matice_2018'!$A$1:$IW$188,124,FALSE),0)</f>
        <v>0</v>
      </c>
      <c r="DK151" s="19">
        <f>IFERROR(HLOOKUP(DK$1,'Nakladova matice_2018'!$A$1:$IW$188,124,FALSE),0)</f>
        <v>0</v>
      </c>
      <c r="DL151" s="19">
        <f>IFERROR(HLOOKUP(DL$1,'Nakladova matice_2018'!$A$1:$IW$188,124,FALSE),0)</f>
        <v>0</v>
      </c>
      <c r="DM151" s="19">
        <f>IFERROR(HLOOKUP(DM$1,'Nakladova matice_2018'!$A$1:$IW$188,124,FALSE),0)</f>
        <v>0</v>
      </c>
      <c r="DN151" s="19">
        <f>IFERROR(HLOOKUP(DN$1,'Nakladova matice_2018'!$A$1:$IW$188,124,FALSE),0)</f>
        <v>0</v>
      </c>
      <c r="DO151" s="19">
        <f>IFERROR(HLOOKUP(DO$1,'Nakladova matice_2018'!$A$1:$IW$188,124,FALSE),0)</f>
        <v>0</v>
      </c>
      <c r="DP151" s="19">
        <f>IFERROR(HLOOKUP(DP$1,'Nakladova matice_2018'!$A$1:$IW$188,124,FALSE),0)</f>
        <v>0</v>
      </c>
      <c r="DQ151" s="19">
        <f>IFERROR(HLOOKUP(DQ$1,'Nakladova matice_2018'!$A$1:$IW$188,124,FALSE),0)</f>
        <v>0</v>
      </c>
      <c r="DR151" s="19">
        <f>IFERROR(HLOOKUP(DR$1,'Nakladova matice_2018'!$A$1:$IW$188,124,FALSE),0)</f>
        <v>0</v>
      </c>
      <c r="DS151" s="19">
        <f>IFERROR(HLOOKUP(DS$1,'Nakladova matice_2018'!$A$1:$IW$188,124,FALSE),0)</f>
        <v>0</v>
      </c>
      <c r="DT151" s="19">
        <f>IFERROR(HLOOKUP(DT$1,'Nakladova matice_2018'!$A$1:$IW$188,124,FALSE),0)</f>
        <v>0</v>
      </c>
      <c r="DU151" s="19">
        <f>IFERROR(HLOOKUP(DU$1,'Nakladova matice_2018'!$A$1:$IW$188,124,FALSE),0)</f>
        <v>0</v>
      </c>
      <c r="DV151" s="19">
        <f>IFERROR(HLOOKUP(DV$1,'Nakladova matice_2018'!$A$1:$IW$188,124,FALSE),0)</f>
        <v>0</v>
      </c>
      <c r="DW151" s="19">
        <f>IFERROR(HLOOKUP(DW$1,'Nakladova matice_2018'!$A$1:$IW$188,124,FALSE),0)</f>
        <v>0</v>
      </c>
      <c r="DX151" s="19">
        <f>IFERROR(HLOOKUP(DX$1,'Nakladova matice_2018'!$A$1:$IW$188,124,FALSE),0)</f>
        <v>0</v>
      </c>
      <c r="DY151" s="19">
        <f>IFERROR(HLOOKUP(DY$1,'Nakladova matice_2018'!$A$1:$IW$188,124,FALSE),0)</f>
        <v>0</v>
      </c>
      <c r="DZ151" s="19">
        <f>IFERROR(HLOOKUP(DZ$1,'Nakladova matice_2018'!$A$1:$IW$188,124,FALSE),0)</f>
        <v>0</v>
      </c>
      <c r="EA151" s="19">
        <f>IFERROR(HLOOKUP(EA$1,'Nakladova matice_2018'!$A$1:$IW$188,124,FALSE),0)</f>
        <v>0</v>
      </c>
      <c r="EB151" s="19">
        <f>IFERROR(HLOOKUP(EB$1,'Nakladova matice_2018'!$A$1:$IW$188,124,FALSE),0)</f>
        <v>0</v>
      </c>
      <c r="EC151" s="19">
        <f>IFERROR(HLOOKUP(EC$1,'Nakladova matice_2018'!$A$1:$IW$188,124,FALSE),0)</f>
        <v>0</v>
      </c>
      <c r="ED151" s="19">
        <f>IFERROR(HLOOKUP(ED$1,'Nakladova matice_2018'!$A$1:$IW$188,124,FALSE),0)</f>
        <v>0</v>
      </c>
      <c r="EE151" s="19">
        <f>IFERROR(HLOOKUP(EE$1,'Nakladova matice_2018'!$A$1:$IW$188,124,FALSE),0)</f>
        <v>0</v>
      </c>
      <c r="EF151" s="19">
        <f>IFERROR(HLOOKUP(EF$1,'Nakladova matice_2018'!$A$1:$IW$188,124,FALSE),0)</f>
        <v>0</v>
      </c>
      <c r="EG151" s="19">
        <f>IFERROR(HLOOKUP(EG$1,'Nakladova matice_2018'!$A$1:$IW$188,124,FALSE),0)</f>
        <v>0</v>
      </c>
      <c r="EH151" s="19">
        <f>IFERROR(HLOOKUP(EH$1,'Nakladova matice_2018'!$A$1:$IW$188,124,FALSE),0)</f>
        <v>0</v>
      </c>
      <c r="EI151" s="19">
        <f>IFERROR(HLOOKUP(EI$1,'Nakladova matice_2018'!$A$1:$IW$188,124,FALSE),0)</f>
        <v>0</v>
      </c>
      <c r="EJ151" s="19">
        <f>IFERROR(HLOOKUP(EJ$1,'Nakladova matice_2018'!$A$1:$IW$188,124,FALSE),0)</f>
        <v>0</v>
      </c>
      <c r="EK151" s="19">
        <f>IFERROR(HLOOKUP(EK$1,'Nakladova matice_2018'!$A$1:$IW$188,124,FALSE),0)</f>
        <v>0</v>
      </c>
      <c r="EL151" s="19">
        <f>IFERROR(HLOOKUP(EL$1,'Nakladova matice_2018'!$A$1:$IW$188,124,FALSE),0)</f>
        <v>0</v>
      </c>
      <c r="EM151" s="19">
        <f>IFERROR(HLOOKUP(EM$1,'Nakladova matice_2018'!$A$1:$IW$188,124,FALSE),0)</f>
        <v>0</v>
      </c>
      <c r="EN151" s="19">
        <f>IFERROR(HLOOKUP(EN$1,'Nakladova matice_2018'!$A$1:$IW$188,124,FALSE),0)</f>
        <v>0</v>
      </c>
      <c r="EO151" s="19">
        <f>IFERROR(HLOOKUP(EO$1,'Nakladova matice_2018'!$A$1:$IW$188,124,FALSE),0)</f>
        <v>0</v>
      </c>
      <c r="EP151" s="19">
        <f>IFERROR(HLOOKUP(EP$1,'Nakladova matice_2018'!$A$1:$IW$188,124,FALSE),0)</f>
        <v>0</v>
      </c>
      <c r="EQ151" s="19">
        <f>IFERROR(HLOOKUP(EQ$1,'Nakladova matice_2018'!$A$1:$IW$188,124,FALSE),0)</f>
        <v>0</v>
      </c>
      <c r="ER151" s="19">
        <f>IFERROR(HLOOKUP(ER$1,'Nakladova matice_2018'!$A$1:$IW$188,124,FALSE),0)</f>
        <v>0</v>
      </c>
      <c r="ES151" s="19">
        <f>IFERROR(HLOOKUP(ES$1,'Nakladova matice_2018'!$A$1:$IW$188,124,FALSE),0)</f>
        <v>0</v>
      </c>
      <c r="ET151" s="19">
        <f>IFERROR(HLOOKUP(ET$1,'Nakladova matice_2018'!$A$1:$IW$188,124,FALSE),0)</f>
        <v>0</v>
      </c>
      <c r="EU151" s="19">
        <f>IFERROR(HLOOKUP(EU$1,'Nakladova matice_2018'!$A$1:$IW$188,124,FALSE),0)</f>
        <v>0</v>
      </c>
      <c r="EV151" s="19">
        <f>IFERROR(HLOOKUP(EV$1,'Nakladova matice_2018'!$A$1:$IW$188,124,FALSE),0)</f>
        <v>0</v>
      </c>
      <c r="EW151" s="19">
        <f>IFERROR(HLOOKUP(EW$1,'Nakladova matice_2018'!$A$1:$IW$188,124,FALSE),0)</f>
        <v>0</v>
      </c>
      <c r="EX151" s="19">
        <f>IFERROR(HLOOKUP(EX$1,'Nakladova matice_2018'!$A$1:$IW$188,124,FALSE),0)</f>
        <v>0</v>
      </c>
      <c r="EY151" s="19">
        <f>IFERROR(HLOOKUP(EY$1,'Nakladova matice_2018'!$A$1:$IW$188,124,FALSE),0)</f>
        <v>0</v>
      </c>
      <c r="EZ151" s="19">
        <f>IFERROR(HLOOKUP(EZ$1,'Nakladova matice_2018'!$A$1:$IW$188,124,FALSE),0)</f>
        <v>0</v>
      </c>
      <c r="FA151" s="19">
        <f>IFERROR(HLOOKUP(FA$1,'Nakladova matice_2018'!$A$1:$IW$188,124,FALSE),0)</f>
        <v>0</v>
      </c>
      <c r="FB151" s="19">
        <f>IFERROR(HLOOKUP(FB$1,'Nakladova matice_2018'!$A$1:$IW$188,124,FALSE),0)</f>
        <v>0</v>
      </c>
      <c r="FC151" s="19">
        <f>IFERROR(HLOOKUP(FC$1,'Nakladova matice_2018'!$A$1:$IW$188,124,FALSE),0)</f>
        <v>0</v>
      </c>
      <c r="FD151" s="19">
        <f>IFERROR(HLOOKUP(FD$1,'Nakladova matice_2018'!$A$1:$IW$188,124,FALSE),0)</f>
        <v>0</v>
      </c>
      <c r="FE151" s="19">
        <f>IFERROR(HLOOKUP(FE$1,'Nakladova matice_2018'!$A$1:$IW$188,124,FALSE),0)</f>
        <v>0</v>
      </c>
      <c r="FF151" s="19">
        <f>IFERROR(HLOOKUP(FF$1,'Nakladova matice_2018'!$A$1:$IW$188,124,FALSE),0)</f>
        <v>0</v>
      </c>
      <c r="FG151" s="19">
        <f>IFERROR(HLOOKUP(FG$1,'Nakladova matice_2018'!$A$1:$IW$188,124,FALSE),0)</f>
        <v>0</v>
      </c>
      <c r="FH151" s="19">
        <f>IFERROR(HLOOKUP(FH$1,'Nakladova matice_2018'!$A$1:$IW$188,124,FALSE),0)</f>
        <v>0</v>
      </c>
      <c r="FI151" s="19">
        <f>IFERROR(HLOOKUP(FI$1,'Nakladova matice_2018'!$A$1:$IW$188,124,FALSE),0)</f>
        <v>0</v>
      </c>
      <c r="FJ151" s="19">
        <f>IFERROR(HLOOKUP(FJ$1,'Nakladova matice_2018'!$A$1:$IW$188,124,FALSE),0)</f>
        <v>0</v>
      </c>
      <c r="FK151" s="19">
        <f>IFERROR(HLOOKUP(FK$1,'Nakladova matice_2018'!$A$1:$IW$188,124,FALSE),0)</f>
        <v>0</v>
      </c>
      <c r="FL151" s="19">
        <f>IFERROR(HLOOKUP(FL$1,'Nakladova matice_2018'!$A$1:$IW$188,124,FALSE),0)</f>
        <v>0</v>
      </c>
      <c r="FM151" s="19">
        <f>IFERROR(HLOOKUP(FM$1,'Nakladova matice_2018'!$A$1:$IW$188,124,FALSE),0)</f>
        <v>0</v>
      </c>
      <c r="FN151" s="19">
        <f>IFERROR(HLOOKUP(FN$1,'Nakladova matice_2018'!$A$1:$IW$188,124,FALSE),0)</f>
        <v>0</v>
      </c>
      <c r="FO151" s="19">
        <f>IFERROR(HLOOKUP(FO$1,'Nakladova matice_2018'!$A$1:$IW$188,124,FALSE),0)</f>
        <v>0</v>
      </c>
      <c r="FP151" s="19">
        <f>IFERROR(HLOOKUP(FP$1,'Nakladova matice_2018'!$A$1:$IW$188,124,FALSE),0)</f>
        <v>0</v>
      </c>
      <c r="FQ151" s="19">
        <f>IFERROR(HLOOKUP(FQ$1,'Nakladova matice_2018'!$A$1:$IW$188,124,FALSE),0)</f>
        <v>0</v>
      </c>
      <c r="FR151" s="19">
        <f>IFERROR(HLOOKUP(FR$1,'Nakladova matice_2018'!$A$1:$IW$188,124,FALSE),0)</f>
        <v>0</v>
      </c>
      <c r="FS151" s="19">
        <f>IFERROR(HLOOKUP(FS$1,'Nakladova matice_2018'!$A$1:$IW$188,124,FALSE),0)</f>
        <v>0</v>
      </c>
      <c r="FT151" s="19">
        <f>IFERROR(HLOOKUP(FT$1,'Nakladova matice_2018'!$A$1:$IW$188,124,FALSE),0)</f>
        <v>0</v>
      </c>
      <c r="FU151" s="19">
        <f>IFERROR(HLOOKUP(FU$1,'Nakladova matice_2018'!$A$1:$IW$188,124,FALSE),0)</f>
        <v>0</v>
      </c>
      <c r="FV151" s="19">
        <f>IFERROR(HLOOKUP(FV$1,'Nakladova matice_2018'!$A$1:$IW$188,124,FALSE),0)</f>
        <v>0</v>
      </c>
      <c r="FW151" s="19">
        <f>IFERROR(HLOOKUP(FW$1,'Nakladova matice_2018'!$A$1:$IW$188,124,FALSE),0)</f>
        <v>0</v>
      </c>
      <c r="FX151" s="19">
        <f>IFERROR(HLOOKUP(FX$1,'Nakladova matice_2018'!$A$1:$IW$188,124,FALSE),0)</f>
        <v>0</v>
      </c>
      <c r="FY151" s="19">
        <f>IFERROR(HLOOKUP(FY$1,'Nakladova matice_2018'!$A$1:$IW$188,124,FALSE),0)</f>
        <v>0</v>
      </c>
      <c r="FZ151" s="19">
        <f>IFERROR(HLOOKUP(FZ$1,'Nakladova matice_2018'!$A$1:$IW$188,124,FALSE),0)</f>
        <v>0</v>
      </c>
      <c r="GA151" s="19">
        <f>IFERROR(HLOOKUP(GA$1,'Nakladova matice_2018'!$A$1:$IW$188,124,FALSE),0)</f>
        <v>0</v>
      </c>
      <c r="GB151" s="19">
        <f>IFERROR(HLOOKUP(GB$1,'Nakladova matice_2018'!$A$1:$IW$188,124,FALSE),0)</f>
        <v>0</v>
      </c>
      <c r="GC151" s="19">
        <f>IFERROR(HLOOKUP(GC$1,'Nakladova matice_2018'!$A$1:$IW$188,124,FALSE),0)</f>
        <v>0</v>
      </c>
      <c r="GD151" s="19">
        <f>IFERROR(HLOOKUP(GD$1,'Nakladova matice_2018'!$A$1:$IW$188,124,FALSE),0)</f>
        <v>0</v>
      </c>
      <c r="GE151" s="19">
        <f>IFERROR(HLOOKUP(GE$1,'Nakladova matice_2018'!$A$1:$IW$188,124,FALSE),0)</f>
        <v>0</v>
      </c>
      <c r="GF151" s="19">
        <f>IFERROR(HLOOKUP(GF$1,'Nakladova matice_2018'!$A$1:$IW$188,124,FALSE),0)</f>
        <v>0</v>
      </c>
      <c r="GG151" s="19">
        <f>IFERROR(HLOOKUP(GG$1,'Nakladova matice_2018'!$A$1:$IW$188,124,FALSE),0)</f>
        <v>0</v>
      </c>
      <c r="GH151" s="19">
        <f>IFERROR(HLOOKUP(GH$1,'Nakladova matice_2018'!$A$1:$IW$188,124,FALSE),0)</f>
        <v>0</v>
      </c>
      <c r="GI151" s="19">
        <f>IFERROR(HLOOKUP(GI$1,'Nakladova matice_2018'!$A$1:$IW$188,124,FALSE),0)</f>
        <v>0</v>
      </c>
      <c r="GJ151" s="19">
        <f>IFERROR(HLOOKUP(GJ$1,'Nakladova matice_2018'!$A$1:$IW$188,124,FALSE),0)</f>
        <v>0</v>
      </c>
      <c r="GK151" s="19">
        <f>IFERROR(HLOOKUP(GK$1,'Nakladova matice_2018'!$A$1:$IW$188,124,FALSE),0)</f>
        <v>0</v>
      </c>
      <c r="GL151" s="19">
        <f>IFERROR(HLOOKUP(GL$1,'Nakladova matice_2018'!$A$1:$IW$188,124,FALSE),0)</f>
        <v>0</v>
      </c>
      <c r="GM151" s="19">
        <f>IFERROR(HLOOKUP(GM$1,'Nakladova matice_2018'!$A$1:$IW$188,124,FALSE),0)</f>
        <v>0</v>
      </c>
      <c r="GN151" s="19">
        <f>IFERROR(HLOOKUP(GN$1,'Nakladova matice_2018'!$A$1:$IW$188,124,FALSE),0)</f>
        <v>0</v>
      </c>
      <c r="GO151" s="19">
        <f>IFERROR(HLOOKUP(GO$1,'Nakladova matice_2018'!$A$1:$IW$188,124,FALSE),0)</f>
        <v>0</v>
      </c>
      <c r="GP151" s="19">
        <f>IFERROR(HLOOKUP(GP$1,'Nakladova matice_2018'!$A$1:$IW$188,124,FALSE),0)</f>
        <v>0</v>
      </c>
      <c r="GQ151" s="19">
        <f>IFERROR(HLOOKUP(GQ$1,'Nakladova matice_2018'!$A$1:$IW$188,124,FALSE),0)</f>
        <v>0</v>
      </c>
      <c r="GR151" s="19">
        <f>IFERROR(HLOOKUP(GR$1,'Nakladova matice_2018'!$A$1:$IW$188,124,FALSE),0)</f>
        <v>0</v>
      </c>
      <c r="GS151" s="19">
        <f>IFERROR(HLOOKUP(GS$1,'Nakladova matice_2018'!$A$1:$IW$188,124,FALSE),0)</f>
        <v>0</v>
      </c>
      <c r="GT151" s="19">
        <f>IFERROR(HLOOKUP(GT$1,'Nakladova matice_2018'!$A$1:$IW$188,124,FALSE),0)</f>
        <v>0</v>
      </c>
      <c r="GU151" s="19">
        <f>IFERROR(HLOOKUP(GU$1,'Nakladova matice_2018'!$A$1:$IW$188,124,FALSE),0)</f>
        <v>0</v>
      </c>
      <c r="GV151" s="19">
        <f>IFERROR(HLOOKUP(GV$1,'Nakladova matice_2018'!$A$1:$IW$188,124,FALSE),0)</f>
        <v>0</v>
      </c>
      <c r="GW151" s="19">
        <f>IFERROR(HLOOKUP(GW$1,'Nakladova matice_2018'!$A$1:$IW$188,124,FALSE),0)</f>
        <v>0</v>
      </c>
      <c r="GX151" s="19">
        <f>IFERROR(HLOOKUP(GX$1,'Nakladova matice_2018'!$A$1:$IW$188,124,FALSE),0)</f>
        <v>0</v>
      </c>
      <c r="GY151" s="19">
        <f>IFERROR(HLOOKUP(GY$1,'Nakladova matice_2018'!$A$1:$IW$188,124,FALSE),0)</f>
        <v>0</v>
      </c>
      <c r="GZ151" s="19">
        <f>IFERROR(HLOOKUP(GZ$1,'Nakladova matice_2018'!$A$1:$IW$188,124,FALSE),0)</f>
        <v>0</v>
      </c>
      <c r="HA151" s="19">
        <f>IFERROR(HLOOKUP(HA$1,'Nakladova matice_2018'!$A$1:$IW$188,124,FALSE),0)</f>
        <v>0</v>
      </c>
      <c r="HB151" s="19">
        <f>IFERROR(HLOOKUP(HB$1,'Nakladova matice_2018'!$A$1:$IW$188,124,FALSE),0)</f>
        <v>0</v>
      </c>
      <c r="HC151" s="19">
        <f>IFERROR(HLOOKUP(HC$1,'Nakladova matice_2018'!$A$1:$IW$188,124,FALSE),0)</f>
        <v>0</v>
      </c>
      <c r="HD151" s="19">
        <f>IFERROR(HLOOKUP(HD$1,'Nakladova matice_2018'!$A$1:$IW$188,124,FALSE),0)</f>
        <v>0</v>
      </c>
      <c r="HE151" s="19">
        <f>IFERROR(HLOOKUP(HE$1,'Nakladova matice_2018'!$A$1:$IW$188,124,FALSE),0)</f>
        <v>0</v>
      </c>
      <c r="HF151" s="19">
        <f>IFERROR(HLOOKUP(HF$1,'Nakladova matice_2018'!$A$1:$IW$188,124,FALSE),0)</f>
        <v>0</v>
      </c>
      <c r="HG151" s="19">
        <f>IFERROR(HLOOKUP(HG$1,'Nakladova matice_2018'!$A$1:$IW$188,124,FALSE),0)</f>
        <v>0</v>
      </c>
      <c r="HH151" s="19">
        <f>IFERROR(HLOOKUP(HH$1,'Nakladova matice_2018'!$A$1:$IW$188,124,FALSE),0)</f>
        <v>0</v>
      </c>
      <c r="HI151" s="19">
        <f>IFERROR(HLOOKUP(HI$1,'Nakladova matice_2018'!$A$1:$IW$188,124,FALSE),0)</f>
        <v>0</v>
      </c>
      <c r="HJ151" s="19">
        <f>IFERROR(HLOOKUP(HJ$1,'Nakladova matice_2018'!$A$1:$IW$188,124,FALSE),0)</f>
        <v>0</v>
      </c>
      <c r="HK151" s="19">
        <f>IFERROR(HLOOKUP(HK$1,'Nakladova matice_2018'!$A$1:$IW$188,124,FALSE),0)</f>
        <v>0</v>
      </c>
      <c r="HL151" s="19">
        <f>IFERROR(HLOOKUP(HL$1,'Nakladova matice_2018'!$A$1:$IW$188,124,FALSE),0)</f>
        <v>0</v>
      </c>
      <c r="HM151" s="19">
        <f>IFERROR(HLOOKUP(HM$1,'Nakladova matice_2018'!$A$1:$IW$188,124,FALSE),0)</f>
        <v>0</v>
      </c>
      <c r="HN151" s="19">
        <f>IFERROR(HLOOKUP(HN$1,'Nakladova matice_2018'!$A$1:$IW$188,124,FALSE),0)</f>
        <v>0</v>
      </c>
      <c r="HO151" s="19">
        <f>IFERROR(HLOOKUP(HO$1,'Nakladova matice_2018'!$A$1:$IW$188,124,FALSE),0)</f>
        <v>0</v>
      </c>
      <c r="HP151" s="19">
        <f>IFERROR(HLOOKUP(HP$1,'Nakladova matice_2018'!$A$1:$IW$188,124,FALSE),0)</f>
        <v>0</v>
      </c>
      <c r="HQ151" s="19">
        <f>IFERROR(HLOOKUP(HQ$1,'Nakladova matice_2018'!$A$1:$IW$188,124,FALSE),0)</f>
        <v>0</v>
      </c>
      <c r="HR151" s="19">
        <f>IFERROR(HLOOKUP(HR$1,'Nakladova matice_2018'!$A$1:$IW$188,124,FALSE),0)</f>
        <v>0</v>
      </c>
      <c r="HS151" s="19">
        <f>IFERROR(HLOOKUP(HS$1,'Nakladova matice_2018'!$A$1:$IW$188,124,FALSE),0)</f>
        <v>0</v>
      </c>
      <c r="HT151" s="19">
        <f>IFERROR(HLOOKUP(HT$1,'Nakladova matice_2018'!$A$1:$IW$188,124,FALSE),0)</f>
        <v>0</v>
      </c>
      <c r="HU151" s="19">
        <f>IFERROR(HLOOKUP(HU$1,'Nakladova matice_2018'!$A$1:$IW$188,124,FALSE),0)</f>
        <v>0</v>
      </c>
      <c r="HV151" s="19">
        <f>IFERROR(HLOOKUP(HV$1,'Nakladova matice_2018'!$A$1:$IW$188,124,FALSE),0)</f>
        <v>0</v>
      </c>
      <c r="HW151" s="19">
        <f>IFERROR(HLOOKUP(HW$1,'Nakladova matice_2018'!$A$1:$IW$188,124,FALSE),0)</f>
        <v>0</v>
      </c>
      <c r="HX151" s="19">
        <f>IFERROR(HLOOKUP(HX$1,'Nakladova matice_2018'!$A$1:$IW$188,124,FALSE),0)</f>
        <v>0</v>
      </c>
      <c r="HY151" s="19">
        <f>IFERROR(HLOOKUP(HY$1,'Nakladova matice_2018'!$A$1:$IW$188,124,FALSE),0)</f>
        <v>0</v>
      </c>
      <c r="HZ151" s="19">
        <f>IFERROR(HLOOKUP(HZ$1,'Nakladova matice_2018'!$A$1:$IW$188,124,FALSE),0)</f>
        <v>0</v>
      </c>
      <c r="IA151" s="19">
        <f>IFERROR(HLOOKUP(IA$1,'Nakladova matice_2018'!$A$1:$IW$188,124,FALSE),0)</f>
        <v>0</v>
      </c>
      <c r="IB151" s="19">
        <f>IFERROR(HLOOKUP(IB$1,'Nakladova matice_2018'!$A$1:$IW$188,124,FALSE),0)</f>
        <v>0</v>
      </c>
      <c r="IC151" s="19">
        <f>IFERROR(HLOOKUP(IC$1,'Nakladova matice_2018'!$A$1:$IW$188,124,FALSE),0)</f>
        <v>0</v>
      </c>
      <c r="ID151" s="19">
        <f>IFERROR(HLOOKUP(ID$1,'Nakladova matice_2018'!$A$1:$IW$188,124,FALSE),0)</f>
        <v>0</v>
      </c>
      <c r="IE151" s="19">
        <f>IFERROR(HLOOKUP(IE$1,'Nakladova matice_2018'!$A$1:$IW$188,124,FALSE),0)</f>
        <v>0</v>
      </c>
      <c r="IF151" s="19">
        <f>IFERROR(HLOOKUP(IF$1,'Nakladova matice_2018'!$A$1:$IW$188,124,FALSE),0)</f>
        <v>0</v>
      </c>
      <c r="IG151" s="19">
        <f>IFERROR(HLOOKUP(IG$1,'Nakladova matice_2018'!$A$1:$IW$188,124,FALSE),0)</f>
        <v>0</v>
      </c>
      <c r="IH151" s="19">
        <f>IFERROR(HLOOKUP(IH$1,'Nakladova matice_2018'!$A$1:$IW$188,124,FALSE),0)</f>
        <v>0</v>
      </c>
      <c r="II151" s="19">
        <f>IFERROR(HLOOKUP(II$1,'Nakladova matice_2018'!$A$1:$IW$188,124,FALSE),0)</f>
        <v>0</v>
      </c>
      <c r="IJ151" s="19">
        <f>IFERROR(HLOOKUP(IJ$1,'Nakladova matice_2018'!$A$1:$IW$188,124,FALSE),0)</f>
        <v>0</v>
      </c>
      <c r="IK151" s="19">
        <f>IFERROR(HLOOKUP(IK$1,'Nakladova matice_2018'!$A$1:$IW$188,124,FALSE),0)</f>
        <v>0</v>
      </c>
      <c r="IL151" s="19">
        <f>IFERROR(HLOOKUP(IL$1,'Nakladova matice_2018'!$A$1:$IW$188,124,FALSE),0)</f>
        <v>0</v>
      </c>
      <c r="IM151" s="19">
        <f>IFERROR(HLOOKUP(IM$1,'Nakladova matice_2018'!$A$1:$IW$188,124,FALSE),0)</f>
        <v>0</v>
      </c>
      <c r="IN151" s="19">
        <f>IFERROR(HLOOKUP(IN$1,'Nakladova matice_2018'!$A$1:$IW$188,124,FALSE),0)</f>
        <v>0</v>
      </c>
      <c r="IO151" s="19">
        <f>IFERROR(HLOOKUP(IO$1,'Nakladova matice_2018'!$A$1:$IW$188,124,FALSE),0)</f>
        <v>0</v>
      </c>
      <c r="IP151" s="19">
        <f>IFERROR(HLOOKUP(IP$1,'Nakladova matice_2018'!$A$1:$IW$188,124,FALSE),0)</f>
        <v>0</v>
      </c>
      <c r="IQ151" s="19">
        <f>IFERROR(HLOOKUP(IQ$1,'Nakladova matice_2018'!$A$1:$IW$188,124,FALSE),0)</f>
        <v>0</v>
      </c>
      <c r="IR151" s="19">
        <f>IFERROR(HLOOKUP(IR$1,'Nakladova matice_2018'!$A$1:$IW$188,124,FALSE),0)</f>
        <v>0</v>
      </c>
      <c r="IS151" s="19">
        <f>IFERROR(HLOOKUP(IS$1,'Nakladova matice_2018'!$A$1:$IW$188,124,FALSE),0)</f>
        <v>0</v>
      </c>
      <c r="IT151" s="19">
        <f>IFERROR(HLOOKUP(IT$1,'Nakladova matice_2018'!$A$1:$IW$188,124,FALSE),0)</f>
        <v>0</v>
      </c>
      <c r="IU151" s="19">
        <f>IFERROR(HLOOKUP(IU$1,'Nakladova matice_2018'!$A$1:$IW$188,124,FALSE),0)</f>
        <v>0</v>
      </c>
      <c r="IV151" s="19">
        <f>IFERROR(HLOOKUP(IV$1,'Nakladova matice_2018'!$A$1:$IW$188,124,FALSE),0)</f>
        <v>0</v>
      </c>
      <c r="IW151" s="19">
        <f>IFERROR(HLOOKUP(IW$1,'Nakladova matice_2018'!$A$1:$IW$188,124,FALSE),0)</f>
        <v>0</v>
      </c>
      <c r="IX151" s="19">
        <f>IFERROR(HLOOKUP(IX$1,'Nakladova matice_2018'!$A$1:$IW$188,124,FALSE),0)</f>
        <v>0</v>
      </c>
      <c r="IY151" s="19">
        <f>IFERROR(HLOOKUP(IY$1,'Nakladova matice_2018'!$A$1:$IW$188,124,FALSE),0)</f>
        <v>0</v>
      </c>
      <c r="IZ151" s="19">
        <f>IFERROR(HLOOKUP(IZ$1,'Nakladova matice_2018'!$A$1:$IW$188,124,FALSE),0)</f>
        <v>0</v>
      </c>
      <c r="JA151" s="19">
        <f>IFERROR(HLOOKUP(JA$1,'Nakladova matice_2018'!$A$1:$IW$188,124,FALSE),0)</f>
        <v>0</v>
      </c>
      <c r="JB151" s="19">
        <f>IFERROR(HLOOKUP(JB$1,'Nakladova matice_2018'!$A$1:$IW$188,124,FALSE),0)</f>
        <v>0</v>
      </c>
      <c r="JC151" s="19">
        <f>IFERROR(HLOOKUP(JC$1,'Nakladova matice_2018'!$A$1:$IW$188,124,FALSE),0)</f>
        <v>0</v>
      </c>
      <c r="JD151" s="19">
        <f>IFERROR(HLOOKUP(JD$1,'Nakladova matice_2018'!$A$1:$IW$188,124,FALSE),0)</f>
        <v>0</v>
      </c>
      <c r="JE151" s="19">
        <f>IFERROR(HLOOKUP(JE$1,'Nakladova matice_2018'!$A$1:$IW$188,124,FALSE),0)</f>
        <v>0</v>
      </c>
      <c r="JF151" s="19">
        <f>IFERROR(HLOOKUP(JF$1,'Nakladova matice_2018'!$A$1:$IW$188,124,FALSE),0)</f>
        <v>0</v>
      </c>
      <c r="JG151" s="19">
        <f>IFERROR(HLOOKUP(JG$1,'Nakladova matice_2018'!$A$1:$IW$188,124,FALSE),0)</f>
        <v>0</v>
      </c>
      <c r="JH151" s="19">
        <f>IFERROR(HLOOKUP(JH$1,'Nakladova matice_2018'!$A$1:$IW$188,124,FALSE),0)</f>
        <v>0</v>
      </c>
      <c r="JI151" s="19">
        <f>IFERROR(HLOOKUP(JI$1,'Nakladova matice_2018'!$A$1:$IW$188,124,FALSE),0)</f>
        <v>0</v>
      </c>
      <c r="JJ151" s="19">
        <f>IFERROR(HLOOKUP(JJ$1,'Nakladova matice_2018'!$A$1:$IW$188,124,FALSE),0)</f>
        <v>0</v>
      </c>
      <c r="JK151" s="19">
        <f>IFERROR(HLOOKUP(JK$1,'Nakladova matice_2018'!$A$1:$IW$188,124,FALSE),0)</f>
        <v>0</v>
      </c>
      <c r="JL151" s="19">
        <f>IFERROR(HLOOKUP(JL$1,'Nakladova matice_2018'!$A$1:$IW$188,124,FALSE),0)</f>
        <v>0</v>
      </c>
      <c r="JM151" s="19">
        <f>IFERROR(HLOOKUP(JM$1,'Nakladova matice_2018'!$A$1:$IW$188,124,FALSE),0)</f>
        <v>0</v>
      </c>
      <c r="JN151" s="19">
        <f>IFERROR(HLOOKUP(JN$1,'Nakladova matice_2018'!$A$1:$IW$188,124,FALSE),0)</f>
        <v>0</v>
      </c>
      <c r="JO151" s="19">
        <f>IFERROR(HLOOKUP(JO$1,'Nakladova matice_2018'!$A$1:$IW$188,124,FALSE),0)</f>
        <v>0</v>
      </c>
      <c r="JP151" s="19">
        <f>IFERROR(HLOOKUP(JP$1,'Nakladova matice_2018'!$A$1:$IW$188,124,FALSE),0)</f>
        <v>0</v>
      </c>
      <c r="JQ151" s="19">
        <f>IFERROR(HLOOKUP(JQ$1,'Nakladova matice_2018'!$A$1:$IW$188,124,FALSE),0)</f>
        <v>0</v>
      </c>
      <c r="JR151" s="19">
        <f>IFERROR(HLOOKUP(JR$1,'Nakladova matice_2018'!$A$1:$IW$188,124,FALSE),0)</f>
        <v>0</v>
      </c>
      <c r="JS151" s="19">
        <f>IFERROR(HLOOKUP(JS$1,'Nakladova matice_2018'!$A$1:$IW$188,124,FALSE),0)</f>
        <v>0</v>
      </c>
      <c r="JT151" s="19">
        <f>IFERROR(HLOOKUP(JT$1,'Nakladova matice_2018'!$A$1:$IW$188,124,FALSE),0)</f>
        <v>0</v>
      </c>
      <c r="JU151" s="19">
        <f>IFERROR(HLOOKUP(JU$1,'Nakladova matice_2018'!$A$1:$IW$188,124,FALSE),0)</f>
        <v>0</v>
      </c>
      <c r="JV151" s="19">
        <f>IFERROR(HLOOKUP(JV$1,'Nakladova matice_2018'!$A$1:$IW$188,124,FALSE),0)</f>
        <v>0</v>
      </c>
      <c r="JW151" s="19">
        <f>IFERROR(HLOOKUP(JW$1,'Nakladova matice_2018'!$A$1:$IW$188,124,FALSE),0)</f>
        <v>0</v>
      </c>
      <c r="JX151" s="19">
        <f>IFERROR(HLOOKUP(JX$1,'Nakladova matice_2018'!$A$1:$IW$188,124,FALSE),0)</f>
        <v>0</v>
      </c>
      <c r="JY151" s="19">
        <f>IFERROR(HLOOKUP(JY$1,'Nakladova matice_2018'!$A$1:$IW$188,124,FALSE),0)</f>
        <v>0</v>
      </c>
      <c r="JZ151" s="19">
        <f>IFERROR(HLOOKUP(JZ$1,'Nakladova matice_2018'!$A$1:$IW$188,124,FALSE),0)</f>
        <v>0</v>
      </c>
      <c r="KA151" s="19">
        <f>IFERROR(HLOOKUP(KA$1,'Nakladova matice_2018'!$A$1:$IW$188,124,FALSE),0)</f>
        <v>0</v>
      </c>
      <c r="KB151" s="19">
        <f>IFERROR(HLOOKUP(KB$1,'Nakladova matice_2018'!$A$1:$IW$188,124,FALSE),0)</f>
        <v>0</v>
      </c>
      <c r="KC151" s="19">
        <f>IFERROR(HLOOKUP(KC$1,'Nakladova matice_2018'!$A$1:$IW$188,124,FALSE),0)</f>
        <v>0</v>
      </c>
      <c r="KD151" s="19">
        <f>IFERROR(HLOOKUP(KD$1,'Nakladova matice_2018'!$A$1:$IW$188,124,FALSE),0)</f>
        <v>0</v>
      </c>
      <c r="KE151" s="19">
        <f>IFERROR(HLOOKUP(KE$1,'Nakladova matice_2018'!$A$1:$IW$188,124,FALSE),0)</f>
        <v>0</v>
      </c>
      <c r="KF151" s="19">
        <f>IFERROR(HLOOKUP(KF$1,'Nakladova matice_2018'!$A$1:$IW$188,124,FALSE),0)</f>
        <v>0</v>
      </c>
      <c r="KG151" s="19">
        <f>IFERROR(HLOOKUP(KG$1,'Nakladova matice_2018'!$A$1:$IW$188,124,FALSE),0)</f>
        <v>0</v>
      </c>
      <c r="KH151" s="19">
        <f>IFERROR(HLOOKUP(KH$1,'Nakladova matice_2018'!$A$1:$IW$188,124,FALSE),0)</f>
        <v>0</v>
      </c>
      <c r="KI151" s="19">
        <f>IFERROR(HLOOKUP(KI$1,'Nakladova matice_2018'!$A$1:$IW$188,124,FALSE),0)</f>
        <v>0</v>
      </c>
      <c r="KJ151" s="19">
        <f>IFERROR(HLOOKUP(KJ$1,'Nakladova matice_2018'!$A$1:$IW$188,124,FALSE),0)</f>
        <v>0</v>
      </c>
      <c r="KK151" s="19">
        <f>IFERROR(HLOOKUP(KK$1,'Nakladova matice_2018'!$A$1:$IW$188,124,FALSE),0)</f>
        <v>0</v>
      </c>
      <c r="KL151" s="19">
        <f>IFERROR(HLOOKUP(KL$1,'Nakladova matice_2018'!$A$1:$IW$188,124,FALSE),0)</f>
        <v>0</v>
      </c>
      <c r="KM151" s="19">
        <f>IFERROR(HLOOKUP(KM$1,'Nakladova matice_2018'!$A$1:$IW$188,124,FALSE),0)</f>
        <v>0</v>
      </c>
      <c r="KN151" s="19">
        <f>IFERROR(HLOOKUP(KN$1,'Nakladova matice_2018'!$A$1:$IW$188,124,FALSE),0)</f>
        <v>0</v>
      </c>
      <c r="KO151" s="19">
        <f>IFERROR(HLOOKUP(KO$1,'Nakladova matice_2018'!$A$1:$IW$188,124,FALSE),0)</f>
        <v>0</v>
      </c>
      <c r="KP151" s="19">
        <f>IFERROR(HLOOKUP(KP$1,'Nakladova matice_2018'!$A$1:$IW$188,124,FALSE),0)</f>
        <v>0</v>
      </c>
      <c r="KQ151" s="19">
        <f>IFERROR(HLOOKUP(KQ$1,'Nakladova matice_2018'!$A$1:$IW$188,124,FALSE),0)</f>
        <v>0</v>
      </c>
      <c r="KR151" s="19">
        <f>IFERROR(HLOOKUP(KR$1,'Nakladova matice_2018'!$A$1:$IW$188,124,FALSE),0)</f>
        <v>0</v>
      </c>
      <c r="KS151" s="19">
        <f>IFERROR(HLOOKUP(KS$1,'Nakladova matice_2018'!$A$1:$IW$188,124,FALSE),0)</f>
        <v>0</v>
      </c>
      <c r="KT151" s="19">
        <f>IFERROR(HLOOKUP(KT$1,'Nakladova matice_2018'!$A$1:$IW$188,124,FALSE),0)</f>
        <v>0</v>
      </c>
      <c r="KU151" s="19">
        <f>IFERROR(HLOOKUP(KU$1,'Nakladova matice_2018'!$A$1:$IW$188,124,FALSE),0)</f>
        <v>0</v>
      </c>
      <c r="KV151" s="19">
        <f>IFERROR(HLOOKUP(KV$1,'Nakladova matice_2018'!$A$1:$IW$188,124,FALSE),0)</f>
        <v>0</v>
      </c>
      <c r="KW151" s="19">
        <f>IFERROR(HLOOKUP(KW$1,'Nakladova matice_2018'!$A$1:$IW$188,124,FALSE),0)</f>
        <v>0</v>
      </c>
      <c r="KX151" s="19">
        <f>IFERROR(HLOOKUP(KX$1,'Nakladova matice_2018'!$A$1:$IW$188,124,FALSE),0)</f>
        <v>0</v>
      </c>
      <c r="KY151" s="19">
        <f>IFERROR(HLOOKUP(KY$1,'Nakladova matice_2018'!$A$1:$IW$188,124,FALSE),0)</f>
        <v>0</v>
      </c>
      <c r="KZ151" s="19">
        <f>IFERROR(HLOOKUP(KZ$1,'Nakladova matice_2018'!$A$1:$IW$188,124,FALSE),0)</f>
        <v>0</v>
      </c>
      <c r="LA151" s="19">
        <f>IFERROR(HLOOKUP(LA$1,'Nakladova matice_2018'!$A$1:$IW$188,124,FALSE),0)</f>
        <v>0</v>
      </c>
      <c r="LB151" s="19">
        <f>IFERROR(HLOOKUP(LB$1,'Nakladova matice_2018'!$A$1:$IW$188,124,FALSE),0)</f>
        <v>0</v>
      </c>
      <c r="LC151" s="19">
        <f>IFERROR(HLOOKUP(LC$1,'Nakladova matice_2018'!$A$1:$IW$188,124,FALSE),0)</f>
        <v>0</v>
      </c>
      <c r="LD151" s="19">
        <f>IFERROR(HLOOKUP(LD$1,'Nakladova matice_2018'!$A$1:$IW$188,124,FALSE),0)</f>
        <v>0</v>
      </c>
      <c r="LE151" s="19">
        <f>IFERROR(HLOOKUP(LE$1,'Nakladova matice_2018'!$A$1:$IW$188,124,FALSE),0)</f>
        <v>0</v>
      </c>
      <c r="LF151" s="19">
        <f>IFERROR(HLOOKUP(LF$1,'Nakladova matice_2018'!$A$1:$IW$188,124,FALSE),0)</f>
        <v>0</v>
      </c>
      <c r="LG151" s="19">
        <f>IFERROR(HLOOKUP(LG$1,'Nakladova matice_2018'!$A$1:$IW$188,124,FALSE),0)</f>
        <v>0</v>
      </c>
      <c r="LH151" s="19">
        <f>IFERROR(HLOOKUP(LH$1,'Nakladova matice_2018'!$A$1:$IW$188,124,FALSE),0)</f>
        <v>0</v>
      </c>
      <c r="LI151" s="19">
        <f>IFERROR(HLOOKUP(LI$1,'Nakladova matice_2018'!$A$1:$IW$188,124,FALSE),0)</f>
        <v>0</v>
      </c>
      <c r="LJ151" s="19">
        <f>IFERROR(HLOOKUP(LJ$1,'Nakladova matice_2018'!$A$1:$IW$188,124,FALSE),0)</f>
        <v>0</v>
      </c>
      <c r="LK151" s="19">
        <f>IFERROR(HLOOKUP(LK$1,'Nakladova matice_2018'!$A$1:$IW$188,124,FALSE),0)</f>
        <v>0</v>
      </c>
      <c r="LL151" s="19">
        <f>IFERROR(HLOOKUP(LL$1,'Nakladova matice_2018'!$A$1:$IW$188,124,FALSE),0)</f>
        <v>0</v>
      </c>
      <c r="LM151" s="19">
        <f>IFERROR(HLOOKUP(LM$1,'Nakladova matice_2018'!$A$1:$IW$188,124,FALSE),0)</f>
        <v>0</v>
      </c>
      <c r="LN151" s="19">
        <f>IFERROR(HLOOKUP(LN$1,'Nakladova matice_2018'!$A$1:$IW$188,124,FALSE),0)</f>
        <v>0</v>
      </c>
      <c r="LO151" s="19">
        <f>IFERROR(HLOOKUP(LO$1,'Nakladova matice_2018'!$A$1:$IW$188,124,FALSE),0)</f>
        <v>0</v>
      </c>
      <c r="LP151" s="19">
        <f>IFERROR(HLOOKUP(LP$1,'Nakladova matice_2018'!$A$1:$IW$188,124,FALSE),0)</f>
        <v>0</v>
      </c>
      <c r="LQ151" s="19">
        <f>IFERROR(HLOOKUP(LQ$1,'Nakladova matice_2018'!$A$1:$IW$188,124,FALSE),0)</f>
        <v>0</v>
      </c>
      <c r="LR151" s="19">
        <f>IFERROR(HLOOKUP(LR$1,'Nakladova matice_2018'!$A$1:$IW$188,124,FALSE),0)</f>
        <v>0</v>
      </c>
      <c r="LS151" s="19">
        <f>IFERROR(HLOOKUP(LS$1,'Nakladova matice_2018'!$A$1:$IW$188,124,FALSE),0)</f>
        <v>0</v>
      </c>
      <c r="LT151" s="19">
        <f>IFERROR(HLOOKUP(LT$1,'Nakladova matice_2018'!$A$1:$IW$188,124,FALSE),0)</f>
        <v>0</v>
      </c>
      <c r="LU151" s="19">
        <f>IFERROR(HLOOKUP(LU$1,'Nakladova matice_2018'!$A$1:$IW$188,124,FALSE),0)</f>
        <v>0</v>
      </c>
      <c r="LV151" s="19">
        <f>IFERROR(HLOOKUP(LV$1,'Nakladova matice_2018'!$A$1:$IW$188,124,FALSE),0)</f>
        <v>0</v>
      </c>
      <c r="LW151" s="19">
        <f>IFERROR(HLOOKUP(LW$1,'Nakladova matice_2018'!$A$1:$IW$188,124,FALSE),0)</f>
        <v>0</v>
      </c>
      <c r="LX151" s="19">
        <f>IFERROR(HLOOKUP(LX$1,'Nakladova matice_2018'!$A$1:$IW$188,124,FALSE),0)</f>
        <v>0</v>
      </c>
      <c r="LY151" s="19">
        <f>IFERROR(HLOOKUP(LY$1,'Nakladova matice_2018'!$A$1:$IW$188,124,FALSE),0)</f>
        <v>0</v>
      </c>
      <c r="LZ151" s="19">
        <f>IFERROR(HLOOKUP(LZ$1,'Nakladova matice_2018'!$A$1:$IW$188,124,FALSE),0)</f>
        <v>0</v>
      </c>
      <c r="MA151" s="19">
        <f>IFERROR(HLOOKUP(MA$1,'Nakladova matice_2018'!$A$1:$IW$188,124,FALSE),0)</f>
        <v>0</v>
      </c>
      <c r="MB151" s="19">
        <f>IFERROR(HLOOKUP(MB$1,'Nakladova matice_2018'!$A$1:$IW$188,124,FALSE),0)</f>
        <v>0</v>
      </c>
      <c r="MC151" s="19">
        <f>IFERROR(HLOOKUP(MC$1,'Nakladova matice_2018'!$A$1:$IW$188,124,FALSE),0)</f>
        <v>0</v>
      </c>
      <c r="MD151" s="19">
        <f>IFERROR(HLOOKUP(MD$1,'Nakladova matice_2018'!$A$1:$IW$188,124,FALSE),0)</f>
        <v>0</v>
      </c>
      <c r="ME151" s="19">
        <f>IFERROR(HLOOKUP(ME$1,'Nakladova matice_2018'!$A$1:$IW$188,124,FALSE),0)</f>
        <v>0</v>
      </c>
      <c r="MF151" s="19">
        <f>IFERROR(HLOOKUP(MF$1,'Nakladova matice_2018'!$A$1:$IW$188,124,FALSE),0)</f>
        <v>0</v>
      </c>
      <c r="MG151" s="19">
        <f>IFERROR(HLOOKUP(MG$1,'Nakladova matice_2018'!$A$1:$IW$188,124,FALSE),0)</f>
        <v>0</v>
      </c>
      <c r="MH151" s="19">
        <f>IFERROR(HLOOKUP(MH$1,'Nakladova matice_2018'!$A$1:$IW$188,124,FALSE),0)</f>
        <v>0</v>
      </c>
      <c r="MI151" s="19">
        <f>IFERROR(HLOOKUP(MI$1,'Nakladova matice_2018'!$A$1:$IW$188,124,FALSE),0)</f>
        <v>0</v>
      </c>
      <c r="MJ151" s="19">
        <f>IFERROR(HLOOKUP(MJ$1,'Nakladova matice_2018'!$A$1:$IW$188,124,FALSE),0)</f>
        <v>0</v>
      </c>
      <c r="MK151" s="19">
        <f>IFERROR(HLOOKUP(MK$1,'Nakladova matice_2018'!$A$1:$IW$188,124,FALSE),0)</f>
        <v>0</v>
      </c>
      <c r="ML151" s="19">
        <f>IFERROR(HLOOKUP(ML$1,'Nakladova matice_2018'!$A$1:$IW$188,124,FALSE),0)</f>
        <v>0</v>
      </c>
      <c r="MM151" s="19">
        <f>IFERROR(HLOOKUP(MM$1,'Nakladova matice_2018'!$A$1:$IW$188,124,FALSE),0)</f>
        <v>0</v>
      </c>
      <c r="MN151" s="19">
        <f>IFERROR(HLOOKUP(MN$1,'Nakladova matice_2018'!$A$1:$IW$188,124,FALSE),0)</f>
        <v>0</v>
      </c>
      <c r="MO151" s="20">
        <f t="shared" si="86"/>
        <v>0</v>
      </c>
      <c r="MP151" s="20">
        <f>MO151-'Nakladova matice_2018'!IX124</f>
        <v>0</v>
      </c>
    </row>
    <row r="152" spans="1:354" x14ac:dyDescent="0.2">
      <c r="A152" s="27">
        <v>548016</v>
      </c>
      <c r="B152" s="21" t="s">
        <v>452</v>
      </c>
      <c r="C152" s="53">
        <v>0</v>
      </c>
      <c r="D152" s="19">
        <f>IFERROR(HLOOKUP(D$1,'Nakladova matice_2018'!$A$1:$IW$188,125,FALSE),0)</f>
        <v>0</v>
      </c>
      <c r="E152" s="19">
        <f>IFERROR(HLOOKUP(E$1,'Nakladova matice_2018'!$A$1:$IW$188,125,FALSE),0)</f>
        <v>0</v>
      </c>
      <c r="F152" s="19">
        <f>IFERROR(HLOOKUP(F$1,'Nakladova matice_2018'!$A$1:$IW$188,125,FALSE),0)</f>
        <v>0</v>
      </c>
      <c r="G152" s="19">
        <f>IFERROR(HLOOKUP(G$1,'Nakladova matice_2018'!$A$1:$IW$188,125,FALSE),0)</f>
        <v>0</v>
      </c>
      <c r="H152" s="19">
        <f>IFERROR(HLOOKUP(H$1,'Nakladova matice_2018'!$A$1:$IW$188,125,FALSE),0)</f>
        <v>0</v>
      </c>
      <c r="I152" s="19">
        <f>IFERROR(HLOOKUP(I$1,'Nakladova matice_2018'!$A$1:$IW$188,125,FALSE),0)</f>
        <v>0</v>
      </c>
      <c r="J152" s="19">
        <f>IFERROR(HLOOKUP(J$1,'Nakladova matice_2018'!$A$1:$IW$188,125,FALSE),0)</f>
        <v>0</v>
      </c>
      <c r="K152" s="19">
        <f>IFERROR(HLOOKUP(K$1,'Nakladova matice_2018'!$A$1:$IW$188,125,FALSE),0)</f>
        <v>0</v>
      </c>
      <c r="L152" s="19">
        <f>IFERROR(HLOOKUP(L$1,'Nakladova matice_2018'!$A$1:$IW$188,125,FALSE),0)</f>
        <v>0</v>
      </c>
      <c r="M152" s="19">
        <f>IFERROR(HLOOKUP(M$1,'Nakladova matice_2018'!$A$1:$IW$188,125,FALSE),0)</f>
        <v>0</v>
      </c>
      <c r="N152" s="19">
        <f>IFERROR(HLOOKUP(N$1,'Nakladova matice_2018'!$A$1:$IW$188,125,FALSE),0)</f>
        <v>0</v>
      </c>
      <c r="O152" s="19">
        <f>IFERROR(HLOOKUP(O$1,'Nakladova matice_2018'!$A$1:$IW$188,125,FALSE),0)</f>
        <v>0</v>
      </c>
      <c r="P152" s="19">
        <f>IFERROR(HLOOKUP(P$1,'Nakladova matice_2018'!$A$1:$IW$188,125,FALSE),0)</f>
        <v>0</v>
      </c>
      <c r="Q152" s="19">
        <f>IFERROR(HLOOKUP(Q$1,'Nakladova matice_2018'!$A$1:$IW$188,125,FALSE),0)</f>
        <v>0</v>
      </c>
      <c r="R152" s="19">
        <f>IFERROR(HLOOKUP(R$1,'Nakladova matice_2018'!$A$1:$IW$188,125,FALSE),0)</f>
        <v>0</v>
      </c>
      <c r="S152" s="19">
        <f>IFERROR(HLOOKUP(S$1,'Nakladova matice_2018'!$A$1:$IW$188,125,FALSE),0)</f>
        <v>0</v>
      </c>
      <c r="T152" s="19">
        <f>IFERROR(HLOOKUP(T$1,'Nakladova matice_2018'!$A$1:$IW$188,125,FALSE),0)</f>
        <v>0</v>
      </c>
      <c r="U152" s="19">
        <f>IFERROR(HLOOKUP(U$1,'Nakladova matice_2018'!$A$1:$IW$188,125,FALSE),0)</f>
        <v>0</v>
      </c>
      <c r="V152" s="19">
        <f>IFERROR(HLOOKUP(V$1,'Nakladova matice_2018'!$A$1:$IW$188,125,FALSE),0)</f>
        <v>0</v>
      </c>
      <c r="W152" s="19">
        <f>IFERROR(HLOOKUP(W$1,'Nakladova matice_2018'!$A$1:$IW$188,125,FALSE),0)</f>
        <v>0</v>
      </c>
      <c r="X152" s="19">
        <f>IFERROR(HLOOKUP(X$1,'Nakladova matice_2018'!$A$1:$IW$188,125,FALSE),0)</f>
        <v>0</v>
      </c>
      <c r="Y152" s="19">
        <f>IFERROR(HLOOKUP(Y$1,'Nakladova matice_2018'!$A$1:$IW$188,125,FALSE),0)</f>
        <v>0</v>
      </c>
      <c r="Z152" s="19">
        <f>IFERROR(HLOOKUP(Z$1,'Nakladova matice_2018'!$A$1:$IW$188,125,FALSE),0)</f>
        <v>0</v>
      </c>
      <c r="AA152" s="19">
        <f>IFERROR(HLOOKUP(AA$1,'Nakladova matice_2018'!$A$1:$IW$188,125,FALSE),0)</f>
        <v>0</v>
      </c>
      <c r="AB152" s="19">
        <f>IFERROR(HLOOKUP(AB$1,'Nakladova matice_2018'!$A$1:$IW$188,125,FALSE),0)</f>
        <v>0</v>
      </c>
      <c r="AC152" s="19">
        <f>IFERROR(HLOOKUP(AC$1,'Nakladova matice_2018'!$A$1:$IW$188,125,FALSE),0)</f>
        <v>0</v>
      </c>
      <c r="AD152" s="19">
        <f>IFERROR(HLOOKUP(AD$1,'Nakladova matice_2018'!$A$1:$IW$188,125,FALSE),0)</f>
        <v>0</v>
      </c>
      <c r="AE152" s="19">
        <f>IFERROR(HLOOKUP(AE$1,'Nakladova matice_2018'!$A$1:$IW$188,125,FALSE),0)</f>
        <v>0</v>
      </c>
      <c r="AF152" s="19">
        <f>IFERROR(HLOOKUP(AF$1,'Nakladova matice_2018'!$A$1:$IW$188,125,FALSE),0)</f>
        <v>0</v>
      </c>
      <c r="AG152" s="19">
        <f>IFERROR(HLOOKUP(AG$1,'Nakladova matice_2018'!$A$1:$IW$188,125,FALSE),0)</f>
        <v>0</v>
      </c>
      <c r="AH152" s="19">
        <f>IFERROR(HLOOKUP(AH$1,'Nakladova matice_2018'!$A$1:$IW$188,125,FALSE),0)</f>
        <v>0</v>
      </c>
      <c r="AI152" s="19">
        <f>IFERROR(HLOOKUP(AI$1,'Nakladova matice_2018'!$A$1:$IW$188,125,FALSE),0)</f>
        <v>0</v>
      </c>
      <c r="AJ152" s="19">
        <f>IFERROR(HLOOKUP(AJ$1,'Nakladova matice_2018'!$A$1:$IW$188,125,FALSE),0)</f>
        <v>0</v>
      </c>
      <c r="AK152" s="19">
        <f>IFERROR(HLOOKUP(AK$1,'Nakladova matice_2018'!$A$1:$IW$188,125,FALSE),0)</f>
        <v>0</v>
      </c>
      <c r="AL152" s="19">
        <f>IFERROR(HLOOKUP(AL$1,'Nakladova matice_2018'!$A$1:$IW$188,125,FALSE),0)</f>
        <v>0</v>
      </c>
      <c r="AM152" s="19">
        <f>IFERROR(HLOOKUP(AM$1,'Nakladova matice_2018'!$A$1:$IW$188,125,FALSE),0)</f>
        <v>0</v>
      </c>
      <c r="AN152" s="19">
        <f>IFERROR(HLOOKUP(AN$1,'Nakladova matice_2018'!$A$1:$IW$188,125,FALSE),0)</f>
        <v>0</v>
      </c>
      <c r="AO152" s="19">
        <f>IFERROR(HLOOKUP(AO$1,'Nakladova matice_2018'!$A$1:$IW$188,125,FALSE),0)</f>
        <v>0</v>
      </c>
      <c r="AP152" s="19">
        <f>IFERROR(HLOOKUP(AP$1,'Nakladova matice_2018'!$A$1:$IW$188,125,FALSE),0)</f>
        <v>0</v>
      </c>
      <c r="AQ152" s="19">
        <f>IFERROR(HLOOKUP(AQ$1,'Nakladova matice_2018'!$A$1:$IW$188,125,FALSE),0)</f>
        <v>0</v>
      </c>
      <c r="AR152" s="19">
        <f>IFERROR(HLOOKUP(AR$1,'Nakladova matice_2018'!$A$1:$IW$188,125,FALSE),0)</f>
        <v>0</v>
      </c>
      <c r="AS152" s="19">
        <f>IFERROR(HLOOKUP(AS$1,'Nakladova matice_2018'!$A$1:$IW$188,125,FALSE),0)</f>
        <v>0</v>
      </c>
      <c r="AT152" s="19">
        <f>IFERROR(HLOOKUP(AT$1,'Nakladova matice_2018'!$A$1:$IW$188,125,FALSE),0)</f>
        <v>0</v>
      </c>
      <c r="AU152" s="19">
        <f>IFERROR(HLOOKUP(AU$1,'Nakladova matice_2018'!$A$1:$IW$188,125,FALSE),0)</f>
        <v>0</v>
      </c>
      <c r="AV152" s="19">
        <f>IFERROR(HLOOKUP(AV$1,'Nakladova matice_2018'!$A$1:$IW$188,125,FALSE),0)</f>
        <v>0</v>
      </c>
      <c r="AW152" s="19">
        <f>IFERROR(HLOOKUP(AW$1,'Nakladova matice_2018'!$A$1:$IW$188,125,FALSE),0)</f>
        <v>0</v>
      </c>
      <c r="AX152" s="19">
        <f>IFERROR(HLOOKUP(AX$1,'Nakladova matice_2018'!$A$1:$IW$188,125,FALSE),0)</f>
        <v>0</v>
      </c>
      <c r="AY152" s="19">
        <f>IFERROR(HLOOKUP(AY$1,'Nakladova matice_2018'!$A$1:$IW$188,125,FALSE),0)</f>
        <v>0</v>
      </c>
      <c r="AZ152" s="19">
        <f>IFERROR(HLOOKUP(AZ$1,'Nakladova matice_2018'!$A$1:$IW$188,125,FALSE),0)</f>
        <v>0</v>
      </c>
      <c r="BA152" s="19">
        <f>IFERROR(HLOOKUP(BA$1,'Nakladova matice_2018'!$A$1:$IW$188,125,FALSE),0)</f>
        <v>0</v>
      </c>
      <c r="BB152" s="19">
        <f>IFERROR(HLOOKUP(BB$1,'Nakladova matice_2018'!$A$1:$IW$188,125,FALSE),0)</f>
        <v>0</v>
      </c>
      <c r="BC152" s="19">
        <f>IFERROR(HLOOKUP(BC$1,'Nakladova matice_2018'!$A$1:$IW$188,125,FALSE),0)</f>
        <v>0</v>
      </c>
      <c r="BD152" s="19">
        <f>IFERROR(HLOOKUP(BD$1,'Nakladova matice_2018'!$A$1:$IW$188,125,FALSE),0)</f>
        <v>0</v>
      </c>
      <c r="BE152" s="19">
        <f>IFERROR(HLOOKUP(BE$1,'Nakladova matice_2018'!$A$1:$IW$188,125,FALSE),0)</f>
        <v>0</v>
      </c>
      <c r="BF152" s="19">
        <f>IFERROR(HLOOKUP(BF$1,'Nakladova matice_2018'!$A$1:$IW$188,125,FALSE),0)</f>
        <v>0</v>
      </c>
      <c r="BG152" s="19">
        <f>IFERROR(HLOOKUP(BG$1,'Nakladova matice_2018'!$A$1:$IW$188,125,FALSE),0)</f>
        <v>0</v>
      </c>
      <c r="BH152" s="19">
        <f>IFERROR(HLOOKUP(BH$1,'Nakladova matice_2018'!$A$1:$IW$188,125,FALSE),0)</f>
        <v>0</v>
      </c>
      <c r="BI152" s="19">
        <f>IFERROR(HLOOKUP(BI$1,'Nakladova matice_2018'!$A$1:$IW$188,125,FALSE),0)</f>
        <v>0</v>
      </c>
      <c r="BJ152" s="19">
        <f>IFERROR(HLOOKUP(BJ$1,'Nakladova matice_2018'!$A$1:$IW$188,125,FALSE),0)</f>
        <v>0</v>
      </c>
      <c r="BK152" s="19">
        <f>IFERROR(HLOOKUP(BK$1,'Nakladova matice_2018'!$A$1:$IW$188,125,FALSE),0)</f>
        <v>0</v>
      </c>
      <c r="BL152" s="19">
        <f>IFERROR(HLOOKUP(BL$1,'Nakladova matice_2018'!$A$1:$IW$188,125,FALSE),0)</f>
        <v>0</v>
      </c>
      <c r="BM152" s="19">
        <f>IFERROR(HLOOKUP(BM$1,'Nakladova matice_2018'!$A$1:$IW$188,125,FALSE),0)</f>
        <v>0</v>
      </c>
      <c r="BN152" s="19">
        <f>IFERROR(HLOOKUP(BN$1,'Nakladova matice_2018'!$A$1:$IW$188,125,FALSE),0)</f>
        <v>0</v>
      </c>
      <c r="BO152" s="19">
        <f>IFERROR(HLOOKUP(BO$1,'Nakladova matice_2018'!$A$1:$IW$188,125,FALSE),0)</f>
        <v>0</v>
      </c>
      <c r="BP152" s="19">
        <f>IFERROR(HLOOKUP(BP$1,'Nakladova matice_2018'!$A$1:$IW$188,125,FALSE),0)</f>
        <v>0</v>
      </c>
      <c r="BQ152" s="19">
        <f>IFERROR(HLOOKUP(BQ$1,'Nakladova matice_2018'!$A$1:$IW$188,125,FALSE),0)</f>
        <v>0</v>
      </c>
      <c r="BR152" s="19">
        <f>IFERROR(HLOOKUP(BR$1,'Nakladova matice_2018'!$A$1:$IW$188,125,FALSE),0)</f>
        <v>0</v>
      </c>
      <c r="BS152" s="19">
        <f>IFERROR(HLOOKUP(BS$1,'Nakladova matice_2018'!$A$1:$IW$188,125,FALSE),0)</f>
        <v>0</v>
      </c>
      <c r="BT152" s="19">
        <f>IFERROR(HLOOKUP(BT$1,'Nakladova matice_2018'!$A$1:$IW$188,125,FALSE),0)</f>
        <v>0</v>
      </c>
      <c r="BU152" s="19">
        <f>IFERROR(HLOOKUP(BU$1,'Nakladova matice_2018'!$A$1:$IW$188,125,FALSE),0)</f>
        <v>0</v>
      </c>
      <c r="BV152" s="19">
        <f>IFERROR(HLOOKUP(BV$1,'Nakladova matice_2018'!$A$1:$IW$188,125,FALSE),0)</f>
        <v>0</v>
      </c>
      <c r="BW152" s="19">
        <f>IFERROR(HLOOKUP(BW$1,'Nakladova matice_2018'!$A$1:$IW$188,125,FALSE),0)</f>
        <v>0</v>
      </c>
      <c r="BX152" s="19">
        <f>IFERROR(HLOOKUP(BX$1,'Nakladova matice_2018'!$A$1:$IW$188,125,FALSE),0)</f>
        <v>0</v>
      </c>
      <c r="BY152" s="19">
        <f>IFERROR(HLOOKUP(BY$1,'Nakladova matice_2018'!$A$1:$IW$188,125,FALSE),0)</f>
        <v>0</v>
      </c>
      <c r="BZ152" s="19">
        <f>IFERROR(HLOOKUP(BZ$1,'Nakladova matice_2018'!$A$1:$IW$188,125,FALSE),0)</f>
        <v>0</v>
      </c>
      <c r="CA152" s="19">
        <f>IFERROR(HLOOKUP(CA$1,'Nakladova matice_2018'!$A$1:$IW$188,125,FALSE),0)</f>
        <v>0</v>
      </c>
      <c r="CB152" s="19">
        <f>IFERROR(HLOOKUP(CB$1,'Nakladova matice_2018'!$A$1:$IW$188,125,FALSE),0)</f>
        <v>0</v>
      </c>
      <c r="CC152" s="19">
        <f>IFERROR(HLOOKUP(CC$1,'Nakladova matice_2018'!$A$1:$IW$188,125,FALSE),0)</f>
        <v>0</v>
      </c>
      <c r="CD152" s="19">
        <f>IFERROR(HLOOKUP(CD$1,'Nakladova matice_2018'!$A$1:$IW$188,125,FALSE),0)</f>
        <v>0</v>
      </c>
      <c r="CE152" s="19">
        <f>IFERROR(HLOOKUP(CE$1,'Nakladova matice_2018'!$A$1:$IW$188,125,FALSE),0)</f>
        <v>0</v>
      </c>
      <c r="CF152" s="19">
        <f>IFERROR(HLOOKUP(CF$1,'Nakladova matice_2018'!$A$1:$IW$188,125,FALSE),0)</f>
        <v>0</v>
      </c>
      <c r="CG152" s="19">
        <f>IFERROR(HLOOKUP(CG$1,'Nakladova matice_2018'!$A$1:$IW$188,125,FALSE),0)</f>
        <v>0</v>
      </c>
      <c r="CH152" s="19">
        <f>IFERROR(HLOOKUP(CH$1,'Nakladova matice_2018'!$A$1:$IW$188,125,FALSE),0)</f>
        <v>0</v>
      </c>
      <c r="CI152" s="19">
        <f>IFERROR(HLOOKUP(CI$1,'Nakladova matice_2018'!$A$1:$IW$188,125,FALSE),0)</f>
        <v>0</v>
      </c>
      <c r="CJ152" s="19">
        <f>IFERROR(HLOOKUP(CJ$1,'Nakladova matice_2018'!$A$1:$IW$188,125,FALSE),0)</f>
        <v>0</v>
      </c>
      <c r="CK152" s="19">
        <f>IFERROR(HLOOKUP(CK$1,'Nakladova matice_2018'!$A$1:$IW$188,125,FALSE),0)</f>
        <v>0</v>
      </c>
      <c r="CL152" s="19">
        <f>IFERROR(HLOOKUP(CL$1,'Nakladova matice_2018'!$A$1:$IW$188,125,FALSE),0)</f>
        <v>0</v>
      </c>
      <c r="CM152" s="19">
        <f>IFERROR(HLOOKUP(CM$1,'Nakladova matice_2018'!$A$1:$IW$188,125,FALSE),0)</f>
        <v>0</v>
      </c>
      <c r="CN152" s="19">
        <f>IFERROR(HLOOKUP(CN$1,'Nakladova matice_2018'!$A$1:$IW$188,125,FALSE),0)</f>
        <v>0</v>
      </c>
      <c r="CO152" s="19">
        <f>IFERROR(HLOOKUP(CO$1,'Nakladova matice_2018'!$A$1:$IW$188,125,FALSE),0)</f>
        <v>0</v>
      </c>
      <c r="CP152" s="19">
        <f>IFERROR(HLOOKUP(CP$1,'Nakladova matice_2018'!$A$1:$IW$188,125,FALSE),0)</f>
        <v>0</v>
      </c>
      <c r="CQ152" s="19">
        <f>IFERROR(HLOOKUP(CQ$1,'Nakladova matice_2018'!$A$1:$IW$188,125,FALSE),0)</f>
        <v>0</v>
      </c>
      <c r="CR152" s="19">
        <f>IFERROR(HLOOKUP(CR$1,'Nakladova matice_2018'!$A$1:$IW$188,125,FALSE),0)</f>
        <v>0</v>
      </c>
      <c r="CS152" s="19">
        <f>IFERROR(HLOOKUP(CS$1,'Nakladova matice_2018'!$A$1:$IW$188,125,FALSE),0)</f>
        <v>0</v>
      </c>
      <c r="CT152" s="19">
        <f>IFERROR(HLOOKUP(CT$1,'Nakladova matice_2018'!$A$1:$IW$188,125,FALSE),0)</f>
        <v>0</v>
      </c>
      <c r="CU152" s="19">
        <f>IFERROR(HLOOKUP(CU$1,'Nakladova matice_2018'!$A$1:$IW$188,125,FALSE),0)</f>
        <v>0</v>
      </c>
      <c r="CV152" s="19">
        <f>IFERROR(HLOOKUP(CV$1,'Nakladova matice_2018'!$A$1:$IW$188,125,FALSE),0)</f>
        <v>0</v>
      </c>
      <c r="CW152" s="19">
        <f>IFERROR(HLOOKUP(CW$1,'Nakladova matice_2018'!$A$1:$IW$188,125,FALSE),0)</f>
        <v>0</v>
      </c>
      <c r="CX152" s="19">
        <f>IFERROR(HLOOKUP(CX$1,'Nakladova matice_2018'!$A$1:$IW$188,125,FALSE),0)</f>
        <v>0</v>
      </c>
      <c r="CY152" s="19">
        <f>IFERROR(HLOOKUP(CY$1,'Nakladova matice_2018'!$A$1:$IW$188,125,FALSE),0)</f>
        <v>0</v>
      </c>
      <c r="CZ152" s="19">
        <f>IFERROR(HLOOKUP(CZ$1,'Nakladova matice_2018'!$A$1:$IW$188,125,FALSE),0)</f>
        <v>0</v>
      </c>
      <c r="DA152" s="19">
        <f>IFERROR(HLOOKUP(DA$1,'Nakladova matice_2018'!$A$1:$IW$188,125,FALSE),0)</f>
        <v>0</v>
      </c>
      <c r="DB152" s="19">
        <f>IFERROR(HLOOKUP(DB$1,'Nakladova matice_2018'!$A$1:$IW$188,125,FALSE),0)</f>
        <v>0</v>
      </c>
      <c r="DC152" s="19">
        <f>IFERROR(HLOOKUP(DC$1,'Nakladova matice_2018'!$A$1:$IW$188,125,FALSE),0)</f>
        <v>0</v>
      </c>
      <c r="DD152" s="19">
        <f>IFERROR(HLOOKUP(DD$1,'Nakladova matice_2018'!$A$1:$IW$188,125,FALSE),0)</f>
        <v>0</v>
      </c>
      <c r="DE152" s="19">
        <f>IFERROR(HLOOKUP(DE$1,'Nakladova matice_2018'!$A$1:$IW$188,125,FALSE),0)</f>
        <v>0</v>
      </c>
      <c r="DF152" s="19">
        <f>IFERROR(HLOOKUP(DF$1,'Nakladova matice_2018'!$A$1:$IW$188,125,FALSE),0)</f>
        <v>0</v>
      </c>
      <c r="DG152" s="19">
        <f>IFERROR(HLOOKUP(DG$1,'Nakladova matice_2018'!$A$1:$IW$188,125,FALSE),0)</f>
        <v>0</v>
      </c>
      <c r="DH152" s="19">
        <f>IFERROR(HLOOKUP(DH$1,'Nakladova matice_2018'!$A$1:$IW$188,125,FALSE),0)</f>
        <v>0</v>
      </c>
      <c r="DI152" s="19">
        <f>IFERROR(HLOOKUP(DI$1,'Nakladova matice_2018'!$A$1:$IW$188,125,FALSE),0)</f>
        <v>0</v>
      </c>
      <c r="DJ152" s="19">
        <f>IFERROR(HLOOKUP(DJ$1,'Nakladova matice_2018'!$A$1:$IW$188,125,FALSE),0)</f>
        <v>0</v>
      </c>
      <c r="DK152" s="19">
        <f>IFERROR(HLOOKUP(DK$1,'Nakladova matice_2018'!$A$1:$IW$188,125,FALSE),0)</f>
        <v>0</v>
      </c>
      <c r="DL152" s="19">
        <f>IFERROR(HLOOKUP(DL$1,'Nakladova matice_2018'!$A$1:$IW$188,125,FALSE),0)</f>
        <v>0</v>
      </c>
      <c r="DM152" s="19">
        <f>IFERROR(HLOOKUP(DM$1,'Nakladova matice_2018'!$A$1:$IW$188,125,FALSE),0)</f>
        <v>0</v>
      </c>
      <c r="DN152" s="19">
        <f>IFERROR(HLOOKUP(DN$1,'Nakladova matice_2018'!$A$1:$IW$188,125,FALSE),0)</f>
        <v>0</v>
      </c>
      <c r="DO152" s="19">
        <f>IFERROR(HLOOKUP(DO$1,'Nakladova matice_2018'!$A$1:$IW$188,125,FALSE),0)</f>
        <v>0</v>
      </c>
      <c r="DP152" s="19">
        <f>IFERROR(HLOOKUP(DP$1,'Nakladova matice_2018'!$A$1:$IW$188,125,FALSE),0)</f>
        <v>0</v>
      </c>
      <c r="DQ152" s="19">
        <f>IFERROR(HLOOKUP(DQ$1,'Nakladova matice_2018'!$A$1:$IW$188,125,FALSE),0)</f>
        <v>0</v>
      </c>
      <c r="DR152" s="19">
        <f>IFERROR(HLOOKUP(DR$1,'Nakladova matice_2018'!$A$1:$IW$188,125,FALSE),0)</f>
        <v>0</v>
      </c>
      <c r="DS152" s="19">
        <f>IFERROR(HLOOKUP(DS$1,'Nakladova matice_2018'!$A$1:$IW$188,125,FALSE),0)</f>
        <v>0</v>
      </c>
      <c r="DT152" s="19">
        <f>IFERROR(HLOOKUP(DT$1,'Nakladova matice_2018'!$A$1:$IW$188,125,FALSE),0)</f>
        <v>0</v>
      </c>
      <c r="DU152" s="19">
        <f>IFERROR(HLOOKUP(DU$1,'Nakladova matice_2018'!$A$1:$IW$188,125,FALSE),0)</f>
        <v>0</v>
      </c>
      <c r="DV152" s="19">
        <f>IFERROR(HLOOKUP(DV$1,'Nakladova matice_2018'!$A$1:$IW$188,125,FALSE),0)</f>
        <v>0</v>
      </c>
      <c r="DW152" s="19">
        <f>IFERROR(HLOOKUP(DW$1,'Nakladova matice_2018'!$A$1:$IW$188,125,FALSE),0)</f>
        <v>0</v>
      </c>
      <c r="DX152" s="19">
        <f>IFERROR(HLOOKUP(DX$1,'Nakladova matice_2018'!$A$1:$IW$188,125,FALSE),0)</f>
        <v>0</v>
      </c>
      <c r="DY152" s="19">
        <f>IFERROR(HLOOKUP(DY$1,'Nakladova matice_2018'!$A$1:$IW$188,125,FALSE),0)</f>
        <v>0</v>
      </c>
      <c r="DZ152" s="19">
        <f>IFERROR(HLOOKUP(DZ$1,'Nakladova matice_2018'!$A$1:$IW$188,125,FALSE),0)</f>
        <v>0</v>
      </c>
      <c r="EA152" s="19">
        <f>IFERROR(HLOOKUP(EA$1,'Nakladova matice_2018'!$A$1:$IW$188,125,FALSE),0)</f>
        <v>0</v>
      </c>
      <c r="EB152" s="19">
        <f>IFERROR(HLOOKUP(EB$1,'Nakladova matice_2018'!$A$1:$IW$188,125,FALSE),0)</f>
        <v>0</v>
      </c>
      <c r="EC152" s="19">
        <f>IFERROR(HLOOKUP(EC$1,'Nakladova matice_2018'!$A$1:$IW$188,125,FALSE),0)</f>
        <v>0</v>
      </c>
      <c r="ED152" s="19">
        <f>IFERROR(HLOOKUP(ED$1,'Nakladova matice_2018'!$A$1:$IW$188,125,FALSE),0)</f>
        <v>0</v>
      </c>
      <c r="EE152" s="19">
        <f>IFERROR(HLOOKUP(EE$1,'Nakladova matice_2018'!$A$1:$IW$188,125,FALSE),0)</f>
        <v>0</v>
      </c>
      <c r="EF152" s="19">
        <f>IFERROR(HLOOKUP(EF$1,'Nakladova matice_2018'!$A$1:$IW$188,125,FALSE),0)</f>
        <v>0</v>
      </c>
      <c r="EG152" s="19">
        <f>IFERROR(HLOOKUP(EG$1,'Nakladova matice_2018'!$A$1:$IW$188,125,FALSE),0)</f>
        <v>0</v>
      </c>
      <c r="EH152" s="19">
        <f>IFERROR(HLOOKUP(EH$1,'Nakladova matice_2018'!$A$1:$IW$188,125,FALSE),0)</f>
        <v>0</v>
      </c>
      <c r="EI152" s="19">
        <f>IFERROR(HLOOKUP(EI$1,'Nakladova matice_2018'!$A$1:$IW$188,125,FALSE),0)</f>
        <v>0</v>
      </c>
      <c r="EJ152" s="19">
        <f>IFERROR(HLOOKUP(EJ$1,'Nakladova matice_2018'!$A$1:$IW$188,125,FALSE),0)</f>
        <v>0</v>
      </c>
      <c r="EK152" s="19">
        <f>IFERROR(HLOOKUP(EK$1,'Nakladova matice_2018'!$A$1:$IW$188,125,FALSE),0)</f>
        <v>0</v>
      </c>
      <c r="EL152" s="19">
        <f>IFERROR(HLOOKUP(EL$1,'Nakladova matice_2018'!$A$1:$IW$188,125,FALSE),0)</f>
        <v>0</v>
      </c>
      <c r="EM152" s="19">
        <f>IFERROR(HLOOKUP(EM$1,'Nakladova matice_2018'!$A$1:$IW$188,125,FALSE),0)</f>
        <v>0</v>
      </c>
      <c r="EN152" s="19">
        <f>IFERROR(HLOOKUP(EN$1,'Nakladova matice_2018'!$A$1:$IW$188,125,FALSE),0)</f>
        <v>0</v>
      </c>
      <c r="EO152" s="19">
        <f>IFERROR(HLOOKUP(EO$1,'Nakladova matice_2018'!$A$1:$IW$188,125,FALSE),0)</f>
        <v>0</v>
      </c>
      <c r="EP152" s="19">
        <f>IFERROR(HLOOKUP(EP$1,'Nakladova matice_2018'!$A$1:$IW$188,125,FALSE),0)</f>
        <v>0</v>
      </c>
      <c r="EQ152" s="19">
        <f>IFERROR(HLOOKUP(EQ$1,'Nakladova matice_2018'!$A$1:$IW$188,125,FALSE),0)</f>
        <v>0</v>
      </c>
      <c r="ER152" s="19">
        <f>IFERROR(HLOOKUP(ER$1,'Nakladova matice_2018'!$A$1:$IW$188,125,FALSE),0)</f>
        <v>0</v>
      </c>
      <c r="ES152" s="19">
        <f>IFERROR(HLOOKUP(ES$1,'Nakladova matice_2018'!$A$1:$IW$188,125,FALSE),0)</f>
        <v>0</v>
      </c>
      <c r="ET152" s="19">
        <f>IFERROR(HLOOKUP(ET$1,'Nakladova matice_2018'!$A$1:$IW$188,125,FALSE),0)</f>
        <v>0</v>
      </c>
      <c r="EU152" s="19">
        <f>IFERROR(HLOOKUP(EU$1,'Nakladova matice_2018'!$A$1:$IW$188,125,FALSE),0)</f>
        <v>0</v>
      </c>
      <c r="EV152" s="19">
        <f>IFERROR(HLOOKUP(EV$1,'Nakladova matice_2018'!$A$1:$IW$188,125,FALSE),0)</f>
        <v>0</v>
      </c>
      <c r="EW152" s="19">
        <f>IFERROR(HLOOKUP(EW$1,'Nakladova matice_2018'!$A$1:$IW$188,125,FALSE),0)</f>
        <v>0</v>
      </c>
      <c r="EX152" s="19">
        <f>IFERROR(HLOOKUP(EX$1,'Nakladova matice_2018'!$A$1:$IW$188,125,FALSE),0)</f>
        <v>0</v>
      </c>
      <c r="EY152" s="19">
        <f>IFERROR(HLOOKUP(EY$1,'Nakladova matice_2018'!$A$1:$IW$188,125,FALSE),0)</f>
        <v>0</v>
      </c>
      <c r="EZ152" s="19">
        <f>IFERROR(HLOOKUP(EZ$1,'Nakladova matice_2018'!$A$1:$IW$188,125,FALSE),0)</f>
        <v>0</v>
      </c>
      <c r="FA152" s="19">
        <f>IFERROR(HLOOKUP(FA$1,'Nakladova matice_2018'!$A$1:$IW$188,125,FALSE),0)</f>
        <v>0</v>
      </c>
      <c r="FB152" s="19">
        <f>IFERROR(HLOOKUP(FB$1,'Nakladova matice_2018'!$A$1:$IW$188,125,FALSE),0)</f>
        <v>0</v>
      </c>
      <c r="FC152" s="19">
        <f>IFERROR(HLOOKUP(FC$1,'Nakladova matice_2018'!$A$1:$IW$188,125,FALSE),0)</f>
        <v>0</v>
      </c>
      <c r="FD152" s="19">
        <f>IFERROR(HLOOKUP(FD$1,'Nakladova matice_2018'!$A$1:$IW$188,125,FALSE),0)</f>
        <v>0</v>
      </c>
      <c r="FE152" s="19">
        <f>IFERROR(HLOOKUP(FE$1,'Nakladova matice_2018'!$A$1:$IW$188,125,FALSE),0)</f>
        <v>0</v>
      </c>
      <c r="FF152" s="19">
        <f>IFERROR(HLOOKUP(FF$1,'Nakladova matice_2018'!$A$1:$IW$188,125,FALSE),0)</f>
        <v>0</v>
      </c>
      <c r="FG152" s="19">
        <f>IFERROR(HLOOKUP(FG$1,'Nakladova matice_2018'!$A$1:$IW$188,125,FALSE),0)</f>
        <v>0</v>
      </c>
      <c r="FH152" s="19">
        <f>IFERROR(HLOOKUP(FH$1,'Nakladova matice_2018'!$A$1:$IW$188,125,FALSE),0)</f>
        <v>0</v>
      </c>
      <c r="FI152" s="19">
        <f>IFERROR(HLOOKUP(FI$1,'Nakladova matice_2018'!$A$1:$IW$188,125,FALSE),0)</f>
        <v>0</v>
      </c>
      <c r="FJ152" s="19">
        <f>IFERROR(HLOOKUP(FJ$1,'Nakladova matice_2018'!$A$1:$IW$188,125,FALSE),0)</f>
        <v>0</v>
      </c>
      <c r="FK152" s="19">
        <f>IFERROR(HLOOKUP(FK$1,'Nakladova matice_2018'!$A$1:$IW$188,125,FALSE),0)</f>
        <v>0</v>
      </c>
      <c r="FL152" s="19">
        <f>IFERROR(HLOOKUP(FL$1,'Nakladova matice_2018'!$A$1:$IW$188,125,FALSE),0)</f>
        <v>0</v>
      </c>
      <c r="FM152" s="19">
        <f>IFERROR(HLOOKUP(FM$1,'Nakladova matice_2018'!$A$1:$IW$188,125,FALSE),0)</f>
        <v>0</v>
      </c>
      <c r="FN152" s="19">
        <f>IFERROR(HLOOKUP(FN$1,'Nakladova matice_2018'!$A$1:$IW$188,125,FALSE),0)</f>
        <v>0</v>
      </c>
      <c r="FO152" s="19">
        <f>IFERROR(HLOOKUP(FO$1,'Nakladova matice_2018'!$A$1:$IW$188,125,FALSE),0)</f>
        <v>0</v>
      </c>
      <c r="FP152" s="19">
        <f>IFERROR(HLOOKUP(FP$1,'Nakladova matice_2018'!$A$1:$IW$188,125,FALSE),0)</f>
        <v>0</v>
      </c>
      <c r="FQ152" s="19">
        <f>IFERROR(HLOOKUP(FQ$1,'Nakladova matice_2018'!$A$1:$IW$188,125,FALSE),0)</f>
        <v>0</v>
      </c>
      <c r="FR152" s="19">
        <f>IFERROR(HLOOKUP(FR$1,'Nakladova matice_2018'!$A$1:$IW$188,125,FALSE),0)</f>
        <v>0</v>
      </c>
      <c r="FS152" s="19">
        <f>IFERROR(HLOOKUP(FS$1,'Nakladova matice_2018'!$A$1:$IW$188,125,FALSE),0)</f>
        <v>0</v>
      </c>
      <c r="FT152" s="19">
        <f>IFERROR(HLOOKUP(FT$1,'Nakladova matice_2018'!$A$1:$IW$188,125,FALSE),0)</f>
        <v>0</v>
      </c>
      <c r="FU152" s="19">
        <f>IFERROR(HLOOKUP(FU$1,'Nakladova matice_2018'!$A$1:$IW$188,125,FALSE),0)</f>
        <v>0</v>
      </c>
      <c r="FV152" s="19">
        <f>IFERROR(HLOOKUP(FV$1,'Nakladova matice_2018'!$A$1:$IW$188,125,FALSE),0)</f>
        <v>0</v>
      </c>
      <c r="FW152" s="19">
        <f>IFERROR(HLOOKUP(FW$1,'Nakladova matice_2018'!$A$1:$IW$188,125,FALSE),0)</f>
        <v>0</v>
      </c>
      <c r="FX152" s="19">
        <f>IFERROR(HLOOKUP(FX$1,'Nakladova matice_2018'!$A$1:$IW$188,125,FALSE),0)</f>
        <v>0</v>
      </c>
      <c r="FY152" s="19">
        <f>IFERROR(HLOOKUP(FY$1,'Nakladova matice_2018'!$A$1:$IW$188,125,FALSE),0)</f>
        <v>0</v>
      </c>
      <c r="FZ152" s="19">
        <f>IFERROR(HLOOKUP(FZ$1,'Nakladova matice_2018'!$A$1:$IW$188,125,FALSE),0)</f>
        <v>0</v>
      </c>
      <c r="GA152" s="19">
        <f>IFERROR(HLOOKUP(GA$1,'Nakladova matice_2018'!$A$1:$IW$188,125,FALSE),0)</f>
        <v>0</v>
      </c>
      <c r="GB152" s="19">
        <f>IFERROR(HLOOKUP(GB$1,'Nakladova matice_2018'!$A$1:$IW$188,125,FALSE),0)</f>
        <v>0</v>
      </c>
      <c r="GC152" s="19">
        <f>IFERROR(HLOOKUP(GC$1,'Nakladova matice_2018'!$A$1:$IW$188,125,FALSE),0)</f>
        <v>0</v>
      </c>
      <c r="GD152" s="19">
        <f>IFERROR(HLOOKUP(GD$1,'Nakladova matice_2018'!$A$1:$IW$188,125,FALSE),0)</f>
        <v>0</v>
      </c>
      <c r="GE152" s="19">
        <f>IFERROR(HLOOKUP(GE$1,'Nakladova matice_2018'!$A$1:$IW$188,125,FALSE),0)</f>
        <v>0</v>
      </c>
      <c r="GF152" s="19">
        <f>IFERROR(HLOOKUP(GF$1,'Nakladova matice_2018'!$A$1:$IW$188,125,FALSE),0)</f>
        <v>0</v>
      </c>
      <c r="GG152" s="19">
        <f>IFERROR(HLOOKUP(GG$1,'Nakladova matice_2018'!$A$1:$IW$188,125,FALSE),0)</f>
        <v>0</v>
      </c>
      <c r="GH152" s="19">
        <f>IFERROR(HLOOKUP(GH$1,'Nakladova matice_2018'!$A$1:$IW$188,125,FALSE),0)</f>
        <v>0</v>
      </c>
      <c r="GI152" s="19">
        <f>IFERROR(HLOOKUP(GI$1,'Nakladova matice_2018'!$A$1:$IW$188,125,FALSE),0)</f>
        <v>0</v>
      </c>
      <c r="GJ152" s="19">
        <f>IFERROR(HLOOKUP(GJ$1,'Nakladova matice_2018'!$A$1:$IW$188,125,FALSE),0)</f>
        <v>0</v>
      </c>
      <c r="GK152" s="19">
        <f>IFERROR(HLOOKUP(GK$1,'Nakladova matice_2018'!$A$1:$IW$188,125,FALSE),0)</f>
        <v>0</v>
      </c>
      <c r="GL152" s="19">
        <f>IFERROR(HLOOKUP(GL$1,'Nakladova matice_2018'!$A$1:$IW$188,125,FALSE),0)</f>
        <v>0</v>
      </c>
      <c r="GM152" s="19">
        <f>IFERROR(HLOOKUP(GM$1,'Nakladova matice_2018'!$A$1:$IW$188,125,FALSE),0)</f>
        <v>0</v>
      </c>
      <c r="GN152" s="19">
        <f>IFERROR(HLOOKUP(GN$1,'Nakladova matice_2018'!$A$1:$IW$188,125,FALSE),0)</f>
        <v>0</v>
      </c>
      <c r="GO152" s="19">
        <f>IFERROR(HLOOKUP(GO$1,'Nakladova matice_2018'!$A$1:$IW$188,125,FALSE),0)</f>
        <v>0</v>
      </c>
      <c r="GP152" s="19">
        <f>IFERROR(HLOOKUP(GP$1,'Nakladova matice_2018'!$A$1:$IW$188,125,FALSE),0)</f>
        <v>0</v>
      </c>
      <c r="GQ152" s="19">
        <f>IFERROR(HLOOKUP(GQ$1,'Nakladova matice_2018'!$A$1:$IW$188,125,FALSE),0)</f>
        <v>0</v>
      </c>
      <c r="GR152" s="19">
        <f>IFERROR(HLOOKUP(GR$1,'Nakladova matice_2018'!$A$1:$IW$188,125,FALSE),0)</f>
        <v>0</v>
      </c>
      <c r="GS152" s="19">
        <f>IFERROR(HLOOKUP(GS$1,'Nakladova matice_2018'!$A$1:$IW$188,125,FALSE),0)</f>
        <v>0</v>
      </c>
      <c r="GT152" s="19">
        <f>IFERROR(HLOOKUP(GT$1,'Nakladova matice_2018'!$A$1:$IW$188,125,FALSE),0)</f>
        <v>0</v>
      </c>
      <c r="GU152" s="19">
        <f>IFERROR(HLOOKUP(GU$1,'Nakladova matice_2018'!$A$1:$IW$188,125,FALSE),0)</f>
        <v>0</v>
      </c>
      <c r="GV152" s="19">
        <f>IFERROR(HLOOKUP(GV$1,'Nakladova matice_2018'!$A$1:$IW$188,125,FALSE),0)</f>
        <v>0</v>
      </c>
      <c r="GW152" s="19">
        <f>IFERROR(HLOOKUP(GW$1,'Nakladova matice_2018'!$A$1:$IW$188,125,FALSE),0)</f>
        <v>0</v>
      </c>
      <c r="GX152" s="19">
        <f>IFERROR(HLOOKUP(GX$1,'Nakladova matice_2018'!$A$1:$IW$188,125,FALSE),0)</f>
        <v>0</v>
      </c>
      <c r="GY152" s="19">
        <f>IFERROR(HLOOKUP(GY$1,'Nakladova matice_2018'!$A$1:$IW$188,125,FALSE),0)</f>
        <v>0</v>
      </c>
      <c r="GZ152" s="19">
        <f>IFERROR(HLOOKUP(GZ$1,'Nakladova matice_2018'!$A$1:$IW$188,125,FALSE),0)</f>
        <v>0</v>
      </c>
      <c r="HA152" s="19">
        <f>IFERROR(HLOOKUP(HA$1,'Nakladova matice_2018'!$A$1:$IW$188,125,FALSE),0)</f>
        <v>0</v>
      </c>
      <c r="HB152" s="19">
        <f>IFERROR(HLOOKUP(HB$1,'Nakladova matice_2018'!$A$1:$IW$188,125,FALSE),0)</f>
        <v>0</v>
      </c>
      <c r="HC152" s="19">
        <f>IFERROR(HLOOKUP(HC$1,'Nakladova matice_2018'!$A$1:$IW$188,125,FALSE),0)</f>
        <v>0</v>
      </c>
      <c r="HD152" s="19">
        <f>IFERROR(HLOOKUP(HD$1,'Nakladova matice_2018'!$A$1:$IW$188,125,FALSE),0)</f>
        <v>0</v>
      </c>
      <c r="HE152" s="19">
        <f>IFERROR(HLOOKUP(HE$1,'Nakladova matice_2018'!$A$1:$IW$188,125,FALSE),0)</f>
        <v>0</v>
      </c>
      <c r="HF152" s="19">
        <f>IFERROR(HLOOKUP(HF$1,'Nakladova matice_2018'!$A$1:$IW$188,125,FALSE),0)</f>
        <v>0</v>
      </c>
      <c r="HG152" s="19">
        <f>IFERROR(HLOOKUP(HG$1,'Nakladova matice_2018'!$A$1:$IW$188,125,FALSE),0)</f>
        <v>0</v>
      </c>
      <c r="HH152" s="19">
        <f>IFERROR(HLOOKUP(HH$1,'Nakladova matice_2018'!$A$1:$IW$188,125,FALSE),0)</f>
        <v>0</v>
      </c>
      <c r="HI152" s="19">
        <f>IFERROR(HLOOKUP(HI$1,'Nakladova matice_2018'!$A$1:$IW$188,125,FALSE),0)</f>
        <v>0</v>
      </c>
      <c r="HJ152" s="19">
        <f>IFERROR(HLOOKUP(HJ$1,'Nakladova matice_2018'!$A$1:$IW$188,125,FALSE),0)</f>
        <v>0</v>
      </c>
      <c r="HK152" s="19">
        <f>IFERROR(HLOOKUP(HK$1,'Nakladova matice_2018'!$A$1:$IW$188,125,FALSE),0)</f>
        <v>0</v>
      </c>
      <c r="HL152" s="19">
        <f>IFERROR(HLOOKUP(HL$1,'Nakladova matice_2018'!$A$1:$IW$188,125,FALSE),0)</f>
        <v>0</v>
      </c>
      <c r="HM152" s="19">
        <f>IFERROR(HLOOKUP(HM$1,'Nakladova matice_2018'!$A$1:$IW$188,125,FALSE),0)</f>
        <v>0</v>
      </c>
      <c r="HN152" s="19">
        <f>IFERROR(HLOOKUP(HN$1,'Nakladova matice_2018'!$A$1:$IW$188,125,FALSE),0)</f>
        <v>0</v>
      </c>
      <c r="HO152" s="19">
        <f>IFERROR(HLOOKUP(HO$1,'Nakladova matice_2018'!$A$1:$IW$188,125,FALSE),0)</f>
        <v>0</v>
      </c>
      <c r="HP152" s="19">
        <f>IFERROR(HLOOKUP(HP$1,'Nakladova matice_2018'!$A$1:$IW$188,125,FALSE),0)</f>
        <v>0</v>
      </c>
      <c r="HQ152" s="19">
        <f>IFERROR(HLOOKUP(HQ$1,'Nakladova matice_2018'!$A$1:$IW$188,125,FALSE),0)</f>
        <v>0</v>
      </c>
      <c r="HR152" s="19">
        <f>IFERROR(HLOOKUP(HR$1,'Nakladova matice_2018'!$A$1:$IW$188,125,FALSE),0)</f>
        <v>0</v>
      </c>
      <c r="HS152" s="19">
        <f>IFERROR(HLOOKUP(HS$1,'Nakladova matice_2018'!$A$1:$IW$188,125,FALSE),0)</f>
        <v>0</v>
      </c>
      <c r="HT152" s="19">
        <f>IFERROR(HLOOKUP(HT$1,'Nakladova matice_2018'!$A$1:$IW$188,125,FALSE),0)</f>
        <v>0</v>
      </c>
      <c r="HU152" s="19">
        <f>IFERROR(HLOOKUP(HU$1,'Nakladova matice_2018'!$A$1:$IW$188,125,FALSE),0)</f>
        <v>0</v>
      </c>
      <c r="HV152" s="19">
        <f>IFERROR(HLOOKUP(HV$1,'Nakladova matice_2018'!$A$1:$IW$188,125,FALSE),0)</f>
        <v>0</v>
      </c>
      <c r="HW152" s="19">
        <f>IFERROR(HLOOKUP(HW$1,'Nakladova matice_2018'!$A$1:$IW$188,125,FALSE),0)</f>
        <v>0</v>
      </c>
      <c r="HX152" s="19">
        <f>IFERROR(HLOOKUP(HX$1,'Nakladova matice_2018'!$A$1:$IW$188,125,FALSE),0)</f>
        <v>0</v>
      </c>
      <c r="HY152" s="19">
        <f>IFERROR(HLOOKUP(HY$1,'Nakladova matice_2018'!$A$1:$IW$188,125,FALSE),0)</f>
        <v>0</v>
      </c>
      <c r="HZ152" s="19">
        <f>IFERROR(HLOOKUP(HZ$1,'Nakladova matice_2018'!$A$1:$IW$188,125,FALSE),0)</f>
        <v>0</v>
      </c>
      <c r="IA152" s="19">
        <f>IFERROR(HLOOKUP(IA$1,'Nakladova matice_2018'!$A$1:$IW$188,125,FALSE),0)</f>
        <v>0</v>
      </c>
      <c r="IB152" s="19">
        <f>IFERROR(HLOOKUP(IB$1,'Nakladova matice_2018'!$A$1:$IW$188,125,FALSE),0)</f>
        <v>0</v>
      </c>
      <c r="IC152" s="19">
        <f>IFERROR(HLOOKUP(IC$1,'Nakladova matice_2018'!$A$1:$IW$188,125,FALSE),0)</f>
        <v>0</v>
      </c>
      <c r="ID152" s="19">
        <f>IFERROR(HLOOKUP(ID$1,'Nakladova matice_2018'!$A$1:$IW$188,125,FALSE),0)</f>
        <v>0</v>
      </c>
      <c r="IE152" s="19">
        <f>IFERROR(HLOOKUP(IE$1,'Nakladova matice_2018'!$A$1:$IW$188,125,FALSE),0)</f>
        <v>0</v>
      </c>
      <c r="IF152" s="19">
        <f>IFERROR(HLOOKUP(IF$1,'Nakladova matice_2018'!$A$1:$IW$188,125,FALSE),0)</f>
        <v>0</v>
      </c>
      <c r="IG152" s="19">
        <f>IFERROR(HLOOKUP(IG$1,'Nakladova matice_2018'!$A$1:$IW$188,125,FALSE),0)</f>
        <v>0</v>
      </c>
      <c r="IH152" s="19">
        <f>IFERROR(HLOOKUP(IH$1,'Nakladova matice_2018'!$A$1:$IW$188,125,FALSE),0)</f>
        <v>0</v>
      </c>
      <c r="II152" s="19">
        <f>IFERROR(HLOOKUP(II$1,'Nakladova matice_2018'!$A$1:$IW$188,125,FALSE),0)</f>
        <v>0</v>
      </c>
      <c r="IJ152" s="19">
        <f>IFERROR(HLOOKUP(IJ$1,'Nakladova matice_2018'!$A$1:$IW$188,125,FALSE),0)</f>
        <v>0</v>
      </c>
      <c r="IK152" s="19">
        <f>IFERROR(HLOOKUP(IK$1,'Nakladova matice_2018'!$A$1:$IW$188,125,FALSE),0)</f>
        <v>0</v>
      </c>
      <c r="IL152" s="19">
        <f>IFERROR(HLOOKUP(IL$1,'Nakladova matice_2018'!$A$1:$IW$188,125,FALSE),0)</f>
        <v>0</v>
      </c>
      <c r="IM152" s="19">
        <f>IFERROR(HLOOKUP(IM$1,'Nakladova matice_2018'!$A$1:$IW$188,125,FALSE),0)</f>
        <v>0</v>
      </c>
      <c r="IN152" s="19">
        <f>IFERROR(HLOOKUP(IN$1,'Nakladova matice_2018'!$A$1:$IW$188,125,FALSE),0)</f>
        <v>0</v>
      </c>
      <c r="IO152" s="19">
        <f>IFERROR(HLOOKUP(IO$1,'Nakladova matice_2018'!$A$1:$IW$188,125,FALSE),0)</f>
        <v>0</v>
      </c>
      <c r="IP152" s="19">
        <f>IFERROR(HLOOKUP(IP$1,'Nakladova matice_2018'!$A$1:$IW$188,125,FALSE),0)</f>
        <v>0</v>
      </c>
      <c r="IQ152" s="19">
        <f>IFERROR(HLOOKUP(IQ$1,'Nakladova matice_2018'!$A$1:$IW$188,125,FALSE),0)</f>
        <v>0</v>
      </c>
      <c r="IR152" s="19">
        <f>IFERROR(HLOOKUP(IR$1,'Nakladova matice_2018'!$A$1:$IW$188,125,FALSE),0)</f>
        <v>0</v>
      </c>
      <c r="IS152" s="19">
        <f>IFERROR(HLOOKUP(IS$1,'Nakladova matice_2018'!$A$1:$IW$188,125,FALSE),0)</f>
        <v>0</v>
      </c>
      <c r="IT152" s="19">
        <f>IFERROR(HLOOKUP(IT$1,'Nakladova matice_2018'!$A$1:$IW$188,125,FALSE),0)</f>
        <v>0</v>
      </c>
      <c r="IU152" s="19">
        <f>IFERROR(HLOOKUP(IU$1,'Nakladova matice_2018'!$A$1:$IW$188,125,FALSE),0)</f>
        <v>0</v>
      </c>
      <c r="IV152" s="19">
        <f>IFERROR(HLOOKUP(IV$1,'Nakladova matice_2018'!$A$1:$IW$188,125,FALSE),0)</f>
        <v>0</v>
      </c>
      <c r="IW152" s="19">
        <f>IFERROR(HLOOKUP(IW$1,'Nakladova matice_2018'!$A$1:$IW$188,125,FALSE),0)</f>
        <v>0</v>
      </c>
      <c r="IX152" s="19">
        <f>IFERROR(HLOOKUP(IX$1,'Nakladova matice_2018'!$A$1:$IW$188,125,FALSE),0)</f>
        <v>0</v>
      </c>
      <c r="IY152" s="19">
        <f>IFERROR(HLOOKUP(IY$1,'Nakladova matice_2018'!$A$1:$IW$188,125,FALSE),0)</f>
        <v>0</v>
      </c>
      <c r="IZ152" s="19">
        <f>IFERROR(HLOOKUP(IZ$1,'Nakladova matice_2018'!$A$1:$IW$188,125,FALSE),0)</f>
        <v>0</v>
      </c>
      <c r="JA152" s="19">
        <f>IFERROR(HLOOKUP(JA$1,'Nakladova matice_2018'!$A$1:$IW$188,125,FALSE),0)</f>
        <v>0</v>
      </c>
      <c r="JB152" s="19">
        <f>IFERROR(HLOOKUP(JB$1,'Nakladova matice_2018'!$A$1:$IW$188,125,FALSE),0)</f>
        <v>0</v>
      </c>
      <c r="JC152" s="19">
        <f>IFERROR(HLOOKUP(JC$1,'Nakladova matice_2018'!$A$1:$IW$188,125,FALSE),0)</f>
        <v>0</v>
      </c>
      <c r="JD152" s="19">
        <f>IFERROR(HLOOKUP(JD$1,'Nakladova matice_2018'!$A$1:$IW$188,125,FALSE),0)</f>
        <v>0</v>
      </c>
      <c r="JE152" s="19">
        <f>IFERROR(HLOOKUP(JE$1,'Nakladova matice_2018'!$A$1:$IW$188,125,FALSE),0)</f>
        <v>0</v>
      </c>
      <c r="JF152" s="19">
        <f>IFERROR(HLOOKUP(JF$1,'Nakladova matice_2018'!$A$1:$IW$188,125,FALSE),0)</f>
        <v>0</v>
      </c>
      <c r="JG152" s="19">
        <f>IFERROR(HLOOKUP(JG$1,'Nakladova matice_2018'!$A$1:$IW$188,125,FALSE),0)</f>
        <v>0</v>
      </c>
      <c r="JH152" s="19">
        <f>IFERROR(HLOOKUP(JH$1,'Nakladova matice_2018'!$A$1:$IW$188,125,FALSE),0)</f>
        <v>0</v>
      </c>
      <c r="JI152" s="19">
        <f>IFERROR(HLOOKUP(JI$1,'Nakladova matice_2018'!$A$1:$IW$188,125,FALSE),0)</f>
        <v>0</v>
      </c>
      <c r="JJ152" s="19">
        <f>IFERROR(HLOOKUP(JJ$1,'Nakladova matice_2018'!$A$1:$IW$188,125,FALSE),0)</f>
        <v>0</v>
      </c>
      <c r="JK152" s="19">
        <f>IFERROR(HLOOKUP(JK$1,'Nakladova matice_2018'!$A$1:$IW$188,125,FALSE),0)</f>
        <v>0</v>
      </c>
      <c r="JL152" s="19">
        <f>IFERROR(HLOOKUP(JL$1,'Nakladova matice_2018'!$A$1:$IW$188,125,FALSE),0)</f>
        <v>0</v>
      </c>
      <c r="JM152" s="19">
        <f>IFERROR(HLOOKUP(JM$1,'Nakladova matice_2018'!$A$1:$IW$188,125,FALSE),0)</f>
        <v>0</v>
      </c>
      <c r="JN152" s="19">
        <f>IFERROR(HLOOKUP(JN$1,'Nakladova matice_2018'!$A$1:$IW$188,125,FALSE),0)</f>
        <v>0</v>
      </c>
      <c r="JO152" s="19">
        <f>IFERROR(HLOOKUP(JO$1,'Nakladova matice_2018'!$A$1:$IW$188,125,FALSE),0)</f>
        <v>0</v>
      </c>
      <c r="JP152" s="19">
        <f>IFERROR(HLOOKUP(JP$1,'Nakladova matice_2018'!$A$1:$IW$188,125,FALSE),0)</f>
        <v>0</v>
      </c>
      <c r="JQ152" s="19">
        <f>IFERROR(HLOOKUP(JQ$1,'Nakladova matice_2018'!$A$1:$IW$188,125,FALSE),0)</f>
        <v>0</v>
      </c>
      <c r="JR152" s="19">
        <f>IFERROR(HLOOKUP(JR$1,'Nakladova matice_2018'!$A$1:$IW$188,125,FALSE),0)</f>
        <v>0</v>
      </c>
      <c r="JS152" s="19">
        <f>IFERROR(HLOOKUP(JS$1,'Nakladova matice_2018'!$A$1:$IW$188,125,FALSE),0)</f>
        <v>0</v>
      </c>
      <c r="JT152" s="19">
        <f>IFERROR(HLOOKUP(JT$1,'Nakladova matice_2018'!$A$1:$IW$188,125,FALSE),0)</f>
        <v>0</v>
      </c>
      <c r="JU152" s="19">
        <f>IFERROR(HLOOKUP(JU$1,'Nakladova matice_2018'!$A$1:$IW$188,125,FALSE),0)</f>
        <v>0</v>
      </c>
      <c r="JV152" s="19">
        <f>IFERROR(HLOOKUP(JV$1,'Nakladova matice_2018'!$A$1:$IW$188,125,FALSE),0)</f>
        <v>1500</v>
      </c>
      <c r="JW152" s="19">
        <f>IFERROR(HLOOKUP(JW$1,'Nakladova matice_2018'!$A$1:$IW$188,125,FALSE),0)</f>
        <v>0</v>
      </c>
      <c r="JX152" s="19">
        <f>IFERROR(HLOOKUP(JX$1,'Nakladova matice_2018'!$A$1:$IW$188,125,FALSE),0)</f>
        <v>0</v>
      </c>
      <c r="JY152" s="19">
        <f>IFERROR(HLOOKUP(JY$1,'Nakladova matice_2018'!$A$1:$IW$188,125,FALSE),0)</f>
        <v>0</v>
      </c>
      <c r="JZ152" s="19">
        <f>IFERROR(HLOOKUP(JZ$1,'Nakladova matice_2018'!$A$1:$IW$188,125,FALSE),0)</f>
        <v>0</v>
      </c>
      <c r="KA152" s="19">
        <f>IFERROR(HLOOKUP(KA$1,'Nakladova matice_2018'!$A$1:$IW$188,125,FALSE),0)</f>
        <v>0</v>
      </c>
      <c r="KB152" s="19">
        <f>IFERROR(HLOOKUP(KB$1,'Nakladova matice_2018'!$A$1:$IW$188,125,FALSE),0)</f>
        <v>0</v>
      </c>
      <c r="KC152" s="19">
        <f>IFERROR(HLOOKUP(KC$1,'Nakladova matice_2018'!$A$1:$IW$188,125,FALSE),0)</f>
        <v>0</v>
      </c>
      <c r="KD152" s="19">
        <f>IFERROR(HLOOKUP(KD$1,'Nakladova matice_2018'!$A$1:$IW$188,125,FALSE),0)</f>
        <v>0</v>
      </c>
      <c r="KE152" s="19">
        <f>IFERROR(HLOOKUP(KE$1,'Nakladova matice_2018'!$A$1:$IW$188,125,FALSE),0)</f>
        <v>0</v>
      </c>
      <c r="KF152" s="19">
        <f>IFERROR(HLOOKUP(KF$1,'Nakladova matice_2018'!$A$1:$IW$188,125,FALSE),0)</f>
        <v>0</v>
      </c>
      <c r="KG152" s="19">
        <f>IFERROR(HLOOKUP(KG$1,'Nakladova matice_2018'!$A$1:$IW$188,125,FALSE),0)</f>
        <v>0</v>
      </c>
      <c r="KH152" s="19">
        <f>IFERROR(HLOOKUP(KH$1,'Nakladova matice_2018'!$A$1:$IW$188,125,FALSE),0)</f>
        <v>0</v>
      </c>
      <c r="KI152" s="19">
        <f>IFERROR(HLOOKUP(KI$1,'Nakladova matice_2018'!$A$1:$IW$188,125,FALSE),0)</f>
        <v>0</v>
      </c>
      <c r="KJ152" s="19">
        <f>IFERROR(HLOOKUP(KJ$1,'Nakladova matice_2018'!$A$1:$IW$188,125,FALSE),0)</f>
        <v>0</v>
      </c>
      <c r="KK152" s="19">
        <f>IFERROR(HLOOKUP(KK$1,'Nakladova matice_2018'!$A$1:$IW$188,125,FALSE),0)</f>
        <v>0</v>
      </c>
      <c r="KL152" s="19">
        <f>IFERROR(HLOOKUP(KL$1,'Nakladova matice_2018'!$A$1:$IW$188,125,FALSE),0)</f>
        <v>0</v>
      </c>
      <c r="KM152" s="19">
        <f>IFERROR(HLOOKUP(KM$1,'Nakladova matice_2018'!$A$1:$IW$188,125,FALSE),0)</f>
        <v>0</v>
      </c>
      <c r="KN152" s="19">
        <f>IFERROR(HLOOKUP(KN$1,'Nakladova matice_2018'!$A$1:$IW$188,125,FALSE),0)</f>
        <v>0</v>
      </c>
      <c r="KO152" s="19">
        <f>IFERROR(HLOOKUP(KO$1,'Nakladova matice_2018'!$A$1:$IW$188,125,FALSE),0)</f>
        <v>0</v>
      </c>
      <c r="KP152" s="19">
        <f>IFERROR(HLOOKUP(KP$1,'Nakladova matice_2018'!$A$1:$IW$188,125,FALSE),0)</f>
        <v>0</v>
      </c>
      <c r="KQ152" s="19">
        <f>IFERROR(HLOOKUP(KQ$1,'Nakladova matice_2018'!$A$1:$IW$188,125,FALSE),0)</f>
        <v>0</v>
      </c>
      <c r="KR152" s="19">
        <f>IFERROR(HLOOKUP(KR$1,'Nakladova matice_2018'!$A$1:$IW$188,125,FALSE),0)</f>
        <v>0</v>
      </c>
      <c r="KS152" s="19">
        <f>IFERROR(HLOOKUP(KS$1,'Nakladova matice_2018'!$A$1:$IW$188,125,FALSE),0)</f>
        <v>0</v>
      </c>
      <c r="KT152" s="19">
        <f>IFERROR(HLOOKUP(KT$1,'Nakladova matice_2018'!$A$1:$IW$188,125,FALSE),0)</f>
        <v>0</v>
      </c>
      <c r="KU152" s="19">
        <f>IFERROR(HLOOKUP(KU$1,'Nakladova matice_2018'!$A$1:$IW$188,125,FALSE),0)</f>
        <v>0</v>
      </c>
      <c r="KV152" s="19">
        <f>IFERROR(HLOOKUP(KV$1,'Nakladova matice_2018'!$A$1:$IW$188,125,FALSE),0)</f>
        <v>0</v>
      </c>
      <c r="KW152" s="19">
        <f>IFERROR(HLOOKUP(KW$1,'Nakladova matice_2018'!$A$1:$IW$188,125,FALSE),0)</f>
        <v>0</v>
      </c>
      <c r="KX152" s="19">
        <f>IFERROR(HLOOKUP(KX$1,'Nakladova matice_2018'!$A$1:$IW$188,125,FALSE),0)</f>
        <v>0</v>
      </c>
      <c r="KY152" s="19">
        <f>IFERROR(HLOOKUP(KY$1,'Nakladova matice_2018'!$A$1:$IW$188,125,FALSE),0)</f>
        <v>0</v>
      </c>
      <c r="KZ152" s="19">
        <f>IFERROR(HLOOKUP(KZ$1,'Nakladova matice_2018'!$A$1:$IW$188,125,FALSE),0)</f>
        <v>0</v>
      </c>
      <c r="LA152" s="19">
        <f>IFERROR(HLOOKUP(LA$1,'Nakladova matice_2018'!$A$1:$IW$188,125,FALSE),0)</f>
        <v>0</v>
      </c>
      <c r="LB152" s="19">
        <f>IFERROR(HLOOKUP(LB$1,'Nakladova matice_2018'!$A$1:$IW$188,125,FALSE),0)</f>
        <v>0</v>
      </c>
      <c r="LC152" s="19">
        <f>IFERROR(HLOOKUP(LC$1,'Nakladova matice_2018'!$A$1:$IW$188,125,FALSE),0)</f>
        <v>0</v>
      </c>
      <c r="LD152" s="19">
        <f>IFERROR(HLOOKUP(LD$1,'Nakladova matice_2018'!$A$1:$IW$188,125,FALSE),0)</f>
        <v>0</v>
      </c>
      <c r="LE152" s="19">
        <f>IFERROR(HLOOKUP(LE$1,'Nakladova matice_2018'!$A$1:$IW$188,125,FALSE),0)</f>
        <v>0</v>
      </c>
      <c r="LF152" s="19">
        <f>IFERROR(HLOOKUP(LF$1,'Nakladova matice_2018'!$A$1:$IW$188,125,FALSE),0)</f>
        <v>0</v>
      </c>
      <c r="LG152" s="19">
        <f>IFERROR(HLOOKUP(LG$1,'Nakladova matice_2018'!$A$1:$IW$188,125,FALSE),0)</f>
        <v>0</v>
      </c>
      <c r="LH152" s="19">
        <f>IFERROR(HLOOKUP(LH$1,'Nakladova matice_2018'!$A$1:$IW$188,125,FALSE),0)</f>
        <v>0</v>
      </c>
      <c r="LI152" s="19">
        <f>IFERROR(HLOOKUP(LI$1,'Nakladova matice_2018'!$A$1:$IW$188,125,FALSE),0)</f>
        <v>0</v>
      </c>
      <c r="LJ152" s="19">
        <f>IFERROR(HLOOKUP(LJ$1,'Nakladova matice_2018'!$A$1:$IW$188,125,FALSE),0)</f>
        <v>0</v>
      </c>
      <c r="LK152" s="19">
        <f>IFERROR(HLOOKUP(LK$1,'Nakladova matice_2018'!$A$1:$IW$188,125,FALSE),0)</f>
        <v>0</v>
      </c>
      <c r="LL152" s="19">
        <f>IFERROR(HLOOKUP(LL$1,'Nakladova matice_2018'!$A$1:$IW$188,125,FALSE),0)</f>
        <v>0</v>
      </c>
      <c r="LM152" s="19">
        <f>IFERROR(HLOOKUP(LM$1,'Nakladova matice_2018'!$A$1:$IW$188,125,FALSE),0)</f>
        <v>0</v>
      </c>
      <c r="LN152" s="19">
        <f>IFERROR(HLOOKUP(LN$1,'Nakladova matice_2018'!$A$1:$IW$188,125,FALSE),0)</f>
        <v>0</v>
      </c>
      <c r="LO152" s="19">
        <f>IFERROR(HLOOKUP(LO$1,'Nakladova matice_2018'!$A$1:$IW$188,125,FALSE),0)</f>
        <v>0</v>
      </c>
      <c r="LP152" s="19">
        <f>IFERROR(HLOOKUP(LP$1,'Nakladova matice_2018'!$A$1:$IW$188,125,FALSE),0)</f>
        <v>0</v>
      </c>
      <c r="LQ152" s="19">
        <f>IFERROR(HLOOKUP(LQ$1,'Nakladova matice_2018'!$A$1:$IW$188,125,FALSE),0)</f>
        <v>0</v>
      </c>
      <c r="LR152" s="19">
        <f>IFERROR(HLOOKUP(LR$1,'Nakladova matice_2018'!$A$1:$IW$188,125,FALSE),0)</f>
        <v>0</v>
      </c>
      <c r="LS152" s="19">
        <f>IFERROR(HLOOKUP(LS$1,'Nakladova matice_2018'!$A$1:$IW$188,125,FALSE),0)</f>
        <v>0</v>
      </c>
      <c r="LT152" s="19">
        <f>IFERROR(HLOOKUP(LT$1,'Nakladova matice_2018'!$A$1:$IW$188,125,FALSE),0)</f>
        <v>0</v>
      </c>
      <c r="LU152" s="19">
        <f>IFERROR(HLOOKUP(LU$1,'Nakladova matice_2018'!$A$1:$IW$188,125,FALSE),0)</f>
        <v>0</v>
      </c>
      <c r="LV152" s="19">
        <f>IFERROR(HLOOKUP(LV$1,'Nakladova matice_2018'!$A$1:$IW$188,125,FALSE),0)</f>
        <v>0</v>
      </c>
      <c r="LW152" s="19">
        <f>IFERROR(HLOOKUP(LW$1,'Nakladova matice_2018'!$A$1:$IW$188,125,FALSE),0)</f>
        <v>0</v>
      </c>
      <c r="LX152" s="19">
        <f>IFERROR(HLOOKUP(LX$1,'Nakladova matice_2018'!$A$1:$IW$188,125,FALSE),0)</f>
        <v>0</v>
      </c>
      <c r="LY152" s="19">
        <f>IFERROR(HLOOKUP(LY$1,'Nakladova matice_2018'!$A$1:$IW$188,125,FALSE),0)</f>
        <v>0</v>
      </c>
      <c r="LZ152" s="19">
        <f>IFERROR(HLOOKUP(LZ$1,'Nakladova matice_2018'!$A$1:$IW$188,125,FALSE),0)</f>
        <v>0</v>
      </c>
      <c r="MA152" s="19">
        <f>IFERROR(HLOOKUP(MA$1,'Nakladova matice_2018'!$A$1:$IW$188,125,FALSE),0)</f>
        <v>0</v>
      </c>
      <c r="MB152" s="19">
        <f>IFERROR(HLOOKUP(MB$1,'Nakladova matice_2018'!$A$1:$IW$188,125,FALSE),0)</f>
        <v>0</v>
      </c>
      <c r="MC152" s="19">
        <f>IFERROR(HLOOKUP(MC$1,'Nakladova matice_2018'!$A$1:$IW$188,125,FALSE),0)</f>
        <v>0</v>
      </c>
      <c r="MD152" s="19">
        <f>IFERROR(HLOOKUP(MD$1,'Nakladova matice_2018'!$A$1:$IW$188,125,FALSE),0)</f>
        <v>0</v>
      </c>
      <c r="ME152" s="19">
        <f>IFERROR(HLOOKUP(ME$1,'Nakladova matice_2018'!$A$1:$IW$188,125,FALSE),0)</f>
        <v>0</v>
      </c>
      <c r="MF152" s="19">
        <f>IFERROR(HLOOKUP(MF$1,'Nakladova matice_2018'!$A$1:$IW$188,125,FALSE),0)</f>
        <v>0</v>
      </c>
      <c r="MG152" s="19">
        <f>IFERROR(HLOOKUP(MG$1,'Nakladova matice_2018'!$A$1:$IW$188,125,FALSE),0)</f>
        <v>0</v>
      </c>
      <c r="MH152" s="19">
        <f>IFERROR(HLOOKUP(MH$1,'Nakladova matice_2018'!$A$1:$IW$188,125,FALSE),0)</f>
        <v>0</v>
      </c>
      <c r="MI152" s="19">
        <f>IFERROR(HLOOKUP(MI$1,'Nakladova matice_2018'!$A$1:$IW$188,125,FALSE),0)</f>
        <v>0</v>
      </c>
      <c r="MJ152" s="19">
        <f>IFERROR(HLOOKUP(MJ$1,'Nakladova matice_2018'!$A$1:$IW$188,125,FALSE),0)</f>
        <v>0</v>
      </c>
      <c r="MK152" s="19">
        <f>IFERROR(HLOOKUP(MK$1,'Nakladova matice_2018'!$A$1:$IW$188,125,FALSE),0)</f>
        <v>0</v>
      </c>
      <c r="ML152" s="19">
        <f>IFERROR(HLOOKUP(ML$1,'Nakladova matice_2018'!$A$1:$IW$188,125,FALSE),0)</f>
        <v>0</v>
      </c>
      <c r="MM152" s="19">
        <f>IFERROR(HLOOKUP(MM$1,'Nakladova matice_2018'!$A$1:$IW$188,125,FALSE),0)</f>
        <v>0</v>
      </c>
      <c r="MN152" s="19">
        <f>IFERROR(HLOOKUP(MN$1,'Nakladova matice_2018'!$A$1:$IW$188,125,FALSE),0)</f>
        <v>0</v>
      </c>
      <c r="MO152" s="20">
        <f t="shared" si="86"/>
        <v>1500</v>
      </c>
      <c r="MP152" s="20">
        <f>MO152-'Nakladova matice_2018'!IX125</f>
        <v>0</v>
      </c>
    </row>
    <row r="153" spans="1:354" x14ac:dyDescent="0.2">
      <c r="A153" s="27">
        <v>549005</v>
      </c>
      <c r="B153" s="21" t="s">
        <v>453</v>
      </c>
      <c r="C153" s="53">
        <v>0</v>
      </c>
      <c r="D153" s="19">
        <f>IFERROR(HLOOKUP(D$1,'Nakladova matice_2018'!$A$1:$IW$188,126,FALSE),0)</f>
        <v>0</v>
      </c>
      <c r="E153" s="19">
        <f>IFERROR(HLOOKUP(E$1,'Nakladova matice_2018'!$A$1:$IW$188,126,FALSE),0)</f>
        <v>0</v>
      </c>
      <c r="F153" s="19">
        <f>IFERROR(HLOOKUP(F$1,'Nakladova matice_2018'!$A$1:$IW$188,126,FALSE),0)</f>
        <v>0</v>
      </c>
      <c r="G153" s="19">
        <f>IFERROR(HLOOKUP(G$1,'Nakladova matice_2018'!$A$1:$IW$188,126,FALSE),0)</f>
        <v>0</v>
      </c>
      <c r="H153" s="19">
        <f>IFERROR(HLOOKUP(H$1,'Nakladova matice_2018'!$A$1:$IW$188,126,FALSE),0)</f>
        <v>0</v>
      </c>
      <c r="I153" s="19">
        <f>IFERROR(HLOOKUP(I$1,'Nakladova matice_2018'!$A$1:$IW$188,126,FALSE),0)</f>
        <v>0</v>
      </c>
      <c r="J153" s="19">
        <f>IFERROR(HLOOKUP(J$1,'Nakladova matice_2018'!$A$1:$IW$188,126,FALSE),0)</f>
        <v>0</v>
      </c>
      <c r="K153" s="19">
        <f>IFERROR(HLOOKUP(K$1,'Nakladova matice_2018'!$A$1:$IW$188,126,FALSE),0)</f>
        <v>0</v>
      </c>
      <c r="L153" s="19">
        <f>IFERROR(HLOOKUP(L$1,'Nakladova matice_2018'!$A$1:$IW$188,126,FALSE),0)</f>
        <v>0</v>
      </c>
      <c r="M153" s="19">
        <f>IFERROR(HLOOKUP(M$1,'Nakladova matice_2018'!$A$1:$IW$188,126,FALSE),0)</f>
        <v>0</v>
      </c>
      <c r="N153" s="19">
        <f>IFERROR(HLOOKUP(N$1,'Nakladova matice_2018'!$A$1:$IW$188,126,FALSE),0)</f>
        <v>0</v>
      </c>
      <c r="O153" s="19">
        <f>IFERROR(HLOOKUP(O$1,'Nakladova matice_2018'!$A$1:$IW$188,126,FALSE),0)</f>
        <v>0</v>
      </c>
      <c r="P153" s="19">
        <f>IFERROR(HLOOKUP(P$1,'Nakladova matice_2018'!$A$1:$IW$188,126,FALSE),0)</f>
        <v>0</v>
      </c>
      <c r="Q153" s="19">
        <f>IFERROR(HLOOKUP(Q$1,'Nakladova matice_2018'!$A$1:$IW$188,126,FALSE),0)</f>
        <v>0</v>
      </c>
      <c r="R153" s="19">
        <f>IFERROR(HLOOKUP(R$1,'Nakladova matice_2018'!$A$1:$IW$188,126,FALSE),0)</f>
        <v>0</v>
      </c>
      <c r="S153" s="19">
        <f>IFERROR(HLOOKUP(S$1,'Nakladova matice_2018'!$A$1:$IW$188,126,FALSE),0)</f>
        <v>0</v>
      </c>
      <c r="T153" s="19">
        <f>IFERROR(HLOOKUP(T$1,'Nakladova matice_2018'!$A$1:$IW$188,126,FALSE),0)</f>
        <v>0</v>
      </c>
      <c r="U153" s="19">
        <f>IFERROR(HLOOKUP(U$1,'Nakladova matice_2018'!$A$1:$IW$188,126,FALSE),0)</f>
        <v>0</v>
      </c>
      <c r="V153" s="19">
        <f>IFERROR(HLOOKUP(V$1,'Nakladova matice_2018'!$A$1:$IW$188,126,FALSE),0)</f>
        <v>0</v>
      </c>
      <c r="W153" s="19">
        <f>IFERROR(HLOOKUP(W$1,'Nakladova matice_2018'!$A$1:$IW$188,126,FALSE),0)</f>
        <v>0</v>
      </c>
      <c r="X153" s="19">
        <f>IFERROR(HLOOKUP(X$1,'Nakladova matice_2018'!$A$1:$IW$188,126,FALSE),0)</f>
        <v>0</v>
      </c>
      <c r="Y153" s="19">
        <f>IFERROR(HLOOKUP(Y$1,'Nakladova matice_2018'!$A$1:$IW$188,126,FALSE),0)</f>
        <v>0</v>
      </c>
      <c r="Z153" s="19">
        <f>IFERROR(HLOOKUP(Z$1,'Nakladova matice_2018'!$A$1:$IW$188,126,FALSE),0)</f>
        <v>0</v>
      </c>
      <c r="AA153" s="19">
        <f>IFERROR(HLOOKUP(AA$1,'Nakladova matice_2018'!$A$1:$IW$188,126,FALSE),0)</f>
        <v>0</v>
      </c>
      <c r="AB153" s="19">
        <f>IFERROR(HLOOKUP(AB$1,'Nakladova matice_2018'!$A$1:$IW$188,126,FALSE),0)</f>
        <v>0</v>
      </c>
      <c r="AC153" s="19">
        <f>IFERROR(HLOOKUP(AC$1,'Nakladova matice_2018'!$A$1:$IW$188,126,FALSE),0)</f>
        <v>0</v>
      </c>
      <c r="AD153" s="19">
        <f>IFERROR(HLOOKUP(AD$1,'Nakladova matice_2018'!$A$1:$IW$188,126,FALSE),0)</f>
        <v>0</v>
      </c>
      <c r="AE153" s="19">
        <f>IFERROR(HLOOKUP(AE$1,'Nakladova matice_2018'!$A$1:$IW$188,126,FALSE),0)</f>
        <v>0</v>
      </c>
      <c r="AF153" s="19">
        <f>IFERROR(HLOOKUP(AF$1,'Nakladova matice_2018'!$A$1:$IW$188,126,FALSE),0)</f>
        <v>0</v>
      </c>
      <c r="AG153" s="19">
        <f>IFERROR(HLOOKUP(AG$1,'Nakladova matice_2018'!$A$1:$IW$188,126,FALSE),0)</f>
        <v>0</v>
      </c>
      <c r="AH153" s="19">
        <f>IFERROR(HLOOKUP(AH$1,'Nakladova matice_2018'!$A$1:$IW$188,126,FALSE),0)</f>
        <v>0</v>
      </c>
      <c r="AI153" s="19">
        <f>IFERROR(HLOOKUP(AI$1,'Nakladova matice_2018'!$A$1:$IW$188,126,FALSE),0)</f>
        <v>0</v>
      </c>
      <c r="AJ153" s="19">
        <f>IFERROR(HLOOKUP(AJ$1,'Nakladova matice_2018'!$A$1:$IW$188,126,FALSE),0)</f>
        <v>0</v>
      </c>
      <c r="AK153" s="19">
        <f>IFERROR(HLOOKUP(AK$1,'Nakladova matice_2018'!$A$1:$IW$188,126,FALSE),0)</f>
        <v>0</v>
      </c>
      <c r="AL153" s="19">
        <f>IFERROR(HLOOKUP(AL$1,'Nakladova matice_2018'!$A$1:$IW$188,126,FALSE),0)</f>
        <v>0</v>
      </c>
      <c r="AM153" s="19">
        <f>IFERROR(HLOOKUP(AM$1,'Nakladova matice_2018'!$A$1:$IW$188,126,FALSE),0)</f>
        <v>0</v>
      </c>
      <c r="AN153" s="19">
        <f>IFERROR(HLOOKUP(AN$1,'Nakladova matice_2018'!$A$1:$IW$188,126,FALSE),0)</f>
        <v>0</v>
      </c>
      <c r="AO153" s="19">
        <f>IFERROR(HLOOKUP(AO$1,'Nakladova matice_2018'!$A$1:$IW$188,126,FALSE),0)</f>
        <v>0</v>
      </c>
      <c r="AP153" s="19">
        <f>IFERROR(HLOOKUP(AP$1,'Nakladova matice_2018'!$A$1:$IW$188,126,FALSE),0)</f>
        <v>0</v>
      </c>
      <c r="AQ153" s="19">
        <f>IFERROR(HLOOKUP(AQ$1,'Nakladova matice_2018'!$A$1:$IW$188,126,FALSE),0)</f>
        <v>0</v>
      </c>
      <c r="AR153" s="19">
        <f>IFERROR(HLOOKUP(AR$1,'Nakladova matice_2018'!$A$1:$IW$188,126,FALSE),0)</f>
        <v>0</v>
      </c>
      <c r="AS153" s="19">
        <f>IFERROR(HLOOKUP(AS$1,'Nakladova matice_2018'!$A$1:$IW$188,126,FALSE),0)</f>
        <v>0</v>
      </c>
      <c r="AT153" s="19">
        <f>IFERROR(HLOOKUP(AT$1,'Nakladova matice_2018'!$A$1:$IW$188,126,FALSE),0)</f>
        <v>0</v>
      </c>
      <c r="AU153" s="19">
        <f>IFERROR(HLOOKUP(AU$1,'Nakladova matice_2018'!$A$1:$IW$188,126,FALSE),0)</f>
        <v>0</v>
      </c>
      <c r="AV153" s="19">
        <f>IFERROR(HLOOKUP(AV$1,'Nakladova matice_2018'!$A$1:$IW$188,126,FALSE),0)</f>
        <v>0</v>
      </c>
      <c r="AW153" s="19">
        <f>IFERROR(HLOOKUP(AW$1,'Nakladova matice_2018'!$A$1:$IW$188,126,FALSE),0)</f>
        <v>0</v>
      </c>
      <c r="AX153" s="19">
        <f>IFERROR(HLOOKUP(AX$1,'Nakladova matice_2018'!$A$1:$IW$188,126,FALSE),0)</f>
        <v>0</v>
      </c>
      <c r="AY153" s="19">
        <f>IFERROR(HLOOKUP(AY$1,'Nakladova matice_2018'!$A$1:$IW$188,126,FALSE),0)</f>
        <v>0</v>
      </c>
      <c r="AZ153" s="19">
        <f>IFERROR(HLOOKUP(AZ$1,'Nakladova matice_2018'!$A$1:$IW$188,126,FALSE),0)</f>
        <v>0</v>
      </c>
      <c r="BA153" s="19">
        <f>IFERROR(HLOOKUP(BA$1,'Nakladova matice_2018'!$A$1:$IW$188,126,FALSE),0)</f>
        <v>0</v>
      </c>
      <c r="BB153" s="19">
        <f>IFERROR(HLOOKUP(BB$1,'Nakladova matice_2018'!$A$1:$IW$188,126,FALSE),0)</f>
        <v>0</v>
      </c>
      <c r="BC153" s="19">
        <f>IFERROR(HLOOKUP(BC$1,'Nakladova matice_2018'!$A$1:$IW$188,126,FALSE),0)</f>
        <v>0</v>
      </c>
      <c r="BD153" s="19">
        <f>IFERROR(HLOOKUP(BD$1,'Nakladova matice_2018'!$A$1:$IW$188,126,FALSE),0)</f>
        <v>0</v>
      </c>
      <c r="BE153" s="19">
        <f>IFERROR(HLOOKUP(BE$1,'Nakladova matice_2018'!$A$1:$IW$188,126,FALSE),0)</f>
        <v>0</v>
      </c>
      <c r="BF153" s="19">
        <f>IFERROR(HLOOKUP(BF$1,'Nakladova matice_2018'!$A$1:$IW$188,126,FALSE),0)</f>
        <v>0</v>
      </c>
      <c r="BG153" s="19">
        <f>IFERROR(HLOOKUP(BG$1,'Nakladova matice_2018'!$A$1:$IW$188,126,FALSE),0)</f>
        <v>0</v>
      </c>
      <c r="BH153" s="19">
        <f>IFERROR(HLOOKUP(BH$1,'Nakladova matice_2018'!$A$1:$IW$188,126,FALSE),0)</f>
        <v>0</v>
      </c>
      <c r="BI153" s="19">
        <f>IFERROR(HLOOKUP(BI$1,'Nakladova matice_2018'!$A$1:$IW$188,126,FALSE),0)</f>
        <v>0</v>
      </c>
      <c r="BJ153" s="19">
        <f>IFERROR(HLOOKUP(BJ$1,'Nakladova matice_2018'!$A$1:$IW$188,126,FALSE),0)</f>
        <v>0</v>
      </c>
      <c r="BK153" s="19">
        <f>IFERROR(HLOOKUP(BK$1,'Nakladova matice_2018'!$A$1:$IW$188,126,FALSE),0)</f>
        <v>0</v>
      </c>
      <c r="BL153" s="19">
        <f>IFERROR(HLOOKUP(BL$1,'Nakladova matice_2018'!$A$1:$IW$188,126,FALSE),0)</f>
        <v>0</v>
      </c>
      <c r="BM153" s="19">
        <f>IFERROR(HLOOKUP(BM$1,'Nakladova matice_2018'!$A$1:$IW$188,126,FALSE),0)</f>
        <v>0</v>
      </c>
      <c r="BN153" s="19">
        <f>IFERROR(HLOOKUP(BN$1,'Nakladova matice_2018'!$A$1:$IW$188,126,FALSE),0)</f>
        <v>0</v>
      </c>
      <c r="BO153" s="19">
        <f>IFERROR(HLOOKUP(BO$1,'Nakladova matice_2018'!$A$1:$IW$188,126,FALSE),0)</f>
        <v>0</v>
      </c>
      <c r="BP153" s="19">
        <f>IFERROR(HLOOKUP(BP$1,'Nakladova matice_2018'!$A$1:$IW$188,126,FALSE),0)</f>
        <v>0</v>
      </c>
      <c r="BQ153" s="19">
        <f>IFERROR(HLOOKUP(BQ$1,'Nakladova matice_2018'!$A$1:$IW$188,126,FALSE),0)</f>
        <v>0</v>
      </c>
      <c r="BR153" s="19">
        <f>IFERROR(HLOOKUP(BR$1,'Nakladova matice_2018'!$A$1:$IW$188,126,FALSE),0)</f>
        <v>0</v>
      </c>
      <c r="BS153" s="19">
        <f>IFERROR(HLOOKUP(BS$1,'Nakladova matice_2018'!$A$1:$IW$188,126,FALSE),0)</f>
        <v>0</v>
      </c>
      <c r="BT153" s="19">
        <f>IFERROR(HLOOKUP(BT$1,'Nakladova matice_2018'!$A$1:$IW$188,126,FALSE),0)</f>
        <v>0</v>
      </c>
      <c r="BU153" s="19">
        <f>IFERROR(HLOOKUP(BU$1,'Nakladova matice_2018'!$A$1:$IW$188,126,FALSE),0)</f>
        <v>0</v>
      </c>
      <c r="BV153" s="19">
        <f>IFERROR(HLOOKUP(BV$1,'Nakladova matice_2018'!$A$1:$IW$188,126,FALSE),0)</f>
        <v>0</v>
      </c>
      <c r="BW153" s="19">
        <f>IFERROR(HLOOKUP(BW$1,'Nakladova matice_2018'!$A$1:$IW$188,126,FALSE),0)</f>
        <v>0</v>
      </c>
      <c r="BX153" s="19">
        <f>IFERROR(HLOOKUP(BX$1,'Nakladova matice_2018'!$A$1:$IW$188,126,FALSE),0)</f>
        <v>0</v>
      </c>
      <c r="BY153" s="19">
        <f>IFERROR(HLOOKUP(BY$1,'Nakladova matice_2018'!$A$1:$IW$188,126,FALSE),0)</f>
        <v>0</v>
      </c>
      <c r="BZ153" s="19">
        <f>IFERROR(HLOOKUP(BZ$1,'Nakladova matice_2018'!$A$1:$IW$188,126,FALSE),0)</f>
        <v>0</v>
      </c>
      <c r="CA153" s="19">
        <f>IFERROR(HLOOKUP(CA$1,'Nakladova matice_2018'!$A$1:$IW$188,126,FALSE),0)</f>
        <v>0</v>
      </c>
      <c r="CB153" s="19">
        <f>IFERROR(HLOOKUP(CB$1,'Nakladova matice_2018'!$A$1:$IW$188,126,FALSE),0)</f>
        <v>0</v>
      </c>
      <c r="CC153" s="19">
        <f>IFERROR(HLOOKUP(CC$1,'Nakladova matice_2018'!$A$1:$IW$188,126,FALSE),0)</f>
        <v>0</v>
      </c>
      <c r="CD153" s="19">
        <f>IFERROR(HLOOKUP(CD$1,'Nakladova matice_2018'!$A$1:$IW$188,126,FALSE),0)</f>
        <v>0</v>
      </c>
      <c r="CE153" s="19">
        <f>IFERROR(HLOOKUP(CE$1,'Nakladova matice_2018'!$A$1:$IW$188,126,FALSE),0)</f>
        <v>0</v>
      </c>
      <c r="CF153" s="19">
        <f>IFERROR(HLOOKUP(CF$1,'Nakladova matice_2018'!$A$1:$IW$188,126,FALSE),0)</f>
        <v>0</v>
      </c>
      <c r="CG153" s="19">
        <f>IFERROR(HLOOKUP(CG$1,'Nakladova matice_2018'!$A$1:$IW$188,126,FALSE),0)</f>
        <v>0</v>
      </c>
      <c r="CH153" s="19">
        <f>IFERROR(HLOOKUP(CH$1,'Nakladova matice_2018'!$A$1:$IW$188,126,FALSE),0)</f>
        <v>0</v>
      </c>
      <c r="CI153" s="19">
        <f>IFERROR(HLOOKUP(CI$1,'Nakladova matice_2018'!$A$1:$IW$188,126,FALSE),0)</f>
        <v>0</v>
      </c>
      <c r="CJ153" s="19">
        <f>IFERROR(HLOOKUP(CJ$1,'Nakladova matice_2018'!$A$1:$IW$188,126,FALSE),0)</f>
        <v>0</v>
      </c>
      <c r="CK153" s="19">
        <f>IFERROR(HLOOKUP(CK$1,'Nakladova matice_2018'!$A$1:$IW$188,126,FALSE),0)</f>
        <v>0</v>
      </c>
      <c r="CL153" s="19">
        <f>IFERROR(HLOOKUP(CL$1,'Nakladova matice_2018'!$A$1:$IW$188,126,FALSE),0)</f>
        <v>0</v>
      </c>
      <c r="CM153" s="19">
        <f>IFERROR(HLOOKUP(CM$1,'Nakladova matice_2018'!$A$1:$IW$188,126,FALSE),0)</f>
        <v>0</v>
      </c>
      <c r="CN153" s="19">
        <f>IFERROR(HLOOKUP(CN$1,'Nakladova matice_2018'!$A$1:$IW$188,126,FALSE),0)</f>
        <v>0</v>
      </c>
      <c r="CO153" s="19">
        <f>IFERROR(HLOOKUP(CO$1,'Nakladova matice_2018'!$A$1:$IW$188,126,FALSE),0)</f>
        <v>0</v>
      </c>
      <c r="CP153" s="19">
        <f>IFERROR(HLOOKUP(CP$1,'Nakladova matice_2018'!$A$1:$IW$188,126,FALSE),0)</f>
        <v>0</v>
      </c>
      <c r="CQ153" s="19">
        <f>IFERROR(HLOOKUP(CQ$1,'Nakladova matice_2018'!$A$1:$IW$188,126,FALSE),0)</f>
        <v>0</v>
      </c>
      <c r="CR153" s="19">
        <f>IFERROR(HLOOKUP(CR$1,'Nakladova matice_2018'!$A$1:$IW$188,126,FALSE),0)</f>
        <v>0</v>
      </c>
      <c r="CS153" s="19">
        <f>IFERROR(HLOOKUP(CS$1,'Nakladova matice_2018'!$A$1:$IW$188,126,FALSE),0)</f>
        <v>0</v>
      </c>
      <c r="CT153" s="19">
        <f>IFERROR(HLOOKUP(CT$1,'Nakladova matice_2018'!$A$1:$IW$188,126,FALSE),0)</f>
        <v>0</v>
      </c>
      <c r="CU153" s="19">
        <f>IFERROR(HLOOKUP(CU$1,'Nakladova matice_2018'!$A$1:$IW$188,126,FALSE),0)</f>
        <v>0</v>
      </c>
      <c r="CV153" s="19">
        <f>IFERROR(HLOOKUP(CV$1,'Nakladova matice_2018'!$A$1:$IW$188,126,FALSE),0)</f>
        <v>0</v>
      </c>
      <c r="CW153" s="19">
        <f>IFERROR(HLOOKUP(CW$1,'Nakladova matice_2018'!$A$1:$IW$188,126,FALSE),0)</f>
        <v>0</v>
      </c>
      <c r="CX153" s="19">
        <f>IFERROR(HLOOKUP(CX$1,'Nakladova matice_2018'!$A$1:$IW$188,126,FALSE),0)</f>
        <v>0</v>
      </c>
      <c r="CY153" s="19">
        <f>IFERROR(HLOOKUP(CY$1,'Nakladova matice_2018'!$A$1:$IW$188,126,FALSE),0)</f>
        <v>0</v>
      </c>
      <c r="CZ153" s="19">
        <f>IFERROR(HLOOKUP(CZ$1,'Nakladova matice_2018'!$A$1:$IW$188,126,FALSE),0)</f>
        <v>0</v>
      </c>
      <c r="DA153" s="19">
        <f>IFERROR(HLOOKUP(DA$1,'Nakladova matice_2018'!$A$1:$IW$188,126,FALSE),0)</f>
        <v>0</v>
      </c>
      <c r="DB153" s="19">
        <f>IFERROR(HLOOKUP(DB$1,'Nakladova matice_2018'!$A$1:$IW$188,126,FALSE),0)</f>
        <v>0</v>
      </c>
      <c r="DC153" s="19">
        <f>IFERROR(HLOOKUP(DC$1,'Nakladova matice_2018'!$A$1:$IW$188,126,FALSE),0)</f>
        <v>0</v>
      </c>
      <c r="DD153" s="19">
        <f>IFERROR(HLOOKUP(DD$1,'Nakladova matice_2018'!$A$1:$IW$188,126,FALSE),0)</f>
        <v>0</v>
      </c>
      <c r="DE153" s="19">
        <f>IFERROR(HLOOKUP(DE$1,'Nakladova matice_2018'!$A$1:$IW$188,126,FALSE),0)</f>
        <v>0</v>
      </c>
      <c r="DF153" s="19">
        <f>IFERROR(HLOOKUP(DF$1,'Nakladova matice_2018'!$A$1:$IW$188,126,FALSE),0)</f>
        <v>0</v>
      </c>
      <c r="DG153" s="19">
        <f>IFERROR(HLOOKUP(DG$1,'Nakladova matice_2018'!$A$1:$IW$188,126,FALSE),0)</f>
        <v>0</v>
      </c>
      <c r="DH153" s="19">
        <f>IFERROR(HLOOKUP(DH$1,'Nakladova matice_2018'!$A$1:$IW$188,126,FALSE),0)</f>
        <v>0</v>
      </c>
      <c r="DI153" s="19">
        <f>IFERROR(HLOOKUP(DI$1,'Nakladova matice_2018'!$A$1:$IW$188,126,FALSE),0)</f>
        <v>0</v>
      </c>
      <c r="DJ153" s="19">
        <f>IFERROR(HLOOKUP(DJ$1,'Nakladova matice_2018'!$A$1:$IW$188,126,FALSE),0)</f>
        <v>0</v>
      </c>
      <c r="DK153" s="19">
        <f>IFERROR(HLOOKUP(DK$1,'Nakladova matice_2018'!$A$1:$IW$188,126,FALSE),0)</f>
        <v>0</v>
      </c>
      <c r="DL153" s="19">
        <f>IFERROR(HLOOKUP(DL$1,'Nakladova matice_2018'!$A$1:$IW$188,126,FALSE),0)</f>
        <v>0</v>
      </c>
      <c r="DM153" s="19">
        <f>IFERROR(HLOOKUP(DM$1,'Nakladova matice_2018'!$A$1:$IW$188,126,FALSE),0)</f>
        <v>0</v>
      </c>
      <c r="DN153" s="19">
        <f>IFERROR(HLOOKUP(DN$1,'Nakladova matice_2018'!$A$1:$IW$188,126,FALSE),0)</f>
        <v>0</v>
      </c>
      <c r="DO153" s="19">
        <f>IFERROR(HLOOKUP(DO$1,'Nakladova matice_2018'!$A$1:$IW$188,126,FALSE),0)</f>
        <v>0</v>
      </c>
      <c r="DP153" s="19">
        <f>IFERROR(HLOOKUP(DP$1,'Nakladova matice_2018'!$A$1:$IW$188,126,FALSE),0)</f>
        <v>0</v>
      </c>
      <c r="DQ153" s="19">
        <f>IFERROR(HLOOKUP(DQ$1,'Nakladova matice_2018'!$A$1:$IW$188,126,FALSE),0)</f>
        <v>0</v>
      </c>
      <c r="DR153" s="19">
        <f>IFERROR(HLOOKUP(DR$1,'Nakladova matice_2018'!$A$1:$IW$188,126,FALSE),0)</f>
        <v>0</v>
      </c>
      <c r="DS153" s="19">
        <f>IFERROR(HLOOKUP(DS$1,'Nakladova matice_2018'!$A$1:$IW$188,126,FALSE),0)</f>
        <v>0</v>
      </c>
      <c r="DT153" s="19">
        <f>IFERROR(HLOOKUP(DT$1,'Nakladova matice_2018'!$A$1:$IW$188,126,FALSE),0)</f>
        <v>0</v>
      </c>
      <c r="DU153" s="19">
        <f>IFERROR(HLOOKUP(DU$1,'Nakladova matice_2018'!$A$1:$IW$188,126,FALSE),0)</f>
        <v>0</v>
      </c>
      <c r="DV153" s="19">
        <f>IFERROR(HLOOKUP(DV$1,'Nakladova matice_2018'!$A$1:$IW$188,126,FALSE),0)</f>
        <v>0</v>
      </c>
      <c r="DW153" s="19">
        <f>IFERROR(HLOOKUP(DW$1,'Nakladova matice_2018'!$A$1:$IW$188,126,FALSE),0)</f>
        <v>0</v>
      </c>
      <c r="DX153" s="19">
        <f>IFERROR(HLOOKUP(DX$1,'Nakladova matice_2018'!$A$1:$IW$188,126,FALSE),0)</f>
        <v>0</v>
      </c>
      <c r="DY153" s="19">
        <f>IFERROR(HLOOKUP(DY$1,'Nakladova matice_2018'!$A$1:$IW$188,126,FALSE),0)</f>
        <v>0</v>
      </c>
      <c r="DZ153" s="19">
        <f>IFERROR(HLOOKUP(DZ$1,'Nakladova matice_2018'!$A$1:$IW$188,126,FALSE),0)</f>
        <v>0</v>
      </c>
      <c r="EA153" s="19">
        <f>IFERROR(HLOOKUP(EA$1,'Nakladova matice_2018'!$A$1:$IW$188,126,FALSE),0)</f>
        <v>0</v>
      </c>
      <c r="EB153" s="19">
        <f>IFERROR(HLOOKUP(EB$1,'Nakladova matice_2018'!$A$1:$IW$188,126,FALSE),0)</f>
        <v>0</v>
      </c>
      <c r="EC153" s="19">
        <f>IFERROR(HLOOKUP(EC$1,'Nakladova matice_2018'!$A$1:$IW$188,126,FALSE),0)</f>
        <v>0</v>
      </c>
      <c r="ED153" s="19">
        <f>IFERROR(HLOOKUP(ED$1,'Nakladova matice_2018'!$A$1:$IW$188,126,FALSE),0)</f>
        <v>0</v>
      </c>
      <c r="EE153" s="19">
        <f>IFERROR(HLOOKUP(EE$1,'Nakladova matice_2018'!$A$1:$IW$188,126,FALSE),0)</f>
        <v>0</v>
      </c>
      <c r="EF153" s="19">
        <f>IFERROR(HLOOKUP(EF$1,'Nakladova matice_2018'!$A$1:$IW$188,126,FALSE),0)</f>
        <v>0</v>
      </c>
      <c r="EG153" s="19">
        <f>IFERROR(HLOOKUP(EG$1,'Nakladova matice_2018'!$A$1:$IW$188,126,FALSE),0)</f>
        <v>0</v>
      </c>
      <c r="EH153" s="19">
        <f>IFERROR(HLOOKUP(EH$1,'Nakladova matice_2018'!$A$1:$IW$188,126,FALSE),0)</f>
        <v>0</v>
      </c>
      <c r="EI153" s="19">
        <f>IFERROR(HLOOKUP(EI$1,'Nakladova matice_2018'!$A$1:$IW$188,126,FALSE),0)</f>
        <v>0</v>
      </c>
      <c r="EJ153" s="19">
        <f>IFERROR(HLOOKUP(EJ$1,'Nakladova matice_2018'!$A$1:$IW$188,126,FALSE),0)</f>
        <v>0</v>
      </c>
      <c r="EK153" s="19">
        <f>IFERROR(HLOOKUP(EK$1,'Nakladova matice_2018'!$A$1:$IW$188,126,FALSE),0)</f>
        <v>0</v>
      </c>
      <c r="EL153" s="19">
        <f>IFERROR(HLOOKUP(EL$1,'Nakladova matice_2018'!$A$1:$IW$188,126,FALSE),0)</f>
        <v>0</v>
      </c>
      <c r="EM153" s="19">
        <f>IFERROR(HLOOKUP(EM$1,'Nakladova matice_2018'!$A$1:$IW$188,126,FALSE),0)</f>
        <v>0</v>
      </c>
      <c r="EN153" s="19">
        <f>IFERROR(HLOOKUP(EN$1,'Nakladova matice_2018'!$A$1:$IW$188,126,FALSE),0)</f>
        <v>0</v>
      </c>
      <c r="EO153" s="19">
        <f>IFERROR(HLOOKUP(EO$1,'Nakladova matice_2018'!$A$1:$IW$188,126,FALSE),0)</f>
        <v>0</v>
      </c>
      <c r="EP153" s="19">
        <f>IFERROR(HLOOKUP(EP$1,'Nakladova matice_2018'!$A$1:$IW$188,126,FALSE),0)</f>
        <v>0</v>
      </c>
      <c r="EQ153" s="19">
        <f>IFERROR(HLOOKUP(EQ$1,'Nakladova matice_2018'!$A$1:$IW$188,126,FALSE),0)</f>
        <v>0</v>
      </c>
      <c r="ER153" s="19">
        <f>IFERROR(HLOOKUP(ER$1,'Nakladova matice_2018'!$A$1:$IW$188,126,FALSE),0)</f>
        <v>0</v>
      </c>
      <c r="ES153" s="19">
        <f>IFERROR(HLOOKUP(ES$1,'Nakladova matice_2018'!$A$1:$IW$188,126,FALSE),0)</f>
        <v>0</v>
      </c>
      <c r="ET153" s="19">
        <f>IFERROR(HLOOKUP(ET$1,'Nakladova matice_2018'!$A$1:$IW$188,126,FALSE),0)</f>
        <v>0</v>
      </c>
      <c r="EU153" s="19">
        <f>IFERROR(HLOOKUP(EU$1,'Nakladova matice_2018'!$A$1:$IW$188,126,FALSE),0)</f>
        <v>0</v>
      </c>
      <c r="EV153" s="19">
        <f>IFERROR(HLOOKUP(EV$1,'Nakladova matice_2018'!$A$1:$IW$188,126,FALSE),0)</f>
        <v>0</v>
      </c>
      <c r="EW153" s="19">
        <f>IFERROR(HLOOKUP(EW$1,'Nakladova matice_2018'!$A$1:$IW$188,126,FALSE),0)</f>
        <v>0</v>
      </c>
      <c r="EX153" s="19">
        <f>IFERROR(HLOOKUP(EX$1,'Nakladova matice_2018'!$A$1:$IW$188,126,FALSE),0)</f>
        <v>0</v>
      </c>
      <c r="EY153" s="19">
        <f>IFERROR(HLOOKUP(EY$1,'Nakladova matice_2018'!$A$1:$IW$188,126,FALSE),0)</f>
        <v>0</v>
      </c>
      <c r="EZ153" s="19">
        <f>IFERROR(HLOOKUP(EZ$1,'Nakladova matice_2018'!$A$1:$IW$188,126,FALSE),0)</f>
        <v>0</v>
      </c>
      <c r="FA153" s="19">
        <f>IFERROR(HLOOKUP(FA$1,'Nakladova matice_2018'!$A$1:$IW$188,126,FALSE),0)</f>
        <v>0</v>
      </c>
      <c r="FB153" s="19">
        <f>IFERROR(HLOOKUP(FB$1,'Nakladova matice_2018'!$A$1:$IW$188,126,FALSE),0)</f>
        <v>0</v>
      </c>
      <c r="FC153" s="19">
        <f>IFERROR(HLOOKUP(FC$1,'Nakladova matice_2018'!$A$1:$IW$188,126,FALSE),0)</f>
        <v>0</v>
      </c>
      <c r="FD153" s="19">
        <f>IFERROR(HLOOKUP(FD$1,'Nakladova matice_2018'!$A$1:$IW$188,126,FALSE),0)</f>
        <v>0</v>
      </c>
      <c r="FE153" s="19">
        <f>IFERROR(HLOOKUP(FE$1,'Nakladova matice_2018'!$A$1:$IW$188,126,FALSE),0)</f>
        <v>0</v>
      </c>
      <c r="FF153" s="19">
        <f>IFERROR(HLOOKUP(FF$1,'Nakladova matice_2018'!$A$1:$IW$188,126,FALSE),0)</f>
        <v>0</v>
      </c>
      <c r="FG153" s="19">
        <f>IFERROR(HLOOKUP(FG$1,'Nakladova matice_2018'!$A$1:$IW$188,126,FALSE),0)</f>
        <v>0</v>
      </c>
      <c r="FH153" s="19">
        <f>IFERROR(HLOOKUP(FH$1,'Nakladova matice_2018'!$A$1:$IW$188,126,FALSE),0)</f>
        <v>0</v>
      </c>
      <c r="FI153" s="19">
        <f>IFERROR(HLOOKUP(FI$1,'Nakladova matice_2018'!$A$1:$IW$188,126,FALSE),0)</f>
        <v>0</v>
      </c>
      <c r="FJ153" s="19">
        <f>IFERROR(HLOOKUP(FJ$1,'Nakladova matice_2018'!$A$1:$IW$188,126,FALSE),0)</f>
        <v>0</v>
      </c>
      <c r="FK153" s="19">
        <f>IFERROR(HLOOKUP(FK$1,'Nakladova matice_2018'!$A$1:$IW$188,126,FALSE),0)</f>
        <v>0</v>
      </c>
      <c r="FL153" s="19">
        <f>IFERROR(HLOOKUP(FL$1,'Nakladova matice_2018'!$A$1:$IW$188,126,FALSE),0)</f>
        <v>0</v>
      </c>
      <c r="FM153" s="19">
        <f>IFERROR(HLOOKUP(FM$1,'Nakladova matice_2018'!$A$1:$IW$188,126,FALSE),0)</f>
        <v>0</v>
      </c>
      <c r="FN153" s="19">
        <f>IFERROR(HLOOKUP(FN$1,'Nakladova matice_2018'!$A$1:$IW$188,126,FALSE),0)</f>
        <v>0</v>
      </c>
      <c r="FO153" s="19">
        <f>IFERROR(HLOOKUP(FO$1,'Nakladova matice_2018'!$A$1:$IW$188,126,FALSE),0)</f>
        <v>0</v>
      </c>
      <c r="FP153" s="19">
        <f>IFERROR(HLOOKUP(FP$1,'Nakladova matice_2018'!$A$1:$IW$188,126,FALSE),0)</f>
        <v>0</v>
      </c>
      <c r="FQ153" s="19">
        <f>IFERROR(HLOOKUP(FQ$1,'Nakladova matice_2018'!$A$1:$IW$188,126,FALSE),0)</f>
        <v>0</v>
      </c>
      <c r="FR153" s="19">
        <f>IFERROR(HLOOKUP(FR$1,'Nakladova matice_2018'!$A$1:$IW$188,126,FALSE),0)</f>
        <v>0</v>
      </c>
      <c r="FS153" s="19">
        <f>IFERROR(HLOOKUP(FS$1,'Nakladova matice_2018'!$A$1:$IW$188,126,FALSE),0)</f>
        <v>0</v>
      </c>
      <c r="FT153" s="19">
        <f>IFERROR(HLOOKUP(FT$1,'Nakladova matice_2018'!$A$1:$IW$188,126,FALSE),0)</f>
        <v>0</v>
      </c>
      <c r="FU153" s="19">
        <f>IFERROR(HLOOKUP(FU$1,'Nakladova matice_2018'!$A$1:$IW$188,126,FALSE),0)</f>
        <v>0</v>
      </c>
      <c r="FV153" s="19">
        <f>IFERROR(HLOOKUP(FV$1,'Nakladova matice_2018'!$A$1:$IW$188,126,FALSE),0)</f>
        <v>0</v>
      </c>
      <c r="FW153" s="19">
        <f>IFERROR(HLOOKUP(FW$1,'Nakladova matice_2018'!$A$1:$IW$188,126,FALSE),0)</f>
        <v>0</v>
      </c>
      <c r="FX153" s="19">
        <f>IFERROR(HLOOKUP(FX$1,'Nakladova matice_2018'!$A$1:$IW$188,126,FALSE),0)</f>
        <v>0</v>
      </c>
      <c r="FY153" s="19">
        <f>IFERROR(HLOOKUP(FY$1,'Nakladova matice_2018'!$A$1:$IW$188,126,FALSE),0)</f>
        <v>0</v>
      </c>
      <c r="FZ153" s="19">
        <f>IFERROR(HLOOKUP(FZ$1,'Nakladova matice_2018'!$A$1:$IW$188,126,FALSE),0)</f>
        <v>0</v>
      </c>
      <c r="GA153" s="19">
        <f>IFERROR(HLOOKUP(GA$1,'Nakladova matice_2018'!$A$1:$IW$188,126,FALSE),0)</f>
        <v>0</v>
      </c>
      <c r="GB153" s="19">
        <f>IFERROR(HLOOKUP(GB$1,'Nakladova matice_2018'!$A$1:$IW$188,126,FALSE),0)</f>
        <v>0</v>
      </c>
      <c r="GC153" s="19">
        <f>IFERROR(HLOOKUP(GC$1,'Nakladova matice_2018'!$A$1:$IW$188,126,FALSE),0)</f>
        <v>0</v>
      </c>
      <c r="GD153" s="19">
        <f>IFERROR(HLOOKUP(GD$1,'Nakladova matice_2018'!$A$1:$IW$188,126,FALSE),0)</f>
        <v>0</v>
      </c>
      <c r="GE153" s="19">
        <f>IFERROR(HLOOKUP(GE$1,'Nakladova matice_2018'!$A$1:$IW$188,126,FALSE),0)</f>
        <v>0</v>
      </c>
      <c r="GF153" s="19">
        <f>IFERROR(HLOOKUP(GF$1,'Nakladova matice_2018'!$A$1:$IW$188,126,FALSE),0)</f>
        <v>0</v>
      </c>
      <c r="GG153" s="19">
        <f>IFERROR(HLOOKUP(GG$1,'Nakladova matice_2018'!$A$1:$IW$188,126,FALSE),0)</f>
        <v>0</v>
      </c>
      <c r="GH153" s="19">
        <f>IFERROR(HLOOKUP(GH$1,'Nakladova matice_2018'!$A$1:$IW$188,126,FALSE),0)</f>
        <v>0</v>
      </c>
      <c r="GI153" s="19">
        <f>IFERROR(HLOOKUP(GI$1,'Nakladova matice_2018'!$A$1:$IW$188,126,FALSE),0)</f>
        <v>0</v>
      </c>
      <c r="GJ153" s="19">
        <f>IFERROR(HLOOKUP(GJ$1,'Nakladova matice_2018'!$A$1:$IW$188,126,FALSE),0)</f>
        <v>0</v>
      </c>
      <c r="GK153" s="19">
        <f>IFERROR(HLOOKUP(GK$1,'Nakladova matice_2018'!$A$1:$IW$188,126,FALSE),0)</f>
        <v>0</v>
      </c>
      <c r="GL153" s="19">
        <f>IFERROR(HLOOKUP(GL$1,'Nakladova matice_2018'!$A$1:$IW$188,126,FALSE),0)</f>
        <v>0</v>
      </c>
      <c r="GM153" s="19">
        <f>IFERROR(HLOOKUP(GM$1,'Nakladova matice_2018'!$A$1:$IW$188,126,FALSE),0)</f>
        <v>0</v>
      </c>
      <c r="GN153" s="19">
        <f>IFERROR(HLOOKUP(GN$1,'Nakladova matice_2018'!$A$1:$IW$188,126,FALSE),0)</f>
        <v>0</v>
      </c>
      <c r="GO153" s="19">
        <f>IFERROR(HLOOKUP(GO$1,'Nakladova matice_2018'!$A$1:$IW$188,126,FALSE),0)</f>
        <v>0</v>
      </c>
      <c r="GP153" s="19">
        <f>IFERROR(HLOOKUP(GP$1,'Nakladova matice_2018'!$A$1:$IW$188,126,FALSE),0)</f>
        <v>0</v>
      </c>
      <c r="GQ153" s="19">
        <f>IFERROR(HLOOKUP(GQ$1,'Nakladova matice_2018'!$A$1:$IW$188,126,FALSE),0)</f>
        <v>0</v>
      </c>
      <c r="GR153" s="19">
        <f>IFERROR(HLOOKUP(GR$1,'Nakladova matice_2018'!$A$1:$IW$188,126,FALSE),0)</f>
        <v>0</v>
      </c>
      <c r="GS153" s="19">
        <f>IFERROR(HLOOKUP(GS$1,'Nakladova matice_2018'!$A$1:$IW$188,126,FALSE),0)</f>
        <v>0</v>
      </c>
      <c r="GT153" s="19">
        <f>IFERROR(HLOOKUP(GT$1,'Nakladova matice_2018'!$A$1:$IW$188,126,FALSE),0)</f>
        <v>0</v>
      </c>
      <c r="GU153" s="19">
        <f>IFERROR(HLOOKUP(GU$1,'Nakladova matice_2018'!$A$1:$IW$188,126,FALSE),0)</f>
        <v>0</v>
      </c>
      <c r="GV153" s="19">
        <f>IFERROR(HLOOKUP(GV$1,'Nakladova matice_2018'!$A$1:$IW$188,126,FALSE),0)</f>
        <v>0</v>
      </c>
      <c r="GW153" s="19">
        <f>IFERROR(HLOOKUP(GW$1,'Nakladova matice_2018'!$A$1:$IW$188,126,FALSE),0)</f>
        <v>0</v>
      </c>
      <c r="GX153" s="19">
        <f>IFERROR(HLOOKUP(GX$1,'Nakladova matice_2018'!$A$1:$IW$188,126,FALSE),0)</f>
        <v>0</v>
      </c>
      <c r="GY153" s="19">
        <f>IFERROR(HLOOKUP(GY$1,'Nakladova matice_2018'!$A$1:$IW$188,126,FALSE),0)</f>
        <v>0</v>
      </c>
      <c r="GZ153" s="19">
        <f>IFERROR(HLOOKUP(GZ$1,'Nakladova matice_2018'!$A$1:$IW$188,126,FALSE),0)</f>
        <v>0</v>
      </c>
      <c r="HA153" s="19">
        <f>IFERROR(HLOOKUP(HA$1,'Nakladova matice_2018'!$A$1:$IW$188,126,FALSE),0)</f>
        <v>0</v>
      </c>
      <c r="HB153" s="19">
        <f>IFERROR(HLOOKUP(HB$1,'Nakladova matice_2018'!$A$1:$IW$188,126,FALSE),0)</f>
        <v>0</v>
      </c>
      <c r="HC153" s="19">
        <f>IFERROR(HLOOKUP(HC$1,'Nakladova matice_2018'!$A$1:$IW$188,126,FALSE),0)</f>
        <v>0</v>
      </c>
      <c r="HD153" s="19">
        <f>IFERROR(HLOOKUP(HD$1,'Nakladova matice_2018'!$A$1:$IW$188,126,FALSE),0)</f>
        <v>0</v>
      </c>
      <c r="HE153" s="19">
        <f>IFERROR(HLOOKUP(HE$1,'Nakladova matice_2018'!$A$1:$IW$188,126,FALSE),0)</f>
        <v>0</v>
      </c>
      <c r="HF153" s="19">
        <f>IFERROR(HLOOKUP(HF$1,'Nakladova matice_2018'!$A$1:$IW$188,126,FALSE),0)</f>
        <v>0</v>
      </c>
      <c r="HG153" s="19">
        <f>IFERROR(HLOOKUP(HG$1,'Nakladova matice_2018'!$A$1:$IW$188,126,FALSE),0)</f>
        <v>0</v>
      </c>
      <c r="HH153" s="19">
        <f>IFERROR(HLOOKUP(HH$1,'Nakladova matice_2018'!$A$1:$IW$188,126,FALSE),0)</f>
        <v>0</v>
      </c>
      <c r="HI153" s="19">
        <f>IFERROR(HLOOKUP(HI$1,'Nakladova matice_2018'!$A$1:$IW$188,126,FALSE),0)</f>
        <v>0</v>
      </c>
      <c r="HJ153" s="19">
        <f>IFERROR(HLOOKUP(HJ$1,'Nakladova matice_2018'!$A$1:$IW$188,126,FALSE),0)</f>
        <v>0</v>
      </c>
      <c r="HK153" s="19">
        <f>IFERROR(HLOOKUP(HK$1,'Nakladova matice_2018'!$A$1:$IW$188,126,FALSE),0)</f>
        <v>0</v>
      </c>
      <c r="HL153" s="19">
        <f>IFERROR(HLOOKUP(HL$1,'Nakladova matice_2018'!$A$1:$IW$188,126,FALSE),0)</f>
        <v>0</v>
      </c>
      <c r="HM153" s="19">
        <f>IFERROR(HLOOKUP(HM$1,'Nakladova matice_2018'!$A$1:$IW$188,126,FALSE),0)</f>
        <v>0</v>
      </c>
      <c r="HN153" s="19">
        <f>IFERROR(HLOOKUP(HN$1,'Nakladova matice_2018'!$A$1:$IW$188,126,FALSE),0)</f>
        <v>0</v>
      </c>
      <c r="HO153" s="19">
        <f>IFERROR(HLOOKUP(HO$1,'Nakladova matice_2018'!$A$1:$IW$188,126,FALSE),0)</f>
        <v>0</v>
      </c>
      <c r="HP153" s="19">
        <f>IFERROR(HLOOKUP(HP$1,'Nakladova matice_2018'!$A$1:$IW$188,126,FALSE),0)</f>
        <v>0</v>
      </c>
      <c r="HQ153" s="19">
        <f>IFERROR(HLOOKUP(HQ$1,'Nakladova matice_2018'!$A$1:$IW$188,126,FALSE),0)</f>
        <v>0</v>
      </c>
      <c r="HR153" s="19">
        <f>IFERROR(HLOOKUP(HR$1,'Nakladova matice_2018'!$A$1:$IW$188,126,FALSE),0)</f>
        <v>0</v>
      </c>
      <c r="HS153" s="19">
        <f>IFERROR(HLOOKUP(HS$1,'Nakladova matice_2018'!$A$1:$IW$188,126,FALSE),0)</f>
        <v>0</v>
      </c>
      <c r="HT153" s="19">
        <f>IFERROR(HLOOKUP(HT$1,'Nakladova matice_2018'!$A$1:$IW$188,126,FALSE),0)</f>
        <v>0</v>
      </c>
      <c r="HU153" s="19">
        <f>IFERROR(HLOOKUP(HU$1,'Nakladova matice_2018'!$A$1:$IW$188,126,FALSE),0)</f>
        <v>0</v>
      </c>
      <c r="HV153" s="19">
        <f>IFERROR(HLOOKUP(HV$1,'Nakladova matice_2018'!$A$1:$IW$188,126,FALSE),0)</f>
        <v>0</v>
      </c>
      <c r="HW153" s="19">
        <f>IFERROR(HLOOKUP(HW$1,'Nakladova matice_2018'!$A$1:$IW$188,126,FALSE),0)</f>
        <v>0</v>
      </c>
      <c r="HX153" s="19">
        <f>IFERROR(HLOOKUP(HX$1,'Nakladova matice_2018'!$A$1:$IW$188,126,FALSE),0)</f>
        <v>0</v>
      </c>
      <c r="HY153" s="19">
        <f>IFERROR(HLOOKUP(HY$1,'Nakladova matice_2018'!$A$1:$IW$188,126,FALSE),0)</f>
        <v>0</v>
      </c>
      <c r="HZ153" s="19">
        <f>IFERROR(HLOOKUP(HZ$1,'Nakladova matice_2018'!$A$1:$IW$188,126,FALSE),0)</f>
        <v>0</v>
      </c>
      <c r="IA153" s="19">
        <f>IFERROR(HLOOKUP(IA$1,'Nakladova matice_2018'!$A$1:$IW$188,126,FALSE),0)</f>
        <v>0</v>
      </c>
      <c r="IB153" s="19">
        <f>IFERROR(HLOOKUP(IB$1,'Nakladova matice_2018'!$A$1:$IW$188,126,FALSE),0)</f>
        <v>0</v>
      </c>
      <c r="IC153" s="19">
        <f>IFERROR(HLOOKUP(IC$1,'Nakladova matice_2018'!$A$1:$IW$188,126,FALSE),0)</f>
        <v>0</v>
      </c>
      <c r="ID153" s="19">
        <f>IFERROR(HLOOKUP(ID$1,'Nakladova matice_2018'!$A$1:$IW$188,126,FALSE),0)</f>
        <v>0</v>
      </c>
      <c r="IE153" s="19">
        <f>IFERROR(HLOOKUP(IE$1,'Nakladova matice_2018'!$A$1:$IW$188,126,FALSE),0)</f>
        <v>0</v>
      </c>
      <c r="IF153" s="19">
        <f>IFERROR(HLOOKUP(IF$1,'Nakladova matice_2018'!$A$1:$IW$188,126,FALSE),0)</f>
        <v>0</v>
      </c>
      <c r="IG153" s="19">
        <f>IFERROR(HLOOKUP(IG$1,'Nakladova matice_2018'!$A$1:$IW$188,126,FALSE),0)</f>
        <v>0</v>
      </c>
      <c r="IH153" s="19">
        <f>IFERROR(HLOOKUP(IH$1,'Nakladova matice_2018'!$A$1:$IW$188,126,FALSE),0)</f>
        <v>0</v>
      </c>
      <c r="II153" s="19">
        <f>IFERROR(HLOOKUP(II$1,'Nakladova matice_2018'!$A$1:$IW$188,126,FALSE),0)</f>
        <v>0</v>
      </c>
      <c r="IJ153" s="19">
        <f>IFERROR(HLOOKUP(IJ$1,'Nakladova matice_2018'!$A$1:$IW$188,126,FALSE),0)</f>
        <v>0</v>
      </c>
      <c r="IK153" s="19">
        <f>IFERROR(HLOOKUP(IK$1,'Nakladova matice_2018'!$A$1:$IW$188,126,FALSE),0)</f>
        <v>0</v>
      </c>
      <c r="IL153" s="19">
        <f>IFERROR(HLOOKUP(IL$1,'Nakladova matice_2018'!$A$1:$IW$188,126,FALSE),0)</f>
        <v>0</v>
      </c>
      <c r="IM153" s="19">
        <f>IFERROR(HLOOKUP(IM$1,'Nakladova matice_2018'!$A$1:$IW$188,126,FALSE),0)</f>
        <v>0</v>
      </c>
      <c r="IN153" s="19">
        <f>IFERROR(HLOOKUP(IN$1,'Nakladova matice_2018'!$A$1:$IW$188,126,FALSE),0)</f>
        <v>0</v>
      </c>
      <c r="IO153" s="19">
        <f>IFERROR(HLOOKUP(IO$1,'Nakladova matice_2018'!$A$1:$IW$188,126,FALSE),0)</f>
        <v>0</v>
      </c>
      <c r="IP153" s="19">
        <f>IFERROR(HLOOKUP(IP$1,'Nakladova matice_2018'!$A$1:$IW$188,126,FALSE),0)</f>
        <v>0</v>
      </c>
      <c r="IQ153" s="19">
        <f>IFERROR(HLOOKUP(IQ$1,'Nakladova matice_2018'!$A$1:$IW$188,126,FALSE),0)</f>
        <v>0</v>
      </c>
      <c r="IR153" s="19">
        <f>IFERROR(HLOOKUP(IR$1,'Nakladova matice_2018'!$A$1:$IW$188,126,FALSE),0)</f>
        <v>0</v>
      </c>
      <c r="IS153" s="19">
        <f>IFERROR(HLOOKUP(IS$1,'Nakladova matice_2018'!$A$1:$IW$188,126,FALSE),0)</f>
        <v>0</v>
      </c>
      <c r="IT153" s="19">
        <f>IFERROR(HLOOKUP(IT$1,'Nakladova matice_2018'!$A$1:$IW$188,126,FALSE),0)</f>
        <v>0</v>
      </c>
      <c r="IU153" s="19">
        <f>IFERROR(HLOOKUP(IU$1,'Nakladova matice_2018'!$A$1:$IW$188,126,FALSE),0)</f>
        <v>0</v>
      </c>
      <c r="IV153" s="19">
        <f>IFERROR(HLOOKUP(IV$1,'Nakladova matice_2018'!$A$1:$IW$188,126,FALSE),0)</f>
        <v>0</v>
      </c>
      <c r="IW153" s="19">
        <f>IFERROR(HLOOKUP(IW$1,'Nakladova matice_2018'!$A$1:$IW$188,126,FALSE),0)</f>
        <v>0</v>
      </c>
      <c r="IX153" s="19">
        <f>IFERROR(HLOOKUP(IX$1,'Nakladova matice_2018'!$A$1:$IW$188,126,FALSE),0)</f>
        <v>0</v>
      </c>
      <c r="IY153" s="19">
        <f>IFERROR(HLOOKUP(IY$1,'Nakladova matice_2018'!$A$1:$IW$188,126,FALSE),0)</f>
        <v>0</v>
      </c>
      <c r="IZ153" s="19">
        <f>IFERROR(HLOOKUP(IZ$1,'Nakladova matice_2018'!$A$1:$IW$188,126,FALSE),0)</f>
        <v>0</v>
      </c>
      <c r="JA153" s="19">
        <f>IFERROR(HLOOKUP(JA$1,'Nakladova matice_2018'!$A$1:$IW$188,126,FALSE),0)</f>
        <v>0</v>
      </c>
      <c r="JB153" s="19">
        <f>IFERROR(HLOOKUP(JB$1,'Nakladova matice_2018'!$A$1:$IW$188,126,FALSE),0)</f>
        <v>0</v>
      </c>
      <c r="JC153" s="19">
        <f>IFERROR(HLOOKUP(JC$1,'Nakladova matice_2018'!$A$1:$IW$188,126,FALSE),0)</f>
        <v>0</v>
      </c>
      <c r="JD153" s="19">
        <f>IFERROR(HLOOKUP(JD$1,'Nakladova matice_2018'!$A$1:$IW$188,126,FALSE),0)</f>
        <v>0</v>
      </c>
      <c r="JE153" s="19">
        <f>IFERROR(HLOOKUP(JE$1,'Nakladova matice_2018'!$A$1:$IW$188,126,FALSE),0)</f>
        <v>0</v>
      </c>
      <c r="JF153" s="19">
        <f>IFERROR(HLOOKUP(JF$1,'Nakladova matice_2018'!$A$1:$IW$188,126,FALSE),0)</f>
        <v>0</v>
      </c>
      <c r="JG153" s="19">
        <f>IFERROR(HLOOKUP(JG$1,'Nakladova matice_2018'!$A$1:$IW$188,126,FALSE),0)</f>
        <v>0</v>
      </c>
      <c r="JH153" s="19">
        <f>IFERROR(HLOOKUP(JH$1,'Nakladova matice_2018'!$A$1:$IW$188,126,FALSE),0)</f>
        <v>0</v>
      </c>
      <c r="JI153" s="19">
        <f>IFERROR(HLOOKUP(JI$1,'Nakladova matice_2018'!$A$1:$IW$188,126,FALSE),0)</f>
        <v>0</v>
      </c>
      <c r="JJ153" s="19">
        <f>IFERROR(HLOOKUP(JJ$1,'Nakladova matice_2018'!$A$1:$IW$188,126,FALSE),0)</f>
        <v>0</v>
      </c>
      <c r="JK153" s="19">
        <f>IFERROR(HLOOKUP(JK$1,'Nakladova matice_2018'!$A$1:$IW$188,126,FALSE),0)</f>
        <v>0</v>
      </c>
      <c r="JL153" s="19">
        <f>IFERROR(HLOOKUP(JL$1,'Nakladova matice_2018'!$A$1:$IW$188,126,FALSE),0)</f>
        <v>0</v>
      </c>
      <c r="JM153" s="19">
        <f>IFERROR(HLOOKUP(JM$1,'Nakladova matice_2018'!$A$1:$IW$188,126,FALSE),0)</f>
        <v>0</v>
      </c>
      <c r="JN153" s="19">
        <f>IFERROR(HLOOKUP(JN$1,'Nakladova matice_2018'!$A$1:$IW$188,126,FALSE),0)</f>
        <v>0</v>
      </c>
      <c r="JO153" s="19">
        <f>IFERROR(HLOOKUP(JO$1,'Nakladova matice_2018'!$A$1:$IW$188,126,FALSE),0)</f>
        <v>0</v>
      </c>
      <c r="JP153" s="19">
        <f>IFERROR(HLOOKUP(JP$1,'Nakladova matice_2018'!$A$1:$IW$188,126,FALSE),0)</f>
        <v>0</v>
      </c>
      <c r="JQ153" s="19">
        <f>IFERROR(HLOOKUP(JQ$1,'Nakladova matice_2018'!$A$1:$IW$188,126,FALSE),0)</f>
        <v>0</v>
      </c>
      <c r="JR153" s="19">
        <f>IFERROR(HLOOKUP(JR$1,'Nakladova matice_2018'!$A$1:$IW$188,126,FALSE),0)</f>
        <v>0</v>
      </c>
      <c r="JS153" s="19">
        <f>IFERROR(HLOOKUP(JS$1,'Nakladova matice_2018'!$A$1:$IW$188,126,FALSE),0)</f>
        <v>0</v>
      </c>
      <c r="JT153" s="19">
        <f>IFERROR(HLOOKUP(JT$1,'Nakladova matice_2018'!$A$1:$IW$188,126,FALSE),0)</f>
        <v>0</v>
      </c>
      <c r="JU153" s="19">
        <f>IFERROR(HLOOKUP(JU$1,'Nakladova matice_2018'!$A$1:$IW$188,126,FALSE),0)</f>
        <v>0</v>
      </c>
      <c r="JV153" s="19">
        <f>IFERROR(HLOOKUP(JV$1,'Nakladova matice_2018'!$A$1:$IW$188,126,FALSE),0)</f>
        <v>0</v>
      </c>
      <c r="JW153" s="19">
        <f>IFERROR(HLOOKUP(JW$1,'Nakladova matice_2018'!$A$1:$IW$188,126,FALSE),0)</f>
        <v>0</v>
      </c>
      <c r="JX153" s="19">
        <f>IFERROR(HLOOKUP(JX$1,'Nakladova matice_2018'!$A$1:$IW$188,126,FALSE),0)</f>
        <v>0</v>
      </c>
      <c r="JY153" s="19">
        <f>IFERROR(HLOOKUP(JY$1,'Nakladova matice_2018'!$A$1:$IW$188,126,FALSE),0)</f>
        <v>0</v>
      </c>
      <c r="JZ153" s="19">
        <f>IFERROR(HLOOKUP(JZ$1,'Nakladova matice_2018'!$A$1:$IW$188,126,FALSE),0)</f>
        <v>0</v>
      </c>
      <c r="KA153" s="19">
        <f>IFERROR(HLOOKUP(KA$1,'Nakladova matice_2018'!$A$1:$IW$188,126,FALSE),0)</f>
        <v>0</v>
      </c>
      <c r="KB153" s="19">
        <f>IFERROR(HLOOKUP(KB$1,'Nakladova matice_2018'!$A$1:$IW$188,126,FALSE),0)</f>
        <v>0</v>
      </c>
      <c r="KC153" s="19">
        <f>IFERROR(HLOOKUP(KC$1,'Nakladova matice_2018'!$A$1:$IW$188,126,FALSE),0)</f>
        <v>0</v>
      </c>
      <c r="KD153" s="19">
        <f>IFERROR(HLOOKUP(KD$1,'Nakladova matice_2018'!$A$1:$IW$188,126,FALSE),0)</f>
        <v>0</v>
      </c>
      <c r="KE153" s="19">
        <f>IFERROR(HLOOKUP(KE$1,'Nakladova matice_2018'!$A$1:$IW$188,126,FALSE),0)</f>
        <v>0</v>
      </c>
      <c r="KF153" s="19">
        <f>IFERROR(HLOOKUP(KF$1,'Nakladova matice_2018'!$A$1:$IW$188,126,FALSE),0)</f>
        <v>0</v>
      </c>
      <c r="KG153" s="19">
        <f>IFERROR(HLOOKUP(KG$1,'Nakladova matice_2018'!$A$1:$IW$188,126,FALSE),0)</f>
        <v>0</v>
      </c>
      <c r="KH153" s="19">
        <f>IFERROR(HLOOKUP(KH$1,'Nakladova matice_2018'!$A$1:$IW$188,126,FALSE),0)</f>
        <v>0</v>
      </c>
      <c r="KI153" s="19">
        <f>IFERROR(HLOOKUP(KI$1,'Nakladova matice_2018'!$A$1:$IW$188,126,FALSE),0)</f>
        <v>0</v>
      </c>
      <c r="KJ153" s="19">
        <f>IFERROR(HLOOKUP(KJ$1,'Nakladova matice_2018'!$A$1:$IW$188,126,FALSE),0)</f>
        <v>0</v>
      </c>
      <c r="KK153" s="19">
        <f>IFERROR(HLOOKUP(KK$1,'Nakladova matice_2018'!$A$1:$IW$188,126,FALSE),0)</f>
        <v>0</v>
      </c>
      <c r="KL153" s="19">
        <f>IFERROR(HLOOKUP(KL$1,'Nakladova matice_2018'!$A$1:$IW$188,126,FALSE),0)</f>
        <v>0</v>
      </c>
      <c r="KM153" s="19">
        <f>IFERROR(HLOOKUP(KM$1,'Nakladova matice_2018'!$A$1:$IW$188,126,FALSE),0)</f>
        <v>0</v>
      </c>
      <c r="KN153" s="19">
        <f>IFERROR(HLOOKUP(KN$1,'Nakladova matice_2018'!$A$1:$IW$188,126,FALSE),0)</f>
        <v>0</v>
      </c>
      <c r="KO153" s="19">
        <f>IFERROR(HLOOKUP(KO$1,'Nakladova matice_2018'!$A$1:$IW$188,126,FALSE),0)</f>
        <v>0</v>
      </c>
      <c r="KP153" s="19">
        <f>IFERROR(HLOOKUP(KP$1,'Nakladova matice_2018'!$A$1:$IW$188,126,FALSE),0)</f>
        <v>0</v>
      </c>
      <c r="KQ153" s="19">
        <f>IFERROR(HLOOKUP(KQ$1,'Nakladova matice_2018'!$A$1:$IW$188,126,FALSE),0)</f>
        <v>0</v>
      </c>
      <c r="KR153" s="19">
        <f>IFERROR(HLOOKUP(KR$1,'Nakladova matice_2018'!$A$1:$IW$188,126,FALSE),0)</f>
        <v>0</v>
      </c>
      <c r="KS153" s="19">
        <f>IFERROR(HLOOKUP(KS$1,'Nakladova matice_2018'!$A$1:$IW$188,126,FALSE),0)</f>
        <v>0</v>
      </c>
      <c r="KT153" s="19">
        <f>IFERROR(HLOOKUP(KT$1,'Nakladova matice_2018'!$A$1:$IW$188,126,FALSE),0)</f>
        <v>0</v>
      </c>
      <c r="KU153" s="19">
        <f>IFERROR(HLOOKUP(KU$1,'Nakladova matice_2018'!$A$1:$IW$188,126,FALSE),0)</f>
        <v>0</v>
      </c>
      <c r="KV153" s="19">
        <f>IFERROR(HLOOKUP(KV$1,'Nakladova matice_2018'!$A$1:$IW$188,126,FALSE),0)</f>
        <v>0</v>
      </c>
      <c r="KW153" s="19">
        <f>IFERROR(HLOOKUP(KW$1,'Nakladova matice_2018'!$A$1:$IW$188,126,FALSE),0)</f>
        <v>0</v>
      </c>
      <c r="KX153" s="19">
        <f>IFERROR(HLOOKUP(KX$1,'Nakladova matice_2018'!$A$1:$IW$188,126,FALSE),0)</f>
        <v>0</v>
      </c>
      <c r="KY153" s="19">
        <f>IFERROR(HLOOKUP(KY$1,'Nakladova matice_2018'!$A$1:$IW$188,126,FALSE),0)</f>
        <v>0</v>
      </c>
      <c r="KZ153" s="19">
        <f>IFERROR(HLOOKUP(KZ$1,'Nakladova matice_2018'!$A$1:$IW$188,126,FALSE),0)</f>
        <v>0</v>
      </c>
      <c r="LA153" s="19">
        <f>IFERROR(HLOOKUP(LA$1,'Nakladova matice_2018'!$A$1:$IW$188,126,FALSE),0)</f>
        <v>0</v>
      </c>
      <c r="LB153" s="19">
        <f>IFERROR(HLOOKUP(LB$1,'Nakladova matice_2018'!$A$1:$IW$188,126,FALSE),0)</f>
        <v>0</v>
      </c>
      <c r="LC153" s="19">
        <f>IFERROR(HLOOKUP(LC$1,'Nakladova matice_2018'!$A$1:$IW$188,126,FALSE),0)</f>
        <v>0</v>
      </c>
      <c r="LD153" s="19">
        <f>IFERROR(HLOOKUP(LD$1,'Nakladova matice_2018'!$A$1:$IW$188,126,FALSE),0)</f>
        <v>0</v>
      </c>
      <c r="LE153" s="19">
        <f>IFERROR(HLOOKUP(LE$1,'Nakladova matice_2018'!$A$1:$IW$188,126,FALSE),0)</f>
        <v>0</v>
      </c>
      <c r="LF153" s="19">
        <f>IFERROR(HLOOKUP(LF$1,'Nakladova matice_2018'!$A$1:$IW$188,126,FALSE),0)</f>
        <v>0</v>
      </c>
      <c r="LG153" s="19">
        <f>IFERROR(HLOOKUP(LG$1,'Nakladova matice_2018'!$A$1:$IW$188,126,FALSE),0)</f>
        <v>0</v>
      </c>
      <c r="LH153" s="19">
        <f>IFERROR(HLOOKUP(LH$1,'Nakladova matice_2018'!$A$1:$IW$188,126,FALSE),0)</f>
        <v>0</v>
      </c>
      <c r="LI153" s="19">
        <f>IFERROR(HLOOKUP(LI$1,'Nakladova matice_2018'!$A$1:$IW$188,126,FALSE),0)</f>
        <v>0</v>
      </c>
      <c r="LJ153" s="19">
        <f>IFERROR(HLOOKUP(LJ$1,'Nakladova matice_2018'!$A$1:$IW$188,126,FALSE),0)</f>
        <v>0</v>
      </c>
      <c r="LK153" s="19">
        <f>IFERROR(HLOOKUP(LK$1,'Nakladova matice_2018'!$A$1:$IW$188,126,FALSE),0)</f>
        <v>0</v>
      </c>
      <c r="LL153" s="19">
        <f>IFERROR(HLOOKUP(LL$1,'Nakladova matice_2018'!$A$1:$IW$188,126,FALSE),0)</f>
        <v>0</v>
      </c>
      <c r="LM153" s="19">
        <f>IFERROR(HLOOKUP(LM$1,'Nakladova matice_2018'!$A$1:$IW$188,126,FALSE),0)</f>
        <v>0</v>
      </c>
      <c r="LN153" s="19">
        <f>IFERROR(HLOOKUP(LN$1,'Nakladova matice_2018'!$A$1:$IW$188,126,FALSE),0)</f>
        <v>0</v>
      </c>
      <c r="LO153" s="19">
        <f>IFERROR(HLOOKUP(LO$1,'Nakladova matice_2018'!$A$1:$IW$188,126,FALSE),0)</f>
        <v>0</v>
      </c>
      <c r="LP153" s="19">
        <f>IFERROR(HLOOKUP(LP$1,'Nakladova matice_2018'!$A$1:$IW$188,126,FALSE),0)</f>
        <v>0</v>
      </c>
      <c r="LQ153" s="19">
        <f>IFERROR(HLOOKUP(LQ$1,'Nakladova matice_2018'!$A$1:$IW$188,126,FALSE),0)</f>
        <v>0</v>
      </c>
      <c r="LR153" s="19">
        <f>IFERROR(HLOOKUP(LR$1,'Nakladova matice_2018'!$A$1:$IW$188,126,FALSE),0)</f>
        <v>0</v>
      </c>
      <c r="LS153" s="19">
        <f>IFERROR(HLOOKUP(LS$1,'Nakladova matice_2018'!$A$1:$IW$188,126,FALSE),0)</f>
        <v>0</v>
      </c>
      <c r="LT153" s="19">
        <f>IFERROR(HLOOKUP(LT$1,'Nakladova matice_2018'!$A$1:$IW$188,126,FALSE),0)</f>
        <v>0</v>
      </c>
      <c r="LU153" s="19">
        <f>IFERROR(HLOOKUP(LU$1,'Nakladova matice_2018'!$A$1:$IW$188,126,FALSE),0)</f>
        <v>0</v>
      </c>
      <c r="LV153" s="19">
        <f>IFERROR(HLOOKUP(LV$1,'Nakladova matice_2018'!$A$1:$IW$188,126,FALSE),0)</f>
        <v>0</v>
      </c>
      <c r="LW153" s="19">
        <f>IFERROR(HLOOKUP(LW$1,'Nakladova matice_2018'!$A$1:$IW$188,126,FALSE),0)</f>
        <v>0</v>
      </c>
      <c r="LX153" s="19">
        <f>IFERROR(HLOOKUP(LX$1,'Nakladova matice_2018'!$A$1:$IW$188,126,FALSE),0)</f>
        <v>0</v>
      </c>
      <c r="LY153" s="19">
        <f>IFERROR(HLOOKUP(LY$1,'Nakladova matice_2018'!$A$1:$IW$188,126,FALSE),0)</f>
        <v>0</v>
      </c>
      <c r="LZ153" s="19">
        <f>IFERROR(HLOOKUP(LZ$1,'Nakladova matice_2018'!$A$1:$IW$188,126,FALSE),0)</f>
        <v>0</v>
      </c>
      <c r="MA153" s="19">
        <f>IFERROR(HLOOKUP(MA$1,'Nakladova matice_2018'!$A$1:$IW$188,126,FALSE),0)</f>
        <v>0</v>
      </c>
      <c r="MB153" s="19">
        <f>IFERROR(HLOOKUP(MB$1,'Nakladova matice_2018'!$A$1:$IW$188,126,FALSE),0)</f>
        <v>0</v>
      </c>
      <c r="MC153" s="19">
        <f>IFERROR(HLOOKUP(MC$1,'Nakladova matice_2018'!$A$1:$IW$188,126,FALSE),0)</f>
        <v>0</v>
      </c>
      <c r="MD153" s="19">
        <f>IFERROR(HLOOKUP(MD$1,'Nakladova matice_2018'!$A$1:$IW$188,126,FALSE),0)</f>
        <v>0</v>
      </c>
      <c r="ME153" s="19">
        <f>IFERROR(HLOOKUP(ME$1,'Nakladova matice_2018'!$A$1:$IW$188,126,FALSE),0)</f>
        <v>0</v>
      </c>
      <c r="MF153" s="19">
        <f>IFERROR(HLOOKUP(MF$1,'Nakladova matice_2018'!$A$1:$IW$188,126,FALSE),0)</f>
        <v>0</v>
      </c>
      <c r="MG153" s="19">
        <f>IFERROR(HLOOKUP(MG$1,'Nakladova matice_2018'!$A$1:$IW$188,126,FALSE),0)</f>
        <v>0</v>
      </c>
      <c r="MH153" s="19">
        <f>IFERROR(HLOOKUP(MH$1,'Nakladova matice_2018'!$A$1:$IW$188,126,FALSE),0)</f>
        <v>0</v>
      </c>
      <c r="MI153" s="19">
        <f>IFERROR(HLOOKUP(MI$1,'Nakladova matice_2018'!$A$1:$IW$188,126,FALSE),0)</f>
        <v>0</v>
      </c>
      <c r="MJ153" s="19">
        <f>IFERROR(HLOOKUP(MJ$1,'Nakladova matice_2018'!$A$1:$IW$188,126,FALSE),0)</f>
        <v>0</v>
      </c>
      <c r="MK153" s="19">
        <f>IFERROR(HLOOKUP(MK$1,'Nakladova matice_2018'!$A$1:$IW$188,126,FALSE),0)</f>
        <v>0</v>
      </c>
      <c r="ML153" s="19">
        <f>IFERROR(HLOOKUP(ML$1,'Nakladova matice_2018'!$A$1:$IW$188,126,FALSE),0)</f>
        <v>0</v>
      </c>
      <c r="MM153" s="19">
        <f>IFERROR(HLOOKUP(MM$1,'Nakladova matice_2018'!$A$1:$IW$188,126,FALSE),0)</f>
        <v>0</v>
      </c>
      <c r="MN153" s="19">
        <f>IFERROR(HLOOKUP(MN$1,'Nakladova matice_2018'!$A$1:$IW$188,126,FALSE),0)</f>
        <v>0</v>
      </c>
      <c r="MO153" s="20">
        <f t="shared" si="86"/>
        <v>0</v>
      </c>
      <c r="MP153" s="20">
        <f>MO153-'Nakladova matice_2018'!IX126</f>
        <v>0</v>
      </c>
    </row>
    <row r="154" spans="1:354" x14ac:dyDescent="0.2">
      <c r="A154" s="27">
        <v>549111</v>
      </c>
      <c r="B154" s="21" t="s">
        <v>276</v>
      </c>
      <c r="C154" s="53">
        <v>0</v>
      </c>
      <c r="D154" s="19">
        <f>IFERROR(HLOOKUP(D$1,'Nakladova matice_2018'!$A$1:$IW$188,127,FALSE),0)</f>
        <v>0</v>
      </c>
      <c r="E154" s="19">
        <f>IFERROR(HLOOKUP(E$1,'Nakladova matice_2018'!$A$1:$IW$188,127,FALSE),0)</f>
        <v>0</v>
      </c>
      <c r="F154" s="19">
        <f>IFERROR(HLOOKUP(F$1,'Nakladova matice_2018'!$A$1:$IW$188,127,FALSE),0)</f>
        <v>0</v>
      </c>
      <c r="G154" s="19">
        <f>IFERROR(HLOOKUP(G$1,'Nakladova matice_2018'!$A$1:$IW$188,127,FALSE),0)</f>
        <v>0</v>
      </c>
      <c r="H154" s="19">
        <f>IFERROR(HLOOKUP(H$1,'Nakladova matice_2018'!$A$1:$IW$188,127,FALSE),0)</f>
        <v>0</v>
      </c>
      <c r="I154" s="19">
        <f>IFERROR(HLOOKUP(I$1,'Nakladova matice_2018'!$A$1:$IW$188,127,FALSE),0)</f>
        <v>0</v>
      </c>
      <c r="J154" s="19">
        <f>IFERROR(HLOOKUP(J$1,'Nakladova matice_2018'!$A$1:$IW$188,127,FALSE),0)</f>
        <v>0</v>
      </c>
      <c r="K154" s="19">
        <f>IFERROR(HLOOKUP(K$1,'Nakladova matice_2018'!$A$1:$IW$188,127,FALSE),0)</f>
        <v>0</v>
      </c>
      <c r="L154" s="19">
        <f>IFERROR(HLOOKUP(L$1,'Nakladova matice_2018'!$A$1:$IW$188,127,FALSE),0)</f>
        <v>0</v>
      </c>
      <c r="M154" s="19">
        <f>IFERROR(HLOOKUP(M$1,'Nakladova matice_2018'!$A$1:$IW$188,127,FALSE),0)</f>
        <v>0</v>
      </c>
      <c r="N154" s="19">
        <f>IFERROR(HLOOKUP(N$1,'Nakladova matice_2018'!$A$1:$IW$188,127,FALSE),0)</f>
        <v>0</v>
      </c>
      <c r="O154" s="19">
        <f>IFERROR(HLOOKUP(O$1,'Nakladova matice_2018'!$A$1:$IW$188,127,FALSE),0)</f>
        <v>0</v>
      </c>
      <c r="P154" s="19">
        <f>IFERROR(HLOOKUP(P$1,'Nakladova matice_2018'!$A$1:$IW$188,127,FALSE),0)</f>
        <v>0</v>
      </c>
      <c r="Q154" s="19">
        <f>IFERROR(HLOOKUP(Q$1,'Nakladova matice_2018'!$A$1:$IW$188,127,FALSE),0)</f>
        <v>0</v>
      </c>
      <c r="R154" s="19">
        <f>IFERROR(HLOOKUP(R$1,'Nakladova matice_2018'!$A$1:$IW$188,127,FALSE),0)</f>
        <v>0</v>
      </c>
      <c r="S154" s="19">
        <f>IFERROR(HLOOKUP(S$1,'Nakladova matice_2018'!$A$1:$IW$188,127,FALSE),0)</f>
        <v>0</v>
      </c>
      <c r="T154" s="19">
        <f>IFERROR(HLOOKUP(T$1,'Nakladova matice_2018'!$A$1:$IW$188,127,FALSE),0)</f>
        <v>0</v>
      </c>
      <c r="U154" s="19">
        <f>IFERROR(HLOOKUP(U$1,'Nakladova matice_2018'!$A$1:$IW$188,127,FALSE),0)</f>
        <v>0</v>
      </c>
      <c r="V154" s="19">
        <f>IFERROR(HLOOKUP(V$1,'Nakladova matice_2018'!$A$1:$IW$188,127,FALSE),0)</f>
        <v>0</v>
      </c>
      <c r="W154" s="19">
        <f>IFERROR(HLOOKUP(W$1,'Nakladova matice_2018'!$A$1:$IW$188,127,FALSE),0)</f>
        <v>0</v>
      </c>
      <c r="X154" s="19">
        <f>IFERROR(HLOOKUP(X$1,'Nakladova matice_2018'!$A$1:$IW$188,127,FALSE),0)</f>
        <v>0</v>
      </c>
      <c r="Y154" s="19">
        <f>IFERROR(HLOOKUP(Y$1,'Nakladova matice_2018'!$A$1:$IW$188,127,FALSE),0)</f>
        <v>0</v>
      </c>
      <c r="Z154" s="19">
        <f>IFERROR(HLOOKUP(Z$1,'Nakladova matice_2018'!$A$1:$IW$188,127,FALSE),0)</f>
        <v>0</v>
      </c>
      <c r="AA154" s="19">
        <f>IFERROR(HLOOKUP(AA$1,'Nakladova matice_2018'!$A$1:$IW$188,127,FALSE),0)</f>
        <v>0</v>
      </c>
      <c r="AB154" s="19">
        <f>IFERROR(HLOOKUP(AB$1,'Nakladova matice_2018'!$A$1:$IW$188,127,FALSE),0)</f>
        <v>0</v>
      </c>
      <c r="AC154" s="19">
        <f>IFERROR(HLOOKUP(AC$1,'Nakladova matice_2018'!$A$1:$IW$188,127,FALSE),0)</f>
        <v>0</v>
      </c>
      <c r="AD154" s="19">
        <f>IFERROR(HLOOKUP(AD$1,'Nakladova matice_2018'!$A$1:$IW$188,127,FALSE),0)</f>
        <v>0</v>
      </c>
      <c r="AE154" s="19">
        <f>IFERROR(HLOOKUP(AE$1,'Nakladova matice_2018'!$A$1:$IW$188,127,FALSE),0)</f>
        <v>0</v>
      </c>
      <c r="AF154" s="19">
        <f>IFERROR(HLOOKUP(AF$1,'Nakladova matice_2018'!$A$1:$IW$188,127,FALSE),0)</f>
        <v>0</v>
      </c>
      <c r="AG154" s="19">
        <f>IFERROR(HLOOKUP(AG$1,'Nakladova matice_2018'!$A$1:$IW$188,127,FALSE),0)</f>
        <v>0</v>
      </c>
      <c r="AH154" s="19">
        <f>IFERROR(HLOOKUP(AH$1,'Nakladova matice_2018'!$A$1:$IW$188,127,FALSE),0)</f>
        <v>0</v>
      </c>
      <c r="AI154" s="19">
        <f>IFERROR(HLOOKUP(AI$1,'Nakladova matice_2018'!$A$1:$IW$188,127,FALSE),0)</f>
        <v>0</v>
      </c>
      <c r="AJ154" s="19">
        <f>IFERROR(HLOOKUP(AJ$1,'Nakladova matice_2018'!$A$1:$IW$188,127,FALSE),0)</f>
        <v>0</v>
      </c>
      <c r="AK154" s="19">
        <f>IFERROR(HLOOKUP(AK$1,'Nakladova matice_2018'!$A$1:$IW$188,127,FALSE),0)</f>
        <v>0</v>
      </c>
      <c r="AL154" s="19">
        <f>IFERROR(HLOOKUP(AL$1,'Nakladova matice_2018'!$A$1:$IW$188,127,FALSE),0)</f>
        <v>0</v>
      </c>
      <c r="AM154" s="19">
        <f>IFERROR(HLOOKUP(AM$1,'Nakladova matice_2018'!$A$1:$IW$188,127,FALSE),0)</f>
        <v>0</v>
      </c>
      <c r="AN154" s="19">
        <f>IFERROR(HLOOKUP(AN$1,'Nakladova matice_2018'!$A$1:$IW$188,127,FALSE),0)</f>
        <v>0</v>
      </c>
      <c r="AO154" s="19">
        <f>IFERROR(HLOOKUP(AO$1,'Nakladova matice_2018'!$A$1:$IW$188,127,FALSE),0)</f>
        <v>0</v>
      </c>
      <c r="AP154" s="19">
        <f>IFERROR(HLOOKUP(AP$1,'Nakladova matice_2018'!$A$1:$IW$188,127,FALSE),0)</f>
        <v>0</v>
      </c>
      <c r="AQ154" s="19">
        <f>IFERROR(HLOOKUP(AQ$1,'Nakladova matice_2018'!$A$1:$IW$188,127,FALSE),0)</f>
        <v>0</v>
      </c>
      <c r="AR154" s="19">
        <f>IFERROR(HLOOKUP(AR$1,'Nakladova matice_2018'!$A$1:$IW$188,127,FALSE),0)</f>
        <v>0</v>
      </c>
      <c r="AS154" s="19">
        <f>IFERROR(HLOOKUP(AS$1,'Nakladova matice_2018'!$A$1:$IW$188,127,FALSE),0)</f>
        <v>0</v>
      </c>
      <c r="AT154" s="19">
        <f>IFERROR(HLOOKUP(AT$1,'Nakladova matice_2018'!$A$1:$IW$188,127,FALSE),0)</f>
        <v>0</v>
      </c>
      <c r="AU154" s="19">
        <f>IFERROR(HLOOKUP(AU$1,'Nakladova matice_2018'!$A$1:$IW$188,127,FALSE),0)</f>
        <v>0</v>
      </c>
      <c r="AV154" s="19">
        <f>IFERROR(HLOOKUP(AV$1,'Nakladova matice_2018'!$A$1:$IW$188,127,FALSE),0)</f>
        <v>0</v>
      </c>
      <c r="AW154" s="19">
        <f>IFERROR(HLOOKUP(AW$1,'Nakladova matice_2018'!$A$1:$IW$188,127,FALSE),0)</f>
        <v>0</v>
      </c>
      <c r="AX154" s="19">
        <f>IFERROR(HLOOKUP(AX$1,'Nakladova matice_2018'!$A$1:$IW$188,127,FALSE),0)</f>
        <v>0</v>
      </c>
      <c r="AY154" s="19">
        <f>IFERROR(HLOOKUP(AY$1,'Nakladova matice_2018'!$A$1:$IW$188,127,FALSE),0)</f>
        <v>0</v>
      </c>
      <c r="AZ154" s="19">
        <f>IFERROR(HLOOKUP(AZ$1,'Nakladova matice_2018'!$A$1:$IW$188,127,FALSE),0)</f>
        <v>0</v>
      </c>
      <c r="BA154" s="19">
        <f>IFERROR(HLOOKUP(BA$1,'Nakladova matice_2018'!$A$1:$IW$188,127,FALSE),0)</f>
        <v>0</v>
      </c>
      <c r="BB154" s="19">
        <f>IFERROR(HLOOKUP(BB$1,'Nakladova matice_2018'!$A$1:$IW$188,127,FALSE),0)</f>
        <v>0</v>
      </c>
      <c r="BC154" s="19">
        <f>IFERROR(HLOOKUP(BC$1,'Nakladova matice_2018'!$A$1:$IW$188,127,FALSE),0)</f>
        <v>0</v>
      </c>
      <c r="BD154" s="19">
        <f>IFERROR(HLOOKUP(BD$1,'Nakladova matice_2018'!$A$1:$IW$188,127,FALSE),0)</f>
        <v>50094</v>
      </c>
      <c r="BE154" s="19">
        <f>IFERROR(HLOOKUP(BE$1,'Nakladova matice_2018'!$A$1:$IW$188,127,FALSE),0)</f>
        <v>0</v>
      </c>
      <c r="BF154" s="19">
        <f>IFERROR(HLOOKUP(BF$1,'Nakladova matice_2018'!$A$1:$IW$188,127,FALSE),0)</f>
        <v>0</v>
      </c>
      <c r="BG154" s="19">
        <f>IFERROR(HLOOKUP(BG$1,'Nakladova matice_2018'!$A$1:$IW$188,127,FALSE),0)</f>
        <v>0</v>
      </c>
      <c r="BH154" s="19">
        <f>IFERROR(HLOOKUP(BH$1,'Nakladova matice_2018'!$A$1:$IW$188,127,FALSE),0)</f>
        <v>0</v>
      </c>
      <c r="BI154" s="19">
        <f>IFERROR(HLOOKUP(BI$1,'Nakladova matice_2018'!$A$1:$IW$188,127,FALSE),0)</f>
        <v>0</v>
      </c>
      <c r="BJ154" s="19">
        <f>IFERROR(HLOOKUP(BJ$1,'Nakladova matice_2018'!$A$1:$IW$188,127,FALSE),0)</f>
        <v>0</v>
      </c>
      <c r="BK154" s="19">
        <f>IFERROR(HLOOKUP(BK$1,'Nakladova matice_2018'!$A$1:$IW$188,127,FALSE),0)</f>
        <v>0</v>
      </c>
      <c r="BL154" s="19">
        <f>IFERROR(HLOOKUP(BL$1,'Nakladova matice_2018'!$A$1:$IW$188,127,FALSE),0)</f>
        <v>0</v>
      </c>
      <c r="BM154" s="19">
        <f>IFERROR(HLOOKUP(BM$1,'Nakladova matice_2018'!$A$1:$IW$188,127,FALSE),0)</f>
        <v>0</v>
      </c>
      <c r="BN154" s="19">
        <f>IFERROR(HLOOKUP(BN$1,'Nakladova matice_2018'!$A$1:$IW$188,127,FALSE),0)</f>
        <v>0</v>
      </c>
      <c r="BO154" s="19">
        <f>IFERROR(HLOOKUP(BO$1,'Nakladova matice_2018'!$A$1:$IW$188,127,FALSE),0)</f>
        <v>0</v>
      </c>
      <c r="BP154" s="19">
        <f>IFERROR(HLOOKUP(BP$1,'Nakladova matice_2018'!$A$1:$IW$188,127,FALSE),0)</f>
        <v>0</v>
      </c>
      <c r="BQ154" s="19">
        <f>IFERROR(HLOOKUP(BQ$1,'Nakladova matice_2018'!$A$1:$IW$188,127,FALSE),0)</f>
        <v>0</v>
      </c>
      <c r="BR154" s="19">
        <f>IFERROR(HLOOKUP(BR$1,'Nakladova matice_2018'!$A$1:$IW$188,127,FALSE),0)</f>
        <v>0</v>
      </c>
      <c r="BS154" s="19">
        <f>IFERROR(HLOOKUP(BS$1,'Nakladova matice_2018'!$A$1:$IW$188,127,FALSE),0)</f>
        <v>0</v>
      </c>
      <c r="BT154" s="19">
        <f>IFERROR(HLOOKUP(BT$1,'Nakladova matice_2018'!$A$1:$IW$188,127,FALSE),0)</f>
        <v>7459.88</v>
      </c>
      <c r="BU154" s="19">
        <f>IFERROR(HLOOKUP(BU$1,'Nakladova matice_2018'!$A$1:$IW$188,127,FALSE),0)</f>
        <v>0</v>
      </c>
      <c r="BV154" s="19">
        <f>IFERROR(HLOOKUP(BV$1,'Nakladova matice_2018'!$A$1:$IW$188,127,FALSE),0)</f>
        <v>0</v>
      </c>
      <c r="BW154" s="19">
        <f>IFERROR(HLOOKUP(BW$1,'Nakladova matice_2018'!$A$1:$IW$188,127,FALSE),0)</f>
        <v>0</v>
      </c>
      <c r="BX154" s="19">
        <f>IFERROR(HLOOKUP(BX$1,'Nakladova matice_2018'!$A$1:$IW$188,127,FALSE),0)</f>
        <v>341.6</v>
      </c>
      <c r="BY154" s="19">
        <f>IFERROR(HLOOKUP(BY$1,'Nakladova matice_2018'!$A$1:$IW$188,127,FALSE),0)</f>
        <v>0</v>
      </c>
      <c r="BZ154" s="19">
        <f>IFERROR(HLOOKUP(BZ$1,'Nakladova matice_2018'!$A$1:$IW$188,127,FALSE),0)</f>
        <v>0</v>
      </c>
      <c r="CA154" s="19">
        <f>IFERROR(HLOOKUP(CA$1,'Nakladova matice_2018'!$A$1:$IW$188,127,FALSE),0)</f>
        <v>0</v>
      </c>
      <c r="CB154" s="19">
        <f>IFERROR(HLOOKUP(CB$1,'Nakladova matice_2018'!$A$1:$IW$188,127,FALSE),0)</f>
        <v>0</v>
      </c>
      <c r="CC154" s="19">
        <f>IFERROR(HLOOKUP(CC$1,'Nakladova matice_2018'!$A$1:$IW$188,127,FALSE),0)</f>
        <v>0</v>
      </c>
      <c r="CD154" s="19">
        <f>IFERROR(HLOOKUP(CD$1,'Nakladova matice_2018'!$A$1:$IW$188,127,FALSE),0)</f>
        <v>0</v>
      </c>
      <c r="CE154" s="19">
        <f>IFERROR(HLOOKUP(CE$1,'Nakladova matice_2018'!$A$1:$IW$188,127,FALSE),0)</f>
        <v>0</v>
      </c>
      <c r="CF154" s="19">
        <f>IFERROR(HLOOKUP(CF$1,'Nakladova matice_2018'!$A$1:$IW$188,127,FALSE),0)</f>
        <v>0</v>
      </c>
      <c r="CG154" s="19">
        <f>IFERROR(HLOOKUP(CG$1,'Nakladova matice_2018'!$A$1:$IW$188,127,FALSE),0)</f>
        <v>0</v>
      </c>
      <c r="CH154" s="19">
        <f>IFERROR(HLOOKUP(CH$1,'Nakladova matice_2018'!$A$1:$IW$188,127,FALSE),0)</f>
        <v>0</v>
      </c>
      <c r="CI154" s="19">
        <f>IFERROR(HLOOKUP(CI$1,'Nakladova matice_2018'!$A$1:$IW$188,127,FALSE),0)</f>
        <v>0</v>
      </c>
      <c r="CJ154" s="19">
        <f>IFERROR(HLOOKUP(CJ$1,'Nakladova matice_2018'!$A$1:$IW$188,127,FALSE),0)</f>
        <v>0</v>
      </c>
      <c r="CK154" s="19">
        <f>IFERROR(HLOOKUP(CK$1,'Nakladova matice_2018'!$A$1:$IW$188,127,FALSE),0)</f>
        <v>0</v>
      </c>
      <c r="CL154" s="19">
        <f>IFERROR(HLOOKUP(CL$1,'Nakladova matice_2018'!$A$1:$IW$188,127,FALSE),0)</f>
        <v>0</v>
      </c>
      <c r="CM154" s="19">
        <f>IFERROR(HLOOKUP(CM$1,'Nakladova matice_2018'!$A$1:$IW$188,127,FALSE),0)</f>
        <v>0</v>
      </c>
      <c r="CN154" s="19">
        <f>IFERROR(HLOOKUP(CN$1,'Nakladova matice_2018'!$A$1:$IW$188,127,FALSE),0)</f>
        <v>0</v>
      </c>
      <c r="CO154" s="19">
        <f>IFERROR(HLOOKUP(CO$1,'Nakladova matice_2018'!$A$1:$IW$188,127,FALSE),0)</f>
        <v>0</v>
      </c>
      <c r="CP154" s="19">
        <f>IFERROR(HLOOKUP(CP$1,'Nakladova matice_2018'!$A$1:$IW$188,127,FALSE),0)</f>
        <v>0</v>
      </c>
      <c r="CQ154" s="19">
        <f>IFERROR(HLOOKUP(CQ$1,'Nakladova matice_2018'!$A$1:$IW$188,127,FALSE),0)</f>
        <v>0</v>
      </c>
      <c r="CR154" s="19">
        <f>IFERROR(HLOOKUP(CR$1,'Nakladova matice_2018'!$A$1:$IW$188,127,FALSE),0)</f>
        <v>0</v>
      </c>
      <c r="CS154" s="19">
        <f>IFERROR(HLOOKUP(CS$1,'Nakladova matice_2018'!$A$1:$IW$188,127,FALSE),0)</f>
        <v>0</v>
      </c>
      <c r="CT154" s="19">
        <f>IFERROR(HLOOKUP(CT$1,'Nakladova matice_2018'!$A$1:$IW$188,127,FALSE),0)</f>
        <v>578.51</v>
      </c>
      <c r="CU154" s="19">
        <f>IFERROR(HLOOKUP(CU$1,'Nakladova matice_2018'!$A$1:$IW$188,127,FALSE),0)</f>
        <v>0</v>
      </c>
      <c r="CV154" s="19">
        <f>IFERROR(HLOOKUP(CV$1,'Nakladova matice_2018'!$A$1:$IW$188,127,FALSE),0)</f>
        <v>0</v>
      </c>
      <c r="CW154" s="19">
        <f>IFERROR(HLOOKUP(CW$1,'Nakladova matice_2018'!$A$1:$IW$188,127,FALSE),0)</f>
        <v>0</v>
      </c>
      <c r="CX154" s="19">
        <f>IFERROR(HLOOKUP(CX$1,'Nakladova matice_2018'!$A$1:$IW$188,127,FALSE),0)</f>
        <v>0</v>
      </c>
      <c r="CY154" s="19">
        <f>IFERROR(HLOOKUP(CY$1,'Nakladova matice_2018'!$A$1:$IW$188,127,FALSE),0)</f>
        <v>0</v>
      </c>
      <c r="CZ154" s="19">
        <f>IFERROR(HLOOKUP(CZ$1,'Nakladova matice_2018'!$A$1:$IW$188,127,FALSE),0)</f>
        <v>0</v>
      </c>
      <c r="DA154" s="19">
        <f>IFERROR(HLOOKUP(DA$1,'Nakladova matice_2018'!$A$1:$IW$188,127,FALSE),0)</f>
        <v>0</v>
      </c>
      <c r="DB154" s="19">
        <f>IFERROR(HLOOKUP(DB$1,'Nakladova matice_2018'!$A$1:$IW$188,127,FALSE),0)</f>
        <v>0</v>
      </c>
      <c r="DC154" s="19">
        <f>IFERROR(HLOOKUP(DC$1,'Nakladova matice_2018'!$A$1:$IW$188,127,FALSE),0)</f>
        <v>0</v>
      </c>
      <c r="DD154" s="19">
        <f>IFERROR(HLOOKUP(DD$1,'Nakladova matice_2018'!$A$1:$IW$188,127,FALSE),0)</f>
        <v>0</v>
      </c>
      <c r="DE154" s="19">
        <f>IFERROR(HLOOKUP(DE$1,'Nakladova matice_2018'!$A$1:$IW$188,127,FALSE),0)</f>
        <v>0</v>
      </c>
      <c r="DF154" s="19">
        <f>IFERROR(HLOOKUP(DF$1,'Nakladova matice_2018'!$A$1:$IW$188,127,FALSE),0)</f>
        <v>0</v>
      </c>
      <c r="DG154" s="19">
        <f>IFERROR(HLOOKUP(DG$1,'Nakladova matice_2018'!$A$1:$IW$188,127,FALSE),0)</f>
        <v>0</v>
      </c>
      <c r="DH154" s="19">
        <f>IFERROR(HLOOKUP(DH$1,'Nakladova matice_2018'!$A$1:$IW$188,127,FALSE),0)</f>
        <v>0</v>
      </c>
      <c r="DI154" s="19">
        <f>IFERROR(HLOOKUP(DI$1,'Nakladova matice_2018'!$A$1:$IW$188,127,FALSE),0)</f>
        <v>0</v>
      </c>
      <c r="DJ154" s="19">
        <f>IFERROR(HLOOKUP(DJ$1,'Nakladova matice_2018'!$A$1:$IW$188,127,FALSE),0)</f>
        <v>0</v>
      </c>
      <c r="DK154" s="19">
        <f>IFERROR(HLOOKUP(DK$1,'Nakladova matice_2018'!$A$1:$IW$188,127,FALSE),0)</f>
        <v>0</v>
      </c>
      <c r="DL154" s="19">
        <f>IFERROR(HLOOKUP(DL$1,'Nakladova matice_2018'!$A$1:$IW$188,127,FALSE),0)</f>
        <v>0</v>
      </c>
      <c r="DM154" s="19">
        <f>IFERROR(HLOOKUP(DM$1,'Nakladova matice_2018'!$A$1:$IW$188,127,FALSE),0)</f>
        <v>0</v>
      </c>
      <c r="DN154" s="19">
        <f>IFERROR(HLOOKUP(DN$1,'Nakladova matice_2018'!$A$1:$IW$188,127,FALSE),0)</f>
        <v>0</v>
      </c>
      <c r="DO154" s="19">
        <f>IFERROR(HLOOKUP(DO$1,'Nakladova matice_2018'!$A$1:$IW$188,127,FALSE),0)</f>
        <v>0</v>
      </c>
      <c r="DP154" s="19">
        <f>IFERROR(HLOOKUP(DP$1,'Nakladova matice_2018'!$A$1:$IW$188,127,FALSE),0)</f>
        <v>0</v>
      </c>
      <c r="DQ154" s="19">
        <f>IFERROR(HLOOKUP(DQ$1,'Nakladova matice_2018'!$A$1:$IW$188,127,FALSE),0)</f>
        <v>0</v>
      </c>
      <c r="DR154" s="19">
        <f>IFERROR(HLOOKUP(DR$1,'Nakladova matice_2018'!$A$1:$IW$188,127,FALSE),0)</f>
        <v>91828.2</v>
      </c>
      <c r="DS154" s="19">
        <f>IFERROR(HLOOKUP(DS$1,'Nakladova matice_2018'!$A$1:$IW$188,127,FALSE),0)</f>
        <v>0</v>
      </c>
      <c r="DT154" s="19">
        <f>IFERROR(HLOOKUP(DT$1,'Nakladova matice_2018'!$A$1:$IW$188,127,FALSE),0)</f>
        <v>0</v>
      </c>
      <c r="DU154" s="19">
        <f>IFERROR(HLOOKUP(DU$1,'Nakladova matice_2018'!$A$1:$IW$188,127,FALSE),0)</f>
        <v>0</v>
      </c>
      <c r="DV154" s="19">
        <f>IFERROR(HLOOKUP(DV$1,'Nakladova matice_2018'!$A$1:$IW$188,127,FALSE),0)</f>
        <v>0</v>
      </c>
      <c r="DW154" s="19">
        <f>IFERROR(HLOOKUP(DW$1,'Nakladova matice_2018'!$A$1:$IW$188,127,FALSE),0)</f>
        <v>0</v>
      </c>
      <c r="DX154" s="19">
        <f>IFERROR(HLOOKUP(DX$1,'Nakladova matice_2018'!$A$1:$IW$188,127,FALSE),0)</f>
        <v>0</v>
      </c>
      <c r="DY154" s="19">
        <f>IFERROR(HLOOKUP(DY$1,'Nakladova matice_2018'!$A$1:$IW$188,127,FALSE),0)</f>
        <v>6900</v>
      </c>
      <c r="DZ154" s="19">
        <f>IFERROR(HLOOKUP(DZ$1,'Nakladova matice_2018'!$A$1:$IW$188,127,FALSE),0)</f>
        <v>0</v>
      </c>
      <c r="EA154" s="19">
        <f>IFERROR(HLOOKUP(EA$1,'Nakladova matice_2018'!$A$1:$IW$188,127,FALSE),0)</f>
        <v>0</v>
      </c>
      <c r="EB154" s="19">
        <f>IFERROR(HLOOKUP(EB$1,'Nakladova matice_2018'!$A$1:$IW$188,127,FALSE),0)</f>
        <v>0</v>
      </c>
      <c r="EC154" s="19">
        <f>IFERROR(HLOOKUP(EC$1,'Nakladova matice_2018'!$A$1:$IW$188,127,FALSE),0)</f>
        <v>26400</v>
      </c>
      <c r="ED154" s="19">
        <f>IFERROR(HLOOKUP(ED$1,'Nakladova matice_2018'!$A$1:$IW$188,127,FALSE),0)</f>
        <v>0</v>
      </c>
      <c r="EE154" s="19">
        <f>IFERROR(HLOOKUP(EE$1,'Nakladova matice_2018'!$A$1:$IW$188,127,FALSE),0)</f>
        <v>0</v>
      </c>
      <c r="EF154" s="19">
        <f>IFERROR(HLOOKUP(EF$1,'Nakladova matice_2018'!$A$1:$IW$188,127,FALSE),0)</f>
        <v>0</v>
      </c>
      <c r="EG154" s="19">
        <f>IFERROR(HLOOKUP(EG$1,'Nakladova matice_2018'!$A$1:$IW$188,127,FALSE),0)</f>
        <v>53900</v>
      </c>
      <c r="EH154" s="19">
        <f>IFERROR(HLOOKUP(EH$1,'Nakladova matice_2018'!$A$1:$IW$188,127,FALSE),0)</f>
        <v>0</v>
      </c>
      <c r="EI154" s="19">
        <f>IFERROR(HLOOKUP(EI$1,'Nakladova matice_2018'!$A$1:$IW$188,127,FALSE),0)</f>
        <v>0</v>
      </c>
      <c r="EJ154" s="19">
        <f>IFERROR(HLOOKUP(EJ$1,'Nakladova matice_2018'!$A$1:$IW$188,127,FALSE),0)</f>
        <v>0</v>
      </c>
      <c r="EK154" s="19">
        <f>IFERROR(HLOOKUP(EK$1,'Nakladova matice_2018'!$A$1:$IW$188,127,FALSE),0)</f>
        <v>73811.240000000005</v>
      </c>
      <c r="EL154" s="19">
        <f>IFERROR(HLOOKUP(EL$1,'Nakladova matice_2018'!$A$1:$IW$188,127,FALSE),0)</f>
        <v>0</v>
      </c>
      <c r="EM154" s="19">
        <f>IFERROR(HLOOKUP(EM$1,'Nakladova matice_2018'!$A$1:$IW$188,127,FALSE),0)</f>
        <v>0</v>
      </c>
      <c r="EN154" s="19">
        <f>IFERROR(HLOOKUP(EN$1,'Nakladova matice_2018'!$A$1:$IW$188,127,FALSE),0)</f>
        <v>0</v>
      </c>
      <c r="EO154" s="19">
        <f>IFERROR(HLOOKUP(EO$1,'Nakladova matice_2018'!$A$1:$IW$188,127,FALSE),0)</f>
        <v>149.80000000000001</v>
      </c>
      <c r="EP154" s="19">
        <f>IFERROR(HLOOKUP(EP$1,'Nakladova matice_2018'!$A$1:$IW$188,127,FALSE),0)</f>
        <v>13992</v>
      </c>
      <c r="EQ154" s="19">
        <f>IFERROR(HLOOKUP(EQ$1,'Nakladova matice_2018'!$A$1:$IW$188,127,FALSE),0)</f>
        <v>0</v>
      </c>
      <c r="ER154" s="19">
        <f>IFERROR(HLOOKUP(ER$1,'Nakladova matice_2018'!$A$1:$IW$188,127,FALSE),0)</f>
        <v>0</v>
      </c>
      <c r="ES154" s="19">
        <f>IFERROR(HLOOKUP(ES$1,'Nakladova matice_2018'!$A$1:$IW$188,127,FALSE),0)</f>
        <v>0</v>
      </c>
      <c r="ET154" s="19">
        <f>IFERROR(HLOOKUP(ET$1,'Nakladova matice_2018'!$A$1:$IW$188,127,FALSE),0)</f>
        <v>0</v>
      </c>
      <c r="EU154" s="19">
        <f>IFERROR(HLOOKUP(EU$1,'Nakladova matice_2018'!$A$1:$IW$188,127,FALSE),0)</f>
        <v>0</v>
      </c>
      <c r="EV154" s="19">
        <f>IFERROR(HLOOKUP(EV$1,'Nakladova matice_2018'!$A$1:$IW$188,127,FALSE),0)</f>
        <v>0</v>
      </c>
      <c r="EW154" s="19">
        <f>IFERROR(HLOOKUP(EW$1,'Nakladova matice_2018'!$A$1:$IW$188,127,FALSE),0)</f>
        <v>0</v>
      </c>
      <c r="EX154" s="19">
        <f>IFERROR(HLOOKUP(EX$1,'Nakladova matice_2018'!$A$1:$IW$188,127,FALSE),0)</f>
        <v>0</v>
      </c>
      <c r="EY154" s="19">
        <f>IFERROR(HLOOKUP(EY$1,'Nakladova matice_2018'!$A$1:$IW$188,127,FALSE),0)</f>
        <v>0</v>
      </c>
      <c r="EZ154" s="19">
        <f>IFERROR(HLOOKUP(EZ$1,'Nakladova matice_2018'!$A$1:$IW$188,127,FALSE),0)</f>
        <v>0</v>
      </c>
      <c r="FA154" s="19">
        <f>IFERROR(HLOOKUP(FA$1,'Nakladova matice_2018'!$A$1:$IW$188,127,FALSE),0)</f>
        <v>0</v>
      </c>
      <c r="FB154" s="19">
        <f>IFERROR(HLOOKUP(FB$1,'Nakladova matice_2018'!$A$1:$IW$188,127,FALSE),0)</f>
        <v>0</v>
      </c>
      <c r="FC154" s="19">
        <f>IFERROR(HLOOKUP(FC$1,'Nakladova matice_2018'!$A$1:$IW$188,127,FALSE),0)</f>
        <v>0</v>
      </c>
      <c r="FD154" s="19">
        <f>IFERROR(HLOOKUP(FD$1,'Nakladova matice_2018'!$A$1:$IW$188,127,FALSE),0)</f>
        <v>0</v>
      </c>
      <c r="FE154" s="19">
        <f>IFERROR(HLOOKUP(FE$1,'Nakladova matice_2018'!$A$1:$IW$188,127,FALSE),0)</f>
        <v>0</v>
      </c>
      <c r="FF154" s="19">
        <f>IFERROR(HLOOKUP(FF$1,'Nakladova matice_2018'!$A$1:$IW$188,127,FALSE),0)</f>
        <v>0</v>
      </c>
      <c r="FG154" s="19">
        <f>IFERROR(HLOOKUP(FG$1,'Nakladova matice_2018'!$A$1:$IW$188,127,FALSE),0)</f>
        <v>0</v>
      </c>
      <c r="FH154" s="19">
        <f>IFERROR(HLOOKUP(FH$1,'Nakladova matice_2018'!$A$1:$IW$188,127,FALSE),0)</f>
        <v>0</v>
      </c>
      <c r="FI154" s="19">
        <f>IFERROR(HLOOKUP(FI$1,'Nakladova matice_2018'!$A$1:$IW$188,127,FALSE),0)</f>
        <v>50.2</v>
      </c>
      <c r="FJ154" s="19">
        <f>IFERROR(HLOOKUP(FJ$1,'Nakladova matice_2018'!$A$1:$IW$188,127,FALSE),0)</f>
        <v>0</v>
      </c>
      <c r="FK154" s="19">
        <f>IFERROR(HLOOKUP(FK$1,'Nakladova matice_2018'!$A$1:$IW$188,127,FALSE),0)</f>
        <v>0</v>
      </c>
      <c r="FL154" s="19">
        <f>IFERROR(HLOOKUP(FL$1,'Nakladova matice_2018'!$A$1:$IW$188,127,FALSE),0)</f>
        <v>0</v>
      </c>
      <c r="FM154" s="19">
        <f>IFERROR(HLOOKUP(FM$1,'Nakladova matice_2018'!$A$1:$IW$188,127,FALSE),0)</f>
        <v>0</v>
      </c>
      <c r="FN154" s="19">
        <f>IFERROR(HLOOKUP(FN$1,'Nakladova matice_2018'!$A$1:$IW$188,127,FALSE),0)</f>
        <v>0</v>
      </c>
      <c r="FO154" s="19">
        <f>IFERROR(HLOOKUP(FO$1,'Nakladova matice_2018'!$A$1:$IW$188,127,FALSE),0)</f>
        <v>0</v>
      </c>
      <c r="FP154" s="19">
        <f>IFERROR(HLOOKUP(FP$1,'Nakladova matice_2018'!$A$1:$IW$188,127,FALSE),0)</f>
        <v>0</v>
      </c>
      <c r="FQ154" s="19">
        <f>IFERROR(HLOOKUP(FQ$1,'Nakladova matice_2018'!$A$1:$IW$188,127,FALSE),0)</f>
        <v>0</v>
      </c>
      <c r="FR154" s="19">
        <f>IFERROR(HLOOKUP(FR$1,'Nakladova matice_2018'!$A$1:$IW$188,127,FALSE),0)</f>
        <v>0</v>
      </c>
      <c r="FS154" s="19">
        <f>IFERROR(HLOOKUP(FS$1,'Nakladova matice_2018'!$A$1:$IW$188,127,FALSE),0)</f>
        <v>0</v>
      </c>
      <c r="FT154" s="19">
        <f>IFERROR(HLOOKUP(FT$1,'Nakladova matice_2018'!$A$1:$IW$188,127,FALSE),0)</f>
        <v>0</v>
      </c>
      <c r="FU154" s="19">
        <f>IFERROR(HLOOKUP(FU$1,'Nakladova matice_2018'!$A$1:$IW$188,127,FALSE),0)</f>
        <v>0</v>
      </c>
      <c r="FV154" s="19">
        <f>IFERROR(HLOOKUP(FV$1,'Nakladova matice_2018'!$A$1:$IW$188,127,FALSE),0)</f>
        <v>0</v>
      </c>
      <c r="FW154" s="19">
        <f>IFERROR(HLOOKUP(FW$1,'Nakladova matice_2018'!$A$1:$IW$188,127,FALSE),0)</f>
        <v>0</v>
      </c>
      <c r="FX154" s="19">
        <f>IFERROR(HLOOKUP(FX$1,'Nakladova matice_2018'!$A$1:$IW$188,127,FALSE),0)</f>
        <v>0</v>
      </c>
      <c r="FY154" s="19">
        <f>IFERROR(HLOOKUP(FY$1,'Nakladova matice_2018'!$A$1:$IW$188,127,FALSE),0)</f>
        <v>0</v>
      </c>
      <c r="FZ154" s="19">
        <f>IFERROR(HLOOKUP(FZ$1,'Nakladova matice_2018'!$A$1:$IW$188,127,FALSE),0)</f>
        <v>0</v>
      </c>
      <c r="GA154" s="19">
        <f>IFERROR(HLOOKUP(GA$1,'Nakladova matice_2018'!$A$1:$IW$188,127,FALSE),0)</f>
        <v>244537.92</v>
      </c>
      <c r="GB154" s="19">
        <f>IFERROR(HLOOKUP(GB$1,'Nakladova matice_2018'!$A$1:$IW$188,127,FALSE),0)</f>
        <v>0</v>
      </c>
      <c r="GC154" s="19">
        <f>IFERROR(HLOOKUP(GC$1,'Nakladova matice_2018'!$A$1:$IW$188,127,FALSE),0)</f>
        <v>207720.95999999999</v>
      </c>
      <c r="GD154" s="19">
        <f>IFERROR(HLOOKUP(GD$1,'Nakladova matice_2018'!$A$1:$IW$188,127,FALSE),0)</f>
        <v>0</v>
      </c>
      <c r="GE154" s="19">
        <f>IFERROR(HLOOKUP(GE$1,'Nakladova matice_2018'!$A$1:$IW$188,127,FALSE),0)</f>
        <v>0</v>
      </c>
      <c r="GF154" s="19">
        <f>IFERROR(HLOOKUP(GF$1,'Nakladova matice_2018'!$A$1:$IW$188,127,FALSE),0)</f>
        <v>0</v>
      </c>
      <c r="GG154" s="19">
        <f>IFERROR(HLOOKUP(GG$1,'Nakladova matice_2018'!$A$1:$IW$188,127,FALSE),0)</f>
        <v>0</v>
      </c>
      <c r="GH154" s="19">
        <f>IFERROR(HLOOKUP(GH$1,'Nakladova matice_2018'!$A$1:$IW$188,127,FALSE),0)</f>
        <v>0</v>
      </c>
      <c r="GI154" s="19">
        <f>IFERROR(HLOOKUP(GI$1,'Nakladova matice_2018'!$A$1:$IW$188,127,FALSE),0)</f>
        <v>0</v>
      </c>
      <c r="GJ154" s="19">
        <f>IFERROR(HLOOKUP(GJ$1,'Nakladova matice_2018'!$A$1:$IW$188,127,FALSE),0)</f>
        <v>0</v>
      </c>
      <c r="GK154" s="19">
        <f>IFERROR(HLOOKUP(GK$1,'Nakladova matice_2018'!$A$1:$IW$188,127,FALSE),0)</f>
        <v>0</v>
      </c>
      <c r="GL154" s="19">
        <f>IFERROR(HLOOKUP(GL$1,'Nakladova matice_2018'!$A$1:$IW$188,127,FALSE),0)</f>
        <v>0</v>
      </c>
      <c r="GM154" s="19">
        <f>IFERROR(HLOOKUP(GM$1,'Nakladova matice_2018'!$A$1:$IW$188,127,FALSE),0)</f>
        <v>301.60000000000002</v>
      </c>
      <c r="GN154" s="19">
        <f>IFERROR(HLOOKUP(GN$1,'Nakladova matice_2018'!$A$1:$IW$188,127,FALSE),0)</f>
        <v>0</v>
      </c>
      <c r="GO154" s="19">
        <f>IFERROR(HLOOKUP(GO$1,'Nakladova matice_2018'!$A$1:$IW$188,127,FALSE),0)</f>
        <v>0</v>
      </c>
      <c r="GP154" s="19">
        <f>IFERROR(HLOOKUP(GP$1,'Nakladova matice_2018'!$A$1:$IW$188,127,FALSE),0)</f>
        <v>0</v>
      </c>
      <c r="GQ154" s="19">
        <f>IFERROR(HLOOKUP(GQ$1,'Nakladova matice_2018'!$A$1:$IW$188,127,FALSE),0)</f>
        <v>0</v>
      </c>
      <c r="GR154" s="19">
        <f>IFERROR(HLOOKUP(GR$1,'Nakladova matice_2018'!$A$1:$IW$188,127,FALSE),0)</f>
        <v>0</v>
      </c>
      <c r="GS154" s="19">
        <f>IFERROR(HLOOKUP(GS$1,'Nakladova matice_2018'!$A$1:$IW$188,127,FALSE),0)</f>
        <v>0</v>
      </c>
      <c r="GT154" s="19">
        <f>IFERROR(HLOOKUP(GT$1,'Nakladova matice_2018'!$A$1:$IW$188,127,FALSE),0)</f>
        <v>0</v>
      </c>
      <c r="GU154" s="19">
        <f>IFERROR(HLOOKUP(GU$1,'Nakladova matice_2018'!$A$1:$IW$188,127,FALSE),0)</f>
        <v>0</v>
      </c>
      <c r="GV154" s="19">
        <f>IFERROR(HLOOKUP(GV$1,'Nakladova matice_2018'!$A$1:$IW$188,127,FALSE),0)</f>
        <v>0</v>
      </c>
      <c r="GW154" s="19">
        <f>IFERROR(HLOOKUP(GW$1,'Nakladova matice_2018'!$A$1:$IW$188,127,FALSE),0)</f>
        <v>0</v>
      </c>
      <c r="GX154" s="19">
        <f>IFERROR(HLOOKUP(GX$1,'Nakladova matice_2018'!$A$1:$IW$188,127,FALSE),0)</f>
        <v>0</v>
      </c>
      <c r="GY154" s="19">
        <f>IFERROR(HLOOKUP(GY$1,'Nakladova matice_2018'!$A$1:$IW$188,127,FALSE),0)</f>
        <v>0</v>
      </c>
      <c r="GZ154" s="19">
        <f>IFERROR(HLOOKUP(GZ$1,'Nakladova matice_2018'!$A$1:$IW$188,127,FALSE),0)</f>
        <v>0</v>
      </c>
      <c r="HA154" s="19">
        <f>IFERROR(HLOOKUP(HA$1,'Nakladova matice_2018'!$A$1:$IW$188,127,FALSE),0)</f>
        <v>348000</v>
      </c>
      <c r="HB154" s="19">
        <f>IFERROR(HLOOKUP(HB$1,'Nakladova matice_2018'!$A$1:$IW$188,127,FALSE),0)</f>
        <v>0</v>
      </c>
      <c r="HC154" s="19">
        <f>IFERROR(HLOOKUP(HC$1,'Nakladova matice_2018'!$A$1:$IW$188,127,FALSE),0)</f>
        <v>0</v>
      </c>
      <c r="HD154" s="19">
        <f>IFERROR(HLOOKUP(HD$1,'Nakladova matice_2018'!$A$1:$IW$188,127,FALSE),0)</f>
        <v>0</v>
      </c>
      <c r="HE154" s="19">
        <f>IFERROR(HLOOKUP(HE$1,'Nakladova matice_2018'!$A$1:$IW$188,127,FALSE),0)</f>
        <v>0</v>
      </c>
      <c r="HF154" s="19">
        <f>IFERROR(HLOOKUP(HF$1,'Nakladova matice_2018'!$A$1:$IW$188,127,FALSE),0)</f>
        <v>0</v>
      </c>
      <c r="HG154" s="19">
        <f>IFERROR(HLOOKUP(HG$1,'Nakladova matice_2018'!$A$1:$IW$188,127,FALSE),0)</f>
        <v>0</v>
      </c>
      <c r="HH154" s="19">
        <f>IFERROR(HLOOKUP(HH$1,'Nakladova matice_2018'!$A$1:$IW$188,127,FALSE),0)</f>
        <v>0</v>
      </c>
      <c r="HI154" s="19">
        <f>IFERROR(HLOOKUP(HI$1,'Nakladova matice_2018'!$A$1:$IW$188,127,FALSE),0)</f>
        <v>0</v>
      </c>
      <c r="HJ154" s="19">
        <f>IFERROR(HLOOKUP(HJ$1,'Nakladova matice_2018'!$A$1:$IW$188,127,FALSE),0)</f>
        <v>0</v>
      </c>
      <c r="HK154" s="19">
        <f>IFERROR(HLOOKUP(HK$1,'Nakladova matice_2018'!$A$1:$IW$188,127,FALSE),0)</f>
        <v>300</v>
      </c>
      <c r="HL154" s="19">
        <f>IFERROR(HLOOKUP(HL$1,'Nakladova matice_2018'!$A$1:$IW$188,127,FALSE),0)</f>
        <v>0</v>
      </c>
      <c r="HM154" s="19">
        <f>IFERROR(HLOOKUP(HM$1,'Nakladova matice_2018'!$A$1:$IW$188,127,FALSE),0)</f>
        <v>0</v>
      </c>
      <c r="HN154" s="19">
        <f>IFERROR(HLOOKUP(HN$1,'Nakladova matice_2018'!$A$1:$IW$188,127,FALSE),0)</f>
        <v>0</v>
      </c>
      <c r="HO154" s="19">
        <f>IFERROR(HLOOKUP(HO$1,'Nakladova matice_2018'!$A$1:$IW$188,127,FALSE),0)</f>
        <v>0</v>
      </c>
      <c r="HP154" s="19">
        <f>IFERROR(HLOOKUP(HP$1,'Nakladova matice_2018'!$A$1:$IW$188,127,FALSE),0)</f>
        <v>0</v>
      </c>
      <c r="HQ154" s="19">
        <f>IFERROR(HLOOKUP(HQ$1,'Nakladova matice_2018'!$A$1:$IW$188,127,FALSE),0)</f>
        <v>0</v>
      </c>
      <c r="HR154" s="19">
        <f>IFERROR(HLOOKUP(HR$1,'Nakladova matice_2018'!$A$1:$IW$188,127,FALSE),0)</f>
        <v>0</v>
      </c>
      <c r="HS154" s="19">
        <f>IFERROR(HLOOKUP(HS$1,'Nakladova matice_2018'!$A$1:$IW$188,127,FALSE),0)</f>
        <v>0</v>
      </c>
      <c r="HT154" s="19">
        <f>IFERROR(HLOOKUP(HT$1,'Nakladova matice_2018'!$A$1:$IW$188,127,FALSE),0)</f>
        <v>0</v>
      </c>
      <c r="HU154" s="19">
        <f>IFERROR(HLOOKUP(HU$1,'Nakladova matice_2018'!$A$1:$IW$188,127,FALSE),0)</f>
        <v>0</v>
      </c>
      <c r="HV154" s="19">
        <f>IFERROR(HLOOKUP(HV$1,'Nakladova matice_2018'!$A$1:$IW$188,127,FALSE),0)</f>
        <v>0</v>
      </c>
      <c r="HW154" s="19">
        <f>IFERROR(HLOOKUP(HW$1,'Nakladova matice_2018'!$A$1:$IW$188,127,FALSE),0)</f>
        <v>0</v>
      </c>
      <c r="HX154" s="19">
        <f>IFERROR(HLOOKUP(HX$1,'Nakladova matice_2018'!$A$1:$IW$188,127,FALSE),0)</f>
        <v>0</v>
      </c>
      <c r="HY154" s="19">
        <f>IFERROR(HLOOKUP(HY$1,'Nakladova matice_2018'!$A$1:$IW$188,127,FALSE),0)</f>
        <v>0</v>
      </c>
      <c r="HZ154" s="19">
        <f>IFERROR(HLOOKUP(HZ$1,'Nakladova matice_2018'!$A$1:$IW$188,127,FALSE),0)</f>
        <v>0</v>
      </c>
      <c r="IA154" s="19">
        <f>IFERROR(HLOOKUP(IA$1,'Nakladova matice_2018'!$A$1:$IW$188,127,FALSE),0)</f>
        <v>0</v>
      </c>
      <c r="IB154" s="19">
        <f>IFERROR(HLOOKUP(IB$1,'Nakladova matice_2018'!$A$1:$IW$188,127,FALSE),0)</f>
        <v>0</v>
      </c>
      <c r="IC154" s="19">
        <f>IFERROR(HLOOKUP(IC$1,'Nakladova matice_2018'!$A$1:$IW$188,127,FALSE),0)</f>
        <v>0</v>
      </c>
      <c r="ID154" s="19">
        <f>IFERROR(HLOOKUP(ID$1,'Nakladova matice_2018'!$A$1:$IW$188,127,FALSE),0)</f>
        <v>0</v>
      </c>
      <c r="IE154" s="19">
        <f>IFERROR(HLOOKUP(IE$1,'Nakladova matice_2018'!$A$1:$IW$188,127,FALSE),0)</f>
        <v>0</v>
      </c>
      <c r="IF154" s="19">
        <f>IFERROR(HLOOKUP(IF$1,'Nakladova matice_2018'!$A$1:$IW$188,127,FALSE),0)</f>
        <v>0</v>
      </c>
      <c r="IG154" s="19">
        <f>IFERROR(HLOOKUP(IG$1,'Nakladova matice_2018'!$A$1:$IW$188,127,FALSE),0)</f>
        <v>0</v>
      </c>
      <c r="IH154" s="19">
        <f>IFERROR(HLOOKUP(IH$1,'Nakladova matice_2018'!$A$1:$IW$188,127,FALSE),0)</f>
        <v>0</v>
      </c>
      <c r="II154" s="19">
        <f>IFERROR(HLOOKUP(II$1,'Nakladova matice_2018'!$A$1:$IW$188,127,FALSE),0)</f>
        <v>0</v>
      </c>
      <c r="IJ154" s="19">
        <f>IFERROR(HLOOKUP(IJ$1,'Nakladova matice_2018'!$A$1:$IW$188,127,FALSE),0)</f>
        <v>0</v>
      </c>
      <c r="IK154" s="19">
        <f>IFERROR(HLOOKUP(IK$1,'Nakladova matice_2018'!$A$1:$IW$188,127,FALSE),0)</f>
        <v>0</v>
      </c>
      <c r="IL154" s="19">
        <f>IFERROR(HLOOKUP(IL$1,'Nakladova matice_2018'!$A$1:$IW$188,127,FALSE),0)</f>
        <v>0</v>
      </c>
      <c r="IM154" s="19">
        <f>IFERROR(HLOOKUP(IM$1,'Nakladova matice_2018'!$A$1:$IW$188,127,FALSE),0)</f>
        <v>0</v>
      </c>
      <c r="IN154" s="19">
        <f>IFERROR(HLOOKUP(IN$1,'Nakladova matice_2018'!$A$1:$IW$188,127,FALSE),0)</f>
        <v>0</v>
      </c>
      <c r="IO154" s="19">
        <f>IFERROR(HLOOKUP(IO$1,'Nakladova matice_2018'!$A$1:$IW$188,127,FALSE),0)</f>
        <v>0</v>
      </c>
      <c r="IP154" s="19">
        <f>IFERROR(HLOOKUP(IP$1,'Nakladova matice_2018'!$A$1:$IW$188,127,FALSE),0)</f>
        <v>0</v>
      </c>
      <c r="IQ154" s="19">
        <f>IFERROR(HLOOKUP(IQ$1,'Nakladova matice_2018'!$A$1:$IW$188,127,FALSE),0)</f>
        <v>0</v>
      </c>
      <c r="IR154" s="19">
        <f>IFERROR(HLOOKUP(IR$1,'Nakladova matice_2018'!$A$1:$IW$188,127,FALSE),0)</f>
        <v>0</v>
      </c>
      <c r="IS154" s="19">
        <f>IFERROR(HLOOKUP(IS$1,'Nakladova matice_2018'!$A$1:$IW$188,127,FALSE),0)</f>
        <v>0</v>
      </c>
      <c r="IT154" s="19">
        <f>IFERROR(HLOOKUP(IT$1,'Nakladova matice_2018'!$A$1:$IW$188,127,FALSE),0)</f>
        <v>0</v>
      </c>
      <c r="IU154" s="19">
        <f>IFERROR(HLOOKUP(IU$1,'Nakladova matice_2018'!$A$1:$IW$188,127,FALSE),0)</f>
        <v>0</v>
      </c>
      <c r="IV154" s="19">
        <f>IFERROR(HLOOKUP(IV$1,'Nakladova matice_2018'!$A$1:$IW$188,127,FALSE),0)</f>
        <v>0</v>
      </c>
      <c r="IW154" s="19">
        <f>IFERROR(HLOOKUP(IW$1,'Nakladova matice_2018'!$A$1:$IW$188,127,FALSE),0)</f>
        <v>0</v>
      </c>
      <c r="IX154" s="19">
        <f>IFERROR(HLOOKUP(IX$1,'Nakladova matice_2018'!$A$1:$IW$188,127,FALSE),0)</f>
        <v>0</v>
      </c>
      <c r="IY154" s="19">
        <f>IFERROR(HLOOKUP(IY$1,'Nakladova matice_2018'!$A$1:$IW$188,127,FALSE),0)</f>
        <v>0</v>
      </c>
      <c r="IZ154" s="19">
        <f>IFERROR(HLOOKUP(IZ$1,'Nakladova matice_2018'!$A$1:$IW$188,127,FALSE),0)</f>
        <v>0</v>
      </c>
      <c r="JA154" s="19">
        <f>IFERROR(HLOOKUP(JA$1,'Nakladova matice_2018'!$A$1:$IW$188,127,FALSE),0)</f>
        <v>0</v>
      </c>
      <c r="JB154" s="19">
        <f>IFERROR(HLOOKUP(JB$1,'Nakladova matice_2018'!$A$1:$IW$188,127,FALSE),0)</f>
        <v>0</v>
      </c>
      <c r="JC154" s="19">
        <f>IFERROR(HLOOKUP(JC$1,'Nakladova matice_2018'!$A$1:$IW$188,127,FALSE),0)</f>
        <v>0</v>
      </c>
      <c r="JD154" s="19">
        <f>IFERROR(HLOOKUP(JD$1,'Nakladova matice_2018'!$A$1:$IW$188,127,FALSE),0)</f>
        <v>0</v>
      </c>
      <c r="JE154" s="19">
        <f>IFERROR(HLOOKUP(JE$1,'Nakladova matice_2018'!$A$1:$IW$188,127,FALSE),0)</f>
        <v>0</v>
      </c>
      <c r="JF154" s="19">
        <f>IFERROR(HLOOKUP(JF$1,'Nakladova matice_2018'!$A$1:$IW$188,127,FALSE),0)</f>
        <v>0</v>
      </c>
      <c r="JG154" s="19">
        <f>IFERROR(HLOOKUP(JG$1,'Nakladova matice_2018'!$A$1:$IW$188,127,FALSE),0)</f>
        <v>1700</v>
      </c>
      <c r="JH154" s="19">
        <f>IFERROR(HLOOKUP(JH$1,'Nakladova matice_2018'!$A$1:$IW$188,127,FALSE),0)</f>
        <v>0</v>
      </c>
      <c r="JI154" s="19">
        <f>IFERROR(HLOOKUP(JI$1,'Nakladova matice_2018'!$A$1:$IW$188,127,FALSE),0)</f>
        <v>0</v>
      </c>
      <c r="JJ154" s="19">
        <f>IFERROR(HLOOKUP(JJ$1,'Nakladova matice_2018'!$A$1:$IW$188,127,FALSE),0)</f>
        <v>0</v>
      </c>
      <c r="JK154" s="19">
        <f>IFERROR(HLOOKUP(JK$1,'Nakladova matice_2018'!$A$1:$IW$188,127,FALSE),0)</f>
        <v>0</v>
      </c>
      <c r="JL154" s="19">
        <f>IFERROR(HLOOKUP(JL$1,'Nakladova matice_2018'!$A$1:$IW$188,127,FALSE),0)</f>
        <v>0</v>
      </c>
      <c r="JM154" s="19">
        <f>IFERROR(HLOOKUP(JM$1,'Nakladova matice_2018'!$A$1:$IW$188,127,FALSE),0)</f>
        <v>0</v>
      </c>
      <c r="JN154" s="19">
        <f>IFERROR(HLOOKUP(JN$1,'Nakladova matice_2018'!$A$1:$IW$188,127,FALSE),0)</f>
        <v>0</v>
      </c>
      <c r="JO154" s="19">
        <f>IFERROR(HLOOKUP(JO$1,'Nakladova matice_2018'!$A$1:$IW$188,127,FALSE),0)</f>
        <v>0</v>
      </c>
      <c r="JP154" s="19">
        <f>IFERROR(HLOOKUP(JP$1,'Nakladova matice_2018'!$A$1:$IW$188,127,FALSE),0)</f>
        <v>0</v>
      </c>
      <c r="JQ154" s="19">
        <f>IFERROR(HLOOKUP(JQ$1,'Nakladova matice_2018'!$A$1:$IW$188,127,FALSE),0)</f>
        <v>0</v>
      </c>
      <c r="JR154" s="19">
        <f>IFERROR(HLOOKUP(JR$1,'Nakladova matice_2018'!$A$1:$IW$188,127,FALSE),0)</f>
        <v>0</v>
      </c>
      <c r="JS154" s="19">
        <f>IFERROR(HLOOKUP(JS$1,'Nakladova matice_2018'!$A$1:$IW$188,127,FALSE),0)</f>
        <v>0</v>
      </c>
      <c r="JT154" s="19">
        <f>IFERROR(HLOOKUP(JT$1,'Nakladova matice_2018'!$A$1:$IW$188,127,FALSE),0)</f>
        <v>0</v>
      </c>
      <c r="JU154" s="19">
        <f>IFERROR(HLOOKUP(JU$1,'Nakladova matice_2018'!$A$1:$IW$188,127,FALSE),0)</f>
        <v>0</v>
      </c>
      <c r="JV154" s="19">
        <f>IFERROR(HLOOKUP(JV$1,'Nakladova matice_2018'!$A$1:$IW$188,127,FALSE),0)</f>
        <v>101875.81</v>
      </c>
      <c r="JW154" s="19">
        <f>IFERROR(HLOOKUP(JW$1,'Nakladova matice_2018'!$A$1:$IW$188,127,FALSE),0)</f>
        <v>0</v>
      </c>
      <c r="JX154" s="19">
        <f>IFERROR(HLOOKUP(JX$1,'Nakladova matice_2018'!$A$1:$IW$188,127,FALSE),0)</f>
        <v>0</v>
      </c>
      <c r="JY154" s="19">
        <f>IFERROR(HLOOKUP(JY$1,'Nakladova matice_2018'!$A$1:$IW$188,127,FALSE),0)</f>
        <v>0</v>
      </c>
      <c r="JZ154" s="19">
        <f>IFERROR(HLOOKUP(JZ$1,'Nakladova matice_2018'!$A$1:$IW$188,127,FALSE),0)</f>
        <v>0</v>
      </c>
      <c r="KA154" s="19">
        <f>IFERROR(HLOOKUP(KA$1,'Nakladova matice_2018'!$A$1:$IW$188,127,FALSE),0)</f>
        <v>0</v>
      </c>
      <c r="KB154" s="19">
        <f>IFERROR(HLOOKUP(KB$1,'Nakladova matice_2018'!$A$1:$IW$188,127,FALSE),0)</f>
        <v>0</v>
      </c>
      <c r="KC154" s="19">
        <f>IFERROR(HLOOKUP(KC$1,'Nakladova matice_2018'!$A$1:$IW$188,127,FALSE),0)</f>
        <v>0</v>
      </c>
      <c r="KD154" s="19">
        <f>IFERROR(HLOOKUP(KD$1,'Nakladova matice_2018'!$A$1:$IW$188,127,FALSE),0)</f>
        <v>0</v>
      </c>
      <c r="KE154" s="19">
        <f>IFERROR(HLOOKUP(KE$1,'Nakladova matice_2018'!$A$1:$IW$188,127,FALSE),0)</f>
        <v>0</v>
      </c>
      <c r="KF154" s="19">
        <f>IFERROR(HLOOKUP(KF$1,'Nakladova matice_2018'!$A$1:$IW$188,127,FALSE),0)</f>
        <v>0</v>
      </c>
      <c r="KG154" s="19">
        <f>IFERROR(HLOOKUP(KG$1,'Nakladova matice_2018'!$A$1:$IW$188,127,FALSE),0)</f>
        <v>0</v>
      </c>
      <c r="KH154" s="19">
        <f>IFERROR(HLOOKUP(KH$1,'Nakladova matice_2018'!$A$1:$IW$188,127,FALSE),0)</f>
        <v>0</v>
      </c>
      <c r="KI154" s="19">
        <f>IFERROR(HLOOKUP(KI$1,'Nakladova matice_2018'!$A$1:$IW$188,127,FALSE),0)</f>
        <v>0</v>
      </c>
      <c r="KJ154" s="19">
        <f>IFERROR(HLOOKUP(KJ$1,'Nakladova matice_2018'!$A$1:$IW$188,127,FALSE),0)</f>
        <v>0</v>
      </c>
      <c r="KK154" s="19">
        <f>IFERROR(HLOOKUP(KK$1,'Nakladova matice_2018'!$A$1:$IW$188,127,FALSE),0)</f>
        <v>0</v>
      </c>
      <c r="KL154" s="19">
        <f>IFERROR(HLOOKUP(KL$1,'Nakladova matice_2018'!$A$1:$IW$188,127,FALSE),0)</f>
        <v>0</v>
      </c>
      <c r="KM154" s="19">
        <f>IFERROR(HLOOKUP(KM$1,'Nakladova matice_2018'!$A$1:$IW$188,127,FALSE),0)</f>
        <v>0</v>
      </c>
      <c r="KN154" s="19">
        <f>IFERROR(HLOOKUP(KN$1,'Nakladova matice_2018'!$A$1:$IW$188,127,FALSE),0)</f>
        <v>0</v>
      </c>
      <c r="KO154" s="19">
        <f>IFERROR(HLOOKUP(KO$1,'Nakladova matice_2018'!$A$1:$IW$188,127,FALSE),0)</f>
        <v>0</v>
      </c>
      <c r="KP154" s="19">
        <f>IFERROR(HLOOKUP(KP$1,'Nakladova matice_2018'!$A$1:$IW$188,127,FALSE),0)</f>
        <v>0</v>
      </c>
      <c r="KQ154" s="19">
        <f>IFERROR(HLOOKUP(KQ$1,'Nakladova matice_2018'!$A$1:$IW$188,127,FALSE),0)</f>
        <v>0</v>
      </c>
      <c r="KR154" s="19">
        <f>IFERROR(HLOOKUP(KR$1,'Nakladova matice_2018'!$A$1:$IW$188,127,FALSE),0)</f>
        <v>0</v>
      </c>
      <c r="KS154" s="19">
        <f>IFERROR(HLOOKUP(KS$1,'Nakladova matice_2018'!$A$1:$IW$188,127,FALSE),0)</f>
        <v>0</v>
      </c>
      <c r="KT154" s="19">
        <f>IFERROR(HLOOKUP(KT$1,'Nakladova matice_2018'!$A$1:$IW$188,127,FALSE),0)</f>
        <v>0</v>
      </c>
      <c r="KU154" s="19">
        <f>IFERROR(HLOOKUP(KU$1,'Nakladova matice_2018'!$A$1:$IW$188,127,FALSE),0)</f>
        <v>0</v>
      </c>
      <c r="KV154" s="19">
        <f>IFERROR(HLOOKUP(KV$1,'Nakladova matice_2018'!$A$1:$IW$188,127,FALSE),0)</f>
        <v>0</v>
      </c>
      <c r="KW154" s="19">
        <f>IFERROR(HLOOKUP(KW$1,'Nakladova matice_2018'!$A$1:$IW$188,127,FALSE),0)</f>
        <v>0</v>
      </c>
      <c r="KX154" s="19">
        <f>IFERROR(HLOOKUP(KX$1,'Nakladova matice_2018'!$A$1:$IW$188,127,FALSE),0)</f>
        <v>0</v>
      </c>
      <c r="KY154" s="19">
        <f>IFERROR(HLOOKUP(KY$1,'Nakladova matice_2018'!$A$1:$IW$188,127,FALSE),0)</f>
        <v>0</v>
      </c>
      <c r="KZ154" s="19">
        <f>IFERROR(HLOOKUP(KZ$1,'Nakladova matice_2018'!$A$1:$IW$188,127,FALSE),0)</f>
        <v>0</v>
      </c>
      <c r="LA154" s="19">
        <f>IFERROR(HLOOKUP(LA$1,'Nakladova matice_2018'!$A$1:$IW$188,127,FALSE),0)</f>
        <v>0</v>
      </c>
      <c r="LB154" s="19">
        <f>IFERROR(HLOOKUP(LB$1,'Nakladova matice_2018'!$A$1:$IW$188,127,FALSE),0)</f>
        <v>761.99</v>
      </c>
      <c r="LC154" s="19">
        <f>IFERROR(HLOOKUP(LC$1,'Nakladova matice_2018'!$A$1:$IW$188,127,FALSE),0)</f>
        <v>0</v>
      </c>
      <c r="LD154" s="19">
        <f>IFERROR(HLOOKUP(LD$1,'Nakladova matice_2018'!$A$1:$IW$188,127,FALSE),0)</f>
        <v>0</v>
      </c>
      <c r="LE154" s="19">
        <f>IFERROR(HLOOKUP(LE$1,'Nakladova matice_2018'!$A$1:$IW$188,127,FALSE),0)</f>
        <v>13255.8</v>
      </c>
      <c r="LF154" s="19">
        <f>IFERROR(HLOOKUP(LF$1,'Nakladova matice_2018'!$A$1:$IW$188,127,FALSE),0)</f>
        <v>6987.4</v>
      </c>
      <c r="LG154" s="19">
        <f>IFERROR(HLOOKUP(LG$1,'Nakladova matice_2018'!$A$1:$IW$188,127,FALSE),0)</f>
        <v>6630.8</v>
      </c>
      <c r="LH154" s="19">
        <f>IFERROR(HLOOKUP(LH$1,'Nakladova matice_2018'!$A$1:$IW$188,127,FALSE),0)</f>
        <v>296.2</v>
      </c>
      <c r="LI154" s="19">
        <f>IFERROR(HLOOKUP(LI$1,'Nakladova matice_2018'!$A$1:$IW$188,127,FALSE),0)</f>
        <v>921.2</v>
      </c>
      <c r="LJ154" s="19">
        <f>IFERROR(HLOOKUP(LJ$1,'Nakladova matice_2018'!$A$1:$IW$188,127,FALSE),0)</f>
        <v>0</v>
      </c>
      <c r="LK154" s="19">
        <f>IFERROR(HLOOKUP(LK$1,'Nakladova matice_2018'!$A$1:$IW$188,127,FALSE),0)</f>
        <v>-33</v>
      </c>
      <c r="LL154" s="19">
        <f>IFERROR(HLOOKUP(LL$1,'Nakladova matice_2018'!$A$1:$IW$188,127,FALSE),0)</f>
        <v>1958.71</v>
      </c>
      <c r="LM154" s="19">
        <f>IFERROR(HLOOKUP(LM$1,'Nakladova matice_2018'!$A$1:$IW$188,127,FALSE),0)</f>
        <v>12802.4</v>
      </c>
      <c r="LN154" s="19">
        <f>IFERROR(HLOOKUP(LN$1,'Nakladova matice_2018'!$A$1:$IW$188,127,FALSE),0)</f>
        <v>0</v>
      </c>
      <c r="LO154" s="19">
        <f>IFERROR(HLOOKUP(LO$1,'Nakladova matice_2018'!$A$1:$IW$188,127,FALSE),0)</f>
        <v>0</v>
      </c>
      <c r="LP154" s="19">
        <f>IFERROR(HLOOKUP(LP$1,'Nakladova matice_2018'!$A$1:$IW$188,127,FALSE),0)</f>
        <v>0</v>
      </c>
      <c r="LQ154" s="19">
        <f>IFERROR(HLOOKUP(LQ$1,'Nakladova matice_2018'!$A$1:$IW$188,127,FALSE),0)</f>
        <v>26748.799999999999</v>
      </c>
      <c r="LR154" s="19">
        <f>IFERROR(HLOOKUP(LR$1,'Nakladova matice_2018'!$A$1:$IW$188,127,FALSE),0)</f>
        <v>0</v>
      </c>
      <c r="LS154" s="19">
        <f>IFERROR(HLOOKUP(LS$1,'Nakladova matice_2018'!$A$1:$IW$188,127,FALSE),0)</f>
        <v>0</v>
      </c>
      <c r="LT154" s="19">
        <f>IFERROR(HLOOKUP(LT$1,'Nakladova matice_2018'!$A$1:$IW$188,127,FALSE),0)</f>
        <v>0</v>
      </c>
      <c r="LU154" s="19">
        <f>IFERROR(HLOOKUP(LU$1,'Nakladova matice_2018'!$A$1:$IW$188,127,FALSE),0)</f>
        <v>0</v>
      </c>
      <c r="LV154" s="19">
        <f>IFERROR(HLOOKUP(LV$1,'Nakladova matice_2018'!$A$1:$IW$188,127,FALSE),0)</f>
        <v>0</v>
      </c>
      <c r="LW154" s="19">
        <f>IFERROR(HLOOKUP(LW$1,'Nakladova matice_2018'!$A$1:$IW$188,127,FALSE),0)</f>
        <v>0</v>
      </c>
      <c r="LX154" s="19">
        <f>IFERROR(HLOOKUP(LX$1,'Nakladova matice_2018'!$A$1:$IW$188,127,FALSE),0)</f>
        <v>0</v>
      </c>
      <c r="LY154" s="19">
        <f>IFERROR(HLOOKUP(LY$1,'Nakladova matice_2018'!$A$1:$IW$188,127,FALSE),0)</f>
        <v>0</v>
      </c>
      <c r="LZ154" s="19">
        <f>IFERROR(HLOOKUP(LZ$1,'Nakladova matice_2018'!$A$1:$IW$188,127,FALSE),0)</f>
        <v>0</v>
      </c>
      <c r="MA154" s="19">
        <f>IFERROR(HLOOKUP(MA$1,'Nakladova matice_2018'!$A$1:$IW$188,127,FALSE),0)</f>
        <v>0</v>
      </c>
      <c r="MB154" s="19">
        <f>IFERROR(HLOOKUP(MB$1,'Nakladova matice_2018'!$A$1:$IW$188,127,FALSE),0)</f>
        <v>0</v>
      </c>
      <c r="MC154" s="19">
        <f>IFERROR(HLOOKUP(MC$1,'Nakladova matice_2018'!$A$1:$IW$188,127,FALSE),0)</f>
        <v>0</v>
      </c>
      <c r="MD154" s="19">
        <f>IFERROR(HLOOKUP(MD$1,'Nakladova matice_2018'!$A$1:$IW$188,127,FALSE),0)</f>
        <v>0</v>
      </c>
      <c r="ME154" s="19">
        <f>IFERROR(HLOOKUP(ME$1,'Nakladova matice_2018'!$A$1:$IW$188,127,FALSE),0)</f>
        <v>0</v>
      </c>
      <c r="MF154" s="19">
        <f>IFERROR(HLOOKUP(MF$1,'Nakladova matice_2018'!$A$1:$IW$188,127,FALSE),0)</f>
        <v>0</v>
      </c>
      <c r="MG154" s="19">
        <f>IFERROR(HLOOKUP(MG$1,'Nakladova matice_2018'!$A$1:$IW$188,127,FALSE),0)</f>
        <v>0</v>
      </c>
      <c r="MH154" s="19">
        <f>IFERROR(HLOOKUP(MH$1,'Nakladova matice_2018'!$A$1:$IW$188,127,FALSE),0)</f>
        <v>0</v>
      </c>
      <c r="MI154" s="19">
        <f>IFERROR(HLOOKUP(MI$1,'Nakladova matice_2018'!$A$1:$IW$188,127,FALSE),0)</f>
        <v>0</v>
      </c>
      <c r="MJ154" s="19">
        <f>IFERROR(HLOOKUP(MJ$1,'Nakladova matice_2018'!$A$1:$IW$188,127,FALSE),0)</f>
        <v>0</v>
      </c>
      <c r="MK154" s="19">
        <f>IFERROR(HLOOKUP(MK$1,'Nakladova matice_2018'!$A$1:$IW$188,127,FALSE),0)</f>
        <v>25000</v>
      </c>
      <c r="ML154" s="19">
        <f>IFERROR(HLOOKUP(ML$1,'Nakladova matice_2018'!$A$1:$IW$188,127,FALSE),0)</f>
        <v>0</v>
      </c>
      <c r="MM154" s="19">
        <f>IFERROR(HLOOKUP(MM$1,'Nakladova matice_2018'!$A$1:$IW$188,127,FALSE),0)</f>
        <v>0</v>
      </c>
      <c r="MN154" s="19">
        <f>IFERROR(HLOOKUP(MN$1,'Nakladova matice_2018'!$A$1:$IW$188,127,FALSE),0)</f>
        <v>0</v>
      </c>
      <c r="MO154" s="20">
        <f t="shared" si="86"/>
        <v>1325272.0199999998</v>
      </c>
      <c r="MP154" s="20">
        <f>MO154-'Nakladova matice_2018'!IX127</f>
        <v>0</v>
      </c>
    </row>
    <row r="155" spans="1:354" x14ac:dyDescent="0.2">
      <c r="A155" s="27">
        <v>549121</v>
      </c>
      <c r="B155" s="21" t="s">
        <v>277</v>
      </c>
      <c r="C155" s="53">
        <v>0</v>
      </c>
      <c r="D155" s="19">
        <f>IFERROR(HLOOKUP(D$1,'Nakladova matice_2018'!$A$1:$IW$188,128,FALSE),0)</f>
        <v>0</v>
      </c>
      <c r="E155" s="19">
        <f>IFERROR(HLOOKUP(E$1,'Nakladova matice_2018'!$A$1:$IW$188,128,FALSE),0)</f>
        <v>0</v>
      </c>
      <c r="F155" s="19">
        <f>IFERROR(HLOOKUP(F$1,'Nakladova matice_2018'!$A$1:$IW$188,128,FALSE),0)</f>
        <v>0</v>
      </c>
      <c r="G155" s="19">
        <f>IFERROR(HLOOKUP(G$1,'Nakladova matice_2018'!$A$1:$IW$188,128,FALSE),0)</f>
        <v>0</v>
      </c>
      <c r="H155" s="19">
        <f>IFERROR(HLOOKUP(H$1,'Nakladova matice_2018'!$A$1:$IW$188,128,FALSE),0)</f>
        <v>0</v>
      </c>
      <c r="I155" s="19">
        <f>IFERROR(HLOOKUP(I$1,'Nakladova matice_2018'!$A$1:$IW$188,128,FALSE),0)</f>
        <v>0</v>
      </c>
      <c r="J155" s="19">
        <f>IFERROR(HLOOKUP(J$1,'Nakladova matice_2018'!$A$1:$IW$188,128,FALSE),0)</f>
        <v>0</v>
      </c>
      <c r="K155" s="19">
        <f>IFERROR(HLOOKUP(K$1,'Nakladova matice_2018'!$A$1:$IW$188,128,FALSE),0)</f>
        <v>0</v>
      </c>
      <c r="L155" s="19">
        <f>IFERROR(HLOOKUP(L$1,'Nakladova matice_2018'!$A$1:$IW$188,128,FALSE),0)</f>
        <v>0</v>
      </c>
      <c r="M155" s="19">
        <f>IFERROR(HLOOKUP(M$1,'Nakladova matice_2018'!$A$1:$IW$188,128,FALSE),0)</f>
        <v>0</v>
      </c>
      <c r="N155" s="19">
        <f>IFERROR(HLOOKUP(N$1,'Nakladova matice_2018'!$A$1:$IW$188,128,FALSE),0)</f>
        <v>0</v>
      </c>
      <c r="O155" s="19">
        <f>IFERROR(HLOOKUP(O$1,'Nakladova matice_2018'!$A$1:$IW$188,128,FALSE),0)</f>
        <v>0</v>
      </c>
      <c r="P155" s="19">
        <f>IFERROR(HLOOKUP(P$1,'Nakladova matice_2018'!$A$1:$IW$188,128,FALSE),0)</f>
        <v>0</v>
      </c>
      <c r="Q155" s="19">
        <f>IFERROR(HLOOKUP(Q$1,'Nakladova matice_2018'!$A$1:$IW$188,128,FALSE),0)</f>
        <v>0</v>
      </c>
      <c r="R155" s="19">
        <f>IFERROR(HLOOKUP(R$1,'Nakladova matice_2018'!$A$1:$IW$188,128,FALSE),0)</f>
        <v>0</v>
      </c>
      <c r="S155" s="19">
        <f>IFERROR(HLOOKUP(S$1,'Nakladova matice_2018'!$A$1:$IW$188,128,FALSE),0)</f>
        <v>0</v>
      </c>
      <c r="T155" s="19">
        <f>IFERROR(HLOOKUP(T$1,'Nakladova matice_2018'!$A$1:$IW$188,128,FALSE),0)</f>
        <v>0</v>
      </c>
      <c r="U155" s="19">
        <f>IFERROR(HLOOKUP(U$1,'Nakladova matice_2018'!$A$1:$IW$188,128,FALSE),0)</f>
        <v>0</v>
      </c>
      <c r="V155" s="19">
        <f>IFERROR(HLOOKUP(V$1,'Nakladova matice_2018'!$A$1:$IW$188,128,FALSE),0)</f>
        <v>0</v>
      </c>
      <c r="W155" s="19">
        <f>IFERROR(HLOOKUP(W$1,'Nakladova matice_2018'!$A$1:$IW$188,128,FALSE),0)</f>
        <v>0</v>
      </c>
      <c r="X155" s="19">
        <f>IFERROR(HLOOKUP(X$1,'Nakladova matice_2018'!$A$1:$IW$188,128,FALSE),0)</f>
        <v>0</v>
      </c>
      <c r="Y155" s="19">
        <f>IFERROR(HLOOKUP(Y$1,'Nakladova matice_2018'!$A$1:$IW$188,128,FALSE),0)</f>
        <v>0</v>
      </c>
      <c r="Z155" s="19">
        <f>IFERROR(HLOOKUP(Z$1,'Nakladova matice_2018'!$A$1:$IW$188,128,FALSE),0)</f>
        <v>0</v>
      </c>
      <c r="AA155" s="19">
        <f>IFERROR(HLOOKUP(AA$1,'Nakladova matice_2018'!$A$1:$IW$188,128,FALSE),0)</f>
        <v>0</v>
      </c>
      <c r="AB155" s="19">
        <f>IFERROR(HLOOKUP(AB$1,'Nakladova matice_2018'!$A$1:$IW$188,128,FALSE),0)</f>
        <v>0</v>
      </c>
      <c r="AC155" s="19">
        <f>IFERROR(HLOOKUP(AC$1,'Nakladova matice_2018'!$A$1:$IW$188,128,FALSE),0)</f>
        <v>0</v>
      </c>
      <c r="AD155" s="19">
        <f>IFERROR(HLOOKUP(AD$1,'Nakladova matice_2018'!$A$1:$IW$188,128,FALSE),0)</f>
        <v>0</v>
      </c>
      <c r="AE155" s="19">
        <f>IFERROR(HLOOKUP(AE$1,'Nakladova matice_2018'!$A$1:$IW$188,128,FALSE),0)</f>
        <v>0</v>
      </c>
      <c r="AF155" s="19">
        <f>IFERROR(HLOOKUP(AF$1,'Nakladova matice_2018'!$A$1:$IW$188,128,FALSE),0)</f>
        <v>0</v>
      </c>
      <c r="AG155" s="19">
        <f>IFERROR(HLOOKUP(AG$1,'Nakladova matice_2018'!$A$1:$IW$188,128,FALSE),0)</f>
        <v>0</v>
      </c>
      <c r="AH155" s="19">
        <f>IFERROR(HLOOKUP(AH$1,'Nakladova matice_2018'!$A$1:$IW$188,128,FALSE),0)</f>
        <v>0</v>
      </c>
      <c r="AI155" s="19">
        <f>IFERROR(HLOOKUP(AI$1,'Nakladova matice_2018'!$A$1:$IW$188,128,FALSE),0)</f>
        <v>0</v>
      </c>
      <c r="AJ155" s="19">
        <f>IFERROR(HLOOKUP(AJ$1,'Nakladova matice_2018'!$A$1:$IW$188,128,FALSE),0)</f>
        <v>0</v>
      </c>
      <c r="AK155" s="19">
        <f>IFERROR(HLOOKUP(AK$1,'Nakladova matice_2018'!$A$1:$IW$188,128,FALSE),0)</f>
        <v>0</v>
      </c>
      <c r="AL155" s="19">
        <f>IFERROR(HLOOKUP(AL$1,'Nakladova matice_2018'!$A$1:$IW$188,128,FALSE),0)</f>
        <v>0</v>
      </c>
      <c r="AM155" s="19">
        <f>IFERROR(HLOOKUP(AM$1,'Nakladova matice_2018'!$A$1:$IW$188,128,FALSE),0)</f>
        <v>0</v>
      </c>
      <c r="AN155" s="19">
        <f>IFERROR(HLOOKUP(AN$1,'Nakladova matice_2018'!$A$1:$IW$188,128,FALSE),0)</f>
        <v>0</v>
      </c>
      <c r="AO155" s="19">
        <f>IFERROR(HLOOKUP(AO$1,'Nakladova matice_2018'!$A$1:$IW$188,128,FALSE),0)</f>
        <v>0</v>
      </c>
      <c r="AP155" s="19">
        <f>IFERROR(HLOOKUP(AP$1,'Nakladova matice_2018'!$A$1:$IW$188,128,FALSE),0)</f>
        <v>0</v>
      </c>
      <c r="AQ155" s="19">
        <f>IFERROR(HLOOKUP(AQ$1,'Nakladova matice_2018'!$A$1:$IW$188,128,FALSE),0)</f>
        <v>0</v>
      </c>
      <c r="AR155" s="19">
        <f>IFERROR(HLOOKUP(AR$1,'Nakladova matice_2018'!$A$1:$IW$188,128,FALSE),0)</f>
        <v>0</v>
      </c>
      <c r="AS155" s="19">
        <f>IFERROR(HLOOKUP(AS$1,'Nakladova matice_2018'!$A$1:$IW$188,128,FALSE),0)</f>
        <v>0</v>
      </c>
      <c r="AT155" s="19">
        <f>IFERROR(HLOOKUP(AT$1,'Nakladova matice_2018'!$A$1:$IW$188,128,FALSE),0)</f>
        <v>1029000</v>
      </c>
      <c r="AU155" s="19">
        <f>IFERROR(HLOOKUP(AU$1,'Nakladova matice_2018'!$A$1:$IW$188,128,FALSE),0)</f>
        <v>0</v>
      </c>
      <c r="AV155" s="19">
        <f>IFERROR(HLOOKUP(AV$1,'Nakladova matice_2018'!$A$1:$IW$188,128,FALSE),0)</f>
        <v>0</v>
      </c>
      <c r="AW155" s="19">
        <f>IFERROR(HLOOKUP(AW$1,'Nakladova matice_2018'!$A$1:$IW$188,128,FALSE),0)</f>
        <v>0</v>
      </c>
      <c r="AX155" s="19">
        <f>IFERROR(HLOOKUP(AX$1,'Nakladova matice_2018'!$A$1:$IW$188,128,FALSE),0)</f>
        <v>0</v>
      </c>
      <c r="AY155" s="19">
        <f>IFERROR(HLOOKUP(AY$1,'Nakladova matice_2018'!$A$1:$IW$188,128,FALSE),0)</f>
        <v>0</v>
      </c>
      <c r="AZ155" s="19">
        <f>IFERROR(HLOOKUP(AZ$1,'Nakladova matice_2018'!$A$1:$IW$188,128,FALSE),0)</f>
        <v>0</v>
      </c>
      <c r="BA155" s="19">
        <f>IFERROR(HLOOKUP(BA$1,'Nakladova matice_2018'!$A$1:$IW$188,128,FALSE),0)</f>
        <v>0</v>
      </c>
      <c r="BB155" s="19">
        <f>IFERROR(HLOOKUP(BB$1,'Nakladova matice_2018'!$A$1:$IW$188,128,FALSE),0)</f>
        <v>0</v>
      </c>
      <c r="BC155" s="19">
        <f>IFERROR(HLOOKUP(BC$1,'Nakladova matice_2018'!$A$1:$IW$188,128,FALSE),0)</f>
        <v>0</v>
      </c>
      <c r="BD155" s="19">
        <f>IFERROR(HLOOKUP(BD$1,'Nakladova matice_2018'!$A$1:$IW$188,128,FALSE),0)</f>
        <v>0</v>
      </c>
      <c r="BE155" s="19">
        <f>IFERROR(HLOOKUP(BE$1,'Nakladova matice_2018'!$A$1:$IW$188,128,FALSE),0)</f>
        <v>0</v>
      </c>
      <c r="BF155" s="19">
        <f>IFERROR(HLOOKUP(BF$1,'Nakladova matice_2018'!$A$1:$IW$188,128,FALSE),0)</f>
        <v>0</v>
      </c>
      <c r="BG155" s="19">
        <f>IFERROR(HLOOKUP(BG$1,'Nakladova matice_2018'!$A$1:$IW$188,128,FALSE),0)</f>
        <v>0</v>
      </c>
      <c r="BH155" s="19">
        <f>IFERROR(HLOOKUP(BH$1,'Nakladova matice_2018'!$A$1:$IW$188,128,FALSE),0)</f>
        <v>0</v>
      </c>
      <c r="BI155" s="19">
        <f>IFERROR(HLOOKUP(BI$1,'Nakladova matice_2018'!$A$1:$IW$188,128,FALSE),0)</f>
        <v>0</v>
      </c>
      <c r="BJ155" s="19">
        <f>IFERROR(HLOOKUP(BJ$1,'Nakladova matice_2018'!$A$1:$IW$188,128,FALSE),0)</f>
        <v>0</v>
      </c>
      <c r="BK155" s="19">
        <f>IFERROR(HLOOKUP(BK$1,'Nakladova matice_2018'!$A$1:$IW$188,128,FALSE),0)</f>
        <v>0</v>
      </c>
      <c r="BL155" s="19">
        <f>IFERROR(HLOOKUP(BL$1,'Nakladova matice_2018'!$A$1:$IW$188,128,FALSE),0)</f>
        <v>0</v>
      </c>
      <c r="BM155" s="19">
        <f>IFERROR(HLOOKUP(BM$1,'Nakladova matice_2018'!$A$1:$IW$188,128,FALSE),0)</f>
        <v>0</v>
      </c>
      <c r="BN155" s="19">
        <f>IFERROR(HLOOKUP(BN$1,'Nakladova matice_2018'!$A$1:$IW$188,128,FALSE),0)</f>
        <v>0</v>
      </c>
      <c r="BO155" s="19">
        <f>IFERROR(HLOOKUP(BO$1,'Nakladova matice_2018'!$A$1:$IW$188,128,FALSE),0)</f>
        <v>0</v>
      </c>
      <c r="BP155" s="19">
        <f>IFERROR(HLOOKUP(BP$1,'Nakladova matice_2018'!$A$1:$IW$188,128,FALSE),0)</f>
        <v>0</v>
      </c>
      <c r="BQ155" s="19">
        <f>IFERROR(HLOOKUP(BQ$1,'Nakladova matice_2018'!$A$1:$IW$188,128,FALSE),0)</f>
        <v>0</v>
      </c>
      <c r="BR155" s="19">
        <f>IFERROR(HLOOKUP(BR$1,'Nakladova matice_2018'!$A$1:$IW$188,128,FALSE),0)</f>
        <v>0</v>
      </c>
      <c r="BS155" s="19">
        <f>IFERROR(HLOOKUP(BS$1,'Nakladova matice_2018'!$A$1:$IW$188,128,FALSE),0)</f>
        <v>0</v>
      </c>
      <c r="BT155" s="19">
        <f>IFERROR(HLOOKUP(BT$1,'Nakladova matice_2018'!$A$1:$IW$188,128,FALSE),0)</f>
        <v>0</v>
      </c>
      <c r="BU155" s="19">
        <f>IFERROR(HLOOKUP(BU$1,'Nakladova matice_2018'!$A$1:$IW$188,128,FALSE),0)</f>
        <v>0</v>
      </c>
      <c r="BV155" s="19">
        <f>IFERROR(HLOOKUP(BV$1,'Nakladova matice_2018'!$A$1:$IW$188,128,FALSE),0)</f>
        <v>0</v>
      </c>
      <c r="BW155" s="19">
        <f>IFERROR(HLOOKUP(BW$1,'Nakladova matice_2018'!$A$1:$IW$188,128,FALSE),0)</f>
        <v>0</v>
      </c>
      <c r="BX155" s="19">
        <f>IFERROR(HLOOKUP(BX$1,'Nakladova matice_2018'!$A$1:$IW$188,128,FALSE),0)</f>
        <v>258800</v>
      </c>
      <c r="BY155" s="19">
        <f>IFERROR(HLOOKUP(BY$1,'Nakladova matice_2018'!$A$1:$IW$188,128,FALSE),0)</f>
        <v>0</v>
      </c>
      <c r="BZ155" s="19">
        <f>IFERROR(HLOOKUP(BZ$1,'Nakladova matice_2018'!$A$1:$IW$188,128,FALSE),0)</f>
        <v>0</v>
      </c>
      <c r="CA155" s="19">
        <f>IFERROR(HLOOKUP(CA$1,'Nakladova matice_2018'!$A$1:$IW$188,128,FALSE),0)</f>
        <v>0</v>
      </c>
      <c r="CB155" s="19">
        <f>IFERROR(HLOOKUP(CB$1,'Nakladova matice_2018'!$A$1:$IW$188,128,FALSE),0)</f>
        <v>0</v>
      </c>
      <c r="CC155" s="19">
        <f>IFERROR(HLOOKUP(CC$1,'Nakladova matice_2018'!$A$1:$IW$188,128,FALSE),0)</f>
        <v>0</v>
      </c>
      <c r="CD155" s="19">
        <f>IFERROR(HLOOKUP(CD$1,'Nakladova matice_2018'!$A$1:$IW$188,128,FALSE),0)</f>
        <v>0</v>
      </c>
      <c r="CE155" s="19">
        <f>IFERROR(HLOOKUP(CE$1,'Nakladova matice_2018'!$A$1:$IW$188,128,FALSE),0)</f>
        <v>0</v>
      </c>
      <c r="CF155" s="19">
        <f>IFERROR(HLOOKUP(CF$1,'Nakladova matice_2018'!$A$1:$IW$188,128,FALSE),0)</f>
        <v>0</v>
      </c>
      <c r="CG155" s="19">
        <f>IFERROR(HLOOKUP(CG$1,'Nakladova matice_2018'!$A$1:$IW$188,128,FALSE),0)</f>
        <v>0</v>
      </c>
      <c r="CH155" s="19">
        <f>IFERROR(HLOOKUP(CH$1,'Nakladova matice_2018'!$A$1:$IW$188,128,FALSE),0)</f>
        <v>0</v>
      </c>
      <c r="CI155" s="19">
        <f>IFERROR(HLOOKUP(CI$1,'Nakladova matice_2018'!$A$1:$IW$188,128,FALSE),0)</f>
        <v>0</v>
      </c>
      <c r="CJ155" s="19">
        <f>IFERROR(HLOOKUP(CJ$1,'Nakladova matice_2018'!$A$1:$IW$188,128,FALSE),0)</f>
        <v>0</v>
      </c>
      <c r="CK155" s="19">
        <f>IFERROR(HLOOKUP(CK$1,'Nakladova matice_2018'!$A$1:$IW$188,128,FALSE),0)</f>
        <v>0</v>
      </c>
      <c r="CL155" s="19">
        <f>IFERROR(HLOOKUP(CL$1,'Nakladova matice_2018'!$A$1:$IW$188,128,FALSE),0)</f>
        <v>0</v>
      </c>
      <c r="CM155" s="19">
        <f>IFERROR(HLOOKUP(CM$1,'Nakladova matice_2018'!$A$1:$IW$188,128,FALSE),0)</f>
        <v>0</v>
      </c>
      <c r="CN155" s="19">
        <f>IFERROR(HLOOKUP(CN$1,'Nakladova matice_2018'!$A$1:$IW$188,128,FALSE),0)</f>
        <v>1217000</v>
      </c>
      <c r="CO155" s="19">
        <f>IFERROR(HLOOKUP(CO$1,'Nakladova matice_2018'!$A$1:$IW$188,128,FALSE),0)</f>
        <v>0</v>
      </c>
      <c r="CP155" s="19">
        <f>IFERROR(HLOOKUP(CP$1,'Nakladova matice_2018'!$A$1:$IW$188,128,FALSE),0)</f>
        <v>0</v>
      </c>
      <c r="CQ155" s="19">
        <f>IFERROR(HLOOKUP(CQ$1,'Nakladova matice_2018'!$A$1:$IW$188,128,FALSE),0)</f>
        <v>0</v>
      </c>
      <c r="CR155" s="19">
        <f>IFERROR(HLOOKUP(CR$1,'Nakladova matice_2018'!$A$1:$IW$188,128,FALSE),0)</f>
        <v>0</v>
      </c>
      <c r="CS155" s="19">
        <f>IFERROR(HLOOKUP(CS$1,'Nakladova matice_2018'!$A$1:$IW$188,128,FALSE),0)</f>
        <v>0</v>
      </c>
      <c r="CT155" s="19">
        <f>IFERROR(HLOOKUP(CT$1,'Nakladova matice_2018'!$A$1:$IW$188,128,FALSE),0)</f>
        <v>0</v>
      </c>
      <c r="CU155" s="19">
        <f>IFERROR(HLOOKUP(CU$1,'Nakladova matice_2018'!$A$1:$IW$188,128,FALSE),0)</f>
        <v>0</v>
      </c>
      <c r="CV155" s="19">
        <f>IFERROR(HLOOKUP(CV$1,'Nakladova matice_2018'!$A$1:$IW$188,128,FALSE),0)</f>
        <v>0</v>
      </c>
      <c r="CW155" s="19">
        <f>IFERROR(HLOOKUP(CW$1,'Nakladova matice_2018'!$A$1:$IW$188,128,FALSE),0)</f>
        <v>0</v>
      </c>
      <c r="CX155" s="19">
        <f>IFERROR(HLOOKUP(CX$1,'Nakladova matice_2018'!$A$1:$IW$188,128,FALSE),0)</f>
        <v>0</v>
      </c>
      <c r="CY155" s="19">
        <f>IFERROR(HLOOKUP(CY$1,'Nakladova matice_2018'!$A$1:$IW$188,128,FALSE),0)</f>
        <v>0</v>
      </c>
      <c r="CZ155" s="19">
        <f>IFERROR(HLOOKUP(CZ$1,'Nakladova matice_2018'!$A$1:$IW$188,128,FALSE),0)</f>
        <v>0</v>
      </c>
      <c r="DA155" s="19">
        <f>IFERROR(HLOOKUP(DA$1,'Nakladova matice_2018'!$A$1:$IW$188,128,FALSE),0)</f>
        <v>0</v>
      </c>
      <c r="DB155" s="19">
        <f>IFERROR(HLOOKUP(DB$1,'Nakladova matice_2018'!$A$1:$IW$188,128,FALSE),0)</f>
        <v>0</v>
      </c>
      <c r="DC155" s="19">
        <f>IFERROR(HLOOKUP(DC$1,'Nakladova matice_2018'!$A$1:$IW$188,128,FALSE),0)</f>
        <v>0</v>
      </c>
      <c r="DD155" s="19">
        <f>IFERROR(HLOOKUP(DD$1,'Nakladova matice_2018'!$A$1:$IW$188,128,FALSE),0)</f>
        <v>0</v>
      </c>
      <c r="DE155" s="19">
        <f>IFERROR(HLOOKUP(DE$1,'Nakladova matice_2018'!$A$1:$IW$188,128,FALSE),0)</f>
        <v>0</v>
      </c>
      <c r="DF155" s="19">
        <f>IFERROR(HLOOKUP(DF$1,'Nakladova matice_2018'!$A$1:$IW$188,128,FALSE),0)</f>
        <v>0</v>
      </c>
      <c r="DG155" s="19">
        <f>IFERROR(HLOOKUP(DG$1,'Nakladova matice_2018'!$A$1:$IW$188,128,FALSE),0)</f>
        <v>0</v>
      </c>
      <c r="DH155" s="19">
        <f>IFERROR(HLOOKUP(DH$1,'Nakladova matice_2018'!$A$1:$IW$188,128,FALSE),0)</f>
        <v>0</v>
      </c>
      <c r="DI155" s="19">
        <f>IFERROR(HLOOKUP(DI$1,'Nakladova matice_2018'!$A$1:$IW$188,128,FALSE),0)</f>
        <v>0</v>
      </c>
      <c r="DJ155" s="19">
        <f>IFERROR(HLOOKUP(DJ$1,'Nakladova matice_2018'!$A$1:$IW$188,128,FALSE),0)</f>
        <v>0</v>
      </c>
      <c r="DK155" s="19">
        <f>IFERROR(HLOOKUP(DK$1,'Nakladova matice_2018'!$A$1:$IW$188,128,FALSE),0)</f>
        <v>0</v>
      </c>
      <c r="DL155" s="19">
        <f>IFERROR(HLOOKUP(DL$1,'Nakladova matice_2018'!$A$1:$IW$188,128,FALSE),0)</f>
        <v>0</v>
      </c>
      <c r="DM155" s="19">
        <f>IFERROR(HLOOKUP(DM$1,'Nakladova matice_2018'!$A$1:$IW$188,128,FALSE),0)</f>
        <v>0</v>
      </c>
      <c r="DN155" s="19">
        <f>IFERROR(HLOOKUP(DN$1,'Nakladova matice_2018'!$A$1:$IW$188,128,FALSE),0)</f>
        <v>0</v>
      </c>
      <c r="DO155" s="19">
        <f>IFERROR(HLOOKUP(DO$1,'Nakladova matice_2018'!$A$1:$IW$188,128,FALSE),0)</f>
        <v>0</v>
      </c>
      <c r="DP155" s="19">
        <f>IFERROR(HLOOKUP(DP$1,'Nakladova matice_2018'!$A$1:$IW$188,128,FALSE),0)</f>
        <v>0</v>
      </c>
      <c r="DQ155" s="19">
        <f>IFERROR(HLOOKUP(DQ$1,'Nakladova matice_2018'!$A$1:$IW$188,128,FALSE),0)</f>
        <v>0</v>
      </c>
      <c r="DR155" s="19">
        <f>IFERROR(HLOOKUP(DR$1,'Nakladova matice_2018'!$A$1:$IW$188,128,FALSE),0)</f>
        <v>0</v>
      </c>
      <c r="DS155" s="19">
        <f>IFERROR(HLOOKUP(DS$1,'Nakladova matice_2018'!$A$1:$IW$188,128,FALSE),0)</f>
        <v>0</v>
      </c>
      <c r="DT155" s="19">
        <f>IFERROR(HLOOKUP(DT$1,'Nakladova matice_2018'!$A$1:$IW$188,128,FALSE),0)</f>
        <v>0</v>
      </c>
      <c r="DU155" s="19">
        <f>IFERROR(HLOOKUP(DU$1,'Nakladova matice_2018'!$A$1:$IW$188,128,FALSE),0)</f>
        <v>0</v>
      </c>
      <c r="DV155" s="19">
        <f>IFERROR(HLOOKUP(DV$1,'Nakladova matice_2018'!$A$1:$IW$188,128,FALSE),0)</f>
        <v>0</v>
      </c>
      <c r="DW155" s="19">
        <f>IFERROR(HLOOKUP(DW$1,'Nakladova matice_2018'!$A$1:$IW$188,128,FALSE),0)</f>
        <v>0</v>
      </c>
      <c r="DX155" s="19">
        <f>IFERROR(HLOOKUP(DX$1,'Nakladova matice_2018'!$A$1:$IW$188,128,FALSE),0)</f>
        <v>0</v>
      </c>
      <c r="DY155" s="19">
        <f>IFERROR(HLOOKUP(DY$1,'Nakladova matice_2018'!$A$1:$IW$188,128,FALSE),0)</f>
        <v>0</v>
      </c>
      <c r="DZ155" s="19">
        <f>IFERROR(HLOOKUP(DZ$1,'Nakladova matice_2018'!$A$1:$IW$188,128,FALSE),0)</f>
        <v>0</v>
      </c>
      <c r="EA155" s="19">
        <f>IFERROR(HLOOKUP(EA$1,'Nakladova matice_2018'!$A$1:$IW$188,128,FALSE),0)</f>
        <v>0</v>
      </c>
      <c r="EB155" s="19">
        <f>IFERROR(HLOOKUP(EB$1,'Nakladova matice_2018'!$A$1:$IW$188,128,FALSE),0)</f>
        <v>0</v>
      </c>
      <c r="EC155" s="19">
        <f>IFERROR(HLOOKUP(EC$1,'Nakladova matice_2018'!$A$1:$IW$188,128,FALSE),0)</f>
        <v>0</v>
      </c>
      <c r="ED155" s="19">
        <f>IFERROR(HLOOKUP(ED$1,'Nakladova matice_2018'!$A$1:$IW$188,128,FALSE),0)</f>
        <v>0</v>
      </c>
      <c r="EE155" s="19">
        <f>IFERROR(HLOOKUP(EE$1,'Nakladova matice_2018'!$A$1:$IW$188,128,FALSE),0)</f>
        <v>0</v>
      </c>
      <c r="EF155" s="19">
        <f>IFERROR(HLOOKUP(EF$1,'Nakladova matice_2018'!$A$1:$IW$188,128,FALSE),0)</f>
        <v>0</v>
      </c>
      <c r="EG155" s="19">
        <f>IFERROR(HLOOKUP(EG$1,'Nakladova matice_2018'!$A$1:$IW$188,128,FALSE),0)</f>
        <v>0</v>
      </c>
      <c r="EH155" s="19">
        <f>IFERROR(HLOOKUP(EH$1,'Nakladova matice_2018'!$A$1:$IW$188,128,FALSE),0)</f>
        <v>0</v>
      </c>
      <c r="EI155" s="19">
        <f>IFERROR(HLOOKUP(EI$1,'Nakladova matice_2018'!$A$1:$IW$188,128,FALSE),0)</f>
        <v>0</v>
      </c>
      <c r="EJ155" s="19">
        <f>IFERROR(HLOOKUP(EJ$1,'Nakladova matice_2018'!$A$1:$IW$188,128,FALSE),0)</f>
        <v>0</v>
      </c>
      <c r="EK155" s="19">
        <f>IFERROR(HLOOKUP(EK$1,'Nakladova matice_2018'!$A$1:$IW$188,128,FALSE),0)</f>
        <v>0</v>
      </c>
      <c r="EL155" s="19">
        <f>IFERROR(HLOOKUP(EL$1,'Nakladova matice_2018'!$A$1:$IW$188,128,FALSE),0)</f>
        <v>0</v>
      </c>
      <c r="EM155" s="19">
        <f>IFERROR(HLOOKUP(EM$1,'Nakladova matice_2018'!$A$1:$IW$188,128,FALSE),0)</f>
        <v>0</v>
      </c>
      <c r="EN155" s="19">
        <f>IFERROR(HLOOKUP(EN$1,'Nakladova matice_2018'!$A$1:$IW$188,128,FALSE),0)</f>
        <v>0</v>
      </c>
      <c r="EO155" s="19">
        <f>IFERROR(HLOOKUP(EO$1,'Nakladova matice_2018'!$A$1:$IW$188,128,FALSE),0)</f>
        <v>770600</v>
      </c>
      <c r="EP155" s="19">
        <f>IFERROR(HLOOKUP(EP$1,'Nakladova matice_2018'!$A$1:$IW$188,128,FALSE),0)</f>
        <v>0</v>
      </c>
      <c r="EQ155" s="19">
        <f>IFERROR(HLOOKUP(EQ$1,'Nakladova matice_2018'!$A$1:$IW$188,128,FALSE),0)</f>
        <v>0</v>
      </c>
      <c r="ER155" s="19">
        <f>IFERROR(HLOOKUP(ER$1,'Nakladova matice_2018'!$A$1:$IW$188,128,FALSE),0)</f>
        <v>0</v>
      </c>
      <c r="ES155" s="19">
        <f>IFERROR(HLOOKUP(ES$1,'Nakladova matice_2018'!$A$1:$IW$188,128,FALSE),0)</f>
        <v>0</v>
      </c>
      <c r="ET155" s="19">
        <f>IFERROR(HLOOKUP(ET$1,'Nakladova matice_2018'!$A$1:$IW$188,128,FALSE),0)</f>
        <v>0</v>
      </c>
      <c r="EU155" s="19">
        <f>IFERROR(HLOOKUP(EU$1,'Nakladova matice_2018'!$A$1:$IW$188,128,FALSE),0)</f>
        <v>0</v>
      </c>
      <c r="EV155" s="19">
        <f>IFERROR(HLOOKUP(EV$1,'Nakladova matice_2018'!$A$1:$IW$188,128,FALSE),0)</f>
        <v>0</v>
      </c>
      <c r="EW155" s="19">
        <f>IFERROR(HLOOKUP(EW$1,'Nakladova matice_2018'!$A$1:$IW$188,128,FALSE),0)</f>
        <v>0</v>
      </c>
      <c r="EX155" s="19">
        <f>IFERROR(HLOOKUP(EX$1,'Nakladova matice_2018'!$A$1:$IW$188,128,FALSE),0)</f>
        <v>0</v>
      </c>
      <c r="EY155" s="19">
        <f>IFERROR(HLOOKUP(EY$1,'Nakladova matice_2018'!$A$1:$IW$188,128,FALSE),0)</f>
        <v>0</v>
      </c>
      <c r="EZ155" s="19">
        <f>IFERROR(HLOOKUP(EZ$1,'Nakladova matice_2018'!$A$1:$IW$188,128,FALSE),0)</f>
        <v>0</v>
      </c>
      <c r="FA155" s="19">
        <f>IFERROR(HLOOKUP(FA$1,'Nakladova matice_2018'!$A$1:$IW$188,128,FALSE),0)</f>
        <v>0</v>
      </c>
      <c r="FB155" s="19">
        <f>IFERROR(HLOOKUP(FB$1,'Nakladova matice_2018'!$A$1:$IW$188,128,FALSE),0)</f>
        <v>0</v>
      </c>
      <c r="FC155" s="19">
        <f>IFERROR(HLOOKUP(FC$1,'Nakladova matice_2018'!$A$1:$IW$188,128,FALSE),0)</f>
        <v>0</v>
      </c>
      <c r="FD155" s="19">
        <f>IFERROR(HLOOKUP(FD$1,'Nakladova matice_2018'!$A$1:$IW$188,128,FALSE),0)</f>
        <v>0</v>
      </c>
      <c r="FE155" s="19">
        <f>IFERROR(HLOOKUP(FE$1,'Nakladova matice_2018'!$A$1:$IW$188,128,FALSE),0)</f>
        <v>0</v>
      </c>
      <c r="FF155" s="19">
        <f>IFERROR(HLOOKUP(FF$1,'Nakladova matice_2018'!$A$1:$IW$188,128,FALSE),0)</f>
        <v>0</v>
      </c>
      <c r="FG155" s="19">
        <f>IFERROR(HLOOKUP(FG$1,'Nakladova matice_2018'!$A$1:$IW$188,128,FALSE),0)</f>
        <v>0</v>
      </c>
      <c r="FH155" s="19">
        <f>IFERROR(HLOOKUP(FH$1,'Nakladova matice_2018'!$A$1:$IW$188,128,FALSE),0)</f>
        <v>0</v>
      </c>
      <c r="FI155" s="19">
        <f>IFERROR(HLOOKUP(FI$1,'Nakladova matice_2018'!$A$1:$IW$188,128,FALSE),0)</f>
        <v>984000</v>
      </c>
      <c r="FJ155" s="19">
        <f>IFERROR(HLOOKUP(FJ$1,'Nakladova matice_2018'!$A$1:$IW$188,128,FALSE),0)</f>
        <v>0</v>
      </c>
      <c r="FK155" s="19">
        <f>IFERROR(HLOOKUP(FK$1,'Nakladova matice_2018'!$A$1:$IW$188,128,FALSE),0)</f>
        <v>0</v>
      </c>
      <c r="FL155" s="19">
        <f>IFERROR(HLOOKUP(FL$1,'Nakladova matice_2018'!$A$1:$IW$188,128,FALSE),0)</f>
        <v>0</v>
      </c>
      <c r="FM155" s="19">
        <f>IFERROR(HLOOKUP(FM$1,'Nakladova matice_2018'!$A$1:$IW$188,128,FALSE),0)</f>
        <v>0</v>
      </c>
      <c r="FN155" s="19">
        <f>IFERROR(HLOOKUP(FN$1,'Nakladova matice_2018'!$A$1:$IW$188,128,FALSE),0)</f>
        <v>0</v>
      </c>
      <c r="FO155" s="19">
        <f>IFERROR(HLOOKUP(FO$1,'Nakladova matice_2018'!$A$1:$IW$188,128,FALSE),0)</f>
        <v>0</v>
      </c>
      <c r="FP155" s="19">
        <f>IFERROR(HLOOKUP(FP$1,'Nakladova matice_2018'!$A$1:$IW$188,128,FALSE),0)</f>
        <v>0</v>
      </c>
      <c r="FQ155" s="19">
        <f>IFERROR(HLOOKUP(FQ$1,'Nakladova matice_2018'!$A$1:$IW$188,128,FALSE),0)</f>
        <v>0</v>
      </c>
      <c r="FR155" s="19">
        <f>IFERROR(HLOOKUP(FR$1,'Nakladova matice_2018'!$A$1:$IW$188,128,FALSE),0)</f>
        <v>0</v>
      </c>
      <c r="FS155" s="19">
        <f>IFERROR(HLOOKUP(FS$1,'Nakladova matice_2018'!$A$1:$IW$188,128,FALSE),0)</f>
        <v>0</v>
      </c>
      <c r="FT155" s="19">
        <f>IFERROR(HLOOKUP(FT$1,'Nakladova matice_2018'!$A$1:$IW$188,128,FALSE),0)</f>
        <v>0</v>
      </c>
      <c r="FU155" s="19">
        <f>IFERROR(HLOOKUP(FU$1,'Nakladova matice_2018'!$A$1:$IW$188,128,FALSE),0)</f>
        <v>0</v>
      </c>
      <c r="FV155" s="19">
        <f>IFERROR(HLOOKUP(FV$1,'Nakladova matice_2018'!$A$1:$IW$188,128,FALSE),0)</f>
        <v>0</v>
      </c>
      <c r="FW155" s="19">
        <f>IFERROR(HLOOKUP(FW$1,'Nakladova matice_2018'!$A$1:$IW$188,128,FALSE),0)</f>
        <v>0</v>
      </c>
      <c r="FX155" s="19">
        <f>IFERROR(HLOOKUP(FX$1,'Nakladova matice_2018'!$A$1:$IW$188,128,FALSE),0)</f>
        <v>0</v>
      </c>
      <c r="FY155" s="19">
        <f>IFERROR(HLOOKUP(FY$1,'Nakladova matice_2018'!$A$1:$IW$188,128,FALSE),0)</f>
        <v>0</v>
      </c>
      <c r="FZ155" s="19">
        <f>IFERROR(HLOOKUP(FZ$1,'Nakladova matice_2018'!$A$1:$IW$188,128,FALSE),0)</f>
        <v>0</v>
      </c>
      <c r="GA155" s="19">
        <f>IFERROR(HLOOKUP(GA$1,'Nakladova matice_2018'!$A$1:$IW$188,128,FALSE),0)</f>
        <v>0</v>
      </c>
      <c r="GB155" s="19">
        <f>IFERROR(HLOOKUP(GB$1,'Nakladova matice_2018'!$A$1:$IW$188,128,FALSE),0)</f>
        <v>0</v>
      </c>
      <c r="GC155" s="19">
        <f>IFERROR(HLOOKUP(GC$1,'Nakladova matice_2018'!$A$1:$IW$188,128,FALSE),0)</f>
        <v>0</v>
      </c>
      <c r="GD155" s="19">
        <f>IFERROR(HLOOKUP(GD$1,'Nakladova matice_2018'!$A$1:$IW$188,128,FALSE),0)</f>
        <v>805500</v>
      </c>
      <c r="GE155" s="19">
        <f>IFERROR(HLOOKUP(GE$1,'Nakladova matice_2018'!$A$1:$IW$188,128,FALSE),0)</f>
        <v>0</v>
      </c>
      <c r="GF155" s="19">
        <f>IFERROR(HLOOKUP(GF$1,'Nakladova matice_2018'!$A$1:$IW$188,128,FALSE),0)</f>
        <v>0</v>
      </c>
      <c r="GG155" s="19">
        <f>IFERROR(HLOOKUP(GG$1,'Nakladova matice_2018'!$A$1:$IW$188,128,FALSE),0)</f>
        <v>0</v>
      </c>
      <c r="GH155" s="19">
        <f>IFERROR(HLOOKUP(GH$1,'Nakladova matice_2018'!$A$1:$IW$188,128,FALSE),0)</f>
        <v>0</v>
      </c>
      <c r="GI155" s="19">
        <f>IFERROR(HLOOKUP(GI$1,'Nakladova matice_2018'!$A$1:$IW$188,128,FALSE),0)</f>
        <v>0</v>
      </c>
      <c r="GJ155" s="19">
        <f>IFERROR(HLOOKUP(GJ$1,'Nakladova matice_2018'!$A$1:$IW$188,128,FALSE),0)</f>
        <v>0</v>
      </c>
      <c r="GK155" s="19">
        <f>IFERROR(HLOOKUP(GK$1,'Nakladova matice_2018'!$A$1:$IW$188,128,FALSE),0)</f>
        <v>0</v>
      </c>
      <c r="GL155" s="19">
        <f>IFERROR(HLOOKUP(GL$1,'Nakladova matice_2018'!$A$1:$IW$188,128,FALSE),0)</f>
        <v>0</v>
      </c>
      <c r="GM155" s="19">
        <f>IFERROR(HLOOKUP(GM$1,'Nakladova matice_2018'!$A$1:$IW$188,128,FALSE),0)</f>
        <v>335000</v>
      </c>
      <c r="GN155" s="19">
        <f>IFERROR(HLOOKUP(GN$1,'Nakladova matice_2018'!$A$1:$IW$188,128,FALSE),0)</f>
        <v>0</v>
      </c>
      <c r="GO155" s="19">
        <f>IFERROR(HLOOKUP(GO$1,'Nakladova matice_2018'!$A$1:$IW$188,128,FALSE),0)</f>
        <v>0</v>
      </c>
      <c r="GP155" s="19">
        <f>IFERROR(HLOOKUP(GP$1,'Nakladova matice_2018'!$A$1:$IW$188,128,FALSE),0)</f>
        <v>0</v>
      </c>
      <c r="GQ155" s="19">
        <f>IFERROR(HLOOKUP(GQ$1,'Nakladova matice_2018'!$A$1:$IW$188,128,FALSE),0)</f>
        <v>0</v>
      </c>
      <c r="GR155" s="19">
        <f>IFERROR(HLOOKUP(GR$1,'Nakladova matice_2018'!$A$1:$IW$188,128,FALSE),0)</f>
        <v>0</v>
      </c>
      <c r="GS155" s="19">
        <f>IFERROR(HLOOKUP(GS$1,'Nakladova matice_2018'!$A$1:$IW$188,128,FALSE),0)</f>
        <v>0</v>
      </c>
      <c r="GT155" s="19">
        <f>IFERROR(HLOOKUP(GT$1,'Nakladova matice_2018'!$A$1:$IW$188,128,FALSE),0)</f>
        <v>0</v>
      </c>
      <c r="GU155" s="19">
        <f>IFERROR(HLOOKUP(GU$1,'Nakladova matice_2018'!$A$1:$IW$188,128,FALSE),0)</f>
        <v>0</v>
      </c>
      <c r="GV155" s="19">
        <f>IFERROR(HLOOKUP(GV$1,'Nakladova matice_2018'!$A$1:$IW$188,128,FALSE),0)</f>
        <v>0</v>
      </c>
      <c r="GW155" s="19">
        <f>IFERROR(HLOOKUP(GW$1,'Nakladova matice_2018'!$A$1:$IW$188,128,FALSE),0)</f>
        <v>0</v>
      </c>
      <c r="GX155" s="19">
        <f>IFERROR(HLOOKUP(GX$1,'Nakladova matice_2018'!$A$1:$IW$188,128,FALSE),0)</f>
        <v>0</v>
      </c>
      <c r="GY155" s="19">
        <f>IFERROR(HLOOKUP(GY$1,'Nakladova matice_2018'!$A$1:$IW$188,128,FALSE),0)</f>
        <v>0</v>
      </c>
      <c r="GZ155" s="19">
        <f>IFERROR(HLOOKUP(GZ$1,'Nakladova matice_2018'!$A$1:$IW$188,128,FALSE),0)</f>
        <v>0</v>
      </c>
      <c r="HA155" s="19">
        <f>IFERROR(HLOOKUP(HA$1,'Nakladova matice_2018'!$A$1:$IW$188,128,FALSE),0)</f>
        <v>0</v>
      </c>
      <c r="HB155" s="19">
        <f>IFERROR(HLOOKUP(HB$1,'Nakladova matice_2018'!$A$1:$IW$188,128,FALSE),0)</f>
        <v>0</v>
      </c>
      <c r="HC155" s="19">
        <f>IFERROR(HLOOKUP(HC$1,'Nakladova matice_2018'!$A$1:$IW$188,128,FALSE),0)</f>
        <v>0</v>
      </c>
      <c r="HD155" s="19">
        <f>IFERROR(HLOOKUP(HD$1,'Nakladova matice_2018'!$A$1:$IW$188,128,FALSE),0)</f>
        <v>0</v>
      </c>
      <c r="HE155" s="19">
        <f>IFERROR(HLOOKUP(HE$1,'Nakladova matice_2018'!$A$1:$IW$188,128,FALSE),0)</f>
        <v>0</v>
      </c>
      <c r="HF155" s="19">
        <f>IFERROR(HLOOKUP(HF$1,'Nakladova matice_2018'!$A$1:$IW$188,128,FALSE),0)</f>
        <v>0</v>
      </c>
      <c r="HG155" s="19">
        <f>IFERROR(HLOOKUP(HG$1,'Nakladova matice_2018'!$A$1:$IW$188,128,FALSE),0)</f>
        <v>0</v>
      </c>
      <c r="HH155" s="19">
        <f>IFERROR(HLOOKUP(HH$1,'Nakladova matice_2018'!$A$1:$IW$188,128,FALSE),0)</f>
        <v>0</v>
      </c>
      <c r="HI155" s="19">
        <f>IFERROR(HLOOKUP(HI$1,'Nakladova matice_2018'!$A$1:$IW$188,128,FALSE),0)</f>
        <v>0</v>
      </c>
      <c r="HJ155" s="19">
        <f>IFERROR(HLOOKUP(HJ$1,'Nakladova matice_2018'!$A$1:$IW$188,128,FALSE),0)</f>
        <v>0</v>
      </c>
      <c r="HK155" s="19">
        <f>IFERROR(HLOOKUP(HK$1,'Nakladova matice_2018'!$A$1:$IW$188,128,FALSE),0)</f>
        <v>0</v>
      </c>
      <c r="HL155" s="19">
        <f>IFERROR(HLOOKUP(HL$1,'Nakladova matice_2018'!$A$1:$IW$188,128,FALSE),0)</f>
        <v>0</v>
      </c>
      <c r="HM155" s="19">
        <f>IFERROR(HLOOKUP(HM$1,'Nakladova matice_2018'!$A$1:$IW$188,128,FALSE),0)</f>
        <v>0</v>
      </c>
      <c r="HN155" s="19">
        <f>IFERROR(HLOOKUP(HN$1,'Nakladova matice_2018'!$A$1:$IW$188,128,FALSE),0)</f>
        <v>0</v>
      </c>
      <c r="HO155" s="19">
        <f>IFERROR(HLOOKUP(HO$1,'Nakladova matice_2018'!$A$1:$IW$188,128,FALSE),0)</f>
        <v>0</v>
      </c>
      <c r="HP155" s="19">
        <f>IFERROR(HLOOKUP(HP$1,'Nakladova matice_2018'!$A$1:$IW$188,128,FALSE),0)</f>
        <v>0</v>
      </c>
      <c r="HQ155" s="19">
        <f>IFERROR(HLOOKUP(HQ$1,'Nakladova matice_2018'!$A$1:$IW$188,128,FALSE),0)</f>
        <v>0</v>
      </c>
      <c r="HR155" s="19">
        <f>IFERROR(HLOOKUP(HR$1,'Nakladova matice_2018'!$A$1:$IW$188,128,FALSE),0)</f>
        <v>0</v>
      </c>
      <c r="HS155" s="19">
        <f>IFERROR(HLOOKUP(HS$1,'Nakladova matice_2018'!$A$1:$IW$188,128,FALSE),0)</f>
        <v>0</v>
      </c>
      <c r="HT155" s="19">
        <f>IFERROR(HLOOKUP(HT$1,'Nakladova matice_2018'!$A$1:$IW$188,128,FALSE),0)</f>
        <v>0</v>
      </c>
      <c r="HU155" s="19">
        <f>IFERROR(HLOOKUP(HU$1,'Nakladova matice_2018'!$A$1:$IW$188,128,FALSE),0)</f>
        <v>0</v>
      </c>
      <c r="HV155" s="19">
        <f>IFERROR(HLOOKUP(HV$1,'Nakladova matice_2018'!$A$1:$IW$188,128,FALSE),0)</f>
        <v>0</v>
      </c>
      <c r="HW155" s="19">
        <f>IFERROR(HLOOKUP(HW$1,'Nakladova matice_2018'!$A$1:$IW$188,128,FALSE),0)</f>
        <v>0</v>
      </c>
      <c r="HX155" s="19">
        <f>IFERROR(HLOOKUP(HX$1,'Nakladova matice_2018'!$A$1:$IW$188,128,FALSE),0)</f>
        <v>0</v>
      </c>
      <c r="HY155" s="19">
        <f>IFERROR(HLOOKUP(HY$1,'Nakladova matice_2018'!$A$1:$IW$188,128,FALSE),0)</f>
        <v>0</v>
      </c>
      <c r="HZ155" s="19">
        <f>IFERROR(HLOOKUP(HZ$1,'Nakladova matice_2018'!$A$1:$IW$188,128,FALSE),0)</f>
        <v>0</v>
      </c>
      <c r="IA155" s="19">
        <f>IFERROR(HLOOKUP(IA$1,'Nakladova matice_2018'!$A$1:$IW$188,128,FALSE),0)</f>
        <v>0</v>
      </c>
      <c r="IB155" s="19">
        <f>IFERROR(HLOOKUP(IB$1,'Nakladova matice_2018'!$A$1:$IW$188,128,FALSE),0)</f>
        <v>0</v>
      </c>
      <c r="IC155" s="19">
        <f>IFERROR(HLOOKUP(IC$1,'Nakladova matice_2018'!$A$1:$IW$188,128,FALSE),0)</f>
        <v>0</v>
      </c>
      <c r="ID155" s="19">
        <f>IFERROR(HLOOKUP(ID$1,'Nakladova matice_2018'!$A$1:$IW$188,128,FALSE),0)</f>
        <v>0</v>
      </c>
      <c r="IE155" s="19">
        <f>IFERROR(HLOOKUP(IE$1,'Nakladova matice_2018'!$A$1:$IW$188,128,FALSE),0)</f>
        <v>0</v>
      </c>
      <c r="IF155" s="19">
        <f>IFERROR(HLOOKUP(IF$1,'Nakladova matice_2018'!$A$1:$IW$188,128,FALSE),0)</f>
        <v>0</v>
      </c>
      <c r="IG155" s="19">
        <f>IFERROR(HLOOKUP(IG$1,'Nakladova matice_2018'!$A$1:$IW$188,128,FALSE),0)</f>
        <v>0</v>
      </c>
      <c r="IH155" s="19">
        <f>IFERROR(HLOOKUP(IH$1,'Nakladova matice_2018'!$A$1:$IW$188,128,FALSE),0)</f>
        <v>0</v>
      </c>
      <c r="II155" s="19">
        <f>IFERROR(HLOOKUP(II$1,'Nakladova matice_2018'!$A$1:$IW$188,128,FALSE),0)</f>
        <v>0</v>
      </c>
      <c r="IJ155" s="19">
        <f>IFERROR(HLOOKUP(IJ$1,'Nakladova matice_2018'!$A$1:$IW$188,128,FALSE),0)</f>
        <v>0</v>
      </c>
      <c r="IK155" s="19">
        <f>IFERROR(HLOOKUP(IK$1,'Nakladova matice_2018'!$A$1:$IW$188,128,FALSE),0)</f>
        <v>0</v>
      </c>
      <c r="IL155" s="19">
        <f>IFERROR(HLOOKUP(IL$1,'Nakladova matice_2018'!$A$1:$IW$188,128,FALSE),0)</f>
        <v>0</v>
      </c>
      <c r="IM155" s="19">
        <f>IFERROR(HLOOKUP(IM$1,'Nakladova matice_2018'!$A$1:$IW$188,128,FALSE),0)</f>
        <v>0</v>
      </c>
      <c r="IN155" s="19">
        <f>IFERROR(HLOOKUP(IN$1,'Nakladova matice_2018'!$A$1:$IW$188,128,FALSE),0)</f>
        <v>0</v>
      </c>
      <c r="IO155" s="19">
        <f>IFERROR(HLOOKUP(IO$1,'Nakladova matice_2018'!$A$1:$IW$188,128,FALSE),0)</f>
        <v>0</v>
      </c>
      <c r="IP155" s="19">
        <f>IFERROR(HLOOKUP(IP$1,'Nakladova matice_2018'!$A$1:$IW$188,128,FALSE),0)</f>
        <v>0</v>
      </c>
      <c r="IQ155" s="19">
        <f>IFERROR(HLOOKUP(IQ$1,'Nakladova matice_2018'!$A$1:$IW$188,128,FALSE),0)</f>
        <v>0</v>
      </c>
      <c r="IR155" s="19">
        <f>IFERROR(HLOOKUP(IR$1,'Nakladova matice_2018'!$A$1:$IW$188,128,FALSE),0)</f>
        <v>0</v>
      </c>
      <c r="IS155" s="19">
        <f>IFERROR(HLOOKUP(IS$1,'Nakladova matice_2018'!$A$1:$IW$188,128,FALSE),0)</f>
        <v>0</v>
      </c>
      <c r="IT155" s="19">
        <f>IFERROR(HLOOKUP(IT$1,'Nakladova matice_2018'!$A$1:$IW$188,128,FALSE),0)</f>
        <v>0</v>
      </c>
      <c r="IU155" s="19">
        <f>IFERROR(HLOOKUP(IU$1,'Nakladova matice_2018'!$A$1:$IW$188,128,FALSE),0)</f>
        <v>0</v>
      </c>
      <c r="IV155" s="19">
        <f>IFERROR(HLOOKUP(IV$1,'Nakladova matice_2018'!$A$1:$IW$188,128,FALSE),0)</f>
        <v>0</v>
      </c>
      <c r="IW155" s="19">
        <f>IFERROR(HLOOKUP(IW$1,'Nakladova matice_2018'!$A$1:$IW$188,128,FALSE),0)</f>
        <v>0</v>
      </c>
      <c r="IX155" s="19">
        <f>IFERROR(HLOOKUP(IX$1,'Nakladova matice_2018'!$A$1:$IW$188,128,FALSE),0)</f>
        <v>0</v>
      </c>
      <c r="IY155" s="19">
        <f>IFERROR(HLOOKUP(IY$1,'Nakladova matice_2018'!$A$1:$IW$188,128,FALSE),0)</f>
        <v>0</v>
      </c>
      <c r="IZ155" s="19">
        <f>IFERROR(HLOOKUP(IZ$1,'Nakladova matice_2018'!$A$1:$IW$188,128,FALSE),0)</f>
        <v>0</v>
      </c>
      <c r="JA155" s="19">
        <f>IFERROR(HLOOKUP(JA$1,'Nakladova matice_2018'!$A$1:$IW$188,128,FALSE),0)</f>
        <v>0</v>
      </c>
      <c r="JB155" s="19">
        <f>IFERROR(HLOOKUP(JB$1,'Nakladova matice_2018'!$A$1:$IW$188,128,FALSE),0)</f>
        <v>0</v>
      </c>
      <c r="JC155" s="19">
        <f>IFERROR(HLOOKUP(JC$1,'Nakladova matice_2018'!$A$1:$IW$188,128,FALSE),0)</f>
        <v>0</v>
      </c>
      <c r="JD155" s="19">
        <f>IFERROR(HLOOKUP(JD$1,'Nakladova matice_2018'!$A$1:$IW$188,128,FALSE),0)</f>
        <v>0</v>
      </c>
      <c r="JE155" s="19">
        <f>IFERROR(HLOOKUP(JE$1,'Nakladova matice_2018'!$A$1:$IW$188,128,FALSE),0)</f>
        <v>0</v>
      </c>
      <c r="JF155" s="19">
        <f>IFERROR(HLOOKUP(JF$1,'Nakladova matice_2018'!$A$1:$IW$188,128,FALSE),0)</f>
        <v>0</v>
      </c>
      <c r="JG155" s="19">
        <f>IFERROR(HLOOKUP(JG$1,'Nakladova matice_2018'!$A$1:$IW$188,128,FALSE),0)</f>
        <v>0</v>
      </c>
      <c r="JH155" s="19">
        <f>IFERROR(HLOOKUP(JH$1,'Nakladova matice_2018'!$A$1:$IW$188,128,FALSE),0)</f>
        <v>0</v>
      </c>
      <c r="JI155" s="19">
        <f>IFERROR(HLOOKUP(JI$1,'Nakladova matice_2018'!$A$1:$IW$188,128,FALSE),0)</f>
        <v>0</v>
      </c>
      <c r="JJ155" s="19">
        <f>IFERROR(HLOOKUP(JJ$1,'Nakladova matice_2018'!$A$1:$IW$188,128,FALSE),0)</f>
        <v>0</v>
      </c>
      <c r="JK155" s="19">
        <f>IFERROR(HLOOKUP(JK$1,'Nakladova matice_2018'!$A$1:$IW$188,128,FALSE),0)</f>
        <v>0</v>
      </c>
      <c r="JL155" s="19">
        <f>IFERROR(HLOOKUP(JL$1,'Nakladova matice_2018'!$A$1:$IW$188,128,FALSE),0)</f>
        <v>0</v>
      </c>
      <c r="JM155" s="19">
        <f>IFERROR(HLOOKUP(JM$1,'Nakladova matice_2018'!$A$1:$IW$188,128,FALSE),0)</f>
        <v>0</v>
      </c>
      <c r="JN155" s="19">
        <f>IFERROR(HLOOKUP(JN$1,'Nakladova matice_2018'!$A$1:$IW$188,128,FALSE),0)</f>
        <v>0</v>
      </c>
      <c r="JO155" s="19">
        <f>IFERROR(HLOOKUP(JO$1,'Nakladova matice_2018'!$A$1:$IW$188,128,FALSE),0)</f>
        <v>0</v>
      </c>
      <c r="JP155" s="19">
        <f>IFERROR(HLOOKUP(JP$1,'Nakladova matice_2018'!$A$1:$IW$188,128,FALSE),0)</f>
        <v>0</v>
      </c>
      <c r="JQ155" s="19">
        <f>IFERROR(HLOOKUP(JQ$1,'Nakladova matice_2018'!$A$1:$IW$188,128,FALSE),0)</f>
        <v>0</v>
      </c>
      <c r="JR155" s="19">
        <f>IFERROR(HLOOKUP(JR$1,'Nakladova matice_2018'!$A$1:$IW$188,128,FALSE),0)</f>
        <v>0</v>
      </c>
      <c r="JS155" s="19">
        <f>IFERROR(HLOOKUP(JS$1,'Nakladova matice_2018'!$A$1:$IW$188,128,FALSE),0)</f>
        <v>0</v>
      </c>
      <c r="JT155" s="19">
        <f>IFERROR(HLOOKUP(JT$1,'Nakladova matice_2018'!$A$1:$IW$188,128,FALSE),0)</f>
        <v>0</v>
      </c>
      <c r="JU155" s="19">
        <f>IFERROR(HLOOKUP(JU$1,'Nakladova matice_2018'!$A$1:$IW$188,128,FALSE),0)</f>
        <v>0</v>
      </c>
      <c r="JV155" s="19">
        <f>IFERROR(HLOOKUP(JV$1,'Nakladova matice_2018'!$A$1:$IW$188,128,FALSE),0)</f>
        <v>0</v>
      </c>
      <c r="JW155" s="19">
        <f>IFERROR(HLOOKUP(JW$1,'Nakladova matice_2018'!$A$1:$IW$188,128,FALSE),0)</f>
        <v>0</v>
      </c>
      <c r="JX155" s="19">
        <f>IFERROR(HLOOKUP(JX$1,'Nakladova matice_2018'!$A$1:$IW$188,128,FALSE),0)</f>
        <v>0</v>
      </c>
      <c r="JY155" s="19">
        <f>IFERROR(HLOOKUP(JY$1,'Nakladova matice_2018'!$A$1:$IW$188,128,FALSE),0)</f>
        <v>0</v>
      </c>
      <c r="JZ155" s="19">
        <f>IFERROR(HLOOKUP(JZ$1,'Nakladova matice_2018'!$A$1:$IW$188,128,FALSE),0)</f>
        <v>0</v>
      </c>
      <c r="KA155" s="19">
        <f>IFERROR(HLOOKUP(KA$1,'Nakladova matice_2018'!$A$1:$IW$188,128,FALSE),0)</f>
        <v>0</v>
      </c>
      <c r="KB155" s="19">
        <f>IFERROR(HLOOKUP(KB$1,'Nakladova matice_2018'!$A$1:$IW$188,128,FALSE),0)</f>
        <v>0</v>
      </c>
      <c r="KC155" s="19">
        <f>IFERROR(HLOOKUP(KC$1,'Nakladova matice_2018'!$A$1:$IW$188,128,FALSE),0)</f>
        <v>0</v>
      </c>
      <c r="KD155" s="19">
        <f>IFERROR(HLOOKUP(KD$1,'Nakladova matice_2018'!$A$1:$IW$188,128,FALSE),0)</f>
        <v>0</v>
      </c>
      <c r="KE155" s="19">
        <f>IFERROR(HLOOKUP(KE$1,'Nakladova matice_2018'!$A$1:$IW$188,128,FALSE),0)</f>
        <v>0</v>
      </c>
      <c r="KF155" s="19">
        <f>IFERROR(HLOOKUP(KF$1,'Nakladova matice_2018'!$A$1:$IW$188,128,FALSE),0)</f>
        <v>0</v>
      </c>
      <c r="KG155" s="19">
        <f>IFERROR(HLOOKUP(KG$1,'Nakladova matice_2018'!$A$1:$IW$188,128,FALSE),0)</f>
        <v>0</v>
      </c>
      <c r="KH155" s="19">
        <f>IFERROR(HLOOKUP(KH$1,'Nakladova matice_2018'!$A$1:$IW$188,128,FALSE),0)</f>
        <v>0</v>
      </c>
      <c r="KI155" s="19">
        <f>IFERROR(HLOOKUP(KI$1,'Nakladova matice_2018'!$A$1:$IW$188,128,FALSE),0)</f>
        <v>0</v>
      </c>
      <c r="KJ155" s="19">
        <f>IFERROR(HLOOKUP(KJ$1,'Nakladova matice_2018'!$A$1:$IW$188,128,FALSE),0)</f>
        <v>0</v>
      </c>
      <c r="KK155" s="19">
        <f>IFERROR(HLOOKUP(KK$1,'Nakladova matice_2018'!$A$1:$IW$188,128,FALSE),0)</f>
        <v>0</v>
      </c>
      <c r="KL155" s="19">
        <f>IFERROR(HLOOKUP(KL$1,'Nakladova matice_2018'!$A$1:$IW$188,128,FALSE),0)</f>
        <v>0</v>
      </c>
      <c r="KM155" s="19">
        <f>IFERROR(HLOOKUP(KM$1,'Nakladova matice_2018'!$A$1:$IW$188,128,FALSE),0)</f>
        <v>0</v>
      </c>
      <c r="KN155" s="19">
        <f>IFERROR(HLOOKUP(KN$1,'Nakladova matice_2018'!$A$1:$IW$188,128,FALSE),0)</f>
        <v>0</v>
      </c>
      <c r="KO155" s="19">
        <f>IFERROR(HLOOKUP(KO$1,'Nakladova matice_2018'!$A$1:$IW$188,128,FALSE),0)</f>
        <v>0</v>
      </c>
      <c r="KP155" s="19">
        <f>IFERROR(HLOOKUP(KP$1,'Nakladova matice_2018'!$A$1:$IW$188,128,FALSE),0)</f>
        <v>0</v>
      </c>
      <c r="KQ155" s="19">
        <f>IFERROR(HLOOKUP(KQ$1,'Nakladova matice_2018'!$A$1:$IW$188,128,FALSE),0)</f>
        <v>0</v>
      </c>
      <c r="KR155" s="19">
        <f>IFERROR(HLOOKUP(KR$1,'Nakladova matice_2018'!$A$1:$IW$188,128,FALSE),0)</f>
        <v>0</v>
      </c>
      <c r="KS155" s="19">
        <f>IFERROR(HLOOKUP(KS$1,'Nakladova matice_2018'!$A$1:$IW$188,128,FALSE),0)</f>
        <v>0</v>
      </c>
      <c r="KT155" s="19">
        <f>IFERROR(HLOOKUP(KT$1,'Nakladova matice_2018'!$A$1:$IW$188,128,FALSE),0)</f>
        <v>0</v>
      </c>
      <c r="KU155" s="19">
        <f>IFERROR(HLOOKUP(KU$1,'Nakladova matice_2018'!$A$1:$IW$188,128,FALSE),0)</f>
        <v>0</v>
      </c>
      <c r="KV155" s="19">
        <f>IFERROR(HLOOKUP(KV$1,'Nakladova matice_2018'!$A$1:$IW$188,128,FALSE),0)</f>
        <v>0</v>
      </c>
      <c r="KW155" s="19">
        <f>IFERROR(HLOOKUP(KW$1,'Nakladova matice_2018'!$A$1:$IW$188,128,FALSE),0)</f>
        <v>0</v>
      </c>
      <c r="KX155" s="19">
        <f>IFERROR(HLOOKUP(KX$1,'Nakladova matice_2018'!$A$1:$IW$188,128,FALSE),0)</f>
        <v>0</v>
      </c>
      <c r="KY155" s="19">
        <f>IFERROR(HLOOKUP(KY$1,'Nakladova matice_2018'!$A$1:$IW$188,128,FALSE),0)</f>
        <v>0</v>
      </c>
      <c r="KZ155" s="19">
        <f>IFERROR(HLOOKUP(KZ$1,'Nakladova matice_2018'!$A$1:$IW$188,128,FALSE),0)</f>
        <v>0</v>
      </c>
      <c r="LA155" s="19">
        <f>IFERROR(HLOOKUP(LA$1,'Nakladova matice_2018'!$A$1:$IW$188,128,FALSE),0)</f>
        <v>0</v>
      </c>
      <c r="LB155" s="19">
        <f>IFERROR(HLOOKUP(LB$1,'Nakladova matice_2018'!$A$1:$IW$188,128,FALSE),0)</f>
        <v>0</v>
      </c>
      <c r="LC155" s="19">
        <f>IFERROR(HLOOKUP(LC$1,'Nakladova matice_2018'!$A$1:$IW$188,128,FALSE),0)</f>
        <v>0</v>
      </c>
      <c r="LD155" s="19">
        <f>IFERROR(HLOOKUP(LD$1,'Nakladova matice_2018'!$A$1:$IW$188,128,FALSE),0)</f>
        <v>0</v>
      </c>
      <c r="LE155" s="19">
        <f>IFERROR(HLOOKUP(LE$1,'Nakladova matice_2018'!$A$1:$IW$188,128,FALSE),0)</f>
        <v>0</v>
      </c>
      <c r="LF155" s="19">
        <f>IFERROR(HLOOKUP(LF$1,'Nakladova matice_2018'!$A$1:$IW$188,128,FALSE),0)</f>
        <v>0</v>
      </c>
      <c r="LG155" s="19">
        <f>IFERROR(HLOOKUP(LG$1,'Nakladova matice_2018'!$A$1:$IW$188,128,FALSE),0)</f>
        <v>0</v>
      </c>
      <c r="LH155" s="19">
        <f>IFERROR(HLOOKUP(LH$1,'Nakladova matice_2018'!$A$1:$IW$188,128,FALSE),0)</f>
        <v>0</v>
      </c>
      <c r="LI155" s="19">
        <f>IFERROR(HLOOKUP(LI$1,'Nakladova matice_2018'!$A$1:$IW$188,128,FALSE),0)</f>
        <v>0</v>
      </c>
      <c r="LJ155" s="19">
        <f>IFERROR(HLOOKUP(LJ$1,'Nakladova matice_2018'!$A$1:$IW$188,128,FALSE),0)</f>
        <v>0</v>
      </c>
      <c r="LK155" s="19">
        <f>IFERROR(HLOOKUP(LK$1,'Nakladova matice_2018'!$A$1:$IW$188,128,FALSE),0)</f>
        <v>0</v>
      </c>
      <c r="LL155" s="19">
        <f>IFERROR(HLOOKUP(LL$1,'Nakladova matice_2018'!$A$1:$IW$188,128,FALSE),0)</f>
        <v>0</v>
      </c>
      <c r="LM155" s="19">
        <f>IFERROR(HLOOKUP(LM$1,'Nakladova matice_2018'!$A$1:$IW$188,128,FALSE),0)</f>
        <v>0</v>
      </c>
      <c r="LN155" s="19">
        <f>IFERROR(HLOOKUP(LN$1,'Nakladova matice_2018'!$A$1:$IW$188,128,FALSE),0)</f>
        <v>0</v>
      </c>
      <c r="LO155" s="19">
        <f>IFERROR(HLOOKUP(LO$1,'Nakladova matice_2018'!$A$1:$IW$188,128,FALSE),0)</f>
        <v>0</v>
      </c>
      <c r="LP155" s="19">
        <f>IFERROR(HLOOKUP(LP$1,'Nakladova matice_2018'!$A$1:$IW$188,128,FALSE),0)</f>
        <v>0</v>
      </c>
      <c r="LQ155" s="19">
        <f>IFERROR(HLOOKUP(LQ$1,'Nakladova matice_2018'!$A$1:$IW$188,128,FALSE),0)</f>
        <v>0</v>
      </c>
      <c r="LR155" s="19">
        <f>IFERROR(HLOOKUP(LR$1,'Nakladova matice_2018'!$A$1:$IW$188,128,FALSE),0)</f>
        <v>0</v>
      </c>
      <c r="LS155" s="19">
        <f>IFERROR(HLOOKUP(LS$1,'Nakladova matice_2018'!$A$1:$IW$188,128,FALSE),0)</f>
        <v>0</v>
      </c>
      <c r="LT155" s="19">
        <f>IFERROR(HLOOKUP(LT$1,'Nakladova matice_2018'!$A$1:$IW$188,128,FALSE),0)</f>
        <v>0</v>
      </c>
      <c r="LU155" s="19">
        <f>IFERROR(HLOOKUP(LU$1,'Nakladova matice_2018'!$A$1:$IW$188,128,FALSE),0)</f>
        <v>0</v>
      </c>
      <c r="LV155" s="19">
        <f>IFERROR(HLOOKUP(LV$1,'Nakladova matice_2018'!$A$1:$IW$188,128,FALSE),0)</f>
        <v>0</v>
      </c>
      <c r="LW155" s="19">
        <f>IFERROR(HLOOKUP(LW$1,'Nakladova matice_2018'!$A$1:$IW$188,128,FALSE),0)</f>
        <v>0</v>
      </c>
      <c r="LX155" s="19">
        <f>IFERROR(HLOOKUP(LX$1,'Nakladova matice_2018'!$A$1:$IW$188,128,FALSE),0)</f>
        <v>0</v>
      </c>
      <c r="LY155" s="19">
        <f>IFERROR(HLOOKUP(LY$1,'Nakladova matice_2018'!$A$1:$IW$188,128,FALSE),0)</f>
        <v>0</v>
      </c>
      <c r="LZ155" s="19">
        <f>IFERROR(HLOOKUP(LZ$1,'Nakladova matice_2018'!$A$1:$IW$188,128,FALSE),0)</f>
        <v>0</v>
      </c>
      <c r="MA155" s="19">
        <f>IFERROR(HLOOKUP(MA$1,'Nakladova matice_2018'!$A$1:$IW$188,128,FALSE),0)</f>
        <v>0</v>
      </c>
      <c r="MB155" s="19">
        <f>IFERROR(HLOOKUP(MB$1,'Nakladova matice_2018'!$A$1:$IW$188,128,FALSE),0)</f>
        <v>0</v>
      </c>
      <c r="MC155" s="19">
        <f>IFERROR(HLOOKUP(MC$1,'Nakladova matice_2018'!$A$1:$IW$188,128,FALSE),0)</f>
        <v>0</v>
      </c>
      <c r="MD155" s="19">
        <f>IFERROR(HLOOKUP(MD$1,'Nakladova matice_2018'!$A$1:$IW$188,128,FALSE),0)</f>
        <v>0</v>
      </c>
      <c r="ME155" s="19">
        <f>IFERROR(HLOOKUP(ME$1,'Nakladova matice_2018'!$A$1:$IW$188,128,FALSE),0)</f>
        <v>0</v>
      </c>
      <c r="MF155" s="19">
        <f>IFERROR(HLOOKUP(MF$1,'Nakladova matice_2018'!$A$1:$IW$188,128,FALSE),0)</f>
        <v>0</v>
      </c>
      <c r="MG155" s="19">
        <f>IFERROR(HLOOKUP(MG$1,'Nakladova matice_2018'!$A$1:$IW$188,128,FALSE),0)</f>
        <v>0</v>
      </c>
      <c r="MH155" s="19">
        <f>IFERROR(HLOOKUP(MH$1,'Nakladova matice_2018'!$A$1:$IW$188,128,FALSE),0)</f>
        <v>0</v>
      </c>
      <c r="MI155" s="19">
        <f>IFERROR(HLOOKUP(MI$1,'Nakladova matice_2018'!$A$1:$IW$188,128,FALSE),0)</f>
        <v>0</v>
      </c>
      <c r="MJ155" s="19">
        <f>IFERROR(HLOOKUP(MJ$1,'Nakladova matice_2018'!$A$1:$IW$188,128,FALSE),0)</f>
        <v>0</v>
      </c>
      <c r="MK155" s="19">
        <f>IFERROR(HLOOKUP(MK$1,'Nakladova matice_2018'!$A$1:$IW$188,128,FALSE),0)</f>
        <v>0</v>
      </c>
      <c r="ML155" s="19">
        <f>IFERROR(HLOOKUP(ML$1,'Nakladova matice_2018'!$A$1:$IW$188,128,FALSE),0)</f>
        <v>0</v>
      </c>
      <c r="MM155" s="19">
        <f>IFERROR(HLOOKUP(MM$1,'Nakladova matice_2018'!$A$1:$IW$188,128,FALSE),0)</f>
        <v>0</v>
      </c>
      <c r="MN155" s="19">
        <f>IFERROR(HLOOKUP(MN$1,'Nakladova matice_2018'!$A$1:$IW$188,128,FALSE),0)</f>
        <v>0</v>
      </c>
      <c r="MO155" s="20">
        <f t="shared" si="86"/>
        <v>5399900</v>
      </c>
      <c r="MP155" s="20">
        <f>MO155-'Nakladova matice_2018'!IX128</f>
        <v>0</v>
      </c>
    </row>
    <row r="156" spans="1:354" x14ac:dyDescent="0.2">
      <c r="A156" s="27">
        <v>549122</v>
      </c>
      <c r="B156" s="21" t="s">
        <v>278</v>
      </c>
      <c r="C156" s="53">
        <v>0</v>
      </c>
      <c r="D156" s="19">
        <f>IFERROR(HLOOKUP(D$1,'Nakladova matice_2018'!$A$1:$IW$188,129,FALSE),0)</f>
        <v>0</v>
      </c>
      <c r="E156" s="19">
        <f>IFERROR(HLOOKUP(E$1,'Nakladova matice_2018'!$A$1:$IW$188,129,FALSE),0)</f>
        <v>0</v>
      </c>
      <c r="F156" s="19">
        <f>IFERROR(HLOOKUP(F$1,'Nakladova matice_2018'!$A$1:$IW$188,129,FALSE),0)</f>
        <v>0</v>
      </c>
      <c r="G156" s="19">
        <f>IFERROR(HLOOKUP(G$1,'Nakladova matice_2018'!$A$1:$IW$188,129,FALSE),0)</f>
        <v>0</v>
      </c>
      <c r="H156" s="19">
        <f>IFERROR(HLOOKUP(H$1,'Nakladova matice_2018'!$A$1:$IW$188,129,FALSE),0)</f>
        <v>0</v>
      </c>
      <c r="I156" s="19">
        <f>IFERROR(HLOOKUP(I$1,'Nakladova matice_2018'!$A$1:$IW$188,129,FALSE),0)</f>
        <v>0</v>
      </c>
      <c r="J156" s="19">
        <f>IFERROR(HLOOKUP(J$1,'Nakladova matice_2018'!$A$1:$IW$188,129,FALSE),0)</f>
        <v>0</v>
      </c>
      <c r="K156" s="19">
        <f>IFERROR(HLOOKUP(K$1,'Nakladova matice_2018'!$A$1:$IW$188,129,FALSE),0)</f>
        <v>0</v>
      </c>
      <c r="L156" s="19">
        <f>IFERROR(HLOOKUP(L$1,'Nakladova matice_2018'!$A$1:$IW$188,129,FALSE),0)</f>
        <v>0</v>
      </c>
      <c r="M156" s="19">
        <f>IFERROR(HLOOKUP(M$1,'Nakladova matice_2018'!$A$1:$IW$188,129,FALSE),0)</f>
        <v>0</v>
      </c>
      <c r="N156" s="19">
        <f>IFERROR(HLOOKUP(N$1,'Nakladova matice_2018'!$A$1:$IW$188,129,FALSE),0)</f>
        <v>0</v>
      </c>
      <c r="O156" s="19">
        <f>IFERROR(HLOOKUP(O$1,'Nakladova matice_2018'!$A$1:$IW$188,129,FALSE),0)</f>
        <v>0</v>
      </c>
      <c r="P156" s="19">
        <f>IFERROR(HLOOKUP(P$1,'Nakladova matice_2018'!$A$1:$IW$188,129,FALSE),0)</f>
        <v>0</v>
      </c>
      <c r="Q156" s="19">
        <f>IFERROR(HLOOKUP(Q$1,'Nakladova matice_2018'!$A$1:$IW$188,129,FALSE),0)</f>
        <v>0</v>
      </c>
      <c r="R156" s="19">
        <f>IFERROR(HLOOKUP(R$1,'Nakladova matice_2018'!$A$1:$IW$188,129,FALSE),0)</f>
        <v>0</v>
      </c>
      <c r="S156" s="19">
        <f>IFERROR(HLOOKUP(S$1,'Nakladova matice_2018'!$A$1:$IW$188,129,FALSE),0)</f>
        <v>0</v>
      </c>
      <c r="T156" s="19">
        <f>IFERROR(HLOOKUP(T$1,'Nakladova matice_2018'!$A$1:$IW$188,129,FALSE),0)</f>
        <v>0</v>
      </c>
      <c r="U156" s="19">
        <f>IFERROR(HLOOKUP(U$1,'Nakladova matice_2018'!$A$1:$IW$188,129,FALSE),0)</f>
        <v>0</v>
      </c>
      <c r="V156" s="19">
        <f>IFERROR(HLOOKUP(V$1,'Nakladova matice_2018'!$A$1:$IW$188,129,FALSE),0)</f>
        <v>0</v>
      </c>
      <c r="W156" s="19">
        <f>IFERROR(HLOOKUP(W$1,'Nakladova matice_2018'!$A$1:$IW$188,129,FALSE),0)</f>
        <v>0</v>
      </c>
      <c r="X156" s="19">
        <f>IFERROR(HLOOKUP(X$1,'Nakladova matice_2018'!$A$1:$IW$188,129,FALSE),0)</f>
        <v>0</v>
      </c>
      <c r="Y156" s="19">
        <f>IFERROR(HLOOKUP(Y$1,'Nakladova matice_2018'!$A$1:$IW$188,129,FALSE),0)</f>
        <v>0</v>
      </c>
      <c r="Z156" s="19">
        <f>IFERROR(HLOOKUP(Z$1,'Nakladova matice_2018'!$A$1:$IW$188,129,FALSE),0)</f>
        <v>0</v>
      </c>
      <c r="AA156" s="19">
        <f>IFERROR(HLOOKUP(AA$1,'Nakladova matice_2018'!$A$1:$IW$188,129,FALSE),0)</f>
        <v>0</v>
      </c>
      <c r="AB156" s="19">
        <f>IFERROR(HLOOKUP(AB$1,'Nakladova matice_2018'!$A$1:$IW$188,129,FALSE),0)</f>
        <v>0</v>
      </c>
      <c r="AC156" s="19">
        <f>IFERROR(HLOOKUP(AC$1,'Nakladova matice_2018'!$A$1:$IW$188,129,FALSE),0)</f>
        <v>0</v>
      </c>
      <c r="AD156" s="19">
        <f>IFERROR(HLOOKUP(AD$1,'Nakladova matice_2018'!$A$1:$IW$188,129,FALSE),0)</f>
        <v>0</v>
      </c>
      <c r="AE156" s="19">
        <f>IFERROR(HLOOKUP(AE$1,'Nakladova matice_2018'!$A$1:$IW$188,129,FALSE),0)</f>
        <v>0</v>
      </c>
      <c r="AF156" s="19">
        <f>IFERROR(HLOOKUP(AF$1,'Nakladova matice_2018'!$A$1:$IW$188,129,FALSE),0)</f>
        <v>0</v>
      </c>
      <c r="AG156" s="19">
        <f>IFERROR(HLOOKUP(AG$1,'Nakladova matice_2018'!$A$1:$IW$188,129,FALSE),0)</f>
        <v>0</v>
      </c>
      <c r="AH156" s="19">
        <f>IFERROR(HLOOKUP(AH$1,'Nakladova matice_2018'!$A$1:$IW$188,129,FALSE),0)</f>
        <v>0</v>
      </c>
      <c r="AI156" s="19">
        <f>IFERROR(HLOOKUP(AI$1,'Nakladova matice_2018'!$A$1:$IW$188,129,FALSE),0)</f>
        <v>0</v>
      </c>
      <c r="AJ156" s="19">
        <f>IFERROR(HLOOKUP(AJ$1,'Nakladova matice_2018'!$A$1:$IW$188,129,FALSE),0)</f>
        <v>0</v>
      </c>
      <c r="AK156" s="19">
        <f>IFERROR(HLOOKUP(AK$1,'Nakladova matice_2018'!$A$1:$IW$188,129,FALSE),0)</f>
        <v>0</v>
      </c>
      <c r="AL156" s="19">
        <f>IFERROR(HLOOKUP(AL$1,'Nakladova matice_2018'!$A$1:$IW$188,129,FALSE),0)</f>
        <v>0</v>
      </c>
      <c r="AM156" s="19">
        <f>IFERROR(HLOOKUP(AM$1,'Nakladova matice_2018'!$A$1:$IW$188,129,FALSE),0)</f>
        <v>0</v>
      </c>
      <c r="AN156" s="19">
        <f>IFERROR(HLOOKUP(AN$1,'Nakladova matice_2018'!$A$1:$IW$188,129,FALSE),0)</f>
        <v>0</v>
      </c>
      <c r="AO156" s="19">
        <f>IFERROR(HLOOKUP(AO$1,'Nakladova matice_2018'!$A$1:$IW$188,129,FALSE),0)</f>
        <v>0</v>
      </c>
      <c r="AP156" s="19">
        <f>IFERROR(HLOOKUP(AP$1,'Nakladova matice_2018'!$A$1:$IW$188,129,FALSE),0)</f>
        <v>0</v>
      </c>
      <c r="AQ156" s="19">
        <f>IFERROR(HLOOKUP(AQ$1,'Nakladova matice_2018'!$A$1:$IW$188,129,FALSE),0)</f>
        <v>0</v>
      </c>
      <c r="AR156" s="19">
        <f>IFERROR(HLOOKUP(AR$1,'Nakladova matice_2018'!$A$1:$IW$188,129,FALSE),0)</f>
        <v>0</v>
      </c>
      <c r="AS156" s="19">
        <f>IFERROR(HLOOKUP(AS$1,'Nakladova matice_2018'!$A$1:$IW$188,129,FALSE),0)</f>
        <v>0</v>
      </c>
      <c r="AT156" s="19">
        <f>IFERROR(HLOOKUP(AT$1,'Nakladova matice_2018'!$A$1:$IW$188,129,FALSE),0)</f>
        <v>3884750</v>
      </c>
      <c r="AU156" s="19">
        <f>IFERROR(HLOOKUP(AU$1,'Nakladova matice_2018'!$A$1:$IW$188,129,FALSE),0)</f>
        <v>0</v>
      </c>
      <c r="AV156" s="19">
        <f>IFERROR(HLOOKUP(AV$1,'Nakladova matice_2018'!$A$1:$IW$188,129,FALSE),0)</f>
        <v>0</v>
      </c>
      <c r="AW156" s="19">
        <f>IFERROR(HLOOKUP(AW$1,'Nakladova matice_2018'!$A$1:$IW$188,129,FALSE),0)</f>
        <v>0</v>
      </c>
      <c r="AX156" s="19">
        <f>IFERROR(HLOOKUP(AX$1,'Nakladova matice_2018'!$A$1:$IW$188,129,FALSE),0)</f>
        <v>0</v>
      </c>
      <c r="AY156" s="19">
        <f>IFERROR(HLOOKUP(AY$1,'Nakladova matice_2018'!$A$1:$IW$188,129,FALSE),0)</f>
        <v>0</v>
      </c>
      <c r="AZ156" s="19">
        <f>IFERROR(HLOOKUP(AZ$1,'Nakladova matice_2018'!$A$1:$IW$188,129,FALSE),0)</f>
        <v>0</v>
      </c>
      <c r="BA156" s="19">
        <f>IFERROR(HLOOKUP(BA$1,'Nakladova matice_2018'!$A$1:$IW$188,129,FALSE),0)</f>
        <v>36000</v>
      </c>
      <c r="BB156" s="19">
        <f>IFERROR(HLOOKUP(BB$1,'Nakladova matice_2018'!$A$1:$IW$188,129,FALSE),0)</f>
        <v>0</v>
      </c>
      <c r="BC156" s="19">
        <f>IFERROR(HLOOKUP(BC$1,'Nakladova matice_2018'!$A$1:$IW$188,129,FALSE),0)</f>
        <v>0</v>
      </c>
      <c r="BD156" s="19">
        <f>IFERROR(HLOOKUP(BD$1,'Nakladova matice_2018'!$A$1:$IW$188,129,FALSE),0)</f>
        <v>526800</v>
      </c>
      <c r="BE156" s="19">
        <f>IFERROR(HLOOKUP(BE$1,'Nakladova matice_2018'!$A$1:$IW$188,129,FALSE),0)</f>
        <v>0</v>
      </c>
      <c r="BF156" s="19">
        <f>IFERROR(HLOOKUP(BF$1,'Nakladova matice_2018'!$A$1:$IW$188,129,FALSE),0)</f>
        <v>0</v>
      </c>
      <c r="BG156" s="19">
        <f>IFERROR(HLOOKUP(BG$1,'Nakladova matice_2018'!$A$1:$IW$188,129,FALSE),0)</f>
        <v>0</v>
      </c>
      <c r="BH156" s="19">
        <f>IFERROR(HLOOKUP(BH$1,'Nakladova matice_2018'!$A$1:$IW$188,129,FALSE),0)</f>
        <v>0</v>
      </c>
      <c r="BI156" s="19">
        <f>IFERROR(HLOOKUP(BI$1,'Nakladova matice_2018'!$A$1:$IW$188,129,FALSE),0)</f>
        <v>69100</v>
      </c>
      <c r="BJ156" s="19">
        <f>IFERROR(HLOOKUP(BJ$1,'Nakladova matice_2018'!$A$1:$IW$188,129,FALSE),0)</f>
        <v>0</v>
      </c>
      <c r="BK156" s="19">
        <f>IFERROR(HLOOKUP(BK$1,'Nakladova matice_2018'!$A$1:$IW$188,129,FALSE),0)</f>
        <v>0</v>
      </c>
      <c r="BL156" s="19">
        <f>IFERROR(HLOOKUP(BL$1,'Nakladova matice_2018'!$A$1:$IW$188,129,FALSE),0)</f>
        <v>0</v>
      </c>
      <c r="BM156" s="19">
        <f>IFERROR(HLOOKUP(BM$1,'Nakladova matice_2018'!$A$1:$IW$188,129,FALSE),0)</f>
        <v>43600</v>
      </c>
      <c r="BN156" s="19">
        <f>IFERROR(HLOOKUP(BN$1,'Nakladova matice_2018'!$A$1:$IW$188,129,FALSE),0)</f>
        <v>0</v>
      </c>
      <c r="BO156" s="19">
        <f>IFERROR(HLOOKUP(BO$1,'Nakladova matice_2018'!$A$1:$IW$188,129,FALSE),0)</f>
        <v>0</v>
      </c>
      <c r="BP156" s="19">
        <f>IFERROR(HLOOKUP(BP$1,'Nakladova matice_2018'!$A$1:$IW$188,129,FALSE),0)</f>
        <v>0</v>
      </c>
      <c r="BQ156" s="19">
        <f>IFERROR(HLOOKUP(BQ$1,'Nakladova matice_2018'!$A$1:$IW$188,129,FALSE),0)</f>
        <v>144195</v>
      </c>
      <c r="BR156" s="19">
        <f>IFERROR(HLOOKUP(BR$1,'Nakladova matice_2018'!$A$1:$IW$188,129,FALSE),0)</f>
        <v>0</v>
      </c>
      <c r="BS156" s="19">
        <f>IFERROR(HLOOKUP(BS$1,'Nakladova matice_2018'!$A$1:$IW$188,129,FALSE),0)</f>
        <v>0</v>
      </c>
      <c r="BT156" s="19">
        <f>IFERROR(HLOOKUP(BT$1,'Nakladova matice_2018'!$A$1:$IW$188,129,FALSE),0)</f>
        <v>1553090</v>
      </c>
      <c r="BU156" s="19">
        <f>IFERROR(HLOOKUP(BU$1,'Nakladova matice_2018'!$A$1:$IW$188,129,FALSE),0)</f>
        <v>0</v>
      </c>
      <c r="BV156" s="19">
        <f>IFERROR(HLOOKUP(BV$1,'Nakladova matice_2018'!$A$1:$IW$188,129,FALSE),0)</f>
        <v>0</v>
      </c>
      <c r="BW156" s="19">
        <f>IFERROR(HLOOKUP(BW$1,'Nakladova matice_2018'!$A$1:$IW$188,129,FALSE),0)</f>
        <v>0</v>
      </c>
      <c r="BX156" s="19">
        <f>IFERROR(HLOOKUP(BX$1,'Nakladova matice_2018'!$A$1:$IW$188,129,FALSE),0)</f>
        <v>2824122</v>
      </c>
      <c r="BY156" s="19">
        <f>IFERROR(HLOOKUP(BY$1,'Nakladova matice_2018'!$A$1:$IW$188,129,FALSE),0)</f>
        <v>0</v>
      </c>
      <c r="BZ156" s="19">
        <f>IFERROR(HLOOKUP(BZ$1,'Nakladova matice_2018'!$A$1:$IW$188,129,FALSE),0)</f>
        <v>0</v>
      </c>
      <c r="CA156" s="19">
        <f>IFERROR(HLOOKUP(CA$1,'Nakladova matice_2018'!$A$1:$IW$188,129,FALSE),0)</f>
        <v>0</v>
      </c>
      <c r="CB156" s="19">
        <f>IFERROR(HLOOKUP(CB$1,'Nakladova matice_2018'!$A$1:$IW$188,129,FALSE),0)</f>
        <v>0</v>
      </c>
      <c r="CC156" s="19">
        <f>IFERROR(HLOOKUP(CC$1,'Nakladova matice_2018'!$A$1:$IW$188,129,FALSE),0)</f>
        <v>0</v>
      </c>
      <c r="CD156" s="19">
        <f>IFERROR(HLOOKUP(CD$1,'Nakladova matice_2018'!$A$1:$IW$188,129,FALSE),0)</f>
        <v>0</v>
      </c>
      <c r="CE156" s="19">
        <f>IFERROR(HLOOKUP(CE$1,'Nakladova matice_2018'!$A$1:$IW$188,129,FALSE),0)</f>
        <v>0</v>
      </c>
      <c r="CF156" s="19">
        <f>IFERROR(HLOOKUP(CF$1,'Nakladova matice_2018'!$A$1:$IW$188,129,FALSE),0)</f>
        <v>0</v>
      </c>
      <c r="CG156" s="19">
        <f>IFERROR(HLOOKUP(CG$1,'Nakladova matice_2018'!$A$1:$IW$188,129,FALSE),0)</f>
        <v>0</v>
      </c>
      <c r="CH156" s="19">
        <f>IFERROR(HLOOKUP(CH$1,'Nakladova matice_2018'!$A$1:$IW$188,129,FALSE),0)</f>
        <v>0</v>
      </c>
      <c r="CI156" s="19">
        <f>IFERROR(HLOOKUP(CI$1,'Nakladova matice_2018'!$A$1:$IW$188,129,FALSE),0)</f>
        <v>0</v>
      </c>
      <c r="CJ156" s="19">
        <f>IFERROR(HLOOKUP(CJ$1,'Nakladova matice_2018'!$A$1:$IW$188,129,FALSE),0)</f>
        <v>0</v>
      </c>
      <c r="CK156" s="19">
        <f>IFERROR(HLOOKUP(CK$1,'Nakladova matice_2018'!$A$1:$IW$188,129,FALSE),0)</f>
        <v>0</v>
      </c>
      <c r="CL156" s="19">
        <f>IFERROR(HLOOKUP(CL$1,'Nakladova matice_2018'!$A$1:$IW$188,129,FALSE),0)</f>
        <v>0</v>
      </c>
      <c r="CM156" s="19">
        <f>IFERROR(HLOOKUP(CM$1,'Nakladova matice_2018'!$A$1:$IW$188,129,FALSE),0)</f>
        <v>0</v>
      </c>
      <c r="CN156" s="19">
        <f>IFERROR(HLOOKUP(CN$1,'Nakladova matice_2018'!$A$1:$IW$188,129,FALSE),0)</f>
        <v>788680</v>
      </c>
      <c r="CO156" s="19">
        <f>IFERROR(HLOOKUP(CO$1,'Nakladova matice_2018'!$A$1:$IW$188,129,FALSE),0)</f>
        <v>0</v>
      </c>
      <c r="CP156" s="19">
        <f>IFERROR(HLOOKUP(CP$1,'Nakladova matice_2018'!$A$1:$IW$188,129,FALSE),0)</f>
        <v>0</v>
      </c>
      <c r="CQ156" s="19">
        <f>IFERROR(HLOOKUP(CQ$1,'Nakladova matice_2018'!$A$1:$IW$188,129,FALSE),0)</f>
        <v>0</v>
      </c>
      <c r="CR156" s="19">
        <f>IFERROR(HLOOKUP(CR$1,'Nakladova matice_2018'!$A$1:$IW$188,129,FALSE),0)</f>
        <v>0</v>
      </c>
      <c r="CS156" s="19">
        <f>IFERROR(HLOOKUP(CS$1,'Nakladova matice_2018'!$A$1:$IW$188,129,FALSE),0)</f>
        <v>0</v>
      </c>
      <c r="CT156" s="19">
        <f>IFERROR(HLOOKUP(CT$1,'Nakladova matice_2018'!$A$1:$IW$188,129,FALSE),0)</f>
        <v>712418</v>
      </c>
      <c r="CU156" s="19">
        <f>IFERROR(HLOOKUP(CU$1,'Nakladova matice_2018'!$A$1:$IW$188,129,FALSE),0)</f>
        <v>114000</v>
      </c>
      <c r="CV156" s="19">
        <f>IFERROR(HLOOKUP(CV$1,'Nakladova matice_2018'!$A$1:$IW$188,129,FALSE),0)</f>
        <v>466447</v>
      </c>
      <c r="CW156" s="19">
        <f>IFERROR(HLOOKUP(CW$1,'Nakladova matice_2018'!$A$1:$IW$188,129,FALSE),0)</f>
        <v>0</v>
      </c>
      <c r="CX156" s="19">
        <f>IFERROR(HLOOKUP(CX$1,'Nakladova matice_2018'!$A$1:$IW$188,129,FALSE),0)</f>
        <v>0</v>
      </c>
      <c r="CY156" s="19">
        <f>IFERROR(HLOOKUP(CY$1,'Nakladova matice_2018'!$A$1:$IW$188,129,FALSE),0)</f>
        <v>0</v>
      </c>
      <c r="CZ156" s="19">
        <f>IFERROR(HLOOKUP(CZ$1,'Nakladova matice_2018'!$A$1:$IW$188,129,FALSE),0)</f>
        <v>0</v>
      </c>
      <c r="DA156" s="19">
        <f>IFERROR(HLOOKUP(DA$1,'Nakladova matice_2018'!$A$1:$IW$188,129,FALSE),0)</f>
        <v>106700</v>
      </c>
      <c r="DB156" s="19">
        <f>IFERROR(HLOOKUP(DB$1,'Nakladova matice_2018'!$A$1:$IW$188,129,FALSE),0)</f>
        <v>944568</v>
      </c>
      <c r="DC156" s="19">
        <f>IFERROR(HLOOKUP(DC$1,'Nakladova matice_2018'!$A$1:$IW$188,129,FALSE),0)</f>
        <v>0</v>
      </c>
      <c r="DD156" s="19">
        <f>IFERROR(HLOOKUP(DD$1,'Nakladova matice_2018'!$A$1:$IW$188,129,FALSE),0)</f>
        <v>0</v>
      </c>
      <c r="DE156" s="19">
        <f>IFERROR(HLOOKUP(DE$1,'Nakladova matice_2018'!$A$1:$IW$188,129,FALSE),0)</f>
        <v>0</v>
      </c>
      <c r="DF156" s="19">
        <f>IFERROR(HLOOKUP(DF$1,'Nakladova matice_2018'!$A$1:$IW$188,129,FALSE),0)</f>
        <v>0</v>
      </c>
      <c r="DG156" s="19">
        <f>IFERROR(HLOOKUP(DG$1,'Nakladova matice_2018'!$A$1:$IW$188,129,FALSE),0)</f>
        <v>95140</v>
      </c>
      <c r="DH156" s="19">
        <f>IFERROR(HLOOKUP(DH$1,'Nakladova matice_2018'!$A$1:$IW$188,129,FALSE),0)</f>
        <v>0</v>
      </c>
      <c r="DI156" s="19">
        <f>IFERROR(HLOOKUP(DI$1,'Nakladova matice_2018'!$A$1:$IW$188,129,FALSE),0)</f>
        <v>0</v>
      </c>
      <c r="DJ156" s="19">
        <f>IFERROR(HLOOKUP(DJ$1,'Nakladova matice_2018'!$A$1:$IW$188,129,FALSE),0)</f>
        <v>230000</v>
      </c>
      <c r="DK156" s="19">
        <f>IFERROR(HLOOKUP(DK$1,'Nakladova matice_2018'!$A$1:$IW$188,129,FALSE),0)</f>
        <v>47000</v>
      </c>
      <c r="DL156" s="19">
        <f>IFERROR(HLOOKUP(DL$1,'Nakladova matice_2018'!$A$1:$IW$188,129,FALSE),0)</f>
        <v>211232</v>
      </c>
      <c r="DM156" s="19">
        <f>IFERROR(HLOOKUP(DM$1,'Nakladova matice_2018'!$A$1:$IW$188,129,FALSE),0)</f>
        <v>201737</v>
      </c>
      <c r="DN156" s="19">
        <f>IFERROR(HLOOKUP(DN$1,'Nakladova matice_2018'!$A$1:$IW$188,129,FALSE),0)</f>
        <v>1665928</v>
      </c>
      <c r="DO156" s="19">
        <f>IFERROR(HLOOKUP(DO$1,'Nakladova matice_2018'!$A$1:$IW$188,129,FALSE),0)</f>
        <v>0</v>
      </c>
      <c r="DP156" s="19">
        <f>IFERROR(HLOOKUP(DP$1,'Nakladova matice_2018'!$A$1:$IW$188,129,FALSE),0)</f>
        <v>128000</v>
      </c>
      <c r="DQ156" s="19">
        <f>IFERROR(HLOOKUP(DQ$1,'Nakladova matice_2018'!$A$1:$IW$188,129,FALSE),0)</f>
        <v>99000</v>
      </c>
      <c r="DR156" s="19">
        <f>IFERROR(HLOOKUP(DR$1,'Nakladova matice_2018'!$A$1:$IW$188,129,FALSE),0)</f>
        <v>1777774</v>
      </c>
      <c r="DS156" s="19">
        <f>IFERROR(HLOOKUP(DS$1,'Nakladova matice_2018'!$A$1:$IW$188,129,FALSE),0)</f>
        <v>236810</v>
      </c>
      <c r="DT156" s="19">
        <f>IFERROR(HLOOKUP(DT$1,'Nakladova matice_2018'!$A$1:$IW$188,129,FALSE),0)</f>
        <v>0</v>
      </c>
      <c r="DU156" s="19">
        <f>IFERROR(HLOOKUP(DU$1,'Nakladova matice_2018'!$A$1:$IW$188,129,FALSE),0)</f>
        <v>0</v>
      </c>
      <c r="DV156" s="19">
        <f>IFERROR(HLOOKUP(DV$1,'Nakladova matice_2018'!$A$1:$IW$188,129,FALSE),0)</f>
        <v>49000</v>
      </c>
      <c r="DW156" s="19">
        <f>IFERROR(HLOOKUP(DW$1,'Nakladova matice_2018'!$A$1:$IW$188,129,FALSE),0)</f>
        <v>33000</v>
      </c>
      <c r="DX156" s="19">
        <f>IFERROR(HLOOKUP(DX$1,'Nakladova matice_2018'!$A$1:$IW$188,129,FALSE),0)</f>
        <v>0</v>
      </c>
      <c r="DY156" s="19">
        <f>IFERROR(HLOOKUP(DY$1,'Nakladova matice_2018'!$A$1:$IW$188,129,FALSE),0)</f>
        <v>120000</v>
      </c>
      <c r="DZ156" s="19">
        <f>IFERROR(HLOOKUP(DZ$1,'Nakladova matice_2018'!$A$1:$IW$188,129,FALSE),0)</f>
        <v>546000</v>
      </c>
      <c r="EA156" s="19">
        <f>IFERROR(HLOOKUP(EA$1,'Nakladova matice_2018'!$A$1:$IW$188,129,FALSE),0)</f>
        <v>0</v>
      </c>
      <c r="EB156" s="19">
        <f>IFERROR(HLOOKUP(EB$1,'Nakladova matice_2018'!$A$1:$IW$188,129,FALSE),0)</f>
        <v>0</v>
      </c>
      <c r="EC156" s="19">
        <f>IFERROR(HLOOKUP(EC$1,'Nakladova matice_2018'!$A$1:$IW$188,129,FALSE),0)</f>
        <v>19500</v>
      </c>
      <c r="ED156" s="19">
        <f>IFERROR(HLOOKUP(ED$1,'Nakladova matice_2018'!$A$1:$IW$188,129,FALSE),0)</f>
        <v>36000</v>
      </c>
      <c r="EE156" s="19">
        <f>IFERROR(HLOOKUP(EE$1,'Nakladova matice_2018'!$A$1:$IW$188,129,FALSE),0)</f>
        <v>148000</v>
      </c>
      <c r="EF156" s="19">
        <f>IFERROR(HLOOKUP(EF$1,'Nakladova matice_2018'!$A$1:$IW$188,129,FALSE),0)</f>
        <v>0</v>
      </c>
      <c r="EG156" s="19">
        <f>IFERROR(HLOOKUP(EG$1,'Nakladova matice_2018'!$A$1:$IW$188,129,FALSE),0)</f>
        <v>171940</v>
      </c>
      <c r="EH156" s="19">
        <f>IFERROR(HLOOKUP(EH$1,'Nakladova matice_2018'!$A$1:$IW$188,129,FALSE),0)</f>
        <v>0</v>
      </c>
      <c r="EI156" s="19">
        <f>IFERROR(HLOOKUP(EI$1,'Nakladova matice_2018'!$A$1:$IW$188,129,FALSE),0)</f>
        <v>8200</v>
      </c>
      <c r="EJ156" s="19">
        <f>IFERROR(HLOOKUP(EJ$1,'Nakladova matice_2018'!$A$1:$IW$188,129,FALSE),0)</f>
        <v>0</v>
      </c>
      <c r="EK156" s="19">
        <f>IFERROR(HLOOKUP(EK$1,'Nakladova matice_2018'!$A$1:$IW$188,129,FALSE),0)</f>
        <v>255050</v>
      </c>
      <c r="EL156" s="19">
        <f>IFERROR(HLOOKUP(EL$1,'Nakladova matice_2018'!$A$1:$IW$188,129,FALSE),0)</f>
        <v>0</v>
      </c>
      <c r="EM156" s="19">
        <f>IFERROR(HLOOKUP(EM$1,'Nakladova matice_2018'!$A$1:$IW$188,129,FALSE),0)</f>
        <v>0</v>
      </c>
      <c r="EN156" s="19">
        <f>IFERROR(HLOOKUP(EN$1,'Nakladova matice_2018'!$A$1:$IW$188,129,FALSE),0)</f>
        <v>0</v>
      </c>
      <c r="EO156" s="19">
        <f>IFERROR(HLOOKUP(EO$1,'Nakladova matice_2018'!$A$1:$IW$188,129,FALSE),0)</f>
        <v>3275441</v>
      </c>
      <c r="EP156" s="19">
        <f>IFERROR(HLOOKUP(EP$1,'Nakladova matice_2018'!$A$1:$IW$188,129,FALSE),0)</f>
        <v>0</v>
      </c>
      <c r="EQ156" s="19">
        <f>IFERROR(HLOOKUP(EQ$1,'Nakladova matice_2018'!$A$1:$IW$188,129,FALSE),0)</f>
        <v>0</v>
      </c>
      <c r="ER156" s="19">
        <f>IFERROR(HLOOKUP(ER$1,'Nakladova matice_2018'!$A$1:$IW$188,129,FALSE),0)</f>
        <v>0</v>
      </c>
      <c r="ES156" s="19">
        <f>IFERROR(HLOOKUP(ES$1,'Nakladova matice_2018'!$A$1:$IW$188,129,FALSE),0)</f>
        <v>0</v>
      </c>
      <c r="ET156" s="19">
        <f>IFERROR(HLOOKUP(ET$1,'Nakladova matice_2018'!$A$1:$IW$188,129,FALSE),0)</f>
        <v>0</v>
      </c>
      <c r="EU156" s="19">
        <f>IFERROR(HLOOKUP(EU$1,'Nakladova matice_2018'!$A$1:$IW$188,129,FALSE),0)</f>
        <v>0</v>
      </c>
      <c r="EV156" s="19">
        <f>IFERROR(HLOOKUP(EV$1,'Nakladova matice_2018'!$A$1:$IW$188,129,FALSE),0)</f>
        <v>0</v>
      </c>
      <c r="EW156" s="19">
        <f>IFERROR(HLOOKUP(EW$1,'Nakladova matice_2018'!$A$1:$IW$188,129,FALSE),0)</f>
        <v>0</v>
      </c>
      <c r="EX156" s="19">
        <f>IFERROR(HLOOKUP(EX$1,'Nakladova matice_2018'!$A$1:$IW$188,129,FALSE),0)</f>
        <v>0</v>
      </c>
      <c r="EY156" s="19">
        <f>IFERROR(HLOOKUP(EY$1,'Nakladova matice_2018'!$A$1:$IW$188,129,FALSE),0)</f>
        <v>0</v>
      </c>
      <c r="EZ156" s="19">
        <f>IFERROR(HLOOKUP(EZ$1,'Nakladova matice_2018'!$A$1:$IW$188,129,FALSE),0)</f>
        <v>10000</v>
      </c>
      <c r="FA156" s="19">
        <f>IFERROR(HLOOKUP(FA$1,'Nakladova matice_2018'!$A$1:$IW$188,129,FALSE),0)</f>
        <v>0</v>
      </c>
      <c r="FB156" s="19">
        <f>IFERROR(HLOOKUP(FB$1,'Nakladova matice_2018'!$A$1:$IW$188,129,FALSE),0)</f>
        <v>64100</v>
      </c>
      <c r="FC156" s="19">
        <f>IFERROR(HLOOKUP(FC$1,'Nakladova matice_2018'!$A$1:$IW$188,129,FALSE),0)</f>
        <v>51000</v>
      </c>
      <c r="FD156" s="19">
        <f>IFERROR(HLOOKUP(FD$1,'Nakladova matice_2018'!$A$1:$IW$188,129,FALSE),0)</f>
        <v>0</v>
      </c>
      <c r="FE156" s="19">
        <f>IFERROR(HLOOKUP(FE$1,'Nakladova matice_2018'!$A$1:$IW$188,129,FALSE),0)</f>
        <v>0</v>
      </c>
      <c r="FF156" s="19">
        <f>IFERROR(HLOOKUP(FF$1,'Nakladova matice_2018'!$A$1:$IW$188,129,FALSE),0)</f>
        <v>0</v>
      </c>
      <c r="FG156" s="19">
        <f>IFERROR(HLOOKUP(FG$1,'Nakladova matice_2018'!$A$1:$IW$188,129,FALSE),0)</f>
        <v>0</v>
      </c>
      <c r="FH156" s="19">
        <f>IFERROR(HLOOKUP(FH$1,'Nakladova matice_2018'!$A$1:$IW$188,129,FALSE),0)</f>
        <v>0</v>
      </c>
      <c r="FI156" s="19">
        <f>IFERROR(HLOOKUP(FI$1,'Nakladova matice_2018'!$A$1:$IW$188,129,FALSE),0)</f>
        <v>981750</v>
      </c>
      <c r="FJ156" s="19">
        <f>IFERROR(HLOOKUP(FJ$1,'Nakladova matice_2018'!$A$1:$IW$188,129,FALSE),0)</f>
        <v>627400</v>
      </c>
      <c r="FK156" s="19">
        <f>IFERROR(HLOOKUP(FK$1,'Nakladova matice_2018'!$A$1:$IW$188,129,FALSE),0)</f>
        <v>0</v>
      </c>
      <c r="FL156" s="19">
        <f>IFERROR(HLOOKUP(FL$1,'Nakladova matice_2018'!$A$1:$IW$188,129,FALSE),0)</f>
        <v>0</v>
      </c>
      <c r="FM156" s="19">
        <f>IFERROR(HLOOKUP(FM$1,'Nakladova matice_2018'!$A$1:$IW$188,129,FALSE),0)</f>
        <v>0</v>
      </c>
      <c r="FN156" s="19">
        <f>IFERROR(HLOOKUP(FN$1,'Nakladova matice_2018'!$A$1:$IW$188,129,FALSE),0)</f>
        <v>0</v>
      </c>
      <c r="FO156" s="19">
        <f>IFERROR(HLOOKUP(FO$1,'Nakladova matice_2018'!$A$1:$IW$188,129,FALSE),0)</f>
        <v>59465</v>
      </c>
      <c r="FP156" s="19">
        <f>IFERROR(HLOOKUP(FP$1,'Nakladova matice_2018'!$A$1:$IW$188,129,FALSE),0)</f>
        <v>0</v>
      </c>
      <c r="FQ156" s="19">
        <f>IFERROR(HLOOKUP(FQ$1,'Nakladova matice_2018'!$A$1:$IW$188,129,FALSE),0)</f>
        <v>66000</v>
      </c>
      <c r="FR156" s="19">
        <f>IFERROR(HLOOKUP(FR$1,'Nakladova matice_2018'!$A$1:$IW$188,129,FALSE),0)</f>
        <v>0</v>
      </c>
      <c r="FS156" s="19">
        <f>IFERROR(HLOOKUP(FS$1,'Nakladova matice_2018'!$A$1:$IW$188,129,FALSE),0)</f>
        <v>20000</v>
      </c>
      <c r="FT156" s="19">
        <f>IFERROR(HLOOKUP(FT$1,'Nakladova matice_2018'!$A$1:$IW$188,129,FALSE),0)</f>
        <v>104850</v>
      </c>
      <c r="FU156" s="19">
        <f>IFERROR(HLOOKUP(FU$1,'Nakladova matice_2018'!$A$1:$IW$188,129,FALSE),0)</f>
        <v>55000</v>
      </c>
      <c r="FV156" s="19">
        <f>IFERROR(HLOOKUP(FV$1,'Nakladova matice_2018'!$A$1:$IW$188,129,FALSE),0)</f>
        <v>0</v>
      </c>
      <c r="FW156" s="19">
        <f>IFERROR(HLOOKUP(FW$1,'Nakladova matice_2018'!$A$1:$IW$188,129,FALSE),0)</f>
        <v>0</v>
      </c>
      <c r="FX156" s="19">
        <f>IFERROR(HLOOKUP(FX$1,'Nakladova matice_2018'!$A$1:$IW$188,129,FALSE),0)</f>
        <v>5500</v>
      </c>
      <c r="FY156" s="19">
        <f>IFERROR(HLOOKUP(FY$1,'Nakladova matice_2018'!$A$1:$IW$188,129,FALSE),0)</f>
        <v>0</v>
      </c>
      <c r="FZ156" s="19">
        <f>IFERROR(HLOOKUP(FZ$1,'Nakladova matice_2018'!$A$1:$IW$188,129,FALSE),0)</f>
        <v>0</v>
      </c>
      <c r="GA156" s="19">
        <f>IFERROR(HLOOKUP(GA$1,'Nakladova matice_2018'!$A$1:$IW$188,129,FALSE),0)</f>
        <v>0</v>
      </c>
      <c r="GB156" s="19">
        <f>IFERROR(HLOOKUP(GB$1,'Nakladova matice_2018'!$A$1:$IW$188,129,FALSE),0)</f>
        <v>152450</v>
      </c>
      <c r="GC156" s="19">
        <f>IFERROR(HLOOKUP(GC$1,'Nakladova matice_2018'!$A$1:$IW$188,129,FALSE),0)</f>
        <v>30000</v>
      </c>
      <c r="GD156" s="19">
        <f>IFERROR(HLOOKUP(GD$1,'Nakladova matice_2018'!$A$1:$IW$188,129,FALSE),0)</f>
        <v>1334200</v>
      </c>
      <c r="GE156" s="19">
        <f>IFERROR(HLOOKUP(GE$1,'Nakladova matice_2018'!$A$1:$IW$188,129,FALSE),0)</f>
        <v>0</v>
      </c>
      <c r="GF156" s="19">
        <f>IFERROR(HLOOKUP(GF$1,'Nakladova matice_2018'!$A$1:$IW$188,129,FALSE),0)</f>
        <v>0</v>
      </c>
      <c r="GG156" s="19">
        <f>IFERROR(HLOOKUP(GG$1,'Nakladova matice_2018'!$A$1:$IW$188,129,FALSE),0)</f>
        <v>0</v>
      </c>
      <c r="GH156" s="19">
        <f>IFERROR(HLOOKUP(GH$1,'Nakladova matice_2018'!$A$1:$IW$188,129,FALSE),0)</f>
        <v>0</v>
      </c>
      <c r="GI156" s="19">
        <f>IFERROR(HLOOKUP(GI$1,'Nakladova matice_2018'!$A$1:$IW$188,129,FALSE),0)</f>
        <v>0</v>
      </c>
      <c r="GJ156" s="19">
        <f>IFERROR(HLOOKUP(GJ$1,'Nakladova matice_2018'!$A$1:$IW$188,129,FALSE),0)</f>
        <v>0</v>
      </c>
      <c r="GK156" s="19">
        <f>IFERROR(HLOOKUP(GK$1,'Nakladova matice_2018'!$A$1:$IW$188,129,FALSE),0)</f>
        <v>65000</v>
      </c>
      <c r="GL156" s="19">
        <f>IFERROR(HLOOKUP(GL$1,'Nakladova matice_2018'!$A$1:$IW$188,129,FALSE),0)</f>
        <v>0</v>
      </c>
      <c r="GM156" s="19">
        <f>IFERROR(HLOOKUP(GM$1,'Nakladova matice_2018'!$A$1:$IW$188,129,FALSE),0)</f>
        <v>189000</v>
      </c>
      <c r="GN156" s="19">
        <f>IFERROR(HLOOKUP(GN$1,'Nakladova matice_2018'!$A$1:$IW$188,129,FALSE),0)</f>
        <v>0</v>
      </c>
      <c r="GO156" s="19">
        <f>IFERROR(HLOOKUP(GO$1,'Nakladova matice_2018'!$A$1:$IW$188,129,FALSE),0)</f>
        <v>0</v>
      </c>
      <c r="GP156" s="19">
        <f>IFERROR(HLOOKUP(GP$1,'Nakladova matice_2018'!$A$1:$IW$188,129,FALSE),0)</f>
        <v>0</v>
      </c>
      <c r="GQ156" s="19">
        <f>IFERROR(HLOOKUP(GQ$1,'Nakladova matice_2018'!$A$1:$IW$188,129,FALSE),0)</f>
        <v>0</v>
      </c>
      <c r="GR156" s="19">
        <f>IFERROR(HLOOKUP(GR$1,'Nakladova matice_2018'!$A$1:$IW$188,129,FALSE),0)</f>
        <v>0</v>
      </c>
      <c r="GS156" s="19">
        <f>IFERROR(HLOOKUP(GS$1,'Nakladova matice_2018'!$A$1:$IW$188,129,FALSE),0)</f>
        <v>0</v>
      </c>
      <c r="GT156" s="19">
        <f>IFERROR(HLOOKUP(GT$1,'Nakladova matice_2018'!$A$1:$IW$188,129,FALSE),0)</f>
        <v>0</v>
      </c>
      <c r="GU156" s="19">
        <f>IFERROR(HLOOKUP(GU$1,'Nakladova matice_2018'!$A$1:$IW$188,129,FALSE),0)</f>
        <v>0</v>
      </c>
      <c r="GV156" s="19">
        <f>IFERROR(HLOOKUP(GV$1,'Nakladova matice_2018'!$A$1:$IW$188,129,FALSE),0)</f>
        <v>0</v>
      </c>
      <c r="GW156" s="19">
        <f>IFERROR(HLOOKUP(GW$1,'Nakladova matice_2018'!$A$1:$IW$188,129,FALSE),0)</f>
        <v>0</v>
      </c>
      <c r="GX156" s="19">
        <f>IFERROR(HLOOKUP(GX$1,'Nakladova matice_2018'!$A$1:$IW$188,129,FALSE),0)</f>
        <v>0</v>
      </c>
      <c r="GY156" s="19">
        <f>IFERROR(HLOOKUP(GY$1,'Nakladova matice_2018'!$A$1:$IW$188,129,FALSE),0)</f>
        <v>0</v>
      </c>
      <c r="GZ156" s="19">
        <f>IFERROR(HLOOKUP(GZ$1,'Nakladova matice_2018'!$A$1:$IW$188,129,FALSE),0)</f>
        <v>0</v>
      </c>
      <c r="HA156" s="19">
        <f>IFERROR(HLOOKUP(HA$1,'Nakladova matice_2018'!$A$1:$IW$188,129,FALSE),0)</f>
        <v>0</v>
      </c>
      <c r="HB156" s="19">
        <f>IFERROR(HLOOKUP(HB$1,'Nakladova matice_2018'!$A$1:$IW$188,129,FALSE),0)</f>
        <v>0</v>
      </c>
      <c r="HC156" s="19">
        <f>IFERROR(HLOOKUP(HC$1,'Nakladova matice_2018'!$A$1:$IW$188,129,FALSE),0)</f>
        <v>0</v>
      </c>
      <c r="HD156" s="19">
        <f>IFERROR(HLOOKUP(HD$1,'Nakladova matice_2018'!$A$1:$IW$188,129,FALSE),0)</f>
        <v>0</v>
      </c>
      <c r="HE156" s="19">
        <f>IFERROR(HLOOKUP(HE$1,'Nakladova matice_2018'!$A$1:$IW$188,129,FALSE),0)</f>
        <v>0</v>
      </c>
      <c r="HF156" s="19">
        <f>IFERROR(HLOOKUP(HF$1,'Nakladova matice_2018'!$A$1:$IW$188,129,FALSE),0)</f>
        <v>0</v>
      </c>
      <c r="HG156" s="19">
        <f>IFERROR(HLOOKUP(HG$1,'Nakladova matice_2018'!$A$1:$IW$188,129,FALSE),0)</f>
        <v>0</v>
      </c>
      <c r="HH156" s="19">
        <f>IFERROR(HLOOKUP(HH$1,'Nakladova matice_2018'!$A$1:$IW$188,129,FALSE),0)</f>
        <v>0</v>
      </c>
      <c r="HI156" s="19">
        <f>IFERROR(HLOOKUP(HI$1,'Nakladova matice_2018'!$A$1:$IW$188,129,FALSE),0)</f>
        <v>0</v>
      </c>
      <c r="HJ156" s="19">
        <f>IFERROR(HLOOKUP(HJ$1,'Nakladova matice_2018'!$A$1:$IW$188,129,FALSE),0)</f>
        <v>40500</v>
      </c>
      <c r="HK156" s="19">
        <f>IFERROR(HLOOKUP(HK$1,'Nakladova matice_2018'!$A$1:$IW$188,129,FALSE),0)</f>
        <v>0</v>
      </c>
      <c r="HL156" s="19">
        <f>IFERROR(HLOOKUP(HL$1,'Nakladova matice_2018'!$A$1:$IW$188,129,FALSE),0)</f>
        <v>0</v>
      </c>
      <c r="HM156" s="19">
        <f>IFERROR(HLOOKUP(HM$1,'Nakladova matice_2018'!$A$1:$IW$188,129,FALSE),0)</f>
        <v>0</v>
      </c>
      <c r="HN156" s="19">
        <f>IFERROR(HLOOKUP(HN$1,'Nakladova matice_2018'!$A$1:$IW$188,129,FALSE),0)</f>
        <v>0</v>
      </c>
      <c r="HO156" s="19">
        <f>IFERROR(HLOOKUP(HO$1,'Nakladova matice_2018'!$A$1:$IW$188,129,FALSE),0)</f>
        <v>0</v>
      </c>
      <c r="HP156" s="19">
        <f>IFERROR(HLOOKUP(HP$1,'Nakladova matice_2018'!$A$1:$IW$188,129,FALSE),0)</f>
        <v>0</v>
      </c>
      <c r="HQ156" s="19">
        <f>IFERROR(HLOOKUP(HQ$1,'Nakladova matice_2018'!$A$1:$IW$188,129,FALSE),0)</f>
        <v>0</v>
      </c>
      <c r="HR156" s="19">
        <f>IFERROR(HLOOKUP(HR$1,'Nakladova matice_2018'!$A$1:$IW$188,129,FALSE),0)</f>
        <v>0</v>
      </c>
      <c r="HS156" s="19">
        <f>IFERROR(HLOOKUP(HS$1,'Nakladova matice_2018'!$A$1:$IW$188,129,FALSE),0)</f>
        <v>0</v>
      </c>
      <c r="HT156" s="19">
        <f>IFERROR(HLOOKUP(HT$1,'Nakladova matice_2018'!$A$1:$IW$188,129,FALSE),0)</f>
        <v>0</v>
      </c>
      <c r="HU156" s="19">
        <f>IFERROR(HLOOKUP(HU$1,'Nakladova matice_2018'!$A$1:$IW$188,129,FALSE),0)</f>
        <v>0</v>
      </c>
      <c r="HV156" s="19">
        <f>IFERROR(HLOOKUP(HV$1,'Nakladova matice_2018'!$A$1:$IW$188,129,FALSE),0)</f>
        <v>0</v>
      </c>
      <c r="HW156" s="19">
        <f>IFERROR(HLOOKUP(HW$1,'Nakladova matice_2018'!$A$1:$IW$188,129,FALSE),0)</f>
        <v>0</v>
      </c>
      <c r="HX156" s="19">
        <f>IFERROR(HLOOKUP(HX$1,'Nakladova matice_2018'!$A$1:$IW$188,129,FALSE),0)</f>
        <v>0</v>
      </c>
      <c r="HY156" s="19">
        <f>IFERROR(HLOOKUP(HY$1,'Nakladova matice_2018'!$A$1:$IW$188,129,FALSE),0)</f>
        <v>0</v>
      </c>
      <c r="HZ156" s="19">
        <f>IFERROR(HLOOKUP(HZ$1,'Nakladova matice_2018'!$A$1:$IW$188,129,FALSE),0)</f>
        <v>0</v>
      </c>
      <c r="IA156" s="19">
        <f>IFERROR(HLOOKUP(IA$1,'Nakladova matice_2018'!$A$1:$IW$188,129,FALSE),0)</f>
        <v>0</v>
      </c>
      <c r="IB156" s="19">
        <f>IFERROR(HLOOKUP(IB$1,'Nakladova matice_2018'!$A$1:$IW$188,129,FALSE),0)</f>
        <v>0</v>
      </c>
      <c r="IC156" s="19">
        <f>IFERROR(HLOOKUP(IC$1,'Nakladova matice_2018'!$A$1:$IW$188,129,FALSE),0)</f>
        <v>0</v>
      </c>
      <c r="ID156" s="19">
        <f>IFERROR(HLOOKUP(ID$1,'Nakladova matice_2018'!$A$1:$IW$188,129,FALSE),0)</f>
        <v>0</v>
      </c>
      <c r="IE156" s="19">
        <f>IFERROR(HLOOKUP(IE$1,'Nakladova matice_2018'!$A$1:$IW$188,129,FALSE),0)</f>
        <v>0</v>
      </c>
      <c r="IF156" s="19">
        <f>IFERROR(HLOOKUP(IF$1,'Nakladova matice_2018'!$A$1:$IW$188,129,FALSE),0)</f>
        <v>0</v>
      </c>
      <c r="IG156" s="19">
        <f>IFERROR(HLOOKUP(IG$1,'Nakladova matice_2018'!$A$1:$IW$188,129,FALSE),0)</f>
        <v>0</v>
      </c>
      <c r="IH156" s="19">
        <f>IFERROR(HLOOKUP(IH$1,'Nakladova matice_2018'!$A$1:$IW$188,129,FALSE),0)</f>
        <v>0</v>
      </c>
      <c r="II156" s="19">
        <f>IFERROR(HLOOKUP(II$1,'Nakladova matice_2018'!$A$1:$IW$188,129,FALSE),0)</f>
        <v>0</v>
      </c>
      <c r="IJ156" s="19">
        <f>IFERROR(HLOOKUP(IJ$1,'Nakladova matice_2018'!$A$1:$IW$188,129,FALSE),0)</f>
        <v>0</v>
      </c>
      <c r="IK156" s="19">
        <f>IFERROR(HLOOKUP(IK$1,'Nakladova matice_2018'!$A$1:$IW$188,129,FALSE),0)</f>
        <v>0</v>
      </c>
      <c r="IL156" s="19">
        <f>IFERROR(HLOOKUP(IL$1,'Nakladova matice_2018'!$A$1:$IW$188,129,FALSE),0)</f>
        <v>0</v>
      </c>
      <c r="IM156" s="19">
        <f>IFERROR(HLOOKUP(IM$1,'Nakladova matice_2018'!$A$1:$IW$188,129,FALSE),0)</f>
        <v>0</v>
      </c>
      <c r="IN156" s="19">
        <f>IFERROR(HLOOKUP(IN$1,'Nakladova matice_2018'!$A$1:$IW$188,129,FALSE),0)</f>
        <v>0</v>
      </c>
      <c r="IO156" s="19">
        <f>IFERROR(HLOOKUP(IO$1,'Nakladova matice_2018'!$A$1:$IW$188,129,FALSE),0)</f>
        <v>0</v>
      </c>
      <c r="IP156" s="19">
        <f>IFERROR(HLOOKUP(IP$1,'Nakladova matice_2018'!$A$1:$IW$188,129,FALSE),0)</f>
        <v>0</v>
      </c>
      <c r="IQ156" s="19">
        <f>IFERROR(HLOOKUP(IQ$1,'Nakladova matice_2018'!$A$1:$IW$188,129,FALSE),0)</f>
        <v>0</v>
      </c>
      <c r="IR156" s="19">
        <f>IFERROR(HLOOKUP(IR$1,'Nakladova matice_2018'!$A$1:$IW$188,129,FALSE),0)</f>
        <v>0</v>
      </c>
      <c r="IS156" s="19">
        <f>IFERROR(HLOOKUP(IS$1,'Nakladova matice_2018'!$A$1:$IW$188,129,FALSE),0)</f>
        <v>0</v>
      </c>
      <c r="IT156" s="19">
        <f>IFERROR(HLOOKUP(IT$1,'Nakladova matice_2018'!$A$1:$IW$188,129,FALSE),0)</f>
        <v>0</v>
      </c>
      <c r="IU156" s="19">
        <f>IFERROR(HLOOKUP(IU$1,'Nakladova matice_2018'!$A$1:$IW$188,129,FALSE),0)</f>
        <v>0</v>
      </c>
      <c r="IV156" s="19">
        <f>IFERROR(HLOOKUP(IV$1,'Nakladova matice_2018'!$A$1:$IW$188,129,FALSE),0)</f>
        <v>0</v>
      </c>
      <c r="IW156" s="19">
        <f>IFERROR(HLOOKUP(IW$1,'Nakladova matice_2018'!$A$1:$IW$188,129,FALSE),0)</f>
        <v>0</v>
      </c>
      <c r="IX156" s="19">
        <f>IFERROR(HLOOKUP(IX$1,'Nakladova matice_2018'!$A$1:$IW$188,129,FALSE),0)</f>
        <v>0</v>
      </c>
      <c r="IY156" s="19">
        <f>IFERROR(HLOOKUP(IY$1,'Nakladova matice_2018'!$A$1:$IW$188,129,FALSE),0)</f>
        <v>0</v>
      </c>
      <c r="IZ156" s="19">
        <f>IFERROR(HLOOKUP(IZ$1,'Nakladova matice_2018'!$A$1:$IW$188,129,FALSE),0)</f>
        <v>0</v>
      </c>
      <c r="JA156" s="19">
        <f>IFERROR(HLOOKUP(JA$1,'Nakladova matice_2018'!$A$1:$IW$188,129,FALSE),0)</f>
        <v>0</v>
      </c>
      <c r="JB156" s="19">
        <f>IFERROR(HLOOKUP(JB$1,'Nakladova matice_2018'!$A$1:$IW$188,129,FALSE),0)</f>
        <v>0</v>
      </c>
      <c r="JC156" s="19">
        <f>IFERROR(HLOOKUP(JC$1,'Nakladova matice_2018'!$A$1:$IW$188,129,FALSE),0)</f>
        <v>0</v>
      </c>
      <c r="JD156" s="19">
        <f>IFERROR(HLOOKUP(JD$1,'Nakladova matice_2018'!$A$1:$IW$188,129,FALSE),0)</f>
        <v>0</v>
      </c>
      <c r="JE156" s="19">
        <f>IFERROR(HLOOKUP(JE$1,'Nakladova matice_2018'!$A$1:$IW$188,129,FALSE),0)</f>
        <v>0</v>
      </c>
      <c r="JF156" s="19">
        <f>IFERROR(HLOOKUP(JF$1,'Nakladova matice_2018'!$A$1:$IW$188,129,FALSE),0)</f>
        <v>0</v>
      </c>
      <c r="JG156" s="19">
        <f>IFERROR(HLOOKUP(JG$1,'Nakladova matice_2018'!$A$1:$IW$188,129,FALSE),0)</f>
        <v>197081</v>
      </c>
      <c r="JH156" s="19">
        <f>IFERROR(HLOOKUP(JH$1,'Nakladova matice_2018'!$A$1:$IW$188,129,FALSE),0)</f>
        <v>0</v>
      </c>
      <c r="JI156" s="19">
        <f>IFERROR(HLOOKUP(JI$1,'Nakladova matice_2018'!$A$1:$IW$188,129,FALSE),0)</f>
        <v>0</v>
      </c>
      <c r="JJ156" s="19">
        <f>IFERROR(HLOOKUP(JJ$1,'Nakladova matice_2018'!$A$1:$IW$188,129,FALSE),0)</f>
        <v>0</v>
      </c>
      <c r="JK156" s="19">
        <f>IFERROR(HLOOKUP(JK$1,'Nakladova matice_2018'!$A$1:$IW$188,129,FALSE),0)</f>
        <v>0</v>
      </c>
      <c r="JL156" s="19">
        <f>IFERROR(HLOOKUP(JL$1,'Nakladova matice_2018'!$A$1:$IW$188,129,FALSE),0)</f>
        <v>0</v>
      </c>
      <c r="JM156" s="19">
        <f>IFERROR(HLOOKUP(JM$1,'Nakladova matice_2018'!$A$1:$IW$188,129,FALSE),0)</f>
        <v>200000</v>
      </c>
      <c r="JN156" s="19">
        <f>IFERROR(HLOOKUP(JN$1,'Nakladova matice_2018'!$A$1:$IW$188,129,FALSE),0)</f>
        <v>0</v>
      </c>
      <c r="JO156" s="19">
        <f>IFERROR(HLOOKUP(JO$1,'Nakladova matice_2018'!$A$1:$IW$188,129,FALSE),0)</f>
        <v>0</v>
      </c>
      <c r="JP156" s="19">
        <f>IFERROR(HLOOKUP(JP$1,'Nakladova matice_2018'!$A$1:$IW$188,129,FALSE),0)</f>
        <v>0</v>
      </c>
      <c r="JQ156" s="19">
        <f>IFERROR(HLOOKUP(JQ$1,'Nakladova matice_2018'!$A$1:$IW$188,129,FALSE),0)</f>
        <v>0</v>
      </c>
      <c r="JR156" s="19">
        <f>IFERROR(HLOOKUP(JR$1,'Nakladova matice_2018'!$A$1:$IW$188,129,FALSE),0)</f>
        <v>1339913</v>
      </c>
      <c r="JS156" s="19">
        <f>IFERROR(HLOOKUP(JS$1,'Nakladova matice_2018'!$A$1:$IW$188,129,FALSE),0)</f>
        <v>0</v>
      </c>
      <c r="JT156" s="19">
        <f>IFERROR(HLOOKUP(JT$1,'Nakladova matice_2018'!$A$1:$IW$188,129,FALSE),0)</f>
        <v>0</v>
      </c>
      <c r="JU156" s="19">
        <f>IFERROR(HLOOKUP(JU$1,'Nakladova matice_2018'!$A$1:$IW$188,129,FALSE),0)</f>
        <v>0</v>
      </c>
      <c r="JV156" s="19">
        <f>IFERROR(HLOOKUP(JV$1,'Nakladova matice_2018'!$A$1:$IW$188,129,FALSE),0)</f>
        <v>0</v>
      </c>
      <c r="JW156" s="19">
        <f>IFERROR(HLOOKUP(JW$1,'Nakladova matice_2018'!$A$1:$IW$188,129,FALSE),0)</f>
        <v>0</v>
      </c>
      <c r="JX156" s="19">
        <f>IFERROR(HLOOKUP(JX$1,'Nakladova matice_2018'!$A$1:$IW$188,129,FALSE),0)</f>
        <v>0</v>
      </c>
      <c r="JY156" s="19">
        <f>IFERROR(HLOOKUP(JY$1,'Nakladova matice_2018'!$A$1:$IW$188,129,FALSE),0)</f>
        <v>0</v>
      </c>
      <c r="JZ156" s="19">
        <f>IFERROR(HLOOKUP(JZ$1,'Nakladova matice_2018'!$A$1:$IW$188,129,FALSE),0)</f>
        <v>0</v>
      </c>
      <c r="KA156" s="19">
        <f>IFERROR(HLOOKUP(KA$1,'Nakladova matice_2018'!$A$1:$IW$188,129,FALSE),0)</f>
        <v>0</v>
      </c>
      <c r="KB156" s="19">
        <f>IFERROR(HLOOKUP(KB$1,'Nakladova matice_2018'!$A$1:$IW$188,129,FALSE),0)</f>
        <v>0</v>
      </c>
      <c r="KC156" s="19">
        <f>IFERROR(HLOOKUP(KC$1,'Nakladova matice_2018'!$A$1:$IW$188,129,FALSE),0)</f>
        <v>805800</v>
      </c>
      <c r="KD156" s="19">
        <f>IFERROR(HLOOKUP(KD$1,'Nakladova matice_2018'!$A$1:$IW$188,129,FALSE),0)</f>
        <v>0</v>
      </c>
      <c r="KE156" s="19">
        <f>IFERROR(HLOOKUP(KE$1,'Nakladova matice_2018'!$A$1:$IW$188,129,FALSE),0)</f>
        <v>0</v>
      </c>
      <c r="KF156" s="19">
        <f>IFERROR(HLOOKUP(KF$1,'Nakladova matice_2018'!$A$1:$IW$188,129,FALSE),0)</f>
        <v>0</v>
      </c>
      <c r="KG156" s="19">
        <f>IFERROR(HLOOKUP(KG$1,'Nakladova matice_2018'!$A$1:$IW$188,129,FALSE),0)</f>
        <v>0</v>
      </c>
      <c r="KH156" s="19">
        <f>IFERROR(HLOOKUP(KH$1,'Nakladova matice_2018'!$A$1:$IW$188,129,FALSE),0)</f>
        <v>0</v>
      </c>
      <c r="KI156" s="19">
        <f>IFERROR(HLOOKUP(KI$1,'Nakladova matice_2018'!$A$1:$IW$188,129,FALSE),0)</f>
        <v>0</v>
      </c>
      <c r="KJ156" s="19">
        <f>IFERROR(HLOOKUP(KJ$1,'Nakladova matice_2018'!$A$1:$IW$188,129,FALSE),0)</f>
        <v>0</v>
      </c>
      <c r="KK156" s="19">
        <f>IFERROR(HLOOKUP(KK$1,'Nakladova matice_2018'!$A$1:$IW$188,129,FALSE),0)</f>
        <v>0</v>
      </c>
      <c r="KL156" s="19">
        <f>IFERROR(HLOOKUP(KL$1,'Nakladova matice_2018'!$A$1:$IW$188,129,FALSE),0)</f>
        <v>0</v>
      </c>
      <c r="KM156" s="19">
        <f>IFERROR(HLOOKUP(KM$1,'Nakladova matice_2018'!$A$1:$IW$188,129,FALSE),0)</f>
        <v>0</v>
      </c>
      <c r="KN156" s="19">
        <f>IFERROR(HLOOKUP(KN$1,'Nakladova matice_2018'!$A$1:$IW$188,129,FALSE),0)</f>
        <v>0</v>
      </c>
      <c r="KO156" s="19">
        <f>IFERROR(HLOOKUP(KO$1,'Nakladova matice_2018'!$A$1:$IW$188,129,FALSE),0)</f>
        <v>0</v>
      </c>
      <c r="KP156" s="19">
        <f>IFERROR(HLOOKUP(KP$1,'Nakladova matice_2018'!$A$1:$IW$188,129,FALSE),0)</f>
        <v>0</v>
      </c>
      <c r="KQ156" s="19">
        <f>IFERROR(HLOOKUP(KQ$1,'Nakladova matice_2018'!$A$1:$IW$188,129,FALSE),0)</f>
        <v>0</v>
      </c>
      <c r="KR156" s="19">
        <f>IFERROR(HLOOKUP(KR$1,'Nakladova matice_2018'!$A$1:$IW$188,129,FALSE),0)</f>
        <v>0</v>
      </c>
      <c r="KS156" s="19">
        <f>IFERROR(HLOOKUP(KS$1,'Nakladova matice_2018'!$A$1:$IW$188,129,FALSE),0)</f>
        <v>0</v>
      </c>
      <c r="KT156" s="19">
        <f>IFERROR(HLOOKUP(KT$1,'Nakladova matice_2018'!$A$1:$IW$188,129,FALSE),0)</f>
        <v>0</v>
      </c>
      <c r="KU156" s="19">
        <f>IFERROR(HLOOKUP(KU$1,'Nakladova matice_2018'!$A$1:$IW$188,129,FALSE),0)</f>
        <v>0</v>
      </c>
      <c r="KV156" s="19">
        <f>IFERROR(HLOOKUP(KV$1,'Nakladova matice_2018'!$A$1:$IW$188,129,FALSE),0)</f>
        <v>0</v>
      </c>
      <c r="KW156" s="19">
        <f>IFERROR(HLOOKUP(KW$1,'Nakladova matice_2018'!$A$1:$IW$188,129,FALSE),0)</f>
        <v>12000</v>
      </c>
      <c r="KX156" s="19">
        <f>IFERROR(HLOOKUP(KX$1,'Nakladova matice_2018'!$A$1:$IW$188,129,FALSE),0)</f>
        <v>0</v>
      </c>
      <c r="KY156" s="19">
        <f>IFERROR(HLOOKUP(KY$1,'Nakladova matice_2018'!$A$1:$IW$188,129,FALSE),0)</f>
        <v>0</v>
      </c>
      <c r="KZ156" s="19">
        <f>IFERROR(HLOOKUP(KZ$1,'Nakladova matice_2018'!$A$1:$IW$188,129,FALSE),0)</f>
        <v>0</v>
      </c>
      <c r="LA156" s="19">
        <f>IFERROR(HLOOKUP(LA$1,'Nakladova matice_2018'!$A$1:$IW$188,129,FALSE),0)</f>
        <v>0</v>
      </c>
      <c r="LB156" s="19">
        <f>IFERROR(HLOOKUP(LB$1,'Nakladova matice_2018'!$A$1:$IW$188,129,FALSE),0)</f>
        <v>0</v>
      </c>
      <c r="LC156" s="19">
        <f>IFERROR(HLOOKUP(LC$1,'Nakladova matice_2018'!$A$1:$IW$188,129,FALSE),0)</f>
        <v>0</v>
      </c>
      <c r="LD156" s="19">
        <f>IFERROR(HLOOKUP(LD$1,'Nakladova matice_2018'!$A$1:$IW$188,129,FALSE),0)</f>
        <v>0</v>
      </c>
      <c r="LE156" s="19">
        <f>IFERROR(HLOOKUP(LE$1,'Nakladova matice_2018'!$A$1:$IW$188,129,FALSE),0)</f>
        <v>0</v>
      </c>
      <c r="LF156" s="19">
        <f>IFERROR(HLOOKUP(LF$1,'Nakladova matice_2018'!$A$1:$IW$188,129,FALSE),0)</f>
        <v>0</v>
      </c>
      <c r="LG156" s="19">
        <f>IFERROR(HLOOKUP(LG$1,'Nakladova matice_2018'!$A$1:$IW$188,129,FALSE),0)</f>
        <v>0</v>
      </c>
      <c r="LH156" s="19">
        <f>IFERROR(HLOOKUP(LH$1,'Nakladova matice_2018'!$A$1:$IW$188,129,FALSE),0)</f>
        <v>0</v>
      </c>
      <c r="LI156" s="19">
        <f>IFERROR(HLOOKUP(LI$1,'Nakladova matice_2018'!$A$1:$IW$188,129,FALSE),0)</f>
        <v>0</v>
      </c>
      <c r="LJ156" s="19">
        <f>IFERROR(HLOOKUP(LJ$1,'Nakladova matice_2018'!$A$1:$IW$188,129,FALSE),0)</f>
        <v>0</v>
      </c>
      <c r="LK156" s="19">
        <f>IFERROR(HLOOKUP(LK$1,'Nakladova matice_2018'!$A$1:$IW$188,129,FALSE),0)</f>
        <v>0</v>
      </c>
      <c r="LL156" s="19">
        <f>IFERROR(HLOOKUP(LL$1,'Nakladova matice_2018'!$A$1:$IW$188,129,FALSE),0)</f>
        <v>0</v>
      </c>
      <c r="LM156" s="19">
        <f>IFERROR(HLOOKUP(LM$1,'Nakladova matice_2018'!$A$1:$IW$188,129,FALSE),0)</f>
        <v>0</v>
      </c>
      <c r="LN156" s="19">
        <f>IFERROR(HLOOKUP(LN$1,'Nakladova matice_2018'!$A$1:$IW$188,129,FALSE),0)</f>
        <v>0</v>
      </c>
      <c r="LO156" s="19">
        <f>IFERROR(HLOOKUP(LO$1,'Nakladova matice_2018'!$A$1:$IW$188,129,FALSE),0)</f>
        <v>0</v>
      </c>
      <c r="LP156" s="19">
        <f>IFERROR(HLOOKUP(LP$1,'Nakladova matice_2018'!$A$1:$IW$188,129,FALSE),0)</f>
        <v>295320</v>
      </c>
      <c r="LQ156" s="19">
        <f>IFERROR(HLOOKUP(LQ$1,'Nakladova matice_2018'!$A$1:$IW$188,129,FALSE),0)</f>
        <v>0</v>
      </c>
      <c r="LR156" s="19">
        <f>IFERROR(HLOOKUP(LR$1,'Nakladova matice_2018'!$A$1:$IW$188,129,FALSE),0)</f>
        <v>0</v>
      </c>
      <c r="LS156" s="19">
        <f>IFERROR(HLOOKUP(LS$1,'Nakladova matice_2018'!$A$1:$IW$188,129,FALSE),0)</f>
        <v>0</v>
      </c>
      <c r="LT156" s="19">
        <f>IFERROR(HLOOKUP(LT$1,'Nakladova matice_2018'!$A$1:$IW$188,129,FALSE),0)</f>
        <v>207760</v>
      </c>
      <c r="LU156" s="19">
        <f>IFERROR(HLOOKUP(LU$1,'Nakladova matice_2018'!$A$1:$IW$188,129,FALSE),0)</f>
        <v>0</v>
      </c>
      <c r="LV156" s="19">
        <f>IFERROR(HLOOKUP(LV$1,'Nakladova matice_2018'!$A$1:$IW$188,129,FALSE),0)</f>
        <v>0</v>
      </c>
      <c r="LW156" s="19">
        <f>IFERROR(HLOOKUP(LW$1,'Nakladova matice_2018'!$A$1:$IW$188,129,FALSE),0)</f>
        <v>0</v>
      </c>
      <c r="LX156" s="19">
        <f>IFERROR(HLOOKUP(LX$1,'Nakladova matice_2018'!$A$1:$IW$188,129,FALSE),0)</f>
        <v>0</v>
      </c>
      <c r="LY156" s="19">
        <f>IFERROR(HLOOKUP(LY$1,'Nakladova matice_2018'!$A$1:$IW$188,129,FALSE),0)</f>
        <v>0</v>
      </c>
      <c r="LZ156" s="19">
        <f>IFERROR(HLOOKUP(LZ$1,'Nakladova matice_2018'!$A$1:$IW$188,129,FALSE),0)</f>
        <v>0</v>
      </c>
      <c r="MA156" s="19">
        <f>IFERROR(HLOOKUP(MA$1,'Nakladova matice_2018'!$A$1:$IW$188,129,FALSE),0)</f>
        <v>0</v>
      </c>
      <c r="MB156" s="19">
        <f>IFERROR(HLOOKUP(MB$1,'Nakladova matice_2018'!$A$1:$IW$188,129,FALSE),0)</f>
        <v>0</v>
      </c>
      <c r="MC156" s="19">
        <f>IFERROR(HLOOKUP(MC$1,'Nakladova matice_2018'!$A$1:$IW$188,129,FALSE),0)</f>
        <v>0</v>
      </c>
      <c r="MD156" s="19">
        <f>IFERROR(HLOOKUP(MD$1,'Nakladova matice_2018'!$A$1:$IW$188,129,FALSE),0)</f>
        <v>0</v>
      </c>
      <c r="ME156" s="19">
        <f>IFERROR(HLOOKUP(ME$1,'Nakladova matice_2018'!$A$1:$IW$188,129,FALSE),0)</f>
        <v>0</v>
      </c>
      <c r="MF156" s="19">
        <f>IFERROR(HLOOKUP(MF$1,'Nakladova matice_2018'!$A$1:$IW$188,129,FALSE),0)</f>
        <v>0</v>
      </c>
      <c r="MG156" s="19">
        <f>IFERROR(HLOOKUP(MG$1,'Nakladova matice_2018'!$A$1:$IW$188,129,FALSE),0)</f>
        <v>0</v>
      </c>
      <c r="MH156" s="19">
        <f>IFERROR(HLOOKUP(MH$1,'Nakladova matice_2018'!$A$1:$IW$188,129,FALSE),0)</f>
        <v>0</v>
      </c>
      <c r="MI156" s="19">
        <f>IFERROR(HLOOKUP(MI$1,'Nakladova matice_2018'!$A$1:$IW$188,129,FALSE),0)</f>
        <v>0</v>
      </c>
      <c r="MJ156" s="19">
        <f>IFERROR(HLOOKUP(MJ$1,'Nakladova matice_2018'!$A$1:$IW$188,129,FALSE),0)</f>
        <v>0</v>
      </c>
      <c r="MK156" s="19">
        <f>IFERROR(HLOOKUP(MK$1,'Nakladova matice_2018'!$A$1:$IW$188,129,FALSE),0)</f>
        <v>0</v>
      </c>
      <c r="ML156" s="19">
        <f>IFERROR(HLOOKUP(ML$1,'Nakladova matice_2018'!$A$1:$IW$188,129,FALSE),0)</f>
        <v>0</v>
      </c>
      <c r="MM156" s="19">
        <f>IFERROR(HLOOKUP(MM$1,'Nakladova matice_2018'!$A$1:$IW$188,129,FALSE),0)</f>
        <v>44000</v>
      </c>
      <c r="MN156" s="19">
        <f>IFERROR(HLOOKUP(MN$1,'Nakladova matice_2018'!$A$1:$IW$188,129,FALSE),0)</f>
        <v>0</v>
      </c>
      <c r="MO156" s="20">
        <f t="shared" si="86"/>
        <v>28527311</v>
      </c>
      <c r="MP156" s="20">
        <f>MO156-'Nakladova matice_2018'!IX129</f>
        <v>0</v>
      </c>
    </row>
    <row r="157" spans="1:354" x14ac:dyDescent="0.2">
      <c r="A157" s="27">
        <v>549123</v>
      </c>
      <c r="B157" s="21" t="s">
        <v>279</v>
      </c>
      <c r="C157" s="53">
        <v>0</v>
      </c>
      <c r="D157" s="19">
        <f>IFERROR(HLOOKUP(D$1,'Nakladova matice_2018'!$A$1:$IW$188,130,FALSE),0)</f>
        <v>0</v>
      </c>
      <c r="E157" s="19">
        <f>IFERROR(HLOOKUP(E$1,'Nakladova matice_2018'!$A$1:$IW$188,130,FALSE),0)</f>
        <v>0</v>
      </c>
      <c r="F157" s="19">
        <f>IFERROR(HLOOKUP(F$1,'Nakladova matice_2018'!$A$1:$IW$188,130,FALSE),0)</f>
        <v>0</v>
      </c>
      <c r="G157" s="19">
        <f>IFERROR(HLOOKUP(G$1,'Nakladova matice_2018'!$A$1:$IW$188,130,FALSE),0)</f>
        <v>0</v>
      </c>
      <c r="H157" s="19">
        <f>IFERROR(HLOOKUP(H$1,'Nakladova matice_2018'!$A$1:$IW$188,130,FALSE),0)</f>
        <v>0</v>
      </c>
      <c r="I157" s="19">
        <f>IFERROR(HLOOKUP(I$1,'Nakladova matice_2018'!$A$1:$IW$188,130,FALSE),0)</f>
        <v>0</v>
      </c>
      <c r="J157" s="19">
        <f>IFERROR(HLOOKUP(J$1,'Nakladova matice_2018'!$A$1:$IW$188,130,FALSE),0)</f>
        <v>0</v>
      </c>
      <c r="K157" s="19">
        <f>IFERROR(HLOOKUP(K$1,'Nakladova matice_2018'!$A$1:$IW$188,130,FALSE),0)</f>
        <v>0</v>
      </c>
      <c r="L157" s="19">
        <f>IFERROR(HLOOKUP(L$1,'Nakladova matice_2018'!$A$1:$IW$188,130,FALSE),0)</f>
        <v>0</v>
      </c>
      <c r="M157" s="19">
        <f>IFERROR(HLOOKUP(M$1,'Nakladova matice_2018'!$A$1:$IW$188,130,FALSE),0)</f>
        <v>0</v>
      </c>
      <c r="N157" s="19">
        <f>IFERROR(HLOOKUP(N$1,'Nakladova matice_2018'!$A$1:$IW$188,130,FALSE),0)</f>
        <v>0</v>
      </c>
      <c r="O157" s="19">
        <f>IFERROR(HLOOKUP(O$1,'Nakladova matice_2018'!$A$1:$IW$188,130,FALSE),0)</f>
        <v>0</v>
      </c>
      <c r="P157" s="19">
        <f>IFERROR(HLOOKUP(P$1,'Nakladova matice_2018'!$A$1:$IW$188,130,FALSE),0)</f>
        <v>0</v>
      </c>
      <c r="Q157" s="19">
        <f>IFERROR(HLOOKUP(Q$1,'Nakladova matice_2018'!$A$1:$IW$188,130,FALSE),0)</f>
        <v>0</v>
      </c>
      <c r="R157" s="19">
        <f>IFERROR(HLOOKUP(R$1,'Nakladova matice_2018'!$A$1:$IW$188,130,FALSE),0)</f>
        <v>0</v>
      </c>
      <c r="S157" s="19">
        <f>IFERROR(HLOOKUP(S$1,'Nakladova matice_2018'!$A$1:$IW$188,130,FALSE),0)</f>
        <v>0</v>
      </c>
      <c r="T157" s="19">
        <f>IFERROR(HLOOKUP(T$1,'Nakladova matice_2018'!$A$1:$IW$188,130,FALSE),0)</f>
        <v>0</v>
      </c>
      <c r="U157" s="19">
        <f>IFERROR(HLOOKUP(U$1,'Nakladova matice_2018'!$A$1:$IW$188,130,FALSE),0)</f>
        <v>0</v>
      </c>
      <c r="V157" s="19">
        <f>IFERROR(HLOOKUP(V$1,'Nakladova matice_2018'!$A$1:$IW$188,130,FALSE),0)</f>
        <v>0</v>
      </c>
      <c r="W157" s="19">
        <f>IFERROR(HLOOKUP(W$1,'Nakladova matice_2018'!$A$1:$IW$188,130,FALSE),0)</f>
        <v>0</v>
      </c>
      <c r="X157" s="19">
        <f>IFERROR(HLOOKUP(X$1,'Nakladova matice_2018'!$A$1:$IW$188,130,FALSE),0)</f>
        <v>0</v>
      </c>
      <c r="Y157" s="19">
        <f>IFERROR(HLOOKUP(Y$1,'Nakladova matice_2018'!$A$1:$IW$188,130,FALSE),0)</f>
        <v>0</v>
      </c>
      <c r="Z157" s="19">
        <f>IFERROR(HLOOKUP(Z$1,'Nakladova matice_2018'!$A$1:$IW$188,130,FALSE),0)</f>
        <v>0</v>
      </c>
      <c r="AA157" s="19">
        <f>IFERROR(HLOOKUP(AA$1,'Nakladova matice_2018'!$A$1:$IW$188,130,FALSE),0)</f>
        <v>0</v>
      </c>
      <c r="AB157" s="19">
        <f>IFERROR(HLOOKUP(AB$1,'Nakladova matice_2018'!$A$1:$IW$188,130,FALSE),0)</f>
        <v>0</v>
      </c>
      <c r="AC157" s="19">
        <f>IFERROR(HLOOKUP(AC$1,'Nakladova matice_2018'!$A$1:$IW$188,130,FALSE),0)</f>
        <v>0</v>
      </c>
      <c r="AD157" s="19">
        <f>IFERROR(HLOOKUP(AD$1,'Nakladova matice_2018'!$A$1:$IW$188,130,FALSE),0)</f>
        <v>0</v>
      </c>
      <c r="AE157" s="19">
        <f>IFERROR(HLOOKUP(AE$1,'Nakladova matice_2018'!$A$1:$IW$188,130,FALSE),0)</f>
        <v>0</v>
      </c>
      <c r="AF157" s="19">
        <f>IFERROR(HLOOKUP(AF$1,'Nakladova matice_2018'!$A$1:$IW$188,130,FALSE),0)</f>
        <v>0</v>
      </c>
      <c r="AG157" s="19">
        <f>IFERROR(HLOOKUP(AG$1,'Nakladova matice_2018'!$A$1:$IW$188,130,FALSE),0)</f>
        <v>0</v>
      </c>
      <c r="AH157" s="19">
        <f>IFERROR(HLOOKUP(AH$1,'Nakladova matice_2018'!$A$1:$IW$188,130,FALSE),0)</f>
        <v>0</v>
      </c>
      <c r="AI157" s="19">
        <f>IFERROR(HLOOKUP(AI$1,'Nakladova matice_2018'!$A$1:$IW$188,130,FALSE),0)</f>
        <v>0</v>
      </c>
      <c r="AJ157" s="19">
        <f>IFERROR(HLOOKUP(AJ$1,'Nakladova matice_2018'!$A$1:$IW$188,130,FALSE),0)</f>
        <v>0</v>
      </c>
      <c r="AK157" s="19">
        <f>IFERROR(HLOOKUP(AK$1,'Nakladova matice_2018'!$A$1:$IW$188,130,FALSE),0)</f>
        <v>0</v>
      </c>
      <c r="AL157" s="19">
        <f>IFERROR(HLOOKUP(AL$1,'Nakladova matice_2018'!$A$1:$IW$188,130,FALSE),0)</f>
        <v>0</v>
      </c>
      <c r="AM157" s="19">
        <f>IFERROR(HLOOKUP(AM$1,'Nakladova matice_2018'!$A$1:$IW$188,130,FALSE),0)</f>
        <v>0</v>
      </c>
      <c r="AN157" s="19">
        <f>IFERROR(HLOOKUP(AN$1,'Nakladova matice_2018'!$A$1:$IW$188,130,FALSE),0)</f>
        <v>0</v>
      </c>
      <c r="AO157" s="19">
        <f>IFERROR(HLOOKUP(AO$1,'Nakladova matice_2018'!$A$1:$IW$188,130,FALSE),0)</f>
        <v>0</v>
      </c>
      <c r="AP157" s="19">
        <f>IFERROR(HLOOKUP(AP$1,'Nakladova matice_2018'!$A$1:$IW$188,130,FALSE),0)</f>
        <v>0</v>
      </c>
      <c r="AQ157" s="19">
        <f>IFERROR(HLOOKUP(AQ$1,'Nakladova matice_2018'!$A$1:$IW$188,130,FALSE),0)</f>
        <v>0</v>
      </c>
      <c r="AR157" s="19">
        <f>IFERROR(HLOOKUP(AR$1,'Nakladova matice_2018'!$A$1:$IW$188,130,FALSE),0)</f>
        <v>0</v>
      </c>
      <c r="AS157" s="19">
        <f>IFERROR(HLOOKUP(AS$1,'Nakladova matice_2018'!$A$1:$IW$188,130,FALSE),0)</f>
        <v>0</v>
      </c>
      <c r="AT157" s="19">
        <f>IFERROR(HLOOKUP(AT$1,'Nakladova matice_2018'!$A$1:$IW$188,130,FALSE),0)</f>
        <v>0</v>
      </c>
      <c r="AU157" s="19">
        <f>IFERROR(HLOOKUP(AU$1,'Nakladova matice_2018'!$A$1:$IW$188,130,FALSE),0)</f>
        <v>0</v>
      </c>
      <c r="AV157" s="19">
        <f>IFERROR(HLOOKUP(AV$1,'Nakladova matice_2018'!$A$1:$IW$188,130,FALSE),0)</f>
        <v>0</v>
      </c>
      <c r="AW157" s="19">
        <f>IFERROR(HLOOKUP(AW$1,'Nakladova matice_2018'!$A$1:$IW$188,130,FALSE),0)</f>
        <v>0</v>
      </c>
      <c r="AX157" s="19">
        <f>IFERROR(HLOOKUP(AX$1,'Nakladova matice_2018'!$A$1:$IW$188,130,FALSE),0)</f>
        <v>0</v>
      </c>
      <c r="AY157" s="19">
        <f>IFERROR(HLOOKUP(AY$1,'Nakladova matice_2018'!$A$1:$IW$188,130,FALSE),0)</f>
        <v>0</v>
      </c>
      <c r="AZ157" s="19">
        <f>IFERROR(HLOOKUP(AZ$1,'Nakladova matice_2018'!$A$1:$IW$188,130,FALSE),0)</f>
        <v>0</v>
      </c>
      <c r="BA157" s="19">
        <f>IFERROR(HLOOKUP(BA$1,'Nakladova matice_2018'!$A$1:$IW$188,130,FALSE),0)</f>
        <v>0</v>
      </c>
      <c r="BB157" s="19">
        <f>IFERROR(HLOOKUP(BB$1,'Nakladova matice_2018'!$A$1:$IW$188,130,FALSE),0)</f>
        <v>0</v>
      </c>
      <c r="BC157" s="19">
        <f>IFERROR(HLOOKUP(BC$1,'Nakladova matice_2018'!$A$1:$IW$188,130,FALSE),0)</f>
        <v>0</v>
      </c>
      <c r="BD157" s="19">
        <f>IFERROR(HLOOKUP(BD$1,'Nakladova matice_2018'!$A$1:$IW$188,130,FALSE),0)</f>
        <v>0</v>
      </c>
      <c r="BE157" s="19">
        <f>IFERROR(HLOOKUP(BE$1,'Nakladova matice_2018'!$A$1:$IW$188,130,FALSE),0)</f>
        <v>0</v>
      </c>
      <c r="BF157" s="19">
        <f>IFERROR(HLOOKUP(BF$1,'Nakladova matice_2018'!$A$1:$IW$188,130,FALSE),0)</f>
        <v>0</v>
      </c>
      <c r="BG157" s="19">
        <f>IFERROR(HLOOKUP(BG$1,'Nakladova matice_2018'!$A$1:$IW$188,130,FALSE),0)</f>
        <v>0</v>
      </c>
      <c r="BH157" s="19">
        <f>IFERROR(HLOOKUP(BH$1,'Nakladova matice_2018'!$A$1:$IW$188,130,FALSE),0)</f>
        <v>0</v>
      </c>
      <c r="BI157" s="19">
        <f>IFERROR(HLOOKUP(BI$1,'Nakladova matice_2018'!$A$1:$IW$188,130,FALSE),0)</f>
        <v>0</v>
      </c>
      <c r="BJ157" s="19">
        <f>IFERROR(HLOOKUP(BJ$1,'Nakladova matice_2018'!$A$1:$IW$188,130,FALSE),0)</f>
        <v>0</v>
      </c>
      <c r="BK157" s="19">
        <f>IFERROR(HLOOKUP(BK$1,'Nakladova matice_2018'!$A$1:$IW$188,130,FALSE),0)</f>
        <v>0</v>
      </c>
      <c r="BL157" s="19">
        <f>IFERROR(HLOOKUP(BL$1,'Nakladova matice_2018'!$A$1:$IW$188,130,FALSE),0)</f>
        <v>0</v>
      </c>
      <c r="BM157" s="19">
        <f>IFERROR(HLOOKUP(BM$1,'Nakladova matice_2018'!$A$1:$IW$188,130,FALSE),0)</f>
        <v>0</v>
      </c>
      <c r="BN157" s="19">
        <f>IFERROR(HLOOKUP(BN$1,'Nakladova matice_2018'!$A$1:$IW$188,130,FALSE),0)</f>
        <v>0</v>
      </c>
      <c r="BO157" s="19">
        <f>IFERROR(HLOOKUP(BO$1,'Nakladova matice_2018'!$A$1:$IW$188,130,FALSE),0)</f>
        <v>0</v>
      </c>
      <c r="BP157" s="19">
        <f>IFERROR(HLOOKUP(BP$1,'Nakladova matice_2018'!$A$1:$IW$188,130,FALSE),0)</f>
        <v>0</v>
      </c>
      <c r="BQ157" s="19">
        <f>IFERROR(HLOOKUP(BQ$1,'Nakladova matice_2018'!$A$1:$IW$188,130,FALSE),0)</f>
        <v>0</v>
      </c>
      <c r="BR157" s="19">
        <f>IFERROR(HLOOKUP(BR$1,'Nakladova matice_2018'!$A$1:$IW$188,130,FALSE),0)</f>
        <v>0</v>
      </c>
      <c r="BS157" s="19">
        <f>IFERROR(HLOOKUP(BS$1,'Nakladova matice_2018'!$A$1:$IW$188,130,FALSE),0)</f>
        <v>0</v>
      </c>
      <c r="BT157" s="19">
        <f>IFERROR(HLOOKUP(BT$1,'Nakladova matice_2018'!$A$1:$IW$188,130,FALSE),0)</f>
        <v>0</v>
      </c>
      <c r="BU157" s="19">
        <f>IFERROR(HLOOKUP(BU$1,'Nakladova matice_2018'!$A$1:$IW$188,130,FALSE),0)</f>
        <v>0</v>
      </c>
      <c r="BV157" s="19">
        <f>IFERROR(HLOOKUP(BV$1,'Nakladova matice_2018'!$A$1:$IW$188,130,FALSE),0)</f>
        <v>0</v>
      </c>
      <c r="BW157" s="19">
        <f>IFERROR(HLOOKUP(BW$1,'Nakladova matice_2018'!$A$1:$IW$188,130,FALSE),0)</f>
        <v>0</v>
      </c>
      <c r="BX157" s="19">
        <f>IFERROR(HLOOKUP(BX$1,'Nakladova matice_2018'!$A$1:$IW$188,130,FALSE),0)</f>
        <v>0</v>
      </c>
      <c r="BY157" s="19">
        <f>IFERROR(HLOOKUP(BY$1,'Nakladova matice_2018'!$A$1:$IW$188,130,FALSE),0)</f>
        <v>0</v>
      </c>
      <c r="BZ157" s="19">
        <f>IFERROR(HLOOKUP(BZ$1,'Nakladova matice_2018'!$A$1:$IW$188,130,FALSE),0)</f>
        <v>0</v>
      </c>
      <c r="CA157" s="19">
        <f>IFERROR(HLOOKUP(CA$1,'Nakladova matice_2018'!$A$1:$IW$188,130,FALSE),0)</f>
        <v>0</v>
      </c>
      <c r="CB157" s="19">
        <f>IFERROR(HLOOKUP(CB$1,'Nakladova matice_2018'!$A$1:$IW$188,130,FALSE),0)</f>
        <v>0</v>
      </c>
      <c r="CC157" s="19">
        <f>IFERROR(HLOOKUP(CC$1,'Nakladova matice_2018'!$A$1:$IW$188,130,FALSE),0)</f>
        <v>0</v>
      </c>
      <c r="CD157" s="19">
        <f>IFERROR(HLOOKUP(CD$1,'Nakladova matice_2018'!$A$1:$IW$188,130,FALSE),0)</f>
        <v>0</v>
      </c>
      <c r="CE157" s="19">
        <f>IFERROR(HLOOKUP(CE$1,'Nakladova matice_2018'!$A$1:$IW$188,130,FALSE),0)</f>
        <v>0</v>
      </c>
      <c r="CF157" s="19">
        <f>IFERROR(HLOOKUP(CF$1,'Nakladova matice_2018'!$A$1:$IW$188,130,FALSE),0)</f>
        <v>0</v>
      </c>
      <c r="CG157" s="19">
        <f>IFERROR(HLOOKUP(CG$1,'Nakladova matice_2018'!$A$1:$IW$188,130,FALSE),0)</f>
        <v>0</v>
      </c>
      <c r="CH157" s="19">
        <f>IFERROR(HLOOKUP(CH$1,'Nakladova matice_2018'!$A$1:$IW$188,130,FALSE),0)</f>
        <v>0</v>
      </c>
      <c r="CI157" s="19">
        <f>IFERROR(HLOOKUP(CI$1,'Nakladova matice_2018'!$A$1:$IW$188,130,FALSE),0)</f>
        <v>0</v>
      </c>
      <c r="CJ157" s="19">
        <f>IFERROR(HLOOKUP(CJ$1,'Nakladova matice_2018'!$A$1:$IW$188,130,FALSE),0)</f>
        <v>0</v>
      </c>
      <c r="CK157" s="19">
        <f>IFERROR(HLOOKUP(CK$1,'Nakladova matice_2018'!$A$1:$IW$188,130,FALSE),0)</f>
        <v>0</v>
      </c>
      <c r="CL157" s="19">
        <f>IFERROR(HLOOKUP(CL$1,'Nakladova matice_2018'!$A$1:$IW$188,130,FALSE),0)</f>
        <v>0</v>
      </c>
      <c r="CM157" s="19">
        <f>IFERROR(HLOOKUP(CM$1,'Nakladova matice_2018'!$A$1:$IW$188,130,FALSE),0)</f>
        <v>0</v>
      </c>
      <c r="CN157" s="19">
        <f>IFERROR(HLOOKUP(CN$1,'Nakladova matice_2018'!$A$1:$IW$188,130,FALSE),0)</f>
        <v>0</v>
      </c>
      <c r="CO157" s="19">
        <f>IFERROR(HLOOKUP(CO$1,'Nakladova matice_2018'!$A$1:$IW$188,130,FALSE),0)</f>
        <v>0</v>
      </c>
      <c r="CP157" s="19">
        <f>IFERROR(HLOOKUP(CP$1,'Nakladova matice_2018'!$A$1:$IW$188,130,FALSE),0)</f>
        <v>0</v>
      </c>
      <c r="CQ157" s="19">
        <f>IFERROR(HLOOKUP(CQ$1,'Nakladova matice_2018'!$A$1:$IW$188,130,FALSE),0)</f>
        <v>0</v>
      </c>
      <c r="CR157" s="19">
        <f>IFERROR(HLOOKUP(CR$1,'Nakladova matice_2018'!$A$1:$IW$188,130,FALSE),0)</f>
        <v>0</v>
      </c>
      <c r="CS157" s="19">
        <f>IFERROR(HLOOKUP(CS$1,'Nakladova matice_2018'!$A$1:$IW$188,130,FALSE),0)</f>
        <v>0</v>
      </c>
      <c r="CT157" s="19">
        <f>IFERROR(HLOOKUP(CT$1,'Nakladova matice_2018'!$A$1:$IW$188,130,FALSE),0)</f>
        <v>0</v>
      </c>
      <c r="CU157" s="19">
        <f>IFERROR(HLOOKUP(CU$1,'Nakladova matice_2018'!$A$1:$IW$188,130,FALSE),0)</f>
        <v>0</v>
      </c>
      <c r="CV157" s="19">
        <f>IFERROR(HLOOKUP(CV$1,'Nakladova matice_2018'!$A$1:$IW$188,130,FALSE),0)</f>
        <v>0</v>
      </c>
      <c r="CW157" s="19">
        <f>IFERROR(HLOOKUP(CW$1,'Nakladova matice_2018'!$A$1:$IW$188,130,FALSE),0)</f>
        <v>0</v>
      </c>
      <c r="CX157" s="19">
        <f>IFERROR(HLOOKUP(CX$1,'Nakladova matice_2018'!$A$1:$IW$188,130,FALSE),0)</f>
        <v>0</v>
      </c>
      <c r="CY157" s="19">
        <f>IFERROR(HLOOKUP(CY$1,'Nakladova matice_2018'!$A$1:$IW$188,130,FALSE),0)</f>
        <v>0</v>
      </c>
      <c r="CZ157" s="19">
        <f>IFERROR(HLOOKUP(CZ$1,'Nakladova matice_2018'!$A$1:$IW$188,130,FALSE),0)</f>
        <v>0</v>
      </c>
      <c r="DA157" s="19">
        <f>IFERROR(HLOOKUP(DA$1,'Nakladova matice_2018'!$A$1:$IW$188,130,FALSE),0)</f>
        <v>0</v>
      </c>
      <c r="DB157" s="19">
        <f>IFERROR(HLOOKUP(DB$1,'Nakladova matice_2018'!$A$1:$IW$188,130,FALSE),0)</f>
        <v>0</v>
      </c>
      <c r="DC157" s="19">
        <f>IFERROR(HLOOKUP(DC$1,'Nakladova matice_2018'!$A$1:$IW$188,130,FALSE),0)</f>
        <v>0</v>
      </c>
      <c r="DD157" s="19">
        <f>IFERROR(HLOOKUP(DD$1,'Nakladova matice_2018'!$A$1:$IW$188,130,FALSE),0)</f>
        <v>0</v>
      </c>
      <c r="DE157" s="19">
        <f>IFERROR(HLOOKUP(DE$1,'Nakladova matice_2018'!$A$1:$IW$188,130,FALSE),0)</f>
        <v>0</v>
      </c>
      <c r="DF157" s="19">
        <f>IFERROR(HLOOKUP(DF$1,'Nakladova matice_2018'!$A$1:$IW$188,130,FALSE),0)</f>
        <v>0</v>
      </c>
      <c r="DG157" s="19">
        <f>IFERROR(HLOOKUP(DG$1,'Nakladova matice_2018'!$A$1:$IW$188,130,FALSE),0)</f>
        <v>0</v>
      </c>
      <c r="DH157" s="19">
        <f>IFERROR(HLOOKUP(DH$1,'Nakladova matice_2018'!$A$1:$IW$188,130,FALSE),0)</f>
        <v>0</v>
      </c>
      <c r="DI157" s="19">
        <f>IFERROR(HLOOKUP(DI$1,'Nakladova matice_2018'!$A$1:$IW$188,130,FALSE),0)</f>
        <v>0</v>
      </c>
      <c r="DJ157" s="19">
        <f>IFERROR(HLOOKUP(DJ$1,'Nakladova matice_2018'!$A$1:$IW$188,130,FALSE),0)</f>
        <v>0</v>
      </c>
      <c r="DK157" s="19">
        <f>IFERROR(HLOOKUP(DK$1,'Nakladova matice_2018'!$A$1:$IW$188,130,FALSE),0)</f>
        <v>0</v>
      </c>
      <c r="DL157" s="19">
        <f>IFERROR(HLOOKUP(DL$1,'Nakladova matice_2018'!$A$1:$IW$188,130,FALSE),0)</f>
        <v>0</v>
      </c>
      <c r="DM157" s="19">
        <f>IFERROR(HLOOKUP(DM$1,'Nakladova matice_2018'!$A$1:$IW$188,130,FALSE),0)</f>
        <v>0</v>
      </c>
      <c r="DN157" s="19">
        <f>IFERROR(HLOOKUP(DN$1,'Nakladova matice_2018'!$A$1:$IW$188,130,FALSE),0)</f>
        <v>154000</v>
      </c>
      <c r="DO157" s="19">
        <f>IFERROR(HLOOKUP(DO$1,'Nakladova matice_2018'!$A$1:$IW$188,130,FALSE),0)</f>
        <v>0</v>
      </c>
      <c r="DP157" s="19">
        <f>IFERROR(HLOOKUP(DP$1,'Nakladova matice_2018'!$A$1:$IW$188,130,FALSE),0)</f>
        <v>0</v>
      </c>
      <c r="DQ157" s="19">
        <f>IFERROR(HLOOKUP(DQ$1,'Nakladova matice_2018'!$A$1:$IW$188,130,FALSE),0)</f>
        <v>0</v>
      </c>
      <c r="DR157" s="19">
        <f>IFERROR(HLOOKUP(DR$1,'Nakladova matice_2018'!$A$1:$IW$188,130,FALSE),0)</f>
        <v>0</v>
      </c>
      <c r="DS157" s="19">
        <f>IFERROR(HLOOKUP(DS$1,'Nakladova matice_2018'!$A$1:$IW$188,130,FALSE),0)</f>
        <v>0</v>
      </c>
      <c r="DT157" s="19">
        <f>IFERROR(HLOOKUP(DT$1,'Nakladova matice_2018'!$A$1:$IW$188,130,FALSE),0)</f>
        <v>0</v>
      </c>
      <c r="DU157" s="19">
        <f>IFERROR(HLOOKUP(DU$1,'Nakladova matice_2018'!$A$1:$IW$188,130,FALSE),0)</f>
        <v>0</v>
      </c>
      <c r="DV157" s="19">
        <f>IFERROR(HLOOKUP(DV$1,'Nakladova matice_2018'!$A$1:$IW$188,130,FALSE),0)</f>
        <v>0</v>
      </c>
      <c r="DW157" s="19">
        <f>IFERROR(HLOOKUP(DW$1,'Nakladova matice_2018'!$A$1:$IW$188,130,FALSE),0)</f>
        <v>0</v>
      </c>
      <c r="DX157" s="19">
        <f>IFERROR(HLOOKUP(DX$1,'Nakladova matice_2018'!$A$1:$IW$188,130,FALSE),0)</f>
        <v>0</v>
      </c>
      <c r="DY157" s="19">
        <f>IFERROR(HLOOKUP(DY$1,'Nakladova matice_2018'!$A$1:$IW$188,130,FALSE),0)</f>
        <v>0</v>
      </c>
      <c r="DZ157" s="19">
        <f>IFERROR(HLOOKUP(DZ$1,'Nakladova matice_2018'!$A$1:$IW$188,130,FALSE),0)</f>
        <v>0</v>
      </c>
      <c r="EA157" s="19">
        <f>IFERROR(HLOOKUP(EA$1,'Nakladova matice_2018'!$A$1:$IW$188,130,FALSE),0)</f>
        <v>0</v>
      </c>
      <c r="EB157" s="19">
        <f>IFERROR(HLOOKUP(EB$1,'Nakladova matice_2018'!$A$1:$IW$188,130,FALSE),0)</f>
        <v>0</v>
      </c>
      <c r="EC157" s="19">
        <f>IFERROR(HLOOKUP(EC$1,'Nakladova matice_2018'!$A$1:$IW$188,130,FALSE),0)</f>
        <v>0</v>
      </c>
      <c r="ED157" s="19">
        <f>IFERROR(HLOOKUP(ED$1,'Nakladova matice_2018'!$A$1:$IW$188,130,FALSE),0)</f>
        <v>0</v>
      </c>
      <c r="EE157" s="19">
        <f>IFERROR(HLOOKUP(EE$1,'Nakladova matice_2018'!$A$1:$IW$188,130,FALSE),0)</f>
        <v>0</v>
      </c>
      <c r="EF157" s="19">
        <f>IFERROR(HLOOKUP(EF$1,'Nakladova matice_2018'!$A$1:$IW$188,130,FALSE),0)</f>
        <v>0</v>
      </c>
      <c r="EG157" s="19">
        <f>IFERROR(HLOOKUP(EG$1,'Nakladova matice_2018'!$A$1:$IW$188,130,FALSE),0)</f>
        <v>0</v>
      </c>
      <c r="EH157" s="19">
        <f>IFERROR(HLOOKUP(EH$1,'Nakladova matice_2018'!$A$1:$IW$188,130,FALSE),0)</f>
        <v>0</v>
      </c>
      <c r="EI157" s="19">
        <f>IFERROR(HLOOKUP(EI$1,'Nakladova matice_2018'!$A$1:$IW$188,130,FALSE),0)</f>
        <v>0</v>
      </c>
      <c r="EJ157" s="19">
        <f>IFERROR(HLOOKUP(EJ$1,'Nakladova matice_2018'!$A$1:$IW$188,130,FALSE),0)</f>
        <v>0</v>
      </c>
      <c r="EK157" s="19">
        <f>IFERROR(HLOOKUP(EK$1,'Nakladova matice_2018'!$A$1:$IW$188,130,FALSE),0)</f>
        <v>0</v>
      </c>
      <c r="EL157" s="19">
        <f>IFERROR(HLOOKUP(EL$1,'Nakladova matice_2018'!$A$1:$IW$188,130,FALSE),0)</f>
        <v>0</v>
      </c>
      <c r="EM157" s="19">
        <f>IFERROR(HLOOKUP(EM$1,'Nakladova matice_2018'!$A$1:$IW$188,130,FALSE),0)</f>
        <v>0</v>
      </c>
      <c r="EN157" s="19">
        <f>IFERROR(HLOOKUP(EN$1,'Nakladova matice_2018'!$A$1:$IW$188,130,FALSE),0)</f>
        <v>0</v>
      </c>
      <c r="EO157" s="19">
        <f>IFERROR(HLOOKUP(EO$1,'Nakladova matice_2018'!$A$1:$IW$188,130,FALSE),0)</f>
        <v>0</v>
      </c>
      <c r="EP157" s="19">
        <f>IFERROR(HLOOKUP(EP$1,'Nakladova matice_2018'!$A$1:$IW$188,130,FALSE),0)</f>
        <v>0</v>
      </c>
      <c r="EQ157" s="19">
        <f>IFERROR(HLOOKUP(EQ$1,'Nakladova matice_2018'!$A$1:$IW$188,130,FALSE),0)</f>
        <v>0</v>
      </c>
      <c r="ER157" s="19">
        <f>IFERROR(HLOOKUP(ER$1,'Nakladova matice_2018'!$A$1:$IW$188,130,FALSE),0)</f>
        <v>0</v>
      </c>
      <c r="ES157" s="19">
        <f>IFERROR(HLOOKUP(ES$1,'Nakladova matice_2018'!$A$1:$IW$188,130,FALSE),0)</f>
        <v>0</v>
      </c>
      <c r="ET157" s="19">
        <f>IFERROR(HLOOKUP(ET$1,'Nakladova matice_2018'!$A$1:$IW$188,130,FALSE),0)</f>
        <v>0</v>
      </c>
      <c r="EU157" s="19">
        <f>IFERROR(HLOOKUP(EU$1,'Nakladova matice_2018'!$A$1:$IW$188,130,FALSE),0)</f>
        <v>0</v>
      </c>
      <c r="EV157" s="19">
        <f>IFERROR(HLOOKUP(EV$1,'Nakladova matice_2018'!$A$1:$IW$188,130,FALSE),0)</f>
        <v>0</v>
      </c>
      <c r="EW157" s="19">
        <f>IFERROR(HLOOKUP(EW$1,'Nakladova matice_2018'!$A$1:$IW$188,130,FALSE),0)</f>
        <v>0</v>
      </c>
      <c r="EX157" s="19">
        <f>IFERROR(HLOOKUP(EX$1,'Nakladova matice_2018'!$A$1:$IW$188,130,FALSE),0)</f>
        <v>0</v>
      </c>
      <c r="EY157" s="19">
        <f>IFERROR(HLOOKUP(EY$1,'Nakladova matice_2018'!$A$1:$IW$188,130,FALSE),0)</f>
        <v>0</v>
      </c>
      <c r="EZ157" s="19">
        <f>IFERROR(HLOOKUP(EZ$1,'Nakladova matice_2018'!$A$1:$IW$188,130,FALSE),0)</f>
        <v>0</v>
      </c>
      <c r="FA157" s="19">
        <f>IFERROR(HLOOKUP(FA$1,'Nakladova matice_2018'!$A$1:$IW$188,130,FALSE),0)</f>
        <v>0</v>
      </c>
      <c r="FB157" s="19">
        <f>IFERROR(HLOOKUP(FB$1,'Nakladova matice_2018'!$A$1:$IW$188,130,FALSE),0)</f>
        <v>0</v>
      </c>
      <c r="FC157" s="19">
        <f>IFERROR(HLOOKUP(FC$1,'Nakladova matice_2018'!$A$1:$IW$188,130,FALSE),0)</f>
        <v>0</v>
      </c>
      <c r="FD157" s="19">
        <f>IFERROR(HLOOKUP(FD$1,'Nakladova matice_2018'!$A$1:$IW$188,130,FALSE),0)</f>
        <v>0</v>
      </c>
      <c r="FE157" s="19">
        <f>IFERROR(HLOOKUP(FE$1,'Nakladova matice_2018'!$A$1:$IW$188,130,FALSE),0)</f>
        <v>0</v>
      </c>
      <c r="FF157" s="19">
        <f>IFERROR(HLOOKUP(FF$1,'Nakladova matice_2018'!$A$1:$IW$188,130,FALSE),0)</f>
        <v>0</v>
      </c>
      <c r="FG157" s="19">
        <f>IFERROR(HLOOKUP(FG$1,'Nakladova matice_2018'!$A$1:$IW$188,130,FALSE),0)</f>
        <v>0</v>
      </c>
      <c r="FH157" s="19">
        <f>IFERROR(HLOOKUP(FH$1,'Nakladova matice_2018'!$A$1:$IW$188,130,FALSE),0)</f>
        <v>0</v>
      </c>
      <c r="FI157" s="19">
        <f>IFERROR(HLOOKUP(FI$1,'Nakladova matice_2018'!$A$1:$IW$188,130,FALSE),0)</f>
        <v>0</v>
      </c>
      <c r="FJ157" s="19">
        <f>IFERROR(HLOOKUP(FJ$1,'Nakladova matice_2018'!$A$1:$IW$188,130,FALSE),0)</f>
        <v>0</v>
      </c>
      <c r="FK157" s="19">
        <f>IFERROR(HLOOKUP(FK$1,'Nakladova matice_2018'!$A$1:$IW$188,130,FALSE),0)</f>
        <v>0</v>
      </c>
      <c r="FL157" s="19">
        <f>IFERROR(HLOOKUP(FL$1,'Nakladova matice_2018'!$A$1:$IW$188,130,FALSE),0)</f>
        <v>0</v>
      </c>
      <c r="FM157" s="19">
        <f>IFERROR(HLOOKUP(FM$1,'Nakladova matice_2018'!$A$1:$IW$188,130,FALSE),0)</f>
        <v>0</v>
      </c>
      <c r="FN157" s="19">
        <f>IFERROR(HLOOKUP(FN$1,'Nakladova matice_2018'!$A$1:$IW$188,130,FALSE),0)</f>
        <v>0</v>
      </c>
      <c r="FO157" s="19">
        <f>IFERROR(HLOOKUP(FO$1,'Nakladova matice_2018'!$A$1:$IW$188,130,FALSE),0)</f>
        <v>0</v>
      </c>
      <c r="FP157" s="19">
        <f>IFERROR(HLOOKUP(FP$1,'Nakladova matice_2018'!$A$1:$IW$188,130,FALSE),0)</f>
        <v>0</v>
      </c>
      <c r="FQ157" s="19">
        <f>IFERROR(HLOOKUP(FQ$1,'Nakladova matice_2018'!$A$1:$IW$188,130,FALSE),0)</f>
        <v>0</v>
      </c>
      <c r="FR157" s="19">
        <f>IFERROR(HLOOKUP(FR$1,'Nakladova matice_2018'!$A$1:$IW$188,130,FALSE),0)</f>
        <v>0</v>
      </c>
      <c r="FS157" s="19">
        <f>IFERROR(HLOOKUP(FS$1,'Nakladova matice_2018'!$A$1:$IW$188,130,FALSE),0)</f>
        <v>0</v>
      </c>
      <c r="FT157" s="19">
        <f>IFERROR(HLOOKUP(FT$1,'Nakladova matice_2018'!$A$1:$IW$188,130,FALSE),0)</f>
        <v>0</v>
      </c>
      <c r="FU157" s="19">
        <f>IFERROR(HLOOKUP(FU$1,'Nakladova matice_2018'!$A$1:$IW$188,130,FALSE),0)</f>
        <v>0</v>
      </c>
      <c r="FV157" s="19">
        <f>IFERROR(HLOOKUP(FV$1,'Nakladova matice_2018'!$A$1:$IW$188,130,FALSE),0)</f>
        <v>0</v>
      </c>
      <c r="FW157" s="19">
        <f>IFERROR(HLOOKUP(FW$1,'Nakladova matice_2018'!$A$1:$IW$188,130,FALSE),0)</f>
        <v>0</v>
      </c>
      <c r="FX157" s="19">
        <f>IFERROR(HLOOKUP(FX$1,'Nakladova matice_2018'!$A$1:$IW$188,130,FALSE),0)</f>
        <v>0</v>
      </c>
      <c r="FY157" s="19">
        <f>IFERROR(HLOOKUP(FY$1,'Nakladova matice_2018'!$A$1:$IW$188,130,FALSE),0)</f>
        <v>0</v>
      </c>
      <c r="FZ157" s="19">
        <f>IFERROR(HLOOKUP(FZ$1,'Nakladova matice_2018'!$A$1:$IW$188,130,FALSE),0)</f>
        <v>0</v>
      </c>
      <c r="GA157" s="19">
        <f>IFERROR(HLOOKUP(GA$1,'Nakladova matice_2018'!$A$1:$IW$188,130,FALSE),0)</f>
        <v>0</v>
      </c>
      <c r="GB157" s="19">
        <f>IFERROR(HLOOKUP(GB$1,'Nakladova matice_2018'!$A$1:$IW$188,130,FALSE),0)</f>
        <v>0</v>
      </c>
      <c r="GC157" s="19">
        <f>IFERROR(HLOOKUP(GC$1,'Nakladova matice_2018'!$A$1:$IW$188,130,FALSE),0)</f>
        <v>0</v>
      </c>
      <c r="GD157" s="19">
        <f>IFERROR(HLOOKUP(GD$1,'Nakladova matice_2018'!$A$1:$IW$188,130,FALSE),0)</f>
        <v>140000</v>
      </c>
      <c r="GE157" s="19">
        <f>IFERROR(HLOOKUP(GE$1,'Nakladova matice_2018'!$A$1:$IW$188,130,FALSE),0)</f>
        <v>0</v>
      </c>
      <c r="GF157" s="19">
        <f>IFERROR(HLOOKUP(GF$1,'Nakladova matice_2018'!$A$1:$IW$188,130,FALSE),0)</f>
        <v>0</v>
      </c>
      <c r="GG157" s="19">
        <f>IFERROR(HLOOKUP(GG$1,'Nakladova matice_2018'!$A$1:$IW$188,130,FALSE),0)</f>
        <v>0</v>
      </c>
      <c r="GH157" s="19">
        <f>IFERROR(HLOOKUP(GH$1,'Nakladova matice_2018'!$A$1:$IW$188,130,FALSE),0)</f>
        <v>0</v>
      </c>
      <c r="GI157" s="19">
        <f>IFERROR(HLOOKUP(GI$1,'Nakladova matice_2018'!$A$1:$IW$188,130,FALSE),0)</f>
        <v>0</v>
      </c>
      <c r="GJ157" s="19">
        <f>IFERROR(HLOOKUP(GJ$1,'Nakladova matice_2018'!$A$1:$IW$188,130,FALSE),0)</f>
        <v>0</v>
      </c>
      <c r="GK157" s="19">
        <f>IFERROR(HLOOKUP(GK$1,'Nakladova matice_2018'!$A$1:$IW$188,130,FALSE),0)</f>
        <v>0</v>
      </c>
      <c r="GL157" s="19">
        <f>IFERROR(HLOOKUP(GL$1,'Nakladova matice_2018'!$A$1:$IW$188,130,FALSE),0)</f>
        <v>0</v>
      </c>
      <c r="GM157" s="19">
        <f>IFERROR(HLOOKUP(GM$1,'Nakladova matice_2018'!$A$1:$IW$188,130,FALSE),0)</f>
        <v>168000</v>
      </c>
      <c r="GN157" s="19">
        <f>IFERROR(HLOOKUP(GN$1,'Nakladova matice_2018'!$A$1:$IW$188,130,FALSE),0)</f>
        <v>0</v>
      </c>
      <c r="GO157" s="19">
        <f>IFERROR(HLOOKUP(GO$1,'Nakladova matice_2018'!$A$1:$IW$188,130,FALSE),0)</f>
        <v>0</v>
      </c>
      <c r="GP157" s="19">
        <f>IFERROR(HLOOKUP(GP$1,'Nakladova matice_2018'!$A$1:$IW$188,130,FALSE),0)</f>
        <v>0</v>
      </c>
      <c r="GQ157" s="19">
        <f>IFERROR(HLOOKUP(GQ$1,'Nakladova matice_2018'!$A$1:$IW$188,130,FALSE),0)</f>
        <v>0</v>
      </c>
      <c r="GR157" s="19">
        <f>IFERROR(HLOOKUP(GR$1,'Nakladova matice_2018'!$A$1:$IW$188,130,FALSE),0)</f>
        <v>0</v>
      </c>
      <c r="GS157" s="19">
        <f>IFERROR(HLOOKUP(GS$1,'Nakladova matice_2018'!$A$1:$IW$188,130,FALSE),0)</f>
        <v>0</v>
      </c>
      <c r="GT157" s="19">
        <f>IFERROR(HLOOKUP(GT$1,'Nakladova matice_2018'!$A$1:$IW$188,130,FALSE),0)</f>
        <v>0</v>
      </c>
      <c r="GU157" s="19">
        <f>IFERROR(HLOOKUP(GU$1,'Nakladova matice_2018'!$A$1:$IW$188,130,FALSE),0)</f>
        <v>0</v>
      </c>
      <c r="GV157" s="19">
        <f>IFERROR(HLOOKUP(GV$1,'Nakladova matice_2018'!$A$1:$IW$188,130,FALSE),0)</f>
        <v>0</v>
      </c>
      <c r="GW157" s="19">
        <f>IFERROR(HLOOKUP(GW$1,'Nakladova matice_2018'!$A$1:$IW$188,130,FALSE),0)</f>
        <v>0</v>
      </c>
      <c r="GX157" s="19">
        <f>IFERROR(HLOOKUP(GX$1,'Nakladova matice_2018'!$A$1:$IW$188,130,FALSE),0)</f>
        <v>0</v>
      </c>
      <c r="GY157" s="19">
        <f>IFERROR(HLOOKUP(GY$1,'Nakladova matice_2018'!$A$1:$IW$188,130,FALSE),0)</f>
        <v>0</v>
      </c>
      <c r="GZ157" s="19">
        <f>IFERROR(HLOOKUP(GZ$1,'Nakladova matice_2018'!$A$1:$IW$188,130,FALSE),0)</f>
        <v>0</v>
      </c>
      <c r="HA157" s="19">
        <f>IFERROR(HLOOKUP(HA$1,'Nakladova matice_2018'!$A$1:$IW$188,130,FALSE),0)</f>
        <v>0</v>
      </c>
      <c r="HB157" s="19">
        <f>IFERROR(HLOOKUP(HB$1,'Nakladova matice_2018'!$A$1:$IW$188,130,FALSE),0)</f>
        <v>0</v>
      </c>
      <c r="HC157" s="19">
        <f>IFERROR(HLOOKUP(HC$1,'Nakladova matice_2018'!$A$1:$IW$188,130,FALSE),0)</f>
        <v>0</v>
      </c>
      <c r="HD157" s="19">
        <f>IFERROR(HLOOKUP(HD$1,'Nakladova matice_2018'!$A$1:$IW$188,130,FALSE),0)</f>
        <v>0</v>
      </c>
      <c r="HE157" s="19">
        <f>IFERROR(HLOOKUP(HE$1,'Nakladova matice_2018'!$A$1:$IW$188,130,FALSE),0)</f>
        <v>0</v>
      </c>
      <c r="HF157" s="19">
        <f>IFERROR(HLOOKUP(HF$1,'Nakladova matice_2018'!$A$1:$IW$188,130,FALSE),0)</f>
        <v>0</v>
      </c>
      <c r="HG157" s="19">
        <f>IFERROR(HLOOKUP(HG$1,'Nakladova matice_2018'!$A$1:$IW$188,130,FALSE),0)</f>
        <v>0</v>
      </c>
      <c r="HH157" s="19">
        <f>IFERROR(HLOOKUP(HH$1,'Nakladova matice_2018'!$A$1:$IW$188,130,FALSE),0)</f>
        <v>0</v>
      </c>
      <c r="HI157" s="19">
        <f>IFERROR(HLOOKUP(HI$1,'Nakladova matice_2018'!$A$1:$IW$188,130,FALSE),0)</f>
        <v>0</v>
      </c>
      <c r="HJ157" s="19">
        <f>IFERROR(HLOOKUP(HJ$1,'Nakladova matice_2018'!$A$1:$IW$188,130,FALSE),0)</f>
        <v>0</v>
      </c>
      <c r="HK157" s="19">
        <f>IFERROR(HLOOKUP(HK$1,'Nakladova matice_2018'!$A$1:$IW$188,130,FALSE),0)</f>
        <v>0</v>
      </c>
      <c r="HL157" s="19">
        <f>IFERROR(HLOOKUP(HL$1,'Nakladova matice_2018'!$A$1:$IW$188,130,FALSE),0)</f>
        <v>0</v>
      </c>
      <c r="HM157" s="19">
        <f>IFERROR(HLOOKUP(HM$1,'Nakladova matice_2018'!$A$1:$IW$188,130,FALSE),0)</f>
        <v>0</v>
      </c>
      <c r="HN157" s="19">
        <f>IFERROR(HLOOKUP(HN$1,'Nakladova matice_2018'!$A$1:$IW$188,130,FALSE),0)</f>
        <v>0</v>
      </c>
      <c r="HO157" s="19">
        <f>IFERROR(HLOOKUP(HO$1,'Nakladova matice_2018'!$A$1:$IW$188,130,FALSE),0)</f>
        <v>0</v>
      </c>
      <c r="HP157" s="19">
        <f>IFERROR(HLOOKUP(HP$1,'Nakladova matice_2018'!$A$1:$IW$188,130,FALSE),0)</f>
        <v>0</v>
      </c>
      <c r="HQ157" s="19">
        <f>IFERROR(HLOOKUP(HQ$1,'Nakladova matice_2018'!$A$1:$IW$188,130,FALSE),0)</f>
        <v>0</v>
      </c>
      <c r="HR157" s="19">
        <f>IFERROR(HLOOKUP(HR$1,'Nakladova matice_2018'!$A$1:$IW$188,130,FALSE),0)</f>
        <v>0</v>
      </c>
      <c r="HS157" s="19">
        <f>IFERROR(HLOOKUP(HS$1,'Nakladova matice_2018'!$A$1:$IW$188,130,FALSE),0)</f>
        <v>0</v>
      </c>
      <c r="HT157" s="19">
        <f>IFERROR(HLOOKUP(HT$1,'Nakladova matice_2018'!$A$1:$IW$188,130,FALSE),0)</f>
        <v>0</v>
      </c>
      <c r="HU157" s="19">
        <f>IFERROR(HLOOKUP(HU$1,'Nakladova matice_2018'!$A$1:$IW$188,130,FALSE),0)</f>
        <v>0</v>
      </c>
      <c r="HV157" s="19">
        <f>IFERROR(HLOOKUP(HV$1,'Nakladova matice_2018'!$A$1:$IW$188,130,FALSE),0)</f>
        <v>0</v>
      </c>
      <c r="HW157" s="19">
        <f>IFERROR(HLOOKUP(HW$1,'Nakladova matice_2018'!$A$1:$IW$188,130,FALSE),0)</f>
        <v>0</v>
      </c>
      <c r="HX157" s="19">
        <f>IFERROR(HLOOKUP(HX$1,'Nakladova matice_2018'!$A$1:$IW$188,130,FALSE),0)</f>
        <v>0</v>
      </c>
      <c r="HY157" s="19">
        <f>IFERROR(HLOOKUP(HY$1,'Nakladova matice_2018'!$A$1:$IW$188,130,FALSE),0)</f>
        <v>0</v>
      </c>
      <c r="HZ157" s="19">
        <f>IFERROR(HLOOKUP(HZ$1,'Nakladova matice_2018'!$A$1:$IW$188,130,FALSE),0)</f>
        <v>0</v>
      </c>
      <c r="IA157" s="19">
        <f>IFERROR(HLOOKUP(IA$1,'Nakladova matice_2018'!$A$1:$IW$188,130,FALSE),0)</f>
        <v>0</v>
      </c>
      <c r="IB157" s="19">
        <f>IFERROR(HLOOKUP(IB$1,'Nakladova matice_2018'!$A$1:$IW$188,130,FALSE),0)</f>
        <v>0</v>
      </c>
      <c r="IC157" s="19">
        <f>IFERROR(HLOOKUP(IC$1,'Nakladova matice_2018'!$A$1:$IW$188,130,FALSE),0)</f>
        <v>0</v>
      </c>
      <c r="ID157" s="19">
        <f>IFERROR(HLOOKUP(ID$1,'Nakladova matice_2018'!$A$1:$IW$188,130,FALSE),0)</f>
        <v>0</v>
      </c>
      <c r="IE157" s="19">
        <f>IFERROR(HLOOKUP(IE$1,'Nakladova matice_2018'!$A$1:$IW$188,130,FALSE),0)</f>
        <v>0</v>
      </c>
      <c r="IF157" s="19">
        <f>IFERROR(HLOOKUP(IF$1,'Nakladova matice_2018'!$A$1:$IW$188,130,FALSE),0)</f>
        <v>0</v>
      </c>
      <c r="IG157" s="19">
        <f>IFERROR(HLOOKUP(IG$1,'Nakladova matice_2018'!$A$1:$IW$188,130,FALSE),0)</f>
        <v>0</v>
      </c>
      <c r="IH157" s="19">
        <f>IFERROR(HLOOKUP(IH$1,'Nakladova matice_2018'!$A$1:$IW$188,130,FALSE),0)</f>
        <v>0</v>
      </c>
      <c r="II157" s="19">
        <f>IFERROR(HLOOKUP(II$1,'Nakladova matice_2018'!$A$1:$IW$188,130,FALSE),0)</f>
        <v>0</v>
      </c>
      <c r="IJ157" s="19">
        <f>IFERROR(HLOOKUP(IJ$1,'Nakladova matice_2018'!$A$1:$IW$188,130,FALSE),0)</f>
        <v>0</v>
      </c>
      <c r="IK157" s="19">
        <f>IFERROR(HLOOKUP(IK$1,'Nakladova matice_2018'!$A$1:$IW$188,130,FALSE),0)</f>
        <v>0</v>
      </c>
      <c r="IL157" s="19">
        <f>IFERROR(HLOOKUP(IL$1,'Nakladova matice_2018'!$A$1:$IW$188,130,FALSE),0)</f>
        <v>0</v>
      </c>
      <c r="IM157" s="19">
        <f>IFERROR(HLOOKUP(IM$1,'Nakladova matice_2018'!$A$1:$IW$188,130,FALSE),0)</f>
        <v>0</v>
      </c>
      <c r="IN157" s="19">
        <f>IFERROR(HLOOKUP(IN$1,'Nakladova matice_2018'!$A$1:$IW$188,130,FALSE),0)</f>
        <v>0</v>
      </c>
      <c r="IO157" s="19">
        <f>IFERROR(HLOOKUP(IO$1,'Nakladova matice_2018'!$A$1:$IW$188,130,FALSE),0)</f>
        <v>0</v>
      </c>
      <c r="IP157" s="19">
        <f>IFERROR(HLOOKUP(IP$1,'Nakladova matice_2018'!$A$1:$IW$188,130,FALSE),0)</f>
        <v>0</v>
      </c>
      <c r="IQ157" s="19">
        <f>IFERROR(HLOOKUP(IQ$1,'Nakladova matice_2018'!$A$1:$IW$188,130,FALSE),0)</f>
        <v>0</v>
      </c>
      <c r="IR157" s="19">
        <f>IFERROR(HLOOKUP(IR$1,'Nakladova matice_2018'!$A$1:$IW$188,130,FALSE),0)</f>
        <v>0</v>
      </c>
      <c r="IS157" s="19">
        <f>IFERROR(HLOOKUP(IS$1,'Nakladova matice_2018'!$A$1:$IW$188,130,FALSE),0)</f>
        <v>0</v>
      </c>
      <c r="IT157" s="19">
        <f>IFERROR(HLOOKUP(IT$1,'Nakladova matice_2018'!$A$1:$IW$188,130,FALSE),0)</f>
        <v>0</v>
      </c>
      <c r="IU157" s="19">
        <f>IFERROR(HLOOKUP(IU$1,'Nakladova matice_2018'!$A$1:$IW$188,130,FALSE),0)</f>
        <v>0</v>
      </c>
      <c r="IV157" s="19">
        <f>IFERROR(HLOOKUP(IV$1,'Nakladova matice_2018'!$A$1:$IW$188,130,FALSE),0)</f>
        <v>0</v>
      </c>
      <c r="IW157" s="19">
        <f>IFERROR(HLOOKUP(IW$1,'Nakladova matice_2018'!$A$1:$IW$188,130,FALSE),0)</f>
        <v>0</v>
      </c>
      <c r="IX157" s="19">
        <f>IFERROR(HLOOKUP(IX$1,'Nakladova matice_2018'!$A$1:$IW$188,130,FALSE),0)</f>
        <v>0</v>
      </c>
      <c r="IY157" s="19">
        <f>IFERROR(HLOOKUP(IY$1,'Nakladova matice_2018'!$A$1:$IW$188,130,FALSE),0)</f>
        <v>0</v>
      </c>
      <c r="IZ157" s="19">
        <f>IFERROR(HLOOKUP(IZ$1,'Nakladova matice_2018'!$A$1:$IW$188,130,FALSE),0)</f>
        <v>0</v>
      </c>
      <c r="JA157" s="19">
        <f>IFERROR(HLOOKUP(JA$1,'Nakladova matice_2018'!$A$1:$IW$188,130,FALSE),0)</f>
        <v>0</v>
      </c>
      <c r="JB157" s="19">
        <f>IFERROR(HLOOKUP(JB$1,'Nakladova matice_2018'!$A$1:$IW$188,130,FALSE),0)</f>
        <v>0</v>
      </c>
      <c r="JC157" s="19">
        <f>IFERROR(HLOOKUP(JC$1,'Nakladova matice_2018'!$A$1:$IW$188,130,FALSE),0)</f>
        <v>0</v>
      </c>
      <c r="JD157" s="19">
        <f>IFERROR(HLOOKUP(JD$1,'Nakladova matice_2018'!$A$1:$IW$188,130,FALSE),0)</f>
        <v>0</v>
      </c>
      <c r="JE157" s="19">
        <f>IFERROR(HLOOKUP(JE$1,'Nakladova matice_2018'!$A$1:$IW$188,130,FALSE),0)</f>
        <v>0</v>
      </c>
      <c r="JF157" s="19">
        <f>IFERROR(HLOOKUP(JF$1,'Nakladova matice_2018'!$A$1:$IW$188,130,FALSE),0)</f>
        <v>0</v>
      </c>
      <c r="JG157" s="19">
        <f>IFERROR(HLOOKUP(JG$1,'Nakladova matice_2018'!$A$1:$IW$188,130,FALSE),0)</f>
        <v>0</v>
      </c>
      <c r="JH157" s="19">
        <f>IFERROR(HLOOKUP(JH$1,'Nakladova matice_2018'!$A$1:$IW$188,130,FALSE),0)</f>
        <v>0</v>
      </c>
      <c r="JI157" s="19">
        <f>IFERROR(HLOOKUP(JI$1,'Nakladova matice_2018'!$A$1:$IW$188,130,FALSE),0)</f>
        <v>0</v>
      </c>
      <c r="JJ157" s="19">
        <f>IFERROR(HLOOKUP(JJ$1,'Nakladova matice_2018'!$A$1:$IW$188,130,FALSE),0)</f>
        <v>0</v>
      </c>
      <c r="JK157" s="19">
        <f>IFERROR(HLOOKUP(JK$1,'Nakladova matice_2018'!$A$1:$IW$188,130,FALSE),0)</f>
        <v>0</v>
      </c>
      <c r="JL157" s="19">
        <f>IFERROR(HLOOKUP(JL$1,'Nakladova matice_2018'!$A$1:$IW$188,130,FALSE),0)</f>
        <v>0</v>
      </c>
      <c r="JM157" s="19">
        <f>IFERROR(HLOOKUP(JM$1,'Nakladova matice_2018'!$A$1:$IW$188,130,FALSE),0)</f>
        <v>0</v>
      </c>
      <c r="JN157" s="19">
        <f>IFERROR(HLOOKUP(JN$1,'Nakladova matice_2018'!$A$1:$IW$188,130,FALSE),0)</f>
        <v>0</v>
      </c>
      <c r="JO157" s="19">
        <f>IFERROR(HLOOKUP(JO$1,'Nakladova matice_2018'!$A$1:$IW$188,130,FALSE),0)</f>
        <v>0</v>
      </c>
      <c r="JP157" s="19">
        <f>IFERROR(HLOOKUP(JP$1,'Nakladova matice_2018'!$A$1:$IW$188,130,FALSE),0)</f>
        <v>0</v>
      </c>
      <c r="JQ157" s="19">
        <f>IFERROR(HLOOKUP(JQ$1,'Nakladova matice_2018'!$A$1:$IW$188,130,FALSE),0)</f>
        <v>0</v>
      </c>
      <c r="JR157" s="19">
        <f>IFERROR(HLOOKUP(JR$1,'Nakladova matice_2018'!$A$1:$IW$188,130,FALSE),0)</f>
        <v>0</v>
      </c>
      <c r="JS157" s="19">
        <f>IFERROR(HLOOKUP(JS$1,'Nakladova matice_2018'!$A$1:$IW$188,130,FALSE),0)</f>
        <v>0</v>
      </c>
      <c r="JT157" s="19">
        <f>IFERROR(HLOOKUP(JT$1,'Nakladova matice_2018'!$A$1:$IW$188,130,FALSE),0)</f>
        <v>0</v>
      </c>
      <c r="JU157" s="19">
        <f>IFERROR(HLOOKUP(JU$1,'Nakladova matice_2018'!$A$1:$IW$188,130,FALSE),0)</f>
        <v>0</v>
      </c>
      <c r="JV157" s="19">
        <f>IFERROR(HLOOKUP(JV$1,'Nakladova matice_2018'!$A$1:$IW$188,130,FALSE),0)</f>
        <v>0</v>
      </c>
      <c r="JW157" s="19">
        <f>IFERROR(HLOOKUP(JW$1,'Nakladova matice_2018'!$A$1:$IW$188,130,FALSE),0)</f>
        <v>0</v>
      </c>
      <c r="JX157" s="19">
        <f>IFERROR(HLOOKUP(JX$1,'Nakladova matice_2018'!$A$1:$IW$188,130,FALSE),0)</f>
        <v>0</v>
      </c>
      <c r="JY157" s="19">
        <f>IFERROR(HLOOKUP(JY$1,'Nakladova matice_2018'!$A$1:$IW$188,130,FALSE),0)</f>
        <v>0</v>
      </c>
      <c r="JZ157" s="19">
        <f>IFERROR(HLOOKUP(JZ$1,'Nakladova matice_2018'!$A$1:$IW$188,130,FALSE),0)</f>
        <v>0</v>
      </c>
      <c r="KA157" s="19">
        <f>IFERROR(HLOOKUP(KA$1,'Nakladova matice_2018'!$A$1:$IW$188,130,FALSE),0)</f>
        <v>0</v>
      </c>
      <c r="KB157" s="19">
        <f>IFERROR(HLOOKUP(KB$1,'Nakladova matice_2018'!$A$1:$IW$188,130,FALSE),0)</f>
        <v>0</v>
      </c>
      <c r="KC157" s="19">
        <f>IFERROR(HLOOKUP(KC$1,'Nakladova matice_2018'!$A$1:$IW$188,130,FALSE),0)</f>
        <v>0</v>
      </c>
      <c r="KD157" s="19">
        <f>IFERROR(HLOOKUP(KD$1,'Nakladova matice_2018'!$A$1:$IW$188,130,FALSE),0)</f>
        <v>0</v>
      </c>
      <c r="KE157" s="19">
        <f>IFERROR(HLOOKUP(KE$1,'Nakladova matice_2018'!$A$1:$IW$188,130,FALSE),0)</f>
        <v>0</v>
      </c>
      <c r="KF157" s="19">
        <f>IFERROR(HLOOKUP(KF$1,'Nakladova matice_2018'!$A$1:$IW$188,130,FALSE),0)</f>
        <v>0</v>
      </c>
      <c r="KG157" s="19">
        <f>IFERROR(HLOOKUP(KG$1,'Nakladova matice_2018'!$A$1:$IW$188,130,FALSE),0)</f>
        <v>0</v>
      </c>
      <c r="KH157" s="19">
        <f>IFERROR(HLOOKUP(KH$1,'Nakladova matice_2018'!$A$1:$IW$188,130,FALSE),0)</f>
        <v>0</v>
      </c>
      <c r="KI157" s="19">
        <f>IFERROR(HLOOKUP(KI$1,'Nakladova matice_2018'!$A$1:$IW$188,130,FALSE),0)</f>
        <v>0</v>
      </c>
      <c r="KJ157" s="19">
        <f>IFERROR(HLOOKUP(KJ$1,'Nakladova matice_2018'!$A$1:$IW$188,130,FALSE),0)</f>
        <v>0</v>
      </c>
      <c r="KK157" s="19">
        <f>IFERROR(HLOOKUP(KK$1,'Nakladova matice_2018'!$A$1:$IW$188,130,FALSE),0)</f>
        <v>0</v>
      </c>
      <c r="KL157" s="19">
        <f>IFERROR(HLOOKUP(KL$1,'Nakladova matice_2018'!$A$1:$IW$188,130,FALSE),0)</f>
        <v>0</v>
      </c>
      <c r="KM157" s="19">
        <f>IFERROR(HLOOKUP(KM$1,'Nakladova matice_2018'!$A$1:$IW$188,130,FALSE),0)</f>
        <v>0</v>
      </c>
      <c r="KN157" s="19">
        <f>IFERROR(HLOOKUP(KN$1,'Nakladova matice_2018'!$A$1:$IW$188,130,FALSE),0)</f>
        <v>0</v>
      </c>
      <c r="KO157" s="19">
        <f>IFERROR(HLOOKUP(KO$1,'Nakladova matice_2018'!$A$1:$IW$188,130,FALSE),0)</f>
        <v>0</v>
      </c>
      <c r="KP157" s="19">
        <f>IFERROR(HLOOKUP(KP$1,'Nakladova matice_2018'!$A$1:$IW$188,130,FALSE),0)</f>
        <v>0</v>
      </c>
      <c r="KQ157" s="19">
        <f>IFERROR(HLOOKUP(KQ$1,'Nakladova matice_2018'!$A$1:$IW$188,130,FALSE),0)</f>
        <v>0</v>
      </c>
      <c r="KR157" s="19">
        <f>IFERROR(HLOOKUP(KR$1,'Nakladova matice_2018'!$A$1:$IW$188,130,FALSE),0)</f>
        <v>0</v>
      </c>
      <c r="KS157" s="19">
        <f>IFERROR(HLOOKUP(KS$1,'Nakladova matice_2018'!$A$1:$IW$188,130,FALSE),0)</f>
        <v>0</v>
      </c>
      <c r="KT157" s="19">
        <f>IFERROR(HLOOKUP(KT$1,'Nakladova matice_2018'!$A$1:$IW$188,130,FALSE),0)</f>
        <v>0</v>
      </c>
      <c r="KU157" s="19">
        <f>IFERROR(HLOOKUP(KU$1,'Nakladova matice_2018'!$A$1:$IW$188,130,FALSE),0)</f>
        <v>0</v>
      </c>
      <c r="KV157" s="19">
        <f>IFERROR(HLOOKUP(KV$1,'Nakladova matice_2018'!$A$1:$IW$188,130,FALSE),0)</f>
        <v>0</v>
      </c>
      <c r="KW157" s="19">
        <f>IFERROR(HLOOKUP(KW$1,'Nakladova matice_2018'!$A$1:$IW$188,130,FALSE),0)</f>
        <v>0</v>
      </c>
      <c r="KX157" s="19">
        <f>IFERROR(HLOOKUP(KX$1,'Nakladova matice_2018'!$A$1:$IW$188,130,FALSE),0)</f>
        <v>0</v>
      </c>
      <c r="KY157" s="19">
        <f>IFERROR(HLOOKUP(KY$1,'Nakladova matice_2018'!$A$1:$IW$188,130,FALSE),0)</f>
        <v>0</v>
      </c>
      <c r="KZ157" s="19">
        <f>IFERROR(HLOOKUP(KZ$1,'Nakladova matice_2018'!$A$1:$IW$188,130,FALSE),0)</f>
        <v>0</v>
      </c>
      <c r="LA157" s="19">
        <f>IFERROR(HLOOKUP(LA$1,'Nakladova matice_2018'!$A$1:$IW$188,130,FALSE),0)</f>
        <v>0</v>
      </c>
      <c r="LB157" s="19">
        <f>IFERROR(HLOOKUP(LB$1,'Nakladova matice_2018'!$A$1:$IW$188,130,FALSE),0)</f>
        <v>0</v>
      </c>
      <c r="LC157" s="19">
        <f>IFERROR(HLOOKUP(LC$1,'Nakladova matice_2018'!$A$1:$IW$188,130,FALSE),0)</f>
        <v>0</v>
      </c>
      <c r="LD157" s="19">
        <f>IFERROR(HLOOKUP(LD$1,'Nakladova matice_2018'!$A$1:$IW$188,130,FALSE),0)</f>
        <v>0</v>
      </c>
      <c r="LE157" s="19">
        <f>IFERROR(HLOOKUP(LE$1,'Nakladova matice_2018'!$A$1:$IW$188,130,FALSE),0)</f>
        <v>0</v>
      </c>
      <c r="LF157" s="19">
        <f>IFERROR(HLOOKUP(LF$1,'Nakladova matice_2018'!$A$1:$IW$188,130,FALSE),0)</f>
        <v>0</v>
      </c>
      <c r="LG157" s="19">
        <f>IFERROR(HLOOKUP(LG$1,'Nakladova matice_2018'!$A$1:$IW$188,130,FALSE),0)</f>
        <v>0</v>
      </c>
      <c r="LH157" s="19">
        <f>IFERROR(HLOOKUP(LH$1,'Nakladova matice_2018'!$A$1:$IW$188,130,FALSE),0)</f>
        <v>0</v>
      </c>
      <c r="LI157" s="19">
        <f>IFERROR(HLOOKUP(LI$1,'Nakladova matice_2018'!$A$1:$IW$188,130,FALSE),0)</f>
        <v>0</v>
      </c>
      <c r="LJ157" s="19">
        <f>IFERROR(HLOOKUP(LJ$1,'Nakladova matice_2018'!$A$1:$IW$188,130,FALSE),0)</f>
        <v>0</v>
      </c>
      <c r="LK157" s="19">
        <f>IFERROR(HLOOKUP(LK$1,'Nakladova matice_2018'!$A$1:$IW$188,130,FALSE),0)</f>
        <v>0</v>
      </c>
      <c r="LL157" s="19">
        <f>IFERROR(HLOOKUP(LL$1,'Nakladova matice_2018'!$A$1:$IW$188,130,FALSE),0)</f>
        <v>0</v>
      </c>
      <c r="LM157" s="19">
        <f>IFERROR(HLOOKUP(LM$1,'Nakladova matice_2018'!$A$1:$IW$188,130,FALSE),0)</f>
        <v>0</v>
      </c>
      <c r="LN157" s="19">
        <f>IFERROR(HLOOKUP(LN$1,'Nakladova matice_2018'!$A$1:$IW$188,130,FALSE),0)</f>
        <v>0</v>
      </c>
      <c r="LO157" s="19">
        <f>IFERROR(HLOOKUP(LO$1,'Nakladova matice_2018'!$A$1:$IW$188,130,FALSE),0)</f>
        <v>0</v>
      </c>
      <c r="LP157" s="19">
        <f>IFERROR(HLOOKUP(LP$1,'Nakladova matice_2018'!$A$1:$IW$188,130,FALSE),0)</f>
        <v>0</v>
      </c>
      <c r="LQ157" s="19">
        <f>IFERROR(HLOOKUP(LQ$1,'Nakladova matice_2018'!$A$1:$IW$188,130,FALSE),0)</f>
        <v>0</v>
      </c>
      <c r="LR157" s="19">
        <f>IFERROR(HLOOKUP(LR$1,'Nakladova matice_2018'!$A$1:$IW$188,130,FALSE),0)</f>
        <v>0</v>
      </c>
      <c r="LS157" s="19">
        <f>IFERROR(HLOOKUP(LS$1,'Nakladova matice_2018'!$A$1:$IW$188,130,FALSE),0)</f>
        <v>0</v>
      </c>
      <c r="LT157" s="19">
        <f>IFERROR(HLOOKUP(LT$1,'Nakladova matice_2018'!$A$1:$IW$188,130,FALSE),0)</f>
        <v>0</v>
      </c>
      <c r="LU157" s="19">
        <f>IFERROR(HLOOKUP(LU$1,'Nakladova matice_2018'!$A$1:$IW$188,130,FALSE),0)</f>
        <v>0</v>
      </c>
      <c r="LV157" s="19">
        <f>IFERROR(HLOOKUP(LV$1,'Nakladova matice_2018'!$A$1:$IW$188,130,FALSE),0)</f>
        <v>0</v>
      </c>
      <c r="LW157" s="19">
        <f>IFERROR(HLOOKUP(LW$1,'Nakladova matice_2018'!$A$1:$IW$188,130,FALSE),0)</f>
        <v>0</v>
      </c>
      <c r="LX157" s="19">
        <f>IFERROR(HLOOKUP(LX$1,'Nakladova matice_2018'!$A$1:$IW$188,130,FALSE),0)</f>
        <v>0</v>
      </c>
      <c r="LY157" s="19">
        <f>IFERROR(HLOOKUP(LY$1,'Nakladova matice_2018'!$A$1:$IW$188,130,FALSE),0)</f>
        <v>0</v>
      </c>
      <c r="LZ157" s="19">
        <f>IFERROR(HLOOKUP(LZ$1,'Nakladova matice_2018'!$A$1:$IW$188,130,FALSE),0)</f>
        <v>0</v>
      </c>
      <c r="MA157" s="19">
        <f>IFERROR(HLOOKUP(MA$1,'Nakladova matice_2018'!$A$1:$IW$188,130,FALSE),0)</f>
        <v>0</v>
      </c>
      <c r="MB157" s="19">
        <f>IFERROR(HLOOKUP(MB$1,'Nakladova matice_2018'!$A$1:$IW$188,130,FALSE),0)</f>
        <v>0</v>
      </c>
      <c r="MC157" s="19">
        <f>IFERROR(HLOOKUP(MC$1,'Nakladova matice_2018'!$A$1:$IW$188,130,FALSE),0)</f>
        <v>0</v>
      </c>
      <c r="MD157" s="19">
        <f>IFERROR(HLOOKUP(MD$1,'Nakladova matice_2018'!$A$1:$IW$188,130,FALSE),0)</f>
        <v>0</v>
      </c>
      <c r="ME157" s="19">
        <f>IFERROR(HLOOKUP(ME$1,'Nakladova matice_2018'!$A$1:$IW$188,130,FALSE),0)</f>
        <v>0</v>
      </c>
      <c r="MF157" s="19">
        <f>IFERROR(HLOOKUP(MF$1,'Nakladova matice_2018'!$A$1:$IW$188,130,FALSE),0)</f>
        <v>0</v>
      </c>
      <c r="MG157" s="19">
        <f>IFERROR(HLOOKUP(MG$1,'Nakladova matice_2018'!$A$1:$IW$188,130,FALSE),0)</f>
        <v>0</v>
      </c>
      <c r="MH157" s="19">
        <f>IFERROR(HLOOKUP(MH$1,'Nakladova matice_2018'!$A$1:$IW$188,130,FALSE),0)</f>
        <v>0</v>
      </c>
      <c r="MI157" s="19">
        <f>IFERROR(HLOOKUP(MI$1,'Nakladova matice_2018'!$A$1:$IW$188,130,FALSE),0)</f>
        <v>0</v>
      </c>
      <c r="MJ157" s="19">
        <f>IFERROR(HLOOKUP(MJ$1,'Nakladova matice_2018'!$A$1:$IW$188,130,FALSE),0)</f>
        <v>0</v>
      </c>
      <c r="MK157" s="19">
        <f>IFERROR(HLOOKUP(MK$1,'Nakladova matice_2018'!$A$1:$IW$188,130,FALSE),0)</f>
        <v>0</v>
      </c>
      <c r="ML157" s="19">
        <f>IFERROR(HLOOKUP(ML$1,'Nakladova matice_2018'!$A$1:$IW$188,130,FALSE),0)</f>
        <v>0</v>
      </c>
      <c r="MM157" s="19">
        <f>IFERROR(HLOOKUP(MM$1,'Nakladova matice_2018'!$A$1:$IW$188,130,FALSE),0)</f>
        <v>0</v>
      </c>
      <c r="MN157" s="19">
        <f>IFERROR(HLOOKUP(MN$1,'Nakladova matice_2018'!$A$1:$IW$188,130,FALSE),0)</f>
        <v>0</v>
      </c>
      <c r="MO157" s="20">
        <f t="shared" ref="MO157:MO186" si="87">SUM(D157:MN157)</f>
        <v>462000</v>
      </c>
      <c r="MP157" s="20">
        <f>MO157-'Nakladova matice_2018'!IX130</f>
        <v>0</v>
      </c>
    </row>
    <row r="158" spans="1:354" x14ac:dyDescent="0.2">
      <c r="A158" s="27">
        <v>549124</v>
      </c>
      <c r="B158" s="21" t="s">
        <v>280</v>
      </c>
      <c r="C158" s="53">
        <v>0</v>
      </c>
      <c r="D158" s="19">
        <f>IFERROR(HLOOKUP(D$1,'Nakladova matice_2018'!$A$1:$IW$188,131,FALSE),0)</f>
        <v>0</v>
      </c>
      <c r="E158" s="19">
        <f>IFERROR(HLOOKUP(E$1,'Nakladova matice_2018'!$A$1:$IW$188,131,FALSE),0)</f>
        <v>0</v>
      </c>
      <c r="F158" s="19">
        <f>IFERROR(HLOOKUP(F$1,'Nakladova matice_2018'!$A$1:$IW$188,131,FALSE),0)</f>
        <v>0</v>
      </c>
      <c r="G158" s="19">
        <f>IFERROR(HLOOKUP(G$1,'Nakladova matice_2018'!$A$1:$IW$188,131,FALSE),0)</f>
        <v>0</v>
      </c>
      <c r="H158" s="19">
        <f>IFERROR(HLOOKUP(H$1,'Nakladova matice_2018'!$A$1:$IW$188,131,FALSE),0)</f>
        <v>0</v>
      </c>
      <c r="I158" s="19">
        <f>IFERROR(HLOOKUP(I$1,'Nakladova matice_2018'!$A$1:$IW$188,131,FALSE),0)</f>
        <v>0</v>
      </c>
      <c r="J158" s="19">
        <f>IFERROR(HLOOKUP(J$1,'Nakladova matice_2018'!$A$1:$IW$188,131,FALSE),0)</f>
        <v>0</v>
      </c>
      <c r="K158" s="19">
        <f>IFERROR(HLOOKUP(K$1,'Nakladova matice_2018'!$A$1:$IW$188,131,FALSE),0)</f>
        <v>0</v>
      </c>
      <c r="L158" s="19">
        <f>IFERROR(HLOOKUP(L$1,'Nakladova matice_2018'!$A$1:$IW$188,131,FALSE),0)</f>
        <v>0</v>
      </c>
      <c r="M158" s="19">
        <f>IFERROR(HLOOKUP(M$1,'Nakladova matice_2018'!$A$1:$IW$188,131,FALSE),0)</f>
        <v>0</v>
      </c>
      <c r="N158" s="19">
        <f>IFERROR(HLOOKUP(N$1,'Nakladova matice_2018'!$A$1:$IW$188,131,FALSE),0)</f>
        <v>0</v>
      </c>
      <c r="O158" s="19">
        <f>IFERROR(HLOOKUP(O$1,'Nakladova matice_2018'!$A$1:$IW$188,131,FALSE),0)</f>
        <v>0</v>
      </c>
      <c r="P158" s="19">
        <f>IFERROR(HLOOKUP(P$1,'Nakladova matice_2018'!$A$1:$IW$188,131,FALSE),0)</f>
        <v>0</v>
      </c>
      <c r="Q158" s="19">
        <f>IFERROR(HLOOKUP(Q$1,'Nakladova matice_2018'!$A$1:$IW$188,131,FALSE),0)</f>
        <v>0</v>
      </c>
      <c r="R158" s="19">
        <f>IFERROR(HLOOKUP(R$1,'Nakladova matice_2018'!$A$1:$IW$188,131,FALSE),0)</f>
        <v>0</v>
      </c>
      <c r="S158" s="19">
        <f>IFERROR(HLOOKUP(S$1,'Nakladova matice_2018'!$A$1:$IW$188,131,FALSE),0)</f>
        <v>0</v>
      </c>
      <c r="T158" s="19">
        <f>IFERROR(HLOOKUP(T$1,'Nakladova matice_2018'!$A$1:$IW$188,131,FALSE),0)</f>
        <v>0</v>
      </c>
      <c r="U158" s="19">
        <f>IFERROR(HLOOKUP(U$1,'Nakladova matice_2018'!$A$1:$IW$188,131,FALSE),0)</f>
        <v>0</v>
      </c>
      <c r="V158" s="19">
        <f>IFERROR(HLOOKUP(V$1,'Nakladova matice_2018'!$A$1:$IW$188,131,FALSE),0)</f>
        <v>0</v>
      </c>
      <c r="W158" s="19">
        <f>IFERROR(HLOOKUP(W$1,'Nakladova matice_2018'!$A$1:$IW$188,131,FALSE),0)</f>
        <v>0</v>
      </c>
      <c r="X158" s="19">
        <f>IFERROR(HLOOKUP(X$1,'Nakladova matice_2018'!$A$1:$IW$188,131,FALSE),0)</f>
        <v>0</v>
      </c>
      <c r="Y158" s="19">
        <f>IFERROR(HLOOKUP(Y$1,'Nakladova matice_2018'!$A$1:$IW$188,131,FALSE),0)</f>
        <v>0</v>
      </c>
      <c r="Z158" s="19">
        <f>IFERROR(HLOOKUP(Z$1,'Nakladova matice_2018'!$A$1:$IW$188,131,FALSE),0)</f>
        <v>0</v>
      </c>
      <c r="AA158" s="19">
        <f>IFERROR(HLOOKUP(AA$1,'Nakladova matice_2018'!$A$1:$IW$188,131,FALSE),0)</f>
        <v>0</v>
      </c>
      <c r="AB158" s="19">
        <f>IFERROR(HLOOKUP(AB$1,'Nakladova matice_2018'!$A$1:$IW$188,131,FALSE),0)</f>
        <v>0</v>
      </c>
      <c r="AC158" s="19">
        <f>IFERROR(HLOOKUP(AC$1,'Nakladova matice_2018'!$A$1:$IW$188,131,FALSE),0)</f>
        <v>0</v>
      </c>
      <c r="AD158" s="19">
        <f>IFERROR(HLOOKUP(AD$1,'Nakladova matice_2018'!$A$1:$IW$188,131,FALSE),0)</f>
        <v>0</v>
      </c>
      <c r="AE158" s="19">
        <f>IFERROR(HLOOKUP(AE$1,'Nakladova matice_2018'!$A$1:$IW$188,131,FALSE),0)</f>
        <v>0</v>
      </c>
      <c r="AF158" s="19">
        <f>IFERROR(HLOOKUP(AF$1,'Nakladova matice_2018'!$A$1:$IW$188,131,FALSE),0)</f>
        <v>0</v>
      </c>
      <c r="AG158" s="19">
        <f>IFERROR(HLOOKUP(AG$1,'Nakladova matice_2018'!$A$1:$IW$188,131,FALSE),0)</f>
        <v>0</v>
      </c>
      <c r="AH158" s="19">
        <f>IFERROR(HLOOKUP(AH$1,'Nakladova matice_2018'!$A$1:$IW$188,131,FALSE),0)</f>
        <v>0</v>
      </c>
      <c r="AI158" s="19">
        <f>IFERROR(HLOOKUP(AI$1,'Nakladova matice_2018'!$A$1:$IW$188,131,FALSE),0)</f>
        <v>0</v>
      </c>
      <c r="AJ158" s="19">
        <f>IFERROR(HLOOKUP(AJ$1,'Nakladova matice_2018'!$A$1:$IW$188,131,FALSE),0)</f>
        <v>0</v>
      </c>
      <c r="AK158" s="19">
        <f>IFERROR(HLOOKUP(AK$1,'Nakladova matice_2018'!$A$1:$IW$188,131,FALSE),0)</f>
        <v>0</v>
      </c>
      <c r="AL158" s="19">
        <f>IFERROR(HLOOKUP(AL$1,'Nakladova matice_2018'!$A$1:$IW$188,131,FALSE),0)</f>
        <v>0</v>
      </c>
      <c r="AM158" s="19">
        <f>IFERROR(HLOOKUP(AM$1,'Nakladova matice_2018'!$A$1:$IW$188,131,FALSE),0)</f>
        <v>0</v>
      </c>
      <c r="AN158" s="19">
        <f>IFERROR(HLOOKUP(AN$1,'Nakladova matice_2018'!$A$1:$IW$188,131,FALSE),0)</f>
        <v>0</v>
      </c>
      <c r="AO158" s="19">
        <f>IFERROR(HLOOKUP(AO$1,'Nakladova matice_2018'!$A$1:$IW$188,131,FALSE),0)</f>
        <v>0</v>
      </c>
      <c r="AP158" s="19">
        <f>IFERROR(HLOOKUP(AP$1,'Nakladova matice_2018'!$A$1:$IW$188,131,FALSE),0)</f>
        <v>0</v>
      </c>
      <c r="AQ158" s="19">
        <f>IFERROR(HLOOKUP(AQ$1,'Nakladova matice_2018'!$A$1:$IW$188,131,FALSE),0)</f>
        <v>0</v>
      </c>
      <c r="AR158" s="19">
        <f>IFERROR(HLOOKUP(AR$1,'Nakladova matice_2018'!$A$1:$IW$188,131,FALSE),0)</f>
        <v>0</v>
      </c>
      <c r="AS158" s="19">
        <f>IFERROR(HLOOKUP(AS$1,'Nakladova matice_2018'!$A$1:$IW$188,131,FALSE),0)</f>
        <v>0</v>
      </c>
      <c r="AT158" s="19">
        <f>IFERROR(HLOOKUP(AT$1,'Nakladova matice_2018'!$A$1:$IW$188,131,FALSE),0)</f>
        <v>5401000</v>
      </c>
      <c r="AU158" s="19">
        <f>IFERROR(HLOOKUP(AU$1,'Nakladova matice_2018'!$A$1:$IW$188,131,FALSE),0)</f>
        <v>0</v>
      </c>
      <c r="AV158" s="19">
        <f>IFERROR(HLOOKUP(AV$1,'Nakladova matice_2018'!$A$1:$IW$188,131,FALSE),0)</f>
        <v>0</v>
      </c>
      <c r="AW158" s="19">
        <f>IFERROR(HLOOKUP(AW$1,'Nakladova matice_2018'!$A$1:$IW$188,131,FALSE),0)</f>
        <v>0</v>
      </c>
      <c r="AX158" s="19">
        <f>IFERROR(HLOOKUP(AX$1,'Nakladova matice_2018'!$A$1:$IW$188,131,FALSE),0)</f>
        <v>0</v>
      </c>
      <c r="AY158" s="19">
        <f>IFERROR(HLOOKUP(AY$1,'Nakladova matice_2018'!$A$1:$IW$188,131,FALSE),0)</f>
        <v>0</v>
      </c>
      <c r="AZ158" s="19">
        <f>IFERROR(HLOOKUP(AZ$1,'Nakladova matice_2018'!$A$1:$IW$188,131,FALSE),0)</f>
        <v>0</v>
      </c>
      <c r="BA158" s="19">
        <f>IFERROR(HLOOKUP(BA$1,'Nakladova matice_2018'!$A$1:$IW$188,131,FALSE),0)</f>
        <v>0</v>
      </c>
      <c r="BB158" s="19">
        <f>IFERROR(HLOOKUP(BB$1,'Nakladova matice_2018'!$A$1:$IW$188,131,FALSE),0)</f>
        <v>0</v>
      </c>
      <c r="BC158" s="19">
        <f>IFERROR(HLOOKUP(BC$1,'Nakladova matice_2018'!$A$1:$IW$188,131,FALSE),0)</f>
        <v>0</v>
      </c>
      <c r="BD158" s="19">
        <f>IFERROR(HLOOKUP(BD$1,'Nakladova matice_2018'!$A$1:$IW$188,131,FALSE),0)</f>
        <v>0</v>
      </c>
      <c r="BE158" s="19">
        <f>IFERROR(HLOOKUP(BE$1,'Nakladova matice_2018'!$A$1:$IW$188,131,FALSE),0)</f>
        <v>0</v>
      </c>
      <c r="BF158" s="19">
        <f>IFERROR(HLOOKUP(BF$1,'Nakladova matice_2018'!$A$1:$IW$188,131,FALSE),0)</f>
        <v>0</v>
      </c>
      <c r="BG158" s="19">
        <f>IFERROR(HLOOKUP(BG$1,'Nakladova matice_2018'!$A$1:$IW$188,131,FALSE),0)</f>
        <v>0</v>
      </c>
      <c r="BH158" s="19">
        <f>IFERROR(HLOOKUP(BH$1,'Nakladova matice_2018'!$A$1:$IW$188,131,FALSE),0)</f>
        <v>0</v>
      </c>
      <c r="BI158" s="19">
        <f>IFERROR(HLOOKUP(BI$1,'Nakladova matice_2018'!$A$1:$IW$188,131,FALSE),0)</f>
        <v>0</v>
      </c>
      <c r="BJ158" s="19">
        <f>IFERROR(HLOOKUP(BJ$1,'Nakladova matice_2018'!$A$1:$IW$188,131,FALSE),0)</f>
        <v>0</v>
      </c>
      <c r="BK158" s="19">
        <f>IFERROR(HLOOKUP(BK$1,'Nakladova matice_2018'!$A$1:$IW$188,131,FALSE),0)</f>
        <v>0</v>
      </c>
      <c r="BL158" s="19">
        <f>IFERROR(HLOOKUP(BL$1,'Nakladova matice_2018'!$A$1:$IW$188,131,FALSE),0)</f>
        <v>0</v>
      </c>
      <c r="BM158" s="19">
        <f>IFERROR(HLOOKUP(BM$1,'Nakladova matice_2018'!$A$1:$IW$188,131,FALSE),0)</f>
        <v>0</v>
      </c>
      <c r="BN158" s="19">
        <f>IFERROR(HLOOKUP(BN$1,'Nakladova matice_2018'!$A$1:$IW$188,131,FALSE),0)</f>
        <v>0</v>
      </c>
      <c r="BO158" s="19">
        <f>IFERROR(HLOOKUP(BO$1,'Nakladova matice_2018'!$A$1:$IW$188,131,FALSE),0)</f>
        <v>0</v>
      </c>
      <c r="BP158" s="19">
        <f>IFERROR(HLOOKUP(BP$1,'Nakladova matice_2018'!$A$1:$IW$188,131,FALSE),0)</f>
        <v>0</v>
      </c>
      <c r="BQ158" s="19">
        <f>IFERROR(HLOOKUP(BQ$1,'Nakladova matice_2018'!$A$1:$IW$188,131,FALSE),0)</f>
        <v>0</v>
      </c>
      <c r="BR158" s="19">
        <f>IFERROR(HLOOKUP(BR$1,'Nakladova matice_2018'!$A$1:$IW$188,131,FALSE),0)</f>
        <v>0</v>
      </c>
      <c r="BS158" s="19">
        <f>IFERROR(HLOOKUP(BS$1,'Nakladova matice_2018'!$A$1:$IW$188,131,FALSE),0)</f>
        <v>0</v>
      </c>
      <c r="BT158" s="19">
        <f>IFERROR(HLOOKUP(BT$1,'Nakladova matice_2018'!$A$1:$IW$188,131,FALSE),0)</f>
        <v>0</v>
      </c>
      <c r="BU158" s="19">
        <f>IFERROR(HLOOKUP(BU$1,'Nakladova matice_2018'!$A$1:$IW$188,131,FALSE),0)</f>
        <v>0</v>
      </c>
      <c r="BV158" s="19">
        <f>IFERROR(HLOOKUP(BV$1,'Nakladova matice_2018'!$A$1:$IW$188,131,FALSE),0)</f>
        <v>0</v>
      </c>
      <c r="BW158" s="19">
        <f>IFERROR(HLOOKUP(BW$1,'Nakladova matice_2018'!$A$1:$IW$188,131,FALSE),0)</f>
        <v>0</v>
      </c>
      <c r="BX158" s="19">
        <f>IFERROR(HLOOKUP(BX$1,'Nakladova matice_2018'!$A$1:$IW$188,131,FALSE),0)</f>
        <v>4557500</v>
      </c>
      <c r="BY158" s="19">
        <f>IFERROR(HLOOKUP(BY$1,'Nakladova matice_2018'!$A$1:$IW$188,131,FALSE),0)</f>
        <v>0</v>
      </c>
      <c r="BZ158" s="19">
        <f>IFERROR(HLOOKUP(BZ$1,'Nakladova matice_2018'!$A$1:$IW$188,131,FALSE),0)</f>
        <v>0</v>
      </c>
      <c r="CA158" s="19">
        <f>IFERROR(HLOOKUP(CA$1,'Nakladova matice_2018'!$A$1:$IW$188,131,FALSE),0)</f>
        <v>0</v>
      </c>
      <c r="CB158" s="19">
        <f>IFERROR(HLOOKUP(CB$1,'Nakladova matice_2018'!$A$1:$IW$188,131,FALSE),0)</f>
        <v>0</v>
      </c>
      <c r="CC158" s="19">
        <f>IFERROR(HLOOKUP(CC$1,'Nakladova matice_2018'!$A$1:$IW$188,131,FALSE),0)</f>
        <v>0</v>
      </c>
      <c r="CD158" s="19">
        <f>IFERROR(HLOOKUP(CD$1,'Nakladova matice_2018'!$A$1:$IW$188,131,FALSE),0)</f>
        <v>0</v>
      </c>
      <c r="CE158" s="19">
        <f>IFERROR(HLOOKUP(CE$1,'Nakladova matice_2018'!$A$1:$IW$188,131,FALSE),0)</f>
        <v>0</v>
      </c>
      <c r="CF158" s="19">
        <f>IFERROR(HLOOKUP(CF$1,'Nakladova matice_2018'!$A$1:$IW$188,131,FALSE),0)</f>
        <v>0</v>
      </c>
      <c r="CG158" s="19">
        <f>IFERROR(HLOOKUP(CG$1,'Nakladova matice_2018'!$A$1:$IW$188,131,FALSE),0)</f>
        <v>0</v>
      </c>
      <c r="CH158" s="19">
        <f>IFERROR(HLOOKUP(CH$1,'Nakladova matice_2018'!$A$1:$IW$188,131,FALSE),0)</f>
        <v>0</v>
      </c>
      <c r="CI158" s="19">
        <f>IFERROR(HLOOKUP(CI$1,'Nakladova matice_2018'!$A$1:$IW$188,131,FALSE),0)</f>
        <v>0</v>
      </c>
      <c r="CJ158" s="19">
        <f>IFERROR(HLOOKUP(CJ$1,'Nakladova matice_2018'!$A$1:$IW$188,131,FALSE),0)</f>
        <v>0</v>
      </c>
      <c r="CK158" s="19">
        <f>IFERROR(HLOOKUP(CK$1,'Nakladova matice_2018'!$A$1:$IW$188,131,FALSE),0)</f>
        <v>0</v>
      </c>
      <c r="CL158" s="19">
        <f>IFERROR(HLOOKUP(CL$1,'Nakladova matice_2018'!$A$1:$IW$188,131,FALSE),0)</f>
        <v>0</v>
      </c>
      <c r="CM158" s="19">
        <f>IFERROR(HLOOKUP(CM$1,'Nakladova matice_2018'!$A$1:$IW$188,131,FALSE),0)</f>
        <v>0</v>
      </c>
      <c r="CN158" s="19">
        <f>IFERROR(HLOOKUP(CN$1,'Nakladova matice_2018'!$A$1:$IW$188,131,FALSE),0)</f>
        <v>2362520</v>
      </c>
      <c r="CO158" s="19">
        <f>IFERROR(HLOOKUP(CO$1,'Nakladova matice_2018'!$A$1:$IW$188,131,FALSE),0)</f>
        <v>0</v>
      </c>
      <c r="CP158" s="19">
        <f>IFERROR(HLOOKUP(CP$1,'Nakladova matice_2018'!$A$1:$IW$188,131,FALSE),0)</f>
        <v>0</v>
      </c>
      <c r="CQ158" s="19">
        <f>IFERROR(HLOOKUP(CQ$1,'Nakladova matice_2018'!$A$1:$IW$188,131,FALSE),0)</f>
        <v>0</v>
      </c>
      <c r="CR158" s="19">
        <f>IFERROR(HLOOKUP(CR$1,'Nakladova matice_2018'!$A$1:$IW$188,131,FALSE),0)</f>
        <v>0</v>
      </c>
      <c r="CS158" s="19">
        <f>IFERROR(HLOOKUP(CS$1,'Nakladova matice_2018'!$A$1:$IW$188,131,FALSE),0)</f>
        <v>0</v>
      </c>
      <c r="CT158" s="19">
        <f>IFERROR(HLOOKUP(CT$1,'Nakladova matice_2018'!$A$1:$IW$188,131,FALSE),0)</f>
        <v>0</v>
      </c>
      <c r="CU158" s="19">
        <f>IFERROR(HLOOKUP(CU$1,'Nakladova matice_2018'!$A$1:$IW$188,131,FALSE),0)</f>
        <v>0</v>
      </c>
      <c r="CV158" s="19">
        <f>IFERROR(HLOOKUP(CV$1,'Nakladova matice_2018'!$A$1:$IW$188,131,FALSE),0)</f>
        <v>0</v>
      </c>
      <c r="CW158" s="19">
        <f>IFERROR(HLOOKUP(CW$1,'Nakladova matice_2018'!$A$1:$IW$188,131,FALSE),0)</f>
        <v>0</v>
      </c>
      <c r="CX158" s="19">
        <f>IFERROR(HLOOKUP(CX$1,'Nakladova matice_2018'!$A$1:$IW$188,131,FALSE),0)</f>
        <v>0</v>
      </c>
      <c r="CY158" s="19">
        <f>IFERROR(HLOOKUP(CY$1,'Nakladova matice_2018'!$A$1:$IW$188,131,FALSE),0)</f>
        <v>0</v>
      </c>
      <c r="CZ158" s="19">
        <f>IFERROR(HLOOKUP(CZ$1,'Nakladova matice_2018'!$A$1:$IW$188,131,FALSE),0)</f>
        <v>0</v>
      </c>
      <c r="DA158" s="19">
        <f>IFERROR(HLOOKUP(DA$1,'Nakladova matice_2018'!$A$1:$IW$188,131,FALSE),0)</f>
        <v>0</v>
      </c>
      <c r="DB158" s="19">
        <f>IFERROR(HLOOKUP(DB$1,'Nakladova matice_2018'!$A$1:$IW$188,131,FALSE),0)</f>
        <v>0</v>
      </c>
      <c r="DC158" s="19">
        <f>IFERROR(HLOOKUP(DC$1,'Nakladova matice_2018'!$A$1:$IW$188,131,FALSE),0)</f>
        <v>0</v>
      </c>
      <c r="DD158" s="19">
        <f>IFERROR(HLOOKUP(DD$1,'Nakladova matice_2018'!$A$1:$IW$188,131,FALSE),0)</f>
        <v>0</v>
      </c>
      <c r="DE158" s="19">
        <f>IFERROR(HLOOKUP(DE$1,'Nakladova matice_2018'!$A$1:$IW$188,131,FALSE),0)</f>
        <v>0</v>
      </c>
      <c r="DF158" s="19">
        <f>IFERROR(HLOOKUP(DF$1,'Nakladova matice_2018'!$A$1:$IW$188,131,FALSE),0)</f>
        <v>0</v>
      </c>
      <c r="DG158" s="19">
        <f>IFERROR(HLOOKUP(DG$1,'Nakladova matice_2018'!$A$1:$IW$188,131,FALSE),0)</f>
        <v>0</v>
      </c>
      <c r="DH158" s="19">
        <f>IFERROR(HLOOKUP(DH$1,'Nakladova matice_2018'!$A$1:$IW$188,131,FALSE),0)</f>
        <v>0</v>
      </c>
      <c r="DI158" s="19">
        <f>IFERROR(HLOOKUP(DI$1,'Nakladova matice_2018'!$A$1:$IW$188,131,FALSE),0)</f>
        <v>0</v>
      </c>
      <c r="DJ158" s="19">
        <f>IFERROR(HLOOKUP(DJ$1,'Nakladova matice_2018'!$A$1:$IW$188,131,FALSE),0)</f>
        <v>0</v>
      </c>
      <c r="DK158" s="19">
        <f>IFERROR(HLOOKUP(DK$1,'Nakladova matice_2018'!$A$1:$IW$188,131,FALSE),0)</f>
        <v>0</v>
      </c>
      <c r="DL158" s="19">
        <f>IFERROR(HLOOKUP(DL$1,'Nakladova matice_2018'!$A$1:$IW$188,131,FALSE),0)</f>
        <v>0</v>
      </c>
      <c r="DM158" s="19">
        <f>IFERROR(HLOOKUP(DM$1,'Nakladova matice_2018'!$A$1:$IW$188,131,FALSE),0)</f>
        <v>0</v>
      </c>
      <c r="DN158" s="19">
        <f>IFERROR(HLOOKUP(DN$1,'Nakladova matice_2018'!$A$1:$IW$188,131,FALSE),0)</f>
        <v>8092685</v>
      </c>
      <c r="DO158" s="19">
        <f>IFERROR(HLOOKUP(DO$1,'Nakladova matice_2018'!$A$1:$IW$188,131,FALSE),0)</f>
        <v>0</v>
      </c>
      <c r="DP158" s="19">
        <f>IFERROR(HLOOKUP(DP$1,'Nakladova matice_2018'!$A$1:$IW$188,131,FALSE),0)</f>
        <v>0</v>
      </c>
      <c r="DQ158" s="19">
        <f>IFERROR(HLOOKUP(DQ$1,'Nakladova matice_2018'!$A$1:$IW$188,131,FALSE),0)</f>
        <v>0</v>
      </c>
      <c r="DR158" s="19">
        <f>IFERROR(HLOOKUP(DR$1,'Nakladova matice_2018'!$A$1:$IW$188,131,FALSE),0)</f>
        <v>0</v>
      </c>
      <c r="DS158" s="19">
        <f>IFERROR(HLOOKUP(DS$1,'Nakladova matice_2018'!$A$1:$IW$188,131,FALSE),0)</f>
        <v>0</v>
      </c>
      <c r="DT158" s="19">
        <f>IFERROR(HLOOKUP(DT$1,'Nakladova matice_2018'!$A$1:$IW$188,131,FALSE),0)</f>
        <v>0</v>
      </c>
      <c r="DU158" s="19">
        <f>IFERROR(HLOOKUP(DU$1,'Nakladova matice_2018'!$A$1:$IW$188,131,FALSE),0)</f>
        <v>0</v>
      </c>
      <c r="DV158" s="19">
        <f>IFERROR(HLOOKUP(DV$1,'Nakladova matice_2018'!$A$1:$IW$188,131,FALSE),0)</f>
        <v>0</v>
      </c>
      <c r="DW158" s="19">
        <f>IFERROR(HLOOKUP(DW$1,'Nakladova matice_2018'!$A$1:$IW$188,131,FALSE),0)</f>
        <v>0</v>
      </c>
      <c r="DX158" s="19">
        <f>IFERROR(HLOOKUP(DX$1,'Nakladova matice_2018'!$A$1:$IW$188,131,FALSE),0)</f>
        <v>0</v>
      </c>
      <c r="DY158" s="19">
        <f>IFERROR(HLOOKUP(DY$1,'Nakladova matice_2018'!$A$1:$IW$188,131,FALSE),0)</f>
        <v>0</v>
      </c>
      <c r="DZ158" s="19">
        <f>IFERROR(HLOOKUP(DZ$1,'Nakladova matice_2018'!$A$1:$IW$188,131,FALSE),0)</f>
        <v>0</v>
      </c>
      <c r="EA158" s="19">
        <f>IFERROR(HLOOKUP(EA$1,'Nakladova matice_2018'!$A$1:$IW$188,131,FALSE),0)</f>
        <v>0</v>
      </c>
      <c r="EB158" s="19">
        <f>IFERROR(HLOOKUP(EB$1,'Nakladova matice_2018'!$A$1:$IW$188,131,FALSE),0)</f>
        <v>0</v>
      </c>
      <c r="EC158" s="19">
        <f>IFERROR(HLOOKUP(EC$1,'Nakladova matice_2018'!$A$1:$IW$188,131,FALSE),0)</f>
        <v>0</v>
      </c>
      <c r="ED158" s="19">
        <f>IFERROR(HLOOKUP(ED$1,'Nakladova matice_2018'!$A$1:$IW$188,131,FALSE),0)</f>
        <v>0</v>
      </c>
      <c r="EE158" s="19">
        <f>IFERROR(HLOOKUP(EE$1,'Nakladova matice_2018'!$A$1:$IW$188,131,FALSE),0)</f>
        <v>0</v>
      </c>
      <c r="EF158" s="19">
        <f>IFERROR(HLOOKUP(EF$1,'Nakladova matice_2018'!$A$1:$IW$188,131,FALSE),0)</f>
        <v>0</v>
      </c>
      <c r="EG158" s="19">
        <f>IFERROR(HLOOKUP(EG$1,'Nakladova matice_2018'!$A$1:$IW$188,131,FALSE),0)</f>
        <v>0</v>
      </c>
      <c r="EH158" s="19">
        <f>IFERROR(HLOOKUP(EH$1,'Nakladova matice_2018'!$A$1:$IW$188,131,FALSE),0)</f>
        <v>0</v>
      </c>
      <c r="EI158" s="19">
        <f>IFERROR(HLOOKUP(EI$1,'Nakladova matice_2018'!$A$1:$IW$188,131,FALSE),0)</f>
        <v>0</v>
      </c>
      <c r="EJ158" s="19">
        <f>IFERROR(HLOOKUP(EJ$1,'Nakladova matice_2018'!$A$1:$IW$188,131,FALSE),0)</f>
        <v>0</v>
      </c>
      <c r="EK158" s="19">
        <f>IFERROR(HLOOKUP(EK$1,'Nakladova matice_2018'!$A$1:$IW$188,131,FALSE),0)</f>
        <v>0</v>
      </c>
      <c r="EL158" s="19">
        <f>IFERROR(HLOOKUP(EL$1,'Nakladova matice_2018'!$A$1:$IW$188,131,FALSE),0)</f>
        <v>0</v>
      </c>
      <c r="EM158" s="19">
        <f>IFERROR(HLOOKUP(EM$1,'Nakladova matice_2018'!$A$1:$IW$188,131,FALSE),0)</f>
        <v>0</v>
      </c>
      <c r="EN158" s="19">
        <f>IFERROR(HLOOKUP(EN$1,'Nakladova matice_2018'!$A$1:$IW$188,131,FALSE),0)</f>
        <v>0</v>
      </c>
      <c r="EO158" s="19">
        <f>IFERROR(HLOOKUP(EO$1,'Nakladova matice_2018'!$A$1:$IW$188,131,FALSE),0)</f>
        <v>1181250</v>
      </c>
      <c r="EP158" s="19">
        <f>IFERROR(HLOOKUP(EP$1,'Nakladova matice_2018'!$A$1:$IW$188,131,FALSE),0)</f>
        <v>0</v>
      </c>
      <c r="EQ158" s="19">
        <f>IFERROR(HLOOKUP(EQ$1,'Nakladova matice_2018'!$A$1:$IW$188,131,FALSE),0)</f>
        <v>0</v>
      </c>
      <c r="ER158" s="19">
        <f>IFERROR(HLOOKUP(ER$1,'Nakladova matice_2018'!$A$1:$IW$188,131,FALSE),0)</f>
        <v>0</v>
      </c>
      <c r="ES158" s="19">
        <f>IFERROR(HLOOKUP(ES$1,'Nakladova matice_2018'!$A$1:$IW$188,131,FALSE),0)</f>
        <v>0</v>
      </c>
      <c r="ET158" s="19">
        <f>IFERROR(HLOOKUP(ET$1,'Nakladova matice_2018'!$A$1:$IW$188,131,FALSE),0)</f>
        <v>0</v>
      </c>
      <c r="EU158" s="19">
        <f>IFERROR(HLOOKUP(EU$1,'Nakladova matice_2018'!$A$1:$IW$188,131,FALSE),0)</f>
        <v>0</v>
      </c>
      <c r="EV158" s="19">
        <f>IFERROR(HLOOKUP(EV$1,'Nakladova matice_2018'!$A$1:$IW$188,131,FALSE),0)</f>
        <v>0</v>
      </c>
      <c r="EW158" s="19">
        <f>IFERROR(HLOOKUP(EW$1,'Nakladova matice_2018'!$A$1:$IW$188,131,FALSE),0)</f>
        <v>0</v>
      </c>
      <c r="EX158" s="19">
        <f>IFERROR(HLOOKUP(EX$1,'Nakladova matice_2018'!$A$1:$IW$188,131,FALSE),0)</f>
        <v>0</v>
      </c>
      <c r="EY158" s="19">
        <f>IFERROR(HLOOKUP(EY$1,'Nakladova matice_2018'!$A$1:$IW$188,131,FALSE),0)</f>
        <v>0</v>
      </c>
      <c r="EZ158" s="19">
        <f>IFERROR(HLOOKUP(EZ$1,'Nakladova matice_2018'!$A$1:$IW$188,131,FALSE),0)</f>
        <v>0</v>
      </c>
      <c r="FA158" s="19">
        <f>IFERROR(HLOOKUP(FA$1,'Nakladova matice_2018'!$A$1:$IW$188,131,FALSE),0)</f>
        <v>0</v>
      </c>
      <c r="FB158" s="19">
        <f>IFERROR(HLOOKUP(FB$1,'Nakladova matice_2018'!$A$1:$IW$188,131,FALSE),0)</f>
        <v>0</v>
      </c>
      <c r="FC158" s="19">
        <f>IFERROR(HLOOKUP(FC$1,'Nakladova matice_2018'!$A$1:$IW$188,131,FALSE),0)</f>
        <v>0</v>
      </c>
      <c r="FD158" s="19">
        <f>IFERROR(HLOOKUP(FD$1,'Nakladova matice_2018'!$A$1:$IW$188,131,FALSE),0)</f>
        <v>0</v>
      </c>
      <c r="FE158" s="19">
        <f>IFERROR(HLOOKUP(FE$1,'Nakladova matice_2018'!$A$1:$IW$188,131,FALSE),0)</f>
        <v>0</v>
      </c>
      <c r="FF158" s="19">
        <f>IFERROR(HLOOKUP(FF$1,'Nakladova matice_2018'!$A$1:$IW$188,131,FALSE),0)</f>
        <v>0</v>
      </c>
      <c r="FG158" s="19">
        <f>IFERROR(HLOOKUP(FG$1,'Nakladova matice_2018'!$A$1:$IW$188,131,FALSE),0)</f>
        <v>0</v>
      </c>
      <c r="FH158" s="19">
        <f>IFERROR(HLOOKUP(FH$1,'Nakladova matice_2018'!$A$1:$IW$188,131,FALSE),0)</f>
        <v>0</v>
      </c>
      <c r="FI158" s="19">
        <f>IFERROR(HLOOKUP(FI$1,'Nakladova matice_2018'!$A$1:$IW$188,131,FALSE),0)</f>
        <v>1464000</v>
      </c>
      <c r="FJ158" s="19">
        <f>IFERROR(HLOOKUP(FJ$1,'Nakladova matice_2018'!$A$1:$IW$188,131,FALSE),0)</f>
        <v>0</v>
      </c>
      <c r="FK158" s="19">
        <f>IFERROR(HLOOKUP(FK$1,'Nakladova matice_2018'!$A$1:$IW$188,131,FALSE),0)</f>
        <v>0</v>
      </c>
      <c r="FL158" s="19">
        <f>IFERROR(HLOOKUP(FL$1,'Nakladova matice_2018'!$A$1:$IW$188,131,FALSE),0)</f>
        <v>0</v>
      </c>
      <c r="FM158" s="19">
        <f>IFERROR(HLOOKUP(FM$1,'Nakladova matice_2018'!$A$1:$IW$188,131,FALSE),0)</f>
        <v>0</v>
      </c>
      <c r="FN158" s="19">
        <f>IFERROR(HLOOKUP(FN$1,'Nakladova matice_2018'!$A$1:$IW$188,131,FALSE),0)</f>
        <v>0</v>
      </c>
      <c r="FO158" s="19">
        <f>IFERROR(HLOOKUP(FO$1,'Nakladova matice_2018'!$A$1:$IW$188,131,FALSE),0)</f>
        <v>0</v>
      </c>
      <c r="FP158" s="19">
        <f>IFERROR(HLOOKUP(FP$1,'Nakladova matice_2018'!$A$1:$IW$188,131,FALSE),0)</f>
        <v>0</v>
      </c>
      <c r="FQ158" s="19">
        <f>IFERROR(HLOOKUP(FQ$1,'Nakladova matice_2018'!$A$1:$IW$188,131,FALSE),0)</f>
        <v>0</v>
      </c>
      <c r="FR158" s="19">
        <f>IFERROR(HLOOKUP(FR$1,'Nakladova matice_2018'!$A$1:$IW$188,131,FALSE),0)</f>
        <v>0</v>
      </c>
      <c r="FS158" s="19">
        <f>IFERROR(HLOOKUP(FS$1,'Nakladova matice_2018'!$A$1:$IW$188,131,FALSE),0)</f>
        <v>0</v>
      </c>
      <c r="FT158" s="19">
        <f>IFERROR(HLOOKUP(FT$1,'Nakladova matice_2018'!$A$1:$IW$188,131,FALSE),0)</f>
        <v>0</v>
      </c>
      <c r="FU158" s="19">
        <f>IFERROR(HLOOKUP(FU$1,'Nakladova matice_2018'!$A$1:$IW$188,131,FALSE),0)</f>
        <v>0</v>
      </c>
      <c r="FV158" s="19">
        <f>IFERROR(HLOOKUP(FV$1,'Nakladova matice_2018'!$A$1:$IW$188,131,FALSE),0)</f>
        <v>0</v>
      </c>
      <c r="FW158" s="19">
        <f>IFERROR(HLOOKUP(FW$1,'Nakladova matice_2018'!$A$1:$IW$188,131,FALSE),0)</f>
        <v>0</v>
      </c>
      <c r="FX158" s="19">
        <f>IFERROR(HLOOKUP(FX$1,'Nakladova matice_2018'!$A$1:$IW$188,131,FALSE),0)</f>
        <v>0</v>
      </c>
      <c r="FY158" s="19">
        <f>IFERROR(HLOOKUP(FY$1,'Nakladova matice_2018'!$A$1:$IW$188,131,FALSE),0)</f>
        <v>0</v>
      </c>
      <c r="FZ158" s="19">
        <f>IFERROR(HLOOKUP(FZ$1,'Nakladova matice_2018'!$A$1:$IW$188,131,FALSE),0)</f>
        <v>0</v>
      </c>
      <c r="GA158" s="19">
        <f>IFERROR(HLOOKUP(GA$1,'Nakladova matice_2018'!$A$1:$IW$188,131,FALSE),0)</f>
        <v>0</v>
      </c>
      <c r="GB158" s="19">
        <f>IFERROR(HLOOKUP(GB$1,'Nakladova matice_2018'!$A$1:$IW$188,131,FALSE),0)</f>
        <v>0</v>
      </c>
      <c r="GC158" s="19">
        <f>IFERROR(HLOOKUP(GC$1,'Nakladova matice_2018'!$A$1:$IW$188,131,FALSE),0)</f>
        <v>0</v>
      </c>
      <c r="GD158" s="19">
        <f>IFERROR(HLOOKUP(GD$1,'Nakladova matice_2018'!$A$1:$IW$188,131,FALSE),0)</f>
        <v>7501500</v>
      </c>
      <c r="GE158" s="19">
        <f>IFERROR(HLOOKUP(GE$1,'Nakladova matice_2018'!$A$1:$IW$188,131,FALSE),0)</f>
        <v>0</v>
      </c>
      <c r="GF158" s="19">
        <f>IFERROR(HLOOKUP(GF$1,'Nakladova matice_2018'!$A$1:$IW$188,131,FALSE),0)</f>
        <v>0</v>
      </c>
      <c r="GG158" s="19">
        <f>IFERROR(HLOOKUP(GG$1,'Nakladova matice_2018'!$A$1:$IW$188,131,FALSE),0)</f>
        <v>0</v>
      </c>
      <c r="GH158" s="19">
        <f>IFERROR(HLOOKUP(GH$1,'Nakladova matice_2018'!$A$1:$IW$188,131,FALSE),0)</f>
        <v>0</v>
      </c>
      <c r="GI158" s="19">
        <f>IFERROR(HLOOKUP(GI$1,'Nakladova matice_2018'!$A$1:$IW$188,131,FALSE),0)</f>
        <v>0</v>
      </c>
      <c r="GJ158" s="19">
        <f>IFERROR(HLOOKUP(GJ$1,'Nakladova matice_2018'!$A$1:$IW$188,131,FALSE),0)</f>
        <v>0</v>
      </c>
      <c r="GK158" s="19">
        <f>IFERROR(HLOOKUP(GK$1,'Nakladova matice_2018'!$A$1:$IW$188,131,FALSE),0)</f>
        <v>0</v>
      </c>
      <c r="GL158" s="19">
        <f>IFERROR(HLOOKUP(GL$1,'Nakladova matice_2018'!$A$1:$IW$188,131,FALSE),0)</f>
        <v>0</v>
      </c>
      <c r="GM158" s="19">
        <f>IFERROR(HLOOKUP(GM$1,'Nakladova matice_2018'!$A$1:$IW$188,131,FALSE),0)</f>
        <v>0</v>
      </c>
      <c r="GN158" s="19">
        <f>IFERROR(HLOOKUP(GN$1,'Nakladova matice_2018'!$A$1:$IW$188,131,FALSE),0)</f>
        <v>0</v>
      </c>
      <c r="GO158" s="19">
        <f>IFERROR(HLOOKUP(GO$1,'Nakladova matice_2018'!$A$1:$IW$188,131,FALSE),0)</f>
        <v>0</v>
      </c>
      <c r="GP158" s="19">
        <f>IFERROR(HLOOKUP(GP$1,'Nakladova matice_2018'!$A$1:$IW$188,131,FALSE),0)</f>
        <v>0</v>
      </c>
      <c r="GQ158" s="19">
        <f>IFERROR(HLOOKUP(GQ$1,'Nakladova matice_2018'!$A$1:$IW$188,131,FALSE),0)</f>
        <v>0</v>
      </c>
      <c r="GR158" s="19">
        <f>IFERROR(HLOOKUP(GR$1,'Nakladova matice_2018'!$A$1:$IW$188,131,FALSE),0)</f>
        <v>0</v>
      </c>
      <c r="GS158" s="19">
        <f>IFERROR(HLOOKUP(GS$1,'Nakladova matice_2018'!$A$1:$IW$188,131,FALSE),0)</f>
        <v>0</v>
      </c>
      <c r="GT158" s="19">
        <f>IFERROR(HLOOKUP(GT$1,'Nakladova matice_2018'!$A$1:$IW$188,131,FALSE),0)</f>
        <v>0</v>
      </c>
      <c r="GU158" s="19">
        <f>IFERROR(HLOOKUP(GU$1,'Nakladova matice_2018'!$A$1:$IW$188,131,FALSE),0)</f>
        <v>0</v>
      </c>
      <c r="GV158" s="19">
        <f>IFERROR(HLOOKUP(GV$1,'Nakladova matice_2018'!$A$1:$IW$188,131,FALSE),0)</f>
        <v>0</v>
      </c>
      <c r="GW158" s="19">
        <f>IFERROR(HLOOKUP(GW$1,'Nakladova matice_2018'!$A$1:$IW$188,131,FALSE),0)</f>
        <v>0</v>
      </c>
      <c r="GX158" s="19">
        <f>IFERROR(HLOOKUP(GX$1,'Nakladova matice_2018'!$A$1:$IW$188,131,FALSE),0)</f>
        <v>0</v>
      </c>
      <c r="GY158" s="19">
        <f>IFERROR(HLOOKUP(GY$1,'Nakladova matice_2018'!$A$1:$IW$188,131,FALSE),0)</f>
        <v>0</v>
      </c>
      <c r="GZ158" s="19">
        <f>IFERROR(HLOOKUP(GZ$1,'Nakladova matice_2018'!$A$1:$IW$188,131,FALSE),0)</f>
        <v>0</v>
      </c>
      <c r="HA158" s="19">
        <f>IFERROR(HLOOKUP(HA$1,'Nakladova matice_2018'!$A$1:$IW$188,131,FALSE),0)</f>
        <v>0</v>
      </c>
      <c r="HB158" s="19">
        <f>IFERROR(HLOOKUP(HB$1,'Nakladova matice_2018'!$A$1:$IW$188,131,FALSE),0)</f>
        <v>0</v>
      </c>
      <c r="HC158" s="19">
        <f>IFERROR(HLOOKUP(HC$1,'Nakladova matice_2018'!$A$1:$IW$188,131,FALSE),0)</f>
        <v>0</v>
      </c>
      <c r="HD158" s="19">
        <f>IFERROR(HLOOKUP(HD$1,'Nakladova matice_2018'!$A$1:$IW$188,131,FALSE),0)</f>
        <v>0</v>
      </c>
      <c r="HE158" s="19">
        <f>IFERROR(HLOOKUP(HE$1,'Nakladova matice_2018'!$A$1:$IW$188,131,FALSE),0)</f>
        <v>0</v>
      </c>
      <c r="HF158" s="19">
        <f>IFERROR(HLOOKUP(HF$1,'Nakladova matice_2018'!$A$1:$IW$188,131,FALSE),0)</f>
        <v>0</v>
      </c>
      <c r="HG158" s="19">
        <f>IFERROR(HLOOKUP(HG$1,'Nakladova matice_2018'!$A$1:$IW$188,131,FALSE),0)</f>
        <v>0</v>
      </c>
      <c r="HH158" s="19">
        <f>IFERROR(HLOOKUP(HH$1,'Nakladova matice_2018'!$A$1:$IW$188,131,FALSE),0)</f>
        <v>0</v>
      </c>
      <c r="HI158" s="19">
        <f>IFERROR(HLOOKUP(HI$1,'Nakladova matice_2018'!$A$1:$IW$188,131,FALSE),0)</f>
        <v>0</v>
      </c>
      <c r="HJ158" s="19">
        <f>IFERROR(HLOOKUP(HJ$1,'Nakladova matice_2018'!$A$1:$IW$188,131,FALSE),0)</f>
        <v>0</v>
      </c>
      <c r="HK158" s="19">
        <f>IFERROR(HLOOKUP(HK$1,'Nakladova matice_2018'!$A$1:$IW$188,131,FALSE),0)</f>
        <v>0</v>
      </c>
      <c r="HL158" s="19">
        <f>IFERROR(HLOOKUP(HL$1,'Nakladova matice_2018'!$A$1:$IW$188,131,FALSE),0)</f>
        <v>0</v>
      </c>
      <c r="HM158" s="19">
        <f>IFERROR(HLOOKUP(HM$1,'Nakladova matice_2018'!$A$1:$IW$188,131,FALSE),0)</f>
        <v>0</v>
      </c>
      <c r="HN158" s="19">
        <f>IFERROR(HLOOKUP(HN$1,'Nakladova matice_2018'!$A$1:$IW$188,131,FALSE),0)</f>
        <v>0</v>
      </c>
      <c r="HO158" s="19">
        <f>IFERROR(HLOOKUP(HO$1,'Nakladova matice_2018'!$A$1:$IW$188,131,FALSE),0)</f>
        <v>0</v>
      </c>
      <c r="HP158" s="19">
        <f>IFERROR(HLOOKUP(HP$1,'Nakladova matice_2018'!$A$1:$IW$188,131,FALSE),0)</f>
        <v>0</v>
      </c>
      <c r="HQ158" s="19">
        <f>IFERROR(HLOOKUP(HQ$1,'Nakladova matice_2018'!$A$1:$IW$188,131,FALSE),0)</f>
        <v>0</v>
      </c>
      <c r="HR158" s="19">
        <f>IFERROR(HLOOKUP(HR$1,'Nakladova matice_2018'!$A$1:$IW$188,131,FALSE),0)</f>
        <v>0</v>
      </c>
      <c r="HS158" s="19">
        <f>IFERROR(HLOOKUP(HS$1,'Nakladova matice_2018'!$A$1:$IW$188,131,FALSE),0)</f>
        <v>0</v>
      </c>
      <c r="HT158" s="19">
        <f>IFERROR(HLOOKUP(HT$1,'Nakladova matice_2018'!$A$1:$IW$188,131,FALSE),0)</f>
        <v>0</v>
      </c>
      <c r="HU158" s="19">
        <f>IFERROR(HLOOKUP(HU$1,'Nakladova matice_2018'!$A$1:$IW$188,131,FALSE),0)</f>
        <v>0</v>
      </c>
      <c r="HV158" s="19">
        <f>IFERROR(HLOOKUP(HV$1,'Nakladova matice_2018'!$A$1:$IW$188,131,FALSE),0)</f>
        <v>0</v>
      </c>
      <c r="HW158" s="19">
        <f>IFERROR(HLOOKUP(HW$1,'Nakladova matice_2018'!$A$1:$IW$188,131,FALSE),0)</f>
        <v>0</v>
      </c>
      <c r="HX158" s="19">
        <f>IFERROR(HLOOKUP(HX$1,'Nakladova matice_2018'!$A$1:$IW$188,131,FALSE),0)</f>
        <v>0</v>
      </c>
      <c r="HY158" s="19">
        <f>IFERROR(HLOOKUP(HY$1,'Nakladova matice_2018'!$A$1:$IW$188,131,FALSE),0)</f>
        <v>0</v>
      </c>
      <c r="HZ158" s="19">
        <f>IFERROR(HLOOKUP(HZ$1,'Nakladova matice_2018'!$A$1:$IW$188,131,FALSE),0)</f>
        <v>0</v>
      </c>
      <c r="IA158" s="19">
        <f>IFERROR(HLOOKUP(IA$1,'Nakladova matice_2018'!$A$1:$IW$188,131,FALSE),0)</f>
        <v>0</v>
      </c>
      <c r="IB158" s="19">
        <f>IFERROR(HLOOKUP(IB$1,'Nakladova matice_2018'!$A$1:$IW$188,131,FALSE),0)</f>
        <v>0</v>
      </c>
      <c r="IC158" s="19">
        <f>IFERROR(HLOOKUP(IC$1,'Nakladova matice_2018'!$A$1:$IW$188,131,FALSE),0)</f>
        <v>0</v>
      </c>
      <c r="ID158" s="19">
        <f>IFERROR(HLOOKUP(ID$1,'Nakladova matice_2018'!$A$1:$IW$188,131,FALSE),0)</f>
        <v>0</v>
      </c>
      <c r="IE158" s="19">
        <f>IFERROR(HLOOKUP(IE$1,'Nakladova matice_2018'!$A$1:$IW$188,131,FALSE),0)</f>
        <v>0</v>
      </c>
      <c r="IF158" s="19">
        <f>IFERROR(HLOOKUP(IF$1,'Nakladova matice_2018'!$A$1:$IW$188,131,FALSE),0)</f>
        <v>0</v>
      </c>
      <c r="IG158" s="19">
        <f>IFERROR(HLOOKUP(IG$1,'Nakladova matice_2018'!$A$1:$IW$188,131,FALSE),0)</f>
        <v>0</v>
      </c>
      <c r="IH158" s="19">
        <f>IFERROR(HLOOKUP(IH$1,'Nakladova matice_2018'!$A$1:$IW$188,131,FALSE),0)</f>
        <v>0</v>
      </c>
      <c r="II158" s="19">
        <f>IFERROR(HLOOKUP(II$1,'Nakladova matice_2018'!$A$1:$IW$188,131,FALSE),0)</f>
        <v>0</v>
      </c>
      <c r="IJ158" s="19">
        <f>IFERROR(HLOOKUP(IJ$1,'Nakladova matice_2018'!$A$1:$IW$188,131,FALSE),0)</f>
        <v>0</v>
      </c>
      <c r="IK158" s="19">
        <f>IFERROR(HLOOKUP(IK$1,'Nakladova matice_2018'!$A$1:$IW$188,131,FALSE),0)</f>
        <v>0</v>
      </c>
      <c r="IL158" s="19">
        <f>IFERROR(HLOOKUP(IL$1,'Nakladova matice_2018'!$A$1:$IW$188,131,FALSE),0)</f>
        <v>0</v>
      </c>
      <c r="IM158" s="19">
        <f>IFERROR(HLOOKUP(IM$1,'Nakladova matice_2018'!$A$1:$IW$188,131,FALSE),0)</f>
        <v>0</v>
      </c>
      <c r="IN158" s="19">
        <f>IFERROR(HLOOKUP(IN$1,'Nakladova matice_2018'!$A$1:$IW$188,131,FALSE),0)</f>
        <v>0</v>
      </c>
      <c r="IO158" s="19">
        <f>IFERROR(HLOOKUP(IO$1,'Nakladova matice_2018'!$A$1:$IW$188,131,FALSE),0)</f>
        <v>0</v>
      </c>
      <c r="IP158" s="19">
        <f>IFERROR(HLOOKUP(IP$1,'Nakladova matice_2018'!$A$1:$IW$188,131,FALSE),0)</f>
        <v>0</v>
      </c>
      <c r="IQ158" s="19">
        <f>IFERROR(HLOOKUP(IQ$1,'Nakladova matice_2018'!$A$1:$IW$188,131,FALSE),0)</f>
        <v>0</v>
      </c>
      <c r="IR158" s="19">
        <f>IFERROR(HLOOKUP(IR$1,'Nakladova matice_2018'!$A$1:$IW$188,131,FALSE),0)</f>
        <v>0</v>
      </c>
      <c r="IS158" s="19">
        <f>IFERROR(HLOOKUP(IS$1,'Nakladova matice_2018'!$A$1:$IW$188,131,FALSE),0)</f>
        <v>0</v>
      </c>
      <c r="IT158" s="19">
        <f>IFERROR(HLOOKUP(IT$1,'Nakladova matice_2018'!$A$1:$IW$188,131,FALSE),0)</f>
        <v>0</v>
      </c>
      <c r="IU158" s="19">
        <f>IFERROR(HLOOKUP(IU$1,'Nakladova matice_2018'!$A$1:$IW$188,131,FALSE),0)</f>
        <v>0</v>
      </c>
      <c r="IV158" s="19">
        <f>IFERROR(HLOOKUP(IV$1,'Nakladova matice_2018'!$A$1:$IW$188,131,FALSE),0)</f>
        <v>0</v>
      </c>
      <c r="IW158" s="19">
        <f>IFERROR(HLOOKUP(IW$1,'Nakladova matice_2018'!$A$1:$IW$188,131,FALSE),0)</f>
        <v>0</v>
      </c>
      <c r="IX158" s="19">
        <f>IFERROR(HLOOKUP(IX$1,'Nakladova matice_2018'!$A$1:$IW$188,131,FALSE),0)</f>
        <v>0</v>
      </c>
      <c r="IY158" s="19">
        <f>IFERROR(HLOOKUP(IY$1,'Nakladova matice_2018'!$A$1:$IW$188,131,FALSE),0)</f>
        <v>0</v>
      </c>
      <c r="IZ158" s="19">
        <f>IFERROR(HLOOKUP(IZ$1,'Nakladova matice_2018'!$A$1:$IW$188,131,FALSE),0)</f>
        <v>0</v>
      </c>
      <c r="JA158" s="19">
        <f>IFERROR(HLOOKUP(JA$1,'Nakladova matice_2018'!$A$1:$IW$188,131,FALSE),0)</f>
        <v>0</v>
      </c>
      <c r="JB158" s="19">
        <f>IFERROR(HLOOKUP(JB$1,'Nakladova matice_2018'!$A$1:$IW$188,131,FALSE),0)</f>
        <v>0</v>
      </c>
      <c r="JC158" s="19">
        <f>IFERROR(HLOOKUP(JC$1,'Nakladova matice_2018'!$A$1:$IW$188,131,FALSE),0)</f>
        <v>0</v>
      </c>
      <c r="JD158" s="19">
        <f>IFERROR(HLOOKUP(JD$1,'Nakladova matice_2018'!$A$1:$IW$188,131,FALSE),0)</f>
        <v>0</v>
      </c>
      <c r="JE158" s="19">
        <f>IFERROR(HLOOKUP(JE$1,'Nakladova matice_2018'!$A$1:$IW$188,131,FALSE),0)</f>
        <v>0</v>
      </c>
      <c r="JF158" s="19">
        <f>IFERROR(HLOOKUP(JF$1,'Nakladova matice_2018'!$A$1:$IW$188,131,FALSE),0)</f>
        <v>0</v>
      </c>
      <c r="JG158" s="19">
        <f>IFERROR(HLOOKUP(JG$1,'Nakladova matice_2018'!$A$1:$IW$188,131,FALSE),0)</f>
        <v>0</v>
      </c>
      <c r="JH158" s="19">
        <f>IFERROR(HLOOKUP(JH$1,'Nakladova matice_2018'!$A$1:$IW$188,131,FALSE),0)</f>
        <v>0</v>
      </c>
      <c r="JI158" s="19">
        <f>IFERROR(HLOOKUP(JI$1,'Nakladova matice_2018'!$A$1:$IW$188,131,FALSE),0)</f>
        <v>0</v>
      </c>
      <c r="JJ158" s="19">
        <f>IFERROR(HLOOKUP(JJ$1,'Nakladova matice_2018'!$A$1:$IW$188,131,FALSE),0)</f>
        <v>0</v>
      </c>
      <c r="JK158" s="19">
        <f>IFERROR(HLOOKUP(JK$1,'Nakladova matice_2018'!$A$1:$IW$188,131,FALSE),0)</f>
        <v>0</v>
      </c>
      <c r="JL158" s="19">
        <f>IFERROR(HLOOKUP(JL$1,'Nakladova matice_2018'!$A$1:$IW$188,131,FALSE),0)</f>
        <v>0</v>
      </c>
      <c r="JM158" s="19">
        <f>IFERROR(HLOOKUP(JM$1,'Nakladova matice_2018'!$A$1:$IW$188,131,FALSE),0)</f>
        <v>0</v>
      </c>
      <c r="JN158" s="19">
        <f>IFERROR(HLOOKUP(JN$1,'Nakladova matice_2018'!$A$1:$IW$188,131,FALSE),0)</f>
        <v>0</v>
      </c>
      <c r="JO158" s="19">
        <f>IFERROR(HLOOKUP(JO$1,'Nakladova matice_2018'!$A$1:$IW$188,131,FALSE),0)</f>
        <v>0</v>
      </c>
      <c r="JP158" s="19">
        <f>IFERROR(HLOOKUP(JP$1,'Nakladova matice_2018'!$A$1:$IW$188,131,FALSE),0)</f>
        <v>0</v>
      </c>
      <c r="JQ158" s="19">
        <f>IFERROR(HLOOKUP(JQ$1,'Nakladova matice_2018'!$A$1:$IW$188,131,FALSE),0)</f>
        <v>0</v>
      </c>
      <c r="JR158" s="19">
        <f>IFERROR(HLOOKUP(JR$1,'Nakladova matice_2018'!$A$1:$IW$188,131,FALSE),0)</f>
        <v>0</v>
      </c>
      <c r="JS158" s="19">
        <f>IFERROR(HLOOKUP(JS$1,'Nakladova matice_2018'!$A$1:$IW$188,131,FALSE),0)</f>
        <v>0</v>
      </c>
      <c r="JT158" s="19">
        <f>IFERROR(HLOOKUP(JT$1,'Nakladova matice_2018'!$A$1:$IW$188,131,FALSE),0)</f>
        <v>0</v>
      </c>
      <c r="JU158" s="19">
        <f>IFERROR(HLOOKUP(JU$1,'Nakladova matice_2018'!$A$1:$IW$188,131,FALSE),0)</f>
        <v>0</v>
      </c>
      <c r="JV158" s="19">
        <f>IFERROR(HLOOKUP(JV$1,'Nakladova matice_2018'!$A$1:$IW$188,131,FALSE),0)</f>
        <v>0</v>
      </c>
      <c r="JW158" s="19">
        <f>IFERROR(HLOOKUP(JW$1,'Nakladova matice_2018'!$A$1:$IW$188,131,FALSE),0)</f>
        <v>0</v>
      </c>
      <c r="JX158" s="19">
        <f>IFERROR(HLOOKUP(JX$1,'Nakladova matice_2018'!$A$1:$IW$188,131,FALSE),0)</f>
        <v>0</v>
      </c>
      <c r="JY158" s="19">
        <f>IFERROR(HLOOKUP(JY$1,'Nakladova matice_2018'!$A$1:$IW$188,131,FALSE),0)</f>
        <v>0</v>
      </c>
      <c r="JZ158" s="19">
        <f>IFERROR(HLOOKUP(JZ$1,'Nakladova matice_2018'!$A$1:$IW$188,131,FALSE),0)</f>
        <v>0</v>
      </c>
      <c r="KA158" s="19">
        <f>IFERROR(HLOOKUP(KA$1,'Nakladova matice_2018'!$A$1:$IW$188,131,FALSE),0)</f>
        <v>0</v>
      </c>
      <c r="KB158" s="19">
        <f>IFERROR(HLOOKUP(KB$1,'Nakladova matice_2018'!$A$1:$IW$188,131,FALSE),0)</f>
        <v>0</v>
      </c>
      <c r="KC158" s="19">
        <f>IFERROR(HLOOKUP(KC$1,'Nakladova matice_2018'!$A$1:$IW$188,131,FALSE),0)</f>
        <v>0</v>
      </c>
      <c r="KD158" s="19">
        <f>IFERROR(HLOOKUP(KD$1,'Nakladova matice_2018'!$A$1:$IW$188,131,FALSE),0)</f>
        <v>0</v>
      </c>
      <c r="KE158" s="19">
        <f>IFERROR(HLOOKUP(KE$1,'Nakladova matice_2018'!$A$1:$IW$188,131,FALSE),0)</f>
        <v>0</v>
      </c>
      <c r="KF158" s="19">
        <f>IFERROR(HLOOKUP(KF$1,'Nakladova matice_2018'!$A$1:$IW$188,131,FALSE),0)</f>
        <v>0</v>
      </c>
      <c r="KG158" s="19">
        <f>IFERROR(HLOOKUP(KG$1,'Nakladova matice_2018'!$A$1:$IW$188,131,FALSE),0)</f>
        <v>0</v>
      </c>
      <c r="KH158" s="19">
        <f>IFERROR(HLOOKUP(KH$1,'Nakladova matice_2018'!$A$1:$IW$188,131,FALSE),0)</f>
        <v>0</v>
      </c>
      <c r="KI158" s="19">
        <f>IFERROR(HLOOKUP(KI$1,'Nakladova matice_2018'!$A$1:$IW$188,131,FALSE),0)</f>
        <v>0</v>
      </c>
      <c r="KJ158" s="19">
        <f>IFERROR(HLOOKUP(KJ$1,'Nakladova matice_2018'!$A$1:$IW$188,131,FALSE),0)</f>
        <v>0</v>
      </c>
      <c r="KK158" s="19">
        <f>IFERROR(HLOOKUP(KK$1,'Nakladova matice_2018'!$A$1:$IW$188,131,FALSE),0)</f>
        <v>0</v>
      </c>
      <c r="KL158" s="19">
        <f>IFERROR(HLOOKUP(KL$1,'Nakladova matice_2018'!$A$1:$IW$188,131,FALSE),0)</f>
        <v>0</v>
      </c>
      <c r="KM158" s="19">
        <f>IFERROR(HLOOKUP(KM$1,'Nakladova matice_2018'!$A$1:$IW$188,131,FALSE),0)</f>
        <v>0</v>
      </c>
      <c r="KN158" s="19">
        <f>IFERROR(HLOOKUP(KN$1,'Nakladova matice_2018'!$A$1:$IW$188,131,FALSE),0)</f>
        <v>0</v>
      </c>
      <c r="KO158" s="19">
        <f>IFERROR(HLOOKUP(KO$1,'Nakladova matice_2018'!$A$1:$IW$188,131,FALSE),0)</f>
        <v>0</v>
      </c>
      <c r="KP158" s="19">
        <f>IFERROR(HLOOKUP(KP$1,'Nakladova matice_2018'!$A$1:$IW$188,131,FALSE),0)</f>
        <v>0</v>
      </c>
      <c r="KQ158" s="19">
        <f>IFERROR(HLOOKUP(KQ$1,'Nakladova matice_2018'!$A$1:$IW$188,131,FALSE),0)</f>
        <v>0</v>
      </c>
      <c r="KR158" s="19">
        <f>IFERROR(HLOOKUP(KR$1,'Nakladova matice_2018'!$A$1:$IW$188,131,FALSE),0)</f>
        <v>0</v>
      </c>
      <c r="KS158" s="19">
        <f>IFERROR(HLOOKUP(KS$1,'Nakladova matice_2018'!$A$1:$IW$188,131,FALSE),0)</f>
        <v>0</v>
      </c>
      <c r="KT158" s="19">
        <f>IFERROR(HLOOKUP(KT$1,'Nakladova matice_2018'!$A$1:$IW$188,131,FALSE),0)</f>
        <v>0</v>
      </c>
      <c r="KU158" s="19">
        <f>IFERROR(HLOOKUP(KU$1,'Nakladova matice_2018'!$A$1:$IW$188,131,FALSE),0)</f>
        <v>0</v>
      </c>
      <c r="KV158" s="19">
        <f>IFERROR(HLOOKUP(KV$1,'Nakladova matice_2018'!$A$1:$IW$188,131,FALSE),0)</f>
        <v>0</v>
      </c>
      <c r="KW158" s="19">
        <f>IFERROR(HLOOKUP(KW$1,'Nakladova matice_2018'!$A$1:$IW$188,131,FALSE),0)</f>
        <v>0</v>
      </c>
      <c r="KX158" s="19">
        <f>IFERROR(HLOOKUP(KX$1,'Nakladova matice_2018'!$A$1:$IW$188,131,FALSE),0)</f>
        <v>0</v>
      </c>
      <c r="KY158" s="19">
        <f>IFERROR(HLOOKUP(KY$1,'Nakladova matice_2018'!$A$1:$IW$188,131,FALSE),0)</f>
        <v>0</v>
      </c>
      <c r="KZ158" s="19">
        <f>IFERROR(HLOOKUP(KZ$1,'Nakladova matice_2018'!$A$1:$IW$188,131,FALSE),0)</f>
        <v>0</v>
      </c>
      <c r="LA158" s="19">
        <f>IFERROR(HLOOKUP(LA$1,'Nakladova matice_2018'!$A$1:$IW$188,131,FALSE),0)</f>
        <v>0</v>
      </c>
      <c r="LB158" s="19">
        <f>IFERROR(HLOOKUP(LB$1,'Nakladova matice_2018'!$A$1:$IW$188,131,FALSE),0)</f>
        <v>0</v>
      </c>
      <c r="LC158" s="19">
        <f>IFERROR(HLOOKUP(LC$1,'Nakladova matice_2018'!$A$1:$IW$188,131,FALSE),0)</f>
        <v>0</v>
      </c>
      <c r="LD158" s="19">
        <f>IFERROR(HLOOKUP(LD$1,'Nakladova matice_2018'!$A$1:$IW$188,131,FALSE),0)</f>
        <v>0</v>
      </c>
      <c r="LE158" s="19">
        <f>IFERROR(HLOOKUP(LE$1,'Nakladova matice_2018'!$A$1:$IW$188,131,FALSE),0)</f>
        <v>0</v>
      </c>
      <c r="LF158" s="19">
        <f>IFERROR(HLOOKUP(LF$1,'Nakladova matice_2018'!$A$1:$IW$188,131,FALSE),0)</f>
        <v>0</v>
      </c>
      <c r="LG158" s="19">
        <f>IFERROR(HLOOKUP(LG$1,'Nakladova matice_2018'!$A$1:$IW$188,131,FALSE),0)</f>
        <v>0</v>
      </c>
      <c r="LH158" s="19">
        <f>IFERROR(HLOOKUP(LH$1,'Nakladova matice_2018'!$A$1:$IW$188,131,FALSE),0)</f>
        <v>0</v>
      </c>
      <c r="LI158" s="19">
        <f>IFERROR(HLOOKUP(LI$1,'Nakladova matice_2018'!$A$1:$IW$188,131,FALSE),0)</f>
        <v>0</v>
      </c>
      <c r="LJ158" s="19">
        <f>IFERROR(HLOOKUP(LJ$1,'Nakladova matice_2018'!$A$1:$IW$188,131,FALSE),0)</f>
        <v>0</v>
      </c>
      <c r="LK158" s="19">
        <f>IFERROR(HLOOKUP(LK$1,'Nakladova matice_2018'!$A$1:$IW$188,131,FALSE),0)</f>
        <v>0</v>
      </c>
      <c r="LL158" s="19">
        <f>IFERROR(HLOOKUP(LL$1,'Nakladova matice_2018'!$A$1:$IW$188,131,FALSE),0)</f>
        <v>0</v>
      </c>
      <c r="LM158" s="19">
        <f>IFERROR(HLOOKUP(LM$1,'Nakladova matice_2018'!$A$1:$IW$188,131,FALSE),0)</f>
        <v>0</v>
      </c>
      <c r="LN158" s="19">
        <f>IFERROR(HLOOKUP(LN$1,'Nakladova matice_2018'!$A$1:$IW$188,131,FALSE),0)</f>
        <v>0</v>
      </c>
      <c r="LO158" s="19">
        <f>IFERROR(HLOOKUP(LO$1,'Nakladova matice_2018'!$A$1:$IW$188,131,FALSE),0)</f>
        <v>0</v>
      </c>
      <c r="LP158" s="19">
        <f>IFERROR(HLOOKUP(LP$1,'Nakladova matice_2018'!$A$1:$IW$188,131,FALSE),0)</f>
        <v>0</v>
      </c>
      <c r="LQ158" s="19">
        <f>IFERROR(HLOOKUP(LQ$1,'Nakladova matice_2018'!$A$1:$IW$188,131,FALSE),0)</f>
        <v>0</v>
      </c>
      <c r="LR158" s="19">
        <f>IFERROR(HLOOKUP(LR$1,'Nakladova matice_2018'!$A$1:$IW$188,131,FALSE),0)</f>
        <v>0</v>
      </c>
      <c r="LS158" s="19">
        <f>IFERROR(HLOOKUP(LS$1,'Nakladova matice_2018'!$A$1:$IW$188,131,FALSE),0)</f>
        <v>0</v>
      </c>
      <c r="LT158" s="19">
        <f>IFERROR(HLOOKUP(LT$1,'Nakladova matice_2018'!$A$1:$IW$188,131,FALSE),0)</f>
        <v>0</v>
      </c>
      <c r="LU158" s="19">
        <f>IFERROR(HLOOKUP(LU$1,'Nakladova matice_2018'!$A$1:$IW$188,131,FALSE),0)</f>
        <v>0</v>
      </c>
      <c r="LV158" s="19">
        <f>IFERROR(HLOOKUP(LV$1,'Nakladova matice_2018'!$A$1:$IW$188,131,FALSE),0)</f>
        <v>0</v>
      </c>
      <c r="LW158" s="19">
        <f>IFERROR(HLOOKUP(LW$1,'Nakladova matice_2018'!$A$1:$IW$188,131,FALSE),0)</f>
        <v>0</v>
      </c>
      <c r="LX158" s="19">
        <f>IFERROR(HLOOKUP(LX$1,'Nakladova matice_2018'!$A$1:$IW$188,131,FALSE),0)</f>
        <v>0</v>
      </c>
      <c r="LY158" s="19">
        <f>IFERROR(HLOOKUP(LY$1,'Nakladova matice_2018'!$A$1:$IW$188,131,FALSE),0)</f>
        <v>0</v>
      </c>
      <c r="LZ158" s="19">
        <f>IFERROR(HLOOKUP(LZ$1,'Nakladova matice_2018'!$A$1:$IW$188,131,FALSE),0)</f>
        <v>0</v>
      </c>
      <c r="MA158" s="19">
        <f>IFERROR(HLOOKUP(MA$1,'Nakladova matice_2018'!$A$1:$IW$188,131,FALSE),0)</f>
        <v>0</v>
      </c>
      <c r="MB158" s="19">
        <f>IFERROR(HLOOKUP(MB$1,'Nakladova matice_2018'!$A$1:$IW$188,131,FALSE),0)</f>
        <v>0</v>
      </c>
      <c r="MC158" s="19">
        <f>IFERROR(HLOOKUP(MC$1,'Nakladova matice_2018'!$A$1:$IW$188,131,FALSE),0)</f>
        <v>0</v>
      </c>
      <c r="MD158" s="19">
        <f>IFERROR(HLOOKUP(MD$1,'Nakladova matice_2018'!$A$1:$IW$188,131,FALSE),0)</f>
        <v>0</v>
      </c>
      <c r="ME158" s="19">
        <f>IFERROR(HLOOKUP(ME$1,'Nakladova matice_2018'!$A$1:$IW$188,131,FALSE),0)</f>
        <v>0</v>
      </c>
      <c r="MF158" s="19">
        <f>IFERROR(HLOOKUP(MF$1,'Nakladova matice_2018'!$A$1:$IW$188,131,FALSE),0)</f>
        <v>0</v>
      </c>
      <c r="MG158" s="19">
        <f>IFERROR(HLOOKUP(MG$1,'Nakladova matice_2018'!$A$1:$IW$188,131,FALSE),0)</f>
        <v>0</v>
      </c>
      <c r="MH158" s="19">
        <f>IFERROR(HLOOKUP(MH$1,'Nakladova matice_2018'!$A$1:$IW$188,131,FALSE),0)</f>
        <v>0</v>
      </c>
      <c r="MI158" s="19">
        <f>IFERROR(HLOOKUP(MI$1,'Nakladova matice_2018'!$A$1:$IW$188,131,FALSE),0)</f>
        <v>0</v>
      </c>
      <c r="MJ158" s="19">
        <f>IFERROR(HLOOKUP(MJ$1,'Nakladova matice_2018'!$A$1:$IW$188,131,FALSE),0)</f>
        <v>0</v>
      </c>
      <c r="MK158" s="19">
        <f>IFERROR(HLOOKUP(MK$1,'Nakladova matice_2018'!$A$1:$IW$188,131,FALSE),0)</f>
        <v>0</v>
      </c>
      <c r="ML158" s="19">
        <f>IFERROR(HLOOKUP(ML$1,'Nakladova matice_2018'!$A$1:$IW$188,131,FALSE),0)</f>
        <v>0</v>
      </c>
      <c r="MM158" s="19">
        <f>IFERROR(HLOOKUP(MM$1,'Nakladova matice_2018'!$A$1:$IW$188,131,FALSE),0)</f>
        <v>0</v>
      </c>
      <c r="MN158" s="19">
        <f>IFERROR(HLOOKUP(MN$1,'Nakladova matice_2018'!$A$1:$IW$188,131,FALSE),0)</f>
        <v>0</v>
      </c>
      <c r="MO158" s="20">
        <f t="shared" si="87"/>
        <v>30560455</v>
      </c>
      <c r="MP158" s="20">
        <f>MO158-'Nakladova matice_2018'!IX131</f>
        <v>0</v>
      </c>
    </row>
    <row r="159" spans="1:354" x14ac:dyDescent="0.2">
      <c r="A159" s="27">
        <v>549125</v>
      </c>
      <c r="B159" s="21" t="s">
        <v>281</v>
      </c>
      <c r="C159" s="53">
        <v>0</v>
      </c>
      <c r="D159" s="19">
        <f>IFERROR(HLOOKUP(D$1,'Nakladova matice_2018'!$A$1:$IW$188,132,FALSE),0)</f>
        <v>0</v>
      </c>
      <c r="E159" s="19">
        <f>IFERROR(HLOOKUP(E$1,'Nakladova matice_2018'!$A$1:$IW$188,132,FALSE),0)</f>
        <v>0</v>
      </c>
      <c r="F159" s="19">
        <f>IFERROR(HLOOKUP(F$1,'Nakladova matice_2018'!$A$1:$IW$188,132,FALSE),0)</f>
        <v>0</v>
      </c>
      <c r="G159" s="19">
        <f>IFERROR(HLOOKUP(G$1,'Nakladova matice_2018'!$A$1:$IW$188,132,FALSE),0)</f>
        <v>0</v>
      </c>
      <c r="H159" s="19">
        <f>IFERROR(HLOOKUP(H$1,'Nakladova matice_2018'!$A$1:$IW$188,132,FALSE),0)</f>
        <v>0</v>
      </c>
      <c r="I159" s="19">
        <f>IFERROR(HLOOKUP(I$1,'Nakladova matice_2018'!$A$1:$IW$188,132,FALSE),0)</f>
        <v>0</v>
      </c>
      <c r="J159" s="19">
        <f>IFERROR(HLOOKUP(J$1,'Nakladova matice_2018'!$A$1:$IW$188,132,FALSE),0)</f>
        <v>0</v>
      </c>
      <c r="K159" s="19">
        <f>IFERROR(HLOOKUP(K$1,'Nakladova matice_2018'!$A$1:$IW$188,132,FALSE),0)</f>
        <v>0</v>
      </c>
      <c r="L159" s="19">
        <f>IFERROR(HLOOKUP(L$1,'Nakladova matice_2018'!$A$1:$IW$188,132,FALSE),0)</f>
        <v>0</v>
      </c>
      <c r="M159" s="19">
        <f>IFERROR(HLOOKUP(M$1,'Nakladova matice_2018'!$A$1:$IW$188,132,FALSE),0)</f>
        <v>0</v>
      </c>
      <c r="N159" s="19">
        <f>IFERROR(HLOOKUP(N$1,'Nakladova matice_2018'!$A$1:$IW$188,132,FALSE),0)</f>
        <v>0</v>
      </c>
      <c r="O159" s="19">
        <f>IFERROR(HLOOKUP(O$1,'Nakladova matice_2018'!$A$1:$IW$188,132,FALSE),0)</f>
        <v>0</v>
      </c>
      <c r="P159" s="19">
        <f>IFERROR(HLOOKUP(P$1,'Nakladova matice_2018'!$A$1:$IW$188,132,FALSE),0)</f>
        <v>0</v>
      </c>
      <c r="Q159" s="19">
        <f>IFERROR(HLOOKUP(Q$1,'Nakladova matice_2018'!$A$1:$IW$188,132,FALSE),0)</f>
        <v>0</v>
      </c>
      <c r="R159" s="19">
        <f>IFERROR(HLOOKUP(R$1,'Nakladova matice_2018'!$A$1:$IW$188,132,FALSE),0)</f>
        <v>0</v>
      </c>
      <c r="S159" s="19">
        <f>IFERROR(HLOOKUP(S$1,'Nakladova matice_2018'!$A$1:$IW$188,132,FALSE),0)</f>
        <v>0</v>
      </c>
      <c r="T159" s="19">
        <f>IFERROR(HLOOKUP(T$1,'Nakladova matice_2018'!$A$1:$IW$188,132,FALSE),0)</f>
        <v>0</v>
      </c>
      <c r="U159" s="19">
        <f>IFERROR(HLOOKUP(U$1,'Nakladova matice_2018'!$A$1:$IW$188,132,FALSE),0)</f>
        <v>0</v>
      </c>
      <c r="V159" s="19">
        <f>IFERROR(HLOOKUP(V$1,'Nakladova matice_2018'!$A$1:$IW$188,132,FALSE),0)</f>
        <v>0</v>
      </c>
      <c r="W159" s="19">
        <f>IFERROR(HLOOKUP(W$1,'Nakladova matice_2018'!$A$1:$IW$188,132,FALSE),0)</f>
        <v>0</v>
      </c>
      <c r="X159" s="19">
        <f>IFERROR(HLOOKUP(X$1,'Nakladova matice_2018'!$A$1:$IW$188,132,FALSE),0)</f>
        <v>0</v>
      </c>
      <c r="Y159" s="19">
        <f>IFERROR(HLOOKUP(Y$1,'Nakladova matice_2018'!$A$1:$IW$188,132,FALSE),0)</f>
        <v>0</v>
      </c>
      <c r="Z159" s="19">
        <f>IFERROR(HLOOKUP(Z$1,'Nakladova matice_2018'!$A$1:$IW$188,132,FALSE),0)</f>
        <v>0</v>
      </c>
      <c r="AA159" s="19">
        <f>IFERROR(HLOOKUP(AA$1,'Nakladova matice_2018'!$A$1:$IW$188,132,FALSE),0)</f>
        <v>0</v>
      </c>
      <c r="AB159" s="19">
        <f>IFERROR(HLOOKUP(AB$1,'Nakladova matice_2018'!$A$1:$IW$188,132,FALSE),0)</f>
        <v>0</v>
      </c>
      <c r="AC159" s="19">
        <f>IFERROR(HLOOKUP(AC$1,'Nakladova matice_2018'!$A$1:$IW$188,132,FALSE),0)</f>
        <v>0</v>
      </c>
      <c r="AD159" s="19">
        <f>IFERROR(HLOOKUP(AD$1,'Nakladova matice_2018'!$A$1:$IW$188,132,FALSE),0)</f>
        <v>0</v>
      </c>
      <c r="AE159" s="19">
        <f>IFERROR(HLOOKUP(AE$1,'Nakladova matice_2018'!$A$1:$IW$188,132,FALSE),0)</f>
        <v>0</v>
      </c>
      <c r="AF159" s="19">
        <f>IFERROR(HLOOKUP(AF$1,'Nakladova matice_2018'!$A$1:$IW$188,132,FALSE),0)</f>
        <v>0</v>
      </c>
      <c r="AG159" s="19">
        <f>IFERROR(HLOOKUP(AG$1,'Nakladova matice_2018'!$A$1:$IW$188,132,FALSE),0)</f>
        <v>0</v>
      </c>
      <c r="AH159" s="19">
        <f>IFERROR(HLOOKUP(AH$1,'Nakladova matice_2018'!$A$1:$IW$188,132,FALSE),0)</f>
        <v>0</v>
      </c>
      <c r="AI159" s="19">
        <f>IFERROR(HLOOKUP(AI$1,'Nakladova matice_2018'!$A$1:$IW$188,132,FALSE),0)</f>
        <v>0</v>
      </c>
      <c r="AJ159" s="19">
        <f>IFERROR(HLOOKUP(AJ$1,'Nakladova matice_2018'!$A$1:$IW$188,132,FALSE),0)</f>
        <v>0</v>
      </c>
      <c r="AK159" s="19">
        <f>IFERROR(HLOOKUP(AK$1,'Nakladova matice_2018'!$A$1:$IW$188,132,FALSE),0)</f>
        <v>0</v>
      </c>
      <c r="AL159" s="19">
        <f>IFERROR(HLOOKUP(AL$1,'Nakladova matice_2018'!$A$1:$IW$188,132,FALSE),0)</f>
        <v>0</v>
      </c>
      <c r="AM159" s="19">
        <f>IFERROR(HLOOKUP(AM$1,'Nakladova matice_2018'!$A$1:$IW$188,132,FALSE),0)</f>
        <v>0</v>
      </c>
      <c r="AN159" s="19">
        <f>IFERROR(HLOOKUP(AN$1,'Nakladova matice_2018'!$A$1:$IW$188,132,FALSE),0)</f>
        <v>0</v>
      </c>
      <c r="AO159" s="19">
        <f>IFERROR(HLOOKUP(AO$1,'Nakladova matice_2018'!$A$1:$IW$188,132,FALSE),0)</f>
        <v>0</v>
      </c>
      <c r="AP159" s="19">
        <f>IFERROR(HLOOKUP(AP$1,'Nakladova matice_2018'!$A$1:$IW$188,132,FALSE),0)</f>
        <v>0</v>
      </c>
      <c r="AQ159" s="19">
        <f>IFERROR(HLOOKUP(AQ$1,'Nakladova matice_2018'!$A$1:$IW$188,132,FALSE),0)</f>
        <v>0</v>
      </c>
      <c r="AR159" s="19">
        <f>IFERROR(HLOOKUP(AR$1,'Nakladova matice_2018'!$A$1:$IW$188,132,FALSE),0)</f>
        <v>0</v>
      </c>
      <c r="AS159" s="19">
        <f>IFERROR(HLOOKUP(AS$1,'Nakladova matice_2018'!$A$1:$IW$188,132,FALSE),0)</f>
        <v>0</v>
      </c>
      <c r="AT159" s="19">
        <f>IFERROR(HLOOKUP(AT$1,'Nakladova matice_2018'!$A$1:$IW$188,132,FALSE),0)</f>
        <v>0</v>
      </c>
      <c r="AU159" s="19">
        <f>IFERROR(HLOOKUP(AU$1,'Nakladova matice_2018'!$A$1:$IW$188,132,FALSE),0)</f>
        <v>0</v>
      </c>
      <c r="AV159" s="19">
        <f>IFERROR(HLOOKUP(AV$1,'Nakladova matice_2018'!$A$1:$IW$188,132,FALSE),0)</f>
        <v>0</v>
      </c>
      <c r="AW159" s="19">
        <f>IFERROR(HLOOKUP(AW$1,'Nakladova matice_2018'!$A$1:$IW$188,132,FALSE),0)</f>
        <v>0</v>
      </c>
      <c r="AX159" s="19">
        <f>IFERROR(HLOOKUP(AX$1,'Nakladova matice_2018'!$A$1:$IW$188,132,FALSE),0)</f>
        <v>0</v>
      </c>
      <c r="AY159" s="19">
        <f>IFERROR(HLOOKUP(AY$1,'Nakladova matice_2018'!$A$1:$IW$188,132,FALSE),0)</f>
        <v>0</v>
      </c>
      <c r="AZ159" s="19">
        <f>IFERROR(HLOOKUP(AZ$1,'Nakladova matice_2018'!$A$1:$IW$188,132,FALSE),0)</f>
        <v>0</v>
      </c>
      <c r="BA159" s="19">
        <f>IFERROR(HLOOKUP(BA$1,'Nakladova matice_2018'!$A$1:$IW$188,132,FALSE),0)</f>
        <v>0</v>
      </c>
      <c r="BB159" s="19">
        <f>IFERROR(HLOOKUP(BB$1,'Nakladova matice_2018'!$A$1:$IW$188,132,FALSE),0)</f>
        <v>0</v>
      </c>
      <c r="BC159" s="19">
        <f>IFERROR(HLOOKUP(BC$1,'Nakladova matice_2018'!$A$1:$IW$188,132,FALSE),0)</f>
        <v>0</v>
      </c>
      <c r="BD159" s="19">
        <f>IFERROR(HLOOKUP(BD$1,'Nakladova matice_2018'!$A$1:$IW$188,132,FALSE),0)</f>
        <v>0</v>
      </c>
      <c r="BE159" s="19">
        <f>IFERROR(HLOOKUP(BE$1,'Nakladova matice_2018'!$A$1:$IW$188,132,FALSE),0)</f>
        <v>0</v>
      </c>
      <c r="BF159" s="19">
        <f>IFERROR(HLOOKUP(BF$1,'Nakladova matice_2018'!$A$1:$IW$188,132,FALSE),0)</f>
        <v>0</v>
      </c>
      <c r="BG159" s="19">
        <f>IFERROR(HLOOKUP(BG$1,'Nakladova matice_2018'!$A$1:$IW$188,132,FALSE),0)</f>
        <v>0</v>
      </c>
      <c r="BH159" s="19">
        <f>IFERROR(HLOOKUP(BH$1,'Nakladova matice_2018'!$A$1:$IW$188,132,FALSE),0)</f>
        <v>0</v>
      </c>
      <c r="BI159" s="19">
        <f>IFERROR(HLOOKUP(BI$1,'Nakladova matice_2018'!$A$1:$IW$188,132,FALSE),0)</f>
        <v>0</v>
      </c>
      <c r="BJ159" s="19">
        <f>IFERROR(HLOOKUP(BJ$1,'Nakladova matice_2018'!$A$1:$IW$188,132,FALSE),0)</f>
        <v>0</v>
      </c>
      <c r="BK159" s="19">
        <f>IFERROR(HLOOKUP(BK$1,'Nakladova matice_2018'!$A$1:$IW$188,132,FALSE),0)</f>
        <v>0</v>
      </c>
      <c r="BL159" s="19">
        <f>IFERROR(HLOOKUP(BL$1,'Nakladova matice_2018'!$A$1:$IW$188,132,FALSE),0)</f>
        <v>0</v>
      </c>
      <c r="BM159" s="19">
        <f>IFERROR(HLOOKUP(BM$1,'Nakladova matice_2018'!$A$1:$IW$188,132,FALSE),0)</f>
        <v>0</v>
      </c>
      <c r="BN159" s="19">
        <f>IFERROR(HLOOKUP(BN$1,'Nakladova matice_2018'!$A$1:$IW$188,132,FALSE),0)</f>
        <v>0</v>
      </c>
      <c r="BO159" s="19">
        <f>IFERROR(HLOOKUP(BO$1,'Nakladova matice_2018'!$A$1:$IW$188,132,FALSE),0)</f>
        <v>0</v>
      </c>
      <c r="BP159" s="19">
        <f>IFERROR(HLOOKUP(BP$1,'Nakladova matice_2018'!$A$1:$IW$188,132,FALSE),0)</f>
        <v>0</v>
      </c>
      <c r="BQ159" s="19">
        <f>IFERROR(HLOOKUP(BQ$1,'Nakladova matice_2018'!$A$1:$IW$188,132,FALSE),0)</f>
        <v>0</v>
      </c>
      <c r="BR159" s="19">
        <f>IFERROR(HLOOKUP(BR$1,'Nakladova matice_2018'!$A$1:$IW$188,132,FALSE),0)</f>
        <v>0</v>
      </c>
      <c r="BS159" s="19">
        <f>IFERROR(HLOOKUP(BS$1,'Nakladova matice_2018'!$A$1:$IW$188,132,FALSE),0)</f>
        <v>0</v>
      </c>
      <c r="BT159" s="19">
        <f>IFERROR(HLOOKUP(BT$1,'Nakladova matice_2018'!$A$1:$IW$188,132,FALSE),0)</f>
        <v>0</v>
      </c>
      <c r="BU159" s="19">
        <f>IFERROR(HLOOKUP(BU$1,'Nakladova matice_2018'!$A$1:$IW$188,132,FALSE),0)</f>
        <v>0</v>
      </c>
      <c r="BV159" s="19">
        <f>IFERROR(HLOOKUP(BV$1,'Nakladova matice_2018'!$A$1:$IW$188,132,FALSE),0)</f>
        <v>0</v>
      </c>
      <c r="BW159" s="19">
        <f>IFERROR(HLOOKUP(BW$1,'Nakladova matice_2018'!$A$1:$IW$188,132,FALSE),0)</f>
        <v>0</v>
      </c>
      <c r="BX159" s="19">
        <f>IFERROR(HLOOKUP(BX$1,'Nakladova matice_2018'!$A$1:$IW$188,132,FALSE),0)</f>
        <v>0</v>
      </c>
      <c r="BY159" s="19">
        <f>IFERROR(HLOOKUP(BY$1,'Nakladova matice_2018'!$A$1:$IW$188,132,FALSE),0)</f>
        <v>0</v>
      </c>
      <c r="BZ159" s="19">
        <f>IFERROR(HLOOKUP(BZ$1,'Nakladova matice_2018'!$A$1:$IW$188,132,FALSE),0)</f>
        <v>0</v>
      </c>
      <c r="CA159" s="19">
        <f>IFERROR(HLOOKUP(CA$1,'Nakladova matice_2018'!$A$1:$IW$188,132,FALSE),0)</f>
        <v>0</v>
      </c>
      <c r="CB159" s="19">
        <f>IFERROR(HLOOKUP(CB$1,'Nakladova matice_2018'!$A$1:$IW$188,132,FALSE),0)</f>
        <v>0</v>
      </c>
      <c r="CC159" s="19">
        <f>IFERROR(HLOOKUP(CC$1,'Nakladova matice_2018'!$A$1:$IW$188,132,FALSE),0)</f>
        <v>0</v>
      </c>
      <c r="CD159" s="19">
        <f>IFERROR(HLOOKUP(CD$1,'Nakladova matice_2018'!$A$1:$IW$188,132,FALSE),0)</f>
        <v>0</v>
      </c>
      <c r="CE159" s="19">
        <f>IFERROR(HLOOKUP(CE$1,'Nakladova matice_2018'!$A$1:$IW$188,132,FALSE),0)</f>
        <v>0</v>
      </c>
      <c r="CF159" s="19">
        <f>IFERROR(HLOOKUP(CF$1,'Nakladova matice_2018'!$A$1:$IW$188,132,FALSE),0)</f>
        <v>0</v>
      </c>
      <c r="CG159" s="19">
        <f>IFERROR(HLOOKUP(CG$1,'Nakladova matice_2018'!$A$1:$IW$188,132,FALSE),0)</f>
        <v>0</v>
      </c>
      <c r="CH159" s="19">
        <f>IFERROR(HLOOKUP(CH$1,'Nakladova matice_2018'!$A$1:$IW$188,132,FALSE),0)</f>
        <v>0</v>
      </c>
      <c r="CI159" s="19">
        <f>IFERROR(HLOOKUP(CI$1,'Nakladova matice_2018'!$A$1:$IW$188,132,FALSE),0)</f>
        <v>0</v>
      </c>
      <c r="CJ159" s="19">
        <f>IFERROR(HLOOKUP(CJ$1,'Nakladova matice_2018'!$A$1:$IW$188,132,FALSE),0)</f>
        <v>0</v>
      </c>
      <c r="CK159" s="19">
        <f>IFERROR(HLOOKUP(CK$1,'Nakladova matice_2018'!$A$1:$IW$188,132,FALSE),0)</f>
        <v>0</v>
      </c>
      <c r="CL159" s="19">
        <f>IFERROR(HLOOKUP(CL$1,'Nakladova matice_2018'!$A$1:$IW$188,132,FALSE),0)</f>
        <v>0</v>
      </c>
      <c r="CM159" s="19">
        <f>IFERROR(HLOOKUP(CM$1,'Nakladova matice_2018'!$A$1:$IW$188,132,FALSE),0)</f>
        <v>0</v>
      </c>
      <c r="CN159" s="19">
        <f>IFERROR(HLOOKUP(CN$1,'Nakladova matice_2018'!$A$1:$IW$188,132,FALSE),0)</f>
        <v>0</v>
      </c>
      <c r="CO159" s="19">
        <f>IFERROR(HLOOKUP(CO$1,'Nakladova matice_2018'!$A$1:$IW$188,132,FALSE),0)</f>
        <v>0</v>
      </c>
      <c r="CP159" s="19">
        <f>IFERROR(HLOOKUP(CP$1,'Nakladova matice_2018'!$A$1:$IW$188,132,FALSE),0)</f>
        <v>0</v>
      </c>
      <c r="CQ159" s="19">
        <f>IFERROR(HLOOKUP(CQ$1,'Nakladova matice_2018'!$A$1:$IW$188,132,FALSE),0)</f>
        <v>0</v>
      </c>
      <c r="CR159" s="19">
        <f>IFERROR(HLOOKUP(CR$1,'Nakladova matice_2018'!$A$1:$IW$188,132,FALSE),0)</f>
        <v>0</v>
      </c>
      <c r="CS159" s="19">
        <f>IFERROR(HLOOKUP(CS$1,'Nakladova matice_2018'!$A$1:$IW$188,132,FALSE),0)</f>
        <v>0</v>
      </c>
      <c r="CT159" s="19">
        <f>IFERROR(HLOOKUP(CT$1,'Nakladova matice_2018'!$A$1:$IW$188,132,FALSE),0)</f>
        <v>0</v>
      </c>
      <c r="CU159" s="19">
        <f>IFERROR(HLOOKUP(CU$1,'Nakladova matice_2018'!$A$1:$IW$188,132,FALSE),0)</f>
        <v>0</v>
      </c>
      <c r="CV159" s="19">
        <f>IFERROR(HLOOKUP(CV$1,'Nakladova matice_2018'!$A$1:$IW$188,132,FALSE),0)</f>
        <v>0</v>
      </c>
      <c r="CW159" s="19">
        <f>IFERROR(HLOOKUP(CW$1,'Nakladova matice_2018'!$A$1:$IW$188,132,FALSE),0)</f>
        <v>0</v>
      </c>
      <c r="CX159" s="19">
        <f>IFERROR(HLOOKUP(CX$1,'Nakladova matice_2018'!$A$1:$IW$188,132,FALSE),0)</f>
        <v>0</v>
      </c>
      <c r="CY159" s="19">
        <f>IFERROR(HLOOKUP(CY$1,'Nakladova matice_2018'!$A$1:$IW$188,132,FALSE),0)</f>
        <v>0</v>
      </c>
      <c r="CZ159" s="19">
        <f>IFERROR(HLOOKUP(CZ$1,'Nakladova matice_2018'!$A$1:$IW$188,132,FALSE),0)</f>
        <v>0</v>
      </c>
      <c r="DA159" s="19">
        <f>IFERROR(HLOOKUP(DA$1,'Nakladova matice_2018'!$A$1:$IW$188,132,FALSE),0)</f>
        <v>0</v>
      </c>
      <c r="DB159" s="19">
        <f>IFERROR(HLOOKUP(DB$1,'Nakladova matice_2018'!$A$1:$IW$188,132,FALSE),0)</f>
        <v>0</v>
      </c>
      <c r="DC159" s="19">
        <f>IFERROR(HLOOKUP(DC$1,'Nakladova matice_2018'!$A$1:$IW$188,132,FALSE),0)</f>
        <v>0</v>
      </c>
      <c r="DD159" s="19">
        <f>IFERROR(HLOOKUP(DD$1,'Nakladova matice_2018'!$A$1:$IW$188,132,FALSE),0)</f>
        <v>0</v>
      </c>
      <c r="DE159" s="19">
        <f>IFERROR(HLOOKUP(DE$1,'Nakladova matice_2018'!$A$1:$IW$188,132,FALSE),0)</f>
        <v>0</v>
      </c>
      <c r="DF159" s="19">
        <f>IFERROR(HLOOKUP(DF$1,'Nakladova matice_2018'!$A$1:$IW$188,132,FALSE),0)</f>
        <v>0</v>
      </c>
      <c r="DG159" s="19">
        <f>IFERROR(HLOOKUP(DG$1,'Nakladova matice_2018'!$A$1:$IW$188,132,FALSE),0)</f>
        <v>0</v>
      </c>
      <c r="DH159" s="19">
        <f>IFERROR(HLOOKUP(DH$1,'Nakladova matice_2018'!$A$1:$IW$188,132,FALSE),0)</f>
        <v>0</v>
      </c>
      <c r="DI159" s="19">
        <f>IFERROR(HLOOKUP(DI$1,'Nakladova matice_2018'!$A$1:$IW$188,132,FALSE),0)</f>
        <v>0</v>
      </c>
      <c r="DJ159" s="19">
        <f>IFERROR(HLOOKUP(DJ$1,'Nakladova matice_2018'!$A$1:$IW$188,132,FALSE),0)</f>
        <v>0</v>
      </c>
      <c r="DK159" s="19">
        <f>IFERROR(HLOOKUP(DK$1,'Nakladova matice_2018'!$A$1:$IW$188,132,FALSE),0)</f>
        <v>0</v>
      </c>
      <c r="DL159" s="19">
        <f>IFERROR(HLOOKUP(DL$1,'Nakladova matice_2018'!$A$1:$IW$188,132,FALSE),0)</f>
        <v>0</v>
      </c>
      <c r="DM159" s="19">
        <f>IFERROR(HLOOKUP(DM$1,'Nakladova matice_2018'!$A$1:$IW$188,132,FALSE),0)</f>
        <v>0</v>
      </c>
      <c r="DN159" s="19">
        <f>IFERROR(HLOOKUP(DN$1,'Nakladova matice_2018'!$A$1:$IW$188,132,FALSE),0)</f>
        <v>0</v>
      </c>
      <c r="DO159" s="19">
        <f>IFERROR(HLOOKUP(DO$1,'Nakladova matice_2018'!$A$1:$IW$188,132,FALSE),0)</f>
        <v>0</v>
      </c>
      <c r="DP159" s="19">
        <f>IFERROR(HLOOKUP(DP$1,'Nakladova matice_2018'!$A$1:$IW$188,132,FALSE),0)</f>
        <v>0</v>
      </c>
      <c r="DQ159" s="19">
        <f>IFERROR(HLOOKUP(DQ$1,'Nakladova matice_2018'!$A$1:$IW$188,132,FALSE),0)</f>
        <v>0</v>
      </c>
      <c r="DR159" s="19">
        <f>IFERROR(HLOOKUP(DR$1,'Nakladova matice_2018'!$A$1:$IW$188,132,FALSE),0)</f>
        <v>0</v>
      </c>
      <c r="DS159" s="19">
        <f>IFERROR(HLOOKUP(DS$1,'Nakladova matice_2018'!$A$1:$IW$188,132,FALSE),0)</f>
        <v>0</v>
      </c>
      <c r="DT159" s="19">
        <f>IFERROR(HLOOKUP(DT$1,'Nakladova matice_2018'!$A$1:$IW$188,132,FALSE),0)</f>
        <v>0</v>
      </c>
      <c r="DU159" s="19">
        <f>IFERROR(HLOOKUP(DU$1,'Nakladova matice_2018'!$A$1:$IW$188,132,FALSE),0)</f>
        <v>0</v>
      </c>
      <c r="DV159" s="19">
        <f>IFERROR(HLOOKUP(DV$1,'Nakladova matice_2018'!$A$1:$IW$188,132,FALSE),0)</f>
        <v>0</v>
      </c>
      <c r="DW159" s="19">
        <f>IFERROR(HLOOKUP(DW$1,'Nakladova matice_2018'!$A$1:$IW$188,132,FALSE),0)</f>
        <v>0</v>
      </c>
      <c r="DX159" s="19">
        <f>IFERROR(HLOOKUP(DX$1,'Nakladova matice_2018'!$A$1:$IW$188,132,FALSE),0)</f>
        <v>0</v>
      </c>
      <c r="DY159" s="19">
        <f>IFERROR(HLOOKUP(DY$1,'Nakladova matice_2018'!$A$1:$IW$188,132,FALSE),0)</f>
        <v>0</v>
      </c>
      <c r="DZ159" s="19">
        <f>IFERROR(HLOOKUP(DZ$1,'Nakladova matice_2018'!$A$1:$IW$188,132,FALSE),0)</f>
        <v>0</v>
      </c>
      <c r="EA159" s="19">
        <f>IFERROR(HLOOKUP(EA$1,'Nakladova matice_2018'!$A$1:$IW$188,132,FALSE),0)</f>
        <v>0</v>
      </c>
      <c r="EB159" s="19">
        <f>IFERROR(HLOOKUP(EB$1,'Nakladova matice_2018'!$A$1:$IW$188,132,FALSE),0)</f>
        <v>0</v>
      </c>
      <c r="EC159" s="19">
        <f>IFERROR(HLOOKUP(EC$1,'Nakladova matice_2018'!$A$1:$IW$188,132,FALSE),0)</f>
        <v>0</v>
      </c>
      <c r="ED159" s="19">
        <f>IFERROR(HLOOKUP(ED$1,'Nakladova matice_2018'!$A$1:$IW$188,132,FALSE),0)</f>
        <v>0</v>
      </c>
      <c r="EE159" s="19">
        <f>IFERROR(HLOOKUP(EE$1,'Nakladova matice_2018'!$A$1:$IW$188,132,FALSE),0)</f>
        <v>0</v>
      </c>
      <c r="EF159" s="19">
        <f>IFERROR(HLOOKUP(EF$1,'Nakladova matice_2018'!$A$1:$IW$188,132,FALSE),0)</f>
        <v>0</v>
      </c>
      <c r="EG159" s="19">
        <f>IFERROR(HLOOKUP(EG$1,'Nakladova matice_2018'!$A$1:$IW$188,132,FALSE),0)</f>
        <v>0</v>
      </c>
      <c r="EH159" s="19">
        <f>IFERROR(HLOOKUP(EH$1,'Nakladova matice_2018'!$A$1:$IW$188,132,FALSE),0)</f>
        <v>0</v>
      </c>
      <c r="EI159" s="19">
        <f>IFERROR(HLOOKUP(EI$1,'Nakladova matice_2018'!$A$1:$IW$188,132,FALSE),0)</f>
        <v>0</v>
      </c>
      <c r="EJ159" s="19">
        <f>IFERROR(HLOOKUP(EJ$1,'Nakladova matice_2018'!$A$1:$IW$188,132,FALSE),0)</f>
        <v>0</v>
      </c>
      <c r="EK159" s="19">
        <f>IFERROR(HLOOKUP(EK$1,'Nakladova matice_2018'!$A$1:$IW$188,132,FALSE),0)</f>
        <v>0</v>
      </c>
      <c r="EL159" s="19">
        <f>IFERROR(HLOOKUP(EL$1,'Nakladova matice_2018'!$A$1:$IW$188,132,FALSE),0)</f>
        <v>0</v>
      </c>
      <c r="EM159" s="19">
        <f>IFERROR(HLOOKUP(EM$1,'Nakladova matice_2018'!$A$1:$IW$188,132,FALSE),0)</f>
        <v>0</v>
      </c>
      <c r="EN159" s="19">
        <f>IFERROR(HLOOKUP(EN$1,'Nakladova matice_2018'!$A$1:$IW$188,132,FALSE),0)</f>
        <v>0</v>
      </c>
      <c r="EO159" s="19">
        <f>IFERROR(HLOOKUP(EO$1,'Nakladova matice_2018'!$A$1:$IW$188,132,FALSE),0)</f>
        <v>0</v>
      </c>
      <c r="EP159" s="19">
        <f>IFERROR(HLOOKUP(EP$1,'Nakladova matice_2018'!$A$1:$IW$188,132,FALSE),0)</f>
        <v>0</v>
      </c>
      <c r="EQ159" s="19">
        <f>IFERROR(HLOOKUP(EQ$1,'Nakladova matice_2018'!$A$1:$IW$188,132,FALSE),0)</f>
        <v>0</v>
      </c>
      <c r="ER159" s="19">
        <f>IFERROR(HLOOKUP(ER$1,'Nakladova matice_2018'!$A$1:$IW$188,132,FALSE),0)</f>
        <v>0</v>
      </c>
      <c r="ES159" s="19">
        <f>IFERROR(HLOOKUP(ES$1,'Nakladova matice_2018'!$A$1:$IW$188,132,FALSE),0)</f>
        <v>0</v>
      </c>
      <c r="ET159" s="19">
        <f>IFERROR(HLOOKUP(ET$1,'Nakladova matice_2018'!$A$1:$IW$188,132,FALSE),0)</f>
        <v>0</v>
      </c>
      <c r="EU159" s="19">
        <f>IFERROR(HLOOKUP(EU$1,'Nakladova matice_2018'!$A$1:$IW$188,132,FALSE),0)</f>
        <v>0</v>
      </c>
      <c r="EV159" s="19">
        <f>IFERROR(HLOOKUP(EV$1,'Nakladova matice_2018'!$A$1:$IW$188,132,FALSE),0)</f>
        <v>0</v>
      </c>
      <c r="EW159" s="19">
        <f>IFERROR(HLOOKUP(EW$1,'Nakladova matice_2018'!$A$1:$IW$188,132,FALSE),0)</f>
        <v>0</v>
      </c>
      <c r="EX159" s="19">
        <f>IFERROR(HLOOKUP(EX$1,'Nakladova matice_2018'!$A$1:$IW$188,132,FALSE),0)</f>
        <v>0</v>
      </c>
      <c r="EY159" s="19">
        <f>IFERROR(HLOOKUP(EY$1,'Nakladova matice_2018'!$A$1:$IW$188,132,FALSE),0)</f>
        <v>0</v>
      </c>
      <c r="EZ159" s="19">
        <f>IFERROR(HLOOKUP(EZ$1,'Nakladova matice_2018'!$A$1:$IW$188,132,FALSE),0)</f>
        <v>0</v>
      </c>
      <c r="FA159" s="19">
        <f>IFERROR(HLOOKUP(FA$1,'Nakladova matice_2018'!$A$1:$IW$188,132,FALSE),0)</f>
        <v>0</v>
      </c>
      <c r="FB159" s="19">
        <f>IFERROR(HLOOKUP(FB$1,'Nakladova matice_2018'!$A$1:$IW$188,132,FALSE),0)</f>
        <v>0</v>
      </c>
      <c r="FC159" s="19">
        <f>IFERROR(HLOOKUP(FC$1,'Nakladova matice_2018'!$A$1:$IW$188,132,FALSE),0)</f>
        <v>0</v>
      </c>
      <c r="FD159" s="19">
        <f>IFERROR(HLOOKUP(FD$1,'Nakladova matice_2018'!$A$1:$IW$188,132,FALSE),0)</f>
        <v>0</v>
      </c>
      <c r="FE159" s="19">
        <f>IFERROR(HLOOKUP(FE$1,'Nakladova matice_2018'!$A$1:$IW$188,132,FALSE),0)</f>
        <v>0</v>
      </c>
      <c r="FF159" s="19">
        <f>IFERROR(HLOOKUP(FF$1,'Nakladova matice_2018'!$A$1:$IW$188,132,FALSE),0)</f>
        <v>0</v>
      </c>
      <c r="FG159" s="19">
        <f>IFERROR(HLOOKUP(FG$1,'Nakladova matice_2018'!$A$1:$IW$188,132,FALSE),0)</f>
        <v>0</v>
      </c>
      <c r="FH159" s="19">
        <f>IFERROR(HLOOKUP(FH$1,'Nakladova matice_2018'!$A$1:$IW$188,132,FALSE),0)</f>
        <v>0</v>
      </c>
      <c r="FI159" s="19">
        <f>IFERROR(HLOOKUP(FI$1,'Nakladova matice_2018'!$A$1:$IW$188,132,FALSE),0)</f>
        <v>0</v>
      </c>
      <c r="FJ159" s="19">
        <f>IFERROR(HLOOKUP(FJ$1,'Nakladova matice_2018'!$A$1:$IW$188,132,FALSE),0)</f>
        <v>0</v>
      </c>
      <c r="FK159" s="19">
        <f>IFERROR(HLOOKUP(FK$1,'Nakladova matice_2018'!$A$1:$IW$188,132,FALSE),0)</f>
        <v>0</v>
      </c>
      <c r="FL159" s="19">
        <f>IFERROR(HLOOKUP(FL$1,'Nakladova matice_2018'!$A$1:$IW$188,132,FALSE),0)</f>
        <v>0</v>
      </c>
      <c r="FM159" s="19">
        <f>IFERROR(HLOOKUP(FM$1,'Nakladova matice_2018'!$A$1:$IW$188,132,FALSE),0)</f>
        <v>0</v>
      </c>
      <c r="FN159" s="19">
        <f>IFERROR(HLOOKUP(FN$1,'Nakladova matice_2018'!$A$1:$IW$188,132,FALSE),0)</f>
        <v>0</v>
      </c>
      <c r="FO159" s="19">
        <f>IFERROR(HLOOKUP(FO$1,'Nakladova matice_2018'!$A$1:$IW$188,132,FALSE),0)</f>
        <v>0</v>
      </c>
      <c r="FP159" s="19">
        <f>IFERROR(HLOOKUP(FP$1,'Nakladova matice_2018'!$A$1:$IW$188,132,FALSE),0)</f>
        <v>0</v>
      </c>
      <c r="FQ159" s="19">
        <f>IFERROR(HLOOKUP(FQ$1,'Nakladova matice_2018'!$A$1:$IW$188,132,FALSE),0)</f>
        <v>0</v>
      </c>
      <c r="FR159" s="19">
        <f>IFERROR(HLOOKUP(FR$1,'Nakladova matice_2018'!$A$1:$IW$188,132,FALSE),0)</f>
        <v>0</v>
      </c>
      <c r="FS159" s="19">
        <f>IFERROR(HLOOKUP(FS$1,'Nakladova matice_2018'!$A$1:$IW$188,132,FALSE),0)</f>
        <v>0</v>
      </c>
      <c r="FT159" s="19">
        <f>IFERROR(HLOOKUP(FT$1,'Nakladova matice_2018'!$A$1:$IW$188,132,FALSE),0)</f>
        <v>0</v>
      </c>
      <c r="FU159" s="19">
        <f>IFERROR(HLOOKUP(FU$1,'Nakladova matice_2018'!$A$1:$IW$188,132,FALSE),0)</f>
        <v>0</v>
      </c>
      <c r="FV159" s="19">
        <f>IFERROR(HLOOKUP(FV$1,'Nakladova matice_2018'!$A$1:$IW$188,132,FALSE),0)</f>
        <v>0</v>
      </c>
      <c r="FW159" s="19">
        <f>IFERROR(HLOOKUP(FW$1,'Nakladova matice_2018'!$A$1:$IW$188,132,FALSE),0)</f>
        <v>0</v>
      </c>
      <c r="FX159" s="19">
        <f>IFERROR(HLOOKUP(FX$1,'Nakladova matice_2018'!$A$1:$IW$188,132,FALSE),0)</f>
        <v>0</v>
      </c>
      <c r="FY159" s="19">
        <f>IFERROR(HLOOKUP(FY$1,'Nakladova matice_2018'!$A$1:$IW$188,132,FALSE),0)</f>
        <v>0</v>
      </c>
      <c r="FZ159" s="19">
        <f>IFERROR(HLOOKUP(FZ$1,'Nakladova matice_2018'!$A$1:$IW$188,132,FALSE),0)</f>
        <v>0</v>
      </c>
      <c r="GA159" s="19">
        <f>IFERROR(HLOOKUP(GA$1,'Nakladova matice_2018'!$A$1:$IW$188,132,FALSE),0)</f>
        <v>0</v>
      </c>
      <c r="GB159" s="19">
        <f>IFERROR(HLOOKUP(GB$1,'Nakladova matice_2018'!$A$1:$IW$188,132,FALSE),0)</f>
        <v>0</v>
      </c>
      <c r="GC159" s="19">
        <f>IFERROR(HLOOKUP(GC$1,'Nakladova matice_2018'!$A$1:$IW$188,132,FALSE),0)</f>
        <v>0</v>
      </c>
      <c r="GD159" s="19">
        <f>IFERROR(HLOOKUP(GD$1,'Nakladova matice_2018'!$A$1:$IW$188,132,FALSE),0)</f>
        <v>0</v>
      </c>
      <c r="GE159" s="19">
        <f>IFERROR(HLOOKUP(GE$1,'Nakladova matice_2018'!$A$1:$IW$188,132,FALSE),0)</f>
        <v>0</v>
      </c>
      <c r="GF159" s="19">
        <f>IFERROR(HLOOKUP(GF$1,'Nakladova matice_2018'!$A$1:$IW$188,132,FALSE),0)</f>
        <v>0</v>
      </c>
      <c r="GG159" s="19">
        <f>IFERROR(HLOOKUP(GG$1,'Nakladova matice_2018'!$A$1:$IW$188,132,FALSE),0)</f>
        <v>0</v>
      </c>
      <c r="GH159" s="19">
        <f>IFERROR(HLOOKUP(GH$1,'Nakladova matice_2018'!$A$1:$IW$188,132,FALSE),0)</f>
        <v>0</v>
      </c>
      <c r="GI159" s="19">
        <f>IFERROR(HLOOKUP(GI$1,'Nakladova matice_2018'!$A$1:$IW$188,132,FALSE),0)</f>
        <v>0</v>
      </c>
      <c r="GJ159" s="19">
        <f>IFERROR(HLOOKUP(GJ$1,'Nakladova matice_2018'!$A$1:$IW$188,132,FALSE),0)</f>
        <v>0</v>
      </c>
      <c r="GK159" s="19">
        <f>IFERROR(HLOOKUP(GK$1,'Nakladova matice_2018'!$A$1:$IW$188,132,FALSE),0)</f>
        <v>0</v>
      </c>
      <c r="GL159" s="19">
        <f>IFERROR(HLOOKUP(GL$1,'Nakladova matice_2018'!$A$1:$IW$188,132,FALSE),0)</f>
        <v>0</v>
      </c>
      <c r="GM159" s="19">
        <f>IFERROR(HLOOKUP(GM$1,'Nakladova matice_2018'!$A$1:$IW$188,132,FALSE),0)</f>
        <v>0</v>
      </c>
      <c r="GN159" s="19">
        <f>IFERROR(HLOOKUP(GN$1,'Nakladova matice_2018'!$A$1:$IW$188,132,FALSE),0)</f>
        <v>0</v>
      </c>
      <c r="GO159" s="19">
        <f>IFERROR(HLOOKUP(GO$1,'Nakladova matice_2018'!$A$1:$IW$188,132,FALSE),0)</f>
        <v>0</v>
      </c>
      <c r="GP159" s="19">
        <f>IFERROR(HLOOKUP(GP$1,'Nakladova matice_2018'!$A$1:$IW$188,132,FALSE),0)</f>
        <v>0</v>
      </c>
      <c r="GQ159" s="19">
        <f>IFERROR(HLOOKUP(GQ$1,'Nakladova matice_2018'!$A$1:$IW$188,132,FALSE),0)</f>
        <v>0</v>
      </c>
      <c r="GR159" s="19">
        <f>IFERROR(HLOOKUP(GR$1,'Nakladova matice_2018'!$A$1:$IW$188,132,FALSE),0)</f>
        <v>0</v>
      </c>
      <c r="GS159" s="19">
        <f>IFERROR(HLOOKUP(GS$1,'Nakladova matice_2018'!$A$1:$IW$188,132,FALSE),0)</f>
        <v>0</v>
      </c>
      <c r="GT159" s="19">
        <f>IFERROR(HLOOKUP(GT$1,'Nakladova matice_2018'!$A$1:$IW$188,132,FALSE),0)</f>
        <v>0</v>
      </c>
      <c r="GU159" s="19">
        <f>IFERROR(HLOOKUP(GU$1,'Nakladova matice_2018'!$A$1:$IW$188,132,FALSE),0)</f>
        <v>0</v>
      </c>
      <c r="GV159" s="19">
        <f>IFERROR(HLOOKUP(GV$1,'Nakladova matice_2018'!$A$1:$IW$188,132,FALSE),0)</f>
        <v>0</v>
      </c>
      <c r="GW159" s="19">
        <f>IFERROR(HLOOKUP(GW$1,'Nakladova matice_2018'!$A$1:$IW$188,132,FALSE),0)</f>
        <v>0</v>
      </c>
      <c r="GX159" s="19">
        <f>IFERROR(HLOOKUP(GX$1,'Nakladova matice_2018'!$A$1:$IW$188,132,FALSE),0)</f>
        <v>0</v>
      </c>
      <c r="GY159" s="19">
        <f>IFERROR(HLOOKUP(GY$1,'Nakladova matice_2018'!$A$1:$IW$188,132,FALSE),0)</f>
        <v>0</v>
      </c>
      <c r="GZ159" s="19">
        <f>IFERROR(HLOOKUP(GZ$1,'Nakladova matice_2018'!$A$1:$IW$188,132,FALSE),0)</f>
        <v>0</v>
      </c>
      <c r="HA159" s="19">
        <f>IFERROR(HLOOKUP(HA$1,'Nakladova matice_2018'!$A$1:$IW$188,132,FALSE),0)</f>
        <v>0</v>
      </c>
      <c r="HB159" s="19">
        <f>IFERROR(HLOOKUP(HB$1,'Nakladova matice_2018'!$A$1:$IW$188,132,FALSE),0)</f>
        <v>0</v>
      </c>
      <c r="HC159" s="19">
        <f>IFERROR(HLOOKUP(HC$1,'Nakladova matice_2018'!$A$1:$IW$188,132,FALSE),0)</f>
        <v>0</v>
      </c>
      <c r="HD159" s="19">
        <f>IFERROR(HLOOKUP(HD$1,'Nakladova matice_2018'!$A$1:$IW$188,132,FALSE),0)</f>
        <v>0</v>
      </c>
      <c r="HE159" s="19">
        <f>IFERROR(HLOOKUP(HE$1,'Nakladova matice_2018'!$A$1:$IW$188,132,FALSE),0)</f>
        <v>0</v>
      </c>
      <c r="HF159" s="19">
        <f>IFERROR(HLOOKUP(HF$1,'Nakladova matice_2018'!$A$1:$IW$188,132,FALSE),0)</f>
        <v>0</v>
      </c>
      <c r="HG159" s="19">
        <f>IFERROR(HLOOKUP(HG$1,'Nakladova matice_2018'!$A$1:$IW$188,132,FALSE),0)</f>
        <v>0</v>
      </c>
      <c r="HH159" s="19">
        <f>IFERROR(HLOOKUP(HH$1,'Nakladova matice_2018'!$A$1:$IW$188,132,FALSE),0)</f>
        <v>0</v>
      </c>
      <c r="HI159" s="19">
        <f>IFERROR(HLOOKUP(HI$1,'Nakladova matice_2018'!$A$1:$IW$188,132,FALSE),0)</f>
        <v>0</v>
      </c>
      <c r="HJ159" s="19">
        <f>IFERROR(HLOOKUP(HJ$1,'Nakladova matice_2018'!$A$1:$IW$188,132,FALSE),0)</f>
        <v>0</v>
      </c>
      <c r="HK159" s="19">
        <f>IFERROR(HLOOKUP(HK$1,'Nakladova matice_2018'!$A$1:$IW$188,132,FALSE),0)</f>
        <v>0</v>
      </c>
      <c r="HL159" s="19">
        <f>IFERROR(HLOOKUP(HL$1,'Nakladova matice_2018'!$A$1:$IW$188,132,FALSE),0)</f>
        <v>0</v>
      </c>
      <c r="HM159" s="19">
        <f>IFERROR(HLOOKUP(HM$1,'Nakladova matice_2018'!$A$1:$IW$188,132,FALSE),0)</f>
        <v>0</v>
      </c>
      <c r="HN159" s="19">
        <f>IFERROR(HLOOKUP(HN$1,'Nakladova matice_2018'!$A$1:$IW$188,132,FALSE),0)</f>
        <v>0</v>
      </c>
      <c r="HO159" s="19">
        <f>IFERROR(HLOOKUP(HO$1,'Nakladova matice_2018'!$A$1:$IW$188,132,FALSE),0)</f>
        <v>0</v>
      </c>
      <c r="HP159" s="19">
        <f>IFERROR(HLOOKUP(HP$1,'Nakladova matice_2018'!$A$1:$IW$188,132,FALSE),0)</f>
        <v>0</v>
      </c>
      <c r="HQ159" s="19">
        <f>IFERROR(HLOOKUP(HQ$1,'Nakladova matice_2018'!$A$1:$IW$188,132,FALSE),0)</f>
        <v>0</v>
      </c>
      <c r="HR159" s="19">
        <f>IFERROR(HLOOKUP(HR$1,'Nakladova matice_2018'!$A$1:$IW$188,132,FALSE),0)</f>
        <v>0</v>
      </c>
      <c r="HS159" s="19">
        <f>IFERROR(HLOOKUP(HS$1,'Nakladova matice_2018'!$A$1:$IW$188,132,FALSE),0)</f>
        <v>0</v>
      </c>
      <c r="HT159" s="19">
        <f>IFERROR(HLOOKUP(HT$1,'Nakladova matice_2018'!$A$1:$IW$188,132,FALSE),0)</f>
        <v>0</v>
      </c>
      <c r="HU159" s="19">
        <f>IFERROR(HLOOKUP(HU$1,'Nakladova matice_2018'!$A$1:$IW$188,132,FALSE),0)</f>
        <v>0</v>
      </c>
      <c r="HV159" s="19">
        <f>IFERROR(HLOOKUP(HV$1,'Nakladova matice_2018'!$A$1:$IW$188,132,FALSE),0)</f>
        <v>0</v>
      </c>
      <c r="HW159" s="19">
        <f>IFERROR(HLOOKUP(HW$1,'Nakladova matice_2018'!$A$1:$IW$188,132,FALSE),0)</f>
        <v>0</v>
      </c>
      <c r="HX159" s="19">
        <f>IFERROR(HLOOKUP(HX$1,'Nakladova matice_2018'!$A$1:$IW$188,132,FALSE),0)</f>
        <v>0</v>
      </c>
      <c r="HY159" s="19">
        <f>IFERROR(HLOOKUP(HY$1,'Nakladova matice_2018'!$A$1:$IW$188,132,FALSE),0)</f>
        <v>0</v>
      </c>
      <c r="HZ159" s="19">
        <f>IFERROR(HLOOKUP(HZ$1,'Nakladova matice_2018'!$A$1:$IW$188,132,FALSE),0)</f>
        <v>0</v>
      </c>
      <c r="IA159" s="19">
        <f>IFERROR(HLOOKUP(IA$1,'Nakladova matice_2018'!$A$1:$IW$188,132,FALSE),0)</f>
        <v>0</v>
      </c>
      <c r="IB159" s="19">
        <f>IFERROR(HLOOKUP(IB$1,'Nakladova matice_2018'!$A$1:$IW$188,132,FALSE),0)</f>
        <v>0</v>
      </c>
      <c r="IC159" s="19">
        <f>IFERROR(HLOOKUP(IC$1,'Nakladova matice_2018'!$A$1:$IW$188,132,FALSE),0)</f>
        <v>0</v>
      </c>
      <c r="ID159" s="19">
        <f>IFERROR(HLOOKUP(ID$1,'Nakladova matice_2018'!$A$1:$IW$188,132,FALSE),0)</f>
        <v>0</v>
      </c>
      <c r="IE159" s="19">
        <f>IFERROR(HLOOKUP(IE$1,'Nakladova matice_2018'!$A$1:$IW$188,132,FALSE),0)</f>
        <v>0</v>
      </c>
      <c r="IF159" s="19">
        <f>IFERROR(HLOOKUP(IF$1,'Nakladova matice_2018'!$A$1:$IW$188,132,FALSE),0)</f>
        <v>0</v>
      </c>
      <c r="IG159" s="19">
        <f>IFERROR(HLOOKUP(IG$1,'Nakladova matice_2018'!$A$1:$IW$188,132,FALSE),0)</f>
        <v>0</v>
      </c>
      <c r="IH159" s="19">
        <f>IFERROR(HLOOKUP(IH$1,'Nakladova matice_2018'!$A$1:$IW$188,132,FALSE),0)</f>
        <v>0</v>
      </c>
      <c r="II159" s="19">
        <f>IFERROR(HLOOKUP(II$1,'Nakladova matice_2018'!$A$1:$IW$188,132,FALSE),0)</f>
        <v>0</v>
      </c>
      <c r="IJ159" s="19">
        <f>IFERROR(HLOOKUP(IJ$1,'Nakladova matice_2018'!$A$1:$IW$188,132,FALSE),0)</f>
        <v>0</v>
      </c>
      <c r="IK159" s="19">
        <f>IFERROR(HLOOKUP(IK$1,'Nakladova matice_2018'!$A$1:$IW$188,132,FALSE),0)</f>
        <v>0</v>
      </c>
      <c r="IL159" s="19">
        <f>IFERROR(HLOOKUP(IL$1,'Nakladova matice_2018'!$A$1:$IW$188,132,FALSE),0)</f>
        <v>0</v>
      </c>
      <c r="IM159" s="19">
        <f>IFERROR(HLOOKUP(IM$1,'Nakladova matice_2018'!$A$1:$IW$188,132,FALSE),0)</f>
        <v>0</v>
      </c>
      <c r="IN159" s="19">
        <f>IFERROR(HLOOKUP(IN$1,'Nakladova matice_2018'!$A$1:$IW$188,132,FALSE),0)</f>
        <v>0</v>
      </c>
      <c r="IO159" s="19">
        <f>IFERROR(HLOOKUP(IO$1,'Nakladova matice_2018'!$A$1:$IW$188,132,FALSE),0)</f>
        <v>0</v>
      </c>
      <c r="IP159" s="19">
        <f>IFERROR(HLOOKUP(IP$1,'Nakladova matice_2018'!$A$1:$IW$188,132,FALSE),0)</f>
        <v>0</v>
      </c>
      <c r="IQ159" s="19">
        <f>IFERROR(HLOOKUP(IQ$1,'Nakladova matice_2018'!$A$1:$IW$188,132,FALSE),0)</f>
        <v>0</v>
      </c>
      <c r="IR159" s="19">
        <f>IFERROR(HLOOKUP(IR$1,'Nakladova matice_2018'!$A$1:$IW$188,132,FALSE),0)</f>
        <v>0</v>
      </c>
      <c r="IS159" s="19">
        <f>IFERROR(HLOOKUP(IS$1,'Nakladova matice_2018'!$A$1:$IW$188,132,FALSE),0)</f>
        <v>0</v>
      </c>
      <c r="IT159" s="19">
        <f>IFERROR(HLOOKUP(IT$1,'Nakladova matice_2018'!$A$1:$IW$188,132,FALSE),0)</f>
        <v>0</v>
      </c>
      <c r="IU159" s="19">
        <f>IFERROR(HLOOKUP(IU$1,'Nakladova matice_2018'!$A$1:$IW$188,132,FALSE),0)</f>
        <v>0</v>
      </c>
      <c r="IV159" s="19">
        <f>IFERROR(HLOOKUP(IV$1,'Nakladova matice_2018'!$A$1:$IW$188,132,FALSE),0)</f>
        <v>0</v>
      </c>
      <c r="IW159" s="19">
        <f>IFERROR(HLOOKUP(IW$1,'Nakladova matice_2018'!$A$1:$IW$188,132,FALSE),0)</f>
        <v>0</v>
      </c>
      <c r="IX159" s="19">
        <f>IFERROR(HLOOKUP(IX$1,'Nakladova matice_2018'!$A$1:$IW$188,132,FALSE),0)</f>
        <v>0</v>
      </c>
      <c r="IY159" s="19">
        <f>IFERROR(HLOOKUP(IY$1,'Nakladova matice_2018'!$A$1:$IW$188,132,FALSE),0)</f>
        <v>0</v>
      </c>
      <c r="IZ159" s="19">
        <f>IFERROR(HLOOKUP(IZ$1,'Nakladova matice_2018'!$A$1:$IW$188,132,FALSE),0)</f>
        <v>0</v>
      </c>
      <c r="JA159" s="19">
        <f>IFERROR(HLOOKUP(JA$1,'Nakladova matice_2018'!$A$1:$IW$188,132,FALSE),0)</f>
        <v>0</v>
      </c>
      <c r="JB159" s="19">
        <f>IFERROR(HLOOKUP(JB$1,'Nakladova matice_2018'!$A$1:$IW$188,132,FALSE),0)</f>
        <v>0</v>
      </c>
      <c r="JC159" s="19">
        <f>IFERROR(HLOOKUP(JC$1,'Nakladova matice_2018'!$A$1:$IW$188,132,FALSE),0)</f>
        <v>0</v>
      </c>
      <c r="JD159" s="19">
        <f>IFERROR(HLOOKUP(JD$1,'Nakladova matice_2018'!$A$1:$IW$188,132,FALSE),0)</f>
        <v>0</v>
      </c>
      <c r="JE159" s="19">
        <f>IFERROR(HLOOKUP(JE$1,'Nakladova matice_2018'!$A$1:$IW$188,132,FALSE),0)</f>
        <v>29019463</v>
      </c>
      <c r="JF159" s="19">
        <f>IFERROR(HLOOKUP(JF$1,'Nakladova matice_2018'!$A$1:$IW$188,132,FALSE),0)</f>
        <v>0</v>
      </c>
      <c r="JG159" s="19">
        <f>IFERROR(HLOOKUP(JG$1,'Nakladova matice_2018'!$A$1:$IW$188,132,FALSE),0)</f>
        <v>0</v>
      </c>
      <c r="JH159" s="19">
        <f>IFERROR(HLOOKUP(JH$1,'Nakladova matice_2018'!$A$1:$IW$188,132,FALSE),0)</f>
        <v>0</v>
      </c>
      <c r="JI159" s="19">
        <f>IFERROR(HLOOKUP(JI$1,'Nakladova matice_2018'!$A$1:$IW$188,132,FALSE),0)</f>
        <v>0</v>
      </c>
      <c r="JJ159" s="19">
        <f>IFERROR(HLOOKUP(JJ$1,'Nakladova matice_2018'!$A$1:$IW$188,132,FALSE),0)</f>
        <v>0</v>
      </c>
      <c r="JK159" s="19">
        <f>IFERROR(HLOOKUP(JK$1,'Nakladova matice_2018'!$A$1:$IW$188,132,FALSE),0)</f>
        <v>0</v>
      </c>
      <c r="JL159" s="19">
        <f>IFERROR(HLOOKUP(JL$1,'Nakladova matice_2018'!$A$1:$IW$188,132,FALSE),0)</f>
        <v>0</v>
      </c>
      <c r="JM159" s="19">
        <f>IFERROR(HLOOKUP(JM$1,'Nakladova matice_2018'!$A$1:$IW$188,132,FALSE),0)</f>
        <v>0</v>
      </c>
      <c r="JN159" s="19">
        <f>IFERROR(HLOOKUP(JN$1,'Nakladova matice_2018'!$A$1:$IW$188,132,FALSE),0)</f>
        <v>0</v>
      </c>
      <c r="JO159" s="19">
        <f>IFERROR(HLOOKUP(JO$1,'Nakladova matice_2018'!$A$1:$IW$188,132,FALSE),0)</f>
        <v>0</v>
      </c>
      <c r="JP159" s="19">
        <f>IFERROR(HLOOKUP(JP$1,'Nakladova matice_2018'!$A$1:$IW$188,132,FALSE),0)</f>
        <v>0</v>
      </c>
      <c r="JQ159" s="19">
        <f>IFERROR(HLOOKUP(JQ$1,'Nakladova matice_2018'!$A$1:$IW$188,132,FALSE),0)</f>
        <v>0</v>
      </c>
      <c r="JR159" s="19">
        <f>IFERROR(HLOOKUP(JR$1,'Nakladova matice_2018'!$A$1:$IW$188,132,FALSE),0)</f>
        <v>0</v>
      </c>
      <c r="JS159" s="19">
        <f>IFERROR(HLOOKUP(JS$1,'Nakladova matice_2018'!$A$1:$IW$188,132,FALSE),0)</f>
        <v>0</v>
      </c>
      <c r="JT159" s="19">
        <f>IFERROR(HLOOKUP(JT$1,'Nakladova matice_2018'!$A$1:$IW$188,132,FALSE),0)</f>
        <v>0</v>
      </c>
      <c r="JU159" s="19">
        <f>IFERROR(HLOOKUP(JU$1,'Nakladova matice_2018'!$A$1:$IW$188,132,FALSE),0)</f>
        <v>0</v>
      </c>
      <c r="JV159" s="19">
        <f>IFERROR(HLOOKUP(JV$1,'Nakladova matice_2018'!$A$1:$IW$188,132,FALSE),0)</f>
        <v>0</v>
      </c>
      <c r="JW159" s="19">
        <f>IFERROR(HLOOKUP(JW$1,'Nakladova matice_2018'!$A$1:$IW$188,132,FALSE),0)</f>
        <v>0</v>
      </c>
      <c r="JX159" s="19">
        <f>IFERROR(HLOOKUP(JX$1,'Nakladova matice_2018'!$A$1:$IW$188,132,FALSE),0)</f>
        <v>0</v>
      </c>
      <c r="JY159" s="19">
        <f>IFERROR(HLOOKUP(JY$1,'Nakladova matice_2018'!$A$1:$IW$188,132,FALSE),0)</f>
        <v>0</v>
      </c>
      <c r="JZ159" s="19">
        <f>IFERROR(HLOOKUP(JZ$1,'Nakladova matice_2018'!$A$1:$IW$188,132,FALSE),0)</f>
        <v>0</v>
      </c>
      <c r="KA159" s="19">
        <f>IFERROR(HLOOKUP(KA$1,'Nakladova matice_2018'!$A$1:$IW$188,132,FALSE),0)</f>
        <v>0</v>
      </c>
      <c r="KB159" s="19">
        <f>IFERROR(HLOOKUP(KB$1,'Nakladova matice_2018'!$A$1:$IW$188,132,FALSE),0)</f>
        <v>0</v>
      </c>
      <c r="KC159" s="19">
        <f>IFERROR(HLOOKUP(KC$1,'Nakladova matice_2018'!$A$1:$IW$188,132,FALSE),0)</f>
        <v>0</v>
      </c>
      <c r="KD159" s="19">
        <f>IFERROR(HLOOKUP(KD$1,'Nakladova matice_2018'!$A$1:$IW$188,132,FALSE),0)</f>
        <v>0</v>
      </c>
      <c r="KE159" s="19">
        <f>IFERROR(HLOOKUP(KE$1,'Nakladova matice_2018'!$A$1:$IW$188,132,FALSE),0)</f>
        <v>0</v>
      </c>
      <c r="KF159" s="19">
        <f>IFERROR(HLOOKUP(KF$1,'Nakladova matice_2018'!$A$1:$IW$188,132,FALSE),0)</f>
        <v>0</v>
      </c>
      <c r="KG159" s="19">
        <f>IFERROR(HLOOKUP(KG$1,'Nakladova matice_2018'!$A$1:$IW$188,132,FALSE),0)</f>
        <v>0</v>
      </c>
      <c r="KH159" s="19">
        <f>IFERROR(HLOOKUP(KH$1,'Nakladova matice_2018'!$A$1:$IW$188,132,FALSE),0)</f>
        <v>0</v>
      </c>
      <c r="KI159" s="19">
        <f>IFERROR(HLOOKUP(KI$1,'Nakladova matice_2018'!$A$1:$IW$188,132,FALSE),0)</f>
        <v>0</v>
      </c>
      <c r="KJ159" s="19">
        <f>IFERROR(HLOOKUP(KJ$1,'Nakladova matice_2018'!$A$1:$IW$188,132,FALSE),0)</f>
        <v>0</v>
      </c>
      <c r="KK159" s="19">
        <f>IFERROR(HLOOKUP(KK$1,'Nakladova matice_2018'!$A$1:$IW$188,132,FALSE),0)</f>
        <v>0</v>
      </c>
      <c r="KL159" s="19">
        <f>IFERROR(HLOOKUP(KL$1,'Nakladova matice_2018'!$A$1:$IW$188,132,FALSE),0)</f>
        <v>0</v>
      </c>
      <c r="KM159" s="19">
        <f>IFERROR(HLOOKUP(KM$1,'Nakladova matice_2018'!$A$1:$IW$188,132,FALSE),0)</f>
        <v>0</v>
      </c>
      <c r="KN159" s="19">
        <f>IFERROR(HLOOKUP(KN$1,'Nakladova matice_2018'!$A$1:$IW$188,132,FALSE),0)</f>
        <v>0</v>
      </c>
      <c r="KO159" s="19">
        <f>IFERROR(HLOOKUP(KO$1,'Nakladova matice_2018'!$A$1:$IW$188,132,FALSE),0)</f>
        <v>0</v>
      </c>
      <c r="KP159" s="19">
        <f>IFERROR(HLOOKUP(KP$1,'Nakladova matice_2018'!$A$1:$IW$188,132,FALSE),0)</f>
        <v>0</v>
      </c>
      <c r="KQ159" s="19">
        <f>IFERROR(HLOOKUP(KQ$1,'Nakladova matice_2018'!$A$1:$IW$188,132,FALSE),0)</f>
        <v>0</v>
      </c>
      <c r="KR159" s="19">
        <f>IFERROR(HLOOKUP(KR$1,'Nakladova matice_2018'!$A$1:$IW$188,132,FALSE),0)</f>
        <v>0</v>
      </c>
      <c r="KS159" s="19">
        <f>IFERROR(HLOOKUP(KS$1,'Nakladova matice_2018'!$A$1:$IW$188,132,FALSE),0)</f>
        <v>0</v>
      </c>
      <c r="KT159" s="19">
        <f>IFERROR(HLOOKUP(KT$1,'Nakladova matice_2018'!$A$1:$IW$188,132,FALSE),0)</f>
        <v>0</v>
      </c>
      <c r="KU159" s="19">
        <f>IFERROR(HLOOKUP(KU$1,'Nakladova matice_2018'!$A$1:$IW$188,132,FALSE),0)</f>
        <v>0</v>
      </c>
      <c r="KV159" s="19">
        <f>IFERROR(HLOOKUP(KV$1,'Nakladova matice_2018'!$A$1:$IW$188,132,FALSE),0)</f>
        <v>0</v>
      </c>
      <c r="KW159" s="19">
        <f>IFERROR(HLOOKUP(KW$1,'Nakladova matice_2018'!$A$1:$IW$188,132,FALSE),0)</f>
        <v>0</v>
      </c>
      <c r="KX159" s="19">
        <f>IFERROR(HLOOKUP(KX$1,'Nakladova matice_2018'!$A$1:$IW$188,132,FALSE),0)</f>
        <v>0</v>
      </c>
      <c r="KY159" s="19">
        <f>IFERROR(HLOOKUP(KY$1,'Nakladova matice_2018'!$A$1:$IW$188,132,FALSE),0)</f>
        <v>0</v>
      </c>
      <c r="KZ159" s="19">
        <f>IFERROR(HLOOKUP(KZ$1,'Nakladova matice_2018'!$A$1:$IW$188,132,FALSE),0)</f>
        <v>0</v>
      </c>
      <c r="LA159" s="19">
        <f>IFERROR(HLOOKUP(LA$1,'Nakladova matice_2018'!$A$1:$IW$188,132,FALSE),0)</f>
        <v>0</v>
      </c>
      <c r="LB159" s="19">
        <f>IFERROR(HLOOKUP(LB$1,'Nakladova matice_2018'!$A$1:$IW$188,132,FALSE),0)</f>
        <v>0</v>
      </c>
      <c r="LC159" s="19">
        <f>IFERROR(HLOOKUP(LC$1,'Nakladova matice_2018'!$A$1:$IW$188,132,FALSE),0)</f>
        <v>0</v>
      </c>
      <c r="LD159" s="19">
        <f>IFERROR(HLOOKUP(LD$1,'Nakladova matice_2018'!$A$1:$IW$188,132,FALSE),0)</f>
        <v>0</v>
      </c>
      <c r="LE159" s="19">
        <f>IFERROR(HLOOKUP(LE$1,'Nakladova matice_2018'!$A$1:$IW$188,132,FALSE),0)</f>
        <v>0</v>
      </c>
      <c r="LF159" s="19">
        <f>IFERROR(HLOOKUP(LF$1,'Nakladova matice_2018'!$A$1:$IW$188,132,FALSE),0)</f>
        <v>0</v>
      </c>
      <c r="LG159" s="19">
        <f>IFERROR(HLOOKUP(LG$1,'Nakladova matice_2018'!$A$1:$IW$188,132,FALSE),0)</f>
        <v>0</v>
      </c>
      <c r="LH159" s="19">
        <f>IFERROR(HLOOKUP(LH$1,'Nakladova matice_2018'!$A$1:$IW$188,132,FALSE),0)</f>
        <v>0</v>
      </c>
      <c r="LI159" s="19">
        <f>IFERROR(HLOOKUP(LI$1,'Nakladova matice_2018'!$A$1:$IW$188,132,FALSE),0)</f>
        <v>0</v>
      </c>
      <c r="LJ159" s="19">
        <f>IFERROR(HLOOKUP(LJ$1,'Nakladova matice_2018'!$A$1:$IW$188,132,FALSE),0)</f>
        <v>0</v>
      </c>
      <c r="LK159" s="19">
        <f>IFERROR(HLOOKUP(LK$1,'Nakladova matice_2018'!$A$1:$IW$188,132,FALSE),0)</f>
        <v>0</v>
      </c>
      <c r="LL159" s="19">
        <f>IFERROR(HLOOKUP(LL$1,'Nakladova matice_2018'!$A$1:$IW$188,132,FALSE),0)</f>
        <v>0</v>
      </c>
      <c r="LM159" s="19">
        <f>IFERROR(HLOOKUP(LM$1,'Nakladova matice_2018'!$A$1:$IW$188,132,FALSE),0)</f>
        <v>0</v>
      </c>
      <c r="LN159" s="19">
        <f>IFERROR(HLOOKUP(LN$1,'Nakladova matice_2018'!$A$1:$IW$188,132,FALSE),0)</f>
        <v>0</v>
      </c>
      <c r="LO159" s="19">
        <f>IFERROR(HLOOKUP(LO$1,'Nakladova matice_2018'!$A$1:$IW$188,132,FALSE),0)</f>
        <v>0</v>
      </c>
      <c r="LP159" s="19">
        <f>IFERROR(HLOOKUP(LP$1,'Nakladova matice_2018'!$A$1:$IW$188,132,FALSE),0)</f>
        <v>0</v>
      </c>
      <c r="LQ159" s="19">
        <f>IFERROR(HLOOKUP(LQ$1,'Nakladova matice_2018'!$A$1:$IW$188,132,FALSE),0)</f>
        <v>0</v>
      </c>
      <c r="LR159" s="19">
        <f>IFERROR(HLOOKUP(LR$1,'Nakladova matice_2018'!$A$1:$IW$188,132,FALSE),0)</f>
        <v>0</v>
      </c>
      <c r="LS159" s="19">
        <f>IFERROR(HLOOKUP(LS$1,'Nakladova matice_2018'!$A$1:$IW$188,132,FALSE),0)</f>
        <v>0</v>
      </c>
      <c r="LT159" s="19">
        <f>IFERROR(HLOOKUP(LT$1,'Nakladova matice_2018'!$A$1:$IW$188,132,FALSE),0)</f>
        <v>0</v>
      </c>
      <c r="LU159" s="19">
        <f>IFERROR(HLOOKUP(LU$1,'Nakladova matice_2018'!$A$1:$IW$188,132,FALSE),0)</f>
        <v>0</v>
      </c>
      <c r="LV159" s="19">
        <f>IFERROR(HLOOKUP(LV$1,'Nakladova matice_2018'!$A$1:$IW$188,132,FALSE),0)</f>
        <v>0</v>
      </c>
      <c r="LW159" s="19">
        <f>IFERROR(HLOOKUP(LW$1,'Nakladova matice_2018'!$A$1:$IW$188,132,FALSE),0)</f>
        <v>0</v>
      </c>
      <c r="LX159" s="19">
        <f>IFERROR(HLOOKUP(LX$1,'Nakladova matice_2018'!$A$1:$IW$188,132,FALSE),0)</f>
        <v>0</v>
      </c>
      <c r="LY159" s="19">
        <f>IFERROR(HLOOKUP(LY$1,'Nakladova matice_2018'!$A$1:$IW$188,132,FALSE),0)</f>
        <v>0</v>
      </c>
      <c r="LZ159" s="19">
        <f>IFERROR(HLOOKUP(LZ$1,'Nakladova matice_2018'!$A$1:$IW$188,132,FALSE),0)</f>
        <v>0</v>
      </c>
      <c r="MA159" s="19">
        <f>IFERROR(HLOOKUP(MA$1,'Nakladova matice_2018'!$A$1:$IW$188,132,FALSE),0)</f>
        <v>0</v>
      </c>
      <c r="MB159" s="19">
        <f>IFERROR(HLOOKUP(MB$1,'Nakladova matice_2018'!$A$1:$IW$188,132,FALSE),0)</f>
        <v>0</v>
      </c>
      <c r="MC159" s="19">
        <f>IFERROR(HLOOKUP(MC$1,'Nakladova matice_2018'!$A$1:$IW$188,132,FALSE),0)</f>
        <v>0</v>
      </c>
      <c r="MD159" s="19">
        <f>IFERROR(HLOOKUP(MD$1,'Nakladova matice_2018'!$A$1:$IW$188,132,FALSE),0)</f>
        <v>0</v>
      </c>
      <c r="ME159" s="19">
        <f>IFERROR(HLOOKUP(ME$1,'Nakladova matice_2018'!$A$1:$IW$188,132,FALSE),0)</f>
        <v>0</v>
      </c>
      <c r="MF159" s="19">
        <f>IFERROR(HLOOKUP(MF$1,'Nakladova matice_2018'!$A$1:$IW$188,132,FALSE),0)</f>
        <v>0</v>
      </c>
      <c r="MG159" s="19">
        <f>IFERROR(HLOOKUP(MG$1,'Nakladova matice_2018'!$A$1:$IW$188,132,FALSE),0)</f>
        <v>0</v>
      </c>
      <c r="MH159" s="19">
        <f>IFERROR(HLOOKUP(MH$1,'Nakladova matice_2018'!$A$1:$IW$188,132,FALSE),0)</f>
        <v>0</v>
      </c>
      <c r="MI159" s="19">
        <f>IFERROR(HLOOKUP(MI$1,'Nakladova matice_2018'!$A$1:$IW$188,132,FALSE),0)</f>
        <v>0</v>
      </c>
      <c r="MJ159" s="19">
        <f>IFERROR(HLOOKUP(MJ$1,'Nakladova matice_2018'!$A$1:$IW$188,132,FALSE),0)</f>
        <v>0</v>
      </c>
      <c r="MK159" s="19">
        <f>IFERROR(HLOOKUP(MK$1,'Nakladova matice_2018'!$A$1:$IW$188,132,FALSE),0)</f>
        <v>0</v>
      </c>
      <c r="ML159" s="19">
        <f>IFERROR(HLOOKUP(ML$1,'Nakladova matice_2018'!$A$1:$IW$188,132,FALSE),0)</f>
        <v>0</v>
      </c>
      <c r="MM159" s="19">
        <f>IFERROR(HLOOKUP(MM$1,'Nakladova matice_2018'!$A$1:$IW$188,132,FALSE),0)</f>
        <v>0</v>
      </c>
      <c r="MN159" s="19">
        <f>IFERROR(HLOOKUP(MN$1,'Nakladova matice_2018'!$A$1:$IW$188,132,FALSE),0)</f>
        <v>0</v>
      </c>
      <c r="MO159" s="20">
        <f t="shared" si="87"/>
        <v>29019463</v>
      </c>
      <c r="MP159" s="20">
        <f>MO159-'Nakladova matice_2018'!IX132</f>
        <v>0</v>
      </c>
    </row>
    <row r="160" spans="1:354" x14ac:dyDescent="0.2">
      <c r="A160" s="27">
        <v>549126</v>
      </c>
      <c r="B160" s="21" t="s">
        <v>282</v>
      </c>
      <c r="C160" s="53">
        <v>0</v>
      </c>
      <c r="D160" s="19">
        <f>IFERROR(HLOOKUP(D$1,'Nakladova matice_2018'!$A$1:$IW$188,133,FALSE),0)</f>
        <v>0</v>
      </c>
      <c r="E160" s="19">
        <f>IFERROR(HLOOKUP(E$1,'Nakladova matice_2018'!$A$1:$IW$188,133,FALSE),0)</f>
        <v>0</v>
      </c>
      <c r="F160" s="19">
        <f>IFERROR(HLOOKUP(F$1,'Nakladova matice_2018'!$A$1:$IW$188,133,FALSE),0)</f>
        <v>1146720</v>
      </c>
      <c r="G160" s="19">
        <f>IFERROR(HLOOKUP(G$1,'Nakladova matice_2018'!$A$1:$IW$188,133,FALSE),0)</f>
        <v>0</v>
      </c>
      <c r="H160" s="19">
        <f>IFERROR(HLOOKUP(H$1,'Nakladova matice_2018'!$A$1:$IW$188,133,FALSE),0)</f>
        <v>0</v>
      </c>
      <c r="I160" s="19">
        <f>IFERROR(HLOOKUP(I$1,'Nakladova matice_2018'!$A$1:$IW$188,133,FALSE),0)</f>
        <v>0</v>
      </c>
      <c r="J160" s="19">
        <f>IFERROR(HLOOKUP(J$1,'Nakladova matice_2018'!$A$1:$IW$188,133,FALSE),0)</f>
        <v>3501350</v>
      </c>
      <c r="K160" s="19">
        <f>IFERROR(HLOOKUP(K$1,'Nakladova matice_2018'!$A$1:$IW$188,133,FALSE),0)</f>
        <v>0</v>
      </c>
      <c r="L160" s="19">
        <f>IFERROR(HLOOKUP(L$1,'Nakladova matice_2018'!$A$1:$IW$188,133,FALSE),0)</f>
        <v>0</v>
      </c>
      <c r="M160" s="19">
        <f>IFERROR(HLOOKUP(M$1,'Nakladova matice_2018'!$A$1:$IW$188,133,FALSE),0)</f>
        <v>0</v>
      </c>
      <c r="N160" s="19">
        <f>IFERROR(HLOOKUP(N$1,'Nakladova matice_2018'!$A$1:$IW$188,133,FALSE),0)</f>
        <v>0</v>
      </c>
      <c r="O160" s="19">
        <f>IFERROR(HLOOKUP(O$1,'Nakladova matice_2018'!$A$1:$IW$188,133,FALSE),0)</f>
        <v>446630</v>
      </c>
      <c r="P160" s="19">
        <f>IFERROR(HLOOKUP(P$1,'Nakladova matice_2018'!$A$1:$IW$188,133,FALSE),0)</f>
        <v>0</v>
      </c>
      <c r="Q160" s="19">
        <f>IFERROR(HLOOKUP(Q$1,'Nakladova matice_2018'!$A$1:$IW$188,133,FALSE),0)</f>
        <v>0</v>
      </c>
      <c r="R160" s="19">
        <f>IFERROR(HLOOKUP(R$1,'Nakladova matice_2018'!$A$1:$IW$188,133,FALSE),0)</f>
        <v>0</v>
      </c>
      <c r="S160" s="19">
        <f>IFERROR(HLOOKUP(S$1,'Nakladova matice_2018'!$A$1:$IW$188,133,FALSE),0)</f>
        <v>930860</v>
      </c>
      <c r="T160" s="19">
        <f>IFERROR(HLOOKUP(T$1,'Nakladova matice_2018'!$A$1:$IW$188,133,FALSE),0)</f>
        <v>0</v>
      </c>
      <c r="U160" s="19">
        <f>IFERROR(HLOOKUP(U$1,'Nakladova matice_2018'!$A$1:$IW$188,133,FALSE),0)</f>
        <v>0</v>
      </c>
      <c r="V160" s="19">
        <f>IFERROR(HLOOKUP(V$1,'Nakladova matice_2018'!$A$1:$IW$188,133,FALSE),0)</f>
        <v>0</v>
      </c>
      <c r="W160" s="19">
        <f>IFERROR(HLOOKUP(W$1,'Nakladova matice_2018'!$A$1:$IW$188,133,FALSE),0)</f>
        <v>833100</v>
      </c>
      <c r="X160" s="19">
        <f>IFERROR(HLOOKUP(X$1,'Nakladova matice_2018'!$A$1:$IW$188,133,FALSE),0)</f>
        <v>0</v>
      </c>
      <c r="Y160" s="19">
        <f>IFERROR(HLOOKUP(Y$1,'Nakladova matice_2018'!$A$1:$IW$188,133,FALSE),0)</f>
        <v>0</v>
      </c>
      <c r="Z160" s="19">
        <f>IFERROR(HLOOKUP(Z$1,'Nakladova matice_2018'!$A$1:$IW$188,133,FALSE),0)</f>
        <v>324000</v>
      </c>
      <c r="AA160" s="19">
        <f>IFERROR(HLOOKUP(AA$1,'Nakladova matice_2018'!$A$1:$IW$188,133,FALSE),0)</f>
        <v>0</v>
      </c>
      <c r="AB160" s="19">
        <f>IFERROR(HLOOKUP(AB$1,'Nakladova matice_2018'!$A$1:$IW$188,133,FALSE),0)</f>
        <v>0</v>
      </c>
      <c r="AC160" s="19">
        <f>IFERROR(HLOOKUP(AC$1,'Nakladova matice_2018'!$A$1:$IW$188,133,FALSE),0)</f>
        <v>430000</v>
      </c>
      <c r="AD160" s="19">
        <f>IFERROR(HLOOKUP(AD$1,'Nakladova matice_2018'!$A$1:$IW$188,133,FALSE),0)</f>
        <v>0</v>
      </c>
      <c r="AE160" s="19">
        <f>IFERROR(HLOOKUP(AE$1,'Nakladova matice_2018'!$A$1:$IW$188,133,FALSE),0)</f>
        <v>0</v>
      </c>
      <c r="AF160" s="19">
        <f>IFERROR(HLOOKUP(AF$1,'Nakladova matice_2018'!$A$1:$IW$188,133,FALSE),0)</f>
        <v>0</v>
      </c>
      <c r="AG160" s="19">
        <f>IFERROR(HLOOKUP(AG$1,'Nakladova matice_2018'!$A$1:$IW$188,133,FALSE),0)</f>
        <v>0</v>
      </c>
      <c r="AH160" s="19">
        <f>IFERROR(HLOOKUP(AH$1,'Nakladova matice_2018'!$A$1:$IW$188,133,FALSE),0)</f>
        <v>0</v>
      </c>
      <c r="AI160" s="19">
        <f>IFERROR(HLOOKUP(AI$1,'Nakladova matice_2018'!$A$1:$IW$188,133,FALSE),0)</f>
        <v>0</v>
      </c>
      <c r="AJ160" s="19">
        <f>IFERROR(HLOOKUP(AJ$1,'Nakladova matice_2018'!$A$1:$IW$188,133,FALSE),0)</f>
        <v>0</v>
      </c>
      <c r="AK160" s="19">
        <f>IFERROR(HLOOKUP(AK$1,'Nakladova matice_2018'!$A$1:$IW$188,133,FALSE),0)</f>
        <v>0</v>
      </c>
      <c r="AL160" s="19">
        <f>IFERROR(HLOOKUP(AL$1,'Nakladova matice_2018'!$A$1:$IW$188,133,FALSE),0)</f>
        <v>0</v>
      </c>
      <c r="AM160" s="19">
        <f>IFERROR(HLOOKUP(AM$1,'Nakladova matice_2018'!$A$1:$IW$188,133,FALSE),0)</f>
        <v>0</v>
      </c>
      <c r="AN160" s="19">
        <f>IFERROR(HLOOKUP(AN$1,'Nakladova matice_2018'!$A$1:$IW$188,133,FALSE),0)</f>
        <v>0</v>
      </c>
      <c r="AO160" s="19">
        <f>IFERROR(HLOOKUP(AO$1,'Nakladova matice_2018'!$A$1:$IW$188,133,FALSE),0)</f>
        <v>0</v>
      </c>
      <c r="AP160" s="19">
        <f>IFERROR(HLOOKUP(AP$1,'Nakladova matice_2018'!$A$1:$IW$188,133,FALSE),0)</f>
        <v>0</v>
      </c>
      <c r="AQ160" s="19">
        <f>IFERROR(HLOOKUP(AQ$1,'Nakladova matice_2018'!$A$1:$IW$188,133,FALSE),0)</f>
        <v>0</v>
      </c>
      <c r="AR160" s="19">
        <f>IFERROR(HLOOKUP(AR$1,'Nakladova matice_2018'!$A$1:$IW$188,133,FALSE),0)</f>
        <v>0</v>
      </c>
      <c r="AS160" s="19">
        <f>IFERROR(HLOOKUP(AS$1,'Nakladova matice_2018'!$A$1:$IW$188,133,FALSE),0)</f>
        <v>0</v>
      </c>
      <c r="AT160" s="19">
        <f>IFERROR(HLOOKUP(AT$1,'Nakladova matice_2018'!$A$1:$IW$188,133,FALSE),0)</f>
        <v>34000</v>
      </c>
      <c r="AU160" s="19">
        <f>IFERROR(HLOOKUP(AU$1,'Nakladova matice_2018'!$A$1:$IW$188,133,FALSE),0)</f>
        <v>0</v>
      </c>
      <c r="AV160" s="19">
        <f>IFERROR(HLOOKUP(AV$1,'Nakladova matice_2018'!$A$1:$IW$188,133,FALSE),0)</f>
        <v>0</v>
      </c>
      <c r="AW160" s="19">
        <f>IFERROR(HLOOKUP(AW$1,'Nakladova matice_2018'!$A$1:$IW$188,133,FALSE),0)</f>
        <v>0</v>
      </c>
      <c r="AX160" s="19">
        <f>IFERROR(HLOOKUP(AX$1,'Nakladova matice_2018'!$A$1:$IW$188,133,FALSE),0)</f>
        <v>0</v>
      </c>
      <c r="AY160" s="19">
        <f>IFERROR(HLOOKUP(AY$1,'Nakladova matice_2018'!$A$1:$IW$188,133,FALSE),0)</f>
        <v>0</v>
      </c>
      <c r="AZ160" s="19">
        <f>IFERROR(HLOOKUP(AZ$1,'Nakladova matice_2018'!$A$1:$IW$188,133,FALSE),0)</f>
        <v>0</v>
      </c>
      <c r="BA160" s="19">
        <f>IFERROR(HLOOKUP(BA$1,'Nakladova matice_2018'!$A$1:$IW$188,133,FALSE),0)</f>
        <v>330000</v>
      </c>
      <c r="BB160" s="19">
        <f>IFERROR(HLOOKUP(BB$1,'Nakladova matice_2018'!$A$1:$IW$188,133,FALSE),0)</f>
        <v>0</v>
      </c>
      <c r="BC160" s="19">
        <f>IFERROR(HLOOKUP(BC$1,'Nakladova matice_2018'!$A$1:$IW$188,133,FALSE),0)</f>
        <v>0</v>
      </c>
      <c r="BD160" s="19">
        <f>IFERROR(HLOOKUP(BD$1,'Nakladova matice_2018'!$A$1:$IW$188,133,FALSE),0)</f>
        <v>540910</v>
      </c>
      <c r="BE160" s="19">
        <f>IFERROR(HLOOKUP(BE$1,'Nakladova matice_2018'!$A$1:$IW$188,133,FALSE),0)</f>
        <v>0</v>
      </c>
      <c r="BF160" s="19">
        <f>IFERROR(HLOOKUP(BF$1,'Nakladova matice_2018'!$A$1:$IW$188,133,FALSE),0)</f>
        <v>0</v>
      </c>
      <c r="BG160" s="19">
        <f>IFERROR(HLOOKUP(BG$1,'Nakladova matice_2018'!$A$1:$IW$188,133,FALSE),0)</f>
        <v>0</v>
      </c>
      <c r="BH160" s="19">
        <f>IFERROR(HLOOKUP(BH$1,'Nakladova matice_2018'!$A$1:$IW$188,133,FALSE),0)</f>
        <v>0</v>
      </c>
      <c r="BI160" s="19">
        <f>IFERROR(HLOOKUP(BI$1,'Nakladova matice_2018'!$A$1:$IW$188,133,FALSE),0)</f>
        <v>259000</v>
      </c>
      <c r="BJ160" s="19">
        <f>IFERROR(HLOOKUP(BJ$1,'Nakladova matice_2018'!$A$1:$IW$188,133,FALSE),0)</f>
        <v>0</v>
      </c>
      <c r="BK160" s="19">
        <f>IFERROR(HLOOKUP(BK$1,'Nakladova matice_2018'!$A$1:$IW$188,133,FALSE),0)</f>
        <v>0</v>
      </c>
      <c r="BL160" s="19">
        <f>IFERROR(HLOOKUP(BL$1,'Nakladova matice_2018'!$A$1:$IW$188,133,FALSE),0)</f>
        <v>0</v>
      </c>
      <c r="BM160" s="19">
        <f>IFERROR(HLOOKUP(BM$1,'Nakladova matice_2018'!$A$1:$IW$188,133,FALSE),0)</f>
        <v>922100</v>
      </c>
      <c r="BN160" s="19">
        <f>IFERROR(HLOOKUP(BN$1,'Nakladova matice_2018'!$A$1:$IW$188,133,FALSE),0)</f>
        <v>0</v>
      </c>
      <c r="BO160" s="19">
        <f>IFERROR(HLOOKUP(BO$1,'Nakladova matice_2018'!$A$1:$IW$188,133,FALSE),0)</f>
        <v>0</v>
      </c>
      <c r="BP160" s="19">
        <f>IFERROR(HLOOKUP(BP$1,'Nakladova matice_2018'!$A$1:$IW$188,133,FALSE),0)</f>
        <v>0</v>
      </c>
      <c r="BQ160" s="19">
        <f>IFERROR(HLOOKUP(BQ$1,'Nakladova matice_2018'!$A$1:$IW$188,133,FALSE),0)</f>
        <v>379866</v>
      </c>
      <c r="BR160" s="19">
        <f>IFERROR(HLOOKUP(BR$1,'Nakladova matice_2018'!$A$1:$IW$188,133,FALSE),0)</f>
        <v>0</v>
      </c>
      <c r="BS160" s="19">
        <f>IFERROR(HLOOKUP(BS$1,'Nakladova matice_2018'!$A$1:$IW$188,133,FALSE),0)</f>
        <v>0</v>
      </c>
      <c r="BT160" s="19">
        <f>IFERROR(HLOOKUP(BT$1,'Nakladova matice_2018'!$A$1:$IW$188,133,FALSE),0)</f>
        <v>0</v>
      </c>
      <c r="BU160" s="19">
        <f>IFERROR(HLOOKUP(BU$1,'Nakladova matice_2018'!$A$1:$IW$188,133,FALSE),0)</f>
        <v>0</v>
      </c>
      <c r="BV160" s="19">
        <f>IFERROR(HLOOKUP(BV$1,'Nakladova matice_2018'!$A$1:$IW$188,133,FALSE),0)</f>
        <v>0</v>
      </c>
      <c r="BW160" s="19">
        <f>IFERROR(HLOOKUP(BW$1,'Nakladova matice_2018'!$A$1:$IW$188,133,FALSE),0)</f>
        <v>0</v>
      </c>
      <c r="BX160" s="19">
        <f>IFERROR(HLOOKUP(BX$1,'Nakladova matice_2018'!$A$1:$IW$188,133,FALSE),0)</f>
        <v>72400</v>
      </c>
      <c r="BY160" s="19">
        <f>IFERROR(HLOOKUP(BY$1,'Nakladova matice_2018'!$A$1:$IW$188,133,FALSE),0)</f>
        <v>0</v>
      </c>
      <c r="BZ160" s="19">
        <f>IFERROR(HLOOKUP(BZ$1,'Nakladova matice_2018'!$A$1:$IW$188,133,FALSE),0)</f>
        <v>0</v>
      </c>
      <c r="CA160" s="19">
        <f>IFERROR(HLOOKUP(CA$1,'Nakladova matice_2018'!$A$1:$IW$188,133,FALSE),0)</f>
        <v>0</v>
      </c>
      <c r="CB160" s="19">
        <f>IFERROR(HLOOKUP(CB$1,'Nakladova matice_2018'!$A$1:$IW$188,133,FALSE),0)</f>
        <v>0</v>
      </c>
      <c r="CC160" s="19">
        <f>IFERROR(HLOOKUP(CC$1,'Nakladova matice_2018'!$A$1:$IW$188,133,FALSE),0)</f>
        <v>0</v>
      </c>
      <c r="CD160" s="19">
        <f>IFERROR(HLOOKUP(CD$1,'Nakladova matice_2018'!$A$1:$IW$188,133,FALSE),0)</f>
        <v>276000</v>
      </c>
      <c r="CE160" s="19">
        <f>IFERROR(HLOOKUP(CE$1,'Nakladova matice_2018'!$A$1:$IW$188,133,FALSE),0)</f>
        <v>245150</v>
      </c>
      <c r="CF160" s="19">
        <f>IFERROR(HLOOKUP(CF$1,'Nakladova matice_2018'!$A$1:$IW$188,133,FALSE),0)</f>
        <v>0</v>
      </c>
      <c r="CG160" s="19">
        <f>IFERROR(HLOOKUP(CG$1,'Nakladova matice_2018'!$A$1:$IW$188,133,FALSE),0)</f>
        <v>66900</v>
      </c>
      <c r="CH160" s="19">
        <f>IFERROR(HLOOKUP(CH$1,'Nakladova matice_2018'!$A$1:$IW$188,133,FALSE),0)</f>
        <v>0</v>
      </c>
      <c r="CI160" s="19">
        <f>IFERROR(HLOOKUP(CI$1,'Nakladova matice_2018'!$A$1:$IW$188,133,FALSE),0)</f>
        <v>235500</v>
      </c>
      <c r="CJ160" s="19">
        <f>IFERROR(HLOOKUP(CJ$1,'Nakladova matice_2018'!$A$1:$IW$188,133,FALSE),0)</f>
        <v>0</v>
      </c>
      <c r="CK160" s="19">
        <f>IFERROR(HLOOKUP(CK$1,'Nakladova matice_2018'!$A$1:$IW$188,133,FALSE),0)</f>
        <v>0</v>
      </c>
      <c r="CL160" s="19">
        <f>IFERROR(HLOOKUP(CL$1,'Nakladova matice_2018'!$A$1:$IW$188,133,FALSE),0)</f>
        <v>90000</v>
      </c>
      <c r="CM160" s="19">
        <f>IFERROR(HLOOKUP(CM$1,'Nakladova matice_2018'!$A$1:$IW$188,133,FALSE),0)</f>
        <v>27000</v>
      </c>
      <c r="CN160" s="19">
        <f>IFERROR(HLOOKUP(CN$1,'Nakladova matice_2018'!$A$1:$IW$188,133,FALSE),0)</f>
        <v>65300</v>
      </c>
      <c r="CO160" s="19">
        <f>IFERROR(HLOOKUP(CO$1,'Nakladova matice_2018'!$A$1:$IW$188,133,FALSE),0)</f>
        <v>0</v>
      </c>
      <c r="CP160" s="19">
        <f>IFERROR(HLOOKUP(CP$1,'Nakladova matice_2018'!$A$1:$IW$188,133,FALSE),0)</f>
        <v>0</v>
      </c>
      <c r="CQ160" s="19">
        <f>IFERROR(HLOOKUP(CQ$1,'Nakladova matice_2018'!$A$1:$IW$188,133,FALSE),0)</f>
        <v>0</v>
      </c>
      <c r="CR160" s="19">
        <f>IFERROR(HLOOKUP(CR$1,'Nakladova matice_2018'!$A$1:$IW$188,133,FALSE),0)</f>
        <v>0</v>
      </c>
      <c r="CS160" s="19">
        <f>IFERROR(HLOOKUP(CS$1,'Nakladova matice_2018'!$A$1:$IW$188,133,FALSE),0)</f>
        <v>0</v>
      </c>
      <c r="CT160" s="19">
        <f>IFERROR(HLOOKUP(CT$1,'Nakladova matice_2018'!$A$1:$IW$188,133,FALSE),0)</f>
        <v>0</v>
      </c>
      <c r="CU160" s="19">
        <f>IFERROR(HLOOKUP(CU$1,'Nakladova matice_2018'!$A$1:$IW$188,133,FALSE),0)</f>
        <v>0</v>
      </c>
      <c r="CV160" s="19">
        <f>IFERROR(HLOOKUP(CV$1,'Nakladova matice_2018'!$A$1:$IW$188,133,FALSE),0)</f>
        <v>0</v>
      </c>
      <c r="CW160" s="19">
        <f>IFERROR(HLOOKUP(CW$1,'Nakladova matice_2018'!$A$1:$IW$188,133,FALSE),0)</f>
        <v>0</v>
      </c>
      <c r="CX160" s="19">
        <f>IFERROR(HLOOKUP(CX$1,'Nakladova matice_2018'!$A$1:$IW$188,133,FALSE),0)</f>
        <v>0</v>
      </c>
      <c r="CY160" s="19">
        <f>IFERROR(HLOOKUP(CY$1,'Nakladova matice_2018'!$A$1:$IW$188,133,FALSE),0)</f>
        <v>0</v>
      </c>
      <c r="CZ160" s="19">
        <f>IFERROR(HLOOKUP(CZ$1,'Nakladova matice_2018'!$A$1:$IW$188,133,FALSE),0)</f>
        <v>0</v>
      </c>
      <c r="DA160" s="19">
        <f>IFERROR(HLOOKUP(DA$1,'Nakladova matice_2018'!$A$1:$IW$188,133,FALSE),0)</f>
        <v>0</v>
      </c>
      <c r="DB160" s="19">
        <f>IFERROR(HLOOKUP(DB$1,'Nakladova matice_2018'!$A$1:$IW$188,133,FALSE),0)</f>
        <v>0</v>
      </c>
      <c r="DC160" s="19">
        <f>IFERROR(HLOOKUP(DC$1,'Nakladova matice_2018'!$A$1:$IW$188,133,FALSE),0)</f>
        <v>0</v>
      </c>
      <c r="DD160" s="19">
        <f>IFERROR(HLOOKUP(DD$1,'Nakladova matice_2018'!$A$1:$IW$188,133,FALSE),0)</f>
        <v>0</v>
      </c>
      <c r="DE160" s="19">
        <f>IFERROR(HLOOKUP(DE$1,'Nakladova matice_2018'!$A$1:$IW$188,133,FALSE),0)</f>
        <v>0</v>
      </c>
      <c r="DF160" s="19">
        <f>IFERROR(HLOOKUP(DF$1,'Nakladova matice_2018'!$A$1:$IW$188,133,FALSE),0)</f>
        <v>0</v>
      </c>
      <c r="DG160" s="19">
        <f>IFERROR(HLOOKUP(DG$1,'Nakladova matice_2018'!$A$1:$IW$188,133,FALSE),0)</f>
        <v>0</v>
      </c>
      <c r="DH160" s="19">
        <f>IFERROR(HLOOKUP(DH$1,'Nakladova matice_2018'!$A$1:$IW$188,133,FALSE),0)</f>
        <v>0</v>
      </c>
      <c r="DI160" s="19">
        <f>IFERROR(HLOOKUP(DI$1,'Nakladova matice_2018'!$A$1:$IW$188,133,FALSE),0)</f>
        <v>0</v>
      </c>
      <c r="DJ160" s="19">
        <f>IFERROR(HLOOKUP(DJ$1,'Nakladova matice_2018'!$A$1:$IW$188,133,FALSE),0)</f>
        <v>0</v>
      </c>
      <c r="DK160" s="19">
        <f>IFERROR(HLOOKUP(DK$1,'Nakladova matice_2018'!$A$1:$IW$188,133,FALSE),0)</f>
        <v>0</v>
      </c>
      <c r="DL160" s="19">
        <f>IFERROR(HLOOKUP(DL$1,'Nakladova matice_2018'!$A$1:$IW$188,133,FALSE),0)</f>
        <v>0</v>
      </c>
      <c r="DM160" s="19">
        <f>IFERROR(HLOOKUP(DM$1,'Nakladova matice_2018'!$A$1:$IW$188,133,FALSE),0)</f>
        <v>0</v>
      </c>
      <c r="DN160" s="19">
        <f>IFERROR(HLOOKUP(DN$1,'Nakladova matice_2018'!$A$1:$IW$188,133,FALSE),0)</f>
        <v>0</v>
      </c>
      <c r="DO160" s="19">
        <f>IFERROR(HLOOKUP(DO$1,'Nakladova matice_2018'!$A$1:$IW$188,133,FALSE),0)</f>
        <v>0</v>
      </c>
      <c r="DP160" s="19">
        <f>IFERROR(HLOOKUP(DP$1,'Nakladova matice_2018'!$A$1:$IW$188,133,FALSE),0)</f>
        <v>0</v>
      </c>
      <c r="DQ160" s="19">
        <f>IFERROR(HLOOKUP(DQ$1,'Nakladova matice_2018'!$A$1:$IW$188,133,FALSE),0)</f>
        <v>0</v>
      </c>
      <c r="DR160" s="19">
        <f>IFERROR(HLOOKUP(DR$1,'Nakladova matice_2018'!$A$1:$IW$188,133,FALSE),0)</f>
        <v>0</v>
      </c>
      <c r="DS160" s="19">
        <f>IFERROR(HLOOKUP(DS$1,'Nakladova matice_2018'!$A$1:$IW$188,133,FALSE),0)</f>
        <v>0</v>
      </c>
      <c r="DT160" s="19">
        <f>IFERROR(HLOOKUP(DT$1,'Nakladova matice_2018'!$A$1:$IW$188,133,FALSE),0)</f>
        <v>0</v>
      </c>
      <c r="DU160" s="19">
        <f>IFERROR(HLOOKUP(DU$1,'Nakladova matice_2018'!$A$1:$IW$188,133,FALSE),0)</f>
        <v>0</v>
      </c>
      <c r="DV160" s="19">
        <f>IFERROR(HLOOKUP(DV$1,'Nakladova matice_2018'!$A$1:$IW$188,133,FALSE),0)</f>
        <v>0</v>
      </c>
      <c r="DW160" s="19">
        <f>IFERROR(HLOOKUP(DW$1,'Nakladova matice_2018'!$A$1:$IW$188,133,FALSE),0)</f>
        <v>0</v>
      </c>
      <c r="DX160" s="19">
        <f>IFERROR(HLOOKUP(DX$1,'Nakladova matice_2018'!$A$1:$IW$188,133,FALSE),0)</f>
        <v>0</v>
      </c>
      <c r="DY160" s="19">
        <f>IFERROR(HLOOKUP(DY$1,'Nakladova matice_2018'!$A$1:$IW$188,133,FALSE),0)</f>
        <v>0</v>
      </c>
      <c r="DZ160" s="19">
        <f>IFERROR(HLOOKUP(DZ$1,'Nakladova matice_2018'!$A$1:$IW$188,133,FALSE),0)</f>
        <v>0</v>
      </c>
      <c r="EA160" s="19">
        <f>IFERROR(HLOOKUP(EA$1,'Nakladova matice_2018'!$A$1:$IW$188,133,FALSE),0)</f>
        <v>0</v>
      </c>
      <c r="EB160" s="19">
        <f>IFERROR(HLOOKUP(EB$1,'Nakladova matice_2018'!$A$1:$IW$188,133,FALSE),0)</f>
        <v>0</v>
      </c>
      <c r="EC160" s="19">
        <f>IFERROR(HLOOKUP(EC$1,'Nakladova matice_2018'!$A$1:$IW$188,133,FALSE),0)</f>
        <v>0</v>
      </c>
      <c r="ED160" s="19">
        <f>IFERROR(HLOOKUP(ED$1,'Nakladova matice_2018'!$A$1:$IW$188,133,FALSE),0)</f>
        <v>0</v>
      </c>
      <c r="EE160" s="19">
        <f>IFERROR(HLOOKUP(EE$1,'Nakladova matice_2018'!$A$1:$IW$188,133,FALSE),0)</f>
        <v>0</v>
      </c>
      <c r="EF160" s="19">
        <f>IFERROR(HLOOKUP(EF$1,'Nakladova matice_2018'!$A$1:$IW$188,133,FALSE),0)</f>
        <v>0</v>
      </c>
      <c r="EG160" s="19">
        <f>IFERROR(HLOOKUP(EG$1,'Nakladova matice_2018'!$A$1:$IW$188,133,FALSE),0)</f>
        <v>0</v>
      </c>
      <c r="EH160" s="19">
        <f>IFERROR(HLOOKUP(EH$1,'Nakladova matice_2018'!$A$1:$IW$188,133,FALSE),0)</f>
        <v>0</v>
      </c>
      <c r="EI160" s="19">
        <f>IFERROR(HLOOKUP(EI$1,'Nakladova matice_2018'!$A$1:$IW$188,133,FALSE),0)</f>
        <v>0</v>
      </c>
      <c r="EJ160" s="19">
        <f>IFERROR(HLOOKUP(EJ$1,'Nakladova matice_2018'!$A$1:$IW$188,133,FALSE),0)</f>
        <v>0</v>
      </c>
      <c r="EK160" s="19">
        <f>IFERROR(HLOOKUP(EK$1,'Nakladova matice_2018'!$A$1:$IW$188,133,FALSE),0)</f>
        <v>0</v>
      </c>
      <c r="EL160" s="19">
        <f>IFERROR(HLOOKUP(EL$1,'Nakladova matice_2018'!$A$1:$IW$188,133,FALSE),0)</f>
        <v>0</v>
      </c>
      <c r="EM160" s="19">
        <f>IFERROR(HLOOKUP(EM$1,'Nakladova matice_2018'!$A$1:$IW$188,133,FALSE),0)</f>
        <v>0</v>
      </c>
      <c r="EN160" s="19">
        <f>IFERROR(HLOOKUP(EN$1,'Nakladova matice_2018'!$A$1:$IW$188,133,FALSE),0)</f>
        <v>0</v>
      </c>
      <c r="EO160" s="19">
        <f>IFERROR(HLOOKUP(EO$1,'Nakladova matice_2018'!$A$1:$IW$188,133,FALSE),0)</f>
        <v>0</v>
      </c>
      <c r="EP160" s="19">
        <f>IFERROR(HLOOKUP(EP$1,'Nakladova matice_2018'!$A$1:$IW$188,133,FALSE),0)</f>
        <v>0</v>
      </c>
      <c r="EQ160" s="19">
        <f>IFERROR(HLOOKUP(EQ$1,'Nakladova matice_2018'!$A$1:$IW$188,133,FALSE),0)</f>
        <v>0</v>
      </c>
      <c r="ER160" s="19">
        <f>IFERROR(HLOOKUP(ER$1,'Nakladova matice_2018'!$A$1:$IW$188,133,FALSE),0)</f>
        <v>0</v>
      </c>
      <c r="ES160" s="19">
        <f>IFERROR(HLOOKUP(ES$1,'Nakladova matice_2018'!$A$1:$IW$188,133,FALSE),0)</f>
        <v>0</v>
      </c>
      <c r="ET160" s="19">
        <f>IFERROR(HLOOKUP(ET$1,'Nakladova matice_2018'!$A$1:$IW$188,133,FALSE),0)</f>
        <v>0</v>
      </c>
      <c r="EU160" s="19">
        <f>IFERROR(HLOOKUP(EU$1,'Nakladova matice_2018'!$A$1:$IW$188,133,FALSE),0)</f>
        <v>0</v>
      </c>
      <c r="EV160" s="19">
        <f>IFERROR(HLOOKUP(EV$1,'Nakladova matice_2018'!$A$1:$IW$188,133,FALSE),0)</f>
        <v>0</v>
      </c>
      <c r="EW160" s="19">
        <f>IFERROR(HLOOKUP(EW$1,'Nakladova matice_2018'!$A$1:$IW$188,133,FALSE),0)</f>
        <v>0</v>
      </c>
      <c r="EX160" s="19">
        <f>IFERROR(HLOOKUP(EX$1,'Nakladova matice_2018'!$A$1:$IW$188,133,FALSE),0)</f>
        <v>0</v>
      </c>
      <c r="EY160" s="19">
        <f>IFERROR(HLOOKUP(EY$1,'Nakladova matice_2018'!$A$1:$IW$188,133,FALSE),0)</f>
        <v>0</v>
      </c>
      <c r="EZ160" s="19">
        <f>IFERROR(HLOOKUP(EZ$1,'Nakladova matice_2018'!$A$1:$IW$188,133,FALSE),0)</f>
        <v>0</v>
      </c>
      <c r="FA160" s="19">
        <f>IFERROR(HLOOKUP(FA$1,'Nakladova matice_2018'!$A$1:$IW$188,133,FALSE),0)</f>
        <v>0</v>
      </c>
      <c r="FB160" s="19">
        <f>IFERROR(HLOOKUP(FB$1,'Nakladova matice_2018'!$A$1:$IW$188,133,FALSE),0)</f>
        <v>0</v>
      </c>
      <c r="FC160" s="19">
        <f>IFERROR(HLOOKUP(FC$1,'Nakladova matice_2018'!$A$1:$IW$188,133,FALSE),0)</f>
        <v>0</v>
      </c>
      <c r="FD160" s="19">
        <f>IFERROR(HLOOKUP(FD$1,'Nakladova matice_2018'!$A$1:$IW$188,133,FALSE),0)</f>
        <v>0</v>
      </c>
      <c r="FE160" s="19">
        <f>IFERROR(HLOOKUP(FE$1,'Nakladova matice_2018'!$A$1:$IW$188,133,FALSE),0)</f>
        <v>0</v>
      </c>
      <c r="FF160" s="19">
        <f>IFERROR(HLOOKUP(FF$1,'Nakladova matice_2018'!$A$1:$IW$188,133,FALSE),0)</f>
        <v>0</v>
      </c>
      <c r="FG160" s="19">
        <f>IFERROR(HLOOKUP(FG$1,'Nakladova matice_2018'!$A$1:$IW$188,133,FALSE),0)</f>
        <v>0</v>
      </c>
      <c r="FH160" s="19">
        <f>IFERROR(HLOOKUP(FH$1,'Nakladova matice_2018'!$A$1:$IW$188,133,FALSE),0)</f>
        <v>0</v>
      </c>
      <c r="FI160" s="19">
        <f>IFERROR(HLOOKUP(FI$1,'Nakladova matice_2018'!$A$1:$IW$188,133,FALSE),0)</f>
        <v>0</v>
      </c>
      <c r="FJ160" s="19">
        <f>IFERROR(HLOOKUP(FJ$1,'Nakladova matice_2018'!$A$1:$IW$188,133,FALSE),0)</f>
        <v>0</v>
      </c>
      <c r="FK160" s="19">
        <f>IFERROR(HLOOKUP(FK$1,'Nakladova matice_2018'!$A$1:$IW$188,133,FALSE),0)</f>
        <v>0</v>
      </c>
      <c r="FL160" s="19">
        <f>IFERROR(HLOOKUP(FL$1,'Nakladova matice_2018'!$A$1:$IW$188,133,FALSE),0)</f>
        <v>0</v>
      </c>
      <c r="FM160" s="19">
        <f>IFERROR(HLOOKUP(FM$1,'Nakladova matice_2018'!$A$1:$IW$188,133,FALSE),0)</f>
        <v>0</v>
      </c>
      <c r="FN160" s="19">
        <f>IFERROR(HLOOKUP(FN$1,'Nakladova matice_2018'!$A$1:$IW$188,133,FALSE),0)</f>
        <v>1615041</v>
      </c>
      <c r="FO160" s="19">
        <f>IFERROR(HLOOKUP(FO$1,'Nakladova matice_2018'!$A$1:$IW$188,133,FALSE),0)</f>
        <v>1241000</v>
      </c>
      <c r="FP160" s="19">
        <f>IFERROR(HLOOKUP(FP$1,'Nakladova matice_2018'!$A$1:$IW$188,133,FALSE),0)</f>
        <v>0</v>
      </c>
      <c r="FQ160" s="19">
        <f>IFERROR(HLOOKUP(FQ$1,'Nakladova matice_2018'!$A$1:$IW$188,133,FALSE),0)</f>
        <v>1432024.88</v>
      </c>
      <c r="FR160" s="19">
        <f>IFERROR(HLOOKUP(FR$1,'Nakladova matice_2018'!$A$1:$IW$188,133,FALSE),0)</f>
        <v>0</v>
      </c>
      <c r="FS160" s="19">
        <f>IFERROR(HLOOKUP(FS$1,'Nakladova matice_2018'!$A$1:$IW$188,133,FALSE),0)</f>
        <v>2313500</v>
      </c>
      <c r="FT160" s="19">
        <f>IFERROR(HLOOKUP(FT$1,'Nakladova matice_2018'!$A$1:$IW$188,133,FALSE),0)</f>
        <v>1787090</v>
      </c>
      <c r="FU160" s="19">
        <f>IFERROR(HLOOKUP(FU$1,'Nakladova matice_2018'!$A$1:$IW$188,133,FALSE),0)</f>
        <v>204000</v>
      </c>
      <c r="FV160" s="19">
        <f>IFERROR(HLOOKUP(FV$1,'Nakladova matice_2018'!$A$1:$IW$188,133,FALSE),0)</f>
        <v>0</v>
      </c>
      <c r="FW160" s="19">
        <f>IFERROR(HLOOKUP(FW$1,'Nakladova matice_2018'!$A$1:$IW$188,133,FALSE),0)</f>
        <v>0</v>
      </c>
      <c r="FX160" s="19">
        <f>IFERROR(HLOOKUP(FX$1,'Nakladova matice_2018'!$A$1:$IW$188,133,FALSE),0)</f>
        <v>5000</v>
      </c>
      <c r="FY160" s="19">
        <f>IFERROR(HLOOKUP(FY$1,'Nakladova matice_2018'!$A$1:$IW$188,133,FALSE),0)</f>
        <v>975.12</v>
      </c>
      <c r="FZ160" s="19">
        <f>IFERROR(HLOOKUP(FZ$1,'Nakladova matice_2018'!$A$1:$IW$188,133,FALSE),0)</f>
        <v>0</v>
      </c>
      <c r="GA160" s="19">
        <f>IFERROR(HLOOKUP(GA$1,'Nakladova matice_2018'!$A$1:$IW$188,133,FALSE),0)</f>
        <v>982000</v>
      </c>
      <c r="GB160" s="19">
        <f>IFERROR(HLOOKUP(GB$1,'Nakladova matice_2018'!$A$1:$IW$188,133,FALSE),0)</f>
        <v>30000</v>
      </c>
      <c r="GC160" s="19">
        <f>IFERROR(HLOOKUP(GC$1,'Nakladova matice_2018'!$A$1:$IW$188,133,FALSE),0)</f>
        <v>0</v>
      </c>
      <c r="GD160" s="19">
        <f>IFERROR(HLOOKUP(GD$1,'Nakladova matice_2018'!$A$1:$IW$188,133,FALSE),0)</f>
        <v>130900</v>
      </c>
      <c r="GE160" s="19">
        <f>IFERROR(HLOOKUP(GE$1,'Nakladova matice_2018'!$A$1:$IW$188,133,FALSE),0)</f>
        <v>0</v>
      </c>
      <c r="GF160" s="19">
        <f>IFERROR(HLOOKUP(GF$1,'Nakladova matice_2018'!$A$1:$IW$188,133,FALSE),0)</f>
        <v>0</v>
      </c>
      <c r="GG160" s="19">
        <f>IFERROR(HLOOKUP(GG$1,'Nakladova matice_2018'!$A$1:$IW$188,133,FALSE),0)</f>
        <v>0</v>
      </c>
      <c r="GH160" s="19">
        <f>IFERROR(HLOOKUP(GH$1,'Nakladova matice_2018'!$A$1:$IW$188,133,FALSE),0)</f>
        <v>0</v>
      </c>
      <c r="GI160" s="19">
        <f>IFERROR(HLOOKUP(GI$1,'Nakladova matice_2018'!$A$1:$IW$188,133,FALSE),0)</f>
        <v>0</v>
      </c>
      <c r="GJ160" s="19">
        <f>IFERROR(HLOOKUP(GJ$1,'Nakladova matice_2018'!$A$1:$IW$188,133,FALSE),0)</f>
        <v>0</v>
      </c>
      <c r="GK160" s="19">
        <f>IFERROR(HLOOKUP(GK$1,'Nakladova matice_2018'!$A$1:$IW$188,133,FALSE),0)</f>
        <v>0</v>
      </c>
      <c r="GL160" s="19">
        <f>IFERROR(HLOOKUP(GL$1,'Nakladova matice_2018'!$A$1:$IW$188,133,FALSE),0)</f>
        <v>0</v>
      </c>
      <c r="GM160" s="19">
        <f>IFERROR(HLOOKUP(GM$1,'Nakladova matice_2018'!$A$1:$IW$188,133,FALSE),0)</f>
        <v>0</v>
      </c>
      <c r="GN160" s="19">
        <f>IFERROR(HLOOKUP(GN$1,'Nakladova matice_2018'!$A$1:$IW$188,133,FALSE),0)</f>
        <v>0</v>
      </c>
      <c r="GO160" s="19">
        <f>IFERROR(HLOOKUP(GO$1,'Nakladova matice_2018'!$A$1:$IW$188,133,FALSE),0)</f>
        <v>0</v>
      </c>
      <c r="GP160" s="19">
        <f>IFERROR(HLOOKUP(GP$1,'Nakladova matice_2018'!$A$1:$IW$188,133,FALSE),0)</f>
        <v>0</v>
      </c>
      <c r="GQ160" s="19">
        <f>IFERROR(HLOOKUP(GQ$1,'Nakladova matice_2018'!$A$1:$IW$188,133,FALSE),0)</f>
        <v>0</v>
      </c>
      <c r="GR160" s="19">
        <f>IFERROR(HLOOKUP(GR$1,'Nakladova matice_2018'!$A$1:$IW$188,133,FALSE),0)</f>
        <v>0</v>
      </c>
      <c r="GS160" s="19">
        <f>IFERROR(HLOOKUP(GS$1,'Nakladova matice_2018'!$A$1:$IW$188,133,FALSE),0)</f>
        <v>0</v>
      </c>
      <c r="GT160" s="19">
        <f>IFERROR(HLOOKUP(GT$1,'Nakladova matice_2018'!$A$1:$IW$188,133,FALSE),0)</f>
        <v>0</v>
      </c>
      <c r="GU160" s="19">
        <f>IFERROR(HLOOKUP(GU$1,'Nakladova matice_2018'!$A$1:$IW$188,133,FALSE),0)</f>
        <v>0</v>
      </c>
      <c r="GV160" s="19">
        <f>IFERROR(HLOOKUP(GV$1,'Nakladova matice_2018'!$A$1:$IW$188,133,FALSE),0)</f>
        <v>0</v>
      </c>
      <c r="GW160" s="19">
        <f>IFERROR(HLOOKUP(GW$1,'Nakladova matice_2018'!$A$1:$IW$188,133,FALSE),0)</f>
        <v>0</v>
      </c>
      <c r="GX160" s="19">
        <f>IFERROR(HLOOKUP(GX$1,'Nakladova matice_2018'!$A$1:$IW$188,133,FALSE),0)</f>
        <v>0</v>
      </c>
      <c r="GY160" s="19">
        <f>IFERROR(HLOOKUP(GY$1,'Nakladova matice_2018'!$A$1:$IW$188,133,FALSE),0)</f>
        <v>0</v>
      </c>
      <c r="GZ160" s="19">
        <f>IFERROR(HLOOKUP(GZ$1,'Nakladova matice_2018'!$A$1:$IW$188,133,FALSE),0)</f>
        <v>0</v>
      </c>
      <c r="HA160" s="19">
        <f>IFERROR(HLOOKUP(HA$1,'Nakladova matice_2018'!$A$1:$IW$188,133,FALSE),0)</f>
        <v>0</v>
      </c>
      <c r="HB160" s="19">
        <f>IFERROR(HLOOKUP(HB$1,'Nakladova matice_2018'!$A$1:$IW$188,133,FALSE),0)</f>
        <v>0</v>
      </c>
      <c r="HC160" s="19">
        <f>IFERROR(HLOOKUP(HC$1,'Nakladova matice_2018'!$A$1:$IW$188,133,FALSE),0)</f>
        <v>0</v>
      </c>
      <c r="HD160" s="19">
        <f>IFERROR(HLOOKUP(HD$1,'Nakladova matice_2018'!$A$1:$IW$188,133,FALSE),0)</f>
        <v>0</v>
      </c>
      <c r="HE160" s="19">
        <f>IFERROR(HLOOKUP(HE$1,'Nakladova matice_2018'!$A$1:$IW$188,133,FALSE),0)</f>
        <v>0</v>
      </c>
      <c r="HF160" s="19">
        <f>IFERROR(HLOOKUP(HF$1,'Nakladova matice_2018'!$A$1:$IW$188,133,FALSE),0)</f>
        <v>0</v>
      </c>
      <c r="HG160" s="19">
        <f>IFERROR(HLOOKUP(HG$1,'Nakladova matice_2018'!$A$1:$IW$188,133,FALSE),0)</f>
        <v>0</v>
      </c>
      <c r="HH160" s="19">
        <f>IFERROR(HLOOKUP(HH$1,'Nakladova matice_2018'!$A$1:$IW$188,133,FALSE),0)</f>
        <v>0</v>
      </c>
      <c r="HI160" s="19">
        <f>IFERROR(HLOOKUP(HI$1,'Nakladova matice_2018'!$A$1:$IW$188,133,FALSE),0)</f>
        <v>0</v>
      </c>
      <c r="HJ160" s="19">
        <f>IFERROR(HLOOKUP(HJ$1,'Nakladova matice_2018'!$A$1:$IW$188,133,FALSE),0)</f>
        <v>0</v>
      </c>
      <c r="HK160" s="19">
        <f>IFERROR(HLOOKUP(HK$1,'Nakladova matice_2018'!$A$1:$IW$188,133,FALSE),0)</f>
        <v>0</v>
      </c>
      <c r="HL160" s="19">
        <f>IFERROR(HLOOKUP(HL$1,'Nakladova matice_2018'!$A$1:$IW$188,133,FALSE),0)</f>
        <v>0</v>
      </c>
      <c r="HM160" s="19">
        <f>IFERROR(HLOOKUP(HM$1,'Nakladova matice_2018'!$A$1:$IW$188,133,FALSE),0)</f>
        <v>0</v>
      </c>
      <c r="HN160" s="19">
        <f>IFERROR(HLOOKUP(HN$1,'Nakladova matice_2018'!$A$1:$IW$188,133,FALSE),0)</f>
        <v>0</v>
      </c>
      <c r="HO160" s="19">
        <f>IFERROR(HLOOKUP(HO$1,'Nakladova matice_2018'!$A$1:$IW$188,133,FALSE),0)</f>
        <v>0</v>
      </c>
      <c r="HP160" s="19">
        <f>IFERROR(HLOOKUP(HP$1,'Nakladova matice_2018'!$A$1:$IW$188,133,FALSE),0)</f>
        <v>0</v>
      </c>
      <c r="HQ160" s="19">
        <f>IFERROR(HLOOKUP(HQ$1,'Nakladova matice_2018'!$A$1:$IW$188,133,FALSE),0)</f>
        <v>0</v>
      </c>
      <c r="HR160" s="19">
        <f>IFERROR(HLOOKUP(HR$1,'Nakladova matice_2018'!$A$1:$IW$188,133,FALSE),0)</f>
        <v>0</v>
      </c>
      <c r="HS160" s="19">
        <f>IFERROR(HLOOKUP(HS$1,'Nakladova matice_2018'!$A$1:$IW$188,133,FALSE),0)</f>
        <v>0</v>
      </c>
      <c r="HT160" s="19">
        <f>IFERROR(HLOOKUP(HT$1,'Nakladova matice_2018'!$A$1:$IW$188,133,FALSE),0)</f>
        <v>0</v>
      </c>
      <c r="HU160" s="19">
        <f>IFERROR(HLOOKUP(HU$1,'Nakladova matice_2018'!$A$1:$IW$188,133,FALSE),0)</f>
        <v>0</v>
      </c>
      <c r="HV160" s="19">
        <f>IFERROR(HLOOKUP(HV$1,'Nakladova matice_2018'!$A$1:$IW$188,133,FALSE),0)</f>
        <v>0</v>
      </c>
      <c r="HW160" s="19">
        <f>IFERROR(HLOOKUP(HW$1,'Nakladova matice_2018'!$A$1:$IW$188,133,FALSE),0)</f>
        <v>0</v>
      </c>
      <c r="HX160" s="19">
        <f>IFERROR(HLOOKUP(HX$1,'Nakladova matice_2018'!$A$1:$IW$188,133,FALSE),0)</f>
        <v>0</v>
      </c>
      <c r="HY160" s="19">
        <f>IFERROR(HLOOKUP(HY$1,'Nakladova matice_2018'!$A$1:$IW$188,133,FALSE),0)</f>
        <v>0</v>
      </c>
      <c r="HZ160" s="19">
        <f>IFERROR(HLOOKUP(HZ$1,'Nakladova matice_2018'!$A$1:$IW$188,133,FALSE),0)</f>
        <v>0</v>
      </c>
      <c r="IA160" s="19">
        <f>IFERROR(HLOOKUP(IA$1,'Nakladova matice_2018'!$A$1:$IW$188,133,FALSE),0)</f>
        <v>0</v>
      </c>
      <c r="IB160" s="19">
        <f>IFERROR(HLOOKUP(IB$1,'Nakladova matice_2018'!$A$1:$IW$188,133,FALSE),0)</f>
        <v>0</v>
      </c>
      <c r="IC160" s="19">
        <f>IFERROR(HLOOKUP(IC$1,'Nakladova matice_2018'!$A$1:$IW$188,133,FALSE),0)</f>
        <v>0</v>
      </c>
      <c r="ID160" s="19">
        <f>IFERROR(HLOOKUP(ID$1,'Nakladova matice_2018'!$A$1:$IW$188,133,FALSE),0)</f>
        <v>0</v>
      </c>
      <c r="IE160" s="19">
        <f>IFERROR(HLOOKUP(IE$1,'Nakladova matice_2018'!$A$1:$IW$188,133,FALSE),0)</f>
        <v>0</v>
      </c>
      <c r="IF160" s="19">
        <f>IFERROR(HLOOKUP(IF$1,'Nakladova matice_2018'!$A$1:$IW$188,133,FALSE),0)</f>
        <v>0</v>
      </c>
      <c r="IG160" s="19">
        <f>IFERROR(HLOOKUP(IG$1,'Nakladova matice_2018'!$A$1:$IW$188,133,FALSE),0)</f>
        <v>0</v>
      </c>
      <c r="IH160" s="19">
        <f>IFERROR(HLOOKUP(IH$1,'Nakladova matice_2018'!$A$1:$IW$188,133,FALSE),0)</f>
        <v>0</v>
      </c>
      <c r="II160" s="19">
        <f>IFERROR(HLOOKUP(II$1,'Nakladova matice_2018'!$A$1:$IW$188,133,FALSE),0)</f>
        <v>0</v>
      </c>
      <c r="IJ160" s="19">
        <f>IFERROR(HLOOKUP(IJ$1,'Nakladova matice_2018'!$A$1:$IW$188,133,FALSE),0)</f>
        <v>0</v>
      </c>
      <c r="IK160" s="19">
        <f>IFERROR(HLOOKUP(IK$1,'Nakladova matice_2018'!$A$1:$IW$188,133,FALSE),0)</f>
        <v>0</v>
      </c>
      <c r="IL160" s="19">
        <f>IFERROR(HLOOKUP(IL$1,'Nakladova matice_2018'!$A$1:$IW$188,133,FALSE),0)</f>
        <v>0</v>
      </c>
      <c r="IM160" s="19">
        <f>IFERROR(HLOOKUP(IM$1,'Nakladova matice_2018'!$A$1:$IW$188,133,FALSE),0)</f>
        <v>0</v>
      </c>
      <c r="IN160" s="19">
        <f>IFERROR(HLOOKUP(IN$1,'Nakladova matice_2018'!$A$1:$IW$188,133,FALSE),0)</f>
        <v>0</v>
      </c>
      <c r="IO160" s="19">
        <f>IFERROR(HLOOKUP(IO$1,'Nakladova matice_2018'!$A$1:$IW$188,133,FALSE),0)</f>
        <v>0</v>
      </c>
      <c r="IP160" s="19">
        <f>IFERROR(HLOOKUP(IP$1,'Nakladova matice_2018'!$A$1:$IW$188,133,FALSE),0)</f>
        <v>0</v>
      </c>
      <c r="IQ160" s="19">
        <f>IFERROR(HLOOKUP(IQ$1,'Nakladova matice_2018'!$A$1:$IW$188,133,FALSE),0)</f>
        <v>0</v>
      </c>
      <c r="IR160" s="19">
        <f>IFERROR(HLOOKUP(IR$1,'Nakladova matice_2018'!$A$1:$IW$188,133,FALSE),0)</f>
        <v>0</v>
      </c>
      <c r="IS160" s="19">
        <f>IFERROR(HLOOKUP(IS$1,'Nakladova matice_2018'!$A$1:$IW$188,133,FALSE),0)</f>
        <v>0</v>
      </c>
      <c r="IT160" s="19">
        <f>IFERROR(HLOOKUP(IT$1,'Nakladova matice_2018'!$A$1:$IW$188,133,FALSE),0)</f>
        <v>0</v>
      </c>
      <c r="IU160" s="19">
        <f>IFERROR(HLOOKUP(IU$1,'Nakladova matice_2018'!$A$1:$IW$188,133,FALSE),0)</f>
        <v>0</v>
      </c>
      <c r="IV160" s="19">
        <f>IFERROR(HLOOKUP(IV$1,'Nakladova matice_2018'!$A$1:$IW$188,133,FALSE),0)</f>
        <v>0</v>
      </c>
      <c r="IW160" s="19">
        <f>IFERROR(HLOOKUP(IW$1,'Nakladova matice_2018'!$A$1:$IW$188,133,FALSE),0)</f>
        <v>0</v>
      </c>
      <c r="IX160" s="19">
        <f>IFERROR(HLOOKUP(IX$1,'Nakladova matice_2018'!$A$1:$IW$188,133,FALSE),0)</f>
        <v>0</v>
      </c>
      <c r="IY160" s="19">
        <f>IFERROR(HLOOKUP(IY$1,'Nakladova matice_2018'!$A$1:$IW$188,133,FALSE),0)</f>
        <v>0</v>
      </c>
      <c r="IZ160" s="19">
        <f>IFERROR(HLOOKUP(IZ$1,'Nakladova matice_2018'!$A$1:$IW$188,133,FALSE),0)</f>
        <v>0</v>
      </c>
      <c r="JA160" s="19">
        <f>IFERROR(HLOOKUP(JA$1,'Nakladova matice_2018'!$A$1:$IW$188,133,FALSE),0)</f>
        <v>0</v>
      </c>
      <c r="JB160" s="19">
        <f>IFERROR(HLOOKUP(JB$1,'Nakladova matice_2018'!$A$1:$IW$188,133,FALSE),0)</f>
        <v>0</v>
      </c>
      <c r="JC160" s="19">
        <f>IFERROR(HLOOKUP(JC$1,'Nakladova matice_2018'!$A$1:$IW$188,133,FALSE),0)</f>
        <v>0</v>
      </c>
      <c r="JD160" s="19">
        <f>IFERROR(HLOOKUP(JD$1,'Nakladova matice_2018'!$A$1:$IW$188,133,FALSE),0)</f>
        <v>0</v>
      </c>
      <c r="JE160" s="19">
        <f>IFERROR(HLOOKUP(JE$1,'Nakladova matice_2018'!$A$1:$IW$188,133,FALSE),0)</f>
        <v>0</v>
      </c>
      <c r="JF160" s="19">
        <f>IFERROR(HLOOKUP(JF$1,'Nakladova matice_2018'!$A$1:$IW$188,133,FALSE),0)</f>
        <v>0</v>
      </c>
      <c r="JG160" s="19">
        <f>IFERROR(HLOOKUP(JG$1,'Nakladova matice_2018'!$A$1:$IW$188,133,FALSE),0)</f>
        <v>0</v>
      </c>
      <c r="JH160" s="19">
        <f>IFERROR(HLOOKUP(JH$1,'Nakladova matice_2018'!$A$1:$IW$188,133,FALSE),0)</f>
        <v>0</v>
      </c>
      <c r="JI160" s="19">
        <f>IFERROR(HLOOKUP(JI$1,'Nakladova matice_2018'!$A$1:$IW$188,133,FALSE),0)</f>
        <v>0</v>
      </c>
      <c r="JJ160" s="19">
        <f>IFERROR(HLOOKUP(JJ$1,'Nakladova matice_2018'!$A$1:$IW$188,133,FALSE),0)</f>
        <v>0</v>
      </c>
      <c r="JK160" s="19">
        <f>IFERROR(HLOOKUP(JK$1,'Nakladova matice_2018'!$A$1:$IW$188,133,FALSE),0)</f>
        <v>0</v>
      </c>
      <c r="JL160" s="19">
        <f>IFERROR(HLOOKUP(JL$1,'Nakladova matice_2018'!$A$1:$IW$188,133,FALSE),0)</f>
        <v>0</v>
      </c>
      <c r="JM160" s="19">
        <f>IFERROR(HLOOKUP(JM$1,'Nakladova matice_2018'!$A$1:$IW$188,133,FALSE),0)</f>
        <v>0</v>
      </c>
      <c r="JN160" s="19">
        <f>IFERROR(HLOOKUP(JN$1,'Nakladova matice_2018'!$A$1:$IW$188,133,FALSE),0)</f>
        <v>0</v>
      </c>
      <c r="JO160" s="19">
        <f>IFERROR(HLOOKUP(JO$1,'Nakladova matice_2018'!$A$1:$IW$188,133,FALSE),0)</f>
        <v>0</v>
      </c>
      <c r="JP160" s="19">
        <f>IFERROR(HLOOKUP(JP$1,'Nakladova matice_2018'!$A$1:$IW$188,133,FALSE),0)</f>
        <v>0</v>
      </c>
      <c r="JQ160" s="19">
        <f>IFERROR(HLOOKUP(JQ$1,'Nakladova matice_2018'!$A$1:$IW$188,133,FALSE),0)</f>
        <v>0</v>
      </c>
      <c r="JR160" s="19">
        <f>IFERROR(HLOOKUP(JR$1,'Nakladova matice_2018'!$A$1:$IW$188,133,FALSE),0)</f>
        <v>0</v>
      </c>
      <c r="JS160" s="19">
        <f>IFERROR(HLOOKUP(JS$1,'Nakladova matice_2018'!$A$1:$IW$188,133,FALSE),0)</f>
        <v>0</v>
      </c>
      <c r="JT160" s="19">
        <f>IFERROR(HLOOKUP(JT$1,'Nakladova matice_2018'!$A$1:$IW$188,133,FALSE),0)</f>
        <v>0</v>
      </c>
      <c r="JU160" s="19">
        <f>IFERROR(HLOOKUP(JU$1,'Nakladova matice_2018'!$A$1:$IW$188,133,FALSE),0)</f>
        <v>0</v>
      </c>
      <c r="JV160" s="19">
        <f>IFERROR(HLOOKUP(JV$1,'Nakladova matice_2018'!$A$1:$IW$188,133,FALSE),0)</f>
        <v>0</v>
      </c>
      <c r="JW160" s="19">
        <f>IFERROR(HLOOKUP(JW$1,'Nakladova matice_2018'!$A$1:$IW$188,133,FALSE),0)</f>
        <v>0</v>
      </c>
      <c r="JX160" s="19">
        <f>IFERROR(HLOOKUP(JX$1,'Nakladova matice_2018'!$A$1:$IW$188,133,FALSE),0)</f>
        <v>0</v>
      </c>
      <c r="JY160" s="19">
        <f>IFERROR(HLOOKUP(JY$1,'Nakladova matice_2018'!$A$1:$IW$188,133,FALSE),0)</f>
        <v>0</v>
      </c>
      <c r="JZ160" s="19">
        <f>IFERROR(HLOOKUP(JZ$1,'Nakladova matice_2018'!$A$1:$IW$188,133,FALSE),0)</f>
        <v>1120662</v>
      </c>
      <c r="KA160" s="19">
        <f>IFERROR(HLOOKUP(KA$1,'Nakladova matice_2018'!$A$1:$IW$188,133,FALSE),0)</f>
        <v>0</v>
      </c>
      <c r="KB160" s="19">
        <f>IFERROR(HLOOKUP(KB$1,'Nakladova matice_2018'!$A$1:$IW$188,133,FALSE),0)</f>
        <v>0</v>
      </c>
      <c r="KC160" s="19">
        <f>IFERROR(HLOOKUP(KC$1,'Nakladova matice_2018'!$A$1:$IW$188,133,FALSE),0)</f>
        <v>1137700</v>
      </c>
      <c r="KD160" s="19">
        <f>IFERROR(HLOOKUP(KD$1,'Nakladova matice_2018'!$A$1:$IW$188,133,FALSE),0)</f>
        <v>0</v>
      </c>
      <c r="KE160" s="19">
        <f>IFERROR(HLOOKUP(KE$1,'Nakladova matice_2018'!$A$1:$IW$188,133,FALSE),0)</f>
        <v>0</v>
      </c>
      <c r="KF160" s="19">
        <f>IFERROR(HLOOKUP(KF$1,'Nakladova matice_2018'!$A$1:$IW$188,133,FALSE),0)</f>
        <v>0</v>
      </c>
      <c r="KG160" s="19">
        <f>IFERROR(HLOOKUP(KG$1,'Nakladova matice_2018'!$A$1:$IW$188,133,FALSE),0)</f>
        <v>0</v>
      </c>
      <c r="KH160" s="19">
        <f>IFERROR(HLOOKUP(KH$1,'Nakladova matice_2018'!$A$1:$IW$188,133,FALSE),0)</f>
        <v>0</v>
      </c>
      <c r="KI160" s="19">
        <f>IFERROR(HLOOKUP(KI$1,'Nakladova matice_2018'!$A$1:$IW$188,133,FALSE),0)</f>
        <v>0</v>
      </c>
      <c r="KJ160" s="19">
        <f>IFERROR(HLOOKUP(KJ$1,'Nakladova matice_2018'!$A$1:$IW$188,133,FALSE),0)</f>
        <v>0</v>
      </c>
      <c r="KK160" s="19">
        <f>IFERROR(HLOOKUP(KK$1,'Nakladova matice_2018'!$A$1:$IW$188,133,FALSE),0)</f>
        <v>0</v>
      </c>
      <c r="KL160" s="19">
        <f>IFERROR(HLOOKUP(KL$1,'Nakladova matice_2018'!$A$1:$IW$188,133,FALSE),0)</f>
        <v>0</v>
      </c>
      <c r="KM160" s="19">
        <f>IFERROR(HLOOKUP(KM$1,'Nakladova matice_2018'!$A$1:$IW$188,133,FALSE),0)</f>
        <v>0</v>
      </c>
      <c r="KN160" s="19">
        <f>IFERROR(HLOOKUP(KN$1,'Nakladova matice_2018'!$A$1:$IW$188,133,FALSE),0)</f>
        <v>0</v>
      </c>
      <c r="KO160" s="19">
        <f>IFERROR(HLOOKUP(KO$1,'Nakladova matice_2018'!$A$1:$IW$188,133,FALSE),0)</f>
        <v>0</v>
      </c>
      <c r="KP160" s="19">
        <f>IFERROR(HLOOKUP(KP$1,'Nakladova matice_2018'!$A$1:$IW$188,133,FALSE),0)</f>
        <v>0</v>
      </c>
      <c r="KQ160" s="19">
        <f>IFERROR(HLOOKUP(KQ$1,'Nakladova matice_2018'!$A$1:$IW$188,133,FALSE),0)</f>
        <v>0</v>
      </c>
      <c r="KR160" s="19">
        <f>IFERROR(HLOOKUP(KR$1,'Nakladova matice_2018'!$A$1:$IW$188,133,FALSE),0)</f>
        <v>0</v>
      </c>
      <c r="KS160" s="19">
        <f>IFERROR(HLOOKUP(KS$1,'Nakladova matice_2018'!$A$1:$IW$188,133,FALSE),0)</f>
        <v>0</v>
      </c>
      <c r="KT160" s="19">
        <f>IFERROR(HLOOKUP(KT$1,'Nakladova matice_2018'!$A$1:$IW$188,133,FALSE),0)</f>
        <v>0</v>
      </c>
      <c r="KU160" s="19">
        <f>IFERROR(HLOOKUP(KU$1,'Nakladova matice_2018'!$A$1:$IW$188,133,FALSE),0)</f>
        <v>0</v>
      </c>
      <c r="KV160" s="19">
        <f>IFERROR(HLOOKUP(KV$1,'Nakladova matice_2018'!$A$1:$IW$188,133,FALSE),0)</f>
        <v>0</v>
      </c>
      <c r="KW160" s="19">
        <f>IFERROR(HLOOKUP(KW$1,'Nakladova matice_2018'!$A$1:$IW$188,133,FALSE),0)</f>
        <v>0</v>
      </c>
      <c r="KX160" s="19">
        <f>IFERROR(HLOOKUP(KX$1,'Nakladova matice_2018'!$A$1:$IW$188,133,FALSE),0)</f>
        <v>0</v>
      </c>
      <c r="KY160" s="19">
        <f>IFERROR(HLOOKUP(KY$1,'Nakladova matice_2018'!$A$1:$IW$188,133,FALSE),0)</f>
        <v>0</v>
      </c>
      <c r="KZ160" s="19">
        <f>IFERROR(HLOOKUP(KZ$1,'Nakladova matice_2018'!$A$1:$IW$188,133,FALSE),0)</f>
        <v>0</v>
      </c>
      <c r="LA160" s="19">
        <f>IFERROR(HLOOKUP(LA$1,'Nakladova matice_2018'!$A$1:$IW$188,133,FALSE),0)</f>
        <v>0</v>
      </c>
      <c r="LB160" s="19">
        <f>IFERROR(HLOOKUP(LB$1,'Nakladova matice_2018'!$A$1:$IW$188,133,FALSE),0)</f>
        <v>0</v>
      </c>
      <c r="LC160" s="19">
        <f>IFERROR(HLOOKUP(LC$1,'Nakladova matice_2018'!$A$1:$IW$188,133,FALSE),0)</f>
        <v>0</v>
      </c>
      <c r="LD160" s="19">
        <f>IFERROR(HLOOKUP(LD$1,'Nakladova matice_2018'!$A$1:$IW$188,133,FALSE),0)</f>
        <v>0</v>
      </c>
      <c r="LE160" s="19">
        <f>IFERROR(HLOOKUP(LE$1,'Nakladova matice_2018'!$A$1:$IW$188,133,FALSE),0)</f>
        <v>0</v>
      </c>
      <c r="LF160" s="19">
        <f>IFERROR(HLOOKUP(LF$1,'Nakladova matice_2018'!$A$1:$IW$188,133,FALSE),0)</f>
        <v>0</v>
      </c>
      <c r="LG160" s="19">
        <f>IFERROR(HLOOKUP(LG$1,'Nakladova matice_2018'!$A$1:$IW$188,133,FALSE),0)</f>
        <v>0</v>
      </c>
      <c r="LH160" s="19">
        <f>IFERROR(HLOOKUP(LH$1,'Nakladova matice_2018'!$A$1:$IW$188,133,FALSE),0)</f>
        <v>0</v>
      </c>
      <c r="LI160" s="19">
        <f>IFERROR(HLOOKUP(LI$1,'Nakladova matice_2018'!$A$1:$IW$188,133,FALSE),0)</f>
        <v>0</v>
      </c>
      <c r="LJ160" s="19">
        <f>IFERROR(HLOOKUP(LJ$1,'Nakladova matice_2018'!$A$1:$IW$188,133,FALSE),0)</f>
        <v>0</v>
      </c>
      <c r="LK160" s="19">
        <f>IFERROR(HLOOKUP(LK$1,'Nakladova matice_2018'!$A$1:$IW$188,133,FALSE),0)</f>
        <v>0</v>
      </c>
      <c r="LL160" s="19">
        <f>IFERROR(HLOOKUP(LL$1,'Nakladova matice_2018'!$A$1:$IW$188,133,FALSE),0)</f>
        <v>0</v>
      </c>
      <c r="LM160" s="19">
        <f>IFERROR(HLOOKUP(LM$1,'Nakladova matice_2018'!$A$1:$IW$188,133,FALSE),0)</f>
        <v>0</v>
      </c>
      <c r="LN160" s="19">
        <f>IFERROR(HLOOKUP(LN$1,'Nakladova matice_2018'!$A$1:$IW$188,133,FALSE),0)</f>
        <v>0</v>
      </c>
      <c r="LO160" s="19">
        <f>IFERROR(HLOOKUP(LO$1,'Nakladova matice_2018'!$A$1:$IW$188,133,FALSE),0)</f>
        <v>0</v>
      </c>
      <c r="LP160" s="19">
        <f>IFERROR(HLOOKUP(LP$1,'Nakladova matice_2018'!$A$1:$IW$188,133,FALSE),0)</f>
        <v>0</v>
      </c>
      <c r="LQ160" s="19">
        <f>IFERROR(HLOOKUP(LQ$1,'Nakladova matice_2018'!$A$1:$IW$188,133,FALSE),0)</f>
        <v>0</v>
      </c>
      <c r="LR160" s="19">
        <f>IFERROR(HLOOKUP(LR$1,'Nakladova matice_2018'!$A$1:$IW$188,133,FALSE),0)</f>
        <v>0</v>
      </c>
      <c r="LS160" s="19">
        <f>IFERROR(HLOOKUP(LS$1,'Nakladova matice_2018'!$A$1:$IW$188,133,FALSE),0)</f>
        <v>0</v>
      </c>
      <c r="LT160" s="19">
        <f>IFERROR(HLOOKUP(LT$1,'Nakladova matice_2018'!$A$1:$IW$188,133,FALSE),0)</f>
        <v>0</v>
      </c>
      <c r="LU160" s="19">
        <f>IFERROR(HLOOKUP(LU$1,'Nakladova matice_2018'!$A$1:$IW$188,133,FALSE),0)</f>
        <v>0</v>
      </c>
      <c r="LV160" s="19">
        <f>IFERROR(HLOOKUP(LV$1,'Nakladova matice_2018'!$A$1:$IW$188,133,FALSE),0)</f>
        <v>0</v>
      </c>
      <c r="LW160" s="19">
        <f>IFERROR(HLOOKUP(LW$1,'Nakladova matice_2018'!$A$1:$IW$188,133,FALSE),0)</f>
        <v>0</v>
      </c>
      <c r="LX160" s="19">
        <f>IFERROR(HLOOKUP(LX$1,'Nakladova matice_2018'!$A$1:$IW$188,133,FALSE),0)</f>
        <v>0</v>
      </c>
      <c r="LY160" s="19">
        <f>IFERROR(HLOOKUP(LY$1,'Nakladova matice_2018'!$A$1:$IW$188,133,FALSE),0)</f>
        <v>0</v>
      </c>
      <c r="LZ160" s="19">
        <f>IFERROR(HLOOKUP(LZ$1,'Nakladova matice_2018'!$A$1:$IW$188,133,FALSE),0)</f>
        <v>0</v>
      </c>
      <c r="MA160" s="19">
        <f>IFERROR(HLOOKUP(MA$1,'Nakladova matice_2018'!$A$1:$IW$188,133,FALSE),0)</f>
        <v>0</v>
      </c>
      <c r="MB160" s="19">
        <f>IFERROR(HLOOKUP(MB$1,'Nakladova matice_2018'!$A$1:$IW$188,133,FALSE),0)</f>
        <v>0</v>
      </c>
      <c r="MC160" s="19">
        <f>IFERROR(HLOOKUP(MC$1,'Nakladova matice_2018'!$A$1:$IW$188,133,FALSE),0)</f>
        <v>0</v>
      </c>
      <c r="MD160" s="19">
        <f>IFERROR(HLOOKUP(MD$1,'Nakladova matice_2018'!$A$1:$IW$188,133,FALSE),0)</f>
        <v>0</v>
      </c>
      <c r="ME160" s="19">
        <f>IFERROR(HLOOKUP(ME$1,'Nakladova matice_2018'!$A$1:$IW$188,133,FALSE),0)</f>
        <v>0</v>
      </c>
      <c r="MF160" s="19">
        <f>IFERROR(HLOOKUP(MF$1,'Nakladova matice_2018'!$A$1:$IW$188,133,FALSE),0)</f>
        <v>0</v>
      </c>
      <c r="MG160" s="19">
        <f>IFERROR(HLOOKUP(MG$1,'Nakladova matice_2018'!$A$1:$IW$188,133,FALSE),0)</f>
        <v>0</v>
      </c>
      <c r="MH160" s="19">
        <f>IFERROR(HLOOKUP(MH$1,'Nakladova matice_2018'!$A$1:$IW$188,133,FALSE),0)</f>
        <v>0</v>
      </c>
      <c r="MI160" s="19">
        <f>IFERROR(HLOOKUP(MI$1,'Nakladova matice_2018'!$A$1:$IW$188,133,FALSE),0)</f>
        <v>0</v>
      </c>
      <c r="MJ160" s="19">
        <f>IFERROR(HLOOKUP(MJ$1,'Nakladova matice_2018'!$A$1:$IW$188,133,FALSE),0)</f>
        <v>0</v>
      </c>
      <c r="MK160" s="19">
        <f>IFERROR(HLOOKUP(MK$1,'Nakladova matice_2018'!$A$1:$IW$188,133,FALSE),0)</f>
        <v>0</v>
      </c>
      <c r="ML160" s="19">
        <f>IFERROR(HLOOKUP(ML$1,'Nakladova matice_2018'!$A$1:$IW$188,133,FALSE),0)</f>
        <v>0</v>
      </c>
      <c r="MM160" s="19">
        <f>IFERROR(HLOOKUP(MM$1,'Nakladova matice_2018'!$A$1:$IW$188,133,FALSE),0)</f>
        <v>0</v>
      </c>
      <c r="MN160" s="19">
        <f>IFERROR(HLOOKUP(MN$1,'Nakladova matice_2018'!$A$1:$IW$188,133,FALSE),0)</f>
        <v>0</v>
      </c>
      <c r="MO160" s="20">
        <f t="shared" si="87"/>
        <v>23156679</v>
      </c>
      <c r="MP160" s="20">
        <f>MO160-'Nakladova matice_2018'!IX133</f>
        <v>0</v>
      </c>
    </row>
    <row r="161" spans="1:354" x14ac:dyDescent="0.2">
      <c r="A161" s="27">
        <v>549127</v>
      </c>
      <c r="B161" s="21" t="s">
        <v>283</v>
      </c>
      <c r="C161" s="53">
        <v>0</v>
      </c>
      <c r="D161" s="19">
        <f>IFERROR(HLOOKUP(D$1,'Nakladova matice_2018'!$A$1:$IW$188,134,FALSE),0)</f>
        <v>0</v>
      </c>
      <c r="E161" s="19">
        <f>IFERROR(HLOOKUP(E$1,'Nakladova matice_2018'!$A$1:$IW$188,134,FALSE),0)</f>
        <v>0</v>
      </c>
      <c r="F161" s="19">
        <f>IFERROR(HLOOKUP(F$1,'Nakladova matice_2018'!$A$1:$IW$188,134,FALSE),0)</f>
        <v>0</v>
      </c>
      <c r="G161" s="19">
        <f>IFERROR(HLOOKUP(G$1,'Nakladova matice_2018'!$A$1:$IW$188,134,FALSE),0)</f>
        <v>0</v>
      </c>
      <c r="H161" s="19">
        <f>IFERROR(HLOOKUP(H$1,'Nakladova matice_2018'!$A$1:$IW$188,134,FALSE),0)</f>
        <v>0</v>
      </c>
      <c r="I161" s="19">
        <f>IFERROR(HLOOKUP(I$1,'Nakladova matice_2018'!$A$1:$IW$188,134,FALSE),0)</f>
        <v>0</v>
      </c>
      <c r="J161" s="19">
        <f>IFERROR(HLOOKUP(J$1,'Nakladova matice_2018'!$A$1:$IW$188,134,FALSE),0)</f>
        <v>0</v>
      </c>
      <c r="K161" s="19">
        <f>IFERROR(HLOOKUP(K$1,'Nakladova matice_2018'!$A$1:$IW$188,134,FALSE),0)</f>
        <v>0</v>
      </c>
      <c r="L161" s="19">
        <f>IFERROR(HLOOKUP(L$1,'Nakladova matice_2018'!$A$1:$IW$188,134,FALSE),0)</f>
        <v>0</v>
      </c>
      <c r="M161" s="19">
        <f>IFERROR(HLOOKUP(M$1,'Nakladova matice_2018'!$A$1:$IW$188,134,FALSE),0)</f>
        <v>0</v>
      </c>
      <c r="N161" s="19">
        <f>IFERROR(HLOOKUP(N$1,'Nakladova matice_2018'!$A$1:$IW$188,134,FALSE),0)</f>
        <v>0</v>
      </c>
      <c r="O161" s="19">
        <f>IFERROR(HLOOKUP(O$1,'Nakladova matice_2018'!$A$1:$IW$188,134,FALSE),0)</f>
        <v>0</v>
      </c>
      <c r="P161" s="19">
        <f>IFERROR(HLOOKUP(P$1,'Nakladova matice_2018'!$A$1:$IW$188,134,FALSE),0)</f>
        <v>0</v>
      </c>
      <c r="Q161" s="19">
        <f>IFERROR(HLOOKUP(Q$1,'Nakladova matice_2018'!$A$1:$IW$188,134,FALSE),0)</f>
        <v>0</v>
      </c>
      <c r="R161" s="19">
        <f>IFERROR(HLOOKUP(R$1,'Nakladova matice_2018'!$A$1:$IW$188,134,FALSE),0)</f>
        <v>0</v>
      </c>
      <c r="S161" s="19">
        <f>IFERROR(HLOOKUP(S$1,'Nakladova matice_2018'!$A$1:$IW$188,134,FALSE),0)</f>
        <v>0</v>
      </c>
      <c r="T161" s="19">
        <f>IFERROR(HLOOKUP(T$1,'Nakladova matice_2018'!$A$1:$IW$188,134,FALSE),0)</f>
        <v>0</v>
      </c>
      <c r="U161" s="19">
        <f>IFERROR(HLOOKUP(U$1,'Nakladova matice_2018'!$A$1:$IW$188,134,FALSE),0)</f>
        <v>0</v>
      </c>
      <c r="V161" s="19">
        <f>IFERROR(HLOOKUP(V$1,'Nakladova matice_2018'!$A$1:$IW$188,134,FALSE),0)</f>
        <v>0</v>
      </c>
      <c r="W161" s="19">
        <f>IFERROR(HLOOKUP(W$1,'Nakladova matice_2018'!$A$1:$IW$188,134,FALSE),0)</f>
        <v>0</v>
      </c>
      <c r="X161" s="19">
        <f>IFERROR(HLOOKUP(X$1,'Nakladova matice_2018'!$A$1:$IW$188,134,FALSE),0)</f>
        <v>0</v>
      </c>
      <c r="Y161" s="19">
        <f>IFERROR(HLOOKUP(Y$1,'Nakladova matice_2018'!$A$1:$IW$188,134,FALSE),0)</f>
        <v>0</v>
      </c>
      <c r="Z161" s="19">
        <f>IFERROR(HLOOKUP(Z$1,'Nakladova matice_2018'!$A$1:$IW$188,134,FALSE),0)</f>
        <v>0</v>
      </c>
      <c r="AA161" s="19">
        <f>IFERROR(HLOOKUP(AA$1,'Nakladova matice_2018'!$A$1:$IW$188,134,FALSE),0)</f>
        <v>0</v>
      </c>
      <c r="AB161" s="19">
        <f>IFERROR(HLOOKUP(AB$1,'Nakladova matice_2018'!$A$1:$IW$188,134,FALSE),0)</f>
        <v>0</v>
      </c>
      <c r="AC161" s="19">
        <f>IFERROR(HLOOKUP(AC$1,'Nakladova matice_2018'!$A$1:$IW$188,134,FALSE),0)</f>
        <v>0</v>
      </c>
      <c r="AD161" s="19">
        <f>IFERROR(HLOOKUP(AD$1,'Nakladova matice_2018'!$A$1:$IW$188,134,FALSE),0)</f>
        <v>0</v>
      </c>
      <c r="AE161" s="19">
        <f>IFERROR(HLOOKUP(AE$1,'Nakladova matice_2018'!$A$1:$IW$188,134,FALSE),0)</f>
        <v>0</v>
      </c>
      <c r="AF161" s="19">
        <f>IFERROR(HLOOKUP(AF$1,'Nakladova matice_2018'!$A$1:$IW$188,134,FALSE),0)</f>
        <v>0</v>
      </c>
      <c r="AG161" s="19">
        <f>IFERROR(HLOOKUP(AG$1,'Nakladova matice_2018'!$A$1:$IW$188,134,FALSE),0)</f>
        <v>0</v>
      </c>
      <c r="AH161" s="19">
        <f>IFERROR(HLOOKUP(AH$1,'Nakladova matice_2018'!$A$1:$IW$188,134,FALSE),0)</f>
        <v>0</v>
      </c>
      <c r="AI161" s="19">
        <f>IFERROR(HLOOKUP(AI$1,'Nakladova matice_2018'!$A$1:$IW$188,134,FALSE),0)</f>
        <v>0</v>
      </c>
      <c r="AJ161" s="19">
        <f>IFERROR(HLOOKUP(AJ$1,'Nakladova matice_2018'!$A$1:$IW$188,134,FALSE),0)</f>
        <v>0</v>
      </c>
      <c r="AK161" s="19">
        <f>IFERROR(HLOOKUP(AK$1,'Nakladova matice_2018'!$A$1:$IW$188,134,FALSE),0)</f>
        <v>0</v>
      </c>
      <c r="AL161" s="19">
        <f>IFERROR(HLOOKUP(AL$1,'Nakladova matice_2018'!$A$1:$IW$188,134,FALSE),0)</f>
        <v>0</v>
      </c>
      <c r="AM161" s="19">
        <f>IFERROR(HLOOKUP(AM$1,'Nakladova matice_2018'!$A$1:$IW$188,134,FALSE),0)</f>
        <v>0</v>
      </c>
      <c r="AN161" s="19">
        <f>IFERROR(HLOOKUP(AN$1,'Nakladova matice_2018'!$A$1:$IW$188,134,FALSE),0)</f>
        <v>0</v>
      </c>
      <c r="AO161" s="19">
        <f>IFERROR(HLOOKUP(AO$1,'Nakladova matice_2018'!$A$1:$IW$188,134,FALSE),0)</f>
        <v>0</v>
      </c>
      <c r="AP161" s="19">
        <f>IFERROR(HLOOKUP(AP$1,'Nakladova matice_2018'!$A$1:$IW$188,134,FALSE),0)</f>
        <v>0</v>
      </c>
      <c r="AQ161" s="19">
        <f>IFERROR(HLOOKUP(AQ$1,'Nakladova matice_2018'!$A$1:$IW$188,134,FALSE),0)</f>
        <v>0</v>
      </c>
      <c r="AR161" s="19">
        <f>IFERROR(HLOOKUP(AR$1,'Nakladova matice_2018'!$A$1:$IW$188,134,FALSE),0)</f>
        <v>0</v>
      </c>
      <c r="AS161" s="19">
        <f>IFERROR(HLOOKUP(AS$1,'Nakladova matice_2018'!$A$1:$IW$188,134,FALSE),0)</f>
        <v>0</v>
      </c>
      <c r="AT161" s="19">
        <f>IFERROR(HLOOKUP(AT$1,'Nakladova matice_2018'!$A$1:$IW$188,134,FALSE),0)</f>
        <v>0</v>
      </c>
      <c r="AU161" s="19">
        <f>IFERROR(HLOOKUP(AU$1,'Nakladova matice_2018'!$A$1:$IW$188,134,FALSE),0)</f>
        <v>0</v>
      </c>
      <c r="AV161" s="19">
        <f>IFERROR(HLOOKUP(AV$1,'Nakladova matice_2018'!$A$1:$IW$188,134,FALSE),0)</f>
        <v>0</v>
      </c>
      <c r="AW161" s="19">
        <f>IFERROR(HLOOKUP(AW$1,'Nakladova matice_2018'!$A$1:$IW$188,134,FALSE),0)</f>
        <v>0</v>
      </c>
      <c r="AX161" s="19">
        <f>IFERROR(HLOOKUP(AX$1,'Nakladova matice_2018'!$A$1:$IW$188,134,FALSE),0)</f>
        <v>0</v>
      </c>
      <c r="AY161" s="19">
        <f>IFERROR(HLOOKUP(AY$1,'Nakladova matice_2018'!$A$1:$IW$188,134,FALSE),0)</f>
        <v>0</v>
      </c>
      <c r="AZ161" s="19">
        <f>IFERROR(HLOOKUP(AZ$1,'Nakladova matice_2018'!$A$1:$IW$188,134,FALSE),0)</f>
        <v>0</v>
      </c>
      <c r="BA161" s="19">
        <f>IFERROR(HLOOKUP(BA$1,'Nakladova matice_2018'!$A$1:$IW$188,134,FALSE),0)</f>
        <v>0</v>
      </c>
      <c r="BB161" s="19">
        <f>IFERROR(HLOOKUP(BB$1,'Nakladova matice_2018'!$A$1:$IW$188,134,FALSE),0)</f>
        <v>0</v>
      </c>
      <c r="BC161" s="19">
        <f>IFERROR(HLOOKUP(BC$1,'Nakladova matice_2018'!$A$1:$IW$188,134,FALSE),0)</f>
        <v>0</v>
      </c>
      <c r="BD161" s="19">
        <f>IFERROR(HLOOKUP(BD$1,'Nakladova matice_2018'!$A$1:$IW$188,134,FALSE),0)</f>
        <v>0</v>
      </c>
      <c r="BE161" s="19">
        <f>IFERROR(HLOOKUP(BE$1,'Nakladova matice_2018'!$A$1:$IW$188,134,FALSE),0)</f>
        <v>0</v>
      </c>
      <c r="BF161" s="19">
        <f>IFERROR(HLOOKUP(BF$1,'Nakladova matice_2018'!$A$1:$IW$188,134,FALSE),0)</f>
        <v>0</v>
      </c>
      <c r="BG161" s="19">
        <f>IFERROR(HLOOKUP(BG$1,'Nakladova matice_2018'!$A$1:$IW$188,134,FALSE),0)</f>
        <v>0</v>
      </c>
      <c r="BH161" s="19">
        <f>IFERROR(HLOOKUP(BH$1,'Nakladova matice_2018'!$A$1:$IW$188,134,FALSE),0)</f>
        <v>0</v>
      </c>
      <c r="BI161" s="19">
        <f>IFERROR(HLOOKUP(BI$1,'Nakladova matice_2018'!$A$1:$IW$188,134,FALSE),0)</f>
        <v>0</v>
      </c>
      <c r="BJ161" s="19">
        <f>IFERROR(HLOOKUP(BJ$1,'Nakladova matice_2018'!$A$1:$IW$188,134,FALSE),0)</f>
        <v>0</v>
      </c>
      <c r="BK161" s="19">
        <f>IFERROR(HLOOKUP(BK$1,'Nakladova matice_2018'!$A$1:$IW$188,134,FALSE),0)</f>
        <v>0</v>
      </c>
      <c r="BL161" s="19">
        <f>IFERROR(HLOOKUP(BL$1,'Nakladova matice_2018'!$A$1:$IW$188,134,FALSE),0)</f>
        <v>0</v>
      </c>
      <c r="BM161" s="19">
        <f>IFERROR(HLOOKUP(BM$1,'Nakladova matice_2018'!$A$1:$IW$188,134,FALSE),0)</f>
        <v>0</v>
      </c>
      <c r="BN161" s="19">
        <f>IFERROR(HLOOKUP(BN$1,'Nakladova matice_2018'!$A$1:$IW$188,134,FALSE),0)</f>
        <v>0</v>
      </c>
      <c r="BO161" s="19">
        <f>IFERROR(HLOOKUP(BO$1,'Nakladova matice_2018'!$A$1:$IW$188,134,FALSE),0)</f>
        <v>0</v>
      </c>
      <c r="BP161" s="19">
        <f>IFERROR(HLOOKUP(BP$1,'Nakladova matice_2018'!$A$1:$IW$188,134,FALSE),0)</f>
        <v>0</v>
      </c>
      <c r="BQ161" s="19">
        <f>IFERROR(HLOOKUP(BQ$1,'Nakladova matice_2018'!$A$1:$IW$188,134,FALSE),0)</f>
        <v>0</v>
      </c>
      <c r="BR161" s="19">
        <f>IFERROR(HLOOKUP(BR$1,'Nakladova matice_2018'!$A$1:$IW$188,134,FALSE),0)</f>
        <v>0</v>
      </c>
      <c r="BS161" s="19">
        <f>IFERROR(HLOOKUP(BS$1,'Nakladova matice_2018'!$A$1:$IW$188,134,FALSE),0)</f>
        <v>0</v>
      </c>
      <c r="BT161" s="19">
        <f>IFERROR(HLOOKUP(BT$1,'Nakladova matice_2018'!$A$1:$IW$188,134,FALSE),0)</f>
        <v>0</v>
      </c>
      <c r="BU161" s="19">
        <f>IFERROR(HLOOKUP(BU$1,'Nakladova matice_2018'!$A$1:$IW$188,134,FALSE),0)</f>
        <v>0</v>
      </c>
      <c r="BV161" s="19">
        <f>IFERROR(HLOOKUP(BV$1,'Nakladova matice_2018'!$A$1:$IW$188,134,FALSE),0)</f>
        <v>0</v>
      </c>
      <c r="BW161" s="19">
        <f>IFERROR(HLOOKUP(BW$1,'Nakladova matice_2018'!$A$1:$IW$188,134,FALSE),0)</f>
        <v>0</v>
      </c>
      <c r="BX161" s="19">
        <f>IFERROR(HLOOKUP(BX$1,'Nakladova matice_2018'!$A$1:$IW$188,134,FALSE),0)</f>
        <v>0</v>
      </c>
      <c r="BY161" s="19">
        <f>IFERROR(HLOOKUP(BY$1,'Nakladova matice_2018'!$A$1:$IW$188,134,FALSE),0)</f>
        <v>0</v>
      </c>
      <c r="BZ161" s="19">
        <f>IFERROR(HLOOKUP(BZ$1,'Nakladova matice_2018'!$A$1:$IW$188,134,FALSE),0)</f>
        <v>0</v>
      </c>
      <c r="CA161" s="19">
        <f>IFERROR(HLOOKUP(CA$1,'Nakladova matice_2018'!$A$1:$IW$188,134,FALSE),0)</f>
        <v>0</v>
      </c>
      <c r="CB161" s="19">
        <f>IFERROR(HLOOKUP(CB$1,'Nakladova matice_2018'!$A$1:$IW$188,134,FALSE),0)</f>
        <v>0</v>
      </c>
      <c r="CC161" s="19">
        <f>IFERROR(HLOOKUP(CC$1,'Nakladova matice_2018'!$A$1:$IW$188,134,FALSE),0)</f>
        <v>0</v>
      </c>
      <c r="CD161" s="19">
        <f>IFERROR(HLOOKUP(CD$1,'Nakladova matice_2018'!$A$1:$IW$188,134,FALSE),0)</f>
        <v>0</v>
      </c>
      <c r="CE161" s="19">
        <f>IFERROR(HLOOKUP(CE$1,'Nakladova matice_2018'!$A$1:$IW$188,134,FALSE),0)</f>
        <v>0</v>
      </c>
      <c r="CF161" s="19">
        <f>IFERROR(HLOOKUP(CF$1,'Nakladova matice_2018'!$A$1:$IW$188,134,FALSE),0)</f>
        <v>0</v>
      </c>
      <c r="CG161" s="19">
        <f>IFERROR(HLOOKUP(CG$1,'Nakladova matice_2018'!$A$1:$IW$188,134,FALSE),0)</f>
        <v>0</v>
      </c>
      <c r="CH161" s="19">
        <f>IFERROR(HLOOKUP(CH$1,'Nakladova matice_2018'!$A$1:$IW$188,134,FALSE),0)</f>
        <v>0</v>
      </c>
      <c r="CI161" s="19">
        <f>IFERROR(HLOOKUP(CI$1,'Nakladova matice_2018'!$A$1:$IW$188,134,FALSE),0)</f>
        <v>0</v>
      </c>
      <c r="CJ161" s="19">
        <f>IFERROR(HLOOKUP(CJ$1,'Nakladova matice_2018'!$A$1:$IW$188,134,FALSE),0)</f>
        <v>0</v>
      </c>
      <c r="CK161" s="19">
        <f>IFERROR(HLOOKUP(CK$1,'Nakladova matice_2018'!$A$1:$IW$188,134,FALSE),0)</f>
        <v>0</v>
      </c>
      <c r="CL161" s="19">
        <f>IFERROR(HLOOKUP(CL$1,'Nakladova matice_2018'!$A$1:$IW$188,134,FALSE),0)</f>
        <v>0</v>
      </c>
      <c r="CM161" s="19">
        <f>IFERROR(HLOOKUP(CM$1,'Nakladova matice_2018'!$A$1:$IW$188,134,FALSE),0)</f>
        <v>0</v>
      </c>
      <c r="CN161" s="19">
        <f>IFERROR(HLOOKUP(CN$1,'Nakladova matice_2018'!$A$1:$IW$188,134,FALSE),0)</f>
        <v>0</v>
      </c>
      <c r="CO161" s="19">
        <f>IFERROR(HLOOKUP(CO$1,'Nakladova matice_2018'!$A$1:$IW$188,134,FALSE),0)</f>
        <v>0</v>
      </c>
      <c r="CP161" s="19">
        <f>IFERROR(HLOOKUP(CP$1,'Nakladova matice_2018'!$A$1:$IW$188,134,FALSE),0)</f>
        <v>0</v>
      </c>
      <c r="CQ161" s="19">
        <f>IFERROR(HLOOKUP(CQ$1,'Nakladova matice_2018'!$A$1:$IW$188,134,FALSE),0)</f>
        <v>0</v>
      </c>
      <c r="CR161" s="19">
        <f>IFERROR(HLOOKUP(CR$1,'Nakladova matice_2018'!$A$1:$IW$188,134,FALSE),0)</f>
        <v>0</v>
      </c>
      <c r="CS161" s="19">
        <f>IFERROR(HLOOKUP(CS$1,'Nakladova matice_2018'!$A$1:$IW$188,134,FALSE),0)</f>
        <v>0</v>
      </c>
      <c r="CT161" s="19">
        <f>IFERROR(HLOOKUP(CT$1,'Nakladova matice_2018'!$A$1:$IW$188,134,FALSE),0)</f>
        <v>0</v>
      </c>
      <c r="CU161" s="19">
        <f>IFERROR(HLOOKUP(CU$1,'Nakladova matice_2018'!$A$1:$IW$188,134,FALSE),0)</f>
        <v>0</v>
      </c>
      <c r="CV161" s="19">
        <f>IFERROR(HLOOKUP(CV$1,'Nakladova matice_2018'!$A$1:$IW$188,134,FALSE),0)</f>
        <v>0</v>
      </c>
      <c r="CW161" s="19">
        <f>IFERROR(HLOOKUP(CW$1,'Nakladova matice_2018'!$A$1:$IW$188,134,FALSE),0)</f>
        <v>0</v>
      </c>
      <c r="CX161" s="19">
        <f>IFERROR(HLOOKUP(CX$1,'Nakladova matice_2018'!$A$1:$IW$188,134,FALSE),0)</f>
        <v>0</v>
      </c>
      <c r="CY161" s="19">
        <f>IFERROR(HLOOKUP(CY$1,'Nakladova matice_2018'!$A$1:$IW$188,134,FALSE),0)</f>
        <v>0</v>
      </c>
      <c r="CZ161" s="19">
        <f>IFERROR(HLOOKUP(CZ$1,'Nakladova matice_2018'!$A$1:$IW$188,134,FALSE),0)</f>
        <v>0</v>
      </c>
      <c r="DA161" s="19">
        <f>IFERROR(HLOOKUP(DA$1,'Nakladova matice_2018'!$A$1:$IW$188,134,FALSE),0)</f>
        <v>0</v>
      </c>
      <c r="DB161" s="19">
        <f>IFERROR(HLOOKUP(DB$1,'Nakladova matice_2018'!$A$1:$IW$188,134,FALSE),0)</f>
        <v>0</v>
      </c>
      <c r="DC161" s="19">
        <f>IFERROR(HLOOKUP(DC$1,'Nakladova matice_2018'!$A$1:$IW$188,134,FALSE),0)</f>
        <v>0</v>
      </c>
      <c r="DD161" s="19">
        <f>IFERROR(HLOOKUP(DD$1,'Nakladova matice_2018'!$A$1:$IW$188,134,FALSE),0)</f>
        <v>0</v>
      </c>
      <c r="DE161" s="19">
        <f>IFERROR(HLOOKUP(DE$1,'Nakladova matice_2018'!$A$1:$IW$188,134,FALSE),0)</f>
        <v>0</v>
      </c>
      <c r="DF161" s="19">
        <f>IFERROR(HLOOKUP(DF$1,'Nakladova matice_2018'!$A$1:$IW$188,134,FALSE),0)</f>
        <v>0</v>
      </c>
      <c r="DG161" s="19">
        <f>IFERROR(HLOOKUP(DG$1,'Nakladova matice_2018'!$A$1:$IW$188,134,FALSE),0)</f>
        <v>0</v>
      </c>
      <c r="DH161" s="19">
        <f>IFERROR(HLOOKUP(DH$1,'Nakladova matice_2018'!$A$1:$IW$188,134,FALSE),0)</f>
        <v>0</v>
      </c>
      <c r="DI161" s="19">
        <f>IFERROR(HLOOKUP(DI$1,'Nakladova matice_2018'!$A$1:$IW$188,134,FALSE),0)</f>
        <v>0</v>
      </c>
      <c r="DJ161" s="19">
        <f>IFERROR(HLOOKUP(DJ$1,'Nakladova matice_2018'!$A$1:$IW$188,134,FALSE),0)</f>
        <v>0</v>
      </c>
      <c r="DK161" s="19">
        <f>IFERROR(HLOOKUP(DK$1,'Nakladova matice_2018'!$A$1:$IW$188,134,FALSE),0)</f>
        <v>0</v>
      </c>
      <c r="DL161" s="19">
        <f>IFERROR(HLOOKUP(DL$1,'Nakladova matice_2018'!$A$1:$IW$188,134,FALSE),0)</f>
        <v>0</v>
      </c>
      <c r="DM161" s="19">
        <f>IFERROR(HLOOKUP(DM$1,'Nakladova matice_2018'!$A$1:$IW$188,134,FALSE),0)</f>
        <v>0</v>
      </c>
      <c r="DN161" s="19">
        <f>IFERROR(HLOOKUP(DN$1,'Nakladova matice_2018'!$A$1:$IW$188,134,FALSE),0)</f>
        <v>0</v>
      </c>
      <c r="DO161" s="19">
        <f>IFERROR(HLOOKUP(DO$1,'Nakladova matice_2018'!$A$1:$IW$188,134,FALSE),0)</f>
        <v>0</v>
      </c>
      <c r="DP161" s="19">
        <f>IFERROR(HLOOKUP(DP$1,'Nakladova matice_2018'!$A$1:$IW$188,134,FALSE),0)</f>
        <v>0</v>
      </c>
      <c r="DQ161" s="19">
        <f>IFERROR(HLOOKUP(DQ$1,'Nakladova matice_2018'!$A$1:$IW$188,134,FALSE),0)</f>
        <v>0</v>
      </c>
      <c r="DR161" s="19">
        <f>IFERROR(HLOOKUP(DR$1,'Nakladova matice_2018'!$A$1:$IW$188,134,FALSE),0)</f>
        <v>0</v>
      </c>
      <c r="DS161" s="19">
        <f>IFERROR(HLOOKUP(DS$1,'Nakladova matice_2018'!$A$1:$IW$188,134,FALSE),0)</f>
        <v>0</v>
      </c>
      <c r="DT161" s="19">
        <f>IFERROR(HLOOKUP(DT$1,'Nakladova matice_2018'!$A$1:$IW$188,134,FALSE),0)</f>
        <v>0</v>
      </c>
      <c r="DU161" s="19">
        <f>IFERROR(HLOOKUP(DU$1,'Nakladova matice_2018'!$A$1:$IW$188,134,FALSE),0)</f>
        <v>0</v>
      </c>
      <c r="DV161" s="19">
        <f>IFERROR(HLOOKUP(DV$1,'Nakladova matice_2018'!$A$1:$IW$188,134,FALSE),0)</f>
        <v>0</v>
      </c>
      <c r="DW161" s="19">
        <f>IFERROR(HLOOKUP(DW$1,'Nakladova matice_2018'!$A$1:$IW$188,134,FALSE),0)</f>
        <v>0</v>
      </c>
      <c r="DX161" s="19">
        <f>IFERROR(HLOOKUP(DX$1,'Nakladova matice_2018'!$A$1:$IW$188,134,FALSE),0)</f>
        <v>0</v>
      </c>
      <c r="DY161" s="19">
        <f>IFERROR(HLOOKUP(DY$1,'Nakladova matice_2018'!$A$1:$IW$188,134,FALSE),0)</f>
        <v>0</v>
      </c>
      <c r="DZ161" s="19">
        <f>IFERROR(HLOOKUP(DZ$1,'Nakladova matice_2018'!$A$1:$IW$188,134,FALSE),0)</f>
        <v>0</v>
      </c>
      <c r="EA161" s="19">
        <f>IFERROR(HLOOKUP(EA$1,'Nakladova matice_2018'!$A$1:$IW$188,134,FALSE),0)</f>
        <v>0</v>
      </c>
      <c r="EB161" s="19">
        <f>IFERROR(HLOOKUP(EB$1,'Nakladova matice_2018'!$A$1:$IW$188,134,FALSE),0)</f>
        <v>0</v>
      </c>
      <c r="EC161" s="19">
        <f>IFERROR(HLOOKUP(EC$1,'Nakladova matice_2018'!$A$1:$IW$188,134,FALSE),0)</f>
        <v>0</v>
      </c>
      <c r="ED161" s="19">
        <f>IFERROR(HLOOKUP(ED$1,'Nakladova matice_2018'!$A$1:$IW$188,134,FALSE),0)</f>
        <v>0</v>
      </c>
      <c r="EE161" s="19">
        <f>IFERROR(HLOOKUP(EE$1,'Nakladova matice_2018'!$A$1:$IW$188,134,FALSE),0)</f>
        <v>0</v>
      </c>
      <c r="EF161" s="19">
        <f>IFERROR(HLOOKUP(EF$1,'Nakladova matice_2018'!$A$1:$IW$188,134,FALSE),0)</f>
        <v>0</v>
      </c>
      <c r="EG161" s="19">
        <f>IFERROR(HLOOKUP(EG$1,'Nakladova matice_2018'!$A$1:$IW$188,134,FALSE),0)</f>
        <v>0</v>
      </c>
      <c r="EH161" s="19">
        <f>IFERROR(HLOOKUP(EH$1,'Nakladova matice_2018'!$A$1:$IW$188,134,FALSE),0)</f>
        <v>0</v>
      </c>
      <c r="EI161" s="19">
        <f>IFERROR(HLOOKUP(EI$1,'Nakladova matice_2018'!$A$1:$IW$188,134,FALSE),0)</f>
        <v>0</v>
      </c>
      <c r="EJ161" s="19">
        <f>IFERROR(HLOOKUP(EJ$1,'Nakladova matice_2018'!$A$1:$IW$188,134,FALSE),0)</f>
        <v>0</v>
      </c>
      <c r="EK161" s="19">
        <f>IFERROR(HLOOKUP(EK$1,'Nakladova matice_2018'!$A$1:$IW$188,134,FALSE),0)</f>
        <v>0</v>
      </c>
      <c r="EL161" s="19">
        <f>IFERROR(HLOOKUP(EL$1,'Nakladova matice_2018'!$A$1:$IW$188,134,FALSE),0)</f>
        <v>0</v>
      </c>
      <c r="EM161" s="19">
        <f>IFERROR(HLOOKUP(EM$1,'Nakladova matice_2018'!$A$1:$IW$188,134,FALSE),0)</f>
        <v>0</v>
      </c>
      <c r="EN161" s="19">
        <f>IFERROR(HLOOKUP(EN$1,'Nakladova matice_2018'!$A$1:$IW$188,134,FALSE),0)</f>
        <v>0</v>
      </c>
      <c r="EO161" s="19">
        <f>IFERROR(HLOOKUP(EO$1,'Nakladova matice_2018'!$A$1:$IW$188,134,FALSE),0)</f>
        <v>0</v>
      </c>
      <c r="EP161" s="19">
        <f>IFERROR(HLOOKUP(EP$1,'Nakladova matice_2018'!$A$1:$IW$188,134,FALSE),0)</f>
        <v>0</v>
      </c>
      <c r="EQ161" s="19">
        <f>IFERROR(HLOOKUP(EQ$1,'Nakladova matice_2018'!$A$1:$IW$188,134,FALSE),0)</f>
        <v>0</v>
      </c>
      <c r="ER161" s="19">
        <f>IFERROR(HLOOKUP(ER$1,'Nakladova matice_2018'!$A$1:$IW$188,134,FALSE),0)</f>
        <v>0</v>
      </c>
      <c r="ES161" s="19">
        <f>IFERROR(HLOOKUP(ES$1,'Nakladova matice_2018'!$A$1:$IW$188,134,FALSE),0)</f>
        <v>0</v>
      </c>
      <c r="ET161" s="19">
        <f>IFERROR(HLOOKUP(ET$1,'Nakladova matice_2018'!$A$1:$IW$188,134,FALSE),0)</f>
        <v>0</v>
      </c>
      <c r="EU161" s="19">
        <f>IFERROR(HLOOKUP(EU$1,'Nakladova matice_2018'!$A$1:$IW$188,134,FALSE),0)</f>
        <v>0</v>
      </c>
      <c r="EV161" s="19">
        <f>IFERROR(HLOOKUP(EV$1,'Nakladova matice_2018'!$A$1:$IW$188,134,FALSE),0)</f>
        <v>0</v>
      </c>
      <c r="EW161" s="19">
        <f>IFERROR(HLOOKUP(EW$1,'Nakladova matice_2018'!$A$1:$IW$188,134,FALSE),0)</f>
        <v>0</v>
      </c>
      <c r="EX161" s="19">
        <f>IFERROR(HLOOKUP(EX$1,'Nakladova matice_2018'!$A$1:$IW$188,134,FALSE),0)</f>
        <v>0</v>
      </c>
      <c r="EY161" s="19">
        <f>IFERROR(HLOOKUP(EY$1,'Nakladova matice_2018'!$A$1:$IW$188,134,FALSE),0)</f>
        <v>0</v>
      </c>
      <c r="EZ161" s="19">
        <f>IFERROR(HLOOKUP(EZ$1,'Nakladova matice_2018'!$A$1:$IW$188,134,FALSE),0)</f>
        <v>0</v>
      </c>
      <c r="FA161" s="19">
        <f>IFERROR(HLOOKUP(FA$1,'Nakladova matice_2018'!$A$1:$IW$188,134,FALSE),0)</f>
        <v>0</v>
      </c>
      <c r="FB161" s="19">
        <f>IFERROR(HLOOKUP(FB$1,'Nakladova matice_2018'!$A$1:$IW$188,134,FALSE),0)</f>
        <v>0</v>
      </c>
      <c r="FC161" s="19">
        <f>IFERROR(HLOOKUP(FC$1,'Nakladova matice_2018'!$A$1:$IW$188,134,FALSE),0)</f>
        <v>0</v>
      </c>
      <c r="FD161" s="19">
        <f>IFERROR(HLOOKUP(FD$1,'Nakladova matice_2018'!$A$1:$IW$188,134,FALSE),0)</f>
        <v>0</v>
      </c>
      <c r="FE161" s="19">
        <f>IFERROR(HLOOKUP(FE$1,'Nakladova matice_2018'!$A$1:$IW$188,134,FALSE),0)</f>
        <v>0</v>
      </c>
      <c r="FF161" s="19">
        <f>IFERROR(HLOOKUP(FF$1,'Nakladova matice_2018'!$A$1:$IW$188,134,FALSE),0)</f>
        <v>0</v>
      </c>
      <c r="FG161" s="19">
        <f>IFERROR(HLOOKUP(FG$1,'Nakladova matice_2018'!$A$1:$IW$188,134,FALSE),0)</f>
        <v>0</v>
      </c>
      <c r="FH161" s="19">
        <f>IFERROR(HLOOKUP(FH$1,'Nakladova matice_2018'!$A$1:$IW$188,134,FALSE),0)</f>
        <v>0</v>
      </c>
      <c r="FI161" s="19">
        <f>IFERROR(HLOOKUP(FI$1,'Nakladova matice_2018'!$A$1:$IW$188,134,FALSE),0)</f>
        <v>0</v>
      </c>
      <c r="FJ161" s="19">
        <f>IFERROR(HLOOKUP(FJ$1,'Nakladova matice_2018'!$A$1:$IW$188,134,FALSE),0)</f>
        <v>0</v>
      </c>
      <c r="FK161" s="19">
        <f>IFERROR(HLOOKUP(FK$1,'Nakladova matice_2018'!$A$1:$IW$188,134,FALSE),0)</f>
        <v>0</v>
      </c>
      <c r="FL161" s="19">
        <f>IFERROR(HLOOKUP(FL$1,'Nakladova matice_2018'!$A$1:$IW$188,134,FALSE),0)</f>
        <v>0</v>
      </c>
      <c r="FM161" s="19">
        <f>IFERROR(HLOOKUP(FM$1,'Nakladova matice_2018'!$A$1:$IW$188,134,FALSE),0)</f>
        <v>0</v>
      </c>
      <c r="FN161" s="19">
        <f>IFERROR(HLOOKUP(FN$1,'Nakladova matice_2018'!$A$1:$IW$188,134,FALSE),0)</f>
        <v>0</v>
      </c>
      <c r="FO161" s="19">
        <f>IFERROR(HLOOKUP(FO$1,'Nakladova matice_2018'!$A$1:$IW$188,134,FALSE),0)</f>
        <v>0</v>
      </c>
      <c r="FP161" s="19">
        <f>IFERROR(HLOOKUP(FP$1,'Nakladova matice_2018'!$A$1:$IW$188,134,FALSE),0)</f>
        <v>0</v>
      </c>
      <c r="FQ161" s="19">
        <f>IFERROR(HLOOKUP(FQ$1,'Nakladova matice_2018'!$A$1:$IW$188,134,FALSE),0)</f>
        <v>0</v>
      </c>
      <c r="FR161" s="19">
        <f>IFERROR(HLOOKUP(FR$1,'Nakladova matice_2018'!$A$1:$IW$188,134,FALSE),0)</f>
        <v>0</v>
      </c>
      <c r="FS161" s="19">
        <f>IFERROR(HLOOKUP(FS$1,'Nakladova matice_2018'!$A$1:$IW$188,134,FALSE),0)</f>
        <v>0</v>
      </c>
      <c r="FT161" s="19">
        <f>IFERROR(HLOOKUP(FT$1,'Nakladova matice_2018'!$A$1:$IW$188,134,FALSE),0)</f>
        <v>0</v>
      </c>
      <c r="FU161" s="19">
        <f>IFERROR(HLOOKUP(FU$1,'Nakladova matice_2018'!$A$1:$IW$188,134,FALSE),0)</f>
        <v>0</v>
      </c>
      <c r="FV161" s="19">
        <f>IFERROR(HLOOKUP(FV$1,'Nakladova matice_2018'!$A$1:$IW$188,134,FALSE),0)</f>
        <v>0</v>
      </c>
      <c r="FW161" s="19">
        <f>IFERROR(HLOOKUP(FW$1,'Nakladova matice_2018'!$A$1:$IW$188,134,FALSE),0)</f>
        <v>0</v>
      </c>
      <c r="FX161" s="19">
        <f>IFERROR(HLOOKUP(FX$1,'Nakladova matice_2018'!$A$1:$IW$188,134,FALSE),0)</f>
        <v>0</v>
      </c>
      <c r="FY161" s="19">
        <f>IFERROR(HLOOKUP(FY$1,'Nakladova matice_2018'!$A$1:$IW$188,134,FALSE),0)</f>
        <v>0</v>
      </c>
      <c r="FZ161" s="19">
        <f>IFERROR(HLOOKUP(FZ$1,'Nakladova matice_2018'!$A$1:$IW$188,134,FALSE),0)</f>
        <v>0</v>
      </c>
      <c r="GA161" s="19">
        <f>IFERROR(HLOOKUP(GA$1,'Nakladova matice_2018'!$A$1:$IW$188,134,FALSE),0)</f>
        <v>0</v>
      </c>
      <c r="GB161" s="19">
        <f>IFERROR(HLOOKUP(GB$1,'Nakladova matice_2018'!$A$1:$IW$188,134,FALSE),0)</f>
        <v>0</v>
      </c>
      <c r="GC161" s="19">
        <f>IFERROR(HLOOKUP(GC$1,'Nakladova matice_2018'!$A$1:$IW$188,134,FALSE),0)</f>
        <v>0</v>
      </c>
      <c r="GD161" s="19">
        <f>IFERROR(HLOOKUP(GD$1,'Nakladova matice_2018'!$A$1:$IW$188,134,FALSE),0)</f>
        <v>0</v>
      </c>
      <c r="GE161" s="19">
        <f>IFERROR(HLOOKUP(GE$1,'Nakladova matice_2018'!$A$1:$IW$188,134,FALSE),0)</f>
        <v>0</v>
      </c>
      <c r="GF161" s="19">
        <f>IFERROR(HLOOKUP(GF$1,'Nakladova matice_2018'!$A$1:$IW$188,134,FALSE),0)</f>
        <v>0</v>
      </c>
      <c r="GG161" s="19">
        <f>IFERROR(HLOOKUP(GG$1,'Nakladova matice_2018'!$A$1:$IW$188,134,FALSE),0)</f>
        <v>0</v>
      </c>
      <c r="GH161" s="19">
        <f>IFERROR(HLOOKUP(GH$1,'Nakladova matice_2018'!$A$1:$IW$188,134,FALSE),0)</f>
        <v>0</v>
      </c>
      <c r="GI161" s="19">
        <f>IFERROR(HLOOKUP(GI$1,'Nakladova matice_2018'!$A$1:$IW$188,134,FALSE),0)</f>
        <v>0</v>
      </c>
      <c r="GJ161" s="19">
        <f>IFERROR(HLOOKUP(GJ$1,'Nakladova matice_2018'!$A$1:$IW$188,134,FALSE),0)</f>
        <v>0</v>
      </c>
      <c r="GK161" s="19">
        <f>IFERROR(HLOOKUP(GK$1,'Nakladova matice_2018'!$A$1:$IW$188,134,FALSE),0)</f>
        <v>0</v>
      </c>
      <c r="GL161" s="19">
        <f>IFERROR(HLOOKUP(GL$1,'Nakladova matice_2018'!$A$1:$IW$188,134,FALSE),0)</f>
        <v>0</v>
      </c>
      <c r="GM161" s="19">
        <f>IFERROR(HLOOKUP(GM$1,'Nakladova matice_2018'!$A$1:$IW$188,134,FALSE),0)</f>
        <v>0</v>
      </c>
      <c r="GN161" s="19">
        <f>IFERROR(HLOOKUP(GN$1,'Nakladova matice_2018'!$A$1:$IW$188,134,FALSE),0)</f>
        <v>0</v>
      </c>
      <c r="GO161" s="19">
        <f>IFERROR(HLOOKUP(GO$1,'Nakladova matice_2018'!$A$1:$IW$188,134,FALSE),0)</f>
        <v>0</v>
      </c>
      <c r="GP161" s="19">
        <f>IFERROR(HLOOKUP(GP$1,'Nakladova matice_2018'!$A$1:$IW$188,134,FALSE),0)</f>
        <v>0</v>
      </c>
      <c r="GQ161" s="19">
        <f>IFERROR(HLOOKUP(GQ$1,'Nakladova matice_2018'!$A$1:$IW$188,134,FALSE),0)</f>
        <v>0</v>
      </c>
      <c r="GR161" s="19">
        <f>IFERROR(HLOOKUP(GR$1,'Nakladova matice_2018'!$A$1:$IW$188,134,FALSE),0)</f>
        <v>0</v>
      </c>
      <c r="GS161" s="19">
        <f>IFERROR(HLOOKUP(GS$1,'Nakladova matice_2018'!$A$1:$IW$188,134,FALSE),0)</f>
        <v>0</v>
      </c>
      <c r="GT161" s="19">
        <f>IFERROR(HLOOKUP(GT$1,'Nakladova matice_2018'!$A$1:$IW$188,134,FALSE),0)</f>
        <v>0</v>
      </c>
      <c r="GU161" s="19">
        <f>IFERROR(HLOOKUP(GU$1,'Nakladova matice_2018'!$A$1:$IW$188,134,FALSE),0)</f>
        <v>0</v>
      </c>
      <c r="GV161" s="19">
        <f>IFERROR(HLOOKUP(GV$1,'Nakladova matice_2018'!$A$1:$IW$188,134,FALSE),0)</f>
        <v>0</v>
      </c>
      <c r="GW161" s="19">
        <f>IFERROR(HLOOKUP(GW$1,'Nakladova matice_2018'!$A$1:$IW$188,134,FALSE),0)</f>
        <v>0</v>
      </c>
      <c r="GX161" s="19">
        <f>IFERROR(HLOOKUP(GX$1,'Nakladova matice_2018'!$A$1:$IW$188,134,FALSE),0)</f>
        <v>0</v>
      </c>
      <c r="GY161" s="19">
        <f>IFERROR(HLOOKUP(GY$1,'Nakladova matice_2018'!$A$1:$IW$188,134,FALSE),0)</f>
        <v>0</v>
      </c>
      <c r="GZ161" s="19">
        <f>IFERROR(HLOOKUP(GZ$1,'Nakladova matice_2018'!$A$1:$IW$188,134,FALSE),0)</f>
        <v>0</v>
      </c>
      <c r="HA161" s="19">
        <f>IFERROR(HLOOKUP(HA$1,'Nakladova matice_2018'!$A$1:$IW$188,134,FALSE),0)</f>
        <v>0</v>
      </c>
      <c r="HB161" s="19">
        <f>IFERROR(HLOOKUP(HB$1,'Nakladova matice_2018'!$A$1:$IW$188,134,FALSE),0)</f>
        <v>0</v>
      </c>
      <c r="HC161" s="19">
        <f>IFERROR(HLOOKUP(HC$1,'Nakladova matice_2018'!$A$1:$IW$188,134,FALSE),0)</f>
        <v>0</v>
      </c>
      <c r="HD161" s="19">
        <f>IFERROR(HLOOKUP(HD$1,'Nakladova matice_2018'!$A$1:$IW$188,134,FALSE),0)</f>
        <v>0</v>
      </c>
      <c r="HE161" s="19">
        <f>IFERROR(HLOOKUP(HE$1,'Nakladova matice_2018'!$A$1:$IW$188,134,FALSE),0)</f>
        <v>0</v>
      </c>
      <c r="HF161" s="19">
        <f>IFERROR(HLOOKUP(HF$1,'Nakladova matice_2018'!$A$1:$IW$188,134,FALSE),0)</f>
        <v>0</v>
      </c>
      <c r="HG161" s="19">
        <f>IFERROR(HLOOKUP(HG$1,'Nakladova matice_2018'!$A$1:$IW$188,134,FALSE),0)</f>
        <v>0</v>
      </c>
      <c r="HH161" s="19">
        <f>IFERROR(HLOOKUP(HH$1,'Nakladova matice_2018'!$A$1:$IW$188,134,FALSE),0)</f>
        <v>0</v>
      </c>
      <c r="HI161" s="19">
        <f>IFERROR(HLOOKUP(HI$1,'Nakladova matice_2018'!$A$1:$IW$188,134,FALSE),0)</f>
        <v>0</v>
      </c>
      <c r="HJ161" s="19">
        <f>IFERROR(HLOOKUP(HJ$1,'Nakladova matice_2018'!$A$1:$IW$188,134,FALSE),0)</f>
        <v>0</v>
      </c>
      <c r="HK161" s="19">
        <f>IFERROR(HLOOKUP(HK$1,'Nakladova matice_2018'!$A$1:$IW$188,134,FALSE),0)</f>
        <v>0</v>
      </c>
      <c r="HL161" s="19">
        <f>IFERROR(HLOOKUP(HL$1,'Nakladova matice_2018'!$A$1:$IW$188,134,FALSE),0)</f>
        <v>0</v>
      </c>
      <c r="HM161" s="19">
        <f>IFERROR(HLOOKUP(HM$1,'Nakladova matice_2018'!$A$1:$IW$188,134,FALSE),0)</f>
        <v>0</v>
      </c>
      <c r="HN161" s="19">
        <f>IFERROR(HLOOKUP(HN$1,'Nakladova matice_2018'!$A$1:$IW$188,134,FALSE),0)</f>
        <v>0</v>
      </c>
      <c r="HO161" s="19">
        <f>IFERROR(HLOOKUP(HO$1,'Nakladova matice_2018'!$A$1:$IW$188,134,FALSE),0)</f>
        <v>0</v>
      </c>
      <c r="HP161" s="19">
        <f>IFERROR(HLOOKUP(HP$1,'Nakladova matice_2018'!$A$1:$IW$188,134,FALSE),0)</f>
        <v>0</v>
      </c>
      <c r="HQ161" s="19">
        <f>IFERROR(HLOOKUP(HQ$1,'Nakladova matice_2018'!$A$1:$IW$188,134,FALSE),0)</f>
        <v>0</v>
      </c>
      <c r="HR161" s="19">
        <f>IFERROR(HLOOKUP(HR$1,'Nakladova matice_2018'!$A$1:$IW$188,134,FALSE),0)</f>
        <v>0</v>
      </c>
      <c r="HS161" s="19">
        <f>IFERROR(HLOOKUP(HS$1,'Nakladova matice_2018'!$A$1:$IW$188,134,FALSE),0)</f>
        <v>0</v>
      </c>
      <c r="HT161" s="19">
        <f>IFERROR(HLOOKUP(HT$1,'Nakladova matice_2018'!$A$1:$IW$188,134,FALSE),0)</f>
        <v>0</v>
      </c>
      <c r="HU161" s="19">
        <f>IFERROR(HLOOKUP(HU$1,'Nakladova matice_2018'!$A$1:$IW$188,134,FALSE),0)</f>
        <v>0</v>
      </c>
      <c r="HV161" s="19">
        <f>IFERROR(HLOOKUP(HV$1,'Nakladova matice_2018'!$A$1:$IW$188,134,FALSE),0)</f>
        <v>0</v>
      </c>
      <c r="HW161" s="19">
        <f>IFERROR(HLOOKUP(HW$1,'Nakladova matice_2018'!$A$1:$IW$188,134,FALSE),0)</f>
        <v>0</v>
      </c>
      <c r="HX161" s="19">
        <f>IFERROR(HLOOKUP(HX$1,'Nakladova matice_2018'!$A$1:$IW$188,134,FALSE),0)</f>
        <v>0</v>
      </c>
      <c r="HY161" s="19">
        <f>IFERROR(HLOOKUP(HY$1,'Nakladova matice_2018'!$A$1:$IW$188,134,FALSE),0)</f>
        <v>0</v>
      </c>
      <c r="HZ161" s="19">
        <f>IFERROR(HLOOKUP(HZ$1,'Nakladova matice_2018'!$A$1:$IW$188,134,FALSE),0)</f>
        <v>0</v>
      </c>
      <c r="IA161" s="19">
        <f>IFERROR(HLOOKUP(IA$1,'Nakladova matice_2018'!$A$1:$IW$188,134,FALSE),0)</f>
        <v>0</v>
      </c>
      <c r="IB161" s="19">
        <f>IFERROR(HLOOKUP(IB$1,'Nakladova matice_2018'!$A$1:$IW$188,134,FALSE),0)</f>
        <v>0</v>
      </c>
      <c r="IC161" s="19">
        <f>IFERROR(HLOOKUP(IC$1,'Nakladova matice_2018'!$A$1:$IW$188,134,FALSE),0)</f>
        <v>0</v>
      </c>
      <c r="ID161" s="19">
        <f>IFERROR(HLOOKUP(ID$1,'Nakladova matice_2018'!$A$1:$IW$188,134,FALSE),0)</f>
        <v>0</v>
      </c>
      <c r="IE161" s="19">
        <f>IFERROR(HLOOKUP(IE$1,'Nakladova matice_2018'!$A$1:$IW$188,134,FALSE),0)</f>
        <v>0</v>
      </c>
      <c r="IF161" s="19">
        <f>IFERROR(HLOOKUP(IF$1,'Nakladova matice_2018'!$A$1:$IW$188,134,FALSE),0)</f>
        <v>0</v>
      </c>
      <c r="IG161" s="19">
        <f>IFERROR(HLOOKUP(IG$1,'Nakladova matice_2018'!$A$1:$IW$188,134,FALSE),0)</f>
        <v>0</v>
      </c>
      <c r="IH161" s="19">
        <f>IFERROR(HLOOKUP(IH$1,'Nakladova matice_2018'!$A$1:$IW$188,134,FALSE),0)</f>
        <v>0</v>
      </c>
      <c r="II161" s="19">
        <f>IFERROR(HLOOKUP(II$1,'Nakladova matice_2018'!$A$1:$IW$188,134,FALSE),0)</f>
        <v>0</v>
      </c>
      <c r="IJ161" s="19">
        <f>IFERROR(HLOOKUP(IJ$1,'Nakladova matice_2018'!$A$1:$IW$188,134,FALSE),0)</f>
        <v>0</v>
      </c>
      <c r="IK161" s="19">
        <f>IFERROR(HLOOKUP(IK$1,'Nakladova matice_2018'!$A$1:$IW$188,134,FALSE),0)</f>
        <v>0</v>
      </c>
      <c r="IL161" s="19">
        <f>IFERROR(HLOOKUP(IL$1,'Nakladova matice_2018'!$A$1:$IW$188,134,FALSE),0)</f>
        <v>0</v>
      </c>
      <c r="IM161" s="19">
        <f>IFERROR(HLOOKUP(IM$1,'Nakladova matice_2018'!$A$1:$IW$188,134,FALSE),0)</f>
        <v>0</v>
      </c>
      <c r="IN161" s="19">
        <f>IFERROR(HLOOKUP(IN$1,'Nakladova matice_2018'!$A$1:$IW$188,134,FALSE),0)</f>
        <v>0</v>
      </c>
      <c r="IO161" s="19">
        <f>IFERROR(HLOOKUP(IO$1,'Nakladova matice_2018'!$A$1:$IW$188,134,FALSE),0)</f>
        <v>0</v>
      </c>
      <c r="IP161" s="19">
        <f>IFERROR(HLOOKUP(IP$1,'Nakladova matice_2018'!$A$1:$IW$188,134,FALSE),0)</f>
        <v>0</v>
      </c>
      <c r="IQ161" s="19">
        <f>IFERROR(HLOOKUP(IQ$1,'Nakladova matice_2018'!$A$1:$IW$188,134,FALSE),0)</f>
        <v>0</v>
      </c>
      <c r="IR161" s="19">
        <f>IFERROR(HLOOKUP(IR$1,'Nakladova matice_2018'!$A$1:$IW$188,134,FALSE),0)</f>
        <v>0</v>
      </c>
      <c r="IS161" s="19">
        <f>IFERROR(HLOOKUP(IS$1,'Nakladova matice_2018'!$A$1:$IW$188,134,FALSE),0)</f>
        <v>0</v>
      </c>
      <c r="IT161" s="19">
        <f>IFERROR(HLOOKUP(IT$1,'Nakladova matice_2018'!$A$1:$IW$188,134,FALSE),0)</f>
        <v>0</v>
      </c>
      <c r="IU161" s="19">
        <f>IFERROR(HLOOKUP(IU$1,'Nakladova matice_2018'!$A$1:$IW$188,134,FALSE),0)</f>
        <v>0</v>
      </c>
      <c r="IV161" s="19">
        <f>IFERROR(HLOOKUP(IV$1,'Nakladova matice_2018'!$A$1:$IW$188,134,FALSE),0)</f>
        <v>0</v>
      </c>
      <c r="IW161" s="19">
        <f>IFERROR(HLOOKUP(IW$1,'Nakladova matice_2018'!$A$1:$IW$188,134,FALSE),0)</f>
        <v>0</v>
      </c>
      <c r="IX161" s="19">
        <f>IFERROR(HLOOKUP(IX$1,'Nakladova matice_2018'!$A$1:$IW$188,134,FALSE),0)</f>
        <v>0</v>
      </c>
      <c r="IY161" s="19">
        <f>IFERROR(HLOOKUP(IY$1,'Nakladova matice_2018'!$A$1:$IW$188,134,FALSE),0)</f>
        <v>0</v>
      </c>
      <c r="IZ161" s="19">
        <f>IFERROR(HLOOKUP(IZ$1,'Nakladova matice_2018'!$A$1:$IW$188,134,FALSE),0)</f>
        <v>0</v>
      </c>
      <c r="JA161" s="19">
        <f>IFERROR(HLOOKUP(JA$1,'Nakladova matice_2018'!$A$1:$IW$188,134,FALSE),0)</f>
        <v>0</v>
      </c>
      <c r="JB161" s="19">
        <f>IFERROR(HLOOKUP(JB$1,'Nakladova matice_2018'!$A$1:$IW$188,134,FALSE),0)</f>
        <v>0</v>
      </c>
      <c r="JC161" s="19">
        <f>IFERROR(HLOOKUP(JC$1,'Nakladova matice_2018'!$A$1:$IW$188,134,FALSE),0)</f>
        <v>0</v>
      </c>
      <c r="JD161" s="19">
        <f>IFERROR(HLOOKUP(JD$1,'Nakladova matice_2018'!$A$1:$IW$188,134,FALSE),0)</f>
        <v>0</v>
      </c>
      <c r="JE161" s="19">
        <f>IFERROR(HLOOKUP(JE$1,'Nakladova matice_2018'!$A$1:$IW$188,134,FALSE),0)</f>
        <v>825232</v>
      </c>
      <c r="JF161" s="19">
        <f>IFERROR(HLOOKUP(JF$1,'Nakladova matice_2018'!$A$1:$IW$188,134,FALSE),0)</f>
        <v>0</v>
      </c>
      <c r="JG161" s="19">
        <f>IFERROR(HLOOKUP(JG$1,'Nakladova matice_2018'!$A$1:$IW$188,134,FALSE),0)</f>
        <v>0</v>
      </c>
      <c r="JH161" s="19">
        <f>IFERROR(HLOOKUP(JH$1,'Nakladova matice_2018'!$A$1:$IW$188,134,FALSE),0)</f>
        <v>0</v>
      </c>
      <c r="JI161" s="19">
        <f>IFERROR(HLOOKUP(JI$1,'Nakladova matice_2018'!$A$1:$IW$188,134,FALSE),0)</f>
        <v>0</v>
      </c>
      <c r="JJ161" s="19">
        <f>IFERROR(HLOOKUP(JJ$1,'Nakladova matice_2018'!$A$1:$IW$188,134,FALSE),0)</f>
        <v>0</v>
      </c>
      <c r="JK161" s="19">
        <f>IFERROR(HLOOKUP(JK$1,'Nakladova matice_2018'!$A$1:$IW$188,134,FALSE),0)</f>
        <v>0</v>
      </c>
      <c r="JL161" s="19">
        <f>IFERROR(HLOOKUP(JL$1,'Nakladova matice_2018'!$A$1:$IW$188,134,FALSE),0)</f>
        <v>0</v>
      </c>
      <c r="JM161" s="19">
        <f>IFERROR(HLOOKUP(JM$1,'Nakladova matice_2018'!$A$1:$IW$188,134,FALSE),0)</f>
        <v>0</v>
      </c>
      <c r="JN161" s="19">
        <f>IFERROR(HLOOKUP(JN$1,'Nakladova matice_2018'!$A$1:$IW$188,134,FALSE),0)</f>
        <v>0</v>
      </c>
      <c r="JO161" s="19">
        <f>IFERROR(HLOOKUP(JO$1,'Nakladova matice_2018'!$A$1:$IW$188,134,FALSE),0)</f>
        <v>0</v>
      </c>
      <c r="JP161" s="19">
        <f>IFERROR(HLOOKUP(JP$1,'Nakladova matice_2018'!$A$1:$IW$188,134,FALSE),0)</f>
        <v>0</v>
      </c>
      <c r="JQ161" s="19">
        <f>IFERROR(HLOOKUP(JQ$1,'Nakladova matice_2018'!$A$1:$IW$188,134,FALSE),0)</f>
        <v>0</v>
      </c>
      <c r="JR161" s="19">
        <f>IFERROR(HLOOKUP(JR$1,'Nakladova matice_2018'!$A$1:$IW$188,134,FALSE),0)</f>
        <v>0</v>
      </c>
      <c r="JS161" s="19">
        <f>IFERROR(HLOOKUP(JS$1,'Nakladova matice_2018'!$A$1:$IW$188,134,FALSE),0)</f>
        <v>0</v>
      </c>
      <c r="JT161" s="19">
        <f>IFERROR(HLOOKUP(JT$1,'Nakladova matice_2018'!$A$1:$IW$188,134,FALSE),0)</f>
        <v>0</v>
      </c>
      <c r="JU161" s="19">
        <f>IFERROR(HLOOKUP(JU$1,'Nakladova matice_2018'!$A$1:$IW$188,134,FALSE),0)</f>
        <v>0</v>
      </c>
      <c r="JV161" s="19">
        <f>IFERROR(HLOOKUP(JV$1,'Nakladova matice_2018'!$A$1:$IW$188,134,FALSE),0)</f>
        <v>0</v>
      </c>
      <c r="JW161" s="19">
        <f>IFERROR(HLOOKUP(JW$1,'Nakladova matice_2018'!$A$1:$IW$188,134,FALSE),0)</f>
        <v>0</v>
      </c>
      <c r="JX161" s="19">
        <f>IFERROR(HLOOKUP(JX$1,'Nakladova matice_2018'!$A$1:$IW$188,134,FALSE),0)</f>
        <v>0</v>
      </c>
      <c r="JY161" s="19">
        <f>IFERROR(HLOOKUP(JY$1,'Nakladova matice_2018'!$A$1:$IW$188,134,FALSE),0)</f>
        <v>0</v>
      </c>
      <c r="JZ161" s="19">
        <f>IFERROR(HLOOKUP(JZ$1,'Nakladova matice_2018'!$A$1:$IW$188,134,FALSE),0)</f>
        <v>0</v>
      </c>
      <c r="KA161" s="19">
        <f>IFERROR(HLOOKUP(KA$1,'Nakladova matice_2018'!$A$1:$IW$188,134,FALSE),0)</f>
        <v>0</v>
      </c>
      <c r="KB161" s="19">
        <f>IFERROR(HLOOKUP(KB$1,'Nakladova matice_2018'!$A$1:$IW$188,134,FALSE),0)</f>
        <v>0</v>
      </c>
      <c r="KC161" s="19">
        <f>IFERROR(HLOOKUP(KC$1,'Nakladova matice_2018'!$A$1:$IW$188,134,FALSE),0)</f>
        <v>0</v>
      </c>
      <c r="KD161" s="19">
        <f>IFERROR(HLOOKUP(KD$1,'Nakladova matice_2018'!$A$1:$IW$188,134,FALSE),0)</f>
        <v>0</v>
      </c>
      <c r="KE161" s="19">
        <f>IFERROR(HLOOKUP(KE$1,'Nakladova matice_2018'!$A$1:$IW$188,134,FALSE),0)</f>
        <v>0</v>
      </c>
      <c r="KF161" s="19">
        <f>IFERROR(HLOOKUP(KF$1,'Nakladova matice_2018'!$A$1:$IW$188,134,FALSE),0)</f>
        <v>0</v>
      </c>
      <c r="KG161" s="19">
        <f>IFERROR(HLOOKUP(KG$1,'Nakladova matice_2018'!$A$1:$IW$188,134,FALSE),0)</f>
        <v>0</v>
      </c>
      <c r="KH161" s="19">
        <f>IFERROR(HLOOKUP(KH$1,'Nakladova matice_2018'!$A$1:$IW$188,134,FALSE),0)</f>
        <v>0</v>
      </c>
      <c r="KI161" s="19">
        <f>IFERROR(HLOOKUP(KI$1,'Nakladova matice_2018'!$A$1:$IW$188,134,FALSE),0)</f>
        <v>0</v>
      </c>
      <c r="KJ161" s="19">
        <f>IFERROR(HLOOKUP(KJ$1,'Nakladova matice_2018'!$A$1:$IW$188,134,FALSE),0)</f>
        <v>0</v>
      </c>
      <c r="KK161" s="19">
        <f>IFERROR(HLOOKUP(KK$1,'Nakladova matice_2018'!$A$1:$IW$188,134,FALSE),0)</f>
        <v>0</v>
      </c>
      <c r="KL161" s="19">
        <f>IFERROR(HLOOKUP(KL$1,'Nakladova matice_2018'!$A$1:$IW$188,134,FALSE),0)</f>
        <v>0</v>
      </c>
      <c r="KM161" s="19">
        <f>IFERROR(HLOOKUP(KM$1,'Nakladova matice_2018'!$A$1:$IW$188,134,FALSE),0)</f>
        <v>0</v>
      </c>
      <c r="KN161" s="19">
        <f>IFERROR(HLOOKUP(KN$1,'Nakladova matice_2018'!$A$1:$IW$188,134,FALSE),0)</f>
        <v>0</v>
      </c>
      <c r="KO161" s="19">
        <f>IFERROR(HLOOKUP(KO$1,'Nakladova matice_2018'!$A$1:$IW$188,134,FALSE),0)</f>
        <v>0</v>
      </c>
      <c r="KP161" s="19">
        <f>IFERROR(HLOOKUP(KP$1,'Nakladova matice_2018'!$A$1:$IW$188,134,FALSE),0)</f>
        <v>0</v>
      </c>
      <c r="KQ161" s="19">
        <f>IFERROR(HLOOKUP(KQ$1,'Nakladova matice_2018'!$A$1:$IW$188,134,FALSE),0)</f>
        <v>0</v>
      </c>
      <c r="KR161" s="19">
        <f>IFERROR(HLOOKUP(KR$1,'Nakladova matice_2018'!$A$1:$IW$188,134,FALSE),0)</f>
        <v>0</v>
      </c>
      <c r="KS161" s="19">
        <f>IFERROR(HLOOKUP(KS$1,'Nakladova matice_2018'!$A$1:$IW$188,134,FALSE),0)</f>
        <v>0</v>
      </c>
      <c r="KT161" s="19">
        <f>IFERROR(HLOOKUP(KT$1,'Nakladova matice_2018'!$A$1:$IW$188,134,FALSE),0)</f>
        <v>0</v>
      </c>
      <c r="KU161" s="19">
        <f>IFERROR(HLOOKUP(KU$1,'Nakladova matice_2018'!$A$1:$IW$188,134,FALSE),0)</f>
        <v>0</v>
      </c>
      <c r="KV161" s="19">
        <f>IFERROR(HLOOKUP(KV$1,'Nakladova matice_2018'!$A$1:$IW$188,134,FALSE),0)</f>
        <v>0</v>
      </c>
      <c r="KW161" s="19">
        <f>IFERROR(HLOOKUP(KW$1,'Nakladova matice_2018'!$A$1:$IW$188,134,FALSE),0)</f>
        <v>0</v>
      </c>
      <c r="KX161" s="19">
        <f>IFERROR(HLOOKUP(KX$1,'Nakladova matice_2018'!$A$1:$IW$188,134,FALSE),0)</f>
        <v>0</v>
      </c>
      <c r="KY161" s="19">
        <f>IFERROR(HLOOKUP(KY$1,'Nakladova matice_2018'!$A$1:$IW$188,134,FALSE),0)</f>
        <v>0</v>
      </c>
      <c r="KZ161" s="19">
        <f>IFERROR(HLOOKUP(KZ$1,'Nakladova matice_2018'!$A$1:$IW$188,134,FALSE),0)</f>
        <v>0</v>
      </c>
      <c r="LA161" s="19">
        <f>IFERROR(HLOOKUP(LA$1,'Nakladova matice_2018'!$A$1:$IW$188,134,FALSE),0)</f>
        <v>0</v>
      </c>
      <c r="LB161" s="19">
        <f>IFERROR(HLOOKUP(LB$1,'Nakladova matice_2018'!$A$1:$IW$188,134,FALSE),0)</f>
        <v>0</v>
      </c>
      <c r="LC161" s="19">
        <f>IFERROR(HLOOKUP(LC$1,'Nakladova matice_2018'!$A$1:$IW$188,134,FALSE),0)</f>
        <v>0</v>
      </c>
      <c r="LD161" s="19">
        <f>IFERROR(HLOOKUP(LD$1,'Nakladova matice_2018'!$A$1:$IW$188,134,FALSE),0)</f>
        <v>0</v>
      </c>
      <c r="LE161" s="19">
        <f>IFERROR(HLOOKUP(LE$1,'Nakladova matice_2018'!$A$1:$IW$188,134,FALSE),0)</f>
        <v>0</v>
      </c>
      <c r="LF161" s="19">
        <f>IFERROR(HLOOKUP(LF$1,'Nakladova matice_2018'!$A$1:$IW$188,134,FALSE),0)</f>
        <v>0</v>
      </c>
      <c r="LG161" s="19">
        <f>IFERROR(HLOOKUP(LG$1,'Nakladova matice_2018'!$A$1:$IW$188,134,FALSE),0)</f>
        <v>0</v>
      </c>
      <c r="LH161" s="19">
        <f>IFERROR(HLOOKUP(LH$1,'Nakladova matice_2018'!$A$1:$IW$188,134,FALSE),0)</f>
        <v>0</v>
      </c>
      <c r="LI161" s="19">
        <f>IFERROR(HLOOKUP(LI$1,'Nakladova matice_2018'!$A$1:$IW$188,134,FALSE),0)</f>
        <v>0</v>
      </c>
      <c r="LJ161" s="19">
        <f>IFERROR(HLOOKUP(LJ$1,'Nakladova matice_2018'!$A$1:$IW$188,134,FALSE),0)</f>
        <v>0</v>
      </c>
      <c r="LK161" s="19">
        <f>IFERROR(HLOOKUP(LK$1,'Nakladova matice_2018'!$A$1:$IW$188,134,FALSE),0)</f>
        <v>0</v>
      </c>
      <c r="LL161" s="19">
        <f>IFERROR(HLOOKUP(LL$1,'Nakladova matice_2018'!$A$1:$IW$188,134,FALSE),0)</f>
        <v>0</v>
      </c>
      <c r="LM161" s="19">
        <f>IFERROR(HLOOKUP(LM$1,'Nakladova matice_2018'!$A$1:$IW$188,134,FALSE),0)</f>
        <v>0</v>
      </c>
      <c r="LN161" s="19">
        <f>IFERROR(HLOOKUP(LN$1,'Nakladova matice_2018'!$A$1:$IW$188,134,FALSE),0)</f>
        <v>0</v>
      </c>
      <c r="LO161" s="19">
        <f>IFERROR(HLOOKUP(LO$1,'Nakladova matice_2018'!$A$1:$IW$188,134,FALSE),0)</f>
        <v>0</v>
      </c>
      <c r="LP161" s="19">
        <f>IFERROR(HLOOKUP(LP$1,'Nakladova matice_2018'!$A$1:$IW$188,134,FALSE),0)</f>
        <v>0</v>
      </c>
      <c r="LQ161" s="19">
        <f>IFERROR(HLOOKUP(LQ$1,'Nakladova matice_2018'!$A$1:$IW$188,134,FALSE),0)</f>
        <v>0</v>
      </c>
      <c r="LR161" s="19">
        <f>IFERROR(HLOOKUP(LR$1,'Nakladova matice_2018'!$A$1:$IW$188,134,FALSE),0)</f>
        <v>0</v>
      </c>
      <c r="LS161" s="19">
        <f>IFERROR(HLOOKUP(LS$1,'Nakladova matice_2018'!$A$1:$IW$188,134,FALSE),0)</f>
        <v>0</v>
      </c>
      <c r="LT161" s="19">
        <f>IFERROR(HLOOKUP(LT$1,'Nakladova matice_2018'!$A$1:$IW$188,134,FALSE),0)</f>
        <v>0</v>
      </c>
      <c r="LU161" s="19">
        <f>IFERROR(HLOOKUP(LU$1,'Nakladova matice_2018'!$A$1:$IW$188,134,FALSE),0)</f>
        <v>0</v>
      </c>
      <c r="LV161" s="19">
        <f>IFERROR(HLOOKUP(LV$1,'Nakladova matice_2018'!$A$1:$IW$188,134,FALSE),0)</f>
        <v>0</v>
      </c>
      <c r="LW161" s="19">
        <f>IFERROR(HLOOKUP(LW$1,'Nakladova matice_2018'!$A$1:$IW$188,134,FALSE),0)</f>
        <v>0</v>
      </c>
      <c r="LX161" s="19">
        <f>IFERROR(HLOOKUP(LX$1,'Nakladova matice_2018'!$A$1:$IW$188,134,FALSE),0)</f>
        <v>0</v>
      </c>
      <c r="LY161" s="19">
        <f>IFERROR(HLOOKUP(LY$1,'Nakladova matice_2018'!$A$1:$IW$188,134,FALSE),0)</f>
        <v>0</v>
      </c>
      <c r="LZ161" s="19">
        <f>IFERROR(HLOOKUP(LZ$1,'Nakladova matice_2018'!$A$1:$IW$188,134,FALSE),0)</f>
        <v>0</v>
      </c>
      <c r="MA161" s="19">
        <f>IFERROR(HLOOKUP(MA$1,'Nakladova matice_2018'!$A$1:$IW$188,134,FALSE),0)</f>
        <v>0</v>
      </c>
      <c r="MB161" s="19">
        <f>IFERROR(HLOOKUP(MB$1,'Nakladova matice_2018'!$A$1:$IW$188,134,FALSE),0)</f>
        <v>0</v>
      </c>
      <c r="MC161" s="19">
        <f>IFERROR(HLOOKUP(MC$1,'Nakladova matice_2018'!$A$1:$IW$188,134,FALSE),0)</f>
        <v>0</v>
      </c>
      <c r="MD161" s="19">
        <f>IFERROR(HLOOKUP(MD$1,'Nakladova matice_2018'!$A$1:$IW$188,134,FALSE),0)</f>
        <v>0</v>
      </c>
      <c r="ME161" s="19">
        <f>IFERROR(HLOOKUP(ME$1,'Nakladova matice_2018'!$A$1:$IW$188,134,FALSE),0)</f>
        <v>0</v>
      </c>
      <c r="MF161" s="19">
        <f>IFERROR(HLOOKUP(MF$1,'Nakladova matice_2018'!$A$1:$IW$188,134,FALSE),0)</f>
        <v>0</v>
      </c>
      <c r="MG161" s="19">
        <f>IFERROR(HLOOKUP(MG$1,'Nakladova matice_2018'!$A$1:$IW$188,134,FALSE),0)</f>
        <v>0</v>
      </c>
      <c r="MH161" s="19">
        <f>IFERROR(HLOOKUP(MH$1,'Nakladova matice_2018'!$A$1:$IW$188,134,FALSE),0)</f>
        <v>0</v>
      </c>
      <c r="MI161" s="19">
        <f>IFERROR(HLOOKUP(MI$1,'Nakladova matice_2018'!$A$1:$IW$188,134,FALSE),0)</f>
        <v>0</v>
      </c>
      <c r="MJ161" s="19">
        <f>IFERROR(HLOOKUP(MJ$1,'Nakladova matice_2018'!$A$1:$IW$188,134,FALSE),0)</f>
        <v>0</v>
      </c>
      <c r="MK161" s="19">
        <f>IFERROR(HLOOKUP(MK$1,'Nakladova matice_2018'!$A$1:$IW$188,134,FALSE),0)</f>
        <v>0</v>
      </c>
      <c r="ML161" s="19">
        <f>IFERROR(HLOOKUP(ML$1,'Nakladova matice_2018'!$A$1:$IW$188,134,FALSE),0)</f>
        <v>0</v>
      </c>
      <c r="MM161" s="19">
        <f>IFERROR(HLOOKUP(MM$1,'Nakladova matice_2018'!$A$1:$IW$188,134,FALSE),0)</f>
        <v>1318</v>
      </c>
      <c r="MN161" s="19">
        <f>IFERROR(HLOOKUP(MN$1,'Nakladova matice_2018'!$A$1:$IW$188,134,FALSE),0)</f>
        <v>0</v>
      </c>
      <c r="MO161" s="20">
        <f t="shared" si="87"/>
        <v>826550</v>
      </c>
      <c r="MP161" s="20">
        <f>MO161-'Nakladova matice_2018'!IX134</f>
        <v>0</v>
      </c>
    </row>
    <row r="162" spans="1:354" x14ac:dyDescent="0.2">
      <c r="A162" s="27">
        <v>549128</v>
      </c>
      <c r="B162" s="21" t="s">
        <v>284</v>
      </c>
      <c r="C162" s="53">
        <v>1</v>
      </c>
      <c r="D162" s="19">
        <f>IFERROR(HLOOKUP(D$1,'Nakladova matice_2018'!$A$1:$IW$188,135,FALSE),0)</f>
        <v>0</v>
      </c>
      <c r="E162" s="19">
        <f>IFERROR(HLOOKUP(E$1,'Nakladova matice_2018'!$A$1:$IW$188,135,FALSE),0)</f>
        <v>0</v>
      </c>
      <c r="F162" s="19">
        <f>IFERROR(HLOOKUP(F$1,'Nakladova matice_2018'!$A$1:$IW$188,135,FALSE),0)</f>
        <v>0</v>
      </c>
      <c r="G162" s="19">
        <f>IFERROR(HLOOKUP(G$1,'Nakladova matice_2018'!$A$1:$IW$188,135,FALSE),0)</f>
        <v>0</v>
      </c>
      <c r="H162" s="19">
        <f>IFERROR(HLOOKUP(H$1,'Nakladova matice_2018'!$A$1:$IW$188,135,FALSE),0)</f>
        <v>0</v>
      </c>
      <c r="I162" s="19">
        <f>IFERROR(HLOOKUP(I$1,'Nakladova matice_2018'!$A$1:$IW$188,135,FALSE),0)</f>
        <v>0</v>
      </c>
      <c r="J162" s="19">
        <f>IFERROR(HLOOKUP(J$1,'Nakladova matice_2018'!$A$1:$IW$188,135,FALSE),0)</f>
        <v>685600</v>
      </c>
      <c r="K162" s="19">
        <f>IFERROR(HLOOKUP(K$1,'Nakladova matice_2018'!$A$1:$IW$188,135,FALSE),0)</f>
        <v>0</v>
      </c>
      <c r="L162" s="19">
        <f>IFERROR(HLOOKUP(L$1,'Nakladova matice_2018'!$A$1:$IW$188,135,FALSE),0)</f>
        <v>0</v>
      </c>
      <c r="M162" s="19">
        <f>IFERROR(HLOOKUP(M$1,'Nakladova matice_2018'!$A$1:$IW$188,135,FALSE),0)</f>
        <v>0</v>
      </c>
      <c r="N162" s="19">
        <f>IFERROR(HLOOKUP(N$1,'Nakladova matice_2018'!$A$1:$IW$188,135,FALSE),0)</f>
        <v>0</v>
      </c>
      <c r="O162" s="19">
        <f>IFERROR(HLOOKUP(O$1,'Nakladova matice_2018'!$A$1:$IW$188,135,FALSE),0)</f>
        <v>0</v>
      </c>
      <c r="P162" s="19">
        <f>IFERROR(HLOOKUP(P$1,'Nakladova matice_2018'!$A$1:$IW$188,135,FALSE),0)</f>
        <v>0</v>
      </c>
      <c r="Q162" s="19">
        <f>IFERROR(HLOOKUP(Q$1,'Nakladova matice_2018'!$A$1:$IW$188,135,FALSE),0)</f>
        <v>0</v>
      </c>
      <c r="R162" s="19">
        <f>IFERROR(HLOOKUP(R$1,'Nakladova matice_2018'!$A$1:$IW$188,135,FALSE),0)</f>
        <v>0</v>
      </c>
      <c r="S162" s="19">
        <f>IFERROR(HLOOKUP(S$1,'Nakladova matice_2018'!$A$1:$IW$188,135,FALSE),0)</f>
        <v>0</v>
      </c>
      <c r="T162" s="19">
        <f>IFERROR(HLOOKUP(T$1,'Nakladova matice_2018'!$A$1:$IW$188,135,FALSE),0)</f>
        <v>0</v>
      </c>
      <c r="U162" s="19">
        <f>IFERROR(HLOOKUP(U$1,'Nakladova matice_2018'!$A$1:$IW$188,135,FALSE),0)</f>
        <v>0</v>
      </c>
      <c r="V162" s="19">
        <f>IFERROR(HLOOKUP(V$1,'Nakladova matice_2018'!$A$1:$IW$188,135,FALSE),0)</f>
        <v>0</v>
      </c>
      <c r="W162" s="19">
        <f>IFERROR(HLOOKUP(W$1,'Nakladova matice_2018'!$A$1:$IW$188,135,FALSE),0)</f>
        <v>1315769</v>
      </c>
      <c r="X162" s="19">
        <f>IFERROR(HLOOKUP(X$1,'Nakladova matice_2018'!$A$1:$IW$188,135,FALSE),0)</f>
        <v>0</v>
      </c>
      <c r="Y162" s="19">
        <f>IFERROR(HLOOKUP(Y$1,'Nakladova matice_2018'!$A$1:$IW$188,135,FALSE),0)</f>
        <v>0</v>
      </c>
      <c r="Z162" s="19">
        <f>IFERROR(HLOOKUP(Z$1,'Nakladova matice_2018'!$A$1:$IW$188,135,FALSE),0)</f>
        <v>0</v>
      </c>
      <c r="AA162" s="19">
        <f>IFERROR(HLOOKUP(AA$1,'Nakladova matice_2018'!$A$1:$IW$188,135,FALSE),0)</f>
        <v>25983963</v>
      </c>
      <c r="AB162" s="19">
        <f>IFERROR(HLOOKUP(AB$1,'Nakladova matice_2018'!$A$1:$IW$188,135,FALSE),0)</f>
        <v>0</v>
      </c>
      <c r="AC162" s="19">
        <f>IFERROR(HLOOKUP(AC$1,'Nakladova matice_2018'!$A$1:$IW$188,135,FALSE),0)</f>
        <v>0</v>
      </c>
      <c r="AD162" s="19">
        <f>IFERROR(HLOOKUP(AD$1,'Nakladova matice_2018'!$A$1:$IW$188,135,FALSE),0)</f>
        <v>1650000</v>
      </c>
      <c r="AE162" s="19">
        <f>IFERROR(HLOOKUP(AE$1,'Nakladova matice_2018'!$A$1:$IW$188,135,FALSE),0)</f>
        <v>0</v>
      </c>
      <c r="AF162" s="19">
        <f>IFERROR(HLOOKUP(AF$1,'Nakladova matice_2018'!$A$1:$IW$188,135,FALSE),0)</f>
        <v>0</v>
      </c>
      <c r="AG162" s="19">
        <f>IFERROR(HLOOKUP(AG$1,'Nakladova matice_2018'!$A$1:$IW$188,135,FALSE),0)</f>
        <v>0</v>
      </c>
      <c r="AH162" s="19">
        <f>IFERROR(HLOOKUP(AH$1,'Nakladova matice_2018'!$A$1:$IW$188,135,FALSE),0)</f>
        <v>0</v>
      </c>
      <c r="AI162" s="19">
        <f>IFERROR(HLOOKUP(AI$1,'Nakladova matice_2018'!$A$1:$IW$188,135,FALSE),0)</f>
        <v>0</v>
      </c>
      <c r="AJ162" s="19">
        <f>IFERROR(HLOOKUP(AJ$1,'Nakladova matice_2018'!$A$1:$IW$188,135,FALSE),0)</f>
        <v>0</v>
      </c>
      <c r="AK162" s="19">
        <f>IFERROR(HLOOKUP(AK$1,'Nakladova matice_2018'!$A$1:$IW$188,135,FALSE),0)</f>
        <v>0</v>
      </c>
      <c r="AL162" s="19">
        <f>IFERROR(HLOOKUP(AL$1,'Nakladova matice_2018'!$A$1:$IW$188,135,FALSE),0)</f>
        <v>0</v>
      </c>
      <c r="AM162" s="19">
        <f>IFERROR(HLOOKUP(AM$1,'Nakladova matice_2018'!$A$1:$IW$188,135,FALSE),0)</f>
        <v>0</v>
      </c>
      <c r="AN162" s="19">
        <f>IFERROR(HLOOKUP(AN$1,'Nakladova matice_2018'!$A$1:$IW$188,135,FALSE),0)</f>
        <v>0</v>
      </c>
      <c r="AO162" s="19">
        <f>IFERROR(HLOOKUP(AO$1,'Nakladova matice_2018'!$A$1:$IW$188,135,FALSE),0)</f>
        <v>0</v>
      </c>
      <c r="AP162" s="19">
        <f>IFERROR(HLOOKUP(AP$1,'Nakladova matice_2018'!$A$1:$IW$188,135,FALSE),0)</f>
        <v>0</v>
      </c>
      <c r="AQ162" s="19">
        <f>IFERROR(HLOOKUP(AQ$1,'Nakladova matice_2018'!$A$1:$IW$188,135,FALSE),0)</f>
        <v>0</v>
      </c>
      <c r="AR162" s="19">
        <f>IFERROR(HLOOKUP(AR$1,'Nakladova matice_2018'!$A$1:$IW$188,135,FALSE),0)</f>
        <v>0</v>
      </c>
      <c r="AS162" s="19">
        <f>IFERROR(HLOOKUP(AS$1,'Nakladova matice_2018'!$A$1:$IW$188,135,FALSE),0)</f>
        <v>0</v>
      </c>
      <c r="AT162" s="19">
        <f>IFERROR(HLOOKUP(AT$1,'Nakladova matice_2018'!$A$1:$IW$188,135,FALSE),0)</f>
        <v>0</v>
      </c>
      <c r="AU162" s="19">
        <f>IFERROR(HLOOKUP(AU$1,'Nakladova matice_2018'!$A$1:$IW$188,135,FALSE),0)</f>
        <v>0</v>
      </c>
      <c r="AV162" s="19">
        <f>IFERROR(HLOOKUP(AV$1,'Nakladova matice_2018'!$A$1:$IW$188,135,FALSE),0)</f>
        <v>0</v>
      </c>
      <c r="AW162" s="19">
        <f>IFERROR(HLOOKUP(AW$1,'Nakladova matice_2018'!$A$1:$IW$188,135,FALSE),0)</f>
        <v>0</v>
      </c>
      <c r="AX162" s="19">
        <f>IFERROR(HLOOKUP(AX$1,'Nakladova matice_2018'!$A$1:$IW$188,135,FALSE),0)</f>
        <v>0</v>
      </c>
      <c r="AY162" s="19">
        <f>IFERROR(HLOOKUP(AY$1,'Nakladova matice_2018'!$A$1:$IW$188,135,FALSE),0)</f>
        <v>711582</v>
      </c>
      <c r="AZ162" s="19">
        <f>IFERROR(HLOOKUP(AZ$1,'Nakladova matice_2018'!$A$1:$IW$188,135,FALSE),0)</f>
        <v>0</v>
      </c>
      <c r="BA162" s="19">
        <f>IFERROR(HLOOKUP(BA$1,'Nakladova matice_2018'!$A$1:$IW$188,135,FALSE),0)</f>
        <v>0</v>
      </c>
      <c r="BB162" s="19">
        <f>IFERROR(HLOOKUP(BB$1,'Nakladova matice_2018'!$A$1:$IW$188,135,FALSE),0)</f>
        <v>0</v>
      </c>
      <c r="BC162" s="19">
        <f>IFERROR(HLOOKUP(BC$1,'Nakladova matice_2018'!$A$1:$IW$188,135,FALSE),0)</f>
        <v>0</v>
      </c>
      <c r="BD162" s="19">
        <f>IFERROR(HLOOKUP(BD$1,'Nakladova matice_2018'!$A$1:$IW$188,135,FALSE),0)</f>
        <v>0</v>
      </c>
      <c r="BE162" s="19">
        <f>IFERROR(HLOOKUP(BE$1,'Nakladova matice_2018'!$A$1:$IW$188,135,FALSE),0)</f>
        <v>0</v>
      </c>
      <c r="BF162" s="19">
        <f>IFERROR(HLOOKUP(BF$1,'Nakladova matice_2018'!$A$1:$IW$188,135,FALSE),0)</f>
        <v>0</v>
      </c>
      <c r="BG162" s="19">
        <f>IFERROR(HLOOKUP(BG$1,'Nakladova matice_2018'!$A$1:$IW$188,135,FALSE),0)</f>
        <v>0</v>
      </c>
      <c r="BH162" s="19">
        <f>IFERROR(HLOOKUP(BH$1,'Nakladova matice_2018'!$A$1:$IW$188,135,FALSE),0)</f>
        <v>0</v>
      </c>
      <c r="BI162" s="19">
        <f>IFERROR(HLOOKUP(BI$1,'Nakladova matice_2018'!$A$1:$IW$188,135,FALSE),0)</f>
        <v>0</v>
      </c>
      <c r="BJ162" s="19">
        <f>IFERROR(HLOOKUP(BJ$1,'Nakladova matice_2018'!$A$1:$IW$188,135,FALSE),0)</f>
        <v>0</v>
      </c>
      <c r="BK162" s="19">
        <f>IFERROR(HLOOKUP(BK$1,'Nakladova matice_2018'!$A$1:$IW$188,135,FALSE),0)</f>
        <v>0</v>
      </c>
      <c r="BL162" s="19">
        <f>IFERROR(HLOOKUP(BL$1,'Nakladova matice_2018'!$A$1:$IW$188,135,FALSE),0)</f>
        <v>0</v>
      </c>
      <c r="BM162" s="19">
        <f>IFERROR(HLOOKUP(BM$1,'Nakladova matice_2018'!$A$1:$IW$188,135,FALSE),0)</f>
        <v>0</v>
      </c>
      <c r="BN162" s="19">
        <f>IFERROR(HLOOKUP(BN$1,'Nakladova matice_2018'!$A$1:$IW$188,135,FALSE),0)</f>
        <v>0</v>
      </c>
      <c r="BO162" s="19">
        <f>IFERROR(HLOOKUP(BO$1,'Nakladova matice_2018'!$A$1:$IW$188,135,FALSE),0)</f>
        <v>0</v>
      </c>
      <c r="BP162" s="19">
        <f>IFERROR(HLOOKUP(BP$1,'Nakladova matice_2018'!$A$1:$IW$188,135,FALSE),0)</f>
        <v>0</v>
      </c>
      <c r="BQ162" s="19">
        <f>IFERROR(HLOOKUP(BQ$1,'Nakladova matice_2018'!$A$1:$IW$188,135,FALSE),0)</f>
        <v>0</v>
      </c>
      <c r="BR162" s="19">
        <f>IFERROR(HLOOKUP(BR$1,'Nakladova matice_2018'!$A$1:$IW$188,135,FALSE),0)</f>
        <v>0</v>
      </c>
      <c r="BS162" s="19">
        <f>IFERROR(HLOOKUP(BS$1,'Nakladova matice_2018'!$A$1:$IW$188,135,FALSE),0)</f>
        <v>0</v>
      </c>
      <c r="BT162" s="19">
        <f>IFERROR(HLOOKUP(BT$1,'Nakladova matice_2018'!$A$1:$IW$188,135,FALSE),0)</f>
        <v>55384769.049999997</v>
      </c>
      <c r="BU162" s="19">
        <f>IFERROR(HLOOKUP(BU$1,'Nakladova matice_2018'!$A$1:$IW$188,135,FALSE),0)</f>
        <v>0</v>
      </c>
      <c r="BV162" s="19">
        <f>IFERROR(HLOOKUP(BV$1,'Nakladova matice_2018'!$A$1:$IW$188,135,FALSE),0)</f>
        <v>0</v>
      </c>
      <c r="BW162" s="19">
        <f>IFERROR(HLOOKUP(BW$1,'Nakladova matice_2018'!$A$1:$IW$188,135,FALSE),0)</f>
        <v>0</v>
      </c>
      <c r="BX162" s="19">
        <f>IFERROR(HLOOKUP(BX$1,'Nakladova matice_2018'!$A$1:$IW$188,135,FALSE),0)</f>
        <v>0</v>
      </c>
      <c r="BY162" s="19">
        <f>IFERROR(HLOOKUP(BY$1,'Nakladova matice_2018'!$A$1:$IW$188,135,FALSE),0)</f>
        <v>0</v>
      </c>
      <c r="BZ162" s="19">
        <f>IFERROR(HLOOKUP(BZ$1,'Nakladova matice_2018'!$A$1:$IW$188,135,FALSE),0)</f>
        <v>0</v>
      </c>
      <c r="CA162" s="19">
        <f>IFERROR(HLOOKUP(CA$1,'Nakladova matice_2018'!$A$1:$IW$188,135,FALSE),0)</f>
        <v>0</v>
      </c>
      <c r="CB162" s="19">
        <f>IFERROR(HLOOKUP(CB$1,'Nakladova matice_2018'!$A$1:$IW$188,135,FALSE),0)</f>
        <v>0</v>
      </c>
      <c r="CC162" s="19">
        <f>IFERROR(HLOOKUP(CC$1,'Nakladova matice_2018'!$A$1:$IW$188,135,FALSE),0)</f>
        <v>0</v>
      </c>
      <c r="CD162" s="19">
        <f>IFERROR(HLOOKUP(CD$1,'Nakladova matice_2018'!$A$1:$IW$188,135,FALSE),0)</f>
        <v>0</v>
      </c>
      <c r="CE162" s="19">
        <f>IFERROR(HLOOKUP(CE$1,'Nakladova matice_2018'!$A$1:$IW$188,135,FALSE),0)</f>
        <v>0</v>
      </c>
      <c r="CF162" s="19">
        <f>IFERROR(HLOOKUP(CF$1,'Nakladova matice_2018'!$A$1:$IW$188,135,FALSE),0)</f>
        <v>0</v>
      </c>
      <c r="CG162" s="19">
        <f>IFERROR(HLOOKUP(CG$1,'Nakladova matice_2018'!$A$1:$IW$188,135,FALSE),0)</f>
        <v>0</v>
      </c>
      <c r="CH162" s="19">
        <f>IFERROR(HLOOKUP(CH$1,'Nakladova matice_2018'!$A$1:$IW$188,135,FALSE),0)</f>
        <v>0</v>
      </c>
      <c r="CI162" s="19">
        <f>IFERROR(HLOOKUP(CI$1,'Nakladova matice_2018'!$A$1:$IW$188,135,FALSE),0)</f>
        <v>1071450.95</v>
      </c>
      <c r="CJ162" s="19">
        <f>IFERROR(HLOOKUP(CJ$1,'Nakladova matice_2018'!$A$1:$IW$188,135,FALSE),0)</f>
        <v>0</v>
      </c>
      <c r="CK162" s="19">
        <f>IFERROR(HLOOKUP(CK$1,'Nakladova matice_2018'!$A$1:$IW$188,135,FALSE),0)</f>
        <v>0</v>
      </c>
      <c r="CL162" s="19">
        <f>IFERROR(HLOOKUP(CL$1,'Nakladova matice_2018'!$A$1:$IW$188,135,FALSE),0)</f>
        <v>0</v>
      </c>
      <c r="CM162" s="19">
        <f>IFERROR(HLOOKUP(CM$1,'Nakladova matice_2018'!$A$1:$IW$188,135,FALSE),0)</f>
        <v>0</v>
      </c>
      <c r="CN162" s="19">
        <f>IFERROR(HLOOKUP(CN$1,'Nakladova matice_2018'!$A$1:$IW$188,135,FALSE),0)</f>
        <v>0</v>
      </c>
      <c r="CO162" s="19">
        <f>IFERROR(HLOOKUP(CO$1,'Nakladova matice_2018'!$A$1:$IW$188,135,FALSE),0)</f>
        <v>0</v>
      </c>
      <c r="CP162" s="19">
        <f>IFERROR(HLOOKUP(CP$1,'Nakladova matice_2018'!$A$1:$IW$188,135,FALSE),0)</f>
        <v>0</v>
      </c>
      <c r="CQ162" s="19">
        <f>IFERROR(HLOOKUP(CQ$1,'Nakladova matice_2018'!$A$1:$IW$188,135,FALSE),0)</f>
        <v>0</v>
      </c>
      <c r="CR162" s="19">
        <f>IFERROR(HLOOKUP(CR$1,'Nakladova matice_2018'!$A$1:$IW$188,135,FALSE),0)</f>
        <v>0</v>
      </c>
      <c r="CS162" s="19">
        <f>IFERROR(HLOOKUP(CS$1,'Nakladova matice_2018'!$A$1:$IW$188,135,FALSE),0)</f>
        <v>0</v>
      </c>
      <c r="CT162" s="19">
        <f>IFERROR(HLOOKUP(CT$1,'Nakladova matice_2018'!$A$1:$IW$188,135,FALSE),0)</f>
        <v>1038808.07</v>
      </c>
      <c r="CU162" s="19">
        <f>IFERROR(HLOOKUP(CU$1,'Nakladova matice_2018'!$A$1:$IW$188,135,FALSE),0)</f>
        <v>0</v>
      </c>
      <c r="CV162" s="19">
        <f>IFERROR(HLOOKUP(CV$1,'Nakladova matice_2018'!$A$1:$IW$188,135,FALSE),0)</f>
        <v>89159.98</v>
      </c>
      <c r="CW162" s="19">
        <f>IFERROR(HLOOKUP(CW$1,'Nakladova matice_2018'!$A$1:$IW$188,135,FALSE),0)</f>
        <v>0</v>
      </c>
      <c r="CX162" s="19">
        <f>IFERROR(HLOOKUP(CX$1,'Nakladova matice_2018'!$A$1:$IW$188,135,FALSE),0)</f>
        <v>0</v>
      </c>
      <c r="CY162" s="19">
        <f>IFERROR(HLOOKUP(CY$1,'Nakladova matice_2018'!$A$1:$IW$188,135,FALSE),0)</f>
        <v>0</v>
      </c>
      <c r="CZ162" s="19">
        <f>IFERROR(HLOOKUP(CZ$1,'Nakladova matice_2018'!$A$1:$IW$188,135,FALSE),0)</f>
        <v>0</v>
      </c>
      <c r="DA162" s="19">
        <f>IFERROR(HLOOKUP(DA$1,'Nakladova matice_2018'!$A$1:$IW$188,135,FALSE),0)</f>
        <v>0</v>
      </c>
      <c r="DB162" s="19">
        <f>IFERROR(HLOOKUP(DB$1,'Nakladova matice_2018'!$A$1:$IW$188,135,FALSE),0)</f>
        <v>0</v>
      </c>
      <c r="DC162" s="19">
        <f>IFERROR(HLOOKUP(DC$1,'Nakladova matice_2018'!$A$1:$IW$188,135,FALSE),0)</f>
        <v>0</v>
      </c>
      <c r="DD162" s="19">
        <f>IFERROR(HLOOKUP(DD$1,'Nakladova matice_2018'!$A$1:$IW$188,135,FALSE),0)</f>
        <v>0</v>
      </c>
      <c r="DE162" s="19">
        <f>IFERROR(HLOOKUP(DE$1,'Nakladova matice_2018'!$A$1:$IW$188,135,FALSE),0)</f>
        <v>0</v>
      </c>
      <c r="DF162" s="19">
        <f>IFERROR(HLOOKUP(DF$1,'Nakladova matice_2018'!$A$1:$IW$188,135,FALSE),0)</f>
        <v>0</v>
      </c>
      <c r="DG162" s="19">
        <f>IFERROR(HLOOKUP(DG$1,'Nakladova matice_2018'!$A$1:$IW$188,135,FALSE),0)</f>
        <v>0</v>
      </c>
      <c r="DH162" s="19">
        <f>IFERROR(HLOOKUP(DH$1,'Nakladova matice_2018'!$A$1:$IW$188,135,FALSE),0)</f>
        <v>0</v>
      </c>
      <c r="DI162" s="19">
        <f>IFERROR(HLOOKUP(DI$1,'Nakladova matice_2018'!$A$1:$IW$188,135,FALSE),0)</f>
        <v>0</v>
      </c>
      <c r="DJ162" s="19">
        <f>IFERROR(HLOOKUP(DJ$1,'Nakladova matice_2018'!$A$1:$IW$188,135,FALSE),0)</f>
        <v>0</v>
      </c>
      <c r="DK162" s="19">
        <f>IFERROR(HLOOKUP(DK$1,'Nakladova matice_2018'!$A$1:$IW$188,135,FALSE),0)</f>
        <v>0</v>
      </c>
      <c r="DL162" s="19">
        <f>IFERROR(HLOOKUP(DL$1,'Nakladova matice_2018'!$A$1:$IW$188,135,FALSE),0)</f>
        <v>0</v>
      </c>
      <c r="DM162" s="19">
        <f>IFERROR(HLOOKUP(DM$1,'Nakladova matice_2018'!$A$1:$IW$188,135,FALSE),0)</f>
        <v>0</v>
      </c>
      <c r="DN162" s="19">
        <f>IFERROR(HLOOKUP(DN$1,'Nakladova matice_2018'!$A$1:$IW$188,135,FALSE),0)</f>
        <v>0</v>
      </c>
      <c r="DO162" s="19">
        <f>IFERROR(HLOOKUP(DO$1,'Nakladova matice_2018'!$A$1:$IW$188,135,FALSE),0)</f>
        <v>0</v>
      </c>
      <c r="DP162" s="19">
        <f>IFERROR(HLOOKUP(DP$1,'Nakladova matice_2018'!$A$1:$IW$188,135,FALSE),0)</f>
        <v>0</v>
      </c>
      <c r="DQ162" s="19">
        <f>IFERROR(HLOOKUP(DQ$1,'Nakladova matice_2018'!$A$1:$IW$188,135,FALSE),0)</f>
        <v>0</v>
      </c>
      <c r="DR162" s="19">
        <f>IFERROR(HLOOKUP(DR$1,'Nakladova matice_2018'!$A$1:$IW$188,135,FALSE),0)</f>
        <v>0</v>
      </c>
      <c r="DS162" s="19">
        <f>IFERROR(HLOOKUP(DS$1,'Nakladova matice_2018'!$A$1:$IW$188,135,FALSE),0)</f>
        <v>0</v>
      </c>
      <c r="DT162" s="19">
        <f>IFERROR(HLOOKUP(DT$1,'Nakladova matice_2018'!$A$1:$IW$188,135,FALSE),0)</f>
        <v>0</v>
      </c>
      <c r="DU162" s="19">
        <f>IFERROR(HLOOKUP(DU$1,'Nakladova matice_2018'!$A$1:$IW$188,135,FALSE),0)</f>
        <v>7955200</v>
      </c>
      <c r="DV162" s="19">
        <f>IFERROR(HLOOKUP(DV$1,'Nakladova matice_2018'!$A$1:$IW$188,135,FALSE),0)</f>
        <v>0</v>
      </c>
      <c r="DW162" s="19">
        <f>IFERROR(HLOOKUP(DW$1,'Nakladova matice_2018'!$A$1:$IW$188,135,FALSE),0)</f>
        <v>0</v>
      </c>
      <c r="DX162" s="19">
        <f>IFERROR(HLOOKUP(DX$1,'Nakladova matice_2018'!$A$1:$IW$188,135,FALSE),0)</f>
        <v>0</v>
      </c>
      <c r="DY162" s="19">
        <f>IFERROR(HLOOKUP(DY$1,'Nakladova matice_2018'!$A$1:$IW$188,135,FALSE),0)</f>
        <v>0</v>
      </c>
      <c r="DZ162" s="19">
        <f>IFERROR(HLOOKUP(DZ$1,'Nakladova matice_2018'!$A$1:$IW$188,135,FALSE),0)</f>
        <v>0</v>
      </c>
      <c r="EA162" s="19">
        <f>IFERROR(HLOOKUP(EA$1,'Nakladova matice_2018'!$A$1:$IW$188,135,FALSE),0)</f>
        <v>0</v>
      </c>
      <c r="EB162" s="19">
        <f>IFERROR(HLOOKUP(EB$1,'Nakladova matice_2018'!$A$1:$IW$188,135,FALSE),0)</f>
        <v>0</v>
      </c>
      <c r="EC162" s="19">
        <f>IFERROR(HLOOKUP(EC$1,'Nakladova matice_2018'!$A$1:$IW$188,135,FALSE),0)</f>
        <v>0</v>
      </c>
      <c r="ED162" s="19">
        <f>IFERROR(HLOOKUP(ED$1,'Nakladova matice_2018'!$A$1:$IW$188,135,FALSE),0)</f>
        <v>0</v>
      </c>
      <c r="EE162" s="19">
        <f>IFERROR(HLOOKUP(EE$1,'Nakladova matice_2018'!$A$1:$IW$188,135,FALSE),0)</f>
        <v>0</v>
      </c>
      <c r="EF162" s="19">
        <f>IFERROR(HLOOKUP(EF$1,'Nakladova matice_2018'!$A$1:$IW$188,135,FALSE),0)</f>
        <v>0</v>
      </c>
      <c r="EG162" s="19">
        <f>IFERROR(HLOOKUP(EG$1,'Nakladova matice_2018'!$A$1:$IW$188,135,FALSE),0)</f>
        <v>0</v>
      </c>
      <c r="EH162" s="19">
        <f>IFERROR(HLOOKUP(EH$1,'Nakladova matice_2018'!$A$1:$IW$188,135,FALSE),0)</f>
        <v>0</v>
      </c>
      <c r="EI162" s="19">
        <f>IFERROR(HLOOKUP(EI$1,'Nakladova matice_2018'!$A$1:$IW$188,135,FALSE),0)</f>
        <v>0</v>
      </c>
      <c r="EJ162" s="19">
        <f>IFERROR(HLOOKUP(EJ$1,'Nakladova matice_2018'!$A$1:$IW$188,135,FALSE),0)</f>
        <v>0</v>
      </c>
      <c r="EK162" s="19">
        <f>IFERROR(HLOOKUP(EK$1,'Nakladova matice_2018'!$A$1:$IW$188,135,FALSE),0)</f>
        <v>4947934.2</v>
      </c>
      <c r="EL162" s="19">
        <f>IFERROR(HLOOKUP(EL$1,'Nakladova matice_2018'!$A$1:$IW$188,135,FALSE),0)</f>
        <v>0</v>
      </c>
      <c r="EM162" s="19">
        <f>IFERROR(HLOOKUP(EM$1,'Nakladova matice_2018'!$A$1:$IW$188,135,FALSE),0)</f>
        <v>0</v>
      </c>
      <c r="EN162" s="19">
        <f>IFERROR(HLOOKUP(EN$1,'Nakladova matice_2018'!$A$1:$IW$188,135,FALSE),0)</f>
        <v>0</v>
      </c>
      <c r="EO162" s="19">
        <f>IFERROR(HLOOKUP(EO$1,'Nakladova matice_2018'!$A$1:$IW$188,135,FALSE),0)</f>
        <v>0</v>
      </c>
      <c r="EP162" s="19">
        <f>IFERROR(HLOOKUP(EP$1,'Nakladova matice_2018'!$A$1:$IW$188,135,FALSE),0)</f>
        <v>0</v>
      </c>
      <c r="EQ162" s="19">
        <f>IFERROR(HLOOKUP(EQ$1,'Nakladova matice_2018'!$A$1:$IW$188,135,FALSE),0)</f>
        <v>0</v>
      </c>
      <c r="ER162" s="19">
        <f>IFERROR(HLOOKUP(ER$1,'Nakladova matice_2018'!$A$1:$IW$188,135,FALSE),0)</f>
        <v>0</v>
      </c>
      <c r="ES162" s="19">
        <f>IFERROR(HLOOKUP(ES$1,'Nakladova matice_2018'!$A$1:$IW$188,135,FALSE),0)</f>
        <v>0</v>
      </c>
      <c r="ET162" s="19">
        <f>IFERROR(HLOOKUP(ET$1,'Nakladova matice_2018'!$A$1:$IW$188,135,FALSE),0)</f>
        <v>0</v>
      </c>
      <c r="EU162" s="19">
        <f>IFERROR(HLOOKUP(EU$1,'Nakladova matice_2018'!$A$1:$IW$188,135,FALSE),0)</f>
        <v>0</v>
      </c>
      <c r="EV162" s="19">
        <f>IFERROR(HLOOKUP(EV$1,'Nakladova matice_2018'!$A$1:$IW$188,135,FALSE),0)</f>
        <v>0</v>
      </c>
      <c r="EW162" s="19">
        <f>IFERROR(HLOOKUP(EW$1,'Nakladova matice_2018'!$A$1:$IW$188,135,FALSE),0)</f>
        <v>0</v>
      </c>
      <c r="EX162" s="19">
        <f>IFERROR(HLOOKUP(EX$1,'Nakladova matice_2018'!$A$1:$IW$188,135,FALSE),0)</f>
        <v>0</v>
      </c>
      <c r="EY162" s="19">
        <f>IFERROR(HLOOKUP(EY$1,'Nakladova matice_2018'!$A$1:$IW$188,135,FALSE),0)</f>
        <v>0</v>
      </c>
      <c r="EZ162" s="19">
        <f>IFERROR(HLOOKUP(EZ$1,'Nakladova matice_2018'!$A$1:$IW$188,135,FALSE),0)</f>
        <v>0</v>
      </c>
      <c r="FA162" s="19">
        <f>IFERROR(HLOOKUP(FA$1,'Nakladova matice_2018'!$A$1:$IW$188,135,FALSE),0)</f>
        <v>0</v>
      </c>
      <c r="FB162" s="19">
        <f>IFERROR(HLOOKUP(FB$1,'Nakladova matice_2018'!$A$1:$IW$188,135,FALSE),0)</f>
        <v>0</v>
      </c>
      <c r="FC162" s="19">
        <f>IFERROR(HLOOKUP(FC$1,'Nakladova matice_2018'!$A$1:$IW$188,135,FALSE),0)</f>
        <v>0</v>
      </c>
      <c r="FD162" s="19">
        <f>IFERROR(HLOOKUP(FD$1,'Nakladova matice_2018'!$A$1:$IW$188,135,FALSE),0)</f>
        <v>0</v>
      </c>
      <c r="FE162" s="19">
        <f>IFERROR(HLOOKUP(FE$1,'Nakladova matice_2018'!$A$1:$IW$188,135,FALSE),0)</f>
        <v>0</v>
      </c>
      <c r="FF162" s="19">
        <f>IFERROR(HLOOKUP(FF$1,'Nakladova matice_2018'!$A$1:$IW$188,135,FALSE),0)</f>
        <v>1846800</v>
      </c>
      <c r="FG162" s="19">
        <f>IFERROR(HLOOKUP(FG$1,'Nakladova matice_2018'!$A$1:$IW$188,135,FALSE),0)</f>
        <v>0</v>
      </c>
      <c r="FH162" s="19">
        <f>IFERROR(HLOOKUP(FH$1,'Nakladova matice_2018'!$A$1:$IW$188,135,FALSE),0)</f>
        <v>0</v>
      </c>
      <c r="FI162" s="19">
        <f>IFERROR(HLOOKUP(FI$1,'Nakladova matice_2018'!$A$1:$IW$188,135,FALSE),0)</f>
        <v>0</v>
      </c>
      <c r="FJ162" s="19">
        <f>IFERROR(HLOOKUP(FJ$1,'Nakladova matice_2018'!$A$1:$IW$188,135,FALSE),0)</f>
        <v>0</v>
      </c>
      <c r="FK162" s="19">
        <f>IFERROR(HLOOKUP(FK$1,'Nakladova matice_2018'!$A$1:$IW$188,135,FALSE),0)</f>
        <v>0</v>
      </c>
      <c r="FL162" s="19">
        <f>IFERROR(HLOOKUP(FL$1,'Nakladova matice_2018'!$A$1:$IW$188,135,FALSE),0)</f>
        <v>0</v>
      </c>
      <c r="FM162" s="19">
        <f>IFERROR(HLOOKUP(FM$1,'Nakladova matice_2018'!$A$1:$IW$188,135,FALSE),0)</f>
        <v>0</v>
      </c>
      <c r="FN162" s="19">
        <f>IFERROR(HLOOKUP(FN$1,'Nakladova matice_2018'!$A$1:$IW$188,135,FALSE),0)</f>
        <v>0</v>
      </c>
      <c r="FO162" s="19">
        <f>IFERROR(HLOOKUP(FO$1,'Nakladova matice_2018'!$A$1:$IW$188,135,FALSE),0)</f>
        <v>0</v>
      </c>
      <c r="FP162" s="19">
        <f>IFERROR(HLOOKUP(FP$1,'Nakladova matice_2018'!$A$1:$IW$188,135,FALSE),0)</f>
        <v>0</v>
      </c>
      <c r="FQ162" s="19">
        <f>IFERROR(HLOOKUP(FQ$1,'Nakladova matice_2018'!$A$1:$IW$188,135,FALSE),0)</f>
        <v>0</v>
      </c>
      <c r="FR162" s="19">
        <f>IFERROR(HLOOKUP(FR$1,'Nakladova matice_2018'!$A$1:$IW$188,135,FALSE),0)</f>
        <v>0</v>
      </c>
      <c r="FS162" s="19">
        <f>IFERROR(HLOOKUP(FS$1,'Nakladova matice_2018'!$A$1:$IW$188,135,FALSE),0)</f>
        <v>0</v>
      </c>
      <c r="FT162" s="19">
        <f>IFERROR(HLOOKUP(FT$1,'Nakladova matice_2018'!$A$1:$IW$188,135,FALSE),0)</f>
        <v>0</v>
      </c>
      <c r="FU162" s="19">
        <f>IFERROR(HLOOKUP(FU$1,'Nakladova matice_2018'!$A$1:$IW$188,135,FALSE),0)</f>
        <v>0</v>
      </c>
      <c r="FV162" s="19">
        <f>IFERROR(HLOOKUP(FV$1,'Nakladova matice_2018'!$A$1:$IW$188,135,FALSE),0)</f>
        <v>1876000</v>
      </c>
      <c r="FW162" s="19">
        <f>IFERROR(HLOOKUP(FW$1,'Nakladova matice_2018'!$A$1:$IW$188,135,FALSE),0)</f>
        <v>0</v>
      </c>
      <c r="FX162" s="19">
        <f>IFERROR(HLOOKUP(FX$1,'Nakladova matice_2018'!$A$1:$IW$188,135,FALSE),0)</f>
        <v>5548784</v>
      </c>
      <c r="FY162" s="19">
        <f>IFERROR(HLOOKUP(FY$1,'Nakladova matice_2018'!$A$1:$IW$188,135,FALSE),0)</f>
        <v>0</v>
      </c>
      <c r="FZ162" s="19">
        <f>IFERROR(HLOOKUP(FZ$1,'Nakladova matice_2018'!$A$1:$IW$188,135,FALSE),0)</f>
        <v>0</v>
      </c>
      <c r="GA162" s="19">
        <f>IFERROR(HLOOKUP(GA$1,'Nakladova matice_2018'!$A$1:$IW$188,135,FALSE),0)</f>
        <v>8874036.4299999997</v>
      </c>
      <c r="GB162" s="19">
        <f>IFERROR(HLOOKUP(GB$1,'Nakladova matice_2018'!$A$1:$IW$188,135,FALSE),0)</f>
        <v>1195000</v>
      </c>
      <c r="GC162" s="19">
        <f>IFERROR(HLOOKUP(GC$1,'Nakladova matice_2018'!$A$1:$IW$188,135,FALSE),0)</f>
        <v>4507070.55</v>
      </c>
      <c r="GD162" s="19">
        <f>IFERROR(HLOOKUP(GD$1,'Nakladova matice_2018'!$A$1:$IW$188,135,FALSE),0)</f>
        <v>0</v>
      </c>
      <c r="GE162" s="19">
        <f>IFERROR(HLOOKUP(GE$1,'Nakladova matice_2018'!$A$1:$IW$188,135,FALSE),0)</f>
        <v>0</v>
      </c>
      <c r="GF162" s="19">
        <f>IFERROR(HLOOKUP(GF$1,'Nakladova matice_2018'!$A$1:$IW$188,135,FALSE),0)</f>
        <v>0</v>
      </c>
      <c r="GG162" s="19">
        <f>IFERROR(HLOOKUP(GG$1,'Nakladova matice_2018'!$A$1:$IW$188,135,FALSE),0)</f>
        <v>0</v>
      </c>
      <c r="GH162" s="19">
        <f>IFERROR(HLOOKUP(GH$1,'Nakladova matice_2018'!$A$1:$IW$188,135,FALSE),0)</f>
        <v>0</v>
      </c>
      <c r="GI162" s="19">
        <f>IFERROR(HLOOKUP(GI$1,'Nakladova matice_2018'!$A$1:$IW$188,135,FALSE),0)</f>
        <v>0</v>
      </c>
      <c r="GJ162" s="19">
        <f>IFERROR(HLOOKUP(GJ$1,'Nakladova matice_2018'!$A$1:$IW$188,135,FALSE),0)</f>
        <v>0</v>
      </c>
      <c r="GK162" s="19">
        <f>IFERROR(HLOOKUP(GK$1,'Nakladova matice_2018'!$A$1:$IW$188,135,FALSE),0)</f>
        <v>0</v>
      </c>
      <c r="GL162" s="19">
        <f>IFERROR(HLOOKUP(GL$1,'Nakladova matice_2018'!$A$1:$IW$188,135,FALSE),0)</f>
        <v>0</v>
      </c>
      <c r="GM162" s="19">
        <f>IFERROR(HLOOKUP(GM$1,'Nakladova matice_2018'!$A$1:$IW$188,135,FALSE),0)</f>
        <v>0</v>
      </c>
      <c r="GN162" s="19">
        <f>IFERROR(HLOOKUP(GN$1,'Nakladova matice_2018'!$A$1:$IW$188,135,FALSE),0)</f>
        <v>0</v>
      </c>
      <c r="GO162" s="19">
        <f>IFERROR(HLOOKUP(GO$1,'Nakladova matice_2018'!$A$1:$IW$188,135,FALSE),0)</f>
        <v>0</v>
      </c>
      <c r="GP162" s="19">
        <f>IFERROR(HLOOKUP(GP$1,'Nakladova matice_2018'!$A$1:$IW$188,135,FALSE),0)</f>
        <v>0</v>
      </c>
      <c r="GQ162" s="19">
        <f>IFERROR(HLOOKUP(GQ$1,'Nakladova matice_2018'!$A$1:$IW$188,135,FALSE),0)</f>
        <v>0</v>
      </c>
      <c r="GR162" s="19">
        <f>IFERROR(HLOOKUP(GR$1,'Nakladova matice_2018'!$A$1:$IW$188,135,FALSE),0)</f>
        <v>0</v>
      </c>
      <c r="GS162" s="19">
        <f>IFERROR(HLOOKUP(GS$1,'Nakladova matice_2018'!$A$1:$IW$188,135,FALSE),0)</f>
        <v>0</v>
      </c>
      <c r="GT162" s="19">
        <f>IFERROR(HLOOKUP(GT$1,'Nakladova matice_2018'!$A$1:$IW$188,135,FALSE),0)</f>
        <v>0</v>
      </c>
      <c r="GU162" s="19">
        <f>IFERROR(HLOOKUP(GU$1,'Nakladova matice_2018'!$A$1:$IW$188,135,FALSE),0)</f>
        <v>0</v>
      </c>
      <c r="GV162" s="19">
        <f>IFERROR(HLOOKUP(GV$1,'Nakladova matice_2018'!$A$1:$IW$188,135,FALSE),0)</f>
        <v>0</v>
      </c>
      <c r="GW162" s="19">
        <f>IFERROR(HLOOKUP(GW$1,'Nakladova matice_2018'!$A$1:$IW$188,135,FALSE),0)</f>
        <v>0</v>
      </c>
      <c r="GX162" s="19">
        <f>IFERROR(HLOOKUP(GX$1,'Nakladova matice_2018'!$A$1:$IW$188,135,FALSE),0)</f>
        <v>0</v>
      </c>
      <c r="GY162" s="19">
        <f>IFERROR(HLOOKUP(GY$1,'Nakladova matice_2018'!$A$1:$IW$188,135,FALSE),0)</f>
        <v>0</v>
      </c>
      <c r="GZ162" s="19">
        <f>IFERROR(HLOOKUP(GZ$1,'Nakladova matice_2018'!$A$1:$IW$188,135,FALSE),0)</f>
        <v>0</v>
      </c>
      <c r="HA162" s="19">
        <f>IFERROR(HLOOKUP(HA$1,'Nakladova matice_2018'!$A$1:$IW$188,135,FALSE),0)</f>
        <v>0</v>
      </c>
      <c r="HB162" s="19">
        <f>IFERROR(HLOOKUP(HB$1,'Nakladova matice_2018'!$A$1:$IW$188,135,FALSE),0)</f>
        <v>0</v>
      </c>
      <c r="HC162" s="19">
        <f>IFERROR(HLOOKUP(HC$1,'Nakladova matice_2018'!$A$1:$IW$188,135,FALSE),0)</f>
        <v>0</v>
      </c>
      <c r="HD162" s="19">
        <f>IFERROR(HLOOKUP(HD$1,'Nakladova matice_2018'!$A$1:$IW$188,135,FALSE),0)</f>
        <v>0</v>
      </c>
      <c r="HE162" s="19">
        <f>IFERROR(HLOOKUP(HE$1,'Nakladova matice_2018'!$A$1:$IW$188,135,FALSE),0)</f>
        <v>0</v>
      </c>
      <c r="HF162" s="19">
        <f>IFERROR(HLOOKUP(HF$1,'Nakladova matice_2018'!$A$1:$IW$188,135,FALSE),0)</f>
        <v>0</v>
      </c>
      <c r="HG162" s="19">
        <f>IFERROR(HLOOKUP(HG$1,'Nakladova matice_2018'!$A$1:$IW$188,135,FALSE),0)</f>
        <v>0</v>
      </c>
      <c r="HH162" s="19">
        <f>IFERROR(HLOOKUP(HH$1,'Nakladova matice_2018'!$A$1:$IW$188,135,FALSE),0)</f>
        <v>0</v>
      </c>
      <c r="HI162" s="19">
        <f>IFERROR(HLOOKUP(HI$1,'Nakladova matice_2018'!$A$1:$IW$188,135,FALSE),0)</f>
        <v>0</v>
      </c>
      <c r="HJ162" s="19">
        <f>IFERROR(HLOOKUP(HJ$1,'Nakladova matice_2018'!$A$1:$IW$188,135,FALSE),0)</f>
        <v>0</v>
      </c>
      <c r="HK162" s="19">
        <f>IFERROR(HLOOKUP(HK$1,'Nakladova matice_2018'!$A$1:$IW$188,135,FALSE),0)</f>
        <v>0</v>
      </c>
      <c r="HL162" s="19">
        <f>IFERROR(HLOOKUP(HL$1,'Nakladova matice_2018'!$A$1:$IW$188,135,FALSE),0)</f>
        <v>0</v>
      </c>
      <c r="HM162" s="19">
        <f>IFERROR(HLOOKUP(HM$1,'Nakladova matice_2018'!$A$1:$IW$188,135,FALSE),0)</f>
        <v>0</v>
      </c>
      <c r="HN162" s="19">
        <f>IFERROR(HLOOKUP(HN$1,'Nakladova matice_2018'!$A$1:$IW$188,135,FALSE),0)</f>
        <v>0</v>
      </c>
      <c r="HO162" s="19">
        <f>IFERROR(HLOOKUP(HO$1,'Nakladova matice_2018'!$A$1:$IW$188,135,FALSE),0)</f>
        <v>0</v>
      </c>
      <c r="HP162" s="19">
        <f>IFERROR(HLOOKUP(HP$1,'Nakladova matice_2018'!$A$1:$IW$188,135,FALSE),0)</f>
        <v>0</v>
      </c>
      <c r="HQ162" s="19">
        <f>IFERROR(HLOOKUP(HQ$1,'Nakladova matice_2018'!$A$1:$IW$188,135,FALSE),0)</f>
        <v>0</v>
      </c>
      <c r="HR162" s="19">
        <f>IFERROR(HLOOKUP(HR$1,'Nakladova matice_2018'!$A$1:$IW$188,135,FALSE),0)</f>
        <v>0</v>
      </c>
      <c r="HS162" s="19">
        <f>IFERROR(HLOOKUP(HS$1,'Nakladova matice_2018'!$A$1:$IW$188,135,FALSE),0)</f>
        <v>0</v>
      </c>
      <c r="HT162" s="19">
        <f>IFERROR(HLOOKUP(HT$1,'Nakladova matice_2018'!$A$1:$IW$188,135,FALSE),0)</f>
        <v>0</v>
      </c>
      <c r="HU162" s="19">
        <f>IFERROR(HLOOKUP(HU$1,'Nakladova matice_2018'!$A$1:$IW$188,135,FALSE),0)</f>
        <v>0</v>
      </c>
      <c r="HV162" s="19">
        <f>IFERROR(HLOOKUP(HV$1,'Nakladova matice_2018'!$A$1:$IW$188,135,FALSE),0)</f>
        <v>0</v>
      </c>
      <c r="HW162" s="19">
        <f>IFERROR(HLOOKUP(HW$1,'Nakladova matice_2018'!$A$1:$IW$188,135,FALSE),0)</f>
        <v>0</v>
      </c>
      <c r="HX162" s="19">
        <f>IFERROR(HLOOKUP(HX$1,'Nakladova matice_2018'!$A$1:$IW$188,135,FALSE),0)</f>
        <v>0</v>
      </c>
      <c r="HY162" s="19">
        <f>IFERROR(HLOOKUP(HY$1,'Nakladova matice_2018'!$A$1:$IW$188,135,FALSE),0)</f>
        <v>0</v>
      </c>
      <c r="HZ162" s="19">
        <f>IFERROR(HLOOKUP(HZ$1,'Nakladova matice_2018'!$A$1:$IW$188,135,FALSE),0)</f>
        <v>0</v>
      </c>
      <c r="IA162" s="19">
        <f>IFERROR(HLOOKUP(IA$1,'Nakladova matice_2018'!$A$1:$IW$188,135,FALSE),0)</f>
        <v>0</v>
      </c>
      <c r="IB162" s="19">
        <f>IFERROR(HLOOKUP(IB$1,'Nakladova matice_2018'!$A$1:$IW$188,135,FALSE),0)</f>
        <v>0</v>
      </c>
      <c r="IC162" s="19">
        <f>IFERROR(HLOOKUP(IC$1,'Nakladova matice_2018'!$A$1:$IW$188,135,FALSE),0)</f>
        <v>0</v>
      </c>
      <c r="ID162" s="19">
        <f>IFERROR(HLOOKUP(ID$1,'Nakladova matice_2018'!$A$1:$IW$188,135,FALSE),0)</f>
        <v>0</v>
      </c>
      <c r="IE162" s="19">
        <f>IFERROR(HLOOKUP(IE$1,'Nakladova matice_2018'!$A$1:$IW$188,135,FALSE),0)</f>
        <v>0</v>
      </c>
      <c r="IF162" s="19">
        <f>IFERROR(HLOOKUP(IF$1,'Nakladova matice_2018'!$A$1:$IW$188,135,FALSE),0)</f>
        <v>0</v>
      </c>
      <c r="IG162" s="19">
        <f>IFERROR(HLOOKUP(IG$1,'Nakladova matice_2018'!$A$1:$IW$188,135,FALSE),0)</f>
        <v>0</v>
      </c>
      <c r="IH162" s="19">
        <f>IFERROR(HLOOKUP(IH$1,'Nakladova matice_2018'!$A$1:$IW$188,135,FALSE),0)</f>
        <v>0</v>
      </c>
      <c r="II162" s="19">
        <f>IFERROR(HLOOKUP(II$1,'Nakladova matice_2018'!$A$1:$IW$188,135,FALSE),0)</f>
        <v>0</v>
      </c>
      <c r="IJ162" s="19">
        <f>IFERROR(HLOOKUP(IJ$1,'Nakladova matice_2018'!$A$1:$IW$188,135,FALSE),0)</f>
        <v>0</v>
      </c>
      <c r="IK162" s="19">
        <f>IFERROR(HLOOKUP(IK$1,'Nakladova matice_2018'!$A$1:$IW$188,135,FALSE),0)</f>
        <v>0</v>
      </c>
      <c r="IL162" s="19">
        <f>IFERROR(HLOOKUP(IL$1,'Nakladova matice_2018'!$A$1:$IW$188,135,FALSE),0)</f>
        <v>0</v>
      </c>
      <c r="IM162" s="19">
        <f>IFERROR(HLOOKUP(IM$1,'Nakladova matice_2018'!$A$1:$IW$188,135,FALSE),0)</f>
        <v>0</v>
      </c>
      <c r="IN162" s="19">
        <f>IFERROR(HLOOKUP(IN$1,'Nakladova matice_2018'!$A$1:$IW$188,135,FALSE),0)</f>
        <v>0</v>
      </c>
      <c r="IO162" s="19">
        <f>IFERROR(HLOOKUP(IO$1,'Nakladova matice_2018'!$A$1:$IW$188,135,FALSE),0)</f>
        <v>0</v>
      </c>
      <c r="IP162" s="19">
        <f>IFERROR(HLOOKUP(IP$1,'Nakladova matice_2018'!$A$1:$IW$188,135,FALSE),0)</f>
        <v>0</v>
      </c>
      <c r="IQ162" s="19">
        <f>IFERROR(HLOOKUP(IQ$1,'Nakladova matice_2018'!$A$1:$IW$188,135,FALSE),0)</f>
        <v>0</v>
      </c>
      <c r="IR162" s="19">
        <f>IFERROR(HLOOKUP(IR$1,'Nakladova matice_2018'!$A$1:$IW$188,135,FALSE),0)</f>
        <v>0</v>
      </c>
      <c r="IS162" s="19">
        <f>IFERROR(HLOOKUP(IS$1,'Nakladova matice_2018'!$A$1:$IW$188,135,FALSE),0)</f>
        <v>0</v>
      </c>
      <c r="IT162" s="19">
        <f>IFERROR(HLOOKUP(IT$1,'Nakladova matice_2018'!$A$1:$IW$188,135,FALSE),0)</f>
        <v>0</v>
      </c>
      <c r="IU162" s="19">
        <f>IFERROR(HLOOKUP(IU$1,'Nakladova matice_2018'!$A$1:$IW$188,135,FALSE),0)</f>
        <v>0</v>
      </c>
      <c r="IV162" s="19">
        <f>IFERROR(HLOOKUP(IV$1,'Nakladova matice_2018'!$A$1:$IW$188,135,FALSE),0)</f>
        <v>0</v>
      </c>
      <c r="IW162" s="19">
        <f>IFERROR(HLOOKUP(IW$1,'Nakladova matice_2018'!$A$1:$IW$188,135,FALSE),0)</f>
        <v>0</v>
      </c>
      <c r="IX162" s="19">
        <f>IFERROR(HLOOKUP(IX$1,'Nakladova matice_2018'!$A$1:$IW$188,135,FALSE),0)</f>
        <v>0</v>
      </c>
      <c r="IY162" s="19">
        <f>IFERROR(HLOOKUP(IY$1,'Nakladova matice_2018'!$A$1:$IW$188,135,FALSE),0)</f>
        <v>0</v>
      </c>
      <c r="IZ162" s="19">
        <f>IFERROR(HLOOKUP(IZ$1,'Nakladova matice_2018'!$A$1:$IW$188,135,FALSE),0)</f>
        <v>0</v>
      </c>
      <c r="JA162" s="19">
        <f>IFERROR(HLOOKUP(JA$1,'Nakladova matice_2018'!$A$1:$IW$188,135,FALSE),0)</f>
        <v>0</v>
      </c>
      <c r="JB162" s="19">
        <f>IFERROR(HLOOKUP(JB$1,'Nakladova matice_2018'!$A$1:$IW$188,135,FALSE),0)</f>
        <v>0</v>
      </c>
      <c r="JC162" s="19">
        <f>IFERROR(HLOOKUP(JC$1,'Nakladova matice_2018'!$A$1:$IW$188,135,FALSE),0)</f>
        <v>0</v>
      </c>
      <c r="JD162" s="19">
        <f>IFERROR(HLOOKUP(JD$1,'Nakladova matice_2018'!$A$1:$IW$188,135,FALSE),0)</f>
        <v>0</v>
      </c>
      <c r="JE162" s="19">
        <f>IFERROR(HLOOKUP(JE$1,'Nakladova matice_2018'!$A$1:$IW$188,135,FALSE),0)</f>
        <v>0</v>
      </c>
      <c r="JF162" s="19">
        <f>IFERROR(HLOOKUP(JF$1,'Nakladova matice_2018'!$A$1:$IW$188,135,FALSE),0)</f>
        <v>0</v>
      </c>
      <c r="JG162" s="19">
        <f>IFERROR(HLOOKUP(JG$1,'Nakladova matice_2018'!$A$1:$IW$188,135,FALSE),0)</f>
        <v>0</v>
      </c>
      <c r="JH162" s="19">
        <f>IFERROR(HLOOKUP(JH$1,'Nakladova matice_2018'!$A$1:$IW$188,135,FALSE),0)</f>
        <v>0</v>
      </c>
      <c r="JI162" s="19">
        <f>IFERROR(HLOOKUP(JI$1,'Nakladova matice_2018'!$A$1:$IW$188,135,FALSE),0)</f>
        <v>0</v>
      </c>
      <c r="JJ162" s="19">
        <f>IFERROR(HLOOKUP(JJ$1,'Nakladova matice_2018'!$A$1:$IW$188,135,FALSE),0)</f>
        <v>0</v>
      </c>
      <c r="JK162" s="19">
        <f>IFERROR(HLOOKUP(JK$1,'Nakladova matice_2018'!$A$1:$IW$188,135,FALSE),0)</f>
        <v>0</v>
      </c>
      <c r="JL162" s="19">
        <f>IFERROR(HLOOKUP(JL$1,'Nakladova matice_2018'!$A$1:$IW$188,135,FALSE),0)</f>
        <v>0</v>
      </c>
      <c r="JM162" s="19">
        <f>IFERROR(HLOOKUP(JM$1,'Nakladova matice_2018'!$A$1:$IW$188,135,FALSE),0)</f>
        <v>0</v>
      </c>
      <c r="JN162" s="19">
        <f>IFERROR(HLOOKUP(JN$1,'Nakladova matice_2018'!$A$1:$IW$188,135,FALSE),0)</f>
        <v>0</v>
      </c>
      <c r="JO162" s="19">
        <f>IFERROR(HLOOKUP(JO$1,'Nakladova matice_2018'!$A$1:$IW$188,135,FALSE),0)</f>
        <v>0</v>
      </c>
      <c r="JP162" s="19">
        <f>IFERROR(HLOOKUP(JP$1,'Nakladova matice_2018'!$A$1:$IW$188,135,FALSE),0)</f>
        <v>0</v>
      </c>
      <c r="JQ162" s="19">
        <f>IFERROR(HLOOKUP(JQ$1,'Nakladova matice_2018'!$A$1:$IW$188,135,FALSE),0)</f>
        <v>0</v>
      </c>
      <c r="JR162" s="19">
        <f>IFERROR(HLOOKUP(JR$1,'Nakladova matice_2018'!$A$1:$IW$188,135,FALSE),0)</f>
        <v>400000</v>
      </c>
      <c r="JS162" s="19">
        <f>IFERROR(HLOOKUP(JS$1,'Nakladova matice_2018'!$A$1:$IW$188,135,FALSE),0)</f>
        <v>0</v>
      </c>
      <c r="JT162" s="19">
        <f>IFERROR(HLOOKUP(JT$1,'Nakladova matice_2018'!$A$1:$IW$188,135,FALSE),0)</f>
        <v>0</v>
      </c>
      <c r="JU162" s="19">
        <f>IFERROR(HLOOKUP(JU$1,'Nakladova matice_2018'!$A$1:$IW$188,135,FALSE),0)</f>
        <v>0</v>
      </c>
      <c r="JV162" s="19">
        <f>IFERROR(HLOOKUP(JV$1,'Nakladova matice_2018'!$A$1:$IW$188,135,FALSE),0)</f>
        <v>4405019.2</v>
      </c>
      <c r="JW162" s="19">
        <f>IFERROR(HLOOKUP(JW$1,'Nakladova matice_2018'!$A$1:$IW$188,135,FALSE),0)</f>
        <v>0</v>
      </c>
      <c r="JX162" s="19">
        <f>IFERROR(HLOOKUP(JX$1,'Nakladova matice_2018'!$A$1:$IW$188,135,FALSE),0)</f>
        <v>0</v>
      </c>
      <c r="JY162" s="19">
        <f>IFERROR(HLOOKUP(JY$1,'Nakladova matice_2018'!$A$1:$IW$188,135,FALSE),0)</f>
        <v>0</v>
      </c>
      <c r="JZ162" s="19">
        <f>IFERROR(HLOOKUP(JZ$1,'Nakladova matice_2018'!$A$1:$IW$188,135,FALSE),0)</f>
        <v>0</v>
      </c>
      <c r="KA162" s="19">
        <f>IFERROR(HLOOKUP(KA$1,'Nakladova matice_2018'!$A$1:$IW$188,135,FALSE),0)</f>
        <v>0</v>
      </c>
      <c r="KB162" s="19">
        <f>IFERROR(HLOOKUP(KB$1,'Nakladova matice_2018'!$A$1:$IW$188,135,FALSE),0)</f>
        <v>0</v>
      </c>
      <c r="KC162" s="19">
        <f>IFERROR(HLOOKUP(KC$1,'Nakladova matice_2018'!$A$1:$IW$188,135,FALSE),0)</f>
        <v>0</v>
      </c>
      <c r="KD162" s="19">
        <f>IFERROR(HLOOKUP(KD$1,'Nakladova matice_2018'!$A$1:$IW$188,135,FALSE),0)</f>
        <v>0</v>
      </c>
      <c r="KE162" s="19">
        <f>IFERROR(HLOOKUP(KE$1,'Nakladova matice_2018'!$A$1:$IW$188,135,FALSE),0)</f>
        <v>0</v>
      </c>
      <c r="KF162" s="19">
        <f>IFERROR(HLOOKUP(KF$1,'Nakladova matice_2018'!$A$1:$IW$188,135,FALSE),0)</f>
        <v>0</v>
      </c>
      <c r="KG162" s="19">
        <f>IFERROR(HLOOKUP(KG$1,'Nakladova matice_2018'!$A$1:$IW$188,135,FALSE),0)</f>
        <v>0</v>
      </c>
      <c r="KH162" s="19">
        <f>IFERROR(HLOOKUP(KH$1,'Nakladova matice_2018'!$A$1:$IW$188,135,FALSE),0)</f>
        <v>0</v>
      </c>
      <c r="KI162" s="19">
        <f>IFERROR(HLOOKUP(KI$1,'Nakladova matice_2018'!$A$1:$IW$188,135,FALSE),0)</f>
        <v>0</v>
      </c>
      <c r="KJ162" s="19">
        <f>IFERROR(HLOOKUP(KJ$1,'Nakladova matice_2018'!$A$1:$IW$188,135,FALSE),0)</f>
        <v>0</v>
      </c>
      <c r="KK162" s="19">
        <f>IFERROR(HLOOKUP(KK$1,'Nakladova matice_2018'!$A$1:$IW$188,135,FALSE),0)</f>
        <v>0</v>
      </c>
      <c r="KL162" s="19">
        <f>IFERROR(HLOOKUP(KL$1,'Nakladova matice_2018'!$A$1:$IW$188,135,FALSE),0)</f>
        <v>0</v>
      </c>
      <c r="KM162" s="19">
        <f>IFERROR(HLOOKUP(KM$1,'Nakladova matice_2018'!$A$1:$IW$188,135,FALSE),0)</f>
        <v>0</v>
      </c>
      <c r="KN162" s="19">
        <f>IFERROR(HLOOKUP(KN$1,'Nakladova matice_2018'!$A$1:$IW$188,135,FALSE),0)</f>
        <v>0</v>
      </c>
      <c r="KO162" s="19">
        <f>IFERROR(HLOOKUP(KO$1,'Nakladova matice_2018'!$A$1:$IW$188,135,FALSE),0)</f>
        <v>0</v>
      </c>
      <c r="KP162" s="19">
        <f>IFERROR(HLOOKUP(KP$1,'Nakladova matice_2018'!$A$1:$IW$188,135,FALSE),0)</f>
        <v>0</v>
      </c>
      <c r="KQ162" s="19">
        <f>IFERROR(HLOOKUP(KQ$1,'Nakladova matice_2018'!$A$1:$IW$188,135,FALSE),0)</f>
        <v>0</v>
      </c>
      <c r="KR162" s="19">
        <f>IFERROR(HLOOKUP(KR$1,'Nakladova matice_2018'!$A$1:$IW$188,135,FALSE),0)</f>
        <v>0</v>
      </c>
      <c r="KS162" s="19">
        <f>IFERROR(HLOOKUP(KS$1,'Nakladova matice_2018'!$A$1:$IW$188,135,FALSE),0)</f>
        <v>0</v>
      </c>
      <c r="KT162" s="19">
        <f>IFERROR(HLOOKUP(KT$1,'Nakladova matice_2018'!$A$1:$IW$188,135,FALSE),0)</f>
        <v>0</v>
      </c>
      <c r="KU162" s="19">
        <f>IFERROR(HLOOKUP(KU$1,'Nakladova matice_2018'!$A$1:$IW$188,135,FALSE),0)</f>
        <v>0</v>
      </c>
      <c r="KV162" s="19">
        <f>IFERROR(HLOOKUP(KV$1,'Nakladova matice_2018'!$A$1:$IW$188,135,FALSE),0)</f>
        <v>0</v>
      </c>
      <c r="KW162" s="19">
        <f>IFERROR(HLOOKUP(KW$1,'Nakladova matice_2018'!$A$1:$IW$188,135,FALSE),0)</f>
        <v>0</v>
      </c>
      <c r="KX162" s="19">
        <f>IFERROR(HLOOKUP(KX$1,'Nakladova matice_2018'!$A$1:$IW$188,135,FALSE),0)</f>
        <v>0</v>
      </c>
      <c r="KY162" s="19">
        <f>IFERROR(HLOOKUP(KY$1,'Nakladova matice_2018'!$A$1:$IW$188,135,FALSE),0)</f>
        <v>0</v>
      </c>
      <c r="KZ162" s="19">
        <f>IFERROR(HLOOKUP(KZ$1,'Nakladova matice_2018'!$A$1:$IW$188,135,FALSE),0)</f>
        <v>546086.1</v>
      </c>
      <c r="LA162" s="19">
        <f>IFERROR(HLOOKUP(LA$1,'Nakladova matice_2018'!$A$1:$IW$188,135,FALSE),0)</f>
        <v>0</v>
      </c>
      <c r="LB162" s="19">
        <f>IFERROR(HLOOKUP(LB$1,'Nakladova matice_2018'!$A$1:$IW$188,135,FALSE),0)</f>
        <v>0</v>
      </c>
      <c r="LC162" s="19">
        <f>IFERROR(HLOOKUP(LC$1,'Nakladova matice_2018'!$A$1:$IW$188,135,FALSE),0)</f>
        <v>0</v>
      </c>
      <c r="LD162" s="19">
        <f>IFERROR(HLOOKUP(LD$1,'Nakladova matice_2018'!$A$1:$IW$188,135,FALSE),0)</f>
        <v>0</v>
      </c>
      <c r="LE162" s="19">
        <f>IFERROR(HLOOKUP(LE$1,'Nakladova matice_2018'!$A$1:$IW$188,135,FALSE),0)</f>
        <v>0</v>
      </c>
      <c r="LF162" s="19">
        <f>IFERROR(HLOOKUP(LF$1,'Nakladova matice_2018'!$A$1:$IW$188,135,FALSE),0)</f>
        <v>0</v>
      </c>
      <c r="LG162" s="19">
        <f>IFERROR(HLOOKUP(LG$1,'Nakladova matice_2018'!$A$1:$IW$188,135,FALSE),0)</f>
        <v>0</v>
      </c>
      <c r="LH162" s="19">
        <f>IFERROR(HLOOKUP(LH$1,'Nakladova matice_2018'!$A$1:$IW$188,135,FALSE),0)</f>
        <v>0</v>
      </c>
      <c r="LI162" s="19">
        <f>IFERROR(HLOOKUP(LI$1,'Nakladova matice_2018'!$A$1:$IW$188,135,FALSE),0)</f>
        <v>0</v>
      </c>
      <c r="LJ162" s="19">
        <f>IFERROR(HLOOKUP(LJ$1,'Nakladova matice_2018'!$A$1:$IW$188,135,FALSE),0)</f>
        <v>0</v>
      </c>
      <c r="LK162" s="19">
        <f>IFERROR(HLOOKUP(LK$1,'Nakladova matice_2018'!$A$1:$IW$188,135,FALSE),0)</f>
        <v>0</v>
      </c>
      <c r="LL162" s="19">
        <f>IFERROR(HLOOKUP(LL$1,'Nakladova matice_2018'!$A$1:$IW$188,135,FALSE),0)</f>
        <v>0</v>
      </c>
      <c r="LM162" s="19">
        <f>IFERROR(HLOOKUP(LM$1,'Nakladova matice_2018'!$A$1:$IW$188,135,FALSE),0)</f>
        <v>0</v>
      </c>
      <c r="LN162" s="19">
        <f>IFERROR(HLOOKUP(LN$1,'Nakladova matice_2018'!$A$1:$IW$188,135,FALSE),0)</f>
        <v>0</v>
      </c>
      <c r="LO162" s="19">
        <f>IFERROR(HLOOKUP(LO$1,'Nakladova matice_2018'!$A$1:$IW$188,135,FALSE),0)</f>
        <v>0</v>
      </c>
      <c r="LP162" s="19">
        <f>IFERROR(HLOOKUP(LP$1,'Nakladova matice_2018'!$A$1:$IW$188,135,FALSE),0)</f>
        <v>0</v>
      </c>
      <c r="LQ162" s="19">
        <f>IFERROR(HLOOKUP(LQ$1,'Nakladova matice_2018'!$A$1:$IW$188,135,FALSE),0)</f>
        <v>0</v>
      </c>
      <c r="LR162" s="19">
        <f>IFERROR(HLOOKUP(LR$1,'Nakladova matice_2018'!$A$1:$IW$188,135,FALSE),0)</f>
        <v>0</v>
      </c>
      <c r="LS162" s="19">
        <f>IFERROR(HLOOKUP(LS$1,'Nakladova matice_2018'!$A$1:$IW$188,135,FALSE),0)</f>
        <v>0</v>
      </c>
      <c r="LT162" s="19">
        <f>IFERROR(HLOOKUP(LT$1,'Nakladova matice_2018'!$A$1:$IW$188,135,FALSE),0)</f>
        <v>0</v>
      </c>
      <c r="LU162" s="19">
        <f>IFERROR(HLOOKUP(LU$1,'Nakladova matice_2018'!$A$1:$IW$188,135,FALSE),0)</f>
        <v>0</v>
      </c>
      <c r="LV162" s="19">
        <f>IFERROR(HLOOKUP(LV$1,'Nakladova matice_2018'!$A$1:$IW$188,135,FALSE),0)</f>
        <v>0</v>
      </c>
      <c r="LW162" s="19">
        <f>IFERROR(HLOOKUP(LW$1,'Nakladova matice_2018'!$A$1:$IW$188,135,FALSE),0)</f>
        <v>0</v>
      </c>
      <c r="LX162" s="19">
        <f>IFERROR(HLOOKUP(LX$1,'Nakladova matice_2018'!$A$1:$IW$188,135,FALSE),0)</f>
        <v>0</v>
      </c>
      <c r="LY162" s="19">
        <f>IFERROR(HLOOKUP(LY$1,'Nakladova matice_2018'!$A$1:$IW$188,135,FALSE),0)</f>
        <v>0</v>
      </c>
      <c r="LZ162" s="19">
        <f>IFERROR(HLOOKUP(LZ$1,'Nakladova matice_2018'!$A$1:$IW$188,135,FALSE),0)</f>
        <v>0</v>
      </c>
      <c r="MA162" s="19">
        <f>IFERROR(HLOOKUP(MA$1,'Nakladova matice_2018'!$A$1:$IW$188,135,FALSE),0)</f>
        <v>0</v>
      </c>
      <c r="MB162" s="19">
        <f>IFERROR(HLOOKUP(MB$1,'Nakladova matice_2018'!$A$1:$IW$188,135,FALSE),0)</f>
        <v>0</v>
      </c>
      <c r="MC162" s="19">
        <f>IFERROR(HLOOKUP(MC$1,'Nakladova matice_2018'!$A$1:$IW$188,135,FALSE),0)</f>
        <v>0</v>
      </c>
      <c r="MD162" s="19">
        <f>IFERROR(HLOOKUP(MD$1,'Nakladova matice_2018'!$A$1:$IW$188,135,FALSE),0)</f>
        <v>0</v>
      </c>
      <c r="ME162" s="19">
        <f>IFERROR(HLOOKUP(ME$1,'Nakladova matice_2018'!$A$1:$IW$188,135,FALSE),0)</f>
        <v>0</v>
      </c>
      <c r="MF162" s="19">
        <f>IFERROR(HLOOKUP(MF$1,'Nakladova matice_2018'!$A$1:$IW$188,135,FALSE),0)</f>
        <v>0</v>
      </c>
      <c r="MG162" s="19">
        <f>IFERROR(HLOOKUP(MG$1,'Nakladova matice_2018'!$A$1:$IW$188,135,FALSE),0)</f>
        <v>0</v>
      </c>
      <c r="MH162" s="19">
        <f>IFERROR(HLOOKUP(MH$1,'Nakladova matice_2018'!$A$1:$IW$188,135,FALSE),0)</f>
        <v>0</v>
      </c>
      <c r="MI162" s="19">
        <f>IFERROR(HLOOKUP(MI$1,'Nakladova matice_2018'!$A$1:$IW$188,135,FALSE),0)</f>
        <v>0</v>
      </c>
      <c r="MJ162" s="19">
        <f>IFERROR(HLOOKUP(MJ$1,'Nakladova matice_2018'!$A$1:$IW$188,135,FALSE),0)</f>
        <v>0</v>
      </c>
      <c r="MK162" s="19">
        <f>IFERROR(HLOOKUP(MK$1,'Nakladova matice_2018'!$A$1:$IW$188,135,FALSE),0)</f>
        <v>0</v>
      </c>
      <c r="ML162" s="19">
        <f>IFERROR(HLOOKUP(ML$1,'Nakladova matice_2018'!$A$1:$IW$188,135,FALSE),0)</f>
        <v>0</v>
      </c>
      <c r="MM162" s="19">
        <f>IFERROR(HLOOKUP(MM$1,'Nakladova matice_2018'!$A$1:$IW$188,135,FALSE),0)</f>
        <v>0</v>
      </c>
      <c r="MN162" s="19">
        <f>IFERROR(HLOOKUP(MN$1,'Nakladova matice_2018'!$A$1:$IW$188,135,FALSE),0)</f>
        <v>0</v>
      </c>
      <c r="MO162" s="20">
        <f t="shared" si="87"/>
        <v>130033032.53</v>
      </c>
      <c r="MP162" s="20">
        <f>MO162-'Nakladova matice_2018'!IX135</f>
        <v>0</v>
      </c>
    </row>
    <row r="163" spans="1:354" x14ac:dyDescent="0.2">
      <c r="A163" s="27">
        <v>549129</v>
      </c>
      <c r="B163" s="21" t="s">
        <v>689</v>
      </c>
      <c r="C163" s="53">
        <v>0</v>
      </c>
      <c r="D163" s="19">
        <f>IFERROR(HLOOKUP(D$1,'Nakladova matice_2018'!$A$1:$IW$188,136,FALSE),0)</f>
        <v>0</v>
      </c>
      <c r="E163" s="19">
        <f>IFERROR(HLOOKUP(E$1,'Nakladova matice_2018'!$A$1:$IW$188,136,FALSE),0)</f>
        <v>0</v>
      </c>
      <c r="F163" s="19">
        <f>IFERROR(HLOOKUP(F$1,'Nakladova matice_2018'!$A$1:$IW$188,136,FALSE),0)</f>
        <v>0</v>
      </c>
      <c r="G163" s="19">
        <f>IFERROR(HLOOKUP(G$1,'Nakladova matice_2018'!$A$1:$IW$188,136,FALSE),0)</f>
        <v>0</v>
      </c>
      <c r="H163" s="19">
        <f>IFERROR(HLOOKUP(H$1,'Nakladova matice_2018'!$A$1:$IW$188,136,FALSE),0)</f>
        <v>0</v>
      </c>
      <c r="I163" s="19">
        <f>IFERROR(HLOOKUP(I$1,'Nakladova matice_2018'!$A$1:$IW$188,136,FALSE),0)</f>
        <v>0</v>
      </c>
      <c r="J163" s="19">
        <f>IFERROR(HLOOKUP(J$1,'Nakladova matice_2018'!$A$1:$IW$188,136,FALSE),0)</f>
        <v>0</v>
      </c>
      <c r="K163" s="19">
        <f>IFERROR(HLOOKUP(K$1,'Nakladova matice_2018'!$A$1:$IW$188,136,FALSE),0)</f>
        <v>0</v>
      </c>
      <c r="L163" s="19">
        <f>IFERROR(HLOOKUP(L$1,'Nakladova matice_2018'!$A$1:$IW$188,136,FALSE),0)</f>
        <v>0</v>
      </c>
      <c r="M163" s="19">
        <f>IFERROR(HLOOKUP(M$1,'Nakladova matice_2018'!$A$1:$IW$188,136,FALSE),0)</f>
        <v>0</v>
      </c>
      <c r="N163" s="19">
        <f>IFERROR(HLOOKUP(N$1,'Nakladova matice_2018'!$A$1:$IW$188,136,FALSE),0)</f>
        <v>0</v>
      </c>
      <c r="O163" s="19">
        <f>IFERROR(HLOOKUP(O$1,'Nakladova matice_2018'!$A$1:$IW$188,136,FALSE),0)</f>
        <v>0</v>
      </c>
      <c r="P163" s="19">
        <f>IFERROR(HLOOKUP(P$1,'Nakladova matice_2018'!$A$1:$IW$188,136,FALSE),0)</f>
        <v>0</v>
      </c>
      <c r="Q163" s="19">
        <f>IFERROR(HLOOKUP(Q$1,'Nakladova matice_2018'!$A$1:$IW$188,136,FALSE),0)</f>
        <v>0</v>
      </c>
      <c r="R163" s="19">
        <f>IFERROR(HLOOKUP(R$1,'Nakladova matice_2018'!$A$1:$IW$188,136,FALSE),0)</f>
        <v>0</v>
      </c>
      <c r="S163" s="19">
        <f>IFERROR(HLOOKUP(S$1,'Nakladova matice_2018'!$A$1:$IW$188,136,FALSE),0)</f>
        <v>0</v>
      </c>
      <c r="T163" s="19">
        <f>IFERROR(HLOOKUP(T$1,'Nakladova matice_2018'!$A$1:$IW$188,136,FALSE),0)</f>
        <v>0</v>
      </c>
      <c r="U163" s="19">
        <f>IFERROR(HLOOKUP(U$1,'Nakladova matice_2018'!$A$1:$IW$188,136,FALSE),0)</f>
        <v>0</v>
      </c>
      <c r="V163" s="19">
        <f>IFERROR(HLOOKUP(V$1,'Nakladova matice_2018'!$A$1:$IW$188,136,FALSE),0)</f>
        <v>0</v>
      </c>
      <c r="W163" s="19">
        <f>IFERROR(HLOOKUP(W$1,'Nakladova matice_2018'!$A$1:$IW$188,136,FALSE),0)</f>
        <v>0</v>
      </c>
      <c r="X163" s="19">
        <f>IFERROR(HLOOKUP(X$1,'Nakladova matice_2018'!$A$1:$IW$188,136,FALSE),0)</f>
        <v>0</v>
      </c>
      <c r="Y163" s="19">
        <f>IFERROR(HLOOKUP(Y$1,'Nakladova matice_2018'!$A$1:$IW$188,136,FALSE),0)</f>
        <v>0</v>
      </c>
      <c r="Z163" s="19">
        <f>IFERROR(HLOOKUP(Z$1,'Nakladova matice_2018'!$A$1:$IW$188,136,FALSE),0)</f>
        <v>0</v>
      </c>
      <c r="AA163" s="19">
        <f>IFERROR(HLOOKUP(AA$1,'Nakladova matice_2018'!$A$1:$IW$188,136,FALSE),0)</f>
        <v>0</v>
      </c>
      <c r="AB163" s="19">
        <f>IFERROR(HLOOKUP(AB$1,'Nakladova matice_2018'!$A$1:$IW$188,136,FALSE),0)</f>
        <v>0</v>
      </c>
      <c r="AC163" s="19">
        <f>IFERROR(HLOOKUP(AC$1,'Nakladova matice_2018'!$A$1:$IW$188,136,FALSE),0)</f>
        <v>0</v>
      </c>
      <c r="AD163" s="19">
        <f>IFERROR(HLOOKUP(AD$1,'Nakladova matice_2018'!$A$1:$IW$188,136,FALSE),0)</f>
        <v>0</v>
      </c>
      <c r="AE163" s="19">
        <f>IFERROR(HLOOKUP(AE$1,'Nakladova matice_2018'!$A$1:$IW$188,136,FALSE),0)</f>
        <v>0</v>
      </c>
      <c r="AF163" s="19">
        <f>IFERROR(HLOOKUP(AF$1,'Nakladova matice_2018'!$A$1:$IW$188,136,FALSE),0)</f>
        <v>0</v>
      </c>
      <c r="AG163" s="19">
        <f>IFERROR(HLOOKUP(AG$1,'Nakladova matice_2018'!$A$1:$IW$188,136,FALSE),0)</f>
        <v>0</v>
      </c>
      <c r="AH163" s="19">
        <f>IFERROR(HLOOKUP(AH$1,'Nakladova matice_2018'!$A$1:$IW$188,136,FALSE),0)</f>
        <v>0</v>
      </c>
      <c r="AI163" s="19">
        <f>IFERROR(HLOOKUP(AI$1,'Nakladova matice_2018'!$A$1:$IW$188,136,FALSE),0)</f>
        <v>0</v>
      </c>
      <c r="AJ163" s="19">
        <f>IFERROR(HLOOKUP(AJ$1,'Nakladova matice_2018'!$A$1:$IW$188,136,FALSE),0)</f>
        <v>0</v>
      </c>
      <c r="AK163" s="19">
        <f>IFERROR(HLOOKUP(AK$1,'Nakladova matice_2018'!$A$1:$IW$188,136,FALSE),0)</f>
        <v>0</v>
      </c>
      <c r="AL163" s="19">
        <f>IFERROR(HLOOKUP(AL$1,'Nakladova matice_2018'!$A$1:$IW$188,136,FALSE),0)</f>
        <v>0</v>
      </c>
      <c r="AM163" s="19">
        <f>IFERROR(HLOOKUP(AM$1,'Nakladova matice_2018'!$A$1:$IW$188,136,FALSE),0)</f>
        <v>0</v>
      </c>
      <c r="AN163" s="19">
        <f>IFERROR(HLOOKUP(AN$1,'Nakladova matice_2018'!$A$1:$IW$188,136,FALSE),0)</f>
        <v>0</v>
      </c>
      <c r="AO163" s="19">
        <f>IFERROR(HLOOKUP(AO$1,'Nakladova matice_2018'!$A$1:$IW$188,136,FALSE),0)</f>
        <v>0</v>
      </c>
      <c r="AP163" s="19">
        <f>IFERROR(HLOOKUP(AP$1,'Nakladova matice_2018'!$A$1:$IW$188,136,FALSE),0)</f>
        <v>0</v>
      </c>
      <c r="AQ163" s="19">
        <f>IFERROR(HLOOKUP(AQ$1,'Nakladova matice_2018'!$A$1:$IW$188,136,FALSE),0)</f>
        <v>0</v>
      </c>
      <c r="AR163" s="19">
        <f>IFERROR(HLOOKUP(AR$1,'Nakladova matice_2018'!$A$1:$IW$188,136,FALSE),0)</f>
        <v>0</v>
      </c>
      <c r="AS163" s="19">
        <f>IFERROR(HLOOKUP(AS$1,'Nakladova matice_2018'!$A$1:$IW$188,136,FALSE),0)</f>
        <v>0</v>
      </c>
      <c r="AT163" s="19">
        <f>IFERROR(HLOOKUP(AT$1,'Nakladova matice_2018'!$A$1:$IW$188,136,FALSE),0)</f>
        <v>0</v>
      </c>
      <c r="AU163" s="19">
        <f>IFERROR(HLOOKUP(AU$1,'Nakladova matice_2018'!$A$1:$IW$188,136,FALSE),0)</f>
        <v>0</v>
      </c>
      <c r="AV163" s="19">
        <f>IFERROR(HLOOKUP(AV$1,'Nakladova matice_2018'!$A$1:$IW$188,136,FALSE),0)</f>
        <v>0</v>
      </c>
      <c r="AW163" s="19">
        <f>IFERROR(HLOOKUP(AW$1,'Nakladova matice_2018'!$A$1:$IW$188,136,FALSE),0)</f>
        <v>0</v>
      </c>
      <c r="AX163" s="19">
        <f>IFERROR(HLOOKUP(AX$1,'Nakladova matice_2018'!$A$1:$IW$188,136,FALSE),0)</f>
        <v>0</v>
      </c>
      <c r="AY163" s="19">
        <f>IFERROR(HLOOKUP(AY$1,'Nakladova matice_2018'!$A$1:$IW$188,136,FALSE),0)</f>
        <v>0</v>
      </c>
      <c r="AZ163" s="19">
        <f>IFERROR(HLOOKUP(AZ$1,'Nakladova matice_2018'!$A$1:$IW$188,136,FALSE),0)</f>
        <v>0</v>
      </c>
      <c r="BA163" s="19">
        <f>IFERROR(HLOOKUP(BA$1,'Nakladova matice_2018'!$A$1:$IW$188,136,FALSE),0)</f>
        <v>0</v>
      </c>
      <c r="BB163" s="19">
        <f>IFERROR(HLOOKUP(BB$1,'Nakladova matice_2018'!$A$1:$IW$188,136,FALSE),0)</f>
        <v>0</v>
      </c>
      <c r="BC163" s="19">
        <f>IFERROR(HLOOKUP(BC$1,'Nakladova matice_2018'!$A$1:$IW$188,136,FALSE),0)</f>
        <v>0</v>
      </c>
      <c r="BD163" s="19">
        <f>IFERROR(HLOOKUP(BD$1,'Nakladova matice_2018'!$A$1:$IW$188,136,FALSE),0)</f>
        <v>0</v>
      </c>
      <c r="BE163" s="19">
        <f>IFERROR(HLOOKUP(BE$1,'Nakladova matice_2018'!$A$1:$IW$188,136,FALSE),0)</f>
        <v>0</v>
      </c>
      <c r="BF163" s="19">
        <f>IFERROR(HLOOKUP(BF$1,'Nakladova matice_2018'!$A$1:$IW$188,136,FALSE),0)</f>
        <v>0</v>
      </c>
      <c r="BG163" s="19">
        <f>IFERROR(HLOOKUP(BG$1,'Nakladova matice_2018'!$A$1:$IW$188,136,FALSE),0)</f>
        <v>0</v>
      </c>
      <c r="BH163" s="19">
        <f>IFERROR(HLOOKUP(BH$1,'Nakladova matice_2018'!$A$1:$IW$188,136,FALSE),0)</f>
        <v>0</v>
      </c>
      <c r="BI163" s="19">
        <f>IFERROR(HLOOKUP(BI$1,'Nakladova matice_2018'!$A$1:$IW$188,136,FALSE),0)</f>
        <v>0</v>
      </c>
      <c r="BJ163" s="19">
        <f>IFERROR(HLOOKUP(BJ$1,'Nakladova matice_2018'!$A$1:$IW$188,136,FALSE),0)</f>
        <v>0</v>
      </c>
      <c r="BK163" s="19">
        <f>IFERROR(HLOOKUP(BK$1,'Nakladova matice_2018'!$A$1:$IW$188,136,FALSE),0)</f>
        <v>0</v>
      </c>
      <c r="BL163" s="19">
        <f>IFERROR(HLOOKUP(BL$1,'Nakladova matice_2018'!$A$1:$IW$188,136,FALSE),0)</f>
        <v>0</v>
      </c>
      <c r="BM163" s="19">
        <f>IFERROR(HLOOKUP(BM$1,'Nakladova matice_2018'!$A$1:$IW$188,136,FALSE),0)</f>
        <v>0</v>
      </c>
      <c r="BN163" s="19">
        <f>IFERROR(HLOOKUP(BN$1,'Nakladova matice_2018'!$A$1:$IW$188,136,FALSE),0)</f>
        <v>0</v>
      </c>
      <c r="BO163" s="19">
        <f>IFERROR(HLOOKUP(BO$1,'Nakladova matice_2018'!$A$1:$IW$188,136,FALSE),0)</f>
        <v>0</v>
      </c>
      <c r="BP163" s="19">
        <f>IFERROR(HLOOKUP(BP$1,'Nakladova matice_2018'!$A$1:$IW$188,136,FALSE),0)</f>
        <v>0</v>
      </c>
      <c r="BQ163" s="19">
        <f>IFERROR(HLOOKUP(BQ$1,'Nakladova matice_2018'!$A$1:$IW$188,136,FALSE),0)</f>
        <v>0</v>
      </c>
      <c r="BR163" s="19">
        <f>IFERROR(HLOOKUP(BR$1,'Nakladova matice_2018'!$A$1:$IW$188,136,FALSE),0)</f>
        <v>0</v>
      </c>
      <c r="BS163" s="19">
        <f>IFERROR(HLOOKUP(BS$1,'Nakladova matice_2018'!$A$1:$IW$188,136,FALSE),0)</f>
        <v>0</v>
      </c>
      <c r="BT163" s="19">
        <f>IFERROR(HLOOKUP(BT$1,'Nakladova matice_2018'!$A$1:$IW$188,136,FALSE),0)</f>
        <v>0</v>
      </c>
      <c r="BU163" s="19">
        <f>IFERROR(HLOOKUP(BU$1,'Nakladova matice_2018'!$A$1:$IW$188,136,FALSE),0)</f>
        <v>0</v>
      </c>
      <c r="BV163" s="19">
        <f>IFERROR(HLOOKUP(BV$1,'Nakladova matice_2018'!$A$1:$IW$188,136,FALSE),0)</f>
        <v>0</v>
      </c>
      <c r="BW163" s="19">
        <f>IFERROR(HLOOKUP(BW$1,'Nakladova matice_2018'!$A$1:$IW$188,136,FALSE),0)</f>
        <v>0</v>
      </c>
      <c r="BX163" s="19">
        <f>IFERROR(HLOOKUP(BX$1,'Nakladova matice_2018'!$A$1:$IW$188,136,FALSE),0)</f>
        <v>0</v>
      </c>
      <c r="BY163" s="19">
        <f>IFERROR(HLOOKUP(BY$1,'Nakladova matice_2018'!$A$1:$IW$188,136,FALSE),0)</f>
        <v>0</v>
      </c>
      <c r="BZ163" s="19">
        <f>IFERROR(HLOOKUP(BZ$1,'Nakladova matice_2018'!$A$1:$IW$188,136,FALSE),0)</f>
        <v>0</v>
      </c>
      <c r="CA163" s="19">
        <f>IFERROR(HLOOKUP(CA$1,'Nakladova matice_2018'!$A$1:$IW$188,136,FALSE),0)</f>
        <v>0</v>
      </c>
      <c r="CB163" s="19">
        <f>IFERROR(HLOOKUP(CB$1,'Nakladova matice_2018'!$A$1:$IW$188,136,FALSE),0)</f>
        <v>0</v>
      </c>
      <c r="CC163" s="19">
        <f>IFERROR(HLOOKUP(CC$1,'Nakladova matice_2018'!$A$1:$IW$188,136,FALSE),0)</f>
        <v>0</v>
      </c>
      <c r="CD163" s="19">
        <f>IFERROR(HLOOKUP(CD$1,'Nakladova matice_2018'!$A$1:$IW$188,136,FALSE),0)</f>
        <v>0</v>
      </c>
      <c r="CE163" s="19">
        <f>IFERROR(HLOOKUP(CE$1,'Nakladova matice_2018'!$A$1:$IW$188,136,FALSE),0)</f>
        <v>0</v>
      </c>
      <c r="CF163" s="19">
        <f>IFERROR(HLOOKUP(CF$1,'Nakladova matice_2018'!$A$1:$IW$188,136,FALSE),0)</f>
        <v>0</v>
      </c>
      <c r="CG163" s="19">
        <f>IFERROR(HLOOKUP(CG$1,'Nakladova matice_2018'!$A$1:$IW$188,136,FALSE),0)</f>
        <v>0</v>
      </c>
      <c r="CH163" s="19">
        <f>IFERROR(HLOOKUP(CH$1,'Nakladova matice_2018'!$A$1:$IW$188,136,FALSE),0)</f>
        <v>0</v>
      </c>
      <c r="CI163" s="19">
        <f>IFERROR(HLOOKUP(CI$1,'Nakladova matice_2018'!$A$1:$IW$188,136,FALSE),0)</f>
        <v>0</v>
      </c>
      <c r="CJ163" s="19">
        <f>IFERROR(HLOOKUP(CJ$1,'Nakladova matice_2018'!$A$1:$IW$188,136,FALSE),0)</f>
        <v>0</v>
      </c>
      <c r="CK163" s="19">
        <f>IFERROR(HLOOKUP(CK$1,'Nakladova matice_2018'!$A$1:$IW$188,136,FALSE),0)</f>
        <v>0</v>
      </c>
      <c r="CL163" s="19">
        <f>IFERROR(HLOOKUP(CL$1,'Nakladova matice_2018'!$A$1:$IW$188,136,FALSE),0)</f>
        <v>0</v>
      </c>
      <c r="CM163" s="19">
        <f>IFERROR(HLOOKUP(CM$1,'Nakladova matice_2018'!$A$1:$IW$188,136,FALSE),0)</f>
        <v>0</v>
      </c>
      <c r="CN163" s="19">
        <f>IFERROR(HLOOKUP(CN$1,'Nakladova matice_2018'!$A$1:$IW$188,136,FALSE),0)</f>
        <v>0</v>
      </c>
      <c r="CO163" s="19">
        <f>IFERROR(HLOOKUP(CO$1,'Nakladova matice_2018'!$A$1:$IW$188,136,FALSE),0)</f>
        <v>0</v>
      </c>
      <c r="CP163" s="19">
        <f>IFERROR(HLOOKUP(CP$1,'Nakladova matice_2018'!$A$1:$IW$188,136,FALSE),0)</f>
        <v>0</v>
      </c>
      <c r="CQ163" s="19">
        <f>IFERROR(HLOOKUP(CQ$1,'Nakladova matice_2018'!$A$1:$IW$188,136,FALSE),0)</f>
        <v>0</v>
      </c>
      <c r="CR163" s="19">
        <f>IFERROR(HLOOKUP(CR$1,'Nakladova matice_2018'!$A$1:$IW$188,136,FALSE),0)</f>
        <v>0</v>
      </c>
      <c r="CS163" s="19">
        <f>IFERROR(HLOOKUP(CS$1,'Nakladova matice_2018'!$A$1:$IW$188,136,FALSE),0)</f>
        <v>0</v>
      </c>
      <c r="CT163" s="19">
        <f>IFERROR(HLOOKUP(CT$1,'Nakladova matice_2018'!$A$1:$IW$188,136,FALSE),0)</f>
        <v>0</v>
      </c>
      <c r="CU163" s="19">
        <f>IFERROR(HLOOKUP(CU$1,'Nakladova matice_2018'!$A$1:$IW$188,136,FALSE),0)</f>
        <v>0</v>
      </c>
      <c r="CV163" s="19">
        <f>IFERROR(HLOOKUP(CV$1,'Nakladova matice_2018'!$A$1:$IW$188,136,FALSE),0)</f>
        <v>0</v>
      </c>
      <c r="CW163" s="19">
        <f>IFERROR(HLOOKUP(CW$1,'Nakladova matice_2018'!$A$1:$IW$188,136,FALSE),0)</f>
        <v>0</v>
      </c>
      <c r="CX163" s="19">
        <f>IFERROR(HLOOKUP(CX$1,'Nakladova matice_2018'!$A$1:$IW$188,136,FALSE),0)</f>
        <v>0</v>
      </c>
      <c r="CY163" s="19">
        <f>IFERROR(HLOOKUP(CY$1,'Nakladova matice_2018'!$A$1:$IW$188,136,FALSE),0)</f>
        <v>0</v>
      </c>
      <c r="CZ163" s="19">
        <f>IFERROR(HLOOKUP(CZ$1,'Nakladova matice_2018'!$A$1:$IW$188,136,FALSE),0)</f>
        <v>0</v>
      </c>
      <c r="DA163" s="19">
        <f>IFERROR(HLOOKUP(DA$1,'Nakladova matice_2018'!$A$1:$IW$188,136,FALSE),0)</f>
        <v>0</v>
      </c>
      <c r="DB163" s="19">
        <f>IFERROR(HLOOKUP(DB$1,'Nakladova matice_2018'!$A$1:$IW$188,136,FALSE),0)</f>
        <v>0</v>
      </c>
      <c r="DC163" s="19">
        <f>IFERROR(HLOOKUP(DC$1,'Nakladova matice_2018'!$A$1:$IW$188,136,FALSE),0)</f>
        <v>0</v>
      </c>
      <c r="DD163" s="19">
        <f>IFERROR(HLOOKUP(DD$1,'Nakladova matice_2018'!$A$1:$IW$188,136,FALSE),0)</f>
        <v>0</v>
      </c>
      <c r="DE163" s="19">
        <f>IFERROR(HLOOKUP(DE$1,'Nakladova matice_2018'!$A$1:$IW$188,136,FALSE),0)</f>
        <v>0</v>
      </c>
      <c r="DF163" s="19">
        <f>IFERROR(HLOOKUP(DF$1,'Nakladova matice_2018'!$A$1:$IW$188,136,FALSE),0)</f>
        <v>0</v>
      </c>
      <c r="DG163" s="19">
        <f>IFERROR(HLOOKUP(DG$1,'Nakladova matice_2018'!$A$1:$IW$188,136,FALSE),0)</f>
        <v>0</v>
      </c>
      <c r="DH163" s="19">
        <f>IFERROR(HLOOKUP(DH$1,'Nakladova matice_2018'!$A$1:$IW$188,136,FALSE),0)</f>
        <v>0</v>
      </c>
      <c r="DI163" s="19">
        <f>IFERROR(HLOOKUP(DI$1,'Nakladova matice_2018'!$A$1:$IW$188,136,FALSE),0)</f>
        <v>0</v>
      </c>
      <c r="DJ163" s="19">
        <f>IFERROR(HLOOKUP(DJ$1,'Nakladova matice_2018'!$A$1:$IW$188,136,FALSE),0)</f>
        <v>0</v>
      </c>
      <c r="DK163" s="19">
        <f>IFERROR(HLOOKUP(DK$1,'Nakladova matice_2018'!$A$1:$IW$188,136,FALSE),0)</f>
        <v>0</v>
      </c>
      <c r="DL163" s="19">
        <f>IFERROR(HLOOKUP(DL$1,'Nakladova matice_2018'!$A$1:$IW$188,136,FALSE),0)</f>
        <v>0</v>
      </c>
      <c r="DM163" s="19">
        <f>IFERROR(HLOOKUP(DM$1,'Nakladova matice_2018'!$A$1:$IW$188,136,FALSE),0)</f>
        <v>0</v>
      </c>
      <c r="DN163" s="19">
        <f>IFERROR(HLOOKUP(DN$1,'Nakladova matice_2018'!$A$1:$IW$188,136,FALSE),0)</f>
        <v>0</v>
      </c>
      <c r="DO163" s="19">
        <f>IFERROR(HLOOKUP(DO$1,'Nakladova matice_2018'!$A$1:$IW$188,136,FALSE),0)</f>
        <v>0</v>
      </c>
      <c r="DP163" s="19">
        <f>IFERROR(HLOOKUP(DP$1,'Nakladova matice_2018'!$A$1:$IW$188,136,FALSE),0)</f>
        <v>0</v>
      </c>
      <c r="DQ163" s="19">
        <f>IFERROR(HLOOKUP(DQ$1,'Nakladova matice_2018'!$A$1:$IW$188,136,FALSE),0)</f>
        <v>0</v>
      </c>
      <c r="DR163" s="19">
        <f>IFERROR(HLOOKUP(DR$1,'Nakladova matice_2018'!$A$1:$IW$188,136,FALSE),0)</f>
        <v>0</v>
      </c>
      <c r="DS163" s="19">
        <f>IFERROR(HLOOKUP(DS$1,'Nakladova matice_2018'!$A$1:$IW$188,136,FALSE),0)</f>
        <v>0</v>
      </c>
      <c r="DT163" s="19">
        <f>IFERROR(HLOOKUP(DT$1,'Nakladova matice_2018'!$A$1:$IW$188,136,FALSE),0)</f>
        <v>0</v>
      </c>
      <c r="DU163" s="19">
        <f>IFERROR(HLOOKUP(DU$1,'Nakladova matice_2018'!$A$1:$IW$188,136,FALSE),0)</f>
        <v>0</v>
      </c>
      <c r="DV163" s="19">
        <f>IFERROR(HLOOKUP(DV$1,'Nakladova matice_2018'!$A$1:$IW$188,136,FALSE),0)</f>
        <v>0</v>
      </c>
      <c r="DW163" s="19">
        <f>IFERROR(HLOOKUP(DW$1,'Nakladova matice_2018'!$A$1:$IW$188,136,FALSE),0)</f>
        <v>0</v>
      </c>
      <c r="DX163" s="19">
        <f>IFERROR(HLOOKUP(DX$1,'Nakladova matice_2018'!$A$1:$IW$188,136,FALSE),0)</f>
        <v>0</v>
      </c>
      <c r="DY163" s="19">
        <f>IFERROR(HLOOKUP(DY$1,'Nakladova matice_2018'!$A$1:$IW$188,136,FALSE),0)</f>
        <v>0</v>
      </c>
      <c r="DZ163" s="19">
        <f>IFERROR(HLOOKUP(DZ$1,'Nakladova matice_2018'!$A$1:$IW$188,136,FALSE),0)</f>
        <v>0</v>
      </c>
      <c r="EA163" s="19">
        <f>IFERROR(HLOOKUP(EA$1,'Nakladova matice_2018'!$A$1:$IW$188,136,FALSE),0)</f>
        <v>0</v>
      </c>
      <c r="EB163" s="19">
        <f>IFERROR(HLOOKUP(EB$1,'Nakladova matice_2018'!$A$1:$IW$188,136,FALSE),0)</f>
        <v>0</v>
      </c>
      <c r="EC163" s="19">
        <f>IFERROR(HLOOKUP(EC$1,'Nakladova matice_2018'!$A$1:$IW$188,136,FALSE),0)</f>
        <v>0</v>
      </c>
      <c r="ED163" s="19">
        <f>IFERROR(HLOOKUP(ED$1,'Nakladova matice_2018'!$A$1:$IW$188,136,FALSE),0)</f>
        <v>0</v>
      </c>
      <c r="EE163" s="19">
        <f>IFERROR(HLOOKUP(EE$1,'Nakladova matice_2018'!$A$1:$IW$188,136,FALSE),0)</f>
        <v>0</v>
      </c>
      <c r="EF163" s="19">
        <f>IFERROR(HLOOKUP(EF$1,'Nakladova matice_2018'!$A$1:$IW$188,136,FALSE),0)</f>
        <v>0</v>
      </c>
      <c r="EG163" s="19">
        <f>IFERROR(HLOOKUP(EG$1,'Nakladova matice_2018'!$A$1:$IW$188,136,FALSE),0)</f>
        <v>0</v>
      </c>
      <c r="EH163" s="19">
        <f>IFERROR(HLOOKUP(EH$1,'Nakladova matice_2018'!$A$1:$IW$188,136,FALSE),0)</f>
        <v>0</v>
      </c>
      <c r="EI163" s="19">
        <f>IFERROR(HLOOKUP(EI$1,'Nakladova matice_2018'!$A$1:$IW$188,136,FALSE),0)</f>
        <v>0</v>
      </c>
      <c r="EJ163" s="19">
        <f>IFERROR(HLOOKUP(EJ$1,'Nakladova matice_2018'!$A$1:$IW$188,136,FALSE),0)</f>
        <v>0</v>
      </c>
      <c r="EK163" s="19">
        <f>IFERROR(HLOOKUP(EK$1,'Nakladova matice_2018'!$A$1:$IW$188,136,FALSE),0)</f>
        <v>0</v>
      </c>
      <c r="EL163" s="19">
        <f>IFERROR(HLOOKUP(EL$1,'Nakladova matice_2018'!$A$1:$IW$188,136,FALSE),0)</f>
        <v>0</v>
      </c>
      <c r="EM163" s="19">
        <f>IFERROR(HLOOKUP(EM$1,'Nakladova matice_2018'!$A$1:$IW$188,136,FALSE),0)</f>
        <v>0</v>
      </c>
      <c r="EN163" s="19">
        <f>IFERROR(HLOOKUP(EN$1,'Nakladova matice_2018'!$A$1:$IW$188,136,FALSE),0)</f>
        <v>0</v>
      </c>
      <c r="EO163" s="19">
        <f>IFERROR(HLOOKUP(EO$1,'Nakladova matice_2018'!$A$1:$IW$188,136,FALSE),0)</f>
        <v>0</v>
      </c>
      <c r="EP163" s="19">
        <f>IFERROR(HLOOKUP(EP$1,'Nakladova matice_2018'!$A$1:$IW$188,136,FALSE),0)</f>
        <v>0</v>
      </c>
      <c r="EQ163" s="19">
        <f>IFERROR(HLOOKUP(EQ$1,'Nakladova matice_2018'!$A$1:$IW$188,136,FALSE),0)</f>
        <v>0</v>
      </c>
      <c r="ER163" s="19">
        <f>IFERROR(HLOOKUP(ER$1,'Nakladova matice_2018'!$A$1:$IW$188,136,FALSE),0)</f>
        <v>0</v>
      </c>
      <c r="ES163" s="19">
        <f>IFERROR(HLOOKUP(ES$1,'Nakladova matice_2018'!$A$1:$IW$188,136,FALSE),0)</f>
        <v>0</v>
      </c>
      <c r="ET163" s="19">
        <f>IFERROR(HLOOKUP(ET$1,'Nakladova matice_2018'!$A$1:$IW$188,136,FALSE),0)</f>
        <v>0</v>
      </c>
      <c r="EU163" s="19">
        <f>IFERROR(HLOOKUP(EU$1,'Nakladova matice_2018'!$A$1:$IW$188,136,FALSE),0)</f>
        <v>0</v>
      </c>
      <c r="EV163" s="19">
        <f>IFERROR(HLOOKUP(EV$1,'Nakladova matice_2018'!$A$1:$IW$188,136,FALSE),0)</f>
        <v>0</v>
      </c>
      <c r="EW163" s="19">
        <f>IFERROR(HLOOKUP(EW$1,'Nakladova matice_2018'!$A$1:$IW$188,136,FALSE),0)</f>
        <v>0</v>
      </c>
      <c r="EX163" s="19">
        <f>IFERROR(HLOOKUP(EX$1,'Nakladova matice_2018'!$A$1:$IW$188,136,FALSE),0)</f>
        <v>0</v>
      </c>
      <c r="EY163" s="19">
        <f>IFERROR(HLOOKUP(EY$1,'Nakladova matice_2018'!$A$1:$IW$188,136,FALSE),0)</f>
        <v>0</v>
      </c>
      <c r="EZ163" s="19">
        <f>IFERROR(HLOOKUP(EZ$1,'Nakladova matice_2018'!$A$1:$IW$188,136,FALSE),0)</f>
        <v>0</v>
      </c>
      <c r="FA163" s="19">
        <f>IFERROR(HLOOKUP(FA$1,'Nakladova matice_2018'!$A$1:$IW$188,136,FALSE),0)</f>
        <v>0</v>
      </c>
      <c r="FB163" s="19">
        <f>IFERROR(HLOOKUP(FB$1,'Nakladova matice_2018'!$A$1:$IW$188,136,FALSE),0)</f>
        <v>0</v>
      </c>
      <c r="FC163" s="19">
        <f>IFERROR(HLOOKUP(FC$1,'Nakladova matice_2018'!$A$1:$IW$188,136,FALSE),0)</f>
        <v>0</v>
      </c>
      <c r="FD163" s="19">
        <f>IFERROR(HLOOKUP(FD$1,'Nakladova matice_2018'!$A$1:$IW$188,136,FALSE),0)</f>
        <v>0</v>
      </c>
      <c r="FE163" s="19">
        <f>IFERROR(HLOOKUP(FE$1,'Nakladova matice_2018'!$A$1:$IW$188,136,FALSE),0)</f>
        <v>0</v>
      </c>
      <c r="FF163" s="19">
        <f>IFERROR(HLOOKUP(FF$1,'Nakladova matice_2018'!$A$1:$IW$188,136,FALSE),0)</f>
        <v>0</v>
      </c>
      <c r="FG163" s="19">
        <f>IFERROR(HLOOKUP(FG$1,'Nakladova matice_2018'!$A$1:$IW$188,136,FALSE),0)</f>
        <v>0</v>
      </c>
      <c r="FH163" s="19">
        <f>IFERROR(HLOOKUP(FH$1,'Nakladova matice_2018'!$A$1:$IW$188,136,FALSE),0)</f>
        <v>0</v>
      </c>
      <c r="FI163" s="19">
        <f>IFERROR(HLOOKUP(FI$1,'Nakladova matice_2018'!$A$1:$IW$188,136,FALSE),0)</f>
        <v>0</v>
      </c>
      <c r="FJ163" s="19">
        <f>IFERROR(HLOOKUP(FJ$1,'Nakladova matice_2018'!$A$1:$IW$188,136,FALSE),0)</f>
        <v>0</v>
      </c>
      <c r="FK163" s="19">
        <f>IFERROR(HLOOKUP(FK$1,'Nakladova matice_2018'!$A$1:$IW$188,136,FALSE),0)</f>
        <v>0</v>
      </c>
      <c r="FL163" s="19">
        <f>IFERROR(HLOOKUP(FL$1,'Nakladova matice_2018'!$A$1:$IW$188,136,FALSE),0)</f>
        <v>0</v>
      </c>
      <c r="FM163" s="19">
        <f>IFERROR(HLOOKUP(FM$1,'Nakladova matice_2018'!$A$1:$IW$188,136,FALSE),0)</f>
        <v>0</v>
      </c>
      <c r="FN163" s="19">
        <f>IFERROR(HLOOKUP(FN$1,'Nakladova matice_2018'!$A$1:$IW$188,136,FALSE),0)</f>
        <v>0</v>
      </c>
      <c r="FO163" s="19">
        <f>IFERROR(HLOOKUP(FO$1,'Nakladova matice_2018'!$A$1:$IW$188,136,FALSE),0)</f>
        <v>0</v>
      </c>
      <c r="FP163" s="19">
        <f>IFERROR(HLOOKUP(FP$1,'Nakladova matice_2018'!$A$1:$IW$188,136,FALSE),0)</f>
        <v>0</v>
      </c>
      <c r="FQ163" s="19">
        <f>IFERROR(HLOOKUP(FQ$1,'Nakladova matice_2018'!$A$1:$IW$188,136,FALSE),0)</f>
        <v>0</v>
      </c>
      <c r="FR163" s="19">
        <f>IFERROR(HLOOKUP(FR$1,'Nakladova matice_2018'!$A$1:$IW$188,136,FALSE),0)</f>
        <v>0</v>
      </c>
      <c r="FS163" s="19">
        <f>IFERROR(HLOOKUP(FS$1,'Nakladova matice_2018'!$A$1:$IW$188,136,FALSE),0)</f>
        <v>0</v>
      </c>
      <c r="FT163" s="19">
        <f>IFERROR(HLOOKUP(FT$1,'Nakladova matice_2018'!$A$1:$IW$188,136,FALSE),0)</f>
        <v>0</v>
      </c>
      <c r="FU163" s="19">
        <f>IFERROR(HLOOKUP(FU$1,'Nakladova matice_2018'!$A$1:$IW$188,136,FALSE),0)</f>
        <v>0</v>
      </c>
      <c r="FV163" s="19">
        <f>IFERROR(HLOOKUP(FV$1,'Nakladova matice_2018'!$A$1:$IW$188,136,FALSE),0)</f>
        <v>0</v>
      </c>
      <c r="FW163" s="19">
        <f>IFERROR(HLOOKUP(FW$1,'Nakladova matice_2018'!$A$1:$IW$188,136,FALSE),0)</f>
        <v>0</v>
      </c>
      <c r="FX163" s="19">
        <f>IFERROR(HLOOKUP(FX$1,'Nakladova matice_2018'!$A$1:$IW$188,136,FALSE),0)</f>
        <v>0</v>
      </c>
      <c r="FY163" s="19">
        <f>IFERROR(HLOOKUP(FY$1,'Nakladova matice_2018'!$A$1:$IW$188,136,FALSE),0)</f>
        <v>0</v>
      </c>
      <c r="FZ163" s="19">
        <f>IFERROR(HLOOKUP(FZ$1,'Nakladova matice_2018'!$A$1:$IW$188,136,FALSE),0)</f>
        <v>0</v>
      </c>
      <c r="GA163" s="19">
        <f>IFERROR(HLOOKUP(GA$1,'Nakladova matice_2018'!$A$1:$IW$188,136,FALSE),0)</f>
        <v>0</v>
      </c>
      <c r="GB163" s="19">
        <f>IFERROR(HLOOKUP(GB$1,'Nakladova matice_2018'!$A$1:$IW$188,136,FALSE),0)</f>
        <v>0</v>
      </c>
      <c r="GC163" s="19">
        <f>IFERROR(HLOOKUP(GC$1,'Nakladova matice_2018'!$A$1:$IW$188,136,FALSE),0)</f>
        <v>0</v>
      </c>
      <c r="GD163" s="19">
        <f>IFERROR(HLOOKUP(GD$1,'Nakladova matice_2018'!$A$1:$IW$188,136,FALSE),0)</f>
        <v>0</v>
      </c>
      <c r="GE163" s="19">
        <f>IFERROR(HLOOKUP(GE$1,'Nakladova matice_2018'!$A$1:$IW$188,136,FALSE),0)</f>
        <v>0</v>
      </c>
      <c r="GF163" s="19">
        <f>IFERROR(HLOOKUP(GF$1,'Nakladova matice_2018'!$A$1:$IW$188,136,FALSE),0)</f>
        <v>0</v>
      </c>
      <c r="GG163" s="19">
        <f>IFERROR(HLOOKUP(GG$1,'Nakladova matice_2018'!$A$1:$IW$188,136,FALSE),0)</f>
        <v>0</v>
      </c>
      <c r="GH163" s="19">
        <f>IFERROR(HLOOKUP(GH$1,'Nakladova matice_2018'!$A$1:$IW$188,136,FALSE),0)</f>
        <v>0</v>
      </c>
      <c r="GI163" s="19">
        <f>IFERROR(HLOOKUP(GI$1,'Nakladova matice_2018'!$A$1:$IW$188,136,FALSE),0)</f>
        <v>0</v>
      </c>
      <c r="GJ163" s="19">
        <f>IFERROR(HLOOKUP(GJ$1,'Nakladova matice_2018'!$A$1:$IW$188,136,FALSE),0)</f>
        <v>0</v>
      </c>
      <c r="GK163" s="19">
        <f>IFERROR(HLOOKUP(GK$1,'Nakladova matice_2018'!$A$1:$IW$188,136,FALSE),0)</f>
        <v>0</v>
      </c>
      <c r="GL163" s="19">
        <f>IFERROR(HLOOKUP(GL$1,'Nakladova matice_2018'!$A$1:$IW$188,136,FALSE),0)</f>
        <v>0</v>
      </c>
      <c r="GM163" s="19">
        <f>IFERROR(HLOOKUP(GM$1,'Nakladova matice_2018'!$A$1:$IW$188,136,FALSE),0)</f>
        <v>0</v>
      </c>
      <c r="GN163" s="19">
        <f>IFERROR(HLOOKUP(GN$1,'Nakladova matice_2018'!$A$1:$IW$188,136,FALSE),0)</f>
        <v>0</v>
      </c>
      <c r="GO163" s="19">
        <f>IFERROR(HLOOKUP(GO$1,'Nakladova matice_2018'!$A$1:$IW$188,136,FALSE),0)</f>
        <v>0</v>
      </c>
      <c r="GP163" s="19">
        <f>IFERROR(HLOOKUP(GP$1,'Nakladova matice_2018'!$A$1:$IW$188,136,FALSE),0)</f>
        <v>0</v>
      </c>
      <c r="GQ163" s="19">
        <f>IFERROR(HLOOKUP(GQ$1,'Nakladova matice_2018'!$A$1:$IW$188,136,FALSE),0)</f>
        <v>0</v>
      </c>
      <c r="GR163" s="19">
        <f>IFERROR(HLOOKUP(GR$1,'Nakladova matice_2018'!$A$1:$IW$188,136,FALSE),0)</f>
        <v>0</v>
      </c>
      <c r="GS163" s="19">
        <f>IFERROR(HLOOKUP(GS$1,'Nakladova matice_2018'!$A$1:$IW$188,136,FALSE),0)</f>
        <v>0</v>
      </c>
      <c r="GT163" s="19">
        <f>IFERROR(HLOOKUP(GT$1,'Nakladova matice_2018'!$A$1:$IW$188,136,FALSE),0)</f>
        <v>0</v>
      </c>
      <c r="GU163" s="19">
        <f>IFERROR(HLOOKUP(GU$1,'Nakladova matice_2018'!$A$1:$IW$188,136,FALSE),0)</f>
        <v>0</v>
      </c>
      <c r="GV163" s="19">
        <f>IFERROR(HLOOKUP(GV$1,'Nakladova matice_2018'!$A$1:$IW$188,136,FALSE),0)</f>
        <v>0</v>
      </c>
      <c r="GW163" s="19">
        <f>IFERROR(HLOOKUP(GW$1,'Nakladova matice_2018'!$A$1:$IW$188,136,FALSE),0)</f>
        <v>0</v>
      </c>
      <c r="GX163" s="19">
        <f>IFERROR(HLOOKUP(GX$1,'Nakladova matice_2018'!$A$1:$IW$188,136,FALSE),0)</f>
        <v>0</v>
      </c>
      <c r="GY163" s="19">
        <f>IFERROR(HLOOKUP(GY$1,'Nakladova matice_2018'!$A$1:$IW$188,136,FALSE),0)</f>
        <v>0</v>
      </c>
      <c r="GZ163" s="19">
        <f>IFERROR(HLOOKUP(GZ$1,'Nakladova matice_2018'!$A$1:$IW$188,136,FALSE),0)</f>
        <v>0</v>
      </c>
      <c r="HA163" s="19">
        <f>IFERROR(HLOOKUP(HA$1,'Nakladova matice_2018'!$A$1:$IW$188,136,FALSE),0)</f>
        <v>0</v>
      </c>
      <c r="HB163" s="19">
        <f>IFERROR(HLOOKUP(HB$1,'Nakladova matice_2018'!$A$1:$IW$188,136,FALSE),0)</f>
        <v>0</v>
      </c>
      <c r="HC163" s="19">
        <f>IFERROR(HLOOKUP(HC$1,'Nakladova matice_2018'!$A$1:$IW$188,136,FALSE),0)</f>
        <v>0</v>
      </c>
      <c r="HD163" s="19">
        <f>IFERROR(HLOOKUP(HD$1,'Nakladova matice_2018'!$A$1:$IW$188,136,FALSE),0)</f>
        <v>0</v>
      </c>
      <c r="HE163" s="19">
        <f>IFERROR(HLOOKUP(HE$1,'Nakladova matice_2018'!$A$1:$IW$188,136,FALSE),0)</f>
        <v>0</v>
      </c>
      <c r="HF163" s="19">
        <f>IFERROR(HLOOKUP(HF$1,'Nakladova matice_2018'!$A$1:$IW$188,136,FALSE),0)</f>
        <v>0</v>
      </c>
      <c r="HG163" s="19">
        <f>IFERROR(HLOOKUP(HG$1,'Nakladova matice_2018'!$A$1:$IW$188,136,FALSE),0)</f>
        <v>0</v>
      </c>
      <c r="HH163" s="19">
        <f>IFERROR(HLOOKUP(HH$1,'Nakladova matice_2018'!$A$1:$IW$188,136,FALSE),0)</f>
        <v>0</v>
      </c>
      <c r="HI163" s="19">
        <f>IFERROR(HLOOKUP(HI$1,'Nakladova matice_2018'!$A$1:$IW$188,136,FALSE),0)</f>
        <v>0</v>
      </c>
      <c r="HJ163" s="19">
        <f>IFERROR(HLOOKUP(HJ$1,'Nakladova matice_2018'!$A$1:$IW$188,136,FALSE),0)</f>
        <v>0</v>
      </c>
      <c r="HK163" s="19">
        <f>IFERROR(HLOOKUP(HK$1,'Nakladova matice_2018'!$A$1:$IW$188,136,FALSE),0)</f>
        <v>0</v>
      </c>
      <c r="HL163" s="19">
        <f>IFERROR(HLOOKUP(HL$1,'Nakladova matice_2018'!$A$1:$IW$188,136,FALSE),0)</f>
        <v>0</v>
      </c>
      <c r="HM163" s="19">
        <f>IFERROR(HLOOKUP(HM$1,'Nakladova matice_2018'!$A$1:$IW$188,136,FALSE),0)</f>
        <v>0</v>
      </c>
      <c r="HN163" s="19">
        <f>IFERROR(HLOOKUP(HN$1,'Nakladova matice_2018'!$A$1:$IW$188,136,FALSE),0)</f>
        <v>0</v>
      </c>
      <c r="HO163" s="19">
        <f>IFERROR(HLOOKUP(HO$1,'Nakladova matice_2018'!$A$1:$IW$188,136,FALSE),0)</f>
        <v>0</v>
      </c>
      <c r="HP163" s="19">
        <f>IFERROR(HLOOKUP(HP$1,'Nakladova matice_2018'!$A$1:$IW$188,136,FALSE),0)</f>
        <v>0</v>
      </c>
      <c r="HQ163" s="19">
        <f>IFERROR(HLOOKUP(HQ$1,'Nakladova matice_2018'!$A$1:$IW$188,136,FALSE),0)</f>
        <v>0</v>
      </c>
      <c r="HR163" s="19">
        <f>IFERROR(HLOOKUP(HR$1,'Nakladova matice_2018'!$A$1:$IW$188,136,FALSE),0)</f>
        <v>0</v>
      </c>
      <c r="HS163" s="19">
        <f>IFERROR(HLOOKUP(HS$1,'Nakladova matice_2018'!$A$1:$IW$188,136,FALSE),0)</f>
        <v>0</v>
      </c>
      <c r="HT163" s="19">
        <f>IFERROR(HLOOKUP(HT$1,'Nakladova matice_2018'!$A$1:$IW$188,136,FALSE),0)</f>
        <v>0</v>
      </c>
      <c r="HU163" s="19">
        <f>IFERROR(HLOOKUP(HU$1,'Nakladova matice_2018'!$A$1:$IW$188,136,FALSE),0)</f>
        <v>0</v>
      </c>
      <c r="HV163" s="19">
        <f>IFERROR(HLOOKUP(HV$1,'Nakladova matice_2018'!$A$1:$IW$188,136,FALSE),0)</f>
        <v>0</v>
      </c>
      <c r="HW163" s="19">
        <f>IFERROR(HLOOKUP(HW$1,'Nakladova matice_2018'!$A$1:$IW$188,136,FALSE),0)</f>
        <v>0</v>
      </c>
      <c r="HX163" s="19">
        <f>IFERROR(HLOOKUP(HX$1,'Nakladova matice_2018'!$A$1:$IW$188,136,FALSE),0)</f>
        <v>0</v>
      </c>
      <c r="HY163" s="19">
        <f>IFERROR(HLOOKUP(HY$1,'Nakladova matice_2018'!$A$1:$IW$188,136,FALSE),0)</f>
        <v>0</v>
      </c>
      <c r="HZ163" s="19">
        <f>IFERROR(HLOOKUP(HZ$1,'Nakladova matice_2018'!$A$1:$IW$188,136,FALSE),0)</f>
        <v>0</v>
      </c>
      <c r="IA163" s="19">
        <f>IFERROR(HLOOKUP(IA$1,'Nakladova matice_2018'!$A$1:$IW$188,136,FALSE),0)</f>
        <v>0</v>
      </c>
      <c r="IB163" s="19">
        <f>IFERROR(HLOOKUP(IB$1,'Nakladova matice_2018'!$A$1:$IW$188,136,FALSE),0)</f>
        <v>0</v>
      </c>
      <c r="IC163" s="19">
        <f>IFERROR(HLOOKUP(IC$1,'Nakladova matice_2018'!$A$1:$IW$188,136,FALSE),0)</f>
        <v>0</v>
      </c>
      <c r="ID163" s="19">
        <f>IFERROR(HLOOKUP(ID$1,'Nakladova matice_2018'!$A$1:$IW$188,136,FALSE),0)</f>
        <v>0</v>
      </c>
      <c r="IE163" s="19">
        <f>IFERROR(HLOOKUP(IE$1,'Nakladova matice_2018'!$A$1:$IW$188,136,FALSE),0)</f>
        <v>0</v>
      </c>
      <c r="IF163" s="19">
        <f>IFERROR(HLOOKUP(IF$1,'Nakladova matice_2018'!$A$1:$IW$188,136,FALSE),0)</f>
        <v>0</v>
      </c>
      <c r="IG163" s="19">
        <f>IFERROR(HLOOKUP(IG$1,'Nakladova matice_2018'!$A$1:$IW$188,136,FALSE),0)</f>
        <v>0</v>
      </c>
      <c r="IH163" s="19">
        <f>IFERROR(HLOOKUP(IH$1,'Nakladova matice_2018'!$A$1:$IW$188,136,FALSE),0)</f>
        <v>0</v>
      </c>
      <c r="II163" s="19">
        <f>IFERROR(HLOOKUP(II$1,'Nakladova matice_2018'!$A$1:$IW$188,136,FALSE),0)</f>
        <v>0</v>
      </c>
      <c r="IJ163" s="19">
        <f>IFERROR(HLOOKUP(IJ$1,'Nakladova matice_2018'!$A$1:$IW$188,136,FALSE),0)</f>
        <v>0</v>
      </c>
      <c r="IK163" s="19">
        <f>IFERROR(HLOOKUP(IK$1,'Nakladova matice_2018'!$A$1:$IW$188,136,FALSE),0)</f>
        <v>0</v>
      </c>
      <c r="IL163" s="19">
        <f>IFERROR(HLOOKUP(IL$1,'Nakladova matice_2018'!$A$1:$IW$188,136,FALSE),0)</f>
        <v>0</v>
      </c>
      <c r="IM163" s="19">
        <f>IFERROR(HLOOKUP(IM$1,'Nakladova matice_2018'!$A$1:$IW$188,136,FALSE),0)</f>
        <v>0</v>
      </c>
      <c r="IN163" s="19">
        <f>IFERROR(HLOOKUP(IN$1,'Nakladova matice_2018'!$A$1:$IW$188,136,FALSE),0)</f>
        <v>0</v>
      </c>
      <c r="IO163" s="19">
        <f>IFERROR(HLOOKUP(IO$1,'Nakladova matice_2018'!$A$1:$IW$188,136,FALSE),0)</f>
        <v>0</v>
      </c>
      <c r="IP163" s="19">
        <f>IFERROR(HLOOKUP(IP$1,'Nakladova matice_2018'!$A$1:$IW$188,136,FALSE),0)</f>
        <v>0</v>
      </c>
      <c r="IQ163" s="19">
        <f>IFERROR(HLOOKUP(IQ$1,'Nakladova matice_2018'!$A$1:$IW$188,136,FALSE),0)</f>
        <v>0</v>
      </c>
      <c r="IR163" s="19">
        <f>IFERROR(HLOOKUP(IR$1,'Nakladova matice_2018'!$A$1:$IW$188,136,FALSE),0)</f>
        <v>0</v>
      </c>
      <c r="IS163" s="19">
        <f>IFERROR(HLOOKUP(IS$1,'Nakladova matice_2018'!$A$1:$IW$188,136,FALSE),0)</f>
        <v>0</v>
      </c>
      <c r="IT163" s="19">
        <f>IFERROR(HLOOKUP(IT$1,'Nakladova matice_2018'!$A$1:$IW$188,136,FALSE),0)</f>
        <v>0</v>
      </c>
      <c r="IU163" s="19">
        <f>IFERROR(HLOOKUP(IU$1,'Nakladova matice_2018'!$A$1:$IW$188,136,FALSE),0)</f>
        <v>0</v>
      </c>
      <c r="IV163" s="19">
        <f>IFERROR(HLOOKUP(IV$1,'Nakladova matice_2018'!$A$1:$IW$188,136,FALSE),0)</f>
        <v>0</v>
      </c>
      <c r="IW163" s="19">
        <f>IFERROR(HLOOKUP(IW$1,'Nakladova matice_2018'!$A$1:$IW$188,136,FALSE),0)</f>
        <v>0</v>
      </c>
      <c r="IX163" s="19">
        <f>IFERROR(HLOOKUP(IX$1,'Nakladova matice_2018'!$A$1:$IW$188,136,FALSE),0)</f>
        <v>0</v>
      </c>
      <c r="IY163" s="19">
        <f>IFERROR(HLOOKUP(IY$1,'Nakladova matice_2018'!$A$1:$IW$188,136,FALSE),0)</f>
        <v>0</v>
      </c>
      <c r="IZ163" s="19">
        <f>IFERROR(HLOOKUP(IZ$1,'Nakladova matice_2018'!$A$1:$IW$188,136,FALSE),0)</f>
        <v>0</v>
      </c>
      <c r="JA163" s="19">
        <f>IFERROR(HLOOKUP(JA$1,'Nakladova matice_2018'!$A$1:$IW$188,136,FALSE),0)</f>
        <v>0</v>
      </c>
      <c r="JB163" s="19">
        <f>IFERROR(HLOOKUP(JB$1,'Nakladova matice_2018'!$A$1:$IW$188,136,FALSE),0)</f>
        <v>0</v>
      </c>
      <c r="JC163" s="19">
        <f>IFERROR(HLOOKUP(JC$1,'Nakladova matice_2018'!$A$1:$IW$188,136,FALSE),0)</f>
        <v>0</v>
      </c>
      <c r="JD163" s="19">
        <f>IFERROR(HLOOKUP(JD$1,'Nakladova matice_2018'!$A$1:$IW$188,136,FALSE),0)</f>
        <v>0</v>
      </c>
      <c r="JE163" s="19">
        <f>IFERROR(HLOOKUP(JE$1,'Nakladova matice_2018'!$A$1:$IW$188,136,FALSE),0)</f>
        <v>0</v>
      </c>
      <c r="JF163" s="19">
        <f>IFERROR(HLOOKUP(JF$1,'Nakladova matice_2018'!$A$1:$IW$188,136,FALSE),0)</f>
        <v>0</v>
      </c>
      <c r="JG163" s="19">
        <f>IFERROR(HLOOKUP(JG$1,'Nakladova matice_2018'!$A$1:$IW$188,136,FALSE),0)</f>
        <v>0</v>
      </c>
      <c r="JH163" s="19">
        <f>IFERROR(HLOOKUP(JH$1,'Nakladova matice_2018'!$A$1:$IW$188,136,FALSE),0)</f>
        <v>0</v>
      </c>
      <c r="JI163" s="19">
        <f>IFERROR(HLOOKUP(JI$1,'Nakladova matice_2018'!$A$1:$IW$188,136,FALSE),0)</f>
        <v>0</v>
      </c>
      <c r="JJ163" s="19">
        <f>IFERROR(HLOOKUP(JJ$1,'Nakladova matice_2018'!$A$1:$IW$188,136,FALSE),0)</f>
        <v>0</v>
      </c>
      <c r="JK163" s="19">
        <f>IFERROR(HLOOKUP(JK$1,'Nakladova matice_2018'!$A$1:$IW$188,136,FALSE),0)</f>
        <v>0</v>
      </c>
      <c r="JL163" s="19">
        <f>IFERROR(HLOOKUP(JL$1,'Nakladova matice_2018'!$A$1:$IW$188,136,FALSE),0)</f>
        <v>0</v>
      </c>
      <c r="JM163" s="19">
        <f>IFERROR(HLOOKUP(JM$1,'Nakladova matice_2018'!$A$1:$IW$188,136,FALSE),0)</f>
        <v>0</v>
      </c>
      <c r="JN163" s="19">
        <f>IFERROR(HLOOKUP(JN$1,'Nakladova matice_2018'!$A$1:$IW$188,136,FALSE),0)</f>
        <v>0</v>
      </c>
      <c r="JO163" s="19">
        <f>IFERROR(HLOOKUP(JO$1,'Nakladova matice_2018'!$A$1:$IW$188,136,FALSE),0)</f>
        <v>0</v>
      </c>
      <c r="JP163" s="19">
        <f>IFERROR(HLOOKUP(JP$1,'Nakladova matice_2018'!$A$1:$IW$188,136,FALSE),0)</f>
        <v>0</v>
      </c>
      <c r="JQ163" s="19">
        <f>IFERROR(HLOOKUP(JQ$1,'Nakladova matice_2018'!$A$1:$IW$188,136,FALSE),0)</f>
        <v>0</v>
      </c>
      <c r="JR163" s="19">
        <f>IFERROR(HLOOKUP(JR$1,'Nakladova matice_2018'!$A$1:$IW$188,136,FALSE),0)</f>
        <v>0</v>
      </c>
      <c r="JS163" s="19">
        <f>IFERROR(HLOOKUP(JS$1,'Nakladova matice_2018'!$A$1:$IW$188,136,FALSE),0)</f>
        <v>0</v>
      </c>
      <c r="JT163" s="19">
        <f>IFERROR(HLOOKUP(JT$1,'Nakladova matice_2018'!$A$1:$IW$188,136,FALSE),0)</f>
        <v>0</v>
      </c>
      <c r="JU163" s="19">
        <f>IFERROR(HLOOKUP(JU$1,'Nakladova matice_2018'!$A$1:$IW$188,136,FALSE),0)</f>
        <v>0</v>
      </c>
      <c r="JV163" s="19">
        <f>IFERROR(HLOOKUP(JV$1,'Nakladova matice_2018'!$A$1:$IW$188,136,FALSE),0)</f>
        <v>0</v>
      </c>
      <c r="JW163" s="19">
        <f>IFERROR(HLOOKUP(JW$1,'Nakladova matice_2018'!$A$1:$IW$188,136,FALSE),0)</f>
        <v>0</v>
      </c>
      <c r="JX163" s="19">
        <f>IFERROR(HLOOKUP(JX$1,'Nakladova matice_2018'!$A$1:$IW$188,136,FALSE),0)</f>
        <v>0</v>
      </c>
      <c r="JY163" s="19">
        <f>IFERROR(HLOOKUP(JY$1,'Nakladova matice_2018'!$A$1:$IW$188,136,FALSE),0)</f>
        <v>0</v>
      </c>
      <c r="JZ163" s="19">
        <f>IFERROR(HLOOKUP(JZ$1,'Nakladova matice_2018'!$A$1:$IW$188,136,FALSE),0)</f>
        <v>0</v>
      </c>
      <c r="KA163" s="19">
        <f>IFERROR(HLOOKUP(KA$1,'Nakladova matice_2018'!$A$1:$IW$188,136,FALSE),0)</f>
        <v>0</v>
      </c>
      <c r="KB163" s="19">
        <f>IFERROR(HLOOKUP(KB$1,'Nakladova matice_2018'!$A$1:$IW$188,136,FALSE),0)</f>
        <v>0</v>
      </c>
      <c r="KC163" s="19">
        <f>IFERROR(HLOOKUP(KC$1,'Nakladova matice_2018'!$A$1:$IW$188,136,FALSE),0)</f>
        <v>0</v>
      </c>
      <c r="KD163" s="19">
        <f>IFERROR(HLOOKUP(KD$1,'Nakladova matice_2018'!$A$1:$IW$188,136,FALSE),0)</f>
        <v>0</v>
      </c>
      <c r="KE163" s="19">
        <f>IFERROR(HLOOKUP(KE$1,'Nakladova matice_2018'!$A$1:$IW$188,136,FALSE),0)</f>
        <v>0</v>
      </c>
      <c r="KF163" s="19">
        <f>IFERROR(HLOOKUP(KF$1,'Nakladova matice_2018'!$A$1:$IW$188,136,FALSE),0)</f>
        <v>0</v>
      </c>
      <c r="KG163" s="19">
        <f>IFERROR(HLOOKUP(KG$1,'Nakladova matice_2018'!$A$1:$IW$188,136,FALSE),0)</f>
        <v>0</v>
      </c>
      <c r="KH163" s="19">
        <f>IFERROR(HLOOKUP(KH$1,'Nakladova matice_2018'!$A$1:$IW$188,136,FALSE),0)</f>
        <v>0</v>
      </c>
      <c r="KI163" s="19">
        <f>IFERROR(HLOOKUP(KI$1,'Nakladova matice_2018'!$A$1:$IW$188,136,FALSE),0)</f>
        <v>0</v>
      </c>
      <c r="KJ163" s="19">
        <f>IFERROR(HLOOKUP(KJ$1,'Nakladova matice_2018'!$A$1:$IW$188,136,FALSE),0)</f>
        <v>0</v>
      </c>
      <c r="KK163" s="19">
        <f>IFERROR(HLOOKUP(KK$1,'Nakladova matice_2018'!$A$1:$IW$188,136,FALSE),0)</f>
        <v>0</v>
      </c>
      <c r="KL163" s="19">
        <f>IFERROR(HLOOKUP(KL$1,'Nakladova matice_2018'!$A$1:$IW$188,136,FALSE),0)</f>
        <v>0</v>
      </c>
      <c r="KM163" s="19">
        <f>IFERROR(HLOOKUP(KM$1,'Nakladova matice_2018'!$A$1:$IW$188,136,FALSE),0)</f>
        <v>0</v>
      </c>
      <c r="KN163" s="19">
        <f>IFERROR(HLOOKUP(KN$1,'Nakladova matice_2018'!$A$1:$IW$188,136,FALSE),0)</f>
        <v>0</v>
      </c>
      <c r="KO163" s="19">
        <f>IFERROR(HLOOKUP(KO$1,'Nakladova matice_2018'!$A$1:$IW$188,136,FALSE),0)</f>
        <v>0</v>
      </c>
      <c r="KP163" s="19">
        <f>IFERROR(HLOOKUP(KP$1,'Nakladova matice_2018'!$A$1:$IW$188,136,FALSE),0)</f>
        <v>0</v>
      </c>
      <c r="KQ163" s="19">
        <f>IFERROR(HLOOKUP(KQ$1,'Nakladova matice_2018'!$A$1:$IW$188,136,FALSE),0)</f>
        <v>0</v>
      </c>
      <c r="KR163" s="19">
        <f>IFERROR(HLOOKUP(KR$1,'Nakladova matice_2018'!$A$1:$IW$188,136,FALSE),0)</f>
        <v>0</v>
      </c>
      <c r="KS163" s="19">
        <f>IFERROR(HLOOKUP(KS$1,'Nakladova matice_2018'!$A$1:$IW$188,136,FALSE),0)</f>
        <v>0</v>
      </c>
      <c r="KT163" s="19">
        <f>IFERROR(HLOOKUP(KT$1,'Nakladova matice_2018'!$A$1:$IW$188,136,FALSE),0)</f>
        <v>0</v>
      </c>
      <c r="KU163" s="19">
        <f>IFERROR(HLOOKUP(KU$1,'Nakladova matice_2018'!$A$1:$IW$188,136,FALSE),0)</f>
        <v>0</v>
      </c>
      <c r="KV163" s="19">
        <f>IFERROR(HLOOKUP(KV$1,'Nakladova matice_2018'!$A$1:$IW$188,136,FALSE),0)</f>
        <v>0</v>
      </c>
      <c r="KW163" s="19">
        <f>IFERROR(HLOOKUP(KW$1,'Nakladova matice_2018'!$A$1:$IW$188,136,FALSE),0)</f>
        <v>0</v>
      </c>
      <c r="KX163" s="19">
        <f>IFERROR(HLOOKUP(KX$1,'Nakladova matice_2018'!$A$1:$IW$188,136,FALSE),0)</f>
        <v>0</v>
      </c>
      <c r="KY163" s="19">
        <f>IFERROR(HLOOKUP(KY$1,'Nakladova matice_2018'!$A$1:$IW$188,136,FALSE),0)</f>
        <v>0</v>
      </c>
      <c r="KZ163" s="19">
        <f>IFERROR(HLOOKUP(KZ$1,'Nakladova matice_2018'!$A$1:$IW$188,136,FALSE),0)</f>
        <v>0</v>
      </c>
      <c r="LA163" s="19">
        <f>IFERROR(HLOOKUP(LA$1,'Nakladova matice_2018'!$A$1:$IW$188,136,FALSE),0)</f>
        <v>0</v>
      </c>
      <c r="LB163" s="19">
        <f>IFERROR(HLOOKUP(LB$1,'Nakladova matice_2018'!$A$1:$IW$188,136,FALSE),0)</f>
        <v>0</v>
      </c>
      <c r="LC163" s="19">
        <f>IFERROR(HLOOKUP(LC$1,'Nakladova matice_2018'!$A$1:$IW$188,136,FALSE),0)</f>
        <v>0</v>
      </c>
      <c r="LD163" s="19">
        <f>IFERROR(HLOOKUP(LD$1,'Nakladova matice_2018'!$A$1:$IW$188,136,FALSE),0)</f>
        <v>0</v>
      </c>
      <c r="LE163" s="19">
        <f>IFERROR(HLOOKUP(LE$1,'Nakladova matice_2018'!$A$1:$IW$188,136,FALSE),0)</f>
        <v>0</v>
      </c>
      <c r="LF163" s="19">
        <f>IFERROR(HLOOKUP(LF$1,'Nakladova matice_2018'!$A$1:$IW$188,136,FALSE),0)</f>
        <v>0</v>
      </c>
      <c r="LG163" s="19">
        <f>IFERROR(HLOOKUP(LG$1,'Nakladova matice_2018'!$A$1:$IW$188,136,FALSE),0)</f>
        <v>0</v>
      </c>
      <c r="LH163" s="19">
        <f>IFERROR(HLOOKUP(LH$1,'Nakladova matice_2018'!$A$1:$IW$188,136,FALSE),0)</f>
        <v>0</v>
      </c>
      <c r="LI163" s="19">
        <f>IFERROR(HLOOKUP(LI$1,'Nakladova matice_2018'!$A$1:$IW$188,136,FALSE),0)</f>
        <v>0</v>
      </c>
      <c r="LJ163" s="19">
        <f>IFERROR(HLOOKUP(LJ$1,'Nakladova matice_2018'!$A$1:$IW$188,136,FALSE),0)</f>
        <v>0</v>
      </c>
      <c r="LK163" s="19">
        <f>IFERROR(HLOOKUP(LK$1,'Nakladova matice_2018'!$A$1:$IW$188,136,FALSE),0)</f>
        <v>0</v>
      </c>
      <c r="LL163" s="19">
        <f>IFERROR(HLOOKUP(LL$1,'Nakladova matice_2018'!$A$1:$IW$188,136,FALSE),0)</f>
        <v>0</v>
      </c>
      <c r="LM163" s="19">
        <f>IFERROR(HLOOKUP(LM$1,'Nakladova matice_2018'!$A$1:$IW$188,136,FALSE),0)</f>
        <v>0</v>
      </c>
      <c r="LN163" s="19">
        <f>IFERROR(HLOOKUP(LN$1,'Nakladova matice_2018'!$A$1:$IW$188,136,FALSE),0)</f>
        <v>0</v>
      </c>
      <c r="LO163" s="19">
        <f>IFERROR(HLOOKUP(LO$1,'Nakladova matice_2018'!$A$1:$IW$188,136,FALSE),0)</f>
        <v>0</v>
      </c>
      <c r="LP163" s="19">
        <f>IFERROR(HLOOKUP(LP$1,'Nakladova matice_2018'!$A$1:$IW$188,136,FALSE),0)</f>
        <v>0</v>
      </c>
      <c r="LQ163" s="19">
        <f>IFERROR(HLOOKUP(LQ$1,'Nakladova matice_2018'!$A$1:$IW$188,136,FALSE),0)</f>
        <v>0</v>
      </c>
      <c r="LR163" s="19">
        <f>IFERROR(HLOOKUP(LR$1,'Nakladova matice_2018'!$A$1:$IW$188,136,FALSE),0)</f>
        <v>0</v>
      </c>
      <c r="LS163" s="19">
        <f>IFERROR(HLOOKUP(LS$1,'Nakladova matice_2018'!$A$1:$IW$188,136,FALSE),0)</f>
        <v>0</v>
      </c>
      <c r="LT163" s="19">
        <f>IFERROR(HLOOKUP(LT$1,'Nakladova matice_2018'!$A$1:$IW$188,136,FALSE),0)</f>
        <v>0</v>
      </c>
      <c r="LU163" s="19">
        <f>IFERROR(HLOOKUP(LU$1,'Nakladova matice_2018'!$A$1:$IW$188,136,FALSE),0)</f>
        <v>0</v>
      </c>
      <c r="LV163" s="19">
        <f>IFERROR(HLOOKUP(LV$1,'Nakladova matice_2018'!$A$1:$IW$188,136,FALSE),0)</f>
        <v>0</v>
      </c>
      <c r="LW163" s="19">
        <f>IFERROR(HLOOKUP(LW$1,'Nakladova matice_2018'!$A$1:$IW$188,136,FALSE),0)</f>
        <v>0</v>
      </c>
      <c r="LX163" s="19">
        <f>IFERROR(HLOOKUP(LX$1,'Nakladova matice_2018'!$A$1:$IW$188,136,FALSE),0)</f>
        <v>0</v>
      </c>
      <c r="LY163" s="19">
        <f>IFERROR(HLOOKUP(LY$1,'Nakladova matice_2018'!$A$1:$IW$188,136,FALSE),0)</f>
        <v>0</v>
      </c>
      <c r="LZ163" s="19">
        <f>IFERROR(HLOOKUP(LZ$1,'Nakladova matice_2018'!$A$1:$IW$188,136,FALSE),0)</f>
        <v>0</v>
      </c>
      <c r="MA163" s="19">
        <f>IFERROR(HLOOKUP(MA$1,'Nakladova matice_2018'!$A$1:$IW$188,136,FALSE),0)</f>
        <v>0</v>
      </c>
      <c r="MB163" s="19">
        <f>IFERROR(HLOOKUP(MB$1,'Nakladova matice_2018'!$A$1:$IW$188,136,FALSE),0)</f>
        <v>0</v>
      </c>
      <c r="MC163" s="19">
        <f>IFERROR(HLOOKUP(MC$1,'Nakladova matice_2018'!$A$1:$IW$188,136,FALSE),0)</f>
        <v>0</v>
      </c>
      <c r="MD163" s="19">
        <f>IFERROR(HLOOKUP(MD$1,'Nakladova matice_2018'!$A$1:$IW$188,136,FALSE),0)</f>
        <v>0</v>
      </c>
      <c r="ME163" s="19">
        <f>IFERROR(HLOOKUP(ME$1,'Nakladova matice_2018'!$A$1:$IW$188,136,FALSE),0)</f>
        <v>0</v>
      </c>
      <c r="MF163" s="19">
        <f>IFERROR(HLOOKUP(MF$1,'Nakladova matice_2018'!$A$1:$IW$188,136,FALSE),0)</f>
        <v>0</v>
      </c>
      <c r="MG163" s="19">
        <f>IFERROR(HLOOKUP(MG$1,'Nakladova matice_2018'!$A$1:$IW$188,136,FALSE),0)</f>
        <v>0</v>
      </c>
      <c r="MH163" s="19">
        <f>IFERROR(HLOOKUP(MH$1,'Nakladova matice_2018'!$A$1:$IW$188,136,FALSE),0)</f>
        <v>0</v>
      </c>
      <c r="MI163" s="19">
        <f>IFERROR(HLOOKUP(MI$1,'Nakladova matice_2018'!$A$1:$IW$188,136,FALSE),0)</f>
        <v>0</v>
      </c>
      <c r="MJ163" s="19">
        <f>IFERROR(HLOOKUP(MJ$1,'Nakladova matice_2018'!$A$1:$IW$188,136,FALSE),0)</f>
        <v>0</v>
      </c>
      <c r="MK163" s="19">
        <f>IFERROR(HLOOKUP(MK$1,'Nakladova matice_2018'!$A$1:$IW$188,136,FALSE),0)</f>
        <v>0</v>
      </c>
      <c r="ML163" s="19">
        <f>IFERROR(HLOOKUP(ML$1,'Nakladova matice_2018'!$A$1:$IW$188,136,FALSE),0)</f>
        <v>0</v>
      </c>
      <c r="MM163" s="19">
        <f>IFERROR(HLOOKUP(MM$1,'Nakladova matice_2018'!$A$1:$IW$188,136,FALSE),0)</f>
        <v>0</v>
      </c>
      <c r="MN163" s="19">
        <f>IFERROR(HLOOKUP(MN$1,'Nakladova matice_2018'!$A$1:$IW$188,136,FALSE),0)</f>
        <v>0</v>
      </c>
      <c r="MO163" s="20">
        <f t="shared" si="87"/>
        <v>0</v>
      </c>
      <c r="MP163" s="20">
        <f>MO163-'Nakladova matice_2018'!IX136</f>
        <v>0</v>
      </c>
    </row>
    <row r="164" spans="1:354" x14ac:dyDescent="0.2">
      <c r="A164" s="27">
        <v>549133</v>
      </c>
      <c r="B164" s="21" t="s">
        <v>285</v>
      </c>
      <c r="C164" s="53">
        <v>0</v>
      </c>
      <c r="D164" s="19">
        <f>IFERROR(HLOOKUP(D$1,'Nakladova matice_2018'!$A$1:$IW$188,137,FALSE),0)</f>
        <v>0</v>
      </c>
      <c r="E164" s="19">
        <f>IFERROR(HLOOKUP(E$1,'Nakladova matice_2018'!$A$1:$IW$188,137,FALSE),0)</f>
        <v>0</v>
      </c>
      <c r="F164" s="19">
        <f>IFERROR(HLOOKUP(F$1,'Nakladova matice_2018'!$A$1:$IW$188,137,FALSE),0)</f>
        <v>0</v>
      </c>
      <c r="G164" s="19">
        <f>IFERROR(HLOOKUP(G$1,'Nakladova matice_2018'!$A$1:$IW$188,137,FALSE),0)</f>
        <v>0</v>
      </c>
      <c r="H164" s="19">
        <f>IFERROR(HLOOKUP(H$1,'Nakladova matice_2018'!$A$1:$IW$188,137,FALSE),0)</f>
        <v>0</v>
      </c>
      <c r="I164" s="19">
        <f>IFERROR(HLOOKUP(I$1,'Nakladova matice_2018'!$A$1:$IW$188,137,FALSE),0)</f>
        <v>0</v>
      </c>
      <c r="J164" s="19">
        <f>IFERROR(HLOOKUP(J$1,'Nakladova matice_2018'!$A$1:$IW$188,137,FALSE),0)</f>
        <v>0</v>
      </c>
      <c r="K164" s="19">
        <f>IFERROR(HLOOKUP(K$1,'Nakladova matice_2018'!$A$1:$IW$188,137,FALSE),0)</f>
        <v>0</v>
      </c>
      <c r="L164" s="19">
        <f>IFERROR(HLOOKUP(L$1,'Nakladova matice_2018'!$A$1:$IW$188,137,FALSE),0)</f>
        <v>0</v>
      </c>
      <c r="M164" s="19">
        <f>IFERROR(HLOOKUP(M$1,'Nakladova matice_2018'!$A$1:$IW$188,137,FALSE),0)</f>
        <v>0</v>
      </c>
      <c r="N164" s="19">
        <f>IFERROR(HLOOKUP(N$1,'Nakladova matice_2018'!$A$1:$IW$188,137,FALSE),0)</f>
        <v>0</v>
      </c>
      <c r="O164" s="19">
        <f>IFERROR(HLOOKUP(O$1,'Nakladova matice_2018'!$A$1:$IW$188,137,FALSE),0)</f>
        <v>0</v>
      </c>
      <c r="P164" s="19">
        <f>IFERROR(HLOOKUP(P$1,'Nakladova matice_2018'!$A$1:$IW$188,137,FALSE),0)</f>
        <v>0</v>
      </c>
      <c r="Q164" s="19">
        <f>IFERROR(HLOOKUP(Q$1,'Nakladova matice_2018'!$A$1:$IW$188,137,FALSE),0)</f>
        <v>0</v>
      </c>
      <c r="R164" s="19">
        <f>IFERROR(HLOOKUP(R$1,'Nakladova matice_2018'!$A$1:$IW$188,137,FALSE),0)</f>
        <v>0</v>
      </c>
      <c r="S164" s="19">
        <f>IFERROR(HLOOKUP(S$1,'Nakladova matice_2018'!$A$1:$IW$188,137,FALSE),0)</f>
        <v>0</v>
      </c>
      <c r="T164" s="19">
        <f>IFERROR(HLOOKUP(T$1,'Nakladova matice_2018'!$A$1:$IW$188,137,FALSE),0)</f>
        <v>0</v>
      </c>
      <c r="U164" s="19">
        <f>IFERROR(HLOOKUP(U$1,'Nakladova matice_2018'!$A$1:$IW$188,137,FALSE),0)</f>
        <v>0</v>
      </c>
      <c r="V164" s="19">
        <f>IFERROR(HLOOKUP(V$1,'Nakladova matice_2018'!$A$1:$IW$188,137,FALSE),0)</f>
        <v>0</v>
      </c>
      <c r="W164" s="19">
        <f>IFERROR(HLOOKUP(W$1,'Nakladova matice_2018'!$A$1:$IW$188,137,FALSE),0)</f>
        <v>0</v>
      </c>
      <c r="X164" s="19">
        <f>IFERROR(HLOOKUP(X$1,'Nakladova matice_2018'!$A$1:$IW$188,137,FALSE),0)</f>
        <v>0</v>
      </c>
      <c r="Y164" s="19">
        <f>IFERROR(HLOOKUP(Y$1,'Nakladova matice_2018'!$A$1:$IW$188,137,FALSE),0)</f>
        <v>0</v>
      </c>
      <c r="Z164" s="19">
        <f>IFERROR(HLOOKUP(Z$1,'Nakladova matice_2018'!$A$1:$IW$188,137,FALSE),0)</f>
        <v>0</v>
      </c>
      <c r="AA164" s="19">
        <f>IFERROR(HLOOKUP(AA$1,'Nakladova matice_2018'!$A$1:$IW$188,137,FALSE),0)</f>
        <v>0</v>
      </c>
      <c r="AB164" s="19">
        <f>IFERROR(HLOOKUP(AB$1,'Nakladova matice_2018'!$A$1:$IW$188,137,FALSE),0)</f>
        <v>0</v>
      </c>
      <c r="AC164" s="19">
        <f>IFERROR(HLOOKUP(AC$1,'Nakladova matice_2018'!$A$1:$IW$188,137,FALSE),0)</f>
        <v>0</v>
      </c>
      <c r="AD164" s="19">
        <f>IFERROR(HLOOKUP(AD$1,'Nakladova matice_2018'!$A$1:$IW$188,137,FALSE),0)</f>
        <v>0</v>
      </c>
      <c r="AE164" s="19">
        <f>IFERROR(HLOOKUP(AE$1,'Nakladova matice_2018'!$A$1:$IW$188,137,FALSE),0)</f>
        <v>0</v>
      </c>
      <c r="AF164" s="19">
        <f>IFERROR(HLOOKUP(AF$1,'Nakladova matice_2018'!$A$1:$IW$188,137,FALSE),0)</f>
        <v>0</v>
      </c>
      <c r="AG164" s="19">
        <f>IFERROR(HLOOKUP(AG$1,'Nakladova matice_2018'!$A$1:$IW$188,137,FALSE),0)</f>
        <v>0</v>
      </c>
      <c r="AH164" s="19">
        <f>IFERROR(HLOOKUP(AH$1,'Nakladova matice_2018'!$A$1:$IW$188,137,FALSE),0)</f>
        <v>0</v>
      </c>
      <c r="AI164" s="19">
        <f>IFERROR(HLOOKUP(AI$1,'Nakladova matice_2018'!$A$1:$IW$188,137,FALSE),0)</f>
        <v>0</v>
      </c>
      <c r="AJ164" s="19">
        <f>IFERROR(HLOOKUP(AJ$1,'Nakladova matice_2018'!$A$1:$IW$188,137,FALSE),0)</f>
        <v>0</v>
      </c>
      <c r="AK164" s="19">
        <f>IFERROR(HLOOKUP(AK$1,'Nakladova matice_2018'!$A$1:$IW$188,137,FALSE),0)</f>
        <v>0</v>
      </c>
      <c r="AL164" s="19">
        <f>IFERROR(HLOOKUP(AL$1,'Nakladova matice_2018'!$A$1:$IW$188,137,FALSE),0)</f>
        <v>0</v>
      </c>
      <c r="AM164" s="19">
        <f>IFERROR(HLOOKUP(AM$1,'Nakladova matice_2018'!$A$1:$IW$188,137,FALSE),0)</f>
        <v>0</v>
      </c>
      <c r="AN164" s="19">
        <f>IFERROR(HLOOKUP(AN$1,'Nakladova matice_2018'!$A$1:$IW$188,137,FALSE),0)</f>
        <v>0</v>
      </c>
      <c r="AO164" s="19">
        <f>IFERROR(HLOOKUP(AO$1,'Nakladova matice_2018'!$A$1:$IW$188,137,FALSE),0)</f>
        <v>0</v>
      </c>
      <c r="AP164" s="19">
        <f>IFERROR(HLOOKUP(AP$1,'Nakladova matice_2018'!$A$1:$IW$188,137,FALSE),0)</f>
        <v>0</v>
      </c>
      <c r="AQ164" s="19">
        <f>IFERROR(HLOOKUP(AQ$1,'Nakladova matice_2018'!$A$1:$IW$188,137,FALSE),0)</f>
        <v>0</v>
      </c>
      <c r="AR164" s="19">
        <f>IFERROR(HLOOKUP(AR$1,'Nakladova matice_2018'!$A$1:$IW$188,137,FALSE),0)</f>
        <v>0</v>
      </c>
      <c r="AS164" s="19">
        <f>IFERROR(HLOOKUP(AS$1,'Nakladova matice_2018'!$A$1:$IW$188,137,FALSE),0)</f>
        <v>0</v>
      </c>
      <c r="AT164" s="19">
        <f>IFERROR(HLOOKUP(AT$1,'Nakladova matice_2018'!$A$1:$IW$188,137,FALSE),0)</f>
        <v>0</v>
      </c>
      <c r="AU164" s="19">
        <f>IFERROR(HLOOKUP(AU$1,'Nakladova matice_2018'!$A$1:$IW$188,137,FALSE),0)</f>
        <v>0</v>
      </c>
      <c r="AV164" s="19">
        <f>IFERROR(HLOOKUP(AV$1,'Nakladova matice_2018'!$A$1:$IW$188,137,FALSE),0)</f>
        <v>0</v>
      </c>
      <c r="AW164" s="19">
        <f>IFERROR(HLOOKUP(AW$1,'Nakladova matice_2018'!$A$1:$IW$188,137,FALSE),0)</f>
        <v>0</v>
      </c>
      <c r="AX164" s="19">
        <f>IFERROR(HLOOKUP(AX$1,'Nakladova matice_2018'!$A$1:$IW$188,137,FALSE),0)</f>
        <v>0</v>
      </c>
      <c r="AY164" s="19">
        <f>IFERROR(HLOOKUP(AY$1,'Nakladova matice_2018'!$A$1:$IW$188,137,FALSE),0)</f>
        <v>0</v>
      </c>
      <c r="AZ164" s="19">
        <f>IFERROR(HLOOKUP(AZ$1,'Nakladova matice_2018'!$A$1:$IW$188,137,FALSE),0)</f>
        <v>0</v>
      </c>
      <c r="BA164" s="19">
        <f>IFERROR(HLOOKUP(BA$1,'Nakladova matice_2018'!$A$1:$IW$188,137,FALSE),0)</f>
        <v>0</v>
      </c>
      <c r="BB164" s="19">
        <f>IFERROR(HLOOKUP(BB$1,'Nakladova matice_2018'!$A$1:$IW$188,137,FALSE),0)</f>
        <v>0</v>
      </c>
      <c r="BC164" s="19">
        <f>IFERROR(HLOOKUP(BC$1,'Nakladova matice_2018'!$A$1:$IW$188,137,FALSE),0)</f>
        <v>0</v>
      </c>
      <c r="BD164" s="19">
        <f>IFERROR(HLOOKUP(BD$1,'Nakladova matice_2018'!$A$1:$IW$188,137,FALSE),0)</f>
        <v>0</v>
      </c>
      <c r="BE164" s="19">
        <f>IFERROR(HLOOKUP(BE$1,'Nakladova matice_2018'!$A$1:$IW$188,137,FALSE),0)</f>
        <v>0</v>
      </c>
      <c r="BF164" s="19">
        <f>IFERROR(HLOOKUP(BF$1,'Nakladova matice_2018'!$A$1:$IW$188,137,FALSE),0)</f>
        <v>0</v>
      </c>
      <c r="BG164" s="19">
        <f>IFERROR(HLOOKUP(BG$1,'Nakladova matice_2018'!$A$1:$IW$188,137,FALSE),0)</f>
        <v>0</v>
      </c>
      <c r="BH164" s="19">
        <f>IFERROR(HLOOKUP(BH$1,'Nakladova matice_2018'!$A$1:$IW$188,137,FALSE),0)</f>
        <v>0</v>
      </c>
      <c r="BI164" s="19">
        <f>IFERROR(HLOOKUP(BI$1,'Nakladova matice_2018'!$A$1:$IW$188,137,FALSE),0)</f>
        <v>0</v>
      </c>
      <c r="BJ164" s="19">
        <f>IFERROR(HLOOKUP(BJ$1,'Nakladova matice_2018'!$A$1:$IW$188,137,FALSE),0)</f>
        <v>0</v>
      </c>
      <c r="BK164" s="19">
        <f>IFERROR(HLOOKUP(BK$1,'Nakladova matice_2018'!$A$1:$IW$188,137,FALSE),0)</f>
        <v>0</v>
      </c>
      <c r="BL164" s="19">
        <f>IFERROR(HLOOKUP(BL$1,'Nakladova matice_2018'!$A$1:$IW$188,137,FALSE),0)</f>
        <v>0</v>
      </c>
      <c r="BM164" s="19">
        <f>IFERROR(HLOOKUP(BM$1,'Nakladova matice_2018'!$A$1:$IW$188,137,FALSE),0)</f>
        <v>0</v>
      </c>
      <c r="BN164" s="19">
        <f>IFERROR(HLOOKUP(BN$1,'Nakladova matice_2018'!$A$1:$IW$188,137,FALSE),0)</f>
        <v>0</v>
      </c>
      <c r="BO164" s="19">
        <f>IFERROR(HLOOKUP(BO$1,'Nakladova matice_2018'!$A$1:$IW$188,137,FALSE),0)</f>
        <v>0</v>
      </c>
      <c r="BP164" s="19">
        <f>IFERROR(HLOOKUP(BP$1,'Nakladova matice_2018'!$A$1:$IW$188,137,FALSE),0)</f>
        <v>0</v>
      </c>
      <c r="BQ164" s="19">
        <f>IFERROR(HLOOKUP(BQ$1,'Nakladova matice_2018'!$A$1:$IW$188,137,FALSE),0)</f>
        <v>0</v>
      </c>
      <c r="BR164" s="19">
        <f>IFERROR(HLOOKUP(BR$1,'Nakladova matice_2018'!$A$1:$IW$188,137,FALSE),0)</f>
        <v>0</v>
      </c>
      <c r="BS164" s="19">
        <f>IFERROR(HLOOKUP(BS$1,'Nakladova matice_2018'!$A$1:$IW$188,137,FALSE),0)</f>
        <v>0</v>
      </c>
      <c r="BT164" s="19">
        <f>IFERROR(HLOOKUP(BT$1,'Nakladova matice_2018'!$A$1:$IW$188,137,FALSE),0)</f>
        <v>0</v>
      </c>
      <c r="BU164" s="19">
        <f>IFERROR(HLOOKUP(BU$1,'Nakladova matice_2018'!$A$1:$IW$188,137,FALSE),0)</f>
        <v>0</v>
      </c>
      <c r="BV164" s="19">
        <f>IFERROR(HLOOKUP(BV$1,'Nakladova matice_2018'!$A$1:$IW$188,137,FALSE),0)</f>
        <v>0</v>
      </c>
      <c r="BW164" s="19">
        <f>IFERROR(HLOOKUP(BW$1,'Nakladova matice_2018'!$A$1:$IW$188,137,FALSE),0)</f>
        <v>0</v>
      </c>
      <c r="BX164" s="19">
        <f>IFERROR(HLOOKUP(BX$1,'Nakladova matice_2018'!$A$1:$IW$188,137,FALSE),0)</f>
        <v>0</v>
      </c>
      <c r="BY164" s="19">
        <f>IFERROR(HLOOKUP(BY$1,'Nakladova matice_2018'!$A$1:$IW$188,137,FALSE),0)</f>
        <v>0</v>
      </c>
      <c r="BZ164" s="19">
        <f>IFERROR(HLOOKUP(BZ$1,'Nakladova matice_2018'!$A$1:$IW$188,137,FALSE),0)</f>
        <v>0</v>
      </c>
      <c r="CA164" s="19">
        <f>IFERROR(HLOOKUP(CA$1,'Nakladova matice_2018'!$A$1:$IW$188,137,FALSE),0)</f>
        <v>0</v>
      </c>
      <c r="CB164" s="19">
        <f>IFERROR(HLOOKUP(CB$1,'Nakladova matice_2018'!$A$1:$IW$188,137,FALSE),0)</f>
        <v>0</v>
      </c>
      <c r="CC164" s="19">
        <f>IFERROR(HLOOKUP(CC$1,'Nakladova matice_2018'!$A$1:$IW$188,137,FALSE),0)</f>
        <v>0</v>
      </c>
      <c r="CD164" s="19">
        <f>IFERROR(HLOOKUP(CD$1,'Nakladova matice_2018'!$A$1:$IW$188,137,FALSE),0)</f>
        <v>0</v>
      </c>
      <c r="CE164" s="19">
        <f>IFERROR(HLOOKUP(CE$1,'Nakladova matice_2018'!$A$1:$IW$188,137,FALSE),0)</f>
        <v>0</v>
      </c>
      <c r="CF164" s="19">
        <f>IFERROR(HLOOKUP(CF$1,'Nakladova matice_2018'!$A$1:$IW$188,137,FALSE),0)</f>
        <v>0</v>
      </c>
      <c r="CG164" s="19">
        <f>IFERROR(HLOOKUP(CG$1,'Nakladova matice_2018'!$A$1:$IW$188,137,FALSE),0)</f>
        <v>0</v>
      </c>
      <c r="CH164" s="19">
        <f>IFERROR(HLOOKUP(CH$1,'Nakladova matice_2018'!$A$1:$IW$188,137,FALSE),0)</f>
        <v>0</v>
      </c>
      <c r="CI164" s="19">
        <f>IFERROR(HLOOKUP(CI$1,'Nakladova matice_2018'!$A$1:$IW$188,137,FALSE),0)</f>
        <v>0</v>
      </c>
      <c r="CJ164" s="19">
        <f>IFERROR(HLOOKUP(CJ$1,'Nakladova matice_2018'!$A$1:$IW$188,137,FALSE),0)</f>
        <v>0</v>
      </c>
      <c r="CK164" s="19">
        <f>IFERROR(HLOOKUP(CK$1,'Nakladova matice_2018'!$A$1:$IW$188,137,FALSE),0)</f>
        <v>0</v>
      </c>
      <c r="CL164" s="19">
        <f>IFERROR(HLOOKUP(CL$1,'Nakladova matice_2018'!$A$1:$IW$188,137,FALSE),0)</f>
        <v>0</v>
      </c>
      <c r="CM164" s="19">
        <f>IFERROR(HLOOKUP(CM$1,'Nakladova matice_2018'!$A$1:$IW$188,137,FALSE),0)</f>
        <v>0</v>
      </c>
      <c r="CN164" s="19">
        <f>IFERROR(HLOOKUP(CN$1,'Nakladova matice_2018'!$A$1:$IW$188,137,FALSE),0)</f>
        <v>0</v>
      </c>
      <c r="CO164" s="19">
        <f>IFERROR(HLOOKUP(CO$1,'Nakladova matice_2018'!$A$1:$IW$188,137,FALSE),0)</f>
        <v>0</v>
      </c>
      <c r="CP164" s="19">
        <f>IFERROR(HLOOKUP(CP$1,'Nakladova matice_2018'!$A$1:$IW$188,137,FALSE),0)</f>
        <v>0</v>
      </c>
      <c r="CQ164" s="19">
        <f>IFERROR(HLOOKUP(CQ$1,'Nakladova matice_2018'!$A$1:$IW$188,137,FALSE),0)</f>
        <v>0</v>
      </c>
      <c r="CR164" s="19">
        <f>IFERROR(HLOOKUP(CR$1,'Nakladova matice_2018'!$A$1:$IW$188,137,FALSE),0)</f>
        <v>0</v>
      </c>
      <c r="CS164" s="19">
        <f>IFERROR(HLOOKUP(CS$1,'Nakladova matice_2018'!$A$1:$IW$188,137,FALSE),0)</f>
        <v>0</v>
      </c>
      <c r="CT164" s="19">
        <f>IFERROR(HLOOKUP(CT$1,'Nakladova matice_2018'!$A$1:$IW$188,137,FALSE),0)</f>
        <v>0</v>
      </c>
      <c r="CU164" s="19">
        <f>IFERROR(HLOOKUP(CU$1,'Nakladova matice_2018'!$A$1:$IW$188,137,FALSE),0)</f>
        <v>0</v>
      </c>
      <c r="CV164" s="19">
        <f>IFERROR(HLOOKUP(CV$1,'Nakladova matice_2018'!$A$1:$IW$188,137,FALSE),0)</f>
        <v>0</v>
      </c>
      <c r="CW164" s="19">
        <f>IFERROR(HLOOKUP(CW$1,'Nakladova matice_2018'!$A$1:$IW$188,137,FALSE),0)</f>
        <v>0</v>
      </c>
      <c r="CX164" s="19">
        <f>IFERROR(HLOOKUP(CX$1,'Nakladova matice_2018'!$A$1:$IW$188,137,FALSE),0)</f>
        <v>0</v>
      </c>
      <c r="CY164" s="19">
        <f>IFERROR(HLOOKUP(CY$1,'Nakladova matice_2018'!$A$1:$IW$188,137,FALSE),0)</f>
        <v>0</v>
      </c>
      <c r="CZ164" s="19">
        <f>IFERROR(HLOOKUP(CZ$1,'Nakladova matice_2018'!$A$1:$IW$188,137,FALSE),0)</f>
        <v>0</v>
      </c>
      <c r="DA164" s="19">
        <f>IFERROR(HLOOKUP(DA$1,'Nakladova matice_2018'!$A$1:$IW$188,137,FALSE),0)</f>
        <v>0</v>
      </c>
      <c r="DB164" s="19">
        <f>IFERROR(HLOOKUP(DB$1,'Nakladova matice_2018'!$A$1:$IW$188,137,FALSE),0)</f>
        <v>0</v>
      </c>
      <c r="DC164" s="19">
        <f>IFERROR(HLOOKUP(DC$1,'Nakladova matice_2018'!$A$1:$IW$188,137,FALSE),0)</f>
        <v>0</v>
      </c>
      <c r="DD164" s="19">
        <f>IFERROR(HLOOKUP(DD$1,'Nakladova matice_2018'!$A$1:$IW$188,137,FALSE),0)</f>
        <v>0</v>
      </c>
      <c r="DE164" s="19">
        <f>IFERROR(HLOOKUP(DE$1,'Nakladova matice_2018'!$A$1:$IW$188,137,FALSE),0)</f>
        <v>0</v>
      </c>
      <c r="DF164" s="19">
        <f>IFERROR(HLOOKUP(DF$1,'Nakladova matice_2018'!$A$1:$IW$188,137,FALSE),0)</f>
        <v>0</v>
      </c>
      <c r="DG164" s="19">
        <f>IFERROR(HLOOKUP(DG$1,'Nakladova matice_2018'!$A$1:$IW$188,137,FALSE),0)</f>
        <v>0</v>
      </c>
      <c r="DH164" s="19">
        <f>IFERROR(HLOOKUP(DH$1,'Nakladova matice_2018'!$A$1:$IW$188,137,FALSE),0)</f>
        <v>0</v>
      </c>
      <c r="DI164" s="19">
        <f>IFERROR(HLOOKUP(DI$1,'Nakladova matice_2018'!$A$1:$IW$188,137,FALSE),0)</f>
        <v>0</v>
      </c>
      <c r="DJ164" s="19">
        <f>IFERROR(HLOOKUP(DJ$1,'Nakladova matice_2018'!$A$1:$IW$188,137,FALSE),0)</f>
        <v>0</v>
      </c>
      <c r="DK164" s="19">
        <f>IFERROR(HLOOKUP(DK$1,'Nakladova matice_2018'!$A$1:$IW$188,137,FALSE),0)</f>
        <v>0</v>
      </c>
      <c r="DL164" s="19">
        <f>IFERROR(HLOOKUP(DL$1,'Nakladova matice_2018'!$A$1:$IW$188,137,FALSE),0)</f>
        <v>0</v>
      </c>
      <c r="DM164" s="19">
        <f>IFERROR(HLOOKUP(DM$1,'Nakladova matice_2018'!$A$1:$IW$188,137,FALSE),0)</f>
        <v>0</v>
      </c>
      <c r="DN164" s="19">
        <f>IFERROR(HLOOKUP(DN$1,'Nakladova matice_2018'!$A$1:$IW$188,137,FALSE),0)</f>
        <v>0</v>
      </c>
      <c r="DO164" s="19">
        <f>IFERROR(HLOOKUP(DO$1,'Nakladova matice_2018'!$A$1:$IW$188,137,FALSE),0)</f>
        <v>0</v>
      </c>
      <c r="DP164" s="19">
        <f>IFERROR(HLOOKUP(DP$1,'Nakladova matice_2018'!$A$1:$IW$188,137,FALSE),0)</f>
        <v>0</v>
      </c>
      <c r="DQ164" s="19">
        <f>IFERROR(HLOOKUP(DQ$1,'Nakladova matice_2018'!$A$1:$IW$188,137,FALSE),0)</f>
        <v>0</v>
      </c>
      <c r="DR164" s="19">
        <f>IFERROR(HLOOKUP(DR$1,'Nakladova matice_2018'!$A$1:$IW$188,137,FALSE),0)</f>
        <v>0</v>
      </c>
      <c r="DS164" s="19">
        <f>IFERROR(HLOOKUP(DS$1,'Nakladova matice_2018'!$A$1:$IW$188,137,FALSE),0)</f>
        <v>0</v>
      </c>
      <c r="DT164" s="19">
        <f>IFERROR(HLOOKUP(DT$1,'Nakladova matice_2018'!$A$1:$IW$188,137,FALSE),0)</f>
        <v>0</v>
      </c>
      <c r="DU164" s="19">
        <f>IFERROR(HLOOKUP(DU$1,'Nakladova matice_2018'!$A$1:$IW$188,137,FALSE),0)</f>
        <v>0</v>
      </c>
      <c r="DV164" s="19">
        <f>IFERROR(HLOOKUP(DV$1,'Nakladova matice_2018'!$A$1:$IW$188,137,FALSE),0)</f>
        <v>0</v>
      </c>
      <c r="DW164" s="19">
        <f>IFERROR(HLOOKUP(DW$1,'Nakladova matice_2018'!$A$1:$IW$188,137,FALSE),0)</f>
        <v>0</v>
      </c>
      <c r="DX164" s="19">
        <f>IFERROR(HLOOKUP(DX$1,'Nakladova matice_2018'!$A$1:$IW$188,137,FALSE),0)</f>
        <v>0</v>
      </c>
      <c r="DY164" s="19">
        <f>IFERROR(HLOOKUP(DY$1,'Nakladova matice_2018'!$A$1:$IW$188,137,FALSE),0)</f>
        <v>0</v>
      </c>
      <c r="DZ164" s="19">
        <f>IFERROR(HLOOKUP(DZ$1,'Nakladova matice_2018'!$A$1:$IW$188,137,FALSE),0)</f>
        <v>0</v>
      </c>
      <c r="EA164" s="19">
        <f>IFERROR(HLOOKUP(EA$1,'Nakladova matice_2018'!$A$1:$IW$188,137,FALSE),0)</f>
        <v>0</v>
      </c>
      <c r="EB164" s="19">
        <f>IFERROR(HLOOKUP(EB$1,'Nakladova matice_2018'!$A$1:$IW$188,137,FALSE),0)</f>
        <v>0</v>
      </c>
      <c r="EC164" s="19">
        <f>IFERROR(HLOOKUP(EC$1,'Nakladova matice_2018'!$A$1:$IW$188,137,FALSE),0)</f>
        <v>0</v>
      </c>
      <c r="ED164" s="19">
        <f>IFERROR(HLOOKUP(ED$1,'Nakladova matice_2018'!$A$1:$IW$188,137,FALSE),0)</f>
        <v>0</v>
      </c>
      <c r="EE164" s="19">
        <f>IFERROR(HLOOKUP(EE$1,'Nakladova matice_2018'!$A$1:$IW$188,137,FALSE),0)</f>
        <v>0</v>
      </c>
      <c r="EF164" s="19">
        <f>IFERROR(HLOOKUP(EF$1,'Nakladova matice_2018'!$A$1:$IW$188,137,FALSE),0)</f>
        <v>0</v>
      </c>
      <c r="EG164" s="19">
        <f>IFERROR(HLOOKUP(EG$1,'Nakladova matice_2018'!$A$1:$IW$188,137,FALSE),0)</f>
        <v>0</v>
      </c>
      <c r="EH164" s="19">
        <f>IFERROR(HLOOKUP(EH$1,'Nakladova matice_2018'!$A$1:$IW$188,137,FALSE),0)</f>
        <v>0</v>
      </c>
      <c r="EI164" s="19">
        <f>IFERROR(HLOOKUP(EI$1,'Nakladova matice_2018'!$A$1:$IW$188,137,FALSE),0)</f>
        <v>0</v>
      </c>
      <c r="EJ164" s="19">
        <f>IFERROR(HLOOKUP(EJ$1,'Nakladova matice_2018'!$A$1:$IW$188,137,FALSE),0)</f>
        <v>0</v>
      </c>
      <c r="EK164" s="19">
        <f>IFERROR(HLOOKUP(EK$1,'Nakladova matice_2018'!$A$1:$IW$188,137,FALSE),0)</f>
        <v>0</v>
      </c>
      <c r="EL164" s="19">
        <f>IFERROR(HLOOKUP(EL$1,'Nakladova matice_2018'!$A$1:$IW$188,137,FALSE),0)</f>
        <v>0</v>
      </c>
      <c r="EM164" s="19">
        <f>IFERROR(HLOOKUP(EM$1,'Nakladova matice_2018'!$A$1:$IW$188,137,FALSE),0)</f>
        <v>0</v>
      </c>
      <c r="EN164" s="19">
        <f>IFERROR(HLOOKUP(EN$1,'Nakladova matice_2018'!$A$1:$IW$188,137,FALSE),0)</f>
        <v>0</v>
      </c>
      <c r="EO164" s="19">
        <f>IFERROR(HLOOKUP(EO$1,'Nakladova matice_2018'!$A$1:$IW$188,137,FALSE),0)</f>
        <v>0</v>
      </c>
      <c r="EP164" s="19">
        <f>IFERROR(HLOOKUP(EP$1,'Nakladova matice_2018'!$A$1:$IW$188,137,FALSE),0)</f>
        <v>0</v>
      </c>
      <c r="EQ164" s="19">
        <f>IFERROR(HLOOKUP(EQ$1,'Nakladova matice_2018'!$A$1:$IW$188,137,FALSE),0)</f>
        <v>0</v>
      </c>
      <c r="ER164" s="19">
        <f>IFERROR(HLOOKUP(ER$1,'Nakladova matice_2018'!$A$1:$IW$188,137,FALSE),0)</f>
        <v>0</v>
      </c>
      <c r="ES164" s="19">
        <f>IFERROR(HLOOKUP(ES$1,'Nakladova matice_2018'!$A$1:$IW$188,137,FALSE),0)</f>
        <v>0</v>
      </c>
      <c r="ET164" s="19">
        <f>IFERROR(HLOOKUP(ET$1,'Nakladova matice_2018'!$A$1:$IW$188,137,FALSE),0)</f>
        <v>0</v>
      </c>
      <c r="EU164" s="19">
        <f>IFERROR(HLOOKUP(EU$1,'Nakladova matice_2018'!$A$1:$IW$188,137,FALSE),0)</f>
        <v>0</v>
      </c>
      <c r="EV164" s="19">
        <f>IFERROR(HLOOKUP(EV$1,'Nakladova matice_2018'!$A$1:$IW$188,137,FALSE),0)</f>
        <v>0</v>
      </c>
      <c r="EW164" s="19">
        <f>IFERROR(HLOOKUP(EW$1,'Nakladova matice_2018'!$A$1:$IW$188,137,FALSE),0)</f>
        <v>0</v>
      </c>
      <c r="EX164" s="19">
        <f>IFERROR(HLOOKUP(EX$1,'Nakladova matice_2018'!$A$1:$IW$188,137,FALSE),0)</f>
        <v>0</v>
      </c>
      <c r="EY164" s="19">
        <f>IFERROR(HLOOKUP(EY$1,'Nakladova matice_2018'!$A$1:$IW$188,137,FALSE),0)</f>
        <v>0</v>
      </c>
      <c r="EZ164" s="19">
        <f>IFERROR(HLOOKUP(EZ$1,'Nakladova matice_2018'!$A$1:$IW$188,137,FALSE),0)</f>
        <v>0</v>
      </c>
      <c r="FA164" s="19">
        <f>IFERROR(HLOOKUP(FA$1,'Nakladova matice_2018'!$A$1:$IW$188,137,FALSE),0)</f>
        <v>0</v>
      </c>
      <c r="FB164" s="19">
        <f>IFERROR(HLOOKUP(FB$1,'Nakladova matice_2018'!$A$1:$IW$188,137,FALSE),0)</f>
        <v>0</v>
      </c>
      <c r="FC164" s="19">
        <f>IFERROR(HLOOKUP(FC$1,'Nakladova matice_2018'!$A$1:$IW$188,137,FALSE),0)</f>
        <v>0</v>
      </c>
      <c r="FD164" s="19">
        <f>IFERROR(HLOOKUP(FD$1,'Nakladova matice_2018'!$A$1:$IW$188,137,FALSE),0)</f>
        <v>0</v>
      </c>
      <c r="FE164" s="19">
        <f>IFERROR(HLOOKUP(FE$1,'Nakladova matice_2018'!$A$1:$IW$188,137,FALSE),0)</f>
        <v>0</v>
      </c>
      <c r="FF164" s="19">
        <f>IFERROR(HLOOKUP(FF$1,'Nakladova matice_2018'!$A$1:$IW$188,137,FALSE),0)</f>
        <v>0</v>
      </c>
      <c r="FG164" s="19">
        <f>IFERROR(HLOOKUP(FG$1,'Nakladova matice_2018'!$A$1:$IW$188,137,FALSE),0)</f>
        <v>0</v>
      </c>
      <c r="FH164" s="19">
        <f>IFERROR(HLOOKUP(FH$1,'Nakladova matice_2018'!$A$1:$IW$188,137,FALSE),0)</f>
        <v>0</v>
      </c>
      <c r="FI164" s="19">
        <f>IFERROR(HLOOKUP(FI$1,'Nakladova matice_2018'!$A$1:$IW$188,137,FALSE),0)</f>
        <v>0</v>
      </c>
      <c r="FJ164" s="19">
        <f>IFERROR(HLOOKUP(FJ$1,'Nakladova matice_2018'!$A$1:$IW$188,137,FALSE),0)</f>
        <v>0</v>
      </c>
      <c r="FK164" s="19">
        <f>IFERROR(HLOOKUP(FK$1,'Nakladova matice_2018'!$A$1:$IW$188,137,FALSE),0)</f>
        <v>0</v>
      </c>
      <c r="FL164" s="19">
        <f>IFERROR(HLOOKUP(FL$1,'Nakladova matice_2018'!$A$1:$IW$188,137,FALSE),0)</f>
        <v>0</v>
      </c>
      <c r="FM164" s="19">
        <f>IFERROR(HLOOKUP(FM$1,'Nakladova matice_2018'!$A$1:$IW$188,137,FALSE),0)</f>
        <v>0</v>
      </c>
      <c r="FN164" s="19">
        <f>IFERROR(HLOOKUP(FN$1,'Nakladova matice_2018'!$A$1:$IW$188,137,FALSE),0)</f>
        <v>0</v>
      </c>
      <c r="FO164" s="19">
        <f>IFERROR(HLOOKUP(FO$1,'Nakladova matice_2018'!$A$1:$IW$188,137,FALSE),0)</f>
        <v>0</v>
      </c>
      <c r="FP164" s="19">
        <f>IFERROR(HLOOKUP(FP$1,'Nakladova matice_2018'!$A$1:$IW$188,137,FALSE),0)</f>
        <v>0</v>
      </c>
      <c r="FQ164" s="19">
        <f>IFERROR(HLOOKUP(FQ$1,'Nakladova matice_2018'!$A$1:$IW$188,137,FALSE),0)</f>
        <v>0</v>
      </c>
      <c r="FR164" s="19">
        <f>IFERROR(HLOOKUP(FR$1,'Nakladova matice_2018'!$A$1:$IW$188,137,FALSE),0)</f>
        <v>0</v>
      </c>
      <c r="FS164" s="19">
        <f>IFERROR(HLOOKUP(FS$1,'Nakladova matice_2018'!$A$1:$IW$188,137,FALSE),0)</f>
        <v>0</v>
      </c>
      <c r="FT164" s="19">
        <f>IFERROR(HLOOKUP(FT$1,'Nakladova matice_2018'!$A$1:$IW$188,137,FALSE),0)</f>
        <v>0</v>
      </c>
      <c r="FU164" s="19">
        <f>IFERROR(HLOOKUP(FU$1,'Nakladova matice_2018'!$A$1:$IW$188,137,FALSE),0)</f>
        <v>0</v>
      </c>
      <c r="FV164" s="19">
        <f>IFERROR(HLOOKUP(FV$1,'Nakladova matice_2018'!$A$1:$IW$188,137,FALSE),0)</f>
        <v>0</v>
      </c>
      <c r="FW164" s="19">
        <f>IFERROR(HLOOKUP(FW$1,'Nakladova matice_2018'!$A$1:$IW$188,137,FALSE),0)</f>
        <v>0</v>
      </c>
      <c r="FX164" s="19">
        <f>IFERROR(HLOOKUP(FX$1,'Nakladova matice_2018'!$A$1:$IW$188,137,FALSE),0)</f>
        <v>0</v>
      </c>
      <c r="FY164" s="19">
        <f>IFERROR(HLOOKUP(FY$1,'Nakladova matice_2018'!$A$1:$IW$188,137,FALSE),0)</f>
        <v>0</v>
      </c>
      <c r="FZ164" s="19">
        <f>IFERROR(HLOOKUP(FZ$1,'Nakladova matice_2018'!$A$1:$IW$188,137,FALSE),0)</f>
        <v>0</v>
      </c>
      <c r="GA164" s="19">
        <f>IFERROR(HLOOKUP(GA$1,'Nakladova matice_2018'!$A$1:$IW$188,137,FALSE),0)</f>
        <v>0</v>
      </c>
      <c r="GB164" s="19">
        <f>IFERROR(HLOOKUP(GB$1,'Nakladova matice_2018'!$A$1:$IW$188,137,FALSE),0)</f>
        <v>0</v>
      </c>
      <c r="GC164" s="19">
        <f>IFERROR(HLOOKUP(GC$1,'Nakladova matice_2018'!$A$1:$IW$188,137,FALSE),0)</f>
        <v>0</v>
      </c>
      <c r="GD164" s="19">
        <f>IFERROR(HLOOKUP(GD$1,'Nakladova matice_2018'!$A$1:$IW$188,137,FALSE),0)</f>
        <v>0</v>
      </c>
      <c r="GE164" s="19">
        <f>IFERROR(HLOOKUP(GE$1,'Nakladova matice_2018'!$A$1:$IW$188,137,FALSE),0)</f>
        <v>0</v>
      </c>
      <c r="GF164" s="19">
        <f>IFERROR(HLOOKUP(GF$1,'Nakladova matice_2018'!$A$1:$IW$188,137,FALSE),0)</f>
        <v>0</v>
      </c>
      <c r="GG164" s="19">
        <f>IFERROR(HLOOKUP(GG$1,'Nakladova matice_2018'!$A$1:$IW$188,137,FALSE),0)</f>
        <v>0</v>
      </c>
      <c r="GH164" s="19">
        <f>IFERROR(HLOOKUP(GH$1,'Nakladova matice_2018'!$A$1:$IW$188,137,FALSE),0)</f>
        <v>0</v>
      </c>
      <c r="GI164" s="19">
        <f>IFERROR(HLOOKUP(GI$1,'Nakladova matice_2018'!$A$1:$IW$188,137,FALSE),0)</f>
        <v>0</v>
      </c>
      <c r="GJ164" s="19">
        <f>IFERROR(HLOOKUP(GJ$1,'Nakladova matice_2018'!$A$1:$IW$188,137,FALSE),0)</f>
        <v>0</v>
      </c>
      <c r="GK164" s="19">
        <f>IFERROR(HLOOKUP(GK$1,'Nakladova matice_2018'!$A$1:$IW$188,137,FALSE),0)</f>
        <v>0</v>
      </c>
      <c r="GL164" s="19">
        <f>IFERROR(HLOOKUP(GL$1,'Nakladova matice_2018'!$A$1:$IW$188,137,FALSE),0)</f>
        <v>0</v>
      </c>
      <c r="GM164" s="19">
        <f>IFERROR(HLOOKUP(GM$1,'Nakladova matice_2018'!$A$1:$IW$188,137,FALSE),0)</f>
        <v>0</v>
      </c>
      <c r="GN164" s="19">
        <f>IFERROR(HLOOKUP(GN$1,'Nakladova matice_2018'!$A$1:$IW$188,137,FALSE),0)</f>
        <v>0</v>
      </c>
      <c r="GO164" s="19">
        <f>IFERROR(HLOOKUP(GO$1,'Nakladova matice_2018'!$A$1:$IW$188,137,FALSE),0)</f>
        <v>0</v>
      </c>
      <c r="GP164" s="19">
        <f>IFERROR(HLOOKUP(GP$1,'Nakladova matice_2018'!$A$1:$IW$188,137,FALSE),0)</f>
        <v>0</v>
      </c>
      <c r="GQ164" s="19">
        <f>IFERROR(HLOOKUP(GQ$1,'Nakladova matice_2018'!$A$1:$IW$188,137,FALSE),0)</f>
        <v>0</v>
      </c>
      <c r="GR164" s="19">
        <f>IFERROR(HLOOKUP(GR$1,'Nakladova matice_2018'!$A$1:$IW$188,137,FALSE),0)</f>
        <v>0</v>
      </c>
      <c r="GS164" s="19">
        <f>IFERROR(HLOOKUP(GS$1,'Nakladova matice_2018'!$A$1:$IW$188,137,FALSE),0)</f>
        <v>0</v>
      </c>
      <c r="GT164" s="19">
        <f>IFERROR(HLOOKUP(GT$1,'Nakladova matice_2018'!$A$1:$IW$188,137,FALSE),0)</f>
        <v>0</v>
      </c>
      <c r="GU164" s="19">
        <f>IFERROR(HLOOKUP(GU$1,'Nakladova matice_2018'!$A$1:$IW$188,137,FALSE),0)</f>
        <v>0</v>
      </c>
      <c r="GV164" s="19">
        <f>IFERROR(HLOOKUP(GV$1,'Nakladova matice_2018'!$A$1:$IW$188,137,FALSE),0)</f>
        <v>0</v>
      </c>
      <c r="GW164" s="19">
        <f>IFERROR(HLOOKUP(GW$1,'Nakladova matice_2018'!$A$1:$IW$188,137,FALSE),0)</f>
        <v>0</v>
      </c>
      <c r="GX164" s="19">
        <f>IFERROR(HLOOKUP(GX$1,'Nakladova matice_2018'!$A$1:$IW$188,137,FALSE),0)</f>
        <v>0</v>
      </c>
      <c r="GY164" s="19">
        <f>IFERROR(HLOOKUP(GY$1,'Nakladova matice_2018'!$A$1:$IW$188,137,FALSE),0)</f>
        <v>0</v>
      </c>
      <c r="GZ164" s="19">
        <f>IFERROR(HLOOKUP(GZ$1,'Nakladova matice_2018'!$A$1:$IW$188,137,FALSE),0)</f>
        <v>0</v>
      </c>
      <c r="HA164" s="19">
        <f>IFERROR(HLOOKUP(HA$1,'Nakladova matice_2018'!$A$1:$IW$188,137,FALSE),0)</f>
        <v>0</v>
      </c>
      <c r="HB164" s="19">
        <f>IFERROR(HLOOKUP(HB$1,'Nakladova matice_2018'!$A$1:$IW$188,137,FALSE),0)</f>
        <v>0</v>
      </c>
      <c r="HC164" s="19">
        <f>IFERROR(HLOOKUP(HC$1,'Nakladova matice_2018'!$A$1:$IW$188,137,FALSE),0)</f>
        <v>0</v>
      </c>
      <c r="HD164" s="19">
        <f>IFERROR(HLOOKUP(HD$1,'Nakladova matice_2018'!$A$1:$IW$188,137,FALSE),0)</f>
        <v>0</v>
      </c>
      <c r="HE164" s="19">
        <f>IFERROR(HLOOKUP(HE$1,'Nakladova matice_2018'!$A$1:$IW$188,137,FALSE),0)</f>
        <v>0</v>
      </c>
      <c r="HF164" s="19">
        <f>IFERROR(HLOOKUP(HF$1,'Nakladova matice_2018'!$A$1:$IW$188,137,FALSE),0)</f>
        <v>0</v>
      </c>
      <c r="HG164" s="19">
        <f>IFERROR(HLOOKUP(HG$1,'Nakladova matice_2018'!$A$1:$IW$188,137,FALSE),0)</f>
        <v>0</v>
      </c>
      <c r="HH164" s="19">
        <f>IFERROR(HLOOKUP(HH$1,'Nakladova matice_2018'!$A$1:$IW$188,137,FALSE),0)</f>
        <v>0</v>
      </c>
      <c r="HI164" s="19">
        <f>IFERROR(HLOOKUP(HI$1,'Nakladova matice_2018'!$A$1:$IW$188,137,FALSE),0)</f>
        <v>0</v>
      </c>
      <c r="HJ164" s="19">
        <f>IFERROR(HLOOKUP(HJ$1,'Nakladova matice_2018'!$A$1:$IW$188,137,FALSE),0)</f>
        <v>0</v>
      </c>
      <c r="HK164" s="19">
        <f>IFERROR(HLOOKUP(HK$1,'Nakladova matice_2018'!$A$1:$IW$188,137,FALSE),0)</f>
        <v>0</v>
      </c>
      <c r="HL164" s="19">
        <f>IFERROR(HLOOKUP(HL$1,'Nakladova matice_2018'!$A$1:$IW$188,137,FALSE),0)</f>
        <v>0</v>
      </c>
      <c r="HM164" s="19">
        <f>IFERROR(HLOOKUP(HM$1,'Nakladova matice_2018'!$A$1:$IW$188,137,FALSE),0)</f>
        <v>0</v>
      </c>
      <c r="HN164" s="19">
        <f>IFERROR(HLOOKUP(HN$1,'Nakladova matice_2018'!$A$1:$IW$188,137,FALSE),0)</f>
        <v>0</v>
      </c>
      <c r="HO164" s="19">
        <f>IFERROR(HLOOKUP(HO$1,'Nakladova matice_2018'!$A$1:$IW$188,137,FALSE),0)</f>
        <v>0</v>
      </c>
      <c r="HP164" s="19">
        <f>IFERROR(HLOOKUP(HP$1,'Nakladova matice_2018'!$A$1:$IW$188,137,FALSE),0)</f>
        <v>0</v>
      </c>
      <c r="HQ164" s="19">
        <f>IFERROR(HLOOKUP(HQ$1,'Nakladova matice_2018'!$A$1:$IW$188,137,FALSE),0)</f>
        <v>0</v>
      </c>
      <c r="HR164" s="19">
        <f>IFERROR(HLOOKUP(HR$1,'Nakladova matice_2018'!$A$1:$IW$188,137,FALSE),0)</f>
        <v>0</v>
      </c>
      <c r="HS164" s="19">
        <f>IFERROR(HLOOKUP(HS$1,'Nakladova matice_2018'!$A$1:$IW$188,137,FALSE),0)</f>
        <v>0</v>
      </c>
      <c r="HT164" s="19">
        <f>IFERROR(HLOOKUP(HT$1,'Nakladova matice_2018'!$A$1:$IW$188,137,FALSE),0)</f>
        <v>0</v>
      </c>
      <c r="HU164" s="19">
        <f>IFERROR(HLOOKUP(HU$1,'Nakladova matice_2018'!$A$1:$IW$188,137,FALSE),0)</f>
        <v>0</v>
      </c>
      <c r="HV164" s="19">
        <f>IFERROR(HLOOKUP(HV$1,'Nakladova matice_2018'!$A$1:$IW$188,137,FALSE),0)</f>
        <v>0</v>
      </c>
      <c r="HW164" s="19">
        <f>IFERROR(HLOOKUP(HW$1,'Nakladova matice_2018'!$A$1:$IW$188,137,FALSE),0)</f>
        <v>0</v>
      </c>
      <c r="HX164" s="19">
        <f>IFERROR(HLOOKUP(HX$1,'Nakladova matice_2018'!$A$1:$IW$188,137,FALSE),0)</f>
        <v>0</v>
      </c>
      <c r="HY164" s="19">
        <f>IFERROR(HLOOKUP(HY$1,'Nakladova matice_2018'!$A$1:$IW$188,137,FALSE),0)</f>
        <v>0</v>
      </c>
      <c r="HZ164" s="19">
        <f>IFERROR(HLOOKUP(HZ$1,'Nakladova matice_2018'!$A$1:$IW$188,137,FALSE),0)</f>
        <v>0</v>
      </c>
      <c r="IA164" s="19">
        <f>IFERROR(HLOOKUP(IA$1,'Nakladova matice_2018'!$A$1:$IW$188,137,FALSE),0)</f>
        <v>0</v>
      </c>
      <c r="IB164" s="19">
        <f>IFERROR(HLOOKUP(IB$1,'Nakladova matice_2018'!$A$1:$IW$188,137,FALSE),0)</f>
        <v>0</v>
      </c>
      <c r="IC164" s="19">
        <f>IFERROR(HLOOKUP(IC$1,'Nakladova matice_2018'!$A$1:$IW$188,137,FALSE),0)</f>
        <v>0</v>
      </c>
      <c r="ID164" s="19">
        <f>IFERROR(HLOOKUP(ID$1,'Nakladova matice_2018'!$A$1:$IW$188,137,FALSE),0)</f>
        <v>0</v>
      </c>
      <c r="IE164" s="19">
        <f>IFERROR(HLOOKUP(IE$1,'Nakladova matice_2018'!$A$1:$IW$188,137,FALSE),0)</f>
        <v>0</v>
      </c>
      <c r="IF164" s="19">
        <f>IFERROR(HLOOKUP(IF$1,'Nakladova matice_2018'!$A$1:$IW$188,137,FALSE),0)</f>
        <v>0</v>
      </c>
      <c r="IG164" s="19">
        <f>IFERROR(HLOOKUP(IG$1,'Nakladova matice_2018'!$A$1:$IW$188,137,FALSE),0)</f>
        <v>0</v>
      </c>
      <c r="IH164" s="19">
        <f>IFERROR(HLOOKUP(IH$1,'Nakladova matice_2018'!$A$1:$IW$188,137,FALSE),0)</f>
        <v>0</v>
      </c>
      <c r="II164" s="19">
        <f>IFERROR(HLOOKUP(II$1,'Nakladova matice_2018'!$A$1:$IW$188,137,FALSE),0)</f>
        <v>0</v>
      </c>
      <c r="IJ164" s="19">
        <f>IFERROR(HLOOKUP(IJ$1,'Nakladova matice_2018'!$A$1:$IW$188,137,FALSE),0)</f>
        <v>0</v>
      </c>
      <c r="IK164" s="19">
        <f>IFERROR(HLOOKUP(IK$1,'Nakladova matice_2018'!$A$1:$IW$188,137,FALSE),0)</f>
        <v>0</v>
      </c>
      <c r="IL164" s="19">
        <f>IFERROR(HLOOKUP(IL$1,'Nakladova matice_2018'!$A$1:$IW$188,137,FALSE),0)</f>
        <v>0</v>
      </c>
      <c r="IM164" s="19">
        <f>IFERROR(HLOOKUP(IM$1,'Nakladova matice_2018'!$A$1:$IW$188,137,FALSE),0)</f>
        <v>0</v>
      </c>
      <c r="IN164" s="19">
        <f>IFERROR(HLOOKUP(IN$1,'Nakladova matice_2018'!$A$1:$IW$188,137,FALSE),0)</f>
        <v>0</v>
      </c>
      <c r="IO164" s="19">
        <f>IFERROR(HLOOKUP(IO$1,'Nakladova matice_2018'!$A$1:$IW$188,137,FALSE),0)</f>
        <v>0</v>
      </c>
      <c r="IP164" s="19">
        <f>IFERROR(HLOOKUP(IP$1,'Nakladova matice_2018'!$A$1:$IW$188,137,FALSE),0)</f>
        <v>0</v>
      </c>
      <c r="IQ164" s="19">
        <f>IFERROR(HLOOKUP(IQ$1,'Nakladova matice_2018'!$A$1:$IW$188,137,FALSE),0)</f>
        <v>0</v>
      </c>
      <c r="IR164" s="19">
        <f>IFERROR(HLOOKUP(IR$1,'Nakladova matice_2018'!$A$1:$IW$188,137,FALSE),0)</f>
        <v>0</v>
      </c>
      <c r="IS164" s="19">
        <f>IFERROR(HLOOKUP(IS$1,'Nakladova matice_2018'!$A$1:$IW$188,137,FALSE),0)</f>
        <v>0</v>
      </c>
      <c r="IT164" s="19">
        <f>IFERROR(HLOOKUP(IT$1,'Nakladova matice_2018'!$A$1:$IW$188,137,FALSE),0)</f>
        <v>0</v>
      </c>
      <c r="IU164" s="19">
        <f>IFERROR(HLOOKUP(IU$1,'Nakladova matice_2018'!$A$1:$IW$188,137,FALSE),0)</f>
        <v>0</v>
      </c>
      <c r="IV164" s="19">
        <f>IFERROR(HLOOKUP(IV$1,'Nakladova matice_2018'!$A$1:$IW$188,137,FALSE),0)</f>
        <v>0</v>
      </c>
      <c r="IW164" s="19">
        <f>IFERROR(HLOOKUP(IW$1,'Nakladova matice_2018'!$A$1:$IW$188,137,FALSE),0)</f>
        <v>0</v>
      </c>
      <c r="IX164" s="19">
        <f>IFERROR(HLOOKUP(IX$1,'Nakladova matice_2018'!$A$1:$IW$188,137,FALSE),0)</f>
        <v>0</v>
      </c>
      <c r="IY164" s="19">
        <f>IFERROR(HLOOKUP(IY$1,'Nakladova matice_2018'!$A$1:$IW$188,137,FALSE),0)</f>
        <v>0</v>
      </c>
      <c r="IZ164" s="19">
        <f>IFERROR(HLOOKUP(IZ$1,'Nakladova matice_2018'!$A$1:$IW$188,137,FALSE),0)</f>
        <v>0</v>
      </c>
      <c r="JA164" s="19">
        <f>IFERROR(HLOOKUP(JA$1,'Nakladova matice_2018'!$A$1:$IW$188,137,FALSE),0)</f>
        <v>0</v>
      </c>
      <c r="JB164" s="19">
        <f>IFERROR(HLOOKUP(JB$1,'Nakladova matice_2018'!$A$1:$IW$188,137,FALSE),0)</f>
        <v>0</v>
      </c>
      <c r="JC164" s="19">
        <f>IFERROR(HLOOKUP(JC$1,'Nakladova matice_2018'!$A$1:$IW$188,137,FALSE),0)</f>
        <v>0</v>
      </c>
      <c r="JD164" s="19">
        <f>IFERROR(HLOOKUP(JD$1,'Nakladova matice_2018'!$A$1:$IW$188,137,FALSE),0)</f>
        <v>0</v>
      </c>
      <c r="JE164" s="19">
        <f>IFERROR(HLOOKUP(JE$1,'Nakladova matice_2018'!$A$1:$IW$188,137,FALSE),0)</f>
        <v>0</v>
      </c>
      <c r="JF164" s="19">
        <f>IFERROR(HLOOKUP(JF$1,'Nakladova matice_2018'!$A$1:$IW$188,137,FALSE),0)</f>
        <v>0</v>
      </c>
      <c r="JG164" s="19">
        <f>IFERROR(HLOOKUP(JG$1,'Nakladova matice_2018'!$A$1:$IW$188,137,FALSE),0)</f>
        <v>15685951.369999999</v>
      </c>
      <c r="JH164" s="19">
        <f>IFERROR(HLOOKUP(JH$1,'Nakladova matice_2018'!$A$1:$IW$188,137,FALSE),0)</f>
        <v>0</v>
      </c>
      <c r="JI164" s="19">
        <f>IFERROR(HLOOKUP(JI$1,'Nakladova matice_2018'!$A$1:$IW$188,137,FALSE),0)</f>
        <v>0</v>
      </c>
      <c r="JJ164" s="19">
        <f>IFERROR(HLOOKUP(JJ$1,'Nakladova matice_2018'!$A$1:$IW$188,137,FALSE),0)</f>
        <v>0</v>
      </c>
      <c r="JK164" s="19">
        <f>IFERROR(HLOOKUP(JK$1,'Nakladova matice_2018'!$A$1:$IW$188,137,FALSE),0)</f>
        <v>0</v>
      </c>
      <c r="JL164" s="19">
        <f>IFERROR(HLOOKUP(JL$1,'Nakladova matice_2018'!$A$1:$IW$188,137,FALSE),0)</f>
        <v>0</v>
      </c>
      <c r="JM164" s="19">
        <f>IFERROR(HLOOKUP(JM$1,'Nakladova matice_2018'!$A$1:$IW$188,137,FALSE),0)</f>
        <v>0</v>
      </c>
      <c r="JN164" s="19">
        <f>IFERROR(HLOOKUP(JN$1,'Nakladova matice_2018'!$A$1:$IW$188,137,FALSE),0)</f>
        <v>0</v>
      </c>
      <c r="JO164" s="19">
        <f>IFERROR(HLOOKUP(JO$1,'Nakladova matice_2018'!$A$1:$IW$188,137,FALSE),0)</f>
        <v>0</v>
      </c>
      <c r="JP164" s="19">
        <f>IFERROR(HLOOKUP(JP$1,'Nakladova matice_2018'!$A$1:$IW$188,137,FALSE),0)</f>
        <v>0</v>
      </c>
      <c r="JQ164" s="19">
        <f>IFERROR(HLOOKUP(JQ$1,'Nakladova matice_2018'!$A$1:$IW$188,137,FALSE),0)</f>
        <v>0</v>
      </c>
      <c r="JR164" s="19">
        <f>IFERROR(HLOOKUP(JR$1,'Nakladova matice_2018'!$A$1:$IW$188,137,FALSE),0)</f>
        <v>0</v>
      </c>
      <c r="JS164" s="19">
        <f>IFERROR(HLOOKUP(JS$1,'Nakladova matice_2018'!$A$1:$IW$188,137,FALSE),0)</f>
        <v>0</v>
      </c>
      <c r="JT164" s="19">
        <f>IFERROR(HLOOKUP(JT$1,'Nakladova matice_2018'!$A$1:$IW$188,137,FALSE),0)</f>
        <v>0</v>
      </c>
      <c r="JU164" s="19">
        <f>IFERROR(HLOOKUP(JU$1,'Nakladova matice_2018'!$A$1:$IW$188,137,FALSE),0)</f>
        <v>0</v>
      </c>
      <c r="JV164" s="19">
        <f>IFERROR(HLOOKUP(JV$1,'Nakladova matice_2018'!$A$1:$IW$188,137,FALSE),0)</f>
        <v>0</v>
      </c>
      <c r="JW164" s="19">
        <f>IFERROR(HLOOKUP(JW$1,'Nakladova matice_2018'!$A$1:$IW$188,137,FALSE),0)</f>
        <v>0</v>
      </c>
      <c r="JX164" s="19">
        <f>IFERROR(HLOOKUP(JX$1,'Nakladova matice_2018'!$A$1:$IW$188,137,FALSE),0)</f>
        <v>0</v>
      </c>
      <c r="JY164" s="19">
        <f>IFERROR(HLOOKUP(JY$1,'Nakladova matice_2018'!$A$1:$IW$188,137,FALSE),0)</f>
        <v>0</v>
      </c>
      <c r="JZ164" s="19">
        <f>IFERROR(HLOOKUP(JZ$1,'Nakladova matice_2018'!$A$1:$IW$188,137,FALSE),0)</f>
        <v>0</v>
      </c>
      <c r="KA164" s="19">
        <f>IFERROR(HLOOKUP(KA$1,'Nakladova matice_2018'!$A$1:$IW$188,137,FALSE),0)</f>
        <v>0</v>
      </c>
      <c r="KB164" s="19">
        <f>IFERROR(HLOOKUP(KB$1,'Nakladova matice_2018'!$A$1:$IW$188,137,FALSE),0)</f>
        <v>0</v>
      </c>
      <c r="KC164" s="19">
        <f>IFERROR(HLOOKUP(KC$1,'Nakladova matice_2018'!$A$1:$IW$188,137,FALSE),0)</f>
        <v>3459000</v>
      </c>
      <c r="KD164" s="19">
        <f>IFERROR(HLOOKUP(KD$1,'Nakladova matice_2018'!$A$1:$IW$188,137,FALSE),0)</f>
        <v>0</v>
      </c>
      <c r="KE164" s="19">
        <f>IFERROR(HLOOKUP(KE$1,'Nakladova matice_2018'!$A$1:$IW$188,137,FALSE),0)</f>
        <v>0</v>
      </c>
      <c r="KF164" s="19">
        <f>IFERROR(HLOOKUP(KF$1,'Nakladova matice_2018'!$A$1:$IW$188,137,FALSE),0)</f>
        <v>0</v>
      </c>
      <c r="KG164" s="19">
        <f>IFERROR(HLOOKUP(KG$1,'Nakladova matice_2018'!$A$1:$IW$188,137,FALSE),0)</f>
        <v>0</v>
      </c>
      <c r="KH164" s="19">
        <f>IFERROR(HLOOKUP(KH$1,'Nakladova matice_2018'!$A$1:$IW$188,137,FALSE),0)</f>
        <v>0</v>
      </c>
      <c r="KI164" s="19">
        <f>IFERROR(HLOOKUP(KI$1,'Nakladova matice_2018'!$A$1:$IW$188,137,FALSE),0)</f>
        <v>0</v>
      </c>
      <c r="KJ164" s="19">
        <f>IFERROR(HLOOKUP(KJ$1,'Nakladova matice_2018'!$A$1:$IW$188,137,FALSE),0)</f>
        <v>0</v>
      </c>
      <c r="KK164" s="19">
        <f>IFERROR(HLOOKUP(KK$1,'Nakladova matice_2018'!$A$1:$IW$188,137,FALSE),0)</f>
        <v>0</v>
      </c>
      <c r="KL164" s="19">
        <f>IFERROR(HLOOKUP(KL$1,'Nakladova matice_2018'!$A$1:$IW$188,137,FALSE),0)</f>
        <v>0</v>
      </c>
      <c r="KM164" s="19">
        <f>IFERROR(HLOOKUP(KM$1,'Nakladova matice_2018'!$A$1:$IW$188,137,FALSE),0)</f>
        <v>0</v>
      </c>
      <c r="KN164" s="19">
        <f>IFERROR(HLOOKUP(KN$1,'Nakladova matice_2018'!$A$1:$IW$188,137,FALSE),0)</f>
        <v>0</v>
      </c>
      <c r="KO164" s="19">
        <f>IFERROR(HLOOKUP(KO$1,'Nakladova matice_2018'!$A$1:$IW$188,137,FALSE),0)</f>
        <v>0</v>
      </c>
      <c r="KP164" s="19">
        <f>IFERROR(HLOOKUP(KP$1,'Nakladova matice_2018'!$A$1:$IW$188,137,FALSE),0)</f>
        <v>0</v>
      </c>
      <c r="KQ164" s="19">
        <f>IFERROR(HLOOKUP(KQ$1,'Nakladova matice_2018'!$A$1:$IW$188,137,FALSE),0)</f>
        <v>0</v>
      </c>
      <c r="KR164" s="19">
        <f>IFERROR(HLOOKUP(KR$1,'Nakladova matice_2018'!$A$1:$IW$188,137,FALSE),0)</f>
        <v>0</v>
      </c>
      <c r="KS164" s="19">
        <f>IFERROR(HLOOKUP(KS$1,'Nakladova matice_2018'!$A$1:$IW$188,137,FALSE),0)</f>
        <v>0</v>
      </c>
      <c r="KT164" s="19">
        <f>IFERROR(HLOOKUP(KT$1,'Nakladova matice_2018'!$A$1:$IW$188,137,FALSE),0)</f>
        <v>0</v>
      </c>
      <c r="KU164" s="19">
        <f>IFERROR(HLOOKUP(KU$1,'Nakladova matice_2018'!$A$1:$IW$188,137,FALSE),0)</f>
        <v>0</v>
      </c>
      <c r="KV164" s="19">
        <f>IFERROR(HLOOKUP(KV$1,'Nakladova matice_2018'!$A$1:$IW$188,137,FALSE),0)</f>
        <v>0</v>
      </c>
      <c r="KW164" s="19">
        <f>IFERROR(HLOOKUP(KW$1,'Nakladova matice_2018'!$A$1:$IW$188,137,FALSE),0)</f>
        <v>0</v>
      </c>
      <c r="KX164" s="19">
        <f>IFERROR(HLOOKUP(KX$1,'Nakladova matice_2018'!$A$1:$IW$188,137,FALSE),0)</f>
        <v>0</v>
      </c>
      <c r="KY164" s="19">
        <f>IFERROR(HLOOKUP(KY$1,'Nakladova matice_2018'!$A$1:$IW$188,137,FALSE),0)</f>
        <v>0</v>
      </c>
      <c r="KZ164" s="19">
        <f>IFERROR(HLOOKUP(KZ$1,'Nakladova matice_2018'!$A$1:$IW$188,137,FALSE),0)</f>
        <v>0</v>
      </c>
      <c r="LA164" s="19">
        <f>IFERROR(HLOOKUP(LA$1,'Nakladova matice_2018'!$A$1:$IW$188,137,FALSE),0)</f>
        <v>0</v>
      </c>
      <c r="LB164" s="19">
        <f>IFERROR(HLOOKUP(LB$1,'Nakladova matice_2018'!$A$1:$IW$188,137,FALSE),0)</f>
        <v>0</v>
      </c>
      <c r="LC164" s="19">
        <f>IFERROR(HLOOKUP(LC$1,'Nakladova matice_2018'!$A$1:$IW$188,137,FALSE),0)</f>
        <v>0</v>
      </c>
      <c r="LD164" s="19">
        <f>IFERROR(HLOOKUP(LD$1,'Nakladova matice_2018'!$A$1:$IW$188,137,FALSE),0)</f>
        <v>0</v>
      </c>
      <c r="LE164" s="19">
        <f>IFERROR(HLOOKUP(LE$1,'Nakladova matice_2018'!$A$1:$IW$188,137,FALSE),0)</f>
        <v>0</v>
      </c>
      <c r="LF164" s="19">
        <f>IFERROR(HLOOKUP(LF$1,'Nakladova matice_2018'!$A$1:$IW$188,137,FALSE),0)</f>
        <v>0</v>
      </c>
      <c r="LG164" s="19">
        <f>IFERROR(HLOOKUP(LG$1,'Nakladova matice_2018'!$A$1:$IW$188,137,FALSE),0)</f>
        <v>0</v>
      </c>
      <c r="LH164" s="19">
        <f>IFERROR(HLOOKUP(LH$1,'Nakladova matice_2018'!$A$1:$IW$188,137,FALSE),0)</f>
        <v>0</v>
      </c>
      <c r="LI164" s="19">
        <f>IFERROR(HLOOKUP(LI$1,'Nakladova matice_2018'!$A$1:$IW$188,137,FALSE),0)</f>
        <v>0</v>
      </c>
      <c r="LJ164" s="19">
        <f>IFERROR(HLOOKUP(LJ$1,'Nakladova matice_2018'!$A$1:$IW$188,137,FALSE),0)</f>
        <v>0</v>
      </c>
      <c r="LK164" s="19">
        <f>IFERROR(HLOOKUP(LK$1,'Nakladova matice_2018'!$A$1:$IW$188,137,FALSE),0)</f>
        <v>0</v>
      </c>
      <c r="LL164" s="19">
        <f>IFERROR(HLOOKUP(LL$1,'Nakladova matice_2018'!$A$1:$IW$188,137,FALSE),0)</f>
        <v>0</v>
      </c>
      <c r="LM164" s="19">
        <f>IFERROR(HLOOKUP(LM$1,'Nakladova matice_2018'!$A$1:$IW$188,137,FALSE),0)</f>
        <v>0</v>
      </c>
      <c r="LN164" s="19">
        <f>IFERROR(HLOOKUP(LN$1,'Nakladova matice_2018'!$A$1:$IW$188,137,FALSE),0)</f>
        <v>0</v>
      </c>
      <c r="LO164" s="19">
        <f>IFERROR(HLOOKUP(LO$1,'Nakladova matice_2018'!$A$1:$IW$188,137,FALSE),0)</f>
        <v>0</v>
      </c>
      <c r="LP164" s="19">
        <f>IFERROR(HLOOKUP(LP$1,'Nakladova matice_2018'!$A$1:$IW$188,137,FALSE),0)</f>
        <v>0</v>
      </c>
      <c r="LQ164" s="19">
        <f>IFERROR(HLOOKUP(LQ$1,'Nakladova matice_2018'!$A$1:$IW$188,137,FALSE),0)</f>
        <v>0</v>
      </c>
      <c r="LR164" s="19">
        <f>IFERROR(HLOOKUP(LR$1,'Nakladova matice_2018'!$A$1:$IW$188,137,FALSE),0)</f>
        <v>0</v>
      </c>
      <c r="LS164" s="19">
        <f>IFERROR(HLOOKUP(LS$1,'Nakladova matice_2018'!$A$1:$IW$188,137,FALSE),0)</f>
        <v>0</v>
      </c>
      <c r="LT164" s="19">
        <f>IFERROR(HLOOKUP(LT$1,'Nakladova matice_2018'!$A$1:$IW$188,137,FALSE),0)</f>
        <v>0</v>
      </c>
      <c r="LU164" s="19">
        <f>IFERROR(HLOOKUP(LU$1,'Nakladova matice_2018'!$A$1:$IW$188,137,FALSE),0)</f>
        <v>0</v>
      </c>
      <c r="LV164" s="19">
        <f>IFERROR(HLOOKUP(LV$1,'Nakladova matice_2018'!$A$1:$IW$188,137,FALSE),0)</f>
        <v>0</v>
      </c>
      <c r="LW164" s="19">
        <f>IFERROR(HLOOKUP(LW$1,'Nakladova matice_2018'!$A$1:$IW$188,137,FALSE),0)</f>
        <v>0</v>
      </c>
      <c r="LX164" s="19">
        <f>IFERROR(HLOOKUP(LX$1,'Nakladova matice_2018'!$A$1:$IW$188,137,FALSE),0)</f>
        <v>0</v>
      </c>
      <c r="LY164" s="19">
        <f>IFERROR(HLOOKUP(LY$1,'Nakladova matice_2018'!$A$1:$IW$188,137,FALSE),0)</f>
        <v>0</v>
      </c>
      <c r="LZ164" s="19">
        <f>IFERROR(HLOOKUP(LZ$1,'Nakladova matice_2018'!$A$1:$IW$188,137,FALSE),0)</f>
        <v>0</v>
      </c>
      <c r="MA164" s="19">
        <f>IFERROR(HLOOKUP(MA$1,'Nakladova matice_2018'!$A$1:$IW$188,137,FALSE),0)</f>
        <v>0</v>
      </c>
      <c r="MB164" s="19">
        <f>IFERROR(HLOOKUP(MB$1,'Nakladova matice_2018'!$A$1:$IW$188,137,FALSE),0)</f>
        <v>0</v>
      </c>
      <c r="MC164" s="19">
        <f>IFERROR(HLOOKUP(MC$1,'Nakladova matice_2018'!$A$1:$IW$188,137,FALSE),0)</f>
        <v>0</v>
      </c>
      <c r="MD164" s="19">
        <f>IFERROR(HLOOKUP(MD$1,'Nakladova matice_2018'!$A$1:$IW$188,137,FALSE),0)</f>
        <v>0</v>
      </c>
      <c r="ME164" s="19">
        <f>IFERROR(HLOOKUP(ME$1,'Nakladova matice_2018'!$A$1:$IW$188,137,FALSE),0)</f>
        <v>0</v>
      </c>
      <c r="MF164" s="19">
        <f>IFERROR(HLOOKUP(MF$1,'Nakladova matice_2018'!$A$1:$IW$188,137,FALSE),0)</f>
        <v>0</v>
      </c>
      <c r="MG164" s="19">
        <f>IFERROR(HLOOKUP(MG$1,'Nakladova matice_2018'!$A$1:$IW$188,137,FALSE),0)</f>
        <v>0</v>
      </c>
      <c r="MH164" s="19">
        <f>IFERROR(HLOOKUP(MH$1,'Nakladova matice_2018'!$A$1:$IW$188,137,FALSE),0)</f>
        <v>0</v>
      </c>
      <c r="MI164" s="19">
        <f>IFERROR(HLOOKUP(MI$1,'Nakladova matice_2018'!$A$1:$IW$188,137,FALSE),0)</f>
        <v>0</v>
      </c>
      <c r="MJ164" s="19">
        <f>IFERROR(HLOOKUP(MJ$1,'Nakladova matice_2018'!$A$1:$IW$188,137,FALSE),0)</f>
        <v>0</v>
      </c>
      <c r="MK164" s="19">
        <f>IFERROR(HLOOKUP(MK$1,'Nakladova matice_2018'!$A$1:$IW$188,137,FALSE),0)</f>
        <v>0</v>
      </c>
      <c r="ML164" s="19">
        <f>IFERROR(HLOOKUP(ML$1,'Nakladova matice_2018'!$A$1:$IW$188,137,FALSE),0)</f>
        <v>0</v>
      </c>
      <c r="MM164" s="19">
        <f>IFERROR(HLOOKUP(MM$1,'Nakladova matice_2018'!$A$1:$IW$188,137,FALSE),0)</f>
        <v>0</v>
      </c>
      <c r="MN164" s="19">
        <f>IFERROR(HLOOKUP(MN$1,'Nakladova matice_2018'!$A$1:$IW$188,137,FALSE),0)</f>
        <v>0</v>
      </c>
      <c r="MO164" s="20">
        <f t="shared" si="87"/>
        <v>19144951.369999997</v>
      </c>
      <c r="MP164" s="20">
        <f>MO164-'Nakladova matice_2018'!IX137</f>
        <v>0</v>
      </c>
    </row>
    <row r="165" spans="1:354" x14ac:dyDescent="0.2">
      <c r="A165" s="27">
        <v>549135</v>
      </c>
      <c r="B165" s="21" t="s">
        <v>522</v>
      </c>
      <c r="C165" s="53">
        <v>0</v>
      </c>
      <c r="D165" s="19">
        <f>IFERROR(HLOOKUP(D$1,'Nakladova matice_2018'!$A$1:$IW$188,138,FALSE),0)</f>
        <v>0</v>
      </c>
      <c r="E165" s="19">
        <f>IFERROR(HLOOKUP(E$1,'Nakladova matice_2018'!$A$1:$IW$188,138,FALSE),0)</f>
        <v>0</v>
      </c>
      <c r="F165" s="19">
        <f>IFERROR(HLOOKUP(F$1,'Nakladova matice_2018'!$A$1:$IW$188,138,FALSE),0)</f>
        <v>0</v>
      </c>
      <c r="G165" s="19">
        <f>IFERROR(HLOOKUP(G$1,'Nakladova matice_2018'!$A$1:$IW$188,138,FALSE),0)</f>
        <v>0</v>
      </c>
      <c r="H165" s="19">
        <f>IFERROR(HLOOKUP(H$1,'Nakladova matice_2018'!$A$1:$IW$188,138,FALSE),0)</f>
        <v>0</v>
      </c>
      <c r="I165" s="19">
        <f>IFERROR(HLOOKUP(I$1,'Nakladova matice_2018'!$A$1:$IW$188,138,FALSE),0)</f>
        <v>0</v>
      </c>
      <c r="J165" s="19">
        <f>IFERROR(HLOOKUP(J$1,'Nakladova matice_2018'!$A$1:$IW$188,138,FALSE),0)</f>
        <v>0</v>
      </c>
      <c r="K165" s="19">
        <f>IFERROR(HLOOKUP(K$1,'Nakladova matice_2018'!$A$1:$IW$188,138,FALSE),0)</f>
        <v>0</v>
      </c>
      <c r="L165" s="19">
        <f>IFERROR(HLOOKUP(L$1,'Nakladova matice_2018'!$A$1:$IW$188,138,FALSE),0)</f>
        <v>0</v>
      </c>
      <c r="M165" s="19">
        <f>IFERROR(HLOOKUP(M$1,'Nakladova matice_2018'!$A$1:$IW$188,138,FALSE),0)</f>
        <v>0</v>
      </c>
      <c r="N165" s="19">
        <f>IFERROR(HLOOKUP(N$1,'Nakladova matice_2018'!$A$1:$IW$188,138,FALSE),0)</f>
        <v>0</v>
      </c>
      <c r="O165" s="19">
        <f>IFERROR(HLOOKUP(O$1,'Nakladova matice_2018'!$A$1:$IW$188,138,FALSE),0)</f>
        <v>0</v>
      </c>
      <c r="P165" s="19">
        <f>IFERROR(HLOOKUP(P$1,'Nakladova matice_2018'!$A$1:$IW$188,138,FALSE),0)</f>
        <v>0</v>
      </c>
      <c r="Q165" s="19">
        <f>IFERROR(HLOOKUP(Q$1,'Nakladova matice_2018'!$A$1:$IW$188,138,FALSE),0)</f>
        <v>0</v>
      </c>
      <c r="R165" s="19">
        <f>IFERROR(HLOOKUP(R$1,'Nakladova matice_2018'!$A$1:$IW$188,138,FALSE),0)</f>
        <v>0</v>
      </c>
      <c r="S165" s="19">
        <f>IFERROR(HLOOKUP(S$1,'Nakladova matice_2018'!$A$1:$IW$188,138,FALSE),0)</f>
        <v>0</v>
      </c>
      <c r="T165" s="19">
        <f>IFERROR(HLOOKUP(T$1,'Nakladova matice_2018'!$A$1:$IW$188,138,FALSE),0)</f>
        <v>0</v>
      </c>
      <c r="U165" s="19">
        <f>IFERROR(HLOOKUP(U$1,'Nakladova matice_2018'!$A$1:$IW$188,138,FALSE),0)</f>
        <v>0</v>
      </c>
      <c r="V165" s="19">
        <f>IFERROR(HLOOKUP(V$1,'Nakladova matice_2018'!$A$1:$IW$188,138,FALSE),0)</f>
        <v>0</v>
      </c>
      <c r="W165" s="19">
        <f>IFERROR(HLOOKUP(W$1,'Nakladova matice_2018'!$A$1:$IW$188,138,FALSE),0)</f>
        <v>0</v>
      </c>
      <c r="X165" s="19">
        <f>IFERROR(HLOOKUP(X$1,'Nakladova matice_2018'!$A$1:$IW$188,138,FALSE),0)</f>
        <v>0</v>
      </c>
      <c r="Y165" s="19">
        <f>IFERROR(HLOOKUP(Y$1,'Nakladova matice_2018'!$A$1:$IW$188,138,FALSE),0)</f>
        <v>0</v>
      </c>
      <c r="Z165" s="19">
        <f>IFERROR(HLOOKUP(Z$1,'Nakladova matice_2018'!$A$1:$IW$188,138,FALSE),0)</f>
        <v>0</v>
      </c>
      <c r="AA165" s="19">
        <f>IFERROR(HLOOKUP(AA$1,'Nakladova matice_2018'!$A$1:$IW$188,138,FALSE),0)</f>
        <v>0</v>
      </c>
      <c r="AB165" s="19">
        <f>IFERROR(HLOOKUP(AB$1,'Nakladova matice_2018'!$A$1:$IW$188,138,FALSE),0)</f>
        <v>0</v>
      </c>
      <c r="AC165" s="19">
        <f>IFERROR(HLOOKUP(AC$1,'Nakladova matice_2018'!$A$1:$IW$188,138,FALSE),0)</f>
        <v>0</v>
      </c>
      <c r="AD165" s="19">
        <f>IFERROR(HLOOKUP(AD$1,'Nakladova matice_2018'!$A$1:$IW$188,138,FALSE),0)</f>
        <v>0</v>
      </c>
      <c r="AE165" s="19">
        <f>IFERROR(HLOOKUP(AE$1,'Nakladova matice_2018'!$A$1:$IW$188,138,FALSE),0)</f>
        <v>0</v>
      </c>
      <c r="AF165" s="19">
        <f>IFERROR(HLOOKUP(AF$1,'Nakladova matice_2018'!$A$1:$IW$188,138,FALSE),0)</f>
        <v>0</v>
      </c>
      <c r="AG165" s="19">
        <f>IFERROR(HLOOKUP(AG$1,'Nakladova matice_2018'!$A$1:$IW$188,138,FALSE),0)</f>
        <v>0</v>
      </c>
      <c r="AH165" s="19">
        <f>IFERROR(HLOOKUP(AH$1,'Nakladova matice_2018'!$A$1:$IW$188,138,FALSE),0)</f>
        <v>0</v>
      </c>
      <c r="AI165" s="19">
        <f>IFERROR(HLOOKUP(AI$1,'Nakladova matice_2018'!$A$1:$IW$188,138,FALSE),0)</f>
        <v>0</v>
      </c>
      <c r="AJ165" s="19">
        <f>IFERROR(HLOOKUP(AJ$1,'Nakladova matice_2018'!$A$1:$IW$188,138,FALSE),0)</f>
        <v>0</v>
      </c>
      <c r="AK165" s="19">
        <f>IFERROR(HLOOKUP(AK$1,'Nakladova matice_2018'!$A$1:$IW$188,138,FALSE),0)</f>
        <v>0</v>
      </c>
      <c r="AL165" s="19">
        <f>IFERROR(HLOOKUP(AL$1,'Nakladova matice_2018'!$A$1:$IW$188,138,FALSE),0)</f>
        <v>0</v>
      </c>
      <c r="AM165" s="19">
        <f>IFERROR(HLOOKUP(AM$1,'Nakladova matice_2018'!$A$1:$IW$188,138,FALSE),0)</f>
        <v>0</v>
      </c>
      <c r="AN165" s="19">
        <f>IFERROR(HLOOKUP(AN$1,'Nakladova matice_2018'!$A$1:$IW$188,138,FALSE),0)</f>
        <v>0</v>
      </c>
      <c r="AO165" s="19">
        <f>IFERROR(HLOOKUP(AO$1,'Nakladova matice_2018'!$A$1:$IW$188,138,FALSE),0)</f>
        <v>0</v>
      </c>
      <c r="AP165" s="19">
        <f>IFERROR(HLOOKUP(AP$1,'Nakladova matice_2018'!$A$1:$IW$188,138,FALSE),0)</f>
        <v>0</v>
      </c>
      <c r="AQ165" s="19">
        <f>IFERROR(HLOOKUP(AQ$1,'Nakladova matice_2018'!$A$1:$IW$188,138,FALSE),0)</f>
        <v>0</v>
      </c>
      <c r="AR165" s="19">
        <f>IFERROR(HLOOKUP(AR$1,'Nakladova matice_2018'!$A$1:$IW$188,138,FALSE),0)</f>
        <v>0</v>
      </c>
      <c r="AS165" s="19">
        <f>IFERROR(HLOOKUP(AS$1,'Nakladova matice_2018'!$A$1:$IW$188,138,FALSE),0)</f>
        <v>0</v>
      </c>
      <c r="AT165" s="19">
        <f>IFERROR(HLOOKUP(AT$1,'Nakladova matice_2018'!$A$1:$IW$188,138,FALSE),0)</f>
        <v>0</v>
      </c>
      <c r="AU165" s="19">
        <f>IFERROR(HLOOKUP(AU$1,'Nakladova matice_2018'!$A$1:$IW$188,138,FALSE),0)</f>
        <v>0</v>
      </c>
      <c r="AV165" s="19">
        <f>IFERROR(HLOOKUP(AV$1,'Nakladova matice_2018'!$A$1:$IW$188,138,FALSE),0)</f>
        <v>0</v>
      </c>
      <c r="AW165" s="19">
        <f>IFERROR(HLOOKUP(AW$1,'Nakladova matice_2018'!$A$1:$IW$188,138,FALSE),0)</f>
        <v>0</v>
      </c>
      <c r="AX165" s="19">
        <f>IFERROR(HLOOKUP(AX$1,'Nakladova matice_2018'!$A$1:$IW$188,138,FALSE),0)</f>
        <v>0</v>
      </c>
      <c r="AY165" s="19">
        <f>IFERROR(HLOOKUP(AY$1,'Nakladova matice_2018'!$A$1:$IW$188,138,FALSE),0)</f>
        <v>0</v>
      </c>
      <c r="AZ165" s="19">
        <f>IFERROR(HLOOKUP(AZ$1,'Nakladova matice_2018'!$A$1:$IW$188,138,FALSE),0)</f>
        <v>0</v>
      </c>
      <c r="BA165" s="19">
        <f>IFERROR(HLOOKUP(BA$1,'Nakladova matice_2018'!$A$1:$IW$188,138,FALSE),0)</f>
        <v>0</v>
      </c>
      <c r="BB165" s="19">
        <f>IFERROR(HLOOKUP(BB$1,'Nakladova matice_2018'!$A$1:$IW$188,138,FALSE),0)</f>
        <v>0</v>
      </c>
      <c r="BC165" s="19">
        <f>IFERROR(HLOOKUP(BC$1,'Nakladova matice_2018'!$A$1:$IW$188,138,FALSE),0)</f>
        <v>0</v>
      </c>
      <c r="BD165" s="19">
        <f>IFERROR(HLOOKUP(BD$1,'Nakladova matice_2018'!$A$1:$IW$188,138,FALSE),0)</f>
        <v>0</v>
      </c>
      <c r="BE165" s="19">
        <f>IFERROR(HLOOKUP(BE$1,'Nakladova matice_2018'!$A$1:$IW$188,138,FALSE),0)</f>
        <v>0</v>
      </c>
      <c r="BF165" s="19">
        <f>IFERROR(HLOOKUP(BF$1,'Nakladova matice_2018'!$A$1:$IW$188,138,FALSE),0)</f>
        <v>0</v>
      </c>
      <c r="BG165" s="19">
        <f>IFERROR(HLOOKUP(BG$1,'Nakladova matice_2018'!$A$1:$IW$188,138,FALSE),0)</f>
        <v>0</v>
      </c>
      <c r="BH165" s="19">
        <f>IFERROR(HLOOKUP(BH$1,'Nakladova matice_2018'!$A$1:$IW$188,138,FALSE),0)</f>
        <v>0</v>
      </c>
      <c r="BI165" s="19">
        <f>IFERROR(HLOOKUP(BI$1,'Nakladova matice_2018'!$A$1:$IW$188,138,FALSE),0)</f>
        <v>0</v>
      </c>
      <c r="BJ165" s="19">
        <f>IFERROR(HLOOKUP(BJ$1,'Nakladova matice_2018'!$A$1:$IW$188,138,FALSE),0)</f>
        <v>0</v>
      </c>
      <c r="BK165" s="19">
        <f>IFERROR(HLOOKUP(BK$1,'Nakladova matice_2018'!$A$1:$IW$188,138,FALSE),0)</f>
        <v>0</v>
      </c>
      <c r="BL165" s="19">
        <f>IFERROR(HLOOKUP(BL$1,'Nakladova matice_2018'!$A$1:$IW$188,138,FALSE),0)</f>
        <v>0</v>
      </c>
      <c r="BM165" s="19">
        <f>IFERROR(HLOOKUP(BM$1,'Nakladova matice_2018'!$A$1:$IW$188,138,FALSE),0)</f>
        <v>0</v>
      </c>
      <c r="BN165" s="19">
        <f>IFERROR(HLOOKUP(BN$1,'Nakladova matice_2018'!$A$1:$IW$188,138,FALSE),0)</f>
        <v>0</v>
      </c>
      <c r="BO165" s="19">
        <f>IFERROR(HLOOKUP(BO$1,'Nakladova matice_2018'!$A$1:$IW$188,138,FALSE),0)</f>
        <v>0</v>
      </c>
      <c r="BP165" s="19">
        <f>IFERROR(HLOOKUP(BP$1,'Nakladova matice_2018'!$A$1:$IW$188,138,FALSE),0)</f>
        <v>0</v>
      </c>
      <c r="BQ165" s="19">
        <f>IFERROR(HLOOKUP(BQ$1,'Nakladova matice_2018'!$A$1:$IW$188,138,FALSE),0)</f>
        <v>0</v>
      </c>
      <c r="BR165" s="19">
        <f>IFERROR(HLOOKUP(BR$1,'Nakladova matice_2018'!$A$1:$IW$188,138,FALSE),0)</f>
        <v>0</v>
      </c>
      <c r="BS165" s="19">
        <f>IFERROR(HLOOKUP(BS$1,'Nakladova matice_2018'!$A$1:$IW$188,138,FALSE),0)</f>
        <v>0</v>
      </c>
      <c r="BT165" s="19">
        <f>IFERROR(HLOOKUP(BT$1,'Nakladova matice_2018'!$A$1:$IW$188,138,FALSE),0)</f>
        <v>0</v>
      </c>
      <c r="BU165" s="19">
        <f>IFERROR(HLOOKUP(BU$1,'Nakladova matice_2018'!$A$1:$IW$188,138,FALSE),0)</f>
        <v>0</v>
      </c>
      <c r="BV165" s="19">
        <f>IFERROR(HLOOKUP(BV$1,'Nakladova matice_2018'!$A$1:$IW$188,138,FALSE),0)</f>
        <v>0</v>
      </c>
      <c r="BW165" s="19">
        <f>IFERROR(HLOOKUP(BW$1,'Nakladova matice_2018'!$A$1:$IW$188,138,FALSE),0)</f>
        <v>0</v>
      </c>
      <c r="BX165" s="19">
        <f>IFERROR(HLOOKUP(BX$1,'Nakladova matice_2018'!$A$1:$IW$188,138,FALSE),0)</f>
        <v>0</v>
      </c>
      <c r="BY165" s="19">
        <f>IFERROR(HLOOKUP(BY$1,'Nakladova matice_2018'!$A$1:$IW$188,138,FALSE),0)</f>
        <v>0</v>
      </c>
      <c r="BZ165" s="19">
        <f>IFERROR(HLOOKUP(BZ$1,'Nakladova matice_2018'!$A$1:$IW$188,138,FALSE),0)</f>
        <v>0</v>
      </c>
      <c r="CA165" s="19">
        <f>IFERROR(HLOOKUP(CA$1,'Nakladova matice_2018'!$A$1:$IW$188,138,FALSE),0)</f>
        <v>0</v>
      </c>
      <c r="CB165" s="19">
        <f>IFERROR(HLOOKUP(CB$1,'Nakladova matice_2018'!$A$1:$IW$188,138,FALSE),0)</f>
        <v>0</v>
      </c>
      <c r="CC165" s="19">
        <f>IFERROR(HLOOKUP(CC$1,'Nakladova matice_2018'!$A$1:$IW$188,138,FALSE),0)</f>
        <v>0</v>
      </c>
      <c r="CD165" s="19">
        <f>IFERROR(HLOOKUP(CD$1,'Nakladova matice_2018'!$A$1:$IW$188,138,FALSE),0)</f>
        <v>0</v>
      </c>
      <c r="CE165" s="19">
        <f>IFERROR(HLOOKUP(CE$1,'Nakladova matice_2018'!$A$1:$IW$188,138,FALSE),0)</f>
        <v>0</v>
      </c>
      <c r="CF165" s="19">
        <f>IFERROR(HLOOKUP(CF$1,'Nakladova matice_2018'!$A$1:$IW$188,138,FALSE),0)</f>
        <v>0</v>
      </c>
      <c r="CG165" s="19">
        <f>IFERROR(HLOOKUP(CG$1,'Nakladova matice_2018'!$A$1:$IW$188,138,FALSE),0)</f>
        <v>0</v>
      </c>
      <c r="CH165" s="19">
        <f>IFERROR(HLOOKUP(CH$1,'Nakladova matice_2018'!$A$1:$IW$188,138,FALSE),0)</f>
        <v>0</v>
      </c>
      <c r="CI165" s="19">
        <f>IFERROR(HLOOKUP(CI$1,'Nakladova matice_2018'!$A$1:$IW$188,138,FALSE),0)</f>
        <v>0</v>
      </c>
      <c r="CJ165" s="19">
        <f>IFERROR(HLOOKUP(CJ$1,'Nakladova matice_2018'!$A$1:$IW$188,138,FALSE),0)</f>
        <v>0</v>
      </c>
      <c r="CK165" s="19">
        <f>IFERROR(HLOOKUP(CK$1,'Nakladova matice_2018'!$A$1:$IW$188,138,FALSE),0)</f>
        <v>0</v>
      </c>
      <c r="CL165" s="19">
        <f>IFERROR(HLOOKUP(CL$1,'Nakladova matice_2018'!$A$1:$IW$188,138,FALSE),0)</f>
        <v>0</v>
      </c>
      <c r="CM165" s="19">
        <f>IFERROR(HLOOKUP(CM$1,'Nakladova matice_2018'!$A$1:$IW$188,138,FALSE),0)</f>
        <v>0</v>
      </c>
      <c r="CN165" s="19">
        <f>IFERROR(HLOOKUP(CN$1,'Nakladova matice_2018'!$A$1:$IW$188,138,FALSE),0)</f>
        <v>0</v>
      </c>
      <c r="CO165" s="19">
        <f>IFERROR(HLOOKUP(CO$1,'Nakladova matice_2018'!$A$1:$IW$188,138,FALSE),0)</f>
        <v>0</v>
      </c>
      <c r="CP165" s="19">
        <f>IFERROR(HLOOKUP(CP$1,'Nakladova matice_2018'!$A$1:$IW$188,138,FALSE),0)</f>
        <v>0</v>
      </c>
      <c r="CQ165" s="19">
        <f>IFERROR(HLOOKUP(CQ$1,'Nakladova matice_2018'!$A$1:$IW$188,138,FALSE),0)</f>
        <v>0</v>
      </c>
      <c r="CR165" s="19">
        <f>IFERROR(HLOOKUP(CR$1,'Nakladova matice_2018'!$A$1:$IW$188,138,FALSE),0)</f>
        <v>0</v>
      </c>
      <c r="CS165" s="19">
        <f>IFERROR(HLOOKUP(CS$1,'Nakladova matice_2018'!$A$1:$IW$188,138,FALSE),0)</f>
        <v>0</v>
      </c>
      <c r="CT165" s="19">
        <f>IFERROR(HLOOKUP(CT$1,'Nakladova matice_2018'!$A$1:$IW$188,138,FALSE),0)</f>
        <v>0</v>
      </c>
      <c r="CU165" s="19">
        <f>IFERROR(HLOOKUP(CU$1,'Nakladova matice_2018'!$A$1:$IW$188,138,FALSE),0)</f>
        <v>0</v>
      </c>
      <c r="CV165" s="19">
        <f>IFERROR(HLOOKUP(CV$1,'Nakladova matice_2018'!$A$1:$IW$188,138,FALSE),0)</f>
        <v>0</v>
      </c>
      <c r="CW165" s="19">
        <f>IFERROR(HLOOKUP(CW$1,'Nakladova matice_2018'!$A$1:$IW$188,138,FALSE),0)</f>
        <v>0</v>
      </c>
      <c r="CX165" s="19">
        <f>IFERROR(HLOOKUP(CX$1,'Nakladova matice_2018'!$A$1:$IW$188,138,FALSE),0)</f>
        <v>0</v>
      </c>
      <c r="CY165" s="19">
        <f>IFERROR(HLOOKUP(CY$1,'Nakladova matice_2018'!$A$1:$IW$188,138,FALSE),0)</f>
        <v>0</v>
      </c>
      <c r="CZ165" s="19">
        <f>IFERROR(HLOOKUP(CZ$1,'Nakladova matice_2018'!$A$1:$IW$188,138,FALSE),0)</f>
        <v>0</v>
      </c>
      <c r="DA165" s="19">
        <f>IFERROR(HLOOKUP(DA$1,'Nakladova matice_2018'!$A$1:$IW$188,138,FALSE),0)</f>
        <v>0</v>
      </c>
      <c r="DB165" s="19">
        <f>IFERROR(HLOOKUP(DB$1,'Nakladova matice_2018'!$A$1:$IW$188,138,FALSE),0)</f>
        <v>0</v>
      </c>
      <c r="DC165" s="19">
        <f>IFERROR(HLOOKUP(DC$1,'Nakladova matice_2018'!$A$1:$IW$188,138,FALSE),0)</f>
        <v>0</v>
      </c>
      <c r="DD165" s="19">
        <f>IFERROR(HLOOKUP(DD$1,'Nakladova matice_2018'!$A$1:$IW$188,138,FALSE),0)</f>
        <v>0</v>
      </c>
      <c r="DE165" s="19">
        <f>IFERROR(HLOOKUP(DE$1,'Nakladova matice_2018'!$A$1:$IW$188,138,FALSE),0)</f>
        <v>0</v>
      </c>
      <c r="DF165" s="19">
        <f>IFERROR(HLOOKUP(DF$1,'Nakladova matice_2018'!$A$1:$IW$188,138,FALSE),0)</f>
        <v>0</v>
      </c>
      <c r="DG165" s="19">
        <f>IFERROR(HLOOKUP(DG$1,'Nakladova matice_2018'!$A$1:$IW$188,138,FALSE),0)</f>
        <v>0</v>
      </c>
      <c r="DH165" s="19">
        <f>IFERROR(HLOOKUP(DH$1,'Nakladova matice_2018'!$A$1:$IW$188,138,FALSE),0)</f>
        <v>0</v>
      </c>
      <c r="DI165" s="19">
        <f>IFERROR(HLOOKUP(DI$1,'Nakladova matice_2018'!$A$1:$IW$188,138,FALSE),0)</f>
        <v>0</v>
      </c>
      <c r="DJ165" s="19">
        <f>IFERROR(HLOOKUP(DJ$1,'Nakladova matice_2018'!$A$1:$IW$188,138,FALSE),0)</f>
        <v>0</v>
      </c>
      <c r="DK165" s="19">
        <f>IFERROR(HLOOKUP(DK$1,'Nakladova matice_2018'!$A$1:$IW$188,138,FALSE),0)</f>
        <v>0</v>
      </c>
      <c r="DL165" s="19">
        <f>IFERROR(HLOOKUP(DL$1,'Nakladova matice_2018'!$A$1:$IW$188,138,FALSE),0)</f>
        <v>0</v>
      </c>
      <c r="DM165" s="19">
        <f>IFERROR(HLOOKUP(DM$1,'Nakladova matice_2018'!$A$1:$IW$188,138,FALSE),0)</f>
        <v>0</v>
      </c>
      <c r="DN165" s="19">
        <f>IFERROR(HLOOKUP(DN$1,'Nakladova matice_2018'!$A$1:$IW$188,138,FALSE),0)</f>
        <v>0</v>
      </c>
      <c r="DO165" s="19">
        <f>IFERROR(HLOOKUP(DO$1,'Nakladova matice_2018'!$A$1:$IW$188,138,FALSE),0)</f>
        <v>0</v>
      </c>
      <c r="DP165" s="19">
        <f>IFERROR(HLOOKUP(DP$1,'Nakladova matice_2018'!$A$1:$IW$188,138,FALSE),0)</f>
        <v>0</v>
      </c>
      <c r="DQ165" s="19">
        <f>IFERROR(HLOOKUP(DQ$1,'Nakladova matice_2018'!$A$1:$IW$188,138,FALSE),0)</f>
        <v>0</v>
      </c>
      <c r="DR165" s="19">
        <f>IFERROR(HLOOKUP(DR$1,'Nakladova matice_2018'!$A$1:$IW$188,138,FALSE),0)</f>
        <v>0</v>
      </c>
      <c r="DS165" s="19">
        <f>IFERROR(HLOOKUP(DS$1,'Nakladova matice_2018'!$A$1:$IW$188,138,FALSE),0)</f>
        <v>0</v>
      </c>
      <c r="DT165" s="19">
        <f>IFERROR(HLOOKUP(DT$1,'Nakladova matice_2018'!$A$1:$IW$188,138,FALSE),0)</f>
        <v>0</v>
      </c>
      <c r="DU165" s="19">
        <f>IFERROR(HLOOKUP(DU$1,'Nakladova matice_2018'!$A$1:$IW$188,138,FALSE),0)</f>
        <v>0</v>
      </c>
      <c r="DV165" s="19">
        <f>IFERROR(HLOOKUP(DV$1,'Nakladova matice_2018'!$A$1:$IW$188,138,FALSE),0)</f>
        <v>0</v>
      </c>
      <c r="DW165" s="19">
        <f>IFERROR(HLOOKUP(DW$1,'Nakladova matice_2018'!$A$1:$IW$188,138,FALSE),0)</f>
        <v>0</v>
      </c>
      <c r="DX165" s="19">
        <f>IFERROR(HLOOKUP(DX$1,'Nakladova matice_2018'!$A$1:$IW$188,138,FALSE),0)</f>
        <v>0</v>
      </c>
      <c r="DY165" s="19">
        <f>IFERROR(HLOOKUP(DY$1,'Nakladova matice_2018'!$A$1:$IW$188,138,FALSE),0)</f>
        <v>0</v>
      </c>
      <c r="DZ165" s="19">
        <f>IFERROR(HLOOKUP(DZ$1,'Nakladova matice_2018'!$A$1:$IW$188,138,FALSE),0)</f>
        <v>0</v>
      </c>
      <c r="EA165" s="19">
        <f>IFERROR(HLOOKUP(EA$1,'Nakladova matice_2018'!$A$1:$IW$188,138,FALSE),0)</f>
        <v>0</v>
      </c>
      <c r="EB165" s="19">
        <f>IFERROR(HLOOKUP(EB$1,'Nakladova matice_2018'!$A$1:$IW$188,138,FALSE),0)</f>
        <v>0</v>
      </c>
      <c r="EC165" s="19">
        <f>IFERROR(HLOOKUP(EC$1,'Nakladova matice_2018'!$A$1:$IW$188,138,FALSE),0)</f>
        <v>0</v>
      </c>
      <c r="ED165" s="19">
        <f>IFERROR(HLOOKUP(ED$1,'Nakladova matice_2018'!$A$1:$IW$188,138,FALSE),0)</f>
        <v>0</v>
      </c>
      <c r="EE165" s="19">
        <f>IFERROR(HLOOKUP(EE$1,'Nakladova matice_2018'!$A$1:$IW$188,138,FALSE),0)</f>
        <v>0</v>
      </c>
      <c r="EF165" s="19">
        <f>IFERROR(HLOOKUP(EF$1,'Nakladova matice_2018'!$A$1:$IW$188,138,FALSE),0)</f>
        <v>0</v>
      </c>
      <c r="EG165" s="19">
        <f>IFERROR(HLOOKUP(EG$1,'Nakladova matice_2018'!$A$1:$IW$188,138,FALSE),0)</f>
        <v>0</v>
      </c>
      <c r="EH165" s="19">
        <f>IFERROR(HLOOKUP(EH$1,'Nakladova matice_2018'!$A$1:$IW$188,138,FALSE),0)</f>
        <v>0</v>
      </c>
      <c r="EI165" s="19">
        <f>IFERROR(HLOOKUP(EI$1,'Nakladova matice_2018'!$A$1:$IW$188,138,FALSE),0)</f>
        <v>0</v>
      </c>
      <c r="EJ165" s="19">
        <f>IFERROR(HLOOKUP(EJ$1,'Nakladova matice_2018'!$A$1:$IW$188,138,FALSE),0)</f>
        <v>0</v>
      </c>
      <c r="EK165" s="19">
        <f>IFERROR(HLOOKUP(EK$1,'Nakladova matice_2018'!$A$1:$IW$188,138,FALSE),0)</f>
        <v>0</v>
      </c>
      <c r="EL165" s="19">
        <f>IFERROR(HLOOKUP(EL$1,'Nakladova matice_2018'!$A$1:$IW$188,138,FALSE),0)</f>
        <v>0</v>
      </c>
      <c r="EM165" s="19">
        <f>IFERROR(HLOOKUP(EM$1,'Nakladova matice_2018'!$A$1:$IW$188,138,FALSE),0)</f>
        <v>0</v>
      </c>
      <c r="EN165" s="19">
        <f>IFERROR(HLOOKUP(EN$1,'Nakladova matice_2018'!$A$1:$IW$188,138,FALSE),0)</f>
        <v>0</v>
      </c>
      <c r="EO165" s="19">
        <f>IFERROR(HLOOKUP(EO$1,'Nakladova matice_2018'!$A$1:$IW$188,138,FALSE),0)</f>
        <v>0</v>
      </c>
      <c r="EP165" s="19">
        <f>IFERROR(HLOOKUP(EP$1,'Nakladova matice_2018'!$A$1:$IW$188,138,FALSE),0)</f>
        <v>0</v>
      </c>
      <c r="EQ165" s="19">
        <f>IFERROR(HLOOKUP(EQ$1,'Nakladova matice_2018'!$A$1:$IW$188,138,FALSE),0)</f>
        <v>0</v>
      </c>
      <c r="ER165" s="19">
        <f>IFERROR(HLOOKUP(ER$1,'Nakladova matice_2018'!$A$1:$IW$188,138,FALSE),0)</f>
        <v>0</v>
      </c>
      <c r="ES165" s="19">
        <f>IFERROR(HLOOKUP(ES$1,'Nakladova matice_2018'!$A$1:$IW$188,138,FALSE),0)</f>
        <v>0</v>
      </c>
      <c r="ET165" s="19">
        <f>IFERROR(HLOOKUP(ET$1,'Nakladova matice_2018'!$A$1:$IW$188,138,FALSE),0)</f>
        <v>0</v>
      </c>
      <c r="EU165" s="19">
        <f>IFERROR(HLOOKUP(EU$1,'Nakladova matice_2018'!$A$1:$IW$188,138,FALSE),0)</f>
        <v>0</v>
      </c>
      <c r="EV165" s="19">
        <f>IFERROR(HLOOKUP(EV$1,'Nakladova matice_2018'!$A$1:$IW$188,138,FALSE),0)</f>
        <v>0</v>
      </c>
      <c r="EW165" s="19">
        <f>IFERROR(HLOOKUP(EW$1,'Nakladova matice_2018'!$A$1:$IW$188,138,FALSE),0)</f>
        <v>0</v>
      </c>
      <c r="EX165" s="19">
        <f>IFERROR(HLOOKUP(EX$1,'Nakladova matice_2018'!$A$1:$IW$188,138,FALSE),0)</f>
        <v>0</v>
      </c>
      <c r="EY165" s="19">
        <f>IFERROR(HLOOKUP(EY$1,'Nakladova matice_2018'!$A$1:$IW$188,138,FALSE),0)</f>
        <v>0</v>
      </c>
      <c r="EZ165" s="19">
        <f>IFERROR(HLOOKUP(EZ$1,'Nakladova matice_2018'!$A$1:$IW$188,138,FALSE),0)</f>
        <v>0</v>
      </c>
      <c r="FA165" s="19">
        <f>IFERROR(HLOOKUP(FA$1,'Nakladova matice_2018'!$A$1:$IW$188,138,FALSE),0)</f>
        <v>0</v>
      </c>
      <c r="FB165" s="19">
        <f>IFERROR(HLOOKUP(FB$1,'Nakladova matice_2018'!$A$1:$IW$188,138,FALSE),0)</f>
        <v>0</v>
      </c>
      <c r="FC165" s="19">
        <f>IFERROR(HLOOKUP(FC$1,'Nakladova matice_2018'!$A$1:$IW$188,138,FALSE),0)</f>
        <v>0</v>
      </c>
      <c r="FD165" s="19">
        <f>IFERROR(HLOOKUP(FD$1,'Nakladova matice_2018'!$A$1:$IW$188,138,FALSE),0)</f>
        <v>0</v>
      </c>
      <c r="FE165" s="19">
        <f>IFERROR(HLOOKUP(FE$1,'Nakladova matice_2018'!$A$1:$IW$188,138,FALSE),0)</f>
        <v>0</v>
      </c>
      <c r="FF165" s="19">
        <f>IFERROR(HLOOKUP(FF$1,'Nakladova matice_2018'!$A$1:$IW$188,138,FALSE),0)</f>
        <v>0</v>
      </c>
      <c r="FG165" s="19">
        <f>IFERROR(HLOOKUP(FG$1,'Nakladova matice_2018'!$A$1:$IW$188,138,FALSE),0)</f>
        <v>0</v>
      </c>
      <c r="FH165" s="19">
        <f>IFERROR(HLOOKUP(FH$1,'Nakladova matice_2018'!$A$1:$IW$188,138,FALSE),0)</f>
        <v>0</v>
      </c>
      <c r="FI165" s="19">
        <f>IFERROR(HLOOKUP(FI$1,'Nakladova matice_2018'!$A$1:$IW$188,138,FALSE),0)</f>
        <v>0</v>
      </c>
      <c r="FJ165" s="19">
        <f>IFERROR(HLOOKUP(FJ$1,'Nakladova matice_2018'!$A$1:$IW$188,138,FALSE),0)</f>
        <v>0</v>
      </c>
      <c r="FK165" s="19">
        <f>IFERROR(HLOOKUP(FK$1,'Nakladova matice_2018'!$A$1:$IW$188,138,FALSE),0)</f>
        <v>0</v>
      </c>
      <c r="FL165" s="19">
        <f>IFERROR(HLOOKUP(FL$1,'Nakladova matice_2018'!$A$1:$IW$188,138,FALSE),0)</f>
        <v>0</v>
      </c>
      <c r="FM165" s="19">
        <f>IFERROR(HLOOKUP(FM$1,'Nakladova matice_2018'!$A$1:$IW$188,138,FALSE),0)</f>
        <v>0</v>
      </c>
      <c r="FN165" s="19">
        <f>IFERROR(HLOOKUP(FN$1,'Nakladova matice_2018'!$A$1:$IW$188,138,FALSE),0)</f>
        <v>0</v>
      </c>
      <c r="FO165" s="19">
        <f>IFERROR(HLOOKUP(FO$1,'Nakladova matice_2018'!$A$1:$IW$188,138,FALSE),0)</f>
        <v>0</v>
      </c>
      <c r="FP165" s="19">
        <f>IFERROR(HLOOKUP(FP$1,'Nakladova matice_2018'!$A$1:$IW$188,138,FALSE),0)</f>
        <v>0</v>
      </c>
      <c r="FQ165" s="19">
        <f>IFERROR(HLOOKUP(FQ$1,'Nakladova matice_2018'!$A$1:$IW$188,138,FALSE),0)</f>
        <v>0</v>
      </c>
      <c r="FR165" s="19">
        <f>IFERROR(HLOOKUP(FR$1,'Nakladova matice_2018'!$A$1:$IW$188,138,FALSE),0)</f>
        <v>0</v>
      </c>
      <c r="FS165" s="19">
        <f>IFERROR(HLOOKUP(FS$1,'Nakladova matice_2018'!$A$1:$IW$188,138,FALSE),0)</f>
        <v>0</v>
      </c>
      <c r="FT165" s="19">
        <f>IFERROR(HLOOKUP(FT$1,'Nakladova matice_2018'!$A$1:$IW$188,138,FALSE),0)</f>
        <v>0</v>
      </c>
      <c r="FU165" s="19">
        <f>IFERROR(HLOOKUP(FU$1,'Nakladova matice_2018'!$A$1:$IW$188,138,FALSE),0)</f>
        <v>0</v>
      </c>
      <c r="FV165" s="19">
        <f>IFERROR(HLOOKUP(FV$1,'Nakladova matice_2018'!$A$1:$IW$188,138,FALSE),0)</f>
        <v>0</v>
      </c>
      <c r="FW165" s="19">
        <f>IFERROR(HLOOKUP(FW$1,'Nakladova matice_2018'!$A$1:$IW$188,138,FALSE),0)</f>
        <v>0</v>
      </c>
      <c r="FX165" s="19">
        <f>IFERROR(HLOOKUP(FX$1,'Nakladova matice_2018'!$A$1:$IW$188,138,FALSE),0)</f>
        <v>0</v>
      </c>
      <c r="FY165" s="19">
        <f>IFERROR(HLOOKUP(FY$1,'Nakladova matice_2018'!$A$1:$IW$188,138,FALSE),0)</f>
        <v>0</v>
      </c>
      <c r="FZ165" s="19">
        <f>IFERROR(HLOOKUP(FZ$1,'Nakladova matice_2018'!$A$1:$IW$188,138,FALSE),0)</f>
        <v>0</v>
      </c>
      <c r="GA165" s="19">
        <f>IFERROR(HLOOKUP(GA$1,'Nakladova matice_2018'!$A$1:$IW$188,138,FALSE),0)</f>
        <v>0</v>
      </c>
      <c r="GB165" s="19">
        <f>IFERROR(HLOOKUP(GB$1,'Nakladova matice_2018'!$A$1:$IW$188,138,FALSE),0)</f>
        <v>0</v>
      </c>
      <c r="GC165" s="19">
        <f>IFERROR(HLOOKUP(GC$1,'Nakladova matice_2018'!$A$1:$IW$188,138,FALSE),0)</f>
        <v>0</v>
      </c>
      <c r="GD165" s="19">
        <f>IFERROR(HLOOKUP(GD$1,'Nakladova matice_2018'!$A$1:$IW$188,138,FALSE),0)</f>
        <v>0</v>
      </c>
      <c r="GE165" s="19">
        <f>IFERROR(HLOOKUP(GE$1,'Nakladova matice_2018'!$A$1:$IW$188,138,FALSE),0)</f>
        <v>0</v>
      </c>
      <c r="GF165" s="19">
        <f>IFERROR(HLOOKUP(GF$1,'Nakladova matice_2018'!$A$1:$IW$188,138,FALSE),0)</f>
        <v>0</v>
      </c>
      <c r="GG165" s="19">
        <f>IFERROR(HLOOKUP(GG$1,'Nakladova matice_2018'!$A$1:$IW$188,138,FALSE),0)</f>
        <v>0</v>
      </c>
      <c r="GH165" s="19">
        <f>IFERROR(HLOOKUP(GH$1,'Nakladova matice_2018'!$A$1:$IW$188,138,FALSE),0)</f>
        <v>0</v>
      </c>
      <c r="GI165" s="19">
        <f>IFERROR(HLOOKUP(GI$1,'Nakladova matice_2018'!$A$1:$IW$188,138,FALSE),0)</f>
        <v>0</v>
      </c>
      <c r="GJ165" s="19">
        <f>IFERROR(HLOOKUP(GJ$1,'Nakladova matice_2018'!$A$1:$IW$188,138,FALSE),0)</f>
        <v>0</v>
      </c>
      <c r="GK165" s="19">
        <f>IFERROR(HLOOKUP(GK$1,'Nakladova matice_2018'!$A$1:$IW$188,138,FALSE),0)</f>
        <v>0</v>
      </c>
      <c r="GL165" s="19">
        <f>IFERROR(HLOOKUP(GL$1,'Nakladova matice_2018'!$A$1:$IW$188,138,FALSE),0)</f>
        <v>0</v>
      </c>
      <c r="GM165" s="19">
        <f>IFERROR(HLOOKUP(GM$1,'Nakladova matice_2018'!$A$1:$IW$188,138,FALSE),0)</f>
        <v>0</v>
      </c>
      <c r="GN165" s="19">
        <f>IFERROR(HLOOKUP(GN$1,'Nakladova matice_2018'!$A$1:$IW$188,138,FALSE),0)</f>
        <v>0</v>
      </c>
      <c r="GO165" s="19">
        <f>IFERROR(HLOOKUP(GO$1,'Nakladova matice_2018'!$A$1:$IW$188,138,FALSE),0)</f>
        <v>0</v>
      </c>
      <c r="GP165" s="19">
        <f>IFERROR(HLOOKUP(GP$1,'Nakladova matice_2018'!$A$1:$IW$188,138,FALSE),0)</f>
        <v>0</v>
      </c>
      <c r="GQ165" s="19">
        <f>IFERROR(HLOOKUP(GQ$1,'Nakladova matice_2018'!$A$1:$IW$188,138,FALSE),0)</f>
        <v>0</v>
      </c>
      <c r="GR165" s="19">
        <f>IFERROR(HLOOKUP(GR$1,'Nakladova matice_2018'!$A$1:$IW$188,138,FALSE),0)</f>
        <v>0</v>
      </c>
      <c r="GS165" s="19">
        <f>IFERROR(HLOOKUP(GS$1,'Nakladova matice_2018'!$A$1:$IW$188,138,FALSE),0)</f>
        <v>0</v>
      </c>
      <c r="GT165" s="19">
        <f>IFERROR(HLOOKUP(GT$1,'Nakladova matice_2018'!$A$1:$IW$188,138,FALSE),0)</f>
        <v>0</v>
      </c>
      <c r="GU165" s="19">
        <f>IFERROR(HLOOKUP(GU$1,'Nakladova matice_2018'!$A$1:$IW$188,138,FALSE),0)</f>
        <v>0</v>
      </c>
      <c r="GV165" s="19">
        <f>IFERROR(HLOOKUP(GV$1,'Nakladova matice_2018'!$A$1:$IW$188,138,FALSE),0)</f>
        <v>0</v>
      </c>
      <c r="GW165" s="19">
        <f>IFERROR(HLOOKUP(GW$1,'Nakladova matice_2018'!$A$1:$IW$188,138,FALSE),0)</f>
        <v>0</v>
      </c>
      <c r="GX165" s="19">
        <f>IFERROR(HLOOKUP(GX$1,'Nakladova matice_2018'!$A$1:$IW$188,138,FALSE),0)</f>
        <v>0</v>
      </c>
      <c r="GY165" s="19">
        <f>IFERROR(HLOOKUP(GY$1,'Nakladova matice_2018'!$A$1:$IW$188,138,FALSE),0)</f>
        <v>0</v>
      </c>
      <c r="GZ165" s="19">
        <f>IFERROR(HLOOKUP(GZ$1,'Nakladova matice_2018'!$A$1:$IW$188,138,FALSE),0)</f>
        <v>0</v>
      </c>
      <c r="HA165" s="19">
        <f>IFERROR(HLOOKUP(HA$1,'Nakladova matice_2018'!$A$1:$IW$188,138,FALSE),0)</f>
        <v>0</v>
      </c>
      <c r="HB165" s="19">
        <f>IFERROR(HLOOKUP(HB$1,'Nakladova matice_2018'!$A$1:$IW$188,138,FALSE),0)</f>
        <v>0</v>
      </c>
      <c r="HC165" s="19">
        <f>IFERROR(HLOOKUP(HC$1,'Nakladova matice_2018'!$A$1:$IW$188,138,FALSE),0)</f>
        <v>0</v>
      </c>
      <c r="HD165" s="19">
        <f>IFERROR(HLOOKUP(HD$1,'Nakladova matice_2018'!$A$1:$IW$188,138,FALSE),0)</f>
        <v>0</v>
      </c>
      <c r="HE165" s="19">
        <f>IFERROR(HLOOKUP(HE$1,'Nakladova matice_2018'!$A$1:$IW$188,138,FALSE),0)</f>
        <v>0</v>
      </c>
      <c r="HF165" s="19">
        <f>IFERROR(HLOOKUP(HF$1,'Nakladova matice_2018'!$A$1:$IW$188,138,FALSE),0)</f>
        <v>0</v>
      </c>
      <c r="HG165" s="19">
        <f>IFERROR(HLOOKUP(HG$1,'Nakladova matice_2018'!$A$1:$IW$188,138,FALSE),0)</f>
        <v>0</v>
      </c>
      <c r="HH165" s="19">
        <f>IFERROR(HLOOKUP(HH$1,'Nakladova matice_2018'!$A$1:$IW$188,138,FALSE),0)</f>
        <v>0</v>
      </c>
      <c r="HI165" s="19">
        <f>IFERROR(HLOOKUP(HI$1,'Nakladova matice_2018'!$A$1:$IW$188,138,FALSE),0)</f>
        <v>0</v>
      </c>
      <c r="HJ165" s="19">
        <f>IFERROR(HLOOKUP(HJ$1,'Nakladova matice_2018'!$A$1:$IW$188,138,FALSE),0)</f>
        <v>0</v>
      </c>
      <c r="HK165" s="19">
        <f>IFERROR(HLOOKUP(HK$1,'Nakladova matice_2018'!$A$1:$IW$188,138,FALSE),0)</f>
        <v>0</v>
      </c>
      <c r="HL165" s="19">
        <f>IFERROR(HLOOKUP(HL$1,'Nakladova matice_2018'!$A$1:$IW$188,138,FALSE),0)</f>
        <v>0</v>
      </c>
      <c r="HM165" s="19">
        <f>IFERROR(HLOOKUP(HM$1,'Nakladova matice_2018'!$A$1:$IW$188,138,FALSE),0)</f>
        <v>0</v>
      </c>
      <c r="HN165" s="19">
        <f>IFERROR(HLOOKUP(HN$1,'Nakladova matice_2018'!$A$1:$IW$188,138,FALSE),0)</f>
        <v>0</v>
      </c>
      <c r="HO165" s="19">
        <f>IFERROR(HLOOKUP(HO$1,'Nakladova matice_2018'!$A$1:$IW$188,138,FALSE),0)</f>
        <v>0</v>
      </c>
      <c r="HP165" s="19">
        <f>IFERROR(HLOOKUP(HP$1,'Nakladova matice_2018'!$A$1:$IW$188,138,FALSE),0)</f>
        <v>0</v>
      </c>
      <c r="HQ165" s="19">
        <f>IFERROR(HLOOKUP(HQ$1,'Nakladova matice_2018'!$A$1:$IW$188,138,FALSE),0)</f>
        <v>0</v>
      </c>
      <c r="HR165" s="19">
        <f>IFERROR(HLOOKUP(HR$1,'Nakladova matice_2018'!$A$1:$IW$188,138,FALSE),0)</f>
        <v>0</v>
      </c>
      <c r="HS165" s="19">
        <f>IFERROR(HLOOKUP(HS$1,'Nakladova matice_2018'!$A$1:$IW$188,138,FALSE),0)</f>
        <v>0</v>
      </c>
      <c r="HT165" s="19">
        <f>IFERROR(HLOOKUP(HT$1,'Nakladova matice_2018'!$A$1:$IW$188,138,FALSE),0)</f>
        <v>0</v>
      </c>
      <c r="HU165" s="19">
        <f>IFERROR(HLOOKUP(HU$1,'Nakladova matice_2018'!$A$1:$IW$188,138,FALSE),0)</f>
        <v>0</v>
      </c>
      <c r="HV165" s="19">
        <f>IFERROR(HLOOKUP(HV$1,'Nakladova matice_2018'!$A$1:$IW$188,138,FALSE),0)</f>
        <v>0</v>
      </c>
      <c r="HW165" s="19">
        <f>IFERROR(HLOOKUP(HW$1,'Nakladova matice_2018'!$A$1:$IW$188,138,FALSE),0)</f>
        <v>0</v>
      </c>
      <c r="HX165" s="19">
        <f>IFERROR(HLOOKUP(HX$1,'Nakladova matice_2018'!$A$1:$IW$188,138,FALSE),0)</f>
        <v>0</v>
      </c>
      <c r="HY165" s="19">
        <f>IFERROR(HLOOKUP(HY$1,'Nakladova matice_2018'!$A$1:$IW$188,138,FALSE),0)</f>
        <v>0</v>
      </c>
      <c r="HZ165" s="19">
        <f>IFERROR(HLOOKUP(HZ$1,'Nakladova matice_2018'!$A$1:$IW$188,138,FALSE),0)</f>
        <v>0</v>
      </c>
      <c r="IA165" s="19">
        <f>IFERROR(HLOOKUP(IA$1,'Nakladova matice_2018'!$A$1:$IW$188,138,FALSE),0)</f>
        <v>0</v>
      </c>
      <c r="IB165" s="19">
        <f>IFERROR(HLOOKUP(IB$1,'Nakladova matice_2018'!$A$1:$IW$188,138,FALSE),0)</f>
        <v>0</v>
      </c>
      <c r="IC165" s="19">
        <f>IFERROR(HLOOKUP(IC$1,'Nakladova matice_2018'!$A$1:$IW$188,138,FALSE),0)</f>
        <v>0</v>
      </c>
      <c r="ID165" s="19">
        <f>IFERROR(HLOOKUP(ID$1,'Nakladova matice_2018'!$A$1:$IW$188,138,FALSE),0)</f>
        <v>0</v>
      </c>
      <c r="IE165" s="19">
        <f>IFERROR(HLOOKUP(IE$1,'Nakladova matice_2018'!$A$1:$IW$188,138,FALSE),0)</f>
        <v>0</v>
      </c>
      <c r="IF165" s="19">
        <f>IFERROR(HLOOKUP(IF$1,'Nakladova matice_2018'!$A$1:$IW$188,138,FALSE),0)</f>
        <v>0</v>
      </c>
      <c r="IG165" s="19">
        <f>IFERROR(HLOOKUP(IG$1,'Nakladova matice_2018'!$A$1:$IW$188,138,FALSE),0)</f>
        <v>0</v>
      </c>
      <c r="IH165" s="19">
        <f>IFERROR(HLOOKUP(IH$1,'Nakladova matice_2018'!$A$1:$IW$188,138,FALSE),0)</f>
        <v>0</v>
      </c>
      <c r="II165" s="19">
        <f>IFERROR(HLOOKUP(II$1,'Nakladova matice_2018'!$A$1:$IW$188,138,FALSE),0)</f>
        <v>0</v>
      </c>
      <c r="IJ165" s="19">
        <f>IFERROR(HLOOKUP(IJ$1,'Nakladova matice_2018'!$A$1:$IW$188,138,FALSE),0)</f>
        <v>0</v>
      </c>
      <c r="IK165" s="19">
        <f>IFERROR(HLOOKUP(IK$1,'Nakladova matice_2018'!$A$1:$IW$188,138,FALSE),0)</f>
        <v>0</v>
      </c>
      <c r="IL165" s="19">
        <f>IFERROR(HLOOKUP(IL$1,'Nakladova matice_2018'!$A$1:$IW$188,138,FALSE),0)</f>
        <v>0</v>
      </c>
      <c r="IM165" s="19">
        <f>IFERROR(HLOOKUP(IM$1,'Nakladova matice_2018'!$A$1:$IW$188,138,FALSE),0)</f>
        <v>0</v>
      </c>
      <c r="IN165" s="19">
        <f>IFERROR(HLOOKUP(IN$1,'Nakladova matice_2018'!$A$1:$IW$188,138,FALSE),0)</f>
        <v>0</v>
      </c>
      <c r="IO165" s="19">
        <f>IFERROR(HLOOKUP(IO$1,'Nakladova matice_2018'!$A$1:$IW$188,138,FALSE),0)</f>
        <v>0</v>
      </c>
      <c r="IP165" s="19">
        <f>IFERROR(HLOOKUP(IP$1,'Nakladova matice_2018'!$A$1:$IW$188,138,FALSE),0)</f>
        <v>0</v>
      </c>
      <c r="IQ165" s="19">
        <f>IFERROR(HLOOKUP(IQ$1,'Nakladova matice_2018'!$A$1:$IW$188,138,FALSE),0)</f>
        <v>0</v>
      </c>
      <c r="IR165" s="19">
        <f>IFERROR(HLOOKUP(IR$1,'Nakladova matice_2018'!$A$1:$IW$188,138,FALSE),0)</f>
        <v>0</v>
      </c>
      <c r="IS165" s="19">
        <f>IFERROR(HLOOKUP(IS$1,'Nakladova matice_2018'!$A$1:$IW$188,138,FALSE),0)</f>
        <v>0</v>
      </c>
      <c r="IT165" s="19">
        <f>IFERROR(HLOOKUP(IT$1,'Nakladova matice_2018'!$A$1:$IW$188,138,FALSE),0)</f>
        <v>0</v>
      </c>
      <c r="IU165" s="19">
        <f>IFERROR(HLOOKUP(IU$1,'Nakladova matice_2018'!$A$1:$IW$188,138,FALSE),0)</f>
        <v>0</v>
      </c>
      <c r="IV165" s="19">
        <f>IFERROR(HLOOKUP(IV$1,'Nakladova matice_2018'!$A$1:$IW$188,138,FALSE),0)</f>
        <v>0</v>
      </c>
      <c r="IW165" s="19">
        <f>IFERROR(HLOOKUP(IW$1,'Nakladova matice_2018'!$A$1:$IW$188,138,FALSE),0)</f>
        <v>0</v>
      </c>
      <c r="IX165" s="19">
        <f>IFERROR(HLOOKUP(IX$1,'Nakladova matice_2018'!$A$1:$IW$188,138,FALSE),0)</f>
        <v>0</v>
      </c>
      <c r="IY165" s="19">
        <f>IFERROR(HLOOKUP(IY$1,'Nakladova matice_2018'!$A$1:$IW$188,138,FALSE),0)</f>
        <v>0</v>
      </c>
      <c r="IZ165" s="19">
        <f>IFERROR(HLOOKUP(IZ$1,'Nakladova matice_2018'!$A$1:$IW$188,138,FALSE),0)</f>
        <v>0</v>
      </c>
      <c r="JA165" s="19">
        <f>IFERROR(HLOOKUP(JA$1,'Nakladova matice_2018'!$A$1:$IW$188,138,FALSE),0)</f>
        <v>0</v>
      </c>
      <c r="JB165" s="19">
        <f>IFERROR(HLOOKUP(JB$1,'Nakladova matice_2018'!$A$1:$IW$188,138,FALSE),0)</f>
        <v>0</v>
      </c>
      <c r="JC165" s="19">
        <f>IFERROR(HLOOKUP(JC$1,'Nakladova matice_2018'!$A$1:$IW$188,138,FALSE),0)</f>
        <v>0</v>
      </c>
      <c r="JD165" s="19">
        <f>IFERROR(HLOOKUP(JD$1,'Nakladova matice_2018'!$A$1:$IW$188,138,FALSE),0)</f>
        <v>0</v>
      </c>
      <c r="JE165" s="19">
        <f>IFERROR(HLOOKUP(JE$1,'Nakladova matice_2018'!$A$1:$IW$188,138,FALSE),0)</f>
        <v>0</v>
      </c>
      <c r="JF165" s="19">
        <f>IFERROR(HLOOKUP(JF$1,'Nakladova matice_2018'!$A$1:$IW$188,138,FALSE),0)</f>
        <v>0</v>
      </c>
      <c r="JG165" s="19">
        <f>IFERROR(HLOOKUP(JG$1,'Nakladova matice_2018'!$A$1:$IW$188,138,FALSE),0)</f>
        <v>685294.38</v>
      </c>
      <c r="JH165" s="19">
        <f>IFERROR(HLOOKUP(JH$1,'Nakladova matice_2018'!$A$1:$IW$188,138,FALSE),0)</f>
        <v>0</v>
      </c>
      <c r="JI165" s="19">
        <f>IFERROR(HLOOKUP(JI$1,'Nakladova matice_2018'!$A$1:$IW$188,138,FALSE),0)</f>
        <v>0</v>
      </c>
      <c r="JJ165" s="19">
        <f>IFERROR(HLOOKUP(JJ$1,'Nakladova matice_2018'!$A$1:$IW$188,138,FALSE),0)</f>
        <v>0</v>
      </c>
      <c r="JK165" s="19">
        <f>IFERROR(HLOOKUP(JK$1,'Nakladova matice_2018'!$A$1:$IW$188,138,FALSE),0)</f>
        <v>0</v>
      </c>
      <c r="JL165" s="19">
        <f>IFERROR(HLOOKUP(JL$1,'Nakladova matice_2018'!$A$1:$IW$188,138,FALSE),0)</f>
        <v>0</v>
      </c>
      <c r="JM165" s="19">
        <f>IFERROR(HLOOKUP(JM$1,'Nakladova matice_2018'!$A$1:$IW$188,138,FALSE),0)</f>
        <v>0</v>
      </c>
      <c r="JN165" s="19">
        <f>IFERROR(HLOOKUP(JN$1,'Nakladova matice_2018'!$A$1:$IW$188,138,FALSE),0)</f>
        <v>0</v>
      </c>
      <c r="JO165" s="19">
        <f>IFERROR(HLOOKUP(JO$1,'Nakladova matice_2018'!$A$1:$IW$188,138,FALSE),0)</f>
        <v>0</v>
      </c>
      <c r="JP165" s="19">
        <f>IFERROR(HLOOKUP(JP$1,'Nakladova matice_2018'!$A$1:$IW$188,138,FALSE),0)</f>
        <v>0</v>
      </c>
      <c r="JQ165" s="19">
        <f>IFERROR(HLOOKUP(JQ$1,'Nakladova matice_2018'!$A$1:$IW$188,138,FALSE),0)</f>
        <v>0</v>
      </c>
      <c r="JR165" s="19">
        <f>IFERROR(HLOOKUP(JR$1,'Nakladova matice_2018'!$A$1:$IW$188,138,FALSE),0)</f>
        <v>0</v>
      </c>
      <c r="JS165" s="19">
        <f>IFERROR(HLOOKUP(JS$1,'Nakladova matice_2018'!$A$1:$IW$188,138,FALSE),0)</f>
        <v>0</v>
      </c>
      <c r="JT165" s="19">
        <f>IFERROR(HLOOKUP(JT$1,'Nakladova matice_2018'!$A$1:$IW$188,138,FALSE),0)</f>
        <v>0</v>
      </c>
      <c r="JU165" s="19">
        <f>IFERROR(HLOOKUP(JU$1,'Nakladova matice_2018'!$A$1:$IW$188,138,FALSE),0)</f>
        <v>0</v>
      </c>
      <c r="JV165" s="19">
        <f>IFERROR(HLOOKUP(JV$1,'Nakladova matice_2018'!$A$1:$IW$188,138,FALSE),0)</f>
        <v>0</v>
      </c>
      <c r="JW165" s="19">
        <f>IFERROR(HLOOKUP(JW$1,'Nakladova matice_2018'!$A$1:$IW$188,138,FALSE),0)</f>
        <v>0</v>
      </c>
      <c r="JX165" s="19">
        <f>IFERROR(HLOOKUP(JX$1,'Nakladova matice_2018'!$A$1:$IW$188,138,FALSE),0)</f>
        <v>0</v>
      </c>
      <c r="JY165" s="19">
        <f>IFERROR(HLOOKUP(JY$1,'Nakladova matice_2018'!$A$1:$IW$188,138,FALSE),0)</f>
        <v>0</v>
      </c>
      <c r="JZ165" s="19">
        <f>IFERROR(HLOOKUP(JZ$1,'Nakladova matice_2018'!$A$1:$IW$188,138,FALSE),0)</f>
        <v>0</v>
      </c>
      <c r="KA165" s="19">
        <f>IFERROR(HLOOKUP(KA$1,'Nakladova matice_2018'!$A$1:$IW$188,138,FALSE),0)</f>
        <v>0</v>
      </c>
      <c r="KB165" s="19">
        <f>IFERROR(HLOOKUP(KB$1,'Nakladova matice_2018'!$A$1:$IW$188,138,FALSE),0)</f>
        <v>0</v>
      </c>
      <c r="KC165" s="19">
        <f>IFERROR(HLOOKUP(KC$1,'Nakladova matice_2018'!$A$1:$IW$188,138,FALSE),0)</f>
        <v>0</v>
      </c>
      <c r="KD165" s="19">
        <f>IFERROR(HLOOKUP(KD$1,'Nakladova matice_2018'!$A$1:$IW$188,138,FALSE),0)</f>
        <v>0</v>
      </c>
      <c r="KE165" s="19">
        <f>IFERROR(HLOOKUP(KE$1,'Nakladova matice_2018'!$A$1:$IW$188,138,FALSE),0)</f>
        <v>0</v>
      </c>
      <c r="KF165" s="19">
        <f>IFERROR(HLOOKUP(KF$1,'Nakladova matice_2018'!$A$1:$IW$188,138,FALSE),0)</f>
        <v>0</v>
      </c>
      <c r="KG165" s="19">
        <f>IFERROR(HLOOKUP(KG$1,'Nakladova matice_2018'!$A$1:$IW$188,138,FALSE),0)</f>
        <v>0</v>
      </c>
      <c r="KH165" s="19">
        <f>IFERROR(HLOOKUP(KH$1,'Nakladova matice_2018'!$A$1:$IW$188,138,FALSE),0)</f>
        <v>0</v>
      </c>
      <c r="KI165" s="19">
        <f>IFERROR(HLOOKUP(KI$1,'Nakladova matice_2018'!$A$1:$IW$188,138,FALSE),0)</f>
        <v>0</v>
      </c>
      <c r="KJ165" s="19">
        <f>IFERROR(HLOOKUP(KJ$1,'Nakladova matice_2018'!$A$1:$IW$188,138,FALSE),0)</f>
        <v>0</v>
      </c>
      <c r="KK165" s="19">
        <f>IFERROR(HLOOKUP(KK$1,'Nakladova matice_2018'!$A$1:$IW$188,138,FALSE),0)</f>
        <v>0</v>
      </c>
      <c r="KL165" s="19">
        <f>IFERROR(HLOOKUP(KL$1,'Nakladova matice_2018'!$A$1:$IW$188,138,FALSE),0)</f>
        <v>0</v>
      </c>
      <c r="KM165" s="19">
        <f>IFERROR(HLOOKUP(KM$1,'Nakladova matice_2018'!$A$1:$IW$188,138,FALSE),0)</f>
        <v>0</v>
      </c>
      <c r="KN165" s="19">
        <f>IFERROR(HLOOKUP(KN$1,'Nakladova matice_2018'!$A$1:$IW$188,138,FALSE),0)</f>
        <v>0</v>
      </c>
      <c r="KO165" s="19">
        <f>IFERROR(HLOOKUP(KO$1,'Nakladova matice_2018'!$A$1:$IW$188,138,FALSE),0)</f>
        <v>0</v>
      </c>
      <c r="KP165" s="19">
        <f>IFERROR(HLOOKUP(KP$1,'Nakladova matice_2018'!$A$1:$IW$188,138,FALSE),0)</f>
        <v>0</v>
      </c>
      <c r="KQ165" s="19">
        <f>IFERROR(HLOOKUP(KQ$1,'Nakladova matice_2018'!$A$1:$IW$188,138,FALSE),0)</f>
        <v>0</v>
      </c>
      <c r="KR165" s="19">
        <f>IFERROR(HLOOKUP(KR$1,'Nakladova matice_2018'!$A$1:$IW$188,138,FALSE),0)</f>
        <v>0</v>
      </c>
      <c r="KS165" s="19">
        <f>IFERROR(HLOOKUP(KS$1,'Nakladova matice_2018'!$A$1:$IW$188,138,FALSE),0)</f>
        <v>0</v>
      </c>
      <c r="KT165" s="19">
        <f>IFERROR(HLOOKUP(KT$1,'Nakladova matice_2018'!$A$1:$IW$188,138,FALSE),0)</f>
        <v>0</v>
      </c>
      <c r="KU165" s="19">
        <f>IFERROR(HLOOKUP(KU$1,'Nakladova matice_2018'!$A$1:$IW$188,138,FALSE),0)</f>
        <v>0</v>
      </c>
      <c r="KV165" s="19">
        <f>IFERROR(HLOOKUP(KV$1,'Nakladova matice_2018'!$A$1:$IW$188,138,FALSE),0)</f>
        <v>0</v>
      </c>
      <c r="KW165" s="19">
        <f>IFERROR(HLOOKUP(KW$1,'Nakladova matice_2018'!$A$1:$IW$188,138,FALSE),0)</f>
        <v>0</v>
      </c>
      <c r="KX165" s="19">
        <f>IFERROR(HLOOKUP(KX$1,'Nakladova matice_2018'!$A$1:$IW$188,138,FALSE),0)</f>
        <v>0</v>
      </c>
      <c r="KY165" s="19">
        <f>IFERROR(HLOOKUP(KY$1,'Nakladova matice_2018'!$A$1:$IW$188,138,FALSE),0)</f>
        <v>0</v>
      </c>
      <c r="KZ165" s="19">
        <f>IFERROR(HLOOKUP(KZ$1,'Nakladova matice_2018'!$A$1:$IW$188,138,FALSE),0)</f>
        <v>0</v>
      </c>
      <c r="LA165" s="19">
        <f>IFERROR(HLOOKUP(LA$1,'Nakladova matice_2018'!$A$1:$IW$188,138,FALSE),0)</f>
        <v>0</v>
      </c>
      <c r="LB165" s="19">
        <f>IFERROR(HLOOKUP(LB$1,'Nakladova matice_2018'!$A$1:$IW$188,138,FALSE),0)</f>
        <v>0</v>
      </c>
      <c r="LC165" s="19">
        <f>IFERROR(HLOOKUP(LC$1,'Nakladova matice_2018'!$A$1:$IW$188,138,FALSE),0)</f>
        <v>0</v>
      </c>
      <c r="LD165" s="19">
        <f>IFERROR(HLOOKUP(LD$1,'Nakladova matice_2018'!$A$1:$IW$188,138,FALSE),0)</f>
        <v>0</v>
      </c>
      <c r="LE165" s="19">
        <f>IFERROR(HLOOKUP(LE$1,'Nakladova matice_2018'!$A$1:$IW$188,138,FALSE),0)</f>
        <v>0</v>
      </c>
      <c r="LF165" s="19">
        <f>IFERROR(HLOOKUP(LF$1,'Nakladova matice_2018'!$A$1:$IW$188,138,FALSE),0)</f>
        <v>0</v>
      </c>
      <c r="LG165" s="19">
        <f>IFERROR(HLOOKUP(LG$1,'Nakladova matice_2018'!$A$1:$IW$188,138,FALSE),0)</f>
        <v>0</v>
      </c>
      <c r="LH165" s="19">
        <f>IFERROR(HLOOKUP(LH$1,'Nakladova matice_2018'!$A$1:$IW$188,138,FALSE),0)</f>
        <v>0</v>
      </c>
      <c r="LI165" s="19">
        <f>IFERROR(HLOOKUP(LI$1,'Nakladova matice_2018'!$A$1:$IW$188,138,FALSE),0)</f>
        <v>0</v>
      </c>
      <c r="LJ165" s="19">
        <f>IFERROR(HLOOKUP(LJ$1,'Nakladova matice_2018'!$A$1:$IW$188,138,FALSE),0)</f>
        <v>0</v>
      </c>
      <c r="LK165" s="19">
        <f>IFERROR(HLOOKUP(LK$1,'Nakladova matice_2018'!$A$1:$IW$188,138,FALSE),0)</f>
        <v>0</v>
      </c>
      <c r="LL165" s="19">
        <f>IFERROR(HLOOKUP(LL$1,'Nakladova matice_2018'!$A$1:$IW$188,138,FALSE),0)</f>
        <v>0</v>
      </c>
      <c r="LM165" s="19">
        <f>IFERROR(HLOOKUP(LM$1,'Nakladova matice_2018'!$A$1:$IW$188,138,FALSE),0)</f>
        <v>0</v>
      </c>
      <c r="LN165" s="19">
        <f>IFERROR(HLOOKUP(LN$1,'Nakladova matice_2018'!$A$1:$IW$188,138,FALSE),0)</f>
        <v>0</v>
      </c>
      <c r="LO165" s="19">
        <f>IFERROR(HLOOKUP(LO$1,'Nakladova matice_2018'!$A$1:$IW$188,138,FALSE),0)</f>
        <v>0</v>
      </c>
      <c r="LP165" s="19">
        <f>IFERROR(HLOOKUP(LP$1,'Nakladova matice_2018'!$A$1:$IW$188,138,FALSE),0)</f>
        <v>0</v>
      </c>
      <c r="LQ165" s="19">
        <f>IFERROR(HLOOKUP(LQ$1,'Nakladova matice_2018'!$A$1:$IW$188,138,FALSE),0)</f>
        <v>0</v>
      </c>
      <c r="LR165" s="19">
        <f>IFERROR(HLOOKUP(LR$1,'Nakladova matice_2018'!$A$1:$IW$188,138,FALSE),0)</f>
        <v>0</v>
      </c>
      <c r="LS165" s="19">
        <f>IFERROR(HLOOKUP(LS$1,'Nakladova matice_2018'!$A$1:$IW$188,138,FALSE),0)</f>
        <v>0</v>
      </c>
      <c r="LT165" s="19">
        <f>IFERROR(HLOOKUP(LT$1,'Nakladova matice_2018'!$A$1:$IW$188,138,FALSE),0)</f>
        <v>0</v>
      </c>
      <c r="LU165" s="19">
        <f>IFERROR(HLOOKUP(LU$1,'Nakladova matice_2018'!$A$1:$IW$188,138,FALSE),0)</f>
        <v>0</v>
      </c>
      <c r="LV165" s="19">
        <f>IFERROR(HLOOKUP(LV$1,'Nakladova matice_2018'!$A$1:$IW$188,138,FALSE),0)</f>
        <v>0</v>
      </c>
      <c r="LW165" s="19">
        <f>IFERROR(HLOOKUP(LW$1,'Nakladova matice_2018'!$A$1:$IW$188,138,FALSE),0)</f>
        <v>0</v>
      </c>
      <c r="LX165" s="19">
        <f>IFERROR(HLOOKUP(LX$1,'Nakladova matice_2018'!$A$1:$IW$188,138,FALSE),0)</f>
        <v>0</v>
      </c>
      <c r="LY165" s="19">
        <f>IFERROR(HLOOKUP(LY$1,'Nakladova matice_2018'!$A$1:$IW$188,138,FALSE),0)</f>
        <v>0</v>
      </c>
      <c r="LZ165" s="19">
        <f>IFERROR(HLOOKUP(LZ$1,'Nakladova matice_2018'!$A$1:$IW$188,138,FALSE),0)</f>
        <v>0</v>
      </c>
      <c r="MA165" s="19">
        <f>IFERROR(HLOOKUP(MA$1,'Nakladova matice_2018'!$A$1:$IW$188,138,FALSE),0)</f>
        <v>0</v>
      </c>
      <c r="MB165" s="19">
        <f>IFERROR(HLOOKUP(MB$1,'Nakladova matice_2018'!$A$1:$IW$188,138,FALSE),0)</f>
        <v>0</v>
      </c>
      <c r="MC165" s="19">
        <f>IFERROR(HLOOKUP(MC$1,'Nakladova matice_2018'!$A$1:$IW$188,138,FALSE),0)</f>
        <v>0</v>
      </c>
      <c r="MD165" s="19">
        <f>IFERROR(HLOOKUP(MD$1,'Nakladova matice_2018'!$A$1:$IW$188,138,FALSE),0)</f>
        <v>0</v>
      </c>
      <c r="ME165" s="19">
        <f>IFERROR(HLOOKUP(ME$1,'Nakladova matice_2018'!$A$1:$IW$188,138,FALSE),0)</f>
        <v>0</v>
      </c>
      <c r="MF165" s="19">
        <f>IFERROR(HLOOKUP(MF$1,'Nakladova matice_2018'!$A$1:$IW$188,138,FALSE),0)</f>
        <v>0</v>
      </c>
      <c r="MG165" s="19">
        <f>IFERROR(HLOOKUP(MG$1,'Nakladova matice_2018'!$A$1:$IW$188,138,FALSE),0)</f>
        <v>0</v>
      </c>
      <c r="MH165" s="19">
        <f>IFERROR(HLOOKUP(MH$1,'Nakladova matice_2018'!$A$1:$IW$188,138,FALSE),0)</f>
        <v>0</v>
      </c>
      <c r="MI165" s="19">
        <f>IFERROR(HLOOKUP(MI$1,'Nakladova matice_2018'!$A$1:$IW$188,138,FALSE),0)</f>
        <v>0</v>
      </c>
      <c r="MJ165" s="19">
        <f>IFERROR(HLOOKUP(MJ$1,'Nakladova matice_2018'!$A$1:$IW$188,138,FALSE),0)</f>
        <v>0</v>
      </c>
      <c r="MK165" s="19">
        <f>IFERROR(HLOOKUP(MK$1,'Nakladova matice_2018'!$A$1:$IW$188,138,FALSE),0)</f>
        <v>0</v>
      </c>
      <c r="ML165" s="19">
        <f>IFERROR(HLOOKUP(ML$1,'Nakladova matice_2018'!$A$1:$IW$188,138,FALSE),0)</f>
        <v>0</v>
      </c>
      <c r="MM165" s="19">
        <f>IFERROR(HLOOKUP(MM$1,'Nakladova matice_2018'!$A$1:$IW$188,138,FALSE),0)</f>
        <v>0</v>
      </c>
      <c r="MN165" s="19">
        <f>IFERROR(HLOOKUP(MN$1,'Nakladova matice_2018'!$A$1:$IW$188,138,FALSE),0)</f>
        <v>0</v>
      </c>
      <c r="MO165" s="20">
        <f t="shared" si="87"/>
        <v>685294.38</v>
      </c>
      <c r="MP165" s="20">
        <f>MO165-'Nakladova matice_2018'!IX138</f>
        <v>0</v>
      </c>
    </row>
    <row r="166" spans="1:354" x14ac:dyDescent="0.2">
      <c r="A166" s="27">
        <v>549142</v>
      </c>
      <c r="B166" s="21" t="s">
        <v>286</v>
      </c>
      <c r="C166" s="53">
        <v>0</v>
      </c>
      <c r="D166" s="19">
        <f>IFERROR(HLOOKUP(D$1,'Nakladova matice_2018'!$A$1:$IW$188,139,FALSE),0)</f>
        <v>0</v>
      </c>
      <c r="E166" s="19">
        <f>IFERROR(HLOOKUP(E$1,'Nakladova matice_2018'!$A$1:$IW$188,139,FALSE),0)</f>
        <v>0</v>
      </c>
      <c r="F166" s="19">
        <f>IFERROR(HLOOKUP(F$1,'Nakladova matice_2018'!$A$1:$IW$188,139,FALSE),0)</f>
        <v>0</v>
      </c>
      <c r="G166" s="19">
        <f>IFERROR(HLOOKUP(G$1,'Nakladova matice_2018'!$A$1:$IW$188,139,FALSE),0)</f>
        <v>0</v>
      </c>
      <c r="H166" s="19">
        <f>IFERROR(HLOOKUP(H$1,'Nakladova matice_2018'!$A$1:$IW$188,139,FALSE),0)</f>
        <v>0</v>
      </c>
      <c r="I166" s="19">
        <f>IFERROR(HLOOKUP(I$1,'Nakladova matice_2018'!$A$1:$IW$188,139,FALSE),0)</f>
        <v>0</v>
      </c>
      <c r="J166" s="19">
        <f>IFERROR(HLOOKUP(J$1,'Nakladova matice_2018'!$A$1:$IW$188,139,FALSE),0)</f>
        <v>0</v>
      </c>
      <c r="K166" s="19">
        <f>IFERROR(HLOOKUP(K$1,'Nakladova matice_2018'!$A$1:$IW$188,139,FALSE),0)</f>
        <v>0</v>
      </c>
      <c r="L166" s="19">
        <f>IFERROR(HLOOKUP(L$1,'Nakladova matice_2018'!$A$1:$IW$188,139,FALSE),0)</f>
        <v>0</v>
      </c>
      <c r="M166" s="19">
        <f>IFERROR(HLOOKUP(M$1,'Nakladova matice_2018'!$A$1:$IW$188,139,FALSE),0)</f>
        <v>0</v>
      </c>
      <c r="N166" s="19">
        <f>IFERROR(HLOOKUP(N$1,'Nakladova matice_2018'!$A$1:$IW$188,139,FALSE),0)</f>
        <v>0</v>
      </c>
      <c r="O166" s="19">
        <f>IFERROR(HLOOKUP(O$1,'Nakladova matice_2018'!$A$1:$IW$188,139,FALSE),0)</f>
        <v>0</v>
      </c>
      <c r="P166" s="19">
        <f>IFERROR(HLOOKUP(P$1,'Nakladova matice_2018'!$A$1:$IW$188,139,FALSE),0)</f>
        <v>0</v>
      </c>
      <c r="Q166" s="19">
        <f>IFERROR(HLOOKUP(Q$1,'Nakladova matice_2018'!$A$1:$IW$188,139,FALSE),0)</f>
        <v>0</v>
      </c>
      <c r="R166" s="19">
        <f>IFERROR(HLOOKUP(R$1,'Nakladova matice_2018'!$A$1:$IW$188,139,FALSE),0)</f>
        <v>0</v>
      </c>
      <c r="S166" s="19">
        <f>IFERROR(HLOOKUP(S$1,'Nakladova matice_2018'!$A$1:$IW$188,139,FALSE),0)</f>
        <v>0</v>
      </c>
      <c r="T166" s="19">
        <f>IFERROR(HLOOKUP(T$1,'Nakladova matice_2018'!$A$1:$IW$188,139,FALSE),0)</f>
        <v>0</v>
      </c>
      <c r="U166" s="19">
        <f>IFERROR(HLOOKUP(U$1,'Nakladova matice_2018'!$A$1:$IW$188,139,FALSE),0)</f>
        <v>0</v>
      </c>
      <c r="V166" s="19">
        <f>IFERROR(HLOOKUP(V$1,'Nakladova matice_2018'!$A$1:$IW$188,139,FALSE),0)</f>
        <v>0</v>
      </c>
      <c r="W166" s="19">
        <f>IFERROR(HLOOKUP(W$1,'Nakladova matice_2018'!$A$1:$IW$188,139,FALSE),0)</f>
        <v>0</v>
      </c>
      <c r="X166" s="19">
        <f>IFERROR(HLOOKUP(X$1,'Nakladova matice_2018'!$A$1:$IW$188,139,FALSE),0)</f>
        <v>0</v>
      </c>
      <c r="Y166" s="19">
        <f>IFERROR(HLOOKUP(Y$1,'Nakladova matice_2018'!$A$1:$IW$188,139,FALSE),0)</f>
        <v>0</v>
      </c>
      <c r="Z166" s="19">
        <f>IFERROR(HLOOKUP(Z$1,'Nakladova matice_2018'!$A$1:$IW$188,139,FALSE),0)</f>
        <v>0</v>
      </c>
      <c r="AA166" s="19">
        <f>IFERROR(HLOOKUP(AA$1,'Nakladova matice_2018'!$A$1:$IW$188,139,FALSE),0)</f>
        <v>0</v>
      </c>
      <c r="AB166" s="19">
        <f>IFERROR(HLOOKUP(AB$1,'Nakladova matice_2018'!$A$1:$IW$188,139,FALSE),0)</f>
        <v>0</v>
      </c>
      <c r="AC166" s="19">
        <f>IFERROR(HLOOKUP(AC$1,'Nakladova matice_2018'!$A$1:$IW$188,139,FALSE),0)</f>
        <v>0</v>
      </c>
      <c r="AD166" s="19">
        <f>IFERROR(HLOOKUP(AD$1,'Nakladova matice_2018'!$A$1:$IW$188,139,FALSE),0)</f>
        <v>0</v>
      </c>
      <c r="AE166" s="19">
        <f>IFERROR(HLOOKUP(AE$1,'Nakladova matice_2018'!$A$1:$IW$188,139,FALSE),0)</f>
        <v>0</v>
      </c>
      <c r="AF166" s="19">
        <f>IFERROR(HLOOKUP(AF$1,'Nakladova matice_2018'!$A$1:$IW$188,139,FALSE),0)</f>
        <v>0</v>
      </c>
      <c r="AG166" s="19">
        <f>IFERROR(HLOOKUP(AG$1,'Nakladova matice_2018'!$A$1:$IW$188,139,FALSE),0)</f>
        <v>0</v>
      </c>
      <c r="AH166" s="19">
        <f>IFERROR(HLOOKUP(AH$1,'Nakladova matice_2018'!$A$1:$IW$188,139,FALSE),0)</f>
        <v>0</v>
      </c>
      <c r="AI166" s="19">
        <f>IFERROR(HLOOKUP(AI$1,'Nakladova matice_2018'!$A$1:$IW$188,139,FALSE),0)</f>
        <v>0</v>
      </c>
      <c r="AJ166" s="19">
        <f>IFERROR(HLOOKUP(AJ$1,'Nakladova matice_2018'!$A$1:$IW$188,139,FALSE),0)</f>
        <v>0</v>
      </c>
      <c r="AK166" s="19">
        <f>IFERROR(HLOOKUP(AK$1,'Nakladova matice_2018'!$A$1:$IW$188,139,FALSE),0)</f>
        <v>0</v>
      </c>
      <c r="AL166" s="19">
        <f>IFERROR(HLOOKUP(AL$1,'Nakladova matice_2018'!$A$1:$IW$188,139,FALSE),0)</f>
        <v>0</v>
      </c>
      <c r="AM166" s="19">
        <f>IFERROR(HLOOKUP(AM$1,'Nakladova matice_2018'!$A$1:$IW$188,139,FALSE),0)</f>
        <v>0</v>
      </c>
      <c r="AN166" s="19">
        <f>IFERROR(HLOOKUP(AN$1,'Nakladova matice_2018'!$A$1:$IW$188,139,FALSE),0)</f>
        <v>0</v>
      </c>
      <c r="AO166" s="19">
        <f>IFERROR(HLOOKUP(AO$1,'Nakladova matice_2018'!$A$1:$IW$188,139,FALSE),0)</f>
        <v>0</v>
      </c>
      <c r="AP166" s="19">
        <f>IFERROR(HLOOKUP(AP$1,'Nakladova matice_2018'!$A$1:$IW$188,139,FALSE),0)</f>
        <v>0</v>
      </c>
      <c r="AQ166" s="19">
        <f>IFERROR(HLOOKUP(AQ$1,'Nakladova matice_2018'!$A$1:$IW$188,139,FALSE),0)</f>
        <v>0</v>
      </c>
      <c r="AR166" s="19">
        <f>IFERROR(HLOOKUP(AR$1,'Nakladova matice_2018'!$A$1:$IW$188,139,FALSE),0)</f>
        <v>0</v>
      </c>
      <c r="AS166" s="19">
        <f>IFERROR(HLOOKUP(AS$1,'Nakladova matice_2018'!$A$1:$IW$188,139,FALSE),0)</f>
        <v>0</v>
      </c>
      <c r="AT166" s="19">
        <f>IFERROR(HLOOKUP(AT$1,'Nakladova matice_2018'!$A$1:$IW$188,139,FALSE),0)</f>
        <v>0</v>
      </c>
      <c r="AU166" s="19">
        <f>IFERROR(HLOOKUP(AU$1,'Nakladova matice_2018'!$A$1:$IW$188,139,FALSE),0)</f>
        <v>0</v>
      </c>
      <c r="AV166" s="19">
        <f>IFERROR(HLOOKUP(AV$1,'Nakladova matice_2018'!$A$1:$IW$188,139,FALSE),0)</f>
        <v>0</v>
      </c>
      <c r="AW166" s="19">
        <f>IFERROR(HLOOKUP(AW$1,'Nakladova matice_2018'!$A$1:$IW$188,139,FALSE),0)</f>
        <v>0</v>
      </c>
      <c r="AX166" s="19">
        <f>IFERROR(HLOOKUP(AX$1,'Nakladova matice_2018'!$A$1:$IW$188,139,FALSE),0)</f>
        <v>0</v>
      </c>
      <c r="AY166" s="19">
        <f>IFERROR(HLOOKUP(AY$1,'Nakladova matice_2018'!$A$1:$IW$188,139,FALSE),0)</f>
        <v>0</v>
      </c>
      <c r="AZ166" s="19">
        <f>IFERROR(HLOOKUP(AZ$1,'Nakladova matice_2018'!$A$1:$IW$188,139,FALSE),0)</f>
        <v>0</v>
      </c>
      <c r="BA166" s="19">
        <f>IFERROR(HLOOKUP(BA$1,'Nakladova matice_2018'!$A$1:$IW$188,139,FALSE),0)</f>
        <v>0</v>
      </c>
      <c r="BB166" s="19">
        <f>IFERROR(HLOOKUP(BB$1,'Nakladova matice_2018'!$A$1:$IW$188,139,FALSE),0)</f>
        <v>0</v>
      </c>
      <c r="BC166" s="19">
        <f>IFERROR(HLOOKUP(BC$1,'Nakladova matice_2018'!$A$1:$IW$188,139,FALSE),0)</f>
        <v>0</v>
      </c>
      <c r="BD166" s="19">
        <f>IFERROR(HLOOKUP(BD$1,'Nakladova matice_2018'!$A$1:$IW$188,139,FALSE),0)</f>
        <v>0</v>
      </c>
      <c r="BE166" s="19">
        <f>IFERROR(HLOOKUP(BE$1,'Nakladova matice_2018'!$A$1:$IW$188,139,FALSE),0)</f>
        <v>0</v>
      </c>
      <c r="BF166" s="19">
        <f>IFERROR(HLOOKUP(BF$1,'Nakladova matice_2018'!$A$1:$IW$188,139,FALSE),0)</f>
        <v>0</v>
      </c>
      <c r="BG166" s="19">
        <f>IFERROR(HLOOKUP(BG$1,'Nakladova matice_2018'!$A$1:$IW$188,139,FALSE),0)</f>
        <v>0</v>
      </c>
      <c r="BH166" s="19">
        <f>IFERROR(HLOOKUP(BH$1,'Nakladova matice_2018'!$A$1:$IW$188,139,FALSE),0)</f>
        <v>0</v>
      </c>
      <c r="BI166" s="19">
        <f>IFERROR(HLOOKUP(BI$1,'Nakladova matice_2018'!$A$1:$IW$188,139,FALSE),0)</f>
        <v>0</v>
      </c>
      <c r="BJ166" s="19">
        <f>IFERROR(HLOOKUP(BJ$1,'Nakladova matice_2018'!$A$1:$IW$188,139,FALSE),0)</f>
        <v>0</v>
      </c>
      <c r="BK166" s="19">
        <f>IFERROR(HLOOKUP(BK$1,'Nakladova matice_2018'!$A$1:$IW$188,139,FALSE),0)</f>
        <v>0</v>
      </c>
      <c r="BL166" s="19">
        <f>IFERROR(HLOOKUP(BL$1,'Nakladova matice_2018'!$A$1:$IW$188,139,FALSE),0)</f>
        <v>0</v>
      </c>
      <c r="BM166" s="19">
        <f>IFERROR(HLOOKUP(BM$1,'Nakladova matice_2018'!$A$1:$IW$188,139,FALSE),0)</f>
        <v>0</v>
      </c>
      <c r="BN166" s="19">
        <f>IFERROR(HLOOKUP(BN$1,'Nakladova matice_2018'!$A$1:$IW$188,139,FALSE),0)</f>
        <v>0</v>
      </c>
      <c r="BO166" s="19">
        <f>IFERROR(HLOOKUP(BO$1,'Nakladova matice_2018'!$A$1:$IW$188,139,FALSE),0)</f>
        <v>0</v>
      </c>
      <c r="BP166" s="19">
        <f>IFERROR(HLOOKUP(BP$1,'Nakladova matice_2018'!$A$1:$IW$188,139,FALSE),0)</f>
        <v>0</v>
      </c>
      <c r="BQ166" s="19">
        <f>IFERROR(HLOOKUP(BQ$1,'Nakladova matice_2018'!$A$1:$IW$188,139,FALSE),0)</f>
        <v>0</v>
      </c>
      <c r="BR166" s="19">
        <f>IFERROR(HLOOKUP(BR$1,'Nakladova matice_2018'!$A$1:$IW$188,139,FALSE),0)</f>
        <v>0</v>
      </c>
      <c r="BS166" s="19">
        <f>IFERROR(HLOOKUP(BS$1,'Nakladova matice_2018'!$A$1:$IW$188,139,FALSE),0)</f>
        <v>0</v>
      </c>
      <c r="BT166" s="19">
        <f>IFERROR(HLOOKUP(BT$1,'Nakladova matice_2018'!$A$1:$IW$188,139,FALSE),0)</f>
        <v>0</v>
      </c>
      <c r="BU166" s="19">
        <f>IFERROR(HLOOKUP(BU$1,'Nakladova matice_2018'!$A$1:$IW$188,139,FALSE),0)</f>
        <v>0</v>
      </c>
      <c r="BV166" s="19">
        <f>IFERROR(HLOOKUP(BV$1,'Nakladova matice_2018'!$A$1:$IW$188,139,FALSE),0)</f>
        <v>0</v>
      </c>
      <c r="BW166" s="19">
        <f>IFERROR(HLOOKUP(BW$1,'Nakladova matice_2018'!$A$1:$IW$188,139,FALSE),0)</f>
        <v>0</v>
      </c>
      <c r="BX166" s="19">
        <f>IFERROR(HLOOKUP(BX$1,'Nakladova matice_2018'!$A$1:$IW$188,139,FALSE),0)</f>
        <v>0</v>
      </c>
      <c r="BY166" s="19">
        <f>IFERROR(HLOOKUP(BY$1,'Nakladova matice_2018'!$A$1:$IW$188,139,FALSE),0)</f>
        <v>0</v>
      </c>
      <c r="BZ166" s="19">
        <f>IFERROR(HLOOKUP(BZ$1,'Nakladova matice_2018'!$A$1:$IW$188,139,FALSE),0)</f>
        <v>0</v>
      </c>
      <c r="CA166" s="19">
        <f>IFERROR(HLOOKUP(CA$1,'Nakladova matice_2018'!$A$1:$IW$188,139,FALSE),0)</f>
        <v>0</v>
      </c>
      <c r="CB166" s="19">
        <f>IFERROR(HLOOKUP(CB$1,'Nakladova matice_2018'!$A$1:$IW$188,139,FALSE),0)</f>
        <v>0</v>
      </c>
      <c r="CC166" s="19">
        <f>IFERROR(HLOOKUP(CC$1,'Nakladova matice_2018'!$A$1:$IW$188,139,FALSE),0)</f>
        <v>0</v>
      </c>
      <c r="CD166" s="19">
        <f>IFERROR(HLOOKUP(CD$1,'Nakladova matice_2018'!$A$1:$IW$188,139,FALSE),0)</f>
        <v>0</v>
      </c>
      <c r="CE166" s="19">
        <f>IFERROR(HLOOKUP(CE$1,'Nakladova matice_2018'!$A$1:$IW$188,139,FALSE),0)</f>
        <v>0</v>
      </c>
      <c r="CF166" s="19">
        <f>IFERROR(HLOOKUP(CF$1,'Nakladova matice_2018'!$A$1:$IW$188,139,FALSE),0)</f>
        <v>0</v>
      </c>
      <c r="CG166" s="19">
        <f>IFERROR(HLOOKUP(CG$1,'Nakladova matice_2018'!$A$1:$IW$188,139,FALSE),0)</f>
        <v>0</v>
      </c>
      <c r="CH166" s="19">
        <f>IFERROR(HLOOKUP(CH$1,'Nakladova matice_2018'!$A$1:$IW$188,139,FALSE),0)</f>
        <v>0</v>
      </c>
      <c r="CI166" s="19">
        <f>IFERROR(HLOOKUP(CI$1,'Nakladova matice_2018'!$A$1:$IW$188,139,FALSE),0)</f>
        <v>0</v>
      </c>
      <c r="CJ166" s="19">
        <f>IFERROR(HLOOKUP(CJ$1,'Nakladova matice_2018'!$A$1:$IW$188,139,FALSE),0)</f>
        <v>0</v>
      </c>
      <c r="CK166" s="19">
        <f>IFERROR(HLOOKUP(CK$1,'Nakladova matice_2018'!$A$1:$IW$188,139,FALSE),0)</f>
        <v>0</v>
      </c>
      <c r="CL166" s="19">
        <f>IFERROR(HLOOKUP(CL$1,'Nakladova matice_2018'!$A$1:$IW$188,139,FALSE),0)</f>
        <v>0</v>
      </c>
      <c r="CM166" s="19">
        <f>IFERROR(HLOOKUP(CM$1,'Nakladova matice_2018'!$A$1:$IW$188,139,FALSE),0)</f>
        <v>0</v>
      </c>
      <c r="CN166" s="19">
        <f>IFERROR(HLOOKUP(CN$1,'Nakladova matice_2018'!$A$1:$IW$188,139,FALSE),0)</f>
        <v>0</v>
      </c>
      <c r="CO166" s="19">
        <f>IFERROR(HLOOKUP(CO$1,'Nakladova matice_2018'!$A$1:$IW$188,139,FALSE),0)</f>
        <v>0</v>
      </c>
      <c r="CP166" s="19">
        <f>IFERROR(HLOOKUP(CP$1,'Nakladova matice_2018'!$A$1:$IW$188,139,FALSE),0)</f>
        <v>0</v>
      </c>
      <c r="CQ166" s="19">
        <f>IFERROR(HLOOKUP(CQ$1,'Nakladova matice_2018'!$A$1:$IW$188,139,FALSE),0)</f>
        <v>0</v>
      </c>
      <c r="CR166" s="19">
        <f>IFERROR(HLOOKUP(CR$1,'Nakladova matice_2018'!$A$1:$IW$188,139,FALSE),0)</f>
        <v>0</v>
      </c>
      <c r="CS166" s="19">
        <f>IFERROR(HLOOKUP(CS$1,'Nakladova matice_2018'!$A$1:$IW$188,139,FALSE),0)</f>
        <v>0</v>
      </c>
      <c r="CT166" s="19">
        <f>IFERROR(HLOOKUP(CT$1,'Nakladova matice_2018'!$A$1:$IW$188,139,FALSE),0)</f>
        <v>0</v>
      </c>
      <c r="CU166" s="19">
        <f>IFERROR(HLOOKUP(CU$1,'Nakladova matice_2018'!$A$1:$IW$188,139,FALSE),0)</f>
        <v>0</v>
      </c>
      <c r="CV166" s="19">
        <f>IFERROR(HLOOKUP(CV$1,'Nakladova matice_2018'!$A$1:$IW$188,139,FALSE),0)</f>
        <v>0</v>
      </c>
      <c r="CW166" s="19">
        <f>IFERROR(HLOOKUP(CW$1,'Nakladova matice_2018'!$A$1:$IW$188,139,FALSE),0)</f>
        <v>0</v>
      </c>
      <c r="CX166" s="19">
        <f>IFERROR(HLOOKUP(CX$1,'Nakladova matice_2018'!$A$1:$IW$188,139,FALSE),0)</f>
        <v>0</v>
      </c>
      <c r="CY166" s="19">
        <f>IFERROR(HLOOKUP(CY$1,'Nakladova matice_2018'!$A$1:$IW$188,139,FALSE),0)</f>
        <v>0</v>
      </c>
      <c r="CZ166" s="19">
        <f>IFERROR(HLOOKUP(CZ$1,'Nakladova matice_2018'!$A$1:$IW$188,139,FALSE),0)</f>
        <v>0</v>
      </c>
      <c r="DA166" s="19">
        <f>IFERROR(HLOOKUP(DA$1,'Nakladova matice_2018'!$A$1:$IW$188,139,FALSE),0)</f>
        <v>0</v>
      </c>
      <c r="DB166" s="19">
        <f>IFERROR(HLOOKUP(DB$1,'Nakladova matice_2018'!$A$1:$IW$188,139,FALSE),0)</f>
        <v>0</v>
      </c>
      <c r="DC166" s="19">
        <f>IFERROR(HLOOKUP(DC$1,'Nakladova matice_2018'!$A$1:$IW$188,139,FALSE),0)</f>
        <v>0</v>
      </c>
      <c r="DD166" s="19">
        <f>IFERROR(HLOOKUP(DD$1,'Nakladova matice_2018'!$A$1:$IW$188,139,FALSE),0)</f>
        <v>0</v>
      </c>
      <c r="DE166" s="19">
        <f>IFERROR(HLOOKUP(DE$1,'Nakladova matice_2018'!$A$1:$IW$188,139,FALSE),0)</f>
        <v>0</v>
      </c>
      <c r="DF166" s="19">
        <f>IFERROR(HLOOKUP(DF$1,'Nakladova matice_2018'!$A$1:$IW$188,139,FALSE),0)</f>
        <v>0</v>
      </c>
      <c r="DG166" s="19">
        <f>IFERROR(HLOOKUP(DG$1,'Nakladova matice_2018'!$A$1:$IW$188,139,FALSE),0)</f>
        <v>0</v>
      </c>
      <c r="DH166" s="19">
        <f>IFERROR(HLOOKUP(DH$1,'Nakladova matice_2018'!$A$1:$IW$188,139,FALSE),0)</f>
        <v>0</v>
      </c>
      <c r="DI166" s="19">
        <f>IFERROR(HLOOKUP(DI$1,'Nakladova matice_2018'!$A$1:$IW$188,139,FALSE),0)</f>
        <v>0</v>
      </c>
      <c r="DJ166" s="19">
        <f>IFERROR(HLOOKUP(DJ$1,'Nakladova matice_2018'!$A$1:$IW$188,139,FALSE),0)</f>
        <v>0</v>
      </c>
      <c r="DK166" s="19">
        <f>IFERROR(HLOOKUP(DK$1,'Nakladova matice_2018'!$A$1:$IW$188,139,FALSE),0)</f>
        <v>0</v>
      </c>
      <c r="DL166" s="19">
        <f>IFERROR(HLOOKUP(DL$1,'Nakladova matice_2018'!$A$1:$IW$188,139,FALSE),0)</f>
        <v>0</v>
      </c>
      <c r="DM166" s="19">
        <f>IFERROR(HLOOKUP(DM$1,'Nakladova matice_2018'!$A$1:$IW$188,139,FALSE),0)</f>
        <v>0</v>
      </c>
      <c r="DN166" s="19">
        <f>IFERROR(HLOOKUP(DN$1,'Nakladova matice_2018'!$A$1:$IW$188,139,FALSE),0)</f>
        <v>0</v>
      </c>
      <c r="DO166" s="19">
        <f>IFERROR(HLOOKUP(DO$1,'Nakladova matice_2018'!$A$1:$IW$188,139,FALSE),0)</f>
        <v>0</v>
      </c>
      <c r="DP166" s="19">
        <f>IFERROR(HLOOKUP(DP$1,'Nakladova matice_2018'!$A$1:$IW$188,139,FALSE),0)</f>
        <v>0</v>
      </c>
      <c r="DQ166" s="19">
        <f>IFERROR(HLOOKUP(DQ$1,'Nakladova matice_2018'!$A$1:$IW$188,139,FALSE),0)</f>
        <v>0</v>
      </c>
      <c r="DR166" s="19">
        <f>IFERROR(HLOOKUP(DR$1,'Nakladova matice_2018'!$A$1:$IW$188,139,FALSE),0)</f>
        <v>0</v>
      </c>
      <c r="DS166" s="19">
        <f>IFERROR(HLOOKUP(DS$1,'Nakladova matice_2018'!$A$1:$IW$188,139,FALSE),0)</f>
        <v>0</v>
      </c>
      <c r="DT166" s="19">
        <f>IFERROR(HLOOKUP(DT$1,'Nakladova matice_2018'!$A$1:$IW$188,139,FALSE),0)</f>
        <v>0</v>
      </c>
      <c r="DU166" s="19">
        <f>IFERROR(HLOOKUP(DU$1,'Nakladova matice_2018'!$A$1:$IW$188,139,FALSE),0)</f>
        <v>0</v>
      </c>
      <c r="DV166" s="19">
        <f>IFERROR(HLOOKUP(DV$1,'Nakladova matice_2018'!$A$1:$IW$188,139,FALSE),0)</f>
        <v>0</v>
      </c>
      <c r="DW166" s="19">
        <f>IFERROR(HLOOKUP(DW$1,'Nakladova matice_2018'!$A$1:$IW$188,139,FALSE),0)</f>
        <v>0</v>
      </c>
      <c r="DX166" s="19">
        <f>IFERROR(HLOOKUP(DX$1,'Nakladova matice_2018'!$A$1:$IW$188,139,FALSE),0)</f>
        <v>0</v>
      </c>
      <c r="DY166" s="19">
        <f>IFERROR(HLOOKUP(DY$1,'Nakladova matice_2018'!$A$1:$IW$188,139,FALSE),0)</f>
        <v>0</v>
      </c>
      <c r="DZ166" s="19">
        <f>IFERROR(HLOOKUP(DZ$1,'Nakladova matice_2018'!$A$1:$IW$188,139,FALSE),0)</f>
        <v>0</v>
      </c>
      <c r="EA166" s="19">
        <f>IFERROR(HLOOKUP(EA$1,'Nakladova matice_2018'!$A$1:$IW$188,139,FALSE),0)</f>
        <v>0</v>
      </c>
      <c r="EB166" s="19">
        <f>IFERROR(HLOOKUP(EB$1,'Nakladova matice_2018'!$A$1:$IW$188,139,FALSE),0)</f>
        <v>0</v>
      </c>
      <c r="EC166" s="19">
        <f>IFERROR(HLOOKUP(EC$1,'Nakladova matice_2018'!$A$1:$IW$188,139,FALSE),0)</f>
        <v>0</v>
      </c>
      <c r="ED166" s="19">
        <f>IFERROR(HLOOKUP(ED$1,'Nakladova matice_2018'!$A$1:$IW$188,139,FALSE),0)</f>
        <v>0</v>
      </c>
      <c r="EE166" s="19">
        <f>IFERROR(HLOOKUP(EE$1,'Nakladova matice_2018'!$A$1:$IW$188,139,FALSE),0)</f>
        <v>0</v>
      </c>
      <c r="EF166" s="19">
        <f>IFERROR(HLOOKUP(EF$1,'Nakladova matice_2018'!$A$1:$IW$188,139,FALSE),0)</f>
        <v>0</v>
      </c>
      <c r="EG166" s="19">
        <f>IFERROR(HLOOKUP(EG$1,'Nakladova matice_2018'!$A$1:$IW$188,139,FALSE),0)</f>
        <v>0</v>
      </c>
      <c r="EH166" s="19">
        <f>IFERROR(HLOOKUP(EH$1,'Nakladova matice_2018'!$A$1:$IW$188,139,FALSE),0)</f>
        <v>0</v>
      </c>
      <c r="EI166" s="19">
        <f>IFERROR(HLOOKUP(EI$1,'Nakladova matice_2018'!$A$1:$IW$188,139,FALSE),0)</f>
        <v>0</v>
      </c>
      <c r="EJ166" s="19">
        <f>IFERROR(HLOOKUP(EJ$1,'Nakladova matice_2018'!$A$1:$IW$188,139,FALSE),0)</f>
        <v>0</v>
      </c>
      <c r="EK166" s="19">
        <f>IFERROR(HLOOKUP(EK$1,'Nakladova matice_2018'!$A$1:$IW$188,139,FALSE),0)</f>
        <v>0</v>
      </c>
      <c r="EL166" s="19">
        <f>IFERROR(HLOOKUP(EL$1,'Nakladova matice_2018'!$A$1:$IW$188,139,FALSE),0)</f>
        <v>0</v>
      </c>
      <c r="EM166" s="19">
        <f>IFERROR(HLOOKUP(EM$1,'Nakladova matice_2018'!$A$1:$IW$188,139,FALSE),0)</f>
        <v>0</v>
      </c>
      <c r="EN166" s="19">
        <f>IFERROR(HLOOKUP(EN$1,'Nakladova matice_2018'!$A$1:$IW$188,139,FALSE),0)</f>
        <v>0</v>
      </c>
      <c r="EO166" s="19">
        <f>IFERROR(HLOOKUP(EO$1,'Nakladova matice_2018'!$A$1:$IW$188,139,FALSE),0)</f>
        <v>0</v>
      </c>
      <c r="EP166" s="19">
        <f>IFERROR(HLOOKUP(EP$1,'Nakladova matice_2018'!$A$1:$IW$188,139,FALSE),0)</f>
        <v>0</v>
      </c>
      <c r="EQ166" s="19">
        <f>IFERROR(HLOOKUP(EQ$1,'Nakladova matice_2018'!$A$1:$IW$188,139,FALSE),0)</f>
        <v>0</v>
      </c>
      <c r="ER166" s="19">
        <f>IFERROR(HLOOKUP(ER$1,'Nakladova matice_2018'!$A$1:$IW$188,139,FALSE),0)</f>
        <v>0</v>
      </c>
      <c r="ES166" s="19">
        <f>IFERROR(HLOOKUP(ES$1,'Nakladova matice_2018'!$A$1:$IW$188,139,FALSE),0)</f>
        <v>0</v>
      </c>
      <c r="ET166" s="19">
        <f>IFERROR(HLOOKUP(ET$1,'Nakladova matice_2018'!$A$1:$IW$188,139,FALSE),0)</f>
        <v>0</v>
      </c>
      <c r="EU166" s="19">
        <f>IFERROR(HLOOKUP(EU$1,'Nakladova matice_2018'!$A$1:$IW$188,139,FALSE),0)</f>
        <v>0</v>
      </c>
      <c r="EV166" s="19">
        <f>IFERROR(HLOOKUP(EV$1,'Nakladova matice_2018'!$A$1:$IW$188,139,FALSE),0)</f>
        <v>0</v>
      </c>
      <c r="EW166" s="19">
        <f>IFERROR(HLOOKUP(EW$1,'Nakladova matice_2018'!$A$1:$IW$188,139,FALSE),0)</f>
        <v>0</v>
      </c>
      <c r="EX166" s="19">
        <f>IFERROR(HLOOKUP(EX$1,'Nakladova matice_2018'!$A$1:$IW$188,139,FALSE),0)</f>
        <v>0</v>
      </c>
      <c r="EY166" s="19">
        <f>IFERROR(HLOOKUP(EY$1,'Nakladova matice_2018'!$A$1:$IW$188,139,FALSE),0)</f>
        <v>0</v>
      </c>
      <c r="EZ166" s="19">
        <f>IFERROR(HLOOKUP(EZ$1,'Nakladova matice_2018'!$A$1:$IW$188,139,FALSE),0)</f>
        <v>0</v>
      </c>
      <c r="FA166" s="19">
        <f>IFERROR(HLOOKUP(FA$1,'Nakladova matice_2018'!$A$1:$IW$188,139,FALSE),0)</f>
        <v>0</v>
      </c>
      <c r="FB166" s="19">
        <f>IFERROR(HLOOKUP(FB$1,'Nakladova matice_2018'!$A$1:$IW$188,139,FALSE),0)</f>
        <v>0</v>
      </c>
      <c r="FC166" s="19">
        <f>IFERROR(HLOOKUP(FC$1,'Nakladova matice_2018'!$A$1:$IW$188,139,FALSE),0)</f>
        <v>0</v>
      </c>
      <c r="FD166" s="19">
        <f>IFERROR(HLOOKUP(FD$1,'Nakladova matice_2018'!$A$1:$IW$188,139,FALSE),0)</f>
        <v>0</v>
      </c>
      <c r="FE166" s="19">
        <f>IFERROR(HLOOKUP(FE$1,'Nakladova matice_2018'!$A$1:$IW$188,139,FALSE),0)</f>
        <v>0</v>
      </c>
      <c r="FF166" s="19">
        <f>IFERROR(HLOOKUP(FF$1,'Nakladova matice_2018'!$A$1:$IW$188,139,FALSE),0)</f>
        <v>0</v>
      </c>
      <c r="FG166" s="19">
        <f>IFERROR(HLOOKUP(FG$1,'Nakladova matice_2018'!$A$1:$IW$188,139,FALSE),0)</f>
        <v>0</v>
      </c>
      <c r="FH166" s="19">
        <f>IFERROR(HLOOKUP(FH$1,'Nakladova matice_2018'!$A$1:$IW$188,139,FALSE),0)</f>
        <v>0</v>
      </c>
      <c r="FI166" s="19">
        <f>IFERROR(HLOOKUP(FI$1,'Nakladova matice_2018'!$A$1:$IW$188,139,FALSE),0)</f>
        <v>200</v>
      </c>
      <c r="FJ166" s="19">
        <f>IFERROR(HLOOKUP(FJ$1,'Nakladova matice_2018'!$A$1:$IW$188,139,FALSE),0)</f>
        <v>0</v>
      </c>
      <c r="FK166" s="19">
        <f>IFERROR(HLOOKUP(FK$1,'Nakladova matice_2018'!$A$1:$IW$188,139,FALSE),0)</f>
        <v>0</v>
      </c>
      <c r="FL166" s="19">
        <f>IFERROR(HLOOKUP(FL$1,'Nakladova matice_2018'!$A$1:$IW$188,139,FALSE),0)</f>
        <v>0</v>
      </c>
      <c r="FM166" s="19">
        <f>IFERROR(HLOOKUP(FM$1,'Nakladova matice_2018'!$A$1:$IW$188,139,FALSE),0)</f>
        <v>0</v>
      </c>
      <c r="FN166" s="19">
        <f>IFERROR(HLOOKUP(FN$1,'Nakladova matice_2018'!$A$1:$IW$188,139,FALSE),0)</f>
        <v>0</v>
      </c>
      <c r="FO166" s="19">
        <f>IFERROR(HLOOKUP(FO$1,'Nakladova matice_2018'!$A$1:$IW$188,139,FALSE),0)</f>
        <v>0</v>
      </c>
      <c r="FP166" s="19">
        <f>IFERROR(HLOOKUP(FP$1,'Nakladova matice_2018'!$A$1:$IW$188,139,FALSE),0)</f>
        <v>0</v>
      </c>
      <c r="FQ166" s="19">
        <f>IFERROR(HLOOKUP(FQ$1,'Nakladova matice_2018'!$A$1:$IW$188,139,FALSE),0)</f>
        <v>0</v>
      </c>
      <c r="FR166" s="19">
        <f>IFERROR(HLOOKUP(FR$1,'Nakladova matice_2018'!$A$1:$IW$188,139,FALSE),0)</f>
        <v>0</v>
      </c>
      <c r="FS166" s="19">
        <f>IFERROR(HLOOKUP(FS$1,'Nakladova matice_2018'!$A$1:$IW$188,139,FALSE),0)</f>
        <v>0</v>
      </c>
      <c r="FT166" s="19">
        <f>IFERROR(HLOOKUP(FT$1,'Nakladova matice_2018'!$A$1:$IW$188,139,FALSE),0)</f>
        <v>0</v>
      </c>
      <c r="FU166" s="19">
        <f>IFERROR(HLOOKUP(FU$1,'Nakladova matice_2018'!$A$1:$IW$188,139,FALSE),0)</f>
        <v>0</v>
      </c>
      <c r="FV166" s="19">
        <f>IFERROR(HLOOKUP(FV$1,'Nakladova matice_2018'!$A$1:$IW$188,139,FALSE),0)</f>
        <v>0</v>
      </c>
      <c r="FW166" s="19">
        <f>IFERROR(HLOOKUP(FW$1,'Nakladova matice_2018'!$A$1:$IW$188,139,FALSE),0)</f>
        <v>0</v>
      </c>
      <c r="FX166" s="19">
        <f>IFERROR(HLOOKUP(FX$1,'Nakladova matice_2018'!$A$1:$IW$188,139,FALSE),0)</f>
        <v>0</v>
      </c>
      <c r="FY166" s="19">
        <f>IFERROR(HLOOKUP(FY$1,'Nakladova matice_2018'!$A$1:$IW$188,139,FALSE),0)</f>
        <v>0</v>
      </c>
      <c r="FZ166" s="19">
        <f>IFERROR(HLOOKUP(FZ$1,'Nakladova matice_2018'!$A$1:$IW$188,139,FALSE),0)</f>
        <v>0</v>
      </c>
      <c r="GA166" s="19">
        <f>IFERROR(HLOOKUP(GA$1,'Nakladova matice_2018'!$A$1:$IW$188,139,FALSE),0)</f>
        <v>0</v>
      </c>
      <c r="GB166" s="19">
        <f>IFERROR(HLOOKUP(GB$1,'Nakladova matice_2018'!$A$1:$IW$188,139,FALSE),0)</f>
        <v>0</v>
      </c>
      <c r="GC166" s="19">
        <f>IFERROR(HLOOKUP(GC$1,'Nakladova matice_2018'!$A$1:$IW$188,139,FALSE),0)</f>
        <v>0</v>
      </c>
      <c r="GD166" s="19">
        <f>IFERROR(HLOOKUP(GD$1,'Nakladova matice_2018'!$A$1:$IW$188,139,FALSE),0)</f>
        <v>0</v>
      </c>
      <c r="GE166" s="19">
        <f>IFERROR(HLOOKUP(GE$1,'Nakladova matice_2018'!$A$1:$IW$188,139,FALSE),0)</f>
        <v>0</v>
      </c>
      <c r="GF166" s="19">
        <f>IFERROR(HLOOKUP(GF$1,'Nakladova matice_2018'!$A$1:$IW$188,139,FALSE),0)</f>
        <v>0</v>
      </c>
      <c r="GG166" s="19">
        <f>IFERROR(HLOOKUP(GG$1,'Nakladova matice_2018'!$A$1:$IW$188,139,FALSE),0)</f>
        <v>0</v>
      </c>
      <c r="GH166" s="19">
        <f>IFERROR(HLOOKUP(GH$1,'Nakladova matice_2018'!$A$1:$IW$188,139,FALSE),0)</f>
        <v>0</v>
      </c>
      <c r="GI166" s="19">
        <f>IFERROR(HLOOKUP(GI$1,'Nakladova matice_2018'!$A$1:$IW$188,139,FALSE),0)</f>
        <v>0</v>
      </c>
      <c r="GJ166" s="19">
        <f>IFERROR(HLOOKUP(GJ$1,'Nakladova matice_2018'!$A$1:$IW$188,139,FALSE),0)</f>
        <v>0</v>
      </c>
      <c r="GK166" s="19">
        <f>IFERROR(HLOOKUP(GK$1,'Nakladova matice_2018'!$A$1:$IW$188,139,FALSE),0)</f>
        <v>0</v>
      </c>
      <c r="GL166" s="19">
        <f>IFERROR(HLOOKUP(GL$1,'Nakladova matice_2018'!$A$1:$IW$188,139,FALSE),0)</f>
        <v>0</v>
      </c>
      <c r="GM166" s="19">
        <f>IFERROR(HLOOKUP(GM$1,'Nakladova matice_2018'!$A$1:$IW$188,139,FALSE),0)</f>
        <v>0</v>
      </c>
      <c r="GN166" s="19">
        <f>IFERROR(HLOOKUP(GN$1,'Nakladova matice_2018'!$A$1:$IW$188,139,FALSE),0)</f>
        <v>0</v>
      </c>
      <c r="GO166" s="19">
        <f>IFERROR(HLOOKUP(GO$1,'Nakladova matice_2018'!$A$1:$IW$188,139,FALSE),0)</f>
        <v>0</v>
      </c>
      <c r="GP166" s="19">
        <f>IFERROR(HLOOKUP(GP$1,'Nakladova matice_2018'!$A$1:$IW$188,139,FALSE),0)</f>
        <v>0</v>
      </c>
      <c r="GQ166" s="19">
        <f>IFERROR(HLOOKUP(GQ$1,'Nakladova matice_2018'!$A$1:$IW$188,139,FALSE),0)</f>
        <v>0</v>
      </c>
      <c r="GR166" s="19">
        <f>IFERROR(HLOOKUP(GR$1,'Nakladova matice_2018'!$A$1:$IW$188,139,FALSE),0)</f>
        <v>0</v>
      </c>
      <c r="GS166" s="19">
        <f>IFERROR(HLOOKUP(GS$1,'Nakladova matice_2018'!$A$1:$IW$188,139,FALSE),0)</f>
        <v>0</v>
      </c>
      <c r="GT166" s="19">
        <f>IFERROR(HLOOKUP(GT$1,'Nakladova matice_2018'!$A$1:$IW$188,139,FALSE),0)</f>
        <v>0</v>
      </c>
      <c r="GU166" s="19">
        <f>IFERROR(HLOOKUP(GU$1,'Nakladova matice_2018'!$A$1:$IW$188,139,FALSE),0)</f>
        <v>0</v>
      </c>
      <c r="GV166" s="19">
        <f>IFERROR(HLOOKUP(GV$1,'Nakladova matice_2018'!$A$1:$IW$188,139,FALSE),0)</f>
        <v>0</v>
      </c>
      <c r="GW166" s="19">
        <f>IFERROR(HLOOKUP(GW$1,'Nakladova matice_2018'!$A$1:$IW$188,139,FALSE),0)</f>
        <v>0</v>
      </c>
      <c r="GX166" s="19">
        <f>IFERROR(HLOOKUP(GX$1,'Nakladova matice_2018'!$A$1:$IW$188,139,FALSE),0)</f>
        <v>0</v>
      </c>
      <c r="GY166" s="19">
        <f>IFERROR(HLOOKUP(GY$1,'Nakladova matice_2018'!$A$1:$IW$188,139,FALSE),0)</f>
        <v>0</v>
      </c>
      <c r="GZ166" s="19">
        <f>IFERROR(HLOOKUP(GZ$1,'Nakladova matice_2018'!$A$1:$IW$188,139,FALSE),0)</f>
        <v>0</v>
      </c>
      <c r="HA166" s="19">
        <f>IFERROR(HLOOKUP(HA$1,'Nakladova matice_2018'!$A$1:$IW$188,139,FALSE),0)</f>
        <v>0</v>
      </c>
      <c r="HB166" s="19">
        <f>IFERROR(HLOOKUP(HB$1,'Nakladova matice_2018'!$A$1:$IW$188,139,FALSE),0)</f>
        <v>0</v>
      </c>
      <c r="HC166" s="19">
        <f>IFERROR(HLOOKUP(HC$1,'Nakladova matice_2018'!$A$1:$IW$188,139,FALSE),0)</f>
        <v>0</v>
      </c>
      <c r="HD166" s="19">
        <f>IFERROR(HLOOKUP(HD$1,'Nakladova matice_2018'!$A$1:$IW$188,139,FALSE),0)</f>
        <v>0</v>
      </c>
      <c r="HE166" s="19">
        <f>IFERROR(HLOOKUP(HE$1,'Nakladova matice_2018'!$A$1:$IW$188,139,FALSE),0)</f>
        <v>0</v>
      </c>
      <c r="HF166" s="19">
        <f>IFERROR(HLOOKUP(HF$1,'Nakladova matice_2018'!$A$1:$IW$188,139,FALSE),0)</f>
        <v>0</v>
      </c>
      <c r="HG166" s="19">
        <f>IFERROR(HLOOKUP(HG$1,'Nakladova matice_2018'!$A$1:$IW$188,139,FALSE),0)</f>
        <v>0</v>
      </c>
      <c r="HH166" s="19">
        <f>IFERROR(HLOOKUP(HH$1,'Nakladova matice_2018'!$A$1:$IW$188,139,FALSE),0)</f>
        <v>0</v>
      </c>
      <c r="HI166" s="19">
        <f>IFERROR(HLOOKUP(HI$1,'Nakladova matice_2018'!$A$1:$IW$188,139,FALSE),0)</f>
        <v>0</v>
      </c>
      <c r="HJ166" s="19">
        <f>IFERROR(HLOOKUP(HJ$1,'Nakladova matice_2018'!$A$1:$IW$188,139,FALSE),0)</f>
        <v>0</v>
      </c>
      <c r="HK166" s="19">
        <f>IFERROR(HLOOKUP(HK$1,'Nakladova matice_2018'!$A$1:$IW$188,139,FALSE),0)</f>
        <v>0</v>
      </c>
      <c r="HL166" s="19">
        <f>IFERROR(HLOOKUP(HL$1,'Nakladova matice_2018'!$A$1:$IW$188,139,FALSE),0)</f>
        <v>0</v>
      </c>
      <c r="HM166" s="19">
        <f>IFERROR(HLOOKUP(HM$1,'Nakladova matice_2018'!$A$1:$IW$188,139,FALSE),0)</f>
        <v>0</v>
      </c>
      <c r="HN166" s="19">
        <f>IFERROR(HLOOKUP(HN$1,'Nakladova matice_2018'!$A$1:$IW$188,139,FALSE),0)</f>
        <v>0</v>
      </c>
      <c r="HO166" s="19">
        <f>IFERROR(HLOOKUP(HO$1,'Nakladova matice_2018'!$A$1:$IW$188,139,FALSE),0)</f>
        <v>0</v>
      </c>
      <c r="HP166" s="19">
        <f>IFERROR(HLOOKUP(HP$1,'Nakladova matice_2018'!$A$1:$IW$188,139,FALSE),0)</f>
        <v>0</v>
      </c>
      <c r="HQ166" s="19">
        <f>IFERROR(HLOOKUP(HQ$1,'Nakladova matice_2018'!$A$1:$IW$188,139,FALSE),0)</f>
        <v>0</v>
      </c>
      <c r="HR166" s="19">
        <f>IFERROR(HLOOKUP(HR$1,'Nakladova matice_2018'!$A$1:$IW$188,139,FALSE),0)</f>
        <v>0</v>
      </c>
      <c r="HS166" s="19">
        <f>IFERROR(HLOOKUP(HS$1,'Nakladova matice_2018'!$A$1:$IW$188,139,FALSE),0)</f>
        <v>0</v>
      </c>
      <c r="HT166" s="19">
        <f>IFERROR(HLOOKUP(HT$1,'Nakladova matice_2018'!$A$1:$IW$188,139,FALSE),0)</f>
        <v>0</v>
      </c>
      <c r="HU166" s="19">
        <f>IFERROR(HLOOKUP(HU$1,'Nakladova matice_2018'!$A$1:$IW$188,139,FALSE),0)</f>
        <v>0</v>
      </c>
      <c r="HV166" s="19">
        <f>IFERROR(HLOOKUP(HV$1,'Nakladova matice_2018'!$A$1:$IW$188,139,FALSE),0)</f>
        <v>0</v>
      </c>
      <c r="HW166" s="19">
        <f>IFERROR(HLOOKUP(HW$1,'Nakladova matice_2018'!$A$1:$IW$188,139,FALSE),0)</f>
        <v>0</v>
      </c>
      <c r="HX166" s="19">
        <f>IFERROR(HLOOKUP(HX$1,'Nakladova matice_2018'!$A$1:$IW$188,139,FALSE),0)</f>
        <v>0</v>
      </c>
      <c r="HY166" s="19">
        <f>IFERROR(HLOOKUP(HY$1,'Nakladova matice_2018'!$A$1:$IW$188,139,FALSE),0)</f>
        <v>0</v>
      </c>
      <c r="HZ166" s="19">
        <f>IFERROR(HLOOKUP(HZ$1,'Nakladova matice_2018'!$A$1:$IW$188,139,FALSE),0)</f>
        <v>0</v>
      </c>
      <c r="IA166" s="19">
        <f>IFERROR(HLOOKUP(IA$1,'Nakladova matice_2018'!$A$1:$IW$188,139,FALSE),0)</f>
        <v>0</v>
      </c>
      <c r="IB166" s="19">
        <f>IFERROR(HLOOKUP(IB$1,'Nakladova matice_2018'!$A$1:$IW$188,139,FALSE),0)</f>
        <v>0</v>
      </c>
      <c r="IC166" s="19">
        <f>IFERROR(HLOOKUP(IC$1,'Nakladova matice_2018'!$A$1:$IW$188,139,FALSE),0)</f>
        <v>0</v>
      </c>
      <c r="ID166" s="19">
        <f>IFERROR(HLOOKUP(ID$1,'Nakladova matice_2018'!$A$1:$IW$188,139,FALSE),0)</f>
        <v>0</v>
      </c>
      <c r="IE166" s="19">
        <f>IFERROR(HLOOKUP(IE$1,'Nakladova matice_2018'!$A$1:$IW$188,139,FALSE),0)</f>
        <v>0</v>
      </c>
      <c r="IF166" s="19">
        <f>IFERROR(HLOOKUP(IF$1,'Nakladova matice_2018'!$A$1:$IW$188,139,FALSE),0)</f>
        <v>0</v>
      </c>
      <c r="IG166" s="19">
        <f>IFERROR(HLOOKUP(IG$1,'Nakladova matice_2018'!$A$1:$IW$188,139,FALSE),0)</f>
        <v>0</v>
      </c>
      <c r="IH166" s="19">
        <f>IFERROR(HLOOKUP(IH$1,'Nakladova matice_2018'!$A$1:$IW$188,139,FALSE),0)</f>
        <v>0</v>
      </c>
      <c r="II166" s="19">
        <f>IFERROR(HLOOKUP(II$1,'Nakladova matice_2018'!$A$1:$IW$188,139,FALSE),0)</f>
        <v>0</v>
      </c>
      <c r="IJ166" s="19">
        <f>IFERROR(HLOOKUP(IJ$1,'Nakladova matice_2018'!$A$1:$IW$188,139,FALSE),0)</f>
        <v>0</v>
      </c>
      <c r="IK166" s="19">
        <f>IFERROR(HLOOKUP(IK$1,'Nakladova matice_2018'!$A$1:$IW$188,139,FALSE),0)</f>
        <v>0</v>
      </c>
      <c r="IL166" s="19">
        <f>IFERROR(HLOOKUP(IL$1,'Nakladova matice_2018'!$A$1:$IW$188,139,FALSE),0)</f>
        <v>0</v>
      </c>
      <c r="IM166" s="19">
        <f>IFERROR(HLOOKUP(IM$1,'Nakladova matice_2018'!$A$1:$IW$188,139,FALSE),0)</f>
        <v>0</v>
      </c>
      <c r="IN166" s="19">
        <f>IFERROR(HLOOKUP(IN$1,'Nakladova matice_2018'!$A$1:$IW$188,139,FALSE),0)</f>
        <v>0</v>
      </c>
      <c r="IO166" s="19">
        <f>IFERROR(HLOOKUP(IO$1,'Nakladova matice_2018'!$A$1:$IW$188,139,FALSE),0)</f>
        <v>0</v>
      </c>
      <c r="IP166" s="19">
        <f>IFERROR(HLOOKUP(IP$1,'Nakladova matice_2018'!$A$1:$IW$188,139,FALSE),0)</f>
        <v>0</v>
      </c>
      <c r="IQ166" s="19">
        <f>IFERROR(HLOOKUP(IQ$1,'Nakladova matice_2018'!$A$1:$IW$188,139,FALSE),0)</f>
        <v>0</v>
      </c>
      <c r="IR166" s="19">
        <f>IFERROR(HLOOKUP(IR$1,'Nakladova matice_2018'!$A$1:$IW$188,139,FALSE),0)</f>
        <v>0</v>
      </c>
      <c r="IS166" s="19">
        <f>IFERROR(HLOOKUP(IS$1,'Nakladova matice_2018'!$A$1:$IW$188,139,FALSE),0)</f>
        <v>0</v>
      </c>
      <c r="IT166" s="19">
        <f>IFERROR(HLOOKUP(IT$1,'Nakladova matice_2018'!$A$1:$IW$188,139,FALSE),0)</f>
        <v>0</v>
      </c>
      <c r="IU166" s="19">
        <f>IFERROR(HLOOKUP(IU$1,'Nakladova matice_2018'!$A$1:$IW$188,139,FALSE),0)</f>
        <v>0</v>
      </c>
      <c r="IV166" s="19">
        <f>IFERROR(HLOOKUP(IV$1,'Nakladova matice_2018'!$A$1:$IW$188,139,FALSE),0)</f>
        <v>0</v>
      </c>
      <c r="IW166" s="19">
        <f>IFERROR(HLOOKUP(IW$1,'Nakladova matice_2018'!$A$1:$IW$188,139,FALSE),0)</f>
        <v>0</v>
      </c>
      <c r="IX166" s="19">
        <f>IFERROR(HLOOKUP(IX$1,'Nakladova matice_2018'!$A$1:$IW$188,139,FALSE),0)</f>
        <v>0</v>
      </c>
      <c r="IY166" s="19">
        <f>IFERROR(HLOOKUP(IY$1,'Nakladova matice_2018'!$A$1:$IW$188,139,FALSE),0)</f>
        <v>0</v>
      </c>
      <c r="IZ166" s="19">
        <f>IFERROR(HLOOKUP(IZ$1,'Nakladova matice_2018'!$A$1:$IW$188,139,FALSE),0)</f>
        <v>0</v>
      </c>
      <c r="JA166" s="19">
        <f>IFERROR(HLOOKUP(JA$1,'Nakladova matice_2018'!$A$1:$IW$188,139,FALSE),0)</f>
        <v>0</v>
      </c>
      <c r="JB166" s="19">
        <f>IFERROR(HLOOKUP(JB$1,'Nakladova matice_2018'!$A$1:$IW$188,139,FALSE),0)</f>
        <v>0</v>
      </c>
      <c r="JC166" s="19">
        <f>IFERROR(HLOOKUP(JC$1,'Nakladova matice_2018'!$A$1:$IW$188,139,FALSE),0)</f>
        <v>0</v>
      </c>
      <c r="JD166" s="19">
        <f>IFERROR(HLOOKUP(JD$1,'Nakladova matice_2018'!$A$1:$IW$188,139,FALSE),0)</f>
        <v>0</v>
      </c>
      <c r="JE166" s="19">
        <f>IFERROR(HLOOKUP(JE$1,'Nakladova matice_2018'!$A$1:$IW$188,139,FALSE),0)</f>
        <v>0</v>
      </c>
      <c r="JF166" s="19">
        <f>IFERROR(HLOOKUP(JF$1,'Nakladova matice_2018'!$A$1:$IW$188,139,FALSE),0)</f>
        <v>0</v>
      </c>
      <c r="JG166" s="19">
        <f>IFERROR(HLOOKUP(JG$1,'Nakladova matice_2018'!$A$1:$IW$188,139,FALSE),0)</f>
        <v>0</v>
      </c>
      <c r="JH166" s="19">
        <f>IFERROR(HLOOKUP(JH$1,'Nakladova matice_2018'!$A$1:$IW$188,139,FALSE),0)</f>
        <v>0</v>
      </c>
      <c r="JI166" s="19">
        <f>IFERROR(HLOOKUP(JI$1,'Nakladova matice_2018'!$A$1:$IW$188,139,FALSE),0)</f>
        <v>0</v>
      </c>
      <c r="JJ166" s="19">
        <f>IFERROR(HLOOKUP(JJ$1,'Nakladova matice_2018'!$A$1:$IW$188,139,FALSE),0)</f>
        <v>0</v>
      </c>
      <c r="JK166" s="19">
        <f>IFERROR(HLOOKUP(JK$1,'Nakladova matice_2018'!$A$1:$IW$188,139,FALSE),0)</f>
        <v>0</v>
      </c>
      <c r="JL166" s="19">
        <f>IFERROR(HLOOKUP(JL$1,'Nakladova matice_2018'!$A$1:$IW$188,139,FALSE),0)</f>
        <v>0</v>
      </c>
      <c r="JM166" s="19">
        <f>IFERROR(HLOOKUP(JM$1,'Nakladova matice_2018'!$A$1:$IW$188,139,FALSE),0)</f>
        <v>0</v>
      </c>
      <c r="JN166" s="19">
        <f>IFERROR(HLOOKUP(JN$1,'Nakladova matice_2018'!$A$1:$IW$188,139,FALSE),0)</f>
        <v>0</v>
      </c>
      <c r="JO166" s="19">
        <f>IFERROR(HLOOKUP(JO$1,'Nakladova matice_2018'!$A$1:$IW$188,139,FALSE),0)</f>
        <v>0</v>
      </c>
      <c r="JP166" s="19">
        <f>IFERROR(HLOOKUP(JP$1,'Nakladova matice_2018'!$A$1:$IW$188,139,FALSE),0)</f>
        <v>0</v>
      </c>
      <c r="JQ166" s="19">
        <f>IFERROR(HLOOKUP(JQ$1,'Nakladova matice_2018'!$A$1:$IW$188,139,FALSE),0)</f>
        <v>0</v>
      </c>
      <c r="JR166" s="19">
        <f>IFERROR(HLOOKUP(JR$1,'Nakladova matice_2018'!$A$1:$IW$188,139,FALSE),0)</f>
        <v>0</v>
      </c>
      <c r="JS166" s="19">
        <f>IFERROR(HLOOKUP(JS$1,'Nakladova matice_2018'!$A$1:$IW$188,139,FALSE),0)</f>
        <v>0</v>
      </c>
      <c r="JT166" s="19">
        <f>IFERROR(HLOOKUP(JT$1,'Nakladova matice_2018'!$A$1:$IW$188,139,FALSE),0)</f>
        <v>0</v>
      </c>
      <c r="JU166" s="19">
        <f>IFERROR(HLOOKUP(JU$1,'Nakladova matice_2018'!$A$1:$IW$188,139,FALSE),0)</f>
        <v>0</v>
      </c>
      <c r="JV166" s="19">
        <f>IFERROR(HLOOKUP(JV$1,'Nakladova matice_2018'!$A$1:$IW$188,139,FALSE),0)</f>
        <v>0</v>
      </c>
      <c r="JW166" s="19">
        <f>IFERROR(HLOOKUP(JW$1,'Nakladova matice_2018'!$A$1:$IW$188,139,FALSE),0)</f>
        <v>0</v>
      </c>
      <c r="JX166" s="19">
        <f>IFERROR(HLOOKUP(JX$1,'Nakladova matice_2018'!$A$1:$IW$188,139,FALSE),0)</f>
        <v>0</v>
      </c>
      <c r="JY166" s="19">
        <f>IFERROR(HLOOKUP(JY$1,'Nakladova matice_2018'!$A$1:$IW$188,139,FALSE),0)</f>
        <v>0</v>
      </c>
      <c r="JZ166" s="19">
        <f>IFERROR(HLOOKUP(JZ$1,'Nakladova matice_2018'!$A$1:$IW$188,139,FALSE),0)</f>
        <v>0</v>
      </c>
      <c r="KA166" s="19">
        <f>IFERROR(HLOOKUP(KA$1,'Nakladova matice_2018'!$A$1:$IW$188,139,FALSE),0)</f>
        <v>0</v>
      </c>
      <c r="KB166" s="19">
        <f>IFERROR(HLOOKUP(KB$1,'Nakladova matice_2018'!$A$1:$IW$188,139,FALSE),0)</f>
        <v>0</v>
      </c>
      <c r="KC166" s="19">
        <f>IFERROR(HLOOKUP(KC$1,'Nakladova matice_2018'!$A$1:$IW$188,139,FALSE),0)</f>
        <v>0</v>
      </c>
      <c r="KD166" s="19">
        <f>IFERROR(HLOOKUP(KD$1,'Nakladova matice_2018'!$A$1:$IW$188,139,FALSE),0)</f>
        <v>0</v>
      </c>
      <c r="KE166" s="19">
        <f>IFERROR(HLOOKUP(KE$1,'Nakladova matice_2018'!$A$1:$IW$188,139,FALSE),0)</f>
        <v>0</v>
      </c>
      <c r="KF166" s="19">
        <f>IFERROR(HLOOKUP(KF$1,'Nakladova matice_2018'!$A$1:$IW$188,139,FALSE),0)</f>
        <v>0</v>
      </c>
      <c r="KG166" s="19">
        <f>IFERROR(HLOOKUP(KG$1,'Nakladova matice_2018'!$A$1:$IW$188,139,FALSE),0)</f>
        <v>0</v>
      </c>
      <c r="KH166" s="19">
        <f>IFERROR(HLOOKUP(KH$1,'Nakladova matice_2018'!$A$1:$IW$188,139,FALSE),0)</f>
        <v>0</v>
      </c>
      <c r="KI166" s="19">
        <f>IFERROR(HLOOKUP(KI$1,'Nakladova matice_2018'!$A$1:$IW$188,139,FALSE),0)</f>
        <v>0</v>
      </c>
      <c r="KJ166" s="19">
        <f>IFERROR(HLOOKUP(KJ$1,'Nakladova matice_2018'!$A$1:$IW$188,139,FALSE),0)</f>
        <v>0</v>
      </c>
      <c r="KK166" s="19">
        <f>IFERROR(HLOOKUP(KK$1,'Nakladova matice_2018'!$A$1:$IW$188,139,FALSE),0)</f>
        <v>0</v>
      </c>
      <c r="KL166" s="19">
        <f>IFERROR(HLOOKUP(KL$1,'Nakladova matice_2018'!$A$1:$IW$188,139,FALSE),0)</f>
        <v>0</v>
      </c>
      <c r="KM166" s="19">
        <f>IFERROR(HLOOKUP(KM$1,'Nakladova matice_2018'!$A$1:$IW$188,139,FALSE),0)</f>
        <v>0</v>
      </c>
      <c r="KN166" s="19">
        <f>IFERROR(HLOOKUP(KN$1,'Nakladova matice_2018'!$A$1:$IW$188,139,FALSE),0)</f>
        <v>0</v>
      </c>
      <c r="KO166" s="19">
        <f>IFERROR(HLOOKUP(KO$1,'Nakladova matice_2018'!$A$1:$IW$188,139,FALSE),0)</f>
        <v>0</v>
      </c>
      <c r="KP166" s="19">
        <f>IFERROR(HLOOKUP(KP$1,'Nakladova matice_2018'!$A$1:$IW$188,139,FALSE),0)</f>
        <v>0</v>
      </c>
      <c r="KQ166" s="19">
        <f>IFERROR(HLOOKUP(KQ$1,'Nakladova matice_2018'!$A$1:$IW$188,139,FALSE),0)</f>
        <v>0</v>
      </c>
      <c r="KR166" s="19">
        <f>IFERROR(HLOOKUP(KR$1,'Nakladova matice_2018'!$A$1:$IW$188,139,FALSE),0)</f>
        <v>0</v>
      </c>
      <c r="KS166" s="19">
        <f>IFERROR(HLOOKUP(KS$1,'Nakladova matice_2018'!$A$1:$IW$188,139,FALSE),0)</f>
        <v>0</v>
      </c>
      <c r="KT166" s="19">
        <f>IFERROR(HLOOKUP(KT$1,'Nakladova matice_2018'!$A$1:$IW$188,139,FALSE),0)</f>
        <v>0</v>
      </c>
      <c r="KU166" s="19">
        <f>IFERROR(HLOOKUP(KU$1,'Nakladova matice_2018'!$A$1:$IW$188,139,FALSE),0)</f>
        <v>0</v>
      </c>
      <c r="KV166" s="19">
        <f>IFERROR(HLOOKUP(KV$1,'Nakladova matice_2018'!$A$1:$IW$188,139,FALSE),0)</f>
        <v>0</v>
      </c>
      <c r="KW166" s="19">
        <f>IFERROR(HLOOKUP(KW$1,'Nakladova matice_2018'!$A$1:$IW$188,139,FALSE),0)</f>
        <v>0</v>
      </c>
      <c r="KX166" s="19">
        <f>IFERROR(HLOOKUP(KX$1,'Nakladova matice_2018'!$A$1:$IW$188,139,FALSE),0)</f>
        <v>0</v>
      </c>
      <c r="KY166" s="19">
        <f>IFERROR(HLOOKUP(KY$1,'Nakladova matice_2018'!$A$1:$IW$188,139,FALSE),0)</f>
        <v>0</v>
      </c>
      <c r="KZ166" s="19">
        <f>IFERROR(HLOOKUP(KZ$1,'Nakladova matice_2018'!$A$1:$IW$188,139,FALSE),0)</f>
        <v>0</v>
      </c>
      <c r="LA166" s="19">
        <f>IFERROR(HLOOKUP(LA$1,'Nakladova matice_2018'!$A$1:$IW$188,139,FALSE),0)</f>
        <v>0</v>
      </c>
      <c r="LB166" s="19">
        <f>IFERROR(HLOOKUP(LB$1,'Nakladova matice_2018'!$A$1:$IW$188,139,FALSE),0)</f>
        <v>0</v>
      </c>
      <c r="LC166" s="19">
        <f>IFERROR(HLOOKUP(LC$1,'Nakladova matice_2018'!$A$1:$IW$188,139,FALSE),0)</f>
        <v>0</v>
      </c>
      <c r="LD166" s="19">
        <f>IFERROR(HLOOKUP(LD$1,'Nakladova matice_2018'!$A$1:$IW$188,139,FALSE),0)</f>
        <v>0</v>
      </c>
      <c r="LE166" s="19">
        <f>IFERROR(HLOOKUP(LE$1,'Nakladova matice_2018'!$A$1:$IW$188,139,FALSE),0)</f>
        <v>0</v>
      </c>
      <c r="LF166" s="19">
        <f>IFERROR(HLOOKUP(LF$1,'Nakladova matice_2018'!$A$1:$IW$188,139,FALSE),0)</f>
        <v>0</v>
      </c>
      <c r="LG166" s="19">
        <f>IFERROR(HLOOKUP(LG$1,'Nakladova matice_2018'!$A$1:$IW$188,139,FALSE),0)</f>
        <v>0</v>
      </c>
      <c r="LH166" s="19">
        <f>IFERROR(HLOOKUP(LH$1,'Nakladova matice_2018'!$A$1:$IW$188,139,FALSE),0)</f>
        <v>0</v>
      </c>
      <c r="LI166" s="19">
        <f>IFERROR(HLOOKUP(LI$1,'Nakladova matice_2018'!$A$1:$IW$188,139,FALSE),0)</f>
        <v>0</v>
      </c>
      <c r="LJ166" s="19">
        <f>IFERROR(HLOOKUP(LJ$1,'Nakladova matice_2018'!$A$1:$IW$188,139,FALSE),0)</f>
        <v>0</v>
      </c>
      <c r="LK166" s="19">
        <f>IFERROR(HLOOKUP(LK$1,'Nakladova matice_2018'!$A$1:$IW$188,139,FALSE),0)</f>
        <v>0</v>
      </c>
      <c r="LL166" s="19">
        <f>IFERROR(HLOOKUP(LL$1,'Nakladova matice_2018'!$A$1:$IW$188,139,FALSE),0)</f>
        <v>0</v>
      </c>
      <c r="LM166" s="19">
        <f>IFERROR(HLOOKUP(LM$1,'Nakladova matice_2018'!$A$1:$IW$188,139,FALSE),0)</f>
        <v>0</v>
      </c>
      <c r="LN166" s="19">
        <f>IFERROR(HLOOKUP(LN$1,'Nakladova matice_2018'!$A$1:$IW$188,139,FALSE),0)</f>
        <v>0</v>
      </c>
      <c r="LO166" s="19">
        <f>IFERROR(HLOOKUP(LO$1,'Nakladova matice_2018'!$A$1:$IW$188,139,FALSE),0)</f>
        <v>0</v>
      </c>
      <c r="LP166" s="19">
        <f>IFERROR(HLOOKUP(LP$1,'Nakladova matice_2018'!$A$1:$IW$188,139,FALSE),0)</f>
        <v>0</v>
      </c>
      <c r="LQ166" s="19">
        <f>IFERROR(HLOOKUP(LQ$1,'Nakladova matice_2018'!$A$1:$IW$188,139,FALSE),0)</f>
        <v>0</v>
      </c>
      <c r="LR166" s="19">
        <f>IFERROR(HLOOKUP(LR$1,'Nakladova matice_2018'!$A$1:$IW$188,139,FALSE),0)</f>
        <v>0</v>
      </c>
      <c r="LS166" s="19">
        <f>IFERROR(HLOOKUP(LS$1,'Nakladova matice_2018'!$A$1:$IW$188,139,FALSE),0)</f>
        <v>0</v>
      </c>
      <c r="LT166" s="19">
        <f>IFERROR(HLOOKUP(LT$1,'Nakladova matice_2018'!$A$1:$IW$188,139,FALSE),0)</f>
        <v>0</v>
      </c>
      <c r="LU166" s="19">
        <f>IFERROR(HLOOKUP(LU$1,'Nakladova matice_2018'!$A$1:$IW$188,139,FALSE),0)</f>
        <v>0</v>
      </c>
      <c r="LV166" s="19">
        <f>IFERROR(HLOOKUP(LV$1,'Nakladova matice_2018'!$A$1:$IW$188,139,FALSE),0)</f>
        <v>0</v>
      </c>
      <c r="LW166" s="19">
        <f>IFERROR(HLOOKUP(LW$1,'Nakladova matice_2018'!$A$1:$IW$188,139,FALSE),0)</f>
        <v>0</v>
      </c>
      <c r="LX166" s="19">
        <f>IFERROR(HLOOKUP(LX$1,'Nakladova matice_2018'!$A$1:$IW$188,139,FALSE),0)</f>
        <v>0</v>
      </c>
      <c r="LY166" s="19">
        <f>IFERROR(HLOOKUP(LY$1,'Nakladova matice_2018'!$A$1:$IW$188,139,FALSE),0)</f>
        <v>0</v>
      </c>
      <c r="LZ166" s="19">
        <f>IFERROR(HLOOKUP(LZ$1,'Nakladova matice_2018'!$A$1:$IW$188,139,FALSE),0)</f>
        <v>0</v>
      </c>
      <c r="MA166" s="19">
        <f>IFERROR(HLOOKUP(MA$1,'Nakladova matice_2018'!$A$1:$IW$188,139,FALSE),0)</f>
        <v>0</v>
      </c>
      <c r="MB166" s="19">
        <f>IFERROR(HLOOKUP(MB$1,'Nakladova matice_2018'!$A$1:$IW$188,139,FALSE),0)</f>
        <v>0</v>
      </c>
      <c r="MC166" s="19">
        <f>IFERROR(HLOOKUP(MC$1,'Nakladova matice_2018'!$A$1:$IW$188,139,FALSE),0)</f>
        <v>0</v>
      </c>
      <c r="MD166" s="19">
        <f>IFERROR(HLOOKUP(MD$1,'Nakladova matice_2018'!$A$1:$IW$188,139,FALSE),0)</f>
        <v>0</v>
      </c>
      <c r="ME166" s="19">
        <f>IFERROR(HLOOKUP(ME$1,'Nakladova matice_2018'!$A$1:$IW$188,139,FALSE),0)</f>
        <v>0</v>
      </c>
      <c r="MF166" s="19">
        <f>IFERROR(HLOOKUP(MF$1,'Nakladova matice_2018'!$A$1:$IW$188,139,FALSE),0)</f>
        <v>0</v>
      </c>
      <c r="MG166" s="19">
        <f>IFERROR(HLOOKUP(MG$1,'Nakladova matice_2018'!$A$1:$IW$188,139,FALSE),0)</f>
        <v>0</v>
      </c>
      <c r="MH166" s="19">
        <f>IFERROR(HLOOKUP(MH$1,'Nakladova matice_2018'!$A$1:$IW$188,139,FALSE),0)</f>
        <v>0</v>
      </c>
      <c r="MI166" s="19">
        <f>IFERROR(HLOOKUP(MI$1,'Nakladova matice_2018'!$A$1:$IW$188,139,FALSE),0)</f>
        <v>0</v>
      </c>
      <c r="MJ166" s="19">
        <f>IFERROR(HLOOKUP(MJ$1,'Nakladova matice_2018'!$A$1:$IW$188,139,FALSE),0)</f>
        <v>0</v>
      </c>
      <c r="MK166" s="19">
        <f>IFERROR(HLOOKUP(MK$1,'Nakladova matice_2018'!$A$1:$IW$188,139,FALSE),0)</f>
        <v>0</v>
      </c>
      <c r="ML166" s="19">
        <f>IFERROR(HLOOKUP(ML$1,'Nakladova matice_2018'!$A$1:$IW$188,139,FALSE),0)</f>
        <v>0</v>
      </c>
      <c r="MM166" s="19">
        <f>IFERROR(HLOOKUP(MM$1,'Nakladova matice_2018'!$A$1:$IW$188,139,FALSE),0)</f>
        <v>0</v>
      </c>
      <c r="MN166" s="19">
        <f>IFERROR(HLOOKUP(MN$1,'Nakladova matice_2018'!$A$1:$IW$188,139,FALSE),0)</f>
        <v>0</v>
      </c>
      <c r="MO166" s="20">
        <f t="shared" si="87"/>
        <v>200</v>
      </c>
      <c r="MP166" s="20">
        <f>MO166-'Nakladova matice_2018'!IX139</f>
        <v>0</v>
      </c>
    </row>
    <row r="167" spans="1:354" x14ac:dyDescent="0.2">
      <c r="A167" s="27">
        <v>549143</v>
      </c>
      <c r="B167" s="21" t="s">
        <v>287</v>
      </c>
      <c r="C167" s="53">
        <v>0</v>
      </c>
      <c r="D167" s="19">
        <f>IFERROR(HLOOKUP(D$1,'Nakladova matice_2018'!$A$1:$IW$188,140,FALSE),0)</f>
        <v>0</v>
      </c>
      <c r="E167" s="19">
        <f>IFERROR(HLOOKUP(E$1,'Nakladova matice_2018'!$A$1:$IW$188,140,FALSE),0)</f>
        <v>0</v>
      </c>
      <c r="F167" s="19">
        <f>IFERROR(HLOOKUP(F$1,'Nakladova matice_2018'!$A$1:$IW$188,140,FALSE),0)</f>
        <v>0</v>
      </c>
      <c r="G167" s="19">
        <f>IFERROR(HLOOKUP(G$1,'Nakladova matice_2018'!$A$1:$IW$188,140,FALSE),0)</f>
        <v>0</v>
      </c>
      <c r="H167" s="19">
        <f>IFERROR(HLOOKUP(H$1,'Nakladova matice_2018'!$A$1:$IW$188,140,FALSE),0)</f>
        <v>0</v>
      </c>
      <c r="I167" s="19">
        <f>IFERROR(HLOOKUP(I$1,'Nakladova matice_2018'!$A$1:$IW$188,140,FALSE),0)</f>
        <v>0</v>
      </c>
      <c r="J167" s="19">
        <f>IFERROR(HLOOKUP(J$1,'Nakladova matice_2018'!$A$1:$IW$188,140,FALSE),0)</f>
        <v>0</v>
      </c>
      <c r="K167" s="19">
        <f>IFERROR(HLOOKUP(K$1,'Nakladova matice_2018'!$A$1:$IW$188,140,FALSE),0)</f>
        <v>0</v>
      </c>
      <c r="L167" s="19">
        <f>IFERROR(HLOOKUP(L$1,'Nakladova matice_2018'!$A$1:$IW$188,140,FALSE),0)</f>
        <v>0</v>
      </c>
      <c r="M167" s="19">
        <f>IFERROR(HLOOKUP(M$1,'Nakladova matice_2018'!$A$1:$IW$188,140,FALSE),0)</f>
        <v>0</v>
      </c>
      <c r="N167" s="19">
        <f>IFERROR(HLOOKUP(N$1,'Nakladova matice_2018'!$A$1:$IW$188,140,FALSE),0)</f>
        <v>0</v>
      </c>
      <c r="O167" s="19">
        <f>IFERROR(HLOOKUP(O$1,'Nakladova matice_2018'!$A$1:$IW$188,140,FALSE),0)</f>
        <v>0</v>
      </c>
      <c r="P167" s="19">
        <f>IFERROR(HLOOKUP(P$1,'Nakladova matice_2018'!$A$1:$IW$188,140,FALSE),0)</f>
        <v>0</v>
      </c>
      <c r="Q167" s="19">
        <f>IFERROR(HLOOKUP(Q$1,'Nakladova matice_2018'!$A$1:$IW$188,140,FALSE),0)</f>
        <v>0</v>
      </c>
      <c r="R167" s="19">
        <f>IFERROR(HLOOKUP(R$1,'Nakladova matice_2018'!$A$1:$IW$188,140,FALSE),0)</f>
        <v>0</v>
      </c>
      <c r="S167" s="19">
        <f>IFERROR(HLOOKUP(S$1,'Nakladova matice_2018'!$A$1:$IW$188,140,FALSE),0)</f>
        <v>0</v>
      </c>
      <c r="T167" s="19">
        <f>IFERROR(HLOOKUP(T$1,'Nakladova matice_2018'!$A$1:$IW$188,140,FALSE),0)</f>
        <v>0</v>
      </c>
      <c r="U167" s="19">
        <f>IFERROR(HLOOKUP(U$1,'Nakladova matice_2018'!$A$1:$IW$188,140,FALSE),0)</f>
        <v>0</v>
      </c>
      <c r="V167" s="19">
        <f>IFERROR(HLOOKUP(V$1,'Nakladova matice_2018'!$A$1:$IW$188,140,FALSE),0)</f>
        <v>0</v>
      </c>
      <c r="W167" s="19">
        <f>IFERROR(HLOOKUP(W$1,'Nakladova matice_2018'!$A$1:$IW$188,140,FALSE),0)</f>
        <v>0</v>
      </c>
      <c r="X167" s="19">
        <f>IFERROR(HLOOKUP(X$1,'Nakladova matice_2018'!$A$1:$IW$188,140,FALSE),0)</f>
        <v>0</v>
      </c>
      <c r="Y167" s="19">
        <f>IFERROR(HLOOKUP(Y$1,'Nakladova matice_2018'!$A$1:$IW$188,140,FALSE),0)</f>
        <v>0</v>
      </c>
      <c r="Z167" s="19">
        <f>IFERROR(HLOOKUP(Z$1,'Nakladova matice_2018'!$A$1:$IW$188,140,FALSE),0)</f>
        <v>0</v>
      </c>
      <c r="AA167" s="19">
        <f>IFERROR(HLOOKUP(AA$1,'Nakladova matice_2018'!$A$1:$IW$188,140,FALSE),0)</f>
        <v>0</v>
      </c>
      <c r="AB167" s="19">
        <f>IFERROR(HLOOKUP(AB$1,'Nakladova matice_2018'!$A$1:$IW$188,140,FALSE),0)</f>
        <v>0</v>
      </c>
      <c r="AC167" s="19">
        <f>IFERROR(HLOOKUP(AC$1,'Nakladova matice_2018'!$A$1:$IW$188,140,FALSE),0)</f>
        <v>0</v>
      </c>
      <c r="AD167" s="19">
        <f>IFERROR(HLOOKUP(AD$1,'Nakladova matice_2018'!$A$1:$IW$188,140,FALSE),0)</f>
        <v>0</v>
      </c>
      <c r="AE167" s="19">
        <f>IFERROR(HLOOKUP(AE$1,'Nakladova matice_2018'!$A$1:$IW$188,140,FALSE),0)</f>
        <v>0</v>
      </c>
      <c r="AF167" s="19">
        <f>IFERROR(HLOOKUP(AF$1,'Nakladova matice_2018'!$A$1:$IW$188,140,FALSE),0)</f>
        <v>0</v>
      </c>
      <c r="AG167" s="19">
        <f>IFERROR(HLOOKUP(AG$1,'Nakladova matice_2018'!$A$1:$IW$188,140,FALSE),0)</f>
        <v>0</v>
      </c>
      <c r="AH167" s="19">
        <f>IFERROR(HLOOKUP(AH$1,'Nakladova matice_2018'!$A$1:$IW$188,140,FALSE),0)</f>
        <v>0</v>
      </c>
      <c r="AI167" s="19">
        <f>IFERROR(HLOOKUP(AI$1,'Nakladova matice_2018'!$A$1:$IW$188,140,FALSE),0)</f>
        <v>0</v>
      </c>
      <c r="AJ167" s="19">
        <f>IFERROR(HLOOKUP(AJ$1,'Nakladova matice_2018'!$A$1:$IW$188,140,FALSE),0)</f>
        <v>0</v>
      </c>
      <c r="AK167" s="19">
        <f>IFERROR(HLOOKUP(AK$1,'Nakladova matice_2018'!$A$1:$IW$188,140,FALSE),0)</f>
        <v>0</v>
      </c>
      <c r="AL167" s="19">
        <f>IFERROR(HLOOKUP(AL$1,'Nakladova matice_2018'!$A$1:$IW$188,140,FALSE),0)</f>
        <v>0</v>
      </c>
      <c r="AM167" s="19">
        <f>IFERROR(HLOOKUP(AM$1,'Nakladova matice_2018'!$A$1:$IW$188,140,FALSE),0)</f>
        <v>0</v>
      </c>
      <c r="AN167" s="19">
        <f>IFERROR(HLOOKUP(AN$1,'Nakladova matice_2018'!$A$1:$IW$188,140,FALSE),0)</f>
        <v>0</v>
      </c>
      <c r="AO167" s="19">
        <f>IFERROR(HLOOKUP(AO$1,'Nakladova matice_2018'!$A$1:$IW$188,140,FALSE),0)</f>
        <v>0</v>
      </c>
      <c r="AP167" s="19">
        <f>IFERROR(HLOOKUP(AP$1,'Nakladova matice_2018'!$A$1:$IW$188,140,FALSE),0)</f>
        <v>0</v>
      </c>
      <c r="AQ167" s="19">
        <f>IFERROR(HLOOKUP(AQ$1,'Nakladova matice_2018'!$A$1:$IW$188,140,FALSE),0)</f>
        <v>0</v>
      </c>
      <c r="AR167" s="19">
        <f>IFERROR(HLOOKUP(AR$1,'Nakladova matice_2018'!$A$1:$IW$188,140,FALSE),0)</f>
        <v>0</v>
      </c>
      <c r="AS167" s="19">
        <f>IFERROR(HLOOKUP(AS$1,'Nakladova matice_2018'!$A$1:$IW$188,140,FALSE),0)</f>
        <v>0</v>
      </c>
      <c r="AT167" s="19">
        <f>IFERROR(HLOOKUP(AT$1,'Nakladova matice_2018'!$A$1:$IW$188,140,FALSE),0)</f>
        <v>0</v>
      </c>
      <c r="AU167" s="19">
        <f>IFERROR(HLOOKUP(AU$1,'Nakladova matice_2018'!$A$1:$IW$188,140,FALSE),0)</f>
        <v>0</v>
      </c>
      <c r="AV167" s="19">
        <f>IFERROR(HLOOKUP(AV$1,'Nakladova matice_2018'!$A$1:$IW$188,140,FALSE),0)</f>
        <v>0</v>
      </c>
      <c r="AW167" s="19">
        <f>IFERROR(HLOOKUP(AW$1,'Nakladova matice_2018'!$A$1:$IW$188,140,FALSE),0)</f>
        <v>0</v>
      </c>
      <c r="AX167" s="19">
        <f>IFERROR(HLOOKUP(AX$1,'Nakladova matice_2018'!$A$1:$IW$188,140,FALSE),0)</f>
        <v>0</v>
      </c>
      <c r="AY167" s="19">
        <f>IFERROR(HLOOKUP(AY$1,'Nakladova matice_2018'!$A$1:$IW$188,140,FALSE),0)</f>
        <v>0</v>
      </c>
      <c r="AZ167" s="19">
        <f>IFERROR(HLOOKUP(AZ$1,'Nakladova matice_2018'!$A$1:$IW$188,140,FALSE),0)</f>
        <v>0</v>
      </c>
      <c r="BA167" s="19">
        <f>IFERROR(HLOOKUP(BA$1,'Nakladova matice_2018'!$A$1:$IW$188,140,FALSE),0)</f>
        <v>0</v>
      </c>
      <c r="BB167" s="19">
        <f>IFERROR(HLOOKUP(BB$1,'Nakladova matice_2018'!$A$1:$IW$188,140,FALSE),0)</f>
        <v>0</v>
      </c>
      <c r="BC167" s="19">
        <f>IFERROR(HLOOKUP(BC$1,'Nakladova matice_2018'!$A$1:$IW$188,140,FALSE),0)</f>
        <v>0</v>
      </c>
      <c r="BD167" s="19">
        <f>IFERROR(HLOOKUP(BD$1,'Nakladova matice_2018'!$A$1:$IW$188,140,FALSE),0)</f>
        <v>0</v>
      </c>
      <c r="BE167" s="19">
        <f>IFERROR(HLOOKUP(BE$1,'Nakladova matice_2018'!$A$1:$IW$188,140,FALSE),0)</f>
        <v>0</v>
      </c>
      <c r="BF167" s="19">
        <f>IFERROR(HLOOKUP(BF$1,'Nakladova matice_2018'!$A$1:$IW$188,140,FALSE),0)</f>
        <v>0</v>
      </c>
      <c r="BG167" s="19">
        <f>IFERROR(HLOOKUP(BG$1,'Nakladova matice_2018'!$A$1:$IW$188,140,FALSE),0)</f>
        <v>0</v>
      </c>
      <c r="BH167" s="19">
        <f>IFERROR(HLOOKUP(BH$1,'Nakladova matice_2018'!$A$1:$IW$188,140,FALSE),0)</f>
        <v>0</v>
      </c>
      <c r="BI167" s="19">
        <f>IFERROR(HLOOKUP(BI$1,'Nakladova matice_2018'!$A$1:$IW$188,140,FALSE),0)</f>
        <v>0</v>
      </c>
      <c r="BJ167" s="19">
        <f>IFERROR(HLOOKUP(BJ$1,'Nakladova matice_2018'!$A$1:$IW$188,140,FALSE),0)</f>
        <v>0</v>
      </c>
      <c r="BK167" s="19">
        <f>IFERROR(HLOOKUP(BK$1,'Nakladova matice_2018'!$A$1:$IW$188,140,FALSE),0)</f>
        <v>0</v>
      </c>
      <c r="BL167" s="19">
        <f>IFERROR(HLOOKUP(BL$1,'Nakladova matice_2018'!$A$1:$IW$188,140,FALSE),0)</f>
        <v>0</v>
      </c>
      <c r="BM167" s="19">
        <f>IFERROR(HLOOKUP(BM$1,'Nakladova matice_2018'!$A$1:$IW$188,140,FALSE),0)</f>
        <v>0</v>
      </c>
      <c r="BN167" s="19">
        <f>IFERROR(HLOOKUP(BN$1,'Nakladova matice_2018'!$A$1:$IW$188,140,FALSE),0)</f>
        <v>0</v>
      </c>
      <c r="BO167" s="19">
        <f>IFERROR(HLOOKUP(BO$1,'Nakladova matice_2018'!$A$1:$IW$188,140,FALSE),0)</f>
        <v>0</v>
      </c>
      <c r="BP167" s="19">
        <f>IFERROR(HLOOKUP(BP$1,'Nakladova matice_2018'!$A$1:$IW$188,140,FALSE),0)</f>
        <v>0</v>
      </c>
      <c r="BQ167" s="19">
        <f>IFERROR(HLOOKUP(BQ$1,'Nakladova matice_2018'!$A$1:$IW$188,140,FALSE),0)</f>
        <v>0</v>
      </c>
      <c r="BR167" s="19">
        <f>IFERROR(HLOOKUP(BR$1,'Nakladova matice_2018'!$A$1:$IW$188,140,FALSE),0)</f>
        <v>0</v>
      </c>
      <c r="BS167" s="19">
        <f>IFERROR(HLOOKUP(BS$1,'Nakladova matice_2018'!$A$1:$IW$188,140,FALSE),0)</f>
        <v>0</v>
      </c>
      <c r="BT167" s="19">
        <f>IFERROR(HLOOKUP(BT$1,'Nakladova matice_2018'!$A$1:$IW$188,140,FALSE),0)</f>
        <v>0</v>
      </c>
      <c r="BU167" s="19">
        <f>IFERROR(HLOOKUP(BU$1,'Nakladova matice_2018'!$A$1:$IW$188,140,FALSE),0)</f>
        <v>0</v>
      </c>
      <c r="BV167" s="19">
        <f>IFERROR(HLOOKUP(BV$1,'Nakladova matice_2018'!$A$1:$IW$188,140,FALSE),0)</f>
        <v>0</v>
      </c>
      <c r="BW167" s="19">
        <f>IFERROR(HLOOKUP(BW$1,'Nakladova matice_2018'!$A$1:$IW$188,140,FALSE),0)</f>
        <v>0</v>
      </c>
      <c r="BX167" s="19">
        <f>IFERROR(HLOOKUP(BX$1,'Nakladova matice_2018'!$A$1:$IW$188,140,FALSE),0)</f>
        <v>1000</v>
      </c>
      <c r="BY167" s="19">
        <f>IFERROR(HLOOKUP(BY$1,'Nakladova matice_2018'!$A$1:$IW$188,140,FALSE),0)</f>
        <v>0</v>
      </c>
      <c r="BZ167" s="19">
        <f>IFERROR(HLOOKUP(BZ$1,'Nakladova matice_2018'!$A$1:$IW$188,140,FALSE),0)</f>
        <v>0</v>
      </c>
      <c r="CA167" s="19">
        <f>IFERROR(HLOOKUP(CA$1,'Nakladova matice_2018'!$A$1:$IW$188,140,FALSE),0)</f>
        <v>0</v>
      </c>
      <c r="CB167" s="19">
        <f>IFERROR(HLOOKUP(CB$1,'Nakladova matice_2018'!$A$1:$IW$188,140,FALSE),0)</f>
        <v>0</v>
      </c>
      <c r="CC167" s="19">
        <f>IFERROR(HLOOKUP(CC$1,'Nakladova matice_2018'!$A$1:$IW$188,140,FALSE),0)</f>
        <v>0</v>
      </c>
      <c r="CD167" s="19">
        <f>IFERROR(HLOOKUP(CD$1,'Nakladova matice_2018'!$A$1:$IW$188,140,FALSE),0)</f>
        <v>0</v>
      </c>
      <c r="CE167" s="19">
        <f>IFERROR(HLOOKUP(CE$1,'Nakladova matice_2018'!$A$1:$IW$188,140,FALSE),0)</f>
        <v>0</v>
      </c>
      <c r="CF167" s="19">
        <f>IFERROR(HLOOKUP(CF$1,'Nakladova matice_2018'!$A$1:$IW$188,140,FALSE),0)</f>
        <v>0</v>
      </c>
      <c r="CG167" s="19">
        <f>IFERROR(HLOOKUP(CG$1,'Nakladova matice_2018'!$A$1:$IW$188,140,FALSE),0)</f>
        <v>0</v>
      </c>
      <c r="CH167" s="19">
        <f>IFERROR(HLOOKUP(CH$1,'Nakladova matice_2018'!$A$1:$IW$188,140,FALSE),0)</f>
        <v>0</v>
      </c>
      <c r="CI167" s="19">
        <f>IFERROR(HLOOKUP(CI$1,'Nakladova matice_2018'!$A$1:$IW$188,140,FALSE),0)</f>
        <v>0</v>
      </c>
      <c r="CJ167" s="19">
        <f>IFERROR(HLOOKUP(CJ$1,'Nakladova matice_2018'!$A$1:$IW$188,140,FALSE),0)</f>
        <v>0</v>
      </c>
      <c r="CK167" s="19">
        <f>IFERROR(HLOOKUP(CK$1,'Nakladova matice_2018'!$A$1:$IW$188,140,FALSE),0)</f>
        <v>0</v>
      </c>
      <c r="CL167" s="19">
        <f>IFERROR(HLOOKUP(CL$1,'Nakladova matice_2018'!$A$1:$IW$188,140,FALSE),0)</f>
        <v>0</v>
      </c>
      <c r="CM167" s="19">
        <f>IFERROR(HLOOKUP(CM$1,'Nakladova matice_2018'!$A$1:$IW$188,140,FALSE),0)</f>
        <v>0</v>
      </c>
      <c r="CN167" s="19">
        <f>IFERROR(HLOOKUP(CN$1,'Nakladova matice_2018'!$A$1:$IW$188,140,FALSE),0)</f>
        <v>0</v>
      </c>
      <c r="CO167" s="19">
        <f>IFERROR(HLOOKUP(CO$1,'Nakladova matice_2018'!$A$1:$IW$188,140,FALSE),0)</f>
        <v>0</v>
      </c>
      <c r="CP167" s="19">
        <f>IFERROR(HLOOKUP(CP$1,'Nakladova matice_2018'!$A$1:$IW$188,140,FALSE),0)</f>
        <v>0</v>
      </c>
      <c r="CQ167" s="19">
        <f>IFERROR(HLOOKUP(CQ$1,'Nakladova matice_2018'!$A$1:$IW$188,140,FALSE),0)</f>
        <v>0</v>
      </c>
      <c r="CR167" s="19">
        <f>IFERROR(HLOOKUP(CR$1,'Nakladova matice_2018'!$A$1:$IW$188,140,FALSE),0)</f>
        <v>0</v>
      </c>
      <c r="CS167" s="19">
        <f>IFERROR(HLOOKUP(CS$1,'Nakladova matice_2018'!$A$1:$IW$188,140,FALSE),0)</f>
        <v>0</v>
      </c>
      <c r="CT167" s="19">
        <f>IFERROR(HLOOKUP(CT$1,'Nakladova matice_2018'!$A$1:$IW$188,140,FALSE),0)</f>
        <v>0</v>
      </c>
      <c r="CU167" s="19">
        <f>IFERROR(HLOOKUP(CU$1,'Nakladova matice_2018'!$A$1:$IW$188,140,FALSE),0)</f>
        <v>0</v>
      </c>
      <c r="CV167" s="19">
        <f>IFERROR(HLOOKUP(CV$1,'Nakladova matice_2018'!$A$1:$IW$188,140,FALSE),0)</f>
        <v>0</v>
      </c>
      <c r="CW167" s="19">
        <f>IFERROR(HLOOKUP(CW$1,'Nakladova matice_2018'!$A$1:$IW$188,140,FALSE),0)</f>
        <v>0</v>
      </c>
      <c r="CX167" s="19">
        <f>IFERROR(HLOOKUP(CX$1,'Nakladova matice_2018'!$A$1:$IW$188,140,FALSE),0)</f>
        <v>0</v>
      </c>
      <c r="CY167" s="19">
        <f>IFERROR(HLOOKUP(CY$1,'Nakladova matice_2018'!$A$1:$IW$188,140,FALSE),0)</f>
        <v>0</v>
      </c>
      <c r="CZ167" s="19">
        <f>IFERROR(HLOOKUP(CZ$1,'Nakladova matice_2018'!$A$1:$IW$188,140,FALSE),0)</f>
        <v>0</v>
      </c>
      <c r="DA167" s="19">
        <f>IFERROR(HLOOKUP(DA$1,'Nakladova matice_2018'!$A$1:$IW$188,140,FALSE),0)</f>
        <v>0</v>
      </c>
      <c r="DB167" s="19">
        <f>IFERROR(HLOOKUP(DB$1,'Nakladova matice_2018'!$A$1:$IW$188,140,FALSE),0)</f>
        <v>10000</v>
      </c>
      <c r="DC167" s="19">
        <f>IFERROR(HLOOKUP(DC$1,'Nakladova matice_2018'!$A$1:$IW$188,140,FALSE),0)</f>
        <v>0</v>
      </c>
      <c r="DD167" s="19">
        <f>IFERROR(HLOOKUP(DD$1,'Nakladova matice_2018'!$A$1:$IW$188,140,FALSE),0)</f>
        <v>0</v>
      </c>
      <c r="DE167" s="19">
        <f>IFERROR(HLOOKUP(DE$1,'Nakladova matice_2018'!$A$1:$IW$188,140,FALSE),0)</f>
        <v>0</v>
      </c>
      <c r="DF167" s="19">
        <f>IFERROR(HLOOKUP(DF$1,'Nakladova matice_2018'!$A$1:$IW$188,140,FALSE),0)</f>
        <v>0</v>
      </c>
      <c r="DG167" s="19">
        <f>IFERROR(HLOOKUP(DG$1,'Nakladova matice_2018'!$A$1:$IW$188,140,FALSE),0)</f>
        <v>0</v>
      </c>
      <c r="DH167" s="19">
        <f>IFERROR(HLOOKUP(DH$1,'Nakladova matice_2018'!$A$1:$IW$188,140,FALSE),0)</f>
        <v>0</v>
      </c>
      <c r="DI167" s="19">
        <f>IFERROR(HLOOKUP(DI$1,'Nakladova matice_2018'!$A$1:$IW$188,140,FALSE),0)</f>
        <v>0</v>
      </c>
      <c r="DJ167" s="19">
        <f>IFERROR(HLOOKUP(DJ$1,'Nakladova matice_2018'!$A$1:$IW$188,140,FALSE),0)</f>
        <v>0</v>
      </c>
      <c r="DK167" s="19">
        <f>IFERROR(HLOOKUP(DK$1,'Nakladova matice_2018'!$A$1:$IW$188,140,FALSE),0)</f>
        <v>0</v>
      </c>
      <c r="DL167" s="19">
        <f>IFERROR(HLOOKUP(DL$1,'Nakladova matice_2018'!$A$1:$IW$188,140,FALSE),0)</f>
        <v>0</v>
      </c>
      <c r="DM167" s="19">
        <f>IFERROR(HLOOKUP(DM$1,'Nakladova matice_2018'!$A$1:$IW$188,140,FALSE),0)</f>
        <v>0</v>
      </c>
      <c r="DN167" s="19">
        <f>IFERROR(HLOOKUP(DN$1,'Nakladova matice_2018'!$A$1:$IW$188,140,FALSE),0)</f>
        <v>0</v>
      </c>
      <c r="DO167" s="19">
        <f>IFERROR(HLOOKUP(DO$1,'Nakladova matice_2018'!$A$1:$IW$188,140,FALSE),0)</f>
        <v>0</v>
      </c>
      <c r="DP167" s="19">
        <f>IFERROR(HLOOKUP(DP$1,'Nakladova matice_2018'!$A$1:$IW$188,140,FALSE),0)</f>
        <v>0</v>
      </c>
      <c r="DQ167" s="19">
        <f>IFERROR(HLOOKUP(DQ$1,'Nakladova matice_2018'!$A$1:$IW$188,140,FALSE),0)</f>
        <v>0</v>
      </c>
      <c r="DR167" s="19">
        <f>IFERROR(HLOOKUP(DR$1,'Nakladova matice_2018'!$A$1:$IW$188,140,FALSE),0)</f>
        <v>1000</v>
      </c>
      <c r="DS167" s="19">
        <f>IFERROR(HLOOKUP(DS$1,'Nakladova matice_2018'!$A$1:$IW$188,140,FALSE),0)</f>
        <v>0</v>
      </c>
      <c r="DT167" s="19">
        <f>IFERROR(HLOOKUP(DT$1,'Nakladova matice_2018'!$A$1:$IW$188,140,FALSE),0)</f>
        <v>0</v>
      </c>
      <c r="DU167" s="19">
        <f>IFERROR(HLOOKUP(DU$1,'Nakladova matice_2018'!$A$1:$IW$188,140,FALSE),0)</f>
        <v>0</v>
      </c>
      <c r="DV167" s="19">
        <f>IFERROR(HLOOKUP(DV$1,'Nakladova matice_2018'!$A$1:$IW$188,140,FALSE),0)</f>
        <v>0</v>
      </c>
      <c r="DW167" s="19">
        <f>IFERROR(HLOOKUP(DW$1,'Nakladova matice_2018'!$A$1:$IW$188,140,FALSE),0)</f>
        <v>0</v>
      </c>
      <c r="DX167" s="19">
        <f>IFERROR(HLOOKUP(DX$1,'Nakladova matice_2018'!$A$1:$IW$188,140,FALSE),0)</f>
        <v>0</v>
      </c>
      <c r="DY167" s="19">
        <f>IFERROR(HLOOKUP(DY$1,'Nakladova matice_2018'!$A$1:$IW$188,140,FALSE),0)</f>
        <v>0</v>
      </c>
      <c r="DZ167" s="19">
        <f>IFERROR(HLOOKUP(DZ$1,'Nakladova matice_2018'!$A$1:$IW$188,140,FALSE),0)</f>
        <v>0</v>
      </c>
      <c r="EA167" s="19">
        <f>IFERROR(HLOOKUP(EA$1,'Nakladova matice_2018'!$A$1:$IW$188,140,FALSE),0)</f>
        <v>0</v>
      </c>
      <c r="EB167" s="19">
        <f>IFERROR(HLOOKUP(EB$1,'Nakladova matice_2018'!$A$1:$IW$188,140,FALSE),0)</f>
        <v>0</v>
      </c>
      <c r="EC167" s="19">
        <f>IFERROR(HLOOKUP(EC$1,'Nakladova matice_2018'!$A$1:$IW$188,140,FALSE),0)</f>
        <v>0</v>
      </c>
      <c r="ED167" s="19">
        <f>IFERROR(HLOOKUP(ED$1,'Nakladova matice_2018'!$A$1:$IW$188,140,FALSE),0)</f>
        <v>0</v>
      </c>
      <c r="EE167" s="19">
        <f>IFERROR(HLOOKUP(EE$1,'Nakladova matice_2018'!$A$1:$IW$188,140,FALSE),0)</f>
        <v>0</v>
      </c>
      <c r="EF167" s="19">
        <f>IFERROR(HLOOKUP(EF$1,'Nakladova matice_2018'!$A$1:$IW$188,140,FALSE),0)</f>
        <v>0</v>
      </c>
      <c r="EG167" s="19">
        <f>IFERROR(HLOOKUP(EG$1,'Nakladova matice_2018'!$A$1:$IW$188,140,FALSE),0)</f>
        <v>0</v>
      </c>
      <c r="EH167" s="19">
        <f>IFERROR(HLOOKUP(EH$1,'Nakladova matice_2018'!$A$1:$IW$188,140,FALSE),0)</f>
        <v>0</v>
      </c>
      <c r="EI167" s="19">
        <f>IFERROR(HLOOKUP(EI$1,'Nakladova matice_2018'!$A$1:$IW$188,140,FALSE),0)</f>
        <v>0</v>
      </c>
      <c r="EJ167" s="19">
        <f>IFERROR(HLOOKUP(EJ$1,'Nakladova matice_2018'!$A$1:$IW$188,140,FALSE),0)</f>
        <v>0</v>
      </c>
      <c r="EK167" s="19">
        <f>IFERROR(HLOOKUP(EK$1,'Nakladova matice_2018'!$A$1:$IW$188,140,FALSE),0)</f>
        <v>0</v>
      </c>
      <c r="EL167" s="19">
        <f>IFERROR(HLOOKUP(EL$1,'Nakladova matice_2018'!$A$1:$IW$188,140,FALSE),0)</f>
        <v>0</v>
      </c>
      <c r="EM167" s="19">
        <f>IFERROR(HLOOKUP(EM$1,'Nakladova matice_2018'!$A$1:$IW$188,140,FALSE),0)</f>
        <v>0</v>
      </c>
      <c r="EN167" s="19">
        <f>IFERROR(HLOOKUP(EN$1,'Nakladova matice_2018'!$A$1:$IW$188,140,FALSE),0)</f>
        <v>0</v>
      </c>
      <c r="EO167" s="19">
        <f>IFERROR(HLOOKUP(EO$1,'Nakladova matice_2018'!$A$1:$IW$188,140,FALSE),0)</f>
        <v>4000</v>
      </c>
      <c r="EP167" s="19">
        <f>IFERROR(HLOOKUP(EP$1,'Nakladova matice_2018'!$A$1:$IW$188,140,FALSE),0)</f>
        <v>0</v>
      </c>
      <c r="EQ167" s="19">
        <f>IFERROR(HLOOKUP(EQ$1,'Nakladova matice_2018'!$A$1:$IW$188,140,FALSE),0)</f>
        <v>0</v>
      </c>
      <c r="ER167" s="19">
        <f>IFERROR(HLOOKUP(ER$1,'Nakladova matice_2018'!$A$1:$IW$188,140,FALSE),0)</f>
        <v>0</v>
      </c>
      <c r="ES167" s="19">
        <f>IFERROR(HLOOKUP(ES$1,'Nakladova matice_2018'!$A$1:$IW$188,140,FALSE),0)</f>
        <v>0</v>
      </c>
      <c r="ET167" s="19">
        <f>IFERROR(HLOOKUP(ET$1,'Nakladova matice_2018'!$A$1:$IW$188,140,FALSE),0)</f>
        <v>0</v>
      </c>
      <c r="EU167" s="19">
        <f>IFERROR(HLOOKUP(EU$1,'Nakladova matice_2018'!$A$1:$IW$188,140,FALSE),0)</f>
        <v>0</v>
      </c>
      <c r="EV167" s="19">
        <f>IFERROR(HLOOKUP(EV$1,'Nakladova matice_2018'!$A$1:$IW$188,140,FALSE),0)</f>
        <v>0</v>
      </c>
      <c r="EW167" s="19">
        <f>IFERROR(HLOOKUP(EW$1,'Nakladova matice_2018'!$A$1:$IW$188,140,FALSE),0)</f>
        <v>0</v>
      </c>
      <c r="EX167" s="19">
        <f>IFERROR(HLOOKUP(EX$1,'Nakladova matice_2018'!$A$1:$IW$188,140,FALSE),0)</f>
        <v>0</v>
      </c>
      <c r="EY167" s="19">
        <f>IFERROR(HLOOKUP(EY$1,'Nakladova matice_2018'!$A$1:$IW$188,140,FALSE),0)</f>
        <v>0</v>
      </c>
      <c r="EZ167" s="19">
        <f>IFERROR(HLOOKUP(EZ$1,'Nakladova matice_2018'!$A$1:$IW$188,140,FALSE),0)</f>
        <v>0</v>
      </c>
      <c r="FA167" s="19">
        <f>IFERROR(HLOOKUP(FA$1,'Nakladova matice_2018'!$A$1:$IW$188,140,FALSE),0)</f>
        <v>0</v>
      </c>
      <c r="FB167" s="19">
        <f>IFERROR(HLOOKUP(FB$1,'Nakladova matice_2018'!$A$1:$IW$188,140,FALSE),0)</f>
        <v>0</v>
      </c>
      <c r="FC167" s="19">
        <f>IFERROR(HLOOKUP(FC$1,'Nakladova matice_2018'!$A$1:$IW$188,140,FALSE),0)</f>
        <v>0</v>
      </c>
      <c r="FD167" s="19">
        <f>IFERROR(HLOOKUP(FD$1,'Nakladova matice_2018'!$A$1:$IW$188,140,FALSE),0)</f>
        <v>0</v>
      </c>
      <c r="FE167" s="19">
        <f>IFERROR(HLOOKUP(FE$1,'Nakladova matice_2018'!$A$1:$IW$188,140,FALSE),0)</f>
        <v>0</v>
      </c>
      <c r="FF167" s="19">
        <f>IFERROR(HLOOKUP(FF$1,'Nakladova matice_2018'!$A$1:$IW$188,140,FALSE),0)</f>
        <v>0</v>
      </c>
      <c r="FG167" s="19">
        <f>IFERROR(HLOOKUP(FG$1,'Nakladova matice_2018'!$A$1:$IW$188,140,FALSE),0)</f>
        <v>0</v>
      </c>
      <c r="FH167" s="19">
        <f>IFERROR(HLOOKUP(FH$1,'Nakladova matice_2018'!$A$1:$IW$188,140,FALSE),0)</f>
        <v>0</v>
      </c>
      <c r="FI167" s="19">
        <f>IFERROR(HLOOKUP(FI$1,'Nakladova matice_2018'!$A$1:$IW$188,140,FALSE),0)</f>
        <v>2000</v>
      </c>
      <c r="FJ167" s="19">
        <f>IFERROR(HLOOKUP(FJ$1,'Nakladova matice_2018'!$A$1:$IW$188,140,FALSE),0)</f>
        <v>0</v>
      </c>
      <c r="FK167" s="19">
        <f>IFERROR(HLOOKUP(FK$1,'Nakladova matice_2018'!$A$1:$IW$188,140,FALSE),0)</f>
        <v>0</v>
      </c>
      <c r="FL167" s="19">
        <f>IFERROR(HLOOKUP(FL$1,'Nakladova matice_2018'!$A$1:$IW$188,140,FALSE),0)</f>
        <v>0</v>
      </c>
      <c r="FM167" s="19">
        <f>IFERROR(HLOOKUP(FM$1,'Nakladova matice_2018'!$A$1:$IW$188,140,FALSE),0)</f>
        <v>0</v>
      </c>
      <c r="FN167" s="19">
        <f>IFERROR(HLOOKUP(FN$1,'Nakladova matice_2018'!$A$1:$IW$188,140,FALSE),0)</f>
        <v>0</v>
      </c>
      <c r="FO167" s="19">
        <f>IFERROR(HLOOKUP(FO$1,'Nakladova matice_2018'!$A$1:$IW$188,140,FALSE),0)</f>
        <v>0</v>
      </c>
      <c r="FP167" s="19">
        <f>IFERROR(HLOOKUP(FP$1,'Nakladova matice_2018'!$A$1:$IW$188,140,FALSE),0)</f>
        <v>0</v>
      </c>
      <c r="FQ167" s="19">
        <f>IFERROR(HLOOKUP(FQ$1,'Nakladova matice_2018'!$A$1:$IW$188,140,FALSE),0)</f>
        <v>0</v>
      </c>
      <c r="FR167" s="19">
        <f>IFERROR(HLOOKUP(FR$1,'Nakladova matice_2018'!$A$1:$IW$188,140,FALSE),0)</f>
        <v>0</v>
      </c>
      <c r="FS167" s="19">
        <f>IFERROR(HLOOKUP(FS$1,'Nakladova matice_2018'!$A$1:$IW$188,140,FALSE),0)</f>
        <v>0</v>
      </c>
      <c r="FT167" s="19">
        <f>IFERROR(HLOOKUP(FT$1,'Nakladova matice_2018'!$A$1:$IW$188,140,FALSE),0)</f>
        <v>0</v>
      </c>
      <c r="FU167" s="19">
        <f>IFERROR(HLOOKUP(FU$1,'Nakladova matice_2018'!$A$1:$IW$188,140,FALSE),0)</f>
        <v>0</v>
      </c>
      <c r="FV167" s="19">
        <f>IFERROR(HLOOKUP(FV$1,'Nakladova matice_2018'!$A$1:$IW$188,140,FALSE),0)</f>
        <v>0</v>
      </c>
      <c r="FW167" s="19">
        <f>IFERROR(HLOOKUP(FW$1,'Nakladova matice_2018'!$A$1:$IW$188,140,FALSE),0)</f>
        <v>0</v>
      </c>
      <c r="FX167" s="19">
        <f>IFERROR(HLOOKUP(FX$1,'Nakladova matice_2018'!$A$1:$IW$188,140,FALSE),0)</f>
        <v>0</v>
      </c>
      <c r="FY167" s="19">
        <f>IFERROR(HLOOKUP(FY$1,'Nakladova matice_2018'!$A$1:$IW$188,140,FALSE),0)</f>
        <v>0</v>
      </c>
      <c r="FZ167" s="19">
        <f>IFERROR(HLOOKUP(FZ$1,'Nakladova matice_2018'!$A$1:$IW$188,140,FALSE),0)</f>
        <v>0</v>
      </c>
      <c r="GA167" s="19">
        <f>IFERROR(HLOOKUP(GA$1,'Nakladova matice_2018'!$A$1:$IW$188,140,FALSE),0)</f>
        <v>0</v>
      </c>
      <c r="GB167" s="19">
        <f>IFERROR(HLOOKUP(GB$1,'Nakladova matice_2018'!$A$1:$IW$188,140,FALSE),0)</f>
        <v>0</v>
      </c>
      <c r="GC167" s="19">
        <f>IFERROR(HLOOKUP(GC$1,'Nakladova matice_2018'!$A$1:$IW$188,140,FALSE),0)</f>
        <v>0</v>
      </c>
      <c r="GD167" s="19">
        <f>IFERROR(HLOOKUP(GD$1,'Nakladova matice_2018'!$A$1:$IW$188,140,FALSE),0)</f>
        <v>1000</v>
      </c>
      <c r="GE167" s="19">
        <f>IFERROR(HLOOKUP(GE$1,'Nakladova matice_2018'!$A$1:$IW$188,140,FALSE),0)</f>
        <v>0</v>
      </c>
      <c r="GF167" s="19">
        <f>IFERROR(HLOOKUP(GF$1,'Nakladova matice_2018'!$A$1:$IW$188,140,FALSE),0)</f>
        <v>0</v>
      </c>
      <c r="GG167" s="19">
        <f>IFERROR(HLOOKUP(GG$1,'Nakladova matice_2018'!$A$1:$IW$188,140,FALSE),0)</f>
        <v>0</v>
      </c>
      <c r="GH167" s="19">
        <f>IFERROR(HLOOKUP(GH$1,'Nakladova matice_2018'!$A$1:$IW$188,140,FALSE),0)</f>
        <v>0</v>
      </c>
      <c r="GI167" s="19">
        <f>IFERROR(HLOOKUP(GI$1,'Nakladova matice_2018'!$A$1:$IW$188,140,FALSE),0)</f>
        <v>0</v>
      </c>
      <c r="GJ167" s="19">
        <f>IFERROR(HLOOKUP(GJ$1,'Nakladova matice_2018'!$A$1:$IW$188,140,FALSE),0)</f>
        <v>0</v>
      </c>
      <c r="GK167" s="19">
        <f>IFERROR(HLOOKUP(GK$1,'Nakladova matice_2018'!$A$1:$IW$188,140,FALSE),0)</f>
        <v>0</v>
      </c>
      <c r="GL167" s="19">
        <f>IFERROR(HLOOKUP(GL$1,'Nakladova matice_2018'!$A$1:$IW$188,140,FALSE),0)</f>
        <v>0</v>
      </c>
      <c r="GM167" s="19">
        <f>IFERROR(HLOOKUP(GM$1,'Nakladova matice_2018'!$A$1:$IW$188,140,FALSE),0)</f>
        <v>2000</v>
      </c>
      <c r="GN167" s="19">
        <f>IFERROR(HLOOKUP(GN$1,'Nakladova matice_2018'!$A$1:$IW$188,140,FALSE),0)</f>
        <v>0</v>
      </c>
      <c r="GO167" s="19">
        <f>IFERROR(HLOOKUP(GO$1,'Nakladova matice_2018'!$A$1:$IW$188,140,FALSE),0)</f>
        <v>0</v>
      </c>
      <c r="GP167" s="19">
        <f>IFERROR(HLOOKUP(GP$1,'Nakladova matice_2018'!$A$1:$IW$188,140,FALSE),0)</f>
        <v>0</v>
      </c>
      <c r="GQ167" s="19">
        <f>IFERROR(HLOOKUP(GQ$1,'Nakladova matice_2018'!$A$1:$IW$188,140,FALSE),0)</f>
        <v>0</v>
      </c>
      <c r="GR167" s="19">
        <f>IFERROR(HLOOKUP(GR$1,'Nakladova matice_2018'!$A$1:$IW$188,140,FALSE),0)</f>
        <v>0</v>
      </c>
      <c r="GS167" s="19">
        <f>IFERROR(HLOOKUP(GS$1,'Nakladova matice_2018'!$A$1:$IW$188,140,FALSE),0)</f>
        <v>0</v>
      </c>
      <c r="GT167" s="19">
        <f>IFERROR(HLOOKUP(GT$1,'Nakladova matice_2018'!$A$1:$IW$188,140,FALSE),0)</f>
        <v>0</v>
      </c>
      <c r="GU167" s="19">
        <f>IFERROR(HLOOKUP(GU$1,'Nakladova matice_2018'!$A$1:$IW$188,140,FALSE),0)</f>
        <v>0</v>
      </c>
      <c r="GV167" s="19">
        <f>IFERROR(HLOOKUP(GV$1,'Nakladova matice_2018'!$A$1:$IW$188,140,FALSE),0)</f>
        <v>0</v>
      </c>
      <c r="GW167" s="19">
        <f>IFERROR(HLOOKUP(GW$1,'Nakladova matice_2018'!$A$1:$IW$188,140,FALSE),0)</f>
        <v>0</v>
      </c>
      <c r="GX167" s="19">
        <f>IFERROR(HLOOKUP(GX$1,'Nakladova matice_2018'!$A$1:$IW$188,140,FALSE),0)</f>
        <v>0</v>
      </c>
      <c r="GY167" s="19">
        <f>IFERROR(HLOOKUP(GY$1,'Nakladova matice_2018'!$A$1:$IW$188,140,FALSE),0)</f>
        <v>0</v>
      </c>
      <c r="GZ167" s="19">
        <f>IFERROR(HLOOKUP(GZ$1,'Nakladova matice_2018'!$A$1:$IW$188,140,FALSE),0)</f>
        <v>0</v>
      </c>
      <c r="HA167" s="19">
        <f>IFERROR(HLOOKUP(HA$1,'Nakladova matice_2018'!$A$1:$IW$188,140,FALSE),0)</f>
        <v>0</v>
      </c>
      <c r="HB167" s="19">
        <f>IFERROR(HLOOKUP(HB$1,'Nakladova matice_2018'!$A$1:$IW$188,140,FALSE),0)</f>
        <v>0</v>
      </c>
      <c r="HC167" s="19">
        <f>IFERROR(HLOOKUP(HC$1,'Nakladova matice_2018'!$A$1:$IW$188,140,FALSE),0)</f>
        <v>0</v>
      </c>
      <c r="HD167" s="19">
        <f>IFERROR(HLOOKUP(HD$1,'Nakladova matice_2018'!$A$1:$IW$188,140,FALSE),0)</f>
        <v>0</v>
      </c>
      <c r="HE167" s="19">
        <f>IFERROR(HLOOKUP(HE$1,'Nakladova matice_2018'!$A$1:$IW$188,140,FALSE),0)</f>
        <v>0</v>
      </c>
      <c r="HF167" s="19">
        <f>IFERROR(HLOOKUP(HF$1,'Nakladova matice_2018'!$A$1:$IW$188,140,FALSE),0)</f>
        <v>0</v>
      </c>
      <c r="HG167" s="19">
        <f>IFERROR(HLOOKUP(HG$1,'Nakladova matice_2018'!$A$1:$IW$188,140,FALSE),0)</f>
        <v>0</v>
      </c>
      <c r="HH167" s="19">
        <f>IFERROR(HLOOKUP(HH$1,'Nakladova matice_2018'!$A$1:$IW$188,140,FALSE),0)</f>
        <v>0</v>
      </c>
      <c r="HI167" s="19">
        <f>IFERROR(HLOOKUP(HI$1,'Nakladova matice_2018'!$A$1:$IW$188,140,FALSE),0)</f>
        <v>0</v>
      </c>
      <c r="HJ167" s="19">
        <f>IFERROR(HLOOKUP(HJ$1,'Nakladova matice_2018'!$A$1:$IW$188,140,FALSE),0)</f>
        <v>0</v>
      </c>
      <c r="HK167" s="19">
        <f>IFERROR(HLOOKUP(HK$1,'Nakladova matice_2018'!$A$1:$IW$188,140,FALSE),0)</f>
        <v>0</v>
      </c>
      <c r="HL167" s="19">
        <f>IFERROR(HLOOKUP(HL$1,'Nakladova matice_2018'!$A$1:$IW$188,140,FALSE),0)</f>
        <v>0</v>
      </c>
      <c r="HM167" s="19">
        <f>IFERROR(HLOOKUP(HM$1,'Nakladova matice_2018'!$A$1:$IW$188,140,FALSE),0)</f>
        <v>0</v>
      </c>
      <c r="HN167" s="19">
        <f>IFERROR(HLOOKUP(HN$1,'Nakladova matice_2018'!$A$1:$IW$188,140,FALSE),0)</f>
        <v>0</v>
      </c>
      <c r="HO167" s="19">
        <f>IFERROR(HLOOKUP(HO$1,'Nakladova matice_2018'!$A$1:$IW$188,140,FALSE),0)</f>
        <v>0</v>
      </c>
      <c r="HP167" s="19">
        <f>IFERROR(HLOOKUP(HP$1,'Nakladova matice_2018'!$A$1:$IW$188,140,FALSE),0)</f>
        <v>0</v>
      </c>
      <c r="HQ167" s="19">
        <f>IFERROR(HLOOKUP(HQ$1,'Nakladova matice_2018'!$A$1:$IW$188,140,FALSE),0)</f>
        <v>0</v>
      </c>
      <c r="HR167" s="19">
        <f>IFERROR(HLOOKUP(HR$1,'Nakladova matice_2018'!$A$1:$IW$188,140,FALSE),0)</f>
        <v>0</v>
      </c>
      <c r="HS167" s="19">
        <f>IFERROR(HLOOKUP(HS$1,'Nakladova matice_2018'!$A$1:$IW$188,140,FALSE),0)</f>
        <v>0</v>
      </c>
      <c r="HT167" s="19">
        <f>IFERROR(HLOOKUP(HT$1,'Nakladova matice_2018'!$A$1:$IW$188,140,FALSE),0)</f>
        <v>0</v>
      </c>
      <c r="HU167" s="19">
        <f>IFERROR(HLOOKUP(HU$1,'Nakladova matice_2018'!$A$1:$IW$188,140,FALSE),0)</f>
        <v>0</v>
      </c>
      <c r="HV167" s="19">
        <f>IFERROR(HLOOKUP(HV$1,'Nakladova matice_2018'!$A$1:$IW$188,140,FALSE),0)</f>
        <v>0</v>
      </c>
      <c r="HW167" s="19">
        <f>IFERROR(HLOOKUP(HW$1,'Nakladova matice_2018'!$A$1:$IW$188,140,FALSE),0)</f>
        <v>0</v>
      </c>
      <c r="HX167" s="19">
        <f>IFERROR(HLOOKUP(HX$1,'Nakladova matice_2018'!$A$1:$IW$188,140,FALSE),0)</f>
        <v>0</v>
      </c>
      <c r="HY167" s="19">
        <f>IFERROR(HLOOKUP(HY$1,'Nakladova matice_2018'!$A$1:$IW$188,140,FALSE),0)</f>
        <v>0</v>
      </c>
      <c r="HZ167" s="19">
        <f>IFERROR(HLOOKUP(HZ$1,'Nakladova matice_2018'!$A$1:$IW$188,140,FALSE),0)</f>
        <v>0</v>
      </c>
      <c r="IA167" s="19">
        <f>IFERROR(HLOOKUP(IA$1,'Nakladova matice_2018'!$A$1:$IW$188,140,FALSE),0)</f>
        <v>0</v>
      </c>
      <c r="IB167" s="19">
        <f>IFERROR(HLOOKUP(IB$1,'Nakladova matice_2018'!$A$1:$IW$188,140,FALSE),0)</f>
        <v>0</v>
      </c>
      <c r="IC167" s="19">
        <f>IFERROR(HLOOKUP(IC$1,'Nakladova matice_2018'!$A$1:$IW$188,140,FALSE),0)</f>
        <v>0</v>
      </c>
      <c r="ID167" s="19">
        <f>IFERROR(HLOOKUP(ID$1,'Nakladova matice_2018'!$A$1:$IW$188,140,FALSE),0)</f>
        <v>0</v>
      </c>
      <c r="IE167" s="19">
        <f>IFERROR(HLOOKUP(IE$1,'Nakladova matice_2018'!$A$1:$IW$188,140,FALSE),0)</f>
        <v>0</v>
      </c>
      <c r="IF167" s="19">
        <f>IFERROR(HLOOKUP(IF$1,'Nakladova matice_2018'!$A$1:$IW$188,140,FALSE),0)</f>
        <v>0</v>
      </c>
      <c r="IG167" s="19">
        <f>IFERROR(HLOOKUP(IG$1,'Nakladova matice_2018'!$A$1:$IW$188,140,FALSE),0)</f>
        <v>0</v>
      </c>
      <c r="IH167" s="19">
        <f>IFERROR(HLOOKUP(IH$1,'Nakladova matice_2018'!$A$1:$IW$188,140,FALSE),0)</f>
        <v>0</v>
      </c>
      <c r="II167" s="19">
        <f>IFERROR(HLOOKUP(II$1,'Nakladova matice_2018'!$A$1:$IW$188,140,FALSE),0)</f>
        <v>0</v>
      </c>
      <c r="IJ167" s="19">
        <f>IFERROR(HLOOKUP(IJ$1,'Nakladova matice_2018'!$A$1:$IW$188,140,FALSE),0)</f>
        <v>0</v>
      </c>
      <c r="IK167" s="19">
        <f>IFERROR(HLOOKUP(IK$1,'Nakladova matice_2018'!$A$1:$IW$188,140,FALSE),0)</f>
        <v>0</v>
      </c>
      <c r="IL167" s="19">
        <f>IFERROR(HLOOKUP(IL$1,'Nakladova matice_2018'!$A$1:$IW$188,140,FALSE),0)</f>
        <v>0</v>
      </c>
      <c r="IM167" s="19">
        <f>IFERROR(HLOOKUP(IM$1,'Nakladova matice_2018'!$A$1:$IW$188,140,FALSE),0)</f>
        <v>0</v>
      </c>
      <c r="IN167" s="19">
        <f>IFERROR(HLOOKUP(IN$1,'Nakladova matice_2018'!$A$1:$IW$188,140,FALSE),0)</f>
        <v>0</v>
      </c>
      <c r="IO167" s="19">
        <f>IFERROR(HLOOKUP(IO$1,'Nakladova matice_2018'!$A$1:$IW$188,140,FALSE),0)</f>
        <v>0</v>
      </c>
      <c r="IP167" s="19">
        <f>IFERROR(HLOOKUP(IP$1,'Nakladova matice_2018'!$A$1:$IW$188,140,FALSE),0)</f>
        <v>0</v>
      </c>
      <c r="IQ167" s="19">
        <f>IFERROR(HLOOKUP(IQ$1,'Nakladova matice_2018'!$A$1:$IW$188,140,FALSE),0)</f>
        <v>0</v>
      </c>
      <c r="IR167" s="19">
        <f>IFERROR(HLOOKUP(IR$1,'Nakladova matice_2018'!$A$1:$IW$188,140,FALSE),0)</f>
        <v>0</v>
      </c>
      <c r="IS167" s="19">
        <f>IFERROR(HLOOKUP(IS$1,'Nakladova matice_2018'!$A$1:$IW$188,140,FALSE),0)</f>
        <v>0</v>
      </c>
      <c r="IT167" s="19">
        <f>IFERROR(HLOOKUP(IT$1,'Nakladova matice_2018'!$A$1:$IW$188,140,FALSE),0)</f>
        <v>0</v>
      </c>
      <c r="IU167" s="19">
        <f>IFERROR(HLOOKUP(IU$1,'Nakladova matice_2018'!$A$1:$IW$188,140,FALSE),0)</f>
        <v>0</v>
      </c>
      <c r="IV167" s="19">
        <f>IFERROR(HLOOKUP(IV$1,'Nakladova matice_2018'!$A$1:$IW$188,140,FALSE),0)</f>
        <v>0</v>
      </c>
      <c r="IW167" s="19">
        <f>IFERROR(HLOOKUP(IW$1,'Nakladova matice_2018'!$A$1:$IW$188,140,FALSE),0)</f>
        <v>0</v>
      </c>
      <c r="IX167" s="19">
        <f>IFERROR(HLOOKUP(IX$1,'Nakladova matice_2018'!$A$1:$IW$188,140,FALSE),0)</f>
        <v>0</v>
      </c>
      <c r="IY167" s="19">
        <f>IFERROR(HLOOKUP(IY$1,'Nakladova matice_2018'!$A$1:$IW$188,140,FALSE),0)</f>
        <v>0</v>
      </c>
      <c r="IZ167" s="19">
        <f>IFERROR(HLOOKUP(IZ$1,'Nakladova matice_2018'!$A$1:$IW$188,140,FALSE),0)</f>
        <v>0</v>
      </c>
      <c r="JA167" s="19">
        <f>IFERROR(HLOOKUP(JA$1,'Nakladova matice_2018'!$A$1:$IW$188,140,FALSE),0)</f>
        <v>0</v>
      </c>
      <c r="JB167" s="19">
        <f>IFERROR(HLOOKUP(JB$1,'Nakladova matice_2018'!$A$1:$IW$188,140,FALSE),0)</f>
        <v>0</v>
      </c>
      <c r="JC167" s="19">
        <f>IFERROR(HLOOKUP(JC$1,'Nakladova matice_2018'!$A$1:$IW$188,140,FALSE),0)</f>
        <v>0</v>
      </c>
      <c r="JD167" s="19">
        <f>IFERROR(HLOOKUP(JD$1,'Nakladova matice_2018'!$A$1:$IW$188,140,FALSE),0)</f>
        <v>0</v>
      </c>
      <c r="JE167" s="19">
        <f>IFERROR(HLOOKUP(JE$1,'Nakladova matice_2018'!$A$1:$IW$188,140,FALSE),0)</f>
        <v>0</v>
      </c>
      <c r="JF167" s="19">
        <f>IFERROR(HLOOKUP(JF$1,'Nakladova matice_2018'!$A$1:$IW$188,140,FALSE),0)</f>
        <v>0</v>
      </c>
      <c r="JG167" s="19">
        <f>IFERROR(HLOOKUP(JG$1,'Nakladova matice_2018'!$A$1:$IW$188,140,FALSE),0)</f>
        <v>0</v>
      </c>
      <c r="JH167" s="19">
        <f>IFERROR(HLOOKUP(JH$1,'Nakladova matice_2018'!$A$1:$IW$188,140,FALSE),0)</f>
        <v>0</v>
      </c>
      <c r="JI167" s="19">
        <f>IFERROR(HLOOKUP(JI$1,'Nakladova matice_2018'!$A$1:$IW$188,140,FALSE),0)</f>
        <v>0</v>
      </c>
      <c r="JJ167" s="19">
        <f>IFERROR(HLOOKUP(JJ$1,'Nakladova matice_2018'!$A$1:$IW$188,140,FALSE),0)</f>
        <v>0</v>
      </c>
      <c r="JK167" s="19">
        <f>IFERROR(HLOOKUP(JK$1,'Nakladova matice_2018'!$A$1:$IW$188,140,FALSE),0)</f>
        <v>0</v>
      </c>
      <c r="JL167" s="19">
        <f>IFERROR(HLOOKUP(JL$1,'Nakladova matice_2018'!$A$1:$IW$188,140,FALSE),0)</f>
        <v>0</v>
      </c>
      <c r="JM167" s="19">
        <f>IFERROR(HLOOKUP(JM$1,'Nakladova matice_2018'!$A$1:$IW$188,140,FALSE),0)</f>
        <v>0</v>
      </c>
      <c r="JN167" s="19">
        <f>IFERROR(HLOOKUP(JN$1,'Nakladova matice_2018'!$A$1:$IW$188,140,FALSE),0)</f>
        <v>0</v>
      </c>
      <c r="JO167" s="19">
        <f>IFERROR(HLOOKUP(JO$1,'Nakladova matice_2018'!$A$1:$IW$188,140,FALSE),0)</f>
        <v>0</v>
      </c>
      <c r="JP167" s="19">
        <f>IFERROR(HLOOKUP(JP$1,'Nakladova matice_2018'!$A$1:$IW$188,140,FALSE),0)</f>
        <v>0</v>
      </c>
      <c r="JQ167" s="19">
        <f>IFERROR(HLOOKUP(JQ$1,'Nakladova matice_2018'!$A$1:$IW$188,140,FALSE),0)</f>
        <v>0</v>
      </c>
      <c r="JR167" s="19">
        <f>IFERROR(HLOOKUP(JR$1,'Nakladova matice_2018'!$A$1:$IW$188,140,FALSE),0)</f>
        <v>0</v>
      </c>
      <c r="JS167" s="19">
        <f>IFERROR(HLOOKUP(JS$1,'Nakladova matice_2018'!$A$1:$IW$188,140,FALSE),0)</f>
        <v>0</v>
      </c>
      <c r="JT167" s="19">
        <f>IFERROR(HLOOKUP(JT$1,'Nakladova matice_2018'!$A$1:$IW$188,140,FALSE),0)</f>
        <v>0</v>
      </c>
      <c r="JU167" s="19">
        <f>IFERROR(HLOOKUP(JU$1,'Nakladova matice_2018'!$A$1:$IW$188,140,FALSE),0)</f>
        <v>0</v>
      </c>
      <c r="JV167" s="19">
        <f>IFERROR(HLOOKUP(JV$1,'Nakladova matice_2018'!$A$1:$IW$188,140,FALSE),0)</f>
        <v>0</v>
      </c>
      <c r="JW167" s="19">
        <f>IFERROR(HLOOKUP(JW$1,'Nakladova matice_2018'!$A$1:$IW$188,140,FALSE),0)</f>
        <v>0</v>
      </c>
      <c r="JX167" s="19">
        <f>IFERROR(HLOOKUP(JX$1,'Nakladova matice_2018'!$A$1:$IW$188,140,FALSE),0)</f>
        <v>0</v>
      </c>
      <c r="JY167" s="19">
        <f>IFERROR(HLOOKUP(JY$1,'Nakladova matice_2018'!$A$1:$IW$188,140,FALSE),0)</f>
        <v>0</v>
      </c>
      <c r="JZ167" s="19">
        <f>IFERROR(HLOOKUP(JZ$1,'Nakladova matice_2018'!$A$1:$IW$188,140,FALSE),0)</f>
        <v>0</v>
      </c>
      <c r="KA167" s="19">
        <f>IFERROR(HLOOKUP(KA$1,'Nakladova matice_2018'!$A$1:$IW$188,140,FALSE),0)</f>
        <v>0</v>
      </c>
      <c r="KB167" s="19">
        <f>IFERROR(HLOOKUP(KB$1,'Nakladova matice_2018'!$A$1:$IW$188,140,FALSE),0)</f>
        <v>0</v>
      </c>
      <c r="KC167" s="19">
        <f>IFERROR(HLOOKUP(KC$1,'Nakladova matice_2018'!$A$1:$IW$188,140,FALSE),0)</f>
        <v>0</v>
      </c>
      <c r="KD167" s="19">
        <f>IFERROR(HLOOKUP(KD$1,'Nakladova matice_2018'!$A$1:$IW$188,140,FALSE),0)</f>
        <v>0</v>
      </c>
      <c r="KE167" s="19">
        <f>IFERROR(HLOOKUP(KE$1,'Nakladova matice_2018'!$A$1:$IW$188,140,FALSE),0)</f>
        <v>0</v>
      </c>
      <c r="KF167" s="19">
        <f>IFERROR(HLOOKUP(KF$1,'Nakladova matice_2018'!$A$1:$IW$188,140,FALSE),0)</f>
        <v>0</v>
      </c>
      <c r="KG167" s="19">
        <f>IFERROR(HLOOKUP(KG$1,'Nakladova matice_2018'!$A$1:$IW$188,140,FALSE),0)</f>
        <v>0</v>
      </c>
      <c r="KH167" s="19">
        <f>IFERROR(HLOOKUP(KH$1,'Nakladova matice_2018'!$A$1:$IW$188,140,FALSE),0)</f>
        <v>0</v>
      </c>
      <c r="KI167" s="19">
        <f>IFERROR(HLOOKUP(KI$1,'Nakladova matice_2018'!$A$1:$IW$188,140,FALSE),0)</f>
        <v>0</v>
      </c>
      <c r="KJ167" s="19">
        <f>IFERROR(HLOOKUP(KJ$1,'Nakladova matice_2018'!$A$1:$IW$188,140,FALSE),0)</f>
        <v>0</v>
      </c>
      <c r="KK167" s="19">
        <f>IFERROR(HLOOKUP(KK$1,'Nakladova matice_2018'!$A$1:$IW$188,140,FALSE),0)</f>
        <v>0</v>
      </c>
      <c r="KL167" s="19">
        <f>IFERROR(HLOOKUP(KL$1,'Nakladova matice_2018'!$A$1:$IW$188,140,FALSE),0)</f>
        <v>0</v>
      </c>
      <c r="KM167" s="19">
        <f>IFERROR(HLOOKUP(KM$1,'Nakladova matice_2018'!$A$1:$IW$188,140,FALSE),0)</f>
        <v>0</v>
      </c>
      <c r="KN167" s="19">
        <f>IFERROR(HLOOKUP(KN$1,'Nakladova matice_2018'!$A$1:$IW$188,140,FALSE),0)</f>
        <v>0</v>
      </c>
      <c r="KO167" s="19">
        <f>IFERROR(HLOOKUP(KO$1,'Nakladova matice_2018'!$A$1:$IW$188,140,FALSE),0)</f>
        <v>0</v>
      </c>
      <c r="KP167" s="19">
        <f>IFERROR(HLOOKUP(KP$1,'Nakladova matice_2018'!$A$1:$IW$188,140,FALSE),0)</f>
        <v>0</v>
      </c>
      <c r="KQ167" s="19">
        <f>IFERROR(HLOOKUP(KQ$1,'Nakladova matice_2018'!$A$1:$IW$188,140,FALSE),0)</f>
        <v>0</v>
      </c>
      <c r="KR167" s="19">
        <f>IFERROR(HLOOKUP(KR$1,'Nakladova matice_2018'!$A$1:$IW$188,140,FALSE),0)</f>
        <v>0</v>
      </c>
      <c r="KS167" s="19">
        <f>IFERROR(HLOOKUP(KS$1,'Nakladova matice_2018'!$A$1:$IW$188,140,FALSE),0)</f>
        <v>0</v>
      </c>
      <c r="KT167" s="19">
        <f>IFERROR(HLOOKUP(KT$1,'Nakladova matice_2018'!$A$1:$IW$188,140,FALSE),0)</f>
        <v>0</v>
      </c>
      <c r="KU167" s="19">
        <f>IFERROR(HLOOKUP(KU$1,'Nakladova matice_2018'!$A$1:$IW$188,140,FALSE),0)</f>
        <v>0</v>
      </c>
      <c r="KV167" s="19">
        <f>IFERROR(HLOOKUP(KV$1,'Nakladova matice_2018'!$A$1:$IW$188,140,FALSE),0)</f>
        <v>0</v>
      </c>
      <c r="KW167" s="19">
        <f>IFERROR(HLOOKUP(KW$1,'Nakladova matice_2018'!$A$1:$IW$188,140,FALSE),0)</f>
        <v>0</v>
      </c>
      <c r="KX167" s="19">
        <f>IFERROR(HLOOKUP(KX$1,'Nakladova matice_2018'!$A$1:$IW$188,140,FALSE),0)</f>
        <v>0</v>
      </c>
      <c r="KY167" s="19">
        <f>IFERROR(HLOOKUP(KY$1,'Nakladova matice_2018'!$A$1:$IW$188,140,FALSE),0)</f>
        <v>0</v>
      </c>
      <c r="KZ167" s="19">
        <f>IFERROR(HLOOKUP(KZ$1,'Nakladova matice_2018'!$A$1:$IW$188,140,FALSE),0)</f>
        <v>0</v>
      </c>
      <c r="LA167" s="19">
        <f>IFERROR(HLOOKUP(LA$1,'Nakladova matice_2018'!$A$1:$IW$188,140,FALSE),0)</f>
        <v>0</v>
      </c>
      <c r="LB167" s="19">
        <f>IFERROR(HLOOKUP(LB$1,'Nakladova matice_2018'!$A$1:$IW$188,140,FALSE),0)</f>
        <v>0</v>
      </c>
      <c r="LC167" s="19">
        <f>IFERROR(HLOOKUP(LC$1,'Nakladova matice_2018'!$A$1:$IW$188,140,FALSE),0)</f>
        <v>0</v>
      </c>
      <c r="LD167" s="19">
        <f>IFERROR(HLOOKUP(LD$1,'Nakladova matice_2018'!$A$1:$IW$188,140,FALSE),0)</f>
        <v>0</v>
      </c>
      <c r="LE167" s="19">
        <f>IFERROR(HLOOKUP(LE$1,'Nakladova matice_2018'!$A$1:$IW$188,140,FALSE),0)</f>
        <v>0</v>
      </c>
      <c r="LF167" s="19">
        <f>IFERROR(HLOOKUP(LF$1,'Nakladova matice_2018'!$A$1:$IW$188,140,FALSE),0)</f>
        <v>0</v>
      </c>
      <c r="LG167" s="19">
        <f>IFERROR(HLOOKUP(LG$1,'Nakladova matice_2018'!$A$1:$IW$188,140,FALSE),0)</f>
        <v>0</v>
      </c>
      <c r="LH167" s="19">
        <f>IFERROR(HLOOKUP(LH$1,'Nakladova matice_2018'!$A$1:$IW$188,140,FALSE),0)</f>
        <v>0</v>
      </c>
      <c r="LI167" s="19">
        <f>IFERROR(HLOOKUP(LI$1,'Nakladova matice_2018'!$A$1:$IW$188,140,FALSE),0)</f>
        <v>0</v>
      </c>
      <c r="LJ167" s="19">
        <f>IFERROR(HLOOKUP(LJ$1,'Nakladova matice_2018'!$A$1:$IW$188,140,FALSE),0)</f>
        <v>0</v>
      </c>
      <c r="LK167" s="19">
        <f>IFERROR(HLOOKUP(LK$1,'Nakladova matice_2018'!$A$1:$IW$188,140,FALSE),0)</f>
        <v>0</v>
      </c>
      <c r="LL167" s="19">
        <f>IFERROR(HLOOKUP(LL$1,'Nakladova matice_2018'!$A$1:$IW$188,140,FALSE),0)</f>
        <v>0</v>
      </c>
      <c r="LM167" s="19">
        <f>IFERROR(HLOOKUP(LM$1,'Nakladova matice_2018'!$A$1:$IW$188,140,FALSE),0)</f>
        <v>0</v>
      </c>
      <c r="LN167" s="19">
        <f>IFERROR(HLOOKUP(LN$1,'Nakladova matice_2018'!$A$1:$IW$188,140,FALSE),0)</f>
        <v>0</v>
      </c>
      <c r="LO167" s="19">
        <f>IFERROR(HLOOKUP(LO$1,'Nakladova matice_2018'!$A$1:$IW$188,140,FALSE),0)</f>
        <v>0</v>
      </c>
      <c r="LP167" s="19">
        <f>IFERROR(HLOOKUP(LP$1,'Nakladova matice_2018'!$A$1:$IW$188,140,FALSE),0)</f>
        <v>0</v>
      </c>
      <c r="LQ167" s="19">
        <f>IFERROR(HLOOKUP(LQ$1,'Nakladova matice_2018'!$A$1:$IW$188,140,FALSE),0)</f>
        <v>0</v>
      </c>
      <c r="LR167" s="19">
        <f>IFERROR(HLOOKUP(LR$1,'Nakladova matice_2018'!$A$1:$IW$188,140,FALSE),0)</f>
        <v>0</v>
      </c>
      <c r="LS167" s="19">
        <f>IFERROR(HLOOKUP(LS$1,'Nakladova matice_2018'!$A$1:$IW$188,140,FALSE),0)</f>
        <v>0</v>
      </c>
      <c r="LT167" s="19">
        <f>IFERROR(HLOOKUP(LT$1,'Nakladova matice_2018'!$A$1:$IW$188,140,FALSE),0)</f>
        <v>0</v>
      </c>
      <c r="LU167" s="19">
        <f>IFERROR(HLOOKUP(LU$1,'Nakladova matice_2018'!$A$1:$IW$188,140,FALSE),0)</f>
        <v>0</v>
      </c>
      <c r="LV167" s="19">
        <f>IFERROR(HLOOKUP(LV$1,'Nakladova matice_2018'!$A$1:$IW$188,140,FALSE),0)</f>
        <v>0</v>
      </c>
      <c r="LW167" s="19">
        <f>IFERROR(HLOOKUP(LW$1,'Nakladova matice_2018'!$A$1:$IW$188,140,FALSE),0)</f>
        <v>0</v>
      </c>
      <c r="LX167" s="19">
        <f>IFERROR(HLOOKUP(LX$1,'Nakladova matice_2018'!$A$1:$IW$188,140,FALSE),0)</f>
        <v>0</v>
      </c>
      <c r="LY167" s="19">
        <f>IFERROR(HLOOKUP(LY$1,'Nakladova matice_2018'!$A$1:$IW$188,140,FALSE),0)</f>
        <v>0</v>
      </c>
      <c r="LZ167" s="19">
        <f>IFERROR(HLOOKUP(LZ$1,'Nakladova matice_2018'!$A$1:$IW$188,140,FALSE),0)</f>
        <v>0</v>
      </c>
      <c r="MA167" s="19">
        <f>IFERROR(HLOOKUP(MA$1,'Nakladova matice_2018'!$A$1:$IW$188,140,FALSE),0)</f>
        <v>0</v>
      </c>
      <c r="MB167" s="19">
        <f>IFERROR(HLOOKUP(MB$1,'Nakladova matice_2018'!$A$1:$IW$188,140,FALSE),0)</f>
        <v>0</v>
      </c>
      <c r="MC167" s="19">
        <f>IFERROR(HLOOKUP(MC$1,'Nakladova matice_2018'!$A$1:$IW$188,140,FALSE),0)</f>
        <v>0</v>
      </c>
      <c r="MD167" s="19">
        <f>IFERROR(HLOOKUP(MD$1,'Nakladova matice_2018'!$A$1:$IW$188,140,FALSE),0)</f>
        <v>0</v>
      </c>
      <c r="ME167" s="19">
        <f>IFERROR(HLOOKUP(ME$1,'Nakladova matice_2018'!$A$1:$IW$188,140,FALSE),0)</f>
        <v>0</v>
      </c>
      <c r="MF167" s="19">
        <f>IFERROR(HLOOKUP(MF$1,'Nakladova matice_2018'!$A$1:$IW$188,140,FALSE),0)</f>
        <v>0</v>
      </c>
      <c r="MG167" s="19">
        <f>IFERROR(HLOOKUP(MG$1,'Nakladova matice_2018'!$A$1:$IW$188,140,FALSE),0)</f>
        <v>0</v>
      </c>
      <c r="MH167" s="19">
        <f>IFERROR(HLOOKUP(MH$1,'Nakladova matice_2018'!$A$1:$IW$188,140,FALSE),0)</f>
        <v>0</v>
      </c>
      <c r="MI167" s="19">
        <f>IFERROR(HLOOKUP(MI$1,'Nakladova matice_2018'!$A$1:$IW$188,140,FALSE),0)</f>
        <v>0</v>
      </c>
      <c r="MJ167" s="19">
        <f>IFERROR(HLOOKUP(MJ$1,'Nakladova matice_2018'!$A$1:$IW$188,140,FALSE),0)</f>
        <v>0</v>
      </c>
      <c r="MK167" s="19">
        <f>IFERROR(HLOOKUP(MK$1,'Nakladova matice_2018'!$A$1:$IW$188,140,FALSE),0)</f>
        <v>4000</v>
      </c>
      <c r="ML167" s="19">
        <f>IFERROR(HLOOKUP(ML$1,'Nakladova matice_2018'!$A$1:$IW$188,140,FALSE),0)</f>
        <v>0</v>
      </c>
      <c r="MM167" s="19">
        <f>IFERROR(HLOOKUP(MM$1,'Nakladova matice_2018'!$A$1:$IW$188,140,FALSE),0)</f>
        <v>0</v>
      </c>
      <c r="MN167" s="19">
        <f>IFERROR(HLOOKUP(MN$1,'Nakladova matice_2018'!$A$1:$IW$188,140,FALSE),0)</f>
        <v>0</v>
      </c>
      <c r="MO167" s="20">
        <f t="shared" si="87"/>
        <v>25000</v>
      </c>
      <c r="MP167" s="20">
        <f>MO167-'Nakladova matice_2018'!IX140</f>
        <v>0</v>
      </c>
    </row>
    <row r="168" spans="1:354" x14ac:dyDescent="0.2">
      <c r="A168" s="27">
        <v>549151</v>
      </c>
      <c r="B168" s="21" t="s">
        <v>288</v>
      </c>
      <c r="C168" s="53">
        <v>1</v>
      </c>
      <c r="D168" s="19">
        <f>IFERROR(HLOOKUP(D$1,'Nakladova matice_2018'!$A$1:$IW$188,141,FALSE),0)</f>
        <v>0</v>
      </c>
      <c r="E168" s="19">
        <f>IFERROR(HLOOKUP(E$1,'Nakladova matice_2018'!$A$1:$IW$188,141,FALSE),0)</f>
        <v>0</v>
      </c>
      <c r="F168" s="19">
        <f>IFERROR(HLOOKUP(F$1,'Nakladova matice_2018'!$A$1:$IW$188,141,FALSE),0)</f>
        <v>30362.23</v>
      </c>
      <c r="G168" s="19">
        <f>IFERROR(HLOOKUP(G$1,'Nakladova matice_2018'!$A$1:$IW$188,141,FALSE),0)</f>
        <v>0</v>
      </c>
      <c r="H168" s="19">
        <f>IFERROR(HLOOKUP(H$1,'Nakladova matice_2018'!$A$1:$IW$188,141,FALSE),0)</f>
        <v>0</v>
      </c>
      <c r="I168" s="19">
        <f>IFERROR(HLOOKUP(I$1,'Nakladova matice_2018'!$A$1:$IW$188,141,FALSE),0)</f>
        <v>0</v>
      </c>
      <c r="J168" s="19">
        <f>IFERROR(HLOOKUP(J$1,'Nakladova matice_2018'!$A$1:$IW$188,141,FALSE),0)</f>
        <v>37141.769999999997</v>
      </c>
      <c r="K168" s="19">
        <f>IFERROR(HLOOKUP(K$1,'Nakladova matice_2018'!$A$1:$IW$188,141,FALSE),0)</f>
        <v>0</v>
      </c>
      <c r="L168" s="19">
        <f>IFERROR(HLOOKUP(L$1,'Nakladova matice_2018'!$A$1:$IW$188,141,FALSE),0)</f>
        <v>0</v>
      </c>
      <c r="M168" s="19">
        <f>IFERROR(HLOOKUP(M$1,'Nakladova matice_2018'!$A$1:$IW$188,141,FALSE),0)</f>
        <v>0</v>
      </c>
      <c r="N168" s="19">
        <f>IFERROR(HLOOKUP(N$1,'Nakladova matice_2018'!$A$1:$IW$188,141,FALSE),0)</f>
        <v>0</v>
      </c>
      <c r="O168" s="19">
        <f>IFERROR(HLOOKUP(O$1,'Nakladova matice_2018'!$A$1:$IW$188,141,FALSE),0)</f>
        <v>22703.08</v>
      </c>
      <c r="P168" s="19">
        <f>IFERROR(HLOOKUP(P$1,'Nakladova matice_2018'!$A$1:$IW$188,141,FALSE),0)</f>
        <v>0</v>
      </c>
      <c r="Q168" s="19">
        <f>IFERROR(HLOOKUP(Q$1,'Nakladova matice_2018'!$A$1:$IW$188,141,FALSE),0)</f>
        <v>0</v>
      </c>
      <c r="R168" s="19">
        <f>IFERROR(HLOOKUP(R$1,'Nakladova matice_2018'!$A$1:$IW$188,141,FALSE),0)</f>
        <v>12197.11</v>
      </c>
      <c r="S168" s="19">
        <f>IFERROR(HLOOKUP(S$1,'Nakladova matice_2018'!$A$1:$IW$188,141,FALSE),0)</f>
        <v>28398.25</v>
      </c>
      <c r="T168" s="19">
        <f>IFERROR(HLOOKUP(T$1,'Nakladova matice_2018'!$A$1:$IW$188,141,FALSE),0)</f>
        <v>0</v>
      </c>
      <c r="U168" s="19">
        <f>IFERROR(HLOOKUP(U$1,'Nakladova matice_2018'!$A$1:$IW$188,141,FALSE),0)</f>
        <v>0</v>
      </c>
      <c r="V168" s="19">
        <f>IFERROR(HLOOKUP(V$1,'Nakladova matice_2018'!$A$1:$IW$188,141,FALSE),0)</f>
        <v>0</v>
      </c>
      <c r="W168" s="19">
        <f>IFERROR(HLOOKUP(W$1,'Nakladova matice_2018'!$A$1:$IW$188,141,FALSE),0)</f>
        <v>25968.84</v>
      </c>
      <c r="X168" s="19">
        <f>IFERROR(HLOOKUP(X$1,'Nakladova matice_2018'!$A$1:$IW$188,141,FALSE),0)</f>
        <v>0</v>
      </c>
      <c r="Y168" s="19">
        <f>IFERROR(HLOOKUP(Y$1,'Nakladova matice_2018'!$A$1:$IW$188,141,FALSE),0)</f>
        <v>0</v>
      </c>
      <c r="Z168" s="19">
        <f>IFERROR(HLOOKUP(Z$1,'Nakladova matice_2018'!$A$1:$IW$188,141,FALSE),0)</f>
        <v>90090.84</v>
      </c>
      <c r="AA168" s="19">
        <f>IFERROR(HLOOKUP(AA$1,'Nakladova matice_2018'!$A$1:$IW$188,141,FALSE),0)</f>
        <v>22349.98</v>
      </c>
      <c r="AB168" s="19">
        <f>IFERROR(HLOOKUP(AB$1,'Nakladova matice_2018'!$A$1:$IW$188,141,FALSE),0)</f>
        <v>19274.36</v>
      </c>
      <c r="AC168" s="19">
        <f>IFERROR(HLOOKUP(AC$1,'Nakladova matice_2018'!$A$1:$IW$188,141,FALSE),0)</f>
        <v>8283.65</v>
      </c>
      <c r="AD168" s="19">
        <f>IFERROR(HLOOKUP(AD$1,'Nakladova matice_2018'!$A$1:$IW$188,141,FALSE),0)</f>
        <v>23783.96</v>
      </c>
      <c r="AE168" s="19">
        <f>IFERROR(HLOOKUP(AE$1,'Nakladova matice_2018'!$A$1:$IW$188,141,FALSE),0)</f>
        <v>0</v>
      </c>
      <c r="AF168" s="19">
        <f>IFERROR(HLOOKUP(AF$1,'Nakladova matice_2018'!$A$1:$IW$188,141,FALSE),0)</f>
        <v>0</v>
      </c>
      <c r="AG168" s="19">
        <f>IFERROR(HLOOKUP(AG$1,'Nakladova matice_2018'!$A$1:$IW$188,141,FALSE),0)</f>
        <v>0</v>
      </c>
      <c r="AH168" s="19">
        <f>IFERROR(HLOOKUP(AH$1,'Nakladova matice_2018'!$A$1:$IW$188,141,FALSE),0)</f>
        <v>0</v>
      </c>
      <c r="AI168" s="19">
        <f>IFERROR(HLOOKUP(AI$1,'Nakladova matice_2018'!$A$1:$IW$188,141,FALSE),0)</f>
        <v>0</v>
      </c>
      <c r="AJ168" s="19">
        <f>IFERROR(HLOOKUP(AJ$1,'Nakladova matice_2018'!$A$1:$IW$188,141,FALSE),0)</f>
        <v>0</v>
      </c>
      <c r="AK168" s="19">
        <f>IFERROR(HLOOKUP(AK$1,'Nakladova matice_2018'!$A$1:$IW$188,141,FALSE),0)</f>
        <v>0</v>
      </c>
      <c r="AL168" s="19">
        <f>IFERROR(HLOOKUP(AL$1,'Nakladova matice_2018'!$A$1:$IW$188,141,FALSE),0)</f>
        <v>0</v>
      </c>
      <c r="AM168" s="19">
        <f>IFERROR(HLOOKUP(AM$1,'Nakladova matice_2018'!$A$1:$IW$188,141,FALSE),0)</f>
        <v>0</v>
      </c>
      <c r="AN168" s="19">
        <f>IFERROR(HLOOKUP(AN$1,'Nakladova matice_2018'!$A$1:$IW$188,141,FALSE),0)</f>
        <v>0</v>
      </c>
      <c r="AO168" s="19">
        <f>IFERROR(HLOOKUP(AO$1,'Nakladova matice_2018'!$A$1:$IW$188,141,FALSE),0)</f>
        <v>0</v>
      </c>
      <c r="AP168" s="19">
        <f>IFERROR(HLOOKUP(AP$1,'Nakladova matice_2018'!$A$1:$IW$188,141,FALSE),0)</f>
        <v>18765.259999999998</v>
      </c>
      <c r="AQ168" s="19">
        <f>IFERROR(HLOOKUP(AQ$1,'Nakladova matice_2018'!$A$1:$IW$188,141,FALSE),0)</f>
        <v>173.37</v>
      </c>
      <c r="AR168" s="19">
        <f>IFERROR(HLOOKUP(AR$1,'Nakladova matice_2018'!$A$1:$IW$188,141,FALSE),0)</f>
        <v>0</v>
      </c>
      <c r="AS168" s="19">
        <f>IFERROR(HLOOKUP(AS$1,'Nakladova matice_2018'!$A$1:$IW$188,141,FALSE),0)</f>
        <v>0</v>
      </c>
      <c r="AT168" s="19">
        <f>IFERROR(HLOOKUP(AT$1,'Nakladova matice_2018'!$A$1:$IW$188,141,FALSE),0)</f>
        <v>16425.32</v>
      </c>
      <c r="AU168" s="19">
        <f>IFERROR(HLOOKUP(AU$1,'Nakladova matice_2018'!$A$1:$IW$188,141,FALSE),0)</f>
        <v>5449.55</v>
      </c>
      <c r="AV168" s="19">
        <f>IFERROR(HLOOKUP(AV$1,'Nakladova matice_2018'!$A$1:$IW$188,141,FALSE),0)</f>
        <v>2631.13</v>
      </c>
      <c r="AW168" s="19">
        <f>IFERROR(HLOOKUP(AW$1,'Nakladova matice_2018'!$A$1:$IW$188,141,FALSE),0)</f>
        <v>741.64</v>
      </c>
      <c r="AX168" s="19">
        <f>IFERROR(HLOOKUP(AX$1,'Nakladova matice_2018'!$A$1:$IW$188,141,FALSE),0)</f>
        <v>2291.4</v>
      </c>
      <c r="AY168" s="19">
        <f>IFERROR(HLOOKUP(AY$1,'Nakladova matice_2018'!$A$1:$IW$188,141,FALSE),0)</f>
        <v>1464.7</v>
      </c>
      <c r="AZ168" s="19">
        <f>IFERROR(HLOOKUP(AZ$1,'Nakladova matice_2018'!$A$1:$IW$188,141,FALSE),0)</f>
        <v>0</v>
      </c>
      <c r="BA168" s="19">
        <f>IFERROR(HLOOKUP(BA$1,'Nakladova matice_2018'!$A$1:$IW$188,141,FALSE),0)</f>
        <v>32408.49</v>
      </c>
      <c r="BB168" s="19">
        <f>IFERROR(HLOOKUP(BB$1,'Nakladova matice_2018'!$A$1:$IW$188,141,FALSE),0)</f>
        <v>0</v>
      </c>
      <c r="BC168" s="19">
        <f>IFERROR(HLOOKUP(BC$1,'Nakladova matice_2018'!$A$1:$IW$188,141,FALSE),0)</f>
        <v>0</v>
      </c>
      <c r="BD168" s="19">
        <f>IFERROR(HLOOKUP(BD$1,'Nakladova matice_2018'!$A$1:$IW$188,141,FALSE),0)</f>
        <v>34375.040000000001</v>
      </c>
      <c r="BE168" s="19">
        <f>IFERROR(HLOOKUP(BE$1,'Nakladova matice_2018'!$A$1:$IW$188,141,FALSE),0)</f>
        <v>0</v>
      </c>
      <c r="BF168" s="19">
        <f>IFERROR(HLOOKUP(BF$1,'Nakladova matice_2018'!$A$1:$IW$188,141,FALSE),0)</f>
        <v>0</v>
      </c>
      <c r="BG168" s="19">
        <f>IFERROR(HLOOKUP(BG$1,'Nakladova matice_2018'!$A$1:$IW$188,141,FALSE),0)</f>
        <v>0</v>
      </c>
      <c r="BH168" s="19">
        <f>IFERROR(HLOOKUP(BH$1,'Nakladova matice_2018'!$A$1:$IW$188,141,FALSE),0)</f>
        <v>0</v>
      </c>
      <c r="BI168" s="19">
        <f>IFERROR(HLOOKUP(BI$1,'Nakladova matice_2018'!$A$1:$IW$188,141,FALSE),0)</f>
        <v>28793.95</v>
      </c>
      <c r="BJ168" s="19">
        <f>IFERROR(HLOOKUP(BJ$1,'Nakladova matice_2018'!$A$1:$IW$188,141,FALSE),0)</f>
        <v>0</v>
      </c>
      <c r="BK168" s="19">
        <f>IFERROR(HLOOKUP(BK$1,'Nakladova matice_2018'!$A$1:$IW$188,141,FALSE),0)</f>
        <v>0</v>
      </c>
      <c r="BL168" s="19">
        <f>IFERROR(HLOOKUP(BL$1,'Nakladova matice_2018'!$A$1:$IW$188,141,FALSE),0)</f>
        <v>0</v>
      </c>
      <c r="BM168" s="19">
        <f>IFERROR(HLOOKUP(BM$1,'Nakladova matice_2018'!$A$1:$IW$188,141,FALSE),0)</f>
        <v>34755.94</v>
      </c>
      <c r="BN168" s="19">
        <f>IFERROR(HLOOKUP(BN$1,'Nakladova matice_2018'!$A$1:$IW$188,141,FALSE),0)</f>
        <v>0</v>
      </c>
      <c r="BO168" s="19">
        <f>IFERROR(HLOOKUP(BO$1,'Nakladova matice_2018'!$A$1:$IW$188,141,FALSE),0)</f>
        <v>0</v>
      </c>
      <c r="BP168" s="19">
        <f>IFERROR(HLOOKUP(BP$1,'Nakladova matice_2018'!$A$1:$IW$188,141,FALSE),0)</f>
        <v>0</v>
      </c>
      <c r="BQ168" s="19">
        <f>IFERROR(HLOOKUP(BQ$1,'Nakladova matice_2018'!$A$1:$IW$188,141,FALSE),0)</f>
        <v>19229</v>
      </c>
      <c r="BR168" s="19">
        <f>IFERROR(HLOOKUP(BR$1,'Nakladova matice_2018'!$A$1:$IW$188,141,FALSE),0)</f>
        <v>0</v>
      </c>
      <c r="BS168" s="19">
        <f>IFERROR(HLOOKUP(BS$1,'Nakladova matice_2018'!$A$1:$IW$188,141,FALSE),0)</f>
        <v>0</v>
      </c>
      <c r="BT168" s="19">
        <f>IFERROR(HLOOKUP(BT$1,'Nakladova matice_2018'!$A$1:$IW$188,141,FALSE),0)</f>
        <v>243728.74</v>
      </c>
      <c r="BU168" s="19">
        <f>IFERROR(HLOOKUP(BU$1,'Nakladova matice_2018'!$A$1:$IW$188,141,FALSE),0)</f>
        <v>0</v>
      </c>
      <c r="BV168" s="19">
        <f>IFERROR(HLOOKUP(BV$1,'Nakladova matice_2018'!$A$1:$IW$188,141,FALSE),0)</f>
        <v>2942.52</v>
      </c>
      <c r="BW168" s="19">
        <f>IFERROR(HLOOKUP(BW$1,'Nakladova matice_2018'!$A$1:$IW$188,141,FALSE),0)</f>
        <v>0</v>
      </c>
      <c r="BX168" s="19">
        <f>IFERROR(HLOOKUP(BX$1,'Nakladova matice_2018'!$A$1:$IW$188,141,FALSE),0)</f>
        <v>19418.52</v>
      </c>
      <c r="BY168" s="19">
        <f>IFERROR(HLOOKUP(BY$1,'Nakladova matice_2018'!$A$1:$IW$188,141,FALSE),0)</f>
        <v>3346.07</v>
      </c>
      <c r="BZ168" s="19">
        <f>IFERROR(HLOOKUP(BZ$1,'Nakladova matice_2018'!$A$1:$IW$188,141,FALSE),0)</f>
        <v>0</v>
      </c>
      <c r="CA168" s="19">
        <f>IFERROR(HLOOKUP(CA$1,'Nakladova matice_2018'!$A$1:$IW$188,141,FALSE),0)</f>
        <v>0</v>
      </c>
      <c r="CB168" s="19">
        <f>IFERROR(HLOOKUP(CB$1,'Nakladova matice_2018'!$A$1:$IW$188,141,FALSE),0)</f>
        <v>0</v>
      </c>
      <c r="CC168" s="19">
        <f>IFERROR(HLOOKUP(CC$1,'Nakladova matice_2018'!$A$1:$IW$188,141,FALSE),0)</f>
        <v>6243.69</v>
      </c>
      <c r="CD168" s="19">
        <f>IFERROR(HLOOKUP(CD$1,'Nakladova matice_2018'!$A$1:$IW$188,141,FALSE),0)</f>
        <v>9401.93</v>
      </c>
      <c r="CE168" s="19">
        <f>IFERROR(HLOOKUP(CE$1,'Nakladova matice_2018'!$A$1:$IW$188,141,FALSE),0)</f>
        <v>9054.83</v>
      </c>
      <c r="CF168" s="19">
        <f>IFERROR(HLOOKUP(CF$1,'Nakladova matice_2018'!$A$1:$IW$188,141,FALSE),0)</f>
        <v>9805.3700000000008</v>
      </c>
      <c r="CG168" s="19">
        <f>IFERROR(HLOOKUP(CG$1,'Nakladova matice_2018'!$A$1:$IW$188,141,FALSE),0)</f>
        <v>6831.57</v>
      </c>
      <c r="CH168" s="19">
        <f>IFERROR(HLOOKUP(CH$1,'Nakladova matice_2018'!$A$1:$IW$188,141,FALSE),0)</f>
        <v>2491.16</v>
      </c>
      <c r="CI168" s="19">
        <f>IFERROR(HLOOKUP(CI$1,'Nakladova matice_2018'!$A$1:$IW$188,141,FALSE),0)</f>
        <v>13693.71</v>
      </c>
      <c r="CJ168" s="19">
        <f>IFERROR(HLOOKUP(CJ$1,'Nakladova matice_2018'!$A$1:$IW$188,141,FALSE),0)</f>
        <v>5765.13</v>
      </c>
      <c r="CK168" s="19">
        <f>IFERROR(HLOOKUP(CK$1,'Nakladova matice_2018'!$A$1:$IW$188,141,FALSE),0)</f>
        <v>5508.06</v>
      </c>
      <c r="CL168" s="19">
        <f>IFERROR(HLOOKUP(CL$1,'Nakladova matice_2018'!$A$1:$IW$188,141,FALSE),0)</f>
        <v>4655.16</v>
      </c>
      <c r="CM168" s="19">
        <f>IFERROR(HLOOKUP(CM$1,'Nakladova matice_2018'!$A$1:$IW$188,141,FALSE),0)</f>
        <v>4136.51</v>
      </c>
      <c r="CN168" s="19">
        <f>IFERROR(HLOOKUP(CN$1,'Nakladova matice_2018'!$A$1:$IW$188,141,FALSE),0)</f>
        <v>12304.41</v>
      </c>
      <c r="CO168" s="19">
        <f>IFERROR(HLOOKUP(CO$1,'Nakladova matice_2018'!$A$1:$IW$188,141,FALSE),0)</f>
        <v>13076.62</v>
      </c>
      <c r="CP168" s="19">
        <f>IFERROR(HLOOKUP(CP$1,'Nakladova matice_2018'!$A$1:$IW$188,141,FALSE),0)</f>
        <v>0</v>
      </c>
      <c r="CQ168" s="19">
        <f>IFERROR(HLOOKUP(CQ$1,'Nakladova matice_2018'!$A$1:$IW$188,141,FALSE),0)</f>
        <v>3163.94</v>
      </c>
      <c r="CR168" s="19">
        <f>IFERROR(HLOOKUP(CR$1,'Nakladova matice_2018'!$A$1:$IW$188,141,FALSE),0)</f>
        <v>5299.65</v>
      </c>
      <c r="CS168" s="19">
        <f>IFERROR(HLOOKUP(CS$1,'Nakladova matice_2018'!$A$1:$IW$188,141,FALSE),0)</f>
        <v>0</v>
      </c>
      <c r="CT168" s="19">
        <f>IFERROR(HLOOKUP(CT$1,'Nakladova matice_2018'!$A$1:$IW$188,141,FALSE),0)</f>
        <v>36022.54</v>
      </c>
      <c r="CU168" s="19">
        <f>IFERROR(HLOOKUP(CU$1,'Nakladova matice_2018'!$A$1:$IW$188,141,FALSE),0)</f>
        <v>14428.82</v>
      </c>
      <c r="CV168" s="19">
        <f>IFERROR(HLOOKUP(CV$1,'Nakladova matice_2018'!$A$1:$IW$188,141,FALSE),0)</f>
        <v>39757.47</v>
      </c>
      <c r="CW168" s="19">
        <f>IFERROR(HLOOKUP(CW$1,'Nakladova matice_2018'!$A$1:$IW$188,141,FALSE),0)</f>
        <v>0</v>
      </c>
      <c r="CX168" s="19">
        <f>IFERROR(HLOOKUP(CX$1,'Nakladova matice_2018'!$A$1:$IW$188,141,FALSE),0)</f>
        <v>0</v>
      </c>
      <c r="CY168" s="19">
        <f>IFERROR(HLOOKUP(CY$1,'Nakladova matice_2018'!$A$1:$IW$188,141,FALSE),0)</f>
        <v>0</v>
      </c>
      <c r="CZ168" s="19">
        <f>IFERROR(HLOOKUP(CZ$1,'Nakladova matice_2018'!$A$1:$IW$188,141,FALSE),0)</f>
        <v>0</v>
      </c>
      <c r="DA168" s="19">
        <f>IFERROR(HLOOKUP(DA$1,'Nakladova matice_2018'!$A$1:$IW$188,141,FALSE),0)</f>
        <v>10562.67</v>
      </c>
      <c r="DB168" s="19">
        <f>IFERROR(HLOOKUP(DB$1,'Nakladova matice_2018'!$A$1:$IW$188,141,FALSE),0)</f>
        <v>44157.25</v>
      </c>
      <c r="DC168" s="19">
        <f>IFERROR(HLOOKUP(DC$1,'Nakladova matice_2018'!$A$1:$IW$188,141,FALSE),0)</f>
        <v>0</v>
      </c>
      <c r="DD168" s="19">
        <f>IFERROR(HLOOKUP(DD$1,'Nakladova matice_2018'!$A$1:$IW$188,141,FALSE),0)</f>
        <v>0</v>
      </c>
      <c r="DE168" s="19">
        <f>IFERROR(HLOOKUP(DE$1,'Nakladova matice_2018'!$A$1:$IW$188,141,FALSE),0)</f>
        <v>0</v>
      </c>
      <c r="DF168" s="19">
        <f>IFERROR(HLOOKUP(DF$1,'Nakladova matice_2018'!$A$1:$IW$188,141,FALSE),0)</f>
        <v>0</v>
      </c>
      <c r="DG168" s="19">
        <f>IFERROR(HLOOKUP(DG$1,'Nakladova matice_2018'!$A$1:$IW$188,141,FALSE),0)</f>
        <v>35496.120000000003</v>
      </c>
      <c r="DH168" s="19">
        <f>IFERROR(HLOOKUP(DH$1,'Nakladova matice_2018'!$A$1:$IW$188,141,FALSE),0)</f>
        <v>0</v>
      </c>
      <c r="DI168" s="19">
        <f>IFERROR(HLOOKUP(DI$1,'Nakladova matice_2018'!$A$1:$IW$188,141,FALSE),0)</f>
        <v>0</v>
      </c>
      <c r="DJ168" s="19">
        <f>IFERROR(HLOOKUP(DJ$1,'Nakladova matice_2018'!$A$1:$IW$188,141,FALSE),0)</f>
        <v>20618.91</v>
      </c>
      <c r="DK168" s="19">
        <f>IFERROR(HLOOKUP(DK$1,'Nakladova matice_2018'!$A$1:$IW$188,141,FALSE),0)</f>
        <v>7269.45</v>
      </c>
      <c r="DL168" s="19">
        <f>IFERROR(HLOOKUP(DL$1,'Nakladova matice_2018'!$A$1:$IW$188,141,FALSE),0)</f>
        <v>15377.58</v>
      </c>
      <c r="DM168" s="19">
        <f>IFERROR(HLOOKUP(DM$1,'Nakladova matice_2018'!$A$1:$IW$188,141,FALSE),0)</f>
        <v>17499.98</v>
      </c>
      <c r="DN168" s="19">
        <f>IFERROR(HLOOKUP(DN$1,'Nakladova matice_2018'!$A$1:$IW$188,141,FALSE),0)</f>
        <v>17352.55</v>
      </c>
      <c r="DO168" s="19">
        <f>IFERROR(HLOOKUP(DO$1,'Nakladova matice_2018'!$A$1:$IW$188,141,FALSE),0)</f>
        <v>0</v>
      </c>
      <c r="DP168" s="19">
        <f>IFERROR(HLOOKUP(DP$1,'Nakladova matice_2018'!$A$1:$IW$188,141,FALSE),0)</f>
        <v>38149.980000000003</v>
      </c>
      <c r="DQ168" s="19">
        <f>IFERROR(HLOOKUP(DQ$1,'Nakladova matice_2018'!$A$1:$IW$188,141,FALSE),0)</f>
        <v>47319.01</v>
      </c>
      <c r="DR168" s="19">
        <f>IFERROR(HLOOKUP(DR$1,'Nakladova matice_2018'!$A$1:$IW$188,141,FALSE),0)</f>
        <v>37054.370000000003</v>
      </c>
      <c r="DS168" s="19">
        <f>IFERROR(HLOOKUP(DS$1,'Nakladova matice_2018'!$A$1:$IW$188,141,FALSE),0)</f>
        <v>7671.67</v>
      </c>
      <c r="DT168" s="19">
        <f>IFERROR(HLOOKUP(DT$1,'Nakladova matice_2018'!$A$1:$IW$188,141,FALSE),0)</f>
        <v>0</v>
      </c>
      <c r="DU168" s="19">
        <f>IFERROR(HLOOKUP(DU$1,'Nakladova matice_2018'!$A$1:$IW$188,141,FALSE),0)</f>
        <v>21246.49</v>
      </c>
      <c r="DV168" s="19">
        <f>IFERROR(HLOOKUP(DV$1,'Nakladova matice_2018'!$A$1:$IW$188,141,FALSE),0)</f>
        <v>12667.36</v>
      </c>
      <c r="DW168" s="19">
        <f>IFERROR(HLOOKUP(DW$1,'Nakladova matice_2018'!$A$1:$IW$188,141,FALSE),0)</f>
        <v>14128.92</v>
      </c>
      <c r="DX168" s="19">
        <f>IFERROR(HLOOKUP(DX$1,'Nakladova matice_2018'!$A$1:$IW$188,141,FALSE),0)</f>
        <v>10509.39</v>
      </c>
      <c r="DY168" s="19">
        <f>IFERROR(HLOOKUP(DY$1,'Nakladova matice_2018'!$A$1:$IW$188,141,FALSE),0)</f>
        <v>18376.57</v>
      </c>
      <c r="DZ168" s="19">
        <f>IFERROR(HLOOKUP(DZ$1,'Nakladova matice_2018'!$A$1:$IW$188,141,FALSE),0)</f>
        <v>17393.86</v>
      </c>
      <c r="EA168" s="19">
        <f>IFERROR(HLOOKUP(EA$1,'Nakladova matice_2018'!$A$1:$IW$188,141,FALSE),0)</f>
        <v>16685.37</v>
      </c>
      <c r="EB168" s="19">
        <f>IFERROR(HLOOKUP(EB$1,'Nakladova matice_2018'!$A$1:$IW$188,141,FALSE),0)</f>
        <v>9760.64</v>
      </c>
      <c r="EC168" s="19">
        <f>IFERROR(HLOOKUP(EC$1,'Nakladova matice_2018'!$A$1:$IW$188,141,FALSE),0)</f>
        <v>6777.01</v>
      </c>
      <c r="ED168" s="19">
        <f>IFERROR(HLOOKUP(ED$1,'Nakladova matice_2018'!$A$1:$IW$188,141,FALSE),0)</f>
        <v>6115.88</v>
      </c>
      <c r="EE168" s="19">
        <f>IFERROR(HLOOKUP(EE$1,'Nakladova matice_2018'!$A$1:$IW$188,141,FALSE),0)</f>
        <v>9068.6200000000008</v>
      </c>
      <c r="EF168" s="19">
        <f>IFERROR(HLOOKUP(EF$1,'Nakladova matice_2018'!$A$1:$IW$188,141,FALSE),0)</f>
        <v>0</v>
      </c>
      <c r="EG168" s="19">
        <f>IFERROR(HLOOKUP(EG$1,'Nakladova matice_2018'!$A$1:$IW$188,141,FALSE),0)</f>
        <v>5053.96</v>
      </c>
      <c r="EH168" s="19">
        <f>IFERROR(HLOOKUP(EH$1,'Nakladova matice_2018'!$A$1:$IW$188,141,FALSE),0)</f>
        <v>6220.42</v>
      </c>
      <c r="EI168" s="19">
        <f>IFERROR(HLOOKUP(EI$1,'Nakladova matice_2018'!$A$1:$IW$188,141,FALSE),0)</f>
        <v>5923.68</v>
      </c>
      <c r="EJ168" s="19">
        <f>IFERROR(HLOOKUP(EJ$1,'Nakladova matice_2018'!$A$1:$IW$188,141,FALSE),0)</f>
        <v>6912.79</v>
      </c>
      <c r="EK168" s="19">
        <f>IFERROR(HLOOKUP(EK$1,'Nakladova matice_2018'!$A$1:$IW$188,141,FALSE),0)</f>
        <v>35046.92</v>
      </c>
      <c r="EL168" s="19">
        <f>IFERROR(HLOOKUP(EL$1,'Nakladova matice_2018'!$A$1:$IW$188,141,FALSE),0)</f>
        <v>0</v>
      </c>
      <c r="EM168" s="19">
        <f>IFERROR(HLOOKUP(EM$1,'Nakladova matice_2018'!$A$1:$IW$188,141,FALSE),0)</f>
        <v>0</v>
      </c>
      <c r="EN168" s="19">
        <f>IFERROR(HLOOKUP(EN$1,'Nakladova matice_2018'!$A$1:$IW$188,141,FALSE),0)</f>
        <v>0</v>
      </c>
      <c r="EO168" s="19">
        <f>IFERROR(HLOOKUP(EO$1,'Nakladova matice_2018'!$A$1:$IW$188,141,FALSE),0)</f>
        <v>39913.550000000003</v>
      </c>
      <c r="EP168" s="19">
        <f>IFERROR(HLOOKUP(EP$1,'Nakladova matice_2018'!$A$1:$IW$188,141,FALSE),0)</f>
        <v>3107.52</v>
      </c>
      <c r="EQ168" s="19">
        <f>IFERROR(HLOOKUP(EQ$1,'Nakladova matice_2018'!$A$1:$IW$188,141,FALSE),0)</f>
        <v>1800.84</v>
      </c>
      <c r="ER168" s="19">
        <f>IFERROR(HLOOKUP(ER$1,'Nakladova matice_2018'!$A$1:$IW$188,141,FALSE),0)</f>
        <v>2502</v>
      </c>
      <c r="ES168" s="19">
        <f>IFERROR(HLOOKUP(ES$1,'Nakladova matice_2018'!$A$1:$IW$188,141,FALSE),0)</f>
        <v>25858.1</v>
      </c>
      <c r="ET168" s="19">
        <f>IFERROR(HLOOKUP(ET$1,'Nakladova matice_2018'!$A$1:$IW$188,141,FALSE),0)</f>
        <v>0</v>
      </c>
      <c r="EU168" s="19">
        <f>IFERROR(HLOOKUP(EU$1,'Nakladova matice_2018'!$A$1:$IW$188,141,FALSE),0)</f>
        <v>0</v>
      </c>
      <c r="EV168" s="19">
        <f>IFERROR(HLOOKUP(EV$1,'Nakladova matice_2018'!$A$1:$IW$188,141,FALSE),0)</f>
        <v>0</v>
      </c>
      <c r="EW168" s="19">
        <f>IFERROR(HLOOKUP(EW$1,'Nakladova matice_2018'!$A$1:$IW$188,141,FALSE),0)</f>
        <v>19638.25</v>
      </c>
      <c r="EX168" s="19">
        <f>IFERROR(HLOOKUP(EX$1,'Nakladova matice_2018'!$A$1:$IW$188,141,FALSE),0)</f>
        <v>0</v>
      </c>
      <c r="EY168" s="19">
        <f>IFERROR(HLOOKUP(EY$1,'Nakladova matice_2018'!$A$1:$IW$188,141,FALSE),0)</f>
        <v>0</v>
      </c>
      <c r="EZ168" s="19">
        <f>IFERROR(HLOOKUP(EZ$1,'Nakladova matice_2018'!$A$1:$IW$188,141,FALSE),0)</f>
        <v>16214.32</v>
      </c>
      <c r="FA168" s="19">
        <f>IFERROR(HLOOKUP(FA$1,'Nakladova matice_2018'!$A$1:$IW$188,141,FALSE),0)</f>
        <v>0</v>
      </c>
      <c r="FB168" s="19">
        <f>IFERROR(HLOOKUP(FB$1,'Nakladova matice_2018'!$A$1:$IW$188,141,FALSE),0)</f>
        <v>17886.12</v>
      </c>
      <c r="FC168" s="19">
        <f>IFERROR(HLOOKUP(FC$1,'Nakladova matice_2018'!$A$1:$IW$188,141,FALSE),0)</f>
        <v>19938.43</v>
      </c>
      <c r="FD168" s="19">
        <f>IFERROR(HLOOKUP(FD$1,'Nakladova matice_2018'!$A$1:$IW$188,141,FALSE),0)</f>
        <v>0</v>
      </c>
      <c r="FE168" s="19">
        <f>IFERROR(HLOOKUP(FE$1,'Nakladova matice_2018'!$A$1:$IW$188,141,FALSE),0)</f>
        <v>10272.629999999999</v>
      </c>
      <c r="FF168" s="19">
        <f>IFERROR(HLOOKUP(FF$1,'Nakladova matice_2018'!$A$1:$IW$188,141,FALSE),0)</f>
        <v>5458.24</v>
      </c>
      <c r="FG168" s="19">
        <f>IFERROR(HLOOKUP(FG$1,'Nakladova matice_2018'!$A$1:$IW$188,141,FALSE),0)</f>
        <v>0</v>
      </c>
      <c r="FH168" s="19">
        <f>IFERROR(HLOOKUP(FH$1,'Nakladova matice_2018'!$A$1:$IW$188,141,FALSE),0)</f>
        <v>0</v>
      </c>
      <c r="FI168" s="19">
        <f>IFERROR(HLOOKUP(FI$1,'Nakladova matice_2018'!$A$1:$IW$188,141,FALSE),0)</f>
        <v>30532.86</v>
      </c>
      <c r="FJ168" s="19">
        <f>IFERROR(HLOOKUP(FJ$1,'Nakladova matice_2018'!$A$1:$IW$188,141,FALSE),0)</f>
        <v>4787.71</v>
      </c>
      <c r="FK168" s="19">
        <f>IFERROR(HLOOKUP(FK$1,'Nakladova matice_2018'!$A$1:$IW$188,141,FALSE),0)</f>
        <v>1004.23</v>
      </c>
      <c r="FL168" s="19">
        <f>IFERROR(HLOOKUP(FL$1,'Nakladova matice_2018'!$A$1:$IW$188,141,FALSE),0)</f>
        <v>2542.16</v>
      </c>
      <c r="FM168" s="19">
        <f>IFERROR(HLOOKUP(FM$1,'Nakladova matice_2018'!$A$1:$IW$188,141,FALSE),0)</f>
        <v>0</v>
      </c>
      <c r="FN168" s="19">
        <f>IFERROR(HLOOKUP(FN$1,'Nakladova matice_2018'!$A$1:$IW$188,141,FALSE),0)</f>
        <v>15641.36</v>
      </c>
      <c r="FO168" s="19">
        <f>IFERROR(HLOOKUP(FO$1,'Nakladova matice_2018'!$A$1:$IW$188,141,FALSE),0)</f>
        <v>29483.39</v>
      </c>
      <c r="FP168" s="19">
        <f>IFERROR(HLOOKUP(FP$1,'Nakladova matice_2018'!$A$1:$IW$188,141,FALSE),0)</f>
        <v>0</v>
      </c>
      <c r="FQ168" s="19">
        <f>IFERROR(HLOOKUP(FQ$1,'Nakladova matice_2018'!$A$1:$IW$188,141,FALSE),0)</f>
        <v>34681.730000000003</v>
      </c>
      <c r="FR168" s="19">
        <f>IFERROR(HLOOKUP(FR$1,'Nakladova matice_2018'!$A$1:$IW$188,141,FALSE),0)</f>
        <v>0</v>
      </c>
      <c r="FS168" s="19">
        <f>IFERROR(HLOOKUP(FS$1,'Nakladova matice_2018'!$A$1:$IW$188,141,FALSE),0)</f>
        <v>72102.53</v>
      </c>
      <c r="FT168" s="19">
        <f>IFERROR(HLOOKUP(FT$1,'Nakladova matice_2018'!$A$1:$IW$188,141,FALSE),0)</f>
        <v>62695.82</v>
      </c>
      <c r="FU168" s="19">
        <f>IFERROR(HLOOKUP(FU$1,'Nakladova matice_2018'!$A$1:$IW$188,141,FALSE),0)</f>
        <v>4004.32</v>
      </c>
      <c r="FV168" s="19">
        <f>IFERROR(HLOOKUP(FV$1,'Nakladova matice_2018'!$A$1:$IW$188,141,FALSE),0)</f>
        <v>12366.18</v>
      </c>
      <c r="FW168" s="19">
        <f>IFERROR(HLOOKUP(FW$1,'Nakladova matice_2018'!$A$1:$IW$188,141,FALSE),0)</f>
        <v>44591.87</v>
      </c>
      <c r="FX168" s="19">
        <f>IFERROR(HLOOKUP(FX$1,'Nakladova matice_2018'!$A$1:$IW$188,141,FALSE),0)</f>
        <v>87680.36</v>
      </c>
      <c r="FY168" s="19">
        <f>IFERROR(HLOOKUP(FY$1,'Nakladova matice_2018'!$A$1:$IW$188,141,FALSE),0)</f>
        <v>115095</v>
      </c>
      <c r="FZ168" s="19">
        <f>IFERROR(HLOOKUP(FZ$1,'Nakladova matice_2018'!$A$1:$IW$188,141,FALSE),0)</f>
        <v>0</v>
      </c>
      <c r="GA168" s="19">
        <f>IFERROR(HLOOKUP(GA$1,'Nakladova matice_2018'!$A$1:$IW$188,141,FALSE),0)</f>
        <v>281319.64</v>
      </c>
      <c r="GB168" s="19">
        <f>IFERROR(HLOOKUP(GB$1,'Nakladova matice_2018'!$A$1:$IW$188,141,FALSE),0)</f>
        <v>58174.22</v>
      </c>
      <c r="GC168" s="19">
        <f>IFERROR(HLOOKUP(GC$1,'Nakladova matice_2018'!$A$1:$IW$188,141,FALSE),0)</f>
        <v>35970.559999999998</v>
      </c>
      <c r="GD168" s="19">
        <f>IFERROR(HLOOKUP(GD$1,'Nakladova matice_2018'!$A$1:$IW$188,141,FALSE),0)</f>
        <v>26317.66</v>
      </c>
      <c r="GE168" s="19">
        <f>IFERROR(HLOOKUP(GE$1,'Nakladova matice_2018'!$A$1:$IW$188,141,FALSE),0)</f>
        <v>0</v>
      </c>
      <c r="GF168" s="19">
        <f>IFERROR(HLOOKUP(GF$1,'Nakladova matice_2018'!$A$1:$IW$188,141,FALSE),0)</f>
        <v>0</v>
      </c>
      <c r="GG168" s="19">
        <f>IFERROR(HLOOKUP(GG$1,'Nakladova matice_2018'!$A$1:$IW$188,141,FALSE),0)</f>
        <v>0</v>
      </c>
      <c r="GH168" s="19">
        <f>IFERROR(HLOOKUP(GH$1,'Nakladova matice_2018'!$A$1:$IW$188,141,FALSE),0)</f>
        <v>0</v>
      </c>
      <c r="GI168" s="19">
        <f>IFERROR(HLOOKUP(GI$1,'Nakladova matice_2018'!$A$1:$IW$188,141,FALSE),0)</f>
        <v>20447.09</v>
      </c>
      <c r="GJ168" s="19">
        <f>IFERROR(HLOOKUP(GJ$1,'Nakladova matice_2018'!$A$1:$IW$188,141,FALSE),0)</f>
        <v>21528.95</v>
      </c>
      <c r="GK168" s="19">
        <f>IFERROR(HLOOKUP(GK$1,'Nakladova matice_2018'!$A$1:$IW$188,141,FALSE),0)</f>
        <v>29550.560000000001</v>
      </c>
      <c r="GL168" s="19">
        <f>IFERROR(HLOOKUP(GL$1,'Nakladova matice_2018'!$A$1:$IW$188,141,FALSE),0)</f>
        <v>0</v>
      </c>
      <c r="GM168" s="19">
        <f>IFERROR(HLOOKUP(GM$1,'Nakladova matice_2018'!$A$1:$IW$188,141,FALSE),0)</f>
        <v>20890.27</v>
      </c>
      <c r="GN168" s="19">
        <f>IFERROR(HLOOKUP(GN$1,'Nakladova matice_2018'!$A$1:$IW$188,141,FALSE),0)</f>
        <v>4221.12</v>
      </c>
      <c r="GO168" s="19">
        <f>IFERROR(HLOOKUP(GO$1,'Nakladova matice_2018'!$A$1:$IW$188,141,FALSE),0)</f>
        <v>1184.74</v>
      </c>
      <c r="GP168" s="19">
        <f>IFERROR(HLOOKUP(GP$1,'Nakladova matice_2018'!$A$1:$IW$188,141,FALSE),0)</f>
        <v>423.06</v>
      </c>
      <c r="GQ168" s="19">
        <f>IFERROR(HLOOKUP(GQ$1,'Nakladova matice_2018'!$A$1:$IW$188,141,FALSE),0)</f>
        <v>18670.009999999998</v>
      </c>
      <c r="GR168" s="19">
        <f>IFERROR(HLOOKUP(GR$1,'Nakladova matice_2018'!$A$1:$IW$188,141,FALSE),0)</f>
        <v>0</v>
      </c>
      <c r="GS168" s="19">
        <f>IFERROR(HLOOKUP(GS$1,'Nakladova matice_2018'!$A$1:$IW$188,141,FALSE),0)</f>
        <v>0</v>
      </c>
      <c r="GT168" s="19">
        <f>IFERROR(HLOOKUP(GT$1,'Nakladova matice_2018'!$A$1:$IW$188,141,FALSE),0)</f>
        <v>711.73</v>
      </c>
      <c r="GU168" s="19">
        <f>IFERROR(HLOOKUP(GU$1,'Nakladova matice_2018'!$A$1:$IW$188,141,FALSE),0)</f>
        <v>8206.51</v>
      </c>
      <c r="GV168" s="19">
        <f>IFERROR(HLOOKUP(GV$1,'Nakladova matice_2018'!$A$1:$IW$188,141,FALSE),0)</f>
        <v>1352.67</v>
      </c>
      <c r="GW168" s="19">
        <f>IFERROR(HLOOKUP(GW$1,'Nakladova matice_2018'!$A$1:$IW$188,141,FALSE),0)</f>
        <v>0</v>
      </c>
      <c r="GX168" s="19">
        <f>IFERROR(HLOOKUP(GX$1,'Nakladova matice_2018'!$A$1:$IW$188,141,FALSE),0)</f>
        <v>0</v>
      </c>
      <c r="GY168" s="19">
        <f>IFERROR(HLOOKUP(GY$1,'Nakladova matice_2018'!$A$1:$IW$188,141,FALSE),0)</f>
        <v>0</v>
      </c>
      <c r="GZ168" s="19">
        <f>IFERROR(HLOOKUP(GZ$1,'Nakladova matice_2018'!$A$1:$IW$188,141,FALSE),0)</f>
        <v>8326.7099999999991</v>
      </c>
      <c r="HA168" s="19">
        <f>IFERROR(HLOOKUP(HA$1,'Nakladova matice_2018'!$A$1:$IW$188,141,FALSE),0)</f>
        <v>20872.61</v>
      </c>
      <c r="HB168" s="19">
        <f>IFERROR(HLOOKUP(HB$1,'Nakladova matice_2018'!$A$1:$IW$188,141,FALSE),0)</f>
        <v>9207.5</v>
      </c>
      <c r="HC168" s="19">
        <f>IFERROR(HLOOKUP(HC$1,'Nakladova matice_2018'!$A$1:$IW$188,141,FALSE),0)</f>
        <v>18228.580000000002</v>
      </c>
      <c r="HD168" s="19">
        <f>IFERROR(HLOOKUP(HD$1,'Nakladova matice_2018'!$A$1:$IW$188,141,FALSE),0)</f>
        <v>21966.560000000001</v>
      </c>
      <c r="HE168" s="19">
        <f>IFERROR(HLOOKUP(HE$1,'Nakladova matice_2018'!$A$1:$IW$188,141,FALSE),0)</f>
        <v>31413.87</v>
      </c>
      <c r="HF168" s="19">
        <f>IFERROR(HLOOKUP(HF$1,'Nakladova matice_2018'!$A$1:$IW$188,141,FALSE),0)</f>
        <v>47440.38</v>
      </c>
      <c r="HG168" s="19">
        <f>IFERROR(HLOOKUP(HG$1,'Nakladova matice_2018'!$A$1:$IW$188,141,FALSE),0)</f>
        <v>2860.62</v>
      </c>
      <c r="HH168" s="19">
        <f>IFERROR(HLOOKUP(HH$1,'Nakladova matice_2018'!$A$1:$IW$188,141,FALSE),0)</f>
        <v>30601.96</v>
      </c>
      <c r="HI168" s="19">
        <f>IFERROR(HLOOKUP(HI$1,'Nakladova matice_2018'!$A$1:$IW$188,141,FALSE),0)</f>
        <v>0</v>
      </c>
      <c r="HJ168" s="19">
        <f>IFERROR(HLOOKUP(HJ$1,'Nakladova matice_2018'!$A$1:$IW$188,141,FALSE),0)</f>
        <v>55360.65</v>
      </c>
      <c r="HK168" s="19">
        <f>IFERROR(HLOOKUP(HK$1,'Nakladova matice_2018'!$A$1:$IW$188,141,FALSE),0)</f>
        <v>1142.77</v>
      </c>
      <c r="HL168" s="19">
        <f>IFERROR(HLOOKUP(HL$1,'Nakladova matice_2018'!$A$1:$IW$188,141,FALSE),0)</f>
        <v>0</v>
      </c>
      <c r="HM168" s="19">
        <f>IFERROR(HLOOKUP(HM$1,'Nakladova matice_2018'!$A$1:$IW$188,141,FALSE),0)</f>
        <v>0</v>
      </c>
      <c r="HN168" s="19">
        <f>IFERROR(HLOOKUP(HN$1,'Nakladova matice_2018'!$A$1:$IW$188,141,FALSE),0)</f>
        <v>0</v>
      </c>
      <c r="HO168" s="19">
        <f>IFERROR(HLOOKUP(HO$1,'Nakladova matice_2018'!$A$1:$IW$188,141,FALSE),0)</f>
        <v>0</v>
      </c>
      <c r="HP168" s="19">
        <f>IFERROR(HLOOKUP(HP$1,'Nakladova matice_2018'!$A$1:$IW$188,141,FALSE),0)</f>
        <v>1711</v>
      </c>
      <c r="HQ168" s="19">
        <f>IFERROR(HLOOKUP(HQ$1,'Nakladova matice_2018'!$A$1:$IW$188,141,FALSE),0)</f>
        <v>0</v>
      </c>
      <c r="HR168" s="19">
        <f>IFERROR(HLOOKUP(HR$1,'Nakladova matice_2018'!$A$1:$IW$188,141,FALSE),0)</f>
        <v>0</v>
      </c>
      <c r="HS168" s="19">
        <f>IFERROR(HLOOKUP(HS$1,'Nakladova matice_2018'!$A$1:$IW$188,141,FALSE),0)</f>
        <v>0</v>
      </c>
      <c r="HT168" s="19">
        <f>IFERROR(HLOOKUP(HT$1,'Nakladova matice_2018'!$A$1:$IW$188,141,FALSE),0)</f>
        <v>9789.36</v>
      </c>
      <c r="HU168" s="19">
        <f>IFERROR(HLOOKUP(HU$1,'Nakladova matice_2018'!$A$1:$IW$188,141,FALSE),0)</f>
        <v>7553.29</v>
      </c>
      <c r="HV168" s="19">
        <f>IFERROR(HLOOKUP(HV$1,'Nakladova matice_2018'!$A$1:$IW$188,141,FALSE),0)</f>
        <v>6457.85</v>
      </c>
      <c r="HW168" s="19">
        <f>IFERROR(HLOOKUP(HW$1,'Nakladova matice_2018'!$A$1:$IW$188,141,FALSE),0)</f>
        <v>10600.91</v>
      </c>
      <c r="HX168" s="19">
        <f>IFERROR(HLOOKUP(HX$1,'Nakladova matice_2018'!$A$1:$IW$188,141,FALSE),0)</f>
        <v>3134.41</v>
      </c>
      <c r="HY168" s="19">
        <f>IFERROR(HLOOKUP(HY$1,'Nakladova matice_2018'!$A$1:$IW$188,141,FALSE),0)</f>
        <v>8678.18</v>
      </c>
      <c r="HZ168" s="19">
        <f>IFERROR(HLOOKUP(HZ$1,'Nakladova matice_2018'!$A$1:$IW$188,141,FALSE),0)</f>
        <v>0</v>
      </c>
      <c r="IA168" s="19">
        <f>IFERROR(HLOOKUP(IA$1,'Nakladova matice_2018'!$A$1:$IW$188,141,FALSE),0)</f>
        <v>9734.7800000000007</v>
      </c>
      <c r="IB168" s="19">
        <f>IFERROR(HLOOKUP(IB$1,'Nakladova matice_2018'!$A$1:$IW$188,141,FALSE),0)</f>
        <v>1570.13</v>
      </c>
      <c r="IC168" s="19">
        <f>IFERROR(HLOOKUP(IC$1,'Nakladova matice_2018'!$A$1:$IW$188,141,FALSE),0)</f>
        <v>1400.85</v>
      </c>
      <c r="ID168" s="19">
        <f>IFERROR(HLOOKUP(ID$1,'Nakladova matice_2018'!$A$1:$IW$188,141,FALSE),0)</f>
        <v>18868.07</v>
      </c>
      <c r="IE168" s="19">
        <f>IFERROR(HLOOKUP(IE$1,'Nakladova matice_2018'!$A$1:$IW$188,141,FALSE),0)</f>
        <v>0</v>
      </c>
      <c r="IF168" s="19">
        <f>IFERROR(HLOOKUP(IF$1,'Nakladova matice_2018'!$A$1:$IW$188,141,FALSE),0)</f>
        <v>1446.69</v>
      </c>
      <c r="IG168" s="19">
        <f>IFERROR(HLOOKUP(IG$1,'Nakladova matice_2018'!$A$1:$IW$188,141,FALSE),0)</f>
        <v>893.75</v>
      </c>
      <c r="IH168" s="19">
        <f>IFERROR(HLOOKUP(IH$1,'Nakladova matice_2018'!$A$1:$IW$188,141,FALSE),0)</f>
        <v>0</v>
      </c>
      <c r="II168" s="19">
        <f>IFERROR(HLOOKUP(II$1,'Nakladova matice_2018'!$A$1:$IW$188,141,FALSE),0)</f>
        <v>8775.64</v>
      </c>
      <c r="IJ168" s="19">
        <f>IFERROR(HLOOKUP(IJ$1,'Nakladova matice_2018'!$A$1:$IW$188,141,FALSE),0)</f>
        <v>0</v>
      </c>
      <c r="IK168" s="19">
        <f>IFERROR(HLOOKUP(IK$1,'Nakladova matice_2018'!$A$1:$IW$188,141,FALSE),0)</f>
        <v>7377.15</v>
      </c>
      <c r="IL168" s="19">
        <f>IFERROR(HLOOKUP(IL$1,'Nakladova matice_2018'!$A$1:$IW$188,141,FALSE),0)</f>
        <v>6024.67</v>
      </c>
      <c r="IM168" s="19">
        <f>IFERROR(HLOOKUP(IM$1,'Nakladova matice_2018'!$A$1:$IW$188,141,FALSE),0)</f>
        <v>23253.23</v>
      </c>
      <c r="IN168" s="19">
        <f>IFERROR(HLOOKUP(IN$1,'Nakladova matice_2018'!$A$1:$IW$188,141,FALSE),0)</f>
        <v>9245.76</v>
      </c>
      <c r="IO168" s="19">
        <f>IFERROR(HLOOKUP(IO$1,'Nakladova matice_2018'!$A$1:$IW$188,141,FALSE),0)</f>
        <v>8063.11</v>
      </c>
      <c r="IP168" s="19">
        <f>IFERROR(HLOOKUP(IP$1,'Nakladova matice_2018'!$A$1:$IW$188,141,FALSE),0)</f>
        <v>19028.009999999998</v>
      </c>
      <c r="IQ168" s="19">
        <f>IFERROR(HLOOKUP(IQ$1,'Nakladova matice_2018'!$A$1:$IW$188,141,FALSE),0)</f>
        <v>7801.8</v>
      </c>
      <c r="IR168" s="19">
        <f>IFERROR(HLOOKUP(IR$1,'Nakladova matice_2018'!$A$1:$IW$188,141,FALSE),0)</f>
        <v>54372.79</v>
      </c>
      <c r="IS168" s="19">
        <f>IFERROR(HLOOKUP(IS$1,'Nakladova matice_2018'!$A$1:$IW$188,141,FALSE),0)</f>
        <v>6316.83</v>
      </c>
      <c r="IT168" s="19">
        <f>IFERROR(HLOOKUP(IT$1,'Nakladova matice_2018'!$A$1:$IW$188,141,FALSE),0)</f>
        <v>0</v>
      </c>
      <c r="IU168" s="19">
        <f>IFERROR(HLOOKUP(IU$1,'Nakladova matice_2018'!$A$1:$IW$188,141,FALSE),0)</f>
        <v>0</v>
      </c>
      <c r="IV168" s="19">
        <f>IFERROR(HLOOKUP(IV$1,'Nakladova matice_2018'!$A$1:$IW$188,141,FALSE),0)</f>
        <v>7171.87</v>
      </c>
      <c r="IW168" s="19">
        <f>IFERROR(HLOOKUP(IW$1,'Nakladova matice_2018'!$A$1:$IW$188,141,FALSE),0)</f>
        <v>1618.89</v>
      </c>
      <c r="IX168" s="19">
        <f>IFERROR(HLOOKUP(IX$1,'Nakladova matice_2018'!$A$1:$IW$188,141,FALSE),0)</f>
        <v>5928.42</v>
      </c>
      <c r="IY168" s="19">
        <f>IFERROR(HLOOKUP(IY$1,'Nakladova matice_2018'!$A$1:$IW$188,141,FALSE),0)</f>
        <v>26972.33</v>
      </c>
      <c r="IZ168" s="19">
        <f>IFERROR(HLOOKUP(IZ$1,'Nakladova matice_2018'!$A$1:$IW$188,141,FALSE),0)</f>
        <v>8789.9500000000007</v>
      </c>
      <c r="JA168" s="19">
        <f>IFERROR(HLOOKUP(JA$1,'Nakladova matice_2018'!$A$1:$IW$188,141,FALSE),0)</f>
        <v>13385.02</v>
      </c>
      <c r="JB168" s="19">
        <f>IFERROR(HLOOKUP(JB$1,'Nakladova matice_2018'!$A$1:$IW$188,141,FALSE),0)</f>
        <v>5702.05</v>
      </c>
      <c r="JC168" s="19">
        <f>IFERROR(HLOOKUP(JC$1,'Nakladova matice_2018'!$A$1:$IW$188,141,FALSE),0)</f>
        <v>0</v>
      </c>
      <c r="JD168" s="19">
        <f>IFERROR(HLOOKUP(JD$1,'Nakladova matice_2018'!$A$1:$IW$188,141,FALSE),0)</f>
        <v>0</v>
      </c>
      <c r="JE168" s="19">
        <f>IFERROR(HLOOKUP(JE$1,'Nakladova matice_2018'!$A$1:$IW$188,141,FALSE),0)</f>
        <v>0</v>
      </c>
      <c r="JF168" s="19">
        <f>IFERROR(HLOOKUP(JF$1,'Nakladova matice_2018'!$A$1:$IW$188,141,FALSE),0)</f>
        <v>0</v>
      </c>
      <c r="JG168" s="19">
        <f>IFERROR(HLOOKUP(JG$1,'Nakladova matice_2018'!$A$1:$IW$188,141,FALSE),0)</f>
        <v>38705.360000000001</v>
      </c>
      <c r="JH168" s="19">
        <f>IFERROR(HLOOKUP(JH$1,'Nakladova matice_2018'!$A$1:$IW$188,141,FALSE),0)</f>
        <v>518.28</v>
      </c>
      <c r="JI168" s="19">
        <f>IFERROR(HLOOKUP(JI$1,'Nakladova matice_2018'!$A$1:$IW$188,141,FALSE),0)</f>
        <v>6676.01</v>
      </c>
      <c r="JJ168" s="19">
        <f>IFERROR(HLOOKUP(JJ$1,'Nakladova matice_2018'!$A$1:$IW$188,141,FALSE),0)</f>
        <v>3552.22</v>
      </c>
      <c r="JK168" s="19">
        <f>IFERROR(HLOOKUP(JK$1,'Nakladova matice_2018'!$A$1:$IW$188,141,FALSE),0)</f>
        <v>16339.41</v>
      </c>
      <c r="JL168" s="19">
        <f>IFERROR(HLOOKUP(JL$1,'Nakladova matice_2018'!$A$1:$IW$188,141,FALSE),0)</f>
        <v>6334.91</v>
      </c>
      <c r="JM168" s="19">
        <f>IFERROR(HLOOKUP(JM$1,'Nakladova matice_2018'!$A$1:$IW$188,141,FALSE),0)</f>
        <v>7557.03</v>
      </c>
      <c r="JN168" s="19">
        <f>IFERROR(HLOOKUP(JN$1,'Nakladova matice_2018'!$A$1:$IW$188,141,FALSE),0)</f>
        <v>0</v>
      </c>
      <c r="JO168" s="19">
        <f>IFERROR(HLOOKUP(JO$1,'Nakladova matice_2018'!$A$1:$IW$188,141,FALSE),0)</f>
        <v>0</v>
      </c>
      <c r="JP168" s="19">
        <f>IFERROR(HLOOKUP(JP$1,'Nakladova matice_2018'!$A$1:$IW$188,141,FALSE),0)</f>
        <v>0</v>
      </c>
      <c r="JQ168" s="19">
        <f>IFERROR(HLOOKUP(JQ$1,'Nakladova matice_2018'!$A$1:$IW$188,141,FALSE),0)</f>
        <v>0</v>
      </c>
      <c r="JR168" s="19">
        <f>IFERROR(HLOOKUP(JR$1,'Nakladova matice_2018'!$A$1:$IW$188,141,FALSE),0)</f>
        <v>22693.32</v>
      </c>
      <c r="JS168" s="19">
        <f>IFERROR(HLOOKUP(JS$1,'Nakladova matice_2018'!$A$1:$IW$188,141,FALSE),0)</f>
        <v>0</v>
      </c>
      <c r="JT168" s="19">
        <f>IFERROR(HLOOKUP(JT$1,'Nakladova matice_2018'!$A$1:$IW$188,141,FALSE),0)</f>
        <v>3184.55</v>
      </c>
      <c r="JU168" s="19">
        <f>IFERROR(HLOOKUP(JU$1,'Nakladova matice_2018'!$A$1:$IW$188,141,FALSE),0)</f>
        <v>3259.01</v>
      </c>
      <c r="JV168" s="19">
        <f>IFERROR(HLOOKUP(JV$1,'Nakladova matice_2018'!$A$1:$IW$188,141,FALSE),0)</f>
        <v>18496.59</v>
      </c>
      <c r="JW168" s="19">
        <f>IFERROR(HLOOKUP(JW$1,'Nakladova matice_2018'!$A$1:$IW$188,141,FALSE),0)</f>
        <v>303.19</v>
      </c>
      <c r="JX168" s="19">
        <f>IFERROR(HLOOKUP(JX$1,'Nakladova matice_2018'!$A$1:$IW$188,141,FALSE),0)</f>
        <v>2150.4699999999998</v>
      </c>
      <c r="JY168" s="19">
        <f>IFERROR(HLOOKUP(JY$1,'Nakladova matice_2018'!$A$1:$IW$188,141,FALSE),0)</f>
        <v>6471.1</v>
      </c>
      <c r="JZ168" s="19">
        <f>IFERROR(HLOOKUP(JZ$1,'Nakladova matice_2018'!$A$1:$IW$188,141,FALSE),0)</f>
        <v>13108.75</v>
      </c>
      <c r="KA168" s="19">
        <f>IFERROR(HLOOKUP(KA$1,'Nakladova matice_2018'!$A$1:$IW$188,141,FALSE),0)</f>
        <v>5597.18</v>
      </c>
      <c r="KB168" s="19">
        <f>IFERROR(HLOOKUP(KB$1,'Nakladova matice_2018'!$A$1:$IW$188,141,FALSE),0)</f>
        <v>0</v>
      </c>
      <c r="KC168" s="19">
        <f>IFERROR(HLOOKUP(KC$1,'Nakladova matice_2018'!$A$1:$IW$188,141,FALSE),0)</f>
        <v>36062.230000000003</v>
      </c>
      <c r="KD168" s="19">
        <f>IFERROR(HLOOKUP(KD$1,'Nakladova matice_2018'!$A$1:$IW$188,141,FALSE),0)</f>
        <v>9700.65</v>
      </c>
      <c r="KE168" s="19">
        <f>IFERROR(HLOOKUP(KE$1,'Nakladova matice_2018'!$A$1:$IW$188,141,FALSE),0)</f>
        <v>0</v>
      </c>
      <c r="KF168" s="19">
        <f>IFERROR(HLOOKUP(KF$1,'Nakladova matice_2018'!$A$1:$IW$188,141,FALSE),0)</f>
        <v>0</v>
      </c>
      <c r="KG168" s="19">
        <f>IFERROR(HLOOKUP(KG$1,'Nakladova matice_2018'!$A$1:$IW$188,141,FALSE),0)</f>
        <v>0</v>
      </c>
      <c r="KH168" s="19">
        <f>IFERROR(HLOOKUP(KH$1,'Nakladova matice_2018'!$A$1:$IW$188,141,FALSE),0)</f>
        <v>0</v>
      </c>
      <c r="KI168" s="19">
        <f>IFERROR(HLOOKUP(KI$1,'Nakladova matice_2018'!$A$1:$IW$188,141,FALSE),0)</f>
        <v>0</v>
      </c>
      <c r="KJ168" s="19">
        <f>IFERROR(HLOOKUP(KJ$1,'Nakladova matice_2018'!$A$1:$IW$188,141,FALSE),0)</f>
        <v>7035.22</v>
      </c>
      <c r="KK168" s="19">
        <f>IFERROR(HLOOKUP(KK$1,'Nakladova matice_2018'!$A$1:$IW$188,141,FALSE),0)</f>
        <v>1701</v>
      </c>
      <c r="KL168" s="19">
        <f>IFERROR(HLOOKUP(KL$1,'Nakladova matice_2018'!$A$1:$IW$188,141,FALSE),0)</f>
        <v>10403.1</v>
      </c>
      <c r="KM168" s="19">
        <f>IFERROR(HLOOKUP(KM$1,'Nakladova matice_2018'!$A$1:$IW$188,141,FALSE),0)</f>
        <v>10936</v>
      </c>
      <c r="KN168" s="19">
        <f>IFERROR(HLOOKUP(KN$1,'Nakladova matice_2018'!$A$1:$IW$188,141,FALSE),0)</f>
        <v>1528.62</v>
      </c>
      <c r="KO168" s="19">
        <f>IFERROR(HLOOKUP(KO$1,'Nakladova matice_2018'!$A$1:$IW$188,141,FALSE),0)</f>
        <v>0</v>
      </c>
      <c r="KP168" s="19">
        <f>IFERROR(HLOOKUP(KP$1,'Nakladova matice_2018'!$A$1:$IW$188,141,FALSE),0)</f>
        <v>3160.77</v>
      </c>
      <c r="KQ168" s="19">
        <f>IFERROR(HLOOKUP(KQ$1,'Nakladova matice_2018'!$A$1:$IW$188,141,FALSE),0)</f>
        <v>5987.12</v>
      </c>
      <c r="KR168" s="19">
        <f>IFERROR(HLOOKUP(KR$1,'Nakladova matice_2018'!$A$1:$IW$188,141,FALSE),0)</f>
        <v>36831.839999999997</v>
      </c>
      <c r="KS168" s="19">
        <f>IFERROR(HLOOKUP(KS$1,'Nakladova matice_2018'!$A$1:$IW$188,141,FALSE),0)</f>
        <v>903.23</v>
      </c>
      <c r="KT168" s="19">
        <f>IFERROR(HLOOKUP(KT$1,'Nakladova matice_2018'!$A$1:$IW$188,141,FALSE),0)</f>
        <v>0</v>
      </c>
      <c r="KU168" s="19">
        <f>IFERROR(HLOOKUP(KU$1,'Nakladova matice_2018'!$A$1:$IW$188,141,FALSE),0)</f>
        <v>18819.12</v>
      </c>
      <c r="KV168" s="19">
        <f>IFERROR(HLOOKUP(KV$1,'Nakladova matice_2018'!$A$1:$IW$188,141,FALSE),0)</f>
        <v>0</v>
      </c>
      <c r="KW168" s="19">
        <f>IFERROR(HLOOKUP(KW$1,'Nakladova matice_2018'!$A$1:$IW$188,141,FALSE),0)</f>
        <v>18749.98</v>
      </c>
      <c r="KX168" s="19">
        <f>IFERROR(HLOOKUP(KX$1,'Nakladova matice_2018'!$A$1:$IW$188,141,FALSE),0)</f>
        <v>6561.05</v>
      </c>
      <c r="KY168" s="19">
        <f>IFERROR(HLOOKUP(KY$1,'Nakladova matice_2018'!$A$1:$IW$188,141,FALSE),0)</f>
        <v>0</v>
      </c>
      <c r="KZ168" s="19">
        <f>IFERROR(HLOOKUP(KZ$1,'Nakladova matice_2018'!$A$1:$IW$188,141,FALSE),0)</f>
        <v>119255.64</v>
      </c>
      <c r="LA168" s="19">
        <f>IFERROR(HLOOKUP(LA$1,'Nakladova matice_2018'!$A$1:$IW$188,141,FALSE),0)</f>
        <v>0</v>
      </c>
      <c r="LB168" s="19">
        <f>IFERROR(HLOOKUP(LB$1,'Nakladova matice_2018'!$A$1:$IW$188,141,FALSE),0)</f>
        <v>17947.59</v>
      </c>
      <c r="LC168" s="19">
        <f>IFERROR(HLOOKUP(LC$1,'Nakladova matice_2018'!$A$1:$IW$188,141,FALSE),0)</f>
        <v>6164.44</v>
      </c>
      <c r="LD168" s="19">
        <f>IFERROR(HLOOKUP(LD$1,'Nakladova matice_2018'!$A$1:$IW$188,141,FALSE),0)</f>
        <v>14554.81</v>
      </c>
      <c r="LE168" s="19">
        <f>IFERROR(HLOOKUP(LE$1,'Nakladova matice_2018'!$A$1:$IW$188,141,FALSE),0)</f>
        <v>11258.53</v>
      </c>
      <c r="LF168" s="19">
        <f>IFERROR(HLOOKUP(LF$1,'Nakladova matice_2018'!$A$1:$IW$188,141,FALSE),0)</f>
        <v>7646.9</v>
      </c>
      <c r="LG168" s="19">
        <f>IFERROR(HLOOKUP(LG$1,'Nakladova matice_2018'!$A$1:$IW$188,141,FALSE),0)</f>
        <v>6986.15</v>
      </c>
      <c r="LH168" s="19">
        <f>IFERROR(HLOOKUP(LH$1,'Nakladova matice_2018'!$A$1:$IW$188,141,FALSE),0)</f>
        <v>2436.16</v>
      </c>
      <c r="LI168" s="19">
        <f>IFERROR(HLOOKUP(LI$1,'Nakladova matice_2018'!$A$1:$IW$188,141,FALSE),0)</f>
        <v>1305.29</v>
      </c>
      <c r="LJ168" s="19">
        <f>IFERROR(HLOOKUP(LJ$1,'Nakladova matice_2018'!$A$1:$IW$188,141,FALSE),0)</f>
        <v>0</v>
      </c>
      <c r="LK168" s="19">
        <f>IFERROR(HLOOKUP(LK$1,'Nakladova matice_2018'!$A$1:$IW$188,141,FALSE),0)</f>
        <v>0</v>
      </c>
      <c r="LL168" s="19">
        <f>IFERROR(HLOOKUP(LL$1,'Nakladova matice_2018'!$A$1:$IW$188,141,FALSE),0)</f>
        <v>921.91</v>
      </c>
      <c r="LM168" s="19">
        <f>IFERROR(HLOOKUP(LM$1,'Nakladova matice_2018'!$A$1:$IW$188,141,FALSE),0)</f>
        <v>1921.07</v>
      </c>
      <c r="LN168" s="19">
        <f>IFERROR(HLOOKUP(LN$1,'Nakladova matice_2018'!$A$1:$IW$188,141,FALSE),0)</f>
        <v>0</v>
      </c>
      <c r="LO168" s="19">
        <f>IFERROR(HLOOKUP(LO$1,'Nakladova matice_2018'!$A$1:$IW$188,141,FALSE),0)</f>
        <v>13556.47</v>
      </c>
      <c r="LP168" s="19">
        <f>IFERROR(HLOOKUP(LP$1,'Nakladova matice_2018'!$A$1:$IW$188,141,FALSE),0)</f>
        <v>0</v>
      </c>
      <c r="LQ168" s="19">
        <f>IFERROR(HLOOKUP(LQ$1,'Nakladova matice_2018'!$A$1:$IW$188,141,FALSE),0)</f>
        <v>0</v>
      </c>
      <c r="LR168" s="19">
        <f>IFERROR(HLOOKUP(LR$1,'Nakladova matice_2018'!$A$1:$IW$188,141,FALSE),0)</f>
        <v>0</v>
      </c>
      <c r="LS168" s="19">
        <f>IFERROR(HLOOKUP(LS$1,'Nakladova matice_2018'!$A$1:$IW$188,141,FALSE),0)</f>
        <v>15746.5</v>
      </c>
      <c r="LT168" s="19">
        <f>IFERROR(HLOOKUP(LT$1,'Nakladova matice_2018'!$A$1:$IW$188,141,FALSE),0)</f>
        <v>36024.519999999997</v>
      </c>
      <c r="LU168" s="19">
        <f>IFERROR(HLOOKUP(LU$1,'Nakladova matice_2018'!$A$1:$IW$188,141,FALSE),0)</f>
        <v>0</v>
      </c>
      <c r="LV168" s="19">
        <f>IFERROR(HLOOKUP(LV$1,'Nakladova matice_2018'!$A$1:$IW$188,141,FALSE),0)</f>
        <v>0</v>
      </c>
      <c r="LW168" s="19">
        <f>IFERROR(HLOOKUP(LW$1,'Nakladova matice_2018'!$A$1:$IW$188,141,FALSE),0)</f>
        <v>0</v>
      </c>
      <c r="LX168" s="19">
        <f>IFERROR(HLOOKUP(LX$1,'Nakladova matice_2018'!$A$1:$IW$188,141,FALSE),0)</f>
        <v>405.3</v>
      </c>
      <c r="LY168" s="19">
        <f>IFERROR(HLOOKUP(LY$1,'Nakladova matice_2018'!$A$1:$IW$188,141,FALSE),0)</f>
        <v>0</v>
      </c>
      <c r="LZ168" s="19">
        <f>IFERROR(HLOOKUP(LZ$1,'Nakladova matice_2018'!$A$1:$IW$188,141,FALSE),0)</f>
        <v>7349.21</v>
      </c>
      <c r="MA168" s="19">
        <f>IFERROR(HLOOKUP(MA$1,'Nakladova matice_2018'!$A$1:$IW$188,141,FALSE),0)</f>
        <v>3171.49</v>
      </c>
      <c r="MB168" s="19">
        <f>IFERROR(HLOOKUP(MB$1,'Nakladova matice_2018'!$A$1:$IW$188,141,FALSE),0)</f>
        <v>0</v>
      </c>
      <c r="MC168" s="19">
        <f>IFERROR(HLOOKUP(MC$1,'Nakladova matice_2018'!$A$1:$IW$188,141,FALSE),0)</f>
        <v>0</v>
      </c>
      <c r="MD168" s="19">
        <f>IFERROR(HLOOKUP(MD$1,'Nakladova matice_2018'!$A$1:$IW$188,141,FALSE),0)</f>
        <v>0</v>
      </c>
      <c r="ME168" s="19">
        <f>IFERROR(HLOOKUP(ME$1,'Nakladova matice_2018'!$A$1:$IW$188,141,FALSE),0)</f>
        <v>11260.02</v>
      </c>
      <c r="MF168" s="19">
        <f>IFERROR(HLOOKUP(MF$1,'Nakladova matice_2018'!$A$1:$IW$188,141,FALSE),0)</f>
        <v>20270.72</v>
      </c>
      <c r="MG168" s="19">
        <f>IFERROR(HLOOKUP(MG$1,'Nakladova matice_2018'!$A$1:$IW$188,141,FALSE),0)</f>
        <v>0</v>
      </c>
      <c r="MH168" s="19">
        <f>IFERROR(HLOOKUP(MH$1,'Nakladova matice_2018'!$A$1:$IW$188,141,FALSE),0)</f>
        <v>0</v>
      </c>
      <c r="MI168" s="19">
        <f>IFERROR(HLOOKUP(MI$1,'Nakladova matice_2018'!$A$1:$IW$188,141,FALSE),0)</f>
        <v>0</v>
      </c>
      <c r="MJ168" s="19">
        <f>IFERROR(HLOOKUP(MJ$1,'Nakladova matice_2018'!$A$1:$IW$188,141,FALSE),0)</f>
        <v>0</v>
      </c>
      <c r="MK168" s="19">
        <f>IFERROR(HLOOKUP(MK$1,'Nakladova matice_2018'!$A$1:$IW$188,141,FALSE),0)</f>
        <v>250.37</v>
      </c>
      <c r="ML168" s="19">
        <f>IFERROR(HLOOKUP(ML$1,'Nakladova matice_2018'!$A$1:$IW$188,141,FALSE),0)</f>
        <v>0</v>
      </c>
      <c r="MM168" s="19">
        <f>IFERROR(HLOOKUP(MM$1,'Nakladova matice_2018'!$A$1:$IW$188,141,FALSE),0)</f>
        <v>17186.59</v>
      </c>
      <c r="MN168" s="19">
        <f>IFERROR(HLOOKUP(MN$1,'Nakladova matice_2018'!$A$1:$IW$188,141,FALSE),0)</f>
        <v>0</v>
      </c>
      <c r="MO168" s="20">
        <f t="shared" si="87"/>
        <v>3886357.0000000005</v>
      </c>
      <c r="MP168" s="20">
        <f>MO168-'Nakladova matice_2018'!IX141</f>
        <v>0</v>
      </c>
    </row>
    <row r="169" spans="1:354" x14ac:dyDescent="0.2">
      <c r="A169" s="27">
        <v>549152</v>
      </c>
      <c r="B169" s="21" t="s">
        <v>289</v>
      </c>
      <c r="C169" s="53">
        <v>0</v>
      </c>
      <c r="D169" s="19">
        <f>IFERROR(HLOOKUP(D$1,'Nakladova matice_2018'!$A$1:$IW$188,142,FALSE),0)</f>
        <v>0</v>
      </c>
      <c r="E169" s="19">
        <f>IFERROR(HLOOKUP(E$1,'Nakladova matice_2018'!$A$1:$IW$188,142,FALSE),0)</f>
        <v>0</v>
      </c>
      <c r="F169" s="19">
        <f>IFERROR(HLOOKUP(F$1,'Nakladova matice_2018'!$A$1:$IW$188,142,FALSE),0)</f>
        <v>0</v>
      </c>
      <c r="G169" s="19">
        <f>IFERROR(HLOOKUP(G$1,'Nakladova matice_2018'!$A$1:$IW$188,142,FALSE),0)</f>
        <v>0</v>
      </c>
      <c r="H169" s="19">
        <f>IFERROR(HLOOKUP(H$1,'Nakladova matice_2018'!$A$1:$IW$188,142,FALSE),0)</f>
        <v>0</v>
      </c>
      <c r="I169" s="19">
        <f>IFERROR(HLOOKUP(I$1,'Nakladova matice_2018'!$A$1:$IW$188,142,FALSE),0)</f>
        <v>0</v>
      </c>
      <c r="J169" s="19">
        <f>IFERROR(HLOOKUP(J$1,'Nakladova matice_2018'!$A$1:$IW$188,142,FALSE),0)</f>
        <v>0</v>
      </c>
      <c r="K169" s="19">
        <f>IFERROR(HLOOKUP(K$1,'Nakladova matice_2018'!$A$1:$IW$188,142,FALSE),0)</f>
        <v>0</v>
      </c>
      <c r="L169" s="19">
        <f>IFERROR(HLOOKUP(L$1,'Nakladova matice_2018'!$A$1:$IW$188,142,FALSE),0)</f>
        <v>0</v>
      </c>
      <c r="M169" s="19">
        <f>IFERROR(HLOOKUP(M$1,'Nakladova matice_2018'!$A$1:$IW$188,142,FALSE),0)</f>
        <v>0</v>
      </c>
      <c r="N169" s="19">
        <f>IFERROR(HLOOKUP(N$1,'Nakladova matice_2018'!$A$1:$IW$188,142,FALSE),0)</f>
        <v>0</v>
      </c>
      <c r="O169" s="19">
        <f>IFERROR(HLOOKUP(O$1,'Nakladova matice_2018'!$A$1:$IW$188,142,FALSE),0)</f>
        <v>0</v>
      </c>
      <c r="P169" s="19">
        <f>IFERROR(HLOOKUP(P$1,'Nakladova matice_2018'!$A$1:$IW$188,142,FALSE),0)</f>
        <v>0</v>
      </c>
      <c r="Q169" s="19">
        <f>IFERROR(HLOOKUP(Q$1,'Nakladova matice_2018'!$A$1:$IW$188,142,FALSE),0)</f>
        <v>0</v>
      </c>
      <c r="R169" s="19">
        <f>IFERROR(HLOOKUP(R$1,'Nakladova matice_2018'!$A$1:$IW$188,142,FALSE),0)</f>
        <v>0</v>
      </c>
      <c r="S169" s="19">
        <f>IFERROR(HLOOKUP(S$1,'Nakladova matice_2018'!$A$1:$IW$188,142,FALSE),0)</f>
        <v>0</v>
      </c>
      <c r="T169" s="19">
        <f>IFERROR(HLOOKUP(T$1,'Nakladova matice_2018'!$A$1:$IW$188,142,FALSE),0)</f>
        <v>0</v>
      </c>
      <c r="U169" s="19">
        <f>IFERROR(HLOOKUP(U$1,'Nakladova matice_2018'!$A$1:$IW$188,142,FALSE),0)</f>
        <v>0</v>
      </c>
      <c r="V169" s="19">
        <f>IFERROR(HLOOKUP(V$1,'Nakladova matice_2018'!$A$1:$IW$188,142,FALSE),0)</f>
        <v>0</v>
      </c>
      <c r="W169" s="19">
        <f>IFERROR(HLOOKUP(W$1,'Nakladova matice_2018'!$A$1:$IW$188,142,FALSE),0)</f>
        <v>0</v>
      </c>
      <c r="X169" s="19">
        <f>IFERROR(HLOOKUP(X$1,'Nakladova matice_2018'!$A$1:$IW$188,142,FALSE),0)</f>
        <v>0</v>
      </c>
      <c r="Y169" s="19">
        <f>IFERROR(HLOOKUP(Y$1,'Nakladova matice_2018'!$A$1:$IW$188,142,FALSE),0)</f>
        <v>0</v>
      </c>
      <c r="Z169" s="19">
        <f>IFERROR(HLOOKUP(Z$1,'Nakladova matice_2018'!$A$1:$IW$188,142,FALSE),0)</f>
        <v>0</v>
      </c>
      <c r="AA169" s="19">
        <f>IFERROR(HLOOKUP(AA$1,'Nakladova matice_2018'!$A$1:$IW$188,142,FALSE),0)</f>
        <v>0</v>
      </c>
      <c r="AB169" s="19">
        <f>IFERROR(HLOOKUP(AB$1,'Nakladova matice_2018'!$A$1:$IW$188,142,FALSE),0)</f>
        <v>0</v>
      </c>
      <c r="AC169" s="19">
        <f>IFERROR(HLOOKUP(AC$1,'Nakladova matice_2018'!$A$1:$IW$188,142,FALSE),0)</f>
        <v>0</v>
      </c>
      <c r="AD169" s="19">
        <f>IFERROR(HLOOKUP(AD$1,'Nakladova matice_2018'!$A$1:$IW$188,142,FALSE),0)</f>
        <v>0</v>
      </c>
      <c r="AE169" s="19">
        <f>IFERROR(HLOOKUP(AE$1,'Nakladova matice_2018'!$A$1:$IW$188,142,FALSE),0)</f>
        <v>0</v>
      </c>
      <c r="AF169" s="19">
        <f>IFERROR(HLOOKUP(AF$1,'Nakladova matice_2018'!$A$1:$IW$188,142,FALSE),0)</f>
        <v>0</v>
      </c>
      <c r="AG169" s="19">
        <f>IFERROR(HLOOKUP(AG$1,'Nakladova matice_2018'!$A$1:$IW$188,142,FALSE),0)</f>
        <v>0</v>
      </c>
      <c r="AH169" s="19">
        <f>IFERROR(HLOOKUP(AH$1,'Nakladova matice_2018'!$A$1:$IW$188,142,FALSE),0)</f>
        <v>0</v>
      </c>
      <c r="AI169" s="19">
        <f>IFERROR(HLOOKUP(AI$1,'Nakladova matice_2018'!$A$1:$IW$188,142,FALSE),0)</f>
        <v>0</v>
      </c>
      <c r="AJ169" s="19">
        <f>IFERROR(HLOOKUP(AJ$1,'Nakladova matice_2018'!$A$1:$IW$188,142,FALSE),0)</f>
        <v>0</v>
      </c>
      <c r="AK169" s="19">
        <f>IFERROR(HLOOKUP(AK$1,'Nakladova matice_2018'!$A$1:$IW$188,142,FALSE),0)</f>
        <v>0</v>
      </c>
      <c r="AL169" s="19">
        <f>IFERROR(HLOOKUP(AL$1,'Nakladova matice_2018'!$A$1:$IW$188,142,FALSE),0)</f>
        <v>0</v>
      </c>
      <c r="AM169" s="19">
        <f>IFERROR(HLOOKUP(AM$1,'Nakladova matice_2018'!$A$1:$IW$188,142,FALSE),0)</f>
        <v>0</v>
      </c>
      <c r="AN169" s="19">
        <f>IFERROR(HLOOKUP(AN$1,'Nakladova matice_2018'!$A$1:$IW$188,142,FALSE),0)</f>
        <v>0</v>
      </c>
      <c r="AO169" s="19">
        <f>IFERROR(HLOOKUP(AO$1,'Nakladova matice_2018'!$A$1:$IW$188,142,FALSE),0)</f>
        <v>0</v>
      </c>
      <c r="AP169" s="19">
        <f>IFERROR(HLOOKUP(AP$1,'Nakladova matice_2018'!$A$1:$IW$188,142,FALSE),0)</f>
        <v>0</v>
      </c>
      <c r="AQ169" s="19">
        <f>IFERROR(HLOOKUP(AQ$1,'Nakladova matice_2018'!$A$1:$IW$188,142,FALSE),0)</f>
        <v>0</v>
      </c>
      <c r="AR169" s="19">
        <f>IFERROR(HLOOKUP(AR$1,'Nakladova matice_2018'!$A$1:$IW$188,142,FALSE),0)</f>
        <v>0</v>
      </c>
      <c r="AS169" s="19">
        <f>IFERROR(HLOOKUP(AS$1,'Nakladova matice_2018'!$A$1:$IW$188,142,FALSE),0)</f>
        <v>0</v>
      </c>
      <c r="AT169" s="19">
        <f>IFERROR(HLOOKUP(AT$1,'Nakladova matice_2018'!$A$1:$IW$188,142,FALSE),0)</f>
        <v>0</v>
      </c>
      <c r="AU169" s="19">
        <f>IFERROR(HLOOKUP(AU$1,'Nakladova matice_2018'!$A$1:$IW$188,142,FALSE),0)</f>
        <v>0</v>
      </c>
      <c r="AV169" s="19">
        <f>IFERROR(HLOOKUP(AV$1,'Nakladova matice_2018'!$A$1:$IW$188,142,FALSE),0)</f>
        <v>0</v>
      </c>
      <c r="AW169" s="19">
        <f>IFERROR(HLOOKUP(AW$1,'Nakladova matice_2018'!$A$1:$IW$188,142,FALSE),0)</f>
        <v>0</v>
      </c>
      <c r="AX169" s="19">
        <f>IFERROR(HLOOKUP(AX$1,'Nakladova matice_2018'!$A$1:$IW$188,142,FALSE),0)</f>
        <v>0</v>
      </c>
      <c r="AY169" s="19">
        <f>IFERROR(HLOOKUP(AY$1,'Nakladova matice_2018'!$A$1:$IW$188,142,FALSE),0)</f>
        <v>0</v>
      </c>
      <c r="AZ169" s="19">
        <f>IFERROR(HLOOKUP(AZ$1,'Nakladova matice_2018'!$A$1:$IW$188,142,FALSE),0)</f>
        <v>0</v>
      </c>
      <c r="BA169" s="19">
        <f>IFERROR(HLOOKUP(BA$1,'Nakladova matice_2018'!$A$1:$IW$188,142,FALSE),0)</f>
        <v>0</v>
      </c>
      <c r="BB169" s="19">
        <f>IFERROR(HLOOKUP(BB$1,'Nakladova matice_2018'!$A$1:$IW$188,142,FALSE),0)</f>
        <v>0</v>
      </c>
      <c r="BC169" s="19">
        <f>IFERROR(HLOOKUP(BC$1,'Nakladova matice_2018'!$A$1:$IW$188,142,FALSE),0)</f>
        <v>0</v>
      </c>
      <c r="BD169" s="19">
        <f>IFERROR(HLOOKUP(BD$1,'Nakladova matice_2018'!$A$1:$IW$188,142,FALSE),0)</f>
        <v>0</v>
      </c>
      <c r="BE169" s="19">
        <f>IFERROR(HLOOKUP(BE$1,'Nakladova matice_2018'!$A$1:$IW$188,142,FALSE),0)</f>
        <v>0</v>
      </c>
      <c r="BF169" s="19">
        <f>IFERROR(HLOOKUP(BF$1,'Nakladova matice_2018'!$A$1:$IW$188,142,FALSE),0)</f>
        <v>0</v>
      </c>
      <c r="BG169" s="19">
        <f>IFERROR(HLOOKUP(BG$1,'Nakladova matice_2018'!$A$1:$IW$188,142,FALSE),0)</f>
        <v>0</v>
      </c>
      <c r="BH169" s="19">
        <f>IFERROR(HLOOKUP(BH$1,'Nakladova matice_2018'!$A$1:$IW$188,142,FALSE),0)</f>
        <v>0</v>
      </c>
      <c r="BI169" s="19">
        <f>IFERROR(HLOOKUP(BI$1,'Nakladova matice_2018'!$A$1:$IW$188,142,FALSE),0)</f>
        <v>0</v>
      </c>
      <c r="BJ169" s="19">
        <f>IFERROR(HLOOKUP(BJ$1,'Nakladova matice_2018'!$A$1:$IW$188,142,FALSE),0)</f>
        <v>0</v>
      </c>
      <c r="BK169" s="19">
        <f>IFERROR(HLOOKUP(BK$1,'Nakladova matice_2018'!$A$1:$IW$188,142,FALSE),0)</f>
        <v>0</v>
      </c>
      <c r="BL169" s="19">
        <f>IFERROR(HLOOKUP(BL$1,'Nakladova matice_2018'!$A$1:$IW$188,142,FALSE),0)</f>
        <v>0</v>
      </c>
      <c r="BM169" s="19">
        <f>IFERROR(HLOOKUP(BM$1,'Nakladova matice_2018'!$A$1:$IW$188,142,FALSE),0)</f>
        <v>0</v>
      </c>
      <c r="BN169" s="19">
        <f>IFERROR(HLOOKUP(BN$1,'Nakladova matice_2018'!$A$1:$IW$188,142,FALSE),0)</f>
        <v>0</v>
      </c>
      <c r="BO169" s="19">
        <f>IFERROR(HLOOKUP(BO$1,'Nakladova matice_2018'!$A$1:$IW$188,142,FALSE),0)</f>
        <v>0</v>
      </c>
      <c r="BP169" s="19">
        <f>IFERROR(HLOOKUP(BP$1,'Nakladova matice_2018'!$A$1:$IW$188,142,FALSE),0)</f>
        <v>0</v>
      </c>
      <c r="BQ169" s="19">
        <f>IFERROR(HLOOKUP(BQ$1,'Nakladova matice_2018'!$A$1:$IW$188,142,FALSE),0)</f>
        <v>0</v>
      </c>
      <c r="BR169" s="19">
        <f>IFERROR(HLOOKUP(BR$1,'Nakladova matice_2018'!$A$1:$IW$188,142,FALSE),0)</f>
        <v>0</v>
      </c>
      <c r="BS169" s="19">
        <f>IFERROR(HLOOKUP(BS$1,'Nakladova matice_2018'!$A$1:$IW$188,142,FALSE),0)</f>
        <v>0</v>
      </c>
      <c r="BT169" s="19">
        <f>IFERROR(HLOOKUP(BT$1,'Nakladova matice_2018'!$A$1:$IW$188,142,FALSE),0)</f>
        <v>0</v>
      </c>
      <c r="BU169" s="19">
        <f>IFERROR(HLOOKUP(BU$1,'Nakladova matice_2018'!$A$1:$IW$188,142,FALSE),0)</f>
        <v>0</v>
      </c>
      <c r="BV169" s="19">
        <f>IFERROR(HLOOKUP(BV$1,'Nakladova matice_2018'!$A$1:$IW$188,142,FALSE),0)</f>
        <v>0</v>
      </c>
      <c r="BW169" s="19">
        <f>IFERROR(HLOOKUP(BW$1,'Nakladova matice_2018'!$A$1:$IW$188,142,FALSE),0)</f>
        <v>0</v>
      </c>
      <c r="BX169" s="19">
        <f>IFERROR(HLOOKUP(BX$1,'Nakladova matice_2018'!$A$1:$IW$188,142,FALSE),0)</f>
        <v>0</v>
      </c>
      <c r="BY169" s="19">
        <f>IFERROR(HLOOKUP(BY$1,'Nakladova matice_2018'!$A$1:$IW$188,142,FALSE),0)</f>
        <v>0</v>
      </c>
      <c r="BZ169" s="19">
        <f>IFERROR(HLOOKUP(BZ$1,'Nakladova matice_2018'!$A$1:$IW$188,142,FALSE),0)</f>
        <v>0</v>
      </c>
      <c r="CA169" s="19">
        <f>IFERROR(HLOOKUP(CA$1,'Nakladova matice_2018'!$A$1:$IW$188,142,FALSE),0)</f>
        <v>0</v>
      </c>
      <c r="CB169" s="19">
        <f>IFERROR(HLOOKUP(CB$1,'Nakladova matice_2018'!$A$1:$IW$188,142,FALSE),0)</f>
        <v>0</v>
      </c>
      <c r="CC169" s="19">
        <f>IFERROR(HLOOKUP(CC$1,'Nakladova matice_2018'!$A$1:$IW$188,142,FALSE),0)</f>
        <v>0</v>
      </c>
      <c r="CD169" s="19">
        <f>IFERROR(HLOOKUP(CD$1,'Nakladova matice_2018'!$A$1:$IW$188,142,FALSE),0)</f>
        <v>0</v>
      </c>
      <c r="CE169" s="19">
        <f>IFERROR(HLOOKUP(CE$1,'Nakladova matice_2018'!$A$1:$IW$188,142,FALSE),0)</f>
        <v>0</v>
      </c>
      <c r="CF169" s="19">
        <f>IFERROR(HLOOKUP(CF$1,'Nakladova matice_2018'!$A$1:$IW$188,142,FALSE),0)</f>
        <v>0</v>
      </c>
      <c r="CG169" s="19">
        <f>IFERROR(HLOOKUP(CG$1,'Nakladova matice_2018'!$A$1:$IW$188,142,FALSE),0)</f>
        <v>0</v>
      </c>
      <c r="CH169" s="19">
        <f>IFERROR(HLOOKUP(CH$1,'Nakladova matice_2018'!$A$1:$IW$188,142,FALSE),0)</f>
        <v>0</v>
      </c>
      <c r="CI169" s="19">
        <f>IFERROR(HLOOKUP(CI$1,'Nakladova matice_2018'!$A$1:$IW$188,142,FALSE),0)</f>
        <v>0</v>
      </c>
      <c r="CJ169" s="19">
        <f>IFERROR(HLOOKUP(CJ$1,'Nakladova matice_2018'!$A$1:$IW$188,142,FALSE),0)</f>
        <v>0</v>
      </c>
      <c r="CK169" s="19">
        <f>IFERROR(HLOOKUP(CK$1,'Nakladova matice_2018'!$A$1:$IW$188,142,FALSE),0)</f>
        <v>0</v>
      </c>
      <c r="CL169" s="19">
        <f>IFERROR(HLOOKUP(CL$1,'Nakladova matice_2018'!$A$1:$IW$188,142,FALSE),0)</f>
        <v>0</v>
      </c>
      <c r="CM169" s="19">
        <f>IFERROR(HLOOKUP(CM$1,'Nakladova matice_2018'!$A$1:$IW$188,142,FALSE),0)</f>
        <v>0</v>
      </c>
      <c r="CN169" s="19">
        <f>IFERROR(HLOOKUP(CN$1,'Nakladova matice_2018'!$A$1:$IW$188,142,FALSE),0)</f>
        <v>0</v>
      </c>
      <c r="CO169" s="19">
        <f>IFERROR(HLOOKUP(CO$1,'Nakladova matice_2018'!$A$1:$IW$188,142,FALSE),0)</f>
        <v>0</v>
      </c>
      <c r="CP169" s="19">
        <f>IFERROR(HLOOKUP(CP$1,'Nakladova matice_2018'!$A$1:$IW$188,142,FALSE),0)</f>
        <v>0</v>
      </c>
      <c r="CQ169" s="19">
        <f>IFERROR(HLOOKUP(CQ$1,'Nakladova matice_2018'!$A$1:$IW$188,142,FALSE),0)</f>
        <v>0</v>
      </c>
      <c r="CR169" s="19">
        <f>IFERROR(HLOOKUP(CR$1,'Nakladova matice_2018'!$A$1:$IW$188,142,FALSE),0)</f>
        <v>0</v>
      </c>
      <c r="CS169" s="19">
        <f>IFERROR(HLOOKUP(CS$1,'Nakladova matice_2018'!$A$1:$IW$188,142,FALSE),0)</f>
        <v>0</v>
      </c>
      <c r="CT169" s="19">
        <f>IFERROR(HLOOKUP(CT$1,'Nakladova matice_2018'!$A$1:$IW$188,142,FALSE),0)</f>
        <v>0</v>
      </c>
      <c r="CU169" s="19">
        <f>IFERROR(HLOOKUP(CU$1,'Nakladova matice_2018'!$A$1:$IW$188,142,FALSE),0)</f>
        <v>0</v>
      </c>
      <c r="CV169" s="19">
        <f>IFERROR(HLOOKUP(CV$1,'Nakladova matice_2018'!$A$1:$IW$188,142,FALSE),0)</f>
        <v>0</v>
      </c>
      <c r="CW169" s="19">
        <f>IFERROR(HLOOKUP(CW$1,'Nakladova matice_2018'!$A$1:$IW$188,142,FALSE),0)</f>
        <v>0</v>
      </c>
      <c r="CX169" s="19">
        <f>IFERROR(HLOOKUP(CX$1,'Nakladova matice_2018'!$A$1:$IW$188,142,FALSE),0)</f>
        <v>0</v>
      </c>
      <c r="CY169" s="19">
        <f>IFERROR(HLOOKUP(CY$1,'Nakladova matice_2018'!$A$1:$IW$188,142,FALSE),0)</f>
        <v>0</v>
      </c>
      <c r="CZ169" s="19">
        <f>IFERROR(HLOOKUP(CZ$1,'Nakladova matice_2018'!$A$1:$IW$188,142,FALSE),0)</f>
        <v>0</v>
      </c>
      <c r="DA169" s="19">
        <f>IFERROR(HLOOKUP(DA$1,'Nakladova matice_2018'!$A$1:$IW$188,142,FALSE),0)</f>
        <v>0</v>
      </c>
      <c r="DB169" s="19">
        <f>IFERROR(HLOOKUP(DB$1,'Nakladova matice_2018'!$A$1:$IW$188,142,FALSE),0)</f>
        <v>0</v>
      </c>
      <c r="DC169" s="19">
        <f>IFERROR(HLOOKUP(DC$1,'Nakladova matice_2018'!$A$1:$IW$188,142,FALSE),0)</f>
        <v>0</v>
      </c>
      <c r="DD169" s="19">
        <f>IFERROR(HLOOKUP(DD$1,'Nakladova matice_2018'!$A$1:$IW$188,142,FALSE),0)</f>
        <v>0</v>
      </c>
      <c r="DE169" s="19">
        <f>IFERROR(HLOOKUP(DE$1,'Nakladova matice_2018'!$A$1:$IW$188,142,FALSE),0)</f>
        <v>0</v>
      </c>
      <c r="DF169" s="19">
        <f>IFERROR(HLOOKUP(DF$1,'Nakladova matice_2018'!$A$1:$IW$188,142,FALSE),0)</f>
        <v>0</v>
      </c>
      <c r="DG169" s="19">
        <f>IFERROR(HLOOKUP(DG$1,'Nakladova matice_2018'!$A$1:$IW$188,142,FALSE),0)</f>
        <v>0</v>
      </c>
      <c r="DH169" s="19">
        <f>IFERROR(HLOOKUP(DH$1,'Nakladova matice_2018'!$A$1:$IW$188,142,FALSE),0)</f>
        <v>0</v>
      </c>
      <c r="DI169" s="19">
        <f>IFERROR(HLOOKUP(DI$1,'Nakladova matice_2018'!$A$1:$IW$188,142,FALSE),0)</f>
        <v>0</v>
      </c>
      <c r="DJ169" s="19">
        <f>IFERROR(HLOOKUP(DJ$1,'Nakladova matice_2018'!$A$1:$IW$188,142,FALSE),0)</f>
        <v>0</v>
      </c>
      <c r="DK169" s="19">
        <f>IFERROR(HLOOKUP(DK$1,'Nakladova matice_2018'!$A$1:$IW$188,142,FALSE),0)</f>
        <v>0</v>
      </c>
      <c r="DL169" s="19">
        <f>IFERROR(HLOOKUP(DL$1,'Nakladova matice_2018'!$A$1:$IW$188,142,FALSE),0)</f>
        <v>0</v>
      </c>
      <c r="DM169" s="19">
        <f>IFERROR(HLOOKUP(DM$1,'Nakladova matice_2018'!$A$1:$IW$188,142,FALSE),0)</f>
        <v>0</v>
      </c>
      <c r="DN169" s="19">
        <f>IFERROR(HLOOKUP(DN$1,'Nakladova matice_2018'!$A$1:$IW$188,142,FALSE),0)</f>
        <v>0</v>
      </c>
      <c r="DO169" s="19">
        <f>IFERROR(HLOOKUP(DO$1,'Nakladova matice_2018'!$A$1:$IW$188,142,FALSE),0)</f>
        <v>0</v>
      </c>
      <c r="DP169" s="19">
        <f>IFERROR(HLOOKUP(DP$1,'Nakladova matice_2018'!$A$1:$IW$188,142,FALSE),0)</f>
        <v>0</v>
      </c>
      <c r="DQ169" s="19">
        <f>IFERROR(HLOOKUP(DQ$1,'Nakladova matice_2018'!$A$1:$IW$188,142,FALSE),0)</f>
        <v>0</v>
      </c>
      <c r="DR169" s="19">
        <f>IFERROR(HLOOKUP(DR$1,'Nakladova matice_2018'!$A$1:$IW$188,142,FALSE),0)</f>
        <v>17717</v>
      </c>
      <c r="DS169" s="19">
        <f>IFERROR(HLOOKUP(DS$1,'Nakladova matice_2018'!$A$1:$IW$188,142,FALSE),0)</f>
        <v>0</v>
      </c>
      <c r="DT169" s="19">
        <f>IFERROR(HLOOKUP(DT$1,'Nakladova matice_2018'!$A$1:$IW$188,142,FALSE),0)</f>
        <v>0</v>
      </c>
      <c r="DU169" s="19">
        <f>IFERROR(HLOOKUP(DU$1,'Nakladova matice_2018'!$A$1:$IW$188,142,FALSE),0)</f>
        <v>0</v>
      </c>
      <c r="DV169" s="19">
        <f>IFERROR(HLOOKUP(DV$1,'Nakladova matice_2018'!$A$1:$IW$188,142,FALSE),0)</f>
        <v>0</v>
      </c>
      <c r="DW169" s="19">
        <f>IFERROR(HLOOKUP(DW$1,'Nakladova matice_2018'!$A$1:$IW$188,142,FALSE),0)</f>
        <v>0</v>
      </c>
      <c r="DX169" s="19">
        <f>IFERROR(HLOOKUP(DX$1,'Nakladova matice_2018'!$A$1:$IW$188,142,FALSE),0)</f>
        <v>0</v>
      </c>
      <c r="DY169" s="19">
        <f>IFERROR(HLOOKUP(DY$1,'Nakladova matice_2018'!$A$1:$IW$188,142,FALSE),0)</f>
        <v>0</v>
      </c>
      <c r="DZ169" s="19">
        <f>IFERROR(HLOOKUP(DZ$1,'Nakladova matice_2018'!$A$1:$IW$188,142,FALSE),0)</f>
        <v>0</v>
      </c>
      <c r="EA169" s="19">
        <f>IFERROR(HLOOKUP(EA$1,'Nakladova matice_2018'!$A$1:$IW$188,142,FALSE),0)</f>
        <v>0</v>
      </c>
      <c r="EB169" s="19">
        <f>IFERROR(HLOOKUP(EB$1,'Nakladova matice_2018'!$A$1:$IW$188,142,FALSE),0)</f>
        <v>0</v>
      </c>
      <c r="EC169" s="19">
        <f>IFERROR(HLOOKUP(EC$1,'Nakladova matice_2018'!$A$1:$IW$188,142,FALSE),0)</f>
        <v>0</v>
      </c>
      <c r="ED169" s="19">
        <f>IFERROR(HLOOKUP(ED$1,'Nakladova matice_2018'!$A$1:$IW$188,142,FALSE),0)</f>
        <v>0</v>
      </c>
      <c r="EE169" s="19">
        <f>IFERROR(HLOOKUP(EE$1,'Nakladova matice_2018'!$A$1:$IW$188,142,FALSE),0)</f>
        <v>0</v>
      </c>
      <c r="EF169" s="19">
        <f>IFERROR(HLOOKUP(EF$1,'Nakladova matice_2018'!$A$1:$IW$188,142,FALSE),0)</f>
        <v>0</v>
      </c>
      <c r="EG169" s="19">
        <f>IFERROR(HLOOKUP(EG$1,'Nakladova matice_2018'!$A$1:$IW$188,142,FALSE),0)</f>
        <v>0</v>
      </c>
      <c r="EH169" s="19">
        <f>IFERROR(HLOOKUP(EH$1,'Nakladova matice_2018'!$A$1:$IW$188,142,FALSE),0)</f>
        <v>0</v>
      </c>
      <c r="EI169" s="19">
        <f>IFERROR(HLOOKUP(EI$1,'Nakladova matice_2018'!$A$1:$IW$188,142,FALSE),0)</f>
        <v>0</v>
      </c>
      <c r="EJ169" s="19">
        <f>IFERROR(HLOOKUP(EJ$1,'Nakladova matice_2018'!$A$1:$IW$188,142,FALSE),0)</f>
        <v>0</v>
      </c>
      <c r="EK169" s="19">
        <f>IFERROR(HLOOKUP(EK$1,'Nakladova matice_2018'!$A$1:$IW$188,142,FALSE),0)</f>
        <v>0</v>
      </c>
      <c r="EL169" s="19">
        <f>IFERROR(HLOOKUP(EL$1,'Nakladova matice_2018'!$A$1:$IW$188,142,FALSE),0)</f>
        <v>0</v>
      </c>
      <c r="EM169" s="19">
        <f>IFERROR(HLOOKUP(EM$1,'Nakladova matice_2018'!$A$1:$IW$188,142,FALSE),0)</f>
        <v>0</v>
      </c>
      <c r="EN169" s="19">
        <f>IFERROR(HLOOKUP(EN$1,'Nakladova matice_2018'!$A$1:$IW$188,142,FALSE),0)</f>
        <v>0</v>
      </c>
      <c r="EO169" s="19">
        <f>IFERROR(HLOOKUP(EO$1,'Nakladova matice_2018'!$A$1:$IW$188,142,FALSE),0)</f>
        <v>0</v>
      </c>
      <c r="EP169" s="19">
        <f>IFERROR(HLOOKUP(EP$1,'Nakladova matice_2018'!$A$1:$IW$188,142,FALSE),0)</f>
        <v>0</v>
      </c>
      <c r="EQ169" s="19">
        <f>IFERROR(HLOOKUP(EQ$1,'Nakladova matice_2018'!$A$1:$IW$188,142,FALSE),0)</f>
        <v>0</v>
      </c>
      <c r="ER169" s="19">
        <f>IFERROR(HLOOKUP(ER$1,'Nakladova matice_2018'!$A$1:$IW$188,142,FALSE),0)</f>
        <v>0</v>
      </c>
      <c r="ES169" s="19">
        <f>IFERROR(HLOOKUP(ES$1,'Nakladova matice_2018'!$A$1:$IW$188,142,FALSE),0)</f>
        <v>0</v>
      </c>
      <c r="ET169" s="19">
        <f>IFERROR(HLOOKUP(ET$1,'Nakladova matice_2018'!$A$1:$IW$188,142,FALSE),0)</f>
        <v>0</v>
      </c>
      <c r="EU169" s="19">
        <f>IFERROR(HLOOKUP(EU$1,'Nakladova matice_2018'!$A$1:$IW$188,142,FALSE),0)</f>
        <v>0</v>
      </c>
      <c r="EV169" s="19">
        <f>IFERROR(HLOOKUP(EV$1,'Nakladova matice_2018'!$A$1:$IW$188,142,FALSE),0)</f>
        <v>0</v>
      </c>
      <c r="EW169" s="19">
        <f>IFERROR(HLOOKUP(EW$1,'Nakladova matice_2018'!$A$1:$IW$188,142,FALSE),0)</f>
        <v>0</v>
      </c>
      <c r="EX169" s="19">
        <f>IFERROR(HLOOKUP(EX$1,'Nakladova matice_2018'!$A$1:$IW$188,142,FALSE),0)</f>
        <v>0</v>
      </c>
      <c r="EY169" s="19">
        <f>IFERROR(HLOOKUP(EY$1,'Nakladova matice_2018'!$A$1:$IW$188,142,FALSE),0)</f>
        <v>0</v>
      </c>
      <c r="EZ169" s="19">
        <f>IFERROR(HLOOKUP(EZ$1,'Nakladova matice_2018'!$A$1:$IW$188,142,FALSE),0)</f>
        <v>0</v>
      </c>
      <c r="FA169" s="19">
        <f>IFERROR(HLOOKUP(FA$1,'Nakladova matice_2018'!$A$1:$IW$188,142,FALSE),0)</f>
        <v>0</v>
      </c>
      <c r="FB169" s="19">
        <f>IFERROR(HLOOKUP(FB$1,'Nakladova matice_2018'!$A$1:$IW$188,142,FALSE),0)</f>
        <v>0</v>
      </c>
      <c r="FC169" s="19">
        <f>IFERROR(HLOOKUP(FC$1,'Nakladova matice_2018'!$A$1:$IW$188,142,FALSE),0)</f>
        <v>0</v>
      </c>
      <c r="FD169" s="19">
        <f>IFERROR(HLOOKUP(FD$1,'Nakladova matice_2018'!$A$1:$IW$188,142,FALSE),0)</f>
        <v>0</v>
      </c>
      <c r="FE169" s="19">
        <f>IFERROR(HLOOKUP(FE$1,'Nakladova matice_2018'!$A$1:$IW$188,142,FALSE),0)</f>
        <v>0</v>
      </c>
      <c r="FF169" s="19">
        <f>IFERROR(HLOOKUP(FF$1,'Nakladova matice_2018'!$A$1:$IW$188,142,FALSE),0)</f>
        <v>0</v>
      </c>
      <c r="FG169" s="19">
        <f>IFERROR(HLOOKUP(FG$1,'Nakladova matice_2018'!$A$1:$IW$188,142,FALSE),0)</f>
        <v>0</v>
      </c>
      <c r="FH169" s="19">
        <f>IFERROR(HLOOKUP(FH$1,'Nakladova matice_2018'!$A$1:$IW$188,142,FALSE),0)</f>
        <v>0</v>
      </c>
      <c r="FI169" s="19">
        <f>IFERROR(HLOOKUP(FI$1,'Nakladova matice_2018'!$A$1:$IW$188,142,FALSE),0)</f>
        <v>0</v>
      </c>
      <c r="FJ169" s="19">
        <f>IFERROR(HLOOKUP(FJ$1,'Nakladova matice_2018'!$A$1:$IW$188,142,FALSE),0)</f>
        <v>0</v>
      </c>
      <c r="FK169" s="19">
        <f>IFERROR(HLOOKUP(FK$1,'Nakladova matice_2018'!$A$1:$IW$188,142,FALSE),0)</f>
        <v>0</v>
      </c>
      <c r="FL169" s="19">
        <f>IFERROR(HLOOKUP(FL$1,'Nakladova matice_2018'!$A$1:$IW$188,142,FALSE),0)</f>
        <v>0</v>
      </c>
      <c r="FM169" s="19">
        <f>IFERROR(HLOOKUP(FM$1,'Nakladova matice_2018'!$A$1:$IW$188,142,FALSE),0)</f>
        <v>0</v>
      </c>
      <c r="FN169" s="19">
        <f>IFERROR(HLOOKUP(FN$1,'Nakladova matice_2018'!$A$1:$IW$188,142,FALSE),0)</f>
        <v>0</v>
      </c>
      <c r="FO169" s="19">
        <f>IFERROR(HLOOKUP(FO$1,'Nakladova matice_2018'!$A$1:$IW$188,142,FALSE),0)</f>
        <v>0</v>
      </c>
      <c r="FP169" s="19">
        <f>IFERROR(HLOOKUP(FP$1,'Nakladova matice_2018'!$A$1:$IW$188,142,FALSE),0)</f>
        <v>0</v>
      </c>
      <c r="FQ169" s="19">
        <f>IFERROR(HLOOKUP(FQ$1,'Nakladova matice_2018'!$A$1:$IW$188,142,FALSE),0)</f>
        <v>0</v>
      </c>
      <c r="FR169" s="19">
        <f>IFERROR(HLOOKUP(FR$1,'Nakladova matice_2018'!$A$1:$IW$188,142,FALSE),0)</f>
        <v>0</v>
      </c>
      <c r="FS169" s="19">
        <f>IFERROR(HLOOKUP(FS$1,'Nakladova matice_2018'!$A$1:$IW$188,142,FALSE),0)</f>
        <v>0</v>
      </c>
      <c r="FT169" s="19">
        <f>IFERROR(HLOOKUP(FT$1,'Nakladova matice_2018'!$A$1:$IW$188,142,FALSE),0)</f>
        <v>0</v>
      </c>
      <c r="FU169" s="19">
        <f>IFERROR(HLOOKUP(FU$1,'Nakladova matice_2018'!$A$1:$IW$188,142,FALSE),0)</f>
        <v>0</v>
      </c>
      <c r="FV169" s="19">
        <f>IFERROR(HLOOKUP(FV$1,'Nakladova matice_2018'!$A$1:$IW$188,142,FALSE),0)</f>
        <v>0</v>
      </c>
      <c r="FW169" s="19">
        <f>IFERROR(HLOOKUP(FW$1,'Nakladova matice_2018'!$A$1:$IW$188,142,FALSE),0)</f>
        <v>0</v>
      </c>
      <c r="FX169" s="19">
        <f>IFERROR(HLOOKUP(FX$1,'Nakladova matice_2018'!$A$1:$IW$188,142,FALSE),0)</f>
        <v>0</v>
      </c>
      <c r="FY169" s="19">
        <f>IFERROR(HLOOKUP(FY$1,'Nakladova matice_2018'!$A$1:$IW$188,142,FALSE),0)</f>
        <v>0</v>
      </c>
      <c r="FZ169" s="19">
        <f>IFERROR(HLOOKUP(FZ$1,'Nakladova matice_2018'!$A$1:$IW$188,142,FALSE),0)</f>
        <v>0</v>
      </c>
      <c r="GA169" s="19">
        <f>IFERROR(HLOOKUP(GA$1,'Nakladova matice_2018'!$A$1:$IW$188,142,FALSE),0)</f>
        <v>0</v>
      </c>
      <c r="GB169" s="19">
        <f>IFERROR(HLOOKUP(GB$1,'Nakladova matice_2018'!$A$1:$IW$188,142,FALSE),0)</f>
        <v>0</v>
      </c>
      <c r="GC169" s="19">
        <f>IFERROR(HLOOKUP(GC$1,'Nakladova matice_2018'!$A$1:$IW$188,142,FALSE),0)</f>
        <v>0</v>
      </c>
      <c r="GD169" s="19">
        <f>IFERROR(HLOOKUP(GD$1,'Nakladova matice_2018'!$A$1:$IW$188,142,FALSE),0)</f>
        <v>0</v>
      </c>
      <c r="GE169" s="19">
        <f>IFERROR(HLOOKUP(GE$1,'Nakladova matice_2018'!$A$1:$IW$188,142,FALSE),0)</f>
        <v>0</v>
      </c>
      <c r="GF169" s="19">
        <f>IFERROR(HLOOKUP(GF$1,'Nakladova matice_2018'!$A$1:$IW$188,142,FALSE),0)</f>
        <v>0</v>
      </c>
      <c r="GG169" s="19">
        <f>IFERROR(HLOOKUP(GG$1,'Nakladova matice_2018'!$A$1:$IW$188,142,FALSE),0)</f>
        <v>0</v>
      </c>
      <c r="GH169" s="19">
        <f>IFERROR(HLOOKUP(GH$1,'Nakladova matice_2018'!$A$1:$IW$188,142,FALSE),0)</f>
        <v>0</v>
      </c>
      <c r="GI169" s="19">
        <f>IFERROR(HLOOKUP(GI$1,'Nakladova matice_2018'!$A$1:$IW$188,142,FALSE),0)</f>
        <v>0</v>
      </c>
      <c r="GJ169" s="19">
        <f>IFERROR(HLOOKUP(GJ$1,'Nakladova matice_2018'!$A$1:$IW$188,142,FALSE),0)</f>
        <v>0</v>
      </c>
      <c r="GK169" s="19">
        <f>IFERROR(HLOOKUP(GK$1,'Nakladova matice_2018'!$A$1:$IW$188,142,FALSE),0)</f>
        <v>0</v>
      </c>
      <c r="GL169" s="19">
        <f>IFERROR(HLOOKUP(GL$1,'Nakladova matice_2018'!$A$1:$IW$188,142,FALSE),0)</f>
        <v>0</v>
      </c>
      <c r="GM169" s="19">
        <f>IFERROR(HLOOKUP(GM$1,'Nakladova matice_2018'!$A$1:$IW$188,142,FALSE),0)</f>
        <v>0</v>
      </c>
      <c r="GN169" s="19">
        <f>IFERROR(HLOOKUP(GN$1,'Nakladova matice_2018'!$A$1:$IW$188,142,FALSE),0)</f>
        <v>0</v>
      </c>
      <c r="GO169" s="19">
        <f>IFERROR(HLOOKUP(GO$1,'Nakladova matice_2018'!$A$1:$IW$188,142,FALSE),0)</f>
        <v>0</v>
      </c>
      <c r="GP169" s="19">
        <f>IFERROR(HLOOKUP(GP$1,'Nakladova matice_2018'!$A$1:$IW$188,142,FALSE),0)</f>
        <v>0</v>
      </c>
      <c r="GQ169" s="19">
        <f>IFERROR(HLOOKUP(GQ$1,'Nakladova matice_2018'!$A$1:$IW$188,142,FALSE),0)</f>
        <v>0</v>
      </c>
      <c r="GR169" s="19">
        <f>IFERROR(HLOOKUP(GR$1,'Nakladova matice_2018'!$A$1:$IW$188,142,FALSE),0)</f>
        <v>0</v>
      </c>
      <c r="GS169" s="19">
        <f>IFERROR(HLOOKUP(GS$1,'Nakladova matice_2018'!$A$1:$IW$188,142,FALSE),0)</f>
        <v>0</v>
      </c>
      <c r="GT169" s="19">
        <f>IFERROR(HLOOKUP(GT$1,'Nakladova matice_2018'!$A$1:$IW$188,142,FALSE),0)</f>
        <v>0</v>
      </c>
      <c r="GU169" s="19">
        <f>IFERROR(HLOOKUP(GU$1,'Nakladova matice_2018'!$A$1:$IW$188,142,FALSE),0)</f>
        <v>0</v>
      </c>
      <c r="GV169" s="19">
        <f>IFERROR(HLOOKUP(GV$1,'Nakladova matice_2018'!$A$1:$IW$188,142,FALSE),0)</f>
        <v>0</v>
      </c>
      <c r="GW169" s="19">
        <f>IFERROR(HLOOKUP(GW$1,'Nakladova matice_2018'!$A$1:$IW$188,142,FALSE),0)</f>
        <v>0</v>
      </c>
      <c r="GX169" s="19">
        <f>IFERROR(HLOOKUP(GX$1,'Nakladova matice_2018'!$A$1:$IW$188,142,FALSE),0)</f>
        <v>0</v>
      </c>
      <c r="GY169" s="19">
        <f>IFERROR(HLOOKUP(GY$1,'Nakladova matice_2018'!$A$1:$IW$188,142,FALSE),0)</f>
        <v>0</v>
      </c>
      <c r="GZ169" s="19">
        <f>IFERROR(HLOOKUP(GZ$1,'Nakladova matice_2018'!$A$1:$IW$188,142,FALSE),0)</f>
        <v>0</v>
      </c>
      <c r="HA169" s="19">
        <f>IFERROR(HLOOKUP(HA$1,'Nakladova matice_2018'!$A$1:$IW$188,142,FALSE),0)</f>
        <v>0</v>
      </c>
      <c r="HB169" s="19">
        <f>IFERROR(HLOOKUP(HB$1,'Nakladova matice_2018'!$A$1:$IW$188,142,FALSE),0)</f>
        <v>0</v>
      </c>
      <c r="HC169" s="19">
        <f>IFERROR(HLOOKUP(HC$1,'Nakladova matice_2018'!$A$1:$IW$188,142,FALSE),0)</f>
        <v>0</v>
      </c>
      <c r="HD169" s="19">
        <f>IFERROR(HLOOKUP(HD$1,'Nakladova matice_2018'!$A$1:$IW$188,142,FALSE),0)</f>
        <v>0</v>
      </c>
      <c r="HE169" s="19">
        <f>IFERROR(HLOOKUP(HE$1,'Nakladova matice_2018'!$A$1:$IW$188,142,FALSE),0)</f>
        <v>0</v>
      </c>
      <c r="HF169" s="19">
        <f>IFERROR(HLOOKUP(HF$1,'Nakladova matice_2018'!$A$1:$IW$188,142,FALSE),0)</f>
        <v>0</v>
      </c>
      <c r="HG169" s="19">
        <f>IFERROR(HLOOKUP(HG$1,'Nakladova matice_2018'!$A$1:$IW$188,142,FALSE),0)</f>
        <v>0</v>
      </c>
      <c r="HH169" s="19">
        <f>IFERROR(HLOOKUP(HH$1,'Nakladova matice_2018'!$A$1:$IW$188,142,FALSE),0)</f>
        <v>0</v>
      </c>
      <c r="HI169" s="19">
        <f>IFERROR(HLOOKUP(HI$1,'Nakladova matice_2018'!$A$1:$IW$188,142,FALSE),0)</f>
        <v>0</v>
      </c>
      <c r="HJ169" s="19">
        <f>IFERROR(HLOOKUP(HJ$1,'Nakladova matice_2018'!$A$1:$IW$188,142,FALSE),0)</f>
        <v>0</v>
      </c>
      <c r="HK169" s="19">
        <f>IFERROR(HLOOKUP(HK$1,'Nakladova matice_2018'!$A$1:$IW$188,142,FALSE),0)</f>
        <v>0</v>
      </c>
      <c r="HL169" s="19">
        <f>IFERROR(HLOOKUP(HL$1,'Nakladova matice_2018'!$A$1:$IW$188,142,FALSE),0)</f>
        <v>0</v>
      </c>
      <c r="HM169" s="19">
        <f>IFERROR(HLOOKUP(HM$1,'Nakladova matice_2018'!$A$1:$IW$188,142,FALSE),0)</f>
        <v>0</v>
      </c>
      <c r="HN169" s="19">
        <f>IFERROR(HLOOKUP(HN$1,'Nakladova matice_2018'!$A$1:$IW$188,142,FALSE),0)</f>
        <v>0</v>
      </c>
      <c r="HO169" s="19">
        <f>IFERROR(HLOOKUP(HO$1,'Nakladova matice_2018'!$A$1:$IW$188,142,FALSE),0)</f>
        <v>0</v>
      </c>
      <c r="HP169" s="19">
        <f>IFERROR(HLOOKUP(HP$1,'Nakladova matice_2018'!$A$1:$IW$188,142,FALSE),0)</f>
        <v>0</v>
      </c>
      <c r="HQ169" s="19">
        <f>IFERROR(HLOOKUP(HQ$1,'Nakladova matice_2018'!$A$1:$IW$188,142,FALSE),0)</f>
        <v>0</v>
      </c>
      <c r="HR169" s="19">
        <f>IFERROR(HLOOKUP(HR$1,'Nakladova matice_2018'!$A$1:$IW$188,142,FALSE),0)</f>
        <v>0</v>
      </c>
      <c r="HS169" s="19">
        <f>IFERROR(HLOOKUP(HS$1,'Nakladova matice_2018'!$A$1:$IW$188,142,FALSE),0)</f>
        <v>0</v>
      </c>
      <c r="HT169" s="19">
        <f>IFERROR(HLOOKUP(HT$1,'Nakladova matice_2018'!$A$1:$IW$188,142,FALSE),0)</f>
        <v>0</v>
      </c>
      <c r="HU169" s="19">
        <f>IFERROR(HLOOKUP(HU$1,'Nakladova matice_2018'!$A$1:$IW$188,142,FALSE),0)</f>
        <v>0</v>
      </c>
      <c r="HV169" s="19">
        <f>IFERROR(HLOOKUP(HV$1,'Nakladova matice_2018'!$A$1:$IW$188,142,FALSE),0)</f>
        <v>0</v>
      </c>
      <c r="HW169" s="19">
        <f>IFERROR(HLOOKUP(HW$1,'Nakladova matice_2018'!$A$1:$IW$188,142,FALSE),0)</f>
        <v>0</v>
      </c>
      <c r="HX169" s="19">
        <f>IFERROR(HLOOKUP(HX$1,'Nakladova matice_2018'!$A$1:$IW$188,142,FALSE),0)</f>
        <v>0</v>
      </c>
      <c r="HY169" s="19">
        <f>IFERROR(HLOOKUP(HY$1,'Nakladova matice_2018'!$A$1:$IW$188,142,FALSE),0)</f>
        <v>0</v>
      </c>
      <c r="HZ169" s="19">
        <f>IFERROR(HLOOKUP(HZ$1,'Nakladova matice_2018'!$A$1:$IW$188,142,FALSE),0)</f>
        <v>0</v>
      </c>
      <c r="IA169" s="19">
        <f>IFERROR(HLOOKUP(IA$1,'Nakladova matice_2018'!$A$1:$IW$188,142,FALSE),0)</f>
        <v>0</v>
      </c>
      <c r="IB169" s="19">
        <f>IFERROR(HLOOKUP(IB$1,'Nakladova matice_2018'!$A$1:$IW$188,142,FALSE),0)</f>
        <v>0</v>
      </c>
      <c r="IC169" s="19">
        <f>IFERROR(HLOOKUP(IC$1,'Nakladova matice_2018'!$A$1:$IW$188,142,FALSE),0)</f>
        <v>0</v>
      </c>
      <c r="ID169" s="19">
        <f>IFERROR(HLOOKUP(ID$1,'Nakladova matice_2018'!$A$1:$IW$188,142,FALSE),0)</f>
        <v>0</v>
      </c>
      <c r="IE169" s="19">
        <f>IFERROR(HLOOKUP(IE$1,'Nakladova matice_2018'!$A$1:$IW$188,142,FALSE),0)</f>
        <v>0</v>
      </c>
      <c r="IF169" s="19">
        <f>IFERROR(HLOOKUP(IF$1,'Nakladova matice_2018'!$A$1:$IW$188,142,FALSE),0)</f>
        <v>0</v>
      </c>
      <c r="IG169" s="19">
        <f>IFERROR(HLOOKUP(IG$1,'Nakladova matice_2018'!$A$1:$IW$188,142,FALSE),0)</f>
        <v>0</v>
      </c>
      <c r="IH169" s="19">
        <f>IFERROR(HLOOKUP(IH$1,'Nakladova matice_2018'!$A$1:$IW$188,142,FALSE),0)</f>
        <v>0</v>
      </c>
      <c r="II169" s="19">
        <f>IFERROR(HLOOKUP(II$1,'Nakladova matice_2018'!$A$1:$IW$188,142,FALSE),0)</f>
        <v>0</v>
      </c>
      <c r="IJ169" s="19">
        <f>IFERROR(HLOOKUP(IJ$1,'Nakladova matice_2018'!$A$1:$IW$188,142,FALSE),0)</f>
        <v>0</v>
      </c>
      <c r="IK169" s="19">
        <f>IFERROR(HLOOKUP(IK$1,'Nakladova matice_2018'!$A$1:$IW$188,142,FALSE),0)</f>
        <v>0</v>
      </c>
      <c r="IL169" s="19">
        <f>IFERROR(HLOOKUP(IL$1,'Nakladova matice_2018'!$A$1:$IW$188,142,FALSE),0)</f>
        <v>0</v>
      </c>
      <c r="IM169" s="19">
        <f>IFERROR(HLOOKUP(IM$1,'Nakladova matice_2018'!$A$1:$IW$188,142,FALSE),0)</f>
        <v>0</v>
      </c>
      <c r="IN169" s="19">
        <f>IFERROR(HLOOKUP(IN$1,'Nakladova matice_2018'!$A$1:$IW$188,142,FALSE),0)</f>
        <v>0</v>
      </c>
      <c r="IO169" s="19">
        <f>IFERROR(HLOOKUP(IO$1,'Nakladova matice_2018'!$A$1:$IW$188,142,FALSE),0)</f>
        <v>0</v>
      </c>
      <c r="IP169" s="19">
        <f>IFERROR(HLOOKUP(IP$1,'Nakladova matice_2018'!$A$1:$IW$188,142,FALSE),0)</f>
        <v>0</v>
      </c>
      <c r="IQ169" s="19">
        <f>IFERROR(HLOOKUP(IQ$1,'Nakladova matice_2018'!$A$1:$IW$188,142,FALSE),0)</f>
        <v>0</v>
      </c>
      <c r="IR169" s="19">
        <f>IFERROR(HLOOKUP(IR$1,'Nakladova matice_2018'!$A$1:$IW$188,142,FALSE),0)</f>
        <v>0</v>
      </c>
      <c r="IS169" s="19">
        <f>IFERROR(HLOOKUP(IS$1,'Nakladova matice_2018'!$A$1:$IW$188,142,FALSE),0)</f>
        <v>0</v>
      </c>
      <c r="IT169" s="19">
        <f>IFERROR(HLOOKUP(IT$1,'Nakladova matice_2018'!$A$1:$IW$188,142,FALSE),0)</f>
        <v>0</v>
      </c>
      <c r="IU169" s="19">
        <f>IFERROR(HLOOKUP(IU$1,'Nakladova matice_2018'!$A$1:$IW$188,142,FALSE),0)</f>
        <v>0</v>
      </c>
      <c r="IV169" s="19">
        <f>IFERROR(HLOOKUP(IV$1,'Nakladova matice_2018'!$A$1:$IW$188,142,FALSE),0)</f>
        <v>0</v>
      </c>
      <c r="IW169" s="19">
        <f>IFERROR(HLOOKUP(IW$1,'Nakladova matice_2018'!$A$1:$IW$188,142,FALSE),0)</f>
        <v>0</v>
      </c>
      <c r="IX169" s="19">
        <f>IFERROR(HLOOKUP(IX$1,'Nakladova matice_2018'!$A$1:$IW$188,142,FALSE),0)</f>
        <v>0</v>
      </c>
      <c r="IY169" s="19">
        <f>IFERROR(HLOOKUP(IY$1,'Nakladova matice_2018'!$A$1:$IW$188,142,FALSE),0)</f>
        <v>0</v>
      </c>
      <c r="IZ169" s="19">
        <f>IFERROR(HLOOKUP(IZ$1,'Nakladova matice_2018'!$A$1:$IW$188,142,FALSE),0)</f>
        <v>0</v>
      </c>
      <c r="JA169" s="19">
        <f>IFERROR(HLOOKUP(JA$1,'Nakladova matice_2018'!$A$1:$IW$188,142,FALSE),0)</f>
        <v>0</v>
      </c>
      <c r="JB169" s="19">
        <f>IFERROR(HLOOKUP(JB$1,'Nakladova matice_2018'!$A$1:$IW$188,142,FALSE),0)</f>
        <v>0</v>
      </c>
      <c r="JC169" s="19">
        <f>IFERROR(HLOOKUP(JC$1,'Nakladova matice_2018'!$A$1:$IW$188,142,FALSE),0)</f>
        <v>0</v>
      </c>
      <c r="JD169" s="19">
        <f>IFERROR(HLOOKUP(JD$1,'Nakladova matice_2018'!$A$1:$IW$188,142,FALSE),0)</f>
        <v>0</v>
      </c>
      <c r="JE169" s="19">
        <f>IFERROR(HLOOKUP(JE$1,'Nakladova matice_2018'!$A$1:$IW$188,142,FALSE),0)</f>
        <v>0</v>
      </c>
      <c r="JF169" s="19">
        <f>IFERROR(HLOOKUP(JF$1,'Nakladova matice_2018'!$A$1:$IW$188,142,FALSE),0)</f>
        <v>0</v>
      </c>
      <c r="JG169" s="19">
        <f>IFERROR(HLOOKUP(JG$1,'Nakladova matice_2018'!$A$1:$IW$188,142,FALSE),0)</f>
        <v>0</v>
      </c>
      <c r="JH169" s="19">
        <f>IFERROR(HLOOKUP(JH$1,'Nakladova matice_2018'!$A$1:$IW$188,142,FALSE),0)</f>
        <v>0</v>
      </c>
      <c r="JI169" s="19">
        <f>IFERROR(HLOOKUP(JI$1,'Nakladova matice_2018'!$A$1:$IW$188,142,FALSE),0)</f>
        <v>0</v>
      </c>
      <c r="JJ169" s="19">
        <f>IFERROR(HLOOKUP(JJ$1,'Nakladova matice_2018'!$A$1:$IW$188,142,FALSE),0)</f>
        <v>0</v>
      </c>
      <c r="JK169" s="19">
        <f>IFERROR(HLOOKUP(JK$1,'Nakladova matice_2018'!$A$1:$IW$188,142,FALSE),0)</f>
        <v>0</v>
      </c>
      <c r="JL169" s="19">
        <f>IFERROR(HLOOKUP(JL$1,'Nakladova matice_2018'!$A$1:$IW$188,142,FALSE),0)</f>
        <v>0</v>
      </c>
      <c r="JM169" s="19">
        <f>IFERROR(HLOOKUP(JM$1,'Nakladova matice_2018'!$A$1:$IW$188,142,FALSE),0)</f>
        <v>0</v>
      </c>
      <c r="JN169" s="19">
        <f>IFERROR(HLOOKUP(JN$1,'Nakladova matice_2018'!$A$1:$IW$188,142,FALSE),0)</f>
        <v>0</v>
      </c>
      <c r="JO169" s="19">
        <f>IFERROR(HLOOKUP(JO$1,'Nakladova matice_2018'!$A$1:$IW$188,142,FALSE),0)</f>
        <v>0</v>
      </c>
      <c r="JP169" s="19">
        <f>IFERROR(HLOOKUP(JP$1,'Nakladova matice_2018'!$A$1:$IW$188,142,FALSE),0)</f>
        <v>0</v>
      </c>
      <c r="JQ169" s="19">
        <f>IFERROR(HLOOKUP(JQ$1,'Nakladova matice_2018'!$A$1:$IW$188,142,FALSE),0)</f>
        <v>0</v>
      </c>
      <c r="JR169" s="19">
        <f>IFERROR(HLOOKUP(JR$1,'Nakladova matice_2018'!$A$1:$IW$188,142,FALSE),0)</f>
        <v>0</v>
      </c>
      <c r="JS169" s="19">
        <f>IFERROR(HLOOKUP(JS$1,'Nakladova matice_2018'!$A$1:$IW$188,142,FALSE),0)</f>
        <v>0</v>
      </c>
      <c r="JT169" s="19">
        <f>IFERROR(HLOOKUP(JT$1,'Nakladova matice_2018'!$A$1:$IW$188,142,FALSE),0)</f>
        <v>0</v>
      </c>
      <c r="JU169" s="19">
        <f>IFERROR(HLOOKUP(JU$1,'Nakladova matice_2018'!$A$1:$IW$188,142,FALSE),0)</f>
        <v>0</v>
      </c>
      <c r="JV169" s="19">
        <f>IFERROR(HLOOKUP(JV$1,'Nakladova matice_2018'!$A$1:$IW$188,142,FALSE),0)</f>
        <v>0</v>
      </c>
      <c r="JW169" s="19">
        <f>IFERROR(HLOOKUP(JW$1,'Nakladova matice_2018'!$A$1:$IW$188,142,FALSE),0)</f>
        <v>0</v>
      </c>
      <c r="JX169" s="19">
        <f>IFERROR(HLOOKUP(JX$1,'Nakladova matice_2018'!$A$1:$IW$188,142,FALSE),0)</f>
        <v>0</v>
      </c>
      <c r="JY169" s="19">
        <f>IFERROR(HLOOKUP(JY$1,'Nakladova matice_2018'!$A$1:$IW$188,142,FALSE),0)</f>
        <v>0</v>
      </c>
      <c r="JZ169" s="19">
        <f>IFERROR(HLOOKUP(JZ$1,'Nakladova matice_2018'!$A$1:$IW$188,142,FALSE),0)</f>
        <v>0</v>
      </c>
      <c r="KA169" s="19">
        <f>IFERROR(HLOOKUP(KA$1,'Nakladova matice_2018'!$A$1:$IW$188,142,FALSE),0)</f>
        <v>0</v>
      </c>
      <c r="KB169" s="19">
        <f>IFERROR(HLOOKUP(KB$1,'Nakladova matice_2018'!$A$1:$IW$188,142,FALSE),0)</f>
        <v>0</v>
      </c>
      <c r="KC169" s="19">
        <f>IFERROR(HLOOKUP(KC$1,'Nakladova matice_2018'!$A$1:$IW$188,142,FALSE),0)</f>
        <v>0</v>
      </c>
      <c r="KD169" s="19">
        <f>IFERROR(HLOOKUP(KD$1,'Nakladova matice_2018'!$A$1:$IW$188,142,FALSE),0)</f>
        <v>0</v>
      </c>
      <c r="KE169" s="19">
        <f>IFERROR(HLOOKUP(KE$1,'Nakladova matice_2018'!$A$1:$IW$188,142,FALSE),0)</f>
        <v>0</v>
      </c>
      <c r="KF169" s="19">
        <f>IFERROR(HLOOKUP(KF$1,'Nakladova matice_2018'!$A$1:$IW$188,142,FALSE),0)</f>
        <v>0</v>
      </c>
      <c r="KG169" s="19">
        <f>IFERROR(HLOOKUP(KG$1,'Nakladova matice_2018'!$A$1:$IW$188,142,FALSE),0)</f>
        <v>0</v>
      </c>
      <c r="KH169" s="19">
        <f>IFERROR(HLOOKUP(KH$1,'Nakladova matice_2018'!$A$1:$IW$188,142,FALSE),0)</f>
        <v>0</v>
      </c>
      <c r="KI169" s="19">
        <f>IFERROR(HLOOKUP(KI$1,'Nakladova matice_2018'!$A$1:$IW$188,142,FALSE),0)</f>
        <v>0</v>
      </c>
      <c r="KJ169" s="19">
        <f>IFERROR(HLOOKUP(KJ$1,'Nakladova matice_2018'!$A$1:$IW$188,142,FALSE),0)</f>
        <v>0</v>
      </c>
      <c r="KK169" s="19">
        <f>IFERROR(HLOOKUP(KK$1,'Nakladova matice_2018'!$A$1:$IW$188,142,FALSE),0)</f>
        <v>0</v>
      </c>
      <c r="KL169" s="19">
        <f>IFERROR(HLOOKUP(KL$1,'Nakladova matice_2018'!$A$1:$IW$188,142,FALSE),0)</f>
        <v>0</v>
      </c>
      <c r="KM169" s="19">
        <f>IFERROR(HLOOKUP(KM$1,'Nakladova matice_2018'!$A$1:$IW$188,142,FALSE),0)</f>
        <v>0</v>
      </c>
      <c r="KN169" s="19">
        <f>IFERROR(HLOOKUP(KN$1,'Nakladova matice_2018'!$A$1:$IW$188,142,FALSE),0)</f>
        <v>0</v>
      </c>
      <c r="KO169" s="19">
        <f>IFERROR(HLOOKUP(KO$1,'Nakladova matice_2018'!$A$1:$IW$188,142,FALSE),0)</f>
        <v>0</v>
      </c>
      <c r="KP169" s="19">
        <f>IFERROR(HLOOKUP(KP$1,'Nakladova matice_2018'!$A$1:$IW$188,142,FALSE),0)</f>
        <v>0</v>
      </c>
      <c r="KQ169" s="19">
        <f>IFERROR(HLOOKUP(KQ$1,'Nakladova matice_2018'!$A$1:$IW$188,142,FALSE),0)</f>
        <v>0</v>
      </c>
      <c r="KR169" s="19">
        <f>IFERROR(HLOOKUP(KR$1,'Nakladova matice_2018'!$A$1:$IW$188,142,FALSE),0)</f>
        <v>0</v>
      </c>
      <c r="KS169" s="19">
        <f>IFERROR(HLOOKUP(KS$1,'Nakladova matice_2018'!$A$1:$IW$188,142,FALSE),0)</f>
        <v>0</v>
      </c>
      <c r="KT169" s="19">
        <f>IFERROR(HLOOKUP(KT$1,'Nakladova matice_2018'!$A$1:$IW$188,142,FALSE),0)</f>
        <v>0</v>
      </c>
      <c r="KU169" s="19">
        <f>IFERROR(HLOOKUP(KU$1,'Nakladova matice_2018'!$A$1:$IW$188,142,FALSE),0)</f>
        <v>0</v>
      </c>
      <c r="KV169" s="19">
        <f>IFERROR(HLOOKUP(KV$1,'Nakladova matice_2018'!$A$1:$IW$188,142,FALSE),0)</f>
        <v>0</v>
      </c>
      <c r="KW169" s="19">
        <f>IFERROR(HLOOKUP(KW$1,'Nakladova matice_2018'!$A$1:$IW$188,142,FALSE),0)</f>
        <v>0</v>
      </c>
      <c r="KX169" s="19">
        <f>IFERROR(HLOOKUP(KX$1,'Nakladova matice_2018'!$A$1:$IW$188,142,FALSE),0)</f>
        <v>0</v>
      </c>
      <c r="KY169" s="19">
        <f>IFERROR(HLOOKUP(KY$1,'Nakladova matice_2018'!$A$1:$IW$188,142,FALSE),0)</f>
        <v>0</v>
      </c>
      <c r="KZ169" s="19">
        <f>IFERROR(HLOOKUP(KZ$1,'Nakladova matice_2018'!$A$1:$IW$188,142,FALSE),0)</f>
        <v>0</v>
      </c>
      <c r="LA169" s="19">
        <f>IFERROR(HLOOKUP(LA$1,'Nakladova matice_2018'!$A$1:$IW$188,142,FALSE),0)</f>
        <v>0</v>
      </c>
      <c r="LB169" s="19">
        <f>IFERROR(HLOOKUP(LB$1,'Nakladova matice_2018'!$A$1:$IW$188,142,FALSE),0)</f>
        <v>0</v>
      </c>
      <c r="LC169" s="19">
        <f>IFERROR(HLOOKUP(LC$1,'Nakladova matice_2018'!$A$1:$IW$188,142,FALSE),0)</f>
        <v>0</v>
      </c>
      <c r="LD169" s="19">
        <f>IFERROR(HLOOKUP(LD$1,'Nakladova matice_2018'!$A$1:$IW$188,142,FALSE),0)</f>
        <v>0</v>
      </c>
      <c r="LE169" s="19">
        <f>IFERROR(HLOOKUP(LE$1,'Nakladova matice_2018'!$A$1:$IW$188,142,FALSE),0)</f>
        <v>0</v>
      </c>
      <c r="LF169" s="19">
        <f>IFERROR(HLOOKUP(LF$1,'Nakladova matice_2018'!$A$1:$IW$188,142,FALSE),0)</f>
        <v>0</v>
      </c>
      <c r="LG169" s="19">
        <f>IFERROR(HLOOKUP(LG$1,'Nakladova matice_2018'!$A$1:$IW$188,142,FALSE),0)</f>
        <v>0</v>
      </c>
      <c r="LH169" s="19">
        <f>IFERROR(HLOOKUP(LH$1,'Nakladova matice_2018'!$A$1:$IW$188,142,FALSE),0)</f>
        <v>0</v>
      </c>
      <c r="LI169" s="19">
        <f>IFERROR(HLOOKUP(LI$1,'Nakladova matice_2018'!$A$1:$IW$188,142,FALSE),0)</f>
        <v>0</v>
      </c>
      <c r="LJ169" s="19">
        <f>IFERROR(HLOOKUP(LJ$1,'Nakladova matice_2018'!$A$1:$IW$188,142,FALSE),0)</f>
        <v>0</v>
      </c>
      <c r="LK169" s="19">
        <f>IFERROR(HLOOKUP(LK$1,'Nakladova matice_2018'!$A$1:$IW$188,142,FALSE),0)</f>
        <v>0</v>
      </c>
      <c r="LL169" s="19">
        <f>IFERROR(HLOOKUP(LL$1,'Nakladova matice_2018'!$A$1:$IW$188,142,FALSE),0)</f>
        <v>0</v>
      </c>
      <c r="LM169" s="19">
        <f>IFERROR(HLOOKUP(LM$1,'Nakladova matice_2018'!$A$1:$IW$188,142,FALSE),0)</f>
        <v>0</v>
      </c>
      <c r="LN169" s="19">
        <f>IFERROR(HLOOKUP(LN$1,'Nakladova matice_2018'!$A$1:$IW$188,142,FALSE),0)</f>
        <v>0</v>
      </c>
      <c r="LO169" s="19">
        <f>IFERROR(HLOOKUP(LO$1,'Nakladova matice_2018'!$A$1:$IW$188,142,FALSE),0)</f>
        <v>0</v>
      </c>
      <c r="LP169" s="19">
        <f>IFERROR(HLOOKUP(LP$1,'Nakladova matice_2018'!$A$1:$IW$188,142,FALSE),0)</f>
        <v>0</v>
      </c>
      <c r="LQ169" s="19">
        <f>IFERROR(HLOOKUP(LQ$1,'Nakladova matice_2018'!$A$1:$IW$188,142,FALSE),0)</f>
        <v>0</v>
      </c>
      <c r="LR169" s="19">
        <f>IFERROR(HLOOKUP(LR$1,'Nakladova matice_2018'!$A$1:$IW$188,142,FALSE),0)</f>
        <v>0</v>
      </c>
      <c r="LS169" s="19">
        <f>IFERROR(HLOOKUP(LS$1,'Nakladova matice_2018'!$A$1:$IW$188,142,FALSE),0)</f>
        <v>0</v>
      </c>
      <c r="LT169" s="19">
        <f>IFERROR(HLOOKUP(LT$1,'Nakladova matice_2018'!$A$1:$IW$188,142,FALSE),0)</f>
        <v>0</v>
      </c>
      <c r="LU169" s="19">
        <f>IFERROR(HLOOKUP(LU$1,'Nakladova matice_2018'!$A$1:$IW$188,142,FALSE),0)</f>
        <v>0</v>
      </c>
      <c r="LV169" s="19">
        <f>IFERROR(HLOOKUP(LV$1,'Nakladova matice_2018'!$A$1:$IW$188,142,FALSE),0)</f>
        <v>0</v>
      </c>
      <c r="LW169" s="19">
        <f>IFERROR(HLOOKUP(LW$1,'Nakladova matice_2018'!$A$1:$IW$188,142,FALSE),0)</f>
        <v>0</v>
      </c>
      <c r="LX169" s="19">
        <f>IFERROR(HLOOKUP(LX$1,'Nakladova matice_2018'!$A$1:$IW$188,142,FALSE),0)</f>
        <v>0</v>
      </c>
      <c r="LY169" s="19">
        <f>IFERROR(HLOOKUP(LY$1,'Nakladova matice_2018'!$A$1:$IW$188,142,FALSE),0)</f>
        <v>0</v>
      </c>
      <c r="LZ169" s="19">
        <f>IFERROR(HLOOKUP(LZ$1,'Nakladova matice_2018'!$A$1:$IW$188,142,FALSE),0)</f>
        <v>0</v>
      </c>
      <c r="MA169" s="19">
        <f>IFERROR(HLOOKUP(MA$1,'Nakladova matice_2018'!$A$1:$IW$188,142,FALSE),0)</f>
        <v>0</v>
      </c>
      <c r="MB169" s="19">
        <f>IFERROR(HLOOKUP(MB$1,'Nakladova matice_2018'!$A$1:$IW$188,142,FALSE),0)</f>
        <v>0</v>
      </c>
      <c r="MC169" s="19">
        <f>IFERROR(HLOOKUP(MC$1,'Nakladova matice_2018'!$A$1:$IW$188,142,FALSE),0)</f>
        <v>0</v>
      </c>
      <c r="MD169" s="19">
        <f>IFERROR(HLOOKUP(MD$1,'Nakladova matice_2018'!$A$1:$IW$188,142,FALSE),0)</f>
        <v>0</v>
      </c>
      <c r="ME169" s="19">
        <f>IFERROR(HLOOKUP(ME$1,'Nakladova matice_2018'!$A$1:$IW$188,142,FALSE),0)</f>
        <v>0</v>
      </c>
      <c r="MF169" s="19">
        <f>IFERROR(HLOOKUP(MF$1,'Nakladova matice_2018'!$A$1:$IW$188,142,FALSE),0)</f>
        <v>0</v>
      </c>
      <c r="MG169" s="19">
        <f>IFERROR(HLOOKUP(MG$1,'Nakladova matice_2018'!$A$1:$IW$188,142,FALSE),0)</f>
        <v>0</v>
      </c>
      <c r="MH169" s="19">
        <f>IFERROR(HLOOKUP(MH$1,'Nakladova matice_2018'!$A$1:$IW$188,142,FALSE),0)</f>
        <v>0</v>
      </c>
      <c r="MI169" s="19">
        <f>IFERROR(HLOOKUP(MI$1,'Nakladova matice_2018'!$A$1:$IW$188,142,FALSE),0)</f>
        <v>0</v>
      </c>
      <c r="MJ169" s="19">
        <f>IFERROR(HLOOKUP(MJ$1,'Nakladova matice_2018'!$A$1:$IW$188,142,FALSE),0)</f>
        <v>0</v>
      </c>
      <c r="MK169" s="19">
        <f>IFERROR(HLOOKUP(MK$1,'Nakladova matice_2018'!$A$1:$IW$188,142,FALSE),0)</f>
        <v>171052</v>
      </c>
      <c r="ML169" s="19">
        <f>IFERROR(HLOOKUP(ML$1,'Nakladova matice_2018'!$A$1:$IW$188,142,FALSE),0)</f>
        <v>0</v>
      </c>
      <c r="MM169" s="19">
        <f>IFERROR(HLOOKUP(MM$1,'Nakladova matice_2018'!$A$1:$IW$188,142,FALSE),0)</f>
        <v>0</v>
      </c>
      <c r="MN169" s="19">
        <f>IFERROR(HLOOKUP(MN$1,'Nakladova matice_2018'!$A$1:$IW$188,142,FALSE),0)</f>
        <v>0</v>
      </c>
      <c r="MO169" s="20">
        <f t="shared" si="87"/>
        <v>188769</v>
      </c>
      <c r="MP169" s="20">
        <f>MO169-'Nakladova matice_2018'!IX142</f>
        <v>0</v>
      </c>
    </row>
    <row r="170" spans="1:354" x14ac:dyDescent="0.2">
      <c r="A170" s="27">
        <v>549153</v>
      </c>
      <c r="B170" s="21" t="s">
        <v>290</v>
      </c>
      <c r="C170" s="53">
        <v>1</v>
      </c>
      <c r="D170" s="19">
        <f>IFERROR(HLOOKUP(D$1,'Nakladova matice_2018'!$A$1:$IW$188,143,FALSE),0)</f>
        <v>0</v>
      </c>
      <c r="E170" s="19">
        <f>IFERROR(HLOOKUP(E$1,'Nakladova matice_2018'!$A$1:$IW$188,143,FALSE),0)</f>
        <v>0</v>
      </c>
      <c r="F170" s="19">
        <f>IFERROR(HLOOKUP(F$1,'Nakladova matice_2018'!$A$1:$IW$188,143,FALSE),0)</f>
        <v>16764</v>
      </c>
      <c r="G170" s="19">
        <f>IFERROR(HLOOKUP(G$1,'Nakladova matice_2018'!$A$1:$IW$188,143,FALSE),0)</f>
        <v>0</v>
      </c>
      <c r="H170" s="19">
        <f>IFERROR(HLOOKUP(H$1,'Nakladova matice_2018'!$A$1:$IW$188,143,FALSE),0)</f>
        <v>0</v>
      </c>
      <c r="I170" s="19">
        <f>IFERROR(HLOOKUP(I$1,'Nakladova matice_2018'!$A$1:$IW$188,143,FALSE),0)</f>
        <v>0</v>
      </c>
      <c r="J170" s="19">
        <f>IFERROR(HLOOKUP(J$1,'Nakladova matice_2018'!$A$1:$IW$188,143,FALSE),0)</f>
        <v>396</v>
      </c>
      <c r="K170" s="19">
        <f>IFERROR(HLOOKUP(K$1,'Nakladova matice_2018'!$A$1:$IW$188,143,FALSE),0)</f>
        <v>0</v>
      </c>
      <c r="L170" s="19">
        <f>IFERROR(HLOOKUP(L$1,'Nakladova matice_2018'!$A$1:$IW$188,143,FALSE),0)</f>
        <v>0</v>
      </c>
      <c r="M170" s="19">
        <f>IFERROR(HLOOKUP(M$1,'Nakladova matice_2018'!$A$1:$IW$188,143,FALSE),0)</f>
        <v>0</v>
      </c>
      <c r="N170" s="19">
        <f>IFERROR(HLOOKUP(N$1,'Nakladova matice_2018'!$A$1:$IW$188,143,FALSE),0)</f>
        <v>0</v>
      </c>
      <c r="O170" s="19">
        <f>IFERROR(HLOOKUP(O$1,'Nakladova matice_2018'!$A$1:$IW$188,143,FALSE),0)</f>
        <v>2232</v>
      </c>
      <c r="P170" s="19">
        <f>IFERROR(HLOOKUP(P$1,'Nakladova matice_2018'!$A$1:$IW$188,143,FALSE),0)</f>
        <v>0</v>
      </c>
      <c r="Q170" s="19">
        <f>IFERROR(HLOOKUP(Q$1,'Nakladova matice_2018'!$A$1:$IW$188,143,FALSE),0)</f>
        <v>0</v>
      </c>
      <c r="R170" s="19">
        <f>IFERROR(HLOOKUP(R$1,'Nakladova matice_2018'!$A$1:$IW$188,143,FALSE),0)</f>
        <v>3600</v>
      </c>
      <c r="S170" s="19">
        <f>IFERROR(HLOOKUP(S$1,'Nakladova matice_2018'!$A$1:$IW$188,143,FALSE),0)</f>
        <v>0</v>
      </c>
      <c r="T170" s="19">
        <f>IFERROR(HLOOKUP(T$1,'Nakladova matice_2018'!$A$1:$IW$188,143,FALSE),0)</f>
        <v>0</v>
      </c>
      <c r="U170" s="19">
        <f>IFERROR(HLOOKUP(U$1,'Nakladova matice_2018'!$A$1:$IW$188,143,FALSE),0)</f>
        <v>0</v>
      </c>
      <c r="V170" s="19">
        <f>IFERROR(HLOOKUP(V$1,'Nakladova matice_2018'!$A$1:$IW$188,143,FALSE),0)</f>
        <v>0</v>
      </c>
      <c r="W170" s="19">
        <f>IFERROR(HLOOKUP(W$1,'Nakladova matice_2018'!$A$1:$IW$188,143,FALSE),0)</f>
        <v>1188</v>
      </c>
      <c r="X170" s="19">
        <f>IFERROR(HLOOKUP(X$1,'Nakladova matice_2018'!$A$1:$IW$188,143,FALSE),0)</f>
        <v>0</v>
      </c>
      <c r="Y170" s="19">
        <f>IFERROR(HLOOKUP(Y$1,'Nakladova matice_2018'!$A$1:$IW$188,143,FALSE),0)</f>
        <v>0</v>
      </c>
      <c r="Z170" s="19">
        <f>IFERROR(HLOOKUP(Z$1,'Nakladova matice_2018'!$A$1:$IW$188,143,FALSE),0)</f>
        <v>18664</v>
      </c>
      <c r="AA170" s="19">
        <f>IFERROR(HLOOKUP(AA$1,'Nakladova matice_2018'!$A$1:$IW$188,143,FALSE),0)</f>
        <v>0</v>
      </c>
      <c r="AB170" s="19">
        <f>IFERROR(HLOOKUP(AB$1,'Nakladova matice_2018'!$A$1:$IW$188,143,FALSE),0)</f>
        <v>108</v>
      </c>
      <c r="AC170" s="19">
        <f>IFERROR(HLOOKUP(AC$1,'Nakladova matice_2018'!$A$1:$IW$188,143,FALSE),0)</f>
        <v>0</v>
      </c>
      <c r="AD170" s="19">
        <f>IFERROR(HLOOKUP(AD$1,'Nakladova matice_2018'!$A$1:$IW$188,143,FALSE),0)</f>
        <v>288</v>
      </c>
      <c r="AE170" s="19">
        <f>IFERROR(HLOOKUP(AE$1,'Nakladova matice_2018'!$A$1:$IW$188,143,FALSE),0)</f>
        <v>0</v>
      </c>
      <c r="AF170" s="19">
        <f>IFERROR(HLOOKUP(AF$1,'Nakladova matice_2018'!$A$1:$IW$188,143,FALSE),0)</f>
        <v>0</v>
      </c>
      <c r="AG170" s="19">
        <f>IFERROR(HLOOKUP(AG$1,'Nakladova matice_2018'!$A$1:$IW$188,143,FALSE),0)</f>
        <v>0</v>
      </c>
      <c r="AH170" s="19">
        <f>IFERROR(HLOOKUP(AH$1,'Nakladova matice_2018'!$A$1:$IW$188,143,FALSE),0)</f>
        <v>0</v>
      </c>
      <c r="AI170" s="19">
        <f>IFERROR(HLOOKUP(AI$1,'Nakladova matice_2018'!$A$1:$IW$188,143,FALSE),0)</f>
        <v>0</v>
      </c>
      <c r="AJ170" s="19">
        <f>IFERROR(HLOOKUP(AJ$1,'Nakladova matice_2018'!$A$1:$IW$188,143,FALSE),0)</f>
        <v>0</v>
      </c>
      <c r="AK170" s="19">
        <f>IFERROR(HLOOKUP(AK$1,'Nakladova matice_2018'!$A$1:$IW$188,143,FALSE),0)</f>
        <v>0</v>
      </c>
      <c r="AL170" s="19">
        <f>IFERROR(HLOOKUP(AL$1,'Nakladova matice_2018'!$A$1:$IW$188,143,FALSE),0)</f>
        <v>0</v>
      </c>
      <c r="AM170" s="19">
        <f>IFERROR(HLOOKUP(AM$1,'Nakladova matice_2018'!$A$1:$IW$188,143,FALSE),0)</f>
        <v>0</v>
      </c>
      <c r="AN170" s="19">
        <f>IFERROR(HLOOKUP(AN$1,'Nakladova matice_2018'!$A$1:$IW$188,143,FALSE),0)</f>
        <v>0</v>
      </c>
      <c r="AO170" s="19">
        <f>IFERROR(HLOOKUP(AO$1,'Nakladova matice_2018'!$A$1:$IW$188,143,FALSE),0)</f>
        <v>0</v>
      </c>
      <c r="AP170" s="19">
        <f>IFERROR(HLOOKUP(AP$1,'Nakladova matice_2018'!$A$1:$IW$188,143,FALSE),0)</f>
        <v>108</v>
      </c>
      <c r="AQ170" s="19">
        <f>IFERROR(HLOOKUP(AQ$1,'Nakladova matice_2018'!$A$1:$IW$188,143,FALSE),0)</f>
        <v>180</v>
      </c>
      <c r="AR170" s="19">
        <f>IFERROR(HLOOKUP(AR$1,'Nakladova matice_2018'!$A$1:$IW$188,143,FALSE),0)</f>
        <v>0</v>
      </c>
      <c r="AS170" s="19">
        <f>IFERROR(HLOOKUP(AS$1,'Nakladova matice_2018'!$A$1:$IW$188,143,FALSE),0)</f>
        <v>36</v>
      </c>
      <c r="AT170" s="19">
        <f>IFERROR(HLOOKUP(AT$1,'Nakladova matice_2018'!$A$1:$IW$188,143,FALSE),0)</f>
        <v>4672</v>
      </c>
      <c r="AU170" s="19">
        <f>IFERROR(HLOOKUP(AU$1,'Nakladova matice_2018'!$A$1:$IW$188,143,FALSE),0)</f>
        <v>0</v>
      </c>
      <c r="AV170" s="19">
        <f>IFERROR(HLOOKUP(AV$1,'Nakladova matice_2018'!$A$1:$IW$188,143,FALSE),0)</f>
        <v>0</v>
      </c>
      <c r="AW170" s="19">
        <f>IFERROR(HLOOKUP(AW$1,'Nakladova matice_2018'!$A$1:$IW$188,143,FALSE),0)</f>
        <v>0</v>
      </c>
      <c r="AX170" s="19">
        <f>IFERROR(HLOOKUP(AX$1,'Nakladova matice_2018'!$A$1:$IW$188,143,FALSE),0)</f>
        <v>7152.14</v>
      </c>
      <c r="AY170" s="19">
        <f>IFERROR(HLOOKUP(AY$1,'Nakladova matice_2018'!$A$1:$IW$188,143,FALSE),0)</f>
        <v>3420</v>
      </c>
      <c r="AZ170" s="19">
        <f>IFERROR(HLOOKUP(AZ$1,'Nakladova matice_2018'!$A$1:$IW$188,143,FALSE),0)</f>
        <v>0</v>
      </c>
      <c r="BA170" s="19">
        <f>IFERROR(HLOOKUP(BA$1,'Nakladova matice_2018'!$A$1:$IW$188,143,FALSE),0)</f>
        <v>6004</v>
      </c>
      <c r="BB170" s="19">
        <f>IFERROR(HLOOKUP(BB$1,'Nakladova matice_2018'!$A$1:$IW$188,143,FALSE),0)</f>
        <v>0</v>
      </c>
      <c r="BC170" s="19">
        <f>IFERROR(HLOOKUP(BC$1,'Nakladova matice_2018'!$A$1:$IW$188,143,FALSE),0)</f>
        <v>0</v>
      </c>
      <c r="BD170" s="19">
        <f>IFERROR(HLOOKUP(BD$1,'Nakladova matice_2018'!$A$1:$IW$188,143,FALSE),0)</f>
        <v>16844</v>
      </c>
      <c r="BE170" s="19">
        <f>IFERROR(HLOOKUP(BE$1,'Nakladova matice_2018'!$A$1:$IW$188,143,FALSE),0)</f>
        <v>0</v>
      </c>
      <c r="BF170" s="19">
        <f>IFERROR(HLOOKUP(BF$1,'Nakladova matice_2018'!$A$1:$IW$188,143,FALSE),0)</f>
        <v>0</v>
      </c>
      <c r="BG170" s="19">
        <f>IFERROR(HLOOKUP(BG$1,'Nakladova matice_2018'!$A$1:$IW$188,143,FALSE),0)</f>
        <v>0</v>
      </c>
      <c r="BH170" s="19">
        <f>IFERROR(HLOOKUP(BH$1,'Nakladova matice_2018'!$A$1:$IW$188,143,FALSE),0)</f>
        <v>0</v>
      </c>
      <c r="BI170" s="19">
        <f>IFERROR(HLOOKUP(BI$1,'Nakladova matice_2018'!$A$1:$IW$188,143,FALSE),0)</f>
        <v>7236</v>
      </c>
      <c r="BJ170" s="19">
        <f>IFERROR(HLOOKUP(BJ$1,'Nakladova matice_2018'!$A$1:$IW$188,143,FALSE),0)</f>
        <v>108</v>
      </c>
      <c r="BK170" s="19">
        <f>IFERROR(HLOOKUP(BK$1,'Nakladova matice_2018'!$A$1:$IW$188,143,FALSE),0)</f>
        <v>0</v>
      </c>
      <c r="BL170" s="19">
        <f>IFERROR(HLOOKUP(BL$1,'Nakladova matice_2018'!$A$1:$IW$188,143,FALSE),0)</f>
        <v>0</v>
      </c>
      <c r="BM170" s="19">
        <f>IFERROR(HLOOKUP(BM$1,'Nakladova matice_2018'!$A$1:$IW$188,143,FALSE),0)</f>
        <v>4548</v>
      </c>
      <c r="BN170" s="19">
        <f>IFERROR(HLOOKUP(BN$1,'Nakladova matice_2018'!$A$1:$IW$188,143,FALSE),0)</f>
        <v>0</v>
      </c>
      <c r="BO170" s="19">
        <f>IFERROR(HLOOKUP(BO$1,'Nakladova matice_2018'!$A$1:$IW$188,143,FALSE),0)</f>
        <v>0</v>
      </c>
      <c r="BP170" s="19">
        <f>IFERROR(HLOOKUP(BP$1,'Nakladova matice_2018'!$A$1:$IW$188,143,FALSE),0)</f>
        <v>0</v>
      </c>
      <c r="BQ170" s="19">
        <f>IFERROR(HLOOKUP(BQ$1,'Nakladova matice_2018'!$A$1:$IW$188,143,FALSE),0)</f>
        <v>2520</v>
      </c>
      <c r="BR170" s="19">
        <f>IFERROR(HLOOKUP(BR$1,'Nakladova matice_2018'!$A$1:$IW$188,143,FALSE),0)</f>
        <v>0</v>
      </c>
      <c r="BS170" s="19">
        <f>IFERROR(HLOOKUP(BS$1,'Nakladova matice_2018'!$A$1:$IW$188,143,FALSE),0)</f>
        <v>0</v>
      </c>
      <c r="BT170" s="19">
        <f>IFERROR(HLOOKUP(BT$1,'Nakladova matice_2018'!$A$1:$IW$188,143,FALSE),0)</f>
        <v>21365</v>
      </c>
      <c r="BU170" s="19">
        <f>IFERROR(HLOOKUP(BU$1,'Nakladova matice_2018'!$A$1:$IW$188,143,FALSE),0)</f>
        <v>0</v>
      </c>
      <c r="BV170" s="19">
        <f>IFERROR(HLOOKUP(BV$1,'Nakladova matice_2018'!$A$1:$IW$188,143,FALSE),0)</f>
        <v>0</v>
      </c>
      <c r="BW170" s="19">
        <f>IFERROR(HLOOKUP(BW$1,'Nakladova matice_2018'!$A$1:$IW$188,143,FALSE),0)</f>
        <v>0</v>
      </c>
      <c r="BX170" s="19">
        <f>IFERROR(HLOOKUP(BX$1,'Nakladova matice_2018'!$A$1:$IW$188,143,FALSE),0)</f>
        <v>5772</v>
      </c>
      <c r="BY170" s="19">
        <f>IFERROR(HLOOKUP(BY$1,'Nakladova matice_2018'!$A$1:$IW$188,143,FALSE),0)</f>
        <v>0</v>
      </c>
      <c r="BZ170" s="19">
        <f>IFERROR(HLOOKUP(BZ$1,'Nakladova matice_2018'!$A$1:$IW$188,143,FALSE),0)</f>
        <v>0</v>
      </c>
      <c r="CA170" s="19">
        <f>IFERROR(HLOOKUP(CA$1,'Nakladova matice_2018'!$A$1:$IW$188,143,FALSE),0)</f>
        <v>0</v>
      </c>
      <c r="CB170" s="19">
        <f>IFERROR(HLOOKUP(CB$1,'Nakladova matice_2018'!$A$1:$IW$188,143,FALSE),0)</f>
        <v>0</v>
      </c>
      <c r="CC170" s="19">
        <f>IFERROR(HLOOKUP(CC$1,'Nakladova matice_2018'!$A$1:$IW$188,143,FALSE),0)</f>
        <v>432</v>
      </c>
      <c r="CD170" s="19">
        <f>IFERROR(HLOOKUP(CD$1,'Nakladova matice_2018'!$A$1:$IW$188,143,FALSE),0)</f>
        <v>936</v>
      </c>
      <c r="CE170" s="19">
        <f>IFERROR(HLOOKUP(CE$1,'Nakladova matice_2018'!$A$1:$IW$188,143,FALSE),0)</f>
        <v>144</v>
      </c>
      <c r="CF170" s="19">
        <f>IFERROR(HLOOKUP(CF$1,'Nakladova matice_2018'!$A$1:$IW$188,143,FALSE),0)</f>
        <v>0</v>
      </c>
      <c r="CG170" s="19">
        <f>IFERROR(HLOOKUP(CG$1,'Nakladova matice_2018'!$A$1:$IW$188,143,FALSE),0)</f>
        <v>0</v>
      </c>
      <c r="CH170" s="19">
        <f>IFERROR(HLOOKUP(CH$1,'Nakladova matice_2018'!$A$1:$IW$188,143,FALSE),0)</f>
        <v>216</v>
      </c>
      <c r="CI170" s="19">
        <f>IFERROR(HLOOKUP(CI$1,'Nakladova matice_2018'!$A$1:$IW$188,143,FALSE),0)</f>
        <v>1404</v>
      </c>
      <c r="CJ170" s="19">
        <f>IFERROR(HLOOKUP(CJ$1,'Nakladova matice_2018'!$A$1:$IW$188,143,FALSE),0)</f>
        <v>108</v>
      </c>
      <c r="CK170" s="19">
        <f>IFERROR(HLOOKUP(CK$1,'Nakladova matice_2018'!$A$1:$IW$188,143,FALSE),0)</f>
        <v>0</v>
      </c>
      <c r="CL170" s="19">
        <f>IFERROR(HLOOKUP(CL$1,'Nakladova matice_2018'!$A$1:$IW$188,143,FALSE),0)</f>
        <v>360</v>
      </c>
      <c r="CM170" s="19">
        <f>IFERROR(HLOOKUP(CM$1,'Nakladova matice_2018'!$A$1:$IW$188,143,FALSE),0)</f>
        <v>0</v>
      </c>
      <c r="CN170" s="19">
        <f>IFERROR(HLOOKUP(CN$1,'Nakladova matice_2018'!$A$1:$IW$188,143,FALSE),0)</f>
        <v>2576</v>
      </c>
      <c r="CO170" s="19">
        <f>IFERROR(HLOOKUP(CO$1,'Nakladova matice_2018'!$A$1:$IW$188,143,FALSE),0)</f>
        <v>0</v>
      </c>
      <c r="CP170" s="19">
        <f>IFERROR(HLOOKUP(CP$1,'Nakladova matice_2018'!$A$1:$IW$188,143,FALSE),0)</f>
        <v>0</v>
      </c>
      <c r="CQ170" s="19">
        <f>IFERROR(HLOOKUP(CQ$1,'Nakladova matice_2018'!$A$1:$IW$188,143,FALSE),0)</f>
        <v>0</v>
      </c>
      <c r="CR170" s="19">
        <f>IFERROR(HLOOKUP(CR$1,'Nakladova matice_2018'!$A$1:$IW$188,143,FALSE),0)</f>
        <v>0</v>
      </c>
      <c r="CS170" s="19">
        <f>IFERROR(HLOOKUP(CS$1,'Nakladova matice_2018'!$A$1:$IW$188,143,FALSE),0)</f>
        <v>0</v>
      </c>
      <c r="CT170" s="19">
        <f>IFERROR(HLOOKUP(CT$1,'Nakladova matice_2018'!$A$1:$IW$188,143,FALSE),0)</f>
        <v>18120</v>
      </c>
      <c r="CU170" s="19">
        <f>IFERROR(HLOOKUP(CU$1,'Nakladova matice_2018'!$A$1:$IW$188,143,FALSE),0)</f>
        <v>1152</v>
      </c>
      <c r="CV170" s="19">
        <f>IFERROR(HLOOKUP(CV$1,'Nakladova matice_2018'!$A$1:$IW$188,143,FALSE),0)</f>
        <v>5064</v>
      </c>
      <c r="CW170" s="19">
        <f>IFERROR(HLOOKUP(CW$1,'Nakladova matice_2018'!$A$1:$IW$188,143,FALSE),0)</f>
        <v>0</v>
      </c>
      <c r="CX170" s="19">
        <f>IFERROR(HLOOKUP(CX$1,'Nakladova matice_2018'!$A$1:$IW$188,143,FALSE),0)</f>
        <v>0</v>
      </c>
      <c r="CY170" s="19">
        <f>IFERROR(HLOOKUP(CY$1,'Nakladova matice_2018'!$A$1:$IW$188,143,FALSE),0)</f>
        <v>0</v>
      </c>
      <c r="CZ170" s="19">
        <f>IFERROR(HLOOKUP(CZ$1,'Nakladova matice_2018'!$A$1:$IW$188,143,FALSE),0)</f>
        <v>0</v>
      </c>
      <c r="DA170" s="19">
        <f>IFERROR(HLOOKUP(DA$1,'Nakladova matice_2018'!$A$1:$IW$188,143,FALSE),0)</f>
        <v>0</v>
      </c>
      <c r="DB170" s="19">
        <f>IFERROR(HLOOKUP(DB$1,'Nakladova matice_2018'!$A$1:$IW$188,143,FALSE),0)</f>
        <v>13012</v>
      </c>
      <c r="DC170" s="19">
        <f>IFERROR(HLOOKUP(DC$1,'Nakladova matice_2018'!$A$1:$IW$188,143,FALSE),0)</f>
        <v>0</v>
      </c>
      <c r="DD170" s="19">
        <f>IFERROR(HLOOKUP(DD$1,'Nakladova matice_2018'!$A$1:$IW$188,143,FALSE),0)</f>
        <v>0</v>
      </c>
      <c r="DE170" s="19">
        <f>IFERROR(HLOOKUP(DE$1,'Nakladova matice_2018'!$A$1:$IW$188,143,FALSE),0)</f>
        <v>0</v>
      </c>
      <c r="DF170" s="19">
        <f>IFERROR(HLOOKUP(DF$1,'Nakladova matice_2018'!$A$1:$IW$188,143,FALSE),0)</f>
        <v>0</v>
      </c>
      <c r="DG170" s="19">
        <f>IFERROR(HLOOKUP(DG$1,'Nakladova matice_2018'!$A$1:$IW$188,143,FALSE),0)</f>
        <v>17392</v>
      </c>
      <c r="DH170" s="19">
        <f>IFERROR(HLOOKUP(DH$1,'Nakladova matice_2018'!$A$1:$IW$188,143,FALSE),0)</f>
        <v>0</v>
      </c>
      <c r="DI170" s="19">
        <f>IFERROR(HLOOKUP(DI$1,'Nakladova matice_2018'!$A$1:$IW$188,143,FALSE),0)</f>
        <v>0</v>
      </c>
      <c r="DJ170" s="19">
        <f>IFERROR(HLOOKUP(DJ$1,'Nakladova matice_2018'!$A$1:$IW$188,143,FALSE),0)</f>
        <v>16508</v>
      </c>
      <c r="DK170" s="19">
        <f>IFERROR(HLOOKUP(DK$1,'Nakladova matice_2018'!$A$1:$IW$188,143,FALSE),0)</f>
        <v>144</v>
      </c>
      <c r="DL170" s="19">
        <f>IFERROR(HLOOKUP(DL$1,'Nakladova matice_2018'!$A$1:$IW$188,143,FALSE),0)</f>
        <v>5788</v>
      </c>
      <c r="DM170" s="19">
        <f>IFERROR(HLOOKUP(DM$1,'Nakladova matice_2018'!$A$1:$IW$188,143,FALSE),0)</f>
        <v>11040</v>
      </c>
      <c r="DN170" s="19">
        <f>IFERROR(HLOOKUP(DN$1,'Nakladova matice_2018'!$A$1:$IW$188,143,FALSE),0)</f>
        <v>4752</v>
      </c>
      <c r="DO170" s="19">
        <f>IFERROR(HLOOKUP(DO$1,'Nakladova matice_2018'!$A$1:$IW$188,143,FALSE),0)</f>
        <v>0</v>
      </c>
      <c r="DP170" s="19">
        <f>IFERROR(HLOOKUP(DP$1,'Nakladova matice_2018'!$A$1:$IW$188,143,FALSE),0)</f>
        <v>0</v>
      </c>
      <c r="DQ170" s="19">
        <f>IFERROR(HLOOKUP(DQ$1,'Nakladova matice_2018'!$A$1:$IW$188,143,FALSE),0)</f>
        <v>0</v>
      </c>
      <c r="DR170" s="19">
        <f>IFERROR(HLOOKUP(DR$1,'Nakladova matice_2018'!$A$1:$IW$188,143,FALSE),0)</f>
        <v>27846</v>
      </c>
      <c r="DS170" s="19">
        <f>IFERROR(HLOOKUP(DS$1,'Nakladova matice_2018'!$A$1:$IW$188,143,FALSE),0)</f>
        <v>720</v>
      </c>
      <c r="DT170" s="19">
        <f>IFERROR(HLOOKUP(DT$1,'Nakladova matice_2018'!$A$1:$IW$188,143,FALSE),0)</f>
        <v>0</v>
      </c>
      <c r="DU170" s="19">
        <f>IFERROR(HLOOKUP(DU$1,'Nakladova matice_2018'!$A$1:$IW$188,143,FALSE),0)</f>
        <v>0</v>
      </c>
      <c r="DV170" s="19">
        <f>IFERROR(HLOOKUP(DV$1,'Nakladova matice_2018'!$A$1:$IW$188,143,FALSE),0)</f>
        <v>0</v>
      </c>
      <c r="DW170" s="19">
        <f>IFERROR(HLOOKUP(DW$1,'Nakladova matice_2018'!$A$1:$IW$188,143,FALSE),0)</f>
        <v>0</v>
      </c>
      <c r="DX170" s="19">
        <f>IFERROR(HLOOKUP(DX$1,'Nakladova matice_2018'!$A$1:$IW$188,143,FALSE),0)</f>
        <v>0</v>
      </c>
      <c r="DY170" s="19">
        <f>IFERROR(HLOOKUP(DY$1,'Nakladova matice_2018'!$A$1:$IW$188,143,FALSE),0)</f>
        <v>9108</v>
      </c>
      <c r="DZ170" s="19">
        <f>IFERROR(HLOOKUP(DZ$1,'Nakladova matice_2018'!$A$1:$IW$188,143,FALSE),0)</f>
        <v>0</v>
      </c>
      <c r="EA170" s="19">
        <f>IFERROR(HLOOKUP(EA$1,'Nakladova matice_2018'!$A$1:$IW$188,143,FALSE),0)</f>
        <v>0</v>
      </c>
      <c r="EB170" s="19">
        <f>IFERROR(HLOOKUP(EB$1,'Nakladova matice_2018'!$A$1:$IW$188,143,FALSE),0)</f>
        <v>0</v>
      </c>
      <c r="EC170" s="19">
        <f>IFERROR(HLOOKUP(EC$1,'Nakladova matice_2018'!$A$1:$IW$188,143,FALSE),0)</f>
        <v>0</v>
      </c>
      <c r="ED170" s="19">
        <f>IFERROR(HLOOKUP(ED$1,'Nakladova matice_2018'!$A$1:$IW$188,143,FALSE),0)</f>
        <v>0</v>
      </c>
      <c r="EE170" s="19">
        <f>IFERROR(HLOOKUP(EE$1,'Nakladova matice_2018'!$A$1:$IW$188,143,FALSE),0)</f>
        <v>0</v>
      </c>
      <c r="EF170" s="19">
        <f>IFERROR(HLOOKUP(EF$1,'Nakladova matice_2018'!$A$1:$IW$188,143,FALSE),0)</f>
        <v>0</v>
      </c>
      <c r="EG170" s="19">
        <f>IFERROR(HLOOKUP(EG$1,'Nakladova matice_2018'!$A$1:$IW$188,143,FALSE),0)</f>
        <v>1608</v>
      </c>
      <c r="EH170" s="19">
        <f>IFERROR(HLOOKUP(EH$1,'Nakladova matice_2018'!$A$1:$IW$188,143,FALSE),0)</f>
        <v>288</v>
      </c>
      <c r="EI170" s="19">
        <f>IFERROR(HLOOKUP(EI$1,'Nakladova matice_2018'!$A$1:$IW$188,143,FALSE),0)</f>
        <v>252</v>
      </c>
      <c r="EJ170" s="19">
        <f>IFERROR(HLOOKUP(EJ$1,'Nakladova matice_2018'!$A$1:$IW$188,143,FALSE),0)</f>
        <v>828</v>
      </c>
      <c r="EK170" s="19">
        <f>IFERROR(HLOOKUP(EK$1,'Nakladova matice_2018'!$A$1:$IW$188,143,FALSE),0)</f>
        <v>7812</v>
      </c>
      <c r="EL170" s="19">
        <f>IFERROR(HLOOKUP(EL$1,'Nakladova matice_2018'!$A$1:$IW$188,143,FALSE),0)</f>
        <v>0</v>
      </c>
      <c r="EM170" s="19">
        <f>IFERROR(HLOOKUP(EM$1,'Nakladova matice_2018'!$A$1:$IW$188,143,FALSE),0)</f>
        <v>0</v>
      </c>
      <c r="EN170" s="19">
        <f>IFERROR(HLOOKUP(EN$1,'Nakladova matice_2018'!$A$1:$IW$188,143,FALSE),0)</f>
        <v>0</v>
      </c>
      <c r="EO170" s="19">
        <f>IFERROR(HLOOKUP(EO$1,'Nakladova matice_2018'!$A$1:$IW$188,143,FALSE),0)</f>
        <v>1116</v>
      </c>
      <c r="EP170" s="19">
        <f>IFERROR(HLOOKUP(EP$1,'Nakladova matice_2018'!$A$1:$IW$188,143,FALSE),0)</f>
        <v>0</v>
      </c>
      <c r="EQ170" s="19">
        <f>IFERROR(HLOOKUP(EQ$1,'Nakladova matice_2018'!$A$1:$IW$188,143,FALSE),0)</f>
        <v>0</v>
      </c>
      <c r="ER170" s="19">
        <f>IFERROR(HLOOKUP(ER$1,'Nakladova matice_2018'!$A$1:$IW$188,143,FALSE),0)</f>
        <v>0</v>
      </c>
      <c r="ES170" s="19">
        <f>IFERROR(HLOOKUP(ES$1,'Nakladova matice_2018'!$A$1:$IW$188,143,FALSE),0)</f>
        <v>0</v>
      </c>
      <c r="ET170" s="19">
        <f>IFERROR(HLOOKUP(ET$1,'Nakladova matice_2018'!$A$1:$IW$188,143,FALSE),0)</f>
        <v>0</v>
      </c>
      <c r="EU170" s="19">
        <f>IFERROR(HLOOKUP(EU$1,'Nakladova matice_2018'!$A$1:$IW$188,143,FALSE),0)</f>
        <v>0</v>
      </c>
      <c r="EV170" s="19">
        <f>IFERROR(HLOOKUP(EV$1,'Nakladova matice_2018'!$A$1:$IW$188,143,FALSE),0)</f>
        <v>0</v>
      </c>
      <c r="EW170" s="19">
        <f>IFERROR(HLOOKUP(EW$1,'Nakladova matice_2018'!$A$1:$IW$188,143,FALSE),0)</f>
        <v>1296</v>
      </c>
      <c r="EX170" s="19">
        <f>IFERROR(HLOOKUP(EX$1,'Nakladova matice_2018'!$A$1:$IW$188,143,FALSE),0)</f>
        <v>0</v>
      </c>
      <c r="EY170" s="19">
        <f>IFERROR(HLOOKUP(EY$1,'Nakladova matice_2018'!$A$1:$IW$188,143,FALSE),0)</f>
        <v>0</v>
      </c>
      <c r="EZ170" s="19">
        <f>IFERROR(HLOOKUP(EZ$1,'Nakladova matice_2018'!$A$1:$IW$188,143,FALSE),0)</f>
        <v>252</v>
      </c>
      <c r="FA170" s="19">
        <f>IFERROR(HLOOKUP(FA$1,'Nakladova matice_2018'!$A$1:$IW$188,143,FALSE),0)</f>
        <v>0</v>
      </c>
      <c r="FB170" s="19">
        <f>IFERROR(HLOOKUP(FB$1,'Nakladova matice_2018'!$A$1:$IW$188,143,FALSE),0)</f>
        <v>252</v>
      </c>
      <c r="FC170" s="19">
        <f>IFERROR(HLOOKUP(FC$1,'Nakladova matice_2018'!$A$1:$IW$188,143,FALSE),0)</f>
        <v>612</v>
      </c>
      <c r="FD170" s="19">
        <f>IFERROR(HLOOKUP(FD$1,'Nakladova matice_2018'!$A$1:$IW$188,143,FALSE),0)</f>
        <v>0</v>
      </c>
      <c r="FE170" s="19">
        <f>IFERROR(HLOOKUP(FE$1,'Nakladova matice_2018'!$A$1:$IW$188,143,FALSE),0)</f>
        <v>612</v>
      </c>
      <c r="FF170" s="19">
        <f>IFERROR(HLOOKUP(FF$1,'Nakladova matice_2018'!$A$1:$IW$188,143,FALSE),0)</f>
        <v>1792</v>
      </c>
      <c r="FG170" s="19">
        <f>IFERROR(HLOOKUP(FG$1,'Nakladova matice_2018'!$A$1:$IW$188,143,FALSE),0)</f>
        <v>0</v>
      </c>
      <c r="FH170" s="19">
        <f>IFERROR(HLOOKUP(FH$1,'Nakladova matice_2018'!$A$1:$IW$188,143,FALSE),0)</f>
        <v>0</v>
      </c>
      <c r="FI170" s="19">
        <f>IFERROR(HLOOKUP(FI$1,'Nakladova matice_2018'!$A$1:$IW$188,143,FALSE),0)</f>
        <v>5084</v>
      </c>
      <c r="FJ170" s="19">
        <f>IFERROR(HLOOKUP(FJ$1,'Nakladova matice_2018'!$A$1:$IW$188,143,FALSE),0)</f>
        <v>23338</v>
      </c>
      <c r="FK170" s="19">
        <f>IFERROR(HLOOKUP(FK$1,'Nakladova matice_2018'!$A$1:$IW$188,143,FALSE),0)</f>
        <v>0</v>
      </c>
      <c r="FL170" s="19">
        <f>IFERROR(HLOOKUP(FL$1,'Nakladova matice_2018'!$A$1:$IW$188,143,FALSE),0)</f>
        <v>0</v>
      </c>
      <c r="FM170" s="19">
        <f>IFERROR(HLOOKUP(FM$1,'Nakladova matice_2018'!$A$1:$IW$188,143,FALSE),0)</f>
        <v>0</v>
      </c>
      <c r="FN170" s="19">
        <f>IFERROR(HLOOKUP(FN$1,'Nakladova matice_2018'!$A$1:$IW$188,143,FALSE),0)</f>
        <v>5320</v>
      </c>
      <c r="FO170" s="19">
        <f>IFERROR(HLOOKUP(FO$1,'Nakladova matice_2018'!$A$1:$IW$188,143,FALSE),0)</f>
        <v>16484</v>
      </c>
      <c r="FP170" s="19">
        <f>IFERROR(HLOOKUP(FP$1,'Nakladova matice_2018'!$A$1:$IW$188,143,FALSE),0)</f>
        <v>0</v>
      </c>
      <c r="FQ170" s="19">
        <f>IFERROR(HLOOKUP(FQ$1,'Nakladova matice_2018'!$A$1:$IW$188,143,FALSE),0)</f>
        <v>0</v>
      </c>
      <c r="FR170" s="19">
        <f>IFERROR(HLOOKUP(FR$1,'Nakladova matice_2018'!$A$1:$IW$188,143,FALSE),0)</f>
        <v>0</v>
      </c>
      <c r="FS170" s="19">
        <f>IFERROR(HLOOKUP(FS$1,'Nakladova matice_2018'!$A$1:$IW$188,143,FALSE),0)</f>
        <v>3608</v>
      </c>
      <c r="FT170" s="19">
        <f>IFERROR(HLOOKUP(FT$1,'Nakladova matice_2018'!$A$1:$IW$188,143,FALSE),0)</f>
        <v>8016</v>
      </c>
      <c r="FU170" s="19">
        <f>IFERROR(HLOOKUP(FU$1,'Nakladova matice_2018'!$A$1:$IW$188,143,FALSE),0)</f>
        <v>252</v>
      </c>
      <c r="FV170" s="19">
        <f>IFERROR(HLOOKUP(FV$1,'Nakladova matice_2018'!$A$1:$IW$188,143,FALSE),0)</f>
        <v>504</v>
      </c>
      <c r="FW170" s="19">
        <f>IFERROR(HLOOKUP(FW$1,'Nakladova matice_2018'!$A$1:$IW$188,143,FALSE),0)</f>
        <v>10848</v>
      </c>
      <c r="FX170" s="19">
        <f>IFERROR(HLOOKUP(FX$1,'Nakladova matice_2018'!$A$1:$IW$188,143,FALSE),0)</f>
        <v>14224</v>
      </c>
      <c r="FY170" s="19">
        <f>IFERROR(HLOOKUP(FY$1,'Nakladova matice_2018'!$A$1:$IW$188,143,FALSE),0)</f>
        <v>43848</v>
      </c>
      <c r="FZ170" s="19">
        <f>IFERROR(HLOOKUP(FZ$1,'Nakladova matice_2018'!$A$1:$IW$188,143,FALSE),0)</f>
        <v>0</v>
      </c>
      <c r="GA170" s="19">
        <f>IFERROR(HLOOKUP(GA$1,'Nakladova matice_2018'!$A$1:$IW$188,143,FALSE),0)</f>
        <v>32484</v>
      </c>
      <c r="GB170" s="19">
        <f>IFERROR(HLOOKUP(GB$1,'Nakladova matice_2018'!$A$1:$IW$188,143,FALSE),0)</f>
        <v>13248</v>
      </c>
      <c r="GC170" s="19">
        <f>IFERROR(HLOOKUP(GC$1,'Nakladova matice_2018'!$A$1:$IW$188,143,FALSE),0)</f>
        <v>10320</v>
      </c>
      <c r="GD170" s="19">
        <f>IFERROR(HLOOKUP(GD$1,'Nakladova matice_2018'!$A$1:$IW$188,143,FALSE),0)</f>
        <v>2784</v>
      </c>
      <c r="GE170" s="19">
        <f>IFERROR(HLOOKUP(GE$1,'Nakladova matice_2018'!$A$1:$IW$188,143,FALSE),0)</f>
        <v>0</v>
      </c>
      <c r="GF170" s="19">
        <f>IFERROR(HLOOKUP(GF$1,'Nakladova matice_2018'!$A$1:$IW$188,143,FALSE),0)</f>
        <v>0</v>
      </c>
      <c r="GG170" s="19">
        <f>IFERROR(HLOOKUP(GG$1,'Nakladova matice_2018'!$A$1:$IW$188,143,FALSE),0)</f>
        <v>0</v>
      </c>
      <c r="GH170" s="19">
        <f>IFERROR(HLOOKUP(GH$1,'Nakladova matice_2018'!$A$1:$IW$188,143,FALSE),0)</f>
        <v>0</v>
      </c>
      <c r="GI170" s="19">
        <f>IFERROR(HLOOKUP(GI$1,'Nakladova matice_2018'!$A$1:$IW$188,143,FALSE),0)</f>
        <v>3543</v>
      </c>
      <c r="GJ170" s="19">
        <f>IFERROR(HLOOKUP(GJ$1,'Nakladova matice_2018'!$A$1:$IW$188,143,FALSE),0)</f>
        <v>180</v>
      </c>
      <c r="GK170" s="19">
        <f>IFERROR(HLOOKUP(GK$1,'Nakladova matice_2018'!$A$1:$IW$188,143,FALSE),0)</f>
        <v>12924</v>
      </c>
      <c r="GL170" s="19">
        <f>IFERROR(HLOOKUP(GL$1,'Nakladova matice_2018'!$A$1:$IW$188,143,FALSE),0)</f>
        <v>0</v>
      </c>
      <c r="GM170" s="19">
        <f>IFERROR(HLOOKUP(GM$1,'Nakladova matice_2018'!$A$1:$IW$188,143,FALSE),0)</f>
        <v>1620</v>
      </c>
      <c r="GN170" s="19">
        <f>IFERROR(HLOOKUP(GN$1,'Nakladova matice_2018'!$A$1:$IW$188,143,FALSE),0)</f>
        <v>0</v>
      </c>
      <c r="GO170" s="19">
        <f>IFERROR(HLOOKUP(GO$1,'Nakladova matice_2018'!$A$1:$IW$188,143,FALSE),0)</f>
        <v>0</v>
      </c>
      <c r="GP170" s="19">
        <f>IFERROR(HLOOKUP(GP$1,'Nakladova matice_2018'!$A$1:$IW$188,143,FALSE),0)</f>
        <v>0</v>
      </c>
      <c r="GQ170" s="19">
        <f>IFERROR(HLOOKUP(GQ$1,'Nakladova matice_2018'!$A$1:$IW$188,143,FALSE),0)</f>
        <v>324</v>
      </c>
      <c r="GR170" s="19">
        <f>IFERROR(HLOOKUP(GR$1,'Nakladova matice_2018'!$A$1:$IW$188,143,FALSE),0)</f>
        <v>0</v>
      </c>
      <c r="GS170" s="19">
        <f>IFERROR(HLOOKUP(GS$1,'Nakladova matice_2018'!$A$1:$IW$188,143,FALSE),0)</f>
        <v>0</v>
      </c>
      <c r="GT170" s="19">
        <f>IFERROR(HLOOKUP(GT$1,'Nakladova matice_2018'!$A$1:$IW$188,143,FALSE),0)</f>
        <v>0</v>
      </c>
      <c r="GU170" s="19">
        <f>IFERROR(HLOOKUP(GU$1,'Nakladova matice_2018'!$A$1:$IW$188,143,FALSE),0)</f>
        <v>0</v>
      </c>
      <c r="GV170" s="19">
        <f>IFERROR(HLOOKUP(GV$1,'Nakladova matice_2018'!$A$1:$IW$188,143,FALSE),0)</f>
        <v>0</v>
      </c>
      <c r="GW170" s="19">
        <f>IFERROR(HLOOKUP(GW$1,'Nakladova matice_2018'!$A$1:$IW$188,143,FALSE),0)</f>
        <v>0</v>
      </c>
      <c r="GX170" s="19">
        <f>IFERROR(HLOOKUP(GX$1,'Nakladova matice_2018'!$A$1:$IW$188,143,FALSE),0)</f>
        <v>0</v>
      </c>
      <c r="GY170" s="19">
        <f>IFERROR(HLOOKUP(GY$1,'Nakladova matice_2018'!$A$1:$IW$188,143,FALSE),0)</f>
        <v>0</v>
      </c>
      <c r="GZ170" s="19">
        <f>IFERROR(HLOOKUP(GZ$1,'Nakladova matice_2018'!$A$1:$IW$188,143,FALSE),0)</f>
        <v>0</v>
      </c>
      <c r="HA170" s="19">
        <f>IFERROR(HLOOKUP(HA$1,'Nakladova matice_2018'!$A$1:$IW$188,143,FALSE),0)</f>
        <v>0</v>
      </c>
      <c r="HB170" s="19">
        <f>IFERROR(HLOOKUP(HB$1,'Nakladova matice_2018'!$A$1:$IW$188,143,FALSE),0)</f>
        <v>0</v>
      </c>
      <c r="HC170" s="19">
        <f>IFERROR(HLOOKUP(HC$1,'Nakladova matice_2018'!$A$1:$IW$188,143,FALSE),0)</f>
        <v>0</v>
      </c>
      <c r="HD170" s="19">
        <f>IFERROR(HLOOKUP(HD$1,'Nakladova matice_2018'!$A$1:$IW$188,143,FALSE),0)</f>
        <v>0</v>
      </c>
      <c r="HE170" s="19">
        <f>IFERROR(HLOOKUP(HE$1,'Nakladova matice_2018'!$A$1:$IW$188,143,FALSE),0)</f>
        <v>0</v>
      </c>
      <c r="HF170" s="19">
        <f>IFERROR(HLOOKUP(HF$1,'Nakladova matice_2018'!$A$1:$IW$188,143,FALSE),0)</f>
        <v>0</v>
      </c>
      <c r="HG170" s="19">
        <f>IFERROR(HLOOKUP(HG$1,'Nakladova matice_2018'!$A$1:$IW$188,143,FALSE),0)</f>
        <v>0</v>
      </c>
      <c r="HH170" s="19">
        <f>IFERROR(HLOOKUP(HH$1,'Nakladova matice_2018'!$A$1:$IW$188,143,FALSE),0)</f>
        <v>750</v>
      </c>
      <c r="HI170" s="19">
        <f>IFERROR(HLOOKUP(HI$1,'Nakladova matice_2018'!$A$1:$IW$188,143,FALSE),0)</f>
        <v>0</v>
      </c>
      <c r="HJ170" s="19">
        <f>IFERROR(HLOOKUP(HJ$1,'Nakladova matice_2018'!$A$1:$IW$188,143,FALSE),0)</f>
        <v>14856</v>
      </c>
      <c r="HK170" s="19">
        <f>IFERROR(HLOOKUP(HK$1,'Nakladova matice_2018'!$A$1:$IW$188,143,FALSE),0)</f>
        <v>3648</v>
      </c>
      <c r="HL170" s="19">
        <f>IFERROR(HLOOKUP(HL$1,'Nakladova matice_2018'!$A$1:$IW$188,143,FALSE),0)</f>
        <v>0</v>
      </c>
      <c r="HM170" s="19">
        <f>IFERROR(HLOOKUP(HM$1,'Nakladova matice_2018'!$A$1:$IW$188,143,FALSE),0)</f>
        <v>0</v>
      </c>
      <c r="HN170" s="19">
        <f>IFERROR(HLOOKUP(HN$1,'Nakladova matice_2018'!$A$1:$IW$188,143,FALSE),0)</f>
        <v>0</v>
      </c>
      <c r="HO170" s="19">
        <f>IFERROR(HLOOKUP(HO$1,'Nakladova matice_2018'!$A$1:$IW$188,143,FALSE),0)</f>
        <v>0</v>
      </c>
      <c r="HP170" s="19">
        <f>IFERROR(HLOOKUP(HP$1,'Nakladova matice_2018'!$A$1:$IW$188,143,FALSE),0)</f>
        <v>0</v>
      </c>
      <c r="HQ170" s="19">
        <f>IFERROR(HLOOKUP(HQ$1,'Nakladova matice_2018'!$A$1:$IW$188,143,FALSE),0)</f>
        <v>0</v>
      </c>
      <c r="HR170" s="19">
        <f>IFERROR(HLOOKUP(HR$1,'Nakladova matice_2018'!$A$1:$IW$188,143,FALSE),0)</f>
        <v>0</v>
      </c>
      <c r="HS170" s="19">
        <f>IFERROR(HLOOKUP(HS$1,'Nakladova matice_2018'!$A$1:$IW$188,143,FALSE),0)</f>
        <v>0</v>
      </c>
      <c r="HT170" s="19">
        <f>IFERROR(HLOOKUP(HT$1,'Nakladova matice_2018'!$A$1:$IW$188,143,FALSE),0)</f>
        <v>0</v>
      </c>
      <c r="HU170" s="19">
        <f>IFERROR(HLOOKUP(HU$1,'Nakladova matice_2018'!$A$1:$IW$188,143,FALSE),0)</f>
        <v>0</v>
      </c>
      <c r="HV170" s="19">
        <f>IFERROR(HLOOKUP(HV$1,'Nakladova matice_2018'!$A$1:$IW$188,143,FALSE),0)</f>
        <v>0</v>
      </c>
      <c r="HW170" s="19">
        <f>IFERROR(HLOOKUP(HW$1,'Nakladova matice_2018'!$A$1:$IW$188,143,FALSE),0)</f>
        <v>0</v>
      </c>
      <c r="HX170" s="19">
        <f>IFERROR(HLOOKUP(HX$1,'Nakladova matice_2018'!$A$1:$IW$188,143,FALSE),0)</f>
        <v>0</v>
      </c>
      <c r="HY170" s="19">
        <f>IFERROR(HLOOKUP(HY$1,'Nakladova matice_2018'!$A$1:$IW$188,143,FALSE),0)</f>
        <v>0</v>
      </c>
      <c r="HZ170" s="19">
        <f>IFERROR(HLOOKUP(HZ$1,'Nakladova matice_2018'!$A$1:$IW$188,143,FALSE),0)</f>
        <v>0</v>
      </c>
      <c r="IA170" s="19">
        <f>IFERROR(HLOOKUP(IA$1,'Nakladova matice_2018'!$A$1:$IW$188,143,FALSE),0)</f>
        <v>0</v>
      </c>
      <c r="IB170" s="19">
        <f>IFERROR(HLOOKUP(IB$1,'Nakladova matice_2018'!$A$1:$IW$188,143,FALSE),0)</f>
        <v>0</v>
      </c>
      <c r="IC170" s="19">
        <f>IFERROR(HLOOKUP(IC$1,'Nakladova matice_2018'!$A$1:$IW$188,143,FALSE),0)</f>
        <v>0</v>
      </c>
      <c r="ID170" s="19">
        <f>IFERROR(HLOOKUP(ID$1,'Nakladova matice_2018'!$A$1:$IW$188,143,FALSE),0)</f>
        <v>0</v>
      </c>
      <c r="IE170" s="19">
        <f>IFERROR(HLOOKUP(IE$1,'Nakladova matice_2018'!$A$1:$IW$188,143,FALSE),0)</f>
        <v>0</v>
      </c>
      <c r="IF170" s="19">
        <f>IFERROR(HLOOKUP(IF$1,'Nakladova matice_2018'!$A$1:$IW$188,143,FALSE),0)</f>
        <v>0</v>
      </c>
      <c r="IG170" s="19">
        <f>IFERROR(HLOOKUP(IG$1,'Nakladova matice_2018'!$A$1:$IW$188,143,FALSE),0)</f>
        <v>0</v>
      </c>
      <c r="IH170" s="19">
        <f>IFERROR(HLOOKUP(IH$1,'Nakladova matice_2018'!$A$1:$IW$188,143,FALSE),0)</f>
        <v>0</v>
      </c>
      <c r="II170" s="19">
        <f>IFERROR(HLOOKUP(II$1,'Nakladova matice_2018'!$A$1:$IW$188,143,FALSE),0)</f>
        <v>0</v>
      </c>
      <c r="IJ170" s="19">
        <f>IFERROR(HLOOKUP(IJ$1,'Nakladova matice_2018'!$A$1:$IW$188,143,FALSE),0)</f>
        <v>0</v>
      </c>
      <c r="IK170" s="19">
        <f>IFERROR(HLOOKUP(IK$1,'Nakladova matice_2018'!$A$1:$IW$188,143,FALSE),0)</f>
        <v>720</v>
      </c>
      <c r="IL170" s="19">
        <f>IFERROR(HLOOKUP(IL$1,'Nakladova matice_2018'!$A$1:$IW$188,143,FALSE),0)</f>
        <v>0</v>
      </c>
      <c r="IM170" s="19">
        <f>IFERROR(HLOOKUP(IM$1,'Nakladova matice_2018'!$A$1:$IW$188,143,FALSE),0)</f>
        <v>0</v>
      </c>
      <c r="IN170" s="19">
        <f>IFERROR(HLOOKUP(IN$1,'Nakladova matice_2018'!$A$1:$IW$188,143,FALSE),0)</f>
        <v>0</v>
      </c>
      <c r="IO170" s="19">
        <f>IFERROR(HLOOKUP(IO$1,'Nakladova matice_2018'!$A$1:$IW$188,143,FALSE),0)</f>
        <v>0</v>
      </c>
      <c r="IP170" s="19">
        <f>IFERROR(HLOOKUP(IP$1,'Nakladova matice_2018'!$A$1:$IW$188,143,FALSE),0)</f>
        <v>0</v>
      </c>
      <c r="IQ170" s="19">
        <f>IFERROR(HLOOKUP(IQ$1,'Nakladova matice_2018'!$A$1:$IW$188,143,FALSE),0)</f>
        <v>0</v>
      </c>
      <c r="IR170" s="19">
        <f>IFERROR(HLOOKUP(IR$1,'Nakladova matice_2018'!$A$1:$IW$188,143,FALSE),0)</f>
        <v>0</v>
      </c>
      <c r="IS170" s="19">
        <f>IFERROR(HLOOKUP(IS$1,'Nakladova matice_2018'!$A$1:$IW$188,143,FALSE),0)</f>
        <v>0</v>
      </c>
      <c r="IT170" s="19">
        <f>IFERROR(HLOOKUP(IT$1,'Nakladova matice_2018'!$A$1:$IW$188,143,FALSE),0)</f>
        <v>0</v>
      </c>
      <c r="IU170" s="19">
        <f>IFERROR(HLOOKUP(IU$1,'Nakladova matice_2018'!$A$1:$IW$188,143,FALSE),0)</f>
        <v>0</v>
      </c>
      <c r="IV170" s="19">
        <f>IFERROR(HLOOKUP(IV$1,'Nakladova matice_2018'!$A$1:$IW$188,143,FALSE),0)</f>
        <v>0</v>
      </c>
      <c r="IW170" s="19">
        <f>IFERROR(HLOOKUP(IW$1,'Nakladova matice_2018'!$A$1:$IW$188,143,FALSE),0)</f>
        <v>0</v>
      </c>
      <c r="IX170" s="19">
        <f>IFERROR(HLOOKUP(IX$1,'Nakladova matice_2018'!$A$1:$IW$188,143,FALSE),0)</f>
        <v>0</v>
      </c>
      <c r="IY170" s="19">
        <f>IFERROR(HLOOKUP(IY$1,'Nakladova matice_2018'!$A$1:$IW$188,143,FALSE),0)</f>
        <v>0</v>
      </c>
      <c r="IZ170" s="19">
        <f>IFERROR(HLOOKUP(IZ$1,'Nakladova matice_2018'!$A$1:$IW$188,143,FALSE),0)</f>
        <v>0</v>
      </c>
      <c r="JA170" s="19">
        <f>IFERROR(HLOOKUP(JA$1,'Nakladova matice_2018'!$A$1:$IW$188,143,FALSE),0)</f>
        <v>0</v>
      </c>
      <c r="JB170" s="19">
        <f>IFERROR(HLOOKUP(JB$1,'Nakladova matice_2018'!$A$1:$IW$188,143,FALSE),0)</f>
        <v>0</v>
      </c>
      <c r="JC170" s="19">
        <f>IFERROR(HLOOKUP(JC$1,'Nakladova matice_2018'!$A$1:$IW$188,143,FALSE),0)</f>
        <v>0</v>
      </c>
      <c r="JD170" s="19">
        <f>IFERROR(HLOOKUP(JD$1,'Nakladova matice_2018'!$A$1:$IW$188,143,FALSE),0)</f>
        <v>0</v>
      </c>
      <c r="JE170" s="19">
        <f>IFERROR(HLOOKUP(JE$1,'Nakladova matice_2018'!$A$1:$IW$188,143,FALSE),0)</f>
        <v>0</v>
      </c>
      <c r="JF170" s="19">
        <f>IFERROR(HLOOKUP(JF$1,'Nakladova matice_2018'!$A$1:$IW$188,143,FALSE),0)</f>
        <v>0</v>
      </c>
      <c r="JG170" s="19">
        <f>IFERROR(HLOOKUP(JG$1,'Nakladova matice_2018'!$A$1:$IW$188,143,FALSE),0)</f>
        <v>37724</v>
      </c>
      <c r="JH170" s="19">
        <f>IFERROR(HLOOKUP(JH$1,'Nakladova matice_2018'!$A$1:$IW$188,143,FALSE),0)</f>
        <v>0</v>
      </c>
      <c r="JI170" s="19">
        <f>IFERROR(HLOOKUP(JI$1,'Nakladova matice_2018'!$A$1:$IW$188,143,FALSE),0)</f>
        <v>0</v>
      </c>
      <c r="JJ170" s="19">
        <f>IFERROR(HLOOKUP(JJ$1,'Nakladova matice_2018'!$A$1:$IW$188,143,FALSE),0)</f>
        <v>0</v>
      </c>
      <c r="JK170" s="19">
        <f>IFERROR(HLOOKUP(JK$1,'Nakladova matice_2018'!$A$1:$IW$188,143,FALSE),0)</f>
        <v>0</v>
      </c>
      <c r="JL170" s="19">
        <f>IFERROR(HLOOKUP(JL$1,'Nakladova matice_2018'!$A$1:$IW$188,143,FALSE),0)</f>
        <v>0</v>
      </c>
      <c r="JM170" s="19">
        <f>IFERROR(HLOOKUP(JM$1,'Nakladova matice_2018'!$A$1:$IW$188,143,FALSE),0)</f>
        <v>216</v>
      </c>
      <c r="JN170" s="19">
        <f>IFERROR(HLOOKUP(JN$1,'Nakladova matice_2018'!$A$1:$IW$188,143,FALSE),0)</f>
        <v>0</v>
      </c>
      <c r="JO170" s="19">
        <f>IFERROR(HLOOKUP(JO$1,'Nakladova matice_2018'!$A$1:$IW$188,143,FALSE),0)</f>
        <v>0</v>
      </c>
      <c r="JP170" s="19">
        <f>IFERROR(HLOOKUP(JP$1,'Nakladova matice_2018'!$A$1:$IW$188,143,FALSE),0)</f>
        <v>0</v>
      </c>
      <c r="JQ170" s="19">
        <f>IFERROR(HLOOKUP(JQ$1,'Nakladova matice_2018'!$A$1:$IW$188,143,FALSE),0)</f>
        <v>0</v>
      </c>
      <c r="JR170" s="19">
        <f>IFERROR(HLOOKUP(JR$1,'Nakladova matice_2018'!$A$1:$IW$188,143,FALSE),0)</f>
        <v>1008</v>
      </c>
      <c r="JS170" s="19">
        <f>IFERROR(HLOOKUP(JS$1,'Nakladova matice_2018'!$A$1:$IW$188,143,FALSE),0)</f>
        <v>0</v>
      </c>
      <c r="JT170" s="19">
        <f>IFERROR(HLOOKUP(JT$1,'Nakladova matice_2018'!$A$1:$IW$188,143,FALSE),0)</f>
        <v>144</v>
      </c>
      <c r="JU170" s="19">
        <f>IFERROR(HLOOKUP(JU$1,'Nakladova matice_2018'!$A$1:$IW$188,143,FALSE),0)</f>
        <v>72</v>
      </c>
      <c r="JV170" s="19">
        <f>IFERROR(HLOOKUP(JV$1,'Nakladova matice_2018'!$A$1:$IW$188,143,FALSE),0)</f>
        <v>6557.31</v>
      </c>
      <c r="JW170" s="19">
        <f>IFERROR(HLOOKUP(JW$1,'Nakladova matice_2018'!$A$1:$IW$188,143,FALSE),0)</f>
        <v>0</v>
      </c>
      <c r="JX170" s="19">
        <f>IFERROR(HLOOKUP(JX$1,'Nakladova matice_2018'!$A$1:$IW$188,143,FALSE),0)</f>
        <v>456</v>
      </c>
      <c r="JY170" s="19">
        <f>IFERROR(HLOOKUP(JY$1,'Nakladova matice_2018'!$A$1:$IW$188,143,FALSE),0)</f>
        <v>62444</v>
      </c>
      <c r="JZ170" s="19">
        <f>IFERROR(HLOOKUP(JZ$1,'Nakladova matice_2018'!$A$1:$IW$188,143,FALSE),0)</f>
        <v>0</v>
      </c>
      <c r="KA170" s="19">
        <f>IFERROR(HLOOKUP(KA$1,'Nakladova matice_2018'!$A$1:$IW$188,143,FALSE),0)</f>
        <v>0</v>
      </c>
      <c r="KB170" s="19">
        <f>IFERROR(HLOOKUP(KB$1,'Nakladova matice_2018'!$A$1:$IW$188,143,FALSE),0)</f>
        <v>0</v>
      </c>
      <c r="KC170" s="19">
        <f>IFERROR(HLOOKUP(KC$1,'Nakladova matice_2018'!$A$1:$IW$188,143,FALSE),0)</f>
        <v>3532</v>
      </c>
      <c r="KD170" s="19">
        <f>IFERROR(HLOOKUP(KD$1,'Nakladova matice_2018'!$A$1:$IW$188,143,FALSE),0)</f>
        <v>43459</v>
      </c>
      <c r="KE170" s="19">
        <f>IFERROR(HLOOKUP(KE$1,'Nakladova matice_2018'!$A$1:$IW$188,143,FALSE),0)</f>
        <v>0</v>
      </c>
      <c r="KF170" s="19">
        <f>IFERROR(HLOOKUP(KF$1,'Nakladova matice_2018'!$A$1:$IW$188,143,FALSE),0)</f>
        <v>0</v>
      </c>
      <c r="KG170" s="19">
        <f>IFERROR(HLOOKUP(KG$1,'Nakladova matice_2018'!$A$1:$IW$188,143,FALSE),0)</f>
        <v>0</v>
      </c>
      <c r="KH170" s="19">
        <f>IFERROR(HLOOKUP(KH$1,'Nakladova matice_2018'!$A$1:$IW$188,143,FALSE),0)</f>
        <v>0</v>
      </c>
      <c r="KI170" s="19">
        <f>IFERROR(HLOOKUP(KI$1,'Nakladova matice_2018'!$A$1:$IW$188,143,FALSE),0)</f>
        <v>0</v>
      </c>
      <c r="KJ170" s="19">
        <f>IFERROR(HLOOKUP(KJ$1,'Nakladova matice_2018'!$A$1:$IW$188,143,FALSE),0)</f>
        <v>0</v>
      </c>
      <c r="KK170" s="19">
        <f>IFERROR(HLOOKUP(KK$1,'Nakladova matice_2018'!$A$1:$IW$188,143,FALSE),0)</f>
        <v>0</v>
      </c>
      <c r="KL170" s="19">
        <f>IFERROR(HLOOKUP(KL$1,'Nakladova matice_2018'!$A$1:$IW$188,143,FALSE),0)</f>
        <v>0</v>
      </c>
      <c r="KM170" s="19">
        <f>IFERROR(HLOOKUP(KM$1,'Nakladova matice_2018'!$A$1:$IW$188,143,FALSE),0)</f>
        <v>0</v>
      </c>
      <c r="KN170" s="19">
        <f>IFERROR(HLOOKUP(KN$1,'Nakladova matice_2018'!$A$1:$IW$188,143,FALSE),0)</f>
        <v>0</v>
      </c>
      <c r="KO170" s="19">
        <f>IFERROR(HLOOKUP(KO$1,'Nakladova matice_2018'!$A$1:$IW$188,143,FALSE),0)</f>
        <v>0</v>
      </c>
      <c r="KP170" s="19">
        <f>IFERROR(HLOOKUP(KP$1,'Nakladova matice_2018'!$A$1:$IW$188,143,FALSE),0)</f>
        <v>0</v>
      </c>
      <c r="KQ170" s="19">
        <f>IFERROR(HLOOKUP(KQ$1,'Nakladova matice_2018'!$A$1:$IW$188,143,FALSE),0)</f>
        <v>0</v>
      </c>
      <c r="KR170" s="19">
        <f>IFERROR(HLOOKUP(KR$1,'Nakladova matice_2018'!$A$1:$IW$188,143,FALSE),0)</f>
        <v>0</v>
      </c>
      <c r="KS170" s="19">
        <f>IFERROR(HLOOKUP(KS$1,'Nakladova matice_2018'!$A$1:$IW$188,143,FALSE),0)</f>
        <v>0</v>
      </c>
      <c r="KT170" s="19">
        <f>IFERROR(HLOOKUP(KT$1,'Nakladova matice_2018'!$A$1:$IW$188,143,FALSE),0)</f>
        <v>0</v>
      </c>
      <c r="KU170" s="19">
        <f>IFERROR(HLOOKUP(KU$1,'Nakladova matice_2018'!$A$1:$IW$188,143,FALSE),0)</f>
        <v>17256</v>
      </c>
      <c r="KV170" s="19">
        <f>IFERROR(HLOOKUP(KV$1,'Nakladova matice_2018'!$A$1:$IW$188,143,FALSE),0)</f>
        <v>0</v>
      </c>
      <c r="KW170" s="19">
        <f>IFERROR(HLOOKUP(KW$1,'Nakladova matice_2018'!$A$1:$IW$188,143,FALSE),0)</f>
        <v>3172</v>
      </c>
      <c r="KX170" s="19">
        <f>IFERROR(HLOOKUP(KX$1,'Nakladova matice_2018'!$A$1:$IW$188,143,FALSE),0)</f>
        <v>396</v>
      </c>
      <c r="KY170" s="19">
        <f>IFERROR(HLOOKUP(KY$1,'Nakladova matice_2018'!$A$1:$IW$188,143,FALSE),0)</f>
        <v>0</v>
      </c>
      <c r="KZ170" s="19">
        <f>IFERROR(HLOOKUP(KZ$1,'Nakladova matice_2018'!$A$1:$IW$188,143,FALSE),0)</f>
        <v>18332</v>
      </c>
      <c r="LA170" s="19">
        <f>IFERROR(HLOOKUP(LA$1,'Nakladova matice_2018'!$A$1:$IW$188,143,FALSE),0)</f>
        <v>0</v>
      </c>
      <c r="LB170" s="19">
        <f>IFERROR(HLOOKUP(LB$1,'Nakladova matice_2018'!$A$1:$IW$188,143,FALSE),0)</f>
        <v>1044</v>
      </c>
      <c r="LC170" s="19">
        <f>IFERROR(HLOOKUP(LC$1,'Nakladova matice_2018'!$A$1:$IW$188,143,FALSE),0)</f>
        <v>0</v>
      </c>
      <c r="LD170" s="19">
        <f>IFERROR(HLOOKUP(LD$1,'Nakladova matice_2018'!$A$1:$IW$188,143,FALSE),0)</f>
        <v>0</v>
      </c>
      <c r="LE170" s="19">
        <f>IFERROR(HLOOKUP(LE$1,'Nakladova matice_2018'!$A$1:$IW$188,143,FALSE),0)</f>
        <v>0</v>
      </c>
      <c r="LF170" s="19">
        <f>IFERROR(HLOOKUP(LF$1,'Nakladova matice_2018'!$A$1:$IW$188,143,FALSE),0)</f>
        <v>0</v>
      </c>
      <c r="LG170" s="19">
        <f>IFERROR(HLOOKUP(LG$1,'Nakladova matice_2018'!$A$1:$IW$188,143,FALSE),0)</f>
        <v>0</v>
      </c>
      <c r="LH170" s="19">
        <f>IFERROR(HLOOKUP(LH$1,'Nakladova matice_2018'!$A$1:$IW$188,143,FALSE),0)</f>
        <v>0</v>
      </c>
      <c r="LI170" s="19">
        <f>IFERROR(HLOOKUP(LI$1,'Nakladova matice_2018'!$A$1:$IW$188,143,FALSE),0)</f>
        <v>0</v>
      </c>
      <c r="LJ170" s="19">
        <f>IFERROR(HLOOKUP(LJ$1,'Nakladova matice_2018'!$A$1:$IW$188,143,FALSE),0)</f>
        <v>0</v>
      </c>
      <c r="LK170" s="19">
        <f>IFERROR(HLOOKUP(LK$1,'Nakladova matice_2018'!$A$1:$IW$188,143,FALSE),0)</f>
        <v>0</v>
      </c>
      <c r="LL170" s="19">
        <f>IFERROR(HLOOKUP(LL$1,'Nakladova matice_2018'!$A$1:$IW$188,143,FALSE),0)</f>
        <v>0</v>
      </c>
      <c r="LM170" s="19">
        <f>IFERROR(HLOOKUP(LM$1,'Nakladova matice_2018'!$A$1:$IW$188,143,FALSE),0)</f>
        <v>0</v>
      </c>
      <c r="LN170" s="19">
        <f>IFERROR(HLOOKUP(LN$1,'Nakladova matice_2018'!$A$1:$IW$188,143,FALSE),0)</f>
        <v>0</v>
      </c>
      <c r="LO170" s="19">
        <f>IFERROR(HLOOKUP(LO$1,'Nakladova matice_2018'!$A$1:$IW$188,143,FALSE),0)</f>
        <v>0</v>
      </c>
      <c r="LP170" s="19">
        <f>IFERROR(HLOOKUP(LP$1,'Nakladova matice_2018'!$A$1:$IW$188,143,FALSE),0)</f>
        <v>0</v>
      </c>
      <c r="LQ170" s="19">
        <f>IFERROR(HLOOKUP(LQ$1,'Nakladova matice_2018'!$A$1:$IW$188,143,FALSE),0)</f>
        <v>0</v>
      </c>
      <c r="LR170" s="19">
        <f>IFERROR(HLOOKUP(LR$1,'Nakladova matice_2018'!$A$1:$IW$188,143,FALSE),0)</f>
        <v>0</v>
      </c>
      <c r="LS170" s="19">
        <f>IFERROR(HLOOKUP(LS$1,'Nakladova matice_2018'!$A$1:$IW$188,143,FALSE),0)</f>
        <v>216</v>
      </c>
      <c r="LT170" s="19">
        <f>IFERROR(HLOOKUP(LT$1,'Nakladova matice_2018'!$A$1:$IW$188,143,FALSE),0)</f>
        <v>1044</v>
      </c>
      <c r="LU170" s="19">
        <f>IFERROR(HLOOKUP(LU$1,'Nakladova matice_2018'!$A$1:$IW$188,143,FALSE),0)</f>
        <v>0</v>
      </c>
      <c r="LV170" s="19">
        <f>IFERROR(HLOOKUP(LV$1,'Nakladova matice_2018'!$A$1:$IW$188,143,FALSE),0)</f>
        <v>0</v>
      </c>
      <c r="LW170" s="19">
        <f>IFERROR(HLOOKUP(LW$1,'Nakladova matice_2018'!$A$1:$IW$188,143,FALSE),0)</f>
        <v>0</v>
      </c>
      <c r="LX170" s="19">
        <f>IFERROR(HLOOKUP(LX$1,'Nakladova matice_2018'!$A$1:$IW$188,143,FALSE),0)</f>
        <v>0</v>
      </c>
      <c r="LY170" s="19">
        <f>IFERROR(HLOOKUP(LY$1,'Nakladova matice_2018'!$A$1:$IW$188,143,FALSE),0)</f>
        <v>0</v>
      </c>
      <c r="LZ170" s="19">
        <f>IFERROR(HLOOKUP(LZ$1,'Nakladova matice_2018'!$A$1:$IW$188,143,FALSE),0)</f>
        <v>0</v>
      </c>
      <c r="MA170" s="19">
        <f>IFERROR(HLOOKUP(MA$1,'Nakladova matice_2018'!$A$1:$IW$188,143,FALSE),0)</f>
        <v>216</v>
      </c>
      <c r="MB170" s="19">
        <f>IFERROR(HLOOKUP(MB$1,'Nakladova matice_2018'!$A$1:$IW$188,143,FALSE),0)</f>
        <v>0</v>
      </c>
      <c r="MC170" s="19">
        <f>IFERROR(HLOOKUP(MC$1,'Nakladova matice_2018'!$A$1:$IW$188,143,FALSE),0)</f>
        <v>0</v>
      </c>
      <c r="MD170" s="19">
        <f>IFERROR(HLOOKUP(MD$1,'Nakladova matice_2018'!$A$1:$IW$188,143,FALSE),0)</f>
        <v>0</v>
      </c>
      <c r="ME170" s="19">
        <f>IFERROR(HLOOKUP(ME$1,'Nakladova matice_2018'!$A$1:$IW$188,143,FALSE),0)</f>
        <v>0</v>
      </c>
      <c r="MF170" s="19">
        <f>IFERROR(HLOOKUP(MF$1,'Nakladova matice_2018'!$A$1:$IW$188,143,FALSE),0)</f>
        <v>432</v>
      </c>
      <c r="MG170" s="19">
        <f>IFERROR(HLOOKUP(MG$1,'Nakladova matice_2018'!$A$1:$IW$188,143,FALSE),0)</f>
        <v>0</v>
      </c>
      <c r="MH170" s="19">
        <f>IFERROR(HLOOKUP(MH$1,'Nakladova matice_2018'!$A$1:$IW$188,143,FALSE),0)</f>
        <v>0</v>
      </c>
      <c r="MI170" s="19">
        <f>IFERROR(HLOOKUP(MI$1,'Nakladova matice_2018'!$A$1:$IW$188,143,FALSE),0)</f>
        <v>0</v>
      </c>
      <c r="MJ170" s="19">
        <f>IFERROR(HLOOKUP(MJ$1,'Nakladova matice_2018'!$A$1:$IW$188,143,FALSE),0)</f>
        <v>0</v>
      </c>
      <c r="MK170" s="19">
        <f>IFERROR(HLOOKUP(MK$1,'Nakladova matice_2018'!$A$1:$IW$188,143,FALSE),0)</f>
        <v>1729814</v>
      </c>
      <c r="ML170" s="19">
        <f>IFERROR(HLOOKUP(ML$1,'Nakladova matice_2018'!$A$1:$IW$188,143,FALSE),0)</f>
        <v>0</v>
      </c>
      <c r="MM170" s="19">
        <f>IFERROR(HLOOKUP(MM$1,'Nakladova matice_2018'!$A$1:$IW$188,143,FALSE),0)</f>
        <v>72</v>
      </c>
      <c r="MN170" s="19">
        <f>IFERROR(HLOOKUP(MN$1,'Nakladova matice_2018'!$A$1:$IW$188,143,FALSE),0)</f>
        <v>0</v>
      </c>
      <c r="MO170" s="20">
        <f t="shared" si="87"/>
        <v>2433280.4500000002</v>
      </c>
      <c r="MP170" s="20">
        <f>MO170-'Nakladova matice_2018'!IX143</f>
        <v>0</v>
      </c>
    </row>
    <row r="171" spans="1:354" x14ac:dyDescent="0.2">
      <c r="A171" s="27">
        <v>549159</v>
      </c>
      <c r="B171" s="21" t="s">
        <v>291</v>
      </c>
      <c r="C171" s="53">
        <v>0</v>
      </c>
      <c r="D171" s="19">
        <f>IFERROR(HLOOKUP(D$1,'Nakladova matice_2018'!$A$1:$IW$188,144,FALSE),0)</f>
        <v>0</v>
      </c>
      <c r="E171" s="19">
        <f>IFERROR(HLOOKUP(E$1,'Nakladova matice_2018'!$A$1:$IW$188,144,FALSE),0)</f>
        <v>0</v>
      </c>
      <c r="F171" s="19">
        <f>IFERROR(HLOOKUP(F$1,'Nakladova matice_2018'!$A$1:$IW$188,144,FALSE),0)</f>
        <v>11.19</v>
      </c>
      <c r="G171" s="19">
        <f>IFERROR(HLOOKUP(G$1,'Nakladova matice_2018'!$A$1:$IW$188,144,FALSE),0)</f>
        <v>0</v>
      </c>
      <c r="H171" s="19">
        <f>IFERROR(HLOOKUP(H$1,'Nakladova matice_2018'!$A$1:$IW$188,144,FALSE),0)</f>
        <v>0</v>
      </c>
      <c r="I171" s="19">
        <f>IFERROR(HLOOKUP(I$1,'Nakladova matice_2018'!$A$1:$IW$188,144,FALSE),0)</f>
        <v>0</v>
      </c>
      <c r="J171" s="19">
        <f>IFERROR(HLOOKUP(J$1,'Nakladova matice_2018'!$A$1:$IW$188,144,FALSE),0)</f>
        <v>0</v>
      </c>
      <c r="K171" s="19">
        <f>IFERROR(HLOOKUP(K$1,'Nakladova matice_2018'!$A$1:$IW$188,144,FALSE),0)</f>
        <v>0</v>
      </c>
      <c r="L171" s="19">
        <f>IFERROR(HLOOKUP(L$1,'Nakladova matice_2018'!$A$1:$IW$188,144,FALSE),0)</f>
        <v>0</v>
      </c>
      <c r="M171" s="19">
        <f>IFERROR(HLOOKUP(M$1,'Nakladova matice_2018'!$A$1:$IW$188,144,FALSE),0)</f>
        <v>0</v>
      </c>
      <c r="N171" s="19">
        <f>IFERROR(HLOOKUP(N$1,'Nakladova matice_2018'!$A$1:$IW$188,144,FALSE),0)</f>
        <v>0</v>
      </c>
      <c r="O171" s="19">
        <f>IFERROR(HLOOKUP(O$1,'Nakladova matice_2018'!$A$1:$IW$188,144,FALSE),0)</f>
        <v>61.99</v>
      </c>
      <c r="P171" s="19">
        <f>IFERROR(HLOOKUP(P$1,'Nakladova matice_2018'!$A$1:$IW$188,144,FALSE),0)</f>
        <v>0</v>
      </c>
      <c r="Q171" s="19">
        <f>IFERROR(HLOOKUP(Q$1,'Nakladova matice_2018'!$A$1:$IW$188,144,FALSE),0)</f>
        <v>0</v>
      </c>
      <c r="R171" s="19">
        <f>IFERROR(HLOOKUP(R$1,'Nakladova matice_2018'!$A$1:$IW$188,144,FALSE),0)</f>
        <v>0</v>
      </c>
      <c r="S171" s="19">
        <f>IFERROR(HLOOKUP(S$1,'Nakladova matice_2018'!$A$1:$IW$188,144,FALSE),0)</f>
        <v>23.57</v>
      </c>
      <c r="T171" s="19">
        <f>IFERROR(HLOOKUP(T$1,'Nakladova matice_2018'!$A$1:$IW$188,144,FALSE),0)</f>
        <v>0</v>
      </c>
      <c r="U171" s="19">
        <f>IFERROR(HLOOKUP(U$1,'Nakladova matice_2018'!$A$1:$IW$188,144,FALSE),0)</f>
        <v>0</v>
      </c>
      <c r="V171" s="19">
        <f>IFERROR(HLOOKUP(V$1,'Nakladova matice_2018'!$A$1:$IW$188,144,FALSE),0)</f>
        <v>0</v>
      </c>
      <c r="W171" s="19">
        <f>IFERROR(HLOOKUP(W$1,'Nakladova matice_2018'!$A$1:$IW$188,144,FALSE),0)</f>
        <v>16.66</v>
      </c>
      <c r="X171" s="19">
        <f>IFERROR(HLOOKUP(X$1,'Nakladova matice_2018'!$A$1:$IW$188,144,FALSE),0)</f>
        <v>0</v>
      </c>
      <c r="Y171" s="19">
        <f>IFERROR(HLOOKUP(Y$1,'Nakladova matice_2018'!$A$1:$IW$188,144,FALSE),0)</f>
        <v>0</v>
      </c>
      <c r="Z171" s="19">
        <f>IFERROR(HLOOKUP(Z$1,'Nakladova matice_2018'!$A$1:$IW$188,144,FALSE),0)</f>
        <v>391.68</v>
      </c>
      <c r="AA171" s="19">
        <f>IFERROR(HLOOKUP(AA$1,'Nakladova matice_2018'!$A$1:$IW$188,144,FALSE),0)</f>
        <v>0</v>
      </c>
      <c r="AB171" s="19">
        <f>IFERROR(HLOOKUP(AB$1,'Nakladova matice_2018'!$A$1:$IW$188,144,FALSE),0)</f>
        <v>0</v>
      </c>
      <c r="AC171" s="19">
        <f>IFERROR(HLOOKUP(AC$1,'Nakladova matice_2018'!$A$1:$IW$188,144,FALSE),0)</f>
        <v>0</v>
      </c>
      <c r="AD171" s="19">
        <f>IFERROR(HLOOKUP(AD$1,'Nakladova matice_2018'!$A$1:$IW$188,144,FALSE),0)</f>
        <v>0</v>
      </c>
      <c r="AE171" s="19">
        <f>IFERROR(HLOOKUP(AE$1,'Nakladova matice_2018'!$A$1:$IW$188,144,FALSE),0)</f>
        <v>0</v>
      </c>
      <c r="AF171" s="19">
        <f>IFERROR(HLOOKUP(AF$1,'Nakladova matice_2018'!$A$1:$IW$188,144,FALSE),0)</f>
        <v>0</v>
      </c>
      <c r="AG171" s="19">
        <f>IFERROR(HLOOKUP(AG$1,'Nakladova matice_2018'!$A$1:$IW$188,144,FALSE),0)</f>
        <v>0</v>
      </c>
      <c r="AH171" s="19">
        <f>IFERROR(HLOOKUP(AH$1,'Nakladova matice_2018'!$A$1:$IW$188,144,FALSE),0)</f>
        <v>0</v>
      </c>
      <c r="AI171" s="19">
        <f>IFERROR(HLOOKUP(AI$1,'Nakladova matice_2018'!$A$1:$IW$188,144,FALSE),0)</f>
        <v>0</v>
      </c>
      <c r="AJ171" s="19">
        <f>IFERROR(HLOOKUP(AJ$1,'Nakladova matice_2018'!$A$1:$IW$188,144,FALSE),0)</f>
        <v>0</v>
      </c>
      <c r="AK171" s="19">
        <f>IFERROR(HLOOKUP(AK$1,'Nakladova matice_2018'!$A$1:$IW$188,144,FALSE),0)</f>
        <v>0</v>
      </c>
      <c r="AL171" s="19">
        <f>IFERROR(HLOOKUP(AL$1,'Nakladova matice_2018'!$A$1:$IW$188,144,FALSE),0)</f>
        <v>0</v>
      </c>
      <c r="AM171" s="19">
        <f>IFERROR(HLOOKUP(AM$1,'Nakladova matice_2018'!$A$1:$IW$188,144,FALSE),0)</f>
        <v>0</v>
      </c>
      <c r="AN171" s="19">
        <f>IFERROR(HLOOKUP(AN$1,'Nakladova matice_2018'!$A$1:$IW$188,144,FALSE),0)</f>
        <v>0</v>
      </c>
      <c r="AO171" s="19">
        <f>IFERROR(HLOOKUP(AO$1,'Nakladova matice_2018'!$A$1:$IW$188,144,FALSE),0)</f>
        <v>0</v>
      </c>
      <c r="AP171" s="19">
        <f>IFERROR(HLOOKUP(AP$1,'Nakladova matice_2018'!$A$1:$IW$188,144,FALSE),0)</f>
        <v>21.9</v>
      </c>
      <c r="AQ171" s="19">
        <f>IFERROR(HLOOKUP(AQ$1,'Nakladova matice_2018'!$A$1:$IW$188,144,FALSE),0)</f>
        <v>0</v>
      </c>
      <c r="AR171" s="19">
        <f>IFERROR(HLOOKUP(AR$1,'Nakladova matice_2018'!$A$1:$IW$188,144,FALSE),0)</f>
        <v>0</v>
      </c>
      <c r="AS171" s="19">
        <f>IFERROR(HLOOKUP(AS$1,'Nakladova matice_2018'!$A$1:$IW$188,144,FALSE),0)</f>
        <v>0</v>
      </c>
      <c r="AT171" s="19">
        <f>IFERROR(HLOOKUP(AT$1,'Nakladova matice_2018'!$A$1:$IW$188,144,FALSE),0)</f>
        <v>3.83</v>
      </c>
      <c r="AU171" s="19">
        <f>IFERROR(HLOOKUP(AU$1,'Nakladova matice_2018'!$A$1:$IW$188,144,FALSE),0)</f>
        <v>10</v>
      </c>
      <c r="AV171" s="19">
        <f>IFERROR(HLOOKUP(AV$1,'Nakladova matice_2018'!$A$1:$IW$188,144,FALSE),0)</f>
        <v>28.56</v>
      </c>
      <c r="AW171" s="19">
        <f>IFERROR(HLOOKUP(AW$1,'Nakladova matice_2018'!$A$1:$IW$188,144,FALSE),0)</f>
        <v>0</v>
      </c>
      <c r="AX171" s="19">
        <f>IFERROR(HLOOKUP(AX$1,'Nakladova matice_2018'!$A$1:$IW$188,144,FALSE),0)</f>
        <v>0</v>
      </c>
      <c r="AY171" s="19">
        <f>IFERROR(HLOOKUP(AY$1,'Nakladova matice_2018'!$A$1:$IW$188,144,FALSE),0)</f>
        <v>0</v>
      </c>
      <c r="AZ171" s="19">
        <f>IFERROR(HLOOKUP(AZ$1,'Nakladova matice_2018'!$A$1:$IW$188,144,FALSE),0)</f>
        <v>0</v>
      </c>
      <c r="BA171" s="19">
        <f>IFERROR(HLOOKUP(BA$1,'Nakladova matice_2018'!$A$1:$IW$188,144,FALSE),0)</f>
        <v>46.83</v>
      </c>
      <c r="BB171" s="19">
        <f>IFERROR(HLOOKUP(BB$1,'Nakladova matice_2018'!$A$1:$IW$188,144,FALSE),0)</f>
        <v>0</v>
      </c>
      <c r="BC171" s="19">
        <f>IFERROR(HLOOKUP(BC$1,'Nakladova matice_2018'!$A$1:$IW$188,144,FALSE),0)</f>
        <v>0</v>
      </c>
      <c r="BD171" s="19">
        <f>IFERROR(HLOOKUP(BD$1,'Nakladova matice_2018'!$A$1:$IW$188,144,FALSE),0)</f>
        <v>94.96</v>
      </c>
      <c r="BE171" s="19">
        <f>IFERROR(HLOOKUP(BE$1,'Nakladova matice_2018'!$A$1:$IW$188,144,FALSE),0)</f>
        <v>0</v>
      </c>
      <c r="BF171" s="19">
        <f>IFERROR(HLOOKUP(BF$1,'Nakladova matice_2018'!$A$1:$IW$188,144,FALSE),0)</f>
        <v>0</v>
      </c>
      <c r="BG171" s="19">
        <f>IFERROR(HLOOKUP(BG$1,'Nakladova matice_2018'!$A$1:$IW$188,144,FALSE),0)</f>
        <v>0</v>
      </c>
      <c r="BH171" s="19">
        <f>IFERROR(HLOOKUP(BH$1,'Nakladova matice_2018'!$A$1:$IW$188,144,FALSE),0)</f>
        <v>0</v>
      </c>
      <c r="BI171" s="19">
        <f>IFERROR(HLOOKUP(BI$1,'Nakladova matice_2018'!$A$1:$IW$188,144,FALSE),0)</f>
        <v>87.13</v>
      </c>
      <c r="BJ171" s="19">
        <f>IFERROR(HLOOKUP(BJ$1,'Nakladova matice_2018'!$A$1:$IW$188,144,FALSE),0)</f>
        <v>0</v>
      </c>
      <c r="BK171" s="19">
        <f>IFERROR(HLOOKUP(BK$1,'Nakladova matice_2018'!$A$1:$IW$188,144,FALSE),0)</f>
        <v>0</v>
      </c>
      <c r="BL171" s="19">
        <f>IFERROR(HLOOKUP(BL$1,'Nakladova matice_2018'!$A$1:$IW$188,144,FALSE),0)</f>
        <v>0</v>
      </c>
      <c r="BM171" s="19">
        <f>IFERROR(HLOOKUP(BM$1,'Nakladova matice_2018'!$A$1:$IW$188,144,FALSE),0)</f>
        <v>7.14</v>
      </c>
      <c r="BN171" s="19">
        <f>IFERROR(HLOOKUP(BN$1,'Nakladova matice_2018'!$A$1:$IW$188,144,FALSE),0)</f>
        <v>0</v>
      </c>
      <c r="BO171" s="19">
        <f>IFERROR(HLOOKUP(BO$1,'Nakladova matice_2018'!$A$1:$IW$188,144,FALSE),0)</f>
        <v>0</v>
      </c>
      <c r="BP171" s="19">
        <f>IFERROR(HLOOKUP(BP$1,'Nakladova matice_2018'!$A$1:$IW$188,144,FALSE),0)</f>
        <v>0</v>
      </c>
      <c r="BQ171" s="19">
        <f>IFERROR(HLOOKUP(BQ$1,'Nakladova matice_2018'!$A$1:$IW$188,144,FALSE),0)</f>
        <v>38.08</v>
      </c>
      <c r="BR171" s="19">
        <f>IFERROR(HLOOKUP(BR$1,'Nakladova matice_2018'!$A$1:$IW$188,144,FALSE),0)</f>
        <v>0</v>
      </c>
      <c r="BS171" s="19">
        <f>IFERROR(HLOOKUP(BS$1,'Nakladova matice_2018'!$A$1:$IW$188,144,FALSE),0)</f>
        <v>0</v>
      </c>
      <c r="BT171" s="19">
        <f>IFERROR(HLOOKUP(BT$1,'Nakladova matice_2018'!$A$1:$IW$188,144,FALSE),0)</f>
        <v>120.2</v>
      </c>
      <c r="BU171" s="19">
        <f>IFERROR(HLOOKUP(BU$1,'Nakladova matice_2018'!$A$1:$IW$188,144,FALSE),0)</f>
        <v>0</v>
      </c>
      <c r="BV171" s="19">
        <f>IFERROR(HLOOKUP(BV$1,'Nakladova matice_2018'!$A$1:$IW$188,144,FALSE),0)</f>
        <v>0</v>
      </c>
      <c r="BW171" s="19">
        <f>IFERROR(HLOOKUP(BW$1,'Nakladova matice_2018'!$A$1:$IW$188,144,FALSE),0)</f>
        <v>0</v>
      </c>
      <c r="BX171" s="19">
        <f>IFERROR(HLOOKUP(BX$1,'Nakladova matice_2018'!$A$1:$IW$188,144,FALSE),0)</f>
        <v>40.46</v>
      </c>
      <c r="BY171" s="19">
        <f>IFERROR(HLOOKUP(BY$1,'Nakladova matice_2018'!$A$1:$IW$188,144,FALSE),0)</f>
        <v>0</v>
      </c>
      <c r="BZ171" s="19">
        <f>IFERROR(HLOOKUP(BZ$1,'Nakladova matice_2018'!$A$1:$IW$188,144,FALSE),0)</f>
        <v>0</v>
      </c>
      <c r="CA171" s="19">
        <f>IFERROR(HLOOKUP(CA$1,'Nakladova matice_2018'!$A$1:$IW$188,144,FALSE),0)</f>
        <v>0</v>
      </c>
      <c r="CB171" s="19">
        <f>IFERROR(HLOOKUP(CB$1,'Nakladova matice_2018'!$A$1:$IW$188,144,FALSE),0)</f>
        <v>0</v>
      </c>
      <c r="CC171" s="19">
        <f>IFERROR(HLOOKUP(CC$1,'Nakladova matice_2018'!$A$1:$IW$188,144,FALSE),0)</f>
        <v>0</v>
      </c>
      <c r="CD171" s="19">
        <f>IFERROR(HLOOKUP(CD$1,'Nakladova matice_2018'!$A$1:$IW$188,144,FALSE),0)</f>
        <v>0</v>
      </c>
      <c r="CE171" s="19">
        <f>IFERROR(HLOOKUP(CE$1,'Nakladova matice_2018'!$A$1:$IW$188,144,FALSE),0)</f>
        <v>19.760000000000002</v>
      </c>
      <c r="CF171" s="19">
        <f>IFERROR(HLOOKUP(CF$1,'Nakladova matice_2018'!$A$1:$IW$188,144,FALSE),0)</f>
        <v>0</v>
      </c>
      <c r="CG171" s="19">
        <f>IFERROR(HLOOKUP(CG$1,'Nakladova matice_2018'!$A$1:$IW$188,144,FALSE),0)</f>
        <v>0</v>
      </c>
      <c r="CH171" s="19">
        <f>IFERROR(HLOOKUP(CH$1,'Nakladova matice_2018'!$A$1:$IW$188,144,FALSE),0)</f>
        <v>0</v>
      </c>
      <c r="CI171" s="19">
        <f>IFERROR(HLOOKUP(CI$1,'Nakladova matice_2018'!$A$1:$IW$188,144,FALSE),0)</f>
        <v>0</v>
      </c>
      <c r="CJ171" s="19">
        <f>IFERROR(HLOOKUP(CJ$1,'Nakladova matice_2018'!$A$1:$IW$188,144,FALSE),0)</f>
        <v>0</v>
      </c>
      <c r="CK171" s="19">
        <f>IFERROR(HLOOKUP(CK$1,'Nakladova matice_2018'!$A$1:$IW$188,144,FALSE),0)</f>
        <v>0</v>
      </c>
      <c r="CL171" s="19">
        <f>IFERROR(HLOOKUP(CL$1,'Nakladova matice_2018'!$A$1:$IW$188,144,FALSE),0)</f>
        <v>0</v>
      </c>
      <c r="CM171" s="19">
        <f>IFERROR(HLOOKUP(CM$1,'Nakladova matice_2018'!$A$1:$IW$188,144,FALSE),0)</f>
        <v>0</v>
      </c>
      <c r="CN171" s="19">
        <f>IFERROR(HLOOKUP(CN$1,'Nakladova matice_2018'!$A$1:$IW$188,144,FALSE),0)</f>
        <v>0</v>
      </c>
      <c r="CO171" s="19">
        <f>IFERROR(HLOOKUP(CO$1,'Nakladova matice_2018'!$A$1:$IW$188,144,FALSE),0)</f>
        <v>0</v>
      </c>
      <c r="CP171" s="19">
        <f>IFERROR(HLOOKUP(CP$1,'Nakladova matice_2018'!$A$1:$IW$188,144,FALSE),0)</f>
        <v>0</v>
      </c>
      <c r="CQ171" s="19">
        <f>IFERROR(HLOOKUP(CQ$1,'Nakladova matice_2018'!$A$1:$IW$188,144,FALSE),0)</f>
        <v>0</v>
      </c>
      <c r="CR171" s="19">
        <f>IFERROR(HLOOKUP(CR$1,'Nakladova matice_2018'!$A$1:$IW$188,144,FALSE),0)</f>
        <v>0</v>
      </c>
      <c r="CS171" s="19">
        <f>IFERROR(HLOOKUP(CS$1,'Nakladova matice_2018'!$A$1:$IW$188,144,FALSE),0)</f>
        <v>0</v>
      </c>
      <c r="CT171" s="19">
        <f>IFERROR(HLOOKUP(CT$1,'Nakladova matice_2018'!$A$1:$IW$188,144,FALSE),0)</f>
        <v>0</v>
      </c>
      <c r="CU171" s="19">
        <f>IFERROR(HLOOKUP(CU$1,'Nakladova matice_2018'!$A$1:$IW$188,144,FALSE),0)</f>
        <v>0</v>
      </c>
      <c r="CV171" s="19">
        <f>IFERROR(HLOOKUP(CV$1,'Nakladova matice_2018'!$A$1:$IW$188,144,FALSE),0)</f>
        <v>0</v>
      </c>
      <c r="CW171" s="19">
        <f>IFERROR(HLOOKUP(CW$1,'Nakladova matice_2018'!$A$1:$IW$188,144,FALSE),0)</f>
        <v>0</v>
      </c>
      <c r="CX171" s="19">
        <f>IFERROR(HLOOKUP(CX$1,'Nakladova matice_2018'!$A$1:$IW$188,144,FALSE),0)</f>
        <v>0</v>
      </c>
      <c r="CY171" s="19">
        <f>IFERROR(HLOOKUP(CY$1,'Nakladova matice_2018'!$A$1:$IW$188,144,FALSE),0)</f>
        <v>0</v>
      </c>
      <c r="CZ171" s="19">
        <f>IFERROR(HLOOKUP(CZ$1,'Nakladova matice_2018'!$A$1:$IW$188,144,FALSE),0)</f>
        <v>0</v>
      </c>
      <c r="DA171" s="19">
        <f>IFERROR(HLOOKUP(DA$1,'Nakladova matice_2018'!$A$1:$IW$188,144,FALSE),0)</f>
        <v>19.28</v>
      </c>
      <c r="DB171" s="19">
        <f>IFERROR(HLOOKUP(DB$1,'Nakladova matice_2018'!$A$1:$IW$188,144,FALSE),0)</f>
        <v>0</v>
      </c>
      <c r="DC171" s="19">
        <f>IFERROR(HLOOKUP(DC$1,'Nakladova matice_2018'!$A$1:$IW$188,144,FALSE),0)</f>
        <v>0</v>
      </c>
      <c r="DD171" s="19">
        <f>IFERROR(HLOOKUP(DD$1,'Nakladova matice_2018'!$A$1:$IW$188,144,FALSE),0)</f>
        <v>0</v>
      </c>
      <c r="DE171" s="19">
        <f>IFERROR(HLOOKUP(DE$1,'Nakladova matice_2018'!$A$1:$IW$188,144,FALSE),0)</f>
        <v>0</v>
      </c>
      <c r="DF171" s="19">
        <f>IFERROR(HLOOKUP(DF$1,'Nakladova matice_2018'!$A$1:$IW$188,144,FALSE),0)</f>
        <v>0</v>
      </c>
      <c r="DG171" s="19">
        <f>IFERROR(HLOOKUP(DG$1,'Nakladova matice_2018'!$A$1:$IW$188,144,FALSE),0)</f>
        <v>1.9</v>
      </c>
      <c r="DH171" s="19">
        <f>IFERROR(HLOOKUP(DH$1,'Nakladova matice_2018'!$A$1:$IW$188,144,FALSE),0)</f>
        <v>0</v>
      </c>
      <c r="DI171" s="19">
        <f>IFERROR(HLOOKUP(DI$1,'Nakladova matice_2018'!$A$1:$IW$188,144,FALSE),0)</f>
        <v>0</v>
      </c>
      <c r="DJ171" s="19">
        <f>IFERROR(HLOOKUP(DJ$1,'Nakladova matice_2018'!$A$1:$IW$188,144,FALSE),0)</f>
        <v>0</v>
      </c>
      <c r="DK171" s="19">
        <f>IFERROR(HLOOKUP(DK$1,'Nakladova matice_2018'!$A$1:$IW$188,144,FALSE),0)</f>
        <v>8.57</v>
      </c>
      <c r="DL171" s="19">
        <f>IFERROR(HLOOKUP(DL$1,'Nakladova matice_2018'!$A$1:$IW$188,144,FALSE),0)</f>
        <v>4.76</v>
      </c>
      <c r="DM171" s="19">
        <f>IFERROR(HLOOKUP(DM$1,'Nakladova matice_2018'!$A$1:$IW$188,144,FALSE),0)</f>
        <v>5</v>
      </c>
      <c r="DN171" s="19">
        <f>IFERROR(HLOOKUP(DN$1,'Nakladova matice_2018'!$A$1:$IW$188,144,FALSE),0)</f>
        <v>0</v>
      </c>
      <c r="DO171" s="19">
        <f>IFERROR(HLOOKUP(DO$1,'Nakladova matice_2018'!$A$1:$IW$188,144,FALSE),0)</f>
        <v>0</v>
      </c>
      <c r="DP171" s="19">
        <f>IFERROR(HLOOKUP(DP$1,'Nakladova matice_2018'!$A$1:$IW$188,144,FALSE),0)</f>
        <v>39.28</v>
      </c>
      <c r="DQ171" s="19">
        <f>IFERROR(HLOOKUP(DQ$1,'Nakladova matice_2018'!$A$1:$IW$188,144,FALSE),0)</f>
        <v>129.97999999999999</v>
      </c>
      <c r="DR171" s="19">
        <f>IFERROR(HLOOKUP(DR$1,'Nakladova matice_2018'!$A$1:$IW$188,144,FALSE),0)</f>
        <v>35.21</v>
      </c>
      <c r="DS171" s="19">
        <f>IFERROR(HLOOKUP(DS$1,'Nakladova matice_2018'!$A$1:$IW$188,144,FALSE),0)</f>
        <v>5</v>
      </c>
      <c r="DT171" s="19">
        <f>IFERROR(HLOOKUP(DT$1,'Nakladova matice_2018'!$A$1:$IW$188,144,FALSE),0)</f>
        <v>0</v>
      </c>
      <c r="DU171" s="19">
        <f>IFERROR(HLOOKUP(DU$1,'Nakladova matice_2018'!$A$1:$IW$188,144,FALSE),0)</f>
        <v>0</v>
      </c>
      <c r="DV171" s="19">
        <f>IFERROR(HLOOKUP(DV$1,'Nakladova matice_2018'!$A$1:$IW$188,144,FALSE),0)</f>
        <v>0</v>
      </c>
      <c r="DW171" s="19">
        <f>IFERROR(HLOOKUP(DW$1,'Nakladova matice_2018'!$A$1:$IW$188,144,FALSE),0)</f>
        <v>20</v>
      </c>
      <c r="DX171" s="19">
        <f>IFERROR(HLOOKUP(DX$1,'Nakladova matice_2018'!$A$1:$IW$188,144,FALSE),0)</f>
        <v>0</v>
      </c>
      <c r="DY171" s="19">
        <f>IFERROR(HLOOKUP(DY$1,'Nakladova matice_2018'!$A$1:$IW$188,144,FALSE),0)</f>
        <v>28.43</v>
      </c>
      <c r="DZ171" s="19">
        <f>IFERROR(HLOOKUP(DZ$1,'Nakladova matice_2018'!$A$1:$IW$188,144,FALSE),0)</f>
        <v>9.52</v>
      </c>
      <c r="EA171" s="19">
        <f>IFERROR(HLOOKUP(EA$1,'Nakladova matice_2018'!$A$1:$IW$188,144,FALSE),0)</f>
        <v>0</v>
      </c>
      <c r="EB171" s="19">
        <f>IFERROR(HLOOKUP(EB$1,'Nakladova matice_2018'!$A$1:$IW$188,144,FALSE),0)</f>
        <v>9.52</v>
      </c>
      <c r="EC171" s="19">
        <f>IFERROR(HLOOKUP(EC$1,'Nakladova matice_2018'!$A$1:$IW$188,144,FALSE),0)</f>
        <v>4.93</v>
      </c>
      <c r="ED171" s="19">
        <f>IFERROR(HLOOKUP(ED$1,'Nakladova matice_2018'!$A$1:$IW$188,144,FALSE),0)</f>
        <v>0</v>
      </c>
      <c r="EE171" s="19">
        <f>IFERROR(HLOOKUP(EE$1,'Nakladova matice_2018'!$A$1:$IW$188,144,FALSE),0)</f>
        <v>0</v>
      </c>
      <c r="EF171" s="19">
        <f>IFERROR(HLOOKUP(EF$1,'Nakladova matice_2018'!$A$1:$IW$188,144,FALSE),0)</f>
        <v>0</v>
      </c>
      <c r="EG171" s="19">
        <f>IFERROR(HLOOKUP(EG$1,'Nakladova matice_2018'!$A$1:$IW$188,144,FALSE),0)</f>
        <v>0</v>
      </c>
      <c r="EH171" s="19">
        <f>IFERROR(HLOOKUP(EH$1,'Nakladova matice_2018'!$A$1:$IW$188,144,FALSE),0)</f>
        <v>0</v>
      </c>
      <c r="EI171" s="19">
        <f>IFERROR(HLOOKUP(EI$1,'Nakladova matice_2018'!$A$1:$IW$188,144,FALSE),0)</f>
        <v>9.52</v>
      </c>
      <c r="EJ171" s="19">
        <f>IFERROR(HLOOKUP(EJ$1,'Nakladova matice_2018'!$A$1:$IW$188,144,FALSE),0)</f>
        <v>0</v>
      </c>
      <c r="EK171" s="19">
        <f>IFERROR(HLOOKUP(EK$1,'Nakladova matice_2018'!$A$1:$IW$188,144,FALSE),0)</f>
        <v>48.08</v>
      </c>
      <c r="EL171" s="19">
        <f>IFERROR(HLOOKUP(EL$1,'Nakladova matice_2018'!$A$1:$IW$188,144,FALSE),0)</f>
        <v>0</v>
      </c>
      <c r="EM171" s="19">
        <f>IFERROR(HLOOKUP(EM$1,'Nakladova matice_2018'!$A$1:$IW$188,144,FALSE),0)</f>
        <v>0</v>
      </c>
      <c r="EN171" s="19">
        <f>IFERROR(HLOOKUP(EN$1,'Nakladova matice_2018'!$A$1:$IW$188,144,FALSE),0)</f>
        <v>0</v>
      </c>
      <c r="EO171" s="19">
        <f>IFERROR(HLOOKUP(EO$1,'Nakladova matice_2018'!$A$1:$IW$188,144,FALSE),0)</f>
        <v>0</v>
      </c>
      <c r="EP171" s="19">
        <f>IFERROR(HLOOKUP(EP$1,'Nakladova matice_2018'!$A$1:$IW$188,144,FALSE),0)</f>
        <v>0</v>
      </c>
      <c r="EQ171" s="19">
        <f>IFERROR(HLOOKUP(EQ$1,'Nakladova matice_2018'!$A$1:$IW$188,144,FALSE),0)</f>
        <v>0</v>
      </c>
      <c r="ER171" s="19">
        <f>IFERROR(HLOOKUP(ER$1,'Nakladova matice_2018'!$A$1:$IW$188,144,FALSE),0)</f>
        <v>0</v>
      </c>
      <c r="ES171" s="19">
        <f>IFERROR(HLOOKUP(ES$1,'Nakladova matice_2018'!$A$1:$IW$188,144,FALSE),0)</f>
        <v>0</v>
      </c>
      <c r="ET171" s="19">
        <f>IFERROR(HLOOKUP(ET$1,'Nakladova matice_2018'!$A$1:$IW$188,144,FALSE),0)</f>
        <v>0</v>
      </c>
      <c r="EU171" s="19">
        <f>IFERROR(HLOOKUP(EU$1,'Nakladova matice_2018'!$A$1:$IW$188,144,FALSE),0)</f>
        <v>0</v>
      </c>
      <c r="EV171" s="19">
        <f>IFERROR(HLOOKUP(EV$1,'Nakladova matice_2018'!$A$1:$IW$188,144,FALSE),0)</f>
        <v>0</v>
      </c>
      <c r="EW171" s="19">
        <f>IFERROR(HLOOKUP(EW$1,'Nakladova matice_2018'!$A$1:$IW$188,144,FALSE),0)</f>
        <v>9.76</v>
      </c>
      <c r="EX171" s="19">
        <f>IFERROR(HLOOKUP(EX$1,'Nakladova matice_2018'!$A$1:$IW$188,144,FALSE),0)</f>
        <v>0</v>
      </c>
      <c r="EY171" s="19">
        <f>IFERROR(HLOOKUP(EY$1,'Nakladova matice_2018'!$A$1:$IW$188,144,FALSE),0)</f>
        <v>0</v>
      </c>
      <c r="EZ171" s="19">
        <f>IFERROR(HLOOKUP(EZ$1,'Nakladova matice_2018'!$A$1:$IW$188,144,FALSE),0)</f>
        <v>44.49</v>
      </c>
      <c r="FA171" s="19">
        <f>IFERROR(HLOOKUP(FA$1,'Nakladova matice_2018'!$A$1:$IW$188,144,FALSE),0)</f>
        <v>0</v>
      </c>
      <c r="FB171" s="19">
        <f>IFERROR(HLOOKUP(FB$1,'Nakladova matice_2018'!$A$1:$IW$188,144,FALSE),0)</f>
        <v>40.94</v>
      </c>
      <c r="FC171" s="19">
        <f>IFERROR(HLOOKUP(FC$1,'Nakladova matice_2018'!$A$1:$IW$188,144,FALSE),0)</f>
        <v>29.69</v>
      </c>
      <c r="FD171" s="19">
        <f>IFERROR(HLOOKUP(FD$1,'Nakladova matice_2018'!$A$1:$IW$188,144,FALSE),0)</f>
        <v>0</v>
      </c>
      <c r="FE171" s="19">
        <f>IFERROR(HLOOKUP(FE$1,'Nakladova matice_2018'!$A$1:$IW$188,144,FALSE),0)</f>
        <v>7.14</v>
      </c>
      <c r="FF171" s="19">
        <f>IFERROR(HLOOKUP(FF$1,'Nakladova matice_2018'!$A$1:$IW$188,144,FALSE),0)</f>
        <v>7.89</v>
      </c>
      <c r="FG171" s="19">
        <f>IFERROR(HLOOKUP(FG$1,'Nakladova matice_2018'!$A$1:$IW$188,144,FALSE),0)</f>
        <v>0</v>
      </c>
      <c r="FH171" s="19">
        <f>IFERROR(HLOOKUP(FH$1,'Nakladova matice_2018'!$A$1:$IW$188,144,FALSE),0)</f>
        <v>0</v>
      </c>
      <c r="FI171" s="19">
        <f>IFERROR(HLOOKUP(FI$1,'Nakladova matice_2018'!$A$1:$IW$188,144,FALSE),0)</f>
        <v>33.43</v>
      </c>
      <c r="FJ171" s="19">
        <f>IFERROR(HLOOKUP(FJ$1,'Nakladova matice_2018'!$A$1:$IW$188,144,FALSE),0)</f>
        <v>0</v>
      </c>
      <c r="FK171" s="19">
        <f>IFERROR(HLOOKUP(FK$1,'Nakladova matice_2018'!$A$1:$IW$188,144,FALSE),0)</f>
        <v>0</v>
      </c>
      <c r="FL171" s="19">
        <f>IFERROR(HLOOKUP(FL$1,'Nakladova matice_2018'!$A$1:$IW$188,144,FALSE),0)</f>
        <v>0</v>
      </c>
      <c r="FM171" s="19">
        <f>IFERROR(HLOOKUP(FM$1,'Nakladova matice_2018'!$A$1:$IW$188,144,FALSE),0)</f>
        <v>0</v>
      </c>
      <c r="FN171" s="19">
        <f>IFERROR(HLOOKUP(FN$1,'Nakladova matice_2018'!$A$1:$IW$188,144,FALSE),0)</f>
        <v>16.18</v>
      </c>
      <c r="FO171" s="19">
        <f>IFERROR(HLOOKUP(FO$1,'Nakladova matice_2018'!$A$1:$IW$188,144,FALSE),0)</f>
        <v>92.12</v>
      </c>
      <c r="FP171" s="19">
        <f>IFERROR(HLOOKUP(FP$1,'Nakladova matice_2018'!$A$1:$IW$188,144,FALSE),0)</f>
        <v>0</v>
      </c>
      <c r="FQ171" s="19">
        <f>IFERROR(HLOOKUP(FQ$1,'Nakladova matice_2018'!$A$1:$IW$188,144,FALSE),0)</f>
        <v>155.21</v>
      </c>
      <c r="FR171" s="19">
        <f>IFERROR(HLOOKUP(FR$1,'Nakladova matice_2018'!$A$1:$IW$188,144,FALSE),0)</f>
        <v>0</v>
      </c>
      <c r="FS171" s="19">
        <f>IFERROR(HLOOKUP(FS$1,'Nakladova matice_2018'!$A$1:$IW$188,144,FALSE),0)</f>
        <v>29.04</v>
      </c>
      <c r="FT171" s="19">
        <f>IFERROR(HLOOKUP(FT$1,'Nakladova matice_2018'!$A$1:$IW$188,144,FALSE),0)</f>
        <v>93.11</v>
      </c>
      <c r="FU171" s="19">
        <f>IFERROR(HLOOKUP(FU$1,'Nakladova matice_2018'!$A$1:$IW$188,144,FALSE),0)</f>
        <v>0</v>
      </c>
      <c r="FV171" s="19">
        <f>IFERROR(HLOOKUP(FV$1,'Nakladova matice_2018'!$A$1:$IW$188,144,FALSE),0)</f>
        <v>1.67</v>
      </c>
      <c r="FW171" s="19">
        <f>IFERROR(HLOOKUP(FW$1,'Nakladova matice_2018'!$A$1:$IW$188,144,FALSE),0)</f>
        <v>5.71</v>
      </c>
      <c r="FX171" s="19">
        <f>IFERROR(HLOOKUP(FX$1,'Nakladova matice_2018'!$A$1:$IW$188,144,FALSE),0)</f>
        <v>51.98</v>
      </c>
      <c r="FY171" s="19">
        <f>IFERROR(HLOOKUP(FY$1,'Nakladova matice_2018'!$A$1:$IW$188,144,FALSE),0)</f>
        <v>52.84</v>
      </c>
      <c r="FZ171" s="19">
        <f>IFERROR(HLOOKUP(FZ$1,'Nakladova matice_2018'!$A$1:$IW$188,144,FALSE),0)</f>
        <v>0</v>
      </c>
      <c r="GA171" s="19">
        <f>IFERROR(HLOOKUP(GA$1,'Nakladova matice_2018'!$A$1:$IW$188,144,FALSE),0)</f>
        <v>229.96</v>
      </c>
      <c r="GB171" s="19">
        <f>IFERROR(HLOOKUP(GB$1,'Nakladova matice_2018'!$A$1:$IW$188,144,FALSE),0)</f>
        <v>66.42</v>
      </c>
      <c r="GC171" s="19">
        <f>IFERROR(HLOOKUP(GC$1,'Nakladova matice_2018'!$A$1:$IW$188,144,FALSE),0)</f>
        <v>57.87</v>
      </c>
      <c r="GD171" s="19">
        <f>IFERROR(HLOOKUP(GD$1,'Nakladova matice_2018'!$A$1:$IW$188,144,FALSE),0)</f>
        <v>98.68</v>
      </c>
      <c r="GE171" s="19">
        <f>IFERROR(HLOOKUP(GE$1,'Nakladova matice_2018'!$A$1:$IW$188,144,FALSE),0)</f>
        <v>0</v>
      </c>
      <c r="GF171" s="19">
        <f>IFERROR(HLOOKUP(GF$1,'Nakladova matice_2018'!$A$1:$IW$188,144,FALSE),0)</f>
        <v>0</v>
      </c>
      <c r="GG171" s="19">
        <f>IFERROR(HLOOKUP(GG$1,'Nakladova matice_2018'!$A$1:$IW$188,144,FALSE),0)</f>
        <v>0</v>
      </c>
      <c r="GH171" s="19">
        <f>IFERROR(HLOOKUP(GH$1,'Nakladova matice_2018'!$A$1:$IW$188,144,FALSE),0)</f>
        <v>0</v>
      </c>
      <c r="GI171" s="19">
        <f>IFERROR(HLOOKUP(GI$1,'Nakladova matice_2018'!$A$1:$IW$188,144,FALSE),0)</f>
        <v>0</v>
      </c>
      <c r="GJ171" s="19">
        <f>IFERROR(HLOOKUP(GJ$1,'Nakladova matice_2018'!$A$1:$IW$188,144,FALSE),0)</f>
        <v>8.33</v>
      </c>
      <c r="GK171" s="19">
        <f>IFERROR(HLOOKUP(GK$1,'Nakladova matice_2018'!$A$1:$IW$188,144,FALSE),0)</f>
        <v>23.56</v>
      </c>
      <c r="GL171" s="19">
        <f>IFERROR(HLOOKUP(GL$1,'Nakladova matice_2018'!$A$1:$IW$188,144,FALSE),0)</f>
        <v>0</v>
      </c>
      <c r="GM171" s="19">
        <f>IFERROR(HLOOKUP(GM$1,'Nakladova matice_2018'!$A$1:$IW$188,144,FALSE),0)</f>
        <v>23.8</v>
      </c>
      <c r="GN171" s="19">
        <f>IFERROR(HLOOKUP(GN$1,'Nakladova matice_2018'!$A$1:$IW$188,144,FALSE),0)</f>
        <v>14.52</v>
      </c>
      <c r="GO171" s="19">
        <f>IFERROR(HLOOKUP(GO$1,'Nakladova matice_2018'!$A$1:$IW$188,144,FALSE),0)</f>
        <v>0</v>
      </c>
      <c r="GP171" s="19">
        <f>IFERROR(HLOOKUP(GP$1,'Nakladova matice_2018'!$A$1:$IW$188,144,FALSE),0)</f>
        <v>0</v>
      </c>
      <c r="GQ171" s="19">
        <f>IFERROR(HLOOKUP(GQ$1,'Nakladova matice_2018'!$A$1:$IW$188,144,FALSE),0)</f>
        <v>10</v>
      </c>
      <c r="GR171" s="19">
        <f>IFERROR(HLOOKUP(GR$1,'Nakladova matice_2018'!$A$1:$IW$188,144,FALSE),0)</f>
        <v>0</v>
      </c>
      <c r="GS171" s="19">
        <f>IFERROR(HLOOKUP(GS$1,'Nakladova matice_2018'!$A$1:$IW$188,144,FALSE),0)</f>
        <v>0</v>
      </c>
      <c r="GT171" s="19">
        <f>IFERROR(HLOOKUP(GT$1,'Nakladova matice_2018'!$A$1:$IW$188,144,FALSE),0)</f>
        <v>26.11</v>
      </c>
      <c r="GU171" s="19">
        <f>IFERROR(HLOOKUP(GU$1,'Nakladova matice_2018'!$A$1:$IW$188,144,FALSE),0)</f>
        <v>20.67</v>
      </c>
      <c r="GV171" s="19">
        <f>IFERROR(HLOOKUP(GV$1,'Nakladova matice_2018'!$A$1:$IW$188,144,FALSE),0)</f>
        <v>0</v>
      </c>
      <c r="GW171" s="19">
        <f>IFERROR(HLOOKUP(GW$1,'Nakladova matice_2018'!$A$1:$IW$188,144,FALSE),0)</f>
        <v>0</v>
      </c>
      <c r="GX171" s="19">
        <f>IFERROR(HLOOKUP(GX$1,'Nakladova matice_2018'!$A$1:$IW$188,144,FALSE),0)</f>
        <v>0</v>
      </c>
      <c r="GY171" s="19">
        <f>IFERROR(HLOOKUP(GY$1,'Nakladova matice_2018'!$A$1:$IW$188,144,FALSE),0)</f>
        <v>0</v>
      </c>
      <c r="GZ171" s="19">
        <f>IFERROR(HLOOKUP(GZ$1,'Nakladova matice_2018'!$A$1:$IW$188,144,FALSE),0)</f>
        <v>85.66</v>
      </c>
      <c r="HA171" s="19">
        <f>IFERROR(HLOOKUP(HA$1,'Nakladova matice_2018'!$A$1:$IW$188,144,FALSE),0)</f>
        <v>92.59</v>
      </c>
      <c r="HB171" s="19">
        <f>IFERROR(HLOOKUP(HB$1,'Nakladova matice_2018'!$A$1:$IW$188,144,FALSE),0)</f>
        <v>9.52</v>
      </c>
      <c r="HC171" s="19">
        <f>IFERROR(HLOOKUP(HC$1,'Nakladova matice_2018'!$A$1:$IW$188,144,FALSE),0)</f>
        <v>52.84</v>
      </c>
      <c r="HD171" s="19">
        <f>IFERROR(HLOOKUP(HD$1,'Nakladova matice_2018'!$A$1:$IW$188,144,FALSE),0)</f>
        <v>42.85</v>
      </c>
      <c r="HE171" s="19">
        <f>IFERROR(HLOOKUP(HE$1,'Nakladova matice_2018'!$A$1:$IW$188,144,FALSE),0)</f>
        <v>151.59</v>
      </c>
      <c r="HF171" s="19">
        <f>IFERROR(HLOOKUP(HF$1,'Nakladova matice_2018'!$A$1:$IW$188,144,FALSE),0)</f>
        <v>64.97</v>
      </c>
      <c r="HG171" s="19">
        <f>IFERROR(HLOOKUP(HG$1,'Nakladova matice_2018'!$A$1:$IW$188,144,FALSE),0)</f>
        <v>0</v>
      </c>
      <c r="HH171" s="19">
        <f>IFERROR(HLOOKUP(HH$1,'Nakladova matice_2018'!$A$1:$IW$188,144,FALSE),0)</f>
        <v>129.84</v>
      </c>
      <c r="HI171" s="19">
        <f>IFERROR(HLOOKUP(HI$1,'Nakladova matice_2018'!$A$1:$IW$188,144,FALSE),0)</f>
        <v>0</v>
      </c>
      <c r="HJ171" s="19">
        <f>IFERROR(HLOOKUP(HJ$1,'Nakladova matice_2018'!$A$1:$IW$188,144,FALSE),0)</f>
        <v>15.72</v>
      </c>
      <c r="HK171" s="19">
        <f>IFERROR(HLOOKUP(HK$1,'Nakladova matice_2018'!$A$1:$IW$188,144,FALSE),0)</f>
        <v>0</v>
      </c>
      <c r="HL171" s="19">
        <f>IFERROR(HLOOKUP(HL$1,'Nakladova matice_2018'!$A$1:$IW$188,144,FALSE),0)</f>
        <v>0</v>
      </c>
      <c r="HM171" s="19">
        <f>IFERROR(HLOOKUP(HM$1,'Nakladova matice_2018'!$A$1:$IW$188,144,FALSE),0)</f>
        <v>0</v>
      </c>
      <c r="HN171" s="19">
        <f>IFERROR(HLOOKUP(HN$1,'Nakladova matice_2018'!$A$1:$IW$188,144,FALSE),0)</f>
        <v>4.76</v>
      </c>
      <c r="HO171" s="19">
        <f>IFERROR(HLOOKUP(HO$1,'Nakladova matice_2018'!$A$1:$IW$188,144,FALSE),0)</f>
        <v>0</v>
      </c>
      <c r="HP171" s="19">
        <f>IFERROR(HLOOKUP(HP$1,'Nakladova matice_2018'!$A$1:$IW$188,144,FALSE),0)</f>
        <v>0</v>
      </c>
      <c r="HQ171" s="19">
        <f>IFERROR(HLOOKUP(HQ$1,'Nakladova matice_2018'!$A$1:$IW$188,144,FALSE),0)</f>
        <v>0</v>
      </c>
      <c r="HR171" s="19">
        <f>IFERROR(HLOOKUP(HR$1,'Nakladova matice_2018'!$A$1:$IW$188,144,FALSE),0)</f>
        <v>0</v>
      </c>
      <c r="HS171" s="19">
        <f>IFERROR(HLOOKUP(HS$1,'Nakladova matice_2018'!$A$1:$IW$188,144,FALSE),0)</f>
        <v>0</v>
      </c>
      <c r="HT171" s="19">
        <f>IFERROR(HLOOKUP(HT$1,'Nakladova matice_2018'!$A$1:$IW$188,144,FALSE),0)</f>
        <v>14393.05</v>
      </c>
      <c r="HU171" s="19">
        <f>IFERROR(HLOOKUP(HU$1,'Nakladova matice_2018'!$A$1:$IW$188,144,FALSE),0)</f>
        <v>21411.56</v>
      </c>
      <c r="HV171" s="19">
        <f>IFERROR(HLOOKUP(HV$1,'Nakladova matice_2018'!$A$1:$IW$188,144,FALSE),0)</f>
        <v>15784.88</v>
      </c>
      <c r="HW171" s="19">
        <f>IFERROR(HLOOKUP(HW$1,'Nakladova matice_2018'!$A$1:$IW$188,144,FALSE),0)</f>
        <v>31304.86</v>
      </c>
      <c r="HX171" s="19">
        <f>IFERROR(HLOOKUP(HX$1,'Nakladova matice_2018'!$A$1:$IW$188,144,FALSE),0)</f>
        <v>0</v>
      </c>
      <c r="HY171" s="19">
        <f>IFERROR(HLOOKUP(HY$1,'Nakladova matice_2018'!$A$1:$IW$188,144,FALSE),0)</f>
        <v>13161.98</v>
      </c>
      <c r="HZ171" s="19">
        <f>IFERROR(HLOOKUP(HZ$1,'Nakladova matice_2018'!$A$1:$IW$188,144,FALSE),0)</f>
        <v>0</v>
      </c>
      <c r="IA171" s="19">
        <f>IFERROR(HLOOKUP(IA$1,'Nakladova matice_2018'!$A$1:$IW$188,144,FALSE),0)</f>
        <v>19332.36</v>
      </c>
      <c r="IB171" s="19">
        <f>IFERROR(HLOOKUP(IB$1,'Nakladova matice_2018'!$A$1:$IW$188,144,FALSE),0)</f>
        <v>10464.89</v>
      </c>
      <c r="IC171" s="19">
        <f>IFERROR(HLOOKUP(IC$1,'Nakladova matice_2018'!$A$1:$IW$188,144,FALSE),0)</f>
        <v>3238.63</v>
      </c>
      <c r="ID171" s="19">
        <f>IFERROR(HLOOKUP(ID$1,'Nakladova matice_2018'!$A$1:$IW$188,144,FALSE),0)</f>
        <v>37561.5</v>
      </c>
      <c r="IE171" s="19">
        <f>IFERROR(HLOOKUP(IE$1,'Nakladova matice_2018'!$A$1:$IW$188,144,FALSE),0)</f>
        <v>0</v>
      </c>
      <c r="IF171" s="19">
        <f>IFERROR(HLOOKUP(IF$1,'Nakladova matice_2018'!$A$1:$IW$188,144,FALSE),0)</f>
        <v>3659.29</v>
      </c>
      <c r="IG171" s="19">
        <f>IFERROR(HLOOKUP(IG$1,'Nakladova matice_2018'!$A$1:$IW$188,144,FALSE),0)</f>
        <v>6936.58</v>
      </c>
      <c r="IH171" s="19">
        <f>IFERROR(HLOOKUP(IH$1,'Nakladova matice_2018'!$A$1:$IW$188,144,FALSE),0)</f>
        <v>0</v>
      </c>
      <c r="II171" s="19">
        <f>IFERROR(HLOOKUP(II$1,'Nakladova matice_2018'!$A$1:$IW$188,144,FALSE),0)</f>
        <v>0</v>
      </c>
      <c r="IJ171" s="19">
        <f>IFERROR(HLOOKUP(IJ$1,'Nakladova matice_2018'!$A$1:$IW$188,144,FALSE),0)</f>
        <v>0</v>
      </c>
      <c r="IK171" s="19">
        <f>IFERROR(HLOOKUP(IK$1,'Nakladova matice_2018'!$A$1:$IW$188,144,FALSE),0)</f>
        <v>4.76</v>
      </c>
      <c r="IL171" s="19">
        <f>IFERROR(HLOOKUP(IL$1,'Nakladova matice_2018'!$A$1:$IW$188,144,FALSE),0)</f>
        <v>1836.35</v>
      </c>
      <c r="IM171" s="19">
        <f>IFERROR(HLOOKUP(IM$1,'Nakladova matice_2018'!$A$1:$IW$188,144,FALSE),0)</f>
        <v>19.04</v>
      </c>
      <c r="IN171" s="19">
        <f>IFERROR(HLOOKUP(IN$1,'Nakladova matice_2018'!$A$1:$IW$188,144,FALSE),0)</f>
        <v>0</v>
      </c>
      <c r="IO171" s="19">
        <f>IFERROR(HLOOKUP(IO$1,'Nakladova matice_2018'!$A$1:$IW$188,144,FALSE),0)</f>
        <v>5</v>
      </c>
      <c r="IP171" s="19">
        <f>IFERROR(HLOOKUP(IP$1,'Nakladova matice_2018'!$A$1:$IW$188,144,FALSE),0)</f>
        <v>71.62</v>
      </c>
      <c r="IQ171" s="19">
        <f>IFERROR(HLOOKUP(IQ$1,'Nakladova matice_2018'!$A$1:$IW$188,144,FALSE),0)</f>
        <v>0</v>
      </c>
      <c r="IR171" s="19">
        <f>IFERROR(HLOOKUP(IR$1,'Nakladova matice_2018'!$A$1:$IW$188,144,FALSE),0)</f>
        <v>316.33999999999997</v>
      </c>
      <c r="IS171" s="19">
        <f>IFERROR(HLOOKUP(IS$1,'Nakladova matice_2018'!$A$1:$IW$188,144,FALSE),0)</f>
        <v>14.52</v>
      </c>
      <c r="IT171" s="19">
        <f>IFERROR(HLOOKUP(IT$1,'Nakladova matice_2018'!$A$1:$IW$188,144,FALSE),0)</f>
        <v>0</v>
      </c>
      <c r="IU171" s="19">
        <f>IFERROR(HLOOKUP(IU$1,'Nakladova matice_2018'!$A$1:$IW$188,144,FALSE),0)</f>
        <v>0</v>
      </c>
      <c r="IV171" s="19">
        <f>IFERROR(HLOOKUP(IV$1,'Nakladova matice_2018'!$A$1:$IW$188,144,FALSE),0)</f>
        <v>0</v>
      </c>
      <c r="IW171" s="19">
        <f>IFERROR(HLOOKUP(IW$1,'Nakladova matice_2018'!$A$1:$IW$188,144,FALSE),0)</f>
        <v>0</v>
      </c>
      <c r="IX171" s="19">
        <f>IFERROR(HLOOKUP(IX$1,'Nakladova matice_2018'!$A$1:$IW$188,144,FALSE),0)</f>
        <v>69.989999999999995</v>
      </c>
      <c r="IY171" s="19">
        <f>IFERROR(HLOOKUP(IY$1,'Nakladova matice_2018'!$A$1:$IW$188,144,FALSE),0)</f>
        <v>122.35</v>
      </c>
      <c r="IZ171" s="19">
        <f>IFERROR(HLOOKUP(IZ$1,'Nakladova matice_2018'!$A$1:$IW$188,144,FALSE),0)</f>
        <v>0</v>
      </c>
      <c r="JA171" s="19">
        <f>IFERROR(HLOOKUP(JA$1,'Nakladova matice_2018'!$A$1:$IW$188,144,FALSE),0)</f>
        <v>0</v>
      </c>
      <c r="JB171" s="19">
        <f>IFERROR(HLOOKUP(JB$1,'Nakladova matice_2018'!$A$1:$IW$188,144,FALSE),0)</f>
        <v>56.41</v>
      </c>
      <c r="JC171" s="19">
        <f>IFERROR(HLOOKUP(JC$1,'Nakladova matice_2018'!$A$1:$IW$188,144,FALSE),0)</f>
        <v>144.69999999999999</v>
      </c>
      <c r="JD171" s="19">
        <f>IFERROR(HLOOKUP(JD$1,'Nakladova matice_2018'!$A$1:$IW$188,144,FALSE),0)</f>
        <v>0</v>
      </c>
      <c r="JE171" s="19">
        <f>IFERROR(HLOOKUP(JE$1,'Nakladova matice_2018'!$A$1:$IW$188,144,FALSE),0)</f>
        <v>0</v>
      </c>
      <c r="JF171" s="19">
        <f>IFERROR(HLOOKUP(JF$1,'Nakladova matice_2018'!$A$1:$IW$188,144,FALSE),0)</f>
        <v>0</v>
      </c>
      <c r="JG171" s="19">
        <f>IFERROR(HLOOKUP(JG$1,'Nakladova matice_2018'!$A$1:$IW$188,144,FALSE),0)</f>
        <v>4.5199999999999996</v>
      </c>
      <c r="JH171" s="19">
        <f>IFERROR(HLOOKUP(JH$1,'Nakladova matice_2018'!$A$1:$IW$188,144,FALSE),0)</f>
        <v>0</v>
      </c>
      <c r="JI171" s="19">
        <f>IFERROR(HLOOKUP(JI$1,'Nakladova matice_2018'!$A$1:$IW$188,144,FALSE),0)</f>
        <v>25.95</v>
      </c>
      <c r="JJ171" s="19">
        <f>IFERROR(HLOOKUP(JJ$1,'Nakladova matice_2018'!$A$1:$IW$188,144,FALSE),0)</f>
        <v>0</v>
      </c>
      <c r="JK171" s="19">
        <f>IFERROR(HLOOKUP(JK$1,'Nakladova matice_2018'!$A$1:$IW$188,144,FALSE),0)</f>
        <v>14.76</v>
      </c>
      <c r="JL171" s="19">
        <f>IFERROR(HLOOKUP(JL$1,'Nakladova matice_2018'!$A$1:$IW$188,144,FALSE),0)</f>
        <v>9.52</v>
      </c>
      <c r="JM171" s="19">
        <f>IFERROR(HLOOKUP(JM$1,'Nakladova matice_2018'!$A$1:$IW$188,144,FALSE),0)</f>
        <v>9.52</v>
      </c>
      <c r="JN171" s="19">
        <f>IFERROR(HLOOKUP(JN$1,'Nakladova matice_2018'!$A$1:$IW$188,144,FALSE),0)</f>
        <v>0</v>
      </c>
      <c r="JO171" s="19">
        <f>IFERROR(HLOOKUP(JO$1,'Nakladova matice_2018'!$A$1:$IW$188,144,FALSE),0)</f>
        <v>0</v>
      </c>
      <c r="JP171" s="19">
        <f>IFERROR(HLOOKUP(JP$1,'Nakladova matice_2018'!$A$1:$IW$188,144,FALSE),0)</f>
        <v>0</v>
      </c>
      <c r="JQ171" s="19">
        <f>IFERROR(HLOOKUP(JQ$1,'Nakladova matice_2018'!$A$1:$IW$188,144,FALSE),0)</f>
        <v>0</v>
      </c>
      <c r="JR171" s="19">
        <f>IFERROR(HLOOKUP(JR$1,'Nakladova matice_2018'!$A$1:$IW$188,144,FALSE),0)</f>
        <v>61.05</v>
      </c>
      <c r="JS171" s="19">
        <f>IFERROR(HLOOKUP(JS$1,'Nakladova matice_2018'!$A$1:$IW$188,144,FALSE),0)</f>
        <v>0</v>
      </c>
      <c r="JT171" s="19">
        <f>IFERROR(HLOOKUP(JT$1,'Nakladova matice_2018'!$A$1:$IW$188,144,FALSE),0)</f>
        <v>46.99</v>
      </c>
      <c r="JU171" s="19">
        <f>IFERROR(HLOOKUP(JU$1,'Nakladova matice_2018'!$A$1:$IW$188,144,FALSE),0)</f>
        <v>0</v>
      </c>
      <c r="JV171" s="19">
        <f>IFERROR(HLOOKUP(JV$1,'Nakladova matice_2018'!$A$1:$IW$188,144,FALSE),0)</f>
        <v>0</v>
      </c>
      <c r="JW171" s="19">
        <f>IFERROR(HLOOKUP(JW$1,'Nakladova matice_2018'!$A$1:$IW$188,144,FALSE),0)</f>
        <v>18.57</v>
      </c>
      <c r="JX171" s="19">
        <f>IFERROR(HLOOKUP(JX$1,'Nakladova matice_2018'!$A$1:$IW$188,144,FALSE),0)</f>
        <v>0</v>
      </c>
      <c r="JY171" s="19">
        <f>IFERROR(HLOOKUP(JY$1,'Nakladova matice_2018'!$A$1:$IW$188,144,FALSE),0)</f>
        <v>9.52</v>
      </c>
      <c r="JZ171" s="19">
        <f>IFERROR(HLOOKUP(JZ$1,'Nakladova matice_2018'!$A$1:$IW$188,144,FALSE),0)</f>
        <v>0</v>
      </c>
      <c r="KA171" s="19">
        <f>IFERROR(HLOOKUP(KA$1,'Nakladova matice_2018'!$A$1:$IW$188,144,FALSE),0)</f>
        <v>10</v>
      </c>
      <c r="KB171" s="19">
        <f>IFERROR(HLOOKUP(KB$1,'Nakladova matice_2018'!$A$1:$IW$188,144,FALSE),0)</f>
        <v>0</v>
      </c>
      <c r="KC171" s="19">
        <f>IFERROR(HLOOKUP(KC$1,'Nakladova matice_2018'!$A$1:$IW$188,144,FALSE),0)</f>
        <v>8.5</v>
      </c>
      <c r="KD171" s="19">
        <f>IFERROR(HLOOKUP(KD$1,'Nakladova matice_2018'!$A$1:$IW$188,144,FALSE),0)</f>
        <v>0</v>
      </c>
      <c r="KE171" s="19">
        <f>IFERROR(HLOOKUP(KE$1,'Nakladova matice_2018'!$A$1:$IW$188,144,FALSE),0)</f>
        <v>0</v>
      </c>
      <c r="KF171" s="19">
        <f>IFERROR(HLOOKUP(KF$1,'Nakladova matice_2018'!$A$1:$IW$188,144,FALSE),0)</f>
        <v>0</v>
      </c>
      <c r="KG171" s="19">
        <f>IFERROR(HLOOKUP(KG$1,'Nakladova matice_2018'!$A$1:$IW$188,144,FALSE),0)</f>
        <v>0</v>
      </c>
      <c r="KH171" s="19">
        <f>IFERROR(HLOOKUP(KH$1,'Nakladova matice_2018'!$A$1:$IW$188,144,FALSE),0)</f>
        <v>0</v>
      </c>
      <c r="KI171" s="19">
        <f>IFERROR(HLOOKUP(KI$1,'Nakladova matice_2018'!$A$1:$IW$188,144,FALSE),0)</f>
        <v>0</v>
      </c>
      <c r="KJ171" s="19">
        <f>IFERROR(HLOOKUP(KJ$1,'Nakladova matice_2018'!$A$1:$IW$188,144,FALSE),0)</f>
        <v>0</v>
      </c>
      <c r="KK171" s="19">
        <f>IFERROR(HLOOKUP(KK$1,'Nakladova matice_2018'!$A$1:$IW$188,144,FALSE),0)</f>
        <v>0</v>
      </c>
      <c r="KL171" s="19">
        <f>IFERROR(HLOOKUP(KL$1,'Nakladova matice_2018'!$A$1:$IW$188,144,FALSE),0)</f>
        <v>45.7</v>
      </c>
      <c r="KM171" s="19">
        <f>IFERROR(HLOOKUP(KM$1,'Nakladova matice_2018'!$A$1:$IW$188,144,FALSE),0)</f>
        <v>53.42</v>
      </c>
      <c r="KN171" s="19">
        <f>IFERROR(HLOOKUP(KN$1,'Nakladova matice_2018'!$A$1:$IW$188,144,FALSE),0)</f>
        <v>0</v>
      </c>
      <c r="KO171" s="19">
        <f>IFERROR(HLOOKUP(KO$1,'Nakladova matice_2018'!$A$1:$IW$188,144,FALSE),0)</f>
        <v>0</v>
      </c>
      <c r="KP171" s="19">
        <f>IFERROR(HLOOKUP(KP$1,'Nakladova matice_2018'!$A$1:$IW$188,144,FALSE),0)</f>
        <v>0</v>
      </c>
      <c r="KQ171" s="19">
        <f>IFERROR(HLOOKUP(KQ$1,'Nakladova matice_2018'!$A$1:$IW$188,144,FALSE),0)</f>
        <v>0</v>
      </c>
      <c r="KR171" s="19">
        <f>IFERROR(HLOOKUP(KR$1,'Nakladova matice_2018'!$A$1:$IW$188,144,FALSE),0)</f>
        <v>235.46</v>
      </c>
      <c r="KS171" s="19">
        <f>IFERROR(HLOOKUP(KS$1,'Nakladova matice_2018'!$A$1:$IW$188,144,FALSE),0)</f>
        <v>0</v>
      </c>
      <c r="KT171" s="19">
        <f>IFERROR(HLOOKUP(KT$1,'Nakladova matice_2018'!$A$1:$IW$188,144,FALSE),0)</f>
        <v>0</v>
      </c>
      <c r="KU171" s="19">
        <f>IFERROR(HLOOKUP(KU$1,'Nakladova matice_2018'!$A$1:$IW$188,144,FALSE),0)</f>
        <v>0</v>
      </c>
      <c r="KV171" s="19">
        <f>IFERROR(HLOOKUP(KV$1,'Nakladova matice_2018'!$A$1:$IW$188,144,FALSE),0)</f>
        <v>0</v>
      </c>
      <c r="KW171" s="19">
        <f>IFERROR(HLOOKUP(KW$1,'Nakladova matice_2018'!$A$1:$IW$188,144,FALSE),0)</f>
        <v>10</v>
      </c>
      <c r="KX171" s="19">
        <f>IFERROR(HLOOKUP(KX$1,'Nakladova matice_2018'!$A$1:$IW$188,144,FALSE),0)</f>
        <v>30.7</v>
      </c>
      <c r="KY171" s="19">
        <f>IFERROR(HLOOKUP(KY$1,'Nakladova matice_2018'!$A$1:$IW$188,144,FALSE),0)</f>
        <v>0</v>
      </c>
      <c r="KZ171" s="19">
        <f>IFERROR(HLOOKUP(KZ$1,'Nakladova matice_2018'!$A$1:$IW$188,144,FALSE),0)</f>
        <v>40.700000000000003</v>
      </c>
      <c r="LA171" s="19">
        <f>IFERROR(HLOOKUP(LA$1,'Nakladova matice_2018'!$A$1:$IW$188,144,FALSE),0)</f>
        <v>0</v>
      </c>
      <c r="LB171" s="19">
        <f>IFERROR(HLOOKUP(LB$1,'Nakladova matice_2018'!$A$1:$IW$188,144,FALSE),0)</f>
        <v>0</v>
      </c>
      <c r="LC171" s="19">
        <f>IFERROR(HLOOKUP(LC$1,'Nakladova matice_2018'!$A$1:$IW$188,144,FALSE),0)</f>
        <v>19.04</v>
      </c>
      <c r="LD171" s="19">
        <f>IFERROR(HLOOKUP(LD$1,'Nakladova matice_2018'!$A$1:$IW$188,144,FALSE),0)</f>
        <v>74.510000000000005</v>
      </c>
      <c r="LE171" s="19">
        <f>IFERROR(HLOOKUP(LE$1,'Nakladova matice_2018'!$A$1:$IW$188,144,FALSE),0)</f>
        <v>0</v>
      </c>
      <c r="LF171" s="19">
        <f>IFERROR(HLOOKUP(LF$1,'Nakladova matice_2018'!$A$1:$IW$188,144,FALSE),0)</f>
        <v>3.57</v>
      </c>
      <c r="LG171" s="19">
        <f>IFERROR(HLOOKUP(LG$1,'Nakladova matice_2018'!$A$1:$IW$188,144,FALSE),0)</f>
        <v>37.840000000000003</v>
      </c>
      <c r="LH171" s="19">
        <f>IFERROR(HLOOKUP(LH$1,'Nakladova matice_2018'!$A$1:$IW$188,144,FALSE),0)</f>
        <v>0</v>
      </c>
      <c r="LI171" s="19">
        <f>IFERROR(HLOOKUP(LI$1,'Nakladova matice_2018'!$A$1:$IW$188,144,FALSE),0)</f>
        <v>0</v>
      </c>
      <c r="LJ171" s="19">
        <f>IFERROR(HLOOKUP(LJ$1,'Nakladova matice_2018'!$A$1:$IW$188,144,FALSE),0)</f>
        <v>1753.92</v>
      </c>
      <c r="LK171" s="19">
        <f>IFERROR(HLOOKUP(LK$1,'Nakladova matice_2018'!$A$1:$IW$188,144,FALSE),0)</f>
        <v>0</v>
      </c>
      <c r="LL171" s="19">
        <f>IFERROR(HLOOKUP(LL$1,'Nakladova matice_2018'!$A$1:$IW$188,144,FALSE),0)</f>
        <v>13.32</v>
      </c>
      <c r="LM171" s="19">
        <f>IFERROR(HLOOKUP(LM$1,'Nakladova matice_2018'!$A$1:$IW$188,144,FALSE),0)</f>
        <v>1316.59</v>
      </c>
      <c r="LN171" s="19">
        <f>IFERROR(HLOOKUP(LN$1,'Nakladova matice_2018'!$A$1:$IW$188,144,FALSE),0)</f>
        <v>0</v>
      </c>
      <c r="LO171" s="19">
        <f>IFERROR(HLOOKUP(LO$1,'Nakladova matice_2018'!$A$1:$IW$188,144,FALSE),0)</f>
        <v>97.12</v>
      </c>
      <c r="LP171" s="19">
        <f>IFERROR(HLOOKUP(LP$1,'Nakladova matice_2018'!$A$1:$IW$188,144,FALSE),0)</f>
        <v>0</v>
      </c>
      <c r="LQ171" s="19">
        <f>IFERROR(HLOOKUP(LQ$1,'Nakladova matice_2018'!$A$1:$IW$188,144,FALSE),0)</f>
        <v>173.03</v>
      </c>
      <c r="LR171" s="19">
        <f>IFERROR(HLOOKUP(LR$1,'Nakladova matice_2018'!$A$1:$IW$188,144,FALSE),0)</f>
        <v>4.5999999999999996</v>
      </c>
      <c r="LS171" s="19">
        <f>IFERROR(HLOOKUP(LS$1,'Nakladova matice_2018'!$A$1:$IW$188,144,FALSE),0)</f>
        <v>10.61</v>
      </c>
      <c r="LT171" s="19">
        <f>IFERROR(HLOOKUP(LT$1,'Nakladova matice_2018'!$A$1:$IW$188,144,FALSE),0)</f>
        <v>97.89</v>
      </c>
      <c r="LU171" s="19">
        <f>IFERROR(HLOOKUP(LU$1,'Nakladova matice_2018'!$A$1:$IW$188,144,FALSE),0)</f>
        <v>0</v>
      </c>
      <c r="LV171" s="19">
        <f>IFERROR(HLOOKUP(LV$1,'Nakladova matice_2018'!$A$1:$IW$188,144,FALSE),0)</f>
        <v>0</v>
      </c>
      <c r="LW171" s="19">
        <f>IFERROR(HLOOKUP(LW$1,'Nakladova matice_2018'!$A$1:$IW$188,144,FALSE),0)</f>
        <v>0</v>
      </c>
      <c r="LX171" s="19">
        <f>IFERROR(HLOOKUP(LX$1,'Nakladova matice_2018'!$A$1:$IW$188,144,FALSE),0)</f>
        <v>0</v>
      </c>
      <c r="LY171" s="19">
        <f>IFERROR(HLOOKUP(LY$1,'Nakladova matice_2018'!$A$1:$IW$188,144,FALSE),0)</f>
        <v>0</v>
      </c>
      <c r="LZ171" s="19">
        <f>IFERROR(HLOOKUP(LZ$1,'Nakladova matice_2018'!$A$1:$IW$188,144,FALSE),0)</f>
        <v>21.74</v>
      </c>
      <c r="MA171" s="19">
        <f>IFERROR(HLOOKUP(MA$1,'Nakladova matice_2018'!$A$1:$IW$188,144,FALSE),0)</f>
        <v>0</v>
      </c>
      <c r="MB171" s="19">
        <f>IFERROR(HLOOKUP(MB$1,'Nakladova matice_2018'!$A$1:$IW$188,144,FALSE),0)</f>
        <v>0</v>
      </c>
      <c r="MC171" s="19">
        <f>IFERROR(HLOOKUP(MC$1,'Nakladova matice_2018'!$A$1:$IW$188,144,FALSE),0)</f>
        <v>0</v>
      </c>
      <c r="MD171" s="19">
        <f>IFERROR(HLOOKUP(MD$1,'Nakladova matice_2018'!$A$1:$IW$188,144,FALSE),0)</f>
        <v>0</v>
      </c>
      <c r="ME171" s="19">
        <f>IFERROR(HLOOKUP(ME$1,'Nakladova matice_2018'!$A$1:$IW$188,144,FALSE),0)</f>
        <v>0</v>
      </c>
      <c r="MF171" s="19">
        <f>IFERROR(HLOOKUP(MF$1,'Nakladova matice_2018'!$A$1:$IW$188,144,FALSE),0)</f>
        <v>45.23</v>
      </c>
      <c r="MG171" s="19">
        <f>IFERROR(HLOOKUP(MG$1,'Nakladova matice_2018'!$A$1:$IW$188,144,FALSE),0)</f>
        <v>0</v>
      </c>
      <c r="MH171" s="19">
        <f>IFERROR(HLOOKUP(MH$1,'Nakladova matice_2018'!$A$1:$IW$188,144,FALSE),0)</f>
        <v>0</v>
      </c>
      <c r="MI171" s="19">
        <f>IFERROR(HLOOKUP(MI$1,'Nakladova matice_2018'!$A$1:$IW$188,144,FALSE),0)</f>
        <v>0</v>
      </c>
      <c r="MJ171" s="19">
        <f>IFERROR(HLOOKUP(MJ$1,'Nakladova matice_2018'!$A$1:$IW$188,144,FALSE),0)</f>
        <v>0</v>
      </c>
      <c r="MK171" s="19">
        <f>IFERROR(HLOOKUP(MK$1,'Nakladova matice_2018'!$A$1:$IW$188,144,FALSE),0)</f>
        <v>13721.97</v>
      </c>
      <c r="ML171" s="19">
        <f>IFERROR(HLOOKUP(ML$1,'Nakladova matice_2018'!$A$1:$IW$188,144,FALSE),0)</f>
        <v>0</v>
      </c>
      <c r="MM171" s="19">
        <f>IFERROR(HLOOKUP(MM$1,'Nakladova matice_2018'!$A$1:$IW$188,144,FALSE),0)</f>
        <v>0</v>
      </c>
      <c r="MN171" s="19">
        <f>IFERROR(HLOOKUP(MN$1,'Nakladova matice_2018'!$A$1:$IW$188,144,FALSE),0)</f>
        <v>0</v>
      </c>
      <c r="MO171" s="20">
        <f t="shared" si="87"/>
        <v>201240.90000000005</v>
      </c>
      <c r="MP171" s="20">
        <f>MO171-'Nakladova matice_2018'!IX144</f>
        <v>0</v>
      </c>
    </row>
    <row r="172" spans="1:354" x14ac:dyDescent="0.2">
      <c r="A172" s="27">
        <v>549160</v>
      </c>
      <c r="B172" s="21" t="s">
        <v>292</v>
      </c>
      <c r="C172" s="53">
        <v>0</v>
      </c>
      <c r="D172" s="19">
        <f>IFERROR(HLOOKUP(D$1,'Nakladova matice_2018'!$A$1:$IW$188,145,FALSE),0)</f>
        <v>0</v>
      </c>
      <c r="E172" s="19">
        <f>IFERROR(HLOOKUP(E$1,'Nakladova matice_2018'!$A$1:$IW$188,145,FALSE),0)</f>
        <v>0</v>
      </c>
      <c r="F172" s="19">
        <f>IFERROR(HLOOKUP(F$1,'Nakladova matice_2018'!$A$1:$IW$188,145,FALSE),0)</f>
        <v>0</v>
      </c>
      <c r="G172" s="19">
        <f>IFERROR(HLOOKUP(G$1,'Nakladova matice_2018'!$A$1:$IW$188,145,FALSE),0)</f>
        <v>0</v>
      </c>
      <c r="H172" s="19">
        <f>IFERROR(HLOOKUP(H$1,'Nakladova matice_2018'!$A$1:$IW$188,145,FALSE),0)</f>
        <v>0</v>
      </c>
      <c r="I172" s="19">
        <f>IFERROR(HLOOKUP(I$1,'Nakladova matice_2018'!$A$1:$IW$188,145,FALSE),0)</f>
        <v>0</v>
      </c>
      <c r="J172" s="19">
        <f>IFERROR(HLOOKUP(J$1,'Nakladova matice_2018'!$A$1:$IW$188,145,FALSE),0)</f>
        <v>0</v>
      </c>
      <c r="K172" s="19">
        <f>IFERROR(HLOOKUP(K$1,'Nakladova matice_2018'!$A$1:$IW$188,145,FALSE),0)</f>
        <v>0</v>
      </c>
      <c r="L172" s="19">
        <f>IFERROR(HLOOKUP(L$1,'Nakladova matice_2018'!$A$1:$IW$188,145,FALSE),0)</f>
        <v>0</v>
      </c>
      <c r="M172" s="19">
        <f>IFERROR(HLOOKUP(M$1,'Nakladova matice_2018'!$A$1:$IW$188,145,FALSE),0)</f>
        <v>0</v>
      </c>
      <c r="N172" s="19">
        <f>IFERROR(HLOOKUP(N$1,'Nakladova matice_2018'!$A$1:$IW$188,145,FALSE),0)</f>
        <v>0</v>
      </c>
      <c r="O172" s="19">
        <f>IFERROR(HLOOKUP(O$1,'Nakladova matice_2018'!$A$1:$IW$188,145,FALSE),0)</f>
        <v>0</v>
      </c>
      <c r="P172" s="19">
        <f>IFERROR(HLOOKUP(P$1,'Nakladova matice_2018'!$A$1:$IW$188,145,FALSE),0)</f>
        <v>0</v>
      </c>
      <c r="Q172" s="19">
        <f>IFERROR(HLOOKUP(Q$1,'Nakladova matice_2018'!$A$1:$IW$188,145,FALSE),0)</f>
        <v>0</v>
      </c>
      <c r="R172" s="19">
        <f>IFERROR(HLOOKUP(R$1,'Nakladova matice_2018'!$A$1:$IW$188,145,FALSE),0)</f>
        <v>0</v>
      </c>
      <c r="S172" s="19">
        <f>IFERROR(HLOOKUP(S$1,'Nakladova matice_2018'!$A$1:$IW$188,145,FALSE),0)</f>
        <v>0</v>
      </c>
      <c r="T172" s="19">
        <f>IFERROR(HLOOKUP(T$1,'Nakladova matice_2018'!$A$1:$IW$188,145,FALSE),0)</f>
        <v>0</v>
      </c>
      <c r="U172" s="19">
        <f>IFERROR(HLOOKUP(U$1,'Nakladova matice_2018'!$A$1:$IW$188,145,FALSE),0)</f>
        <v>0</v>
      </c>
      <c r="V172" s="19">
        <f>IFERROR(HLOOKUP(V$1,'Nakladova matice_2018'!$A$1:$IW$188,145,FALSE),0)</f>
        <v>0</v>
      </c>
      <c r="W172" s="19">
        <f>IFERROR(HLOOKUP(W$1,'Nakladova matice_2018'!$A$1:$IW$188,145,FALSE),0)</f>
        <v>0</v>
      </c>
      <c r="X172" s="19">
        <f>IFERROR(HLOOKUP(X$1,'Nakladova matice_2018'!$A$1:$IW$188,145,FALSE),0)</f>
        <v>0</v>
      </c>
      <c r="Y172" s="19">
        <f>IFERROR(HLOOKUP(Y$1,'Nakladova matice_2018'!$A$1:$IW$188,145,FALSE),0)</f>
        <v>0</v>
      </c>
      <c r="Z172" s="19">
        <f>IFERROR(HLOOKUP(Z$1,'Nakladova matice_2018'!$A$1:$IW$188,145,FALSE),0)</f>
        <v>0</v>
      </c>
      <c r="AA172" s="19">
        <f>IFERROR(HLOOKUP(AA$1,'Nakladova matice_2018'!$A$1:$IW$188,145,FALSE),0)</f>
        <v>0</v>
      </c>
      <c r="AB172" s="19">
        <f>IFERROR(HLOOKUP(AB$1,'Nakladova matice_2018'!$A$1:$IW$188,145,FALSE),0)</f>
        <v>0</v>
      </c>
      <c r="AC172" s="19">
        <f>IFERROR(HLOOKUP(AC$1,'Nakladova matice_2018'!$A$1:$IW$188,145,FALSE),0)</f>
        <v>0</v>
      </c>
      <c r="AD172" s="19">
        <f>IFERROR(HLOOKUP(AD$1,'Nakladova matice_2018'!$A$1:$IW$188,145,FALSE),0)</f>
        <v>0</v>
      </c>
      <c r="AE172" s="19">
        <f>IFERROR(HLOOKUP(AE$1,'Nakladova matice_2018'!$A$1:$IW$188,145,FALSE),0)</f>
        <v>0</v>
      </c>
      <c r="AF172" s="19">
        <f>IFERROR(HLOOKUP(AF$1,'Nakladova matice_2018'!$A$1:$IW$188,145,FALSE),0)</f>
        <v>0</v>
      </c>
      <c r="AG172" s="19">
        <f>IFERROR(HLOOKUP(AG$1,'Nakladova matice_2018'!$A$1:$IW$188,145,FALSE),0)</f>
        <v>0</v>
      </c>
      <c r="AH172" s="19">
        <f>IFERROR(HLOOKUP(AH$1,'Nakladova matice_2018'!$A$1:$IW$188,145,FALSE),0)</f>
        <v>0</v>
      </c>
      <c r="AI172" s="19">
        <f>IFERROR(HLOOKUP(AI$1,'Nakladova matice_2018'!$A$1:$IW$188,145,FALSE),0)</f>
        <v>0</v>
      </c>
      <c r="AJ172" s="19">
        <f>IFERROR(HLOOKUP(AJ$1,'Nakladova matice_2018'!$A$1:$IW$188,145,FALSE),0)</f>
        <v>0</v>
      </c>
      <c r="AK172" s="19">
        <f>IFERROR(HLOOKUP(AK$1,'Nakladova matice_2018'!$A$1:$IW$188,145,FALSE),0)</f>
        <v>0</v>
      </c>
      <c r="AL172" s="19">
        <f>IFERROR(HLOOKUP(AL$1,'Nakladova matice_2018'!$A$1:$IW$188,145,FALSE),0)</f>
        <v>0</v>
      </c>
      <c r="AM172" s="19">
        <f>IFERROR(HLOOKUP(AM$1,'Nakladova matice_2018'!$A$1:$IW$188,145,FALSE),0)</f>
        <v>0</v>
      </c>
      <c r="AN172" s="19">
        <f>IFERROR(HLOOKUP(AN$1,'Nakladova matice_2018'!$A$1:$IW$188,145,FALSE),0)</f>
        <v>0</v>
      </c>
      <c r="AO172" s="19">
        <f>IFERROR(HLOOKUP(AO$1,'Nakladova matice_2018'!$A$1:$IW$188,145,FALSE),0)</f>
        <v>0</v>
      </c>
      <c r="AP172" s="19">
        <f>IFERROR(HLOOKUP(AP$1,'Nakladova matice_2018'!$A$1:$IW$188,145,FALSE),0)</f>
        <v>0</v>
      </c>
      <c r="AQ172" s="19">
        <f>IFERROR(HLOOKUP(AQ$1,'Nakladova matice_2018'!$A$1:$IW$188,145,FALSE),0)</f>
        <v>0</v>
      </c>
      <c r="AR172" s="19">
        <f>IFERROR(HLOOKUP(AR$1,'Nakladova matice_2018'!$A$1:$IW$188,145,FALSE),0)</f>
        <v>0</v>
      </c>
      <c r="AS172" s="19">
        <f>IFERROR(HLOOKUP(AS$1,'Nakladova matice_2018'!$A$1:$IW$188,145,FALSE),0)</f>
        <v>0</v>
      </c>
      <c r="AT172" s="19">
        <f>IFERROR(HLOOKUP(AT$1,'Nakladova matice_2018'!$A$1:$IW$188,145,FALSE),0)</f>
        <v>0</v>
      </c>
      <c r="AU172" s="19">
        <f>IFERROR(HLOOKUP(AU$1,'Nakladova matice_2018'!$A$1:$IW$188,145,FALSE),0)</f>
        <v>0</v>
      </c>
      <c r="AV172" s="19">
        <f>IFERROR(HLOOKUP(AV$1,'Nakladova matice_2018'!$A$1:$IW$188,145,FALSE),0)</f>
        <v>0</v>
      </c>
      <c r="AW172" s="19">
        <f>IFERROR(HLOOKUP(AW$1,'Nakladova matice_2018'!$A$1:$IW$188,145,FALSE),0)</f>
        <v>0</v>
      </c>
      <c r="AX172" s="19">
        <f>IFERROR(HLOOKUP(AX$1,'Nakladova matice_2018'!$A$1:$IW$188,145,FALSE),0)</f>
        <v>0</v>
      </c>
      <c r="AY172" s="19">
        <f>IFERROR(HLOOKUP(AY$1,'Nakladova matice_2018'!$A$1:$IW$188,145,FALSE),0)</f>
        <v>0</v>
      </c>
      <c r="AZ172" s="19">
        <f>IFERROR(HLOOKUP(AZ$1,'Nakladova matice_2018'!$A$1:$IW$188,145,FALSE),0)</f>
        <v>0</v>
      </c>
      <c r="BA172" s="19">
        <f>IFERROR(HLOOKUP(BA$1,'Nakladova matice_2018'!$A$1:$IW$188,145,FALSE),0)</f>
        <v>0</v>
      </c>
      <c r="BB172" s="19">
        <f>IFERROR(HLOOKUP(BB$1,'Nakladova matice_2018'!$A$1:$IW$188,145,FALSE),0)</f>
        <v>0</v>
      </c>
      <c r="BC172" s="19">
        <f>IFERROR(HLOOKUP(BC$1,'Nakladova matice_2018'!$A$1:$IW$188,145,FALSE),0)</f>
        <v>0</v>
      </c>
      <c r="BD172" s="19">
        <f>IFERROR(HLOOKUP(BD$1,'Nakladova matice_2018'!$A$1:$IW$188,145,FALSE),0)</f>
        <v>0</v>
      </c>
      <c r="BE172" s="19">
        <f>IFERROR(HLOOKUP(BE$1,'Nakladova matice_2018'!$A$1:$IW$188,145,FALSE),0)</f>
        <v>0</v>
      </c>
      <c r="BF172" s="19">
        <f>IFERROR(HLOOKUP(BF$1,'Nakladova matice_2018'!$A$1:$IW$188,145,FALSE),0)</f>
        <v>0</v>
      </c>
      <c r="BG172" s="19">
        <f>IFERROR(HLOOKUP(BG$1,'Nakladova matice_2018'!$A$1:$IW$188,145,FALSE),0)</f>
        <v>0</v>
      </c>
      <c r="BH172" s="19">
        <f>IFERROR(HLOOKUP(BH$1,'Nakladova matice_2018'!$A$1:$IW$188,145,FALSE),0)</f>
        <v>0</v>
      </c>
      <c r="BI172" s="19">
        <f>IFERROR(HLOOKUP(BI$1,'Nakladova matice_2018'!$A$1:$IW$188,145,FALSE),0)</f>
        <v>0</v>
      </c>
      <c r="BJ172" s="19">
        <f>IFERROR(HLOOKUP(BJ$1,'Nakladova matice_2018'!$A$1:$IW$188,145,FALSE),0)</f>
        <v>0</v>
      </c>
      <c r="BK172" s="19">
        <f>IFERROR(HLOOKUP(BK$1,'Nakladova matice_2018'!$A$1:$IW$188,145,FALSE),0)</f>
        <v>0</v>
      </c>
      <c r="BL172" s="19">
        <f>IFERROR(HLOOKUP(BL$1,'Nakladova matice_2018'!$A$1:$IW$188,145,FALSE),0)</f>
        <v>0</v>
      </c>
      <c r="BM172" s="19">
        <f>IFERROR(HLOOKUP(BM$1,'Nakladova matice_2018'!$A$1:$IW$188,145,FALSE),0)</f>
        <v>0</v>
      </c>
      <c r="BN172" s="19">
        <f>IFERROR(HLOOKUP(BN$1,'Nakladova matice_2018'!$A$1:$IW$188,145,FALSE),0)</f>
        <v>0</v>
      </c>
      <c r="BO172" s="19">
        <f>IFERROR(HLOOKUP(BO$1,'Nakladova matice_2018'!$A$1:$IW$188,145,FALSE),0)</f>
        <v>0</v>
      </c>
      <c r="BP172" s="19">
        <f>IFERROR(HLOOKUP(BP$1,'Nakladova matice_2018'!$A$1:$IW$188,145,FALSE),0)</f>
        <v>0</v>
      </c>
      <c r="BQ172" s="19">
        <f>IFERROR(HLOOKUP(BQ$1,'Nakladova matice_2018'!$A$1:$IW$188,145,FALSE),0)</f>
        <v>0</v>
      </c>
      <c r="BR172" s="19">
        <f>IFERROR(HLOOKUP(BR$1,'Nakladova matice_2018'!$A$1:$IW$188,145,FALSE),0)</f>
        <v>0</v>
      </c>
      <c r="BS172" s="19">
        <f>IFERROR(HLOOKUP(BS$1,'Nakladova matice_2018'!$A$1:$IW$188,145,FALSE),0)</f>
        <v>0</v>
      </c>
      <c r="BT172" s="19">
        <f>IFERROR(HLOOKUP(BT$1,'Nakladova matice_2018'!$A$1:$IW$188,145,FALSE),0)</f>
        <v>0</v>
      </c>
      <c r="BU172" s="19">
        <f>IFERROR(HLOOKUP(BU$1,'Nakladova matice_2018'!$A$1:$IW$188,145,FALSE),0)</f>
        <v>0</v>
      </c>
      <c r="BV172" s="19">
        <f>IFERROR(HLOOKUP(BV$1,'Nakladova matice_2018'!$A$1:$IW$188,145,FALSE),0)</f>
        <v>0</v>
      </c>
      <c r="BW172" s="19">
        <f>IFERROR(HLOOKUP(BW$1,'Nakladova matice_2018'!$A$1:$IW$188,145,FALSE),0)</f>
        <v>0</v>
      </c>
      <c r="BX172" s="19">
        <f>IFERROR(HLOOKUP(BX$1,'Nakladova matice_2018'!$A$1:$IW$188,145,FALSE),0)</f>
        <v>0</v>
      </c>
      <c r="BY172" s="19">
        <f>IFERROR(HLOOKUP(BY$1,'Nakladova matice_2018'!$A$1:$IW$188,145,FALSE),0)</f>
        <v>0</v>
      </c>
      <c r="BZ172" s="19">
        <f>IFERROR(HLOOKUP(BZ$1,'Nakladova matice_2018'!$A$1:$IW$188,145,FALSE),0)</f>
        <v>0</v>
      </c>
      <c r="CA172" s="19">
        <f>IFERROR(HLOOKUP(CA$1,'Nakladova matice_2018'!$A$1:$IW$188,145,FALSE),0)</f>
        <v>0</v>
      </c>
      <c r="CB172" s="19">
        <f>IFERROR(HLOOKUP(CB$1,'Nakladova matice_2018'!$A$1:$IW$188,145,FALSE),0)</f>
        <v>0</v>
      </c>
      <c r="CC172" s="19">
        <f>IFERROR(HLOOKUP(CC$1,'Nakladova matice_2018'!$A$1:$IW$188,145,FALSE),0)</f>
        <v>0</v>
      </c>
      <c r="CD172" s="19">
        <f>IFERROR(HLOOKUP(CD$1,'Nakladova matice_2018'!$A$1:$IW$188,145,FALSE),0)</f>
        <v>0</v>
      </c>
      <c r="CE172" s="19">
        <f>IFERROR(HLOOKUP(CE$1,'Nakladova matice_2018'!$A$1:$IW$188,145,FALSE),0)</f>
        <v>0</v>
      </c>
      <c r="CF172" s="19">
        <f>IFERROR(HLOOKUP(CF$1,'Nakladova matice_2018'!$A$1:$IW$188,145,FALSE),0)</f>
        <v>0</v>
      </c>
      <c r="CG172" s="19">
        <f>IFERROR(HLOOKUP(CG$1,'Nakladova matice_2018'!$A$1:$IW$188,145,FALSE),0)</f>
        <v>0</v>
      </c>
      <c r="CH172" s="19">
        <f>IFERROR(HLOOKUP(CH$1,'Nakladova matice_2018'!$A$1:$IW$188,145,FALSE),0)</f>
        <v>0</v>
      </c>
      <c r="CI172" s="19">
        <f>IFERROR(HLOOKUP(CI$1,'Nakladova matice_2018'!$A$1:$IW$188,145,FALSE),0)</f>
        <v>0</v>
      </c>
      <c r="CJ172" s="19">
        <f>IFERROR(HLOOKUP(CJ$1,'Nakladova matice_2018'!$A$1:$IW$188,145,FALSE),0)</f>
        <v>0</v>
      </c>
      <c r="CK172" s="19">
        <f>IFERROR(HLOOKUP(CK$1,'Nakladova matice_2018'!$A$1:$IW$188,145,FALSE),0)</f>
        <v>0</v>
      </c>
      <c r="CL172" s="19">
        <f>IFERROR(HLOOKUP(CL$1,'Nakladova matice_2018'!$A$1:$IW$188,145,FALSE),0)</f>
        <v>0</v>
      </c>
      <c r="CM172" s="19">
        <f>IFERROR(HLOOKUP(CM$1,'Nakladova matice_2018'!$A$1:$IW$188,145,FALSE),0)</f>
        <v>0</v>
      </c>
      <c r="CN172" s="19">
        <f>IFERROR(HLOOKUP(CN$1,'Nakladova matice_2018'!$A$1:$IW$188,145,FALSE),0)</f>
        <v>0</v>
      </c>
      <c r="CO172" s="19">
        <f>IFERROR(HLOOKUP(CO$1,'Nakladova matice_2018'!$A$1:$IW$188,145,FALSE),0)</f>
        <v>0</v>
      </c>
      <c r="CP172" s="19">
        <f>IFERROR(HLOOKUP(CP$1,'Nakladova matice_2018'!$A$1:$IW$188,145,FALSE),0)</f>
        <v>0</v>
      </c>
      <c r="CQ172" s="19">
        <f>IFERROR(HLOOKUP(CQ$1,'Nakladova matice_2018'!$A$1:$IW$188,145,FALSE),0)</f>
        <v>0</v>
      </c>
      <c r="CR172" s="19">
        <f>IFERROR(HLOOKUP(CR$1,'Nakladova matice_2018'!$A$1:$IW$188,145,FALSE),0)</f>
        <v>0</v>
      </c>
      <c r="CS172" s="19">
        <f>IFERROR(HLOOKUP(CS$1,'Nakladova matice_2018'!$A$1:$IW$188,145,FALSE),0)</f>
        <v>0</v>
      </c>
      <c r="CT172" s="19">
        <f>IFERROR(HLOOKUP(CT$1,'Nakladova matice_2018'!$A$1:$IW$188,145,FALSE),0)</f>
        <v>0</v>
      </c>
      <c r="CU172" s="19">
        <f>IFERROR(HLOOKUP(CU$1,'Nakladova matice_2018'!$A$1:$IW$188,145,FALSE),0)</f>
        <v>0</v>
      </c>
      <c r="CV172" s="19">
        <f>IFERROR(HLOOKUP(CV$1,'Nakladova matice_2018'!$A$1:$IW$188,145,FALSE),0)</f>
        <v>0</v>
      </c>
      <c r="CW172" s="19">
        <f>IFERROR(HLOOKUP(CW$1,'Nakladova matice_2018'!$A$1:$IW$188,145,FALSE),0)</f>
        <v>0</v>
      </c>
      <c r="CX172" s="19">
        <f>IFERROR(HLOOKUP(CX$1,'Nakladova matice_2018'!$A$1:$IW$188,145,FALSE),0)</f>
        <v>0</v>
      </c>
      <c r="CY172" s="19">
        <f>IFERROR(HLOOKUP(CY$1,'Nakladova matice_2018'!$A$1:$IW$188,145,FALSE),0)</f>
        <v>0</v>
      </c>
      <c r="CZ172" s="19">
        <f>IFERROR(HLOOKUP(CZ$1,'Nakladova matice_2018'!$A$1:$IW$188,145,FALSE),0)</f>
        <v>0</v>
      </c>
      <c r="DA172" s="19">
        <f>IFERROR(HLOOKUP(DA$1,'Nakladova matice_2018'!$A$1:$IW$188,145,FALSE),0)</f>
        <v>0</v>
      </c>
      <c r="DB172" s="19">
        <f>IFERROR(HLOOKUP(DB$1,'Nakladova matice_2018'!$A$1:$IW$188,145,FALSE),0)</f>
        <v>0</v>
      </c>
      <c r="DC172" s="19">
        <f>IFERROR(HLOOKUP(DC$1,'Nakladova matice_2018'!$A$1:$IW$188,145,FALSE),0)</f>
        <v>0</v>
      </c>
      <c r="DD172" s="19">
        <f>IFERROR(HLOOKUP(DD$1,'Nakladova matice_2018'!$A$1:$IW$188,145,FALSE),0)</f>
        <v>0</v>
      </c>
      <c r="DE172" s="19">
        <f>IFERROR(HLOOKUP(DE$1,'Nakladova matice_2018'!$A$1:$IW$188,145,FALSE),0)</f>
        <v>0</v>
      </c>
      <c r="DF172" s="19">
        <f>IFERROR(HLOOKUP(DF$1,'Nakladova matice_2018'!$A$1:$IW$188,145,FALSE),0)</f>
        <v>0</v>
      </c>
      <c r="DG172" s="19">
        <f>IFERROR(HLOOKUP(DG$1,'Nakladova matice_2018'!$A$1:$IW$188,145,FALSE),0)</f>
        <v>0</v>
      </c>
      <c r="DH172" s="19">
        <f>IFERROR(HLOOKUP(DH$1,'Nakladova matice_2018'!$A$1:$IW$188,145,FALSE),0)</f>
        <v>0</v>
      </c>
      <c r="DI172" s="19">
        <f>IFERROR(HLOOKUP(DI$1,'Nakladova matice_2018'!$A$1:$IW$188,145,FALSE),0)</f>
        <v>0</v>
      </c>
      <c r="DJ172" s="19">
        <f>IFERROR(HLOOKUP(DJ$1,'Nakladova matice_2018'!$A$1:$IW$188,145,FALSE),0)</f>
        <v>0</v>
      </c>
      <c r="DK172" s="19">
        <f>IFERROR(HLOOKUP(DK$1,'Nakladova matice_2018'!$A$1:$IW$188,145,FALSE),0)</f>
        <v>0</v>
      </c>
      <c r="DL172" s="19">
        <f>IFERROR(HLOOKUP(DL$1,'Nakladova matice_2018'!$A$1:$IW$188,145,FALSE),0)</f>
        <v>0</v>
      </c>
      <c r="DM172" s="19">
        <f>IFERROR(HLOOKUP(DM$1,'Nakladova matice_2018'!$A$1:$IW$188,145,FALSE),0)</f>
        <v>0</v>
      </c>
      <c r="DN172" s="19">
        <f>IFERROR(HLOOKUP(DN$1,'Nakladova matice_2018'!$A$1:$IW$188,145,FALSE),0)</f>
        <v>0</v>
      </c>
      <c r="DO172" s="19">
        <f>IFERROR(HLOOKUP(DO$1,'Nakladova matice_2018'!$A$1:$IW$188,145,FALSE),0)</f>
        <v>0</v>
      </c>
      <c r="DP172" s="19">
        <f>IFERROR(HLOOKUP(DP$1,'Nakladova matice_2018'!$A$1:$IW$188,145,FALSE),0)</f>
        <v>0</v>
      </c>
      <c r="DQ172" s="19">
        <f>IFERROR(HLOOKUP(DQ$1,'Nakladova matice_2018'!$A$1:$IW$188,145,FALSE),0)</f>
        <v>0</v>
      </c>
      <c r="DR172" s="19">
        <f>IFERROR(HLOOKUP(DR$1,'Nakladova matice_2018'!$A$1:$IW$188,145,FALSE),0)</f>
        <v>0</v>
      </c>
      <c r="DS172" s="19">
        <f>IFERROR(HLOOKUP(DS$1,'Nakladova matice_2018'!$A$1:$IW$188,145,FALSE),0)</f>
        <v>0</v>
      </c>
      <c r="DT172" s="19">
        <f>IFERROR(HLOOKUP(DT$1,'Nakladova matice_2018'!$A$1:$IW$188,145,FALSE),0)</f>
        <v>0</v>
      </c>
      <c r="DU172" s="19">
        <f>IFERROR(HLOOKUP(DU$1,'Nakladova matice_2018'!$A$1:$IW$188,145,FALSE),0)</f>
        <v>0</v>
      </c>
      <c r="DV172" s="19">
        <f>IFERROR(HLOOKUP(DV$1,'Nakladova matice_2018'!$A$1:$IW$188,145,FALSE),0)</f>
        <v>0</v>
      </c>
      <c r="DW172" s="19">
        <f>IFERROR(HLOOKUP(DW$1,'Nakladova matice_2018'!$A$1:$IW$188,145,FALSE),0)</f>
        <v>0</v>
      </c>
      <c r="DX172" s="19">
        <f>IFERROR(HLOOKUP(DX$1,'Nakladova matice_2018'!$A$1:$IW$188,145,FALSE),0)</f>
        <v>0</v>
      </c>
      <c r="DY172" s="19">
        <f>IFERROR(HLOOKUP(DY$1,'Nakladova matice_2018'!$A$1:$IW$188,145,FALSE),0)</f>
        <v>0</v>
      </c>
      <c r="DZ172" s="19">
        <f>IFERROR(HLOOKUP(DZ$1,'Nakladova matice_2018'!$A$1:$IW$188,145,FALSE),0)</f>
        <v>0</v>
      </c>
      <c r="EA172" s="19">
        <f>IFERROR(HLOOKUP(EA$1,'Nakladova matice_2018'!$A$1:$IW$188,145,FALSE),0)</f>
        <v>0</v>
      </c>
      <c r="EB172" s="19">
        <f>IFERROR(HLOOKUP(EB$1,'Nakladova matice_2018'!$A$1:$IW$188,145,FALSE),0)</f>
        <v>0</v>
      </c>
      <c r="EC172" s="19">
        <f>IFERROR(HLOOKUP(EC$1,'Nakladova matice_2018'!$A$1:$IW$188,145,FALSE),0)</f>
        <v>0</v>
      </c>
      <c r="ED172" s="19">
        <f>IFERROR(HLOOKUP(ED$1,'Nakladova matice_2018'!$A$1:$IW$188,145,FALSE),0)</f>
        <v>0</v>
      </c>
      <c r="EE172" s="19">
        <f>IFERROR(HLOOKUP(EE$1,'Nakladova matice_2018'!$A$1:$IW$188,145,FALSE),0)</f>
        <v>0</v>
      </c>
      <c r="EF172" s="19">
        <f>IFERROR(HLOOKUP(EF$1,'Nakladova matice_2018'!$A$1:$IW$188,145,FALSE),0)</f>
        <v>0</v>
      </c>
      <c r="EG172" s="19">
        <f>IFERROR(HLOOKUP(EG$1,'Nakladova matice_2018'!$A$1:$IW$188,145,FALSE),0)</f>
        <v>0</v>
      </c>
      <c r="EH172" s="19">
        <f>IFERROR(HLOOKUP(EH$1,'Nakladova matice_2018'!$A$1:$IW$188,145,FALSE),0)</f>
        <v>0</v>
      </c>
      <c r="EI172" s="19">
        <f>IFERROR(HLOOKUP(EI$1,'Nakladova matice_2018'!$A$1:$IW$188,145,FALSE),0)</f>
        <v>0</v>
      </c>
      <c r="EJ172" s="19">
        <f>IFERROR(HLOOKUP(EJ$1,'Nakladova matice_2018'!$A$1:$IW$188,145,FALSE),0)</f>
        <v>0</v>
      </c>
      <c r="EK172" s="19">
        <f>IFERROR(HLOOKUP(EK$1,'Nakladova matice_2018'!$A$1:$IW$188,145,FALSE),0)</f>
        <v>0</v>
      </c>
      <c r="EL172" s="19">
        <f>IFERROR(HLOOKUP(EL$1,'Nakladova matice_2018'!$A$1:$IW$188,145,FALSE),0)</f>
        <v>0</v>
      </c>
      <c r="EM172" s="19">
        <f>IFERROR(HLOOKUP(EM$1,'Nakladova matice_2018'!$A$1:$IW$188,145,FALSE),0)</f>
        <v>0</v>
      </c>
      <c r="EN172" s="19">
        <f>IFERROR(HLOOKUP(EN$1,'Nakladova matice_2018'!$A$1:$IW$188,145,FALSE),0)</f>
        <v>0</v>
      </c>
      <c r="EO172" s="19">
        <f>IFERROR(HLOOKUP(EO$1,'Nakladova matice_2018'!$A$1:$IW$188,145,FALSE),0)</f>
        <v>0</v>
      </c>
      <c r="EP172" s="19">
        <f>IFERROR(HLOOKUP(EP$1,'Nakladova matice_2018'!$A$1:$IW$188,145,FALSE),0)</f>
        <v>0</v>
      </c>
      <c r="EQ172" s="19">
        <f>IFERROR(HLOOKUP(EQ$1,'Nakladova matice_2018'!$A$1:$IW$188,145,FALSE),0)</f>
        <v>0</v>
      </c>
      <c r="ER172" s="19">
        <f>IFERROR(HLOOKUP(ER$1,'Nakladova matice_2018'!$A$1:$IW$188,145,FALSE),0)</f>
        <v>0</v>
      </c>
      <c r="ES172" s="19">
        <f>IFERROR(HLOOKUP(ES$1,'Nakladova matice_2018'!$A$1:$IW$188,145,FALSE),0)</f>
        <v>0</v>
      </c>
      <c r="ET172" s="19">
        <f>IFERROR(HLOOKUP(ET$1,'Nakladova matice_2018'!$A$1:$IW$188,145,FALSE),0)</f>
        <v>0</v>
      </c>
      <c r="EU172" s="19">
        <f>IFERROR(HLOOKUP(EU$1,'Nakladova matice_2018'!$A$1:$IW$188,145,FALSE),0)</f>
        <v>0</v>
      </c>
      <c r="EV172" s="19">
        <f>IFERROR(HLOOKUP(EV$1,'Nakladova matice_2018'!$A$1:$IW$188,145,FALSE),0)</f>
        <v>0</v>
      </c>
      <c r="EW172" s="19">
        <f>IFERROR(HLOOKUP(EW$1,'Nakladova matice_2018'!$A$1:$IW$188,145,FALSE),0)</f>
        <v>0</v>
      </c>
      <c r="EX172" s="19">
        <f>IFERROR(HLOOKUP(EX$1,'Nakladova matice_2018'!$A$1:$IW$188,145,FALSE),0)</f>
        <v>0</v>
      </c>
      <c r="EY172" s="19">
        <f>IFERROR(HLOOKUP(EY$1,'Nakladova matice_2018'!$A$1:$IW$188,145,FALSE),0)</f>
        <v>0</v>
      </c>
      <c r="EZ172" s="19">
        <f>IFERROR(HLOOKUP(EZ$1,'Nakladova matice_2018'!$A$1:$IW$188,145,FALSE),0)</f>
        <v>0</v>
      </c>
      <c r="FA172" s="19">
        <f>IFERROR(HLOOKUP(FA$1,'Nakladova matice_2018'!$A$1:$IW$188,145,FALSE),0)</f>
        <v>0</v>
      </c>
      <c r="FB172" s="19">
        <f>IFERROR(HLOOKUP(FB$1,'Nakladova matice_2018'!$A$1:$IW$188,145,FALSE),0)</f>
        <v>0</v>
      </c>
      <c r="FC172" s="19">
        <f>IFERROR(HLOOKUP(FC$1,'Nakladova matice_2018'!$A$1:$IW$188,145,FALSE),0)</f>
        <v>0</v>
      </c>
      <c r="FD172" s="19">
        <f>IFERROR(HLOOKUP(FD$1,'Nakladova matice_2018'!$A$1:$IW$188,145,FALSE),0)</f>
        <v>0</v>
      </c>
      <c r="FE172" s="19">
        <f>IFERROR(HLOOKUP(FE$1,'Nakladova matice_2018'!$A$1:$IW$188,145,FALSE),0)</f>
        <v>0</v>
      </c>
      <c r="FF172" s="19">
        <f>IFERROR(HLOOKUP(FF$1,'Nakladova matice_2018'!$A$1:$IW$188,145,FALSE),0)</f>
        <v>0</v>
      </c>
      <c r="FG172" s="19">
        <f>IFERROR(HLOOKUP(FG$1,'Nakladova matice_2018'!$A$1:$IW$188,145,FALSE),0)</f>
        <v>0</v>
      </c>
      <c r="FH172" s="19">
        <f>IFERROR(HLOOKUP(FH$1,'Nakladova matice_2018'!$A$1:$IW$188,145,FALSE),0)</f>
        <v>0</v>
      </c>
      <c r="FI172" s="19">
        <f>IFERROR(HLOOKUP(FI$1,'Nakladova matice_2018'!$A$1:$IW$188,145,FALSE),0)</f>
        <v>0</v>
      </c>
      <c r="FJ172" s="19">
        <f>IFERROR(HLOOKUP(FJ$1,'Nakladova matice_2018'!$A$1:$IW$188,145,FALSE),0)</f>
        <v>0</v>
      </c>
      <c r="FK172" s="19">
        <f>IFERROR(HLOOKUP(FK$1,'Nakladova matice_2018'!$A$1:$IW$188,145,FALSE),0)</f>
        <v>0</v>
      </c>
      <c r="FL172" s="19">
        <f>IFERROR(HLOOKUP(FL$1,'Nakladova matice_2018'!$A$1:$IW$188,145,FALSE),0)</f>
        <v>0</v>
      </c>
      <c r="FM172" s="19">
        <f>IFERROR(HLOOKUP(FM$1,'Nakladova matice_2018'!$A$1:$IW$188,145,FALSE),0)</f>
        <v>0</v>
      </c>
      <c r="FN172" s="19">
        <f>IFERROR(HLOOKUP(FN$1,'Nakladova matice_2018'!$A$1:$IW$188,145,FALSE),0)</f>
        <v>0</v>
      </c>
      <c r="FO172" s="19">
        <f>IFERROR(HLOOKUP(FO$1,'Nakladova matice_2018'!$A$1:$IW$188,145,FALSE),0)</f>
        <v>0</v>
      </c>
      <c r="FP172" s="19">
        <f>IFERROR(HLOOKUP(FP$1,'Nakladova matice_2018'!$A$1:$IW$188,145,FALSE),0)</f>
        <v>0</v>
      </c>
      <c r="FQ172" s="19">
        <f>IFERROR(HLOOKUP(FQ$1,'Nakladova matice_2018'!$A$1:$IW$188,145,FALSE),0)</f>
        <v>0</v>
      </c>
      <c r="FR172" s="19">
        <f>IFERROR(HLOOKUP(FR$1,'Nakladova matice_2018'!$A$1:$IW$188,145,FALSE),0)</f>
        <v>0</v>
      </c>
      <c r="FS172" s="19">
        <f>IFERROR(HLOOKUP(FS$1,'Nakladova matice_2018'!$A$1:$IW$188,145,FALSE),0)</f>
        <v>0</v>
      </c>
      <c r="FT172" s="19">
        <f>IFERROR(HLOOKUP(FT$1,'Nakladova matice_2018'!$A$1:$IW$188,145,FALSE),0)</f>
        <v>0</v>
      </c>
      <c r="FU172" s="19">
        <f>IFERROR(HLOOKUP(FU$1,'Nakladova matice_2018'!$A$1:$IW$188,145,FALSE),0)</f>
        <v>0</v>
      </c>
      <c r="FV172" s="19">
        <f>IFERROR(HLOOKUP(FV$1,'Nakladova matice_2018'!$A$1:$IW$188,145,FALSE),0)</f>
        <v>0</v>
      </c>
      <c r="FW172" s="19">
        <f>IFERROR(HLOOKUP(FW$1,'Nakladova matice_2018'!$A$1:$IW$188,145,FALSE),0)</f>
        <v>0</v>
      </c>
      <c r="FX172" s="19">
        <f>IFERROR(HLOOKUP(FX$1,'Nakladova matice_2018'!$A$1:$IW$188,145,FALSE),0)</f>
        <v>0</v>
      </c>
      <c r="FY172" s="19">
        <f>IFERROR(HLOOKUP(FY$1,'Nakladova matice_2018'!$A$1:$IW$188,145,FALSE),0)</f>
        <v>0</v>
      </c>
      <c r="FZ172" s="19">
        <f>IFERROR(HLOOKUP(FZ$1,'Nakladova matice_2018'!$A$1:$IW$188,145,FALSE),0)</f>
        <v>0</v>
      </c>
      <c r="GA172" s="19">
        <f>IFERROR(HLOOKUP(GA$1,'Nakladova matice_2018'!$A$1:$IW$188,145,FALSE),0)</f>
        <v>0</v>
      </c>
      <c r="GB172" s="19">
        <f>IFERROR(HLOOKUP(GB$1,'Nakladova matice_2018'!$A$1:$IW$188,145,FALSE),0)</f>
        <v>0</v>
      </c>
      <c r="GC172" s="19">
        <f>IFERROR(HLOOKUP(GC$1,'Nakladova matice_2018'!$A$1:$IW$188,145,FALSE),0)</f>
        <v>0</v>
      </c>
      <c r="GD172" s="19">
        <f>IFERROR(HLOOKUP(GD$1,'Nakladova matice_2018'!$A$1:$IW$188,145,FALSE),0)</f>
        <v>0</v>
      </c>
      <c r="GE172" s="19">
        <f>IFERROR(HLOOKUP(GE$1,'Nakladova matice_2018'!$A$1:$IW$188,145,FALSE),0)</f>
        <v>0</v>
      </c>
      <c r="GF172" s="19">
        <f>IFERROR(HLOOKUP(GF$1,'Nakladova matice_2018'!$A$1:$IW$188,145,FALSE),0)</f>
        <v>0</v>
      </c>
      <c r="GG172" s="19">
        <f>IFERROR(HLOOKUP(GG$1,'Nakladova matice_2018'!$A$1:$IW$188,145,FALSE),0)</f>
        <v>0</v>
      </c>
      <c r="GH172" s="19">
        <f>IFERROR(HLOOKUP(GH$1,'Nakladova matice_2018'!$A$1:$IW$188,145,FALSE),0)</f>
        <v>0</v>
      </c>
      <c r="GI172" s="19">
        <f>IFERROR(HLOOKUP(GI$1,'Nakladova matice_2018'!$A$1:$IW$188,145,FALSE),0)</f>
        <v>0</v>
      </c>
      <c r="GJ172" s="19">
        <f>IFERROR(HLOOKUP(GJ$1,'Nakladova matice_2018'!$A$1:$IW$188,145,FALSE),0)</f>
        <v>0</v>
      </c>
      <c r="GK172" s="19">
        <f>IFERROR(HLOOKUP(GK$1,'Nakladova matice_2018'!$A$1:$IW$188,145,FALSE),0)</f>
        <v>0</v>
      </c>
      <c r="GL172" s="19">
        <f>IFERROR(HLOOKUP(GL$1,'Nakladova matice_2018'!$A$1:$IW$188,145,FALSE),0)</f>
        <v>0</v>
      </c>
      <c r="GM172" s="19">
        <f>IFERROR(HLOOKUP(GM$1,'Nakladova matice_2018'!$A$1:$IW$188,145,FALSE),0)</f>
        <v>0</v>
      </c>
      <c r="GN172" s="19">
        <f>IFERROR(HLOOKUP(GN$1,'Nakladova matice_2018'!$A$1:$IW$188,145,FALSE),0)</f>
        <v>0</v>
      </c>
      <c r="GO172" s="19">
        <f>IFERROR(HLOOKUP(GO$1,'Nakladova matice_2018'!$A$1:$IW$188,145,FALSE),0)</f>
        <v>0</v>
      </c>
      <c r="GP172" s="19">
        <f>IFERROR(HLOOKUP(GP$1,'Nakladova matice_2018'!$A$1:$IW$188,145,FALSE),0)</f>
        <v>0</v>
      </c>
      <c r="GQ172" s="19">
        <f>IFERROR(HLOOKUP(GQ$1,'Nakladova matice_2018'!$A$1:$IW$188,145,FALSE),0)</f>
        <v>0</v>
      </c>
      <c r="GR172" s="19">
        <f>IFERROR(HLOOKUP(GR$1,'Nakladova matice_2018'!$A$1:$IW$188,145,FALSE),0)</f>
        <v>0</v>
      </c>
      <c r="GS172" s="19">
        <f>IFERROR(HLOOKUP(GS$1,'Nakladova matice_2018'!$A$1:$IW$188,145,FALSE),0)</f>
        <v>0</v>
      </c>
      <c r="GT172" s="19">
        <f>IFERROR(HLOOKUP(GT$1,'Nakladova matice_2018'!$A$1:$IW$188,145,FALSE),0)</f>
        <v>0</v>
      </c>
      <c r="GU172" s="19">
        <f>IFERROR(HLOOKUP(GU$1,'Nakladova matice_2018'!$A$1:$IW$188,145,FALSE),0)</f>
        <v>0</v>
      </c>
      <c r="GV172" s="19">
        <f>IFERROR(HLOOKUP(GV$1,'Nakladova matice_2018'!$A$1:$IW$188,145,FALSE),0)</f>
        <v>0</v>
      </c>
      <c r="GW172" s="19">
        <f>IFERROR(HLOOKUP(GW$1,'Nakladova matice_2018'!$A$1:$IW$188,145,FALSE),0)</f>
        <v>0</v>
      </c>
      <c r="GX172" s="19">
        <f>IFERROR(HLOOKUP(GX$1,'Nakladova matice_2018'!$A$1:$IW$188,145,FALSE),0)</f>
        <v>0</v>
      </c>
      <c r="GY172" s="19">
        <f>IFERROR(HLOOKUP(GY$1,'Nakladova matice_2018'!$A$1:$IW$188,145,FALSE),0)</f>
        <v>0</v>
      </c>
      <c r="GZ172" s="19">
        <f>IFERROR(HLOOKUP(GZ$1,'Nakladova matice_2018'!$A$1:$IW$188,145,FALSE),0)</f>
        <v>0</v>
      </c>
      <c r="HA172" s="19">
        <f>IFERROR(HLOOKUP(HA$1,'Nakladova matice_2018'!$A$1:$IW$188,145,FALSE),0)</f>
        <v>0</v>
      </c>
      <c r="HB172" s="19">
        <f>IFERROR(HLOOKUP(HB$1,'Nakladova matice_2018'!$A$1:$IW$188,145,FALSE),0)</f>
        <v>0</v>
      </c>
      <c r="HC172" s="19">
        <f>IFERROR(HLOOKUP(HC$1,'Nakladova matice_2018'!$A$1:$IW$188,145,FALSE),0)</f>
        <v>0</v>
      </c>
      <c r="HD172" s="19">
        <f>IFERROR(HLOOKUP(HD$1,'Nakladova matice_2018'!$A$1:$IW$188,145,FALSE),0)</f>
        <v>0</v>
      </c>
      <c r="HE172" s="19">
        <f>IFERROR(HLOOKUP(HE$1,'Nakladova matice_2018'!$A$1:$IW$188,145,FALSE),0)</f>
        <v>0</v>
      </c>
      <c r="HF172" s="19">
        <f>IFERROR(HLOOKUP(HF$1,'Nakladova matice_2018'!$A$1:$IW$188,145,FALSE),0)</f>
        <v>0</v>
      </c>
      <c r="HG172" s="19">
        <f>IFERROR(HLOOKUP(HG$1,'Nakladova matice_2018'!$A$1:$IW$188,145,FALSE),0)</f>
        <v>0</v>
      </c>
      <c r="HH172" s="19">
        <f>IFERROR(HLOOKUP(HH$1,'Nakladova matice_2018'!$A$1:$IW$188,145,FALSE),0)</f>
        <v>0</v>
      </c>
      <c r="HI172" s="19">
        <f>IFERROR(HLOOKUP(HI$1,'Nakladova matice_2018'!$A$1:$IW$188,145,FALSE),0)</f>
        <v>0</v>
      </c>
      <c r="HJ172" s="19">
        <f>IFERROR(HLOOKUP(HJ$1,'Nakladova matice_2018'!$A$1:$IW$188,145,FALSE),0)</f>
        <v>0</v>
      </c>
      <c r="HK172" s="19">
        <f>IFERROR(HLOOKUP(HK$1,'Nakladova matice_2018'!$A$1:$IW$188,145,FALSE),0)</f>
        <v>0</v>
      </c>
      <c r="HL172" s="19">
        <f>IFERROR(HLOOKUP(HL$1,'Nakladova matice_2018'!$A$1:$IW$188,145,FALSE),0)</f>
        <v>0</v>
      </c>
      <c r="HM172" s="19">
        <f>IFERROR(HLOOKUP(HM$1,'Nakladova matice_2018'!$A$1:$IW$188,145,FALSE),0)</f>
        <v>0</v>
      </c>
      <c r="HN172" s="19">
        <f>IFERROR(HLOOKUP(HN$1,'Nakladova matice_2018'!$A$1:$IW$188,145,FALSE),0)</f>
        <v>0</v>
      </c>
      <c r="HO172" s="19">
        <f>IFERROR(HLOOKUP(HO$1,'Nakladova matice_2018'!$A$1:$IW$188,145,FALSE),0)</f>
        <v>0</v>
      </c>
      <c r="HP172" s="19">
        <f>IFERROR(HLOOKUP(HP$1,'Nakladova matice_2018'!$A$1:$IW$188,145,FALSE),0)</f>
        <v>0</v>
      </c>
      <c r="HQ172" s="19">
        <f>IFERROR(HLOOKUP(HQ$1,'Nakladova matice_2018'!$A$1:$IW$188,145,FALSE),0)</f>
        <v>0</v>
      </c>
      <c r="HR172" s="19">
        <f>IFERROR(HLOOKUP(HR$1,'Nakladova matice_2018'!$A$1:$IW$188,145,FALSE),0)</f>
        <v>0</v>
      </c>
      <c r="HS172" s="19">
        <f>IFERROR(HLOOKUP(HS$1,'Nakladova matice_2018'!$A$1:$IW$188,145,FALSE),0)</f>
        <v>0</v>
      </c>
      <c r="HT172" s="19">
        <f>IFERROR(HLOOKUP(HT$1,'Nakladova matice_2018'!$A$1:$IW$188,145,FALSE),0)</f>
        <v>0</v>
      </c>
      <c r="HU172" s="19">
        <f>IFERROR(HLOOKUP(HU$1,'Nakladova matice_2018'!$A$1:$IW$188,145,FALSE),0)</f>
        <v>0</v>
      </c>
      <c r="HV172" s="19">
        <f>IFERROR(HLOOKUP(HV$1,'Nakladova matice_2018'!$A$1:$IW$188,145,FALSE),0)</f>
        <v>0</v>
      </c>
      <c r="HW172" s="19">
        <f>IFERROR(HLOOKUP(HW$1,'Nakladova matice_2018'!$A$1:$IW$188,145,FALSE),0)</f>
        <v>0</v>
      </c>
      <c r="HX172" s="19">
        <f>IFERROR(HLOOKUP(HX$1,'Nakladova matice_2018'!$A$1:$IW$188,145,FALSE),0)</f>
        <v>0</v>
      </c>
      <c r="HY172" s="19">
        <f>IFERROR(HLOOKUP(HY$1,'Nakladova matice_2018'!$A$1:$IW$188,145,FALSE),0)</f>
        <v>0</v>
      </c>
      <c r="HZ172" s="19">
        <f>IFERROR(HLOOKUP(HZ$1,'Nakladova matice_2018'!$A$1:$IW$188,145,FALSE),0)</f>
        <v>0</v>
      </c>
      <c r="IA172" s="19">
        <f>IFERROR(HLOOKUP(IA$1,'Nakladova matice_2018'!$A$1:$IW$188,145,FALSE),0)</f>
        <v>0</v>
      </c>
      <c r="IB172" s="19">
        <f>IFERROR(HLOOKUP(IB$1,'Nakladova matice_2018'!$A$1:$IW$188,145,FALSE),0)</f>
        <v>0</v>
      </c>
      <c r="IC172" s="19">
        <f>IFERROR(HLOOKUP(IC$1,'Nakladova matice_2018'!$A$1:$IW$188,145,FALSE),0)</f>
        <v>0</v>
      </c>
      <c r="ID172" s="19">
        <f>IFERROR(HLOOKUP(ID$1,'Nakladova matice_2018'!$A$1:$IW$188,145,FALSE),0)</f>
        <v>13501.64</v>
      </c>
      <c r="IE172" s="19">
        <f>IFERROR(HLOOKUP(IE$1,'Nakladova matice_2018'!$A$1:$IW$188,145,FALSE),0)</f>
        <v>0</v>
      </c>
      <c r="IF172" s="19">
        <f>IFERROR(HLOOKUP(IF$1,'Nakladova matice_2018'!$A$1:$IW$188,145,FALSE),0)</f>
        <v>0</v>
      </c>
      <c r="IG172" s="19">
        <f>IFERROR(HLOOKUP(IG$1,'Nakladova matice_2018'!$A$1:$IW$188,145,FALSE),0)</f>
        <v>0</v>
      </c>
      <c r="IH172" s="19">
        <f>IFERROR(HLOOKUP(IH$1,'Nakladova matice_2018'!$A$1:$IW$188,145,FALSE),0)</f>
        <v>0</v>
      </c>
      <c r="II172" s="19">
        <f>IFERROR(HLOOKUP(II$1,'Nakladova matice_2018'!$A$1:$IW$188,145,FALSE),0)</f>
        <v>0</v>
      </c>
      <c r="IJ172" s="19">
        <f>IFERROR(HLOOKUP(IJ$1,'Nakladova matice_2018'!$A$1:$IW$188,145,FALSE),0)</f>
        <v>0</v>
      </c>
      <c r="IK172" s="19">
        <f>IFERROR(HLOOKUP(IK$1,'Nakladova matice_2018'!$A$1:$IW$188,145,FALSE),0)</f>
        <v>0</v>
      </c>
      <c r="IL172" s="19">
        <f>IFERROR(HLOOKUP(IL$1,'Nakladova matice_2018'!$A$1:$IW$188,145,FALSE),0)</f>
        <v>0</v>
      </c>
      <c r="IM172" s="19">
        <f>IFERROR(HLOOKUP(IM$1,'Nakladova matice_2018'!$A$1:$IW$188,145,FALSE),0)</f>
        <v>0</v>
      </c>
      <c r="IN172" s="19">
        <f>IFERROR(HLOOKUP(IN$1,'Nakladova matice_2018'!$A$1:$IW$188,145,FALSE),0)</f>
        <v>0</v>
      </c>
      <c r="IO172" s="19">
        <f>IFERROR(HLOOKUP(IO$1,'Nakladova matice_2018'!$A$1:$IW$188,145,FALSE),0)</f>
        <v>0</v>
      </c>
      <c r="IP172" s="19">
        <f>IFERROR(HLOOKUP(IP$1,'Nakladova matice_2018'!$A$1:$IW$188,145,FALSE),0)</f>
        <v>0</v>
      </c>
      <c r="IQ172" s="19">
        <f>IFERROR(HLOOKUP(IQ$1,'Nakladova matice_2018'!$A$1:$IW$188,145,FALSE),0)</f>
        <v>0</v>
      </c>
      <c r="IR172" s="19">
        <f>IFERROR(HLOOKUP(IR$1,'Nakladova matice_2018'!$A$1:$IW$188,145,FALSE),0)</f>
        <v>0</v>
      </c>
      <c r="IS172" s="19">
        <f>IFERROR(HLOOKUP(IS$1,'Nakladova matice_2018'!$A$1:$IW$188,145,FALSE),0)</f>
        <v>0</v>
      </c>
      <c r="IT172" s="19">
        <f>IFERROR(HLOOKUP(IT$1,'Nakladova matice_2018'!$A$1:$IW$188,145,FALSE),0)</f>
        <v>0</v>
      </c>
      <c r="IU172" s="19">
        <f>IFERROR(HLOOKUP(IU$1,'Nakladova matice_2018'!$A$1:$IW$188,145,FALSE),0)</f>
        <v>0</v>
      </c>
      <c r="IV172" s="19">
        <f>IFERROR(HLOOKUP(IV$1,'Nakladova matice_2018'!$A$1:$IW$188,145,FALSE),0)</f>
        <v>0</v>
      </c>
      <c r="IW172" s="19">
        <f>IFERROR(HLOOKUP(IW$1,'Nakladova matice_2018'!$A$1:$IW$188,145,FALSE),0)</f>
        <v>0</v>
      </c>
      <c r="IX172" s="19">
        <f>IFERROR(HLOOKUP(IX$1,'Nakladova matice_2018'!$A$1:$IW$188,145,FALSE),0)</f>
        <v>0</v>
      </c>
      <c r="IY172" s="19">
        <f>IFERROR(HLOOKUP(IY$1,'Nakladova matice_2018'!$A$1:$IW$188,145,FALSE),0)</f>
        <v>0</v>
      </c>
      <c r="IZ172" s="19">
        <f>IFERROR(HLOOKUP(IZ$1,'Nakladova matice_2018'!$A$1:$IW$188,145,FALSE),0)</f>
        <v>0</v>
      </c>
      <c r="JA172" s="19">
        <f>IFERROR(HLOOKUP(JA$1,'Nakladova matice_2018'!$A$1:$IW$188,145,FALSE),0)</f>
        <v>0</v>
      </c>
      <c r="JB172" s="19">
        <f>IFERROR(HLOOKUP(JB$1,'Nakladova matice_2018'!$A$1:$IW$188,145,FALSE),0)</f>
        <v>0</v>
      </c>
      <c r="JC172" s="19">
        <f>IFERROR(HLOOKUP(JC$1,'Nakladova matice_2018'!$A$1:$IW$188,145,FALSE),0)</f>
        <v>0</v>
      </c>
      <c r="JD172" s="19">
        <f>IFERROR(HLOOKUP(JD$1,'Nakladova matice_2018'!$A$1:$IW$188,145,FALSE),0)</f>
        <v>0</v>
      </c>
      <c r="JE172" s="19">
        <f>IFERROR(HLOOKUP(JE$1,'Nakladova matice_2018'!$A$1:$IW$188,145,FALSE),0)</f>
        <v>0</v>
      </c>
      <c r="JF172" s="19">
        <f>IFERROR(HLOOKUP(JF$1,'Nakladova matice_2018'!$A$1:$IW$188,145,FALSE),0)</f>
        <v>0</v>
      </c>
      <c r="JG172" s="19">
        <f>IFERROR(HLOOKUP(JG$1,'Nakladova matice_2018'!$A$1:$IW$188,145,FALSE),0)</f>
        <v>0</v>
      </c>
      <c r="JH172" s="19">
        <f>IFERROR(HLOOKUP(JH$1,'Nakladova matice_2018'!$A$1:$IW$188,145,FALSE),0)</f>
        <v>0</v>
      </c>
      <c r="JI172" s="19">
        <f>IFERROR(HLOOKUP(JI$1,'Nakladova matice_2018'!$A$1:$IW$188,145,FALSE),0)</f>
        <v>0</v>
      </c>
      <c r="JJ172" s="19">
        <f>IFERROR(HLOOKUP(JJ$1,'Nakladova matice_2018'!$A$1:$IW$188,145,FALSE),0)</f>
        <v>0</v>
      </c>
      <c r="JK172" s="19">
        <f>IFERROR(HLOOKUP(JK$1,'Nakladova matice_2018'!$A$1:$IW$188,145,FALSE),0)</f>
        <v>0</v>
      </c>
      <c r="JL172" s="19">
        <f>IFERROR(HLOOKUP(JL$1,'Nakladova matice_2018'!$A$1:$IW$188,145,FALSE),0)</f>
        <v>0</v>
      </c>
      <c r="JM172" s="19">
        <f>IFERROR(HLOOKUP(JM$1,'Nakladova matice_2018'!$A$1:$IW$188,145,FALSE),0)</f>
        <v>0</v>
      </c>
      <c r="JN172" s="19">
        <f>IFERROR(HLOOKUP(JN$1,'Nakladova matice_2018'!$A$1:$IW$188,145,FALSE),0)</f>
        <v>0</v>
      </c>
      <c r="JO172" s="19">
        <f>IFERROR(HLOOKUP(JO$1,'Nakladova matice_2018'!$A$1:$IW$188,145,FALSE),0)</f>
        <v>0</v>
      </c>
      <c r="JP172" s="19">
        <f>IFERROR(HLOOKUP(JP$1,'Nakladova matice_2018'!$A$1:$IW$188,145,FALSE),0)</f>
        <v>0</v>
      </c>
      <c r="JQ172" s="19">
        <f>IFERROR(HLOOKUP(JQ$1,'Nakladova matice_2018'!$A$1:$IW$188,145,FALSE),0)</f>
        <v>0</v>
      </c>
      <c r="JR172" s="19">
        <f>IFERROR(HLOOKUP(JR$1,'Nakladova matice_2018'!$A$1:$IW$188,145,FALSE),0)</f>
        <v>0</v>
      </c>
      <c r="JS172" s="19">
        <f>IFERROR(HLOOKUP(JS$1,'Nakladova matice_2018'!$A$1:$IW$188,145,FALSE),0)</f>
        <v>0</v>
      </c>
      <c r="JT172" s="19">
        <f>IFERROR(HLOOKUP(JT$1,'Nakladova matice_2018'!$A$1:$IW$188,145,FALSE),0)</f>
        <v>0</v>
      </c>
      <c r="JU172" s="19">
        <f>IFERROR(HLOOKUP(JU$1,'Nakladova matice_2018'!$A$1:$IW$188,145,FALSE),0)</f>
        <v>0</v>
      </c>
      <c r="JV172" s="19">
        <f>IFERROR(HLOOKUP(JV$1,'Nakladova matice_2018'!$A$1:$IW$188,145,FALSE),0)</f>
        <v>0</v>
      </c>
      <c r="JW172" s="19">
        <f>IFERROR(HLOOKUP(JW$1,'Nakladova matice_2018'!$A$1:$IW$188,145,FALSE),0)</f>
        <v>0</v>
      </c>
      <c r="JX172" s="19">
        <f>IFERROR(HLOOKUP(JX$1,'Nakladova matice_2018'!$A$1:$IW$188,145,FALSE),0)</f>
        <v>0</v>
      </c>
      <c r="JY172" s="19">
        <f>IFERROR(HLOOKUP(JY$1,'Nakladova matice_2018'!$A$1:$IW$188,145,FALSE),0)</f>
        <v>0</v>
      </c>
      <c r="JZ172" s="19">
        <f>IFERROR(HLOOKUP(JZ$1,'Nakladova matice_2018'!$A$1:$IW$188,145,FALSE),0)</f>
        <v>0</v>
      </c>
      <c r="KA172" s="19">
        <f>IFERROR(HLOOKUP(KA$1,'Nakladova matice_2018'!$A$1:$IW$188,145,FALSE),0)</f>
        <v>0</v>
      </c>
      <c r="KB172" s="19">
        <f>IFERROR(HLOOKUP(KB$1,'Nakladova matice_2018'!$A$1:$IW$188,145,FALSE),0)</f>
        <v>0</v>
      </c>
      <c r="KC172" s="19">
        <f>IFERROR(HLOOKUP(KC$1,'Nakladova matice_2018'!$A$1:$IW$188,145,FALSE),0)</f>
        <v>0</v>
      </c>
      <c r="KD172" s="19">
        <f>IFERROR(HLOOKUP(KD$1,'Nakladova matice_2018'!$A$1:$IW$188,145,FALSE),0)</f>
        <v>0</v>
      </c>
      <c r="KE172" s="19">
        <f>IFERROR(HLOOKUP(KE$1,'Nakladova matice_2018'!$A$1:$IW$188,145,FALSE),0)</f>
        <v>0</v>
      </c>
      <c r="KF172" s="19">
        <f>IFERROR(HLOOKUP(KF$1,'Nakladova matice_2018'!$A$1:$IW$188,145,FALSE),0)</f>
        <v>0</v>
      </c>
      <c r="KG172" s="19">
        <f>IFERROR(HLOOKUP(KG$1,'Nakladova matice_2018'!$A$1:$IW$188,145,FALSE),0)</f>
        <v>0</v>
      </c>
      <c r="KH172" s="19">
        <f>IFERROR(HLOOKUP(KH$1,'Nakladova matice_2018'!$A$1:$IW$188,145,FALSE),0)</f>
        <v>0</v>
      </c>
      <c r="KI172" s="19">
        <f>IFERROR(HLOOKUP(KI$1,'Nakladova matice_2018'!$A$1:$IW$188,145,FALSE),0)</f>
        <v>0</v>
      </c>
      <c r="KJ172" s="19">
        <f>IFERROR(HLOOKUP(KJ$1,'Nakladova matice_2018'!$A$1:$IW$188,145,FALSE),0)</f>
        <v>0</v>
      </c>
      <c r="KK172" s="19">
        <f>IFERROR(HLOOKUP(KK$1,'Nakladova matice_2018'!$A$1:$IW$188,145,FALSE),0)</f>
        <v>0</v>
      </c>
      <c r="KL172" s="19">
        <f>IFERROR(HLOOKUP(KL$1,'Nakladova matice_2018'!$A$1:$IW$188,145,FALSE),0)</f>
        <v>0</v>
      </c>
      <c r="KM172" s="19">
        <f>IFERROR(HLOOKUP(KM$1,'Nakladova matice_2018'!$A$1:$IW$188,145,FALSE),0)</f>
        <v>0</v>
      </c>
      <c r="KN172" s="19">
        <f>IFERROR(HLOOKUP(KN$1,'Nakladova matice_2018'!$A$1:$IW$188,145,FALSE),0)</f>
        <v>0</v>
      </c>
      <c r="KO172" s="19">
        <f>IFERROR(HLOOKUP(KO$1,'Nakladova matice_2018'!$A$1:$IW$188,145,FALSE),0)</f>
        <v>0</v>
      </c>
      <c r="KP172" s="19">
        <f>IFERROR(HLOOKUP(KP$1,'Nakladova matice_2018'!$A$1:$IW$188,145,FALSE),0)</f>
        <v>0</v>
      </c>
      <c r="KQ172" s="19">
        <f>IFERROR(HLOOKUP(KQ$1,'Nakladova matice_2018'!$A$1:$IW$188,145,FALSE),0)</f>
        <v>0</v>
      </c>
      <c r="KR172" s="19">
        <f>IFERROR(HLOOKUP(KR$1,'Nakladova matice_2018'!$A$1:$IW$188,145,FALSE),0)</f>
        <v>0</v>
      </c>
      <c r="KS172" s="19">
        <f>IFERROR(HLOOKUP(KS$1,'Nakladova matice_2018'!$A$1:$IW$188,145,FALSE),0)</f>
        <v>0</v>
      </c>
      <c r="KT172" s="19">
        <f>IFERROR(HLOOKUP(KT$1,'Nakladova matice_2018'!$A$1:$IW$188,145,FALSE),0)</f>
        <v>0</v>
      </c>
      <c r="KU172" s="19">
        <f>IFERROR(HLOOKUP(KU$1,'Nakladova matice_2018'!$A$1:$IW$188,145,FALSE),0)</f>
        <v>0</v>
      </c>
      <c r="KV172" s="19">
        <f>IFERROR(HLOOKUP(KV$1,'Nakladova matice_2018'!$A$1:$IW$188,145,FALSE),0)</f>
        <v>0</v>
      </c>
      <c r="KW172" s="19">
        <f>IFERROR(HLOOKUP(KW$1,'Nakladova matice_2018'!$A$1:$IW$188,145,FALSE),0)</f>
        <v>0</v>
      </c>
      <c r="KX172" s="19">
        <f>IFERROR(HLOOKUP(KX$1,'Nakladova matice_2018'!$A$1:$IW$188,145,FALSE),0)</f>
        <v>0</v>
      </c>
      <c r="KY172" s="19">
        <f>IFERROR(HLOOKUP(KY$1,'Nakladova matice_2018'!$A$1:$IW$188,145,FALSE),0)</f>
        <v>0</v>
      </c>
      <c r="KZ172" s="19">
        <f>IFERROR(HLOOKUP(KZ$1,'Nakladova matice_2018'!$A$1:$IW$188,145,FALSE),0)</f>
        <v>0</v>
      </c>
      <c r="LA172" s="19">
        <f>IFERROR(HLOOKUP(LA$1,'Nakladova matice_2018'!$A$1:$IW$188,145,FALSE),0)</f>
        <v>0</v>
      </c>
      <c r="LB172" s="19">
        <f>IFERROR(HLOOKUP(LB$1,'Nakladova matice_2018'!$A$1:$IW$188,145,FALSE),0)</f>
        <v>0</v>
      </c>
      <c r="LC172" s="19">
        <f>IFERROR(HLOOKUP(LC$1,'Nakladova matice_2018'!$A$1:$IW$188,145,FALSE),0)</f>
        <v>0</v>
      </c>
      <c r="LD172" s="19">
        <f>IFERROR(HLOOKUP(LD$1,'Nakladova matice_2018'!$A$1:$IW$188,145,FALSE),0)</f>
        <v>0</v>
      </c>
      <c r="LE172" s="19">
        <f>IFERROR(HLOOKUP(LE$1,'Nakladova matice_2018'!$A$1:$IW$188,145,FALSE),0)</f>
        <v>0</v>
      </c>
      <c r="LF172" s="19">
        <f>IFERROR(HLOOKUP(LF$1,'Nakladova matice_2018'!$A$1:$IW$188,145,FALSE),0)</f>
        <v>0</v>
      </c>
      <c r="LG172" s="19">
        <f>IFERROR(HLOOKUP(LG$1,'Nakladova matice_2018'!$A$1:$IW$188,145,FALSE),0)</f>
        <v>0</v>
      </c>
      <c r="LH172" s="19">
        <f>IFERROR(HLOOKUP(LH$1,'Nakladova matice_2018'!$A$1:$IW$188,145,FALSE),0)</f>
        <v>0</v>
      </c>
      <c r="LI172" s="19">
        <f>IFERROR(HLOOKUP(LI$1,'Nakladova matice_2018'!$A$1:$IW$188,145,FALSE),0)</f>
        <v>0</v>
      </c>
      <c r="LJ172" s="19">
        <f>IFERROR(HLOOKUP(LJ$1,'Nakladova matice_2018'!$A$1:$IW$188,145,FALSE),0)</f>
        <v>0</v>
      </c>
      <c r="LK172" s="19">
        <f>IFERROR(HLOOKUP(LK$1,'Nakladova matice_2018'!$A$1:$IW$188,145,FALSE),0)</f>
        <v>0</v>
      </c>
      <c r="LL172" s="19">
        <f>IFERROR(HLOOKUP(LL$1,'Nakladova matice_2018'!$A$1:$IW$188,145,FALSE),0)</f>
        <v>0</v>
      </c>
      <c r="LM172" s="19">
        <f>IFERROR(HLOOKUP(LM$1,'Nakladova matice_2018'!$A$1:$IW$188,145,FALSE),0)</f>
        <v>0</v>
      </c>
      <c r="LN172" s="19">
        <f>IFERROR(HLOOKUP(LN$1,'Nakladova matice_2018'!$A$1:$IW$188,145,FALSE),0)</f>
        <v>0</v>
      </c>
      <c r="LO172" s="19">
        <f>IFERROR(HLOOKUP(LO$1,'Nakladova matice_2018'!$A$1:$IW$188,145,FALSE),0)</f>
        <v>0</v>
      </c>
      <c r="LP172" s="19">
        <f>IFERROR(HLOOKUP(LP$1,'Nakladova matice_2018'!$A$1:$IW$188,145,FALSE),0)</f>
        <v>0</v>
      </c>
      <c r="LQ172" s="19">
        <f>IFERROR(HLOOKUP(LQ$1,'Nakladova matice_2018'!$A$1:$IW$188,145,FALSE),0)</f>
        <v>0</v>
      </c>
      <c r="LR172" s="19">
        <f>IFERROR(HLOOKUP(LR$1,'Nakladova matice_2018'!$A$1:$IW$188,145,FALSE),0)</f>
        <v>0</v>
      </c>
      <c r="LS172" s="19">
        <f>IFERROR(HLOOKUP(LS$1,'Nakladova matice_2018'!$A$1:$IW$188,145,FALSE),0)</f>
        <v>0</v>
      </c>
      <c r="LT172" s="19">
        <f>IFERROR(HLOOKUP(LT$1,'Nakladova matice_2018'!$A$1:$IW$188,145,FALSE),0)</f>
        <v>0</v>
      </c>
      <c r="LU172" s="19">
        <f>IFERROR(HLOOKUP(LU$1,'Nakladova matice_2018'!$A$1:$IW$188,145,FALSE),0)</f>
        <v>0</v>
      </c>
      <c r="LV172" s="19">
        <f>IFERROR(HLOOKUP(LV$1,'Nakladova matice_2018'!$A$1:$IW$188,145,FALSE),0)</f>
        <v>0</v>
      </c>
      <c r="LW172" s="19">
        <f>IFERROR(HLOOKUP(LW$1,'Nakladova matice_2018'!$A$1:$IW$188,145,FALSE),0)</f>
        <v>0</v>
      </c>
      <c r="LX172" s="19">
        <f>IFERROR(HLOOKUP(LX$1,'Nakladova matice_2018'!$A$1:$IW$188,145,FALSE),0)</f>
        <v>0</v>
      </c>
      <c r="LY172" s="19">
        <f>IFERROR(HLOOKUP(LY$1,'Nakladova matice_2018'!$A$1:$IW$188,145,FALSE),0)</f>
        <v>0</v>
      </c>
      <c r="LZ172" s="19">
        <f>IFERROR(HLOOKUP(LZ$1,'Nakladova matice_2018'!$A$1:$IW$188,145,FALSE),0)</f>
        <v>0</v>
      </c>
      <c r="MA172" s="19">
        <f>IFERROR(HLOOKUP(MA$1,'Nakladova matice_2018'!$A$1:$IW$188,145,FALSE),0)</f>
        <v>0</v>
      </c>
      <c r="MB172" s="19">
        <f>IFERROR(HLOOKUP(MB$1,'Nakladova matice_2018'!$A$1:$IW$188,145,FALSE),0)</f>
        <v>0</v>
      </c>
      <c r="MC172" s="19">
        <f>IFERROR(HLOOKUP(MC$1,'Nakladova matice_2018'!$A$1:$IW$188,145,FALSE),0)</f>
        <v>0</v>
      </c>
      <c r="MD172" s="19">
        <f>IFERROR(HLOOKUP(MD$1,'Nakladova matice_2018'!$A$1:$IW$188,145,FALSE),0)</f>
        <v>0</v>
      </c>
      <c r="ME172" s="19">
        <f>IFERROR(HLOOKUP(ME$1,'Nakladova matice_2018'!$A$1:$IW$188,145,FALSE),0)</f>
        <v>0</v>
      </c>
      <c r="MF172" s="19">
        <f>IFERROR(HLOOKUP(MF$1,'Nakladova matice_2018'!$A$1:$IW$188,145,FALSE),0)</f>
        <v>0</v>
      </c>
      <c r="MG172" s="19">
        <f>IFERROR(HLOOKUP(MG$1,'Nakladova matice_2018'!$A$1:$IW$188,145,FALSE),0)</f>
        <v>0</v>
      </c>
      <c r="MH172" s="19">
        <f>IFERROR(HLOOKUP(MH$1,'Nakladova matice_2018'!$A$1:$IW$188,145,FALSE),0)</f>
        <v>0</v>
      </c>
      <c r="MI172" s="19">
        <f>IFERROR(HLOOKUP(MI$1,'Nakladova matice_2018'!$A$1:$IW$188,145,FALSE),0)</f>
        <v>0</v>
      </c>
      <c r="MJ172" s="19">
        <f>IFERROR(HLOOKUP(MJ$1,'Nakladova matice_2018'!$A$1:$IW$188,145,FALSE),0)</f>
        <v>0</v>
      </c>
      <c r="MK172" s="19">
        <f>IFERROR(HLOOKUP(MK$1,'Nakladova matice_2018'!$A$1:$IW$188,145,FALSE),0)</f>
        <v>0</v>
      </c>
      <c r="ML172" s="19">
        <f>IFERROR(HLOOKUP(ML$1,'Nakladova matice_2018'!$A$1:$IW$188,145,FALSE),0)</f>
        <v>0</v>
      </c>
      <c r="MM172" s="19">
        <f>IFERROR(HLOOKUP(MM$1,'Nakladova matice_2018'!$A$1:$IW$188,145,FALSE),0)</f>
        <v>0</v>
      </c>
      <c r="MN172" s="19">
        <f>IFERROR(HLOOKUP(MN$1,'Nakladova matice_2018'!$A$1:$IW$188,145,FALSE),0)</f>
        <v>0</v>
      </c>
      <c r="MO172" s="20">
        <f t="shared" si="87"/>
        <v>13501.64</v>
      </c>
      <c r="MP172" s="20">
        <f>MO172-'Nakladova matice_2018'!IX145</f>
        <v>0</v>
      </c>
    </row>
    <row r="173" spans="1:354" x14ac:dyDescent="0.2">
      <c r="A173" s="27">
        <v>549161</v>
      </c>
      <c r="B173" s="21" t="s">
        <v>293</v>
      </c>
      <c r="C173" s="53">
        <v>0</v>
      </c>
      <c r="D173" s="19">
        <f>IFERROR(HLOOKUP(D$1,'Nakladova matice_2018'!$A$1:$IW$188,146,FALSE),0)</f>
        <v>0</v>
      </c>
      <c r="E173" s="19">
        <f>IFERROR(HLOOKUP(E$1,'Nakladova matice_2018'!$A$1:$IW$188,146,FALSE),0)</f>
        <v>0</v>
      </c>
      <c r="F173" s="19">
        <f>IFERROR(HLOOKUP(F$1,'Nakladova matice_2018'!$A$1:$IW$188,146,FALSE),0)</f>
        <v>1664.78</v>
      </c>
      <c r="G173" s="19">
        <f>IFERROR(HLOOKUP(G$1,'Nakladova matice_2018'!$A$1:$IW$188,146,FALSE),0)</f>
        <v>0</v>
      </c>
      <c r="H173" s="19">
        <f>IFERROR(HLOOKUP(H$1,'Nakladova matice_2018'!$A$1:$IW$188,146,FALSE),0)</f>
        <v>0</v>
      </c>
      <c r="I173" s="19">
        <f>IFERROR(HLOOKUP(I$1,'Nakladova matice_2018'!$A$1:$IW$188,146,FALSE),0)</f>
        <v>0</v>
      </c>
      <c r="J173" s="19">
        <f>IFERROR(HLOOKUP(J$1,'Nakladova matice_2018'!$A$1:$IW$188,146,FALSE),0)</f>
        <v>3593.74</v>
      </c>
      <c r="K173" s="19">
        <f>IFERROR(HLOOKUP(K$1,'Nakladova matice_2018'!$A$1:$IW$188,146,FALSE),0)</f>
        <v>0</v>
      </c>
      <c r="L173" s="19">
        <f>IFERROR(HLOOKUP(L$1,'Nakladova matice_2018'!$A$1:$IW$188,146,FALSE),0)</f>
        <v>0</v>
      </c>
      <c r="M173" s="19">
        <f>IFERROR(HLOOKUP(M$1,'Nakladova matice_2018'!$A$1:$IW$188,146,FALSE),0)</f>
        <v>0</v>
      </c>
      <c r="N173" s="19">
        <f>IFERROR(HLOOKUP(N$1,'Nakladova matice_2018'!$A$1:$IW$188,146,FALSE),0)</f>
        <v>0</v>
      </c>
      <c r="O173" s="19">
        <f>IFERROR(HLOOKUP(O$1,'Nakladova matice_2018'!$A$1:$IW$188,146,FALSE),0)</f>
        <v>4694.25</v>
      </c>
      <c r="P173" s="19">
        <f>IFERROR(HLOOKUP(P$1,'Nakladova matice_2018'!$A$1:$IW$188,146,FALSE),0)</f>
        <v>0</v>
      </c>
      <c r="Q173" s="19">
        <f>IFERROR(HLOOKUP(Q$1,'Nakladova matice_2018'!$A$1:$IW$188,146,FALSE),0)</f>
        <v>0</v>
      </c>
      <c r="R173" s="19">
        <f>IFERROR(HLOOKUP(R$1,'Nakladova matice_2018'!$A$1:$IW$188,146,FALSE),0)</f>
        <v>120</v>
      </c>
      <c r="S173" s="19">
        <f>IFERROR(HLOOKUP(S$1,'Nakladova matice_2018'!$A$1:$IW$188,146,FALSE),0)</f>
        <v>980.14</v>
      </c>
      <c r="T173" s="19">
        <f>IFERROR(HLOOKUP(T$1,'Nakladova matice_2018'!$A$1:$IW$188,146,FALSE),0)</f>
        <v>0</v>
      </c>
      <c r="U173" s="19">
        <f>IFERROR(HLOOKUP(U$1,'Nakladova matice_2018'!$A$1:$IW$188,146,FALSE),0)</f>
        <v>0</v>
      </c>
      <c r="V173" s="19">
        <f>IFERROR(HLOOKUP(V$1,'Nakladova matice_2018'!$A$1:$IW$188,146,FALSE),0)</f>
        <v>0</v>
      </c>
      <c r="W173" s="19">
        <f>IFERROR(HLOOKUP(W$1,'Nakladova matice_2018'!$A$1:$IW$188,146,FALSE),0)</f>
        <v>620.16</v>
      </c>
      <c r="X173" s="19">
        <f>IFERROR(HLOOKUP(X$1,'Nakladova matice_2018'!$A$1:$IW$188,146,FALSE),0)</f>
        <v>0</v>
      </c>
      <c r="Y173" s="19">
        <f>IFERROR(HLOOKUP(Y$1,'Nakladova matice_2018'!$A$1:$IW$188,146,FALSE),0)</f>
        <v>0</v>
      </c>
      <c r="Z173" s="19">
        <f>IFERROR(HLOOKUP(Z$1,'Nakladova matice_2018'!$A$1:$IW$188,146,FALSE),0)</f>
        <v>12470.17</v>
      </c>
      <c r="AA173" s="19">
        <f>IFERROR(HLOOKUP(AA$1,'Nakladova matice_2018'!$A$1:$IW$188,146,FALSE),0)</f>
        <v>40.03</v>
      </c>
      <c r="AB173" s="19">
        <f>IFERROR(HLOOKUP(AB$1,'Nakladova matice_2018'!$A$1:$IW$188,146,FALSE),0)</f>
        <v>179.32</v>
      </c>
      <c r="AC173" s="19">
        <f>IFERROR(HLOOKUP(AC$1,'Nakladova matice_2018'!$A$1:$IW$188,146,FALSE),0)</f>
        <v>279.97000000000003</v>
      </c>
      <c r="AD173" s="19">
        <f>IFERROR(HLOOKUP(AD$1,'Nakladova matice_2018'!$A$1:$IW$188,146,FALSE),0)</f>
        <v>240.56</v>
      </c>
      <c r="AE173" s="19">
        <f>IFERROR(HLOOKUP(AE$1,'Nakladova matice_2018'!$A$1:$IW$188,146,FALSE),0)</f>
        <v>0</v>
      </c>
      <c r="AF173" s="19">
        <f>IFERROR(HLOOKUP(AF$1,'Nakladova matice_2018'!$A$1:$IW$188,146,FALSE),0)</f>
        <v>0</v>
      </c>
      <c r="AG173" s="19">
        <f>IFERROR(HLOOKUP(AG$1,'Nakladova matice_2018'!$A$1:$IW$188,146,FALSE),0)</f>
        <v>0</v>
      </c>
      <c r="AH173" s="19">
        <f>IFERROR(HLOOKUP(AH$1,'Nakladova matice_2018'!$A$1:$IW$188,146,FALSE),0)</f>
        <v>0</v>
      </c>
      <c r="AI173" s="19">
        <f>IFERROR(HLOOKUP(AI$1,'Nakladova matice_2018'!$A$1:$IW$188,146,FALSE),0)</f>
        <v>0</v>
      </c>
      <c r="AJ173" s="19">
        <f>IFERROR(HLOOKUP(AJ$1,'Nakladova matice_2018'!$A$1:$IW$188,146,FALSE),0)</f>
        <v>0</v>
      </c>
      <c r="AK173" s="19">
        <f>IFERROR(HLOOKUP(AK$1,'Nakladova matice_2018'!$A$1:$IW$188,146,FALSE),0)</f>
        <v>0</v>
      </c>
      <c r="AL173" s="19">
        <f>IFERROR(HLOOKUP(AL$1,'Nakladova matice_2018'!$A$1:$IW$188,146,FALSE),0)</f>
        <v>0</v>
      </c>
      <c r="AM173" s="19">
        <f>IFERROR(HLOOKUP(AM$1,'Nakladova matice_2018'!$A$1:$IW$188,146,FALSE),0)</f>
        <v>0</v>
      </c>
      <c r="AN173" s="19">
        <f>IFERROR(HLOOKUP(AN$1,'Nakladova matice_2018'!$A$1:$IW$188,146,FALSE),0)</f>
        <v>0</v>
      </c>
      <c r="AO173" s="19">
        <f>IFERROR(HLOOKUP(AO$1,'Nakladova matice_2018'!$A$1:$IW$188,146,FALSE),0)</f>
        <v>0</v>
      </c>
      <c r="AP173" s="19">
        <f>IFERROR(HLOOKUP(AP$1,'Nakladova matice_2018'!$A$1:$IW$188,146,FALSE),0)</f>
        <v>5075.82</v>
      </c>
      <c r="AQ173" s="19">
        <f>IFERROR(HLOOKUP(AQ$1,'Nakladova matice_2018'!$A$1:$IW$188,146,FALSE),0)</f>
        <v>0</v>
      </c>
      <c r="AR173" s="19">
        <f>IFERROR(HLOOKUP(AR$1,'Nakladova matice_2018'!$A$1:$IW$188,146,FALSE),0)</f>
        <v>0</v>
      </c>
      <c r="AS173" s="19">
        <f>IFERROR(HLOOKUP(AS$1,'Nakladova matice_2018'!$A$1:$IW$188,146,FALSE),0)</f>
        <v>0</v>
      </c>
      <c r="AT173" s="19">
        <f>IFERROR(HLOOKUP(AT$1,'Nakladova matice_2018'!$A$1:$IW$188,146,FALSE),0)</f>
        <v>160</v>
      </c>
      <c r="AU173" s="19">
        <f>IFERROR(HLOOKUP(AU$1,'Nakladova matice_2018'!$A$1:$IW$188,146,FALSE),0)</f>
        <v>0</v>
      </c>
      <c r="AV173" s="19">
        <f>IFERROR(HLOOKUP(AV$1,'Nakladova matice_2018'!$A$1:$IW$188,146,FALSE),0)</f>
        <v>0</v>
      </c>
      <c r="AW173" s="19">
        <f>IFERROR(HLOOKUP(AW$1,'Nakladova matice_2018'!$A$1:$IW$188,146,FALSE),0)</f>
        <v>0</v>
      </c>
      <c r="AX173" s="19">
        <f>IFERROR(HLOOKUP(AX$1,'Nakladova matice_2018'!$A$1:$IW$188,146,FALSE),0)</f>
        <v>0</v>
      </c>
      <c r="AY173" s="19">
        <f>IFERROR(HLOOKUP(AY$1,'Nakladova matice_2018'!$A$1:$IW$188,146,FALSE),0)</f>
        <v>39.93</v>
      </c>
      <c r="AZ173" s="19">
        <f>IFERROR(HLOOKUP(AZ$1,'Nakladova matice_2018'!$A$1:$IW$188,146,FALSE),0)</f>
        <v>0</v>
      </c>
      <c r="BA173" s="19">
        <f>IFERROR(HLOOKUP(BA$1,'Nakladova matice_2018'!$A$1:$IW$188,146,FALSE),0)</f>
        <v>1839.68</v>
      </c>
      <c r="BB173" s="19">
        <f>IFERROR(HLOOKUP(BB$1,'Nakladova matice_2018'!$A$1:$IW$188,146,FALSE),0)</f>
        <v>0</v>
      </c>
      <c r="BC173" s="19">
        <f>IFERROR(HLOOKUP(BC$1,'Nakladova matice_2018'!$A$1:$IW$188,146,FALSE),0)</f>
        <v>0</v>
      </c>
      <c r="BD173" s="19">
        <f>IFERROR(HLOOKUP(BD$1,'Nakladova matice_2018'!$A$1:$IW$188,146,FALSE),0)</f>
        <v>4010.45</v>
      </c>
      <c r="BE173" s="19">
        <f>IFERROR(HLOOKUP(BE$1,'Nakladova matice_2018'!$A$1:$IW$188,146,FALSE),0)</f>
        <v>0</v>
      </c>
      <c r="BF173" s="19">
        <f>IFERROR(HLOOKUP(BF$1,'Nakladova matice_2018'!$A$1:$IW$188,146,FALSE),0)</f>
        <v>0</v>
      </c>
      <c r="BG173" s="19">
        <f>IFERROR(HLOOKUP(BG$1,'Nakladova matice_2018'!$A$1:$IW$188,146,FALSE),0)</f>
        <v>0</v>
      </c>
      <c r="BH173" s="19">
        <f>IFERROR(HLOOKUP(BH$1,'Nakladova matice_2018'!$A$1:$IW$188,146,FALSE),0)</f>
        <v>0</v>
      </c>
      <c r="BI173" s="19">
        <f>IFERROR(HLOOKUP(BI$1,'Nakladova matice_2018'!$A$1:$IW$188,146,FALSE),0)</f>
        <v>395.01</v>
      </c>
      <c r="BJ173" s="19">
        <f>IFERROR(HLOOKUP(BJ$1,'Nakladova matice_2018'!$A$1:$IW$188,146,FALSE),0)</f>
        <v>0</v>
      </c>
      <c r="BK173" s="19">
        <f>IFERROR(HLOOKUP(BK$1,'Nakladova matice_2018'!$A$1:$IW$188,146,FALSE),0)</f>
        <v>0</v>
      </c>
      <c r="BL173" s="19">
        <f>IFERROR(HLOOKUP(BL$1,'Nakladova matice_2018'!$A$1:$IW$188,146,FALSE),0)</f>
        <v>0</v>
      </c>
      <c r="BM173" s="19">
        <f>IFERROR(HLOOKUP(BM$1,'Nakladova matice_2018'!$A$1:$IW$188,146,FALSE),0)</f>
        <v>699.84</v>
      </c>
      <c r="BN173" s="19">
        <f>IFERROR(HLOOKUP(BN$1,'Nakladova matice_2018'!$A$1:$IW$188,146,FALSE),0)</f>
        <v>0</v>
      </c>
      <c r="BO173" s="19">
        <f>IFERROR(HLOOKUP(BO$1,'Nakladova matice_2018'!$A$1:$IW$188,146,FALSE),0)</f>
        <v>0</v>
      </c>
      <c r="BP173" s="19">
        <f>IFERROR(HLOOKUP(BP$1,'Nakladova matice_2018'!$A$1:$IW$188,146,FALSE),0)</f>
        <v>0</v>
      </c>
      <c r="BQ173" s="19">
        <f>IFERROR(HLOOKUP(BQ$1,'Nakladova matice_2018'!$A$1:$IW$188,146,FALSE),0)</f>
        <v>1978.6</v>
      </c>
      <c r="BR173" s="19">
        <f>IFERROR(HLOOKUP(BR$1,'Nakladova matice_2018'!$A$1:$IW$188,146,FALSE),0)</f>
        <v>0</v>
      </c>
      <c r="BS173" s="19">
        <f>IFERROR(HLOOKUP(BS$1,'Nakladova matice_2018'!$A$1:$IW$188,146,FALSE),0)</f>
        <v>0</v>
      </c>
      <c r="BT173" s="19">
        <f>IFERROR(HLOOKUP(BT$1,'Nakladova matice_2018'!$A$1:$IW$188,146,FALSE),0)</f>
        <v>18017.91</v>
      </c>
      <c r="BU173" s="19">
        <f>IFERROR(HLOOKUP(BU$1,'Nakladova matice_2018'!$A$1:$IW$188,146,FALSE),0)</f>
        <v>0</v>
      </c>
      <c r="BV173" s="19">
        <f>IFERROR(HLOOKUP(BV$1,'Nakladova matice_2018'!$A$1:$IW$188,146,FALSE),0)</f>
        <v>200.04</v>
      </c>
      <c r="BW173" s="19">
        <f>IFERROR(HLOOKUP(BW$1,'Nakladova matice_2018'!$A$1:$IW$188,146,FALSE),0)</f>
        <v>0</v>
      </c>
      <c r="BX173" s="19">
        <f>IFERROR(HLOOKUP(BX$1,'Nakladova matice_2018'!$A$1:$IW$188,146,FALSE),0)</f>
        <v>1260.4000000000001</v>
      </c>
      <c r="BY173" s="19">
        <f>IFERROR(HLOOKUP(BY$1,'Nakladova matice_2018'!$A$1:$IW$188,146,FALSE),0)</f>
        <v>0</v>
      </c>
      <c r="BZ173" s="19">
        <f>IFERROR(HLOOKUP(BZ$1,'Nakladova matice_2018'!$A$1:$IW$188,146,FALSE),0)</f>
        <v>0</v>
      </c>
      <c r="CA173" s="19">
        <f>IFERROR(HLOOKUP(CA$1,'Nakladova matice_2018'!$A$1:$IW$188,146,FALSE),0)</f>
        <v>0</v>
      </c>
      <c r="CB173" s="19">
        <f>IFERROR(HLOOKUP(CB$1,'Nakladova matice_2018'!$A$1:$IW$188,146,FALSE),0)</f>
        <v>0</v>
      </c>
      <c r="CC173" s="19">
        <f>IFERROR(HLOOKUP(CC$1,'Nakladova matice_2018'!$A$1:$IW$188,146,FALSE),0)</f>
        <v>0</v>
      </c>
      <c r="CD173" s="19">
        <f>IFERROR(HLOOKUP(CD$1,'Nakladova matice_2018'!$A$1:$IW$188,146,FALSE),0)</f>
        <v>239.83</v>
      </c>
      <c r="CE173" s="19">
        <f>IFERROR(HLOOKUP(CE$1,'Nakladova matice_2018'!$A$1:$IW$188,146,FALSE),0)</f>
        <v>0</v>
      </c>
      <c r="CF173" s="19">
        <f>IFERROR(HLOOKUP(CF$1,'Nakladova matice_2018'!$A$1:$IW$188,146,FALSE),0)</f>
        <v>0</v>
      </c>
      <c r="CG173" s="19">
        <f>IFERROR(HLOOKUP(CG$1,'Nakladova matice_2018'!$A$1:$IW$188,146,FALSE),0)</f>
        <v>199.84</v>
      </c>
      <c r="CH173" s="19">
        <f>IFERROR(HLOOKUP(CH$1,'Nakladova matice_2018'!$A$1:$IW$188,146,FALSE),0)</f>
        <v>0</v>
      </c>
      <c r="CI173" s="19">
        <f>IFERROR(HLOOKUP(CI$1,'Nakladova matice_2018'!$A$1:$IW$188,146,FALSE),0)</f>
        <v>40.08</v>
      </c>
      <c r="CJ173" s="19">
        <f>IFERROR(HLOOKUP(CJ$1,'Nakladova matice_2018'!$A$1:$IW$188,146,FALSE),0)</f>
        <v>0</v>
      </c>
      <c r="CK173" s="19">
        <f>IFERROR(HLOOKUP(CK$1,'Nakladova matice_2018'!$A$1:$IW$188,146,FALSE),0)</f>
        <v>0</v>
      </c>
      <c r="CL173" s="19">
        <f>IFERROR(HLOOKUP(CL$1,'Nakladova matice_2018'!$A$1:$IW$188,146,FALSE),0)</f>
        <v>40.03</v>
      </c>
      <c r="CM173" s="19">
        <f>IFERROR(HLOOKUP(CM$1,'Nakladova matice_2018'!$A$1:$IW$188,146,FALSE),0)</f>
        <v>0</v>
      </c>
      <c r="CN173" s="19">
        <f>IFERROR(HLOOKUP(CN$1,'Nakladova matice_2018'!$A$1:$IW$188,146,FALSE),0)</f>
        <v>280.5</v>
      </c>
      <c r="CO173" s="19">
        <f>IFERROR(HLOOKUP(CO$1,'Nakladova matice_2018'!$A$1:$IW$188,146,FALSE),0)</f>
        <v>0</v>
      </c>
      <c r="CP173" s="19">
        <f>IFERROR(HLOOKUP(CP$1,'Nakladova matice_2018'!$A$1:$IW$188,146,FALSE),0)</f>
        <v>0</v>
      </c>
      <c r="CQ173" s="19">
        <f>IFERROR(HLOOKUP(CQ$1,'Nakladova matice_2018'!$A$1:$IW$188,146,FALSE),0)</f>
        <v>0</v>
      </c>
      <c r="CR173" s="19">
        <f>IFERROR(HLOOKUP(CR$1,'Nakladova matice_2018'!$A$1:$IW$188,146,FALSE),0)</f>
        <v>0</v>
      </c>
      <c r="CS173" s="19">
        <f>IFERROR(HLOOKUP(CS$1,'Nakladova matice_2018'!$A$1:$IW$188,146,FALSE),0)</f>
        <v>0</v>
      </c>
      <c r="CT173" s="19">
        <f>IFERROR(HLOOKUP(CT$1,'Nakladova matice_2018'!$A$1:$IW$188,146,FALSE),0)</f>
        <v>479.46</v>
      </c>
      <c r="CU173" s="19">
        <f>IFERROR(HLOOKUP(CU$1,'Nakladova matice_2018'!$A$1:$IW$188,146,FALSE),0)</f>
        <v>359.96</v>
      </c>
      <c r="CV173" s="19">
        <f>IFERROR(HLOOKUP(CV$1,'Nakladova matice_2018'!$A$1:$IW$188,146,FALSE),0)</f>
        <v>279.93</v>
      </c>
      <c r="CW173" s="19">
        <f>IFERROR(HLOOKUP(CW$1,'Nakladova matice_2018'!$A$1:$IW$188,146,FALSE),0)</f>
        <v>0</v>
      </c>
      <c r="CX173" s="19">
        <f>IFERROR(HLOOKUP(CX$1,'Nakladova matice_2018'!$A$1:$IW$188,146,FALSE),0)</f>
        <v>0</v>
      </c>
      <c r="CY173" s="19">
        <f>IFERROR(HLOOKUP(CY$1,'Nakladova matice_2018'!$A$1:$IW$188,146,FALSE),0)</f>
        <v>0</v>
      </c>
      <c r="CZ173" s="19">
        <f>IFERROR(HLOOKUP(CZ$1,'Nakladova matice_2018'!$A$1:$IW$188,146,FALSE),0)</f>
        <v>0</v>
      </c>
      <c r="DA173" s="19">
        <f>IFERROR(HLOOKUP(DA$1,'Nakladova matice_2018'!$A$1:$IW$188,146,FALSE),0)</f>
        <v>80</v>
      </c>
      <c r="DB173" s="19">
        <f>IFERROR(HLOOKUP(DB$1,'Nakladova matice_2018'!$A$1:$IW$188,146,FALSE),0)</f>
        <v>700.68</v>
      </c>
      <c r="DC173" s="19">
        <f>IFERROR(HLOOKUP(DC$1,'Nakladova matice_2018'!$A$1:$IW$188,146,FALSE),0)</f>
        <v>0</v>
      </c>
      <c r="DD173" s="19">
        <f>IFERROR(HLOOKUP(DD$1,'Nakladova matice_2018'!$A$1:$IW$188,146,FALSE),0)</f>
        <v>0</v>
      </c>
      <c r="DE173" s="19">
        <f>IFERROR(HLOOKUP(DE$1,'Nakladova matice_2018'!$A$1:$IW$188,146,FALSE),0)</f>
        <v>0</v>
      </c>
      <c r="DF173" s="19">
        <f>IFERROR(HLOOKUP(DF$1,'Nakladova matice_2018'!$A$1:$IW$188,146,FALSE),0)</f>
        <v>0</v>
      </c>
      <c r="DG173" s="19">
        <f>IFERROR(HLOOKUP(DG$1,'Nakladova matice_2018'!$A$1:$IW$188,146,FALSE),0)</f>
        <v>319.77999999999997</v>
      </c>
      <c r="DH173" s="19">
        <f>IFERROR(HLOOKUP(DH$1,'Nakladova matice_2018'!$A$1:$IW$188,146,FALSE),0)</f>
        <v>0</v>
      </c>
      <c r="DI173" s="19">
        <f>IFERROR(HLOOKUP(DI$1,'Nakladova matice_2018'!$A$1:$IW$188,146,FALSE),0)</f>
        <v>0</v>
      </c>
      <c r="DJ173" s="19">
        <f>IFERROR(HLOOKUP(DJ$1,'Nakladova matice_2018'!$A$1:$IW$188,146,FALSE),0)</f>
        <v>40</v>
      </c>
      <c r="DK173" s="19">
        <f>IFERROR(HLOOKUP(DK$1,'Nakladova matice_2018'!$A$1:$IW$188,146,FALSE),0)</f>
        <v>0</v>
      </c>
      <c r="DL173" s="19">
        <f>IFERROR(HLOOKUP(DL$1,'Nakladova matice_2018'!$A$1:$IW$188,146,FALSE),0)</f>
        <v>3516.73</v>
      </c>
      <c r="DM173" s="19">
        <f>IFERROR(HLOOKUP(DM$1,'Nakladova matice_2018'!$A$1:$IW$188,146,FALSE),0)</f>
        <v>119.9</v>
      </c>
      <c r="DN173" s="19">
        <f>IFERROR(HLOOKUP(DN$1,'Nakladova matice_2018'!$A$1:$IW$188,146,FALSE),0)</f>
        <v>160</v>
      </c>
      <c r="DO173" s="19">
        <f>IFERROR(HLOOKUP(DO$1,'Nakladova matice_2018'!$A$1:$IW$188,146,FALSE),0)</f>
        <v>0</v>
      </c>
      <c r="DP173" s="19">
        <f>IFERROR(HLOOKUP(DP$1,'Nakladova matice_2018'!$A$1:$IW$188,146,FALSE),0)</f>
        <v>0</v>
      </c>
      <c r="DQ173" s="19">
        <f>IFERROR(HLOOKUP(DQ$1,'Nakladova matice_2018'!$A$1:$IW$188,146,FALSE),0)</f>
        <v>0</v>
      </c>
      <c r="DR173" s="19">
        <f>IFERROR(HLOOKUP(DR$1,'Nakladova matice_2018'!$A$1:$IW$188,146,FALSE),0)</f>
        <v>1585.57</v>
      </c>
      <c r="DS173" s="19">
        <f>IFERROR(HLOOKUP(DS$1,'Nakladova matice_2018'!$A$1:$IW$188,146,FALSE),0)</f>
        <v>1751.8</v>
      </c>
      <c r="DT173" s="19">
        <f>IFERROR(HLOOKUP(DT$1,'Nakladova matice_2018'!$A$1:$IW$188,146,FALSE),0)</f>
        <v>0</v>
      </c>
      <c r="DU173" s="19">
        <f>IFERROR(HLOOKUP(DU$1,'Nakladova matice_2018'!$A$1:$IW$188,146,FALSE),0)</f>
        <v>1910.94</v>
      </c>
      <c r="DV173" s="19">
        <f>IFERROR(HLOOKUP(DV$1,'Nakladova matice_2018'!$A$1:$IW$188,146,FALSE),0)</f>
        <v>0</v>
      </c>
      <c r="DW173" s="19">
        <f>IFERROR(HLOOKUP(DW$1,'Nakladova matice_2018'!$A$1:$IW$188,146,FALSE),0)</f>
        <v>360.02</v>
      </c>
      <c r="DX173" s="19">
        <f>IFERROR(HLOOKUP(DX$1,'Nakladova matice_2018'!$A$1:$IW$188,146,FALSE),0)</f>
        <v>0</v>
      </c>
      <c r="DY173" s="19">
        <f>IFERROR(HLOOKUP(DY$1,'Nakladova matice_2018'!$A$1:$IW$188,146,FALSE),0)</f>
        <v>2538.31</v>
      </c>
      <c r="DZ173" s="19">
        <f>IFERROR(HLOOKUP(DZ$1,'Nakladova matice_2018'!$A$1:$IW$188,146,FALSE),0)</f>
        <v>355.95</v>
      </c>
      <c r="EA173" s="19">
        <f>IFERROR(HLOOKUP(EA$1,'Nakladova matice_2018'!$A$1:$IW$188,146,FALSE),0)</f>
        <v>0</v>
      </c>
      <c r="EB173" s="19">
        <f>IFERROR(HLOOKUP(EB$1,'Nakladova matice_2018'!$A$1:$IW$188,146,FALSE),0)</f>
        <v>0</v>
      </c>
      <c r="EC173" s="19">
        <f>IFERROR(HLOOKUP(EC$1,'Nakladova matice_2018'!$A$1:$IW$188,146,FALSE),0)</f>
        <v>59.95</v>
      </c>
      <c r="ED173" s="19">
        <f>IFERROR(HLOOKUP(ED$1,'Nakladova matice_2018'!$A$1:$IW$188,146,FALSE),0)</f>
        <v>0</v>
      </c>
      <c r="EE173" s="19">
        <f>IFERROR(HLOOKUP(EE$1,'Nakladova matice_2018'!$A$1:$IW$188,146,FALSE),0)</f>
        <v>0</v>
      </c>
      <c r="EF173" s="19">
        <f>IFERROR(HLOOKUP(EF$1,'Nakladova matice_2018'!$A$1:$IW$188,146,FALSE),0)</f>
        <v>0</v>
      </c>
      <c r="EG173" s="19">
        <f>IFERROR(HLOOKUP(EG$1,'Nakladova matice_2018'!$A$1:$IW$188,146,FALSE),0)</f>
        <v>199.88</v>
      </c>
      <c r="EH173" s="19">
        <f>IFERROR(HLOOKUP(EH$1,'Nakladova matice_2018'!$A$1:$IW$188,146,FALSE),0)</f>
        <v>540.47</v>
      </c>
      <c r="EI173" s="19">
        <f>IFERROR(HLOOKUP(EI$1,'Nakladova matice_2018'!$A$1:$IW$188,146,FALSE),0)</f>
        <v>0</v>
      </c>
      <c r="EJ173" s="19">
        <f>IFERROR(HLOOKUP(EJ$1,'Nakladova matice_2018'!$A$1:$IW$188,146,FALSE),0)</f>
        <v>-337</v>
      </c>
      <c r="EK173" s="19">
        <f>IFERROR(HLOOKUP(EK$1,'Nakladova matice_2018'!$A$1:$IW$188,146,FALSE),0)</f>
        <v>2352.4899999999998</v>
      </c>
      <c r="EL173" s="19">
        <f>IFERROR(HLOOKUP(EL$1,'Nakladova matice_2018'!$A$1:$IW$188,146,FALSE),0)</f>
        <v>0</v>
      </c>
      <c r="EM173" s="19">
        <f>IFERROR(HLOOKUP(EM$1,'Nakladova matice_2018'!$A$1:$IW$188,146,FALSE),0)</f>
        <v>0</v>
      </c>
      <c r="EN173" s="19">
        <f>IFERROR(HLOOKUP(EN$1,'Nakladova matice_2018'!$A$1:$IW$188,146,FALSE),0)</f>
        <v>0</v>
      </c>
      <c r="EO173" s="19">
        <f>IFERROR(HLOOKUP(EO$1,'Nakladova matice_2018'!$A$1:$IW$188,146,FALSE),0)</f>
        <v>439.88</v>
      </c>
      <c r="EP173" s="19">
        <f>IFERROR(HLOOKUP(EP$1,'Nakladova matice_2018'!$A$1:$IW$188,146,FALSE),0)</f>
        <v>0</v>
      </c>
      <c r="EQ173" s="19">
        <f>IFERROR(HLOOKUP(EQ$1,'Nakladova matice_2018'!$A$1:$IW$188,146,FALSE),0)</f>
        <v>0</v>
      </c>
      <c r="ER173" s="19">
        <f>IFERROR(HLOOKUP(ER$1,'Nakladova matice_2018'!$A$1:$IW$188,146,FALSE),0)</f>
        <v>0</v>
      </c>
      <c r="ES173" s="19">
        <f>IFERROR(HLOOKUP(ES$1,'Nakladova matice_2018'!$A$1:$IW$188,146,FALSE),0)</f>
        <v>0</v>
      </c>
      <c r="ET173" s="19">
        <f>IFERROR(HLOOKUP(ET$1,'Nakladova matice_2018'!$A$1:$IW$188,146,FALSE),0)</f>
        <v>0</v>
      </c>
      <c r="EU173" s="19">
        <f>IFERROR(HLOOKUP(EU$1,'Nakladova matice_2018'!$A$1:$IW$188,146,FALSE),0)</f>
        <v>0</v>
      </c>
      <c r="EV173" s="19">
        <f>IFERROR(HLOOKUP(EV$1,'Nakladova matice_2018'!$A$1:$IW$188,146,FALSE),0)</f>
        <v>0</v>
      </c>
      <c r="EW173" s="19">
        <f>IFERROR(HLOOKUP(EW$1,'Nakladova matice_2018'!$A$1:$IW$188,146,FALSE),0)</f>
        <v>560.85</v>
      </c>
      <c r="EX173" s="19">
        <f>IFERROR(HLOOKUP(EX$1,'Nakladova matice_2018'!$A$1:$IW$188,146,FALSE),0)</f>
        <v>0</v>
      </c>
      <c r="EY173" s="19">
        <f>IFERROR(HLOOKUP(EY$1,'Nakladova matice_2018'!$A$1:$IW$188,146,FALSE),0)</f>
        <v>0</v>
      </c>
      <c r="EZ173" s="19">
        <f>IFERROR(HLOOKUP(EZ$1,'Nakladova matice_2018'!$A$1:$IW$188,146,FALSE),0)</f>
        <v>39.96</v>
      </c>
      <c r="FA173" s="19">
        <f>IFERROR(HLOOKUP(FA$1,'Nakladova matice_2018'!$A$1:$IW$188,146,FALSE),0)</f>
        <v>0</v>
      </c>
      <c r="FB173" s="19">
        <f>IFERROR(HLOOKUP(FB$1,'Nakladova matice_2018'!$A$1:$IW$188,146,FALSE),0)</f>
        <v>159.88999999999999</v>
      </c>
      <c r="FC173" s="19">
        <f>IFERROR(HLOOKUP(FC$1,'Nakladova matice_2018'!$A$1:$IW$188,146,FALSE),0)</f>
        <v>0</v>
      </c>
      <c r="FD173" s="19">
        <f>IFERROR(HLOOKUP(FD$1,'Nakladova matice_2018'!$A$1:$IW$188,146,FALSE),0)</f>
        <v>0</v>
      </c>
      <c r="FE173" s="19">
        <f>IFERROR(HLOOKUP(FE$1,'Nakladova matice_2018'!$A$1:$IW$188,146,FALSE),0)</f>
        <v>0</v>
      </c>
      <c r="FF173" s="19">
        <f>IFERROR(HLOOKUP(FF$1,'Nakladova matice_2018'!$A$1:$IW$188,146,FALSE),0)</f>
        <v>39.869999999999997</v>
      </c>
      <c r="FG173" s="19">
        <f>IFERROR(HLOOKUP(FG$1,'Nakladova matice_2018'!$A$1:$IW$188,146,FALSE),0)</f>
        <v>0</v>
      </c>
      <c r="FH173" s="19">
        <f>IFERROR(HLOOKUP(FH$1,'Nakladova matice_2018'!$A$1:$IW$188,146,FALSE),0)</f>
        <v>0</v>
      </c>
      <c r="FI173" s="19">
        <f>IFERROR(HLOOKUP(FI$1,'Nakladova matice_2018'!$A$1:$IW$188,146,FALSE),0)</f>
        <v>1295</v>
      </c>
      <c r="FJ173" s="19">
        <f>IFERROR(HLOOKUP(FJ$1,'Nakladova matice_2018'!$A$1:$IW$188,146,FALSE),0)</f>
        <v>2200.58</v>
      </c>
      <c r="FK173" s="19">
        <f>IFERROR(HLOOKUP(FK$1,'Nakladova matice_2018'!$A$1:$IW$188,146,FALSE),0)</f>
        <v>0</v>
      </c>
      <c r="FL173" s="19">
        <f>IFERROR(HLOOKUP(FL$1,'Nakladova matice_2018'!$A$1:$IW$188,146,FALSE),0)</f>
        <v>0</v>
      </c>
      <c r="FM173" s="19">
        <f>IFERROR(HLOOKUP(FM$1,'Nakladova matice_2018'!$A$1:$IW$188,146,FALSE),0)</f>
        <v>0</v>
      </c>
      <c r="FN173" s="19">
        <f>IFERROR(HLOOKUP(FN$1,'Nakladova matice_2018'!$A$1:$IW$188,146,FALSE),0)</f>
        <v>0</v>
      </c>
      <c r="FO173" s="19">
        <f>IFERROR(HLOOKUP(FO$1,'Nakladova matice_2018'!$A$1:$IW$188,146,FALSE),0)</f>
        <v>1260</v>
      </c>
      <c r="FP173" s="19">
        <f>IFERROR(HLOOKUP(FP$1,'Nakladova matice_2018'!$A$1:$IW$188,146,FALSE),0)</f>
        <v>0</v>
      </c>
      <c r="FQ173" s="19">
        <f>IFERROR(HLOOKUP(FQ$1,'Nakladova matice_2018'!$A$1:$IW$188,146,FALSE),0)</f>
        <v>1034.1600000000001</v>
      </c>
      <c r="FR173" s="19">
        <f>IFERROR(HLOOKUP(FR$1,'Nakladova matice_2018'!$A$1:$IW$188,146,FALSE),0)</f>
        <v>0</v>
      </c>
      <c r="FS173" s="19">
        <f>IFERROR(HLOOKUP(FS$1,'Nakladova matice_2018'!$A$1:$IW$188,146,FALSE),0)</f>
        <v>159.71</v>
      </c>
      <c r="FT173" s="19">
        <f>IFERROR(HLOOKUP(FT$1,'Nakladova matice_2018'!$A$1:$IW$188,146,FALSE),0)</f>
        <v>1239.6300000000001</v>
      </c>
      <c r="FU173" s="19">
        <f>IFERROR(HLOOKUP(FU$1,'Nakladova matice_2018'!$A$1:$IW$188,146,FALSE),0)</f>
        <v>40.06</v>
      </c>
      <c r="FV173" s="19">
        <f>IFERROR(HLOOKUP(FV$1,'Nakladova matice_2018'!$A$1:$IW$188,146,FALSE),0)</f>
        <v>199.83</v>
      </c>
      <c r="FW173" s="19">
        <f>IFERROR(HLOOKUP(FW$1,'Nakladova matice_2018'!$A$1:$IW$188,146,FALSE),0)</f>
        <v>4032.96</v>
      </c>
      <c r="FX173" s="19">
        <f>IFERROR(HLOOKUP(FX$1,'Nakladova matice_2018'!$A$1:$IW$188,146,FALSE),0)</f>
        <v>3171.58</v>
      </c>
      <c r="FY173" s="19">
        <f>IFERROR(HLOOKUP(FY$1,'Nakladova matice_2018'!$A$1:$IW$188,146,FALSE),0)</f>
        <v>1721.33</v>
      </c>
      <c r="FZ173" s="19">
        <f>IFERROR(HLOOKUP(FZ$1,'Nakladova matice_2018'!$A$1:$IW$188,146,FALSE),0)</f>
        <v>0</v>
      </c>
      <c r="GA173" s="19">
        <f>IFERROR(HLOOKUP(GA$1,'Nakladova matice_2018'!$A$1:$IW$188,146,FALSE),0)</f>
        <v>11924.63</v>
      </c>
      <c r="GB173" s="19">
        <f>IFERROR(HLOOKUP(GB$1,'Nakladova matice_2018'!$A$1:$IW$188,146,FALSE),0)</f>
        <v>2062.0700000000002</v>
      </c>
      <c r="GC173" s="19">
        <f>IFERROR(HLOOKUP(GC$1,'Nakladova matice_2018'!$A$1:$IW$188,146,FALSE),0)</f>
        <v>1332.73</v>
      </c>
      <c r="GD173" s="19">
        <f>IFERROR(HLOOKUP(GD$1,'Nakladova matice_2018'!$A$1:$IW$188,146,FALSE),0)</f>
        <v>0</v>
      </c>
      <c r="GE173" s="19">
        <f>IFERROR(HLOOKUP(GE$1,'Nakladova matice_2018'!$A$1:$IW$188,146,FALSE),0)</f>
        <v>0</v>
      </c>
      <c r="GF173" s="19">
        <f>IFERROR(HLOOKUP(GF$1,'Nakladova matice_2018'!$A$1:$IW$188,146,FALSE),0)</f>
        <v>0</v>
      </c>
      <c r="GG173" s="19">
        <f>IFERROR(HLOOKUP(GG$1,'Nakladova matice_2018'!$A$1:$IW$188,146,FALSE),0)</f>
        <v>0</v>
      </c>
      <c r="GH173" s="19">
        <f>IFERROR(HLOOKUP(GH$1,'Nakladova matice_2018'!$A$1:$IW$188,146,FALSE),0)</f>
        <v>0</v>
      </c>
      <c r="GI173" s="19">
        <f>IFERROR(HLOOKUP(GI$1,'Nakladova matice_2018'!$A$1:$IW$188,146,FALSE),0)</f>
        <v>39.96</v>
      </c>
      <c r="GJ173" s="19">
        <f>IFERROR(HLOOKUP(GJ$1,'Nakladova matice_2018'!$A$1:$IW$188,146,FALSE),0)</f>
        <v>0</v>
      </c>
      <c r="GK173" s="19">
        <f>IFERROR(HLOOKUP(GK$1,'Nakladova matice_2018'!$A$1:$IW$188,146,FALSE),0)</f>
        <v>0</v>
      </c>
      <c r="GL173" s="19">
        <f>IFERROR(HLOOKUP(GL$1,'Nakladova matice_2018'!$A$1:$IW$188,146,FALSE),0)</f>
        <v>0</v>
      </c>
      <c r="GM173" s="19">
        <f>IFERROR(HLOOKUP(GM$1,'Nakladova matice_2018'!$A$1:$IW$188,146,FALSE),0)</f>
        <v>359.94</v>
      </c>
      <c r="GN173" s="19">
        <f>IFERROR(HLOOKUP(GN$1,'Nakladova matice_2018'!$A$1:$IW$188,146,FALSE),0)</f>
        <v>240</v>
      </c>
      <c r="GO173" s="19">
        <f>IFERROR(HLOOKUP(GO$1,'Nakladova matice_2018'!$A$1:$IW$188,146,FALSE),0)</f>
        <v>0</v>
      </c>
      <c r="GP173" s="19">
        <f>IFERROR(HLOOKUP(GP$1,'Nakladova matice_2018'!$A$1:$IW$188,146,FALSE),0)</f>
        <v>0</v>
      </c>
      <c r="GQ173" s="19">
        <f>IFERROR(HLOOKUP(GQ$1,'Nakladova matice_2018'!$A$1:$IW$188,146,FALSE),0)</f>
        <v>160</v>
      </c>
      <c r="GR173" s="19">
        <f>IFERROR(HLOOKUP(GR$1,'Nakladova matice_2018'!$A$1:$IW$188,146,FALSE),0)</f>
        <v>0</v>
      </c>
      <c r="GS173" s="19">
        <f>IFERROR(HLOOKUP(GS$1,'Nakladova matice_2018'!$A$1:$IW$188,146,FALSE),0)</f>
        <v>0</v>
      </c>
      <c r="GT173" s="19">
        <f>IFERROR(HLOOKUP(GT$1,'Nakladova matice_2018'!$A$1:$IW$188,146,FALSE),0)</f>
        <v>140.1</v>
      </c>
      <c r="GU173" s="19">
        <f>IFERROR(HLOOKUP(GU$1,'Nakladova matice_2018'!$A$1:$IW$188,146,FALSE),0)</f>
        <v>19.98</v>
      </c>
      <c r="GV173" s="19">
        <f>IFERROR(HLOOKUP(GV$1,'Nakladova matice_2018'!$A$1:$IW$188,146,FALSE),0)</f>
        <v>219.6</v>
      </c>
      <c r="GW173" s="19">
        <f>IFERROR(HLOOKUP(GW$1,'Nakladova matice_2018'!$A$1:$IW$188,146,FALSE),0)</f>
        <v>40.01</v>
      </c>
      <c r="GX173" s="19">
        <f>IFERROR(HLOOKUP(GX$1,'Nakladova matice_2018'!$A$1:$IW$188,146,FALSE),0)</f>
        <v>0</v>
      </c>
      <c r="GY173" s="19">
        <f>IFERROR(HLOOKUP(GY$1,'Nakladova matice_2018'!$A$1:$IW$188,146,FALSE),0)</f>
        <v>0</v>
      </c>
      <c r="GZ173" s="19">
        <f>IFERROR(HLOOKUP(GZ$1,'Nakladova matice_2018'!$A$1:$IW$188,146,FALSE),0)</f>
        <v>220.02</v>
      </c>
      <c r="HA173" s="19">
        <f>IFERROR(HLOOKUP(HA$1,'Nakladova matice_2018'!$A$1:$IW$188,146,FALSE),0)</f>
        <v>160.22999999999999</v>
      </c>
      <c r="HB173" s="19">
        <f>IFERROR(HLOOKUP(HB$1,'Nakladova matice_2018'!$A$1:$IW$188,146,FALSE),0)</f>
        <v>40</v>
      </c>
      <c r="HC173" s="19">
        <f>IFERROR(HLOOKUP(HC$1,'Nakladova matice_2018'!$A$1:$IW$188,146,FALSE),0)</f>
        <v>239.94</v>
      </c>
      <c r="HD173" s="19">
        <f>IFERROR(HLOOKUP(HD$1,'Nakladova matice_2018'!$A$1:$IW$188,146,FALSE),0)</f>
        <v>957.52</v>
      </c>
      <c r="HE173" s="19">
        <f>IFERROR(HLOOKUP(HE$1,'Nakladova matice_2018'!$A$1:$IW$188,146,FALSE),0)</f>
        <v>3810.52</v>
      </c>
      <c r="HF173" s="19">
        <f>IFERROR(HLOOKUP(HF$1,'Nakladova matice_2018'!$A$1:$IW$188,146,FALSE),0)</f>
        <v>1119.82</v>
      </c>
      <c r="HG173" s="19">
        <f>IFERROR(HLOOKUP(HG$1,'Nakladova matice_2018'!$A$1:$IW$188,146,FALSE),0)</f>
        <v>358.17</v>
      </c>
      <c r="HH173" s="19">
        <f>IFERROR(HLOOKUP(HH$1,'Nakladova matice_2018'!$A$1:$IW$188,146,FALSE),0)</f>
        <v>2851.57</v>
      </c>
      <c r="HI173" s="19">
        <f>IFERROR(HLOOKUP(HI$1,'Nakladova matice_2018'!$A$1:$IW$188,146,FALSE),0)</f>
        <v>0</v>
      </c>
      <c r="HJ173" s="19">
        <f>IFERROR(HLOOKUP(HJ$1,'Nakladova matice_2018'!$A$1:$IW$188,146,FALSE),0)</f>
        <v>1740.66</v>
      </c>
      <c r="HK173" s="19">
        <f>IFERROR(HLOOKUP(HK$1,'Nakladova matice_2018'!$A$1:$IW$188,146,FALSE),0)</f>
        <v>419.46</v>
      </c>
      <c r="HL173" s="19">
        <f>IFERROR(HLOOKUP(HL$1,'Nakladova matice_2018'!$A$1:$IW$188,146,FALSE),0)</f>
        <v>0</v>
      </c>
      <c r="HM173" s="19">
        <f>IFERROR(HLOOKUP(HM$1,'Nakladova matice_2018'!$A$1:$IW$188,146,FALSE),0)</f>
        <v>0</v>
      </c>
      <c r="HN173" s="19">
        <f>IFERROR(HLOOKUP(HN$1,'Nakladova matice_2018'!$A$1:$IW$188,146,FALSE),0)</f>
        <v>0</v>
      </c>
      <c r="HO173" s="19">
        <f>IFERROR(HLOOKUP(HO$1,'Nakladova matice_2018'!$A$1:$IW$188,146,FALSE),0)</f>
        <v>0</v>
      </c>
      <c r="HP173" s="19">
        <f>IFERROR(HLOOKUP(HP$1,'Nakladova matice_2018'!$A$1:$IW$188,146,FALSE),0)</f>
        <v>0</v>
      </c>
      <c r="HQ173" s="19">
        <f>IFERROR(HLOOKUP(HQ$1,'Nakladova matice_2018'!$A$1:$IW$188,146,FALSE),0)</f>
        <v>0</v>
      </c>
      <c r="HR173" s="19">
        <f>IFERROR(HLOOKUP(HR$1,'Nakladova matice_2018'!$A$1:$IW$188,146,FALSE),0)</f>
        <v>0</v>
      </c>
      <c r="HS173" s="19">
        <f>IFERROR(HLOOKUP(HS$1,'Nakladova matice_2018'!$A$1:$IW$188,146,FALSE),0)</f>
        <v>0</v>
      </c>
      <c r="HT173" s="19">
        <f>IFERROR(HLOOKUP(HT$1,'Nakladova matice_2018'!$A$1:$IW$188,146,FALSE),0)</f>
        <v>1950</v>
      </c>
      <c r="HU173" s="19">
        <f>IFERROR(HLOOKUP(HU$1,'Nakladova matice_2018'!$A$1:$IW$188,146,FALSE),0)</f>
        <v>275</v>
      </c>
      <c r="HV173" s="19">
        <f>IFERROR(HLOOKUP(HV$1,'Nakladova matice_2018'!$A$1:$IW$188,146,FALSE),0)</f>
        <v>500</v>
      </c>
      <c r="HW173" s="19">
        <f>IFERROR(HLOOKUP(HW$1,'Nakladova matice_2018'!$A$1:$IW$188,146,FALSE),0)</f>
        <v>0</v>
      </c>
      <c r="HX173" s="19">
        <f>IFERROR(HLOOKUP(HX$1,'Nakladova matice_2018'!$A$1:$IW$188,146,FALSE),0)</f>
        <v>0</v>
      </c>
      <c r="HY173" s="19">
        <f>IFERROR(HLOOKUP(HY$1,'Nakladova matice_2018'!$A$1:$IW$188,146,FALSE),0)</f>
        <v>0</v>
      </c>
      <c r="HZ173" s="19">
        <f>IFERROR(HLOOKUP(HZ$1,'Nakladova matice_2018'!$A$1:$IW$188,146,FALSE),0)</f>
        <v>0</v>
      </c>
      <c r="IA173" s="19">
        <f>IFERROR(HLOOKUP(IA$1,'Nakladova matice_2018'!$A$1:$IW$188,146,FALSE),0)</f>
        <v>825</v>
      </c>
      <c r="IB173" s="19">
        <f>IFERROR(HLOOKUP(IB$1,'Nakladova matice_2018'!$A$1:$IW$188,146,FALSE),0)</f>
        <v>0</v>
      </c>
      <c r="IC173" s="19">
        <f>IFERROR(HLOOKUP(IC$1,'Nakladova matice_2018'!$A$1:$IW$188,146,FALSE),0)</f>
        <v>750</v>
      </c>
      <c r="ID173" s="19">
        <f>IFERROR(HLOOKUP(ID$1,'Nakladova matice_2018'!$A$1:$IW$188,146,FALSE),0)</f>
        <v>450</v>
      </c>
      <c r="IE173" s="19">
        <f>IFERROR(HLOOKUP(IE$1,'Nakladova matice_2018'!$A$1:$IW$188,146,FALSE),0)</f>
        <v>0</v>
      </c>
      <c r="IF173" s="19">
        <f>IFERROR(HLOOKUP(IF$1,'Nakladova matice_2018'!$A$1:$IW$188,146,FALSE),0)</f>
        <v>0</v>
      </c>
      <c r="IG173" s="19">
        <f>IFERROR(HLOOKUP(IG$1,'Nakladova matice_2018'!$A$1:$IW$188,146,FALSE),0)</f>
        <v>0</v>
      </c>
      <c r="IH173" s="19">
        <f>IFERROR(HLOOKUP(IH$1,'Nakladova matice_2018'!$A$1:$IW$188,146,FALSE),0)</f>
        <v>0</v>
      </c>
      <c r="II173" s="19">
        <f>IFERROR(HLOOKUP(II$1,'Nakladova matice_2018'!$A$1:$IW$188,146,FALSE),0)</f>
        <v>2350</v>
      </c>
      <c r="IJ173" s="19">
        <f>IFERROR(HLOOKUP(IJ$1,'Nakladova matice_2018'!$A$1:$IW$188,146,FALSE),0)</f>
        <v>0</v>
      </c>
      <c r="IK173" s="19">
        <f>IFERROR(HLOOKUP(IK$1,'Nakladova matice_2018'!$A$1:$IW$188,146,FALSE),0)</f>
        <v>0</v>
      </c>
      <c r="IL173" s="19">
        <f>IFERROR(HLOOKUP(IL$1,'Nakladova matice_2018'!$A$1:$IW$188,146,FALSE),0)</f>
        <v>1075</v>
      </c>
      <c r="IM173" s="19">
        <f>IFERROR(HLOOKUP(IM$1,'Nakladova matice_2018'!$A$1:$IW$188,146,FALSE),0)</f>
        <v>0</v>
      </c>
      <c r="IN173" s="19">
        <f>IFERROR(HLOOKUP(IN$1,'Nakladova matice_2018'!$A$1:$IW$188,146,FALSE),0)</f>
        <v>0</v>
      </c>
      <c r="IO173" s="19">
        <f>IFERROR(HLOOKUP(IO$1,'Nakladova matice_2018'!$A$1:$IW$188,146,FALSE),0)</f>
        <v>0</v>
      </c>
      <c r="IP173" s="19">
        <f>IFERROR(HLOOKUP(IP$1,'Nakladova matice_2018'!$A$1:$IW$188,146,FALSE),0)</f>
        <v>75</v>
      </c>
      <c r="IQ173" s="19">
        <f>IFERROR(HLOOKUP(IQ$1,'Nakladova matice_2018'!$A$1:$IW$188,146,FALSE),0)</f>
        <v>800</v>
      </c>
      <c r="IR173" s="19">
        <f>IFERROR(HLOOKUP(IR$1,'Nakladova matice_2018'!$A$1:$IW$188,146,FALSE),0)</f>
        <v>1400</v>
      </c>
      <c r="IS173" s="19">
        <f>IFERROR(HLOOKUP(IS$1,'Nakladova matice_2018'!$A$1:$IW$188,146,FALSE),0)</f>
        <v>0</v>
      </c>
      <c r="IT173" s="19">
        <f>IFERROR(HLOOKUP(IT$1,'Nakladova matice_2018'!$A$1:$IW$188,146,FALSE),0)</f>
        <v>0</v>
      </c>
      <c r="IU173" s="19">
        <f>IFERROR(HLOOKUP(IU$1,'Nakladova matice_2018'!$A$1:$IW$188,146,FALSE),0)</f>
        <v>0</v>
      </c>
      <c r="IV173" s="19">
        <f>IFERROR(HLOOKUP(IV$1,'Nakladova matice_2018'!$A$1:$IW$188,146,FALSE),0)</f>
        <v>0</v>
      </c>
      <c r="IW173" s="19">
        <f>IFERROR(HLOOKUP(IW$1,'Nakladova matice_2018'!$A$1:$IW$188,146,FALSE),0)</f>
        <v>0</v>
      </c>
      <c r="IX173" s="19">
        <f>IFERROR(HLOOKUP(IX$1,'Nakladova matice_2018'!$A$1:$IW$188,146,FALSE),0)</f>
        <v>0</v>
      </c>
      <c r="IY173" s="19">
        <f>IFERROR(HLOOKUP(IY$1,'Nakladova matice_2018'!$A$1:$IW$188,146,FALSE),0)</f>
        <v>0</v>
      </c>
      <c r="IZ173" s="19">
        <f>IFERROR(HLOOKUP(IZ$1,'Nakladova matice_2018'!$A$1:$IW$188,146,FALSE),0)</f>
        <v>0</v>
      </c>
      <c r="JA173" s="19">
        <f>IFERROR(HLOOKUP(JA$1,'Nakladova matice_2018'!$A$1:$IW$188,146,FALSE),0)</f>
        <v>0</v>
      </c>
      <c r="JB173" s="19">
        <f>IFERROR(HLOOKUP(JB$1,'Nakladova matice_2018'!$A$1:$IW$188,146,FALSE),0)</f>
        <v>0</v>
      </c>
      <c r="JC173" s="19">
        <f>IFERROR(HLOOKUP(JC$1,'Nakladova matice_2018'!$A$1:$IW$188,146,FALSE),0)</f>
        <v>0</v>
      </c>
      <c r="JD173" s="19">
        <f>IFERROR(HLOOKUP(JD$1,'Nakladova matice_2018'!$A$1:$IW$188,146,FALSE),0)</f>
        <v>0</v>
      </c>
      <c r="JE173" s="19">
        <f>IFERROR(HLOOKUP(JE$1,'Nakladova matice_2018'!$A$1:$IW$188,146,FALSE),0)</f>
        <v>0</v>
      </c>
      <c r="JF173" s="19">
        <f>IFERROR(HLOOKUP(JF$1,'Nakladova matice_2018'!$A$1:$IW$188,146,FALSE),0)</f>
        <v>0</v>
      </c>
      <c r="JG173" s="19">
        <f>IFERROR(HLOOKUP(JG$1,'Nakladova matice_2018'!$A$1:$IW$188,146,FALSE),0)</f>
        <v>2552.39</v>
      </c>
      <c r="JH173" s="19">
        <f>IFERROR(HLOOKUP(JH$1,'Nakladova matice_2018'!$A$1:$IW$188,146,FALSE),0)</f>
        <v>0</v>
      </c>
      <c r="JI173" s="19">
        <f>IFERROR(HLOOKUP(JI$1,'Nakladova matice_2018'!$A$1:$IW$188,146,FALSE),0)</f>
        <v>0</v>
      </c>
      <c r="JJ173" s="19">
        <f>IFERROR(HLOOKUP(JJ$1,'Nakladova matice_2018'!$A$1:$IW$188,146,FALSE),0)</f>
        <v>0</v>
      </c>
      <c r="JK173" s="19">
        <f>IFERROR(HLOOKUP(JK$1,'Nakladova matice_2018'!$A$1:$IW$188,146,FALSE),0)</f>
        <v>0</v>
      </c>
      <c r="JL173" s="19">
        <f>IFERROR(HLOOKUP(JL$1,'Nakladova matice_2018'!$A$1:$IW$188,146,FALSE),0)</f>
        <v>0</v>
      </c>
      <c r="JM173" s="19">
        <f>IFERROR(HLOOKUP(JM$1,'Nakladova matice_2018'!$A$1:$IW$188,146,FALSE),0)</f>
        <v>160.07</v>
      </c>
      <c r="JN173" s="19">
        <f>IFERROR(HLOOKUP(JN$1,'Nakladova matice_2018'!$A$1:$IW$188,146,FALSE),0)</f>
        <v>0</v>
      </c>
      <c r="JO173" s="19">
        <f>IFERROR(HLOOKUP(JO$1,'Nakladova matice_2018'!$A$1:$IW$188,146,FALSE),0)</f>
        <v>0</v>
      </c>
      <c r="JP173" s="19">
        <f>IFERROR(HLOOKUP(JP$1,'Nakladova matice_2018'!$A$1:$IW$188,146,FALSE),0)</f>
        <v>0</v>
      </c>
      <c r="JQ173" s="19">
        <f>IFERROR(HLOOKUP(JQ$1,'Nakladova matice_2018'!$A$1:$IW$188,146,FALSE),0)</f>
        <v>0</v>
      </c>
      <c r="JR173" s="19">
        <f>IFERROR(HLOOKUP(JR$1,'Nakladova matice_2018'!$A$1:$IW$188,146,FALSE),0)</f>
        <v>220.58</v>
      </c>
      <c r="JS173" s="19">
        <f>IFERROR(HLOOKUP(JS$1,'Nakladova matice_2018'!$A$1:$IW$188,146,FALSE),0)</f>
        <v>0</v>
      </c>
      <c r="JT173" s="19">
        <f>IFERROR(HLOOKUP(JT$1,'Nakladova matice_2018'!$A$1:$IW$188,146,FALSE),0)</f>
        <v>40.47</v>
      </c>
      <c r="JU173" s="19">
        <f>IFERROR(HLOOKUP(JU$1,'Nakladova matice_2018'!$A$1:$IW$188,146,FALSE),0)</f>
        <v>350</v>
      </c>
      <c r="JV173" s="19">
        <f>IFERROR(HLOOKUP(JV$1,'Nakladova matice_2018'!$A$1:$IW$188,146,FALSE),0)</f>
        <v>1719.02</v>
      </c>
      <c r="JW173" s="19">
        <f>IFERROR(HLOOKUP(JW$1,'Nakladova matice_2018'!$A$1:$IW$188,146,FALSE),0)</f>
        <v>0</v>
      </c>
      <c r="JX173" s="19">
        <f>IFERROR(HLOOKUP(JX$1,'Nakladova matice_2018'!$A$1:$IW$188,146,FALSE),0)</f>
        <v>0</v>
      </c>
      <c r="JY173" s="19">
        <f>IFERROR(HLOOKUP(JY$1,'Nakladova matice_2018'!$A$1:$IW$188,146,FALSE),0)</f>
        <v>80.06</v>
      </c>
      <c r="JZ173" s="19">
        <f>IFERROR(HLOOKUP(JZ$1,'Nakladova matice_2018'!$A$1:$IW$188,146,FALSE),0)</f>
        <v>79.819999999999993</v>
      </c>
      <c r="KA173" s="19">
        <f>IFERROR(HLOOKUP(KA$1,'Nakladova matice_2018'!$A$1:$IW$188,146,FALSE),0)</f>
        <v>0</v>
      </c>
      <c r="KB173" s="19">
        <f>IFERROR(HLOOKUP(KB$1,'Nakladova matice_2018'!$A$1:$IW$188,146,FALSE),0)</f>
        <v>0</v>
      </c>
      <c r="KC173" s="19">
        <f>IFERROR(HLOOKUP(KC$1,'Nakladova matice_2018'!$A$1:$IW$188,146,FALSE),0)</f>
        <v>319.62</v>
      </c>
      <c r="KD173" s="19">
        <f>IFERROR(HLOOKUP(KD$1,'Nakladova matice_2018'!$A$1:$IW$188,146,FALSE),0)</f>
        <v>39.94</v>
      </c>
      <c r="KE173" s="19">
        <f>IFERROR(HLOOKUP(KE$1,'Nakladova matice_2018'!$A$1:$IW$188,146,FALSE),0)</f>
        <v>0</v>
      </c>
      <c r="KF173" s="19">
        <f>IFERROR(HLOOKUP(KF$1,'Nakladova matice_2018'!$A$1:$IW$188,146,FALSE),0)</f>
        <v>0</v>
      </c>
      <c r="KG173" s="19">
        <f>IFERROR(HLOOKUP(KG$1,'Nakladova matice_2018'!$A$1:$IW$188,146,FALSE),0)</f>
        <v>0</v>
      </c>
      <c r="KH173" s="19">
        <f>IFERROR(HLOOKUP(KH$1,'Nakladova matice_2018'!$A$1:$IW$188,146,FALSE),0)</f>
        <v>0</v>
      </c>
      <c r="KI173" s="19">
        <f>IFERROR(HLOOKUP(KI$1,'Nakladova matice_2018'!$A$1:$IW$188,146,FALSE),0)</f>
        <v>0</v>
      </c>
      <c r="KJ173" s="19">
        <f>IFERROR(HLOOKUP(KJ$1,'Nakladova matice_2018'!$A$1:$IW$188,146,FALSE),0)</f>
        <v>0</v>
      </c>
      <c r="KK173" s="19">
        <f>IFERROR(HLOOKUP(KK$1,'Nakladova matice_2018'!$A$1:$IW$188,146,FALSE),0)</f>
        <v>0</v>
      </c>
      <c r="KL173" s="19">
        <f>IFERROR(HLOOKUP(KL$1,'Nakladova matice_2018'!$A$1:$IW$188,146,FALSE),0)</f>
        <v>0</v>
      </c>
      <c r="KM173" s="19">
        <f>IFERROR(HLOOKUP(KM$1,'Nakladova matice_2018'!$A$1:$IW$188,146,FALSE),0)</f>
        <v>0</v>
      </c>
      <c r="KN173" s="19">
        <f>IFERROR(HLOOKUP(KN$1,'Nakladova matice_2018'!$A$1:$IW$188,146,FALSE),0)</f>
        <v>0</v>
      </c>
      <c r="KO173" s="19">
        <f>IFERROR(HLOOKUP(KO$1,'Nakladova matice_2018'!$A$1:$IW$188,146,FALSE),0)</f>
        <v>0</v>
      </c>
      <c r="KP173" s="19">
        <f>IFERROR(HLOOKUP(KP$1,'Nakladova matice_2018'!$A$1:$IW$188,146,FALSE),0)</f>
        <v>315</v>
      </c>
      <c r="KQ173" s="19">
        <f>IFERROR(HLOOKUP(KQ$1,'Nakladova matice_2018'!$A$1:$IW$188,146,FALSE),0)</f>
        <v>0</v>
      </c>
      <c r="KR173" s="19">
        <f>IFERROR(HLOOKUP(KR$1,'Nakladova matice_2018'!$A$1:$IW$188,146,FALSE),0)</f>
        <v>458441.8</v>
      </c>
      <c r="KS173" s="19">
        <f>IFERROR(HLOOKUP(KS$1,'Nakladova matice_2018'!$A$1:$IW$188,146,FALSE),0)</f>
        <v>0</v>
      </c>
      <c r="KT173" s="19">
        <f>IFERROR(HLOOKUP(KT$1,'Nakladova matice_2018'!$A$1:$IW$188,146,FALSE),0)</f>
        <v>0</v>
      </c>
      <c r="KU173" s="19">
        <f>IFERROR(HLOOKUP(KU$1,'Nakladova matice_2018'!$A$1:$IW$188,146,FALSE),0)</f>
        <v>851.04</v>
      </c>
      <c r="KV173" s="19">
        <f>IFERROR(HLOOKUP(KV$1,'Nakladova matice_2018'!$A$1:$IW$188,146,FALSE),0)</f>
        <v>0</v>
      </c>
      <c r="KW173" s="19">
        <f>IFERROR(HLOOKUP(KW$1,'Nakladova matice_2018'!$A$1:$IW$188,146,FALSE),0)</f>
        <v>840.36</v>
      </c>
      <c r="KX173" s="19">
        <f>IFERROR(HLOOKUP(KX$1,'Nakladova matice_2018'!$A$1:$IW$188,146,FALSE),0)</f>
        <v>119.82</v>
      </c>
      <c r="KY173" s="19">
        <f>IFERROR(HLOOKUP(KY$1,'Nakladova matice_2018'!$A$1:$IW$188,146,FALSE),0)</f>
        <v>0</v>
      </c>
      <c r="KZ173" s="19">
        <f>IFERROR(HLOOKUP(KZ$1,'Nakladova matice_2018'!$A$1:$IW$188,146,FALSE),0)</f>
        <v>1541.04</v>
      </c>
      <c r="LA173" s="19">
        <f>IFERROR(HLOOKUP(LA$1,'Nakladova matice_2018'!$A$1:$IW$188,146,FALSE),0)</f>
        <v>0</v>
      </c>
      <c r="LB173" s="19">
        <f>IFERROR(HLOOKUP(LB$1,'Nakladova matice_2018'!$A$1:$IW$188,146,FALSE),0)</f>
        <v>200.11</v>
      </c>
      <c r="LC173" s="19">
        <f>IFERROR(HLOOKUP(LC$1,'Nakladova matice_2018'!$A$1:$IW$188,146,FALSE),0)</f>
        <v>820.17</v>
      </c>
      <c r="LD173" s="19">
        <f>IFERROR(HLOOKUP(LD$1,'Nakladova matice_2018'!$A$1:$IW$188,146,FALSE),0)</f>
        <v>0</v>
      </c>
      <c r="LE173" s="19">
        <f>IFERROR(HLOOKUP(LE$1,'Nakladova matice_2018'!$A$1:$IW$188,146,FALSE),0)</f>
        <v>2200</v>
      </c>
      <c r="LF173" s="19">
        <f>IFERROR(HLOOKUP(LF$1,'Nakladova matice_2018'!$A$1:$IW$188,146,FALSE),0)</f>
        <v>0</v>
      </c>
      <c r="LG173" s="19">
        <f>IFERROR(HLOOKUP(LG$1,'Nakladova matice_2018'!$A$1:$IW$188,146,FALSE),0)</f>
        <v>1240.01</v>
      </c>
      <c r="LH173" s="19">
        <f>IFERROR(HLOOKUP(LH$1,'Nakladova matice_2018'!$A$1:$IW$188,146,FALSE),0)</f>
        <v>500</v>
      </c>
      <c r="LI173" s="19">
        <f>IFERROR(HLOOKUP(LI$1,'Nakladova matice_2018'!$A$1:$IW$188,146,FALSE),0)</f>
        <v>0</v>
      </c>
      <c r="LJ173" s="19">
        <f>IFERROR(HLOOKUP(LJ$1,'Nakladova matice_2018'!$A$1:$IW$188,146,FALSE),0)</f>
        <v>9.93</v>
      </c>
      <c r="LK173" s="19">
        <f>IFERROR(HLOOKUP(LK$1,'Nakladova matice_2018'!$A$1:$IW$188,146,FALSE),0)</f>
        <v>710.45</v>
      </c>
      <c r="LL173" s="19">
        <f>IFERROR(HLOOKUP(LL$1,'Nakladova matice_2018'!$A$1:$IW$188,146,FALSE),0)</f>
        <v>925.14</v>
      </c>
      <c r="LM173" s="19">
        <f>IFERROR(HLOOKUP(LM$1,'Nakladova matice_2018'!$A$1:$IW$188,146,FALSE),0)</f>
        <v>0</v>
      </c>
      <c r="LN173" s="19">
        <f>IFERROR(HLOOKUP(LN$1,'Nakladova matice_2018'!$A$1:$IW$188,146,FALSE),0)</f>
        <v>2.5</v>
      </c>
      <c r="LO173" s="19">
        <f>IFERROR(HLOOKUP(LO$1,'Nakladova matice_2018'!$A$1:$IW$188,146,FALSE),0)</f>
        <v>0</v>
      </c>
      <c r="LP173" s="19">
        <f>IFERROR(HLOOKUP(LP$1,'Nakladova matice_2018'!$A$1:$IW$188,146,FALSE),0)</f>
        <v>0</v>
      </c>
      <c r="LQ173" s="19">
        <f>IFERROR(HLOOKUP(LQ$1,'Nakladova matice_2018'!$A$1:$IW$188,146,FALSE),0)</f>
        <v>0</v>
      </c>
      <c r="LR173" s="19">
        <f>IFERROR(HLOOKUP(LR$1,'Nakladova matice_2018'!$A$1:$IW$188,146,FALSE),0)</f>
        <v>15584.9</v>
      </c>
      <c r="LS173" s="19">
        <f>IFERROR(HLOOKUP(LS$1,'Nakladova matice_2018'!$A$1:$IW$188,146,FALSE),0)</f>
        <v>0</v>
      </c>
      <c r="LT173" s="19">
        <f>IFERROR(HLOOKUP(LT$1,'Nakladova matice_2018'!$A$1:$IW$188,146,FALSE),0)</f>
        <v>0</v>
      </c>
      <c r="LU173" s="19">
        <f>IFERROR(HLOOKUP(LU$1,'Nakladova matice_2018'!$A$1:$IW$188,146,FALSE),0)</f>
        <v>0</v>
      </c>
      <c r="LV173" s="19">
        <f>IFERROR(HLOOKUP(LV$1,'Nakladova matice_2018'!$A$1:$IW$188,146,FALSE),0)</f>
        <v>0</v>
      </c>
      <c r="LW173" s="19">
        <f>IFERROR(HLOOKUP(LW$1,'Nakladova matice_2018'!$A$1:$IW$188,146,FALSE),0)</f>
        <v>0</v>
      </c>
      <c r="LX173" s="19">
        <f>IFERROR(HLOOKUP(LX$1,'Nakladova matice_2018'!$A$1:$IW$188,146,FALSE),0)</f>
        <v>0</v>
      </c>
      <c r="LY173" s="19">
        <f>IFERROR(HLOOKUP(LY$1,'Nakladova matice_2018'!$A$1:$IW$188,146,FALSE),0)</f>
        <v>0</v>
      </c>
      <c r="LZ173" s="19">
        <f>IFERROR(HLOOKUP(LZ$1,'Nakladova matice_2018'!$A$1:$IW$188,146,FALSE),0)</f>
        <v>0</v>
      </c>
      <c r="MA173" s="19">
        <f>IFERROR(HLOOKUP(MA$1,'Nakladova matice_2018'!$A$1:$IW$188,146,FALSE),0)</f>
        <v>40</v>
      </c>
      <c r="MB173" s="19">
        <f>IFERROR(HLOOKUP(MB$1,'Nakladova matice_2018'!$A$1:$IW$188,146,FALSE),0)</f>
        <v>0</v>
      </c>
      <c r="MC173" s="19">
        <f>IFERROR(HLOOKUP(MC$1,'Nakladova matice_2018'!$A$1:$IW$188,146,FALSE),0)</f>
        <v>0</v>
      </c>
      <c r="MD173" s="19">
        <f>IFERROR(HLOOKUP(MD$1,'Nakladova matice_2018'!$A$1:$IW$188,146,FALSE),0)</f>
        <v>0</v>
      </c>
      <c r="ME173" s="19">
        <f>IFERROR(HLOOKUP(ME$1,'Nakladova matice_2018'!$A$1:$IW$188,146,FALSE),0)</f>
        <v>0</v>
      </c>
      <c r="MF173" s="19">
        <f>IFERROR(HLOOKUP(MF$1,'Nakladova matice_2018'!$A$1:$IW$188,146,FALSE),0)</f>
        <v>0</v>
      </c>
      <c r="MG173" s="19">
        <f>IFERROR(HLOOKUP(MG$1,'Nakladova matice_2018'!$A$1:$IW$188,146,FALSE),0)</f>
        <v>0</v>
      </c>
      <c r="MH173" s="19">
        <f>IFERROR(HLOOKUP(MH$1,'Nakladova matice_2018'!$A$1:$IW$188,146,FALSE),0)</f>
        <v>0</v>
      </c>
      <c r="MI173" s="19">
        <f>IFERROR(HLOOKUP(MI$1,'Nakladova matice_2018'!$A$1:$IW$188,146,FALSE),0)</f>
        <v>0</v>
      </c>
      <c r="MJ173" s="19">
        <f>IFERROR(HLOOKUP(MJ$1,'Nakladova matice_2018'!$A$1:$IW$188,146,FALSE),0)</f>
        <v>0</v>
      </c>
      <c r="MK173" s="19">
        <f>IFERROR(HLOOKUP(MK$1,'Nakladova matice_2018'!$A$1:$IW$188,146,FALSE),0)</f>
        <v>80</v>
      </c>
      <c r="ML173" s="19">
        <f>IFERROR(HLOOKUP(ML$1,'Nakladova matice_2018'!$A$1:$IW$188,146,FALSE),0)</f>
        <v>0</v>
      </c>
      <c r="MM173" s="19">
        <f>IFERROR(HLOOKUP(MM$1,'Nakladova matice_2018'!$A$1:$IW$188,146,FALSE),0)</f>
        <v>39.96</v>
      </c>
      <c r="MN173" s="19">
        <f>IFERROR(HLOOKUP(MN$1,'Nakladova matice_2018'!$A$1:$IW$188,146,FALSE),0)</f>
        <v>0</v>
      </c>
      <c r="MO173" s="20">
        <f t="shared" si="87"/>
        <v>623262.32000000018</v>
      </c>
      <c r="MP173" s="20">
        <f>MO173-'Nakladova matice_2018'!IX146</f>
        <v>0</v>
      </c>
    </row>
    <row r="174" spans="1:354" x14ac:dyDescent="0.2">
      <c r="A174" s="27">
        <v>549162</v>
      </c>
      <c r="B174" s="21" t="s">
        <v>530</v>
      </c>
      <c r="C174" s="53">
        <v>0</v>
      </c>
      <c r="D174" s="19">
        <f>IFERROR(HLOOKUP(D$1,'Nakladova matice_2018'!$A$1:$IW$188,147,FALSE),0)</f>
        <v>0</v>
      </c>
      <c r="E174" s="19">
        <f>IFERROR(HLOOKUP(E$1,'Nakladova matice_2018'!$A$1:$IW$188,147,FALSE),0)</f>
        <v>0</v>
      </c>
      <c r="F174" s="19">
        <f>IFERROR(HLOOKUP(F$1,'Nakladova matice_2018'!$A$1:$IW$188,147,FALSE),0)</f>
        <v>0</v>
      </c>
      <c r="G174" s="19">
        <f>IFERROR(HLOOKUP(G$1,'Nakladova matice_2018'!$A$1:$IW$188,147,FALSE),0)</f>
        <v>0</v>
      </c>
      <c r="H174" s="19">
        <f>IFERROR(HLOOKUP(H$1,'Nakladova matice_2018'!$A$1:$IW$188,147,FALSE),0)</f>
        <v>0</v>
      </c>
      <c r="I174" s="19">
        <f>IFERROR(HLOOKUP(I$1,'Nakladova matice_2018'!$A$1:$IW$188,147,FALSE),0)</f>
        <v>0</v>
      </c>
      <c r="J174" s="19">
        <f>IFERROR(HLOOKUP(J$1,'Nakladova matice_2018'!$A$1:$IW$188,147,FALSE),0)</f>
        <v>0</v>
      </c>
      <c r="K174" s="19">
        <f>IFERROR(HLOOKUP(K$1,'Nakladova matice_2018'!$A$1:$IW$188,147,FALSE),0)</f>
        <v>0</v>
      </c>
      <c r="L174" s="19">
        <f>IFERROR(HLOOKUP(L$1,'Nakladova matice_2018'!$A$1:$IW$188,147,FALSE),0)</f>
        <v>0</v>
      </c>
      <c r="M174" s="19">
        <f>IFERROR(HLOOKUP(M$1,'Nakladova matice_2018'!$A$1:$IW$188,147,FALSE),0)</f>
        <v>0</v>
      </c>
      <c r="N174" s="19">
        <f>IFERROR(HLOOKUP(N$1,'Nakladova matice_2018'!$A$1:$IW$188,147,FALSE),0)</f>
        <v>0</v>
      </c>
      <c r="O174" s="19">
        <f>IFERROR(HLOOKUP(O$1,'Nakladova matice_2018'!$A$1:$IW$188,147,FALSE),0)</f>
        <v>4382.63</v>
      </c>
      <c r="P174" s="19">
        <f>IFERROR(HLOOKUP(P$1,'Nakladova matice_2018'!$A$1:$IW$188,147,FALSE),0)</f>
        <v>0</v>
      </c>
      <c r="Q174" s="19">
        <f>IFERROR(HLOOKUP(Q$1,'Nakladova matice_2018'!$A$1:$IW$188,147,FALSE),0)</f>
        <v>0</v>
      </c>
      <c r="R174" s="19">
        <f>IFERROR(HLOOKUP(R$1,'Nakladova matice_2018'!$A$1:$IW$188,147,FALSE),0)</f>
        <v>0</v>
      </c>
      <c r="S174" s="19">
        <f>IFERROR(HLOOKUP(S$1,'Nakladova matice_2018'!$A$1:$IW$188,147,FALSE),0)</f>
        <v>61513.67</v>
      </c>
      <c r="T174" s="19">
        <f>IFERROR(HLOOKUP(T$1,'Nakladova matice_2018'!$A$1:$IW$188,147,FALSE),0)</f>
        <v>0</v>
      </c>
      <c r="U174" s="19">
        <f>IFERROR(HLOOKUP(U$1,'Nakladova matice_2018'!$A$1:$IW$188,147,FALSE),0)</f>
        <v>0</v>
      </c>
      <c r="V174" s="19">
        <f>IFERROR(HLOOKUP(V$1,'Nakladova matice_2018'!$A$1:$IW$188,147,FALSE),0)</f>
        <v>0</v>
      </c>
      <c r="W174" s="19">
        <f>IFERROR(HLOOKUP(W$1,'Nakladova matice_2018'!$A$1:$IW$188,147,FALSE),0)</f>
        <v>0</v>
      </c>
      <c r="X174" s="19">
        <f>IFERROR(HLOOKUP(X$1,'Nakladova matice_2018'!$A$1:$IW$188,147,FALSE),0)</f>
        <v>0</v>
      </c>
      <c r="Y174" s="19">
        <f>IFERROR(HLOOKUP(Y$1,'Nakladova matice_2018'!$A$1:$IW$188,147,FALSE),0)</f>
        <v>0</v>
      </c>
      <c r="Z174" s="19">
        <f>IFERROR(HLOOKUP(Z$1,'Nakladova matice_2018'!$A$1:$IW$188,147,FALSE),0)</f>
        <v>1236151</v>
      </c>
      <c r="AA174" s="19">
        <f>IFERROR(HLOOKUP(AA$1,'Nakladova matice_2018'!$A$1:$IW$188,147,FALSE),0)</f>
        <v>0</v>
      </c>
      <c r="AB174" s="19">
        <f>IFERROR(HLOOKUP(AB$1,'Nakladova matice_2018'!$A$1:$IW$188,147,FALSE),0)</f>
        <v>0</v>
      </c>
      <c r="AC174" s="19">
        <f>IFERROR(HLOOKUP(AC$1,'Nakladova matice_2018'!$A$1:$IW$188,147,FALSE),0)</f>
        <v>0</v>
      </c>
      <c r="AD174" s="19">
        <f>IFERROR(HLOOKUP(AD$1,'Nakladova matice_2018'!$A$1:$IW$188,147,FALSE),0)</f>
        <v>0</v>
      </c>
      <c r="AE174" s="19">
        <f>IFERROR(HLOOKUP(AE$1,'Nakladova matice_2018'!$A$1:$IW$188,147,FALSE),0)</f>
        <v>0</v>
      </c>
      <c r="AF174" s="19">
        <f>IFERROR(HLOOKUP(AF$1,'Nakladova matice_2018'!$A$1:$IW$188,147,FALSE),0)</f>
        <v>0</v>
      </c>
      <c r="AG174" s="19">
        <f>IFERROR(HLOOKUP(AG$1,'Nakladova matice_2018'!$A$1:$IW$188,147,FALSE),0)</f>
        <v>0</v>
      </c>
      <c r="AH174" s="19">
        <f>IFERROR(HLOOKUP(AH$1,'Nakladova matice_2018'!$A$1:$IW$188,147,FALSE),0)</f>
        <v>0</v>
      </c>
      <c r="AI174" s="19">
        <f>IFERROR(HLOOKUP(AI$1,'Nakladova matice_2018'!$A$1:$IW$188,147,FALSE),0)</f>
        <v>0</v>
      </c>
      <c r="AJ174" s="19">
        <f>IFERROR(HLOOKUP(AJ$1,'Nakladova matice_2018'!$A$1:$IW$188,147,FALSE),0)</f>
        <v>0</v>
      </c>
      <c r="AK174" s="19">
        <f>IFERROR(HLOOKUP(AK$1,'Nakladova matice_2018'!$A$1:$IW$188,147,FALSE),0)</f>
        <v>0</v>
      </c>
      <c r="AL174" s="19">
        <f>IFERROR(HLOOKUP(AL$1,'Nakladova matice_2018'!$A$1:$IW$188,147,FALSE),0)</f>
        <v>0</v>
      </c>
      <c r="AM174" s="19">
        <f>IFERROR(HLOOKUP(AM$1,'Nakladova matice_2018'!$A$1:$IW$188,147,FALSE),0)</f>
        <v>0</v>
      </c>
      <c r="AN174" s="19">
        <f>IFERROR(HLOOKUP(AN$1,'Nakladova matice_2018'!$A$1:$IW$188,147,FALSE),0)</f>
        <v>0</v>
      </c>
      <c r="AO174" s="19">
        <f>IFERROR(HLOOKUP(AO$1,'Nakladova matice_2018'!$A$1:$IW$188,147,FALSE),0)</f>
        <v>0</v>
      </c>
      <c r="AP174" s="19">
        <f>IFERROR(HLOOKUP(AP$1,'Nakladova matice_2018'!$A$1:$IW$188,147,FALSE),0)</f>
        <v>0</v>
      </c>
      <c r="AQ174" s="19">
        <f>IFERROR(HLOOKUP(AQ$1,'Nakladova matice_2018'!$A$1:$IW$188,147,FALSE),0)</f>
        <v>0</v>
      </c>
      <c r="AR174" s="19">
        <f>IFERROR(HLOOKUP(AR$1,'Nakladova matice_2018'!$A$1:$IW$188,147,FALSE),0)</f>
        <v>0</v>
      </c>
      <c r="AS174" s="19">
        <f>IFERROR(HLOOKUP(AS$1,'Nakladova matice_2018'!$A$1:$IW$188,147,FALSE),0)</f>
        <v>0</v>
      </c>
      <c r="AT174" s="19">
        <f>IFERROR(HLOOKUP(AT$1,'Nakladova matice_2018'!$A$1:$IW$188,147,FALSE),0)</f>
        <v>0</v>
      </c>
      <c r="AU174" s="19">
        <f>IFERROR(HLOOKUP(AU$1,'Nakladova matice_2018'!$A$1:$IW$188,147,FALSE),0)</f>
        <v>0</v>
      </c>
      <c r="AV174" s="19">
        <f>IFERROR(HLOOKUP(AV$1,'Nakladova matice_2018'!$A$1:$IW$188,147,FALSE),0)</f>
        <v>0</v>
      </c>
      <c r="AW174" s="19">
        <f>IFERROR(HLOOKUP(AW$1,'Nakladova matice_2018'!$A$1:$IW$188,147,FALSE),0)</f>
        <v>0</v>
      </c>
      <c r="AX174" s="19">
        <f>IFERROR(HLOOKUP(AX$1,'Nakladova matice_2018'!$A$1:$IW$188,147,FALSE),0)</f>
        <v>0</v>
      </c>
      <c r="AY174" s="19">
        <f>IFERROR(HLOOKUP(AY$1,'Nakladova matice_2018'!$A$1:$IW$188,147,FALSE),0)</f>
        <v>0</v>
      </c>
      <c r="AZ174" s="19">
        <f>IFERROR(HLOOKUP(AZ$1,'Nakladova matice_2018'!$A$1:$IW$188,147,FALSE),0)</f>
        <v>0</v>
      </c>
      <c r="BA174" s="19">
        <f>IFERROR(HLOOKUP(BA$1,'Nakladova matice_2018'!$A$1:$IW$188,147,FALSE),0)</f>
        <v>0</v>
      </c>
      <c r="BB174" s="19">
        <f>IFERROR(HLOOKUP(BB$1,'Nakladova matice_2018'!$A$1:$IW$188,147,FALSE),0)</f>
        <v>0</v>
      </c>
      <c r="BC174" s="19">
        <f>IFERROR(HLOOKUP(BC$1,'Nakladova matice_2018'!$A$1:$IW$188,147,FALSE),0)</f>
        <v>0</v>
      </c>
      <c r="BD174" s="19">
        <f>IFERROR(HLOOKUP(BD$1,'Nakladova matice_2018'!$A$1:$IW$188,147,FALSE),0)</f>
        <v>0</v>
      </c>
      <c r="BE174" s="19">
        <f>IFERROR(HLOOKUP(BE$1,'Nakladova matice_2018'!$A$1:$IW$188,147,FALSE),0)</f>
        <v>0</v>
      </c>
      <c r="BF174" s="19">
        <f>IFERROR(HLOOKUP(BF$1,'Nakladova matice_2018'!$A$1:$IW$188,147,FALSE),0)</f>
        <v>0</v>
      </c>
      <c r="BG174" s="19">
        <f>IFERROR(HLOOKUP(BG$1,'Nakladova matice_2018'!$A$1:$IW$188,147,FALSE),0)</f>
        <v>0</v>
      </c>
      <c r="BH174" s="19">
        <f>IFERROR(HLOOKUP(BH$1,'Nakladova matice_2018'!$A$1:$IW$188,147,FALSE),0)</f>
        <v>0</v>
      </c>
      <c r="BI174" s="19">
        <f>IFERROR(HLOOKUP(BI$1,'Nakladova matice_2018'!$A$1:$IW$188,147,FALSE),0)</f>
        <v>0</v>
      </c>
      <c r="BJ174" s="19">
        <f>IFERROR(HLOOKUP(BJ$1,'Nakladova matice_2018'!$A$1:$IW$188,147,FALSE),0)</f>
        <v>0</v>
      </c>
      <c r="BK174" s="19">
        <f>IFERROR(HLOOKUP(BK$1,'Nakladova matice_2018'!$A$1:$IW$188,147,FALSE),0)</f>
        <v>0</v>
      </c>
      <c r="BL174" s="19">
        <f>IFERROR(HLOOKUP(BL$1,'Nakladova matice_2018'!$A$1:$IW$188,147,FALSE),0)</f>
        <v>0</v>
      </c>
      <c r="BM174" s="19">
        <f>IFERROR(HLOOKUP(BM$1,'Nakladova matice_2018'!$A$1:$IW$188,147,FALSE),0)</f>
        <v>320128.59999999998</v>
      </c>
      <c r="BN174" s="19">
        <f>IFERROR(HLOOKUP(BN$1,'Nakladova matice_2018'!$A$1:$IW$188,147,FALSE),0)</f>
        <v>0</v>
      </c>
      <c r="BO174" s="19">
        <f>IFERROR(HLOOKUP(BO$1,'Nakladova matice_2018'!$A$1:$IW$188,147,FALSE),0)</f>
        <v>0</v>
      </c>
      <c r="BP174" s="19">
        <f>IFERROR(HLOOKUP(BP$1,'Nakladova matice_2018'!$A$1:$IW$188,147,FALSE),0)</f>
        <v>0</v>
      </c>
      <c r="BQ174" s="19">
        <f>IFERROR(HLOOKUP(BQ$1,'Nakladova matice_2018'!$A$1:$IW$188,147,FALSE),0)</f>
        <v>0</v>
      </c>
      <c r="BR174" s="19">
        <f>IFERROR(HLOOKUP(BR$1,'Nakladova matice_2018'!$A$1:$IW$188,147,FALSE),0)</f>
        <v>0</v>
      </c>
      <c r="BS174" s="19">
        <f>IFERROR(HLOOKUP(BS$1,'Nakladova matice_2018'!$A$1:$IW$188,147,FALSE),0)</f>
        <v>0</v>
      </c>
      <c r="BT174" s="19">
        <f>IFERROR(HLOOKUP(BT$1,'Nakladova matice_2018'!$A$1:$IW$188,147,FALSE),0)</f>
        <v>758000.75</v>
      </c>
      <c r="BU174" s="19">
        <f>IFERROR(HLOOKUP(BU$1,'Nakladova matice_2018'!$A$1:$IW$188,147,FALSE),0)</f>
        <v>0</v>
      </c>
      <c r="BV174" s="19">
        <f>IFERROR(HLOOKUP(BV$1,'Nakladova matice_2018'!$A$1:$IW$188,147,FALSE),0)</f>
        <v>0</v>
      </c>
      <c r="BW174" s="19">
        <f>IFERROR(HLOOKUP(BW$1,'Nakladova matice_2018'!$A$1:$IW$188,147,FALSE),0)</f>
        <v>0</v>
      </c>
      <c r="BX174" s="19">
        <f>IFERROR(HLOOKUP(BX$1,'Nakladova matice_2018'!$A$1:$IW$188,147,FALSE),0)</f>
        <v>0</v>
      </c>
      <c r="BY174" s="19">
        <f>IFERROR(HLOOKUP(BY$1,'Nakladova matice_2018'!$A$1:$IW$188,147,FALSE),0)</f>
        <v>0</v>
      </c>
      <c r="BZ174" s="19">
        <f>IFERROR(HLOOKUP(BZ$1,'Nakladova matice_2018'!$A$1:$IW$188,147,FALSE),0)</f>
        <v>0</v>
      </c>
      <c r="CA174" s="19">
        <f>IFERROR(HLOOKUP(CA$1,'Nakladova matice_2018'!$A$1:$IW$188,147,FALSE),0)</f>
        <v>0</v>
      </c>
      <c r="CB174" s="19">
        <f>IFERROR(HLOOKUP(CB$1,'Nakladova matice_2018'!$A$1:$IW$188,147,FALSE),0)</f>
        <v>0</v>
      </c>
      <c r="CC174" s="19">
        <f>IFERROR(HLOOKUP(CC$1,'Nakladova matice_2018'!$A$1:$IW$188,147,FALSE),0)</f>
        <v>0</v>
      </c>
      <c r="CD174" s="19">
        <f>IFERROR(HLOOKUP(CD$1,'Nakladova matice_2018'!$A$1:$IW$188,147,FALSE),0)</f>
        <v>0</v>
      </c>
      <c r="CE174" s="19">
        <f>IFERROR(HLOOKUP(CE$1,'Nakladova matice_2018'!$A$1:$IW$188,147,FALSE),0)</f>
        <v>0</v>
      </c>
      <c r="CF174" s="19">
        <f>IFERROR(HLOOKUP(CF$1,'Nakladova matice_2018'!$A$1:$IW$188,147,FALSE),0)</f>
        <v>229</v>
      </c>
      <c r="CG174" s="19">
        <f>IFERROR(HLOOKUP(CG$1,'Nakladova matice_2018'!$A$1:$IW$188,147,FALSE),0)</f>
        <v>0</v>
      </c>
      <c r="CH174" s="19">
        <f>IFERROR(HLOOKUP(CH$1,'Nakladova matice_2018'!$A$1:$IW$188,147,FALSE),0)</f>
        <v>0</v>
      </c>
      <c r="CI174" s="19">
        <f>IFERROR(HLOOKUP(CI$1,'Nakladova matice_2018'!$A$1:$IW$188,147,FALSE),0)</f>
        <v>0</v>
      </c>
      <c r="CJ174" s="19">
        <f>IFERROR(HLOOKUP(CJ$1,'Nakladova matice_2018'!$A$1:$IW$188,147,FALSE),0)</f>
        <v>0</v>
      </c>
      <c r="CK174" s="19">
        <f>IFERROR(HLOOKUP(CK$1,'Nakladova matice_2018'!$A$1:$IW$188,147,FALSE),0)</f>
        <v>0</v>
      </c>
      <c r="CL174" s="19">
        <f>IFERROR(HLOOKUP(CL$1,'Nakladova matice_2018'!$A$1:$IW$188,147,FALSE),0)</f>
        <v>0</v>
      </c>
      <c r="CM174" s="19">
        <f>IFERROR(HLOOKUP(CM$1,'Nakladova matice_2018'!$A$1:$IW$188,147,FALSE),0)</f>
        <v>0</v>
      </c>
      <c r="CN174" s="19">
        <f>IFERROR(HLOOKUP(CN$1,'Nakladova matice_2018'!$A$1:$IW$188,147,FALSE),0)</f>
        <v>0</v>
      </c>
      <c r="CO174" s="19">
        <f>IFERROR(HLOOKUP(CO$1,'Nakladova matice_2018'!$A$1:$IW$188,147,FALSE),0)</f>
        <v>0</v>
      </c>
      <c r="CP174" s="19">
        <f>IFERROR(HLOOKUP(CP$1,'Nakladova matice_2018'!$A$1:$IW$188,147,FALSE),0)</f>
        <v>0</v>
      </c>
      <c r="CQ174" s="19">
        <f>IFERROR(HLOOKUP(CQ$1,'Nakladova matice_2018'!$A$1:$IW$188,147,FALSE),0)</f>
        <v>0</v>
      </c>
      <c r="CR174" s="19">
        <f>IFERROR(HLOOKUP(CR$1,'Nakladova matice_2018'!$A$1:$IW$188,147,FALSE),0)</f>
        <v>0</v>
      </c>
      <c r="CS174" s="19">
        <f>IFERROR(HLOOKUP(CS$1,'Nakladova matice_2018'!$A$1:$IW$188,147,FALSE),0)</f>
        <v>0</v>
      </c>
      <c r="CT174" s="19">
        <f>IFERROR(HLOOKUP(CT$1,'Nakladova matice_2018'!$A$1:$IW$188,147,FALSE),0)</f>
        <v>257437.31</v>
      </c>
      <c r="CU174" s="19">
        <f>IFERROR(HLOOKUP(CU$1,'Nakladova matice_2018'!$A$1:$IW$188,147,FALSE),0)</f>
        <v>27232</v>
      </c>
      <c r="CV174" s="19">
        <f>IFERROR(HLOOKUP(CV$1,'Nakladova matice_2018'!$A$1:$IW$188,147,FALSE),0)</f>
        <v>227057</v>
      </c>
      <c r="CW174" s="19">
        <f>IFERROR(HLOOKUP(CW$1,'Nakladova matice_2018'!$A$1:$IW$188,147,FALSE),0)</f>
        <v>0</v>
      </c>
      <c r="CX174" s="19">
        <f>IFERROR(HLOOKUP(CX$1,'Nakladova matice_2018'!$A$1:$IW$188,147,FALSE),0)</f>
        <v>0</v>
      </c>
      <c r="CY174" s="19">
        <f>IFERROR(HLOOKUP(CY$1,'Nakladova matice_2018'!$A$1:$IW$188,147,FALSE),0)</f>
        <v>0</v>
      </c>
      <c r="CZ174" s="19">
        <f>IFERROR(HLOOKUP(CZ$1,'Nakladova matice_2018'!$A$1:$IW$188,147,FALSE),0)</f>
        <v>0</v>
      </c>
      <c r="DA174" s="19">
        <f>IFERROR(HLOOKUP(DA$1,'Nakladova matice_2018'!$A$1:$IW$188,147,FALSE),0)</f>
        <v>0</v>
      </c>
      <c r="DB174" s="19">
        <f>IFERROR(HLOOKUP(DB$1,'Nakladova matice_2018'!$A$1:$IW$188,147,FALSE),0)</f>
        <v>375690</v>
      </c>
      <c r="DC174" s="19">
        <f>IFERROR(HLOOKUP(DC$1,'Nakladova matice_2018'!$A$1:$IW$188,147,FALSE),0)</f>
        <v>0</v>
      </c>
      <c r="DD174" s="19">
        <f>IFERROR(HLOOKUP(DD$1,'Nakladova matice_2018'!$A$1:$IW$188,147,FALSE),0)</f>
        <v>0</v>
      </c>
      <c r="DE174" s="19">
        <f>IFERROR(HLOOKUP(DE$1,'Nakladova matice_2018'!$A$1:$IW$188,147,FALSE),0)</f>
        <v>0</v>
      </c>
      <c r="DF174" s="19">
        <f>IFERROR(HLOOKUP(DF$1,'Nakladova matice_2018'!$A$1:$IW$188,147,FALSE),0)</f>
        <v>0</v>
      </c>
      <c r="DG174" s="19">
        <f>IFERROR(HLOOKUP(DG$1,'Nakladova matice_2018'!$A$1:$IW$188,147,FALSE),0)</f>
        <v>198042</v>
      </c>
      <c r="DH174" s="19">
        <f>IFERROR(HLOOKUP(DH$1,'Nakladova matice_2018'!$A$1:$IW$188,147,FALSE),0)</f>
        <v>0</v>
      </c>
      <c r="DI174" s="19">
        <f>IFERROR(HLOOKUP(DI$1,'Nakladova matice_2018'!$A$1:$IW$188,147,FALSE),0)</f>
        <v>0</v>
      </c>
      <c r="DJ174" s="19">
        <f>IFERROR(HLOOKUP(DJ$1,'Nakladova matice_2018'!$A$1:$IW$188,147,FALSE),0)</f>
        <v>105051</v>
      </c>
      <c r="DK174" s="19">
        <f>IFERROR(HLOOKUP(DK$1,'Nakladova matice_2018'!$A$1:$IW$188,147,FALSE),0)</f>
        <v>0</v>
      </c>
      <c r="DL174" s="19">
        <f>IFERROR(HLOOKUP(DL$1,'Nakladova matice_2018'!$A$1:$IW$188,147,FALSE),0)</f>
        <v>167040.57</v>
      </c>
      <c r="DM174" s="19">
        <f>IFERROR(HLOOKUP(DM$1,'Nakladova matice_2018'!$A$1:$IW$188,147,FALSE),0)</f>
        <v>150957</v>
      </c>
      <c r="DN174" s="19">
        <f>IFERROR(HLOOKUP(DN$1,'Nakladova matice_2018'!$A$1:$IW$188,147,FALSE),0)</f>
        <v>0</v>
      </c>
      <c r="DO174" s="19">
        <f>IFERROR(HLOOKUP(DO$1,'Nakladova matice_2018'!$A$1:$IW$188,147,FALSE),0)</f>
        <v>0</v>
      </c>
      <c r="DP174" s="19">
        <f>IFERROR(HLOOKUP(DP$1,'Nakladova matice_2018'!$A$1:$IW$188,147,FALSE),0)</f>
        <v>0</v>
      </c>
      <c r="DQ174" s="19">
        <f>IFERROR(HLOOKUP(DQ$1,'Nakladova matice_2018'!$A$1:$IW$188,147,FALSE),0)</f>
        <v>0</v>
      </c>
      <c r="DR174" s="19">
        <f>IFERROR(HLOOKUP(DR$1,'Nakladova matice_2018'!$A$1:$IW$188,147,FALSE),0)</f>
        <v>0</v>
      </c>
      <c r="DS174" s="19">
        <f>IFERROR(HLOOKUP(DS$1,'Nakladova matice_2018'!$A$1:$IW$188,147,FALSE),0)</f>
        <v>0</v>
      </c>
      <c r="DT174" s="19">
        <f>IFERROR(HLOOKUP(DT$1,'Nakladova matice_2018'!$A$1:$IW$188,147,FALSE),0)</f>
        <v>0</v>
      </c>
      <c r="DU174" s="19">
        <f>IFERROR(HLOOKUP(DU$1,'Nakladova matice_2018'!$A$1:$IW$188,147,FALSE),0)</f>
        <v>0</v>
      </c>
      <c r="DV174" s="19">
        <f>IFERROR(HLOOKUP(DV$1,'Nakladova matice_2018'!$A$1:$IW$188,147,FALSE),0)</f>
        <v>0</v>
      </c>
      <c r="DW174" s="19">
        <f>IFERROR(HLOOKUP(DW$1,'Nakladova matice_2018'!$A$1:$IW$188,147,FALSE),0)</f>
        <v>0</v>
      </c>
      <c r="DX174" s="19">
        <f>IFERROR(HLOOKUP(DX$1,'Nakladova matice_2018'!$A$1:$IW$188,147,FALSE),0)</f>
        <v>0</v>
      </c>
      <c r="DY174" s="19">
        <f>IFERROR(HLOOKUP(DY$1,'Nakladova matice_2018'!$A$1:$IW$188,147,FALSE),0)</f>
        <v>0</v>
      </c>
      <c r="DZ174" s="19">
        <f>IFERROR(HLOOKUP(DZ$1,'Nakladova matice_2018'!$A$1:$IW$188,147,FALSE),0)</f>
        <v>0</v>
      </c>
      <c r="EA174" s="19">
        <f>IFERROR(HLOOKUP(EA$1,'Nakladova matice_2018'!$A$1:$IW$188,147,FALSE),0)</f>
        <v>0</v>
      </c>
      <c r="EB174" s="19">
        <f>IFERROR(HLOOKUP(EB$1,'Nakladova matice_2018'!$A$1:$IW$188,147,FALSE),0)</f>
        <v>0</v>
      </c>
      <c r="EC174" s="19">
        <f>IFERROR(HLOOKUP(EC$1,'Nakladova matice_2018'!$A$1:$IW$188,147,FALSE),0)</f>
        <v>0</v>
      </c>
      <c r="ED174" s="19">
        <f>IFERROR(HLOOKUP(ED$1,'Nakladova matice_2018'!$A$1:$IW$188,147,FALSE),0)</f>
        <v>0</v>
      </c>
      <c r="EE174" s="19">
        <f>IFERROR(HLOOKUP(EE$1,'Nakladova matice_2018'!$A$1:$IW$188,147,FALSE),0)</f>
        <v>6000</v>
      </c>
      <c r="EF174" s="19">
        <f>IFERROR(HLOOKUP(EF$1,'Nakladova matice_2018'!$A$1:$IW$188,147,FALSE),0)</f>
        <v>0</v>
      </c>
      <c r="EG174" s="19">
        <f>IFERROR(HLOOKUP(EG$1,'Nakladova matice_2018'!$A$1:$IW$188,147,FALSE),0)</f>
        <v>0</v>
      </c>
      <c r="EH174" s="19">
        <f>IFERROR(HLOOKUP(EH$1,'Nakladova matice_2018'!$A$1:$IW$188,147,FALSE),0)</f>
        <v>0</v>
      </c>
      <c r="EI174" s="19">
        <f>IFERROR(HLOOKUP(EI$1,'Nakladova matice_2018'!$A$1:$IW$188,147,FALSE),0)</f>
        <v>0</v>
      </c>
      <c r="EJ174" s="19">
        <f>IFERROR(HLOOKUP(EJ$1,'Nakladova matice_2018'!$A$1:$IW$188,147,FALSE),0)</f>
        <v>0</v>
      </c>
      <c r="EK174" s="19">
        <f>IFERROR(HLOOKUP(EK$1,'Nakladova matice_2018'!$A$1:$IW$188,147,FALSE),0)</f>
        <v>0</v>
      </c>
      <c r="EL174" s="19">
        <f>IFERROR(HLOOKUP(EL$1,'Nakladova matice_2018'!$A$1:$IW$188,147,FALSE),0)</f>
        <v>0</v>
      </c>
      <c r="EM174" s="19">
        <f>IFERROR(HLOOKUP(EM$1,'Nakladova matice_2018'!$A$1:$IW$188,147,FALSE),0)</f>
        <v>0</v>
      </c>
      <c r="EN174" s="19">
        <f>IFERROR(HLOOKUP(EN$1,'Nakladova matice_2018'!$A$1:$IW$188,147,FALSE),0)</f>
        <v>0</v>
      </c>
      <c r="EO174" s="19">
        <f>IFERROR(HLOOKUP(EO$1,'Nakladova matice_2018'!$A$1:$IW$188,147,FALSE),0)</f>
        <v>100000</v>
      </c>
      <c r="EP174" s="19">
        <f>IFERROR(HLOOKUP(EP$1,'Nakladova matice_2018'!$A$1:$IW$188,147,FALSE),0)</f>
        <v>0</v>
      </c>
      <c r="EQ174" s="19">
        <f>IFERROR(HLOOKUP(EQ$1,'Nakladova matice_2018'!$A$1:$IW$188,147,FALSE),0)</f>
        <v>0</v>
      </c>
      <c r="ER174" s="19">
        <f>IFERROR(HLOOKUP(ER$1,'Nakladova matice_2018'!$A$1:$IW$188,147,FALSE),0)</f>
        <v>0</v>
      </c>
      <c r="ES174" s="19">
        <f>IFERROR(HLOOKUP(ES$1,'Nakladova matice_2018'!$A$1:$IW$188,147,FALSE),0)</f>
        <v>0</v>
      </c>
      <c r="ET174" s="19">
        <f>IFERROR(HLOOKUP(ET$1,'Nakladova matice_2018'!$A$1:$IW$188,147,FALSE),0)</f>
        <v>0</v>
      </c>
      <c r="EU174" s="19">
        <f>IFERROR(HLOOKUP(EU$1,'Nakladova matice_2018'!$A$1:$IW$188,147,FALSE),0)</f>
        <v>0</v>
      </c>
      <c r="EV174" s="19">
        <f>IFERROR(HLOOKUP(EV$1,'Nakladova matice_2018'!$A$1:$IW$188,147,FALSE),0)</f>
        <v>0</v>
      </c>
      <c r="EW174" s="19">
        <f>IFERROR(HLOOKUP(EW$1,'Nakladova matice_2018'!$A$1:$IW$188,147,FALSE),0)</f>
        <v>0</v>
      </c>
      <c r="EX174" s="19">
        <f>IFERROR(HLOOKUP(EX$1,'Nakladova matice_2018'!$A$1:$IW$188,147,FALSE),0)</f>
        <v>0</v>
      </c>
      <c r="EY174" s="19">
        <f>IFERROR(HLOOKUP(EY$1,'Nakladova matice_2018'!$A$1:$IW$188,147,FALSE),0)</f>
        <v>0</v>
      </c>
      <c r="EZ174" s="19">
        <f>IFERROR(HLOOKUP(EZ$1,'Nakladova matice_2018'!$A$1:$IW$188,147,FALSE),0)</f>
        <v>0</v>
      </c>
      <c r="FA174" s="19">
        <f>IFERROR(HLOOKUP(FA$1,'Nakladova matice_2018'!$A$1:$IW$188,147,FALSE),0)</f>
        <v>0</v>
      </c>
      <c r="FB174" s="19">
        <f>IFERROR(HLOOKUP(FB$1,'Nakladova matice_2018'!$A$1:$IW$188,147,FALSE),0)</f>
        <v>0</v>
      </c>
      <c r="FC174" s="19">
        <f>IFERROR(HLOOKUP(FC$1,'Nakladova matice_2018'!$A$1:$IW$188,147,FALSE),0)</f>
        <v>0</v>
      </c>
      <c r="FD174" s="19">
        <f>IFERROR(HLOOKUP(FD$1,'Nakladova matice_2018'!$A$1:$IW$188,147,FALSE),0)</f>
        <v>0</v>
      </c>
      <c r="FE174" s="19">
        <f>IFERROR(HLOOKUP(FE$1,'Nakladova matice_2018'!$A$1:$IW$188,147,FALSE),0)</f>
        <v>0</v>
      </c>
      <c r="FF174" s="19">
        <f>IFERROR(HLOOKUP(FF$1,'Nakladova matice_2018'!$A$1:$IW$188,147,FALSE),0)</f>
        <v>123633</v>
      </c>
      <c r="FG174" s="19">
        <f>IFERROR(HLOOKUP(FG$1,'Nakladova matice_2018'!$A$1:$IW$188,147,FALSE),0)</f>
        <v>0</v>
      </c>
      <c r="FH174" s="19">
        <f>IFERROR(HLOOKUP(FH$1,'Nakladova matice_2018'!$A$1:$IW$188,147,FALSE),0)</f>
        <v>0</v>
      </c>
      <c r="FI174" s="19">
        <f>IFERROR(HLOOKUP(FI$1,'Nakladova matice_2018'!$A$1:$IW$188,147,FALSE),0)</f>
        <v>0</v>
      </c>
      <c r="FJ174" s="19">
        <f>IFERROR(HLOOKUP(FJ$1,'Nakladova matice_2018'!$A$1:$IW$188,147,FALSE),0)</f>
        <v>0</v>
      </c>
      <c r="FK174" s="19">
        <f>IFERROR(HLOOKUP(FK$1,'Nakladova matice_2018'!$A$1:$IW$188,147,FALSE),0)</f>
        <v>0</v>
      </c>
      <c r="FL174" s="19">
        <f>IFERROR(HLOOKUP(FL$1,'Nakladova matice_2018'!$A$1:$IW$188,147,FALSE),0)</f>
        <v>0</v>
      </c>
      <c r="FM174" s="19">
        <f>IFERROR(HLOOKUP(FM$1,'Nakladova matice_2018'!$A$1:$IW$188,147,FALSE),0)</f>
        <v>0</v>
      </c>
      <c r="FN174" s="19">
        <f>IFERROR(HLOOKUP(FN$1,'Nakladova matice_2018'!$A$1:$IW$188,147,FALSE),0)</f>
        <v>0</v>
      </c>
      <c r="FO174" s="19">
        <f>IFERROR(HLOOKUP(FO$1,'Nakladova matice_2018'!$A$1:$IW$188,147,FALSE),0)</f>
        <v>165000</v>
      </c>
      <c r="FP174" s="19">
        <f>IFERROR(HLOOKUP(FP$1,'Nakladova matice_2018'!$A$1:$IW$188,147,FALSE),0)</f>
        <v>0</v>
      </c>
      <c r="FQ174" s="19">
        <f>IFERROR(HLOOKUP(FQ$1,'Nakladova matice_2018'!$A$1:$IW$188,147,FALSE),0)</f>
        <v>0</v>
      </c>
      <c r="FR174" s="19">
        <f>IFERROR(HLOOKUP(FR$1,'Nakladova matice_2018'!$A$1:$IW$188,147,FALSE),0)</f>
        <v>0</v>
      </c>
      <c r="FS174" s="19">
        <f>IFERROR(HLOOKUP(FS$1,'Nakladova matice_2018'!$A$1:$IW$188,147,FALSE),0)</f>
        <v>1764299.43</v>
      </c>
      <c r="FT174" s="19">
        <f>IFERROR(HLOOKUP(FT$1,'Nakladova matice_2018'!$A$1:$IW$188,147,FALSE),0)</f>
        <v>368400</v>
      </c>
      <c r="FU174" s="19">
        <f>IFERROR(HLOOKUP(FU$1,'Nakladova matice_2018'!$A$1:$IW$188,147,FALSE),0)</f>
        <v>0</v>
      </c>
      <c r="FV174" s="19">
        <f>IFERROR(HLOOKUP(FV$1,'Nakladova matice_2018'!$A$1:$IW$188,147,FALSE),0)</f>
        <v>7238963.1200000001</v>
      </c>
      <c r="FW174" s="19">
        <f>IFERROR(HLOOKUP(FW$1,'Nakladova matice_2018'!$A$1:$IW$188,147,FALSE),0)</f>
        <v>0</v>
      </c>
      <c r="FX174" s="19">
        <f>IFERROR(HLOOKUP(FX$1,'Nakladova matice_2018'!$A$1:$IW$188,147,FALSE),0)</f>
        <v>481379.35</v>
      </c>
      <c r="FY174" s="19">
        <f>IFERROR(HLOOKUP(FY$1,'Nakladova matice_2018'!$A$1:$IW$188,147,FALSE),0)</f>
        <v>84824.89</v>
      </c>
      <c r="FZ174" s="19">
        <f>IFERROR(HLOOKUP(FZ$1,'Nakladova matice_2018'!$A$1:$IW$188,147,FALSE),0)</f>
        <v>0</v>
      </c>
      <c r="GA174" s="19">
        <f>IFERROR(HLOOKUP(GA$1,'Nakladova matice_2018'!$A$1:$IW$188,147,FALSE),0)</f>
        <v>1067758.75</v>
      </c>
      <c r="GB174" s="19">
        <f>IFERROR(HLOOKUP(GB$1,'Nakladova matice_2018'!$A$1:$IW$188,147,FALSE),0)</f>
        <v>282700</v>
      </c>
      <c r="GC174" s="19">
        <f>IFERROR(HLOOKUP(GC$1,'Nakladova matice_2018'!$A$1:$IW$188,147,FALSE),0)</f>
        <v>406278.97</v>
      </c>
      <c r="GD174" s="19">
        <f>IFERROR(HLOOKUP(GD$1,'Nakladova matice_2018'!$A$1:$IW$188,147,FALSE),0)</f>
        <v>19943.59</v>
      </c>
      <c r="GE174" s="19">
        <f>IFERROR(HLOOKUP(GE$1,'Nakladova matice_2018'!$A$1:$IW$188,147,FALSE),0)</f>
        <v>0</v>
      </c>
      <c r="GF174" s="19">
        <f>IFERROR(HLOOKUP(GF$1,'Nakladova matice_2018'!$A$1:$IW$188,147,FALSE),0)</f>
        <v>0</v>
      </c>
      <c r="GG174" s="19">
        <f>IFERROR(HLOOKUP(GG$1,'Nakladova matice_2018'!$A$1:$IW$188,147,FALSE),0)</f>
        <v>0</v>
      </c>
      <c r="GH174" s="19">
        <f>IFERROR(HLOOKUP(GH$1,'Nakladova matice_2018'!$A$1:$IW$188,147,FALSE),0)</f>
        <v>0</v>
      </c>
      <c r="GI174" s="19">
        <f>IFERROR(HLOOKUP(GI$1,'Nakladova matice_2018'!$A$1:$IW$188,147,FALSE),0)</f>
        <v>0</v>
      </c>
      <c r="GJ174" s="19">
        <f>IFERROR(HLOOKUP(GJ$1,'Nakladova matice_2018'!$A$1:$IW$188,147,FALSE),0)</f>
        <v>0</v>
      </c>
      <c r="GK174" s="19">
        <f>IFERROR(HLOOKUP(GK$1,'Nakladova matice_2018'!$A$1:$IW$188,147,FALSE),0)</f>
        <v>38534</v>
      </c>
      <c r="GL174" s="19">
        <f>IFERROR(HLOOKUP(GL$1,'Nakladova matice_2018'!$A$1:$IW$188,147,FALSE),0)</f>
        <v>0</v>
      </c>
      <c r="GM174" s="19">
        <f>IFERROR(HLOOKUP(GM$1,'Nakladova matice_2018'!$A$1:$IW$188,147,FALSE),0)</f>
        <v>0</v>
      </c>
      <c r="GN174" s="19">
        <f>IFERROR(HLOOKUP(GN$1,'Nakladova matice_2018'!$A$1:$IW$188,147,FALSE),0)</f>
        <v>0</v>
      </c>
      <c r="GO174" s="19">
        <f>IFERROR(HLOOKUP(GO$1,'Nakladova matice_2018'!$A$1:$IW$188,147,FALSE),0)</f>
        <v>0</v>
      </c>
      <c r="GP174" s="19">
        <f>IFERROR(HLOOKUP(GP$1,'Nakladova matice_2018'!$A$1:$IW$188,147,FALSE),0)</f>
        <v>0</v>
      </c>
      <c r="GQ174" s="19">
        <f>IFERROR(HLOOKUP(GQ$1,'Nakladova matice_2018'!$A$1:$IW$188,147,FALSE),0)</f>
        <v>0</v>
      </c>
      <c r="GR174" s="19">
        <f>IFERROR(HLOOKUP(GR$1,'Nakladova matice_2018'!$A$1:$IW$188,147,FALSE),0)</f>
        <v>0</v>
      </c>
      <c r="GS174" s="19">
        <f>IFERROR(HLOOKUP(GS$1,'Nakladova matice_2018'!$A$1:$IW$188,147,FALSE),0)</f>
        <v>0</v>
      </c>
      <c r="GT174" s="19">
        <f>IFERROR(HLOOKUP(GT$1,'Nakladova matice_2018'!$A$1:$IW$188,147,FALSE),0)</f>
        <v>0</v>
      </c>
      <c r="GU174" s="19">
        <f>IFERROR(HLOOKUP(GU$1,'Nakladova matice_2018'!$A$1:$IW$188,147,FALSE),0)</f>
        <v>0</v>
      </c>
      <c r="GV174" s="19">
        <f>IFERROR(HLOOKUP(GV$1,'Nakladova matice_2018'!$A$1:$IW$188,147,FALSE),0)</f>
        <v>0</v>
      </c>
      <c r="GW174" s="19">
        <f>IFERROR(HLOOKUP(GW$1,'Nakladova matice_2018'!$A$1:$IW$188,147,FALSE),0)</f>
        <v>0</v>
      </c>
      <c r="GX174" s="19">
        <f>IFERROR(HLOOKUP(GX$1,'Nakladova matice_2018'!$A$1:$IW$188,147,FALSE),0)</f>
        <v>0</v>
      </c>
      <c r="GY174" s="19">
        <f>IFERROR(HLOOKUP(GY$1,'Nakladova matice_2018'!$A$1:$IW$188,147,FALSE),0)</f>
        <v>0</v>
      </c>
      <c r="GZ174" s="19">
        <f>IFERROR(HLOOKUP(GZ$1,'Nakladova matice_2018'!$A$1:$IW$188,147,FALSE),0)</f>
        <v>0</v>
      </c>
      <c r="HA174" s="19">
        <f>IFERROR(HLOOKUP(HA$1,'Nakladova matice_2018'!$A$1:$IW$188,147,FALSE),0)</f>
        <v>1707736</v>
      </c>
      <c r="HB174" s="19">
        <f>IFERROR(HLOOKUP(HB$1,'Nakladova matice_2018'!$A$1:$IW$188,147,FALSE),0)</f>
        <v>0</v>
      </c>
      <c r="HC174" s="19">
        <f>IFERROR(HLOOKUP(HC$1,'Nakladova matice_2018'!$A$1:$IW$188,147,FALSE),0)</f>
        <v>0</v>
      </c>
      <c r="HD174" s="19">
        <f>IFERROR(HLOOKUP(HD$1,'Nakladova matice_2018'!$A$1:$IW$188,147,FALSE),0)</f>
        <v>0</v>
      </c>
      <c r="HE174" s="19">
        <f>IFERROR(HLOOKUP(HE$1,'Nakladova matice_2018'!$A$1:$IW$188,147,FALSE),0)</f>
        <v>0</v>
      </c>
      <c r="HF174" s="19">
        <f>IFERROR(HLOOKUP(HF$1,'Nakladova matice_2018'!$A$1:$IW$188,147,FALSE),0)</f>
        <v>0</v>
      </c>
      <c r="HG174" s="19">
        <f>IFERROR(HLOOKUP(HG$1,'Nakladova matice_2018'!$A$1:$IW$188,147,FALSE),0)</f>
        <v>0</v>
      </c>
      <c r="HH174" s="19">
        <f>IFERROR(HLOOKUP(HH$1,'Nakladova matice_2018'!$A$1:$IW$188,147,FALSE),0)</f>
        <v>0</v>
      </c>
      <c r="HI174" s="19">
        <f>IFERROR(HLOOKUP(HI$1,'Nakladova matice_2018'!$A$1:$IW$188,147,FALSE),0)</f>
        <v>0</v>
      </c>
      <c r="HJ174" s="19">
        <f>IFERROR(HLOOKUP(HJ$1,'Nakladova matice_2018'!$A$1:$IW$188,147,FALSE),0)</f>
        <v>0</v>
      </c>
      <c r="HK174" s="19">
        <f>IFERROR(HLOOKUP(HK$1,'Nakladova matice_2018'!$A$1:$IW$188,147,FALSE),0)</f>
        <v>3409410.31</v>
      </c>
      <c r="HL174" s="19">
        <f>IFERROR(HLOOKUP(HL$1,'Nakladova matice_2018'!$A$1:$IW$188,147,FALSE),0)</f>
        <v>0</v>
      </c>
      <c r="HM174" s="19">
        <f>IFERROR(HLOOKUP(HM$1,'Nakladova matice_2018'!$A$1:$IW$188,147,FALSE),0)</f>
        <v>0</v>
      </c>
      <c r="HN174" s="19">
        <f>IFERROR(HLOOKUP(HN$1,'Nakladova matice_2018'!$A$1:$IW$188,147,FALSE),0)</f>
        <v>0</v>
      </c>
      <c r="HO174" s="19">
        <f>IFERROR(HLOOKUP(HO$1,'Nakladova matice_2018'!$A$1:$IW$188,147,FALSE),0)</f>
        <v>0</v>
      </c>
      <c r="HP174" s="19">
        <f>IFERROR(HLOOKUP(HP$1,'Nakladova matice_2018'!$A$1:$IW$188,147,FALSE),0)</f>
        <v>4493.57</v>
      </c>
      <c r="HQ174" s="19">
        <f>IFERROR(HLOOKUP(HQ$1,'Nakladova matice_2018'!$A$1:$IW$188,147,FALSE),0)</f>
        <v>0</v>
      </c>
      <c r="HR174" s="19">
        <f>IFERROR(HLOOKUP(HR$1,'Nakladova matice_2018'!$A$1:$IW$188,147,FALSE),0)</f>
        <v>0</v>
      </c>
      <c r="HS174" s="19">
        <f>IFERROR(HLOOKUP(HS$1,'Nakladova matice_2018'!$A$1:$IW$188,147,FALSE),0)</f>
        <v>0</v>
      </c>
      <c r="HT174" s="19">
        <f>IFERROR(HLOOKUP(HT$1,'Nakladova matice_2018'!$A$1:$IW$188,147,FALSE),0)</f>
        <v>0</v>
      </c>
      <c r="HU174" s="19">
        <f>IFERROR(HLOOKUP(HU$1,'Nakladova matice_2018'!$A$1:$IW$188,147,FALSE),0)</f>
        <v>0</v>
      </c>
      <c r="HV174" s="19">
        <f>IFERROR(HLOOKUP(HV$1,'Nakladova matice_2018'!$A$1:$IW$188,147,FALSE),0)</f>
        <v>0</v>
      </c>
      <c r="HW174" s="19">
        <f>IFERROR(HLOOKUP(HW$1,'Nakladova matice_2018'!$A$1:$IW$188,147,FALSE),0)</f>
        <v>0</v>
      </c>
      <c r="HX174" s="19">
        <f>IFERROR(HLOOKUP(HX$1,'Nakladova matice_2018'!$A$1:$IW$188,147,FALSE),0)</f>
        <v>0</v>
      </c>
      <c r="HY174" s="19">
        <f>IFERROR(HLOOKUP(HY$1,'Nakladova matice_2018'!$A$1:$IW$188,147,FALSE),0)</f>
        <v>0</v>
      </c>
      <c r="HZ174" s="19">
        <f>IFERROR(HLOOKUP(HZ$1,'Nakladova matice_2018'!$A$1:$IW$188,147,FALSE),0)</f>
        <v>0</v>
      </c>
      <c r="IA174" s="19">
        <f>IFERROR(HLOOKUP(IA$1,'Nakladova matice_2018'!$A$1:$IW$188,147,FALSE),0)</f>
        <v>0</v>
      </c>
      <c r="IB174" s="19">
        <f>IFERROR(HLOOKUP(IB$1,'Nakladova matice_2018'!$A$1:$IW$188,147,FALSE),0)</f>
        <v>0</v>
      </c>
      <c r="IC174" s="19">
        <f>IFERROR(HLOOKUP(IC$1,'Nakladova matice_2018'!$A$1:$IW$188,147,FALSE),0)</f>
        <v>0</v>
      </c>
      <c r="ID174" s="19">
        <f>IFERROR(HLOOKUP(ID$1,'Nakladova matice_2018'!$A$1:$IW$188,147,FALSE),0)</f>
        <v>0</v>
      </c>
      <c r="IE174" s="19">
        <f>IFERROR(HLOOKUP(IE$1,'Nakladova matice_2018'!$A$1:$IW$188,147,FALSE),0)</f>
        <v>0</v>
      </c>
      <c r="IF174" s="19">
        <f>IFERROR(HLOOKUP(IF$1,'Nakladova matice_2018'!$A$1:$IW$188,147,FALSE),0)</f>
        <v>0</v>
      </c>
      <c r="IG174" s="19">
        <f>IFERROR(HLOOKUP(IG$1,'Nakladova matice_2018'!$A$1:$IW$188,147,FALSE),0)</f>
        <v>0</v>
      </c>
      <c r="IH174" s="19">
        <f>IFERROR(HLOOKUP(IH$1,'Nakladova matice_2018'!$A$1:$IW$188,147,FALSE),0)</f>
        <v>0</v>
      </c>
      <c r="II174" s="19">
        <f>IFERROR(HLOOKUP(II$1,'Nakladova matice_2018'!$A$1:$IW$188,147,FALSE),0)</f>
        <v>0</v>
      </c>
      <c r="IJ174" s="19">
        <f>IFERROR(HLOOKUP(IJ$1,'Nakladova matice_2018'!$A$1:$IW$188,147,FALSE),0)</f>
        <v>0</v>
      </c>
      <c r="IK174" s="19">
        <f>IFERROR(HLOOKUP(IK$1,'Nakladova matice_2018'!$A$1:$IW$188,147,FALSE),0)</f>
        <v>0</v>
      </c>
      <c r="IL174" s="19">
        <f>IFERROR(HLOOKUP(IL$1,'Nakladova matice_2018'!$A$1:$IW$188,147,FALSE),0)</f>
        <v>0</v>
      </c>
      <c r="IM174" s="19">
        <f>IFERROR(HLOOKUP(IM$1,'Nakladova matice_2018'!$A$1:$IW$188,147,FALSE),0)</f>
        <v>0</v>
      </c>
      <c r="IN174" s="19">
        <f>IFERROR(HLOOKUP(IN$1,'Nakladova matice_2018'!$A$1:$IW$188,147,FALSE),0)</f>
        <v>0</v>
      </c>
      <c r="IO174" s="19">
        <f>IFERROR(HLOOKUP(IO$1,'Nakladova matice_2018'!$A$1:$IW$188,147,FALSE),0)</f>
        <v>0</v>
      </c>
      <c r="IP174" s="19">
        <f>IFERROR(HLOOKUP(IP$1,'Nakladova matice_2018'!$A$1:$IW$188,147,FALSE),0)</f>
        <v>0</v>
      </c>
      <c r="IQ174" s="19">
        <f>IFERROR(HLOOKUP(IQ$1,'Nakladova matice_2018'!$A$1:$IW$188,147,FALSE),0)</f>
        <v>0</v>
      </c>
      <c r="IR174" s="19">
        <f>IFERROR(HLOOKUP(IR$1,'Nakladova matice_2018'!$A$1:$IW$188,147,FALSE),0)</f>
        <v>0</v>
      </c>
      <c r="IS174" s="19">
        <f>IFERROR(HLOOKUP(IS$1,'Nakladova matice_2018'!$A$1:$IW$188,147,FALSE),0)</f>
        <v>0</v>
      </c>
      <c r="IT174" s="19">
        <f>IFERROR(HLOOKUP(IT$1,'Nakladova matice_2018'!$A$1:$IW$188,147,FALSE),0)</f>
        <v>0</v>
      </c>
      <c r="IU174" s="19">
        <f>IFERROR(HLOOKUP(IU$1,'Nakladova matice_2018'!$A$1:$IW$188,147,FALSE),0)</f>
        <v>0</v>
      </c>
      <c r="IV174" s="19">
        <f>IFERROR(HLOOKUP(IV$1,'Nakladova matice_2018'!$A$1:$IW$188,147,FALSE),0)</f>
        <v>0</v>
      </c>
      <c r="IW174" s="19">
        <f>IFERROR(HLOOKUP(IW$1,'Nakladova matice_2018'!$A$1:$IW$188,147,FALSE),0)</f>
        <v>0</v>
      </c>
      <c r="IX174" s="19">
        <f>IFERROR(HLOOKUP(IX$1,'Nakladova matice_2018'!$A$1:$IW$188,147,FALSE),0)</f>
        <v>0</v>
      </c>
      <c r="IY174" s="19">
        <f>IFERROR(HLOOKUP(IY$1,'Nakladova matice_2018'!$A$1:$IW$188,147,FALSE),0)</f>
        <v>0</v>
      </c>
      <c r="IZ174" s="19">
        <f>IFERROR(HLOOKUP(IZ$1,'Nakladova matice_2018'!$A$1:$IW$188,147,FALSE),0)</f>
        <v>0</v>
      </c>
      <c r="JA174" s="19">
        <f>IFERROR(HLOOKUP(JA$1,'Nakladova matice_2018'!$A$1:$IW$188,147,FALSE),0)</f>
        <v>0</v>
      </c>
      <c r="JB174" s="19">
        <f>IFERROR(HLOOKUP(JB$1,'Nakladova matice_2018'!$A$1:$IW$188,147,FALSE),0)</f>
        <v>0</v>
      </c>
      <c r="JC174" s="19">
        <f>IFERROR(HLOOKUP(JC$1,'Nakladova matice_2018'!$A$1:$IW$188,147,FALSE),0)</f>
        <v>0</v>
      </c>
      <c r="JD174" s="19">
        <f>IFERROR(HLOOKUP(JD$1,'Nakladova matice_2018'!$A$1:$IW$188,147,FALSE),0)</f>
        <v>0</v>
      </c>
      <c r="JE174" s="19">
        <f>IFERROR(HLOOKUP(JE$1,'Nakladova matice_2018'!$A$1:$IW$188,147,FALSE),0)</f>
        <v>0</v>
      </c>
      <c r="JF174" s="19">
        <f>IFERROR(HLOOKUP(JF$1,'Nakladova matice_2018'!$A$1:$IW$188,147,FALSE),0)</f>
        <v>0</v>
      </c>
      <c r="JG174" s="19">
        <f>IFERROR(HLOOKUP(JG$1,'Nakladova matice_2018'!$A$1:$IW$188,147,FALSE),0)</f>
        <v>0</v>
      </c>
      <c r="JH174" s="19">
        <f>IFERROR(HLOOKUP(JH$1,'Nakladova matice_2018'!$A$1:$IW$188,147,FALSE),0)</f>
        <v>0</v>
      </c>
      <c r="JI174" s="19">
        <f>IFERROR(HLOOKUP(JI$1,'Nakladova matice_2018'!$A$1:$IW$188,147,FALSE),0)</f>
        <v>0</v>
      </c>
      <c r="JJ174" s="19">
        <f>IFERROR(HLOOKUP(JJ$1,'Nakladova matice_2018'!$A$1:$IW$188,147,FALSE),0)</f>
        <v>0</v>
      </c>
      <c r="JK174" s="19">
        <f>IFERROR(HLOOKUP(JK$1,'Nakladova matice_2018'!$A$1:$IW$188,147,FALSE),0)</f>
        <v>0</v>
      </c>
      <c r="JL174" s="19">
        <f>IFERROR(HLOOKUP(JL$1,'Nakladova matice_2018'!$A$1:$IW$188,147,FALSE),0)</f>
        <v>0</v>
      </c>
      <c r="JM174" s="19">
        <f>IFERROR(HLOOKUP(JM$1,'Nakladova matice_2018'!$A$1:$IW$188,147,FALSE),0)</f>
        <v>0</v>
      </c>
      <c r="JN174" s="19">
        <f>IFERROR(HLOOKUP(JN$1,'Nakladova matice_2018'!$A$1:$IW$188,147,FALSE),0)</f>
        <v>0</v>
      </c>
      <c r="JO174" s="19">
        <f>IFERROR(HLOOKUP(JO$1,'Nakladova matice_2018'!$A$1:$IW$188,147,FALSE),0)</f>
        <v>0</v>
      </c>
      <c r="JP174" s="19">
        <f>IFERROR(HLOOKUP(JP$1,'Nakladova matice_2018'!$A$1:$IW$188,147,FALSE),0)</f>
        <v>0</v>
      </c>
      <c r="JQ174" s="19">
        <f>IFERROR(HLOOKUP(JQ$1,'Nakladova matice_2018'!$A$1:$IW$188,147,FALSE),0)</f>
        <v>0</v>
      </c>
      <c r="JR174" s="19">
        <f>IFERROR(HLOOKUP(JR$1,'Nakladova matice_2018'!$A$1:$IW$188,147,FALSE),0)</f>
        <v>0</v>
      </c>
      <c r="JS174" s="19">
        <f>IFERROR(HLOOKUP(JS$1,'Nakladova matice_2018'!$A$1:$IW$188,147,FALSE),0)</f>
        <v>0</v>
      </c>
      <c r="JT174" s="19">
        <f>IFERROR(HLOOKUP(JT$1,'Nakladova matice_2018'!$A$1:$IW$188,147,FALSE),0)</f>
        <v>0</v>
      </c>
      <c r="JU174" s="19">
        <f>IFERROR(HLOOKUP(JU$1,'Nakladova matice_2018'!$A$1:$IW$188,147,FALSE),0)</f>
        <v>0</v>
      </c>
      <c r="JV174" s="19">
        <f>IFERROR(HLOOKUP(JV$1,'Nakladova matice_2018'!$A$1:$IW$188,147,FALSE),0)</f>
        <v>0</v>
      </c>
      <c r="JW174" s="19">
        <f>IFERROR(HLOOKUP(JW$1,'Nakladova matice_2018'!$A$1:$IW$188,147,FALSE),0)</f>
        <v>0</v>
      </c>
      <c r="JX174" s="19">
        <f>IFERROR(HLOOKUP(JX$1,'Nakladova matice_2018'!$A$1:$IW$188,147,FALSE),0)</f>
        <v>0</v>
      </c>
      <c r="JY174" s="19">
        <f>IFERROR(HLOOKUP(JY$1,'Nakladova matice_2018'!$A$1:$IW$188,147,FALSE),0)</f>
        <v>0</v>
      </c>
      <c r="JZ174" s="19">
        <f>IFERROR(HLOOKUP(JZ$1,'Nakladova matice_2018'!$A$1:$IW$188,147,FALSE),0)</f>
        <v>4145258.86</v>
      </c>
      <c r="KA174" s="19">
        <f>IFERROR(HLOOKUP(KA$1,'Nakladova matice_2018'!$A$1:$IW$188,147,FALSE),0)</f>
        <v>0</v>
      </c>
      <c r="KB174" s="19">
        <f>IFERROR(HLOOKUP(KB$1,'Nakladova matice_2018'!$A$1:$IW$188,147,FALSE),0)</f>
        <v>0</v>
      </c>
      <c r="KC174" s="19">
        <f>IFERROR(HLOOKUP(KC$1,'Nakladova matice_2018'!$A$1:$IW$188,147,FALSE),0)</f>
        <v>0</v>
      </c>
      <c r="KD174" s="19">
        <f>IFERROR(HLOOKUP(KD$1,'Nakladova matice_2018'!$A$1:$IW$188,147,FALSE),0)</f>
        <v>0</v>
      </c>
      <c r="KE174" s="19">
        <f>IFERROR(HLOOKUP(KE$1,'Nakladova matice_2018'!$A$1:$IW$188,147,FALSE),0)</f>
        <v>0</v>
      </c>
      <c r="KF174" s="19">
        <f>IFERROR(HLOOKUP(KF$1,'Nakladova matice_2018'!$A$1:$IW$188,147,FALSE),0)</f>
        <v>0</v>
      </c>
      <c r="KG174" s="19">
        <f>IFERROR(HLOOKUP(KG$1,'Nakladova matice_2018'!$A$1:$IW$188,147,FALSE),0)</f>
        <v>0</v>
      </c>
      <c r="KH174" s="19">
        <f>IFERROR(HLOOKUP(KH$1,'Nakladova matice_2018'!$A$1:$IW$188,147,FALSE),0)</f>
        <v>0</v>
      </c>
      <c r="KI174" s="19">
        <f>IFERROR(HLOOKUP(KI$1,'Nakladova matice_2018'!$A$1:$IW$188,147,FALSE),0)</f>
        <v>0</v>
      </c>
      <c r="KJ174" s="19">
        <f>IFERROR(HLOOKUP(KJ$1,'Nakladova matice_2018'!$A$1:$IW$188,147,FALSE),0)</f>
        <v>0</v>
      </c>
      <c r="KK174" s="19">
        <f>IFERROR(HLOOKUP(KK$1,'Nakladova matice_2018'!$A$1:$IW$188,147,FALSE),0)</f>
        <v>0</v>
      </c>
      <c r="KL174" s="19">
        <f>IFERROR(HLOOKUP(KL$1,'Nakladova matice_2018'!$A$1:$IW$188,147,FALSE),0)</f>
        <v>0</v>
      </c>
      <c r="KM174" s="19">
        <f>IFERROR(HLOOKUP(KM$1,'Nakladova matice_2018'!$A$1:$IW$188,147,FALSE),0)</f>
        <v>0</v>
      </c>
      <c r="KN174" s="19">
        <f>IFERROR(HLOOKUP(KN$1,'Nakladova matice_2018'!$A$1:$IW$188,147,FALSE),0)</f>
        <v>0</v>
      </c>
      <c r="KO174" s="19">
        <f>IFERROR(HLOOKUP(KO$1,'Nakladova matice_2018'!$A$1:$IW$188,147,FALSE),0)</f>
        <v>0</v>
      </c>
      <c r="KP174" s="19">
        <f>IFERROR(HLOOKUP(KP$1,'Nakladova matice_2018'!$A$1:$IW$188,147,FALSE),0)</f>
        <v>0</v>
      </c>
      <c r="KQ174" s="19">
        <f>IFERROR(HLOOKUP(KQ$1,'Nakladova matice_2018'!$A$1:$IW$188,147,FALSE),0)</f>
        <v>0</v>
      </c>
      <c r="KR174" s="19">
        <f>IFERROR(HLOOKUP(KR$1,'Nakladova matice_2018'!$A$1:$IW$188,147,FALSE),0)</f>
        <v>0</v>
      </c>
      <c r="KS174" s="19">
        <f>IFERROR(HLOOKUP(KS$1,'Nakladova matice_2018'!$A$1:$IW$188,147,FALSE),0)</f>
        <v>0</v>
      </c>
      <c r="KT174" s="19">
        <f>IFERROR(HLOOKUP(KT$1,'Nakladova matice_2018'!$A$1:$IW$188,147,FALSE),0)</f>
        <v>0</v>
      </c>
      <c r="KU174" s="19">
        <f>IFERROR(HLOOKUP(KU$1,'Nakladova matice_2018'!$A$1:$IW$188,147,FALSE),0)</f>
        <v>0</v>
      </c>
      <c r="KV174" s="19">
        <f>IFERROR(HLOOKUP(KV$1,'Nakladova matice_2018'!$A$1:$IW$188,147,FALSE),0)</f>
        <v>0</v>
      </c>
      <c r="KW174" s="19">
        <f>IFERROR(HLOOKUP(KW$1,'Nakladova matice_2018'!$A$1:$IW$188,147,FALSE),0)</f>
        <v>81711.839999999997</v>
      </c>
      <c r="KX174" s="19">
        <f>IFERROR(HLOOKUP(KX$1,'Nakladova matice_2018'!$A$1:$IW$188,147,FALSE),0)</f>
        <v>0</v>
      </c>
      <c r="KY174" s="19">
        <f>IFERROR(HLOOKUP(KY$1,'Nakladova matice_2018'!$A$1:$IW$188,147,FALSE),0)</f>
        <v>0</v>
      </c>
      <c r="KZ174" s="19">
        <f>IFERROR(HLOOKUP(KZ$1,'Nakladova matice_2018'!$A$1:$IW$188,147,FALSE),0)</f>
        <v>0</v>
      </c>
      <c r="LA174" s="19">
        <f>IFERROR(HLOOKUP(LA$1,'Nakladova matice_2018'!$A$1:$IW$188,147,FALSE),0)</f>
        <v>0</v>
      </c>
      <c r="LB174" s="19">
        <f>IFERROR(HLOOKUP(LB$1,'Nakladova matice_2018'!$A$1:$IW$188,147,FALSE),0)</f>
        <v>0</v>
      </c>
      <c r="LC174" s="19">
        <f>IFERROR(HLOOKUP(LC$1,'Nakladova matice_2018'!$A$1:$IW$188,147,FALSE),0)</f>
        <v>0</v>
      </c>
      <c r="LD174" s="19">
        <f>IFERROR(HLOOKUP(LD$1,'Nakladova matice_2018'!$A$1:$IW$188,147,FALSE),0)</f>
        <v>0</v>
      </c>
      <c r="LE174" s="19">
        <f>IFERROR(HLOOKUP(LE$1,'Nakladova matice_2018'!$A$1:$IW$188,147,FALSE),0)</f>
        <v>0</v>
      </c>
      <c r="LF174" s="19">
        <f>IFERROR(HLOOKUP(LF$1,'Nakladova matice_2018'!$A$1:$IW$188,147,FALSE),0)</f>
        <v>0</v>
      </c>
      <c r="LG174" s="19">
        <f>IFERROR(HLOOKUP(LG$1,'Nakladova matice_2018'!$A$1:$IW$188,147,FALSE),0)</f>
        <v>0</v>
      </c>
      <c r="LH174" s="19">
        <f>IFERROR(HLOOKUP(LH$1,'Nakladova matice_2018'!$A$1:$IW$188,147,FALSE),0)</f>
        <v>0</v>
      </c>
      <c r="LI174" s="19">
        <f>IFERROR(HLOOKUP(LI$1,'Nakladova matice_2018'!$A$1:$IW$188,147,FALSE),0)</f>
        <v>0</v>
      </c>
      <c r="LJ174" s="19">
        <f>IFERROR(HLOOKUP(LJ$1,'Nakladova matice_2018'!$A$1:$IW$188,147,FALSE),0)</f>
        <v>0</v>
      </c>
      <c r="LK174" s="19">
        <f>IFERROR(HLOOKUP(LK$1,'Nakladova matice_2018'!$A$1:$IW$188,147,FALSE),0)</f>
        <v>0</v>
      </c>
      <c r="LL174" s="19">
        <f>IFERROR(HLOOKUP(LL$1,'Nakladova matice_2018'!$A$1:$IW$188,147,FALSE),0)</f>
        <v>0</v>
      </c>
      <c r="LM174" s="19">
        <f>IFERROR(HLOOKUP(LM$1,'Nakladova matice_2018'!$A$1:$IW$188,147,FALSE),0)</f>
        <v>0</v>
      </c>
      <c r="LN174" s="19">
        <f>IFERROR(HLOOKUP(LN$1,'Nakladova matice_2018'!$A$1:$IW$188,147,FALSE),0)</f>
        <v>0</v>
      </c>
      <c r="LO174" s="19">
        <f>IFERROR(HLOOKUP(LO$1,'Nakladova matice_2018'!$A$1:$IW$188,147,FALSE),0)</f>
        <v>0</v>
      </c>
      <c r="LP174" s="19">
        <f>IFERROR(HLOOKUP(LP$1,'Nakladova matice_2018'!$A$1:$IW$188,147,FALSE),0)</f>
        <v>0</v>
      </c>
      <c r="LQ174" s="19">
        <f>IFERROR(HLOOKUP(LQ$1,'Nakladova matice_2018'!$A$1:$IW$188,147,FALSE),0)</f>
        <v>0</v>
      </c>
      <c r="LR174" s="19">
        <f>IFERROR(HLOOKUP(LR$1,'Nakladova matice_2018'!$A$1:$IW$188,147,FALSE),0)</f>
        <v>0</v>
      </c>
      <c r="LS174" s="19">
        <f>IFERROR(HLOOKUP(LS$1,'Nakladova matice_2018'!$A$1:$IW$188,147,FALSE),0)</f>
        <v>0</v>
      </c>
      <c r="LT174" s="19">
        <f>IFERROR(HLOOKUP(LT$1,'Nakladova matice_2018'!$A$1:$IW$188,147,FALSE),0)</f>
        <v>0</v>
      </c>
      <c r="LU174" s="19">
        <f>IFERROR(HLOOKUP(LU$1,'Nakladova matice_2018'!$A$1:$IW$188,147,FALSE),0)</f>
        <v>0</v>
      </c>
      <c r="LV174" s="19">
        <f>IFERROR(HLOOKUP(LV$1,'Nakladova matice_2018'!$A$1:$IW$188,147,FALSE),0)</f>
        <v>0</v>
      </c>
      <c r="LW174" s="19">
        <f>IFERROR(HLOOKUP(LW$1,'Nakladova matice_2018'!$A$1:$IW$188,147,FALSE),0)</f>
        <v>0</v>
      </c>
      <c r="LX174" s="19">
        <f>IFERROR(HLOOKUP(LX$1,'Nakladova matice_2018'!$A$1:$IW$188,147,FALSE),0)</f>
        <v>0</v>
      </c>
      <c r="LY174" s="19">
        <f>IFERROR(HLOOKUP(LY$1,'Nakladova matice_2018'!$A$1:$IW$188,147,FALSE),0)</f>
        <v>0</v>
      </c>
      <c r="LZ174" s="19">
        <f>IFERROR(HLOOKUP(LZ$1,'Nakladova matice_2018'!$A$1:$IW$188,147,FALSE),0)</f>
        <v>0</v>
      </c>
      <c r="MA174" s="19">
        <f>IFERROR(HLOOKUP(MA$1,'Nakladova matice_2018'!$A$1:$IW$188,147,FALSE),0)</f>
        <v>0</v>
      </c>
      <c r="MB174" s="19">
        <f>IFERROR(HLOOKUP(MB$1,'Nakladova matice_2018'!$A$1:$IW$188,147,FALSE),0)</f>
        <v>0</v>
      </c>
      <c r="MC174" s="19">
        <f>IFERROR(HLOOKUP(MC$1,'Nakladova matice_2018'!$A$1:$IW$188,147,FALSE),0)</f>
        <v>0</v>
      </c>
      <c r="MD174" s="19">
        <f>IFERROR(HLOOKUP(MD$1,'Nakladova matice_2018'!$A$1:$IW$188,147,FALSE),0)</f>
        <v>0</v>
      </c>
      <c r="ME174" s="19">
        <f>IFERROR(HLOOKUP(ME$1,'Nakladova matice_2018'!$A$1:$IW$188,147,FALSE),0)</f>
        <v>0</v>
      </c>
      <c r="MF174" s="19">
        <f>IFERROR(HLOOKUP(MF$1,'Nakladova matice_2018'!$A$1:$IW$188,147,FALSE),0)</f>
        <v>0</v>
      </c>
      <c r="MG174" s="19">
        <f>IFERROR(HLOOKUP(MG$1,'Nakladova matice_2018'!$A$1:$IW$188,147,FALSE),0)</f>
        <v>0</v>
      </c>
      <c r="MH174" s="19">
        <f>IFERROR(HLOOKUP(MH$1,'Nakladova matice_2018'!$A$1:$IW$188,147,FALSE),0)</f>
        <v>0</v>
      </c>
      <c r="MI174" s="19">
        <f>IFERROR(HLOOKUP(MI$1,'Nakladova matice_2018'!$A$1:$IW$188,147,FALSE),0)</f>
        <v>0</v>
      </c>
      <c r="MJ174" s="19">
        <f>IFERROR(HLOOKUP(MJ$1,'Nakladova matice_2018'!$A$1:$IW$188,147,FALSE),0)</f>
        <v>0</v>
      </c>
      <c r="MK174" s="19">
        <f>IFERROR(HLOOKUP(MK$1,'Nakladova matice_2018'!$A$1:$IW$188,147,FALSE),0)</f>
        <v>0</v>
      </c>
      <c r="ML174" s="19">
        <f>IFERROR(HLOOKUP(ML$1,'Nakladova matice_2018'!$A$1:$IW$188,147,FALSE),0)</f>
        <v>0</v>
      </c>
      <c r="MM174" s="19">
        <f>IFERROR(HLOOKUP(MM$1,'Nakladova matice_2018'!$A$1:$IW$188,147,FALSE),0)</f>
        <v>0</v>
      </c>
      <c r="MN174" s="19">
        <f>IFERROR(HLOOKUP(MN$1,'Nakladova matice_2018'!$A$1:$IW$188,147,FALSE),0)</f>
        <v>0</v>
      </c>
      <c r="MO174" s="20">
        <f t="shared" si="87"/>
        <v>25385238.209999997</v>
      </c>
      <c r="MP174" s="20">
        <f>MO174-'Nakladova matice_2018'!IX147</f>
        <v>0</v>
      </c>
    </row>
    <row r="175" spans="1:354" x14ac:dyDescent="0.2">
      <c r="A175" s="27">
        <v>549165</v>
      </c>
      <c r="B175" s="21" t="s">
        <v>531</v>
      </c>
      <c r="C175" s="53">
        <v>0</v>
      </c>
      <c r="D175" s="19">
        <f>IFERROR(HLOOKUP(D$1,'Nakladova matice_2018'!$A$1:$IW$188,148,FALSE),0)</f>
        <v>0</v>
      </c>
      <c r="E175" s="19">
        <f>IFERROR(HLOOKUP(E$1,'Nakladova matice_2018'!$A$1:$IW$188,148,FALSE),0)</f>
        <v>0</v>
      </c>
      <c r="F175" s="19">
        <f>IFERROR(HLOOKUP(F$1,'Nakladova matice_2018'!$A$1:$IW$188,148,FALSE),0)</f>
        <v>901200</v>
      </c>
      <c r="G175" s="19">
        <f>IFERROR(HLOOKUP(G$1,'Nakladova matice_2018'!$A$1:$IW$188,148,FALSE),0)</f>
        <v>0</v>
      </c>
      <c r="H175" s="19">
        <f>IFERROR(HLOOKUP(H$1,'Nakladova matice_2018'!$A$1:$IW$188,148,FALSE),0)</f>
        <v>0</v>
      </c>
      <c r="I175" s="19">
        <f>IFERROR(HLOOKUP(I$1,'Nakladova matice_2018'!$A$1:$IW$188,148,FALSE),0)</f>
        <v>0</v>
      </c>
      <c r="J175" s="19">
        <f>IFERROR(HLOOKUP(J$1,'Nakladova matice_2018'!$A$1:$IW$188,148,FALSE),0)</f>
        <v>3214550</v>
      </c>
      <c r="K175" s="19">
        <f>IFERROR(HLOOKUP(K$1,'Nakladova matice_2018'!$A$1:$IW$188,148,FALSE),0)</f>
        <v>0</v>
      </c>
      <c r="L175" s="19">
        <f>IFERROR(HLOOKUP(L$1,'Nakladova matice_2018'!$A$1:$IW$188,148,FALSE),0)</f>
        <v>0</v>
      </c>
      <c r="M175" s="19">
        <f>IFERROR(HLOOKUP(M$1,'Nakladova matice_2018'!$A$1:$IW$188,148,FALSE),0)</f>
        <v>0</v>
      </c>
      <c r="N175" s="19">
        <f>IFERROR(HLOOKUP(N$1,'Nakladova matice_2018'!$A$1:$IW$188,148,FALSE),0)</f>
        <v>0</v>
      </c>
      <c r="O175" s="19">
        <f>IFERROR(HLOOKUP(O$1,'Nakladova matice_2018'!$A$1:$IW$188,148,FALSE),0)</f>
        <v>0</v>
      </c>
      <c r="P175" s="19">
        <f>IFERROR(HLOOKUP(P$1,'Nakladova matice_2018'!$A$1:$IW$188,148,FALSE),0)</f>
        <v>0</v>
      </c>
      <c r="Q175" s="19">
        <f>IFERROR(HLOOKUP(Q$1,'Nakladova matice_2018'!$A$1:$IW$188,148,FALSE),0)</f>
        <v>0</v>
      </c>
      <c r="R175" s="19">
        <f>IFERROR(HLOOKUP(R$1,'Nakladova matice_2018'!$A$1:$IW$188,148,FALSE),0)</f>
        <v>334900</v>
      </c>
      <c r="S175" s="19">
        <f>IFERROR(HLOOKUP(S$1,'Nakladova matice_2018'!$A$1:$IW$188,148,FALSE),0)</f>
        <v>956610</v>
      </c>
      <c r="T175" s="19">
        <f>IFERROR(HLOOKUP(T$1,'Nakladova matice_2018'!$A$1:$IW$188,148,FALSE),0)</f>
        <v>0</v>
      </c>
      <c r="U175" s="19">
        <f>IFERROR(HLOOKUP(U$1,'Nakladova matice_2018'!$A$1:$IW$188,148,FALSE),0)</f>
        <v>0</v>
      </c>
      <c r="V175" s="19">
        <f>IFERROR(HLOOKUP(V$1,'Nakladova matice_2018'!$A$1:$IW$188,148,FALSE),0)</f>
        <v>0</v>
      </c>
      <c r="W175" s="19">
        <f>IFERROR(HLOOKUP(W$1,'Nakladova matice_2018'!$A$1:$IW$188,148,FALSE),0)</f>
        <v>308700</v>
      </c>
      <c r="X175" s="19">
        <f>IFERROR(HLOOKUP(X$1,'Nakladova matice_2018'!$A$1:$IW$188,148,FALSE),0)</f>
        <v>0</v>
      </c>
      <c r="Y175" s="19">
        <f>IFERROR(HLOOKUP(Y$1,'Nakladova matice_2018'!$A$1:$IW$188,148,FALSE),0)</f>
        <v>0</v>
      </c>
      <c r="Z175" s="19">
        <f>IFERROR(HLOOKUP(Z$1,'Nakladova matice_2018'!$A$1:$IW$188,148,FALSE),0)</f>
        <v>0</v>
      </c>
      <c r="AA175" s="19">
        <f>IFERROR(HLOOKUP(AA$1,'Nakladova matice_2018'!$A$1:$IW$188,148,FALSE),0)</f>
        <v>0</v>
      </c>
      <c r="AB175" s="19">
        <f>IFERROR(HLOOKUP(AB$1,'Nakladova matice_2018'!$A$1:$IW$188,148,FALSE),0)</f>
        <v>0</v>
      </c>
      <c r="AC175" s="19">
        <f>IFERROR(HLOOKUP(AC$1,'Nakladova matice_2018'!$A$1:$IW$188,148,FALSE),0)</f>
        <v>0</v>
      </c>
      <c r="AD175" s="19">
        <f>IFERROR(HLOOKUP(AD$1,'Nakladova matice_2018'!$A$1:$IW$188,148,FALSE),0)</f>
        <v>0</v>
      </c>
      <c r="AE175" s="19">
        <f>IFERROR(HLOOKUP(AE$1,'Nakladova matice_2018'!$A$1:$IW$188,148,FALSE),0)</f>
        <v>0</v>
      </c>
      <c r="AF175" s="19">
        <f>IFERROR(HLOOKUP(AF$1,'Nakladova matice_2018'!$A$1:$IW$188,148,FALSE),0)</f>
        <v>0</v>
      </c>
      <c r="AG175" s="19">
        <f>IFERROR(HLOOKUP(AG$1,'Nakladova matice_2018'!$A$1:$IW$188,148,FALSE),0)</f>
        <v>0</v>
      </c>
      <c r="AH175" s="19">
        <f>IFERROR(HLOOKUP(AH$1,'Nakladova matice_2018'!$A$1:$IW$188,148,FALSE),0)</f>
        <v>0</v>
      </c>
      <c r="AI175" s="19">
        <f>IFERROR(HLOOKUP(AI$1,'Nakladova matice_2018'!$A$1:$IW$188,148,FALSE),0)</f>
        <v>0</v>
      </c>
      <c r="AJ175" s="19">
        <f>IFERROR(HLOOKUP(AJ$1,'Nakladova matice_2018'!$A$1:$IW$188,148,FALSE),0)</f>
        <v>0</v>
      </c>
      <c r="AK175" s="19">
        <f>IFERROR(HLOOKUP(AK$1,'Nakladova matice_2018'!$A$1:$IW$188,148,FALSE),0)</f>
        <v>0</v>
      </c>
      <c r="AL175" s="19">
        <f>IFERROR(HLOOKUP(AL$1,'Nakladova matice_2018'!$A$1:$IW$188,148,FALSE),0)</f>
        <v>0</v>
      </c>
      <c r="AM175" s="19">
        <f>IFERROR(HLOOKUP(AM$1,'Nakladova matice_2018'!$A$1:$IW$188,148,FALSE),0)</f>
        <v>0</v>
      </c>
      <c r="AN175" s="19">
        <f>IFERROR(HLOOKUP(AN$1,'Nakladova matice_2018'!$A$1:$IW$188,148,FALSE),0)</f>
        <v>0</v>
      </c>
      <c r="AO175" s="19">
        <f>IFERROR(HLOOKUP(AO$1,'Nakladova matice_2018'!$A$1:$IW$188,148,FALSE),0)</f>
        <v>0</v>
      </c>
      <c r="AP175" s="19">
        <f>IFERROR(HLOOKUP(AP$1,'Nakladova matice_2018'!$A$1:$IW$188,148,FALSE),0)</f>
        <v>0</v>
      </c>
      <c r="AQ175" s="19">
        <f>IFERROR(HLOOKUP(AQ$1,'Nakladova matice_2018'!$A$1:$IW$188,148,FALSE),0)</f>
        <v>0</v>
      </c>
      <c r="AR175" s="19">
        <f>IFERROR(HLOOKUP(AR$1,'Nakladova matice_2018'!$A$1:$IW$188,148,FALSE),0)</f>
        <v>0</v>
      </c>
      <c r="AS175" s="19">
        <f>IFERROR(HLOOKUP(AS$1,'Nakladova matice_2018'!$A$1:$IW$188,148,FALSE),0)</f>
        <v>0</v>
      </c>
      <c r="AT175" s="19">
        <f>IFERROR(HLOOKUP(AT$1,'Nakladova matice_2018'!$A$1:$IW$188,148,FALSE),0)</f>
        <v>7350</v>
      </c>
      <c r="AU175" s="19">
        <f>IFERROR(HLOOKUP(AU$1,'Nakladova matice_2018'!$A$1:$IW$188,148,FALSE),0)</f>
        <v>0</v>
      </c>
      <c r="AV175" s="19">
        <f>IFERROR(HLOOKUP(AV$1,'Nakladova matice_2018'!$A$1:$IW$188,148,FALSE),0)</f>
        <v>0</v>
      </c>
      <c r="AW175" s="19">
        <f>IFERROR(HLOOKUP(AW$1,'Nakladova matice_2018'!$A$1:$IW$188,148,FALSE),0)</f>
        <v>0</v>
      </c>
      <c r="AX175" s="19">
        <f>IFERROR(HLOOKUP(AX$1,'Nakladova matice_2018'!$A$1:$IW$188,148,FALSE),0)</f>
        <v>0</v>
      </c>
      <c r="AY175" s="19">
        <f>IFERROR(HLOOKUP(AY$1,'Nakladova matice_2018'!$A$1:$IW$188,148,FALSE),0)</f>
        <v>0</v>
      </c>
      <c r="AZ175" s="19">
        <f>IFERROR(HLOOKUP(AZ$1,'Nakladova matice_2018'!$A$1:$IW$188,148,FALSE),0)</f>
        <v>0</v>
      </c>
      <c r="BA175" s="19">
        <f>IFERROR(HLOOKUP(BA$1,'Nakladova matice_2018'!$A$1:$IW$188,148,FALSE),0)</f>
        <v>41000</v>
      </c>
      <c r="BB175" s="19">
        <f>IFERROR(HLOOKUP(BB$1,'Nakladova matice_2018'!$A$1:$IW$188,148,FALSE),0)</f>
        <v>0</v>
      </c>
      <c r="BC175" s="19">
        <f>IFERROR(HLOOKUP(BC$1,'Nakladova matice_2018'!$A$1:$IW$188,148,FALSE),0)</f>
        <v>0</v>
      </c>
      <c r="BD175" s="19">
        <f>IFERROR(HLOOKUP(BD$1,'Nakladova matice_2018'!$A$1:$IW$188,148,FALSE),0)</f>
        <v>2296800</v>
      </c>
      <c r="BE175" s="19">
        <f>IFERROR(HLOOKUP(BE$1,'Nakladova matice_2018'!$A$1:$IW$188,148,FALSE),0)</f>
        <v>0</v>
      </c>
      <c r="BF175" s="19">
        <f>IFERROR(HLOOKUP(BF$1,'Nakladova matice_2018'!$A$1:$IW$188,148,FALSE),0)</f>
        <v>0</v>
      </c>
      <c r="BG175" s="19">
        <f>IFERROR(HLOOKUP(BG$1,'Nakladova matice_2018'!$A$1:$IW$188,148,FALSE),0)</f>
        <v>0</v>
      </c>
      <c r="BH175" s="19">
        <f>IFERROR(HLOOKUP(BH$1,'Nakladova matice_2018'!$A$1:$IW$188,148,FALSE),0)</f>
        <v>0</v>
      </c>
      <c r="BI175" s="19">
        <f>IFERROR(HLOOKUP(BI$1,'Nakladova matice_2018'!$A$1:$IW$188,148,FALSE),0)</f>
        <v>376000</v>
      </c>
      <c r="BJ175" s="19">
        <f>IFERROR(HLOOKUP(BJ$1,'Nakladova matice_2018'!$A$1:$IW$188,148,FALSE),0)</f>
        <v>0</v>
      </c>
      <c r="BK175" s="19">
        <f>IFERROR(HLOOKUP(BK$1,'Nakladova matice_2018'!$A$1:$IW$188,148,FALSE),0)</f>
        <v>0</v>
      </c>
      <c r="BL175" s="19">
        <f>IFERROR(HLOOKUP(BL$1,'Nakladova matice_2018'!$A$1:$IW$188,148,FALSE),0)</f>
        <v>0</v>
      </c>
      <c r="BM175" s="19">
        <f>IFERROR(HLOOKUP(BM$1,'Nakladova matice_2018'!$A$1:$IW$188,148,FALSE),0)</f>
        <v>28000</v>
      </c>
      <c r="BN175" s="19">
        <f>IFERROR(HLOOKUP(BN$1,'Nakladova matice_2018'!$A$1:$IW$188,148,FALSE),0)</f>
        <v>0</v>
      </c>
      <c r="BO175" s="19">
        <f>IFERROR(HLOOKUP(BO$1,'Nakladova matice_2018'!$A$1:$IW$188,148,FALSE),0)</f>
        <v>0</v>
      </c>
      <c r="BP175" s="19">
        <f>IFERROR(HLOOKUP(BP$1,'Nakladova matice_2018'!$A$1:$IW$188,148,FALSE),0)</f>
        <v>0</v>
      </c>
      <c r="BQ175" s="19">
        <f>IFERROR(HLOOKUP(BQ$1,'Nakladova matice_2018'!$A$1:$IW$188,148,FALSE),0)</f>
        <v>1782000</v>
      </c>
      <c r="BR175" s="19">
        <f>IFERROR(HLOOKUP(BR$1,'Nakladova matice_2018'!$A$1:$IW$188,148,FALSE),0)</f>
        <v>0</v>
      </c>
      <c r="BS175" s="19">
        <f>IFERROR(HLOOKUP(BS$1,'Nakladova matice_2018'!$A$1:$IW$188,148,FALSE),0)</f>
        <v>0</v>
      </c>
      <c r="BT175" s="19">
        <f>IFERROR(HLOOKUP(BT$1,'Nakladova matice_2018'!$A$1:$IW$188,148,FALSE),0)</f>
        <v>0</v>
      </c>
      <c r="BU175" s="19">
        <f>IFERROR(HLOOKUP(BU$1,'Nakladova matice_2018'!$A$1:$IW$188,148,FALSE),0)</f>
        <v>0</v>
      </c>
      <c r="BV175" s="19">
        <f>IFERROR(HLOOKUP(BV$1,'Nakladova matice_2018'!$A$1:$IW$188,148,FALSE),0)</f>
        <v>0</v>
      </c>
      <c r="BW175" s="19">
        <f>IFERROR(HLOOKUP(BW$1,'Nakladova matice_2018'!$A$1:$IW$188,148,FALSE),0)</f>
        <v>0</v>
      </c>
      <c r="BX175" s="19">
        <f>IFERROR(HLOOKUP(BX$1,'Nakladova matice_2018'!$A$1:$IW$188,148,FALSE),0)</f>
        <v>19000</v>
      </c>
      <c r="BY175" s="19">
        <f>IFERROR(HLOOKUP(BY$1,'Nakladova matice_2018'!$A$1:$IW$188,148,FALSE),0)</f>
        <v>0</v>
      </c>
      <c r="BZ175" s="19">
        <f>IFERROR(HLOOKUP(BZ$1,'Nakladova matice_2018'!$A$1:$IW$188,148,FALSE),0)</f>
        <v>0</v>
      </c>
      <c r="CA175" s="19">
        <f>IFERROR(HLOOKUP(CA$1,'Nakladova matice_2018'!$A$1:$IW$188,148,FALSE),0)</f>
        <v>0</v>
      </c>
      <c r="CB175" s="19">
        <f>IFERROR(HLOOKUP(CB$1,'Nakladova matice_2018'!$A$1:$IW$188,148,FALSE),0)</f>
        <v>0</v>
      </c>
      <c r="CC175" s="19">
        <f>IFERROR(HLOOKUP(CC$1,'Nakladova matice_2018'!$A$1:$IW$188,148,FALSE),0)</f>
        <v>0</v>
      </c>
      <c r="CD175" s="19">
        <f>IFERROR(HLOOKUP(CD$1,'Nakladova matice_2018'!$A$1:$IW$188,148,FALSE),0)</f>
        <v>0</v>
      </c>
      <c r="CE175" s="19">
        <f>IFERROR(HLOOKUP(CE$1,'Nakladova matice_2018'!$A$1:$IW$188,148,FALSE),0)</f>
        <v>0</v>
      </c>
      <c r="CF175" s="19">
        <f>IFERROR(HLOOKUP(CF$1,'Nakladova matice_2018'!$A$1:$IW$188,148,FALSE),0)</f>
        <v>0</v>
      </c>
      <c r="CG175" s="19">
        <f>IFERROR(HLOOKUP(CG$1,'Nakladova matice_2018'!$A$1:$IW$188,148,FALSE),0)</f>
        <v>0</v>
      </c>
      <c r="CH175" s="19">
        <f>IFERROR(HLOOKUP(CH$1,'Nakladova matice_2018'!$A$1:$IW$188,148,FALSE),0)</f>
        <v>0</v>
      </c>
      <c r="CI175" s="19">
        <f>IFERROR(HLOOKUP(CI$1,'Nakladova matice_2018'!$A$1:$IW$188,148,FALSE),0)</f>
        <v>0</v>
      </c>
      <c r="CJ175" s="19">
        <f>IFERROR(HLOOKUP(CJ$1,'Nakladova matice_2018'!$A$1:$IW$188,148,FALSE),0)</f>
        <v>0</v>
      </c>
      <c r="CK175" s="19">
        <f>IFERROR(HLOOKUP(CK$1,'Nakladova matice_2018'!$A$1:$IW$188,148,FALSE),0)</f>
        <v>0</v>
      </c>
      <c r="CL175" s="19">
        <f>IFERROR(HLOOKUP(CL$1,'Nakladova matice_2018'!$A$1:$IW$188,148,FALSE),0)</f>
        <v>0</v>
      </c>
      <c r="CM175" s="19">
        <f>IFERROR(HLOOKUP(CM$1,'Nakladova matice_2018'!$A$1:$IW$188,148,FALSE),0)</f>
        <v>0</v>
      </c>
      <c r="CN175" s="19">
        <f>IFERROR(HLOOKUP(CN$1,'Nakladova matice_2018'!$A$1:$IW$188,148,FALSE),0)</f>
        <v>1420000</v>
      </c>
      <c r="CO175" s="19">
        <f>IFERROR(HLOOKUP(CO$1,'Nakladova matice_2018'!$A$1:$IW$188,148,FALSE),0)</f>
        <v>0</v>
      </c>
      <c r="CP175" s="19">
        <f>IFERROR(HLOOKUP(CP$1,'Nakladova matice_2018'!$A$1:$IW$188,148,FALSE),0)</f>
        <v>0</v>
      </c>
      <c r="CQ175" s="19">
        <f>IFERROR(HLOOKUP(CQ$1,'Nakladova matice_2018'!$A$1:$IW$188,148,FALSE),0)</f>
        <v>0</v>
      </c>
      <c r="CR175" s="19">
        <f>IFERROR(HLOOKUP(CR$1,'Nakladova matice_2018'!$A$1:$IW$188,148,FALSE),0)</f>
        <v>0</v>
      </c>
      <c r="CS175" s="19">
        <f>IFERROR(HLOOKUP(CS$1,'Nakladova matice_2018'!$A$1:$IW$188,148,FALSE),0)</f>
        <v>0</v>
      </c>
      <c r="CT175" s="19">
        <f>IFERROR(HLOOKUP(CT$1,'Nakladova matice_2018'!$A$1:$IW$188,148,FALSE),0)</f>
        <v>279000</v>
      </c>
      <c r="CU175" s="19">
        <f>IFERROR(HLOOKUP(CU$1,'Nakladova matice_2018'!$A$1:$IW$188,148,FALSE),0)</f>
        <v>707000</v>
      </c>
      <c r="CV175" s="19">
        <f>IFERROR(HLOOKUP(CV$1,'Nakladova matice_2018'!$A$1:$IW$188,148,FALSE),0)</f>
        <v>575000</v>
      </c>
      <c r="CW175" s="19">
        <f>IFERROR(HLOOKUP(CW$1,'Nakladova matice_2018'!$A$1:$IW$188,148,FALSE),0)</f>
        <v>0</v>
      </c>
      <c r="CX175" s="19">
        <f>IFERROR(HLOOKUP(CX$1,'Nakladova matice_2018'!$A$1:$IW$188,148,FALSE),0)</f>
        <v>0</v>
      </c>
      <c r="CY175" s="19">
        <f>IFERROR(HLOOKUP(CY$1,'Nakladova matice_2018'!$A$1:$IW$188,148,FALSE),0)</f>
        <v>0</v>
      </c>
      <c r="CZ175" s="19">
        <f>IFERROR(HLOOKUP(CZ$1,'Nakladova matice_2018'!$A$1:$IW$188,148,FALSE),0)</f>
        <v>0</v>
      </c>
      <c r="DA175" s="19">
        <f>IFERROR(HLOOKUP(DA$1,'Nakladova matice_2018'!$A$1:$IW$188,148,FALSE),0)</f>
        <v>1160000</v>
      </c>
      <c r="DB175" s="19">
        <f>IFERROR(HLOOKUP(DB$1,'Nakladova matice_2018'!$A$1:$IW$188,148,FALSE),0)</f>
        <v>322000</v>
      </c>
      <c r="DC175" s="19">
        <f>IFERROR(HLOOKUP(DC$1,'Nakladova matice_2018'!$A$1:$IW$188,148,FALSE),0)</f>
        <v>0</v>
      </c>
      <c r="DD175" s="19">
        <f>IFERROR(HLOOKUP(DD$1,'Nakladova matice_2018'!$A$1:$IW$188,148,FALSE),0)</f>
        <v>0</v>
      </c>
      <c r="DE175" s="19">
        <f>IFERROR(HLOOKUP(DE$1,'Nakladova matice_2018'!$A$1:$IW$188,148,FALSE),0)</f>
        <v>0</v>
      </c>
      <c r="DF175" s="19">
        <f>IFERROR(HLOOKUP(DF$1,'Nakladova matice_2018'!$A$1:$IW$188,148,FALSE),0)</f>
        <v>0</v>
      </c>
      <c r="DG175" s="19">
        <f>IFERROR(HLOOKUP(DG$1,'Nakladova matice_2018'!$A$1:$IW$188,148,FALSE),0)</f>
        <v>598000</v>
      </c>
      <c r="DH175" s="19">
        <f>IFERROR(HLOOKUP(DH$1,'Nakladova matice_2018'!$A$1:$IW$188,148,FALSE),0)</f>
        <v>0</v>
      </c>
      <c r="DI175" s="19">
        <f>IFERROR(HLOOKUP(DI$1,'Nakladova matice_2018'!$A$1:$IW$188,148,FALSE),0)</f>
        <v>0</v>
      </c>
      <c r="DJ175" s="19">
        <f>IFERROR(HLOOKUP(DJ$1,'Nakladova matice_2018'!$A$1:$IW$188,148,FALSE),0)</f>
        <v>8000</v>
      </c>
      <c r="DK175" s="19">
        <f>IFERROR(HLOOKUP(DK$1,'Nakladova matice_2018'!$A$1:$IW$188,148,FALSE),0)</f>
        <v>0</v>
      </c>
      <c r="DL175" s="19">
        <f>IFERROR(HLOOKUP(DL$1,'Nakladova matice_2018'!$A$1:$IW$188,148,FALSE),0)</f>
        <v>699000</v>
      </c>
      <c r="DM175" s="19">
        <f>IFERROR(HLOOKUP(DM$1,'Nakladova matice_2018'!$A$1:$IW$188,148,FALSE),0)</f>
        <v>81000</v>
      </c>
      <c r="DN175" s="19">
        <f>IFERROR(HLOOKUP(DN$1,'Nakladova matice_2018'!$A$1:$IW$188,148,FALSE),0)</f>
        <v>243000</v>
      </c>
      <c r="DO175" s="19">
        <f>IFERROR(HLOOKUP(DO$1,'Nakladova matice_2018'!$A$1:$IW$188,148,FALSE),0)</f>
        <v>0</v>
      </c>
      <c r="DP175" s="19">
        <f>IFERROR(HLOOKUP(DP$1,'Nakladova matice_2018'!$A$1:$IW$188,148,FALSE),0)</f>
        <v>0</v>
      </c>
      <c r="DQ175" s="19">
        <f>IFERROR(HLOOKUP(DQ$1,'Nakladova matice_2018'!$A$1:$IW$188,148,FALSE),0)</f>
        <v>0</v>
      </c>
      <c r="DR175" s="19">
        <f>IFERROR(HLOOKUP(DR$1,'Nakladova matice_2018'!$A$1:$IW$188,148,FALSE),0)</f>
        <v>0</v>
      </c>
      <c r="DS175" s="19">
        <f>IFERROR(HLOOKUP(DS$1,'Nakladova matice_2018'!$A$1:$IW$188,148,FALSE),0)</f>
        <v>0</v>
      </c>
      <c r="DT175" s="19">
        <f>IFERROR(HLOOKUP(DT$1,'Nakladova matice_2018'!$A$1:$IW$188,148,FALSE),0)</f>
        <v>0</v>
      </c>
      <c r="DU175" s="19">
        <f>IFERROR(HLOOKUP(DU$1,'Nakladova matice_2018'!$A$1:$IW$188,148,FALSE),0)</f>
        <v>0</v>
      </c>
      <c r="DV175" s="19">
        <f>IFERROR(HLOOKUP(DV$1,'Nakladova matice_2018'!$A$1:$IW$188,148,FALSE),0)</f>
        <v>0</v>
      </c>
      <c r="DW175" s="19">
        <f>IFERROR(HLOOKUP(DW$1,'Nakladova matice_2018'!$A$1:$IW$188,148,FALSE),0)</f>
        <v>0</v>
      </c>
      <c r="DX175" s="19">
        <f>IFERROR(HLOOKUP(DX$1,'Nakladova matice_2018'!$A$1:$IW$188,148,FALSE),0)</f>
        <v>0</v>
      </c>
      <c r="DY175" s="19">
        <f>IFERROR(HLOOKUP(DY$1,'Nakladova matice_2018'!$A$1:$IW$188,148,FALSE),0)</f>
        <v>0</v>
      </c>
      <c r="DZ175" s="19">
        <f>IFERROR(HLOOKUP(DZ$1,'Nakladova matice_2018'!$A$1:$IW$188,148,FALSE),0)</f>
        <v>0</v>
      </c>
      <c r="EA175" s="19">
        <f>IFERROR(HLOOKUP(EA$1,'Nakladova matice_2018'!$A$1:$IW$188,148,FALSE),0)</f>
        <v>0</v>
      </c>
      <c r="EB175" s="19">
        <f>IFERROR(HLOOKUP(EB$1,'Nakladova matice_2018'!$A$1:$IW$188,148,FALSE),0)</f>
        <v>0</v>
      </c>
      <c r="EC175" s="19">
        <f>IFERROR(HLOOKUP(EC$1,'Nakladova matice_2018'!$A$1:$IW$188,148,FALSE),0)</f>
        <v>0</v>
      </c>
      <c r="ED175" s="19">
        <f>IFERROR(HLOOKUP(ED$1,'Nakladova matice_2018'!$A$1:$IW$188,148,FALSE),0)</f>
        <v>0</v>
      </c>
      <c r="EE175" s="19">
        <f>IFERROR(HLOOKUP(EE$1,'Nakladova matice_2018'!$A$1:$IW$188,148,FALSE),0)</f>
        <v>0</v>
      </c>
      <c r="EF175" s="19">
        <f>IFERROR(HLOOKUP(EF$1,'Nakladova matice_2018'!$A$1:$IW$188,148,FALSE),0)</f>
        <v>0</v>
      </c>
      <c r="EG175" s="19">
        <f>IFERROR(HLOOKUP(EG$1,'Nakladova matice_2018'!$A$1:$IW$188,148,FALSE),0)</f>
        <v>0</v>
      </c>
      <c r="EH175" s="19">
        <f>IFERROR(HLOOKUP(EH$1,'Nakladova matice_2018'!$A$1:$IW$188,148,FALSE),0)</f>
        <v>0</v>
      </c>
      <c r="EI175" s="19">
        <f>IFERROR(HLOOKUP(EI$1,'Nakladova matice_2018'!$A$1:$IW$188,148,FALSE),0)</f>
        <v>0</v>
      </c>
      <c r="EJ175" s="19">
        <f>IFERROR(HLOOKUP(EJ$1,'Nakladova matice_2018'!$A$1:$IW$188,148,FALSE),0)</f>
        <v>0</v>
      </c>
      <c r="EK175" s="19">
        <f>IFERROR(HLOOKUP(EK$1,'Nakladova matice_2018'!$A$1:$IW$188,148,FALSE),0)</f>
        <v>0</v>
      </c>
      <c r="EL175" s="19">
        <f>IFERROR(HLOOKUP(EL$1,'Nakladova matice_2018'!$A$1:$IW$188,148,FALSE),0)</f>
        <v>0</v>
      </c>
      <c r="EM175" s="19">
        <f>IFERROR(HLOOKUP(EM$1,'Nakladova matice_2018'!$A$1:$IW$188,148,FALSE),0)</f>
        <v>0</v>
      </c>
      <c r="EN175" s="19">
        <f>IFERROR(HLOOKUP(EN$1,'Nakladova matice_2018'!$A$1:$IW$188,148,FALSE),0)</f>
        <v>9682000</v>
      </c>
      <c r="EO175" s="19">
        <f>IFERROR(HLOOKUP(EO$1,'Nakladova matice_2018'!$A$1:$IW$188,148,FALSE),0)</f>
        <v>0</v>
      </c>
      <c r="EP175" s="19">
        <f>IFERROR(HLOOKUP(EP$1,'Nakladova matice_2018'!$A$1:$IW$188,148,FALSE),0)</f>
        <v>0</v>
      </c>
      <c r="EQ175" s="19">
        <f>IFERROR(HLOOKUP(EQ$1,'Nakladova matice_2018'!$A$1:$IW$188,148,FALSE),0)</f>
        <v>0</v>
      </c>
      <c r="ER175" s="19">
        <f>IFERROR(HLOOKUP(ER$1,'Nakladova matice_2018'!$A$1:$IW$188,148,FALSE),0)</f>
        <v>0</v>
      </c>
      <c r="ES175" s="19">
        <f>IFERROR(HLOOKUP(ES$1,'Nakladova matice_2018'!$A$1:$IW$188,148,FALSE),0)</f>
        <v>0</v>
      </c>
      <c r="ET175" s="19">
        <f>IFERROR(HLOOKUP(ET$1,'Nakladova matice_2018'!$A$1:$IW$188,148,FALSE),0)</f>
        <v>0</v>
      </c>
      <c r="EU175" s="19">
        <f>IFERROR(HLOOKUP(EU$1,'Nakladova matice_2018'!$A$1:$IW$188,148,FALSE),0)</f>
        <v>0</v>
      </c>
      <c r="EV175" s="19">
        <f>IFERROR(HLOOKUP(EV$1,'Nakladova matice_2018'!$A$1:$IW$188,148,FALSE),0)</f>
        <v>0</v>
      </c>
      <c r="EW175" s="19">
        <f>IFERROR(HLOOKUP(EW$1,'Nakladova matice_2018'!$A$1:$IW$188,148,FALSE),0)</f>
        <v>0</v>
      </c>
      <c r="EX175" s="19">
        <f>IFERROR(HLOOKUP(EX$1,'Nakladova matice_2018'!$A$1:$IW$188,148,FALSE),0)</f>
        <v>0</v>
      </c>
      <c r="EY175" s="19">
        <f>IFERROR(HLOOKUP(EY$1,'Nakladova matice_2018'!$A$1:$IW$188,148,FALSE),0)</f>
        <v>0</v>
      </c>
      <c r="EZ175" s="19">
        <f>IFERROR(HLOOKUP(EZ$1,'Nakladova matice_2018'!$A$1:$IW$188,148,FALSE),0)</f>
        <v>0</v>
      </c>
      <c r="FA175" s="19">
        <f>IFERROR(HLOOKUP(FA$1,'Nakladova matice_2018'!$A$1:$IW$188,148,FALSE),0)</f>
        <v>0</v>
      </c>
      <c r="FB175" s="19">
        <f>IFERROR(HLOOKUP(FB$1,'Nakladova matice_2018'!$A$1:$IW$188,148,FALSE),0)</f>
        <v>0</v>
      </c>
      <c r="FC175" s="19">
        <f>IFERROR(HLOOKUP(FC$1,'Nakladova matice_2018'!$A$1:$IW$188,148,FALSE),0)</f>
        <v>0</v>
      </c>
      <c r="FD175" s="19">
        <f>IFERROR(HLOOKUP(FD$1,'Nakladova matice_2018'!$A$1:$IW$188,148,FALSE),0)</f>
        <v>0</v>
      </c>
      <c r="FE175" s="19">
        <f>IFERROR(HLOOKUP(FE$1,'Nakladova matice_2018'!$A$1:$IW$188,148,FALSE),0)</f>
        <v>0</v>
      </c>
      <c r="FF175" s="19">
        <f>IFERROR(HLOOKUP(FF$1,'Nakladova matice_2018'!$A$1:$IW$188,148,FALSE),0)</f>
        <v>0</v>
      </c>
      <c r="FG175" s="19">
        <f>IFERROR(HLOOKUP(FG$1,'Nakladova matice_2018'!$A$1:$IW$188,148,FALSE),0)</f>
        <v>0</v>
      </c>
      <c r="FH175" s="19">
        <f>IFERROR(HLOOKUP(FH$1,'Nakladova matice_2018'!$A$1:$IW$188,148,FALSE),0)</f>
        <v>0</v>
      </c>
      <c r="FI175" s="19">
        <f>IFERROR(HLOOKUP(FI$1,'Nakladova matice_2018'!$A$1:$IW$188,148,FALSE),0)</f>
        <v>800000</v>
      </c>
      <c r="FJ175" s="19">
        <f>IFERROR(HLOOKUP(FJ$1,'Nakladova matice_2018'!$A$1:$IW$188,148,FALSE),0)</f>
        <v>0</v>
      </c>
      <c r="FK175" s="19">
        <f>IFERROR(HLOOKUP(FK$1,'Nakladova matice_2018'!$A$1:$IW$188,148,FALSE),0)</f>
        <v>0</v>
      </c>
      <c r="FL175" s="19">
        <f>IFERROR(HLOOKUP(FL$1,'Nakladova matice_2018'!$A$1:$IW$188,148,FALSE),0)</f>
        <v>0</v>
      </c>
      <c r="FM175" s="19">
        <f>IFERROR(HLOOKUP(FM$1,'Nakladova matice_2018'!$A$1:$IW$188,148,FALSE),0)</f>
        <v>0</v>
      </c>
      <c r="FN175" s="19">
        <f>IFERROR(HLOOKUP(FN$1,'Nakladova matice_2018'!$A$1:$IW$188,148,FALSE),0)</f>
        <v>1228000</v>
      </c>
      <c r="FO175" s="19">
        <f>IFERROR(HLOOKUP(FO$1,'Nakladova matice_2018'!$A$1:$IW$188,148,FALSE),0)</f>
        <v>244000</v>
      </c>
      <c r="FP175" s="19">
        <f>IFERROR(HLOOKUP(FP$1,'Nakladova matice_2018'!$A$1:$IW$188,148,FALSE),0)</f>
        <v>0</v>
      </c>
      <c r="FQ175" s="19">
        <f>IFERROR(HLOOKUP(FQ$1,'Nakladova matice_2018'!$A$1:$IW$188,148,FALSE),0)</f>
        <v>46000</v>
      </c>
      <c r="FR175" s="19">
        <f>IFERROR(HLOOKUP(FR$1,'Nakladova matice_2018'!$A$1:$IW$188,148,FALSE),0)</f>
        <v>0</v>
      </c>
      <c r="FS175" s="19">
        <f>IFERROR(HLOOKUP(FS$1,'Nakladova matice_2018'!$A$1:$IW$188,148,FALSE),0)</f>
        <v>425000</v>
      </c>
      <c r="FT175" s="19">
        <f>IFERROR(HLOOKUP(FT$1,'Nakladova matice_2018'!$A$1:$IW$188,148,FALSE),0)</f>
        <v>3640000</v>
      </c>
      <c r="FU175" s="19">
        <f>IFERROR(HLOOKUP(FU$1,'Nakladova matice_2018'!$A$1:$IW$188,148,FALSE),0)</f>
        <v>32000</v>
      </c>
      <c r="FV175" s="19">
        <f>IFERROR(HLOOKUP(FV$1,'Nakladova matice_2018'!$A$1:$IW$188,148,FALSE),0)</f>
        <v>0</v>
      </c>
      <c r="FW175" s="19">
        <f>IFERROR(HLOOKUP(FW$1,'Nakladova matice_2018'!$A$1:$IW$188,148,FALSE),0)</f>
        <v>0</v>
      </c>
      <c r="FX175" s="19">
        <f>IFERROR(HLOOKUP(FX$1,'Nakladova matice_2018'!$A$1:$IW$188,148,FALSE),0)</f>
        <v>0</v>
      </c>
      <c r="FY175" s="19">
        <f>IFERROR(HLOOKUP(FY$1,'Nakladova matice_2018'!$A$1:$IW$188,148,FALSE),0)</f>
        <v>400000</v>
      </c>
      <c r="FZ175" s="19">
        <f>IFERROR(HLOOKUP(FZ$1,'Nakladova matice_2018'!$A$1:$IW$188,148,FALSE),0)</f>
        <v>0</v>
      </c>
      <c r="GA175" s="19">
        <f>IFERROR(HLOOKUP(GA$1,'Nakladova matice_2018'!$A$1:$IW$188,148,FALSE),0)</f>
        <v>0</v>
      </c>
      <c r="GB175" s="19">
        <f>IFERROR(HLOOKUP(GB$1,'Nakladova matice_2018'!$A$1:$IW$188,148,FALSE),0)</f>
        <v>0</v>
      </c>
      <c r="GC175" s="19">
        <f>IFERROR(HLOOKUP(GC$1,'Nakladova matice_2018'!$A$1:$IW$188,148,FALSE),0)</f>
        <v>0</v>
      </c>
      <c r="GD175" s="19">
        <f>IFERROR(HLOOKUP(GD$1,'Nakladova matice_2018'!$A$1:$IW$188,148,FALSE),0)</f>
        <v>189000</v>
      </c>
      <c r="GE175" s="19">
        <f>IFERROR(HLOOKUP(GE$1,'Nakladova matice_2018'!$A$1:$IW$188,148,FALSE),0)</f>
        <v>11000</v>
      </c>
      <c r="GF175" s="19">
        <f>IFERROR(HLOOKUP(GF$1,'Nakladova matice_2018'!$A$1:$IW$188,148,FALSE),0)</f>
        <v>0</v>
      </c>
      <c r="GG175" s="19">
        <f>IFERROR(HLOOKUP(GG$1,'Nakladova matice_2018'!$A$1:$IW$188,148,FALSE),0)</f>
        <v>0</v>
      </c>
      <c r="GH175" s="19">
        <f>IFERROR(HLOOKUP(GH$1,'Nakladova matice_2018'!$A$1:$IW$188,148,FALSE),0)</f>
        <v>0</v>
      </c>
      <c r="GI175" s="19">
        <f>IFERROR(HLOOKUP(GI$1,'Nakladova matice_2018'!$A$1:$IW$188,148,FALSE),0)</f>
        <v>0</v>
      </c>
      <c r="GJ175" s="19">
        <f>IFERROR(HLOOKUP(GJ$1,'Nakladova matice_2018'!$A$1:$IW$188,148,FALSE),0)</f>
        <v>0</v>
      </c>
      <c r="GK175" s="19">
        <f>IFERROR(HLOOKUP(GK$1,'Nakladova matice_2018'!$A$1:$IW$188,148,FALSE),0)</f>
        <v>0</v>
      </c>
      <c r="GL175" s="19">
        <f>IFERROR(HLOOKUP(GL$1,'Nakladova matice_2018'!$A$1:$IW$188,148,FALSE),0)</f>
        <v>0</v>
      </c>
      <c r="GM175" s="19">
        <f>IFERROR(HLOOKUP(GM$1,'Nakladova matice_2018'!$A$1:$IW$188,148,FALSE),0)</f>
        <v>6815000</v>
      </c>
      <c r="GN175" s="19">
        <f>IFERROR(HLOOKUP(GN$1,'Nakladova matice_2018'!$A$1:$IW$188,148,FALSE),0)</f>
        <v>0</v>
      </c>
      <c r="GO175" s="19">
        <f>IFERROR(HLOOKUP(GO$1,'Nakladova matice_2018'!$A$1:$IW$188,148,FALSE),0)</f>
        <v>0</v>
      </c>
      <c r="GP175" s="19">
        <f>IFERROR(HLOOKUP(GP$1,'Nakladova matice_2018'!$A$1:$IW$188,148,FALSE),0)</f>
        <v>0</v>
      </c>
      <c r="GQ175" s="19">
        <f>IFERROR(HLOOKUP(GQ$1,'Nakladova matice_2018'!$A$1:$IW$188,148,FALSE),0)</f>
        <v>0</v>
      </c>
      <c r="GR175" s="19">
        <f>IFERROR(HLOOKUP(GR$1,'Nakladova matice_2018'!$A$1:$IW$188,148,FALSE),0)</f>
        <v>0</v>
      </c>
      <c r="GS175" s="19">
        <f>IFERROR(HLOOKUP(GS$1,'Nakladova matice_2018'!$A$1:$IW$188,148,FALSE),0)</f>
        <v>0</v>
      </c>
      <c r="GT175" s="19">
        <f>IFERROR(HLOOKUP(GT$1,'Nakladova matice_2018'!$A$1:$IW$188,148,FALSE),0)</f>
        <v>0</v>
      </c>
      <c r="GU175" s="19">
        <f>IFERROR(HLOOKUP(GU$1,'Nakladova matice_2018'!$A$1:$IW$188,148,FALSE),0)</f>
        <v>0</v>
      </c>
      <c r="GV175" s="19">
        <f>IFERROR(HLOOKUP(GV$1,'Nakladova matice_2018'!$A$1:$IW$188,148,FALSE),0)</f>
        <v>0</v>
      </c>
      <c r="GW175" s="19">
        <f>IFERROR(HLOOKUP(GW$1,'Nakladova matice_2018'!$A$1:$IW$188,148,FALSE),0)</f>
        <v>0</v>
      </c>
      <c r="GX175" s="19">
        <f>IFERROR(HLOOKUP(GX$1,'Nakladova matice_2018'!$A$1:$IW$188,148,FALSE),0)</f>
        <v>0</v>
      </c>
      <c r="GY175" s="19">
        <f>IFERROR(HLOOKUP(GY$1,'Nakladova matice_2018'!$A$1:$IW$188,148,FALSE),0)</f>
        <v>0</v>
      </c>
      <c r="GZ175" s="19">
        <f>IFERROR(HLOOKUP(GZ$1,'Nakladova matice_2018'!$A$1:$IW$188,148,FALSE),0)</f>
        <v>0</v>
      </c>
      <c r="HA175" s="19">
        <f>IFERROR(HLOOKUP(HA$1,'Nakladova matice_2018'!$A$1:$IW$188,148,FALSE),0)</f>
        <v>6210900</v>
      </c>
      <c r="HB175" s="19">
        <f>IFERROR(HLOOKUP(HB$1,'Nakladova matice_2018'!$A$1:$IW$188,148,FALSE),0)</f>
        <v>0</v>
      </c>
      <c r="HC175" s="19">
        <f>IFERROR(HLOOKUP(HC$1,'Nakladova matice_2018'!$A$1:$IW$188,148,FALSE),0)</f>
        <v>0</v>
      </c>
      <c r="HD175" s="19">
        <f>IFERROR(HLOOKUP(HD$1,'Nakladova matice_2018'!$A$1:$IW$188,148,FALSE),0)</f>
        <v>0</v>
      </c>
      <c r="HE175" s="19">
        <f>IFERROR(HLOOKUP(HE$1,'Nakladova matice_2018'!$A$1:$IW$188,148,FALSE),0)</f>
        <v>0</v>
      </c>
      <c r="HF175" s="19">
        <f>IFERROR(HLOOKUP(HF$1,'Nakladova matice_2018'!$A$1:$IW$188,148,FALSE),0)</f>
        <v>0</v>
      </c>
      <c r="HG175" s="19">
        <f>IFERROR(HLOOKUP(HG$1,'Nakladova matice_2018'!$A$1:$IW$188,148,FALSE),0)</f>
        <v>0</v>
      </c>
      <c r="HH175" s="19">
        <f>IFERROR(HLOOKUP(HH$1,'Nakladova matice_2018'!$A$1:$IW$188,148,FALSE),0)</f>
        <v>0</v>
      </c>
      <c r="HI175" s="19">
        <f>IFERROR(HLOOKUP(HI$1,'Nakladova matice_2018'!$A$1:$IW$188,148,FALSE),0)</f>
        <v>0</v>
      </c>
      <c r="HJ175" s="19">
        <f>IFERROR(HLOOKUP(HJ$1,'Nakladova matice_2018'!$A$1:$IW$188,148,FALSE),0)</f>
        <v>417000</v>
      </c>
      <c r="HK175" s="19">
        <f>IFERROR(HLOOKUP(HK$1,'Nakladova matice_2018'!$A$1:$IW$188,148,FALSE),0)</f>
        <v>0</v>
      </c>
      <c r="HL175" s="19">
        <f>IFERROR(HLOOKUP(HL$1,'Nakladova matice_2018'!$A$1:$IW$188,148,FALSE),0)</f>
        <v>0</v>
      </c>
      <c r="HM175" s="19">
        <f>IFERROR(HLOOKUP(HM$1,'Nakladova matice_2018'!$A$1:$IW$188,148,FALSE),0)</f>
        <v>0</v>
      </c>
      <c r="HN175" s="19">
        <f>IFERROR(HLOOKUP(HN$1,'Nakladova matice_2018'!$A$1:$IW$188,148,FALSE),0)</f>
        <v>0</v>
      </c>
      <c r="HO175" s="19">
        <f>IFERROR(HLOOKUP(HO$1,'Nakladova matice_2018'!$A$1:$IW$188,148,FALSE),0)</f>
        <v>0</v>
      </c>
      <c r="HP175" s="19">
        <f>IFERROR(HLOOKUP(HP$1,'Nakladova matice_2018'!$A$1:$IW$188,148,FALSE),0)</f>
        <v>0</v>
      </c>
      <c r="HQ175" s="19">
        <f>IFERROR(HLOOKUP(HQ$1,'Nakladova matice_2018'!$A$1:$IW$188,148,FALSE),0)</f>
        <v>0</v>
      </c>
      <c r="HR175" s="19">
        <f>IFERROR(HLOOKUP(HR$1,'Nakladova matice_2018'!$A$1:$IW$188,148,FALSE),0)</f>
        <v>0</v>
      </c>
      <c r="HS175" s="19">
        <f>IFERROR(HLOOKUP(HS$1,'Nakladova matice_2018'!$A$1:$IW$188,148,FALSE),0)</f>
        <v>0</v>
      </c>
      <c r="HT175" s="19">
        <f>IFERROR(HLOOKUP(HT$1,'Nakladova matice_2018'!$A$1:$IW$188,148,FALSE),0)</f>
        <v>0</v>
      </c>
      <c r="HU175" s="19">
        <f>IFERROR(HLOOKUP(HU$1,'Nakladova matice_2018'!$A$1:$IW$188,148,FALSE),0)</f>
        <v>0</v>
      </c>
      <c r="HV175" s="19">
        <f>IFERROR(HLOOKUP(HV$1,'Nakladova matice_2018'!$A$1:$IW$188,148,FALSE),0)</f>
        <v>0</v>
      </c>
      <c r="HW175" s="19">
        <f>IFERROR(HLOOKUP(HW$1,'Nakladova matice_2018'!$A$1:$IW$188,148,FALSE),0)</f>
        <v>0</v>
      </c>
      <c r="HX175" s="19">
        <f>IFERROR(HLOOKUP(HX$1,'Nakladova matice_2018'!$A$1:$IW$188,148,FALSE),0)</f>
        <v>0</v>
      </c>
      <c r="HY175" s="19">
        <f>IFERROR(HLOOKUP(HY$1,'Nakladova matice_2018'!$A$1:$IW$188,148,FALSE),0)</f>
        <v>0</v>
      </c>
      <c r="HZ175" s="19">
        <f>IFERROR(HLOOKUP(HZ$1,'Nakladova matice_2018'!$A$1:$IW$188,148,FALSE),0)</f>
        <v>0</v>
      </c>
      <c r="IA175" s="19">
        <f>IFERROR(HLOOKUP(IA$1,'Nakladova matice_2018'!$A$1:$IW$188,148,FALSE),0)</f>
        <v>0</v>
      </c>
      <c r="IB175" s="19">
        <f>IFERROR(HLOOKUP(IB$1,'Nakladova matice_2018'!$A$1:$IW$188,148,FALSE),0)</f>
        <v>0</v>
      </c>
      <c r="IC175" s="19">
        <f>IFERROR(HLOOKUP(IC$1,'Nakladova matice_2018'!$A$1:$IW$188,148,FALSE),0)</f>
        <v>0</v>
      </c>
      <c r="ID175" s="19">
        <f>IFERROR(HLOOKUP(ID$1,'Nakladova matice_2018'!$A$1:$IW$188,148,FALSE),0)</f>
        <v>0</v>
      </c>
      <c r="IE175" s="19">
        <f>IFERROR(HLOOKUP(IE$1,'Nakladova matice_2018'!$A$1:$IW$188,148,FALSE),0)</f>
        <v>0</v>
      </c>
      <c r="IF175" s="19">
        <f>IFERROR(HLOOKUP(IF$1,'Nakladova matice_2018'!$A$1:$IW$188,148,FALSE),0)</f>
        <v>0</v>
      </c>
      <c r="IG175" s="19">
        <f>IFERROR(HLOOKUP(IG$1,'Nakladova matice_2018'!$A$1:$IW$188,148,FALSE),0)</f>
        <v>0</v>
      </c>
      <c r="IH175" s="19">
        <f>IFERROR(HLOOKUP(IH$1,'Nakladova matice_2018'!$A$1:$IW$188,148,FALSE),0)</f>
        <v>0</v>
      </c>
      <c r="II175" s="19">
        <f>IFERROR(HLOOKUP(II$1,'Nakladova matice_2018'!$A$1:$IW$188,148,FALSE),0)</f>
        <v>0</v>
      </c>
      <c r="IJ175" s="19">
        <f>IFERROR(HLOOKUP(IJ$1,'Nakladova matice_2018'!$A$1:$IW$188,148,FALSE),0)</f>
        <v>0</v>
      </c>
      <c r="IK175" s="19">
        <f>IFERROR(HLOOKUP(IK$1,'Nakladova matice_2018'!$A$1:$IW$188,148,FALSE),0)</f>
        <v>0</v>
      </c>
      <c r="IL175" s="19">
        <f>IFERROR(HLOOKUP(IL$1,'Nakladova matice_2018'!$A$1:$IW$188,148,FALSE),0)</f>
        <v>0</v>
      </c>
      <c r="IM175" s="19">
        <f>IFERROR(HLOOKUP(IM$1,'Nakladova matice_2018'!$A$1:$IW$188,148,FALSE),0)</f>
        <v>0</v>
      </c>
      <c r="IN175" s="19">
        <f>IFERROR(HLOOKUP(IN$1,'Nakladova matice_2018'!$A$1:$IW$188,148,FALSE),0)</f>
        <v>0</v>
      </c>
      <c r="IO175" s="19">
        <f>IFERROR(HLOOKUP(IO$1,'Nakladova matice_2018'!$A$1:$IW$188,148,FALSE),0)</f>
        <v>0</v>
      </c>
      <c r="IP175" s="19">
        <f>IFERROR(HLOOKUP(IP$1,'Nakladova matice_2018'!$A$1:$IW$188,148,FALSE),0)</f>
        <v>0</v>
      </c>
      <c r="IQ175" s="19">
        <f>IFERROR(HLOOKUP(IQ$1,'Nakladova matice_2018'!$A$1:$IW$188,148,FALSE),0)</f>
        <v>0</v>
      </c>
      <c r="IR175" s="19">
        <f>IFERROR(HLOOKUP(IR$1,'Nakladova matice_2018'!$A$1:$IW$188,148,FALSE),0)</f>
        <v>0</v>
      </c>
      <c r="IS175" s="19">
        <f>IFERROR(HLOOKUP(IS$1,'Nakladova matice_2018'!$A$1:$IW$188,148,FALSE),0)</f>
        <v>0</v>
      </c>
      <c r="IT175" s="19">
        <f>IFERROR(HLOOKUP(IT$1,'Nakladova matice_2018'!$A$1:$IW$188,148,FALSE),0)</f>
        <v>0</v>
      </c>
      <c r="IU175" s="19">
        <f>IFERROR(HLOOKUP(IU$1,'Nakladova matice_2018'!$A$1:$IW$188,148,FALSE),0)</f>
        <v>0</v>
      </c>
      <c r="IV175" s="19">
        <f>IFERROR(HLOOKUP(IV$1,'Nakladova matice_2018'!$A$1:$IW$188,148,FALSE),0)</f>
        <v>0</v>
      </c>
      <c r="IW175" s="19">
        <f>IFERROR(HLOOKUP(IW$1,'Nakladova matice_2018'!$A$1:$IW$188,148,FALSE),0)</f>
        <v>0</v>
      </c>
      <c r="IX175" s="19">
        <f>IFERROR(HLOOKUP(IX$1,'Nakladova matice_2018'!$A$1:$IW$188,148,FALSE),0)</f>
        <v>0</v>
      </c>
      <c r="IY175" s="19">
        <f>IFERROR(HLOOKUP(IY$1,'Nakladova matice_2018'!$A$1:$IW$188,148,FALSE),0)</f>
        <v>0</v>
      </c>
      <c r="IZ175" s="19">
        <f>IFERROR(HLOOKUP(IZ$1,'Nakladova matice_2018'!$A$1:$IW$188,148,FALSE),0)</f>
        <v>0</v>
      </c>
      <c r="JA175" s="19">
        <f>IFERROR(HLOOKUP(JA$1,'Nakladova matice_2018'!$A$1:$IW$188,148,FALSE),0)</f>
        <v>1862000</v>
      </c>
      <c r="JB175" s="19">
        <f>IFERROR(HLOOKUP(JB$1,'Nakladova matice_2018'!$A$1:$IW$188,148,FALSE),0)</f>
        <v>0</v>
      </c>
      <c r="JC175" s="19">
        <f>IFERROR(HLOOKUP(JC$1,'Nakladova matice_2018'!$A$1:$IW$188,148,FALSE),0)</f>
        <v>0</v>
      </c>
      <c r="JD175" s="19">
        <f>IFERROR(HLOOKUP(JD$1,'Nakladova matice_2018'!$A$1:$IW$188,148,FALSE),0)</f>
        <v>0</v>
      </c>
      <c r="JE175" s="19">
        <f>IFERROR(HLOOKUP(JE$1,'Nakladova matice_2018'!$A$1:$IW$188,148,FALSE),0)</f>
        <v>5537</v>
      </c>
      <c r="JF175" s="19">
        <f>IFERROR(HLOOKUP(JF$1,'Nakladova matice_2018'!$A$1:$IW$188,148,FALSE),0)</f>
        <v>0</v>
      </c>
      <c r="JG175" s="19">
        <f>IFERROR(HLOOKUP(JG$1,'Nakladova matice_2018'!$A$1:$IW$188,148,FALSE),0)</f>
        <v>758168.88</v>
      </c>
      <c r="JH175" s="19">
        <f>IFERROR(HLOOKUP(JH$1,'Nakladova matice_2018'!$A$1:$IW$188,148,FALSE),0)</f>
        <v>53000</v>
      </c>
      <c r="JI175" s="19">
        <f>IFERROR(HLOOKUP(JI$1,'Nakladova matice_2018'!$A$1:$IW$188,148,FALSE),0)</f>
        <v>110000</v>
      </c>
      <c r="JJ175" s="19">
        <f>IFERROR(HLOOKUP(JJ$1,'Nakladova matice_2018'!$A$1:$IW$188,148,FALSE),0)</f>
        <v>0</v>
      </c>
      <c r="JK175" s="19">
        <f>IFERROR(HLOOKUP(JK$1,'Nakladova matice_2018'!$A$1:$IW$188,148,FALSE),0)</f>
        <v>0</v>
      </c>
      <c r="JL175" s="19">
        <f>IFERROR(HLOOKUP(JL$1,'Nakladova matice_2018'!$A$1:$IW$188,148,FALSE),0)</f>
        <v>20000</v>
      </c>
      <c r="JM175" s="19">
        <f>IFERROR(HLOOKUP(JM$1,'Nakladova matice_2018'!$A$1:$IW$188,148,FALSE),0)</f>
        <v>58000</v>
      </c>
      <c r="JN175" s="19">
        <f>IFERROR(HLOOKUP(JN$1,'Nakladova matice_2018'!$A$1:$IW$188,148,FALSE),0)</f>
        <v>0</v>
      </c>
      <c r="JO175" s="19">
        <f>IFERROR(HLOOKUP(JO$1,'Nakladova matice_2018'!$A$1:$IW$188,148,FALSE),0)</f>
        <v>0</v>
      </c>
      <c r="JP175" s="19">
        <f>IFERROR(HLOOKUP(JP$1,'Nakladova matice_2018'!$A$1:$IW$188,148,FALSE),0)</f>
        <v>0</v>
      </c>
      <c r="JQ175" s="19">
        <f>IFERROR(HLOOKUP(JQ$1,'Nakladova matice_2018'!$A$1:$IW$188,148,FALSE),0)</f>
        <v>0</v>
      </c>
      <c r="JR175" s="19">
        <f>IFERROR(HLOOKUP(JR$1,'Nakladova matice_2018'!$A$1:$IW$188,148,FALSE),0)</f>
        <v>0</v>
      </c>
      <c r="JS175" s="19">
        <f>IFERROR(HLOOKUP(JS$1,'Nakladova matice_2018'!$A$1:$IW$188,148,FALSE),0)</f>
        <v>0</v>
      </c>
      <c r="JT175" s="19">
        <f>IFERROR(HLOOKUP(JT$1,'Nakladova matice_2018'!$A$1:$IW$188,148,FALSE),0)</f>
        <v>30000</v>
      </c>
      <c r="JU175" s="19">
        <f>IFERROR(HLOOKUP(JU$1,'Nakladova matice_2018'!$A$1:$IW$188,148,FALSE),0)</f>
        <v>106000</v>
      </c>
      <c r="JV175" s="19">
        <f>IFERROR(HLOOKUP(JV$1,'Nakladova matice_2018'!$A$1:$IW$188,148,FALSE),0)</f>
        <v>0</v>
      </c>
      <c r="JW175" s="19">
        <f>IFERROR(HLOOKUP(JW$1,'Nakladova matice_2018'!$A$1:$IW$188,148,FALSE),0)</f>
        <v>93000</v>
      </c>
      <c r="JX175" s="19">
        <f>IFERROR(HLOOKUP(JX$1,'Nakladova matice_2018'!$A$1:$IW$188,148,FALSE),0)</f>
        <v>0</v>
      </c>
      <c r="JY175" s="19">
        <f>IFERROR(HLOOKUP(JY$1,'Nakladova matice_2018'!$A$1:$IW$188,148,FALSE),0)</f>
        <v>525000</v>
      </c>
      <c r="JZ175" s="19">
        <f>IFERROR(HLOOKUP(JZ$1,'Nakladova matice_2018'!$A$1:$IW$188,148,FALSE),0)</f>
        <v>0</v>
      </c>
      <c r="KA175" s="19">
        <f>IFERROR(HLOOKUP(KA$1,'Nakladova matice_2018'!$A$1:$IW$188,148,FALSE),0)</f>
        <v>0</v>
      </c>
      <c r="KB175" s="19">
        <f>IFERROR(HLOOKUP(KB$1,'Nakladova matice_2018'!$A$1:$IW$188,148,FALSE),0)</f>
        <v>0</v>
      </c>
      <c r="KC175" s="19">
        <f>IFERROR(HLOOKUP(KC$1,'Nakladova matice_2018'!$A$1:$IW$188,148,FALSE),0)</f>
        <v>0</v>
      </c>
      <c r="KD175" s="19">
        <f>IFERROR(HLOOKUP(KD$1,'Nakladova matice_2018'!$A$1:$IW$188,148,FALSE),0)</f>
        <v>0</v>
      </c>
      <c r="KE175" s="19">
        <f>IFERROR(HLOOKUP(KE$1,'Nakladova matice_2018'!$A$1:$IW$188,148,FALSE),0)</f>
        <v>0</v>
      </c>
      <c r="KF175" s="19">
        <f>IFERROR(HLOOKUP(KF$1,'Nakladova matice_2018'!$A$1:$IW$188,148,FALSE),0)</f>
        <v>0</v>
      </c>
      <c r="KG175" s="19">
        <f>IFERROR(HLOOKUP(KG$1,'Nakladova matice_2018'!$A$1:$IW$188,148,FALSE),0)</f>
        <v>0</v>
      </c>
      <c r="KH175" s="19">
        <f>IFERROR(HLOOKUP(KH$1,'Nakladova matice_2018'!$A$1:$IW$188,148,FALSE),0)</f>
        <v>0</v>
      </c>
      <c r="KI175" s="19">
        <f>IFERROR(HLOOKUP(KI$1,'Nakladova matice_2018'!$A$1:$IW$188,148,FALSE),0)</f>
        <v>0</v>
      </c>
      <c r="KJ175" s="19">
        <f>IFERROR(HLOOKUP(KJ$1,'Nakladova matice_2018'!$A$1:$IW$188,148,FALSE),0)</f>
        <v>0</v>
      </c>
      <c r="KK175" s="19">
        <f>IFERROR(HLOOKUP(KK$1,'Nakladova matice_2018'!$A$1:$IW$188,148,FALSE),0)</f>
        <v>0</v>
      </c>
      <c r="KL175" s="19">
        <f>IFERROR(HLOOKUP(KL$1,'Nakladova matice_2018'!$A$1:$IW$188,148,FALSE),0)</f>
        <v>0</v>
      </c>
      <c r="KM175" s="19">
        <f>IFERROR(HLOOKUP(KM$1,'Nakladova matice_2018'!$A$1:$IW$188,148,FALSE),0)</f>
        <v>0</v>
      </c>
      <c r="KN175" s="19">
        <f>IFERROR(HLOOKUP(KN$1,'Nakladova matice_2018'!$A$1:$IW$188,148,FALSE),0)</f>
        <v>0</v>
      </c>
      <c r="KO175" s="19">
        <f>IFERROR(HLOOKUP(KO$1,'Nakladova matice_2018'!$A$1:$IW$188,148,FALSE),0)</f>
        <v>0</v>
      </c>
      <c r="KP175" s="19">
        <f>IFERROR(HLOOKUP(KP$1,'Nakladova matice_2018'!$A$1:$IW$188,148,FALSE),0)</f>
        <v>0</v>
      </c>
      <c r="KQ175" s="19">
        <f>IFERROR(HLOOKUP(KQ$1,'Nakladova matice_2018'!$A$1:$IW$188,148,FALSE),0)</f>
        <v>0</v>
      </c>
      <c r="KR175" s="19">
        <f>IFERROR(HLOOKUP(KR$1,'Nakladova matice_2018'!$A$1:$IW$188,148,FALSE),0)</f>
        <v>0</v>
      </c>
      <c r="KS175" s="19">
        <f>IFERROR(HLOOKUP(KS$1,'Nakladova matice_2018'!$A$1:$IW$188,148,FALSE),0)</f>
        <v>0</v>
      </c>
      <c r="KT175" s="19">
        <f>IFERROR(HLOOKUP(KT$1,'Nakladova matice_2018'!$A$1:$IW$188,148,FALSE),0)</f>
        <v>0</v>
      </c>
      <c r="KU175" s="19">
        <f>IFERROR(HLOOKUP(KU$1,'Nakladova matice_2018'!$A$1:$IW$188,148,FALSE),0)</f>
        <v>517000</v>
      </c>
      <c r="KV175" s="19">
        <f>IFERROR(HLOOKUP(KV$1,'Nakladova matice_2018'!$A$1:$IW$188,148,FALSE),0)</f>
        <v>0</v>
      </c>
      <c r="KW175" s="19">
        <f>IFERROR(HLOOKUP(KW$1,'Nakladova matice_2018'!$A$1:$IW$188,148,FALSE),0)</f>
        <v>0</v>
      </c>
      <c r="KX175" s="19">
        <f>IFERROR(HLOOKUP(KX$1,'Nakladova matice_2018'!$A$1:$IW$188,148,FALSE),0)</f>
        <v>720000</v>
      </c>
      <c r="KY175" s="19">
        <f>IFERROR(HLOOKUP(KY$1,'Nakladova matice_2018'!$A$1:$IW$188,148,FALSE),0)</f>
        <v>0</v>
      </c>
      <c r="KZ175" s="19">
        <f>IFERROR(HLOOKUP(KZ$1,'Nakladova matice_2018'!$A$1:$IW$188,148,FALSE),0)</f>
        <v>0</v>
      </c>
      <c r="LA175" s="19">
        <f>IFERROR(HLOOKUP(LA$1,'Nakladova matice_2018'!$A$1:$IW$188,148,FALSE),0)</f>
        <v>0</v>
      </c>
      <c r="LB175" s="19">
        <f>IFERROR(HLOOKUP(LB$1,'Nakladova matice_2018'!$A$1:$IW$188,148,FALSE),0)</f>
        <v>0</v>
      </c>
      <c r="LC175" s="19">
        <f>IFERROR(HLOOKUP(LC$1,'Nakladova matice_2018'!$A$1:$IW$188,148,FALSE),0)</f>
        <v>0</v>
      </c>
      <c r="LD175" s="19">
        <f>IFERROR(HLOOKUP(LD$1,'Nakladova matice_2018'!$A$1:$IW$188,148,FALSE),0)</f>
        <v>0</v>
      </c>
      <c r="LE175" s="19">
        <f>IFERROR(HLOOKUP(LE$1,'Nakladova matice_2018'!$A$1:$IW$188,148,FALSE),0)</f>
        <v>0</v>
      </c>
      <c r="LF175" s="19">
        <f>IFERROR(HLOOKUP(LF$1,'Nakladova matice_2018'!$A$1:$IW$188,148,FALSE),0)</f>
        <v>0</v>
      </c>
      <c r="LG175" s="19">
        <f>IFERROR(HLOOKUP(LG$1,'Nakladova matice_2018'!$A$1:$IW$188,148,FALSE),0)</f>
        <v>0</v>
      </c>
      <c r="LH175" s="19">
        <f>IFERROR(HLOOKUP(LH$1,'Nakladova matice_2018'!$A$1:$IW$188,148,FALSE),0)</f>
        <v>0</v>
      </c>
      <c r="LI175" s="19">
        <f>IFERROR(HLOOKUP(LI$1,'Nakladova matice_2018'!$A$1:$IW$188,148,FALSE),0)</f>
        <v>0</v>
      </c>
      <c r="LJ175" s="19">
        <f>IFERROR(HLOOKUP(LJ$1,'Nakladova matice_2018'!$A$1:$IW$188,148,FALSE),0)</f>
        <v>0</v>
      </c>
      <c r="LK175" s="19">
        <f>IFERROR(HLOOKUP(LK$1,'Nakladova matice_2018'!$A$1:$IW$188,148,FALSE),0)</f>
        <v>0</v>
      </c>
      <c r="LL175" s="19">
        <f>IFERROR(HLOOKUP(LL$1,'Nakladova matice_2018'!$A$1:$IW$188,148,FALSE),0)</f>
        <v>0</v>
      </c>
      <c r="LM175" s="19">
        <f>IFERROR(HLOOKUP(LM$1,'Nakladova matice_2018'!$A$1:$IW$188,148,FALSE),0)</f>
        <v>0</v>
      </c>
      <c r="LN175" s="19">
        <f>IFERROR(HLOOKUP(LN$1,'Nakladova matice_2018'!$A$1:$IW$188,148,FALSE),0)</f>
        <v>0</v>
      </c>
      <c r="LO175" s="19">
        <f>IFERROR(HLOOKUP(LO$1,'Nakladova matice_2018'!$A$1:$IW$188,148,FALSE),0)</f>
        <v>0</v>
      </c>
      <c r="LP175" s="19">
        <f>IFERROR(HLOOKUP(LP$1,'Nakladova matice_2018'!$A$1:$IW$188,148,FALSE),0)</f>
        <v>0</v>
      </c>
      <c r="LQ175" s="19">
        <f>IFERROR(HLOOKUP(LQ$1,'Nakladova matice_2018'!$A$1:$IW$188,148,FALSE),0)</f>
        <v>0</v>
      </c>
      <c r="LR175" s="19">
        <f>IFERROR(HLOOKUP(LR$1,'Nakladova matice_2018'!$A$1:$IW$188,148,FALSE),0)</f>
        <v>0</v>
      </c>
      <c r="LS175" s="19">
        <f>IFERROR(HLOOKUP(LS$1,'Nakladova matice_2018'!$A$1:$IW$188,148,FALSE),0)</f>
        <v>0</v>
      </c>
      <c r="LT175" s="19">
        <f>IFERROR(HLOOKUP(LT$1,'Nakladova matice_2018'!$A$1:$IW$188,148,FALSE),0)</f>
        <v>0</v>
      </c>
      <c r="LU175" s="19">
        <f>IFERROR(HLOOKUP(LU$1,'Nakladova matice_2018'!$A$1:$IW$188,148,FALSE),0)</f>
        <v>0</v>
      </c>
      <c r="LV175" s="19">
        <f>IFERROR(HLOOKUP(LV$1,'Nakladova matice_2018'!$A$1:$IW$188,148,FALSE),0)</f>
        <v>0</v>
      </c>
      <c r="LW175" s="19">
        <f>IFERROR(HLOOKUP(LW$1,'Nakladova matice_2018'!$A$1:$IW$188,148,FALSE),0)</f>
        <v>0</v>
      </c>
      <c r="LX175" s="19">
        <f>IFERROR(HLOOKUP(LX$1,'Nakladova matice_2018'!$A$1:$IW$188,148,FALSE),0)</f>
        <v>0</v>
      </c>
      <c r="LY175" s="19">
        <f>IFERROR(HLOOKUP(LY$1,'Nakladova matice_2018'!$A$1:$IW$188,148,FALSE),0)</f>
        <v>0</v>
      </c>
      <c r="LZ175" s="19">
        <f>IFERROR(HLOOKUP(LZ$1,'Nakladova matice_2018'!$A$1:$IW$188,148,FALSE),0)</f>
        <v>0</v>
      </c>
      <c r="MA175" s="19">
        <f>IFERROR(HLOOKUP(MA$1,'Nakladova matice_2018'!$A$1:$IW$188,148,FALSE),0)</f>
        <v>0</v>
      </c>
      <c r="MB175" s="19">
        <f>IFERROR(HLOOKUP(MB$1,'Nakladova matice_2018'!$A$1:$IW$188,148,FALSE),0)</f>
        <v>0</v>
      </c>
      <c r="MC175" s="19">
        <f>IFERROR(HLOOKUP(MC$1,'Nakladova matice_2018'!$A$1:$IW$188,148,FALSE),0)</f>
        <v>0</v>
      </c>
      <c r="MD175" s="19">
        <f>IFERROR(HLOOKUP(MD$1,'Nakladova matice_2018'!$A$1:$IW$188,148,FALSE),0)</f>
        <v>0</v>
      </c>
      <c r="ME175" s="19">
        <f>IFERROR(HLOOKUP(ME$1,'Nakladova matice_2018'!$A$1:$IW$188,148,FALSE),0)</f>
        <v>0</v>
      </c>
      <c r="MF175" s="19">
        <f>IFERROR(HLOOKUP(MF$1,'Nakladova matice_2018'!$A$1:$IW$188,148,FALSE),0)</f>
        <v>0</v>
      </c>
      <c r="MG175" s="19">
        <f>IFERROR(HLOOKUP(MG$1,'Nakladova matice_2018'!$A$1:$IW$188,148,FALSE),0)</f>
        <v>0</v>
      </c>
      <c r="MH175" s="19">
        <f>IFERROR(HLOOKUP(MH$1,'Nakladova matice_2018'!$A$1:$IW$188,148,FALSE),0)</f>
        <v>0</v>
      </c>
      <c r="MI175" s="19">
        <f>IFERROR(HLOOKUP(MI$1,'Nakladova matice_2018'!$A$1:$IW$188,148,FALSE),0)</f>
        <v>0</v>
      </c>
      <c r="MJ175" s="19">
        <f>IFERROR(HLOOKUP(MJ$1,'Nakladova matice_2018'!$A$1:$IW$188,148,FALSE),0)</f>
        <v>0</v>
      </c>
      <c r="MK175" s="19">
        <f>IFERROR(HLOOKUP(MK$1,'Nakladova matice_2018'!$A$1:$IW$188,148,FALSE),0)</f>
        <v>8478000</v>
      </c>
      <c r="ML175" s="19">
        <f>IFERROR(HLOOKUP(ML$1,'Nakladova matice_2018'!$A$1:$IW$188,148,FALSE),0)</f>
        <v>2611281.46</v>
      </c>
      <c r="MM175" s="19">
        <f>IFERROR(HLOOKUP(MM$1,'Nakladova matice_2018'!$A$1:$IW$188,148,FALSE),0)</f>
        <v>1117000</v>
      </c>
      <c r="MN175" s="19">
        <f>IFERROR(HLOOKUP(MN$1,'Nakladova matice_2018'!$A$1:$IW$188,148,FALSE),0)</f>
        <v>0</v>
      </c>
      <c r="MO175" s="20">
        <f t="shared" si="87"/>
        <v>63561997.340000004</v>
      </c>
      <c r="MP175" s="20">
        <f>MO175-'Nakladova matice_2018'!IX148</f>
        <v>0</v>
      </c>
    </row>
    <row r="176" spans="1:354" x14ac:dyDescent="0.2">
      <c r="A176" s="27">
        <v>549174</v>
      </c>
      <c r="B176" s="21" t="s">
        <v>294</v>
      </c>
      <c r="C176" s="53">
        <v>0</v>
      </c>
      <c r="D176" s="19">
        <f>IFERROR(HLOOKUP(D$1,'Nakladova matice_2018'!$A$1:$IW$188,149,FALSE),0)</f>
        <v>0</v>
      </c>
      <c r="E176" s="19">
        <f>IFERROR(HLOOKUP(E$1,'Nakladova matice_2018'!$A$1:$IW$188,149,FALSE),0)</f>
        <v>0</v>
      </c>
      <c r="F176" s="19">
        <f>IFERROR(HLOOKUP(F$1,'Nakladova matice_2018'!$A$1:$IW$188,149,FALSE),0)</f>
        <v>0</v>
      </c>
      <c r="G176" s="19">
        <f>IFERROR(HLOOKUP(G$1,'Nakladova matice_2018'!$A$1:$IW$188,149,FALSE),0)</f>
        <v>0</v>
      </c>
      <c r="H176" s="19">
        <f>IFERROR(HLOOKUP(H$1,'Nakladova matice_2018'!$A$1:$IW$188,149,FALSE),0)</f>
        <v>0</v>
      </c>
      <c r="I176" s="19">
        <f>IFERROR(HLOOKUP(I$1,'Nakladova matice_2018'!$A$1:$IW$188,149,FALSE),0)</f>
        <v>0</v>
      </c>
      <c r="J176" s="19">
        <f>IFERROR(HLOOKUP(J$1,'Nakladova matice_2018'!$A$1:$IW$188,149,FALSE),0)</f>
        <v>0</v>
      </c>
      <c r="K176" s="19">
        <f>IFERROR(HLOOKUP(K$1,'Nakladova matice_2018'!$A$1:$IW$188,149,FALSE),0)</f>
        <v>0</v>
      </c>
      <c r="L176" s="19">
        <f>IFERROR(HLOOKUP(L$1,'Nakladova matice_2018'!$A$1:$IW$188,149,FALSE),0)</f>
        <v>0</v>
      </c>
      <c r="M176" s="19">
        <f>IFERROR(HLOOKUP(M$1,'Nakladova matice_2018'!$A$1:$IW$188,149,FALSE),0)</f>
        <v>0</v>
      </c>
      <c r="N176" s="19">
        <f>IFERROR(HLOOKUP(N$1,'Nakladova matice_2018'!$A$1:$IW$188,149,FALSE),0)</f>
        <v>0</v>
      </c>
      <c r="O176" s="19">
        <f>IFERROR(HLOOKUP(O$1,'Nakladova matice_2018'!$A$1:$IW$188,149,FALSE),0)</f>
        <v>0</v>
      </c>
      <c r="P176" s="19">
        <f>IFERROR(HLOOKUP(P$1,'Nakladova matice_2018'!$A$1:$IW$188,149,FALSE),0)</f>
        <v>0</v>
      </c>
      <c r="Q176" s="19">
        <f>IFERROR(HLOOKUP(Q$1,'Nakladova matice_2018'!$A$1:$IW$188,149,FALSE),0)</f>
        <v>0</v>
      </c>
      <c r="R176" s="19">
        <f>IFERROR(HLOOKUP(R$1,'Nakladova matice_2018'!$A$1:$IW$188,149,FALSE),0)</f>
        <v>25100</v>
      </c>
      <c r="S176" s="19">
        <f>IFERROR(HLOOKUP(S$1,'Nakladova matice_2018'!$A$1:$IW$188,149,FALSE),0)</f>
        <v>0</v>
      </c>
      <c r="T176" s="19">
        <f>IFERROR(HLOOKUP(T$1,'Nakladova matice_2018'!$A$1:$IW$188,149,FALSE),0)</f>
        <v>0</v>
      </c>
      <c r="U176" s="19">
        <f>IFERROR(HLOOKUP(U$1,'Nakladova matice_2018'!$A$1:$IW$188,149,FALSE),0)</f>
        <v>0</v>
      </c>
      <c r="V176" s="19">
        <f>IFERROR(HLOOKUP(V$1,'Nakladova matice_2018'!$A$1:$IW$188,149,FALSE),0)</f>
        <v>0</v>
      </c>
      <c r="W176" s="19">
        <f>IFERROR(HLOOKUP(W$1,'Nakladova matice_2018'!$A$1:$IW$188,149,FALSE),0)</f>
        <v>0</v>
      </c>
      <c r="X176" s="19">
        <f>IFERROR(HLOOKUP(X$1,'Nakladova matice_2018'!$A$1:$IW$188,149,FALSE),0)</f>
        <v>0</v>
      </c>
      <c r="Y176" s="19">
        <f>IFERROR(HLOOKUP(Y$1,'Nakladova matice_2018'!$A$1:$IW$188,149,FALSE),0)</f>
        <v>0</v>
      </c>
      <c r="Z176" s="19">
        <f>IFERROR(HLOOKUP(Z$1,'Nakladova matice_2018'!$A$1:$IW$188,149,FALSE),0)</f>
        <v>0</v>
      </c>
      <c r="AA176" s="19">
        <f>IFERROR(HLOOKUP(AA$1,'Nakladova matice_2018'!$A$1:$IW$188,149,FALSE),0)</f>
        <v>0</v>
      </c>
      <c r="AB176" s="19">
        <f>IFERROR(HLOOKUP(AB$1,'Nakladova matice_2018'!$A$1:$IW$188,149,FALSE),0)</f>
        <v>0</v>
      </c>
      <c r="AC176" s="19">
        <f>IFERROR(HLOOKUP(AC$1,'Nakladova matice_2018'!$A$1:$IW$188,149,FALSE),0)</f>
        <v>0</v>
      </c>
      <c r="AD176" s="19">
        <f>IFERROR(HLOOKUP(AD$1,'Nakladova matice_2018'!$A$1:$IW$188,149,FALSE),0)</f>
        <v>0</v>
      </c>
      <c r="AE176" s="19">
        <f>IFERROR(HLOOKUP(AE$1,'Nakladova matice_2018'!$A$1:$IW$188,149,FALSE),0)</f>
        <v>0</v>
      </c>
      <c r="AF176" s="19">
        <f>IFERROR(HLOOKUP(AF$1,'Nakladova matice_2018'!$A$1:$IW$188,149,FALSE),0)</f>
        <v>0</v>
      </c>
      <c r="AG176" s="19">
        <f>IFERROR(HLOOKUP(AG$1,'Nakladova matice_2018'!$A$1:$IW$188,149,FALSE),0)</f>
        <v>0</v>
      </c>
      <c r="AH176" s="19">
        <f>IFERROR(HLOOKUP(AH$1,'Nakladova matice_2018'!$A$1:$IW$188,149,FALSE),0)</f>
        <v>0</v>
      </c>
      <c r="AI176" s="19">
        <f>IFERROR(HLOOKUP(AI$1,'Nakladova matice_2018'!$A$1:$IW$188,149,FALSE),0)</f>
        <v>0</v>
      </c>
      <c r="AJ176" s="19">
        <f>IFERROR(HLOOKUP(AJ$1,'Nakladova matice_2018'!$A$1:$IW$188,149,FALSE),0)</f>
        <v>0</v>
      </c>
      <c r="AK176" s="19">
        <f>IFERROR(HLOOKUP(AK$1,'Nakladova matice_2018'!$A$1:$IW$188,149,FALSE),0)</f>
        <v>0</v>
      </c>
      <c r="AL176" s="19">
        <f>IFERROR(HLOOKUP(AL$1,'Nakladova matice_2018'!$A$1:$IW$188,149,FALSE),0)</f>
        <v>0</v>
      </c>
      <c r="AM176" s="19">
        <f>IFERROR(HLOOKUP(AM$1,'Nakladova matice_2018'!$A$1:$IW$188,149,FALSE),0)</f>
        <v>0</v>
      </c>
      <c r="AN176" s="19">
        <f>IFERROR(HLOOKUP(AN$1,'Nakladova matice_2018'!$A$1:$IW$188,149,FALSE),0)</f>
        <v>0</v>
      </c>
      <c r="AO176" s="19">
        <f>IFERROR(HLOOKUP(AO$1,'Nakladova matice_2018'!$A$1:$IW$188,149,FALSE),0)</f>
        <v>0</v>
      </c>
      <c r="AP176" s="19">
        <f>IFERROR(HLOOKUP(AP$1,'Nakladova matice_2018'!$A$1:$IW$188,149,FALSE),0)</f>
        <v>0</v>
      </c>
      <c r="AQ176" s="19">
        <f>IFERROR(HLOOKUP(AQ$1,'Nakladova matice_2018'!$A$1:$IW$188,149,FALSE),0)</f>
        <v>0</v>
      </c>
      <c r="AR176" s="19">
        <f>IFERROR(HLOOKUP(AR$1,'Nakladova matice_2018'!$A$1:$IW$188,149,FALSE),0)</f>
        <v>0</v>
      </c>
      <c r="AS176" s="19">
        <f>IFERROR(HLOOKUP(AS$1,'Nakladova matice_2018'!$A$1:$IW$188,149,FALSE),0)</f>
        <v>0</v>
      </c>
      <c r="AT176" s="19">
        <f>IFERROR(HLOOKUP(AT$1,'Nakladova matice_2018'!$A$1:$IW$188,149,FALSE),0)</f>
        <v>0</v>
      </c>
      <c r="AU176" s="19">
        <f>IFERROR(HLOOKUP(AU$1,'Nakladova matice_2018'!$A$1:$IW$188,149,FALSE),0)</f>
        <v>0</v>
      </c>
      <c r="AV176" s="19">
        <f>IFERROR(HLOOKUP(AV$1,'Nakladova matice_2018'!$A$1:$IW$188,149,FALSE),0)</f>
        <v>0</v>
      </c>
      <c r="AW176" s="19">
        <f>IFERROR(HLOOKUP(AW$1,'Nakladova matice_2018'!$A$1:$IW$188,149,FALSE),0)</f>
        <v>0</v>
      </c>
      <c r="AX176" s="19">
        <f>IFERROR(HLOOKUP(AX$1,'Nakladova matice_2018'!$A$1:$IW$188,149,FALSE),0)</f>
        <v>0</v>
      </c>
      <c r="AY176" s="19">
        <f>IFERROR(HLOOKUP(AY$1,'Nakladova matice_2018'!$A$1:$IW$188,149,FALSE),0)</f>
        <v>0</v>
      </c>
      <c r="AZ176" s="19">
        <f>IFERROR(HLOOKUP(AZ$1,'Nakladova matice_2018'!$A$1:$IW$188,149,FALSE),0)</f>
        <v>0</v>
      </c>
      <c r="BA176" s="19">
        <f>IFERROR(HLOOKUP(BA$1,'Nakladova matice_2018'!$A$1:$IW$188,149,FALSE),0)</f>
        <v>0</v>
      </c>
      <c r="BB176" s="19">
        <f>IFERROR(HLOOKUP(BB$1,'Nakladova matice_2018'!$A$1:$IW$188,149,FALSE),0)</f>
        <v>0</v>
      </c>
      <c r="BC176" s="19">
        <f>IFERROR(HLOOKUP(BC$1,'Nakladova matice_2018'!$A$1:$IW$188,149,FALSE),0)</f>
        <v>0</v>
      </c>
      <c r="BD176" s="19">
        <f>IFERROR(HLOOKUP(BD$1,'Nakladova matice_2018'!$A$1:$IW$188,149,FALSE),0)</f>
        <v>0</v>
      </c>
      <c r="BE176" s="19">
        <f>IFERROR(HLOOKUP(BE$1,'Nakladova matice_2018'!$A$1:$IW$188,149,FALSE),0)</f>
        <v>0</v>
      </c>
      <c r="BF176" s="19">
        <f>IFERROR(HLOOKUP(BF$1,'Nakladova matice_2018'!$A$1:$IW$188,149,FALSE),0)</f>
        <v>0</v>
      </c>
      <c r="BG176" s="19">
        <f>IFERROR(HLOOKUP(BG$1,'Nakladova matice_2018'!$A$1:$IW$188,149,FALSE),0)</f>
        <v>0</v>
      </c>
      <c r="BH176" s="19">
        <f>IFERROR(HLOOKUP(BH$1,'Nakladova matice_2018'!$A$1:$IW$188,149,FALSE),0)</f>
        <v>0</v>
      </c>
      <c r="BI176" s="19">
        <f>IFERROR(HLOOKUP(BI$1,'Nakladova matice_2018'!$A$1:$IW$188,149,FALSE),0)</f>
        <v>0</v>
      </c>
      <c r="BJ176" s="19">
        <f>IFERROR(HLOOKUP(BJ$1,'Nakladova matice_2018'!$A$1:$IW$188,149,FALSE),0)</f>
        <v>0</v>
      </c>
      <c r="BK176" s="19">
        <f>IFERROR(HLOOKUP(BK$1,'Nakladova matice_2018'!$A$1:$IW$188,149,FALSE),0)</f>
        <v>0</v>
      </c>
      <c r="BL176" s="19">
        <f>IFERROR(HLOOKUP(BL$1,'Nakladova matice_2018'!$A$1:$IW$188,149,FALSE),0)</f>
        <v>0</v>
      </c>
      <c r="BM176" s="19">
        <f>IFERROR(HLOOKUP(BM$1,'Nakladova matice_2018'!$A$1:$IW$188,149,FALSE),0)</f>
        <v>0</v>
      </c>
      <c r="BN176" s="19">
        <f>IFERROR(HLOOKUP(BN$1,'Nakladova matice_2018'!$A$1:$IW$188,149,FALSE),0)</f>
        <v>0</v>
      </c>
      <c r="BO176" s="19">
        <f>IFERROR(HLOOKUP(BO$1,'Nakladova matice_2018'!$A$1:$IW$188,149,FALSE),0)</f>
        <v>0</v>
      </c>
      <c r="BP176" s="19">
        <f>IFERROR(HLOOKUP(BP$1,'Nakladova matice_2018'!$A$1:$IW$188,149,FALSE),0)</f>
        <v>0</v>
      </c>
      <c r="BQ176" s="19">
        <f>IFERROR(HLOOKUP(BQ$1,'Nakladova matice_2018'!$A$1:$IW$188,149,FALSE),0)</f>
        <v>0</v>
      </c>
      <c r="BR176" s="19">
        <f>IFERROR(HLOOKUP(BR$1,'Nakladova matice_2018'!$A$1:$IW$188,149,FALSE),0)</f>
        <v>0</v>
      </c>
      <c r="BS176" s="19">
        <f>IFERROR(HLOOKUP(BS$1,'Nakladova matice_2018'!$A$1:$IW$188,149,FALSE),0)</f>
        <v>0</v>
      </c>
      <c r="BT176" s="19">
        <f>IFERROR(HLOOKUP(BT$1,'Nakladova matice_2018'!$A$1:$IW$188,149,FALSE),0)</f>
        <v>0</v>
      </c>
      <c r="BU176" s="19">
        <f>IFERROR(HLOOKUP(BU$1,'Nakladova matice_2018'!$A$1:$IW$188,149,FALSE),0)</f>
        <v>0</v>
      </c>
      <c r="BV176" s="19">
        <f>IFERROR(HLOOKUP(BV$1,'Nakladova matice_2018'!$A$1:$IW$188,149,FALSE),0)</f>
        <v>0</v>
      </c>
      <c r="BW176" s="19">
        <f>IFERROR(HLOOKUP(BW$1,'Nakladova matice_2018'!$A$1:$IW$188,149,FALSE),0)</f>
        <v>0</v>
      </c>
      <c r="BX176" s="19">
        <f>IFERROR(HLOOKUP(BX$1,'Nakladova matice_2018'!$A$1:$IW$188,149,FALSE),0)</f>
        <v>0</v>
      </c>
      <c r="BY176" s="19">
        <f>IFERROR(HLOOKUP(BY$1,'Nakladova matice_2018'!$A$1:$IW$188,149,FALSE),0)</f>
        <v>0</v>
      </c>
      <c r="BZ176" s="19">
        <f>IFERROR(HLOOKUP(BZ$1,'Nakladova matice_2018'!$A$1:$IW$188,149,FALSE),0)</f>
        <v>0</v>
      </c>
      <c r="CA176" s="19">
        <f>IFERROR(HLOOKUP(CA$1,'Nakladova matice_2018'!$A$1:$IW$188,149,FALSE),0)</f>
        <v>0</v>
      </c>
      <c r="CB176" s="19">
        <f>IFERROR(HLOOKUP(CB$1,'Nakladova matice_2018'!$A$1:$IW$188,149,FALSE),0)</f>
        <v>0</v>
      </c>
      <c r="CC176" s="19">
        <f>IFERROR(HLOOKUP(CC$1,'Nakladova matice_2018'!$A$1:$IW$188,149,FALSE),0)</f>
        <v>0</v>
      </c>
      <c r="CD176" s="19">
        <f>IFERROR(HLOOKUP(CD$1,'Nakladova matice_2018'!$A$1:$IW$188,149,FALSE),0)</f>
        <v>0</v>
      </c>
      <c r="CE176" s="19">
        <f>IFERROR(HLOOKUP(CE$1,'Nakladova matice_2018'!$A$1:$IW$188,149,FALSE),0)</f>
        <v>0</v>
      </c>
      <c r="CF176" s="19">
        <f>IFERROR(HLOOKUP(CF$1,'Nakladova matice_2018'!$A$1:$IW$188,149,FALSE),0)</f>
        <v>0</v>
      </c>
      <c r="CG176" s="19">
        <f>IFERROR(HLOOKUP(CG$1,'Nakladova matice_2018'!$A$1:$IW$188,149,FALSE),0)</f>
        <v>0</v>
      </c>
      <c r="CH176" s="19">
        <f>IFERROR(HLOOKUP(CH$1,'Nakladova matice_2018'!$A$1:$IW$188,149,FALSE),0)</f>
        <v>0</v>
      </c>
      <c r="CI176" s="19">
        <f>IFERROR(HLOOKUP(CI$1,'Nakladova matice_2018'!$A$1:$IW$188,149,FALSE),0)</f>
        <v>0</v>
      </c>
      <c r="CJ176" s="19">
        <f>IFERROR(HLOOKUP(CJ$1,'Nakladova matice_2018'!$A$1:$IW$188,149,FALSE),0)</f>
        <v>0</v>
      </c>
      <c r="CK176" s="19">
        <f>IFERROR(HLOOKUP(CK$1,'Nakladova matice_2018'!$A$1:$IW$188,149,FALSE),0)</f>
        <v>0</v>
      </c>
      <c r="CL176" s="19">
        <f>IFERROR(HLOOKUP(CL$1,'Nakladova matice_2018'!$A$1:$IW$188,149,FALSE),0)</f>
        <v>0</v>
      </c>
      <c r="CM176" s="19">
        <f>IFERROR(HLOOKUP(CM$1,'Nakladova matice_2018'!$A$1:$IW$188,149,FALSE),0)</f>
        <v>0</v>
      </c>
      <c r="CN176" s="19">
        <f>IFERROR(HLOOKUP(CN$1,'Nakladova matice_2018'!$A$1:$IW$188,149,FALSE),0)</f>
        <v>0</v>
      </c>
      <c r="CO176" s="19">
        <f>IFERROR(HLOOKUP(CO$1,'Nakladova matice_2018'!$A$1:$IW$188,149,FALSE),0)</f>
        <v>0</v>
      </c>
      <c r="CP176" s="19">
        <f>IFERROR(HLOOKUP(CP$1,'Nakladova matice_2018'!$A$1:$IW$188,149,FALSE),0)</f>
        <v>0</v>
      </c>
      <c r="CQ176" s="19">
        <f>IFERROR(HLOOKUP(CQ$1,'Nakladova matice_2018'!$A$1:$IW$188,149,FALSE),0)</f>
        <v>0</v>
      </c>
      <c r="CR176" s="19">
        <f>IFERROR(HLOOKUP(CR$1,'Nakladova matice_2018'!$A$1:$IW$188,149,FALSE),0)</f>
        <v>0</v>
      </c>
      <c r="CS176" s="19">
        <f>IFERROR(HLOOKUP(CS$1,'Nakladova matice_2018'!$A$1:$IW$188,149,FALSE),0)</f>
        <v>0</v>
      </c>
      <c r="CT176" s="19">
        <f>IFERROR(HLOOKUP(CT$1,'Nakladova matice_2018'!$A$1:$IW$188,149,FALSE),0)</f>
        <v>0</v>
      </c>
      <c r="CU176" s="19">
        <f>IFERROR(HLOOKUP(CU$1,'Nakladova matice_2018'!$A$1:$IW$188,149,FALSE),0)</f>
        <v>0</v>
      </c>
      <c r="CV176" s="19">
        <f>IFERROR(HLOOKUP(CV$1,'Nakladova matice_2018'!$A$1:$IW$188,149,FALSE),0)</f>
        <v>0</v>
      </c>
      <c r="CW176" s="19">
        <f>IFERROR(HLOOKUP(CW$1,'Nakladova matice_2018'!$A$1:$IW$188,149,FALSE),0)</f>
        <v>0</v>
      </c>
      <c r="CX176" s="19">
        <f>IFERROR(HLOOKUP(CX$1,'Nakladova matice_2018'!$A$1:$IW$188,149,FALSE),0)</f>
        <v>0</v>
      </c>
      <c r="CY176" s="19">
        <f>IFERROR(HLOOKUP(CY$1,'Nakladova matice_2018'!$A$1:$IW$188,149,FALSE),0)</f>
        <v>0</v>
      </c>
      <c r="CZ176" s="19">
        <f>IFERROR(HLOOKUP(CZ$1,'Nakladova matice_2018'!$A$1:$IW$188,149,FALSE),0)</f>
        <v>0</v>
      </c>
      <c r="DA176" s="19">
        <f>IFERROR(HLOOKUP(DA$1,'Nakladova matice_2018'!$A$1:$IW$188,149,FALSE),0)</f>
        <v>0</v>
      </c>
      <c r="DB176" s="19">
        <f>IFERROR(HLOOKUP(DB$1,'Nakladova matice_2018'!$A$1:$IW$188,149,FALSE),0)</f>
        <v>0</v>
      </c>
      <c r="DC176" s="19">
        <f>IFERROR(HLOOKUP(DC$1,'Nakladova matice_2018'!$A$1:$IW$188,149,FALSE),0)</f>
        <v>0</v>
      </c>
      <c r="DD176" s="19">
        <f>IFERROR(HLOOKUP(DD$1,'Nakladova matice_2018'!$A$1:$IW$188,149,FALSE),0)</f>
        <v>0</v>
      </c>
      <c r="DE176" s="19">
        <f>IFERROR(HLOOKUP(DE$1,'Nakladova matice_2018'!$A$1:$IW$188,149,FALSE),0)</f>
        <v>0</v>
      </c>
      <c r="DF176" s="19">
        <f>IFERROR(HLOOKUP(DF$1,'Nakladova matice_2018'!$A$1:$IW$188,149,FALSE),0)</f>
        <v>0</v>
      </c>
      <c r="DG176" s="19">
        <f>IFERROR(HLOOKUP(DG$1,'Nakladova matice_2018'!$A$1:$IW$188,149,FALSE),0)</f>
        <v>0</v>
      </c>
      <c r="DH176" s="19">
        <f>IFERROR(HLOOKUP(DH$1,'Nakladova matice_2018'!$A$1:$IW$188,149,FALSE),0)</f>
        <v>0</v>
      </c>
      <c r="DI176" s="19">
        <f>IFERROR(HLOOKUP(DI$1,'Nakladova matice_2018'!$A$1:$IW$188,149,FALSE),0)</f>
        <v>0</v>
      </c>
      <c r="DJ176" s="19">
        <f>IFERROR(HLOOKUP(DJ$1,'Nakladova matice_2018'!$A$1:$IW$188,149,FALSE),0)</f>
        <v>0</v>
      </c>
      <c r="DK176" s="19">
        <f>IFERROR(HLOOKUP(DK$1,'Nakladova matice_2018'!$A$1:$IW$188,149,FALSE),0)</f>
        <v>0</v>
      </c>
      <c r="DL176" s="19">
        <f>IFERROR(HLOOKUP(DL$1,'Nakladova matice_2018'!$A$1:$IW$188,149,FALSE),0)</f>
        <v>0</v>
      </c>
      <c r="DM176" s="19">
        <f>IFERROR(HLOOKUP(DM$1,'Nakladova matice_2018'!$A$1:$IW$188,149,FALSE),0)</f>
        <v>0</v>
      </c>
      <c r="DN176" s="19">
        <f>IFERROR(HLOOKUP(DN$1,'Nakladova matice_2018'!$A$1:$IW$188,149,FALSE),0)</f>
        <v>0</v>
      </c>
      <c r="DO176" s="19">
        <f>IFERROR(HLOOKUP(DO$1,'Nakladova matice_2018'!$A$1:$IW$188,149,FALSE),0)</f>
        <v>0</v>
      </c>
      <c r="DP176" s="19">
        <f>IFERROR(HLOOKUP(DP$1,'Nakladova matice_2018'!$A$1:$IW$188,149,FALSE),0)</f>
        <v>0</v>
      </c>
      <c r="DQ176" s="19">
        <f>IFERROR(HLOOKUP(DQ$1,'Nakladova matice_2018'!$A$1:$IW$188,149,FALSE),0)</f>
        <v>0</v>
      </c>
      <c r="DR176" s="19">
        <f>IFERROR(HLOOKUP(DR$1,'Nakladova matice_2018'!$A$1:$IW$188,149,FALSE),0)</f>
        <v>0</v>
      </c>
      <c r="DS176" s="19">
        <f>IFERROR(HLOOKUP(DS$1,'Nakladova matice_2018'!$A$1:$IW$188,149,FALSE),0)</f>
        <v>0</v>
      </c>
      <c r="DT176" s="19">
        <f>IFERROR(HLOOKUP(DT$1,'Nakladova matice_2018'!$A$1:$IW$188,149,FALSE),0)</f>
        <v>0</v>
      </c>
      <c r="DU176" s="19">
        <f>IFERROR(HLOOKUP(DU$1,'Nakladova matice_2018'!$A$1:$IW$188,149,FALSE),0)</f>
        <v>0</v>
      </c>
      <c r="DV176" s="19">
        <f>IFERROR(HLOOKUP(DV$1,'Nakladova matice_2018'!$A$1:$IW$188,149,FALSE),0)</f>
        <v>0</v>
      </c>
      <c r="DW176" s="19">
        <f>IFERROR(HLOOKUP(DW$1,'Nakladova matice_2018'!$A$1:$IW$188,149,FALSE),0)</f>
        <v>0</v>
      </c>
      <c r="DX176" s="19">
        <f>IFERROR(HLOOKUP(DX$1,'Nakladova matice_2018'!$A$1:$IW$188,149,FALSE),0)</f>
        <v>0</v>
      </c>
      <c r="DY176" s="19">
        <f>IFERROR(HLOOKUP(DY$1,'Nakladova matice_2018'!$A$1:$IW$188,149,FALSE),0)</f>
        <v>0</v>
      </c>
      <c r="DZ176" s="19">
        <f>IFERROR(HLOOKUP(DZ$1,'Nakladova matice_2018'!$A$1:$IW$188,149,FALSE),0)</f>
        <v>0</v>
      </c>
      <c r="EA176" s="19">
        <f>IFERROR(HLOOKUP(EA$1,'Nakladova matice_2018'!$A$1:$IW$188,149,FALSE),0)</f>
        <v>0</v>
      </c>
      <c r="EB176" s="19">
        <f>IFERROR(HLOOKUP(EB$1,'Nakladova matice_2018'!$A$1:$IW$188,149,FALSE),0)</f>
        <v>0</v>
      </c>
      <c r="EC176" s="19">
        <f>IFERROR(HLOOKUP(EC$1,'Nakladova matice_2018'!$A$1:$IW$188,149,FALSE),0)</f>
        <v>0</v>
      </c>
      <c r="ED176" s="19">
        <f>IFERROR(HLOOKUP(ED$1,'Nakladova matice_2018'!$A$1:$IW$188,149,FALSE),0)</f>
        <v>0</v>
      </c>
      <c r="EE176" s="19">
        <f>IFERROR(HLOOKUP(EE$1,'Nakladova matice_2018'!$A$1:$IW$188,149,FALSE),0)</f>
        <v>0</v>
      </c>
      <c r="EF176" s="19">
        <f>IFERROR(HLOOKUP(EF$1,'Nakladova matice_2018'!$A$1:$IW$188,149,FALSE),0)</f>
        <v>0</v>
      </c>
      <c r="EG176" s="19">
        <f>IFERROR(HLOOKUP(EG$1,'Nakladova matice_2018'!$A$1:$IW$188,149,FALSE),0)</f>
        <v>0</v>
      </c>
      <c r="EH176" s="19">
        <f>IFERROR(HLOOKUP(EH$1,'Nakladova matice_2018'!$A$1:$IW$188,149,FALSE),0)</f>
        <v>0</v>
      </c>
      <c r="EI176" s="19">
        <f>IFERROR(HLOOKUP(EI$1,'Nakladova matice_2018'!$A$1:$IW$188,149,FALSE),0)</f>
        <v>0</v>
      </c>
      <c r="EJ176" s="19">
        <f>IFERROR(HLOOKUP(EJ$1,'Nakladova matice_2018'!$A$1:$IW$188,149,FALSE),0)</f>
        <v>0</v>
      </c>
      <c r="EK176" s="19">
        <f>IFERROR(HLOOKUP(EK$1,'Nakladova matice_2018'!$A$1:$IW$188,149,FALSE),0)</f>
        <v>0</v>
      </c>
      <c r="EL176" s="19">
        <f>IFERROR(HLOOKUP(EL$1,'Nakladova matice_2018'!$A$1:$IW$188,149,FALSE),0)</f>
        <v>0</v>
      </c>
      <c r="EM176" s="19">
        <f>IFERROR(HLOOKUP(EM$1,'Nakladova matice_2018'!$A$1:$IW$188,149,FALSE),0)</f>
        <v>0</v>
      </c>
      <c r="EN176" s="19">
        <f>IFERROR(HLOOKUP(EN$1,'Nakladova matice_2018'!$A$1:$IW$188,149,FALSE),0)</f>
        <v>0</v>
      </c>
      <c r="EO176" s="19">
        <f>IFERROR(HLOOKUP(EO$1,'Nakladova matice_2018'!$A$1:$IW$188,149,FALSE),0)</f>
        <v>0</v>
      </c>
      <c r="EP176" s="19">
        <f>IFERROR(HLOOKUP(EP$1,'Nakladova matice_2018'!$A$1:$IW$188,149,FALSE),0)</f>
        <v>0</v>
      </c>
      <c r="EQ176" s="19">
        <f>IFERROR(HLOOKUP(EQ$1,'Nakladova matice_2018'!$A$1:$IW$188,149,FALSE),0)</f>
        <v>0</v>
      </c>
      <c r="ER176" s="19">
        <f>IFERROR(HLOOKUP(ER$1,'Nakladova matice_2018'!$A$1:$IW$188,149,FALSE),0)</f>
        <v>0</v>
      </c>
      <c r="ES176" s="19">
        <f>IFERROR(HLOOKUP(ES$1,'Nakladova matice_2018'!$A$1:$IW$188,149,FALSE),0)</f>
        <v>0</v>
      </c>
      <c r="ET176" s="19">
        <f>IFERROR(HLOOKUP(ET$1,'Nakladova matice_2018'!$A$1:$IW$188,149,FALSE),0)</f>
        <v>0</v>
      </c>
      <c r="EU176" s="19">
        <f>IFERROR(HLOOKUP(EU$1,'Nakladova matice_2018'!$A$1:$IW$188,149,FALSE),0)</f>
        <v>0</v>
      </c>
      <c r="EV176" s="19">
        <f>IFERROR(HLOOKUP(EV$1,'Nakladova matice_2018'!$A$1:$IW$188,149,FALSE),0)</f>
        <v>0</v>
      </c>
      <c r="EW176" s="19">
        <f>IFERROR(HLOOKUP(EW$1,'Nakladova matice_2018'!$A$1:$IW$188,149,FALSE),0)</f>
        <v>0</v>
      </c>
      <c r="EX176" s="19">
        <f>IFERROR(HLOOKUP(EX$1,'Nakladova matice_2018'!$A$1:$IW$188,149,FALSE),0)</f>
        <v>0</v>
      </c>
      <c r="EY176" s="19">
        <f>IFERROR(HLOOKUP(EY$1,'Nakladova matice_2018'!$A$1:$IW$188,149,FALSE),0)</f>
        <v>0</v>
      </c>
      <c r="EZ176" s="19">
        <f>IFERROR(HLOOKUP(EZ$1,'Nakladova matice_2018'!$A$1:$IW$188,149,FALSE),0)</f>
        <v>0</v>
      </c>
      <c r="FA176" s="19">
        <f>IFERROR(HLOOKUP(FA$1,'Nakladova matice_2018'!$A$1:$IW$188,149,FALSE),0)</f>
        <v>0</v>
      </c>
      <c r="FB176" s="19">
        <f>IFERROR(HLOOKUP(FB$1,'Nakladova matice_2018'!$A$1:$IW$188,149,FALSE),0)</f>
        <v>0</v>
      </c>
      <c r="FC176" s="19">
        <f>IFERROR(HLOOKUP(FC$1,'Nakladova matice_2018'!$A$1:$IW$188,149,FALSE),0)</f>
        <v>0</v>
      </c>
      <c r="FD176" s="19">
        <f>IFERROR(HLOOKUP(FD$1,'Nakladova matice_2018'!$A$1:$IW$188,149,FALSE),0)</f>
        <v>0</v>
      </c>
      <c r="FE176" s="19">
        <f>IFERROR(HLOOKUP(FE$1,'Nakladova matice_2018'!$A$1:$IW$188,149,FALSE),0)</f>
        <v>0</v>
      </c>
      <c r="FF176" s="19">
        <f>IFERROR(HLOOKUP(FF$1,'Nakladova matice_2018'!$A$1:$IW$188,149,FALSE),0)</f>
        <v>0</v>
      </c>
      <c r="FG176" s="19">
        <f>IFERROR(HLOOKUP(FG$1,'Nakladova matice_2018'!$A$1:$IW$188,149,FALSE),0)</f>
        <v>0</v>
      </c>
      <c r="FH176" s="19">
        <f>IFERROR(HLOOKUP(FH$1,'Nakladova matice_2018'!$A$1:$IW$188,149,FALSE),0)</f>
        <v>0</v>
      </c>
      <c r="FI176" s="19">
        <f>IFERROR(HLOOKUP(FI$1,'Nakladova matice_2018'!$A$1:$IW$188,149,FALSE),0)</f>
        <v>0</v>
      </c>
      <c r="FJ176" s="19">
        <f>IFERROR(HLOOKUP(FJ$1,'Nakladova matice_2018'!$A$1:$IW$188,149,FALSE),0)</f>
        <v>0</v>
      </c>
      <c r="FK176" s="19">
        <f>IFERROR(HLOOKUP(FK$1,'Nakladova matice_2018'!$A$1:$IW$188,149,FALSE),0)</f>
        <v>0</v>
      </c>
      <c r="FL176" s="19">
        <f>IFERROR(HLOOKUP(FL$1,'Nakladova matice_2018'!$A$1:$IW$188,149,FALSE),0)</f>
        <v>0</v>
      </c>
      <c r="FM176" s="19">
        <f>IFERROR(HLOOKUP(FM$1,'Nakladova matice_2018'!$A$1:$IW$188,149,FALSE),0)</f>
        <v>0</v>
      </c>
      <c r="FN176" s="19">
        <f>IFERROR(HLOOKUP(FN$1,'Nakladova matice_2018'!$A$1:$IW$188,149,FALSE),0)</f>
        <v>0</v>
      </c>
      <c r="FO176" s="19">
        <f>IFERROR(HLOOKUP(FO$1,'Nakladova matice_2018'!$A$1:$IW$188,149,FALSE),0)</f>
        <v>0</v>
      </c>
      <c r="FP176" s="19">
        <f>IFERROR(HLOOKUP(FP$1,'Nakladova matice_2018'!$A$1:$IW$188,149,FALSE),0)</f>
        <v>0</v>
      </c>
      <c r="FQ176" s="19">
        <f>IFERROR(HLOOKUP(FQ$1,'Nakladova matice_2018'!$A$1:$IW$188,149,FALSE),0)</f>
        <v>0</v>
      </c>
      <c r="FR176" s="19">
        <f>IFERROR(HLOOKUP(FR$1,'Nakladova matice_2018'!$A$1:$IW$188,149,FALSE),0)</f>
        <v>0</v>
      </c>
      <c r="FS176" s="19">
        <f>IFERROR(HLOOKUP(FS$1,'Nakladova matice_2018'!$A$1:$IW$188,149,FALSE),0)</f>
        <v>0</v>
      </c>
      <c r="FT176" s="19">
        <f>IFERROR(HLOOKUP(FT$1,'Nakladova matice_2018'!$A$1:$IW$188,149,FALSE),0)</f>
        <v>0</v>
      </c>
      <c r="FU176" s="19">
        <f>IFERROR(HLOOKUP(FU$1,'Nakladova matice_2018'!$A$1:$IW$188,149,FALSE),0)</f>
        <v>0</v>
      </c>
      <c r="FV176" s="19">
        <f>IFERROR(HLOOKUP(FV$1,'Nakladova matice_2018'!$A$1:$IW$188,149,FALSE),0)</f>
        <v>0</v>
      </c>
      <c r="FW176" s="19">
        <f>IFERROR(HLOOKUP(FW$1,'Nakladova matice_2018'!$A$1:$IW$188,149,FALSE),0)</f>
        <v>0</v>
      </c>
      <c r="FX176" s="19">
        <f>IFERROR(HLOOKUP(FX$1,'Nakladova matice_2018'!$A$1:$IW$188,149,FALSE),0)</f>
        <v>0</v>
      </c>
      <c r="FY176" s="19">
        <f>IFERROR(HLOOKUP(FY$1,'Nakladova matice_2018'!$A$1:$IW$188,149,FALSE),0)</f>
        <v>0</v>
      </c>
      <c r="FZ176" s="19">
        <f>IFERROR(HLOOKUP(FZ$1,'Nakladova matice_2018'!$A$1:$IW$188,149,FALSE),0)</f>
        <v>0</v>
      </c>
      <c r="GA176" s="19">
        <f>IFERROR(HLOOKUP(GA$1,'Nakladova matice_2018'!$A$1:$IW$188,149,FALSE),0)</f>
        <v>0</v>
      </c>
      <c r="GB176" s="19">
        <f>IFERROR(HLOOKUP(GB$1,'Nakladova matice_2018'!$A$1:$IW$188,149,FALSE),0)</f>
        <v>0</v>
      </c>
      <c r="GC176" s="19">
        <f>IFERROR(HLOOKUP(GC$1,'Nakladova matice_2018'!$A$1:$IW$188,149,FALSE),0)</f>
        <v>0</v>
      </c>
      <c r="GD176" s="19">
        <f>IFERROR(HLOOKUP(GD$1,'Nakladova matice_2018'!$A$1:$IW$188,149,FALSE),0)</f>
        <v>0</v>
      </c>
      <c r="GE176" s="19">
        <f>IFERROR(HLOOKUP(GE$1,'Nakladova matice_2018'!$A$1:$IW$188,149,FALSE),0)</f>
        <v>0</v>
      </c>
      <c r="GF176" s="19">
        <f>IFERROR(HLOOKUP(GF$1,'Nakladova matice_2018'!$A$1:$IW$188,149,FALSE),0)</f>
        <v>0</v>
      </c>
      <c r="GG176" s="19">
        <f>IFERROR(HLOOKUP(GG$1,'Nakladova matice_2018'!$A$1:$IW$188,149,FALSE),0)</f>
        <v>0</v>
      </c>
      <c r="GH176" s="19">
        <f>IFERROR(HLOOKUP(GH$1,'Nakladova matice_2018'!$A$1:$IW$188,149,FALSE),0)</f>
        <v>0</v>
      </c>
      <c r="GI176" s="19">
        <f>IFERROR(HLOOKUP(GI$1,'Nakladova matice_2018'!$A$1:$IW$188,149,FALSE),0)</f>
        <v>0</v>
      </c>
      <c r="GJ176" s="19">
        <f>IFERROR(HLOOKUP(GJ$1,'Nakladova matice_2018'!$A$1:$IW$188,149,FALSE),0)</f>
        <v>0</v>
      </c>
      <c r="GK176" s="19">
        <f>IFERROR(HLOOKUP(GK$1,'Nakladova matice_2018'!$A$1:$IW$188,149,FALSE),0)</f>
        <v>0</v>
      </c>
      <c r="GL176" s="19">
        <f>IFERROR(HLOOKUP(GL$1,'Nakladova matice_2018'!$A$1:$IW$188,149,FALSE),0)</f>
        <v>0</v>
      </c>
      <c r="GM176" s="19">
        <f>IFERROR(HLOOKUP(GM$1,'Nakladova matice_2018'!$A$1:$IW$188,149,FALSE),0)</f>
        <v>0</v>
      </c>
      <c r="GN176" s="19">
        <f>IFERROR(HLOOKUP(GN$1,'Nakladova matice_2018'!$A$1:$IW$188,149,FALSE),0)</f>
        <v>0</v>
      </c>
      <c r="GO176" s="19">
        <f>IFERROR(HLOOKUP(GO$1,'Nakladova matice_2018'!$A$1:$IW$188,149,FALSE),0)</f>
        <v>0</v>
      </c>
      <c r="GP176" s="19">
        <f>IFERROR(HLOOKUP(GP$1,'Nakladova matice_2018'!$A$1:$IW$188,149,FALSE),0)</f>
        <v>0</v>
      </c>
      <c r="GQ176" s="19">
        <f>IFERROR(HLOOKUP(GQ$1,'Nakladova matice_2018'!$A$1:$IW$188,149,FALSE),0)</f>
        <v>0</v>
      </c>
      <c r="GR176" s="19">
        <f>IFERROR(HLOOKUP(GR$1,'Nakladova matice_2018'!$A$1:$IW$188,149,FALSE),0)</f>
        <v>0</v>
      </c>
      <c r="GS176" s="19">
        <f>IFERROR(HLOOKUP(GS$1,'Nakladova matice_2018'!$A$1:$IW$188,149,FALSE),0)</f>
        <v>0</v>
      </c>
      <c r="GT176" s="19">
        <f>IFERROR(HLOOKUP(GT$1,'Nakladova matice_2018'!$A$1:$IW$188,149,FALSE),0)</f>
        <v>0</v>
      </c>
      <c r="GU176" s="19">
        <f>IFERROR(HLOOKUP(GU$1,'Nakladova matice_2018'!$A$1:$IW$188,149,FALSE),0)</f>
        <v>0</v>
      </c>
      <c r="GV176" s="19">
        <f>IFERROR(HLOOKUP(GV$1,'Nakladova matice_2018'!$A$1:$IW$188,149,FALSE),0)</f>
        <v>0</v>
      </c>
      <c r="GW176" s="19">
        <f>IFERROR(HLOOKUP(GW$1,'Nakladova matice_2018'!$A$1:$IW$188,149,FALSE),0)</f>
        <v>0</v>
      </c>
      <c r="GX176" s="19">
        <f>IFERROR(HLOOKUP(GX$1,'Nakladova matice_2018'!$A$1:$IW$188,149,FALSE),0)</f>
        <v>0</v>
      </c>
      <c r="GY176" s="19">
        <f>IFERROR(HLOOKUP(GY$1,'Nakladova matice_2018'!$A$1:$IW$188,149,FALSE),0)</f>
        <v>0</v>
      </c>
      <c r="GZ176" s="19">
        <f>IFERROR(HLOOKUP(GZ$1,'Nakladova matice_2018'!$A$1:$IW$188,149,FALSE),0)</f>
        <v>0</v>
      </c>
      <c r="HA176" s="19">
        <f>IFERROR(HLOOKUP(HA$1,'Nakladova matice_2018'!$A$1:$IW$188,149,FALSE),0)</f>
        <v>0</v>
      </c>
      <c r="HB176" s="19">
        <f>IFERROR(HLOOKUP(HB$1,'Nakladova matice_2018'!$A$1:$IW$188,149,FALSE),0)</f>
        <v>0</v>
      </c>
      <c r="HC176" s="19">
        <f>IFERROR(HLOOKUP(HC$1,'Nakladova matice_2018'!$A$1:$IW$188,149,FALSE),0)</f>
        <v>0</v>
      </c>
      <c r="HD176" s="19">
        <f>IFERROR(HLOOKUP(HD$1,'Nakladova matice_2018'!$A$1:$IW$188,149,FALSE),0)</f>
        <v>0</v>
      </c>
      <c r="HE176" s="19">
        <f>IFERROR(HLOOKUP(HE$1,'Nakladova matice_2018'!$A$1:$IW$188,149,FALSE),0)</f>
        <v>0</v>
      </c>
      <c r="HF176" s="19">
        <f>IFERROR(HLOOKUP(HF$1,'Nakladova matice_2018'!$A$1:$IW$188,149,FALSE),0)</f>
        <v>0</v>
      </c>
      <c r="HG176" s="19">
        <f>IFERROR(HLOOKUP(HG$1,'Nakladova matice_2018'!$A$1:$IW$188,149,FALSE),0)</f>
        <v>0</v>
      </c>
      <c r="HH176" s="19">
        <f>IFERROR(HLOOKUP(HH$1,'Nakladova matice_2018'!$A$1:$IW$188,149,FALSE),0)</f>
        <v>0</v>
      </c>
      <c r="HI176" s="19">
        <f>IFERROR(HLOOKUP(HI$1,'Nakladova matice_2018'!$A$1:$IW$188,149,FALSE),0)</f>
        <v>0</v>
      </c>
      <c r="HJ176" s="19">
        <f>IFERROR(HLOOKUP(HJ$1,'Nakladova matice_2018'!$A$1:$IW$188,149,FALSE),0)</f>
        <v>0</v>
      </c>
      <c r="HK176" s="19">
        <f>IFERROR(HLOOKUP(HK$1,'Nakladova matice_2018'!$A$1:$IW$188,149,FALSE),0)</f>
        <v>0</v>
      </c>
      <c r="HL176" s="19">
        <f>IFERROR(HLOOKUP(HL$1,'Nakladova matice_2018'!$A$1:$IW$188,149,FALSE),0)</f>
        <v>0</v>
      </c>
      <c r="HM176" s="19">
        <f>IFERROR(HLOOKUP(HM$1,'Nakladova matice_2018'!$A$1:$IW$188,149,FALSE),0)</f>
        <v>0</v>
      </c>
      <c r="HN176" s="19">
        <f>IFERROR(HLOOKUP(HN$1,'Nakladova matice_2018'!$A$1:$IW$188,149,FALSE),0)</f>
        <v>0</v>
      </c>
      <c r="HO176" s="19">
        <f>IFERROR(HLOOKUP(HO$1,'Nakladova matice_2018'!$A$1:$IW$188,149,FALSE),0)</f>
        <v>0</v>
      </c>
      <c r="HP176" s="19">
        <f>IFERROR(HLOOKUP(HP$1,'Nakladova matice_2018'!$A$1:$IW$188,149,FALSE),0)</f>
        <v>0</v>
      </c>
      <c r="HQ176" s="19">
        <f>IFERROR(HLOOKUP(HQ$1,'Nakladova matice_2018'!$A$1:$IW$188,149,FALSE),0)</f>
        <v>0</v>
      </c>
      <c r="HR176" s="19">
        <f>IFERROR(HLOOKUP(HR$1,'Nakladova matice_2018'!$A$1:$IW$188,149,FALSE),0)</f>
        <v>0</v>
      </c>
      <c r="HS176" s="19">
        <f>IFERROR(HLOOKUP(HS$1,'Nakladova matice_2018'!$A$1:$IW$188,149,FALSE),0)</f>
        <v>0</v>
      </c>
      <c r="HT176" s="19">
        <f>IFERROR(HLOOKUP(HT$1,'Nakladova matice_2018'!$A$1:$IW$188,149,FALSE),0)</f>
        <v>0</v>
      </c>
      <c r="HU176" s="19">
        <f>IFERROR(HLOOKUP(HU$1,'Nakladova matice_2018'!$A$1:$IW$188,149,FALSE),0)</f>
        <v>0</v>
      </c>
      <c r="HV176" s="19">
        <f>IFERROR(HLOOKUP(HV$1,'Nakladova matice_2018'!$A$1:$IW$188,149,FALSE),0)</f>
        <v>0</v>
      </c>
      <c r="HW176" s="19">
        <f>IFERROR(HLOOKUP(HW$1,'Nakladova matice_2018'!$A$1:$IW$188,149,FALSE),0)</f>
        <v>0</v>
      </c>
      <c r="HX176" s="19">
        <f>IFERROR(HLOOKUP(HX$1,'Nakladova matice_2018'!$A$1:$IW$188,149,FALSE),0)</f>
        <v>0</v>
      </c>
      <c r="HY176" s="19">
        <f>IFERROR(HLOOKUP(HY$1,'Nakladova matice_2018'!$A$1:$IW$188,149,FALSE),0)</f>
        <v>0</v>
      </c>
      <c r="HZ176" s="19">
        <f>IFERROR(HLOOKUP(HZ$1,'Nakladova matice_2018'!$A$1:$IW$188,149,FALSE),0)</f>
        <v>0</v>
      </c>
      <c r="IA176" s="19">
        <f>IFERROR(HLOOKUP(IA$1,'Nakladova matice_2018'!$A$1:$IW$188,149,FALSE),0)</f>
        <v>0</v>
      </c>
      <c r="IB176" s="19">
        <f>IFERROR(HLOOKUP(IB$1,'Nakladova matice_2018'!$A$1:$IW$188,149,FALSE),0)</f>
        <v>0</v>
      </c>
      <c r="IC176" s="19">
        <f>IFERROR(HLOOKUP(IC$1,'Nakladova matice_2018'!$A$1:$IW$188,149,FALSE),0)</f>
        <v>0</v>
      </c>
      <c r="ID176" s="19">
        <f>IFERROR(HLOOKUP(ID$1,'Nakladova matice_2018'!$A$1:$IW$188,149,FALSE),0)</f>
        <v>0</v>
      </c>
      <c r="IE176" s="19">
        <f>IFERROR(HLOOKUP(IE$1,'Nakladova matice_2018'!$A$1:$IW$188,149,FALSE),0)</f>
        <v>0</v>
      </c>
      <c r="IF176" s="19">
        <f>IFERROR(HLOOKUP(IF$1,'Nakladova matice_2018'!$A$1:$IW$188,149,FALSE),0)</f>
        <v>0</v>
      </c>
      <c r="IG176" s="19">
        <f>IFERROR(HLOOKUP(IG$1,'Nakladova matice_2018'!$A$1:$IW$188,149,FALSE),0)</f>
        <v>0</v>
      </c>
      <c r="IH176" s="19">
        <f>IFERROR(HLOOKUP(IH$1,'Nakladova matice_2018'!$A$1:$IW$188,149,FALSE),0)</f>
        <v>0</v>
      </c>
      <c r="II176" s="19">
        <f>IFERROR(HLOOKUP(II$1,'Nakladova matice_2018'!$A$1:$IW$188,149,FALSE),0)</f>
        <v>0</v>
      </c>
      <c r="IJ176" s="19">
        <f>IFERROR(HLOOKUP(IJ$1,'Nakladova matice_2018'!$A$1:$IW$188,149,FALSE),0)</f>
        <v>0</v>
      </c>
      <c r="IK176" s="19">
        <f>IFERROR(HLOOKUP(IK$1,'Nakladova matice_2018'!$A$1:$IW$188,149,FALSE),0)</f>
        <v>0</v>
      </c>
      <c r="IL176" s="19">
        <f>IFERROR(HLOOKUP(IL$1,'Nakladova matice_2018'!$A$1:$IW$188,149,FALSE),0)</f>
        <v>0</v>
      </c>
      <c r="IM176" s="19">
        <f>IFERROR(HLOOKUP(IM$1,'Nakladova matice_2018'!$A$1:$IW$188,149,FALSE),0)</f>
        <v>0</v>
      </c>
      <c r="IN176" s="19">
        <f>IFERROR(HLOOKUP(IN$1,'Nakladova matice_2018'!$A$1:$IW$188,149,FALSE),0)</f>
        <v>0</v>
      </c>
      <c r="IO176" s="19">
        <f>IFERROR(HLOOKUP(IO$1,'Nakladova matice_2018'!$A$1:$IW$188,149,FALSE),0)</f>
        <v>0</v>
      </c>
      <c r="IP176" s="19">
        <f>IFERROR(HLOOKUP(IP$1,'Nakladova matice_2018'!$A$1:$IW$188,149,FALSE),0)</f>
        <v>0</v>
      </c>
      <c r="IQ176" s="19">
        <f>IFERROR(HLOOKUP(IQ$1,'Nakladova matice_2018'!$A$1:$IW$188,149,FALSE),0)</f>
        <v>0</v>
      </c>
      <c r="IR176" s="19">
        <f>IFERROR(HLOOKUP(IR$1,'Nakladova matice_2018'!$A$1:$IW$188,149,FALSE),0)</f>
        <v>0</v>
      </c>
      <c r="IS176" s="19">
        <f>IFERROR(HLOOKUP(IS$1,'Nakladova matice_2018'!$A$1:$IW$188,149,FALSE),0)</f>
        <v>0</v>
      </c>
      <c r="IT176" s="19">
        <f>IFERROR(HLOOKUP(IT$1,'Nakladova matice_2018'!$A$1:$IW$188,149,FALSE),0)</f>
        <v>0</v>
      </c>
      <c r="IU176" s="19">
        <f>IFERROR(HLOOKUP(IU$1,'Nakladova matice_2018'!$A$1:$IW$188,149,FALSE),0)</f>
        <v>0</v>
      </c>
      <c r="IV176" s="19">
        <f>IFERROR(HLOOKUP(IV$1,'Nakladova matice_2018'!$A$1:$IW$188,149,FALSE),0)</f>
        <v>0</v>
      </c>
      <c r="IW176" s="19">
        <f>IFERROR(HLOOKUP(IW$1,'Nakladova matice_2018'!$A$1:$IW$188,149,FALSE),0)</f>
        <v>0</v>
      </c>
      <c r="IX176" s="19">
        <f>IFERROR(HLOOKUP(IX$1,'Nakladova matice_2018'!$A$1:$IW$188,149,FALSE),0)</f>
        <v>0</v>
      </c>
      <c r="IY176" s="19">
        <f>IFERROR(HLOOKUP(IY$1,'Nakladova matice_2018'!$A$1:$IW$188,149,FALSE),0)</f>
        <v>0</v>
      </c>
      <c r="IZ176" s="19">
        <f>IFERROR(HLOOKUP(IZ$1,'Nakladova matice_2018'!$A$1:$IW$188,149,FALSE),0)</f>
        <v>0</v>
      </c>
      <c r="JA176" s="19">
        <f>IFERROR(HLOOKUP(JA$1,'Nakladova matice_2018'!$A$1:$IW$188,149,FALSE),0)</f>
        <v>0</v>
      </c>
      <c r="JB176" s="19">
        <f>IFERROR(HLOOKUP(JB$1,'Nakladova matice_2018'!$A$1:$IW$188,149,FALSE),0)</f>
        <v>0</v>
      </c>
      <c r="JC176" s="19">
        <f>IFERROR(HLOOKUP(JC$1,'Nakladova matice_2018'!$A$1:$IW$188,149,FALSE),0)</f>
        <v>0</v>
      </c>
      <c r="JD176" s="19">
        <f>IFERROR(HLOOKUP(JD$1,'Nakladova matice_2018'!$A$1:$IW$188,149,FALSE),0)</f>
        <v>0</v>
      </c>
      <c r="JE176" s="19">
        <f>IFERROR(HLOOKUP(JE$1,'Nakladova matice_2018'!$A$1:$IW$188,149,FALSE),0)</f>
        <v>0</v>
      </c>
      <c r="JF176" s="19">
        <f>IFERROR(HLOOKUP(JF$1,'Nakladova matice_2018'!$A$1:$IW$188,149,FALSE),0)</f>
        <v>0</v>
      </c>
      <c r="JG176" s="19">
        <f>IFERROR(HLOOKUP(JG$1,'Nakladova matice_2018'!$A$1:$IW$188,149,FALSE),0)</f>
        <v>0</v>
      </c>
      <c r="JH176" s="19">
        <f>IFERROR(HLOOKUP(JH$1,'Nakladova matice_2018'!$A$1:$IW$188,149,FALSE),0)</f>
        <v>0</v>
      </c>
      <c r="JI176" s="19">
        <f>IFERROR(HLOOKUP(JI$1,'Nakladova matice_2018'!$A$1:$IW$188,149,FALSE),0)</f>
        <v>0</v>
      </c>
      <c r="JJ176" s="19">
        <f>IFERROR(HLOOKUP(JJ$1,'Nakladova matice_2018'!$A$1:$IW$188,149,FALSE),0)</f>
        <v>0</v>
      </c>
      <c r="JK176" s="19">
        <f>IFERROR(HLOOKUP(JK$1,'Nakladova matice_2018'!$A$1:$IW$188,149,FALSE),0)</f>
        <v>0</v>
      </c>
      <c r="JL176" s="19">
        <f>IFERROR(HLOOKUP(JL$1,'Nakladova matice_2018'!$A$1:$IW$188,149,FALSE),0)</f>
        <v>0</v>
      </c>
      <c r="JM176" s="19">
        <f>IFERROR(HLOOKUP(JM$1,'Nakladova matice_2018'!$A$1:$IW$188,149,FALSE),0)</f>
        <v>0</v>
      </c>
      <c r="JN176" s="19">
        <f>IFERROR(HLOOKUP(JN$1,'Nakladova matice_2018'!$A$1:$IW$188,149,FALSE),0)</f>
        <v>0</v>
      </c>
      <c r="JO176" s="19">
        <f>IFERROR(HLOOKUP(JO$1,'Nakladova matice_2018'!$A$1:$IW$188,149,FALSE),0)</f>
        <v>0</v>
      </c>
      <c r="JP176" s="19">
        <f>IFERROR(HLOOKUP(JP$1,'Nakladova matice_2018'!$A$1:$IW$188,149,FALSE),0)</f>
        <v>0</v>
      </c>
      <c r="JQ176" s="19">
        <f>IFERROR(HLOOKUP(JQ$1,'Nakladova matice_2018'!$A$1:$IW$188,149,FALSE),0)</f>
        <v>0</v>
      </c>
      <c r="JR176" s="19">
        <f>IFERROR(HLOOKUP(JR$1,'Nakladova matice_2018'!$A$1:$IW$188,149,FALSE),0)</f>
        <v>0</v>
      </c>
      <c r="JS176" s="19">
        <f>IFERROR(HLOOKUP(JS$1,'Nakladova matice_2018'!$A$1:$IW$188,149,FALSE),0)</f>
        <v>0</v>
      </c>
      <c r="JT176" s="19">
        <f>IFERROR(HLOOKUP(JT$1,'Nakladova matice_2018'!$A$1:$IW$188,149,FALSE),0)</f>
        <v>0</v>
      </c>
      <c r="JU176" s="19">
        <f>IFERROR(HLOOKUP(JU$1,'Nakladova matice_2018'!$A$1:$IW$188,149,FALSE),0)</f>
        <v>0</v>
      </c>
      <c r="JV176" s="19">
        <f>IFERROR(HLOOKUP(JV$1,'Nakladova matice_2018'!$A$1:$IW$188,149,FALSE),0)</f>
        <v>0</v>
      </c>
      <c r="JW176" s="19">
        <f>IFERROR(HLOOKUP(JW$1,'Nakladova matice_2018'!$A$1:$IW$188,149,FALSE),0)</f>
        <v>0</v>
      </c>
      <c r="JX176" s="19">
        <f>IFERROR(HLOOKUP(JX$1,'Nakladova matice_2018'!$A$1:$IW$188,149,FALSE),0)</f>
        <v>0</v>
      </c>
      <c r="JY176" s="19">
        <f>IFERROR(HLOOKUP(JY$1,'Nakladova matice_2018'!$A$1:$IW$188,149,FALSE),0)</f>
        <v>0</v>
      </c>
      <c r="JZ176" s="19">
        <f>IFERROR(HLOOKUP(JZ$1,'Nakladova matice_2018'!$A$1:$IW$188,149,FALSE),0)</f>
        <v>0</v>
      </c>
      <c r="KA176" s="19">
        <f>IFERROR(HLOOKUP(KA$1,'Nakladova matice_2018'!$A$1:$IW$188,149,FALSE),0)</f>
        <v>0</v>
      </c>
      <c r="KB176" s="19">
        <f>IFERROR(HLOOKUP(KB$1,'Nakladova matice_2018'!$A$1:$IW$188,149,FALSE),0)</f>
        <v>0</v>
      </c>
      <c r="KC176" s="19">
        <f>IFERROR(HLOOKUP(KC$1,'Nakladova matice_2018'!$A$1:$IW$188,149,FALSE),0)</f>
        <v>0</v>
      </c>
      <c r="KD176" s="19">
        <f>IFERROR(HLOOKUP(KD$1,'Nakladova matice_2018'!$A$1:$IW$188,149,FALSE),0)</f>
        <v>0</v>
      </c>
      <c r="KE176" s="19">
        <f>IFERROR(HLOOKUP(KE$1,'Nakladova matice_2018'!$A$1:$IW$188,149,FALSE),0)</f>
        <v>0</v>
      </c>
      <c r="KF176" s="19">
        <f>IFERROR(HLOOKUP(KF$1,'Nakladova matice_2018'!$A$1:$IW$188,149,FALSE),0)</f>
        <v>0</v>
      </c>
      <c r="KG176" s="19">
        <f>IFERROR(HLOOKUP(KG$1,'Nakladova matice_2018'!$A$1:$IW$188,149,FALSE),0)</f>
        <v>0</v>
      </c>
      <c r="KH176" s="19">
        <f>IFERROR(HLOOKUP(KH$1,'Nakladova matice_2018'!$A$1:$IW$188,149,FALSE),0)</f>
        <v>0</v>
      </c>
      <c r="KI176" s="19">
        <f>IFERROR(HLOOKUP(KI$1,'Nakladova matice_2018'!$A$1:$IW$188,149,FALSE),0)</f>
        <v>0</v>
      </c>
      <c r="KJ176" s="19">
        <f>IFERROR(HLOOKUP(KJ$1,'Nakladova matice_2018'!$A$1:$IW$188,149,FALSE),0)</f>
        <v>0</v>
      </c>
      <c r="KK176" s="19">
        <f>IFERROR(HLOOKUP(KK$1,'Nakladova matice_2018'!$A$1:$IW$188,149,FALSE),0)</f>
        <v>0</v>
      </c>
      <c r="KL176" s="19">
        <f>IFERROR(HLOOKUP(KL$1,'Nakladova matice_2018'!$A$1:$IW$188,149,FALSE),0)</f>
        <v>0</v>
      </c>
      <c r="KM176" s="19">
        <f>IFERROR(HLOOKUP(KM$1,'Nakladova matice_2018'!$A$1:$IW$188,149,FALSE),0)</f>
        <v>0</v>
      </c>
      <c r="KN176" s="19">
        <f>IFERROR(HLOOKUP(KN$1,'Nakladova matice_2018'!$A$1:$IW$188,149,FALSE),0)</f>
        <v>0</v>
      </c>
      <c r="KO176" s="19">
        <f>IFERROR(HLOOKUP(KO$1,'Nakladova matice_2018'!$A$1:$IW$188,149,FALSE),0)</f>
        <v>0</v>
      </c>
      <c r="KP176" s="19">
        <f>IFERROR(HLOOKUP(KP$1,'Nakladova matice_2018'!$A$1:$IW$188,149,FALSE),0)</f>
        <v>0</v>
      </c>
      <c r="KQ176" s="19">
        <f>IFERROR(HLOOKUP(KQ$1,'Nakladova matice_2018'!$A$1:$IW$188,149,FALSE),0)</f>
        <v>0</v>
      </c>
      <c r="KR176" s="19">
        <f>IFERROR(HLOOKUP(KR$1,'Nakladova matice_2018'!$A$1:$IW$188,149,FALSE),0)</f>
        <v>0</v>
      </c>
      <c r="KS176" s="19">
        <f>IFERROR(HLOOKUP(KS$1,'Nakladova matice_2018'!$A$1:$IW$188,149,FALSE),0)</f>
        <v>0</v>
      </c>
      <c r="KT176" s="19">
        <f>IFERROR(HLOOKUP(KT$1,'Nakladova matice_2018'!$A$1:$IW$188,149,FALSE),0)</f>
        <v>0</v>
      </c>
      <c r="KU176" s="19">
        <f>IFERROR(HLOOKUP(KU$1,'Nakladova matice_2018'!$A$1:$IW$188,149,FALSE),0)</f>
        <v>0</v>
      </c>
      <c r="KV176" s="19">
        <f>IFERROR(HLOOKUP(KV$1,'Nakladova matice_2018'!$A$1:$IW$188,149,FALSE),0)</f>
        <v>0</v>
      </c>
      <c r="KW176" s="19">
        <f>IFERROR(HLOOKUP(KW$1,'Nakladova matice_2018'!$A$1:$IW$188,149,FALSE),0)</f>
        <v>0</v>
      </c>
      <c r="KX176" s="19">
        <f>IFERROR(HLOOKUP(KX$1,'Nakladova matice_2018'!$A$1:$IW$188,149,FALSE),0)</f>
        <v>0</v>
      </c>
      <c r="KY176" s="19">
        <f>IFERROR(HLOOKUP(KY$1,'Nakladova matice_2018'!$A$1:$IW$188,149,FALSE),0)</f>
        <v>0</v>
      </c>
      <c r="KZ176" s="19">
        <f>IFERROR(HLOOKUP(KZ$1,'Nakladova matice_2018'!$A$1:$IW$188,149,FALSE),0)</f>
        <v>0</v>
      </c>
      <c r="LA176" s="19">
        <f>IFERROR(HLOOKUP(LA$1,'Nakladova matice_2018'!$A$1:$IW$188,149,FALSE),0)</f>
        <v>0</v>
      </c>
      <c r="LB176" s="19">
        <f>IFERROR(HLOOKUP(LB$1,'Nakladova matice_2018'!$A$1:$IW$188,149,FALSE),0)</f>
        <v>0</v>
      </c>
      <c r="LC176" s="19">
        <f>IFERROR(HLOOKUP(LC$1,'Nakladova matice_2018'!$A$1:$IW$188,149,FALSE),0)</f>
        <v>0</v>
      </c>
      <c r="LD176" s="19">
        <f>IFERROR(HLOOKUP(LD$1,'Nakladova matice_2018'!$A$1:$IW$188,149,FALSE),0)</f>
        <v>0</v>
      </c>
      <c r="LE176" s="19">
        <f>IFERROR(HLOOKUP(LE$1,'Nakladova matice_2018'!$A$1:$IW$188,149,FALSE),0)</f>
        <v>0</v>
      </c>
      <c r="LF176" s="19">
        <f>IFERROR(HLOOKUP(LF$1,'Nakladova matice_2018'!$A$1:$IW$188,149,FALSE),0)</f>
        <v>0</v>
      </c>
      <c r="LG176" s="19">
        <f>IFERROR(HLOOKUP(LG$1,'Nakladova matice_2018'!$A$1:$IW$188,149,FALSE),0)</f>
        <v>0</v>
      </c>
      <c r="LH176" s="19">
        <f>IFERROR(HLOOKUP(LH$1,'Nakladova matice_2018'!$A$1:$IW$188,149,FALSE),0)</f>
        <v>0</v>
      </c>
      <c r="LI176" s="19">
        <f>IFERROR(HLOOKUP(LI$1,'Nakladova matice_2018'!$A$1:$IW$188,149,FALSE),0)</f>
        <v>0</v>
      </c>
      <c r="LJ176" s="19">
        <f>IFERROR(HLOOKUP(LJ$1,'Nakladova matice_2018'!$A$1:$IW$188,149,FALSE),0)</f>
        <v>0</v>
      </c>
      <c r="LK176" s="19">
        <f>IFERROR(HLOOKUP(LK$1,'Nakladova matice_2018'!$A$1:$IW$188,149,FALSE),0)</f>
        <v>0</v>
      </c>
      <c r="LL176" s="19">
        <f>IFERROR(HLOOKUP(LL$1,'Nakladova matice_2018'!$A$1:$IW$188,149,FALSE),0)</f>
        <v>0</v>
      </c>
      <c r="LM176" s="19">
        <f>IFERROR(HLOOKUP(LM$1,'Nakladova matice_2018'!$A$1:$IW$188,149,FALSE),0)</f>
        <v>0</v>
      </c>
      <c r="LN176" s="19">
        <f>IFERROR(HLOOKUP(LN$1,'Nakladova matice_2018'!$A$1:$IW$188,149,FALSE),0)</f>
        <v>0</v>
      </c>
      <c r="LO176" s="19">
        <f>IFERROR(HLOOKUP(LO$1,'Nakladova matice_2018'!$A$1:$IW$188,149,FALSE),0)</f>
        <v>0</v>
      </c>
      <c r="LP176" s="19">
        <f>IFERROR(HLOOKUP(LP$1,'Nakladova matice_2018'!$A$1:$IW$188,149,FALSE),0)</f>
        <v>0</v>
      </c>
      <c r="LQ176" s="19">
        <f>IFERROR(HLOOKUP(LQ$1,'Nakladova matice_2018'!$A$1:$IW$188,149,FALSE),0)</f>
        <v>0</v>
      </c>
      <c r="LR176" s="19">
        <f>IFERROR(HLOOKUP(LR$1,'Nakladova matice_2018'!$A$1:$IW$188,149,FALSE),0)</f>
        <v>0</v>
      </c>
      <c r="LS176" s="19">
        <f>IFERROR(HLOOKUP(LS$1,'Nakladova matice_2018'!$A$1:$IW$188,149,FALSE),0)</f>
        <v>0</v>
      </c>
      <c r="LT176" s="19">
        <f>IFERROR(HLOOKUP(LT$1,'Nakladova matice_2018'!$A$1:$IW$188,149,FALSE),0)</f>
        <v>0</v>
      </c>
      <c r="LU176" s="19">
        <f>IFERROR(HLOOKUP(LU$1,'Nakladova matice_2018'!$A$1:$IW$188,149,FALSE),0)</f>
        <v>0</v>
      </c>
      <c r="LV176" s="19">
        <f>IFERROR(HLOOKUP(LV$1,'Nakladova matice_2018'!$A$1:$IW$188,149,FALSE),0)</f>
        <v>0</v>
      </c>
      <c r="LW176" s="19">
        <f>IFERROR(HLOOKUP(LW$1,'Nakladova matice_2018'!$A$1:$IW$188,149,FALSE),0)</f>
        <v>0</v>
      </c>
      <c r="LX176" s="19">
        <f>IFERROR(HLOOKUP(LX$1,'Nakladova matice_2018'!$A$1:$IW$188,149,FALSE),0)</f>
        <v>0</v>
      </c>
      <c r="LY176" s="19">
        <f>IFERROR(HLOOKUP(LY$1,'Nakladova matice_2018'!$A$1:$IW$188,149,FALSE),0)</f>
        <v>0</v>
      </c>
      <c r="LZ176" s="19">
        <f>IFERROR(HLOOKUP(LZ$1,'Nakladova matice_2018'!$A$1:$IW$188,149,FALSE),0)</f>
        <v>0</v>
      </c>
      <c r="MA176" s="19">
        <f>IFERROR(HLOOKUP(MA$1,'Nakladova matice_2018'!$A$1:$IW$188,149,FALSE),0)</f>
        <v>0</v>
      </c>
      <c r="MB176" s="19">
        <f>IFERROR(HLOOKUP(MB$1,'Nakladova matice_2018'!$A$1:$IW$188,149,FALSE),0)</f>
        <v>0</v>
      </c>
      <c r="MC176" s="19">
        <f>IFERROR(HLOOKUP(MC$1,'Nakladova matice_2018'!$A$1:$IW$188,149,FALSE),0)</f>
        <v>0</v>
      </c>
      <c r="MD176" s="19">
        <f>IFERROR(HLOOKUP(MD$1,'Nakladova matice_2018'!$A$1:$IW$188,149,FALSE),0)</f>
        <v>0</v>
      </c>
      <c r="ME176" s="19">
        <f>IFERROR(HLOOKUP(ME$1,'Nakladova matice_2018'!$A$1:$IW$188,149,FALSE),0)</f>
        <v>0</v>
      </c>
      <c r="MF176" s="19">
        <f>IFERROR(HLOOKUP(MF$1,'Nakladova matice_2018'!$A$1:$IW$188,149,FALSE),0)</f>
        <v>0</v>
      </c>
      <c r="MG176" s="19">
        <f>IFERROR(HLOOKUP(MG$1,'Nakladova matice_2018'!$A$1:$IW$188,149,FALSE),0)</f>
        <v>0</v>
      </c>
      <c r="MH176" s="19">
        <f>IFERROR(HLOOKUP(MH$1,'Nakladova matice_2018'!$A$1:$IW$188,149,FALSE),0)</f>
        <v>0</v>
      </c>
      <c r="MI176" s="19">
        <f>IFERROR(HLOOKUP(MI$1,'Nakladova matice_2018'!$A$1:$IW$188,149,FALSE),0)</f>
        <v>0</v>
      </c>
      <c r="MJ176" s="19">
        <f>IFERROR(HLOOKUP(MJ$1,'Nakladova matice_2018'!$A$1:$IW$188,149,FALSE),0)</f>
        <v>0</v>
      </c>
      <c r="MK176" s="19">
        <f>IFERROR(HLOOKUP(MK$1,'Nakladova matice_2018'!$A$1:$IW$188,149,FALSE),0)</f>
        <v>0</v>
      </c>
      <c r="ML176" s="19">
        <f>IFERROR(HLOOKUP(ML$1,'Nakladova matice_2018'!$A$1:$IW$188,149,FALSE),0)</f>
        <v>0</v>
      </c>
      <c r="MM176" s="19">
        <f>IFERROR(HLOOKUP(MM$1,'Nakladova matice_2018'!$A$1:$IW$188,149,FALSE),0)</f>
        <v>0</v>
      </c>
      <c r="MN176" s="19">
        <f>IFERROR(HLOOKUP(MN$1,'Nakladova matice_2018'!$A$1:$IW$188,149,FALSE),0)</f>
        <v>0</v>
      </c>
      <c r="MO176" s="20">
        <f t="shared" si="87"/>
        <v>25100</v>
      </c>
      <c r="MP176" s="20">
        <f>MO176-'Nakladova matice_2018'!IX149</f>
        <v>0</v>
      </c>
    </row>
    <row r="177" spans="1:354" x14ac:dyDescent="0.2">
      <c r="A177" s="27">
        <v>549191</v>
      </c>
      <c r="B177" s="21" t="s">
        <v>454</v>
      </c>
      <c r="C177" s="53">
        <v>0</v>
      </c>
      <c r="D177" s="19">
        <f>IFERROR(HLOOKUP(D$1,'Nakladova matice_2018'!$A$1:$IW$188,150,FALSE),0)</f>
        <v>0</v>
      </c>
      <c r="E177" s="19">
        <f>IFERROR(HLOOKUP(E$1,'Nakladova matice_2018'!$A$1:$IW$188,150,FALSE),0)</f>
        <v>0</v>
      </c>
      <c r="F177" s="19">
        <f>IFERROR(HLOOKUP(F$1,'Nakladova matice_2018'!$A$1:$IW$188,150,FALSE),0)</f>
        <v>0</v>
      </c>
      <c r="G177" s="19">
        <f>IFERROR(HLOOKUP(G$1,'Nakladova matice_2018'!$A$1:$IW$188,150,FALSE),0)</f>
        <v>0</v>
      </c>
      <c r="H177" s="19">
        <f>IFERROR(HLOOKUP(H$1,'Nakladova matice_2018'!$A$1:$IW$188,150,FALSE),0)</f>
        <v>0</v>
      </c>
      <c r="I177" s="19">
        <f>IFERROR(HLOOKUP(I$1,'Nakladova matice_2018'!$A$1:$IW$188,150,FALSE),0)</f>
        <v>0</v>
      </c>
      <c r="J177" s="19">
        <f>IFERROR(HLOOKUP(J$1,'Nakladova matice_2018'!$A$1:$IW$188,150,FALSE),0)</f>
        <v>0</v>
      </c>
      <c r="K177" s="19">
        <f>IFERROR(HLOOKUP(K$1,'Nakladova matice_2018'!$A$1:$IW$188,150,FALSE),0)</f>
        <v>0</v>
      </c>
      <c r="L177" s="19">
        <f>IFERROR(HLOOKUP(L$1,'Nakladova matice_2018'!$A$1:$IW$188,150,FALSE),0)</f>
        <v>0</v>
      </c>
      <c r="M177" s="19">
        <f>IFERROR(HLOOKUP(M$1,'Nakladova matice_2018'!$A$1:$IW$188,150,FALSE),0)</f>
        <v>0</v>
      </c>
      <c r="N177" s="19">
        <f>IFERROR(HLOOKUP(N$1,'Nakladova matice_2018'!$A$1:$IW$188,150,FALSE),0)</f>
        <v>0</v>
      </c>
      <c r="O177" s="19">
        <f>IFERROR(HLOOKUP(O$1,'Nakladova matice_2018'!$A$1:$IW$188,150,FALSE),0)</f>
        <v>0</v>
      </c>
      <c r="P177" s="19">
        <f>IFERROR(HLOOKUP(P$1,'Nakladova matice_2018'!$A$1:$IW$188,150,FALSE),0)</f>
        <v>0</v>
      </c>
      <c r="Q177" s="19">
        <f>IFERROR(HLOOKUP(Q$1,'Nakladova matice_2018'!$A$1:$IW$188,150,FALSE),0)</f>
        <v>0</v>
      </c>
      <c r="R177" s="19">
        <f>IFERROR(HLOOKUP(R$1,'Nakladova matice_2018'!$A$1:$IW$188,150,FALSE),0)</f>
        <v>0</v>
      </c>
      <c r="S177" s="19">
        <f>IFERROR(HLOOKUP(S$1,'Nakladova matice_2018'!$A$1:$IW$188,150,FALSE),0)</f>
        <v>0</v>
      </c>
      <c r="T177" s="19">
        <f>IFERROR(HLOOKUP(T$1,'Nakladova matice_2018'!$A$1:$IW$188,150,FALSE),0)</f>
        <v>0</v>
      </c>
      <c r="U177" s="19">
        <f>IFERROR(HLOOKUP(U$1,'Nakladova matice_2018'!$A$1:$IW$188,150,FALSE),0)</f>
        <v>0</v>
      </c>
      <c r="V177" s="19">
        <f>IFERROR(HLOOKUP(V$1,'Nakladova matice_2018'!$A$1:$IW$188,150,FALSE),0)</f>
        <v>0</v>
      </c>
      <c r="W177" s="19">
        <f>IFERROR(HLOOKUP(W$1,'Nakladova matice_2018'!$A$1:$IW$188,150,FALSE),0)</f>
        <v>0</v>
      </c>
      <c r="X177" s="19">
        <f>IFERROR(HLOOKUP(X$1,'Nakladova matice_2018'!$A$1:$IW$188,150,FALSE),0)</f>
        <v>0</v>
      </c>
      <c r="Y177" s="19">
        <f>IFERROR(HLOOKUP(Y$1,'Nakladova matice_2018'!$A$1:$IW$188,150,FALSE),0)</f>
        <v>0</v>
      </c>
      <c r="Z177" s="19">
        <f>IFERROR(HLOOKUP(Z$1,'Nakladova matice_2018'!$A$1:$IW$188,150,FALSE),0)</f>
        <v>0</v>
      </c>
      <c r="AA177" s="19">
        <f>IFERROR(HLOOKUP(AA$1,'Nakladova matice_2018'!$A$1:$IW$188,150,FALSE),0)</f>
        <v>0</v>
      </c>
      <c r="AB177" s="19">
        <f>IFERROR(HLOOKUP(AB$1,'Nakladova matice_2018'!$A$1:$IW$188,150,FALSE),0)</f>
        <v>0</v>
      </c>
      <c r="AC177" s="19">
        <f>IFERROR(HLOOKUP(AC$1,'Nakladova matice_2018'!$A$1:$IW$188,150,FALSE),0)</f>
        <v>0</v>
      </c>
      <c r="AD177" s="19">
        <f>IFERROR(HLOOKUP(AD$1,'Nakladova matice_2018'!$A$1:$IW$188,150,FALSE),0)</f>
        <v>0</v>
      </c>
      <c r="AE177" s="19">
        <f>IFERROR(HLOOKUP(AE$1,'Nakladova matice_2018'!$A$1:$IW$188,150,FALSE),0)</f>
        <v>0</v>
      </c>
      <c r="AF177" s="19">
        <f>IFERROR(HLOOKUP(AF$1,'Nakladova matice_2018'!$A$1:$IW$188,150,FALSE),0)</f>
        <v>0</v>
      </c>
      <c r="AG177" s="19">
        <f>IFERROR(HLOOKUP(AG$1,'Nakladova matice_2018'!$A$1:$IW$188,150,FALSE),0)</f>
        <v>0</v>
      </c>
      <c r="AH177" s="19">
        <f>IFERROR(HLOOKUP(AH$1,'Nakladova matice_2018'!$A$1:$IW$188,150,FALSE),0)</f>
        <v>0</v>
      </c>
      <c r="AI177" s="19">
        <f>IFERROR(HLOOKUP(AI$1,'Nakladova matice_2018'!$A$1:$IW$188,150,FALSE),0)</f>
        <v>0</v>
      </c>
      <c r="AJ177" s="19">
        <f>IFERROR(HLOOKUP(AJ$1,'Nakladova matice_2018'!$A$1:$IW$188,150,FALSE),0)</f>
        <v>0</v>
      </c>
      <c r="AK177" s="19">
        <f>IFERROR(HLOOKUP(AK$1,'Nakladova matice_2018'!$A$1:$IW$188,150,FALSE),0)</f>
        <v>0</v>
      </c>
      <c r="AL177" s="19">
        <f>IFERROR(HLOOKUP(AL$1,'Nakladova matice_2018'!$A$1:$IW$188,150,FALSE),0)</f>
        <v>0</v>
      </c>
      <c r="AM177" s="19">
        <f>IFERROR(HLOOKUP(AM$1,'Nakladova matice_2018'!$A$1:$IW$188,150,FALSE),0)</f>
        <v>0</v>
      </c>
      <c r="AN177" s="19">
        <f>IFERROR(HLOOKUP(AN$1,'Nakladova matice_2018'!$A$1:$IW$188,150,FALSE),0)</f>
        <v>0</v>
      </c>
      <c r="AO177" s="19">
        <f>IFERROR(HLOOKUP(AO$1,'Nakladova matice_2018'!$A$1:$IW$188,150,FALSE),0)</f>
        <v>0</v>
      </c>
      <c r="AP177" s="19">
        <f>IFERROR(HLOOKUP(AP$1,'Nakladova matice_2018'!$A$1:$IW$188,150,FALSE),0)</f>
        <v>0</v>
      </c>
      <c r="AQ177" s="19">
        <f>IFERROR(HLOOKUP(AQ$1,'Nakladova matice_2018'!$A$1:$IW$188,150,FALSE),0)</f>
        <v>0</v>
      </c>
      <c r="AR177" s="19">
        <f>IFERROR(HLOOKUP(AR$1,'Nakladova matice_2018'!$A$1:$IW$188,150,FALSE),0)</f>
        <v>0</v>
      </c>
      <c r="AS177" s="19">
        <f>IFERROR(HLOOKUP(AS$1,'Nakladova matice_2018'!$A$1:$IW$188,150,FALSE),0)</f>
        <v>0</v>
      </c>
      <c r="AT177" s="19">
        <f>IFERROR(HLOOKUP(AT$1,'Nakladova matice_2018'!$A$1:$IW$188,150,FALSE),0)</f>
        <v>0</v>
      </c>
      <c r="AU177" s="19">
        <f>IFERROR(HLOOKUP(AU$1,'Nakladova matice_2018'!$A$1:$IW$188,150,FALSE),0)</f>
        <v>0</v>
      </c>
      <c r="AV177" s="19">
        <f>IFERROR(HLOOKUP(AV$1,'Nakladova matice_2018'!$A$1:$IW$188,150,FALSE),0)</f>
        <v>0</v>
      </c>
      <c r="AW177" s="19">
        <f>IFERROR(HLOOKUP(AW$1,'Nakladova matice_2018'!$A$1:$IW$188,150,FALSE),0)</f>
        <v>0</v>
      </c>
      <c r="AX177" s="19">
        <f>IFERROR(HLOOKUP(AX$1,'Nakladova matice_2018'!$A$1:$IW$188,150,FALSE),0)</f>
        <v>0</v>
      </c>
      <c r="AY177" s="19">
        <f>IFERROR(HLOOKUP(AY$1,'Nakladova matice_2018'!$A$1:$IW$188,150,FALSE),0)</f>
        <v>0</v>
      </c>
      <c r="AZ177" s="19">
        <f>IFERROR(HLOOKUP(AZ$1,'Nakladova matice_2018'!$A$1:$IW$188,150,FALSE),0)</f>
        <v>0</v>
      </c>
      <c r="BA177" s="19">
        <f>IFERROR(HLOOKUP(BA$1,'Nakladova matice_2018'!$A$1:$IW$188,150,FALSE),0)</f>
        <v>0</v>
      </c>
      <c r="BB177" s="19">
        <f>IFERROR(HLOOKUP(BB$1,'Nakladova matice_2018'!$A$1:$IW$188,150,FALSE),0)</f>
        <v>0</v>
      </c>
      <c r="BC177" s="19">
        <f>IFERROR(HLOOKUP(BC$1,'Nakladova matice_2018'!$A$1:$IW$188,150,FALSE),0)</f>
        <v>0</v>
      </c>
      <c r="BD177" s="19">
        <f>IFERROR(HLOOKUP(BD$1,'Nakladova matice_2018'!$A$1:$IW$188,150,FALSE),0)</f>
        <v>0</v>
      </c>
      <c r="BE177" s="19">
        <f>IFERROR(HLOOKUP(BE$1,'Nakladova matice_2018'!$A$1:$IW$188,150,FALSE),0)</f>
        <v>0</v>
      </c>
      <c r="BF177" s="19">
        <f>IFERROR(HLOOKUP(BF$1,'Nakladova matice_2018'!$A$1:$IW$188,150,FALSE),0)</f>
        <v>0</v>
      </c>
      <c r="BG177" s="19">
        <f>IFERROR(HLOOKUP(BG$1,'Nakladova matice_2018'!$A$1:$IW$188,150,FALSE),0)</f>
        <v>0</v>
      </c>
      <c r="BH177" s="19">
        <f>IFERROR(HLOOKUP(BH$1,'Nakladova matice_2018'!$A$1:$IW$188,150,FALSE),0)</f>
        <v>0</v>
      </c>
      <c r="BI177" s="19">
        <f>IFERROR(HLOOKUP(BI$1,'Nakladova matice_2018'!$A$1:$IW$188,150,FALSE),0)</f>
        <v>0</v>
      </c>
      <c r="BJ177" s="19">
        <f>IFERROR(HLOOKUP(BJ$1,'Nakladova matice_2018'!$A$1:$IW$188,150,FALSE),0)</f>
        <v>0</v>
      </c>
      <c r="BK177" s="19">
        <f>IFERROR(HLOOKUP(BK$1,'Nakladova matice_2018'!$A$1:$IW$188,150,FALSE),0)</f>
        <v>0</v>
      </c>
      <c r="BL177" s="19">
        <f>IFERROR(HLOOKUP(BL$1,'Nakladova matice_2018'!$A$1:$IW$188,150,FALSE),0)</f>
        <v>0</v>
      </c>
      <c r="BM177" s="19">
        <f>IFERROR(HLOOKUP(BM$1,'Nakladova matice_2018'!$A$1:$IW$188,150,FALSE),0)</f>
        <v>0</v>
      </c>
      <c r="BN177" s="19">
        <f>IFERROR(HLOOKUP(BN$1,'Nakladova matice_2018'!$A$1:$IW$188,150,FALSE),0)</f>
        <v>0</v>
      </c>
      <c r="BO177" s="19">
        <f>IFERROR(HLOOKUP(BO$1,'Nakladova matice_2018'!$A$1:$IW$188,150,FALSE),0)</f>
        <v>0</v>
      </c>
      <c r="BP177" s="19">
        <f>IFERROR(HLOOKUP(BP$1,'Nakladova matice_2018'!$A$1:$IW$188,150,FALSE),0)</f>
        <v>0</v>
      </c>
      <c r="BQ177" s="19">
        <f>IFERROR(HLOOKUP(BQ$1,'Nakladova matice_2018'!$A$1:$IW$188,150,FALSE),0)</f>
        <v>0</v>
      </c>
      <c r="BR177" s="19">
        <f>IFERROR(HLOOKUP(BR$1,'Nakladova matice_2018'!$A$1:$IW$188,150,FALSE),0)</f>
        <v>0</v>
      </c>
      <c r="BS177" s="19">
        <f>IFERROR(HLOOKUP(BS$1,'Nakladova matice_2018'!$A$1:$IW$188,150,FALSE),0)</f>
        <v>0</v>
      </c>
      <c r="BT177" s="19">
        <f>IFERROR(HLOOKUP(BT$1,'Nakladova matice_2018'!$A$1:$IW$188,150,FALSE),0)</f>
        <v>0</v>
      </c>
      <c r="BU177" s="19">
        <f>IFERROR(HLOOKUP(BU$1,'Nakladova matice_2018'!$A$1:$IW$188,150,FALSE),0)</f>
        <v>0</v>
      </c>
      <c r="BV177" s="19">
        <f>IFERROR(HLOOKUP(BV$1,'Nakladova matice_2018'!$A$1:$IW$188,150,FALSE),0)</f>
        <v>0</v>
      </c>
      <c r="BW177" s="19">
        <f>IFERROR(HLOOKUP(BW$1,'Nakladova matice_2018'!$A$1:$IW$188,150,FALSE),0)</f>
        <v>0</v>
      </c>
      <c r="BX177" s="19">
        <f>IFERROR(HLOOKUP(BX$1,'Nakladova matice_2018'!$A$1:$IW$188,150,FALSE),0)</f>
        <v>0</v>
      </c>
      <c r="BY177" s="19">
        <f>IFERROR(HLOOKUP(BY$1,'Nakladova matice_2018'!$A$1:$IW$188,150,FALSE),0)</f>
        <v>0</v>
      </c>
      <c r="BZ177" s="19">
        <f>IFERROR(HLOOKUP(BZ$1,'Nakladova matice_2018'!$A$1:$IW$188,150,FALSE),0)</f>
        <v>0</v>
      </c>
      <c r="CA177" s="19">
        <f>IFERROR(HLOOKUP(CA$1,'Nakladova matice_2018'!$A$1:$IW$188,150,FALSE),0)</f>
        <v>0</v>
      </c>
      <c r="CB177" s="19">
        <f>IFERROR(HLOOKUP(CB$1,'Nakladova matice_2018'!$A$1:$IW$188,150,FALSE),0)</f>
        <v>0</v>
      </c>
      <c r="CC177" s="19">
        <f>IFERROR(HLOOKUP(CC$1,'Nakladova matice_2018'!$A$1:$IW$188,150,FALSE),0)</f>
        <v>0</v>
      </c>
      <c r="CD177" s="19">
        <f>IFERROR(HLOOKUP(CD$1,'Nakladova matice_2018'!$A$1:$IW$188,150,FALSE),0)</f>
        <v>0</v>
      </c>
      <c r="CE177" s="19">
        <f>IFERROR(HLOOKUP(CE$1,'Nakladova matice_2018'!$A$1:$IW$188,150,FALSE),0)</f>
        <v>0</v>
      </c>
      <c r="CF177" s="19">
        <f>IFERROR(HLOOKUP(CF$1,'Nakladova matice_2018'!$A$1:$IW$188,150,FALSE),0)</f>
        <v>0</v>
      </c>
      <c r="CG177" s="19">
        <f>IFERROR(HLOOKUP(CG$1,'Nakladova matice_2018'!$A$1:$IW$188,150,FALSE),0)</f>
        <v>0</v>
      </c>
      <c r="CH177" s="19">
        <f>IFERROR(HLOOKUP(CH$1,'Nakladova matice_2018'!$A$1:$IW$188,150,FALSE),0)</f>
        <v>0</v>
      </c>
      <c r="CI177" s="19">
        <f>IFERROR(HLOOKUP(CI$1,'Nakladova matice_2018'!$A$1:$IW$188,150,FALSE),0)</f>
        <v>0</v>
      </c>
      <c r="CJ177" s="19">
        <f>IFERROR(HLOOKUP(CJ$1,'Nakladova matice_2018'!$A$1:$IW$188,150,FALSE),0)</f>
        <v>0</v>
      </c>
      <c r="CK177" s="19">
        <f>IFERROR(HLOOKUP(CK$1,'Nakladova matice_2018'!$A$1:$IW$188,150,FALSE),0)</f>
        <v>0</v>
      </c>
      <c r="CL177" s="19">
        <f>IFERROR(HLOOKUP(CL$1,'Nakladova matice_2018'!$A$1:$IW$188,150,FALSE),0)</f>
        <v>0</v>
      </c>
      <c r="CM177" s="19">
        <f>IFERROR(HLOOKUP(CM$1,'Nakladova matice_2018'!$A$1:$IW$188,150,FALSE),0)</f>
        <v>0</v>
      </c>
      <c r="CN177" s="19">
        <f>IFERROR(HLOOKUP(CN$1,'Nakladova matice_2018'!$A$1:$IW$188,150,FALSE),0)</f>
        <v>0</v>
      </c>
      <c r="CO177" s="19">
        <f>IFERROR(HLOOKUP(CO$1,'Nakladova matice_2018'!$A$1:$IW$188,150,FALSE),0)</f>
        <v>0</v>
      </c>
      <c r="CP177" s="19">
        <f>IFERROR(HLOOKUP(CP$1,'Nakladova matice_2018'!$A$1:$IW$188,150,FALSE),0)</f>
        <v>0</v>
      </c>
      <c r="CQ177" s="19">
        <f>IFERROR(HLOOKUP(CQ$1,'Nakladova matice_2018'!$A$1:$IW$188,150,FALSE),0)</f>
        <v>0</v>
      </c>
      <c r="CR177" s="19">
        <f>IFERROR(HLOOKUP(CR$1,'Nakladova matice_2018'!$A$1:$IW$188,150,FALSE),0)</f>
        <v>0</v>
      </c>
      <c r="CS177" s="19">
        <f>IFERROR(HLOOKUP(CS$1,'Nakladova matice_2018'!$A$1:$IW$188,150,FALSE),0)</f>
        <v>0</v>
      </c>
      <c r="CT177" s="19">
        <f>IFERROR(HLOOKUP(CT$1,'Nakladova matice_2018'!$A$1:$IW$188,150,FALSE),0)</f>
        <v>0</v>
      </c>
      <c r="CU177" s="19">
        <f>IFERROR(HLOOKUP(CU$1,'Nakladova matice_2018'!$A$1:$IW$188,150,FALSE),0)</f>
        <v>0</v>
      </c>
      <c r="CV177" s="19">
        <f>IFERROR(HLOOKUP(CV$1,'Nakladova matice_2018'!$A$1:$IW$188,150,FALSE),0)</f>
        <v>0</v>
      </c>
      <c r="CW177" s="19">
        <f>IFERROR(HLOOKUP(CW$1,'Nakladova matice_2018'!$A$1:$IW$188,150,FALSE),0)</f>
        <v>0</v>
      </c>
      <c r="CX177" s="19">
        <f>IFERROR(HLOOKUP(CX$1,'Nakladova matice_2018'!$A$1:$IW$188,150,FALSE),0)</f>
        <v>0</v>
      </c>
      <c r="CY177" s="19">
        <f>IFERROR(HLOOKUP(CY$1,'Nakladova matice_2018'!$A$1:$IW$188,150,FALSE),0)</f>
        <v>0</v>
      </c>
      <c r="CZ177" s="19">
        <f>IFERROR(HLOOKUP(CZ$1,'Nakladova matice_2018'!$A$1:$IW$188,150,FALSE),0)</f>
        <v>0</v>
      </c>
      <c r="DA177" s="19">
        <f>IFERROR(HLOOKUP(DA$1,'Nakladova matice_2018'!$A$1:$IW$188,150,FALSE),0)</f>
        <v>0</v>
      </c>
      <c r="DB177" s="19">
        <f>IFERROR(HLOOKUP(DB$1,'Nakladova matice_2018'!$A$1:$IW$188,150,FALSE),0)</f>
        <v>0</v>
      </c>
      <c r="DC177" s="19">
        <f>IFERROR(HLOOKUP(DC$1,'Nakladova matice_2018'!$A$1:$IW$188,150,FALSE),0)</f>
        <v>0</v>
      </c>
      <c r="DD177" s="19">
        <f>IFERROR(HLOOKUP(DD$1,'Nakladova matice_2018'!$A$1:$IW$188,150,FALSE),0)</f>
        <v>0</v>
      </c>
      <c r="DE177" s="19">
        <f>IFERROR(HLOOKUP(DE$1,'Nakladova matice_2018'!$A$1:$IW$188,150,FALSE),0)</f>
        <v>0</v>
      </c>
      <c r="DF177" s="19">
        <f>IFERROR(HLOOKUP(DF$1,'Nakladova matice_2018'!$A$1:$IW$188,150,FALSE),0)</f>
        <v>0</v>
      </c>
      <c r="DG177" s="19">
        <f>IFERROR(HLOOKUP(DG$1,'Nakladova matice_2018'!$A$1:$IW$188,150,FALSE),0)</f>
        <v>0</v>
      </c>
      <c r="DH177" s="19">
        <f>IFERROR(HLOOKUP(DH$1,'Nakladova matice_2018'!$A$1:$IW$188,150,FALSE),0)</f>
        <v>0</v>
      </c>
      <c r="DI177" s="19">
        <f>IFERROR(HLOOKUP(DI$1,'Nakladova matice_2018'!$A$1:$IW$188,150,FALSE),0)</f>
        <v>0</v>
      </c>
      <c r="DJ177" s="19">
        <f>IFERROR(HLOOKUP(DJ$1,'Nakladova matice_2018'!$A$1:$IW$188,150,FALSE),0)</f>
        <v>0</v>
      </c>
      <c r="DK177" s="19">
        <f>IFERROR(HLOOKUP(DK$1,'Nakladova matice_2018'!$A$1:$IW$188,150,FALSE),0)</f>
        <v>0</v>
      </c>
      <c r="DL177" s="19">
        <f>IFERROR(HLOOKUP(DL$1,'Nakladova matice_2018'!$A$1:$IW$188,150,FALSE),0)</f>
        <v>0</v>
      </c>
      <c r="DM177" s="19">
        <f>IFERROR(HLOOKUP(DM$1,'Nakladova matice_2018'!$A$1:$IW$188,150,FALSE),0)</f>
        <v>0</v>
      </c>
      <c r="DN177" s="19">
        <f>IFERROR(HLOOKUP(DN$1,'Nakladova matice_2018'!$A$1:$IW$188,150,FALSE),0)</f>
        <v>0</v>
      </c>
      <c r="DO177" s="19">
        <f>IFERROR(HLOOKUP(DO$1,'Nakladova matice_2018'!$A$1:$IW$188,150,FALSE),0)</f>
        <v>0</v>
      </c>
      <c r="DP177" s="19">
        <f>IFERROR(HLOOKUP(DP$1,'Nakladova matice_2018'!$A$1:$IW$188,150,FALSE),0)</f>
        <v>0</v>
      </c>
      <c r="DQ177" s="19">
        <f>IFERROR(HLOOKUP(DQ$1,'Nakladova matice_2018'!$A$1:$IW$188,150,FALSE),0)</f>
        <v>0</v>
      </c>
      <c r="DR177" s="19">
        <f>IFERROR(HLOOKUP(DR$1,'Nakladova matice_2018'!$A$1:$IW$188,150,FALSE),0)</f>
        <v>0</v>
      </c>
      <c r="DS177" s="19">
        <f>IFERROR(HLOOKUP(DS$1,'Nakladova matice_2018'!$A$1:$IW$188,150,FALSE),0)</f>
        <v>0</v>
      </c>
      <c r="DT177" s="19">
        <f>IFERROR(HLOOKUP(DT$1,'Nakladova matice_2018'!$A$1:$IW$188,150,FALSE),0)</f>
        <v>0</v>
      </c>
      <c r="DU177" s="19">
        <f>IFERROR(HLOOKUP(DU$1,'Nakladova matice_2018'!$A$1:$IW$188,150,FALSE),0)</f>
        <v>0</v>
      </c>
      <c r="DV177" s="19">
        <f>IFERROR(HLOOKUP(DV$1,'Nakladova matice_2018'!$A$1:$IW$188,150,FALSE),0)</f>
        <v>0</v>
      </c>
      <c r="DW177" s="19">
        <f>IFERROR(HLOOKUP(DW$1,'Nakladova matice_2018'!$A$1:$IW$188,150,FALSE),0)</f>
        <v>0</v>
      </c>
      <c r="DX177" s="19">
        <f>IFERROR(HLOOKUP(DX$1,'Nakladova matice_2018'!$A$1:$IW$188,150,FALSE),0)</f>
        <v>0</v>
      </c>
      <c r="DY177" s="19">
        <f>IFERROR(HLOOKUP(DY$1,'Nakladova matice_2018'!$A$1:$IW$188,150,FALSE),0)</f>
        <v>0</v>
      </c>
      <c r="DZ177" s="19">
        <f>IFERROR(HLOOKUP(DZ$1,'Nakladova matice_2018'!$A$1:$IW$188,150,FALSE),0)</f>
        <v>0</v>
      </c>
      <c r="EA177" s="19">
        <f>IFERROR(HLOOKUP(EA$1,'Nakladova matice_2018'!$A$1:$IW$188,150,FALSE),0)</f>
        <v>0</v>
      </c>
      <c r="EB177" s="19">
        <f>IFERROR(HLOOKUP(EB$1,'Nakladova matice_2018'!$A$1:$IW$188,150,FALSE),0)</f>
        <v>0</v>
      </c>
      <c r="EC177" s="19">
        <f>IFERROR(HLOOKUP(EC$1,'Nakladova matice_2018'!$A$1:$IW$188,150,FALSE),0)</f>
        <v>0</v>
      </c>
      <c r="ED177" s="19">
        <f>IFERROR(HLOOKUP(ED$1,'Nakladova matice_2018'!$A$1:$IW$188,150,FALSE),0)</f>
        <v>0</v>
      </c>
      <c r="EE177" s="19">
        <f>IFERROR(HLOOKUP(EE$1,'Nakladova matice_2018'!$A$1:$IW$188,150,FALSE),0)</f>
        <v>0</v>
      </c>
      <c r="EF177" s="19">
        <f>IFERROR(HLOOKUP(EF$1,'Nakladova matice_2018'!$A$1:$IW$188,150,FALSE),0)</f>
        <v>0</v>
      </c>
      <c r="EG177" s="19">
        <f>IFERROR(HLOOKUP(EG$1,'Nakladova matice_2018'!$A$1:$IW$188,150,FALSE),0)</f>
        <v>0</v>
      </c>
      <c r="EH177" s="19">
        <f>IFERROR(HLOOKUP(EH$1,'Nakladova matice_2018'!$A$1:$IW$188,150,FALSE),0)</f>
        <v>0</v>
      </c>
      <c r="EI177" s="19">
        <f>IFERROR(HLOOKUP(EI$1,'Nakladova matice_2018'!$A$1:$IW$188,150,FALSE),0)</f>
        <v>0</v>
      </c>
      <c r="EJ177" s="19">
        <f>IFERROR(HLOOKUP(EJ$1,'Nakladova matice_2018'!$A$1:$IW$188,150,FALSE),0)</f>
        <v>0</v>
      </c>
      <c r="EK177" s="19">
        <f>IFERROR(HLOOKUP(EK$1,'Nakladova matice_2018'!$A$1:$IW$188,150,FALSE),0)</f>
        <v>0</v>
      </c>
      <c r="EL177" s="19">
        <f>IFERROR(HLOOKUP(EL$1,'Nakladova matice_2018'!$A$1:$IW$188,150,FALSE),0)</f>
        <v>0</v>
      </c>
      <c r="EM177" s="19">
        <f>IFERROR(HLOOKUP(EM$1,'Nakladova matice_2018'!$A$1:$IW$188,150,FALSE),0)</f>
        <v>0</v>
      </c>
      <c r="EN177" s="19">
        <f>IFERROR(HLOOKUP(EN$1,'Nakladova matice_2018'!$A$1:$IW$188,150,FALSE),0)</f>
        <v>0</v>
      </c>
      <c r="EO177" s="19">
        <f>IFERROR(HLOOKUP(EO$1,'Nakladova matice_2018'!$A$1:$IW$188,150,FALSE),0)</f>
        <v>0</v>
      </c>
      <c r="EP177" s="19">
        <f>IFERROR(HLOOKUP(EP$1,'Nakladova matice_2018'!$A$1:$IW$188,150,FALSE),0)</f>
        <v>0</v>
      </c>
      <c r="EQ177" s="19">
        <f>IFERROR(HLOOKUP(EQ$1,'Nakladova matice_2018'!$A$1:$IW$188,150,FALSE),0)</f>
        <v>0</v>
      </c>
      <c r="ER177" s="19">
        <f>IFERROR(HLOOKUP(ER$1,'Nakladova matice_2018'!$A$1:$IW$188,150,FALSE),0)</f>
        <v>0</v>
      </c>
      <c r="ES177" s="19">
        <f>IFERROR(HLOOKUP(ES$1,'Nakladova matice_2018'!$A$1:$IW$188,150,FALSE),0)</f>
        <v>0</v>
      </c>
      <c r="ET177" s="19">
        <f>IFERROR(HLOOKUP(ET$1,'Nakladova matice_2018'!$A$1:$IW$188,150,FALSE),0)</f>
        <v>0</v>
      </c>
      <c r="EU177" s="19">
        <f>IFERROR(HLOOKUP(EU$1,'Nakladova matice_2018'!$A$1:$IW$188,150,FALSE),0)</f>
        <v>0</v>
      </c>
      <c r="EV177" s="19">
        <f>IFERROR(HLOOKUP(EV$1,'Nakladova matice_2018'!$A$1:$IW$188,150,FALSE),0)</f>
        <v>0</v>
      </c>
      <c r="EW177" s="19">
        <f>IFERROR(HLOOKUP(EW$1,'Nakladova matice_2018'!$A$1:$IW$188,150,FALSE),0)</f>
        <v>0</v>
      </c>
      <c r="EX177" s="19">
        <f>IFERROR(HLOOKUP(EX$1,'Nakladova matice_2018'!$A$1:$IW$188,150,FALSE),0)</f>
        <v>0</v>
      </c>
      <c r="EY177" s="19">
        <f>IFERROR(HLOOKUP(EY$1,'Nakladova matice_2018'!$A$1:$IW$188,150,FALSE),0)</f>
        <v>0</v>
      </c>
      <c r="EZ177" s="19">
        <f>IFERROR(HLOOKUP(EZ$1,'Nakladova matice_2018'!$A$1:$IW$188,150,FALSE),0)</f>
        <v>0</v>
      </c>
      <c r="FA177" s="19">
        <f>IFERROR(HLOOKUP(FA$1,'Nakladova matice_2018'!$A$1:$IW$188,150,FALSE),0)</f>
        <v>0</v>
      </c>
      <c r="FB177" s="19">
        <f>IFERROR(HLOOKUP(FB$1,'Nakladova matice_2018'!$A$1:$IW$188,150,FALSE),0)</f>
        <v>0</v>
      </c>
      <c r="FC177" s="19">
        <f>IFERROR(HLOOKUP(FC$1,'Nakladova matice_2018'!$A$1:$IW$188,150,FALSE),0)</f>
        <v>0</v>
      </c>
      <c r="FD177" s="19">
        <f>IFERROR(HLOOKUP(FD$1,'Nakladova matice_2018'!$A$1:$IW$188,150,FALSE),0)</f>
        <v>0</v>
      </c>
      <c r="FE177" s="19">
        <f>IFERROR(HLOOKUP(FE$1,'Nakladova matice_2018'!$A$1:$IW$188,150,FALSE),0)</f>
        <v>0</v>
      </c>
      <c r="FF177" s="19">
        <f>IFERROR(HLOOKUP(FF$1,'Nakladova matice_2018'!$A$1:$IW$188,150,FALSE),0)</f>
        <v>0</v>
      </c>
      <c r="FG177" s="19">
        <f>IFERROR(HLOOKUP(FG$1,'Nakladova matice_2018'!$A$1:$IW$188,150,FALSE),0)</f>
        <v>0</v>
      </c>
      <c r="FH177" s="19">
        <f>IFERROR(HLOOKUP(FH$1,'Nakladova matice_2018'!$A$1:$IW$188,150,FALSE),0)</f>
        <v>0</v>
      </c>
      <c r="FI177" s="19">
        <f>IFERROR(HLOOKUP(FI$1,'Nakladova matice_2018'!$A$1:$IW$188,150,FALSE),0)</f>
        <v>0</v>
      </c>
      <c r="FJ177" s="19">
        <f>IFERROR(HLOOKUP(FJ$1,'Nakladova matice_2018'!$A$1:$IW$188,150,FALSE),0)</f>
        <v>0</v>
      </c>
      <c r="FK177" s="19">
        <f>IFERROR(HLOOKUP(FK$1,'Nakladova matice_2018'!$A$1:$IW$188,150,FALSE),0)</f>
        <v>0</v>
      </c>
      <c r="FL177" s="19">
        <f>IFERROR(HLOOKUP(FL$1,'Nakladova matice_2018'!$A$1:$IW$188,150,FALSE),0)</f>
        <v>0</v>
      </c>
      <c r="FM177" s="19">
        <f>IFERROR(HLOOKUP(FM$1,'Nakladova matice_2018'!$A$1:$IW$188,150,FALSE),0)</f>
        <v>0</v>
      </c>
      <c r="FN177" s="19">
        <f>IFERROR(HLOOKUP(FN$1,'Nakladova matice_2018'!$A$1:$IW$188,150,FALSE),0)</f>
        <v>0</v>
      </c>
      <c r="FO177" s="19">
        <f>IFERROR(HLOOKUP(FO$1,'Nakladova matice_2018'!$A$1:$IW$188,150,FALSE),0)</f>
        <v>0</v>
      </c>
      <c r="FP177" s="19">
        <f>IFERROR(HLOOKUP(FP$1,'Nakladova matice_2018'!$A$1:$IW$188,150,FALSE),0)</f>
        <v>0</v>
      </c>
      <c r="FQ177" s="19">
        <f>IFERROR(HLOOKUP(FQ$1,'Nakladova matice_2018'!$A$1:$IW$188,150,FALSE),0)</f>
        <v>0</v>
      </c>
      <c r="FR177" s="19">
        <f>IFERROR(HLOOKUP(FR$1,'Nakladova matice_2018'!$A$1:$IW$188,150,FALSE),0)</f>
        <v>0</v>
      </c>
      <c r="FS177" s="19">
        <f>IFERROR(HLOOKUP(FS$1,'Nakladova matice_2018'!$A$1:$IW$188,150,FALSE),0)</f>
        <v>0</v>
      </c>
      <c r="FT177" s="19">
        <f>IFERROR(HLOOKUP(FT$1,'Nakladova matice_2018'!$A$1:$IW$188,150,FALSE),0)</f>
        <v>0</v>
      </c>
      <c r="FU177" s="19">
        <f>IFERROR(HLOOKUP(FU$1,'Nakladova matice_2018'!$A$1:$IW$188,150,FALSE),0)</f>
        <v>0</v>
      </c>
      <c r="FV177" s="19">
        <f>IFERROR(HLOOKUP(FV$1,'Nakladova matice_2018'!$A$1:$IW$188,150,FALSE),0)</f>
        <v>0</v>
      </c>
      <c r="FW177" s="19">
        <f>IFERROR(HLOOKUP(FW$1,'Nakladova matice_2018'!$A$1:$IW$188,150,FALSE),0)</f>
        <v>0</v>
      </c>
      <c r="FX177" s="19">
        <f>IFERROR(HLOOKUP(FX$1,'Nakladova matice_2018'!$A$1:$IW$188,150,FALSE),0)</f>
        <v>0</v>
      </c>
      <c r="FY177" s="19">
        <f>IFERROR(HLOOKUP(FY$1,'Nakladova matice_2018'!$A$1:$IW$188,150,FALSE),0)</f>
        <v>0</v>
      </c>
      <c r="FZ177" s="19">
        <f>IFERROR(HLOOKUP(FZ$1,'Nakladova matice_2018'!$A$1:$IW$188,150,FALSE),0)</f>
        <v>0</v>
      </c>
      <c r="GA177" s="19">
        <f>IFERROR(HLOOKUP(GA$1,'Nakladova matice_2018'!$A$1:$IW$188,150,FALSE),0)</f>
        <v>0</v>
      </c>
      <c r="GB177" s="19">
        <f>IFERROR(HLOOKUP(GB$1,'Nakladova matice_2018'!$A$1:$IW$188,150,FALSE),0)</f>
        <v>0</v>
      </c>
      <c r="GC177" s="19">
        <f>IFERROR(HLOOKUP(GC$1,'Nakladova matice_2018'!$A$1:$IW$188,150,FALSE),0)</f>
        <v>0</v>
      </c>
      <c r="GD177" s="19">
        <f>IFERROR(HLOOKUP(GD$1,'Nakladova matice_2018'!$A$1:$IW$188,150,FALSE),0)</f>
        <v>0</v>
      </c>
      <c r="GE177" s="19">
        <f>IFERROR(HLOOKUP(GE$1,'Nakladova matice_2018'!$A$1:$IW$188,150,FALSE),0)</f>
        <v>0</v>
      </c>
      <c r="GF177" s="19">
        <f>IFERROR(HLOOKUP(GF$1,'Nakladova matice_2018'!$A$1:$IW$188,150,FALSE),0)</f>
        <v>0</v>
      </c>
      <c r="GG177" s="19">
        <f>IFERROR(HLOOKUP(GG$1,'Nakladova matice_2018'!$A$1:$IW$188,150,FALSE),0)</f>
        <v>0</v>
      </c>
      <c r="GH177" s="19">
        <f>IFERROR(HLOOKUP(GH$1,'Nakladova matice_2018'!$A$1:$IW$188,150,FALSE),0)</f>
        <v>0</v>
      </c>
      <c r="GI177" s="19">
        <f>IFERROR(HLOOKUP(GI$1,'Nakladova matice_2018'!$A$1:$IW$188,150,FALSE),0)</f>
        <v>0</v>
      </c>
      <c r="GJ177" s="19">
        <f>IFERROR(HLOOKUP(GJ$1,'Nakladova matice_2018'!$A$1:$IW$188,150,FALSE),0)</f>
        <v>0</v>
      </c>
      <c r="GK177" s="19">
        <f>IFERROR(HLOOKUP(GK$1,'Nakladova matice_2018'!$A$1:$IW$188,150,FALSE),0)</f>
        <v>0</v>
      </c>
      <c r="GL177" s="19">
        <f>IFERROR(HLOOKUP(GL$1,'Nakladova matice_2018'!$A$1:$IW$188,150,FALSE),0)</f>
        <v>0</v>
      </c>
      <c r="GM177" s="19">
        <f>IFERROR(HLOOKUP(GM$1,'Nakladova matice_2018'!$A$1:$IW$188,150,FALSE),0)</f>
        <v>0</v>
      </c>
      <c r="GN177" s="19">
        <f>IFERROR(HLOOKUP(GN$1,'Nakladova matice_2018'!$A$1:$IW$188,150,FALSE),0)</f>
        <v>0</v>
      </c>
      <c r="GO177" s="19">
        <f>IFERROR(HLOOKUP(GO$1,'Nakladova matice_2018'!$A$1:$IW$188,150,FALSE),0)</f>
        <v>0</v>
      </c>
      <c r="GP177" s="19">
        <f>IFERROR(HLOOKUP(GP$1,'Nakladova matice_2018'!$A$1:$IW$188,150,FALSE),0)</f>
        <v>0</v>
      </c>
      <c r="GQ177" s="19">
        <f>IFERROR(HLOOKUP(GQ$1,'Nakladova matice_2018'!$A$1:$IW$188,150,FALSE),0)</f>
        <v>0</v>
      </c>
      <c r="GR177" s="19">
        <f>IFERROR(HLOOKUP(GR$1,'Nakladova matice_2018'!$A$1:$IW$188,150,FALSE),0)</f>
        <v>0</v>
      </c>
      <c r="GS177" s="19">
        <f>IFERROR(HLOOKUP(GS$1,'Nakladova matice_2018'!$A$1:$IW$188,150,FALSE),0)</f>
        <v>0</v>
      </c>
      <c r="GT177" s="19">
        <f>IFERROR(HLOOKUP(GT$1,'Nakladova matice_2018'!$A$1:$IW$188,150,FALSE),0)</f>
        <v>0</v>
      </c>
      <c r="GU177" s="19">
        <f>IFERROR(HLOOKUP(GU$1,'Nakladova matice_2018'!$A$1:$IW$188,150,FALSE),0)</f>
        <v>0</v>
      </c>
      <c r="GV177" s="19">
        <f>IFERROR(HLOOKUP(GV$1,'Nakladova matice_2018'!$A$1:$IW$188,150,FALSE),0)</f>
        <v>0</v>
      </c>
      <c r="GW177" s="19">
        <f>IFERROR(HLOOKUP(GW$1,'Nakladova matice_2018'!$A$1:$IW$188,150,FALSE),0)</f>
        <v>0</v>
      </c>
      <c r="GX177" s="19">
        <f>IFERROR(HLOOKUP(GX$1,'Nakladova matice_2018'!$A$1:$IW$188,150,FALSE),0)</f>
        <v>0</v>
      </c>
      <c r="GY177" s="19">
        <f>IFERROR(HLOOKUP(GY$1,'Nakladova matice_2018'!$A$1:$IW$188,150,FALSE),0)</f>
        <v>0</v>
      </c>
      <c r="GZ177" s="19">
        <f>IFERROR(HLOOKUP(GZ$1,'Nakladova matice_2018'!$A$1:$IW$188,150,FALSE),0)</f>
        <v>0</v>
      </c>
      <c r="HA177" s="19">
        <f>IFERROR(HLOOKUP(HA$1,'Nakladova matice_2018'!$A$1:$IW$188,150,FALSE),0)</f>
        <v>0</v>
      </c>
      <c r="HB177" s="19">
        <f>IFERROR(HLOOKUP(HB$1,'Nakladova matice_2018'!$A$1:$IW$188,150,FALSE),0)</f>
        <v>0</v>
      </c>
      <c r="HC177" s="19">
        <f>IFERROR(HLOOKUP(HC$1,'Nakladova matice_2018'!$A$1:$IW$188,150,FALSE),0)</f>
        <v>0</v>
      </c>
      <c r="HD177" s="19">
        <f>IFERROR(HLOOKUP(HD$1,'Nakladova matice_2018'!$A$1:$IW$188,150,FALSE),0)</f>
        <v>0</v>
      </c>
      <c r="HE177" s="19">
        <f>IFERROR(HLOOKUP(HE$1,'Nakladova matice_2018'!$A$1:$IW$188,150,FALSE),0)</f>
        <v>0</v>
      </c>
      <c r="HF177" s="19">
        <f>IFERROR(HLOOKUP(HF$1,'Nakladova matice_2018'!$A$1:$IW$188,150,FALSE),0)</f>
        <v>0</v>
      </c>
      <c r="HG177" s="19">
        <f>IFERROR(HLOOKUP(HG$1,'Nakladova matice_2018'!$A$1:$IW$188,150,FALSE),0)</f>
        <v>0</v>
      </c>
      <c r="HH177" s="19">
        <f>IFERROR(HLOOKUP(HH$1,'Nakladova matice_2018'!$A$1:$IW$188,150,FALSE),0)</f>
        <v>0</v>
      </c>
      <c r="HI177" s="19">
        <f>IFERROR(HLOOKUP(HI$1,'Nakladova matice_2018'!$A$1:$IW$188,150,FALSE),0)</f>
        <v>0</v>
      </c>
      <c r="HJ177" s="19">
        <f>IFERROR(HLOOKUP(HJ$1,'Nakladova matice_2018'!$A$1:$IW$188,150,FALSE),0)</f>
        <v>0</v>
      </c>
      <c r="HK177" s="19">
        <f>IFERROR(HLOOKUP(HK$1,'Nakladova matice_2018'!$A$1:$IW$188,150,FALSE),0)</f>
        <v>0</v>
      </c>
      <c r="HL177" s="19">
        <f>IFERROR(HLOOKUP(HL$1,'Nakladova matice_2018'!$A$1:$IW$188,150,FALSE),0)</f>
        <v>0</v>
      </c>
      <c r="HM177" s="19">
        <f>IFERROR(HLOOKUP(HM$1,'Nakladova matice_2018'!$A$1:$IW$188,150,FALSE),0)</f>
        <v>0</v>
      </c>
      <c r="HN177" s="19">
        <f>IFERROR(HLOOKUP(HN$1,'Nakladova matice_2018'!$A$1:$IW$188,150,FALSE),0)</f>
        <v>0</v>
      </c>
      <c r="HO177" s="19">
        <f>IFERROR(HLOOKUP(HO$1,'Nakladova matice_2018'!$A$1:$IW$188,150,FALSE),0)</f>
        <v>0</v>
      </c>
      <c r="HP177" s="19">
        <f>IFERROR(HLOOKUP(HP$1,'Nakladova matice_2018'!$A$1:$IW$188,150,FALSE),0)</f>
        <v>0</v>
      </c>
      <c r="HQ177" s="19">
        <f>IFERROR(HLOOKUP(HQ$1,'Nakladova matice_2018'!$A$1:$IW$188,150,FALSE),0)</f>
        <v>0</v>
      </c>
      <c r="HR177" s="19">
        <f>IFERROR(HLOOKUP(HR$1,'Nakladova matice_2018'!$A$1:$IW$188,150,FALSE),0)</f>
        <v>0</v>
      </c>
      <c r="HS177" s="19">
        <f>IFERROR(HLOOKUP(HS$1,'Nakladova matice_2018'!$A$1:$IW$188,150,FALSE),0)</f>
        <v>0</v>
      </c>
      <c r="HT177" s="19">
        <f>IFERROR(HLOOKUP(HT$1,'Nakladova matice_2018'!$A$1:$IW$188,150,FALSE),0)</f>
        <v>0</v>
      </c>
      <c r="HU177" s="19">
        <f>IFERROR(HLOOKUP(HU$1,'Nakladova matice_2018'!$A$1:$IW$188,150,FALSE),0)</f>
        <v>0</v>
      </c>
      <c r="HV177" s="19">
        <f>IFERROR(HLOOKUP(HV$1,'Nakladova matice_2018'!$A$1:$IW$188,150,FALSE),0)</f>
        <v>0</v>
      </c>
      <c r="HW177" s="19">
        <f>IFERROR(HLOOKUP(HW$1,'Nakladova matice_2018'!$A$1:$IW$188,150,FALSE),0)</f>
        <v>0</v>
      </c>
      <c r="HX177" s="19">
        <f>IFERROR(HLOOKUP(HX$1,'Nakladova matice_2018'!$A$1:$IW$188,150,FALSE),0)</f>
        <v>-318.08</v>
      </c>
      <c r="HY177" s="19">
        <f>IFERROR(HLOOKUP(HY$1,'Nakladova matice_2018'!$A$1:$IW$188,150,FALSE),0)</f>
        <v>0</v>
      </c>
      <c r="HZ177" s="19">
        <f>IFERROR(HLOOKUP(HZ$1,'Nakladova matice_2018'!$A$1:$IW$188,150,FALSE),0)</f>
        <v>0</v>
      </c>
      <c r="IA177" s="19">
        <f>IFERROR(HLOOKUP(IA$1,'Nakladova matice_2018'!$A$1:$IW$188,150,FALSE),0)</f>
        <v>0</v>
      </c>
      <c r="IB177" s="19">
        <f>IFERROR(HLOOKUP(IB$1,'Nakladova matice_2018'!$A$1:$IW$188,150,FALSE),0)</f>
        <v>0</v>
      </c>
      <c r="IC177" s="19">
        <f>IFERROR(HLOOKUP(IC$1,'Nakladova matice_2018'!$A$1:$IW$188,150,FALSE),0)</f>
        <v>0</v>
      </c>
      <c r="ID177" s="19">
        <f>IFERROR(HLOOKUP(ID$1,'Nakladova matice_2018'!$A$1:$IW$188,150,FALSE),0)</f>
        <v>0</v>
      </c>
      <c r="IE177" s="19">
        <f>IFERROR(HLOOKUP(IE$1,'Nakladova matice_2018'!$A$1:$IW$188,150,FALSE),0)</f>
        <v>0</v>
      </c>
      <c r="IF177" s="19">
        <f>IFERROR(HLOOKUP(IF$1,'Nakladova matice_2018'!$A$1:$IW$188,150,FALSE),0)</f>
        <v>0</v>
      </c>
      <c r="IG177" s="19">
        <f>IFERROR(HLOOKUP(IG$1,'Nakladova matice_2018'!$A$1:$IW$188,150,FALSE),0)</f>
        <v>0</v>
      </c>
      <c r="IH177" s="19">
        <f>IFERROR(HLOOKUP(IH$1,'Nakladova matice_2018'!$A$1:$IW$188,150,FALSE),0)</f>
        <v>0</v>
      </c>
      <c r="II177" s="19">
        <f>IFERROR(HLOOKUP(II$1,'Nakladova matice_2018'!$A$1:$IW$188,150,FALSE),0)</f>
        <v>0</v>
      </c>
      <c r="IJ177" s="19">
        <f>IFERROR(HLOOKUP(IJ$1,'Nakladova matice_2018'!$A$1:$IW$188,150,FALSE),0)</f>
        <v>0</v>
      </c>
      <c r="IK177" s="19">
        <f>IFERROR(HLOOKUP(IK$1,'Nakladova matice_2018'!$A$1:$IW$188,150,FALSE),0)</f>
        <v>0</v>
      </c>
      <c r="IL177" s="19">
        <f>IFERROR(HLOOKUP(IL$1,'Nakladova matice_2018'!$A$1:$IW$188,150,FALSE),0)</f>
        <v>0</v>
      </c>
      <c r="IM177" s="19">
        <f>IFERROR(HLOOKUP(IM$1,'Nakladova matice_2018'!$A$1:$IW$188,150,FALSE),0)</f>
        <v>0</v>
      </c>
      <c r="IN177" s="19">
        <f>IFERROR(HLOOKUP(IN$1,'Nakladova matice_2018'!$A$1:$IW$188,150,FALSE),0)</f>
        <v>-646.55999999999995</v>
      </c>
      <c r="IO177" s="19">
        <f>IFERROR(HLOOKUP(IO$1,'Nakladova matice_2018'!$A$1:$IW$188,150,FALSE),0)</f>
        <v>0</v>
      </c>
      <c r="IP177" s="19">
        <f>IFERROR(HLOOKUP(IP$1,'Nakladova matice_2018'!$A$1:$IW$188,150,FALSE),0)</f>
        <v>0</v>
      </c>
      <c r="IQ177" s="19">
        <f>IFERROR(HLOOKUP(IQ$1,'Nakladova matice_2018'!$A$1:$IW$188,150,FALSE),0)</f>
        <v>0</v>
      </c>
      <c r="IR177" s="19">
        <f>IFERROR(HLOOKUP(IR$1,'Nakladova matice_2018'!$A$1:$IW$188,150,FALSE),0)</f>
        <v>0</v>
      </c>
      <c r="IS177" s="19">
        <f>IFERROR(HLOOKUP(IS$1,'Nakladova matice_2018'!$A$1:$IW$188,150,FALSE),0)</f>
        <v>0</v>
      </c>
      <c r="IT177" s="19">
        <f>IFERROR(HLOOKUP(IT$1,'Nakladova matice_2018'!$A$1:$IW$188,150,FALSE),0)</f>
        <v>0</v>
      </c>
      <c r="IU177" s="19">
        <f>IFERROR(HLOOKUP(IU$1,'Nakladova matice_2018'!$A$1:$IW$188,150,FALSE),0)</f>
        <v>0</v>
      </c>
      <c r="IV177" s="19">
        <f>IFERROR(HLOOKUP(IV$1,'Nakladova matice_2018'!$A$1:$IW$188,150,FALSE),0)</f>
        <v>0</v>
      </c>
      <c r="IW177" s="19">
        <f>IFERROR(HLOOKUP(IW$1,'Nakladova matice_2018'!$A$1:$IW$188,150,FALSE),0)</f>
        <v>0</v>
      </c>
      <c r="IX177" s="19">
        <f>IFERROR(HLOOKUP(IX$1,'Nakladova matice_2018'!$A$1:$IW$188,150,FALSE),0)</f>
        <v>0</v>
      </c>
      <c r="IY177" s="19">
        <f>IFERROR(HLOOKUP(IY$1,'Nakladova matice_2018'!$A$1:$IW$188,150,FALSE),0)</f>
        <v>0</v>
      </c>
      <c r="IZ177" s="19">
        <f>IFERROR(HLOOKUP(IZ$1,'Nakladova matice_2018'!$A$1:$IW$188,150,FALSE),0)</f>
        <v>0</v>
      </c>
      <c r="JA177" s="19">
        <f>IFERROR(HLOOKUP(JA$1,'Nakladova matice_2018'!$A$1:$IW$188,150,FALSE),0)</f>
        <v>0</v>
      </c>
      <c r="JB177" s="19">
        <f>IFERROR(HLOOKUP(JB$1,'Nakladova matice_2018'!$A$1:$IW$188,150,FALSE),0)</f>
        <v>0</v>
      </c>
      <c r="JC177" s="19">
        <f>IFERROR(HLOOKUP(JC$1,'Nakladova matice_2018'!$A$1:$IW$188,150,FALSE),0)</f>
        <v>0</v>
      </c>
      <c r="JD177" s="19">
        <f>IFERROR(HLOOKUP(JD$1,'Nakladova matice_2018'!$A$1:$IW$188,150,FALSE),0)</f>
        <v>0</v>
      </c>
      <c r="JE177" s="19">
        <f>IFERROR(HLOOKUP(JE$1,'Nakladova matice_2018'!$A$1:$IW$188,150,FALSE),0)</f>
        <v>0</v>
      </c>
      <c r="JF177" s="19">
        <f>IFERROR(HLOOKUP(JF$1,'Nakladova matice_2018'!$A$1:$IW$188,150,FALSE),0)</f>
        <v>0</v>
      </c>
      <c r="JG177" s="19">
        <f>IFERROR(HLOOKUP(JG$1,'Nakladova matice_2018'!$A$1:$IW$188,150,FALSE),0)</f>
        <v>0</v>
      </c>
      <c r="JH177" s="19">
        <f>IFERROR(HLOOKUP(JH$1,'Nakladova matice_2018'!$A$1:$IW$188,150,FALSE),0)</f>
        <v>0</v>
      </c>
      <c r="JI177" s="19">
        <f>IFERROR(HLOOKUP(JI$1,'Nakladova matice_2018'!$A$1:$IW$188,150,FALSE),0)</f>
        <v>0</v>
      </c>
      <c r="JJ177" s="19">
        <f>IFERROR(HLOOKUP(JJ$1,'Nakladova matice_2018'!$A$1:$IW$188,150,FALSE),0)</f>
        <v>0</v>
      </c>
      <c r="JK177" s="19">
        <f>IFERROR(HLOOKUP(JK$1,'Nakladova matice_2018'!$A$1:$IW$188,150,FALSE),0)</f>
        <v>0</v>
      </c>
      <c r="JL177" s="19">
        <f>IFERROR(HLOOKUP(JL$1,'Nakladova matice_2018'!$A$1:$IW$188,150,FALSE),0)</f>
        <v>0</v>
      </c>
      <c r="JM177" s="19">
        <f>IFERROR(HLOOKUP(JM$1,'Nakladova matice_2018'!$A$1:$IW$188,150,FALSE),0)</f>
        <v>0</v>
      </c>
      <c r="JN177" s="19">
        <f>IFERROR(HLOOKUP(JN$1,'Nakladova matice_2018'!$A$1:$IW$188,150,FALSE),0)</f>
        <v>0</v>
      </c>
      <c r="JO177" s="19">
        <f>IFERROR(HLOOKUP(JO$1,'Nakladova matice_2018'!$A$1:$IW$188,150,FALSE),0)</f>
        <v>0</v>
      </c>
      <c r="JP177" s="19">
        <f>IFERROR(HLOOKUP(JP$1,'Nakladova matice_2018'!$A$1:$IW$188,150,FALSE),0)</f>
        <v>0</v>
      </c>
      <c r="JQ177" s="19">
        <f>IFERROR(HLOOKUP(JQ$1,'Nakladova matice_2018'!$A$1:$IW$188,150,FALSE),0)</f>
        <v>0</v>
      </c>
      <c r="JR177" s="19">
        <f>IFERROR(HLOOKUP(JR$1,'Nakladova matice_2018'!$A$1:$IW$188,150,FALSE),0)</f>
        <v>0</v>
      </c>
      <c r="JS177" s="19">
        <f>IFERROR(HLOOKUP(JS$1,'Nakladova matice_2018'!$A$1:$IW$188,150,FALSE),0)</f>
        <v>0</v>
      </c>
      <c r="JT177" s="19">
        <f>IFERROR(HLOOKUP(JT$1,'Nakladova matice_2018'!$A$1:$IW$188,150,FALSE),0)</f>
        <v>0</v>
      </c>
      <c r="JU177" s="19">
        <f>IFERROR(HLOOKUP(JU$1,'Nakladova matice_2018'!$A$1:$IW$188,150,FALSE),0)</f>
        <v>0</v>
      </c>
      <c r="JV177" s="19">
        <f>IFERROR(HLOOKUP(JV$1,'Nakladova matice_2018'!$A$1:$IW$188,150,FALSE),0)</f>
        <v>0</v>
      </c>
      <c r="JW177" s="19">
        <f>IFERROR(HLOOKUP(JW$1,'Nakladova matice_2018'!$A$1:$IW$188,150,FALSE),0)</f>
        <v>0</v>
      </c>
      <c r="JX177" s="19">
        <f>IFERROR(HLOOKUP(JX$1,'Nakladova matice_2018'!$A$1:$IW$188,150,FALSE),0)</f>
        <v>0</v>
      </c>
      <c r="JY177" s="19">
        <f>IFERROR(HLOOKUP(JY$1,'Nakladova matice_2018'!$A$1:$IW$188,150,FALSE),0)</f>
        <v>0</v>
      </c>
      <c r="JZ177" s="19">
        <f>IFERROR(HLOOKUP(JZ$1,'Nakladova matice_2018'!$A$1:$IW$188,150,FALSE),0)</f>
        <v>0</v>
      </c>
      <c r="KA177" s="19">
        <f>IFERROR(HLOOKUP(KA$1,'Nakladova matice_2018'!$A$1:$IW$188,150,FALSE),0)</f>
        <v>0</v>
      </c>
      <c r="KB177" s="19">
        <f>IFERROR(HLOOKUP(KB$1,'Nakladova matice_2018'!$A$1:$IW$188,150,FALSE),0)</f>
        <v>0</v>
      </c>
      <c r="KC177" s="19">
        <f>IFERROR(HLOOKUP(KC$1,'Nakladova matice_2018'!$A$1:$IW$188,150,FALSE),0)</f>
        <v>0</v>
      </c>
      <c r="KD177" s="19">
        <f>IFERROR(HLOOKUP(KD$1,'Nakladova matice_2018'!$A$1:$IW$188,150,FALSE),0)</f>
        <v>0</v>
      </c>
      <c r="KE177" s="19">
        <f>IFERROR(HLOOKUP(KE$1,'Nakladova matice_2018'!$A$1:$IW$188,150,FALSE),0)</f>
        <v>0</v>
      </c>
      <c r="KF177" s="19">
        <f>IFERROR(HLOOKUP(KF$1,'Nakladova matice_2018'!$A$1:$IW$188,150,FALSE),0)</f>
        <v>0</v>
      </c>
      <c r="KG177" s="19">
        <f>IFERROR(HLOOKUP(KG$1,'Nakladova matice_2018'!$A$1:$IW$188,150,FALSE),0)</f>
        <v>0</v>
      </c>
      <c r="KH177" s="19">
        <f>IFERROR(HLOOKUP(KH$1,'Nakladova matice_2018'!$A$1:$IW$188,150,FALSE),0)</f>
        <v>0</v>
      </c>
      <c r="KI177" s="19">
        <f>IFERROR(HLOOKUP(KI$1,'Nakladova matice_2018'!$A$1:$IW$188,150,FALSE),0)</f>
        <v>0</v>
      </c>
      <c r="KJ177" s="19">
        <f>IFERROR(HLOOKUP(KJ$1,'Nakladova matice_2018'!$A$1:$IW$188,150,FALSE),0)</f>
        <v>0</v>
      </c>
      <c r="KK177" s="19">
        <f>IFERROR(HLOOKUP(KK$1,'Nakladova matice_2018'!$A$1:$IW$188,150,FALSE),0)</f>
        <v>0</v>
      </c>
      <c r="KL177" s="19">
        <f>IFERROR(HLOOKUP(KL$1,'Nakladova matice_2018'!$A$1:$IW$188,150,FALSE),0)</f>
        <v>0</v>
      </c>
      <c r="KM177" s="19">
        <f>IFERROR(HLOOKUP(KM$1,'Nakladova matice_2018'!$A$1:$IW$188,150,FALSE),0)</f>
        <v>0</v>
      </c>
      <c r="KN177" s="19">
        <f>IFERROR(HLOOKUP(KN$1,'Nakladova matice_2018'!$A$1:$IW$188,150,FALSE),0)</f>
        <v>0</v>
      </c>
      <c r="KO177" s="19">
        <f>IFERROR(HLOOKUP(KO$1,'Nakladova matice_2018'!$A$1:$IW$188,150,FALSE),0)</f>
        <v>0</v>
      </c>
      <c r="KP177" s="19">
        <f>IFERROR(HLOOKUP(KP$1,'Nakladova matice_2018'!$A$1:$IW$188,150,FALSE),0)</f>
        <v>0</v>
      </c>
      <c r="KQ177" s="19">
        <f>IFERROR(HLOOKUP(KQ$1,'Nakladova matice_2018'!$A$1:$IW$188,150,FALSE),0)</f>
        <v>0</v>
      </c>
      <c r="KR177" s="19">
        <f>IFERROR(HLOOKUP(KR$1,'Nakladova matice_2018'!$A$1:$IW$188,150,FALSE),0)</f>
        <v>0</v>
      </c>
      <c r="KS177" s="19">
        <f>IFERROR(HLOOKUP(KS$1,'Nakladova matice_2018'!$A$1:$IW$188,150,FALSE),0)</f>
        <v>0</v>
      </c>
      <c r="KT177" s="19">
        <f>IFERROR(HLOOKUP(KT$1,'Nakladova matice_2018'!$A$1:$IW$188,150,FALSE),0)</f>
        <v>0</v>
      </c>
      <c r="KU177" s="19">
        <f>IFERROR(HLOOKUP(KU$1,'Nakladova matice_2018'!$A$1:$IW$188,150,FALSE),0)</f>
        <v>0</v>
      </c>
      <c r="KV177" s="19">
        <f>IFERROR(HLOOKUP(KV$1,'Nakladova matice_2018'!$A$1:$IW$188,150,FALSE),0)</f>
        <v>0</v>
      </c>
      <c r="KW177" s="19">
        <f>IFERROR(HLOOKUP(KW$1,'Nakladova matice_2018'!$A$1:$IW$188,150,FALSE),0)</f>
        <v>0</v>
      </c>
      <c r="KX177" s="19">
        <f>IFERROR(HLOOKUP(KX$1,'Nakladova matice_2018'!$A$1:$IW$188,150,FALSE),0)</f>
        <v>0</v>
      </c>
      <c r="KY177" s="19">
        <f>IFERROR(HLOOKUP(KY$1,'Nakladova matice_2018'!$A$1:$IW$188,150,FALSE),0)</f>
        <v>0</v>
      </c>
      <c r="KZ177" s="19">
        <f>IFERROR(HLOOKUP(KZ$1,'Nakladova matice_2018'!$A$1:$IW$188,150,FALSE),0)</f>
        <v>0</v>
      </c>
      <c r="LA177" s="19">
        <f>IFERROR(HLOOKUP(LA$1,'Nakladova matice_2018'!$A$1:$IW$188,150,FALSE),0)</f>
        <v>0</v>
      </c>
      <c r="LB177" s="19">
        <f>IFERROR(HLOOKUP(LB$1,'Nakladova matice_2018'!$A$1:$IW$188,150,FALSE),0)</f>
        <v>0</v>
      </c>
      <c r="LC177" s="19">
        <f>IFERROR(HLOOKUP(LC$1,'Nakladova matice_2018'!$A$1:$IW$188,150,FALSE),0)</f>
        <v>0</v>
      </c>
      <c r="LD177" s="19">
        <f>IFERROR(HLOOKUP(LD$1,'Nakladova matice_2018'!$A$1:$IW$188,150,FALSE),0)</f>
        <v>0</v>
      </c>
      <c r="LE177" s="19">
        <f>IFERROR(HLOOKUP(LE$1,'Nakladova matice_2018'!$A$1:$IW$188,150,FALSE),0)</f>
        <v>0</v>
      </c>
      <c r="LF177" s="19">
        <f>IFERROR(HLOOKUP(LF$1,'Nakladova matice_2018'!$A$1:$IW$188,150,FALSE),0)</f>
        <v>0</v>
      </c>
      <c r="LG177" s="19">
        <f>IFERROR(HLOOKUP(LG$1,'Nakladova matice_2018'!$A$1:$IW$188,150,FALSE),0)</f>
        <v>0</v>
      </c>
      <c r="LH177" s="19">
        <f>IFERROR(HLOOKUP(LH$1,'Nakladova matice_2018'!$A$1:$IW$188,150,FALSE),0)</f>
        <v>0</v>
      </c>
      <c r="LI177" s="19">
        <f>IFERROR(HLOOKUP(LI$1,'Nakladova matice_2018'!$A$1:$IW$188,150,FALSE),0)</f>
        <v>0</v>
      </c>
      <c r="LJ177" s="19">
        <f>IFERROR(HLOOKUP(LJ$1,'Nakladova matice_2018'!$A$1:$IW$188,150,FALSE),0)</f>
        <v>-0.01</v>
      </c>
      <c r="LK177" s="19">
        <f>IFERROR(HLOOKUP(LK$1,'Nakladova matice_2018'!$A$1:$IW$188,150,FALSE),0)</f>
        <v>0</v>
      </c>
      <c r="LL177" s="19">
        <f>IFERROR(HLOOKUP(LL$1,'Nakladova matice_2018'!$A$1:$IW$188,150,FALSE),0)</f>
        <v>0</v>
      </c>
      <c r="LM177" s="19">
        <f>IFERROR(HLOOKUP(LM$1,'Nakladova matice_2018'!$A$1:$IW$188,150,FALSE),0)</f>
        <v>0</v>
      </c>
      <c r="LN177" s="19">
        <f>IFERROR(HLOOKUP(LN$1,'Nakladova matice_2018'!$A$1:$IW$188,150,FALSE),0)</f>
        <v>0</v>
      </c>
      <c r="LO177" s="19">
        <f>IFERROR(HLOOKUP(LO$1,'Nakladova matice_2018'!$A$1:$IW$188,150,FALSE),0)</f>
        <v>0</v>
      </c>
      <c r="LP177" s="19">
        <f>IFERROR(HLOOKUP(LP$1,'Nakladova matice_2018'!$A$1:$IW$188,150,FALSE),0)</f>
        <v>0</v>
      </c>
      <c r="LQ177" s="19">
        <f>IFERROR(HLOOKUP(LQ$1,'Nakladova matice_2018'!$A$1:$IW$188,150,FALSE),0)</f>
        <v>0</v>
      </c>
      <c r="LR177" s="19">
        <f>IFERROR(HLOOKUP(LR$1,'Nakladova matice_2018'!$A$1:$IW$188,150,FALSE),0)</f>
        <v>0</v>
      </c>
      <c r="LS177" s="19">
        <f>IFERROR(HLOOKUP(LS$1,'Nakladova matice_2018'!$A$1:$IW$188,150,FALSE),0)</f>
        <v>0</v>
      </c>
      <c r="LT177" s="19">
        <f>IFERROR(HLOOKUP(LT$1,'Nakladova matice_2018'!$A$1:$IW$188,150,FALSE),0)</f>
        <v>0</v>
      </c>
      <c r="LU177" s="19">
        <f>IFERROR(HLOOKUP(LU$1,'Nakladova matice_2018'!$A$1:$IW$188,150,FALSE),0)</f>
        <v>0</v>
      </c>
      <c r="LV177" s="19">
        <f>IFERROR(HLOOKUP(LV$1,'Nakladova matice_2018'!$A$1:$IW$188,150,FALSE),0)</f>
        <v>0</v>
      </c>
      <c r="LW177" s="19">
        <f>IFERROR(HLOOKUP(LW$1,'Nakladova matice_2018'!$A$1:$IW$188,150,FALSE),0)</f>
        <v>0</v>
      </c>
      <c r="LX177" s="19">
        <f>IFERROR(HLOOKUP(LX$1,'Nakladova matice_2018'!$A$1:$IW$188,150,FALSE),0)</f>
        <v>0</v>
      </c>
      <c r="LY177" s="19">
        <f>IFERROR(HLOOKUP(LY$1,'Nakladova matice_2018'!$A$1:$IW$188,150,FALSE),0)</f>
        <v>0</v>
      </c>
      <c r="LZ177" s="19">
        <f>IFERROR(HLOOKUP(LZ$1,'Nakladova matice_2018'!$A$1:$IW$188,150,FALSE),0)</f>
        <v>0</v>
      </c>
      <c r="MA177" s="19">
        <f>IFERROR(HLOOKUP(MA$1,'Nakladova matice_2018'!$A$1:$IW$188,150,FALSE),0)</f>
        <v>0</v>
      </c>
      <c r="MB177" s="19">
        <f>IFERROR(HLOOKUP(MB$1,'Nakladova matice_2018'!$A$1:$IW$188,150,FALSE),0)</f>
        <v>0</v>
      </c>
      <c r="MC177" s="19">
        <f>IFERROR(HLOOKUP(MC$1,'Nakladova matice_2018'!$A$1:$IW$188,150,FALSE),0)</f>
        <v>0</v>
      </c>
      <c r="MD177" s="19">
        <f>IFERROR(HLOOKUP(MD$1,'Nakladova matice_2018'!$A$1:$IW$188,150,FALSE),0)</f>
        <v>0</v>
      </c>
      <c r="ME177" s="19">
        <f>IFERROR(HLOOKUP(ME$1,'Nakladova matice_2018'!$A$1:$IW$188,150,FALSE),0)</f>
        <v>0</v>
      </c>
      <c r="MF177" s="19">
        <f>IFERROR(HLOOKUP(MF$1,'Nakladova matice_2018'!$A$1:$IW$188,150,FALSE),0)</f>
        <v>0</v>
      </c>
      <c r="MG177" s="19">
        <f>IFERROR(HLOOKUP(MG$1,'Nakladova matice_2018'!$A$1:$IW$188,150,FALSE),0)</f>
        <v>0</v>
      </c>
      <c r="MH177" s="19">
        <f>IFERROR(HLOOKUP(MH$1,'Nakladova matice_2018'!$A$1:$IW$188,150,FALSE),0)</f>
        <v>0</v>
      </c>
      <c r="MI177" s="19">
        <f>IFERROR(HLOOKUP(MI$1,'Nakladova matice_2018'!$A$1:$IW$188,150,FALSE),0)</f>
        <v>0</v>
      </c>
      <c r="MJ177" s="19">
        <f>IFERROR(HLOOKUP(MJ$1,'Nakladova matice_2018'!$A$1:$IW$188,150,FALSE),0)</f>
        <v>0</v>
      </c>
      <c r="MK177" s="19">
        <f>IFERROR(HLOOKUP(MK$1,'Nakladova matice_2018'!$A$1:$IW$188,150,FALSE),0)</f>
        <v>0</v>
      </c>
      <c r="ML177" s="19">
        <f>IFERROR(HLOOKUP(ML$1,'Nakladova matice_2018'!$A$1:$IW$188,150,FALSE),0)</f>
        <v>0</v>
      </c>
      <c r="MM177" s="19">
        <f>IFERROR(HLOOKUP(MM$1,'Nakladova matice_2018'!$A$1:$IW$188,150,FALSE),0)</f>
        <v>0</v>
      </c>
      <c r="MN177" s="19">
        <f>IFERROR(HLOOKUP(MN$1,'Nakladova matice_2018'!$A$1:$IW$188,150,FALSE),0)</f>
        <v>0</v>
      </c>
      <c r="MO177" s="20">
        <f t="shared" si="87"/>
        <v>-964.64999999999986</v>
      </c>
      <c r="MP177" s="20">
        <f>MO177-'Nakladova matice_2018'!IX150</f>
        <v>0</v>
      </c>
    </row>
    <row r="178" spans="1:354" x14ac:dyDescent="0.2">
      <c r="A178" s="27">
        <v>549192</v>
      </c>
      <c r="B178" s="21" t="s">
        <v>295</v>
      </c>
      <c r="C178" s="53">
        <v>1</v>
      </c>
      <c r="D178" s="19">
        <f>IFERROR(HLOOKUP(D$1,'Nakladova matice_2018'!$A$1:$IW$188,151,FALSE),0)</f>
        <v>0</v>
      </c>
      <c r="E178" s="19">
        <f>IFERROR(HLOOKUP(E$1,'Nakladova matice_2018'!$A$1:$IW$188,151,FALSE),0)</f>
        <v>0</v>
      </c>
      <c r="F178" s="19">
        <f>IFERROR(HLOOKUP(F$1,'Nakladova matice_2018'!$A$1:$IW$188,151,FALSE),0)</f>
        <v>1.51</v>
      </c>
      <c r="G178" s="19">
        <f>IFERROR(HLOOKUP(G$1,'Nakladova matice_2018'!$A$1:$IW$188,151,FALSE),0)</f>
        <v>0</v>
      </c>
      <c r="H178" s="19">
        <f>IFERROR(HLOOKUP(H$1,'Nakladova matice_2018'!$A$1:$IW$188,151,FALSE),0)</f>
        <v>0</v>
      </c>
      <c r="I178" s="19">
        <f>IFERROR(HLOOKUP(I$1,'Nakladova matice_2018'!$A$1:$IW$188,151,FALSE),0)</f>
        <v>0</v>
      </c>
      <c r="J178" s="19">
        <f>IFERROR(HLOOKUP(J$1,'Nakladova matice_2018'!$A$1:$IW$188,151,FALSE),0)</f>
        <v>8.08</v>
      </c>
      <c r="K178" s="19">
        <f>IFERROR(HLOOKUP(K$1,'Nakladova matice_2018'!$A$1:$IW$188,151,FALSE),0)</f>
        <v>0</v>
      </c>
      <c r="L178" s="19">
        <f>IFERROR(HLOOKUP(L$1,'Nakladova matice_2018'!$A$1:$IW$188,151,FALSE),0)</f>
        <v>0</v>
      </c>
      <c r="M178" s="19">
        <f>IFERROR(HLOOKUP(M$1,'Nakladova matice_2018'!$A$1:$IW$188,151,FALSE),0)</f>
        <v>0</v>
      </c>
      <c r="N178" s="19">
        <f>IFERROR(HLOOKUP(N$1,'Nakladova matice_2018'!$A$1:$IW$188,151,FALSE),0)</f>
        <v>0</v>
      </c>
      <c r="O178" s="19">
        <f>IFERROR(HLOOKUP(O$1,'Nakladova matice_2018'!$A$1:$IW$188,151,FALSE),0)</f>
        <v>4.79</v>
      </c>
      <c r="P178" s="19">
        <f>IFERROR(HLOOKUP(P$1,'Nakladova matice_2018'!$A$1:$IW$188,151,FALSE),0)</f>
        <v>0</v>
      </c>
      <c r="Q178" s="19">
        <f>IFERROR(HLOOKUP(Q$1,'Nakladova matice_2018'!$A$1:$IW$188,151,FALSE),0)</f>
        <v>0</v>
      </c>
      <c r="R178" s="19">
        <f>IFERROR(HLOOKUP(R$1,'Nakladova matice_2018'!$A$1:$IW$188,151,FALSE),0)</f>
        <v>2.2000000000000002</v>
      </c>
      <c r="S178" s="19">
        <f>IFERROR(HLOOKUP(S$1,'Nakladova matice_2018'!$A$1:$IW$188,151,FALSE),0)</f>
        <v>1284.5</v>
      </c>
      <c r="T178" s="19">
        <f>IFERROR(HLOOKUP(T$1,'Nakladova matice_2018'!$A$1:$IW$188,151,FALSE),0)</f>
        <v>0</v>
      </c>
      <c r="U178" s="19">
        <f>IFERROR(HLOOKUP(U$1,'Nakladova matice_2018'!$A$1:$IW$188,151,FALSE),0)</f>
        <v>0</v>
      </c>
      <c r="V178" s="19">
        <f>IFERROR(HLOOKUP(V$1,'Nakladova matice_2018'!$A$1:$IW$188,151,FALSE),0)</f>
        <v>0</v>
      </c>
      <c r="W178" s="19">
        <f>IFERROR(HLOOKUP(W$1,'Nakladova matice_2018'!$A$1:$IW$188,151,FALSE),0)</f>
        <v>-1.77</v>
      </c>
      <c r="X178" s="19">
        <f>IFERROR(HLOOKUP(X$1,'Nakladova matice_2018'!$A$1:$IW$188,151,FALSE),0)</f>
        <v>0</v>
      </c>
      <c r="Y178" s="19">
        <f>IFERROR(HLOOKUP(Y$1,'Nakladova matice_2018'!$A$1:$IW$188,151,FALSE),0)</f>
        <v>0</v>
      </c>
      <c r="Z178" s="19">
        <f>IFERROR(HLOOKUP(Z$1,'Nakladova matice_2018'!$A$1:$IW$188,151,FALSE),0)</f>
        <v>8.35</v>
      </c>
      <c r="AA178" s="19">
        <f>IFERROR(HLOOKUP(AA$1,'Nakladova matice_2018'!$A$1:$IW$188,151,FALSE),0)</f>
        <v>1.29</v>
      </c>
      <c r="AB178" s="19">
        <f>IFERROR(HLOOKUP(AB$1,'Nakladova matice_2018'!$A$1:$IW$188,151,FALSE),0)</f>
        <v>0</v>
      </c>
      <c r="AC178" s="19">
        <f>IFERROR(HLOOKUP(AC$1,'Nakladova matice_2018'!$A$1:$IW$188,151,FALSE),0)</f>
        <v>-1.57</v>
      </c>
      <c r="AD178" s="19">
        <f>IFERROR(HLOOKUP(AD$1,'Nakladova matice_2018'!$A$1:$IW$188,151,FALSE),0)</f>
        <v>-1.0900000000000001</v>
      </c>
      <c r="AE178" s="19">
        <f>IFERROR(HLOOKUP(AE$1,'Nakladova matice_2018'!$A$1:$IW$188,151,FALSE),0)</f>
        <v>0</v>
      </c>
      <c r="AF178" s="19">
        <f>IFERROR(HLOOKUP(AF$1,'Nakladova matice_2018'!$A$1:$IW$188,151,FALSE),0)</f>
        <v>0</v>
      </c>
      <c r="AG178" s="19">
        <f>IFERROR(HLOOKUP(AG$1,'Nakladova matice_2018'!$A$1:$IW$188,151,FALSE),0)</f>
        <v>0</v>
      </c>
      <c r="AH178" s="19">
        <f>IFERROR(HLOOKUP(AH$1,'Nakladova matice_2018'!$A$1:$IW$188,151,FALSE),0)</f>
        <v>0</v>
      </c>
      <c r="AI178" s="19">
        <f>IFERROR(HLOOKUP(AI$1,'Nakladova matice_2018'!$A$1:$IW$188,151,FALSE),0)</f>
        <v>0</v>
      </c>
      <c r="AJ178" s="19">
        <f>IFERROR(HLOOKUP(AJ$1,'Nakladova matice_2018'!$A$1:$IW$188,151,FALSE),0)</f>
        <v>0</v>
      </c>
      <c r="AK178" s="19">
        <f>IFERROR(HLOOKUP(AK$1,'Nakladova matice_2018'!$A$1:$IW$188,151,FALSE),0)</f>
        <v>0</v>
      </c>
      <c r="AL178" s="19">
        <f>IFERROR(HLOOKUP(AL$1,'Nakladova matice_2018'!$A$1:$IW$188,151,FALSE),0)</f>
        <v>0</v>
      </c>
      <c r="AM178" s="19">
        <f>IFERROR(HLOOKUP(AM$1,'Nakladova matice_2018'!$A$1:$IW$188,151,FALSE),0)</f>
        <v>0</v>
      </c>
      <c r="AN178" s="19">
        <f>IFERROR(HLOOKUP(AN$1,'Nakladova matice_2018'!$A$1:$IW$188,151,FALSE),0)</f>
        <v>0</v>
      </c>
      <c r="AO178" s="19">
        <f>IFERROR(HLOOKUP(AO$1,'Nakladova matice_2018'!$A$1:$IW$188,151,FALSE),0)</f>
        <v>0</v>
      </c>
      <c r="AP178" s="19">
        <f>IFERROR(HLOOKUP(AP$1,'Nakladova matice_2018'!$A$1:$IW$188,151,FALSE),0)</f>
        <v>1.44</v>
      </c>
      <c r="AQ178" s="19">
        <f>IFERROR(HLOOKUP(AQ$1,'Nakladova matice_2018'!$A$1:$IW$188,151,FALSE),0)</f>
        <v>0</v>
      </c>
      <c r="AR178" s="19">
        <f>IFERROR(HLOOKUP(AR$1,'Nakladova matice_2018'!$A$1:$IW$188,151,FALSE),0)</f>
        <v>0</v>
      </c>
      <c r="AS178" s="19">
        <f>IFERROR(HLOOKUP(AS$1,'Nakladova matice_2018'!$A$1:$IW$188,151,FALSE),0)</f>
        <v>0.71</v>
      </c>
      <c r="AT178" s="19">
        <f>IFERROR(HLOOKUP(AT$1,'Nakladova matice_2018'!$A$1:$IW$188,151,FALSE),0)</f>
        <v>18.27</v>
      </c>
      <c r="AU178" s="19">
        <f>IFERROR(HLOOKUP(AU$1,'Nakladova matice_2018'!$A$1:$IW$188,151,FALSE),0)</f>
        <v>0</v>
      </c>
      <c r="AV178" s="19">
        <f>IFERROR(HLOOKUP(AV$1,'Nakladova matice_2018'!$A$1:$IW$188,151,FALSE),0)</f>
        <v>0</v>
      </c>
      <c r="AW178" s="19">
        <f>IFERROR(HLOOKUP(AW$1,'Nakladova matice_2018'!$A$1:$IW$188,151,FALSE),0)</f>
        <v>0</v>
      </c>
      <c r="AX178" s="19">
        <f>IFERROR(HLOOKUP(AX$1,'Nakladova matice_2018'!$A$1:$IW$188,151,FALSE),0)</f>
        <v>3.12</v>
      </c>
      <c r="AY178" s="19">
        <f>IFERROR(HLOOKUP(AY$1,'Nakladova matice_2018'!$A$1:$IW$188,151,FALSE),0)</f>
        <v>14.43</v>
      </c>
      <c r="AZ178" s="19">
        <f>IFERROR(HLOOKUP(AZ$1,'Nakladova matice_2018'!$A$1:$IW$188,151,FALSE),0)</f>
        <v>0</v>
      </c>
      <c r="BA178" s="19">
        <f>IFERROR(HLOOKUP(BA$1,'Nakladova matice_2018'!$A$1:$IW$188,151,FALSE),0)</f>
        <v>0.62</v>
      </c>
      <c r="BB178" s="19">
        <f>IFERROR(HLOOKUP(BB$1,'Nakladova matice_2018'!$A$1:$IW$188,151,FALSE),0)</f>
        <v>0</v>
      </c>
      <c r="BC178" s="19">
        <f>IFERROR(HLOOKUP(BC$1,'Nakladova matice_2018'!$A$1:$IW$188,151,FALSE),0)</f>
        <v>0</v>
      </c>
      <c r="BD178" s="19">
        <f>IFERROR(HLOOKUP(BD$1,'Nakladova matice_2018'!$A$1:$IW$188,151,FALSE),0)</f>
        <v>0.31</v>
      </c>
      <c r="BE178" s="19">
        <f>IFERROR(HLOOKUP(BE$1,'Nakladova matice_2018'!$A$1:$IW$188,151,FALSE),0)</f>
        <v>0</v>
      </c>
      <c r="BF178" s="19">
        <f>IFERROR(HLOOKUP(BF$1,'Nakladova matice_2018'!$A$1:$IW$188,151,FALSE),0)</f>
        <v>0</v>
      </c>
      <c r="BG178" s="19">
        <f>IFERROR(HLOOKUP(BG$1,'Nakladova matice_2018'!$A$1:$IW$188,151,FALSE),0)</f>
        <v>0</v>
      </c>
      <c r="BH178" s="19">
        <f>IFERROR(HLOOKUP(BH$1,'Nakladova matice_2018'!$A$1:$IW$188,151,FALSE),0)</f>
        <v>0</v>
      </c>
      <c r="BI178" s="19">
        <f>IFERROR(HLOOKUP(BI$1,'Nakladova matice_2018'!$A$1:$IW$188,151,FALSE),0)</f>
        <v>0.72</v>
      </c>
      <c r="BJ178" s="19">
        <f>IFERROR(HLOOKUP(BJ$1,'Nakladova matice_2018'!$A$1:$IW$188,151,FALSE),0)</f>
        <v>0</v>
      </c>
      <c r="BK178" s="19">
        <f>IFERROR(HLOOKUP(BK$1,'Nakladova matice_2018'!$A$1:$IW$188,151,FALSE),0)</f>
        <v>0</v>
      </c>
      <c r="BL178" s="19">
        <f>IFERROR(HLOOKUP(BL$1,'Nakladova matice_2018'!$A$1:$IW$188,151,FALSE),0)</f>
        <v>0</v>
      </c>
      <c r="BM178" s="19">
        <f>IFERROR(HLOOKUP(BM$1,'Nakladova matice_2018'!$A$1:$IW$188,151,FALSE),0)</f>
        <v>0.99</v>
      </c>
      <c r="BN178" s="19">
        <f>IFERROR(HLOOKUP(BN$1,'Nakladova matice_2018'!$A$1:$IW$188,151,FALSE),0)</f>
        <v>0</v>
      </c>
      <c r="BO178" s="19">
        <f>IFERROR(HLOOKUP(BO$1,'Nakladova matice_2018'!$A$1:$IW$188,151,FALSE),0)</f>
        <v>0</v>
      </c>
      <c r="BP178" s="19">
        <f>IFERROR(HLOOKUP(BP$1,'Nakladova matice_2018'!$A$1:$IW$188,151,FALSE),0)</f>
        <v>0</v>
      </c>
      <c r="BQ178" s="19">
        <f>IFERROR(HLOOKUP(BQ$1,'Nakladova matice_2018'!$A$1:$IW$188,151,FALSE),0)</f>
        <v>-0.89</v>
      </c>
      <c r="BR178" s="19">
        <f>IFERROR(HLOOKUP(BR$1,'Nakladova matice_2018'!$A$1:$IW$188,151,FALSE),0)</f>
        <v>0</v>
      </c>
      <c r="BS178" s="19">
        <f>IFERROR(HLOOKUP(BS$1,'Nakladova matice_2018'!$A$1:$IW$188,151,FALSE),0)</f>
        <v>0</v>
      </c>
      <c r="BT178" s="19">
        <f>IFERROR(HLOOKUP(BT$1,'Nakladova matice_2018'!$A$1:$IW$188,151,FALSE),0)</f>
        <v>-7.68</v>
      </c>
      <c r="BU178" s="19">
        <f>IFERROR(HLOOKUP(BU$1,'Nakladova matice_2018'!$A$1:$IW$188,151,FALSE),0)</f>
        <v>0</v>
      </c>
      <c r="BV178" s="19">
        <f>IFERROR(HLOOKUP(BV$1,'Nakladova matice_2018'!$A$1:$IW$188,151,FALSE),0)</f>
        <v>-0.22</v>
      </c>
      <c r="BW178" s="19">
        <f>IFERROR(HLOOKUP(BW$1,'Nakladova matice_2018'!$A$1:$IW$188,151,FALSE),0)</f>
        <v>0</v>
      </c>
      <c r="BX178" s="19">
        <f>IFERROR(HLOOKUP(BX$1,'Nakladova matice_2018'!$A$1:$IW$188,151,FALSE),0)</f>
        <v>1.49</v>
      </c>
      <c r="BY178" s="19">
        <f>IFERROR(HLOOKUP(BY$1,'Nakladova matice_2018'!$A$1:$IW$188,151,FALSE),0)</f>
        <v>0</v>
      </c>
      <c r="BZ178" s="19">
        <f>IFERROR(HLOOKUP(BZ$1,'Nakladova matice_2018'!$A$1:$IW$188,151,FALSE),0)</f>
        <v>0</v>
      </c>
      <c r="CA178" s="19">
        <f>IFERROR(HLOOKUP(CA$1,'Nakladova matice_2018'!$A$1:$IW$188,151,FALSE),0)</f>
        <v>0</v>
      </c>
      <c r="CB178" s="19">
        <f>IFERROR(HLOOKUP(CB$1,'Nakladova matice_2018'!$A$1:$IW$188,151,FALSE),0)</f>
        <v>0</v>
      </c>
      <c r="CC178" s="19">
        <f>IFERROR(HLOOKUP(CC$1,'Nakladova matice_2018'!$A$1:$IW$188,151,FALSE),0)</f>
        <v>0</v>
      </c>
      <c r="CD178" s="19">
        <f>IFERROR(HLOOKUP(CD$1,'Nakladova matice_2018'!$A$1:$IW$188,151,FALSE),0)</f>
        <v>0</v>
      </c>
      <c r="CE178" s="19">
        <f>IFERROR(HLOOKUP(CE$1,'Nakladova matice_2018'!$A$1:$IW$188,151,FALSE),0)</f>
        <v>0</v>
      </c>
      <c r="CF178" s="19">
        <f>IFERROR(HLOOKUP(CF$1,'Nakladova matice_2018'!$A$1:$IW$188,151,FALSE),0)</f>
        <v>0.64</v>
      </c>
      <c r="CG178" s="19">
        <f>IFERROR(HLOOKUP(CG$1,'Nakladova matice_2018'!$A$1:$IW$188,151,FALSE),0)</f>
        <v>0</v>
      </c>
      <c r="CH178" s="19">
        <f>IFERROR(HLOOKUP(CH$1,'Nakladova matice_2018'!$A$1:$IW$188,151,FALSE),0)</f>
        <v>0.5</v>
      </c>
      <c r="CI178" s="19">
        <f>IFERROR(HLOOKUP(CI$1,'Nakladova matice_2018'!$A$1:$IW$188,151,FALSE),0)</f>
        <v>0.4</v>
      </c>
      <c r="CJ178" s="19">
        <f>IFERROR(HLOOKUP(CJ$1,'Nakladova matice_2018'!$A$1:$IW$188,151,FALSE),0)</f>
        <v>1.1399999999999999</v>
      </c>
      <c r="CK178" s="19">
        <f>IFERROR(HLOOKUP(CK$1,'Nakladova matice_2018'!$A$1:$IW$188,151,FALSE),0)</f>
        <v>-0.47</v>
      </c>
      <c r="CL178" s="19">
        <f>IFERROR(HLOOKUP(CL$1,'Nakladova matice_2018'!$A$1:$IW$188,151,FALSE),0)</f>
        <v>-0.32</v>
      </c>
      <c r="CM178" s="19">
        <f>IFERROR(HLOOKUP(CM$1,'Nakladova matice_2018'!$A$1:$IW$188,151,FALSE),0)</f>
        <v>0.1</v>
      </c>
      <c r="CN178" s="19">
        <f>IFERROR(HLOOKUP(CN$1,'Nakladova matice_2018'!$A$1:$IW$188,151,FALSE),0)</f>
        <v>0.73</v>
      </c>
      <c r="CO178" s="19">
        <f>IFERROR(HLOOKUP(CO$1,'Nakladova matice_2018'!$A$1:$IW$188,151,FALSE),0)</f>
        <v>0</v>
      </c>
      <c r="CP178" s="19">
        <f>IFERROR(HLOOKUP(CP$1,'Nakladova matice_2018'!$A$1:$IW$188,151,FALSE),0)</f>
        <v>0</v>
      </c>
      <c r="CQ178" s="19">
        <f>IFERROR(HLOOKUP(CQ$1,'Nakladova matice_2018'!$A$1:$IW$188,151,FALSE),0)</f>
        <v>0</v>
      </c>
      <c r="CR178" s="19">
        <f>IFERROR(HLOOKUP(CR$1,'Nakladova matice_2018'!$A$1:$IW$188,151,FALSE),0)</f>
        <v>0</v>
      </c>
      <c r="CS178" s="19">
        <f>IFERROR(HLOOKUP(CS$1,'Nakladova matice_2018'!$A$1:$IW$188,151,FALSE),0)</f>
        <v>0</v>
      </c>
      <c r="CT178" s="19">
        <f>IFERROR(HLOOKUP(CT$1,'Nakladova matice_2018'!$A$1:$IW$188,151,FALSE),0)</f>
        <v>3.52</v>
      </c>
      <c r="CU178" s="19">
        <f>IFERROR(HLOOKUP(CU$1,'Nakladova matice_2018'!$A$1:$IW$188,151,FALSE),0)</f>
        <v>0</v>
      </c>
      <c r="CV178" s="19">
        <f>IFERROR(HLOOKUP(CV$1,'Nakladova matice_2018'!$A$1:$IW$188,151,FALSE),0)</f>
        <v>0.65</v>
      </c>
      <c r="CW178" s="19">
        <f>IFERROR(HLOOKUP(CW$1,'Nakladova matice_2018'!$A$1:$IW$188,151,FALSE),0)</f>
        <v>0</v>
      </c>
      <c r="CX178" s="19">
        <f>IFERROR(HLOOKUP(CX$1,'Nakladova matice_2018'!$A$1:$IW$188,151,FALSE),0)</f>
        <v>0</v>
      </c>
      <c r="CY178" s="19">
        <f>IFERROR(HLOOKUP(CY$1,'Nakladova matice_2018'!$A$1:$IW$188,151,FALSE),0)</f>
        <v>0</v>
      </c>
      <c r="CZ178" s="19">
        <f>IFERROR(HLOOKUP(CZ$1,'Nakladova matice_2018'!$A$1:$IW$188,151,FALSE),0)</f>
        <v>0</v>
      </c>
      <c r="DA178" s="19">
        <f>IFERROR(HLOOKUP(DA$1,'Nakladova matice_2018'!$A$1:$IW$188,151,FALSE),0)</f>
        <v>0</v>
      </c>
      <c r="DB178" s="19">
        <f>IFERROR(HLOOKUP(DB$1,'Nakladova matice_2018'!$A$1:$IW$188,151,FALSE),0)</f>
        <v>0.02</v>
      </c>
      <c r="DC178" s="19">
        <f>IFERROR(HLOOKUP(DC$1,'Nakladova matice_2018'!$A$1:$IW$188,151,FALSE),0)</f>
        <v>0</v>
      </c>
      <c r="DD178" s="19">
        <f>IFERROR(HLOOKUP(DD$1,'Nakladova matice_2018'!$A$1:$IW$188,151,FALSE),0)</f>
        <v>0</v>
      </c>
      <c r="DE178" s="19">
        <f>IFERROR(HLOOKUP(DE$1,'Nakladova matice_2018'!$A$1:$IW$188,151,FALSE),0)</f>
        <v>0</v>
      </c>
      <c r="DF178" s="19">
        <f>IFERROR(HLOOKUP(DF$1,'Nakladova matice_2018'!$A$1:$IW$188,151,FALSE),0)</f>
        <v>0</v>
      </c>
      <c r="DG178" s="19">
        <f>IFERROR(HLOOKUP(DG$1,'Nakladova matice_2018'!$A$1:$IW$188,151,FALSE),0)</f>
        <v>0</v>
      </c>
      <c r="DH178" s="19">
        <f>IFERROR(HLOOKUP(DH$1,'Nakladova matice_2018'!$A$1:$IW$188,151,FALSE),0)</f>
        <v>0</v>
      </c>
      <c r="DI178" s="19">
        <f>IFERROR(HLOOKUP(DI$1,'Nakladova matice_2018'!$A$1:$IW$188,151,FALSE),0)</f>
        <v>0</v>
      </c>
      <c r="DJ178" s="19">
        <f>IFERROR(HLOOKUP(DJ$1,'Nakladova matice_2018'!$A$1:$IW$188,151,FALSE),0)</f>
        <v>0</v>
      </c>
      <c r="DK178" s="19">
        <f>IFERROR(HLOOKUP(DK$1,'Nakladova matice_2018'!$A$1:$IW$188,151,FALSE),0)</f>
        <v>0</v>
      </c>
      <c r="DL178" s="19">
        <f>IFERROR(HLOOKUP(DL$1,'Nakladova matice_2018'!$A$1:$IW$188,151,FALSE),0)</f>
        <v>0</v>
      </c>
      <c r="DM178" s="19">
        <f>IFERROR(HLOOKUP(DM$1,'Nakladova matice_2018'!$A$1:$IW$188,151,FALSE),0)</f>
        <v>0</v>
      </c>
      <c r="DN178" s="19">
        <f>IFERROR(HLOOKUP(DN$1,'Nakladova matice_2018'!$A$1:$IW$188,151,FALSE),0)</f>
        <v>0.56999999999999995</v>
      </c>
      <c r="DO178" s="19">
        <f>IFERROR(HLOOKUP(DO$1,'Nakladova matice_2018'!$A$1:$IW$188,151,FALSE),0)</f>
        <v>0</v>
      </c>
      <c r="DP178" s="19">
        <f>IFERROR(HLOOKUP(DP$1,'Nakladova matice_2018'!$A$1:$IW$188,151,FALSE),0)</f>
        <v>0</v>
      </c>
      <c r="DQ178" s="19">
        <f>IFERROR(HLOOKUP(DQ$1,'Nakladova matice_2018'!$A$1:$IW$188,151,FALSE),0)</f>
        <v>0</v>
      </c>
      <c r="DR178" s="19">
        <f>IFERROR(HLOOKUP(DR$1,'Nakladova matice_2018'!$A$1:$IW$188,151,FALSE),0)</f>
        <v>11.75</v>
      </c>
      <c r="DS178" s="19">
        <f>IFERROR(HLOOKUP(DS$1,'Nakladova matice_2018'!$A$1:$IW$188,151,FALSE),0)</f>
        <v>1.02</v>
      </c>
      <c r="DT178" s="19">
        <f>IFERROR(HLOOKUP(DT$1,'Nakladova matice_2018'!$A$1:$IW$188,151,FALSE),0)</f>
        <v>0</v>
      </c>
      <c r="DU178" s="19">
        <f>IFERROR(HLOOKUP(DU$1,'Nakladova matice_2018'!$A$1:$IW$188,151,FALSE),0)</f>
        <v>0.02</v>
      </c>
      <c r="DV178" s="19">
        <f>IFERROR(HLOOKUP(DV$1,'Nakladova matice_2018'!$A$1:$IW$188,151,FALSE),0)</f>
        <v>0</v>
      </c>
      <c r="DW178" s="19">
        <f>IFERROR(HLOOKUP(DW$1,'Nakladova matice_2018'!$A$1:$IW$188,151,FALSE),0)</f>
        <v>0.09</v>
      </c>
      <c r="DX178" s="19">
        <f>IFERROR(HLOOKUP(DX$1,'Nakladova matice_2018'!$A$1:$IW$188,151,FALSE),0)</f>
        <v>-0.08</v>
      </c>
      <c r="DY178" s="19">
        <f>IFERROR(HLOOKUP(DY$1,'Nakladova matice_2018'!$A$1:$IW$188,151,FALSE),0)</f>
        <v>-0.21</v>
      </c>
      <c r="DZ178" s="19">
        <f>IFERROR(HLOOKUP(DZ$1,'Nakladova matice_2018'!$A$1:$IW$188,151,FALSE),0)</f>
        <v>-0.69</v>
      </c>
      <c r="EA178" s="19">
        <f>IFERROR(HLOOKUP(EA$1,'Nakladova matice_2018'!$A$1:$IW$188,151,FALSE),0)</f>
        <v>0</v>
      </c>
      <c r="EB178" s="19">
        <f>IFERROR(HLOOKUP(EB$1,'Nakladova matice_2018'!$A$1:$IW$188,151,FALSE),0)</f>
        <v>0</v>
      </c>
      <c r="EC178" s="19">
        <f>IFERROR(HLOOKUP(EC$1,'Nakladova matice_2018'!$A$1:$IW$188,151,FALSE),0)</f>
        <v>-0.21</v>
      </c>
      <c r="ED178" s="19">
        <f>IFERROR(HLOOKUP(ED$1,'Nakladova matice_2018'!$A$1:$IW$188,151,FALSE),0)</f>
        <v>-0.02</v>
      </c>
      <c r="EE178" s="19">
        <f>IFERROR(HLOOKUP(EE$1,'Nakladova matice_2018'!$A$1:$IW$188,151,FALSE),0)</f>
        <v>-0.51</v>
      </c>
      <c r="EF178" s="19">
        <f>IFERROR(HLOOKUP(EF$1,'Nakladova matice_2018'!$A$1:$IW$188,151,FALSE),0)</f>
        <v>0</v>
      </c>
      <c r="EG178" s="19">
        <f>IFERROR(HLOOKUP(EG$1,'Nakladova matice_2018'!$A$1:$IW$188,151,FALSE),0)</f>
        <v>1.08</v>
      </c>
      <c r="EH178" s="19">
        <f>IFERROR(HLOOKUP(EH$1,'Nakladova matice_2018'!$A$1:$IW$188,151,FALSE),0)</f>
        <v>0.7</v>
      </c>
      <c r="EI178" s="19">
        <f>IFERROR(HLOOKUP(EI$1,'Nakladova matice_2018'!$A$1:$IW$188,151,FALSE),0)</f>
        <v>0</v>
      </c>
      <c r="EJ178" s="19">
        <f>IFERROR(HLOOKUP(EJ$1,'Nakladova matice_2018'!$A$1:$IW$188,151,FALSE),0)</f>
        <v>14.6</v>
      </c>
      <c r="EK178" s="19">
        <f>IFERROR(HLOOKUP(EK$1,'Nakladova matice_2018'!$A$1:$IW$188,151,FALSE),0)</f>
        <v>-0.19</v>
      </c>
      <c r="EL178" s="19">
        <f>IFERROR(HLOOKUP(EL$1,'Nakladova matice_2018'!$A$1:$IW$188,151,FALSE),0)</f>
        <v>0</v>
      </c>
      <c r="EM178" s="19">
        <f>IFERROR(HLOOKUP(EM$1,'Nakladova matice_2018'!$A$1:$IW$188,151,FALSE),0)</f>
        <v>0</v>
      </c>
      <c r="EN178" s="19">
        <f>IFERROR(HLOOKUP(EN$1,'Nakladova matice_2018'!$A$1:$IW$188,151,FALSE),0)</f>
        <v>0</v>
      </c>
      <c r="EO178" s="19">
        <f>IFERROR(HLOOKUP(EO$1,'Nakladova matice_2018'!$A$1:$IW$188,151,FALSE),0)</f>
        <v>-2.52</v>
      </c>
      <c r="EP178" s="19">
        <f>IFERROR(HLOOKUP(EP$1,'Nakladova matice_2018'!$A$1:$IW$188,151,FALSE),0)</f>
        <v>-0.49</v>
      </c>
      <c r="EQ178" s="19">
        <f>IFERROR(HLOOKUP(EQ$1,'Nakladova matice_2018'!$A$1:$IW$188,151,FALSE),0)</f>
        <v>0</v>
      </c>
      <c r="ER178" s="19">
        <f>IFERROR(HLOOKUP(ER$1,'Nakladova matice_2018'!$A$1:$IW$188,151,FALSE),0)</f>
        <v>0</v>
      </c>
      <c r="ES178" s="19">
        <f>IFERROR(HLOOKUP(ES$1,'Nakladova matice_2018'!$A$1:$IW$188,151,FALSE),0)</f>
        <v>0.06</v>
      </c>
      <c r="ET178" s="19">
        <f>IFERROR(HLOOKUP(ET$1,'Nakladova matice_2018'!$A$1:$IW$188,151,FALSE),0)</f>
        <v>0</v>
      </c>
      <c r="EU178" s="19">
        <f>IFERROR(HLOOKUP(EU$1,'Nakladova matice_2018'!$A$1:$IW$188,151,FALSE),0)</f>
        <v>0</v>
      </c>
      <c r="EV178" s="19">
        <f>IFERROR(HLOOKUP(EV$1,'Nakladova matice_2018'!$A$1:$IW$188,151,FALSE),0)</f>
        <v>0</v>
      </c>
      <c r="EW178" s="19">
        <f>IFERROR(HLOOKUP(EW$1,'Nakladova matice_2018'!$A$1:$IW$188,151,FALSE),0)</f>
        <v>0</v>
      </c>
      <c r="EX178" s="19">
        <f>IFERROR(HLOOKUP(EX$1,'Nakladova matice_2018'!$A$1:$IW$188,151,FALSE),0)</f>
        <v>0</v>
      </c>
      <c r="EY178" s="19">
        <f>IFERROR(HLOOKUP(EY$1,'Nakladova matice_2018'!$A$1:$IW$188,151,FALSE),0)</f>
        <v>0</v>
      </c>
      <c r="EZ178" s="19">
        <f>IFERROR(HLOOKUP(EZ$1,'Nakladova matice_2018'!$A$1:$IW$188,151,FALSE),0)</f>
        <v>0.72</v>
      </c>
      <c r="FA178" s="19">
        <f>IFERROR(HLOOKUP(FA$1,'Nakladova matice_2018'!$A$1:$IW$188,151,FALSE),0)</f>
        <v>0</v>
      </c>
      <c r="FB178" s="19">
        <f>IFERROR(HLOOKUP(FB$1,'Nakladova matice_2018'!$A$1:$IW$188,151,FALSE),0)</f>
        <v>0.06</v>
      </c>
      <c r="FC178" s="19">
        <f>IFERROR(HLOOKUP(FC$1,'Nakladova matice_2018'!$A$1:$IW$188,151,FALSE),0)</f>
        <v>1.34</v>
      </c>
      <c r="FD178" s="19">
        <f>IFERROR(HLOOKUP(FD$1,'Nakladova matice_2018'!$A$1:$IW$188,151,FALSE),0)</f>
        <v>0</v>
      </c>
      <c r="FE178" s="19">
        <f>IFERROR(HLOOKUP(FE$1,'Nakladova matice_2018'!$A$1:$IW$188,151,FALSE),0)</f>
        <v>0.83</v>
      </c>
      <c r="FF178" s="19">
        <f>IFERROR(HLOOKUP(FF$1,'Nakladova matice_2018'!$A$1:$IW$188,151,FALSE),0)</f>
        <v>0.86</v>
      </c>
      <c r="FG178" s="19">
        <f>IFERROR(HLOOKUP(FG$1,'Nakladova matice_2018'!$A$1:$IW$188,151,FALSE),0)</f>
        <v>0</v>
      </c>
      <c r="FH178" s="19">
        <f>IFERROR(HLOOKUP(FH$1,'Nakladova matice_2018'!$A$1:$IW$188,151,FALSE),0)</f>
        <v>0</v>
      </c>
      <c r="FI178" s="19">
        <f>IFERROR(HLOOKUP(FI$1,'Nakladova matice_2018'!$A$1:$IW$188,151,FALSE),0)</f>
        <v>1.87</v>
      </c>
      <c r="FJ178" s="19">
        <f>IFERROR(HLOOKUP(FJ$1,'Nakladova matice_2018'!$A$1:$IW$188,151,FALSE),0)</f>
        <v>3.28</v>
      </c>
      <c r="FK178" s="19">
        <f>IFERROR(HLOOKUP(FK$1,'Nakladova matice_2018'!$A$1:$IW$188,151,FALSE),0)</f>
        <v>0</v>
      </c>
      <c r="FL178" s="19">
        <f>IFERROR(HLOOKUP(FL$1,'Nakladova matice_2018'!$A$1:$IW$188,151,FALSE),0)</f>
        <v>-7.0000000000000007E-2</v>
      </c>
      <c r="FM178" s="19">
        <f>IFERROR(HLOOKUP(FM$1,'Nakladova matice_2018'!$A$1:$IW$188,151,FALSE),0)</f>
        <v>0</v>
      </c>
      <c r="FN178" s="19">
        <f>IFERROR(HLOOKUP(FN$1,'Nakladova matice_2018'!$A$1:$IW$188,151,FALSE),0)</f>
        <v>-0.08</v>
      </c>
      <c r="FO178" s="19">
        <f>IFERROR(HLOOKUP(FO$1,'Nakladova matice_2018'!$A$1:$IW$188,151,FALSE),0)</f>
        <v>0.72</v>
      </c>
      <c r="FP178" s="19">
        <f>IFERROR(HLOOKUP(FP$1,'Nakladova matice_2018'!$A$1:$IW$188,151,FALSE),0)</f>
        <v>0</v>
      </c>
      <c r="FQ178" s="19">
        <f>IFERROR(HLOOKUP(FQ$1,'Nakladova matice_2018'!$A$1:$IW$188,151,FALSE),0)</f>
        <v>0</v>
      </c>
      <c r="FR178" s="19">
        <f>IFERROR(HLOOKUP(FR$1,'Nakladova matice_2018'!$A$1:$IW$188,151,FALSE),0)</f>
        <v>0</v>
      </c>
      <c r="FS178" s="19">
        <f>IFERROR(HLOOKUP(FS$1,'Nakladova matice_2018'!$A$1:$IW$188,151,FALSE),0)</f>
        <v>-0.09</v>
      </c>
      <c r="FT178" s="19">
        <f>IFERROR(HLOOKUP(FT$1,'Nakladova matice_2018'!$A$1:$IW$188,151,FALSE),0)</f>
        <v>0.28000000000000003</v>
      </c>
      <c r="FU178" s="19">
        <f>IFERROR(HLOOKUP(FU$1,'Nakladova matice_2018'!$A$1:$IW$188,151,FALSE),0)</f>
        <v>0</v>
      </c>
      <c r="FV178" s="19">
        <f>IFERROR(HLOOKUP(FV$1,'Nakladova matice_2018'!$A$1:$IW$188,151,FALSE),0)</f>
        <v>5.73</v>
      </c>
      <c r="FW178" s="19">
        <f>IFERROR(HLOOKUP(FW$1,'Nakladova matice_2018'!$A$1:$IW$188,151,FALSE),0)</f>
        <v>-0.46</v>
      </c>
      <c r="FX178" s="19">
        <f>IFERROR(HLOOKUP(FX$1,'Nakladova matice_2018'!$A$1:$IW$188,151,FALSE),0)</f>
        <v>-0.97</v>
      </c>
      <c r="FY178" s="19">
        <f>IFERROR(HLOOKUP(FY$1,'Nakladova matice_2018'!$A$1:$IW$188,151,FALSE),0)</f>
        <v>-1.03</v>
      </c>
      <c r="FZ178" s="19">
        <f>IFERROR(HLOOKUP(FZ$1,'Nakladova matice_2018'!$A$1:$IW$188,151,FALSE),0)</f>
        <v>0</v>
      </c>
      <c r="GA178" s="19">
        <f>IFERROR(HLOOKUP(GA$1,'Nakladova matice_2018'!$A$1:$IW$188,151,FALSE),0)</f>
        <v>3.66</v>
      </c>
      <c r="GB178" s="19">
        <f>IFERROR(HLOOKUP(GB$1,'Nakladova matice_2018'!$A$1:$IW$188,151,FALSE),0)</f>
        <v>-0.46</v>
      </c>
      <c r="GC178" s="19">
        <f>IFERROR(HLOOKUP(GC$1,'Nakladova matice_2018'!$A$1:$IW$188,151,FALSE),0)</f>
        <v>-0.2</v>
      </c>
      <c r="GD178" s="19">
        <f>IFERROR(HLOOKUP(GD$1,'Nakladova matice_2018'!$A$1:$IW$188,151,FALSE),0)</f>
        <v>1.76</v>
      </c>
      <c r="GE178" s="19">
        <f>IFERROR(HLOOKUP(GE$1,'Nakladova matice_2018'!$A$1:$IW$188,151,FALSE),0)</f>
        <v>0</v>
      </c>
      <c r="GF178" s="19">
        <f>IFERROR(HLOOKUP(GF$1,'Nakladova matice_2018'!$A$1:$IW$188,151,FALSE),0)</f>
        <v>0</v>
      </c>
      <c r="GG178" s="19">
        <f>IFERROR(HLOOKUP(GG$1,'Nakladova matice_2018'!$A$1:$IW$188,151,FALSE),0)</f>
        <v>0</v>
      </c>
      <c r="GH178" s="19">
        <f>IFERROR(HLOOKUP(GH$1,'Nakladova matice_2018'!$A$1:$IW$188,151,FALSE),0)</f>
        <v>0</v>
      </c>
      <c r="GI178" s="19">
        <f>IFERROR(HLOOKUP(GI$1,'Nakladova matice_2018'!$A$1:$IW$188,151,FALSE),0)</f>
        <v>-0.17</v>
      </c>
      <c r="GJ178" s="19">
        <f>IFERROR(HLOOKUP(GJ$1,'Nakladova matice_2018'!$A$1:$IW$188,151,FALSE),0)</f>
        <v>0</v>
      </c>
      <c r="GK178" s="19">
        <f>IFERROR(HLOOKUP(GK$1,'Nakladova matice_2018'!$A$1:$IW$188,151,FALSE),0)</f>
        <v>-0.33</v>
      </c>
      <c r="GL178" s="19">
        <f>IFERROR(HLOOKUP(GL$1,'Nakladova matice_2018'!$A$1:$IW$188,151,FALSE),0)</f>
        <v>0</v>
      </c>
      <c r="GM178" s="19">
        <f>IFERROR(HLOOKUP(GM$1,'Nakladova matice_2018'!$A$1:$IW$188,151,FALSE),0)</f>
        <v>-0.02</v>
      </c>
      <c r="GN178" s="19">
        <f>IFERROR(HLOOKUP(GN$1,'Nakladova matice_2018'!$A$1:$IW$188,151,FALSE),0)</f>
        <v>0</v>
      </c>
      <c r="GO178" s="19">
        <f>IFERROR(HLOOKUP(GO$1,'Nakladova matice_2018'!$A$1:$IW$188,151,FALSE),0)</f>
        <v>0</v>
      </c>
      <c r="GP178" s="19">
        <f>IFERROR(HLOOKUP(GP$1,'Nakladova matice_2018'!$A$1:$IW$188,151,FALSE),0)</f>
        <v>0</v>
      </c>
      <c r="GQ178" s="19">
        <f>IFERROR(HLOOKUP(GQ$1,'Nakladova matice_2018'!$A$1:$IW$188,151,FALSE),0)</f>
        <v>0.42</v>
      </c>
      <c r="GR178" s="19">
        <f>IFERROR(HLOOKUP(GR$1,'Nakladova matice_2018'!$A$1:$IW$188,151,FALSE),0)</f>
        <v>0</v>
      </c>
      <c r="GS178" s="19">
        <f>IFERROR(HLOOKUP(GS$1,'Nakladova matice_2018'!$A$1:$IW$188,151,FALSE),0)</f>
        <v>0</v>
      </c>
      <c r="GT178" s="19">
        <f>IFERROR(HLOOKUP(GT$1,'Nakladova matice_2018'!$A$1:$IW$188,151,FALSE),0)</f>
        <v>0</v>
      </c>
      <c r="GU178" s="19">
        <f>IFERROR(HLOOKUP(GU$1,'Nakladova matice_2018'!$A$1:$IW$188,151,FALSE),0)</f>
        <v>0.21</v>
      </c>
      <c r="GV178" s="19">
        <f>IFERROR(HLOOKUP(GV$1,'Nakladova matice_2018'!$A$1:$IW$188,151,FALSE),0)</f>
        <v>-0.02</v>
      </c>
      <c r="GW178" s="19">
        <f>IFERROR(HLOOKUP(GW$1,'Nakladova matice_2018'!$A$1:$IW$188,151,FALSE),0)</f>
        <v>0</v>
      </c>
      <c r="GX178" s="19">
        <f>IFERROR(HLOOKUP(GX$1,'Nakladova matice_2018'!$A$1:$IW$188,151,FALSE),0)</f>
        <v>0</v>
      </c>
      <c r="GY178" s="19">
        <f>IFERROR(HLOOKUP(GY$1,'Nakladova matice_2018'!$A$1:$IW$188,151,FALSE),0)</f>
        <v>0</v>
      </c>
      <c r="GZ178" s="19">
        <f>IFERROR(HLOOKUP(GZ$1,'Nakladova matice_2018'!$A$1:$IW$188,151,FALSE),0)</f>
        <v>1.1100000000000001</v>
      </c>
      <c r="HA178" s="19">
        <f>IFERROR(HLOOKUP(HA$1,'Nakladova matice_2018'!$A$1:$IW$188,151,FALSE),0)</f>
        <v>-1.1499999999999999</v>
      </c>
      <c r="HB178" s="19">
        <f>IFERROR(HLOOKUP(HB$1,'Nakladova matice_2018'!$A$1:$IW$188,151,FALSE),0)</f>
        <v>-7.0000000000000007E-2</v>
      </c>
      <c r="HC178" s="19">
        <f>IFERROR(HLOOKUP(HC$1,'Nakladova matice_2018'!$A$1:$IW$188,151,FALSE),0)</f>
        <v>2.41</v>
      </c>
      <c r="HD178" s="19">
        <f>IFERROR(HLOOKUP(HD$1,'Nakladova matice_2018'!$A$1:$IW$188,151,FALSE),0)</f>
        <v>4.59</v>
      </c>
      <c r="HE178" s="19">
        <f>IFERROR(HLOOKUP(HE$1,'Nakladova matice_2018'!$A$1:$IW$188,151,FALSE),0)</f>
        <v>8.2200000000000006</v>
      </c>
      <c r="HF178" s="19">
        <f>IFERROR(HLOOKUP(HF$1,'Nakladova matice_2018'!$A$1:$IW$188,151,FALSE),0)</f>
        <v>1.08</v>
      </c>
      <c r="HG178" s="19">
        <f>IFERROR(HLOOKUP(HG$1,'Nakladova matice_2018'!$A$1:$IW$188,151,FALSE),0)</f>
        <v>0.04</v>
      </c>
      <c r="HH178" s="19">
        <f>IFERROR(HLOOKUP(HH$1,'Nakladova matice_2018'!$A$1:$IW$188,151,FALSE),0)</f>
        <v>-11.62</v>
      </c>
      <c r="HI178" s="19">
        <f>IFERROR(HLOOKUP(HI$1,'Nakladova matice_2018'!$A$1:$IW$188,151,FALSE),0)</f>
        <v>0</v>
      </c>
      <c r="HJ178" s="19">
        <f>IFERROR(HLOOKUP(HJ$1,'Nakladova matice_2018'!$A$1:$IW$188,151,FALSE),0)</f>
        <v>0.28000000000000003</v>
      </c>
      <c r="HK178" s="19">
        <f>IFERROR(HLOOKUP(HK$1,'Nakladova matice_2018'!$A$1:$IW$188,151,FALSE),0)</f>
        <v>0.16</v>
      </c>
      <c r="HL178" s="19">
        <f>IFERROR(HLOOKUP(HL$1,'Nakladova matice_2018'!$A$1:$IW$188,151,FALSE),0)</f>
        <v>0</v>
      </c>
      <c r="HM178" s="19">
        <f>IFERROR(HLOOKUP(HM$1,'Nakladova matice_2018'!$A$1:$IW$188,151,FALSE),0)</f>
        <v>0</v>
      </c>
      <c r="HN178" s="19">
        <f>IFERROR(HLOOKUP(HN$1,'Nakladova matice_2018'!$A$1:$IW$188,151,FALSE),0)</f>
        <v>0</v>
      </c>
      <c r="HO178" s="19">
        <f>IFERROR(HLOOKUP(HO$1,'Nakladova matice_2018'!$A$1:$IW$188,151,FALSE),0)</f>
        <v>0</v>
      </c>
      <c r="HP178" s="19">
        <f>IFERROR(HLOOKUP(HP$1,'Nakladova matice_2018'!$A$1:$IW$188,151,FALSE),0)</f>
        <v>0.6</v>
      </c>
      <c r="HQ178" s="19">
        <f>IFERROR(HLOOKUP(HQ$1,'Nakladova matice_2018'!$A$1:$IW$188,151,FALSE),0)</f>
        <v>0</v>
      </c>
      <c r="HR178" s="19">
        <f>IFERROR(HLOOKUP(HR$1,'Nakladova matice_2018'!$A$1:$IW$188,151,FALSE),0)</f>
        <v>0</v>
      </c>
      <c r="HS178" s="19">
        <f>IFERROR(HLOOKUP(HS$1,'Nakladova matice_2018'!$A$1:$IW$188,151,FALSE),0)</f>
        <v>0</v>
      </c>
      <c r="HT178" s="19">
        <f>IFERROR(HLOOKUP(HT$1,'Nakladova matice_2018'!$A$1:$IW$188,151,FALSE),0)</f>
        <v>-19.440000000000001</v>
      </c>
      <c r="HU178" s="19">
        <f>IFERROR(HLOOKUP(HU$1,'Nakladova matice_2018'!$A$1:$IW$188,151,FALSE),0)</f>
        <v>-4.75</v>
      </c>
      <c r="HV178" s="19">
        <f>IFERROR(HLOOKUP(HV$1,'Nakladova matice_2018'!$A$1:$IW$188,151,FALSE),0)</f>
        <v>-1.87</v>
      </c>
      <c r="HW178" s="19">
        <f>IFERROR(HLOOKUP(HW$1,'Nakladova matice_2018'!$A$1:$IW$188,151,FALSE),0)</f>
        <v>-8.31</v>
      </c>
      <c r="HX178" s="19">
        <f>IFERROR(HLOOKUP(HX$1,'Nakladova matice_2018'!$A$1:$IW$188,151,FALSE),0)</f>
        <v>-1.4</v>
      </c>
      <c r="HY178" s="19">
        <f>IFERROR(HLOOKUP(HY$1,'Nakladova matice_2018'!$A$1:$IW$188,151,FALSE),0)</f>
        <v>-5.04</v>
      </c>
      <c r="HZ178" s="19">
        <f>IFERROR(HLOOKUP(HZ$1,'Nakladova matice_2018'!$A$1:$IW$188,151,FALSE),0)</f>
        <v>0</v>
      </c>
      <c r="IA178" s="19">
        <f>IFERROR(HLOOKUP(IA$1,'Nakladova matice_2018'!$A$1:$IW$188,151,FALSE),0)</f>
        <v>7.82</v>
      </c>
      <c r="IB178" s="19">
        <f>IFERROR(HLOOKUP(IB$1,'Nakladova matice_2018'!$A$1:$IW$188,151,FALSE),0)</f>
        <v>5.18</v>
      </c>
      <c r="IC178" s="19">
        <f>IFERROR(HLOOKUP(IC$1,'Nakladova matice_2018'!$A$1:$IW$188,151,FALSE),0)</f>
        <v>1.06</v>
      </c>
      <c r="ID178" s="19">
        <f>IFERROR(HLOOKUP(ID$1,'Nakladova matice_2018'!$A$1:$IW$188,151,FALSE),0)</f>
        <v>28.77</v>
      </c>
      <c r="IE178" s="19">
        <f>IFERROR(HLOOKUP(IE$1,'Nakladova matice_2018'!$A$1:$IW$188,151,FALSE),0)</f>
        <v>0</v>
      </c>
      <c r="IF178" s="19">
        <f>IFERROR(HLOOKUP(IF$1,'Nakladova matice_2018'!$A$1:$IW$188,151,FALSE),0)</f>
        <v>3.69</v>
      </c>
      <c r="IG178" s="19">
        <f>IFERROR(HLOOKUP(IG$1,'Nakladova matice_2018'!$A$1:$IW$188,151,FALSE),0)</f>
        <v>1.1599999999999999</v>
      </c>
      <c r="IH178" s="19">
        <f>IFERROR(HLOOKUP(IH$1,'Nakladova matice_2018'!$A$1:$IW$188,151,FALSE),0)</f>
        <v>0</v>
      </c>
      <c r="II178" s="19">
        <f>IFERROR(HLOOKUP(II$1,'Nakladova matice_2018'!$A$1:$IW$188,151,FALSE),0)</f>
        <v>0.17</v>
      </c>
      <c r="IJ178" s="19">
        <f>IFERROR(HLOOKUP(IJ$1,'Nakladova matice_2018'!$A$1:$IW$188,151,FALSE),0)</f>
        <v>0</v>
      </c>
      <c r="IK178" s="19">
        <f>IFERROR(HLOOKUP(IK$1,'Nakladova matice_2018'!$A$1:$IW$188,151,FALSE),0)</f>
        <v>0.28999999999999998</v>
      </c>
      <c r="IL178" s="19">
        <f>IFERROR(HLOOKUP(IL$1,'Nakladova matice_2018'!$A$1:$IW$188,151,FALSE),0)</f>
        <v>7.16</v>
      </c>
      <c r="IM178" s="19">
        <f>IFERROR(HLOOKUP(IM$1,'Nakladova matice_2018'!$A$1:$IW$188,151,FALSE),0)</f>
        <v>3.35</v>
      </c>
      <c r="IN178" s="19">
        <f>IFERROR(HLOOKUP(IN$1,'Nakladova matice_2018'!$A$1:$IW$188,151,FALSE),0)</f>
        <v>-189</v>
      </c>
      <c r="IO178" s="19">
        <f>IFERROR(HLOOKUP(IO$1,'Nakladova matice_2018'!$A$1:$IW$188,151,FALSE),0)</f>
        <v>0</v>
      </c>
      <c r="IP178" s="19">
        <f>IFERROR(HLOOKUP(IP$1,'Nakladova matice_2018'!$A$1:$IW$188,151,FALSE),0)</f>
        <v>2.0499999999999998</v>
      </c>
      <c r="IQ178" s="19">
        <f>IFERROR(HLOOKUP(IQ$1,'Nakladova matice_2018'!$A$1:$IW$188,151,FALSE),0)</f>
        <v>0.05</v>
      </c>
      <c r="IR178" s="19">
        <f>IFERROR(HLOOKUP(IR$1,'Nakladova matice_2018'!$A$1:$IW$188,151,FALSE),0)</f>
        <v>-0.18</v>
      </c>
      <c r="IS178" s="19">
        <f>IFERROR(HLOOKUP(IS$1,'Nakladova matice_2018'!$A$1:$IW$188,151,FALSE),0)</f>
        <v>11.54</v>
      </c>
      <c r="IT178" s="19">
        <f>IFERROR(HLOOKUP(IT$1,'Nakladova matice_2018'!$A$1:$IW$188,151,FALSE),0)</f>
        <v>-0.15</v>
      </c>
      <c r="IU178" s="19">
        <f>IFERROR(HLOOKUP(IU$1,'Nakladova matice_2018'!$A$1:$IW$188,151,FALSE),0)</f>
        <v>0</v>
      </c>
      <c r="IV178" s="19">
        <f>IFERROR(HLOOKUP(IV$1,'Nakladova matice_2018'!$A$1:$IW$188,151,FALSE),0)</f>
        <v>-0.23</v>
      </c>
      <c r="IW178" s="19">
        <f>IFERROR(HLOOKUP(IW$1,'Nakladova matice_2018'!$A$1:$IW$188,151,FALSE),0)</f>
        <v>1.1000000000000001</v>
      </c>
      <c r="IX178" s="19">
        <f>IFERROR(HLOOKUP(IX$1,'Nakladova matice_2018'!$A$1:$IW$188,151,FALSE),0)</f>
        <v>0</v>
      </c>
      <c r="IY178" s="19">
        <f>IFERROR(HLOOKUP(IY$1,'Nakladova matice_2018'!$A$1:$IW$188,151,FALSE),0)</f>
        <v>-5.04</v>
      </c>
      <c r="IZ178" s="19">
        <f>IFERROR(HLOOKUP(IZ$1,'Nakladova matice_2018'!$A$1:$IW$188,151,FALSE),0)</f>
        <v>0.92</v>
      </c>
      <c r="JA178" s="19">
        <f>IFERROR(HLOOKUP(JA$1,'Nakladova matice_2018'!$A$1:$IW$188,151,FALSE),0)</f>
        <v>0</v>
      </c>
      <c r="JB178" s="19">
        <f>IFERROR(HLOOKUP(JB$1,'Nakladova matice_2018'!$A$1:$IW$188,151,FALSE),0)</f>
        <v>-0.03</v>
      </c>
      <c r="JC178" s="19">
        <f>IFERROR(HLOOKUP(JC$1,'Nakladova matice_2018'!$A$1:$IW$188,151,FALSE),0)</f>
        <v>0</v>
      </c>
      <c r="JD178" s="19">
        <f>IFERROR(HLOOKUP(JD$1,'Nakladova matice_2018'!$A$1:$IW$188,151,FALSE),0)</f>
        <v>0</v>
      </c>
      <c r="JE178" s="19">
        <f>IFERROR(HLOOKUP(JE$1,'Nakladova matice_2018'!$A$1:$IW$188,151,FALSE),0)</f>
        <v>0</v>
      </c>
      <c r="JF178" s="19">
        <f>IFERROR(HLOOKUP(JF$1,'Nakladova matice_2018'!$A$1:$IW$188,151,FALSE),0)</f>
        <v>0</v>
      </c>
      <c r="JG178" s="19">
        <f>IFERROR(HLOOKUP(JG$1,'Nakladova matice_2018'!$A$1:$IW$188,151,FALSE),0)</f>
        <v>-0.71</v>
      </c>
      <c r="JH178" s="19">
        <f>IFERROR(HLOOKUP(JH$1,'Nakladova matice_2018'!$A$1:$IW$188,151,FALSE),0)</f>
        <v>0</v>
      </c>
      <c r="JI178" s="19">
        <f>IFERROR(HLOOKUP(JI$1,'Nakladova matice_2018'!$A$1:$IW$188,151,FALSE),0)</f>
        <v>0</v>
      </c>
      <c r="JJ178" s="19">
        <f>IFERROR(HLOOKUP(JJ$1,'Nakladova matice_2018'!$A$1:$IW$188,151,FALSE),0)</f>
        <v>0</v>
      </c>
      <c r="JK178" s="19">
        <f>IFERROR(HLOOKUP(JK$1,'Nakladova matice_2018'!$A$1:$IW$188,151,FALSE),0)</f>
        <v>0.06</v>
      </c>
      <c r="JL178" s="19">
        <f>IFERROR(HLOOKUP(JL$1,'Nakladova matice_2018'!$A$1:$IW$188,151,FALSE),0)</f>
        <v>0</v>
      </c>
      <c r="JM178" s="19">
        <f>IFERROR(HLOOKUP(JM$1,'Nakladova matice_2018'!$A$1:$IW$188,151,FALSE),0)</f>
        <v>-0.33</v>
      </c>
      <c r="JN178" s="19">
        <f>IFERROR(HLOOKUP(JN$1,'Nakladova matice_2018'!$A$1:$IW$188,151,FALSE),0)</f>
        <v>0</v>
      </c>
      <c r="JO178" s="19">
        <f>IFERROR(HLOOKUP(JO$1,'Nakladova matice_2018'!$A$1:$IW$188,151,FALSE),0)</f>
        <v>0</v>
      </c>
      <c r="JP178" s="19">
        <f>IFERROR(HLOOKUP(JP$1,'Nakladova matice_2018'!$A$1:$IW$188,151,FALSE),0)</f>
        <v>0</v>
      </c>
      <c r="JQ178" s="19">
        <f>IFERROR(HLOOKUP(JQ$1,'Nakladova matice_2018'!$A$1:$IW$188,151,FALSE),0)</f>
        <v>0</v>
      </c>
      <c r="JR178" s="19">
        <f>IFERROR(HLOOKUP(JR$1,'Nakladova matice_2018'!$A$1:$IW$188,151,FALSE),0)</f>
        <v>0.5</v>
      </c>
      <c r="JS178" s="19">
        <f>IFERROR(HLOOKUP(JS$1,'Nakladova matice_2018'!$A$1:$IW$188,151,FALSE),0)</f>
        <v>0</v>
      </c>
      <c r="JT178" s="19">
        <f>IFERROR(HLOOKUP(JT$1,'Nakladova matice_2018'!$A$1:$IW$188,151,FALSE),0)</f>
        <v>0</v>
      </c>
      <c r="JU178" s="19">
        <f>IFERROR(HLOOKUP(JU$1,'Nakladova matice_2018'!$A$1:$IW$188,151,FALSE),0)</f>
        <v>0.3</v>
      </c>
      <c r="JV178" s="19">
        <f>IFERROR(HLOOKUP(JV$1,'Nakladova matice_2018'!$A$1:$IW$188,151,FALSE),0)</f>
        <v>0.93</v>
      </c>
      <c r="JW178" s="19">
        <f>IFERROR(HLOOKUP(JW$1,'Nakladova matice_2018'!$A$1:$IW$188,151,FALSE),0)</f>
        <v>0</v>
      </c>
      <c r="JX178" s="19">
        <f>IFERROR(HLOOKUP(JX$1,'Nakladova matice_2018'!$A$1:$IW$188,151,FALSE),0)</f>
        <v>0</v>
      </c>
      <c r="JY178" s="19">
        <f>IFERROR(HLOOKUP(JY$1,'Nakladova matice_2018'!$A$1:$IW$188,151,FALSE),0)</f>
        <v>0</v>
      </c>
      <c r="JZ178" s="19">
        <f>IFERROR(HLOOKUP(JZ$1,'Nakladova matice_2018'!$A$1:$IW$188,151,FALSE),0)</f>
        <v>0</v>
      </c>
      <c r="KA178" s="19">
        <f>IFERROR(HLOOKUP(KA$1,'Nakladova matice_2018'!$A$1:$IW$188,151,FALSE),0)</f>
        <v>0</v>
      </c>
      <c r="KB178" s="19">
        <f>IFERROR(HLOOKUP(KB$1,'Nakladova matice_2018'!$A$1:$IW$188,151,FALSE),0)</f>
        <v>0</v>
      </c>
      <c r="KC178" s="19">
        <f>IFERROR(HLOOKUP(KC$1,'Nakladova matice_2018'!$A$1:$IW$188,151,FALSE),0)</f>
        <v>0.62</v>
      </c>
      <c r="KD178" s="19">
        <f>IFERROR(HLOOKUP(KD$1,'Nakladova matice_2018'!$A$1:$IW$188,151,FALSE),0)</f>
        <v>1.56</v>
      </c>
      <c r="KE178" s="19">
        <f>IFERROR(HLOOKUP(KE$1,'Nakladova matice_2018'!$A$1:$IW$188,151,FALSE),0)</f>
        <v>0</v>
      </c>
      <c r="KF178" s="19">
        <f>IFERROR(HLOOKUP(KF$1,'Nakladova matice_2018'!$A$1:$IW$188,151,FALSE),0)</f>
        <v>0</v>
      </c>
      <c r="KG178" s="19">
        <f>IFERROR(HLOOKUP(KG$1,'Nakladova matice_2018'!$A$1:$IW$188,151,FALSE),0)</f>
        <v>0</v>
      </c>
      <c r="KH178" s="19">
        <f>IFERROR(HLOOKUP(KH$1,'Nakladova matice_2018'!$A$1:$IW$188,151,FALSE),0)</f>
        <v>0</v>
      </c>
      <c r="KI178" s="19">
        <f>IFERROR(HLOOKUP(KI$1,'Nakladova matice_2018'!$A$1:$IW$188,151,FALSE),0)</f>
        <v>0</v>
      </c>
      <c r="KJ178" s="19">
        <f>IFERROR(HLOOKUP(KJ$1,'Nakladova matice_2018'!$A$1:$IW$188,151,FALSE),0)</f>
        <v>0</v>
      </c>
      <c r="KK178" s="19">
        <f>IFERROR(HLOOKUP(KK$1,'Nakladova matice_2018'!$A$1:$IW$188,151,FALSE),0)</f>
        <v>0</v>
      </c>
      <c r="KL178" s="19">
        <f>IFERROR(HLOOKUP(KL$1,'Nakladova matice_2018'!$A$1:$IW$188,151,FALSE),0)</f>
        <v>-0.8</v>
      </c>
      <c r="KM178" s="19">
        <f>IFERROR(HLOOKUP(KM$1,'Nakladova matice_2018'!$A$1:$IW$188,151,FALSE),0)</f>
        <v>0</v>
      </c>
      <c r="KN178" s="19">
        <f>IFERROR(HLOOKUP(KN$1,'Nakladova matice_2018'!$A$1:$IW$188,151,FALSE),0)</f>
        <v>0</v>
      </c>
      <c r="KO178" s="19">
        <f>IFERROR(HLOOKUP(KO$1,'Nakladova matice_2018'!$A$1:$IW$188,151,FALSE),0)</f>
        <v>0</v>
      </c>
      <c r="KP178" s="19">
        <f>IFERROR(HLOOKUP(KP$1,'Nakladova matice_2018'!$A$1:$IW$188,151,FALSE),0)</f>
        <v>1</v>
      </c>
      <c r="KQ178" s="19">
        <f>IFERROR(HLOOKUP(KQ$1,'Nakladova matice_2018'!$A$1:$IW$188,151,FALSE),0)</f>
        <v>0</v>
      </c>
      <c r="KR178" s="19">
        <f>IFERROR(HLOOKUP(KR$1,'Nakladova matice_2018'!$A$1:$IW$188,151,FALSE),0)</f>
        <v>26.51</v>
      </c>
      <c r="KS178" s="19">
        <f>IFERROR(HLOOKUP(KS$1,'Nakladova matice_2018'!$A$1:$IW$188,151,FALSE),0)</f>
        <v>0</v>
      </c>
      <c r="KT178" s="19">
        <f>IFERROR(HLOOKUP(KT$1,'Nakladova matice_2018'!$A$1:$IW$188,151,FALSE),0)</f>
        <v>0</v>
      </c>
      <c r="KU178" s="19">
        <f>IFERROR(HLOOKUP(KU$1,'Nakladova matice_2018'!$A$1:$IW$188,151,FALSE),0)</f>
        <v>10.57</v>
      </c>
      <c r="KV178" s="19">
        <f>IFERROR(HLOOKUP(KV$1,'Nakladova matice_2018'!$A$1:$IW$188,151,FALSE),0)</f>
        <v>0</v>
      </c>
      <c r="KW178" s="19">
        <f>IFERROR(HLOOKUP(KW$1,'Nakladova matice_2018'!$A$1:$IW$188,151,FALSE),0)</f>
        <v>0.81</v>
      </c>
      <c r="KX178" s="19">
        <f>IFERROR(HLOOKUP(KX$1,'Nakladova matice_2018'!$A$1:$IW$188,151,FALSE),0)</f>
        <v>-0.34</v>
      </c>
      <c r="KY178" s="19">
        <f>IFERROR(HLOOKUP(KY$1,'Nakladova matice_2018'!$A$1:$IW$188,151,FALSE),0)</f>
        <v>0</v>
      </c>
      <c r="KZ178" s="19">
        <f>IFERROR(HLOOKUP(KZ$1,'Nakladova matice_2018'!$A$1:$IW$188,151,FALSE),0)</f>
        <v>251.43</v>
      </c>
      <c r="LA178" s="19">
        <f>IFERROR(HLOOKUP(LA$1,'Nakladova matice_2018'!$A$1:$IW$188,151,FALSE),0)</f>
        <v>0</v>
      </c>
      <c r="LB178" s="19">
        <f>IFERROR(HLOOKUP(LB$1,'Nakladova matice_2018'!$A$1:$IW$188,151,FALSE),0)</f>
        <v>2.09</v>
      </c>
      <c r="LC178" s="19">
        <f>IFERROR(HLOOKUP(LC$1,'Nakladova matice_2018'!$A$1:$IW$188,151,FALSE),0)</f>
        <v>0.5</v>
      </c>
      <c r="LD178" s="19">
        <f>IFERROR(HLOOKUP(LD$1,'Nakladova matice_2018'!$A$1:$IW$188,151,FALSE),0)</f>
        <v>0</v>
      </c>
      <c r="LE178" s="19">
        <f>IFERROR(HLOOKUP(LE$1,'Nakladova matice_2018'!$A$1:$IW$188,151,FALSE),0)</f>
        <v>-0.7</v>
      </c>
      <c r="LF178" s="19">
        <f>IFERROR(HLOOKUP(LF$1,'Nakladova matice_2018'!$A$1:$IW$188,151,FALSE),0)</f>
        <v>3.75</v>
      </c>
      <c r="LG178" s="19">
        <f>IFERROR(HLOOKUP(LG$1,'Nakladova matice_2018'!$A$1:$IW$188,151,FALSE),0)</f>
        <v>-2.65</v>
      </c>
      <c r="LH178" s="19">
        <f>IFERROR(HLOOKUP(LH$1,'Nakladova matice_2018'!$A$1:$IW$188,151,FALSE),0)</f>
        <v>-1.46</v>
      </c>
      <c r="LI178" s="19">
        <f>IFERROR(HLOOKUP(LI$1,'Nakladova matice_2018'!$A$1:$IW$188,151,FALSE),0)</f>
        <v>2.29</v>
      </c>
      <c r="LJ178" s="19">
        <f>IFERROR(HLOOKUP(LJ$1,'Nakladova matice_2018'!$A$1:$IW$188,151,FALSE),0)</f>
        <v>0.02</v>
      </c>
      <c r="LK178" s="19">
        <f>IFERROR(HLOOKUP(LK$1,'Nakladova matice_2018'!$A$1:$IW$188,151,FALSE),0)</f>
        <v>1.91</v>
      </c>
      <c r="LL178" s="19">
        <f>IFERROR(HLOOKUP(LL$1,'Nakladova matice_2018'!$A$1:$IW$188,151,FALSE),0)</f>
        <v>-7.0000000000000007E-2</v>
      </c>
      <c r="LM178" s="19">
        <f>IFERROR(HLOOKUP(LM$1,'Nakladova matice_2018'!$A$1:$IW$188,151,FALSE),0)</f>
        <v>1.19</v>
      </c>
      <c r="LN178" s="19">
        <f>IFERROR(HLOOKUP(LN$1,'Nakladova matice_2018'!$A$1:$IW$188,151,FALSE),0)</f>
        <v>0.4</v>
      </c>
      <c r="LO178" s="19">
        <f>IFERROR(HLOOKUP(LO$1,'Nakladova matice_2018'!$A$1:$IW$188,151,FALSE),0)</f>
        <v>0</v>
      </c>
      <c r="LP178" s="19">
        <f>IFERROR(HLOOKUP(LP$1,'Nakladova matice_2018'!$A$1:$IW$188,151,FALSE),0)</f>
        <v>0</v>
      </c>
      <c r="LQ178" s="19">
        <f>IFERROR(HLOOKUP(LQ$1,'Nakladova matice_2018'!$A$1:$IW$188,151,FALSE),0)</f>
        <v>-0.46</v>
      </c>
      <c r="LR178" s="19">
        <f>IFERROR(HLOOKUP(LR$1,'Nakladova matice_2018'!$A$1:$IW$188,151,FALSE),0)</f>
        <v>0.21</v>
      </c>
      <c r="LS178" s="19">
        <f>IFERROR(HLOOKUP(LS$1,'Nakladova matice_2018'!$A$1:$IW$188,151,FALSE),0)</f>
        <v>1.47</v>
      </c>
      <c r="LT178" s="19">
        <f>IFERROR(HLOOKUP(LT$1,'Nakladova matice_2018'!$A$1:$IW$188,151,FALSE),0)</f>
        <v>0</v>
      </c>
      <c r="LU178" s="19">
        <f>IFERROR(HLOOKUP(LU$1,'Nakladova matice_2018'!$A$1:$IW$188,151,FALSE),0)</f>
        <v>0</v>
      </c>
      <c r="LV178" s="19">
        <f>IFERROR(HLOOKUP(LV$1,'Nakladova matice_2018'!$A$1:$IW$188,151,FALSE),0)</f>
        <v>0</v>
      </c>
      <c r="LW178" s="19">
        <f>IFERROR(HLOOKUP(LW$1,'Nakladova matice_2018'!$A$1:$IW$188,151,FALSE),0)</f>
        <v>0</v>
      </c>
      <c r="LX178" s="19">
        <f>IFERROR(HLOOKUP(LX$1,'Nakladova matice_2018'!$A$1:$IW$188,151,FALSE),0)</f>
        <v>0</v>
      </c>
      <c r="LY178" s="19">
        <f>IFERROR(HLOOKUP(LY$1,'Nakladova matice_2018'!$A$1:$IW$188,151,FALSE),0)</f>
        <v>0</v>
      </c>
      <c r="LZ178" s="19">
        <f>IFERROR(HLOOKUP(LZ$1,'Nakladova matice_2018'!$A$1:$IW$188,151,FALSE),0)</f>
        <v>0</v>
      </c>
      <c r="MA178" s="19">
        <f>IFERROR(HLOOKUP(MA$1,'Nakladova matice_2018'!$A$1:$IW$188,151,FALSE),0)</f>
        <v>0</v>
      </c>
      <c r="MB178" s="19">
        <f>IFERROR(HLOOKUP(MB$1,'Nakladova matice_2018'!$A$1:$IW$188,151,FALSE),0)</f>
        <v>0</v>
      </c>
      <c r="MC178" s="19">
        <f>IFERROR(HLOOKUP(MC$1,'Nakladova matice_2018'!$A$1:$IW$188,151,FALSE),0)</f>
        <v>0.2</v>
      </c>
      <c r="MD178" s="19">
        <f>IFERROR(HLOOKUP(MD$1,'Nakladova matice_2018'!$A$1:$IW$188,151,FALSE),0)</f>
        <v>0</v>
      </c>
      <c r="ME178" s="19">
        <f>IFERROR(HLOOKUP(ME$1,'Nakladova matice_2018'!$A$1:$IW$188,151,FALSE),0)</f>
        <v>3.93</v>
      </c>
      <c r="MF178" s="19">
        <f>IFERROR(HLOOKUP(MF$1,'Nakladova matice_2018'!$A$1:$IW$188,151,FALSE),0)</f>
        <v>-0.16</v>
      </c>
      <c r="MG178" s="19">
        <f>IFERROR(HLOOKUP(MG$1,'Nakladova matice_2018'!$A$1:$IW$188,151,FALSE),0)</f>
        <v>0</v>
      </c>
      <c r="MH178" s="19">
        <f>IFERROR(HLOOKUP(MH$1,'Nakladova matice_2018'!$A$1:$IW$188,151,FALSE),0)</f>
        <v>0</v>
      </c>
      <c r="MI178" s="19">
        <f>IFERROR(HLOOKUP(MI$1,'Nakladova matice_2018'!$A$1:$IW$188,151,FALSE),0)</f>
        <v>0</v>
      </c>
      <c r="MJ178" s="19">
        <f>IFERROR(HLOOKUP(MJ$1,'Nakladova matice_2018'!$A$1:$IW$188,151,FALSE),0)</f>
        <v>0</v>
      </c>
      <c r="MK178" s="19">
        <f>IFERROR(HLOOKUP(MK$1,'Nakladova matice_2018'!$A$1:$IW$188,151,FALSE),0)</f>
        <v>15.46</v>
      </c>
      <c r="ML178" s="19">
        <f>IFERROR(HLOOKUP(ML$1,'Nakladova matice_2018'!$A$1:$IW$188,151,FALSE),0)</f>
        <v>0</v>
      </c>
      <c r="MM178" s="19">
        <f>IFERROR(HLOOKUP(MM$1,'Nakladova matice_2018'!$A$1:$IW$188,151,FALSE),0)</f>
        <v>-0.7</v>
      </c>
      <c r="MN178" s="19">
        <f>IFERROR(HLOOKUP(MN$1,'Nakladova matice_2018'!$A$1:$IW$188,151,FALSE),0)</f>
        <v>0</v>
      </c>
      <c r="MO178" s="20">
        <f t="shared" si="87"/>
        <v>1553.1699999999992</v>
      </c>
      <c r="MP178" s="20">
        <f>MO178-'Nakladova matice_2018'!IX151</f>
        <v>0</v>
      </c>
    </row>
    <row r="179" spans="1:354" x14ac:dyDescent="0.2">
      <c r="A179" s="27">
        <v>549193</v>
      </c>
      <c r="B179" s="21" t="s">
        <v>523</v>
      </c>
      <c r="C179" s="53">
        <v>0</v>
      </c>
      <c r="D179" s="19">
        <f>IFERROR(HLOOKUP(D$1,'Nakladova matice_2018'!$A$1:$IW$188,152,FALSE),0)</f>
        <v>0</v>
      </c>
      <c r="E179" s="19">
        <f>IFERROR(HLOOKUP(E$1,'Nakladova matice_2018'!$A$1:$IW$188,152,FALSE),0)</f>
        <v>0</v>
      </c>
      <c r="F179" s="19">
        <f>IFERROR(HLOOKUP(F$1,'Nakladova matice_2018'!$A$1:$IW$188,152,FALSE),0)</f>
        <v>0</v>
      </c>
      <c r="G179" s="19">
        <f>IFERROR(HLOOKUP(G$1,'Nakladova matice_2018'!$A$1:$IW$188,152,FALSE),0)</f>
        <v>0</v>
      </c>
      <c r="H179" s="19">
        <f>IFERROR(HLOOKUP(H$1,'Nakladova matice_2018'!$A$1:$IW$188,152,FALSE),0)</f>
        <v>0</v>
      </c>
      <c r="I179" s="19">
        <f>IFERROR(HLOOKUP(I$1,'Nakladova matice_2018'!$A$1:$IW$188,152,FALSE),0)</f>
        <v>0</v>
      </c>
      <c r="J179" s="19">
        <f>IFERROR(HLOOKUP(J$1,'Nakladova matice_2018'!$A$1:$IW$188,152,FALSE),0)</f>
        <v>0</v>
      </c>
      <c r="K179" s="19">
        <f>IFERROR(HLOOKUP(K$1,'Nakladova matice_2018'!$A$1:$IW$188,152,FALSE),0)</f>
        <v>0</v>
      </c>
      <c r="L179" s="19">
        <f>IFERROR(HLOOKUP(L$1,'Nakladova matice_2018'!$A$1:$IW$188,152,FALSE),0)</f>
        <v>0</v>
      </c>
      <c r="M179" s="19">
        <f>IFERROR(HLOOKUP(M$1,'Nakladova matice_2018'!$A$1:$IW$188,152,FALSE),0)</f>
        <v>0</v>
      </c>
      <c r="N179" s="19">
        <f>IFERROR(HLOOKUP(N$1,'Nakladova matice_2018'!$A$1:$IW$188,152,FALSE),0)</f>
        <v>0</v>
      </c>
      <c r="O179" s="19">
        <f>IFERROR(HLOOKUP(O$1,'Nakladova matice_2018'!$A$1:$IW$188,152,FALSE),0)</f>
        <v>0</v>
      </c>
      <c r="P179" s="19">
        <f>IFERROR(HLOOKUP(P$1,'Nakladova matice_2018'!$A$1:$IW$188,152,FALSE),0)</f>
        <v>0</v>
      </c>
      <c r="Q179" s="19">
        <f>IFERROR(HLOOKUP(Q$1,'Nakladova matice_2018'!$A$1:$IW$188,152,FALSE),0)</f>
        <v>0</v>
      </c>
      <c r="R179" s="19">
        <f>IFERROR(HLOOKUP(R$1,'Nakladova matice_2018'!$A$1:$IW$188,152,FALSE),0)</f>
        <v>0</v>
      </c>
      <c r="S179" s="19">
        <f>IFERROR(HLOOKUP(S$1,'Nakladova matice_2018'!$A$1:$IW$188,152,FALSE),0)</f>
        <v>0</v>
      </c>
      <c r="T179" s="19">
        <f>IFERROR(HLOOKUP(T$1,'Nakladova matice_2018'!$A$1:$IW$188,152,FALSE),0)</f>
        <v>0</v>
      </c>
      <c r="U179" s="19">
        <f>IFERROR(HLOOKUP(U$1,'Nakladova matice_2018'!$A$1:$IW$188,152,FALSE),0)</f>
        <v>0</v>
      </c>
      <c r="V179" s="19">
        <f>IFERROR(HLOOKUP(V$1,'Nakladova matice_2018'!$A$1:$IW$188,152,FALSE),0)</f>
        <v>0</v>
      </c>
      <c r="W179" s="19">
        <f>IFERROR(HLOOKUP(W$1,'Nakladova matice_2018'!$A$1:$IW$188,152,FALSE),0)</f>
        <v>0</v>
      </c>
      <c r="X179" s="19">
        <f>IFERROR(HLOOKUP(X$1,'Nakladova matice_2018'!$A$1:$IW$188,152,FALSE),0)</f>
        <v>0</v>
      </c>
      <c r="Y179" s="19">
        <f>IFERROR(HLOOKUP(Y$1,'Nakladova matice_2018'!$A$1:$IW$188,152,FALSE),0)</f>
        <v>0</v>
      </c>
      <c r="Z179" s="19">
        <f>IFERROR(HLOOKUP(Z$1,'Nakladova matice_2018'!$A$1:$IW$188,152,FALSE),0)</f>
        <v>0</v>
      </c>
      <c r="AA179" s="19">
        <f>IFERROR(HLOOKUP(AA$1,'Nakladova matice_2018'!$A$1:$IW$188,152,FALSE),0)</f>
        <v>0</v>
      </c>
      <c r="AB179" s="19">
        <f>IFERROR(HLOOKUP(AB$1,'Nakladova matice_2018'!$A$1:$IW$188,152,FALSE),0)</f>
        <v>0</v>
      </c>
      <c r="AC179" s="19">
        <f>IFERROR(HLOOKUP(AC$1,'Nakladova matice_2018'!$A$1:$IW$188,152,FALSE),0)</f>
        <v>0</v>
      </c>
      <c r="AD179" s="19">
        <f>IFERROR(HLOOKUP(AD$1,'Nakladova matice_2018'!$A$1:$IW$188,152,FALSE),0)</f>
        <v>0</v>
      </c>
      <c r="AE179" s="19">
        <f>IFERROR(HLOOKUP(AE$1,'Nakladova matice_2018'!$A$1:$IW$188,152,FALSE),0)</f>
        <v>0</v>
      </c>
      <c r="AF179" s="19">
        <f>IFERROR(HLOOKUP(AF$1,'Nakladova matice_2018'!$A$1:$IW$188,152,FALSE),0)</f>
        <v>0</v>
      </c>
      <c r="AG179" s="19">
        <f>IFERROR(HLOOKUP(AG$1,'Nakladova matice_2018'!$A$1:$IW$188,152,FALSE),0)</f>
        <v>0</v>
      </c>
      <c r="AH179" s="19">
        <f>IFERROR(HLOOKUP(AH$1,'Nakladova matice_2018'!$A$1:$IW$188,152,FALSE),0)</f>
        <v>0</v>
      </c>
      <c r="AI179" s="19">
        <f>IFERROR(HLOOKUP(AI$1,'Nakladova matice_2018'!$A$1:$IW$188,152,FALSE),0)</f>
        <v>0</v>
      </c>
      <c r="AJ179" s="19">
        <f>IFERROR(HLOOKUP(AJ$1,'Nakladova matice_2018'!$A$1:$IW$188,152,FALSE),0)</f>
        <v>0</v>
      </c>
      <c r="AK179" s="19">
        <f>IFERROR(HLOOKUP(AK$1,'Nakladova matice_2018'!$A$1:$IW$188,152,FALSE),0)</f>
        <v>0</v>
      </c>
      <c r="AL179" s="19">
        <f>IFERROR(HLOOKUP(AL$1,'Nakladova matice_2018'!$A$1:$IW$188,152,FALSE),0)</f>
        <v>0</v>
      </c>
      <c r="AM179" s="19">
        <f>IFERROR(HLOOKUP(AM$1,'Nakladova matice_2018'!$A$1:$IW$188,152,FALSE),0)</f>
        <v>0</v>
      </c>
      <c r="AN179" s="19">
        <f>IFERROR(HLOOKUP(AN$1,'Nakladova matice_2018'!$A$1:$IW$188,152,FALSE),0)</f>
        <v>0</v>
      </c>
      <c r="AO179" s="19">
        <f>IFERROR(HLOOKUP(AO$1,'Nakladova matice_2018'!$A$1:$IW$188,152,FALSE),0)</f>
        <v>0</v>
      </c>
      <c r="AP179" s="19">
        <f>IFERROR(HLOOKUP(AP$1,'Nakladova matice_2018'!$A$1:$IW$188,152,FALSE),0)</f>
        <v>0</v>
      </c>
      <c r="AQ179" s="19">
        <f>IFERROR(HLOOKUP(AQ$1,'Nakladova matice_2018'!$A$1:$IW$188,152,FALSE),0)</f>
        <v>0</v>
      </c>
      <c r="AR179" s="19">
        <f>IFERROR(HLOOKUP(AR$1,'Nakladova matice_2018'!$A$1:$IW$188,152,FALSE),0)</f>
        <v>0</v>
      </c>
      <c r="AS179" s="19">
        <f>IFERROR(HLOOKUP(AS$1,'Nakladova matice_2018'!$A$1:$IW$188,152,FALSE),0)</f>
        <v>0</v>
      </c>
      <c r="AT179" s="19">
        <f>IFERROR(HLOOKUP(AT$1,'Nakladova matice_2018'!$A$1:$IW$188,152,FALSE),0)</f>
        <v>0</v>
      </c>
      <c r="AU179" s="19">
        <f>IFERROR(HLOOKUP(AU$1,'Nakladova matice_2018'!$A$1:$IW$188,152,FALSE),0)</f>
        <v>0</v>
      </c>
      <c r="AV179" s="19">
        <f>IFERROR(HLOOKUP(AV$1,'Nakladova matice_2018'!$A$1:$IW$188,152,FALSE),0)</f>
        <v>0</v>
      </c>
      <c r="AW179" s="19">
        <f>IFERROR(HLOOKUP(AW$1,'Nakladova matice_2018'!$A$1:$IW$188,152,FALSE),0)</f>
        <v>0</v>
      </c>
      <c r="AX179" s="19">
        <f>IFERROR(HLOOKUP(AX$1,'Nakladova matice_2018'!$A$1:$IW$188,152,FALSE),0)</f>
        <v>0</v>
      </c>
      <c r="AY179" s="19">
        <f>IFERROR(HLOOKUP(AY$1,'Nakladova matice_2018'!$A$1:$IW$188,152,FALSE),0)</f>
        <v>0</v>
      </c>
      <c r="AZ179" s="19">
        <f>IFERROR(HLOOKUP(AZ$1,'Nakladova matice_2018'!$A$1:$IW$188,152,FALSE),0)</f>
        <v>0</v>
      </c>
      <c r="BA179" s="19">
        <f>IFERROR(HLOOKUP(BA$1,'Nakladova matice_2018'!$A$1:$IW$188,152,FALSE),0)</f>
        <v>0</v>
      </c>
      <c r="BB179" s="19">
        <f>IFERROR(HLOOKUP(BB$1,'Nakladova matice_2018'!$A$1:$IW$188,152,FALSE),0)</f>
        <v>0</v>
      </c>
      <c r="BC179" s="19">
        <f>IFERROR(HLOOKUP(BC$1,'Nakladova matice_2018'!$A$1:$IW$188,152,FALSE),0)</f>
        <v>0</v>
      </c>
      <c r="BD179" s="19">
        <f>IFERROR(HLOOKUP(BD$1,'Nakladova matice_2018'!$A$1:$IW$188,152,FALSE),0)</f>
        <v>0</v>
      </c>
      <c r="BE179" s="19">
        <f>IFERROR(HLOOKUP(BE$1,'Nakladova matice_2018'!$A$1:$IW$188,152,FALSE),0)</f>
        <v>0</v>
      </c>
      <c r="BF179" s="19">
        <f>IFERROR(HLOOKUP(BF$1,'Nakladova matice_2018'!$A$1:$IW$188,152,FALSE),0)</f>
        <v>0</v>
      </c>
      <c r="BG179" s="19">
        <f>IFERROR(HLOOKUP(BG$1,'Nakladova matice_2018'!$A$1:$IW$188,152,FALSE),0)</f>
        <v>0</v>
      </c>
      <c r="BH179" s="19">
        <f>IFERROR(HLOOKUP(BH$1,'Nakladova matice_2018'!$A$1:$IW$188,152,FALSE),0)</f>
        <v>0</v>
      </c>
      <c r="BI179" s="19">
        <f>IFERROR(HLOOKUP(BI$1,'Nakladova matice_2018'!$A$1:$IW$188,152,FALSE),0)</f>
        <v>0</v>
      </c>
      <c r="BJ179" s="19">
        <f>IFERROR(HLOOKUP(BJ$1,'Nakladova matice_2018'!$A$1:$IW$188,152,FALSE),0)</f>
        <v>0</v>
      </c>
      <c r="BK179" s="19">
        <f>IFERROR(HLOOKUP(BK$1,'Nakladova matice_2018'!$A$1:$IW$188,152,FALSE),0)</f>
        <v>0</v>
      </c>
      <c r="BL179" s="19">
        <f>IFERROR(HLOOKUP(BL$1,'Nakladova matice_2018'!$A$1:$IW$188,152,FALSE),0)</f>
        <v>0</v>
      </c>
      <c r="BM179" s="19">
        <f>IFERROR(HLOOKUP(BM$1,'Nakladova matice_2018'!$A$1:$IW$188,152,FALSE),0)</f>
        <v>0</v>
      </c>
      <c r="BN179" s="19">
        <f>IFERROR(HLOOKUP(BN$1,'Nakladova matice_2018'!$A$1:$IW$188,152,FALSE),0)</f>
        <v>0</v>
      </c>
      <c r="BO179" s="19">
        <f>IFERROR(HLOOKUP(BO$1,'Nakladova matice_2018'!$A$1:$IW$188,152,FALSE),0)</f>
        <v>0</v>
      </c>
      <c r="BP179" s="19">
        <f>IFERROR(HLOOKUP(BP$1,'Nakladova matice_2018'!$A$1:$IW$188,152,FALSE),0)</f>
        <v>0</v>
      </c>
      <c r="BQ179" s="19">
        <f>IFERROR(HLOOKUP(BQ$1,'Nakladova matice_2018'!$A$1:$IW$188,152,FALSE),0)</f>
        <v>0</v>
      </c>
      <c r="BR179" s="19">
        <f>IFERROR(HLOOKUP(BR$1,'Nakladova matice_2018'!$A$1:$IW$188,152,FALSE),0)</f>
        <v>0</v>
      </c>
      <c r="BS179" s="19">
        <f>IFERROR(HLOOKUP(BS$1,'Nakladova matice_2018'!$A$1:$IW$188,152,FALSE),0)</f>
        <v>0</v>
      </c>
      <c r="BT179" s="19">
        <f>IFERROR(HLOOKUP(BT$1,'Nakladova matice_2018'!$A$1:$IW$188,152,FALSE),0)</f>
        <v>0</v>
      </c>
      <c r="BU179" s="19">
        <f>IFERROR(HLOOKUP(BU$1,'Nakladova matice_2018'!$A$1:$IW$188,152,FALSE),0)</f>
        <v>0</v>
      </c>
      <c r="BV179" s="19">
        <f>IFERROR(HLOOKUP(BV$1,'Nakladova matice_2018'!$A$1:$IW$188,152,FALSE),0)</f>
        <v>0</v>
      </c>
      <c r="BW179" s="19">
        <f>IFERROR(HLOOKUP(BW$1,'Nakladova matice_2018'!$A$1:$IW$188,152,FALSE),0)</f>
        <v>0</v>
      </c>
      <c r="BX179" s="19">
        <f>IFERROR(HLOOKUP(BX$1,'Nakladova matice_2018'!$A$1:$IW$188,152,FALSE),0)</f>
        <v>0</v>
      </c>
      <c r="BY179" s="19">
        <f>IFERROR(HLOOKUP(BY$1,'Nakladova matice_2018'!$A$1:$IW$188,152,FALSE),0)</f>
        <v>0</v>
      </c>
      <c r="BZ179" s="19">
        <f>IFERROR(HLOOKUP(BZ$1,'Nakladova matice_2018'!$A$1:$IW$188,152,FALSE),0)</f>
        <v>0</v>
      </c>
      <c r="CA179" s="19">
        <f>IFERROR(HLOOKUP(CA$1,'Nakladova matice_2018'!$A$1:$IW$188,152,FALSE),0)</f>
        <v>0</v>
      </c>
      <c r="CB179" s="19">
        <f>IFERROR(HLOOKUP(CB$1,'Nakladova matice_2018'!$A$1:$IW$188,152,FALSE),0)</f>
        <v>0</v>
      </c>
      <c r="CC179" s="19">
        <f>IFERROR(HLOOKUP(CC$1,'Nakladova matice_2018'!$A$1:$IW$188,152,FALSE),0)</f>
        <v>0</v>
      </c>
      <c r="CD179" s="19">
        <f>IFERROR(HLOOKUP(CD$1,'Nakladova matice_2018'!$A$1:$IW$188,152,FALSE),0)</f>
        <v>0</v>
      </c>
      <c r="CE179" s="19">
        <f>IFERROR(HLOOKUP(CE$1,'Nakladova matice_2018'!$A$1:$IW$188,152,FALSE),0)</f>
        <v>0</v>
      </c>
      <c r="CF179" s="19">
        <f>IFERROR(HLOOKUP(CF$1,'Nakladova matice_2018'!$A$1:$IW$188,152,FALSE),0)</f>
        <v>0</v>
      </c>
      <c r="CG179" s="19">
        <f>IFERROR(HLOOKUP(CG$1,'Nakladova matice_2018'!$A$1:$IW$188,152,FALSE),0)</f>
        <v>0</v>
      </c>
      <c r="CH179" s="19">
        <f>IFERROR(HLOOKUP(CH$1,'Nakladova matice_2018'!$A$1:$IW$188,152,FALSE),0)</f>
        <v>0</v>
      </c>
      <c r="CI179" s="19">
        <f>IFERROR(HLOOKUP(CI$1,'Nakladova matice_2018'!$A$1:$IW$188,152,FALSE),0)</f>
        <v>0</v>
      </c>
      <c r="CJ179" s="19">
        <f>IFERROR(HLOOKUP(CJ$1,'Nakladova matice_2018'!$A$1:$IW$188,152,FALSE),0)</f>
        <v>0</v>
      </c>
      <c r="CK179" s="19">
        <f>IFERROR(HLOOKUP(CK$1,'Nakladova matice_2018'!$A$1:$IW$188,152,FALSE),0)</f>
        <v>0</v>
      </c>
      <c r="CL179" s="19">
        <f>IFERROR(HLOOKUP(CL$1,'Nakladova matice_2018'!$A$1:$IW$188,152,FALSE),0)</f>
        <v>0</v>
      </c>
      <c r="CM179" s="19">
        <f>IFERROR(HLOOKUP(CM$1,'Nakladova matice_2018'!$A$1:$IW$188,152,FALSE),0)</f>
        <v>0</v>
      </c>
      <c r="CN179" s="19">
        <f>IFERROR(HLOOKUP(CN$1,'Nakladova matice_2018'!$A$1:$IW$188,152,FALSE),0)</f>
        <v>0</v>
      </c>
      <c r="CO179" s="19">
        <f>IFERROR(HLOOKUP(CO$1,'Nakladova matice_2018'!$A$1:$IW$188,152,FALSE),0)</f>
        <v>0</v>
      </c>
      <c r="CP179" s="19">
        <f>IFERROR(HLOOKUP(CP$1,'Nakladova matice_2018'!$A$1:$IW$188,152,FALSE),0)</f>
        <v>0</v>
      </c>
      <c r="CQ179" s="19">
        <f>IFERROR(HLOOKUP(CQ$1,'Nakladova matice_2018'!$A$1:$IW$188,152,FALSE),0)</f>
        <v>0</v>
      </c>
      <c r="CR179" s="19">
        <f>IFERROR(HLOOKUP(CR$1,'Nakladova matice_2018'!$A$1:$IW$188,152,FALSE),0)</f>
        <v>0</v>
      </c>
      <c r="CS179" s="19">
        <f>IFERROR(HLOOKUP(CS$1,'Nakladova matice_2018'!$A$1:$IW$188,152,FALSE),0)</f>
        <v>0</v>
      </c>
      <c r="CT179" s="19">
        <f>IFERROR(HLOOKUP(CT$1,'Nakladova matice_2018'!$A$1:$IW$188,152,FALSE),0)</f>
        <v>0</v>
      </c>
      <c r="CU179" s="19">
        <f>IFERROR(HLOOKUP(CU$1,'Nakladova matice_2018'!$A$1:$IW$188,152,FALSE),0)</f>
        <v>0</v>
      </c>
      <c r="CV179" s="19">
        <f>IFERROR(HLOOKUP(CV$1,'Nakladova matice_2018'!$A$1:$IW$188,152,FALSE),0)</f>
        <v>0</v>
      </c>
      <c r="CW179" s="19">
        <f>IFERROR(HLOOKUP(CW$1,'Nakladova matice_2018'!$A$1:$IW$188,152,FALSE),0)</f>
        <v>0</v>
      </c>
      <c r="CX179" s="19">
        <f>IFERROR(HLOOKUP(CX$1,'Nakladova matice_2018'!$A$1:$IW$188,152,FALSE),0)</f>
        <v>0</v>
      </c>
      <c r="CY179" s="19">
        <f>IFERROR(HLOOKUP(CY$1,'Nakladova matice_2018'!$A$1:$IW$188,152,FALSE),0)</f>
        <v>0</v>
      </c>
      <c r="CZ179" s="19">
        <f>IFERROR(HLOOKUP(CZ$1,'Nakladova matice_2018'!$A$1:$IW$188,152,FALSE),0)</f>
        <v>0</v>
      </c>
      <c r="DA179" s="19">
        <f>IFERROR(HLOOKUP(DA$1,'Nakladova matice_2018'!$A$1:$IW$188,152,FALSE),0)</f>
        <v>0</v>
      </c>
      <c r="DB179" s="19">
        <f>IFERROR(HLOOKUP(DB$1,'Nakladova matice_2018'!$A$1:$IW$188,152,FALSE),0)</f>
        <v>0</v>
      </c>
      <c r="DC179" s="19">
        <f>IFERROR(HLOOKUP(DC$1,'Nakladova matice_2018'!$A$1:$IW$188,152,FALSE),0)</f>
        <v>0</v>
      </c>
      <c r="DD179" s="19">
        <f>IFERROR(HLOOKUP(DD$1,'Nakladova matice_2018'!$A$1:$IW$188,152,FALSE),0)</f>
        <v>0</v>
      </c>
      <c r="DE179" s="19">
        <f>IFERROR(HLOOKUP(DE$1,'Nakladova matice_2018'!$A$1:$IW$188,152,FALSE),0)</f>
        <v>0</v>
      </c>
      <c r="DF179" s="19">
        <f>IFERROR(HLOOKUP(DF$1,'Nakladova matice_2018'!$A$1:$IW$188,152,FALSE),0)</f>
        <v>0</v>
      </c>
      <c r="DG179" s="19">
        <f>IFERROR(HLOOKUP(DG$1,'Nakladova matice_2018'!$A$1:$IW$188,152,FALSE),0)</f>
        <v>0</v>
      </c>
      <c r="DH179" s="19">
        <f>IFERROR(HLOOKUP(DH$1,'Nakladova matice_2018'!$A$1:$IW$188,152,FALSE),0)</f>
        <v>0</v>
      </c>
      <c r="DI179" s="19">
        <f>IFERROR(HLOOKUP(DI$1,'Nakladova matice_2018'!$A$1:$IW$188,152,FALSE),0)</f>
        <v>0</v>
      </c>
      <c r="DJ179" s="19">
        <f>IFERROR(HLOOKUP(DJ$1,'Nakladova matice_2018'!$A$1:$IW$188,152,FALSE),0)</f>
        <v>0</v>
      </c>
      <c r="DK179" s="19">
        <f>IFERROR(HLOOKUP(DK$1,'Nakladova matice_2018'!$A$1:$IW$188,152,FALSE),0)</f>
        <v>0</v>
      </c>
      <c r="DL179" s="19">
        <f>IFERROR(HLOOKUP(DL$1,'Nakladova matice_2018'!$A$1:$IW$188,152,FALSE),0)</f>
        <v>-85</v>
      </c>
      <c r="DM179" s="19">
        <f>IFERROR(HLOOKUP(DM$1,'Nakladova matice_2018'!$A$1:$IW$188,152,FALSE),0)</f>
        <v>0</v>
      </c>
      <c r="DN179" s="19">
        <f>IFERROR(HLOOKUP(DN$1,'Nakladova matice_2018'!$A$1:$IW$188,152,FALSE),0)</f>
        <v>0</v>
      </c>
      <c r="DO179" s="19">
        <f>IFERROR(HLOOKUP(DO$1,'Nakladova matice_2018'!$A$1:$IW$188,152,FALSE),0)</f>
        <v>0</v>
      </c>
      <c r="DP179" s="19">
        <f>IFERROR(HLOOKUP(DP$1,'Nakladova matice_2018'!$A$1:$IW$188,152,FALSE),0)</f>
        <v>0</v>
      </c>
      <c r="DQ179" s="19">
        <f>IFERROR(HLOOKUP(DQ$1,'Nakladova matice_2018'!$A$1:$IW$188,152,FALSE),0)</f>
        <v>0</v>
      </c>
      <c r="DR179" s="19">
        <f>IFERROR(HLOOKUP(DR$1,'Nakladova matice_2018'!$A$1:$IW$188,152,FALSE),0)</f>
        <v>0</v>
      </c>
      <c r="DS179" s="19">
        <f>IFERROR(HLOOKUP(DS$1,'Nakladova matice_2018'!$A$1:$IW$188,152,FALSE),0)</f>
        <v>0</v>
      </c>
      <c r="DT179" s="19">
        <f>IFERROR(HLOOKUP(DT$1,'Nakladova matice_2018'!$A$1:$IW$188,152,FALSE),0)</f>
        <v>0</v>
      </c>
      <c r="DU179" s="19">
        <f>IFERROR(HLOOKUP(DU$1,'Nakladova matice_2018'!$A$1:$IW$188,152,FALSE),0)</f>
        <v>0</v>
      </c>
      <c r="DV179" s="19">
        <f>IFERROR(HLOOKUP(DV$1,'Nakladova matice_2018'!$A$1:$IW$188,152,FALSE),0)</f>
        <v>0</v>
      </c>
      <c r="DW179" s="19">
        <f>IFERROR(HLOOKUP(DW$1,'Nakladova matice_2018'!$A$1:$IW$188,152,FALSE),0)</f>
        <v>0</v>
      </c>
      <c r="DX179" s="19">
        <f>IFERROR(HLOOKUP(DX$1,'Nakladova matice_2018'!$A$1:$IW$188,152,FALSE),0)</f>
        <v>0</v>
      </c>
      <c r="DY179" s="19">
        <f>IFERROR(HLOOKUP(DY$1,'Nakladova matice_2018'!$A$1:$IW$188,152,FALSE),0)</f>
        <v>0</v>
      </c>
      <c r="DZ179" s="19">
        <f>IFERROR(HLOOKUP(DZ$1,'Nakladova matice_2018'!$A$1:$IW$188,152,FALSE),0)</f>
        <v>0</v>
      </c>
      <c r="EA179" s="19">
        <f>IFERROR(HLOOKUP(EA$1,'Nakladova matice_2018'!$A$1:$IW$188,152,FALSE),0)</f>
        <v>0</v>
      </c>
      <c r="EB179" s="19">
        <f>IFERROR(HLOOKUP(EB$1,'Nakladova matice_2018'!$A$1:$IW$188,152,FALSE),0)</f>
        <v>0</v>
      </c>
      <c r="EC179" s="19">
        <f>IFERROR(HLOOKUP(EC$1,'Nakladova matice_2018'!$A$1:$IW$188,152,FALSE),0)</f>
        <v>0</v>
      </c>
      <c r="ED179" s="19">
        <f>IFERROR(HLOOKUP(ED$1,'Nakladova matice_2018'!$A$1:$IW$188,152,FALSE),0)</f>
        <v>0</v>
      </c>
      <c r="EE179" s="19">
        <f>IFERROR(HLOOKUP(EE$1,'Nakladova matice_2018'!$A$1:$IW$188,152,FALSE),0)</f>
        <v>0</v>
      </c>
      <c r="EF179" s="19">
        <f>IFERROR(HLOOKUP(EF$1,'Nakladova matice_2018'!$A$1:$IW$188,152,FALSE),0)</f>
        <v>0</v>
      </c>
      <c r="EG179" s="19">
        <f>IFERROR(HLOOKUP(EG$1,'Nakladova matice_2018'!$A$1:$IW$188,152,FALSE),0)</f>
        <v>0</v>
      </c>
      <c r="EH179" s="19">
        <f>IFERROR(HLOOKUP(EH$1,'Nakladova matice_2018'!$A$1:$IW$188,152,FALSE),0)</f>
        <v>0</v>
      </c>
      <c r="EI179" s="19">
        <f>IFERROR(HLOOKUP(EI$1,'Nakladova matice_2018'!$A$1:$IW$188,152,FALSE),0)</f>
        <v>0</v>
      </c>
      <c r="EJ179" s="19">
        <f>IFERROR(HLOOKUP(EJ$1,'Nakladova matice_2018'!$A$1:$IW$188,152,FALSE),0)</f>
        <v>0</v>
      </c>
      <c r="EK179" s="19">
        <f>IFERROR(HLOOKUP(EK$1,'Nakladova matice_2018'!$A$1:$IW$188,152,FALSE),0)</f>
        <v>0</v>
      </c>
      <c r="EL179" s="19">
        <f>IFERROR(HLOOKUP(EL$1,'Nakladova matice_2018'!$A$1:$IW$188,152,FALSE),0)</f>
        <v>0</v>
      </c>
      <c r="EM179" s="19">
        <f>IFERROR(HLOOKUP(EM$1,'Nakladova matice_2018'!$A$1:$IW$188,152,FALSE),0)</f>
        <v>0</v>
      </c>
      <c r="EN179" s="19">
        <f>IFERROR(HLOOKUP(EN$1,'Nakladova matice_2018'!$A$1:$IW$188,152,FALSE),0)</f>
        <v>0</v>
      </c>
      <c r="EO179" s="19">
        <f>IFERROR(HLOOKUP(EO$1,'Nakladova matice_2018'!$A$1:$IW$188,152,FALSE),0)</f>
        <v>0</v>
      </c>
      <c r="EP179" s="19">
        <f>IFERROR(HLOOKUP(EP$1,'Nakladova matice_2018'!$A$1:$IW$188,152,FALSE),0)</f>
        <v>0</v>
      </c>
      <c r="EQ179" s="19">
        <f>IFERROR(HLOOKUP(EQ$1,'Nakladova matice_2018'!$A$1:$IW$188,152,FALSE),0)</f>
        <v>0</v>
      </c>
      <c r="ER179" s="19">
        <f>IFERROR(HLOOKUP(ER$1,'Nakladova matice_2018'!$A$1:$IW$188,152,FALSE),0)</f>
        <v>0</v>
      </c>
      <c r="ES179" s="19">
        <f>IFERROR(HLOOKUP(ES$1,'Nakladova matice_2018'!$A$1:$IW$188,152,FALSE),0)</f>
        <v>0</v>
      </c>
      <c r="ET179" s="19">
        <f>IFERROR(HLOOKUP(ET$1,'Nakladova matice_2018'!$A$1:$IW$188,152,FALSE),0)</f>
        <v>0</v>
      </c>
      <c r="EU179" s="19">
        <f>IFERROR(HLOOKUP(EU$1,'Nakladova matice_2018'!$A$1:$IW$188,152,FALSE),0)</f>
        <v>0</v>
      </c>
      <c r="EV179" s="19">
        <f>IFERROR(HLOOKUP(EV$1,'Nakladova matice_2018'!$A$1:$IW$188,152,FALSE),0)</f>
        <v>0</v>
      </c>
      <c r="EW179" s="19">
        <f>IFERROR(HLOOKUP(EW$1,'Nakladova matice_2018'!$A$1:$IW$188,152,FALSE),0)</f>
        <v>0</v>
      </c>
      <c r="EX179" s="19">
        <f>IFERROR(HLOOKUP(EX$1,'Nakladova matice_2018'!$A$1:$IW$188,152,FALSE),0)</f>
        <v>0</v>
      </c>
      <c r="EY179" s="19">
        <f>IFERROR(HLOOKUP(EY$1,'Nakladova matice_2018'!$A$1:$IW$188,152,FALSE),0)</f>
        <v>0</v>
      </c>
      <c r="EZ179" s="19">
        <f>IFERROR(HLOOKUP(EZ$1,'Nakladova matice_2018'!$A$1:$IW$188,152,FALSE),0)</f>
        <v>0</v>
      </c>
      <c r="FA179" s="19">
        <f>IFERROR(HLOOKUP(FA$1,'Nakladova matice_2018'!$A$1:$IW$188,152,FALSE),0)</f>
        <v>0</v>
      </c>
      <c r="FB179" s="19">
        <f>IFERROR(HLOOKUP(FB$1,'Nakladova matice_2018'!$A$1:$IW$188,152,FALSE),0)</f>
        <v>0</v>
      </c>
      <c r="FC179" s="19">
        <f>IFERROR(HLOOKUP(FC$1,'Nakladova matice_2018'!$A$1:$IW$188,152,FALSE),0)</f>
        <v>0</v>
      </c>
      <c r="FD179" s="19">
        <f>IFERROR(HLOOKUP(FD$1,'Nakladova matice_2018'!$A$1:$IW$188,152,FALSE),0)</f>
        <v>0</v>
      </c>
      <c r="FE179" s="19">
        <f>IFERROR(HLOOKUP(FE$1,'Nakladova matice_2018'!$A$1:$IW$188,152,FALSE),0)</f>
        <v>0</v>
      </c>
      <c r="FF179" s="19">
        <f>IFERROR(HLOOKUP(FF$1,'Nakladova matice_2018'!$A$1:$IW$188,152,FALSE),0)</f>
        <v>0</v>
      </c>
      <c r="FG179" s="19">
        <f>IFERROR(HLOOKUP(FG$1,'Nakladova matice_2018'!$A$1:$IW$188,152,FALSE),0)</f>
        <v>0</v>
      </c>
      <c r="FH179" s="19">
        <f>IFERROR(HLOOKUP(FH$1,'Nakladova matice_2018'!$A$1:$IW$188,152,FALSE),0)</f>
        <v>0</v>
      </c>
      <c r="FI179" s="19">
        <f>IFERROR(HLOOKUP(FI$1,'Nakladova matice_2018'!$A$1:$IW$188,152,FALSE),0)</f>
        <v>0</v>
      </c>
      <c r="FJ179" s="19">
        <f>IFERROR(HLOOKUP(FJ$1,'Nakladova matice_2018'!$A$1:$IW$188,152,FALSE),0)</f>
        <v>0</v>
      </c>
      <c r="FK179" s="19">
        <f>IFERROR(HLOOKUP(FK$1,'Nakladova matice_2018'!$A$1:$IW$188,152,FALSE),0)</f>
        <v>0</v>
      </c>
      <c r="FL179" s="19">
        <f>IFERROR(HLOOKUP(FL$1,'Nakladova matice_2018'!$A$1:$IW$188,152,FALSE),0)</f>
        <v>0</v>
      </c>
      <c r="FM179" s="19">
        <f>IFERROR(HLOOKUP(FM$1,'Nakladova matice_2018'!$A$1:$IW$188,152,FALSE),0)</f>
        <v>0</v>
      </c>
      <c r="FN179" s="19">
        <f>IFERROR(HLOOKUP(FN$1,'Nakladova matice_2018'!$A$1:$IW$188,152,FALSE),0)</f>
        <v>0</v>
      </c>
      <c r="FO179" s="19">
        <f>IFERROR(HLOOKUP(FO$1,'Nakladova matice_2018'!$A$1:$IW$188,152,FALSE),0)</f>
        <v>0</v>
      </c>
      <c r="FP179" s="19">
        <f>IFERROR(HLOOKUP(FP$1,'Nakladova matice_2018'!$A$1:$IW$188,152,FALSE),0)</f>
        <v>0</v>
      </c>
      <c r="FQ179" s="19">
        <f>IFERROR(HLOOKUP(FQ$1,'Nakladova matice_2018'!$A$1:$IW$188,152,FALSE),0)</f>
        <v>0</v>
      </c>
      <c r="FR179" s="19">
        <f>IFERROR(HLOOKUP(FR$1,'Nakladova matice_2018'!$A$1:$IW$188,152,FALSE),0)</f>
        <v>0</v>
      </c>
      <c r="FS179" s="19">
        <f>IFERROR(HLOOKUP(FS$1,'Nakladova matice_2018'!$A$1:$IW$188,152,FALSE),0)</f>
        <v>0</v>
      </c>
      <c r="FT179" s="19">
        <f>IFERROR(HLOOKUP(FT$1,'Nakladova matice_2018'!$A$1:$IW$188,152,FALSE),0)</f>
        <v>0</v>
      </c>
      <c r="FU179" s="19">
        <f>IFERROR(HLOOKUP(FU$1,'Nakladova matice_2018'!$A$1:$IW$188,152,FALSE),0)</f>
        <v>0</v>
      </c>
      <c r="FV179" s="19">
        <f>IFERROR(HLOOKUP(FV$1,'Nakladova matice_2018'!$A$1:$IW$188,152,FALSE),0)</f>
        <v>0</v>
      </c>
      <c r="FW179" s="19">
        <f>IFERROR(HLOOKUP(FW$1,'Nakladova matice_2018'!$A$1:$IW$188,152,FALSE),0)</f>
        <v>0</v>
      </c>
      <c r="FX179" s="19">
        <f>IFERROR(HLOOKUP(FX$1,'Nakladova matice_2018'!$A$1:$IW$188,152,FALSE),0)</f>
        <v>0</v>
      </c>
      <c r="FY179" s="19">
        <f>IFERROR(HLOOKUP(FY$1,'Nakladova matice_2018'!$A$1:$IW$188,152,FALSE),0)</f>
        <v>0</v>
      </c>
      <c r="FZ179" s="19">
        <f>IFERROR(HLOOKUP(FZ$1,'Nakladova matice_2018'!$A$1:$IW$188,152,FALSE),0)</f>
        <v>0</v>
      </c>
      <c r="GA179" s="19">
        <f>IFERROR(HLOOKUP(GA$1,'Nakladova matice_2018'!$A$1:$IW$188,152,FALSE),0)</f>
        <v>0</v>
      </c>
      <c r="GB179" s="19">
        <f>IFERROR(HLOOKUP(GB$1,'Nakladova matice_2018'!$A$1:$IW$188,152,FALSE),0)</f>
        <v>0</v>
      </c>
      <c r="GC179" s="19">
        <f>IFERROR(HLOOKUP(GC$1,'Nakladova matice_2018'!$A$1:$IW$188,152,FALSE),0)</f>
        <v>0</v>
      </c>
      <c r="GD179" s="19">
        <f>IFERROR(HLOOKUP(GD$1,'Nakladova matice_2018'!$A$1:$IW$188,152,FALSE),0)</f>
        <v>0</v>
      </c>
      <c r="GE179" s="19">
        <f>IFERROR(HLOOKUP(GE$1,'Nakladova matice_2018'!$A$1:$IW$188,152,FALSE),0)</f>
        <v>0</v>
      </c>
      <c r="GF179" s="19">
        <f>IFERROR(HLOOKUP(GF$1,'Nakladova matice_2018'!$A$1:$IW$188,152,FALSE),0)</f>
        <v>0</v>
      </c>
      <c r="GG179" s="19">
        <f>IFERROR(HLOOKUP(GG$1,'Nakladova matice_2018'!$A$1:$IW$188,152,FALSE),0)</f>
        <v>0</v>
      </c>
      <c r="GH179" s="19">
        <f>IFERROR(HLOOKUP(GH$1,'Nakladova matice_2018'!$A$1:$IW$188,152,FALSE),0)</f>
        <v>0</v>
      </c>
      <c r="GI179" s="19">
        <f>IFERROR(HLOOKUP(GI$1,'Nakladova matice_2018'!$A$1:$IW$188,152,FALSE),0)</f>
        <v>0</v>
      </c>
      <c r="GJ179" s="19">
        <f>IFERROR(HLOOKUP(GJ$1,'Nakladova matice_2018'!$A$1:$IW$188,152,FALSE),0)</f>
        <v>0</v>
      </c>
      <c r="GK179" s="19">
        <f>IFERROR(HLOOKUP(GK$1,'Nakladova matice_2018'!$A$1:$IW$188,152,FALSE),0)</f>
        <v>0</v>
      </c>
      <c r="GL179" s="19">
        <f>IFERROR(HLOOKUP(GL$1,'Nakladova matice_2018'!$A$1:$IW$188,152,FALSE),0)</f>
        <v>0</v>
      </c>
      <c r="GM179" s="19">
        <f>IFERROR(HLOOKUP(GM$1,'Nakladova matice_2018'!$A$1:$IW$188,152,FALSE),0)</f>
        <v>0</v>
      </c>
      <c r="GN179" s="19">
        <f>IFERROR(HLOOKUP(GN$1,'Nakladova matice_2018'!$A$1:$IW$188,152,FALSE),0)</f>
        <v>0</v>
      </c>
      <c r="GO179" s="19">
        <f>IFERROR(HLOOKUP(GO$1,'Nakladova matice_2018'!$A$1:$IW$188,152,FALSE),0)</f>
        <v>0</v>
      </c>
      <c r="GP179" s="19">
        <f>IFERROR(HLOOKUP(GP$1,'Nakladova matice_2018'!$A$1:$IW$188,152,FALSE),0)</f>
        <v>0</v>
      </c>
      <c r="GQ179" s="19">
        <f>IFERROR(HLOOKUP(GQ$1,'Nakladova matice_2018'!$A$1:$IW$188,152,FALSE),0)</f>
        <v>0</v>
      </c>
      <c r="GR179" s="19">
        <f>IFERROR(HLOOKUP(GR$1,'Nakladova matice_2018'!$A$1:$IW$188,152,FALSE),0)</f>
        <v>0</v>
      </c>
      <c r="GS179" s="19">
        <f>IFERROR(HLOOKUP(GS$1,'Nakladova matice_2018'!$A$1:$IW$188,152,FALSE),0)</f>
        <v>0</v>
      </c>
      <c r="GT179" s="19">
        <f>IFERROR(HLOOKUP(GT$1,'Nakladova matice_2018'!$A$1:$IW$188,152,FALSE),0)</f>
        <v>0</v>
      </c>
      <c r="GU179" s="19">
        <f>IFERROR(HLOOKUP(GU$1,'Nakladova matice_2018'!$A$1:$IW$188,152,FALSE),0)</f>
        <v>0</v>
      </c>
      <c r="GV179" s="19">
        <f>IFERROR(HLOOKUP(GV$1,'Nakladova matice_2018'!$A$1:$IW$188,152,FALSE),0)</f>
        <v>0</v>
      </c>
      <c r="GW179" s="19">
        <f>IFERROR(HLOOKUP(GW$1,'Nakladova matice_2018'!$A$1:$IW$188,152,FALSE),0)</f>
        <v>0</v>
      </c>
      <c r="GX179" s="19">
        <f>IFERROR(HLOOKUP(GX$1,'Nakladova matice_2018'!$A$1:$IW$188,152,FALSE),0)</f>
        <v>0</v>
      </c>
      <c r="GY179" s="19">
        <f>IFERROR(HLOOKUP(GY$1,'Nakladova matice_2018'!$A$1:$IW$188,152,FALSE),0)</f>
        <v>0</v>
      </c>
      <c r="GZ179" s="19">
        <f>IFERROR(HLOOKUP(GZ$1,'Nakladova matice_2018'!$A$1:$IW$188,152,FALSE),0)</f>
        <v>0</v>
      </c>
      <c r="HA179" s="19">
        <f>IFERROR(HLOOKUP(HA$1,'Nakladova matice_2018'!$A$1:$IW$188,152,FALSE),0)</f>
        <v>0</v>
      </c>
      <c r="HB179" s="19">
        <f>IFERROR(HLOOKUP(HB$1,'Nakladova matice_2018'!$A$1:$IW$188,152,FALSE),0)</f>
        <v>0</v>
      </c>
      <c r="HC179" s="19">
        <f>IFERROR(HLOOKUP(HC$1,'Nakladova matice_2018'!$A$1:$IW$188,152,FALSE),0)</f>
        <v>0</v>
      </c>
      <c r="HD179" s="19">
        <f>IFERROR(HLOOKUP(HD$1,'Nakladova matice_2018'!$A$1:$IW$188,152,FALSE),0)</f>
        <v>0</v>
      </c>
      <c r="HE179" s="19">
        <f>IFERROR(HLOOKUP(HE$1,'Nakladova matice_2018'!$A$1:$IW$188,152,FALSE),0)</f>
        <v>0</v>
      </c>
      <c r="HF179" s="19">
        <f>IFERROR(HLOOKUP(HF$1,'Nakladova matice_2018'!$A$1:$IW$188,152,FALSE),0)</f>
        <v>0</v>
      </c>
      <c r="HG179" s="19">
        <f>IFERROR(HLOOKUP(HG$1,'Nakladova matice_2018'!$A$1:$IW$188,152,FALSE),0)</f>
        <v>0</v>
      </c>
      <c r="HH179" s="19">
        <f>IFERROR(HLOOKUP(HH$1,'Nakladova matice_2018'!$A$1:$IW$188,152,FALSE),0)</f>
        <v>0</v>
      </c>
      <c r="HI179" s="19">
        <f>IFERROR(HLOOKUP(HI$1,'Nakladova matice_2018'!$A$1:$IW$188,152,FALSE),0)</f>
        <v>0</v>
      </c>
      <c r="HJ179" s="19">
        <f>IFERROR(HLOOKUP(HJ$1,'Nakladova matice_2018'!$A$1:$IW$188,152,FALSE),0)</f>
        <v>0</v>
      </c>
      <c r="HK179" s="19">
        <f>IFERROR(HLOOKUP(HK$1,'Nakladova matice_2018'!$A$1:$IW$188,152,FALSE),0)</f>
        <v>0</v>
      </c>
      <c r="HL179" s="19">
        <f>IFERROR(HLOOKUP(HL$1,'Nakladova matice_2018'!$A$1:$IW$188,152,FALSE),0)</f>
        <v>0</v>
      </c>
      <c r="HM179" s="19">
        <f>IFERROR(HLOOKUP(HM$1,'Nakladova matice_2018'!$A$1:$IW$188,152,FALSE),0)</f>
        <v>0</v>
      </c>
      <c r="HN179" s="19">
        <f>IFERROR(HLOOKUP(HN$1,'Nakladova matice_2018'!$A$1:$IW$188,152,FALSE),0)</f>
        <v>0</v>
      </c>
      <c r="HO179" s="19">
        <f>IFERROR(HLOOKUP(HO$1,'Nakladova matice_2018'!$A$1:$IW$188,152,FALSE),0)</f>
        <v>0</v>
      </c>
      <c r="HP179" s="19">
        <f>IFERROR(HLOOKUP(HP$1,'Nakladova matice_2018'!$A$1:$IW$188,152,FALSE),0)</f>
        <v>0</v>
      </c>
      <c r="HQ179" s="19">
        <f>IFERROR(HLOOKUP(HQ$1,'Nakladova matice_2018'!$A$1:$IW$188,152,FALSE),0)</f>
        <v>0</v>
      </c>
      <c r="HR179" s="19">
        <f>IFERROR(HLOOKUP(HR$1,'Nakladova matice_2018'!$A$1:$IW$188,152,FALSE),0)</f>
        <v>0</v>
      </c>
      <c r="HS179" s="19">
        <f>IFERROR(HLOOKUP(HS$1,'Nakladova matice_2018'!$A$1:$IW$188,152,FALSE),0)</f>
        <v>0</v>
      </c>
      <c r="HT179" s="19">
        <f>IFERROR(HLOOKUP(HT$1,'Nakladova matice_2018'!$A$1:$IW$188,152,FALSE),0)</f>
        <v>0</v>
      </c>
      <c r="HU179" s="19">
        <f>IFERROR(HLOOKUP(HU$1,'Nakladova matice_2018'!$A$1:$IW$188,152,FALSE),0)</f>
        <v>0</v>
      </c>
      <c r="HV179" s="19">
        <f>IFERROR(HLOOKUP(HV$1,'Nakladova matice_2018'!$A$1:$IW$188,152,FALSE),0)</f>
        <v>0</v>
      </c>
      <c r="HW179" s="19">
        <f>IFERROR(HLOOKUP(HW$1,'Nakladova matice_2018'!$A$1:$IW$188,152,FALSE),0)</f>
        <v>0</v>
      </c>
      <c r="HX179" s="19">
        <f>IFERROR(HLOOKUP(HX$1,'Nakladova matice_2018'!$A$1:$IW$188,152,FALSE),0)</f>
        <v>0</v>
      </c>
      <c r="HY179" s="19">
        <f>IFERROR(HLOOKUP(HY$1,'Nakladova matice_2018'!$A$1:$IW$188,152,FALSE),0)</f>
        <v>0</v>
      </c>
      <c r="HZ179" s="19">
        <f>IFERROR(HLOOKUP(HZ$1,'Nakladova matice_2018'!$A$1:$IW$188,152,FALSE),0)</f>
        <v>0</v>
      </c>
      <c r="IA179" s="19">
        <f>IFERROR(HLOOKUP(IA$1,'Nakladova matice_2018'!$A$1:$IW$188,152,FALSE),0)</f>
        <v>0</v>
      </c>
      <c r="IB179" s="19">
        <f>IFERROR(HLOOKUP(IB$1,'Nakladova matice_2018'!$A$1:$IW$188,152,FALSE),0)</f>
        <v>0</v>
      </c>
      <c r="IC179" s="19">
        <f>IFERROR(HLOOKUP(IC$1,'Nakladova matice_2018'!$A$1:$IW$188,152,FALSE),0)</f>
        <v>0</v>
      </c>
      <c r="ID179" s="19">
        <f>IFERROR(HLOOKUP(ID$1,'Nakladova matice_2018'!$A$1:$IW$188,152,FALSE),0)</f>
        <v>0</v>
      </c>
      <c r="IE179" s="19">
        <f>IFERROR(HLOOKUP(IE$1,'Nakladova matice_2018'!$A$1:$IW$188,152,FALSE),0)</f>
        <v>0</v>
      </c>
      <c r="IF179" s="19">
        <f>IFERROR(HLOOKUP(IF$1,'Nakladova matice_2018'!$A$1:$IW$188,152,FALSE),0)</f>
        <v>0</v>
      </c>
      <c r="IG179" s="19">
        <f>IFERROR(HLOOKUP(IG$1,'Nakladova matice_2018'!$A$1:$IW$188,152,FALSE),0)</f>
        <v>0</v>
      </c>
      <c r="IH179" s="19">
        <f>IFERROR(HLOOKUP(IH$1,'Nakladova matice_2018'!$A$1:$IW$188,152,FALSE),0)</f>
        <v>0</v>
      </c>
      <c r="II179" s="19">
        <f>IFERROR(HLOOKUP(II$1,'Nakladova matice_2018'!$A$1:$IW$188,152,FALSE),0)</f>
        <v>0</v>
      </c>
      <c r="IJ179" s="19">
        <f>IFERROR(HLOOKUP(IJ$1,'Nakladova matice_2018'!$A$1:$IW$188,152,FALSE),0)</f>
        <v>0</v>
      </c>
      <c r="IK179" s="19">
        <f>IFERROR(HLOOKUP(IK$1,'Nakladova matice_2018'!$A$1:$IW$188,152,FALSE),0)</f>
        <v>0</v>
      </c>
      <c r="IL179" s="19">
        <f>IFERROR(HLOOKUP(IL$1,'Nakladova matice_2018'!$A$1:$IW$188,152,FALSE),0)</f>
        <v>0</v>
      </c>
      <c r="IM179" s="19">
        <f>IFERROR(HLOOKUP(IM$1,'Nakladova matice_2018'!$A$1:$IW$188,152,FALSE),0)</f>
        <v>0</v>
      </c>
      <c r="IN179" s="19">
        <f>IFERROR(HLOOKUP(IN$1,'Nakladova matice_2018'!$A$1:$IW$188,152,FALSE),0)</f>
        <v>0</v>
      </c>
      <c r="IO179" s="19">
        <f>IFERROR(HLOOKUP(IO$1,'Nakladova matice_2018'!$A$1:$IW$188,152,FALSE),0)</f>
        <v>0</v>
      </c>
      <c r="IP179" s="19">
        <f>IFERROR(HLOOKUP(IP$1,'Nakladova matice_2018'!$A$1:$IW$188,152,FALSE),0)</f>
        <v>0</v>
      </c>
      <c r="IQ179" s="19">
        <f>IFERROR(HLOOKUP(IQ$1,'Nakladova matice_2018'!$A$1:$IW$188,152,FALSE),0)</f>
        <v>0</v>
      </c>
      <c r="IR179" s="19">
        <f>IFERROR(HLOOKUP(IR$1,'Nakladova matice_2018'!$A$1:$IW$188,152,FALSE),0)</f>
        <v>0</v>
      </c>
      <c r="IS179" s="19">
        <f>IFERROR(HLOOKUP(IS$1,'Nakladova matice_2018'!$A$1:$IW$188,152,FALSE),0)</f>
        <v>0</v>
      </c>
      <c r="IT179" s="19">
        <f>IFERROR(HLOOKUP(IT$1,'Nakladova matice_2018'!$A$1:$IW$188,152,FALSE),0)</f>
        <v>0</v>
      </c>
      <c r="IU179" s="19">
        <f>IFERROR(HLOOKUP(IU$1,'Nakladova matice_2018'!$A$1:$IW$188,152,FALSE),0)</f>
        <v>0</v>
      </c>
      <c r="IV179" s="19">
        <f>IFERROR(HLOOKUP(IV$1,'Nakladova matice_2018'!$A$1:$IW$188,152,FALSE),0)</f>
        <v>0</v>
      </c>
      <c r="IW179" s="19">
        <f>IFERROR(HLOOKUP(IW$1,'Nakladova matice_2018'!$A$1:$IW$188,152,FALSE),0)</f>
        <v>0</v>
      </c>
      <c r="IX179" s="19">
        <f>IFERROR(HLOOKUP(IX$1,'Nakladova matice_2018'!$A$1:$IW$188,152,FALSE),0)</f>
        <v>0</v>
      </c>
      <c r="IY179" s="19">
        <f>IFERROR(HLOOKUP(IY$1,'Nakladova matice_2018'!$A$1:$IW$188,152,FALSE),0)</f>
        <v>0</v>
      </c>
      <c r="IZ179" s="19">
        <f>IFERROR(HLOOKUP(IZ$1,'Nakladova matice_2018'!$A$1:$IW$188,152,FALSE),0)</f>
        <v>0</v>
      </c>
      <c r="JA179" s="19">
        <f>IFERROR(HLOOKUP(JA$1,'Nakladova matice_2018'!$A$1:$IW$188,152,FALSE),0)</f>
        <v>0</v>
      </c>
      <c r="JB179" s="19">
        <f>IFERROR(HLOOKUP(JB$1,'Nakladova matice_2018'!$A$1:$IW$188,152,FALSE),0)</f>
        <v>0</v>
      </c>
      <c r="JC179" s="19">
        <f>IFERROR(HLOOKUP(JC$1,'Nakladova matice_2018'!$A$1:$IW$188,152,FALSE),0)</f>
        <v>0</v>
      </c>
      <c r="JD179" s="19">
        <f>IFERROR(HLOOKUP(JD$1,'Nakladova matice_2018'!$A$1:$IW$188,152,FALSE),0)</f>
        <v>0</v>
      </c>
      <c r="JE179" s="19">
        <f>IFERROR(HLOOKUP(JE$1,'Nakladova matice_2018'!$A$1:$IW$188,152,FALSE),0)</f>
        <v>0</v>
      </c>
      <c r="JF179" s="19">
        <f>IFERROR(HLOOKUP(JF$1,'Nakladova matice_2018'!$A$1:$IW$188,152,FALSE),0)</f>
        <v>0</v>
      </c>
      <c r="JG179" s="19">
        <f>IFERROR(HLOOKUP(JG$1,'Nakladova matice_2018'!$A$1:$IW$188,152,FALSE),0)</f>
        <v>0</v>
      </c>
      <c r="JH179" s="19">
        <f>IFERROR(HLOOKUP(JH$1,'Nakladova matice_2018'!$A$1:$IW$188,152,FALSE),0)</f>
        <v>0</v>
      </c>
      <c r="JI179" s="19">
        <f>IFERROR(HLOOKUP(JI$1,'Nakladova matice_2018'!$A$1:$IW$188,152,FALSE),0)</f>
        <v>0</v>
      </c>
      <c r="JJ179" s="19">
        <f>IFERROR(HLOOKUP(JJ$1,'Nakladova matice_2018'!$A$1:$IW$188,152,FALSE),0)</f>
        <v>0</v>
      </c>
      <c r="JK179" s="19">
        <f>IFERROR(HLOOKUP(JK$1,'Nakladova matice_2018'!$A$1:$IW$188,152,FALSE),0)</f>
        <v>0</v>
      </c>
      <c r="JL179" s="19">
        <f>IFERROR(HLOOKUP(JL$1,'Nakladova matice_2018'!$A$1:$IW$188,152,FALSE),0)</f>
        <v>0</v>
      </c>
      <c r="JM179" s="19">
        <f>IFERROR(HLOOKUP(JM$1,'Nakladova matice_2018'!$A$1:$IW$188,152,FALSE),0)</f>
        <v>0</v>
      </c>
      <c r="JN179" s="19">
        <f>IFERROR(HLOOKUP(JN$1,'Nakladova matice_2018'!$A$1:$IW$188,152,FALSE),0)</f>
        <v>0</v>
      </c>
      <c r="JO179" s="19">
        <f>IFERROR(HLOOKUP(JO$1,'Nakladova matice_2018'!$A$1:$IW$188,152,FALSE),0)</f>
        <v>0</v>
      </c>
      <c r="JP179" s="19">
        <f>IFERROR(HLOOKUP(JP$1,'Nakladova matice_2018'!$A$1:$IW$188,152,FALSE),0)</f>
        <v>0</v>
      </c>
      <c r="JQ179" s="19">
        <f>IFERROR(HLOOKUP(JQ$1,'Nakladova matice_2018'!$A$1:$IW$188,152,FALSE),0)</f>
        <v>0</v>
      </c>
      <c r="JR179" s="19">
        <f>IFERROR(HLOOKUP(JR$1,'Nakladova matice_2018'!$A$1:$IW$188,152,FALSE),0)</f>
        <v>0</v>
      </c>
      <c r="JS179" s="19">
        <f>IFERROR(HLOOKUP(JS$1,'Nakladova matice_2018'!$A$1:$IW$188,152,FALSE),0)</f>
        <v>0</v>
      </c>
      <c r="JT179" s="19">
        <f>IFERROR(HLOOKUP(JT$1,'Nakladova matice_2018'!$A$1:$IW$188,152,FALSE),0)</f>
        <v>0</v>
      </c>
      <c r="JU179" s="19">
        <f>IFERROR(HLOOKUP(JU$1,'Nakladova matice_2018'!$A$1:$IW$188,152,FALSE),0)</f>
        <v>0</v>
      </c>
      <c r="JV179" s="19">
        <f>IFERROR(HLOOKUP(JV$1,'Nakladova matice_2018'!$A$1:$IW$188,152,FALSE),0)</f>
        <v>0</v>
      </c>
      <c r="JW179" s="19">
        <f>IFERROR(HLOOKUP(JW$1,'Nakladova matice_2018'!$A$1:$IW$188,152,FALSE),0)</f>
        <v>0</v>
      </c>
      <c r="JX179" s="19">
        <f>IFERROR(HLOOKUP(JX$1,'Nakladova matice_2018'!$A$1:$IW$188,152,FALSE),0)</f>
        <v>0</v>
      </c>
      <c r="JY179" s="19">
        <f>IFERROR(HLOOKUP(JY$1,'Nakladova matice_2018'!$A$1:$IW$188,152,FALSE),0)</f>
        <v>0</v>
      </c>
      <c r="JZ179" s="19">
        <f>IFERROR(HLOOKUP(JZ$1,'Nakladova matice_2018'!$A$1:$IW$188,152,FALSE),0)</f>
        <v>0</v>
      </c>
      <c r="KA179" s="19">
        <f>IFERROR(HLOOKUP(KA$1,'Nakladova matice_2018'!$A$1:$IW$188,152,FALSE),0)</f>
        <v>0</v>
      </c>
      <c r="KB179" s="19">
        <f>IFERROR(HLOOKUP(KB$1,'Nakladova matice_2018'!$A$1:$IW$188,152,FALSE),0)</f>
        <v>0</v>
      </c>
      <c r="KC179" s="19">
        <f>IFERROR(HLOOKUP(KC$1,'Nakladova matice_2018'!$A$1:$IW$188,152,FALSE),0)</f>
        <v>0</v>
      </c>
      <c r="KD179" s="19">
        <f>IFERROR(HLOOKUP(KD$1,'Nakladova matice_2018'!$A$1:$IW$188,152,FALSE),0)</f>
        <v>0</v>
      </c>
      <c r="KE179" s="19">
        <f>IFERROR(HLOOKUP(KE$1,'Nakladova matice_2018'!$A$1:$IW$188,152,FALSE),0)</f>
        <v>0</v>
      </c>
      <c r="KF179" s="19">
        <f>IFERROR(HLOOKUP(KF$1,'Nakladova matice_2018'!$A$1:$IW$188,152,FALSE),0)</f>
        <v>0</v>
      </c>
      <c r="KG179" s="19">
        <f>IFERROR(HLOOKUP(KG$1,'Nakladova matice_2018'!$A$1:$IW$188,152,FALSE),0)</f>
        <v>0</v>
      </c>
      <c r="KH179" s="19">
        <f>IFERROR(HLOOKUP(KH$1,'Nakladova matice_2018'!$A$1:$IW$188,152,FALSE),0)</f>
        <v>0</v>
      </c>
      <c r="KI179" s="19">
        <f>IFERROR(HLOOKUP(KI$1,'Nakladova matice_2018'!$A$1:$IW$188,152,FALSE),0)</f>
        <v>0</v>
      </c>
      <c r="KJ179" s="19">
        <f>IFERROR(HLOOKUP(KJ$1,'Nakladova matice_2018'!$A$1:$IW$188,152,FALSE),0)</f>
        <v>0</v>
      </c>
      <c r="KK179" s="19">
        <f>IFERROR(HLOOKUP(KK$1,'Nakladova matice_2018'!$A$1:$IW$188,152,FALSE),0)</f>
        <v>0</v>
      </c>
      <c r="KL179" s="19">
        <f>IFERROR(HLOOKUP(KL$1,'Nakladova matice_2018'!$A$1:$IW$188,152,FALSE),0)</f>
        <v>0</v>
      </c>
      <c r="KM179" s="19">
        <f>IFERROR(HLOOKUP(KM$1,'Nakladova matice_2018'!$A$1:$IW$188,152,FALSE),0)</f>
        <v>0</v>
      </c>
      <c r="KN179" s="19">
        <f>IFERROR(HLOOKUP(KN$1,'Nakladova matice_2018'!$A$1:$IW$188,152,FALSE),0)</f>
        <v>0</v>
      </c>
      <c r="KO179" s="19">
        <f>IFERROR(HLOOKUP(KO$1,'Nakladova matice_2018'!$A$1:$IW$188,152,FALSE),0)</f>
        <v>0</v>
      </c>
      <c r="KP179" s="19">
        <f>IFERROR(HLOOKUP(KP$1,'Nakladova matice_2018'!$A$1:$IW$188,152,FALSE),0)</f>
        <v>0</v>
      </c>
      <c r="KQ179" s="19">
        <f>IFERROR(HLOOKUP(KQ$1,'Nakladova matice_2018'!$A$1:$IW$188,152,FALSE),0)</f>
        <v>0</v>
      </c>
      <c r="KR179" s="19">
        <f>IFERROR(HLOOKUP(KR$1,'Nakladova matice_2018'!$A$1:$IW$188,152,FALSE),0)</f>
        <v>0</v>
      </c>
      <c r="KS179" s="19">
        <f>IFERROR(HLOOKUP(KS$1,'Nakladova matice_2018'!$A$1:$IW$188,152,FALSE),0)</f>
        <v>0</v>
      </c>
      <c r="KT179" s="19">
        <f>IFERROR(HLOOKUP(KT$1,'Nakladova matice_2018'!$A$1:$IW$188,152,FALSE),0)</f>
        <v>0</v>
      </c>
      <c r="KU179" s="19">
        <f>IFERROR(HLOOKUP(KU$1,'Nakladova matice_2018'!$A$1:$IW$188,152,FALSE),0)</f>
        <v>0</v>
      </c>
      <c r="KV179" s="19">
        <f>IFERROR(HLOOKUP(KV$1,'Nakladova matice_2018'!$A$1:$IW$188,152,FALSE),0)</f>
        <v>0</v>
      </c>
      <c r="KW179" s="19">
        <f>IFERROR(HLOOKUP(KW$1,'Nakladova matice_2018'!$A$1:$IW$188,152,FALSE),0)</f>
        <v>0</v>
      </c>
      <c r="KX179" s="19">
        <f>IFERROR(HLOOKUP(KX$1,'Nakladova matice_2018'!$A$1:$IW$188,152,FALSE),0)</f>
        <v>0</v>
      </c>
      <c r="KY179" s="19">
        <f>IFERROR(HLOOKUP(KY$1,'Nakladova matice_2018'!$A$1:$IW$188,152,FALSE),0)</f>
        <v>0</v>
      </c>
      <c r="KZ179" s="19">
        <f>IFERROR(HLOOKUP(KZ$1,'Nakladova matice_2018'!$A$1:$IW$188,152,FALSE),0)</f>
        <v>0</v>
      </c>
      <c r="LA179" s="19">
        <f>IFERROR(HLOOKUP(LA$1,'Nakladova matice_2018'!$A$1:$IW$188,152,FALSE),0)</f>
        <v>0</v>
      </c>
      <c r="LB179" s="19">
        <f>IFERROR(HLOOKUP(LB$1,'Nakladova matice_2018'!$A$1:$IW$188,152,FALSE),0)</f>
        <v>0</v>
      </c>
      <c r="LC179" s="19">
        <f>IFERROR(HLOOKUP(LC$1,'Nakladova matice_2018'!$A$1:$IW$188,152,FALSE),0)</f>
        <v>0</v>
      </c>
      <c r="LD179" s="19">
        <f>IFERROR(HLOOKUP(LD$1,'Nakladova matice_2018'!$A$1:$IW$188,152,FALSE),0)</f>
        <v>0</v>
      </c>
      <c r="LE179" s="19">
        <f>IFERROR(HLOOKUP(LE$1,'Nakladova matice_2018'!$A$1:$IW$188,152,FALSE),0)</f>
        <v>0</v>
      </c>
      <c r="LF179" s="19">
        <f>IFERROR(HLOOKUP(LF$1,'Nakladova matice_2018'!$A$1:$IW$188,152,FALSE),0)</f>
        <v>0</v>
      </c>
      <c r="LG179" s="19">
        <f>IFERROR(HLOOKUP(LG$1,'Nakladova matice_2018'!$A$1:$IW$188,152,FALSE),0)</f>
        <v>0</v>
      </c>
      <c r="LH179" s="19">
        <f>IFERROR(HLOOKUP(LH$1,'Nakladova matice_2018'!$A$1:$IW$188,152,FALSE),0)</f>
        <v>0</v>
      </c>
      <c r="LI179" s="19">
        <f>IFERROR(HLOOKUP(LI$1,'Nakladova matice_2018'!$A$1:$IW$188,152,FALSE),0)</f>
        <v>0</v>
      </c>
      <c r="LJ179" s="19">
        <f>IFERROR(HLOOKUP(LJ$1,'Nakladova matice_2018'!$A$1:$IW$188,152,FALSE),0)</f>
        <v>0</v>
      </c>
      <c r="LK179" s="19">
        <f>IFERROR(HLOOKUP(LK$1,'Nakladova matice_2018'!$A$1:$IW$188,152,FALSE),0)</f>
        <v>0</v>
      </c>
      <c r="LL179" s="19">
        <f>IFERROR(HLOOKUP(LL$1,'Nakladova matice_2018'!$A$1:$IW$188,152,FALSE),0)</f>
        <v>0</v>
      </c>
      <c r="LM179" s="19">
        <f>IFERROR(HLOOKUP(LM$1,'Nakladova matice_2018'!$A$1:$IW$188,152,FALSE),0)</f>
        <v>0</v>
      </c>
      <c r="LN179" s="19">
        <f>IFERROR(HLOOKUP(LN$1,'Nakladova matice_2018'!$A$1:$IW$188,152,FALSE),0)</f>
        <v>0</v>
      </c>
      <c r="LO179" s="19">
        <f>IFERROR(HLOOKUP(LO$1,'Nakladova matice_2018'!$A$1:$IW$188,152,FALSE),0)</f>
        <v>0</v>
      </c>
      <c r="LP179" s="19">
        <f>IFERROR(HLOOKUP(LP$1,'Nakladova matice_2018'!$A$1:$IW$188,152,FALSE),0)</f>
        <v>0</v>
      </c>
      <c r="LQ179" s="19">
        <f>IFERROR(HLOOKUP(LQ$1,'Nakladova matice_2018'!$A$1:$IW$188,152,FALSE),0)</f>
        <v>0</v>
      </c>
      <c r="LR179" s="19">
        <f>IFERROR(HLOOKUP(LR$1,'Nakladova matice_2018'!$A$1:$IW$188,152,FALSE),0)</f>
        <v>0</v>
      </c>
      <c r="LS179" s="19">
        <f>IFERROR(HLOOKUP(LS$1,'Nakladova matice_2018'!$A$1:$IW$188,152,FALSE),0)</f>
        <v>0</v>
      </c>
      <c r="LT179" s="19">
        <f>IFERROR(HLOOKUP(LT$1,'Nakladova matice_2018'!$A$1:$IW$188,152,FALSE),0)</f>
        <v>0</v>
      </c>
      <c r="LU179" s="19">
        <f>IFERROR(HLOOKUP(LU$1,'Nakladova matice_2018'!$A$1:$IW$188,152,FALSE),0)</f>
        <v>0</v>
      </c>
      <c r="LV179" s="19">
        <f>IFERROR(HLOOKUP(LV$1,'Nakladova matice_2018'!$A$1:$IW$188,152,FALSE),0)</f>
        <v>0</v>
      </c>
      <c r="LW179" s="19">
        <f>IFERROR(HLOOKUP(LW$1,'Nakladova matice_2018'!$A$1:$IW$188,152,FALSE),0)</f>
        <v>0</v>
      </c>
      <c r="LX179" s="19">
        <f>IFERROR(HLOOKUP(LX$1,'Nakladova matice_2018'!$A$1:$IW$188,152,FALSE),0)</f>
        <v>0</v>
      </c>
      <c r="LY179" s="19">
        <f>IFERROR(HLOOKUP(LY$1,'Nakladova matice_2018'!$A$1:$IW$188,152,FALSE),0)</f>
        <v>0</v>
      </c>
      <c r="LZ179" s="19">
        <f>IFERROR(HLOOKUP(LZ$1,'Nakladova matice_2018'!$A$1:$IW$188,152,FALSE),0)</f>
        <v>0</v>
      </c>
      <c r="MA179" s="19">
        <f>IFERROR(HLOOKUP(MA$1,'Nakladova matice_2018'!$A$1:$IW$188,152,FALSE),0)</f>
        <v>0</v>
      </c>
      <c r="MB179" s="19">
        <f>IFERROR(HLOOKUP(MB$1,'Nakladova matice_2018'!$A$1:$IW$188,152,FALSE),0)</f>
        <v>0</v>
      </c>
      <c r="MC179" s="19">
        <f>IFERROR(HLOOKUP(MC$1,'Nakladova matice_2018'!$A$1:$IW$188,152,FALSE),0)</f>
        <v>0</v>
      </c>
      <c r="MD179" s="19">
        <f>IFERROR(HLOOKUP(MD$1,'Nakladova matice_2018'!$A$1:$IW$188,152,FALSE),0)</f>
        <v>0</v>
      </c>
      <c r="ME179" s="19">
        <f>IFERROR(HLOOKUP(ME$1,'Nakladova matice_2018'!$A$1:$IW$188,152,FALSE),0)</f>
        <v>0</v>
      </c>
      <c r="MF179" s="19">
        <f>IFERROR(HLOOKUP(MF$1,'Nakladova matice_2018'!$A$1:$IW$188,152,FALSE),0)</f>
        <v>0</v>
      </c>
      <c r="MG179" s="19">
        <f>IFERROR(HLOOKUP(MG$1,'Nakladova matice_2018'!$A$1:$IW$188,152,FALSE),0)</f>
        <v>0</v>
      </c>
      <c r="MH179" s="19">
        <f>IFERROR(HLOOKUP(MH$1,'Nakladova matice_2018'!$A$1:$IW$188,152,FALSE),0)</f>
        <v>0</v>
      </c>
      <c r="MI179" s="19">
        <f>IFERROR(HLOOKUP(MI$1,'Nakladova matice_2018'!$A$1:$IW$188,152,FALSE),0)</f>
        <v>0</v>
      </c>
      <c r="MJ179" s="19">
        <f>IFERROR(HLOOKUP(MJ$1,'Nakladova matice_2018'!$A$1:$IW$188,152,FALSE),0)</f>
        <v>0</v>
      </c>
      <c r="MK179" s="19">
        <f>IFERROR(HLOOKUP(MK$1,'Nakladova matice_2018'!$A$1:$IW$188,152,FALSE),0)</f>
        <v>0</v>
      </c>
      <c r="ML179" s="19">
        <f>IFERROR(HLOOKUP(ML$1,'Nakladova matice_2018'!$A$1:$IW$188,152,FALSE),0)</f>
        <v>0</v>
      </c>
      <c r="MM179" s="19">
        <f>IFERROR(HLOOKUP(MM$1,'Nakladova matice_2018'!$A$1:$IW$188,152,FALSE),0)</f>
        <v>0</v>
      </c>
      <c r="MN179" s="19">
        <f>IFERROR(HLOOKUP(MN$1,'Nakladova matice_2018'!$A$1:$IW$188,152,FALSE),0)</f>
        <v>0</v>
      </c>
      <c r="MO179" s="20">
        <f t="shared" si="87"/>
        <v>-85</v>
      </c>
      <c r="MP179" s="20">
        <f>MO179-'Nakladova matice_2018'!IX152</f>
        <v>0</v>
      </c>
    </row>
    <row r="180" spans="1:354" x14ac:dyDescent="0.2">
      <c r="A180" s="27">
        <v>549400</v>
      </c>
      <c r="B180" s="21" t="s">
        <v>532</v>
      </c>
      <c r="C180" s="53">
        <v>0</v>
      </c>
      <c r="D180" s="19">
        <f>IFERROR(HLOOKUP(D$1,'Nakladova matice_2018'!$A$1:$IW$188,153,FALSE),0)</f>
        <v>0</v>
      </c>
      <c r="E180" s="19">
        <f>IFERROR(HLOOKUP(E$1,'Nakladova matice_2018'!$A$1:$IW$188,153,FALSE),0)</f>
        <v>0</v>
      </c>
      <c r="F180" s="19">
        <f>IFERROR(HLOOKUP(F$1,'Nakladova matice_2018'!$A$1:$IW$188,153,FALSE),0)</f>
        <v>0</v>
      </c>
      <c r="G180" s="19">
        <f>IFERROR(HLOOKUP(G$1,'Nakladova matice_2018'!$A$1:$IW$188,153,FALSE),0)</f>
        <v>0</v>
      </c>
      <c r="H180" s="19">
        <f>IFERROR(HLOOKUP(H$1,'Nakladova matice_2018'!$A$1:$IW$188,153,FALSE),0)</f>
        <v>0</v>
      </c>
      <c r="I180" s="19">
        <f>IFERROR(HLOOKUP(I$1,'Nakladova matice_2018'!$A$1:$IW$188,153,FALSE),0)</f>
        <v>0</v>
      </c>
      <c r="J180" s="19">
        <f>IFERROR(HLOOKUP(J$1,'Nakladova matice_2018'!$A$1:$IW$188,153,FALSE),0)</f>
        <v>0</v>
      </c>
      <c r="K180" s="19">
        <f>IFERROR(HLOOKUP(K$1,'Nakladova matice_2018'!$A$1:$IW$188,153,FALSE),0)</f>
        <v>0</v>
      </c>
      <c r="L180" s="19">
        <f>IFERROR(HLOOKUP(L$1,'Nakladova matice_2018'!$A$1:$IW$188,153,FALSE),0)</f>
        <v>0</v>
      </c>
      <c r="M180" s="19">
        <f>IFERROR(HLOOKUP(M$1,'Nakladova matice_2018'!$A$1:$IW$188,153,FALSE),0)</f>
        <v>0</v>
      </c>
      <c r="N180" s="19">
        <f>IFERROR(HLOOKUP(N$1,'Nakladova matice_2018'!$A$1:$IW$188,153,FALSE),0)</f>
        <v>0</v>
      </c>
      <c r="O180" s="19">
        <f>IFERROR(HLOOKUP(O$1,'Nakladova matice_2018'!$A$1:$IW$188,153,FALSE),0)</f>
        <v>0</v>
      </c>
      <c r="P180" s="19">
        <f>IFERROR(HLOOKUP(P$1,'Nakladova matice_2018'!$A$1:$IW$188,153,FALSE),0)</f>
        <v>0</v>
      </c>
      <c r="Q180" s="19">
        <f>IFERROR(HLOOKUP(Q$1,'Nakladova matice_2018'!$A$1:$IW$188,153,FALSE),0)</f>
        <v>0</v>
      </c>
      <c r="R180" s="19">
        <f>IFERROR(HLOOKUP(R$1,'Nakladova matice_2018'!$A$1:$IW$188,153,FALSE),0)</f>
        <v>0</v>
      </c>
      <c r="S180" s="19">
        <f>IFERROR(HLOOKUP(S$1,'Nakladova matice_2018'!$A$1:$IW$188,153,FALSE),0)</f>
        <v>0</v>
      </c>
      <c r="T180" s="19">
        <f>IFERROR(HLOOKUP(T$1,'Nakladova matice_2018'!$A$1:$IW$188,153,FALSE),0)</f>
        <v>0</v>
      </c>
      <c r="U180" s="19">
        <f>IFERROR(HLOOKUP(U$1,'Nakladova matice_2018'!$A$1:$IW$188,153,FALSE),0)</f>
        <v>0</v>
      </c>
      <c r="V180" s="19">
        <f>IFERROR(HLOOKUP(V$1,'Nakladova matice_2018'!$A$1:$IW$188,153,FALSE),0)</f>
        <v>0</v>
      </c>
      <c r="W180" s="19">
        <f>IFERROR(HLOOKUP(W$1,'Nakladova matice_2018'!$A$1:$IW$188,153,FALSE),0)</f>
        <v>0</v>
      </c>
      <c r="X180" s="19">
        <f>IFERROR(HLOOKUP(X$1,'Nakladova matice_2018'!$A$1:$IW$188,153,FALSE),0)</f>
        <v>0</v>
      </c>
      <c r="Y180" s="19">
        <f>IFERROR(HLOOKUP(Y$1,'Nakladova matice_2018'!$A$1:$IW$188,153,FALSE),0)</f>
        <v>0</v>
      </c>
      <c r="Z180" s="19">
        <f>IFERROR(HLOOKUP(Z$1,'Nakladova matice_2018'!$A$1:$IW$188,153,FALSE),0)</f>
        <v>0</v>
      </c>
      <c r="AA180" s="19">
        <f>IFERROR(HLOOKUP(AA$1,'Nakladova matice_2018'!$A$1:$IW$188,153,FALSE),0)</f>
        <v>0</v>
      </c>
      <c r="AB180" s="19">
        <f>IFERROR(HLOOKUP(AB$1,'Nakladova matice_2018'!$A$1:$IW$188,153,FALSE),0)</f>
        <v>0</v>
      </c>
      <c r="AC180" s="19">
        <f>IFERROR(HLOOKUP(AC$1,'Nakladova matice_2018'!$A$1:$IW$188,153,FALSE),0)</f>
        <v>0</v>
      </c>
      <c r="AD180" s="19">
        <f>IFERROR(HLOOKUP(AD$1,'Nakladova matice_2018'!$A$1:$IW$188,153,FALSE),0)</f>
        <v>0</v>
      </c>
      <c r="AE180" s="19">
        <f>IFERROR(HLOOKUP(AE$1,'Nakladova matice_2018'!$A$1:$IW$188,153,FALSE),0)</f>
        <v>0</v>
      </c>
      <c r="AF180" s="19">
        <f>IFERROR(HLOOKUP(AF$1,'Nakladova matice_2018'!$A$1:$IW$188,153,FALSE),0)</f>
        <v>0</v>
      </c>
      <c r="AG180" s="19">
        <f>IFERROR(HLOOKUP(AG$1,'Nakladova matice_2018'!$A$1:$IW$188,153,FALSE),0)</f>
        <v>0</v>
      </c>
      <c r="AH180" s="19">
        <f>IFERROR(HLOOKUP(AH$1,'Nakladova matice_2018'!$A$1:$IW$188,153,FALSE),0)</f>
        <v>0</v>
      </c>
      <c r="AI180" s="19">
        <f>IFERROR(HLOOKUP(AI$1,'Nakladova matice_2018'!$A$1:$IW$188,153,FALSE),0)</f>
        <v>0</v>
      </c>
      <c r="AJ180" s="19">
        <f>IFERROR(HLOOKUP(AJ$1,'Nakladova matice_2018'!$A$1:$IW$188,153,FALSE),0)</f>
        <v>0</v>
      </c>
      <c r="AK180" s="19">
        <f>IFERROR(HLOOKUP(AK$1,'Nakladova matice_2018'!$A$1:$IW$188,153,FALSE),0)</f>
        <v>0</v>
      </c>
      <c r="AL180" s="19">
        <f>IFERROR(HLOOKUP(AL$1,'Nakladova matice_2018'!$A$1:$IW$188,153,FALSE),0)</f>
        <v>0</v>
      </c>
      <c r="AM180" s="19">
        <f>IFERROR(HLOOKUP(AM$1,'Nakladova matice_2018'!$A$1:$IW$188,153,FALSE),0)</f>
        <v>0</v>
      </c>
      <c r="AN180" s="19">
        <f>IFERROR(HLOOKUP(AN$1,'Nakladova matice_2018'!$A$1:$IW$188,153,FALSE),0)</f>
        <v>0</v>
      </c>
      <c r="AO180" s="19">
        <f>IFERROR(HLOOKUP(AO$1,'Nakladova matice_2018'!$A$1:$IW$188,153,FALSE),0)</f>
        <v>0</v>
      </c>
      <c r="AP180" s="19">
        <f>IFERROR(HLOOKUP(AP$1,'Nakladova matice_2018'!$A$1:$IW$188,153,FALSE),0)</f>
        <v>0</v>
      </c>
      <c r="AQ180" s="19">
        <f>IFERROR(HLOOKUP(AQ$1,'Nakladova matice_2018'!$A$1:$IW$188,153,FALSE),0)</f>
        <v>0</v>
      </c>
      <c r="AR180" s="19">
        <f>IFERROR(HLOOKUP(AR$1,'Nakladova matice_2018'!$A$1:$IW$188,153,FALSE),0)</f>
        <v>0</v>
      </c>
      <c r="AS180" s="19">
        <f>IFERROR(HLOOKUP(AS$1,'Nakladova matice_2018'!$A$1:$IW$188,153,FALSE),0)</f>
        <v>0</v>
      </c>
      <c r="AT180" s="19">
        <f>IFERROR(HLOOKUP(AT$1,'Nakladova matice_2018'!$A$1:$IW$188,153,FALSE),0)</f>
        <v>0</v>
      </c>
      <c r="AU180" s="19">
        <f>IFERROR(HLOOKUP(AU$1,'Nakladova matice_2018'!$A$1:$IW$188,153,FALSE),0)</f>
        <v>0</v>
      </c>
      <c r="AV180" s="19">
        <f>IFERROR(HLOOKUP(AV$1,'Nakladova matice_2018'!$A$1:$IW$188,153,FALSE),0)</f>
        <v>0</v>
      </c>
      <c r="AW180" s="19">
        <f>IFERROR(HLOOKUP(AW$1,'Nakladova matice_2018'!$A$1:$IW$188,153,FALSE),0)</f>
        <v>0</v>
      </c>
      <c r="AX180" s="19">
        <f>IFERROR(HLOOKUP(AX$1,'Nakladova matice_2018'!$A$1:$IW$188,153,FALSE),0)</f>
        <v>0</v>
      </c>
      <c r="AY180" s="19">
        <f>IFERROR(HLOOKUP(AY$1,'Nakladova matice_2018'!$A$1:$IW$188,153,FALSE),0)</f>
        <v>0</v>
      </c>
      <c r="AZ180" s="19">
        <f>IFERROR(HLOOKUP(AZ$1,'Nakladova matice_2018'!$A$1:$IW$188,153,FALSE),0)</f>
        <v>0</v>
      </c>
      <c r="BA180" s="19">
        <f>IFERROR(HLOOKUP(BA$1,'Nakladova matice_2018'!$A$1:$IW$188,153,FALSE),0)</f>
        <v>0</v>
      </c>
      <c r="BB180" s="19">
        <f>IFERROR(HLOOKUP(BB$1,'Nakladova matice_2018'!$A$1:$IW$188,153,FALSE),0)</f>
        <v>0</v>
      </c>
      <c r="BC180" s="19">
        <f>IFERROR(HLOOKUP(BC$1,'Nakladova matice_2018'!$A$1:$IW$188,153,FALSE),0)</f>
        <v>0</v>
      </c>
      <c r="BD180" s="19">
        <f>IFERROR(HLOOKUP(BD$1,'Nakladova matice_2018'!$A$1:$IW$188,153,FALSE),0)</f>
        <v>0</v>
      </c>
      <c r="BE180" s="19">
        <f>IFERROR(HLOOKUP(BE$1,'Nakladova matice_2018'!$A$1:$IW$188,153,FALSE),0)</f>
        <v>0</v>
      </c>
      <c r="BF180" s="19">
        <f>IFERROR(HLOOKUP(BF$1,'Nakladova matice_2018'!$A$1:$IW$188,153,FALSE),0)</f>
        <v>0</v>
      </c>
      <c r="BG180" s="19">
        <f>IFERROR(HLOOKUP(BG$1,'Nakladova matice_2018'!$A$1:$IW$188,153,FALSE),0)</f>
        <v>0</v>
      </c>
      <c r="BH180" s="19">
        <f>IFERROR(HLOOKUP(BH$1,'Nakladova matice_2018'!$A$1:$IW$188,153,FALSE),0)</f>
        <v>0</v>
      </c>
      <c r="BI180" s="19">
        <f>IFERROR(HLOOKUP(BI$1,'Nakladova matice_2018'!$A$1:$IW$188,153,FALSE),0)</f>
        <v>0</v>
      </c>
      <c r="BJ180" s="19">
        <f>IFERROR(HLOOKUP(BJ$1,'Nakladova matice_2018'!$A$1:$IW$188,153,FALSE),0)</f>
        <v>0</v>
      </c>
      <c r="BK180" s="19">
        <f>IFERROR(HLOOKUP(BK$1,'Nakladova matice_2018'!$A$1:$IW$188,153,FALSE),0)</f>
        <v>0</v>
      </c>
      <c r="BL180" s="19">
        <f>IFERROR(HLOOKUP(BL$1,'Nakladova matice_2018'!$A$1:$IW$188,153,FALSE),0)</f>
        <v>0</v>
      </c>
      <c r="BM180" s="19">
        <f>IFERROR(HLOOKUP(BM$1,'Nakladova matice_2018'!$A$1:$IW$188,153,FALSE),0)</f>
        <v>0</v>
      </c>
      <c r="BN180" s="19">
        <f>IFERROR(HLOOKUP(BN$1,'Nakladova matice_2018'!$A$1:$IW$188,153,FALSE),0)</f>
        <v>0</v>
      </c>
      <c r="BO180" s="19">
        <f>IFERROR(HLOOKUP(BO$1,'Nakladova matice_2018'!$A$1:$IW$188,153,FALSE),0)</f>
        <v>0</v>
      </c>
      <c r="BP180" s="19">
        <f>IFERROR(HLOOKUP(BP$1,'Nakladova matice_2018'!$A$1:$IW$188,153,FALSE),0)</f>
        <v>0</v>
      </c>
      <c r="BQ180" s="19">
        <f>IFERROR(HLOOKUP(BQ$1,'Nakladova matice_2018'!$A$1:$IW$188,153,FALSE),0)</f>
        <v>0</v>
      </c>
      <c r="BR180" s="19">
        <f>IFERROR(HLOOKUP(BR$1,'Nakladova matice_2018'!$A$1:$IW$188,153,FALSE),0)</f>
        <v>0</v>
      </c>
      <c r="BS180" s="19">
        <f>IFERROR(HLOOKUP(BS$1,'Nakladova matice_2018'!$A$1:$IW$188,153,FALSE),0)</f>
        <v>0</v>
      </c>
      <c r="BT180" s="19">
        <f>IFERROR(HLOOKUP(BT$1,'Nakladova matice_2018'!$A$1:$IW$188,153,FALSE),0)</f>
        <v>0</v>
      </c>
      <c r="BU180" s="19">
        <f>IFERROR(HLOOKUP(BU$1,'Nakladova matice_2018'!$A$1:$IW$188,153,FALSE),0)</f>
        <v>0</v>
      </c>
      <c r="BV180" s="19">
        <f>IFERROR(HLOOKUP(BV$1,'Nakladova matice_2018'!$A$1:$IW$188,153,FALSE),0)</f>
        <v>0</v>
      </c>
      <c r="BW180" s="19">
        <f>IFERROR(HLOOKUP(BW$1,'Nakladova matice_2018'!$A$1:$IW$188,153,FALSE),0)</f>
        <v>0</v>
      </c>
      <c r="BX180" s="19">
        <f>IFERROR(HLOOKUP(BX$1,'Nakladova matice_2018'!$A$1:$IW$188,153,FALSE),0)</f>
        <v>0</v>
      </c>
      <c r="BY180" s="19">
        <f>IFERROR(HLOOKUP(BY$1,'Nakladova matice_2018'!$A$1:$IW$188,153,FALSE),0)</f>
        <v>0</v>
      </c>
      <c r="BZ180" s="19">
        <f>IFERROR(HLOOKUP(BZ$1,'Nakladova matice_2018'!$A$1:$IW$188,153,FALSE),0)</f>
        <v>0</v>
      </c>
      <c r="CA180" s="19">
        <f>IFERROR(HLOOKUP(CA$1,'Nakladova matice_2018'!$A$1:$IW$188,153,FALSE),0)</f>
        <v>0</v>
      </c>
      <c r="CB180" s="19">
        <f>IFERROR(HLOOKUP(CB$1,'Nakladova matice_2018'!$A$1:$IW$188,153,FALSE),0)</f>
        <v>0</v>
      </c>
      <c r="CC180" s="19">
        <f>IFERROR(HLOOKUP(CC$1,'Nakladova matice_2018'!$A$1:$IW$188,153,FALSE),0)</f>
        <v>0</v>
      </c>
      <c r="CD180" s="19">
        <f>IFERROR(HLOOKUP(CD$1,'Nakladova matice_2018'!$A$1:$IW$188,153,FALSE),0)</f>
        <v>0</v>
      </c>
      <c r="CE180" s="19">
        <f>IFERROR(HLOOKUP(CE$1,'Nakladova matice_2018'!$A$1:$IW$188,153,FALSE),0)</f>
        <v>0</v>
      </c>
      <c r="CF180" s="19">
        <f>IFERROR(HLOOKUP(CF$1,'Nakladova matice_2018'!$A$1:$IW$188,153,FALSE),0)</f>
        <v>0</v>
      </c>
      <c r="CG180" s="19">
        <f>IFERROR(HLOOKUP(CG$1,'Nakladova matice_2018'!$A$1:$IW$188,153,FALSE),0)</f>
        <v>0</v>
      </c>
      <c r="CH180" s="19">
        <f>IFERROR(HLOOKUP(CH$1,'Nakladova matice_2018'!$A$1:$IW$188,153,FALSE),0)</f>
        <v>0</v>
      </c>
      <c r="CI180" s="19">
        <f>IFERROR(HLOOKUP(CI$1,'Nakladova matice_2018'!$A$1:$IW$188,153,FALSE),0)</f>
        <v>0</v>
      </c>
      <c r="CJ180" s="19">
        <f>IFERROR(HLOOKUP(CJ$1,'Nakladova matice_2018'!$A$1:$IW$188,153,FALSE),0)</f>
        <v>0</v>
      </c>
      <c r="CK180" s="19">
        <f>IFERROR(HLOOKUP(CK$1,'Nakladova matice_2018'!$A$1:$IW$188,153,FALSE),0)</f>
        <v>0</v>
      </c>
      <c r="CL180" s="19">
        <f>IFERROR(HLOOKUP(CL$1,'Nakladova matice_2018'!$A$1:$IW$188,153,FALSE),0)</f>
        <v>0</v>
      </c>
      <c r="CM180" s="19">
        <f>IFERROR(HLOOKUP(CM$1,'Nakladova matice_2018'!$A$1:$IW$188,153,FALSE),0)</f>
        <v>0</v>
      </c>
      <c r="CN180" s="19">
        <f>IFERROR(HLOOKUP(CN$1,'Nakladova matice_2018'!$A$1:$IW$188,153,FALSE),0)</f>
        <v>0</v>
      </c>
      <c r="CO180" s="19">
        <f>IFERROR(HLOOKUP(CO$1,'Nakladova matice_2018'!$A$1:$IW$188,153,FALSE),0)</f>
        <v>0</v>
      </c>
      <c r="CP180" s="19">
        <f>IFERROR(HLOOKUP(CP$1,'Nakladova matice_2018'!$A$1:$IW$188,153,FALSE),0)</f>
        <v>0</v>
      </c>
      <c r="CQ180" s="19">
        <f>IFERROR(HLOOKUP(CQ$1,'Nakladova matice_2018'!$A$1:$IW$188,153,FALSE),0)</f>
        <v>0</v>
      </c>
      <c r="CR180" s="19">
        <f>IFERROR(HLOOKUP(CR$1,'Nakladova matice_2018'!$A$1:$IW$188,153,FALSE),0)</f>
        <v>0</v>
      </c>
      <c r="CS180" s="19">
        <f>IFERROR(HLOOKUP(CS$1,'Nakladova matice_2018'!$A$1:$IW$188,153,FALSE),0)</f>
        <v>0</v>
      </c>
      <c r="CT180" s="19">
        <f>IFERROR(HLOOKUP(CT$1,'Nakladova matice_2018'!$A$1:$IW$188,153,FALSE),0)</f>
        <v>0</v>
      </c>
      <c r="CU180" s="19">
        <f>IFERROR(HLOOKUP(CU$1,'Nakladova matice_2018'!$A$1:$IW$188,153,FALSE),0)</f>
        <v>0</v>
      </c>
      <c r="CV180" s="19">
        <f>IFERROR(HLOOKUP(CV$1,'Nakladova matice_2018'!$A$1:$IW$188,153,FALSE),0)</f>
        <v>0</v>
      </c>
      <c r="CW180" s="19">
        <f>IFERROR(HLOOKUP(CW$1,'Nakladova matice_2018'!$A$1:$IW$188,153,FALSE),0)</f>
        <v>0</v>
      </c>
      <c r="CX180" s="19">
        <f>IFERROR(HLOOKUP(CX$1,'Nakladova matice_2018'!$A$1:$IW$188,153,FALSE),0)</f>
        <v>0</v>
      </c>
      <c r="CY180" s="19">
        <f>IFERROR(HLOOKUP(CY$1,'Nakladova matice_2018'!$A$1:$IW$188,153,FALSE),0)</f>
        <v>0</v>
      </c>
      <c r="CZ180" s="19">
        <f>IFERROR(HLOOKUP(CZ$1,'Nakladova matice_2018'!$A$1:$IW$188,153,FALSE),0)</f>
        <v>0</v>
      </c>
      <c r="DA180" s="19">
        <f>IFERROR(HLOOKUP(DA$1,'Nakladova matice_2018'!$A$1:$IW$188,153,FALSE),0)</f>
        <v>0</v>
      </c>
      <c r="DB180" s="19">
        <f>IFERROR(HLOOKUP(DB$1,'Nakladova matice_2018'!$A$1:$IW$188,153,FALSE),0)</f>
        <v>0</v>
      </c>
      <c r="DC180" s="19">
        <f>IFERROR(HLOOKUP(DC$1,'Nakladova matice_2018'!$A$1:$IW$188,153,FALSE),0)</f>
        <v>0</v>
      </c>
      <c r="DD180" s="19">
        <f>IFERROR(HLOOKUP(DD$1,'Nakladova matice_2018'!$A$1:$IW$188,153,FALSE),0)</f>
        <v>0</v>
      </c>
      <c r="DE180" s="19">
        <f>IFERROR(HLOOKUP(DE$1,'Nakladova matice_2018'!$A$1:$IW$188,153,FALSE),0)</f>
        <v>0</v>
      </c>
      <c r="DF180" s="19">
        <f>IFERROR(HLOOKUP(DF$1,'Nakladova matice_2018'!$A$1:$IW$188,153,FALSE),0)</f>
        <v>0</v>
      </c>
      <c r="DG180" s="19">
        <f>IFERROR(HLOOKUP(DG$1,'Nakladova matice_2018'!$A$1:$IW$188,153,FALSE),0)</f>
        <v>0</v>
      </c>
      <c r="DH180" s="19">
        <f>IFERROR(HLOOKUP(DH$1,'Nakladova matice_2018'!$A$1:$IW$188,153,FALSE),0)</f>
        <v>0</v>
      </c>
      <c r="DI180" s="19">
        <f>IFERROR(HLOOKUP(DI$1,'Nakladova matice_2018'!$A$1:$IW$188,153,FALSE),0)</f>
        <v>0</v>
      </c>
      <c r="DJ180" s="19">
        <f>IFERROR(HLOOKUP(DJ$1,'Nakladova matice_2018'!$A$1:$IW$188,153,FALSE),0)</f>
        <v>0</v>
      </c>
      <c r="DK180" s="19">
        <f>IFERROR(HLOOKUP(DK$1,'Nakladova matice_2018'!$A$1:$IW$188,153,FALSE),0)</f>
        <v>0</v>
      </c>
      <c r="DL180" s="19">
        <f>IFERROR(HLOOKUP(DL$1,'Nakladova matice_2018'!$A$1:$IW$188,153,FALSE),0)</f>
        <v>0</v>
      </c>
      <c r="DM180" s="19">
        <f>IFERROR(HLOOKUP(DM$1,'Nakladova matice_2018'!$A$1:$IW$188,153,FALSE),0)</f>
        <v>0</v>
      </c>
      <c r="DN180" s="19">
        <f>IFERROR(HLOOKUP(DN$1,'Nakladova matice_2018'!$A$1:$IW$188,153,FALSE),0)</f>
        <v>0</v>
      </c>
      <c r="DO180" s="19">
        <f>IFERROR(HLOOKUP(DO$1,'Nakladova matice_2018'!$A$1:$IW$188,153,FALSE),0)</f>
        <v>0</v>
      </c>
      <c r="DP180" s="19">
        <f>IFERROR(HLOOKUP(DP$1,'Nakladova matice_2018'!$A$1:$IW$188,153,FALSE),0)</f>
        <v>0</v>
      </c>
      <c r="DQ180" s="19">
        <f>IFERROR(HLOOKUP(DQ$1,'Nakladova matice_2018'!$A$1:$IW$188,153,FALSE),0)</f>
        <v>0</v>
      </c>
      <c r="DR180" s="19">
        <f>IFERROR(HLOOKUP(DR$1,'Nakladova matice_2018'!$A$1:$IW$188,153,FALSE),0)</f>
        <v>0</v>
      </c>
      <c r="DS180" s="19">
        <f>IFERROR(HLOOKUP(DS$1,'Nakladova matice_2018'!$A$1:$IW$188,153,FALSE),0)</f>
        <v>0</v>
      </c>
      <c r="DT180" s="19">
        <f>IFERROR(HLOOKUP(DT$1,'Nakladova matice_2018'!$A$1:$IW$188,153,FALSE),0)</f>
        <v>0</v>
      </c>
      <c r="DU180" s="19">
        <f>IFERROR(HLOOKUP(DU$1,'Nakladova matice_2018'!$A$1:$IW$188,153,FALSE),0)</f>
        <v>0</v>
      </c>
      <c r="DV180" s="19">
        <f>IFERROR(HLOOKUP(DV$1,'Nakladova matice_2018'!$A$1:$IW$188,153,FALSE),0)</f>
        <v>0</v>
      </c>
      <c r="DW180" s="19">
        <f>IFERROR(HLOOKUP(DW$1,'Nakladova matice_2018'!$A$1:$IW$188,153,FALSE),0)</f>
        <v>0</v>
      </c>
      <c r="DX180" s="19">
        <f>IFERROR(HLOOKUP(DX$1,'Nakladova matice_2018'!$A$1:$IW$188,153,FALSE),0)</f>
        <v>0</v>
      </c>
      <c r="DY180" s="19">
        <f>IFERROR(HLOOKUP(DY$1,'Nakladova matice_2018'!$A$1:$IW$188,153,FALSE),0)</f>
        <v>0</v>
      </c>
      <c r="DZ180" s="19">
        <f>IFERROR(HLOOKUP(DZ$1,'Nakladova matice_2018'!$A$1:$IW$188,153,FALSE),0)</f>
        <v>0</v>
      </c>
      <c r="EA180" s="19">
        <f>IFERROR(HLOOKUP(EA$1,'Nakladova matice_2018'!$A$1:$IW$188,153,FALSE),0)</f>
        <v>0</v>
      </c>
      <c r="EB180" s="19">
        <f>IFERROR(HLOOKUP(EB$1,'Nakladova matice_2018'!$A$1:$IW$188,153,FALSE),0)</f>
        <v>0</v>
      </c>
      <c r="EC180" s="19">
        <f>IFERROR(HLOOKUP(EC$1,'Nakladova matice_2018'!$A$1:$IW$188,153,FALSE),0)</f>
        <v>0</v>
      </c>
      <c r="ED180" s="19">
        <f>IFERROR(HLOOKUP(ED$1,'Nakladova matice_2018'!$A$1:$IW$188,153,FALSE),0)</f>
        <v>0</v>
      </c>
      <c r="EE180" s="19">
        <f>IFERROR(HLOOKUP(EE$1,'Nakladova matice_2018'!$A$1:$IW$188,153,FALSE),0)</f>
        <v>0</v>
      </c>
      <c r="EF180" s="19">
        <f>IFERROR(HLOOKUP(EF$1,'Nakladova matice_2018'!$A$1:$IW$188,153,FALSE),0)</f>
        <v>0</v>
      </c>
      <c r="EG180" s="19">
        <f>IFERROR(HLOOKUP(EG$1,'Nakladova matice_2018'!$A$1:$IW$188,153,FALSE),0)</f>
        <v>0</v>
      </c>
      <c r="EH180" s="19">
        <f>IFERROR(HLOOKUP(EH$1,'Nakladova matice_2018'!$A$1:$IW$188,153,FALSE),0)</f>
        <v>0</v>
      </c>
      <c r="EI180" s="19">
        <f>IFERROR(HLOOKUP(EI$1,'Nakladova matice_2018'!$A$1:$IW$188,153,FALSE),0)</f>
        <v>0</v>
      </c>
      <c r="EJ180" s="19">
        <f>IFERROR(HLOOKUP(EJ$1,'Nakladova matice_2018'!$A$1:$IW$188,153,FALSE),0)</f>
        <v>0</v>
      </c>
      <c r="EK180" s="19">
        <f>IFERROR(HLOOKUP(EK$1,'Nakladova matice_2018'!$A$1:$IW$188,153,FALSE),0)</f>
        <v>0</v>
      </c>
      <c r="EL180" s="19">
        <f>IFERROR(HLOOKUP(EL$1,'Nakladova matice_2018'!$A$1:$IW$188,153,FALSE),0)</f>
        <v>0</v>
      </c>
      <c r="EM180" s="19">
        <f>IFERROR(HLOOKUP(EM$1,'Nakladova matice_2018'!$A$1:$IW$188,153,FALSE),0)</f>
        <v>0</v>
      </c>
      <c r="EN180" s="19">
        <f>IFERROR(HLOOKUP(EN$1,'Nakladova matice_2018'!$A$1:$IW$188,153,FALSE),0)</f>
        <v>0</v>
      </c>
      <c r="EO180" s="19">
        <f>IFERROR(HLOOKUP(EO$1,'Nakladova matice_2018'!$A$1:$IW$188,153,FALSE),0)</f>
        <v>0</v>
      </c>
      <c r="EP180" s="19">
        <f>IFERROR(HLOOKUP(EP$1,'Nakladova matice_2018'!$A$1:$IW$188,153,FALSE),0)</f>
        <v>0</v>
      </c>
      <c r="EQ180" s="19">
        <f>IFERROR(HLOOKUP(EQ$1,'Nakladova matice_2018'!$A$1:$IW$188,153,FALSE),0)</f>
        <v>0</v>
      </c>
      <c r="ER180" s="19">
        <f>IFERROR(HLOOKUP(ER$1,'Nakladova matice_2018'!$A$1:$IW$188,153,FALSE),0)</f>
        <v>0</v>
      </c>
      <c r="ES180" s="19">
        <f>IFERROR(HLOOKUP(ES$1,'Nakladova matice_2018'!$A$1:$IW$188,153,FALSE),0)</f>
        <v>0</v>
      </c>
      <c r="ET180" s="19">
        <f>IFERROR(HLOOKUP(ET$1,'Nakladova matice_2018'!$A$1:$IW$188,153,FALSE),0)</f>
        <v>0</v>
      </c>
      <c r="EU180" s="19">
        <f>IFERROR(HLOOKUP(EU$1,'Nakladova matice_2018'!$A$1:$IW$188,153,FALSE),0)</f>
        <v>0</v>
      </c>
      <c r="EV180" s="19">
        <f>IFERROR(HLOOKUP(EV$1,'Nakladova matice_2018'!$A$1:$IW$188,153,FALSE),0)</f>
        <v>0</v>
      </c>
      <c r="EW180" s="19">
        <f>IFERROR(HLOOKUP(EW$1,'Nakladova matice_2018'!$A$1:$IW$188,153,FALSE),0)</f>
        <v>0</v>
      </c>
      <c r="EX180" s="19">
        <f>IFERROR(HLOOKUP(EX$1,'Nakladova matice_2018'!$A$1:$IW$188,153,FALSE),0)</f>
        <v>0</v>
      </c>
      <c r="EY180" s="19">
        <f>IFERROR(HLOOKUP(EY$1,'Nakladova matice_2018'!$A$1:$IW$188,153,FALSE),0)</f>
        <v>0</v>
      </c>
      <c r="EZ180" s="19">
        <f>IFERROR(HLOOKUP(EZ$1,'Nakladova matice_2018'!$A$1:$IW$188,153,FALSE),0)</f>
        <v>0</v>
      </c>
      <c r="FA180" s="19">
        <f>IFERROR(HLOOKUP(FA$1,'Nakladova matice_2018'!$A$1:$IW$188,153,FALSE),0)</f>
        <v>0</v>
      </c>
      <c r="FB180" s="19">
        <f>IFERROR(HLOOKUP(FB$1,'Nakladova matice_2018'!$A$1:$IW$188,153,FALSE),0)</f>
        <v>0</v>
      </c>
      <c r="FC180" s="19">
        <f>IFERROR(HLOOKUP(FC$1,'Nakladova matice_2018'!$A$1:$IW$188,153,FALSE),0)</f>
        <v>0</v>
      </c>
      <c r="FD180" s="19">
        <f>IFERROR(HLOOKUP(FD$1,'Nakladova matice_2018'!$A$1:$IW$188,153,FALSE),0)</f>
        <v>0</v>
      </c>
      <c r="FE180" s="19">
        <f>IFERROR(HLOOKUP(FE$1,'Nakladova matice_2018'!$A$1:$IW$188,153,FALSE),0)</f>
        <v>0</v>
      </c>
      <c r="FF180" s="19">
        <f>IFERROR(HLOOKUP(FF$1,'Nakladova matice_2018'!$A$1:$IW$188,153,FALSE),0)</f>
        <v>0</v>
      </c>
      <c r="FG180" s="19">
        <f>IFERROR(HLOOKUP(FG$1,'Nakladova matice_2018'!$A$1:$IW$188,153,FALSE),0)</f>
        <v>0</v>
      </c>
      <c r="FH180" s="19">
        <f>IFERROR(HLOOKUP(FH$1,'Nakladova matice_2018'!$A$1:$IW$188,153,FALSE),0)</f>
        <v>0</v>
      </c>
      <c r="FI180" s="19">
        <f>IFERROR(HLOOKUP(FI$1,'Nakladova matice_2018'!$A$1:$IW$188,153,FALSE),0)</f>
        <v>0</v>
      </c>
      <c r="FJ180" s="19">
        <f>IFERROR(HLOOKUP(FJ$1,'Nakladova matice_2018'!$A$1:$IW$188,153,FALSE),0)</f>
        <v>0</v>
      </c>
      <c r="FK180" s="19">
        <f>IFERROR(HLOOKUP(FK$1,'Nakladova matice_2018'!$A$1:$IW$188,153,FALSE),0)</f>
        <v>0</v>
      </c>
      <c r="FL180" s="19">
        <f>IFERROR(HLOOKUP(FL$1,'Nakladova matice_2018'!$A$1:$IW$188,153,FALSE),0)</f>
        <v>0</v>
      </c>
      <c r="FM180" s="19">
        <f>IFERROR(HLOOKUP(FM$1,'Nakladova matice_2018'!$A$1:$IW$188,153,FALSE),0)</f>
        <v>0</v>
      </c>
      <c r="FN180" s="19">
        <f>IFERROR(HLOOKUP(FN$1,'Nakladova matice_2018'!$A$1:$IW$188,153,FALSE),0)</f>
        <v>0</v>
      </c>
      <c r="FO180" s="19">
        <f>IFERROR(HLOOKUP(FO$1,'Nakladova matice_2018'!$A$1:$IW$188,153,FALSE),0)</f>
        <v>0</v>
      </c>
      <c r="FP180" s="19">
        <f>IFERROR(HLOOKUP(FP$1,'Nakladova matice_2018'!$A$1:$IW$188,153,FALSE),0)</f>
        <v>0</v>
      </c>
      <c r="FQ180" s="19">
        <f>IFERROR(HLOOKUP(FQ$1,'Nakladova matice_2018'!$A$1:$IW$188,153,FALSE),0)</f>
        <v>0</v>
      </c>
      <c r="FR180" s="19">
        <f>IFERROR(HLOOKUP(FR$1,'Nakladova matice_2018'!$A$1:$IW$188,153,FALSE),0)</f>
        <v>0</v>
      </c>
      <c r="FS180" s="19">
        <f>IFERROR(HLOOKUP(FS$1,'Nakladova matice_2018'!$A$1:$IW$188,153,FALSE),0)</f>
        <v>0</v>
      </c>
      <c r="FT180" s="19">
        <f>IFERROR(HLOOKUP(FT$1,'Nakladova matice_2018'!$A$1:$IW$188,153,FALSE),0)</f>
        <v>0</v>
      </c>
      <c r="FU180" s="19">
        <f>IFERROR(HLOOKUP(FU$1,'Nakladova matice_2018'!$A$1:$IW$188,153,FALSE),0)</f>
        <v>0</v>
      </c>
      <c r="FV180" s="19">
        <f>IFERROR(HLOOKUP(FV$1,'Nakladova matice_2018'!$A$1:$IW$188,153,FALSE),0)</f>
        <v>0</v>
      </c>
      <c r="FW180" s="19">
        <f>IFERROR(HLOOKUP(FW$1,'Nakladova matice_2018'!$A$1:$IW$188,153,FALSE),0)</f>
        <v>0</v>
      </c>
      <c r="FX180" s="19">
        <f>IFERROR(HLOOKUP(FX$1,'Nakladova matice_2018'!$A$1:$IW$188,153,FALSE),0)</f>
        <v>0</v>
      </c>
      <c r="FY180" s="19">
        <f>IFERROR(HLOOKUP(FY$1,'Nakladova matice_2018'!$A$1:$IW$188,153,FALSE),0)</f>
        <v>0</v>
      </c>
      <c r="FZ180" s="19">
        <f>IFERROR(HLOOKUP(FZ$1,'Nakladova matice_2018'!$A$1:$IW$188,153,FALSE),0)</f>
        <v>0</v>
      </c>
      <c r="GA180" s="19">
        <f>IFERROR(HLOOKUP(GA$1,'Nakladova matice_2018'!$A$1:$IW$188,153,FALSE),0)</f>
        <v>0</v>
      </c>
      <c r="GB180" s="19">
        <f>IFERROR(HLOOKUP(GB$1,'Nakladova matice_2018'!$A$1:$IW$188,153,FALSE),0)</f>
        <v>0</v>
      </c>
      <c r="GC180" s="19">
        <f>IFERROR(HLOOKUP(GC$1,'Nakladova matice_2018'!$A$1:$IW$188,153,FALSE),0)</f>
        <v>0</v>
      </c>
      <c r="GD180" s="19">
        <f>IFERROR(HLOOKUP(GD$1,'Nakladova matice_2018'!$A$1:$IW$188,153,FALSE),0)</f>
        <v>0</v>
      </c>
      <c r="GE180" s="19">
        <f>IFERROR(HLOOKUP(GE$1,'Nakladova matice_2018'!$A$1:$IW$188,153,FALSE),0)</f>
        <v>0</v>
      </c>
      <c r="GF180" s="19">
        <f>IFERROR(HLOOKUP(GF$1,'Nakladova matice_2018'!$A$1:$IW$188,153,FALSE),0)</f>
        <v>0</v>
      </c>
      <c r="GG180" s="19">
        <f>IFERROR(HLOOKUP(GG$1,'Nakladova matice_2018'!$A$1:$IW$188,153,FALSE),0)</f>
        <v>0</v>
      </c>
      <c r="GH180" s="19">
        <f>IFERROR(HLOOKUP(GH$1,'Nakladova matice_2018'!$A$1:$IW$188,153,FALSE),0)</f>
        <v>0</v>
      </c>
      <c r="GI180" s="19">
        <f>IFERROR(HLOOKUP(GI$1,'Nakladova matice_2018'!$A$1:$IW$188,153,FALSE),0)</f>
        <v>0</v>
      </c>
      <c r="GJ180" s="19">
        <f>IFERROR(HLOOKUP(GJ$1,'Nakladova matice_2018'!$A$1:$IW$188,153,FALSE),0)</f>
        <v>0</v>
      </c>
      <c r="GK180" s="19">
        <f>IFERROR(HLOOKUP(GK$1,'Nakladova matice_2018'!$A$1:$IW$188,153,FALSE),0)</f>
        <v>0</v>
      </c>
      <c r="GL180" s="19">
        <f>IFERROR(HLOOKUP(GL$1,'Nakladova matice_2018'!$A$1:$IW$188,153,FALSE),0)</f>
        <v>0</v>
      </c>
      <c r="GM180" s="19">
        <f>IFERROR(HLOOKUP(GM$1,'Nakladova matice_2018'!$A$1:$IW$188,153,FALSE),0)</f>
        <v>0</v>
      </c>
      <c r="GN180" s="19">
        <f>IFERROR(HLOOKUP(GN$1,'Nakladova matice_2018'!$A$1:$IW$188,153,FALSE),0)</f>
        <v>0</v>
      </c>
      <c r="GO180" s="19">
        <f>IFERROR(HLOOKUP(GO$1,'Nakladova matice_2018'!$A$1:$IW$188,153,FALSE),0)</f>
        <v>0</v>
      </c>
      <c r="GP180" s="19">
        <f>IFERROR(HLOOKUP(GP$1,'Nakladova matice_2018'!$A$1:$IW$188,153,FALSE),0)</f>
        <v>0</v>
      </c>
      <c r="GQ180" s="19">
        <f>IFERROR(HLOOKUP(GQ$1,'Nakladova matice_2018'!$A$1:$IW$188,153,FALSE),0)</f>
        <v>0</v>
      </c>
      <c r="GR180" s="19">
        <f>IFERROR(HLOOKUP(GR$1,'Nakladova matice_2018'!$A$1:$IW$188,153,FALSE),0)</f>
        <v>0</v>
      </c>
      <c r="GS180" s="19">
        <f>IFERROR(HLOOKUP(GS$1,'Nakladova matice_2018'!$A$1:$IW$188,153,FALSE),0)</f>
        <v>0</v>
      </c>
      <c r="GT180" s="19">
        <f>IFERROR(HLOOKUP(GT$1,'Nakladova matice_2018'!$A$1:$IW$188,153,FALSE),0)</f>
        <v>0</v>
      </c>
      <c r="GU180" s="19">
        <f>IFERROR(HLOOKUP(GU$1,'Nakladova matice_2018'!$A$1:$IW$188,153,FALSE),0)</f>
        <v>0</v>
      </c>
      <c r="GV180" s="19">
        <f>IFERROR(HLOOKUP(GV$1,'Nakladova matice_2018'!$A$1:$IW$188,153,FALSE),0)</f>
        <v>0</v>
      </c>
      <c r="GW180" s="19">
        <f>IFERROR(HLOOKUP(GW$1,'Nakladova matice_2018'!$A$1:$IW$188,153,FALSE),0)</f>
        <v>0</v>
      </c>
      <c r="GX180" s="19">
        <f>IFERROR(HLOOKUP(GX$1,'Nakladova matice_2018'!$A$1:$IW$188,153,FALSE),0)</f>
        <v>0</v>
      </c>
      <c r="GY180" s="19">
        <f>IFERROR(HLOOKUP(GY$1,'Nakladova matice_2018'!$A$1:$IW$188,153,FALSE),0)</f>
        <v>0</v>
      </c>
      <c r="GZ180" s="19">
        <f>IFERROR(HLOOKUP(GZ$1,'Nakladova matice_2018'!$A$1:$IW$188,153,FALSE),0)</f>
        <v>0</v>
      </c>
      <c r="HA180" s="19">
        <f>IFERROR(HLOOKUP(HA$1,'Nakladova matice_2018'!$A$1:$IW$188,153,FALSE),0)</f>
        <v>0</v>
      </c>
      <c r="HB180" s="19">
        <f>IFERROR(HLOOKUP(HB$1,'Nakladova matice_2018'!$A$1:$IW$188,153,FALSE),0)</f>
        <v>0</v>
      </c>
      <c r="HC180" s="19">
        <f>IFERROR(HLOOKUP(HC$1,'Nakladova matice_2018'!$A$1:$IW$188,153,FALSE),0)</f>
        <v>0</v>
      </c>
      <c r="HD180" s="19">
        <f>IFERROR(HLOOKUP(HD$1,'Nakladova matice_2018'!$A$1:$IW$188,153,FALSE),0)</f>
        <v>0</v>
      </c>
      <c r="HE180" s="19">
        <f>IFERROR(HLOOKUP(HE$1,'Nakladova matice_2018'!$A$1:$IW$188,153,FALSE),0)</f>
        <v>0</v>
      </c>
      <c r="HF180" s="19">
        <f>IFERROR(HLOOKUP(HF$1,'Nakladova matice_2018'!$A$1:$IW$188,153,FALSE),0)</f>
        <v>0</v>
      </c>
      <c r="HG180" s="19">
        <f>IFERROR(HLOOKUP(HG$1,'Nakladova matice_2018'!$A$1:$IW$188,153,FALSE),0)</f>
        <v>0</v>
      </c>
      <c r="HH180" s="19">
        <f>IFERROR(HLOOKUP(HH$1,'Nakladova matice_2018'!$A$1:$IW$188,153,FALSE),0)</f>
        <v>0</v>
      </c>
      <c r="HI180" s="19">
        <f>IFERROR(HLOOKUP(HI$1,'Nakladova matice_2018'!$A$1:$IW$188,153,FALSE),0)</f>
        <v>0</v>
      </c>
      <c r="HJ180" s="19">
        <f>IFERROR(HLOOKUP(HJ$1,'Nakladova matice_2018'!$A$1:$IW$188,153,FALSE),0)</f>
        <v>0</v>
      </c>
      <c r="HK180" s="19">
        <f>IFERROR(HLOOKUP(HK$1,'Nakladova matice_2018'!$A$1:$IW$188,153,FALSE),0)</f>
        <v>0</v>
      </c>
      <c r="HL180" s="19">
        <f>IFERROR(HLOOKUP(HL$1,'Nakladova matice_2018'!$A$1:$IW$188,153,FALSE),0)</f>
        <v>0</v>
      </c>
      <c r="HM180" s="19">
        <f>IFERROR(HLOOKUP(HM$1,'Nakladova matice_2018'!$A$1:$IW$188,153,FALSE),0)</f>
        <v>0</v>
      </c>
      <c r="HN180" s="19">
        <f>IFERROR(HLOOKUP(HN$1,'Nakladova matice_2018'!$A$1:$IW$188,153,FALSE),0)</f>
        <v>0</v>
      </c>
      <c r="HO180" s="19">
        <f>IFERROR(HLOOKUP(HO$1,'Nakladova matice_2018'!$A$1:$IW$188,153,FALSE),0)</f>
        <v>0</v>
      </c>
      <c r="HP180" s="19">
        <f>IFERROR(HLOOKUP(HP$1,'Nakladova matice_2018'!$A$1:$IW$188,153,FALSE),0)</f>
        <v>0</v>
      </c>
      <c r="HQ180" s="19">
        <f>IFERROR(HLOOKUP(HQ$1,'Nakladova matice_2018'!$A$1:$IW$188,153,FALSE),0)</f>
        <v>0</v>
      </c>
      <c r="HR180" s="19">
        <f>IFERROR(HLOOKUP(HR$1,'Nakladova matice_2018'!$A$1:$IW$188,153,FALSE),0)</f>
        <v>0</v>
      </c>
      <c r="HS180" s="19">
        <f>IFERROR(HLOOKUP(HS$1,'Nakladova matice_2018'!$A$1:$IW$188,153,FALSE),0)</f>
        <v>0</v>
      </c>
      <c r="HT180" s="19">
        <f>IFERROR(HLOOKUP(HT$1,'Nakladova matice_2018'!$A$1:$IW$188,153,FALSE),0)</f>
        <v>0</v>
      </c>
      <c r="HU180" s="19">
        <f>IFERROR(HLOOKUP(HU$1,'Nakladova matice_2018'!$A$1:$IW$188,153,FALSE),0)</f>
        <v>0</v>
      </c>
      <c r="HV180" s="19">
        <f>IFERROR(HLOOKUP(HV$1,'Nakladova matice_2018'!$A$1:$IW$188,153,FALSE),0)</f>
        <v>0</v>
      </c>
      <c r="HW180" s="19">
        <f>IFERROR(HLOOKUP(HW$1,'Nakladova matice_2018'!$A$1:$IW$188,153,FALSE),0)</f>
        <v>0</v>
      </c>
      <c r="HX180" s="19">
        <f>IFERROR(HLOOKUP(HX$1,'Nakladova matice_2018'!$A$1:$IW$188,153,FALSE),0)</f>
        <v>0</v>
      </c>
      <c r="HY180" s="19">
        <f>IFERROR(HLOOKUP(HY$1,'Nakladova matice_2018'!$A$1:$IW$188,153,FALSE),0)</f>
        <v>0</v>
      </c>
      <c r="HZ180" s="19">
        <f>IFERROR(HLOOKUP(HZ$1,'Nakladova matice_2018'!$A$1:$IW$188,153,FALSE),0)</f>
        <v>0</v>
      </c>
      <c r="IA180" s="19">
        <f>IFERROR(HLOOKUP(IA$1,'Nakladova matice_2018'!$A$1:$IW$188,153,FALSE),0)</f>
        <v>0</v>
      </c>
      <c r="IB180" s="19">
        <f>IFERROR(HLOOKUP(IB$1,'Nakladova matice_2018'!$A$1:$IW$188,153,FALSE),0)</f>
        <v>0</v>
      </c>
      <c r="IC180" s="19">
        <f>IFERROR(HLOOKUP(IC$1,'Nakladova matice_2018'!$A$1:$IW$188,153,FALSE),0)</f>
        <v>0</v>
      </c>
      <c r="ID180" s="19">
        <f>IFERROR(HLOOKUP(ID$1,'Nakladova matice_2018'!$A$1:$IW$188,153,FALSE),0)</f>
        <v>0</v>
      </c>
      <c r="IE180" s="19">
        <f>IFERROR(HLOOKUP(IE$1,'Nakladova matice_2018'!$A$1:$IW$188,153,FALSE),0)</f>
        <v>0</v>
      </c>
      <c r="IF180" s="19">
        <f>IFERROR(HLOOKUP(IF$1,'Nakladova matice_2018'!$A$1:$IW$188,153,FALSE),0)</f>
        <v>0</v>
      </c>
      <c r="IG180" s="19">
        <f>IFERROR(HLOOKUP(IG$1,'Nakladova matice_2018'!$A$1:$IW$188,153,FALSE),0)</f>
        <v>0</v>
      </c>
      <c r="IH180" s="19">
        <f>IFERROR(HLOOKUP(IH$1,'Nakladova matice_2018'!$A$1:$IW$188,153,FALSE),0)</f>
        <v>0</v>
      </c>
      <c r="II180" s="19">
        <f>IFERROR(HLOOKUP(II$1,'Nakladova matice_2018'!$A$1:$IW$188,153,FALSE),0)</f>
        <v>0</v>
      </c>
      <c r="IJ180" s="19">
        <f>IFERROR(HLOOKUP(IJ$1,'Nakladova matice_2018'!$A$1:$IW$188,153,FALSE),0)</f>
        <v>0</v>
      </c>
      <c r="IK180" s="19">
        <f>IFERROR(HLOOKUP(IK$1,'Nakladova matice_2018'!$A$1:$IW$188,153,FALSE),0)</f>
        <v>0</v>
      </c>
      <c r="IL180" s="19">
        <f>IFERROR(HLOOKUP(IL$1,'Nakladova matice_2018'!$A$1:$IW$188,153,FALSE),0)</f>
        <v>0</v>
      </c>
      <c r="IM180" s="19">
        <f>IFERROR(HLOOKUP(IM$1,'Nakladova matice_2018'!$A$1:$IW$188,153,FALSE),0)</f>
        <v>0</v>
      </c>
      <c r="IN180" s="19">
        <f>IFERROR(HLOOKUP(IN$1,'Nakladova matice_2018'!$A$1:$IW$188,153,FALSE),0)</f>
        <v>0</v>
      </c>
      <c r="IO180" s="19">
        <f>IFERROR(HLOOKUP(IO$1,'Nakladova matice_2018'!$A$1:$IW$188,153,FALSE),0)</f>
        <v>0</v>
      </c>
      <c r="IP180" s="19">
        <f>IFERROR(HLOOKUP(IP$1,'Nakladova matice_2018'!$A$1:$IW$188,153,FALSE),0)</f>
        <v>0</v>
      </c>
      <c r="IQ180" s="19">
        <f>IFERROR(HLOOKUP(IQ$1,'Nakladova matice_2018'!$A$1:$IW$188,153,FALSE),0)</f>
        <v>0</v>
      </c>
      <c r="IR180" s="19">
        <f>IFERROR(HLOOKUP(IR$1,'Nakladova matice_2018'!$A$1:$IW$188,153,FALSE),0)</f>
        <v>0</v>
      </c>
      <c r="IS180" s="19">
        <f>IFERROR(HLOOKUP(IS$1,'Nakladova matice_2018'!$A$1:$IW$188,153,FALSE),0)</f>
        <v>0</v>
      </c>
      <c r="IT180" s="19">
        <f>IFERROR(HLOOKUP(IT$1,'Nakladova matice_2018'!$A$1:$IW$188,153,FALSE),0)</f>
        <v>0</v>
      </c>
      <c r="IU180" s="19">
        <f>IFERROR(HLOOKUP(IU$1,'Nakladova matice_2018'!$A$1:$IW$188,153,FALSE),0)</f>
        <v>0</v>
      </c>
      <c r="IV180" s="19">
        <f>IFERROR(HLOOKUP(IV$1,'Nakladova matice_2018'!$A$1:$IW$188,153,FALSE),0)</f>
        <v>0</v>
      </c>
      <c r="IW180" s="19">
        <f>IFERROR(HLOOKUP(IW$1,'Nakladova matice_2018'!$A$1:$IW$188,153,FALSE),0)</f>
        <v>0</v>
      </c>
      <c r="IX180" s="19">
        <f>IFERROR(HLOOKUP(IX$1,'Nakladova matice_2018'!$A$1:$IW$188,153,FALSE),0)</f>
        <v>0</v>
      </c>
      <c r="IY180" s="19">
        <f>IFERROR(HLOOKUP(IY$1,'Nakladova matice_2018'!$A$1:$IW$188,153,FALSE),0)</f>
        <v>0</v>
      </c>
      <c r="IZ180" s="19">
        <f>IFERROR(HLOOKUP(IZ$1,'Nakladova matice_2018'!$A$1:$IW$188,153,FALSE),0)</f>
        <v>0</v>
      </c>
      <c r="JA180" s="19">
        <f>IFERROR(HLOOKUP(JA$1,'Nakladova matice_2018'!$A$1:$IW$188,153,FALSE),0)</f>
        <v>0</v>
      </c>
      <c r="JB180" s="19">
        <f>IFERROR(HLOOKUP(JB$1,'Nakladova matice_2018'!$A$1:$IW$188,153,FALSE),0)</f>
        <v>0</v>
      </c>
      <c r="JC180" s="19">
        <f>IFERROR(HLOOKUP(JC$1,'Nakladova matice_2018'!$A$1:$IW$188,153,FALSE),0)</f>
        <v>0</v>
      </c>
      <c r="JD180" s="19">
        <f>IFERROR(HLOOKUP(JD$1,'Nakladova matice_2018'!$A$1:$IW$188,153,FALSE),0)</f>
        <v>0</v>
      </c>
      <c r="JE180" s="19">
        <f>IFERROR(HLOOKUP(JE$1,'Nakladova matice_2018'!$A$1:$IW$188,153,FALSE),0)</f>
        <v>0</v>
      </c>
      <c r="JF180" s="19">
        <f>IFERROR(HLOOKUP(JF$1,'Nakladova matice_2018'!$A$1:$IW$188,153,FALSE),0)</f>
        <v>0</v>
      </c>
      <c r="JG180" s="19">
        <f>IFERROR(HLOOKUP(JG$1,'Nakladova matice_2018'!$A$1:$IW$188,153,FALSE),0)</f>
        <v>0</v>
      </c>
      <c r="JH180" s="19">
        <f>IFERROR(HLOOKUP(JH$1,'Nakladova matice_2018'!$A$1:$IW$188,153,FALSE),0)</f>
        <v>0</v>
      </c>
      <c r="JI180" s="19">
        <f>IFERROR(HLOOKUP(JI$1,'Nakladova matice_2018'!$A$1:$IW$188,153,FALSE),0)</f>
        <v>0</v>
      </c>
      <c r="JJ180" s="19">
        <f>IFERROR(HLOOKUP(JJ$1,'Nakladova matice_2018'!$A$1:$IW$188,153,FALSE),0)</f>
        <v>0</v>
      </c>
      <c r="JK180" s="19">
        <f>IFERROR(HLOOKUP(JK$1,'Nakladova matice_2018'!$A$1:$IW$188,153,FALSE),0)</f>
        <v>0</v>
      </c>
      <c r="JL180" s="19">
        <f>IFERROR(HLOOKUP(JL$1,'Nakladova matice_2018'!$A$1:$IW$188,153,FALSE),0)</f>
        <v>0</v>
      </c>
      <c r="JM180" s="19">
        <f>IFERROR(HLOOKUP(JM$1,'Nakladova matice_2018'!$A$1:$IW$188,153,FALSE),0)</f>
        <v>0</v>
      </c>
      <c r="JN180" s="19">
        <f>IFERROR(HLOOKUP(JN$1,'Nakladova matice_2018'!$A$1:$IW$188,153,FALSE),0)</f>
        <v>0</v>
      </c>
      <c r="JO180" s="19">
        <f>IFERROR(HLOOKUP(JO$1,'Nakladova matice_2018'!$A$1:$IW$188,153,FALSE),0)</f>
        <v>0</v>
      </c>
      <c r="JP180" s="19">
        <f>IFERROR(HLOOKUP(JP$1,'Nakladova matice_2018'!$A$1:$IW$188,153,FALSE),0)</f>
        <v>0</v>
      </c>
      <c r="JQ180" s="19">
        <f>IFERROR(HLOOKUP(JQ$1,'Nakladova matice_2018'!$A$1:$IW$188,153,FALSE),0)</f>
        <v>0</v>
      </c>
      <c r="JR180" s="19">
        <f>IFERROR(HLOOKUP(JR$1,'Nakladova matice_2018'!$A$1:$IW$188,153,FALSE),0)</f>
        <v>0</v>
      </c>
      <c r="JS180" s="19">
        <f>IFERROR(HLOOKUP(JS$1,'Nakladova matice_2018'!$A$1:$IW$188,153,FALSE),0)</f>
        <v>0</v>
      </c>
      <c r="JT180" s="19">
        <f>IFERROR(HLOOKUP(JT$1,'Nakladova matice_2018'!$A$1:$IW$188,153,FALSE),0)</f>
        <v>0</v>
      </c>
      <c r="JU180" s="19">
        <f>IFERROR(HLOOKUP(JU$1,'Nakladova matice_2018'!$A$1:$IW$188,153,FALSE),0)</f>
        <v>0</v>
      </c>
      <c r="JV180" s="19">
        <f>IFERROR(HLOOKUP(JV$1,'Nakladova matice_2018'!$A$1:$IW$188,153,FALSE),0)</f>
        <v>0</v>
      </c>
      <c r="JW180" s="19">
        <f>IFERROR(HLOOKUP(JW$1,'Nakladova matice_2018'!$A$1:$IW$188,153,FALSE),0)</f>
        <v>0</v>
      </c>
      <c r="JX180" s="19">
        <f>IFERROR(HLOOKUP(JX$1,'Nakladova matice_2018'!$A$1:$IW$188,153,FALSE),0)</f>
        <v>0</v>
      </c>
      <c r="JY180" s="19">
        <f>IFERROR(HLOOKUP(JY$1,'Nakladova matice_2018'!$A$1:$IW$188,153,FALSE),0)</f>
        <v>0</v>
      </c>
      <c r="JZ180" s="19">
        <f>IFERROR(HLOOKUP(JZ$1,'Nakladova matice_2018'!$A$1:$IW$188,153,FALSE),0)</f>
        <v>0</v>
      </c>
      <c r="KA180" s="19">
        <f>IFERROR(HLOOKUP(KA$1,'Nakladova matice_2018'!$A$1:$IW$188,153,FALSE),0)</f>
        <v>0</v>
      </c>
      <c r="KB180" s="19">
        <f>IFERROR(HLOOKUP(KB$1,'Nakladova matice_2018'!$A$1:$IW$188,153,FALSE),0)</f>
        <v>0</v>
      </c>
      <c r="KC180" s="19">
        <f>IFERROR(HLOOKUP(KC$1,'Nakladova matice_2018'!$A$1:$IW$188,153,FALSE),0)</f>
        <v>0</v>
      </c>
      <c r="KD180" s="19">
        <f>IFERROR(HLOOKUP(KD$1,'Nakladova matice_2018'!$A$1:$IW$188,153,FALSE),0)</f>
        <v>0</v>
      </c>
      <c r="KE180" s="19">
        <f>IFERROR(HLOOKUP(KE$1,'Nakladova matice_2018'!$A$1:$IW$188,153,FALSE),0)</f>
        <v>0</v>
      </c>
      <c r="KF180" s="19">
        <f>IFERROR(HLOOKUP(KF$1,'Nakladova matice_2018'!$A$1:$IW$188,153,FALSE),0)</f>
        <v>0</v>
      </c>
      <c r="KG180" s="19">
        <f>IFERROR(HLOOKUP(KG$1,'Nakladova matice_2018'!$A$1:$IW$188,153,FALSE),0)</f>
        <v>0</v>
      </c>
      <c r="KH180" s="19">
        <f>IFERROR(HLOOKUP(KH$1,'Nakladova matice_2018'!$A$1:$IW$188,153,FALSE),0)</f>
        <v>0</v>
      </c>
      <c r="KI180" s="19">
        <f>IFERROR(HLOOKUP(KI$1,'Nakladova matice_2018'!$A$1:$IW$188,153,FALSE),0)</f>
        <v>0</v>
      </c>
      <c r="KJ180" s="19">
        <f>IFERROR(HLOOKUP(KJ$1,'Nakladova matice_2018'!$A$1:$IW$188,153,FALSE),0)</f>
        <v>0</v>
      </c>
      <c r="KK180" s="19">
        <f>IFERROR(HLOOKUP(KK$1,'Nakladova matice_2018'!$A$1:$IW$188,153,FALSE),0)</f>
        <v>0</v>
      </c>
      <c r="KL180" s="19">
        <f>IFERROR(HLOOKUP(KL$1,'Nakladova matice_2018'!$A$1:$IW$188,153,FALSE),0)</f>
        <v>0</v>
      </c>
      <c r="KM180" s="19">
        <f>IFERROR(HLOOKUP(KM$1,'Nakladova matice_2018'!$A$1:$IW$188,153,FALSE),0)</f>
        <v>0</v>
      </c>
      <c r="KN180" s="19">
        <f>IFERROR(HLOOKUP(KN$1,'Nakladova matice_2018'!$A$1:$IW$188,153,FALSE),0)</f>
        <v>0</v>
      </c>
      <c r="KO180" s="19">
        <f>IFERROR(HLOOKUP(KO$1,'Nakladova matice_2018'!$A$1:$IW$188,153,FALSE),0)</f>
        <v>0</v>
      </c>
      <c r="KP180" s="19">
        <f>IFERROR(HLOOKUP(KP$1,'Nakladova matice_2018'!$A$1:$IW$188,153,FALSE),0)</f>
        <v>0</v>
      </c>
      <c r="KQ180" s="19">
        <f>IFERROR(HLOOKUP(KQ$1,'Nakladova matice_2018'!$A$1:$IW$188,153,FALSE),0)</f>
        <v>0</v>
      </c>
      <c r="KR180" s="19">
        <f>IFERROR(HLOOKUP(KR$1,'Nakladova matice_2018'!$A$1:$IW$188,153,FALSE),0)</f>
        <v>0</v>
      </c>
      <c r="KS180" s="19">
        <f>IFERROR(HLOOKUP(KS$1,'Nakladova matice_2018'!$A$1:$IW$188,153,FALSE),0)</f>
        <v>0</v>
      </c>
      <c r="KT180" s="19">
        <f>IFERROR(HLOOKUP(KT$1,'Nakladova matice_2018'!$A$1:$IW$188,153,FALSE),0)</f>
        <v>0</v>
      </c>
      <c r="KU180" s="19">
        <f>IFERROR(HLOOKUP(KU$1,'Nakladova matice_2018'!$A$1:$IW$188,153,FALSE),0)</f>
        <v>0</v>
      </c>
      <c r="KV180" s="19">
        <f>IFERROR(HLOOKUP(KV$1,'Nakladova matice_2018'!$A$1:$IW$188,153,FALSE),0)</f>
        <v>0</v>
      </c>
      <c r="KW180" s="19">
        <f>IFERROR(HLOOKUP(KW$1,'Nakladova matice_2018'!$A$1:$IW$188,153,FALSE),0)</f>
        <v>0</v>
      </c>
      <c r="KX180" s="19">
        <f>IFERROR(HLOOKUP(KX$1,'Nakladova matice_2018'!$A$1:$IW$188,153,FALSE),0)</f>
        <v>0</v>
      </c>
      <c r="KY180" s="19">
        <f>IFERROR(HLOOKUP(KY$1,'Nakladova matice_2018'!$A$1:$IW$188,153,FALSE),0)</f>
        <v>0</v>
      </c>
      <c r="KZ180" s="19">
        <f>IFERROR(HLOOKUP(KZ$1,'Nakladova matice_2018'!$A$1:$IW$188,153,FALSE),0)</f>
        <v>0</v>
      </c>
      <c r="LA180" s="19">
        <f>IFERROR(HLOOKUP(LA$1,'Nakladova matice_2018'!$A$1:$IW$188,153,FALSE),0)</f>
        <v>0</v>
      </c>
      <c r="LB180" s="19">
        <f>IFERROR(HLOOKUP(LB$1,'Nakladova matice_2018'!$A$1:$IW$188,153,FALSE),0)</f>
        <v>0</v>
      </c>
      <c r="LC180" s="19">
        <f>IFERROR(HLOOKUP(LC$1,'Nakladova matice_2018'!$A$1:$IW$188,153,FALSE),0)</f>
        <v>0</v>
      </c>
      <c r="LD180" s="19">
        <f>IFERROR(HLOOKUP(LD$1,'Nakladova matice_2018'!$A$1:$IW$188,153,FALSE),0)</f>
        <v>0</v>
      </c>
      <c r="LE180" s="19">
        <f>IFERROR(HLOOKUP(LE$1,'Nakladova matice_2018'!$A$1:$IW$188,153,FALSE),0)</f>
        <v>0</v>
      </c>
      <c r="LF180" s="19">
        <f>IFERROR(HLOOKUP(LF$1,'Nakladova matice_2018'!$A$1:$IW$188,153,FALSE),0)</f>
        <v>0</v>
      </c>
      <c r="LG180" s="19">
        <f>IFERROR(HLOOKUP(LG$1,'Nakladova matice_2018'!$A$1:$IW$188,153,FALSE),0)</f>
        <v>0</v>
      </c>
      <c r="LH180" s="19">
        <f>IFERROR(HLOOKUP(LH$1,'Nakladova matice_2018'!$A$1:$IW$188,153,FALSE),0)</f>
        <v>0</v>
      </c>
      <c r="LI180" s="19">
        <f>IFERROR(HLOOKUP(LI$1,'Nakladova matice_2018'!$A$1:$IW$188,153,FALSE),0)</f>
        <v>0</v>
      </c>
      <c r="LJ180" s="19">
        <f>IFERROR(HLOOKUP(LJ$1,'Nakladova matice_2018'!$A$1:$IW$188,153,FALSE),0)</f>
        <v>0</v>
      </c>
      <c r="LK180" s="19">
        <f>IFERROR(HLOOKUP(LK$1,'Nakladova matice_2018'!$A$1:$IW$188,153,FALSE),0)</f>
        <v>0</v>
      </c>
      <c r="LL180" s="19">
        <f>IFERROR(HLOOKUP(LL$1,'Nakladova matice_2018'!$A$1:$IW$188,153,FALSE),0)</f>
        <v>0</v>
      </c>
      <c r="LM180" s="19">
        <f>IFERROR(HLOOKUP(LM$1,'Nakladova matice_2018'!$A$1:$IW$188,153,FALSE),0)</f>
        <v>0</v>
      </c>
      <c r="LN180" s="19">
        <f>IFERROR(HLOOKUP(LN$1,'Nakladova matice_2018'!$A$1:$IW$188,153,FALSE),0)</f>
        <v>0</v>
      </c>
      <c r="LO180" s="19">
        <f>IFERROR(HLOOKUP(LO$1,'Nakladova matice_2018'!$A$1:$IW$188,153,FALSE),0)</f>
        <v>0</v>
      </c>
      <c r="LP180" s="19">
        <f>IFERROR(HLOOKUP(LP$1,'Nakladova matice_2018'!$A$1:$IW$188,153,FALSE),0)</f>
        <v>0</v>
      </c>
      <c r="LQ180" s="19">
        <f>IFERROR(HLOOKUP(LQ$1,'Nakladova matice_2018'!$A$1:$IW$188,153,FALSE),0)</f>
        <v>0</v>
      </c>
      <c r="LR180" s="19">
        <f>IFERROR(HLOOKUP(LR$1,'Nakladova matice_2018'!$A$1:$IW$188,153,FALSE),0)</f>
        <v>0</v>
      </c>
      <c r="LS180" s="19">
        <f>IFERROR(HLOOKUP(LS$1,'Nakladova matice_2018'!$A$1:$IW$188,153,FALSE),0)</f>
        <v>0</v>
      </c>
      <c r="LT180" s="19">
        <f>IFERROR(HLOOKUP(LT$1,'Nakladova matice_2018'!$A$1:$IW$188,153,FALSE),0)</f>
        <v>0</v>
      </c>
      <c r="LU180" s="19">
        <f>IFERROR(HLOOKUP(LU$1,'Nakladova matice_2018'!$A$1:$IW$188,153,FALSE),0)</f>
        <v>0</v>
      </c>
      <c r="LV180" s="19">
        <f>IFERROR(HLOOKUP(LV$1,'Nakladova matice_2018'!$A$1:$IW$188,153,FALSE),0)</f>
        <v>0</v>
      </c>
      <c r="LW180" s="19">
        <f>IFERROR(HLOOKUP(LW$1,'Nakladova matice_2018'!$A$1:$IW$188,153,FALSE),0)</f>
        <v>0</v>
      </c>
      <c r="LX180" s="19">
        <f>IFERROR(HLOOKUP(LX$1,'Nakladova matice_2018'!$A$1:$IW$188,153,FALSE),0)</f>
        <v>0</v>
      </c>
      <c r="LY180" s="19">
        <f>IFERROR(HLOOKUP(LY$1,'Nakladova matice_2018'!$A$1:$IW$188,153,FALSE),0)</f>
        <v>0</v>
      </c>
      <c r="LZ180" s="19">
        <f>IFERROR(HLOOKUP(LZ$1,'Nakladova matice_2018'!$A$1:$IW$188,153,FALSE),0)</f>
        <v>0</v>
      </c>
      <c r="MA180" s="19">
        <f>IFERROR(HLOOKUP(MA$1,'Nakladova matice_2018'!$A$1:$IW$188,153,FALSE),0)</f>
        <v>0</v>
      </c>
      <c r="MB180" s="19">
        <f>IFERROR(HLOOKUP(MB$1,'Nakladova matice_2018'!$A$1:$IW$188,153,FALSE),0)</f>
        <v>0</v>
      </c>
      <c r="MC180" s="19">
        <f>IFERROR(HLOOKUP(MC$1,'Nakladova matice_2018'!$A$1:$IW$188,153,FALSE),0)</f>
        <v>0</v>
      </c>
      <c r="MD180" s="19">
        <f>IFERROR(HLOOKUP(MD$1,'Nakladova matice_2018'!$A$1:$IW$188,153,FALSE),0)</f>
        <v>0</v>
      </c>
      <c r="ME180" s="19">
        <f>IFERROR(HLOOKUP(ME$1,'Nakladova matice_2018'!$A$1:$IW$188,153,FALSE),0)</f>
        <v>0</v>
      </c>
      <c r="MF180" s="19">
        <f>IFERROR(HLOOKUP(MF$1,'Nakladova matice_2018'!$A$1:$IW$188,153,FALSE),0)</f>
        <v>0</v>
      </c>
      <c r="MG180" s="19">
        <f>IFERROR(HLOOKUP(MG$1,'Nakladova matice_2018'!$A$1:$IW$188,153,FALSE),0)</f>
        <v>0</v>
      </c>
      <c r="MH180" s="19">
        <f>IFERROR(HLOOKUP(MH$1,'Nakladova matice_2018'!$A$1:$IW$188,153,FALSE),0)</f>
        <v>0</v>
      </c>
      <c r="MI180" s="19">
        <f>IFERROR(HLOOKUP(MI$1,'Nakladova matice_2018'!$A$1:$IW$188,153,FALSE),0)</f>
        <v>0</v>
      </c>
      <c r="MJ180" s="19">
        <f>IFERROR(HLOOKUP(MJ$1,'Nakladova matice_2018'!$A$1:$IW$188,153,FALSE),0)</f>
        <v>0</v>
      </c>
      <c r="MK180" s="19">
        <f>IFERROR(HLOOKUP(MK$1,'Nakladova matice_2018'!$A$1:$IW$188,153,FALSE),0)</f>
        <v>0</v>
      </c>
      <c r="ML180" s="19">
        <f>IFERROR(HLOOKUP(ML$1,'Nakladova matice_2018'!$A$1:$IW$188,153,FALSE),0)</f>
        <v>0</v>
      </c>
      <c r="MM180" s="19">
        <f>IFERROR(HLOOKUP(MM$1,'Nakladova matice_2018'!$A$1:$IW$188,153,FALSE),0)</f>
        <v>0</v>
      </c>
      <c r="MN180" s="19">
        <f>IFERROR(HLOOKUP(MN$1,'Nakladova matice_2018'!$A$1:$IW$188,153,FALSE),0)</f>
        <v>0</v>
      </c>
      <c r="MO180" s="20">
        <f t="shared" si="87"/>
        <v>0</v>
      </c>
      <c r="MP180" s="20">
        <f>MO180-'Nakladova matice_2018'!IX153</f>
        <v>0</v>
      </c>
    </row>
    <row r="181" spans="1:354" x14ac:dyDescent="0.2">
      <c r="A181" s="27">
        <v>549997</v>
      </c>
      <c r="B181" s="21" t="s">
        <v>690</v>
      </c>
      <c r="C181" s="53">
        <v>0</v>
      </c>
      <c r="D181" s="19">
        <f>IFERROR(HLOOKUP(D$1,'Nakladova matice_2018'!$A$1:$IW$188,154,FALSE),0)</f>
        <v>0</v>
      </c>
      <c r="E181" s="19">
        <f>IFERROR(HLOOKUP(E$1,'Nakladova matice_2018'!$A$1:$IW$188,154,FALSE),0)</f>
        <v>0</v>
      </c>
      <c r="F181" s="19">
        <f>IFERROR(HLOOKUP(F$1,'Nakladova matice_2018'!$A$1:$IW$188,154,FALSE),0)</f>
        <v>0</v>
      </c>
      <c r="G181" s="19">
        <f>IFERROR(HLOOKUP(G$1,'Nakladova matice_2018'!$A$1:$IW$188,154,FALSE),0)</f>
        <v>0</v>
      </c>
      <c r="H181" s="19">
        <f>IFERROR(HLOOKUP(H$1,'Nakladova matice_2018'!$A$1:$IW$188,154,FALSE),0)</f>
        <v>0</v>
      </c>
      <c r="I181" s="19">
        <f>IFERROR(HLOOKUP(I$1,'Nakladova matice_2018'!$A$1:$IW$188,154,FALSE),0)</f>
        <v>0</v>
      </c>
      <c r="J181" s="19">
        <f>IFERROR(HLOOKUP(J$1,'Nakladova matice_2018'!$A$1:$IW$188,154,FALSE),0)</f>
        <v>0</v>
      </c>
      <c r="K181" s="19">
        <f>IFERROR(HLOOKUP(K$1,'Nakladova matice_2018'!$A$1:$IW$188,154,FALSE),0)</f>
        <v>0</v>
      </c>
      <c r="L181" s="19">
        <f>IFERROR(HLOOKUP(L$1,'Nakladova matice_2018'!$A$1:$IW$188,154,FALSE),0)</f>
        <v>0</v>
      </c>
      <c r="M181" s="19">
        <f>IFERROR(HLOOKUP(M$1,'Nakladova matice_2018'!$A$1:$IW$188,154,FALSE),0)</f>
        <v>0</v>
      </c>
      <c r="N181" s="19">
        <f>IFERROR(HLOOKUP(N$1,'Nakladova matice_2018'!$A$1:$IW$188,154,FALSE),0)</f>
        <v>0</v>
      </c>
      <c r="O181" s="19">
        <f>IFERROR(HLOOKUP(O$1,'Nakladova matice_2018'!$A$1:$IW$188,154,FALSE),0)</f>
        <v>0</v>
      </c>
      <c r="P181" s="19">
        <f>IFERROR(HLOOKUP(P$1,'Nakladova matice_2018'!$A$1:$IW$188,154,FALSE),0)</f>
        <v>0</v>
      </c>
      <c r="Q181" s="19">
        <f>IFERROR(HLOOKUP(Q$1,'Nakladova matice_2018'!$A$1:$IW$188,154,FALSE),0)</f>
        <v>0</v>
      </c>
      <c r="R181" s="19">
        <f>IFERROR(HLOOKUP(R$1,'Nakladova matice_2018'!$A$1:$IW$188,154,FALSE),0)</f>
        <v>0</v>
      </c>
      <c r="S181" s="19">
        <f>IFERROR(HLOOKUP(S$1,'Nakladova matice_2018'!$A$1:$IW$188,154,FALSE),0)</f>
        <v>0</v>
      </c>
      <c r="T181" s="19">
        <f>IFERROR(HLOOKUP(T$1,'Nakladova matice_2018'!$A$1:$IW$188,154,FALSE),0)</f>
        <v>0</v>
      </c>
      <c r="U181" s="19">
        <f>IFERROR(HLOOKUP(U$1,'Nakladova matice_2018'!$A$1:$IW$188,154,FALSE),0)</f>
        <v>0</v>
      </c>
      <c r="V181" s="19">
        <f>IFERROR(HLOOKUP(V$1,'Nakladova matice_2018'!$A$1:$IW$188,154,FALSE),0)</f>
        <v>0</v>
      </c>
      <c r="W181" s="19">
        <f>IFERROR(HLOOKUP(W$1,'Nakladova matice_2018'!$A$1:$IW$188,154,FALSE),0)</f>
        <v>0</v>
      </c>
      <c r="X181" s="19">
        <f>IFERROR(HLOOKUP(X$1,'Nakladova matice_2018'!$A$1:$IW$188,154,FALSE),0)</f>
        <v>0</v>
      </c>
      <c r="Y181" s="19">
        <f>IFERROR(HLOOKUP(Y$1,'Nakladova matice_2018'!$A$1:$IW$188,154,FALSE),0)</f>
        <v>0</v>
      </c>
      <c r="Z181" s="19">
        <f>IFERROR(HLOOKUP(Z$1,'Nakladova matice_2018'!$A$1:$IW$188,154,FALSE),0)</f>
        <v>0</v>
      </c>
      <c r="AA181" s="19">
        <f>IFERROR(HLOOKUP(AA$1,'Nakladova matice_2018'!$A$1:$IW$188,154,FALSE),0)</f>
        <v>0</v>
      </c>
      <c r="AB181" s="19">
        <f>IFERROR(HLOOKUP(AB$1,'Nakladova matice_2018'!$A$1:$IW$188,154,FALSE),0)</f>
        <v>0</v>
      </c>
      <c r="AC181" s="19">
        <f>IFERROR(HLOOKUP(AC$1,'Nakladova matice_2018'!$A$1:$IW$188,154,FALSE),0)</f>
        <v>0</v>
      </c>
      <c r="AD181" s="19">
        <f>IFERROR(HLOOKUP(AD$1,'Nakladova matice_2018'!$A$1:$IW$188,154,FALSE),0)</f>
        <v>0</v>
      </c>
      <c r="AE181" s="19">
        <f>IFERROR(HLOOKUP(AE$1,'Nakladova matice_2018'!$A$1:$IW$188,154,FALSE),0)</f>
        <v>0</v>
      </c>
      <c r="AF181" s="19">
        <f>IFERROR(HLOOKUP(AF$1,'Nakladova matice_2018'!$A$1:$IW$188,154,FALSE),0)</f>
        <v>0</v>
      </c>
      <c r="AG181" s="19">
        <f>IFERROR(HLOOKUP(AG$1,'Nakladova matice_2018'!$A$1:$IW$188,154,FALSE),0)</f>
        <v>0</v>
      </c>
      <c r="AH181" s="19">
        <f>IFERROR(HLOOKUP(AH$1,'Nakladova matice_2018'!$A$1:$IW$188,154,FALSE),0)</f>
        <v>0</v>
      </c>
      <c r="AI181" s="19">
        <f>IFERROR(HLOOKUP(AI$1,'Nakladova matice_2018'!$A$1:$IW$188,154,FALSE),0)</f>
        <v>0</v>
      </c>
      <c r="AJ181" s="19">
        <f>IFERROR(HLOOKUP(AJ$1,'Nakladova matice_2018'!$A$1:$IW$188,154,FALSE),0)</f>
        <v>0</v>
      </c>
      <c r="AK181" s="19">
        <f>IFERROR(HLOOKUP(AK$1,'Nakladova matice_2018'!$A$1:$IW$188,154,FALSE),0)</f>
        <v>0</v>
      </c>
      <c r="AL181" s="19">
        <f>IFERROR(HLOOKUP(AL$1,'Nakladova matice_2018'!$A$1:$IW$188,154,FALSE),0)</f>
        <v>0</v>
      </c>
      <c r="AM181" s="19">
        <f>IFERROR(HLOOKUP(AM$1,'Nakladova matice_2018'!$A$1:$IW$188,154,FALSE),0)</f>
        <v>0</v>
      </c>
      <c r="AN181" s="19">
        <f>IFERROR(HLOOKUP(AN$1,'Nakladova matice_2018'!$A$1:$IW$188,154,FALSE),0)</f>
        <v>0</v>
      </c>
      <c r="AO181" s="19">
        <f>IFERROR(HLOOKUP(AO$1,'Nakladova matice_2018'!$A$1:$IW$188,154,FALSE),0)</f>
        <v>0</v>
      </c>
      <c r="AP181" s="19">
        <f>IFERROR(HLOOKUP(AP$1,'Nakladova matice_2018'!$A$1:$IW$188,154,FALSE),0)</f>
        <v>0</v>
      </c>
      <c r="AQ181" s="19">
        <f>IFERROR(HLOOKUP(AQ$1,'Nakladova matice_2018'!$A$1:$IW$188,154,FALSE),0)</f>
        <v>0</v>
      </c>
      <c r="AR181" s="19">
        <f>IFERROR(HLOOKUP(AR$1,'Nakladova matice_2018'!$A$1:$IW$188,154,FALSE),0)</f>
        <v>0</v>
      </c>
      <c r="AS181" s="19">
        <f>IFERROR(HLOOKUP(AS$1,'Nakladova matice_2018'!$A$1:$IW$188,154,FALSE),0)</f>
        <v>0</v>
      </c>
      <c r="AT181" s="19">
        <f>IFERROR(HLOOKUP(AT$1,'Nakladova matice_2018'!$A$1:$IW$188,154,FALSE),0)</f>
        <v>0</v>
      </c>
      <c r="AU181" s="19">
        <f>IFERROR(HLOOKUP(AU$1,'Nakladova matice_2018'!$A$1:$IW$188,154,FALSE),0)</f>
        <v>0</v>
      </c>
      <c r="AV181" s="19">
        <f>IFERROR(HLOOKUP(AV$1,'Nakladova matice_2018'!$A$1:$IW$188,154,FALSE),0)</f>
        <v>0</v>
      </c>
      <c r="AW181" s="19">
        <f>IFERROR(HLOOKUP(AW$1,'Nakladova matice_2018'!$A$1:$IW$188,154,FALSE),0)</f>
        <v>0</v>
      </c>
      <c r="AX181" s="19">
        <f>IFERROR(HLOOKUP(AX$1,'Nakladova matice_2018'!$A$1:$IW$188,154,FALSE),0)</f>
        <v>0</v>
      </c>
      <c r="AY181" s="19">
        <f>IFERROR(HLOOKUP(AY$1,'Nakladova matice_2018'!$A$1:$IW$188,154,FALSE),0)</f>
        <v>0</v>
      </c>
      <c r="AZ181" s="19">
        <f>IFERROR(HLOOKUP(AZ$1,'Nakladova matice_2018'!$A$1:$IW$188,154,FALSE),0)</f>
        <v>0</v>
      </c>
      <c r="BA181" s="19">
        <f>IFERROR(HLOOKUP(BA$1,'Nakladova matice_2018'!$A$1:$IW$188,154,FALSE),0)</f>
        <v>0</v>
      </c>
      <c r="BB181" s="19">
        <f>IFERROR(HLOOKUP(BB$1,'Nakladova matice_2018'!$A$1:$IW$188,154,FALSE),0)</f>
        <v>0</v>
      </c>
      <c r="BC181" s="19">
        <f>IFERROR(HLOOKUP(BC$1,'Nakladova matice_2018'!$A$1:$IW$188,154,FALSE),0)</f>
        <v>0</v>
      </c>
      <c r="BD181" s="19">
        <f>IFERROR(HLOOKUP(BD$1,'Nakladova matice_2018'!$A$1:$IW$188,154,FALSE),0)</f>
        <v>0</v>
      </c>
      <c r="BE181" s="19">
        <f>IFERROR(HLOOKUP(BE$1,'Nakladova matice_2018'!$A$1:$IW$188,154,FALSE),0)</f>
        <v>0</v>
      </c>
      <c r="BF181" s="19">
        <f>IFERROR(HLOOKUP(BF$1,'Nakladova matice_2018'!$A$1:$IW$188,154,FALSE),0)</f>
        <v>0</v>
      </c>
      <c r="BG181" s="19">
        <f>IFERROR(HLOOKUP(BG$1,'Nakladova matice_2018'!$A$1:$IW$188,154,FALSE),0)</f>
        <v>0</v>
      </c>
      <c r="BH181" s="19">
        <f>IFERROR(HLOOKUP(BH$1,'Nakladova matice_2018'!$A$1:$IW$188,154,FALSE),0)</f>
        <v>0</v>
      </c>
      <c r="BI181" s="19">
        <f>IFERROR(HLOOKUP(BI$1,'Nakladova matice_2018'!$A$1:$IW$188,154,FALSE),0)</f>
        <v>0</v>
      </c>
      <c r="BJ181" s="19">
        <f>IFERROR(HLOOKUP(BJ$1,'Nakladova matice_2018'!$A$1:$IW$188,154,FALSE),0)</f>
        <v>0</v>
      </c>
      <c r="BK181" s="19">
        <f>IFERROR(HLOOKUP(BK$1,'Nakladova matice_2018'!$A$1:$IW$188,154,FALSE),0)</f>
        <v>0</v>
      </c>
      <c r="BL181" s="19">
        <f>IFERROR(HLOOKUP(BL$1,'Nakladova matice_2018'!$A$1:$IW$188,154,FALSE),0)</f>
        <v>0</v>
      </c>
      <c r="BM181" s="19">
        <f>IFERROR(HLOOKUP(BM$1,'Nakladova matice_2018'!$A$1:$IW$188,154,FALSE),0)</f>
        <v>0</v>
      </c>
      <c r="BN181" s="19">
        <f>IFERROR(HLOOKUP(BN$1,'Nakladova matice_2018'!$A$1:$IW$188,154,FALSE),0)</f>
        <v>0</v>
      </c>
      <c r="BO181" s="19">
        <f>IFERROR(HLOOKUP(BO$1,'Nakladova matice_2018'!$A$1:$IW$188,154,FALSE),0)</f>
        <v>0</v>
      </c>
      <c r="BP181" s="19">
        <f>IFERROR(HLOOKUP(BP$1,'Nakladova matice_2018'!$A$1:$IW$188,154,FALSE),0)</f>
        <v>0</v>
      </c>
      <c r="BQ181" s="19">
        <f>IFERROR(HLOOKUP(BQ$1,'Nakladova matice_2018'!$A$1:$IW$188,154,FALSE),0)</f>
        <v>0</v>
      </c>
      <c r="BR181" s="19">
        <f>IFERROR(HLOOKUP(BR$1,'Nakladova matice_2018'!$A$1:$IW$188,154,FALSE),0)</f>
        <v>0</v>
      </c>
      <c r="BS181" s="19">
        <f>IFERROR(HLOOKUP(BS$1,'Nakladova matice_2018'!$A$1:$IW$188,154,FALSE),0)</f>
        <v>0</v>
      </c>
      <c r="BT181" s="19">
        <f>IFERROR(HLOOKUP(BT$1,'Nakladova matice_2018'!$A$1:$IW$188,154,FALSE),0)</f>
        <v>52716.79</v>
      </c>
      <c r="BU181" s="19">
        <f>IFERROR(HLOOKUP(BU$1,'Nakladova matice_2018'!$A$1:$IW$188,154,FALSE),0)</f>
        <v>0</v>
      </c>
      <c r="BV181" s="19">
        <f>IFERROR(HLOOKUP(BV$1,'Nakladova matice_2018'!$A$1:$IW$188,154,FALSE),0)</f>
        <v>0</v>
      </c>
      <c r="BW181" s="19">
        <f>IFERROR(HLOOKUP(BW$1,'Nakladova matice_2018'!$A$1:$IW$188,154,FALSE),0)</f>
        <v>0</v>
      </c>
      <c r="BX181" s="19">
        <f>IFERROR(HLOOKUP(BX$1,'Nakladova matice_2018'!$A$1:$IW$188,154,FALSE),0)</f>
        <v>0</v>
      </c>
      <c r="BY181" s="19">
        <f>IFERROR(HLOOKUP(BY$1,'Nakladova matice_2018'!$A$1:$IW$188,154,FALSE),0)</f>
        <v>0</v>
      </c>
      <c r="BZ181" s="19">
        <f>IFERROR(HLOOKUP(BZ$1,'Nakladova matice_2018'!$A$1:$IW$188,154,FALSE),0)</f>
        <v>0</v>
      </c>
      <c r="CA181" s="19">
        <f>IFERROR(HLOOKUP(CA$1,'Nakladova matice_2018'!$A$1:$IW$188,154,FALSE),0)</f>
        <v>0</v>
      </c>
      <c r="CB181" s="19">
        <f>IFERROR(HLOOKUP(CB$1,'Nakladova matice_2018'!$A$1:$IW$188,154,FALSE),0)</f>
        <v>0</v>
      </c>
      <c r="CC181" s="19">
        <f>IFERROR(HLOOKUP(CC$1,'Nakladova matice_2018'!$A$1:$IW$188,154,FALSE),0)</f>
        <v>0</v>
      </c>
      <c r="CD181" s="19">
        <f>IFERROR(HLOOKUP(CD$1,'Nakladova matice_2018'!$A$1:$IW$188,154,FALSE),0)</f>
        <v>0</v>
      </c>
      <c r="CE181" s="19">
        <f>IFERROR(HLOOKUP(CE$1,'Nakladova matice_2018'!$A$1:$IW$188,154,FALSE),0)</f>
        <v>0</v>
      </c>
      <c r="CF181" s="19">
        <f>IFERROR(HLOOKUP(CF$1,'Nakladova matice_2018'!$A$1:$IW$188,154,FALSE),0)</f>
        <v>0</v>
      </c>
      <c r="CG181" s="19">
        <f>IFERROR(HLOOKUP(CG$1,'Nakladova matice_2018'!$A$1:$IW$188,154,FALSE),0)</f>
        <v>0</v>
      </c>
      <c r="CH181" s="19">
        <f>IFERROR(HLOOKUP(CH$1,'Nakladova matice_2018'!$A$1:$IW$188,154,FALSE),0)</f>
        <v>0</v>
      </c>
      <c r="CI181" s="19">
        <f>IFERROR(HLOOKUP(CI$1,'Nakladova matice_2018'!$A$1:$IW$188,154,FALSE),0)</f>
        <v>0</v>
      </c>
      <c r="CJ181" s="19">
        <f>IFERROR(HLOOKUP(CJ$1,'Nakladova matice_2018'!$A$1:$IW$188,154,FALSE),0)</f>
        <v>0</v>
      </c>
      <c r="CK181" s="19">
        <f>IFERROR(HLOOKUP(CK$1,'Nakladova matice_2018'!$A$1:$IW$188,154,FALSE),0)</f>
        <v>0</v>
      </c>
      <c r="CL181" s="19">
        <f>IFERROR(HLOOKUP(CL$1,'Nakladova matice_2018'!$A$1:$IW$188,154,FALSE),0)</f>
        <v>0</v>
      </c>
      <c r="CM181" s="19">
        <f>IFERROR(HLOOKUP(CM$1,'Nakladova matice_2018'!$A$1:$IW$188,154,FALSE),0)</f>
        <v>0</v>
      </c>
      <c r="CN181" s="19">
        <f>IFERROR(HLOOKUP(CN$1,'Nakladova matice_2018'!$A$1:$IW$188,154,FALSE),0)</f>
        <v>0</v>
      </c>
      <c r="CO181" s="19">
        <f>IFERROR(HLOOKUP(CO$1,'Nakladova matice_2018'!$A$1:$IW$188,154,FALSE),0)</f>
        <v>0</v>
      </c>
      <c r="CP181" s="19">
        <f>IFERROR(HLOOKUP(CP$1,'Nakladova matice_2018'!$A$1:$IW$188,154,FALSE),0)</f>
        <v>0</v>
      </c>
      <c r="CQ181" s="19">
        <f>IFERROR(HLOOKUP(CQ$1,'Nakladova matice_2018'!$A$1:$IW$188,154,FALSE),0)</f>
        <v>0</v>
      </c>
      <c r="CR181" s="19">
        <f>IFERROR(HLOOKUP(CR$1,'Nakladova matice_2018'!$A$1:$IW$188,154,FALSE),0)</f>
        <v>0</v>
      </c>
      <c r="CS181" s="19">
        <f>IFERROR(HLOOKUP(CS$1,'Nakladova matice_2018'!$A$1:$IW$188,154,FALSE),0)</f>
        <v>0</v>
      </c>
      <c r="CT181" s="19">
        <f>IFERROR(HLOOKUP(CT$1,'Nakladova matice_2018'!$A$1:$IW$188,154,FALSE),0)</f>
        <v>0</v>
      </c>
      <c r="CU181" s="19">
        <f>IFERROR(HLOOKUP(CU$1,'Nakladova matice_2018'!$A$1:$IW$188,154,FALSE),0)</f>
        <v>0</v>
      </c>
      <c r="CV181" s="19">
        <f>IFERROR(HLOOKUP(CV$1,'Nakladova matice_2018'!$A$1:$IW$188,154,FALSE),0)</f>
        <v>0</v>
      </c>
      <c r="CW181" s="19">
        <f>IFERROR(HLOOKUP(CW$1,'Nakladova matice_2018'!$A$1:$IW$188,154,FALSE),0)</f>
        <v>0</v>
      </c>
      <c r="CX181" s="19">
        <f>IFERROR(HLOOKUP(CX$1,'Nakladova matice_2018'!$A$1:$IW$188,154,FALSE),0)</f>
        <v>0</v>
      </c>
      <c r="CY181" s="19">
        <f>IFERROR(HLOOKUP(CY$1,'Nakladova matice_2018'!$A$1:$IW$188,154,FALSE),0)</f>
        <v>0</v>
      </c>
      <c r="CZ181" s="19">
        <f>IFERROR(HLOOKUP(CZ$1,'Nakladova matice_2018'!$A$1:$IW$188,154,FALSE),0)</f>
        <v>0</v>
      </c>
      <c r="DA181" s="19">
        <f>IFERROR(HLOOKUP(DA$1,'Nakladova matice_2018'!$A$1:$IW$188,154,FALSE),0)</f>
        <v>0</v>
      </c>
      <c r="DB181" s="19">
        <f>IFERROR(HLOOKUP(DB$1,'Nakladova matice_2018'!$A$1:$IW$188,154,FALSE),0)</f>
        <v>0</v>
      </c>
      <c r="DC181" s="19">
        <f>IFERROR(HLOOKUP(DC$1,'Nakladova matice_2018'!$A$1:$IW$188,154,FALSE),0)</f>
        <v>0</v>
      </c>
      <c r="DD181" s="19">
        <f>IFERROR(HLOOKUP(DD$1,'Nakladova matice_2018'!$A$1:$IW$188,154,FALSE),0)</f>
        <v>0</v>
      </c>
      <c r="DE181" s="19">
        <f>IFERROR(HLOOKUP(DE$1,'Nakladova matice_2018'!$A$1:$IW$188,154,FALSE),0)</f>
        <v>0</v>
      </c>
      <c r="DF181" s="19">
        <f>IFERROR(HLOOKUP(DF$1,'Nakladova matice_2018'!$A$1:$IW$188,154,FALSE),0)</f>
        <v>0</v>
      </c>
      <c r="DG181" s="19">
        <f>IFERROR(HLOOKUP(DG$1,'Nakladova matice_2018'!$A$1:$IW$188,154,FALSE),0)</f>
        <v>0</v>
      </c>
      <c r="DH181" s="19">
        <f>IFERROR(HLOOKUP(DH$1,'Nakladova matice_2018'!$A$1:$IW$188,154,FALSE),0)</f>
        <v>0</v>
      </c>
      <c r="DI181" s="19">
        <f>IFERROR(HLOOKUP(DI$1,'Nakladova matice_2018'!$A$1:$IW$188,154,FALSE),0)</f>
        <v>0</v>
      </c>
      <c r="DJ181" s="19">
        <f>IFERROR(HLOOKUP(DJ$1,'Nakladova matice_2018'!$A$1:$IW$188,154,FALSE),0)</f>
        <v>0</v>
      </c>
      <c r="DK181" s="19">
        <f>IFERROR(HLOOKUP(DK$1,'Nakladova matice_2018'!$A$1:$IW$188,154,FALSE),0)</f>
        <v>0</v>
      </c>
      <c r="DL181" s="19">
        <f>IFERROR(HLOOKUP(DL$1,'Nakladova matice_2018'!$A$1:$IW$188,154,FALSE),0)</f>
        <v>0</v>
      </c>
      <c r="DM181" s="19">
        <f>IFERROR(HLOOKUP(DM$1,'Nakladova matice_2018'!$A$1:$IW$188,154,FALSE),0)</f>
        <v>0</v>
      </c>
      <c r="DN181" s="19">
        <f>IFERROR(HLOOKUP(DN$1,'Nakladova matice_2018'!$A$1:$IW$188,154,FALSE),0)</f>
        <v>0</v>
      </c>
      <c r="DO181" s="19">
        <f>IFERROR(HLOOKUP(DO$1,'Nakladova matice_2018'!$A$1:$IW$188,154,FALSE),0)</f>
        <v>0</v>
      </c>
      <c r="DP181" s="19">
        <f>IFERROR(HLOOKUP(DP$1,'Nakladova matice_2018'!$A$1:$IW$188,154,FALSE),0)</f>
        <v>0</v>
      </c>
      <c r="DQ181" s="19">
        <f>IFERROR(HLOOKUP(DQ$1,'Nakladova matice_2018'!$A$1:$IW$188,154,FALSE),0)</f>
        <v>0</v>
      </c>
      <c r="DR181" s="19">
        <f>IFERROR(HLOOKUP(DR$1,'Nakladova matice_2018'!$A$1:$IW$188,154,FALSE),0)</f>
        <v>0</v>
      </c>
      <c r="DS181" s="19">
        <f>IFERROR(HLOOKUP(DS$1,'Nakladova matice_2018'!$A$1:$IW$188,154,FALSE),0)</f>
        <v>0</v>
      </c>
      <c r="DT181" s="19">
        <f>IFERROR(HLOOKUP(DT$1,'Nakladova matice_2018'!$A$1:$IW$188,154,FALSE),0)</f>
        <v>0</v>
      </c>
      <c r="DU181" s="19">
        <f>IFERROR(HLOOKUP(DU$1,'Nakladova matice_2018'!$A$1:$IW$188,154,FALSE),0)</f>
        <v>0</v>
      </c>
      <c r="DV181" s="19">
        <f>IFERROR(HLOOKUP(DV$1,'Nakladova matice_2018'!$A$1:$IW$188,154,FALSE),0)</f>
        <v>0</v>
      </c>
      <c r="DW181" s="19">
        <f>IFERROR(HLOOKUP(DW$1,'Nakladova matice_2018'!$A$1:$IW$188,154,FALSE),0)</f>
        <v>0</v>
      </c>
      <c r="DX181" s="19">
        <f>IFERROR(HLOOKUP(DX$1,'Nakladova matice_2018'!$A$1:$IW$188,154,FALSE),0)</f>
        <v>0</v>
      </c>
      <c r="DY181" s="19">
        <f>IFERROR(HLOOKUP(DY$1,'Nakladova matice_2018'!$A$1:$IW$188,154,FALSE),0)</f>
        <v>0</v>
      </c>
      <c r="DZ181" s="19">
        <f>IFERROR(HLOOKUP(DZ$1,'Nakladova matice_2018'!$A$1:$IW$188,154,FALSE),0)</f>
        <v>0</v>
      </c>
      <c r="EA181" s="19">
        <f>IFERROR(HLOOKUP(EA$1,'Nakladova matice_2018'!$A$1:$IW$188,154,FALSE),0)</f>
        <v>0</v>
      </c>
      <c r="EB181" s="19">
        <f>IFERROR(HLOOKUP(EB$1,'Nakladova matice_2018'!$A$1:$IW$188,154,FALSE),0)</f>
        <v>0</v>
      </c>
      <c r="EC181" s="19">
        <f>IFERROR(HLOOKUP(EC$1,'Nakladova matice_2018'!$A$1:$IW$188,154,FALSE),0)</f>
        <v>0</v>
      </c>
      <c r="ED181" s="19">
        <f>IFERROR(HLOOKUP(ED$1,'Nakladova matice_2018'!$A$1:$IW$188,154,FALSE),0)</f>
        <v>0</v>
      </c>
      <c r="EE181" s="19">
        <f>IFERROR(HLOOKUP(EE$1,'Nakladova matice_2018'!$A$1:$IW$188,154,FALSE),0)</f>
        <v>0</v>
      </c>
      <c r="EF181" s="19">
        <f>IFERROR(HLOOKUP(EF$1,'Nakladova matice_2018'!$A$1:$IW$188,154,FALSE),0)</f>
        <v>0</v>
      </c>
      <c r="EG181" s="19">
        <f>IFERROR(HLOOKUP(EG$1,'Nakladova matice_2018'!$A$1:$IW$188,154,FALSE),0)</f>
        <v>0</v>
      </c>
      <c r="EH181" s="19">
        <f>IFERROR(HLOOKUP(EH$1,'Nakladova matice_2018'!$A$1:$IW$188,154,FALSE),0)</f>
        <v>0</v>
      </c>
      <c r="EI181" s="19">
        <f>IFERROR(HLOOKUP(EI$1,'Nakladova matice_2018'!$A$1:$IW$188,154,FALSE),0)</f>
        <v>0</v>
      </c>
      <c r="EJ181" s="19">
        <f>IFERROR(HLOOKUP(EJ$1,'Nakladova matice_2018'!$A$1:$IW$188,154,FALSE),0)</f>
        <v>0</v>
      </c>
      <c r="EK181" s="19">
        <f>IFERROR(HLOOKUP(EK$1,'Nakladova matice_2018'!$A$1:$IW$188,154,FALSE),0)</f>
        <v>0</v>
      </c>
      <c r="EL181" s="19">
        <f>IFERROR(HLOOKUP(EL$1,'Nakladova matice_2018'!$A$1:$IW$188,154,FALSE),0)</f>
        <v>0</v>
      </c>
      <c r="EM181" s="19">
        <f>IFERROR(HLOOKUP(EM$1,'Nakladova matice_2018'!$A$1:$IW$188,154,FALSE),0)</f>
        <v>0</v>
      </c>
      <c r="EN181" s="19">
        <f>IFERROR(HLOOKUP(EN$1,'Nakladova matice_2018'!$A$1:$IW$188,154,FALSE),0)</f>
        <v>0</v>
      </c>
      <c r="EO181" s="19">
        <f>IFERROR(HLOOKUP(EO$1,'Nakladova matice_2018'!$A$1:$IW$188,154,FALSE),0)</f>
        <v>0</v>
      </c>
      <c r="EP181" s="19">
        <f>IFERROR(HLOOKUP(EP$1,'Nakladova matice_2018'!$A$1:$IW$188,154,FALSE),0)</f>
        <v>0</v>
      </c>
      <c r="EQ181" s="19">
        <f>IFERROR(HLOOKUP(EQ$1,'Nakladova matice_2018'!$A$1:$IW$188,154,FALSE),0)</f>
        <v>0</v>
      </c>
      <c r="ER181" s="19">
        <f>IFERROR(HLOOKUP(ER$1,'Nakladova matice_2018'!$A$1:$IW$188,154,FALSE),0)</f>
        <v>0</v>
      </c>
      <c r="ES181" s="19">
        <f>IFERROR(HLOOKUP(ES$1,'Nakladova matice_2018'!$A$1:$IW$188,154,FALSE),0)</f>
        <v>0</v>
      </c>
      <c r="ET181" s="19">
        <f>IFERROR(HLOOKUP(ET$1,'Nakladova matice_2018'!$A$1:$IW$188,154,FALSE),0)</f>
        <v>0</v>
      </c>
      <c r="EU181" s="19">
        <f>IFERROR(HLOOKUP(EU$1,'Nakladova matice_2018'!$A$1:$IW$188,154,FALSE),0)</f>
        <v>0</v>
      </c>
      <c r="EV181" s="19">
        <f>IFERROR(HLOOKUP(EV$1,'Nakladova matice_2018'!$A$1:$IW$188,154,FALSE),0)</f>
        <v>0</v>
      </c>
      <c r="EW181" s="19">
        <f>IFERROR(HLOOKUP(EW$1,'Nakladova matice_2018'!$A$1:$IW$188,154,FALSE),0)</f>
        <v>0</v>
      </c>
      <c r="EX181" s="19">
        <f>IFERROR(HLOOKUP(EX$1,'Nakladova matice_2018'!$A$1:$IW$188,154,FALSE),0)</f>
        <v>0</v>
      </c>
      <c r="EY181" s="19">
        <f>IFERROR(HLOOKUP(EY$1,'Nakladova matice_2018'!$A$1:$IW$188,154,FALSE),0)</f>
        <v>0</v>
      </c>
      <c r="EZ181" s="19">
        <f>IFERROR(HLOOKUP(EZ$1,'Nakladova matice_2018'!$A$1:$IW$188,154,FALSE),0)</f>
        <v>0</v>
      </c>
      <c r="FA181" s="19">
        <f>IFERROR(HLOOKUP(FA$1,'Nakladova matice_2018'!$A$1:$IW$188,154,FALSE),0)</f>
        <v>0</v>
      </c>
      <c r="FB181" s="19">
        <f>IFERROR(HLOOKUP(FB$1,'Nakladova matice_2018'!$A$1:$IW$188,154,FALSE),0)</f>
        <v>0</v>
      </c>
      <c r="FC181" s="19">
        <f>IFERROR(HLOOKUP(FC$1,'Nakladova matice_2018'!$A$1:$IW$188,154,FALSE),0)</f>
        <v>0</v>
      </c>
      <c r="FD181" s="19">
        <f>IFERROR(HLOOKUP(FD$1,'Nakladova matice_2018'!$A$1:$IW$188,154,FALSE),0)</f>
        <v>0</v>
      </c>
      <c r="FE181" s="19">
        <f>IFERROR(HLOOKUP(FE$1,'Nakladova matice_2018'!$A$1:$IW$188,154,FALSE),0)</f>
        <v>0</v>
      </c>
      <c r="FF181" s="19">
        <f>IFERROR(HLOOKUP(FF$1,'Nakladova matice_2018'!$A$1:$IW$188,154,FALSE),0)</f>
        <v>0</v>
      </c>
      <c r="FG181" s="19">
        <f>IFERROR(HLOOKUP(FG$1,'Nakladova matice_2018'!$A$1:$IW$188,154,FALSE),0)</f>
        <v>0</v>
      </c>
      <c r="FH181" s="19">
        <f>IFERROR(HLOOKUP(FH$1,'Nakladova matice_2018'!$A$1:$IW$188,154,FALSE),0)</f>
        <v>0</v>
      </c>
      <c r="FI181" s="19">
        <f>IFERROR(HLOOKUP(FI$1,'Nakladova matice_2018'!$A$1:$IW$188,154,FALSE),0)</f>
        <v>0</v>
      </c>
      <c r="FJ181" s="19">
        <f>IFERROR(HLOOKUP(FJ$1,'Nakladova matice_2018'!$A$1:$IW$188,154,FALSE),0)</f>
        <v>0</v>
      </c>
      <c r="FK181" s="19">
        <f>IFERROR(HLOOKUP(FK$1,'Nakladova matice_2018'!$A$1:$IW$188,154,FALSE),0)</f>
        <v>0</v>
      </c>
      <c r="FL181" s="19">
        <f>IFERROR(HLOOKUP(FL$1,'Nakladova matice_2018'!$A$1:$IW$188,154,FALSE),0)</f>
        <v>0</v>
      </c>
      <c r="FM181" s="19">
        <f>IFERROR(HLOOKUP(FM$1,'Nakladova matice_2018'!$A$1:$IW$188,154,FALSE),0)</f>
        <v>0</v>
      </c>
      <c r="FN181" s="19">
        <f>IFERROR(HLOOKUP(FN$1,'Nakladova matice_2018'!$A$1:$IW$188,154,FALSE),0)</f>
        <v>0</v>
      </c>
      <c r="FO181" s="19">
        <f>IFERROR(HLOOKUP(FO$1,'Nakladova matice_2018'!$A$1:$IW$188,154,FALSE),0)</f>
        <v>0</v>
      </c>
      <c r="FP181" s="19">
        <f>IFERROR(HLOOKUP(FP$1,'Nakladova matice_2018'!$A$1:$IW$188,154,FALSE),0)</f>
        <v>0</v>
      </c>
      <c r="FQ181" s="19">
        <f>IFERROR(HLOOKUP(FQ$1,'Nakladova matice_2018'!$A$1:$IW$188,154,FALSE),0)</f>
        <v>0</v>
      </c>
      <c r="FR181" s="19">
        <f>IFERROR(HLOOKUP(FR$1,'Nakladova matice_2018'!$A$1:$IW$188,154,FALSE),0)</f>
        <v>0</v>
      </c>
      <c r="FS181" s="19">
        <f>IFERROR(HLOOKUP(FS$1,'Nakladova matice_2018'!$A$1:$IW$188,154,FALSE),0)</f>
        <v>0</v>
      </c>
      <c r="FT181" s="19">
        <f>IFERROR(HLOOKUP(FT$1,'Nakladova matice_2018'!$A$1:$IW$188,154,FALSE),0)</f>
        <v>0</v>
      </c>
      <c r="FU181" s="19">
        <f>IFERROR(HLOOKUP(FU$1,'Nakladova matice_2018'!$A$1:$IW$188,154,FALSE),0)</f>
        <v>0</v>
      </c>
      <c r="FV181" s="19">
        <f>IFERROR(HLOOKUP(FV$1,'Nakladova matice_2018'!$A$1:$IW$188,154,FALSE),0)</f>
        <v>0</v>
      </c>
      <c r="FW181" s="19">
        <f>IFERROR(HLOOKUP(FW$1,'Nakladova matice_2018'!$A$1:$IW$188,154,FALSE),0)</f>
        <v>0</v>
      </c>
      <c r="FX181" s="19">
        <f>IFERROR(HLOOKUP(FX$1,'Nakladova matice_2018'!$A$1:$IW$188,154,FALSE),0)</f>
        <v>0</v>
      </c>
      <c r="FY181" s="19">
        <f>IFERROR(HLOOKUP(FY$1,'Nakladova matice_2018'!$A$1:$IW$188,154,FALSE),0)</f>
        <v>0</v>
      </c>
      <c r="FZ181" s="19">
        <f>IFERROR(HLOOKUP(FZ$1,'Nakladova matice_2018'!$A$1:$IW$188,154,FALSE),0)</f>
        <v>0</v>
      </c>
      <c r="GA181" s="19">
        <f>IFERROR(HLOOKUP(GA$1,'Nakladova matice_2018'!$A$1:$IW$188,154,FALSE),0)</f>
        <v>0</v>
      </c>
      <c r="GB181" s="19">
        <f>IFERROR(HLOOKUP(GB$1,'Nakladova matice_2018'!$A$1:$IW$188,154,FALSE),0)</f>
        <v>0</v>
      </c>
      <c r="GC181" s="19">
        <f>IFERROR(HLOOKUP(GC$1,'Nakladova matice_2018'!$A$1:$IW$188,154,FALSE),0)</f>
        <v>0</v>
      </c>
      <c r="GD181" s="19">
        <f>IFERROR(HLOOKUP(GD$1,'Nakladova matice_2018'!$A$1:$IW$188,154,FALSE),0)</f>
        <v>0</v>
      </c>
      <c r="GE181" s="19">
        <f>IFERROR(HLOOKUP(GE$1,'Nakladova matice_2018'!$A$1:$IW$188,154,FALSE),0)</f>
        <v>0</v>
      </c>
      <c r="GF181" s="19">
        <f>IFERROR(HLOOKUP(GF$1,'Nakladova matice_2018'!$A$1:$IW$188,154,FALSE),0)</f>
        <v>0</v>
      </c>
      <c r="GG181" s="19">
        <f>IFERROR(HLOOKUP(GG$1,'Nakladova matice_2018'!$A$1:$IW$188,154,FALSE),0)</f>
        <v>0</v>
      </c>
      <c r="GH181" s="19">
        <f>IFERROR(HLOOKUP(GH$1,'Nakladova matice_2018'!$A$1:$IW$188,154,FALSE),0)</f>
        <v>0</v>
      </c>
      <c r="GI181" s="19">
        <f>IFERROR(HLOOKUP(GI$1,'Nakladova matice_2018'!$A$1:$IW$188,154,FALSE),0)</f>
        <v>0</v>
      </c>
      <c r="GJ181" s="19">
        <f>IFERROR(HLOOKUP(GJ$1,'Nakladova matice_2018'!$A$1:$IW$188,154,FALSE),0)</f>
        <v>0</v>
      </c>
      <c r="GK181" s="19">
        <f>IFERROR(HLOOKUP(GK$1,'Nakladova matice_2018'!$A$1:$IW$188,154,FALSE),0)</f>
        <v>0</v>
      </c>
      <c r="GL181" s="19">
        <f>IFERROR(HLOOKUP(GL$1,'Nakladova matice_2018'!$A$1:$IW$188,154,FALSE),0)</f>
        <v>0</v>
      </c>
      <c r="GM181" s="19">
        <f>IFERROR(HLOOKUP(GM$1,'Nakladova matice_2018'!$A$1:$IW$188,154,FALSE),0)</f>
        <v>0</v>
      </c>
      <c r="GN181" s="19">
        <f>IFERROR(HLOOKUP(GN$1,'Nakladova matice_2018'!$A$1:$IW$188,154,FALSE),0)</f>
        <v>0</v>
      </c>
      <c r="GO181" s="19">
        <f>IFERROR(HLOOKUP(GO$1,'Nakladova matice_2018'!$A$1:$IW$188,154,FALSE),0)</f>
        <v>0</v>
      </c>
      <c r="GP181" s="19">
        <f>IFERROR(HLOOKUP(GP$1,'Nakladova matice_2018'!$A$1:$IW$188,154,FALSE),0)</f>
        <v>0</v>
      </c>
      <c r="GQ181" s="19">
        <f>IFERROR(HLOOKUP(GQ$1,'Nakladova matice_2018'!$A$1:$IW$188,154,FALSE),0)</f>
        <v>0</v>
      </c>
      <c r="GR181" s="19">
        <f>IFERROR(HLOOKUP(GR$1,'Nakladova matice_2018'!$A$1:$IW$188,154,FALSE),0)</f>
        <v>0</v>
      </c>
      <c r="GS181" s="19">
        <f>IFERROR(HLOOKUP(GS$1,'Nakladova matice_2018'!$A$1:$IW$188,154,FALSE),0)</f>
        <v>0</v>
      </c>
      <c r="GT181" s="19">
        <f>IFERROR(HLOOKUP(GT$1,'Nakladova matice_2018'!$A$1:$IW$188,154,FALSE),0)</f>
        <v>0</v>
      </c>
      <c r="GU181" s="19">
        <f>IFERROR(HLOOKUP(GU$1,'Nakladova matice_2018'!$A$1:$IW$188,154,FALSE),0)</f>
        <v>0</v>
      </c>
      <c r="GV181" s="19">
        <f>IFERROR(HLOOKUP(GV$1,'Nakladova matice_2018'!$A$1:$IW$188,154,FALSE),0)</f>
        <v>0</v>
      </c>
      <c r="GW181" s="19">
        <f>IFERROR(HLOOKUP(GW$1,'Nakladova matice_2018'!$A$1:$IW$188,154,FALSE),0)</f>
        <v>0</v>
      </c>
      <c r="GX181" s="19">
        <f>IFERROR(HLOOKUP(GX$1,'Nakladova matice_2018'!$A$1:$IW$188,154,FALSE),0)</f>
        <v>0</v>
      </c>
      <c r="GY181" s="19">
        <f>IFERROR(HLOOKUP(GY$1,'Nakladova matice_2018'!$A$1:$IW$188,154,FALSE),0)</f>
        <v>0</v>
      </c>
      <c r="GZ181" s="19">
        <f>IFERROR(HLOOKUP(GZ$1,'Nakladova matice_2018'!$A$1:$IW$188,154,FALSE),0)</f>
        <v>0</v>
      </c>
      <c r="HA181" s="19">
        <f>IFERROR(HLOOKUP(HA$1,'Nakladova matice_2018'!$A$1:$IW$188,154,FALSE),0)</f>
        <v>0</v>
      </c>
      <c r="HB181" s="19">
        <f>IFERROR(HLOOKUP(HB$1,'Nakladova matice_2018'!$A$1:$IW$188,154,FALSE),0)</f>
        <v>0</v>
      </c>
      <c r="HC181" s="19">
        <f>IFERROR(HLOOKUP(HC$1,'Nakladova matice_2018'!$A$1:$IW$188,154,FALSE),0)</f>
        <v>0</v>
      </c>
      <c r="HD181" s="19">
        <f>IFERROR(HLOOKUP(HD$1,'Nakladova matice_2018'!$A$1:$IW$188,154,FALSE),0)</f>
        <v>0</v>
      </c>
      <c r="HE181" s="19">
        <f>IFERROR(HLOOKUP(HE$1,'Nakladova matice_2018'!$A$1:$IW$188,154,FALSE),0)</f>
        <v>0</v>
      </c>
      <c r="HF181" s="19">
        <f>IFERROR(HLOOKUP(HF$1,'Nakladova matice_2018'!$A$1:$IW$188,154,FALSE),0)</f>
        <v>0</v>
      </c>
      <c r="HG181" s="19">
        <f>IFERROR(HLOOKUP(HG$1,'Nakladova matice_2018'!$A$1:$IW$188,154,FALSE),0)</f>
        <v>0</v>
      </c>
      <c r="HH181" s="19">
        <f>IFERROR(HLOOKUP(HH$1,'Nakladova matice_2018'!$A$1:$IW$188,154,FALSE),0)</f>
        <v>0</v>
      </c>
      <c r="HI181" s="19">
        <f>IFERROR(HLOOKUP(HI$1,'Nakladova matice_2018'!$A$1:$IW$188,154,FALSE),0)</f>
        <v>0</v>
      </c>
      <c r="HJ181" s="19">
        <f>IFERROR(HLOOKUP(HJ$1,'Nakladova matice_2018'!$A$1:$IW$188,154,FALSE),0)</f>
        <v>0</v>
      </c>
      <c r="HK181" s="19">
        <f>IFERROR(HLOOKUP(HK$1,'Nakladova matice_2018'!$A$1:$IW$188,154,FALSE),0)</f>
        <v>0</v>
      </c>
      <c r="HL181" s="19">
        <f>IFERROR(HLOOKUP(HL$1,'Nakladova matice_2018'!$A$1:$IW$188,154,FALSE),0)</f>
        <v>0</v>
      </c>
      <c r="HM181" s="19">
        <f>IFERROR(HLOOKUP(HM$1,'Nakladova matice_2018'!$A$1:$IW$188,154,FALSE),0)</f>
        <v>0</v>
      </c>
      <c r="HN181" s="19">
        <f>IFERROR(HLOOKUP(HN$1,'Nakladova matice_2018'!$A$1:$IW$188,154,FALSE),0)</f>
        <v>0</v>
      </c>
      <c r="HO181" s="19">
        <f>IFERROR(HLOOKUP(HO$1,'Nakladova matice_2018'!$A$1:$IW$188,154,FALSE),0)</f>
        <v>0</v>
      </c>
      <c r="HP181" s="19">
        <f>IFERROR(HLOOKUP(HP$1,'Nakladova matice_2018'!$A$1:$IW$188,154,FALSE),0)</f>
        <v>0</v>
      </c>
      <c r="HQ181" s="19">
        <f>IFERROR(HLOOKUP(HQ$1,'Nakladova matice_2018'!$A$1:$IW$188,154,FALSE),0)</f>
        <v>0</v>
      </c>
      <c r="HR181" s="19">
        <f>IFERROR(HLOOKUP(HR$1,'Nakladova matice_2018'!$A$1:$IW$188,154,FALSE),0)</f>
        <v>0</v>
      </c>
      <c r="HS181" s="19">
        <f>IFERROR(HLOOKUP(HS$1,'Nakladova matice_2018'!$A$1:$IW$188,154,FALSE),0)</f>
        <v>0</v>
      </c>
      <c r="HT181" s="19">
        <f>IFERROR(HLOOKUP(HT$1,'Nakladova matice_2018'!$A$1:$IW$188,154,FALSE),0)</f>
        <v>0</v>
      </c>
      <c r="HU181" s="19">
        <f>IFERROR(HLOOKUP(HU$1,'Nakladova matice_2018'!$A$1:$IW$188,154,FALSE),0)</f>
        <v>0</v>
      </c>
      <c r="HV181" s="19">
        <f>IFERROR(HLOOKUP(HV$1,'Nakladova matice_2018'!$A$1:$IW$188,154,FALSE),0)</f>
        <v>0</v>
      </c>
      <c r="HW181" s="19">
        <f>IFERROR(HLOOKUP(HW$1,'Nakladova matice_2018'!$A$1:$IW$188,154,FALSE),0)</f>
        <v>0</v>
      </c>
      <c r="HX181" s="19">
        <f>IFERROR(HLOOKUP(HX$1,'Nakladova matice_2018'!$A$1:$IW$188,154,FALSE),0)</f>
        <v>0</v>
      </c>
      <c r="HY181" s="19">
        <f>IFERROR(HLOOKUP(HY$1,'Nakladova matice_2018'!$A$1:$IW$188,154,FALSE),0)</f>
        <v>0</v>
      </c>
      <c r="HZ181" s="19">
        <f>IFERROR(HLOOKUP(HZ$1,'Nakladova matice_2018'!$A$1:$IW$188,154,FALSE),0)</f>
        <v>0</v>
      </c>
      <c r="IA181" s="19">
        <f>IFERROR(HLOOKUP(IA$1,'Nakladova matice_2018'!$A$1:$IW$188,154,FALSE),0)</f>
        <v>0</v>
      </c>
      <c r="IB181" s="19">
        <f>IFERROR(HLOOKUP(IB$1,'Nakladova matice_2018'!$A$1:$IW$188,154,FALSE),0)</f>
        <v>0</v>
      </c>
      <c r="IC181" s="19">
        <f>IFERROR(HLOOKUP(IC$1,'Nakladova matice_2018'!$A$1:$IW$188,154,FALSE),0)</f>
        <v>0</v>
      </c>
      <c r="ID181" s="19">
        <f>IFERROR(HLOOKUP(ID$1,'Nakladova matice_2018'!$A$1:$IW$188,154,FALSE),0)</f>
        <v>0</v>
      </c>
      <c r="IE181" s="19">
        <f>IFERROR(HLOOKUP(IE$1,'Nakladova matice_2018'!$A$1:$IW$188,154,FALSE),0)</f>
        <v>0</v>
      </c>
      <c r="IF181" s="19">
        <f>IFERROR(HLOOKUP(IF$1,'Nakladova matice_2018'!$A$1:$IW$188,154,FALSE),0)</f>
        <v>0</v>
      </c>
      <c r="IG181" s="19">
        <f>IFERROR(HLOOKUP(IG$1,'Nakladova matice_2018'!$A$1:$IW$188,154,FALSE),0)</f>
        <v>0</v>
      </c>
      <c r="IH181" s="19">
        <f>IFERROR(HLOOKUP(IH$1,'Nakladova matice_2018'!$A$1:$IW$188,154,FALSE),0)</f>
        <v>0</v>
      </c>
      <c r="II181" s="19">
        <f>IFERROR(HLOOKUP(II$1,'Nakladova matice_2018'!$A$1:$IW$188,154,FALSE),0)</f>
        <v>0</v>
      </c>
      <c r="IJ181" s="19">
        <f>IFERROR(HLOOKUP(IJ$1,'Nakladova matice_2018'!$A$1:$IW$188,154,FALSE),0)</f>
        <v>0</v>
      </c>
      <c r="IK181" s="19">
        <f>IFERROR(HLOOKUP(IK$1,'Nakladova matice_2018'!$A$1:$IW$188,154,FALSE),0)</f>
        <v>0</v>
      </c>
      <c r="IL181" s="19">
        <f>IFERROR(HLOOKUP(IL$1,'Nakladova matice_2018'!$A$1:$IW$188,154,FALSE),0)</f>
        <v>0</v>
      </c>
      <c r="IM181" s="19">
        <f>IFERROR(HLOOKUP(IM$1,'Nakladova matice_2018'!$A$1:$IW$188,154,FALSE),0)</f>
        <v>0</v>
      </c>
      <c r="IN181" s="19">
        <f>IFERROR(HLOOKUP(IN$1,'Nakladova matice_2018'!$A$1:$IW$188,154,FALSE),0)</f>
        <v>0</v>
      </c>
      <c r="IO181" s="19">
        <f>IFERROR(HLOOKUP(IO$1,'Nakladova matice_2018'!$A$1:$IW$188,154,FALSE),0)</f>
        <v>0</v>
      </c>
      <c r="IP181" s="19">
        <f>IFERROR(HLOOKUP(IP$1,'Nakladova matice_2018'!$A$1:$IW$188,154,FALSE),0)</f>
        <v>0</v>
      </c>
      <c r="IQ181" s="19">
        <f>IFERROR(HLOOKUP(IQ$1,'Nakladova matice_2018'!$A$1:$IW$188,154,FALSE),0)</f>
        <v>0</v>
      </c>
      <c r="IR181" s="19">
        <f>IFERROR(HLOOKUP(IR$1,'Nakladova matice_2018'!$A$1:$IW$188,154,FALSE),0)</f>
        <v>0</v>
      </c>
      <c r="IS181" s="19">
        <f>IFERROR(HLOOKUP(IS$1,'Nakladova matice_2018'!$A$1:$IW$188,154,FALSE),0)</f>
        <v>0</v>
      </c>
      <c r="IT181" s="19">
        <f>IFERROR(HLOOKUP(IT$1,'Nakladova matice_2018'!$A$1:$IW$188,154,FALSE),0)</f>
        <v>0</v>
      </c>
      <c r="IU181" s="19">
        <f>IFERROR(HLOOKUP(IU$1,'Nakladova matice_2018'!$A$1:$IW$188,154,FALSE),0)</f>
        <v>0</v>
      </c>
      <c r="IV181" s="19">
        <f>IFERROR(HLOOKUP(IV$1,'Nakladova matice_2018'!$A$1:$IW$188,154,FALSE),0)</f>
        <v>0</v>
      </c>
      <c r="IW181" s="19">
        <f>IFERROR(HLOOKUP(IW$1,'Nakladova matice_2018'!$A$1:$IW$188,154,FALSE),0)</f>
        <v>0</v>
      </c>
      <c r="IX181" s="19">
        <f>IFERROR(HLOOKUP(IX$1,'Nakladova matice_2018'!$A$1:$IW$188,154,FALSE),0)</f>
        <v>0</v>
      </c>
      <c r="IY181" s="19">
        <f>IFERROR(HLOOKUP(IY$1,'Nakladova matice_2018'!$A$1:$IW$188,154,FALSE),0)</f>
        <v>0</v>
      </c>
      <c r="IZ181" s="19">
        <f>IFERROR(HLOOKUP(IZ$1,'Nakladova matice_2018'!$A$1:$IW$188,154,FALSE),0)</f>
        <v>0</v>
      </c>
      <c r="JA181" s="19">
        <f>IFERROR(HLOOKUP(JA$1,'Nakladova matice_2018'!$A$1:$IW$188,154,FALSE),0)</f>
        <v>0</v>
      </c>
      <c r="JB181" s="19">
        <f>IFERROR(HLOOKUP(JB$1,'Nakladova matice_2018'!$A$1:$IW$188,154,FALSE),0)</f>
        <v>0</v>
      </c>
      <c r="JC181" s="19">
        <f>IFERROR(HLOOKUP(JC$1,'Nakladova matice_2018'!$A$1:$IW$188,154,FALSE),0)</f>
        <v>0</v>
      </c>
      <c r="JD181" s="19">
        <f>IFERROR(HLOOKUP(JD$1,'Nakladova matice_2018'!$A$1:$IW$188,154,FALSE),0)</f>
        <v>0</v>
      </c>
      <c r="JE181" s="19">
        <f>IFERROR(HLOOKUP(JE$1,'Nakladova matice_2018'!$A$1:$IW$188,154,FALSE),0)</f>
        <v>0</v>
      </c>
      <c r="JF181" s="19">
        <f>IFERROR(HLOOKUP(JF$1,'Nakladova matice_2018'!$A$1:$IW$188,154,FALSE),0)</f>
        <v>0</v>
      </c>
      <c r="JG181" s="19">
        <f>IFERROR(HLOOKUP(JG$1,'Nakladova matice_2018'!$A$1:$IW$188,154,FALSE),0)</f>
        <v>0</v>
      </c>
      <c r="JH181" s="19">
        <f>IFERROR(HLOOKUP(JH$1,'Nakladova matice_2018'!$A$1:$IW$188,154,FALSE),0)</f>
        <v>0</v>
      </c>
      <c r="JI181" s="19">
        <f>IFERROR(HLOOKUP(JI$1,'Nakladova matice_2018'!$A$1:$IW$188,154,FALSE),0)</f>
        <v>0</v>
      </c>
      <c r="JJ181" s="19">
        <f>IFERROR(HLOOKUP(JJ$1,'Nakladova matice_2018'!$A$1:$IW$188,154,FALSE),0)</f>
        <v>0</v>
      </c>
      <c r="JK181" s="19">
        <f>IFERROR(HLOOKUP(JK$1,'Nakladova matice_2018'!$A$1:$IW$188,154,FALSE),0)</f>
        <v>0</v>
      </c>
      <c r="JL181" s="19">
        <f>IFERROR(HLOOKUP(JL$1,'Nakladova matice_2018'!$A$1:$IW$188,154,FALSE),0)</f>
        <v>0</v>
      </c>
      <c r="JM181" s="19">
        <f>IFERROR(HLOOKUP(JM$1,'Nakladova matice_2018'!$A$1:$IW$188,154,FALSE),0)</f>
        <v>0</v>
      </c>
      <c r="JN181" s="19">
        <f>IFERROR(HLOOKUP(JN$1,'Nakladova matice_2018'!$A$1:$IW$188,154,FALSE),0)</f>
        <v>0</v>
      </c>
      <c r="JO181" s="19">
        <f>IFERROR(HLOOKUP(JO$1,'Nakladova matice_2018'!$A$1:$IW$188,154,FALSE),0)</f>
        <v>0</v>
      </c>
      <c r="JP181" s="19">
        <f>IFERROR(HLOOKUP(JP$1,'Nakladova matice_2018'!$A$1:$IW$188,154,FALSE),0)</f>
        <v>0</v>
      </c>
      <c r="JQ181" s="19">
        <f>IFERROR(HLOOKUP(JQ$1,'Nakladova matice_2018'!$A$1:$IW$188,154,FALSE),0)</f>
        <v>0</v>
      </c>
      <c r="JR181" s="19">
        <f>IFERROR(HLOOKUP(JR$1,'Nakladova matice_2018'!$A$1:$IW$188,154,FALSE),0)</f>
        <v>0</v>
      </c>
      <c r="JS181" s="19">
        <f>IFERROR(HLOOKUP(JS$1,'Nakladova matice_2018'!$A$1:$IW$188,154,FALSE),0)</f>
        <v>0</v>
      </c>
      <c r="JT181" s="19">
        <f>IFERROR(HLOOKUP(JT$1,'Nakladova matice_2018'!$A$1:$IW$188,154,FALSE),0)</f>
        <v>0</v>
      </c>
      <c r="JU181" s="19">
        <f>IFERROR(HLOOKUP(JU$1,'Nakladova matice_2018'!$A$1:$IW$188,154,FALSE),0)</f>
        <v>0</v>
      </c>
      <c r="JV181" s="19">
        <f>IFERROR(HLOOKUP(JV$1,'Nakladova matice_2018'!$A$1:$IW$188,154,FALSE),0)</f>
        <v>0</v>
      </c>
      <c r="JW181" s="19">
        <f>IFERROR(HLOOKUP(JW$1,'Nakladova matice_2018'!$A$1:$IW$188,154,FALSE),0)</f>
        <v>0</v>
      </c>
      <c r="JX181" s="19">
        <f>IFERROR(HLOOKUP(JX$1,'Nakladova matice_2018'!$A$1:$IW$188,154,FALSE),0)</f>
        <v>0</v>
      </c>
      <c r="JY181" s="19">
        <f>IFERROR(HLOOKUP(JY$1,'Nakladova matice_2018'!$A$1:$IW$188,154,FALSE),0)</f>
        <v>0</v>
      </c>
      <c r="JZ181" s="19">
        <f>IFERROR(HLOOKUP(JZ$1,'Nakladova matice_2018'!$A$1:$IW$188,154,FALSE),0)</f>
        <v>0</v>
      </c>
      <c r="KA181" s="19">
        <f>IFERROR(HLOOKUP(KA$1,'Nakladova matice_2018'!$A$1:$IW$188,154,FALSE),0)</f>
        <v>0</v>
      </c>
      <c r="KB181" s="19">
        <f>IFERROR(HLOOKUP(KB$1,'Nakladova matice_2018'!$A$1:$IW$188,154,FALSE),0)</f>
        <v>0</v>
      </c>
      <c r="KC181" s="19">
        <f>IFERROR(HLOOKUP(KC$1,'Nakladova matice_2018'!$A$1:$IW$188,154,FALSE),0)</f>
        <v>0</v>
      </c>
      <c r="KD181" s="19">
        <f>IFERROR(HLOOKUP(KD$1,'Nakladova matice_2018'!$A$1:$IW$188,154,FALSE),0)</f>
        <v>0</v>
      </c>
      <c r="KE181" s="19">
        <f>IFERROR(HLOOKUP(KE$1,'Nakladova matice_2018'!$A$1:$IW$188,154,FALSE),0)</f>
        <v>0</v>
      </c>
      <c r="KF181" s="19">
        <f>IFERROR(HLOOKUP(KF$1,'Nakladova matice_2018'!$A$1:$IW$188,154,FALSE),0)</f>
        <v>0</v>
      </c>
      <c r="KG181" s="19">
        <f>IFERROR(HLOOKUP(KG$1,'Nakladova matice_2018'!$A$1:$IW$188,154,FALSE),0)</f>
        <v>0</v>
      </c>
      <c r="KH181" s="19">
        <f>IFERROR(HLOOKUP(KH$1,'Nakladova matice_2018'!$A$1:$IW$188,154,FALSE),0)</f>
        <v>0</v>
      </c>
      <c r="KI181" s="19">
        <f>IFERROR(HLOOKUP(KI$1,'Nakladova matice_2018'!$A$1:$IW$188,154,FALSE),0)</f>
        <v>0</v>
      </c>
      <c r="KJ181" s="19">
        <f>IFERROR(HLOOKUP(KJ$1,'Nakladova matice_2018'!$A$1:$IW$188,154,FALSE),0)</f>
        <v>0</v>
      </c>
      <c r="KK181" s="19">
        <f>IFERROR(HLOOKUP(KK$1,'Nakladova matice_2018'!$A$1:$IW$188,154,FALSE),0)</f>
        <v>0</v>
      </c>
      <c r="KL181" s="19">
        <f>IFERROR(HLOOKUP(KL$1,'Nakladova matice_2018'!$A$1:$IW$188,154,FALSE),0)</f>
        <v>0</v>
      </c>
      <c r="KM181" s="19">
        <f>IFERROR(HLOOKUP(KM$1,'Nakladova matice_2018'!$A$1:$IW$188,154,FALSE),0)</f>
        <v>0</v>
      </c>
      <c r="KN181" s="19">
        <f>IFERROR(HLOOKUP(KN$1,'Nakladova matice_2018'!$A$1:$IW$188,154,FALSE),0)</f>
        <v>0</v>
      </c>
      <c r="KO181" s="19">
        <f>IFERROR(HLOOKUP(KO$1,'Nakladova matice_2018'!$A$1:$IW$188,154,FALSE),0)</f>
        <v>0</v>
      </c>
      <c r="KP181" s="19">
        <f>IFERROR(HLOOKUP(KP$1,'Nakladova matice_2018'!$A$1:$IW$188,154,FALSE),0)</f>
        <v>0</v>
      </c>
      <c r="KQ181" s="19">
        <f>IFERROR(HLOOKUP(KQ$1,'Nakladova matice_2018'!$A$1:$IW$188,154,FALSE),0)</f>
        <v>0</v>
      </c>
      <c r="KR181" s="19">
        <f>IFERROR(HLOOKUP(KR$1,'Nakladova matice_2018'!$A$1:$IW$188,154,FALSE),0)</f>
        <v>0</v>
      </c>
      <c r="KS181" s="19">
        <f>IFERROR(HLOOKUP(KS$1,'Nakladova matice_2018'!$A$1:$IW$188,154,FALSE),0)</f>
        <v>0</v>
      </c>
      <c r="KT181" s="19">
        <f>IFERROR(HLOOKUP(KT$1,'Nakladova matice_2018'!$A$1:$IW$188,154,FALSE),0)</f>
        <v>0</v>
      </c>
      <c r="KU181" s="19">
        <f>IFERROR(HLOOKUP(KU$1,'Nakladova matice_2018'!$A$1:$IW$188,154,FALSE),0)</f>
        <v>0</v>
      </c>
      <c r="KV181" s="19">
        <f>IFERROR(HLOOKUP(KV$1,'Nakladova matice_2018'!$A$1:$IW$188,154,FALSE),0)</f>
        <v>0</v>
      </c>
      <c r="KW181" s="19">
        <f>IFERROR(HLOOKUP(KW$1,'Nakladova matice_2018'!$A$1:$IW$188,154,FALSE),0)</f>
        <v>0</v>
      </c>
      <c r="KX181" s="19">
        <f>IFERROR(HLOOKUP(KX$1,'Nakladova matice_2018'!$A$1:$IW$188,154,FALSE),0)</f>
        <v>0</v>
      </c>
      <c r="KY181" s="19">
        <f>IFERROR(HLOOKUP(KY$1,'Nakladova matice_2018'!$A$1:$IW$188,154,FALSE),0)</f>
        <v>0</v>
      </c>
      <c r="KZ181" s="19">
        <f>IFERROR(HLOOKUP(KZ$1,'Nakladova matice_2018'!$A$1:$IW$188,154,FALSE),0)</f>
        <v>0</v>
      </c>
      <c r="LA181" s="19">
        <f>IFERROR(HLOOKUP(LA$1,'Nakladova matice_2018'!$A$1:$IW$188,154,FALSE),0)</f>
        <v>0</v>
      </c>
      <c r="LB181" s="19">
        <f>IFERROR(HLOOKUP(LB$1,'Nakladova matice_2018'!$A$1:$IW$188,154,FALSE),0)</f>
        <v>0</v>
      </c>
      <c r="LC181" s="19">
        <f>IFERROR(HLOOKUP(LC$1,'Nakladova matice_2018'!$A$1:$IW$188,154,FALSE),0)</f>
        <v>0</v>
      </c>
      <c r="LD181" s="19">
        <f>IFERROR(HLOOKUP(LD$1,'Nakladova matice_2018'!$A$1:$IW$188,154,FALSE),0)</f>
        <v>0</v>
      </c>
      <c r="LE181" s="19">
        <f>IFERROR(HLOOKUP(LE$1,'Nakladova matice_2018'!$A$1:$IW$188,154,FALSE),0)</f>
        <v>0</v>
      </c>
      <c r="LF181" s="19">
        <f>IFERROR(HLOOKUP(LF$1,'Nakladova matice_2018'!$A$1:$IW$188,154,FALSE),0)</f>
        <v>0</v>
      </c>
      <c r="LG181" s="19">
        <f>IFERROR(HLOOKUP(LG$1,'Nakladova matice_2018'!$A$1:$IW$188,154,FALSE),0)</f>
        <v>0</v>
      </c>
      <c r="LH181" s="19">
        <f>IFERROR(HLOOKUP(LH$1,'Nakladova matice_2018'!$A$1:$IW$188,154,FALSE),0)</f>
        <v>0</v>
      </c>
      <c r="LI181" s="19">
        <f>IFERROR(HLOOKUP(LI$1,'Nakladova matice_2018'!$A$1:$IW$188,154,FALSE),0)</f>
        <v>0</v>
      </c>
      <c r="LJ181" s="19">
        <f>IFERROR(HLOOKUP(LJ$1,'Nakladova matice_2018'!$A$1:$IW$188,154,FALSE),0)</f>
        <v>0</v>
      </c>
      <c r="LK181" s="19">
        <f>IFERROR(HLOOKUP(LK$1,'Nakladova matice_2018'!$A$1:$IW$188,154,FALSE),0)</f>
        <v>0</v>
      </c>
      <c r="LL181" s="19">
        <f>IFERROR(HLOOKUP(LL$1,'Nakladova matice_2018'!$A$1:$IW$188,154,FALSE),0)</f>
        <v>0</v>
      </c>
      <c r="LM181" s="19">
        <f>IFERROR(HLOOKUP(LM$1,'Nakladova matice_2018'!$A$1:$IW$188,154,FALSE),0)</f>
        <v>0</v>
      </c>
      <c r="LN181" s="19">
        <f>IFERROR(HLOOKUP(LN$1,'Nakladova matice_2018'!$A$1:$IW$188,154,FALSE),0)</f>
        <v>0</v>
      </c>
      <c r="LO181" s="19">
        <f>IFERROR(HLOOKUP(LO$1,'Nakladova matice_2018'!$A$1:$IW$188,154,FALSE),0)</f>
        <v>0</v>
      </c>
      <c r="LP181" s="19">
        <f>IFERROR(HLOOKUP(LP$1,'Nakladova matice_2018'!$A$1:$IW$188,154,FALSE),0)</f>
        <v>0</v>
      </c>
      <c r="LQ181" s="19">
        <f>IFERROR(HLOOKUP(LQ$1,'Nakladova matice_2018'!$A$1:$IW$188,154,FALSE),0)</f>
        <v>0</v>
      </c>
      <c r="LR181" s="19">
        <f>IFERROR(HLOOKUP(LR$1,'Nakladova matice_2018'!$A$1:$IW$188,154,FALSE),0)</f>
        <v>0</v>
      </c>
      <c r="LS181" s="19">
        <f>IFERROR(HLOOKUP(LS$1,'Nakladova matice_2018'!$A$1:$IW$188,154,FALSE),0)</f>
        <v>0</v>
      </c>
      <c r="LT181" s="19">
        <f>IFERROR(HLOOKUP(LT$1,'Nakladova matice_2018'!$A$1:$IW$188,154,FALSE),0)</f>
        <v>0</v>
      </c>
      <c r="LU181" s="19">
        <f>IFERROR(HLOOKUP(LU$1,'Nakladova matice_2018'!$A$1:$IW$188,154,FALSE),0)</f>
        <v>0</v>
      </c>
      <c r="LV181" s="19">
        <f>IFERROR(HLOOKUP(LV$1,'Nakladova matice_2018'!$A$1:$IW$188,154,FALSE),0)</f>
        <v>0</v>
      </c>
      <c r="LW181" s="19">
        <f>IFERROR(HLOOKUP(LW$1,'Nakladova matice_2018'!$A$1:$IW$188,154,FALSE),0)</f>
        <v>0</v>
      </c>
      <c r="LX181" s="19">
        <f>IFERROR(HLOOKUP(LX$1,'Nakladova matice_2018'!$A$1:$IW$188,154,FALSE),0)</f>
        <v>0</v>
      </c>
      <c r="LY181" s="19">
        <f>IFERROR(HLOOKUP(LY$1,'Nakladova matice_2018'!$A$1:$IW$188,154,FALSE),0)</f>
        <v>0</v>
      </c>
      <c r="LZ181" s="19">
        <f>IFERROR(HLOOKUP(LZ$1,'Nakladova matice_2018'!$A$1:$IW$188,154,FALSE),0)</f>
        <v>0</v>
      </c>
      <c r="MA181" s="19">
        <f>IFERROR(HLOOKUP(MA$1,'Nakladova matice_2018'!$A$1:$IW$188,154,FALSE),0)</f>
        <v>0</v>
      </c>
      <c r="MB181" s="19">
        <f>IFERROR(HLOOKUP(MB$1,'Nakladova matice_2018'!$A$1:$IW$188,154,FALSE),0)</f>
        <v>0</v>
      </c>
      <c r="MC181" s="19">
        <f>IFERROR(HLOOKUP(MC$1,'Nakladova matice_2018'!$A$1:$IW$188,154,FALSE),0)</f>
        <v>0</v>
      </c>
      <c r="MD181" s="19">
        <f>IFERROR(HLOOKUP(MD$1,'Nakladova matice_2018'!$A$1:$IW$188,154,FALSE),0)</f>
        <v>0</v>
      </c>
      <c r="ME181" s="19">
        <f>IFERROR(HLOOKUP(ME$1,'Nakladova matice_2018'!$A$1:$IW$188,154,FALSE),0)</f>
        <v>0</v>
      </c>
      <c r="MF181" s="19">
        <f>IFERROR(HLOOKUP(MF$1,'Nakladova matice_2018'!$A$1:$IW$188,154,FALSE),0)</f>
        <v>0</v>
      </c>
      <c r="MG181" s="19">
        <f>IFERROR(HLOOKUP(MG$1,'Nakladova matice_2018'!$A$1:$IW$188,154,FALSE),0)</f>
        <v>0</v>
      </c>
      <c r="MH181" s="19">
        <f>IFERROR(HLOOKUP(MH$1,'Nakladova matice_2018'!$A$1:$IW$188,154,FALSE),0)</f>
        <v>0</v>
      </c>
      <c r="MI181" s="19">
        <f>IFERROR(HLOOKUP(MI$1,'Nakladova matice_2018'!$A$1:$IW$188,154,FALSE),0)</f>
        <v>0</v>
      </c>
      <c r="MJ181" s="19">
        <f>IFERROR(HLOOKUP(MJ$1,'Nakladova matice_2018'!$A$1:$IW$188,154,FALSE),0)</f>
        <v>0</v>
      </c>
      <c r="MK181" s="19">
        <f>IFERROR(HLOOKUP(MK$1,'Nakladova matice_2018'!$A$1:$IW$188,154,FALSE),0)</f>
        <v>0</v>
      </c>
      <c r="ML181" s="19">
        <f>IFERROR(HLOOKUP(ML$1,'Nakladova matice_2018'!$A$1:$IW$188,154,FALSE),0)</f>
        <v>0</v>
      </c>
      <c r="MM181" s="19">
        <f>IFERROR(HLOOKUP(MM$1,'Nakladova matice_2018'!$A$1:$IW$188,154,FALSE),0)</f>
        <v>0</v>
      </c>
      <c r="MN181" s="19">
        <f>IFERROR(HLOOKUP(MN$1,'Nakladova matice_2018'!$A$1:$IW$188,154,FALSE),0)</f>
        <v>0</v>
      </c>
      <c r="MO181" s="20">
        <f t="shared" si="87"/>
        <v>52716.79</v>
      </c>
      <c r="MP181" s="20">
        <f>MO181-'Nakladova matice_2018'!IX154</f>
        <v>0</v>
      </c>
    </row>
    <row r="182" spans="1:354" x14ac:dyDescent="0.2">
      <c r="A182" s="27">
        <v>549998</v>
      </c>
      <c r="B182" s="21" t="s">
        <v>455</v>
      </c>
      <c r="C182" s="53">
        <v>0</v>
      </c>
      <c r="D182" s="19">
        <f>IFERROR(HLOOKUP(D$1,'Nakladova matice_2018'!$A$1:$IW$188,155,FALSE),0)</f>
        <v>0</v>
      </c>
      <c r="E182" s="19">
        <f>IFERROR(HLOOKUP(E$1,'Nakladova matice_2018'!$A$1:$IW$188,155,FALSE),0)</f>
        <v>0</v>
      </c>
      <c r="F182" s="19">
        <f>IFERROR(HLOOKUP(F$1,'Nakladova matice_2018'!$A$1:$IW$188,155,FALSE),0)</f>
        <v>0</v>
      </c>
      <c r="G182" s="19">
        <f>IFERROR(HLOOKUP(G$1,'Nakladova matice_2018'!$A$1:$IW$188,155,FALSE),0)</f>
        <v>0</v>
      </c>
      <c r="H182" s="19">
        <f>IFERROR(HLOOKUP(H$1,'Nakladova matice_2018'!$A$1:$IW$188,155,FALSE),0)</f>
        <v>0</v>
      </c>
      <c r="I182" s="19">
        <f>IFERROR(HLOOKUP(I$1,'Nakladova matice_2018'!$A$1:$IW$188,155,FALSE),0)</f>
        <v>0</v>
      </c>
      <c r="J182" s="19">
        <f>IFERROR(HLOOKUP(J$1,'Nakladova matice_2018'!$A$1:$IW$188,155,FALSE),0)</f>
        <v>0</v>
      </c>
      <c r="K182" s="19">
        <f>IFERROR(HLOOKUP(K$1,'Nakladova matice_2018'!$A$1:$IW$188,155,FALSE),0)</f>
        <v>0</v>
      </c>
      <c r="L182" s="19">
        <f>IFERROR(HLOOKUP(L$1,'Nakladova matice_2018'!$A$1:$IW$188,155,FALSE),0)</f>
        <v>0</v>
      </c>
      <c r="M182" s="19">
        <f>IFERROR(HLOOKUP(M$1,'Nakladova matice_2018'!$A$1:$IW$188,155,FALSE),0)</f>
        <v>0</v>
      </c>
      <c r="N182" s="19">
        <f>IFERROR(HLOOKUP(N$1,'Nakladova matice_2018'!$A$1:$IW$188,155,FALSE),0)</f>
        <v>0</v>
      </c>
      <c r="O182" s="19">
        <f>IFERROR(HLOOKUP(O$1,'Nakladova matice_2018'!$A$1:$IW$188,155,FALSE),0)</f>
        <v>0</v>
      </c>
      <c r="P182" s="19">
        <f>IFERROR(HLOOKUP(P$1,'Nakladova matice_2018'!$A$1:$IW$188,155,FALSE),0)</f>
        <v>0</v>
      </c>
      <c r="Q182" s="19">
        <f>IFERROR(HLOOKUP(Q$1,'Nakladova matice_2018'!$A$1:$IW$188,155,FALSE),0)</f>
        <v>0</v>
      </c>
      <c r="R182" s="19">
        <f>IFERROR(HLOOKUP(R$1,'Nakladova matice_2018'!$A$1:$IW$188,155,FALSE),0)</f>
        <v>0</v>
      </c>
      <c r="S182" s="19">
        <f>IFERROR(HLOOKUP(S$1,'Nakladova matice_2018'!$A$1:$IW$188,155,FALSE),0)</f>
        <v>0</v>
      </c>
      <c r="T182" s="19">
        <f>IFERROR(HLOOKUP(T$1,'Nakladova matice_2018'!$A$1:$IW$188,155,FALSE),0)</f>
        <v>0</v>
      </c>
      <c r="U182" s="19">
        <f>IFERROR(HLOOKUP(U$1,'Nakladova matice_2018'!$A$1:$IW$188,155,FALSE),0)</f>
        <v>0</v>
      </c>
      <c r="V182" s="19">
        <f>IFERROR(HLOOKUP(V$1,'Nakladova matice_2018'!$A$1:$IW$188,155,FALSE),0)</f>
        <v>0</v>
      </c>
      <c r="W182" s="19">
        <f>IFERROR(HLOOKUP(W$1,'Nakladova matice_2018'!$A$1:$IW$188,155,FALSE),0)</f>
        <v>0</v>
      </c>
      <c r="X182" s="19">
        <f>IFERROR(HLOOKUP(X$1,'Nakladova matice_2018'!$A$1:$IW$188,155,FALSE),0)</f>
        <v>0</v>
      </c>
      <c r="Y182" s="19">
        <f>IFERROR(HLOOKUP(Y$1,'Nakladova matice_2018'!$A$1:$IW$188,155,FALSE),0)</f>
        <v>0</v>
      </c>
      <c r="Z182" s="19">
        <f>IFERROR(HLOOKUP(Z$1,'Nakladova matice_2018'!$A$1:$IW$188,155,FALSE),0)</f>
        <v>0</v>
      </c>
      <c r="AA182" s="19">
        <f>IFERROR(HLOOKUP(AA$1,'Nakladova matice_2018'!$A$1:$IW$188,155,FALSE),0)</f>
        <v>0</v>
      </c>
      <c r="AB182" s="19">
        <f>IFERROR(HLOOKUP(AB$1,'Nakladova matice_2018'!$A$1:$IW$188,155,FALSE),0)</f>
        <v>0</v>
      </c>
      <c r="AC182" s="19">
        <f>IFERROR(HLOOKUP(AC$1,'Nakladova matice_2018'!$A$1:$IW$188,155,FALSE),0)</f>
        <v>0</v>
      </c>
      <c r="AD182" s="19">
        <f>IFERROR(HLOOKUP(AD$1,'Nakladova matice_2018'!$A$1:$IW$188,155,FALSE),0)</f>
        <v>0</v>
      </c>
      <c r="AE182" s="19">
        <f>IFERROR(HLOOKUP(AE$1,'Nakladova matice_2018'!$A$1:$IW$188,155,FALSE),0)</f>
        <v>0</v>
      </c>
      <c r="AF182" s="19">
        <f>IFERROR(HLOOKUP(AF$1,'Nakladova matice_2018'!$A$1:$IW$188,155,FALSE),0)</f>
        <v>0</v>
      </c>
      <c r="AG182" s="19">
        <f>IFERROR(HLOOKUP(AG$1,'Nakladova matice_2018'!$A$1:$IW$188,155,FALSE),0)</f>
        <v>0</v>
      </c>
      <c r="AH182" s="19">
        <f>IFERROR(HLOOKUP(AH$1,'Nakladova matice_2018'!$A$1:$IW$188,155,FALSE),0)</f>
        <v>0</v>
      </c>
      <c r="AI182" s="19">
        <f>IFERROR(HLOOKUP(AI$1,'Nakladova matice_2018'!$A$1:$IW$188,155,FALSE),0)</f>
        <v>0</v>
      </c>
      <c r="AJ182" s="19">
        <f>IFERROR(HLOOKUP(AJ$1,'Nakladova matice_2018'!$A$1:$IW$188,155,FALSE),0)</f>
        <v>0</v>
      </c>
      <c r="AK182" s="19">
        <f>IFERROR(HLOOKUP(AK$1,'Nakladova matice_2018'!$A$1:$IW$188,155,FALSE),0)</f>
        <v>0</v>
      </c>
      <c r="AL182" s="19">
        <f>IFERROR(HLOOKUP(AL$1,'Nakladova matice_2018'!$A$1:$IW$188,155,FALSE),0)</f>
        <v>0</v>
      </c>
      <c r="AM182" s="19">
        <f>IFERROR(HLOOKUP(AM$1,'Nakladova matice_2018'!$A$1:$IW$188,155,FALSE),0)</f>
        <v>0</v>
      </c>
      <c r="AN182" s="19">
        <f>IFERROR(HLOOKUP(AN$1,'Nakladova matice_2018'!$A$1:$IW$188,155,FALSE),0)</f>
        <v>0</v>
      </c>
      <c r="AO182" s="19">
        <f>IFERROR(HLOOKUP(AO$1,'Nakladova matice_2018'!$A$1:$IW$188,155,FALSE),0)</f>
        <v>0</v>
      </c>
      <c r="AP182" s="19">
        <f>IFERROR(HLOOKUP(AP$1,'Nakladova matice_2018'!$A$1:$IW$188,155,FALSE),0)</f>
        <v>0</v>
      </c>
      <c r="AQ182" s="19">
        <f>IFERROR(HLOOKUP(AQ$1,'Nakladova matice_2018'!$A$1:$IW$188,155,FALSE),0)</f>
        <v>0</v>
      </c>
      <c r="AR182" s="19">
        <f>IFERROR(HLOOKUP(AR$1,'Nakladova matice_2018'!$A$1:$IW$188,155,FALSE),0)</f>
        <v>0</v>
      </c>
      <c r="AS182" s="19">
        <f>IFERROR(HLOOKUP(AS$1,'Nakladova matice_2018'!$A$1:$IW$188,155,FALSE),0)</f>
        <v>0</v>
      </c>
      <c r="AT182" s="19">
        <f>IFERROR(HLOOKUP(AT$1,'Nakladova matice_2018'!$A$1:$IW$188,155,FALSE),0)</f>
        <v>0</v>
      </c>
      <c r="AU182" s="19">
        <f>IFERROR(HLOOKUP(AU$1,'Nakladova matice_2018'!$A$1:$IW$188,155,FALSE),0)</f>
        <v>0</v>
      </c>
      <c r="AV182" s="19">
        <f>IFERROR(HLOOKUP(AV$1,'Nakladova matice_2018'!$A$1:$IW$188,155,FALSE),0)</f>
        <v>0</v>
      </c>
      <c r="AW182" s="19">
        <f>IFERROR(HLOOKUP(AW$1,'Nakladova matice_2018'!$A$1:$IW$188,155,FALSE),0)</f>
        <v>0</v>
      </c>
      <c r="AX182" s="19">
        <f>IFERROR(HLOOKUP(AX$1,'Nakladova matice_2018'!$A$1:$IW$188,155,FALSE),0)</f>
        <v>0</v>
      </c>
      <c r="AY182" s="19">
        <f>IFERROR(HLOOKUP(AY$1,'Nakladova matice_2018'!$A$1:$IW$188,155,FALSE),0)</f>
        <v>0</v>
      </c>
      <c r="AZ182" s="19">
        <f>IFERROR(HLOOKUP(AZ$1,'Nakladova matice_2018'!$A$1:$IW$188,155,FALSE),0)</f>
        <v>0</v>
      </c>
      <c r="BA182" s="19">
        <f>IFERROR(HLOOKUP(BA$1,'Nakladova matice_2018'!$A$1:$IW$188,155,FALSE),0)</f>
        <v>23122.66</v>
      </c>
      <c r="BB182" s="19">
        <f>IFERROR(HLOOKUP(BB$1,'Nakladova matice_2018'!$A$1:$IW$188,155,FALSE),0)</f>
        <v>0</v>
      </c>
      <c r="BC182" s="19">
        <f>IFERROR(HLOOKUP(BC$1,'Nakladova matice_2018'!$A$1:$IW$188,155,FALSE),0)</f>
        <v>0</v>
      </c>
      <c r="BD182" s="19">
        <f>IFERROR(HLOOKUP(BD$1,'Nakladova matice_2018'!$A$1:$IW$188,155,FALSE),0)</f>
        <v>0</v>
      </c>
      <c r="BE182" s="19">
        <f>IFERROR(HLOOKUP(BE$1,'Nakladova matice_2018'!$A$1:$IW$188,155,FALSE),0)</f>
        <v>0</v>
      </c>
      <c r="BF182" s="19">
        <f>IFERROR(HLOOKUP(BF$1,'Nakladova matice_2018'!$A$1:$IW$188,155,FALSE),0)</f>
        <v>0</v>
      </c>
      <c r="BG182" s="19">
        <f>IFERROR(HLOOKUP(BG$1,'Nakladova matice_2018'!$A$1:$IW$188,155,FALSE),0)</f>
        <v>0</v>
      </c>
      <c r="BH182" s="19">
        <f>IFERROR(HLOOKUP(BH$1,'Nakladova matice_2018'!$A$1:$IW$188,155,FALSE),0)</f>
        <v>0</v>
      </c>
      <c r="BI182" s="19">
        <f>IFERROR(HLOOKUP(BI$1,'Nakladova matice_2018'!$A$1:$IW$188,155,FALSE),0)</f>
        <v>0</v>
      </c>
      <c r="BJ182" s="19">
        <f>IFERROR(HLOOKUP(BJ$1,'Nakladova matice_2018'!$A$1:$IW$188,155,FALSE),0)</f>
        <v>0</v>
      </c>
      <c r="BK182" s="19">
        <f>IFERROR(HLOOKUP(BK$1,'Nakladova matice_2018'!$A$1:$IW$188,155,FALSE),0)</f>
        <v>0</v>
      </c>
      <c r="BL182" s="19">
        <f>IFERROR(HLOOKUP(BL$1,'Nakladova matice_2018'!$A$1:$IW$188,155,FALSE),0)</f>
        <v>0</v>
      </c>
      <c r="BM182" s="19">
        <f>IFERROR(HLOOKUP(BM$1,'Nakladova matice_2018'!$A$1:$IW$188,155,FALSE),0)</f>
        <v>0</v>
      </c>
      <c r="BN182" s="19">
        <f>IFERROR(HLOOKUP(BN$1,'Nakladova matice_2018'!$A$1:$IW$188,155,FALSE),0)</f>
        <v>0</v>
      </c>
      <c r="BO182" s="19">
        <f>IFERROR(HLOOKUP(BO$1,'Nakladova matice_2018'!$A$1:$IW$188,155,FALSE),0)</f>
        <v>0</v>
      </c>
      <c r="BP182" s="19">
        <f>IFERROR(HLOOKUP(BP$1,'Nakladova matice_2018'!$A$1:$IW$188,155,FALSE),0)</f>
        <v>0</v>
      </c>
      <c r="BQ182" s="19">
        <f>IFERROR(HLOOKUP(BQ$1,'Nakladova matice_2018'!$A$1:$IW$188,155,FALSE),0)</f>
        <v>0</v>
      </c>
      <c r="BR182" s="19">
        <f>IFERROR(HLOOKUP(BR$1,'Nakladova matice_2018'!$A$1:$IW$188,155,FALSE),0)</f>
        <v>0</v>
      </c>
      <c r="BS182" s="19">
        <f>IFERROR(HLOOKUP(BS$1,'Nakladova matice_2018'!$A$1:$IW$188,155,FALSE),0)</f>
        <v>0</v>
      </c>
      <c r="BT182" s="19">
        <f>IFERROR(HLOOKUP(BT$1,'Nakladova matice_2018'!$A$1:$IW$188,155,FALSE),0)</f>
        <v>1015.93</v>
      </c>
      <c r="BU182" s="19">
        <f>IFERROR(HLOOKUP(BU$1,'Nakladova matice_2018'!$A$1:$IW$188,155,FALSE),0)</f>
        <v>0</v>
      </c>
      <c r="BV182" s="19">
        <f>IFERROR(HLOOKUP(BV$1,'Nakladova matice_2018'!$A$1:$IW$188,155,FALSE),0)</f>
        <v>0</v>
      </c>
      <c r="BW182" s="19">
        <f>IFERROR(HLOOKUP(BW$1,'Nakladova matice_2018'!$A$1:$IW$188,155,FALSE),0)</f>
        <v>0</v>
      </c>
      <c r="BX182" s="19">
        <f>IFERROR(HLOOKUP(BX$1,'Nakladova matice_2018'!$A$1:$IW$188,155,FALSE),0)</f>
        <v>0</v>
      </c>
      <c r="BY182" s="19">
        <f>IFERROR(HLOOKUP(BY$1,'Nakladova matice_2018'!$A$1:$IW$188,155,FALSE),0)</f>
        <v>0</v>
      </c>
      <c r="BZ182" s="19">
        <f>IFERROR(HLOOKUP(BZ$1,'Nakladova matice_2018'!$A$1:$IW$188,155,FALSE),0)</f>
        <v>0</v>
      </c>
      <c r="CA182" s="19">
        <f>IFERROR(HLOOKUP(CA$1,'Nakladova matice_2018'!$A$1:$IW$188,155,FALSE),0)</f>
        <v>0</v>
      </c>
      <c r="CB182" s="19">
        <f>IFERROR(HLOOKUP(CB$1,'Nakladova matice_2018'!$A$1:$IW$188,155,FALSE),0)</f>
        <v>0</v>
      </c>
      <c r="CC182" s="19">
        <f>IFERROR(HLOOKUP(CC$1,'Nakladova matice_2018'!$A$1:$IW$188,155,FALSE),0)</f>
        <v>0</v>
      </c>
      <c r="CD182" s="19">
        <f>IFERROR(HLOOKUP(CD$1,'Nakladova matice_2018'!$A$1:$IW$188,155,FALSE),0)</f>
        <v>0</v>
      </c>
      <c r="CE182" s="19">
        <f>IFERROR(HLOOKUP(CE$1,'Nakladova matice_2018'!$A$1:$IW$188,155,FALSE),0)</f>
        <v>0</v>
      </c>
      <c r="CF182" s="19">
        <f>IFERROR(HLOOKUP(CF$1,'Nakladova matice_2018'!$A$1:$IW$188,155,FALSE),0)</f>
        <v>0</v>
      </c>
      <c r="CG182" s="19">
        <f>IFERROR(HLOOKUP(CG$1,'Nakladova matice_2018'!$A$1:$IW$188,155,FALSE),0)</f>
        <v>0</v>
      </c>
      <c r="CH182" s="19">
        <f>IFERROR(HLOOKUP(CH$1,'Nakladova matice_2018'!$A$1:$IW$188,155,FALSE),0)</f>
        <v>0</v>
      </c>
      <c r="CI182" s="19">
        <f>IFERROR(HLOOKUP(CI$1,'Nakladova matice_2018'!$A$1:$IW$188,155,FALSE),0)</f>
        <v>0</v>
      </c>
      <c r="CJ182" s="19">
        <f>IFERROR(HLOOKUP(CJ$1,'Nakladova matice_2018'!$A$1:$IW$188,155,FALSE),0)</f>
        <v>0</v>
      </c>
      <c r="CK182" s="19">
        <f>IFERROR(HLOOKUP(CK$1,'Nakladova matice_2018'!$A$1:$IW$188,155,FALSE),0)</f>
        <v>0</v>
      </c>
      <c r="CL182" s="19">
        <f>IFERROR(HLOOKUP(CL$1,'Nakladova matice_2018'!$A$1:$IW$188,155,FALSE),0)</f>
        <v>0</v>
      </c>
      <c r="CM182" s="19">
        <f>IFERROR(HLOOKUP(CM$1,'Nakladova matice_2018'!$A$1:$IW$188,155,FALSE),0)</f>
        <v>0</v>
      </c>
      <c r="CN182" s="19">
        <f>IFERROR(HLOOKUP(CN$1,'Nakladova matice_2018'!$A$1:$IW$188,155,FALSE),0)</f>
        <v>0</v>
      </c>
      <c r="CO182" s="19">
        <f>IFERROR(HLOOKUP(CO$1,'Nakladova matice_2018'!$A$1:$IW$188,155,FALSE),0)</f>
        <v>0</v>
      </c>
      <c r="CP182" s="19">
        <f>IFERROR(HLOOKUP(CP$1,'Nakladova matice_2018'!$A$1:$IW$188,155,FALSE),0)</f>
        <v>0</v>
      </c>
      <c r="CQ182" s="19">
        <f>IFERROR(HLOOKUP(CQ$1,'Nakladova matice_2018'!$A$1:$IW$188,155,FALSE),0)</f>
        <v>0</v>
      </c>
      <c r="CR182" s="19">
        <f>IFERROR(HLOOKUP(CR$1,'Nakladova matice_2018'!$A$1:$IW$188,155,FALSE),0)</f>
        <v>0</v>
      </c>
      <c r="CS182" s="19">
        <f>IFERROR(HLOOKUP(CS$1,'Nakladova matice_2018'!$A$1:$IW$188,155,FALSE),0)</f>
        <v>0</v>
      </c>
      <c r="CT182" s="19">
        <f>IFERROR(HLOOKUP(CT$1,'Nakladova matice_2018'!$A$1:$IW$188,155,FALSE),0)</f>
        <v>0</v>
      </c>
      <c r="CU182" s="19">
        <f>IFERROR(HLOOKUP(CU$1,'Nakladova matice_2018'!$A$1:$IW$188,155,FALSE),0)</f>
        <v>0</v>
      </c>
      <c r="CV182" s="19">
        <f>IFERROR(HLOOKUP(CV$1,'Nakladova matice_2018'!$A$1:$IW$188,155,FALSE),0)</f>
        <v>0</v>
      </c>
      <c r="CW182" s="19">
        <f>IFERROR(HLOOKUP(CW$1,'Nakladova matice_2018'!$A$1:$IW$188,155,FALSE),0)</f>
        <v>0</v>
      </c>
      <c r="CX182" s="19">
        <f>IFERROR(HLOOKUP(CX$1,'Nakladova matice_2018'!$A$1:$IW$188,155,FALSE),0)</f>
        <v>0</v>
      </c>
      <c r="CY182" s="19">
        <f>IFERROR(HLOOKUP(CY$1,'Nakladova matice_2018'!$A$1:$IW$188,155,FALSE),0)</f>
        <v>0</v>
      </c>
      <c r="CZ182" s="19">
        <f>IFERROR(HLOOKUP(CZ$1,'Nakladova matice_2018'!$A$1:$IW$188,155,FALSE),0)</f>
        <v>0</v>
      </c>
      <c r="DA182" s="19">
        <f>IFERROR(HLOOKUP(DA$1,'Nakladova matice_2018'!$A$1:$IW$188,155,FALSE),0)</f>
        <v>0</v>
      </c>
      <c r="DB182" s="19">
        <f>IFERROR(HLOOKUP(DB$1,'Nakladova matice_2018'!$A$1:$IW$188,155,FALSE),0)</f>
        <v>0</v>
      </c>
      <c r="DC182" s="19">
        <f>IFERROR(HLOOKUP(DC$1,'Nakladova matice_2018'!$A$1:$IW$188,155,FALSE),0)</f>
        <v>0</v>
      </c>
      <c r="DD182" s="19">
        <f>IFERROR(HLOOKUP(DD$1,'Nakladova matice_2018'!$A$1:$IW$188,155,FALSE),0)</f>
        <v>0</v>
      </c>
      <c r="DE182" s="19">
        <f>IFERROR(HLOOKUP(DE$1,'Nakladova matice_2018'!$A$1:$IW$188,155,FALSE),0)</f>
        <v>0</v>
      </c>
      <c r="DF182" s="19">
        <f>IFERROR(HLOOKUP(DF$1,'Nakladova matice_2018'!$A$1:$IW$188,155,FALSE),0)</f>
        <v>0</v>
      </c>
      <c r="DG182" s="19">
        <f>IFERROR(HLOOKUP(DG$1,'Nakladova matice_2018'!$A$1:$IW$188,155,FALSE),0)</f>
        <v>0</v>
      </c>
      <c r="DH182" s="19">
        <f>IFERROR(HLOOKUP(DH$1,'Nakladova matice_2018'!$A$1:$IW$188,155,FALSE),0)</f>
        <v>0</v>
      </c>
      <c r="DI182" s="19">
        <f>IFERROR(HLOOKUP(DI$1,'Nakladova matice_2018'!$A$1:$IW$188,155,FALSE),0)</f>
        <v>0</v>
      </c>
      <c r="DJ182" s="19">
        <f>IFERROR(HLOOKUP(DJ$1,'Nakladova matice_2018'!$A$1:$IW$188,155,FALSE),0)</f>
        <v>300</v>
      </c>
      <c r="DK182" s="19">
        <f>IFERROR(HLOOKUP(DK$1,'Nakladova matice_2018'!$A$1:$IW$188,155,FALSE),0)</f>
        <v>0</v>
      </c>
      <c r="DL182" s="19">
        <f>IFERROR(HLOOKUP(DL$1,'Nakladova matice_2018'!$A$1:$IW$188,155,FALSE),0)</f>
        <v>0</v>
      </c>
      <c r="DM182" s="19">
        <f>IFERROR(HLOOKUP(DM$1,'Nakladova matice_2018'!$A$1:$IW$188,155,FALSE),0)</f>
        <v>0</v>
      </c>
      <c r="DN182" s="19">
        <f>IFERROR(HLOOKUP(DN$1,'Nakladova matice_2018'!$A$1:$IW$188,155,FALSE),0)</f>
        <v>0</v>
      </c>
      <c r="DO182" s="19">
        <f>IFERROR(HLOOKUP(DO$1,'Nakladova matice_2018'!$A$1:$IW$188,155,FALSE),0)</f>
        <v>0</v>
      </c>
      <c r="DP182" s="19">
        <f>IFERROR(HLOOKUP(DP$1,'Nakladova matice_2018'!$A$1:$IW$188,155,FALSE),0)</f>
        <v>0</v>
      </c>
      <c r="DQ182" s="19">
        <f>IFERROR(HLOOKUP(DQ$1,'Nakladova matice_2018'!$A$1:$IW$188,155,FALSE),0)</f>
        <v>0</v>
      </c>
      <c r="DR182" s="19">
        <f>IFERROR(HLOOKUP(DR$1,'Nakladova matice_2018'!$A$1:$IW$188,155,FALSE),0)</f>
        <v>0</v>
      </c>
      <c r="DS182" s="19">
        <f>IFERROR(HLOOKUP(DS$1,'Nakladova matice_2018'!$A$1:$IW$188,155,FALSE),0)</f>
        <v>0</v>
      </c>
      <c r="DT182" s="19">
        <f>IFERROR(HLOOKUP(DT$1,'Nakladova matice_2018'!$A$1:$IW$188,155,FALSE),0)</f>
        <v>0</v>
      </c>
      <c r="DU182" s="19">
        <f>IFERROR(HLOOKUP(DU$1,'Nakladova matice_2018'!$A$1:$IW$188,155,FALSE),0)</f>
        <v>0</v>
      </c>
      <c r="DV182" s="19">
        <f>IFERROR(HLOOKUP(DV$1,'Nakladova matice_2018'!$A$1:$IW$188,155,FALSE),0)</f>
        <v>0</v>
      </c>
      <c r="DW182" s="19">
        <f>IFERROR(HLOOKUP(DW$1,'Nakladova matice_2018'!$A$1:$IW$188,155,FALSE),0)</f>
        <v>0</v>
      </c>
      <c r="DX182" s="19">
        <f>IFERROR(HLOOKUP(DX$1,'Nakladova matice_2018'!$A$1:$IW$188,155,FALSE),0)</f>
        <v>0</v>
      </c>
      <c r="DY182" s="19">
        <f>IFERROR(HLOOKUP(DY$1,'Nakladova matice_2018'!$A$1:$IW$188,155,FALSE),0)</f>
        <v>1080</v>
      </c>
      <c r="DZ182" s="19">
        <f>IFERROR(HLOOKUP(DZ$1,'Nakladova matice_2018'!$A$1:$IW$188,155,FALSE),0)</f>
        <v>0</v>
      </c>
      <c r="EA182" s="19">
        <f>IFERROR(HLOOKUP(EA$1,'Nakladova matice_2018'!$A$1:$IW$188,155,FALSE),0)</f>
        <v>0</v>
      </c>
      <c r="EB182" s="19">
        <f>IFERROR(HLOOKUP(EB$1,'Nakladova matice_2018'!$A$1:$IW$188,155,FALSE),0)</f>
        <v>0</v>
      </c>
      <c r="EC182" s="19">
        <f>IFERROR(HLOOKUP(EC$1,'Nakladova matice_2018'!$A$1:$IW$188,155,FALSE),0)</f>
        <v>0</v>
      </c>
      <c r="ED182" s="19">
        <f>IFERROR(HLOOKUP(ED$1,'Nakladova matice_2018'!$A$1:$IW$188,155,FALSE),0)</f>
        <v>0</v>
      </c>
      <c r="EE182" s="19">
        <f>IFERROR(HLOOKUP(EE$1,'Nakladova matice_2018'!$A$1:$IW$188,155,FALSE),0)</f>
        <v>0</v>
      </c>
      <c r="EF182" s="19">
        <f>IFERROR(HLOOKUP(EF$1,'Nakladova matice_2018'!$A$1:$IW$188,155,FALSE),0)</f>
        <v>0</v>
      </c>
      <c r="EG182" s="19">
        <f>IFERROR(HLOOKUP(EG$1,'Nakladova matice_2018'!$A$1:$IW$188,155,FALSE),0)</f>
        <v>0</v>
      </c>
      <c r="EH182" s="19">
        <f>IFERROR(HLOOKUP(EH$1,'Nakladova matice_2018'!$A$1:$IW$188,155,FALSE),0)</f>
        <v>0</v>
      </c>
      <c r="EI182" s="19">
        <f>IFERROR(HLOOKUP(EI$1,'Nakladova matice_2018'!$A$1:$IW$188,155,FALSE),0)</f>
        <v>0</v>
      </c>
      <c r="EJ182" s="19">
        <f>IFERROR(HLOOKUP(EJ$1,'Nakladova matice_2018'!$A$1:$IW$188,155,FALSE),0)</f>
        <v>0</v>
      </c>
      <c r="EK182" s="19">
        <f>IFERROR(HLOOKUP(EK$1,'Nakladova matice_2018'!$A$1:$IW$188,155,FALSE),0)</f>
        <v>250</v>
      </c>
      <c r="EL182" s="19">
        <f>IFERROR(HLOOKUP(EL$1,'Nakladova matice_2018'!$A$1:$IW$188,155,FALSE),0)</f>
        <v>0</v>
      </c>
      <c r="EM182" s="19">
        <f>IFERROR(HLOOKUP(EM$1,'Nakladova matice_2018'!$A$1:$IW$188,155,FALSE),0)</f>
        <v>0</v>
      </c>
      <c r="EN182" s="19">
        <f>IFERROR(HLOOKUP(EN$1,'Nakladova matice_2018'!$A$1:$IW$188,155,FALSE),0)</f>
        <v>0</v>
      </c>
      <c r="EO182" s="19">
        <f>IFERROR(HLOOKUP(EO$1,'Nakladova matice_2018'!$A$1:$IW$188,155,FALSE),0)</f>
        <v>0</v>
      </c>
      <c r="EP182" s="19">
        <f>IFERROR(HLOOKUP(EP$1,'Nakladova matice_2018'!$A$1:$IW$188,155,FALSE),0)</f>
        <v>0</v>
      </c>
      <c r="EQ182" s="19">
        <f>IFERROR(HLOOKUP(EQ$1,'Nakladova matice_2018'!$A$1:$IW$188,155,FALSE),0)</f>
        <v>0</v>
      </c>
      <c r="ER182" s="19">
        <f>IFERROR(HLOOKUP(ER$1,'Nakladova matice_2018'!$A$1:$IW$188,155,FALSE),0)</f>
        <v>0</v>
      </c>
      <c r="ES182" s="19">
        <f>IFERROR(HLOOKUP(ES$1,'Nakladova matice_2018'!$A$1:$IW$188,155,FALSE),0)</f>
        <v>0</v>
      </c>
      <c r="ET182" s="19">
        <f>IFERROR(HLOOKUP(ET$1,'Nakladova matice_2018'!$A$1:$IW$188,155,FALSE),0)</f>
        <v>0</v>
      </c>
      <c r="EU182" s="19">
        <f>IFERROR(HLOOKUP(EU$1,'Nakladova matice_2018'!$A$1:$IW$188,155,FALSE),0)</f>
        <v>0</v>
      </c>
      <c r="EV182" s="19">
        <f>IFERROR(HLOOKUP(EV$1,'Nakladova matice_2018'!$A$1:$IW$188,155,FALSE),0)</f>
        <v>0</v>
      </c>
      <c r="EW182" s="19">
        <f>IFERROR(HLOOKUP(EW$1,'Nakladova matice_2018'!$A$1:$IW$188,155,FALSE),0)</f>
        <v>0</v>
      </c>
      <c r="EX182" s="19">
        <f>IFERROR(HLOOKUP(EX$1,'Nakladova matice_2018'!$A$1:$IW$188,155,FALSE),0)</f>
        <v>0</v>
      </c>
      <c r="EY182" s="19">
        <f>IFERROR(HLOOKUP(EY$1,'Nakladova matice_2018'!$A$1:$IW$188,155,FALSE),0)</f>
        <v>0</v>
      </c>
      <c r="EZ182" s="19">
        <f>IFERROR(HLOOKUP(EZ$1,'Nakladova matice_2018'!$A$1:$IW$188,155,FALSE),0)</f>
        <v>0</v>
      </c>
      <c r="FA182" s="19">
        <f>IFERROR(HLOOKUP(FA$1,'Nakladova matice_2018'!$A$1:$IW$188,155,FALSE),0)</f>
        <v>0</v>
      </c>
      <c r="FB182" s="19">
        <f>IFERROR(HLOOKUP(FB$1,'Nakladova matice_2018'!$A$1:$IW$188,155,FALSE),0)</f>
        <v>0</v>
      </c>
      <c r="FC182" s="19">
        <f>IFERROR(HLOOKUP(FC$1,'Nakladova matice_2018'!$A$1:$IW$188,155,FALSE),0)</f>
        <v>0</v>
      </c>
      <c r="FD182" s="19">
        <f>IFERROR(HLOOKUP(FD$1,'Nakladova matice_2018'!$A$1:$IW$188,155,FALSE),0)</f>
        <v>0</v>
      </c>
      <c r="FE182" s="19">
        <f>IFERROR(HLOOKUP(FE$1,'Nakladova matice_2018'!$A$1:$IW$188,155,FALSE),0)</f>
        <v>0</v>
      </c>
      <c r="FF182" s="19">
        <f>IFERROR(HLOOKUP(FF$1,'Nakladova matice_2018'!$A$1:$IW$188,155,FALSE),0)</f>
        <v>0</v>
      </c>
      <c r="FG182" s="19">
        <f>IFERROR(HLOOKUP(FG$1,'Nakladova matice_2018'!$A$1:$IW$188,155,FALSE),0)</f>
        <v>0</v>
      </c>
      <c r="FH182" s="19">
        <f>IFERROR(HLOOKUP(FH$1,'Nakladova matice_2018'!$A$1:$IW$188,155,FALSE),0)</f>
        <v>0</v>
      </c>
      <c r="FI182" s="19">
        <f>IFERROR(HLOOKUP(FI$1,'Nakladova matice_2018'!$A$1:$IW$188,155,FALSE),0)</f>
        <v>4349.95</v>
      </c>
      <c r="FJ182" s="19">
        <f>IFERROR(HLOOKUP(FJ$1,'Nakladova matice_2018'!$A$1:$IW$188,155,FALSE),0)</f>
        <v>0</v>
      </c>
      <c r="FK182" s="19">
        <f>IFERROR(HLOOKUP(FK$1,'Nakladova matice_2018'!$A$1:$IW$188,155,FALSE),0)</f>
        <v>0</v>
      </c>
      <c r="FL182" s="19">
        <f>IFERROR(HLOOKUP(FL$1,'Nakladova matice_2018'!$A$1:$IW$188,155,FALSE),0)</f>
        <v>0</v>
      </c>
      <c r="FM182" s="19">
        <f>IFERROR(HLOOKUP(FM$1,'Nakladova matice_2018'!$A$1:$IW$188,155,FALSE),0)</f>
        <v>0</v>
      </c>
      <c r="FN182" s="19">
        <f>IFERROR(HLOOKUP(FN$1,'Nakladova matice_2018'!$A$1:$IW$188,155,FALSE),0)</f>
        <v>0</v>
      </c>
      <c r="FO182" s="19">
        <f>IFERROR(HLOOKUP(FO$1,'Nakladova matice_2018'!$A$1:$IW$188,155,FALSE),0)</f>
        <v>0</v>
      </c>
      <c r="FP182" s="19">
        <f>IFERROR(HLOOKUP(FP$1,'Nakladova matice_2018'!$A$1:$IW$188,155,FALSE),0)</f>
        <v>0</v>
      </c>
      <c r="FQ182" s="19">
        <f>IFERROR(HLOOKUP(FQ$1,'Nakladova matice_2018'!$A$1:$IW$188,155,FALSE),0)</f>
        <v>0</v>
      </c>
      <c r="FR182" s="19">
        <f>IFERROR(HLOOKUP(FR$1,'Nakladova matice_2018'!$A$1:$IW$188,155,FALSE),0)</f>
        <v>0</v>
      </c>
      <c r="FS182" s="19">
        <f>IFERROR(HLOOKUP(FS$1,'Nakladova matice_2018'!$A$1:$IW$188,155,FALSE),0)</f>
        <v>0</v>
      </c>
      <c r="FT182" s="19">
        <f>IFERROR(HLOOKUP(FT$1,'Nakladova matice_2018'!$A$1:$IW$188,155,FALSE),0)</f>
        <v>0</v>
      </c>
      <c r="FU182" s="19">
        <f>IFERROR(HLOOKUP(FU$1,'Nakladova matice_2018'!$A$1:$IW$188,155,FALSE),0)</f>
        <v>0</v>
      </c>
      <c r="FV182" s="19">
        <f>IFERROR(HLOOKUP(FV$1,'Nakladova matice_2018'!$A$1:$IW$188,155,FALSE),0)</f>
        <v>0</v>
      </c>
      <c r="FW182" s="19">
        <f>IFERROR(HLOOKUP(FW$1,'Nakladova matice_2018'!$A$1:$IW$188,155,FALSE),0)</f>
        <v>0</v>
      </c>
      <c r="FX182" s="19">
        <f>IFERROR(HLOOKUP(FX$1,'Nakladova matice_2018'!$A$1:$IW$188,155,FALSE),0)</f>
        <v>0</v>
      </c>
      <c r="FY182" s="19">
        <f>IFERROR(HLOOKUP(FY$1,'Nakladova matice_2018'!$A$1:$IW$188,155,FALSE),0)</f>
        <v>0</v>
      </c>
      <c r="FZ182" s="19">
        <f>IFERROR(HLOOKUP(FZ$1,'Nakladova matice_2018'!$A$1:$IW$188,155,FALSE),0)</f>
        <v>0</v>
      </c>
      <c r="GA182" s="19">
        <f>IFERROR(HLOOKUP(GA$1,'Nakladova matice_2018'!$A$1:$IW$188,155,FALSE),0)</f>
        <v>43830.1</v>
      </c>
      <c r="GB182" s="19">
        <f>IFERROR(HLOOKUP(GB$1,'Nakladova matice_2018'!$A$1:$IW$188,155,FALSE),0)</f>
        <v>0</v>
      </c>
      <c r="GC182" s="19">
        <f>IFERROR(HLOOKUP(GC$1,'Nakladova matice_2018'!$A$1:$IW$188,155,FALSE),0)</f>
        <v>0</v>
      </c>
      <c r="GD182" s="19">
        <f>IFERROR(HLOOKUP(GD$1,'Nakladova matice_2018'!$A$1:$IW$188,155,FALSE),0)</f>
        <v>0</v>
      </c>
      <c r="GE182" s="19">
        <f>IFERROR(HLOOKUP(GE$1,'Nakladova matice_2018'!$A$1:$IW$188,155,FALSE),0)</f>
        <v>0</v>
      </c>
      <c r="GF182" s="19">
        <f>IFERROR(HLOOKUP(GF$1,'Nakladova matice_2018'!$A$1:$IW$188,155,FALSE),0)</f>
        <v>0</v>
      </c>
      <c r="GG182" s="19">
        <f>IFERROR(HLOOKUP(GG$1,'Nakladova matice_2018'!$A$1:$IW$188,155,FALSE),0)</f>
        <v>0</v>
      </c>
      <c r="GH182" s="19">
        <f>IFERROR(HLOOKUP(GH$1,'Nakladova matice_2018'!$A$1:$IW$188,155,FALSE),0)</f>
        <v>0</v>
      </c>
      <c r="GI182" s="19">
        <f>IFERROR(HLOOKUP(GI$1,'Nakladova matice_2018'!$A$1:$IW$188,155,FALSE),0)</f>
        <v>0</v>
      </c>
      <c r="GJ182" s="19">
        <f>IFERROR(HLOOKUP(GJ$1,'Nakladova matice_2018'!$A$1:$IW$188,155,FALSE),0)</f>
        <v>0</v>
      </c>
      <c r="GK182" s="19">
        <f>IFERROR(HLOOKUP(GK$1,'Nakladova matice_2018'!$A$1:$IW$188,155,FALSE),0)</f>
        <v>0</v>
      </c>
      <c r="GL182" s="19">
        <f>IFERROR(HLOOKUP(GL$1,'Nakladova matice_2018'!$A$1:$IW$188,155,FALSE),0)</f>
        <v>0</v>
      </c>
      <c r="GM182" s="19">
        <f>IFERROR(HLOOKUP(GM$1,'Nakladova matice_2018'!$A$1:$IW$188,155,FALSE),0)</f>
        <v>0</v>
      </c>
      <c r="GN182" s="19">
        <f>IFERROR(HLOOKUP(GN$1,'Nakladova matice_2018'!$A$1:$IW$188,155,FALSE),0)</f>
        <v>0</v>
      </c>
      <c r="GO182" s="19">
        <f>IFERROR(HLOOKUP(GO$1,'Nakladova matice_2018'!$A$1:$IW$188,155,FALSE),0)</f>
        <v>0</v>
      </c>
      <c r="GP182" s="19">
        <f>IFERROR(HLOOKUP(GP$1,'Nakladova matice_2018'!$A$1:$IW$188,155,FALSE),0)</f>
        <v>0</v>
      </c>
      <c r="GQ182" s="19">
        <f>IFERROR(HLOOKUP(GQ$1,'Nakladova matice_2018'!$A$1:$IW$188,155,FALSE),0)</f>
        <v>0</v>
      </c>
      <c r="GR182" s="19">
        <f>IFERROR(HLOOKUP(GR$1,'Nakladova matice_2018'!$A$1:$IW$188,155,FALSE),0)</f>
        <v>0</v>
      </c>
      <c r="GS182" s="19">
        <f>IFERROR(HLOOKUP(GS$1,'Nakladova matice_2018'!$A$1:$IW$188,155,FALSE),0)</f>
        <v>0</v>
      </c>
      <c r="GT182" s="19">
        <f>IFERROR(HLOOKUP(GT$1,'Nakladova matice_2018'!$A$1:$IW$188,155,FALSE),0)</f>
        <v>0</v>
      </c>
      <c r="GU182" s="19">
        <f>IFERROR(HLOOKUP(GU$1,'Nakladova matice_2018'!$A$1:$IW$188,155,FALSE),0)</f>
        <v>0</v>
      </c>
      <c r="GV182" s="19">
        <f>IFERROR(HLOOKUP(GV$1,'Nakladova matice_2018'!$A$1:$IW$188,155,FALSE),0)</f>
        <v>0</v>
      </c>
      <c r="GW182" s="19">
        <f>IFERROR(HLOOKUP(GW$1,'Nakladova matice_2018'!$A$1:$IW$188,155,FALSE),0)</f>
        <v>0</v>
      </c>
      <c r="GX182" s="19">
        <f>IFERROR(HLOOKUP(GX$1,'Nakladova matice_2018'!$A$1:$IW$188,155,FALSE),0)</f>
        <v>0</v>
      </c>
      <c r="GY182" s="19">
        <f>IFERROR(HLOOKUP(GY$1,'Nakladova matice_2018'!$A$1:$IW$188,155,FALSE),0)</f>
        <v>0</v>
      </c>
      <c r="GZ182" s="19">
        <f>IFERROR(HLOOKUP(GZ$1,'Nakladova matice_2018'!$A$1:$IW$188,155,FALSE),0)</f>
        <v>0</v>
      </c>
      <c r="HA182" s="19">
        <f>IFERROR(HLOOKUP(HA$1,'Nakladova matice_2018'!$A$1:$IW$188,155,FALSE),0)</f>
        <v>0</v>
      </c>
      <c r="HB182" s="19">
        <f>IFERROR(HLOOKUP(HB$1,'Nakladova matice_2018'!$A$1:$IW$188,155,FALSE),0)</f>
        <v>0</v>
      </c>
      <c r="HC182" s="19">
        <f>IFERROR(HLOOKUP(HC$1,'Nakladova matice_2018'!$A$1:$IW$188,155,FALSE),0)</f>
        <v>0</v>
      </c>
      <c r="HD182" s="19">
        <f>IFERROR(HLOOKUP(HD$1,'Nakladova matice_2018'!$A$1:$IW$188,155,FALSE),0)</f>
        <v>0</v>
      </c>
      <c r="HE182" s="19">
        <f>IFERROR(HLOOKUP(HE$1,'Nakladova matice_2018'!$A$1:$IW$188,155,FALSE),0)</f>
        <v>0</v>
      </c>
      <c r="HF182" s="19">
        <f>IFERROR(HLOOKUP(HF$1,'Nakladova matice_2018'!$A$1:$IW$188,155,FALSE),0)</f>
        <v>0</v>
      </c>
      <c r="HG182" s="19">
        <f>IFERROR(HLOOKUP(HG$1,'Nakladova matice_2018'!$A$1:$IW$188,155,FALSE),0)</f>
        <v>0</v>
      </c>
      <c r="HH182" s="19">
        <f>IFERROR(HLOOKUP(HH$1,'Nakladova matice_2018'!$A$1:$IW$188,155,FALSE),0)</f>
        <v>0</v>
      </c>
      <c r="HI182" s="19">
        <f>IFERROR(HLOOKUP(HI$1,'Nakladova matice_2018'!$A$1:$IW$188,155,FALSE),0)</f>
        <v>0</v>
      </c>
      <c r="HJ182" s="19">
        <f>IFERROR(HLOOKUP(HJ$1,'Nakladova matice_2018'!$A$1:$IW$188,155,FALSE),0)</f>
        <v>0</v>
      </c>
      <c r="HK182" s="19">
        <f>IFERROR(HLOOKUP(HK$1,'Nakladova matice_2018'!$A$1:$IW$188,155,FALSE),0)</f>
        <v>0</v>
      </c>
      <c r="HL182" s="19">
        <f>IFERROR(HLOOKUP(HL$1,'Nakladova matice_2018'!$A$1:$IW$188,155,FALSE),0)</f>
        <v>0</v>
      </c>
      <c r="HM182" s="19">
        <f>IFERROR(HLOOKUP(HM$1,'Nakladova matice_2018'!$A$1:$IW$188,155,FALSE),0)</f>
        <v>0</v>
      </c>
      <c r="HN182" s="19">
        <f>IFERROR(HLOOKUP(HN$1,'Nakladova matice_2018'!$A$1:$IW$188,155,FALSE),0)</f>
        <v>0</v>
      </c>
      <c r="HO182" s="19">
        <f>IFERROR(HLOOKUP(HO$1,'Nakladova matice_2018'!$A$1:$IW$188,155,FALSE),0)</f>
        <v>0</v>
      </c>
      <c r="HP182" s="19">
        <f>IFERROR(HLOOKUP(HP$1,'Nakladova matice_2018'!$A$1:$IW$188,155,FALSE),0)</f>
        <v>0</v>
      </c>
      <c r="HQ182" s="19">
        <f>IFERROR(HLOOKUP(HQ$1,'Nakladova matice_2018'!$A$1:$IW$188,155,FALSE),0)</f>
        <v>0</v>
      </c>
      <c r="HR182" s="19">
        <f>IFERROR(HLOOKUP(HR$1,'Nakladova matice_2018'!$A$1:$IW$188,155,FALSE),0)</f>
        <v>0</v>
      </c>
      <c r="HS182" s="19">
        <f>IFERROR(HLOOKUP(HS$1,'Nakladova matice_2018'!$A$1:$IW$188,155,FALSE),0)</f>
        <v>0</v>
      </c>
      <c r="HT182" s="19">
        <f>IFERROR(HLOOKUP(HT$1,'Nakladova matice_2018'!$A$1:$IW$188,155,FALSE),0)</f>
        <v>0</v>
      </c>
      <c r="HU182" s="19">
        <f>IFERROR(HLOOKUP(HU$1,'Nakladova matice_2018'!$A$1:$IW$188,155,FALSE),0)</f>
        <v>0</v>
      </c>
      <c r="HV182" s="19">
        <f>IFERROR(HLOOKUP(HV$1,'Nakladova matice_2018'!$A$1:$IW$188,155,FALSE),0)</f>
        <v>0</v>
      </c>
      <c r="HW182" s="19">
        <f>IFERROR(HLOOKUP(HW$1,'Nakladova matice_2018'!$A$1:$IW$188,155,FALSE),0)</f>
        <v>0</v>
      </c>
      <c r="HX182" s="19">
        <f>IFERROR(HLOOKUP(HX$1,'Nakladova matice_2018'!$A$1:$IW$188,155,FALSE),0)</f>
        <v>0</v>
      </c>
      <c r="HY182" s="19">
        <f>IFERROR(HLOOKUP(HY$1,'Nakladova matice_2018'!$A$1:$IW$188,155,FALSE),0)</f>
        <v>0</v>
      </c>
      <c r="HZ182" s="19">
        <f>IFERROR(HLOOKUP(HZ$1,'Nakladova matice_2018'!$A$1:$IW$188,155,FALSE),0)</f>
        <v>0</v>
      </c>
      <c r="IA182" s="19">
        <f>IFERROR(HLOOKUP(IA$1,'Nakladova matice_2018'!$A$1:$IW$188,155,FALSE),0)</f>
        <v>7671</v>
      </c>
      <c r="IB182" s="19">
        <f>IFERROR(HLOOKUP(IB$1,'Nakladova matice_2018'!$A$1:$IW$188,155,FALSE),0)</f>
        <v>0</v>
      </c>
      <c r="IC182" s="19">
        <f>IFERROR(HLOOKUP(IC$1,'Nakladova matice_2018'!$A$1:$IW$188,155,FALSE),0)</f>
        <v>0</v>
      </c>
      <c r="ID182" s="19">
        <f>IFERROR(HLOOKUP(ID$1,'Nakladova matice_2018'!$A$1:$IW$188,155,FALSE),0)</f>
        <v>0</v>
      </c>
      <c r="IE182" s="19">
        <f>IFERROR(HLOOKUP(IE$1,'Nakladova matice_2018'!$A$1:$IW$188,155,FALSE),0)</f>
        <v>0</v>
      </c>
      <c r="IF182" s="19">
        <f>IFERROR(HLOOKUP(IF$1,'Nakladova matice_2018'!$A$1:$IW$188,155,FALSE),0)</f>
        <v>0</v>
      </c>
      <c r="IG182" s="19">
        <f>IFERROR(HLOOKUP(IG$1,'Nakladova matice_2018'!$A$1:$IW$188,155,FALSE),0)</f>
        <v>0</v>
      </c>
      <c r="IH182" s="19">
        <f>IFERROR(HLOOKUP(IH$1,'Nakladova matice_2018'!$A$1:$IW$188,155,FALSE),0)</f>
        <v>0</v>
      </c>
      <c r="II182" s="19">
        <f>IFERROR(HLOOKUP(II$1,'Nakladova matice_2018'!$A$1:$IW$188,155,FALSE),0)</f>
        <v>0</v>
      </c>
      <c r="IJ182" s="19">
        <f>IFERROR(HLOOKUP(IJ$1,'Nakladova matice_2018'!$A$1:$IW$188,155,FALSE),0)</f>
        <v>0</v>
      </c>
      <c r="IK182" s="19">
        <f>IFERROR(HLOOKUP(IK$1,'Nakladova matice_2018'!$A$1:$IW$188,155,FALSE),0)</f>
        <v>0</v>
      </c>
      <c r="IL182" s="19">
        <f>IFERROR(HLOOKUP(IL$1,'Nakladova matice_2018'!$A$1:$IW$188,155,FALSE),0)</f>
        <v>0</v>
      </c>
      <c r="IM182" s="19">
        <f>IFERROR(HLOOKUP(IM$1,'Nakladova matice_2018'!$A$1:$IW$188,155,FALSE),0)</f>
        <v>0</v>
      </c>
      <c r="IN182" s="19">
        <f>IFERROR(HLOOKUP(IN$1,'Nakladova matice_2018'!$A$1:$IW$188,155,FALSE),0)</f>
        <v>18409.93</v>
      </c>
      <c r="IO182" s="19">
        <f>IFERROR(HLOOKUP(IO$1,'Nakladova matice_2018'!$A$1:$IW$188,155,FALSE),0)</f>
        <v>0</v>
      </c>
      <c r="IP182" s="19">
        <f>IFERROR(HLOOKUP(IP$1,'Nakladova matice_2018'!$A$1:$IW$188,155,FALSE),0)</f>
        <v>66177.09</v>
      </c>
      <c r="IQ182" s="19">
        <f>IFERROR(HLOOKUP(IQ$1,'Nakladova matice_2018'!$A$1:$IW$188,155,FALSE),0)</f>
        <v>0</v>
      </c>
      <c r="IR182" s="19">
        <f>IFERROR(HLOOKUP(IR$1,'Nakladova matice_2018'!$A$1:$IW$188,155,FALSE),0)</f>
        <v>0</v>
      </c>
      <c r="IS182" s="19">
        <f>IFERROR(HLOOKUP(IS$1,'Nakladova matice_2018'!$A$1:$IW$188,155,FALSE),0)</f>
        <v>0</v>
      </c>
      <c r="IT182" s="19">
        <f>IFERROR(HLOOKUP(IT$1,'Nakladova matice_2018'!$A$1:$IW$188,155,FALSE),0)</f>
        <v>0</v>
      </c>
      <c r="IU182" s="19">
        <f>IFERROR(HLOOKUP(IU$1,'Nakladova matice_2018'!$A$1:$IW$188,155,FALSE),0)</f>
        <v>0</v>
      </c>
      <c r="IV182" s="19">
        <f>IFERROR(HLOOKUP(IV$1,'Nakladova matice_2018'!$A$1:$IW$188,155,FALSE),0)</f>
        <v>0</v>
      </c>
      <c r="IW182" s="19">
        <f>IFERROR(HLOOKUP(IW$1,'Nakladova matice_2018'!$A$1:$IW$188,155,FALSE),0)</f>
        <v>0</v>
      </c>
      <c r="IX182" s="19">
        <f>IFERROR(HLOOKUP(IX$1,'Nakladova matice_2018'!$A$1:$IW$188,155,FALSE),0)</f>
        <v>0</v>
      </c>
      <c r="IY182" s="19">
        <f>IFERROR(HLOOKUP(IY$1,'Nakladova matice_2018'!$A$1:$IW$188,155,FALSE),0)</f>
        <v>0</v>
      </c>
      <c r="IZ182" s="19">
        <f>IFERROR(HLOOKUP(IZ$1,'Nakladova matice_2018'!$A$1:$IW$188,155,FALSE),0)</f>
        <v>0</v>
      </c>
      <c r="JA182" s="19">
        <f>IFERROR(HLOOKUP(JA$1,'Nakladova matice_2018'!$A$1:$IW$188,155,FALSE),0)</f>
        <v>0</v>
      </c>
      <c r="JB182" s="19">
        <f>IFERROR(HLOOKUP(JB$1,'Nakladova matice_2018'!$A$1:$IW$188,155,FALSE),0)</f>
        <v>0</v>
      </c>
      <c r="JC182" s="19">
        <f>IFERROR(HLOOKUP(JC$1,'Nakladova matice_2018'!$A$1:$IW$188,155,FALSE),0)</f>
        <v>0</v>
      </c>
      <c r="JD182" s="19">
        <f>IFERROR(HLOOKUP(JD$1,'Nakladova matice_2018'!$A$1:$IW$188,155,FALSE),0)</f>
        <v>0</v>
      </c>
      <c r="JE182" s="19">
        <f>IFERROR(HLOOKUP(JE$1,'Nakladova matice_2018'!$A$1:$IW$188,155,FALSE),0)</f>
        <v>0</v>
      </c>
      <c r="JF182" s="19">
        <f>IFERROR(HLOOKUP(JF$1,'Nakladova matice_2018'!$A$1:$IW$188,155,FALSE),0)</f>
        <v>0</v>
      </c>
      <c r="JG182" s="19">
        <f>IFERROR(HLOOKUP(JG$1,'Nakladova matice_2018'!$A$1:$IW$188,155,FALSE),0)</f>
        <v>0</v>
      </c>
      <c r="JH182" s="19">
        <f>IFERROR(HLOOKUP(JH$1,'Nakladova matice_2018'!$A$1:$IW$188,155,FALSE),0)</f>
        <v>0</v>
      </c>
      <c r="JI182" s="19">
        <f>IFERROR(HLOOKUP(JI$1,'Nakladova matice_2018'!$A$1:$IW$188,155,FALSE),0)</f>
        <v>0</v>
      </c>
      <c r="JJ182" s="19">
        <f>IFERROR(HLOOKUP(JJ$1,'Nakladova matice_2018'!$A$1:$IW$188,155,FALSE),0)</f>
        <v>0</v>
      </c>
      <c r="JK182" s="19">
        <f>IFERROR(HLOOKUP(JK$1,'Nakladova matice_2018'!$A$1:$IW$188,155,FALSE),0)</f>
        <v>0</v>
      </c>
      <c r="JL182" s="19">
        <f>IFERROR(HLOOKUP(JL$1,'Nakladova matice_2018'!$A$1:$IW$188,155,FALSE),0)</f>
        <v>0</v>
      </c>
      <c r="JM182" s="19">
        <f>IFERROR(HLOOKUP(JM$1,'Nakladova matice_2018'!$A$1:$IW$188,155,FALSE),0)</f>
        <v>0</v>
      </c>
      <c r="JN182" s="19">
        <f>IFERROR(HLOOKUP(JN$1,'Nakladova matice_2018'!$A$1:$IW$188,155,FALSE),0)</f>
        <v>0</v>
      </c>
      <c r="JO182" s="19">
        <f>IFERROR(HLOOKUP(JO$1,'Nakladova matice_2018'!$A$1:$IW$188,155,FALSE),0)</f>
        <v>0</v>
      </c>
      <c r="JP182" s="19">
        <f>IFERROR(HLOOKUP(JP$1,'Nakladova matice_2018'!$A$1:$IW$188,155,FALSE),0)</f>
        <v>0</v>
      </c>
      <c r="JQ182" s="19">
        <f>IFERROR(HLOOKUP(JQ$1,'Nakladova matice_2018'!$A$1:$IW$188,155,FALSE),0)</f>
        <v>0</v>
      </c>
      <c r="JR182" s="19">
        <f>IFERROR(HLOOKUP(JR$1,'Nakladova matice_2018'!$A$1:$IW$188,155,FALSE),0)</f>
        <v>0</v>
      </c>
      <c r="JS182" s="19">
        <f>IFERROR(HLOOKUP(JS$1,'Nakladova matice_2018'!$A$1:$IW$188,155,FALSE),0)</f>
        <v>0</v>
      </c>
      <c r="JT182" s="19">
        <f>IFERROR(HLOOKUP(JT$1,'Nakladova matice_2018'!$A$1:$IW$188,155,FALSE),0)</f>
        <v>0</v>
      </c>
      <c r="JU182" s="19">
        <f>IFERROR(HLOOKUP(JU$1,'Nakladova matice_2018'!$A$1:$IW$188,155,FALSE),0)</f>
        <v>1800</v>
      </c>
      <c r="JV182" s="19">
        <f>IFERROR(HLOOKUP(JV$1,'Nakladova matice_2018'!$A$1:$IW$188,155,FALSE),0)</f>
        <v>0</v>
      </c>
      <c r="JW182" s="19">
        <f>IFERROR(HLOOKUP(JW$1,'Nakladova matice_2018'!$A$1:$IW$188,155,FALSE),0)</f>
        <v>0</v>
      </c>
      <c r="JX182" s="19">
        <f>IFERROR(HLOOKUP(JX$1,'Nakladova matice_2018'!$A$1:$IW$188,155,FALSE),0)</f>
        <v>0</v>
      </c>
      <c r="JY182" s="19">
        <f>IFERROR(HLOOKUP(JY$1,'Nakladova matice_2018'!$A$1:$IW$188,155,FALSE),0)</f>
        <v>0</v>
      </c>
      <c r="JZ182" s="19">
        <f>IFERROR(HLOOKUP(JZ$1,'Nakladova matice_2018'!$A$1:$IW$188,155,FALSE),0)</f>
        <v>0</v>
      </c>
      <c r="KA182" s="19">
        <f>IFERROR(HLOOKUP(KA$1,'Nakladova matice_2018'!$A$1:$IW$188,155,FALSE),0)</f>
        <v>0</v>
      </c>
      <c r="KB182" s="19">
        <f>IFERROR(HLOOKUP(KB$1,'Nakladova matice_2018'!$A$1:$IW$188,155,FALSE),0)</f>
        <v>0</v>
      </c>
      <c r="KC182" s="19">
        <f>IFERROR(HLOOKUP(KC$1,'Nakladova matice_2018'!$A$1:$IW$188,155,FALSE),0)</f>
        <v>0</v>
      </c>
      <c r="KD182" s="19">
        <f>IFERROR(HLOOKUP(KD$1,'Nakladova matice_2018'!$A$1:$IW$188,155,FALSE),0)</f>
        <v>0</v>
      </c>
      <c r="KE182" s="19">
        <f>IFERROR(HLOOKUP(KE$1,'Nakladova matice_2018'!$A$1:$IW$188,155,FALSE),0)</f>
        <v>0</v>
      </c>
      <c r="KF182" s="19">
        <f>IFERROR(HLOOKUP(KF$1,'Nakladova matice_2018'!$A$1:$IW$188,155,FALSE),0)</f>
        <v>0</v>
      </c>
      <c r="KG182" s="19">
        <f>IFERROR(HLOOKUP(KG$1,'Nakladova matice_2018'!$A$1:$IW$188,155,FALSE),0)</f>
        <v>0</v>
      </c>
      <c r="KH182" s="19">
        <f>IFERROR(HLOOKUP(KH$1,'Nakladova matice_2018'!$A$1:$IW$188,155,FALSE),0)</f>
        <v>0</v>
      </c>
      <c r="KI182" s="19">
        <f>IFERROR(HLOOKUP(KI$1,'Nakladova matice_2018'!$A$1:$IW$188,155,FALSE),0)</f>
        <v>0</v>
      </c>
      <c r="KJ182" s="19">
        <f>IFERROR(HLOOKUP(KJ$1,'Nakladova matice_2018'!$A$1:$IW$188,155,FALSE),0)</f>
        <v>0</v>
      </c>
      <c r="KK182" s="19">
        <f>IFERROR(HLOOKUP(KK$1,'Nakladova matice_2018'!$A$1:$IW$188,155,FALSE),0)</f>
        <v>0</v>
      </c>
      <c r="KL182" s="19">
        <f>IFERROR(HLOOKUP(KL$1,'Nakladova matice_2018'!$A$1:$IW$188,155,FALSE),0)</f>
        <v>0</v>
      </c>
      <c r="KM182" s="19">
        <f>IFERROR(HLOOKUP(KM$1,'Nakladova matice_2018'!$A$1:$IW$188,155,FALSE),0)</f>
        <v>0</v>
      </c>
      <c r="KN182" s="19">
        <f>IFERROR(HLOOKUP(KN$1,'Nakladova matice_2018'!$A$1:$IW$188,155,FALSE),0)</f>
        <v>0</v>
      </c>
      <c r="KO182" s="19">
        <f>IFERROR(HLOOKUP(KO$1,'Nakladova matice_2018'!$A$1:$IW$188,155,FALSE),0)</f>
        <v>0</v>
      </c>
      <c r="KP182" s="19">
        <f>IFERROR(HLOOKUP(KP$1,'Nakladova matice_2018'!$A$1:$IW$188,155,FALSE),0)</f>
        <v>0</v>
      </c>
      <c r="KQ182" s="19">
        <f>IFERROR(HLOOKUP(KQ$1,'Nakladova matice_2018'!$A$1:$IW$188,155,FALSE),0)</f>
        <v>0</v>
      </c>
      <c r="KR182" s="19">
        <f>IFERROR(HLOOKUP(KR$1,'Nakladova matice_2018'!$A$1:$IW$188,155,FALSE),0)</f>
        <v>0</v>
      </c>
      <c r="KS182" s="19">
        <f>IFERROR(HLOOKUP(KS$1,'Nakladova matice_2018'!$A$1:$IW$188,155,FALSE),0)</f>
        <v>0</v>
      </c>
      <c r="KT182" s="19">
        <f>IFERROR(HLOOKUP(KT$1,'Nakladova matice_2018'!$A$1:$IW$188,155,FALSE),0)</f>
        <v>0</v>
      </c>
      <c r="KU182" s="19">
        <f>IFERROR(HLOOKUP(KU$1,'Nakladova matice_2018'!$A$1:$IW$188,155,FALSE),0)</f>
        <v>0</v>
      </c>
      <c r="KV182" s="19">
        <f>IFERROR(HLOOKUP(KV$1,'Nakladova matice_2018'!$A$1:$IW$188,155,FALSE),0)</f>
        <v>0</v>
      </c>
      <c r="KW182" s="19">
        <f>IFERROR(HLOOKUP(KW$1,'Nakladova matice_2018'!$A$1:$IW$188,155,FALSE),0)</f>
        <v>0</v>
      </c>
      <c r="KX182" s="19">
        <f>IFERROR(HLOOKUP(KX$1,'Nakladova matice_2018'!$A$1:$IW$188,155,FALSE),0)</f>
        <v>0</v>
      </c>
      <c r="KY182" s="19">
        <f>IFERROR(HLOOKUP(KY$1,'Nakladova matice_2018'!$A$1:$IW$188,155,FALSE),0)</f>
        <v>0</v>
      </c>
      <c r="KZ182" s="19">
        <f>IFERROR(HLOOKUP(KZ$1,'Nakladova matice_2018'!$A$1:$IW$188,155,FALSE),0)</f>
        <v>0</v>
      </c>
      <c r="LA182" s="19">
        <f>IFERROR(HLOOKUP(LA$1,'Nakladova matice_2018'!$A$1:$IW$188,155,FALSE),0)</f>
        <v>0</v>
      </c>
      <c r="LB182" s="19">
        <f>IFERROR(HLOOKUP(LB$1,'Nakladova matice_2018'!$A$1:$IW$188,155,FALSE),0)</f>
        <v>0</v>
      </c>
      <c r="LC182" s="19">
        <f>IFERROR(HLOOKUP(LC$1,'Nakladova matice_2018'!$A$1:$IW$188,155,FALSE),0)</f>
        <v>0</v>
      </c>
      <c r="LD182" s="19">
        <f>IFERROR(HLOOKUP(LD$1,'Nakladova matice_2018'!$A$1:$IW$188,155,FALSE),0)</f>
        <v>0</v>
      </c>
      <c r="LE182" s="19">
        <f>IFERROR(HLOOKUP(LE$1,'Nakladova matice_2018'!$A$1:$IW$188,155,FALSE),0)</f>
        <v>0</v>
      </c>
      <c r="LF182" s="19">
        <f>IFERROR(HLOOKUP(LF$1,'Nakladova matice_2018'!$A$1:$IW$188,155,FALSE),0)</f>
        <v>158</v>
      </c>
      <c r="LG182" s="19">
        <f>IFERROR(HLOOKUP(LG$1,'Nakladova matice_2018'!$A$1:$IW$188,155,FALSE),0)</f>
        <v>0</v>
      </c>
      <c r="LH182" s="19">
        <f>IFERROR(HLOOKUP(LH$1,'Nakladova matice_2018'!$A$1:$IW$188,155,FALSE),0)</f>
        <v>0</v>
      </c>
      <c r="LI182" s="19">
        <f>IFERROR(HLOOKUP(LI$1,'Nakladova matice_2018'!$A$1:$IW$188,155,FALSE),0)</f>
        <v>0</v>
      </c>
      <c r="LJ182" s="19">
        <f>IFERROR(HLOOKUP(LJ$1,'Nakladova matice_2018'!$A$1:$IW$188,155,FALSE),0)</f>
        <v>0</v>
      </c>
      <c r="LK182" s="19">
        <f>IFERROR(HLOOKUP(LK$1,'Nakladova matice_2018'!$A$1:$IW$188,155,FALSE),0)</f>
        <v>0</v>
      </c>
      <c r="LL182" s="19">
        <f>IFERROR(HLOOKUP(LL$1,'Nakladova matice_2018'!$A$1:$IW$188,155,FALSE),0)</f>
        <v>0</v>
      </c>
      <c r="LM182" s="19">
        <f>IFERROR(HLOOKUP(LM$1,'Nakladova matice_2018'!$A$1:$IW$188,155,FALSE),0)</f>
        <v>0</v>
      </c>
      <c r="LN182" s="19">
        <f>IFERROR(HLOOKUP(LN$1,'Nakladova matice_2018'!$A$1:$IW$188,155,FALSE),0)</f>
        <v>0</v>
      </c>
      <c r="LO182" s="19">
        <f>IFERROR(HLOOKUP(LO$1,'Nakladova matice_2018'!$A$1:$IW$188,155,FALSE),0)</f>
        <v>0</v>
      </c>
      <c r="LP182" s="19">
        <f>IFERROR(HLOOKUP(LP$1,'Nakladova matice_2018'!$A$1:$IW$188,155,FALSE),0)</f>
        <v>0</v>
      </c>
      <c r="LQ182" s="19">
        <f>IFERROR(HLOOKUP(LQ$1,'Nakladova matice_2018'!$A$1:$IW$188,155,FALSE),0)</f>
        <v>0</v>
      </c>
      <c r="LR182" s="19">
        <f>IFERROR(HLOOKUP(LR$1,'Nakladova matice_2018'!$A$1:$IW$188,155,FALSE),0)</f>
        <v>0</v>
      </c>
      <c r="LS182" s="19">
        <f>IFERROR(HLOOKUP(LS$1,'Nakladova matice_2018'!$A$1:$IW$188,155,FALSE),0)</f>
        <v>0</v>
      </c>
      <c r="LT182" s="19">
        <f>IFERROR(HLOOKUP(LT$1,'Nakladova matice_2018'!$A$1:$IW$188,155,FALSE),0)</f>
        <v>0</v>
      </c>
      <c r="LU182" s="19">
        <f>IFERROR(HLOOKUP(LU$1,'Nakladova matice_2018'!$A$1:$IW$188,155,FALSE),0)</f>
        <v>0</v>
      </c>
      <c r="LV182" s="19">
        <f>IFERROR(HLOOKUP(LV$1,'Nakladova matice_2018'!$A$1:$IW$188,155,FALSE),0)</f>
        <v>0</v>
      </c>
      <c r="LW182" s="19">
        <f>IFERROR(HLOOKUP(LW$1,'Nakladova matice_2018'!$A$1:$IW$188,155,FALSE),0)</f>
        <v>0</v>
      </c>
      <c r="LX182" s="19">
        <f>IFERROR(HLOOKUP(LX$1,'Nakladova matice_2018'!$A$1:$IW$188,155,FALSE),0)</f>
        <v>0</v>
      </c>
      <c r="LY182" s="19">
        <f>IFERROR(HLOOKUP(LY$1,'Nakladova matice_2018'!$A$1:$IW$188,155,FALSE),0)</f>
        <v>0</v>
      </c>
      <c r="LZ182" s="19">
        <f>IFERROR(HLOOKUP(LZ$1,'Nakladova matice_2018'!$A$1:$IW$188,155,FALSE),0)</f>
        <v>0</v>
      </c>
      <c r="MA182" s="19">
        <f>IFERROR(HLOOKUP(MA$1,'Nakladova matice_2018'!$A$1:$IW$188,155,FALSE),0)</f>
        <v>0</v>
      </c>
      <c r="MB182" s="19">
        <f>IFERROR(HLOOKUP(MB$1,'Nakladova matice_2018'!$A$1:$IW$188,155,FALSE),0)</f>
        <v>0</v>
      </c>
      <c r="MC182" s="19">
        <f>IFERROR(HLOOKUP(MC$1,'Nakladova matice_2018'!$A$1:$IW$188,155,FALSE),0)</f>
        <v>0</v>
      </c>
      <c r="MD182" s="19">
        <f>IFERROR(HLOOKUP(MD$1,'Nakladova matice_2018'!$A$1:$IW$188,155,FALSE),0)</f>
        <v>0</v>
      </c>
      <c r="ME182" s="19">
        <f>IFERROR(HLOOKUP(ME$1,'Nakladova matice_2018'!$A$1:$IW$188,155,FALSE),0)</f>
        <v>0</v>
      </c>
      <c r="MF182" s="19">
        <f>IFERROR(HLOOKUP(MF$1,'Nakladova matice_2018'!$A$1:$IW$188,155,FALSE),0)</f>
        <v>4088.96</v>
      </c>
      <c r="MG182" s="19">
        <f>IFERROR(HLOOKUP(MG$1,'Nakladova matice_2018'!$A$1:$IW$188,155,FALSE),0)</f>
        <v>0</v>
      </c>
      <c r="MH182" s="19">
        <f>IFERROR(HLOOKUP(MH$1,'Nakladova matice_2018'!$A$1:$IW$188,155,FALSE),0)</f>
        <v>0</v>
      </c>
      <c r="MI182" s="19">
        <f>IFERROR(HLOOKUP(MI$1,'Nakladova matice_2018'!$A$1:$IW$188,155,FALSE),0)</f>
        <v>0</v>
      </c>
      <c r="MJ182" s="19">
        <f>IFERROR(HLOOKUP(MJ$1,'Nakladova matice_2018'!$A$1:$IW$188,155,FALSE),0)</f>
        <v>0</v>
      </c>
      <c r="MK182" s="19">
        <f>IFERROR(HLOOKUP(MK$1,'Nakladova matice_2018'!$A$1:$IW$188,155,FALSE),0)</f>
        <v>0</v>
      </c>
      <c r="ML182" s="19">
        <f>IFERROR(HLOOKUP(ML$1,'Nakladova matice_2018'!$A$1:$IW$188,155,FALSE),0)</f>
        <v>0</v>
      </c>
      <c r="MM182" s="19">
        <f>IFERROR(HLOOKUP(MM$1,'Nakladova matice_2018'!$A$1:$IW$188,155,FALSE),0)</f>
        <v>0</v>
      </c>
      <c r="MN182" s="19">
        <f>IFERROR(HLOOKUP(MN$1,'Nakladova matice_2018'!$A$1:$IW$188,155,FALSE),0)</f>
        <v>0</v>
      </c>
      <c r="MO182" s="20">
        <f t="shared" si="87"/>
        <v>172253.62</v>
      </c>
      <c r="MP182" s="20">
        <f>MO182-'Nakladova matice_2018'!IX155</f>
        <v>0</v>
      </c>
    </row>
    <row r="183" spans="1:354" x14ac:dyDescent="0.2">
      <c r="A183" s="27">
        <v>549999</v>
      </c>
      <c r="B183" s="21" t="s">
        <v>296</v>
      </c>
      <c r="C183" s="53">
        <v>0</v>
      </c>
      <c r="D183" s="19">
        <f>IFERROR(HLOOKUP(D$1,'Nakladova matice_2018'!$A$1:$IW$188,156,FALSE),0)</f>
        <v>0</v>
      </c>
      <c r="E183" s="19">
        <f>IFERROR(HLOOKUP(E$1,'Nakladova matice_2018'!$A$1:$IW$188,156,FALSE),0)</f>
        <v>0</v>
      </c>
      <c r="F183" s="19">
        <f>IFERROR(HLOOKUP(F$1,'Nakladova matice_2018'!$A$1:$IW$188,156,FALSE),0)</f>
        <v>0</v>
      </c>
      <c r="G183" s="19">
        <f>IFERROR(HLOOKUP(G$1,'Nakladova matice_2018'!$A$1:$IW$188,156,FALSE),0)</f>
        <v>0</v>
      </c>
      <c r="H183" s="19">
        <f>IFERROR(HLOOKUP(H$1,'Nakladova matice_2018'!$A$1:$IW$188,156,FALSE),0)</f>
        <v>0</v>
      </c>
      <c r="I183" s="19">
        <f>IFERROR(HLOOKUP(I$1,'Nakladova matice_2018'!$A$1:$IW$188,156,FALSE),0)</f>
        <v>0</v>
      </c>
      <c r="J183" s="19">
        <f>IFERROR(HLOOKUP(J$1,'Nakladova matice_2018'!$A$1:$IW$188,156,FALSE),0)</f>
        <v>0</v>
      </c>
      <c r="K183" s="19">
        <f>IFERROR(HLOOKUP(K$1,'Nakladova matice_2018'!$A$1:$IW$188,156,FALSE),0)</f>
        <v>0</v>
      </c>
      <c r="L183" s="19">
        <f>IFERROR(HLOOKUP(L$1,'Nakladova matice_2018'!$A$1:$IW$188,156,FALSE),0)</f>
        <v>0</v>
      </c>
      <c r="M183" s="19">
        <f>IFERROR(HLOOKUP(M$1,'Nakladova matice_2018'!$A$1:$IW$188,156,FALSE),0)</f>
        <v>0</v>
      </c>
      <c r="N183" s="19">
        <f>IFERROR(HLOOKUP(N$1,'Nakladova matice_2018'!$A$1:$IW$188,156,FALSE),0)</f>
        <v>0</v>
      </c>
      <c r="O183" s="19">
        <f>IFERROR(HLOOKUP(O$1,'Nakladova matice_2018'!$A$1:$IW$188,156,FALSE),0)</f>
        <v>0</v>
      </c>
      <c r="P183" s="19">
        <f>IFERROR(HLOOKUP(P$1,'Nakladova matice_2018'!$A$1:$IW$188,156,FALSE),0)</f>
        <v>0</v>
      </c>
      <c r="Q183" s="19">
        <f>IFERROR(HLOOKUP(Q$1,'Nakladova matice_2018'!$A$1:$IW$188,156,FALSE),0)</f>
        <v>0</v>
      </c>
      <c r="R183" s="19">
        <f>IFERROR(HLOOKUP(R$1,'Nakladova matice_2018'!$A$1:$IW$188,156,FALSE),0)</f>
        <v>0</v>
      </c>
      <c r="S183" s="19">
        <f>IFERROR(HLOOKUP(S$1,'Nakladova matice_2018'!$A$1:$IW$188,156,FALSE),0)</f>
        <v>18964.5</v>
      </c>
      <c r="T183" s="19">
        <f>IFERROR(HLOOKUP(T$1,'Nakladova matice_2018'!$A$1:$IW$188,156,FALSE),0)</f>
        <v>0</v>
      </c>
      <c r="U183" s="19">
        <f>IFERROR(HLOOKUP(U$1,'Nakladova matice_2018'!$A$1:$IW$188,156,FALSE),0)</f>
        <v>0</v>
      </c>
      <c r="V183" s="19">
        <f>IFERROR(HLOOKUP(V$1,'Nakladova matice_2018'!$A$1:$IW$188,156,FALSE),0)</f>
        <v>0</v>
      </c>
      <c r="W183" s="19">
        <f>IFERROR(HLOOKUP(W$1,'Nakladova matice_2018'!$A$1:$IW$188,156,FALSE),0)</f>
        <v>0</v>
      </c>
      <c r="X183" s="19">
        <f>IFERROR(HLOOKUP(X$1,'Nakladova matice_2018'!$A$1:$IW$188,156,FALSE),0)</f>
        <v>0</v>
      </c>
      <c r="Y183" s="19">
        <f>IFERROR(HLOOKUP(Y$1,'Nakladova matice_2018'!$A$1:$IW$188,156,FALSE),0)</f>
        <v>0</v>
      </c>
      <c r="Z183" s="19">
        <f>IFERROR(HLOOKUP(Z$1,'Nakladova matice_2018'!$A$1:$IW$188,156,FALSE),0)</f>
        <v>0</v>
      </c>
      <c r="AA183" s="19">
        <f>IFERROR(HLOOKUP(AA$1,'Nakladova matice_2018'!$A$1:$IW$188,156,FALSE),0)</f>
        <v>0</v>
      </c>
      <c r="AB183" s="19">
        <f>IFERROR(HLOOKUP(AB$1,'Nakladova matice_2018'!$A$1:$IW$188,156,FALSE),0)</f>
        <v>0</v>
      </c>
      <c r="AC183" s="19">
        <f>IFERROR(HLOOKUP(AC$1,'Nakladova matice_2018'!$A$1:$IW$188,156,FALSE),0)</f>
        <v>0</v>
      </c>
      <c r="AD183" s="19">
        <f>IFERROR(HLOOKUP(AD$1,'Nakladova matice_2018'!$A$1:$IW$188,156,FALSE),0)</f>
        <v>0</v>
      </c>
      <c r="AE183" s="19">
        <f>IFERROR(HLOOKUP(AE$1,'Nakladova matice_2018'!$A$1:$IW$188,156,FALSE),0)</f>
        <v>0</v>
      </c>
      <c r="AF183" s="19">
        <f>IFERROR(HLOOKUP(AF$1,'Nakladova matice_2018'!$A$1:$IW$188,156,FALSE),0)</f>
        <v>0</v>
      </c>
      <c r="AG183" s="19">
        <f>IFERROR(HLOOKUP(AG$1,'Nakladova matice_2018'!$A$1:$IW$188,156,FALSE),0)</f>
        <v>0</v>
      </c>
      <c r="AH183" s="19">
        <f>IFERROR(HLOOKUP(AH$1,'Nakladova matice_2018'!$A$1:$IW$188,156,FALSE),0)</f>
        <v>0</v>
      </c>
      <c r="AI183" s="19">
        <f>IFERROR(HLOOKUP(AI$1,'Nakladova matice_2018'!$A$1:$IW$188,156,FALSE),0)</f>
        <v>0</v>
      </c>
      <c r="AJ183" s="19">
        <f>IFERROR(HLOOKUP(AJ$1,'Nakladova matice_2018'!$A$1:$IW$188,156,FALSE),0)</f>
        <v>0</v>
      </c>
      <c r="AK183" s="19">
        <f>IFERROR(HLOOKUP(AK$1,'Nakladova matice_2018'!$A$1:$IW$188,156,FALSE),0)</f>
        <v>0</v>
      </c>
      <c r="AL183" s="19">
        <f>IFERROR(HLOOKUP(AL$1,'Nakladova matice_2018'!$A$1:$IW$188,156,FALSE),0)</f>
        <v>0</v>
      </c>
      <c r="AM183" s="19">
        <f>IFERROR(HLOOKUP(AM$1,'Nakladova matice_2018'!$A$1:$IW$188,156,FALSE),0)</f>
        <v>0</v>
      </c>
      <c r="AN183" s="19">
        <f>IFERROR(HLOOKUP(AN$1,'Nakladova matice_2018'!$A$1:$IW$188,156,FALSE),0)</f>
        <v>0</v>
      </c>
      <c r="AO183" s="19">
        <f>IFERROR(HLOOKUP(AO$1,'Nakladova matice_2018'!$A$1:$IW$188,156,FALSE),0)</f>
        <v>0</v>
      </c>
      <c r="AP183" s="19">
        <f>IFERROR(HLOOKUP(AP$1,'Nakladova matice_2018'!$A$1:$IW$188,156,FALSE),0)</f>
        <v>0</v>
      </c>
      <c r="AQ183" s="19">
        <f>IFERROR(HLOOKUP(AQ$1,'Nakladova matice_2018'!$A$1:$IW$188,156,FALSE),0)</f>
        <v>0</v>
      </c>
      <c r="AR183" s="19">
        <f>IFERROR(HLOOKUP(AR$1,'Nakladova matice_2018'!$A$1:$IW$188,156,FALSE),0)</f>
        <v>0</v>
      </c>
      <c r="AS183" s="19">
        <f>IFERROR(HLOOKUP(AS$1,'Nakladova matice_2018'!$A$1:$IW$188,156,FALSE),0)</f>
        <v>0</v>
      </c>
      <c r="AT183" s="19">
        <f>IFERROR(HLOOKUP(AT$1,'Nakladova matice_2018'!$A$1:$IW$188,156,FALSE),0)</f>
        <v>0</v>
      </c>
      <c r="AU183" s="19">
        <f>IFERROR(HLOOKUP(AU$1,'Nakladova matice_2018'!$A$1:$IW$188,156,FALSE),0)</f>
        <v>0</v>
      </c>
      <c r="AV183" s="19">
        <f>IFERROR(HLOOKUP(AV$1,'Nakladova matice_2018'!$A$1:$IW$188,156,FALSE),0)</f>
        <v>0</v>
      </c>
      <c r="AW183" s="19">
        <f>IFERROR(HLOOKUP(AW$1,'Nakladova matice_2018'!$A$1:$IW$188,156,FALSE),0)</f>
        <v>0</v>
      </c>
      <c r="AX183" s="19">
        <f>IFERROR(HLOOKUP(AX$1,'Nakladova matice_2018'!$A$1:$IW$188,156,FALSE),0)</f>
        <v>0</v>
      </c>
      <c r="AY183" s="19">
        <f>IFERROR(HLOOKUP(AY$1,'Nakladova matice_2018'!$A$1:$IW$188,156,FALSE),0)</f>
        <v>0</v>
      </c>
      <c r="AZ183" s="19">
        <f>IFERROR(HLOOKUP(AZ$1,'Nakladova matice_2018'!$A$1:$IW$188,156,FALSE),0)</f>
        <v>0</v>
      </c>
      <c r="BA183" s="19">
        <f>IFERROR(HLOOKUP(BA$1,'Nakladova matice_2018'!$A$1:$IW$188,156,FALSE),0)</f>
        <v>0</v>
      </c>
      <c r="BB183" s="19">
        <f>IFERROR(HLOOKUP(BB$1,'Nakladova matice_2018'!$A$1:$IW$188,156,FALSE),0)</f>
        <v>0</v>
      </c>
      <c r="BC183" s="19">
        <f>IFERROR(HLOOKUP(BC$1,'Nakladova matice_2018'!$A$1:$IW$188,156,FALSE),0)</f>
        <v>0</v>
      </c>
      <c r="BD183" s="19">
        <f>IFERROR(HLOOKUP(BD$1,'Nakladova matice_2018'!$A$1:$IW$188,156,FALSE),0)</f>
        <v>352.94</v>
      </c>
      <c r="BE183" s="19">
        <f>IFERROR(HLOOKUP(BE$1,'Nakladova matice_2018'!$A$1:$IW$188,156,FALSE),0)</f>
        <v>0</v>
      </c>
      <c r="BF183" s="19">
        <f>IFERROR(HLOOKUP(BF$1,'Nakladova matice_2018'!$A$1:$IW$188,156,FALSE),0)</f>
        <v>0</v>
      </c>
      <c r="BG183" s="19">
        <f>IFERROR(HLOOKUP(BG$1,'Nakladova matice_2018'!$A$1:$IW$188,156,FALSE),0)</f>
        <v>0</v>
      </c>
      <c r="BH183" s="19">
        <f>IFERROR(HLOOKUP(BH$1,'Nakladova matice_2018'!$A$1:$IW$188,156,FALSE),0)</f>
        <v>0</v>
      </c>
      <c r="BI183" s="19">
        <f>IFERROR(HLOOKUP(BI$1,'Nakladova matice_2018'!$A$1:$IW$188,156,FALSE),0)</f>
        <v>0</v>
      </c>
      <c r="BJ183" s="19">
        <f>IFERROR(HLOOKUP(BJ$1,'Nakladova matice_2018'!$A$1:$IW$188,156,FALSE),0)</f>
        <v>0</v>
      </c>
      <c r="BK183" s="19">
        <f>IFERROR(HLOOKUP(BK$1,'Nakladova matice_2018'!$A$1:$IW$188,156,FALSE),0)</f>
        <v>0</v>
      </c>
      <c r="BL183" s="19">
        <f>IFERROR(HLOOKUP(BL$1,'Nakladova matice_2018'!$A$1:$IW$188,156,FALSE),0)</f>
        <v>0</v>
      </c>
      <c r="BM183" s="19">
        <f>IFERROR(HLOOKUP(BM$1,'Nakladova matice_2018'!$A$1:$IW$188,156,FALSE),0)</f>
        <v>0</v>
      </c>
      <c r="BN183" s="19">
        <f>IFERROR(HLOOKUP(BN$1,'Nakladova matice_2018'!$A$1:$IW$188,156,FALSE),0)</f>
        <v>0</v>
      </c>
      <c r="BO183" s="19">
        <f>IFERROR(HLOOKUP(BO$1,'Nakladova matice_2018'!$A$1:$IW$188,156,FALSE),0)</f>
        <v>0</v>
      </c>
      <c r="BP183" s="19">
        <f>IFERROR(HLOOKUP(BP$1,'Nakladova matice_2018'!$A$1:$IW$188,156,FALSE),0)</f>
        <v>0</v>
      </c>
      <c r="BQ183" s="19">
        <f>IFERROR(HLOOKUP(BQ$1,'Nakladova matice_2018'!$A$1:$IW$188,156,FALSE),0)</f>
        <v>0</v>
      </c>
      <c r="BR183" s="19">
        <f>IFERROR(HLOOKUP(BR$1,'Nakladova matice_2018'!$A$1:$IW$188,156,FALSE),0)</f>
        <v>0</v>
      </c>
      <c r="BS183" s="19">
        <f>IFERROR(HLOOKUP(BS$1,'Nakladova matice_2018'!$A$1:$IW$188,156,FALSE),0)</f>
        <v>0</v>
      </c>
      <c r="BT183" s="19">
        <f>IFERROR(HLOOKUP(BT$1,'Nakladova matice_2018'!$A$1:$IW$188,156,FALSE),0)</f>
        <v>0</v>
      </c>
      <c r="BU183" s="19">
        <f>IFERROR(HLOOKUP(BU$1,'Nakladova matice_2018'!$A$1:$IW$188,156,FALSE),0)</f>
        <v>0</v>
      </c>
      <c r="BV183" s="19">
        <f>IFERROR(HLOOKUP(BV$1,'Nakladova matice_2018'!$A$1:$IW$188,156,FALSE),0)</f>
        <v>0</v>
      </c>
      <c r="BW183" s="19">
        <f>IFERROR(HLOOKUP(BW$1,'Nakladova matice_2018'!$A$1:$IW$188,156,FALSE),0)</f>
        <v>0</v>
      </c>
      <c r="BX183" s="19">
        <f>IFERROR(HLOOKUP(BX$1,'Nakladova matice_2018'!$A$1:$IW$188,156,FALSE),0)</f>
        <v>0</v>
      </c>
      <c r="BY183" s="19">
        <f>IFERROR(HLOOKUP(BY$1,'Nakladova matice_2018'!$A$1:$IW$188,156,FALSE),0)</f>
        <v>0</v>
      </c>
      <c r="BZ183" s="19">
        <f>IFERROR(HLOOKUP(BZ$1,'Nakladova matice_2018'!$A$1:$IW$188,156,FALSE),0)</f>
        <v>0</v>
      </c>
      <c r="CA183" s="19">
        <f>IFERROR(HLOOKUP(CA$1,'Nakladova matice_2018'!$A$1:$IW$188,156,FALSE),0)</f>
        <v>0</v>
      </c>
      <c r="CB183" s="19">
        <f>IFERROR(HLOOKUP(CB$1,'Nakladova matice_2018'!$A$1:$IW$188,156,FALSE),0)</f>
        <v>0</v>
      </c>
      <c r="CC183" s="19">
        <f>IFERROR(HLOOKUP(CC$1,'Nakladova matice_2018'!$A$1:$IW$188,156,FALSE),0)</f>
        <v>0</v>
      </c>
      <c r="CD183" s="19">
        <f>IFERROR(HLOOKUP(CD$1,'Nakladova matice_2018'!$A$1:$IW$188,156,FALSE),0)</f>
        <v>0</v>
      </c>
      <c r="CE183" s="19">
        <f>IFERROR(HLOOKUP(CE$1,'Nakladova matice_2018'!$A$1:$IW$188,156,FALSE),0)</f>
        <v>0</v>
      </c>
      <c r="CF183" s="19">
        <f>IFERROR(HLOOKUP(CF$1,'Nakladova matice_2018'!$A$1:$IW$188,156,FALSE),0)</f>
        <v>0</v>
      </c>
      <c r="CG183" s="19">
        <f>IFERROR(HLOOKUP(CG$1,'Nakladova matice_2018'!$A$1:$IW$188,156,FALSE),0)</f>
        <v>0</v>
      </c>
      <c r="CH183" s="19">
        <f>IFERROR(HLOOKUP(CH$1,'Nakladova matice_2018'!$A$1:$IW$188,156,FALSE),0)</f>
        <v>0</v>
      </c>
      <c r="CI183" s="19">
        <f>IFERROR(HLOOKUP(CI$1,'Nakladova matice_2018'!$A$1:$IW$188,156,FALSE),0)</f>
        <v>0</v>
      </c>
      <c r="CJ183" s="19">
        <f>IFERROR(HLOOKUP(CJ$1,'Nakladova matice_2018'!$A$1:$IW$188,156,FALSE),0)</f>
        <v>0</v>
      </c>
      <c r="CK183" s="19">
        <f>IFERROR(HLOOKUP(CK$1,'Nakladova matice_2018'!$A$1:$IW$188,156,FALSE),0)</f>
        <v>0</v>
      </c>
      <c r="CL183" s="19">
        <f>IFERROR(HLOOKUP(CL$1,'Nakladova matice_2018'!$A$1:$IW$188,156,FALSE),0)</f>
        <v>0</v>
      </c>
      <c r="CM183" s="19">
        <f>IFERROR(HLOOKUP(CM$1,'Nakladova matice_2018'!$A$1:$IW$188,156,FALSE),0)</f>
        <v>0</v>
      </c>
      <c r="CN183" s="19">
        <f>IFERROR(HLOOKUP(CN$1,'Nakladova matice_2018'!$A$1:$IW$188,156,FALSE),0)</f>
        <v>0</v>
      </c>
      <c r="CO183" s="19">
        <f>IFERROR(HLOOKUP(CO$1,'Nakladova matice_2018'!$A$1:$IW$188,156,FALSE),0)</f>
        <v>0</v>
      </c>
      <c r="CP183" s="19">
        <f>IFERROR(HLOOKUP(CP$1,'Nakladova matice_2018'!$A$1:$IW$188,156,FALSE),0)</f>
        <v>0</v>
      </c>
      <c r="CQ183" s="19">
        <f>IFERROR(HLOOKUP(CQ$1,'Nakladova matice_2018'!$A$1:$IW$188,156,FALSE),0)</f>
        <v>0</v>
      </c>
      <c r="CR183" s="19">
        <f>IFERROR(HLOOKUP(CR$1,'Nakladova matice_2018'!$A$1:$IW$188,156,FALSE),0)</f>
        <v>0</v>
      </c>
      <c r="CS183" s="19">
        <f>IFERROR(HLOOKUP(CS$1,'Nakladova matice_2018'!$A$1:$IW$188,156,FALSE),0)</f>
        <v>0</v>
      </c>
      <c r="CT183" s="19">
        <f>IFERROR(HLOOKUP(CT$1,'Nakladova matice_2018'!$A$1:$IW$188,156,FALSE),0)</f>
        <v>0</v>
      </c>
      <c r="CU183" s="19">
        <f>IFERROR(HLOOKUP(CU$1,'Nakladova matice_2018'!$A$1:$IW$188,156,FALSE),0)</f>
        <v>1000</v>
      </c>
      <c r="CV183" s="19">
        <f>IFERROR(HLOOKUP(CV$1,'Nakladova matice_2018'!$A$1:$IW$188,156,FALSE),0)</f>
        <v>0</v>
      </c>
      <c r="CW183" s="19">
        <f>IFERROR(HLOOKUP(CW$1,'Nakladova matice_2018'!$A$1:$IW$188,156,FALSE),0)</f>
        <v>0</v>
      </c>
      <c r="CX183" s="19">
        <f>IFERROR(HLOOKUP(CX$1,'Nakladova matice_2018'!$A$1:$IW$188,156,FALSE),0)</f>
        <v>0</v>
      </c>
      <c r="CY183" s="19">
        <f>IFERROR(HLOOKUP(CY$1,'Nakladova matice_2018'!$A$1:$IW$188,156,FALSE),0)</f>
        <v>0</v>
      </c>
      <c r="CZ183" s="19">
        <f>IFERROR(HLOOKUP(CZ$1,'Nakladova matice_2018'!$A$1:$IW$188,156,FALSE),0)</f>
        <v>0</v>
      </c>
      <c r="DA183" s="19">
        <f>IFERROR(HLOOKUP(DA$1,'Nakladova matice_2018'!$A$1:$IW$188,156,FALSE),0)</f>
        <v>0</v>
      </c>
      <c r="DB183" s="19">
        <f>IFERROR(HLOOKUP(DB$1,'Nakladova matice_2018'!$A$1:$IW$188,156,FALSE),0)</f>
        <v>0</v>
      </c>
      <c r="DC183" s="19">
        <f>IFERROR(HLOOKUP(DC$1,'Nakladova matice_2018'!$A$1:$IW$188,156,FALSE),0)</f>
        <v>0</v>
      </c>
      <c r="DD183" s="19">
        <f>IFERROR(HLOOKUP(DD$1,'Nakladova matice_2018'!$A$1:$IW$188,156,FALSE),0)</f>
        <v>0</v>
      </c>
      <c r="DE183" s="19">
        <f>IFERROR(HLOOKUP(DE$1,'Nakladova matice_2018'!$A$1:$IW$188,156,FALSE),0)</f>
        <v>0</v>
      </c>
      <c r="DF183" s="19">
        <f>IFERROR(HLOOKUP(DF$1,'Nakladova matice_2018'!$A$1:$IW$188,156,FALSE),0)</f>
        <v>0</v>
      </c>
      <c r="DG183" s="19">
        <f>IFERROR(HLOOKUP(DG$1,'Nakladova matice_2018'!$A$1:$IW$188,156,FALSE),0)</f>
        <v>0</v>
      </c>
      <c r="DH183" s="19">
        <f>IFERROR(HLOOKUP(DH$1,'Nakladova matice_2018'!$A$1:$IW$188,156,FALSE),0)</f>
        <v>0</v>
      </c>
      <c r="DI183" s="19">
        <f>IFERROR(HLOOKUP(DI$1,'Nakladova matice_2018'!$A$1:$IW$188,156,FALSE),0)</f>
        <v>0</v>
      </c>
      <c r="DJ183" s="19">
        <f>IFERROR(HLOOKUP(DJ$1,'Nakladova matice_2018'!$A$1:$IW$188,156,FALSE),0)</f>
        <v>0</v>
      </c>
      <c r="DK183" s="19">
        <f>IFERROR(HLOOKUP(DK$1,'Nakladova matice_2018'!$A$1:$IW$188,156,FALSE),0)</f>
        <v>0</v>
      </c>
      <c r="DL183" s="19">
        <f>IFERROR(HLOOKUP(DL$1,'Nakladova matice_2018'!$A$1:$IW$188,156,FALSE),0)</f>
        <v>0</v>
      </c>
      <c r="DM183" s="19">
        <f>IFERROR(HLOOKUP(DM$1,'Nakladova matice_2018'!$A$1:$IW$188,156,FALSE),0)</f>
        <v>0</v>
      </c>
      <c r="DN183" s="19">
        <f>IFERROR(HLOOKUP(DN$1,'Nakladova matice_2018'!$A$1:$IW$188,156,FALSE),0)</f>
        <v>0</v>
      </c>
      <c r="DO183" s="19">
        <f>IFERROR(HLOOKUP(DO$1,'Nakladova matice_2018'!$A$1:$IW$188,156,FALSE),0)</f>
        <v>0</v>
      </c>
      <c r="DP183" s="19">
        <f>IFERROR(HLOOKUP(DP$1,'Nakladova matice_2018'!$A$1:$IW$188,156,FALSE),0)</f>
        <v>0</v>
      </c>
      <c r="DQ183" s="19">
        <f>IFERROR(HLOOKUP(DQ$1,'Nakladova matice_2018'!$A$1:$IW$188,156,FALSE),0)</f>
        <v>0</v>
      </c>
      <c r="DR183" s="19">
        <f>IFERROR(HLOOKUP(DR$1,'Nakladova matice_2018'!$A$1:$IW$188,156,FALSE),0)</f>
        <v>5034</v>
      </c>
      <c r="DS183" s="19">
        <f>IFERROR(HLOOKUP(DS$1,'Nakladova matice_2018'!$A$1:$IW$188,156,FALSE),0)</f>
        <v>0</v>
      </c>
      <c r="DT183" s="19">
        <f>IFERROR(HLOOKUP(DT$1,'Nakladova matice_2018'!$A$1:$IW$188,156,FALSE),0)</f>
        <v>0</v>
      </c>
      <c r="DU183" s="19">
        <f>IFERROR(HLOOKUP(DU$1,'Nakladova matice_2018'!$A$1:$IW$188,156,FALSE),0)</f>
        <v>0</v>
      </c>
      <c r="DV183" s="19">
        <f>IFERROR(HLOOKUP(DV$1,'Nakladova matice_2018'!$A$1:$IW$188,156,FALSE),0)</f>
        <v>0</v>
      </c>
      <c r="DW183" s="19">
        <f>IFERROR(HLOOKUP(DW$1,'Nakladova matice_2018'!$A$1:$IW$188,156,FALSE),0)</f>
        <v>0</v>
      </c>
      <c r="DX183" s="19">
        <f>IFERROR(HLOOKUP(DX$1,'Nakladova matice_2018'!$A$1:$IW$188,156,FALSE),0)</f>
        <v>0</v>
      </c>
      <c r="DY183" s="19">
        <f>IFERROR(HLOOKUP(DY$1,'Nakladova matice_2018'!$A$1:$IW$188,156,FALSE),0)</f>
        <v>0</v>
      </c>
      <c r="DZ183" s="19">
        <f>IFERROR(HLOOKUP(DZ$1,'Nakladova matice_2018'!$A$1:$IW$188,156,FALSE),0)</f>
        <v>0</v>
      </c>
      <c r="EA183" s="19">
        <f>IFERROR(HLOOKUP(EA$1,'Nakladova matice_2018'!$A$1:$IW$188,156,FALSE),0)</f>
        <v>0</v>
      </c>
      <c r="EB183" s="19">
        <f>IFERROR(HLOOKUP(EB$1,'Nakladova matice_2018'!$A$1:$IW$188,156,FALSE),0)</f>
        <v>0</v>
      </c>
      <c r="EC183" s="19">
        <f>IFERROR(HLOOKUP(EC$1,'Nakladova matice_2018'!$A$1:$IW$188,156,FALSE),0)</f>
        <v>0</v>
      </c>
      <c r="ED183" s="19">
        <f>IFERROR(HLOOKUP(ED$1,'Nakladova matice_2018'!$A$1:$IW$188,156,FALSE),0)</f>
        <v>0</v>
      </c>
      <c r="EE183" s="19">
        <f>IFERROR(HLOOKUP(EE$1,'Nakladova matice_2018'!$A$1:$IW$188,156,FALSE),0)</f>
        <v>0</v>
      </c>
      <c r="EF183" s="19">
        <f>IFERROR(HLOOKUP(EF$1,'Nakladova matice_2018'!$A$1:$IW$188,156,FALSE),0)</f>
        <v>0</v>
      </c>
      <c r="EG183" s="19">
        <f>IFERROR(HLOOKUP(EG$1,'Nakladova matice_2018'!$A$1:$IW$188,156,FALSE),0)</f>
        <v>0</v>
      </c>
      <c r="EH183" s="19">
        <f>IFERROR(HLOOKUP(EH$1,'Nakladova matice_2018'!$A$1:$IW$188,156,FALSE),0)</f>
        <v>0</v>
      </c>
      <c r="EI183" s="19">
        <f>IFERROR(HLOOKUP(EI$1,'Nakladova matice_2018'!$A$1:$IW$188,156,FALSE),0)</f>
        <v>0</v>
      </c>
      <c r="EJ183" s="19">
        <f>IFERROR(HLOOKUP(EJ$1,'Nakladova matice_2018'!$A$1:$IW$188,156,FALSE),0)</f>
        <v>0</v>
      </c>
      <c r="EK183" s="19">
        <f>IFERROR(HLOOKUP(EK$1,'Nakladova matice_2018'!$A$1:$IW$188,156,FALSE),0)</f>
        <v>0</v>
      </c>
      <c r="EL183" s="19">
        <f>IFERROR(HLOOKUP(EL$1,'Nakladova matice_2018'!$A$1:$IW$188,156,FALSE),0)</f>
        <v>0</v>
      </c>
      <c r="EM183" s="19">
        <f>IFERROR(HLOOKUP(EM$1,'Nakladova matice_2018'!$A$1:$IW$188,156,FALSE),0)</f>
        <v>0</v>
      </c>
      <c r="EN183" s="19">
        <f>IFERROR(HLOOKUP(EN$1,'Nakladova matice_2018'!$A$1:$IW$188,156,FALSE),0)</f>
        <v>0</v>
      </c>
      <c r="EO183" s="19">
        <f>IFERROR(HLOOKUP(EO$1,'Nakladova matice_2018'!$A$1:$IW$188,156,FALSE),0)</f>
        <v>0</v>
      </c>
      <c r="EP183" s="19">
        <f>IFERROR(HLOOKUP(EP$1,'Nakladova matice_2018'!$A$1:$IW$188,156,FALSE),0)</f>
        <v>0</v>
      </c>
      <c r="EQ183" s="19">
        <f>IFERROR(HLOOKUP(EQ$1,'Nakladova matice_2018'!$A$1:$IW$188,156,FALSE),0)</f>
        <v>0</v>
      </c>
      <c r="ER183" s="19">
        <f>IFERROR(HLOOKUP(ER$1,'Nakladova matice_2018'!$A$1:$IW$188,156,FALSE),0)</f>
        <v>0</v>
      </c>
      <c r="ES183" s="19">
        <f>IFERROR(HLOOKUP(ES$1,'Nakladova matice_2018'!$A$1:$IW$188,156,FALSE),0)</f>
        <v>0</v>
      </c>
      <c r="ET183" s="19">
        <f>IFERROR(HLOOKUP(ET$1,'Nakladova matice_2018'!$A$1:$IW$188,156,FALSE),0)</f>
        <v>0</v>
      </c>
      <c r="EU183" s="19">
        <f>IFERROR(HLOOKUP(EU$1,'Nakladova matice_2018'!$A$1:$IW$188,156,FALSE),0)</f>
        <v>0</v>
      </c>
      <c r="EV183" s="19">
        <f>IFERROR(HLOOKUP(EV$1,'Nakladova matice_2018'!$A$1:$IW$188,156,FALSE),0)</f>
        <v>0</v>
      </c>
      <c r="EW183" s="19">
        <f>IFERROR(HLOOKUP(EW$1,'Nakladova matice_2018'!$A$1:$IW$188,156,FALSE),0)</f>
        <v>0</v>
      </c>
      <c r="EX183" s="19">
        <f>IFERROR(HLOOKUP(EX$1,'Nakladova matice_2018'!$A$1:$IW$188,156,FALSE),0)</f>
        <v>0</v>
      </c>
      <c r="EY183" s="19">
        <f>IFERROR(HLOOKUP(EY$1,'Nakladova matice_2018'!$A$1:$IW$188,156,FALSE),0)</f>
        <v>0</v>
      </c>
      <c r="EZ183" s="19">
        <f>IFERROR(HLOOKUP(EZ$1,'Nakladova matice_2018'!$A$1:$IW$188,156,FALSE),0)</f>
        <v>0</v>
      </c>
      <c r="FA183" s="19">
        <f>IFERROR(HLOOKUP(FA$1,'Nakladova matice_2018'!$A$1:$IW$188,156,FALSE),0)</f>
        <v>0</v>
      </c>
      <c r="FB183" s="19">
        <f>IFERROR(HLOOKUP(FB$1,'Nakladova matice_2018'!$A$1:$IW$188,156,FALSE),0)</f>
        <v>0</v>
      </c>
      <c r="FC183" s="19">
        <f>IFERROR(HLOOKUP(FC$1,'Nakladova matice_2018'!$A$1:$IW$188,156,FALSE),0)</f>
        <v>0</v>
      </c>
      <c r="FD183" s="19">
        <f>IFERROR(HLOOKUP(FD$1,'Nakladova matice_2018'!$A$1:$IW$188,156,FALSE),0)</f>
        <v>0</v>
      </c>
      <c r="FE183" s="19">
        <f>IFERROR(HLOOKUP(FE$1,'Nakladova matice_2018'!$A$1:$IW$188,156,FALSE),0)</f>
        <v>0</v>
      </c>
      <c r="FF183" s="19">
        <f>IFERROR(HLOOKUP(FF$1,'Nakladova matice_2018'!$A$1:$IW$188,156,FALSE),0)</f>
        <v>0</v>
      </c>
      <c r="FG183" s="19">
        <f>IFERROR(HLOOKUP(FG$1,'Nakladova matice_2018'!$A$1:$IW$188,156,FALSE),0)</f>
        <v>0</v>
      </c>
      <c r="FH183" s="19">
        <f>IFERROR(HLOOKUP(FH$1,'Nakladova matice_2018'!$A$1:$IW$188,156,FALSE),0)</f>
        <v>0</v>
      </c>
      <c r="FI183" s="19">
        <f>IFERROR(HLOOKUP(FI$1,'Nakladova matice_2018'!$A$1:$IW$188,156,FALSE),0)</f>
        <v>400</v>
      </c>
      <c r="FJ183" s="19">
        <f>IFERROR(HLOOKUP(FJ$1,'Nakladova matice_2018'!$A$1:$IW$188,156,FALSE),0)</f>
        <v>0</v>
      </c>
      <c r="FK183" s="19">
        <f>IFERROR(HLOOKUP(FK$1,'Nakladova matice_2018'!$A$1:$IW$188,156,FALSE),0)</f>
        <v>0</v>
      </c>
      <c r="FL183" s="19">
        <f>IFERROR(HLOOKUP(FL$1,'Nakladova matice_2018'!$A$1:$IW$188,156,FALSE),0)</f>
        <v>0</v>
      </c>
      <c r="FM183" s="19">
        <f>IFERROR(HLOOKUP(FM$1,'Nakladova matice_2018'!$A$1:$IW$188,156,FALSE),0)</f>
        <v>0</v>
      </c>
      <c r="FN183" s="19">
        <f>IFERROR(HLOOKUP(FN$1,'Nakladova matice_2018'!$A$1:$IW$188,156,FALSE),0)</f>
        <v>0</v>
      </c>
      <c r="FO183" s="19">
        <f>IFERROR(HLOOKUP(FO$1,'Nakladova matice_2018'!$A$1:$IW$188,156,FALSE),0)</f>
        <v>0</v>
      </c>
      <c r="FP183" s="19">
        <f>IFERROR(HLOOKUP(FP$1,'Nakladova matice_2018'!$A$1:$IW$188,156,FALSE),0)</f>
        <v>0</v>
      </c>
      <c r="FQ183" s="19">
        <f>IFERROR(HLOOKUP(FQ$1,'Nakladova matice_2018'!$A$1:$IW$188,156,FALSE),0)</f>
        <v>0</v>
      </c>
      <c r="FR183" s="19">
        <f>IFERROR(HLOOKUP(FR$1,'Nakladova matice_2018'!$A$1:$IW$188,156,FALSE),0)</f>
        <v>0</v>
      </c>
      <c r="FS183" s="19">
        <f>IFERROR(HLOOKUP(FS$1,'Nakladova matice_2018'!$A$1:$IW$188,156,FALSE),0)</f>
        <v>0</v>
      </c>
      <c r="FT183" s="19">
        <f>IFERROR(HLOOKUP(FT$1,'Nakladova matice_2018'!$A$1:$IW$188,156,FALSE),0)</f>
        <v>0</v>
      </c>
      <c r="FU183" s="19">
        <f>IFERROR(HLOOKUP(FU$1,'Nakladova matice_2018'!$A$1:$IW$188,156,FALSE),0)</f>
        <v>0</v>
      </c>
      <c r="FV183" s="19">
        <f>IFERROR(HLOOKUP(FV$1,'Nakladova matice_2018'!$A$1:$IW$188,156,FALSE),0)</f>
        <v>0</v>
      </c>
      <c r="FW183" s="19">
        <f>IFERROR(HLOOKUP(FW$1,'Nakladova matice_2018'!$A$1:$IW$188,156,FALSE),0)</f>
        <v>0</v>
      </c>
      <c r="FX183" s="19">
        <f>IFERROR(HLOOKUP(FX$1,'Nakladova matice_2018'!$A$1:$IW$188,156,FALSE),0)</f>
        <v>0</v>
      </c>
      <c r="FY183" s="19">
        <f>IFERROR(HLOOKUP(FY$1,'Nakladova matice_2018'!$A$1:$IW$188,156,FALSE),0)</f>
        <v>0</v>
      </c>
      <c r="FZ183" s="19">
        <f>IFERROR(HLOOKUP(FZ$1,'Nakladova matice_2018'!$A$1:$IW$188,156,FALSE),0)</f>
        <v>0</v>
      </c>
      <c r="GA183" s="19">
        <f>IFERROR(HLOOKUP(GA$1,'Nakladova matice_2018'!$A$1:$IW$188,156,FALSE),0)</f>
        <v>9340.8700000000008</v>
      </c>
      <c r="GB183" s="19">
        <f>IFERROR(HLOOKUP(GB$1,'Nakladova matice_2018'!$A$1:$IW$188,156,FALSE),0)</f>
        <v>0</v>
      </c>
      <c r="GC183" s="19">
        <f>IFERROR(HLOOKUP(GC$1,'Nakladova matice_2018'!$A$1:$IW$188,156,FALSE),0)</f>
        <v>0</v>
      </c>
      <c r="GD183" s="19">
        <f>IFERROR(HLOOKUP(GD$1,'Nakladova matice_2018'!$A$1:$IW$188,156,FALSE),0)</f>
        <v>0</v>
      </c>
      <c r="GE183" s="19">
        <f>IFERROR(HLOOKUP(GE$1,'Nakladova matice_2018'!$A$1:$IW$188,156,FALSE),0)</f>
        <v>0</v>
      </c>
      <c r="GF183" s="19">
        <f>IFERROR(HLOOKUP(GF$1,'Nakladova matice_2018'!$A$1:$IW$188,156,FALSE),0)</f>
        <v>0</v>
      </c>
      <c r="GG183" s="19">
        <f>IFERROR(HLOOKUP(GG$1,'Nakladova matice_2018'!$A$1:$IW$188,156,FALSE),0)</f>
        <v>0</v>
      </c>
      <c r="GH183" s="19">
        <f>IFERROR(HLOOKUP(GH$1,'Nakladova matice_2018'!$A$1:$IW$188,156,FALSE),0)</f>
        <v>0</v>
      </c>
      <c r="GI183" s="19">
        <f>IFERROR(HLOOKUP(GI$1,'Nakladova matice_2018'!$A$1:$IW$188,156,FALSE),0)</f>
        <v>0</v>
      </c>
      <c r="GJ183" s="19">
        <f>IFERROR(HLOOKUP(GJ$1,'Nakladova matice_2018'!$A$1:$IW$188,156,FALSE),0)</f>
        <v>0</v>
      </c>
      <c r="GK183" s="19">
        <f>IFERROR(HLOOKUP(GK$1,'Nakladova matice_2018'!$A$1:$IW$188,156,FALSE),0)</f>
        <v>0</v>
      </c>
      <c r="GL183" s="19">
        <f>IFERROR(HLOOKUP(GL$1,'Nakladova matice_2018'!$A$1:$IW$188,156,FALSE),0)</f>
        <v>0</v>
      </c>
      <c r="GM183" s="19">
        <f>IFERROR(HLOOKUP(GM$1,'Nakladova matice_2018'!$A$1:$IW$188,156,FALSE),0)</f>
        <v>0</v>
      </c>
      <c r="GN183" s="19">
        <f>IFERROR(HLOOKUP(GN$1,'Nakladova matice_2018'!$A$1:$IW$188,156,FALSE),0)</f>
        <v>0</v>
      </c>
      <c r="GO183" s="19">
        <f>IFERROR(HLOOKUP(GO$1,'Nakladova matice_2018'!$A$1:$IW$188,156,FALSE),0)</f>
        <v>0</v>
      </c>
      <c r="GP183" s="19">
        <f>IFERROR(HLOOKUP(GP$1,'Nakladova matice_2018'!$A$1:$IW$188,156,FALSE),0)</f>
        <v>0</v>
      </c>
      <c r="GQ183" s="19">
        <f>IFERROR(HLOOKUP(GQ$1,'Nakladova matice_2018'!$A$1:$IW$188,156,FALSE),0)</f>
        <v>0</v>
      </c>
      <c r="GR183" s="19">
        <f>IFERROR(HLOOKUP(GR$1,'Nakladova matice_2018'!$A$1:$IW$188,156,FALSE),0)</f>
        <v>0</v>
      </c>
      <c r="GS183" s="19">
        <f>IFERROR(HLOOKUP(GS$1,'Nakladova matice_2018'!$A$1:$IW$188,156,FALSE),0)</f>
        <v>0</v>
      </c>
      <c r="GT183" s="19">
        <f>IFERROR(HLOOKUP(GT$1,'Nakladova matice_2018'!$A$1:$IW$188,156,FALSE),0)</f>
        <v>0</v>
      </c>
      <c r="GU183" s="19">
        <f>IFERROR(HLOOKUP(GU$1,'Nakladova matice_2018'!$A$1:$IW$188,156,FALSE),0)</f>
        <v>0</v>
      </c>
      <c r="GV183" s="19">
        <f>IFERROR(HLOOKUP(GV$1,'Nakladova matice_2018'!$A$1:$IW$188,156,FALSE),0)</f>
        <v>0</v>
      </c>
      <c r="GW183" s="19">
        <f>IFERROR(HLOOKUP(GW$1,'Nakladova matice_2018'!$A$1:$IW$188,156,FALSE),0)</f>
        <v>0</v>
      </c>
      <c r="GX183" s="19">
        <f>IFERROR(HLOOKUP(GX$1,'Nakladova matice_2018'!$A$1:$IW$188,156,FALSE),0)</f>
        <v>0</v>
      </c>
      <c r="GY183" s="19">
        <f>IFERROR(HLOOKUP(GY$1,'Nakladova matice_2018'!$A$1:$IW$188,156,FALSE),0)</f>
        <v>0</v>
      </c>
      <c r="GZ183" s="19">
        <f>IFERROR(HLOOKUP(GZ$1,'Nakladova matice_2018'!$A$1:$IW$188,156,FALSE),0)</f>
        <v>0</v>
      </c>
      <c r="HA183" s="19">
        <f>IFERROR(HLOOKUP(HA$1,'Nakladova matice_2018'!$A$1:$IW$188,156,FALSE),0)</f>
        <v>0</v>
      </c>
      <c r="HB183" s="19">
        <f>IFERROR(HLOOKUP(HB$1,'Nakladova matice_2018'!$A$1:$IW$188,156,FALSE),0)</f>
        <v>0</v>
      </c>
      <c r="HC183" s="19">
        <f>IFERROR(HLOOKUP(HC$1,'Nakladova matice_2018'!$A$1:$IW$188,156,FALSE),0)</f>
        <v>0</v>
      </c>
      <c r="HD183" s="19">
        <f>IFERROR(HLOOKUP(HD$1,'Nakladova matice_2018'!$A$1:$IW$188,156,FALSE),0)</f>
        <v>0</v>
      </c>
      <c r="HE183" s="19">
        <f>IFERROR(HLOOKUP(HE$1,'Nakladova matice_2018'!$A$1:$IW$188,156,FALSE),0)</f>
        <v>5757.75</v>
      </c>
      <c r="HF183" s="19">
        <f>IFERROR(HLOOKUP(HF$1,'Nakladova matice_2018'!$A$1:$IW$188,156,FALSE),0)</f>
        <v>0</v>
      </c>
      <c r="HG183" s="19">
        <f>IFERROR(HLOOKUP(HG$1,'Nakladova matice_2018'!$A$1:$IW$188,156,FALSE),0)</f>
        <v>0</v>
      </c>
      <c r="HH183" s="19">
        <f>IFERROR(HLOOKUP(HH$1,'Nakladova matice_2018'!$A$1:$IW$188,156,FALSE),0)</f>
        <v>0</v>
      </c>
      <c r="HI183" s="19">
        <f>IFERROR(HLOOKUP(HI$1,'Nakladova matice_2018'!$A$1:$IW$188,156,FALSE),0)</f>
        <v>0</v>
      </c>
      <c r="HJ183" s="19">
        <f>IFERROR(HLOOKUP(HJ$1,'Nakladova matice_2018'!$A$1:$IW$188,156,FALSE),0)</f>
        <v>0</v>
      </c>
      <c r="HK183" s="19">
        <f>IFERROR(HLOOKUP(HK$1,'Nakladova matice_2018'!$A$1:$IW$188,156,FALSE),0)</f>
        <v>0</v>
      </c>
      <c r="HL183" s="19">
        <f>IFERROR(HLOOKUP(HL$1,'Nakladova matice_2018'!$A$1:$IW$188,156,FALSE),0)</f>
        <v>0</v>
      </c>
      <c r="HM183" s="19">
        <f>IFERROR(HLOOKUP(HM$1,'Nakladova matice_2018'!$A$1:$IW$188,156,FALSE),0)</f>
        <v>0</v>
      </c>
      <c r="HN183" s="19">
        <f>IFERROR(HLOOKUP(HN$1,'Nakladova matice_2018'!$A$1:$IW$188,156,FALSE),0)</f>
        <v>0</v>
      </c>
      <c r="HO183" s="19">
        <f>IFERROR(HLOOKUP(HO$1,'Nakladova matice_2018'!$A$1:$IW$188,156,FALSE),0)</f>
        <v>0</v>
      </c>
      <c r="HP183" s="19">
        <f>IFERROR(HLOOKUP(HP$1,'Nakladova matice_2018'!$A$1:$IW$188,156,FALSE),0)</f>
        <v>0</v>
      </c>
      <c r="HQ183" s="19">
        <f>IFERROR(HLOOKUP(HQ$1,'Nakladova matice_2018'!$A$1:$IW$188,156,FALSE),0)</f>
        <v>0</v>
      </c>
      <c r="HR183" s="19">
        <f>IFERROR(HLOOKUP(HR$1,'Nakladova matice_2018'!$A$1:$IW$188,156,FALSE),0)</f>
        <v>0</v>
      </c>
      <c r="HS183" s="19">
        <f>IFERROR(HLOOKUP(HS$1,'Nakladova matice_2018'!$A$1:$IW$188,156,FALSE),0)</f>
        <v>0</v>
      </c>
      <c r="HT183" s="19">
        <f>IFERROR(HLOOKUP(HT$1,'Nakladova matice_2018'!$A$1:$IW$188,156,FALSE),0)</f>
        <v>0</v>
      </c>
      <c r="HU183" s="19">
        <f>IFERROR(HLOOKUP(HU$1,'Nakladova matice_2018'!$A$1:$IW$188,156,FALSE),0)</f>
        <v>0</v>
      </c>
      <c r="HV183" s="19">
        <f>IFERROR(HLOOKUP(HV$1,'Nakladova matice_2018'!$A$1:$IW$188,156,FALSE),0)</f>
        <v>0</v>
      </c>
      <c r="HW183" s="19">
        <f>IFERROR(HLOOKUP(HW$1,'Nakladova matice_2018'!$A$1:$IW$188,156,FALSE),0)</f>
        <v>0</v>
      </c>
      <c r="HX183" s="19">
        <f>IFERROR(HLOOKUP(HX$1,'Nakladova matice_2018'!$A$1:$IW$188,156,FALSE),0)</f>
        <v>0</v>
      </c>
      <c r="HY183" s="19">
        <f>IFERROR(HLOOKUP(HY$1,'Nakladova matice_2018'!$A$1:$IW$188,156,FALSE),0)</f>
        <v>0</v>
      </c>
      <c r="HZ183" s="19">
        <f>IFERROR(HLOOKUP(HZ$1,'Nakladova matice_2018'!$A$1:$IW$188,156,FALSE),0)</f>
        <v>0</v>
      </c>
      <c r="IA183" s="19">
        <f>IFERROR(HLOOKUP(IA$1,'Nakladova matice_2018'!$A$1:$IW$188,156,FALSE),0)</f>
        <v>0</v>
      </c>
      <c r="IB183" s="19">
        <f>IFERROR(HLOOKUP(IB$1,'Nakladova matice_2018'!$A$1:$IW$188,156,FALSE),0)</f>
        <v>0</v>
      </c>
      <c r="IC183" s="19">
        <f>IFERROR(HLOOKUP(IC$1,'Nakladova matice_2018'!$A$1:$IW$188,156,FALSE),0)</f>
        <v>0</v>
      </c>
      <c r="ID183" s="19">
        <f>IFERROR(HLOOKUP(ID$1,'Nakladova matice_2018'!$A$1:$IW$188,156,FALSE),0)</f>
        <v>0</v>
      </c>
      <c r="IE183" s="19">
        <f>IFERROR(HLOOKUP(IE$1,'Nakladova matice_2018'!$A$1:$IW$188,156,FALSE),0)</f>
        <v>0</v>
      </c>
      <c r="IF183" s="19">
        <f>IFERROR(HLOOKUP(IF$1,'Nakladova matice_2018'!$A$1:$IW$188,156,FALSE),0)</f>
        <v>0</v>
      </c>
      <c r="IG183" s="19">
        <f>IFERROR(HLOOKUP(IG$1,'Nakladova matice_2018'!$A$1:$IW$188,156,FALSE),0)</f>
        <v>0</v>
      </c>
      <c r="IH183" s="19">
        <f>IFERROR(HLOOKUP(IH$1,'Nakladova matice_2018'!$A$1:$IW$188,156,FALSE),0)</f>
        <v>0</v>
      </c>
      <c r="II183" s="19">
        <f>IFERROR(HLOOKUP(II$1,'Nakladova matice_2018'!$A$1:$IW$188,156,FALSE),0)</f>
        <v>0</v>
      </c>
      <c r="IJ183" s="19">
        <f>IFERROR(HLOOKUP(IJ$1,'Nakladova matice_2018'!$A$1:$IW$188,156,FALSE),0)</f>
        <v>0</v>
      </c>
      <c r="IK183" s="19">
        <f>IFERROR(HLOOKUP(IK$1,'Nakladova matice_2018'!$A$1:$IW$188,156,FALSE),0)</f>
        <v>0</v>
      </c>
      <c r="IL183" s="19">
        <f>IFERROR(HLOOKUP(IL$1,'Nakladova matice_2018'!$A$1:$IW$188,156,FALSE),0)</f>
        <v>0</v>
      </c>
      <c r="IM183" s="19">
        <f>IFERROR(HLOOKUP(IM$1,'Nakladova matice_2018'!$A$1:$IW$188,156,FALSE),0)</f>
        <v>0</v>
      </c>
      <c r="IN183" s="19">
        <f>IFERROR(HLOOKUP(IN$1,'Nakladova matice_2018'!$A$1:$IW$188,156,FALSE),0)</f>
        <v>0</v>
      </c>
      <c r="IO183" s="19">
        <f>IFERROR(HLOOKUP(IO$1,'Nakladova matice_2018'!$A$1:$IW$188,156,FALSE),0)</f>
        <v>0</v>
      </c>
      <c r="IP183" s="19">
        <f>IFERROR(HLOOKUP(IP$1,'Nakladova matice_2018'!$A$1:$IW$188,156,FALSE),0)</f>
        <v>0</v>
      </c>
      <c r="IQ183" s="19">
        <f>IFERROR(HLOOKUP(IQ$1,'Nakladova matice_2018'!$A$1:$IW$188,156,FALSE),0)</f>
        <v>0</v>
      </c>
      <c r="IR183" s="19">
        <f>IFERROR(HLOOKUP(IR$1,'Nakladova matice_2018'!$A$1:$IW$188,156,FALSE),0)</f>
        <v>0</v>
      </c>
      <c r="IS183" s="19">
        <f>IFERROR(HLOOKUP(IS$1,'Nakladova matice_2018'!$A$1:$IW$188,156,FALSE),0)</f>
        <v>0</v>
      </c>
      <c r="IT183" s="19">
        <f>IFERROR(HLOOKUP(IT$1,'Nakladova matice_2018'!$A$1:$IW$188,156,FALSE),0)</f>
        <v>11090</v>
      </c>
      <c r="IU183" s="19">
        <f>IFERROR(HLOOKUP(IU$1,'Nakladova matice_2018'!$A$1:$IW$188,156,FALSE),0)</f>
        <v>0</v>
      </c>
      <c r="IV183" s="19">
        <f>IFERROR(HLOOKUP(IV$1,'Nakladova matice_2018'!$A$1:$IW$188,156,FALSE),0)</f>
        <v>0</v>
      </c>
      <c r="IW183" s="19">
        <f>IFERROR(HLOOKUP(IW$1,'Nakladova matice_2018'!$A$1:$IW$188,156,FALSE),0)</f>
        <v>0</v>
      </c>
      <c r="IX183" s="19">
        <f>IFERROR(HLOOKUP(IX$1,'Nakladova matice_2018'!$A$1:$IW$188,156,FALSE),0)</f>
        <v>0</v>
      </c>
      <c r="IY183" s="19">
        <f>IFERROR(HLOOKUP(IY$1,'Nakladova matice_2018'!$A$1:$IW$188,156,FALSE),0)</f>
        <v>0</v>
      </c>
      <c r="IZ183" s="19">
        <f>IFERROR(HLOOKUP(IZ$1,'Nakladova matice_2018'!$A$1:$IW$188,156,FALSE),0)</f>
        <v>0</v>
      </c>
      <c r="JA183" s="19">
        <f>IFERROR(HLOOKUP(JA$1,'Nakladova matice_2018'!$A$1:$IW$188,156,FALSE),0)</f>
        <v>0</v>
      </c>
      <c r="JB183" s="19">
        <f>IFERROR(HLOOKUP(JB$1,'Nakladova matice_2018'!$A$1:$IW$188,156,FALSE),0)</f>
        <v>0</v>
      </c>
      <c r="JC183" s="19">
        <f>IFERROR(HLOOKUP(JC$1,'Nakladova matice_2018'!$A$1:$IW$188,156,FALSE),0)</f>
        <v>0</v>
      </c>
      <c r="JD183" s="19">
        <f>IFERROR(HLOOKUP(JD$1,'Nakladova matice_2018'!$A$1:$IW$188,156,FALSE),0)</f>
        <v>0</v>
      </c>
      <c r="JE183" s="19">
        <f>IFERROR(HLOOKUP(JE$1,'Nakladova matice_2018'!$A$1:$IW$188,156,FALSE),0)</f>
        <v>0</v>
      </c>
      <c r="JF183" s="19">
        <f>IFERROR(HLOOKUP(JF$1,'Nakladova matice_2018'!$A$1:$IW$188,156,FALSE),0)</f>
        <v>0</v>
      </c>
      <c r="JG183" s="19">
        <f>IFERROR(HLOOKUP(JG$1,'Nakladova matice_2018'!$A$1:$IW$188,156,FALSE),0)</f>
        <v>0</v>
      </c>
      <c r="JH183" s="19">
        <f>IFERROR(HLOOKUP(JH$1,'Nakladova matice_2018'!$A$1:$IW$188,156,FALSE),0)</f>
        <v>0</v>
      </c>
      <c r="JI183" s="19">
        <f>IFERROR(HLOOKUP(JI$1,'Nakladova matice_2018'!$A$1:$IW$188,156,FALSE),0)</f>
        <v>0</v>
      </c>
      <c r="JJ183" s="19">
        <f>IFERROR(HLOOKUP(JJ$1,'Nakladova matice_2018'!$A$1:$IW$188,156,FALSE),0)</f>
        <v>0</v>
      </c>
      <c r="JK183" s="19">
        <f>IFERROR(HLOOKUP(JK$1,'Nakladova matice_2018'!$A$1:$IW$188,156,FALSE),0)</f>
        <v>0</v>
      </c>
      <c r="JL183" s="19">
        <f>IFERROR(HLOOKUP(JL$1,'Nakladova matice_2018'!$A$1:$IW$188,156,FALSE),0)</f>
        <v>0</v>
      </c>
      <c r="JM183" s="19">
        <f>IFERROR(HLOOKUP(JM$1,'Nakladova matice_2018'!$A$1:$IW$188,156,FALSE),0)</f>
        <v>0</v>
      </c>
      <c r="JN183" s="19">
        <f>IFERROR(HLOOKUP(JN$1,'Nakladova matice_2018'!$A$1:$IW$188,156,FALSE),0)</f>
        <v>0</v>
      </c>
      <c r="JO183" s="19">
        <f>IFERROR(HLOOKUP(JO$1,'Nakladova matice_2018'!$A$1:$IW$188,156,FALSE),0)</f>
        <v>0</v>
      </c>
      <c r="JP183" s="19">
        <f>IFERROR(HLOOKUP(JP$1,'Nakladova matice_2018'!$A$1:$IW$188,156,FALSE),0)</f>
        <v>0</v>
      </c>
      <c r="JQ183" s="19">
        <f>IFERROR(HLOOKUP(JQ$1,'Nakladova matice_2018'!$A$1:$IW$188,156,FALSE),0)</f>
        <v>0</v>
      </c>
      <c r="JR183" s="19">
        <f>IFERROR(HLOOKUP(JR$1,'Nakladova matice_2018'!$A$1:$IW$188,156,FALSE),0)</f>
        <v>0</v>
      </c>
      <c r="JS183" s="19">
        <f>IFERROR(HLOOKUP(JS$1,'Nakladova matice_2018'!$A$1:$IW$188,156,FALSE),0)</f>
        <v>0</v>
      </c>
      <c r="JT183" s="19">
        <f>IFERROR(HLOOKUP(JT$1,'Nakladova matice_2018'!$A$1:$IW$188,156,FALSE),0)</f>
        <v>0</v>
      </c>
      <c r="JU183" s="19">
        <f>IFERROR(HLOOKUP(JU$1,'Nakladova matice_2018'!$A$1:$IW$188,156,FALSE),0)</f>
        <v>0</v>
      </c>
      <c r="JV183" s="19">
        <f>IFERROR(HLOOKUP(JV$1,'Nakladova matice_2018'!$A$1:$IW$188,156,FALSE),0)</f>
        <v>0</v>
      </c>
      <c r="JW183" s="19">
        <f>IFERROR(HLOOKUP(JW$1,'Nakladova matice_2018'!$A$1:$IW$188,156,FALSE),0)</f>
        <v>0</v>
      </c>
      <c r="JX183" s="19">
        <f>IFERROR(HLOOKUP(JX$1,'Nakladova matice_2018'!$A$1:$IW$188,156,FALSE),0)</f>
        <v>0</v>
      </c>
      <c r="JY183" s="19">
        <f>IFERROR(HLOOKUP(JY$1,'Nakladova matice_2018'!$A$1:$IW$188,156,FALSE),0)</f>
        <v>0</v>
      </c>
      <c r="JZ183" s="19">
        <f>IFERROR(HLOOKUP(JZ$1,'Nakladova matice_2018'!$A$1:$IW$188,156,FALSE),0)</f>
        <v>0</v>
      </c>
      <c r="KA183" s="19">
        <f>IFERROR(HLOOKUP(KA$1,'Nakladova matice_2018'!$A$1:$IW$188,156,FALSE),0)</f>
        <v>0</v>
      </c>
      <c r="KB183" s="19">
        <f>IFERROR(HLOOKUP(KB$1,'Nakladova matice_2018'!$A$1:$IW$188,156,FALSE),0)</f>
        <v>0</v>
      </c>
      <c r="KC183" s="19">
        <f>IFERROR(HLOOKUP(KC$1,'Nakladova matice_2018'!$A$1:$IW$188,156,FALSE),0)</f>
        <v>0</v>
      </c>
      <c r="KD183" s="19">
        <f>IFERROR(HLOOKUP(KD$1,'Nakladova matice_2018'!$A$1:$IW$188,156,FALSE),0)</f>
        <v>0</v>
      </c>
      <c r="KE183" s="19">
        <f>IFERROR(HLOOKUP(KE$1,'Nakladova matice_2018'!$A$1:$IW$188,156,FALSE),0)</f>
        <v>0</v>
      </c>
      <c r="KF183" s="19">
        <f>IFERROR(HLOOKUP(KF$1,'Nakladova matice_2018'!$A$1:$IW$188,156,FALSE),0)</f>
        <v>0</v>
      </c>
      <c r="KG183" s="19">
        <f>IFERROR(HLOOKUP(KG$1,'Nakladova matice_2018'!$A$1:$IW$188,156,FALSE),0)</f>
        <v>0</v>
      </c>
      <c r="KH183" s="19">
        <f>IFERROR(HLOOKUP(KH$1,'Nakladova matice_2018'!$A$1:$IW$188,156,FALSE),0)</f>
        <v>0</v>
      </c>
      <c r="KI183" s="19">
        <f>IFERROR(HLOOKUP(KI$1,'Nakladova matice_2018'!$A$1:$IW$188,156,FALSE),0)</f>
        <v>0</v>
      </c>
      <c r="KJ183" s="19">
        <f>IFERROR(HLOOKUP(KJ$1,'Nakladova matice_2018'!$A$1:$IW$188,156,FALSE),0)</f>
        <v>0</v>
      </c>
      <c r="KK183" s="19">
        <f>IFERROR(HLOOKUP(KK$1,'Nakladova matice_2018'!$A$1:$IW$188,156,FALSE),0)</f>
        <v>0</v>
      </c>
      <c r="KL183" s="19">
        <f>IFERROR(HLOOKUP(KL$1,'Nakladova matice_2018'!$A$1:$IW$188,156,FALSE),0)</f>
        <v>0</v>
      </c>
      <c r="KM183" s="19">
        <f>IFERROR(HLOOKUP(KM$1,'Nakladova matice_2018'!$A$1:$IW$188,156,FALSE),0)</f>
        <v>0</v>
      </c>
      <c r="KN183" s="19">
        <f>IFERROR(HLOOKUP(KN$1,'Nakladova matice_2018'!$A$1:$IW$188,156,FALSE),0)</f>
        <v>0</v>
      </c>
      <c r="KO183" s="19">
        <f>IFERROR(HLOOKUP(KO$1,'Nakladova matice_2018'!$A$1:$IW$188,156,FALSE),0)</f>
        <v>0</v>
      </c>
      <c r="KP183" s="19">
        <f>IFERROR(HLOOKUP(KP$1,'Nakladova matice_2018'!$A$1:$IW$188,156,FALSE),0)</f>
        <v>0</v>
      </c>
      <c r="KQ183" s="19">
        <f>IFERROR(HLOOKUP(KQ$1,'Nakladova matice_2018'!$A$1:$IW$188,156,FALSE),0)</f>
        <v>0</v>
      </c>
      <c r="KR183" s="19">
        <f>IFERROR(HLOOKUP(KR$1,'Nakladova matice_2018'!$A$1:$IW$188,156,FALSE),0)</f>
        <v>0</v>
      </c>
      <c r="KS183" s="19">
        <f>IFERROR(HLOOKUP(KS$1,'Nakladova matice_2018'!$A$1:$IW$188,156,FALSE),0)</f>
        <v>0</v>
      </c>
      <c r="KT183" s="19">
        <f>IFERROR(HLOOKUP(KT$1,'Nakladova matice_2018'!$A$1:$IW$188,156,FALSE),0)</f>
        <v>0</v>
      </c>
      <c r="KU183" s="19">
        <f>IFERROR(HLOOKUP(KU$1,'Nakladova matice_2018'!$A$1:$IW$188,156,FALSE),0)</f>
        <v>0</v>
      </c>
      <c r="KV183" s="19">
        <f>IFERROR(HLOOKUP(KV$1,'Nakladova matice_2018'!$A$1:$IW$188,156,FALSE),0)</f>
        <v>0</v>
      </c>
      <c r="KW183" s="19">
        <f>IFERROR(HLOOKUP(KW$1,'Nakladova matice_2018'!$A$1:$IW$188,156,FALSE),0)</f>
        <v>0</v>
      </c>
      <c r="KX183" s="19">
        <f>IFERROR(HLOOKUP(KX$1,'Nakladova matice_2018'!$A$1:$IW$188,156,FALSE),0)</f>
        <v>0</v>
      </c>
      <c r="KY183" s="19">
        <f>IFERROR(HLOOKUP(KY$1,'Nakladova matice_2018'!$A$1:$IW$188,156,FALSE),0)</f>
        <v>0</v>
      </c>
      <c r="KZ183" s="19">
        <f>IFERROR(HLOOKUP(KZ$1,'Nakladova matice_2018'!$A$1:$IW$188,156,FALSE),0)</f>
        <v>0</v>
      </c>
      <c r="LA183" s="19">
        <f>IFERROR(HLOOKUP(LA$1,'Nakladova matice_2018'!$A$1:$IW$188,156,FALSE),0)</f>
        <v>0</v>
      </c>
      <c r="LB183" s="19">
        <f>IFERROR(HLOOKUP(LB$1,'Nakladova matice_2018'!$A$1:$IW$188,156,FALSE),0)</f>
        <v>0</v>
      </c>
      <c r="LC183" s="19">
        <f>IFERROR(HLOOKUP(LC$1,'Nakladova matice_2018'!$A$1:$IW$188,156,FALSE),0)</f>
        <v>0</v>
      </c>
      <c r="LD183" s="19">
        <f>IFERROR(HLOOKUP(LD$1,'Nakladova matice_2018'!$A$1:$IW$188,156,FALSE),0)</f>
        <v>0</v>
      </c>
      <c r="LE183" s="19">
        <f>IFERROR(HLOOKUP(LE$1,'Nakladova matice_2018'!$A$1:$IW$188,156,FALSE),0)</f>
        <v>0</v>
      </c>
      <c r="LF183" s="19">
        <f>IFERROR(HLOOKUP(LF$1,'Nakladova matice_2018'!$A$1:$IW$188,156,FALSE),0)</f>
        <v>0</v>
      </c>
      <c r="LG183" s="19">
        <f>IFERROR(HLOOKUP(LG$1,'Nakladova matice_2018'!$A$1:$IW$188,156,FALSE),0)</f>
        <v>0</v>
      </c>
      <c r="LH183" s="19">
        <f>IFERROR(HLOOKUP(LH$1,'Nakladova matice_2018'!$A$1:$IW$188,156,FALSE),0)</f>
        <v>0</v>
      </c>
      <c r="LI183" s="19">
        <f>IFERROR(HLOOKUP(LI$1,'Nakladova matice_2018'!$A$1:$IW$188,156,FALSE),0)</f>
        <v>0</v>
      </c>
      <c r="LJ183" s="19">
        <f>IFERROR(HLOOKUP(LJ$1,'Nakladova matice_2018'!$A$1:$IW$188,156,FALSE),0)</f>
        <v>0</v>
      </c>
      <c r="LK183" s="19">
        <f>IFERROR(HLOOKUP(LK$1,'Nakladova matice_2018'!$A$1:$IW$188,156,FALSE),0)</f>
        <v>0</v>
      </c>
      <c r="LL183" s="19">
        <f>IFERROR(HLOOKUP(LL$1,'Nakladova matice_2018'!$A$1:$IW$188,156,FALSE),0)</f>
        <v>0</v>
      </c>
      <c r="LM183" s="19">
        <f>IFERROR(HLOOKUP(LM$1,'Nakladova matice_2018'!$A$1:$IW$188,156,FALSE),0)</f>
        <v>0</v>
      </c>
      <c r="LN183" s="19">
        <f>IFERROR(HLOOKUP(LN$1,'Nakladova matice_2018'!$A$1:$IW$188,156,FALSE),0)</f>
        <v>0</v>
      </c>
      <c r="LO183" s="19">
        <f>IFERROR(HLOOKUP(LO$1,'Nakladova matice_2018'!$A$1:$IW$188,156,FALSE),0)</f>
        <v>0</v>
      </c>
      <c r="LP183" s="19">
        <f>IFERROR(HLOOKUP(LP$1,'Nakladova matice_2018'!$A$1:$IW$188,156,FALSE),0)</f>
        <v>0</v>
      </c>
      <c r="LQ183" s="19">
        <f>IFERROR(HLOOKUP(LQ$1,'Nakladova matice_2018'!$A$1:$IW$188,156,FALSE),0)</f>
        <v>0</v>
      </c>
      <c r="LR183" s="19">
        <f>IFERROR(HLOOKUP(LR$1,'Nakladova matice_2018'!$A$1:$IW$188,156,FALSE),0)</f>
        <v>0</v>
      </c>
      <c r="LS183" s="19">
        <f>IFERROR(HLOOKUP(LS$1,'Nakladova matice_2018'!$A$1:$IW$188,156,FALSE),0)</f>
        <v>0</v>
      </c>
      <c r="LT183" s="19">
        <f>IFERROR(HLOOKUP(LT$1,'Nakladova matice_2018'!$A$1:$IW$188,156,FALSE),0)</f>
        <v>0</v>
      </c>
      <c r="LU183" s="19">
        <f>IFERROR(HLOOKUP(LU$1,'Nakladova matice_2018'!$A$1:$IW$188,156,FALSE),0)</f>
        <v>0</v>
      </c>
      <c r="LV183" s="19">
        <f>IFERROR(HLOOKUP(LV$1,'Nakladova matice_2018'!$A$1:$IW$188,156,FALSE),0)</f>
        <v>0</v>
      </c>
      <c r="LW183" s="19">
        <f>IFERROR(HLOOKUP(LW$1,'Nakladova matice_2018'!$A$1:$IW$188,156,FALSE),0)</f>
        <v>0</v>
      </c>
      <c r="LX183" s="19">
        <f>IFERROR(HLOOKUP(LX$1,'Nakladova matice_2018'!$A$1:$IW$188,156,FALSE),0)</f>
        <v>0</v>
      </c>
      <c r="LY183" s="19">
        <f>IFERROR(HLOOKUP(LY$1,'Nakladova matice_2018'!$A$1:$IW$188,156,FALSE),0)</f>
        <v>0</v>
      </c>
      <c r="LZ183" s="19">
        <f>IFERROR(HLOOKUP(LZ$1,'Nakladova matice_2018'!$A$1:$IW$188,156,FALSE),0)</f>
        <v>0</v>
      </c>
      <c r="MA183" s="19">
        <f>IFERROR(HLOOKUP(MA$1,'Nakladova matice_2018'!$A$1:$IW$188,156,FALSE),0)</f>
        <v>0</v>
      </c>
      <c r="MB183" s="19">
        <f>IFERROR(HLOOKUP(MB$1,'Nakladova matice_2018'!$A$1:$IW$188,156,FALSE),0)</f>
        <v>0</v>
      </c>
      <c r="MC183" s="19">
        <f>IFERROR(HLOOKUP(MC$1,'Nakladova matice_2018'!$A$1:$IW$188,156,FALSE),0)</f>
        <v>0</v>
      </c>
      <c r="MD183" s="19">
        <f>IFERROR(HLOOKUP(MD$1,'Nakladova matice_2018'!$A$1:$IW$188,156,FALSE),0)</f>
        <v>0</v>
      </c>
      <c r="ME183" s="19">
        <f>IFERROR(HLOOKUP(ME$1,'Nakladova matice_2018'!$A$1:$IW$188,156,FALSE),0)</f>
        <v>0</v>
      </c>
      <c r="MF183" s="19">
        <f>IFERROR(HLOOKUP(MF$1,'Nakladova matice_2018'!$A$1:$IW$188,156,FALSE),0)</f>
        <v>0</v>
      </c>
      <c r="MG183" s="19">
        <f>IFERROR(HLOOKUP(MG$1,'Nakladova matice_2018'!$A$1:$IW$188,156,FALSE),0)</f>
        <v>0</v>
      </c>
      <c r="MH183" s="19">
        <f>IFERROR(HLOOKUP(MH$1,'Nakladova matice_2018'!$A$1:$IW$188,156,FALSE),0)</f>
        <v>0</v>
      </c>
      <c r="MI183" s="19">
        <f>IFERROR(HLOOKUP(MI$1,'Nakladova matice_2018'!$A$1:$IW$188,156,FALSE),0)</f>
        <v>0</v>
      </c>
      <c r="MJ183" s="19">
        <f>IFERROR(HLOOKUP(MJ$1,'Nakladova matice_2018'!$A$1:$IW$188,156,FALSE),0)</f>
        <v>0</v>
      </c>
      <c r="MK183" s="19">
        <f>IFERROR(HLOOKUP(MK$1,'Nakladova matice_2018'!$A$1:$IW$188,156,FALSE),0)</f>
        <v>0</v>
      </c>
      <c r="ML183" s="19">
        <f>IFERROR(HLOOKUP(ML$1,'Nakladova matice_2018'!$A$1:$IW$188,156,FALSE),0)</f>
        <v>0</v>
      </c>
      <c r="MM183" s="19">
        <f>IFERROR(HLOOKUP(MM$1,'Nakladova matice_2018'!$A$1:$IW$188,156,FALSE),0)</f>
        <v>0</v>
      </c>
      <c r="MN183" s="19">
        <f>IFERROR(HLOOKUP(MN$1,'Nakladova matice_2018'!$A$1:$IW$188,156,FALSE),0)</f>
        <v>0</v>
      </c>
      <c r="MO183" s="20">
        <f t="shared" si="87"/>
        <v>51940.06</v>
      </c>
      <c r="MP183" s="20">
        <f>MO183-'Nakladova matice_2018'!IX156</f>
        <v>0</v>
      </c>
    </row>
    <row r="184" spans="1:354" x14ac:dyDescent="0.2">
      <c r="A184" s="27">
        <v>551011</v>
      </c>
      <c r="B184" s="21" t="s">
        <v>297</v>
      </c>
      <c r="C184" s="53">
        <v>0</v>
      </c>
      <c r="D184" s="19">
        <f>IFERROR(HLOOKUP(D$1,'Nakladova matice_2018'!$A$1:$IW$188,157,FALSE),0)</f>
        <v>0</v>
      </c>
      <c r="E184" s="19">
        <f>IFERROR(HLOOKUP(E$1,'Nakladova matice_2018'!$A$1:$IW$188,157,FALSE),0)</f>
        <v>0</v>
      </c>
      <c r="F184" s="19">
        <f>IFERROR(HLOOKUP(F$1,'Nakladova matice_2018'!$A$1:$IW$188,157,FALSE),0)</f>
        <v>0</v>
      </c>
      <c r="G184" s="19">
        <f>IFERROR(HLOOKUP(G$1,'Nakladova matice_2018'!$A$1:$IW$188,157,FALSE),0)</f>
        <v>0</v>
      </c>
      <c r="H184" s="19">
        <f>IFERROR(HLOOKUP(H$1,'Nakladova matice_2018'!$A$1:$IW$188,157,FALSE),0)</f>
        <v>0</v>
      </c>
      <c r="I184" s="19">
        <f>IFERROR(HLOOKUP(I$1,'Nakladova matice_2018'!$A$1:$IW$188,157,FALSE),0)</f>
        <v>0</v>
      </c>
      <c r="J184" s="19">
        <f>IFERROR(HLOOKUP(J$1,'Nakladova matice_2018'!$A$1:$IW$188,157,FALSE),0)</f>
        <v>0</v>
      </c>
      <c r="K184" s="19">
        <f>IFERROR(HLOOKUP(K$1,'Nakladova matice_2018'!$A$1:$IW$188,157,FALSE),0)</f>
        <v>0</v>
      </c>
      <c r="L184" s="19">
        <f>IFERROR(HLOOKUP(L$1,'Nakladova matice_2018'!$A$1:$IW$188,157,FALSE),0)</f>
        <v>0</v>
      </c>
      <c r="M184" s="19">
        <f>IFERROR(HLOOKUP(M$1,'Nakladova matice_2018'!$A$1:$IW$188,157,FALSE),0)</f>
        <v>0</v>
      </c>
      <c r="N184" s="19">
        <f>IFERROR(HLOOKUP(N$1,'Nakladova matice_2018'!$A$1:$IW$188,157,FALSE),0)</f>
        <v>0</v>
      </c>
      <c r="O184" s="19">
        <f>IFERROR(HLOOKUP(O$1,'Nakladova matice_2018'!$A$1:$IW$188,157,FALSE),0)</f>
        <v>0</v>
      </c>
      <c r="P184" s="19">
        <f>IFERROR(HLOOKUP(P$1,'Nakladova matice_2018'!$A$1:$IW$188,157,FALSE),0)</f>
        <v>0</v>
      </c>
      <c r="Q184" s="19">
        <f>IFERROR(HLOOKUP(Q$1,'Nakladova matice_2018'!$A$1:$IW$188,157,FALSE),0)</f>
        <v>0</v>
      </c>
      <c r="R184" s="19">
        <f>IFERROR(HLOOKUP(R$1,'Nakladova matice_2018'!$A$1:$IW$188,157,FALSE),0)</f>
        <v>0</v>
      </c>
      <c r="S184" s="19">
        <f>IFERROR(HLOOKUP(S$1,'Nakladova matice_2018'!$A$1:$IW$188,157,FALSE),0)</f>
        <v>0</v>
      </c>
      <c r="T184" s="19">
        <f>IFERROR(HLOOKUP(T$1,'Nakladova matice_2018'!$A$1:$IW$188,157,FALSE),0)</f>
        <v>0</v>
      </c>
      <c r="U184" s="19">
        <f>IFERROR(HLOOKUP(U$1,'Nakladova matice_2018'!$A$1:$IW$188,157,FALSE),0)</f>
        <v>0</v>
      </c>
      <c r="V184" s="19">
        <f>IFERROR(HLOOKUP(V$1,'Nakladova matice_2018'!$A$1:$IW$188,157,FALSE),0)</f>
        <v>0</v>
      </c>
      <c r="W184" s="19">
        <f>IFERROR(HLOOKUP(W$1,'Nakladova matice_2018'!$A$1:$IW$188,157,FALSE),0)</f>
        <v>0</v>
      </c>
      <c r="X184" s="19">
        <f>IFERROR(HLOOKUP(X$1,'Nakladova matice_2018'!$A$1:$IW$188,157,FALSE),0)</f>
        <v>0</v>
      </c>
      <c r="Y184" s="19">
        <f>IFERROR(HLOOKUP(Y$1,'Nakladova matice_2018'!$A$1:$IW$188,157,FALSE),0)</f>
        <v>0</v>
      </c>
      <c r="Z184" s="19">
        <f>IFERROR(HLOOKUP(Z$1,'Nakladova matice_2018'!$A$1:$IW$188,157,FALSE),0)</f>
        <v>0</v>
      </c>
      <c r="AA184" s="19">
        <f>IFERROR(HLOOKUP(AA$1,'Nakladova matice_2018'!$A$1:$IW$188,157,FALSE),0)</f>
        <v>0</v>
      </c>
      <c r="AB184" s="19">
        <f>IFERROR(HLOOKUP(AB$1,'Nakladova matice_2018'!$A$1:$IW$188,157,FALSE),0)</f>
        <v>0</v>
      </c>
      <c r="AC184" s="19">
        <f>IFERROR(HLOOKUP(AC$1,'Nakladova matice_2018'!$A$1:$IW$188,157,FALSE),0)</f>
        <v>0</v>
      </c>
      <c r="AD184" s="19">
        <f>IFERROR(HLOOKUP(AD$1,'Nakladova matice_2018'!$A$1:$IW$188,157,FALSE),0)</f>
        <v>0</v>
      </c>
      <c r="AE184" s="19">
        <f>IFERROR(HLOOKUP(AE$1,'Nakladova matice_2018'!$A$1:$IW$188,157,FALSE),0)</f>
        <v>0</v>
      </c>
      <c r="AF184" s="19">
        <f>IFERROR(HLOOKUP(AF$1,'Nakladova matice_2018'!$A$1:$IW$188,157,FALSE),0)</f>
        <v>0</v>
      </c>
      <c r="AG184" s="19">
        <f>IFERROR(HLOOKUP(AG$1,'Nakladova matice_2018'!$A$1:$IW$188,157,FALSE),0)</f>
        <v>0</v>
      </c>
      <c r="AH184" s="19">
        <f>IFERROR(HLOOKUP(AH$1,'Nakladova matice_2018'!$A$1:$IW$188,157,FALSE),0)</f>
        <v>0</v>
      </c>
      <c r="AI184" s="19">
        <f>IFERROR(HLOOKUP(AI$1,'Nakladova matice_2018'!$A$1:$IW$188,157,FALSE),0)</f>
        <v>0</v>
      </c>
      <c r="AJ184" s="19">
        <f>IFERROR(HLOOKUP(AJ$1,'Nakladova matice_2018'!$A$1:$IW$188,157,FALSE),0)</f>
        <v>0</v>
      </c>
      <c r="AK184" s="19">
        <f>IFERROR(HLOOKUP(AK$1,'Nakladova matice_2018'!$A$1:$IW$188,157,FALSE),0)</f>
        <v>0</v>
      </c>
      <c r="AL184" s="19">
        <f>IFERROR(HLOOKUP(AL$1,'Nakladova matice_2018'!$A$1:$IW$188,157,FALSE),0)</f>
        <v>0</v>
      </c>
      <c r="AM184" s="19">
        <f>IFERROR(HLOOKUP(AM$1,'Nakladova matice_2018'!$A$1:$IW$188,157,FALSE),0)</f>
        <v>0</v>
      </c>
      <c r="AN184" s="19">
        <f>IFERROR(HLOOKUP(AN$1,'Nakladova matice_2018'!$A$1:$IW$188,157,FALSE),0)</f>
        <v>0</v>
      </c>
      <c r="AO184" s="19">
        <f>IFERROR(HLOOKUP(AO$1,'Nakladova matice_2018'!$A$1:$IW$188,157,FALSE),0)</f>
        <v>0</v>
      </c>
      <c r="AP184" s="19">
        <f>IFERROR(HLOOKUP(AP$1,'Nakladova matice_2018'!$A$1:$IW$188,157,FALSE),0)</f>
        <v>0</v>
      </c>
      <c r="AQ184" s="19">
        <f>IFERROR(HLOOKUP(AQ$1,'Nakladova matice_2018'!$A$1:$IW$188,157,FALSE),0)</f>
        <v>0</v>
      </c>
      <c r="AR184" s="19">
        <f>IFERROR(HLOOKUP(AR$1,'Nakladova matice_2018'!$A$1:$IW$188,157,FALSE),0)</f>
        <v>0</v>
      </c>
      <c r="AS184" s="19">
        <f>IFERROR(HLOOKUP(AS$1,'Nakladova matice_2018'!$A$1:$IW$188,157,FALSE),0)</f>
        <v>0</v>
      </c>
      <c r="AT184" s="19">
        <f>IFERROR(HLOOKUP(AT$1,'Nakladova matice_2018'!$A$1:$IW$188,157,FALSE),0)</f>
        <v>0</v>
      </c>
      <c r="AU184" s="19">
        <f>IFERROR(HLOOKUP(AU$1,'Nakladova matice_2018'!$A$1:$IW$188,157,FALSE),0)</f>
        <v>0</v>
      </c>
      <c r="AV184" s="19">
        <f>IFERROR(HLOOKUP(AV$1,'Nakladova matice_2018'!$A$1:$IW$188,157,FALSE),0)</f>
        <v>0</v>
      </c>
      <c r="AW184" s="19">
        <f>IFERROR(HLOOKUP(AW$1,'Nakladova matice_2018'!$A$1:$IW$188,157,FALSE),0)</f>
        <v>0</v>
      </c>
      <c r="AX184" s="19">
        <f>IFERROR(HLOOKUP(AX$1,'Nakladova matice_2018'!$A$1:$IW$188,157,FALSE),0)</f>
        <v>0</v>
      </c>
      <c r="AY184" s="19">
        <f>IFERROR(HLOOKUP(AY$1,'Nakladova matice_2018'!$A$1:$IW$188,157,FALSE),0)</f>
        <v>0</v>
      </c>
      <c r="AZ184" s="19">
        <f>IFERROR(HLOOKUP(AZ$1,'Nakladova matice_2018'!$A$1:$IW$188,157,FALSE),0)</f>
        <v>0</v>
      </c>
      <c r="BA184" s="19">
        <f>IFERROR(HLOOKUP(BA$1,'Nakladova matice_2018'!$A$1:$IW$188,157,FALSE),0)</f>
        <v>0</v>
      </c>
      <c r="BB184" s="19">
        <f>IFERROR(HLOOKUP(BB$1,'Nakladova matice_2018'!$A$1:$IW$188,157,FALSE),0)</f>
        <v>0</v>
      </c>
      <c r="BC184" s="19">
        <f>IFERROR(HLOOKUP(BC$1,'Nakladova matice_2018'!$A$1:$IW$188,157,FALSE),0)</f>
        <v>0</v>
      </c>
      <c r="BD184" s="19">
        <f>IFERROR(HLOOKUP(BD$1,'Nakladova matice_2018'!$A$1:$IW$188,157,FALSE),0)</f>
        <v>0</v>
      </c>
      <c r="BE184" s="19">
        <f>IFERROR(HLOOKUP(BE$1,'Nakladova matice_2018'!$A$1:$IW$188,157,FALSE),0)</f>
        <v>0</v>
      </c>
      <c r="BF184" s="19">
        <f>IFERROR(HLOOKUP(BF$1,'Nakladova matice_2018'!$A$1:$IW$188,157,FALSE),0)</f>
        <v>0</v>
      </c>
      <c r="BG184" s="19">
        <f>IFERROR(HLOOKUP(BG$1,'Nakladova matice_2018'!$A$1:$IW$188,157,FALSE),0)</f>
        <v>0</v>
      </c>
      <c r="BH184" s="19">
        <f>IFERROR(HLOOKUP(BH$1,'Nakladova matice_2018'!$A$1:$IW$188,157,FALSE),0)</f>
        <v>0</v>
      </c>
      <c r="BI184" s="19">
        <f>IFERROR(HLOOKUP(BI$1,'Nakladova matice_2018'!$A$1:$IW$188,157,FALSE),0)</f>
        <v>0</v>
      </c>
      <c r="BJ184" s="19">
        <f>IFERROR(HLOOKUP(BJ$1,'Nakladova matice_2018'!$A$1:$IW$188,157,FALSE),0)</f>
        <v>0</v>
      </c>
      <c r="BK184" s="19">
        <f>IFERROR(HLOOKUP(BK$1,'Nakladova matice_2018'!$A$1:$IW$188,157,FALSE),0)</f>
        <v>0</v>
      </c>
      <c r="BL184" s="19">
        <f>IFERROR(HLOOKUP(BL$1,'Nakladova matice_2018'!$A$1:$IW$188,157,FALSE),0)</f>
        <v>0</v>
      </c>
      <c r="BM184" s="19">
        <f>IFERROR(HLOOKUP(BM$1,'Nakladova matice_2018'!$A$1:$IW$188,157,FALSE),0)</f>
        <v>0</v>
      </c>
      <c r="BN184" s="19">
        <f>IFERROR(HLOOKUP(BN$1,'Nakladova matice_2018'!$A$1:$IW$188,157,FALSE),0)</f>
        <v>0</v>
      </c>
      <c r="BO184" s="19">
        <f>IFERROR(HLOOKUP(BO$1,'Nakladova matice_2018'!$A$1:$IW$188,157,FALSE),0)</f>
        <v>0</v>
      </c>
      <c r="BP184" s="19">
        <f>IFERROR(HLOOKUP(BP$1,'Nakladova matice_2018'!$A$1:$IW$188,157,FALSE),0)</f>
        <v>0</v>
      </c>
      <c r="BQ184" s="19">
        <f>IFERROR(HLOOKUP(BQ$1,'Nakladova matice_2018'!$A$1:$IW$188,157,FALSE),0)</f>
        <v>0</v>
      </c>
      <c r="BR184" s="19">
        <f>IFERROR(HLOOKUP(BR$1,'Nakladova matice_2018'!$A$1:$IW$188,157,FALSE),0)</f>
        <v>0</v>
      </c>
      <c r="BS184" s="19">
        <f>IFERROR(HLOOKUP(BS$1,'Nakladova matice_2018'!$A$1:$IW$188,157,FALSE),0)</f>
        <v>0</v>
      </c>
      <c r="BT184" s="19">
        <f>IFERROR(HLOOKUP(BT$1,'Nakladova matice_2018'!$A$1:$IW$188,157,FALSE),0)</f>
        <v>0</v>
      </c>
      <c r="BU184" s="19">
        <f>IFERROR(HLOOKUP(BU$1,'Nakladova matice_2018'!$A$1:$IW$188,157,FALSE),0)</f>
        <v>0</v>
      </c>
      <c r="BV184" s="19">
        <f>IFERROR(HLOOKUP(BV$1,'Nakladova matice_2018'!$A$1:$IW$188,157,FALSE),0)</f>
        <v>0</v>
      </c>
      <c r="BW184" s="19">
        <f>IFERROR(HLOOKUP(BW$1,'Nakladova matice_2018'!$A$1:$IW$188,157,FALSE),0)</f>
        <v>0</v>
      </c>
      <c r="BX184" s="19">
        <f>IFERROR(HLOOKUP(BX$1,'Nakladova matice_2018'!$A$1:$IW$188,157,FALSE),0)</f>
        <v>0</v>
      </c>
      <c r="BY184" s="19">
        <f>IFERROR(HLOOKUP(BY$1,'Nakladova matice_2018'!$A$1:$IW$188,157,FALSE),0)</f>
        <v>0</v>
      </c>
      <c r="BZ184" s="19">
        <f>IFERROR(HLOOKUP(BZ$1,'Nakladova matice_2018'!$A$1:$IW$188,157,FALSE),0)</f>
        <v>0</v>
      </c>
      <c r="CA184" s="19">
        <f>IFERROR(HLOOKUP(CA$1,'Nakladova matice_2018'!$A$1:$IW$188,157,FALSE),0)</f>
        <v>0</v>
      </c>
      <c r="CB184" s="19">
        <f>IFERROR(HLOOKUP(CB$1,'Nakladova matice_2018'!$A$1:$IW$188,157,FALSE),0)</f>
        <v>0</v>
      </c>
      <c r="CC184" s="19">
        <f>IFERROR(HLOOKUP(CC$1,'Nakladova matice_2018'!$A$1:$IW$188,157,FALSE),0)</f>
        <v>0</v>
      </c>
      <c r="CD184" s="19">
        <f>IFERROR(HLOOKUP(CD$1,'Nakladova matice_2018'!$A$1:$IW$188,157,FALSE),0)</f>
        <v>0</v>
      </c>
      <c r="CE184" s="19">
        <f>IFERROR(HLOOKUP(CE$1,'Nakladova matice_2018'!$A$1:$IW$188,157,FALSE),0)</f>
        <v>0</v>
      </c>
      <c r="CF184" s="19">
        <f>IFERROR(HLOOKUP(CF$1,'Nakladova matice_2018'!$A$1:$IW$188,157,FALSE),0)</f>
        <v>0</v>
      </c>
      <c r="CG184" s="19">
        <f>IFERROR(HLOOKUP(CG$1,'Nakladova matice_2018'!$A$1:$IW$188,157,FALSE),0)</f>
        <v>0</v>
      </c>
      <c r="CH184" s="19">
        <f>IFERROR(HLOOKUP(CH$1,'Nakladova matice_2018'!$A$1:$IW$188,157,FALSE),0)</f>
        <v>0</v>
      </c>
      <c r="CI184" s="19">
        <f>IFERROR(HLOOKUP(CI$1,'Nakladova matice_2018'!$A$1:$IW$188,157,FALSE),0)</f>
        <v>0</v>
      </c>
      <c r="CJ184" s="19">
        <f>IFERROR(HLOOKUP(CJ$1,'Nakladova matice_2018'!$A$1:$IW$188,157,FALSE),0)</f>
        <v>0</v>
      </c>
      <c r="CK184" s="19">
        <f>IFERROR(HLOOKUP(CK$1,'Nakladova matice_2018'!$A$1:$IW$188,157,FALSE),0)</f>
        <v>0</v>
      </c>
      <c r="CL184" s="19">
        <f>IFERROR(HLOOKUP(CL$1,'Nakladova matice_2018'!$A$1:$IW$188,157,FALSE),0)</f>
        <v>0</v>
      </c>
      <c r="CM184" s="19">
        <f>IFERROR(HLOOKUP(CM$1,'Nakladova matice_2018'!$A$1:$IW$188,157,FALSE),0)</f>
        <v>0</v>
      </c>
      <c r="CN184" s="19">
        <f>IFERROR(HLOOKUP(CN$1,'Nakladova matice_2018'!$A$1:$IW$188,157,FALSE),0)</f>
        <v>0</v>
      </c>
      <c r="CO184" s="19">
        <f>IFERROR(HLOOKUP(CO$1,'Nakladova matice_2018'!$A$1:$IW$188,157,FALSE),0)</f>
        <v>0</v>
      </c>
      <c r="CP184" s="19">
        <f>IFERROR(HLOOKUP(CP$1,'Nakladova matice_2018'!$A$1:$IW$188,157,FALSE),0)</f>
        <v>0</v>
      </c>
      <c r="CQ184" s="19">
        <f>IFERROR(HLOOKUP(CQ$1,'Nakladova matice_2018'!$A$1:$IW$188,157,FALSE),0)</f>
        <v>0</v>
      </c>
      <c r="CR184" s="19">
        <f>IFERROR(HLOOKUP(CR$1,'Nakladova matice_2018'!$A$1:$IW$188,157,FALSE),0)</f>
        <v>0</v>
      </c>
      <c r="CS184" s="19">
        <f>IFERROR(HLOOKUP(CS$1,'Nakladova matice_2018'!$A$1:$IW$188,157,FALSE),0)</f>
        <v>0</v>
      </c>
      <c r="CT184" s="19">
        <f>IFERROR(HLOOKUP(CT$1,'Nakladova matice_2018'!$A$1:$IW$188,157,FALSE),0)</f>
        <v>0</v>
      </c>
      <c r="CU184" s="19">
        <f>IFERROR(HLOOKUP(CU$1,'Nakladova matice_2018'!$A$1:$IW$188,157,FALSE),0)</f>
        <v>0</v>
      </c>
      <c r="CV184" s="19">
        <f>IFERROR(HLOOKUP(CV$1,'Nakladova matice_2018'!$A$1:$IW$188,157,FALSE),0)</f>
        <v>0</v>
      </c>
      <c r="CW184" s="19">
        <f>IFERROR(HLOOKUP(CW$1,'Nakladova matice_2018'!$A$1:$IW$188,157,FALSE),0)</f>
        <v>0</v>
      </c>
      <c r="CX184" s="19">
        <f>IFERROR(HLOOKUP(CX$1,'Nakladova matice_2018'!$A$1:$IW$188,157,FALSE),0)</f>
        <v>0</v>
      </c>
      <c r="CY184" s="19">
        <f>IFERROR(HLOOKUP(CY$1,'Nakladova matice_2018'!$A$1:$IW$188,157,FALSE),0)</f>
        <v>0</v>
      </c>
      <c r="CZ184" s="19">
        <f>IFERROR(HLOOKUP(CZ$1,'Nakladova matice_2018'!$A$1:$IW$188,157,FALSE),0)</f>
        <v>0</v>
      </c>
      <c r="DA184" s="19">
        <f>IFERROR(HLOOKUP(DA$1,'Nakladova matice_2018'!$A$1:$IW$188,157,FALSE),0)</f>
        <v>0</v>
      </c>
      <c r="DB184" s="19">
        <f>IFERROR(HLOOKUP(DB$1,'Nakladova matice_2018'!$A$1:$IW$188,157,FALSE),0)</f>
        <v>0</v>
      </c>
      <c r="DC184" s="19">
        <f>IFERROR(HLOOKUP(DC$1,'Nakladova matice_2018'!$A$1:$IW$188,157,FALSE),0)</f>
        <v>0</v>
      </c>
      <c r="DD184" s="19">
        <f>IFERROR(HLOOKUP(DD$1,'Nakladova matice_2018'!$A$1:$IW$188,157,FALSE),0)</f>
        <v>0</v>
      </c>
      <c r="DE184" s="19">
        <f>IFERROR(HLOOKUP(DE$1,'Nakladova matice_2018'!$A$1:$IW$188,157,FALSE),0)</f>
        <v>0</v>
      </c>
      <c r="DF184" s="19">
        <f>IFERROR(HLOOKUP(DF$1,'Nakladova matice_2018'!$A$1:$IW$188,157,FALSE),0)</f>
        <v>0</v>
      </c>
      <c r="DG184" s="19">
        <f>IFERROR(HLOOKUP(DG$1,'Nakladova matice_2018'!$A$1:$IW$188,157,FALSE),0)</f>
        <v>0</v>
      </c>
      <c r="DH184" s="19">
        <f>IFERROR(HLOOKUP(DH$1,'Nakladova matice_2018'!$A$1:$IW$188,157,FALSE),0)</f>
        <v>0</v>
      </c>
      <c r="DI184" s="19">
        <f>IFERROR(HLOOKUP(DI$1,'Nakladova matice_2018'!$A$1:$IW$188,157,FALSE),0)</f>
        <v>0</v>
      </c>
      <c r="DJ184" s="19">
        <f>IFERROR(HLOOKUP(DJ$1,'Nakladova matice_2018'!$A$1:$IW$188,157,FALSE),0)</f>
        <v>0</v>
      </c>
      <c r="DK184" s="19">
        <f>IFERROR(HLOOKUP(DK$1,'Nakladova matice_2018'!$A$1:$IW$188,157,FALSE),0)</f>
        <v>0</v>
      </c>
      <c r="DL184" s="19">
        <f>IFERROR(HLOOKUP(DL$1,'Nakladova matice_2018'!$A$1:$IW$188,157,FALSE),0)</f>
        <v>0</v>
      </c>
      <c r="DM184" s="19">
        <f>IFERROR(HLOOKUP(DM$1,'Nakladova matice_2018'!$A$1:$IW$188,157,FALSE),0)</f>
        <v>0</v>
      </c>
      <c r="DN184" s="19">
        <f>IFERROR(HLOOKUP(DN$1,'Nakladova matice_2018'!$A$1:$IW$188,157,FALSE),0)</f>
        <v>0</v>
      </c>
      <c r="DO184" s="19">
        <f>IFERROR(HLOOKUP(DO$1,'Nakladova matice_2018'!$A$1:$IW$188,157,FALSE),0)</f>
        <v>0</v>
      </c>
      <c r="DP184" s="19">
        <f>IFERROR(HLOOKUP(DP$1,'Nakladova matice_2018'!$A$1:$IW$188,157,FALSE),0)</f>
        <v>0</v>
      </c>
      <c r="DQ184" s="19">
        <f>IFERROR(HLOOKUP(DQ$1,'Nakladova matice_2018'!$A$1:$IW$188,157,FALSE),0)</f>
        <v>0</v>
      </c>
      <c r="DR184" s="19">
        <f>IFERROR(HLOOKUP(DR$1,'Nakladova matice_2018'!$A$1:$IW$188,157,FALSE),0)</f>
        <v>0</v>
      </c>
      <c r="DS184" s="19">
        <f>IFERROR(HLOOKUP(DS$1,'Nakladova matice_2018'!$A$1:$IW$188,157,FALSE),0)</f>
        <v>0</v>
      </c>
      <c r="DT184" s="19">
        <f>IFERROR(HLOOKUP(DT$1,'Nakladova matice_2018'!$A$1:$IW$188,157,FALSE),0)</f>
        <v>0</v>
      </c>
      <c r="DU184" s="19">
        <f>IFERROR(HLOOKUP(DU$1,'Nakladova matice_2018'!$A$1:$IW$188,157,FALSE),0)</f>
        <v>0</v>
      </c>
      <c r="DV184" s="19">
        <f>IFERROR(HLOOKUP(DV$1,'Nakladova matice_2018'!$A$1:$IW$188,157,FALSE),0)</f>
        <v>0</v>
      </c>
      <c r="DW184" s="19">
        <f>IFERROR(HLOOKUP(DW$1,'Nakladova matice_2018'!$A$1:$IW$188,157,FALSE),0)</f>
        <v>0</v>
      </c>
      <c r="DX184" s="19">
        <f>IFERROR(HLOOKUP(DX$1,'Nakladova matice_2018'!$A$1:$IW$188,157,FALSE),0)</f>
        <v>0</v>
      </c>
      <c r="DY184" s="19">
        <f>IFERROR(HLOOKUP(DY$1,'Nakladova matice_2018'!$A$1:$IW$188,157,FALSE),0)</f>
        <v>0</v>
      </c>
      <c r="DZ184" s="19">
        <f>IFERROR(HLOOKUP(DZ$1,'Nakladova matice_2018'!$A$1:$IW$188,157,FALSE),0)</f>
        <v>0</v>
      </c>
      <c r="EA184" s="19">
        <f>IFERROR(HLOOKUP(EA$1,'Nakladova matice_2018'!$A$1:$IW$188,157,FALSE),0)</f>
        <v>0</v>
      </c>
      <c r="EB184" s="19">
        <f>IFERROR(HLOOKUP(EB$1,'Nakladova matice_2018'!$A$1:$IW$188,157,FALSE),0)</f>
        <v>0</v>
      </c>
      <c r="EC184" s="19">
        <f>IFERROR(HLOOKUP(EC$1,'Nakladova matice_2018'!$A$1:$IW$188,157,FALSE),0)</f>
        <v>0</v>
      </c>
      <c r="ED184" s="19">
        <f>IFERROR(HLOOKUP(ED$1,'Nakladova matice_2018'!$A$1:$IW$188,157,FALSE),0)</f>
        <v>0</v>
      </c>
      <c r="EE184" s="19">
        <f>IFERROR(HLOOKUP(EE$1,'Nakladova matice_2018'!$A$1:$IW$188,157,FALSE),0)</f>
        <v>0</v>
      </c>
      <c r="EF184" s="19">
        <f>IFERROR(HLOOKUP(EF$1,'Nakladova matice_2018'!$A$1:$IW$188,157,FALSE),0)</f>
        <v>0</v>
      </c>
      <c r="EG184" s="19">
        <f>IFERROR(HLOOKUP(EG$1,'Nakladova matice_2018'!$A$1:$IW$188,157,FALSE),0)</f>
        <v>0</v>
      </c>
      <c r="EH184" s="19">
        <f>IFERROR(HLOOKUP(EH$1,'Nakladova matice_2018'!$A$1:$IW$188,157,FALSE),0)</f>
        <v>0</v>
      </c>
      <c r="EI184" s="19">
        <f>IFERROR(HLOOKUP(EI$1,'Nakladova matice_2018'!$A$1:$IW$188,157,FALSE),0)</f>
        <v>0</v>
      </c>
      <c r="EJ184" s="19">
        <f>IFERROR(HLOOKUP(EJ$1,'Nakladova matice_2018'!$A$1:$IW$188,157,FALSE),0)</f>
        <v>0</v>
      </c>
      <c r="EK184" s="19">
        <f>IFERROR(HLOOKUP(EK$1,'Nakladova matice_2018'!$A$1:$IW$188,157,FALSE),0)</f>
        <v>0</v>
      </c>
      <c r="EL184" s="19">
        <f>IFERROR(HLOOKUP(EL$1,'Nakladova matice_2018'!$A$1:$IW$188,157,FALSE),0)</f>
        <v>0</v>
      </c>
      <c r="EM184" s="19">
        <f>IFERROR(HLOOKUP(EM$1,'Nakladova matice_2018'!$A$1:$IW$188,157,FALSE),0)</f>
        <v>0</v>
      </c>
      <c r="EN184" s="19">
        <f>IFERROR(HLOOKUP(EN$1,'Nakladova matice_2018'!$A$1:$IW$188,157,FALSE),0)</f>
        <v>0</v>
      </c>
      <c r="EO184" s="19">
        <f>IFERROR(HLOOKUP(EO$1,'Nakladova matice_2018'!$A$1:$IW$188,157,FALSE),0)</f>
        <v>0</v>
      </c>
      <c r="EP184" s="19">
        <f>IFERROR(HLOOKUP(EP$1,'Nakladova matice_2018'!$A$1:$IW$188,157,FALSE),0)</f>
        <v>0</v>
      </c>
      <c r="EQ184" s="19">
        <f>IFERROR(HLOOKUP(EQ$1,'Nakladova matice_2018'!$A$1:$IW$188,157,FALSE),0)</f>
        <v>0</v>
      </c>
      <c r="ER184" s="19">
        <f>IFERROR(HLOOKUP(ER$1,'Nakladova matice_2018'!$A$1:$IW$188,157,FALSE),0)</f>
        <v>0</v>
      </c>
      <c r="ES184" s="19">
        <f>IFERROR(HLOOKUP(ES$1,'Nakladova matice_2018'!$A$1:$IW$188,157,FALSE),0)</f>
        <v>0</v>
      </c>
      <c r="ET184" s="19">
        <f>IFERROR(HLOOKUP(ET$1,'Nakladova matice_2018'!$A$1:$IW$188,157,FALSE),0)</f>
        <v>0</v>
      </c>
      <c r="EU184" s="19">
        <f>IFERROR(HLOOKUP(EU$1,'Nakladova matice_2018'!$A$1:$IW$188,157,FALSE),0)</f>
        <v>0</v>
      </c>
      <c r="EV184" s="19">
        <f>IFERROR(HLOOKUP(EV$1,'Nakladova matice_2018'!$A$1:$IW$188,157,FALSE),0)</f>
        <v>0</v>
      </c>
      <c r="EW184" s="19">
        <f>IFERROR(HLOOKUP(EW$1,'Nakladova matice_2018'!$A$1:$IW$188,157,FALSE),0)</f>
        <v>0</v>
      </c>
      <c r="EX184" s="19">
        <f>IFERROR(HLOOKUP(EX$1,'Nakladova matice_2018'!$A$1:$IW$188,157,FALSE),0)</f>
        <v>0</v>
      </c>
      <c r="EY184" s="19">
        <f>IFERROR(HLOOKUP(EY$1,'Nakladova matice_2018'!$A$1:$IW$188,157,FALSE),0)</f>
        <v>0</v>
      </c>
      <c r="EZ184" s="19">
        <f>IFERROR(HLOOKUP(EZ$1,'Nakladova matice_2018'!$A$1:$IW$188,157,FALSE),0)</f>
        <v>0</v>
      </c>
      <c r="FA184" s="19">
        <f>IFERROR(HLOOKUP(FA$1,'Nakladova matice_2018'!$A$1:$IW$188,157,FALSE),0)</f>
        <v>0</v>
      </c>
      <c r="FB184" s="19">
        <f>IFERROR(HLOOKUP(FB$1,'Nakladova matice_2018'!$A$1:$IW$188,157,FALSE),0)</f>
        <v>0</v>
      </c>
      <c r="FC184" s="19">
        <f>IFERROR(HLOOKUP(FC$1,'Nakladova matice_2018'!$A$1:$IW$188,157,FALSE),0)</f>
        <v>0</v>
      </c>
      <c r="FD184" s="19">
        <f>IFERROR(HLOOKUP(FD$1,'Nakladova matice_2018'!$A$1:$IW$188,157,FALSE),0)</f>
        <v>0</v>
      </c>
      <c r="FE184" s="19">
        <f>IFERROR(HLOOKUP(FE$1,'Nakladova matice_2018'!$A$1:$IW$188,157,FALSE),0)</f>
        <v>0</v>
      </c>
      <c r="FF184" s="19">
        <f>IFERROR(HLOOKUP(FF$1,'Nakladova matice_2018'!$A$1:$IW$188,157,FALSE),0)</f>
        <v>0</v>
      </c>
      <c r="FG184" s="19">
        <f>IFERROR(HLOOKUP(FG$1,'Nakladova matice_2018'!$A$1:$IW$188,157,FALSE),0)</f>
        <v>0</v>
      </c>
      <c r="FH184" s="19">
        <f>IFERROR(HLOOKUP(FH$1,'Nakladova matice_2018'!$A$1:$IW$188,157,FALSE),0)</f>
        <v>0</v>
      </c>
      <c r="FI184" s="19">
        <f>IFERROR(HLOOKUP(FI$1,'Nakladova matice_2018'!$A$1:$IW$188,157,FALSE),0)</f>
        <v>0</v>
      </c>
      <c r="FJ184" s="19">
        <f>IFERROR(HLOOKUP(FJ$1,'Nakladova matice_2018'!$A$1:$IW$188,157,FALSE),0)</f>
        <v>0</v>
      </c>
      <c r="FK184" s="19">
        <f>IFERROR(HLOOKUP(FK$1,'Nakladova matice_2018'!$A$1:$IW$188,157,FALSE),0)</f>
        <v>0</v>
      </c>
      <c r="FL184" s="19">
        <f>IFERROR(HLOOKUP(FL$1,'Nakladova matice_2018'!$A$1:$IW$188,157,FALSE),0)</f>
        <v>0</v>
      </c>
      <c r="FM184" s="19">
        <f>IFERROR(HLOOKUP(FM$1,'Nakladova matice_2018'!$A$1:$IW$188,157,FALSE),0)</f>
        <v>0</v>
      </c>
      <c r="FN184" s="19">
        <f>IFERROR(HLOOKUP(FN$1,'Nakladova matice_2018'!$A$1:$IW$188,157,FALSE),0)</f>
        <v>0</v>
      </c>
      <c r="FO184" s="19">
        <f>IFERROR(HLOOKUP(FO$1,'Nakladova matice_2018'!$A$1:$IW$188,157,FALSE),0)</f>
        <v>0</v>
      </c>
      <c r="FP184" s="19">
        <f>IFERROR(HLOOKUP(FP$1,'Nakladova matice_2018'!$A$1:$IW$188,157,FALSE),0)</f>
        <v>0</v>
      </c>
      <c r="FQ184" s="19">
        <f>IFERROR(HLOOKUP(FQ$1,'Nakladova matice_2018'!$A$1:$IW$188,157,FALSE),0)</f>
        <v>0</v>
      </c>
      <c r="FR184" s="19">
        <f>IFERROR(HLOOKUP(FR$1,'Nakladova matice_2018'!$A$1:$IW$188,157,FALSE),0)</f>
        <v>0</v>
      </c>
      <c r="FS184" s="19">
        <f>IFERROR(HLOOKUP(FS$1,'Nakladova matice_2018'!$A$1:$IW$188,157,FALSE),0)</f>
        <v>0</v>
      </c>
      <c r="FT184" s="19">
        <f>IFERROR(HLOOKUP(FT$1,'Nakladova matice_2018'!$A$1:$IW$188,157,FALSE),0)</f>
        <v>0</v>
      </c>
      <c r="FU184" s="19">
        <f>IFERROR(HLOOKUP(FU$1,'Nakladova matice_2018'!$A$1:$IW$188,157,FALSE),0)</f>
        <v>0</v>
      </c>
      <c r="FV184" s="19">
        <f>IFERROR(HLOOKUP(FV$1,'Nakladova matice_2018'!$A$1:$IW$188,157,FALSE),0)</f>
        <v>0</v>
      </c>
      <c r="FW184" s="19">
        <f>IFERROR(HLOOKUP(FW$1,'Nakladova matice_2018'!$A$1:$IW$188,157,FALSE),0)</f>
        <v>0</v>
      </c>
      <c r="FX184" s="19">
        <f>IFERROR(HLOOKUP(FX$1,'Nakladova matice_2018'!$A$1:$IW$188,157,FALSE),0)</f>
        <v>0</v>
      </c>
      <c r="FY184" s="19">
        <f>IFERROR(HLOOKUP(FY$1,'Nakladova matice_2018'!$A$1:$IW$188,157,FALSE),0)</f>
        <v>0</v>
      </c>
      <c r="FZ184" s="19">
        <f>IFERROR(HLOOKUP(FZ$1,'Nakladova matice_2018'!$A$1:$IW$188,157,FALSE),0)</f>
        <v>0</v>
      </c>
      <c r="GA184" s="19">
        <f>IFERROR(HLOOKUP(GA$1,'Nakladova matice_2018'!$A$1:$IW$188,157,FALSE),0)</f>
        <v>0</v>
      </c>
      <c r="GB184" s="19">
        <f>IFERROR(HLOOKUP(GB$1,'Nakladova matice_2018'!$A$1:$IW$188,157,FALSE),0)</f>
        <v>0</v>
      </c>
      <c r="GC184" s="19">
        <f>IFERROR(HLOOKUP(GC$1,'Nakladova matice_2018'!$A$1:$IW$188,157,FALSE),0)</f>
        <v>0</v>
      </c>
      <c r="GD184" s="19">
        <f>IFERROR(HLOOKUP(GD$1,'Nakladova matice_2018'!$A$1:$IW$188,157,FALSE),0)</f>
        <v>0</v>
      </c>
      <c r="GE184" s="19">
        <f>IFERROR(HLOOKUP(GE$1,'Nakladova matice_2018'!$A$1:$IW$188,157,FALSE),0)</f>
        <v>0</v>
      </c>
      <c r="GF184" s="19">
        <f>IFERROR(HLOOKUP(GF$1,'Nakladova matice_2018'!$A$1:$IW$188,157,FALSE),0)</f>
        <v>0</v>
      </c>
      <c r="GG184" s="19">
        <f>IFERROR(HLOOKUP(GG$1,'Nakladova matice_2018'!$A$1:$IW$188,157,FALSE),0)</f>
        <v>0</v>
      </c>
      <c r="GH184" s="19">
        <f>IFERROR(HLOOKUP(GH$1,'Nakladova matice_2018'!$A$1:$IW$188,157,FALSE),0)</f>
        <v>0</v>
      </c>
      <c r="GI184" s="19">
        <f>IFERROR(HLOOKUP(GI$1,'Nakladova matice_2018'!$A$1:$IW$188,157,FALSE),0)</f>
        <v>0</v>
      </c>
      <c r="GJ184" s="19">
        <f>IFERROR(HLOOKUP(GJ$1,'Nakladova matice_2018'!$A$1:$IW$188,157,FALSE),0)</f>
        <v>0</v>
      </c>
      <c r="GK184" s="19">
        <f>IFERROR(HLOOKUP(GK$1,'Nakladova matice_2018'!$A$1:$IW$188,157,FALSE),0)</f>
        <v>0</v>
      </c>
      <c r="GL184" s="19">
        <f>IFERROR(HLOOKUP(GL$1,'Nakladova matice_2018'!$A$1:$IW$188,157,FALSE),0)</f>
        <v>0</v>
      </c>
      <c r="GM184" s="19">
        <f>IFERROR(HLOOKUP(GM$1,'Nakladova matice_2018'!$A$1:$IW$188,157,FALSE),0)</f>
        <v>0</v>
      </c>
      <c r="GN184" s="19">
        <f>IFERROR(HLOOKUP(GN$1,'Nakladova matice_2018'!$A$1:$IW$188,157,FALSE),0)</f>
        <v>0</v>
      </c>
      <c r="GO184" s="19">
        <f>IFERROR(HLOOKUP(GO$1,'Nakladova matice_2018'!$A$1:$IW$188,157,FALSE),0)</f>
        <v>0</v>
      </c>
      <c r="GP184" s="19">
        <f>IFERROR(HLOOKUP(GP$1,'Nakladova matice_2018'!$A$1:$IW$188,157,FALSE),0)</f>
        <v>0</v>
      </c>
      <c r="GQ184" s="19">
        <f>IFERROR(HLOOKUP(GQ$1,'Nakladova matice_2018'!$A$1:$IW$188,157,FALSE),0)</f>
        <v>0</v>
      </c>
      <c r="GR184" s="19">
        <f>IFERROR(HLOOKUP(GR$1,'Nakladova matice_2018'!$A$1:$IW$188,157,FALSE),0)</f>
        <v>0</v>
      </c>
      <c r="GS184" s="19">
        <f>IFERROR(HLOOKUP(GS$1,'Nakladova matice_2018'!$A$1:$IW$188,157,FALSE),0)</f>
        <v>0</v>
      </c>
      <c r="GT184" s="19">
        <f>IFERROR(HLOOKUP(GT$1,'Nakladova matice_2018'!$A$1:$IW$188,157,FALSE),0)</f>
        <v>0</v>
      </c>
      <c r="GU184" s="19">
        <f>IFERROR(HLOOKUP(GU$1,'Nakladova matice_2018'!$A$1:$IW$188,157,FALSE),0)</f>
        <v>0</v>
      </c>
      <c r="GV184" s="19">
        <f>IFERROR(HLOOKUP(GV$1,'Nakladova matice_2018'!$A$1:$IW$188,157,FALSE),0)</f>
        <v>0</v>
      </c>
      <c r="GW184" s="19">
        <f>IFERROR(HLOOKUP(GW$1,'Nakladova matice_2018'!$A$1:$IW$188,157,FALSE),0)</f>
        <v>0</v>
      </c>
      <c r="GX184" s="19">
        <f>IFERROR(HLOOKUP(GX$1,'Nakladova matice_2018'!$A$1:$IW$188,157,FALSE),0)</f>
        <v>0</v>
      </c>
      <c r="GY184" s="19">
        <f>IFERROR(HLOOKUP(GY$1,'Nakladova matice_2018'!$A$1:$IW$188,157,FALSE),0)</f>
        <v>0</v>
      </c>
      <c r="GZ184" s="19">
        <f>IFERROR(HLOOKUP(GZ$1,'Nakladova matice_2018'!$A$1:$IW$188,157,FALSE),0)</f>
        <v>0</v>
      </c>
      <c r="HA184" s="19">
        <f>IFERROR(HLOOKUP(HA$1,'Nakladova matice_2018'!$A$1:$IW$188,157,FALSE),0)</f>
        <v>0</v>
      </c>
      <c r="HB184" s="19">
        <f>IFERROR(HLOOKUP(HB$1,'Nakladova matice_2018'!$A$1:$IW$188,157,FALSE),0)</f>
        <v>0</v>
      </c>
      <c r="HC184" s="19">
        <f>IFERROR(HLOOKUP(HC$1,'Nakladova matice_2018'!$A$1:$IW$188,157,FALSE),0)</f>
        <v>0</v>
      </c>
      <c r="HD184" s="19">
        <f>IFERROR(HLOOKUP(HD$1,'Nakladova matice_2018'!$A$1:$IW$188,157,FALSE),0)</f>
        <v>0</v>
      </c>
      <c r="HE184" s="19">
        <f>IFERROR(HLOOKUP(HE$1,'Nakladova matice_2018'!$A$1:$IW$188,157,FALSE),0)</f>
        <v>0</v>
      </c>
      <c r="HF184" s="19">
        <f>IFERROR(HLOOKUP(HF$1,'Nakladova matice_2018'!$A$1:$IW$188,157,FALSE),0)</f>
        <v>0</v>
      </c>
      <c r="HG184" s="19">
        <f>IFERROR(HLOOKUP(HG$1,'Nakladova matice_2018'!$A$1:$IW$188,157,FALSE),0)</f>
        <v>0</v>
      </c>
      <c r="HH184" s="19">
        <f>IFERROR(HLOOKUP(HH$1,'Nakladova matice_2018'!$A$1:$IW$188,157,FALSE),0)</f>
        <v>0</v>
      </c>
      <c r="HI184" s="19">
        <f>IFERROR(HLOOKUP(HI$1,'Nakladova matice_2018'!$A$1:$IW$188,157,FALSE),0)</f>
        <v>0</v>
      </c>
      <c r="HJ184" s="19">
        <f>IFERROR(HLOOKUP(HJ$1,'Nakladova matice_2018'!$A$1:$IW$188,157,FALSE),0)</f>
        <v>0</v>
      </c>
      <c r="HK184" s="19">
        <f>IFERROR(HLOOKUP(HK$1,'Nakladova matice_2018'!$A$1:$IW$188,157,FALSE),0)</f>
        <v>0</v>
      </c>
      <c r="HL184" s="19">
        <f>IFERROR(HLOOKUP(HL$1,'Nakladova matice_2018'!$A$1:$IW$188,157,FALSE),0)</f>
        <v>0</v>
      </c>
      <c r="HM184" s="19">
        <f>IFERROR(HLOOKUP(HM$1,'Nakladova matice_2018'!$A$1:$IW$188,157,FALSE),0)</f>
        <v>0</v>
      </c>
      <c r="HN184" s="19">
        <f>IFERROR(HLOOKUP(HN$1,'Nakladova matice_2018'!$A$1:$IW$188,157,FALSE),0)</f>
        <v>0</v>
      </c>
      <c r="HO184" s="19">
        <f>IFERROR(HLOOKUP(HO$1,'Nakladova matice_2018'!$A$1:$IW$188,157,FALSE),0)</f>
        <v>0</v>
      </c>
      <c r="HP184" s="19">
        <f>IFERROR(HLOOKUP(HP$1,'Nakladova matice_2018'!$A$1:$IW$188,157,FALSE),0)</f>
        <v>0</v>
      </c>
      <c r="HQ184" s="19">
        <f>IFERROR(HLOOKUP(HQ$1,'Nakladova matice_2018'!$A$1:$IW$188,157,FALSE),0)</f>
        <v>0</v>
      </c>
      <c r="HR184" s="19">
        <f>IFERROR(HLOOKUP(HR$1,'Nakladova matice_2018'!$A$1:$IW$188,157,FALSE),0)</f>
        <v>0</v>
      </c>
      <c r="HS184" s="19">
        <f>IFERROR(HLOOKUP(HS$1,'Nakladova matice_2018'!$A$1:$IW$188,157,FALSE),0)</f>
        <v>0</v>
      </c>
      <c r="HT184" s="19">
        <f>IFERROR(HLOOKUP(HT$1,'Nakladova matice_2018'!$A$1:$IW$188,157,FALSE),0)</f>
        <v>0</v>
      </c>
      <c r="HU184" s="19">
        <f>IFERROR(HLOOKUP(HU$1,'Nakladova matice_2018'!$A$1:$IW$188,157,FALSE),0)</f>
        <v>0</v>
      </c>
      <c r="HV184" s="19">
        <f>IFERROR(HLOOKUP(HV$1,'Nakladova matice_2018'!$A$1:$IW$188,157,FALSE),0)</f>
        <v>0</v>
      </c>
      <c r="HW184" s="19">
        <f>IFERROR(HLOOKUP(HW$1,'Nakladova matice_2018'!$A$1:$IW$188,157,FALSE),0)</f>
        <v>0</v>
      </c>
      <c r="HX184" s="19">
        <f>IFERROR(HLOOKUP(HX$1,'Nakladova matice_2018'!$A$1:$IW$188,157,FALSE),0)</f>
        <v>0</v>
      </c>
      <c r="HY184" s="19">
        <f>IFERROR(HLOOKUP(HY$1,'Nakladova matice_2018'!$A$1:$IW$188,157,FALSE),0)</f>
        <v>0</v>
      </c>
      <c r="HZ184" s="19">
        <f>IFERROR(HLOOKUP(HZ$1,'Nakladova matice_2018'!$A$1:$IW$188,157,FALSE),0)</f>
        <v>0</v>
      </c>
      <c r="IA184" s="19">
        <f>IFERROR(HLOOKUP(IA$1,'Nakladova matice_2018'!$A$1:$IW$188,157,FALSE),0)</f>
        <v>0</v>
      </c>
      <c r="IB184" s="19">
        <f>IFERROR(HLOOKUP(IB$1,'Nakladova matice_2018'!$A$1:$IW$188,157,FALSE),0)</f>
        <v>0</v>
      </c>
      <c r="IC184" s="19">
        <f>IFERROR(HLOOKUP(IC$1,'Nakladova matice_2018'!$A$1:$IW$188,157,FALSE),0)</f>
        <v>0</v>
      </c>
      <c r="ID184" s="19">
        <f>IFERROR(HLOOKUP(ID$1,'Nakladova matice_2018'!$A$1:$IW$188,157,FALSE),0)</f>
        <v>0</v>
      </c>
      <c r="IE184" s="19">
        <f>IFERROR(HLOOKUP(IE$1,'Nakladova matice_2018'!$A$1:$IW$188,157,FALSE),0)</f>
        <v>0</v>
      </c>
      <c r="IF184" s="19">
        <f>IFERROR(HLOOKUP(IF$1,'Nakladova matice_2018'!$A$1:$IW$188,157,FALSE),0)</f>
        <v>0</v>
      </c>
      <c r="IG184" s="19">
        <f>IFERROR(HLOOKUP(IG$1,'Nakladova matice_2018'!$A$1:$IW$188,157,FALSE),0)</f>
        <v>0</v>
      </c>
      <c r="IH184" s="19">
        <f>IFERROR(HLOOKUP(IH$1,'Nakladova matice_2018'!$A$1:$IW$188,157,FALSE),0)</f>
        <v>0</v>
      </c>
      <c r="II184" s="19">
        <f>IFERROR(HLOOKUP(II$1,'Nakladova matice_2018'!$A$1:$IW$188,157,FALSE),0)</f>
        <v>0</v>
      </c>
      <c r="IJ184" s="19">
        <f>IFERROR(HLOOKUP(IJ$1,'Nakladova matice_2018'!$A$1:$IW$188,157,FALSE),0)</f>
        <v>0</v>
      </c>
      <c r="IK184" s="19">
        <f>IFERROR(HLOOKUP(IK$1,'Nakladova matice_2018'!$A$1:$IW$188,157,FALSE),0)</f>
        <v>0</v>
      </c>
      <c r="IL184" s="19">
        <f>IFERROR(HLOOKUP(IL$1,'Nakladova matice_2018'!$A$1:$IW$188,157,FALSE),0)</f>
        <v>0</v>
      </c>
      <c r="IM184" s="19">
        <f>IFERROR(HLOOKUP(IM$1,'Nakladova matice_2018'!$A$1:$IW$188,157,FALSE),0)</f>
        <v>0</v>
      </c>
      <c r="IN184" s="19">
        <f>IFERROR(HLOOKUP(IN$1,'Nakladova matice_2018'!$A$1:$IW$188,157,FALSE),0)</f>
        <v>0</v>
      </c>
      <c r="IO184" s="19">
        <f>IFERROR(HLOOKUP(IO$1,'Nakladova matice_2018'!$A$1:$IW$188,157,FALSE),0)</f>
        <v>0</v>
      </c>
      <c r="IP184" s="19">
        <f>IFERROR(HLOOKUP(IP$1,'Nakladova matice_2018'!$A$1:$IW$188,157,FALSE),0)</f>
        <v>0</v>
      </c>
      <c r="IQ184" s="19">
        <f>IFERROR(HLOOKUP(IQ$1,'Nakladova matice_2018'!$A$1:$IW$188,157,FALSE),0)</f>
        <v>0</v>
      </c>
      <c r="IR184" s="19">
        <f>IFERROR(HLOOKUP(IR$1,'Nakladova matice_2018'!$A$1:$IW$188,157,FALSE),0)</f>
        <v>0</v>
      </c>
      <c r="IS184" s="19">
        <f>IFERROR(HLOOKUP(IS$1,'Nakladova matice_2018'!$A$1:$IW$188,157,FALSE),0)</f>
        <v>0</v>
      </c>
      <c r="IT184" s="19">
        <f>IFERROR(HLOOKUP(IT$1,'Nakladova matice_2018'!$A$1:$IW$188,157,FALSE),0)</f>
        <v>0</v>
      </c>
      <c r="IU184" s="19">
        <f>IFERROR(HLOOKUP(IU$1,'Nakladova matice_2018'!$A$1:$IW$188,157,FALSE),0)</f>
        <v>0</v>
      </c>
      <c r="IV184" s="19">
        <f>IFERROR(HLOOKUP(IV$1,'Nakladova matice_2018'!$A$1:$IW$188,157,FALSE),0)</f>
        <v>0</v>
      </c>
      <c r="IW184" s="19">
        <f>IFERROR(HLOOKUP(IW$1,'Nakladova matice_2018'!$A$1:$IW$188,157,FALSE),0)</f>
        <v>0</v>
      </c>
      <c r="IX184" s="19">
        <f>IFERROR(HLOOKUP(IX$1,'Nakladova matice_2018'!$A$1:$IW$188,157,FALSE),0)</f>
        <v>0</v>
      </c>
      <c r="IY184" s="19">
        <f>IFERROR(HLOOKUP(IY$1,'Nakladova matice_2018'!$A$1:$IW$188,157,FALSE),0)</f>
        <v>0</v>
      </c>
      <c r="IZ184" s="19">
        <f>IFERROR(HLOOKUP(IZ$1,'Nakladova matice_2018'!$A$1:$IW$188,157,FALSE),0)</f>
        <v>0</v>
      </c>
      <c r="JA184" s="19">
        <f>IFERROR(HLOOKUP(JA$1,'Nakladova matice_2018'!$A$1:$IW$188,157,FALSE),0)</f>
        <v>0</v>
      </c>
      <c r="JB184" s="19">
        <f>IFERROR(HLOOKUP(JB$1,'Nakladova matice_2018'!$A$1:$IW$188,157,FALSE),0)</f>
        <v>0</v>
      </c>
      <c r="JC184" s="19">
        <f>IFERROR(HLOOKUP(JC$1,'Nakladova matice_2018'!$A$1:$IW$188,157,FALSE),0)</f>
        <v>0</v>
      </c>
      <c r="JD184" s="19">
        <f>IFERROR(HLOOKUP(JD$1,'Nakladova matice_2018'!$A$1:$IW$188,157,FALSE),0)</f>
        <v>0</v>
      </c>
      <c r="JE184" s="19">
        <f>IFERROR(HLOOKUP(JE$1,'Nakladova matice_2018'!$A$1:$IW$188,157,FALSE),0)</f>
        <v>0</v>
      </c>
      <c r="JF184" s="19">
        <f>IFERROR(HLOOKUP(JF$1,'Nakladova matice_2018'!$A$1:$IW$188,157,FALSE),0)</f>
        <v>0</v>
      </c>
      <c r="JG184" s="19">
        <f>IFERROR(HLOOKUP(JG$1,'Nakladova matice_2018'!$A$1:$IW$188,157,FALSE),0)</f>
        <v>0</v>
      </c>
      <c r="JH184" s="19">
        <f>IFERROR(HLOOKUP(JH$1,'Nakladova matice_2018'!$A$1:$IW$188,157,FALSE),0)</f>
        <v>0</v>
      </c>
      <c r="JI184" s="19">
        <f>IFERROR(HLOOKUP(JI$1,'Nakladova matice_2018'!$A$1:$IW$188,157,FALSE),0)</f>
        <v>0</v>
      </c>
      <c r="JJ184" s="19">
        <f>IFERROR(HLOOKUP(JJ$1,'Nakladova matice_2018'!$A$1:$IW$188,157,FALSE),0)</f>
        <v>0</v>
      </c>
      <c r="JK184" s="19">
        <f>IFERROR(HLOOKUP(JK$1,'Nakladova matice_2018'!$A$1:$IW$188,157,FALSE),0)</f>
        <v>0</v>
      </c>
      <c r="JL184" s="19">
        <f>IFERROR(HLOOKUP(JL$1,'Nakladova matice_2018'!$A$1:$IW$188,157,FALSE),0)</f>
        <v>0</v>
      </c>
      <c r="JM184" s="19">
        <f>IFERROR(HLOOKUP(JM$1,'Nakladova matice_2018'!$A$1:$IW$188,157,FALSE),0)</f>
        <v>0</v>
      </c>
      <c r="JN184" s="19">
        <f>IFERROR(HLOOKUP(JN$1,'Nakladova matice_2018'!$A$1:$IW$188,157,FALSE),0)</f>
        <v>0</v>
      </c>
      <c r="JO184" s="19">
        <f>IFERROR(HLOOKUP(JO$1,'Nakladova matice_2018'!$A$1:$IW$188,157,FALSE),0)</f>
        <v>0</v>
      </c>
      <c r="JP184" s="19">
        <f>IFERROR(HLOOKUP(JP$1,'Nakladova matice_2018'!$A$1:$IW$188,157,FALSE),0)</f>
        <v>0</v>
      </c>
      <c r="JQ184" s="19">
        <f>IFERROR(HLOOKUP(JQ$1,'Nakladova matice_2018'!$A$1:$IW$188,157,FALSE),0)</f>
        <v>0</v>
      </c>
      <c r="JR184" s="19">
        <f>IFERROR(HLOOKUP(JR$1,'Nakladova matice_2018'!$A$1:$IW$188,157,FALSE),0)</f>
        <v>0</v>
      </c>
      <c r="JS184" s="19">
        <f>IFERROR(HLOOKUP(JS$1,'Nakladova matice_2018'!$A$1:$IW$188,157,FALSE),0)</f>
        <v>0</v>
      </c>
      <c r="JT184" s="19">
        <f>IFERROR(HLOOKUP(JT$1,'Nakladova matice_2018'!$A$1:$IW$188,157,FALSE),0)</f>
        <v>0</v>
      </c>
      <c r="JU184" s="19">
        <f>IFERROR(HLOOKUP(JU$1,'Nakladova matice_2018'!$A$1:$IW$188,157,FALSE),0)</f>
        <v>0</v>
      </c>
      <c r="JV184" s="19">
        <f>IFERROR(HLOOKUP(JV$1,'Nakladova matice_2018'!$A$1:$IW$188,157,FALSE),0)</f>
        <v>0</v>
      </c>
      <c r="JW184" s="19">
        <f>IFERROR(HLOOKUP(JW$1,'Nakladova matice_2018'!$A$1:$IW$188,157,FALSE),0)</f>
        <v>0</v>
      </c>
      <c r="JX184" s="19">
        <f>IFERROR(HLOOKUP(JX$1,'Nakladova matice_2018'!$A$1:$IW$188,157,FALSE),0)</f>
        <v>0</v>
      </c>
      <c r="JY184" s="19">
        <f>IFERROR(HLOOKUP(JY$1,'Nakladova matice_2018'!$A$1:$IW$188,157,FALSE),0)</f>
        <v>0</v>
      </c>
      <c r="JZ184" s="19">
        <f>IFERROR(HLOOKUP(JZ$1,'Nakladova matice_2018'!$A$1:$IW$188,157,FALSE),0)</f>
        <v>0</v>
      </c>
      <c r="KA184" s="19">
        <f>IFERROR(HLOOKUP(KA$1,'Nakladova matice_2018'!$A$1:$IW$188,157,FALSE),0)</f>
        <v>0</v>
      </c>
      <c r="KB184" s="19">
        <f>IFERROR(HLOOKUP(KB$1,'Nakladova matice_2018'!$A$1:$IW$188,157,FALSE),0)</f>
        <v>0</v>
      </c>
      <c r="KC184" s="19">
        <f>IFERROR(HLOOKUP(KC$1,'Nakladova matice_2018'!$A$1:$IW$188,157,FALSE),0)</f>
        <v>0</v>
      </c>
      <c r="KD184" s="19">
        <f>IFERROR(HLOOKUP(KD$1,'Nakladova matice_2018'!$A$1:$IW$188,157,FALSE),0)</f>
        <v>0</v>
      </c>
      <c r="KE184" s="19">
        <f>IFERROR(HLOOKUP(KE$1,'Nakladova matice_2018'!$A$1:$IW$188,157,FALSE),0)</f>
        <v>0</v>
      </c>
      <c r="KF184" s="19">
        <f>IFERROR(HLOOKUP(KF$1,'Nakladova matice_2018'!$A$1:$IW$188,157,FALSE),0)</f>
        <v>0</v>
      </c>
      <c r="KG184" s="19">
        <f>IFERROR(HLOOKUP(KG$1,'Nakladova matice_2018'!$A$1:$IW$188,157,FALSE),0)</f>
        <v>0</v>
      </c>
      <c r="KH184" s="19">
        <f>IFERROR(HLOOKUP(KH$1,'Nakladova matice_2018'!$A$1:$IW$188,157,FALSE),0)</f>
        <v>0</v>
      </c>
      <c r="KI184" s="19">
        <f>IFERROR(HLOOKUP(KI$1,'Nakladova matice_2018'!$A$1:$IW$188,157,FALSE),0)</f>
        <v>0</v>
      </c>
      <c r="KJ184" s="19">
        <f>IFERROR(HLOOKUP(KJ$1,'Nakladova matice_2018'!$A$1:$IW$188,157,FALSE),0)</f>
        <v>0</v>
      </c>
      <c r="KK184" s="19">
        <f>IFERROR(HLOOKUP(KK$1,'Nakladova matice_2018'!$A$1:$IW$188,157,FALSE),0)</f>
        <v>0</v>
      </c>
      <c r="KL184" s="19">
        <f>IFERROR(HLOOKUP(KL$1,'Nakladova matice_2018'!$A$1:$IW$188,157,FALSE),0)</f>
        <v>0</v>
      </c>
      <c r="KM184" s="19">
        <f>IFERROR(HLOOKUP(KM$1,'Nakladova matice_2018'!$A$1:$IW$188,157,FALSE),0)</f>
        <v>0</v>
      </c>
      <c r="KN184" s="19">
        <f>IFERROR(HLOOKUP(KN$1,'Nakladova matice_2018'!$A$1:$IW$188,157,FALSE),0)</f>
        <v>0</v>
      </c>
      <c r="KO184" s="19">
        <f>IFERROR(HLOOKUP(KO$1,'Nakladova matice_2018'!$A$1:$IW$188,157,FALSE),0)</f>
        <v>0</v>
      </c>
      <c r="KP184" s="19">
        <f>IFERROR(HLOOKUP(KP$1,'Nakladova matice_2018'!$A$1:$IW$188,157,FALSE),0)</f>
        <v>0</v>
      </c>
      <c r="KQ184" s="19">
        <f>IFERROR(HLOOKUP(KQ$1,'Nakladova matice_2018'!$A$1:$IW$188,157,FALSE),0)</f>
        <v>0</v>
      </c>
      <c r="KR184" s="19">
        <f>IFERROR(HLOOKUP(KR$1,'Nakladova matice_2018'!$A$1:$IW$188,157,FALSE),0)</f>
        <v>0</v>
      </c>
      <c r="KS184" s="19">
        <f>IFERROR(HLOOKUP(KS$1,'Nakladova matice_2018'!$A$1:$IW$188,157,FALSE),0)</f>
        <v>0</v>
      </c>
      <c r="KT184" s="19">
        <f>IFERROR(HLOOKUP(KT$1,'Nakladova matice_2018'!$A$1:$IW$188,157,FALSE),0)</f>
        <v>0</v>
      </c>
      <c r="KU184" s="19">
        <f>IFERROR(HLOOKUP(KU$1,'Nakladova matice_2018'!$A$1:$IW$188,157,FALSE),0)</f>
        <v>0</v>
      </c>
      <c r="KV184" s="19">
        <f>IFERROR(HLOOKUP(KV$1,'Nakladova matice_2018'!$A$1:$IW$188,157,FALSE),0)</f>
        <v>0</v>
      </c>
      <c r="KW184" s="19">
        <f>IFERROR(HLOOKUP(KW$1,'Nakladova matice_2018'!$A$1:$IW$188,157,FALSE),0)</f>
        <v>0</v>
      </c>
      <c r="KX184" s="19">
        <f>IFERROR(HLOOKUP(KX$1,'Nakladova matice_2018'!$A$1:$IW$188,157,FALSE),0)</f>
        <v>0</v>
      </c>
      <c r="KY184" s="19">
        <f>IFERROR(HLOOKUP(KY$1,'Nakladova matice_2018'!$A$1:$IW$188,157,FALSE),0)</f>
        <v>0</v>
      </c>
      <c r="KZ184" s="19">
        <f>IFERROR(HLOOKUP(KZ$1,'Nakladova matice_2018'!$A$1:$IW$188,157,FALSE),0)</f>
        <v>0</v>
      </c>
      <c r="LA184" s="19">
        <f>IFERROR(HLOOKUP(LA$1,'Nakladova matice_2018'!$A$1:$IW$188,157,FALSE),0)</f>
        <v>0</v>
      </c>
      <c r="LB184" s="19">
        <f>IFERROR(HLOOKUP(LB$1,'Nakladova matice_2018'!$A$1:$IW$188,157,FALSE),0)</f>
        <v>0</v>
      </c>
      <c r="LC184" s="19">
        <f>IFERROR(HLOOKUP(LC$1,'Nakladova matice_2018'!$A$1:$IW$188,157,FALSE),0)</f>
        <v>0</v>
      </c>
      <c r="LD184" s="19">
        <f>IFERROR(HLOOKUP(LD$1,'Nakladova matice_2018'!$A$1:$IW$188,157,FALSE),0)</f>
        <v>0</v>
      </c>
      <c r="LE184" s="19">
        <f>IFERROR(HLOOKUP(LE$1,'Nakladova matice_2018'!$A$1:$IW$188,157,FALSE),0)</f>
        <v>0</v>
      </c>
      <c r="LF184" s="19">
        <f>IFERROR(HLOOKUP(LF$1,'Nakladova matice_2018'!$A$1:$IW$188,157,FALSE),0)</f>
        <v>0</v>
      </c>
      <c r="LG184" s="19">
        <f>IFERROR(HLOOKUP(LG$1,'Nakladova matice_2018'!$A$1:$IW$188,157,FALSE),0)</f>
        <v>0</v>
      </c>
      <c r="LH184" s="19">
        <f>IFERROR(HLOOKUP(LH$1,'Nakladova matice_2018'!$A$1:$IW$188,157,FALSE),0)</f>
        <v>0</v>
      </c>
      <c r="LI184" s="19">
        <f>IFERROR(HLOOKUP(LI$1,'Nakladova matice_2018'!$A$1:$IW$188,157,FALSE),0)</f>
        <v>0</v>
      </c>
      <c r="LJ184" s="19">
        <f>IFERROR(HLOOKUP(LJ$1,'Nakladova matice_2018'!$A$1:$IW$188,157,FALSE),0)</f>
        <v>0</v>
      </c>
      <c r="LK184" s="19">
        <f>IFERROR(HLOOKUP(LK$1,'Nakladova matice_2018'!$A$1:$IW$188,157,FALSE),0)</f>
        <v>0</v>
      </c>
      <c r="LL184" s="19">
        <f>IFERROR(HLOOKUP(LL$1,'Nakladova matice_2018'!$A$1:$IW$188,157,FALSE),0)</f>
        <v>0</v>
      </c>
      <c r="LM184" s="19">
        <f>IFERROR(HLOOKUP(LM$1,'Nakladova matice_2018'!$A$1:$IW$188,157,FALSE),0)</f>
        <v>0</v>
      </c>
      <c r="LN184" s="19">
        <f>IFERROR(HLOOKUP(LN$1,'Nakladova matice_2018'!$A$1:$IW$188,157,FALSE),0)</f>
        <v>0</v>
      </c>
      <c r="LO184" s="19">
        <f>IFERROR(HLOOKUP(LO$1,'Nakladova matice_2018'!$A$1:$IW$188,157,FALSE),0)</f>
        <v>0</v>
      </c>
      <c r="LP184" s="19">
        <f>IFERROR(HLOOKUP(LP$1,'Nakladova matice_2018'!$A$1:$IW$188,157,FALSE),0)</f>
        <v>0</v>
      </c>
      <c r="LQ184" s="19">
        <f>IFERROR(HLOOKUP(LQ$1,'Nakladova matice_2018'!$A$1:$IW$188,157,FALSE),0)</f>
        <v>0</v>
      </c>
      <c r="LR184" s="19">
        <f>IFERROR(HLOOKUP(LR$1,'Nakladova matice_2018'!$A$1:$IW$188,157,FALSE),0)</f>
        <v>0</v>
      </c>
      <c r="LS184" s="19">
        <f>IFERROR(HLOOKUP(LS$1,'Nakladova matice_2018'!$A$1:$IW$188,157,FALSE),0)</f>
        <v>0</v>
      </c>
      <c r="LT184" s="19">
        <f>IFERROR(HLOOKUP(LT$1,'Nakladova matice_2018'!$A$1:$IW$188,157,FALSE),0)</f>
        <v>0</v>
      </c>
      <c r="LU184" s="19">
        <f>IFERROR(HLOOKUP(LU$1,'Nakladova matice_2018'!$A$1:$IW$188,157,FALSE),0)</f>
        <v>0</v>
      </c>
      <c r="LV184" s="19">
        <f>IFERROR(HLOOKUP(LV$1,'Nakladova matice_2018'!$A$1:$IW$188,157,FALSE),0)</f>
        <v>0</v>
      </c>
      <c r="LW184" s="19">
        <f>IFERROR(HLOOKUP(LW$1,'Nakladova matice_2018'!$A$1:$IW$188,157,FALSE),0)</f>
        <v>0</v>
      </c>
      <c r="LX184" s="19">
        <f>IFERROR(HLOOKUP(LX$1,'Nakladova matice_2018'!$A$1:$IW$188,157,FALSE),0)</f>
        <v>0</v>
      </c>
      <c r="LY184" s="19">
        <f>IFERROR(HLOOKUP(LY$1,'Nakladova matice_2018'!$A$1:$IW$188,157,FALSE),0)</f>
        <v>0</v>
      </c>
      <c r="LZ184" s="19">
        <f>IFERROR(HLOOKUP(LZ$1,'Nakladova matice_2018'!$A$1:$IW$188,157,FALSE),0)</f>
        <v>0</v>
      </c>
      <c r="MA184" s="19">
        <f>IFERROR(HLOOKUP(MA$1,'Nakladova matice_2018'!$A$1:$IW$188,157,FALSE),0)</f>
        <v>0</v>
      </c>
      <c r="MB184" s="19">
        <f>IFERROR(HLOOKUP(MB$1,'Nakladova matice_2018'!$A$1:$IW$188,157,FALSE),0)</f>
        <v>0</v>
      </c>
      <c r="MC184" s="19">
        <f>IFERROR(HLOOKUP(MC$1,'Nakladova matice_2018'!$A$1:$IW$188,157,FALSE),0)</f>
        <v>0</v>
      </c>
      <c r="MD184" s="19">
        <f>IFERROR(HLOOKUP(MD$1,'Nakladova matice_2018'!$A$1:$IW$188,157,FALSE),0)</f>
        <v>0</v>
      </c>
      <c r="ME184" s="19">
        <f>IFERROR(HLOOKUP(ME$1,'Nakladova matice_2018'!$A$1:$IW$188,157,FALSE),0)</f>
        <v>0</v>
      </c>
      <c r="MF184" s="19">
        <f>IFERROR(HLOOKUP(MF$1,'Nakladova matice_2018'!$A$1:$IW$188,157,FALSE),0)</f>
        <v>0</v>
      </c>
      <c r="MG184" s="19">
        <f>IFERROR(HLOOKUP(MG$1,'Nakladova matice_2018'!$A$1:$IW$188,157,FALSE),0)</f>
        <v>0</v>
      </c>
      <c r="MH184" s="19">
        <f>IFERROR(HLOOKUP(MH$1,'Nakladova matice_2018'!$A$1:$IW$188,157,FALSE),0)</f>
        <v>0</v>
      </c>
      <c r="MI184" s="19">
        <f>IFERROR(HLOOKUP(MI$1,'Nakladova matice_2018'!$A$1:$IW$188,157,FALSE),0)</f>
        <v>0</v>
      </c>
      <c r="MJ184" s="19">
        <f>IFERROR(HLOOKUP(MJ$1,'Nakladova matice_2018'!$A$1:$IW$188,157,FALSE),0)</f>
        <v>268344164.31999999</v>
      </c>
      <c r="MK184" s="19">
        <f>IFERROR(HLOOKUP(MK$1,'Nakladova matice_2018'!$A$1:$IW$188,157,FALSE),0)</f>
        <v>0</v>
      </c>
      <c r="ML184" s="19">
        <f>IFERROR(HLOOKUP(ML$1,'Nakladova matice_2018'!$A$1:$IW$188,157,FALSE),0)</f>
        <v>0</v>
      </c>
      <c r="MM184" s="19">
        <f>IFERROR(HLOOKUP(MM$1,'Nakladova matice_2018'!$A$1:$IW$188,157,FALSE),0)</f>
        <v>0</v>
      </c>
      <c r="MN184" s="19">
        <f>IFERROR(HLOOKUP(MN$1,'Nakladova matice_2018'!$A$1:$IW$188,157,FALSE),0)</f>
        <v>0</v>
      </c>
      <c r="MO184" s="20">
        <f t="shared" si="87"/>
        <v>268344164.31999999</v>
      </c>
      <c r="MP184" s="20">
        <f>MO184-'Nakladova matice_2018'!IX157</f>
        <v>0</v>
      </c>
    </row>
    <row r="185" spans="1:354" x14ac:dyDescent="0.2">
      <c r="A185" s="27">
        <v>551012</v>
      </c>
      <c r="B185" s="21" t="s">
        <v>298</v>
      </c>
      <c r="C185" s="53">
        <v>0</v>
      </c>
      <c r="D185" s="19">
        <f>IFERROR(HLOOKUP(D$1,'Nakladova matice_2018'!$A$1:$IW$188,158,FALSE),0)</f>
        <v>0</v>
      </c>
      <c r="E185" s="19">
        <f>IFERROR(HLOOKUP(E$1,'Nakladova matice_2018'!$A$1:$IW$188,158,FALSE),0)</f>
        <v>0</v>
      </c>
      <c r="F185" s="19">
        <f>IFERROR(HLOOKUP(F$1,'Nakladova matice_2018'!$A$1:$IW$188,158,FALSE),0)</f>
        <v>1000000</v>
      </c>
      <c r="G185" s="19">
        <f>IFERROR(HLOOKUP(G$1,'Nakladova matice_2018'!$A$1:$IW$188,158,FALSE),0)</f>
        <v>0</v>
      </c>
      <c r="H185" s="19">
        <f>IFERROR(HLOOKUP(H$1,'Nakladova matice_2018'!$A$1:$IW$188,158,FALSE),0)</f>
        <v>0</v>
      </c>
      <c r="I185" s="19">
        <f>IFERROR(HLOOKUP(I$1,'Nakladova matice_2018'!$A$1:$IW$188,158,FALSE),0)</f>
        <v>0</v>
      </c>
      <c r="J185" s="19">
        <f>IFERROR(HLOOKUP(J$1,'Nakladova matice_2018'!$A$1:$IW$188,158,FALSE),0)</f>
        <v>0</v>
      </c>
      <c r="K185" s="19">
        <f>IFERROR(HLOOKUP(K$1,'Nakladova matice_2018'!$A$1:$IW$188,158,FALSE),0)</f>
        <v>0</v>
      </c>
      <c r="L185" s="19">
        <f>IFERROR(HLOOKUP(L$1,'Nakladova matice_2018'!$A$1:$IW$188,158,FALSE),0)</f>
        <v>0</v>
      </c>
      <c r="M185" s="19">
        <f>IFERROR(HLOOKUP(M$1,'Nakladova matice_2018'!$A$1:$IW$188,158,FALSE),0)</f>
        <v>0</v>
      </c>
      <c r="N185" s="19">
        <f>IFERROR(HLOOKUP(N$1,'Nakladova matice_2018'!$A$1:$IW$188,158,FALSE),0)</f>
        <v>0</v>
      </c>
      <c r="O185" s="19">
        <f>IFERROR(HLOOKUP(O$1,'Nakladova matice_2018'!$A$1:$IW$188,158,FALSE),0)</f>
        <v>0</v>
      </c>
      <c r="P185" s="19">
        <f>IFERROR(HLOOKUP(P$1,'Nakladova matice_2018'!$A$1:$IW$188,158,FALSE),0)</f>
        <v>0</v>
      </c>
      <c r="Q185" s="19">
        <f>IFERROR(HLOOKUP(Q$1,'Nakladova matice_2018'!$A$1:$IW$188,158,FALSE),0)</f>
        <v>0</v>
      </c>
      <c r="R185" s="19">
        <f>IFERROR(HLOOKUP(R$1,'Nakladova matice_2018'!$A$1:$IW$188,158,FALSE),0)</f>
        <v>0</v>
      </c>
      <c r="S185" s="19">
        <f>IFERROR(HLOOKUP(S$1,'Nakladova matice_2018'!$A$1:$IW$188,158,FALSE),0)</f>
        <v>385400</v>
      </c>
      <c r="T185" s="19">
        <f>IFERROR(HLOOKUP(T$1,'Nakladova matice_2018'!$A$1:$IW$188,158,FALSE),0)</f>
        <v>0</v>
      </c>
      <c r="U185" s="19">
        <f>IFERROR(HLOOKUP(U$1,'Nakladova matice_2018'!$A$1:$IW$188,158,FALSE),0)</f>
        <v>0</v>
      </c>
      <c r="V185" s="19">
        <f>IFERROR(HLOOKUP(V$1,'Nakladova matice_2018'!$A$1:$IW$188,158,FALSE),0)</f>
        <v>0</v>
      </c>
      <c r="W185" s="19">
        <f>IFERROR(HLOOKUP(W$1,'Nakladova matice_2018'!$A$1:$IW$188,158,FALSE),0)</f>
        <v>0</v>
      </c>
      <c r="X185" s="19">
        <f>IFERROR(HLOOKUP(X$1,'Nakladova matice_2018'!$A$1:$IW$188,158,FALSE),0)</f>
        <v>0</v>
      </c>
      <c r="Y185" s="19">
        <f>IFERROR(HLOOKUP(Y$1,'Nakladova matice_2018'!$A$1:$IW$188,158,FALSE),0)</f>
        <v>0</v>
      </c>
      <c r="Z185" s="19">
        <f>IFERROR(HLOOKUP(Z$1,'Nakladova matice_2018'!$A$1:$IW$188,158,FALSE),0)</f>
        <v>0</v>
      </c>
      <c r="AA185" s="19">
        <f>IFERROR(HLOOKUP(AA$1,'Nakladova matice_2018'!$A$1:$IW$188,158,FALSE),0)</f>
        <v>0</v>
      </c>
      <c r="AB185" s="19">
        <f>IFERROR(HLOOKUP(AB$1,'Nakladova matice_2018'!$A$1:$IW$188,158,FALSE),0)</f>
        <v>0</v>
      </c>
      <c r="AC185" s="19">
        <f>IFERROR(HLOOKUP(AC$1,'Nakladova matice_2018'!$A$1:$IW$188,158,FALSE),0)</f>
        <v>0</v>
      </c>
      <c r="AD185" s="19">
        <f>IFERROR(HLOOKUP(AD$1,'Nakladova matice_2018'!$A$1:$IW$188,158,FALSE),0)</f>
        <v>0</v>
      </c>
      <c r="AE185" s="19">
        <f>IFERROR(HLOOKUP(AE$1,'Nakladova matice_2018'!$A$1:$IW$188,158,FALSE),0)</f>
        <v>0</v>
      </c>
      <c r="AF185" s="19">
        <f>IFERROR(HLOOKUP(AF$1,'Nakladova matice_2018'!$A$1:$IW$188,158,FALSE),0)</f>
        <v>0</v>
      </c>
      <c r="AG185" s="19">
        <f>IFERROR(HLOOKUP(AG$1,'Nakladova matice_2018'!$A$1:$IW$188,158,FALSE),0)</f>
        <v>0</v>
      </c>
      <c r="AH185" s="19">
        <f>IFERROR(HLOOKUP(AH$1,'Nakladova matice_2018'!$A$1:$IW$188,158,FALSE),0)</f>
        <v>0</v>
      </c>
      <c r="AI185" s="19">
        <f>IFERROR(HLOOKUP(AI$1,'Nakladova matice_2018'!$A$1:$IW$188,158,FALSE),0)</f>
        <v>0</v>
      </c>
      <c r="AJ185" s="19">
        <f>IFERROR(HLOOKUP(AJ$1,'Nakladova matice_2018'!$A$1:$IW$188,158,FALSE),0)</f>
        <v>0</v>
      </c>
      <c r="AK185" s="19">
        <f>IFERROR(HLOOKUP(AK$1,'Nakladova matice_2018'!$A$1:$IW$188,158,FALSE),0)</f>
        <v>0</v>
      </c>
      <c r="AL185" s="19">
        <f>IFERROR(HLOOKUP(AL$1,'Nakladova matice_2018'!$A$1:$IW$188,158,FALSE),0)</f>
        <v>0</v>
      </c>
      <c r="AM185" s="19">
        <f>IFERROR(HLOOKUP(AM$1,'Nakladova matice_2018'!$A$1:$IW$188,158,FALSE),0)</f>
        <v>0</v>
      </c>
      <c r="AN185" s="19">
        <f>IFERROR(HLOOKUP(AN$1,'Nakladova matice_2018'!$A$1:$IW$188,158,FALSE),0)</f>
        <v>0</v>
      </c>
      <c r="AO185" s="19">
        <f>IFERROR(HLOOKUP(AO$1,'Nakladova matice_2018'!$A$1:$IW$188,158,FALSE),0)</f>
        <v>0</v>
      </c>
      <c r="AP185" s="19">
        <f>IFERROR(HLOOKUP(AP$1,'Nakladova matice_2018'!$A$1:$IW$188,158,FALSE),0)</f>
        <v>0</v>
      </c>
      <c r="AQ185" s="19">
        <f>IFERROR(HLOOKUP(AQ$1,'Nakladova matice_2018'!$A$1:$IW$188,158,FALSE),0)</f>
        <v>0</v>
      </c>
      <c r="AR185" s="19">
        <f>IFERROR(HLOOKUP(AR$1,'Nakladova matice_2018'!$A$1:$IW$188,158,FALSE),0)</f>
        <v>0</v>
      </c>
      <c r="AS185" s="19">
        <f>IFERROR(HLOOKUP(AS$1,'Nakladova matice_2018'!$A$1:$IW$188,158,FALSE),0)</f>
        <v>0</v>
      </c>
      <c r="AT185" s="19">
        <f>IFERROR(HLOOKUP(AT$1,'Nakladova matice_2018'!$A$1:$IW$188,158,FALSE),0)</f>
        <v>0</v>
      </c>
      <c r="AU185" s="19">
        <f>IFERROR(HLOOKUP(AU$1,'Nakladova matice_2018'!$A$1:$IW$188,158,FALSE),0)</f>
        <v>0</v>
      </c>
      <c r="AV185" s="19">
        <f>IFERROR(HLOOKUP(AV$1,'Nakladova matice_2018'!$A$1:$IW$188,158,FALSE),0)</f>
        <v>0</v>
      </c>
      <c r="AW185" s="19">
        <f>IFERROR(HLOOKUP(AW$1,'Nakladova matice_2018'!$A$1:$IW$188,158,FALSE),0)</f>
        <v>0</v>
      </c>
      <c r="AX185" s="19">
        <f>IFERROR(HLOOKUP(AX$1,'Nakladova matice_2018'!$A$1:$IW$188,158,FALSE),0)</f>
        <v>0</v>
      </c>
      <c r="AY185" s="19">
        <f>IFERROR(HLOOKUP(AY$1,'Nakladova matice_2018'!$A$1:$IW$188,158,FALSE),0)</f>
        <v>0</v>
      </c>
      <c r="AZ185" s="19">
        <f>IFERROR(HLOOKUP(AZ$1,'Nakladova matice_2018'!$A$1:$IW$188,158,FALSE),0)</f>
        <v>0</v>
      </c>
      <c r="BA185" s="19">
        <f>IFERROR(HLOOKUP(BA$1,'Nakladova matice_2018'!$A$1:$IW$188,158,FALSE),0)</f>
        <v>0</v>
      </c>
      <c r="BB185" s="19">
        <f>IFERROR(HLOOKUP(BB$1,'Nakladova matice_2018'!$A$1:$IW$188,158,FALSE),0)</f>
        <v>0</v>
      </c>
      <c r="BC185" s="19">
        <f>IFERROR(HLOOKUP(BC$1,'Nakladova matice_2018'!$A$1:$IW$188,158,FALSE),0)</f>
        <v>0</v>
      </c>
      <c r="BD185" s="19">
        <f>IFERROR(HLOOKUP(BD$1,'Nakladova matice_2018'!$A$1:$IW$188,158,FALSE),0)</f>
        <v>0</v>
      </c>
      <c r="BE185" s="19">
        <f>IFERROR(HLOOKUP(BE$1,'Nakladova matice_2018'!$A$1:$IW$188,158,FALSE),0)</f>
        <v>0</v>
      </c>
      <c r="BF185" s="19">
        <f>IFERROR(HLOOKUP(BF$1,'Nakladova matice_2018'!$A$1:$IW$188,158,FALSE),0)</f>
        <v>0</v>
      </c>
      <c r="BG185" s="19">
        <f>IFERROR(HLOOKUP(BG$1,'Nakladova matice_2018'!$A$1:$IW$188,158,FALSE),0)</f>
        <v>0</v>
      </c>
      <c r="BH185" s="19">
        <f>IFERROR(HLOOKUP(BH$1,'Nakladova matice_2018'!$A$1:$IW$188,158,FALSE),0)</f>
        <v>0</v>
      </c>
      <c r="BI185" s="19">
        <f>IFERROR(HLOOKUP(BI$1,'Nakladova matice_2018'!$A$1:$IW$188,158,FALSE),0)</f>
        <v>0</v>
      </c>
      <c r="BJ185" s="19">
        <f>IFERROR(HLOOKUP(BJ$1,'Nakladova matice_2018'!$A$1:$IW$188,158,FALSE),0)</f>
        <v>0</v>
      </c>
      <c r="BK185" s="19">
        <f>IFERROR(HLOOKUP(BK$1,'Nakladova matice_2018'!$A$1:$IW$188,158,FALSE),0)</f>
        <v>0</v>
      </c>
      <c r="BL185" s="19">
        <f>IFERROR(HLOOKUP(BL$1,'Nakladova matice_2018'!$A$1:$IW$188,158,FALSE),0)</f>
        <v>0</v>
      </c>
      <c r="BM185" s="19">
        <f>IFERROR(HLOOKUP(BM$1,'Nakladova matice_2018'!$A$1:$IW$188,158,FALSE),0)</f>
        <v>0</v>
      </c>
      <c r="BN185" s="19">
        <f>IFERROR(HLOOKUP(BN$1,'Nakladova matice_2018'!$A$1:$IW$188,158,FALSE),0)</f>
        <v>0</v>
      </c>
      <c r="BO185" s="19">
        <f>IFERROR(HLOOKUP(BO$1,'Nakladova matice_2018'!$A$1:$IW$188,158,FALSE),0)</f>
        <v>0</v>
      </c>
      <c r="BP185" s="19">
        <f>IFERROR(HLOOKUP(BP$1,'Nakladova matice_2018'!$A$1:$IW$188,158,FALSE),0)</f>
        <v>0</v>
      </c>
      <c r="BQ185" s="19">
        <f>IFERROR(HLOOKUP(BQ$1,'Nakladova matice_2018'!$A$1:$IW$188,158,FALSE),0)</f>
        <v>0</v>
      </c>
      <c r="BR185" s="19">
        <f>IFERROR(HLOOKUP(BR$1,'Nakladova matice_2018'!$A$1:$IW$188,158,FALSE),0)</f>
        <v>0</v>
      </c>
      <c r="BS185" s="19">
        <f>IFERROR(HLOOKUP(BS$1,'Nakladova matice_2018'!$A$1:$IW$188,158,FALSE),0)</f>
        <v>0</v>
      </c>
      <c r="BT185" s="19">
        <f>IFERROR(HLOOKUP(BT$1,'Nakladova matice_2018'!$A$1:$IW$188,158,FALSE),0)</f>
        <v>0</v>
      </c>
      <c r="BU185" s="19">
        <f>IFERROR(HLOOKUP(BU$1,'Nakladova matice_2018'!$A$1:$IW$188,158,FALSE),0)</f>
        <v>0</v>
      </c>
      <c r="BV185" s="19">
        <f>IFERROR(HLOOKUP(BV$1,'Nakladova matice_2018'!$A$1:$IW$188,158,FALSE),0)</f>
        <v>0</v>
      </c>
      <c r="BW185" s="19">
        <f>IFERROR(HLOOKUP(BW$1,'Nakladova matice_2018'!$A$1:$IW$188,158,FALSE),0)</f>
        <v>0</v>
      </c>
      <c r="BX185" s="19">
        <f>IFERROR(HLOOKUP(BX$1,'Nakladova matice_2018'!$A$1:$IW$188,158,FALSE),0)</f>
        <v>0</v>
      </c>
      <c r="BY185" s="19">
        <f>IFERROR(HLOOKUP(BY$1,'Nakladova matice_2018'!$A$1:$IW$188,158,FALSE),0)</f>
        <v>0</v>
      </c>
      <c r="BZ185" s="19">
        <f>IFERROR(HLOOKUP(BZ$1,'Nakladova matice_2018'!$A$1:$IW$188,158,FALSE),0)</f>
        <v>0</v>
      </c>
      <c r="CA185" s="19">
        <f>IFERROR(HLOOKUP(CA$1,'Nakladova matice_2018'!$A$1:$IW$188,158,FALSE),0)</f>
        <v>0</v>
      </c>
      <c r="CB185" s="19">
        <f>IFERROR(HLOOKUP(CB$1,'Nakladova matice_2018'!$A$1:$IW$188,158,FALSE),0)</f>
        <v>0</v>
      </c>
      <c r="CC185" s="19">
        <f>IFERROR(HLOOKUP(CC$1,'Nakladova matice_2018'!$A$1:$IW$188,158,FALSE),0)</f>
        <v>0</v>
      </c>
      <c r="CD185" s="19">
        <f>IFERROR(HLOOKUP(CD$1,'Nakladova matice_2018'!$A$1:$IW$188,158,FALSE),0)</f>
        <v>0</v>
      </c>
      <c r="CE185" s="19">
        <f>IFERROR(HLOOKUP(CE$1,'Nakladova matice_2018'!$A$1:$IW$188,158,FALSE),0)</f>
        <v>0</v>
      </c>
      <c r="CF185" s="19">
        <f>IFERROR(HLOOKUP(CF$1,'Nakladova matice_2018'!$A$1:$IW$188,158,FALSE),0)</f>
        <v>0</v>
      </c>
      <c r="CG185" s="19">
        <f>IFERROR(HLOOKUP(CG$1,'Nakladova matice_2018'!$A$1:$IW$188,158,FALSE),0)</f>
        <v>0</v>
      </c>
      <c r="CH185" s="19">
        <f>IFERROR(HLOOKUP(CH$1,'Nakladova matice_2018'!$A$1:$IW$188,158,FALSE),0)</f>
        <v>0</v>
      </c>
      <c r="CI185" s="19">
        <f>IFERROR(HLOOKUP(CI$1,'Nakladova matice_2018'!$A$1:$IW$188,158,FALSE),0)</f>
        <v>0</v>
      </c>
      <c r="CJ185" s="19">
        <f>IFERROR(HLOOKUP(CJ$1,'Nakladova matice_2018'!$A$1:$IW$188,158,FALSE),0)</f>
        <v>0</v>
      </c>
      <c r="CK185" s="19">
        <f>IFERROR(HLOOKUP(CK$1,'Nakladova matice_2018'!$A$1:$IW$188,158,FALSE),0)</f>
        <v>0</v>
      </c>
      <c r="CL185" s="19">
        <f>IFERROR(HLOOKUP(CL$1,'Nakladova matice_2018'!$A$1:$IW$188,158,FALSE),0)</f>
        <v>0</v>
      </c>
      <c r="CM185" s="19">
        <f>IFERROR(HLOOKUP(CM$1,'Nakladova matice_2018'!$A$1:$IW$188,158,FALSE),0)</f>
        <v>0</v>
      </c>
      <c r="CN185" s="19">
        <f>IFERROR(HLOOKUP(CN$1,'Nakladova matice_2018'!$A$1:$IW$188,158,FALSE),0)</f>
        <v>0</v>
      </c>
      <c r="CO185" s="19">
        <f>IFERROR(HLOOKUP(CO$1,'Nakladova matice_2018'!$A$1:$IW$188,158,FALSE),0)</f>
        <v>0</v>
      </c>
      <c r="CP185" s="19">
        <f>IFERROR(HLOOKUP(CP$1,'Nakladova matice_2018'!$A$1:$IW$188,158,FALSE),0)</f>
        <v>0</v>
      </c>
      <c r="CQ185" s="19">
        <f>IFERROR(HLOOKUP(CQ$1,'Nakladova matice_2018'!$A$1:$IW$188,158,FALSE),0)</f>
        <v>0</v>
      </c>
      <c r="CR185" s="19">
        <f>IFERROR(HLOOKUP(CR$1,'Nakladova matice_2018'!$A$1:$IW$188,158,FALSE),0)</f>
        <v>0</v>
      </c>
      <c r="CS185" s="19">
        <f>IFERROR(HLOOKUP(CS$1,'Nakladova matice_2018'!$A$1:$IW$188,158,FALSE),0)</f>
        <v>0</v>
      </c>
      <c r="CT185" s="19">
        <f>IFERROR(HLOOKUP(CT$1,'Nakladova matice_2018'!$A$1:$IW$188,158,FALSE),0)</f>
        <v>0</v>
      </c>
      <c r="CU185" s="19">
        <f>IFERROR(HLOOKUP(CU$1,'Nakladova matice_2018'!$A$1:$IW$188,158,FALSE),0)</f>
        <v>0</v>
      </c>
      <c r="CV185" s="19">
        <f>IFERROR(HLOOKUP(CV$1,'Nakladova matice_2018'!$A$1:$IW$188,158,FALSE),0)</f>
        <v>0</v>
      </c>
      <c r="CW185" s="19">
        <f>IFERROR(HLOOKUP(CW$1,'Nakladova matice_2018'!$A$1:$IW$188,158,FALSE),0)</f>
        <v>0</v>
      </c>
      <c r="CX185" s="19">
        <f>IFERROR(HLOOKUP(CX$1,'Nakladova matice_2018'!$A$1:$IW$188,158,FALSE),0)</f>
        <v>0</v>
      </c>
      <c r="CY185" s="19">
        <f>IFERROR(HLOOKUP(CY$1,'Nakladova matice_2018'!$A$1:$IW$188,158,FALSE),0)</f>
        <v>0</v>
      </c>
      <c r="CZ185" s="19">
        <f>IFERROR(HLOOKUP(CZ$1,'Nakladova matice_2018'!$A$1:$IW$188,158,FALSE),0)</f>
        <v>0</v>
      </c>
      <c r="DA185" s="19">
        <f>IFERROR(HLOOKUP(DA$1,'Nakladova matice_2018'!$A$1:$IW$188,158,FALSE),0)</f>
        <v>0</v>
      </c>
      <c r="DB185" s="19">
        <f>IFERROR(HLOOKUP(DB$1,'Nakladova matice_2018'!$A$1:$IW$188,158,FALSE),0)</f>
        <v>0</v>
      </c>
      <c r="DC185" s="19">
        <f>IFERROR(HLOOKUP(DC$1,'Nakladova matice_2018'!$A$1:$IW$188,158,FALSE),0)</f>
        <v>0</v>
      </c>
      <c r="DD185" s="19">
        <f>IFERROR(HLOOKUP(DD$1,'Nakladova matice_2018'!$A$1:$IW$188,158,FALSE),0)</f>
        <v>0</v>
      </c>
      <c r="DE185" s="19">
        <f>IFERROR(HLOOKUP(DE$1,'Nakladova matice_2018'!$A$1:$IW$188,158,FALSE),0)</f>
        <v>0</v>
      </c>
      <c r="DF185" s="19">
        <f>IFERROR(HLOOKUP(DF$1,'Nakladova matice_2018'!$A$1:$IW$188,158,FALSE),0)</f>
        <v>0</v>
      </c>
      <c r="DG185" s="19">
        <f>IFERROR(HLOOKUP(DG$1,'Nakladova matice_2018'!$A$1:$IW$188,158,FALSE),0)</f>
        <v>0</v>
      </c>
      <c r="DH185" s="19">
        <f>IFERROR(HLOOKUP(DH$1,'Nakladova matice_2018'!$A$1:$IW$188,158,FALSE),0)</f>
        <v>0</v>
      </c>
      <c r="DI185" s="19">
        <f>IFERROR(HLOOKUP(DI$1,'Nakladova matice_2018'!$A$1:$IW$188,158,FALSE),0)</f>
        <v>0</v>
      </c>
      <c r="DJ185" s="19">
        <f>IFERROR(HLOOKUP(DJ$1,'Nakladova matice_2018'!$A$1:$IW$188,158,FALSE),0)</f>
        <v>0</v>
      </c>
      <c r="DK185" s="19">
        <f>IFERROR(HLOOKUP(DK$1,'Nakladova matice_2018'!$A$1:$IW$188,158,FALSE),0)</f>
        <v>0</v>
      </c>
      <c r="DL185" s="19">
        <f>IFERROR(HLOOKUP(DL$1,'Nakladova matice_2018'!$A$1:$IW$188,158,FALSE),0)</f>
        <v>0</v>
      </c>
      <c r="DM185" s="19">
        <f>IFERROR(HLOOKUP(DM$1,'Nakladova matice_2018'!$A$1:$IW$188,158,FALSE),0)</f>
        <v>0</v>
      </c>
      <c r="DN185" s="19">
        <f>IFERROR(HLOOKUP(DN$1,'Nakladova matice_2018'!$A$1:$IW$188,158,FALSE),0)</f>
        <v>0</v>
      </c>
      <c r="DO185" s="19">
        <f>IFERROR(HLOOKUP(DO$1,'Nakladova matice_2018'!$A$1:$IW$188,158,FALSE),0)</f>
        <v>0</v>
      </c>
      <c r="DP185" s="19">
        <f>IFERROR(HLOOKUP(DP$1,'Nakladova matice_2018'!$A$1:$IW$188,158,FALSE),0)</f>
        <v>0</v>
      </c>
      <c r="DQ185" s="19">
        <f>IFERROR(HLOOKUP(DQ$1,'Nakladova matice_2018'!$A$1:$IW$188,158,FALSE),0)</f>
        <v>0</v>
      </c>
      <c r="DR185" s="19">
        <f>IFERROR(HLOOKUP(DR$1,'Nakladova matice_2018'!$A$1:$IW$188,158,FALSE),0)</f>
        <v>8000000</v>
      </c>
      <c r="DS185" s="19">
        <f>IFERROR(HLOOKUP(DS$1,'Nakladova matice_2018'!$A$1:$IW$188,158,FALSE),0)</f>
        <v>0</v>
      </c>
      <c r="DT185" s="19">
        <f>IFERROR(HLOOKUP(DT$1,'Nakladova matice_2018'!$A$1:$IW$188,158,FALSE),0)</f>
        <v>0</v>
      </c>
      <c r="DU185" s="19">
        <f>IFERROR(HLOOKUP(DU$1,'Nakladova matice_2018'!$A$1:$IW$188,158,FALSE),0)</f>
        <v>0</v>
      </c>
      <c r="DV185" s="19">
        <f>IFERROR(HLOOKUP(DV$1,'Nakladova matice_2018'!$A$1:$IW$188,158,FALSE),0)</f>
        <v>0</v>
      </c>
      <c r="DW185" s="19">
        <f>IFERROR(HLOOKUP(DW$1,'Nakladova matice_2018'!$A$1:$IW$188,158,FALSE),0)</f>
        <v>0</v>
      </c>
      <c r="DX185" s="19">
        <f>IFERROR(HLOOKUP(DX$1,'Nakladova matice_2018'!$A$1:$IW$188,158,FALSE),0)</f>
        <v>0</v>
      </c>
      <c r="DY185" s="19">
        <f>IFERROR(HLOOKUP(DY$1,'Nakladova matice_2018'!$A$1:$IW$188,158,FALSE),0)</f>
        <v>0</v>
      </c>
      <c r="DZ185" s="19">
        <f>IFERROR(HLOOKUP(DZ$1,'Nakladova matice_2018'!$A$1:$IW$188,158,FALSE),0)</f>
        <v>0</v>
      </c>
      <c r="EA185" s="19">
        <f>IFERROR(HLOOKUP(EA$1,'Nakladova matice_2018'!$A$1:$IW$188,158,FALSE),0)</f>
        <v>0</v>
      </c>
      <c r="EB185" s="19">
        <f>IFERROR(HLOOKUP(EB$1,'Nakladova matice_2018'!$A$1:$IW$188,158,FALSE),0)</f>
        <v>0</v>
      </c>
      <c r="EC185" s="19">
        <f>IFERROR(HLOOKUP(EC$1,'Nakladova matice_2018'!$A$1:$IW$188,158,FALSE),0)</f>
        <v>0</v>
      </c>
      <c r="ED185" s="19">
        <f>IFERROR(HLOOKUP(ED$1,'Nakladova matice_2018'!$A$1:$IW$188,158,FALSE),0)</f>
        <v>0</v>
      </c>
      <c r="EE185" s="19">
        <f>IFERROR(HLOOKUP(EE$1,'Nakladova matice_2018'!$A$1:$IW$188,158,FALSE),0)</f>
        <v>0</v>
      </c>
      <c r="EF185" s="19">
        <f>IFERROR(HLOOKUP(EF$1,'Nakladova matice_2018'!$A$1:$IW$188,158,FALSE),0)</f>
        <v>0</v>
      </c>
      <c r="EG185" s="19">
        <f>IFERROR(HLOOKUP(EG$1,'Nakladova matice_2018'!$A$1:$IW$188,158,FALSE),0)</f>
        <v>0</v>
      </c>
      <c r="EH185" s="19">
        <f>IFERROR(HLOOKUP(EH$1,'Nakladova matice_2018'!$A$1:$IW$188,158,FALSE),0)</f>
        <v>0</v>
      </c>
      <c r="EI185" s="19">
        <f>IFERROR(HLOOKUP(EI$1,'Nakladova matice_2018'!$A$1:$IW$188,158,FALSE),0)</f>
        <v>0</v>
      </c>
      <c r="EJ185" s="19">
        <f>IFERROR(HLOOKUP(EJ$1,'Nakladova matice_2018'!$A$1:$IW$188,158,FALSE),0)</f>
        <v>0</v>
      </c>
      <c r="EK185" s="19">
        <f>IFERROR(HLOOKUP(EK$1,'Nakladova matice_2018'!$A$1:$IW$188,158,FALSE),0)</f>
        <v>0</v>
      </c>
      <c r="EL185" s="19">
        <f>IFERROR(HLOOKUP(EL$1,'Nakladova matice_2018'!$A$1:$IW$188,158,FALSE),0)</f>
        <v>0</v>
      </c>
      <c r="EM185" s="19">
        <f>IFERROR(HLOOKUP(EM$1,'Nakladova matice_2018'!$A$1:$IW$188,158,FALSE),0)</f>
        <v>0</v>
      </c>
      <c r="EN185" s="19">
        <f>IFERROR(HLOOKUP(EN$1,'Nakladova matice_2018'!$A$1:$IW$188,158,FALSE),0)</f>
        <v>0</v>
      </c>
      <c r="EO185" s="19">
        <f>IFERROR(HLOOKUP(EO$1,'Nakladova matice_2018'!$A$1:$IW$188,158,FALSE),0)</f>
        <v>0</v>
      </c>
      <c r="EP185" s="19">
        <f>IFERROR(HLOOKUP(EP$1,'Nakladova matice_2018'!$A$1:$IW$188,158,FALSE),0)</f>
        <v>0</v>
      </c>
      <c r="EQ185" s="19">
        <f>IFERROR(HLOOKUP(EQ$1,'Nakladova matice_2018'!$A$1:$IW$188,158,FALSE),0)</f>
        <v>0</v>
      </c>
      <c r="ER185" s="19">
        <f>IFERROR(HLOOKUP(ER$1,'Nakladova matice_2018'!$A$1:$IW$188,158,FALSE),0)</f>
        <v>0</v>
      </c>
      <c r="ES185" s="19">
        <f>IFERROR(HLOOKUP(ES$1,'Nakladova matice_2018'!$A$1:$IW$188,158,FALSE),0)</f>
        <v>0</v>
      </c>
      <c r="ET185" s="19">
        <f>IFERROR(HLOOKUP(ET$1,'Nakladova matice_2018'!$A$1:$IW$188,158,FALSE),0)</f>
        <v>0</v>
      </c>
      <c r="EU185" s="19">
        <f>IFERROR(HLOOKUP(EU$1,'Nakladova matice_2018'!$A$1:$IW$188,158,FALSE),0)</f>
        <v>0</v>
      </c>
      <c r="EV185" s="19">
        <f>IFERROR(HLOOKUP(EV$1,'Nakladova matice_2018'!$A$1:$IW$188,158,FALSE),0)</f>
        <v>0</v>
      </c>
      <c r="EW185" s="19">
        <f>IFERROR(HLOOKUP(EW$1,'Nakladova matice_2018'!$A$1:$IW$188,158,FALSE),0)</f>
        <v>0</v>
      </c>
      <c r="EX185" s="19">
        <f>IFERROR(HLOOKUP(EX$1,'Nakladova matice_2018'!$A$1:$IW$188,158,FALSE),0)</f>
        <v>0</v>
      </c>
      <c r="EY185" s="19">
        <f>IFERROR(HLOOKUP(EY$1,'Nakladova matice_2018'!$A$1:$IW$188,158,FALSE),0)</f>
        <v>0</v>
      </c>
      <c r="EZ185" s="19">
        <f>IFERROR(HLOOKUP(EZ$1,'Nakladova matice_2018'!$A$1:$IW$188,158,FALSE),0)</f>
        <v>0</v>
      </c>
      <c r="FA185" s="19">
        <f>IFERROR(HLOOKUP(FA$1,'Nakladova matice_2018'!$A$1:$IW$188,158,FALSE),0)</f>
        <v>0</v>
      </c>
      <c r="FB185" s="19">
        <f>IFERROR(HLOOKUP(FB$1,'Nakladova matice_2018'!$A$1:$IW$188,158,FALSE),0)</f>
        <v>0</v>
      </c>
      <c r="FC185" s="19">
        <f>IFERROR(HLOOKUP(FC$1,'Nakladova matice_2018'!$A$1:$IW$188,158,FALSE),0)</f>
        <v>0</v>
      </c>
      <c r="FD185" s="19">
        <f>IFERROR(HLOOKUP(FD$1,'Nakladova matice_2018'!$A$1:$IW$188,158,FALSE),0)</f>
        <v>0</v>
      </c>
      <c r="FE185" s="19">
        <f>IFERROR(HLOOKUP(FE$1,'Nakladova matice_2018'!$A$1:$IW$188,158,FALSE),0)</f>
        <v>0</v>
      </c>
      <c r="FF185" s="19">
        <f>IFERROR(HLOOKUP(FF$1,'Nakladova matice_2018'!$A$1:$IW$188,158,FALSE),0)</f>
        <v>0</v>
      </c>
      <c r="FG185" s="19">
        <f>IFERROR(HLOOKUP(FG$1,'Nakladova matice_2018'!$A$1:$IW$188,158,FALSE),0)</f>
        <v>0</v>
      </c>
      <c r="FH185" s="19">
        <f>IFERROR(HLOOKUP(FH$1,'Nakladova matice_2018'!$A$1:$IW$188,158,FALSE),0)</f>
        <v>0</v>
      </c>
      <c r="FI185" s="19">
        <f>IFERROR(HLOOKUP(FI$1,'Nakladova matice_2018'!$A$1:$IW$188,158,FALSE),0)</f>
        <v>0</v>
      </c>
      <c r="FJ185" s="19">
        <f>IFERROR(HLOOKUP(FJ$1,'Nakladova matice_2018'!$A$1:$IW$188,158,FALSE),0)</f>
        <v>0</v>
      </c>
      <c r="FK185" s="19">
        <f>IFERROR(HLOOKUP(FK$1,'Nakladova matice_2018'!$A$1:$IW$188,158,FALSE),0)</f>
        <v>0</v>
      </c>
      <c r="FL185" s="19">
        <f>IFERROR(HLOOKUP(FL$1,'Nakladova matice_2018'!$A$1:$IW$188,158,FALSE),0)</f>
        <v>0</v>
      </c>
      <c r="FM185" s="19">
        <f>IFERROR(HLOOKUP(FM$1,'Nakladova matice_2018'!$A$1:$IW$188,158,FALSE),0)</f>
        <v>0</v>
      </c>
      <c r="FN185" s="19">
        <f>IFERROR(HLOOKUP(FN$1,'Nakladova matice_2018'!$A$1:$IW$188,158,FALSE),0)</f>
        <v>0</v>
      </c>
      <c r="FO185" s="19">
        <f>IFERROR(HLOOKUP(FO$1,'Nakladova matice_2018'!$A$1:$IW$188,158,FALSE),0)</f>
        <v>0</v>
      </c>
      <c r="FP185" s="19">
        <f>IFERROR(HLOOKUP(FP$1,'Nakladova matice_2018'!$A$1:$IW$188,158,FALSE),0)</f>
        <v>0</v>
      </c>
      <c r="FQ185" s="19">
        <f>IFERROR(HLOOKUP(FQ$1,'Nakladova matice_2018'!$A$1:$IW$188,158,FALSE),0)</f>
        <v>0</v>
      </c>
      <c r="FR185" s="19">
        <f>IFERROR(HLOOKUP(FR$1,'Nakladova matice_2018'!$A$1:$IW$188,158,FALSE),0)</f>
        <v>0</v>
      </c>
      <c r="FS185" s="19">
        <f>IFERROR(HLOOKUP(FS$1,'Nakladova matice_2018'!$A$1:$IW$188,158,FALSE),0)</f>
        <v>300000</v>
      </c>
      <c r="FT185" s="19">
        <f>IFERROR(HLOOKUP(FT$1,'Nakladova matice_2018'!$A$1:$IW$188,158,FALSE),0)</f>
        <v>0</v>
      </c>
      <c r="FU185" s="19">
        <f>IFERROR(HLOOKUP(FU$1,'Nakladova matice_2018'!$A$1:$IW$188,158,FALSE),0)</f>
        <v>0</v>
      </c>
      <c r="FV185" s="19">
        <f>IFERROR(HLOOKUP(FV$1,'Nakladova matice_2018'!$A$1:$IW$188,158,FALSE),0)</f>
        <v>0</v>
      </c>
      <c r="FW185" s="19">
        <f>IFERROR(HLOOKUP(FW$1,'Nakladova matice_2018'!$A$1:$IW$188,158,FALSE),0)</f>
        <v>0</v>
      </c>
      <c r="FX185" s="19">
        <f>IFERROR(HLOOKUP(FX$1,'Nakladova matice_2018'!$A$1:$IW$188,158,FALSE),0)</f>
        <v>0</v>
      </c>
      <c r="FY185" s="19">
        <f>IFERROR(HLOOKUP(FY$1,'Nakladova matice_2018'!$A$1:$IW$188,158,FALSE),0)</f>
        <v>0</v>
      </c>
      <c r="FZ185" s="19">
        <f>IFERROR(HLOOKUP(FZ$1,'Nakladova matice_2018'!$A$1:$IW$188,158,FALSE),0)</f>
        <v>0</v>
      </c>
      <c r="GA185" s="19">
        <f>IFERROR(HLOOKUP(GA$1,'Nakladova matice_2018'!$A$1:$IW$188,158,FALSE),0)</f>
        <v>0</v>
      </c>
      <c r="GB185" s="19">
        <f>IFERROR(HLOOKUP(GB$1,'Nakladova matice_2018'!$A$1:$IW$188,158,FALSE),0)</f>
        <v>0</v>
      </c>
      <c r="GC185" s="19">
        <f>IFERROR(HLOOKUP(GC$1,'Nakladova matice_2018'!$A$1:$IW$188,158,FALSE),0)</f>
        <v>0</v>
      </c>
      <c r="GD185" s="19">
        <f>IFERROR(HLOOKUP(GD$1,'Nakladova matice_2018'!$A$1:$IW$188,158,FALSE),0)</f>
        <v>0</v>
      </c>
      <c r="GE185" s="19">
        <f>IFERROR(HLOOKUP(GE$1,'Nakladova matice_2018'!$A$1:$IW$188,158,FALSE),0)</f>
        <v>0</v>
      </c>
      <c r="GF185" s="19">
        <f>IFERROR(HLOOKUP(GF$1,'Nakladova matice_2018'!$A$1:$IW$188,158,FALSE),0)</f>
        <v>0</v>
      </c>
      <c r="GG185" s="19">
        <f>IFERROR(HLOOKUP(GG$1,'Nakladova matice_2018'!$A$1:$IW$188,158,FALSE),0)</f>
        <v>0</v>
      </c>
      <c r="GH185" s="19">
        <f>IFERROR(HLOOKUP(GH$1,'Nakladova matice_2018'!$A$1:$IW$188,158,FALSE),0)</f>
        <v>0</v>
      </c>
      <c r="GI185" s="19">
        <f>IFERROR(HLOOKUP(GI$1,'Nakladova matice_2018'!$A$1:$IW$188,158,FALSE),0)</f>
        <v>0</v>
      </c>
      <c r="GJ185" s="19">
        <f>IFERROR(HLOOKUP(GJ$1,'Nakladova matice_2018'!$A$1:$IW$188,158,FALSE),0)</f>
        <v>0</v>
      </c>
      <c r="GK185" s="19">
        <f>IFERROR(HLOOKUP(GK$1,'Nakladova matice_2018'!$A$1:$IW$188,158,FALSE),0)</f>
        <v>0</v>
      </c>
      <c r="GL185" s="19">
        <f>IFERROR(HLOOKUP(GL$1,'Nakladova matice_2018'!$A$1:$IW$188,158,FALSE),0)</f>
        <v>0</v>
      </c>
      <c r="GM185" s="19">
        <f>IFERROR(HLOOKUP(GM$1,'Nakladova matice_2018'!$A$1:$IW$188,158,FALSE),0)</f>
        <v>480000</v>
      </c>
      <c r="GN185" s="19">
        <f>IFERROR(HLOOKUP(GN$1,'Nakladova matice_2018'!$A$1:$IW$188,158,FALSE),0)</f>
        <v>0</v>
      </c>
      <c r="GO185" s="19">
        <f>IFERROR(HLOOKUP(GO$1,'Nakladova matice_2018'!$A$1:$IW$188,158,FALSE),0)</f>
        <v>0</v>
      </c>
      <c r="GP185" s="19">
        <f>IFERROR(HLOOKUP(GP$1,'Nakladova matice_2018'!$A$1:$IW$188,158,FALSE),0)</f>
        <v>0</v>
      </c>
      <c r="GQ185" s="19">
        <f>IFERROR(HLOOKUP(GQ$1,'Nakladova matice_2018'!$A$1:$IW$188,158,FALSE),0)</f>
        <v>0</v>
      </c>
      <c r="GR185" s="19">
        <f>IFERROR(HLOOKUP(GR$1,'Nakladova matice_2018'!$A$1:$IW$188,158,FALSE),0)</f>
        <v>0</v>
      </c>
      <c r="GS185" s="19">
        <f>IFERROR(HLOOKUP(GS$1,'Nakladova matice_2018'!$A$1:$IW$188,158,FALSE),0)</f>
        <v>0</v>
      </c>
      <c r="GT185" s="19">
        <f>IFERROR(HLOOKUP(GT$1,'Nakladova matice_2018'!$A$1:$IW$188,158,FALSE),0)</f>
        <v>0</v>
      </c>
      <c r="GU185" s="19">
        <f>IFERROR(HLOOKUP(GU$1,'Nakladova matice_2018'!$A$1:$IW$188,158,FALSE),0)</f>
        <v>0</v>
      </c>
      <c r="GV185" s="19">
        <f>IFERROR(HLOOKUP(GV$1,'Nakladova matice_2018'!$A$1:$IW$188,158,FALSE),0)</f>
        <v>0</v>
      </c>
      <c r="GW185" s="19">
        <f>IFERROR(HLOOKUP(GW$1,'Nakladova matice_2018'!$A$1:$IW$188,158,FALSE),0)</f>
        <v>0</v>
      </c>
      <c r="GX185" s="19">
        <f>IFERROR(HLOOKUP(GX$1,'Nakladova matice_2018'!$A$1:$IW$188,158,FALSE),0)</f>
        <v>0</v>
      </c>
      <c r="GY185" s="19">
        <f>IFERROR(HLOOKUP(GY$1,'Nakladova matice_2018'!$A$1:$IW$188,158,FALSE),0)</f>
        <v>0</v>
      </c>
      <c r="GZ185" s="19">
        <f>IFERROR(HLOOKUP(GZ$1,'Nakladova matice_2018'!$A$1:$IW$188,158,FALSE),0)</f>
        <v>0</v>
      </c>
      <c r="HA185" s="19">
        <f>IFERROR(HLOOKUP(HA$1,'Nakladova matice_2018'!$A$1:$IW$188,158,FALSE),0)</f>
        <v>0</v>
      </c>
      <c r="HB185" s="19">
        <f>IFERROR(HLOOKUP(HB$1,'Nakladova matice_2018'!$A$1:$IW$188,158,FALSE),0)</f>
        <v>0</v>
      </c>
      <c r="HC185" s="19">
        <f>IFERROR(HLOOKUP(HC$1,'Nakladova matice_2018'!$A$1:$IW$188,158,FALSE),0)</f>
        <v>0</v>
      </c>
      <c r="HD185" s="19">
        <f>IFERROR(HLOOKUP(HD$1,'Nakladova matice_2018'!$A$1:$IW$188,158,FALSE),0)</f>
        <v>0</v>
      </c>
      <c r="HE185" s="19">
        <f>IFERROR(HLOOKUP(HE$1,'Nakladova matice_2018'!$A$1:$IW$188,158,FALSE),0)</f>
        <v>0</v>
      </c>
      <c r="HF185" s="19">
        <f>IFERROR(HLOOKUP(HF$1,'Nakladova matice_2018'!$A$1:$IW$188,158,FALSE),0)</f>
        <v>0</v>
      </c>
      <c r="HG185" s="19">
        <f>IFERROR(HLOOKUP(HG$1,'Nakladova matice_2018'!$A$1:$IW$188,158,FALSE),0)</f>
        <v>0</v>
      </c>
      <c r="HH185" s="19">
        <f>IFERROR(HLOOKUP(HH$1,'Nakladova matice_2018'!$A$1:$IW$188,158,FALSE),0)</f>
        <v>0</v>
      </c>
      <c r="HI185" s="19">
        <f>IFERROR(HLOOKUP(HI$1,'Nakladova matice_2018'!$A$1:$IW$188,158,FALSE),0)</f>
        <v>0</v>
      </c>
      <c r="HJ185" s="19">
        <f>IFERROR(HLOOKUP(HJ$1,'Nakladova matice_2018'!$A$1:$IW$188,158,FALSE),0)</f>
        <v>220000</v>
      </c>
      <c r="HK185" s="19">
        <f>IFERROR(HLOOKUP(HK$1,'Nakladova matice_2018'!$A$1:$IW$188,158,FALSE),0)</f>
        <v>0</v>
      </c>
      <c r="HL185" s="19">
        <f>IFERROR(HLOOKUP(HL$1,'Nakladova matice_2018'!$A$1:$IW$188,158,FALSE),0)</f>
        <v>0</v>
      </c>
      <c r="HM185" s="19">
        <f>IFERROR(HLOOKUP(HM$1,'Nakladova matice_2018'!$A$1:$IW$188,158,FALSE),0)</f>
        <v>0</v>
      </c>
      <c r="HN185" s="19">
        <f>IFERROR(HLOOKUP(HN$1,'Nakladova matice_2018'!$A$1:$IW$188,158,FALSE),0)</f>
        <v>0</v>
      </c>
      <c r="HO185" s="19">
        <f>IFERROR(HLOOKUP(HO$1,'Nakladova matice_2018'!$A$1:$IW$188,158,FALSE),0)</f>
        <v>0</v>
      </c>
      <c r="HP185" s="19">
        <f>IFERROR(HLOOKUP(HP$1,'Nakladova matice_2018'!$A$1:$IW$188,158,FALSE),0)</f>
        <v>0</v>
      </c>
      <c r="HQ185" s="19">
        <f>IFERROR(HLOOKUP(HQ$1,'Nakladova matice_2018'!$A$1:$IW$188,158,FALSE),0)</f>
        <v>0</v>
      </c>
      <c r="HR185" s="19">
        <f>IFERROR(HLOOKUP(HR$1,'Nakladova matice_2018'!$A$1:$IW$188,158,FALSE),0)</f>
        <v>0</v>
      </c>
      <c r="HS185" s="19">
        <f>IFERROR(HLOOKUP(HS$1,'Nakladova matice_2018'!$A$1:$IW$188,158,FALSE),0)</f>
        <v>0</v>
      </c>
      <c r="HT185" s="19">
        <f>IFERROR(HLOOKUP(HT$1,'Nakladova matice_2018'!$A$1:$IW$188,158,FALSE),0)</f>
        <v>0</v>
      </c>
      <c r="HU185" s="19">
        <f>IFERROR(HLOOKUP(HU$1,'Nakladova matice_2018'!$A$1:$IW$188,158,FALSE),0)</f>
        <v>0</v>
      </c>
      <c r="HV185" s="19">
        <f>IFERROR(HLOOKUP(HV$1,'Nakladova matice_2018'!$A$1:$IW$188,158,FALSE),0)</f>
        <v>0</v>
      </c>
      <c r="HW185" s="19">
        <f>IFERROR(HLOOKUP(HW$1,'Nakladova matice_2018'!$A$1:$IW$188,158,FALSE),0)</f>
        <v>0</v>
      </c>
      <c r="HX185" s="19">
        <f>IFERROR(HLOOKUP(HX$1,'Nakladova matice_2018'!$A$1:$IW$188,158,FALSE),0)</f>
        <v>0</v>
      </c>
      <c r="HY185" s="19">
        <f>IFERROR(HLOOKUP(HY$1,'Nakladova matice_2018'!$A$1:$IW$188,158,FALSE),0)</f>
        <v>0</v>
      </c>
      <c r="HZ185" s="19">
        <f>IFERROR(HLOOKUP(HZ$1,'Nakladova matice_2018'!$A$1:$IW$188,158,FALSE),0)</f>
        <v>0</v>
      </c>
      <c r="IA185" s="19">
        <f>IFERROR(HLOOKUP(IA$1,'Nakladova matice_2018'!$A$1:$IW$188,158,FALSE),0)</f>
        <v>0</v>
      </c>
      <c r="IB185" s="19">
        <f>IFERROR(HLOOKUP(IB$1,'Nakladova matice_2018'!$A$1:$IW$188,158,FALSE),0)</f>
        <v>0</v>
      </c>
      <c r="IC185" s="19">
        <f>IFERROR(HLOOKUP(IC$1,'Nakladova matice_2018'!$A$1:$IW$188,158,FALSE),0)</f>
        <v>0</v>
      </c>
      <c r="ID185" s="19">
        <f>IFERROR(HLOOKUP(ID$1,'Nakladova matice_2018'!$A$1:$IW$188,158,FALSE),0)</f>
        <v>0</v>
      </c>
      <c r="IE185" s="19">
        <f>IFERROR(HLOOKUP(IE$1,'Nakladova matice_2018'!$A$1:$IW$188,158,FALSE),0)</f>
        <v>0</v>
      </c>
      <c r="IF185" s="19">
        <f>IFERROR(HLOOKUP(IF$1,'Nakladova matice_2018'!$A$1:$IW$188,158,FALSE),0)</f>
        <v>0</v>
      </c>
      <c r="IG185" s="19">
        <f>IFERROR(HLOOKUP(IG$1,'Nakladova matice_2018'!$A$1:$IW$188,158,FALSE),0)</f>
        <v>0</v>
      </c>
      <c r="IH185" s="19">
        <f>IFERROR(HLOOKUP(IH$1,'Nakladova matice_2018'!$A$1:$IW$188,158,FALSE),0)</f>
        <v>0</v>
      </c>
      <c r="II185" s="19">
        <f>IFERROR(HLOOKUP(II$1,'Nakladova matice_2018'!$A$1:$IW$188,158,FALSE),0)</f>
        <v>0</v>
      </c>
      <c r="IJ185" s="19">
        <f>IFERROR(HLOOKUP(IJ$1,'Nakladova matice_2018'!$A$1:$IW$188,158,FALSE),0)</f>
        <v>0</v>
      </c>
      <c r="IK185" s="19">
        <f>IFERROR(HLOOKUP(IK$1,'Nakladova matice_2018'!$A$1:$IW$188,158,FALSE),0)</f>
        <v>0</v>
      </c>
      <c r="IL185" s="19">
        <f>IFERROR(HLOOKUP(IL$1,'Nakladova matice_2018'!$A$1:$IW$188,158,FALSE),0)</f>
        <v>0</v>
      </c>
      <c r="IM185" s="19">
        <f>IFERROR(HLOOKUP(IM$1,'Nakladova matice_2018'!$A$1:$IW$188,158,FALSE),0)</f>
        <v>0</v>
      </c>
      <c r="IN185" s="19">
        <f>IFERROR(HLOOKUP(IN$1,'Nakladova matice_2018'!$A$1:$IW$188,158,FALSE),0)</f>
        <v>0</v>
      </c>
      <c r="IO185" s="19">
        <f>IFERROR(HLOOKUP(IO$1,'Nakladova matice_2018'!$A$1:$IW$188,158,FALSE),0)</f>
        <v>0</v>
      </c>
      <c r="IP185" s="19">
        <f>IFERROR(HLOOKUP(IP$1,'Nakladova matice_2018'!$A$1:$IW$188,158,FALSE),0)</f>
        <v>0</v>
      </c>
      <c r="IQ185" s="19">
        <f>IFERROR(HLOOKUP(IQ$1,'Nakladova matice_2018'!$A$1:$IW$188,158,FALSE),0)</f>
        <v>0</v>
      </c>
      <c r="IR185" s="19">
        <f>IFERROR(HLOOKUP(IR$1,'Nakladova matice_2018'!$A$1:$IW$188,158,FALSE),0)</f>
        <v>0</v>
      </c>
      <c r="IS185" s="19">
        <f>IFERROR(HLOOKUP(IS$1,'Nakladova matice_2018'!$A$1:$IW$188,158,FALSE),0)</f>
        <v>0</v>
      </c>
      <c r="IT185" s="19">
        <f>IFERROR(HLOOKUP(IT$1,'Nakladova matice_2018'!$A$1:$IW$188,158,FALSE),0)</f>
        <v>0</v>
      </c>
      <c r="IU185" s="19">
        <f>IFERROR(HLOOKUP(IU$1,'Nakladova matice_2018'!$A$1:$IW$188,158,FALSE),0)</f>
        <v>0</v>
      </c>
      <c r="IV185" s="19">
        <f>IFERROR(HLOOKUP(IV$1,'Nakladova matice_2018'!$A$1:$IW$188,158,FALSE),0)</f>
        <v>0</v>
      </c>
      <c r="IW185" s="19">
        <f>IFERROR(HLOOKUP(IW$1,'Nakladova matice_2018'!$A$1:$IW$188,158,FALSE),0)</f>
        <v>0</v>
      </c>
      <c r="IX185" s="19">
        <f>IFERROR(HLOOKUP(IX$1,'Nakladova matice_2018'!$A$1:$IW$188,158,FALSE),0)</f>
        <v>0</v>
      </c>
      <c r="IY185" s="19">
        <f>IFERROR(HLOOKUP(IY$1,'Nakladova matice_2018'!$A$1:$IW$188,158,FALSE),0)</f>
        <v>0</v>
      </c>
      <c r="IZ185" s="19">
        <f>IFERROR(HLOOKUP(IZ$1,'Nakladova matice_2018'!$A$1:$IW$188,158,FALSE),0)</f>
        <v>0</v>
      </c>
      <c r="JA185" s="19">
        <f>IFERROR(HLOOKUP(JA$1,'Nakladova matice_2018'!$A$1:$IW$188,158,FALSE),0)</f>
        <v>0</v>
      </c>
      <c r="JB185" s="19">
        <f>IFERROR(HLOOKUP(JB$1,'Nakladova matice_2018'!$A$1:$IW$188,158,FALSE),0)</f>
        <v>0</v>
      </c>
      <c r="JC185" s="19">
        <f>IFERROR(HLOOKUP(JC$1,'Nakladova matice_2018'!$A$1:$IW$188,158,FALSE),0)</f>
        <v>0</v>
      </c>
      <c r="JD185" s="19">
        <f>IFERROR(HLOOKUP(JD$1,'Nakladova matice_2018'!$A$1:$IW$188,158,FALSE),0)</f>
        <v>0</v>
      </c>
      <c r="JE185" s="19">
        <f>IFERROR(HLOOKUP(JE$1,'Nakladova matice_2018'!$A$1:$IW$188,158,FALSE),0)</f>
        <v>0</v>
      </c>
      <c r="JF185" s="19">
        <f>IFERROR(HLOOKUP(JF$1,'Nakladova matice_2018'!$A$1:$IW$188,158,FALSE),0)</f>
        <v>0</v>
      </c>
      <c r="JG185" s="19">
        <f>IFERROR(HLOOKUP(JG$1,'Nakladova matice_2018'!$A$1:$IW$188,158,FALSE),0)</f>
        <v>0</v>
      </c>
      <c r="JH185" s="19">
        <f>IFERROR(HLOOKUP(JH$1,'Nakladova matice_2018'!$A$1:$IW$188,158,FALSE),0)</f>
        <v>0</v>
      </c>
      <c r="JI185" s="19">
        <f>IFERROR(HLOOKUP(JI$1,'Nakladova matice_2018'!$A$1:$IW$188,158,FALSE),0)</f>
        <v>0</v>
      </c>
      <c r="JJ185" s="19">
        <f>IFERROR(HLOOKUP(JJ$1,'Nakladova matice_2018'!$A$1:$IW$188,158,FALSE),0)</f>
        <v>0</v>
      </c>
      <c r="JK185" s="19">
        <f>IFERROR(HLOOKUP(JK$1,'Nakladova matice_2018'!$A$1:$IW$188,158,FALSE),0)</f>
        <v>0</v>
      </c>
      <c r="JL185" s="19">
        <f>IFERROR(HLOOKUP(JL$1,'Nakladova matice_2018'!$A$1:$IW$188,158,FALSE),0)</f>
        <v>0</v>
      </c>
      <c r="JM185" s="19">
        <f>IFERROR(HLOOKUP(JM$1,'Nakladova matice_2018'!$A$1:$IW$188,158,FALSE),0)</f>
        <v>0</v>
      </c>
      <c r="JN185" s="19">
        <f>IFERROR(HLOOKUP(JN$1,'Nakladova matice_2018'!$A$1:$IW$188,158,FALSE),0)</f>
        <v>0</v>
      </c>
      <c r="JO185" s="19">
        <f>IFERROR(HLOOKUP(JO$1,'Nakladova matice_2018'!$A$1:$IW$188,158,FALSE),0)</f>
        <v>0</v>
      </c>
      <c r="JP185" s="19">
        <f>IFERROR(HLOOKUP(JP$1,'Nakladova matice_2018'!$A$1:$IW$188,158,FALSE),0)</f>
        <v>0</v>
      </c>
      <c r="JQ185" s="19">
        <f>IFERROR(HLOOKUP(JQ$1,'Nakladova matice_2018'!$A$1:$IW$188,158,FALSE),0)</f>
        <v>0</v>
      </c>
      <c r="JR185" s="19">
        <f>IFERROR(HLOOKUP(JR$1,'Nakladova matice_2018'!$A$1:$IW$188,158,FALSE),0)</f>
        <v>0</v>
      </c>
      <c r="JS185" s="19">
        <f>IFERROR(HLOOKUP(JS$1,'Nakladova matice_2018'!$A$1:$IW$188,158,FALSE),0)</f>
        <v>0</v>
      </c>
      <c r="JT185" s="19">
        <f>IFERROR(HLOOKUP(JT$1,'Nakladova matice_2018'!$A$1:$IW$188,158,FALSE),0)</f>
        <v>0</v>
      </c>
      <c r="JU185" s="19">
        <f>IFERROR(HLOOKUP(JU$1,'Nakladova matice_2018'!$A$1:$IW$188,158,FALSE),0)</f>
        <v>0</v>
      </c>
      <c r="JV185" s="19">
        <f>IFERROR(HLOOKUP(JV$1,'Nakladova matice_2018'!$A$1:$IW$188,158,FALSE),0)</f>
        <v>0</v>
      </c>
      <c r="JW185" s="19">
        <f>IFERROR(HLOOKUP(JW$1,'Nakladova matice_2018'!$A$1:$IW$188,158,FALSE),0)</f>
        <v>0</v>
      </c>
      <c r="JX185" s="19">
        <f>IFERROR(HLOOKUP(JX$1,'Nakladova matice_2018'!$A$1:$IW$188,158,FALSE),0)</f>
        <v>0</v>
      </c>
      <c r="JY185" s="19">
        <f>IFERROR(HLOOKUP(JY$1,'Nakladova matice_2018'!$A$1:$IW$188,158,FALSE),0)</f>
        <v>0</v>
      </c>
      <c r="JZ185" s="19">
        <f>IFERROR(HLOOKUP(JZ$1,'Nakladova matice_2018'!$A$1:$IW$188,158,FALSE),0)</f>
        <v>0</v>
      </c>
      <c r="KA185" s="19">
        <f>IFERROR(HLOOKUP(KA$1,'Nakladova matice_2018'!$A$1:$IW$188,158,FALSE),0)</f>
        <v>0</v>
      </c>
      <c r="KB185" s="19">
        <f>IFERROR(HLOOKUP(KB$1,'Nakladova matice_2018'!$A$1:$IW$188,158,FALSE),0)</f>
        <v>0</v>
      </c>
      <c r="KC185" s="19">
        <f>IFERROR(HLOOKUP(KC$1,'Nakladova matice_2018'!$A$1:$IW$188,158,FALSE),0)</f>
        <v>0</v>
      </c>
      <c r="KD185" s="19">
        <f>IFERROR(HLOOKUP(KD$1,'Nakladova matice_2018'!$A$1:$IW$188,158,FALSE),0)</f>
        <v>0</v>
      </c>
      <c r="KE185" s="19">
        <f>IFERROR(HLOOKUP(KE$1,'Nakladova matice_2018'!$A$1:$IW$188,158,FALSE),0)</f>
        <v>0</v>
      </c>
      <c r="KF185" s="19">
        <f>IFERROR(HLOOKUP(KF$1,'Nakladova matice_2018'!$A$1:$IW$188,158,FALSE),0)</f>
        <v>0</v>
      </c>
      <c r="KG185" s="19">
        <f>IFERROR(HLOOKUP(KG$1,'Nakladova matice_2018'!$A$1:$IW$188,158,FALSE),0)</f>
        <v>0</v>
      </c>
      <c r="KH185" s="19">
        <f>IFERROR(HLOOKUP(KH$1,'Nakladova matice_2018'!$A$1:$IW$188,158,FALSE),0)</f>
        <v>0</v>
      </c>
      <c r="KI185" s="19">
        <f>IFERROR(HLOOKUP(KI$1,'Nakladova matice_2018'!$A$1:$IW$188,158,FALSE),0)</f>
        <v>0</v>
      </c>
      <c r="KJ185" s="19">
        <f>IFERROR(HLOOKUP(KJ$1,'Nakladova matice_2018'!$A$1:$IW$188,158,FALSE),0)</f>
        <v>0</v>
      </c>
      <c r="KK185" s="19">
        <f>IFERROR(HLOOKUP(KK$1,'Nakladova matice_2018'!$A$1:$IW$188,158,FALSE),0)</f>
        <v>0</v>
      </c>
      <c r="KL185" s="19">
        <f>IFERROR(HLOOKUP(KL$1,'Nakladova matice_2018'!$A$1:$IW$188,158,FALSE),0)</f>
        <v>0</v>
      </c>
      <c r="KM185" s="19">
        <f>IFERROR(HLOOKUP(KM$1,'Nakladova matice_2018'!$A$1:$IW$188,158,FALSE),0)</f>
        <v>0</v>
      </c>
      <c r="KN185" s="19">
        <f>IFERROR(HLOOKUP(KN$1,'Nakladova matice_2018'!$A$1:$IW$188,158,FALSE),0)</f>
        <v>0</v>
      </c>
      <c r="KO185" s="19">
        <f>IFERROR(HLOOKUP(KO$1,'Nakladova matice_2018'!$A$1:$IW$188,158,FALSE),0)</f>
        <v>0</v>
      </c>
      <c r="KP185" s="19">
        <f>IFERROR(HLOOKUP(KP$1,'Nakladova matice_2018'!$A$1:$IW$188,158,FALSE),0)</f>
        <v>0</v>
      </c>
      <c r="KQ185" s="19">
        <f>IFERROR(HLOOKUP(KQ$1,'Nakladova matice_2018'!$A$1:$IW$188,158,FALSE),0)</f>
        <v>0</v>
      </c>
      <c r="KR185" s="19">
        <f>IFERROR(HLOOKUP(KR$1,'Nakladova matice_2018'!$A$1:$IW$188,158,FALSE),0)</f>
        <v>0</v>
      </c>
      <c r="KS185" s="19">
        <f>IFERROR(HLOOKUP(KS$1,'Nakladova matice_2018'!$A$1:$IW$188,158,FALSE),0)</f>
        <v>0</v>
      </c>
      <c r="KT185" s="19">
        <f>IFERROR(HLOOKUP(KT$1,'Nakladova matice_2018'!$A$1:$IW$188,158,FALSE),0)</f>
        <v>0</v>
      </c>
      <c r="KU185" s="19">
        <f>IFERROR(HLOOKUP(KU$1,'Nakladova matice_2018'!$A$1:$IW$188,158,FALSE),0)</f>
        <v>0</v>
      </c>
      <c r="KV185" s="19">
        <f>IFERROR(HLOOKUP(KV$1,'Nakladova matice_2018'!$A$1:$IW$188,158,FALSE),0)</f>
        <v>0</v>
      </c>
      <c r="KW185" s="19">
        <f>IFERROR(HLOOKUP(KW$1,'Nakladova matice_2018'!$A$1:$IW$188,158,FALSE),0)</f>
        <v>0</v>
      </c>
      <c r="KX185" s="19">
        <f>IFERROR(HLOOKUP(KX$1,'Nakladova matice_2018'!$A$1:$IW$188,158,FALSE),0)</f>
        <v>0</v>
      </c>
      <c r="KY185" s="19">
        <f>IFERROR(HLOOKUP(KY$1,'Nakladova matice_2018'!$A$1:$IW$188,158,FALSE),0)</f>
        <v>0</v>
      </c>
      <c r="KZ185" s="19">
        <f>IFERROR(HLOOKUP(KZ$1,'Nakladova matice_2018'!$A$1:$IW$188,158,FALSE),0)</f>
        <v>0</v>
      </c>
      <c r="LA185" s="19">
        <f>IFERROR(HLOOKUP(LA$1,'Nakladova matice_2018'!$A$1:$IW$188,158,FALSE),0)</f>
        <v>0</v>
      </c>
      <c r="LB185" s="19">
        <f>IFERROR(HLOOKUP(LB$1,'Nakladova matice_2018'!$A$1:$IW$188,158,FALSE),0)</f>
        <v>0</v>
      </c>
      <c r="LC185" s="19">
        <f>IFERROR(HLOOKUP(LC$1,'Nakladova matice_2018'!$A$1:$IW$188,158,FALSE),0)</f>
        <v>0</v>
      </c>
      <c r="LD185" s="19">
        <f>IFERROR(HLOOKUP(LD$1,'Nakladova matice_2018'!$A$1:$IW$188,158,FALSE),0)</f>
        <v>0</v>
      </c>
      <c r="LE185" s="19">
        <f>IFERROR(HLOOKUP(LE$1,'Nakladova matice_2018'!$A$1:$IW$188,158,FALSE),0)</f>
        <v>0</v>
      </c>
      <c r="LF185" s="19">
        <f>IFERROR(HLOOKUP(LF$1,'Nakladova matice_2018'!$A$1:$IW$188,158,FALSE),0)</f>
        <v>0</v>
      </c>
      <c r="LG185" s="19">
        <f>IFERROR(HLOOKUP(LG$1,'Nakladova matice_2018'!$A$1:$IW$188,158,FALSE),0)</f>
        <v>0</v>
      </c>
      <c r="LH185" s="19">
        <f>IFERROR(HLOOKUP(LH$1,'Nakladova matice_2018'!$A$1:$IW$188,158,FALSE),0)</f>
        <v>0</v>
      </c>
      <c r="LI185" s="19">
        <f>IFERROR(HLOOKUP(LI$1,'Nakladova matice_2018'!$A$1:$IW$188,158,FALSE),0)</f>
        <v>0</v>
      </c>
      <c r="LJ185" s="19">
        <f>IFERROR(HLOOKUP(LJ$1,'Nakladova matice_2018'!$A$1:$IW$188,158,FALSE),0)</f>
        <v>0</v>
      </c>
      <c r="LK185" s="19">
        <f>IFERROR(HLOOKUP(LK$1,'Nakladova matice_2018'!$A$1:$IW$188,158,FALSE),0)</f>
        <v>0</v>
      </c>
      <c r="LL185" s="19">
        <f>IFERROR(HLOOKUP(LL$1,'Nakladova matice_2018'!$A$1:$IW$188,158,FALSE),0)</f>
        <v>0</v>
      </c>
      <c r="LM185" s="19">
        <f>IFERROR(HLOOKUP(LM$1,'Nakladova matice_2018'!$A$1:$IW$188,158,FALSE),0)</f>
        <v>0</v>
      </c>
      <c r="LN185" s="19">
        <f>IFERROR(HLOOKUP(LN$1,'Nakladova matice_2018'!$A$1:$IW$188,158,FALSE),0)</f>
        <v>0</v>
      </c>
      <c r="LO185" s="19">
        <f>IFERROR(HLOOKUP(LO$1,'Nakladova matice_2018'!$A$1:$IW$188,158,FALSE),0)</f>
        <v>0</v>
      </c>
      <c r="LP185" s="19">
        <f>IFERROR(HLOOKUP(LP$1,'Nakladova matice_2018'!$A$1:$IW$188,158,FALSE),0)</f>
        <v>0</v>
      </c>
      <c r="LQ185" s="19">
        <f>IFERROR(HLOOKUP(LQ$1,'Nakladova matice_2018'!$A$1:$IW$188,158,FALSE),0)</f>
        <v>0</v>
      </c>
      <c r="LR185" s="19">
        <f>IFERROR(HLOOKUP(LR$1,'Nakladova matice_2018'!$A$1:$IW$188,158,FALSE),0)</f>
        <v>0</v>
      </c>
      <c r="LS185" s="19">
        <f>IFERROR(HLOOKUP(LS$1,'Nakladova matice_2018'!$A$1:$IW$188,158,FALSE),0)</f>
        <v>0</v>
      </c>
      <c r="LT185" s="19">
        <f>IFERROR(HLOOKUP(LT$1,'Nakladova matice_2018'!$A$1:$IW$188,158,FALSE),0)</f>
        <v>0</v>
      </c>
      <c r="LU185" s="19">
        <f>IFERROR(HLOOKUP(LU$1,'Nakladova matice_2018'!$A$1:$IW$188,158,FALSE),0)</f>
        <v>0</v>
      </c>
      <c r="LV185" s="19">
        <f>IFERROR(HLOOKUP(LV$1,'Nakladova matice_2018'!$A$1:$IW$188,158,FALSE),0)</f>
        <v>0</v>
      </c>
      <c r="LW185" s="19">
        <f>IFERROR(HLOOKUP(LW$1,'Nakladova matice_2018'!$A$1:$IW$188,158,FALSE),0)</f>
        <v>0</v>
      </c>
      <c r="LX185" s="19">
        <f>IFERROR(HLOOKUP(LX$1,'Nakladova matice_2018'!$A$1:$IW$188,158,FALSE),0)</f>
        <v>0</v>
      </c>
      <c r="LY185" s="19">
        <f>IFERROR(HLOOKUP(LY$1,'Nakladova matice_2018'!$A$1:$IW$188,158,FALSE),0)</f>
        <v>0</v>
      </c>
      <c r="LZ185" s="19">
        <f>IFERROR(HLOOKUP(LZ$1,'Nakladova matice_2018'!$A$1:$IW$188,158,FALSE),0)</f>
        <v>0</v>
      </c>
      <c r="MA185" s="19">
        <f>IFERROR(HLOOKUP(MA$1,'Nakladova matice_2018'!$A$1:$IW$188,158,FALSE),0)</f>
        <v>0</v>
      </c>
      <c r="MB185" s="19">
        <f>IFERROR(HLOOKUP(MB$1,'Nakladova matice_2018'!$A$1:$IW$188,158,FALSE),0)</f>
        <v>0</v>
      </c>
      <c r="MC185" s="19">
        <f>IFERROR(HLOOKUP(MC$1,'Nakladova matice_2018'!$A$1:$IW$188,158,FALSE),0)</f>
        <v>0</v>
      </c>
      <c r="MD185" s="19">
        <f>IFERROR(HLOOKUP(MD$1,'Nakladova matice_2018'!$A$1:$IW$188,158,FALSE),0)</f>
        <v>0</v>
      </c>
      <c r="ME185" s="19">
        <f>IFERROR(HLOOKUP(ME$1,'Nakladova matice_2018'!$A$1:$IW$188,158,FALSE),0)</f>
        <v>0</v>
      </c>
      <c r="MF185" s="19">
        <f>IFERROR(HLOOKUP(MF$1,'Nakladova matice_2018'!$A$1:$IW$188,158,FALSE),0)</f>
        <v>0</v>
      </c>
      <c r="MG185" s="19">
        <f>IFERROR(HLOOKUP(MG$1,'Nakladova matice_2018'!$A$1:$IW$188,158,FALSE),0)</f>
        <v>0</v>
      </c>
      <c r="MH185" s="19">
        <f>IFERROR(HLOOKUP(MH$1,'Nakladova matice_2018'!$A$1:$IW$188,158,FALSE),0)</f>
        <v>0</v>
      </c>
      <c r="MI185" s="19">
        <f>IFERROR(HLOOKUP(MI$1,'Nakladova matice_2018'!$A$1:$IW$188,158,FALSE),0)</f>
        <v>0</v>
      </c>
      <c r="MJ185" s="19">
        <f>IFERROR(HLOOKUP(MJ$1,'Nakladova matice_2018'!$A$1:$IW$188,158,FALSE),0)</f>
        <v>58711821.240000002</v>
      </c>
      <c r="MK185" s="19">
        <f>IFERROR(HLOOKUP(MK$1,'Nakladova matice_2018'!$A$1:$IW$188,158,FALSE),0)</f>
        <v>0</v>
      </c>
      <c r="ML185" s="19">
        <f>IFERROR(HLOOKUP(ML$1,'Nakladova matice_2018'!$A$1:$IW$188,158,FALSE),0)</f>
        <v>0</v>
      </c>
      <c r="MM185" s="19">
        <f>IFERROR(HLOOKUP(MM$1,'Nakladova matice_2018'!$A$1:$IW$188,158,FALSE),0)</f>
        <v>0</v>
      </c>
      <c r="MN185" s="19">
        <f>IFERROR(HLOOKUP(MN$1,'Nakladova matice_2018'!$A$1:$IW$188,158,FALSE),0)</f>
        <v>0</v>
      </c>
      <c r="MO185" s="20">
        <f t="shared" si="87"/>
        <v>69097221.24000001</v>
      </c>
      <c r="MP185" s="20">
        <f>MO185-'Nakladova matice_2018'!IX158</f>
        <v>0</v>
      </c>
    </row>
    <row r="186" spans="1:354" x14ac:dyDescent="0.2">
      <c r="A186" s="27">
        <v>552123</v>
      </c>
      <c r="B186" s="21" t="s">
        <v>699</v>
      </c>
      <c r="C186" s="53">
        <v>0</v>
      </c>
      <c r="D186" s="19">
        <f>IFERROR(HLOOKUP(D$1,'Nakladova matice_2018'!$A$1:$IW$188,159,FALSE),0)</f>
        <v>0</v>
      </c>
      <c r="E186" s="19">
        <f>IFERROR(HLOOKUP(E$1,'Nakladova matice_2018'!$A$1:$IW$188,159,FALSE),0)</f>
        <v>0</v>
      </c>
      <c r="F186" s="19">
        <f>IFERROR(HLOOKUP(F$1,'Nakladova matice_2018'!$A$1:$IW$188,159,FALSE),0)</f>
        <v>0</v>
      </c>
      <c r="G186" s="19">
        <f>IFERROR(HLOOKUP(G$1,'Nakladova matice_2018'!$A$1:$IW$188,159,FALSE),0)</f>
        <v>0</v>
      </c>
      <c r="H186" s="19">
        <f>IFERROR(HLOOKUP(H$1,'Nakladova matice_2018'!$A$1:$IW$188,159,FALSE),0)</f>
        <v>0</v>
      </c>
      <c r="I186" s="19">
        <f>IFERROR(HLOOKUP(I$1,'Nakladova matice_2018'!$A$1:$IW$188,159,FALSE),0)</f>
        <v>0</v>
      </c>
      <c r="J186" s="19">
        <f>IFERROR(HLOOKUP(J$1,'Nakladova matice_2018'!$A$1:$IW$188,159,FALSE),0)</f>
        <v>0</v>
      </c>
      <c r="K186" s="19">
        <f>IFERROR(HLOOKUP(K$1,'Nakladova matice_2018'!$A$1:$IW$188,159,FALSE),0)</f>
        <v>0</v>
      </c>
      <c r="L186" s="19">
        <f>IFERROR(HLOOKUP(L$1,'Nakladova matice_2018'!$A$1:$IW$188,159,FALSE),0)</f>
        <v>0</v>
      </c>
      <c r="M186" s="19">
        <f>IFERROR(HLOOKUP(M$1,'Nakladova matice_2018'!$A$1:$IW$188,159,FALSE),0)</f>
        <v>0</v>
      </c>
      <c r="N186" s="19">
        <f>IFERROR(HLOOKUP(N$1,'Nakladova matice_2018'!$A$1:$IW$188,159,FALSE),0)</f>
        <v>0</v>
      </c>
      <c r="O186" s="19">
        <f>IFERROR(HLOOKUP(O$1,'Nakladova matice_2018'!$A$1:$IW$188,159,FALSE),0)</f>
        <v>0</v>
      </c>
      <c r="P186" s="19">
        <f>IFERROR(HLOOKUP(P$1,'Nakladova matice_2018'!$A$1:$IW$188,159,FALSE),0)</f>
        <v>0</v>
      </c>
      <c r="Q186" s="19">
        <f>IFERROR(HLOOKUP(Q$1,'Nakladova matice_2018'!$A$1:$IW$188,159,FALSE),0)</f>
        <v>0</v>
      </c>
      <c r="R186" s="19">
        <f>IFERROR(HLOOKUP(R$1,'Nakladova matice_2018'!$A$1:$IW$188,159,FALSE),0)</f>
        <v>0</v>
      </c>
      <c r="S186" s="19">
        <f>IFERROR(HLOOKUP(S$1,'Nakladova matice_2018'!$A$1:$IW$188,159,FALSE),0)</f>
        <v>0</v>
      </c>
      <c r="T186" s="19">
        <f>IFERROR(HLOOKUP(T$1,'Nakladova matice_2018'!$A$1:$IW$188,159,FALSE),0)</f>
        <v>0</v>
      </c>
      <c r="U186" s="19">
        <f>IFERROR(HLOOKUP(U$1,'Nakladova matice_2018'!$A$1:$IW$188,159,FALSE),0)</f>
        <v>0</v>
      </c>
      <c r="V186" s="19">
        <f>IFERROR(HLOOKUP(V$1,'Nakladova matice_2018'!$A$1:$IW$188,159,FALSE),0)</f>
        <v>0</v>
      </c>
      <c r="W186" s="19">
        <f>IFERROR(HLOOKUP(W$1,'Nakladova matice_2018'!$A$1:$IW$188,159,FALSE),0)</f>
        <v>0</v>
      </c>
      <c r="X186" s="19">
        <f>IFERROR(HLOOKUP(X$1,'Nakladova matice_2018'!$A$1:$IW$188,159,FALSE),0)</f>
        <v>0</v>
      </c>
      <c r="Y186" s="19">
        <f>IFERROR(HLOOKUP(Y$1,'Nakladova matice_2018'!$A$1:$IW$188,159,FALSE),0)</f>
        <v>0</v>
      </c>
      <c r="Z186" s="19">
        <f>IFERROR(HLOOKUP(Z$1,'Nakladova matice_2018'!$A$1:$IW$188,159,FALSE),0)</f>
        <v>0</v>
      </c>
      <c r="AA186" s="19">
        <f>IFERROR(HLOOKUP(AA$1,'Nakladova matice_2018'!$A$1:$IW$188,159,FALSE),0)</f>
        <v>0</v>
      </c>
      <c r="AB186" s="19">
        <f>IFERROR(HLOOKUP(AB$1,'Nakladova matice_2018'!$A$1:$IW$188,159,FALSE),0)</f>
        <v>0</v>
      </c>
      <c r="AC186" s="19">
        <f>IFERROR(HLOOKUP(AC$1,'Nakladova matice_2018'!$A$1:$IW$188,159,FALSE),0)</f>
        <v>0</v>
      </c>
      <c r="AD186" s="19">
        <f>IFERROR(HLOOKUP(AD$1,'Nakladova matice_2018'!$A$1:$IW$188,159,FALSE),0)</f>
        <v>0</v>
      </c>
      <c r="AE186" s="19">
        <f>IFERROR(HLOOKUP(AE$1,'Nakladova matice_2018'!$A$1:$IW$188,159,FALSE),0)</f>
        <v>0</v>
      </c>
      <c r="AF186" s="19">
        <f>IFERROR(HLOOKUP(AF$1,'Nakladova matice_2018'!$A$1:$IW$188,159,FALSE),0)</f>
        <v>0</v>
      </c>
      <c r="AG186" s="19">
        <f>IFERROR(HLOOKUP(AG$1,'Nakladova matice_2018'!$A$1:$IW$188,159,FALSE),0)</f>
        <v>0</v>
      </c>
      <c r="AH186" s="19">
        <f>IFERROR(HLOOKUP(AH$1,'Nakladova matice_2018'!$A$1:$IW$188,159,FALSE),0)</f>
        <v>0</v>
      </c>
      <c r="AI186" s="19">
        <f>IFERROR(HLOOKUP(AI$1,'Nakladova matice_2018'!$A$1:$IW$188,159,FALSE),0)</f>
        <v>0</v>
      </c>
      <c r="AJ186" s="19">
        <f>IFERROR(HLOOKUP(AJ$1,'Nakladova matice_2018'!$A$1:$IW$188,159,FALSE),0)</f>
        <v>0</v>
      </c>
      <c r="AK186" s="19">
        <f>IFERROR(HLOOKUP(AK$1,'Nakladova matice_2018'!$A$1:$IW$188,159,FALSE),0)</f>
        <v>0</v>
      </c>
      <c r="AL186" s="19">
        <f>IFERROR(HLOOKUP(AL$1,'Nakladova matice_2018'!$A$1:$IW$188,159,FALSE),0)</f>
        <v>0</v>
      </c>
      <c r="AM186" s="19">
        <f>IFERROR(HLOOKUP(AM$1,'Nakladova matice_2018'!$A$1:$IW$188,159,FALSE),0)</f>
        <v>0</v>
      </c>
      <c r="AN186" s="19">
        <f>IFERROR(HLOOKUP(AN$1,'Nakladova matice_2018'!$A$1:$IW$188,159,FALSE),0)</f>
        <v>0</v>
      </c>
      <c r="AO186" s="19">
        <f>IFERROR(HLOOKUP(AO$1,'Nakladova matice_2018'!$A$1:$IW$188,159,FALSE),0)</f>
        <v>0</v>
      </c>
      <c r="AP186" s="19">
        <f>IFERROR(HLOOKUP(AP$1,'Nakladova matice_2018'!$A$1:$IW$188,159,FALSE),0)</f>
        <v>0</v>
      </c>
      <c r="AQ186" s="19">
        <f>IFERROR(HLOOKUP(AQ$1,'Nakladova matice_2018'!$A$1:$IW$188,159,FALSE),0)</f>
        <v>0</v>
      </c>
      <c r="AR186" s="19">
        <f>IFERROR(HLOOKUP(AR$1,'Nakladova matice_2018'!$A$1:$IW$188,159,FALSE),0)</f>
        <v>0</v>
      </c>
      <c r="AS186" s="19">
        <f>IFERROR(HLOOKUP(AS$1,'Nakladova matice_2018'!$A$1:$IW$188,159,FALSE),0)</f>
        <v>0</v>
      </c>
      <c r="AT186" s="19">
        <f>IFERROR(HLOOKUP(AT$1,'Nakladova matice_2018'!$A$1:$IW$188,159,FALSE),0)</f>
        <v>0</v>
      </c>
      <c r="AU186" s="19">
        <f>IFERROR(HLOOKUP(AU$1,'Nakladova matice_2018'!$A$1:$IW$188,159,FALSE),0)</f>
        <v>0</v>
      </c>
      <c r="AV186" s="19">
        <f>IFERROR(HLOOKUP(AV$1,'Nakladova matice_2018'!$A$1:$IW$188,159,FALSE),0)</f>
        <v>0</v>
      </c>
      <c r="AW186" s="19">
        <f>IFERROR(HLOOKUP(AW$1,'Nakladova matice_2018'!$A$1:$IW$188,159,FALSE),0)</f>
        <v>0</v>
      </c>
      <c r="AX186" s="19">
        <f>IFERROR(HLOOKUP(AX$1,'Nakladova matice_2018'!$A$1:$IW$188,159,FALSE),0)</f>
        <v>0</v>
      </c>
      <c r="AY186" s="19">
        <f>IFERROR(HLOOKUP(AY$1,'Nakladova matice_2018'!$A$1:$IW$188,159,FALSE),0)</f>
        <v>0</v>
      </c>
      <c r="AZ186" s="19">
        <f>IFERROR(HLOOKUP(AZ$1,'Nakladova matice_2018'!$A$1:$IW$188,159,FALSE),0)</f>
        <v>0</v>
      </c>
      <c r="BA186" s="19">
        <f>IFERROR(HLOOKUP(BA$1,'Nakladova matice_2018'!$A$1:$IW$188,159,FALSE),0)</f>
        <v>0</v>
      </c>
      <c r="BB186" s="19">
        <f>IFERROR(HLOOKUP(BB$1,'Nakladova matice_2018'!$A$1:$IW$188,159,FALSE),0)</f>
        <v>0</v>
      </c>
      <c r="BC186" s="19">
        <f>IFERROR(HLOOKUP(BC$1,'Nakladova matice_2018'!$A$1:$IW$188,159,FALSE),0)</f>
        <v>0</v>
      </c>
      <c r="BD186" s="19">
        <f>IFERROR(HLOOKUP(BD$1,'Nakladova matice_2018'!$A$1:$IW$188,159,FALSE),0)</f>
        <v>0</v>
      </c>
      <c r="BE186" s="19">
        <f>IFERROR(HLOOKUP(BE$1,'Nakladova matice_2018'!$A$1:$IW$188,159,FALSE),0)</f>
        <v>0</v>
      </c>
      <c r="BF186" s="19">
        <f>IFERROR(HLOOKUP(BF$1,'Nakladova matice_2018'!$A$1:$IW$188,159,FALSE),0)</f>
        <v>0</v>
      </c>
      <c r="BG186" s="19">
        <f>IFERROR(HLOOKUP(BG$1,'Nakladova matice_2018'!$A$1:$IW$188,159,FALSE),0)</f>
        <v>0</v>
      </c>
      <c r="BH186" s="19">
        <f>IFERROR(HLOOKUP(BH$1,'Nakladova matice_2018'!$A$1:$IW$188,159,FALSE),0)</f>
        <v>0</v>
      </c>
      <c r="BI186" s="19">
        <f>IFERROR(HLOOKUP(BI$1,'Nakladova matice_2018'!$A$1:$IW$188,159,FALSE),0)</f>
        <v>0</v>
      </c>
      <c r="BJ186" s="19">
        <f>IFERROR(HLOOKUP(BJ$1,'Nakladova matice_2018'!$A$1:$IW$188,159,FALSE),0)</f>
        <v>0</v>
      </c>
      <c r="BK186" s="19">
        <f>IFERROR(HLOOKUP(BK$1,'Nakladova matice_2018'!$A$1:$IW$188,159,FALSE),0)</f>
        <v>0</v>
      </c>
      <c r="BL186" s="19">
        <f>IFERROR(HLOOKUP(BL$1,'Nakladova matice_2018'!$A$1:$IW$188,159,FALSE),0)</f>
        <v>0</v>
      </c>
      <c r="BM186" s="19">
        <f>IFERROR(HLOOKUP(BM$1,'Nakladova matice_2018'!$A$1:$IW$188,159,FALSE),0)</f>
        <v>0</v>
      </c>
      <c r="BN186" s="19">
        <f>IFERROR(HLOOKUP(BN$1,'Nakladova matice_2018'!$A$1:$IW$188,159,FALSE),0)</f>
        <v>0</v>
      </c>
      <c r="BO186" s="19">
        <f>IFERROR(HLOOKUP(BO$1,'Nakladova matice_2018'!$A$1:$IW$188,159,FALSE),0)</f>
        <v>0</v>
      </c>
      <c r="BP186" s="19">
        <f>IFERROR(HLOOKUP(BP$1,'Nakladova matice_2018'!$A$1:$IW$188,159,FALSE),0)</f>
        <v>0</v>
      </c>
      <c r="BQ186" s="19">
        <f>IFERROR(HLOOKUP(BQ$1,'Nakladova matice_2018'!$A$1:$IW$188,159,FALSE),0)</f>
        <v>0</v>
      </c>
      <c r="BR186" s="19">
        <f>IFERROR(HLOOKUP(BR$1,'Nakladova matice_2018'!$A$1:$IW$188,159,FALSE),0)</f>
        <v>0</v>
      </c>
      <c r="BS186" s="19">
        <f>IFERROR(HLOOKUP(BS$1,'Nakladova matice_2018'!$A$1:$IW$188,159,FALSE),0)</f>
        <v>0</v>
      </c>
      <c r="BT186" s="19">
        <f>IFERROR(HLOOKUP(BT$1,'Nakladova matice_2018'!$A$1:$IW$188,159,FALSE),0)</f>
        <v>0</v>
      </c>
      <c r="BU186" s="19">
        <f>IFERROR(HLOOKUP(BU$1,'Nakladova matice_2018'!$A$1:$IW$188,159,FALSE),0)</f>
        <v>0</v>
      </c>
      <c r="BV186" s="19">
        <f>IFERROR(HLOOKUP(BV$1,'Nakladova matice_2018'!$A$1:$IW$188,159,FALSE),0)</f>
        <v>0</v>
      </c>
      <c r="BW186" s="19">
        <f>IFERROR(HLOOKUP(BW$1,'Nakladova matice_2018'!$A$1:$IW$188,159,FALSE),0)</f>
        <v>0</v>
      </c>
      <c r="BX186" s="19">
        <f>IFERROR(HLOOKUP(BX$1,'Nakladova matice_2018'!$A$1:$IW$188,159,FALSE),0)</f>
        <v>0</v>
      </c>
      <c r="BY186" s="19">
        <f>IFERROR(HLOOKUP(BY$1,'Nakladova matice_2018'!$A$1:$IW$188,159,FALSE),0)</f>
        <v>0</v>
      </c>
      <c r="BZ186" s="19">
        <f>IFERROR(HLOOKUP(BZ$1,'Nakladova matice_2018'!$A$1:$IW$188,159,FALSE),0)</f>
        <v>0</v>
      </c>
      <c r="CA186" s="19">
        <f>IFERROR(HLOOKUP(CA$1,'Nakladova matice_2018'!$A$1:$IW$188,159,FALSE),0)</f>
        <v>0</v>
      </c>
      <c r="CB186" s="19">
        <f>IFERROR(HLOOKUP(CB$1,'Nakladova matice_2018'!$A$1:$IW$188,159,FALSE),0)</f>
        <v>0</v>
      </c>
      <c r="CC186" s="19">
        <f>IFERROR(HLOOKUP(CC$1,'Nakladova matice_2018'!$A$1:$IW$188,159,FALSE),0)</f>
        <v>0</v>
      </c>
      <c r="CD186" s="19">
        <f>IFERROR(HLOOKUP(CD$1,'Nakladova matice_2018'!$A$1:$IW$188,159,FALSE),0)</f>
        <v>0</v>
      </c>
      <c r="CE186" s="19">
        <f>IFERROR(HLOOKUP(CE$1,'Nakladova matice_2018'!$A$1:$IW$188,159,FALSE),0)</f>
        <v>0</v>
      </c>
      <c r="CF186" s="19">
        <f>IFERROR(HLOOKUP(CF$1,'Nakladova matice_2018'!$A$1:$IW$188,159,FALSE),0)</f>
        <v>0</v>
      </c>
      <c r="CG186" s="19">
        <f>IFERROR(HLOOKUP(CG$1,'Nakladova matice_2018'!$A$1:$IW$188,159,FALSE),0)</f>
        <v>0</v>
      </c>
      <c r="CH186" s="19">
        <f>IFERROR(HLOOKUP(CH$1,'Nakladova matice_2018'!$A$1:$IW$188,159,FALSE),0)</f>
        <v>0</v>
      </c>
      <c r="CI186" s="19">
        <f>IFERROR(HLOOKUP(CI$1,'Nakladova matice_2018'!$A$1:$IW$188,159,FALSE),0)</f>
        <v>0</v>
      </c>
      <c r="CJ186" s="19">
        <f>IFERROR(HLOOKUP(CJ$1,'Nakladova matice_2018'!$A$1:$IW$188,159,FALSE),0)</f>
        <v>0</v>
      </c>
      <c r="CK186" s="19">
        <f>IFERROR(HLOOKUP(CK$1,'Nakladova matice_2018'!$A$1:$IW$188,159,FALSE),0)</f>
        <v>0</v>
      </c>
      <c r="CL186" s="19">
        <f>IFERROR(HLOOKUP(CL$1,'Nakladova matice_2018'!$A$1:$IW$188,159,FALSE),0)</f>
        <v>0</v>
      </c>
      <c r="CM186" s="19">
        <f>IFERROR(HLOOKUP(CM$1,'Nakladova matice_2018'!$A$1:$IW$188,159,FALSE),0)</f>
        <v>0</v>
      </c>
      <c r="CN186" s="19">
        <f>IFERROR(HLOOKUP(CN$1,'Nakladova matice_2018'!$A$1:$IW$188,159,FALSE),0)</f>
        <v>0</v>
      </c>
      <c r="CO186" s="19">
        <f>IFERROR(HLOOKUP(CO$1,'Nakladova matice_2018'!$A$1:$IW$188,159,FALSE),0)</f>
        <v>0</v>
      </c>
      <c r="CP186" s="19">
        <f>IFERROR(HLOOKUP(CP$1,'Nakladova matice_2018'!$A$1:$IW$188,159,FALSE),0)</f>
        <v>0</v>
      </c>
      <c r="CQ186" s="19">
        <f>IFERROR(HLOOKUP(CQ$1,'Nakladova matice_2018'!$A$1:$IW$188,159,FALSE),0)</f>
        <v>0</v>
      </c>
      <c r="CR186" s="19">
        <f>IFERROR(HLOOKUP(CR$1,'Nakladova matice_2018'!$A$1:$IW$188,159,FALSE),0)</f>
        <v>0</v>
      </c>
      <c r="CS186" s="19">
        <f>IFERROR(HLOOKUP(CS$1,'Nakladova matice_2018'!$A$1:$IW$188,159,FALSE),0)</f>
        <v>0</v>
      </c>
      <c r="CT186" s="19">
        <f>IFERROR(HLOOKUP(CT$1,'Nakladova matice_2018'!$A$1:$IW$188,159,FALSE),0)</f>
        <v>0</v>
      </c>
      <c r="CU186" s="19">
        <f>IFERROR(HLOOKUP(CU$1,'Nakladova matice_2018'!$A$1:$IW$188,159,FALSE),0)</f>
        <v>0</v>
      </c>
      <c r="CV186" s="19">
        <f>IFERROR(HLOOKUP(CV$1,'Nakladova matice_2018'!$A$1:$IW$188,159,FALSE),0)</f>
        <v>0</v>
      </c>
      <c r="CW186" s="19">
        <f>IFERROR(HLOOKUP(CW$1,'Nakladova matice_2018'!$A$1:$IW$188,159,FALSE),0)</f>
        <v>0</v>
      </c>
      <c r="CX186" s="19">
        <f>IFERROR(HLOOKUP(CX$1,'Nakladova matice_2018'!$A$1:$IW$188,159,FALSE),0)</f>
        <v>0</v>
      </c>
      <c r="CY186" s="19">
        <f>IFERROR(HLOOKUP(CY$1,'Nakladova matice_2018'!$A$1:$IW$188,159,FALSE),0)</f>
        <v>0</v>
      </c>
      <c r="CZ186" s="19">
        <f>IFERROR(HLOOKUP(CZ$1,'Nakladova matice_2018'!$A$1:$IW$188,159,FALSE),0)</f>
        <v>0</v>
      </c>
      <c r="DA186" s="19">
        <f>IFERROR(HLOOKUP(DA$1,'Nakladova matice_2018'!$A$1:$IW$188,159,FALSE),0)</f>
        <v>0</v>
      </c>
      <c r="DB186" s="19">
        <f>IFERROR(HLOOKUP(DB$1,'Nakladova matice_2018'!$A$1:$IW$188,159,FALSE),0)</f>
        <v>0</v>
      </c>
      <c r="DC186" s="19">
        <f>IFERROR(HLOOKUP(DC$1,'Nakladova matice_2018'!$A$1:$IW$188,159,FALSE),0)</f>
        <v>0</v>
      </c>
      <c r="DD186" s="19">
        <f>IFERROR(HLOOKUP(DD$1,'Nakladova matice_2018'!$A$1:$IW$188,159,FALSE),0)</f>
        <v>0</v>
      </c>
      <c r="DE186" s="19">
        <f>IFERROR(HLOOKUP(DE$1,'Nakladova matice_2018'!$A$1:$IW$188,159,FALSE),0)</f>
        <v>0</v>
      </c>
      <c r="DF186" s="19">
        <f>IFERROR(HLOOKUP(DF$1,'Nakladova matice_2018'!$A$1:$IW$188,159,FALSE),0)</f>
        <v>0</v>
      </c>
      <c r="DG186" s="19">
        <f>IFERROR(HLOOKUP(DG$1,'Nakladova matice_2018'!$A$1:$IW$188,159,FALSE),0)</f>
        <v>0</v>
      </c>
      <c r="DH186" s="19">
        <f>IFERROR(HLOOKUP(DH$1,'Nakladova matice_2018'!$A$1:$IW$188,159,FALSE),0)</f>
        <v>0</v>
      </c>
      <c r="DI186" s="19">
        <f>IFERROR(HLOOKUP(DI$1,'Nakladova matice_2018'!$A$1:$IW$188,159,FALSE),0)</f>
        <v>0</v>
      </c>
      <c r="DJ186" s="19">
        <f>IFERROR(HLOOKUP(DJ$1,'Nakladova matice_2018'!$A$1:$IW$188,159,FALSE),0)</f>
        <v>0</v>
      </c>
      <c r="DK186" s="19">
        <f>IFERROR(HLOOKUP(DK$1,'Nakladova matice_2018'!$A$1:$IW$188,159,FALSE),0)</f>
        <v>0</v>
      </c>
      <c r="DL186" s="19">
        <f>IFERROR(HLOOKUP(DL$1,'Nakladova matice_2018'!$A$1:$IW$188,159,FALSE),0)</f>
        <v>0</v>
      </c>
      <c r="DM186" s="19">
        <f>IFERROR(HLOOKUP(DM$1,'Nakladova matice_2018'!$A$1:$IW$188,159,FALSE),0)</f>
        <v>0</v>
      </c>
      <c r="DN186" s="19">
        <f>IFERROR(HLOOKUP(DN$1,'Nakladova matice_2018'!$A$1:$IW$188,159,FALSE),0)</f>
        <v>0</v>
      </c>
      <c r="DO186" s="19">
        <f>IFERROR(HLOOKUP(DO$1,'Nakladova matice_2018'!$A$1:$IW$188,159,FALSE),0)</f>
        <v>0</v>
      </c>
      <c r="DP186" s="19">
        <f>IFERROR(HLOOKUP(DP$1,'Nakladova matice_2018'!$A$1:$IW$188,159,FALSE),0)</f>
        <v>0</v>
      </c>
      <c r="DQ186" s="19">
        <f>IFERROR(HLOOKUP(DQ$1,'Nakladova matice_2018'!$A$1:$IW$188,159,FALSE),0)</f>
        <v>0</v>
      </c>
      <c r="DR186" s="19">
        <f>IFERROR(HLOOKUP(DR$1,'Nakladova matice_2018'!$A$1:$IW$188,159,FALSE),0)</f>
        <v>0</v>
      </c>
      <c r="DS186" s="19">
        <f>IFERROR(HLOOKUP(DS$1,'Nakladova matice_2018'!$A$1:$IW$188,159,FALSE),0)</f>
        <v>0</v>
      </c>
      <c r="DT186" s="19">
        <f>IFERROR(HLOOKUP(DT$1,'Nakladova matice_2018'!$A$1:$IW$188,159,FALSE),0)</f>
        <v>0</v>
      </c>
      <c r="DU186" s="19">
        <f>IFERROR(HLOOKUP(DU$1,'Nakladova matice_2018'!$A$1:$IW$188,159,FALSE),0)</f>
        <v>0</v>
      </c>
      <c r="DV186" s="19">
        <f>IFERROR(HLOOKUP(DV$1,'Nakladova matice_2018'!$A$1:$IW$188,159,FALSE),0)</f>
        <v>0</v>
      </c>
      <c r="DW186" s="19">
        <f>IFERROR(HLOOKUP(DW$1,'Nakladova matice_2018'!$A$1:$IW$188,159,FALSE),0)</f>
        <v>0</v>
      </c>
      <c r="DX186" s="19">
        <f>IFERROR(HLOOKUP(DX$1,'Nakladova matice_2018'!$A$1:$IW$188,159,FALSE),0)</f>
        <v>0</v>
      </c>
      <c r="DY186" s="19">
        <f>IFERROR(HLOOKUP(DY$1,'Nakladova matice_2018'!$A$1:$IW$188,159,FALSE),0)</f>
        <v>0</v>
      </c>
      <c r="DZ186" s="19">
        <f>IFERROR(HLOOKUP(DZ$1,'Nakladova matice_2018'!$A$1:$IW$188,159,FALSE),0)</f>
        <v>0</v>
      </c>
      <c r="EA186" s="19">
        <f>IFERROR(HLOOKUP(EA$1,'Nakladova matice_2018'!$A$1:$IW$188,159,FALSE),0)</f>
        <v>0</v>
      </c>
      <c r="EB186" s="19">
        <f>IFERROR(HLOOKUP(EB$1,'Nakladova matice_2018'!$A$1:$IW$188,159,FALSE),0)</f>
        <v>0</v>
      </c>
      <c r="EC186" s="19">
        <f>IFERROR(HLOOKUP(EC$1,'Nakladova matice_2018'!$A$1:$IW$188,159,FALSE),0)</f>
        <v>0</v>
      </c>
      <c r="ED186" s="19">
        <f>IFERROR(HLOOKUP(ED$1,'Nakladova matice_2018'!$A$1:$IW$188,159,FALSE),0)</f>
        <v>0</v>
      </c>
      <c r="EE186" s="19">
        <f>IFERROR(HLOOKUP(EE$1,'Nakladova matice_2018'!$A$1:$IW$188,159,FALSE),0)</f>
        <v>0</v>
      </c>
      <c r="EF186" s="19">
        <f>IFERROR(HLOOKUP(EF$1,'Nakladova matice_2018'!$A$1:$IW$188,159,FALSE),0)</f>
        <v>0</v>
      </c>
      <c r="EG186" s="19">
        <f>IFERROR(HLOOKUP(EG$1,'Nakladova matice_2018'!$A$1:$IW$188,159,FALSE),0)</f>
        <v>0</v>
      </c>
      <c r="EH186" s="19">
        <f>IFERROR(HLOOKUP(EH$1,'Nakladova matice_2018'!$A$1:$IW$188,159,FALSE),0)</f>
        <v>0</v>
      </c>
      <c r="EI186" s="19">
        <f>IFERROR(HLOOKUP(EI$1,'Nakladova matice_2018'!$A$1:$IW$188,159,FALSE),0)</f>
        <v>0</v>
      </c>
      <c r="EJ186" s="19">
        <f>IFERROR(HLOOKUP(EJ$1,'Nakladova matice_2018'!$A$1:$IW$188,159,FALSE),0)</f>
        <v>0</v>
      </c>
      <c r="EK186" s="19">
        <f>IFERROR(HLOOKUP(EK$1,'Nakladova matice_2018'!$A$1:$IW$188,159,FALSE),0)</f>
        <v>0</v>
      </c>
      <c r="EL186" s="19">
        <f>IFERROR(HLOOKUP(EL$1,'Nakladova matice_2018'!$A$1:$IW$188,159,FALSE),0)</f>
        <v>0</v>
      </c>
      <c r="EM186" s="19">
        <f>IFERROR(HLOOKUP(EM$1,'Nakladova matice_2018'!$A$1:$IW$188,159,FALSE),0)</f>
        <v>0</v>
      </c>
      <c r="EN186" s="19">
        <f>IFERROR(HLOOKUP(EN$1,'Nakladova matice_2018'!$A$1:$IW$188,159,FALSE),0)</f>
        <v>0</v>
      </c>
      <c r="EO186" s="19">
        <f>IFERROR(HLOOKUP(EO$1,'Nakladova matice_2018'!$A$1:$IW$188,159,FALSE),0)</f>
        <v>0</v>
      </c>
      <c r="EP186" s="19">
        <f>IFERROR(HLOOKUP(EP$1,'Nakladova matice_2018'!$A$1:$IW$188,159,FALSE),0)</f>
        <v>0</v>
      </c>
      <c r="EQ186" s="19">
        <f>IFERROR(HLOOKUP(EQ$1,'Nakladova matice_2018'!$A$1:$IW$188,159,FALSE),0)</f>
        <v>0</v>
      </c>
      <c r="ER186" s="19">
        <f>IFERROR(HLOOKUP(ER$1,'Nakladova matice_2018'!$A$1:$IW$188,159,FALSE),0)</f>
        <v>0</v>
      </c>
      <c r="ES186" s="19">
        <f>IFERROR(HLOOKUP(ES$1,'Nakladova matice_2018'!$A$1:$IW$188,159,FALSE),0)</f>
        <v>0</v>
      </c>
      <c r="ET186" s="19">
        <f>IFERROR(HLOOKUP(ET$1,'Nakladova matice_2018'!$A$1:$IW$188,159,FALSE),0)</f>
        <v>0</v>
      </c>
      <c r="EU186" s="19">
        <f>IFERROR(HLOOKUP(EU$1,'Nakladova matice_2018'!$A$1:$IW$188,159,FALSE),0)</f>
        <v>0</v>
      </c>
      <c r="EV186" s="19">
        <f>IFERROR(HLOOKUP(EV$1,'Nakladova matice_2018'!$A$1:$IW$188,159,FALSE),0)</f>
        <v>0</v>
      </c>
      <c r="EW186" s="19">
        <f>IFERROR(HLOOKUP(EW$1,'Nakladova matice_2018'!$A$1:$IW$188,159,FALSE),0)</f>
        <v>0</v>
      </c>
      <c r="EX186" s="19">
        <f>IFERROR(HLOOKUP(EX$1,'Nakladova matice_2018'!$A$1:$IW$188,159,FALSE),0)</f>
        <v>0</v>
      </c>
      <c r="EY186" s="19">
        <f>IFERROR(HLOOKUP(EY$1,'Nakladova matice_2018'!$A$1:$IW$188,159,FALSE),0)</f>
        <v>0</v>
      </c>
      <c r="EZ186" s="19">
        <f>IFERROR(HLOOKUP(EZ$1,'Nakladova matice_2018'!$A$1:$IW$188,159,FALSE),0)</f>
        <v>0</v>
      </c>
      <c r="FA186" s="19">
        <f>IFERROR(HLOOKUP(FA$1,'Nakladova matice_2018'!$A$1:$IW$188,159,FALSE),0)</f>
        <v>0</v>
      </c>
      <c r="FB186" s="19">
        <f>IFERROR(HLOOKUP(FB$1,'Nakladova matice_2018'!$A$1:$IW$188,159,FALSE),0)</f>
        <v>0</v>
      </c>
      <c r="FC186" s="19">
        <f>IFERROR(HLOOKUP(FC$1,'Nakladova matice_2018'!$A$1:$IW$188,159,FALSE),0)</f>
        <v>0</v>
      </c>
      <c r="FD186" s="19">
        <f>IFERROR(HLOOKUP(FD$1,'Nakladova matice_2018'!$A$1:$IW$188,159,FALSE),0)</f>
        <v>0</v>
      </c>
      <c r="FE186" s="19">
        <f>IFERROR(HLOOKUP(FE$1,'Nakladova matice_2018'!$A$1:$IW$188,159,FALSE),0)</f>
        <v>0</v>
      </c>
      <c r="FF186" s="19">
        <f>IFERROR(HLOOKUP(FF$1,'Nakladova matice_2018'!$A$1:$IW$188,159,FALSE),0)</f>
        <v>0</v>
      </c>
      <c r="FG186" s="19">
        <f>IFERROR(HLOOKUP(FG$1,'Nakladova matice_2018'!$A$1:$IW$188,159,FALSE),0)</f>
        <v>0</v>
      </c>
      <c r="FH186" s="19">
        <f>IFERROR(HLOOKUP(FH$1,'Nakladova matice_2018'!$A$1:$IW$188,159,FALSE),0)</f>
        <v>0</v>
      </c>
      <c r="FI186" s="19">
        <f>IFERROR(HLOOKUP(FI$1,'Nakladova matice_2018'!$A$1:$IW$188,159,FALSE),0)</f>
        <v>0</v>
      </c>
      <c r="FJ186" s="19">
        <f>IFERROR(HLOOKUP(FJ$1,'Nakladova matice_2018'!$A$1:$IW$188,159,FALSE),0)</f>
        <v>0</v>
      </c>
      <c r="FK186" s="19">
        <f>IFERROR(HLOOKUP(FK$1,'Nakladova matice_2018'!$A$1:$IW$188,159,FALSE),0)</f>
        <v>0</v>
      </c>
      <c r="FL186" s="19">
        <f>IFERROR(HLOOKUP(FL$1,'Nakladova matice_2018'!$A$1:$IW$188,159,FALSE),0)</f>
        <v>0</v>
      </c>
      <c r="FM186" s="19">
        <f>IFERROR(HLOOKUP(FM$1,'Nakladova matice_2018'!$A$1:$IW$188,159,FALSE),0)</f>
        <v>0</v>
      </c>
      <c r="FN186" s="19">
        <f>IFERROR(HLOOKUP(FN$1,'Nakladova matice_2018'!$A$1:$IW$188,159,FALSE),0)</f>
        <v>0</v>
      </c>
      <c r="FO186" s="19">
        <f>IFERROR(HLOOKUP(FO$1,'Nakladova matice_2018'!$A$1:$IW$188,159,FALSE),0)</f>
        <v>0</v>
      </c>
      <c r="FP186" s="19">
        <f>IFERROR(HLOOKUP(FP$1,'Nakladova matice_2018'!$A$1:$IW$188,159,FALSE),0)</f>
        <v>0</v>
      </c>
      <c r="FQ186" s="19">
        <f>IFERROR(HLOOKUP(FQ$1,'Nakladova matice_2018'!$A$1:$IW$188,159,FALSE),0)</f>
        <v>0</v>
      </c>
      <c r="FR186" s="19">
        <f>IFERROR(HLOOKUP(FR$1,'Nakladova matice_2018'!$A$1:$IW$188,159,FALSE),0)</f>
        <v>0</v>
      </c>
      <c r="FS186" s="19">
        <f>IFERROR(HLOOKUP(FS$1,'Nakladova matice_2018'!$A$1:$IW$188,159,FALSE),0)</f>
        <v>0</v>
      </c>
      <c r="FT186" s="19">
        <f>IFERROR(HLOOKUP(FT$1,'Nakladova matice_2018'!$A$1:$IW$188,159,FALSE),0)</f>
        <v>0</v>
      </c>
      <c r="FU186" s="19">
        <f>IFERROR(HLOOKUP(FU$1,'Nakladova matice_2018'!$A$1:$IW$188,159,FALSE),0)</f>
        <v>0</v>
      </c>
      <c r="FV186" s="19">
        <f>IFERROR(HLOOKUP(FV$1,'Nakladova matice_2018'!$A$1:$IW$188,159,FALSE),0)</f>
        <v>0</v>
      </c>
      <c r="FW186" s="19">
        <f>IFERROR(HLOOKUP(FW$1,'Nakladova matice_2018'!$A$1:$IW$188,159,FALSE),0)</f>
        <v>0</v>
      </c>
      <c r="FX186" s="19">
        <f>IFERROR(HLOOKUP(FX$1,'Nakladova matice_2018'!$A$1:$IW$188,159,FALSE),0)</f>
        <v>0</v>
      </c>
      <c r="FY186" s="19">
        <f>IFERROR(HLOOKUP(FY$1,'Nakladova matice_2018'!$A$1:$IW$188,159,FALSE),0)</f>
        <v>0</v>
      </c>
      <c r="FZ186" s="19">
        <f>IFERROR(HLOOKUP(FZ$1,'Nakladova matice_2018'!$A$1:$IW$188,159,FALSE),0)</f>
        <v>0</v>
      </c>
      <c r="GA186" s="19">
        <f>IFERROR(HLOOKUP(GA$1,'Nakladova matice_2018'!$A$1:$IW$188,159,FALSE),0)</f>
        <v>0</v>
      </c>
      <c r="GB186" s="19">
        <f>IFERROR(HLOOKUP(GB$1,'Nakladova matice_2018'!$A$1:$IW$188,159,FALSE),0)</f>
        <v>0</v>
      </c>
      <c r="GC186" s="19">
        <f>IFERROR(HLOOKUP(GC$1,'Nakladova matice_2018'!$A$1:$IW$188,159,FALSE),0)</f>
        <v>0</v>
      </c>
      <c r="GD186" s="19">
        <f>IFERROR(HLOOKUP(GD$1,'Nakladova matice_2018'!$A$1:$IW$188,159,FALSE),0)</f>
        <v>0</v>
      </c>
      <c r="GE186" s="19">
        <f>IFERROR(HLOOKUP(GE$1,'Nakladova matice_2018'!$A$1:$IW$188,159,FALSE),0)</f>
        <v>0</v>
      </c>
      <c r="GF186" s="19">
        <f>IFERROR(HLOOKUP(GF$1,'Nakladova matice_2018'!$A$1:$IW$188,159,FALSE),0)</f>
        <v>0</v>
      </c>
      <c r="GG186" s="19">
        <f>IFERROR(HLOOKUP(GG$1,'Nakladova matice_2018'!$A$1:$IW$188,159,FALSE),0)</f>
        <v>0</v>
      </c>
      <c r="GH186" s="19">
        <f>IFERROR(HLOOKUP(GH$1,'Nakladova matice_2018'!$A$1:$IW$188,159,FALSE),0)</f>
        <v>0</v>
      </c>
      <c r="GI186" s="19">
        <f>IFERROR(HLOOKUP(GI$1,'Nakladova matice_2018'!$A$1:$IW$188,159,FALSE),0)</f>
        <v>0</v>
      </c>
      <c r="GJ186" s="19">
        <f>IFERROR(HLOOKUP(GJ$1,'Nakladova matice_2018'!$A$1:$IW$188,159,FALSE),0)</f>
        <v>0</v>
      </c>
      <c r="GK186" s="19">
        <f>IFERROR(HLOOKUP(GK$1,'Nakladova matice_2018'!$A$1:$IW$188,159,FALSE),0)</f>
        <v>0</v>
      </c>
      <c r="GL186" s="19">
        <f>IFERROR(HLOOKUP(GL$1,'Nakladova matice_2018'!$A$1:$IW$188,159,FALSE),0)</f>
        <v>0</v>
      </c>
      <c r="GM186" s="19">
        <f>IFERROR(HLOOKUP(GM$1,'Nakladova matice_2018'!$A$1:$IW$188,159,FALSE),0)</f>
        <v>0</v>
      </c>
      <c r="GN186" s="19">
        <f>IFERROR(HLOOKUP(GN$1,'Nakladova matice_2018'!$A$1:$IW$188,159,FALSE),0)</f>
        <v>0</v>
      </c>
      <c r="GO186" s="19">
        <f>IFERROR(HLOOKUP(GO$1,'Nakladova matice_2018'!$A$1:$IW$188,159,FALSE),0)</f>
        <v>0</v>
      </c>
      <c r="GP186" s="19">
        <f>IFERROR(HLOOKUP(GP$1,'Nakladova matice_2018'!$A$1:$IW$188,159,FALSE),0)</f>
        <v>0</v>
      </c>
      <c r="GQ186" s="19">
        <f>IFERROR(HLOOKUP(GQ$1,'Nakladova matice_2018'!$A$1:$IW$188,159,FALSE),0)</f>
        <v>0</v>
      </c>
      <c r="GR186" s="19">
        <f>IFERROR(HLOOKUP(GR$1,'Nakladova matice_2018'!$A$1:$IW$188,159,FALSE),0)</f>
        <v>0</v>
      </c>
      <c r="GS186" s="19">
        <f>IFERROR(HLOOKUP(GS$1,'Nakladova matice_2018'!$A$1:$IW$188,159,FALSE),0)</f>
        <v>0</v>
      </c>
      <c r="GT186" s="19">
        <f>IFERROR(HLOOKUP(GT$1,'Nakladova matice_2018'!$A$1:$IW$188,159,FALSE),0)</f>
        <v>0</v>
      </c>
      <c r="GU186" s="19">
        <f>IFERROR(HLOOKUP(GU$1,'Nakladova matice_2018'!$A$1:$IW$188,159,FALSE),0)</f>
        <v>0</v>
      </c>
      <c r="GV186" s="19">
        <f>IFERROR(HLOOKUP(GV$1,'Nakladova matice_2018'!$A$1:$IW$188,159,FALSE),0)</f>
        <v>0</v>
      </c>
      <c r="GW186" s="19">
        <f>IFERROR(HLOOKUP(GW$1,'Nakladova matice_2018'!$A$1:$IW$188,159,FALSE),0)</f>
        <v>0</v>
      </c>
      <c r="GX186" s="19">
        <f>IFERROR(HLOOKUP(GX$1,'Nakladova matice_2018'!$A$1:$IW$188,159,FALSE),0)</f>
        <v>0</v>
      </c>
      <c r="GY186" s="19">
        <f>IFERROR(HLOOKUP(GY$1,'Nakladova matice_2018'!$A$1:$IW$188,159,FALSE),0)</f>
        <v>0</v>
      </c>
      <c r="GZ186" s="19">
        <f>IFERROR(HLOOKUP(GZ$1,'Nakladova matice_2018'!$A$1:$IW$188,159,FALSE),0)</f>
        <v>0</v>
      </c>
      <c r="HA186" s="19">
        <f>IFERROR(HLOOKUP(HA$1,'Nakladova matice_2018'!$A$1:$IW$188,159,FALSE),0)</f>
        <v>0</v>
      </c>
      <c r="HB186" s="19">
        <f>IFERROR(HLOOKUP(HB$1,'Nakladova matice_2018'!$A$1:$IW$188,159,FALSE),0)</f>
        <v>0</v>
      </c>
      <c r="HC186" s="19">
        <f>IFERROR(HLOOKUP(HC$1,'Nakladova matice_2018'!$A$1:$IW$188,159,FALSE),0)</f>
        <v>0</v>
      </c>
      <c r="HD186" s="19">
        <f>IFERROR(HLOOKUP(HD$1,'Nakladova matice_2018'!$A$1:$IW$188,159,FALSE),0)</f>
        <v>0</v>
      </c>
      <c r="HE186" s="19">
        <f>IFERROR(HLOOKUP(HE$1,'Nakladova matice_2018'!$A$1:$IW$188,159,FALSE),0)</f>
        <v>0</v>
      </c>
      <c r="HF186" s="19">
        <f>IFERROR(HLOOKUP(HF$1,'Nakladova matice_2018'!$A$1:$IW$188,159,FALSE),0)</f>
        <v>0</v>
      </c>
      <c r="HG186" s="19">
        <f>IFERROR(HLOOKUP(HG$1,'Nakladova matice_2018'!$A$1:$IW$188,159,FALSE),0)</f>
        <v>0</v>
      </c>
      <c r="HH186" s="19">
        <f>IFERROR(HLOOKUP(HH$1,'Nakladova matice_2018'!$A$1:$IW$188,159,FALSE),0)</f>
        <v>0</v>
      </c>
      <c r="HI186" s="19">
        <f>IFERROR(HLOOKUP(HI$1,'Nakladova matice_2018'!$A$1:$IW$188,159,FALSE),0)</f>
        <v>0</v>
      </c>
      <c r="HJ186" s="19">
        <f>IFERROR(HLOOKUP(HJ$1,'Nakladova matice_2018'!$A$1:$IW$188,159,FALSE),0)</f>
        <v>0</v>
      </c>
      <c r="HK186" s="19">
        <f>IFERROR(HLOOKUP(HK$1,'Nakladova matice_2018'!$A$1:$IW$188,159,FALSE),0)</f>
        <v>0</v>
      </c>
      <c r="HL186" s="19">
        <f>IFERROR(HLOOKUP(HL$1,'Nakladova matice_2018'!$A$1:$IW$188,159,FALSE),0)</f>
        <v>0</v>
      </c>
      <c r="HM186" s="19">
        <f>IFERROR(HLOOKUP(HM$1,'Nakladova matice_2018'!$A$1:$IW$188,159,FALSE),0)</f>
        <v>0</v>
      </c>
      <c r="HN186" s="19">
        <f>IFERROR(HLOOKUP(HN$1,'Nakladova matice_2018'!$A$1:$IW$188,159,FALSE),0)</f>
        <v>0</v>
      </c>
      <c r="HO186" s="19">
        <f>IFERROR(HLOOKUP(HO$1,'Nakladova matice_2018'!$A$1:$IW$188,159,FALSE),0)</f>
        <v>0</v>
      </c>
      <c r="HP186" s="19">
        <f>IFERROR(HLOOKUP(HP$1,'Nakladova matice_2018'!$A$1:$IW$188,159,FALSE),0)</f>
        <v>0</v>
      </c>
      <c r="HQ186" s="19">
        <f>IFERROR(HLOOKUP(HQ$1,'Nakladova matice_2018'!$A$1:$IW$188,159,FALSE),0)</f>
        <v>0</v>
      </c>
      <c r="HR186" s="19">
        <f>IFERROR(HLOOKUP(HR$1,'Nakladova matice_2018'!$A$1:$IW$188,159,FALSE),0)</f>
        <v>0</v>
      </c>
      <c r="HS186" s="19">
        <f>IFERROR(HLOOKUP(HS$1,'Nakladova matice_2018'!$A$1:$IW$188,159,FALSE),0)</f>
        <v>0</v>
      </c>
      <c r="HT186" s="19">
        <f>IFERROR(HLOOKUP(HT$1,'Nakladova matice_2018'!$A$1:$IW$188,159,FALSE),0)</f>
        <v>0</v>
      </c>
      <c r="HU186" s="19">
        <f>IFERROR(HLOOKUP(HU$1,'Nakladova matice_2018'!$A$1:$IW$188,159,FALSE),0)</f>
        <v>0</v>
      </c>
      <c r="HV186" s="19">
        <f>IFERROR(HLOOKUP(HV$1,'Nakladova matice_2018'!$A$1:$IW$188,159,FALSE),0)</f>
        <v>0</v>
      </c>
      <c r="HW186" s="19">
        <f>IFERROR(HLOOKUP(HW$1,'Nakladova matice_2018'!$A$1:$IW$188,159,FALSE),0)</f>
        <v>0</v>
      </c>
      <c r="HX186" s="19">
        <f>IFERROR(HLOOKUP(HX$1,'Nakladova matice_2018'!$A$1:$IW$188,159,FALSE),0)</f>
        <v>0</v>
      </c>
      <c r="HY186" s="19">
        <f>IFERROR(HLOOKUP(HY$1,'Nakladova matice_2018'!$A$1:$IW$188,159,FALSE),0)</f>
        <v>0</v>
      </c>
      <c r="HZ186" s="19">
        <f>IFERROR(HLOOKUP(HZ$1,'Nakladova matice_2018'!$A$1:$IW$188,159,FALSE),0)</f>
        <v>0</v>
      </c>
      <c r="IA186" s="19">
        <f>IFERROR(HLOOKUP(IA$1,'Nakladova matice_2018'!$A$1:$IW$188,159,FALSE),0)</f>
        <v>0</v>
      </c>
      <c r="IB186" s="19">
        <f>IFERROR(HLOOKUP(IB$1,'Nakladova matice_2018'!$A$1:$IW$188,159,FALSE),0)</f>
        <v>0</v>
      </c>
      <c r="IC186" s="19">
        <f>IFERROR(HLOOKUP(IC$1,'Nakladova matice_2018'!$A$1:$IW$188,159,FALSE),0)</f>
        <v>0</v>
      </c>
      <c r="ID186" s="19">
        <f>IFERROR(HLOOKUP(ID$1,'Nakladova matice_2018'!$A$1:$IW$188,159,FALSE),0)</f>
        <v>0</v>
      </c>
      <c r="IE186" s="19">
        <f>IFERROR(HLOOKUP(IE$1,'Nakladova matice_2018'!$A$1:$IW$188,159,FALSE),0)</f>
        <v>0</v>
      </c>
      <c r="IF186" s="19">
        <f>IFERROR(HLOOKUP(IF$1,'Nakladova matice_2018'!$A$1:$IW$188,159,FALSE),0)</f>
        <v>0</v>
      </c>
      <c r="IG186" s="19">
        <f>IFERROR(HLOOKUP(IG$1,'Nakladova matice_2018'!$A$1:$IW$188,159,FALSE),0)</f>
        <v>0</v>
      </c>
      <c r="IH186" s="19">
        <f>IFERROR(HLOOKUP(IH$1,'Nakladova matice_2018'!$A$1:$IW$188,159,FALSE),0)</f>
        <v>0</v>
      </c>
      <c r="II186" s="19">
        <f>IFERROR(HLOOKUP(II$1,'Nakladova matice_2018'!$A$1:$IW$188,159,FALSE),0)</f>
        <v>0</v>
      </c>
      <c r="IJ186" s="19">
        <f>IFERROR(HLOOKUP(IJ$1,'Nakladova matice_2018'!$A$1:$IW$188,159,FALSE),0)</f>
        <v>0</v>
      </c>
      <c r="IK186" s="19">
        <f>IFERROR(HLOOKUP(IK$1,'Nakladova matice_2018'!$A$1:$IW$188,159,FALSE),0)</f>
        <v>0</v>
      </c>
      <c r="IL186" s="19">
        <f>IFERROR(HLOOKUP(IL$1,'Nakladova matice_2018'!$A$1:$IW$188,159,FALSE),0)</f>
        <v>0</v>
      </c>
      <c r="IM186" s="19">
        <f>IFERROR(HLOOKUP(IM$1,'Nakladova matice_2018'!$A$1:$IW$188,159,FALSE),0)</f>
        <v>0</v>
      </c>
      <c r="IN186" s="19">
        <f>IFERROR(HLOOKUP(IN$1,'Nakladova matice_2018'!$A$1:$IW$188,159,FALSE),0)</f>
        <v>0</v>
      </c>
      <c r="IO186" s="19">
        <f>IFERROR(HLOOKUP(IO$1,'Nakladova matice_2018'!$A$1:$IW$188,159,FALSE),0)</f>
        <v>0</v>
      </c>
      <c r="IP186" s="19">
        <f>IFERROR(HLOOKUP(IP$1,'Nakladova matice_2018'!$A$1:$IW$188,159,FALSE),0)</f>
        <v>0</v>
      </c>
      <c r="IQ186" s="19">
        <f>IFERROR(HLOOKUP(IQ$1,'Nakladova matice_2018'!$A$1:$IW$188,159,FALSE),0)</f>
        <v>0</v>
      </c>
      <c r="IR186" s="19">
        <f>IFERROR(HLOOKUP(IR$1,'Nakladova matice_2018'!$A$1:$IW$188,159,FALSE),0)</f>
        <v>0</v>
      </c>
      <c r="IS186" s="19">
        <f>IFERROR(HLOOKUP(IS$1,'Nakladova matice_2018'!$A$1:$IW$188,159,FALSE),0)</f>
        <v>0</v>
      </c>
      <c r="IT186" s="19">
        <f>IFERROR(HLOOKUP(IT$1,'Nakladova matice_2018'!$A$1:$IW$188,159,FALSE),0)</f>
        <v>0</v>
      </c>
      <c r="IU186" s="19">
        <f>IFERROR(HLOOKUP(IU$1,'Nakladova matice_2018'!$A$1:$IW$188,159,FALSE),0)</f>
        <v>0</v>
      </c>
      <c r="IV186" s="19">
        <f>IFERROR(HLOOKUP(IV$1,'Nakladova matice_2018'!$A$1:$IW$188,159,FALSE),0)</f>
        <v>0</v>
      </c>
      <c r="IW186" s="19">
        <f>IFERROR(HLOOKUP(IW$1,'Nakladova matice_2018'!$A$1:$IW$188,159,FALSE),0)</f>
        <v>0</v>
      </c>
      <c r="IX186" s="19">
        <f>IFERROR(HLOOKUP(IX$1,'Nakladova matice_2018'!$A$1:$IW$188,159,FALSE),0)</f>
        <v>0</v>
      </c>
      <c r="IY186" s="19">
        <f>IFERROR(HLOOKUP(IY$1,'Nakladova matice_2018'!$A$1:$IW$188,159,FALSE),0)</f>
        <v>0</v>
      </c>
      <c r="IZ186" s="19">
        <f>IFERROR(HLOOKUP(IZ$1,'Nakladova matice_2018'!$A$1:$IW$188,159,FALSE),0)</f>
        <v>0</v>
      </c>
      <c r="JA186" s="19">
        <f>IFERROR(HLOOKUP(JA$1,'Nakladova matice_2018'!$A$1:$IW$188,159,FALSE),0)</f>
        <v>0</v>
      </c>
      <c r="JB186" s="19">
        <f>IFERROR(HLOOKUP(JB$1,'Nakladova matice_2018'!$A$1:$IW$188,159,FALSE),0)</f>
        <v>0</v>
      </c>
      <c r="JC186" s="19">
        <f>IFERROR(HLOOKUP(JC$1,'Nakladova matice_2018'!$A$1:$IW$188,159,FALSE),0)</f>
        <v>0</v>
      </c>
      <c r="JD186" s="19">
        <f>IFERROR(HLOOKUP(JD$1,'Nakladova matice_2018'!$A$1:$IW$188,159,FALSE),0)</f>
        <v>0</v>
      </c>
      <c r="JE186" s="19">
        <f>IFERROR(HLOOKUP(JE$1,'Nakladova matice_2018'!$A$1:$IW$188,159,FALSE),0)</f>
        <v>0</v>
      </c>
      <c r="JF186" s="19">
        <f>IFERROR(HLOOKUP(JF$1,'Nakladova matice_2018'!$A$1:$IW$188,159,FALSE),0)</f>
        <v>0</v>
      </c>
      <c r="JG186" s="19">
        <f>IFERROR(HLOOKUP(JG$1,'Nakladova matice_2018'!$A$1:$IW$188,159,FALSE),0)</f>
        <v>0</v>
      </c>
      <c r="JH186" s="19">
        <f>IFERROR(HLOOKUP(JH$1,'Nakladova matice_2018'!$A$1:$IW$188,159,FALSE),0)</f>
        <v>0</v>
      </c>
      <c r="JI186" s="19">
        <f>IFERROR(HLOOKUP(JI$1,'Nakladova matice_2018'!$A$1:$IW$188,159,FALSE),0)</f>
        <v>0</v>
      </c>
      <c r="JJ186" s="19">
        <f>IFERROR(HLOOKUP(JJ$1,'Nakladova matice_2018'!$A$1:$IW$188,159,FALSE),0)</f>
        <v>0</v>
      </c>
      <c r="JK186" s="19">
        <f>IFERROR(HLOOKUP(JK$1,'Nakladova matice_2018'!$A$1:$IW$188,159,FALSE),0)</f>
        <v>0</v>
      </c>
      <c r="JL186" s="19">
        <f>IFERROR(HLOOKUP(JL$1,'Nakladova matice_2018'!$A$1:$IW$188,159,FALSE),0)</f>
        <v>0</v>
      </c>
      <c r="JM186" s="19">
        <f>IFERROR(HLOOKUP(JM$1,'Nakladova matice_2018'!$A$1:$IW$188,159,FALSE),0)</f>
        <v>0</v>
      </c>
      <c r="JN186" s="19">
        <f>IFERROR(HLOOKUP(JN$1,'Nakladova matice_2018'!$A$1:$IW$188,159,FALSE),0)</f>
        <v>0</v>
      </c>
      <c r="JO186" s="19">
        <f>IFERROR(HLOOKUP(JO$1,'Nakladova matice_2018'!$A$1:$IW$188,159,FALSE),0)</f>
        <v>0</v>
      </c>
      <c r="JP186" s="19">
        <f>IFERROR(HLOOKUP(JP$1,'Nakladova matice_2018'!$A$1:$IW$188,159,FALSE),0)</f>
        <v>0</v>
      </c>
      <c r="JQ186" s="19">
        <f>IFERROR(HLOOKUP(JQ$1,'Nakladova matice_2018'!$A$1:$IW$188,159,FALSE),0)</f>
        <v>0</v>
      </c>
      <c r="JR186" s="19">
        <f>IFERROR(HLOOKUP(JR$1,'Nakladova matice_2018'!$A$1:$IW$188,159,FALSE),0)</f>
        <v>0</v>
      </c>
      <c r="JS186" s="19">
        <f>IFERROR(HLOOKUP(JS$1,'Nakladova matice_2018'!$A$1:$IW$188,159,FALSE),0)</f>
        <v>0</v>
      </c>
      <c r="JT186" s="19">
        <f>IFERROR(HLOOKUP(JT$1,'Nakladova matice_2018'!$A$1:$IW$188,159,FALSE),0)</f>
        <v>0</v>
      </c>
      <c r="JU186" s="19">
        <f>IFERROR(HLOOKUP(JU$1,'Nakladova matice_2018'!$A$1:$IW$188,159,FALSE),0)</f>
        <v>0</v>
      </c>
      <c r="JV186" s="19">
        <f>IFERROR(HLOOKUP(JV$1,'Nakladova matice_2018'!$A$1:$IW$188,159,FALSE),0)</f>
        <v>0</v>
      </c>
      <c r="JW186" s="19">
        <f>IFERROR(HLOOKUP(JW$1,'Nakladova matice_2018'!$A$1:$IW$188,159,FALSE),0)</f>
        <v>0</v>
      </c>
      <c r="JX186" s="19">
        <f>IFERROR(HLOOKUP(JX$1,'Nakladova matice_2018'!$A$1:$IW$188,159,FALSE),0)</f>
        <v>0</v>
      </c>
      <c r="JY186" s="19">
        <f>IFERROR(HLOOKUP(JY$1,'Nakladova matice_2018'!$A$1:$IW$188,159,FALSE),0)</f>
        <v>0</v>
      </c>
      <c r="JZ186" s="19">
        <f>IFERROR(HLOOKUP(JZ$1,'Nakladova matice_2018'!$A$1:$IW$188,159,FALSE),0)</f>
        <v>0</v>
      </c>
      <c r="KA186" s="19">
        <f>IFERROR(HLOOKUP(KA$1,'Nakladova matice_2018'!$A$1:$IW$188,159,FALSE),0)</f>
        <v>0</v>
      </c>
      <c r="KB186" s="19">
        <f>IFERROR(HLOOKUP(KB$1,'Nakladova matice_2018'!$A$1:$IW$188,159,FALSE),0)</f>
        <v>0</v>
      </c>
      <c r="KC186" s="19">
        <f>IFERROR(HLOOKUP(KC$1,'Nakladova matice_2018'!$A$1:$IW$188,159,FALSE),0)</f>
        <v>0</v>
      </c>
      <c r="KD186" s="19">
        <f>IFERROR(HLOOKUP(KD$1,'Nakladova matice_2018'!$A$1:$IW$188,159,FALSE),0)</f>
        <v>0</v>
      </c>
      <c r="KE186" s="19">
        <f>IFERROR(HLOOKUP(KE$1,'Nakladova matice_2018'!$A$1:$IW$188,159,FALSE),0)</f>
        <v>0</v>
      </c>
      <c r="KF186" s="19">
        <f>IFERROR(HLOOKUP(KF$1,'Nakladova matice_2018'!$A$1:$IW$188,159,FALSE),0)</f>
        <v>0</v>
      </c>
      <c r="KG186" s="19">
        <f>IFERROR(HLOOKUP(KG$1,'Nakladova matice_2018'!$A$1:$IW$188,159,FALSE),0)</f>
        <v>0</v>
      </c>
      <c r="KH186" s="19">
        <f>IFERROR(HLOOKUP(KH$1,'Nakladova matice_2018'!$A$1:$IW$188,159,FALSE),0)</f>
        <v>0</v>
      </c>
      <c r="KI186" s="19">
        <f>IFERROR(HLOOKUP(KI$1,'Nakladova matice_2018'!$A$1:$IW$188,159,FALSE),0)</f>
        <v>0</v>
      </c>
      <c r="KJ186" s="19">
        <f>IFERROR(HLOOKUP(KJ$1,'Nakladova matice_2018'!$A$1:$IW$188,159,FALSE),0)</f>
        <v>0</v>
      </c>
      <c r="KK186" s="19">
        <f>IFERROR(HLOOKUP(KK$1,'Nakladova matice_2018'!$A$1:$IW$188,159,FALSE),0)</f>
        <v>0</v>
      </c>
      <c r="KL186" s="19">
        <f>IFERROR(HLOOKUP(KL$1,'Nakladova matice_2018'!$A$1:$IW$188,159,FALSE),0)</f>
        <v>0</v>
      </c>
      <c r="KM186" s="19">
        <f>IFERROR(HLOOKUP(KM$1,'Nakladova matice_2018'!$A$1:$IW$188,159,FALSE),0)</f>
        <v>0</v>
      </c>
      <c r="KN186" s="19">
        <f>IFERROR(HLOOKUP(KN$1,'Nakladova matice_2018'!$A$1:$IW$188,159,FALSE),0)</f>
        <v>0</v>
      </c>
      <c r="KO186" s="19">
        <f>IFERROR(HLOOKUP(KO$1,'Nakladova matice_2018'!$A$1:$IW$188,159,FALSE),0)</f>
        <v>0</v>
      </c>
      <c r="KP186" s="19">
        <f>IFERROR(HLOOKUP(KP$1,'Nakladova matice_2018'!$A$1:$IW$188,159,FALSE),0)</f>
        <v>0</v>
      </c>
      <c r="KQ186" s="19">
        <f>IFERROR(HLOOKUP(KQ$1,'Nakladova matice_2018'!$A$1:$IW$188,159,FALSE),0)</f>
        <v>0</v>
      </c>
      <c r="KR186" s="19">
        <f>IFERROR(HLOOKUP(KR$1,'Nakladova matice_2018'!$A$1:$IW$188,159,FALSE),0)</f>
        <v>0</v>
      </c>
      <c r="KS186" s="19">
        <f>IFERROR(HLOOKUP(KS$1,'Nakladova matice_2018'!$A$1:$IW$188,159,FALSE),0)</f>
        <v>0</v>
      </c>
      <c r="KT186" s="19">
        <f>IFERROR(HLOOKUP(KT$1,'Nakladova matice_2018'!$A$1:$IW$188,159,FALSE),0)</f>
        <v>0</v>
      </c>
      <c r="KU186" s="19">
        <f>IFERROR(HLOOKUP(KU$1,'Nakladova matice_2018'!$A$1:$IW$188,159,FALSE),0)</f>
        <v>0</v>
      </c>
      <c r="KV186" s="19">
        <f>IFERROR(HLOOKUP(KV$1,'Nakladova matice_2018'!$A$1:$IW$188,159,FALSE),0)</f>
        <v>0</v>
      </c>
      <c r="KW186" s="19">
        <f>IFERROR(HLOOKUP(KW$1,'Nakladova matice_2018'!$A$1:$IW$188,159,FALSE),0)</f>
        <v>0</v>
      </c>
      <c r="KX186" s="19">
        <f>IFERROR(HLOOKUP(KX$1,'Nakladova matice_2018'!$A$1:$IW$188,159,FALSE),0)</f>
        <v>0</v>
      </c>
      <c r="KY186" s="19">
        <f>IFERROR(HLOOKUP(KY$1,'Nakladova matice_2018'!$A$1:$IW$188,159,FALSE),0)</f>
        <v>0</v>
      </c>
      <c r="KZ186" s="19">
        <f>IFERROR(HLOOKUP(KZ$1,'Nakladova matice_2018'!$A$1:$IW$188,159,FALSE),0)</f>
        <v>0</v>
      </c>
      <c r="LA186" s="19">
        <f>IFERROR(HLOOKUP(LA$1,'Nakladova matice_2018'!$A$1:$IW$188,159,FALSE),0)</f>
        <v>0</v>
      </c>
      <c r="LB186" s="19">
        <f>IFERROR(HLOOKUP(LB$1,'Nakladova matice_2018'!$A$1:$IW$188,159,FALSE),0)</f>
        <v>0</v>
      </c>
      <c r="LC186" s="19">
        <f>IFERROR(HLOOKUP(LC$1,'Nakladova matice_2018'!$A$1:$IW$188,159,FALSE),0)</f>
        <v>0</v>
      </c>
      <c r="LD186" s="19">
        <f>IFERROR(HLOOKUP(LD$1,'Nakladova matice_2018'!$A$1:$IW$188,159,FALSE),0)</f>
        <v>0</v>
      </c>
      <c r="LE186" s="19">
        <f>IFERROR(HLOOKUP(LE$1,'Nakladova matice_2018'!$A$1:$IW$188,159,FALSE),0)</f>
        <v>0</v>
      </c>
      <c r="LF186" s="19">
        <f>IFERROR(HLOOKUP(LF$1,'Nakladova matice_2018'!$A$1:$IW$188,159,FALSE),0)</f>
        <v>0</v>
      </c>
      <c r="LG186" s="19">
        <f>IFERROR(HLOOKUP(LG$1,'Nakladova matice_2018'!$A$1:$IW$188,159,FALSE),0)</f>
        <v>0</v>
      </c>
      <c r="LH186" s="19">
        <f>IFERROR(HLOOKUP(LH$1,'Nakladova matice_2018'!$A$1:$IW$188,159,FALSE),0)</f>
        <v>0</v>
      </c>
      <c r="LI186" s="19">
        <f>IFERROR(HLOOKUP(LI$1,'Nakladova matice_2018'!$A$1:$IW$188,159,FALSE),0)</f>
        <v>0</v>
      </c>
      <c r="LJ186" s="19">
        <f>IFERROR(HLOOKUP(LJ$1,'Nakladova matice_2018'!$A$1:$IW$188,159,FALSE),0)</f>
        <v>0</v>
      </c>
      <c r="LK186" s="19">
        <f>IFERROR(HLOOKUP(LK$1,'Nakladova matice_2018'!$A$1:$IW$188,159,FALSE),0)</f>
        <v>0</v>
      </c>
      <c r="LL186" s="19">
        <f>IFERROR(HLOOKUP(LL$1,'Nakladova matice_2018'!$A$1:$IW$188,159,FALSE),0)</f>
        <v>0</v>
      </c>
      <c r="LM186" s="19">
        <f>IFERROR(HLOOKUP(LM$1,'Nakladova matice_2018'!$A$1:$IW$188,159,FALSE),0)</f>
        <v>0</v>
      </c>
      <c r="LN186" s="19">
        <f>IFERROR(HLOOKUP(LN$1,'Nakladova matice_2018'!$A$1:$IW$188,159,FALSE),0)</f>
        <v>0</v>
      </c>
      <c r="LO186" s="19">
        <f>IFERROR(HLOOKUP(LO$1,'Nakladova matice_2018'!$A$1:$IW$188,159,FALSE),0)</f>
        <v>0</v>
      </c>
      <c r="LP186" s="19">
        <f>IFERROR(HLOOKUP(LP$1,'Nakladova matice_2018'!$A$1:$IW$188,159,FALSE),0)</f>
        <v>0</v>
      </c>
      <c r="LQ186" s="19">
        <f>IFERROR(HLOOKUP(LQ$1,'Nakladova matice_2018'!$A$1:$IW$188,159,FALSE),0)</f>
        <v>0</v>
      </c>
      <c r="LR186" s="19">
        <f>IFERROR(HLOOKUP(LR$1,'Nakladova matice_2018'!$A$1:$IW$188,159,FALSE),0)</f>
        <v>0</v>
      </c>
      <c r="LS186" s="19">
        <f>IFERROR(HLOOKUP(LS$1,'Nakladova matice_2018'!$A$1:$IW$188,159,FALSE),0)</f>
        <v>0</v>
      </c>
      <c r="LT186" s="19">
        <f>IFERROR(HLOOKUP(LT$1,'Nakladova matice_2018'!$A$1:$IW$188,159,FALSE),0)</f>
        <v>0</v>
      </c>
      <c r="LU186" s="19">
        <f>IFERROR(HLOOKUP(LU$1,'Nakladova matice_2018'!$A$1:$IW$188,159,FALSE),0)</f>
        <v>0</v>
      </c>
      <c r="LV186" s="19">
        <f>IFERROR(HLOOKUP(LV$1,'Nakladova matice_2018'!$A$1:$IW$188,159,FALSE),0)</f>
        <v>0</v>
      </c>
      <c r="LW186" s="19">
        <f>IFERROR(HLOOKUP(LW$1,'Nakladova matice_2018'!$A$1:$IW$188,159,FALSE),0)</f>
        <v>0</v>
      </c>
      <c r="LX186" s="19">
        <f>IFERROR(HLOOKUP(LX$1,'Nakladova matice_2018'!$A$1:$IW$188,159,FALSE),0)</f>
        <v>0</v>
      </c>
      <c r="LY186" s="19">
        <f>IFERROR(HLOOKUP(LY$1,'Nakladova matice_2018'!$A$1:$IW$188,159,FALSE),0)</f>
        <v>0</v>
      </c>
      <c r="LZ186" s="19">
        <f>IFERROR(HLOOKUP(LZ$1,'Nakladova matice_2018'!$A$1:$IW$188,159,FALSE),0)</f>
        <v>0</v>
      </c>
      <c r="MA186" s="19">
        <f>IFERROR(HLOOKUP(MA$1,'Nakladova matice_2018'!$A$1:$IW$188,159,FALSE),0)</f>
        <v>0</v>
      </c>
      <c r="MB186" s="19">
        <f>IFERROR(HLOOKUP(MB$1,'Nakladova matice_2018'!$A$1:$IW$188,159,FALSE),0)</f>
        <v>0</v>
      </c>
      <c r="MC186" s="19">
        <f>IFERROR(HLOOKUP(MC$1,'Nakladova matice_2018'!$A$1:$IW$188,159,FALSE),0)</f>
        <v>0</v>
      </c>
      <c r="MD186" s="19">
        <f>IFERROR(HLOOKUP(MD$1,'Nakladova matice_2018'!$A$1:$IW$188,159,FALSE),0)</f>
        <v>0</v>
      </c>
      <c r="ME186" s="19">
        <f>IFERROR(HLOOKUP(ME$1,'Nakladova matice_2018'!$A$1:$IW$188,159,FALSE),0)</f>
        <v>0</v>
      </c>
      <c r="MF186" s="19">
        <f>IFERROR(HLOOKUP(MF$1,'Nakladova matice_2018'!$A$1:$IW$188,159,FALSE),0)</f>
        <v>0</v>
      </c>
      <c r="MG186" s="19">
        <f>IFERROR(HLOOKUP(MG$1,'Nakladova matice_2018'!$A$1:$IW$188,159,FALSE),0)</f>
        <v>0</v>
      </c>
      <c r="MH186" s="19">
        <f>IFERROR(HLOOKUP(MH$1,'Nakladova matice_2018'!$A$1:$IW$188,159,FALSE),0)</f>
        <v>0</v>
      </c>
      <c r="MI186" s="19">
        <f>IFERROR(HLOOKUP(MI$1,'Nakladova matice_2018'!$A$1:$IW$188,159,FALSE),0)</f>
        <v>0</v>
      </c>
      <c r="MJ186" s="19">
        <f>IFERROR(HLOOKUP(MJ$1,'Nakladova matice_2018'!$A$1:$IW$188,159,FALSE),0)</f>
        <v>0</v>
      </c>
      <c r="MK186" s="19">
        <f>IFERROR(HLOOKUP(MK$1,'Nakladova matice_2018'!$A$1:$IW$188,159,FALSE),0)</f>
        <v>0</v>
      </c>
      <c r="ML186" s="19">
        <f>IFERROR(HLOOKUP(ML$1,'Nakladova matice_2018'!$A$1:$IW$188,159,FALSE),0)</f>
        <v>0</v>
      </c>
      <c r="MM186" s="19">
        <f>IFERROR(HLOOKUP(MM$1,'Nakladova matice_2018'!$A$1:$IW$188,159,FALSE),0)</f>
        <v>0</v>
      </c>
      <c r="MN186" s="19">
        <f>IFERROR(HLOOKUP(MN$1,'Nakladova matice_2018'!$A$1:$IW$188,159,FALSE),0)</f>
        <v>0</v>
      </c>
      <c r="MO186" s="20">
        <f t="shared" si="87"/>
        <v>0</v>
      </c>
      <c r="MP186" s="20">
        <f>MO186-'Nakladova matice_2018'!IX159</f>
        <v>0</v>
      </c>
    </row>
    <row r="187" spans="1:354" x14ac:dyDescent="0.2">
      <c r="A187" s="27">
        <v>552124</v>
      </c>
      <c r="B187" s="21" t="s">
        <v>691</v>
      </c>
      <c r="C187" s="53">
        <v>0</v>
      </c>
      <c r="D187" s="19">
        <f>IFERROR(HLOOKUP(D$1,'Nakladova matice_2018'!$A$1:$IW$188,160,FALSE),0)</f>
        <v>0</v>
      </c>
      <c r="E187" s="19">
        <f>IFERROR(HLOOKUP(E$1,'Nakladova matice_2018'!$A$1:$IW$188,160,FALSE),0)</f>
        <v>0</v>
      </c>
      <c r="F187" s="19">
        <f>IFERROR(HLOOKUP(F$1,'Nakladova matice_2018'!$A$1:$IW$188,160,FALSE),0)</f>
        <v>0</v>
      </c>
      <c r="G187" s="19">
        <f>IFERROR(HLOOKUP(G$1,'Nakladova matice_2018'!$A$1:$IW$188,160,FALSE),0)</f>
        <v>0</v>
      </c>
      <c r="H187" s="19">
        <f>IFERROR(HLOOKUP(H$1,'Nakladova matice_2018'!$A$1:$IW$188,160,FALSE),0)</f>
        <v>0</v>
      </c>
      <c r="I187" s="19">
        <f>IFERROR(HLOOKUP(I$1,'Nakladova matice_2018'!$A$1:$IW$188,160,FALSE),0)</f>
        <v>0</v>
      </c>
      <c r="J187" s="19">
        <f>IFERROR(HLOOKUP(J$1,'Nakladova matice_2018'!$A$1:$IW$188,160,FALSE),0)</f>
        <v>0</v>
      </c>
      <c r="K187" s="19">
        <f>IFERROR(HLOOKUP(K$1,'Nakladova matice_2018'!$A$1:$IW$188,160,FALSE),0)</f>
        <v>0</v>
      </c>
      <c r="L187" s="19">
        <f>IFERROR(HLOOKUP(L$1,'Nakladova matice_2018'!$A$1:$IW$188,160,FALSE),0)</f>
        <v>0</v>
      </c>
      <c r="M187" s="19">
        <f>IFERROR(HLOOKUP(M$1,'Nakladova matice_2018'!$A$1:$IW$188,160,FALSE),0)</f>
        <v>0</v>
      </c>
      <c r="N187" s="19">
        <f>IFERROR(HLOOKUP(N$1,'Nakladova matice_2018'!$A$1:$IW$188,160,FALSE),0)</f>
        <v>0</v>
      </c>
      <c r="O187" s="19">
        <f>IFERROR(HLOOKUP(O$1,'Nakladova matice_2018'!$A$1:$IW$188,160,FALSE),0)</f>
        <v>0</v>
      </c>
      <c r="P187" s="19">
        <f>IFERROR(HLOOKUP(P$1,'Nakladova matice_2018'!$A$1:$IW$188,160,FALSE),0)</f>
        <v>0</v>
      </c>
      <c r="Q187" s="19">
        <f>IFERROR(HLOOKUP(Q$1,'Nakladova matice_2018'!$A$1:$IW$188,160,FALSE),0)</f>
        <v>0</v>
      </c>
      <c r="R187" s="19">
        <f>IFERROR(HLOOKUP(R$1,'Nakladova matice_2018'!$A$1:$IW$188,160,FALSE),0)</f>
        <v>0</v>
      </c>
      <c r="S187" s="19">
        <f>IFERROR(HLOOKUP(S$1,'Nakladova matice_2018'!$A$1:$IW$188,160,FALSE),0)</f>
        <v>0</v>
      </c>
      <c r="T187" s="19">
        <f>IFERROR(HLOOKUP(T$1,'Nakladova matice_2018'!$A$1:$IW$188,160,FALSE),0)</f>
        <v>0</v>
      </c>
      <c r="U187" s="19">
        <f>IFERROR(HLOOKUP(U$1,'Nakladova matice_2018'!$A$1:$IW$188,160,FALSE),0)</f>
        <v>0</v>
      </c>
      <c r="V187" s="19">
        <f>IFERROR(HLOOKUP(V$1,'Nakladova matice_2018'!$A$1:$IW$188,160,FALSE),0)</f>
        <v>0</v>
      </c>
      <c r="W187" s="19">
        <f>IFERROR(HLOOKUP(W$1,'Nakladova matice_2018'!$A$1:$IW$188,160,FALSE),0)</f>
        <v>0</v>
      </c>
      <c r="X187" s="19">
        <f>IFERROR(HLOOKUP(X$1,'Nakladova matice_2018'!$A$1:$IW$188,160,FALSE),0)</f>
        <v>0</v>
      </c>
      <c r="Y187" s="19">
        <f>IFERROR(HLOOKUP(Y$1,'Nakladova matice_2018'!$A$1:$IW$188,160,FALSE),0)</f>
        <v>0</v>
      </c>
      <c r="Z187" s="19">
        <f>IFERROR(HLOOKUP(Z$1,'Nakladova matice_2018'!$A$1:$IW$188,160,FALSE),0)</f>
        <v>0</v>
      </c>
      <c r="AA187" s="19">
        <f>IFERROR(HLOOKUP(AA$1,'Nakladova matice_2018'!$A$1:$IW$188,160,FALSE),0)</f>
        <v>0</v>
      </c>
      <c r="AB187" s="19">
        <f>IFERROR(HLOOKUP(AB$1,'Nakladova matice_2018'!$A$1:$IW$188,160,FALSE),0)</f>
        <v>0</v>
      </c>
      <c r="AC187" s="19">
        <f>IFERROR(HLOOKUP(AC$1,'Nakladova matice_2018'!$A$1:$IW$188,160,FALSE),0)</f>
        <v>0</v>
      </c>
      <c r="AD187" s="19">
        <f>IFERROR(HLOOKUP(AD$1,'Nakladova matice_2018'!$A$1:$IW$188,160,FALSE),0)</f>
        <v>0</v>
      </c>
      <c r="AE187" s="19">
        <f>IFERROR(HLOOKUP(AE$1,'Nakladova matice_2018'!$A$1:$IW$188,160,FALSE),0)</f>
        <v>0</v>
      </c>
      <c r="AF187" s="19">
        <f>IFERROR(HLOOKUP(AF$1,'Nakladova matice_2018'!$A$1:$IW$188,160,FALSE),0)</f>
        <v>0</v>
      </c>
      <c r="AG187" s="19">
        <f>IFERROR(HLOOKUP(AG$1,'Nakladova matice_2018'!$A$1:$IW$188,160,FALSE),0)</f>
        <v>0</v>
      </c>
      <c r="AH187" s="19">
        <f>IFERROR(HLOOKUP(AH$1,'Nakladova matice_2018'!$A$1:$IW$188,160,FALSE),0)</f>
        <v>0</v>
      </c>
      <c r="AI187" s="19">
        <f>IFERROR(HLOOKUP(AI$1,'Nakladova matice_2018'!$A$1:$IW$188,160,FALSE),0)</f>
        <v>0</v>
      </c>
      <c r="AJ187" s="19">
        <f>IFERROR(HLOOKUP(AJ$1,'Nakladova matice_2018'!$A$1:$IW$188,160,FALSE),0)</f>
        <v>0</v>
      </c>
      <c r="AK187" s="19">
        <f>IFERROR(HLOOKUP(AK$1,'Nakladova matice_2018'!$A$1:$IW$188,160,FALSE),0)</f>
        <v>0</v>
      </c>
      <c r="AL187" s="19">
        <f>IFERROR(HLOOKUP(AL$1,'Nakladova matice_2018'!$A$1:$IW$188,160,FALSE),0)</f>
        <v>0</v>
      </c>
      <c r="AM187" s="19">
        <f>IFERROR(HLOOKUP(AM$1,'Nakladova matice_2018'!$A$1:$IW$188,160,FALSE),0)</f>
        <v>0</v>
      </c>
      <c r="AN187" s="19">
        <f>IFERROR(HLOOKUP(AN$1,'Nakladova matice_2018'!$A$1:$IW$188,160,FALSE),0)</f>
        <v>0</v>
      </c>
      <c r="AO187" s="19">
        <f>IFERROR(HLOOKUP(AO$1,'Nakladova matice_2018'!$A$1:$IW$188,160,FALSE),0)</f>
        <v>0</v>
      </c>
      <c r="AP187" s="19">
        <f>IFERROR(HLOOKUP(AP$1,'Nakladova matice_2018'!$A$1:$IW$188,160,FALSE),0)</f>
        <v>0</v>
      </c>
      <c r="AQ187" s="19">
        <f>IFERROR(HLOOKUP(AQ$1,'Nakladova matice_2018'!$A$1:$IW$188,160,FALSE),0)</f>
        <v>0</v>
      </c>
      <c r="AR187" s="19">
        <f>IFERROR(HLOOKUP(AR$1,'Nakladova matice_2018'!$A$1:$IW$188,160,FALSE),0)</f>
        <v>0</v>
      </c>
      <c r="AS187" s="19">
        <f>IFERROR(HLOOKUP(AS$1,'Nakladova matice_2018'!$A$1:$IW$188,160,FALSE),0)</f>
        <v>0</v>
      </c>
      <c r="AT187" s="19">
        <f>IFERROR(HLOOKUP(AT$1,'Nakladova matice_2018'!$A$1:$IW$188,160,FALSE),0)</f>
        <v>0</v>
      </c>
      <c r="AU187" s="19">
        <f>IFERROR(HLOOKUP(AU$1,'Nakladova matice_2018'!$A$1:$IW$188,160,FALSE),0)</f>
        <v>0</v>
      </c>
      <c r="AV187" s="19">
        <f>IFERROR(HLOOKUP(AV$1,'Nakladova matice_2018'!$A$1:$IW$188,160,FALSE),0)</f>
        <v>0</v>
      </c>
      <c r="AW187" s="19">
        <f>IFERROR(HLOOKUP(AW$1,'Nakladova matice_2018'!$A$1:$IW$188,160,FALSE),0)</f>
        <v>0</v>
      </c>
      <c r="AX187" s="19">
        <f>IFERROR(HLOOKUP(AX$1,'Nakladova matice_2018'!$A$1:$IW$188,160,FALSE),0)</f>
        <v>0</v>
      </c>
      <c r="AY187" s="19">
        <f>IFERROR(HLOOKUP(AY$1,'Nakladova matice_2018'!$A$1:$IW$188,160,FALSE),0)</f>
        <v>0</v>
      </c>
      <c r="AZ187" s="19">
        <f>IFERROR(HLOOKUP(AZ$1,'Nakladova matice_2018'!$A$1:$IW$188,160,FALSE),0)</f>
        <v>0</v>
      </c>
      <c r="BA187" s="19">
        <f>IFERROR(HLOOKUP(BA$1,'Nakladova matice_2018'!$A$1:$IW$188,160,FALSE),0)</f>
        <v>0</v>
      </c>
      <c r="BB187" s="19">
        <f>IFERROR(HLOOKUP(BB$1,'Nakladova matice_2018'!$A$1:$IW$188,160,FALSE),0)</f>
        <v>0</v>
      </c>
      <c r="BC187" s="19">
        <f>IFERROR(HLOOKUP(BC$1,'Nakladova matice_2018'!$A$1:$IW$188,160,FALSE),0)</f>
        <v>0</v>
      </c>
      <c r="BD187" s="19">
        <f>IFERROR(HLOOKUP(BD$1,'Nakladova matice_2018'!$A$1:$IW$188,160,FALSE),0)</f>
        <v>0</v>
      </c>
      <c r="BE187" s="19">
        <f>IFERROR(HLOOKUP(BE$1,'Nakladova matice_2018'!$A$1:$IW$188,160,FALSE),0)</f>
        <v>0</v>
      </c>
      <c r="BF187" s="19">
        <f>IFERROR(HLOOKUP(BF$1,'Nakladova matice_2018'!$A$1:$IW$188,160,FALSE),0)</f>
        <v>0</v>
      </c>
      <c r="BG187" s="19">
        <f>IFERROR(HLOOKUP(BG$1,'Nakladova matice_2018'!$A$1:$IW$188,160,FALSE),0)</f>
        <v>0</v>
      </c>
      <c r="BH187" s="19">
        <f>IFERROR(HLOOKUP(BH$1,'Nakladova matice_2018'!$A$1:$IW$188,160,FALSE),0)</f>
        <v>0</v>
      </c>
      <c r="BI187" s="19">
        <f>IFERROR(HLOOKUP(BI$1,'Nakladova matice_2018'!$A$1:$IW$188,160,FALSE),0)</f>
        <v>0</v>
      </c>
      <c r="BJ187" s="19">
        <f>IFERROR(HLOOKUP(BJ$1,'Nakladova matice_2018'!$A$1:$IW$188,160,FALSE),0)</f>
        <v>0</v>
      </c>
      <c r="BK187" s="19">
        <f>IFERROR(HLOOKUP(BK$1,'Nakladova matice_2018'!$A$1:$IW$188,160,FALSE),0)</f>
        <v>0</v>
      </c>
      <c r="BL187" s="19">
        <f>IFERROR(HLOOKUP(BL$1,'Nakladova matice_2018'!$A$1:$IW$188,160,FALSE),0)</f>
        <v>0</v>
      </c>
      <c r="BM187" s="19">
        <f>IFERROR(HLOOKUP(BM$1,'Nakladova matice_2018'!$A$1:$IW$188,160,FALSE),0)</f>
        <v>0</v>
      </c>
      <c r="BN187" s="19">
        <f>IFERROR(HLOOKUP(BN$1,'Nakladova matice_2018'!$A$1:$IW$188,160,FALSE),0)</f>
        <v>0</v>
      </c>
      <c r="BO187" s="19">
        <f>IFERROR(HLOOKUP(BO$1,'Nakladova matice_2018'!$A$1:$IW$188,160,FALSE),0)</f>
        <v>0</v>
      </c>
      <c r="BP187" s="19">
        <f>IFERROR(HLOOKUP(BP$1,'Nakladova matice_2018'!$A$1:$IW$188,160,FALSE),0)</f>
        <v>0</v>
      </c>
      <c r="BQ187" s="19">
        <f>IFERROR(HLOOKUP(BQ$1,'Nakladova matice_2018'!$A$1:$IW$188,160,FALSE),0)</f>
        <v>0</v>
      </c>
      <c r="BR187" s="19">
        <f>IFERROR(HLOOKUP(BR$1,'Nakladova matice_2018'!$A$1:$IW$188,160,FALSE),0)</f>
        <v>0</v>
      </c>
      <c r="BS187" s="19">
        <f>IFERROR(HLOOKUP(BS$1,'Nakladova matice_2018'!$A$1:$IW$188,160,FALSE),0)</f>
        <v>0</v>
      </c>
      <c r="BT187" s="19">
        <f>IFERROR(HLOOKUP(BT$1,'Nakladova matice_2018'!$A$1:$IW$188,160,FALSE),0)</f>
        <v>0</v>
      </c>
      <c r="BU187" s="19">
        <f>IFERROR(HLOOKUP(BU$1,'Nakladova matice_2018'!$A$1:$IW$188,160,FALSE),0)</f>
        <v>0</v>
      </c>
      <c r="BV187" s="19">
        <f>IFERROR(HLOOKUP(BV$1,'Nakladova matice_2018'!$A$1:$IW$188,160,FALSE),0)</f>
        <v>0</v>
      </c>
      <c r="BW187" s="19">
        <f>IFERROR(HLOOKUP(BW$1,'Nakladova matice_2018'!$A$1:$IW$188,160,FALSE),0)</f>
        <v>0</v>
      </c>
      <c r="BX187" s="19">
        <f>IFERROR(HLOOKUP(BX$1,'Nakladova matice_2018'!$A$1:$IW$188,160,FALSE),0)</f>
        <v>0</v>
      </c>
      <c r="BY187" s="19">
        <f>IFERROR(HLOOKUP(BY$1,'Nakladova matice_2018'!$A$1:$IW$188,160,FALSE),0)</f>
        <v>0</v>
      </c>
      <c r="BZ187" s="19">
        <f>IFERROR(HLOOKUP(BZ$1,'Nakladova matice_2018'!$A$1:$IW$188,160,FALSE),0)</f>
        <v>0</v>
      </c>
      <c r="CA187" s="19">
        <f>IFERROR(HLOOKUP(CA$1,'Nakladova matice_2018'!$A$1:$IW$188,160,FALSE),0)</f>
        <v>0</v>
      </c>
      <c r="CB187" s="19">
        <f>IFERROR(HLOOKUP(CB$1,'Nakladova matice_2018'!$A$1:$IW$188,160,FALSE),0)</f>
        <v>0</v>
      </c>
      <c r="CC187" s="19">
        <f>IFERROR(HLOOKUP(CC$1,'Nakladova matice_2018'!$A$1:$IW$188,160,FALSE),0)</f>
        <v>0</v>
      </c>
      <c r="CD187" s="19">
        <f>IFERROR(HLOOKUP(CD$1,'Nakladova matice_2018'!$A$1:$IW$188,160,FALSE),0)</f>
        <v>0</v>
      </c>
      <c r="CE187" s="19">
        <f>IFERROR(HLOOKUP(CE$1,'Nakladova matice_2018'!$A$1:$IW$188,160,FALSE),0)</f>
        <v>0</v>
      </c>
      <c r="CF187" s="19">
        <f>IFERROR(HLOOKUP(CF$1,'Nakladova matice_2018'!$A$1:$IW$188,160,FALSE),0)</f>
        <v>0</v>
      </c>
      <c r="CG187" s="19">
        <f>IFERROR(HLOOKUP(CG$1,'Nakladova matice_2018'!$A$1:$IW$188,160,FALSE),0)</f>
        <v>0</v>
      </c>
      <c r="CH187" s="19">
        <f>IFERROR(HLOOKUP(CH$1,'Nakladova matice_2018'!$A$1:$IW$188,160,FALSE),0)</f>
        <v>0</v>
      </c>
      <c r="CI187" s="19">
        <f>IFERROR(HLOOKUP(CI$1,'Nakladova matice_2018'!$A$1:$IW$188,160,FALSE),0)</f>
        <v>0</v>
      </c>
      <c r="CJ187" s="19">
        <f>IFERROR(HLOOKUP(CJ$1,'Nakladova matice_2018'!$A$1:$IW$188,160,FALSE),0)</f>
        <v>0</v>
      </c>
      <c r="CK187" s="19">
        <f>IFERROR(HLOOKUP(CK$1,'Nakladova matice_2018'!$A$1:$IW$188,160,FALSE),0)</f>
        <v>0</v>
      </c>
      <c r="CL187" s="19">
        <f>IFERROR(HLOOKUP(CL$1,'Nakladova matice_2018'!$A$1:$IW$188,160,FALSE),0)</f>
        <v>0</v>
      </c>
      <c r="CM187" s="19">
        <f>IFERROR(HLOOKUP(CM$1,'Nakladova matice_2018'!$A$1:$IW$188,160,FALSE),0)</f>
        <v>0</v>
      </c>
      <c r="CN187" s="19">
        <f>IFERROR(HLOOKUP(CN$1,'Nakladova matice_2018'!$A$1:$IW$188,160,FALSE),0)</f>
        <v>0</v>
      </c>
      <c r="CO187" s="19">
        <f>IFERROR(HLOOKUP(CO$1,'Nakladova matice_2018'!$A$1:$IW$188,160,FALSE),0)</f>
        <v>0</v>
      </c>
      <c r="CP187" s="19">
        <f>IFERROR(HLOOKUP(CP$1,'Nakladova matice_2018'!$A$1:$IW$188,160,FALSE),0)</f>
        <v>0</v>
      </c>
      <c r="CQ187" s="19">
        <f>IFERROR(HLOOKUP(CQ$1,'Nakladova matice_2018'!$A$1:$IW$188,160,FALSE),0)</f>
        <v>0</v>
      </c>
      <c r="CR187" s="19">
        <f>IFERROR(HLOOKUP(CR$1,'Nakladova matice_2018'!$A$1:$IW$188,160,FALSE),0)</f>
        <v>0</v>
      </c>
      <c r="CS187" s="19">
        <f>IFERROR(HLOOKUP(CS$1,'Nakladova matice_2018'!$A$1:$IW$188,160,FALSE),0)</f>
        <v>0</v>
      </c>
      <c r="CT187" s="19">
        <f>IFERROR(HLOOKUP(CT$1,'Nakladova matice_2018'!$A$1:$IW$188,160,FALSE),0)</f>
        <v>0</v>
      </c>
      <c r="CU187" s="19">
        <f>IFERROR(HLOOKUP(CU$1,'Nakladova matice_2018'!$A$1:$IW$188,160,FALSE),0)</f>
        <v>0</v>
      </c>
      <c r="CV187" s="19">
        <f>IFERROR(HLOOKUP(CV$1,'Nakladova matice_2018'!$A$1:$IW$188,160,FALSE),0)</f>
        <v>0</v>
      </c>
      <c r="CW187" s="19">
        <f>IFERROR(HLOOKUP(CW$1,'Nakladova matice_2018'!$A$1:$IW$188,160,FALSE),0)</f>
        <v>0</v>
      </c>
      <c r="CX187" s="19">
        <f>IFERROR(HLOOKUP(CX$1,'Nakladova matice_2018'!$A$1:$IW$188,160,FALSE),0)</f>
        <v>0</v>
      </c>
      <c r="CY187" s="19">
        <f>IFERROR(HLOOKUP(CY$1,'Nakladova matice_2018'!$A$1:$IW$188,160,FALSE),0)</f>
        <v>0</v>
      </c>
      <c r="CZ187" s="19">
        <f>IFERROR(HLOOKUP(CZ$1,'Nakladova matice_2018'!$A$1:$IW$188,160,FALSE),0)</f>
        <v>0</v>
      </c>
      <c r="DA187" s="19">
        <f>IFERROR(HLOOKUP(DA$1,'Nakladova matice_2018'!$A$1:$IW$188,160,FALSE),0)</f>
        <v>0</v>
      </c>
      <c r="DB187" s="19">
        <f>IFERROR(HLOOKUP(DB$1,'Nakladova matice_2018'!$A$1:$IW$188,160,FALSE),0)</f>
        <v>0</v>
      </c>
      <c r="DC187" s="19">
        <f>IFERROR(HLOOKUP(DC$1,'Nakladova matice_2018'!$A$1:$IW$188,160,FALSE),0)</f>
        <v>0</v>
      </c>
      <c r="DD187" s="19">
        <f>IFERROR(HLOOKUP(DD$1,'Nakladova matice_2018'!$A$1:$IW$188,160,FALSE),0)</f>
        <v>0</v>
      </c>
      <c r="DE187" s="19">
        <f>IFERROR(HLOOKUP(DE$1,'Nakladova matice_2018'!$A$1:$IW$188,160,FALSE),0)</f>
        <v>0</v>
      </c>
      <c r="DF187" s="19">
        <f>IFERROR(HLOOKUP(DF$1,'Nakladova matice_2018'!$A$1:$IW$188,160,FALSE),0)</f>
        <v>0</v>
      </c>
      <c r="DG187" s="19">
        <f>IFERROR(HLOOKUP(DG$1,'Nakladova matice_2018'!$A$1:$IW$188,160,FALSE),0)</f>
        <v>0</v>
      </c>
      <c r="DH187" s="19">
        <f>IFERROR(HLOOKUP(DH$1,'Nakladova matice_2018'!$A$1:$IW$188,160,FALSE),0)</f>
        <v>0</v>
      </c>
      <c r="DI187" s="19">
        <f>IFERROR(HLOOKUP(DI$1,'Nakladova matice_2018'!$A$1:$IW$188,160,FALSE),0)</f>
        <v>0</v>
      </c>
      <c r="DJ187" s="19">
        <f>IFERROR(HLOOKUP(DJ$1,'Nakladova matice_2018'!$A$1:$IW$188,160,FALSE),0)</f>
        <v>0</v>
      </c>
      <c r="DK187" s="19">
        <f>IFERROR(HLOOKUP(DK$1,'Nakladova matice_2018'!$A$1:$IW$188,160,FALSE),0)</f>
        <v>0</v>
      </c>
      <c r="DL187" s="19">
        <f>IFERROR(HLOOKUP(DL$1,'Nakladova matice_2018'!$A$1:$IW$188,160,FALSE),0)</f>
        <v>0</v>
      </c>
      <c r="DM187" s="19">
        <f>IFERROR(HLOOKUP(DM$1,'Nakladova matice_2018'!$A$1:$IW$188,160,FALSE),0)</f>
        <v>0</v>
      </c>
      <c r="DN187" s="19">
        <f>IFERROR(HLOOKUP(DN$1,'Nakladova matice_2018'!$A$1:$IW$188,160,FALSE),0)</f>
        <v>0</v>
      </c>
      <c r="DO187" s="19">
        <f>IFERROR(HLOOKUP(DO$1,'Nakladova matice_2018'!$A$1:$IW$188,160,FALSE),0)</f>
        <v>0</v>
      </c>
      <c r="DP187" s="19">
        <f>IFERROR(HLOOKUP(DP$1,'Nakladova matice_2018'!$A$1:$IW$188,160,FALSE),0)</f>
        <v>0</v>
      </c>
      <c r="DQ187" s="19">
        <f>IFERROR(HLOOKUP(DQ$1,'Nakladova matice_2018'!$A$1:$IW$188,160,FALSE),0)</f>
        <v>0</v>
      </c>
      <c r="DR187" s="19">
        <f>IFERROR(HLOOKUP(DR$1,'Nakladova matice_2018'!$A$1:$IW$188,160,FALSE),0)</f>
        <v>0</v>
      </c>
      <c r="DS187" s="19">
        <f>IFERROR(HLOOKUP(DS$1,'Nakladova matice_2018'!$A$1:$IW$188,160,FALSE),0)</f>
        <v>0</v>
      </c>
      <c r="DT187" s="19">
        <f>IFERROR(HLOOKUP(DT$1,'Nakladova matice_2018'!$A$1:$IW$188,160,FALSE),0)</f>
        <v>0</v>
      </c>
      <c r="DU187" s="19">
        <f>IFERROR(HLOOKUP(DU$1,'Nakladova matice_2018'!$A$1:$IW$188,160,FALSE),0)</f>
        <v>0</v>
      </c>
      <c r="DV187" s="19">
        <f>IFERROR(HLOOKUP(DV$1,'Nakladova matice_2018'!$A$1:$IW$188,160,FALSE),0)</f>
        <v>0</v>
      </c>
      <c r="DW187" s="19">
        <f>IFERROR(HLOOKUP(DW$1,'Nakladova matice_2018'!$A$1:$IW$188,160,FALSE),0)</f>
        <v>0</v>
      </c>
      <c r="DX187" s="19">
        <f>IFERROR(HLOOKUP(DX$1,'Nakladova matice_2018'!$A$1:$IW$188,160,FALSE),0)</f>
        <v>0</v>
      </c>
      <c r="DY187" s="19">
        <f>IFERROR(HLOOKUP(DY$1,'Nakladova matice_2018'!$A$1:$IW$188,160,FALSE),0)</f>
        <v>0</v>
      </c>
      <c r="DZ187" s="19">
        <f>IFERROR(HLOOKUP(DZ$1,'Nakladova matice_2018'!$A$1:$IW$188,160,FALSE),0)</f>
        <v>0</v>
      </c>
      <c r="EA187" s="19">
        <f>IFERROR(HLOOKUP(EA$1,'Nakladova matice_2018'!$A$1:$IW$188,160,FALSE),0)</f>
        <v>0</v>
      </c>
      <c r="EB187" s="19">
        <f>IFERROR(HLOOKUP(EB$1,'Nakladova matice_2018'!$A$1:$IW$188,160,FALSE),0)</f>
        <v>0</v>
      </c>
      <c r="EC187" s="19">
        <f>IFERROR(HLOOKUP(EC$1,'Nakladova matice_2018'!$A$1:$IW$188,160,FALSE),0)</f>
        <v>0</v>
      </c>
      <c r="ED187" s="19">
        <f>IFERROR(HLOOKUP(ED$1,'Nakladova matice_2018'!$A$1:$IW$188,160,FALSE),0)</f>
        <v>0</v>
      </c>
      <c r="EE187" s="19">
        <f>IFERROR(HLOOKUP(EE$1,'Nakladova matice_2018'!$A$1:$IW$188,160,FALSE),0)</f>
        <v>0</v>
      </c>
      <c r="EF187" s="19">
        <f>IFERROR(HLOOKUP(EF$1,'Nakladova matice_2018'!$A$1:$IW$188,160,FALSE),0)</f>
        <v>0</v>
      </c>
      <c r="EG187" s="19">
        <f>IFERROR(HLOOKUP(EG$1,'Nakladova matice_2018'!$A$1:$IW$188,160,FALSE),0)</f>
        <v>0</v>
      </c>
      <c r="EH187" s="19">
        <f>IFERROR(HLOOKUP(EH$1,'Nakladova matice_2018'!$A$1:$IW$188,160,FALSE),0)</f>
        <v>0</v>
      </c>
      <c r="EI187" s="19">
        <f>IFERROR(HLOOKUP(EI$1,'Nakladova matice_2018'!$A$1:$IW$188,160,FALSE),0)</f>
        <v>0</v>
      </c>
      <c r="EJ187" s="19">
        <f>IFERROR(HLOOKUP(EJ$1,'Nakladova matice_2018'!$A$1:$IW$188,160,FALSE),0)</f>
        <v>0</v>
      </c>
      <c r="EK187" s="19">
        <f>IFERROR(HLOOKUP(EK$1,'Nakladova matice_2018'!$A$1:$IW$188,160,FALSE),0)</f>
        <v>0</v>
      </c>
      <c r="EL187" s="19">
        <f>IFERROR(HLOOKUP(EL$1,'Nakladova matice_2018'!$A$1:$IW$188,160,FALSE),0)</f>
        <v>0</v>
      </c>
      <c r="EM187" s="19">
        <f>IFERROR(HLOOKUP(EM$1,'Nakladova matice_2018'!$A$1:$IW$188,160,FALSE),0)</f>
        <v>0</v>
      </c>
      <c r="EN187" s="19">
        <f>IFERROR(HLOOKUP(EN$1,'Nakladova matice_2018'!$A$1:$IW$188,160,FALSE),0)</f>
        <v>0</v>
      </c>
      <c r="EO187" s="19">
        <f>IFERROR(HLOOKUP(EO$1,'Nakladova matice_2018'!$A$1:$IW$188,160,FALSE),0)</f>
        <v>0</v>
      </c>
      <c r="EP187" s="19">
        <f>IFERROR(HLOOKUP(EP$1,'Nakladova matice_2018'!$A$1:$IW$188,160,FALSE),0)</f>
        <v>0</v>
      </c>
      <c r="EQ187" s="19">
        <f>IFERROR(HLOOKUP(EQ$1,'Nakladova matice_2018'!$A$1:$IW$188,160,FALSE),0)</f>
        <v>0</v>
      </c>
      <c r="ER187" s="19">
        <f>IFERROR(HLOOKUP(ER$1,'Nakladova matice_2018'!$A$1:$IW$188,160,FALSE),0)</f>
        <v>0</v>
      </c>
      <c r="ES187" s="19">
        <f>IFERROR(HLOOKUP(ES$1,'Nakladova matice_2018'!$A$1:$IW$188,160,FALSE),0)</f>
        <v>0</v>
      </c>
      <c r="ET187" s="19">
        <f>IFERROR(HLOOKUP(ET$1,'Nakladova matice_2018'!$A$1:$IW$188,160,FALSE),0)</f>
        <v>0</v>
      </c>
      <c r="EU187" s="19">
        <f>IFERROR(HLOOKUP(EU$1,'Nakladova matice_2018'!$A$1:$IW$188,160,FALSE),0)</f>
        <v>0</v>
      </c>
      <c r="EV187" s="19">
        <f>IFERROR(HLOOKUP(EV$1,'Nakladova matice_2018'!$A$1:$IW$188,160,FALSE),0)</f>
        <v>0</v>
      </c>
      <c r="EW187" s="19">
        <f>IFERROR(HLOOKUP(EW$1,'Nakladova matice_2018'!$A$1:$IW$188,160,FALSE),0)</f>
        <v>0</v>
      </c>
      <c r="EX187" s="19">
        <f>IFERROR(HLOOKUP(EX$1,'Nakladova matice_2018'!$A$1:$IW$188,160,FALSE),0)</f>
        <v>0</v>
      </c>
      <c r="EY187" s="19">
        <f>IFERROR(HLOOKUP(EY$1,'Nakladova matice_2018'!$A$1:$IW$188,160,FALSE),0)</f>
        <v>0</v>
      </c>
      <c r="EZ187" s="19">
        <f>IFERROR(HLOOKUP(EZ$1,'Nakladova matice_2018'!$A$1:$IW$188,160,FALSE),0)</f>
        <v>0</v>
      </c>
      <c r="FA187" s="19">
        <f>IFERROR(HLOOKUP(FA$1,'Nakladova matice_2018'!$A$1:$IW$188,160,FALSE),0)</f>
        <v>0</v>
      </c>
      <c r="FB187" s="19">
        <f>IFERROR(HLOOKUP(FB$1,'Nakladova matice_2018'!$A$1:$IW$188,160,FALSE),0)</f>
        <v>0</v>
      </c>
      <c r="FC187" s="19">
        <f>IFERROR(HLOOKUP(FC$1,'Nakladova matice_2018'!$A$1:$IW$188,160,FALSE),0)</f>
        <v>0</v>
      </c>
      <c r="FD187" s="19">
        <f>IFERROR(HLOOKUP(FD$1,'Nakladova matice_2018'!$A$1:$IW$188,160,FALSE),0)</f>
        <v>0</v>
      </c>
      <c r="FE187" s="19">
        <f>IFERROR(HLOOKUP(FE$1,'Nakladova matice_2018'!$A$1:$IW$188,160,FALSE),0)</f>
        <v>0</v>
      </c>
      <c r="FF187" s="19">
        <f>IFERROR(HLOOKUP(FF$1,'Nakladova matice_2018'!$A$1:$IW$188,160,FALSE),0)</f>
        <v>0</v>
      </c>
      <c r="FG187" s="19">
        <f>IFERROR(HLOOKUP(FG$1,'Nakladova matice_2018'!$A$1:$IW$188,160,FALSE),0)</f>
        <v>0</v>
      </c>
      <c r="FH187" s="19">
        <f>IFERROR(HLOOKUP(FH$1,'Nakladova matice_2018'!$A$1:$IW$188,160,FALSE),0)</f>
        <v>0</v>
      </c>
      <c r="FI187" s="19">
        <f>IFERROR(HLOOKUP(FI$1,'Nakladova matice_2018'!$A$1:$IW$188,160,FALSE),0)</f>
        <v>0</v>
      </c>
      <c r="FJ187" s="19">
        <f>IFERROR(HLOOKUP(FJ$1,'Nakladova matice_2018'!$A$1:$IW$188,160,FALSE),0)</f>
        <v>0</v>
      </c>
      <c r="FK187" s="19">
        <f>IFERROR(HLOOKUP(FK$1,'Nakladova matice_2018'!$A$1:$IW$188,160,FALSE),0)</f>
        <v>0</v>
      </c>
      <c r="FL187" s="19">
        <f>IFERROR(HLOOKUP(FL$1,'Nakladova matice_2018'!$A$1:$IW$188,160,FALSE),0)</f>
        <v>0</v>
      </c>
      <c r="FM187" s="19">
        <f>IFERROR(HLOOKUP(FM$1,'Nakladova matice_2018'!$A$1:$IW$188,160,FALSE),0)</f>
        <v>0</v>
      </c>
      <c r="FN187" s="19">
        <f>IFERROR(HLOOKUP(FN$1,'Nakladova matice_2018'!$A$1:$IW$188,160,FALSE),0)</f>
        <v>0</v>
      </c>
      <c r="FO187" s="19">
        <f>IFERROR(HLOOKUP(FO$1,'Nakladova matice_2018'!$A$1:$IW$188,160,FALSE),0)</f>
        <v>0</v>
      </c>
      <c r="FP187" s="19">
        <f>IFERROR(HLOOKUP(FP$1,'Nakladova matice_2018'!$A$1:$IW$188,160,FALSE),0)</f>
        <v>0</v>
      </c>
      <c r="FQ187" s="19">
        <f>IFERROR(HLOOKUP(FQ$1,'Nakladova matice_2018'!$A$1:$IW$188,160,FALSE),0)</f>
        <v>0</v>
      </c>
      <c r="FR187" s="19">
        <f>IFERROR(HLOOKUP(FR$1,'Nakladova matice_2018'!$A$1:$IW$188,160,FALSE),0)</f>
        <v>0</v>
      </c>
      <c r="FS187" s="19">
        <f>IFERROR(HLOOKUP(FS$1,'Nakladova matice_2018'!$A$1:$IW$188,160,FALSE),0)</f>
        <v>0</v>
      </c>
      <c r="FT187" s="19">
        <f>IFERROR(HLOOKUP(FT$1,'Nakladova matice_2018'!$A$1:$IW$188,160,FALSE),0)</f>
        <v>0</v>
      </c>
      <c r="FU187" s="19">
        <f>IFERROR(HLOOKUP(FU$1,'Nakladova matice_2018'!$A$1:$IW$188,160,FALSE),0)</f>
        <v>0</v>
      </c>
      <c r="FV187" s="19">
        <f>IFERROR(HLOOKUP(FV$1,'Nakladova matice_2018'!$A$1:$IW$188,160,FALSE),0)</f>
        <v>0</v>
      </c>
      <c r="FW187" s="19">
        <f>IFERROR(HLOOKUP(FW$1,'Nakladova matice_2018'!$A$1:$IW$188,160,FALSE),0)</f>
        <v>0</v>
      </c>
      <c r="FX187" s="19">
        <f>IFERROR(HLOOKUP(FX$1,'Nakladova matice_2018'!$A$1:$IW$188,160,FALSE),0)</f>
        <v>0</v>
      </c>
      <c r="FY187" s="19">
        <f>IFERROR(HLOOKUP(FY$1,'Nakladova matice_2018'!$A$1:$IW$188,160,FALSE),0)</f>
        <v>0</v>
      </c>
      <c r="FZ187" s="19">
        <f>IFERROR(HLOOKUP(FZ$1,'Nakladova matice_2018'!$A$1:$IW$188,160,FALSE),0)</f>
        <v>0</v>
      </c>
      <c r="GA187" s="19">
        <f>IFERROR(HLOOKUP(GA$1,'Nakladova matice_2018'!$A$1:$IW$188,160,FALSE),0)</f>
        <v>0</v>
      </c>
      <c r="GB187" s="19">
        <f>IFERROR(HLOOKUP(GB$1,'Nakladova matice_2018'!$A$1:$IW$188,160,FALSE),0)</f>
        <v>0</v>
      </c>
      <c r="GC187" s="19">
        <f>IFERROR(HLOOKUP(GC$1,'Nakladova matice_2018'!$A$1:$IW$188,160,FALSE),0)</f>
        <v>0</v>
      </c>
      <c r="GD187" s="19">
        <f>IFERROR(HLOOKUP(GD$1,'Nakladova matice_2018'!$A$1:$IW$188,160,FALSE),0)</f>
        <v>0</v>
      </c>
      <c r="GE187" s="19">
        <f>IFERROR(HLOOKUP(GE$1,'Nakladova matice_2018'!$A$1:$IW$188,160,FALSE),0)</f>
        <v>0</v>
      </c>
      <c r="GF187" s="19">
        <f>IFERROR(HLOOKUP(GF$1,'Nakladova matice_2018'!$A$1:$IW$188,160,FALSE),0)</f>
        <v>0</v>
      </c>
      <c r="GG187" s="19">
        <f>IFERROR(HLOOKUP(GG$1,'Nakladova matice_2018'!$A$1:$IW$188,160,FALSE),0)</f>
        <v>0</v>
      </c>
      <c r="GH187" s="19">
        <f>IFERROR(HLOOKUP(GH$1,'Nakladova matice_2018'!$A$1:$IW$188,160,FALSE),0)</f>
        <v>0</v>
      </c>
      <c r="GI187" s="19">
        <f>IFERROR(HLOOKUP(GI$1,'Nakladova matice_2018'!$A$1:$IW$188,160,FALSE),0)</f>
        <v>0</v>
      </c>
      <c r="GJ187" s="19">
        <f>IFERROR(HLOOKUP(GJ$1,'Nakladova matice_2018'!$A$1:$IW$188,160,FALSE),0)</f>
        <v>0</v>
      </c>
      <c r="GK187" s="19">
        <f>IFERROR(HLOOKUP(GK$1,'Nakladova matice_2018'!$A$1:$IW$188,160,FALSE),0)</f>
        <v>0</v>
      </c>
      <c r="GL187" s="19">
        <f>IFERROR(HLOOKUP(GL$1,'Nakladova matice_2018'!$A$1:$IW$188,160,FALSE),0)</f>
        <v>0</v>
      </c>
      <c r="GM187" s="19">
        <f>IFERROR(HLOOKUP(GM$1,'Nakladova matice_2018'!$A$1:$IW$188,160,FALSE),0)</f>
        <v>0</v>
      </c>
      <c r="GN187" s="19">
        <f>IFERROR(HLOOKUP(GN$1,'Nakladova matice_2018'!$A$1:$IW$188,160,FALSE),0)</f>
        <v>0</v>
      </c>
      <c r="GO187" s="19">
        <f>IFERROR(HLOOKUP(GO$1,'Nakladova matice_2018'!$A$1:$IW$188,160,FALSE),0)</f>
        <v>0</v>
      </c>
      <c r="GP187" s="19">
        <f>IFERROR(HLOOKUP(GP$1,'Nakladova matice_2018'!$A$1:$IW$188,160,FALSE),0)</f>
        <v>0</v>
      </c>
      <c r="GQ187" s="19">
        <f>IFERROR(HLOOKUP(GQ$1,'Nakladova matice_2018'!$A$1:$IW$188,160,FALSE),0)</f>
        <v>0</v>
      </c>
      <c r="GR187" s="19">
        <f>IFERROR(HLOOKUP(GR$1,'Nakladova matice_2018'!$A$1:$IW$188,160,FALSE),0)</f>
        <v>0</v>
      </c>
      <c r="GS187" s="19">
        <f>IFERROR(HLOOKUP(GS$1,'Nakladova matice_2018'!$A$1:$IW$188,160,FALSE),0)</f>
        <v>0</v>
      </c>
      <c r="GT187" s="19">
        <f>IFERROR(HLOOKUP(GT$1,'Nakladova matice_2018'!$A$1:$IW$188,160,FALSE),0)</f>
        <v>0</v>
      </c>
      <c r="GU187" s="19">
        <f>IFERROR(HLOOKUP(GU$1,'Nakladova matice_2018'!$A$1:$IW$188,160,FALSE),0)</f>
        <v>0</v>
      </c>
      <c r="GV187" s="19">
        <f>IFERROR(HLOOKUP(GV$1,'Nakladova matice_2018'!$A$1:$IW$188,160,FALSE),0)</f>
        <v>0</v>
      </c>
      <c r="GW187" s="19">
        <f>IFERROR(HLOOKUP(GW$1,'Nakladova matice_2018'!$A$1:$IW$188,160,FALSE),0)</f>
        <v>0</v>
      </c>
      <c r="GX187" s="19">
        <f>IFERROR(HLOOKUP(GX$1,'Nakladova matice_2018'!$A$1:$IW$188,160,FALSE),0)</f>
        <v>0</v>
      </c>
      <c r="GY187" s="19">
        <f>IFERROR(HLOOKUP(GY$1,'Nakladova matice_2018'!$A$1:$IW$188,160,FALSE),0)</f>
        <v>0</v>
      </c>
      <c r="GZ187" s="19">
        <f>IFERROR(HLOOKUP(GZ$1,'Nakladova matice_2018'!$A$1:$IW$188,160,FALSE),0)</f>
        <v>0</v>
      </c>
      <c r="HA187" s="19">
        <f>IFERROR(HLOOKUP(HA$1,'Nakladova matice_2018'!$A$1:$IW$188,160,FALSE),0)</f>
        <v>0</v>
      </c>
      <c r="HB187" s="19">
        <f>IFERROR(HLOOKUP(HB$1,'Nakladova matice_2018'!$A$1:$IW$188,160,FALSE),0)</f>
        <v>0</v>
      </c>
      <c r="HC187" s="19">
        <f>IFERROR(HLOOKUP(HC$1,'Nakladova matice_2018'!$A$1:$IW$188,160,FALSE),0)</f>
        <v>0</v>
      </c>
      <c r="HD187" s="19">
        <f>IFERROR(HLOOKUP(HD$1,'Nakladova matice_2018'!$A$1:$IW$188,160,FALSE),0)</f>
        <v>0</v>
      </c>
      <c r="HE187" s="19">
        <f>IFERROR(HLOOKUP(HE$1,'Nakladova matice_2018'!$A$1:$IW$188,160,FALSE),0)</f>
        <v>0</v>
      </c>
      <c r="HF187" s="19">
        <f>IFERROR(HLOOKUP(HF$1,'Nakladova matice_2018'!$A$1:$IW$188,160,FALSE),0)</f>
        <v>0</v>
      </c>
      <c r="HG187" s="19">
        <f>IFERROR(HLOOKUP(HG$1,'Nakladova matice_2018'!$A$1:$IW$188,160,FALSE),0)</f>
        <v>0</v>
      </c>
      <c r="HH187" s="19">
        <f>IFERROR(HLOOKUP(HH$1,'Nakladova matice_2018'!$A$1:$IW$188,160,FALSE),0)</f>
        <v>0</v>
      </c>
      <c r="HI187" s="19">
        <f>IFERROR(HLOOKUP(HI$1,'Nakladova matice_2018'!$A$1:$IW$188,160,FALSE),0)</f>
        <v>0</v>
      </c>
      <c r="HJ187" s="19">
        <f>IFERROR(HLOOKUP(HJ$1,'Nakladova matice_2018'!$A$1:$IW$188,160,FALSE),0)</f>
        <v>0</v>
      </c>
      <c r="HK187" s="19">
        <f>IFERROR(HLOOKUP(HK$1,'Nakladova matice_2018'!$A$1:$IW$188,160,FALSE),0)</f>
        <v>0</v>
      </c>
      <c r="HL187" s="19">
        <f>IFERROR(HLOOKUP(HL$1,'Nakladova matice_2018'!$A$1:$IW$188,160,FALSE),0)</f>
        <v>0</v>
      </c>
      <c r="HM187" s="19">
        <f>IFERROR(HLOOKUP(HM$1,'Nakladova matice_2018'!$A$1:$IW$188,160,FALSE),0)</f>
        <v>0</v>
      </c>
      <c r="HN187" s="19">
        <f>IFERROR(HLOOKUP(HN$1,'Nakladova matice_2018'!$A$1:$IW$188,160,FALSE),0)</f>
        <v>0</v>
      </c>
      <c r="HO187" s="19">
        <f>IFERROR(HLOOKUP(HO$1,'Nakladova matice_2018'!$A$1:$IW$188,160,FALSE),0)</f>
        <v>0</v>
      </c>
      <c r="HP187" s="19">
        <f>IFERROR(HLOOKUP(HP$1,'Nakladova matice_2018'!$A$1:$IW$188,160,FALSE),0)</f>
        <v>0</v>
      </c>
      <c r="HQ187" s="19">
        <f>IFERROR(HLOOKUP(HQ$1,'Nakladova matice_2018'!$A$1:$IW$188,160,FALSE),0)</f>
        <v>0</v>
      </c>
      <c r="HR187" s="19">
        <f>IFERROR(HLOOKUP(HR$1,'Nakladova matice_2018'!$A$1:$IW$188,160,FALSE),0)</f>
        <v>0</v>
      </c>
      <c r="HS187" s="19">
        <f>IFERROR(HLOOKUP(HS$1,'Nakladova matice_2018'!$A$1:$IW$188,160,FALSE),0)</f>
        <v>0</v>
      </c>
      <c r="HT187" s="19">
        <f>IFERROR(HLOOKUP(HT$1,'Nakladova matice_2018'!$A$1:$IW$188,160,FALSE),0)</f>
        <v>0</v>
      </c>
      <c r="HU187" s="19">
        <f>IFERROR(HLOOKUP(HU$1,'Nakladova matice_2018'!$A$1:$IW$188,160,FALSE),0)</f>
        <v>0</v>
      </c>
      <c r="HV187" s="19">
        <f>IFERROR(HLOOKUP(HV$1,'Nakladova matice_2018'!$A$1:$IW$188,160,FALSE),0)</f>
        <v>0</v>
      </c>
      <c r="HW187" s="19">
        <f>IFERROR(HLOOKUP(HW$1,'Nakladova matice_2018'!$A$1:$IW$188,160,FALSE),0)</f>
        <v>0</v>
      </c>
      <c r="HX187" s="19">
        <f>IFERROR(HLOOKUP(HX$1,'Nakladova matice_2018'!$A$1:$IW$188,160,FALSE),0)</f>
        <v>0</v>
      </c>
      <c r="HY187" s="19">
        <f>IFERROR(HLOOKUP(HY$1,'Nakladova matice_2018'!$A$1:$IW$188,160,FALSE),0)</f>
        <v>0</v>
      </c>
      <c r="HZ187" s="19">
        <f>IFERROR(HLOOKUP(HZ$1,'Nakladova matice_2018'!$A$1:$IW$188,160,FALSE),0)</f>
        <v>0</v>
      </c>
      <c r="IA187" s="19">
        <f>IFERROR(HLOOKUP(IA$1,'Nakladova matice_2018'!$A$1:$IW$188,160,FALSE),0)</f>
        <v>0</v>
      </c>
      <c r="IB187" s="19">
        <f>IFERROR(HLOOKUP(IB$1,'Nakladova matice_2018'!$A$1:$IW$188,160,FALSE),0)</f>
        <v>0</v>
      </c>
      <c r="IC187" s="19">
        <f>IFERROR(HLOOKUP(IC$1,'Nakladova matice_2018'!$A$1:$IW$188,160,FALSE),0)</f>
        <v>0</v>
      </c>
      <c r="ID187" s="19">
        <f>IFERROR(HLOOKUP(ID$1,'Nakladova matice_2018'!$A$1:$IW$188,160,FALSE),0)</f>
        <v>0</v>
      </c>
      <c r="IE187" s="19">
        <f>IFERROR(HLOOKUP(IE$1,'Nakladova matice_2018'!$A$1:$IW$188,160,FALSE),0)</f>
        <v>0</v>
      </c>
      <c r="IF187" s="19">
        <f>IFERROR(HLOOKUP(IF$1,'Nakladova matice_2018'!$A$1:$IW$188,160,FALSE),0)</f>
        <v>0</v>
      </c>
      <c r="IG187" s="19">
        <f>IFERROR(HLOOKUP(IG$1,'Nakladova matice_2018'!$A$1:$IW$188,160,FALSE),0)</f>
        <v>0</v>
      </c>
      <c r="IH187" s="19">
        <f>IFERROR(HLOOKUP(IH$1,'Nakladova matice_2018'!$A$1:$IW$188,160,FALSE),0)</f>
        <v>0</v>
      </c>
      <c r="II187" s="19">
        <f>IFERROR(HLOOKUP(II$1,'Nakladova matice_2018'!$A$1:$IW$188,160,FALSE),0)</f>
        <v>0</v>
      </c>
      <c r="IJ187" s="19">
        <f>IFERROR(HLOOKUP(IJ$1,'Nakladova matice_2018'!$A$1:$IW$188,160,FALSE),0)</f>
        <v>0</v>
      </c>
      <c r="IK187" s="19">
        <f>IFERROR(HLOOKUP(IK$1,'Nakladova matice_2018'!$A$1:$IW$188,160,FALSE),0)</f>
        <v>0</v>
      </c>
      <c r="IL187" s="19">
        <f>IFERROR(HLOOKUP(IL$1,'Nakladova matice_2018'!$A$1:$IW$188,160,FALSE),0)</f>
        <v>0</v>
      </c>
      <c r="IM187" s="19">
        <f>IFERROR(HLOOKUP(IM$1,'Nakladova matice_2018'!$A$1:$IW$188,160,FALSE),0)</f>
        <v>0</v>
      </c>
      <c r="IN187" s="19">
        <f>IFERROR(HLOOKUP(IN$1,'Nakladova matice_2018'!$A$1:$IW$188,160,FALSE),0)</f>
        <v>0</v>
      </c>
      <c r="IO187" s="19">
        <f>IFERROR(HLOOKUP(IO$1,'Nakladova matice_2018'!$A$1:$IW$188,160,FALSE),0)</f>
        <v>0</v>
      </c>
      <c r="IP187" s="19">
        <f>IFERROR(HLOOKUP(IP$1,'Nakladova matice_2018'!$A$1:$IW$188,160,FALSE),0)</f>
        <v>0</v>
      </c>
      <c r="IQ187" s="19">
        <f>IFERROR(HLOOKUP(IQ$1,'Nakladova matice_2018'!$A$1:$IW$188,160,FALSE),0)</f>
        <v>0</v>
      </c>
      <c r="IR187" s="19">
        <f>IFERROR(HLOOKUP(IR$1,'Nakladova matice_2018'!$A$1:$IW$188,160,FALSE),0)</f>
        <v>0</v>
      </c>
      <c r="IS187" s="19">
        <f>IFERROR(HLOOKUP(IS$1,'Nakladova matice_2018'!$A$1:$IW$188,160,FALSE),0)</f>
        <v>0</v>
      </c>
      <c r="IT187" s="19">
        <f>IFERROR(HLOOKUP(IT$1,'Nakladova matice_2018'!$A$1:$IW$188,160,FALSE),0)</f>
        <v>0</v>
      </c>
      <c r="IU187" s="19">
        <f>IFERROR(HLOOKUP(IU$1,'Nakladova matice_2018'!$A$1:$IW$188,160,FALSE),0)</f>
        <v>0</v>
      </c>
      <c r="IV187" s="19">
        <f>IFERROR(HLOOKUP(IV$1,'Nakladova matice_2018'!$A$1:$IW$188,160,FALSE),0)</f>
        <v>0</v>
      </c>
      <c r="IW187" s="19">
        <f>IFERROR(HLOOKUP(IW$1,'Nakladova matice_2018'!$A$1:$IW$188,160,FALSE),0)</f>
        <v>0</v>
      </c>
      <c r="IX187" s="19">
        <f>IFERROR(HLOOKUP(IX$1,'Nakladova matice_2018'!$A$1:$IW$188,160,FALSE),0)</f>
        <v>0</v>
      </c>
      <c r="IY187" s="19">
        <f>IFERROR(HLOOKUP(IY$1,'Nakladova matice_2018'!$A$1:$IW$188,160,FALSE),0)</f>
        <v>0</v>
      </c>
      <c r="IZ187" s="19">
        <f>IFERROR(HLOOKUP(IZ$1,'Nakladova matice_2018'!$A$1:$IW$188,160,FALSE),0)</f>
        <v>0</v>
      </c>
      <c r="JA187" s="19">
        <f>IFERROR(HLOOKUP(JA$1,'Nakladova matice_2018'!$A$1:$IW$188,160,FALSE),0)</f>
        <v>0</v>
      </c>
      <c r="JB187" s="19">
        <f>IFERROR(HLOOKUP(JB$1,'Nakladova matice_2018'!$A$1:$IW$188,160,FALSE),0)</f>
        <v>0</v>
      </c>
      <c r="JC187" s="19">
        <f>IFERROR(HLOOKUP(JC$1,'Nakladova matice_2018'!$A$1:$IW$188,160,FALSE),0)</f>
        <v>0</v>
      </c>
      <c r="JD187" s="19">
        <f>IFERROR(HLOOKUP(JD$1,'Nakladova matice_2018'!$A$1:$IW$188,160,FALSE),0)</f>
        <v>0</v>
      </c>
      <c r="JE187" s="19">
        <f>IFERROR(HLOOKUP(JE$1,'Nakladova matice_2018'!$A$1:$IW$188,160,FALSE),0)</f>
        <v>0</v>
      </c>
      <c r="JF187" s="19">
        <f>IFERROR(HLOOKUP(JF$1,'Nakladova matice_2018'!$A$1:$IW$188,160,FALSE),0)</f>
        <v>0</v>
      </c>
      <c r="JG187" s="19">
        <f>IFERROR(HLOOKUP(JG$1,'Nakladova matice_2018'!$A$1:$IW$188,160,FALSE),0)</f>
        <v>0</v>
      </c>
      <c r="JH187" s="19">
        <f>IFERROR(HLOOKUP(JH$1,'Nakladova matice_2018'!$A$1:$IW$188,160,FALSE),0)</f>
        <v>0</v>
      </c>
      <c r="JI187" s="19">
        <f>IFERROR(HLOOKUP(JI$1,'Nakladova matice_2018'!$A$1:$IW$188,160,FALSE),0)</f>
        <v>0</v>
      </c>
      <c r="JJ187" s="19">
        <f>IFERROR(HLOOKUP(JJ$1,'Nakladova matice_2018'!$A$1:$IW$188,160,FALSE),0)</f>
        <v>0</v>
      </c>
      <c r="JK187" s="19">
        <f>IFERROR(HLOOKUP(JK$1,'Nakladova matice_2018'!$A$1:$IW$188,160,FALSE),0)</f>
        <v>0</v>
      </c>
      <c r="JL187" s="19">
        <f>IFERROR(HLOOKUP(JL$1,'Nakladova matice_2018'!$A$1:$IW$188,160,FALSE),0)</f>
        <v>0</v>
      </c>
      <c r="JM187" s="19">
        <f>IFERROR(HLOOKUP(JM$1,'Nakladova matice_2018'!$A$1:$IW$188,160,FALSE),0)</f>
        <v>0</v>
      </c>
      <c r="JN187" s="19">
        <f>IFERROR(HLOOKUP(JN$1,'Nakladova matice_2018'!$A$1:$IW$188,160,FALSE),0)</f>
        <v>0</v>
      </c>
      <c r="JO187" s="19">
        <f>IFERROR(HLOOKUP(JO$1,'Nakladova matice_2018'!$A$1:$IW$188,160,FALSE),0)</f>
        <v>0</v>
      </c>
      <c r="JP187" s="19">
        <f>IFERROR(HLOOKUP(JP$1,'Nakladova matice_2018'!$A$1:$IW$188,160,FALSE),0)</f>
        <v>0</v>
      </c>
      <c r="JQ187" s="19">
        <f>IFERROR(HLOOKUP(JQ$1,'Nakladova matice_2018'!$A$1:$IW$188,160,FALSE),0)</f>
        <v>0</v>
      </c>
      <c r="JR187" s="19">
        <f>IFERROR(HLOOKUP(JR$1,'Nakladova matice_2018'!$A$1:$IW$188,160,FALSE),0)</f>
        <v>0</v>
      </c>
      <c r="JS187" s="19">
        <f>IFERROR(HLOOKUP(JS$1,'Nakladova matice_2018'!$A$1:$IW$188,160,FALSE),0)</f>
        <v>0</v>
      </c>
      <c r="JT187" s="19">
        <f>IFERROR(HLOOKUP(JT$1,'Nakladova matice_2018'!$A$1:$IW$188,160,FALSE),0)</f>
        <v>0</v>
      </c>
      <c r="JU187" s="19">
        <f>IFERROR(HLOOKUP(JU$1,'Nakladova matice_2018'!$A$1:$IW$188,160,FALSE),0)</f>
        <v>0</v>
      </c>
      <c r="JV187" s="19">
        <f>IFERROR(HLOOKUP(JV$1,'Nakladova matice_2018'!$A$1:$IW$188,160,FALSE),0)</f>
        <v>0</v>
      </c>
      <c r="JW187" s="19">
        <f>IFERROR(HLOOKUP(JW$1,'Nakladova matice_2018'!$A$1:$IW$188,160,FALSE),0)</f>
        <v>0</v>
      </c>
      <c r="JX187" s="19">
        <f>IFERROR(HLOOKUP(JX$1,'Nakladova matice_2018'!$A$1:$IW$188,160,FALSE),0)</f>
        <v>0</v>
      </c>
      <c r="JY187" s="19">
        <f>IFERROR(HLOOKUP(JY$1,'Nakladova matice_2018'!$A$1:$IW$188,160,FALSE),0)</f>
        <v>0</v>
      </c>
      <c r="JZ187" s="19">
        <f>IFERROR(HLOOKUP(JZ$1,'Nakladova matice_2018'!$A$1:$IW$188,160,FALSE),0)</f>
        <v>0</v>
      </c>
      <c r="KA187" s="19">
        <f>IFERROR(HLOOKUP(KA$1,'Nakladova matice_2018'!$A$1:$IW$188,160,FALSE),0)</f>
        <v>0</v>
      </c>
      <c r="KB187" s="19">
        <f>IFERROR(HLOOKUP(KB$1,'Nakladova matice_2018'!$A$1:$IW$188,160,FALSE),0)</f>
        <v>0</v>
      </c>
      <c r="KC187" s="19">
        <f>IFERROR(HLOOKUP(KC$1,'Nakladova matice_2018'!$A$1:$IW$188,160,FALSE),0)</f>
        <v>0</v>
      </c>
      <c r="KD187" s="19">
        <f>IFERROR(HLOOKUP(KD$1,'Nakladova matice_2018'!$A$1:$IW$188,160,FALSE),0)</f>
        <v>0</v>
      </c>
      <c r="KE187" s="19">
        <f>IFERROR(HLOOKUP(KE$1,'Nakladova matice_2018'!$A$1:$IW$188,160,FALSE),0)</f>
        <v>0</v>
      </c>
      <c r="KF187" s="19">
        <f>IFERROR(HLOOKUP(KF$1,'Nakladova matice_2018'!$A$1:$IW$188,160,FALSE),0)</f>
        <v>0</v>
      </c>
      <c r="KG187" s="19">
        <f>IFERROR(HLOOKUP(KG$1,'Nakladova matice_2018'!$A$1:$IW$188,160,FALSE),0)</f>
        <v>0</v>
      </c>
      <c r="KH187" s="19">
        <f>IFERROR(HLOOKUP(KH$1,'Nakladova matice_2018'!$A$1:$IW$188,160,FALSE),0)</f>
        <v>0</v>
      </c>
      <c r="KI187" s="19">
        <f>IFERROR(HLOOKUP(KI$1,'Nakladova matice_2018'!$A$1:$IW$188,160,FALSE),0)</f>
        <v>0</v>
      </c>
      <c r="KJ187" s="19">
        <f>IFERROR(HLOOKUP(KJ$1,'Nakladova matice_2018'!$A$1:$IW$188,160,FALSE),0)</f>
        <v>0</v>
      </c>
      <c r="KK187" s="19">
        <f>IFERROR(HLOOKUP(KK$1,'Nakladova matice_2018'!$A$1:$IW$188,160,FALSE),0)</f>
        <v>0</v>
      </c>
      <c r="KL187" s="19">
        <f>IFERROR(HLOOKUP(KL$1,'Nakladova matice_2018'!$A$1:$IW$188,160,FALSE),0)</f>
        <v>0</v>
      </c>
      <c r="KM187" s="19">
        <f>IFERROR(HLOOKUP(KM$1,'Nakladova matice_2018'!$A$1:$IW$188,160,FALSE),0)</f>
        <v>0</v>
      </c>
      <c r="KN187" s="19">
        <f>IFERROR(HLOOKUP(KN$1,'Nakladova matice_2018'!$A$1:$IW$188,160,FALSE),0)</f>
        <v>0</v>
      </c>
      <c r="KO187" s="19">
        <f>IFERROR(HLOOKUP(KO$1,'Nakladova matice_2018'!$A$1:$IW$188,160,FALSE),0)</f>
        <v>0</v>
      </c>
      <c r="KP187" s="19">
        <f>IFERROR(HLOOKUP(KP$1,'Nakladova matice_2018'!$A$1:$IW$188,160,FALSE),0)</f>
        <v>0</v>
      </c>
      <c r="KQ187" s="19">
        <f>IFERROR(HLOOKUP(KQ$1,'Nakladova matice_2018'!$A$1:$IW$188,160,FALSE),0)</f>
        <v>0</v>
      </c>
      <c r="KR187" s="19">
        <f>IFERROR(HLOOKUP(KR$1,'Nakladova matice_2018'!$A$1:$IW$188,160,FALSE),0)</f>
        <v>0</v>
      </c>
      <c r="KS187" s="19">
        <f>IFERROR(HLOOKUP(KS$1,'Nakladova matice_2018'!$A$1:$IW$188,160,FALSE),0)</f>
        <v>0</v>
      </c>
      <c r="KT187" s="19">
        <f>IFERROR(HLOOKUP(KT$1,'Nakladova matice_2018'!$A$1:$IW$188,160,FALSE),0)</f>
        <v>0</v>
      </c>
      <c r="KU187" s="19">
        <f>IFERROR(HLOOKUP(KU$1,'Nakladova matice_2018'!$A$1:$IW$188,160,FALSE),0)</f>
        <v>0</v>
      </c>
      <c r="KV187" s="19">
        <f>IFERROR(HLOOKUP(KV$1,'Nakladova matice_2018'!$A$1:$IW$188,160,FALSE),0)</f>
        <v>0</v>
      </c>
      <c r="KW187" s="19">
        <f>IFERROR(HLOOKUP(KW$1,'Nakladova matice_2018'!$A$1:$IW$188,160,FALSE),0)</f>
        <v>0</v>
      </c>
      <c r="KX187" s="19">
        <f>IFERROR(HLOOKUP(KX$1,'Nakladova matice_2018'!$A$1:$IW$188,160,FALSE),0)</f>
        <v>0</v>
      </c>
      <c r="KY187" s="19">
        <f>IFERROR(HLOOKUP(KY$1,'Nakladova matice_2018'!$A$1:$IW$188,160,FALSE),0)</f>
        <v>0</v>
      </c>
      <c r="KZ187" s="19">
        <f>IFERROR(HLOOKUP(KZ$1,'Nakladova matice_2018'!$A$1:$IW$188,160,FALSE),0)</f>
        <v>0</v>
      </c>
      <c r="LA187" s="19">
        <f>IFERROR(HLOOKUP(LA$1,'Nakladova matice_2018'!$A$1:$IW$188,160,FALSE),0)</f>
        <v>0</v>
      </c>
      <c r="LB187" s="19">
        <f>IFERROR(HLOOKUP(LB$1,'Nakladova matice_2018'!$A$1:$IW$188,160,FALSE),0)</f>
        <v>0</v>
      </c>
      <c r="LC187" s="19">
        <f>IFERROR(HLOOKUP(LC$1,'Nakladova matice_2018'!$A$1:$IW$188,160,FALSE),0)</f>
        <v>0</v>
      </c>
      <c r="LD187" s="19">
        <f>IFERROR(HLOOKUP(LD$1,'Nakladova matice_2018'!$A$1:$IW$188,160,FALSE),0)</f>
        <v>0</v>
      </c>
      <c r="LE187" s="19">
        <f>IFERROR(HLOOKUP(LE$1,'Nakladova matice_2018'!$A$1:$IW$188,160,FALSE),0)</f>
        <v>0</v>
      </c>
      <c r="LF187" s="19">
        <f>IFERROR(HLOOKUP(LF$1,'Nakladova matice_2018'!$A$1:$IW$188,160,FALSE),0)</f>
        <v>0</v>
      </c>
      <c r="LG187" s="19">
        <f>IFERROR(HLOOKUP(LG$1,'Nakladova matice_2018'!$A$1:$IW$188,160,FALSE),0)</f>
        <v>0</v>
      </c>
      <c r="LH187" s="19">
        <f>IFERROR(HLOOKUP(LH$1,'Nakladova matice_2018'!$A$1:$IW$188,160,FALSE),0)</f>
        <v>0</v>
      </c>
      <c r="LI187" s="19">
        <f>IFERROR(HLOOKUP(LI$1,'Nakladova matice_2018'!$A$1:$IW$188,160,FALSE),0)</f>
        <v>0</v>
      </c>
      <c r="LJ187" s="19">
        <f>IFERROR(HLOOKUP(LJ$1,'Nakladova matice_2018'!$A$1:$IW$188,160,FALSE),0)</f>
        <v>0</v>
      </c>
      <c r="LK187" s="19">
        <f>IFERROR(HLOOKUP(LK$1,'Nakladova matice_2018'!$A$1:$IW$188,160,FALSE),0)</f>
        <v>0</v>
      </c>
      <c r="LL187" s="19">
        <f>IFERROR(HLOOKUP(LL$1,'Nakladova matice_2018'!$A$1:$IW$188,160,FALSE),0)</f>
        <v>0</v>
      </c>
      <c r="LM187" s="19">
        <f>IFERROR(HLOOKUP(LM$1,'Nakladova matice_2018'!$A$1:$IW$188,160,FALSE),0)</f>
        <v>0</v>
      </c>
      <c r="LN187" s="19">
        <f>IFERROR(HLOOKUP(LN$1,'Nakladova matice_2018'!$A$1:$IW$188,160,FALSE),0)</f>
        <v>0</v>
      </c>
      <c r="LO187" s="19">
        <f>IFERROR(HLOOKUP(LO$1,'Nakladova matice_2018'!$A$1:$IW$188,160,FALSE),0)</f>
        <v>0</v>
      </c>
      <c r="LP187" s="19">
        <f>IFERROR(HLOOKUP(LP$1,'Nakladova matice_2018'!$A$1:$IW$188,160,FALSE),0)</f>
        <v>0</v>
      </c>
      <c r="LQ187" s="19">
        <f>IFERROR(HLOOKUP(LQ$1,'Nakladova matice_2018'!$A$1:$IW$188,160,FALSE),0)</f>
        <v>0</v>
      </c>
      <c r="LR187" s="19">
        <f>IFERROR(HLOOKUP(LR$1,'Nakladova matice_2018'!$A$1:$IW$188,160,FALSE),0)</f>
        <v>0</v>
      </c>
      <c r="LS187" s="19">
        <f>IFERROR(HLOOKUP(LS$1,'Nakladova matice_2018'!$A$1:$IW$188,160,FALSE),0)</f>
        <v>0</v>
      </c>
      <c r="LT187" s="19">
        <f>IFERROR(HLOOKUP(LT$1,'Nakladova matice_2018'!$A$1:$IW$188,160,FALSE),0)</f>
        <v>0</v>
      </c>
      <c r="LU187" s="19">
        <f>IFERROR(HLOOKUP(LU$1,'Nakladova matice_2018'!$A$1:$IW$188,160,FALSE),0)</f>
        <v>0</v>
      </c>
      <c r="LV187" s="19">
        <f>IFERROR(HLOOKUP(LV$1,'Nakladova matice_2018'!$A$1:$IW$188,160,FALSE),0)</f>
        <v>0</v>
      </c>
      <c r="LW187" s="19">
        <f>IFERROR(HLOOKUP(LW$1,'Nakladova matice_2018'!$A$1:$IW$188,160,FALSE),0)</f>
        <v>0</v>
      </c>
      <c r="LX187" s="19">
        <f>IFERROR(HLOOKUP(LX$1,'Nakladova matice_2018'!$A$1:$IW$188,160,FALSE),0)</f>
        <v>0</v>
      </c>
      <c r="LY187" s="19">
        <f>IFERROR(HLOOKUP(LY$1,'Nakladova matice_2018'!$A$1:$IW$188,160,FALSE),0)</f>
        <v>0</v>
      </c>
      <c r="LZ187" s="19">
        <f>IFERROR(HLOOKUP(LZ$1,'Nakladova matice_2018'!$A$1:$IW$188,160,FALSE),0)</f>
        <v>0</v>
      </c>
      <c r="MA187" s="19">
        <f>IFERROR(HLOOKUP(MA$1,'Nakladova matice_2018'!$A$1:$IW$188,160,FALSE),0)</f>
        <v>0</v>
      </c>
      <c r="MB187" s="19">
        <f>IFERROR(HLOOKUP(MB$1,'Nakladova matice_2018'!$A$1:$IW$188,160,FALSE),0)</f>
        <v>0</v>
      </c>
      <c r="MC187" s="19">
        <f>IFERROR(HLOOKUP(MC$1,'Nakladova matice_2018'!$A$1:$IW$188,160,FALSE),0)</f>
        <v>0</v>
      </c>
      <c r="MD187" s="19">
        <f>IFERROR(HLOOKUP(MD$1,'Nakladova matice_2018'!$A$1:$IW$188,160,FALSE),0)</f>
        <v>0</v>
      </c>
      <c r="ME187" s="19">
        <f>IFERROR(HLOOKUP(ME$1,'Nakladova matice_2018'!$A$1:$IW$188,160,FALSE),0)</f>
        <v>0</v>
      </c>
      <c r="MF187" s="19">
        <f>IFERROR(HLOOKUP(MF$1,'Nakladova matice_2018'!$A$1:$IW$188,160,FALSE),0)</f>
        <v>0</v>
      </c>
      <c r="MG187" s="19">
        <f>IFERROR(HLOOKUP(MG$1,'Nakladova matice_2018'!$A$1:$IW$188,160,FALSE),0)</f>
        <v>0</v>
      </c>
      <c r="MH187" s="19">
        <f>IFERROR(HLOOKUP(MH$1,'Nakladova matice_2018'!$A$1:$IW$188,160,FALSE),0)</f>
        <v>0</v>
      </c>
      <c r="MI187" s="19">
        <f>IFERROR(HLOOKUP(MI$1,'Nakladova matice_2018'!$A$1:$IW$188,160,FALSE),0)</f>
        <v>0</v>
      </c>
      <c r="MJ187" s="19">
        <f>IFERROR(HLOOKUP(MJ$1,'Nakladova matice_2018'!$A$1:$IW$188,160,FALSE),0)</f>
        <v>1359695.66</v>
      </c>
      <c r="MK187" s="19">
        <f>IFERROR(HLOOKUP(MK$1,'Nakladova matice_2018'!$A$1:$IW$188,160,FALSE),0)</f>
        <v>0</v>
      </c>
      <c r="ML187" s="19">
        <f>IFERROR(HLOOKUP(ML$1,'Nakladova matice_2018'!$A$1:$IW$188,160,FALSE),0)</f>
        <v>0</v>
      </c>
      <c r="MM187" s="19">
        <f>IFERROR(HLOOKUP(MM$1,'Nakladova matice_2018'!$A$1:$IW$188,160,FALSE),0)</f>
        <v>0</v>
      </c>
      <c r="MN187" s="19">
        <f>IFERROR(HLOOKUP(MN$1,'Nakladova matice_2018'!$A$1:$IW$188,160,FALSE),0)</f>
        <v>0</v>
      </c>
      <c r="MO187" s="20">
        <f>SUM(E187:MN187)</f>
        <v>1359695.66</v>
      </c>
      <c r="MP187" s="20">
        <f>MO187-'Nakladova matice_2018'!IX160</f>
        <v>0</v>
      </c>
    </row>
    <row r="188" spans="1:354" x14ac:dyDescent="0.2">
      <c r="A188" s="27">
        <v>554001</v>
      </c>
      <c r="B188" s="21" t="s">
        <v>299</v>
      </c>
      <c r="C188" s="53">
        <v>0</v>
      </c>
      <c r="D188" s="19">
        <f>IFERROR(HLOOKUP(D$1,'Nakladova matice_2018'!$A$1:$IW$188,161,FALSE),0)</f>
        <v>0</v>
      </c>
      <c r="E188" s="19">
        <f>IFERROR(HLOOKUP(E$1,'Nakladova matice_2018'!$A$1:$IW$188,161,FALSE),0)</f>
        <v>0</v>
      </c>
      <c r="F188" s="19">
        <f>IFERROR(HLOOKUP(F$1,'Nakladova matice_2018'!$A$1:$IW$188,161,FALSE),0)</f>
        <v>0</v>
      </c>
      <c r="G188" s="19">
        <f>IFERROR(HLOOKUP(G$1,'Nakladova matice_2018'!$A$1:$IW$188,161,FALSE),0)</f>
        <v>0</v>
      </c>
      <c r="H188" s="19">
        <f>IFERROR(HLOOKUP(H$1,'Nakladova matice_2018'!$A$1:$IW$188,161,FALSE),0)</f>
        <v>0</v>
      </c>
      <c r="I188" s="19">
        <f>IFERROR(HLOOKUP(I$1,'Nakladova matice_2018'!$A$1:$IW$188,161,FALSE),0)</f>
        <v>0</v>
      </c>
      <c r="J188" s="19">
        <f>IFERROR(HLOOKUP(J$1,'Nakladova matice_2018'!$A$1:$IW$188,161,FALSE),0)</f>
        <v>0</v>
      </c>
      <c r="K188" s="19">
        <f>IFERROR(HLOOKUP(K$1,'Nakladova matice_2018'!$A$1:$IW$188,161,FALSE),0)</f>
        <v>0</v>
      </c>
      <c r="L188" s="19">
        <f>IFERROR(HLOOKUP(L$1,'Nakladova matice_2018'!$A$1:$IW$188,161,FALSE),0)</f>
        <v>0</v>
      </c>
      <c r="M188" s="19">
        <f>IFERROR(HLOOKUP(M$1,'Nakladova matice_2018'!$A$1:$IW$188,161,FALSE),0)</f>
        <v>0</v>
      </c>
      <c r="N188" s="19">
        <f>IFERROR(HLOOKUP(N$1,'Nakladova matice_2018'!$A$1:$IW$188,161,FALSE),0)</f>
        <v>0</v>
      </c>
      <c r="O188" s="19">
        <f>IFERROR(HLOOKUP(O$1,'Nakladova matice_2018'!$A$1:$IW$188,161,FALSE),0)</f>
        <v>0</v>
      </c>
      <c r="P188" s="19">
        <f>IFERROR(HLOOKUP(P$1,'Nakladova matice_2018'!$A$1:$IW$188,161,FALSE),0)</f>
        <v>0</v>
      </c>
      <c r="Q188" s="19">
        <f>IFERROR(HLOOKUP(Q$1,'Nakladova matice_2018'!$A$1:$IW$188,161,FALSE),0)</f>
        <v>0</v>
      </c>
      <c r="R188" s="19">
        <f>IFERROR(HLOOKUP(R$1,'Nakladova matice_2018'!$A$1:$IW$188,161,FALSE),0)</f>
        <v>0</v>
      </c>
      <c r="S188" s="19">
        <f>IFERROR(HLOOKUP(S$1,'Nakladova matice_2018'!$A$1:$IW$188,161,FALSE),0)</f>
        <v>0</v>
      </c>
      <c r="T188" s="19">
        <f>IFERROR(HLOOKUP(T$1,'Nakladova matice_2018'!$A$1:$IW$188,161,FALSE),0)</f>
        <v>0</v>
      </c>
      <c r="U188" s="19">
        <f>IFERROR(HLOOKUP(U$1,'Nakladova matice_2018'!$A$1:$IW$188,161,FALSE),0)</f>
        <v>0</v>
      </c>
      <c r="V188" s="19">
        <f>IFERROR(HLOOKUP(V$1,'Nakladova matice_2018'!$A$1:$IW$188,161,FALSE),0)</f>
        <v>0</v>
      </c>
      <c r="W188" s="19">
        <f>IFERROR(HLOOKUP(W$1,'Nakladova matice_2018'!$A$1:$IW$188,161,FALSE),0)</f>
        <v>0</v>
      </c>
      <c r="X188" s="19">
        <f>IFERROR(HLOOKUP(X$1,'Nakladova matice_2018'!$A$1:$IW$188,161,FALSE),0)</f>
        <v>0</v>
      </c>
      <c r="Y188" s="19">
        <f>IFERROR(HLOOKUP(Y$1,'Nakladova matice_2018'!$A$1:$IW$188,161,FALSE),0)</f>
        <v>0</v>
      </c>
      <c r="Z188" s="19">
        <f>IFERROR(HLOOKUP(Z$1,'Nakladova matice_2018'!$A$1:$IW$188,161,FALSE),0)</f>
        <v>0</v>
      </c>
      <c r="AA188" s="19">
        <f>IFERROR(HLOOKUP(AA$1,'Nakladova matice_2018'!$A$1:$IW$188,161,FALSE),0)</f>
        <v>0</v>
      </c>
      <c r="AB188" s="19">
        <f>IFERROR(HLOOKUP(AB$1,'Nakladova matice_2018'!$A$1:$IW$188,161,FALSE),0)</f>
        <v>0</v>
      </c>
      <c r="AC188" s="19">
        <f>IFERROR(HLOOKUP(AC$1,'Nakladova matice_2018'!$A$1:$IW$188,161,FALSE),0)</f>
        <v>0</v>
      </c>
      <c r="AD188" s="19">
        <f>IFERROR(HLOOKUP(AD$1,'Nakladova matice_2018'!$A$1:$IW$188,161,FALSE),0)</f>
        <v>0</v>
      </c>
      <c r="AE188" s="19">
        <f>IFERROR(HLOOKUP(AE$1,'Nakladova matice_2018'!$A$1:$IW$188,161,FALSE),0)</f>
        <v>0</v>
      </c>
      <c r="AF188" s="19">
        <f>IFERROR(HLOOKUP(AF$1,'Nakladova matice_2018'!$A$1:$IW$188,161,FALSE),0)</f>
        <v>0</v>
      </c>
      <c r="AG188" s="19">
        <f>IFERROR(HLOOKUP(AG$1,'Nakladova matice_2018'!$A$1:$IW$188,161,FALSE),0)</f>
        <v>0</v>
      </c>
      <c r="AH188" s="19">
        <f>IFERROR(HLOOKUP(AH$1,'Nakladova matice_2018'!$A$1:$IW$188,161,FALSE),0)</f>
        <v>0</v>
      </c>
      <c r="AI188" s="19">
        <f>IFERROR(HLOOKUP(AI$1,'Nakladova matice_2018'!$A$1:$IW$188,161,FALSE),0)</f>
        <v>0</v>
      </c>
      <c r="AJ188" s="19">
        <f>IFERROR(HLOOKUP(AJ$1,'Nakladova matice_2018'!$A$1:$IW$188,161,FALSE),0)</f>
        <v>0</v>
      </c>
      <c r="AK188" s="19">
        <f>IFERROR(HLOOKUP(AK$1,'Nakladova matice_2018'!$A$1:$IW$188,161,FALSE),0)</f>
        <v>0</v>
      </c>
      <c r="AL188" s="19">
        <f>IFERROR(HLOOKUP(AL$1,'Nakladova matice_2018'!$A$1:$IW$188,161,FALSE),0)</f>
        <v>0</v>
      </c>
      <c r="AM188" s="19">
        <f>IFERROR(HLOOKUP(AM$1,'Nakladova matice_2018'!$A$1:$IW$188,161,FALSE),0)</f>
        <v>0</v>
      </c>
      <c r="AN188" s="19">
        <f>IFERROR(HLOOKUP(AN$1,'Nakladova matice_2018'!$A$1:$IW$188,161,FALSE),0)</f>
        <v>0</v>
      </c>
      <c r="AO188" s="19">
        <f>IFERROR(HLOOKUP(AO$1,'Nakladova matice_2018'!$A$1:$IW$188,161,FALSE),0)</f>
        <v>0</v>
      </c>
      <c r="AP188" s="19">
        <f>IFERROR(HLOOKUP(AP$1,'Nakladova matice_2018'!$A$1:$IW$188,161,FALSE),0)</f>
        <v>0</v>
      </c>
      <c r="AQ188" s="19">
        <f>IFERROR(HLOOKUP(AQ$1,'Nakladova matice_2018'!$A$1:$IW$188,161,FALSE),0)</f>
        <v>0</v>
      </c>
      <c r="AR188" s="19">
        <f>IFERROR(HLOOKUP(AR$1,'Nakladova matice_2018'!$A$1:$IW$188,161,FALSE),0)</f>
        <v>0</v>
      </c>
      <c r="AS188" s="19">
        <f>IFERROR(HLOOKUP(AS$1,'Nakladova matice_2018'!$A$1:$IW$188,161,FALSE),0)</f>
        <v>0</v>
      </c>
      <c r="AT188" s="19">
        <f>IFERROR(HLOOKUP(AT$1,'Nakladova matice_2018'!$A$1:$IW$188,161,FALSE),0)</f>
        <v>0</v>
      </c>
      <c r="AU188" s="19">
        <f>IFERROR(HLOOKUP(AU$1,'Nakladova matice_2018'!$A$1:$IW$188,161,FALSE),0)</f>
        <v>0</v>
      </c>
      <c r="AV188" s="19">
        <f>IFERROR(HLOOKUP(AV$1,'Nakladova matice_2018'!$A$1:$IW$188,161,FALSE),0)</f>
        <v>0</v>
      </c>
      <c r="AW188" s="19">
        <f>IFERROR(HLOOKUP(AW$1,'Nakladova matice_2018'!$A$1:$IW$188,161,FALSE),0)</f>
        <v>0</v>
      </c>
      <c r="AX188" s="19">
        <f>IFERROR(HLOOKUP(AX$1,'Nakladova matice_2018'!$A$1:$IW$188,161,FALSE),0)</f>
        <v>0</v>
      </c>
      <c r="AY188" s="19">
        <f>IFERROR(HLOOKUP(AY$1,'Nakladova matice_2018'!$A$1:$IW$188,161,FALSE),0)</f>
        <v>0</v>
      </c>
      <c r="AZ188" s="19">
        <f>IFERROR(HLOOKUP(AZ$1,'Nakladova matice_2018'!$A$1:$IW$188,161,FALSE),0)</f>
        <v>0</v>
      </c>
      <c r="BA188" s="19">
        <f>IFERROR(HLOOKUP(BA$1,'Nakladova matice_2018'!$A$1:$IW$188,161,FALSE),0)</f>
        <v>0</v>
      </c>
      <c r="BB188" s="19">
        <f>IFERROR(HLOOKUP(BB$1,'Nakladova matice_2018'!$A$1:$IW$188,161,FALSE),0)</f>
        <v>0</v>
      </c>
      <c r="BC188" s="19">
        <f>IFERROR(HLOOKUP(BC$1,'Nakladova matice_2018'!$A$1:$IW$188,161,FALSE),0)</f>
        <v>0</v>
      </c>
      <c r="BD188" s="19">
        <f>IFERROR(HLOOKUP(BD$1,'Nakladova matice_2018'!$A$1:$IW$188,161,FALSE),0)</f>
        <v>0</v>
      </c>
      <c r="BE188" s="19">
        <f>IFERROR(HLOOKUP(BE$1,'Nakladova matice_2018'!$A$1:$IW$188,161,FALSE),0)</f>
        <v>0</v>
      </c>
      <c r="BF188" s="19">
        <f>IFERROR(HLOOKUP(BF$1,'Nakladova matice_2018'!$A$1:$IW$188,161,FALSE),0)</f>
        <v>0</v>
      </c>
      <c r="BG188" s="19">
        <f>IFERROR(HLOOKUP(BG$1,'Nakladova matice_2018'!$A$1:$IW$188,161,FALSE),0)</f>
        <v>0</v>
      </c>
      <c r="BH188" s="19">
        <f>IFERROR(HLOOKUP(BH$1,'Nakladova matice_2018'!$A$1:$IW$188,161,FALSE),0)</f>
        <v>0</v>
      </c>
      <c r="BI188" s="19">
        <f>IFERROR(HLOOKUP(BI$1,'Nakladova matice_2018'!$A$1:$IW$188,161,FALSE),0)</f>
        <v>0</v>
      </c>
      <c r="BJ188" s="19">
        <f>IFERROR(HLOOKUP(BJ$1,'Nakladova matice_2018'!$A$1:$IW$188,161,FALSE),0)</f>
        <v>0</v>
      </c>
      <c r="BK188" s="19">
        <f>IFERROR(HLOOKUP(BK$1,'Nakladova matice_2018'!$A$1:$IW$188,161,FALSE),0)</f>
        <v>0</v>
      </c>
      <c r="BL188" s="19">
        <f>IFERROR(HLOOKUP(BL$1,'Nakladova matice_2018'!$A$1:$IW$188,161,FALSE),0)</f>
        <v>0</v>
      </c>
      <c r="BM188" s="19">
        <f>IFERROR(HLOOKUP(BM$1,'Nakladova matice_2018'!$A$1:$IW$188,161,FALSE),0)</f>
        <v>0</v>
      </c>
      <c r="BN188" s="19">
        <f>IFERROR(HLOOKUP(BN$1,'Nakladova matice_2018'!$A$1:$IW$188,161,FALSE),0)</f>
        <v>0</v>
      </c>
      <c r="BO188" s="19">
        <f>IFERROR(HLOOKUP(BO$1,'Nakladova matice_2018'!$A$1:$IW$188,161,FALSE),0)</f>
        <v>0</v>
      </c>
      <c r="BP188" s="19">
        <f>IFERROR(HLOOKUP(BP$1,'Nakladova matice_2018'!$A$1:$IW$188,161,FALSE),0)</f>
        <v>0</v>
      </c>
      <c r="BQ188" s="19">
        <f>IFERROR(HLOOKUP(BQ$1,'Nakladova matice_2018'!$A$1:$IW$188,161,FALSE),0)</f>
        <v>0</v>
      </c>
      <c r="BR188" s="19">
        <f>IFERROR(HLOOKUP(BR$1,'Nakladova matice_2018'!$A$1:$IW$188,161,FALSE),0)</f>
        <v>0</v>
      </c>
      <c r="BS188" s="19">
        <f>IFERROR(HLOOKUP(BS$1,'Nakladova matice_2018'!$A$1:$IW$188,161,FALSE),0)</f>
        <v>0</v>
      </c>
      <c r="BT188" s="19">
        <f>IFERROR(HLOOKUP(BT$1,'Nakladova matice_2018'!$A$1:$IW$188,161,FALSE),0)</f>
        <v>0</v>
      </c>
      <c r="BU188" s="19">
        <f>IFERROR(HLOOKUP(BU$1,'Nakladova matice_2018'!$A$1:$IW$188,161,FALSE),0)</f>
        <v>0</v>
      </c>
      <c r="BV188" s="19">
        <f>IFERROR(HLOOKUP(BV$1,'Nakladova matice_2018'!$A$1:$IW$188,161,FALSE),0)</f>
        <v>0</v>
      </c>
      <c r="BW188" s="19">
        <f>IFERROR(HLOOKUP(BW$1,'Nakladova matice_2018'!$A$1:$IW$188,161,FALSE),0)</f>
        <v>0</v>
      </c>
      <c r="BX188" s="19">
        <f>IFERROR(HLOOKUP(BX$1,'Nakladova matice_2018'!$A$1:$IW$188,161,FALSE),0)</f>
        <v>0</v>
      </c>
      <c r="BY188" s="19">
        <f>IFERROR(HLOOKUP(BY$1,'Nakladova matice_2018'!$A$1:$IW$188,161,FALSE),0)</f>
        <v>0</v>
      </c>
      <c r="BZ188" s="19">
        <f>IFERROR(HLOOKUP(BZ$1,'Nakladova matice_2018'!$A$1:$IW$188,161,FALSE),0)</f>
        <v>0</v>
      </c>
      <c r="CA188" s="19">
        <f>IFERROR(HLOOKUP(CA$1,'Nakladova matice_2018'!$A$1:$IW$188,161,FALSE),0)</f>
        <v>0</v>
      </c>
      <c r="CB188" s="19">
        <f>IFERROR(HLOOKUP(CB$1,'Nakladova matice_2018'!$A$1:$IW$188,161,FALSE),0)</f>
        <v>0</v>
      </c>
      <c r="CC188" s="19">
        <f>IFERROR(HLOOKUP(CC$1,'Nakladova matice_2018'!$A$1:$IW$188,161,FALSE),0)</f>
        <v>0</v>
      </c>
      <c r="CD188" s="19">
        <f>IFERROR(HLOOKUP(CD$1,'Nakladova matice_2018'!$A$1:$IW$188,161,FALSE),0)</f>
        <v>0</v>
      </c>
      <c r="CE188" s="19">
        <f>IFERROR(HLOOKUP(CE$1,'Nakladova matice_2018'!$A$1:$IW$188,161,FALSE),0)</f>
        <v>0</v>
      </c>
      <c r="CF188" s="19">
        <f>IFERROR(HLOOKUP(CF$1,'Nakladova matice_2018'!$A$1:$IW$188,161,FALSE),0)</f>
        <v>0</v>
      </c>
      <c r="CG188" s="19">
        <f>IFERROR(HLOOKUP(CG$1,'Nakladova matice_2018'!$A$1:$IW$188,161,FALSE),0)</f>
        <v>0</v>
      </c>
      <c r="CH188" s="19">
        <f>IFERROR(HLOOKUP(CH$1,'Nakladova matice_2018'!$A$1:$IW$188,161,FALSE),0)</f>
        <v>0</v>
      </c>
      <c r="CI188" s="19">
        <f>IFERROR(HLOOKUP(CI$1,'Nakladova matice_2018'!$A$1:$IW$188,161,FALSE),0)</f>
        <v>0</v>
      </c>
      <c r="CJ188" s="19">
        <f>IFERROR(HLOOKUP(CJ$1,'Nakladova matice_2018'!$A$1:$IW$188,161,FALSE),0)</f>
        <v>0</v>
      </c>
      <c r="CK188" s="19">
        <f>IFERROR(HLOOKUP(CK$1,'Nakladova matice_2018'!$A$1:$IW$188,161,FALSE),0)</f>
        <v>0</v>
      </c>
      <c r="CL188" s="19">
        <f>IFERROR(HLOOKUP(CL$1,'Nakladova matice_2018'!$A$1:$IW$188,161,FALSE),0)</f>
        <v>0</v>
      </c>
      <c r="CM188" s="19">
        <f>IFERROR(HLOOKUP(CM$1,'Nakladova matice_2018'!$A$1:$IW$188,161,FALSE),0)</f>
        <v>0</v>
      </c>
      <c r="CN188" s="19">
        <f>IFERROR(HLOOKUP(CN$1,'Nakladova matice_2018'!$A$1:$IW$188,161,FALSE),0)</f>
        <v>0</v>
      </c>
      <c r="CO188" s="19">
        <f>IFERROR(HLOOKUP(CO$1,'Nakladova matice_2018'!$A$1:$IW$188,161,FALSE),0)</f>
        <v>0</v>
      </c>
      <c r="CP188" s="19">
        <f>IFERROR(HLOOKUP(CP$1,'Nakladova matice_2018'!$A$1:$IW$188,161,FALSE),0)</f>
        <v>0</v>
      </c>
      <c r="CQ188" s="19">
        <f>IFERROR(HLOOKUP(CQ$1,'Nakladova matice_2018'!$A$1:$IW$188,161,FALSE),0)</f>
        <v>0</v>
      </c>
      <c r="CR188" s="19">
        <f>IFERROR(HLOOKUP(CR$1,'Nakladova matice_2018'!$A$1:$IW$188,161,FALSE),0)</f>
        <v>0</v>
      </c>
      <c r="CS188" s="19">
        <f>IFERROR(HLOOKUP(CS$1,'Nakladova matice_2018'!$A$1:$IW$188,161,FALSE),0)</f>
        <v>0</v>
      </c>
      <c r="CT188" s="19">
        <f>IFERROR(HLOOKUP(CT$1,'Nakladova matice_2018'!$A$1:$IW$188,161,FALSE),0)</f>
        <v>0</v>
      </c>
      <c r="CU188" s="19">
        <f>IFERROR(HLOOKUP(CU$1,'Nakladova matice_2018'!$A$1:$IW$188,161,FALSE),0)</f>
        <v>0</v>
      </c>
      <c r="CV188" s="19">
        <f>IFERROR(HLOOKUP(CV$1,'Nakladova matice_2018'!$A$1:$IW$188,161,FALSE),0)</f>
        <v>0</v>
      </c>
      <c r="CW188" s="19">
        <f>IFERROR(HLOOKUP(CW$1,'Nakladova matice_2018'!$A$1:$IW$188,161,FALSE),0)</f>
        <v>0</v>
      </c>
      <c r="CX188" s="19">
        <f>IFERROR(HLOOKUP(CX$1,'Nakladova matice_2018'!$A$1:$IW$188,161,FALSE),0)</f>
        <v>0</v>
      </c>
      <c r="CY188" s="19">
        <f>IFERROR(HLOOKUP(CY$1,'Nakladova matice_2018'!$A$1:$IW$188,161,FALSE),0)</f>
        <v>0</v>
      </c>
      <c r="CZ188" s="19">
        <f>IFERROR(HLOOKUP(CZ$1,'Nakladova matice_2018'!$A$1:$IW$188,161,FALSE),0)</f>
        <v>0</v>
      </c>
      <c r="DA188" s="19">
        <f>IFERROR(HLOOKUP(DA$1,'Nakladova matice_2018'!$A$1:$IW$188,161,FALSE),0)</f>
        <v>0</v>
      </c>
      <c r="DB188" s="19">
        <f>IFERROR(HLOOKUP(DB$1,'Nakladova matice_2018'!$A$1:$IW$188,161,FALSE),0)</f>
        <v>0</v>
      </c>
      <c r="DC188" s="19">
        <f>IFERROR(HLOOKUP(DC$1,'Nakladova matice_2018'!$A$1:$IW$188,161,FALSE),0)</f>
        <v>0</v>
      </c>
      <c r="DD188" s="19">
        <f>IFERROR(HLOOKUP(DD$1,'Nakladova matice_2018'!$A$1:$IW$188,161,FALSE),0)</f>
        <v>0</v>
      </c>
      <c r="DE188" s="19">
        <f>IFERROR(HLOOKUP(DE$1,'Nakladova matice_2018'!$A$1:$IW$188,161,FALSE),0)</f>
        <v>0</v>
      </c>
      <c r="DF188" s="19">
        <f>IFERROR(HLOOKUP(DF$1,'Nakladova matice_2018'!$A$1:$IW$188,161,FALSE),0)</f>
        <v>0</v>
      </c>
      <c r="DG188" s="19">
        <f>IFERROR(HLOOKUP(DG$1,'Nakladova matice_2018'!$A$1:$IW$188,161,FALSE),0)</f>
        <v>0</v>
      </c>
      <c r="DH188" s="19">
        <f>IFERROR(HLOOKUP(DH$1,'Nakladova matice_2018'!$A$1:$IW$188,161,FALSE),0)</f>
        <v>0</v>
      </c>
      <c r="DI188" s="19">
        <f>IFERROR(HLOOKUP(DI$1,'Nakladova matice_2018'!$A$1:$IW$188,161,FALSE),0)</f>
        <v>0</v>
      </c>
      <c r="DJ188" s="19">
        <f>IFERROR(HLOOKUP(DJ$1,'Nakladova matice_2018'!$A$1:$IW$188,161,FALSE),0)</f>
        <v>0</v>
      </c>
      <c r="DK188" s="19">
        <f>IFERROR(HLOOKUP(DK$1,'Nakladova matice_2018'!$A$1:$IW$188,161,FALSE),0)</f>
        <v>0</v>
      </c>
      <c r="DL188" s="19">
        <f>IFERROR(HLOOKUP(DL$1,'Nakladova matice_2018'!$A$1:$IW$188,161,FALSE),0)</f>
        <v>0</v>
      </c>
      <c r="DM188" s="19">
        <f>IFERROR(HLOOKUP(DM$1,'Nakladova matice_2018'!$A$1:$IW$188,161,FALSE),0)</f>
        <v>0</v>
      </c>
      <c r="DN188" s="19">
        <f>IFERROR(HLOOKUP(DN$1,'Nakladova matice_2018'!$A$1:$IW$188,161,FALSE),0)</f>
        <v>0</v>
      </c>
      <c r="DO188" s="19">
        <f>IFERROR(HLOOKUP(DO$1,'Nakladova matice_2018'!$A$1:$IW$188,161,FALSE),0)</f>
        <v>0</v>
      </c>
      <c r="DP188" s="19">
        <f>IFERROR(HLOOKUP(DP$1,'Nakladova matice_2018'!$A$1:$IW$188,161,FALSE),0)</f>
        <v>0</v>
      </c>
      <c r="DQ188" s="19">
        <f>IFERROR(HLOOKUP(DQ$1,'Nakladova matice_2018'!$A$1:$IW$188,161,FALSE),0)</f>
        <v>0</v>
      </c>
      <c r="DR188" s="19">
        <f>IFERROR(HLOOKUP(DR$1,'Nakladova matice_2018'!$A$1:$IW$188,161,FALSE),0)</f>
        <v>0</v>
      </c>
      <c r="DS188" s="19">
        <f>IFERROR(HLOOKUP(DS$1,'Nakladova matice_2018'!$A$1:$IW$188,161,FALSE),0)</f>
        <v>0</v>
      </c>
      <c r="DT188" s="19">
        <f>IFERROR(HLOOKUP(DT$1,'Nakladova matice_2018'!$A$1:$IW$188,161,FALSE),0)</f>
        <v>0</v>
      </c>
      <c r="DU188" s="19">
        <f>IFERROR(HLOOKUP(DU$1,'Nakladova matice_2018'!$A$1:$IW$188,161,FALSE),0)</f>
        <v>0</v>
      </c>
      <c r="DV188" s="19">
        <f>IFERROR(HLOOKUP(DV$1,'Nakladova matice_2018'!$A$1:$IW$188,161,FALSE),0)</f>
        <v>0</v>
      </c>
      <c r="DW188" s="19">
        <f>IFERROR(HLOOKUP(DW$1,'Nakladova matice_2018'!$A$1:$IW$188,161,FALSE),0)</f>
        <v>0</v>
      </c>
      <c r="DX188" s="19">
        <f>IFERROR(HLOOKUP(DX$1,'Nakladova matice_2018'!$A$1:$IW$188,161,FALSE),0)</f>
        <v>0</v>
      </c>
      <c r="DY188" s="19">
        <f>IFERROR(HLOOKUP(DY$1,'Nakladova matice_2018'!$A$1:$IW$188,161,FALSE),0)</f>
        <v>0</v>
      </c>
      <c r="DZ188" s="19">
        <f>IFERROR(HLOOKUP(DZ$1,'Nakladova matice_2018'!$A$1:$IW$188,161,FALSE),0)</f>
        <v>0</v>
      </c>
      <c r="EA188" s="19">
        <f>IFERROR(HLOOKUP(EA$1,'Nakladova matice_2018'!$A$1:$IW$188,161,FALSE),0)</f>
        <v>0</v>
      </c>
      <c r="EB188" s="19">
        <f>IFERROR(HLOOKUP(EB$1,'Nakladova matice_2018'!$A$1:$IW$188,161,FALSE),0)</f>
        <v>0</v>
      </c>
      <c r="EC188" s="19">
        <f>IFERROR(HLOOKUP(EC$1,'Nakladova matice_2018'!$A$1:$IW$188,161,FALSE),0)</f>
        <v>0</v>
      </c>
      <c r="ED188" s="19">
        <f>IFERROR(HLOOKUP(ED$1,'Nakladova matice_2018'!$A$1:$IW$188,161,FALSE),0)</f>
        <v>0</v>
      </c>
      <c r="EE188" s="19">
        <f>IFERROR(HLOOKUP(EE$1,'Nakladova matice_2018'!$A$1:$IW$188,161,FALSE),0)</f>
        <v>0</v>
      </c>
      <c r="EF188" s="19">
        <f>IFERROR(HLOOKUP(EF$1,'Nakladova matice_2018'!$A$1:$IW$188,161,FALSE),0)</f>
        <v>0</v>
      </c>
      <c r="EG188" s="19">
        <f>IFERROR(HLOOKUP(EG$1,'Nakladova matice_2018'!$A$1:$IW$188,161,FALSE),0)</f>
        <v>0</v>
      </c>
      <c r="EH188" s="19">
        <f>IFERROR(HLOOKUP(EH$1,'Nakladova matice_2018'!$A$1:$IW$188,161,FALSE),0)</f>
        <v>0</v>
      </c>
      <c r="EI188" s="19">
        <f>IFERROR(HLOOKUP(EI$1,'Nakladova matice_2018'!$A$1:$IW$188,161,FALSE),0)</f>
        <v>0</v>
      </c>
      <c r="EJ188" s="19">
        <f>IFERROR(HLOOKUP(EJ$1,'Nakladova matice_2018'!$A$1:$IW$188,161,FALSE),0)</f>
        <v>0</v>
      </c>
      <c r="EK188" s="19">
        <f>IFERROR(HLOOKUP(EK$1,'Nakladova matice_2018'!$A$1:$IW$188,161,FALSE),0)</f>
        <v>0</v>
      </c>
      <c r="EL188" s="19">
        <f>IFERROR(HLOOKUP(EL$1,'Nakladova matice_2018'!$A$1:$IW$188,161,FALSE),0)</f>
        <v>0</v>
      </c>
      <c r="EM188" s="19">
        <f>IFERROR(HLOOKUP(EM$1,'Nakladova matice_2018'!$A$1:$IW$188,161,FALSE),0)</f>
        <v>0</v>
      </c>
      <c r="EN188" s="19">
        <f>IFERROR(HLOOKUP(EN$1,'Nakladova matice_2018'!$A$1:$IW$188,161,FALSE),0)</f>
        <v>0</v>
      </c>
      <c r="EO188" s="19">
        <f>IFERROR(HLOOKUP(EO$1,'Nakladova matice_2018'!$A$1:$IW$188,161,FALSE),0)</f>
        <v>0</v>
      </c>
      <c r="EP188" s="19">
        <f>IFERROR(HLOOKUP(EP$1,'Nakladova matice_2018'!$A$1:$IW$188,161,FALSE),0)</f>
        <v>0</v>
      </c>
      <c r="EQ188" s="19">
        <f>IFERROR(HLOOKUP(EQ$1,'Nakladova matice_2018'!$A$1:$IW$188,161,FALSE),0)</f>
        <v>0</v>
      </c>
      <c r="ER188" s="19">
        <f>IFERROR(HLOOKUP(ER$1,'Nakladova matice_2018'!$A$1:$IW$188,161,FALSE),0)</f>
        <v>0</v>
      </c>
      <c r="ES188" s="19">
        <f>IFERROR(HLOOKUP(ES$1,'Nakladova matice_2018'!$A$1:$IW$188,161,FALSE),0)</f>
        <v>0</v>
      </c>
      <c r="ET188" s="19">
        <f>IFERROR(HLOOKUP(ET$1,'Nakladova matice_2018'!$A$1:$IW$188,161,FALSE),0)</f>
        <v>0</v>
      </c>
      <c r="EU188" s="19">
        <f>IFERROR(HLOOKUP(EU$1,'Nakladova matice_2018'!$A$1:$IW$188,161,FALSE),0)</f>
        <v>0</v>
      </c>
      <c r="EV188" s="19">
        <f>IFERROR(HLOOKUP(EV$1,'Nakladova matice_2018'!$A$1:$IW$188,161,FALSE),0)</f>
        <v>0</v>
      </c>
      <c r="EW188" s="19">
        <f>IFERROR(HLOOKUP(EW$1,'Nakladova matice_2018'!$A$1:$IW$188,161,FALSE),0)</f>
        <v>0</v>
      </c>
      <c r="EX188" s="19">
        <f>IFERROR(HLOOKUP(EX$1,'Nakladova matice_2018'!$A$1:$IW$188,161,FALSE),0)</f>
        <v>0</v>
      </c>
      <c r="EY188" s="19">
        <f>IFERROR(HLOOKUP(EY$1,'Nakladova matice_2018'!$A$1:$IW$188,161,FALSE),0)</f>
        <v>0</v>
      </c>
      <c r="EZ188" s="19">
        <f>IFERROR(HLOOKUP(EZ$1,'Nakladova matice_2018'!$A$1:$IW$188,161,FALSE),0)</f>
        <v>0</v>
      </c>
      <c r="FA188" s="19">
        <f>IFERROR(HLOOKUP(FA$1,'Nakladova matice_2018'!$A$1:$IW$188,161,FALSE),0)</f>
        <v>0</v>
      </c>
      <c r="FB188" s="19">
        <f>IFERROR(HLOOKUP(FB$1,'Nakladova matice_2018'!$A$1:$IW$188,161,FALSE),0)</f>
        <v>0</v>
      </c>
      <c r="FC188" s="19">
        <f>IFERROR(HLOOKUP(FC$1,'Nakladova matice_2018'!$A$1:$IW$188,161,FALSE),0)</f>
        <v>0</v>
      </c>
      <c r="FD188" s="19">
        <f>IFERROR(HLOOKUP(FD$1,'Nakladova matice_2018'!$A$1:$IW$188,161,FALSE),0)</f>
        <v>0</v>
      </c>
      <c r="FE188" s="19">
        <f>IFERROR(HLOOKUP(FE$1,'Nakladova matice_2018'!$A$1:$IW$188,161,FALSE),0)</f>
        <v>0</v>
      </c>
      <c r="FF188" s="19">
        <f>IFERROR(HLOOKUP(FF$1,'Nakladova matice_2018'!$A$1:$IW$188,161,FALSE),0)</f>
        <v>0</v>
      </c>
      <c r="FG188" s="19">
        <f>IFERROR(HLOOKUP(FG$1,'Nakladova matice_2018'!$A$1:$IW$188,161,FALSE),0)</f>
        <v>0</v>
      </c>
      <c r="FH188" s="19">
        <f>IFERROR(HLOOKUP(FH$1,'Nakladova matice_2018'!$A$1:$IW$188,161,FALSE),0)</f>
        <v>0</v>
      </c>
      <c r="FI188" s="19">
        <f>IFERROR(HLOOKUP(FI$1,'Nakladova matice_2018'!$A$1:$IW$188,161,FALSE),0)</f>
        <v>0</v>
      </c>
      <c r="FJ188" s="19">
        <f>IFERROR(HLOOKUP(FJ$1,'Nakladova matice_2018'!$A$1:$IW$188,161,FALSE),0)</f>
        <v>0</v>
      </c>
      <c r="FK188" s="19">
        <f>IFERROR(HLOOKUP(FK$1,'Nakladova matice_2018'!$A$1:$IW$188,161,FALSE),0)</f>
        <v>0</v>
      </c>
      <c r="FL188" s="19">
        <f>IFERROR(HLOOKUP(FL$1,'Nakladova matice_2018'!$A$1:$IW$188,161,FALSE),0)</f>
        <v>0</v>
      </c>
      <c r="FM188" s="19">
        <f>IFERROR(HLOOKUP(FM$1,'Nakladova matice_2018'!$A$1:$IW$188,161,FALSE),0)</f>
        <v>0</v>
      </c>
      <c r="FN188" s="19">
        <f>IFERROR(HLOOKUP(FN$1,'Nakladova matice_2018'!$A$1:$IW$188,161,FALSE),0)</f>
        <v>0</v>
      </c>
      <c r="FO188" s="19">
        <f>IFERROR(HLOOKUP(FO$1,'Nakladova matice_2018'!$A$1:$IW$188,161,FALSE),0)</f>
        <v>0</v>
      </c>
      <c r="FP188" s="19">
        <f>IFERROR(HLOOKUP(FP$1,'Nakladova matice_2018'!$A$1:$IW$188,161,FALSE),0)</f>
        <v>0</v>
      </c>
      <c r="FQ188" s="19">
        <f>IFERROR(HLOOKUP(FQ$1,'Nakladova matice_2018'!$A$1:$IW$188,161,FALSE),0)</f>
        <v>0</v>
      </c>
      <c r="FR188" s="19">
        <f>IFERROR(HLOOKUP(FR$1,'Nakladova matice_2018'!$A$1:$IW$188,161,FALSE),0)</f>
        <v>0</v>
      </c>
      <c r="FS188" s="19">
        <f>IFERROR(HLOOKUP(FS$1,'Nakladova matice_2018'!$A$1:$IW$188,161,FALSE),0)</f>
        <v>0</v>
      </c>
      <c r="FT188" s="19">
        <f>IFERROR(HLOOKUP(FT$1,'Nakladova matice_2018'!$A$1:$IW$188,161,FALSE),0)</f>
        <v>0</v>
      </c>
      <c r="FU188" s="19">
        <f>IFERROR(HLOOKUP(FU$1,'Nakladova matice_2018'!$A$1:$IW$188,161,FALSE),0)</f>
        <v>0</v>
      </c>
      <c r="FV188" s="19">
        <f>IFERROR(HLOOKUP(FV$1,'Nakladova matice_2018'!$A$1:$IW$188,161,FALSE),0)</f>
        <v>0</v>
      </c>
      <c r="FW188" s="19">
        <f>IFERROR(HLOOKUP(FW$1,'Nakladova matice_2018'!$A$1:$IW$188,161,FALSE),0)</f>
        <v>0</v>
      </c>
      <c r="FX188" s="19">
        <f>IFERROR(HLOOKUP(FX$1,'Nakladova matice_2018'!$A$1:$IW$188,161,FALSE),0)</f>
        <v>0</v>
      </c>
      <c r="FY188" s="19">
        <f>IFERROR(HLOOKUP(FY$1,'Nakladova matice_2018'!$A$1:$IW$188,161,FALSE),0)</f>
        <v>0</v>
      </c>
      <c r="FZ188" s="19">
        <f>IFERROR(HLOOKUP(FZ$1,'Nakladova matice_2018'!$A$1:$IW$188,161,FALSE),0)</f>
        <v>0</v>
      </c>
      <c r="GA188" s="19">
        <f>IFERROR(HLOOKUP(GA$1,'Nakladova matice_2018'!$A$1:$IW$188,161,FALSE),0)</f>
        <v>0</v>
      </c>
      <c r="GB188" s="19">
        <f>IFERROR(HLOOKUP(GB$1,'Nakladova matice_2018'!$A$1:$IW$188,161,FALSE),0)</f>
        <v>0</v>
      </c>
      <c r="GC188" s="19">
        <f>IFERROR(HLOOKUP(GC$1,'Nakladova matice_2018'!$A$1:$IW$188,161,FALSE),0)</f>
        <v>0</v>
      </c>
      <c r="GD188" s="19">
        <f>IFERROR(HLOOKUP(GD$1,'Nakladova matice_2018'!$A$1:$IW$188,161,FALSE),0)</f>
        <v>0</v>
      </c>
      <c r="GE188" s="19">
        <f>IFERROR(HLOOKUP(GE$1,'Nakladova matice_2018'!$A$1:$IW$188,161,FALSE),0)</f>
        <v>0</v>
      </c>
      <c r="GF188" s="19">
        <f>IFERROR(HLOOKUP(GF$1,'Nakladova matice_2018'!$A$1:$IW$188,161,FALSE),0)</f>
        <v>0</v>
      </c>
      <c r="GG188" s="19">
        <f>IFERROR(HLOOKUP(GG$1,'Nakladova matice_2018'!$A$1:$IW$188,161,FALSE),0)</f>
        <v>0</v>
      </c>
      <c r="GH188" s="19">
        <f>IFERROR(HLOOKUP(GH$1,'Nakladova matice_2018'!$A$1:$IW$188,161,FALSE),0)</f>
        <v>0</v>
      </c>
      <c r="GI188" s="19">
        <f>IFERROR(HLOOKUP(GI$1,'Nakladova matice_2018'!$A$1:$IW$188,161,FALSE),0)</f>
        <v>0</v>
      </c>
      <c r="GJ188" s="19">
        <f>IFERROR(HLOOKUP(GJ$1,'Nakladova matice_2018'!$A$1:$IW$188,161,FALSE),0)</f>
        <v>0</v>
      </c>
      <c r="GK188" s="19">
        <f>IFERROR(HLOOKUP(GK$1,'Nakladova matice_2018'!$A$1:$IW$188,161,FALSE),0)</f>
        <v>0</v>
      </c>
      <c r="GL188" s="19">
        <f>IFERROR(HLOOKUP(GL$1,'Nakladova matice_2018'!$A$1:$IW$188,161,FALSE),0)</f>
        <v>0</v>
      </c>
      <c r="GM188" s="19">
        <f>IFERROR(HLOOKUP(GM$1,'Nakladova matice_2018'!$A$1:$IW$188,161,FALSE),0)</f>
        <v>0</v>
      </c>
      <c r="GN188" s="19">
        <f>IFERROR(HLOOKUP(GN$1,'Nakladova matice_2018'!$A$1:$IW$188,161,FALSE),0)</f>
        <v>0</v>
      </c>
      <c r="GO188" s="19">
        <f>IFERROR(HLOOKUP(GO$1,'Nakladova matice_2018'!$A$1:$IW$188,161,FALSE),0)</f>
        <v>0</v>
      </c>
      <c r="GP188" s="19">
        <f>IFERROR(HLOOKUP(GP$1,'Nakladova matice_2018'!$A$1:$IW$188,161,FALSE),0)</f>
        <v>0</v>
      </c>
      <c r="GQ188" s="19">
        <f>IFERROR(HLOOKUP(GQ$1,'Nakladova matice_2018'!$A$1:$IW$188,161,FALSE),0)</f>
        <v>0</v>
      </c>
      <c r="GR188" s="19">
        <f>IFERROR(HLOOKUP(GR$1,'Nakladova matice_2018'!$A$1:$IW$188,161,FALSE),0)</f>
        <v>0</v>
      </c>
      <c r="GS188" s="19">
        <f>IFERROR(HLOOKUP(GS$1,'Nakladova matice_2018'!$A$1:$IW$188,161,FALSE),0)</f>
        <v>0</v>
      </c>
      <c r="GT188" s="19">
        <f>IFERROR(HLOOKUP(GT$1,'Nakladova matice_2018'!$A$1:$IW$188,161,FALSE),0)</f>
        <v>0</v>
      </c>
      <c r="GU188" s="19">
        <f>IFERROR(HLOOKUP(GU$1,'Nakladova matice_2018'!$A$1:$IW$188,161,FALSE),0)</f>
        <v>0</v>
      </c>
      <c r="GV188" s="19">
        <f>IFERROR(HLOOKUP(GV$1,'Nakladova matice_2018'!$A$1:$IW$188,161,FALSE),0)</f>
        <v>0</v>
      </c>
      <c r="GW188" s="19">
        <f>IFERROR(HLOOKUP(GW$1,'Nakladova matice_2018'!$A$1:$IW$188,161,FALSE),0)</f>
        <v>0</v>
      </c>
      <c r="GX188" s="19">
        <f>IFERROR(HLOOKUP(GX$1,'Nakladova matice_2018'!$A$1:$IW$188,161,FALSE),0)</f>
        <v>0</v>
      </c>
      <c r="GY188" s="19">
        <f>IFERROR(HLOOKUP(GY$1,'Nakladova matice_2018'!$A$1:$IW$188,161,FALSE),0)</f>
        <v>0</v>
      </c>
      <c r="GZ188" s="19">
        <f>IFERROR(HLOOKUP(GZ$1,'Nakladova matice_2018'!$A$1:$IW$188,161,FALSE),0)</f>
        <v>0</v>
      </c>
      <c r="HA188" s="19">
        <f>IFERROR(HLOOKUP(HA$1,'Nakladova matice_2018'!$A$1:$IW$188,161,FALSE),0)</f>
        <v>0</v>
      </c>
      <c r="HB188" s="19">
        <f>IFERROR(HLOOKUP(HB$1,'Nakladova matice_2018'!$A$1:$IW$188,161,FALSE),0)</f>
        <v>0</v>
      </c>
      <c r="HC188" s="19">
        <f>IFERROR(HLOOKUP(HC$1,'Nakladova matice_2018'!$A$1:$IW$188,161,FALSE),0)</f>
        <v>0</v>
      </c>
      <c r="HD188" s="19">
        <f>IFERROR(HLOOKUP(HD$1,'Nakladova matice_2018'!$A$1:$IW$188,161,FALSE),0)</f>
        <v>0</v>
      </c>
      <c r="HE188" s="19">
        <f>IFERROR(HLOOKUP(HE$1,'Nakladova matice_2018'!$A$1:$IW$188,161,FALSE),0)</f>
        <v>0</v>
      </c>
      <c r="HF188" s="19">
        <f>IFERROR(HLOOKUP(HF$1,'Nakladova matice_2018'!$A$1:$IW$188,161,FALSE),0)</f>
        <v>0</v>
      </c>
      <c r="HG188" s="19">
        <f>IFERROR(HLOOKUP(HG$1,'Nakladova matice_2018'!$A$1:$IW$188,161,FALSE),0)</f>
        <v>0</v>
      </c>
      <c r="HH188" s="19">
        <f>IFERROR(HLOOKUP(HH$1,'Nakladova matice_2018'!$A$1:$IW$188,161,FALSE),0)</f>
        <v>0</v>
      </c>
      <c r="HI188" s="19">
        <f>IFERROR(HLOOKUP(HI$1,'Nakladova matice_2018'!$A$1:$IW$188,161,FALSE),0)</f>
        <v>0</v>
      </c>
      <c r="HJ188" s="19">
        <f>IFERROR(HLOOKUP(HJ$1,'Nakladova matice_2018'!$A$1:$IW$188,161,FALSE),0)</f>
        <v>0</v>
      </c>
      <c r="HK188" s="19">
        <f>IFERROR(HLOOKUP(HK$1,'Nakladova matice_2018'!$A$1:$IW$188,161,FALSE),0)</f>
        <v>0</v>
      </c>
      <c r="HL188" s="19">
        <f>IFERROR(HLOOKUP(HL$1,'Nakladova matice_2018'!$A$1:$IW$188,161,FALSE),0)</f>
        <v>0</v>
      </c>
      <c r="HM188" s="19">
        <f>IFERROR(HLOOKUP(HM$1,'Nakladova matice_2018'!$A$1:$IW$188,161,FALSE),0)</f>
        <v>0</v>
      </c>
      <c r="HN188" s="19">
        <f>IFERROR(HLOOKUP(HN$1,'Nakladova matice_2018'!$A$1:$IW$188,161,FALSE),0)</f>
        <v>0</v>
      </c>
      <c r="HO188" s="19">
        <f>IFERROR(HLOOKUP(HO$1,'Nakladova matice_2018'!$A$1:$IW$188,161,FALSE),0)</f>
        <v>0</v>
      </c>
      <c r="HP188" s="19">
        <f>IFERROR(HLOOKUP(HP$1,'Nakladova matice_2018'!$A$1:$IW$188,161,FALSE),0)</f>
        <v>0</v>
      </c>
      <c r="HQ188" s="19">
        <f>IFERROR(HLOOKUP(HQ$1,'Nakladova matice_2018'!$A$1:$IW$188,161,FALSE),0)</f>
        <v>0</v>
      </c>
      <c r="HR188" s="19">
        <f>IFERROR(HLOOKUP(HR$1,'Nakladova matice_2018'!$A$1:$IW$188,161,FALSE),0)</f>
        <v>0</v>
      </c>
      <c r="HS188" s="19">
        <f>IFERROR(HLOOKUP(HS$1,'Nakladova matice_2018'!$A$1:$IW$188,161,FALSE),0)</f>
        <v>0</v>
      </c>
      <c r="HT188" s="19">
        <f>IFERROR(HLOOKUP(HT$1,'Nakladova matice_2018'!$A$1:$IW$188,161,FALSE),0)</f>
        <v>0</v>
      </c>
      <c r="HU188" s="19">
        <f>IFERROR(HLOOKUP(HU$1,'Nakladova matice_2018'!$A$1:$IW$188,161,FALSE),0)</f>
        <v>0</v>
      </c>
      <c r="HV188" s="19">
        <f>IFERROR(HLOOKUP(HV$1,'Nakladova matice_2018'!$A$1:$IW$188,161,FALSE),0)</f>
        <v>0</v>
      </c>
      <c r="HW188" s="19">
        <f>IFERROR(HLOOKUP(HW$1,'Nakladova matice_2018'!$A$1:$IW$188,161,FALSE),0)</f>
        <v>0</v>
      </c>
      <c r="HX188" s="19">
        <f>IFERROR(HLOOKUP(HX$1,'Nakladova matice_2018'!$A$1:$IW$188,161,FALSE),0)</f>
        <v>0</v>
      </c>
      <c r="HY188" s="19">
        <f>IFERROR(HLOOKUP(HY$1,'Nakladova matice_2018'!$A$1:$IW$188,161,FALSE),0)</f>
        <v>0</v>
      </c>
      <c r="HZ188" s="19">
        <f>IFERROR(HLOOKUP(HZ$1,'Nakladova matice_2018'!$A$1:$IW$188,161,FALSE),0)</f>
        <v>0</v>
      </c>
      <c r="IA188" s="19">
        <f>IFERROR(HLOOKUP(IA$1,'Nakladova matice_2018'!$A$1:$IW$188,161,FALSE),0)</f>
        <v>0</v>
      </c>
      <c r="IB188" s="19">
        <f>IFERROR(HLOOKUP(IB$1,'Nakladova matice_2018'!$A$1:$IW$188,161,FALSE),0)</f>
        <v>0</v>
      </c>
      <c r="IC188" s="19">
        <f>IFERROR(HLOOKUP(IC$1,'Nakladova matice_2018'!$A$1:$IW$188,161,FALSE),0)</f>
        <v>0</v>
      </c>
      <c r="ID188" s="19">
        <f>IFERROR(HLOOKUP(ID$1,'Nakladova matice_2018'!$A$1:$IW$188,161,FALSE),0)</f>
        <v>0</v>
      </c>
      <c r="IE188" s="19">
        <f>IFERROR(HLOOKUP(IE$1,'Nakladova matice_2018'!$A$1:$IW$188,161,FALSE),0)</f>
        <v>0</v>
      </c>
      <c r="IF188" s="19">
        <f>IFERROR(HLOOKUP(IF$1,'Nakladova matice_2018'!$A$1:$IW$188,161,FALSE),0)</f>
        <v>0</v>
      </c>
      <c r="IG188" s="19">
        <f>IFERROR(HLOOKUP(IG$1,'Nakladova matice_2018'!$A$1:$IW$188,161,FALSE),0)</f>
        <v>0</v>
      </c>
      <c r="IH188" s="19">
        <f>IFERROR(HLOOKUP(IH$1,'Nakladova matice_2018'!$A$1:$IW$188,161,FALSE),0)</f>
        <v>0</v>
      </c>
      <c r="II188" s="19">
        <f>IFERROR(HLOOKUP(II$1,'Nakladova matice_2018'!$A$1:$IW$188,161,FALSE),0)</f>
        <v>0</v>
      </c>
      <c r="IJ188" s="19">
        <f>IFERROR(HLOOKUP(IJ$1,'Nakladova matice_2018'!$A$1:$IW$188,161,FALSE),0)</f>
        <v>0</v>
      </c>
      <c r="IK188" s="19">
        <f>IFERROR(HLOOKUP(IK$1,'Nakladova matice_2018'!$A$1:$IW$188,161,FALSE),0)</f>
        <v>0</v>
      </c>
      <c r="IL188" s="19">
        <f>IFERROR(HLOOKUP(IL$1,'Nakladova matice_2018'!$A$1:$IW$188,161,FALSE),0)</f>
        <v>0</v>
      </c>
      <c r="IM188" s="19">
        <f>IFERROR(HLOOKUP(IM$1,'Nakladova matice_2018'!$A$1:$IW$188,161,FALSE),0)</f>
        <v>0</v>
      </c>
      <c r="IN188" s="19">
        <f>IFERROR(HLOOKUP(IN$1,'Nakladova matice_2018'!$A$1:$IW$188,161,FALSE),0)</f>
        <v>0</v>
      </c>
      <c r="IO188" s="19">
        <f>IFERROR(HLOOKUP(IO$1,'Nakladova matice_2018'!$A$1:$IW$188,161,FALSE),0)</f>
        <v>0</v>
      </c>
      <c r="IP188" s="19">
        <f>IFERROR(HLOOKUP(IP$1,'Nakladova matice_2018'!$A$1:$IW$188,161,FALSE),0)</f>
        <v>0</v>
      </c>
      <c r="IQ188" s="19">
        <f>IFERROR(HLOOKUP(IQ$1,'Nakladova matice_2018'!$A$1:$IW$188,161,FALSE),0)</f>
        <v>0</v>
      </c>
      <c r="IR188" s="19">
        <f>IFERROR(HLOOKUP(IR$1,'Nakladova matice_2018'!$A$1:$IW$188,161,FALSE),0)</f>
        <v>0</v>
      </c>
      <c r="IS188" s="19">
        <f>IFERROR(HLOOKUP(IS$1,'Nakladova matice_2018'!$A$1:$IW$188,161,FALSE),0)</f>
        <v>0</v>
      </c>
      <c r="IT188" s="19">
        <f>IFERROR(HLOOKUP(IT$1,'Nakladova matice_2018'!$A$1:$IW$188,161,FALSE),0)</f>
        <v>0</v>
      </c>
      <c r="IU188" s="19">
        <f>IFERROR(HLOOKUP(IU$1,'Nakladova matice_2018'!$A$1:$IW$188,161,FALSE),0)</f>
        <v>0</v>
      </c>
      <c r="IV188" s="19">
        <f>IFERROR(HLOOKUP(IV$1,'Nakladova matice_2018'!$A$1:$IW$188,161,FALSE),0)</f>
        <v>0</v>
      </c>
      <c r="IW188" s="19">
        <f>IFERROR(HLOOKUP(IW$1,'Nakladova matice_2018'!$A$1:$IW$188,161,FALSE),0)</f>
        <v>0</v>
      </c>
      <c r="IX188" s="19">
        <f>IFERROR(HLOOKUP(IX$1,'Nakladova matice_2018'!$A$1:$IW$188,161,FALSE),0)</f>
        <v>0</v>
      </c>
      <c r="IY188" s="19">
        <f>IFERROR(HLOOKUP(IY$1,'Nakladova matice_2018'!$A$1:$IW$188,161,FALSE),0)</f>
        <v>0</v>
      </c>
      <c r="IZ188" s="19">
        <f>IFERROR(HLOOKUP(IZ$1,'Nakladova matice_2018'!$A$1:$IW$188,161,FALSE),0)</f>
        <v>0</v>
      </c>
      <c r="JA188" s="19">
        <f>IFERROR(HLOOKUP(JA$1,'Nakladova matice_2018'!$A$1:$IW$188,161,FALSE),0)</f>
        <v>0</v>
      </c>
      <c r="JB188" s="19">
        <f>IFERROR(HLOOKUP(JB$1,'Nakladova matice_2018'!$A$1:$IW$188,161,FALSE),0)</f>
        <v>0</v>
      </c>
      <c r="JC188" s="19">
        <f>IFERROR(HLOOKUP(JC$1,'Nakladova matice_2018'!$A$1:$IW$188,161,FALSE),0)</f>
        <v>0</v>
      </c>
      <c r="JD188" s="19">
        <f>IFERROR(HLOOKUP(JD$1,'Nakladova matice_2018'!$A$1:$IW$188,161,FALSE),0)</f>
        <v>0</v>
      </c>
      <c r="JE188" s="19">
        <f>IFERROR(HLOOKUP(JE$1,'Nakladova matice_2018'!$A$1:$IW$188,161,FALSE),0)</f>
        <v>0</v>
      </c>
      <c r="JF188" s="19">
        <f>IFERROR(HLOOKUP(JF$1,'Nakladova matice_2018'!$A$1:$IW$188,161,FALSE),0)</f>
        <v>0</v>
      </c>
      <c r="JG188" s="19">
        <f>IFERROR(HLOOKUP(JG$1,'Nakladova matice_2018'!$A$1:$IW$188,161,FALSE),0)</f>
        <v>0</v>
      </c>
      <c r="JH188" s="19">
        <f>IFERROR(HLOOKUP(JH$1,'Nakladova matice_2018'!$A$1:$IW$188,161,FALSE),0)</f>
        <v>0</v>
      </c>
      <c r="JI188" s="19">
        <f>IFERROR(HLOOKUP(JI$1,'Nakladova matice_2018'!$A$1:$IW$188,161,FALSE),0)</f>
        <v>0</v>
      </c>
      <c r="JJ188" s="19">
        <f>IFERROR(HLOOKUP(JJ$1,'Nakladova matice_2018'!$A$1:$IW$188,161,FALSE),0)</f>
        <v>0</v>
      </c>
      <c r="JK188" s="19">
        <f>IFERROR(HLOOKUP(JK$1,'Nakladova matice_2018'!$A$1:$IW$188,161,FALSE),0)</f>
        <v>0</v>
      </c>
      <c r="JL188" s="19">
        <f>IFERROR(HLOOKUP(JL$1,'Nakladova matice_2018'!$A$1:$IW$188,161,FALSE),0)</f>
        <v>0</v>
      </c>
      <c r="JM188" s="19">
        <f>IFERROR(HLOOKUP(JM$1,'Nakladova matice_2018'!$A$1:$IW$188,161,FALSE),0)</f>
        <v>0</v>
      </c>
      <c r="JN188" s="19">
        <f>IFERROR(HLOOKUP(JN$1,'Nakladova matice_2018'!$A$1:$IW$188,161,FALSE),0)</f>
        <v>0</v>
      </c>
      <c r="JO188" s="19">
        <f>IFERROR(HLOOKUP(JO$1,'Nakladova matice_2018'!$A$1:$IW$188,161,FALSE),0)</f>
        <v>0</v>
      </c>
      <c r="JP188" s="19">
        <f>IFERROR(HLOOKUP(JP$1,'Nakladova matice_2018'!$A$1:$IW$188,161,FALSE),0)</f>
        <v>0</v>
      </c>
      <c r="JQ188" s="19">
        <f>IFERROR(HLOOKUP(JQ$1,'Nakladova matice_2018'!$A$1:$IW$188,161,FALSE),0)</f>
        <v>0</v>
      </c>
      <c r="JR188" s="19">
        <f>IFERROR(HLOOKUP(JR$1,'Nakladova matice_2018'!$A$1:$IW$188,161,FALSE),0)</f>
        <v>0</v>
      </c>
      <c r="JS188" s="19">
        <f>IFERROR(HLOOKUP(JS$1,'Nakladova matice_2018'!$A$1:$IW$188,161,FALSE),0)</f>
        <v>0</v>
      </c>
      <c r="JT188" s="19">
        <f>IFERROR(HLOOKUP(JT$1,'Nakladova matice_2018'!$A$1:$IW$188,161,FALSE),0)</f>
        <v>0</v>
      </c>
      <c r="JU188" s="19">
        <f>IFERROR(HLOOKUP(JU$1,'Nakladova matice_2018'!$A$1:$IW$188,161,FALSE),0)</f>
        <v>0</v>
      </c>
      <c r="JV188" s="19">
        <f>IFERROR(HLOOKUP(JV$1,'Nakladova matice_2018'!$A$1:$IW$188,161,FALSE),0)</f>
        <v>0</v>
      </c>
      <c r="JW188" s="19">
        <f>IFERROR(HLOOKUP(JW$1,'Nakladova matice_2018'!$A$1:$IW$188,161,FALSE),0)</f>
        <v>0</v>
      </c>
      <c r="JX188" s="19">
        <f>IFERROR(HLOOKUP(JX$1,'Nakladova matice_2018'!$A$1:$IW$188,161,FALSE),0)</f>
        <v>0</v>
      </c>
      <c r="JY188" s="19">
        <f>IFERROR(HLOOKUP(JY$1,'Nakladova matice_2018'!$A$1:$IW$188,161,FALSE),0)</f>
        <v>0</v>
      </c>
      <c r="JZ188" s="19">
        <f>IFERROR(HLOOKUP(JZ$1,'Nakladova matice_2018'!$A$1:$IW$188,161,FALSE),0)</f>
        <v>0</v>
      </c>
      <c r="KA188" s="19">
        <f>IFERROR(HLOOKUP(KA$1,'Nakladova matice_2018'!$A$1:$IW$188,161,FALSE),0)</f>
        <v>0</v>
      </c>
      <c r="KB188" s="19">
        <f>IFERROR(HLOOKUP(KB$1,'Nakladova matice_2018'!$A$1:$IW$188,161,FALSE),0)</f>
        <v>0</v>
      </c>
      <c r="KC188" s="19">
        <f>IFERROR(HLOOKUP(KC$1,'Nakladova matice_2018'!$A$1:$IW$188,161,FALSE),0)</f>
        <v>0</v>
      </c>
      <c r="KD188" s="19">
        <f>IFERROR(HLOOKUP(KD$1,'Nakladova matice_2018'!$A$1:$IW$188,161,FALSE),0)</f>
        <v>0</v>
      </c>
      <c r="KE188" s="19">
        <f>IFERROR(HLOOKUP(KE$1,'Nakladova matice_2018'!$A$1:$IW$188,161,FALSE),0)</f>
        <v>0</v>
      </c>
      <c r="KF188" s="19">
        <f>IFERROR(HLOOKUP(KF$1,'Nakladova matice_2018'!$A$1:$IW$188,161,FALSE),0)</f>
        <v>0</v>
      </c>
      <c r="KG188" s="19">
        <f>IFERROR(HLOOKUP(KG$1,'Nakladova matice_2018'!$A$1:$IW$188,161,FALSE),0)</f>
        <v>0</v>
      </c>
      <c r="KH188" s="19">
        <f>IFERROR(HLOOKUP(KH$1,'Nakladova matice_2018'!$A$1:$IW$188,161,FALSE),0)</f>
        <v>0</v>
      </c>
      <c r="KI188" s="19">
        <f>IFERROR(HLOOKUP(KI$1,'Nakladova matice_2018'!$A$1:$IW$188,161,FALSE),0)</f>
        <v>0</v>
      </c>
      <c r="KJ188" s="19">
        <f>IFERROR(HLOOKUP(KJ$1,'Nakladova matice_2018'!$A$1:$IW$188,161,FALSE),0)</f>
        <v>0</v>
      </c>
      <c r="KK188" s="19">
        <f>IFERROR(HLOOKUP(KK$1,'Nakladova matice_2018'!$A$1:$IW$188,161,FALSE),0)</f>
        <v>0</v>
      </c>
      <c r="KL188" s="19">
        <f>IFERROR(HLOOKUP(KL$1,'Nakladova matice_2018'!$A$1:$IW$188,161,FALSE),0)</f>
        <v>0</v>
      </c>
      <c r="KM188" s="19">
        <f>IFERROR(HLOOKUP(KM$1,'Nakladova matice_2018'!$A$1:$IW$188,161,FALSE),0)</f>
        <v>0</v>
      </c>
      <c r="KN188" s="19">
        <f>IFERROR(HLOOKUP(KN$1,'Nakladova matice_2018'!$A$1:$IW$188,161,FALSE),0)</f>
        <v>0</v>
      </c>
      <c r="KO188" s="19">
        <f>IFERROR(HLOOKUP(KO$1,'Nakladova matice_2018'!$A$1:$IW$188,161,FALSE),0)</f>
        <v>0</v>
      </c>
      <c r="KP188" s="19">
        <f>IFERROR(HLOOKUP(KP$1,'Nakladova matice_2018'!$A$1:$IW$188,161,FALSE),0)</f>
        <v>0</v>
      </c>
      <c r="KQ188" s="19">
        <f>IFERROR(HLOOKUP(KQ$1,'Nakladova matice_2018'!$A$1:$IW$188,161,FALSE),0)</f>
        <v>0</v>
      </c>
      <c r="KR188" s="19">
        <f>IFERROR(HLOOKUP(KR$1,'Nakladova matice_2018'!$A$1:$IW$188,161,FALSE),0)</f>
        <v>0</v>
      </c>
      <c r="KS188" s="19">
        <f>IFERROR(HLOOKUP(KS$1,'Nakladova matice_2018'!$A$1:$IW$188,161,FALSE),0)</f>
        <v>0</v>
      </c>
      <c r="KT188" s="19">
        <f>IFERROR(HLOOKUP(KT$1,'Nakladova matice_2018'!$A$1:$IW$188,161,FALSE),0)</f>
        <v>0</v>
      </c>
      <c r="KU188" s="19">
        <f>IFERROR(HLOOKUP(KU$1,'Nakladova matice_2018'!$A$1:$IW$188,161,FALSE),0)</f>
        <v>0</v>
      </c>
      <c r="KV188" s="19">
        <f>IFERROR(HLOOKUP(KV$1,'Nakladova matice_2018'!$A$1:$IW$188,161,FALSE),0)</f>
        <v>0</v>
      </c>
      <c r="KW188" s="19">
        <f>IFERROR(HLOOKUP(KW$1,'Nakladova matice_2018'!$A$1:$IW$188,161,FALSE),0)</f>
        <v>0</v>
      </c>
      <c r="KX188" s="19">
        <f>IFERROR(HLOOKUP(KX$1,'Nakladova matice_2018'!$A$1:$IW$188,161,FALSE),0)</f>
        <v>0</v>
      </c>
      <c r="KY188" s="19">
        <f>IFERROR(HLOOKUP(KY$1,'Nakladova matice_2018'!$A$1:$IW$188,161,FALSE),0)</f>
        <v>0</v>
      </c>
      <c r="KZ188" s="19">
        <f>IFERROR(HLOOKUP(KZ$1,'Nakladova matice_2018'!$A$1:$IW$188,161,FALSE),0)</f>
        <v>0</v>
      </c>
      <c r="LA188" s="19">
        <f>IFERROR(HLOOKUP(LA$1,'Nakladova matice_2018'!$A$1:$IW$188,161,FALSE),0)</f>
        <v>0</v>
      </c>
      <c r="LB188" s="19">
        <f>IFERROR(HLOOKUP(LB$1,'Nakladova matice_2018'!$A$1:$IW$188,161,FALSE),0)</f>
        <v>0</v>
      </c>
      <c r="LC188" s="19">
        <f>IFERROR(HLOOKUP(LC$1,'Nakladova matice_2018'!$A$1:$IW$188,161,FALSE),0)</f>
        <v>0</v>
      </c>
      <c r="LD188" s="19">
        <f>IFERROR(HLOOKUP(LD$1,'Nakladova matice_2018'!$A$1:$IW$188,161,FALSE),0)</f>
        <v>0</v>
      </c>
      <c r="LE188" s="19">
        <f>IFERROR(HLOOKUP(LE$1,'Nakladova matice_2018'!$A$1:$IW$188,161,FALSE),0)</f>
        <v>2225.6999999999998</v>
      </c>
      <c r="LF188" s="19">
        <f>IFERROR(HLOOKUP(LF$1,'Nakladova matice_2018'!$A$1:$IW$188,161,FALSE),0)</f>
        <v>1608</v>
      </c>
      <c r="LG188" s="19">
        <f>IFERROR(HLOOKUP(LG$1,'Nakladova matice_2018'!$A$1:$IW$188,161,FALSE),0)</f>
        <v>3364.8</v>
      </c>
      <c r="LH188" s="19">
        <f>IFERROR(HLOOKUP(LH$1,'Nakladova matice_2018'!$A$1:$IW$188,161,FALSE),0)</f>
        <v>50.4</v>
      </c>
      <c r="LI188" s="19">
        <f>IFERROR(HLOOKUP(LI$1,'Nakladova matice_2018'!$A$1:$IW$188,161,FALSE),0)</f>
        <v>5</v>
      </c>
      <c r="LJ188" s="19">
        <f>IFERROR(HLOOKUP(LJ$1,'Nakladova matice_2018'!$A$1:$IW$188,161,FALSE),0)</f>
        <v>0</v>
      </c>
      <c r="LK188" s="19">
        <f>IFERROR(HLOOKUP(LK$1,'Nakladova matice_2018'!$A$1:$IW$188,161,FALSE),0)</f>
        <v>0</v>
      </c>
      <c r="LL188" s="19">
        <f>IFERROR(HLOOKUP(LL$1,'Nakladova matice_2018'!$A$1:$IW$188,161,FALSE),0)</f>
        <v>0</v>
      </c>
      <c r="LM188" s="19">
        <f>IFERROR(HLOOKUP(LM$1,'Nakladova matice_2018'!$A$1:$IW$188,161,FALSE),0)</f>
        <v>0</v>
      </c>
      <c r="LN188" s="19">
        <f>IFERROR(HLOOKUP(LN$1,'Nakladova matice_2018'!$A$1:$IW$188,161,FALSE),0)</f>
        <v>0</v>
      </c>
      <c r="LO188" s="19">
        <f>IFERROR(HLOOKUP(LO$1,'Nakladova matice_2018'!$A$1:$IW$188,161,FALSE),0)</f>
        <v>0</v>
      </c>
      <c r="LP188" s="19">
        <f>IFERROR(HLOOKUP(LP$1,'Nakladova matice_2018'!$A$1:$IW$188,161,FALSE),0)</f>
        <v>0</v>
      </c>
      <c r="LQ188" s="19">
        <f>IFERROR(HLOOKUP(LQ$1,'Nakladova matice_2018'!$A$1:$IW$188,161,FALSE),0)</f>
        <v>0</v>
      </c>
      <c r="LR188" s="19">
        <f>IFERROR(HLOOKUP(LR$1,'Nakladova matice_2018'!$A$1:$IW$188,161,FALSE),0)</f>
        <v>0</v>
      </c>
      <c r="LS188" s="19">
        <f>IFERROR(HLOOKUP(LS$1,'Nakladova matice_2018'!$A$1:$IW$188,161,FALSE),0)</f>
        <v>0</v>
      </c>
      <c r="LT188" s="19">
        <f>IFERROR(HLOOKUP(LT$1,'Nakladova matice_2018'!$A$1:$IW$188,161,FALSE),0)</f>
        <v>0</v>
      </c>
      <c r="LU188" s="19">
        <f>IFERROR(HLOOKUP(LU$1,'Nakladova matice_2018'!$A$1:$IW$188,161,FALSE),0)</f>
        <v>0</v>
      </c>
      <c r="LV188" s="19">
        <f>IFERROR(HLOOKUP(LV$1,'Nakladova matice_2018'!$A$1:$IW$188,161,FALSE),0)</f>
        <v>0</v>
      </c>
      <c r="LW188" s="19">
        <f>IFERROR(HLOOKUP(LW$1,'Nakladova matice_2018'!$A$1:$IW$188,161,FALSE),0)</f>
        <v>0</v>
      </c>
      <c r="LX188" s="19">
        <f>IFERROR(HLOOKUP(LX$1,'Nakladova matice_2018'!$A$1:$IW$188,161,FALSE),0)</f>
        <v>0</v>
      </c>
      <c r="LY188" s="19">
        <f>IFERROR(HLOOKUP(LY$1,'Nakladova matice_2018'!$A$1:$IW$188,161,FALSE),0)</f>
        <v>0</v>
      </c>
      <c r="LZ188" s="19">
        <f>IFERROR(HLOOKUP(LZ$1,'Nakladova matice_2018'!$A$1:$IW$188,161,FALSE),0)</f>
        <v>0</v>
      </c>
      <c r="MA188" s="19">
        <f>IFERROR(HLOOKUP(MA$1,'Nakladova matice_2018'!$A$1:$IW$188,161,FALSE),0)</f>
        <v>0</v>
      </c>
      <c r="MB188" s="19">
        <f>IFERROR(HLOOKUP(MB$1,'Nakladova matice_2018'!$A$1:$IW$188,161,FALSE),0)</f>
        <v>0</v>
      </c>
      <c r="MC188" s="19">
        <f>IFERROR(HLOOKUP(MC$1,'Nakladova matice_2018'!$A$1:$IW$188,161,FALSE),0)</f>
        <v>0</v>
      </c>
      <c r="MD188" s="19">
        <f>IFERROR(HLOOKUP(MD$1,'Nakladova matice_2018'!$A$1:$IW$188,161,FALSE),0)</f>
        <v>0</v>
      </c>
      <c r="ME188" s="19">
        <f>IFERROR(HLOOKUP(ME$1,'Nakladova matice_2018'!$A$1:$IW$188,161,FALSE),0)</f>
        <v>0</v>
      </c>
      <c r="MF188" s="19">
        <f>IFERROR(HLOOKUP(MF$1,'Nakladova matice_2018'!$A$1:$IW$188,161,FALSE),0)</f>
        <v>0</v>
      </c>
      <c r="MG188" s="19">
        <f>IFERROR(HLOOKUP(MG$1,'Nakladova matice_2018'!$A$1:$IW$188,161,FALSE),0)</f>
        <v>0</v>
      </c>
      <c r="MH188" s="19">
        <f>IFERROR(HLOOKUP(MH$1,'Nakladova matice_2018'!$A$1:$IW$188,161,FALSE),0)</f>
        <v>0</v>
      </c>
      <c r="MI188" s="19">
        <f>IFERROR(HLOOKUP(MI$1,'Nakladova matice_2018'!$A$1:$IW$188,161,FALSE),0)</f>
        <v>0</v>
      </c>
      <c r="MJ188" s="19">
        <f>IFERROR(HLOOKUP(MJ$1,'Nakladova matice_2018'!$A$1:$IW$188,161,FALSE),0)</f>
        <v>0</v>
      </c>
      <c r="MK188" s="19">
        <f>IFERROR(HLOOKUP(MK$1,'Nakladova matice_2018'!$A$1:$IW$188,161,FALSE),0)</f>
        <v>0</v>
      </c>
      <c r="ML188" s="19">
        <f>IFERROR(HLOOKUP(ML$1,'Nakladova matice_2018'!$A$1:$IW$188,161,FALSE),0)</f>
        <v>0</v>
      </c>
      <c r="MM188" s="19">
        <f>IFERROR(HLOOKUP(MM$1,'Nakladova matice_2018'!$A$1:$IW$188,161,FALSE),0)</f>
        <v>0</v>
      </c>
      <c r="MN188" s="19">
        <f>IFERROR(HLOOKUP(MN$1,'Nakladova matice_2018'!$A$1:$IW$188,161,FALSE),0)</f>
        <v>0</v>
      </c>
      <c r="MO188" s="20">
        <f>SUM(E188:MN188)</f>
        <v>7253.9</v>
      </c>
      <c r="MP188" s="20">
        <f>MO188-'Nakladova matice_2018'!IX161</f>
        <v>0</v>
      </c>
    </row>
    <row r="189" spans="1:354" x14ac:dyDescent="0.2">
      <c r="A189" s="27">
        <v>563012</v>
      </c>
      <c r="B189" s="21" t="s">
        <v>507</v>
      </c>
      <c r="C189" s="53">
        <v>0</v>
      </c>
      <c r="D189" s="19">
        <f>IFERROR(HLOOKUP(D$1,'Nakladova matice_2018'!$A$1:$IW$188,162,FALSE),0)</f>
        <v>0</v>
      </c>
      <c r="E189" s="19">
        <f>IFERROR(HLOOKUP(E$1,'Nakladova matice_2018'!$A$1:$IW$188,162,FALSE),0)</f>
        <v>0</v>
      </c>
      <c r="F189" s="19">
        <f>IFERROR(HLOOKUP(F$1,'Nakladova matice_2018'!$A$1:$IW$188,162,FALSE),0)</f>
        <v>0</v>
      </c>
      <c r="G189" s="19">
        <f>IFERROR(HLOOKUP(G$1,'Nakladova matice_2018'!$A$1:$IW$188,162,FALSE),0)</f>
        <v>0</v>
      </c>
      <c r="H189" s="19">
        <f>IFERROR(HLOOKUP(H$1,'Nakladova matice_2018'!$A$1:$IW$188,162,FALSE),0)</f>
        <v>0</v>
      </c>
      <c r="I189" s="19">
        <f>IFERROR(HLOOKUP(I$1,'Nakladova matice_2018'!$A$1:$IW$188,162,FALSE),0)</f>
        <v>0</v>
      </c>
      <c r="J189" s="19">
        <f>IFERROR(HLOOKUP(J$1,'Nakladova matice_2018'!$A$1:$IW$188,162,FALSE),0)</f>
        <v>0</v>
      </c>
      <c r="K189" s="19">
        <f>IFERROR(HLOOKUP(K$1,'Nakladova matice_2018'!$A$1:$IW$188,162,FALSE),0)</f>
        <v>0</v>
      </c>
      <c r="L189" s="19">
        <f>IFERROR(HLOOKUP(L$1,'Nakladova matice_2018'!$A$1:$IW$188,162,FALSE),0)</f>
        <v>0</v>
      </c>
      <c r="M189" s="19">
        <f>IFERROR(HLOOKUP(M$1,'Nakladova matice_2018'!$A$1:$IW$188,162,FALSE),0)</f>
        <v>0</v>
      </c>
      <c r="N189" s="19">
        <f>IFERROR(HLOOKUP(N$1,'Nakladova matice_2018'!$A$1:$IW$188,162,FALSE),0)</f>
        <v>0</v>
      </c>
      <c r="O189" s="19">
        <f>IFERROR(HLOOKUP(O$1,'Nakladova matice_2018'!$A$1:$IW$188,162,FALSE),0)</f>
        <v>0</v>
      </c>
      <c r="P189" s="19">
        <f>IFERROR(HLOOKUP(P$1,'Nakladova matice_2018'!$A$1:$IW$188,162,FALSE),0)</f>
        <v>0</v>
      </c>
      <c r="Q189" s="19">
        <f>IFERROR(HLOOKUP(Q$1,'Nakladova matice_2018'!$A$1:$IW$188,162,FALSE),0)</f>
        <v>0</v>
      </c>
      <c r="R189" s="19">
        <f>IFERROR(HLOOKUP(R$1,'Nakladova matice_2018'!$A$1:$IW$188,162,FALSE),0)</f>
        <v>0</v>
      </c>
      <c r="S189" s="19">
        <f>IFERROR(HLOOKUP(S$1,'Nakladova matice_2018'!$A$1:$IW$188,162,FALSE),0)</f>
        <v>0</v>
      </c>
      <c r="T189" s="19">
        <f>IFERROR(HLOOKUP(T$1,'Nakladova matice_2018'!$A$1:$IW$188,162,FALSE),0)</f>
        <v>0</v>
      </c>
      <c r="U189" s="19">
        <f>IFERROR(HLOOKUP(U$1,'Nakladova matice_2018'!$A$1:$IW$188,162,FALSE),0)</f>
        <v>0</v>
      </c>
      <c r="V189" s="19">
        <f>IFERROR(HLOOKUP(V$1,'Nakladova matice_2018'!$A$1:$IW$188,162,FALSE),0)</f>
        <v>0</v>
      </c>
      <c r="W189" s="19">
        <f>IFERROR(HLOOKUP(W$1,'Nakladova matice_2018'!$A$1:$IW$188,162,FALSE),0)</f>
        <v>0</v>
      </c>
      <c r="X189" s="19">
        <f>IFERROR(HLOOKUP(X$1,'Nakladova matice_2018'!$A$1:$IW$188,162,FALSE),0)</f>
        <v>0</v>
      </c>
      <c r="Y189" s="19">
        <f>IFERROR(HLOOKUP(Y$1,'Nakladova matice_2018'!$A$1:$IW$188,162,FALSE),0)</f>
        <v>0</v>
      </c>
      <c r="Z189" s="19">
        <f>IFERROR(HLOOKUP(Z$1,'Nakladova matice_2018'!$A$1:$IW$188,162,FALSE),0)</f>
        <v>0</v>
      </c>
      <c r="AA189" s="19">
        <f>IFERROR(HLOOKUP(AA$1,'Nakladova matice_2018'!$A$1:$IW$188,162,FALSE),0)</f>
        <v>0</v>
      </c>
      <c r="AB189" s="19">
        <f>IFERROR(HLOOKUP(AB$1,'Nakladova matice_2018'!$A$1:$IW$188,162,FALSE),0)</f>
        <v>0</v>
      </c>
      <c r="AC189" s="19">
        <f>IFERROR(HLOOKUP(AC$1,'Nakladova matice_2018'!$A$1:$IW$188,162,FALSE),0)</f>
        <v>0</v>
      </c>
      <c r="AD189" s="19">
        <f>IFERROR(HLOOKUP(AD$1,'Nakladova matice_2018'!$A$1:$IW$188,162,FALSE),0)</f>
        <v>0</v>
      </c>
      <c r="AE189" s="19">
        <f>IFERROR(HLOOKUP(AE$1,'Nakladova matice_2018'!$A$1:$IW$188,162,FALSE),0)</f>
        <v>0</v>
      </c>
      <c r="AF189" s="19">
        <f>IFERROR(HLOOKUP(AF$1,'Nakladova matice_2018'!$A$1:$IW$188,162,FALSE),0)</f>
        <v>0</v>
      </c>
      <c r="AG189" s="19">
        <f>IFERROR(HLOOKUP(AG$1,'Nakladova matice_2018'!$A$1:$IW$188,162,FALSE),0)</f>
        <v>0</v>
      </c>
      <c r="AH189" s="19">
        <f>IFERROR(HLOOKUP(AH$1,'Nakladova matice_2018'!$A$1:$IW$188,162,FALSE),0)</f>
        <v>0</v>
      </c>
      <c r="AI189" s="19">
        <f>IFERROR(HLOOKUP(AI$1,'Nakladova matice_2018'!$A$1:$IW$188,162,FALSE),0)</f>
        <v>0</v>
      </c>
      <c r="AJ189" s="19">
        <f>IFERROR(HLOOKUP(AJ$1,'Nakladova matice_2018'!$A$1:$IW$188,162,FALSE),0)</f>
        <v>0</v>
      </c>
      <c r="AK189" s="19">
        <f>IFERROR(HLOOKUP(AK$1,'Nakladova matice_2018'!$A$1:$IW$188,162,FALSE),0)</f>
        <v>0</v>
      </c>
      <c r="AL189" s="19">
        <f>IFERROR(HLOOKUP(AL$1,'Nakladova matice_2018'!$A$1:$IW$188,162,FALSE),0)</f>
        <v>0</v>
      </c>
      <c r="AM189" s="19">
        <f>IFERROR(HLOOKUP(AM$1,'Nakladova matice_2018'!$A$1:$IW$188,162,FALSE),0)</f>
        <v>0</v>
      </c>
      <c r="AN189" s="19">
        <f>IFERROR(HLOOKUP(AN$1,'Nakladova matice_2018'!$A$1:$IW$188,162,FALSE),0)</f>
        <v>0</v>
      </c>
      <c r="AO189" s="19">
        <f>IFERROR(HLOOKUP(AO$1,'Nakladova matice_2018'!$A$1:$IW$188,162,FALSE),0)</f>
        <v>0</v>
      </c>
      <c r="AP189" s="19">
        <f>IFERROR(HLOOKUP(AP$1,'Nakladova matice_2018'!$A$1:$IW$188,162,FALSE),0)</f>
        <v>0</v>
      </c>
      <c r="AQ189" s="19">
        <f>IFERROR(HLOOKUP(AQ$1,'Nakladova matice_2018'!$A$1:$IW$188,162,FALSE),0)</f>
        <v>0</v>
      </c>
      <c r="AR189" s="19">
        <f>IFERROR(HLOOKUP(AR$1,'Nakladova matice_2018'!$A$1:$IW$188,162,FALSE),0)</f>
        <v>0</v>
      </c>
      <c r="AS189" s="19">
        <f>IFERROR(HLOOKUP(AS$1,'Nakladova matice_2018'!$A$1:$IW$188,162,FALSE),0)</f>
        <v>0</v>
      </c>
      <c r="AT189" s="19">
        <f>IFERROR(HLOOKUP(AT$1,'Nakladova matice_2018'!$A$1:$IW$188,162,FALSE),0)</f>
        <v>66305.84</v>
      </c>
      <c r="AU189" s="19">
        <f>IFERROR(HLOOKUP(AU$1,'Nakladova matice_2018'!$A$1:$IW$188,162,FALSE),0)</f>
        <v>0</v>
      </c>
      <c r="AV189" s="19">
        <f>IFERROR(HLOOKUP(AV$1,'Nakladova matice_2018'!$A$1:$IW$188,162,FALSE),0)</f>
        <v>0</v>
      </c>
      <c r="AW189" s="19">
        <f>IFERROR(HLOOKUP(AW$1,'Nakladova matice_2018'!$A$1:$IW$188,162,FALSE),0)</f>
        <v>0</v>
      </c>
      <c r="AX189" s="19">
        <f>IFERROR(HLOOKUP(AX$1,'Nakladova matice_2018'!$A$1:$IW$188,162,FALSE),0)</f>
        <v>0</v>
      </c>
      <c r="AY189" s="19">
        <f>IFERROR(HLOOKUP(AY$1,'Nakladova matice_2018'!$A$1:$IW$188,162,FALSE),0)</f>
        <v>0</v>
      </c>
      <c r="AZ189" s="19">
        <f>IFERROR(HLOOKUP(AZ$1,'Nakladova matice_2018'!$A$1:$IW$188,162,FALSE),0)</f>
        <v>0</v>
      </c>
      <c r="BA189" s="19">
        <f>IFERROR(HLOOKUP(BA$1,'Nakladova matice_2018'!$A$1:$IW$188,162,FALSE),0)</f>
        <v>0</v>
      </c>
      <c r="BB189" s="19">
        <f>IFERROR(HLOOKUP(BB$1,'Nakladova matice_2018'!$A$1:$IW$188,162,FALSE),0)</f>
        <v>0</v>
      </c>
      <c r="BC189" s="19">
        <f>IFERROR(HLOOKUP(BC$1,'Nakladova matice_2018'!$A$1:$IW$188,162,FALSE),0)</f>
        <v>0</v>
      </c>
      <c r="BD189" s="19">
        <f>IFERROR(HLOOKUP(BD$1,'Nakladova matice_2018'!$A$1:$IW$188,162,FALSE),0)</f>
        <v>0</v>
      </c>
      <c r="BE189" s="19">
        <f>IFERROR(HLOOKUP(BE$1,'Nakladova matice_2018'!$A$1:$IW$188,162,FALSE),0)</f>
        <v>0</v>
      </c>
      <c r="BF189" s="19">
        <f>IFERROR(HLOOKUP(BF$1,'Nakladova matice_2018'!$A$1:$IW$188,162,FALSE),0)</f>
        <v>0</v>
      </c>
      <c r="BG189" s="19">
        <f>IFERROR(HLOOKUP(BG$1,'Nakladova matice_2018'!$A$1:$IW$188,162,FALSE),0)</f>
        <v>0</v>
      </c>
      <c r="BH189" s="19">
        <f>IFERROR(HLOOKUP(BH$1,'Nakladova matice_2018'!$A$1:$IW$188,162,FALSE),0)</f>
        <v>0</v>
      </c>
      <c r="BI189" s="19">
        <f>IFERROR(HLOOKUP(BI$1,'Nakladova matice_2018'!$A$1:$IW$188,162,FALSE),0)</f>
        <v>0</v>
      </c>
      <c r="BJ189" s="19">
        <f>IFERROR(HLOOKUP(BJ$1,'Nakladova matice_2018'!$A$1:$IW$188,162,FALSE),0)</f>
        <v>0</v>
      </c>
      <c r="BK189" s="19">
        <f>IFERROR(HLOOKUP(BK$1,'Nakladova matice_2018'!$A$1:$IW$188,162,FALSE),0)</f>
        <v>0</v>
      </c>
      <c r="BL189" s="19">
        <f>IFERROR(HLOOKUP(BL$1,'Nakladova matice_2018'!$A$1:$IW$188,162,FALSE),0)</f>
        <v>0</v>
      </c>
      <c r="BM189" s="19">
        <f>IFERROR(HLOOKUP(BM$1,'Nakladova matice_2018'!$A$1:$IW$188,162,FALSE),0)</f>
        <v>0</v>
      </c>
      <c r="BN189" s="19">
        <f>IFERROR(HLOOKUP(BN$1,'Nakladova matice_2018'!$A$1:$IW$188,162,FALSE),0)</f>
        <v>0</v>
      </c>
      <c r="BO189" s="19">
        <f>IFERROR(HLOOKUP(BO$1,'Nakladova matice_2018'!$A$1:$IW$188,162,FALSE),0)</f>
        <v>0</v>
      </c>
      <c r="BP189" s="19">
        <f>IFERROR(HLOOKUP(BP$1,'Nakladova matice_2018'!$A$1:$IW$188,162,FALSE),0)</f>
        <v>0</v>
      </c>
      <c r="BQ189" s="19">
        <f>IFERROR(HLOOKUP(BQ$1,'Nakladova matice_2018'!$A$1:$IW$188,162,FALSE),0)</f>
        <v>0</v>
      </c>
      <c r="BR189" s="19">
        <f>IFERROR(HLOOKUP(BR$1,'Nakladova matice_2018'!$A$1:$IW$188,162,FALSE),0)</f>
        <v>0</v>
      </c>
      <c r="BS189" s="19">
        <f>IFERROR(HLOOKUP(BS$1,'Nakladova matice_2018'!$A$1:$IW$188,162,FALSE),0)</f>
        <v>0</v>
      </c>
      <c r="BT189" s="19">
        <f>IFERROR(HLOOKUP(BT$1,'Nakladova matice_2018'!$A$1:$IW$188,162,FALSE),0)</f>
        <v>0</v>
      </c>
      <c r="BU189" s="19">
        <f>IFERROR(HLOOKUP(BU$1,'Nakladova matice_2018'!$A$1:$IW$188,162,FALSE),0)</f>
        <v>0</v>
      </c>
      <c r="BV189" s="19">
        <f>IFERROR(HLOOKUP(BV$1,'Nakladova matice_2018'!$A$1:$IW$188,162,FALSE),0)</f>
        <v>0</v>
      </c>
      <c r="BW189" s="19">
        <f>IFERROR(HLOOKUP(BW$1,'Nakladova matice_2018'!$A$1:$IW$188,162,FALSE),0)</f>
        <v>0</v>
      </c>
      <c r="BX189" s="19">
        <f>IFERROR(HLOOKUP(BX$1,'Nakladova matice_2018'!$A$1:$IW$188,162,FALSE),0)</f>
        <v>2807.51</v>
      </c>
      <c r="BY189" s="19">
        <f>IFERROR(HLOOKUP(BY$1,'Nakladova matice_2018'!$A$1:$IW$188,162,FALSE),0)</f>
        <v>0</v>
      </c>
      <c r="BZ189" s="19">
        <f>IFERROR(HLOOKUP(BZ$1,'Nakladova matice_2018'!$A$1:$IW$188,162,FALSE),0)</f>
        <v>0</v>
      </c>
      <c r="CA189" s="19">
        <f>IFERROR(HLOOKUP(CA$1,'Nakladova matice_2018'!$A$1:$IW$188,162,FALSE),0)</f>
        <v>0</v>
      </c>
      <c r="CB189" s="19">
        <f>IFERROR(HLOOKUP(CB$1,'Nakladova matice_2018'!$A$1:$IW$188,162,FALSE),0)</f>
        <v>0</v>
      </c>
      <c r="CC189" s="19">
        <f>IFERROR(HLOOKUP(CC$1,'Nakladova matice_2018'!$A$1:$IW$188,162,FALSE),0)</f>
        <v>0</v>
      </c>
      <c r="CD189" s="19">
        <f>IFERROR(HLOOKUP(CD$1,'Nakladova matice_2018'!$A$1:$IW$188,162,FALSE),0)</f>
        <v>0</v>
      </c>
      <c r="CE189" s="19">
        <f>IFERROR(HLOOKUP(CE$1,'Nakladova matice_2018'!$A$1:$IW$188,162,FALSE),0)</f>
        <v>0</v>
      </c>
      <c r="CF189" s="19">
        <f>IFERROR(HLOOKUP(CF$1,'Nakladova matice_2018'!$A$1:$IW$188,162,FALSE),0)</f>
        <v>0</v>
      </c>
      <c r="CG189" s="19">
        <f>IFERROR(HLOOKUP(CG$1,'Nakladova matice_2018'!$A$1:$IW$188,162,FALSE),0)</f>
        <v>0</v>
      </c>
      <c r="CH189" s="19">
        <f>IFERROR(HLOOKUP(CH$1,'Nakladova matice_2018'!$A$1:$IW$188,162,FALSE),0)</f>
        <v>0</v>
      </c>
      <c r="CI189" s="19">
        <f>IFERROR(HLOOKUP(CI$1,'Nakladova matice_2018'!$A$1:$IW$188,162,FALSE),0)</f>
        <v>0</v>
      </c>
      <c r="CJ189" s="19">
        <f>IFERROR(HLOOKUP(CJ$1,'Nakladova matice_2018'!$A$1:$IW$188,162,FALSE),0)</f>
        <v>0</v>
      </c>
      <c r="CK189" s="19">
        <f>IFERROR(HLOOKUP(CK$1,'Nakladova matice_2018'!$A$1:$IW$188,162,FALSE),0)</f>
        <v>0</v>
      </c>
      <c r="CL189" s="19">
        <f>IFERROR(HLOOKUP(CL$1,'Nakladova matice_2018'!$A$1:$IW$188,162,FALSE),0)</f>
        <v>0</v>
      </c>
      <c r="CM189" s="19">
        <f>IFERROR(HLOOKUP(CM$1,'Nakladova matice_2018'!$A$1:$IW$188,162,FALSE),0)</f>
        <v>0</v>
      </c>
      <c r="CN189" s="19">
        <f>IFERROR(HLOOKUP(CN$1,'Nakladova matice_2018'!$A$1:$IW$188,162,FALSE),0)</f>
        <v>144975</v>
      </c>
      <c r="CO189" s="19">
        <f>IFERROR(HLOOKUP(CO$1,'Nakladova matice_2018'!$A$1:$IW$188,162,FALSE),0)</f>
        <v>0</v>
      </c>
      <c r="CP189" s="19">
        <f>IFERROR(HLOOKUP(CP$1,'Nakladova matice_2018'!$A$1:$IW$188,162,FALSE),0)</f>
        <v>0</v>
      </c>
      <c r="CQ189" s="19">
        <f>IFERROR(HLOOKUP(CQ$1,'Nakladova matice_2018'!$A$1:$IW$188,162,FALSE),0)</f>
        <v>0</v>
      </c>
      <c r="CR189" s="19">
        <f>IFERROR(HLOOKUP(CR$1,'Nakladova matice_2018'!$A$1:$IW$188,162,FALSE),0)</f>
        <v>0</v>
      </c>
      <c r="CS189" s="19">
        <f>IFERROR(HLOOKUP(CS$1,'Nakladova matice_2018'!$A$1:$IW$188,162,FALSE),0)</f>
        <v>0</v>
      </c>
      <c r="CT189" s="19">
        <f>IFERROR(HLOOKUP(CT$1,'Nakladova matice_2018'!$A$1:$IW$188,162,FALSE),0)</f>
        <v>0</v>
      </c>
      <c r="CU189" s="19">
        <f>IFERROR(HLOOKUP(CU$1,'Nakladova matice_2018'!$A$1:$IW$188,162,FALSE),0)</f>
        <v>0</v>
      </c>
      <c r="CV189" s="19">
        <f>IFERROR(HLOOKUP(CV$1,'Nakladova matice_2018'!$A$1:$IW$188,162,FALSE),0)</f>
        <v>0</v>
      </c>
      <c r="CW189" s="19">
        <f>IFERROR(HLOOKUP(CW$1,'Nakladova matice_2018'!$A$1:$IW$188,162,FALSE),0)</f>
        <v>0</v>
      </c>
      <c r="CX189" s="19">
        <f>IFERROR(HLOOKUP(CX$1,'Nakladova matice_2018'!$A$1:$IW$188,162,FALSE),0)</f>
        <v>0</v>
      </c>
      <c r="CY189" s="19">
        <f>IFERROR(HLOOKUP(CY$1,'Nakladova matice_2018'!$A$1:$IW$188,162,FALSE),0)</f>
        <v>0</v>
      </c>
      <c r="CZ189" s="19">
        <f>IFERROR(HLOOKUP(CZ$1,'Nakladova matice_2018'!$A$1:$IW$188,162,FALSE),0)</f>
        <v>0</v>
      </c>
      <c r="DA189" s="19">
        <f>IFERROR(HLOOKUP(DA$1,'Nakladova matice_2018'!$A$1:$IW$188,162,FALSE),0)</f>
        <v>0</v>
      </c>
      <c r="DB189" s="19">
        <f>IFERROR(HLOOKUP(DB$1,'Nakladova matice_2018'!$A$1:$IW$188,162,FALSE),0)</f>
        <v>999.14</v>
      </c>
      <c r="DC189" s="19">
        <f>IFERROR(HLOOKUP(DC$1,'Nakladova matice_2018'!$A$1:$IW$188,162,FALSE),0)</f>
        <v>0</v>
      </c>
      <c r="DD189" s="19">
        <f>IFERROR(HLOOKUP(DD$1,'Nakladova matice_2018'!$A$1:$IW$188,162,FALSE),0)</f>
        <v>0</v>
      </c>
      <c r="DE189" s="19">
        <f>IFERROR(HLOOKUP(DE$1,'Nakladova matice_2018'!$A$1:$IW$188,162,FALSE),0)</f>
        <v>0</v>
      </c>
      <c r="DF189" s="19">
        <f>IFERROR(HLOOKUP(DF$1,'Nakladova matice_2018'!$A$1:$IW$188,162,FALSE),0)</f>
        <v>0</v>
      </c>
      <c r="DG189" s="19">
        <f>IFERROR(HLOOKUP(DG$1,'Nakladova matice_2018'!$A$1:$IW$188,162,FALSE),0)</f>
        <v>0</v>
      </c>
      <c r="DH189" s="19">
        <f>IFERROR(HLOOKUP(DH$1,'Nakladova matice_2018'!$A$1:$IW$188,162,FALSE),0)</f>
        <v>0</v>
      </c>
      <c r="DI189" s="19">
        <f>IFERROR(HLOOKUP(DI$1,'Nakladova matice_2018'!$A$1:$IW$188,162,FALSE),0)</f>
        <v>0</v>
      </c>
      <c r="DJ189" s="19">
        <f>IFERROR(HLOOKUP(DJ$1,'Nakladova matice_2018'!$A$1:$IW$188,162,FALSE),0)</f>
        <v>0</v>
      </c>
      <c r="DK189" s="19">
        <f>IFERROR(HLOOKUP(DK$1,'Nakladova matice_2018'!$A$1:$IW$188,162,FALSE),0)</f>
        <v>0</v>
      </c>
      <c r="DL189" s="19">
        <f>IFERROR(HLOOKUP(DL$1,'Nakladova matice_2018'!$A$1:$IW$188,162,FALSE),0)</f>
        <v>698.1</v>
      </c>
      <c r="DM189" s="19">
        <f>IFERROR(HLOOKUP(DM$1,'Nakladova matice_2018'!$A$1:$IW$188,162,FALSE),0)</f>
        <v>0</v>
      </c>
      <c r="DN189" s="19">
        <f>IFERROR(HLOOKUP(DN$1,'Nakladova matice_2018'!$A$1:$IW$188,162,FALSE),0)</f>
        <v>23914.02</v>
      </c>
      <c r="DO189" s="19">
        <f>IFERROR(HLOOKUP(DO$1,'Nakladova matice_2018'!$A$1:$IW$188,162,FALSE),0)</f>
        <v>0</v>
      </c>
      <c r="DP189" s="19">
        <f>IFERROR(HLOOKUP(DP$1,'Nakladova matice_2018'!$A$1:$IW$188,162,FALSE),0)</f>
        <v>0</v>
      </c>
      <c r="DQ189" s="19">
        <f>IFERROR(HLOOKUP(DQ$1,'Nakladova matice_2018'!$A$1:$IW$188,162,FALSE),0)</f>
        <v>0</v>
      </c>
      <c r="DR189" s="19">
        <f>IFERROR(HLOOKUP(DR$1,'Nakladova matice_2018'!$A$1:$IW$188,162,FALSE),0)</f>
        <v>0</v>
      </c>
      <c r="DS189" s="19">
        <f>IFERROR(HLOOKUP(DS$1,'Nakladova matice_2018'!$A$1:$IW$188,162,FALSE),0)</f>
        <v>0</v>
      </c>
      <c r="DT189" s="19">
        <f>IFERROR(HLOOKUP(DT$1,'Nakladova matice_2018'!$A$1:$IW$188,162,FALSE),0)</f>
        <v>0</v>
      </c>
      <c r="DU189" s="19">
        <f>IFERROR(HLOOKUP(DU$1,'Nakladova matice_2018'!$A$1:$IW$188,162,FALSE),0)</f>
        <v>0</v>
      </c>
      <c r="DV189" s="19">
        <f>IFERROR(HLOOKUP(DV$1,'Nakladova matice_2018'!$A$1:$IW$188,162,FALSE),0)</f>
        <v>0</v>
      </c>
      <c r="DW189" s="19">
        <f>IFERROR(HLOOKUP(DW$1,'Nakladova matice_2018'!$A$1:$IW$188,162,FALSE),0)</f>
        <v>671</v>
      </c>
      <c r="DX189" s="19">
        <f>IFERROR(HLOOKUP(DX$1,'Nakladova matice_2018'!$A$1:$IW$188,162,FALSE),0)</f>
        <v>0</v>
      </c>
      <c r="DY189" s="19">
        <f>IFERROR(HLOOKUP(DY$1,'Nakladova matice_2018'!$A$1:$IW$188,162,FALSE),0)</f>
        <v>0</v>
      </c>
      <c r="DZ189" s="19">
        <f>IFERROR(HLOOKUP(DZ$1,'Nakladova matice_2018'!$A$1:$IW$188,162,FALSE),0)</f>
        <v>165</v>
      </c>
      <c r="EA189" s="19">
        <f>IFERROR(HLOOKUP(EA$1,'Nakladova matice_2018'!$A$1:$IW$188,162,FALSE),0)</f>
        <v>240.26</v>
      </c>
      <c r="EB189" s="19">
        <f>IFERROR(HLOOKUP(EB$1,'Nakladova matice_2018'!$A$1:$IW$188,162,FALSE),0)</f>
        <v>0</v>
      </c>
      <c r="EC189" s="19">
        <f>IFERROR(HLOOKUP(EC$1,'Nakladova matice_2018'!$A$1:$IW$188,162,FALSE),0)</f>
        <v>0</v>
      </c>
      <c r="ED189" s="19">
        <f>IFERROR(HLOOKUP(ED$1,'Nakladova matice_2018'!$A$1:$IW$188,162,FALSE),0)</f>
        <v>585</v>
      </c>
      <c r="EE189" s="19">
        <f>IFERROR(HLOOKUP(EE$1,'Nakladova matice_2018'!$A$1:$IW$188,162,FALSE),0)</f>
        <v>0</v>
      </c>
      <c r="EF189" s="19">
        <f>IFERROR(HLOOKUP(EF$1,'Nakladova matice_2018'!$A$1:$IW$188,162,FALSE),0)</f>
        <v>0</v>
      </c>
      <c r="EG189" s="19">
        <f>IFERROR(HLOOKUP(EG$1,'Nakladova matice_2018'!$A$1:$IW$188,162,FALSE),0)</f>
        <v>372</v>
      </c>
      <c r="EH189" s="19">
        <f>IFERROR(HLOOKUP(EH$1,'Nakladova matice_2018'!$A$1:$IW$188,162,FALSE),0)</f>
        <v>0</v>
      </c>
      <c r="EI189" s="19">
        <f>IFERROR(HLOOKUP(EI$1,'Nakladova matice_2018'!$A$1:$IW$188,162,FALSE),0)</f>
        <v>186</v>
      </c>
      <c r="EJ189" s="19">
        <f>IFERROR(HLOOKUP(EJ$1,'Nakladova matice_2018'!$A$1:$IW$188,162,FALSE),0)</f>
        <v>0</v>
      </c>
      <c r="EK189" s="19">
        <f>IFERROR(HLOOKUP(EK$1,'Nakladova matice_2018'!$A$1:$IW$188,162,FALSE),0)</f>
        <v>0</v>
      </c>
      <c r="EL189" s="19">
        <f>IFERROR(HLOOKUP(EL$1,'Nakladova matice_2018'!$A$1:$IW$188,162,FALSE),0)</f>
        <v>0</v>
      </c>
      <c r="EM189" s="19">
        <f>IFERROR(HLOOKUP(EM$1,'Nakladova matice_2018'!$A$1:$IW$188,162,FALSE),0)</f>
        <v>0</v>
      </c>
      <c r="EN189" s="19">
        <f>IFERROR(HLOOKUP(EN$1,'Nakladova matice_2018'!$A$1:$IW$188,162,FALSE),0)</f>
        <v>0</v>
      </c>
      <c r="EO189" s="19">
        <f>IFERROR(HLOOKUP(EO$1,'Nakladova matice_2018'!$A$1:$IW$188,162,FALSE),0)</f>
        <v>1597.89</v>
      </c>
      <c r="EP189" s="19">
        <f>IFERROR(HLOOKUP(EP$1,'Nakladova matice_2018'!$A$1:$IW$188,162,FALSE),0)</f>
        <v>0</v>
      </c>
      <c r="EQ189" s="19">
        <f>IFERROR(HLOOKUP(EQ$1,'Nakladova matice_2018'!$A$1:$IW$188,162,FALSE),0)</f>
        <v>0</v>
      </c>
      <c r="ER189" s="19">
        <f>IFERROR(HLOOKUP(ER$1,'Nakladova matice_2018'!$A$1:$IW$188,162,FALSE),0)</f>
        <v>40</v>
      </c>
      <c r="ES189" s="19">
        <f>IFERROR(HLOOKUP(ES$1,'Nakladova matice_2018'!$A$1:$IW$188,162,FALSE),0)</f>
        <v>0</v>
      </c>
      <c r="ET189" s="19">
        <f>IFERROR(HLOOKUP(ET$1,'Nakladova matice_2018'!$A$1:$IW$188,162,FALSE),0)</f>
        <v>0</v>
      </c>
      <c r="EU189" s="19">
        <f>IFERROR(HLOOKUP(EU$1,'Nakladova matice_2018'!$A$1:$IW$188,162,FALSE),0)</f>
        <v>0</v>
      </c>
      <c r="EV189" s="19">
        <f>IFERROR(HLOOKUP(EV$1,'Nakladova matice_2018'!$A$1:$IW$188,162,FALSE),0)</f>
        <v>0</v>
      </c>
      <c r="EW189" s="19">
        <f>IFERROR(HLOOKUP(EW$1,'Nakladova matice_2018'!$A$1:$IW$188,162,FALSE),0)</f>
        <v>0</v>
      </c>
      <c r="EX189" s="19">
        <f>IFERROR(HLOOKUP(EX$1,'Nakladova matice_2018'!$A$1:$IW$188,162,FALSE),0)</f>
        <v>0</v>
      </c>
      <c r="EY189" s="19">
        <f>IFERROR(HLOOKUP(EY$1,'Nakladova matice_2018'!$A$1:$IW$188,162,FALSE),0)</f>
        <v>0</v>
      </c>
      <c r="EZ189" s="19">
        <f>IFERROR(HLOOKUP(EZ$1,'Nakladova matice_2018'!$A$1:$IW$188,162,FALSE),0)</f>
        <v>0</v>
      </c>
      <c r="FA189" s="19">
        <f>IFERROR(HLOOKUP(FA$1,'Nakladova matice_2018'!$A$1:$IW$188,162,FALSE),0)</f>
        <v>0</v>
      </c>
      <c r="FB189" s="19">
        <f>IFERROR(HLOOKUP(FB$1,'Nakladova matice_2018'!$A$1:$IW$188,162,FALSE),0)</f>
        <v>0</v>
      </c>
      <c r="FC189" s="19">
        <f>IFERROR(HLOOKUP(FC$1,'Nakladova matice_2018'!$A$1:$IW$188,162,FALSE),0)</f>
        <v>0</v>
      </c>
      <c r="FD189" s="19">
        <f>IFERROR(HLOOKUP(FD$1,'Nakladova matice_2018'!$A$1:$IW$188,162,FALSE),0)</f>
        <v>0</v>
      </c>
      <c r="FE189" s="19">
        <f>IFERROR(HLOOKUP(FE$1,'Nakladova matice_2018'!$A$1:$IW$188,162,FALSE),0)</f>
        <v>0</v>
      </c>
      <c r="FF189" s="19">
        <f>IFERROR(HLOOKUP(FF$1,'Nakladova matice_2018'!$A$1:$IW$188,162,FALSE),0)</f>
        <v>0</v>
      </c>
      <c r="FG189" s="19">
        <f>IFERROR(HLOOKUP(FG$1,'Nakladova matice_2018'!$A$1:$IW$188,162,FALSE),0)</f>
        <v>0</v>
      </c>
      <c r="FH189" s="19">
        <f>IFERROR(HLOOKUP(FH$1,'Nakladova matice_2018'!$A$1:$IW$188,162,FALSE),0)</f>
        <v>0</v>
      </c>
      <c r="FI189" s="19">
        <f>IFERROR(HLOOKUP(FI$1,'Nakladova matice_2018'!$A$1:$IW$188,162,FALSE),0)</f>
        <v>16021.09</v>
      </c>
      <c r="FJ189" s="19">
        <f>IFERROR(HLOOKUP(FJ$1,'Nakladova matice_2018'!$A$1:$IW$188,162,FALSE),0)</f>
        <v>0</v>
      </c>
      <c r="FK189" s="19">
        <f>IFERROR(HLOOKUP(FK$1,'Nakladova matice_2018'!$A$1:$IW$188,162,FALSE),0)</f>
        <v>0</v>
      </c>
      <c r="FL189" s="19">
        <f>IFERROR(HLOOKUP(FL$1,'Nakladova matice_2018'!$A$1:$IW$188,162,FALSE),0)</f>
        <v>0</v>
      </c>
      <c r="FM189" s="19">
        <f>IFERROR(HLOOKUP(FM$1,'Nakladova matice_2018'!$A$1:$IW$188,162,FALSE),0)</f>
        <v>0</v>
      </c>
      <c r="FN189" s="19">
        <f>IFERROR(HLOOKUP(FN$1,'Nakladova matice_2018'!$A$1:$IW$188,162,FALSE),0)</f>
        <v>0</v>
      </c>
      <c r="FO189" s="19">
        <f>IFERROR(HLOOKUP(FO$1,'Nakladova matice_2018'!$A$1:$IW$188,162,FALSE),0)</f>
        <v>827.3</v>
      </c>
      <c r="FP189" s="19">
        <f>IFERROR(HLOOKUP(FP$1,'Nakladova matice_2018'!$A$1:$IW$188,162,FALSE),0)</f>
        <v>0</v>
      </c>
      <c r="FQ189" s="19">
        <f>IFERROR(HLOOKUP(FQ$1,'Nakladova matice_2018'!$A$1:$IW$188,162,FALSE),0)</f>
        <v>0</v>
      </c>
      <c r="FR189" s="19">
        <f>IFERROR(HLOOKUP(FR$1,'Nakladova matice_2018'!$A$1:$IW$188,162,FALSE),0)</f>
        <v>0</v>
      </c>
      <c r="FS189" s="19">
        <f>IFERROR(HLOOKUP(FS$1,'Nakladova matice_2018'!$A$1:$IW$188,162,FALSE),0)</f>
        <v>0</v>
      </c>
      <c r="FT189" s="19">
        <f>IFERROR(HLOOKUP(FT$1,'Nakladova matice_2018'!$A$1:$IW$188,162,FALSE),0)</f>
        <v>0</v>
      </c>
      <c r="FU189" s="19">
        <f>IFERROR(HLOOKUP(FU$1,'Nakladova matice_2018'!$A$1:$IW$188,162,FALSE),0)</f>
        <v>0</v>
      </c>
      <c r="FV189" s="19">
        <f>IFERROR(HLOOKUP(FV$1,'Nakladova matice_2018'!$A$1:$IW$188,162,FALSE),0)</f>
        <v>0</v>
      </c>
      <c r="FW189" s="19">
        <f>IFERROR(HLOOKUP(FW$1,'Nakladova matice_2018'!$A$1:$IW$188,162,FALSE),0)</f>
        <v>0</v>
      </c>
      <c r="FX189" s="19">
        <f>IFERROR(HLOOKUP(FX$1,'Nakladova matice_2018'!$A$1:$IW$188,162,FALSE),0)</f>
        <v>0</v>
      </c>
      <c r="FY189" s="19">
        <f>IFERROR(HLOOKUP(FY$1,'Nakladova matice_2018'!$A$1:$IW$188,162,FALSE),0)</f>
        <v>0</v>
      </c>
      <c r="FZ189" s="19">
        <f>IFERROR(HLOOKUP(FZ$1,'Nakladova matice_2018'!$A$1:$IW$188,162,FALSE),0)</f>
        <v>0</v>
      </c>
      <c r="GA189" s="19">
        <f>IFERROR(HLOOKUP(GA$1,'Nakladova matice_2018'!$A$1:$IW$188,162,FALSE),0)</f>
        <v>0</v>
      </c>
      <c r="GB189" s="19">
        <f>IFERROR(HLOOKUP(GB$1,'Nakladova matice_2018'!$A$1:$IW$188,162,FALSE),0)</f>
        <v>0</v>
      </c>
      <c r="GC189" s="19">
        <f>IFERROR(HLOOKUP(GC$1,'Nakladova matice_2018'!$A$1:$IW$188,162,FALSE),0)</f>
        <v>0</v>
      </c>
      <c r="GD189" s="19">
        <f>IFERROR(HLOOKUP(GD$1,'Nakladova matice_2018'!$A$1:$IW$188,162,FALSE),0)</f>
        <v>669</v>
      </c>
      <c r="GE189" s="19">
        <f>IFERROR(HLOOKUP(GE$1,'Nakladova matice_2018'!$A$1:$IW$188,162,FALSE),0)</f>
        <v>0</v>
      </c>
      <c r="GF189" s="19">
        <f>IFERROR(HLOOKUP(GF$1,'Nakladova matice_2018'!$A$1:$IW$188,162,FALSE),0)</f>
        <v>0</v>
      </c>
      <c r="GG189" s="19">
        <f>IFERROR(HLOOKUP(GG$1,'Nakladova matice_2018'!$A$1:$IW$188,162,FALSE),0)</f>
        <v>0</v>
      </c>
      <c r="GH189" s="19">
        <f>IFERROR(HLOOKUP(GH$1,'Nakladova matice_2018'!$A$1:$IW$188,162,FALSE),0)</f>
        <v>0</v>
      </c>
      <c r="GI189" s="19">
        <f>IFERROR(HLOOKUP(GI$1,'Nakladova matice_2018'!$A$1:$IW$188,162,FALSE),0)</f>
        <v>0</v>
      </c>
      <c r="GJ189" s="19">
        <f>IFERROR(HLOOKUP(GJ$1,'Nakladova matice_2018'!$A$1:$IW$188,162,FALSE),0)</f>
        <v>0</v>
      </c>
      <c r="GK189" s="19">
        <f>IFERROR(HLOOKUP(GK$1,'Nakladova matice_2018'!$A$1:$IW$188,162,FALSE),0)</f>
        <v>0</v>
      </c>
      <c r="GL189" s="19">
        <f>IFERROR(HLOOKUP(GL$1,'Nakladova matice_2018'!$A$1:$IW$188,162,FALSE),0)</f>
        <v>0</v>
      </c>
      <c r="GM189" s="19">
        <f>IFERROR(HLOOKUP(GM$1,'Nakladova matice_2018'!$A$1:$IW$188,162,FALSE),0)</f>
        <v>0</v>
      </c>
      <c r="GN189" s="19">
        <f>IFERROR(HLOOKUP(GN$1,'Nakladova matice_2018'!$A$1:$IW$188,162,FALSE),0)</f>
        <v>0</v>
      </c>
      <c r="GO189" s="19">
        <f>IFERROR(HLOOKUP(GO$1,'Nakladova matice_2018'!$A$1:$IW$188,162,FALSE),0)</f>
        <v>0</v>
      </c>
      <c r="GP189" s="19">
        <f>IFERROR(HLOOKUP(GP$1,'Nakladova matice_2018'!$A$1:$IW$188,162,FALSE),0)</f>
        <v>0</v>
      </c>
      <c r="GQ189" s="19">
        <f>IFERROR(HLOOKUP(GQ$1,'Nakladova matice_2018'!$A$1:$IW$188,162,FALSE),0)</f>
        <v>0</v>
      </c>
      <c r="GR189" s="19">
        <f>IFERROR(HLOOKUP(GR$1,'Nakladova matice_2018'!$A$1:$IW$188,162,FALSE),0)</f>
        <v>0</v>
      </c>
      <c r="GS189" s="19">
        <f>IFERROR(HLOOKUP(GS$1,'Nakladova matice_2018'!$A$1:$IW$188,162,FALSE),0)</f>
        <v>0</v>
      </c>
      <c r="GT189" s="19">
        <f>IFERROR(HLOOKUP(GT$1,'Nakladova matice_2018'!$A$1:$IW$188,162,FALSE),0)</f>
        <v>0</v>
      </c>
      <c r="GU189" s="19">
        <f>IFERROR(HLOOKUP(GU$1,'Nakladova matice_2018'!$A$1:$IW$188,162,FALSE),0)</f>
        <v>0</v>
      </c>
      <c r="GV189" s="19">
        <f>IFERROR(HLOOKUP(GV$1,'Nakladova matice_2018'!$A$1:$IW$188,162,FALSE),0)</f>
        <v>0</v>
      </c>
      <c r="GW189" s="19">
        <f>IFERROR(HLOOKUP(GW$1,'Nakladova matice_2018'!$A$1:$IW$188,162,FALSE),0)</f>
        <v>0</v>
      </c>
      <c r="GX189" s="19">
        <f>IFERROR(HLOOKUP(GX$1,'Nakladova matice_2018'!$A$1:$IW$188,162,FALSE),0)</f>
        <v>0</v>
      </c>
      <c r="GY189" s="19">
        <f>IFERROR(HLOOKUP(GY$1,'Nakladova matice_2018'!$A$1:$IW$188,162,FALSE),0)</f>
        <v>0</v>
      </c>
      <c r="GZ189" s="19">
        <f>IFERROR(HLOOKUP(GZ$1,'Nakladova matice_2018'!$A$1:$IW$188,162,FALSE),0)</f>
        <v>0</v>
      </c>
      <c r="HA189" s="19">
        <f>IFERROR(HLOOKUP(HA$1,'Nakladova matice_2018'!$A$1:$IW$188,162,FALSE),0)</f>
        <v>0</v>
      </c>
      <c r="HB189" s="19">
        <f>IFERROR(HLOOKUP(HB$1,'Nakladova matice_2018'!$A$1:$IW$188,162,FALSE),0)</f>
        <v>0</v>
      </c>
      <c r="HC189" s="19">
        <f>IFERROR(HLOOKUP(HC$1,'Nakladova matice_2018'!$A$1:$IW$188,162,FALSE),0)</f>
        <v>0</v>
      </c>
      <c r="HD189" s="19">
        <f>IFERROR(HLOOKUP(HD$1,'Nakladova matice_2018'!$A$1:$IW$188,162,FALSE),0)</f>
        <v>0</v>
      </c>
      <c r="HE189" s="19">
        <f>IFERROR(HLOOKUP(HE$1,'Nakladova matice_2018'!$A$1:$IW$188,162,FALSE),0)</f>
        <v>0</v>
      </c>
      <c r="HF189" s="19">
        <f>IFERROR(HLOOKUP(HF$1,'Nakladova matice_2018'!$A$1:$IW$188,162,FALSE),0)</f>
        <v>0</v>
      </c>
      <c r="HG189" s="19">
        <f>IFERROR(HLOOKUP(HG$1,'Nakladova matice_2018'!$A$1:$IW$188,162,FALSE),0)</f>
        <v>0</v>
      </c>
      <c r="HH189" s="19">
        <f>IFERROR(HLOOKUP(HH$1,'Nakladova matice_2018'!$A$1:$IW$188,162,FALSE),0)</f>
        <v>0</v>
      </c>
      <c r="HI189" s="19">
        <f>IFERROR(HLOOKUP(HI$1,'Nakladova matice_2018'!$A$1:$IW$188,162,FALSE),0)</f>
        <v>0</v>
      </c>
      <c r="HJ189" s="19">
        <f>IFERROR(HLOOKUP(HJ$1,'Nakladova matice_2018'!$A$1:$IW$188,162,FALSE),0)</f>
        <v>0</v>
      </c>
      <c r="HK189" s="19">
        <f>IFERROR(HLOOKUP(HK$1,'Nakladova matice_2018'!$A$1:$IW$188,162,FALSE),0)</f>
        <v>0</v>
      </c>
      <c r="HL189" s="19">
        <f>IFERROR(HLOOKUP(HL$1,'Nakladova matice_2018'!$A$1:$IW$188,162,FALSE),0)</f>
        <v>0</v>
      </c>
      <c r="HM189" s="19">
        <f>IFERROR(HLOOKUP(HM$1,'Nakladova matice_2018'!$A$1:$IW$188,162,FALSE),0)</f>
        <v>0</v>
      </c>
      <c r="HN189" s="19">
        <f>IFERROR(HLOOKUP(HN$1,'Nakladova matice_2018'!$A$1:$IW$188,162,FALSE),0)</f>
        <v>0</v>
      </c>
      <c r="HO189" s="19">
        <f>IFERROR(HLOOKUP(HO$1,'Nakladova matice_2018'!$A$1:$IW$188,162,FALSE),0)</f>
        <v>0</v>
      </c>
      <c r="HP189" s="19">
        <f>IFERROR(HLOOKUP(HP$1,'Nakladova matice_2018'!$A$1:$IW$188,162,FALSE),0)</f>
        <v>0</v>
      </c>
      <c r="HQ189" s="19">
        <f>IFERROR(HLOOKUP(HQ$1,'Nakladova matice_2018'!$A$1:$IW$188,162,FALSE),0)</f>
        <v>0</v>
      </c>
      <c r="HR189" s="19">
        <f>IFERROR(HLOOKUP(HR$1,'Nakladova matice_2018'!$A$1:$IW$188,162,FALSE),0)</f>
        <v>0</v>
      </c>
      <c r="HS189" s="19">
        <f>IFERROR(HLOOKUP(HS$1,'Nakladova matice_2018'!$A$1:$IW$188,162,FALSE),0)</f>
        <v>0</v>
      </c>
      <c r="HT189" s="19">
        <f>IFERROR(HLOOKUP(HT$1,'Nakladova matice_2018'!$A$1:$IW$188,162,FALSE),0)</f>
        <v>0</v>
      </c>
      <c r="HU189" s="19">
        <f>IFERROR(HLOOKUP(HU$1,'Nakladova matice_2018'!$A$1:$IW$188,162,FALSE),0)</f>
        <v>0</v>
      </c>
      <c r="HV189" s="19">
        <f>IFERROR(HLOOKUP(HV$1,'Nakladova matice_2018'!$A$1:$IW$188,162,FALSE),0)</f>
        <v>0</v>
      </c>
      <c r="HW189" s="19">
        <f>IFERROR(HLOOKUP(HW$1,'Nakladova matice_2018'!$A$1:$IW$188,162,FALSE),0)</f>
        <v>0</v>
      </c>
      <c r="HX189" s="19">
        <f>IFERROR(HLOOKUP(HX$1,'Nakladova matice_2018'!$A$1:$IW$188,162,FALSE),0)</f>
        <v>0</v>
      </c>
      <c r="HY189" s="19">
        <f>IFERROR(HLOOKUP(HY$1,'Nakladova matice_2018'!$A$1:$IW$188,162,FALSE),0)</f>
        <v>0</v>
      </c>
      <c r="HZ189" s="19">
        <f>IFERROR(HLOOKUP(HZ$1,'Nakladova matice_2018'!$A$1:$IW$188,162,FALSE),0)</f>
        <v>0</v>
      </c>
      <c r="IA189" s="19">
        <f>IFERROR(HLOOKUP(IA$1,'Nakladova matice_2018'!$A$1:$IW$188,162,FALSE),0)</f>
        <v>0</v>
      </c>
      <c r="IB189" s="19">
        <f>IFERROR(HLOOKUP(IB$1,'Nakladova matice_2018'!$A$1:$IW$188,162,FALSE),0)</f>
        <v>0</v>
      </c>
      <c r="IC189" s="19">
        <f>IFERROR(HLOOKUP(IC$1,'Nakladova matice_2018'!$A$1:$IW$188,162,FALSE),0)</f>
        <v>0</v>
      </c>
      <c r="ID189" s="19">
        <f>IFERROR(HLOOKUP(ID$1,'Nakladova matice_2018'!$A$1:$IW$188,162,FALSE),0)</f>
        <v>0</v>
      </c>
      <c r="IE189" s="19">
        <f>IFERROR(HLOOKUP(IE$1,'Nakladova matice_2018'!$A$1:$IW$188,162,FALSE),0)</f>
        <v>0</v>
      </c>
      <c r="IF189" s="19">
        <f>IFERROR(HLOOKUP(IF$1,'Nakladova matice_2018'!$A$1:$IW$188,162,FALSE),0)</f>
        <v>0</v>
      </c>
      <c r="IG189" s="19">
        <f>IFERROR(HLOOKUP(IG$1,'Nakladova matice_2018'!$A$1:$IW$188,162,FALSE),0)</f>
        <v>0</v>
      </c>
      <c r="IH189" s="19">
        <f>IFERROR(HLOOKUP(IH$1,'Nakladova matice_2018'!$A$1:$IW$188,162,FALSE),0)</f>
        <v>0</v>
      </c>
      <c r="II189" s="19">
        <f>IFERROR(HLOOKUP(II$1,'Nakladova matice_2018'!$A$1:$IW$188,162,FALSE),0)</f>
        <v>0</v>
      </c>
      <c r="IJ189" s="19">
        <f>IFERROR(HLOOKUP(IJ$1,'Nakladova matice_2018'!$A$1:$IW$188,162,FALSE),0)</f>
        <v>0</v>
      </c>
      <c r="IK189" s="19">
        <f>IFERROR(HLOOKUP(IK$1,'Nakladova matice_2018'!$A$1:$IW$188,162,FALSE),0)</f>
        <v>0</v>
      </c>
      <c r="IL189" s="19">
        <f>IFERROR(HLOOKUP(IL$1,'Nakladova matice_2018'!$A$1:$IW$188,162,FALSE),0)</f>
        <v>0</v>
      </c>
      <c r="IM189" s="19">
        <f>IFERROR(HLOOKUP(IM$1,'Nakladova matice_2018'!$A$1:$IW$188,162,FALSE),0)</f>
        <v>0</v>
      </c>
      <c r="IN189" s="19">
        <f>IFERROR(HLOOKUP(IN$1,'Nakladova matice_2018'!$A$1:$IW$188,162,FALSE),0)</f>
        <v>0</v>
      </c>
      <c r="IO189" s="19">
        <f>IFERROR(HLOOKUP(IO$1,'Nakladova matice_2018'!$A$1:$IW$188,162,FALSE),0)</f>
        <v>0</v>
      </c>
      <c r="IP189" s="19">
        <f>IFERROR(HLOOKUP(IP$1,'Nakladova matice_2018'!$A$1:$IW$188,162,FALSE),0)</f>
        <v>0</v>
      </c>
      <c r="IQ189" s="19">
        <f>IFERROR(HLOOKUP(IQ$1,'Nakladova matice_2018'!$A$1:$IW$188,162,FALSE),0)</f>
        <v>0</v>
      </c>
      <c r="IR189" s="19">
        <f>IFERROR(HLOOKUP(IR$1,'Nakladova matice_2018'!$A$1:$IW$188,162,FALSE),0)</f>
        <v>0</v>
      </c>
      <c r="IS189" s="19">
        <f>IFERROR(HLOOKUP(IS$1,'Nakladova matice_2018'!$A$1:$IW$188,162,FALSE),0)</f>
        <v>0</v>
      </c>
      <c r="IT189" s="19">
        <f>IFERROR(HLOOKUP(IT$1,'Nakladova matice_2018'!$A$1:$IW$188,162,FALSE),0)</f>
        <v>0</v>
      </c>
      <c r="IU189" s="19">
        <f>IFERROR(HLOOKUP(IU$1,'Nakladova matice_2018'!$A$1:$IW$188,162,FALSE),0)</f>
        <v>0</v>
      </c>
      <c r="IV189" s="19">
        <f>IFERROR(HLOOKUP(IV$1,'Nakladova matice_2018'!$A$1:$IW$188,162,FALSE),0)</f>
        <v>0</v>
      </c>
      <c r="IW189" s="19">
        <f>IFERROR(HLOOKUP(IW$1,'Nakladova matice_2018'!$A$1:$IW$188,162,FALSE),0)</f>
        <v>0</v>
      </c>
      <c r="IX189" s="19">
        <f>IFERROR(HLOOKUP(IX$1,'Nakladova matice_2018'!$A$1:$IW$188,162,FALSE),0)</f>
        <v>0</v>
      </c>
      <c r="IY189" s="19">
        <f>IFERROR(HLOOKUP(IY$1,'Nakladova matice_2018'!$A$1:$IW$188,162,FALSE),0)</f>
        <v>0</v>
      </c>
      <c r="IZ189" s="19">
        <f>IFERROR(HLOOKUP(IZ$1,'Nakladova matice_2018'!$A$1:$IW$188,162,FALSE),0)</f>
        <v>0</v>
      </c>
      <c r="JA189" s="19">
        <f>IFERROR(HLOOKUP(JA$1,'Nakladova matice_2018'!$A$1:$IW$188,162,FALSE),0)</f>
        <v>0</v>
      </c>
      <c r="JB189" s="19">
        <f>IFERROR(HLOOKUP(JB$1,'Nakladova matice_2018'!$A$1:$IW$188,162,FALSE),0)</f>
        <v>0</v>
      </c>
      <c r="JC189" s="19">
        <f>IFERROR(HLOOKUP(JC$1,'Nakladova matice_2018'!$A$1:$IW$188,162,FALSE),0)</f>
        <v>0</v>
      </c>
      <c r="JD189" s="19">
        <f>IFERROR(HLOOKUP(JD$1,'Nakladova matice_2018'!$A$1:$IW$188,162,FALSE),0)</f>
        <v>0</v>
      </c>
      <c r="JE189" s="19">
        <f>IFERROR(HLOOKUP(JE$1,'Nakladova matice_2018'!$A$1:$IW$188,162,FALSE),0)</f>
        <v>0</v>
      </c>
      <c r="JF189" s="19">
        <f>IFERROR(HLOOKUP(JF$1,'Nakladova matice_2018'!$A$1:$IW$188,162,FALSE),0)</f>
        <v>0</v>
      </c>
      <c r="JG189" s="19">
        <f>IFERROR(HLOOKUP(JG$1,'Nakladova matice_2018'!$A$1:$IW$188,162,FALSE),0)</f>
        <v>0</v>
      </c>
      <c r="JH189" s="19">
        <f>IFERROR(HLOOKUP(JH$1,'Nakladova matice_2018'!$A$1:$IW$188,162,FALSE),0)</f>
        <v>0</v>
      </c>
      <c r="JI189" s="19">
        <f>IFERROR(HLOOKUP(JI$1,'Nakladova matice_2018'!$A$1:$IW$188,162,FALSE),0)</f>
        <v>0</v>
      </c>
      <c r="JJ189" s="19">
        <f>IFERROR(HLOOKUP(JJ$1,'Nakladova matice_2018'!$A$1:$IW$188,162,FALSE),0)</f>
        <v>0</v>
      </c>
      <c r="JK189" s="19">
        <f>IFERROR(HLOOKUP(JK$1,'Nakladova matice_2018'!$A$1:$IW$188,162,FALSE),0)</f>
        <v>0</v>
      </c>
      <c r="JL189" s="19">
        <f>IFERROR(HLOOKUP(JL$1,'Nakladova matice_2018'!$A$1:$IW$188,162,FALSE),0)</f>
        <v>0</v>
      </c>
      <c r="JM189" s="19">
        <f>IFERROR(HLOOKUP(JM$1,'Nakladova matice_2018'!$A$1:$IW$188,162,FALSE),0)</f>
        <v>0</v>
      </c>
      <c r="JN189" s="19">
        <f>IFERROR(HLOOKUP(JN$1,'Nakladova matice_2018'!$A$1:$IW$188,162,FALSE),0)</f>
        <v>0</v>
      </c>
      <c r="JO189" s="19">
        <f>IFERROR(HLOOKUP(JO$1,'Nakladova matice_2018'!$A$1:$IW$188,162,FALSE),0)</f>
        <v>0</v>
      </c>
      <c r="JP189" s="19">
        <f>IFERROR(HLOOKUP(JP$1,'Nakladova matice_2018'!$A$1:$IW$188,162,FALSE),0)</f>
        <v>0</v>
      </c>
      <c r="JQ189" s="19">
        <f>IFERROR(HLOOKUP(JQ$1,'Nakladova matice_2018'!$A$1:$IW$188,162,FALSE),0)</f>
        <v>0</v>
      </c>
      <c r="JR189" s="19">
        <f>IFERROR(HLOOKUP(JR$1,'Nakladova matice_2018'!$A$1:$IW$188,162,FALSE),0)</f>
        <v>0</v>
      </c>
      <c r="JS189" s="19">
        <f>IFERROR(HLOOKUP(JS$1,'Nakladova matice_2018'!$A$1:$IW$188,162,FALSE),0)</f>
        <v>0</v>
      </c>
      <c r="JT189" s="19">
        <f>IFERROR(HLOOKUP(JT$1,'Nakladova matice_2018'!$A$1:$IW$188,162,FALSE),0)</f>
        <v>0</v>
      </c>
      <c r="JU189" s="19">
        <f>IFERROR(HLOOKUP(JU$1,'Nakladova matice_2018'!$A$1:$IW$188,162,FALSE),0)</f>
        <v>2570.12</v>
      </c>
      <c r="JV189" s="19">
        <f>IFERROR(HLOOKUP(JV$1,'Nakladova matice_2018'!$A$1:$IW$188,162,FALSE),0)</f>
        <v>0</v>
      </c>
      <c r="JW189" s="19">
        <f>IFERROR(HLOOKUP(JW$1,'Nakladova matice_2018'!$A$1:$IW$188,162,FALSE),0)</f>
        <v>0</v>
      </c>
      <c r="JX189" s="19">
        <f>IFERROR(HLOOKUP(JX$1,'Nakladova matice_2018'!$A$1:$IW$188,162,FALSE),0)</f>
        <v>0</v>
      </c>
      <c r="JY189" s="19">
        <f>IFERROR(HLOOKUP(JY$1,'Nakladova matice_2018'!$A$1:$IW$188,162,FALSE),0)</f>
        <v>0</v>
      </c>
      <c r="JZ189" s="19">
        <f>IFERROR(HLOOKUP(JZ$1,'Nakladova matice_2018'!$A$1:$IW$188,162,FALSE),0)</f>
        <v>0</v>
      </c>
      <c r="KA189" s="19">
        <f>IFERROR(HLOOKUP(KA$1,'Nakladova matice_2018'!$A$1:$IW$188,162,FALSE),0)</f>
        <v>0</v>
      </c>
      <c r="KB189" s="19">
        <f>IFERROR(HLOOKUP(KB$1,'Nakladova matice_2018'!$A$1:$IW$188,162,FALSE),0)</f>
        <v>0</v>
      </c>
      <c r="KC189" s="19">
        <f>IFERROR(HLOOKUP(KC$1,'Nakladova matice_2018'!$A$1:$IW$188,162,FALSE),0)</f>
        <v>0</v>
      </c>
      <c r="KD189" s="19">
        <f>IFERROR(HLOOKUP(KD$1,'Nakladova matice_2018'!$A$1:$IW$188,162,FALSE),0)</f>
        <v>0</v>
      </c>
      <c r="KE189" s="19">
        <f>IFERROR(HLOOKUP(KE$1,'Nakladova matice_2018'!$A$1:$IW$188,162,FALSE),0)</f>
        <v>0</v>
      </c>
      <c r="KF189" s="19">
        <f>IFERROR(HLOOKUP(KF$1,'Nakladova matice_2018'!$A$1:$IW$188,162,FALSE),0)</f>
        <v>0</v>
      </c>
      <c r="KG189" s="19">
        <f>IFERROR(HLOOKUP(KG$1,'Nakladova matice_2018'!$A$1:$IW$188,162,FALSE),0)</f>
        <v>0</v>
      </c>
      <c r="KH189" s="19">
        <f>IFERROR(HLOOKUP(KH$1,'Nakladova matice_2018'!$A$1:$IW$188,162,FALSE),0)</f>
        <v>0</v>
      </c>
      <c r="KI189" s="19">
        <f>IFERROR(HLOOKUP(KI$1,'Nakladova matice_2018'!$A$1:$IW$188,162,FALSE),0)</f>
        <v>0</v>
      </c>
      <c r="KJ189" s="19">
        <f>IFERROR(HLOOKUP(KJ$1,'Nakladova matice_2018'!$A$1:$IW$188,162,FALSE),0)</f>
        <v>0</v>
      </c>
      <c r="KK189" s="19">
        <f>IFERROR(HLOOKUP(KK$1,'Nakladova matice_2018'!$A$1:$IW$188,162,FALSE),0)</f>
        <v>0</v>
      </c>
      <c r="KL189" s="19">
        <f>IFERROR(HLOOKUP(KL$1,'Nakladova matice_2018'!$A$1:$IW$188,162,FALSE),0)</f>
        <v>0</v>
      </c>
      <c r="KM189" s="19">
        <f>IFERROR(HLOOKUP(KM$1,'Nakladova matice_2018'!$A$1:$IW$188,162,FALSE),0)</f>
        <v>0</v>
      </c>
      <c r="KN189" s="19">
        <f>IFERROR(HLOOKUP(KN$1,'Nakladova matice_2018'!$A$1:$IW$188,162,FALSE),0)</f>
        <v>0</v>
      </c>
      <c r="KO189" s="19">
        <f>IFERROR(HLOOKUP(KO$1,'Nakladova matice_2018'!$A$1:$IW$188,162,FALSE),0)</f>
        <v>0</v>
      </c>
      <c r="KP189" s="19">
        <f>IFERROR(HLOOKUP(KP$1,'Nakladova matice_2018'!$A$1:$IW$188,162,FALSE),0)</f>
        <v>0</v>
      </c>
      <c r="KQ189" s="19">
        <f>IFERROR(HLOOKUP(KQ$1,'Nakladova matice_2018'!$A$1:$IW$188,162,FALSE),0)</f>
        <v>0</v>
      </c>
      <c r="KR189" s="19">
        <f>IFERROR(HLOOKUP(KR$1,'Nakladova matice_2018'!$A$1:$IW$188,162,FALSE),0)</f>
        <v>0</v>
      </c>
      <c r="KS189" s="19">
        <f>IFERROR(HLOOKUP(KS$1,'Nakladova matice_2018'!$A$1:$IW$188,162,FALSE),0)</f>
        <v>0</v>
      </c>
      <c r="KT189" s="19">
        <f>IFERROR(HLOOKUP(KT$1,'Nakladova matice_2018'!$A$1:$IW$188,162,FALSE),0)</f>
        <v>0</v>
      </c>
      <c r="KU189" s="19">
        <f>IFERROR(HLOOKUP(KU$1,'Nakladova matice_2018'!$A$1:$IW$188,162,FALSE),0)</f>
        <v>0</v>
      </c>
      <c r="KV189" s="19">
        <f>IFERROR(HLOOKUP(KV$1,'Nakladova matice_2018'!$A$1:$IW$188,162,FALSE),0)</f>
        <v>0</v>
      </c>
      <c r="KW189" s="19">
        <f>IFERROR(HLOOKUP(KW$1,'Nakladova matice_2018'!$A$1:$IW$188,162,FALSE),0)</f>
        <v>0</v>
      </c>
      <c r="KX189" s="19">
        <f>IFERROR(HLOOKUP(KX$1,'Nakladova matice_2018'!$A$1:$IW$188,162,FALSE),0)</f>
        <v>0</v>
      </c>
      <c r="KY189" s="19">
        <f>IFERROR(HLOOKUP(KY$1,'Nakladova matice_2018'!$A$1:$IW$188,162,FALSE),0)</f>
        <v>0</v>
      </c>
      <c r="KZ189" s="19">
        <f>IFERROR(HLOOKUP(KZ$1,'Nakladova matice_2018'!$A$1:$IW$188,162,FALSE),0)</f>
        <v>0</v>
      </c>
      <c r="LA189" s="19">
        <f>IFERROR(HLOOKUP(LA$1,'Nakladova matice_2018'!$A$1:$IW$188,162,FALSE),0)</f>
        <v>0</v>
      </c>
      <c r="LB189" s="19">
        <f>IFERROR(HLOOKUP(LB$1,'Nakladova matice_2018'!$A$1:$IW$188,162,FALSE),0)</f>
        <v>0</v>
      </c>
      <c r="LC189" s="19">
        <f>IFERROR(HLOOKUP(LC$1,'Nakladova matice_2018'!$A$1:$IW$188,162,FALSE),0)</f>
        <v>0</v>
      </c>
      <c r="LD189" s="19">
        <f>IFERROR(HLOOKUP(LD$1,'Nakladova matice_2018'!$A$1:$IW$188,162,FALSE),0)</f>
        <v>0</v>
      </c>
      <c r="LE189" s="19">
        <f>IFERROR(HLOOKUP(LE$1,'Nakladova matice_2018'!$A$1:$IW$188,162,FALSE),0)</f>
        <v>0</v>
      </c>
      <c r="LF189" s="19">
        <f>IFERROR(HLOOKUP(LF$1,'Nakladova matice_2018'!$A$1:$IW$188,162,FALSE),0)</f>
        <v>0</v>
      </c>
      <c r="LG189" s="19">
        <f>IFERROR(HLOOKUP(LG$1,'Nakladova matice_2018'!$A$1:$IW$188,162,FALSE),0)</f>
        <v>0</v>
      </c>
      <c r="LH189" s="19">
        <f>IFERROR(HLOOKUP(LH$1,'Nakladova matice_2018'!$A$1:$IW$188,162,FALSE),0)</f>
        <v>0</v>
      </c>
      <c r="LI189" s="19">
        <f>IFERROR(HLOOKUP(LI$1,'Nakladova matice_2018'!$A$1:$IW$188,162,FALSE),0)</f>
        <v>0</v>
      </c>
      <c r="LJ189" s="19">
        <f>IFERROR(HLOOKUP(LJ$1,'Nakladova matice_2018'!$A$1:$IW$188,162,FALSE),0)</f>
        <v>103.57</v>
      </c>
      <c r="LK189" s="19">
        <f>IFERROR(HLOOKUP(LK$1,'Nakladova matice_2018'!$A$1:$IW$188,162,FALSE),0)</f>
        <v>77767.210000000006</v>
      </c>
      <c r="LL189" s="19">
        <f>IFERROR(HLOOKUP(LL$1,'Nakladova matice_2018'!$A$1:$IW$188,162,FALSE),0)</f>
        <v>0</v>
      </c>
      <c r="LM189" s="19">
        <f>IFERROR(HLOOKUP(LM$1,'Nakladova matice_2018'!$A$1:$IW$188,162,FALSE),0)</f>
        <v>0</v>
      </c>
      <c r="LN189" s="19">
        <f>IFERROR(HLOOKUP(LN$1,'Nakladova matice_2018'!$A$1:$IW$188,162,FALSE),0)</f>
        <v>0</v>
      </c>
      <c r="LO189" s="19">
        <f>IFERROR(HLOOKUP(LO$1,'Nakladova matice_2018'!$A$1:$IW$188,162,FALSE),0)</f>
        <v>0</v>
      </c>
      <c r="LP189" s="19">
        <f>IFERROR(HLOOKUP(LP$1,'Nakladova matice_2018'!$A$1:$IW$188,162,FALSE),0)</f>
        <v>0</v>
      </c>
      <c r="LQ189" s="19">
        <f>IFERROR(HLOOKUP(LQ$1,'Nakladova matice_2018'!$A$1:$IW$188,162,FALSE),0)</f>
        <v>0</v>
      </c>
      <c r="LR189" s="19">
        <f>IFERROR(HLOOKUP(LR$1,'Nakladova matice_2018'!$A$1:$IW$188,162,FALSE),0)</f>
        <v>0</v>
      </c>
      <c r="LS189" s="19">
        <f>IFERROR(HLOOKUP(LS$1,'Nakladova matice_2018'!$A$1:$IW$188,162,FALSE),0)</f>
        <v>0</v>
      </c>
      <c r="LT189" s="19">
        <f>IFERROR(HLOOKUP(LT$1,'Nakladova matice_2018'!$A$1:$IW$188,162,FALSE),0)</f>
        <v>0</v>
      </c>
      <c r="LU189" s="19">
        <f>IFERROR(HLOOKUP(LU$1,'Nakladova matice_2018'!$A$1:$IW$188,162,FALSE),0)</f>
        <v>0</v>
      </c>
      <c r="LV189" s="19">
        <f>IFERROR(HLOOKUP(LV$1,'Nakladova matice_2018'!$A$1:$IW$188,162,FALSE),0)</f>
        <v>0</v>
      </c>
      <c r="LW189" s="19">
        <f>IFERROR(HLOOKUP(LW$1,'Nakladova matice_2018'!$A$1:$IW$188,162,FALSE),0)</f>
        <v>0</v>
      </c>
      <c r="LX189" s="19">
        <f>IFERROR(HLOOKUP(LX$1,'Nakladova matice_2018'!$A$1:$IW$188,162,FALSE),0)</f>
        <v>0</v>
      </c>
      <c r="LY189" s="19">
        <f>IFERROR(HLOOKUP(LY$1,'Nakladova matice_2018'!$A$1:$IW$188,162,FALSE),0)</f>
        <v>0</v>
      </c>
      <c r="LZ189" s="19">
        <f>IFERROR(HLOOKUP(LZ$1,'Nakladova matice_2018'!$A$1:$IW$188,162,FALSE),0)</f>
        <v>0</v>
      </c>
      <c r="MA189" s="19">
        <f>IFERROR(HLOOKUP(MA$1,'Nakladova matice_2018'!$A$1:$IW$188,162,FALSE),0)</f>
        <v>0</v>
      </c>
      <c r="MB189" s="19">
        <f>IFERROR(HLOOKUP(MB$1,'Nakladova matice_2018'!$A$1:$IW$188,162,FALSE),0)</f>
        <v>0</v>
      </c>
      <c r="MC189" s="19">
        <f>IFERROR(HLOOKUP(MC$1,'Nakladova matice_2018'!$A$1:$IW$188,162,FALSE),0)</f>
        <v>0</v>
      </c>
      <c r="MD189" s="19">
        <f>IFERROR(HLOOKUP(MD$1,'Nakladova matice_2018'!$A$1:$IW$188,162,FALSE),0)</f>
        <v>0</v>
      </c>
      <c r="ME189" s="19">
        <f>IFERROR(HLOOKUP(ME$1,'Nakladova matice_2018'!$A$1:$IW$188,162,FALSE),0)</f>
        <v>0</v>
      </c>
      <c r="MF189" s="19">
        <f>IFERROR(HLOOKUP(MF$1,'Nakladova matice_2018'!$A$1:$IW$188,162,FALSE),0)</f>
        <v>0</v>
      </c>
      <c r="MG189" s="19">
        <f>IFERROR(HLOOKUP(MG$1,'Nakladova matice_2018'!$A$1:$IW$188,162,FALSE),0)</f>
        <v>0</v>
      </c>
      <c r="MH189" s="19">
        <f>IFERROR(HLOOKUP(MH$1,'Nakladova matice_2018'!$A$1:$IW$188,162,FALSE),0)</f>
        <v>0</v>
      </c>
      <c r="MI189" s="19">
        <f>IFERROR(HLOOKUP(MI$1,'Nakladova matice_2018'!$A$1:$IW$188,162,FALSE),0)</f>
        <v>0</v>
      </c>
      <c r="MJ189" s="19">
        <f>IFERROR(HLOOKUP(MJ$1,'Nakladova matice_2018'!$A$1:$IW$188,162,FALSE),0)</f>
        <v>0</v>
      </c>
      <c r="MK189" s="19">
        <f>IFERROR(HLOOKUP(MK$1,'Nakladova matice_2018'!$A$1:$IW$188,162,FALSE),0)</f>
        <v>0</v>
      </c>
      <c r="ML189" s="19">
        <f>IFERROR(HLOOKUP(ML$1,'Nakladova matice_2018'!$A$1:$IW$188,162,FALSE),0)</f>
        <v>0</v>
      </c>
      <c r="MM189" s="19">
        <f>IFERROR(HLOOKUP(MM$1,'Nakladova matice_2018'!$A$1:$IW$188,162,FALSE),0)</f>
        <v>0</v>
      </c>
      <c r="MN189" s="19">
        <f>IFERROR(HLOOKUP(MN$1,'Nakladova matice_2018'!$A$1:$IW$188,162,FALSE),0)</f>
        <v>0</v>
      </c>
      <c r="MO189" s="20">
        <f t="shared" ref="MO189:MO210" si="88">SUM(D189:MN189)</f>
        <v>341515.05000000005</v>
      </c>
      <c r="MP189" s="20">
        <f>MO189-'Nakladova matice_2018'!IX162</f>
        <v>0</v>
      </c>
    </row>
    <row r="190" spans="1:354" x14ac:dyDescent="0.2">
      <c r="A190" s="27">
        <v>571011</v>
      </c>
      <c r="B190" s="21" t="s">
        <v>508</v>
      </c>
      <c r="C190" s="53">
        <v>0</v>
      </c>
      <c r="D190" s="19">
        <f>IFERROR(HLOOKUP(D$1,'Nakladova matice_2018'!$A$1:$IW$188,163,FALSE),0)</f>
        <v>0</v>
      </c>
      <c r="E190" s="19">
        <f>IFERROR(HLOOKUP(E$1,'Nakladova matice_2018'!$A$1:$IW$188,163,FALSE),0)</f>
        <v>0</v>
      </c>
      <c r="F190" s="19">
        <f>IFERROR(HLOOKUP(F$1,'Nakladova matice_2018'!$A$1:$IW$188,163,FALSE),0)</f>
        <v>0</v>
      </c>
      <c r="G190" s="19">
        <f>IFERROR(HLOOKUP(G$1,'Nakladova matice_2018'!$A$1:$IW$188,163,FALSE),0)</f>
        <v>0</v>
      </c>
      <c r="H190" s="19">
        <f>IFERROR(HLOOKUP(H$1,'Nakladova matice_2018'!$A$1:$IW$188,163,FALSE),0)</f>
        <v>0</v>
      </c>
      <c r="I190" s="19">
        <f>IFERROR(HLOOKUP(I$1,'Nakladova matice_2018'!$A$1:$IW$188,163,FALSE),0)</f>
        <v>0</v>
      </c>
      <c r="J190" s="19">
        <f>IFERROR(HLOOKUP(J$1,'Nakladova matice_2018'!$A$1:$IW$188,163,FALSE),0)</f>
        <v>0</v>
      </c>
      <c r="K190" s="19">
        <f>IFERROR(HLOOKUP(K$1,'Nakladova matice_2018'!$A$1:$IW$188,163,FALSE),0)</f>
        <v>0</v>
      </c>
      <c r="L190" s="19">
        <f>IFERROR(HLOOKUP(L$1,'Nakladova matice_2018'!$A$1:$IW$188,163,FALSE),0)</f>
        <v>0</v>
      </c>
      <c r="M190" s="19">
        <f>IFERROR(HLOOKUP(M$1,'Nakladova matice_2018'!$A$1:$IW$188,163,FALSE),0)</f>
        <v>0</v>
      </c>
      <c r="N190" s="19">
        <f>IFERROR(HLOOKUP(N$1,'Nakladova matice_2018'!$A$1:$IW$188,163,FALSE),0)</f>
        <v>0</v>
      </c>
      <c r="O190" s="19">
        <f>IFERROR(HLOOKUP(O$1,'Nakladova matice_2018'!$A$1:$IW$188,163,FALSE),0)</f>
        <v>0</v>
      </c>
      <c r="P190" s="19">
        <f>IFERROR(HLOOKUP(P$1,'Nakladova matice_2018'!$A$1:$IW$188,163,FALSE),0)</f>
        <v>0</v>
      </c>
      <c r="Q190" s="19">
        <f>IFERROR(HLOOKUP(Q$1,'Nakladova matice_2018'!$A$1:$IW$188,163,FALSE),0)</f>
        <v>0</v>
      </c>
      <c r="R190" s="19">
        <f>IFERROR(HLOOKUP(R$1,'Nakladova matice_2018'!$A$1:$IW$188,163,FALSE),0)</f>
        <v>0</v>
      </c>
      <c r="S190" s="19">
        <f>IFERROR(HLOOKUP(S$1,'Nakladova matice_2018'!$A$1:$IW$188,163,FALSE),0)</f>
        <v>0</v>
      </c>
      <c r="T190" s="19">
        <f>IFERROR(HLOOKUP(T$1,'Nakladova matice_2018'!$A$1:$IW$188,163,FALSE),0)</f>
        <v>0</v>
      </c>
      <c r="U190" s="19">
        <f>IFERROR(HLOOKUP(U$1,'Nakladova matice_2018'!$A$1:$IW$188,163,FALSE),0)</f>
        <v>0</v>
      </c>
      <c r="V190" s="19">
        <f>IFERROR(HLOOKUP(V$1,'Nakladova matice_2018'!$A$1:$IW$188,163,FALSE),0)</f>
        <v>0</v>
      </c>
      <c r="W190" s="19">
        <f>IFERROR(HLOOKUP(W$1,'Nakladova matice_2018'!$A$1:$IW$188,163,FALSE),0)</f>
        <v>0</v>
      </c>
      <c r="X190" s="19">
        <f>IFERROR(HLOOKUP(X$1,'Nakladova matice_2018'!$A$1:$IW$188,163,FALSE),0)</f>
        <v>0</v>
      </c>
      <c r="Y190" s="19">
        <f>IFERROR(HLOOKUP(Y$1,'Nakladova matice_2018'!$A$1:$IW$188,163,FALSE),0)</f>
        <v>0</v>
      </c>
      <c r="Z190" s="19">
        <f>IFERROR(HLOOKUP(Z$1,'Nakladova matice_2018'!$A$1:$IW$188,163,FALSE),0)</f>
        <v>0</v>
      </c>
      <c r="AA190" s="19">
        <f>IFERROR(HLOOKUP(AA$1,'Nakladova matice_2018'!$A$1:$IW$188,163,FALSE),0)</f>
        <v>0</v>
      </c>
      <c r="AB190" s="19">
        <f>IFERROR(HLOOKUP(AB$1,'Nakladova matice_2018'!$A$1:$IW$188,163,FALSE),0)</f>
        <v>0</v>
      </c>
      <c r="AC190" s="19">
        <f>IFERROR(HLOOKUP(AC$1,'Nakladova matice_2018'!$A$1:$IW$188,163,FALSE),0)</f>
        <v>0</v>
      </c>
      <c r="AD190" s="19">
        <f>IFERROR(HLOOKUP(AD$1,'Nakladova matice_2018'!$A$1:$IW$188,163,FALSE),0)</f>
        <v>0</v>
      </c>
      <c r="AE190" s="19">
        <f>IFERROR(HLOOKUP(AE$1,'Nakladova matice_2018'!$A$1:$IW$188,163,FALSE),0)</f>
        <v>0</v>
      </c>
      <c r="AF190" s="19">
        <f>IFERROR(HLOOKUP(AF$1,'Nakladova matice_2018'!$A$1:$IW$188,163,FALSE),0)</f>
        <v>0</v>
      </c>
      <c r="AG190" s="19">
        <f>IFERROR(HLOOKUP(AG$1,'Nakladova matice_2018'!$A$1:$IW$188,163,FALSE),0)</f>
        <v>0</v>
      </c>
      <c r="AH190" s="19">
        <f>IFERROR(HLOOKUP(AH$1,'Nakladova matice_2018'!$A$1:$IW$188,163,FALSE),0)</f>
        <v>0</v>
      </c>
      <c r="AI190" s="19">
        <f>IFERROR(HLOOKUP(AI$1,'Nakladova matice_2018'!$A$1:$IW$188,163,FALSE),0)</f>
        <v>0</v>
      </c>
      <c r="AJ190" s="19">
        <f>IFERROR(HLOOKUP(AJ$1,'Nakladova matice_2018'!$A$1:$IW$188,163,FALSE),0)</f>
        <v>0</v>
      </c>
      <c r="AK190" s="19">
        <f>IFERROR(HLOOKUP(AK$1,'Nakladova matice_2018'!$A$1:$IW$188,163,FALSE),0)</f>
        <v>0</v>
      </c>
      <c r="AL190" s="19">
        <f>IFERROR(HLOOKUP(AL$1,'Nakladova matice_2018'!$A$1:$IW$188,163,FALSE),0)</f>
        <v>0</v>
      </c>
      <c r="AM190" s="19">
        <f>IFERROR(HLOOKUP(AM$1,'Nakladova matice_2018'!$A$1:$IW$188,163,FALSE),0)</f>
        <v>0</v>
      </c>
      <c r="AN190" s="19">
        <f>IFERROR(HLOOKUP(AN$1,'Nakladova matice_2018'!$A$1:$IW$188,163,FALSE),0)</f>
        <v>0</v>
      </c>
      <c r="AO190" s="19">
        <f>IFERROR(HLOOKUP(AO$1,'Nakladova matice_2018'!$A$1:$IW$188,163,FALSE),0)</f>
        <v>0</v>
      </c>
      <c r="AP190" s="19">
        <f>IFERROR(HLOOKUP(AP$1,'Nakladova matice_2018'!$A$1:$IW$188,163,FALSE),0)</f>
        <v>0</v>
      </c>
      <c r="AQ190" s="19">
        <f>IFERROR(HLOOKUP(AQ$1,'Nakladova matice_2018'!$A$1:$IW$188,163,FALSE),0)</f>
        <v>0</v>
      </c>
      <c r="AR190" s="19">
        <f>IFERROR(HLOOKUP(AR$1,'Nakladova matice_2018'!$A$1:$IW$188,163,FALSE),0)</f>
        <v>0</v>
      </c>
      <c r="AS190" s="19">
        <f>IFERROR(HLOOKUP(AS$1,'Nakladova matice_2018'!$A$1:$IW$188,163,FALSE),0)</f>
        <v>0</v>
      </c>
      <c r="AT190" s="19">
        <f>IFERROR(HLOOKUP(AT$1,'Nakladova matice_2018'!$A$1:$IW$188,163,FALSE),0)</f>
        <v>0</v>
      </c>
      <c r="AU190" s="19">
        <f>IFERROR(HLOOKUP(AU$1,'Nakladova matice_2018'!$A$1:$IW$188,163,FALSE),0)</f>
        <v>0</v>
      </c>
      <c r="AV190" s="19">
        <f>IFERROR(HLOOKUP(AV$1,'Nakladova matice_2018'!$A$1:$IW$188,163,FALSE),0)</f>
        <v>0</v>
      </c>
      <c r="AW190" s="19">
        <f>IFERROR(HLOOKUP(AW$1,'Nakladova matice_2018'!$A$1:$IW$188,163,FALSE),0)</f>
        <v>0</v>
      </c>
      <c r="AX190" s="19">
        <f>IFERROR(HLOOKUP(AX$1,'Nakladova matice_2018'!$A$1:$IW$188,163,FALSE),0)</f>
        <v>0</v>
      </c>
      <c r="AY190" s="19">
        <f>IFERROR(HLOOKUP(AY$1,'Nakladova matice_2018'!$A$1:$IW$188,163,FALSE),0)</f>
        <v>0</v>
      </c>
      <c r="AZ190" s="19">
        <f>IFERROR(HLOOKUP(AZ$1,'Nakladova matice_2018'!$A$1:$IW$188,163,FALSE),0)</f>
        <v>0</v>
      </c>
      <c r="BA190" s="19">
        <f>IFERROR(HLOOKUP(BA$1,'Nakladova matice_2018'!$A$1:$IW$188,163,FALSE),0)</f>
        <v>0</v>
      </c>
      <c r="BB190" s="19">
        <f>IFERROR(HLOOKUP(BB$1,'Nakladova matice_2018'!$A$1:$IW$188,163,FALSE),0)</f>
        <v>0</v>
      </c>
      <c r="BC190" s="19">
        <f>IFERROR(HLOOKUP(BC$1,'Nakladova matice_2018'!$A$1:$IW$188,163,FALSE),0)</f>
        <v>0</v>
      </c>
      <c r="BD190" s="19">
        <f>IFERROR(HLOOKUP(BD$1,'Nakladova matice_2018'!$A$1:$IW$188,163,FALSE),0)</f>
        <v>0</v>
      </c>
      <c r="BE190" s="19">
        <f>IFERROR(HLOOKUP(BE$1,'Nakladova matice_2018'!$A$1:$IW$188,163,FALSE),0)</f>
        <v>0</v>
      </c>
      <c r="BF190" s="19">
        <f>IFERROR(HLOOKUP(BF$1,'Nakladova matice_2018'!$A$1:$IW$188,163,FALSE),0)</f>
        <v>0</v>
      </c>
      <c r="BG190" s="19">
        <f>IFERROR(HLOOKUP(BG$1,'Nakladova matice_2018'!$A$1:$IW$188,163,FALSE),0)</f>
        <v>0</v>
      </c>
      <c r="BH190" s="19">
        <f>IFERROR(HLOOKUP(BH$1,'Nakladova matice_2018'!$A$1:$IW$188,163,FALSE),0)</f>
        <v>0</v>
      </c>
      <c r="BI190" s="19">
        <f>IFERROR(HLOOKUP(BI$1,'Nakladova matice_2018'!$A$1:$IW$188,163,FALSE),0)</f>
        <v>0</v>
      </c>
      <c r="BJ190" s="19">
        <f>IFERROR(HLOOKUP(BJ$1,'Nakladova matice_2018'!$A$1:$IW$188,163,FALSE),0)</f>
        <v>0</v>
      </c>
      <c r="BK190" s="19">
        <f>IFERROR(HLOOKUP(BK$1,'Nakladova matice_2018'!$A$1:$IW$188,163,FALSE),0)</f>
        <v>0</v>
      </c>
      <c r="BL190" s="19">
        <f>IFERROR(HLOOKUP(BL$1,'Nakladova matice_2018'!$A$1:$IW$188,163,FALSE),0)</f>
        <v>0</v>
      </c>
      <c r="BM190" s="19">
        <f>IFERROR(HLOOKUP(BM$1,'Nakladova matice_2018'!$A$1:$IW$188,163,FALSE),0)</f>
        <v>0</v>
      </c>
      <c r="BN190" s="19">
        <f>IFERROR(HLOOKUP(BN$1,'Nakladova matice_2018'!$A$1:$IW$188,163,FALSE),0)</f>
        <v>0</v>
      </c>
      <c r="BO190" s="19">
        <f>IFERROR(HLOOKUP(BO$1,'Nakladova matice_2018'!$A$1:$IW$188,163,FALSE),0)</f>
        <v>0</v>
      </c>
      <c r="BP190" s="19">
        <f>IFERROR(HLOOKUP(BP$1,'Nakladova matice_2018'!$A$1:$IW$188,163,FALSE),0)</f>
        <v>0</v>
      </c>
      <c r="BQ190" s="19">
        <f>IFERROR(HLOOKUP(BQ$1,'Nakladova matice_2018'!$A$1:$IW$188,163,FALSE),0)</f>
        <v>0</v>
      </c>
      <c r="BR190" s="19">
        <f>IFERROR(HLOOKUP(BR$1,'Nakladova matice_2018'!$A$1:$IW$188,163,FALSE),0)</f>
        <v>0</v>
      </c>
      <c r="BS190" s="19">
        <f>IFERROR(HLOOKUP(BS$1,'Nakladova matice_2018'!$A$1:$IW$188,163,FALSE),0)</f>
        <v>0</v>
      </c>
      <c r="BT190" s="19">
        <f>IFERROR(HLOOKUP(BT$1,'Nakladova matice_2018'!$A$1:$IW$188,163,FALSE),0)</f>
        <v>0</v>
      </c>
      <c r="BU190" s="19">
        <f>IFERROR(HLOOKUP(BU$1,'Nakladova matice_2018'!$A$1:$IW$188,163,FALSE),0)</f>
        <v>0</v>
      </c>
      <c r="BV190" s="19">
        <f>IFERROR(HLOOKUP(BV$1,'Nakladova matice_2018'!$A$1:$IW$188,163,FALSE),0)</f>
        <v>0</v>
      </c>
      <c r="BW190" s="19">
        <f>IFERROR(HLOOKUP(BW$1,'Nakladova matice_2018'!$A$1:$IW$188,163,FALSE),0)</f>
        <v>0</v>
      </c>
      <c r="BX190" s="19">
        <f>IFERROR(HLOOKUP(BX$1,'Nakladova matice_2018'!$A$1:$IW$188,163,FALSE),0)</f>
        <v>0</v>
      </c>
      <c r="BY190" s="19">
        <f>IFERROR(HLOOKUP(BY$1,'Nakladova matice_2018'!$A$1:$IW$188,163,FALSE),0)</f>
        <v>0</v>
      </c>
      <c r="BZ190" s="19">
        <f>IFERROR(HLOOKUP(BZ$1,'Nakladova matice_2018'!$A$1:$IW$188,163,FALSE),0)</f>
        <v>0</v>
      </c>
      <c r="CA190" s="19">
        <f>IFERROR(HLOOKUP(CA$1,'Nakladova matice_2018'!$A$1:$IW$188,163,FALSE),0)</f>
        <v>0</v>
      </c>
      <c r="CB190" s="19">
        <f>IFERROR(HLOOKUP(CB$1,'Nakladova matice_2018'!$A$1:$IW$188,163,FALSE),0)</f>
        <v>0</v>
      </c>
      <c r="CC190" s="19">
        <f>IFERROR(HLOOKUP(CC$1,'Nakladova matice_2018'!$A$1:$IW$188,163,FALSE),0)</f>
        <v>0</v>
      </c>
      <c r="CD190" s="19">
        <f>IFERROR(HLOOKUP(CD$1,'Nakladova matice_2018'!$A$1:$IW$188,163,FALSE),0)</f>
        <v>0</v>
      </c>
      <c r="CE190" s="19">
        <f>IFERROR(HLOOKUP(CE$1,'Nakladova matice_2018'!$A$1:$IW$188,163,FALSE),0)</f>
        <v>0</v>
      </c>
      <c r="CF190" s="19">
        <f>IFERROR(HLOOKUP(CF$1,'Nakladova matice_2018'!$A$1:$IW$188,163,FALSE),0)</f>
        <v>0</v>
      </c>
      <c r="CG190" s="19">
        <f>IFERROR(HLOOKUP(CG$1,'Nakladova matice_2018'!$A$1:$IW$188,163,FALSE),0)</f>
        <v>0</v>
      </c>
      <c r="CH190" s="19">
        <f>IFERROR(HLOOKUP(CH$1,'Nakladova matice_2018'!$A$1:$IW$188,163,FALSE),0)</f>
        <v>0</v>
      </c>
      <c r="CI190" s="19">
        <f>IFERROR(HLOOKUP(CI$1,'Nakladova matice_2018'!$A$1:$IW$188,163,FALSE),0)</f>
        <v>0</v>
      </c>
      <c r="CJ190" s="19">
        <f>IFERROR(HLOOKUP(CJ$1,'Nakladova matice_2018'!$A$1:$IW$188,163,FALSE),0)</f>
        <v>0</v>
      </c>
      <c r="CK190" s="19">
        <f>IFERROR(HLOOKUP(CK$1,'Nakladova matice_2018'!$A$1:$IW$188,163,FALSE),0)</f>
        <v>0</v>
      </c>
      <c r="CL190" s="19">
        <f>IFERROR(HLOOKUP(CL$1,'Nakladova matice_2018'!$A$1:$IW$188,163,FALSE),0)</f>
        <v>0</v>
      </c>
      <c r="CM190" s="19">
        <f>IFERROR(HLOOKUP(CM$1,'Nakladova matice_2018'!$A$1:$IW$188,163,FALSE),0)</f>
        <v>0</v>
      </c>
      <c r="CN190" s="19">
        <f>IFERROR(HLOOKUP(CN$1,'Nakladova matice_2018'!$A$1:$IW$188,163,FALSE),0)</f>
        <v>0</v>
      </c>
      <c r="CO190" s="19">
        <f>IFERROR(HLOOKUP(CO$1,'Nakladova matice_2018'!$A$1:$IW$188,163,FALSE),0)</f>
        <v>0</v>
      </c>
      <c r="CP190" s="19">
        <f>IFERROR(HLOOKUP(CP$1,'Nakladova matice_2018'!$A$1:$IW$188,163,FALSE),0)</f>
        <v>0</v>
      </c>
      <c r="CQ190" s="19">
        <f>IFERROR(HLOOKUP(CQ$1,'Nakladova matice_2018'!$A$1:$IW$188,163,FALSE),0)</f>
        <v>0</v>
      </c>
      <c r="CR190" s="19">
        <f>IFERROR(HLOOKUP(CR$1,'Nakladova matice_2018'!$A$1:$IW$188,163,FALSE),0)</f>
        <v>0</v>
      </c>
      <c r="CS190" s="19">
        <f>IFERROR(HLOOKUP(CS$1,'Nakladova matice_2018'!$A$1:$IW$188,163,FALSE),0)</f>
        <v>0</v>
      </c>
      <c r="CT190" s="19">
        <f>IFERROR(HLOOKUP(CT$1,'Nakladova matice_2018'!$A$1:$IW$188,163,FALSE),0)</f>
        <v>0</v>
      </c>
      <c r="CU190" s="19">
        <f>IFERROR(HLOOKUP(CU$1,'Nakladova matice_2018'!$A$1:$IW$188,163,FALSE),0)</f>
        <v>0</v>
      </c>
      <c r="CV190" s="19">
        <f>IFERROR(HLOOKUP(CV$1,'Nakladova matice_2018'!$A$1:$IW$188,163,FALSE),0)</f>
        <v>0</v>
      </c>
      <c r="CW190" s="19">
        <f>IFERROR(HLOOKUP(CW$1,'Nakladova matice_2018'!$A$1:$IW$188,163,FALSE),0)</f>
        <v>0</v>
      </c>
      <c r="CX190" s="19">
        <f>IFERROR(HLOOKUP(CX$1,'Nakladova matice_2018'!$A$1:$IW$188,163,FALSE),0)</f>
        <v>0</v>
      </c>
      <c r="CY190" s="19">
        <f>IFERROR(HLOOKUP(CY$1,'Nakladova matice_2018'!$A$1:$IW$188,163,FALSE),0)</f>
        <v>0</v>
      </c>
      <c r="CZ190" s="19">
        <f>IFERROR(HLOOKUP(CZ$1,'Nakladova matice_2018'!$A$1:$IW$188,163,FALSE),0)</f>
        <v>0</v>
      </c>
      <c r="DA190" s="19">
        <f>IFERROR(HLOOKUP(DA$1,'Nakladova matice_2018'!$A$1:$IW$188,163,FALSE),0)</f>
        <v>0</v>
      </c>
      <c r="DB190" s="19">
        <f>IFERROR(HLOOKUP(DB$1,'Nakladova matice_2018'!$A$1:$IW$188,163,FALSE),0)</f>
        <v>0</v>
      </c>
      <c r="DC190" s="19">
        <f>IFERROR(HLOOKUP(DC$1,'Nakladova matice_2018'!$A$1:$IW$188,163,FALSE),0)</f>
        <v>0</v>
      </c>
      <c r="DD190" s="19">
        <f>IFERROR(HLOOKUP(DD$1,'Nakladova matice_2018'!$A$1:$IW$188,163,FALSE),0)</f>
        <v>0</v>
      </c>
      <c r="DE190" s="19">
        <f>IFERROR(HLOOKUP(DE$1,'Nakladova matice_2018'!$A$1:$IW$188,163,FALSE),0)</f>
        <v>0</v>
      </c>
      <c r="DF190" s="19">
        <f>IFERROR(HLOOKUP(DF$1,'Nakladova matice_2018'!$A$1:$IW$188,163,FALSE),0)</f>
        <v>0</v>
      </c>
      <c r="DG190" s="19">
        <f>IFERROR(HLOOKUP(DG$1,'Nakladova matice_2018'!$A$1:$IW$188,163,FALSE),0)</f>
        <v>0</v>
      </c>
      <c r="DH190" s="19">
        <f>IFERROR(HLOOKUP(DH$1,'Nakladova matice_2018'!$A$1:$IW$188,163,FALSE),0)</f>
        <v>0</v>
      </c>
      <c r="DI190" s="19">
        <f>IFERROR(HLOOKUP(DI$1,'Nakladova matice_2018'!$A$1:$IW$188,163,FALSE),0)</f>
        <v>0</v>
      </c>
      <c r="DJ190" s="19">
        <f>IFERROR(HLOOKUP(DJ$1,'Nakladova matice_2018'!$A$1:$IW$188,163,FALSE),0)</f>
        <v>0</v>
      </c>
      <c r="DK190" s="19">
        <f>IFERROR(HLOOKUP(DK$1,'Nakladova matice_2018'!$A$1:$IW$188,163,FALSE),0)</f>
        <v>0</v>
      </c>
      <c r="DL190" s="19">
        <f>IFERROR(HLOOKUP(DL$1,'Nakladova matice_2018'!$A$1:$IW$188,163,FALSE),0)</f>
        <v>0</v>
      </c>
      <c r="DM190" s="19">
        <f>IFERROR(HLOOKUP(DM$1,'Nakladova matice_2018'!$A$1:$IW$188,163,FALSE),0)</f>
        <v>0</v>
      </c>
      <c r="DN190" s="19">
        <f>IFERROR(HLOOKUP(DN$1,'Nakladova matice_2018'!$A$1:$IW$188,163,FALSE),0)</f>
        <v>0</v>
      </c>
      <c r="DO190" s="19">
        <f>IFERROR(HLOOKUP(DO$1,'Nakladova matice_2018'!$A$1:$IW$188,163,FALSE),0)</f>
        <v>0</v>
      </c>
      <c r="DP190" s="19">
        <f>IFERROR(HLOOKUP(DP$1,'Nakladova matice_2018'!$A$1:$IW$188,163,FALSE),0)</f>
        <v>0</v>
      </c>
      <c r="DQ190" s="19">
        <f>IFERROR(HLOOKUP(DQ$1,'Nakladova matice_2018'!$A$1:$IW$188,163,FALSE),0)</f>
        <v>0</v>
      </c>
      <c r="DR190" s="19">
        <f>IFERROR(HLOOKUP(DR$1,'Nakladova matice_2018'!$A$1:$IW$188,163,FALSE),0)</f>
        <v>0</v>
      </c>
      <c r="DS190" s="19">
        <f>IFERROR(HLOOKUP(DS$1,'Nakladova matice_2018'!$A$1:$IW$188,163,FALSE),0)</f>
        <v>0</v>
      </c>
      <c r="DT190" s="19">
        <f>IFERROR(HLOOKUP(DT$1,'Nakladova matice_2018'!$A$1:$IW$188,163,FALSE),0)</f>
        <v>0</v>
      </c>
      <c r="DU190" s="19">
        <f>IFERROR(HLOOKUP(DU$1,'Nakladova matice_2018'!$A$1:$IW$188,163,FALSE),0)</f>
        <v>0</v>
      </c>
      <c r="DV190" s="19">
        <f>IFERROR(HLOOKUP(DV$1,'Nakladova matice_2018'!$A$1:$IW$188,163,FALSE),0)</f>
        <v>0</v>
      </c>
      <c r="DW190" s="19">
        <f>IFERROR(HLOOKUP(DW$1,'Nakladova matice_2018'!$A$1:$IW$188,163,FALSE),0)</f>
        <v>0</v>
      </c>
      <c r="DX190" s="19">
        <f>IFERROR(HLOOKUP(DX$1,'Nakladova matice_2018'!$A$1:$IW$188,163,FALSE),0)</f>
        <v>0</v>
      </c>
      <c r="DY190" s="19">
        <f>IFERROR(HLOOKUP(DY$1,'Nakladova matice_2018'!$A$1:$IW$188,163,FALSE),0)</f>
        <v>0</v>
      </c>
      <c r="DZ190" s="19">
        <f>IFERROR(HLOOKUP(DZ$1,'Nakladova matice_2018'!$A$1:$IW$188,163,FALSE),0)</f>
        <v>0</v>
      </c>
      <c r="EA190" s="19">
        <f>IFERROR(HLOOKUP(EA$1,'Nakladova matice_2018'!$A$1:$IW$188,163,FALSE),0)</f>
        <v>0</v>
      </c>
      <c r="EB190" s="19">
        <f>IFERROR(HLOOKUP(EB$1,'Nakladova matice_2018'!$A$1:$IW$188,163,FALSE),0)</f>
        <v>0</v>
      </c>
      <c r="EC190" s="19">
        <f>IFERROR(HLOOKUP(EC$1,'Nakladova matice_2018'!$A$1:$IW$188,163,FALSE),0)</f>
        <v>0</v>
      </c>
      <c r="ED190" s="19">
        <f>IFERROR(HLOOKUP(ED$1,'Nakladova matice_2018'!$A$1:$IW$188,163,FALSE),0)</f>
        <v>0</v>
      </c>
      <c r="EE190" s="19">
        <f>IFERROR(HLOOKUP(EE$1,'Nakladova matice_2018'!$A$1:$IW$188,163,FALSE),0)</f>
        <v>0</v>
      </c>
      <c r="EF190" s="19">
        <f>IFERROR(HLOOKUP(EF$1,'Nakladova matice_2018'!$A$1:$IW$188,163,FALSE),0)</f>
        <v>0</v>
      </c>
      <c r="EG190" s="19">
        <f>IFERROR(HLOOKUP(EG$1,'Nakladova matice_2018'!$A$1:$IW$188,163,FALSE),0)</f>
        <v>0</v>
      </c>
      <c r="EH190" s="19">
        <f>IFERROR(HLOOKUP(EH$1,'Nakladova matice_2018'!$A$1:$IW$188,163,FALSE),0)</f>
        <v>0</v>
      </c>
      <c r="EI190" s="19">
        <f>IFERROR(HLOOKUP(EI$1,'Nakladova matice_2018'!$A$1:$IW$188,163,FALSE),0)</f>
        <v>0</v>
      </c>
      <c r="EJ190" s="19">
        <f>IFERROR(HLOOKUP(EJ$1,'Nakladova matice_2018'!$A$1:$IW$188,163,FALSE),0)</f>
        <v>0</v>
      </c>
      <c r="EK190" s="19">
        <f>IFERROR(HLOOKUP(EK$1,'Nakladova matice_2018'!$A$1:$IW$188,163,FALSE),0)</f>
        <v>0</v>
      </c>
      <c r="EL190" s="19">
        <f>IFERROR(HLOOKUP(EL$1,'Nakladova matice_2018'!$A$1:$IW$188,163,FALSE),0)</f>
        <v>0</v>
      </c>
      <c r="EM190" s="19">
        <f>IFERROR(HLOOKUP(EM$1,'Nakladova matice_2018'!$A$1:$IW$188,163,FALSE),0)</f>
        <v>0</v>
      </c>
      <c r="EN190" s="19">
        <f>IFERROR(HLOOKUP(EN$1,'Nakladova matice_2018'!$A$1:$IW$188,163,FALSE),0)</f>
        <v>0</v>
      </c>
      <c r="EO190" s="19">
        <f>IFERROR(HLOOKUP(EO$1,'Nakladova matice_2018'!$A$1:$IW$188,163,FALSE),0)</f>
        <v>0</v>
      </c>
      <c r="EP190" s="19">
        <f>IFERROR(HLOOKUP(EP$1,'Nakladova matice_2018'!$A$1:$IW$188,163,FALSE),0)</f>
        <v>0</v>
      </c>
      <c r="EQ190" s="19">
        <f>IFERROR(HLOOKUP(EQ$1,'Nakladova matice_2018'!$A$1:$IW$188,163,FALSE),0)</f>
        <v>0</v>
      </c>
      <c r="ER190" s="19">
        <f>IFERROR(HLOOKUP(ER$1,'Nakladova matice_2018'!$A$1:$IW$188,163,FALSE),0)</f>
        <v>0</v>
      </c>
      <c r="ES190" s="19">
        <f>IFERROR(HLOOKUP(ES$1,'Nakladova matice_2018'!$A$1:$IW$188,163,FALSE),0)</f>
        <v>0</v>
      </c>
      <c r="ET190" s="19">
        <f>IFERROR(HLOOKUP(ET$1,'Nakladova matice_2018'!$A$1:$IW$188,163,FALSE),0)</f>
        <v>0</v>
      </c>
      <c r="EU190" s="19">
        <f>IFERROR(HLOOKUP(EU$1,'Nakladova matice_2018'!$A$1:$IW$188,163,FALSE),0)</f>
        <v>0</v>
      </c>
      <c r="EV190" s="19">
        <f>IFERROR(HLOOKUP(EV$1,'Nakladova matice_2018'!$A$1:$IW$188,163,FALSE),0)</f>
        <v>0</v>
      </c>
      <c r="EW190" s="19">
        <f>IFERROR(HLOOKUP(EW$1,'Nakladova matice_2018'!$A$1:$IW$188,163,FALSE),0)</f>
        <v>0</v>
      </c>
      <c r="EX190" s="19">
        <f>IFERROR(HLOOKUP(EX$1,'Nakladova matice_2018'!$A$1:$IW$188,163,FALSE),0)</f>
        <v>0</v>
      </c>
      <c r="EY190" s="19">
        <f>IFERROR(HLOOKUP(EY$1,'Nakladova matice_2018'!$A$1:$IW$188,163,FALSE),0)</f>
        <v>0</v>
      </c>
      <c r="EZ190" s="19">
        <f>IFERROR(HLOOKUP(EZ$1,'Nakladova matice_2018'!$A$1:$IW$188,163,FALSE),0)</f>
        <v>0</v>
      </c>
      <c r="FA190" s="19">
        <f>IFERROR(HLOOKUP(FA$1,'Nakladova matice_2018'!$A$1:$IW$188,163,FALSE),0)</f>
        <v>0</v>
      </c>
      <c r="FB190" s="19">
        <f>IFERROR(HLOOKUP(FB$1,'Nakladova matice_2018'!$A$1:$IW$188,163,FALSE),0)</f>
        <v>0</v>
      </c>
      <c r="FC190" s="19">
        <f>IFERROR(HLOOKUP(FC$1,'Nakladova matice_2018'!$A$1:$IW$188,163,FALSE),0)</f>
        <v>0</v>
      </c>
      <c r="FD190" s="19">
        <f>IFERROR(HLOOKUP(FD$1,'Nakladova matice_2018'!$A$1:$IW$188,163,FALSE),0)</f>
        <v>0</v>
      </c>
      <c r="FE190" s="19">
        <f>IFERROR(HLOOKUP(FE$1,'Nakladova matice_2018'!$A$1:$IW$188,163,FALSE),0)</f>
        <v>0</v>
      </c>
      <c r="FF190" s="19">
        <f>IFERROR(HLOOKUP(FF$1,'Nakladova matice_2018'!$A$1:$IW$188,163,FALSE),0)</f>
        <v>0</v>
      </c>
      <c r="FG190" s="19">
        <f>IFERROR(HLOOKUP(FG$1,'Nakladova matice_2018'!$A$1:$IW$188,163,FALSE),0)</f>
        <v>0</v>
      </c>
      <c r="FH190" s="19">
        <f>IFERROR(HLOOKUP(FH$1,'Nakladova matice_2018'!$A$1:$IW$188,163,FALSE),0)</f>
        <v>0</v>
      </c>
      <c r="FI190" s="19">
        <f>IFERROR(HLOOKUP(FI$1,'Nakladova matice_2018'!$A$1:$IW$188,163,FALSE),0)</f>
        <v>0</v>
      </c>
      <c r="FJ190" s="19">
        <f>IFERROR(HLOOKUP(FJ$1,'Nakladova matice_2018'!$A$1:$IW$188,163,FALSE),0)</f>
        <v>0</v>
      </c>
      <c r="FK190" s="19">
        <f>IFERROR(HLOOKUP(FK$1,'Nakladova matice_2018'!$A$1:$IW$188,163,FALSE),0)</f>
        <v>0</v>
      </c>
      <c r="FL190" s="19">
        <f>IFERROR(HLOOKUP(FL$1,'Nakladova matice_2018'!$A$1:$IW$188,163,FALSE),0)</f>
        <v>0</v>
      </c>
      <c r="FM190" s="19">
        <f>IFERROR(HLOOKUP(FM$1,'Nakladova matice_2018'!$A$1:$IW$188,163,FALSE),0)</f>
        <v>0</v>
      </c>
      <c r="FN190" s="19">
        <f>IFERROR(HLOOKUP(FN$1,'Nakladova matice_2018'!$A$1:$IW$188,163,FALSE),0)</f>
        <v>0</v>
      </c>
      <c r="FO190" s="19">
        <f>IFERROR(HLOOKUP(FO$1,'Nakladova matice_2018'!$A$1:$IW$188,163,FALSE),0)</f>
        <v>0</v>
      </c>
      <c r="FP190" s="19">
        <f>IFERROR(HLOOKUP(FP$1,'Nakladova matice_2018'!$A$1:$IW$188,163,FALSE),0)</f>
        <v>0</v>
      </c>
      <c r="FQ190" s="19">
        <f>IFERROR(HLOOKUP(FQ$1,'Nakladova matice_2018'!$A$1:$IW$188,163,FALSE),0)</f>
        <v>0</v>
      </c>
      <c r="FR190" s="19">
        <f>IFERROR(HLOOKUP(FR$1,'Nakladova matice_2018'!$A$1:$IW$188,163,FALSE),0)</f>
        <v>0</v>
      </c>
      <c r="FS190" s="19">
        <f>IFERROR(HLOOKUP(FS$1,'Nakladova matice_2018'!$A$1:$IW$188,163,FALSE),0)</f>
        <v>0</v>
      </c>
      <c r="FT190" s="19">
        <f>IFERROR(HLOOKUP(FT$1,'Nakladova matice_2018'!$A$1:$IW$188,163,FALSE),0)</f>
        <v>0</v>
      </c>
      <c r="FU190" s="19">
        <f>IFERROR(HLOOKUP(FU$1,'Nakladova matice_2018'!$A$1:$IW$188,163,FALSE),0)</f>
        <v>0</v>
      </c>
      <c r="FV190" s="19">
        <f>IFERROR(HLOOKUP(FV$1,'Nakladova matice_2018'!$A$1:$IW$188,163,FALSE),0)</f>
        <v>0</v>
      </c>
      <c r="FW190" s="19">
        <f>IFERROR(HLOOKUP(FW$1,'Nakladova matice_2018'!$A$1:$IW$188,163,FALSE),0)</f>
        <v>0</v>
      </c>
      <c r="FX190" s="19">
        <f>IFERROR(HLOOKUP(FX$1,'Nakladova matice_2018'!$A$1:$IW$188,163,FALSE),0)</f>
        <v>0</v>
      </c>
      <c r="FY190" s="19">
        <f>IFERROR(HLOOKUP(FY$1,'Nakladova matice_2018'!$A$1:$IW$188,163,FALSE),0)</f>
        <v>0</v>
      </c>
      <c r="FZ190" s="19">
        <f>IFERROR(HLOOKUP(FZ$1,'Nakladova matice_2018'!$A$1:$IW$188,163,FALSE),0)</f>
        <v>0</v>
      </c>
      <c r="GA190" s="19">
        <f>IFERROR(HLOOKUP(GA$1,'Nakladova matice_2018'!$A$1:$IW$188,163,FALSE),0)</f>
        <v>0</v>
      </c>
      <c r="GB190" s="19">
        <f>IFERROR(HLOOKUP(GB$1,'Nakladova matice_2018'!$A$1:$IW$188,163,FALSE),0)</f>
        <v>0</v>
      </c>
      <c r="GC190" s="19">
        <f>IFERROR(HLOOKUP(GC$1,'Nakladova matice_2018'!$A$1:$IW$188,163,FALSE),0)</f>
        <v>0</v>
      </c>
      <c r="GD190" s="19">
        <f>IFERROR(HLOOKUP(GD$1,'Nakladova matice_2018'!$A$1:$IW$188,163,FALSE),0)</f>
        <v>0</v>
      </c>
      <c r="GE190" s="19">
        <f>IFERROR(HLOOKUP(GE$1,'Nakladova matice_2018'!$A$1:$IW$188,163,FALSE),0)</f>
        <v>0</v>
      </c>
      <c r="GF190" s="19">
        <f>IFERROR(HLOOKUP(GF$1,'Nakladova matice_2018'!$A$1:$IW$188,163,FALSE),0)</f>
        <v>0</v>
      </c>
      <c r="GG190" s="19">
        <f>IFERROR(HLOOKUP(GG$1,'Nakladova matice_2018'!$A$1:$IW$188,163,FALSE),0)</f>
        <v>0</v>
      </c>
      <c r="GH190" s="19">
        <f>IFERROR(HLOOKUP(GH$1,'Nakladova matice_2018'!$A$1:$IW$188,163,FALSE),0)</f>
        <v>0</v>
      </c>
      <c r="GI190" s="19">
        <f>IFERROR(HLOOKUP(GI$1,'Nakladova matice_2018'!$A$1:$IW$188,163,FALSE),0)</f>
        <v>0</v>
      </c>
      <c r="GJ190" s="19">
        <f>IFERROR(HLOOKUP(GJ$1,'Nakladova matice_2018'!$A$1:$IW$188,163,FALSE),0)</f>
        <v>0</v>
      </c>
      <c r="GK190" s="19">
        <f>IFERROR(HLOOKUP(GK$1,'Nakladova matice_2018'!$A$1:$IW$188,163,FALSE),0)</f>
        <v>0</v>
      </c>
      <c r="GL190" s="19">
        <f>IFERROR(HLOOKUP(GL$1,'Nakladova matice_2018'!$A$1:$IW$188,163,FALSE),0)</f>
        <v>0</v>
      </c>
      <c r="GM190" s="19">
        <f>IFERROR(HLOOKUP(GM$1,'Nakladova matice_2018'!$A$1:$IW$188,163,FALSE),0)</f>
        <v>0</v>
      </c>
      <c r="GN190" s="19">
        <f>IFERROR(HLOOKUP(GN$1,'Nakladova matice_2018'!$A$1:$IW$188,163,FALSE),0)</f>
        <v>0</v>
      </c>
      <c r="GO190" s="19">
        <f>IFERROR(HLOOKUP(GO$1,'Nakladova matice_2018'!$A$1:$IW$188,163,FALSE),0)</f>
        <v>0</v>
      </c>
      <c r="GP190" s="19">
        <f>IFERROR(HLOOKUP(GP$1,'Nakladova matice_2018'!$A$1:$IW$188,163,FALSE),0)</f>
        <v>0</v>
      </c>
      <c r="GQ190" s="19">
        <f>IFERROR(HLOOKUP(GQ$1,'Nakladova matice_2018'!$A$1:$IW$188,163,FALSE),0)</f>
        <v>0</v>
      </c>
      <c r="GR190" s="19">
        <f>IFERROR(HLOOKUP(GR$1,'Nakladova matice_2018'!$A$1:$IW$188,163,FALSE),0)</f>
        <v>0</v>
      </c>
      <c r="GS190" s="19">
        <f>IFERROR(HLOOKUP(GS$1,'Nakladova matice_2018'!$A$1:$IW$188,163,FALSE),0)</f>
        <v>0</v>
      </c>
      <c r="GT190" s="19">
        <f>IFERROR(HLOOKUP(GT$1,'Nakladova matice_2018'!$A$1:$IW$188,163,FALSE),0)</f>
        <v>0</v>
      </c>
      <c r="GU190" s="19">
        <f>IFERROR(HLOOKUP(GU$1,'Nakladova matice_2018'!$A$1:$IW$188,163,FALSE),0)</f>
        <v>0</v>
      </c>
      <c r="GV190" s="19">
        <f>IFERROR(HLOOKUP(GV$1,'Nakladova matice_2018'!$A$1:$IW$188,163,FALSE),0)</f>
        <v>0</v>
      </c>
      <c r="GW190" s="19">
        <f>IFERROR(HLOOKUP(GW$1,'Nakladova matice_2018'!$A$1:$IW$188,163,FALSE),0)</f>
        <v>0</v>
      </c>
      <c r="GX190" s="19">
        <f>IFERROR(HLOOKUP(GX$1,'Nakladova matice_2018'!$A$1:$IW$188,163,FALSE),0)</f>
        <v>0</v>
      </c>
      <c r="GY190" s="19">
        <f>IFERROR(HLOOKUP(GY$1,'Nakladova matice_2018'!$A$1:$IW$188,163,FALSE),0)</f>
        <v>0</v>
      </c>
      <c r="GZ190" s="19">
        <f>IFERROR(HLOOKUP(GZ$1,'Nakladova matice_2018'!$A$1:$IW$188,163,FALSE),0)</f>
        <v>0</v>
      </c>
      <c r="HA190" s="19">
        <f>IFERROR(HLOOKUP(HA$1,'Nakladova matice_2018'!$A$1:$IW$188,163,FALSE),0)</f>
        <v>0</v>
      </c>
      <c r="HB190" s="19">
        <f>IFERROR(HLOOKUP(HB$1,'Nakladova matice_2018'!$A$1:$IW$188,163,FALSE),0)</f>
        <v>0</v>
      </c>
      <c r="HC190" s="19">
        <f>IFERROR(HLOOKUP(HC$1,'Nakladova matice_2018'!$A$1:$IW$188,163,FALSE),0)</f>
        <v>0</v>
      </c>
      <c r="HD190" s="19">
        <f>IFERROR(HLOOKUP(HD$1,'Nakladova matice_2018'!$A$1:$IW$188,163,FALSE),0)</f>
        <v>0</v>
      </c>
      <c r="HE190" s="19">
        <f>IFERROR(HLOOKUP(HE$1,'Nakladova matice_2018'!$A$1:$IW$188,163,FALSE),0)</f>
        <v>0</v>
      </c>
      <c r="HF190" s="19">
        <f>IFERROR(HLOOKUP(HF$1,'Nakladova matice_2018'!$A$1:$IW$188,163,FALSE),0)</f>
        <v>0</v>
      </c>
      <c r="HG190" s="19">
        <f>IFERROR(HLOOKUP(HG$1,'Nakladova matice_2018'!$A$1:$IW$188,163,FALSE),0)</f>
        <v>0</v>
      </c>
      <c r="HH190" s="19">
        <f>IFERROR(HLOOKUP(HH$1,'Nakladova matice_2018'!$A$1:$IW$188,163,FALSE),0)</f>
        <v>0</v>
      </c>
      <c r="HI190" s="19">
        <f>IFERROR(HLOOKUP(HI$1,'Nakladova matice_2018'!$A$1:$IW$188,163,FALSE),0)</f>
        <v>0</v>
      </c>
      <c r="HJ190" s="19">
        <f>IFERROR(HLOOKUP(HJ$1,'Nakladova matice_2018'!$A$1:$IW$188,163,FALSE),0)</f>
        <v>0</v>
      </c>
      <c r="HK190" s="19">
        <f>IFERROR(HLOOKUP(HK$1,'Nakladova matice_2018'!$A$1:$IW$188,163,FALSE),0)</f>
        <v>0</v>
      </c>
      <c r="HL190" s="19">
        <f>IFERROR(HLOOKUP(HL$1,'Nakladova matice_2018'!$A$1:$IW$188,163,FALSE),0)</f>
        <v>0</v>
      </c>
      <c r="HM190" s="19">
        <f>IFERROR(HLOOKUP(HM$1,'Nakladova matice_2018'!$A$1:$IW$188,163,FALSE),0)</f>
        <v>0</v>
      </c>
      <c r="HN190" s="19">
        <f>IFERROR(HLOOKUP(HN$1,'Nakladova matice_2018'!$A$1:$IW$188,163,FALSE),0)</f>
        <v>0</v>
      </c>
      <c r="HO190" s="19">
        <f>IFERROR(HLOOKUP(HO$1,'Nakladova matice_2018'!$A$1:$IW$188,163,FALSE),0)</f>
        <v>0</v>
      </c>
      <c r="HP190" s="19">
        <f>IFERROR(HLOOKUP(HP$1,'Nakladova matice_2018'!$A$1:$IW$188,163,FALSE),0)</f>
        <v>0</v>
      </c>
      <c r="HQ190" s="19">
        <f>IFERROR(HLOOKUP(HQ$1,'Nakladova matice_2018'!$A$1:$IW$188,163,FALSE),0)</f>
        <v>0</v>
      </c>
      <c r="HR190" s="19">
        <f>IFERROR(HLOOKUP(HR$1,'Nakladova matice_2018'!$A$1:$IW$188,163,FALSE),0)</f>
        <v>0</v>
      </c>
      <c r="HS190" s="19">
        <f>IFERROR(HLOOKUP(HS$1,'Nakladova matice_2018'!$A$1:$IW$188,163,FALSE),0)</f>
        <v>0</v>
      </c>
      <c r="HT190" s="19">
        <f>IFERROR(HLOOKUP(HT$1,'Nakladova matice_2018'!$A$1:$IW$188,163,FALSE),0)</f>
        <v>0</v>
      </c>
      <c r="HU190" s="19">
        <f>IFERROR(HLOOKUP(HU$1,'Nakladova matice_2018'!$A$1:$IW$188,163,FALSE),0)</f>
        <v>0</v>
      </c>
      <c r="HV190" s="19">
        <f>IFERROR(HLOOKUP(HV$1,'Nakladova matice_2018'!$A$1:$IW$188,163,FALSE),0)</f>
        <v>0</v>
      </c>
      <c r="HW190" s="19">
        <f>IFERROR(HLOOKUP(HW$1,'Nakladova matice_2018'!$A$1:$IW$188,163,FALSE),0)</f>
        <v>0</v>
      </c>
      <c r="HX190" s="19">
        <f>IFERROR(HLOOKUP(HX$1,'Nakladova matice_2018'!$A$1:$IW$188,163,FALSE),0)</f>
        <v>0</v>
      </c>
      <c r="HY190" s="19">
        <f>IFERROR(HLOOKUP(HY$1,'Nakladova matice_2018'!$A$1:$IW$188,163,FALSE),0)</f>
        <v>0</v>
      </c>
      <c r="HZ190" s="19">
        <f>IFERROR(HLOOKUP(HZ$1,'Nakladova matice_2018'!$A$1:$IW$188,163,FALSE),0)</f>
        <v>0</v>
      </c>
      <c r="IA190" s="19">
        <f>IFERROR(HLOOKUP(IA$1,'Nakladova matice_2018'!$A$1:$IW$188,163,FALSE),0)</f>
        <v>0</v>
      </c>
      <c r="IB190" s="19">
        <f>IFERROR(HLOOKUP(IB$1,'Nakladova matice_2018'!$A$1:$IW$188,163,FALSE),0)</f>
        <v>0</v>
      </c>
      <c r="IC190" s="19">
        <f>IFERROR(HLOOKUP(IC$1,'Nakladova matice_2018'!$A$1:$IW$188,163,FALSE),0)</f>
        <v>0</v>
      </c>
      <c r="ID190" s="19">
        <f>IFERROR(HLOOKUP(ID$1,'Nakladova matice_2018'!$A$1:$IW$188,163,FALSE),0)</f>
        <v>0</v>
      </c>
      <c r="IE190" s="19">
        <f>IFERROR(HLOOKUP(IE$1,'Nakladova matice_2018'!$A$1:$IW$188,163,FALSE),0)</f>
        <v>0</v>
      </c>
      <c r="IF190" s="19">
        <f>IFERROR(HLOOKUP(IF$1,'Nakladova matice_2018'!$A$1:$IW$188,163,FALSE),0)</f>
        <v>0</v>
      </c>
      <c r="IG190" s="19">
        <f>IFERROR(HLOOKUP(IG$1,'Nakladova matice_2018'!$A$1:$IW$188,163,FALSE),0)</f>
        <v>0</v>
      </c>
      <c r="IH190" s="19">
        <f>IFERROR(HLOOKUP(IH$1,'Nakladova matice_2018'!$A$1:$IW$188,163,FALSE),0)</f>
        <v>0</v>
      </c>
      <c r="II190" s="19">
        <f>IFERROR(HLOOKUP(II$1,'Nakladova matice_2018'!$A$1:$IW$188,163,FALSE),0)</f>
        <v>0</v>
      </c>
      <c r="IJ190" s="19">
        <f>IFERROR(HLOOKUP(IJ$1,'Nakladova matice_2018'!$A$1:$IW$188,163,FALSE),0)</f>
        <v>0</v>
      </c>
      <c r="IK190" s="19">
        <f>IFERROR(HLOOKUP(IK$1,'Nakladova matice_2018'!$A$1:$IW$188,163,FALSE),0)</f>
        <v>0</v>
      </c>
      <c r="IL190" s="19">
        <f>IFERROR(HLOOKUP(IL$1,'Nakladova matice_2018'!$A$1:$IW$188,163,FALSE),0)</f>
        <v>0</v>
      </c>
      <c r="IM190" s="19">
        <f>IFERROR(HLOOKUP(IM$1,'Nakladova matice_2018'!$A$1:$IW$188,163,FALSE),0)</f>
        <v>-24262</v>
      </c>
      <c r="IN190" s="19">
        <f>IFERROR(HLOOKUP(IN$1,'Nakladova matice_2018'!$A$1:$IW$188,163,FALSE),0)</f>
        <v>0</v>
      </c>
      <c r="IO190" s="19">
        <f>IFERROR(HLOOKUP(IO$1,'Nakladova matice_2018'!$A$1:$IW$188,163,FALSE),0)</f>
        <v>0</v>
      </c>
      <c r="IP190" s="19">
        <f>IFERROR(HLOOKUP(IP$1,'Nakladova matice_2018'!$A$1:$IW$188,163,FALSE),0)</f>
        <v>0</v>
      </c>
      <c r="IQ190" s="19">
        <f>IFERROR(HLOOKUP(IQ$1,'Nakladova matice_2018'!$A$1:$IW$188,163,FALSE),0)</f>
        <v>0</v>
      </c>
      <c r="IR190" s="19">
        <f>IFERROR(HLOOKUP(IR$1,'Nakladova matice_2018'!$A$1:$IW$188,163,FALSE),0)</f>
        <v>0</v>
      </c>
      <c r="IS190" s="19">
        <f>IFERROR(HLOOKUP(IS$1,'Nakladova matice_2018'!$A$1:$IW$188,163,FALSE),0)</f>
        <v>0</v>
      </c>
      <c r="IT190" s="19">
        <f>IFERROR(HLOOKUP(IT$1,'Nakladova matice_2018'!$A$1:$IW$188,163,FALSE),0)</f>
        <v>0</v>
      </c>
      <c r="IU190" s="19">
        <f>IFERROR(HLOOKUP(IU$1,'Nakladova matice_2018'!$A$1:$IW$188,163,FALSE),0)</f>
        <v>0</v>
      </c>
      <c r="IV190" s="19">
        <f>IFERROR(HLOOKUP(IV$1,'Nakladova matice_2018'!$A$1:$IW$188,163,FALSE),0)</f>
        <v>0</v>
      </c>
      <c r="IW190" s="19">
        <f>IFERROR(HLOOKUP(IW$1,'Nakladova matice_2018'!$A$1:$IW$188,163,FALSE),0)</f>
        <v>0</v>
      </c>
      <c r="IX190" s="19">
        <f>IFERROR(HLOOKUP(IX$1,'Nakladova matice_2018'!$A$1:$IW$188,163,FALSE),0)</f>
        <v>0</v>
      </c>
      <c r="IY190" s="19">
        <f>IFERROR(HLOOKUP(IY$1,'Nakladova matice_2018'!$A$1:$IW$188,163,FALSE),0)</f>
        <v>0</v>
      </c>
      <c r="IZ190" s="19">
        <f>IFERROR(HLOOKUP(IZ$1,'Nakladova matice_2018'!$A$1:$IW$188,163,FALSE),0)</f>
        <v>0</v>
      </c>
      <c r="JA190" s="19">
        <f>IFERROR(HLOOKUP(JA$1,'Nakladova matice_2018'!$A$1:$IW$188,163,FALSE),0)</f>
        <v>0</v>
      </c>
      <c r="JB190" s="19">
        <f>IFERROR(HLOOKUP(JB$1,'Nakladova matice_2018'!$A$1:$IW$188,163,FALSE),0)</f>
        <v>0</v>
      </c>
      <c r="JC190" s="19">
        <f>IFERROR(HLOOKUP(JC$1,'Nakladova matice_2018'!$A$1:$IW$188,163,FALSE),0)</f>
        <v>0</v>
      </c>
      <c r="JD190" s="19">
        <f>IFERROR(HLOOKUP(JD$1,'Nakladova matice_2018'!$A$1:$IW$188,163,FALSE),0)</f>
        <v>0</v>
      </c>
      <c r="JE190" s="19">
        <f>IFERROR(HLOOKUP(JE$1,'Nakladova matice_2018'!$A$1:$IW$188,163,FALSE),0)</f>
        <v>0</v>
      </c>
      <c r="JF190" s="19">
        <f>IFERROR(HLOOKUP(JF$1,'Nakladova matice_2018'!$A$1:$IW$188,163,FALSE),0)</f>
        <v>0</v>
      </c>
      <c r="JG190" s="19">
        <f>IFERROR(HLOOKUP(JG$1,'Nakladova matice_2018'!$A$1:$IW$188,163,FALSE),0)</f>
        <v>0</v>
      </c>
      <c r="JH190" s="19">
        <f>IFERROR(HLOOKUP(JH$1,'Nakladova matice_2018'!$A$1:$IW$188,163,FALSE),0)</f>
        <v>0</v>
      </c>
      <c r="JI190" s="19">
        <f>IFERROR(HLOOKUP(JI$1,'Nakladova matice_2018'!$A$1:$IW$188,163,FALSE),0)</f>
        <v>0</v>
      </c>
      <c r="JJ190" s="19">
        <f>IFERROR(HLOOKUP(JJ$1,'Nakladova matice_2018'!$A$1:$IW$188,163,FALSE),0)</f>
        <v>0</v>
      </c>
      <c r="JK190" s="19">
        <f>IFERROR(HLOOKUP(JK$1,'Nakladova matice_2018'!$A$1:$IW$188,163,FALSE),0)</f>
        <v>0</v>
      </c>
      <c r="JL190" s="19">
        <f>IFERROR(HLOOKUP(JL$1,'Nakladova matice_2018'!$A$1:$IW$188,163,FALSE),0)</f>
        <v>0</v>
      </c>
      <c r="JM190" s="19">
        <f>IFERROR(HLOOKUP(JM$1,'Nakladova matice_2018'!$A$1:$IW$188,163,FALSE),0)</f>
        <v>0</v>
      </c>
      <c r="JN190" s="19">
        <f>IFERROR(HLOOKUP(JN$1,'Nakladova matice_2018'!$A$1:$IW$188,163,FALSE),0)</f>
        <v>0</v>
      </c>
      <c r="JO190" s="19">
        <f>IFERROR(HLOOKUP(JO$1,'Nakladova matice_2018'!$A$1:$IW$188,163,FALSE),0)</f>
        <v>0</v>
      </c>
      <c r="JP190" s="19">
        <f>IFERROR(HLOOKUP(JP$1,'Nakladova matice_2018'!$A$1:$IW$188,163,FALSE),0)</f>
        <v>0</v>
      </c>
      <c r="JQ190" s="19">
        <f>IFERROR(HLOOKUP(JQ$1,'Nakladova matice_2018'!$A$1:$IW$188,163,FALSE),0)</f>
        <v>0</v>
      </c>
      <c r="JR190" s="19">
        <f>IFERROR(HLOOKUP(JR$1,'Nakladova matice_2018'!$A$1:$IW$188,163,FALSE),0)</f>
        <v>0</v>
      </c>
      <c r="JS190" s="19">
        <f>IFERROR(HLOOKUP(JS$1,'Nakladova matice_2018'!$A$1:$IW$188,163,FALSE),0)</f>
        <v>0</v>
      </c>
      <c r="JT190" s="19">
        <f>IFERROR(HLOOKUP(JT$1,'Nakladova matice_2018'!$A$1:$IW$188,163,FALSE),0)</f>
        <v>0</v>
      </c>
      <c r="JU190" s="19">
        <f>IFERROR(HLOOKUP(JU$1,'Nakladova matice_2018'!$A$1:$IW$188,163,FALSE),0)</f>
        <v>0</v>
      </c>
      <c r="JV190" s="19">
        <f>IFERROR(HLOOKUP(JV$1,'Nakladova matice_2018'!$A$1:$IW$188,163,FALSE),0)</f>
        <v>0</v>
      </c>
      <c r="JW190" s="19">
        <f>IFERROR(HLOOKUP(JW$1,'Nakladova matice_2018'!$A$1:$IW$188,163,FALSE),0)</f>
        <v>0</v>
      </c>
      <c r="JX190" s="19">
        <f>IFERROR(HLOOKUP(JX$1,'Nakladova matice_2018'!$A$1:$IW$188,163,FALSE),0)</f>
        <v>0</v>
      </c>
      <c r="JY190" s="19">
        <f>IFERROR(HLOOKUP(JY$1,'Nakladova matice_2018'!$A$1:$IW$188,163,FALSE),0)</f>
        <v>0</v>
      </c>
      <c r="JZ190" s="19">
        <f>IFERROR(HLOOKUP(JZ$1,'Nakladova matice_2018'!$A$1:$IW$188,163,FALSE),0)</f>
        <v>0</v>
      </c>
      <c r="KA190" s="19">
        <f>IFERROR(HLOOKUP(KA$1,'Nakladova matice_2018'!$A$1:$IW$188,163,FALSE),0)</f>
        <v>0</v>
      </c>
      <c r="KB190" s="19">
        <f>IFERROR(HLOOKUP(KB$1,'Nakladova matice_2018'!$A$1:$IW$188,163,FALSE),0)</f>
        <v>0</v>
      </c>
      <c r="KC190" s="19">
        <f>IFERROR(HLOOKUP(KC$1,'Nakladova matice_2018'!$A$1:$IW$188,163,FALSE),0)</f>
        <v>0</v>
      </c>
      <c r="KD190" s="19">
        <f>IFERROR(HLOOKUP(KD$1,'Nakladova matice_2018'!$A$1:$IW$188,163,FALSE),0)</f>
        <v>0</v>
      </c>
      <c r="KE190" s="19">
        <f>IFERROR(HLOOKUP(KE$1,'Nakladova matice_2018'!$A$1:$IW$188,163,FALSE),0)</f>
        <v>0</v>
      </c>
      <c r="KF190" s="19">
        <f>IFERROR(HLOOKUP(KF$1,'Nakladova matice_2018'!$A$1:$IW$188,163,FALSE),0)</f>
        <v>0</v>
      </c>
      <c r="KG190" s="19">
        <f>IFERROR(HLOOKUP(KG$1,'Nakladova matice_2018'!$A$1:$IW$188,163,FALSE),0)</f>
        <v>0</v>
      </c>
      <c r="KH190" s="19">
        <f>IFERROR(HLOOKUP(KH$1,'Nakladova matice_2018'!$A$1:$IW$188,163,FALSE),0)</f>
        <v>0</v>
      </c>
      <c r="KI190" s="19">
        <f>IFERROR(HLOOKUP(KI$1,'Nakladova matice_2018'!$A$1:$IW$188,163,FALSE),0)</f>
        <v>0</v>
      </c>
      <c r="KJ190" s="19">
        <f>IFERROR(HLOOKUP(KJ$1,'Nakladova matice_2018'!$A$1:$IW$188,163,FALSE),0)</f>
        <v>0</v>
      </c>
      <c r="KK190" s="19">
        <f>IFERROR(HLOOKUP(KK$1,'Nakladova matice_2018'!$A$1:$IW$188,163,FALSE),0)</f>
        <v>0</v>
      </c>
      <c r="KL190" s="19">
        <f>IFERROR(HLOOKUP(KL$1,'Nakladova matice_2018'!$A$1:$IW$188,163,FALSE),0)</f>
        <v>0</v>
      </c>
      <c r="KM190" s="19">
        <f>IFERROR(HLOOKUP(KM$1,'Nakladova matice_2018'!$A$1:$IW$188,163,FALSE),0)</f>
        <v>0</v>
      </c>
      <c r="KN190" s="19">
        <f>IFERROR(HLOOKUP(KN$1,'Nakladova matice_2018'!$A$1:$IW$188,163,FALSE),0)</f>
        <v>0</v>
      </c>
      <c r="KO190" s="19">
        <f>IFERROR(HLOOKUP(KO$1,'Nakladova matice_2018'!$A$1:$IW$188,163,FALSE),0)</f>
        <v>0</v>
      </c>
      <c r="KP190" s="19">
        <f>IFERROR(HLOOKUP(KP$1,'Nakladova matice_2018'!$A$1:$IW$188,163,FALSE),0)</f>
        <v>0</v>
      </c>
      <c r="KQ190" s="19">
        <f>IFERROR(HLOOKUP(KQ$1,'Nakladova matice_2018'!$A$1:$IW$188,163,FALSE),0)</f>
        <v>0</v>
      </c>
      <c r="KR190" s="19">
        <f>IFERROR(HLOOKUP(KR$1,'Nakladova matice_2018'!$A$1:$IW$188,163,FALSE),0)</f>
        <v>0</v>
      </c>
      <c r="KS190" s="19">
        <f>IFERROR(HLOOKUP(KS$1,'Nakladova matice_2018'!$A$1:$IW$188,163,FALSE),0)</f>
        <v>0</v>
      </c>
      <c r="KT190" s="19">
        <f>IFERROR(HLOOKUP(KT$1,'Nakladova matice_2018'!$A$1:$IW$188,163,FALSE),0)</f>
        <v>0</v>
      </c>
      <c r="KU190" s="19">
        <f>IFERROR(HLOOKUP(KU$1,'Nakladova matice_2018'!$A$1:$IW$188,163,FALSE),0)</f>
        <v>0</v>
      </c>
      <c r="KV190" s="19">
        <f>IFERROR(HLOOKUP(KV$1,'Nakladova matice_2018'!$A$1:$IW$188,163,FALSE),0)</f>
        <v>0</v>
      </c>
      <c r="KW190" s="19">
        <f>IFERROR(HLOOKUP(KW$1,'Nakladova matice_2018'!$A$1:$IW$188,163,FALSE),0)</f>
        <v>0</v>
      </c>
      <c r="KX190" s="19">
        <f>IFERROR(HLOOKUP(KX$1,'Nakladova matice_2018'!$A$1:$IW$188,163,FALSE),0)</f>
        <v>0</v>
      </c>
      <c r="KY190" s="19">
        <f>IFERROR(HLOOKUP(KY$1,'Nakladova matice_2018'!$A$1:$IW$188,163,FALSE),0)</f>
        <v>0</v>
      </c>
      <c r="KZ190" s="19">
        <f>IFERROR(HLOOKUP(KZ$1,'Nakladova matice_2018'!$A$1:$IW$188,163,FALSE),0)</f>
        <v>0</v>
      </c>
      <c r="LA190" s="19">
        <f>IFERROR(HLOOKUP(LA$1,'Nakladova matice_2018'!$A$1:$IW$188,163,FALSE),0)</f>
        <v>0</v>
      </c>
      <c r="LB190" s="19">
        <f>IFERROR(HLOOKUP(LB$1,'Nakladova matice_2018'!$A$1:$IW$188,163,FALSE),0)</f>
        <v>0</v>
      </c>
      <c r="LC190" s="19">
        <f>IFERROR(HLOOKUP(LC$1,'Nakladova matice_2018'!$A$1:$IW$188,163,FALSE),0)</f>
        <v>0</v>
      </c>
      <c r="LD190" s="19">
        <f>IFERROR(HLOOKUP(LD$1,'Nakladova matice_2018'!$A$1:$IW$188,163,FALSE),0)</f>
        <v>0</v>
      </c>
      <c r="LE190" s="19">
        <f>IFERROR(HLOOKUP(LE$1,'Nakladova matice_2018'!$A$1:$IW$188,163,FALSE),0)</f>
        <v>0</v>
      </c>
      <c r="LF190" s="19">
        <f>IFERROR(HLOOKUP(LF$1,'Nakladova matice_2018'!$A$1:$IW$188,163,FALSE),0)</f>
        <v>0</v>
      </c>
      <c r="LG190" s="19">
        <f>IFERROR(HLOOKUP(LG$1,'Nakladova matice_2018'!$A$1:$IW$188,163,FALSE),0)</f>
        <v>0</v>
      </c>
      <c r="LH190" s="19">
        <f>IFERROR(HLOOKUP(LH$1,'Nakladova matice_2018'!$A$1:$IW$188,163,FALSE),0)</f>
        <v>0</v>
      </c>
      <c r="LI190" s="19">
        <f>IFERROR(HLOOKUP(LI$1,'Nakladova matice_2018'!$A$1:$IW$188,163,FALSE),0)</f>
        <v>0</v>
      </c>
      <c r="LJ190" s="19">
        <f>IFERROR(HLOOKUP(LJ$1,'Nakladova matice_2018'!$A$1:$IW$188,163,FALSE),0)</f>
        <v>0</v>
      </c>
      <c r="LK190" s="19">
        <f>IFERROR(HLOOKUP(LK$1,'Nakladova matice_2018'!$A$1:$IW$188,163,FALSE),0)</f>
        <v>0</v>
      </c>
      <c r="LL190" s="19">
        <f>IFERROR(HLOOKUP(LL$1,'Nakladova matice_2018'!$A$1:$IW$188,163,FALSE),0)</f>
        <v>0</v>
      </c>
      <c r="LM190" s="19">
        <f>IFERROR(HLOOKUP(LM$1,'Nakladova matice_2018'!$A$1:$IW$188,163,FALSE),0)</f>
        <v>0</v>
      </c>
      <c r="LN190" s="19">
        <f>IFERROR(HLOOKUP(LN$1,'Nakladova matice_2018'!$A$1:$IW$188,163,FALSE),0)</f>
        <v>0</v>
      </c>
      <c r="LO190" s="19">
        <f>IFERROR(HLOOKUP(LO$1,'Nakladova matice_2018'!$A$1:$IW$188,163,FALSE),0)</f>
        <v>0</v>
      </c>
      <c r="LP190" s="19">
        <f>IFERROR(HLOOKUP(LP$1,'Nakladova matice_2018'!$A$1:$IW$188,163,FALSE),0)</f>
        <v>0</v>
      </c>
      <c r="LQ190" s="19">
        <f>IFERROR(HLOOKUP(LQ$1,'Nakladova matice_2018'!$A$1:$IW$188,163,FALSE),0)</f>
        <v>0</v>
      </c>
      <c r="LR190" s="19">
        <f>IFERROR(HLOOKUP(LR$1,'Nakladova matice_2018'!$A$1:$IW$188,163,FALSE),0)</f>
        <v>0</v>
      </c>
      <c r="LS190" s="19">
        <f>IFERROR(HLOOKUP(LS$1,'Nakladova matice_2018'!$A$1:$IW$188,163,FALSE),0)</f>
        <v>0</v>
      </c>
      <c r="LT190" s="19">
        <f>IFERROR(HLOOKUP(LT$1,'Nakladova matice_2018'!$A$1:$IW$188,163,FALSE),0)</f>
        <v>0</v>
      </c>
      <c r="LU190" s="19">
        <f>IFERROR(HLOOKUP(LU$1,'Nakladova matice_2018'!$A$1:$IW$188,163,FALSE),0)</f>
        <v>0</v>
      </c>
      <c r="LV190" s="19">
        <f>IFERROR(HLOOKUP(LV$1,'Nakladova matice_2018'!$A$1:$IW$188,163,FALSE),0)</f>
        <v>0</v>
      </c>
      <c r="LW190" s="19">
        <f>IFERROR(HLOOKUP(LW$1,'Nakladova matice_2018'!$A$1:$IW$188,163,FALSE),0)</f>
        <v>0</v>
      </c>
      <c r="LX190" s="19">
        <f>IFERROR(HLOOKUP(LX$1,'Nakladova matice_2018'!$A$1:$IW$188,163,FALSE),0)</f>
        <v>0</v>
      </c>
      <c r="LY190" s="19">
        <f>IFERROR(HLOOKUP(LY$1,'Nakladova matice_2018'!$A$1:$IW$188,163,FALSE),0)</f>
        <v>0</v>
      </c>
      <c r="LZ190" s="19">
        <f>IFERROR(HLOOKUP(LZ$1,'Nakladova matice_2018'!$A$1:$IW$188,163,FALSE),0)</f>
        <v>0</v>
      </c>
      <c r="MA190" s="19">
        <f>IFERROR(HLOOKUP(MA$1,'Nakladova matice_2018'!$A$1:$IW$188,163,FALSE),0)</f>
        <v>0</v>
      </c>
      <c r="MB190" s="19">
        <f>IFERROR(HLOOKUP(MB$1,'Nakladova matice_2018'!$A$1:$IW$188,163,FALSE),0)</f>
        <v>0</v>
      </c>
      <c r="MC190" s="19">
        <f>IFERROR(HLOOKUP(MC$1,'Nakladova matice_2018'!$A$1:$IW$188,163,FALSE),0)</f>
        <v>0</v>
      </c>
      <c r="MD190" s="19">
        <f>IFERROR(HLOOKUP(MD$1,'Nakladova matice_2018'!$A$1:$IW$188,163,FALSE),0)</f>
        <v>0</v>
      </c>
      <c r="ME190" s="19">
        <f>IFERROR(HLOOKUP(ME$1,'Nakladova matice_2018'!$A$1:$IW$188,163,FALSE),0)</f>
        <v>0</v>
      </c>
      <c r="MF190" s="19">
        <f>IFERROR(HLOOKUP(MF$1,'Nakladova matice_2018'!$A$1:$IW$188,163,FALSE),0)</f>
        <v>0</v>
      </c>
      <c r="MG190" s="19">
        <f>IFERROR(HLOOKUP(MG$1,'Nakladova matice_2018'!$A$1:$IW$188,163,FALSE),0)</f>
        <v>0</v>
      </c>
      <c r="MH190" s="19">
        <f>IFERROR(HLOOKUP(MH$1,'Nakladova matice_2018'!$A$1:$IW$188,163,FALSE),0)</f>
        <v>0</v>
      </c>
      <c r="MI190" s="19">
        <f>IFERROR(HLOOKUP(MI$1,'Nakladova matice_2018'!$A$1:$IW$188,163,FALSE),0)</f>
        <v>0</v>
      </c>
      <c r="MJ190" s="19">
        <f>IFERROR(HLOOKUP(MJ$1,'Nakladova matice_2018'!$A$1:$IW$188,163,FALSE),0)</f>
        <v>0</v>
      </c>
      <c r="MK190" s="19">
        <f>IFERROR(HLOOKUP(MK$1,'Nakladova matice_2018'!$A$1:$IW$188,163,FALSE),0)</f>
        <v>0</v>
      </c>
      <c r="ML190" s="19">
        <f>IFERROR(HLOOKUP(ML$1,'Nakladova matice_2018'!$A$1:$IW$188,163,FALSE),0)</f>
        <v>0</v>
      </c>
      <c r="MM190" s="19">
        <f>IFERROR(HLOOKUP(MM$1,'Nakladova matice_2018'!$A$1:$IW$188,163,FALSE),0)</f>
        <v>0</v>
      </c>
      <c r="MN190" s="19">
        <f>IFERROR(HLOOKUP(MN$1,'Nakladova matice_2018'!$A$1:$IW$188,163,FALSE),0)</f>
        <v>0</v>
      </c>
      <c r="MO190" s="20">
        <f t="shared" si="88"/>
        <v>-24262</v>
      </c>
      <c r="MP190" s="20">
        <f>MO190-'Nakladova matice_2018'!IX163</f>
        <v>0</v>
      </c>
    </row>
    <row r="191" spans="1:354" x14ac:dyDescent="0.2">
      <c r="A191" s="27">
        <v>571013</v>
      </c>
      <c r="B191" s="21" t="s">
        <v>697</v>
      </c>
      <c r="C191" s="53">
        <v>0</v>
      </c>
      <c r="D191" s="19">
        <f>IFERROR(HLOOKUP(D$1,'Nakladova matice_2018'!$A$1:$IW$188,164,FALSE),0)</f>
        <v>0</v>
      </c>
      <c r="E191" s="19">
        <f>IFERROR(HLOOKUP(E$1,'Nakladova matice_2018'!$A$1:$IW$188,164,FALSE),0)</f>
        <v>0</v>
      </c>
      <c r="F191" s="19">
        <f>IFERROR(HLOOKUP(F$1,'Nakladova matice_2018'!$A$1:$IW$188,164,FALSE),0)</f>
        <v>0</v>
      </c>
      <c r="G191" s="19">
        <f>IFERROR(HLOOKUP(G$1,'Nakladova matice_2018'!$A$1:$IW$188,164,FALSE),0)</f>
        <v>0</v>
      </c>
      <c r="H191" s="19">
        <f>IFERROR(HLOOKUP(H$1,'Nakladova matice_2018'!$A$1:$IW$188,164,FALSE),0)</f>
        <v>0</v>
      </c>
      <c r="I191" s="19">
        <f>IFERROR(HLOOKUP(I$1,'Nakladova matice_2018'!$A$1:$IW$188,164,FALSE),0)</f>
        <v>0</v>
      </c>
      <c r="J191" s="19">
        <f>IFERROR(HLOOKUP(J$1,'Nakladova matice_2018'!$A$1:$IW$188,164,FALSE),0)</f>
        <v>0</v>
      </c>
      <c r="K191" s="19">
        <f>IFERROR(HLOOKUP(K$1,'Nakladova matice_2018'!$A$1:$IW$188,164,FALSE),0)</f>
        <v>0</v>
      </c>
      <c r="L191" s="19">
        <f>IFERROR(HLOOKUP(L$1,'Nakladova matice_2018'!$A$1:$IW$188,164,FALSE),0)</f>
        <v>0</v>
      </c>
      <c r="M191" s="19">
        <f>IFERROR(HLOOKUP(M$1,'Nakladova matice_2018'!$A$1:$IW$188,164,FALSE),0)</f>
        <v>0</v>
      </c>
      <c r="N191" s="19">
        <f>IFERROR(HLOOKUP(N$1,'Nakladova matice_2018'!$A$1:$IW$188,164,FALSE),0)</f>
        <v>0</v>
      </c>
      <c r="O191" s="19">
        <f>IFERROR(HLOOKUP(O$1,'Nakladova matice_2018'!$A$1:$IW$188,164,FALSE),0)</f>
        <v>0</v>
      </c>
      <c r="P191" s="19">
        <f>IFERROR(HLOOKUP(P$1,'Nakladova matice_2018'!$A$1:$IW$188,164,FALSE),0)</f>
        <v>0</v>
      </c>
      <c r="Q191" s="19">
        <f>IFERROR(HLOOKUP(Q$1,'Nakladova matice_2018'!$A$1:$IW$188,164,FALSE),0)</f>
        <v>0</v>
      </c>
      <c r="R191" s="19">
        <f>IFERROR(HLOOKUP(R$1,'Nakladova matice_2018'!$A$1:$IW$188,164,FALSE),0)</f>
        <v>0</v>
      </c>
      <c r="S191" s="19">
        <f>IFERROR(HLOOKUP(S$1,'Nakladova matice_2018'!$A$1:$IW$188,164,FALSE),0)</f>
        <v>0</v>
      </c>
      <c r="T191" s="19">
        <f>IFERROR(HLOOKUP(T$1,'Nakladova matice_2018'!$A$1:$IW$188,164,FALSE),0)</f>
        <v>0</v>
      </c>
      <c r="U191" s="19">
        <f>IFERROR(HLOOKUP(U$1,'Nakladova matice_2018'!$A$1:$IW$188,164,FALSE),0)</f>
        <v>0</v>
      </c>
      <c r="V191" s="19">
        <f>IFERROR(HLOOKUP(V$1,'Nakladova matice_2018'!$A$1:$IW$188,164,FALSE),0)</f>
        <v>0</v>
      </c>
      <c r="W191" s="19">
        <f>IFERROR(HLOOKUP(W$1,'Nakladova matice_2018'!$A$1:$IW$188,164,FALSE),0)</f>
        <v>0</v>
      </c>
      <c r="X191" s="19">
        <f>IFERROR(HLOOKUP(X$1,'Nakladova matice_2018'!$A$1:$IW$188,164,FALSE),0)</f>
        <v>0</v>
      </c>
      <c r="Y191" s="19">
        <f>IFERROR(HLOOKUP(Y$1,'Nakladova matice_2018'!$A$1:$IW$188,164,FALSE),0)</f>
        <v>0</v>
      </c>
      <c r="Z191" s="19">
        <f>IFERROR(HLOOKUP(Z$1,'Nakladova matice_2018'!$A$1:$IW$188,164,FALSE),0)</f>
        <v>0</v>
      </c>
      <c r="AA191" s="19">
        <f>IFERROR(HLOOKUP(AA$1,'Nakladova matice_2018'!$A$1:$IW$188,164,FALSE),0)</f>
        <v>0</v>
      </c>
      <c r="AB191" s="19">
        <f>IFERROR(HLOOKUP(AB$1,'Nakladova matice_2018'!$A$1:$IW$188,164,FALSE),0)</f>
        <v>0</v>
      </c>
      <c r="AC191" s="19">
        <f>IFERROR(HLOOKUP(AC$1,'Nakladova matice_2018'!$A$1:$IW$188,164,FALSE),0)</f>
        <v>0</v>
      </c>
      <c r="AD191" s="19">
        <f>IFERROR(HLOOKUP(AD$1,'Nakladova matice_2018'!$A$1:$IW$188,164,FALSE),0)</f>
        <v>0</v>
      </c>
      <c r="AE191" s="19">
        <f>IFERROR(HLOOKUP(AE$1,'Nakladova matice_2018'!$A$1:$IW$188,164,FALSE),0)</f>
        <v>0</v>
      </c>
      <c r="AF191" s="19">
        <f>IFERROR(HLOOKUP(AF$1,'Nakladova matice_2018'!$A$1:$IW$188,164,FALSE),0)</f>
        <v>0</v>
      </c>
      <c r="AG191" s="19">
        <f>IFERROR(HLOOKUP(AG$1,'Nakladova matice_2018'!$A$1:$IW$188,164,FALSE),0)</f>
        <v>0</v>
      </c>
      <c r="AH191" s="19">
        <f>IFERROR(HLOOKUP(AH$1,'Nakladova matice_2018'!$A$1:$IW$188,164,FALSE),0)</f>
        <v>0</v>
      </c>
      <c r="AI191" s="19">
        <f>IFERROR(HLOOKUP(AI$1,'Nakladova matice_2018'!$A$1:$IW$188,164,FALSE),0)</f>
        <v>0</v>
      </c>
      <c r="AJ191" s="19">
        <f>IFERROR(HLOOKUP(AJ$1,'Nakladova matice_2018'!$A$1:$IW$188,164,FALSE),0)</f>
        <v>0</v>
      </c>
      <c r="AK191" s="19">
        <f>IFERROR(HLOOKUP(AK$1,'Nakladova matice_2018'!$A$1:$IW$188,164,FALSE),0)</f>
        <v>0</v>
      </c>
      <c r="AL191" s="19">
        <f>IFERROR(HLOOKUP(AL$1,'Nakladova matice_2018'!$A$1:$IW$188,164,FALSE),0)</f>
        <v>0</v>
      </c>
      <c r="AM191" s="19">
        <f>IFERROR(HLOOKUP(AM$1,'Nakladova matice_2018'!$A$1:$IW$188,164,FALSE),0)</f>
        <v>0</v>
      </c>
      <c r="AN191" s="19">
        <f>IFERROR(HLOOKUP(AN$1,'Nakladova matice_2018'!$A$1:$IW$188,164,FALSE),0)</f>
        <v>0</v>
      </c>
      <c r="AO191" s="19">
        <f>IFERROR(HLOOKUP(AO$1,'Nakladova matice_2018'!$A$1:$IW$188,164,FALSE),0)</f>
        <v>0</v>
      </c>
      <c r="AP191" s="19">
        <f>IFERROR(HLOOKUP(AP$1,'Nakladova matice_2018'!$A$1:$IW$188,164,FALSE),0)</f>
        <v>0</v>
      </c>
      <c r="AQ191" s="19">
        <f>IFERROR(HLOOKUP(AQ$1,'Nakladova matice_2018'!$A$1:$IW$188,164,FALSE),0)</f>
        <v>0</v>
      </c>
      <c r="AR191" s="19">
        <f>IFERROR(HLOOKUP(AR$1,'Nakladova matice_2018'!$A$1:$IW$188,164,FALSE),0)</f>
        <v>0</v>
      </c>
      <c r="AS191" s="19">
        <f>IFERROR(HLOOKUP(AS$1,'Nakladova matice_2018'!$A$1:$IW$188,164,FALSE),0)</f>
        <v>0</v>
      </c>
      <c r="AT191" s="19">
        <f>IFERROR(HLOOKUP(AT$1,'Nakladova matice_2018'!$A$1:$IW$188,164,FALSE),0)</f>
        <v>0</v>
      </c>
      <c r="AU191" s="19">
        <f>IFERROR(HLOOKUP(AU$1,'Nakladova matice_2018'!$A$1:$IW$188,164,FALSE),0)</f>
        <v>0</v>
      </c>
      <c r="AV191" s="19">
        <f>IFERROR(HLOOKUP(AV$1,'Nakladova matice_2018'!$A$1:$IW$188,164,FALSE),0)</f>
        <v>0</v>
      </c>
      <c r="AW191" s="19">
        <f>IFERROR(HLOOKUP(AW$1,'Nakladova matice_2018'!$A$1:$IW$188,164,FALSE),0)</f>
        <v>0</v>
      </c>
      <c r="AX191" s="19">
        <f>IFERROR(HLOOKUP(AX$1,'Nakladova matice_2018'!$A$1:$IW$188,164,FALSE),0)</f>
        <v>0</v>
      </c>
      <c r="AY191" s="19">
        <f>IFERROR(HLOOKUP(AY$1,'Nakladova matice_2018'!$A$1:$IW$188,164,FALSE),0)</f>
        <v>0</v>
      </c>
      <c r="AZ191" s="19">
        <f>IFERROR(HLOOKUP(AZ$1,'Nakladova matice_2018'!$A$1:$IW$188,164,FALSE),0)</f>
        <v>0</v>
      </c>
      <c r="BA191" s="19">
        <f>IFERROR(HLOOKUP(BA$1,'Nakladova matice_2018'!$A$1:$IW$188,164,FALSE),0)</f>
        <v>0</v>
      </c>
      <c r="BB191" s="19">
        <f>IFERROR(HLOOKUP(BB$1,'Nakladova matice_2018'!$A$1:$IW$188,164,FALSE),0)</f>
        <v>0</v>
      </c>
      <c r="BC191" s="19">
        <f>IFERROR(HLOOKUP(BC$1,'Nakladova matice_2018'!$A$1:$IW$188,164,FALSE),0)</f>
        <v>0</v>
      </c>
      <c r="BD191" s="19">
        <f>IFERROR(HLOOKUP(BD$1,'Nakladova matice_2018'!$A$1:$IW$188,164,FALSE),0)</f>
        <v>0</v>
      </c>
      <c r="BE191" s="19">
        <f>IFERROR(HLOOKUP(BE$1,'Nakladova matice_2018'!$A$1:$IW$188,164,FALSE),0)</f>
        <v>0</v>
      </c>
      <c r="BF191" s="19">
        <f>IFERROR(HLOOKUP(BF$1,'Nakladova matice_2018'!$A$1:$IW$188,164,FALSE),0)</f>
        <v>0</v>
      </c>
      <c r="BG191" s="19">
        <f>IFERROR(HLOOKUP(BG$1,'Nakladova matice_2018'!$A$1:$IW$188,164,FALSE),0)</f>
        <v>0</v>
      </c>
      <c r="BH191" s="19">
        <f>IFERROR(HLOOKUP(BH$1,'Nakladova matice_2018'!$A$1:$IW$188,164,FALSE),0)</f>
        <v>0</v>
      </c>
      <c r="BI191" s="19">
        <f>IFERROR(HLOOKUP(BI$1,'Nakladova matice_2018'!$A$1:$IW$188,164,FALSE),0)</f>
        <v>0</v>
      </c>
      <c r="BJ191" s="19">
        <f>IFERROR(HLOOKUP(BJ$1,'Nakladova matice_2018'!$A$1:$IW$188,164,FALSE),0)</f>
        <v>0</v>
      </c>
      <c r="BK191" s="19">
        <f>IFERROR(HLOOKUP(BK$1,'Nakladova matice_2018'!$A$1:$IW$188,164,FALSE),0)</f>
        <v>0</v>
      </c>
      <c r="BL191" s="19">
        <f>IFERROR(HLOOKUP(BL$1,'Nakladova matice_2018'!$A$1:$IW$188,164,FALSE),0)</f>
        <v>0</v>
      </c>
      <c r="BM191" s="19">
        <f>IFERROR(HLOOKUP(BM$1,'Nakladova matice_2018'!$A$1:$IW$188,164,FALSE),0)</f>
        <v>0</v>
      </c>
      <c r="BN191" s="19">
        <f>IFERROR(HLOOKUP(BN$1,'Nakladova matice_2018'!$A$1:$IW$188,164,FALSE),0)</f>
        <v>0</v>
      </c>
      <c r="BO191" s="19">
        <f>IFERROR(HLOOKUP(BO$1,'Nakladova matice_2018'!$A$1:$IW$188,164,FALSE),0)</f>
        <v>0</v>
      </c>
      <c r="BP191" s="19">
        <f>IFERROR(HLOOKUP(BP$1,'Nakladova matice_2018'!$A$1:$IW$188,164,FALSE),0)</f>
        <v>0</v>
      </c>
      <c r="BQ191" s="19">
        <f>IFERROR(HLOOKUP(BQ$1,'Nakladova matice_2018'!$A$1:$IW$188,164,FALSE),0)</f>
        <v>0</v>
      </c>
      <c r="BR191" s="19">
        <f>IFERROR(HLOOKUP(BR$1,'Nakladova matice_2018'!$A$1:$IW$188,164,FALSE),0)</f>
        <v>0</v>
      </c>
      <c r="BS191" s="19">
        <f>IFERROR(HLOOKUP(BS$1,'Nakladova matice_2018'!$A$1:$IW$188,164,FALSE),0)</f>
        <v>0</v>
      </c>
      <c r="BT191" s="19">
        <f>IFERROR(HLOOKUP(BT$1,'Nakladova matice_2018'!$A$1:$IW$188,164,FALSE),0)</f>
        <v>0</v>
      </c>
      <c r="BU191" s="19">
        <f>IFERROR(HLOOKUP(BU$1,'Nakladova matice_2018'!$A$1:$IW$188,164,FALSE),0)</f>
        <v>0</v>
      </c>
      <c r="BV191" s="19">
        <f>IFERROR(HLOOKUP(BV$1,'Nakladova matice_2018'!$A$1:$IW$188,164,FALSE),0)</f>
        <v>0</v>
      </c>
      <c r="BW191" s="19">
        <f>IFERROR(HLOOKUP(BW$1,'Nakladova matice_2018'!$A$1:$IW$188,164,FALSE),0)</f>
        <v>0</v>
      </c>
      <c r="BX191" s="19">
        <f>IFERROR(HLOOKUP(BX$1,'Nakladova matice_2018'!$A$1:$IW$188,164,FALSE),0)</f>
        <v>0</v>
      </c>
      <c r="BY191" s="19">
        <f>IFERROR(HLOOKUP(BY$1,'Nakladova matice_2018'!$A$1:$IW$188,164,FALSE),0)</f>
        <v>0</v>
      </c>
      <c r="BZ191" s="19">
        <f>IFERROR(HLOOKUP(BZ$1,'Nakladova matice_2018'!$A$1:$IW$188,164,FALSE),0)</f>
        <v>0</v>
      </c>
      <c r="CA191" s="19">
        <f>IFERROR(HLOOKUP(CA$1,'Nakladova matice_2018'!$A$1:$IW$188,164,FALSE),0)</f>
        <v>0</v>
      </c>
      <c r="CB191" s="19">
        <f>IFERROR(HLOOKUP(CB$1,'Nakladova matice_2018'!$A$1:$IW$188,164,FALSE),0)</f>
        <v>0</v>
      </c>
      <c r="CC191" s="19">
        <f>IFERROR(HLOOKUP(CC$1,'Nakladova matice_2018'!$A$1:$IW$188,164,FALSE),0)</f>
        <v>0</v>
      </c>
      <c r="CD191" s="19">
        <f>IFERROR(HLOOKUP(CD$1,'Nakladova matice_2018'!$A$1:$IW$188,164,FALSE),0)</f>
        <v>0</v>
      </c>
      <c r="CE191" s="19">
        <f>IFERROR(HLOOKUP(CE$1,'Nakladova matice_2018'!$A$1:$IW$188,164,FALSE),0)</f>
        <v>0</v>
      </c>
      <c r="CF191" s="19">
        <f>IFERROR(HLOOKUP(CF$1,'Nakladova matice_2018'!$A$1:$IW$188,164,FALSE),0)</f>
        <v>0</v>
      </c>
      <c r="CG191" s="19">
        <f>IFERROR(HLOOKUP(CG$1,'Nakladova matice_2018'!$A$1:$IW$188,164,FALSE),0)</f>
        <v>0</v>
      </c>
      <c r="CH191" s="19">
        <f>IFERROR(HLOOKUP(CH$1,'Nakladova matice_2018'!$A$1:$IW$188,164,FALSE),0)</f>
        <v>0</v>
      </c>
      <c r="CI191" s="19">
        <f>IFERROR(HLOOKUP(CI$1,'Nakladova matice_2018'!$A$1:$IW$188,164,FALSE),0)</f>
        <v>0</v>
      </c>
      <c r="CJ191" s="19">
        <f>IFERROR(HLOOKUP(CJ$1,'Nakladova matice_2018'!$A$1:$IW$188,164,FALSE),0)</f>
        <v>0</v>
      </c>
      <c r="CK191" s="19">
        <f>IFERROR(HLOOKUP(CK$1,'Nakladova matice_2018'!$A$1:$IW$188,164,FALSE),0)</f>
        <v>0</v>
      </c>
      <c r="CL191" s="19">
        <f>IFERROR(HLOOKUP(CL$1,'Nakladova matice_2018'!$A$1:$IW$188,164,FALSE),0)</f>
        <v>0</v>
      </c>
      <c r="CM191" s="19">
        <f>IFERROR(HLOOKUP(CM$1,'Nakladova matice_2018'!$A$1:$IW$188,164,FALSE),0)</f>
        <v>0</v>
      </c>
      <c r="CN191" s="19">
        <f>IFERROR(HLOOKUP(CN$1,'Nakladova matice_2018'!$A$1:$IW$188,164,FALSE),0)</f>
        <v>0</v>
      </c>
      <c r="CO191" s="19">
        <f>IFERROR(HLOOKUP(CO$1,'Nakladova matice_2018'!$A$1:$IW$188,164,FALSE),0)</f>
        <v>0</v>
      </c>
      <c r="CP191" s="19">
        <f>IFERROR(HLOOKUP(CP$1,'Nakladova matice_2018'!$A$1:$IW$188,164,FALSE),0)</f>
        <v>0</v>
      </c>
      <c r="CQ191" s="19">
        <f>IFERROR(HLOOKUP(CQ$1,'Nakladova matice_2018'!$A$1:$IW$188,164,FALSE),0)</f>
        <v>0</v>
      </c>
      <c r="CR191" s="19">
        <f>IFERROR(HLOOKUP(CR$1,'Nakladova matice_2018'!$A$1:$IW$188,164,FALSE),0)</f>
        <v>0</v>
      </c>
      <c r="CS191" s="19">
        <f>IFERROR(HLOOKUP(CS$1,'Nakladova matice_2018'!$A$1:$IW$188,164,FALSE),0)</f>
        <v>0</v>
      </c>
      <c r="CT191" s="19">
        <f>IFERROR(HLOOKUP(CT$1,'Nakladova matice_2018'!$A$1:$IW$188,164,FALSE),0)</f>
        <v>0</v>
      </c>
      <c r="CU191" s="19">
        <f>IFERROR(HLOOKUP(CU$1,'Nakladova matice_2018'!$A$1:$IW$188,164,FALSE),0)</f>
        <v>0</v>
      </c>
      <c r="CV191" s="19">
        <f>IFERROR(HLOOKUP(CV$1,'Nakladova matice_2018'!$A$1:$IW$188,164,FALSE),0)</f>
        <v>0</v>
      </c>
      <c r="CW191" s="19">
        <f>IFERROR(HLOOKUP(CW$1,'Nakladova matice_2018'!$A$1:$IW$188,164,FALSE),0)</f>
        <v>0</v>
      </c>
      <c r="CX191" s="19">
        <f>IFERROR(HLOOKUP(CX$1,'Nakladova matice_2018'!$A$1:$IW$188,164,FALSE),0)</f>
        <v>0</v>
      </c>
      <c r="CY191" s="19">
        <f>IFERROR(HLOOKUP(CY$1,'Nakladova matice_2018'!$A$1:$IW$188,164,FALSE),0)</f>
        <v>0</v>
      </c>
      <c r="CZ191" s="19">
        <f>IFERROR(HLOOKUP(CZ$1,'Nakladova matice_2018'!$A$1:$IW$188,164,FALSE),0)</f>
        <v>0</v>
      </c>
      <c r="DA191" s="19">
        <f>IFERROR(HLOOKUP(DA$1,'Nakladova matice_2018'!$A$1:$IW$188,164,FALSE),0)</f>
        <v>0</v>
      </c>
      <c r="DB191" s="19">
        <f>IFERROR(HLOOKUP(DB$1,'Nakladova matice_2018'!$A$1:$IW$188,164,FALSE),0)</f>
        <v>0</v>
      </c>
      <c r="DC191" s="19">
        <f>IFERROR(HLOOKUP(DC$1,'Nakladova matice_2018'!$A$1:$IW$188,164,FALSE),0)</f>
        <v>0</v>
      </c>
      <c r="DD191" s="19">
        <f>IFERROR(HLOOKUP(DD$1,'Nakladova matice_2018'!$A$1:$IW$188,164,FALSE),0)</f>
        <v>0</v>
      </c>
      <c r="DE191" s="19">
        <f>IFERROR(HLOOKUP(DE$1,'Nakladova matice_2018'!$A$1:$IW$188,164,FALSE),0)</f>
        <v>0</v>
      </c>
      <c r="DF191" s="19">
        <f>IFERROR(HLOOKUP(DF$1,'Nakladova matice_2018'!$A$1:$IW$188,164,FALSE),0)</f>
        <v>0</v>
      </c>
      <c r="DG191" s="19">
        <f>IFERROR(HLOOKUP(DG$1,'Nakladova matice_2018'!$A$1:$IW$188,164,FALSE),0)</f>
        <v>0</v>
      </c>
      <c r="DH191" s="19">
        <f>IFERROR(HLOOKUP(DH$1,'Nakladova matice_2018'!$A$1:$IW$188,164,FALSE),0)</f>
        <v>0</v>
      </c>
      <c r="DI191" s="19">
        <f>IFERROR(HLOOKUP(DI$1,'Nakladova matice_2018'!$A$1:$IW$188,164,FALSE),0)</f>
        <v>0</v>
      </c>
      <c r="DJ191" s="19">
        <f>IFERROR(HLOOKUP(DJ$1,'Nakladova matice_2018'!$A$1:$IW$188,164,FALSE),0)</f>
        <v>0</v>
      </c>
      <c r="DK191" s="19">
        <f>IFERROR(HLOOKUP(DK$1,'Nakladova matice_2018'!$A$1:$IW$188,164,FALSE),0)</f>
        <v>0</v>
      </c>
      <c r="DL191" s="19">
        <f>IFERROR(HLOOKUP(DL$1,'Nakladova matice_2018'!$A$1:$IW$188,164,FALSE),0)</f>
        <v>0</v>
      </c>
      <c r="DM191" s="19">
        <f>IFERROR(HLOOKUP(DM$1,'Nakladova matice_2018'!$A$1:$IW$188,164,FALSE),0)</f>
        <v>0</v>
      </c>
      <c r="DN191" s="19">
        <f>IFERROR(HLOOKUP(DN$1,'Nakladova matice_2018'!$A$1:$IW$188,164,FALSE),0)</f>
        <v>0</v>
      </c>
      <c r="DO191" s="19">
        <f>IFERROR(HLOOKUP(DO$1,'Nakladova matice_2018'!$A$1:$IW$188,164,FALSE),0)</f>
        <v>0</v>
      </c>
      <c r="DP191" s="19">
        <f>IFERROR(HLOOKUP(DP$1,'Nakladova matice_2018'!$A$1:$IW$188,164,FALSE),0)</f>
        <v>0</v>
      </c>
      <c r="DQ191" s="19">
        <f>IFERROR(HLOOKUP(DQ$1,'Nakladova matice_2018'!$A$1:$IW$188,164,FALSE),0)</f>
        <v>0</v>
      </c>
      <c r="DR191" s="19">
        <f>IFERROR(HLOOKUP(DR$1,'Nakladova matice_2018'!$A$1:$IW$188,164,FALSE),0)</f>
        <v>0</v>
      </c>
      <c r="DS191" s="19">
        <f>IFERROR(HLOOKUP(DS$1,'Nakladova matice_2018'!$A$1:$IW$188,164,FALSE),0)</f>
        <v>0</v>
      </c>
      <c r="DT191" s="19">
        <f>IFERROR(HLOOKUP(DT$1,'Nakladova matice_2018'!$A$1:$IW$188,164,FALSE),0)</f>
        <v>0</v>
      </c>
      <c r="DU191" s="19">
        <f>IFERROR(HLOOKUP(DU$1,'Nakladova matice_2018'!$A$1:$IW$188,164,FALSE),0)</f>
        <v>0</v>
      </c>
      <c r="DV191" s="19">
        <f>IFERROR(HLOOKUP(DV$1,'Nakladova matice_2018'!$A$1:$IW$188,164,FALSE),0)</f>
        <v>0</v>
      </c>
      <c r="DW191" s="19">
        <f>IFERROR(HLOOKUP(DW$1,'Nakladova matice_2018'!$A$1:$IW$188,164,FALSE),0)</f>
        <v>0</v>
      </c>
      <c r="DX191" s="19">
        <f>IFERROR(HLOOKUP(DX$1,'Nakladova matice_2018'!$A$1:$IW$188,164,FALSE),0)</f>
        <v>0</v>
      </c>
      <c r="DY191" s="19">
        <f>IFERROR(HLOOKUP(DY$1,'Nakladova matice_2018'!$A$1:$IW$188,164,FALSE),0)</f>
        <v>0</v>
      </c>
      <c r="DZ191" s="19">
        <f>IFERROR(HLOOKUP(DZ$1,'Nakladova matice_2018'!$A$1:$IW$188,164,FALSE),0)</f>
        <v>0</v>
      </c>
      <c r="EA191" s="19">
        <f>IFERROR(HLOOKUP(EA$1,'Nakladova matice_2018'!$A$1:$IW$188,164,FALSE),0)</f>
        <v>0</v>
      </c>
      <c r="EB191" s="19">
        <f>IFERROR(HLOOKUP(EB$1,'Nakladova matice_2018'!$A$1:$IW$188,164,FALSE),0)</f>
        <v>0</v>
      </c>
      <c r="EC191" s="19">
        <f>IFERROR(HLOOKUP(EC$1,'Nakladova matice_2018'!$A$1:$IW$188,164,FALSE),0)</f>
        <v>0</v>
      </c>
      <c r="ED191" s="19">
        <f>IFERROR(HLOOKUP(ED$1,'Nakladova matice_2018'!$A$1:$IW$188,164,FALSE),0)</f>
        <v>0</v>
      </c>
      <c r="EE191" s="19">
        <f>IFERROR(HLOOKUP(EE$1,'Nakladova matice_2018'!$A$1:$IW$188,164,FALSE),0)</f>
        <v>0</v>
      </c>
      <c r="EF191" s="19">
        <f>IFERROR(HLOOKUP(EF$1,'Nakladova matice_2018'!$A$1:$IW$188,164,FALSE),0)</f>
        <v>0</v>
      </c>
      <c r="EG191" s="19">
        <f>IFERROR(HLOOKUP(EG$1,'Nakladova matice_2018'!$A$1:$IW$188,164,FALSE),0)</f>
        <v>0</v>
      </c>
      <c r="EH191" s="19">
        <f>IFERROR(HLOOKUP(EH$1,'Nakladova matice_2018'!$A$1:$IW$188,164,FALSE),0)</f>
        <v>0</v>
      </c>
      <c r="EI191" s="19">
        <f>IFERROR(HLOOKUP(EI$1,'Nakladova matice_2018'!$A$1:$IW$188,164,FALSE),0)</f>
        <v>0</v>
      </c>
      <c r="EJ191" s="19">
        <f>IFERROR(HLOOKUP(EJ$1,'Nakladova matice_2018'!$A$1:$IW$188,164,FALSE),0)</f>
        <v>0</v>
      </c>
      <c r="EK191" s="19">
        <f>IFERROR(HLOOKUP(EK$1,'Nakladova matice_2018'!$A$1:$IW$188,164,FALSE),0)</f>
        <v>0</v>
      </c>
      <c r="EL191" s="19">
        <f>IFERROR(HLOOKUP(EL$1,'Nakladova matice_2018'!$A$1:$IW$188,164,FALSE),0)</f>
        <v>0</v>
      </c>
      <c r="EM191" s="19">
        <f>IFERROR(HLOOKUP(EM$1,'Nakladova matice_2018'!$A$1:$IW$188,164,FALSE),0)</f>
        <v>0</v>
      </c>
      <c r="EN191" s="19">
        <f>IFERROR(HLOOKUP(EN$1,'Nakladova matice_2018'!$A$1:$IW$188,164,FALSE),0)</f>
        <v>0</v>
      </c>
      <c r="EO191" s="19">
        <f>IFERROR(HLOOKUP(EO$1,'Nakladova matice_2018'!$A$1:$IW$188,164,FALSE),0)</f>
        <v>0</v>
      </c>
      <c r="EP191" s="19">
        <f>IFERROR(HLOOKUP(EP$1,'Nakladova matice_2018'!$A$1:$IW$188,164,FALSE),0)</f>
        <v>0</v>
      </c>
      <c r="EQ191" s="19">
        <f>IFERROR(HLOOKUP(EQ$1,'Nakladova matice_2018'!$A$1:$IW$188,164,FALSE),0)</f>
        <v>0</v>
      </c>
      <c r="ER191" s="19">
        <f>IFERROR(HLOOKUP(ER$1,'Nakladova matice_2018'!$A$1:$IW$188,164,FALSE),0)</f>
        <v>0</v>
      </c>
      <c r="ES191" s="19">
        <f>IFERROR(HLOOKUP(ES$1,'Nakladova matice_2018'!$A$1:$IW$188,164,FALSE),0)</f>
        <v>0</v>
      </c>
      <c r="ET191" s="19">
        <f>IFERROR(HLOOKUP(ET$1,'Nakladova matice_2018'!$A$1:$IW$188,164,FALSE),0)</f>
        <v>0</v>
      </c>
      <c r="EU191" s="19">
        <f>IFERROR(HLOOKUP(EU$1,'Nakladova matice_2018'!$A$1:$IW$188,164,FALSE),0)</f>
        <v>0</v>
      </c>
      <c r="EV191" s="19">
        <f>IFERROR(HLOOKUP(EV$1,'Nakladova matice_2018'!$A$1:$IW$188,164,FALSE),0)</f>
        <v>0</v>
      </c>
      <c r="EW191" s="19">
        <f>IFERROR(HLOOKUP(EW$1,'Nakladova matice_2018'!$A$1:$IW$188,164,FALSE),0)</f>
        <v>0</v>
      </c>
      <c r="EX191" s="19">
        <f>IFERROR(HLOOKUP(EX$1,'Nakladova matice_2018'!$A$1:$IW$188,164,FALSE),0)</f>
        <v>0</v>
      </c>
      <c r="EY191" s="19">
        <f>IFERROR(HLOOKUP(EY$1,'Nakladova matice_2018'!$A$1:$IW$188,164,FALSE),0)</f>
        <v>0</v>
      </c>
      <c r="EZ191" s="19">
        <f>IFERROR(HLOOKUP(EZ$1,'Nakladova matice_2018'!$A$1:$IW$188,164,FALSE),0)</f>
        <v>0</v>
      </c>
      <c r="FA191" s="19">
        <f>IFERROR(HLOOKUP(FA$1,'Nakladova matice_2018'!$A$1:$IW$188,164,FALSE),0)</f>
        <v>0</v>
      </c>
      <c r="FB191" s="19">
        <f>IFERROR(HLOOKUP(FB$1,'Nakladova matice_2018'!$A$1:$IW$188,164,FALSE),0)</f>
        <v>0</v>
      </c>
      <c r="FC191" s="19">
        <f>IFERROR(HLOOKUP(FC$1,'Nakladova matice_2018'!$A$1:$IW$188,164,FALSE),0)</f>
        <v>0</v>
      </c>
      <c r="FD191" s="19">
        <f>IFERROR(HLOOKUP(FD$1,'Nakladova matice_2018'!$A$1:$IW$188,164,FALSE),0)</f>
        <v>0</v>
      </c>
      <c r="FE191" s="19">
        <f>IFERROR(HLOOKUP(FE$1,'Nakladova matice_2018'!$A$1:$IW$188,164,FALSE),0)</f>
        <v>0</v>
      </c>
      <c r="FF191" s="19">
        <f>IFERROR(HLOOKUP(FF$1,'Nakladova matice_2018'!$A$1:$IW$188,164,FALSE),0)</f>
        <v>0</v>
      </c>
      <c r="FG191" s="19">
        <f>IFERROR(HLOOKUP(FG$1,'Nakladova matice_2018'!$A$1:$IW$188,164,FALSE),0)</f>
        <v>0</v>
      </c>
      <c r="FH191" s="19">
        <f>IFERROR(HLOOKUP(FH$1,'Nakladova matice_2018'!$A$1:$IW$188,164,FALSE),0)</f>
        <v>0</v>
      </c>
      <c r="FI191" s="19">
        <f>IFERROR(HLOOKUP(FI$1,'Nakladova matice_2018'!$A$1:$IW$188,164,FALSE),0)</f>
        <v>0</v>
      </c>
      <c r="FJ191" s="19">
        <f>IFERROR(HLOOKUP(FJ$1,'Nakladova matice_2018'!$A$1:$IW$188,164,FALSE),0)</f>
        <v>0</v>
      </c>
      <c r="FK191" s="19">
        <f>IFERROR(HLOOKUP(FK$1,'Nakladova matice_2018'!$A$1:$IW$188,164,FALSE),0)</f>
        <v>0</v>
      </c>
      <c r="FL191" s="19">
        <f>IFERROR(HLOOKUP(FL$1,'Nakladova matice_2018'!$A$1:$IW$188,164,FALSE),0)</f>
        <v>0</v>
      </c>
      <c r="FM191" s="19">
        <f>IFERROR(HLOOKUP(FM$1,'Nakladova matice_2018'!$A$1:$IW$188,164,FALSE),0)</f>
        <v>0</v>
      </c>
      <c r="FN191" s="19">
        <f>IFERROR(HLOOKUP(FN$1,'Nakladova matice_2018'!$A$1:$IW$188,164,FALSE),0)</f>
        <v>0</v>
      </c>
      <c r="FO191" s="19">
        <f>IFERROR(HLOOKUP(FO$1,'Nakladova matice_2018'!$A$1:$IW$188,164,FALSE),0)</f>
        <v>0</v>
      </c>
      <c r="FP191" s="19">
        <f>IFERROR(HLOOKUP(FP$1,'Nakladova matice_2018'!$A$1:$IW$188,164,FALSE),0)</f>
        <v>0</v>
      </c>
      <c r="FQ191" s="19">
        <f>IFERROR(HLOOKUP(FQ$1,'Nakladova matice_2018'!$A$1:$IW$188,164,FALSE),0)</f>
        <v>0</v>
      </c>
      <c r="FR191" s="19">
        <f>IFERROR(HLOOKUP(FR$1,'Nakladova matice_2018'!$A$1:$IW$188,164,FALSE),0)</f>
        <v>0</v>
      </c>
      <c r="FS191" s="19">
        <f>IFERROR(HLOOKUP(FS$1,'Nakladova matice_2018'!$A$1:$IW$188,164,FALSE),0)</f>
        <v>0</v>
      </c>
      <c r="FT191" s="19">
        <f>IFERROR(HLOOKUP(FT$1,'Nakladova matice_2018'!$A$1:$IW$188,164,FALSE),0)</f>
        <v>0</v>
      </c>
      <c r="FU191" s="19">
        <f>IFERROR(HLOOKUP(FU$1,'Nakladova matice_2018'!$A$1:$IW$188,164,FALSE),0)</f>
        <v>0</v>
      </c>
      <c r="FV191" s="19">
        <f>IFERROR(HLOOKUP(FV$1,'Nakladova matice_2018'!$A$1:$IW$188,164,FALSE),0)</f>
        <v>0</v>
      </c>
      <c r="FW191" s="19">
        <f>IFERROR(HLOOKUP(FW$1,'Nakladova matice_2018'!$A$1:$IW$188,164,FALSE),0)</f>
        <v>0</v>
      </c>
      <c r="FX191" s="19">
        <f>IFERROR(HLOOKUP(FX$1,'Nakladova matice_2018'!$A$1:$IW$188,164,FALSE),0)</f>
        <v>0</v>
      </c>
      <c r="FY191" s="19">
        <f>IFERROR(HLOOKUP(FY$1,'Nakladova matice_2018'!$A$1:$IW$188,164,FALSE),0)</f>
        <v>0</v>
      </c>
      <c r="FZ191" s="19">
        <f>IFERROR(HLOOKUP(FZ$1,'Nakladova matice_2018'!$A$1:$IW$188,164,FALSE),0)</f>
        <v>0</v>
      </c>
      <c r="GA191" s="19">
        <f>IFERROR(HLOOKUP(GA$1,'Nakladova matice_2018'!$A$1:$IW$188,164,FALSE),0)</f>
        <v>0</v>
      </c>
      <c r="GB191" s="19">
        <f>IFERROR(HLOOKUP(GB$1,'Nakladova matice_2018'!$A$1:$IW$188,164,FALSE),0)</f>
        <v>0</v>
      </c>
      <c r="GC191" s="19">
        <f>IFERROR(HLOOKUP(GC$1,'Nakladova matice_2018'!$A$1:$IW$188,164,FALSE),0)</f>
        <v>0</v>
      </c>
      <c r="GD191" s="19">
        <f>IFERROR(HLOOKUP(GD$1,'Nakladova matice_2018'!$A$1:$IW$188,164,FALSE),0)</f>
        <v>0</v>
      </c>
      <c r="GE191" s="19">
        <f>IFERROR(HLOOKUP(GE$1,'Nakladova matice_2018'!$A$1:$IW$188,164,FALSE),0)</f>
        <v>0</v>
      </c>
      <c r="GF191" s="19">
        <f>IFERROR(HLOOKUP(GF$1,'Nakladova matice_2018'!$A$1:$IW$188,164,FALSE),0)</f>
        <v>0</v>
      </c>
      <c r="GG191" s="19">
        <f>IFERROR(HLOOKUP(GG$1,'Nakladova matice_2018'!$A$1:$IW$188,164,FALSE),0)</f>
        <v>0</v>
      </c>
      <c r="GH191" s="19">
        <f>IFERROR(HLOOKUP(GH$1,'Nakladova matice_2018'!$A$1:$IW$188,164,FALSE),0)</f>
        <v>0</v>
      </c>
      <c r="GI191" s="19">
        <f>IFERROR(HLOOKUP(GI$1,'Nakladova matice_2018'!$A$1:$IW$188,164,FALSE),0)</f>
        <v>0</v>
      </c>
      <c r="GJ191" s="19">
        <f>IFERROR(HLOOKUP(GJ$1,'Nakladova matice_2018'!$A$1:$IW$188,164,FALSE),0)</f>
        <v>0</v>
      </c>
      <c r="GK191" s="19">
        <f>IFERROR(HLOOKUP(GK$1,'Nakladova matice_2018'!$A$1:$IW$188,164,FALSE),0)</f>
        <v>0</v>
      </c>
      <c r="GL191" s="19">
        <f>IFERROR(HLOOKUP(GL$1,'Nakladova matice_2018'!$A$1:$IW$188,164,FALSE),0)</f>
        <v>0</v>
      </c>
      <c r="GM191" s="19">
        <f>IFERROR(HLOOKUP(GM$1,'Nakladova matice_2018'!$A$1:$IW$188,164,FALSE),0)</f>
        <v>0</v>
      </c>
      <c r="GN191" s="19">
        <f>IFERROR(HLOOKUP(GN$1,'Nakladova matice_2018'!$A$1:$IW$188,164,FALSE),0)</f>
        <v>0</v>
      </c>
      <c r="GO191" s="19">
        <f>IFERROR(HLOOKUP(GO$1,'Nakladova matice_2018'!$A$1:$IW$188,164,FALSE),0)</f>
        <v>0</v>
      </c>
      <c r="GP191" s="19">
        <f>IFERROR(HLOOKUP(GP$1,'Nakladova matice_2018'!$A$1:$IW$188,164,FALSE),0)</f>
        <v>0</v>
      </c>
      <c r="GQ191" s="19">
        <f>IFERROR(HLOOKUP(GQ$1,'Nakladova matice_2018'!$A$1:$IW$188,164,FALSE),0)</f>
        <v>0</v>
      </c>
      <c r="GR191" s="19">
        <f>IFERROR(HLOOKUP(GR$1,'Nakladova matice_2018'!$A$1:$IW$188,164,FALSE),0)</f>
        <v>0</v>
      </c>
      <c r="GS191" s="19">
        <f>IFERROR(HLOOKUP(GS$1,'Nakladova matice_2018'!$A$1:$IW$188,164,FALSE),0)</f>
        <v>0</v>
      </c>
      <c r="GT191" s="19">
        <f>IFERROR(HLOOKUP(GT$1,'Nakladova matice_2018'!$A$1:$IW$188,164,FALSE),0)</f>
        <v>0</v>
      </c>
      <c r="GU191" s="19">
        <f>IFERROR(HLOOKUP(GU$1,'Nakladova matice_2018'!$A$1:$IW$188,164,FALSE),0)</f>
        <v>0</v>
      </c>
      <c r="GV191" s="19">
        <f>IFERROR(HLOOKUP(GV$1,'Nakladova matice_2018'!$A$1:$IW$188,164,FALSE),0)</f>
        <v>0</v>
      </c>
      <c r="GW191" s="19">
        <f>IFERROR(HLOOKUP(GW$1,'Nakladova matice_2018'!$A$1:$IW$188,164,FALSE),0)</f>
        <v>0</v>
      </c>
      <c r="GX191" s="19">
        <f>IFERROR(HLOOKUP(GX$1,'Nakladova matice_2018'!$A$1:$IW$188,164,FALSE),0)</f>
        <v>0</v>
      </c>
      <c r="GY191" s="19">
        <f>IFERROR(HLOOKUP(GY$1,'Nakladova matice_2018'!$A$1:$IW$188,164,FALSE),0)</f>
        <v>0</v>
      </c>
      <c r="GZ191" s="19">
        <f>IFERROR(HLOOKUP(GZ$1,'Nakladova matice_2018'!$A$1:$IW$188,164,FALSE),0)</f>
        <v>0</v>
      </c>
      <c r="HA191" s="19">
        <f>IFERROR(HLOOKUP(HA$1,'Nakladova matice_2018'!$A$1:$IW$188,164,FALSE),0)</f>
        <v>0</v>
      </c>
      <c r="HB191" s="19">
        <f>IFERROR(HLOOKUP(HB$1,'Nakladova matice_2018'!$A$1:$IW$188,164,FALSE),0)</f>
        <v>0</v>
      </c>
      <c r="HC191" s="19">
        <f>IFERROR(HLOOKUP(HC$1,'Nakladova matice_2018'!$A$1:$IW$188,164,FALSE),0)</f>
        <v>0</v>
      </c>
      <c r="HD191" s="19">
        <f>IFERROR(HLOOKUP(HD$1,'Nakladova matice_2018'!$A$1:$IW$188,164,FALSE),0)</f>
        <v>0</v>
      </c>
      <c r="HE191" s="19">
        <f>IFERROR(HLOOKUP(HE$1,'Nakladova matice_2018'!$A$1:$IW$188,164,FALSE),0)</f>
        <v>0</v>
      </c>
      <c r="HF191" s="19">
        <f>IFERROR(HLOOKUP(HF$1,'Nakladova matice_2018'!$A$1:$IW$188,164,FALSE),0)</f>
        <v>0</v>
      </c>
      <c r="HG191" s="19">
        <f>IFERROR(HLOOKUP(HG$1,'Nakladova matice_2018'!$A$1:$IW$188,164,FALSE),0)</f>
        <v>0</v>
      </c>
      <c r="HH191" s="19">
        <f>IFERROR(HLOOKUP(HH$1,'Nakladova matice_2018'!$A$1:$IW$188,164,FALSE),0)</f>
        <v>0</v>
      </c>
      <c r="HI191" s="19">
        <f>IFERROR(HLOOKUP(HI$1,'Nakladova matice_2018'!$A$1:$IW$188,164,FALSE),0)</f>
        <v>0</v>
      </c>
      <c r="HJ191" s="19">
        <f>IFERROR(HLOOKUP(HJ$1,'Nakladova matice_2018'!$A$1:$IW$188,164,FALSE),0)</f>
        <v>0</v>
      </c>
      <c r="HK191" s="19">
        <f>IFERROR(HLOOKUP(HK$1,'Nakladova matice_2018'!$A$1:$IW$188,164,FALSE),0)</f>
        <v>0</v>
      </c>
      <c r="HL191" s="19">
        <f>IFERROR(HLOOKUP(HL$1,'Nakladova matice_2018'!$A$1:$IW$188,164,FALSE),0)</f>
        <v>0</v>
      </c>
      <c r="HM191" s="19">
        <f>IFERROR(HLOOKUP(HM$1,'Nakladova matice_2018'!$A$1:$IW$188,164,FALSE),0)</f>
        <v>0</v>
      </c>
      <c r="HN191" s="19">
        <f>IFERROR(HLOOKUP(HN$1,'Nakladova matice_2018'!$A$1:$IW$188,164,FALSE),0)</f>
        <v>0</v>
      </c>
      <c r="HO191" s="19">
        <f>IFERROR(HLOOKUP(HO$1,'Nakladova matice_2018'!$A$1:$IW$188,164,FALSE),0)</f>
        <v>0</v>
      </c>
      <c r="HP191" s="19">
        <f>IFERROR(HLOOKUP(HP$1,'Nakladova matice_2018'!$A$1:$IW$188,164,FALSE),0)</f>
        <v>0</v>
      </c>
      <c r="HQ191" s="19">
        <f>IFERROR(HLOOKUP(HQ$1,'Nakladova matice_2018'!$A$1:$IW$188,164,FALSE),0)</f>
        <v>0</v>
      </c>
      <c r="HR191" s="19">
        <f>IFERROR(HLOOKUP(HR$1,'Nakladova matice_2018'!$A$1:$IW$188,164,FALSE),0)</f>
        <v>0</v>
      </c>
      <c r="HS191" s="19">
        <f>IFERROR(HLOOKUP(HS$1,'Nakladova matice_2018'!$A$1:$IW$188,164,FALSE),0)</f>
        <v>0</v>
      </c>
      <c r="HT191" s="19">
        <f>IFERROR(HLOOKUP(HT$1,'Nakladova matice_2018'!$A$1:$IW$188,164,FALSE),0)</f>
        <v>0</v>
      </c>
      <c r="HU191" s="19">
        <f>IFERROR(HLOOKUP(HU$1,'Nakladova matice_2018'!$A$1:$IW$188,164,FALSE),0)</f>
        <v>0</v>
      </c>
      <c r="HV191" s="19">
        <f>IFERROR(HLOOKUP(HV$1,'Nakladova matice_2018'!$A$1:$IW$188,164,FALSE),0)</f>
        <v>0</v>
      </c>
      <c r="HW191" s="19">
        <f>IFERROR(HLOOKUP(HW$1,'Nakladova matice_2018'!$A$1:$IW$188,164,FALSE),0)</f>
        <v>0</v>
      </c>
      <c r="HX191" s="19">
        <f>IFERROR(HLOOKUP(HX$1,'Nakladova matice_2018'!$A$1:$IW$188,164,FALSE),0)</f>
        <v>0</v>
      </c>
      <c r="HY191" s="19">
        <f>IFERROR(HLOOKUP(HY$1,'Nakladova matice_2018'!$A$1:$IW$188,164,FALSE),0)</f>
        <v>0</v>
      </c>
      <c r="HZ191" s="19">
        <f>IFERROR(HLOOKUP(HZ$1,'Nakladova matice_2018'!$A$1:$IW$188,164,FALSE),0)</f>
        <v>0</v>
      </c>
      <c r="IA191" s="19">
        <f>IFERROR(HLOOKUP(IA$1,'Nakladova matice_2018'!$A$1:$IW$188,164,FALSE),0)</f>
        <v>0</v>
      </c>
      <c r="IB191" s="19">
        <f>IFERROR(HLOOKUP(IB$1,'Nakladova matice_2018'!$A$1:$IW$188,164,FALSE),0)</f>
        <v>0</v>
      </c>
      <c r="IC191" s="19">
        <f>IFERROR(HLOOKUP(IC$1,'Nakladova matice_2018'!$A$1:$IW$188,164,FALSE),0)</f>
        <v>0</v>
      </c>
      <c r="ID191" s="19">
        <f>IFERROR(HLOOKUP(ID$1,'Nakladova matice_2018'!$A$1:$IW$188,164,FALSE),0)</f>
        <v>0</v>
      </c>
      <c r="IE191" s="19">
        <f>IFERROR(HLOOKUP(IE$1,'Nakladova matice_2018'!$A$1:$IW$188,164,FALSE),0)</f>
        <v>0</v>
      </c>
      <c r="IF191" s="19">
        <f>IFERROR(HLOOKUP(IF$1,'Nakladova matice_2018'!$A$1:$IW$188,164,FALSE),0)</f>
        <v>0</v>
      </c>
      <c r="IG191" s="19">
        <f>IFERROR(HLOOKUP(IG$1,'Nakladova matice_2018'!$A$1:$IW$188,164,FALSE),0)</f>
        <v>0</v>
      </c>
      <c r="IH191" s="19">
        <f>IFERROR(HLOOKUP(IH$1,'Nakladova matice_2018'!$A$1:$IW$188,164,FALSE),0)</f>
        <v>0</v>
      </c>
      <c r="II191" s="19">
        <f>IFERROR(HLOOKUP(II$1,'Nakladova matice_2018'!$A$1:$IW$188,164,FALSE),0)</f>
        <v>0</v>
      </c>
      <c r="IJ191" s="19">
        <f>IFERROR(HLOOKUP(IJ$1,'Nakladova matice_2018'!$A$1:$IW$188,164,FALSE),0)</f>
        <v>0</v>
      </c>
      <c r="IK191" s="19">
        <f>IFERROR(HLOOKUP(IK$1,'Nakladova matice_2018'!$A$1:$IW$188,164,FALSE),0)</f>
        <v>0</v>
      </c>
      <c r="IL191" s="19">
        <f>IFERROR(HLOOKUP(IL$1,'Nakladova matice_2018'!$A$1:$IW$188,164,FALSE),0)</f>
        <v>0</v>
      </c>
      <c r="IM191" s="19">
        <f>IFERROR(HLOOKUP(IM$1,'Nakladova matice_2018'!$A$1:$IW$188,164,FALSE),0)</f>
        <v>-76262</v>
      </c>
      <c r="IN191" s="19">
        <f>IFERROR(HLOOKUP(IN$1,'Nakladova matice_2018'!$A$1:$IW$188,164,FALSE),0)</f>
        <v>0</v>
      </c>
      <c r="IO191" s="19">
        <f>IFERROR(HLOOKUP(IO$1,'Nakladova matice_2018'!$A$1:$IW$188,164,FALSE),0)</f>
        <v>0</v>
      </c>
      <c r="IP191" s="19">
        <f>IFERROR(HLOOKUP(IP$1,'Nakladova matice_2018'!$A$1:$IW$188,164,FALSE),0)</f>
        <v>0</v>
      </c>
      <c r="IQ191" s="19">
        <f>IFERROR(HLOOKUP(IQ$1,'Nakladova matice_2018'!$A$1:$IW$188,164,FALSE),0)</f>
        <v>0</v>
      </c>
      <c r="IR191" s="19">
        <f>IFERROR(HLOOKUP(IR$1,'Nakladova matice_2018'!$A$1:$IW$188,164,FALSE),0)</f>
        <v>0</v>
      </c>
      <c r="IS191" s="19">
        <f>IFERROR(HLOOKUP(IS$1,'Nakladova matice_2018'!$A$1:$IW$188,164,FALSE),0)</f>
        <v>0</v>
      </c>
      <c r="IT191" s="19">
        <f>IFERROR(HLOOKUP(IT$1,'Nakladova matice_2018'!$A$1:$IW$188,164,FALSE),0)</f>
        <v>0</v>
      </c>
      <c r="IU191" s="19">
        <f>IFERROR(HLOOKUP(IU$1,'Nakladova matice_2018'!$A$1:$IW$188,164,FALSE),0)</f>
        <v>0</v>
      </c>
      <c r="IV191" s="19">
        <f>IFERROR(HLOOKUP(IV$1,'Nakladova matice_2018'!$A$1:$IW$188,164,FALSE),0)</f>
        <v>0</v>
      </c>
      <c r="IW191" s="19">
        <f>IFERROR(HLOOKUP(IW$1,'Nakladova matice_2018'!$A$1:$IW$188,164,FALSE),0)</f>
        <v>0</v>
      </c>
      <c r="IX191" s="19">
        <f>IFERROR(HLOOKUP(IX$1,'Nakladova matice_2018'!$A$1:$IW$188,164,FALSE),0)</f>
        <v>0</v>
      </c>
      <c r="IY191" s="19">
        <f>IFERROR(HLOOKUP(IY$1,'Nakladova matice_2018'!$A$1:$IW$188,164,FALSE),0)</f>
        <v>0</v>
      </c>
      <c r="IZ191" s="19">
        <f>IFERROR(HLOOKUP(IZ$1,'Nakladova matice_2018'!$A$1:$IW$188,164,FALSE),0)</f>
        <v>0</v>
      </c>
      <c r="JA191" s="19">
        <f>IFERROR(HLOOKUP(JA$1,'Nakladova matice_2018'!$A$1:$IW$188,164,FALSE),0)</f>
        <v>0</v>
      </c>
      <c r="JB191" s="19">
        <f>IFERROR(HLOOKUP(JB$1,'Nakladova matice_2018'!$A$1:$IW$188,164,FALSE),0)</f>
        <v>0</v>
      </c>
      <c r="JC191" s="19">
        <f>IFERROR(HLOOKUP(JC$1,'Nakladova matice_2018'!$A$1:$IW$188,164,FALSE),0)</f>
        <v>0</v>
      </c>
      <c r="JD191" s="19">
        <f>IFERROR(HLOOKUP(JD$1,'Nakladova matice_2018'!$A$1:$IW$188,164,FALSE),0)</f>
        <v>0</v>
      </c>
      <c r="JE191" s="19">
        <f>IFERROR(HLOOKUP(JE$1,'Nakladova matice_2018'!$A$1:$IW$188,164,FALSE),0)</f>
        <v>0</v>
      </c>
      <c r="JF191" s="19">
        <f>IFERROR(HLOOKUP(JF$1,'Nakladova matice_2018'!$A$1:$IW$188,164,FALSE),0)</f>
        <v>0</v>
      </c>
      <c r="JG191" s="19">
        <f>IFERROR(HLOOKUP(JG$1,'Nakladova matice_2018'!$A$1:$IW$188,164,FALSE),0)</f>
        <v>0</v>
      </c>
      <c r="JH191" s="19">
        <f>IFERROR(HLOOKUP(JH$1,'Nakladova matice_2018'!$A$1:$IW$188,164,FALSE),0)</f>
        <v>0</v>
      </c>
      <c r="JI191" s="19">
        <f>IFERROR(HLOOKUP(JI$1,'Nakladova matice_2018'!$A$1:$IW$188,164,FALSE),0)</f>
        <v>0</v>
      </c>
      <c r="JJ191" s="19">
        <f>IFERROR(HLOOKUP(JJ$1,'Nakladova matice_2018'!$A$1:$IW$188,164,FALSE),0)</f>
        <v>0</v>
      </c>
      <c r="JK191" s="19">
        <f>IFERROR(HLOOKUP(JK$1,'Nakladova matice_2018'!$A$1:$IW$188,164,FALSE),0)</f>
        <v>0</v>
      </c>
      <c r="JL191" s="19">
        <f>IFERROR(HLOOKUP(JL$1,'Nakladova matice_2018'!$A$1:$IW$188,164,FALSE),0)</f>
        <v>0</v>
      </c>
      <c r="JM191" s="19">
        <f>IFERROR(HLOOKUP(JM$1,'Nakladova matice_2018'!$A$1:$IW$188,164,FALSE),0)</f>
        <v>0</v>
      </c>
      <c r="JN191" s="19">
        <f>IFERROR(HLOOKUP(JN$1,'Nakladova matice_2018'!$A$1:$IW$188,164,FALSE),0)</f>
        <v>0</v>
      </c>
      <c r="JO191" s="19">
        <f>IFERROR(HLOOKUP(JO$1,'Nakladova matice_2018'!$A$1:$IW$188,164,FALSE),0)</f>
        <v>0</v>
      </c>
      <c r="JP191" s="19">
        <f>IFERROR(HLOOKUP(JP$1,'Nakladova matice_2018'!$A$1:$IW$188,164,FALSE),0)</f>
        <v>0</v>
      </c>
      <c r="JQ191" s="19">
        <f>IFERROR(HLOOKUP(JQ$1,'Nakladova matice_2018'!$A$1:$IW$188,164,FALSE),0)</f>
        <v>0</v>
      </c>
      <c r="JR191" s="19">
        <f>IFERROR(HLOOKUP(JR$1,'Nakladova matice_2018'!$A$1:$IW$188,164,FALSE),0)</f>
        <v>0</v>
      </c>
      <c r="JS191" s="19">
        <f>IFERROR(HLOOKUP(JS$1,'Nakladova matice_2018'!$A$1:$IW$188,164,FALSE),0)</f>
        <v>0</v>
      </c>
      <c r="JT191" s="19">
        <f>IFERROR(HLOOKUP(JT$1,'Nakladova matice_2018'!$A$1:$IW$188,164,FALSE),0)</f>
        <v>0</v>
      </c>
      <c r="JU191" s="19">
        <f>IFERROR(HLOOKUP(JU$1,'Nakladova matice_2018'!$A$1:$IW$188,164,FALSE),0)</f>
        <v>0</v>
      </c>
      <c r="JV191" s="19">
        <f>IFERROR(HLOOKUP(JV$1,'Nakladova matice_2018'!$A$1:$IW$188,164,FALSE),0)</f>
        <v>0</v>
      </c>
      <c r="JW191" s="19">
        <f>IFERROR(HLOOKUP(JW$1,'Nakladova matice_2018'!$A$1:$IW$188,164,FALSE),0)</f>
        <v>0</v>
      </c>
      <c r="JX191" s="19">
        <f>IFERROR(HLOOKUP(JX$1,'Nakladova matice_2018'!$A$1:$IW$188,164,FALSE),0)</f>
        <v>0</v>
      </c>
      <c r="JY191" s="19">
        <f>IFERROR(HLOOKUP(JY$1,'Nakladova matice_2018'!$A$1:$IW$188,164,FALSE),0)</f>
        <v>0</v>
      </c>
      <c r="JZ191" s="19">
        <f>IFERROR(HLOOKUP(JZ$1,'Nakladova matice_2018'!$A$1:$IW$188,164,FALSE),0)</f>
        <v>0</v>
      </c>
      <c r="KA191" s="19">
        <f>IFERROR(HLOOKUP(KA$1,'Nakladova matice_2018'!$A$1:$IW$188,164,FALSE),0)</f>
        <v>0</v>
      </c>
      <c r="KB191" s="19">
        <f>IFERROR(HLOOKUP(KB$1,'Nakladova matice_2018'!$A$1:$IW$188,164,FALSE),0)</f>
        <v>0</v>
      </c>
      <c r="KC191" s="19">
        <f>IFERROR(HLOOKUP(KC$1,'Nakladova matice_2018'!$A$1:$IW$188,164,FALSE),0)</f>
        <v>0</v>
      </c>
      <c r="KD191" s="19">
        <f>IFERROR(HLOOKUP(KD$1,'Nakladova matice_2018'!$A$1:$IW$188,164,FALSE),0)</f>
        <v>0</v>
      </c>
      <c r="KE191" s="19">
        <f>IFERROR(HLOOKUP(KE$1,'Nakladova matice_2018'!$A$1:$IW$188,164,FALSE),0)</f>
        <v>0</v>
      </c>
      <c r="KF191" s="19">
        <f>IFERROR(HLOOKUP(KF$1,'Nakladova matice_2018'!$A$1:$IW$188,164,FALSE),0)</f>
        <v>0</v>
      </c>
      <c r="KG191" s="19">
        <f>IFERROR(HLOOKUP(KG$1,'Nakladova matice_2018'!$A$1:$IW$188,164,FALSE),0)</f>
        <v>0</v>
      </c>
      <c r="KH191" s="19">
        <f>IFERROR(HLOOKUP(KH$1,'Nakladova matice_2018'!$A$1:$IW$188,164,FALSE),0)</f>
        <v>0</v>
      </c>
      <c r="KI191" s="19">
        <f>IFERROR(HLOOKUP(KI$1,'Nakladova matice_2018'!$A$1:$IW$188,164,FALSE),0)</f>
        <v>0</v>
      </c>
      <c r="KJ191" s="19">
        <f>IFERROR(HLOOKUP(KJ$1,'Nakladova matice_2018'!$A$1:$IW$188,164,FALSE),0)</f>
        <v>0</v>
      </c>
      <c r="KK191" s="19">
        <f>IFERROR(HLOOKUP(KK$1,'Nakladova matice_2018'!$A$1:$IW$188,164,FALSE),0)</f>
        <v>0</v>
      </c>
      <c r="KL191" s="19">
        <f>IFERROR(HLOOKUP(KL$1,'Nakladova matice_2018'!$A$1:$IW$188,164,FALSE),0)</f>
        <v>0</v>
      </c>
      <c r="KM191" s="19">
        <f>IFERROR(HLOOKUP(KM$1,'Nakladova matice_2018'!$A$1:$IW$188,164,FALSE),0)</f>
        <v>0</v>
      </c>
      <c r="KN191" s="19">
        <f>IFERROR(HLOOKUP(KN$1,'Nakladova matice_2018'!$A$1:$IW$188,164,FALSE),0)</f>
        <v>0</v>
      </c>
      <c r="KO191" s="19">
        <f>IFERROR(HLOOKUP(KO$1,'Nakladova matice_2018'!$A$1:$IW$188,164,FALSE),0)</f>
        <v>0</v>
      </c>
      <c r="KP191" s="19">
        <f>IFERROR(HLOOKUP(KP$1,'Nakladova matice_2018'!$A$1:$IW$188,164,FALSE),0)</f>
        <v>0</v>
      </c>
      <c r="KQ191" s="19">
        <f>IFERROR(HLOOKUP(KQ$1,'Nakladova matice_2018'!$A$1:$IW$188,164,FALSE),0)</f>
        <v>0</v>
      </c>
      <c r="KR191" s="19">
        <f>IFERROR(HLOOKUP(KR$1,'Nakladova matice_2018'!$A$1:$IW$188,164,FALSE),0)</f>
        <v>0</v>
      </c>
      <c r="KS191" s="19">
        <f>IFERROR(HLOOKUP(KS$1,'Nakladova matice_2018'!$A$1:$IW$188,164,FALSE),0)</f>
        <v>0</v>
      </c>
      <c r="KT191" s="19">
        <f>IFERROR(HLOOKUP(KT$1,'Nakladova matice_2018'!$A$1:$IW$188,164,FALSE),0)</f>
        <v>0</v>
      </c>
      <c r="KU191" s="19">
        <f>IFERROR(HLOOKUP(KU$1,'Nakladova matice_2018'!$A$1:$IW$188,164,FALSE),0)</f>
        <v>0</v>
      </c>
      <c r="KV191" s="19">
        <f>IFERROR(HLOOKUP(KV$1,'Nakladova matice_2018'!$A$1:$IW$188,164,FALSE),0)</f>
        <v>0</v>
      </c>
      <c r="KW191" s="19">
        <f>IFERROR(HLOOKUP(KW$1,'Nakladova matice_2018'!$A$1:$IW$188,164,FALSE),0)</f>
        <v>0</v>
      </c>
      <c r="KX191" s="19">
        <f>IFERROR(HLOOKUP(KX$1,'Nakladova matice_2018'!$A$1:$IW$188,164,FALSE),0)</f>
        <v>0</v>
      </c>
      <c r="KY191" s="19">
        <f>IFERROR(HLOOKUP(KY$1,'Nakladova matice_2018'!$A$1:$IW$188,164,FALSE),0)</f>
        <v>0</v>
      </c>
      <c r="KZ191" s="19">
        <f>IFERROR(HLOOKUP(KZ$1,'Nakladova matice_2018'!$A$1:$IW$188,164,FALSE),0)</f>
        <v>0</v>
      </c>
      <c r="LA191" s="19">
        <f>IFERROR(HLOOKUP(LA$1,'Nakladova matice_2018'!$A$1:$IW$188,164,FALSE),0)</f>
        <v>0</v>
      </c>
      <c r="LB191" s="19">
        <f>IFERROR(HLOOKUP(LB$1,'Nakladova matice_2018'!$A$1:$IW$188,164,FALSE),0)</f>
        <v>0</v>
      </c>
      <c r="LC191" s="19">
        <f>IFERROR(HLOOKUP(LC$1,'Nakladova matice_2018'!$A$1:$IW$188,164,FALSE),0)</f>
        <v>0</v>
      </c>
      <c r="LD191" s="19">
        <f>IFERROR(HLOOKUP(LD$1,'Nakladova matice_2018'!$A$1:$IW$188,164,FALSE),0)</f>
        <v>0</v>
      </c>
      <c r="LE191" s="19">
        <f>IFERROR(HLOOKUP(LE$1,'Nakladova matice_2018'!$A$1:$IW$188,164,FALSE),0)</f>
        <v>0</v>
      </c>
      <c r="LF191" s="19">
        <f>IFERROR(HLOOKUP(LF$1,'Nakladova matice_2018'!$A$1:$IW$188,164,FALSE),0)</f>
        <v>0</v>
      </c>
      <c r="LG191" s="19">
        <f>IFERROR(HLOOKUP(LG$1,'Nakladova matice_2018'!$A$1:$IW$188,164,FALSE),0)</f>
        <v>0</v>
      </c>
      <c r="LH191" s="19">
        <f>IFERROR(HLOOKUP(LH$1,'Nakladova matice_2018'!$A$1:$IW$188,164,FALSE),0)</f>
        <v>0</v>
      </c>
      <c r="LI191" s="19">
        <f>IFERROR(HLOOKUP(LI$1,'Nakladova matice_2018'!$A$1:$IW$188,164,FALSE),0)</f>
        <v>0</v>
      </c>
      <c r="LJ191" s="19">
        <f>IFERROR(HLOOKUP(LJ$1,'Nakladova matice_2018'!$A$1:$IW$188,164,FALSE),0)</f>
        <v>0</v>
      </c>
      <c r="LK191" s="19">
        <f>IFERROR(HLOOKUP(LK$1,'Nakladova matice_2018'!$A$1:$IW$188,164,FALSE),0)</f>
        <v>0</v>
      </c>
      <c r="LL191" s="19">
        <f>IFERROR(HLOOKUP(LL$1,'Nakladova matice_2018'!$A$1:$IW$188,164,FALSE),0)</f>
        <v>0</v>
      </c>
      <c r="LM191" s="19">
        <f>IFERROR(HLOOKUP(LM$1,'Nakladova matice_2018'!$A$1:$IW$188,164,FALSE),0)</f>
        <v>0</v>
      </c>
      <c r="LN191" s="19">
        <f>IFERROR(HLOOKUP(LN$1,'Nakladova matice_2018'!$A$1:$IW$188,164,FALSE),0)</f>
        <v>0</v>
      </c>
      <c r="LO191" s="19">
        <f>IFERROR(HLOOKUP(LO$1,'Nakladova matice_2018'!$A$1:$IW$188,164,FALSE),0)</f>
        <v>0</v>
      </c>
      <c r="LP191" s="19">
        <f>IFERROR(HLOOKUP(LP$1,'Nakladova matice_2018'!$A$1:$IW$188,164,FALSE),0)</f>
        <v>0</v>
      </c>
      <c r="LQ191" s="19">
        <f>IFERROR(HLOOKUP(LQ$1,'Nakladova matice_2018'!$A$1:$IW$188,164,FALSE),0)</f>
        <v>0</v>
      </c>
      <c r="LR191" s="19">
        <f>IFERROR(HLOOKUP(LR$1,'Nakladova matice_2018'!$A$1:$IW$188,164,FALSE),0)</f>
        <v>0</v>
      </c>
      <c r="LS191" s="19">
        <f>IFERROR(HLOOKUP(LS$1,'Nakladova matice_2018'!$A$1:$IW$188,164,FALSE),0)</f>
        <v>0</v>
      </c>
      <c r="LT191" s="19">
        <f>IFERROR(HLOOKUP(LT$1,'Nakladova matice_2018'!$A$1:$IW$188,164,FALSE),0)</f>
        <v>0</v>
      </c>
      <c r="LU191" s="19">
        <f>IFERROR(HLOOKUP(LU$1,'Nakladova matice_2018'!$A$1:$IW$188,164,FALSE),0)</f>
        <v>0</v>
      </c>
      <c r="LV191" s="19">
        <f>IFERROR(HLOOKUP(LV$1,'Nakladova matice_2018'!$A$1:$IW$188,164,FALSE),0)</f>
        <v>0</v>
      </c>
      <c r="LW191" s="19">
        <f>IFERROR(HLOOKUP(LW$1,'Nakladova matice_2018'!$A$1:$IW$188,164,FALSE),0)</f>
        <v>0</v>
      </c>
      <c r="LX191" s="19">
        <f>IFERROR(HLOOKUP(LX$1,'Nakladova matice_2018'!$A$1:$IW$188,164,FALSE),0)</f>
        <v>0</v>
      </c>
      <c r="LY191" s="19">
        <f>IFERROR(HLOOKUP(LY$1,'Nakladova matice_2018'!$A$1:$IW$188,164,FALSE),0)</f>
        <v>0</v>
      </c>
      <c r="LZ191" s="19">
        <f>IFERROR(HLOOKUP(LZ$1,'Nakladova matice_2018'!$A$1:$IW$188,164,FALSE),0)</f>
        <v>0</v>
      </c>
      <c r="MA191" s="19">
        <f>IFERROR(HLOOKUP(MA$1,'Nakladova matice_2018'!$A$1:$IW$188,164,FALSE),0)</f>
        <v>0</v>
      </c>
      <c r="MB191" s="19">
        <f>IFERROR(HLOOKUP(MB$1,'Nakladova matice_2018'!$A$1:$IW$188,164,FALSE),0)</f>
        <v>0</v>
      </c>
      <c r="MC191" s="19">
        <f>IFERROR(HLOOKUP(MC$1,'Nakladova matice_2018'!$A$1:$IW$188,164,FALSE),0)</f>
        <v>0</v>
      </c>
      <c r="MD191" s="19">
        <f>IFERROR(HLOOKUP(MD$1,'Nakladova matice_2018'!$A$1:$IW$188,164,FALSE),0)</f>
        <v>0</v>
      </c>
      <c r="ME191" s="19">
        <f>IFERROR(HLOOKUP(ME$1,'Nakladova matice_2018'!$A$1:$IW$188,164,FALSE),0)</f>
        <v>0</v>
      </c>
      <c r="MF191" s="19">
        <f>IFERROR(HLOOKUP(MF$1,'Nakladova matice_2018'!$A$1:$IW$188,164,FALSE),0)</f>
        <v>0</v>
      </c>
      <c r="MG191" s="19">
        <f>IFERROR(HLOOKUP(MG$1,'Nakladova matice_2018'!$A$1:$IW$188,164,FALSE),0)</f>
        <v>0</v>
      </c>
      <c r="MH191" s="19">
        <f>IFERROR(HLOOKUP(MH$1,'Nakladova matice_2018'!$A$1:$IW$188,164,FALSE),0)</f>
        <v>0</v>
      </c>
      <c r="MI191" s="19">
        <f>IFERROR(HLOOKUP(MI$1,'Nakladova matice_2018'!$A$1:$IW$188,164,FALSE),0)</f>
        <v>0</v>
      </c>
      <c r="MJ191" s="19">
        <f>IFERROR(HLOOKUP(MJ$1,'Nakladova matice_2018'!$A$1:$IW$188,164,FALSE),0)</f>
        <v>0</v>
      </c>
      <c r="MK191" s="19">
        <f>IFERROR(HLOOKUP(MK$1,'Nakladova matice_2018'!$A$1:$IW$188,164,FALSE),0)</f>
        <v>0</v>
      </c>
      <c r="ML191" s="19">
        <f>IFERROR(HLOOKUP(ML$1,'Nakladova matice_2018'!$A$1:$IW$188,164,FALSE),0)</f>
        <v>0</v>
      </c>
      <c r="MM191" s="19">
        <f>IFERROR(HLOOKUP(MM$1,'Nakladova matice_2018'!$A$1:$IW$188,164,FALSE),0)</f>
        <v>0</v>
      </c>
      <c r="MN191" s="19">
        <f>IFERROR(HLOOKUP(MN$1,'Nakladova matice_2018'!$A$1:$IW$188,164,FALSE),0)</f>
        <v>0</v>
      </c>
      <c r="MO191" s="20">
        <f t="shared" si="88"/>
        <v>-76262</v>
      </c>
      <c r="MP191" s="20">
        <f>MO191-'Nakladova matice_2018'!IX164</f>
        <v>0</v>
      </c>
    </row>
    <row r="192" spans="1:354" x14ac:dyDescent="0.2">
      <c r="A192" s="27">
        <v>582001</v>
      </c>
      <c r="B192" s="21" t="s">
        <v>300</v>
      </c>
      <c r="C192" s="53">
        <v>0</v>
      </c>
      <c r="D192" s="19">
        <f>IFERROR(HLOOKUP(D$1,'Nakladova matice_2018'!$A$1:$IW$188,165,FALSE),0)</f>
        <v>0</v>
      </c>
      <c r="E192" s="19">
        <f>IFERROR(HLOOKUP(E$1,'Nakladova matice_2018'!$A$1:$IW$188,165,FALSE),0)</f>
        <v>0</v>
      </c>
      <c r="F192" s="19">
        <f>IFERROR(HLOOKUP(F$1,'Nakladova matice_2018'!$A$1:$IW$188,165,FALSE),0)</f>
        <v>0</v>
      </c>
      <c r="G192" s="19">
        <f>IFERROR(HLOOKUP(G$1,'Nakladova matice_2018'!$A$1:$IW$188,165,FALSE),0)</f>
        <v>0</v>
      </c>
      <c r="H192" s="19">
        <f>IFERROR(HLOOKUP(H$1,'Nakladova matice_2018'!$A$1:$IW$188,165,FALSE),0)</f>
        <v>0</v>
      </c>
      <c r="I192" s="19">
        <f>IFERROR(HLOOKUP(I$1,'Nakladova matice_2018'!$A$1:$IW$188,165,FALSE),0)</f>
        <v>0</v>
      </c>
      <c r="J192" s="19">
        <f>IFERROR(HLOOKUP(J$1,'Nakladova matice_2018'!$A$1:$IW$188,165,FALSE),0)</f>
        <v>3000</v>
      </c>
      <c r="K192" s="19">
        <f>IFERROR(HLOOKUP(K$1,'Nakladova matice_2018'!$A$1:$IW$188,165,FALSE),0)</f>
        <v>0</v>
      </c>
      <c r="L192" s="19">
        <f>IFERROR(HLOOKUP(L$1,'Nakladova matice_2018'!$A$1:$IW$188,165,FALSE),0)</f>
        <v>0</v>
      </c>
      <c r="M192" s="19">
        <f>IFERROR(HLOOKUP(M$1,'Nakladova matice_2018'!$A$1:$IW$188,165,FALSE),0)</f>
        <v>0</v>
      </c>
      <c r="N192" s="19">
        <f>IFERROR(HLOOKUP(N$1,'Nakladova matice_2018'!$A$1:$IW$188,165,FALSE),0)</f>
        <v>0</v>
      </c>
      <c r="O192" s="19">
        <f>IFERROR(HLOOKUP(O$1,'Nakladova matice_2018'!$A$1:$IW$188,165,FALSE),0)</f>
        <v>3100</v>
      </c>
      <c r="P192" s="19">
        <f>IFERROR(HLOOKUP(P$1,'Nakladova matice_2018'!$A$1:$IW$188,165,FALSE),0)</f>
        <v>0</v>
      </c>
      <c r="Q192" s="19">
        <f>IFERROR(HLOOKUP(Q$1,'Nakladova matice_2018'!$A$1:$IW$188,165,FALSE),0)</f>
        <v>0</v>
      </c>
      <c r="R192" s="19">
        <f>IFERROR(HLOOKUP(R$1,'Nakladova matice_2018'!$A$1:$IW$188,165,FALSE),0)</f>
        <v>0</v>
      </c>
      <c r="S192" s="19">
        <f>IFERROR(HLOOKUP(S$1,'Nakladova matice_2018'!$A$1:$IW$188,165,FALSE),0)</f>
        <v>0</v>
      </c>
      <c r="T192" s="19">
        <f>IFERROR(HLOOKUP(T$1,'Nakladova matice_2018'!$A$1:$IW$188,165,FALSE),0)</f>
        <v>0</v>
      </c>
      <c r="U192" s="19">
        <f>IFERROR(HLOOKUP(U$1,'Nakladova matice_2018'!$A$1:$IW$188,165,FALSE),0)</f>
        <v>0</v>
      </c>
      <c r="V192" s="19">
        <f>IFERROR(HLOOKUP(V$1,'Nakladova matice_2018'!$A$1:$IW$188,165,FALSE),0)</f>
        <v>0</v>
      </c>
      <c r="W192" s="19">
        <f>IFERROR(HLOOKUP(W$1,'Nakladova matice_2018'!$A$1:$IW$188,165,FALSE),0)</f>
        <v>2737.49</v>
      </c>
      <c r="X192" s="19">
        <f>IFERROR(HLOOKUP(X$1,'Nakladova matice_2018'!$A$1:$IW$188,165,FALSE),0)</f>
        <v>0</v>
      </c>
      <c r="Y192" s="19">
        <f>IFERROR(HLOOKUP(Y$1,'Nakladova matice_2018'!$A$1:$IW$188,165,FALSE),0)</f>
        <v>0</v>
      </c>
      <c r="Z192" s="19">
        <f>IFERROR(HLOOKUP(Z$1,'Nakladova matice_2018'!$A$1:$IW$188,165,FALSE),0)</f>
        <v>1950</v>
      </c>
      <c r="AA192" s="19">
        <f>IFERROR(HLOOKUP(AA$1,'Nakladova matice_2018'!$A$1:$IW$188,165,FALSE),0)</f>
        <v>0</v>
      </c>
      <c r="AB192" s="19">
        <f>IFERROR(HLOOKUP(AB$1,'Nakladova matice_2018'!$A$1:$IW$188,165,FALSE),0)</f>
        <v>0</v>
      </c>
      <c r="AC192" s="19">
        <f>IFERROR(HLOOKUP(AC$1,'Nakladova matice_2018'!$A$1:$IW$188,165,FALSE),0)</f>
        <v>0</v>
      </c>
      <c r="AD192" s="19">
        <f>IFERROR(HLOOKUP(AD$1,'Nakladova matice_2018'!$A$1:$IW$188,165,FALSE),0)</f>
        <v>0</v>
      </c>
      <c r="AE192" s="19">
        <f>IFERROR(HLOOKUP(AE$1,'Nakladova matice_2018'!$A$1:$IW$188,165,FALSE),0)</f>
        <v>0</v>
      </c>
      <c r="AF192" s="19">
        <f>IFERROR(HLOOKUP(AF$1,'Nakladova matice_2018'!$A$1:$IW$188,165,FALSE),0)</f>
        <v>0</v>
      </c>
      <c r="AG192" s="19">
        <f>IFERROR(HLOOKUP(AG$1,'Nakladova matice_2018'!$A$1:$IW$188,165,FALSE),0)</f>
        <v>0</v>
      </c>
      <c r="AH192" s="19">
        <f>IFERROR(HLOOKUP(AH$1,'Nakladova matice_2018'!$A$1:$IW$188,165,FALSE),0)</f>
        <v>0</v>
      </c>
      <c r="AI192" s="19">
        <f>IFERROR(HLOOKUP(AI$1,'Nakladova matice_2018'!$A$1:$IW$188,165,FALSE),0)</f>
        <v>0</v>
      </c>
      <c r="AJ192" s="19">
        <f>IFERROR(HLOOKUP(AJ$1,'Nakladova matice_2018'!$A$1:$IW$188,165,FALSE),0)</f>
        <v>0</v>
      </c>
      <c r="AK192" s="19">
        <f>IFERROR(HLOOKUP(AK$1,'Nakladova matice_2018'!$A$1:$IW$188,165,FALSE),0)</f>
        <v>0</v>
      </c>
      <c r="AL192" s="19">
        <f>IFERROR(HLOOKUP(AL$1,'Nakladova matice_2018'!$A$1:$IW$188,165,FALSE),0)</f>
        <v>0</v>
      </c>
      <c r="AM192" s="19">
        <f>IFERROR(HLOOKUP(AM$1,'Nakladova matice_2018'!$A$1:$IW$188,165,FALSE),0)</f>
        <v>0</v>
      </c>
      <c r="AN192" s="19">
        <f>IFERROR(HLOOKUP(AN$1,'Nakladova matice_2018'!$A$1:$IW$188,165,FALSE),0)</f>
        <v>0</v>
      </c>
      <c r="AO192" s="19">
        <f>IFERROR(HLOOKUP(AO$1,'Nakladova matice_2018'!$A$1:$IW$188,165,FALSE),0)</f>
        <v>0</v>
      </c>
      <c r="AP192" s="19">
        <f>IFERROR(HLOOKUP(AP$1,'Nakladova matice_2018'!$A$1:$IW$188,165,FALSE),0)</f>
        <v>0</v>
      </c>
      <c r="AQ192" s="19">
        <f>IFERROR(HLOOKUP(AQ$1,'Nakladova matice_2018'!$A$1:$IW$188,165,FALSE),0)</f>
        <v>0</v>
      </c>
      <c r="AR192" s="19">
        <f>IFERROR(HLOOKUP(AR$1,'Nakladova matice_2018'!$A$1:$IW$188,165,FALSE),0)</f>
        <v>0</v>
      </c>
      <c r="AS192" s="19">
        <f>IFERROR(HLOOKUP(AS$1,'Nakladova matice_2018'!$A$1:$IW$188,165,FALSE),0)</f>
        <v>0</v>
      </c>
      <c r="AT192" s="19">
        <f>IFERROR(HLOOKUP(AT$1,'Nakladova matice_2018'!$A$1:$IW$188,165,FALSE),0)</f>
        <v>24210</v>
      </c>
      <c r="AU192" s="19">
        <f>IFERROR(HLOOKUP(AU$1,'Nakladova matice_2018'!$A$1:$IW$188,165,FALSE),0)</f>
        <v>0</v>
      </c>
      <c r="AV192" s="19">
        <f>IFERROR(HLOOKUP(AV$1,'Nakladova matice_2018'!$A$1:$IW$188,165,FALSE),0)</f>
        <v>0</v>
      </c>
      <c r="AW192" s="19">
        <f>IFERROR(HLOOKUP(AW$1,'Nakladova matice_2018'!$A$1:$IW$188,165,FALSE),0)</f>
        <v>0</v>
      </c>
      <c r="AX192" s="19">
        <f>IFERROR(HLOOKUP(AX$1,'Nakladova matice_2018'!$A$1:$IW$188,165,FALSE),0)</f>
        <v>0</v>
      </c>
      <c r="AY192" s="19">
        <f>IFERROR(HLOOKUP(AY$1,'Nakladova matice_2018'!$A$1:$IW$188,165,FALSE),0)</f>
        <v>0</v>
      </c>
      <c r="AZ192" s="19">
        <f>IFERROR(HLOOKUP(AZ$1,'Nakladova matice_2018'!$A$1:$IW$188,165,FALSE),0)</f>
        <v>0</v>
      </c>
      <c r="BA192" s="19">
        <f>IFERROR(HLOOKUP(BA$1,'Nakladova matice_2018'!$A$1:$IW$188,165,FALSE),0)</f>
        <v>12450</v>
      </c>
      <c r="BB192" s="19">
        <f>IFERROR(HLOOKUP(BB$1,'Nakladova matice_2018'!$A$1:$IW$188,165,FALSE),0)</f>
        <v>0</v>
      </c>
      <c r="BC192" s="19">
        <f>IFERROR(HLOOKUP(BC$1,'Nakladova matice_2018'!$A$1:$IW$188,165,FALSE),0)</f>
        <v>0</v>
      </c>
      <c r="BD192" s="19">
        <f>IFERROR(HLOOKUP(BD$1,'Nakladova matice_2018'!$A$1:$IW$188,165,FALSE),0)</f>
        <v>3150</v>
      </c>
      <c r="BE192" s="19">
        <f>IFERROR(HLOOKUP(BE$1,'Nakladova matice_2018'!$A$1:$IW$188,165,FALSE),0)</f>
        <v>0</v>
      </c>
      <c r="BF192" s="19">
        <f>IFERROR(HLOOKUP(BF$1,'Nakladova matice_2018'!$A$1:$IW$188,165,FALSE),0)</f>
        <v>0</v>
      </c>
      <c r="BG192" s="19">
        <f>IFERROR(HLOOKUP(BG$1,'Nakladova matice_2018'!$A$1:$IW$188,165,FALSE),0)</f>
        <v>0</v>
      </c>
      <c r="BH192" s="19">
        <f>IFERROR(HLOOKUP(BH$1,'Nakladova matice_2018'!$A$1:$IW$188,165,FALSE),0)</f>
        <v>0</v>
      </c>
      <c r="BI192" s="19">
        <f>IFERROR(HLOOKUP(BI$1,'Nakladova matice_2018'!$A$1:$IW$188,165,FALSE),0)</f>
        <v>23700</v>
      </c>
      <c r="BJ192" s="19">
        <f>IFERROR(HLOOKUP(BJ$1,'Nakladova matice_2018'!$A$1:$IW$188,165,FALSE),0)</f>
        <v>0</v>
      </c>
      <c r="BK192" s="19">
        <f>IFERROR(HLOOKUP(BK$1,'Nakladova matice_2018'!$A$1:$IW$188,165,FALSE),0)</f>
        <v>0</v>
      </c>
      <c r="BL192" s="19">
        <f>IFERROR(HLOOKUP(BL$1,'Nakladova matice_2018'!$A$1:$IW$188,165,FALSE),0)</f>
        <v>0</v>
      </c>
      <c r="BM192" s="19">
        <f>IFERROR(HLOOKUP(BM$1,'Nakladova matice_2018'!$A$1:$IW$188,165,FALSE),0)</f>
        <v>0</v>
      </c>
      <c r="BN192" s="19">
        <f>IFERROR(HLOOKUP(BN$1,'Nakladova matice_2018'!$A$1:$IW$188,165,FALSE),0)</f>
        <v>0</v>
      </c>
      <c r="BO192" s="19">
        <f>IFERROR(HLOOKUP(BO$1,'Nakladova matice_2018'!$A$1:$IW$188,165,FALSE),0)</f>
        <v>0</v>
      </c>
      <c r="BP192" s="19">
        <f>IFERROR(HLOOKUP(BP$1,'Nakladova matice_2018'!$A$1:$IW$188,165,FALSE),0)</f>
        <v>0</v>
      </c>
      <c r="BQ192" s="19">
        <f>IFERROR(HLOOKUP(BQ$1,'Nakladova matice_2018'!$A$1:$IW$188,165,FALSE),0)</f>
        <v>1533.61</v>
      </c>
      <c r="BR192" s="19">
        <f>IFERROR(HLOOKUP(BR$1,'Nakladova matice_2018'!$A$1:$IW$188,165,FALSE),0)</f>
        <v>0</v>
      </c>
      <c r="BS192" s="19">
        <f>IFERROR(HLOOKUP(BS$1,'Nakladova matice_2018'!$A$1:$IW$188,165,FALSE),0)</f>
        <v>0</v>
      </c>
      <c r="BT192" s="19">
        <f>IFERROR(HLOOKUP(BT$1,'Nakladova matice_2018'!$A$1:$IW$188,165,FALSE),0)</f>
        <v>7000</v>
      </c>
      <c r="BU192" s="19">
        <f>IFERROR(HLOOKUP(BU$1,'Nakladova matice_2018'!$A$1:$IW$188,165,FALSE),0)</f>
        <v>0</v>
      </c>
      <c r="BV192" s="19">
        <f>IFERROR(HLOOKUP(BV$1,'Nakladova matice_2018'!$A$1:$IW$188,165,FALSE),0)</f>
        <v>0</v>
      </c>
      <c r="BW192" s="19">
        <f>IFERROR(HLOOKUP(BW$1,'Nakladova matice_2018'!$A$1:$IW$188,165,FALSE),0)</f>
        <v>0</v>
      </c>
      <c r="BX192" s="19">
        <f>IFERROR(HLOOKUP(BX$1,'Nakladova matice_2018'!$A$1:$IW$188,165,FALSE),0)</f>
        <v>24600</v>
      </c>
      <c r="BY192" s="19">
        <f>IFERROR(HLOOKUP(BY$1,'Nakladova matice_2018'!$A$1:$IW$188,165,FALSE),0)</f>
        <v>0</v>
      </c>
      <c r="BZ192" s="19">
        <f>IFERROR(HLOOKUP(BZ$1,'Nakladova matice_2018'!$A$1:$IW$188,165,FALSE),0)</f>
        <v>0</v>
      </c>
      <c r="CA192" s="19">
        <f>IFERROR(HLOOKUP(CA$1,'Nakladova matice_2018'!$A$1:$IW$188,165,FALSE),0)</f>
        <v>0</v>
      </c>
      <c r="CB192" s="19">
        <f>IFERROR(HLOOKUP(CB$1,'Nakladova matice_2018'!$A$1:$IW$188,165,FALSE),0)</f>
        <v>0</v>
      </c>
      <c r="CC192" s="19">
        <f>IFERROR(HLOOKUP(CC$1,'Nakladova matice_2018'!$A$1:$IW$188,165,FALSE),0)</f>
        <v>0</v>
      </c>
      <c r="CD192" s="19">
        <f>IFERROR(HLOOKUP(CD$1,'Nakladova matice_2018'!$A$1:$IW$188,165,FALSE),0)</f>
        <v>0</v>
      </c>
      <c r="CE192" s="19">
        <f>IFERROR(HLOOKUP(CE$1,'Nakladova matice_2018'!$A$1:$IW$188,165,FALSE),0)</f>
        <v>0</v>
      </c>
      <c r="CF192" s="19">
        <f>IFERROR(HLOOKUP(CF$1,'Nakladova matice_2018'!$A$1:$IW$188,165,FALSE),0)</f>
        <v>400</v>
      </c>
      <c r="CG192" s="19">
        <f>IFERROR(HLOOKUP(CG$1,'Nakladova matice_2018'!$A$1:$IW$188,165,FALSE),0)</f>
        <v>0</v>
      </c>
      <c r="CH192" s="19">
        <f>IFERROR(HLOOKUP(CH$1,'Nakladova matice_2018'!$A$1:$IW$188,165,FALSE),0)</f>
        <v>0</v>
      </c>
      <c r="CI192" s="19">
        <f>IFERROR(HLOOKUP(CI$1,'Nakladova matice_2018'!$A$1:$IW$188,165,FALSE),0)</f>
        <v>0</v>
      </c>
      <c r="CJ192" s="19">
        <f>IFERROR(HLOOKUP(CJ$1,'Nakladova matice_2018'!$A$1:$IW$188,165,FALSE),0)</f>
        <v>0</v>
      </c>
      <c r="CK192" s="19">
        <f>IFERROR(HLOOKUP(CK$1,'Nakladova matice_2018'!$A$1:$IW$188,165,FALSE),0)</f>
        <v>0</v>
      </c>
      <c r="CL192" s="19">
        <f>IFERROR(HLOOKUP(CL$1,'Nakladova matice_2018'!$A$1:$IW$188,165,FALSE),0)</f>
        <v>0</v>
      </c>
      <c r="CM192" s="19">
        <f>IFERROR(HLOOKUP(CM$1,'Nakladova matice_2018'!$A$1:$IW$188,165,FALSE),0)</f>
        <v>0</v>
      </c>
      <c r="CN192" s="19">
        <f>IFERROR(HLOOKUP(CN$1,'Nakladova matice_2018'!$A$1:$IW$188,165,FALSE),0)</f>
        <v>0</v>
      </c>
      <c r="CO192" s="19">
        <f>IFERROR(HLOOKUP(CO$1,'Nakladova matice_2018'!$A$1:$IW$188,165,FALSE),0)</f>
        <v>0</v>
      </c>
      <c r="CP192" s="19">
        <f>IFERROR(HLOOKUP(CP$1,'Nakladova matice_2018'!$A$1:$IW$188,165,FALSE),0)</f>
        <v>0</v>
      </c>
      <c r="CQ192" s="19">
        <f>IFERROR(HLOOKUP(CQ$1,'Nakladova matice_2018'!$A$1:$IW$188,165,FALSE),0)</f>
        <v>0</v>
      </c>
      <c r="CR192" s="19">
        <f>IFERROR(HLOOKUP(CR$1,'Nakladova matice_2018'!$A$1:$IW$188,165,FALSE),0)</f>
        <v>0</v>
      </c>
      <c r="CS192" s="19">
        <f>IFERROR(HLOOKUP(CS$1,'Nakladova matice_2018'!$A$1:$IW$188,165,FALSE),0)</f>
        <v>0</v>
      </c>
      <c r="CT192" s="19">
        <f>IFERROR(HLOOKUP(CT$1,'Nakladova matice_2018'!$A$1:$IW$188,165,FALSE),0)</f>
        <v>0</v>
      </c>
      <c r="CU192" s="19">
        <f>IFERROR(HLOOKUP(CU$1,'Nakladova matice_2018'!$A$1:$IW$188,165,FALSE),0)</f>
        <v>1200</v>
      </c>
      <c r="CV192" s="19">
        <f>IFERROR(HLOOKUP(CV$1,'Nakladova matice_2018'!$A$1:$IW$188,165,FALSE),0)</f>
        <v>1500</v>
      </c>
      <c r="CW192" s="19">
        <f>IFERROR(HLOOKUP(CW$1,'Nakladova matice_2018'!$A$1:$IW$188,165,FALSE),0)</f>
        <v>0</v>
      </c>
      <c r="CX192" s="19">
        <f>IFERROR(HLOOKUP(CX$1,'Nakladova matice_2018'!$A$1:$IW$188,165,FALSE),0)</f>
        <v>0</v>
      </c>
      <c r="CY192" s="19">
        <f>IFERROR(HLOOKUP(CY$1,'Nakladova matice_2018'!$A$1:$IW$188,165,FALSE),0)</f>
        <v>0</v>
      </c>
      <c r="CZ192" s="19">
        <f>IFERROR(HLOOKUP(CZ$1,'Nakladova matice_2018'!$A$1:$IW$188,165,FALSE),0)</f>
        <v>0</v>
      </c>
      <c r="DA192" s="19">
        <f>IFERROR(HLOOKUP(DA$1,'Nakladova matice_2018'!$A$1:$IW$188,165,FALSE),0)</f>
        <v>0</v>
      </c>
      <c r="DB192" s="19">
        <f>IFERROR(HLOOKUP(DB$1,'Nakladova matice_2018'!$A$1:$IW$188,165,FALSE),0)</f>
        <v>0</v>
      </c>
      <c r="DC192" s="19">
        <f>IFERROR(HLOOKUP(DC$1,'Nakladova matice_2018'!$A$1:$IW$188,165,FALSE),0)</f>
        <v>0</v>
      </c>
      <c r="DD192" s="19">
        <f>IFERROR(HLOOKUP(DD$1,'Nakladova matice_2018'!$A$1:$IW$188,165,FALSE),0)</f>
        <v>0</v>
      </c>
      <c r="DE192" s="19">
        <f>IFERROR(HLOOKUP(DE$1,'Nakladova matice_2018'!$A$1:$IW$188,165,FALSE),0)</f>
        <v>0</v>
      </c>
      <c r="DF192" s="19">
        <f>IFERROR(HLOOKUP(DF$1,'Nakladova matice_2018'!$A$1:$IW$188,165,FALSE),0)</f>
        <v>0</v>
      </c>
      <c r="DG192" s="19">
        <f>IFERROR(HLOOKUP(DG$1,'Nakladova matice_2018'!$A$1:$IW$188,165,FALSE),0)</f>
        <v>2100</v>
      </c>
      <c r="DH192" s="19">
        <f>IFERROR(HLOOKUP(DH$1,'Nakladova matice_2018'!$A$1:$IW$188,165,FALSE),0)</f>
        <v>0</v>
      </c>
      <c r="DI192" s="19">
        <f>IFERROR(HLOOKUP(DI$1,'Nakladova matice_2018'!$A$1:$IW$188,165,FALSE),0)</f>
        <v>0</v>
      </c>
      <c r="DJ192" s="19">
        <f>IFERROR(HLOOKUP(DJ$1,'Nakladova matice_2018'!$A$1:$IW$188,165,FALSE),0)</f>
        <v>0</v>
      </c>
      <c r="DK192" s="19">
        <f>IFERROR(HLOOKUP(DK$1,'Nakladova matice_2018'!$A$1:$IW$188,165,FALSE),0)</f>
        <v>0</v>
      </c>
      <c r="DL192" s="19">
        <f>IFERROR(HLOOKUP(DL$1,'Nakladova matice_2018'!$A$1:$IW$188,165,FALSE),0)</f>
        <v>6300</v>
      </c>
      <c r="DM192" s="19">
        <f>IFERROR(HLOOKUP(DM$1,'Nakladova matice_2018'!$A$1:$IW$188,165,FALSE),0)</f>
        <v>0</v>
      </c>
      <c r="DN192" s="19">
        <f>IFERROR(HLOOKUP(DN$1,'Nakladova matice_2018'!$A$1:$IW$188,165,FALSE),0)</f>
        <v>0</v>
      </c>
      <c r="DO192" s="19">
        <f>IFERROR(HLOOKUP(DO$1,'Nakladova matice_2018'!$A$1:$IW$188,165,FALSE),0)</f>
        <v>0</v>
      </c>
      <c r="DP192" s="19">
        <f>IFERROR(HLOOKUP(DP$1,'Nakladova matice_2018'!$A$1:$IW$188,165,FALSE),0)</f>
        <v>0</v>
      </c>
      <c r="DQ192" s="19">
        <f>IFERROR(HLOOKUP(DQ$1,'Nakladova matice_2018'!$A$1:$IW$188,165,FALSE),0)</f>
        <v>0</v>
      </c>
      <c r="DR192" s="19">
        <f>IFERROR(HLOOKUP(DR$1,'Nakladova matice_2018'!$A$1:$IW$188,165,FALSE),0)</f>
        <v>1750</v>
      </c>
      <c r="DS192" s="19">
        <f>IFERROR(HLOOKUP(DS$1,'Nakladova matice_2018'!$A$1:$IW$188,165,FALSE),0)</f>
        <v>0</v>
      </c>
      <c r="DT192" s="19">
        <f>IFERROR(HLOOKUP(DT$1,'Nakladova matice_2018'!$A$1:$IW$188,165,FALSE),0)</f>
        <v>0</v>
      </c>
      <c r="DU192" s="19">
        <f>IFERROR(HLOOKUP(DU$1,'Nakladova matice_2018'!$A$1:$IW$188,165,FALSE),0)</f>
        <v>0</v>
      </c>
      <c r="DV192" s="19">
        <f>IFERROR(HLOOKUP(DV$1,'Nakladova matice_2018'!$A$1:$IW$188,165,FALSE),0)</f>
        <v>0</v>
      </c>
      <c r="DW192" s="19">
        <f>IFERROR(HLOOKUP(DW$1,'Nakladova matice_2018'!$A$1:$IW$188,165,FALSE),0)</f>
        <v>0</v>
      </c>
      <c r="DX192" s="19">
        <f>IFERROR(HLOOKUP(DX$1,'Nakladova matice_2018'!$A$1:$IW$188,165,FALSE),0)</f>
        <v>0</v>
      </c>
      <c r="DY192" s="19">
        <f>IFERROR(HLOOKUP(DY$1,'Nakladova matice_2018'!$A$1:$IW$188,165,FALSE),0)</f>
        <v>0</v>
      </c>
      <c r="DZ192" s="19">
        <f>IFERROR(HLOOKUP(DZ$1,'Nakladova matice_2018'!$A$1:$IW$188,165,FALSE),0)</f>
        <v>0</v>
      </c>
      <c r="EA192" s="19">
        <f>IFERROR(HLOOKUP(EA$1,'Nakladova matice_2018'!$A$1:$IW$188,165,FALSE),0)</f>
        <v>0</v>
      </c>
      <c r="EB192" s="19">
        <f>IFERROR(HLOOKUP(EB$1,'Nakladova matice_2018'!$A$1:$IW$188,165,FALSE),0)</f>
        <v>0</v>
      </c>
      <c r="EC192" s="19">
        <f>IFERROR(HLOOKUP(EC$1,'Nakladova matice_2018'!$A$1:$IW$188,165,FALSE),0)</f>
        <v>1800</v>
      </c>
      <c r="ED192" s="19">
        <f>IFERROR(HLOOKUP(ED$1,'Nakladova matice_2018'!$A$1:$IW$188,165,FALSE),0)</f>
        <v>0</v>
      </c>
      <c r="EE192" s="19">
        <f>IFERROR(HLOOKUP(EE$1,'Nakladova matice_2018'!$A$1:$IW$188,165,FALSE),0)</f>
        <v>0</v>
      </c>
      <c r="EF192" s="19">
        <f>IFERROR(HLOOKUP(EF$1,'Nakladova matice_2018'!$A$1:$IW$188,165,FALSE),0)</f>
        <v>0</v>
      </c>
      <c r="EG192" s="19">
        <f>IFERROR(HLOOKUP(EG$1,'Nakladova matice_2018'!$A$1:$IW$188,165,FALSE),0)</f>
        <v>0</v>
      </c>
      <c r="EH192" s="19">
        <f>IFERROR(HLOOKUP(EH$1,'Nakladova matice_2018'!$A$1:$IW$188,165,FALSE),0)</f>
        <v>0</v>
      </c>
      <c r="EI192" s="19">
        <f>IFERROR(HLOOKUP(EI$1,'Nakladova matice_2018'!$A$1:$IW$188,165,FALSE),0)</f>
        <v>0</v>
      </c>
      <c r="EJ192" s="19">
        <f>IFERROR(HLOOKUP(EJ$1,'Nakladova matice_2018'!$A$1:$IW$188,165,FALSE),0)</f>
        <v>0</v>
      </c>
      <c r="EK192" s="19">
        <f>IFERROR(HLOOKUP(EK$1,'Nakladova matice_2018'!$A$1:$IW$188,165,FALSE),0)</f>
        <v>0</v>
      </c>
      <c r="EL192" s="19">
        <f>IFERROR(HLOOKUP(EL$1,'Nakladova matice_2018'!$A$1:$IW$188,165,FALSE),0)</f>
        <v>0</v>
      </c>
      <c r="EM192" s="19">
        <f>IFERROR(HLOOKUP(EM$1,'Nakladova matice_2018'!$A$1:$IW$188,165,FALSE),0)</f>
        <v>0</v>
      </c>
      <c r="EN192" s="19">
        <f>IFERROR(HLOOKUP(EN$1,'Nakladova matice_2018'!$A$1:$IW$188,165,FALSE),0)</f>
        <v>0</v>
      </c>
      <c r="EO192" s="19">
        <f>IFERROR(HLOOKUP(EO$1,'Nakladova matice_2018'!$A$1:$IW$188,165,FALSE),0)</f>
        <v>0</v>
      </c>
      <c r="EP192" s="19">
        <f>IFERROR(HLOOKUP(EP$1,'Nakladova matice_2018'!$A$1:$IW$188,165,FALSE),0)</f>
        <v>0</v>
      </c>
      <c r="EQ192" s="19">
        <f>IFERROR(HLOOKUP(EQ$1,'Nakladova matice_2018'!$A$1:$IW$188,165,FALSE),0)</f>
        <v>0</v>
      </c>
      <c r="ER192" s="19">
        <f>IFERROR(HLOOKUP(ER$1,'Nakladova matice_2018'!$A$1:$IW$188,165,FALSE),0)</f>
        <v>0</v>
      </c>
      <c r="ES192" s="19">
        <f>IFERROR(HLOOKUP(ES$1,'Nakladova matice_2018'!$A$1:$IW$188,165,FALSE),0)</f>
        <v>0</v>
      </c>
      <c r="ET192" s="19">
        <f>IFERROR(HLOOKUP(ET$1,'Nakladova matice_2018'!$A$1:$IW$188,165,FALSE),0)</f>
        <v>0</v>
      </c>
      <c r="EU192" s="19">
        <f>IFERROR(HLOOKUP(EU$1,'Nakladova matice_2018'!$A$1:$IW$188,165,FALSE),0)</f>
        <v>0</v>
      </c>
      <c r="EV192" s="19">
        <f>IFERROR(HLOOKUP(EV$1,'Nakladova matice_2018'!$A$1:$IW$188,165,FALSE),0)</f>
        <v>0</v>
      </c>
      <c r="EW192" s="19">
        <f>IFERROR(HLOOKUP(EW$1,'Nakladova matice_2018'!$A$1:$IW$188,165,FALSE),0)</f>
        <v>0</v>
      </c>
      <c r="EX192" s="19">
        <f>IFERROR(HLOOKUP(EX$1,'Nakladova matice_2018'!$A$1:$IW$188,165,FALSE),0)</f>
        <v>0</v>
      </c>
      <c r="EY192" s="19">
        <f>IFERROR(HLOOKUP(EY$1,'Nakladova matice_2018'!$A$1:$IW$188,165,FALSE),0)</f>
        <v>0</v>
      </c>
      <c r="EZ192" s="19">
        <f>IFERROR(HLOOKUP(EZ$1,'Nakladova matice_2018'!$A$1:$IW$188,165,FALSE),0)</f>
        <v>14190.5</v>
      </c>
      <c r="FA192" s="19">
        <f>IFERROR(HLOOKUP(FA$1,'Nakladova matice_2018'!$A$1:$IW$188,165,FALSE),0)</f>
        <v>0</v>
      </c>
      <c r="FB192" s="19">
        <f>IFERROR(HLOOKUP(FB$1,'Nakladova matice_2018'!$A$1:$IW$188,165,FALSE),0)</f>
        <v>1000</v>
      </c>
      <c r="FC192" s="19">
        <f>IFERROR(HLOOKUP(FC$1,'Nakladova matice_2018'!$A$1:$IW$188,165,FALSE),0)</f>
        <v>4083.3</v>
      </c>
      <c r="FD192" s="19">
        <f>IFERROR(HLOOKUP(FD$1,'Nakladova matice_2018'!$A$1:$IW$188,165,FALSE),0)</f>
        <v>0</v>
      </c>
      <c r="FE192" s="19">
        <f>IFERROR(HLOOKUP(FE$1,'Nakladova matice_2018'!$A$1:$IW$188,165,FALSE),0)</f>
        <v>10000</v>
      </c>
      <c r="FF192" s="19">
        <f>IFERROR(HLOOKUP(FF$1,'Nakladova matice_2018'!$A$1:$IW$188,165,FALSE),0)</f>
        <v>700</v>
      </c>
      <c r="FG192" s="19">
        <f>IFERROR(HLOOKUP(FG$1,'Nakladova matice_2018'!$A$1:$IW$188,165,FALSE),0)</f>
        <v>0</v>
      </c>
      <c r="FH192" s="19">
        <f>IFERROR(HLOOKUP(FH$1,'Nakladova matice_2018'!$A$1:$IW$188,165,FALSE),0)</f>
        <v>0</v>
      </c>
      <c r="FI192" s="19">
        <f>IFERROR(HLOOKUP(FI$1,'Nakladova matice_2018'!$A$1:$IW$188,165,FALSE),0)</f>
        <v>0</v>
      </c>
      <c r="FJ192" s="19">
        <f>IFERROR(HLOOKUP(FJ$1,'Nakladova matice_2018'!$A$1:$IW$188,165,FALSE),0)</f>
        <v>0</v>
      </c>
      <c r="FK192" s="19">
        <f>IFERROR(HLOOKUP(FK$1,'Nakladova matice_2018'!$A$1:$IW$188,165,FALSE),0)</f>
        <v>0</v>
      </c>
      <c r="FL192" s="19">
        <f>IFERROR(HLOOKUP(FL$1,'Nakladova matice_2018'!$A$1:$IW$188,165,FALSE),0)</f>
        <v>0</v>
      </c>
      <c r="FM192" s="19">
        <f>IFERROR(HLOOKUP(FM$1,'Nakladova matice_2018'!$A$1:$IW$188,165,FALSE),0)</f>
        <v>0</v>
      </c>
      <c r="FN192" s="19">
        <f>IFERROR(HLOOKUP(FN$1,'Nakladova matice_2018'!$A$1:$IW$188,165,FALSE),0)</f>
        <v>0</v>
      </c>
      <c r="FO192" s="19">
        <f>IFERROR(HLOOKUP(FO$1,'Nakladova matice_2018'!$A$1:$IW$188,165,FALSE),0)</f>
        <v>0</v>
      </c>
      <c r="FP192" s="19">
        <f>IFERROR(HLOOKUP(FP$1,'Nakladova matice_2018'!$A$1:$IW$188,165,FALSE),0)</f>
        <v>0</v>
      </c>
      <c r="FQ192" s="19">
        <f>IFERROR(HLOOKUP(FQ$1,'Nakladova matice_2018'!$A$1:$IW$188,165,FALSE),0)</f>
        <v>10000</v>
      </c>
      <c r="FR192" s="19">
        <f>IFERROR(HLOOKUP(FR$1,'Nakladova matice_2018'!$A$1:$IW$188,165,FALSE),0)</f>
        <v>0</v>
      </c>
      <c r="FS192" s="19">
        <f>IFERROR(HLOOKUP(FS$1,'Nakladova matice_2018'!$A$1:$IW$188,165,FALSE),0)</f>
        <v>0</v>
      </c>
      <c r="FT192" s="19">
        <f>IFERROR(HLOOKUP(FT$1,'Nakladova matice_2018'!$A$1:$IW$188,165,FALSE),0)</f>
        <v>450</v>
      </c>
      <c r="FU192" s="19">
        <f>IFERROR(HLOOKUP(FU$1,'Nakladova matice_2018'!$A$1:$IW$188,165,FALSE),0)</f>
        <v>0</v>
      </c>
      <c r="FV192" s="19">
        <f>IFERROR(HLOOKUP(FV$1,'Nakladova matice_2018'!$A$1:$IW$188,165,FALSE),0)</f>
        <v>0</v>
      </c>
      <c r="FW192" s="19">
        <f>IFERROR(HLOOKUP(FW$1,'Nakladova matice_2018'!$A$1:$IW$188,165,FALSE),0)</f>
        <v>0</v>
      </c>
      <c r="FX192" s="19">
        <f>IFERROR(HLOOKUP(FX$1,'Nakladova matice_2018'!$A$1:$IW$188,165,FALSE),0)</f>
        <v>5500</v>
      </c>
      <c r="FY192" s="19">
        <f>IFERROR(HLOOKUP(FY$1,'Nakladova matice_2018'!$A$1:$IW$188,165,FALSE),0)</f>
        <v>0</v>
      </c>
      <c r="FZ192" s="19">
        <f>IFERROR(HLOOKUP(FZ$1,'Nakladova matice_2018'!$A$1:$IW$188,165,FALSE),0)</f>
        <v>0</v>
      </c>
      <c r="GA192" s="19">
        <f>IFERROR(HLOOKUP(GA$1,'Nakladova matice_2018'!$A$1:$IW$188,165,FALSE),0)</f>
        <v>30000</v>
      </c>
      <c r="GB192" s="19">
        <f>IFERROR(HLOOKUP(GB$1,'Nakladova matice_2018'!$A$1:$IW$188,165,FALSE),0)</f>
        <v>0</v>
      </c>
      <c r="GC192" s="19">
        <f>IFERROR(HLOOKUP(GC$1,'Nakladova matice_2018'!$A$1:$IW$188,165,FALSE),0)</f>
        <v>0</v>
      </c>
      <c r="GD192" s="19">
        <f>IFERROR(HLOOKUP(GD$1,'Nakladova matice_2018'!$A$1:$IW$188,165,FALSE),0)</f>
        <v>0</v>
      </c>
      <c r="GE192" s="19">
        <f>IFERROR(HLOOKUP(GE$1,'Nakladova matice_2018'!$A$1:$IW$188,165,FALSE),0)</f>
        <v>0</v>
      </c>
      <c r="GF192" s="19">
        <f>IFERROR(HLOOKUP(GF$1,'Nakladova matice_2018'!$A$1:$IW$188,165,FALSE),0)</f>
        <v>0</v>
      </c>
      <c r="GG192" s="19">
        <f>IFERROR(HLOOKUP(GG$1,'Nakladova matice_2018'!$A$1:$IW$188,165,FALSE),0)</f>
        <v>0</v>
      </c>
      <c r="GH192" s="19">
        <f>IFERROR(HLOOKUP(GH$1,'Nakladova matice_2018'!$A$1:$IW$188,165,FALSE),0)</f>
        <v>0</v>
      </c>
      <c r="GI192" s="19">
        <f>IFERROR(HLOOKUP(GI$1,'Nakladova matice_2018'!$A$1:$IW$188,165,FALSE),0)</f>
        <v>0</v>
      </c>
      <c r="GJ192" s="19">
        <f>IFERROR(HLOOKUP(GJ$1,'Nakladova matice_2018'!$A$1:$IW$188,165,FALSE),0)</f>
        <v>0</v>
      </c>
      <c r="GK192" s="19">
        <f>IFERROR(HLOOKUP(GK$1,'Nakladova matice_2018'!$A$1:$IW$188,165,FALSE),0)</f>
        <v>0</v>
      </c>
      <c r="GL192" s="19">
        <f>IFERROR(HLOOKUP(GL$1,'Nakladova matice_2018'!$A$1:$IW$188,165,FALSE),0)</f>
        <v>0</v>
      </c>
      <c r="GM192" s="19">
        <f>IFERROR(HLOOKUP(GM$1,'Nakladova matice_2018'!$A$1:$IW$188,165,FALSE),0)</f>
        <v>0</v>
      </c>
      <c r="GN192" s="19">
        <f>IFERROR(HLOOKUP(GN$1,'Nakladova matice_2018'!$A$1:$IW$188,165,FALSE),0)</f>
        <v>0</v>
      </c>
      <c r="GO192" s="19">
        <f>IFERROR(HLOOKUP(GO$1,'Nakladova matice_2018'!$A$1:$IW$188,165,FALSE),0)</f>
        <v>0</v>
      </c>
      <c r="GP192" s="19">
        <f>IFERROR(HLOOKUP(GP$1,'Nakladova matice_2018'!$A$1:$IW$188,165,FALSE),0)</f>
        <v>0</v>
      </c>
      <c r="GQ192" s="19">
        <f>IFERROR(HLOOKUP(GQ$1,'Nakladova matice_2018'!$A$1:$IW$188,165,FALSE),0)</f>
        <v>0</v>
      </c>
      <c r="GR192" s="19">
        <f>IFERROR(HLOOKUP(GR$1,'Nakladova matice_2018'!$A$1:$IW$188,165,FALSE),0)</f>
        <v>0</v>
      </c>
      <c r="GS192" s="19">
        <f>IFERROR(HLOOKUP(GS$1,'Nakladova matice_2018'!$A$1:$IW$188,165,FALSE),0)</f>
        <v>0</v>
      </c>
      <c r="GT192" s="19">
        <f>IFERROR(HLOOKUP(GT$1,'Nakladova matice_2018'!$A$1:$IW$188,165,FALSE),0)</f>
        <v>0</v>
      </c>
      <c r="GU192" s="19">
        <f>IFERROR(HLOOKUP(GU$1,'Nakladova matice_2018'!$A$1:$IW$188,165,FALSE),0)</f>
        <v>0</v>
      </c>
      <c r="GV192" s="19">
        <f>IFERROR(HLOOKUP(GV$1,'Nakladova matice_2018'!$A$1:$IW$188,165,FALSE),0)</f>
        <v>0</v>
      </c>
      <c r="GW192" s="19">
        <f>IFERROR(HLOOKUP(GW$1,'Nakladova matice_2018'!$A$1:$IW$188,165,FALSE),0)</f>
        <v>0</v>
      </c>
      <c r="GX192" s="19">
        <f>IFERROR(HLOOKUP(GX$1,'Nakladova matice_2018'!$A$1:$IW$188,165,FALSE),0)</f>
        <v>0</v>
      </c>
      <c r="GY192" s="19">
        <f>IFERROR(HLOOKUP(GY$1,'Nakladova matice_2018'!$A$1:$IW$188,165,FALSE),0)</f>
        <v>0</v>
      </c>
      <c r="GZ192" s="19">
        <f>IFERROR(HLOOKUP(GZ$1,'Nakladova matice_2018'!$A$1:$IW$188,165,FALSE),0)</f>
        <v>0</v>
      </c>
      <c r="HA192" s="19">
        <f>IFERROR(HLOOKUP(HA$1,'Nakladova matice_2018'!$A$1:$IW$188,165,FALSE),0)</f>
        <v>3500</v>
      </c>
      <c r="HB192" s="19">
        <f>IFERROR(HLOOKUP(HB$1,'Nakladova matice_2018'!$A$1:$IW$188,165,FALSE),0)</f>
        <v>0</v>
      </c>
      <c r="HC192" s="19">
        <f>IFERROR(HLOOKUP(HC$1,'Nakladova matice_2018'!$A$1:$IW$188,165,FALSE),0)</f>
        <v>0</v>
      </c>
      <c r="HD192" s="19">
        <f>IFERROR(HLOOKUP(HD$1,'Nakladova matice_2018'!$A$1:$IW$188,165,FALSE),0)</f>
        <v>10199.67</v>
      </c>
      <c r="HE192" s="19">
        <f>IFERROR(HLOOKUP(HE$1,'Nakladova matice_2018'!$A$1:$IW$188,165,FALSE),0)</f>
        <v>2000</v>
      </c>
      <c r="HF192" s="19">
        <f>IFERROR(HLOOKUP(HF$1,'Nakladova matice_2018'!$A$1:$IW$188,165,FALSE),0)</f>
        <v>0</v>
      </c>
      <c r="HG192" s="19">
        <f>IFERROR(HLOOKUP(HG$1,'Nakladova matice_2018'!$A$1:$IW$188,165,FALSE),0)</f>
        <v>0</v>
      </c>
      <c r="HH192" s="19">
        <f>IFERROR(HLOOKUP(HH$1,'Nakladova matice_2018'!$A$1:$IW$188,165,FALSE),0)</f>
        <v>0</v>
      </c>
      <c r="HI192" s="19">
        <f>IFERROR(HLOOKUP(HI$1,'Nakladova matice_2018'!$A$1:$IW$188,165,FALSE),0)</f>
        <v>0</v>
      </c>
      <c r="HJ192" s="19">
        <f>IFERROR(HLOOKUP(HJ$1,'Nakladova matice_2018'!$A$1:$IW$188,165,FALSE),0)</f>
        <v>4100</v>
      </c>
      <c r="HK192" s="19">
        <f>IFERROR(HLOOKUP(HK$1,'Nakladova matice_2018'!$A$1:$IW$188,165,FALSE),0)</f>
        <v>0</v>
      </c>
      <c r="HL192" s="19">
        <f>IFERROR(HLOOKUP(HL$1,'Nakladova matice_2018'!$A$1:$IW$188,165,FALSE),0)</f>
        <v>0</v>
      </c>
      <c r="HM192" s="19">
        <f>IFERROR(HLOOKUP(HM$1,'Nakladova matice_2018'!$A$1:$IW$188,165,FALSE),0)</f>
        <v>0</v>
      </c>
      <c r="HN192" s="19">
        <f>IFERROR(HLOOKUP(HN$1,'Nakladova matice_2018'!$A$1:$IW$188,165,FALSE),0)</f>
        <v>0</v>
      </c>
      <c r="HO192" s="19">
        <f>IFERROR(HLOOKUP(HO$1,'Nakladova matice_2018'!$A$1:$IW$188,165,FALSE),0)</f>
        <v>0</v>
      </c>
      <c r="HP192" s="19">
        <f>IFERROR(HLOOKUP(HP$1,'Nakladova matice_2018'!$A$1:$IW$188,165,FALSE),0)</f>
        <v>0</v>
      </c>
      <c r="HQ192" s="19">
        <f>IFERROR(HLOOKUP(HQ$1,'Nakladova matice_2018'!$A$1:$IW$188,165,FALSE),0)</f>
        <v>0</v>
      </c>
      <c r="HR192" s="19">
        <f>IFERROR(HLOOKUP(HR$1,'Nakladova matice_2018'!$A$1:$IW$188,165,FALSE),0)</f>
        <v>0</v>
      </c>
      <c r="HS192" s="19">
        <f>IFERROR(HLOOKUP(HS$1,'Nakladova matice_2018'!$A$1:$IW$188,165,FALSE),0)</f>
        <v>0</v>
      </c>
      <c r="HT192" s="19">
        <f>IFERROR(HLOOKUP(HT$1,'Nakladova matice_2018'!$A$1:$IW$188,165,FALSE),0)</f>
        <v>0</v>
      </c>
      <c r="HU192" s="19">
        <f>IFERROR(HLOOKUP(HU$1,'Nakladova matice_2018'!$A$1:$IW$188,165,FALSE),0)</f>
        <v>0</v>
      </c>
      <c r="HV192" s="19">
        <f>IFERROR(HLOOKUP(HV$1,'Nakladova matice_2018'!$A$1:$IW$188,165,FALSE),0)</f>
        <v>0</v>
      </c>
      <c r="HW192" s="19">
        <f>IFERROR(HLOOKUP(HW$1,'Nakladova matice_2018'!$A$1:$IW$188,165,FALSE),0)</f>
        <v>0</v>
      </c>
      <c r="HX192" s="19">
        <f>IFERROR(HLOOKUP(HX$1,'Nakladova matice_2018'!$A$1:$IW$188,165,FALSE),0)</f>
        <v>0</v>
      </c>
      <c r="HY192" s="19">
        <f>IFERROR(HLOOKUP(HY$1,'Nakladova matice_2018'!$A$1:$IW$188,165,FALSE),0)</f>
        <v>0</v>
      </c>
      <c r="HZ192" s="19">
        <f>IFERROR(HLOOKUP(HZ$1,'Nakladova matice_2018'!$A$1:$IW$188,165,FALSE),0)</f>
        <v>0</v>
      </c>
      <c r="IA192" s="19">
        <f>IFERROR(HLOOKUP(IA$1,'Nakladova matice_2018'!$A$1:$IW$188,165,FALSE),0)</f>
        <v>0</v>
      </c>
      <c r="IB192" s="19">
        <f>IFERROR(HLOOKUP(IB$1,'Nakladova matice_2018'!$A$1:$IW$188,165,FALSE),0)</f>
        <v>0</v>
      </c>
      <c r="IC192" s="19">
        <f>IFERROR(HLOOKUP(IC$1,'Nakladova matice_2018'!$A$1:$IW$188,165,FALSE),0)</f>
        <v>0</v>
      </c>
      <c r="ID192" s="19">
        <f>IFERROR(HLOOKUP(ID$1,'Nakladova matice_2018'!$A$1:$IW$188,165,FALSE),0)</f>
        <v>0</v>
      </c>
      <c r="IE192" s="19">
        <f>IFERROR(HLOOKUP(IE$1,'Nakladova matice_2018'!$A$1:$IW$188,165,FALSE),0)</f>
        <v>0</v>
      </c>
      <c r="IF192" s="19">
        <f>IFERROR(HLOOKUP(IF$1,'Nakladova matice_2018'!$A$1:$IW$188,165,FALSE),0)</f>
        <v>0</v>
      </c>
      <c r="IG192" s="19">
        <f>IFERROR(HLOOKUP(IG$1,'Nakladova matice_2018'!$A$1:$IW$188,165,FALSE),0)</f>
        <v>0</v>
      </c>
      <c r="IH192" s="19">
        <f>IFERROR(HLOOKUP(IH$1,'Nakladova matice_2018'!$A$1:$IW$188,165,FALSE),0)</f>
        <v>0</v>
      </c>
      <c r="II192" s="19">
        <f>IFERROR(HLOOKUP(II$1,'Nakladova matice_2018'!$A$1:$IW$188,165,FALSE),0)</f>
        <v>0</v>
      </c>
      <c r="IJ192" s="19">
        <f>IFERROR(HLOOKUP(IJ$1,'Nakladova matice_2018'!$A$1:$IW$188,165,FALSE),0)</f>
        <v>0</v>
      </c>
      <c r="IK192" s="19">
        <f>IFERROR(HLOOKUP(IK$1,'Nakladova matice_2018'!$A$1:$IW$188,165,FALSE),0)</f>
        <v>0</v>
      </c>
      <c r="IL192" s="19">
        <f>IFERROR(HLOOKUP(IL$1,'Nakladova matice_2018'!$A$1:$IW$188,165,FALSE),0)</f>
        <v>0</v>
      </c>
      <c r="IM192" s="19">
        <f>IFERROR(HLOOKUP(IM$1,'Nakladova matice_2018'!$A$1:$IW$188,165,FALSE),0)</f>
        <v>0</v>
      </c>
      <c r="IN192" s="19">
        <f>IFERROR(HLOOKUP(IN$1,'Nakladova matice_2018'!$A$1:$IW$188,165,FALSE),0)</f>
        <v>0</v>
      </c>
      <c r="IO192" s="19">
        <f>IFERROR(HLOOKUP(IO$1,'Nakladova matice_2018'!$A$1:$IW$188,165,FALSE),0)</f>
        <v>0</v>
      </c>
      <c r="IP192" s="19">
        <f>IFERROR(HLOOKUP(IP$1,'Nakladova matice_2018'!$A$1:$IW$188,165,FALSE),0)</f>
        <v>0</v>
      </c>
      <c r="IQ192" s="19">
        <f>IFERROR(HLOOKUP(IQ$1,'Nakladova matice_2018'!$A$1:$IW$188,165,FALSE),0)</f>
        <v>0</v>
      </c>
      <c r="IR192" s="19">
        <f>IFERROR(HLOOKUP(IR$1,'Nakladova matice_2018'!$A$1:$IW$188,165,FALSE),0)</f>
        <v>0</v>
      </c>
      <c r="IS192" s="19">
        <f>IFERROR(HLOOKUP(IS$1,'Nakladova matice_2018'!$A$1:$IW$188,165,FALSE),0)</f>
        <v>0</v>
      </c>
      <c r="IT192" s="19">
        <f>IFERROR(HLOOKUP(IT$1,'Nakladova matice_2018'!$A$1:$IW$188,165,FALSE),0)</f>
        <v>0</v>
      </c>
      <c r="IU192" s="19">
        <f>IFERROR(HLOOKUP(IU$1,'Nakladova matice_2018'!$A$1:$IW$188,165,FALSE),0)</f>
        <v>0</v>
      </c>
      <c r="IV192" s="19">
        <f>IFERROR(HLOOKUP(IV$1,'Nakladova matice_2018'!$A$1:$IW$188,165,FALSE),0)</f>
        <v>0</v>
      </c>
      <c r="IW192" s="19">
        <f>IFERROR(HLOOKUP(IW$1,'Nakladova matice_2018'!$A$1:$IW$188,165,FALSE),0)</f>
        <v>0</v>
      </c>
      <c r="IX192" s="19">
        <f>IFERROR(HLOOKUP(IX$1,'Nakladova matice_2018'!$A$1:$IW$188,165,FALSE),0)</f>
        <v>0</v>
      </c>
      <c r="IY192" s="19">
        <f>IFERROR(HLOOKUP(IY$1,'Nakladova matice_2018'!$A$1:$IW$188,165,FALSE),0)</f>
        <v>0</v>
      </c>
      <c r="IZ192" s="19">
        <f>IFERROR(HLOOKUP(IZ$1,'Nakladova matice_2018'!$A$1:$IW$188,165,FALSE),0)</f>
        <v>0</v>
      </c>
      <c r="JA192" s="19">
        <f>IFERROR(HLOOKUP(JA$1,'Nakladova matice_2018'!$A$1:$IW$188,165,FALSE),0)</f>
        <v>0</v>
      </c>
      <c r="JB192" s="19">
        <f>IFERROR(HLOOKUP(JB$1,'Nakladova matice_2018'!$A$1:$IW$188,165,FALSE),0)</f>
        <v>0</v>
      </c>
      <c r="JC192" s="19">
        <f>IFERROR(HLOOKUP(JC$1,'Nakladova matice_2018'!$A$1:$IW$188,165,FALSE),0)</f>
        <v>0</v>
      </c>
      <c r="JD192" s="19">
        <f>IFERROR(HLOOKUP(JD$1,'Nakladova matice_2018'!$A$1:$IW$188,165,FALSE),0)</f>
        <v>0</v>
      </c>
      <c r="JE192" s="19">
        <f>IFERROR(HLOOKUP(JE$1,'Nakladova matice_2018'!$A$1:$IW$188,165,FALSE),0)</f>
        <v>0</v>
      </c>
      <c r="JF192" s="19">
        <f>IFERROR(HLOOKUP(JF$1,'Nakladova matice_2018'!$A$1:$IW$188,165,FALSE),0)</f>
        <v>0</v>
      </c>
      <c r="JG192" s="19">
        <f>IFERROR(HLOOKUP(JG$1,'Nakladova matice_2018'!$A$1:$IW$188,165,FALSE),0)</f>
        <v>700</v>
      </c>
      <c r="JH192" s="19">
        <f>IFERROR(HLOOKUP(JH$1,'Nakladova matice_2018'!$A$1:$IW$188,165,FALSE),0)</f>
        <v>0</v>
      </c>
      <c r="JI192" s="19">
        <f>IFERROR(HLOOKUP(JI$1,'Nakladova matice_2018'!$A$1:$IW$188,165,FALSE),0)</f>
        <v>0</v>
      </c>
      <c r="JJ192" s="19">
        <f>IFERROR(HLOOKUP(JJ$1,'Nakladova matice_2018'!$A$1:$IW$188,165,FALSE),0)</f>
        <v>0</v>
      </c>
      <c r="JK192" s="19">
        <f>IFERROR(HLOOKUP(JK$1,'Nakladova matice_2018'!$A$1:$IW$188,165,FALSE),0)</f>
        <v>0</v>
      </c>
      <c r="JL192" s="19">
        <f>IFERROR(HLOOKUP(JL$1,'Nakladova matice_2018'!$A$1:$IW$188,165,FALSE),0)</f>
        <v>450</v>
      </c>
      <c r="JM192" s="19">
        <f>IFERROR(HLOOKUP(JM$1,'Nakladova matice_2018'!$A$1:$IW$188,165,FALSE),0)</f>
        <v>0</v>
      </c>
      <c r="JN192" s="19">
        <f>IFERROR(HLOOKUP(JN$1,'Nakladova matice_2018'!$A$1:$IW$188,165,FALSE),0)</f>
        <v>0</v>
      </c>
      <c r="JO192" s="19">
        <f>IFERROR(HLOOKUP(JO$1,'Nakladova matice_2018'!$A$1:$IW$188,165,FALSE),0)</f>
        <v>0</v>
      </c>
      <c r="JP192" s="19">
        <f>IFERROR(HLOOKUP(JP$1,'Nakladova matice_2018'!$A$1:$IW$188,165,FALSE),0)</f>
        <v>0</v>
      </c>
      <c r="JQ192" s="19">
        <f>IFERROR(HLOOKUP(JQ$1,'Nakladova matice_2018'!$A$1:$IW$188,165,FALSE),0)</f>
        <v>0</v>
      </c>
      <c r="JR192" s="19">
        <f>IFERROR(HLOOKUP(JR$1,'Nakladova matice_2018'!$A$1:$IW$188,165,FALSE),0)</f>
        <v>0</v>
      </c>
      <c r="JS192" s="19">
        <f>IFERROR(HLOOKUP(JS$1,'Nakladova matice_2018'!$A$1:$IW$188,165,FALSE),0)</f>
        <v>0</v>
      </c>
      <c r="JT192" s="19">
        <f>IFERROR(HLOOKUP(JT$1,'Nakladova matice_2018'!$A$1:$IW$188,165,FALSE),0)</f>
        <v>6000</v>
      </c>
      <c r="JU192" s="19">
        <f>IFERROR(HLOOKUP(JU$1,'Nakladova matice_2018'!$A$1:$IW$188,165,FALSE),0)</f>
        <v>6000</v>
      </c>
      <c r="JV192" s="19">
        <f>IFERROR(HLOOKUP(JV$1,'Nakladova matice_2018'!$A$1:$IW$188,165,FALSE),0)</f>
        <v>0</v>
      </c>
      <c r="JW192" s="19">
        <f>IFERROR(HLOOKUP(JW$1,'Nakladova matice_2018'!$A$1:$IW$188,165,FALSE),0)</f>
        <v>0</v>
      </c>
      <c r="JX192" s="19">
        <f>IFERROR(HLOOKUP(JX$1,'Nakladova matice_2018'!$A$1:$IW$188,165,FALSE),0)</f>
        <v>0</v>
      </c>
      <c r="JY192" s="19">
        <f>IFERROR(HLOOKUP(JY$1,'Nakladova matice_2018'!$A$1:$IW$188,165,FALSE),0)</f>
        <v>0</v>
      </c>
      <c r="JZ192" s="19">
        <f>IFERROR(HLOOKUP(JZ$1,'Nakladova matice_2018'!$A$1:$IW$188,165,FALSE),0)</f>
        <v>0</v>
      </c>
      <c r="KA192" s="19">
        <f>IFERROR(HLOOKUP(KA$1,'Nakladova matice_2018'!$A$1:$IW$188,165,FALSE),0)</f>
        <v>0</v>
      </c>
      <c r="KB192" s="19">
        <f>IFERROR(HLOOKUP(KB$1,'Nakladova matice_2018'!$A$1:$IW$188,165,FALSE),0)</f>
        <v>0</v>
      </c>
      <c r="KC192" s="19">
        <f>IFERROR(HLOOKUP(KC$1,'Nakladova matice_2018'!$A$1:$IW$188,165,FALSE),0)</f>
        <v>0</v>
      </c>
      <c r="KD192" s="19">
        <f>IFERROR(HLOOKUP(KD$1,'Nakladova matice_2018'!$A$1:$IW$188,165,FALSE),0)</f>
        <v>0</v>
      </c>
      <c r="KE192" s="19">
        <f>IFERROR(HLOOKUP(KE$1,'Nakladova matice_2018'!$A$1:$IW$188,165,FALSE),0)</f>
        <v>0</v>
      </c>
      <c r="KF192" s="19">
        <f>IFERROR(HLOOKUP(KF$1,'Nakladova matice_2018'!$A$1:$IW$188,165,FALSE),0)</f>
        <v>0</v>
      </c>
      <c r="KG192" s="19">
        <f>IFERROR(HLOOKUP(KG$1,'Nakladova matice_2018'!$A$1:$IW$188,165,FALSE),0)</f>
        <v>0</v>
      </c>
      <c r="KH192" s="19">
        <f>IFERROR(HLOOKUP(KH$1,'Nakladova matice_2018'!$A$1:$IW$188,165,FALSE),0)</f>
        <v>0</v>
      </c>
      <c r="KI192" s="19">
        <f>IFERROR(HLOOKUP(KI$1,'Nakladova matice_2018'!$A$1:$IW$188,165,FALSE),0)</f>
        <v>0</v>
      </c>
      <c r="KJ192" s="19">
        <f>IFERROR(HLOOKUP(KJ$1,'Nakladova matice_2018'!$A$1:$IW$188,165,FALSE),0)</f>
        <v>0</v>
      </c>
      <c r="KK192" s="19">
        <f>IFERROR(HLOOKUP(KK$1,'Nakladova matice_2018'!$A$1:$IW$188,165,FALSE),0)</f>
        <v>0</v>
      </c>
      <c r="KL192" s="19">
        <f>IFERROR(HLOOKUP(KL$1,'Nakladova matice_2018'!$A$1:$IW$188,165,FALSE),0)</f>
        <v>0</v>
      </c>
      <c r="KM192" s="19">
        <f>IFERROR(HLOOKUP(KM$1,'Nakladova matice_2018'!$A$1:$IW$188,165,FALSE),0)</f>
        <v>0</v>
      </c>
      <c r="KN192" s="19">
        <f>IFERROR(HLOOKUP(KN$1,'Nakladova matice_2018'!$A$1:$IW$188,165,FALSE),0)</f>
        <v>0</v>
      </c>
      <c r="KO192" s="19">
        <f>IFERROR(HLOOKUP(KO$1,'Nakladova matice_2018'!$A$1:$IW$188,165,FALSE),0)</f>
        <v>0</v>
      </c>
      <c r="KP192" s="19">
        <f>IFERROR(HLOOKUP(KP$1,'Nakladova matice_2018'!$A$1:$IW$188,165,FALSE),0)</f>
        <v>0</v>
      </c>
      <c r="KQ192" s="19">
        <f>IFERROR(HLOOKUP(KQ$1,'Nakladova matice_2018'!$A$1:$IW$188,165,FALSE),0)</f>
        <v>0</v>
      </c>
      <c r="KR192" s="19">
        <f>IFERROR(HLOOKUP(KR$1,'Nakladova matice_2018'!$A$1:$IW$188,165,FALSE),0)</f>
        <v>0</v>
      </c>
      <c r="KS192" s="19">
        <f>IFERROR(HLOOKUP(KS$1,'Nakladova matice_2018'!$A$1:$IW$188,165,FALSE),0)</f>
        <v>0</v>
      </c>
      <c r="KT192" s="19">
        <f>IFERROR(HLOOKUP(KT$1,'Nakladova matice_2018'!$A$1:$IW$188,165,FALSE),0)</f>
        <v>0</v>
      </c>
      <c r="KU192" s="19">
        <f>IFERROR(HLOOKUP(KU$1,'Nakladova matice_2018'!$A$1:$IW$188,165,FALSE),0)</f>
        <v>13500</v>
      </c>
      <c r="KV192" s="19">
        <f>IFERROR(HLOOKUP(KV$1,'Nakladova matice_2018'!$A$1:$IW$188,165,FALSE),0)</f>
        <v>0</v>
      </c>
      <c r="KW192" s="19">
        <f>IFERROR(HLOOKUP(KW$1,'Nakladova matice_2018'!$A$1:$IW$188,165,FALSE),0)</f>
        <v>2000</v>
      </c>
      <c r="KX192" s="19">
        <f>IFERROR(HLOOKUP(KX$1,'Nakladova matice_2018'!$A$1:$IW$188,165,FALSE),0)</f>
        <v>0</v>
      </c>
      <c r="KY192" s="19">
        <f>IFERROR(HLOOKUP(KY$1,'Nakladova matice_2018'!$A$1:$IW$188,165,FALSE),0)</f>
        <v>0</v>
      </c>
      <c r="KZ192" s="19">
        <f>IFERROR(HLOOKUP(KZ$1,'Nakladova matice_2018'!$A$1:$IW$188,165,FALSE),0)</f>
        <v>40000</v>
      </c>
      <c r="LA192" s="19">
        <f>IFERROR(HLOOKUP(LA$1,'Nakladova matice_2018'!$A$1:$IW$188,165,FALSE),0)</f>
        <v>0</v>
      </c>
      <c r="LB192" s="19">
        <f>IFERROR(HLOOKUP(LB$1,'Nakladova matice_2018'!$A$1:$IW$188,165,FALSE),0)</f>
        <v>20990.26</v>
      </c>
      <c r="LC192" s="19">
        <f>IFERROR(HLOOKUP(LC$1,'Nakladova matice_2018'!$A$1:$IW$188,165,FALSE),0)</f>
        <v>0</v>
      </c>
      <c r="LD192" s="19">
        <f>IFERROR(HLOOKUP(LD$1,'Nakladova matice_2018'!$A$1:$IW$188,165,FALSE),0)</f>
        <v>0</v>
      </c>
      <c r="LE192" s="19">
        <f>IFERROR(HLOOKUP(LE$1,'Nakladova matice_2018'!$A$1:$IW$188,165,FALSE),0)</f>
        <v>0</v>
      </c>
      <c r="LF192" s="19">
        <f>IFERROR(HLOOKUP(LF$1,'Nakladova matice_2018'!$A$1:$IW$188,165,FALSE),0)</f>
        <v>0</v>
      </c>
      <c r="LG192" s="19">
        <f>IFERROR(HLOOKUP(LG$1,'Nakladova matice_2018'!$A$1:$IW$188,165,FALSE),0)</f>
        <v>0</v>
      </c>
      <c r="LH192" s="19">
        <f>IFERROR(HLOOKUP(LH$1,'Nakladova matice_2018'!$A$1:$IW$188,165,FALSE),0)</f>
        <v>0</v>
      </c>
      <c r="LI192" s="19">
        <f>IFERROR(HLOOKUP(LI$1,'Nakladova matice_2018'!$A$1:$IW$188,165,FALSE),0)</f>
        <v>0</v>
      </c>
      <c r="LJ192" s="19">
        <f>IFERROR(HLOOKUP(LJ$1,'Nakladova matice_2018'!$A$1:$IW$188,165,FALSE),0)</f>
        <v>0</v>
      </c>
      <c r="LK192" s="19">
        <f>IFERROR(HLOOKUP(LK$1,'Nakladova matice_2018'!$A$1:$IW$188,165,FALSE),0)</f>
        <v>0</v>
      </c>
      <c r="LL192" s="19">
        <f>IFERROR(HLOOKUP(LL$1,'Nakladova matice_2018'!$A$1:$IW$188,165,FALSE),0)</f>
        <v>900</v>
      </c>
      <c r="LM192" s="19">
        <f>IFERROR(HLOOKUP(LM$1,'Nakladova matice_2018'!$A$1:$IW$188,165,FALSE),0)</f>
        <v>0</v>
      </c>
      <c r="LN192" s="19">
        <f>IFERROR(HLOOKUP(LN$1,'Nakladova matice_2018'!$A$1:$IW$188,165,FALSE),0)</f>
        <v>0</v>
      </c>
      <c r="LO192" s="19">
        <f>IFERROR(HLOOKUP(LO$1,'Nakladova matice_2018'!$A$1:$IW$188,165,FALSE),0)</f>
        <v>0</v>
      </c>
      <c r="LP192" s="19">
        <f>IFERROR(HLOOKUP(LP$1,'Nakladova matice_2018'!$A$1:$IW$188,165,FALSE),0)</f>
        <v>0</v>
      </c>
      <c r="LQ192" s="19">
        <f>IFERROR(HLOOKUP(LQ$1,'Nakladova matice_2018'!$A$1:$IW$188,165,FALSE),0)</f>
        <v>0</v>
      </c>
      <c r="LR192" s="19">
        <f>IFERROR(HLOOKUP(LR$1,'Nakladova matice_2018'!$A$1:$IW$188,165,FALSE),0)</f>
        <v>0</v>
      </c>
      <c r="LS192" s="19">
        <f>IFERROR(HLOOKUP(LS$1,'Nakladova matice_2018'!$A$1:$IW$188,165,FALSE),0)</f>
        <v>52000</v>
      </c>
      <c r="LT192" s="19">
        <f>IFERROR(HLOOKUP(LT$1,'Nakladova matice_2018'!$A$1:$IW$188,165,FALSE),0)</f>
        <v>0</v>
      </c>
      <c r="LU192" s="19">
        <f>IFERROR(HLOOKUP(LU$1,'Nakladova matice_2018'!$A$1:$IW$188,165,FALSE),0)</f>
        <v>0</v>
      </c>
      <c r="LV192" s="19">
        <f>IFERROR(HLOOKUP(LV$1,'Nakladova matice_2018'!$A$1:$IW$188,165,FALSE),0)</f>
        <v>0</v>
      </c>
      <c r="LW192" s="19">
        <f>IFERROR(HLOOKUP(LW$1,'Nakladova matice_2018'!$A$1:$IW$188,165,FALSE),0)</f>
        <v>0</v>
      </c>
      <c r="LX192" s="19">
        <f>IFERROR(HLOOKUP(LX$1,'Nakladova matice_2018'!$A$1:$IW$188,165,FALSE),0)</f>
        <v>0</v>
      </c>
      <c r="LY192" s="19">
        <f>IFERROR(HLOOKUP(LY$1,'Nakladova matice_2018'!$A$1:$IW$188,165,FALSE),0)</f>
        <v>0</v>
      </c>
      <c r="LZ192" s="19">
        <f>IFERROR(HLOOKUP(LZ$1,'Nakladova matice_2018'!$A$1:$IW$188,165,FALSE),0)</f>
        <v>0</v>
      </c>
      <c r="MA192" s="19">
        <f>IFERROR(HLOOKUP(MA$1,'Nakladova matice_2018'!$A$1:$IW$188,165,FALSE),0)</f>
        <v>0</v>
      </c>
      <c r="MB192" s="19">
        <f>IFERROR(HLOOKUP(MB$1,'Nakladova matice_2018'!$A$1:$IW$188,165,FALSE),0)</f>
        <v>0</v>
      </c>
      <c r="MC192" s="19">
        <f>IFERROR(HLOOKUP(MC$1,'Nakladova matice_2018'!$A$1:$IW$188,165,FALSE),0)</f>
        <v>0</v>
      </c>
      <c r="MD192" s="19">
        <f>IFERROR(HLOOKUP(MD$1,'Nakladova matice_2018'!$A$1:$IW$188,165,FALSE),0)</f>
        <v>0</v>
      </c>
      <c r="ME192" s="19">
        <f>IFERROR(HLOOKUP(ME$1,'Nakladova matice_2018'!$A$1:$IW$188,165,FALSE),0)</f>
        <v>0</v>
      </c>
      <c r="MF192" s="19">
        <f>IFERROR(HLOOKUP(MF$1,'Nakladova matice_2018'!$A$1:$IW$188,165,FALSE),0)</f>
        <v>0</v>
      </c>
      <c r="MG192" s="19">
        <f>IFERROR(HLOOKUP(MG$1,'Nakladova matice_2018'!$A$1:$IW$188,165,FALSE),0)</f>
        <v>0</v>
      </c>
      <c r="MH192" s="19">
        <f>IFERROR(HLOOKUP(MH$1,'Nakladova matice_2018'!$A$1:$IW$188,165,FALSE),0)</f>
        <v>0</v>
      </c>
      <c r="MI192" s="19">
        <f>IFERROR(HLOOKUP(MI$1,'Nakladova matice_2018'!$A$1:$IW$188,165,FALSE),0)</f>
        <v>0</v>
      </c>
      <c r="MJ192" s="19">
        <f>IFERROR(HLOOKUP(MJ$1,'Nakladova matice_2018'!$A$1:$IW$188,165,FALSE),0)</f>
        <v>0</v>
      </c>
      <c r="MK192" s="19">
        <f>IFERROR(HLOOKUP(MK$1,'Nakladova matice_2018'!$A$1:$IW$188,165,FALSE),0)</f>
        <v>0</v>
      </c>
      <c r="ML192" s="19">
        <f>IFERROR(HLOOKUP(ML$1,'Nakladova matice_2018'!$A$1:$IW$188,165,FALSE),0)</f>
        <v>0</v>
      </c>
      <c r="MM192" s="19">
        <f>IFERROR(HLOOKUP(MM$1,'Nakladova matice_2018'!$A$1:$IW$188,165,FALSE),0)</f>
        <v>128500</v>
      </c>
      <c r="MN192" s="19">
        <f>IFERROR(HLOOKUP(MN$1,'Nakladova matice_2018'!$A$1:$IW$188,165,FALSE),0)</f>
        <v>0</v>
      </c>
      <c r="MO192" s="20">
        <f t="shared" si="88"/>
        <v>489244.82999999996</v>
      </c>
      <c r="MP192" s="20">
        <f>MO192-'Nakladova matice_2018'!IX165</f>
        <v>0</v>
      </c>
    </row>
    <row r="193" spans="1:354" x14ac:dyDescent="0.2">
      <c r="A193" s="27">
        <v>582002</v>
      </c>
      <c r="B193" s="21" t="s">
        <v>301</v>
      </c>
      <c r="C193" s="53">
        <v>0</v>
      </c>
      <c r="D193" s="19">
        <f>IFERROR(HLOOKUP(D$1,'Nakladova matice_2018'!$A$1:$IW$188,166,FALSE),0)</f>
        <v>0</v>
      </c>
      <c r="E193" s="19">
        <f>IFERROR(HLOOKUP(E$1,'Nakladova matice_2018'!$A$1:$IW$188,166,FALSE),0)</f>
        <v>0</v>
      </c>
      <c r="F193" s="19">
        <f>IFERROR(HLOOKUP(F$1,'Nakladova matice_2018'!$A$1:$IW$188,166,FALSE),0)</f>
        <v>0</v>
      </c>
      <c r="G193" s="19">
        <f>IFERROR(HLOOKUP(G$1,'Nakladova matice_2018'!$A$1:$IW$188,166,FALSE),0)</f>
        <v>0</v>
      </c>
      <c r="H193" s="19">
        <f>IFERROR(HLOOKUP(H$1,'Nakladova matice_2018'!$A$1:$IW$188,166,FALSE),0)</f>
        <v>0</v>
      </c>
      <c r="I193" s="19">
        <f>IFERROR(HLOOKUP(I$1,'Nakladova matice_2018'!$A$1:$IW$188,166,FALSE),0)</f>
        <v>0</v>
      </c>
      <c r="J193" s="19">
        <f>IFERROR(HLOOKUP(J$1,'Nakladova matice_2018'!$A$1:$IW$188,166,FALSE),0)</f>
        <v>0</v>
      </c>
      <c r="K193" s="19">
        <f>IFERROR(HLOOKUP(K$1,'Nakladova matice_2018'!$A$1:$IW$188,166,FALSE),0)</f>
        <v>0</v>
      </c>
      <c r="L193" s="19">
        <f>IFERROR(HLOOKUP(L$1,'Nakladova matice_2018'!$A$1:$IW$188,166,FALSE),0)</f>
        <v>0</v>
      </c>
      <c r="M193" s="19">
        <f>IFERROR(HLOOKUP(M$1,'Nakladova matice_2018'!$A$1:$IW$188,166,FALSE),0)</f>
        <v>0</v>
      </c>
      <c r="N193" s="19">
        <f>IFERROR(HLOOKUP(N$1,'Nakladova matice_2018'!$A$1:$IW$188,166,FALSE),0)</f>
        <v>0</v>
      </c>
      <c r="O193" s="19">
        <f>IFERROR(HLOOKUP(O$1,'Nakladova matice_2018'!$A$1:$IW$188,166,FALSE),0)</f>
        <v>0</v>
      </c>
      <c r="P193" s="19">
        <f>IFERROR(HLOOKUP(P$1,'Nakladova matice_2018'!$A$1:$IW$188,166,FALSE),0)</f>
        <v>0</v>
      </c>
      <c r="Q193" s="19">
        <f>IFERROR(HLOOKUP(Q$1,'Nakladova matice_2018'!$A$1:$IW$188,166,FALSE),0)</f>
        <v>0</v>
      </c>
      <c r="R193" s="19">
        <f>IFERROR(HLOOKUP(R$1,'Nakladova matice_2018'!$A$1:$IW$188,166,FALSE),0)</f>
        <v>0</v>
      </c>
      <c r="S193" s="19">
        <f>IFERROR(HLOOKUP(S$1,'Nakladova matice_2018'!$A$1:$IW$188,166,FALSE),0)</f>
        <v>0</v>
      </c>
      <c r="T193" s="19">
        <f>IFERROR(HLOOKUP(T$1,'Nakladova matice_2018'!$A$1:$IW$188,166,FALSE),0)</f>
        <v>0</v>
      </c>
      <c r="U193" s="19">
        <f>IFERROR(HLOOKUP(U$1,'Nakladova matice_2018'!$A$1:$IW$188,166,FALSE),0)</f>
        <v>0</v>
      </c>
      <c r="V193" s="19">
        <f>IFERROR(HLOOKUP(V$1,'Nakladova matice_2018'!$A$1:$IW$188,166,FALSE),0)</f>
        <v>0</v>
      </c>
      <c r="W193" s="19">
        <f>IFERROR(HLOOKUP(W$1,'Nakladova matice_2018'!$A$1:$IW$188,166,FALSE),0)</f>
        <v>0</v>
      </c>
      <c r="X193" s="19">
        <f>IFERROR(HLOOKUP(X$1,'Nakladova matice_2018'!$A$1:$IW$188,166,FALSE),0)</f>
        <v>0</v>
      </c>
      <c r="Y193" s="19">
        <f>IFERROR(HLOOKUP(Y$1,'Nakladova matice_2018'!$A$1:$IW$188,166,FALSE),0)</f>
        <v>0</v>
      </c>
      <c r="Z193" s="19">
        <f>IFERROR(HLOOKUP(Z$1,'Nakladova matice_2018'!$A$1:$IW$188,166,FALSE),0)</f>
        <v>42362.54</v>
      </c>
      <c r="AA193" s="19">
        <f>IFERROR(HLOOKUP(AA$1,'Nakladova matice_2018'!$A$1:$IW$188,166,FALSE),0)</f>
        <v>0</v>
      </c>
      <c r="AB193" s="19">
        <f>IFERROR(HLOOKUP(AB$1,'Nakladova matice_2018'!$A$1:$IW$188,166,FALSE),0)</f>
        <v>0</v>
      </c>
      <c r="AC193" s="19">
        <f>IFERROR(HLOOKUP(AC$1,'Nakladova matice_2018'!$A$1:$IW$188,166,FALSE),0)</f>
        <v>0</v>
      </c>
      <c r="AD193" s="19">
        <f>IFERROR(HLOOKUP(AD$1,'Nakladova matice_2018'!$A$1:$IW$188,166,FALSE),0)</f>
        <v>0</v>
      </c>
      <c r="AE193" s="19">
        <f>IFERROR(HLOOKUP(AE$1,'Nakladova matice_2018'!$A$1:$IW$188,166,FALSE),0)</f>
        <v>0</v>
      </c>
      <c r="AF193" s="19">
        <f>IFERROR(HLOOKUP(AF$1,'Nakladova matice_2018'!$A$1:$IW$188,166,FALSE),0)</f>
        <v>0</v>
      </c>
      <c r="AG193" s="19">
        <f>IFERROR(HLOOKUP(AG$1,'Nakladova matice_2018'!$A$1:$IW$188,166,FALSE),0)</f>
        <v>0</v>
      </c>
      <c r="AH193" s="19">
        <f>IFERROR(HLOOKUP(AH$1,'Nakladova matice_2018'!$A$1:$IW$188,166,FALSE),0)</f>
        <v>0</v>
      </c>
      <c r="AI193" s="19">
        <f>IFERROR(HLOOKUP(AI$1,'Nakladova matice_2018'!$A$1:$IW$188,166,FALSE),0)</f>
        <v>0</v>
      </c>
      <c r="AJ193" s="19">
        <f>IFERROR(HLOOKUP(AJ$1,'Nakladova matice_2018'!$A$1:$IW$188,166,FALSE),0)</f>
        <v>0</v>
      </c>
      <c r="AK193" s="19">
        <f>IFERROR(HLOOKUP(AK$1,'Nakladova matice_2018'!$A$1:$IW$188,166,FALSE),0)</f>
        <v>0</v>
      </c>
      <c r="AL193" s="19">
        <f>IFERROR(HLOOKUP(AL$1,'Nakladova matice_2018'!$A$1:$IW$188,166,FALSE),0)</f>
        <v>0</v>
      </c>
      <c r="AM193" s="19">
        <f>IFERROR(HLOOKUP(AM$1,'Nakladova matice_2018'!$A$1:$IW$188,166,FALSE),0)</f>
        <v>0</v>
      </c>
      <c r="AN193" s="19">
        <f>IFERROR(HLOOKUP(AN$1,'Nakladova matice_2018'!$A$1:$IW$188,166,FALSE),0)</f>
        <v>0</v>
      </c>
      <c r="AO193" s="19">
        <f>IFERROR(HLOOKUP(AO$1,'Nakladova matice_2018'!$A$1:$IW$188,166,FALSE),0)</f>
        <v>0</v>
      </c>
      <c r="AP193" s="19">
        <f>IFERROR(HLOOKUP(AP$1,'Nakladova matice_2018'!$A$1:$IW$188,166,FALSE),0)</f>
        <v>0</v>
      </c>
      <c r="AQ193" s="19">
        <f>IFERROR(HLOOKUP(AQ$1,'Nakladova matice_2018'!$A$1:$IW$188,166,FALSE),0)</f>
        <v>0</v>
      </c>
      <c r="AR193" s="19">
        <f>IFERROR(HLOOKUP(AR$1,'Nakladova matice_2018'!$A$1:$IW$188,166,FALSE),0)</f>
        <v>0</v>
      </c>
      <c r="AS193" s="19">
        <f>IFERROR(HLOOKUP(AS$1,'Nakladova matice_2018'!$A$1:$IW$188,166,FALSE),0)</f>
        <v>0</v>
      </c>
      <c r="AT193" s="19">
        <f>IFERROR(HLOOKUP(AT$1,'Nakladova matice_2018'!$A$1:$IW$188,166,FALSE),0)</f>
        <v>0</v>
      </c>
      <c r="AU193" s="19">
        <f>IFERROR(HLOOKUP(AU$1,'Nakladova matice_2018'!$A$1:$IW$188,166,FALSE),0)</f>
        <v>0</v>
      </c>
      <c r="AV193" s="19">
        <f>IFERROR(HLOOKUP(AV$1,'Nakladova matice_2018'!$A$1:$IW$188,166,FALSE),0)</f>
        <v>0</v>
      </c>
      <c r="AW193" s="19">
        <f>IFERROR(HLOOKUP(AW$1,'Nakladova matice_2018'!$A$1:$IW$188,166,FALSE),0)</f>
        <v>0</v>
      </c>
      <c r="AX193" s="19">
        <f>IFERROR(HLOOKUP(AX$1,'Nakladova matice_2018'!$A$1:$IW$188,166,FALSE),0)</f>
        <v>0</v>
      </c>
      <c r="AY193" s="19">
        <f>IFERROR(HLOOKUP(AY$1,'Nakladova matice_2018'!$A$1:$IW$188,166,FALSE),0)</f>
        <v>0</v>
      </c>
      <c r="AZ193" s="19">
        <f>IFERROR(HLOOKUP(AZ$1,'Nakladova matice_2018'!$A$1:$IW$188,166,FALSE),0)</f>
        <v>0</v>
      </c>
      <c r="BA193" s="19">
        <f>IFERROR(HLOOKUP(BA$1,'Nakladova matice_2018'!$A$1:$IW$188,166,FALSE),0)</f>
        <v>357003.73</v>
      </c>
      <c r="BB193" s="19">
        <f>IFERROR(HLOOKUP(BB$1,'Nakladova matice_2018'!$A$1:$IW$188,166,FALSE),0)</f>
        <v>0</v>
      </c>
      <c r="BC193" s="19">
        <f>IFERROR(HLOOKUP(BC$1,'Nakladova matice_2018'!$A$1:$IW$188,166,FALSE),0)</f>
        <v>0</v>
      </c>
      <c r="BD193" s="19">
        <f>IFERROR(HLOOKUP(BD$1,'Nakladova matice_2018'!$A$1:$IW$188,166,FALSE),0)</f>
        <v>38509.11</v>
      </c>
      <c r="BE193" s="19">
        <f>IFERROR(HLOOKUP(BE$1,'Nakladova matice_2018'!$A$1:$IW$188,166,FALSE),0)</f>
        <v>0</v>
      </c>
      <c r="BF193" s="19">
        <f>IFERROR(HLOOKUP(BF$1,'Nakladova matice_2018'!$A$1:$IW$188,166,FALSE),0)</f>
        <v>0</v>
      </c>
      <c r="BG193" s="19">
        <f>IFERROR(HLOOKUP(BG$1,'Nakladova matice_2018'!$A$1:$IW$188,166,FALSE),0)</f>
        <v>0</v>
      </c>
      <c r="BH193" s="19">
        <f>IFERROR(HLOOKUP(BH$1,'Nakladova matice_2018'!$A$1:$IW$188,166,FALSE),0)</f>
        <v>0</v>
      </c>
      <c r="BI193" s="19">
        <f>IFERROR(HLOOKUP(BI$1,'Nakladova matice_2018'!$A$1:$IW$188,166,FALSE),0)</f>
        <v>8047.47</v>
      </c>
      <c r="BJ193" s="19">
        <f>IFERROR(HLOOKUP(BJ$1,'Nakladova matice_2018'!$A$1:$IW$188,166,FALSE),0)</f>
        <v>0</v>
      </c>
      <c r="BK193" s="19">
        <f>IFERROR(HLOOKUP(BK$1,'Nakladova matice_2018'!$A$1:$IW$188,166,FALSE),0)</f>
        <v>0</v>
      </c>
      <c r="BL193" s="19">
        <f>IFERROR(HLOOKUP(BL$1,'Nakladova matice_2018'!$A$1:$IW$188,166,FALSE),0)</f>
        <v>0</v>
      </c>
      <c r="BM193" s="19">
        <f>IFERROR(HLOOKUP(BM$1,'Nakladova matice_2018'!$A$1:$IW$188,166,FALSE),0)</f>
        <v>20363.11</v>
      </c>
      <c r="BN193" s="19">
        <f>IFERROR(HLOOKUP(BN$1,'Nakladova matice_2018'!$A$1:$IW$188,166,FALSE),0)</f>
        <v>0</v>
      </c>
      <c r="BO193" s="19">
        <f>IFERROR(HLOOKUP(BO$1,'Nakladova matice_2018'!$A$1:$IW$188,166,FALSE),0)</f>
        <v>0</v>
      </c>
      <c r="BP193" s="19">
        <f>IFERROR(HLOOKUP(BP$1,'Nakladova matice_2018'!$A$1:$IW$188,166,FALSE),0)</f>
        <v>0</v>
      </c>
      <c r="BQ193" s="19">
        <f>IFERROR(HLOOKUP(BQ$1,'Nakladova matice_2018'!$A$1:$IW$188,166,FALSE),0)</f>
        <v>419975.21</v>
      </c>
      <c r="BR193" s="19">
        <f>IFERROR(HLOOKUP(BR$1,'Nakladova matice_2018'!$A$1:$IW$188,166,FALSE),0)</f>
        <v>0</v>
      </c>
      <c r="BS193" s="19">
        <f>IFERROR(HLOOKUP(BS$1,'Nakladova matice_2018'!$A$1:$IW$188,166,FALSE),0)</f>
        <v>0</v>
      </c>
      <c r="BT193" s="19">
        <f>IFERROR(HLOOKUP(BT$1,'Nakladova matice_2018'!$A$1:$IW$188,166,FALSE),0)</f>
        <v>36402.39</v>
      </c>
      <c r="BU193" s="19">
        <f>IFERROR(HLOOKUP(BU$1,'Nakladova matice_2018'!$A$1:$IW$188,166,FALSE),0)</f>
        <v>0</v>
      </c>
      <c r="BV193" s="19">
        <f>IFERROR(HLOOKUP(BV$1,'Nakladova matice_2018'!$A$1:$IW$188,166,FALSE),0)</f>
        <v>0</v>
      </c>
      <c r="BW193" s="19">
        <f>IFERROR(HLOOKUP(BW$1,'Nakladova matice_2018'!$A$1:$IW$188,166,FALSE),0)</f>
        <v>0</v>
      </c>
      <c r="BX193" s="19">
        <f>IFERROR(HLOOKUP(BX$1,'Nakladova matice_2018'!$A$1:$IW$188,166,FALSE),0)</f>
        <v>29206.09</v>
      </c>
      <c r="BY193" s="19">
        <f>IFERROR(HLOOKUP(BY$1,'Nakladova matice_2018'!$A$1:$IW$188,166,FALSE),0)</f>
        <v>0</v>
      </c>
      <c r="BZ193" s="19">
        <f>IFERROR(HLOOKUP(BZ$1,'Nakladova matice_2018'!$A$1:$IW$188,166,FALSE),0)</f>
        <v>0</v>
      </c>
      <c r="CA193" s="19">
        <f>IFERROR(HLOOKUP(CA$1,'Nakladova matice_2018'!$A$1:$IW$188,166,FALSE),0)</f>
        <v>0</v>
      </c>
      <c r="CB193" s="19">
        <f>IFERROR(HLOOKUP(CB$1,'Nakladova matice_2018'!$A$1:$IW$188,166,FALSE),0)</f>
        <v>0</v>
      </c>
      <c r="CC193" s="19">
        <f>IFERROR(HLOOKUP(CC$1,'Nakladova matice_2018'!$A$1:$IW$188,166,FALSE),0)</f>
        <v>0</v>
      </c>
      <c r="CD193" s="19">
        <f>IFERROR(HLOOKUP(CD$1,'Nakladova matice_2018'!$A$1:$IW$188,166,FALSE),0)</f>
        <v>0</v>
      </c>
      <c r="CE193" s="19">
        <f>IFERROR(HLOOKUP(CE$1,'Nakladova matice_2018'!$A$1:$IW$188,166,FALSE),0)</f>
        <v>0</v>
      </c>
      <c r="CF193" s="19">
        <f>IFERROR(HLOOKUP(CF$1,'Nakladova matice_2018'!$A$1:$IW$188,166,FALSE),0)</f>
        <v>0</v>
      </c>
      <c r="CG193" s="19">
        <f>IFERROR(HLOOKUP(CG$1,'Nakladova matice_2018'!$A$1:$IW$188,166,FALSE),0)</f>
        <v>0</v>
      </c>
      <c r="CH193" s="19">
        <f>IFERROR(HLOOKUP(CH$1,'Nakladova matice_2018'!$A$1:$IW$188,166,FALSE),0)</f>
        <v>0</v>
      </c>
      <c r="CI193" s="19">
        <f>IFERROR(HLOOKUP(CI$1,'Nakladova matice_2018'!$A$1:$IW$188,166,FALSE),0)</f>
        <v>0</v>
      </c>
      <c r="CJ193" s="19">
        <f>IFERROR(HLOOKUP(CJ$1,'Nakladova matice_2018'!$A$1:$IW$188,166,FALSE),0)</f>
        <v>0</v>
      </c>
      <c r="CK193" s="19">
        <f>IFERROR(HLOOKUP(CK$1,'Nakladova matice_2018'!$A$1:$IW$188,166,FALSE),0)</f>
        <v>0</v>
      </c>
      <c r="CL193" s="19">
        <f>IFERROR(HLOOKUP(CL$1,'Nakladova matice_2018'!$A$1:$IW$188,166,FALSE),0)</f>
        <v>0</v>
      </c>
      <c r="CM193" s="19">
        <f>IFERROR(HLOOKUP(CM$1,'Nakladova matice_2018'!$A$1:$IW$188,166,FALSE),0)</f>
        <v>0</v>
      </c>
      <c r="CN193" s="19">
        <f>IFERROR(HLOOKUP(CN$1,'Nakladova matice_2018'!$A$1:$IW$188,166,FALSE),0)</f>
        <v>0</v>
      </c>
      <c r="CO193" s="19">
        <f>IFERROR(HLOOKUP(CO$1,'Nakladova matice_2018'!$A$1:$IW$188,166,FALSE),0)</f>
        <v>0</v>
      </c>
      <c r="CP193" s="19">
        <f>IFERROR(HLOOKUP(CP$1,'Nakladova matice_2018'!$A$1:$IW$188,166,FALSE),0)</f>
        <v>0</v>
      </c>
      <c r="CQ193" s="19">
        <f>IFERROR(HLOOKUP(CQ$1,'Nakladova matice_2018'!$A$1:$IW$188,166,FALSE),0)</f>
        <v>0</v>
      </c>
      <c r="CR193" s="19">
        <f>IFERROR(HLOOKUP(CR$1,'Nakladova matice_2018'!$A$1:$IW$188,166,FALSE),0)</f>
        <v>0</v>
      </c>
      <c r="CS193" s="19">
        <f>IFERROR(HLOOKUP(CS$1,'Nakladova matice_2018'!$A$1:$IW$188,166,FALSE),0)</f>
        <v>0</v>
      </c>
      <c r="CT193" s="19">
        <f>IFERROR(HLOOKUP(CT$1,'Nakladova matice_2018'!$A$1:$IW$188,166,FALSE),0)</f>
        <v>0</v>
      </c>
      <c r="CU193" s="19">
        <f>IFERROR(HLOOKUP(CU$1,'Nakladova matice_2018'!$A$1:$IW$188,166,FALSE),0)</f>
        <v>0</v>
      </c>
      <c r="CV193" s="19">
        <f>IFERROR(HLOOKUP(CV$1,'Nakladova matice_2018'!$A$1:$IW$188,166,FALSE),0)</f>
        <v>0</v>
      </c>
      <c r="CW193" s="19">
        <f>IFERROR(HLOOKUP(CW$1,'Nakladova matice_2018'!$A$1:$IW$188,166,FALSE),0)</f>
        <v>0</v>
      </c>
      <c r="CX193" s="19">
        <f>IFERROR(HLOOKUP(CX$1,'Nakladova matice_2018'!$A$1:$IW$188,166,FALSE),0)</f>
        <v>0</v>
      </c>
      <c r="CY193" s="19">
        <f>IFERROR(HLOOKUP(CY$1,'Nakladova matice_2018'!$A$1:$IW$188,166,FALSE),0)</f>
        <v>0</v>
      </c>
      <c r="CZ193" s="19">
        <f>IFERROR(HLOOKUP(CZ$1,'Nakladova matice_2018'!$A$1:$IW$188,166,FALSE),0)</f>
        <v>0</v>
      </c>
      <c r="DA193" s="19">
        <f>IFERROR(HLOOKUP(DA$1,'Nakladova matice_2018'!$A$1:$IW$188,166,FALSE),0)</f>
        <v>0</v>
      </c>
      <c r="DB193" s="19">
        <f>IFERROR(HLOOKUP(DB$1,'Nakladova matice_2018'!$A$1:$IW$188,166,FALSE),0)</f>
        <v>0</v>
      </c>
      <c r="DC193" s="19">
        <f>IFERROR(HLOOKUP(DC$1,'Nakladova matice_2018'!$A$1:$IW$188,166,FALSE),0)</f>
        <v>0</v>
      </c>
      <c r="DD193" s="19">
        <f>IFERROR(HLOOKUP(DD$1,'Nakladova matice_2018'!$A$1:$IW$188,166,FALSE),0)</f>
        <v>0</v>
      </c>
      <c r="DE193" s="19">
        <f>IFERROR(HLOOKUP(DE$1,'Nakladova matice_2018'!$A$1:$IW$188,166,FALSE),0)</f>
        <v>0</v>
      </c>
      <c r="DF193" s="19">
        <f>IFERROR(HLOOKUP(DF$1,'Nakladova matice_2018'!$A$1:$IW$188,166,FALSE),0)</f>
        <v>0</v>
      </c>
      <c r="DG193" s="19">
        <f>IFERROR(HLOOKUP(DG$1,'Nakladova matice_2018'!$A$1:$IW$188,166,FALSE),0)</f>
        <v>1954.44</v>
      </c>
      <c r="DH193" s="19">
        <f>IFERROR(HLOOKUP(DH$1,'Nakladova matice_2018'!$A$1:$IW$188,166,FALSE),0)</f>
        <v>0</v>
      </c>
      <c r="DI193" s="19">
        <f>IFERROR(HLOOKUP(DI$1,'Nakladova matice_2018'!$A$1:$IW$188,166,FALSE),0)</f>
        <v>0</v>
      </c>
      <c r="DJ193" s="19">
        <f>IFERROR(HLOOKUP(DJ$1,'Nakladova matice_2018'!$A$1:$IW$188,166,FALSE),0)</f>
        <v>0</v>
      </c>
      <c r="DK193" s="19">
        <f>IFERROR(HLOOKUP(DK$1,'Nakladova matice_2018'!$A$1:$IW$188,166,FALSE),0)</f>
        <v>0</v>
      </c>
      <c r="DL193" s="19">
        <f>IFERROR(HLOOKUP(DL$1,'Nakladova matice_2018'!$A$1:$IW$188,166,FALSE),0)</f>
        <v>12061.75</v>
      </c>
      <c r="DM193" s="19">
        <f>IFERROR(HLOOKUP(DM$1,'Nakladova matice_2018'!$A$1:$IW$188,166,FALSE),0)</f>
        <v>0</v>
      </c>
      <c r="DN193" s="19">
        <f>IFERROR(HLOOKUP(DN$1,'Nakladova matice_2018'!$A$1:$IW$188,166,FALSE),0)</f>
        <v>0</v>
      </c>
      <c r="DO193" s="19">
        <f>IFERROR(HLOOKUP(DO$1,'Nakladova matice_2018'!$A$1:$IW$188,166,FALSE),0)</f>
        <v>0</v>
      </c>
      <c r="DP193" s="19">
        <f>IFERROR(HLOOKUP(DP$1,'Nakladova matice_2018'!$A$1:$IW$188,166,FALSE),0)</f>
        <v>0</v>
      </c>
      <c r="DQ193" s="19">
        <f>IFERROR(HLOOKUP(DQ$1,'Nakladova matice_2018'!$A$1:$IW$188,166,FALSE),0)</f>
        <v>0</v>
      </c>
      <c r="DR193" s="19">
        <f>IFERROR(HLOOKUP(DR$1,'Nakladova matice_2018'!$A$1:$IW$188,166,FALSE),0)</f>
        <v>50353.2</v>
      </c>
      <c r="DS193" s="19">
        <f>IFERROR(HLOOKUP(DS$1,'Nakladova matice_2018'!$A$1:$IW$188,166,FALSE),0)</f>
        <v>0</v>
      </c>
      <c r="DT193" s="19">
        <f>IFERROR(HLOOKUP(DT$1,'Nakladova matice_2018'!$A$1:$IW$188,166,FALSE),0)</f>
        <v>0</v>
      </c>
      <c r="DU193" s="19">
        <f>IFERROR(HLOOKUP(DU$1,'Nakladova matice_2018'!$A$1:$IW$188,166,FALSE),0)</f>
        <v>0</v>
      </c>
      <c r="DV193" s="19">
        <f>IFERROR(HLOOKUP(DV$1,'Nakladova matice_2018'!$A$1:$IW$188,166,FALSE),0)</f>
        <v>0</v>
      </c>
      <c r="DW193" s="19">
        <f>IFERROR(HLOOKUP(DW$1,'Nakladova matice_2018'!$A$1:$IW$188,166,FALSE),0)</f>
        <v>0</v>
      </c>
      <c r="DX193" s="19">
        <f>IFERROR(HLOOKUP(DX$1,'Nakladova matice_2018'!$A$1:$IW$188,166,FALSE),0)</f>
        <v>0</v>
      </c>
      <c r="DY193" s="19">
        <f>IFERROR(HLOOKUP(DY$1,'Nakladova matice_2018'!$A$1:$IW$188,166,FALSE),0)</f>
        <v>0</v>
      </c>
      <c r="DZ193" s="19">
        <f>IFERROR(HLOOKUP(DZ$1,'Nakladova matice_2018'!$A$1:$IW$188,166,FALSE),0)</f>
        <v>0</v>
      </c>
      <c r="EA193" s="19">
        <f>IFERROR(HLOOKUP(EA$1,'Nakladova matice_2018'!$A$1:$IW$188,166,FALSE),0)</f>
        <v>0</v>
      </c>
      <c r="EB193" s="19">
        <f>IFERROR(HLOOKUP(EB$1,'Nakladova matice_2018'!$A$1:$IW$188,166,FALSE),0)</f>
        <v>0</v>
      </c>
      <c r="EC193" s="19">
        <f>IFERROR(HLOOKUP(EC$1,'Nakladova matice_2018'!$A$1:$IW$188,166,FALSE),0)</f>
        <v>0</v>
      </c>
      <c r="ED193" s="19">
        <f>IFERROR(HLOOKUP(ED$1,'Nakladova matice_2018'!$A$1:$IW$188,166,FALSE),0)</f>
        <v>0</v>
      </c>
      <c r="EE193" s="19">
        <f>IFERROR(HLOOKUP(EE$1,'Nakladova matice_2018'!$A$1:$IW$188,166,FALSE),0)</f>
        <v>0</v>
      </c>
      <c r="EF193" s="19">
        <f>IFERROR(HLOOKUP(EF$1,'Nakladova matice_2018'!$A$1:$IW$188,166,FALSE),0)</f>
        <v>0</v>
      </c>
      <c r="EG193" s="19">
        <f>IFERROR(HLOOKUP(EG$1,'Nakladova matice_2018'!$A$1:$IW$188,166,FALSE),0)</f>
        <v>0</v>
      </c>
      <c r="EH193" s="19">
        <f>IFERROR(HLOOKUP(EH$1,'Nakladova matice_2018'!$A$1:$IW$188,166,FALSE),0)</f>
        <v>0</v>
      </c>
      <c r="EI193" s="19">
        <f>IFERROR(HLOOKUP(EI$1,'Nakladova matice_2018'!$A$1:$IW$188,166,FALSE),0)</f>
        <v>0</v>
      </c>
      <c r="EJ193" s="19">
        <f>IFERROR(HLOOKUP(EJ$1,'Nakladova matice_2018'!$A$1:$IW$188,166,FALSE),0)</f>
        <v>0</v>
      </c>
      <c r="EK193" s="19">
        <f>IFERROR(HLOOKUP(EK$1,'Nakladova matice_2018'!$A$1:$IW$188,166,FALSE),0)</f>
        <v>8172.5</v>
      </c>
      <c r="EL193" s="19">
        <f>IFERROR(HLOOKUP(EL$1,'Nakladova matice_2018'!$A$1:$IW$188,166,FALSE),0)</f>
        <v>0</v>
      </c>
      <c r="EM193" s="19">
        <f>IFERROR(HLOOKUP(EM$1,'Nakladova matice_2018'!$A$1:$IW$188,166,FALSE),0)</f>
        <v>0</v>
      </c>
      <c r="EN193" s="19">
        <f>IFERROR(HLOOKUP(EN$1,'Nakladova matice_2018'!$A$1:$IW$188,166,FALSE),0)</f>
        <v>0</v>
      </c>
      <c r="EO193" s="19">
        <f>IFERROR(HLOOKUP(EO$1,'Nakladova matice_2018'!$A$1:$IW$188,166,FALSE),0)</f>
        <v>0</v>
      </c>
      <c r="EP193" s="19">
        <f>IFERROR(HLOOKUP(EP$1,'Nakladova matice_2018'!$A$1:$IW$188,166,FALSE),0)</f>
        <v>0</v>
      </c>
      <c r="EQ193" s="19">
        <f>IFERROR(HLOOKUP(EQ$1,'Nakladova matice_2018'!$A$1:$IW$188,166,FALSE),0)</f>
        <v>0</v>
      </c>
      <c r="ER193" s="19">
        <f>IFERROR(HLOOKUP(ER$1,'Nakladova matice_2018'!$A$1:$IW$188,166,FALSE),0)</f>
        <v>0</v>
      </c>
      <c r="ES193" s="19">
        <f>IFERROR(HLOOKUP(ES$1,'Nakladova matice_2018'!$A$1:$IW$188,166,FALSE),0)</f>
        <v>0</v>
      </c>
      <c r="ET193" s="19">
        <f>IFERROR(HLOOKUP(ET$1,'Nakladova matice_2018'!$A$1:$IW$188,166,FALSE),0)</f>
        <v>0</v>
      </c>
      <c r="EU193" s="19">
        <f>IFERROR(HLOOKUP(EU$1,'Nakladova matice_2018'!$A$1:$IW$188,166,FALSE),0)</f>
        <v>0</v>
      </c>
      <c r="EV193" s="19">
        <f>IFERROR(HLOOKUP(EV$1,'Nakladova matice_2018'!$A$1:$IW$188,166,FALSE),0)</f>
        <v>0</v>
      </c>
      <c r="EW193" s="19">
        <f>IFERROR(HLOOKUP(EW$1,'Nakladova matice_2018'!$A$1:$IW$188,166,FALSE),0)</f>
        <v>0</v>
      </c>
      <c r="EX193" s="19">
        <f>IFERROR(HLOOKUP(EX$1,'Nakladova matice_2018'!$A$1:$IW$188,166,FALSE),0)</f>
        <v>0</v>
      </c>
      <c r="EY193" s="19">
        <f>IFERROR(HLOOKUP(EY$1,'Nakladova matice_2018'!$A$1:$IW$188,166,FALSE),0)</f>
        <v>0</v>
      </c>
      <c r="EZ193" s="19">
        <f>IFERROR(HLOOKUP(EZ$1,'Nakladova matice_2018'!$A$1:$IW$188,166,FALSE),0)</f>
        <v>0</v>
      </c>
      <c r="FA193" s="19">
        <f>IFERROR(HLOOKUP(FA$1,'Nakladova matice_2018'!$A$1:$IW$188,166,FALSE),0)</f>
        <v>0</v>
      </c>
      <c r="FB193" s="19">
        <f>IFERROR(HLOOKUP(FB$1,'Nakladova matice_2018'!$A$1:$IW$188,166,FALSE),0)</f>
        <v>0</v>
      </c>
      <c r="FC193" s="19">
        <f>IFERROR(HLOOKUP(FC$1,'Nakladova matice_2018'!$A$1:$IW$188,166,FALSE),0)</f>
        <v>0</v>
      </c>
      <c r="FD193" s="19">
        <f>IFERROR(HLOOKUP(FD$1,'Nakladova matice_2018'!$A$1:$IW$188,166,FALSE),0)</f>
        <v>0</v>
      </c>
      <c r="FE193" s="19">
        <f>IFERROR(HLOOKUP(FE$1,'Nakladova matice_2018'!$A$1:$IW$188,166,FALSE),0)</f>
        <v>0</v>
      </c>
      <c r="FF193" s="19">
        <f>IFERROR(HLOOKUP(FF$1,'Nakladova matice_2018'!$A$1:$IW$188,166,FALSE),0)</f>
        <v>0</v>
      </c>
      <c r="FG193" s="19">
        <f>IFERROR(HLOOKUP(FG$1,'Nakladova matice_2018'!$A$1:$IW$188,166,FALSE),0)</f>
        <v>0</v>
      </c>
      <c r="FH193" s="19">
        <f>IFERROR(HLOOKUP(FH$1,'Nakladova matice_2018'!$A$1:$IW$188,166,FALSE),0)</f>
        <v>0</v>
      </c>
      <c r="FI193" s="19">
        <f>IFERROR(HLOOKUP(FI$1,'Nakladova matice_2018'!$A$1:$IW$188,166,FALSE),0)</f>
        <v>0</v>
      </c>
      <c r="FJ193" s="19">
        <f>IFERROR(HLOOKUP(FJ$1,'Nakladova matice_2018'!$A$1:$IW$188,166,FALSE),0)</f>
        <v>0</v>
      </c>
      <c r="FK193" s="19">
        <f>IFERROR(HLOOKUP(FK$1,'Nakladova matice_2018'!$A$1:$IW$188,166,FALSE),0)</f>
        <v>0</v>
      </c>
      <c r="FL193" s="19">
        <f>IFERROR(HLOOKUP(FL$1,'Nakladova matice_2018'!$A$1:$IW$188,166,FALSE),0)</f>
        <v>0</v>
      </c>
      <c r="FM193" s="19">
        <f>IFERROR(HLOOKUP(FM$1,'Nakladova matice_2018'!$A$1:$IW$188,166,FALSE),0)</f>
        <v>0</v>
      </c>
      <c r="FN193" s="19">
        <f>IFERROR(HLOOKUP(FN$1,'Nakladova matice_2018'!$A$1:$IW$188,166,FALSE),0)</f>
        <v>0</v>
      </c>
      <c r="FO193" s="19">
        <f>IFERROR(HLOOKUP(FO$1,'Nakladova matice_2018'!$A$1:$IW$188,166,FALSE),0)</f>
        <v>0</v>
      </c>
      <c r="FP193" s="19">
        <f>IFERROR(HLOOKUP(FP$1,'Nakladova matice_2018'!$A$1:$IW$188,166,FALSE),0)</f>
        <v>0</v>
      </c>
      <c r="FQ193" s="19">
        <f>IFERROR(HLOOKUP(FQ$1,'Nakladova matice_2018'!$A$1:$IW$188,166,FALSE),0)</f>
        <v>0</v>
      </c>
      <c r="FR193" s="19">
        <f>IFERROR(HLOOKUP(FR$1,'Nakladova matice_2018'!$A$1:$IW$188,166,FALSE),0)</f>
        <v>0</v>
      </c>
      <c r="FS193" s="19">
        <f>IFERROR(HLOOKUP(FS$1,'Nakladova matice_2018'!$A$1:$IW$188,166,FALSE),0)</f>
        <v>25692.51</v>
      </c>
      <c r="FT193" s="19">
        <f>IFERROR(HLOOKUP(FT$1,'Nakladova matice_2018'!$A$1:$IW$188,166,FALSE),0)</f>
        <v>50393.11</v>
      </c>
      <c r="FU193" s="19">
        <f>IFERROR(HLOOKUP(FU$1,'Nakladova matice_2018'!$A$1:$IW$188,166,FALSE),0)</f>
        <v>0</v>
      </c>
      <c r="FV193" s="19">
        <f>IFERROR(HLOOKUP(FV$1,'Nakladova matice_2018'!$A$1:$IW$188,166,FALSE),0)</f>
        <v>12600</v>
      </c>
      <c r="FW193" s="19">
        <f>IFERROR(HLOOKUP(FW$1,'Nakladova matice_2018'!$A$1:$IW$188,166,FALSE),0)</f>
        <v>0</v>
      </c>
      <c r="FX193" s="19">
        <f>IFERROR(HLOOKUP(FX$1,'Nakladova matice_2018'!$A$1:$IW$188,166,FALSE),0)</f>
        <v>0</v>
      </c>
      <c r="FY193" s="19">
        <f>IFERROR(HLOOKUP(FY$1,'Nakladova matice_2018'!$A$1:$IW$188,166,FALSE),0)</f>
        <v>11303.46</v>
      </c>
      <c r="FZ193" s="19">
        <f>IFERROR(HLOOKUP(FZ$1,'Nakladova matice_2018'!$A$1:$IW$188,166,FALSE),0)</f>
        <v>0</v>
      </c>
      <c r="GA193" s="19">
        <f>IFERROR(HLOOKUP(GA$1,'Nakladova matice_2018'!$A$1:$IW$188,166,FALSE),0)</f>
        <v>78580.679999999993</v>
      </c>
      <c r="GB193" s="19">
        <f>IFERROR(HLOOKUP(GB$1,'Nakladova matice_2018'!$A$1:$IW$188,166,FALSE),0)</f>
        <v>0</v>
      </c>
      <c r="GC193" s="19">
        <f>IFERROR(HLOOKUP(GC$1,'Nakladova matice_2018'!$A$1:$IW$188,166,FALSE),0)</f>
        <v>0</v>
      </c>
      <c r="GD193" s="19">
        <f>IFERROR(HLOOKUP(GD$1,'Nakladova matice_2018'!$A$1:$IW$188,166,FALSE),0)</f>
        <v>0</v>
      </c>
      <c r="GE193" s="19">
        <f>IFERROR(HLOOKUP(GE$1,'Nakladova matice_2018'!$A$1:$IW$188,166,FALSE),0)</f>
        <v>0</v>
      </c>
      <c r="GF193" s="19">
        <f>IFERROR(HLOOKUP(GF$1,'Nakladova matice_2018'!$A$1:$IW$188,166,FALSE),0)</f>
        <v>0</v>
      </c>
      <c r="GG193" s="19">
        <f>IFERROR(HLOOKUP(GG$1,'Nakladova matice_2018'!$A$1:$IW$188,166,FALSE),0)</f>
        <v>0</v>
      </c>
      <c r="GH193" s="19">
        <f>IFERROR(HLOOKUP(GH$1,'Nakladova matice_2018'!$A$1:$IW$188,166,FALSE),0)</f>
        <v>0</v>
      </c>
      <c r="GI193" s="19">
        <f>IFERROR(HLOOKUP(GI$1,'Nakladova matice_2018'!$A$1:$IW$188,166,FALSE),0)</f>
        <v>0</v>
      </c>
      <c r="GJ193" s="19">
        <f>IFERROR(HLOOKUP(GJ$1,'Nakladova matice_2018'!$A$1:$IW$188,166,FALSE),0)</f>
        <v>0</v>
      </c>
      <c r="GK193" s="19">
        <f>IFERROR(HLOOKUP(GK$1,'Nakladova matice_2018'!$A$1:$IW$188,166,FALSE),0)</f>
        <v>0</v>
      </c>
      <c r="GL193" s="19">
        <f>IFERROR(HLOOKUP(GL$1,'Nakladova matice_2018'!$A$1:$IW$188,166,FALSE),0)</f>
        <v>0</v>
      </c>
      <c r="GM193" s="19">
        <f>IFERROR(HLOOKUP(GM$1,'Nakladova matice_2018'!$A$1:$IW$188,166,FALSE),0)</f>
        <v>8104.59</v>
      </c>
      <c r="GN193" s="19">
        <f>IFERROR(HLOOKUP(GN$1,'Nakladova matice_2018'!$A$1:$IW$188,166,FALSE),0)</f>
        <v>0</v>
      </c>
      <c r="GO193" s="19">
        <f>IFERROR(HLOOKUP(GO$1,'Nakladova matice_2018'!$A$1:$IW$188,166,FALSE),0)</f>
        <v>0</v>
      </c>
      <c r="GP193" s="19">
        <f>IFERROR(HLOOKUP(GP$1,'Nakladova matice_2018'!$A$1:$IW$188,166,FALSE),0)</f>
        <v>0</v>
      </c>
      <c r="GQ193" s="19">
        <f>IFERROR(HLOOKUP(GQ$1,'Nakladova matice_2018'!$A$1:$IW$188,166,FALSE),0)</f>
        <v>0</v>
      </c>
      <c r="GR193" s="19">
        <f>IFERROR(HLOOKUP(GR$1,'Nakladova matice_2018'!$A$1:$IW$188,166,FALSE),0)</f>
        <v>0</v>
      </c>
      <c r="GS193" s="19">
        <f>IFERROR(HLOOKUP(GS$1,'Nakladova matice_2018'!$A$1:$IW$188,166,FALSE),0)</f>
        <v>0</v>
      </c>
      <c r="GT193" s="19">
        <f>IFERROR(HLOOKUP(GT$1,'Nakladova matice_2018'!$A$1:$IW$188,166,FALSE),0)</f>
        <v>0</v>
      </c>
      <c r="GU193" s="19">
        <f>IFERROR(HLOOKUP(GU$1,'Nakladova matice_2018'!$A$1:$IW$188,166,FALSE),0)</f>
        <v>0</v>
      </c>
      <c r="GV193" s="19">
        <f>IFERROR(HLOOKUP(GV$1,'Nakladova matice_2018'!$A$1:$IW$188,166,FALSE),0)</f>
        <v>0</v>
      </c>
      <c r="GW193" s="19">
        <f>IFERROR(HLOOKUP(GW$1,'Nakladova matice_2018'!$A$1:$IW$188,166,FALSE),0)</f>
        <v>0</v>
      </c>
      <c r="GX193" s="19">
        <f>IFERROR(HLOOKUP(GX$1,'Nakladova matice_2018'!$A$1:$IW$188,166,FALSE),0)</f>
        <v>0</v>
      </c>
      <c r="GY193" s="19">
        <f>IFERROR(HLOOKUP(GY$1,'Nakladova matice_2018'!$A$1:$IW$188,166,FALSE),0)</f>
        <v>0</v>
      </c>
      <c r="GZ193" s="19">
        <f>IFERROR(HLOOKUP(GZ$1,'Nakladova matice_2018'!$A$1:$IW$188,166,FALSE),0)</f>
        <v>0</v>
      </c>
      <c r="HA193" s="19">
        <f>IFERROR(HLOOKUP(HA$1,'Nakladova matice_2018'!$A$1:$IW$188,166,FALSE),0)</f>
        <v>24566</v>
      </c>
      <c r="HB193" s="19">
        <f>IFERROR(HLOOKUP(HB$1,'Nakladova matice_2018'!$A$1:$IW$188,166,FALSE),0)</f>
        <v>0</v>
      </c>
      <c r="HC193" s="19">
        <f>IFERROR(HLOOKUP(HC$1,'Nakladova matice_2018'!$A$1:$IW$188,166,FALSE),0)</f>
        <v>0</v>
      </c>
      <c r="HD193" s="19">
        <f>IFERROR(HLOOKUP(HD$1,'Nakladova matice_2018'!$A$1:$IW$188,166,FALSE),0)</f>
        <v>0</v>
      </c>
      <c r="HE193" s="19">
        <f>IFERROR(HLOOKUP(HE$1,'Nakladova matice_2018'!$A$1:$IW$188,166,FALSE),0)</f>
        <v>0</v>
      </c>
      <c r="HF193" s="19">
        <f>IFERROR(HLOOKUP(HF$1,'Nakladova matice_2018'!$A$1:$IW$188,166,FALSE),0)</f>
        <v>4461.33</v>
      </c>
      <c r="HG193" s="19">
        <f>IFERROR(HLOOKUP(HG$1,'Nakladova matice_2018'!$A$1:$IW$188,166,FALSE),0)</f>
        <v>869.98</v>
      </c>
      <c r="HH193" s="19">
        <f>IFERROR(HLOOKUP(HH$1,'Nakladova matice_2018'!$A$1:$IW$188,166,FALSE),0)</f>
        <v>2574.9899999999998</v>
      </c>
      <c r="HI193" s="19">
        <f>IFERROR(HLOOKUP(HI$1,'Nakladova matice_2018'!$A$1:$IW$188,166,FALSE),0)</f>
        <v>0</v>
      </c>
      <c r="HJ193" s="19">
        <f>IFERROR(HLOOKUP(HJ$1,'Nakladova matice_2018'!$A$1:$IW$188,166,FALSE),0)</f>
        <v>6307.5</v>
      </c>
      <c r="HK193" s="19">
        <f>IFERROR(HLOOKUP(HK$1,'Nakladova matice_2018'!$A$1:$IW$188,166,FALSE),0)</f>
        <v>0</v>
      </c>
      <c r="HL193" s="19">
        <f>IFERROR(HLOOKUP(HL$1,'Nakladova matice_2018'!$A$1:$IW$188,166,FALSE),0)</f>
        <v>0</v>
      </c>
      <c r="HM193" s="19">
        <f>IFERROR(HLOOKUP(HM$1,'Nakladova matice_2018'!$A$1:$IW$188,166,FALSE),0)</f>
        <v>0</v>
      </c>
      <c r="HN193" s="19">
        <f>IFERROR(HLOOKUP(HN$1,'Nakladova matice_2018'!$A$1:$IW$188,166,FALSE),0)</f>
        <v>0</v>
      </c>
      <c r="HO193" s="19">
        <f>IFERROR(HLOOKUP(HO$1,'Nakladova matice_2018'!$A$1:$IW$188,166,FALSE),0)</f>
        <v>0</v>
      </c>
      <c r="HP193" s="19">
        <f>IFERROR(HLOOKUP(HP$1,'Nakladova matice_2018'!$A$1:$IW$188,166,FALSE),0)</f>
        <v>0</v>
      </c>
      <c r="HQ193" s="19">
        <f>IFERROR(HLOOKUP(HQ$1,'Nakladova matice_2018'!$A$1:$IW$188,166,FALSE),0)</f>
        <v>0</v>
      </c>
      <c r="HR193" s="19">
        <f>IFERROR(HLOOKUP(HR$1,'Nakladova matice_2018'!$A$1:$IW$188,166,FALSE),0)</f>
        <v>0</v>
      </c>
      <c r="HS193" s="19">
        <f>IFERROR(HLOOKUP(HS$1,'Nakladova matice_2018'!$A$1:$IW$188,166,FALSE),0)</f>
        <v>0</v>
      </c>
      <c r="HT193" s="19">
        <f>IFERROR(HLOOKUP(HT$1,'Nakladova matice_2018'!$A$1:$IW$188,166,FALSE),0)</f>
        <v>0</v>
      </c>
      <c r="HU193" s="19">
        <f>IFERROR(HLOOKUP(HU$1,'Nakladova matice_2018'!$A$1:$IW$188,166,FALSE),0)</f>
        <v>0</v>
      </c>
      <c r="HV193" s="19">
        <f>IFERROR(HLOOKUP(HV$1,'Nakladova matice_2018'!$A$1:$IW$188,166,FALSE),0)</f>
        <v>0</v>
      </c>
      <c r="HW193" s="19">
        <f>IFERROR(HLOOKUP(HW$1,'Nakladova matice_2018'!$A$1:$IW$188,166,FALSE),0)</f>
        <v>0</v>
      </c>
      <c r="HX193" s="19">
        <f>IFERROR(HLOOKUP(HX$1,'Nakladova matice_2018'!$A$1:$IW$188,166,FALSE),0)</f>
        <v>0</v>
      </c>
      <c r="HY193" s="19">
        <f>IFERROR(HLOOKUP(HY$1,'Nakladova matice_2018'!$A$1:$IW$188,166,FALSE),0)</f>
        <v>0</v>
      </c>
      <c r="HZ193" s="19">
        <f>IFERROR(HLOOKUP(HZ$1,'Nakladova matice_2018'!$A$1:$IW$188,166,FALSE),0)</f>
        <v>0</v>
      </c>
      <c r="IA193" s="19">
        <f>IFERROR(HLOOKUP(IA$1,'Nakladova matice_2018'!$A$1:$IW$188,166,FALSE),0)</f>
        <v>0</v>
      </c>
      <c r="IB193" s="19">
        <f>IFERROR(HLOOKUP(IB$1,'Nakladova matice_2018'!$A$1:$IW$188,166,FALSE),0)</f>
        <v>0</v>
      </c>
      <c r="IC193" s="19">
        <f>IFERROR(HLOOKUP(IC$1,'Nakladova matice_2018'!$A$1:$IW$188,166,FALSE),0)</f>
        <v>0</v>
      </c>
      <c r="ID193" s="19">
        <f>IFERROR(HLOOKUP(ID$1,'Nakladova matice_2018'!$A$1:$IW$188,166,FALSE),0)</f>
        <v>0</v>
      </c>
      <c r="IE193" s="19">
        <f>IFERROR(HLOOKUP(IE$1,'Nakladova matice_2018'!$A$1:$IW$188,166,FALSE),0)</f>
        <v>0</v>
      </c>
      <c r="IF193" s="19">
        <f>IFERROR(HLOOKUP(IF$1,'Nakladova matice_2018'!$A$1:$IW$188,166,FALSE),0)</f>
        <v>0</v>
      </c>
      <c r="IG193" s="19">
        <f>IFERROR(HLOOKUP(IG$1,'Nakladova matice_2018'!$A$1:$IW$188,166,FALSE),0)</f>
        <v>0</v>
      </c>
      <c r="IH193" s="19">
        <f>IFERROR(HLOOKUP(IH$1,'Nakladova matice_2018'!$A$1:$IW$188,166,FALSE),0)</f>
        <v>0</v>
      </c>
      <c r="II193" s="19">
        <f>IFERROR(HLOOKUP(II$1,'Nakladova matice_2018'!$A$1:$IW$188,166,FALSE),0)</f>
        <v>0</v>
      </c>
      <c r="IJ193" s="19">
        <f>IFERROR(HLOOKUP(IJ$1,'Nakladova matice_2018'!$A$1:$IW$188,166,FALSE),0)</f>
        <v>0</v>
      </c>
      <c r="IK193" s="19">
        <f>IFERROR(HLOOKUP(IK$1,'Nakladova matice_2018'!$A$1:$IW$188,166,FALSE),0)</f>
        <v>0</v>
      </c>
      <c r="IL193" s="19">
        <f>IFERROR(HLOOKUP(IL$1,'Nakladova matice_2018'!$A$1:$IW$188,166,FALSE),0)</f>
        <v>0</v>
      </c>
      <c r="IM193" s="19">
        <f>IFERROR(HLOOKUP(IM$1,'Nakladova matice_2018'!$A$1:$IW$188,166,FALSE),0)</f>
        <v>0</v>
      </c>
      <c r="IN193" s="19">
        <f>IFERROR(HLOOKUP(IN$1,'Nakladova matice_2018'!$A$1:$IW$188,166,FALSE),0)</f>
        <v>0</v>
      </c>
      <c r="IO193" s="19">
        <f>IFERROR(HLOOKUP(IO$1,'Nakladova matice_2018'!$A$1:$IW$188,166,FALSE),0)</f>
        <v>0</v>
      </c>
      <c r="IP193" s="19">
        <f>IFERROR(HLOOKUP(IP$1,'Nakladova matice_2018'!$A$1:$IW$188,166,FALSE),0)</f>
        <v>0</v>
      </c>
      <c r="IQ193" s="19">
        <f>IFERROR(HLOOKUP(IQ$1,'Nakladova matice_2018'!$A$1:$IW$188,166,FALSE),0)</f>
        <v>0</v>
      </c>
      <c r="IR193" s="19">
        <f>IFERROR(HLOOKUP(IR$1,'Nakladova matice_2018'!$A$1:$IW$188,166,FALSE),0)</f>
        <v>0</v>
      </c>
      <c r="IS193" s="19">
        <f>IFERROR(HLOOKUP(IS$1,'Nakladova matice_2018'!$A$1:$IW$188,166,FALSE),0)</f>
        <v>0</v>
      </c>
      <c r="IT193" s="19">
        <f>IFERROR(HLOOKUP(IT$1,'Nakladova matice_2018'!$A$1:$IW$188,166,FALSE),0)</f>
        <v>0</v>
      </c>
      <c r="IU193" s="19">
        <f>IFERROR(HLOOKUP(IU$1,'Nakladova matice_2018'!$A$1:$IW$188,166,FALSE),0)</f>
        <v>0</v>
      </c>
      <c r="IV193" s="19">
        <f>IFERROR(HLOOKUP(IV$1,'Nakladova matice_2018'!$A$1:$IW$188,166,FALSE),0)</f>
        <v>0</v>
      </c>
      <c r="IW193" s="19">
        <f>IFERROR(HLOOKUP(IW$1,'Nakladova matice_2018'!$A$1:$IW$188,166,FALSE),0)</f>
        <v>0</v>
      </c>
      <c r="IX193" s="19">
        <f>IFERROR(HLOOKUP(IX$1,'Nakladova matice_2018'!$A$1:$IW$188,166,FALSE),0)</f>
        <v>0</v>
      </c>
      <c r="IY193" s="19">
        <f>IFERROR(HLOOKUP(IY$1,'Nakladova matice_2018'!$A$1:$IW$188,166,FALSE),0)</f>
        <v>0</v>
      </c>
      <c r="IZ193" s="19">
        <f>IFERROR(HLOOKUP(IZ$1,'Nakladova matice_2018'!$A$1:$IW$188,166,FALSE),0)</f>
        <v>0</v>
      </c>
      <c r="JA193" s="19">
        <f>IFERROR(HLOOKUP(JA$1,'Nakladova matice_2018'!$A$1:$IW$188,166,FALSE),0)</f>
        <v>0</v>
      </c>
      <c r="JB193" s="19">
        <f>IFERROR(HLOOKUP(JB$1,'Nakladova matice_2018'!$A$1:$IW$188,166,FALSE),0)</f>
        <v>0</v>
      </c>
      <c r="JC193" s="19">
        <f>IFERROR(HLOOKUP(JC$1,'Nakladova matice_2018'!$A$1:$IW$188,166,FALSE),0)</f>
        <v>0</v>
      </c>
      <c r="JD193" s="19">
        <f>IFERROR(HLOOKUP(JD$1,'Nakladova matice_2018'!$A$1:$IW$188,166,FALSE),0)</f>
        <v>0</v>
      </c>
      <c r="JE193" s="19">
        <f>IFERROR(HLOOKUP(JE$1,'Nakladova matice_2018'!$A$1:$IW$188,166,FALSE),0)</f>
        <v>0</v>
      </c>
      <c r="JF193" s="19">
        <f>IFERROR(HLOOKUP(JF$1,'Nakladova matice_2018'!$A$1:$IW$188,166,FALSE),0)</f>
        <v>0</v>
      </c>
      <c r="JG193" s="19">
        <f>IFERROR(HLOOKUP(JG$1,'Nakladova matice_2018'!$A$1:$IW$188,166,FALSE),0)</f>
        <v>10642.8</v>
      </c>
      <c r="JH193" s="19">
        <f>IFERROR(HLOOKUP(JH$1,'Nakladova matice_2018'!$A$1:$IW$188,166,FALSE),0)</f>
        <v>0</v>
      </c>
      <c r="JI193" s="19">
        <f>IFERROR(HLOOKUP(JI$1,'Nakladova matice_2018'!$A$1:$IW$188,166,FALSE),0)</f>
        <v>0</v>
      </c>
      <c r="JJ193" s="19">
        <f>IFERROR(HLOOKUP(JJ$1,'Nakladova matice_2018'!$A$1:$IW$188,166,FALSE),0)</f>
        <v>0</v>
      </c>
      <c r="JK193" s="19">
        <f>IFERROR(HLOOKUP(JK$1,'Nakladova matice_2018'!$A$1:$IW$188,166,FALSE),0)</f>
        <v>0</v>
      </c>
      <c r="JL193" s="19">
        <f>IFERROR(HLOOKUP(JL$1,'Nakladova matice_2018'!$A$1:$IW$188,166,FALSE),0)</f>
        <v>0</v>
      </c>
      <c r="JM193" s="19">
        <f>IFERROR(HLOOKUP(JM$1,'Nakladova matice_2018'!$A$1:$IW$188,166,FALSE),0)</f>
        <v>0</v>
      </c>
      <c r="JN193" s="19">
        <f>IFERROR(HLOOKUP(JN$1,'Nakladova matice_2018'!$A$1:$IW$188,166,FALSE),0)</f>
        <v>0</v>
      </c>
      <c r="JO193" s="19">
        <f>IFERROR(HLOOKUP(JO$1,'Nakladova matice_2018'!$A$1:$IW$188,166,FALSE),0)</f>
        <v>0</v>
      </c>
      <c r="JP193" s="19">
        <f>IFERROR(HLOOKUP(JP$1,'Nakladova matice_2018'!$A$1:$IW$188,166,FALSE),0)</f>
        <v>0</v>
      </c>
      <c r="JQ193" s="19">
        <f>IFERROR(HLOOKUP(JQ$1,'Nakladova matice_2018'!$A$1:$IW$188,166,FALSE),0)</f>
        <v>0</v>
      </c>
      <c r="JR193" s="19">
        <f>IFERROR(HLOOKUP(JR$1,'Nakladova matice_2018'!$A$1:$IW$188,166,FALSE),0)</f>
        <v>0</v>
      </c>
      <c r="JS193" s="19">
        <f>IFERROR(HLOOKUP(JS$1,'Nakladova matice_2018'!$A$1:$IW$188,166,FALSE),0)</f>
        <v>0</v>
      </c>
      <c r="JT193" s="19">
        <f>IFERROR(HLOOKUP(JT$1,'Nakladova matice_2018'!$A$1:$IW$188,166,FALSE),0)</f>
        <v>0</v>
      </c>
      <c r="JU193" s="19">
        <f>IFERROR(HLOOKUP(JU$1,'Nakladova matice_2018'!$A$1:$IW$188,166,FALSE),0)</f>
        <v>0</v>
      </c>
      <c r="JV193" s="19">
        <f>IFERROR(HLOOKUP(JV$1,'Nakladova matice_2018'!$A$1:$IW$188,166,FALSE),0)</f>
        <v>0</v>
      </c>
      <c r="JW193" s="19">
        <f>IFERROR(HLOOKUP(JW$1,'Nakladova matice_2018'!$A$1:$IW$188,166,FALSE),0)</f>
        <v>0</v>
      </c>
      <c r="JX193" s="19">
        <f>IFERROR(HLOOKUP(JX$1,'Nakladova matice_2018'!$A$1:$IW$188,166,FALSE),0)</f>
        <v>0</v>
      </c>
      <c r="JY193" s="19">
        <f>IFERROR(HLOOKUP(JY$1,'Nakladova matice_2018'!$A$1:$IW$188,166,FALSE),0)</f>
        <v>0</v>
      </c>
      <c r="JZ193" s="19">
        <f>IFERROR(HLOOKUP(JZ$1,'Nakladova matice_2018'!$A$1:$IW$188,166,FALSE),0)</f>
        <v>0</v>
      </c>
      <c r="KA193" s="19">
        <f>IFERROR(HLOOKUP(KA$1,'Nakladova matice_2018'!$A$1:$IW$188,166,FALSE),0)</f>
        <v>0</v>
      </c>
      <c r="KB193" s="19">
        <f>IFERROR(HLOOKUP(KB$1,'Nakladova matice_2018'!$A$1:$IW$188,166,FALSE),0)</f>
        <v>0</v>
      </c>
      <c r="KC193" s="19">
        <f>IFERROR(HLOOKUP(KC$1,'Nakladova matice_2018'!$A$1:$IW$188,166,FALSE),0)</f>
        <v>46867.6</v>
      </c>
      <c r="KD193" s="19">
        <f>IFERROR(HLOOKUP(KD$1,'Nakladova matice_2018'!$A$1:$IW$188,166,FALSE),0)</f>
        <v>0</v>
      </c>
      <c r="KE193" s="19">
        <f>IFERROR(HLOOKUP(KE$1,'Nakladova matice_2018'!$A$1:$IW$188,166,FALSE),0)</f>
        <v>0</v>
      </c>
      <c r="KF193" s="19">
        <f>IFERROR(HLOOKUP(KF$1,'Nakladova matice_2018'!$A$1:$IW$188,166,FALSE),0)</f>
        <v>0</v>
      </c>
      <c r="KG193" s="19">
        <f>IFERROR(HLOOKUP(KG$1,'Nakladova matice_2018'!$A$1:$IW$188,166,FALSE),0)</f>
        <v>0</v>
      </c>
      <c r="KH193" s="19">
        <f>IFERROR(HLOOKUP(KH$1,'Nakladova matice_2018'!$A$1:$IW$188,166,FALSE),0)</f>
        <v>0</v>
      </c>
      <c r="KI193" s="19">
        <f>IFERROR(HLOOKUP(KI$1,'Nakladova matice_2018'!$A$1:$IW$188,166,FALSE),0)</f>
        <v>0</v>
      </c>
      <c r="KJ193" s="19">
        <f>IFERROR(HLOOKUP(KJ$1,'Nakladova matice_2018'!$A$1:$IW$188,166,FALSE),0)</f>
        <v>0</v>
      </c>
      <c r="KK193" s="19">
        <f>IFERROR(HLOOKUP(KK$1,'Nakladova matice_2018'!$A$1:$IW$188,166,FALSE),0)</f>
        <v>0</v>
      </c>
      <c r="KL193" s="19">
        <f>IFERROR(HLOOKUP(KL$1,'Nakladova matice_2018'!$A$1:$IW$188,166,FALSE),0)</f>
        <v>0</v>
      </c>
      <c r="KM193" s="19">
        <f>IFERROR(HLOOKUP(KM$1,'Nakladova matice_2018'!$A$1:$IW$188,166,FALSE),0)</f>
        <v>0</v>
      </c>
      <c r="KN193" s="19">
        <f>IFERROR(HLOOKUP(KN$1,'Nakladova matice_2018'!$A$1:$IW$188,166,FALSE),0)</f>
        <v>0</v>
      </c>
      <c r="KO193" s="19">
        <f>IFERROR(HLOOKUP(KO$1,'Nakladova matice_2018'!$A$1:$IW$188,166,FALSE),0)</f>
        <v>0</v>
      </c>
      <c r="KP193" s="19">
        <f>IFERROR(HLOOKUP(KP$1,'Nakladova matice_2018'!$A$1:$IW$188,166,FALSE),0)</f>
        <v>0</v>
      </c>
      <c r="KQ193" s="19">
        <f>IFERROR(HLOOKUP(KQ$1,'Nakladova matice_2018'!$A$1:$IW$188,166,FALSE),0)</f>
        <v>0</v>
      </c>
      <c r="KR193" s="19">
        <f>IFERROR(HLOOKUP(KR$1,'Nakladova matice_2018'!$A$1:$IW$188,166,FALSE),0)</f>
        <v>0</v>
      </c>
      <c r="KS193" s="19">
        <f>IFERROR(HLOOKUP(KS$1,'Nakladova matice_2018'!$A$1:$IW$188,166,FALSE),0)</f>
        <v>0</v>
      </c>
      <c r="KT193" s="19">
        <f>IFERROR(HLOOKUP(KT$1,'Nakladova matice_2018'!$A$1:$IW$188,166,FALSE),0)</f>
        <v>0</v>
      </c>
      <c r="KU193" s="19">
        <f>IFERROR(HLOOKUP(KU$1,'Nakladova matice_2018'!$A$1:$IW$188,166,FALSE),0)</f>
        <v>29267</v>
      </c>
      <c r="KV193" s="19">
        <f>IFERROR(HLOOKUP(KV$1,'Nakladova matice_2018'!$A$1:$IW$188,166,FALSE),0)</f>
        <v>0</v>
      </c>
      <c r="KW193" s="19">
        <f>IFERROR(HLOOKUP(KW$1,'Nakladova matice_2018'!$A$1:$IW$188,166,FALSE),0)</f>
        <v>102973.7</v>
      </c>
      <c r="KX193" s="19">
        <f>IFERROR(HLOOKUP(KX$1,'Nakladova matice_2018'!$A$1:$IW$188,166,FALSE),0)</f>
        <v>10512.86</v>
      </c>
      <c r="KY193" s="19">
        <f>IFERROR(HLOOKUP(KY$1,'Nakladova matice_2018'!$A$1:$IW$188,166,FALSE),0)</f>
        <v>0</v>
      </c>
      <c r="KZ193" s="19">
        <f>IFERROR(HLOOKUP(KZ$1,'Nakladova matice_2018'!$A$1:$IW$188,166,FALSE),0)</f>
        <v>0</v>
      </c>
      <c r="LA193" s="19">
        <f>IFERROR(HLOOKUP(LA$1,'Nakladova matice_2018'!$A$1:$IW$188,166,FALSE),0)</f>
        <v>0</v>
      </c>
      <c r="LB193" s="19">
        <f>IFERROR(HLOOKUP(LB$1,'Nakladova matice_2018'!$A$1:$IW$188,166,FALSE),0)</f>
        <v>18827.599999999999</v>
      </c>
      <c r="LC193" s="19">
        <f>IFERROR(HLOOKUP(LC$1,'Nakladova matice_2018'!$A$1:$IW$188,166,FALSE),0)</f>
        <v>0</v>
      </c>
      <c r="LD193" s="19">
        <f>IFERROR(HLOOKUP(LD$1,'Nakladova matice_2018'!$A$1:$IW$188,166,FALSE),0)</f>
        <v>0</v>
      </c>
      <c r="LE193" s="19">
        <f>IFERROR(HLOOKUP(LE$1,'Nakladova matice_2018'!$A$1:$IW$188,166,FALSE),0)</f>
        <v>0</v>
      </c>
      <c r="LF193" s="19">
        <f>IFERROR(HLOOKUP(LF$1,'Nakladova matice_2018'!$A$1:$IW$188,166,FALSE),0)</f>
        <v>0</v>
      </c>
      <c r="LG193" s="19">
        <f>IFERROR(HLOOKUP(LG$1,'Nakladova matice_2018'!$A$1:$IW$188,166,FALSE),0)</f>
        <v>0</v>
      </c>
      <c r="LH193" s="19">
        <f>IFERROR(HLOOKUP(LH$1,'Nakladova matice_2018'!$A$1:$IW$188,166,FALSE),0)</f>
        <v>0</v>
      </c>
      <c r="LI193" s="19">
        <f>IFERROR(HLOOKUP(LI$1,'Nakladova matice_2018'!$A$1:$IW$188,166,FALSE),0)</f>
        <v>0</v>
      </c>
      <c r="LJ193" s="19">
        <f>IFERROR(HLOOKUP(LJ$1,'Nakladova matice_2018'!$A$1:$IW$188,166,FALSE),0)</f>
        <v>0</v>
      </c>
      <c r="LK193" s="19">
        <f>IFERROR(HLOOKUP(LK$1,'Nakladova matice_2018'!$A$1:$IW$188,166,FALSE),0)</f>
        <v>0</v>
      </c>
      <c r="LL193" s="19">
        <f>IFERROR(HLOOKUP(LL$1,'Nakladova matice_2018'!$A$1:$IW$188,166,FALSE),0)</f>
        <v>5855.02</v>
      </c>
      <c r="LM193" s="19">
        <f>IFERROR(HLOOKUP(LM$1,'Nakladova matice_2018'!$A$1:$IW$188,166,FALSE),0)</f>
        <v>0</v>
      </c>
      <c r="LN193" s="19">
        <f>IFERROR(HLOOKUP(LN$1,'Nakladova matice_2018'!$A$1:$IW$188,166,FALSE),0)</f>
        <v>0</v>
      </c>
      <c r="LO193" s="19">
        <f>IFERROR(HLOOKUP(LO$1,'Nakladova matice_2018'!$A$1:$IW$188,166,FALSE),0)</f>
        <v>0</v>
      </c>
      <c r="LP193" s="19">
        <f>IFERROR(HLOOKUP(LP$1,'Nakladova matice_2018'!$A$1:$IW$188,166,FALSE),0)</f>
        <v>0</v>
      </c>
      <c r="LQ193" s="19">
        <f>IFERROR(HLOOKUP(LQ$1,'Nakladova matice_2018'!$A$1:$IW$188,166,FALSE),0)</f>
        <v>0</v>
      </c>
      <c r="LR193" s="19">
        <f>IFERROR(HLOOKUP(LR$1,'Nakladova matice_2018'!$A$1:$IW$188,166,FALSE),0)</f>
        <v>0</v>
      </c>
      <c r="LS193" s="19">
        <f>IFERROR(HLOOKUP(LS$1,'Nakladova matice_2018'!$A$1:$IW$188,166,FALSE),0)</f>
        <v>0</v>
      </c>
      <c r="LT193" s="19">
        <f>IFERROR(HLOOKUP(LT$1,'Nakladova matice_2018'!$A$1:$IW$188,166,FALSE),0)</f>
        <v>0</v>
      </c>
      <c r="LU193" s="19">
        <f>IFERROR(HLOOKUP(LU$1,'Nakladova matice_2018'!$A$1:$IW$188,166,FALSE),0)</f>
        <v>0</v>
      </c>
      <c r="LV193" s="19">
        <f>IFERROR(HLOOKUP(LV$1,'Nakladova matice_2018'!$A$1:$IW$188,166,FALSE),0)</f>
        <v>0</v>
      </c>
      <c r="LW193" s="19">
        <f>IFERROR(HLOOKUP(LW$1,'Nakladova matice_2018'!$A$1:$IW$188,166,FALSE),0)</f>
        <v>0</v>
      </c>
      <c r="LX193" s="19">
        <f>IFERROR(HLOOKUP(LX$1,'Nakladova matice_2018'!$A$1:$IW$188,166,FALSE),0)</f>
        <v>0</v>
      </c>
      <c r="LY193" s="19">
        <f>IFERROR(HLOOKUP(LY$1,'Nakladova matice_2018'!$A$1:$IW$188,166,FALSE),0)</f>
        <v>0</v>
      </c>
      <c r="LZ193" s="19">
        <f>IFERROR(HLOOKUP(LZ$1,'Nakladova matice_2018'!$A$1:$IW$188,166,FALSE),0)</f>
        <v>0</v>
      </c>
      <c r="MA193" s="19">
        <f>IFERROR(HLOOKUP(MA$1,'Nakladova matice_2018'!$A$1:$IW$188,166,FALSE),0)</f>
        <v>0</v>
      </c>
      <c r="MB193" s="19">
        <f>IFERROR(HLOOKUP(MB$1,'Nakladova matice_2018'!$A$1:$IW$188,166,FALSE),0)</f>
        <v>0</v>
      </c>
      <c r="MC193" s="19">
        <f>IFERROR(HLOOKUP(MC$1,'Nakladova matice_2018'!$A$1:$IW$188,166,FALSE),0)</f>
        <v>0</v>
      </c>
      <c r="MD193" s="19">
        <f>IFERROR(HLOOKUP(MD$1,'Nakladova matice_2018'!$A$1:$IW$188,166,FALSE),0)</f>
        <v>0</v>
      </c>
      <c r="ME193" s="19">
        <f>IFERROR(HLOOKUP(ME$1,'Nakladova matice_2018'!$A$1:$IW$188,166,FALSE),0)</f>
        <v>0</v>
      </c>
      <c r="MF193" s="19">
        <f>IFERROR(HLOOKUP(MF$1,'Nakladova matice_2018'!$A$1:$IW$188,166,FALSE),0)</f>
        <v>0</v>
      </c>
      <c r="MG193" s="19">
        <f>IFERROR(HLOOKUP(MG$1,'Nakladova matice_2018'!$A$1:$IW$188,166,FALSE),0)</f>
        <v>0</v>
      </c>
      <c r="MH193" s="19">
        <f>IFERROR(HLOOKUP(MH$1,'Nakladova matice_2018'!$A$1:$IW$188,166,FALSE),0)</f>
        <v>0</v>
      </c>
      <c r="MI193" s="19">
        <f>IFERROR(HLOOKUP(MI$1,'Nakladova matice_2018'!$A$1:$IW$188,166,FALSE),0)</f>
        <v>0</v>
      </c>
      <c r="MJ193" s="19">
        <f>IFERROR(HLOOKUP(MJ$1,'Nakladova matice_2018'!$A$1:$IW$188,166,FALSE),0)</f>
        <v>0</v>
      </c>
      <c r="MK193" s="19">
        <f>IFERROR(HLOOKUP(MK$1,'Nakladova matice_2018'!$A$1:$IW$188,166,FALSE),0)</f>
        <v>0</v>
      </c>
      <c r="ML193" s="19">
        <f>IFERROR(HLOOKUP(ML$1,'Nakladova matice_2018'!$A$1:$IW$188,166,FALSE),0)</f>
        <v>0</v>
      </c>
      <c r="MM193" s="19">
        <f>IFERROR(HLOOKUP(MM$1,'Nakladova matice_2018'!$A$1:$IW$188,166,FALSE),0)</f>
        <v>85894</v>
      </c>
      <c r="MN193" s="19">
        <f>IFERROR(HLOOKUP(MN$1,'Nakladova matice_2018'!$A$1:$IW$188,166,FALSE),0)</f>
        <v>0</v>
      </c>
      <c r="MO193" s="20">
        <f t="shared" si="88"/>
        <v>1560706.2700000003</v>
      </c>
      <c r="MP193" s="20">
        <f>MO193-'Nakladova matice_2018'!IX166</f>
        <v>0</v>
      </c>
    </row>
    <row r="194" spans="1:354" x14ac:dyDescent="0.2">
      <c r="A194" s="27">
        <v>582100</v>
      </c>
      <c r="B194" s="21" t="s">
        <v>692</v>
      </c>
      <c r="C194" s="53">
        <v>0</v>
      </c>
      <c r="D194" s="19">
        <f>IFERROR(HLOOKUP(D$1,'Nakladova matice_2018'!$A$1:$IW$188,167,FALSE),0)</f>
        <v>0</v>
      </c>
      <c r="E194" s="19">
        <f>IFERROR(HLOOKUP(E$1,'Nakladova matice_2018'!$A$1:$IW$188,167,FALSE),0)</f>
        <v>0</v>
      </c>
      <c r="F194" s="19">
        <f>IFERROR(HLOOKUP(F$1,'Nakladova matice_2018'!$A$1:$IW$188,167,FALSE),0)</f>
        <v>0</v>
      </c>
      <c r="G194" s="19">
        <f>IFERROR(HLOOKUP(G$1,'Nakladova matice_2018'!$A$1:$IW$188,167,FALSE),0)</f>
        <v>0</v>
      </c>
      <c r="H194" s="19">
        <f>IFERROR(HLOOKUP(H$1,'Nakladova matice_2018'!$A$1:$IW$188,167,FALSE),0)</f>
        <v>0</v>
      </c>
      <c r="I194" s="19">
        <f>IFERROR(HLOOKUP(I$1,'Nakladova matice_2018'!$A$1:$IW$188,167,FALSE),0)</f>
        <v>0</v>
      </c>
      <c r="J194" s="19">
        <f>IFERROR(HLOOKUP(J$1,'Nakladova matice_2018'!$A$1:$IW$188,167,FALSE),0)</f>
        <v>0</v>
      </c>
      <c r="K194" s="19">
        <f>IFERROR(HLOOKUP(K$1,'Nakladova matice_2018'!$A$1:$IW$188,167,FALSE),0)</f>
        <v>0</v>
      </c>
      <c r="L194" s="19">
        <f>IFERROR(HLOOKUP(L$1,'Nakladova matice_2018'!$A$1:$IW$188,167,FALSE),0)</f>
        <v>0</v>
      </c>
      <c r="M194" s="19">
        <f>IFERROR(HLOOKUP(M$1,'Nakladova matice_2018'!$A$1:$IW$188,167,FALSE),0)</f>
        <v>0</v>
      </c>
      <c r="N194" s="19">
        <f>IFERROR(HLOOKUP(N$1,'Nakladova matice_2018'!$A$1:$IW$188,167,FALSE),0)</f>
        <v>0</v>
      </c>
      <c r="O194" s="19">
        <f>IFERROR(HLOOKUP(O$1,'Nakladova matice_2018'!$A$1:$IW$188,167,FALSE),0)</f>
        <v>0</v>
      </c>
      <c r="P194" s="19">
        <f>IFERROR(HLOOKUP(P$1,'Nakladova matice_2018'!$A$1:$IW$188,167,FALSE),0)</f>
        <v>0</v>
      </c>
      <c r="Q194" s="19">
        <f>IFERROR(HLOOKUP(Q$1,'Nakladova matice_2018'!$A$1:$IW$188,167,FALSE),0)</f>
        <v>0</v>
      </c>
      <c r="R194" s="19">
        <f>IFERROR(HLOOKUP(R$1,'Nakladova matice_2018'!$A$1:$IW$188,167,FALSE),0)</f>
        <v>0</v>
      </c>
      <c r="S194" s="19">
        <f>IFERROR(HLOOKUP(S$1,'Nakladova matice_2018'!$A$1:$IW$188,167,FALSE),0)</f>
        <v>0</v>
      </c>
      <c r="T194" s="19">
        <f>IFERROR(HLOOKUP(T$1,'Nakladova matice_2018'!$A$1:$IW$188,167,FALSE),0)</f>
        <v>0</v>
      </c>
      <c r="U194" s="19">
        <f>IFERROR(HLOOKUP(U$1,'Nakladova matice_2018'!$A$1:$IW$188,167,FALSE),0)</f>
        <v>0</v>
      </c>
      <c r="V194" s="19">
        <f>IFERROR(HLOOKUP(V$1,'Nakladova matice_2018'!$A$1:$IW$188,167,FALSE),0)</f>
        <v>0</v>
      </c>
      <c r="W194" s="19">
        <f>IFERROR(HLOOKUP(W$1,'Nakladova matice_2018'!$A$1:$IW$188,167,FALSE),0)</f>
        <v>0</v>
      </c>
      <c r="X194" s="19">
        <f>IFERROR(HLOOKUP(X$1,'Nakladova matice_2018'!$A$1:$IW$188,167,FALSE),0)</f>
        <v>0</v>
      </c>
      <c r="Y194" s="19">
        <f>IFERROR(HLOOKUP(Y$1,'Nakladova matice_2018'!$A$1:$IW$188,167,FALSE),0)</f>
        <v>0</v>
      </c>
      <c r="Z194" s="19">
        <f>IFERROR(HLOOKUP(Z$1,'Nakladova matice_2018'!$A$1:$IW$188,167,FALSE),0)</f>
        <v>0</v>
      </c>
      <c r="AA194" s="19">
        <f>IFERROR(HLOOKUP(AA$1,'Nakladova matice_2018'!$A$1:$IW$188,167,FALSE),0)</f>
        <v>0</v>
      </c>
      <c r="AB194" s="19">
        <f>IFERROR(HLOOKUP(AB$1,'Nakladova matice_2018'!$A$1:$IW$188,167,FALSE),0)</f>
        <v>0</v>
      </c>
      <c r="AC194" s="19">
        <f>IFERROR(HLOOKUP(AC$1,'Nakladova matice_2018'!$A$1:$IW$188,167,FALSE),0)</f>
        <v>0</v>
      </c>
      <c r="AD194" s="19">
        <f>IFERROR(HLOOKUP(AD$1,'Nakladova matice_2018'!$A$1:$IW$188,167,FALSE),0)</f>
        <v>0</v>
      </c>
      <c r="AE194" s="19">
        <f>IFERROR(HLOOKUP(AE$1,'Nakladova matice_2018'!$A$1:$IW$188,167,FALSE),0)</f>
        <v>0</v>
      </c>
      <c r="AF194" s="19">
        <f>IFERROR(HLOOKUP(AF$1,'Nakladova matice_2018'!$A$1:$IW$188,167,FALSE),0)</f>
        <v>0</v>
      </c>
      <c r="AG194" s="19">
        <f>IFERROR(HLOOKUP(AG$1,'Nakladova matice_2018'!$A$1:$IW$188,167,FALSE),0)</f>
        <v>0</v>
      </c>
      <c r="AH194" s="19">
        <f>IFERROR(HLOOKUP(AH$1,'Nakladova matice_2018'!$A$1:$IW$188,167,FALSE),0)</f>
        <v>0</v>
      </c>
      <c r="AI194" s="19">
        <f>IFERROR(HLOOKUP(AI$1,'Nakladova matice_2018'!$A$1:$IW$188,167,FALSE),0)</f>
        <v>0</v>
      </c>
      <c r="AJ194" s="19">
        <f>IFERROR(HLOOKUP(AJ$1,'Nakladova matice_2018'!$A$1:$IW$188,167,FALSE),0)</f>
        <v>0</v>
      </c>
      <c r="AK194" s="19">
        <f>IFERROR(HLOOKUP(AK$1,'Nakladova matice_2018'!$A$1:$IW$188,167,FALSE),0)</f>
        <v>0</v>
      </c>
      <c r="AL194" s="19">
        <f>IFERROR(HLOOKUP(AL$1,'Nakladova matice_2018'!$A$1:$IW$188,167,FALSE),0)</f>
        <v>0</v>
      </c>
      <c r="AM194" s="19">
        <f>IFERROR(HLOOKUP(AM$1,'Nakladova matice_2018'!$A$1:$IW$188,167,FALSE),0)</f>
        <v>0</v>
      </c>
      <c r="AN194" s="19">
        <f>IFERROR(HLOOKUP(AN$1,'Nakladova matice_2018'!$A$1:$IW$188,167,FALSE),0)</f>
        <v>0</v>
      </c>
      <c r="AO194" s="19">
        <f>IFERROR(HLOOKUP(AO$1,'Nakladova matice_2018'!$A$1:$IW$188,167,FALSE),0)</f>
        <v>0</v>
      </c>
      <c r="AP194" s="19">
        <f>IFERROR(HLOOKUP(AP$1,'Nakladova matice_2018'!$A$1:$IW$188,167,FALSE),0)</f>
        <v>0</v>
      </c>
      <c r="AQ194" s="19">
        <f>IFERROR(HLOOKUP(AQ$1,'Nakladova matice_2018'!$A$1:$IW$188,167,FALSE),0)</f>
        <v>0</v>
      </c>
      <c r="AR194" s="19">
        <f>IFERROR(HLOOKUP(AR$1,'Nakladova matice_2018'!$A$1:$IW$188,167,FALSE),0)</f>
        <v>0</v>
      </c>
      <c r="AS194" s="19">
        <f>IFERROR(HLOOKUP(AS$1,'Nakladova matice_2018'!$A$1:$IW$188,167,FALSE),0)</f>
        <v>0</v>
      </c>
      <c r="AT194" s="19">
        <f>IFERROR(HLOOKUP(AT$1,'Nakladova matice_2018'!$A$1:$IW$188,167,FALSE),0)</f>
        <v>0</v>
      </c>
      <c r="AU194" s="19">
        <f>IFERROR(HLOOKUP(AU$1,'Nakladova matice_2018'!$A$1:$IW$188,167,FALSE),0)</f>
        <v>0</v>
      </c>
      <c r="AV194" s="19">
        <f>IFERROR(HLOOKUP(AV$1,'Nakladova matice_2018'!$A$1:$IW$188,167,FALSE),0)</f>
        <v>0</v>
      </c>
      <c r="AW194" s="19">
        <f>IFERROR(HLOOKUP(AW$1,'Nakladova matice_2018'!$A$1:$IW$188,167,FALSE),0)</f>
        <v>0</v>
      </c>
      <c r="AX194" s="19">
        <f>IFERROR(HLOOKUP(AX$1,'Nakladova matice_2018'!$A$1:$IW$188,167,FALSE),0)</f>
        <v>0</v>
      </c>
      <c r="AY194" s="19">
        <f>IFERROR(HLOOKUP(AY$1,'Nakladova matice_2018'!$A$1:$IW$188,167,FALSE),0)</f>
        <v>0</v>
      </c>
      <c r="AZ194" s="19">
        <f>IFERROR(HLOOKUP(AZ$1,'Nakladova matice_2018'!$A$1:$IW$188,167,FALSE),0)</f>
        <v>0</v>
      </c>
      <c r="BA194" s="19">
        <f>IFERROR(HLOOKUP(BA$1,'Nakladova matice_2018'!$A$1:$IW$188,167,FALSE),0)</f>
        <v>0</v>
      </c>
      <c r="BB194" s="19">
        <f>IFERROR(HLOOKUP(BB$1,'Nakladova matice_2018'!$A$1:$IW$188,167,FALSE),0)</f>
        <v>0</v>
      </c>
      <c r="BC194" s="19">
        <f>IFERROR(HLOOKUP(BC$1,'Nakladova matice_2018'!$A$1:$IW$188,167,FALSE),0)</f>
        <v>0</v>
      </c>
      <c r="BD194" s="19">
        <f>IFERROR(HLOOKUP(BD$1,'Nakladova matice_2018'!$A$1:$IW$188,167,FALSE),0)</f>
        <v>0</v>
      </c>
      <c r="BE194" s="19">
        <f>IFERROR(HLOOKUP(BE$1,'Nakladova matice_2018'!$A$1:$IW$188,167,FALSE),0)</f>
        <v>0</v>
      </c>
      <c r="BF194" s="19">
        <f>IFERROR(HLOOKUP(BF$1,'Nakladova matice_2018'!$A$1:$IW$188,167,FALSE),0)</f>
        <v>0</v>
      </c>
      <c r="BG194" s="19">
        <f>IFERROR(HLOOKUP(BG$1,'Nakladova matice_2018'!$A$1:$IW$188,167,FALSE),0)</f>
        <v>0</v>
      </c>
      <c r="BH194" s="19">
        <f>IFERROR(HLOOKUP(BH$1,'Nakladova matice_2018'!$A$1:$IW$188,167,FALSE),0)</f>
        <v>0</v>
      </c>
      <c r="BI194" s="19">
        <f>IFERROR(HLOOKUP(BI$1,'Nakladova matice_2018'!$A$1:$IW$188,167,FALSE),0)</f>
        <v>0</v>
      </c>
      <c r="BJ194" s="19">
        <f>IFERROR(HLOOKUP(BJ$1,'Nakladova matice_2018'!$A$1:$IW$188,167,FALSE),0)</f>
        <v>0</v>
      </c>
      <c r="BK194" s="19">
        <f>IFERROR(HLOOKUP(BK$1,'Nakladova matice_2018'!$A$1:$IW$188,167,FALSE),0)</f>
        <v>0</v>
      </c>
      <c r="BL194" s="19">
        <f>IFERROR(HLOOKUP(BL$1,'Nakladova matice_2018'!$A$1:$IW$188,167,FALSE),0)</f>
        <v>0</v>
      </c>
      <c r="BM194" s="19">
        <f>IFERROR(HLOOKUP(BM$1,'Nakladova matice_2018'!$A$1:$IW$188,167,FALSE),0)</f>
        <v>0</v>
      </c>
      <c r="BN194" s="19">
        <f>IFERROR(HLOOKUP(BN$1,'Nakladova matice_2018'!$A$1:$IW$188,167,FALSE),0)</f>
        <v>0</v>
      </c>
      <c r="BO194" s="19">
        <f>IFERROR(HLOOKUP(BO$1,'Nakladova matice_2018'!$A$1:$IW$188,167,FALSE),0)</f>
        <v>0</v>
      </c>
      <c r="BP194" s="19">
        <f>IFERROR(HLOOKUP(BP$1,'Nakladova matice_2018'!$A$1:$IW$188,167,FALSE),0)</f>
        <v>0</v>
      </c>
      <c r="BQ194" s="19">
        <f>IFERROR(HLOOKUP(BQ$1,'Nakladova matice_2018'!$A$1:$IW$188,167,FALSE),0)</f>
        <v>0</v>
      </c>
      <c r="BR194" s="19">
        <f>IFERROR(HLOOKUP(BR$1,'Nakladova matice_2018'!$A$1:$IW$188,167,FALSE),0)</f>
        <v>0</v>
      </c>
      <c r="BS194" s="19">
        <f>IFERROR(HLOOKUP(BS$1,'Nakladova matice_2018'!$A$1:$IW$188,167,FALSE),0)</f>
        <v>0</v>
      </c>
      <c r="BT194" s="19">
        <f>IFERROR(HLOOKUP(BT$1,'Nakladova matice_2018'!$A$1:$IW$188,167,FALSE),0)</f>
        <v>0</v>
      </c>
      <c r="BU194" s="19">
        <f>IFERROR(HLOOKUP(BU$1,'Nakladova matice_2018'!$A$1:$IW$188,167,FALSE),0)</f>
        <v>0</v>
      </c>
      <c r="BV194" s="19">
        <f>IFERROR(HLOOKUP(BV$1,'Nakladova matice_2018'!$A$1:$IW$188,167,FALSE),0)</f>
        <v>0</v>
      </c>
      <c r="BW194" s="19">
        <f>IFERROR(HLOOKUP(BW$1,'Nakladova matice_2018'!$A$1:$IW$188,167,FALSE),0)</f>
        <v>0</v>
      </c>
      <c r="BX194" s="19">
        <f>IFERROR(HLOOKUP(BX$1,'Nakladova matice_2018'!$A$1:$IW$188,167,FALSE),0)</f>
        <v>0</v>
      </c>
      <c r="BY194" s="19">
        <f>IFERROR(HLOOKUP(BY$1,'Nakladova matice_2018'!$A$1:$IW$188,167,FALSE),0)</f>
        <v>0</v>
      </c>
      <c r="BZ194" s="19">
        <f>IFERROR(HLOOKUP(BZ$1,'Nakladova matice_2018'!$A$1:$IW$188,167,FALSE),0)</f>
        <v>0</v>
      </c>
      <c r="CA194" s="19">
        <f>IFERROR(HLOOKUP(CA$1,'Nakladova matice_2018'!$A$1:$IW$188,167,FALSE),0)</f>
        <v>0</v>
      </c>
      <c r="CB194" s="19">
        <f>IFERROR(HLOOKUP(CB$1,'Nakladova matice_2018'!$A$1:$IW$188,167,FALSE),0)</f>
        <v>0</v>
      </c>
      <c r="CC194" s="19">
        <f>IFERROR(HLOOKUP(CC$1,'Nakladova matice_2018'!$A$1:$IW$188,167,FALSE),0)</f>
        <v>0</v>
      </c>
      <c r="CD194" s="19">
        <f>IFERROR(HLOOKUP(CD$1,'Nakladova matice_2018'!$A$1:$IW$188,167,FALSE),0)</f>
        <v>0</v>
      </c>
      <c r="CE194" s="19">
        <f>IFERROR(HLOOKUP(CE$1,'Nakladova matice_2018'!$A$1:$IW$188,167,FALSE),0)</f>
        <v>0</v>
      </c>
      <c r="CF194" s="19">
        <f>IFERROR(HLOOKUP(CF$1,'Nakladova matice_2018'!$A$1:$IW$188,167,FALSE),0)</f>
        <v>0</v>
      </c>
      <c r="CG194" s="19">
        <f>IFERROR(HLOOKUP(CG$1,'Nakladova matice_2018'!$A$1:$IW$188,167,FALSE),0)</f>
        <v>0</v>
      </c>
      <c r="CH194" s="19">
        <f>IFERROR(HLOOKUP(CH$1,'Nakladova matice_2018'!$A$1:$IW$188,167,FALSE),0)</f>
        <v>0</v>
      </c>
      <c r="CI194" s="19">
        <f>IFERROR(HLOOKUP(CI$1,'Nakladova matice_2018'!$A$1:$IW$188,167,FALSE),0)</f>
        <v>0</v>
      </c>
      <c r="CJ194" s="19">
        <f>IFERROR(HLOOKUP(CJ$1,'Nakladova matice_2018'!$A$1:$IW$188,167,FALSE),0)</f>
        <v>0</v>
      </c>
      <c r="CK194" s="19">
        <f>IFERROR(HLOOKUP(CK$1,'Nakladova matice_2018'!$A$1:$IW$188,167,FALSE),0)</f>
        <v>0</v>
      </c>
      <c r="CL194" s="19">
        <f>IFERROR(HLOOKUP(CL$1,'Nakladova matice_2018'!$A$1:$IW$188,167,FALSE),0)</f>
        <v>0</v>
      </c>
      <c r="CM194" s="19">
        <f>IFERROR(HLOOKUP(CM$1,'Nakladova matice_2018'!$A$1:$IW$188,167,FALSE),0)</f>
        <v>0</v>
      </c>
      <c r="CN194" s="19">
        <f>IFERROR(HLOOKUP(CN$1,'Nakladova matice_2018'!$A$1:$IW$188,167,FALSE),0)</f>
        <v>0</v>
      </c>
      <c r="CO194" s="19">
        <f>IFERROR(HLOOKUP(CO$1,'Nakladova matice_2018'!$A$1:$IW$188,167,FALSE),0)</f>
        <v>0</v>
      </c>
      <c r="CP194" s="19">
        <f>IFERROR(HLOOKUP(CP$1,'Nakladova matice_2018'!$A$1:$IW$188,167,FALSE),0)</f>
        <v>0</v>
      </c>
      <c r="CQ194" s="19">
        <f>IFERROR(HLOOKUP(CQ$1,'Nakladova matice_2018'!$A$1:$IW$188,167,FALSE),0)</f>
        <v>0</v>
      </c>
      <c r="CR194" s="19">
        <f>IFERROR(HLOOKUP(CR$1,'Nakladova matice_2018'!$A$1:$IW$188,167,FALSE),0)</f>
        <v>0</v>
      </c>
      <c r="CS194" s="19">
        <f>IFERROR(HLOOKUP(CS$1,'Nakladova matice_2018'!$A$1:$IW$188,167,FALSE),0)</f>
        <v>0</v>
      </c>
      <c r="CT194" s="19">
        <f>IFERROR(HLOOKUP(CT$1,'Nakladova matice_2018'!$A$1:$IW$188,167,FALSE),0)</f>
        <v>0</v>
      </c>
      <c r="CU194" s="19">
        <f>IFERROR(HLOOKUP(CU$1,'Nakladova matice_2018'!$A$1:$IW$188,167,FALSE),0)</f>
        <v>0</v>
      </c>
      <c r="CV194" s="19">
        <f>IFERROR(HLOOKUP(CV$1,'Nakladova matice_2018'!$A$1:$IW$188,167,FALSE),0)</f>
        <v>0</v>
      </c>
      <c r="CW194" s="19">
        <f>IFERROR(HLOOKUP(CW$1,'Nakladova matice_2018'!$A$1:$IW$188,167,FALSE),0)</f>
        <v>0</v>
      </c>
      <c r="CX194" s="19">
        <f>IFERROR(HLOOKUP(CX$1,'Nakladova matice_2018'!$A$1:$IW$188,167,FALSE),0)</f>
        <v>0</v>
      </c>
      <c r="CY194" s="19">
        <f>IFERROR(HLOOKUP(CY$1,'Nakladova matice_2018'!$A$1:$IW$188,167,FALSE),0)</f>
        <v>0</v>
      </c>
      <c r="CZ194" s="19">
        <f>IFERROR(HLOOKUP(CZ$1,'Nakladova matice_2018'!$A$1:$IW$188,167,FALSE),0)</f>
        <v>0</v>
      </c>
      <c r="DA194" s="19">
        <f>IFERROR(HLOOKUP(DA$1,'Nakladova matice_2018'!$A$1:$IW$188,167,FALSE),0)</f>
        <v>0</v>
      </c>
      <c r="DB194" s="19">
        <f>IFERROR(HLOOKUP(DB$1,'Nakladova matice_2018'!$A$1:$IW$188,167,FALSE),0)</f>
        <v>0</v>
      </c>
      <c r="DC194" s="19">
        <f>IFERROR(HLOOKUP(DC$1,'Nakladova matice_2018'!$A$1:$IW$188,167,FALSE),0)</f>
        <v>0</v>
      </c>
      <c r="DD194" s="19">
        <f>IFERROR(HLOOKUP(DD$1,'Nakladova matice_2018'!$A$1:$IW$188,167,FALSE),0)</f>
        <v>0</v>
      </c>
      <c r="DE194" s="19">
        <f>IFERROR(HLOOKUP(DE$1,'Nakladova matice_2018'!$A$1:$IW$188,167,FALSE),0)</f>
        <v>0</v>
      </c>
      <c r="DF194" s="19">
        <f>IFERROR(HLOOKUP(DF$1,'Nakladova matice_2018'!$A$1:$IW$188,167,FALSE),0)</f>
        <v>0</v>
      </c>
      <c r="DG194" s="19">
        <f>IFERROR(HLOOKUP(DG$1,'Nakladova matice_2018'!$A$1:$IW$188,167,FALSE),0)</f>
        <v>0</v>
      </c>
      <c r="DH194" s="19">
        <f>IFERROR(HLOOKUP(DH$1,'Nakladova matice_2018'!$A$1:$IW$188,167,FALSE),0)</f>
        <v>0</v>
      </c>
      <c r="DI194" s="19">
        <f>IFERROR(HLOOKUP(DI$1,'Nakladova matice_2018'!$A$1:$IW$188,167,FALSE),0)</f>
        <v>0</v>
      </c>
      <c r="DJ194" s="19">
        <f>IFERROR(HLOOKUP(DJ$1,'Nakladova matice_2018'!$A$1:$IW$188,167,FALSE),0)</f>
        <v>0</v>
      </c>
      <c r="DK194" s="19">
        <f>IFERROR(HLOOKUP(DK$1,'Nakladova matice_2018'!$A$1:$IW$188,167,FALSE),0)</f>
        <v>0</v>
      </c>
      <c r="DL194" s="19">
        <f>IFERROR(HLOOKUP(DL$1,'Nakladova matice_2018'!$A$1:$IW$188,167,FALSE),0)</f>
        <v>0</v>
      </c>
      <c r="DM194" s="19">
        <f>IFERROR(HLOOKUP(DM$1,'Nakladova matice_2018'!$A$1:$IW$188,167,FALSE),0)</f>
        <v>0</v>
      </c>
      <c r="DN194" s="19">
        <f>IFERROR(HLOOKUP(DN$1,'Nakladova matice_2018'!$A$1:$IW$188,167,FALSE),0)</f>
        <v>0</v>
      </c>
      <c r="DO194" s="19">
        <f>IFERROR(HLOOKUP(DO$1,'Nakladova matice_2018'!$A$1:$IW$188,167,FALSE),0)</f>
        <v>0</v>
      </c>
      <c r="DP194" s="19">
        <f>IFERROR(HLOOKUP(DP$1,'Nakladova matice_2018'!$A$1:$IW$188,167,FALSE),0)</f>
        <v>0</v>
      </c>
      <c r="DQ194" s="19">
        <f>IFERROR(HLOOKUP(DQ$1,'Nakladova matice_2018'!$A$1:$IW$188,167,FALSE),0)</f>
        <v>0</v>
      </c>
      <c r="DR194" s="19">
        <f>IFERROR(HLOOKUP(DR$1,'Nakladova matice_2018'!$A$1:$IW$188,167,FALSE),0)</f>
        <v>0</v>
      </c>
      <c r="DS194" s="19">
        <f>IFERROR(HLOOKUP(DS$1,'Nakladova matice_2018'!$A$1:$IW$188,167,FALSE),0)</f>
        <v>0</v>
      </c>
      <c r="DT194" s="19">
        <f>IFERROR(HLOOKUP(DT$1,'Nakladova matice_2018'!$A$1:$IW$188,167,FALSE),0)</f>
        <v>0</v>
      </c>
      <c r="DU194" s="19">
        <f>IFERROR(HLOOKUP(DU$1,'Nakladova matice_2018'!$A$1:$IW$188,167,FALSE),0)</f>
        <v>0</v>
      </c>
      <c r="DV194" s="19">
        <f>IFERROR(HLOOKUP(DV$1,'Nakladova matice_2018'!$A$1:$IW$188,167,FALSE),0)</f>
        <v>0</v>
      </c>
      <c r="DW194" s="19">
        <f>IFERROR(HLOOKUP(DW$1,'Nakladova matice_2018'!$A$1:$IW$188,167,FALSE),0)</f>
        <v>0</v>
      </c>
      <c r="DX194" s="19">
        <f>IFERROR(HLOOKUP(DX$1,'Nakladova matice_2018'!$A$1:$IW$188,167,FALSE),0)</f>
        <v>0</v>
      </c>
      <c r="DY194" s="19">
        <f>IFERROR(HLOOKUP(DY$1,'Nakladova matice_2018'!$A$1:$IW$188,167,FALSE),0)</f>
        <v>0</v>
      </c>
      <c r="DZ194" s="19">
        <f>IFERROR(HLOOKUP(DZ$1,'Nakladova matice_2018'!$A$1:$IW$188,167,FALSE),0)</f>
        <v>0</v>
      </c>
      <c r="EA194" s="19">
        <f>IFERROR(HLOOKUP(EA$1,'Nakladova matice_2018'!$A$1:$IW$188,167,FALSE),0)</f>
        <v>0</v>
      </c>
      <c r="EB194" s="19">
        <f>IFERROR(HLOOKUP(EB$1,'Nakladova matice_2018'!$A$1:$IW$188,167,FALSE),0)</f>
        <v>0</v>
      </c>
      <c r="EC194" s="19">
        <f>IFERROR(HLOOKUP(EC$1,'Nakladova matice_2018'!$A$1:$IW$188,167,FALSE),0)</f>
        <v>0</v>
      </c>
      <c r="ED194" s="19">
        <f>IFERROR(HLOOKUP(ED$1,'Nakladova matice_2018'!$A$1:$IW$188,167,FALSE),0)</f>
        <v>0</v>
      </c>
      <c r="EE194" s="19">
        <f>IFERROR(HLOOKUP(EE$1,'Nakladova matice_2018'!$A$1:$IW$188,167,FALSE),0)</f>
        <v>0</v>
      </c>
      <c r="EF194" s="19">
        <f>IFERROR(HLOOKUP(EF$1,'Nakladova matice_2018'!$A$1:$IW$188,167,FALSE),0)</f>
        <v>0</v>
      </c>
      <c r="EG194" s="19">
        <f>IFERROR(HLOOKUP(EG$1,'Nakladova matice_2018'!$A$1:$IW$188,167,FALSE),0)</f>
        <v>0</v>
      </c>
      <c r="EH194" s="19">
        <f>IFERROR(HLOOKUP(EH$1,'Nakladova matice_2018'!$A$1:$IW$188,167,FALSE),0)</f>
        <v>0</v>
      </c>
      <c r="EI194" s="19">
        <f>IFERROR(HLOOKUP(EI$1,'Nakladova matice_2018'!$A$1:$IW$188,167,FALSE),0)</f>
        <v>0</v>
      </c>
      <c r="EJ194" s="19">
        <f>IFERROR(HLOOKUP(EJ$1,'Nakladova matice_2018'!$A$1:$IW$188,167,FALSE),0)</f>
        <v>0</v>
      </c>
      <c r="EK194" s="19">
        <f>IFERROR(HLOOKUP(EK$1,'Nakladova matice_2018'!$A$1:$IW$188,167,FALSE),0)</f>
        <v>0</v>
      </c>
      <c r="EL194" s="19">
        <f>IFERROR(HLOOKUP(EL$1,'Nakladova matice_2018'!$A$1:$IW$188,167,FALSE),0)</f>
        <v>0</v>
      </c>
      <c r="EM194" s="19">
        <f>IFERROR(HLOOKUP(EM$1,'Nakladova matice_2018'!$A$1:$IW$188,167,FALSE),0)</f>
        <v>0</v>
      </c>
      <c r="EN194" s="19">
        <f>IFERROR(HLOOKUP(EN$1,'Nakladova matice_2018'!$A$1:$IW$188,167,FALSE),0)</f>
        <v>0</v>
      </c>
      <c r="EO194" s="19">
        <f>IFERROR(HLOOKUP(EO$1,'Nakladova matice_2018'!$A$1:$IW$188,167,FALSE),0)</f>
        <v>0</v>
      </c>
      <c r="EP194" s="19">
        <f>IFERROR(HLOOKUP(EP$1,'Nakladova matice_2018'!$A$1:$IW$188,167,FALSE),0)</f>
        <v>0</v>
      </c>
      <c r="EQ194" s="19">
        <f>IFERROR(HLOOKUP(EQ$1,'Nakladova matice_2018'!$A$1:$IW$188,167,FALSE),0)</f>
        <v>0</v>
      </c>
      <c r="ER194" s="19">
        <f>IFERROR(HLOOKUP(ER$1,'Nakladova matice_2018'!$A$1:$IW$188,167,FALSE),0)</f>
        <v>0</v>
      </c>
      <c r="ES194" s="19">
        <f>IFERROR(HLOOKUP(ES$1,'Nakladova matice_2018'!$A$1:$IW$188,167,FALSE),0)</f>
        <v>0</v>
      </c>
      <c r="ET194" s="19">
        <f>IFERROR(HLOOKUP(ET$1,'Nakladova matice_2018'!$A$1:$IW$188,167,FALSE),0)</f>
        <v>0</v>
      </c>
      <c r="EU194" s="19">
        <f>IFERROR(HLOOKUP(EU$1,'Nakladova matice_2018'!$A$1:$IW$188,167,FALSE),0)</f>
        <v>0</v>
      </c>
      <c r="EV194" s="19">
        <f>IFERROR(HLOOKUP(EV$1,'Nakladova matice_2018'!$A$1:$IW$188,167,FALSE),0)</f>
        <v>0</v>
      </c>
      <c r="EW194" s="19">
        <f>IFERROR(HLOOKUP(EW$1,'Nakladova matice_2018'!$A$1:$IW$188,167,FALSE),0)</f>
        <v>0</v>
      </c>
      <c r="EX194" s="19">
        <f>IFERROR(HLOOKUP(EX$1,'Nakladova matice_2018'!$A$1:$IW$188,167,FALSE),0)</f>
        <v>0</v>
      </c>
      <c r="EY194" s="19">
        <f>IFERROR(HLOOKUP(EY$1,'Nakladova matice_2018'!$A$1:$IW$188,167,FALSE),0)</f>
        <v>0</v>
      </c>
      <c r="EZ194" s="19">
        <f>IFERROR(HLOOKUP(EZ$1,'Nakladova matice_2018'!$A$1:$IW$188,167,FALSE),0)</f>
        <v>0</v>
      </c>
      <c r="FA194" s="19">
        <f>IFERROR(HLOOKUP(FA$1,'Nakladova matice_2018'!$A$1:$IW$188,167,FALSE),0)</f>
        <v>0</v>
      </c>
      <c r="FB194" s="19">
        <f>IFERROR(HLOOKUP(FB$1,'Nakladova matice_2018'!$A$1:$IW$188,167,FALSE),0)</f>
        <v>0</v>
      </c>
      <c r="FC194" s="19">
        <f>IFERROR(HLOOKUP(FC$1,'Nakladova matice_2018'!$A$1:$IW$188,167,FALSE),0)</f>
        <v>0</v>
      </c>
      <c r="FD194" s="19">
        <f>IFERROR(HLOOKUP(FD$1,'Nakladova matice_2018'!$A$1:$IW$188,167,FALSE),0)</f>
        <v>0</v>
      </c>
      <c r="FE194" s="19">
        <f>IFERROR(HLOOKUP(FE$1,'Nakladova matice_2018'!$A$1:$IW$188,167,FALSE),0)</f>
        <v>0</v>
      </c>
      <c r="FF194" s="19">
        <f>IFERROR(HLOOKUP(FF$1,'Nakladova matice_2018'!$A$1:$IW$188,167,FALSE),0)</f>
        <v>0</v>
      </c>
      <c r="FG194" s="19">
        <f>IFERROR(HLOOKUP(FG$1,'Nakladova matice_2018'!$A$1:$IW$188,167,FALSE),0)</f>
        <v>0</v>
      </c>
      <c r="FH194" s="19">
        <f>IFERROR(HLOOKUP(FH$1,'Nakladova matice_2018'!$A$1:$IW$188,167,FALSE),0)</f>
        <v>0</v>
      </c>
      <c r="FI194" s="19">
        <f>IFERROR(HLOOKUP(FI$1,'Nakladova matice_2018'!$A$1:$IW$188,167,FALSE),0)</f>
        <v>0</v>
      </c>
      <c r="FJ194" s="19">
        <f>IFERROR(HLOOKUP(FJ$1,'Nakladova matice_2018'!$A$1:$IW$188,167,FALSE),0)</f>
        <v>0</v>
      </c>
      <c r="FK194" s="19">
        <f>IFERROR(HLOOKUP(FK$1,'Nakladova matice_2018'!$A$1:$IW$188,167,FALSE),0)</f>
        <v>0</v>
      </c>
      <c r="FL194" s="19">
        <f>IFERROR(HLOOKUP(FL$1,'Nakladova matice_2018'!$A$1:$IW$188,167,FALSE),0)</f>
        <v>0</v>
      </c>
      <c r="FM194" s="19">
        <f>IFERROR(HLOOKUP(FM$1,'Nakladova matice_2018'!$A$1:$IW$188,167,FALSE),0)</f>
        <v>0</v>
      </c>
      <c r="FN194" s="19">
        <f>IFERROR(HLOOKUP(FN$1,'Nakladova matice_2018'!$A$1:$IW$188,167,FALSE),0)</f>
        <v>0</v>
      </c>
      <c r="FO194" s="19">
        <f>IFERROR(HLOOKUP(FO$1,'Nakladova matice_2018'!$A$1:$IW$188,167,FALSE),0)</f>
        <v>0</v>
      </c>
      <c r="FP194" s="19">
        <f>IFERROR(HLOOKUP(FP$1,'Nakladova matice_2018'!$A$1:$IW$188,167,FALSE),0)</f>
        <v>0</v>
      </c>
      <c r="FQ194" s="19">
        <f>IFERROR(HLOOKUP(FQ$1,'Nakladova matice_2018'!$A$1:$IW$188,167,FALSE),0)</f>
        <v>0</v>
      </c>
      <c r="FR194" s="19">
        <f>IFERROR(HLOOKUP(FR$1,'Nakladova matice_2018'!$A$1:$IW$188,167,FALSE),0)</f>
        <v>0</v>
      </c>
      <c r="FS194" s="19">
        <f>IFERROR(HLOOKUP(FS$1,'Nakladova matice_2018'!$A$1:$IW$188,167,FALSE),0)</f>
        <v>0</v>
      </c>
      <c r="FT194" s="19">
        <f>IFERROR(HLOOKUP(FT$1,'Nakladova matice_2018'!$A$1:$IW$188,167,FALSE),0)</f>
        <v>0</v>
      </c>
      <c r="FU194" s="19">
        <f>IFERROR(HLOOKUP(FU$1,'Nakladova matice_2018'!$A$1:$IW$188,167,FALSE),0)</f>
        <v>0</v>
      </c>
      <c r="FV194" s="19">
        <f>IFERROR(HLOOKUP(FV$1,'Nakladova matice_2018'!$A$1:$IW$188,167,FALSE),0)</f>
        <v>0</v>
      </c>
      <c r="FW194" s="19">
        <f>IFERROR(HLOOKUP(FW$1,'Nakladova matice_2018'!$A$1:$IW$188,167,FALSE),0)</f>
        <v>0</v>
      </c>
      <c r="FX194" s="19">
        <f>IFERROR(HLOOKUP(FX$1,'Nakladova matice_2018'!$A$1:$IW$188,167,FALSE),0)</f>
        <v>0</v>
      </c>
      <c r="FY194" s="19">
        <f>IFERROR(HLOOKUP(FY$1,'Nakladova matice_2018'!$A$1:$IW$188,167,FALSE),0)</f>
        <v>0</v>
      </c>
      <c r="FZ194" s="19">
        <f>IFERROR(HLOOKUP(FZ$1,'Nakladova matice_2018'!$A$1:$IW$188,167,FALSE),0)</f>
        <v>0</v>
      </c>
      <c r="GA194" s="19">
        <f>IFERROR(HLOOKUP(GA$1,'Nakladova matice_2018'!$A$1:$IW$188,167,FALSE),0)</f>
        <v>0</v>
      </c>
      <c r="GB194" s="19">
        <f>IFERROR(HLOOKUP(GB$1,'Nakladova matice_2018'!$A$1:$IW$188,167,FALSE),0)</f>
        <v>0</v>
      </c>
      <c r="GC194" s="19">
        <f>IFERROR(HLOOKUP(GC$1,'Nakladova matice_2018'!$A$1:$IW$188,167,FALSE),0)</f>
        <v>0</v>
      </c>
      <c r="GD194" s="19">
        <f>IFERROR(HLOOKUP(GD$1,'Nakladova matice_2018'!$A$1:$IW$188,167,FALSE),0)</f>
        <v>0</v>
      </c>
      <c r="GE194" s="19">
        <f>IFERROR(HLOOKUP(GE$1,'Nakladova matice_2018'!$A$1:$IW$188,167,FALSE),0)</f>
        <v>0</v>
      </c>
      <c r="GF194" s="19">
        <f>IFERROR(HLOOKUP(GF$1,'Nakladova matice_2018'!$A$1:$IW$188,167,FALSE),0)</f>
        <v>0</v>
      </c>
      <c r="GG194" s="19">
        <f>IFERROR(HLOOKUP(GG$1,'Nakladova matice_2018'!$A$1:$IW$188,167,FALSE),0)</f>
        <v>0</v>
      </c>
      <c r="GH194" s="19">
        <f>IFERROR(HLOOKUP(GH$1,'Nakladova matice_2018'!$A$1:$IW$188,167,FALSE),0)</f>
        <v>0</v>
      </c>
      <c r="GI194" s="19">
        <f>IFERROR(HLOOKUP(GI$1,'Nakladova matice_2018'!$A$1:$IW$188,167,FALSE),0)</f>
        <v>0</v>
      </c>
      <c r="GJ194" s="19">
        <f>IFERROR(HLOOKUP(GJ$1,'Nakladova matice_2018'!$A$1:$IW$188,167,FALSE),0)</f>
        <v>0</v>
      </c>
      <c r="GK194" s="19">
        <f>IFERROR(HLOOKUP(GK$1,'Nakladova matice_2018'!$A$1:$IW$188,167,FALSE),0)</f>
        <v>0</v>
      </c>
      <c r="GL194" s="19">
        <f>IFERROR(HLOOKUP(GL$1,'Nakladova matice_2018'!$A$1:$IW$188,167,FALSE),0)</f>
        <v>0</v>
      </c>
      <c r="GM194" s="19">
        <f>IFERROR(HLOOKUP(GM$1,'Nakladova matice_2018'!$A$1:$IW$188,167,FALSE),0)</f>
        <v>0</v>
      </c>
      <c r="GN194" s="19">
        <f>IFERROR(HLOOKUP(GN$1,'Nakladova matice_2018'!$A$1:$IW$188,167,FALSE),0)</f>
        <v>0</v>
      </c>
      <c r="GO194" s="19">
        <f>IFERROR(HLOOKUP(GO$1,'Nakladova matice_2018'!$A$1:$IW$188,167,FALSE),0)</f>
        <v>0</v>
      </c>
      <c r="GP194" s="19">
        <f>IFERROR(HLOOKUP(GP$1,'Nakladova matice_2018'!$A$1:$IW$188,167,FALSE),0)</f>
        <v>0</v>
      </c>
      <c r="GQ194" s="19">
        <f>IFERROR(HLOOKUP(GQ$1,'Nakladova matice_2018'!$A$1:$IW$188,167,FALSE),0)</f>
        <v>0</v>
      </c>
      <c r="GR194" s="19">
        <f>IFERROR(HLOOKUP(GR$1,'Nakladova matice_2018'!$A$1:$IW$188,167,FALSE),0)</f>
        <v>0</v>
      </c>
      <c r="GS194" s="19">
        <f>IFERROR(HLOOKUP(GS$1,'Nakladova matice_2018'!$A$1:$IW$188,167,FALSE),0)</f>
        <v>0</v>
      </c>
      <c r="GT194" s="19">
        <f>IFERROR(HLOOKUP(GT$1,'Nakladova matice_2018'!$A$1:$IW$188,167,FALSE),0)</f>
        <v>0</v>
      </c>
      <c r="GU194" s="19">
        <f>IFERROR(HLOOKUP(GU$1,'Nakladova matice_2018'!$A$1:$IW$188,167,FALSE),0)</f>
        <v>0</v>
      </c>
      <c r="GV194" s="19">
        <f>IFERROR(HLOOKUP(GV$1,'Nakladova matice_2018'!$A$1:$IW$188,167,FALSE),0)</f>
        <v>0</v>
      </c>
      <c r="GW194" s="19">
        <f>IFERROR(HLOOKUP(GW$1,'Nakladova matice_2018'!$A$1:$IW$188,167,FALSE),0)</f>
        <v>0</v>
      </c>
      <c r="GX194" s="19">
        <f>IFERROR(HLOOKUP(GX$1,'Nakladova matice_2018'!$A$1:$IW$188,167,FALSE),0)</f>
        <v>0</v>
      </c>
      <c r="GY194" s="19">
        <f>IFERROR(HLOOKUP(GY$1,'Nakladova matice_2018'!$A$1:$IW$188,167,FALSE),0)</f>
        <v>0</v>
      </c>
      <c r="GZ194" s="19">
        <f>IFERROR(HLOOKUP(GZ$1,'Nakladova matice_2018'!$A$1:$IW$188,167,FALSE),0)</f>
        <v>0</v>
      </c>
      <c r="HA194" s="19">
        <f>IFERROR(HLOOKUP(HA$1,'Nakladova matice_2018'!$A$1:$IW$188,167,FALSE),0)</f>
        <v>0</v>
      </c>
      <c r="HB194" s="19">
        <f>IFERROR(HLOOKUP(HB$1,'Nakladova matice_2018'!$A$1:$IW$188,167,FALSE),0)</f>
        <v>0</v>
      </c>
      <c r="HC194" s="19">
        <f>IFERROR(HLOOKUP(HC$1,'Nakladova matice_2018'!$A$1:$IW$188,167,FALSE),0)</f>
        <v>0</v>
      </c>
      <c r="HD194" s="19">
        <f>IFERROR(HLOOKUP(HD$1,'Nakladova matice_2018'!$A$1:$IW$188,167,FALSE),0)</f>
        <v>0</v>
      </c>
      <c r="HE194" s="19">
        <f>IFERROR(HLOOKUP(HE$1,'Nakladova matice_2018'!$A$1:$IW$188,167,FALSE),0)</f>
        <v>0</v>
      </c>
      <c r="HF194" s="19">
        <f>IFERROR(HLOOKUP(HF$1,'Nakladova matice_2018'!$A$1:$IW$188,167,FALSE),0)</f>
        <v>0</v>
      </c>
      <c r="HG194" s="19">
        <f>IFERROR(HLOOKUP(HG$1,'Nakladova matice_2018'!$A$1:$IW$188,167,FALSE),0)</f>
        <v>0</v>
      </c>
      <c r="HH194" s="19">
        <f>IFERROR(HLOOKUP(HH$1,'Nakladova matice_2018'!$A$1:$IW$188,167,FALSE),0)</f>
        <v>0</v>
      </c>
      <c r="HI194" s="19">
        <f>IFERROR(HLOOKUP(HI$1,'Nakladova matice_2018'!$A$1:$IW$188,167,FALSE),0)</f>
        <v>0</v>
      </c>
      <c r="HJ194" s="19">
        <f>IFERROR(HLOOKUP(HJ$1,'Nakladova matice_2018'!$A$1:$IW$188,167,FALSE),0)</f>
        <v>0</v>
      </c>
      <c r="HK194" s="19">
        <f>IFERROR(HLOOKUP(HK$1,'Nakladova matice_2018'!$A$1:$IW$188,167,FALSE),0)</f>
        <v>0</v>
      </c>
      <c r="HL194" s="19">
        <f>IFERROR(HLOOKUP(HL$1,'Nakladova matice_2018'!$A$1:$IW$188,167,FALSE),0)</f>
        <v>0</v>
      </c>
      <c r="HM194" s="19">
        <f>IFERROR(HLOOKUP(HM$1,'Nakladova matice_2018'!$A$1:$IW$188,167,FALSE),0)</f>
        <v>0</v>
      </c>
      <c r="HN194" s="19">
        <f>IFERROR(HLOOKUP(HN$1,'Nakladova matice_2018'!$A$1:$IW$188,167,FALSE),0)</f>
        <v>0</v>
      </c>
      <c r="HO194" s="19">
        <f>IFERROR(HLOOKUP(HO$1,'Nakladova matice_2018'!$A$1:$IW$188,167,FALSE),0)</f>
        <v>0</v>
      </c>
      <c r="HP194" s="19">
        <f>IFERROR(HLOOKUP(HP$1,'Nakladova matice_2018'!$A$1:$IW$188,167,FALSE),0)</f>
        <v>0</v>
      </c>
      <c r="HQ194" s="19">
        <f>IFERROR(HLOOKUP(HQ$1,'Nakladova matice_2018'!$A$1:$IW$188,167,FALSE),0)</f>
        <v>0</v>
      </c>
      <c r="HR194" s="19">
        <f>IFERROR(HLOOKUP(HR$1,'Nakladova matice_2018'!$A$1:$IW$188,167,FALSE),0)</f>
        <v>0</v>
      </c>
      <c r="HS194" s="19">
        <f>IFERROR(HLOOKUP(HS$1,'Nakladova matice_2018'!$A$1:$IW$188,167,FALSE),0)</f>
        <v>0</v>
      </c>
      <c r="HT194" s="19">
        <f>IFERROR(HLOOKUP(HT$1,'Nakladova matice_2018'!$A$1:$IW$188,167,FALSE),0)</f>
        <v>0</v>
      </c>
      <c r="HU194" s="19">
        <f>IFERROR(HLOOKUP(HU$1,'Nakladova matice_2018'!$A$1:$IW$188,167,FALSE),0)</f>
        <v>0</v>
      </c>
      <c r="HV194" s="19">
        <f>IFERROR(HLOOKUP(HV$1,'Nakladova matice_2018'!$A$1:$IW$188,167,FALSE),0)</f>
        <v>0</v>
      </c>
      <c r="HW194" s="19">
        <f>IFERROR(HLOOKUP(HW$1,'Nakladova matice_2018'!$A$1:$IW$188,167,FALSE),0)</f>
        <v>0</v>
      </c>
      <c r="HX194" s="19">
        <f>IFERROR(HLOOKUP(HX$1,'Nakladova matice_2018'!$A$1:$IW$188,167,FALSE),0)</f>
        <v>0</v>
      </c>
      <c r="HY194" s="19">
        <f>IFERROR(HLOOKUP(HY$1,'Nakladova matice_2018'!$A$1:$IW$188,167,FALSE),0)</f>
        <v>0</v>
      </c>
      <c r="HZ194" s="19">
        <f>IFERROR(HLOOKUP(HZ$1,'Nakladova matice_2018'!$A$1:$IW$188,167,FALSE),0)</f>
        <v>0</v>
      </c>
      <c r="IA194" s="19">
        <f>IFERROR(HLOOKUP(IA$1,'Nakladova matice_2018'!$A$1:$IW$188,167,FALSE),0)</f>
        <v>0</v>
      </c>
      <c r="IB194" s="19">
        <f>IFERROR(HLOOKUP(IB$1,'Nakladova matice_2018'!$A$1:$IW$188,167,FALSE),0)</f>
        <v>0</v>
      </c>
      <c r="IC194" s="19">
        <f>IFERROR(HLOOKUP(IC$1,'Nakladova matice_2018'!$A$1:$IW$188,167,FALSE),0)</f>
        <v>0</v>
      </c>
      <c r="ID194" s="19">
        <f>IFERROR(HLOOKUP(ID$1,'Nakladova matice_2018'!$A$1:$IW$188,167,FALSE),0)</f>
        <v>0</v>
      </c>
      <c r="IE194" s="19">
        <f>IFERROR(HLOOKUP(IE$1,'Nakladova matice_2018'!$A$1:$IW$188,167,FALSE),0)</f>
        <v>0</v>
      </c>
      <c r="IF194" s="19">
        <f>IFERROR(HLOOKUP(IF$1,'Nakladova matice_2018'!$A$1:$IW$188,167,FALSE),0)</f>
        <v>0</v>
      </c>
      <c r="IG194" s="19">
        <f>IFERROR(HLOOKUP(IG$1,'Nakladova matice_2018'!$A$1:$IW$188,167,FALSE),0)</f>
        <v>0</v>
      </c>
      <c r="IH194" s="19">
        <f>IFERROR(HLOOKUP(IH$1,'Nakladova matice_2018'!$A$1:$IW$188,167,FALSE),0)</f>
        <v>0</v>
      </c>
      <c r="II194" s="19">
        <f>IFERROR(HLOOKUP(II$1,'Nakladova matice_2018'!$A$1:$IW$188,167,FALSE),0)</f>
        <v>0</v>
      </c>
      <c r="IJ194" s="19">
        <f>IFERROR(HLOOKUP(IJ$1,'Nakladova matice_2018'!$A$1:$IW$188,167,FALSE),0)</f>
        <v>0</v>
      </c>
      <c r="IK194" s="19">
        <f>IFERROR(HLOOKUP(IK$1,'Nakladova matice_2018'!$A$1:$IW$188,167,FALSE),0)</f>
        <v>0</v>
      </c>
      <c r="IL194" s="19">
        <f>IFERROR(HLOOKUP(IL$1,'Nakladova matice_2018'!$A$1:$IW$188,167,FALSE),0)</f>
        <v>0</v>
      </c>
      <c r="IM194" s="19">
        <f>IFERROR(HLOOKUP(IM$1,'Nakladova matice_2018'!$A$1:$IW$188,167,FALSE),0)</f>
        <v>0</v>
      </c>
      <c r="IN194" s="19">
        <f>IFERROR(HLOOKUP(IN$1,'Nakladova matice_2018'!$A$1:$IW$188,167,FALSE),0)</f>
        <v>0</v>
      </c>
      <c r="IO194" s="19">
        <f>IFERROR(HLOOKUP(IO$1,'Nakladova matice_2018'!$A$1:$IW$188,167,FALSE),0)</f>
        <v>0</v>
      </c>
      <c r="IP194" s="19">
        <f>IFERROR(HLOOKUP(IP$1,'Nakladova matice_2018'!$A$1:$IW$188,167,FALSE),0)</f>
        <v>0</v>
      </c>
      <c r="IQ194" s="19">
        <f>IFERROR(HLOOKUP(IQ$1,'Nakladova matice_2018'!$A$1:$IW$188,167,FALSE),0)</f>
        <v>0</v>
      </c>
      <c r="IR194" s="19">
        <f>IFERROR(HLOOKUP(IR$1,'Nakladova matice_2018'!$A$1:$IW$188,167,FALSE),0)</f>
        <v>0</v>
      </c>
      <c r="IS194" s="19">
        <f>IFERROR(HLOOKUP(IS$1,'Nakladova matice_2018'!$A$1:$IW$188,167,FALSE),0)</f>
        <v>0</v>
      </c>
      <c r="IT194" s="19">
        <f>IFERROR(HLOOKUP(IT$1,'Nakladova matice_2018'!$A$1:$IW$188,167,FALSE),0)</f>
        <v>0</v>
      </c>
      <c r="IU194" s="19">
        <f>IFERROR(HLOOKUP(IU$1,'Nakladova matice_2018'!$A$1:$IW$188,167,FALSE),0)</f>
        <v>0</v>
      </c>
      <c r="IV194" s="19">
        <f>IFERROR(HLOOKUP(IV$1,'Nakladova matice_2018'!$A$1:$IW$188,167,FALSE),0)</f>
        <v>0</v>
      </c>
      <c r="IW194" s="19">
        <f>IFERROR(HLOOKUP(IW$1,'Nakladova matice_2018'!$A$1:$IW$188,167,FALSE),0)</f>
        <v>0</v>
      </c>
      <c r="IX194" s="19">
        <f>IFERROR(HLOOKUP(IX$1,'Nakladova matice_2018'!$A$1:$IW$188,167,FALSE),0)</f>
        <v>0</v>
      </c>
      <c r="IY194" s="19">
        <f>IFERROR(HLOOKUP(IY$1,'Nakladova matice_2018'!$A$1:$IW$188,167,FALSE),0)</f>
        <v>0</v>
      </c>
      <c r="IZ194" s="19">
        <f>IFERROR(HLOOKUP(IZ$1,'Nakladova matice_2018'!$A$1:$IW$188,167,FALSE),0)</f>
        <v>0</v>
      </c>
      <c r="JA194" s="19">
        <f>IFERROR(HLOOKUP(JA$1,'Nakladova matice_2018'!$A$1:$IW$188,167,FALSE),0)</f>
        <v>0</v>
      </c>
      <c r="JB194" s="19">
        <f>IFERROR(HLOOKUP(JB$1,'Nakladova matice_2018'!$A$1:$IW$188,167,FALSE),0)</f>
        <v>0</v>
      </c>
      <c r="JC194" s="19">
        <f>IFERROR(HLOOKUP(JC$1,'Nakladova matice_2018'!$A$1:$IW$188,167,FALSE),0)</f>
        <v>0</v>
      </c>
      <c r="JD194" s="19">
        <f>IFERROR(HLOOKUP(JD$1,'Nakladova matice_2018'!$A$1:$IW$188,167,FALSE),0)</f>
        <v>0</v>
      </c>
      <c r="JE194" s="19">
        <f>IFERROR(HLOOKUP(JE$1,'Nakladova matice_2018'!$A$1:$IW$188,167,FALSE),0)</f>
        <v>0</v>
      </c>
      <c r="JF194" s="19">
        <f>IFERROR(HLOOKUP(JF$1,'Nakladova matice_2018'!$A$1:$IW$188,167,FALSE),0)</f>
        <v>0</v>
      </c>
      <c r="JG194" s="19">
        <f>IFERROR(HLOOKUP(JG$1,'Nakladova matice_2018'!$A$1:$IW$188,167,FALSE),0)</f>
        <v>0</v>
      </c>
      <c r="JH194" s="19">
        <f>IFERROR(HLOOKUP(JH$1,'Nakladova matice_2018'!$A$1:$IW$188,167,FALSE),0)</f>
        <v>0</v>
      </c>
      <c r="JI194" s="19">
        <f>IFERROR(HLOOKUP(JI$1,'Nakladova matice_2018'!$A$1:$IW$188,167,FALSE),0)</f>
        <v>0</v>
      </c>
      <c r="JJ194" s="19">
        <f>IFERROR(HLOOKUP(JJ$1,'Nakladova matice_2018'!$A$1:$IW$188,167,FALSE),0)</f>
        <v>0</v>
      </c>
      <c r="JK194" s="19">
        <f>IFERROR(HLOOKUP(JK$1,'Nakladova matice_2018'!$A$1:$IW$188,167,FALSE),0)</f>
        <v>0</v>
      </c>
      <c r="JL194" s="19">
        <f>IFERROR(HLOOKUP(JL$1,'Nakladova matice_2018'!$A$1:$IW$188,167,FALSE),0)</f>
        <v>0</v>
      </c>
      <c r="JM194" s="19">
        <f>IFERROR(HLOOKUP(JM$1,'Nakladova matice_2018'!$A$1:$IW$188,167,FALSE),0)</f>
        <v>0</v>
      </c>
      <c r="JN194" s="19">
        <f>IFERROR(HLOOKUP(JN$1,'Nakladova matice_2018'!$A$1:$IW$188,167,FALSE),0)</f>
        <v>0</v>
      </c>
      <c r="JO194" s="19">
        <f>IFERROR(HLOOKUP(JO$1,'Nakladova matice_2018'!$A$1:$IW$188,167,FALSE),0)</f>
        <v>0</v>
      </c>
      <c r="JP194" s="19">
        <f>IFERROR(HLOOKUP(JP$1,'Nakladova matice_2018'!$A$1:$IW$188,167,FALSE),0)</f>
        <v>0</v>
      </c>
      <c r="JQ194" s="19">
        <f>IFERROR(HLOOKUP(JQ$1,'Nakladova matice_2018'!$A$1:$IW$188,167,FALSE),0)</f>
        <v>0</v>
      </c>
      <c r="JR194" s="19">
        <f>IFERROR(HLOOKUP(JR$1,'Nakladova matice_2018'!$A$1:$IW$188,167,FALSE),0)</f>
        <v>0</v>
      </c>
      <c r="JS194" s="19">
        <f>IFERROR(HLOOKUP(JS$1,'Nakladova matice_2018'!$A$1:$IW$188,167,FALSE),0)</f>
        <v>0</v>
      </c>
      <c r="JT194" s="19">
        <f>IFERROR(HLOOKUP(JT$1,'Nakladova matice_2018'!$A$1:$IW$188,167,FALSE),0)</f>
        <v>0</v>
      </c>
      <c r="JU194" s="19">
        <f>IFERROR(HLOOKUP(JU$1,'Nakladova matice_2018'!$A$1:$IW$188,167,FALSE),0)</f>
        <v>0</v>
      </c>
      <c r="JV194" s="19">
        <f>IFERROR(HLOOKUP(JV$1,'Nakladova matice_2018'!$A$1:$IW$188,167,FALSE),0)</f>
        <v>0</v>
      </c>
      <c r="JW194" s="19">
        <f>IFERROR(HLOOKUP(JW$1,'Nakladova matice_2018'!$A$1:$IW$188,167,FALSE),0)</f>
        <v>0</v>
      </c>
      <c r="JX194" s="19">
        <f>IFERROR(HLOOKUP(JX$1,'Nakladova matice_2018'!$A$1:$IW$188,167,FALSE),0)</f>
        <v>0</v>
      </c>
      <c r="JY194" s="19">
        <f>IFERROR(HLOOKUP(JY$1,'Nakladova matice_2018'!$A$1:$IW$188,167,FALSE),0)</f>
        <v>0</v>
      </c>
      <c r="JZ194" s="19">
        <f>IFERROR(HLOOKUP(JZ$1,'Nakladova matice_2018'!$A$1:$IW$188,167,FALSE),0)</f>
        <v>0</v>
      </c>
      <c r="KA194" s="19">
        <f>IFERROR(HLOOKUP(KA$1,'Nakladova matice_2018'!$A$1:$IW$188,167,FALSE),0)</f>
        <v>0</v>
      </c>
      <c r="KB194" s="19">
        <f>IFERROR(HLOOKUP(KB$1,'Nakladova matice_2018'!$A$1:$IW$188,167,FALSE),0)</f>
        <v>0</v>
      </c>
      <c r="KC194" s="19">
        <f>IFERROR(HLOOKUP(KC$1,'Nakladova matice_2018'!$A$1:$IW$188,167,FALSE),0)</f>
        <v>0</v>
      </c>
      <c r="KD194" s="19">
        <f>IFERROR(HLOOKUP(KD$1,'Nakladova matice_2018'!$A$1:$IW$188,167,FALSE),0)</f>
        <v>0</v>
      </c>
      <c r="KE194" s="19">
        <f>IFERROR(HLOOKUP(KE$1,'Nakladova matice_2018'!$A$1:$IW$188,167,FALSE),0)</f>
        <v>0</v>
      </c>
      <c r="KF194" s="19">
        <f>IFERROR(HLOOKUP(KF$1,'Nakladova matice_2018'!$A$1:$IW$188,167,FALSE),0)</f>
        <v>0</v>
      </c>
      <c r="KG194" s="19">
        <f>IFERROR(HLOOKUP(KG$1,'Nakladova matice_2018'!$A$1:$IW$188,167,FALSE),0)</f>
        <v>0</v>
      </c>
      <c r="KH194" s="19">
        <f>IFERROR(HLOOKUP(KH$1,'Nakladova matice_2018'!$A$1:$IW$188,167,FALSE),0)</f>
        <v>0</v>
      </c>
      <c r="KI194" s="19">
        <f>IFERROR(HLOOKUP(KI$1,'Nakladova matice_2018'!$A$1:$IW$188,167,FALSE),0)</f>
        <v>0</v>
      </c>
      <c r="KJ194" s="19">
        <f>IFERROR(HLOOKUP(KJ$1,'Nakladova matice_2018'!$A$1:$IW$188,167,FALSE),0)</f>
        <v>0</v>
      </c>
      <c r="KK194" s="19">
        <f>IFERROR(HLOOKUP(KK$1,'Nakladova matice_2018'!$A$1:$IW$188,167,FALSE),0)</f>
        <v>0</v>
      </c>
      <c r="KL194" s="19">
        <f>IFERROR(HLOOKUP(KL$1,'Nakladova matice_2018'!$A$1:$IW$188,167,FALSE),0)</f>
        <v>0</v>
      </c>
      <c r="KM194" s="19">
        <f>IFERROR(HLOOKUP(KM$1,'Nakladova matice_2018'!$A$1:$IW$188,167,FALSE),0)</f>
        <v>0</v>
      </c>
      <c r="KN194" s="19">
        <f>IFERROR(HLOOKUP(KN$1,'Nakladova matice_2018'!$A$1:$IW$188,167,FALSE),0)</f>
        <v>0</v>
      </c>
      <c r="KO194" s="19">
        <f>IFERROR(HLOOKUP(KO$1,'Nakladova matice_2018'!$A$1:$IW$188,167,FALSE),0)</f>
        <v>0</v>
      </c>
      <c r="KP194" s="19">
        <f>IFERROR(HLOOKUP(KP$1,'Nakladova matice_2018'!$A$1:$IW$188,167,FALSE),0)</f>
        <v>0</v>
      </c>
      <c r="KQ194" s="19">
        <f>IFERROR(HLOOKUP(KQ$1,'Nakladova matice_2018'!$A$1:$IW$188,167,FALSE),0)</f>
        <v>0</v>
      </c>
      <c r="KR194" s="19">
        <f>IFERROR(HLOOKUP(KR$1,'Nakladova matice_2018'!$A$1:$IW$188,167,FALSE),0)</f>
        <v>0</v>
      </c>
      <c r="KS194" s="19">
        <f>IFERROR(HLOOKUP(KS$1,'Nakladova matice_2018'!$A$1:$IW$188,167,FALSE),0)</f>
        <v>0</v>
      </c>
      <c r="KT194" s="19">
        <f>IFERROR(HLOOKUP(KT$1,'Nakladova matice_2018'!$A$1:$IW$188,167,FALSE),0)</f>
        <v>0</v>
      </c>
      <c r="KU194" s="19">
        <f>IFERROR(HLOOKUP(KU$1,'Nakladova matice_2018'!$A$1:$IW$188,167,FALSE),0)</f>
        <v>0</v>
      </c>
      <c r="KV194" s="19">
        <f>IFERROR(HLOOKUP(KV$1,'Nakladova matice_2018'!$A$1:$IW$188,167,FALSE),0)</f>
        <v>0</v>
      </c>
      <c r="KW194" s="19">
        <f>IFERROR(HLOOKUP(KW$1,'Nakladova matice_2018'!$A$1:$IW$188,167,FALSE),0)</f>
        <v>0</v>
      </c>
      <c r="KX194" s="19">
        <f>IFERROR(HLOOKUP(KX$1,'Nakladova matice_2018'!$A$1:$IW$188,167,FALSE),0)</f>
        <v>0</v>
      </c>
      <c r="KY194" s="19">
        <f>IFERROR(HLOOKUP(KY$1,'Nakladova matice_2018'!$A$1:$IW$188,167,FALSE),0)</f>
        <v>0</v>
      </c>
      <c r="KZ194" s="19">
        <f>IFERROR(HLOOKUP(KZ$1,'Nakladova matice_2018'!$A$1:$IW$188,167,FALSE),0)</f>
        <v>0</v>
      </c>
      <c r="LA194" s="19">
        <f>IFERROR(HLOOKUP(LA$1,'Nakladova matice_2018'!$A$1:$IW$188,167,FALSE),0)</f>
        <v>0</v>
      </c>
      <c r="LB194" s="19">
        <f>IFERROR(HLOOKUP(LB$1,'Nakladova matice_2018'!$A$1:$IW$188,167,FALSE),0)</f>
        <v>0</v>
      </c>
      <c r="LC194" s="19">
        <f>IFERROR(HLOOKUP(LC$1,'Nakladova matice_2018'!$A$1:$IW$188,167,FALSE),0)</f>
        <v>0</v>
      </c>
      <c r="LD194" s="19">
        <f>IFERROR(HLOOKUP(LD$1,'Nakladova matice_2018'!$A$1:$IW$188,167,FALSE),0)</f>
        <v>0</v>
      </c>
      <c r="LE194" s="19">
        <f>IFERROR(HLOOKUP(LE$1,'Nakladova matice_2018'!$A$1:$IW$188,167,FALSE),0)</f>
        <v>0</v>
      </c>
      <c r="LF194" s="19">
        <f>IFERROR(HLOOKUP(LF$1,'Nakladova matice_2018'!$A$1:$IW$188,167,FALSE),0)</f>
        <v>0</v>
      </c>
      <c r="LG194" s="19">
        <f>IFERROR(HLOOKUP(LG$1,'Nakladova matice_2018'!$A$1:$IW$188,167,FALSE),0)</f>
        <v>0</v>
      </c>
      <c r="LH194" s="19">
        <f>IFERROR(HLOOKUP(LH$1,'Nakladova matice_2018'!$A$1:$IW$188,167,FALSE),0)</f>
        <v>0</v>
      </c>
      <c r="LI194" s="19">
        <f>IFERROR(HLOOKUP(LI$1,'Nakladova matice_2018'!$A$1:$IW$188,167,FALSE),0)</f>
        <v>0</v>
      </c>
      <c r="LJ194" s="19">
        <f>IFERROR(HLOOKUP(LJ$1,'Nakladova matice_2018'!$A$1:$IW$188,167,FALSE),0)</f>
        <v>0</v>
      </c>
      <c r="LK194" s="19">
        <f>IFERROR(HLOOKUP(LK$1,'Nakladova matice_2018'!$A$1:$IW$188,167,FALSE),0)</f>
        <v>0</v>
      </c>
      <c r="LL194" s="19">
        <f>IFERROR(HLOOKUP(LL$1,'Nakladova matice_2018'!$A$1:$IW$188,167,FALSE),0)</f>
        <v>0</v>
      </c>
      <c r="LM194" s="19">
        <f>IFERROR(HLOOKUP(LM$1,'Nakladova matice_2018'!$A$1:$IW$188,167,FALSE),0)</f>
        <v>0</v>
      </c>
      <c r="LN194" s="19">
        <f>IFERROR(HLOOKUP(LN$1,'Nakladova matice_2018'!$A$1:$IW$188,167,FALSE),0)</f>
        <v>0</v>
      </c>
      <c r="LO194" s="19">
        <f>IFERROR(HLOOKUP(LO$1,'Nakladova matice_2018'!$A$1:$IW$188,167,FALSE),0)</f>
        <v>0</v>
      </c>
      <c r="LP194" s="19">
        <f>IFERROR(HLOOKUP(LP$1,'Nakladova matice_2018'!$A$1:$IW$188,167,FALSE),0)</f>
        <v>0</v>
      </c>
      <c r="LQ194" s="19">
        <f>IFERROR(HLOOKUP(LQ$1,'Nakladova matice_2018'!$A$1:$IW$188,167,FALSE),0)</f>
        <v>0</v>
      </c>
      <c r="LR194" s="19">
        <f>IFERROR(HLOOKUP(LR$1,'Nakladova matice_2018'!$A$1:$IW$188,167,FALSE),0)</f>
        <v>0</v>
      </c>
      <c r="LS194" s="19">
        <f>IFERROR(HLOOKUP(LS$1,'Nakladova matice_2018'!$A$1:$IW$188,167,FALSE),0)</f>
        <v>0</v>
      </c>
      <c r="LT194" s="19">
        <f>IFERROR(HLOOKUP(LT$1,'Nakladova matice_2018'!$A$1:$IW$188,167,FALSE),0)</f>
        <v>0</v>
      </c>
      <c r="LU194" s="19">
        <f>IFERROR(HLOOKUP(LU$1,'Nakladova matice_2018'!$A$1:$IW$188,167,FALSE),0)</f>
        <v>0</v>
      </c>
      <c r="LV194" s="19">
        <f>IFERROR(HLOOKUP(LV$1,'Nakladova matice_2018'!$A$1:$IW$188,167,FALSE),0)</f>
        <v>0</v>
      </c>
      <c r="LW194" s="19">
        <f>IFERROR(HLOOKUP(LW$1,'Nakladova matice_2018'!$A$1:$IW$188,167,FALSE),0)</f>
        <v>0</v>
      </c>
      <c r="LX194" s="19">
        <f>IFERROR(HLOOKUP(LX$1,'Nakladova matice_2018'!$A$1:$IW$188,167,FALSE),0)</f>
        <v>0</v>
      </c>
      <c r="LY194" s="19">
        <f>IFERROR(HLOOKUP(LY$1,'Nakladova matice_2018'!$A$1:$IW$188,167,FALSE),0)</f>
        <v>0</v>
      </c>
      <c r="LZ194" s="19">
        <f>IFERROR(HLOOKUP(LZ$1,'Nakladova matice_2018'!$A$1:$IW$188,167,FALSE),0)</f>
        <v>0</v>
      </c>
      <c r="MA194" s="19">
        <f>IFERROR(HLOOKUP(MA$1,'Nakladova matice_2018'!$A$1:$IW$188,167,FALSE),0)</f>
        <v>0</v>
      </c>
      <c r="MB194" s="19">
        <f>IFERROR(HLOOKUP(MB$1,'Nakladova matice_2018'!$A$1:$IW$188,167,FALSE),0)</f>
        <v>0</v>
      </c>
      <c r="MC194" s="19">
        <f>IFERROR(HLOOKUP(MC$1,'Nakladova matice_2018'!$A$1:$IW$188,167,FALSE),0)</f>
        <v>0</v>
      </c>
      <c r="MD194" s="19">
        <f>IFERROR(HLOOKUP(MD$1,'Nakladova matice_2018'!$A$1:$IW$188,167,FALSE),0)</f>
        <v>0</v>
      </c>
      <c r="ME194" s="19">
        <f>IFERROR(HLOOKUP(ME$1,'Nakladova matice_2018'!$A$1:$IW$188,167,FALSE),0)</f>
        <v>0</v>
      </c>
      <c r="MF194" s="19">
        <f>IFERROR(HLOOKUP(MF$1,'Nakladova matice_2018'!$A$1:$IW$188,167,FALSE),0)</f>
        <v>0</v>
      </c>
      <c r="MG194" s="19">
        <f>IFERROR(HLOOKUP(MG$1,'Nakladova matice_2018'!$A$1:$IW$188,167,FALSE),0)</f>
        <v>0</v>
      </c>
      <c r="MH194" s="19">
        <f>IFERROR(HLOOKUP(MH$1,'Nakladova matice_2018'!$A$1:$IW$188,167,FALSE),0)</f>
        <v>0</v>
      </c>
      <c r="MI194" s="19">
        <f>IFERROR(HLOOKUP(MI$1,'Nakladova matice_2018'!$A$1:$IW$188,167,FALSE),0)</f>
        <v>0</v>
      </c>
      <c r="MJ194" s="19">
        <f>IFERROR(HLOOKUP(MJ$1,'Nakladova matice_2018'!$A$1:$IW$188,167,FALSE),0)</f>
        <v>0</v>
      </c>
      <c r="MK194" s="19">
        <f>IFERROR(HLOOKUP(MK$1,'Nakladova matice_2018'!$A$1:$IW$188,167,FALSE),0)</f>
        <v>0</v>
      </c>
      <c r="ML194" s="19">
        <f>IFERROR(HLOOKUP(ML$1,'Nakladova matice_2018'!$A$1:$IW$188,167,FALSE),0)</f>
        <v>0</v>
      </c>
      <c r="MM194" s="19">
        <f>IFERROR(HLOOKUP(MM$1,'Nakladova matice_2018'!$A$1:$IW$188,167,FALSE),0)</f>
        <v>0</v>
      </c>
      <c r="MN194" s="19">
        <f>IFERROR(HLOOKUP(MN$1,'Nakladova matice_2018'!$A$1:$IW$188,167,FALSE),0)</f>
        <v>0</v>
      </c>
      <c r="MO194" s="20">
        <f t="shared" si="88"/>
        <v>0</v>
      </c>
      <c r="MP194" s="20">
        <f>MO194-'Nakladova matice_2018'!IX167</f>
        <v>0</v>
      </c>
    </row>
    <row r="195" spans="1:354" x14ac:dyDescent="0.2">
      <c r="A195" s="27">
        <v>591001</v>
      </c>
      <c r="B195" s="21" t="s">
        <v>533</v>
      </c>
      <c r="C195" s="53">
        <v>0</v>
      </c>
      <c r="D195" s="19">
        <f>IFERROR(HLOOKUP(D$1,'Nakladova matice_2018'!$A$1:$IW$188,168,FALSE),0)</f>
        <v>0</v>
      </c>
      <c r="E195" s="19">
        <f>IFERROR(HLOOKUP(E$1,'Nakladova matice_2018'!$A$1:$IW$188,168,FALSE),0)</f>
        <v>0</v>
      </c>
      <c r="F195" s="19">
        <f>IFERROR(HLOOKUP(F$1,'Nakladova matice_2018'!$A$1:$IW$188,168,FALSE),0)</f>
        <v>0</v>
      </c>
      <c r="G195" s="19">
        <f>IFERROR(HLOOKUP(G$1,'Nakladova matice_2018'!$A$1:$IW$188,168,FALSE),0)</f>
        <v>0</v>
      </c>
      <c r="H195" s="19">
        <f>IFERROR(HLOOKUP(H$1,'Nakladova matice_2018'!$A$1:$IW$188,168,FALSE),0)</f>
        <v>0</v>
      </c>
      <c r="I195" s="19">
        <f>IFERROR(HLOOKUP(I$1,'Nakladova matice_2018'!$A$1:$IW$188,168,FALSE),0)</f>
        <v>0</v>
      </c>
      <c r="J195" s="19">
        <f>IFERROR(HLOOKUP(J$1,'Nakladova matice_2018'!$A$1:$IW$188,168,FALSE),0)</f>
        <v>0</v>
      </c>
      <c r="K195" s="19">
        <f>IFERROR(HLOOKUP(K$1,'Nakladova matice_2018'!$A$1:$IW$188,168,FALSE),0)</f>
        <v>0</v>
      </c>
      <c r="L195" s="19">
        <f>IFERROR(HLOOKUP(L$1,'Nakladova matice_2018'!$A$1:$IW$188,168,FALSE),0)</f>
        <v>0</v>
      </c>
      <c r="M195" s="19">
        <f>IFERROR(HLOOKUP(M$1,'Nakladova matice_2018'!$A$1:$IW$188,168,FALSE),0)</f>
        <v>0</v>
      </c>
      <c r="N195" s="19">
        <f>IFERROR(HLOOKUP(N$1,'Nakladova matice_2018'!$A$1:$IW$188,168,FALSE),0)</f>
        <v>0</v>
      </c>
      <c r="O195" s="19">
        <f>IFERROR(HLOOKUP(O$1,'Nakladova matice_2018'!$A$1:$IW$188,168,FALSE),0)</f>
        <v>0</v>
      </c>
      <c r="P195" s="19">
        <f>IFERROR(HLOOKUP(P$1,'Nakladova matice_2018'!$A$1:$IW$188,168,FALSE),0)</f>
        <v>0</v>
      </c>
      <c r="Q195" s="19">
        <f>IFERROR(HLOOKUP(Q$1,'Nakladova matice_2018'!$A$1:$IW$188,168,FALSE),0)</f>
        <v>0</v>
      </c>
      <c r="R195" s="19">
        <f>IFERROR(HLOOKUP(R$1,'Nakladova matice_2018'!$A$1:$IW$188,168,FALSE),0)</f>
        <v>0</v>
      </c>
      <c r="S195" s="19">
        <f>IFERROR(HLOOKUP(S$1,'Nakladova matice_2018'!$A$1:$IW$188,168,FALSE),0)</f>
        <v>0</v>
      </c>
      <c r="T195" s="19">
        <f>IFERROR(HLOOKUP(T$1,'Nakladova matice_2018'!$A$1:$IW$188,168,FALSE),0)</f>
        <v>0</v>
      </c>
      <c r="U195" s="19">
        <f>IFERROR(HLOOKUP(U$1,'Nakladova matice_2018'!$A$1:$IW$188,168,FALSE),0)</f>
        <v>0</v>
      </c>
      <c r="V195" s="19">
        <f>IFERROR(HLOOKUP(V$1,'Nakladova matice_2018'!$A$1:$IW$188,168,FALSE),0)</f>
        <v>0</v>
      </c>
      <c r="W195" s="19">
        <f>IFERROR(HLOOKUP(W$1,'Nakladova matice_2018'!$A$1:$IW$188,168,FALSE),0)</f>
        <v>0</v>
      </c>
      <c r="X195" s="19">
        <f>IFERROR(HLOOKUP(X$1,'Nakladova matice_2018'!$A$1:$IW$188,168,FALSE),0)</f>
        <v>0</v>
      </c>
      <c r="Y195" s="19">
        <f>IFERROR(HLOOKUP(Y$1,'Nakladova matice_2018'!$A$1:$IW$188,168,FALSE),0)</f>
        <v>0</v>
      </c>
      <c r="Z195" s="19">
        <f>IFERROR(HLOOKUP(Z$1,'Nakladova matice_2018'!$A$1:$IW$188,168,FALSE),0)</f>
        <v>0</v>
      </c>
      <c r="AA195" s="19">
        <f>IFERROR(HLOOKUP(AA$1,'Nakladova matice_2018'!$A$1:$IW$188,168,FALSE),0)</f>
        <v>0</v>
      </c>
      <c r="AB195" s="19">
        <f>IFERROR(HLOOKUP(AB$1,'Nakladova matice_2018'!$A$1:$IW$188,168,FALSE),0)</f>
        <v>0</v>
      </c>
      <c r="AC195" s="19">
        <f>IFERROR(HLOOKUP(AC$1,'Nakladova matice_2018'!$A$1:$IW$188,168,FALSE),0)</f>
        <v>0</v>
      </c>
      <c r="AD195" s="19">
        <f>IFERROR(HLOOKUP(AD$1,'Nakladova matice_2018'!$A$1:$IW$188,168,FALSE),0)</f>
        <v>0</v>
      </c>
      <c r="AE195" s="19">
        <f>IFERROR(HLOOKUP(AE$1,'Nakladova matice_2018'!$A$1:$IW$188,168,FALSE),0)</f>
        <v>0</v>
      </c>
      <c r="AF195" s="19">
        <f>IFERROR(HLOOKUP(AF$1,'Nakladova matice_2018'!$A$1:$IW$188,168,FALSE),0)</f>
        <v>0</v>
      </c>
      <c r="AG195" s="19">
        <f>IFERROR(HLOOKUP(AG$1,'Nakladova matice_2018'!$A$1:$IW$188,168,FALSE),0)</f>
        <v>0</v>
      </c>
      <c r="AH195" s="19">
        <f>IFERROR(HLOOKUP(AH$1,'Nakladova matice_2018'!$A$1:$IW$188,168,FALSE),0)</f>
        <v>0</v>
      </c>
      <c r="AI195" s="19">
        <f>IFERROR(HLOOKUP(AI$1,'Nakladova matice_2018'!$A$1:$IW$188,168,FALSE),0)</f>
        <v>0</v>
      </c>
      <c r="AJ195" s="19">
        <f>IFERROR(HLOOKUP(AJ$1,'Nakladova matice_2018'!$A$1:$IW$188,168,FALSE),0)</f>
        <v>0</v>
      </c>
      <c r="AK195" s="19">
        <f>IFERROR(HLOOKUP(AK$1,'Nakladova matice_2018'!$A$1:$IW$188,168,FALSE),0)</f>
        <v>0</v>
      </c>
      <c r="AL195" s="19">
        <f>IFERROR(HLOOKUP(AL$1,'Nakladova matice_2018'!$A$1:$IW$188,168,FALSE),0)</f>
        <v>0</v>
      </c>
      <c r="AM195" s="19">
        <f>IFERROR(HLOOKUP(AM$1,'Nakladova matice_2018'!$A$1:$IW$188,168,FALSE),0)</f>
        <v>0</v>
      </c>
      <c r="AN195" s="19">
        <f>IFERROR(HLOOKUP(AN$1,'Nakladova matice_2018'!$A$1:$IW$188,168,FALSE),0)</f>
        <v>0</v>
      </c>
      <c r="AO195" s="19">
        <f>IFERROR(HLOOKUP(AO$1,'Nakladova matice_2018'!$A$1:$IW$188,168,FALSE),0)</f>
        <v>0</v>
      </c>
      <c r="AP195" s="19">
        <f>IFERROR(HLOOKUP(AP$1,'Nakladova matice_2018'!$A$1:$IW$188,168,FALSE),0)</f>
        <v>0</v>
      </c>
      <c r="AQ195" s="19">
        <f>IFERROR(HLOOKUP(AQ$1,'Nakladova matice_2018'!$A$1:$IW$188,168,FALSE),0)</f>
        <v>0</v>
      </c>
      <c r="AR195" s="19">
        <f>IFERROR(HLOOKUP(AR$1,'Nakladova matice_2018'!$A$1:$IW$188,168,FALSE),0)</f>
        <v>0</v>
      </c>
      <c r="AS195" s="19">
        <f>IFERROR(HLOOKUP(AS$1,'Nakladova matice_2018'!$A$1:$IW$188,168,FALSE),0)</f>
        <v>0</v>
      </c>
      <c r="AT195" s="19">
        <f>IFERROR(HLOOKUP(AT$1,'Nakladova matice_2018'!$A$1:$IW$188,168,FALSE),0)</f>
        <v>0</v>
      </c>
      <c r="AU195" s="19">
        <f>IFERROR(HLOOKUP(AU$1,'Nakladova matice_2018'!$A$1:$IW$188,168,FALSE),0)</f>
        <v>0</v>
      </c>
      <c r="AV195" s="19">
        <f>IFERROR(HLOOKUP(AV$1,'Nakladova matice_2018'!$A$1:$IW$188,168,FALSE),0)</f>
        <v>0</v>
      </c>
      <c r="AW195" s="19">
        <f>IFERROR(HLOOKUP(AW$1,'Nakladova matice_2018'!$A$1:$IW$188,168,FALSE),0)</f>
        <v>0</v>
      </c>
      <c r="AX195" s="19">
        <f>IFERROR(HLOOKUP(AX$1,'Nakladova matice_2018'!$A$1:$IW$188,168,FALSE),0)</f>
        <v>0</v>
      </c>
      <c r="AY195" s="19">
        <f>IFERROR(HLOOKUP(AY$1,'Nakladova matice_2018'!$A$1:$IW$188,168,FALSE),0)</f>
        <v>0</v>
      </c>
      <c r="AZ195" s="19">
        <f>IFERROR(HLOOKUP(AZ$1,'Nakladova matice_2018'!$A$1:$IW$188,168,FALSE),0)</f>
        <v>0</v>
      </c>
      <c r="BA195" s="19">
        <f>IFERROR(HLOOKUP(BA$1,'Nakladova matice_2018'!$A$1:$IW$188,168,FALSE),0)</f>
        <v>0</v>
      </c>
      <c r="BB195" s="19">
        <f>IFERROR(HLOOKUP(BB$1,'Nakladova matice_2018'!$A$1:$IW$188,168,FALSE),0)</f>
        <v>0</v>
      </c>
      <c r="BC195" s="19">
        <f>IFERROR(HLOOKUP(BC$1,'Nakladova matice_2018'!$A$1:$IW$188,168,FALSE),0)</f>
        <v>0</v>
      </c>
      <c r="BD195" s="19">
        <f>IFERROR(HLOOKUP(BD$1,'Nakladova matice_2018'!$A$1:$IW$188,168,FALSE),0)</f>
        <v>0</v>
      </c>
      <c r="BE195" s="19">
        <f>IFERROR(HLOOKUP(BE$1,'Nakladova matice_2018'!$A$1:$IW$188,168,FALSE),0)</f>
        <v>0</v>
      </c>
      <c r="BF195" s="19">
        <f>IFERROR(HLOOKUP(BF$1,'Nakladova matice_2018'!$A$1:$IW$188,168,FALSE),0)</f>
        <v>0</v>
      </c>
      <c r="BG195" s="19">
        <f>IFERROR(HLOOKUP(BG$1,'Nakladova matice_2018'!$A$1:$IW$188,168,FALSE),0)</f>
        <v>0</v>
      </c>
      <c r="BH195" s="19">
        <f>IFERROR(HLOOKUP(BH$1,'Nakladova matice_2018'!$A$1:$IW$188,168,FALSE),0)</f>
        <v>0</v>
      </c>
      <c r="BI195" s="19">
        <f>IFERROR(HLOOKUP(BI$1,'Nakladova matice_2018'!$A$1:$IW$188,168,FALSE),0)</f>
        <v>0</v>
      </c>
      <c r="BJ195" s="19">
        <f>IFERROR(HLOOKUP(BJ$1,'Nakladova matice_2018'!$A$1:$IW$188,168,FALSE),0)</f>
        <v>0</v>
      </c>
      <c r="BK195" s="19">
        <f>IFERROR(HLOOKUP(BK$1,'Nakladova matice_2018'!$A$1:$IW$188,168,FALSE),0)</f>
        <v>0</v>
      </c>
      <c r="BL195" s="19">
        <f>IFERROR(HLOOKUP(BL$1,'Nakladova matice_2018'!$A$1:$IW$188,168,FALSE),0)</f>
        <v>0</v>
      </c>
      <c r="BM195" s="19">
        <f>IFERROR(HLOOKUP(BM$1,'Nakladova matice_2018'!$A$1:$IW$188,168,FALSE),0)</f>
        <v>0</v>
      </c>
      <c r="BN195" s="19">
        <f>IFERROR(HLOOKUP(BN$1,'Nakladova matice_2018'!$A$1:$IW$188,168,FALSE),0)</f>
        <v>0</v>
      </c>
      <c r="BO195" s="19">
        <f>IFERROR(HLOOKUP(BO$1,'Nakladova matice_2018'!$A$1:$IW$188,168,FALSE),0)</f>
        <v>0</v>
      </c>
      <c r="BP195" s="19">
        <f>IFERROR(HLOOKUP(BP$1,'Nakladova matice_2018'!$A$1:$IW$188,168,FALSE),0)</f>
        <v>0</v>
      </c>
      <c r="BQ195" s="19">
        <f>IFERROR(HLOOKUP(BQ$1,'Nakladova matice_2018'!$A$1:$IW$188,168,FALSE),0)</f>
        <v>0</v>
      </c>
      <c r="BR195" s="19">
        <f>IFERROR(HLOOKUP(BR$1,'Nakladova matice_2018'!$A$1:$IW$188,168,FALSE),0)</f>
        <v>0</v>
      </c>
      <c r="BS195" s="19">
        <f>IFERROR(HLOOKUP(BS$1,'Nakladova matice_2018'!$A$1:$IW$188,168,FALSE),0)</f>
        <v>0</v>
      </c>
      <c r="BT195" s="19">
        <f>IFERROR(HLOOKUP(BT$1,'Nakladova matice_2018'!$A$1:$IW$188,168,FALSE),0)</f>
        <v>0</v>
      </c>
      <c r="BU195" s="19">
        <f>IFERROR(HLOOKUP(BU$1,'Nakladova matice_2018'!$A$1:$IW$188,168,FALSE),0)</f>
        <v>0</v>
      </c>
      <c r="BV195" s="19">
        <f>IFERROR(HLOOKUP(BV$1,'Nakladova matice_2018'!$A$1:$IW$188,168,FALSE),0)</f>
        <v>0</v>
      </c>
      <c r="BW195" s="19">
        <f>IFERROR(HLOOKUP(BW$1,'Nakladova matice_2018'!$A$1:$IW$188,168,FALSE),0)</f>
        <v>0</v>
      </c>
      <c r="BX195" s="19">
        <f>IFERROR(HLOOKUP(BX$1,'Nakladova matice_2018'!$A$1:$IW$188,168,FALSE),0)</f>
        <v>0</v>
      </c>
      <c r="BY195" s="19">
        <f>IFERROR(HLOOKUP(BY$1,'Nakladova matice_2018'!$A$1:$IW$188,168,FALSE),0)</f>
        <v>0</v>
      </c>
      <c r="BZ195" s="19">
        <f>IFERROR(HLOOKUP(BZ$1,'Nakladova matice_2018'!$A$1:$IW$188,168,FALSE),0)</f>
        <v>0</v>
      </c>
      <c r="CA195" s="19">
        <f>IFERROR(HLOOKUP(CA$1,'Nakladova matice_2018'!$A$1:$IW$188,168,FALSE),0)</f>
        <v>0</v>
      </c>
      <c r="CB195" s="19">
        <f>IFERROR(HLOOKUP(CB$1,'Nakladova matice_2018'!$A$1:$IW$188,168,FALSE),0)</f>
        <v>0</v>
      </c>
      <c r="CC195" s="19">
        <f>IFERROR(HLOOKUP(CC$1,'Nakladova matice_2018'!$A$1:$IW$188,168,FALSE),0)</f>
        <v>0</v>
      </c>
      <c r="CD195" s="19">
        <f>IFERROR(HLOOKUP(CD$1,'Nakladova matice_2018'!$A$1:$IW$188,168,FALSE),0)</f>
        <v>0</v>
      </c>
      <c r="CE195" s="19">
        <f>IFERROR(HLOOKUP(CE$1,'Nakladova matice_2018'!$A$1:$IW$188,168,FALSE),0)</f>
        <v>0</v>
      </c>
      <c r="CF195" s="19">
        <f>IFERROR(HLOOKUP(CF$1,'Nakladova matice_2018'!$A$1:$IW$188,168,FALSE),0)</f>
        <v>0</v>
      </c>
      <c r="CG195" s="19">
        <f>IFERROR(HLOOKUP(CG$1,'Nakladova matice_2018'!$A$1:$IW$188,168,FALSE),0)</f>
        <v>0</v>
      </c>
      <c r="CH195" s="19">
        <f>IFERROR(HLOOKUP(CH$1,'Nakladova matice_2018'!$A$1:$IW$188,168,FALSE),0)</f>
        <v>0</v>
      </c>
      <c r="CI195" s="19">
        <f>IFERROR(HLOOKUP(CI$1,'Nakladova matice_2018'!$A$1:$IW$188,168,FALSE),0)</f>
        <v>0</v>
      </c>
      <c r="CJ195" s="19">
        <f>IFERROR(HLOOKUP(CJ$1,'Nakladova matice_2018'!$A$1:$IW$188,168,FALSE),0)</f>
        <v>0</v>
      </c>
      <c r="CK195" s="19">
        <f>IFERROR(HLOOKUP(CK$1,'Nakladova matice_2018'!$A$1:$IW$188,168,FALSE),0)</f>
        <v>0</v>
      </c>
      <c r="CL195" s="19">
        <f>IFERROR(HLOOKUP(CL$1,'Nakladova matice_2018'!$A$1:$IW$188,168,FALSE),0)</f>
        <v>0</v>
      </c>
      <c r="CM195" s="19">
        <f>IFERROR(HLOOKUP(CM$1,'Nakladova matice_2018'!$A$1:$IW$188,168,FALSE),0)</f>
        <v>0</v>
      </c>
      <c r="CN195" s="19">
        <f>IFERROR(HLOOKUP(CN$1,'Nakladova matice_2018'!$A$1:$IW$188,168,FALSE),0)</f>
        <v>0</v>
      </c>
      <c r="CO195" s="19">
        <f>IFERROR(HLOOKUP(CO$1,'Nakladova matice_2018'!$A$1:$IW$188,168,FALSE),0)</f>
        <v>0</v>
      </c>
      <c r="CP195" s="19">
        <f>IFERROR(HLOOKUP(CP$1,'Nakladova matice_2018'!$A$1:$IW$188,168,FALSE),0)</f>
        <v>0</v>
      </c>
      <c r="CQ195" s="19">
        <f>IFERROR(HLOOKUP(CQ$1,'Nakladova matice_2018'!$A$1:$IW$188,168,FALSE),0)</f>
        <v>0</v>
      </c>
      <c r="CR195" s="19">
        <f>IFERROR(HLOOKUP(CR$1,'Nakladova matice_2018'!$A$1:$IW$188,168,FALSE),0)</f>
        <v>0</v>
      </c>
      <c r="CS195" s="19">
        <f>IFERROR(HLOOKUP(CS$1,'Nakladova matice_2018'!$A$1:$IW$188,168,FALSE),0)</f>
        <v>0</v>
      </c>
      <c r="CT195" s="19">
        <f>IFERROR(HLOOKUP(CT$1,'Nakladova matice_2018'!$A$1:$IW$188,168,FALSE),0)</f>
        <v>0</v>
      </c>
      <c r="CU195" s="19">
        <f>IFERROR(HLOOKUP(CU$1,'Nakladova matice_2018'!$A$1:$IW$188,168,FALSE),0)</f>
        <v>0</v>
      </c>
      <c r="CV195" s="19">
        <f>IFERROR(HLOOKUP(CV$1,'Nakladova matice_2018'!$A$1:$IW$188,168,FALSE),0)</f>
        <v>0</v>
      </c>
      <c r="CW195" s="19">
        <f>IFERROR(HLOOKUP(CW$1,'Nakladova matice_2018'!$A$1:$IW$188,168,FALSE),0)</f>
        <v>0</v>
      </c>
      <c r="CX195" s="19">
        <f>IFERROR(HLOOKUP(CX$1,'Nakladova matice_2018'!$A$1:$IW$188,168,FALSE),0)</f>
        <v>0</v>
      </c>
      <c r="CY195" s="19">
        <f>IFERROR(HLOOKUP(CY$1,'Nakladova matice_2018'!$A$1:$IW$188,168,FALSE),0)</f>
        <v>0</v>
      </c>
      <c r="CZ195" s="19">
        <f>IFERROR(HLOOKUP(CZ$1,'Nakladova matice_2018'!$A$1:$IW$188,168,FALSE),0)</f>
        <v>0</v>
      </c>
      <c r="DA195" s="19">
        <f>IFERROR(HLOOKUP(DA$1,'Nakladova matice_2018'!$A$1:$IW$188,168,FALSE),0)</f>
        <v>0</v>
      </c>
      <c r="DB195" s="19">
        <f>IFERROR(HLOOKUP(DB$1,'Nakladova matice_2018'!$A$1:$IW$188,168,FALSE),0)</f>
        <v>0</v>
      </c>
      <c r="DC195" s="19">
        <f>IFERROR(HLOOKUP(DC$1,'Nakladova matice_2018'!$A$1:$IW$188,168,FALSE),0)</f>
        <v>0</v>
      </c>
      <c r="DD195" s="19">
        <f>IFERROR(HLOOKUP(DD$1,'Nakladova matice_2018'!$A$1:$IW$188,168,FALSE),0)</f>
        <v>0</v>
      </c>
      <c r="DE195" s="19">
        <f>IFERROR(HLOOKUP(DE$1,'Nakladova matice_2018'!$A$1:$IW$188,168,FALSE),0)</f>
        <v>0</v>
      </c>
      <c r="DF195" s="19">
        <f>IFERROR(HLOOKUP(DF$1,'Nakladova matice_2018'!$A$1:$IW$188,168,FALSE),0)</f>
        <v>0</v>
      </c>
      <c r="DG195" s="19">
        <f>IFERROR(HLOOKUP(DG$1,'Nakladova matice_2018'!$A$1:$IW$188,168,FALSE),0)</f>
        <v>0</v>
      </c>
      <c r="DH195" s="19">
        <f>IFERROR(HLOOKUP(DH$1,'Nakladova matice_2018'!$A$1:$IW$188,168,FALSE),0)</f>
        <v>0</v>
      </c>
      <c r="DI195" s="19">
        <f>IFERROR(HLOOKUP(DI$1,'Nakladova matice_2018'!$A$1:$IW$188,168,FALSE),0)</f>
        <v>0</v>
      </c>
      <c r="DJ195" s="19">
        <f>IFERROR(HLOOKUP(DJ$1,'Nakladova matice_2018'!$A$1:$IW$188,168,FALSE),0)</f>
        <v>0</v>
      </c>
      <c r="DK195" s="19">
        <f>IFERROR(HLOOKUP(DK$1,'Nakladova matice_2018'!$A$1:$IW$188,168,FALSE),0)</f>
        <v>0</v>
      </c>
      <c r="DL195" s="19">
        <f>IFERROR(HLOOKUP(DL$1,'Nakladova matice_2018'!$A$1:$IW$188,168,FALSE),0)</f>
        <v>0</v>
      </c>
      <c r="DM195" s="19">
        <f>IFERROR(HLOOKUP(DM$1,'Nakladova matice_2018'!$A$1:$IW$188,168,FALSE),0)</f>
        <v>0</v>
      </c>
      <c r="DN195" s="19">
        <f>IFERROR(HLOOKUP(DN$1,'Nakladova matice_2018'!$A$1:$IW$188,168,FALSE),0)</f>
        <v>0</v>
      </c>
      <c r="DO195" s="19">
        <f>IFERROR(HLOOKUP(DO$1,'Nakladova matice_2018'!$A$1:$IW$188,168,FALSE),0)</f>
        <v>0</v>
      </c>
      <c r="DP195" s="19">
        <f>IFERROR(HLOOKUP(DP$1,'Nakladova matice_2018'!$A$1:$IW$188,168,FALSE),0)</f>
        <v>0</v>
      </c>
      <c r="DQ195" s="19">
        <f>IFERROR(HLOOKUP(DQ$1,'Nakladova matice_2018'!$A$1:$IW$188,168,FALSE),0)</f>
        <v>0</v>
      </c>
      <c r="DR195" s="19">
        <f>IFERROR(HLOOKUP(DR$1,'Nakladova matice_2018'!$A$1:$IW$188,168,FALSE),0)</f>
        <v>0</v>
      </c>
      <c r="DS195" s="19">
        <f>IFERROR(HLOOKUP(DS$1,'Nakladova matice_2018'!$A$1:$IW$188,168,FALSE),0)</f>
        <v>0</v>
      </c>
      <c r="DT195" s="19">
        <f>IFERROR(HLOOKUP(DT$1,'Nakladova matice_2018'!$A$1:$IW$188,168,FALSE),0)</f>
        <v>0</v>
      </c>
      <c r="DU195" s="19">
        <f>IFERROR(HLOOKUP(DU$1,'Nakladova matice_2018'!$A$1:$IW$188,168,FALSE),0)</f>
        <v>0</v>
      </c>
      <c r="DV195" s="19">
        <f>IFERROR(HLOOKUP(DV$1,'Nakladova matice_2018'!$A$1:$IW$188,168,FALSE),0)</f>
        <v>0</v>
      </c>
      <c r="DW195" s="19">
        <f>IFERROR(HLOOKUP(DW$1,'Nakladova matice_2018'!$A$1:$IW$188,168,FALSE),0)</f>
        <v>0</v>
      </c>
      <c r="DX195" s="19">
        <f>IFERROR(HLOOKUP(DX$1,'Nakladova matice_2018'!$A$1:$IW$188,168,FALSE),0)</f>
        <v>0</v>
      </c>
      <c r="DY195" s="19">
        <f>IFERROR(HLOOKUP(DY$1,'Nakladova matice_2018'!$A$1:$IW$188,168,FALSE),0)</f>
        <v>0</v>
      </c>
      <c r="DZ195" s="19">
        <f>IFERROR(HLOOKUP(DZ$1,'Nakladova matice_2018'!$A$1:$IW$188,168,FALSE),0)</f>
        <v>0</v>
      </c>
      <c r="EA195" s="19">
        <f>IFERROR(HLOOKUP(EA$1,'Nakladova matice_2018'!$A$1:$IW$188,168,FALSE),0)</f>
        <v>0</v>
      </c>
      <c r="EB195" s="19">
        <f>IFERROR(HLOOKUP(EB$1,'Nakladova matice_2018'!$A$1:$IW$188,168,FALSE),0)</f>
        <v>0</v>
      </c>
      <c r="EC195" s="19">
        <f>IFERROR(HLOOKUP(EC$1,'Nakladova matice_2018'!$A$1:$IW$188,168,FALSE),0)</f>
        <v>0</v>
      </c>
      <c r="ED195" s="19">
        <f>IFERROR(HLOOKUP(ED$1,'Nakladova matice_2018'!$A$1:$IW$188,168,FALSE),0)</f>
        <v>0</v>
      </c>
      <c r="EE195" s="19">
        <f>IFERROR(HLOOKUP(EE$1,'Nakladova matice_2018'!$A$1:$IW$188,168,FALSE),0)</f>
        <v>0</v>
      </c>
      <c r="EF195" s="19">
        <f>IFERROR(HLOOKUP(EF$1,'Nakladova matice_2018'!$A$1:$IW$188,168,FALSE),0)</f>
        <v>0</v>
      </c>
      <c r="EG195" s="19">
        <f>IFERROR(HLOOKUP(EG$1,'Nakladova matice_2018'!$A$1:$IW$188,168,FALSE),0)</f>
        <v>0</v>
      </c>
      <c r="EH195" s="19">
        <f>IFERROR(HLOOKUP(EH$1,'Nakladova matice_2018'!$A$1:$IW$188,168,FALSE),0)</f>
        <v>0</v>
      </c>
      <c r="EI195" s="19">
        <f>IFERROR(HLOOKUP(EI$1,'Nakladova matice_2018'!$A$1:$IW$188,168,FALSE),0)</f>
        <v>0</v>
      </c>
      <c r="EJ195" s="19">
        <f>IFERROR(HLOOKUP(EJ$1,'Nakladova matice_2018'!$A$1:$IW$188,168,FALSE),0)</f>
        <v>0</v>
      </c>
      <c r="EK195" s="19">
        <f>IFERROR(HLOOKUP(EK$1,'Nakladova matice_2018'!$A$1:$IW$188,168,FALSE),0)</f>
        <v>0</v>
      </c>
      <c r="EL195" s="19">
        <f>IFERROR(HLOOKUP(EL$1,'Nakladova matice_2018'!$A$1:$IW$188,168,FALSE),0)</f>
        <v>0</v>
      </c>
      <c r="EM195" s="19">
        <f>IFERROR(HLOOKUP(EM$1,'Nakladova matice_2018'!$A$1:$IW$188,168,FALSE),0)</f>
        <v>0</v>
      </c>
      <c r="EN195" s="19">
        <f>IFERROR(HLOOKUP(EN$1,'Nakladova matice_2018'!$A$1:$IW$188,168,FALSE),0)</f>
        <v>0</v>
      </c>
      <c r="EO195" s="19">
        <f>IFERROR(HLOOKUP(EO$1,'Nakladova matice_2018'!$A$1:$IW$188,168,FALSE),0)</f>
        <v>0</v>
      </c>
      <c r="EP195" s="19">
        <f>IFERROR(HLOOKUP(EP$1,'Nakladova matice_2018'!$A$1:$IW$188,168,FALSE),0)</f>
        <v>0</v>
      </c>
      <c r="EQ195" s="19">
        <f>IFERROR(HLOOKUP(EQ$1,'Nakladova matice_2018'!$A$1:$IW$188,168,FALSE),0)</f>
        <v>0</v>
      </c>
      <c r="ER195" s="19">
        <f>IFERROR(HLOOKUP(ER$1,'Nakladova matice_2018'!$A$1:$IW$188,168,FALSE),0)</f>
        <v>0</v>
      </c>
      <c r="ES195" s="19">
        <f>IFERROR(HLOOKUP(ES$1,'Nakladova matice_2018'!$A$1:$IW$188,168,FALSE),0)</f>
        <v>0</v>
      </c>
      <c r="ET195" s="19">
        <f>IFERROR(HLOOKUP(ET$1,'Nakladova matice_2018'!$A$1:$IW$188,168,FALSE),0)</f>
        <v>0</v>
      </c>
      <c r="EU195" s="19">
        <f>IFERROR(HLOOKUP(EU$1,'Nakladova matice_2018'!$A$1:$IW$188,168,FALSE),0)</f>
        <v>0</v>
      </c>
      <c r="EV195" s="19">
        <f>IFERROR(HLOOKUP(EV$1,'Nakladova matice_2018'!$A$1:$IW$188,168,FALSE),0)</f>
        <v>0</v>
      </c>
      <c r="EW195" s="19">
        <f>IFERROR(HLOOKUP(EW$1,'Nakladova matice_2018'!$A$1:$IW$188,168,FALSE),0)</f>
        <v>0</v>
      </c>
      <c r="EX195" s="19">
        <f>IFERROR(HLOOKUP(EX$1,'Nakladova matice_2018'!$A$1:$IW$188,168,FALSE),0)</f>
        <v>0</v>
      </c>
      <c r="EY195" s="19">
        <f>IFERROR(HLOOKUP(EY$1,'Nakladova matice_2018'!$A$1:$IW$188,168,FALSE),0)</f>
        <v>0</v>
      </c>
      <c r="EZ195" s="19">
        <f>IFERROR(HLOOKUP(EZ$1,'Nakladova matice_2018'!$A$1:$IW$188,168,FALSE),0)</f>
        <v>0</v>
      </c>
      <c r="FA195" s="19">
        <f>IFERROR(HLOOKUP(FA$1,'Nakladova matice_2018'!$A$1:$IW$188,168,FALSE),0)</f>
        <v>0</v>
      </c>
      <c r="FB195" s="19">
        <f>IFERROR(HLOOKUP(FB$1,'Nakladova matice_2018'!$A$1:$IW$188,168,FALSE),0)</f>
        <v>0</v>
      </c>
      <c r="FC195" s="19">
        <f>IFERROR(HLOOKUP(FC$1,'Nakladova matice_2018'!$A$1:$IW$188,168,FALSE),0)</f>
        <v>0</v>
      </c>
      <c r="FD195" s="19">
        <f>IFERROR(HLOOKUP(FD$1,'Nakladova matice_2018'!$A$1:$IW$188,168,FALSE),0)</f>
        <v>0</v>
      </c>
      <c r="FE195" s="19">
        <f>IFERROR(HLOOKUP(FE$1,'Nakladova matice_2018'!$A$1:$IW$188,168,FALSE),0)</f>
        <v>0</v>
      </c>
      <c r="FF195" s="19">
        <f>IFERROR(HLOOKUP(FF$1,'Nakladova matice_2018'!$A$1:$IW$188,168,FALSE),0)</f>
        <v>0</v>
      </c>
      <c r="FG195" s="19">
        <f>IFERROR(HLOOKUP(FG$1,'Nakladova matice_2018'!$A$1:$IW$188,168,FALSE),0)</f>
        <v>0</v>
      </c>
      <c r="FH195" s="19">
        <f>IFERROR(HLOOKUP(FH$1,'Nakladova matice_2018'!$A$1:$IW$188,168,FALSE),0)</f>
        <v>0</v>
      </c>
      <c r="FI195" s="19">
        <f>IFERROR(HLOOKUP(FI$1,'Nakladova matice_2018'!$A$1:$IW$188,168,FALSE),0)</f>
        <v>0</v>
      </c>
      <c r="FJ195" s="19">
        <f>IFERROR(HLOOKUP(FJ$1,'Nakladova matice_2018'!$A$1:$IW$188,168,FALSE),0)</f>
        <v>0</v>
      </c>
      <c r="FK195" s="19">
        <f>IFERROR(HLOOKUP(FK$1,'Nakladova matice_2018'!$A$1:$IW$188,168,FALSE),0)</f>
        <v>0</v>
      </c>
      <c r="FL195" s="19">
        <f>IFERROR(HLOOKUP(FL$1,'Nakladova matice_2018'!$A$1:$IW$188,168,FALSE),0)</f>
        <v>0</v>
      </c>
      <c r="FM195" s="19">
        <f>IFERROR(HLOOKUP(FM$1,'Nakladova matice_2018'!$A$1:$IW$188,168,FALSE),0)</f>
        <v>0</v>
      </c>
      <c r="FN195" s="19">
        <f>IFERROR(HLOOKUP(FN$1,'Nakladova matice_2018'!$A$1:$IW$188,168,FALSE),0)</f>
        <v>0</v>
      </c>
      <c r="FO195" s="19">
        <f>IFERROR(HLOOKUP(FO$1,'Nakladova matice_2018'!$A$1:$IW$188,168,FALSE),0)</f>
        <v>0</v>
      </c>
      <c r="FP195" s="19">
        <f>IFERROR(HLOOKUP(FP$1,'Nakladova matice_2018'!$A$1:$IW$188,168,FALSE),0)</f>
        <v>0</v>
      </c>
      <c r="FQ195" s="19">
        <f>IFERROR(HLOOKUP(FQ$1,'Nakladova matice_2018'!$A$1:$IW$188,168,FALSE),0)</f>
        <v>0</v>
      </c>
      <c r="FR195" s="19">
        <f>IFERROR(HLOOKUP(FR$1,'Nakladova matice_2018'!$A$1:$IW$188,168,FALSE),0)</f>
        <v>0</v>
      </c>
      <c r="FS195" s="19">
        <f>IFERROR(HLOOKUP(FS$1,'Nakladova matice_2018'!$A$1:$IW$188,168,FALSE),0)</f>
        <v>0</v>
      </c>
      <c r="FT195" s="19">
        <f>IFERROR(HLOOKUP(FT$1,'Nakladova matice_2018'!$A$1:$IW$188,168,FALSE),0)</f>
        <v>0</v>
      </c>
      <c r="FU195" s="19">
        <f>IFERROR(HLOOKUP(FU$1,'Nakladova matice_2018'!$A$1:$IW$188,168,FALSE),0)</f>
        <v>0</v>
      </c>
      <c r="FV195" s="19">
        <f>IFERROR(HLOOKUP(FV$1,'Nakladova matice_2018'!$A$1:$IW$188,168,FALSE),0)</f>
        <v>0</v>
      </c>
      <c r="FW195" s="19">
        <f>IFERROR(HLOOKUP(FW$1,'Nakladova matice_2018'!$A$1:$IW$188,168,FALSE),0)</f>
        <v>0</v>
      </c>
      <c r="FX195" s="19">
        <f>IFERROR(HLOOKUP(FX$1,'Nakladova matice_2018'!$A$1:$IW$188,168,FALSE),0)</f>
        <v>0</v>
      </c>
      <c r="FY195" s="19">
        <f>IFERROR(HLOOKUP(FY$1,'Nakladova matice_2018'!$A$1:$IW$188,168,FALSE),0)</f>
        <v>0</v>
      </c>
      <c r="FZ195" s="19">
        <f>IFERROR(HLOOKUP(FZ$1,'Nakladova matice_2018'!$A$1:$IW$188,168,FALSE),0)</f>
        <v>0</v>
      </c>
      <c r="GA195" s="19">
        <f>IFERROR(HLOOKUP(GA$1,'Nakladova matice_2018'!$A$1:$IW$188,168,FALSE),0)</f>
        <v>0</v>
      </c>
      <c r="GB195" s="19">
        <f>IFERROR(HLOOKUP(GB$1,'Nakladova matice_2018'!$A$1:$IW$188,168,FALSE),0)</f>
        <v>0</v>
      </c>
      <c r="GC195" s="19">
        <f>IFERROR(HLOOKUP(GC$1,'Nakladova matice_2018'!$A$1:$IW$188,168,FALSE),0)</f>
        <v>0</v>
      </c>
      <c r="GD195" s="19">
        <f>IFERROR(HLOOKUP(GD$1,'Nakladova matice_2018'!$A$1:$IW$188,168,FALSE),0)</f>
        <v>0</v>
      </c>
      <c r="GE195" s="19">
        <f>IFERROR(HLOOKUP(GE$1,'Nakladova matice_2018'!$A$1:$IW$188,168,FALSE),0)</f>
        <v>0</v>
      </c>
      <c r="GF195" s="19">
        <f>IFERROR(HLOOKUP(GF$1,'Nakladova matice_2018'!$A$1:$IW$188,168,FALSE),0)</f>
        <v>0</v>
      </c>
      <c r="GG195" s="19">
        <f>IFERROR(HLOOKUP(GG$1,'Nakladova matice_2018'!$A$1:$IW$188,168,FALSE),0)</f>
        <v>0</v>
      </c>
      <c r="GH195" s="19">
        <f>IFERROR(HLOOKUP(GH$1,'Nakladova matice_2018'!$A$1:$IW$188,168,FALSE),0)</f>
        <v>0</v>
      </c>
      <c r="GI195" s="19">
        <f>IFERROR(HLOOKUP(GI$1,'Nakladova matice_2018'!$A$1:$IW$188,168,FALSE),0)</f>
        <v>0</v>
      </c>
      <c r="GJ195" s="19">
        <f>IFERROR(HLOOKUP(GJ$1,'Nakladova matice_2018'!$A$1:$IW$188,168,FALSE),0)</f>
        <v>0</v>
      </c>
      <c r="GK195" s="19">
        <f>IFERROR(HLOOKUP(GK$1,'Nakladova matice_2018'!$A$1:$IW$188,168,FALSE),0)</f>
        <v>0</v>
      </c>
      <c r="GL195" s="19">
        <f>IFERROR(HLOOKUP(GL$1,'Nakladova matice_2018'!$A$1:$IW$188,168,FALSE),0)</f>
        <v>0</v>
      </c>
      <c r="GM195" s="19">
        <f>IFERROR(HLOOKUP(GM$1,'Nakladova matice_2018'!$A$1:$IW$188,168,FALSE),0)</f>
        <v>0</v>
      </c>
      <c r="GN195" s="19">
        <f>IFERROR(HLOOKUP(GN$1,'Nakladova matice_2018'!$A$1:$IW$188,168,FALSE),0)</f>
        <v>0</v>
      </c>
      <c r="GO195" s="19">
        <f>IFERROR(HLOOKUP(GO$1,'Nakladova matice_2018'!$A$1:$IW$188,168,FALSE),0)</f>
        <v>0</v>
      </c>
      <c r="GP195" s="19">
        <f>IFERROR(HLOOKUP(GP$1,'Nakladova matice_2018'!$A$1:$IW$188,168,FALSE),0)</f>
        <v>0</v>
      </c>
      <c r="GQ195" s="19">
        <f>IFERROR(HLOOKUP(GQ$1,'Nakladova matice_2018'!$A$1:$IW$188,168,FALSE),0)</f>
        <v>0</v>
      </c>
      <c r="GR195" s="19">
        <f>IFERROR(HLOOKUP(GR$1,'Nakladova matice_2018'!$A$1:$IW$188,168,FALSE),0)</f>
        <v>0</v>
      </c>
      <c r="GS195" s="19">
        <f>IFERROR(HLOOKUP(GS$1,'Nakladova matice_2018'!$A$1:$IW$188,168,FALSE),0)</f>
        <v>0</v>
      </c>
      <c r="GT195" s="19">
        <f>IFERROR(HLOOKUP(GT$1,'Nakladova matice_2018'!$A$1:$IW$188,168,FALSE),0)</f>
        <v>0</v>
      </c>
      <c r="GU195" s="19">
        <f>IFERROR(HLOOKUP(GU$1,'Nakladova matice_2018'!$A$1:$IW$188,168,FALSE),0)</f>
        <v>0</v>
      </c>
      <c r="GV195" s="19">
        <f>IFERROR(HLOOKUP(GV$1,'Nakladova matice_2018'!$A$1:$IW$188,168,FALSE),0)</f>
        <v>0</v>
      </c>
      <c r="GW195" s="19">
        <f>IFERROR(HLOOKUP(GW$1,'Nakladova matice_2018'!$A$1:$IW$188,168,FALSE),0)</f>
        <v>0</v>
      </c>
      <c r="GX195" s="19">
        <f>IFERROR(HLOOKUP(GX$1,'Nakladova matice_2018'!$A$1:$IW$188,168,FALSE),0)</f>
        <v>0</v>
      </c>
      <c r="GY195" s="19">
        <f>IFERROR(HLOOKUP(GY$1,'Nakladova matice_2018'!$A$1:$IW$188,168,FALSE),0)</f>
        <v>0</v>
      </c>
      <c r="GZ195" s="19">
        <f>IFERROR(HLOOKUP(GZ$1,'Nakladova matice_2018'!$A$1:$IW$188,168,FALSE),0)</f>
        <v>0</v>
      </c>
      <c r="HA195" s="19">
        <f>IFERROR(HLOOKUP(HA$1,'Nakladova matice_2018'!$A$1:$IW$188,168,FALSE),0)</f>
        <v>0</v>
      </c>
      <c r="HB195" s="19">
        <f>IFERROR(HLOOKUP(HB$1,'Nakladova matice_2018'!$A$1:$IW$188,168,FALSE),0)</f>
        <v>0</v>
      </c>
      <c r="HC195" s="19">
        <f>IFERROR(HLOOKUP(HC$1,'Nakladova matice_2018'!$A$1:$IW$188,168,FALSE),0)</f>
        <v>0</v>
      </c>
      <c r="HD195" s="19">
        <f>IFERROR(HLOOKUP(HD$1,'Nakladova matice_2018'!$A$1:$IW$188,168,FALSE),0)</f>
        <v>0</v>
      </c>
      <c r="HE195" s="19">
        <f>IFERROR(HLOOKUP(HE$1,'Nakladova matice_2018'!$A$1:$IW$188,168,FALSE),0)</f>
        <v>0</v>
      </c>
      <c r="HF195" s="19">
        <f>IFERROR(HLOOKUP(HF$1,'Nakladova matice_2018'!$A$1:$IW$188,168,FALSE),0)</f>
        <v>0</v>
      </c>
      <c r="HG195" s="19">
        <f>IFERROR(HLOOKUP(HG$1,'Nakladova matice_2018'!$A$1:$IW$188,168,FALSE),0)</f>
        <v>0</v>
      </c>
      <c r="HH195" s="19">
        <f>IFERROR(HLOOKUP(HH$1,'Nakladova matice_2018'!$A$1:$IW$188,168,FALSE),0)</f>
        <v>0</v>
      </c>
      <c r="HI195" s="19">
        <f>IFERROR(HLOOKUP(HI$1,'Nakladova matice_2018'!$A$1:$IW$188,168,FALSE),0)</f>
        <v>0</v>
      </c>
      <c r="HJ195" s="19">
        <f>IFERROR(HLOOKUP(HJ$1,'Nakladova matice_2018'!$A$1:$IW$188,168,FALSE),0)</f>
        <v>0</v>
      </c>
      <c r="HK195" s="19">
        <f>IFERROR(HLOOKUP(HK$1,'Nakladova matice_2018'!$A$1:$IW$188,168,FALSE),0)</f>
        <v>0</v>
      </c>
      <c r="HL195" s="19">
        <f>IFERROR(HLOOKUP(HL$1,'Nakladova matice_2018'!$A$1:$IW$188,168,FALSE),0)</f>
        <v>0</v>
      </c>
      <c r="HM195" s="19">
        <f>IFERROR(HLOOKUP(HM$1,'Nakladova matice_2018'!$A$1:$IW$188,168,FALSE),0)</f>
        <v>0</v>
      </c>
      <c r="HN195" s="19">
        <f>IFERROR(HLOOKUP(HN$1,'Nakladova matice_2018'!$A$1:$IW$188,168,FALSE),0)</f>
        <v>0</v>
      </c>
      <c r="HO195" s="19">
        <f>IFERROR(HLOOKUP(HO$1,'Nakladova matice_2018'!$A$1:$IW$188,168,FALSE),0)</f>
        <v>0</v>
      </c>
      <c r="HP195" s="19">
        <f>IFERROR(HLOOKUP(HP$1,'Nakladova matice_2018'!$A$1:$IW$188,168,FALSE),0)</f>
        <v>0</v>
      </c>
      <c r="HQ195" s="19">
        <f>IFERROR(HLOOKUP(HQ$1,'Nakladova matice_2018'!$A$1:$IW$188,168,FALSE),0)</f>
        <v>0</v>
      </c>
      <c r="HR195" s="19">
        <f>IFERROR(HLOOKUP(HR$1,'Nakladova matice_2018'!$A$1:$IW$188,168,FALSE),0)</f>
        <v>0</v>
      </c>
      <c r="HS195" s="19">
        <f>IFERROR(HLOOKUP(HS$1,'Nakladova matice_2018'!$A$1:$IW$188,168,FALSE),0)</f>
        <v>0</v>
      </c>
      <c r="HT195" s="19">
        <f>IFERROR(HLOOKUP(HT$1,'Nakladova matice_2018'!$A$1:$IW$188,168,FALSE),0)</f>
        <v>0</v>
      </c>
      <c r="HU195" s="19">
        <f>IFERROR(HLOOKUP(HU$1,'Nakladova matice_2018'!$A$1:$IW$188,168,FALSE),0)</f>
        <v>0</v>
      </c>
      <c r="HV195" s="19">
        <f>IFERROR(HLOOKUP(HV$1,'Nakladova matice_2018'!$A$1:$IW$188,168,FALSE),0)</f>
        <v>0</v>
      </c>
      <c r="HW195" s="19">
        <f>IFERROR(HLOOKUP(HW$1,'Nakladova matice_2018'!$A$1:$IW$188,168,FALSE),0)</f>
        <v>0</v>
      </c>
      <c r="HX195" s="19">
        <f>IFERROR(HLOOKUP(HX$1,'Nakladova matice_2018'!$A$1:$IW$188,168,FALSE),0)</f>
        <v>0</v>
      </c>
      <c r="HY195" s="19">
        <f>IFERROR(HLOOKUP(HY$1,'Nakladova matice_2018'!$A$1:$IW$188,168,FALSE),0)</f>
        <v>0</v>
      </c>
      <c r="HZ195" s="19">
        <f>IFERROR(HLOOKUP(HZ$1,'Nakladova matice_2018'!$A$1:$IW$188,168,FALSE),0)</f>
        <v>0</v>
      </c>
      <c r="IA195" s="19">
        <f>IFERROR(HLOOKUP(IA$1,'Nakladova matice_2018'!$A$1:$IW$188,168,FALSE),0)</f>
        <v>0</v>
      </c>
      <c r="IB195" s="19">
        <f>IFERROR(HLOOKUP(IB$1,'Nakladova matice_2018'!$A$1:$IW$188,168,FALSE),0)</f>
        <v>0</v>
      </c>
      <c r="IC195" s="19">
        <f>IFERROR(HLOOKUP(IC$1,'Nakladova matice_2018'!$A$1:$IW$188,168,FALSE),0)</f>
        <v>0</v>
      </c>
      <c r="ID195" s="19">
        <f>IFERROR(HLOOKUP(ID$1,'Nakladova matice_2018'!$A$1:$IW$188,168,FALSE),0)</f>
        <v>0</v>
      </c>
      <c r="IE195" s="19">
        <f>IFERROR(HLOOKUP(IE$1,'Nakladova matice_2018'!$A$1:$IW$188,168,FALSE),0)</f>
        <v>0</v>
      </c>
      <c r="IF195" s="19">
        <f>IFERROR(HLOOKUP(IF$1,'Nakladova matice_2018'!$A$1:$IW$188,168,FALSE),0)</f>
        <v>0</v>
      </c>
      <c r="IG195" s="19">
        <f>IFERROR(HLOOKUP(IG$1,'Nakladova matice_2018'!$A$1:$IW$188,168,FALSE),0)</f>
        <v>0</v>
      </c>
      <c r="IH195" s="19">
        <f>IFERROR(HLOOKUP(IH$1,'Nakladova matice_2018'!$A$1:$IW$188,168,FALSE),0)</f>
        <v>0</v>
      </c>
      <c r="II195" s="19">
        <f>IFERROR(HLOOKUP(II$1,'Nakladova matice_2018'!$A$1:$IW$188,168,FALSE),0)</f>
        <v>0</v>
      </c>
      <c r="IJ195" s="19">
        <f>IFERROR(HLOOKUP(IJ$1,'Nakladova matice_2018'!$A$1:$IW$188,168,FALSE),0)</f>
        <v>0</v>
      </c>
      <c r="IK195" s="19">
        <f>IFERROR(HLOOKUP(IK$1,'Nakladova matice_2018'!$A$1:$IW$188,168,FALSE),0)</f>
        <v>0</v>
      </c>
      <c r="IL195" s="19">
        <f>IFERROR(HLOOKUP(IL$1,'Nakladova matice_2018'!$A$1:$IW$188,168,FALSE),0)</f>
        <v>0</v>
      </c>
      <c r="IM195" s="19">
        <f>IFERROR(HLOOKUP(IM$1,'Nakladova matice_2018'!$A$1:$IW$188,168,FALSE),0)</f>
        <v>0</v>
      </c>
      <c r="IN195" s="19">
        <f>IFERROR(HLOOKUP(IN$1,'Nakladova matice_2018'!$A$1:$IW$188,168,FALSE),0)</f>
        <v>0</v>
      </c>
      <c r="IO195" s="19">
        <f>IFERROR(HLOOKUP(IO$1,'Nakladova matice_2018'!$A$1:$IW$188,168,FALSE),0)</f>
        <v>0</v>
      </c>
      <c r="IP195" s="19">
        <f>IFERROR(HLOOKUP(IP$1,'Nakladova matice_2018'!$A$1:$IW$188,168,FALSE),0)</f>
        <v>0</v>
      </c>
      <c r="IQ195" s="19">
        <f>IFERROR(HLOOKUP(IQ$1,'Nakladova matice_2018'!$A$1:$IW$188,168,FALSE),0)</f>
        <v>0</v>
      </c>
      <c r="IR195" s="19">
        <f>IFERROR(HLOOKUP(IR$1,'Nakladova matice_2018'!$A$1:$IW$188,168,FALSE),0)</f>
        <v>0</v>
      </c>
      <c r="IS195" s="19">
        <f>IFERROR(HLOOKUP(IS$1,'Nakladova matice_2018'!$A$1:$IW$188,168,FALSE),0)</f>
        <v>0</v>
      </c>
      <c r="IT195" s="19">
        <f>IFERROR(HLOOKUP(IT$1,'Nakladova matice_2018'!$A$1:$IW$188,168,FALSE),0)</f>
        <v>0</v>
      </c>
      <c r="IU195" s="19">
        <f>IFERROR(HLOOKUP(IU$1,'Nakladova matice_2018'!$A$1:$IW$188,168,FALSE),0)</f>
        <v>0</v>
      </c>
      <c r="IV195" s="19">
        <f>IFERROR(HLOOKUP(IV$1,'Nakladova matice_2018'!$A$1:$IW$188,168,FALSE),0)</f>
        <v>0</v>
      </c>
      <c r="IW195" s="19">
        <f>IFERROR(HLOOKUP(IW$1,'Nakladova matice_2018'!$A$1:$IW$188,168,FALSE),0)</f>
        <v>0</v>
      </c>
      <c r="IX195" s="19">
        <f>IFERROR(HLOOKUP(IX$1,'Nakladova matice_2018'!$A$1:$IW$188,168,FALSE),0)</f>
        <v>0</v>
      </c>
      <c r="IY195" s="19">
        <f>IFERROR(HLOOKUP(IY$1,'Nakladova matice_2018'!$A$1:$IW$188,168,FALSE),0)</f>
        <v>0</v>
      </c>
      <c r="IZ195" s="19">
        <f>IFERROR(HLOOKUP(IZ$1,'Nakladova matice_2018'!$A$1:$IW$188,168,FALSE),0)</f>
        <v>0</v>
      </c>
      <c r="JA195" s="19">
        <f>IFERROR(HLOOKUP(JA$1,'Nakladova matice_2018'!$A$1:$IW$188,168,FALSE),0)</f>
        <v>0</v>
      </c>
      <c r="JB195" s="19">
        <f>IFERROR(HLOOKUP(JB$1,'Nakladova matice_2018'!$A$1:$IW$188,168,FALSE),0)</f>
        <v>0</v>
      </c>
      <c r="JC195" s="19">
        <f>IFERROR(HLOOKUP(JC$1,'Nakladova matice_2018'!$A$1:$IW$188,168,FALSE),0)</f>
        <v>0</v>
      </c>
      <c r="JD195" s="19">
        <f>IFERROR(HLOOKUP(JD$1,'Nakladova matice_2018'!$A$1:$IW$188,168,FALSE),0)</f>
        <v>0</v>
      </c>
      <c r="JE195" s="19">
        <f>IFERROR(HLOOKUP(JE$1,'Nakladova matice_2018'!$A$1:$IW$188,168,FALSE),0)</f>
        <v>0</v>
      </c>
      <c r="JF195" s="19">
        <f>IFERROR(HLOOKUP(JF$1,'Nakladova matice_2018'!$A$1:$IW$188,168,FALSE),0)</f>
        <v>0</v>
      </c>
      <c r="JG195" s="19">
        <f>IFERROR(HLOOKUP(JG$1,'Nakladova matice_2018'!$A$1:$IW$188,168,FALSE),0)</f>
        <v>0</v>
      </c>
      <c r="JH195" s="19">
        <f>IFERROR(HLOOKUP(JH$1,'Nakladova matice_2018'!$A$1:$IW$188,168,FALSE),0)</f>
        <v>0</v>
      </c>
      <c r="JI195" s="19">
        <f>IFERROR(HLOOKUP(JI$1,'Nakladova matice_2018'!$A$1:$IW$188,168,FALSE),0)</f>
        <v>0</v>
      </c>
      <c r="JJ195" s="19">
        <f>IFERROR(HLOOKUP(JJ$1,'Nakladova matice_2018'!$A$1:$IW$188,168,FALSE),0)</f>
        <v>0</v>
      </c>
      <c r="JK195" s="19">
        <f>IFERROR(HLOOKUP(JK$1,'Nakladova matice_2018'!$A$1:$IW$188,168,FALSE),0)</f>
        <v>0</v>
      </c>
      <c r="JL195" s="19">
        <f>IFERROR(HLOOKUP(JL$1,'Nakladova matice_2018'!$A$1:$IW$188,168,FALSE),0)</f>
        <v>0</v>
      </c>
      <c r="JM195" s="19">
        <f>IFERROR(HLOOKUP(JM$1,'Nakladova matice_2018'!$A$1:$IW$188,168,FALSE),0)</f>
        <v>0</v>
      </c>
      <c r="JN195" s="19">
        <f>IFERROR(HLOOKUP(JN$1,'Nakladova matice_2018'!$A$1:$IW$188,168,FALSE),0)</f>
        <v>0</v>
      </c>
      <c r="JO195" s="19">
        <f>IFERROR(HLOOKUP(JO$1,'Nakladova matice_2018'!$A$1:$IW$188,168,FALSE),0)</f>
        <v>0</v>
      </c>
      <c r="JP195" s="19">
        <f>IFERROR(HLOOKUP(JP$1,'Nakladova matice_2018'!$A$1:$IW$188,168,FALSE),0)</f>
        <v>0</v>
      </c>
      <c r="JQ195" s="19">
        <f>IFERROR(HLOOKUP(JQ$1,'Nakladova matice_2018'!$A$1:$IW$188,168,FALSE),0)</f>
        <v>0</v>
      </c>
      <c r="JR195" s="19">
        <f>IFERROR(HLOOKUP(JR$1,'Nakladova matice_2018'!$A$1:$IW$188,168,FALSE),0)</f>
        <v>0</v>
      </c>
      <c r="JS195" s="19">
        <f>IFERROR(HLOOKUP(JS$1,'Nakladova matice_2018'!$A$1:$IW$188,168,FALSE),0)</f>
        <v>0</v>
      </c>
      <c r="JT195" s="19">
        <f>IFERROR(HLOOKUP(JT$1,'Nakladova matice_2018'!$A$1:$IW$188,168,FALSE),0)</f>
        <v>0</v>
      </c>
      <c r="JU195" s="19">
        <f>IFERROR(HLOOKUP(JU$1,'Nakladova matice_2018'!$A$1:$IW$188,168,FALSE),0)</f>
        <v>0</v>
      </c>
      <c r="JV195" s="19">
        <f>IFERROR(HLOOKUP(JV$1,'Nakladova matice_2018'!$A$1:$IW$188,168,FALSE),0)</f>
        <v>0</v>
      </c>
      <c r="JW195" s="19">
        <f>IFERROR(HLOOKUP(JW$1,'Nakladova matice_2018'!$A$1:$IW$188,168,FALSE),0)</f>
        <v>0</v>
      </c>
      <c r="JX195" s="19">
        <f>IFERROR(HLOOKUP(JX$1,'Nakladova matice_2018'!$A$1:$IW$188,168,FALSE),0)</f>
        <v>0</v>
      </c>
      <c r="JY195" s="19">
        <f>IFERROR(HLOOKUP(JY$1,'Nakladova matice_2018'!$A$1:$IW$188,168,FALSE),0)</f>
        <v>0</v>
      </c>
      <c r="JZ195" s="19">
        <f>IFERROR(HLOOKUP(JZ$1,'Nakladova matice_2018'!$A$1:$IW$188,168,FALSE),0)</f>
        <v>0</v>
      </c>
      <c r="KA195" s="19">
        <f>IFERROR(HLOOKUP(KA$1,'Nakladova matice_2018'!$A$1:$IW$188,168,FALSE),0)</f>
        <v>0</v>
      </c>
      <c r="KB195" s="19">
        <f>IFERROR(HLOOKUP(KB$1,'Nakladova matice_2018'!$A$1:$IW$188,168,FALSE),0)</f>
        <v>0</v>
      </c>
      <c r="KC195" s="19">
        <f>IFERROR(HLOOKUP(KC$1,'Nakladova matice_2018'!$A$1:$IW$188,168,FALSE),0)</f>
        <v>0</v>
      </c>
      <c r="KD195" s="19">
        <f>IFERROR(HLOOKUP(KD$1,'Nakladova matice_2018'!$A$1:$IW$188,168,FALSE),0)</f>
        <v>0</v>
      </c>
      <c r="KE195" s="19">
        <f>IFERROR(HLOOKUP(KE$1,'Nakladova matice_2018'!$A$1:$IW$188,168,FALSE),0)</f>
        <v>0</v>
      </c>
      <c r="KF195" s="19">
        <f>IFERROR(HLOOKUP(KF$1,'Nakladova matice_2018'!$A$1:$IW$188,168,FALSE),0)</f>
        <v>0</v>
      </c>
      <c r="KG195" s="19">
        <f>IFERROR(HLOOKUP(KG$1,'Nakladova matice_2018'!$A$1:$IW$188,168,FALSE),0)</f>
        <v>0</v>
      </c>
      <c r="KH195" s="19">
        <f>IFERROR(HLOOKUP(KH$1,'Nakladova matice_2018'!$A$1:$IW$188,168,FALSE),0)</f>
        <v>0</v>
      </c>
      <c r="KI195" s="19">
        <f>IFERROR(HLOOKUP(KI$1,'Nakladova matice_2018'!$A$1:$IW$188,168,FALSE),0)</f>
        <v>0</v>
      </c>
      <c r="KJ195" s="19">
        <f>IFERROR(HLOOKUP(KJ$1,'Nakladova matice_2018'!$A$1:$IW$188,168,FALSE),0)</f>
        <v>0</v>
      </c>
      <c r="KK195" s="19">
        <f>IFERROR(HLOOKUP(KK$1,'Nakladova matice_2018'!$A$1:$IW$188,168,FALSE),0)</f>
        <v>0</v>
      </c>
      <c r="KL195" s="19">
        <f>IFERROR(HLOOKUP(KL$1,'Nakladova matice_2018'!$A$1:$IW$188,168,FALSE),0)</f>
        <v>0</v>
      </c>
      <c r="KM195" s="19">
        <f>IFERROR(HLOOKUP(KM$1,'Nakladova matice_2018'!$A$1:$IW$188,168,FALSE),0)</f>
        <v>0</v>
      </c>
      <c r="KN195" s="19">
        <f>IFERROR(HLOOKUP(KN$1,'Nakladova matice_2018'!$A$1:$IW$188,168,FALSE),0)</f>
        <v>0</v>
      </c>
      <c r="KO195" s="19">
        <f>IFERROR(HLOOKUP(KO$1,'Nakladova matice_2018'!$A$1:$IW$188,168,FALSE),0)</f>
        <v>0</v>
      </c>
      <c r="KP195" s="19">
        <f>IFERROR(HLOOKUP(KP$1,'Nakladova matice_2018'!$A$1:$IW$188,168,FALSE),0)</f>
        <v>0</v>
      </c>
      <c r="KQ195" s="19">
        <f>IFERROR(HLOOKUP(KQ$1,'Nakladova matice_2018'!$A$1:$IW$188,168,FALSE),0)</f>
        <v>0</v>
      </c>
      <c r="KR195" s="19">
        <f>IFERROR(HLOOKUP(KR$1,'Nakladova matice_2018'!$A$1:$IW$188,168,FALSE),0)</f>
        <v>0</v>
      </c>
      <c r="KS195" s="19">
        <f>IFERROR(HLOOKUP(KS$1,'Nakladova matice_2018'!$A$1:$IW$188,168,FALSE),0)</f>
        <v>0</v>
      </c>
      <c r="KT195" s="19">
        <f>IFERROR(HLOOKUP(KT$1,'Nakladova matice_2018'!$A$1:$IW$188,168,FALSE),0)</f>
        <v>0</v>
      </c>
      <c r="KU195" s="19">
        <f>IFERROR(HLOOKUP(KU$1,'Nakladova matice_2018'!$A$1:$IW$188,168,FALSE),0)</f>
        <v>0</v>
      </c>
      <c r="KV195" s="19">
        <f>IFERROR(HLOOKUP(KV$1,'Nakladova matice_2018'!$A$1:$IW$188,168,FALSE),0)</f>
        <v>0</v>
      </c>
      <c r="KW195" s="19">
        <f>IFERROR(HLOOKUP(KW$1,'Nakladova matice_2018'!$A$1:$IW$188,168,FALSE),0)</f>
        <v>0</v>
      </c>
      <c r="KX195" s="19">
        <f>IFERROR(HLOOKUP(KX$1,'Nakladova matice_2018'!$A$1:$IW$188,168,FALSE),0)</f>
        <v>0</v>
      </c>
      <c r="KY195" s="19">
        <f>IFERROR(HLOOKUP(KY$1,'Nakladova matice_2018'!$A$1:$IW$188,168,FALSE),0)</f>
        <v>0</v>
      </c>
      <c r="KZ195" s="19">
        <f>IFERROR(HLOOKUP(KZ$1,'Nakladova matice_2018'!$A$1:$IW$188,168,FALSE),0)</f>
        <v>0</v>
      </c>
      <c r="LA195" s="19">
        <f>IFERROR(HLOOKUP(LA$1,'Nakladova matice_2018'!$A$1:$IW$188,168,FALSE),0)</f>
        <v>0</v>
      </c>
      <c r="LB195" s="19">
        <f>IFERROR(HLOOKUP(LB$1,'Nakladova matice_2018'!$A$1:$IW$188,168,FALSE),0)</f>
        <v>0</v>
      </c>
      <c r="LC195" s="19">
        <f>IFERROR(HLOOKUP(LC$1,'Nakladova matice_2018'!$A$1:$IW$188,168,FALSE),0)</f>
        <v>0</v>
      </c>
      <c r="LD195" s="19">
        <f>IFERROR(HLOOKUP(LD$1,'Nakladova matice_2018'!$A$1:$IW$188,168,FALSE),0)</f>
        <v>0</v>
      </c>
      <c r="LE195" s="19">
        <f>IFERROR(HLOOKUP(LE$1,'Nakladova matice_2018'!$A$1:$IW$188,168,FALSE),0)</f>
        <v>0</v>
      </c>
      <c r="LF195" s="19">
        <f>IFERROR(HLOOKUP(LF$1,'Nakladova matice_2018'!$A$1:$IW$188,168,FALSE),0)</f>
        <v>0</v>
      </c>
      <c r="LG195" s="19">
        <f>IFERROR(HLOOKUP(LG$1,'Nakladova matice_2018'!$A$1:$IW$188,168,FALSE),0)</f>
        <v>0</v>
      </c>
      <c r="LH195" s="19">
        <f>IFERROR(HLOOKUP(LH$1,'Nakladova matice_2018'!$A$1:$IW$188,168,FALSE),0)</f>
        <v>0</v>
      </c>
      <c r="LI195" s="19">
        <f>IFERROR(HLOOKUP(LI$1,'Nakladova matice_2018'!$A$1:$IW$188,168,FALSE),0)</f>
        <v>0</v>
      </c>
      <c r="LJ195" s="19">
        <f>IFERROR(HLOOKUP(LJ$1,'Nakladova matice_2018'!$A$1:$IW$188,168,FALSE),0)</f>
        <v>0</v>
      </c>
      <c r="LK195" s="19">
        <f>IFERROR(HLOOKUP(LK$1,'Nakladova matice_2018'!$A$1:$IW$188,168,FALSE),0)</f>
        <v>0</v>
      </c>
      <c r="LL195" s="19">
        <f>IFERROR(HLOOKUP(LL$1,'Nakladova matice_2018'!$A$1:$IW$188,168,FALSE),0)</f>
        <v>0</v>
      </c>
      <c r="LM195" s="19">
        <f>IFERROR(HLOOKUP(LM$1,'Nakladova matice_2018'!$A$1:$IW$188,168,FALSE),0)</f>
        <v>0</v>
      </c>
      <c r="LN195" s="19">
        <f>IFERROR(HLOOKUP(LN$1,'Nakladova matice_2018'!$A$1:$IW$188,168,FALSE),0)</f>
        <v>0</v>
      </c>
      <c r="LO195" s="19">
        <f>IFERROR(HLOOKUP(LO$1,'Nakladova matice_2018'!$A$1:$IW$188,168,FALSE),0)</f>
        <v>0</v>
      </c>
      <c r="LP195" s="19">
        <f>IFERROR(HLOOKUP(LP$1,'Nakladova matice_2018'!$A$1:$IW$188,168,FALSE),0)</f>
        <v>0</v>
      </c>
      <c r="LQ195" s="19">
        <f>IFERROR(HLOOKUP(LQ$1,'Nakladova matice_2018'!$A$1:$IW$188,168,FALSE),0)</f>
        <v>0</v>
      </c>
      <c r="LR195" s="19">
        <f>IFERROR(HLOOKUP(LR$1,'Nakladova matice_2018'!$A$1:$IW$188,168,FALSE),0)</f>
        <v>0</v>
      </c>
      <c r="LS195" s="19">
        <f>IFERROR(HLOOKUP(LS$1,'Nakladova matice_2018'!$A$1:$IW$188,168,FALSE),0)</f>
        <v>0</v>
      </c>
      <c r="LT195" s="19">
        <f>IFERROR(HLOOKUP(LT$1,'Nakladova matice_2018'!$A$1:$IW$188,168,FALSE),0)</f>
        <v>0</v>
      </c>
      <c r="LU195" s="19">
        <f>IFERROR(HLOOKUP(LU$1,'Nakladova matice_2018'!$A$1:$IW$188,168,FALSE),0)</f>
        <v>0</v>
      </c>
      <c r="LV195" s="19">
        <f>IFERROR(HLOOKUP(LV$1,'Nakladova matice_2018'!$A$1:$IW$188,168,FALSE),0)</f>
        <v>0</v>
      </c>
      <c r="LW195" s="19">
        <f>IFERROR(HLOOKUP(LW$1,'Nakladova matice_2018'!$A$1:$IW$188,168,FALSE),0)</f>
        <v>0</v>
      </c>
      <c r="LX195" s="19">
        <f>IFERROR(HLOOKUP(LX$1,'Nakladova matice_2018'!$A$1:$IW$188,168,FALSE),0)</f>
        <v>0</v>
      </c>
      <c r="LY195" s="19">
        <f>IFERROR(HLOOKUP(LY$1,'Nakladova matice_2018'!$A$1:$IW$188,168,FALSE),0)</f>
        <v>0</v>
      </c>
      <c r="LZ195" s="19">
        <f>IFERROR(HLOOKUP(LZ$1,'Nakladova matice_2018'!$A$1:$IW$188,168,FALSE),0)</f>
        <v>0</v>
      </c>
      <c r="MA195" s="19">
        <f>IFERROR(HLOOKUP(MA$1,'Nakladova matice_2018'!$A$1:$IW$188,168,FALSE),0)</f>
        <v>0</v>
      </c>
      <c r="MB195" s="19">
        <f>IFERROR(HLOOKUP(MB$1,'Nakladova matice_2018'!$A$1:$IW$188,168,FALSE),0)</f>
        <v>0</v>
      </c>
      <c r="MC195" s="19">
        <f>IFERROR(HLOOKUP(MC$1,'Nakladova matice_2018'!$A$1:$IW$188,168,FALSE),0)</f>
        <v>0</v>
      </c>
      <c r="MD195" s="19">
        <f>IFERROR(HLOOKUP(MD$1,'Nakladova matice_2018'!$A$1:$IW$188,168,FALSE),0)</f>
        <v>0</v>
      </c>
      <c r="ME195" s="19">
        <f>IFERROR(HLOOKUP(ME$1,'Nakladova matice_2018'!$A$1:$IW$188,168,FALSE),0)</f>
        <v>0</v>
      </c>
      <c r="MF195" s="19">
        <f>IFERROR(HLOOKUP(MF$1,'Nakladova matice_2018'!$A$1:$IW$188,168,FALSE),0)</f>
        <v>0</v>
      </c>
      <c r="MG195" s="19">
        <f>IFERROR(HLOOKUP(MG$1,'Nakladova matice_2018'!$A$1:$IW$188,168,FALSE),0)</f>
        <v>0</v>
      </c>
      <c r="MH195" s="19">
        <f>IFERROR(HLOOKUP(MH$1,'Nakladova matice_2018'!$A$1:$IW$188,168,FALSE),0)</f>
        <v>0</v>
      </c>
      <c r="MI195" s="19">
        <f>IFERROR(HLOOKUP(MI$1,'Nakladova matice_2018'!$A$1:$IW$188,168,FALSE),0)</f>
        <v>0</v>
      </c>
      <c r="MJ195" s="19">
        <f>IFERROR(HLOOKUP(MJ$1,'Nakladova matice_2018'!$A$1:$IW$188,168,FALSE),0)</f>
        <v>0</v>
      </c>
      <c r="MK195" s="19">
        <f>IFERROR(HLOOKUP(MK$1,'Nakladova matice_2018'!$A$1:$IW$188,168,FALSE),0)</f>
        <v>715840</v>
      </c>
      <c r="ML195" s="19">
        <f>IFERROR(HLOOKUP(ML$1,'Nakladova matice_2018'!$A$1:$IW$188,168,FALSE),0)</f>
        <v>0</v>
      </c>
      <c r="MM195" s="19">
        <f>IFERROR(HLOOKUP(MM$1,'Nakladova matice_2018'!$A$1:$IW$188,168,FALSE),0)</f>
        <v>0</v>
      </c>
      <c r="MN195" s="19">
        <f>IFERROR(HLOOKUP(MN$1,'Nakladova matice_2018'!$A$1:$IW$188,168,FALSE),0)</f>
        <v>0</v>
      </c>
      <c r="MO195" s="20">
        <f t="shared" si="88"/>
        <v>715840</v>
      </c>
      <c r="MP195" s="20">
        <f>MO195-'Nakladova matice_2018'!IX168</f>
        <v>0</v>
      </c>
    </row>
    <row r="196" spans="1:354" x14ac:dyDescent="0.2">
      <c r="A196" s="27">
        <v>599111</v>
      </c>
      <c r="B196" s="21" t="s">
        <v>302</v>
      </c>
      <c r="C196" s="53">
        <v>0</v>
      </c>
      <c r="D196" s="19">
        <f>IFERROR(HLOOKUP(D$1,'Nakladova matice_2018'!$A$1:$IW$188,169,FALSE),0)</f>
        <v>0</v>
      </c>
      <c r="E196" s="19">
        <f>IFERROR(HLOOKUP(E$1,'Nakladova matice_2018'!$A$1:$IW$188,169,FALSE),0)</f>
        <v>0</v>
      </c>
      <c r="F196" s="19">
        <f>IFERROR(HLOOKUP(F$1,'Nakladova matice_2018'!$A$1:$IW$188,169,FALSE),0)</f>
        <v>0</v>
      </c>
      <c r="G196" s="19">
        <f>IFERROR(HLOOKUP(G$1,'Nakladova matice_2018'!$A$1:$IW$188,169,FALSE),0)</f>
        <v>0</v>
      </c>
      <c r="H196" s="19">
        <f>IFERROR(HLOOKUP(H$1,'Nakladova matice_2018'!$A$1:$IW$188,169,FALSE),0)</f>
        <v>0</v>
      </c>
      <c r="I196" s="19">
        <f>IFERROR(HLOOKUP(I$1,'Nakladova matice_2018'!$A$1:$IW$188,169,FALSE),0)</f>
        <v>0</v>
      </c>
      <c r="J196" s="19">
        <f>IFERROR(HLOOKUP(J$1,'Nakladova matice_2018'!$A$1:$IW$188,169,FALSE),0)</f>
        <v>0</v>
      </c>
      <c r="K196" s="19">
        <f>IFERROR(HLOOKUP(K$1,'Nakladova matice_2018'!$A$1:$IW$188,169,FALSE),0)</f>
        <v>0</v>
      </c>
      <c r="L196" s="19">
        <f>IFERROR(HLOOKUP(L$1,'Nakladova matice_2018'!$A$1:$IW$188,169,FALSE),0)</f>
        <v>0</v>
      </c>
      <c r="M196" s="19">
        <f>IFERROR(HLOOKUP(M$1,'Nakladova matice_2018'!$A$1:$IW$188,169,FALSE),0)</f>
        <v>0</v>
      </c>
      <c r="N196" s="19">
        <f>IFERROR(HLOOKUP(N$1,'Nakladova matice_2018'!$A$1:$IW$188,169,FALSE),0)</f>
        <v>0</v>
      </c>
      <c r="O196" s="19">
        <f>IFERROR(HLOOKUP(O$1,'Nakladova matice_2018'!$A$1:$IW$188,169,FALSE),0)</f>
        <v>0</v>
      </c>
      <c r="P196" s="19">
        <f>IFERROR(HLOOKUP(P$1,'Nakladova matice_2018'!$A$1:$IW$188,169,FALSE),0)</f>
        <v>0</v>
      </c>
      <c r="Q196" s="19">
        <f>IFERROR(HLOOKUP(Q$1,'Nakladova matice_2018'!$A$1:$IW$188,169,FALSE),0)</f>
        <v>0</v>
      </c>
      <c r="R196" s="19">
        <f>IFERROR(HLOOKUP(R$1,'Nakladova matice_2018'!$A$1:$IW$188,169,FALSE),0)</f>
        <v>0</v>
      </c>
      <c r="S196" s="19">
        <f>IFERROR(HLOOKUP(S$1,'Nakladova matice_2018'!$A$1:$IW$188,169,FALSE),0)</f>
        <v>0</v>
      </c>
      <c r="T196" s="19">
        <f>IFERROR(HLOOKUP(T$1,'Nakladova matice_2018'!$A$1:$IW$188,169,FALSE),0)</f>
        <v>0</v>
      </c>
      <c r="U196" s="19">
        <f>IFERROR(HLOOKUP(U$1,'Nakladova matice_2018'!$A$1:$IW$188,169,FALSE),0)</f>
        <v>0</v>
      </c>
      <c r="V196" s="19">
        <f>IFERROR(HLOOKUP(V$1,'Nakladova matice_2018'!$A$1:$IW$188,169,FALSE),0)</f>
        <v>0</v>
      </c>
      <c r="W196" s="19">
        <f>IFERROR(HLOOKUP(W$1,'Nakladova matice_2018'!$A$1:$IW$188,169,FALSE),0)</f>
        <v>0</v>
      </c>
      <c r="X196" s="19">
        <f>IFERROR(HLOOKUP(X$1,'Nakladova matice_2018'!$A$1:$IW$188,169,FALSE),0)</f>
        <v>0</v>
      </c>
      <c r="Y196" s="19">
        <f>IFERROR(HLOOKUP(Y$1,'Nakladova matice_2018'!$A$1:$IW$188,169,FALSE),0)</f>
        <v>0</v>
      </c>
      <c r="Z196" s="19">
        <f>IFERROR(HLOOKUP(Z$1,'Nakladova matice_2018'!$A$1:$IW$188,169,FALSE),0)</f>
        <v>0</v>
      </c>
      <c r="AA196" s="19">
        <f>IFERROR(HLOOKUP(AA$1,'Nakladova matice_2018'!$A$1:$IW$188,169,FALSE),0)</f>
        <v>0</v>
      </c>
      <c r="AB196" s="19">
        <f>IFERROR(HLOOKUP(AB$1,'Nakladova matice_2018'!$A$1:$IW$188,169,FALSE),0)</f>
        <v>0</v>
      </c>
      <c r="AC196" s="19">
        <f>IFERROR(HLOOKUP(AC$1,'Nakladova matice_2018'!$A$1:$IW$188,169,FALSE),0)</f>
        <v>0</v>
      </c>
      <c r="AD196" s="19">
        <f>IFERROR(HLOOKUP(AD$1,'Nakladova matice_2018'!$A$1:$IW$188,169,FALSE),0)</f>
        <v>0</v>
      </c>
      <c r="AE196" s="19">
        <f>IFERROR(HLOOKUP(AE$1,'Nakladova matice_2018'!$A$1:$IW$188,169,FALSE),0)</f>
        <v>0</v>
      </c>
      <c r="AF196" s="19">
        <f>IFERROR(HLOOKUP(AF$1,'Nakladova matice_2018'!$A$1:$IW$188,169,FALSE),0)</f>
        <v>0</v>
      </c>
      <c r="AG196" s="19">
        <f>IFERROR(HLOOKUP(AG$1,'Nakladova matice_2018'!$A$1:$IW$188,169,FALSE),0)</f>
        <v>0</v>
      </c>
      <c r="AH196" s="19">
        <f>IFERROR(HLOOKUP(AH$1,'Nakladova matice_2018'!$A$1:$IW$188,169,FALSE),0)</f>
        <v>0</v>
      </c>
      <c r="AI196" s="19">
        <f>IFERROR(HLOOKUP(AI$1,'Nakladova matice_2018'!$A$1:$IW$188,169,FALSE),0)</f>
        <v>0</v>
      </c>
      <c r="AJ196" s="19">
        <f>IFERROR(HLOOKUP(AJ$1,'Nakladova matice_2018'!$A$1:$IW$188,169,FALSE),0)</f>
        <v>0</v>
      </c>
      <c r="AK196" s="19">
        <f>IFERROR(HLOOKUP(AK$1,'Nakladova matice_2018'!$A$1:$IW$188,169,FALSE),0)</f>
        <v>0</v>
      </c>
      <c r="AL196" s="19">
        <f>IFERROR(HLOOKUP(AL$1,'Nakladova matice_2018'!$A$1:$IW$188,169,FALSE),0)</f>
        <v>0</v>
      </c>
      <c r="AM196" s="19">
        <f>IFERROR(HLOOKUP(AM$1,'Nakladova matice_2018'!$A$1:$IW$188,169,FALSE),0)</f>
        <v>0</v>
      </c>
      <c r="AN196" s="19">
        <f>IFERROR(HLOOKUP(AN$1,'Nakladova matice_2018'!$A$1:$IW$188,169,FALSE),0)</f>
        <v>0</v>
      </c>
      <c r="AO196" s="19">
        <f>IFERROR(HLOOKUP(AO$1,'Nakladova matice_2018'!$A$1:$IW$188,169,FALSE),0)</f>
        <v>0</v>
      </c>
      <c r="AP196" s="19">
        <f>IFERROR(HLOOKUP(AP$1,'Nakladova matice_2018'!$A$1:$IW$188,169,FALSE),0)</f>
        <v>0</v>
      </c>
      <c r="AQ196" s="19">
        <f>IFERROR(HLOOKUP(AQ$1,'Nakladova matice_2018'!$A$1:$IW$188,169,FALSE),0)</f>
        <v>0</v>
      </c>
      <c r="AR196" s="19">
        <f>IFERROR(HLOOKUP(AR$1,'Nakladova matice_2018'!$A$1:$IW$188,169,FALSE),0)</f>
        <v>0</v>
      </c>
      <c r="AS196" s="19">
        <f>IFERROR(HLOOKUP(AS$1,'Nakladova matice_2018'!$A$1:$IW$188,169,FALSE),0)</f>
        <v>0</v>
      </c>
      <c r="AT196" s="19">
        <f>IFERROR(HLOOKUP(AT$1,'Nakladova matice_2018'!$A$1:$IW$188,169,FALSE),0)</f>
        <v>0</v>
      </c>
      <c r="AU196" s="19">
        <f>IFERROR(HLOOKUP(AU$1,'Nakladova matice_2018'!$A$1:$IW$188,169,FALSE),0)</f>
        <v>0</v>
      </c>
      <c r="AV196" s="19">
        <f>IFERROR(HLOOKUP(AV$1,'Nakladova matice_2018'!$A$1:$IW$188,169,FALSE),0)</f>
        <v>0</v>
      </c>
      <c r="AW196" s="19">
        <f>IFERROR(HLOOKUP(AW$1,'Nakladova matice_2018'!$A$1:$IW$188,169,FALSE),0)</f>
        <v>0</v>
      </c>
      <c r="AX196" s="19">
        <f>IFERROR(HLOOKUP(AX$1,'Nakladova matice_2018'!$A$1:$IW$188,169,FALSE),0)</f>
        <v>0</v>
      </c>
      <c r="AY196" s="19">
        <f>IFERROR(HLOOKUP(AY$1,'Nakladova matice_2018'!$A$1:$IW$188,169,FALSE),0)</f>
        <v>0</v>
      </c>
      <c r="AZ196" s="19">
        <f>IFERROR(HLOOKUP(AZ$1,'Nakladova matice_2018'!$A$1:$IW$188,169,FALSE),0)</f>
        <v>0</v>
      </c>
      <c r="BA196" s="19">
        <f>IFERROR(HLOOKUP(BA$1,'Nakladova matice_2018'!$A$1:$IW$188,169,FALSE),0)</f>
        <v>0</v>
      </c>
      <c r="BB196" s="19">
        <f>IFERROR(HLOOKUP(BB$1,'Nakladova matice_2018'!$A$1:$IW$188,169,FALSE),0)</f>
        <v>0</v>
      </c>
      <c r="BC196" s="19">
        <f>IFERROR(HLOOKUP(BC$1,'Nakladova matice_2018'!$A$1:$IW$188,169,FALSE),0)</f>
        <v>0</v>
      </c>
      <c r="BD196" s="19">
        <f>IFERROR(HLOOKUP(BD$1,'Nakladova matice_2018'!$A$1:$IW$188,169,FALSE),0)</f>
        <v>798</v>
      </c>
      <c r="BE196" s="19">
        <f>IFERROR(HLOOKUP(BE$1,'Nakladova matice_2018'!$A$1:$IW$188,169,FALSE),0)</f>
        <v>0</v>
      </c>
      <c r="BF196" s="19">
        <f>IFERROR(HLOOKUP(BF$1,'Nakladova matice_2018'!$A$1:$IW$188,169,FALSE),0)</f>
        <v>0</v>
      </c>
      <c r="BG196" s="19">
        <f>IFERROR(HLOOKUP(BG$1,'Nakladova matice_2018'!$A$1:$IW$188,169,FALSE),0)</f>
        <v>0</v>
      </c>
      <c r="BH196" s="19">
        <f>IFERROR(HLOOKUP(BH$1,'Nakladova matice_2018'!$A$1:$IW$188,169,FALSE),0)</f>
        <v>0</v>
      </c>
      <c r="BI196" s="19">
        <f>IFERROR(HLOOKUP(BI$1,'Nakladova matice_2018'!$A$1:$IW$188,169,FALSE),0)</f>
        <v>0</v>
      </c>
      <c r="BJ196" s="19">
        <f>IFERROR(HLOOKUP(BJ$1,'Nakladova matice_2018'!$A$1:$IW$188,169,FALSE),0)</f>
        <v>0</v>
      </c>
      <c r="BK196" s="19">
        <f>IFERROR(HLOOKUP(BK$1,'Nakladova matice_2018'!$A$1:$IW$188,169,FALSE),0)</f>
        <v>0</v>
      </c>
      <c r="BL196" s="19">
        <f>IFERROR(HLOOKUP(BL$1,'Nakladova matice_2018'!$A$1:$IW$188,169,FALSE),0)</f>
        <v>0</v>
      </c>
      <c r="BM196" s="19">
        <f>IFERROR(HLOOKUP(BM$1,'Nakladova matice_2018'!$A$1:$IW$188,169,FALSE),0)</f>
        <v>0</v>
      </c>
      <c r="BN196" s="19">
        <f>IFERROR(HLOOKUP(BN$1,'Nakladova matice_2018'!$A$1:$IW$188,169,FALSE),0)</f>
        <v>0</v>
      </c>
      <c r="BO196" s="19">
        <f>IFERROR(HLOOKUP(BO$1,'Nakladova matice_2018'!$A$1:$IW$188,169,FALSE),0)</f>
        <v>0</v>
      </c>
      <c r="BP196" s="19">
        <f>IFERROR(HLOOKUP(BP$1,'Nakladova matice_2018'!$A$1:$IW$188,169,FALSE),0)</f>
        <v>0</v>
      </c>
      <c r="BQ196" s="19">
        <f>IFERROR(HLOOKUP(BQ$1,'Nakladova matice_2018'!$A$1:$IW$188,169,FALSE),0)</f>
        <v>0</v>
      </c>
      <c r="BR196" s="19">
        <f>IFERROR(HLOOKUP(BR$1,'Nakladova matice_2018'!$A$1:$IW$188,169,FALSE),0)</f>
        <v>0</v>
      </c>
      <c r="BS196" s="19">
        <f>IFERROR(HLOOKUP(BS$1,'Nakladova matice_2018'!$A$1:$IW$188,169,FALSE),0)</f>
        <v>0</v>
      </c>
      <c r="BT196" s="19">
        <f>IFERROR(HLOOKUP(BT$1,'Nakladova matice_2018'!$A$1:$IW$188,169,FALSE),0)</f>
        <v>0</v>
      </c>
      <c r="BU196" s="19">
        <f>IFERROR(HLOOKUP(BU$1,'Nakladova matice_2018'!$A$1:$IW$188,169,FALSE),0)</f>
        <v>0</v>
      </c>
      <c r="BV196" s="19">
        <f>IFERROR(HLOOKUP(BV$1,'Nakladova matice_2018'!$A$1:$IW$188,169,FALSE),0)</f>
        <v>0</v>
      </c>
      <c r="BW196" s="19">
        <f>IFERROR(HLOOKUP(BW$1,'Nakladova matice_2018'!$A$1:$IW$188,169,FALSE),0)</f>
        <v>0</v>
      </c>
      <c r="BX196" s="19">
        <f>IFERROR(HLOOKUP(BX$1,'Nakladova matice_2018'!$A$1:$IW$188,169,FALSE),0)</f>
        <v>0</v>
      </c>
      <c r="BY196" s="19">
        <f>IFERROR(HLOOKUP(BY$1,'Nakladova matice_2018'!$A$1:$IW$188,169,FALSE),0)</f>
        <v>0</v>
      </c>
      <c r="BZ196" s="19">
        <f>IFERROR(HLOOKUP(BZ$1,'Nakladova matice_2018'!$A$1:$IW$188,169,FALSE),0)</f>
        <v>0</v>
      </c>
      <c r="CA196" s="19">
        <f>IFERROR(HLOOKUP(CA$1,'Nakladova matice_2018'!$A$1:$IW$188,169,FALSE),0)</f>
        <v>0</v>
      </c>
      <c r="CB196" s="19">
        <f>IFERROR(HLOOKUP(CB$1,'Nakladova matice_2018'!$A$1:$IW$188,169,FALSE),0)</f>
        <v>0</v>
      </c>
      <c r="CC196" s="19">
        <f>IFERROR(HLOOKUP(CC$1,'Nakladova matice_2018'!$A$1:$IW$188,169,FALSE),0)</f>
        <v>0</v>
      </c>
      <c r="CD196" s="19">
        <f>IFERROR(HLOOKUP(CD$1,'Nakladova matice_2018'!$A$1:$IW$188,169,FALSE),0)</f>
        <v>0</v>
      </c>
      <c r="CE196" s="19">
        <f>IFERROR(HLOOKUP(CE$1,'Nakladova matice_2018'!$A$1:$IW$188,169,FALSE),0)</f>
        <v>0</v>
      </c>
      <c r="CF196" s="19">
        <f>IFERROR(HLOOKUP(CF$1,'Nakladova matice_2018'!$A$1:$IW$188,169,FALSE),0)</f>
        <v>0</v>
      </c>
      <c r="CG196" s="19">
        <f>IFERROR(HLOOKUP(CG$1,'Nakladova matice_2018'!$A$1:$IW$188,169,FALSE),0)</f>
        <v>0</v>
      </c>
      <c r="CH196" s="19">
        <f>IFERROR(HLOOKUP(CH$1,'Nakladova matice_2018'!$A$1:$IW$188,169,FALSE),0)</f>
        <v>0</v>
      </c>
      <c r="CI196" s="19">
        <f>IFERROR(HLOOKUP(CI$1,'Nakladova matice_2018'!$A$1:$IW$188,169,FALSE),0)</f>
        <v>0</v>
      </c>
      <c r="CJ196" s="19">
        <f>IFERROR(HLOOKUP(CJ$1,'Nakladova matice_2018'!$A$1:$IW$188,169,FALSE),0)</f>
        <v>0</v>
      </c>
      <c r="CK196" s="19">
        <f>IFERROR(HLOOKUP(CK$1,'Nakladova matice_2018'!$A$1:$IW$188,169,FALSE),0)</f>
        <v>0</v>
      </c>
      <c r="CL196" s="19">
        <f>IFERROR(HLOOKUP(CL$1,'Nakladova matice_2018'!$A$1:$IW$188,169,FALSE),0)</f>
        <v>0</v>
      </c>
      <c r="CM196" s="19">
        <f>IFERROR(HLOOKUP(CM$1,'Nakladova matice_2018'!$A$1:$IW$188,169,FALSE),0)</f>
        <v>0</v>
      </c>
      <c r="CN196" s="19">
        <f>IFERROR(HLOOKUP(CN$1,'Nakladova matice_2018'!$A$1:$IW$188,169,FALSE),0)</f>
        <v>0</v>
      </c>
      <c r="CO196" s="19">
        <f>IFERROR(HLOOKUP(CO$1,'Nakladova matice_2018'!$A$1:$IW$188,169,FALSE),0)</f>
        <v>0</v>
      </c>
      <c r="CP196" s="19">
        <f>IFERROR(HLOOKUP(CP$1,'Nakladova matice_2018'!$A$1:$IW$188,169,FALSE),0)</f>
        <v>0</v>
      </c>
      <c r="CQ196" s="19">
        <f>IFERROR(HLOOKUP(CQ$1,'Nakladova matice_2018'!$A$1:$IW$188,169,FALSE),0)</f>
        <v>0</v>
      </c>
      <c r="CR196" s="19">
        <f>IFERROR(HLOOKUP(CR$1,'Nakladova matice_2018'!$A$1:$IW$188,169,FALSE),0)</f>
        <v>0</v>
      </c>
      <c r="CS196" s="19">
        <f>IFERROR(HLOOKUP(CS$1,'Nakladova matice_2018'!$A$1:$IW$188,169,FALSE),0)</f>
        <v>0</v>
      </c>
      <c r="CT196" s="19">
        <f>IFERROR(HLOOKUP(CT$1,'Nakladova matice_2018'!$A$1:$IW$188,169,FALSE),0)</f>
        <v>0</v>
      </c>
      <c r="CU196" s="19">
        <f>IFERROR(HLOOKUP(CU$1,'Nakladova matice_2018'!$A$1:$IW$188,169,FALSE),0)</f>
        <v>0</v>
      </c>
      <c r="CV196" s="19">
        <f>IFERROR(HLOOKUP(CV$1,'Nakladova matice_2018'!$A$1:$IW$188,169,FALSE),0)</f>
        <v>0</v>
      </c>
      <c r="CW196" s="19">
        <f>IFERROR(HLOOKUP(CW$1,'Nakladova matice_2018'!$A$1:$IW$188,169,FALSE),0)</f>
        <v>0</v>
      </c>
      <c r="CX196" s="19">
        <f>IFERROR(HLOOKUP(CX$1,'Nakladova matice_2018'!$A$1:$IW$188,169,FALSE),0)</f>
        <v>0</v>
      </c>
      <c r="CY196" s="19">
        <f>IFERROR(HLOOKUP(CY$1,'Nakladova matice_2018'!$A$1:$IW$188,169,FALSE),0)</f>
        <v>0</v>
      </c>
      <c r="CZ196" s="19">
        <f>IFERROR(HLOOKUP(CZ$1,'Nakladova matice_2018'!$A$1:$IW$188,169,FALSE),0)</f>
        <v>0</v>
      </c>
      <c r="DA196" s="19">
        <f>IFERROR(HLOOKUP(DA$1,'Nakladova matice_2018'!$A$1:$IW$188,169,FALSE),0)</f>
        <v>0</v>
      </c>
      <c r="DB196" s="19">
        <f>IFERROR(HLOOKUP(DB$1,'Nakladova matice_2018'!$A$1:$IW$188,169,FALSE),0)</f>
        <v>0</v>
      </c>
      <c r="DC196" s="19">
        <f>IFERROR(HLOOKUP(DC$1,'Nakladova matice_2018'!$A$1:$IW$188,169,FALSE),0)</f>
        <v>0</v>
      </c>
      <c r="DD196" s="19">
        <f>IFERROR(HLOOKUP(DD$1,'Nakladova matice_2018'!$A$1:$IW$188,169,FALSE),0)</f>
        <v>0</v>
      </c>
      <c r="DE196" s="19">
        <f>IFERROR(HLOOKUP(DE$1,'Nakladova matice_2018'!$A$1:$IW$188,169,FALSE),0)</f>
        <v>0</v>
      </c>
      <c r="DF196" s="19">
        <f>IFERROR(HLOOKUP(DF$1,'Nakladova matice_2018'!$A$1:$IW$188,169,FALSE),0)</f>
        <v>0</v>
      </c>
      <c r="DG196" s="19">
        <f>IFERROR(HLOOKUP(DG$1,'Nakladova matice_2018'!$A$1:$IW$188,169,FALSE),0)</f>
        <v>0</v>
      </c>
      <c r="DH196" s="19">
        <f>IFERROR(HLOOKUP(DH$1,'Nakladova matice_2018'!$A$1:$IW$188,169,FALSE),0)</f>
        <v>0</v>
      </c>
      <c r="DI196" s="19">
        <f>IFERROR(HLOOKUP(DI$1,'Nakladova matice_2018'!$A$1:$IW$188,169,FALSE),0)</f>
        <v>0</v>
      </c>
      <c r="DJ196" s="19">
        <f>IFERROR(HLOOKUP(DJ$1,'Nakladova matice_2018'!$A$1:$IW$188,169,FALSE),0)</f>
        <v>0</v>
      </c>
      <c r="DK196" s="19">
        <f>IFERROR(HLOOKUP(DK$1,'Nakladova matice_2018'!$A$1:$IW$188,169,FALSE),0)</f>
        <v>0</v>
      </c>
      <c r="DL196" s="19">
        <f>IFERROR(HLOOKUP(DL$1,'Nakladova matice_2018'!$A$1:$IW$188,169,FALSE),0)</f>
        <v>0</v>
      </c>
      <c r="DM196" s="19">
        <f>IFERROR(HLOOKUP(DM$1,'Nakladova matice_2018'!$A$1:$IW$188,169,FALSE),0)</f>
        <v>0</v>
      </c>
      <c r="DN196" s="19">
        <f>IFERROR(HLOOKUP(DN$1,'Nakladova matice_2018'!$A$1:$IW$188,169,FALSE),0)</f>
        <v>0</v>
      </c>
      <c r="DO196" s="19">
        <f>IFERROR(HLOOKUP(DO$1,'Nakladova matice_2018'!$A$1:$IW$188,169,FALSE),0)</f>
        <v>0</v>
      </c>
      <c r="DP196" s="19">
        <f>IFERROR(HLOOKUP(DP$1,'Nakladova matice_2018'!$A$1:$IW$188,169,FALSE),0)</f>
        <v>0</v>
      </c>
      <c r="DQ196" s="19">
        <f>IFERROR(HLOOKUP(DQ$1,'Nakladova matice_2018'!$A$1:$IW$188,169,FALSE),0)</f>
        <v>0</v>
      </c>
      <c r="DR196" s="19">
        <f>IFERROR(HLOOKUP(DR$1,'Nakladova matice_2018'!$A$1:$IW$188,169,FALSE),0)</f>
        <v>0</v>
      </c>
      <c r="DS196" s="19">
        <f>IFERROR(HLOOKUP(DS$1,'Nakladova matice_2018'!$A$1:$IW$188,169,FALSE),0)</f>
        <v>0</v>
      </c>
      <c r="DT196" s="19">
        <f>IFERROR(HLOOKUP(DT$1,'Nakladova matice_2018'!$A$1:$IW$188,169,FALSE),0)</f>
        <v>0</v>
      </c>
      <c r="DU196" s="19">
        <f>IFERROR(HLOOKUP(DU$1,'Nakladova matice_2018'!$A$1:$IW$188,169,FALSE),0)</f>
        <v>0</v>
      </c>
      <c r="DV196" s="19">
        <f>IFERROR(HLOOKUP(DV$1,'Nakladova matice_2018'!$A$1:$IW$188,169,FALSE),0)</f>
        <v>0</v>
      </c>
      <c r="DW196" s="19">
        <f>IFERROR(HLOOKUP(DW$1,'Nakladova matice_2018'!$A$1:$IW$188,169,FALSE),0)</f>
        <v>0</v>
      </c>
      <c r="DX196" s="19">
        <f>IFERROR(HLOOKUP(DX$1,'Nakladova matice_2018'!$A$1:$IW$188,169,FALSE),0)</f>
        <v>0</v>
      </c>
      <c r="DY196" s="19">
        <f>IFERROR(HLOOKUP(DY$1,'Nakladova matice_2018'!$A$1:$IW$188,169,FALSE),0)</f>
        <v>0</v>
      </c>
      <c r="DZ196" s="19">
        <f>IFERROR(HLOOKUP(DZ$1,'Nakladova matice_2018'!$A$1:$IW$188,169,FALSE),0)</f>
        <v>0</v>
      </c>
      <c r="EA196" s="19">
        <f>IFERROR(HLOOKUP(EA$1,'Nakladova matice_2018'!$A$1:$IW$188,169,FALSE),0)</f>
        <v>0</v>
      </c>
      <c r="EB196" s="19">
        <f>IFERROR(HLOOKUP(EB$1,'Nakladova matice_2018'!$A$1:$IW$188,169,FALSE),0)</f>
        <v>0</v>
      </c>
      <c r="EC196" s="19">
        <f>IFERROR(HLOOKUP(EC$1,'Nakladova matice_2018'!$A$1:$IW$188,169,FALSE),0)</f>
        <v>0</v>
      </c>
      <c r="ED196" s="19">
        <f>IFERROR(HLOOKUP(ED$1,'Nakladova matice_2018'!$A$1:$IW$188,169,FALSE),0)</f>
        <v>0</v>
      </c>
      <c r="EE196" s="19">
        <f>IFERROR(HLOOKUP(EE$1,'Nakladova matice_2018'!$A$1:$IW$188,169,FALSE),0)</f>
        <v>0</v>
      </c>
      <c r="EF196" s="19">
        <f>IFERROR(HLOOKUP(EF$1,'Nakladova matice_2018'!$A$1:$IW$188,169,FALSE),0)</f>
        <v>0</v>
      </c>
      <c r="EG196" s="19">
        <f>IFERROR(HLOOKUP(EG$1,'Nakladova matice_2018'!$A$1:$IW$188,169,FALSE),0)</f>
        <v>0</v>
      </c>
      <c r="EH196" s="19">
        <f>IFERROR(HLOOKUP(EH$1,'Nakladova matice_2018'!$A$1:$IW$188,169,FALSE),0)</f>
        <v>0</v>
      </c>
      <c r="EI196" s="19">
        <f>IFERROR(HLOOKUP(EI$1,'Nakladova matice_2018'!$A$1:$IW$188,169,FALSE),0)</f>
        <v>0</v>
      </c>
      <c r="EJ196" s="19">
        <f>IFERROR(HLOOKUP(EJ$1,'Nakladova matice_2018'!$A$1:$IW$188,169,FALSE),0)</f>
        <v>0</v>
      </c>
      <c r="EK196" s="19">
        <f>IFERROR(HLOOKUP(EK$1,'Nakladova matice_2018'!$A$1:$IW$188,169,FALSE),0)</f>
        <v>0</v>
      </c>
      <c r="EL196" s="19">
        <f>IFERROR(HLOOKUP(EL$1,'Nakladova matice_2018'!$A$1:$IW$188,169,FALSE),0)</f>
        <v>0</v>
      </c>
      <c r="EM196" s="19">
        <f>IFERROR(HLOOKUP(EM$1,'Nakladova matice_2018'!$A$1:$IW$188,169,FALSE),0)</f>
        <v>0</v>
      </c>
      <c r="EN196" s="19">
        <f>IFERROR(HLOOKUP(EN$1,'Nakladova matice_2018'!$A$1:$IW$188,169,FALSE),0)</f>
        <v>0</v>
      </c>
      <c r="EO196" s="19">
        <f>IFERROR(HLOOKUP(EO$1,'Nakladova matice_2018'!$A$1:$IW$188,169,FALSE),0)</f>
        <v>0</v>
      </c>
      <c r="EP196" s="19">
        <f>IFERROR(HLOOKUP(EP$1,'Nakladova matice_2018'!$A$1:$IW$188,169,FALSE),0)</f>
        <v>0</v>
      </c>
      <c r="EQ196" s="19">
        <f>IFERROR(HLOOKUP(EQ$1,'Nakladova matice_2018'!$A$1:$IW$188,169,FALSE),0)</f>
        <v>0</v>
      </c>
      <c r="ER196" s="19">
        <f>IFERROR(HLOOKUP(ER$1,'Nakladova matice_2018'!$A$1:$IW$188,169,FALSE),0)</f>
        <v>0</v>
      </c>
      <c r="ES196" s="19">
        <f>IFERROR(HLOOKUP(ES$1,'Nakladova matice_2018'!$A$1:$IW$188,169,FALSE),0)</f>
        <v>0</v>
      </c>
      <c r="ET196" s="19">
        <f>IFERROR(HLOOKUP(ET$1,'Nakladova matice_2018'!$A$1:$IW$188,169,FALSE),0)</f>
        <v>0</v>
      </c>
      <c r="EU196" s="19">
        <f>IFERROR(HLOOKUP(EU$1,'Nakladova matice_2018'!$A$1:$IW$188,169,FALSE),0)</f>
        <v>0</v>
      </c>
      <c r="EV196" s="19">
        <f>IFERROR(HLOOKUP(EV$1,'Nakladova matice_2018'!$A$1:$IW$188,169,FALSE),0)</f>
        <v>0</v>
      </c>
      <c r="EW196" s="19">
        <f>IFERROR(HLOOKUP(EW$1,'Nakladova matice_2018'!$A$1:$IW$188,169,FALSE),0)</f>
        <v>0</v>
      </c>
      <c r="EX196" s="19">
        <f>IFERROR(HLOOKUP(EX$1,'Nakladova matice_2018'!$A$1:$IW$188,169,FALSE),0)</f>
        <v>0</v>
      </c>
      <c r="EY196" s="19">
        <f>IFERROR(HLOOKUP(EY$1,'Nakladova matice_2018'!$A$1:$IW$188,169,FALSE),0)</f>
        <v>0</v>
      </c>
      <c r="EZ196" s="19">
        <f>IFERROR(HLOOKUP(EZ$1,'Nakladova matice_2018'!$A$1:$IW$188,169,FALSE),0)</f>
        <v>0</v>
      </c>
      <c r="FA196" s="19">
        <f>IFERROR(HLOOKUP(FA$1,'Nakladova matice_2018'!$A$1:$IW$188,169,FALSE),0)</f>
        <v>0</v>
      </c>
      <c r="FB196" s="19">
        <f>IFERROR(HLOOKUP(FB$1,'Nakladova matice_2018'!$A$1:$IW$188,169,FALSE),0)</f>
        <v>0</v>
      </c>
      <c r="FC196" s="19">
        <f>IFERROR(HLOOKUP(FC$1,'Nakladova matice_2018'!$A$1:$IW$188,169,FALSE),0)</f>
        <v>0</v>
      </c>
      <c r="FD196" s="19">
        <f>IFERROR(HLOOKUP(FD$1,'Nakladova matice_2018'!$A$1:$IW$188,169,FALSE),0)</f>
        <v>0</v>
      </c>
      <c r="FE196" s="19">
        <f>IFERROR(HLOOKUP(FE$1,'Nakladova matice_2018'!$A$1:$IW$188,169,FALSE),0)</f>
        <v>0</v>
      </c>
      <c r="FF196" s="19">
        <f>IFERROR(HLOOKUP(FF$1,'Nakladova matice_2018'!$A$1:$IW$188,169,FALSE),0)</f>
        <v>0</v>
      </c>
      <c r="FG196" s="19">
        <f>IFERROR(HLOOKUP(FG$1,'Nakladova matice_2018'!$A$1:$IW$188,169,FALSE),0)</f>
        <v>0</v>
      </c>
      <c r="FH196" s="19">
        <f>IFERROR(HLOOKUP(FH$1,'Nakladova matice_2018'!$A$1:$IW$188,169,FALSE),0)</f>
        <v>0</v>
      </c>
      <c r="FI196" s="19">
        <f>IFERROR(HLOOKUP(FI$1,'Nakladova matice_2018'!$A$1:$IW$188,169,FALSE),0)</f>
        <v>0</v>
      </c>
      <c r="FJ196" s="19">
        <f>IFERROR(HLOOKUP(FJ$1,'Nakladova matice_2018'!$A$1:$IW$188,169,FALSE),0)</f>
        <v>0</v>
      </c>
      <c r="FK196" s="19">
        <f>IFERROR(HLOOKUP(FK$1,'Nakladova matice_2018'!$A$1:$IW$188,169,FALSE),0)</f>
        <v>0</v>
      </c>
      <c r="FL196" s="19">
        <f>IFERROR(HLOOKUP(FL$1,'Nakladova matice_2018'!$A$1:$IW$188,169,FALSE),0)</f>
        <v>0</v>
      </c>
      <c r="FM196" s="19">
        <f>IFERROR(HLOOKUP(FM$1,'Nakladova matice_2018'!$A$1:$IW$188,169,FALSE),0)</f>
        <v>0</v>
      </c>
      <c r="FN196" s="19">
        <f>IFERROR(HLOOKUP(FN$1,'Nakladova matice_2018'!$A$1:$IW$188,169,FALSE),0)</f>
        <v>0</v>
      </c>
      <c r="FO196" s="19">
        <f>IFERROR(HLOOKUP(FO$1,'Nakladova matice_2018'!$A$1:$IW$188,169,FALSE),0)</f>
        <v>0</v>
      </c>
      <c r="FP196" s="19">
        <f>IFERROR(HLOOKUP(FP$1,'Nakladova matice_2018'!$A$1:$IW$188,169,FALSE),0)</f>
        <v>0</v>
      </c>
      <c r="FQ196" s="19">
        <f>IFERROR(HLOOKUP(FQ$1,'Nakladova matice_2018'!$A$1:$IW$188,169,FALSE),0)</f>
        <v>0</v>
      </c>
      <c r="FR196" s="19">
        <f>IFERROR(HLOOKUP(FR$1,'Nakladova matice_2018'!$A$1:$IW$188,169,FALSE),0)</f>
        <v>0</v>
      </c>
      <c r="FS196" s="19">
        <f>IFERROR(HLOOKUP(FS$1,'Nakladova matice_2018'!$A$1:$IW$188,169,FALSE),0)</f>
        <v>0</v>
      </c>
      <c r="FT196" s="19">
        <f>IFERROR(HLOOKUP(FT$1,'Nakladova matice_2018'!$A$1:$IW$188,169,FALSE),0)</f>
        <v>0</v>
      </c>
      <c r="FU196" s="19">
        <f>IFERROR(HLOOKUP(FU$1,'Nakladova matice_2018'!$A$1:$IW$188,169,FALSE),0)</f>
        <v>0</v>
      </c>
      <c r="FV196" s="19">
        <f>IFERROR(HLOOKUP(FV$1,'Nakladova matice_2018'!$A$1:$IW$188,169,FALSE),0)</f>
        <v>0</v>
      </c>
      <c r="FW196" s="19">
        <f>IFERROR(HLOOKUP(FW$1,'Nakladova matice_2018'!$A$1:$IW$188,169,FALSE),0)</f>
        <v>0</v>
      </c>
      <c r="FX196" s="19">
        <f>IFERROR(HLOOKUP(FX$1,'Nakladova matice_2018'!$A$1:$IW$188,169,FALSE),0)</f>
        <v>0</v>
      </c>
      <c r="FY196" s="19">
        <f>IFERROR(HLOOKUP(FY$1,'Nakladova matice_2018'!$A$1:$IW$188,169,FALSE),0)</f>
        <v>0</v>
      </c>
      <c r="FZ196" s="19">
        <f>IFERROR(HLOOKUP(FZ$1,'Nakladova matice_2018'!$A$1:$IW$188,169,FALSE),0)</f>
        <v>0</v>
      </c>
      <c r="GA196" s="19">
        <f>IFERROR(HLOOKUP(GA$1,'Nakladova matice_2018'!$A$1:$IW$188,169,FALSE),0)</f>
        <v>0</v>
      </c>
      <c r="GB196" s="19">
        <f>IFERROR(HLOOKUP(GB$1,'Nakladova matice_2018'!$A$1:$IW$188,169,FALSE),0)</f>
        <v>0</v>
      </c>
      <c r="GC196" s="19">
        <f>IFERROR(HLOOKUP(GC$1,'Nakladova matice_2018'!$A$1:$IW$188,169,FALSE),0)</f>
        <v>0</v>
      </c>
      <c r="GD196" s="19">
        <f>IFERROR(HLOOKUP(GD$1,'Nakladova matice_2018'!$A$1:$IW$188,169,FALSE),0)</f>
        <v>0</v>
      </c>
      <c r="GE196" s="19">
        <f>IFERROR(HLOOKUP(GE$1,'Nakladova matice_2018'!$A$1:$IW$188,169,FALSE),0)</f>
        <v>0</v>
      </c>
      <c r="GF196" s="19">
        <f>IFERROR(HLOOKUP(GF$1,'Nakladova matice_2018'!$A$1:$IW$188,169,FALSE),0)</f>
        <v>0</v>
      </c>
      <c r="GG196" s="19">
        <f>IFERROR(HLOOKUP(GG$1,'Nakladova matice_2018'!$A$1:$IW$188,169,FALSE),0)</f>
        <v>0</v>
      </c>
      <c r="GH196" s="19">
        <f>IFERROR(HLOOKUP(GH$1,'Nakladova matice_2018'!$A$1:$IW$188,169,FALSE),0)</f>
        <v>0</v>
      </c>
      <c r="GI196" s="19">
        <f>IFERROR(HLOOKUP(GI$1,'Nakladova matice_2018'!$A$1:$IW$188,169,FALSE),0)</f>
        <v>0</v>
      </c>
      <c r="GJ196" s="19">
        <f>IFERROR(HLOOKUP(GJ$1,'Nakladova matice_2018'!$A$1:$IW$188,169,FALSE),0)</f>
        <v>0</v>
      </c>
      <c r="GK196" s="19">
        <f>IFERROR(HLOOKUP(GK$1,'Nakladova matice_2018'!$A$1:$IW$188,169,FALSE),0)</f>
        <v>0</v>
      </c>
      <c r="GL196" s="19">
        <f>IFERROR(HLOOKUP(GL$1,'Nakladova matice_2018'!$A$1:$IW$188,169,FALSE),0)</f>
        <v>0</v>
      </c>
      <c r="GM196" s="19">
        <f>IFERROR(HLOOKUP(GM$1,'Nakladova matice_2018'!$A$1:$IW$188,169,FALSE),0)</f>
        <v>0</v>
      </c>
      <c r="GN196" s="19">
        <f>IFERROR(HLOOKUP(GN$1,'Nakladova matice_2018'!$A$1:$IW$188,169,FALSE),0)</f>
        <v>0</v>
      </c>
      <c r="GO196" s="19">
        <f>IFERROR(HLOOKUP(GO$1,'Nakladova matice_2018'!$A$1:$IW$188,169,FALSE),0)</f>
        <v>0</v>
      </c>
      <c r="GP196" s="19">
        <f>IFERROR(HLOOKUP(GP$1,'Nakladova matice_2018'!$A$1:$IW$188,169,FALSE),0)</f>
        <v>0</v>
      </c>
      <c r="GQ196" s="19">
        <f>IFERROR(HLOOKUP(GQ$1,'Nakladova matice_2018'!$A$1:$IW$188,169,FALSE),0)</f>
        <v>0</v>
      </c>
      <c r="GR196" s="19">
        <f>IFERROR(HLOOKUP(GR$1,'Nakladova matice_2018'!$A$1:$IW$188,169,FALSE),0)</f>
        <v>0</v>
      </c>
      <c r="GS196" s="19">
        <f>IFERROR(HLOOKUP(GS$1,'Nakladova matice_2018'!$A$1:$IW$188,169,FALSE),0)</f>
        <v>0</v>
      </c>
      <c r="GT196" s="19">
        <f>IFERROR(HLOOKUP(GT$1,'Nakladova matice_2018'!$A$1:$IW$188,169,FALSE),0)</f>
        <v>0</v>
      </c>
      <c r="GU196" s="19">
        <f>IFERROR(HLOOKUP(GU$1,'Nakladova matice_2018'!$A$1:$IW$188,169,FALSE),0)</f>
        <v>0</v>
      </c>
      <c r="GV196" s="19">
        <f>IFERROR(HLOOKUP(GV$1,'Nakladova matice_2018'!$A$1:$IW$188,169,FALSE),0)</f>
        <v>0</v>
      </c>
      <c r="GW196" s="19">
        <f>IFERROR(HLOOKUP(GW$1,'Nakladova matice_2018'!$A$1:$IW$188,169,FALSE),0)</f>
        <v>0</v>
      </c>
      <c r="GX196" s="19">
        <f>IFERROR(HLOOKUP(GX$1,'Nakladova matice_2018'!$A$1:$IW$188,169,FALSE),0)</f>
        <v>0</v>
      </c>
      <c r="GY196" s="19">
        <f>IFERROR(HLOOKUP(GY$1,'Nakladova matice_2018'!$A$1:$IW$188,169,FALSE),0)</f>
        <v>0</v>
      </c>
      <c r="GZ196" s="19">
        <f>IFERROR(HLOOKUP(GZ$1,'Nakladova matice_2018'!$A$1:$IW$188,169,FALSE),0)</f>
        <v>0</v>
      </c>
      <c r="HA196" s="19">
        <f>IFERROR(HLOOKUP(HA$1,'Nakladova matice_2018'!$A$1:$IW$188,169,FALSE),0)</f>
        <v>0</v>
      </c>
      <c r="HB196" s="19">
        <f>IFERROR(HLOOKUP(HB$1,'Nakladova matice_2018'!$A$1:$IW$188,169,FALSE),0)</f>
        <v>0</v>
      </c>
      <c r="HC196" s="19">
        <f>IFERROR(HLOOKUP(HC$1,'Nakladova matice_2018'!$A$1:$IW$188,169,FALSE),0)</f>
        <v>0</v>
      </c>
      <c r="HD196" s="19">
        <f>IFERROR(HLOOKUP(HD$1,'Nakladova matice_2018'!$A$1:$IW$188,169,FALSE),0)</f>
        <v>0</v>
      </c>
      <c r="HE196" s="19">
        <f>IFERROR(HLOOKUP(HE$1,'Nakladova matice_2018'!$A$1:$IW$188,169,FALSE),0)</f>
        <v>0</v>
      </c>
      <c r="HF196" s="19">
        <f>IFERROR(HLOOKUP(HF$1,'Nakladova matice_2018'!$A$1:$IW$188,169,FALSE),0)</f>
        <v>0</v>
      </c>
      <c r="HG196" s="19">
        <f>IFERROR(HLOOKUP(HG$1,'Nakladova matice_2018'!$A$1:$IW$188,169,FALSE),0)</f>
        <v>0</v>
      </c>
      <c r="HH196" s="19">
        <f>IFERROR(HLOOKUP(HH$1,'Nakladova matice_2018'!$A$1:$IW$188,169,FALSE),0)</f>
        <v>0</v>
      </c>
      <c r="HI196" s="19">
        <f>IFERROR(HLOOKUP(HI$1,'Nakladova matice_2018'!$A$1:$IW$188,169,FALSE),0)</f>
        <v>0</v>
      </c>
      <c r="HJ196" s="19">
        <f>IFERROR(HLOOKUP(HJ$1,'Nakladova matice_2018'!$A$1:$IW$188,169,FALSE),0)</f>
        <v>0</v>
      </c>
      <c r="HK196" s="19">
        <f>IFERROR(HLOOKUP(HK$1,'Nakladova matice_2018'!$A$1:$IW$188,169,FALSE),0)</f>
        <v>0</v>
      </c>
      <c r="HL196" s="19">
        <f>IFERROR(HLOOKUP(HL$1,'Nakladova matice_2018'!$A$1:$IW$188,169,FALSE),0)</f>
        <v>0</v>
      </c>
      <c r="HM196" s="19">
        <f>IFERROR(HLOOKUP(HM$1,'Nakladova matice_2018'!$A$1:$IW$188,169,FALSE),0)</f>
        <v>0</v>
      </c>
      <c r="HN196" s="19">
        <f>IFERROR(HLOOKUP(HN$1,'Nakladova matice_2018'!$A$1:$IW$188,169,FALSE),0)</f>
        <v>0</v>
      </c>
      <c r="HO196" s="19">
        <f>IFERROR(HLOOKUP(HO$1,'Nakladova matice_2018'!$A$1:$IW$188,169,FALSE),0)</f>
        <v>0</v>
      </c>
      <c r="HP196" s="19">
        <f>IFERROR(HLOOKUP(HP$1,'Nakladova matice_2018'!$A$1:$IW$188,169,FALSE),0)</f>
        <v>0</v>
      </c>
      <c r="HQ196" s="19">
        <f>IFERROR(HLOOKUP(HQ$1,'Nakladova matice_2018'!$A$1:$IW$188,169,FALSE),0)</f>
        <v>0</v>
      </c>
      <c r="HR196" s="19">
        <f>IFERROR(HLOOKUP(HR$1,'Nakladova matice_2018'!$A$1:$IW$188,169,FALSE),0)</f>
        <v>0</v>
      </c>
      <c r="HS196" s="19">
        <f>IFERROR(HLOOKUP(HS$1,'Nakladova matice_2018'!$A$1:$IW$188,169,FALSE),0)</f>
        <v>0</v>
      </c>
      <c r="HT196" s="19">
        <f>IFERROR(HLOOKUP(HT$1,'Nakladova matice_2018'!$A$1:$IW$188,169,FALSE),0)</f>
        <v>0</v>
      </c>
      <c r="HU196" s="19">
        <f>IFERROR(HLOOKUP(HU$1,'Nakladova matice_2018'!$A$1:$IW$188,169,FALSE),0)</f>
        <v>0</v>
      </c>
      <c r="HV196" s="19">
        <f>IFERROR(HLOOKUP(HV$1,'Nakladova matice_2018'!$A$1:$IW$188,169,FALSE),0)</f>
        <v>0</v>
      </c>
      <c r="HW196" s="19">
        <f>IFERROR(HLOOKUP(HW$1,'Nakladova matice_2018'!$A$1:$IW$188,169,FALSE),0)</f>
        <v>0</v>
      </c>
      <c r="HX196" s="19">
        <f>IFERROR(HLOOKUP(HX$1,'Nakladova matice_2018'!$A$1:$IW$188,169,FALSE),0)</f>
        <v>0</v>
      </c>
      <c r="HY196" s="19">
        <f>IFERROR(HLOOKUP(HY$1,'Nakladova matice_2018'!$A$1:$IW$188,169,FALSE),0)</f>
        <v>0</v>
      </c>
      <c r="HZ196" s="19">
        <f>IFERROR(HLOOKUP(HZ$1,'Nakladova matice_2018'!$A$1:$IW$188,169,FALSE),0)</f>
        <v>0</v>
      </c>
      <c r="IA196" s="19">
        <f>IFERROR(HLOOKUP(IA$1,'Nakladova matice_2018'!$A$1:$IW$188,169,FALSE),0)</f>
        <v>0</v>
      </c>
      <c r="IB196" s="19">
        <f>IFERROR(HLOOKUP(IB$1,'Nakladova matice_2018'!$A$1:$IW$188,169,FALSE),0)</f>
        <v>0</v>
      </c>
      <c r="IC196" s="19">
        <f>IFERROR(HLOOKUP(IC$1,'Nakladova matice_2018'!$A$1:$IW$188,169,FALSE),0)</f>
        <v>0</v>
      </c>
      <c r="ID196" s="19">
        <f>IFERROR(HLOOKUP(ID$1,'Nakladova matice_2018'!$A$1:$IW$188,169,FALSE),0)</f>
        <v>0</v>
      </c>
      <c r="IE196" s="19">
        <f>IFERROR(HLOOKUP(IE$1,'Nakladova matice_2018'!$A$1:$IW$188,169,FALSE),0)</f>
        <v>0</v>
      </c>
      <c r="IF196" s="19">
        <f>IFERROR(HLOOKUP(IF$1,'Nakladova matice_2018'!$A$1:$IW$188,169,FALSE),0)</f>
        <v>0</v>
      </c>
      <c r="IG196" s="19">
        <f>IFERROR(HLOOKUP(IG$1,'Nakladova matice_2018'!$A$1:$IW$188,169,FALSE),0)</f>
        <v>0</v>
      </c>
      <c r="IH196" s="19">
        <f>IFERROR(HLOOKUP(IH$1,'Nakladova matice_2018'!$A$1:$IW$188,169,FALSE),0)</f>
        <v>0</v>
      </c>
      <c r="II196" s="19">
        <f>IFERROR(HLOOKUP(II$1,'Nakladova matice_2018'!$A$1:$IW$188,169,FALSE),0)</f>
        <v>0</v>
      </c>
      <c r="IJ196" s="19">
        <f>IFERROR(HLOOKUP(IJ$1,'Nakladova matice_2018'!$A$1:$IW$188,169,FALSE),0)</f>
        <v>0</v>
      </c>
      <c r="IK196" s="19">
        <f>IFERROR(HLOOKUP(IK$1,'Nakladova matice_2018'!$A$1:$IW$188,169,FALSE),0)</f>
        <v>0</v>
      </c>
      <c r="IL196" s="19">
        <f>IFERROR(HLOOKUP(IL$1,'Nakladova matice_2018'!$A$1:$IW$188,169,FALSE),0)</f>
        <v>0</v>
      </c>
      <c r="IM196" s="19">
        <f>IFERROR(HLOOKUP(IM$1,'Nakladova matice_2018'!$A$1:$IW$188,169,FALSE),0)</f>
        <v>0</v>
      </c>
      <c r="IN196" s="19">
        <f>IFERROR(HLOOKUP(IN$1,'Nakladova matice_2018'!$A$1:$IW$188,169,FALSE),0)</f>
        <v>0</v>
      </c>
      <c r="IO196" s="19">
        <f>IFERROR(HLOOKUP(IO$1,'Nakladova matice_2018'!$A$1:$IW$188,169,FALSE),0)</f>
        <v>0</v>
      </c>
      <c r="IP196" s="19">
        <f>IFERROR(HLOOKUP(IP$1,'Nakladova matice_2018'!$A$1:$IW$188,169,FALSE),0)</f>
        <v>0</v>
      </c>
      <c r="IQ196" s="19">
        <f>IFERROR(HLOOKUP(IQ$1,'Nakladova matice_2018'!$A$1:$IW$188,169,FALSE),0)</f>
        <v>0</v>
      </c>
      <c r="IR196" s="19">
        <f>IFERROR(HLOOKUP(IR$1,'Nakladova matice_2018'!$A$1:$IW$188,169,FALSE),0)</f>
        <v>0</v>
      </c>
      <c r="IS196" s="19">
        <f>IFERROR(HLOOKUP(IS$1,'Nakladova matice_2018'!$A$1:$IW$188,169,FALSE),0)</f>
        <v>0</v>
      </c>
      <c r="IT196" s="19">
        <f>IFERROR(HLOOKUP(IT$1,'Nakladova matice_2018'!$A$1:$IW$188,169,FALSE),0)</f>
        <v>0</v>
      </c>
      <c r="IU196" s="19">
        <f>IFERROR(HLOOKUP(IU$1,'Nakladova matice_2018'!$A$1:$IW$188,169,FALSE),0)</f>
        <v>0</v>
      </c>
      <c r="IV196" s="19">
        <f>IFERROR(HLOOKUP(IV$1,'Nakladova matice_2018'!$A$1:$IW$188,169,FALSE),0)</f>
        <v>0</v>
      </c>
      <c r="IW196" s="19">
        <f>IFERROR(HLOOKUP(IW$1,'Nakladova matice_2018'!$A$1:$IW$188,169,FALSE),0)</f>
        <v>0</v>
      </c>
      <c r="IX196" s="19">
        <f>IFERROR(HLOOKUP(IX$1,'Nakladova matice_2018'!$A$1:$IW$188,169,FALSE),0)</f>
        <v>0</v>
      </c>
      <c r="IY196" s="19">
        <f>IFERROR(HLOOKUP(IY$1,'Nakladova matice_2018'!$A$1:$IW$188,169,FALSE),0)</f>
        <v>0</v>
      </c>
      <c r="IZ196" s="19">
        <f>IFERROR(HLOOKUP(IZ$1,'Nakladova matice_2018'!$A$1:$IW$188,169,FALSE),0)</f>
        <v>0</v>
      </c>
      <c r="JA196" s="19">
        <f>IFERROR(HLOOKUP(JA$1,'Nakladova matice_2018'!$A$1:$IW$188,169,FALSE),0)</f>
        <v>0</v>
      </c>
      <c r="JB196" s="19">
        <f>IFERROR(HLOOKUP(JB$1,'Nakladova matice_2018'!$A$1:$IW$188,169,FALSE),0)</f>
        <v>0</v>
      </c>
      <c r="JC196" s="19">
        <f>IFERROR(HLOOKUP(JC$1,'Nakladova matice_2018'!$A$1:$IW$188,169,FALSE),0)</f>
        <v>0</v>
      </c>
      <c r="JD196" s="19">
        <f>IFERROR(HLOOKUP(JD$1,'Nakladova matice_2018'!$A$1:$IW$188,169,FALSE),0)</f>
        <v>0</v>
      </c>
      <c r="JE196" s="19">
        <f>IFERROR(HLOOKUP(JE$1,'Nakladova matice_2018'!$A$1:$IW$188,169,FALSE),0)</f>
        <v>0</v>
      </c>
      <c r="JF196" s="19">
        <f>IFERROR(HLOOKUP(JF$1,'Nakladova matice_2018'!$A$1:$IW$188,169,FALSE),0)</f>
        <v>0</v>
      </c>
      <c r="JG196" s="19">
        <f>IFERROR(HLOOKUP(JG$1,'Nakladova matice_2018'!$A$1:$IW$188,169,FALSE),0)</f>
        <v>0</v>
      </c>
      <c r="JH196" s="19">
        <f>IFERROR(HLOOKUP(JH$1,'Nakladova matice_2018'!$A$1:$IW$188,169,FALSE),0)</f>
        <v>0</v>
      </c>
      <c r="JI196" s="19">
        <f>IFERROR(HLOOKUP(JI$1,'Nakladova matice_2018'!$A$1:$IW$188,169,FALSE),0)</f>
        <v>0</v>
      </c>
      <c r="JJ196" s="19">
        <f>IFERROR(HLOOKUP(JJ$1,'Nakladova matice_2018'!$A$1:$IW$188,169,FALSE),0)</f>
        <v>0</v>
      </c>
      <c r="JK196" s="19">
        <f>IFERROR(HLOOKUP(JK$1,'Nakladova matice_2018'!$A$1:$IW$188,169,FALSE),0)</f>
        <v>0</v>
      </c>
      <c r="JL196" s="19">
        <f>IFERROR(HLOOKUP(JL$1,'Nakladova matice_2018'!$A$1:$IW$188,169,FALSE),0)</f>
        <v>0</v>
      </c>
      <c r="JM196" s="19">
        <f>IFERROR(HLOOKUP(JM$1,'Nakladova matice_2018'!$A$1:$IW$188,169,FALSE),0)</f>
        <v>0</v>
      </c>
      <c r="JN196" s="19">
        <f>IFERROR(HLOOKUP(JN$1,'Nakladova matice_2018'!$A$1:$IW$188,169,FALSE),0)</f>
        <v>0</v>
      </c>
      <c r="JO196" s="19">
        <f>IFERROR(HLOOKUP(JO$1,'Nakladova matice_2018'!$A$1:$IW$188,169,FALSE),0)</f>
        <v>0</v>
      </c>
      <c r="JP196" s="19">
        <f>IFERROR(HLOOKUP(JP$1,'Nakladova matice_2018'!$A$1:$IW$188,169,FALSE),0)</f>
        <v>0</v>
      </c>
      <c r="JQ196" s="19">
        <f>IFERROR(HLOOKUP(JQ$1,'Nakladova matice_2018'!$A$1:$IW$188,169,FALSE),0)</f>
        <v>0</v>
      </c>
      <c r="JR196" s="19">
        <f>IFERROR(HLOOKUP(JR$1,'Nakladova matice_2018'!$A$1:$IW$188,169,FALSE),0)</f>
        <v>0</v>
      </c>
      <c r="JS196" s="19">
        <f>IFERROR(HLOOKUP(JS$1,'Nakladova matice_2018'!$A$1:$IW$188,169,FALSE),0)</f>
        <v>0</v>
      </c>
      <c r="JT196" s="19">
        <f>IFERROR(HLOOKUP(JT$1,'Nakladova matice_2018'!$A$1:$IW$188,169,FALSE),0)</f>
        <v>0</v>
      </c>
      <c r="JU196" s="19">
        <f>IFERROR(HLOOKUP(JU$1,'Nakladova matice_2018'!$A$1:$IW$188,169,FALSE),0)</f>
        <v>0</v>
      </c>
      <c r="JV196" s="19">
        <f>IFERROR(HLOOKUP(JV$1,'Nakladova matice_2018'!$A$1:$IW$188,169,FALSE),0)</f>
        <v>0</v>
      </c>
      <c r="JW196" s="19">
        <f>IFERROR(HLOOKUP(JW$1,'Nakladova matice_2018'!$A$1:$IW$188,169,FALSE),0)</f>
        <v>0</v>
      </c>
      <c r="JX196" s="19">
        <f>IFERROR(HLOOKUP(JX$1,'Nakladova matice_2018'!$A$1:$IW$188,169,FALSE),0)</f>
        <v>0</v>
      </c>
      <c r="JY196" s="19">
        <f>IFERROR(HLOOKUP(JY$1,'Nakladova matice_2018'!$A$1:$IW$188,169,FALSE),0)</f>
        <v>0</v>
      </c>
      <c r="JZ196" s="19">
        <f>IFERROR(HLOOKUP(JZ$1,'Nakladova matice_2018'!$A$1:$IW$188,169,FALSE),0)</f>
        <v>0</v>
      </c>
      <c r="KA196" s="19">
        <f>IFERROR(HLOOKUP(KA$1,'Nakladova matice_2018'!$A$1:$IW$188,169,FALSE),0)</f>
        <v>0</v>
      </c>
      <c r="KB196" s="19">
        <f>IFERROR(HLOOKUP(KB$1,'Nakladova matice_2018'!$A$1:$IW$188,169,FALSE),0)</f>
        <v>0</v>
      </c>
      <c r="KC196" s="19">
        <f>IFERROR(HLOOKUP(KC$1,'Nakladova matice_2018'!$A$1:$IW$188,169,FALSE),0)</f>
        <v>0</v>
      </c>
      <c r="KD196" s="19">
        <f>IFERROR(HLOOKUP(KD$1,'Nakladova matice_2018'!$A$1:$IW$188,169,FALSE),0)</f>
        <v>0</v>
      </c>
      <c r="KE196" s="19">
        <f>IFERROR(HLOOKUP(KE$1,'Nakladova matice_2018'!$A$1:$IW$188,169,FALSE),0)</f>
        <v>0</v>
      </c>
      <c r="KF196" s="19">
        <f>IFERROR(HLOOKUP(KF$1,'Nakladova matice_2018'!$A$1:$IW$188,169,FALSE),0)</f>
        <v>0</v>
      </c>
      <c r="KG196" s="19">
        <f>IFERROR(HLOOKUP(KG$1,'Nakladova matice_2018'!$A$1:$IW$188,169,FALSE),0)</f>
        <v>0</v>
      </c>
      <c r="KH196" s="19">
        <f>IFERROR(HLOOKUP(KH$1,'Nakladova matice_2018'!$A$1:$IW$188,169,FALSE),0)</f>
        <v>0</v>
      </c>
      <c r="KI196" s="19">
        <f>IFERROR(HLOOKUP(KI$1,'Nakladova matice_2018'!$A$1:$IW$188,169,FALSE),0)</f>
        <v>0</v>
      </c>
      <c r="KJ196" s="19">
        <f>IFERROR(HLOOKUP(KJ$1,'Nakladova matice_2018'!$A$1:$IW$188,169,FALSE),0)</f>
        <v>0</v>
      </c>
      <c r="KK196" s="19">
        <f>IFERROR(HLOOKUP(KK$1,'Nakladova matice_2018'!$A$1:$IW$188,169,FALSE),0)</f>
        <v>0</v>
      </c>
      <c r="KL196" s="19">
        <f>IFERROR(HLOOKUP(KL$1,'Nakladova matice_2018'!$A$1:$IW$188,169,FALSE),0)</f>
        <v>0</v>
      </c>
      <c r="KM196" s="19">
        <f>IFERROR(HLOOKUP(KM$1,'Nakladova matice_2018'!$A$1:$IW$188,169,FALSE),0)</f>
        <v>0</v>
      </c>
      <c r="KN196" s="19">
        <f>IFERROR(HLOOKUP(KN$1,'Nakladova matice_2018'!$A$1:$IW$188,169,FALSE),0)</f>
        <v>0</v>
      </c>
      <c r="KO196" s="19">
        <f>IFERROR(HLOOKUP(KO$1,'Nakladova matice_2018'!$A$1:$IW$188,169,FALSE),0)</f>
        <v>0</v>
      </c>
      <c r="KP196" s="19">
        <f>IFERROR(HLOOKUP(KP$1,'Nakladova matice_2018'!$A$1:$IW$188,169,FALSE),0)</f>
        <v>0</v>
      </c>
      <c r="KQ196" s="19">
        <f>IFERROR(HLOOKUP(KQ$1,'Nakladova matice_2018'!$A$1:$IW$188,169,FALSE),0)</f>
        <v>0</v>
      </c>
      <c r="KR196" s="19">
        <f>IFERROR(HLOOKUP(KR$1,'Nakladova matice_2018'!$A$1:$IW$188,169,FALSE),0)</f>
        <v>0</v>
      </c>
      <c r="KS196" s="19">
        <f>IFERROR(HLOOKUP(KS$1,'Nakladova matice_2018'!$A$1:$IW$188,169,FALSE),0)</f>
        <v>0</v>
      </c>
      <c r="KT196" s="19">
        <f>IFERROR(HLOOKUP(KT$1,'Nakladova matice_2018'!$A$1:$IW$188,169,FALSE),0)</f>
        <v>0</v>
      </c>
      <c r="KU196" s="19">
        <f>IFERROR(HLOOKUP(KU$1,'Nakladova matice_2018'!$A$1:$IW$188,169,FALSE),0)</f>
        <v>0</v>
      </c>
      <c r="KV196" s="19">
        <f>IFERROR(HLOOKUP(KV$1,'Nakladova matice_2018'!$A$1:$IW$188,169,FALSE),0)</f>
        <v>0</v>
      </c>
      <c r="KW196" s="19">
        <f>IFERROR(HLOOKUP(KW$1,'Nakladova matice_2018'!$A$1:$IW$188,169,FALSE),0)</f>
        <v>0</v>
      </c>
      <c r="KX196" s="19">
        <f>IFERROR(HLOOKUP(KX$1,'Nakladova matice_2018'!$A$1:$IW$188,169,FALSE),0)</f>
        <v>0</v>
      </c>
      <c r="KY196" s="19">
        <f>IFERROR(HLOOKUP(KY$1,'Nakladova matice_2018'!$A$1:$IW$188,169,FALSE),0)</f>
        <v>0</v>
      </c>
      <c r="KZ196" s="19">
        <f>IFERROR(HLOOKUP(KZ$1,'Nakladova matice_2018'!$A$1:$IW$188,169,FALSE),0)</f>
        <v>0</v>
      </c>
      <c r="LA196" s="19">
        <f>IFERROR(HLOOKUP(LA$1,'Nakladova matice_2018'!$A$1:$IW$188,169,FALSE),0)</f>
        <v>0</v>
      </c>
      <c r="LB196" s="19">
        <f>IFERROR(HLOOKUP(LB$1,'Nakladova matice_2018'!$A$1:$IW$188,169,FALSE),0)</f>
        <v>0</v>
      </c>
      <c r="LC196" s="19">
        <f>IFERROR(HLOOKUP(LC$1,'Nakladova matice_2018'!$A$1:$IW$188,169,FALSE),0)</f>
        <v>0</v>
      </c>
      <c r="LD196" s="19">
        <f>IFERROR(HLOOKUP(LD$1,'Nakladova matice_2018'!$A$1:$IW$188,169,FALSE),0)</f>
        <v>0</v>
      </c>
      <c r="LE196" s="19">
        <f>IFERROR(HLOOKUP(LE$1,'Nakladova matice_2018'!$A$1:$IW$188,169,FALSE),0)</f>
        <v>0</v>
      </c>
      <c r="LF196" s="19">
        <f>IFERROR(HLOOKUP(LF$1,'Nakladova matice_2018'!$A$1:$IW$188,169,FALSE),0)</f>
        <v>0</v>
      </c>
      <c r="LG196" s="19">
        <f>IFERROR(HLOOKUP(LG$1,'Nakladova matice_2018'!$A$1:$IW$188,169,FALSE),0)</f>
        <v>0</v>
      </c>
      <c r="LH196" s="19">
        <f>IFERROR(HLOOKUP(LH$1,'Nakladova matice_2018'!$A$1:$IW$188,169,FALSE),0)</f>
        <v>0</v>
      </c>
      <c r="LI196" s="19">
        <f>IFERROR(HLOOKUP(LI$1,'Nakladova matice_2018'!$A$1:$IW$188,169,FALSE),0)</f>
        <v>0</v>
      </c>
      <c r="LJ196" s="19">
        <f>IFERROR(HLOOKUP(LJ$1,'Nakladova matice_2018'!$A$1:$IW$188,169,FALSE),0)</f>
        <v>0</v>
      </c>
      <c r="LK196" s="19">
        <f>IFERROR(HLOOKUP(LK$1,'Nakladova matice_2018'!$A$1:$IW$188,169,FALSE),0)</f>
        <v>0</v>
      </c>
      <c r="LL196" s="19">
        <f>IFERROR(HLOOKUP(LL$1,'Nakladova matice_2018'!$A$1:$IW$188,169,FALSE),0)</f>
        <v>0</v>
      </c>
      <c r="LM196" s="19">
        <f>IFERROR(HLOOKUP(LM$1,'Nakladova matice_2018'!$A$1:$IW$188,169,FALSE),0)</f>
        <v>0</v>
      </c>
      <c r="LN196" s="19">
        <f>IFERROR(HLOOKUP(LN$1,'Nakladova matice_2018'!$A$1:$IW$188,169,FALSE),0)</f>
        <v>0</v>
      </c>
      <c r="LO196" s="19">
        <f>IFERROR(HLOOKUP(LO$1,'Nakladova matice_2018'!$A$1:$IW$188,169,FALSE),0)</f>
        <v>0</v>
      </c>
      <c r="LP196" s="19">
        <f>IFERROR(HLOOKUP(LP$1,'Nakladova matice_2018'!$A$1:$IW$188,169,FALSE),0)</f>
        <v>0</v>
      </c>
      <c r="LQ196" s="19">
        <f>IFERROR(HLOOKUP(LQ$1,'Nakladova matice_2018'!$A$1:$IW$188,169,FALSE),0)</f>
        <v>0</v>
      </c>
      <c r="LR196" s="19">
        <f>IFERROR(HLOOKUP(LR$1,'Nakladova matice_2018'!$A$1:$IW$188,169,FALSE),0)</f>
        <v>0</v>
      </c>
      <c r="LS196" s="19">
        <f>IFERROR(HLOOKUP(LS$1,'Nakladova matice_2018'!$A$1:$IW$188,169,FALSE),0)</f>
        <v>0</v>
      </c>
      <c r="LT196" s="19">
        <f>IFERROR(HLOOKUP(LT$1,'Nakladova matice_2018'!$A$1:$IW$188,169,FALSE),0)</f>
        <v>0</v>
      </c>
      <c r="LU196" s="19">
        <f>IFERROR(HLOOKUP(LU$1,'Nakladova matice_2018'!$A$1:$IW$188,169,FALSE),0)</f>
        <v>0</v>
      </c>
      <c r="LV196" s="19">
        <f>IFERROR(HLOOKUP(LV$1,'Nakladova matice_2018'!$A$1:$IW$188,169,FALSE),0)</f>
        <v>0</v>
      </c>
      <c r="LW196" s="19">
        <f>IFERROR(HLOOKUP(LW$1,'Nakladova matice_2018'!$A$1:$IW$188,169,FALSE),0)</f>
        <v>0</v>
      </c>
      <c r="LX196" s="19">
        <f>IFERROR(HLOOKUP(LX$1,'Nakladova matice_2018'!$A$1:$IW$188,169,FALSE),0)</f>
        <v>0</v>
      </c>
      <c r="LY196" s="19">
        <f>IFERROR(HLOOKUP(LY$1,'Nakladova matice_2018'!$A$1:$IW$188,169,FALSE),0)</f>
        <v>0</v>
      </c>
      <c r="LZ196" s="19">
        <f>IFERROR(HLOOKUP(LZ$1,'Nakladova matice_2018'!$A$1:$IW$188,169,FALSE),0)</f>
        <v>0</v>
      </c>
      <c r="MA196" s="19">
        <f>IFERROR(HLOOKUP(MA$1,'Nakladova matice_2018'!$A$1:$IW$188,169,FALSE),0)</f>
        <v>0</v>
      </c>
      <c r="MB196" s="19">
        <f>IFERROR(HLOOKUP(MB$1,'Nakladova matice_2018'!$A$1:$IW$188,169,FALSE),0)</f>
        <v>0</v>
      </c>
      <c r="MC196" s="19">
        <f>IFERROR(HLOOKUP(MC$1,'Nakladova matice_2018'!$A$1:$IW$188,169,FALSE),0)</f>
        <v>0</v>
      </c>
      <c r="MD196" s="19">
        <f>IFERROR(HLOOKUP(MD$1,'Nakladova matice_2018'!$A$1:$IW$188,169,FALSE),0)</f>
        <v>0</v>
      </c>
      <c r="ME196" s="19">
        <f>IFERROR(HLOOKUP(ME$1,'Nakladova matice_2018'!$A$1:$IW$188,169,FALSE),0)</f>
        <v>0</v>
      </c>
      <c r="MF196" s="19">
        <f>IFERROR(HLOOKUP(MF$1,'Nakladova matice_2018'!$A$1:$IW$188,169,FALSE),0)</f>
        <v>0</v>
      </c>
      <c r="MG196" s="19">
        <f>IFERROR(HLOOKUP(MG$1,'Nakladova matice_2018'!$A$1:$IW$188,169,FALSE),0)</f>
        <v>0</v>
      </c>
      <c r="MH196" s="19">
        <f>IFERROR(HLOOKUP(MH$1,'Nakladova matice_2018'!$A$1:$IW$188,169,FALSE),0)</f>
        <v>0</v>
      </c>
      <c r="MI196" s="19">
        <f>IFERROR(HLOOKUP(MI$1,'Nakladova matice_2018'!$A$1:$IW$188,169,FALSE),0)</f>
        <v>0</v>
      </c>
      <c r="MJ196" s="19">
        <f>IFERROR(HLOOKUP(MJ$1,'Nakladova matice_2018'!$A$1:$IW$188,169,FALSE),0)</f>
        <v>0</v>
      </c>
      <c r="MK196" s="19">
        <f>IFERROR(HLOOKUP(MK$1,'Nakladova matice_2018'!$A$1:$IW$188,169,FALSE),0)</f>
        <v>0</v>
      </c>
      <c r="ML196" s="19">
        <f>IFERROR(HLOOKUP(ML$1,'Nakladova matice_2018'!$A$1:$IW$188,169,FALSE),0)</f>
        <v>0</v>
      </c>
      <c r="MM196" s="19">
        <f>IFERROR(HLOOKUP(MM$1,'Nakladova matice_2018'!$A$1:$IW$188,169,FALSE),0)</f>
        <v>0</v>
      </c>
      <c r="MN196" s="19">
        <f>IFERROR(HLOOKUP(MN$1,'Nakladova matice_2018'!$A$1:$IW$188,169,FALSE),0)</f>
        <v>0</v>
      </c>
      <c r="MO196" s="20">
        <f t="shared" si="88"/>
        <v>798</v>
      </c>
      <c r="MP196" s="20">
        <f>MO196-'Nakladova matice_2018'!IX169</f>
        <v>0</v>
      </c>
    </row>
    <row r="197" spans="1:354" x14ac:dyDescent="0.2">
      <c r="A197" s="27">
        <v>599113</v>
      </c>
      <c r="B197" s="21" t="s">
        <v>303</v>
      </c>
      <c r="C197" s="53">
        <v>0</v>
      </c>
      <c r="D197" s="19">
        <f>IFERROR(HLOOKUP(D$1,'Nakladova matice_2018'!$A$1:$IW$188,170,FALSE),0)</f>
        <v>0</v>
      </c>
      <c r="E197" s="19">
        <f>IFERROR(HLOOKUP(E$1,'Nakladova matice_2018'!$A$1:$IW$188,170,FALSE),0)</f>
        <v>0</v>
      </c>
      <c r="F197" s="19">
        <f>IFERROR(HLOOKUP(F$1,'Nakladova matice_2018'!$A$1:$IW$188,170,FALSE),0)</f>
        <v>0</v>
      </c>
      <c r="G197" s="19">
        <f>IFERROR(HLOOKUP(G$1,'Nakladova matice_2018'!$A$1:$IW$188,170,FALSE),0)</f>
        <v>0</v>
      </c>
      <c r="H197" s="19">
        <f>IFERROR(HLOOKUP(H$1,'Nakladova matice_2018'!$A$1:$IW$188,170,FALSE),0)</f>
        <v>0</v>
      </c>
      <c r="I197" s="19">
        <f>IFERROR(HLOOKUP(I$1,'Nakladova matice_2018'!$A$1:$IW$188,170,FALSE),0)</f>
        <v>0</v>
      </c>
      <c r="J197" s="19">
        <f>IFERROR(HLOOKUP(J$1,'Nakladova matice_2018'!$A$1:$IW$188,170,FALSE),0)</f>
        <v>0</v>
      </c>
      <c r="K197" s="19">
        <f>IFERROR(HLOOKUP(K$1,'Nakladova matice_2018'!$A$1:$IW$188,170,FALSE),0)</f>
        <v>0</v>
      </c>
      <c r="L197" s="19">
        <f>IFERROR(HLOOKUP(L$1,'Nakladova matice_2018'!$A$1:$IW$188,170,FALSE),0)</f>
        <v>0</v>
      </c>
      <c r="M197" s="19">
        <f>IFERROR(HLOOKUP(M$1,'Nakladova matice_2018'!$A$1:$IW$188,170,FALSE),0)</f>
        <v>0</v>
      </c>
      <c r="N197" s="19">
        <f>IFERROR(HLOOKUP(N$1,'Nakladova matice_2018'!$A$1:$IW$188,170,FALSE),0)</f>
        <v>0</v>
      </c>
      <c r="O197" s="19">
        <f>IFERROR(HLOOKUP(O$1,'Nakladova matice_2018'!$A$1:$IW$188,170,FALSE),0)</f>
        <v>0</v>
      </c>
      <c r="P197" s="19">
        <f>IFERROR(HLOOKUP(P$1,'Nakladova matice_2018'!$A$1:$IW$188,170,FALSE),0)</f>
        <v>0</v>
      </c>
      <c r="Q197" s="19">
        <f>IFERROR(HLOOKUP(Q$1,'Nakladova matice_2018'!$A$1:$IW$188,170,FALSE),0)</f>
        <v>0</v>
      </c>
      <c r="R197" s="19">
        <f>IFERROR(HLOOKUP(R$1,'Nakladova matice_2018'!$A$1:$IW$188,170,FALSE),0)</f>
        <v>0</v>
      </c>
      <c r="S197" s="19">
        <f>IFERROR(HLOOKUP(S$1,'Nakladova matice_2018'!$A$1:$IW$188,170,FALSE),0)</f>
        <v>0</v>
      </c>
      <c r="T197" s="19">
        <f>IFERROR(HLOOKUP(T$1,'Nakladova matice_2018'!$A$1:$IW$188,170,FALSE),0)</f>
        <v>0</v>
      </c>
      <c r="U197" s="19">
        <f>IFERROR(HLOOKUP(U$1,'Nakladova matice_2018'!$A$1:$IW$188,170,FALSE),0)</f>
        <v>0</v>
      </c>
      <c r="V197" s="19">
        <f>IFERROR(HLOOKUP(V$1,'Nakladova matice_2018'!$A$1:$IW$188,170,FALSE),0)</f>
        <v>0</v>
      </c>
      <c r="W197" s="19">
        <f>IFERROR(HLOOKUP(W$1,'Nakladova matice_2018'!$A$1:$IW$188,170,FALSE),0)</f>
        <v>0</v>
      </c>
      <c r="X197" s="19">
        <f>IFERROR(HLOOKUP(X$1,'Nakladova matice_2018'!$A$1:$IW$188,170,FALSE),0)</f>
        <v>0</v>
      </c>
      <c r="Y197" s="19">
        <f>IFERROR(HLOOKUP(Y$1,'Nakladova matice_2018'!$A$1:$IW$188,170,FALSE),0)</f>
        <v>0</v>
      </c>
      <c r="Z197" s="19">
        <f>IFERROR(HLOOKUP(Z$1,'Nakladova matice_2018'!$A$1:$IW$188,170,FALSE),0)</f>
        <v>0</v>
      </c>
      <c r="AA197" s="19">
        <f>IFERROR(HLOOKUP(AA$1,'Nakladova matice_2018'!$A$1:$IW$188,170,FALSE),0)</f>
        <v>0</v>
      </c>
      <c r="AB197" s="19">
        <f>IFERROR(HLOOKUP(AB$1,'Nakladova matice_2018'!$A$1:$IW$188,170,FALSE),0)</f>
        <v>0</v>
      </c>
      <c r="AC197" s="19">
        <f>IFERROR(HLOOKUP(AC$1,'Nakladova matice_2018'!$A$1:$IW$188,170,FALSE),0)</f>
        <v>0</v>
      </c>
      <c r="AD197" s="19">
        <f>IFERROR(HLOOKUP(AD$1,'Nakladova matice_2018'!$A$1:$IW$188,170,FALSE),0)</f>
        <v>0</v>
      </c>
      <c r="AE197" s="19">
        <f>IFERROR(HLOOKUP(AE$1,'Nakladova matice_2018'!$A$1:$IW$188,170,FALSE),0)</f>
        <v>0</v>
      </c>
      <c r="AF197" s="19">
        <f>IFERROR(HLOOKUP(AF$1,'Nakladova matice_2018'!$A$1:$IW$188,170,FALSE),0)</f>
        <v>0</v>
      </c>
      <c r="AG197" s="19">
        <f>IFERROR(HLOOKUP(AG$1,'Nakladova matice_2018'!$A$1:$IW$188,170,FALSE),0)</f>
        <v>0</v>
      </c>
      <c r="AH197" s="19">
        <f>IFERROR(HLOOKUP(AH$1,'Nakladova matice_2018'!$A$1:$IW$188,170,FALSE),0)</f>
        <v>0</v>
      </c>
      <c r="AI197" s="19">
        <f>IFERROR(HLOOKUP(AI$1,'Nakladova matice_2018'!$A$1:$IW$188,170,FALSE),0)</f>
        <v>0</v>
      </c>
      <c r="AJ197" s="19">
        <f>IFERROR(HLOOKUP(AJ$1,'Nakladova matice_2018'!$A$1:$IW$188,170,FALSE),0)</f>
        <v>0</v>
      </c>
      <c r="AK197" s="19">
        <f>IFERROR(HLOOKUP(AK$1,'Nakladova matice_2018'!$A$1:$IW$188,170,FALSE),0)</f>
        <v>0</v>
      </c>
      <c r="AL197" s="19">
        <f>IFERROR(HLOOKUP(AL$1,'Nakladova matice_2018'!$A$1:$IW$188,170,FALSE),0)</f>
        <v>0</v>
      </c>
      <c r="AM197" s="19">
        <f>IFERROR(HLOOKUP(AM$1,'Nakladova matice_2018'!$A$1:$IW$188,170,FALSE),0)</f>
        <v>0</v>
      </c>
      <c r="AN197" s="19">
        <f>IFERROR(HLOOKUP(AN$1,'Nakladova matice_2018'!$A$1:$IW$188,170,FALSE),0)</f>
        <v>0</v>
      </c>
      <c r="AO197" s="19">
        <f>IFERROR(HLOOKUP(AO$1,'Nakladova matice_2018'!$A$1:$IW$188,170,FALSE),0)</f>
        <v>0</v>
      </c>
      <c r="AP197" s="19">
        <f>IFERROR(HLOOKUP(AP$1,'Nakladova matice_2018'!$A$1:$IW$188,170,FALSE),0)</f>
        <v>0</v>
      </c>
      <c r="AQ197" s="19">
        <f>IFERROR(HLOOKUP(AQ$1,'Nakladova matice_2018'!$A$1:$IW$188,170,FALSE),0)</f>
        <v>0</v>
      </c>
      <c r="AR197" s="19">
        <f>IFERROR(HLOOKUP(AR$1,'Nakladova matice_2018'!$A$1:$IW$188,170,FALSE),0)</f>
        <v>0</v>
      </c>
      <c r="AS197" s="19">
        <f>IFERROR(HLOOKUP(AS$1,'Nakladova matice_2018'!$A$1:$IW$188,170,FALSE),0)</f>
        <v>0</v>
      </c>
      <c r="AT197" s="19">
        <f>IFERROR(HLOOKUP(AT$1,'Nakladova matice_2018'!$A$1:$IW$188,170,FALSE),0)</f>
        <v>59889.32</v>
      </c>
      <c r="AU197" s="19">
        <f>IFERROR(HLOOKUP(AU$1,'Nakladova matice_2018'!$A$1:$IW$188,170,FALSE),0)</f>
        <v>0</v>
      </c>
      <c r="AV197" s="19">
        <f>IFERROR(HLOOKUP(AV$1,'Nakladova matice_2018'!$A$1:$IW$188,170,FALSE),0)</f>
        <v>0</v>
      </c>
      <c r="AW197" s="19">
        <f>IFERROR(HLOOKUP(AW$1,'Nakladova matice_2018'!$A$1:$IW$188,170,FALSE),0)</f>
        <v>0</v>
      </c>
      <c r="AX197" s="19">
        <f>IFERROR(HLOOKUP(AX$1,'Nakladova matice_2018'!$A$1:$IW$188,170,FALSE),0)</f>
        <v>0</v>
      </c>
      <c r="AY197" s="19">
        <f>IFERROR(HLOOKUP(AY$1,'Nakladova matice_2018'!$A$1:$IW$188,170,FALSE),0)</f>
        <v>0</v>
      </c>
      <c r="AZ197" s="19">
        <f>IFERROR(HLOOKUP(AZ$1,'Nakladova matice_2018'!$A$1:$IW$188,170,FALSE),0)</f>
        <v>0</v>
      </c>
      <c r="BA197" s="19">
        <f>IFERROR(HLOOKUP(BA$1,'Nakladova matice_2018'!$A$1:$IW$188,170,FALSE),0)</f>
        <v>0</v>
      </c>
      <c r="BB197" s="19">
        <f>IFERROR(HLOOKUP(BB$1,'Nakladova matice_2018'!$A$1:$IW$188,170,FALSE),0)</f>
        <v>0</v>
      </c>
      <c r="BC197" s="19">
        <f>IFERROR(HLOOKUP(BC$1,'Nakladova matice_2018'!$A$1:$IW$188,170,FALSE),0)</f>
        <v>0</v>
      </c>
      <c r="BD197" s="19">
        <f>IFERROR(HLOOKUP(BD$1,'Nakladova matice_2018'!$A$1:$IW$188,170,FALSE),0)</f>
        <v>0</v>
      </c>
      <c r="BE197" s="19">
        <f>IFERROR(HLOOKUP(BE$1,'Nakladova matice_2018'!$A$1:$IW$188,170,FALSE),0)</f>
        <v>0</v>
      </c>
      <c r="BF197" s="19">
        <f>IFERROR(HLOOKUP(BF$1,'Nakladova matice_2018'!$A$1:$IW$188,170,FALSE),0)</f>
        <v>0</v>
      </c>
      <c r="BG197" s="19">
        <f>IFERROR(HLOOKUP(BG$1,'Nakladova matice_2018'!$A$1:$IW$188,170,FALSE),0)</f>
        <v>0</v>
      </c>
      <c r="BH197" s="19">
        <f>IFERROR(HLOOKUP(BH$1,'Nakladova matice_2018'!$A$1:$IW$188,170,FALSE),0)</f>
        <v>0</v>
      </c>
      <c r="BI197" s="19">
        <f>IFERROR(HLOOKUP(BI$1,'Nakladova matice_2018'!$A$1:$IW$188,170,FALSE),0)</f>
        <v>0</v>
      </c>
      <c r="BJ197" s="19">
        <f>IFERROR(HLOOKUP(BJ$1,'Nakladova matice_2018'!$A$1:$IW$188,170,FALSE),0)</f>
        <v>0</v>
      </c>
      <c r="BK197" s="19">
        <f>IFERROR(HLOOKUP(BK$1,'Nakladova matice_2018'!$A$1:$IW$188,170,FALSE),0)</f>
        <v>0</v>
      </c>
      <c r="BL197" s="19">
        <f>IFERROR(HLOOKUP(BL$1,'Nakladova matice_2018'!$A$1:$IW$188,170,FALSE),0)</f>
        <v>0</v>
      </c>
      <c r="BM197" s="19">
        <f>IFERROR(HLOOKUP(BM$1,'Nakladova matice_2018'!$A$1:$IW$188,170,FALSE),0)</f>
        <v>0</v>
      </c>
      <c r="BN197" s="19">
        <f>IFERROR(HLOOKUP(BN$1,'Nakladova matice_2018'!$A$1:$IW$188,170,FALSE),0)</f>
        <v>0</v>
      </c>
      <c r="BO197" s="19">
        <f>IFERROR(HLOOKUP(BO$1,'Nakladova matice_2018'!$A$1:$IW$188,170,FALSE),0)</f>
        <v>0</v>
      </c>
      <c r="BP197" s="19">
        <f>IFERROR(HLOOKUP(BP$1,'Nakladova matice_2018'!$A$1:$IW$188,170,FALSE),0)</f>
        <v>0</v>
      </c>
      <c r="BQ197" s="19">
        <f>IFERROR(HLOOKUP(BQ$1,'Nakladova matice_2018'!$A$1:$IW$188,170,FALSE),0)</f>
        <v>0</v>
      </c>
      <c r="BR197" s="19">
        <f>IFERROR(HLOOKUP(BR$1,'Nakladova matice_2018'!$A$1:$IW$188,170,FALSE),0)</f>
        <v>0</v>
      </c>
      <c r="BS197" s="19">
        <f>IFERROR(HLOOKUP(BS$1,'Nakladova matice_2018'!$A$1:$IW$188,170,FALSE),0)</f>
        <v>0</v>
      </c>
      <c r="BT197" s="19">
        <f>IFERROR(HLOOKUP(BT$1,'Nakladova matice_2018'!$A$1:$IW$188,170,FALSE),0)</f>
        <v>0</v>
      </c>
      <c r="BU197" s="19">
        <f>IFERROR(HLOOKUP(BU$1,'Nakladova matice_2018'!$A$1:$IW$188,170,FALSE),0)</f>
        <v>0</v>
      </c>
      <c r="BV197" s="19">
        <f>IFERROR(HLOOKUP(BV$1,'Nakladova matice_2018'!$A$1:$IW$188,170,FALSE),0)</f>
        <v>0</v>
      </c>
      <c r="BW197" s="19">
        <f>IFERROR(HLOOKUP(BW$1,'Nakladova matice_2018'!$A$1:$IW$188,170,FALSE),0)</f>
        <v>0</v>
      </c>
      <c r="BX197" s="19">
        <f>IFERROR(HLOOKUP(BX$1,'Nakladova matice_2018'!$A$1:$IW$188,170,FALSE),0)</f>
        <v>0</v>
      </c>
      <c r="BY197" s="19">
        <f>IFERROR(HLOOKUP(BY$1,'Nakladova matice_2018'!$A$1:$IW$188,170,FALSE),0)</f>
        <v>0</v>
      </c>
      <c r="BZ197" s="19">
        <f>IFERROR(HLOOKUP(BZ$1,'Nakladova matice_2018'!$A$1:$IW$188,170,FALSE),0)</f>
        <v>0</v>
      </c>
      <c r="CA197" s="19">
        <f>IFERROR(HLOOKUP(CA$1,'Nakladova matice_2018'!$A$1:$IW$188,170,FALSE),0)</f>
        <v>0</v>
      </c>
      <c r="CB197" s="19">
        <f>IFERROR(HLOOKUP(CB$1,'Nakladova matice_2018'!$A$1:$IW$188,170,FALSE),0)</f>
        <v>0</v>
      </c>
      <c r="CC197" s="19">
        <f>IFERROR(HLOOKUP(CC$1,'Nakladova matice_2018'!$A$1:$IW$188,170,FALSE),0)</f>
        <v>0</v>
      </c>
      <c r="CD197" s="19">
        <f>IFERROR(HLOOKUP(CD$1,'Nakladova matice_2018'!$A$1:$IW$188,170,FALSE),0)</f>
        <v>0</v>
      </c>
      <c r="CE197" s="19">
        <f>IFERROR(HLOOKUP(CE$1,'Nakladova matice_2018'!$A$1:$IW$188,170,FALSE),0)</f>
        <v>0</v>
      </c>
      <c r="CF197" s="19">
        <f>IFERROR(HLOOKUP(CF$1,'Nakladova matice_2018'!$A$1:$IW$188,170,FALSE),0)</f>
        <v>0</v>
      </c>
      <c r="CG197" s="19">
        <f>IFERROR(HLOOKUP(CG$1,'Nakladova matice_2018'!$A$1:$IW$188,170,FALSE),0)</f>
        <v>0</v>
      </c>
      <c r="CH197" s="19">
        <f>IFERROR(HLOOKUP(CH$1,'Nakladova matice_2018'!$A$1:$IW$188,170,FALSE),0)</f>
        <v>0</v>
      </c>
      <c r="CI197" s="19">
        <f>IFERROR(HLOOKUP(CI$1,'Nakladova matice_2018'!$A$1:$IW$188,170,FALSE),0)</f>
        <v>0</v>
      </c>
      <c r="CJ197" s="19">
        <f>IFERROR(HLOOKUP(CJ$1,'Nakladova matice_2018'!$A$1:$IW$188,170,FALSE),0)</f>
        <v>0</v>
      </c>
      <c r="CK197" s="19">
        <f>IFERROR(HLOOKUP(CK$1,'Nakladova matice_2018'!$A$1:$IW$188,170,FALSE),0)</f>
        <v>0</v>
      </c>
      <c r="CL197" s="19">
        <f>IFERROR(HLOOKUP(CL$1,'Nakladova matice_2018'!$A$1:$IW$188,170,FALSE),0)</f>
        <v>0</v>
      </c>
      <c r="CM197" s="19">
        <f>IFERROR(HLOOKUP(CM$1,'Nakladova matice_2018'!$A$1:$IW$188,170,FALSE),0)</f>
        <v>0</v>
      </c>
      <c r="CN197" s="19">
        <f>IFERROR(HLOOKUP(CN$1,'Nakladova matice_2018'!$A$1:$IW$188,170,FALSE),0)</f>
        <v>0</v>
      </c>
      <c r="CO197" s="19">
        <f>IFERROR(HLOOKUP(CO$1,'Nakladova matice_2018'!$A$1:$IW$188,170,FALSE),0)</f>
        <v>0</v>
      </c>
      <c r="CP197" s="19">
        <f>IFERROR(HLOOKUP(CP$1,'Nakladova matice_2018'!$A$1:$IW$188,170,FALSE),0)</f>
        <v>0</v>
      </c>
      <c r="CQ197" s="19">
        <f>IFERROR(HLOOKUP(CQ$1,'Nakladova matice_2018'!$A$1:$IW$188,170,FALSE),0)</f>
        <v>0</v>
      </c>
      <c r="CR197" s="19">
        <f>IFERROR(HLOOKUP(CR$1,'Nakladova matice_2018'!$A$1:$IW$188,170,FALSE),0)</f>
        <v>0</v>
      </c>
      <c r="CS197" s="19">
        <f>IFERROR(HLOOKUP(CS$1,'Nakladova matice_2018'!$A$1:$IW$188,170,FALSE),0)</f>
        <v>0</v>
      </c>
      <c r="CT197" s="19">
        <f>IFERROR(HLOOKUP(CT$1,'Nakladova matice_2018'!$A$1:$IW$188,170,FALSE),0)</f>
        <v>0</v>
      </c>
      <c r="CU197" s="19">
        <f>IFERROR(HLOOKUP(CU$1,'Nakladova matice_2018'!$A$1:$IW$188,170,FALSE),0)</f>
        <v>0</v>
      </c>
      <c r="CV197" s="19">
        <f>IFERROR(HLOOKUP(CV$1,'Nakladova matice_2018'!$A$1:$IW$188,170,FALSE),0)</f>
        <v>13003.5</v>
      </c>
      <c r="CW197" s="19">
        <f>IFERROR(HLOOKUP(CW$1,'Nakladova matice_2018'!$A$1:$IW$188,170,FALSE),0)</f>
        <v>0</v>
      </c>
      <c r="CX197" s="19">
        <f>IFERROR(HLOOKUP(CX$1,'Nakladova matice_2018'!$A$1:$IW$188,170,FALSE),0)</f>
        <v>0</v>
      </c>
      <c r="CY197" s="19">
        <f>IFERROR(HLOOKUP(CY$1,'Nakladova matice_2018'!$A$1:$IW$188,170,FALSE),0)</f>
        <v>0</v>
      </c>
      <c r="CZ197" s="19">
        <f>IFERROR(HLOOKUP(CZ$1,'Nakladova matice_2018'!$A$1:$IW$188,170,FALSE),0)</f>
        <v>0</v>
      </c>
      <c r="DA197" s="19">
        <f>IFERROR(HLOOKUP(DA$1,'Nakladova matice_2018'!$A$1:$IW$188,170,FALSE),0)</f>
        <v>0</v>
      </c>
      <c r="DB197" s="19">
        <f>IFERROR(HLOOKUP(DB$1,'Nakladova matice_2018'!$A$1:$IW$188,170,FALSE),0)</f>
        <v>315.92</v>
      </c>
      <c r="DC197" s="19">
        <f>IFERROR(HLOOKUP(DC$1,'Nakladova matice_2018'!$A$1:$IW$188,170,FALSE),0)</f>
        <v>0</v>
      </c>
      <c r="DD197" s="19">
        <f>IFERROR(HLOOKUP(DD$1,'Nakladova matice_2018'!$A$1:$IW$188,170,FALSE),0)</f>
        <v>0</v>
      </c>
      <c r="DE197" s="19">
        <f>IFERROR(HLOOKUP(DE$1,'Nakladova matice_2018'!$A$1:$IW$188,170,FALSE),0)</f>
        <v>0</v>
      </c>
      <c r="DF197" s="19">
        <f>IFERROR(HLOOKUP(DF$1,'Nakladova matice_2018'!$A$1:$IW$188,170,FALSE),0)</f>
        <v>0</v>
      </c>
      <c r="DG197" s="19">
        <f>IFERROR(HLOOKUP(DG$1,'Nakladova matice_2018'!$A$1:$IW$188,170,FALSE),0)</f>
        <v>0</v>
      </c>
      <c r="DH197" s="19">
        <f>IFERROR(HLOOKUP(DH$1,'Nakladova matice_2018'!$A$1:$IW$188,170,FALSE),0)</f>
        <v>0</v>
      </c>
      <c r="DI197" s="19">
        <f>IFERROR(HLOOKUP(DI$1,'Nakladova matice_2018'!$A$1:$IW$188,170,FALSE),0)</f>
        <v>0</v>
      </c>
      <c r="DJ197" s="19">
        <f>IFERROR(HLOOKUP(DJ$1,'Nakladova matice_2018'!$A$1:$IW$188,170,FALSE),0)</f>
        <v>0</v>
      </c>
      <c r="DK197" s="19">
        <f>IFERROR(HLOOKUP(DK$1,'Nakladova matice_2018'!$A$1:$IW$188,170,FALSE),0)</f>
        <v>0</v>
      </c>
      <c r="DL197" s="19">
        <f>IFERROR(HLOOKUP(DL$1,'Nakladova matice_2018'!$A$1:$IW$188,170,FALSE),0)</f>
        <v>0</v>
      </c>
      <c r="DM197" s="19">
        <f>IFERROR(HLOOKUP(DM$1,'Nakladova matice_2018'!$A$1:$IW$188,170,FALSE),0)</f>
        <v>0</v>
      </c>
      <c r="DN197" s="19">
        <f>IFERROR(HLOOKUP(DN$1,'Nakladova matice_2018'!$A$1:$IW$188,170,FALSE),0)</f>
        <v>0</v>
      </c>
      <c r="DO197" s="19">
        <f>IFERROR(HLOOKUP(DO$1,'Nakladova matice_2018'!$A$1:$IW$188,170,FALSE),0)</f>
        <v>0</v>
      </c>
      <c r="DP197" s="19">
        <f>IFERROR(HLOOKUP(DP$1,'Nakladova matice_2018'!$A$1:$IW$188,170,FALSE),0)</f>
        <v>0</v>
      </c>
      <c r="DQ197" s="19">
        <f>IFERROR(HLOOKUP(DQ$1,'Nakladova matice_2018'!$A$1:$IW$188,170,FALSE),0)</f>
        <v>0</v>
      </c>
      <c r="DR197" s="19">
        <f>IFERROR(HLOOKUP(DR$1,'Nakladova matice_2018'!$A$1:$IW$188,170,FALSE),0)</f>
        <v>0</v>
      </c>
      <c r="DS197" s="19">
        <f>IFERROR(HLOOKUP(DS$1,'Nakladova matice_2018'!$A$1:$IW$188,170,FALSE),0)</f>
        <v>0</v>
      </c>
      <c r="DT197" s="19">
        <f>IFERROR(HLOOKUP(DT$1,'Nakladova matice_2018'!$A$1:$IW$188,170,FALSE),0)</f>
        <v>0</v>
      </c>
      <c r="DU197" s="19">
        <f>IFERROR(HLOOKUP(DU$1,'Nakladova matice_2018'!$A$1:$IW$188,170,FALSE),0)</f>
        <v>0</v>
      </c>
      <c r="DV197" s="19">
        <f>IFERROR(HLOOKUP(DV$1,'Nakladova matice_2018'!$A$1:$IW$188,170,FALSE),0)</f>
        <v>0</v>
      </c>
      <c r="DW197" s="19">
        <f>IFERROR(HLOOKUP(DW$1,'Nakladova matice_2018'!$A$1:$IW$188,170,FALSE),0)</f>
        <v>0</v>
      </c>
      <c r="DX197" s="19">
        <f>IFERROR(HLOOKUP(DX$1,'Nakladova matice_2018'!$A$1:$IW$188,170,FALSE),0)</f>
        <v>0</v>
      </c>
      <c r="DY197" s="19">
        <f>IFERROR(HLOOKUP(DY$1,'Nakladova matice_2018'!$A$1:$IW$188,170,FALSE),0)</f>
        <v>0</v>
      </c>
      <c r="DZ197" s="19">
        <f>IFERROR(HLOOKUP(DZ$1,'Nakladova matice_2018'!$A$1:$IW$188,170,FALSE),0)</f>
        <v>0</v>
      </c>
      <c r="EA197" s="19">
        <f>IFERROR(HLOOKUP(EA$1,'Nakladova matice_2018'!$A$1:$IW$188,170,FALSE),0)</f>
        <v>0</v>
      </c>
      <c r="EB197" s="19">
        <f>IFERROR(HLOOKUP(EB$1,'Nakladova matice_2018'!$A$1:$IW$188,170,FALSE),0)</f>
        <v>0</v>
      </c>
      <c r="EC197" s="19">
        <f>IFERROR(HLOOKUP(EC$1,'Nakladova matice_2018'!$A$1:$IW$188,170,FALSE),0)</f>
        <v>0</v>
      </c>
      <c r="ED197" s="19">
        <f>IFERROR(HLOOKUP(ED$1,'Nakladova matice_2018'!$A$1:$IW$188,170,FALSE),0)</f>
        <v>0</v>
      </c>
      <c r="EE197" s="19">
        <f>IFERROR(HLOOKUP(EE$1,'Nakladova matice_2018'!$A$1:$IW$188,170,FALSE),0)</f>
        <v>0</v>
      </c>
      <c r="EF197" s="19">
        <f>IFERROR(HLOOKUP(EF$1,'Nakladova matice_2018'!$A$1:$IW$188,170,FALSE),0)</f>
        <v>0</v>
      </c>
      <c r="EG197" s="19">
        <f>IFERROR(HLOOKUP(EG$1,'Nakladova matice_2018'!$A$1:$IW$188,170,FALSE),0)</f>
        <v>0</v>
      </c>
      <c r="EH197" s="19">
        <f>IFERROR(HLOOKUP(EH$1,'Nakladova matice_2018'!$A$1:$IW$188,170,FALSE),0)</f>
        <v>0</v>
      </c>
      <c r="EI197" s="19">
        <f>IFERROR(HLOOKUP(EI$1,'Nakladova matice_2018'!$A$1:$IW$188,170,FALSE),0)</f>
        <v>0</v>
      </c>
      <c r="EJ197" s="19">
        <f>IFERROR(HLOOKUP(EJ$1,'Nakladova matice_2018'!$A$1:$IW$188,170,FALSE),0)</f>
        <v>0</v>
      </c>
      <c r="EK197" s="19">
        <f>IFERROR(HLOOKUP(EK$1,'Nakladova matice_2018'!$A$1:$IW$188,170,FALSE),0)</f>
        <v>0</v>
      </c>
      <c r="EL197" s="19">
        <f>IFERROR(HLOOKUP(EL$1,'Nakladova matice_2018'!$A$1:$IW$188,170,FALSE),0)</f>
        <v>0</v>
      </c>
      <c r="EM197" s="19">
        <f>IFERROR(HLOOKUP(EM$1,'Nakladova matice_2018'!$A$1:$IW$188,170,FALSE),0)</f>
        <v>0</v>
      </c>
      <c r="EN197" s="19">
        <f>IFERROR(HLOOKUP(EN$1,'Nakladova matice_2018'!$A$1:$IW$188,170,FALSE),0)</f>
        <v>0</v>
      </c>
      <c r="EO197" s="19">
        <f>IFERROR(HLOOKUP(EO$1,'Nakladova matice_2018'!$A$1:$IW$188,170,FALSE),0)</f>
        <v>0</v>
      </c>
      <c r="EP197" s="19">
        <f>IFERROR(HLOOKUP(EP$1,'Nakladova matice_2018'!$A$1:$IW$188,170,FALSE),0)</f>
        <v>0</v>
      </c>
      <c r="EQ197" s="19">
        <f>IFERROR(HLOOKUP(EQ$1,'Nakladova matice_2018'!$A$1:$IW$188,170,FALSE),0)</f>
        <v>0</v>
      </c>
      <c r="ER197" s="19">
        <f>IFERROR(HLOOKUP(ER$1,'Nakladova matice_2018'!$A$1:$IW$188,170,FALSE),0)</f>
        <v>0</v>
      </c>
      <c r="ES197" s="19">
        <f>IFERROR(HLOOKUP(ES$1,'Nakladova matice_2018'!$A$1:$IW$188,170,FALSE),0)</f>
        <v>0</v>
      </c>
      <c r="ET197" s="19">
        <f>IFERROR(HLOOKUP(ET$1,'Nakladova matice_2018'!$A$1:$IW$188,170,FALSE),0)</f>
        <v>0</v>
      </c>
      <c r="EU197" s="19">
        <f>IFERROR(HLOOKUP(EU$1,'Nakladova matice_2018'!$A$1:$IW$188,170,FALSE),0)</f>
        <v>0</v>
      </c>
      <c r="EV197" s="19">
        <f>IFERROR(HLOOKUP(EV$1,'Nakladova matice_2018'!$A$1:$IW$188,170,FALSE),0)</f>
        <v>0</v>
      </c>
      <c r="EW197" s="19">
        <f>IFERROR(HLOOKUP(EW$1,'Nakladova matice_2018'!$A$1:$IW$188,170,FALSE),0)</f>
        <v>0</v>
      </c>
      <c r="EX197" s="19">
        <f>IFERROR(HLOOKUP(EX$1,'Nakladova matice_2018'!$A$1:$IW$188,170,FALSE),0)</f>
        <v>0</v>
      </c>
      <c r="EY197" s="19">
        <f>IFERROR(HLOOKUP(EY$1,'Nakladova matice_2018'!$A$1:$IW$188,170,FALSE),0)</f>
        <v>0</v>
      </c>
      <c r="EZ197" s="19">
        <f>IFERROR(HLOOKUP(EZ$1,'Nakladova matice_2018'!$A$1:$IW$188,170,FALSE),0)</f>
        <v>353.61</v>
      </c>
      <c r="FA197" s="19">
        <f>IFERROR(HLOOKUP(FA$1,'Nakladova matice_2018'!$A$1:$IW$188,170,FALSE),0)</f>
        <v>0</v>
      </c>
      <c r="FB197" s="19">
        <f>IFERROR(HLOOKUP(FB$1,'Nakladova matice_2018'!$A$1:$IW$188,170,FALSE),0)</f>
        <v>7290.66</v>
      </c>
      <c r="FC197" s="19">
        <f>IFERROR(HLOOKUP(FC$1,'Nakladova matice_2018'!$A$1:$IW$188,170,FALSE),0)</f>
        <v>574.44000000000005</v>
      </c>
      <c r="FD197" s="19">
        <f>IFERROR(HLOOKUP(FD$1,'Nakladova matice_2018'!$A$1:$IW$188,170,FALSE),0)</f>
        <v>0</v>
      </c>
      <c r="FE197" s="19">
        <f>IFERROR(HLOOKUP(FE$1,'Nakladova matice_2018'!$A$1:$IW$188,170,FALSE),0)</f>
        <v>12333</v>
      </c>
      <c r="FF197" s="19">
        <f>IFERROR(HLOOKUP(FF$1,'Nakladova matice_2018'!$A$1:$IW$188,170,FALSE),0)</f>
        <v>0</v>
      </c>
      <c r="FG197" s="19">
        <f>IFERROR(HLOOKUP(FG$1,'Nakladova matice_2018'!$A$1:$IW$188,170,FALSE),0)</f>
        <v>0</v>
      </c>
      <c r="FH197" s="19">
        <f>IFERROR(HLOOKUP(FH$1,'Nakladova matice_2018'!$A$1:$IW$188,170,FALSE),0)</f>
        <v>0</v>
      </c>
      <c r="FI197" s="19">
        <f>IFERROR(HLOOKUP(FI$1,'Nakladova matice_2018'!$A$1:$IW$188,170,FALSE),0)</f>
        <v>293.36</v>
      </c>
      <c r="FJ197" s="19">
        <f>IFERROR(HLOOKUP(FJ$1,'Nakladova matice_2018'!$A$1:$IW$188,170,FALSE),0)</f>
        <v>10400</v>
      </c>
      <c r="FK197" s="19">
        <f>IFERROR(HLOOKUP(FK$1,'Nakladova matice_2018'!$A$1:$IW$188,170,FALSE),0)</f>
        <v>0</v>
      </c>
      <c r="FL197" s="19">
        <f>IFERROR(HLOOKUP(FL$1,'Nakladova matice_2018'!$A$1:$IW$188,170,FALSE),0)</f>
        <v>63704.75</v>
      </c>
      <c r="FM197" s="19">
        <f>IFERROR(HLOOKUP(FM$1,'Nakladova matice_2018'!$A$1:$IW$188,170,FALSE),0)</f>
        <v>0</v>
      </c>
      <c r="FN197" s="19">
        <f>IFERROR(HLOOKUP(FN$1,'Nakladova matice_2018'!$A$1:$IW$188,170,FALSE),0)</f>
        <v>0</v>
      </c>
      <c r="FO197" s="19">
        <f>IFERROR(HLOOKUP(FO$1,'Nakladova matice_2018'!$A$1:$IW$188,170,FALSE),0)</f>
        <v>0</v>
      </c>
      <c r="FP197" s="19">
        <f>IFERROR(HLOOKUP(FP$1,'Nakladova matice_2018'!$A$1:$IW$188,170,FALSE),0)</f>
        <v>0</v>
      </c>
      <c r="FQ197" s="19">
        <f>IFERROR(HLOOKUP(FQ$1,'Nakladova matice_2018'!$A$1:$IW$188,170,FALSE),0)</f>
        <v>0</v>
      </c>
      <c r="FR197" s="19">
        <f>IFERROR(HLOOKUP(FR$1,'Nakladova matice_2018'!$A$1:$IW$188,170,FALSE),0)</f>
        <v>0</v>
      </c>
      <c r="FS197" s="19">
        <f>IFERROR(HLOOKUP(FS$1,'Nakladova matice_2018'!$A$1:$IW$188,170,FALSE),0)</f>
        <v>0</v>
      </c>
      <c r="FT197" s="19">
        <f>IFERROR(HLOOKUP(FT$1,'Nakladova matice_2018'!$A$1:$IW$188,170,FALSE),0)</f>
        <v>0</v>
      </c>
      <c r="FU197" s="19">
        <f>IFERROR(HLOOKUP(FU$1,'Nakladova matice_2018'!$A$1:$IW$188,170,FALSE),0)</f>
        <v>0</v>
      </c>
      <c r="FV197" s="19">
        <f>IFERROR(HLOOKUP(FV$1,'Nakladova matice_2018'!$A$1:$IW$188,170,FALSE),0)</f>
        <v>0</v>
      </c>
      <c r="FW197" s="19">
        <f>IFERROR(HLOOKUP(FW$1,'Nakladova matice_2018'!$A$1:$IW$188,170,FALSE),0)</f>
        <v>0</v>
      </c>
      <c r="FX197" s="19">
        <f>IFERROR(HLOOKUP(FX$1,'Nakladova matice_2018'!$A$1:$IW$188,170,FALSE),0)</f>
        <v>0</v>
      </c>
      <c r="FY197" s="19">
        <f>IFERROR(HLOOKUP(FY$1,'Nakladova matice_2018'!$A$1:$IW$188,170,FALSE),0)</f>
        <v>0</v>
      </c>
      <c r="FZ197" s="19">
        <f>IFERROR(HLOOKUP(FZ$1,'Nakladova matice_2018'!$A$1:$IW$188,170,FALSE),0)</f>
        <v>0</v>
      </c>
      <c r="GA197" s="19">
        <f>IFERROR(HLOOKUP(GA$1,'Nakladova matice_2018'!$A$1:$IW$188,170,FALSE),0)</f>
        <v>0</v>
      </c>
      <c r="GB197" s="19">
        <f>IFERROR(HLOOKUP(GB$1,'Nakladova matice_2018'!$A$1:$IW$188,170,FALSE),0)</f>
        <v>0</v>
      </c>
      <c r="GC197" s="19">
        <f>IFERROR(HLOOKUP(GC$1,'Nakladova matice_2018'!$A$1:$IW$188,170,FALSE),0)</f>
        <v>0</v>
      </c>
      <c r="GD197" s="19">
        <f>IFERROR(HLOOKUP(GD$1,'Nakladova matice_2018'!$A$1:$IW$188,170,FALSE),0)</f>
        <v>0</v>
      </c>
      <c r="GE197" s="19">
        <f>IFERROR(HLOOKUP(GE$1,'Nakladova matice_2018'!$A$1:$IW$188,170,FALSE),0)</f>
        <v>0</v>
      </c>
      <c r="GF197" s="19">
        <f>IFERROR(HLOOKUP(GF$1,'Nakladova matice_2018'!$A$1:$IW$188,170,FALSE),0)</f>
        <v>0</v>
      </c>
      <c r="GG197" s="19">
        <f>IFERROR(HLOOKUP(GG$1,'Nakladova matice_2018'!$A$1:$IW$188,170,FALSE),0)</f>
        <v>0</v>
      </c>
      <c r="GH197" s="19">
        <f>IFERROR(HLOOKUP(GH$1,'Nakladova matice_2018'!$A$1:$IW$188,170,FALSE),0)</f>
        <v>0</v>
      </c>
      <c r="GI197" s="19">
        <f>IFERROR(HLOOKUP(GI$1,'Nakladova matice_2018'!$A$1:$IW$188,170,FALSE),0)</f>
        <v>0</v>
      </c>
      <c r="GJ197" s="19">
        <f>IFERROR(HLOOKUP(GJ$1,'Nakladova matice_2018'!$A$1:$IW$188,170,FALSE),0)</f>
        <v>167.35</v>
      </c>
      <c r="GK197" s="19">
        <f>IFERROR(HLOOKUP(GK$1,'Nakladova matice_2018'!$A$1:$IW$188,170,FALSE),0)</f>
        <v>0</v>
      </c>
      <c r="GL197" s="19">
        <f>IFERROR(HLOOKUP(GL$1,'Nakladova matice_2018'!$A$1:$IW$188,170,FALSE),0)</f>
        <v>0</v>
      </c>
      <c r="GM197" s="19">
        <f>IFERROR(HLOOKUP(GM$1,'Nakladova matice_2018'!$A$1:$IW$188,170,FALSE),0)</f>
        <v>0</v>
      </c>
      <c r="GN197" s="19">
        <f>IFERROR(HLOOKUP(GN$1,'Nakladova matice_2018'!$A$1:$IW$188,170,FALSE),0)</f>
        <v>0</v>
      </c>
      <c r="GO197" s="19">
        <f>IFERROR(HLOOKUP(GO$1,'Nakladova matice_2018'!$A$1:$IW$188,170,FALSE),0)</f>
        <v>0</v>
      </c>
      <c r="GP197" s="19">
        <f>IFERROR(HLOOKUP(GP$1,'Nakladova matice_2018'!$A$1:$IW$188,170,FALSE),0)</f>
        <v>0</v>
      </c>
      <c r="GQ197" s="19">
        <f>IFERROR(HLOOKUP(GQ$1,'Nakladova matice_2018'!$A$1:$IW$188,170,FALSE),0)</f>
        <v>0</v>
      </c>
      <c r="GR197" s="19">
        <f>IFERROR(HLOOKUP(GR$1,'Nakladova matice_2018'!$A$1:$IW$188,170,FALSE),0)</f>
        <v>0</v>
      </c>
      <c r="GS197" s="19">
        <f>IFERROR(HLOOKUP(GS$1,'Nakladova matice_2018'!$A$1:$IW$188,170,FALSE),0)</f>
        <v>0</v>
      </c>
      <c r="GT197" s="19">
        <f>IFERROR(HLOOKUP(GT$1,'Nakladova matice_2018'!$A$1:$IW$188,170,FALSE),0)</f>
        <v>0</v>
      </c>
      <c r="GU197" s="19">
        <f>IFERROR(HLOOKUP(GU$1,'Nakladova matice_2018'!$A$1:$IW$188,170,FALSE),0)</f>
        <v>0</v>
      </c>
      <c r="GV197" s="19">
        <f>IFERROR(HLOOKUP(GV$1,'Nakladova matice_2018'!$A$1:$IW$188,170,FALSE),0)</f>
        <v>0</v>
      </c>
      <c r="GW197" s="19">
        <f>IFERROR(HLOOKUP(GW$1,'Nakladova matice_2018'!$A$1:$IW$188,170,FALSE),0)</f>
        <v>0</v>
      </c>
      <c r="GX197" s="19">
        <f>IFERROR(HLOOKUP(GX$1,'Nakladova matice_2018'!$A$1:$IW$188,170,FALSE),0)</f>
        <v>0</v>
      </c>
      <c r="GY197" s="19">
        <f>IFERROR(HLOOKUP(GY$1,'Nakladova matice_2018'!$A$1:$IW$188,170,FALSE),0)</f>
        <v>0</v>
      </c>
      <c r="GZ197" s="19">
        <f>IFERROR(HLOOKUP(GZ$1,'Nakladova matice_2018'!$A$1:$IW$188,170,FALSE),0)</f>
        <v>0</v>
      </c>
      <c r="HA197" s="19">
        <f>IFERROR(HLOOKUP(HA$1,'Nakladova matice_2018'!$A$1:$IW$188,170,FALSE),0)</f>
        <v>0</v>
      </c>
      <c r="HB197" s="19">
        <f>IFERROR(HLOOKUP(HB$1,'Nakladova matice_2018'!$A$1:$IW$188,170,FALSE),0)</f>
        <v>0</v>
      </c>
      <c r="HC197" s="19">
        <f>IFERROR(HLOOKUP(HC$1,'Nakladova matice_2018'!$A$1:$IW$188,170,FALSE),0)</f>
        <v>0</v>
      </c>
      <c r="HD197" s="19">
        <f>IFERROR(HLOOKUP(HD$1,'Nakladova matice_2018'!$A$1:$IW$188,170,FALSE),0)</f>
        <v>0</v>
      </c>
      <c r="HE197" s="19">
        <f>IFERROR(HLOOKUP(HE$1,'Nakladova matice_2018'!$A$1:$IW$188,170,FALSE),0)</f>
        <v>0</v>
      </c>
      <c r="HF197" s="19">
        <f>IFERROR(HLOOKUP(HF$1,'Nakladova matice_2018'!$A$1:$IW$188,170,FALSE),0)</f>
        <v>0</v>
      </c>
      <c r="HG197" s="19">
        <f>IFERROR(HLOOKUP(HG$1,'Nakladova matice_2018'!$A$1:$IW$188,170,FALSE),0)</f>
        <v>0</v>
      </c>
      <c r="HH197" s="19">
        <f>IFERROR(HLOOKUP(HH$1,'Nakladova matice_2018'!$A$1:$IW$188,170,FALSE),0)</f>
        <v>0</v>
      </c>
      <c r="HI197" s="19">
        <f>IFERROR(HLOOKUP(HI$1,'Nakladova matice_2018'!$A$1:$IW$188,170,FALSE),0)</f>
        <v>0</v>
      </c>
      <c r="HJ197" s="19">
        <f>IFERROR(HLOOKUP(HJ$1,'Nakladova matice_2018'!$A$1:$IW$188,170,FALSE),0)</f>
        <v>0</v>
      </c>
      <c r="HK197" s="19">
        <f>IFERROR(HLOOKUP(HK$1,'Nakladova matice_2018'!$A$1:$IW$188,170,FALSE),0)</f>
        <v>0</v>
      </c>
      <c r="HL197" s="19">
        <f>IFERROR(HLOOKUP(HL$1,'Nakladova matice_2018'!$A$1:$IW$188,170,FALSE),0)</f>
        <v>0</v>
      </c>
      <c r="HM197" s="19">
        <f>IFERROR(HLOOKUP(HM$1,'Nakladova matice_2018'!$A$1:$IW$188,170,FALSE),0)</f>
        <v>0</v>
      </c>
      <c r="HN197" s="19">
        <f>IFERROR(HLOOKUP(HN$1,'Nakladova matice_2018'!$A$1:$IW$188,170,FALSE),0)</f>
        <v>0</v>
      </c>
      <c r="HO197" s="19">
        <f>IFERROR(HLOOKUP(HO$1,'Nakladova matice_2018'!$A$1:$IW$188,170,FALSE),0)</f>
        <v>0</v>
      </c>
      <c r="HP197" s="19">
        <f>IFERROR(HLOOKUP(HP$1,'Nakladova matice_2018'!$A$1:$IW$188,170,FALSE),0)</f>
        <v>0</v>
      </c>
      <c r="HQ197" s="19">
        <f>IFERROR(HLOOKUP(HQ$1,'Nakladova matice_2018'!$A$1:$IW$188,170,FALSE),0)</f>
        <v>0</v>
      </c>
      <c r="HR197" s="19">
        <f>IFERROR(HLOOKUP(HR$1,'Nakladova matice_2018'!$A$1:$IW$188,170,FALSE),0)</f>
        <v>0</v>
      </c>
      <c r="HS197" s="19">
        <f>IFERROR(HLOOKUP(HS$1,'Nakladova matice_2018'!$A$1:$IW$188,170,FALSE),0)</f>
        <v>0</v>
      </c>
      <c r="HT197" s="19">
        <f>IFERROR(HLOOKUP(HT$1,'Nakladova matice_2018'!$A$1:$IW$188,170,FALSE),0)</f>
        <v>0</v>
      </c>
      <c r="HU197" s="19">
        <f>IFERROR(HLOOKUP(HU$1,'Nakladova matice_2018'!$A$1:$IW$188,170,FALSE),0)</f>
        <v>0</v>
      </c>
      <c r="HV197" s="19">
        <f>IFERROR(HLOOKUP(HV$1,'Nakladova matice_2018'!$A$1:$IW$188,170,FALSE),0)</f>
        <v>0</v>
      </c>
      <c r="HW197" s="19">
        <f>IFERROR(HLOOKUP(HW$1,'Nakladova matice_2018'!$A$1:$IW$188,170,FALSE),0)</f>
        <v>0</v>
      </c>
      <c r="HX197" s="19">
        <f>IFERROR(HLOOKUP(HX$1,'Nakladova matice_2018'!$A$1:$IW$188,170,FALSE),0)</f>
        <v>0</v>
      </c>
      <c r="HY197" s="19">
        <f>IFERROR(HLOOKUP(HY$1,'Nakladova matice_2018'!$A$1:$IW$188,170,FALSE),0)</f>
        <v>0</v>
      </c>
      <c r="HZ197" s="19">
        <f>IFERROR(HLOOKUP(HZ$1,'Nakladova matice_2018'!$A$1:$IW$188,170,FALSE),0)</f>
        <v>0</v>
      </c>
      <c r="IA197" s="19">
        <f>IFERROR(HLOOKUP(IA$1,'Nakladova matice_2018'!$A$1:$IW$188,170,FALSE),0)</f>
        <v>0</v>
      </c>
      <c r="IB197" s="19">
        <f>IFERROR(HLOOKUP(IB$1,'Nakladova matice_2018'!$A$1:$IW$188,170,FALSE),0)</f>
        <v>0</v>
      </c>
      <c r="IC197" s="19">
        <f>IFERROR(HLOOKUP(IC$1,'Nakladova matice_2018'!$A$1:$IW$188,170,FALSE),0)</f>
        <v>0</v>
      </c>
      <c r="ID197" s="19">
        <f>IFERROR(HLOOKUP(ID$1,'Nakladova matice_2018'!$A$1:$IW$188,170,FALSE),0)</f>
        <v>0</v>
      </c>
      <c r="IE197" s="19">
        <f>IFERROR(HLOOKUP(IE$1,'Nakladova matice_2018'!$A$1:$IW$188,170,FALSE),0)</f>
        <v>0</v>
      </c>
      <c r="IF197" s="19">
        <f>IFERROR(HLOOKUP(IF$1,'Nakladova matice_2018'!$A$1:$IW$188,170,FALSE),0)</f>
        <v>0</v>
      </c>
      <c r="IG197" s="19">
        <f>IFERROR(HLOOKUP(IG$1,'Nakladova matice_2018'!$A$1:$IW$188,170,FALSE),0)</f>
        <v>0</v>
      </c>
      <c r="IH197" s="19">
        <f>IFERROR(HLOOKUP(IH$1,'Nakladova matice_2018'!$A$1:$IW$188,170,FALSE),0)</f>
        <v>0</v>
      </c>
      <c r="II197" s="19">
        <f>IFERROR(HLOOKUP(II$1,'Nakladova matice_2018'!$A$1:$IW$188,170,FALSE),0)</f>
        <v>0</v>
      </c>
      <c r="IJ197" s="19">
        <f>IFERROR(HLOOKUP(IJ$1,'Nakladova matice_2018'!$A$1:$IW$188,170,FALSE),0)</f>
        <v>0</v>
      </c>
      <c r="IK197" s="19">
        <f>IFERROR(HLOOKUP(IK$1,'Nakladova matice_2018'!$A$1:$IW$188,170,FALSE),0)</f>
        <v>0</v>
      </c>
      <c r="IL197" s="19">
        <f>IFERROR(HLOOKUP(IL$1,'Nakladova matice_2018'!$A$1:$IW$188,170,FALSE),0)</f>
        <v>0</v>
      </c>
      <c r="IM197" s="19">
        <f>IFERROR(HLOOKUP(IM$1,'Nakladova matice_2018'!$A$1:$IW$188,170,FALSE),0)</f>
        <v>0</v>
      </c>
      <c r="IN197" s="19">
        <f>IFERROR(HLOOKUP(IN$1,'Nakladova matice_2018'!$A$1:$IW$188,170,FALSE),0)</f>
        <v>0</v>
      </c>
      <c r="IO197" s="19">
        <f>IFERROR(HLOOKUP(IO$1,'Nakladova matice_2018'!$A$1:$IW$188,170,FALSE),0)</f>
        <v>0</v>
      </c>
      <c r="IP197" s="19">
        <f>IFERROR(HLOOKUP(IP$1,'Nakladova matice_2018'!$A$1:$IW$188,170,FALSE),0)</f>
        <v>0</v>
      </c>
      <c r="IQ197" s="19">
        <f>IFERROR(HLOOKUP(IQ$1,'Nakladova matice_2018'!$A$1:$IW$188,170,FALSE),0)</f>
        <v>0</v>
      </c>
      <c r="IR197" s="19">
        <f>IFERROR(HLOOKUP(IR$1,'Nakladova matice_2018'!$A$1:$IW$188,170,FALSE),0)</f>
        <v>0</v>
      </c>
      <c r="IS197" s="19">
        <f>IFERROR(HLOOKUP(IS$1,'Nakladova matice_2018'!$A$1:$IW$188,170,FALSE),0)</f>
        <v>0</v>
      </c>
      <c r="IT197" s="19">
        <f>IFERROR(HLOOKUP(IT$1,'Nakladova matice_2018'!$A$1:$IW$188,170,FALSE),0)</f>
        <v>0</v>
      </c>
      <c r="IU197" s="19">
        <f>IFERROR(HLOOKUP(IU$1,'Nakladova matice_2018'!$A$1:$IW$188,170,FALSE),0)</f>
        <v>0</v>
      </c>
      <c r="IV197" s="19">
        <f>IFERROR(HLOOKUP(IV$1,'Nakladova matice_2018'!$A$1:$IW$188,170,FALSE),0)</f>
        <v>0</v>
      </c>
      <c r="IW197" s="19">
        <f>IFERROR(HLOOKUP(IW$1,'Nakladova matice_2018'!$A$1:$IW$188,170,FALSE),0)</f>
        <v>0</v>
      </c>
      <c r="IX197" s="19">
        <f>IFERROR(HLOOKUP(IX$1,'Nakladova matice_2018'!$A$1:$IW$188,170,FALSE),0)</f>
        <v>0</v>
      </c>
      <c r="IY197" s="19">
        <f>IFERROR(HLOOKUP(IY$1,'Nakladova matice_2018'!$A$1:$IW$188,170,FALSE),0)</f>
        <v>0</v>
      </c>
      <c r="IZ197" s="19">
        <f>IFERROR(HLOOKUP(IZ$1,'Nakladova matice_2018'!$A$1:$IW$188,170,FALSE),0)</f>
        <v>0</v>
      </c>
      <c r="JA197" s="19">
        <f>IFERROR(HLOOKUP(JA$1,'Nakladova matice_2018'!$A$1:$IW$188,170,FALSE),0)</f>
        <v>0</v>
      </c>
      <c r="JB197" s="19">
        <f>IFERROR(HLOOKUP(JB$1,'Nakladova matice_2018'!$A$1:$IW$188,170,FALSE),0)</f>
        <v>0</v>
      </c>
      <c r="JC197" s="19">
        <f>IFERROR(HLOOKUP(JC$1,'Nakladova matice_2018'!$A$1:$IW$188,170,FALSE),0)</f>
        <v>0</v>
      </c>
      <c r="JD197" s="19">
        <f>IFERROR(HLOOKUP(JD$1,'Nakladova matice_2018'!$A$1:$IW$188,170,FALSE),0)</f>
        <v>0</v>
      </c>
      <c r="JE197" s="19">
        <f>IFERROR(HLOOKUP(JE$1,'Nakladova matice_2018'!$A$1:$IW$188,170,FALSE),0)</f>
        <v>0</v>
      </c>
      <c r="JF197" s="19">
        <f>IFERROR(HLOOKUP(JF$1,'Nakladova matice_2018'!$A$1:$IW$188,170,FALSE),0)</f>
        <v>0</v>
      </c>
      <c r="JG197" s="19">
        <f>IFERROR(HLOOKUP(JG$1,'Nakladova matice_2018'!$A$1:$IW$188,170,FALSE),0)</f>
        <v>0</v>
      </c>
      <c r="JH197" s="19">
        <f>IFERROR(HLOOKUP(JH$1,'Nakladova matice_2018'!$A$1:$IW$188,170,FALSE),0)</f>
        <v>0</v>
      </c>
      <c r="JI197" s="19">
        <f>IFERROR(HLOOKUP(JI$1,'Nakladova matice_2018'!$A$1:$IW$188,170,FALSE),0)</f>
        <v>0</v>
      </c>
      <c r="JJ197" s="19">
        <f>IFERROR(HLOOKUP(JJ$1,'Nakladova matice_2018'!$A$1:$IW$188,170,FALSE),0)</f>
        <v>0</v>
      </c>
      <c r="JK197" s="19">
        <f>IFERROR(HLOOKUP(JK$1,'Nakladova matice_2018'!$A$1:$IW$188,170,FALSE),0)</f>
        <v>0</v>
      </c>
      <c r="JL197" s="19">
        <f>IFERROR(HLOOKUP(JL$1,'Nakladova matice_2018'!$A$1:$IW$188,170,FALSE),0)</f>
        <v>0</v>
      </c>
      <c r="JM197" s="19">
        <f>IFERROR(HLOOKUP(JM$1,'Nakladova matice_2018'!$A$1:$IW$188,170,FALSE),0)</f>
        <v>0</v>
      </c>
      <c r="JN197" s="19">
        <f>IFERROR(HLOOKUP(JN$1,'Nakladova matice_2018'!$A$1:$IW$188,170,FALSE),0)</f>
        <v>0</v>
      </c>
      <c r="JO197" s="19">
        <f>IFERROR(HLOOKUP(JO$1,'Nakladova matice_2018'!$A$1:$IW$188,170,FALSE),0)</f>
        <v>0</v>
      </c>
      <c r="JP197" s="19">
        <f>IFERROR(HLOOKUP(JP$1,'Nakladova matice_2018'!$A$1:$IW$188,170,FALSE),0)</f>
        <v>0</v>
      </c>
      <c r="JQ197" s="19">
        <f>IFERROR(HLOOKUP(JQ$1,'Nakladova matice_2018'!$A$1:$IW$188,170,FALSE),0)</f>
        <v>0</v>
      </c>
      <c r="JR197" s="19">
        <f>IFERROR(HLOOKUP(JR$1,'Nakladova matice_2018'!$A$1:$IW$188,170,FALSE),0)</f>
        <v>0</v>
      </c>
      <c r="JS197" s="19">
        <f>IFERROR(HLOOKUP(JS$1,'Nakladova matice_2018'!$A$1:$IW$188,170,FALSE),0)</f>
        <v>0</v>
      </c>
      <c r="JT197" s="19">
        <f>IFERROR(HLOOKUP(JT$1,'Nakladova matice_2018'!$A$1:$IW$188,170,FALSE),0)</f>
        <v>0</v>
      </c>
      <c r="JU197" s="19">
        <f>IFERROR(HLOOKUP(JU$1,'Nakladova matice_2018'!$A$1:$IW$188,170,FALSE),0)</f>
        <v>0</v>
      </c>
      <c r="JV197" s="19">
        <f>IFERROR(HLOOKUP(JV$1,'Nakladova matice_2018'!$A$1:$IW$188,170,FALSE),0)</f>
        <v>0</v>
      </c>
      <c r="JW197" s="19">
        <f>IFERROR(HLOOKUP(JW$1,'Nakladova matice_2018'!$A$1:$IW$188,170,FALSE),0)</f>
        <v>0</v>
      </c>
      <c r="JX197" s="19">
        <f>IFERROR(HLOOKUP(JX$1,'Nakladova matice_2018'!$A$1:$IW$188,170,FALSE),0)</f>
        <v>0</v>
      </c>
      <c r="JY197" s="19">
        <f>IFERROR(HLOOKUP(JY$1,'Nakladova matice_2018'!$A$1:$IW$188,170,FALSE),0)</f>
        <v>0</v>
      </c>
      <c r="JZ197" s="19">
        <f>IFERROR(HLOOKUP(JZ$1,'Nakladova matice_2018'!$A$1:$IW$188,170,FALSE),0)</f>
        <v>0</v>
      </c>
      <c r="KA197" s="19">
        <f>IFERROR(HLOOKUP(KA$1,'Nakladova matice_2018'!$A$1:$IW$188,170,FALSE),0)</f>
        <v>0</v>
      </c>
      <c r="KB197" s="19">
        <f>IFERROR(HLOOKUP(KB$1,'Nakladova matice_2018'!$A$1:$IW$188,170,FALSE),0)</f>
        <v>0</v>
      </c>
      <c r="KC197" s="19">
        <f>IFERROR(HLOOKUP(KC$1,'Nakladova matice_2018'!$A$1:$IW$188,170,FALSE),0)</f>
        <v>0</v>
      </c>
      <c r="KD197" s="19">
        <f>IFERROR(HLOOKUP(KD$1,'Nakladova matice_2018'!$A$1:$IW$188,170,FALSE),0)</f>
        <v>0</v>
      </c>
      <c r="KE197" s="19">
        <f>IFERROR(HLOOKUP(KE$1,'Nakladova matice_2018'!$A$1:$IW$188,170,FALSE),0)</f>
        <v>0</v>
      </c>
      <c r="KF197" s="19">
        <f>IFERROR(HLOOKUP(KF$1,'Nakladova matice_2018'!$A$1:$IW$188,170,FALSE),0)</f>
        <v>0</v>
      </c>
      <c r="KG197" s="19">
        <f>IFERROR(HLOOKUP(KG$1,'Nakladova matice_2018'!$A$1:$IW$188,170,FALSE),0)</f>
        <v>0</v>
      </c>
      <c r="KH197" s="19">
        <f>IFERROR(HLOOKUP(KH$1,'Nakladova matice_2018'!$A$1:$IW$188,170,FALSE),0)</f>
        <v>0</v>
      </c>
      <c r="KI197" s="19">
        <f>IFERROR(HLOOKUP(KI$1,'Nakladova matice_2018'!$A$1:$IW$188,170,FALSE),0)</f>
        <v>0</v>
      </c>
      <c r="KJ197" s="19">
        <f>IFERROR(HLOOKUP(KJ$1,'Nakladova matice_2018'!$A$1:$IW$188,170,FALSE),0)</f>
        <v>0</v>
      </c>
      <c r="KK197" s="19">
        <f>IFERROR(HLOOKUP(KK$1,'Nakladova matice_2018'!$A$1:$IW$188,170,FALSE),0)</f>
        <v>0</v>
      </c>
      <c r="KL197" s="19">
        <f>IFERROR(HLOOKUP(KL$1,'Nakladova matice_2018'!$A$1:$IW$188,170,FALSE),0)</f>
        <v>0</v>
      </c>
      <c r="KM197" s="19">
        <f>IFERROR(HLOOKUP(KM$1,'Nakladova matice_2018'!$A$1:$IW$188,170,FALSE),0)</f>
        <v>0</v>
      </c>
      <c r="KN197" s="19">
        <f>IFERROR(HLOOKUP(KN$1,'Nakladova matice_2018'!$A$1:$IW$188,170,FALSE),0)</f>
        <v>0</v>
      </c>
      <c r="KO197" s="19">
        <f>IFERROR(HLOOKUP(KO$1,'Nakladova matice_2018'!$A$1:$IW$188,170,FALSE),0)</f>
        <v>0</v>
      </c>
      <c r="KP197" s="19">
        <f>IFERROR(HLOOKUP(KP$1,'Nakladova matice_2018'!$A$1:$IW$188,170,FALSE),0)</f>
        <v>0</v>
      </c>
      <c r="KQ197" s="19">
        <f>IFERROR(HLOOKUP(KQ$1,'Nakladova matice_2018'!$A$1:$IW$188,170,FALSE),0)</f>
        <v>0</v>
      </c>
      <c r="KR197" s="19">
        <f>IFERROR(HLOOKUP(KR$1,'Nakladova matice_2018'!$A$1:$IW$188,170,FALSE),0)</f>
        <v>0</v>
      </c>
      <c r="KS197" s="19">
        <f>IFERROR(HLOOKUP(KS$1,'Nakladova matice_2018'!$A$1:$IW$188,170,FALSE),0)</f>
        <v>0</v>
      </c>
      <c r="KT197" s="19">
        <f>IFERROR(HLOOKUP(KT$1,'Nakladova matice_2018'!$A$1:$IW$188,170,FALSE),0)</f>
        <v>0</v>
      </c>
      <c r="KU197" s="19">
        <f>IFERROR(HLOOKUP(KU$1,'Nakladova matice_2018'!$A$1:$IW$188,170,FALSE),0)</f>
        <v>0</v>
      </c>
      <c r="KV197" s="19">
        <f>IFERROR(HLOOKUP(KV$1,'Nakladova matice_2018'!$A$1:$IW$188,170,FALSE),0)</f>
        <v>0</v>
      </c>
      <c r="KW197" s="19">
        <f>IFERROR(HLOOKUP(KW$1,'Nakladova matice_2018'!$A$1:$IW$188,170,FALSE),0)</f>
        <v>0</v>
      </c>
      <c r="KX197" s="19">
        <f>IFERROR(HLOOKUP(KX$1,'Nakladova matice_2018'!$A$1:$IW$188,170,FALSE),0)</f>
        <v>0</v>
      </c>
      <c r="KY197" s="19">
        <f>IFERROR(HLOOKUP(KY$1,'Nakladova matice_2018'!$A$1:$IW$188,170,FALSE),0)</f>
        <v>0</v>
      </c>
      <c r="KZ197" s="19">
        <f>IFERROR(HLOOKUP(KZ$1,'Nakladova matice_2018'!$A$1:$IW$188,170,FALSE),0)</f>
        <v>0</v>
      </c>
      <c r="LA197" s="19">
        <f>IFERROR(HLOOKUP(LA$1,'Nakladova matice_2018'!$A$1:$IW$188,170,FALSE),0)</f>
        <v>2892.12</v>
      </c>
      <c r="LB197" s="19">
        <f>IFERROR(HLOOKUP(LB$1,'Nakladova matice_2018'!$A$1:$IW$188,170,FALSE),0)</f>
        <v>974.05</v>
      </c>
      <c r="LC197" s="19">
        <f>IFERROR(HLOOKUP(LC$1,'Nakladova matice_2018'!$A$1:$IW$188,170,FALSE),0)</f>
        <v>0</v>
      </c>
      <c r="LD197" s="19">
        <f>IFERROR(HLOOKUP(LD$1,'Nakladova matice_2018'!$A$1:$IW$188,170,FALSE),0)</f>
        <v>0</v>
      </c>
      <c r="LE197" s="19">
        <f>IFERROR(HLOOKUP(LE$1,'Nakladova matice_2018'!$A$1:$IW$188,170,FALSE),0)</f>
        <v>2773.81</v>
      </c>
      <c r="LF197" s="19">
        <f>IFERROR(HLOOKUP(LF$1,'Nakladova matice_2018'!$A$1:$IW$188,170,FALSE),0)</f>
        <v>0</v>
      </c>
      <c r="LG197" s="19">
        <f>IFERROR(HLOOKUP(LG$1,'Nakladova matice_2018'!$A$1:$IW$188,170,FALSE),0)</f>
        <v>1810.88</v>
      </c>
      <c r="LH197" s="19">
        <f>IFERROR(HLOOKUP(LH$1,'Nakladova matice_2018'!$A$1:$IW$188,170,FALSE),0)</f>
        <v>0</v>
      </c>
      <c r="LI197" s="19">
        <f>IFERROR(HLOOKUP(LI$1,'Nakladova matice_2018'!$A$1:$IW$188,170,FALSE),0)</f>
        <v>0</v>
      </c>
      <c r="LJ197" s="19">
        <f>IFERROR(HLOOKUP(LJ$1,'Nakladova matice_2018'!$A$1:$IW$188,170,FALSE),0)</f>
        <v>0</v>
      </c>
      <c r="LK197" s="19">
        <f>IFERROR(HLOOKUP(LK$1,'Nakladova matice_2018'!$A$1:$IW$188,170,FALSE),0)</f>
        <v>0</v>
      </c>
      <c r="LL197" s="19">
        <f>IFERROR(HLOOKUP(LL$1,'Nakladova matice_2018'!$A$1:$IW$188,170,FALSE),0)</f>
        <v>0</v>
      </c>
      <c r="LM197" s="19">
        <f>IFERROR(HLOOKUP(LM$1,'Nakladova matice_2018'!$A$1:$IW$188,170,FALSE),0)</f>
        <v>0</v>
      </c>
      <c r="LN197" s="19">
        <f>IFERROR(HLOOKUP(LN$1,'Nakladova matice_2018'!$A$1:$IW$188,170,FALSE),0)</f>
        <v>0</v>
      </c>
      <c r="LO197" s="19">
        <f>IFERROR(HLOOKUP(LO$1,'Nakladova matice_2018'!$A$1:$IW$188,170,FALSE),0)</f>
        <v>0</v>
      </c>
      <c r="LP197" s="19">
        <f>IFERROR(HLOOKUP(LP$1,'Nakladova matice_2018'!$A$1:$IW$188,170,FALSE),0)</f>
        <v>0</v>
      </c>
      <c r="LQ197" s="19">
        <f>IFERROR(HLOOKUP(LQ$1,'Nakladova matice_2018'!$A$1:$IW$188,170,FALSE),0)</f>
        <v>0</v>
      </c>
      <c r="LR197" s="19">
        <f>IFERROR(HLOOKUP(LR$1,'Nakladova matice_2018'!$A$1:$IW$188,170,FALSE),0)</f>
        <v>0</v>
      </c>
      <c r="LS197" s="19">
        <f>IFERROR(HLOOKUP(LS$1,'Nakladova matice_2018'!$A$1:$IW$188,170,FALSE),0)</f>
        <v>0</v>
      </c>
      <c r="LT197" s="19">
        <f>IFERROR(HLOOKUP(LT$1,'Nakladova matice_2018'!$A$1:$IW$188,170,FALSE),0)</f>
        <v>0</v>
      </c>
      <c r="LU197" s="19">
        <f>IFERROR(HLOOKUP(LU$1,'Nakladova matice_2018'!$A$1:$IW$188,170,FALSE),0)</f>
        <v>0</v>
      </c>
      <c r="LV197" s="19">
        <f>IFERROR(HLOOKUP(LV$1,'Nakladova matice_2018'!$A$1:$IW$188,170,FALSE),0)</f>
        <v>0</v>
      </c>
      <c r="LW197" s="19">
        <f>IFERROR(HLOOKUP(LW$1,'Nakladova matice_2018'!$A$1:$IW$188,170,FALSE),0)</f>
        <v>0</v>
      </c>
      <c r="LX197" s="19">
        <f>IFERROR(HLOOKUP(LX$1,'Nakladova matice_2018'!$A$1:$IW$188,170,FALSE),0)</f>
        <v>0</v>
      </c>
      <c r="LY197" s="19">
        <f>IFERROR(HLOOKUP(LY$1,'Nakladova matice_2018'!$A$1:$IW$188,170,FALSE),0)</f>
        <v>0</v>
      </c>
      <c r="LZ197" s="19">
        <f>IFERROR(HLOOKUP(LZ$1,'Nakladova matice_2018'!$A$1:$IW$188,170,FALSE),0)</f>
        <v>0</v>
      </c>
      <c r="MA197" s="19">
        <f>IFERROR(HLOOKUP(MA$1,'Nakladova matice_2018'!$A$1:$IW$188,170,FALSE),0)</f>
        <v>0</v>
      </c>
      <c r="MB197" s="19">
        <f>IFERROR(HLOOKUP(MB$1,'Nakladova matice_2018'!$A$1:$IW$188,170,FALSE),0)</f>
        <v>0</v>
      </c>
      <c r="MC197" s="19">
        <f>IFERROR(HLOOKUP(MC$1,'Nakladova matice_2018'!$A$1:$IW$188,170,FALSE),0)</f>
        <v>0</v>
      </c>
      <c r="MD197" s="19">
        <f>IFERROR(HLOOKUP(MD$1,'Nakladova matice_2018'!$A$1:$IW$188,170,FALSE),0)</f>
        <v>0</v>
      </c>
      <c r="ME197" s="19">
        <f>IFERROR(HLOOKUP(ME$1,'Nakladova matice_2018'!$A$1:$IW$188,170,FALSE),0)</f>
        <v>0</v>
      </c>
      <c r="MF197" s="19">
        <f>IFERROR(HLOOKUP(MF$1,'Nakladova matice_2018'!$A$1:$IW$188,170,FALSE),0)</f>
        <v>0</v>
      </c>
      <c r="MG197" s="19">
        <f>IFERROR(HLOOKUP(MG$1,'Nakladova matice_2018'!$A$1:$IW$188,170,FALSE),0)</f>
        <v>0</v>
      </c>
      <c r="MH197" s="19">
        <f>IFERROR(HLOOKUP(MH$1,'Nakladova matice_2018'!$A$1:$IW$188,170,FALSE),0)</f>
        <v>0</v>
      </c>
      <c r="MI197" s="19">
        <f>IFERROR(HLOOKUP(MI$1,'Nakladova matice_2018'!$A$1:$IW$188,170,FALSE),0)</f>
        <v>0</v>
      </c>
      <c r="MJ197" s="19">
        <f>IFERROR(HLOOKUP(MJ$1,'Nakladova matice_2018'!$A$1:$IW$188,170,FALSE),0)</f>
        <v>0</v>
      </c>
      <c r="MK197" s="19">
        <f>IFERROR(HLOOKUP(MK$1,'Nakladova matice_2018'!$A$1:$IW$188,170,FALSE),0)</f>
        <v>0</v>
      </c>
      <c r="ML197" s="19">
        <f>IFERROR(HLOOKUP(ML$1,'Nakladova matice_2018'!$A$1:$IW$188,170,FALSE),0)</f>
        <v>0</v>
      </c>
      <c r="MM197" s="19">
        <f>IFERROR(HLOOKUP(MM$1,'Nakladova matice_2018'!$A$1:$IW$188,170,FALSE),0)</f>
        <v>0</v>
      </c>
      <c r="MN197" s="19">
        <f>IFERROR(HLOOKUP(MN$1,'Nakladova matice_2018'!$A$1:$IW$188,170,FALSE),0)</f>
        <v>0</v>
      </c>
      <c r="MO197" s="20">
        <f t="shared" si="88"/>
        <v>176776.77</v>
      </c>
      <c r="MP197" s="20">
        <f>MO197-'Nakladova matice_2018'!IX170</f>
        <v>0</v>
      </c>
    </row>
    <row r="198" spans="1:354" x14ac:dyDescent="0.2">
      <c r="A198" s="27">
        <v>599121</v>
      </c>
      <c r="B198" s="21" t="s">
        <v>304</v>
      </c>
      <c r="C198" s="53">
        <v>0</v>
      </c>
      <c r="D198" s="19">
        <f>IFERROR(HLOOKUP(D$1,'Nakladova matice_2018'!$A$1:$IW$188,171,FALSE),0)</f>
        <v>0</v>
      </c>
      <c r="E198" s="19">
        <f>IFERROR(HLOOKUP(E$1,'Nakladova matice_2018'!$A$1:$IW$188,171,FALSE),0)</f>
        <v>0</v>
      </c>
      <c r="F198" s="19">
        <f>IFERROR(HLOOKUP(F$1,'Nakladova matice_2018'!$A$1:$IW$188,171,FALSE),0)</f>
        <v>0</v>
      </c>
      <c r="G198" s="19">
        <f>IFERROR(HLOOKUP(G$1,'Nakladova matice_2018'!$A$1:$IW$188,171,FALSE),0)</f>
        <v>0</v>
      </c>
      <c r="H198" s="19">
        <f>IFERROR(HLOOKUP(H$1,'Nakladova matice_2018'!$A$1:$IW$188,171,FALSE),0)</f>
        <v>0</v>
      </c>
      <c r="I198" s="19">
        <f>IFERROR(HLOOKUP(I$1,'Nakladova matice_2018'!$A$1:$IW$188,171,FALSE),0)</f>
        <v>0</v>
      </c>
      <c r="J198" s="19">
        <f>IFERROR(HLOOKUP(J$1,'Nakladova matice_2018'!$A$1:$IW$188,171,FALSE),0)</f>
        <v>0</v>
      </c>
      <c r="K198" s="19">
        <f>IFERROR(HLOOKUP(K$1,'Nakladova matice_2018'!$A$1:$IW$188,171,FALSE),0)</f>
        <v>0</v>
      </c>
      <c r="L198" s="19">
        <f>IFERROR(HLOOKUP(L$1,'Nakladova matice_2018'!$A$1:$IW$188,171,FALSE),0)</f>
        <v>0</v>
      </c>
      <c r="M198" s="19">
        <f>IFERROR(HLOOKUP(M$1,'Nakladova matice_2018'!$A$1:$IW$188,171,FALSE),0)</f>
        <v>0</v>
      </c>
      <c r="N198" s="19">
        <f>IFERROR(HLOOKUP(N$1,'Nakladova matice_2018'!$A$1:$IW$188,171,FALSE),0)</f>
        <v>0</v>
      </c>
      <c r="O198" s="19">
        <f>IFERROR(HLOOKUP(O$1,'Nakladova matice_2018'!$A$1:$IW$188,171,FALSE),0)</f>
        <v>0</v>
      </c>
      <c r="P198" s="19">
        <f>IFERROR(HLOOKUP(P$1,'Nakladova matice_2018'!$A$1:$IW$188,171,FALSE),0)</f>
        <v>0</v>
      </c>
      <c r="Q198" s="19">
        <f>IFERROR(HLOOKUP(Q$1,'Nakladova matice_2018'!$A$1:$IW$188,171,FALSE),0)</f>
        <v>0</v>
      </c>
      <c r="R198" s="19">
        <f>IFERROR(HLOOKUP(R$1,'Nakladova matice_2018'!$A$1:$IW$188,171,FALSE),0)</f>
        <v>0</v>
      </c>
      <c r="S198" s="19">
        <f>IFERROR(HLOOKUP(S$1,'Nakladova matice_2018'!$A$1:$IW$188,171,FALSE),0)</f>
        <v>0</v>
      </c>
      <c r="T198" s="19">
        <f>IFERROR(HLOOKUP(T$1,'Nakladova matice_2018'!$A$1:$IW$188,171,FALSE),0)</f>
        <v>0</v>
      </c>
      <c r="U198" s="19">
        <f>IFERROR(HLOOKUP(U$1,'Nakladova matice_2018'!$A$1:$IW$188,171,FALSE),0)</f>
        <v>0</v>
      </c>
      <c r="V198" s="19">
        <f>IFERROR(HLOOKUP(V$1,'Nakladova matice_2018'!$A$1:$IW$188,171,FALSE),0)</f>
        <v>0</v>
      </c>
      <c r="W198" s="19">
        <f>IFERROR(HLOOKUP(W$1,'Nakladova matice_2018'!$A$1:$IW$188,171,FALSE),0)</f>
        <v>0</v>
      </c>
      <c r="X198" s="19">
        <f>IFERROR(HLOOKUP(X$1,'Nakladova matice_2018'!$A$1:$IW$188,171,FALSE),0)</f>
        <v>0</v>
      </c>
      <c r="Y198" s="19">
        <f>IFERROR(HLOOKUP(Y$1,'Nakladova matice_2018'!$A$1:$IW$188,171,FALSE),0)</f>
        <v>0</v>
      </c>
      <c r="Z198" s="19">
        <f>IFERROR(HLOOKUP(Z$1,'Nakladova matice_2018'!$A$1:$IW$188,171,FALSE),0)</f>
        <v>843102</v>
      </c>
      <c r="AA198" s="19">
        <f>IFERROR(HLOOKUP(AA$1,'Nakladova matice_2018'!$A$1:$IW$188,171,FALSE),0)</f>
        <v>0</v>
      </c>
      <c r="AB198" s="19">
        <f>IFERROR(HLOOKUP(AB$1,'Nakladova matice_2018'!$A$1:$IW$188,171,FALSE),0)</f>
        <v>0</v>
      </c>
      <c r="AC198" s="19">
        <f>IFERROR(HLOOKUP(AC$1,'Nakladova matice_2018'!$A$1:$IW$188,171,FALSE),0)</f>
        <v>0</v>
      </c>
      <c r="AD198" s="19">
        <f>IFERROR(HLOOKUP(AD$1,'Nakladova matice_2018'!$A$1:$IW$188,171,FALSE),0)</f>
        <v>0</v>
      </c>
      <c r="AE198" s="19">
        <f>IFERROR(HLOOKUP(AE$1,'Nakladova matice_2018'!$A$1:$IW$188,171,FALSE),0)</f>
        <v>0</v>
      </c>
      <c r="AF198" s="19">
        <f>IFERROR(HLOOKUP(AF$1,'Nakladova matice_2018'!$A$1:$IW$188,171,FALSE),0)</f>
        <v>0</v>
      </c>
      <c r="AG198" s="19">
        <f>IFERROR(HLOOKUP(AG$1,'Nakladova matice_2018'!$A$1:$IW$188,171,FALSE),0)</f>
        <v>0</v>
      </c>
      <c r="AH198" s="19">
        <f>IFERROR(HLOOKUP(AH$1,'Nakladova matice_2018'!$A$1:$IW$188,171,FALSE),0)</f>
        <v>0</v>
      </c>
      <c r="AI198" s="19">
        <f>IFERROR(HLOOKUP(AI$1,'Nakladova matice_2018'!$A$1:$IW$188,171,FALSE),0)</f>
        <v>0</v>
      </c>
      <c r="AJ198" s="19">
        <f>IFERROR(HLOOKUP(AJ$1,'Nakladova matice_2018'!$A$1:$IW$188,171,FALSE),0)</f>
        <v>0</v>
      </c>
      <c r="AK198" s="19">
        <f>IFERROR(HLOOKUP(AK$1,'Nakladova matice_2018'!$A$1:$IW$188,171,FALSE),0)</f>
        <v>0</v>
      </c>
      <c r="AL198" s="19">
        <f>IFERROR(HLOOKUP(AL$1,'Nakladova matice_2018'!$A$1:$IW$188,171,FALSE),0)</f>
        <v>0</v>
      </c>
      <c r="AM198" s="19">
        <f>IFERROR(HLOOKUP(AM$1,'Nakladova matice_2018'!$A$1:$IW$188,171,FALSE),0)</f>
        <v>0</v>
      </c>
      <c r="AN198" s="19">
        <f>IFERROR(HLOOKUP(AN$1,'Nakladova matice_2018'!$A$1:$IW$188,171,FALSE),0)</f>
        <v>0</v>
      </c>
      <c r="AO198" s="19">
        <f>IFERROR(HLOOKUP(AO$1,'Nakladova matice_2018'!$A$1:$IW$188,171,FALSE),0)</f>
        <v>0</v>
      </c>
      <c r="AP198" s="19">
        <f>IFERROR(HLOOKUP(AP$1,'Nakladova matice_2018'!$A$1:$IW$188,171,FALSE),0)</f>
        <v>0</v>
      </c>
      <c r="AQ198" s="19">
        <f>IFERROR(HLOOKUP(AQ$1,'Nakladova matice_2018'!$A$1:$IW$188,171,FALSE),0)</f>
        <v>0</v>
      </c>
      <c r="AR198" s="19">
        <f>IFERROR(HLOOKUP(AR$1,'Nakladova matice_2018'!$A$1:$IW$188,171,FALSE),0)</f>
        <v>0</v>
      </c>
      <c r="AS198" s="19">
        <f>IFERROR(HLOOKUP(AS$1,'Nakladova matice_2018'!$A$1:$IW$188,171,FALSE),0)</f>
        <v>0</v>
      </c>
      <c r="AT198" s="19">
        <f>IFERROR(HLOOKUP(AT$1,'Nakladova matice_2018'!$A$1:$IW$188,171,FALSE),0)</f>
        <v>0</v>
      </c>
      <c r="AU198" s="19">
        <f>IFERROR(HLOOKUP(AU$1,'Nakladova matice_2018'!$A$1:$IW$188,171,FALSE),0)</f>
        <v>0</v>
      </c>
      <c r="AV198" s="19">
        <f>IFERROR(HLOOKUP(AV$1,'Nakladova matice_2018'!$A$1:$IW$188,171,FALSE),0)</f>
        <v>0</v>
      </c>
      <c r="AW198" s="19">
        <f>IFERROR(HLOOKUP(AW$1,'Nakladova matice_2018'!$A$1:$IW$188,171,FALSE),0)</f>
        <v>0</v>
      </c>
      <c r="AX198" s="19">
        <f>IFERROR(HLOOKUP(AX$1,'Nakladova matice_2018'!$A$1:$IW$188,171,FALSE),0)</f>
        <v>0</v>
      </c>
      <c r="AY198" s="19">
        <f>IFERROR(HLOOKUP(AY$1,'Nakladova matice_2018'!$A$1:$IW$188,171,FALSE),0)</f>
        <v>0</v>
      </c>
      <c r="AZ198" s="19">
        <f>IFERROR(HLOOKUP(AZ$1,'Nakladova matice_2018'!$A$1:$IW$188,171,FALSE),0)</f>
        <v>0</v>
      </c>
      <c r="BA198" s="19">
        <f>IFERROR(HLOOKUP(BA$1,'Nakladova matice_2018'!$A$1:$IW$188,171,FALSE),0)</f>
        <v>0</v>
      </c>
      <c r="BB198" s="19">
        <f>IFERROR(HLOOKUP(BB$1,'Nakladova matice_2018'!$A$1:$IW$188,171,FALSE),0)</f>
        <v>0</v>
      </c>
      <c r="BC198" s="19">
        <f>IFERROR(HLOOKUP(BC$1,'Nakladova matice_2018'!$A$1:$IW$188,171,FALSE),0)</f>
        <v>0</v>
      </c>
      <c r="BD198" s="19">
        <f>IFERROR(HLOOKUP(BD$1,'Nakladova matice_2018'!$A$1:$IW$188,171,FALSE),0)</f>
        <v>0</v>
      </c>
      <c r="BE198" s="19">
        <f>IFERROR(HLOOKUP(BE$1,'Nakladova matice_2018'!$A$1:$IW$188,171,FALSE),0)</f>
        <v>0</v>
      </c>
      <c r="BF198" s="19">
        <f>IFERROR(HLOOKUP(BF$1,'Nakladova matice_2018'!$A$1:$IW$188,171,FALSE),0)</f>
        <v>0</v>
      </c>
      <c r="BG198" s="19">
        <f>IFERROR(HLOOKUP(BG$1,'Nakladova matice_2018'!$A$1:$IW$188,171,FALSE),0)</f>
        <v>0</v>
      </c>
      <c r="BH198" s="19">
        <f>IFERROR(HLOOKUP(BH$1,'Nakladova matice_2018'!$A$1:$IW$188,171,FALSE),0)</f>
        <v>0</v>
      </c>
      <c r="BI198" s="19">
        <f>IFERROR(HLOOKUP(BI$1,'Nakladova matice_2018'!$A$1:$IW$188,171,FALSE),0)</f>
        <v>0</v>
      </c>
      <c r="BJ198" s="19">
        <f>IFERROR(HLOOKUP(BJ$1,'Nakladova matice_2018'!$A$1:$IW$188,171,FALSE),0)</f>
        <v>0</v>
      </c>
      <c r="BK198" s="19">
        <f>IFERROR(HLOOKUP(BK$1,'Nakladova matice_2018'!$A$1:$IW$188,171,FALSE),0)</f>
        <v>0</v>
      </c>
      <c r="BL198" s="19">
        <f>IFERROR(HLOOKUP(BL$1,'Nakladova matice_2018'!$A$1:$IW$188,171,FALSE),0)</f>
        <v>0</v>
      </c>
      <c r="BM198" s="19">
        <f>IFERROR(HLOOKUP(BM$1,'Nakladova matice_2018'!$A$1:$IW$188,171,FALSE),0)</f>
        <v>0</v>
      </c>
      <c r="BN198" s="19">
        <f>IFERROR(HLOOKUP(BN$1,'Nakladova matice_2018'!$A$1:$IW$188,171,FALSE),0)</f>
        <v>0</v>
      </c>
      <c r="BO198" s="19">
        <f>IFERROR(HLOOKUP(BO$1,'Nakladova matice_2018'!$A$1:$IW$188,171,FALSE),0)</f>
        <v>0</v>
      </c>
      <c r="BP198" s="19">
        <f>IFERROR(HLOOKUP(BP$1,'Nakladova matice_2018'!$A$1:$IW$188,171,FALSE),0)</f>
        <v>0</v>
      </c>
      <c r="BQ198" s="19">
        <f>IFERROR(HLOOKUP(BQ$1,'Nakladova matice_2018'!$A$1:$IW$188,171,FALSE),0)</f>
        <v>0</v>
      </c>
      <c r="BR198" s="19">
        <f>IFERROR(HLOOKUP(BR$1,'Nakladova matice_2018'!$A$1:$IW$188,171,FALSE),0)</f>
        <v>0</v>
      </c>
      <c r="BS198" s="19">
        <f>IFERROR(HLOOKUP(BS$1,'Nakladova matice_2018'!$A$1:$IW$188,171,FALSE),0)</f>
        <v>0</v>
      </c>
      <c r="BT198" s="19">
        <f>IFERROR(HLOOKUP(BT$1,'Nakladova matice_2018'!$A$1:$IW$188,171,FALSE),0)</f>
        <v>881544</v>
      </c>
      <c r="BU198" s="19">
        <f>IFERROR(HLOOKUP(BU$1,'Nakladova matice_2018'!$A$1:$IW$188,171,FALSE),0)</f>
        <v>0</v>
      </c>
      <c r="BV198" s="19">
        <f>IFERROR(HLOOKUP(BV$1,'Nakladova matice_2018'!$A$1:$IW$188,171,FALSE),0)</f>
        <v>0</v>
      </c>
      <c r="BW198" s="19">
        <f>IFERROR(HLOOKUP(BW$1,'Nakladova matice_2018'!$A$1:$IW$188,171,FALSE),0)</f>
        <v>0</v>
      </c>
      <c r="BX198" s="19">
        <f>IFERROR(HLOOKUP(BX$1,'Nakladova matice_2018'!$A$1:$IW$188,171,FALSE),0)</f>
        <v>0</v>
      </c>
      <c r="BY198" s="19">
        <f>IFERROR(HLOOKUP(BY$1,'Nakladova matice_2018'!$A$1:$IW$188,171,FALSE),0)</f>
        <v>0</v>
      </c>
      <c r="BZ198" s="19">
        <f>IFERROR(HLOOKUP(BZ$1,'Nakladova matice_2018'!$A$1:$IW$188,171,FALSE),0)</f>
        <v>0</v>
      </c>
      <c r="CA198" s="19">
        <f>IFERROR(HLOOKUP(CA$1,'Nakladova matice_2018'!$A$1:$IW$188,171,FALSE),0)</f>
        <v>0</v>
      </c>
      <c r="CB198" s="19">
        <f>IFERROR(HLOOKUP(CB$1,'Nakladova matice_2018'!$A$1:$IW$188,171,FALSE),0)</f>
        <v>0</v>
      </c>
      <c r="CC198" s="19">
        <f>IFERROR(HLOOKUP(CC$1,'Nakladova matice_2018'!$A$1:$IW$188,171,FALSE),0)</f>
        <v>0</v>
      </c>
      <c r="CD198" s="19">
        <f>IFERROR(HLOOKUP(CD$1,'Nakladova matice_2018'!$A$1:$IW$188,171,FALSE),0)</f>
        <v>0</v>
      </c>
      <c r="CE198" s="19">
        <f>IFERROR(HLOOKUP(CE$1,'Nakladova matice_2018'!$A$1:$IW$188,171,FALSE),0)</f>
        <v>0</v>
      </c>
      <c r="CF198" s="19">
        <f>IFERROR(HLOOKUP(CF$1,'Nakladova matice_2018'!$A$1:$IW$188,171,FALSE),0)</f>
        <v>0</v>
      </c>
      <c r="CG198" s="19">
        <f>IFERROR(HLOOKUP(CG$1,'Nakladova matice_2018'!$A$1:$IW$188,171,FALSE),0)</f>
        <v>0</v>
      </c>
      <c r="CH198" s="19">
        <f>IFERROR(HLOOKUP(CH$1,'Nakladova matice_2018'!$A$1:$IW$188,171,FALSE),0)</f>
        <v>0</v>
      </c>
      <c r="CI198" s="19">
        <f>IFERROR(HLOOKUP(CI$1,'Nakladova matice_2018'!$A$1:$IW$188,171,FALSE),0)</f>
        <v>0</v>
      </c>
      <c r="CJ198" s="19">
        <f>IFERROR(HLOOKUP(CJ$1,'Nakladova matice_2018'!$A$1:$IW$188,171,FALSE),0)</f>
        <v>0</v>
      </c>
      <c r="CK198" s="19">
        <f>IFERROR(HLOOKUP(CK$1,'Nakladova matice_2018'!$A$1:$IW$188,171,FALSE),0)</f>
        <v>0</v>
      </c>
      <c r="CL198" s="19">
        <f>IFERROR(HLOOKUP(CL$1,'Nakladova matice_2018'!$A$1:$IW$188,171,FALSE),0)</f>
        <v>0</v>
      </c>
      <c r="CM198" s="19">
        <f>IFERROR(HLOOKUP(CM$1,'Nakladova matice_2018'!$A$1:$IW$188,171,FALSE),0)</f>
        <v>0</v>
      </c>
      <c r="CN198" s="19">
        <f>IFERROR(HLOOKUP(CN$1,'Nakladova matice_2018'!$A$1:$IW$188,171,FALSE),0)</f>
        <v>0</v>
      </c>
      <c r="CO198" s="19">
        <f>IFERROR(HLOOKUP(CO$1,'Nakladova matice_2018'!$A$1:$IW$188,171,FALSE),0)</f>
        <v>0</v>
      </c>
      <c r="CP198" s="19">
        <f>IFERROR(HLOOKUP(CP$1,'Nakladova matice_2018'!$A$1:$IW$188,171,FALSE),0)</f>
        <v>0</v>
      </c>
      <c r="CQ198" s="19">
        <f>IFERROR(HLOOKUP(CQ$1,'Nakladova matice_2018'!$A$1:$IW$188,171,FALSE),0)</f>
        <v>0</v>
      </c>
      <c r="CR198" s="19">
        <f>IFERROR(HLOOKUP(CR$1,'Nakladova matice_2018'!$A$1:$IW$188,171,FALSE),0)</f>
        <v>0</v>
      </c>
      <c r="CS198" s="19">
        <f>IFERROR(HLOOKUP(CS$1,'Nakladova matice_2018'!$A$1:$IW$188,171,FALSE),0)</f>
        <v>0</v>
      </c>
      <c r="CT198" s="19">
        <f>IFERROR(HLOOKUP(CT$1,'Nakladova matice_2018'!$A$1:$IW$188,171,FALSE),0)</f>
        <v>0</v>
      </c>
      <c r="CU198" s="19">
        <f>IFERROR(HLOOKUP(CU$1,'Nakladova matice_2018'!$A$1:$IW$188,171,FALSE),0)</f>
        <v>0</v>
      </c>
      <c r="CV198" s="19">
        <f>IFERROR(HLOOKUP(CV$1,'Nakladova matice_2018'!$A$1:$IW$188,171,FALSE),0)</f>
        <v>0</v>
      </c>
      <c r="CW198" s="19">
        <f>IFERROR(HLOOKUP(CW$1,'Nakladova matice_2018'!$A$1:$IW$188,171,FALSE),0)</f>
        <v>0</v>
      </c>
      <c r="CX198" s="19">
        <f>IFERROR(HLOOKUP(CX$1,'Nakladova matice_2018'!$A$1:$IW$188,171,FALSE),0)</f>
        <v>0</v>
      </c>
      <c r="CY198" s="19">
        <f>IFERROR(HLOOKUP(CY$1,'Nakladova matice_2018'!$A$1:$IW$188,171,FALSE),0)</f>
        <v>0</v>
      </c>
      <c r="CZ198" s="19">
        <f>IFERROR(HLOOKUP(CZ$1,'Nakladova matice_2018'!$A$1:$IW$188,171,FALSE),0)</f>
        <v>0</v>
      </c>
      <c r="DA198" s="19">
        <f>IFERROR(HLOOKUP(DA$1,'Nakladova matice_2018'!$A$1:$IW$188,171,FALSE),0)</f>
        <v>0</v>
      </c>
      <c r="DB198" s="19">
        <f>IFERROR(HLOOKUP(DB$1,'Nakladova matice_2018'!$A$1:$IW$188,171,FALSE),0)</f>
        <v>0</v>
      </c>
      <c r="DC198" s="19">
        <f>IFERROR(HLOOKUP(DC$1,'Nakladova matice_2018'!$A$1:$IW$188,171,FALSE),0)</f>
        <v>0</v>
      </c>
      <c r="DD198" s="19">
        <f>IFERROR(HLOOKUP(DD$1,'Nakladova matice_2018'!$A$1:$IW$188,171,FALSE),0)</f>
        <v>0</v>
      </c>
      <c r="DE198" s="19">
        <f>IFERROR(HLOOKUP(DE$1,'Nakladova matice_2018'!$A$1:$IW$188,171,FALSE),0)</f>
        <v>0</v>
      </c>
      <c r="DF198" s="19">
        <f>IFERROR(HLOOKUP(DF$1,'Nakladova matice_2018'!$A$1:$IW$188,171,FALSE),0)</f>
        <v>0</v>
      </c>
      <c r="DG198" s="19">
        <f>IFERROR(HLOOKUP(DG$1,'Nakladova matice_2018'!$A$1:$IW$188,171,FALSE),0)</f>
        <v>0</v>
      </c>
      <c r="DH198" s="19">
        <f>IFERROR(HLOOKUP(DH$1,'Nakladova matice_2018'!$A$1:$IW$188,171,FALSE),0)</f>
        <v>0</v>
      </c>
      <c r="DI198" s="19">
        <f>IFERROR(HLOOKUP(DI$1,'Nakladova matice_2018'!$A$1:$IW$188,171,FALSE),0)</f>
        <v>0</v>
      </c>
      <c r="DJ198" s="19">
        <f>IFERROR(HLOOKUP(DJ$1,'Nakladova matice_2018'!$A$1:$IW$188,171,FALSE),0)</f>
        <v>0</v>
      </c>
      <c r="DK198" s="19">
        <f>IFERROR(HLOOKUP(DK$1,'Nakladova matice_2018'!$A$1:$IW$188,171,FALSE),0)</f>
        <v>0</v>
      </c>
      <c r="DL198" s="19">
        <f>IFERROR(HLOOKUP(DL$1,'Nakladova matice_2018'!$A$1:$IW$188,171,FALSE),0)</f>
        <v>0</v>
      </c>
      <c r="DM198" s="19">
        <f>IFERROR(HLOOKUP(DM$1,'Nakladova matice_2018'!$A$1:$IW$188,171,FALSE),0)</f>
        <v>0</v>
      </c>
      <c r="DN198" s="19">
        <f>IFERROR(HLOOKUP(DN$1,'Nakladova matice_2018'!$A$1:$IW$188,171,FALSE),0)</f>
        <v>0</v>
      </c>
      <c r="DO198" s="19">
        <f>IFERROR(HLOOKUP(DO$1,'Nakladova matice_2018'!$A$1:$IW$188,171,FALSE),0)</f>
        <v>0</v>
      </c>
      <c r="DP198" s="19">
        <f>IFERROR(HLOOKUP(DP$1,'Nakladova matice_2018'!$A$1:$IW$188,171,FALSE),0)</f>
        <v>0</v>
      </c>
      <c r="DQ198" s="19">
        <f>IFERROR(HLOOKUP(DQ$1,'Nakladova matice_2018'!$A$1:$IW$188,171,FALSE),0)</f>
        <v>0</v>
      </c>
      <c r="DR198" s="19">
        <f>IFERROR(HLOOKUP(DR$1,'Nakladova matice_2018'!$A$1:$IW$188,171,FALSE),0)</f>
        <v>0</v>
      </c>
      <c r="DS198" s="19">
        <f>IFERROR(HLOOKUP(DS$1,'Nakladova matice_2018'!$A$1:$IW$188,171,FALSE),0)</f>
        <v>0</v>
      </c>
      <c r="DT198" s="19">
        <f>IFERROR(HLOOKUP(DT$1,'Nakladova matice_2018'!$A$1:$IW$188,171,FALSE),0)</f>
        <v>0</v>
      </c>
      <c r="DU198" s="19">
        <f>IFERROR(HLOOKUP(DU$1,'Nakladova matice_2018'!$A$1:$IW$188,171,FALSE),0)</f>
        <v>0</v>
      </c>
      <c r="DV198" s="19">
        <f>IFERROR(HLOOKUP(DV$1,'Nakladova matice_2018'!$A$1:$IW$188,171,FALSE),0)</f>
        <v>0</v>
      </c>
      <c r="DW198" s="19">
        <f>IFERROR(HLOOKUP(DW$1,'Nakladova matice_2018'!$A$1:$IW$188,171,FALSE),0)</f>
        <v>0</v>
      </c>
      <c r="DX198" s="19">
        <f>IFERROR(HLOOKUP(DX$1,'Nakladova matice_2018'!$A$1:$IW$188,171,FALSE),0)</f>
        <v>0</v>
      </c>
      <c r="DY198" s="19">
        <f>IFERROR(HLOOKUP(DY$1,'Nakladova matice_2018'!$A$1:$IW$188,171,FALSE),0)</f>
        <v>0</v>
      </c>
      <c r="DZ198" s="19">
        <f>IFERROR(HLOOKUP(DZ$1,'Nakladova matice_2018'!$A$1:$IW$188,171,FALSE),0)</f>
        <v>0</v>
      </c>
      <c r="EA198" s="19">
        <f>IFERROR(HLOOKUP(EA$1,'Nakladova matice_2018'!$A$1:$IW$188,171,FALSE),0)</f>
        <v>0</v>
      </c>
      <c r="EB198" s="19">
        <f>IFERROR(HLOOKUP(EB$1,'Nakladova matice_2018'!$A$1:$IW$188,171,FALSE),0)</f>
        <v>0</v>
      </c>
      <c r="EC198" s="19">
        <f>IFERROR(HLOOKUP(EC$1,'Nakladova matice_2018'!$A$1:$IW$188,171,FALSE),0)</f>
        <v>0</v>
      </c>
      <c r="ED198" s="19">
        <f>IFERROR(HLOOKUP(ED$1,'Nakladova matice_2018'!$A$1:$IW$188,171,FALSE),0)</f>
        <v>0</v>
      </c>
      <c r="EE198" s="19">
        <f>IFERROR(HLOOKUP(EE$1,'Nakladova matice_2018'!$A$1:$IW$188,171,FALSE),0)</f>
        <v>0</v>
      </c>
      <c r="EF198" s="19">
        <f>IFERROR(HLOOKUP(EF$1,'Nakladova matice_2018'!$A$1:$IW$188,171,FALSE),0)</f>
        <v>0</v>
      </c>
      <c r="EG198" s="19">
        <f>IFERROR(HLOOKUP(EG$1,'Nakladova matice_2018'!$A$1:$IW$188,171,FALSE),0)</f>
        <v>0</v>
      </c>
      <c r="EH198" s="19">
        <f>IFERROR(HLOOKUP(EH$1,'Nakladova matice_2018'!$A$1:$IW$188,171,FALSE),0)</f>
        <v>0</v>
      </c>
      <c r="EI198" s="19">
        <f>IFERROR(HLOOKUP(EI$1,'Nakladova matice_2018'!$A$1:$IW$188,171,FALSE),0)</f>
        <v>0</v>
      </c>
      <c r="EJ198" s="19">
        <f>IFERROR(HLOOKUP(EJ$1,'Nakladova matice_2018'!$A$1:$IW$188,171,FALSE),0)</f>
        <v>0</v>
      </c>
      <c r="EK198" s="19">
        <f>IFERROR(HLOOKUP(EK$1,'Nakladova matice_2018'!$A$1:$IW$188,171,FALSE),0)</f>
        <v>0</v>
      </c>
      <c r="EL198" s="19">
        <f>IFERROR(HLOOKUP(EL$1,'Nakladova matice_2018'!$A$1:$IW$188,171,FALSE),0)</f>
        <v>0</v>
      </c>
      <c r="EM198" s="19">
        <f>IFERROR(HLOOKUP(EM$1,'Nakladova matice_2018'!$A$1:$IW$188,171,FALSE),0)</f>
        <v>0</v>
      </c>
      <c r="EN198" s="19">
        <f>IFERROR(HLOOKUP(EN$1,'Nakladova matice_2018'!$A$1:$IW$188,171,FALSE),0)</f>
        <v>0</v>
      </c>
      <c r="EO198" s="19">
        <f>IFERROR(HLOOKUP(EO$1,'Nakladova matice_2018'!$A$1:$IW$188,171,FALSE),0)</f>
        <v>0</v>
      </c>
      <c r="EP198" s="19">
        <f>IFERROR(HLOOKUP(EP$1,'Nakladova matice_2018'!$A$1:$IW$188,171,FALSE),0)</f>
        <v>0</v>
      </c>
      <c r="EQ198" s="19">
        <f>IFERROR(HLOOKUP(EQ$1,'Nakladova matice_2018'!$A$1:$IW$188,171,FALSE),0)</f>
        <v>0</v>
      </c>
      <c r="ER198" s="19">
        <f>IFERROR(HLOOKUP(ER$1,'Nakladova matice_2018'!$A$1:$IW$188,171,FALSE),0)</f>
        <v>0</v>
      </c>
      <c r="ES198" s="19">
        <f>IFERROR(HLOOKUP(ES$1,'Nakladova matice_2018'!$A$1:$IW$188,171,FALSE),0)</f>
        <v>0</v>
      </c>
      <c r="ET198" s="19">
        <f>IFERROR(HLOOKUP(ET$1,'Nakladova matice_2018'!$A$1:$IW$188,171,FALSE),0)</f>
        <v>0</v>
      </c>
      <c r="EU198" s="19">
        <f>IFERROR(HLOOKUP(EU$1,'Nakladova matice_2018'!$A$1:$IW$188,171,FALSE),0)</f>
        <v>0</v>
      </c>
      <c r="EV198" s="19">
        <f>IFERROR(HLOOKUP(EV$1,'Nakladova matice_2018'!$A$1:$IW$188,171,FALSE),0)</f>
        <v>0</v>
      </c>
      <c r="EW198" s="19">
        <f>IFERROR(HLOOKUP(EW$1,'Nakladova matice_2018'!$A$1:$IW$188,171,FALSE),0)</f>
        <v>0</v>
      </c>
      <c r="EX198" s="19">
        <f>IFERROR(HLOOKUP(EX$1,'Nakladova matice_2018'!$A$1:$IW$188,171,FALSE),0)</f>
        <v>0</v>
      </c>
      <c r="EY198" s="19">
        <f>IFERROR(HLOOKUP(EY$1,'Nakladova matice_2018'!$A$1:$IW$188,171,FALSE),0)</f>
        <v>0</v>
      </c>
      <c r="EZ198" s="19">
        <f>IFERROR(HLOOKUP(EZ$1,'Nakladova matice_2018'!$A$1:$IW$188,171,FALSE),0)</f>
        <v>0</v>
      </c>
      <c r="FA198" s="19">
        <f>IFERROR(HLOOKUP(FA$1,'Nakladova matice_2018'!$A$1:$IW$188,171,FALSE),0)</f>
        <v>0</v>
      </c>
      <c r="FB198" s="19">
        <f>IFERROR(HLOOKUP(FB$1,'Nakladova matice_2018'!$A$1:$IW$188,171,FALSE),0)</f>
        <v>0</v>
      </c>
      <c r="FC198" s="19">
        <f>IFERROR(HLOOKUP(FC$1,'Nakladova matice_2018'!$A$1:$IW$188,171,FALSE),0)</f>
        <v>0</v>
      </c>
      <c r="FD198" s="19">
        <f>IFERROR(HLOOKUP(FD$1,'Nakladova matice_2018'!$A$1:$IW$188,171,FALSE),0)</f>
        <v>0</v>
      </c>
      <c r="FE198" s="19">
        <f>IFERROR(HLOOKUP(FE$1,'Nakladova matice_2018'!$A$1:$IW$188,171,FALSE),0)</f>
        <v>0</v>
      </c>
      <c r="FF198" s="19">
        <f>IFERROR(HLOOKUP(FF$1,'Nakladova matice_2018'!$A$1:$IW$188,171,FALSE),0)</f>
        <v>0</v>
      </c>
      <c r="FG198" s="19">
        <f>IFERROR(HLOOKUP(FG$1,'Nakladova matice_2018'!$A$1:$IW$188,171,FALSE),0)</f>
        <v>0</v>
      </c>
      <c r="FH198" s="19">
        <f>IFERROR(HLOOKUP(FH$1,'Nakladova matice_2018'!$A$1:$IW$188,171,FALSE),0)</f>
        <v>0</v>
      </c>
      <c r="FI198" s="19">
        <f>IFERROR(HLOOKUP(FI$1,'Nakladova matice_2018'!$A$1:$IW$188,171,FALSE),0)</f>
        <v>0</v>
      </c>
      <c r="FJ198" s="19">
        <f>IFERROR(HLOOKUP(FJ$1,'Nakladova matice_2018'!$A$1:$IW$188,171,FALSE),0)</f>
        <v>0</v>
      </c>
      <c r="FK198" s="19">
        <f>IFERROR(HLOOKUP(FK$1,'Nakladova matice_2018'!$A$1:$IW$188,171,FALSE),0)</f>
        <v>0</v>
      </c>
      <c r="FL198" s="19">
        <f>IFERROR(HLOOKUP(FL$1,'Nakladova matice_2018'!$A$1:$IW$188,171,FALSE),0)</f>
        <v>0</v>
      </c>
      <c r="FM198" s="19">
        <f>IFERROR(HLOOKUP(FM$1,'Nakladova matice_2018'!$A$1:$IW$188,171,FALSE),0)</f>
        <v>0</v>
      </c>
      <c r="FN198" s="19">
        <f>IFERROR(HLOOKUP(FN$1,'Nakladova matice_2018'!$A$1:$IW$188,171,FALSE),0)</f>
        <v>0</v>
      </c>
      <c r="FO198" s="19">
        <f>IFERROR(HLOOKUP(FO$1,'Nakladova matice_2018'!$A$1:$IW$188,171,FALSE),0)</f>
        <v>0</v>
      </c>
      <c r="FP198" s="19">
        <f>IFERROR(HLOOKUP(FP$1,'Nakladova matice_2018'!$A$1:$IW$188,171,FALSE),0)</f>
        <v>0</v>
      </c>
      <c r="FQ198" s="19">
        <f>IFERROR(HLOOKUP(FQ$1,'Nakladova matice_2018'!$A$1:$IW$188,171,FALSE),0)</f>
        <v>0</v>
      </c>
      <c r="FR198" s="19">
        <f>IFERROR(HLOOKUP(FR$1,'Nakladova matice_2018'!$A$1:$IW$188,171,FALSE),0)</f>
        <v>0</v>
      </c>
      <c r="FS198" s="19">
        <f>IFERROR(HLOOKUP(FS$1,'Nakladova matice_2018'!$A$1:$IW$188,171,FALSE),0)</f>
        <v>0</v>
      </c>
      <c r="FT198" s="19">
        <f>IFERROR(HLOOKUP(FT$1,'Nakladova matice_2018'!$A$1:$IW$188,171,FALSE),0)</f>
        <v>0</v>
      </c>
      <c r="FU198" s="19">
        <f>IFERROR(HLOOKUP(FU$1,'Nakladova matice_2018'!$A$1:$IW$188,171,FALSE),0)</f>
        <v>0</v>
      </c>
      <c r="FV198" s="19">
        <f>IFERROR(HLOOKUP(FV$1,'Nakladova matice_2018'!$A$1:$IW$188,171,FALSE),0)</f>
        <v>0</v>
      </c>
      <c r="FW198" s="19">
        <f>IFERROR(HLOOKUP(FW$1,'Nakladova matice_2018'!$A$1:$IW$188,171,FALSE),0)</f>
        <v>0</v>
      </c>
      <c r="FX198" s="19">
        <f>IFERROR(HLOOKUP(FX$1,'Nakladova matice_2018'!$A$1:$IW$188,171,FALSE),0)</f>
        <v>0</v>
      </c>
      <c r="FY198" s="19">
        <f>IFERROR(HLOOKUP(FY$1,'Nakladova matice_2018'!$A$1:$IW$188,171,FALSE),0)</f>
        <v>0</v>
      </c>
      <c r="FZ198" s="19">
        <f>IFERROR(HLOOKUP(FZ$1,'Nakladova matice_2018'!$A$1:$IW$188,171,FALSE),0)</f>
        <v>0</v>
      </c>
      <c r="GA198" s="19">
        <f>IFERROR(HLOOKUP(GA$1,'Nakladova matice_2018'!$A$1:$IW$188,171,FALSE),0)</f>
        <v>0</v>
      </c>
      <c r="GB198" s="19">
        <f>IFERROR(HLOOKUP(GB$1,'Nakladova matice_2018'!$A$1:$IW$188,171,FALSE),0)</f>
        <v>0</v>
      </c>
      <c r="GC198" s="19">
        <f>IFERROR(HLOOKUP(GC$1,'Nakladova matice_2018'!$A$1:$IW$188,171,FALSE),0)</f>
        <v>0</v>
      </c>
      <c r="GD198" s="19">
        <f>IFERROR(HLOOKUP(GD$1,'Nakladova matice_2018'!$A$1:$IW$188,171,FALSE),0)</f>
        <v>0</v>
      </c>
      <c r="GE198" s="19">
        <f>IFERROR(HLOOKUP(GE$1,'Nakladova matice_2018'!$A$1:$IW$188,171,FALSE),0)</f>
        <v>0</v>
      </c>
      <c r="GF198" s="19">
        <f>IFERROR(HLOOKUP(GF$1,'Nakladova matice_2018'!$A$1:$IW$188,171,FALSE),0)</f>
        <v>0</v>
      </c>
      <c r="GG198" s="19">
        <f>IFERROR(HLOOKUP(GG$1,'Nakladova matice_2018'!$A$1:$IW$188,171,FALSE),0)</f>
        <v>0</v>
      </c>
      <c r="GH198" s="19">
        <f>IFERROR(HLOOKUP(GH$1,'Nakladova matice_2018'!$A$1:$IW$188,171,FALSE),0)</f>
        <v>0</v>
      </c>
      <c r="GI198" s="19">
        <f>IFERROR(HLOOKUP(GI$1,'Nakladova matice_2018'!$A$1:$IW$188,171,FALSE),0)</f>
        <v>0</v>
      </c>
      <c r="GJ198" s="19">
        <f>IFERROR(HLOOKUP(GJ$1,'Nakladova matice_2018'!$A$1:$IW$188,171,FALSE),0)</f>
        <v>0</v>
      </c>
      <c r="GK198" s="19">
        <f>IFERROR(HLOOKUP(GK$1,'Nakladova matice_2018'!$A$1:$IW$188,171,FALSE),0)</f>
        <v>0</v>
      </c>
      <c r="GL198" s="19">
        <f>IFERROR(HLOOKUP(GL$1,'Nakladova matice_2018'!$A$1:$IW$188,171,FALSE),0)</f>
        <v>0</v>
      </c>
      <c r="GM198" s="19">
        <f>IFERROR(HLOOKUP(GM$1,'Nakladova matice_2018'!$A$1:$IW$188,171,FALSE),0)</f>
        <v>0</v>
      </c>
      <c r="GN198" s="19">
        <f>IFERROR(HLOOKUP(GN$1,'Nakladova matice_2018'!$A$1:$IW$188,171,FALSE),0)</f>
        <v>0</v>
      </c>
      <c r="GO198" s="19">
        <f>IFERROR(HLOOKUP(GO$1,'Nakladova matice_2018'!$A$1:$IW$188,171,FALSE),0)</f>
        <v>0</v>
      </c>
      <c r="GP198" s="19">
        <f>IFERROR(HLOOKUP(GP$1,'Nakladova matice_2018'!$A$1:$IW$188,171,FALSE),0)</f>
        <v>0</v>
      </c>
      <c r="GQ198" s="19">
        <f>IFERROR(HLOOKUP(GQ$1,'Nakladova matice_2018'!$A$1:$IW$188,171,FALSE),0)</f>
        <v>0</v>
      </c>
      <c r="GR198" s="19">
        <f>IFERROR(HLOOKUP(GR$1,'Nakladova matice_2018'!$A$1:$IW$188,171,FALSE),0)</f>
        <v>0</v>
      </c>
      <c r="GS198" s="19">
        <f>IFERROR(HLOOKUP(GS$1,'Nakladova matice_2018'!$A$1:$IW$188,171,FALSE),0)</f>
        <v>0</v>
      </c>
      <c r="GT198" s="19">
        <f>IFERROR(HLOOKUP(GT$1,'Nakladova matice_2018'!$A$1:$IW$188,171,FALSE),0)</f>
        <v>0</v>
      </c>
      <c r="GU198" s="19">
        <f>IFERROR(HLOOKUP(GU$1,'Nakladova matice_2018'!$A$1:$IW$188,171,FALSE),0)</f>
        <v>0</v>
      </c>
      <c r="GV198" s="19">
        <f>IFERROR(HLOOKUP(GV$1,'Nakladova matice_2018'!$A$1:$IW$188,171,FALSE),0)</f>
        <v>0</v>
      </c>
      <c r="GW198" s="19">
        <f>IFERROR(HLOOKUP(GW$1,'Nakladova matice_2018'!$A$1:$IW$188,171,FALSE),0)</f>
        <v>0</v>
      </c>
      <c r="GX198" s="19">
        <f>IFERROR(HLOOKUP(GX$1,'Nakladova matice_2018'!$A$1:$IW$188,171,FALSE),0)</f>
        <v>0</v>
      </c>
      <c r="GY198" s="19">
        <f>IFERROR(HLOOKUP(GY$1,'Nakladova matice_2018'!$A$1:$IW$188,171,FALSE),0)</f>
        <v>0</v>
      </c>
      <c r="GZ198" s="19">
        <f>IFERROR(HLOOKUP(GZ$1,'Nakladova matice_2018'!$A$1:$IW$188,171,FALSE),0)</f>
        <v>0</v>
      </c>
      <c r="HA198" s="19">
        <f>IFERROR(HLOOKUP(HA$1,'Nakladova matice_2018'!$A$1:$IW$188,171,FALSE),0)</f>
        <v>0</v>
      </c>
      <c r="HB198" s="19">
        <f>IFERROR(HLOOKUP(HB$1,'Nakladova matice_2018'!$A$1:$IW$188,171,FALSE),0)</f>
        <v>0</v>
      </c>
      <c r="HC198" s="19">
        <f>IFERROR(HLOOKUP(HC$1,'Nakladova matice_2018'!$A$1:$IW$188,171,FALSE),0)</f>
        <v>0</v>
      </c>
      <c r="HD198" s="19">
        <f>IFERROR(HLOOKUP(HD$1,'Nakladova matice_2018'!$A$1:$IW$188,171,FALSE),0)</f>
        <v>0</v>
      </c>
      <c r="HE198" s="19">
        <f>IFERROR(HLOOKUP(HE$1,'Nakladova matice_2018'!$A$1:$IW$188,171,FALSE),0)</f>
        <v>0</v>
      </c>
      <c r="HF198" s="19">
        <f>IFERROR(HLOOKUP(HF$1,'Nakladova matice_2018'!$A$1:$IW$188,171,FALSE),0)</f>
        <v>0</v>
      </c>
      <c r="HG198" s="19">
        <f>IFERROR(HLOOKUP(HG$1,'Nakladova matice_2018'!$A$1:$IW$188,171,FALSE),0)</f>
        <v>0</v>
      </c>
      <c r="HH198" s="19">
        <f>IFERROR(HLOOKUP(HH$1,'Nakladova matice_2018'!$A$1:$IW$188,171,FALSE),0)</f>
        <v>0</v>
      </c>
      <c r="HI198" s="19">
        <f>IFERROR(HLOOKUP(HI$1,'Nakladova matice_2018'!$A$1:$IW$188,171,FALSE),0)</f>
        <v>0</v>
      </c>
      <c r="HJ198" s="19">
        <f>IFERROR(HLOOKUP(HJ$1,'Nakladova matice_2018'!$A$1:$IW$188,171,FALSE),0)</f>
        <v>0</v>
      </c>
      <c r="HK198" s="19">
        <f>IFERROR(HLOOKUP(HK$1,'Nakladova matice_2018'!$A$1:$IW$188,171,FALSE),0)</f>
        <v>0</v>
      </c>
      <c r="HL198" s="19">
        <f>IFERROR(HLOOKUP(HL$1,'Nakladova matice_2018'!$A$1:$IW$188,171,FALSE),0)</f>
        <v>0</v>
      </c>
      <c r="HM198" s="19">
        <f>IFERROR(HLOOKUP(HM$1,'Nakladova matice_2018'!$A$1:$IW$188,171,FALSE),0)</f>
        <v>0</v>
      </c>
      <c r="HN198" s="19">
        <f>IFERROR(HLOOKUP(HN$1,'Nakladova matice_2018'!$A$1:$IW$188,171,FALSE),0)</f>
        <v>0</v>
      </c>
      <c r="HO198" s="19">
        <f>IFERROR(HLOOKUP(HO$1,'Nakladova matice_2018'!$A$1:$IW$188,171,FALSE),0)</f>
        <v>0</v>
      </c>
      <c r="HP198" s="19">
        <f>IFERROR(HLOOKUP(HP$1,'Nakladova matice_2018'!$A$1:$IW$188,171,FALSE),0)</f>
        <v>0</v>
      </c>
      <c r="HQ198" s="19">
        <f>IFERROR(HLOOKUP(HQ$1,'Nakladova matice_2018'!$A$1:$IW$188,171,FALSE),0)</f>
        <v>0</v>
      </c>
      <c r="HR198" s="19">
        <f>IFERROR(HLOOKUP(HR$1,'Nakladova matice_2018'!$A$1:$IW$188,171,FALSE),0)</f>
        <v>0</v>
      </c>
      <c r="HS198" s="19">
        <f>IFERROR(HLOOKUP(HS$1,'Nakladova matice_2018'!$A$1:$IW$188,171,FALSE),0)</f>
        <v>0</v>
      </c>
      <c r="HT198" s="19">
        <f>IFERROR(HLOOKUP(HT$1,'Nakladova matice_2018'!$A$1:$IW$188,171,FALSE),0)</f>
        <v>0</v>
      </c>
      <c r="HU198" s="19">
        <f>IFERROR(HLOOKUP(HU$1,'Nakladova matice_2018'!$A$1:$IW$188,171,FALSE),0)</f>
        <v>0</v>
      </c>
      <c r="HV198" s="19">
        <f>IFERROR(HLOOKUP(HV$1,'Nakladova matice_2018'!$A$1:$IW$188,171,FALSE),0)</f>
        <v>0</v>
      </c>
      <c r="HW198" s="19">
        <f>IFERROR(HLOOKUP(HW$1,'Nakladova matice_2018'!$A$1:$IW$188,171,FALSE),0)</f>
        <v>0</v>
      </c>
      <c r="HX198" s="19">
        <f>IFERROR(HLOOKUP(HX$1,'Nakladova matice_2018'!$A$1:$IW$188,171,FALSE),0)</f>
        <v>0</v>
      </c>
      <c r="HY198" s="19">
        <f>IFERROR(HLOOKUP(HY$1,'Nakladova matice_2018'!$A$1:$IW$188,171,FALSE),0)</f>
        <v>0</v>
      </c>
      <c r="HZ198" s="19">
        <f>IFERROR(HLOOKUP(HZ$1,'Nakladova matice_2018'!$A$1:$IW$188,171,FALSE),0)</f>
        <v>0</v>
      </c>
      <c r="IA198" s="19">
        <f>IFERROR(HLOOKUP(IA$1,'Nakladova matice_2018'!$A$1:$IW$188,171,FALSE),0)</f>
        <v>0</v>
      </c>
      <c r="IB198" s="19">
        <f>IFERROR(HLOOKUP(IB$1,'Nakladova matice_2018'!$A$1:$IW$188,171,FALSE),0)</f>
        <v>36800.800000000003</v>
      </c>
      <c r="IC198" s="19">
        <f>IFERROR(HLOOKUP(IC$1,'Nakladova matice_2018'!$A$1:$IW$188,171,FALSE),0)</f>
        <v>35643.660000000003</v>
      </c>
      <c r="ID198" s="19">
        <f>IFERROR(HLOOKUP(ID$1,'Nakladova matice_2018'!$A$1:$IW$188,171,FALSE),0)</f>
        <v>0</v>
      </c>
      <c r="IE198" s="19">
        <f>IFERROR(HLOOKUP(IE$1,'Nakladova matice_2018'!$A$1:$IW$188,171,FALSE),0)</f>
        <v>0</v>
      </c>
      <c r="IF198" s="19">
        <f>IFERROR(HLOOKUP(IF$1,'Nakladova matice_2018'!$A$1:$IW$188,171,FALSE),0)</f>
        <v>0</v>
      </c>
      <c r="IG198" s="19">
        <f>IFERROR(HLOOKUP(IG$1,'Nakladova matice_2018'!$A$1:$IW$188,171,FALSE),0)</f>
        <v>0</v>
      </c>
      <c r="IH198" s="19">
        <f>IFERROR(HLOOKUP(IH$1,'Nakladova matice_2018'!$A$1:$IW$188,171,FALSE),0)</f>
        <v>0</v>
      </c>
      <c r="II198" s="19">
        <f>IFERROR(HLOOKUP(II$1,'Nakladova matice_2018'!$A$1:$IW$188,171,FALSE),0)</f>
        <v>0</v>
      </c>
      <c r="IJ198" s="19">
        <f>IFERROR(HLOOKUP(IJ$1,'Nakladova matice_2018'!$A$1:$IW$188,171,FALSE),0)</f>
        <v>0</v>
      </c>
      <c r="IK198" s="19">
        <f>IFERROR(HLOOKUP(IK$1,'Nakladova matice_2018'!$A$1:$IW$188,171,FALSE),0)</f>
        <v>0</v>
      </c>
      <c r="IL198" s="19">
        <f>IFERROR(HLOOKUP(IL$1,'Nakladova matice_2018'!$A$1:$IW$188,171,FALSE),0)</f>
        <v>0</v>
      </c>
      <c r="IM198" s="19">
        <f>IFERROR(HLOOKUP(IM$1,'Nakladova matice_2018'!$A$1:$IW$188,171,FALSE),0)</f>
        <v>0</v>
      </c>
      <c r="IN198" s="19">
        <f>IFERROR(HLOOKUP(IN$1,'Nakladova matice_2018'!$A$1:$IW$188,171,FALSE),0)</f>
        <v>0</v>
      </c>
      <c r="IO198" s="19">
        <f>IFERROR(HLOOKUP(IO$1,'Nakladova matice_2018'!$A$1:$IW$188,171,FALSE),0)</f>
        <v>0</v>
      </c>
      <c r="IP198" s="19">
        <f>IFERROR(HLOOKUP(IP$1,'Nakladova matice_2018'!$A$1:$IW$188,171,FALSE),0)</f>
        <v>0</v>
      </c>
      <c r="IQ198" s="19">
        <f>IFERROR(HLOOKUP(IQ$1,'Nakladova matice_2018'!$A$1:$IW$188,171,FALSE),0)</f>
        <v>0</v>
      </c>
      <c r="IR198" s="19">
        <f>IFERROR(HLOOKUP(IR$1,'Nakladova matice_2018'!$A$1:$IW$188,171,FALSE),0)</f>
        <v>0</v>
      </c>
      <c r="IS198" s="19">
        <f>IFERROR(HLOOKUP(IS$1,'Nakladova matice_2018'!$A$1:$IW$188,171,FALSE),0)</f>
        <v>0</v>
      </c>
      <c r="IT198" s="19">
        <f>IFERROR(HLOOKUP(IT$1,'Nakladova matice_2018'!$A$1:$IW$188,171,FALSE),0)</f>
        <v>0</v>
      </c>
      <c r="IU198" s="19">
        <f>IFERROR(HLOOKUP(IU$1,'Nakladova matice_2018'!$A$1:$IW$188,171,FALSE),0)</f>
        <v>0</v>
      </c>
      <c r="IV198" s="19">
        <f>IFERROR(HLOOKUP(IV$1,'Nakladova matice_2018'!$A$1:$IW$188,171,FALSE),0)</f>
        <v>0</v>
      </c>
      <c r="IW198" s="19">
        <f>IFERROR(HLOOKUP(IW$1,'Nakladova matice_2018'!$A$1:$IW$188,171,FALSE),0)</f>
        <v>0</v>
      </c>
      <c r="IX198" s="19">
        <f>IFERROR(HLOOKUP(IX$1,'Nakladova matice_2018'!$A$1:$IW$188,171,FALSE),0)</f>
        <v>0</v>
      </c>
      <c r="IY198" s="19">
        <f>IFERROR(HLOOKUP(IY$1,'Nakladova matice_2018'!$A$1:$IW$188,171,FALSE),0)</f>
        <v>0</v>
      </c>
      <c r="IZ198" s="19">
        <f>IFERROR(HLOOKUP(IZ$1,'Nakladova matice_2018'!$A$1:$IW$188,171,FALSE),0)</f>
        <v>0</v>
      </c>
      <c r="JA198" s="19">
        <f>IFERROR(HLOOKUP(JA$1,'Nakladova matice_2018'!$A$1:$IW$188,171,FALSE),0)</f>
        <v>0</v>
      </c>
      <c r="JB198" s="19">
        <f>IFERROR(HLOOKUP(JB$1,'Nakladova matice_2018'!$A$1:$IW$188,171,FALSE),0)</f>
        <v>0</v>
      </c>
      <c r="JC198" s="19">
        <f>IFERROR(HLOOKUP(JC$1,'Nakladova matice_2018'!$A$1:$IW$188,171,FALSE),0)</f>
        <v>0</v>
      </c>
      <c r="JD198" s="19">
        <f>IFERROR(HLOOKUP(JD$1,'Nakladova matice_2018'!$A$1:$IW$188,171,FALSE),0)</f>
        <v>0</v>
      </c>
      <c r="JE198" s="19">
        <f>IFERROR(HLOOKUP(JE$1,'Nakladova matice_2018'!$A$1:$IW$188,171,FALSE),0)</f>
        <v>0</v>
      </c>
      <c r="JF198" s="19">
        <f>IFERROR(HLOOKUP(JF$1,'Nakladova matice_2018'!$A$1:$IW$188,171,FALSE),0)</f>
        <v>0</v>
      </c>
      <c r="JG198" s="19">
        <f>IFERROR(HLOOKUP(JG$1,'Nakladova matice_2018'!$A$1:$IW$188,171,FALSE),0)</f>
        <v>0</v>
      </c>
      <c r="JH198" s="19">
        <f>IFERROR(HLOOKUP(JH$1,'Nakladova matice_2018'!$A$1:$IW$188,171,FALSE),0)</f>
        <v>0</v>
      </c>
      <c r="JI198" s="19">
        <f>IFERROR(HLOOKUP(JI$1,'Nakladova matice_2018'!$A$1:$IW$188,171,FALSE),0)</f>
        <v>0</v>
      </c>
      <c r="JJ198" s="19">
        <f>IFERROR(HLOOKUP(JJ$1,'Nakladova matice_2018'!$A$1:$IW$188,171,FALSE),0)</f>
        <v>0</v>
      </c>
      <c r="JK198" s="19">
        <f>IFERROR(HLOOKUP(JK$1,'Nakladova matice_2018'!$A$1:$IW$188,171,FALSE),0)</f>
        <v>0</v>
      </c>
      <c r="JL198" s="19">
        <f>IFERROR(HLOOKUP(JL$1,'Nakladova matice_2018'!$A$1:$IW$188,171,FALSE),0)</f>
        <v>0</v>
      </c>
      <c r="JM198" s="19">
        <f>IFERROR(HLOOKUP(JM$1,'Nakladova matice_2018'!$A$1:$IW$188,171,FALSE),0)</f>
        <v>0</v>
      </c>
      <c r="JN198" s="19">
        <f>IFERROR(HLOOKUP(JN$1,'Nakladova matice_2018'!$A$1:$IW$188,171,FALSE),0)</f>
        <v>0</v>
      </c>
      <c r="JO198" s="19">
        <f>IFERROR(HLOOKUP(JO$1,'Nakladova matice_2018'!$A$1:$IW$188,171,FALSE),0)</f>
        <v>0</v>
      </c>
      <c r="JP198" s="19">
        <f>IFERROR(HLOOKUP(JP$1,'Nakladova matice_2018'!$A$1:$IW$188,171,FALSE),0)</f>
        <v>0</v>
      </c>
      <c r="JQ198" s="19">
        <f>IFERROR(HLOOKUP(JQ$1,'Nakladova matice_2018'!$A$1:$IW$188,171,FALSE),0)</f>
        <v>0</v>
      </c>
      <c r="JR198" s="19">
        <f>IFERROR(HLOOKUP(JR$1,'Nakladova matice_2018'!$A$1:$IW$188,171,FALSE),0)</f>
        <v>0</v>
      </c>
      <c r="JS198" s="19">
        <f>IFERROR(HLOOKUP(JS$1,'Nakladova matice_2018'!$A$1:$IW$188,171,FALSE),0)</f>
        <v>0</v>
      </c>
      <c r="JT198" s="19">
        <f>IFERROR(HLOOKUP(JT$1,'Nakladova matice_2018'!$A$1:$IW$188,171,FALSE),0)</f>
        <v>0</v>
      </c>
      <c r="JU198" s="19">
        <f>IFERROR(HLOOKUP(JU$1,'Nakladova matice_2018'!$A$1:$IW$188,171,FALSE),0)</f>
        <v>0</v>
      </c>
      <c r="JV198" s="19">
        <f>IFERROR(HLOOKUP(JV$1,'Nakladova matice_2018'!$A$1:$IW$188,171,FALSE),0)</f>
        <v>0</v>
      </c>
      <c r="JW198" s="19">
        <f>IFERROR(HLOOKUP(JW$1,'Nakladova matice_2018'!$A$1:$IW$188,171,FALSE),0)</f>
        <v>0</v>
      </c>
      <c r="JX198" s="19">
        <f>IFERROR(HLOOKUP(JX$1,'Nakladova matice_2018'!$A$1:$IW$188,171,FALSE),0)</f>
        <v>0</v>
      </c>
      <c r="JY198" s="19">
        <f>IFERROR(HLOOKUP(JY$1,'Nakladova matice_2018'!$A$1:$IW$188,171,FALSE),0)</f>
        <v>0</v>
      </c>
      <c r="JZ198" s="19">
        <f>IFERROR(HLOOKUP(JZ$1,'Nakladova matice_2018'!$A$1:$IW$188,171,FALSE),0)</f>
        <v>0</v>
      </c>
      <c r="KA198" s="19">
        <f>IFERROR(HLOOKUP(KA$1,'Nakladova matice_2018'!$A$1:$IW$188,171,FALSE),0)</f>
        <v>0</v>
      </c>
      <c r="KB198" s="19">
        <f>IFERROR(HLOOKUP(KB$1,'Nakladova matice_2018'!$A$1:$IW$188,171,FALSE),0)</f>
        <v>0</v>
      </c>
      <c r="KC198" s="19">
        <f>IFERROR(HLOOKUP(KC$1,'Nakladova matice_2018'!$A$1:$IW$188,171,FALSE),0)</f>
        <v>0</v>
      </c>
      <c r="KD198" s="19">
        <f>IFERROR(HLOOKUP(KD$1,'Nakladova matice_2018'!$A$1:$IW$188,171,FALSE),0)</f>
        <v>0</v>
      </c>
      <c r="KE198" s="19">
        <f>IFERROR(HLOOKUP(KE$1,'Nakladova matice_2018'!$A$1:$IW$188,171,FALSE),0)</f>
        <v>0</v>
      </c>
      <c r="KF198" s="19">
        <f>IFERROR(HLOOKUP(KF$1,'Nakladova matice_2018'!$A$1:$IW$188,171,FALSE),0)</f>
        <v>0</v>
      </c>
      <c r="KG198" s="19">
        <f>IFERROR(HLOOKUP(KG$1,'Nakladova matice_2018'!$A$1:$IW$188,171,FALSE),0)</f>
        <v>0</v>
      </c>
      <c r="KH198" s="19">
        <f>IFERROR(HLOOKUP(KH$1,'Nakladova matice_2018'!$A$1:$IW$188,171,FALSE),0)</f>
        <v>0</v>
      </c>
      <c r="KI198" s="19">
        <f>IFERROR(HLOOKUP(KI$1,'Nakladova matice_2018'!$A$1:$IW$188,171,FALSE),0)</f>
        <v>0</v>
      </c>
      <c r="KJ198" s="19">
        <f>IFERROR(HLOOKUP(KJ$1,'Nakladova matice_2018'!$A$1:$IW$188,171,FALSE),0)</f>
        <v>0</v>
      </c>
      <c r="KK198" s="19">
        <f>IFERROR(HLOOKUP(KK$1,'Nakladova matice_2018'!$A$1:$IW$188,171,FALSE),0)</f>
        <v>0</v>
      </c>
      <c r="KL198" s="19">
        <f>IFERROR(HLOOKUP(KL$1,'Nakladova matice_2018'!$A$1:$IW$188,171,FALSE),0)</f>
        <v>0</v>
      </c>
      <c r="KM198" s="19">
        <f>IFERROR(HLOOKUP(KM$1,'Nakladova matice_2018'!$A$1:$IW$188,171,FALSE),0)</f>
        <v>0</v>
      </c>
      <c r="KN198" s="19">
        <f>IFERROR(HLOOKUP(KN$1,'Nakladova matice_2018'!$A$1:$IW$188,171,FALSE),0)</f>
        <v>0</v>
      </c>
      <c r="KO198" s="19">
        <f>IFERROR(HLOOKUP(KO$1,'Nakladova matice_2018'!$A$1:$IW$188,171,FALSE),0)</f>
        <v>0</v>
      </c>
      <c r="KP198" s="19">
        <f>IFERROR(HLOOKUP(KP$1,'Nakladova matice_2018'!$A$1:$IW$188,171,FALSE),0)</f>
        <v>0</v>
      </c>
      <c r="KQ198" s="19">
        <f>IFERROR(HLOOKUP(KQ$1,'Nakladova matice_2018'!$A$1:$IW$188,171,FALSE),0)</f>
        <v>0</v>
      </c>
      <c r="KR198" s="19">
        <f>IFERROR(HLOOKUP(KR$1,'Nakladova matice_2018'!$A$1:$IW$188,171,FALSE),0)</f>
        <v>0</v>
      </c>
      <c r="KS198" s="19">
        <f>IFERROR(HLOOKUP(KS$1,'Nakladova matice_2018'!$A$1:$IW$188,171,FALSE),0)</f>
        <v>0</v>
      </c>
      <c r="KT198" s="19">
        <f>IFERROR(HLOOKUP(KT$1,'Nakladova matice_2018'!$A$1:$IW$188,171,FALSE),0)</f>
        <v>0</v>
      </c>
      <c r="KU198" s="19">
        <f>IFERROR(HLOOKUP(KU$1,'Nakladova matice_2018'!$A$1:$IW$188,171,FALSE),0)</f>
        <v>0</v>
      </c>
      <c r="KV198" s="19">
        <f>IFERROR(HLOOKUP(KV$1,'Nakladova matice_2018'!$A$1:$IW$188,171,FALSE),0)</f>
        <v>0</v>
      </c>
      <c r="KW198" s="19">
        <f>IFERROR(HLOOKUP(KW$1,'Nakladova matice_2018'!$A$1:$IW$188,171,FALSE),0)</f>
        <v>0</v>
      </c>
      <c r="KX198" s="19">
        <f>IFERROR(HLOOKUP(KX$1,'Nakladova matice_2018'!$A$1:$IW$188,171,FALSE),0)</f>
        <v>0</v>
      </c>
      <c r="KY198" s="19">
        <f>IFERROR(HLOOKUP(KY$1,'Nakladova matice_2018'!$A$1:$IW$188,171,FALSE),0)</f>
        <v>0</v>
      </c>
      <c r="KZ198" s="19">
        <f>IFERROR(HLOOKUP(KZ$1,'Nakladova matice_2018'!$A$1:$IW$188,171,FALSE),0)</f>
        <v>0</v>
      </c>
      <c r="LA198" s="19">
        <f>IFERROR(HLOOKUP(LA$1,'Nakladova matice_2018'!$A$1:$IW$188,171,FALSE),0)</f>
        <v>0</v>
      </c>
      <c r="LB198" s="19">
        <f>IFERROR(HLOOKUP(LB$1,'Nakladova matice_2018'!$A$1:$IW$188,171,FALSE),0)</f>
        <v>0</v>
      </c>
      <c r="LC198" s="19">
        <f>IFERROR(HLOOKUP(LC$1,'Nakladova matice_2018'!$A$1:$IW$188,171,FALSE),0)</f>
        <v>0</v>
      </c>
      <c r="LD198" s="19">
        <f>IFERROR(HLOOKUP(LD$1,'Nakladova matice_2018'!$A$1:$IW$188,171,FALSE),0)</f>
        <v>0</v>
      </c>
      <c r="LE198" s="19">
        <f>IFERROR(HLOOKUP(LE$1,'Nakladova matice_2018'!$A$1:$IW$188,171,FALSE),0)</f>
        <v>0</v>
      </c>
      <c r="LF198" s="19">
        <f>IFERROR(HLOOKUP(LF$1,'Nakladova matice_2018'!$A$1:$IW$188,171,FALSE),0)</f>
        <v>0</v>
      </c>
      <c r="LG198" s="19">
        <f>IFERROR(HLOOKUP(LG$1,'Nakladova matice_2018'!$A$1:$IW$188,171,FALSE),0)</f>
        <v>0</v>
      </c>
      <c r="LH198" s="19">
        <f>IFERROR(HLOOKUP(LH$1,'Nakladova matice_2018'!$A$1:$IW$188,171,FALSE),0)</f>
        <v>0</v>
      </c>
      <c r="LI198" s="19">
        <f>IFERROR(HLOOKUP(LI$1,'Nakladova matice_2018'!$A$1:$IW$188,171,FALSE),0)</f>
        <v>0</v>
      </c>
      <c r="LJ198" s="19">
        <f>IFERROR(HLOOKUP(LJ$1,'Nakladova matice_2018'!$A$1:$IW$188,171,FALSE),0)</f>
        <v>0</v>
      </c>
      <c r="LK198" s="19">
        <f>IFERROR(HLOOKUP(LK$1,'Nakladova matice_2018'!$A$1:$IW$188,171,FALSE),0)</f>
        <v>0</v>
      </c>
      <c r="LL198" s="19">
        <f>IFERROR(HLOOKUP(LL$1,'Nakladova matice_2018'!$A$1:$IW$188,171,FALSE),0)</f>
        <v>0</v>
      </c>
      <c r="LM198" s="19">
        <f>IFERROR(HLOOKUP(LM$1,'Nakladova matice_2018'!$A$1:$IW$188,171,FALSE),0)</f>
        <v>0</v>
      </c>
      <c r="LN198" s="19">
        <f>IFERROR(HLOOKUP(LN$1,'Nakladova matice_2018'!$A$1:$IW$188,171,FALSE),0)</f>
        <v>0</v>
      </c>
      <c r="LO198" s="19">
        <f>IFERROR(HLOOKUP(LO$1,'Nakladova matice_2018'!$A$1:$IW$188,171,FALSE),0)</f>
        <v>0</v>
      </c>
      <c r="LP198" s="19">
        <f>IFERROR(HLOOKUP(LP$1,'Nakladova matice_2018'!$A$1:$IW$188,171,FALSE),0)</f>
        <v>0</v>
      </c>
      <c r="LQ198" s="19">
        <f>IFERROR(HLOOKUP(LQ$1,'Nakladova matice_2018'!$A$1:$IW$188,171,FALSE),0)</f>
        <v>0</v>
      </c>
      <c r="LR198" s="19">
        <f>IFERROR(HLOOKUP(LR$1,'Nakladova matice_2018'!$A$1:$IW$188,171,FALSE),0)</f>
        <v>0</v>
      </c>
      <c r="LS198" s="19">
        <f>IFERROR(HLOOKUP(LS$1,'Nakladova matice_2018'!$A$1:$IW$188,171,FALSE),0)</f>
        <v>0</v>
      </c>
      <c r="LT198" s="19">
        <f>IFERROR(HLOOKUP(LT$1,'Nakladova matice_2018'!$A$1:$IW$188,171,FALSE),0)</f>
        <v>0</v>
      </c>
      <c r="LU198" s="19">
        <f>IFERROR(HLOOKUP(LU$1,'Nakladova matice_2018'!$A$1:$IW$188,171,FALSE),0)</f>
        <v>0</v>
      </c>
      <c r="LV198" s="19">
        <f>IFERROR(HLOOKUP(LV$1,'Nakladova matice_2018'!$A$1:$IW$188,171,FALSE),0)</f>
        <v>0</v>
      </c>
      <c r="LW198" s="19">
        <f>IFERROR(HLOOKUP(LW$1,'Nakladova matice_2018'!$A$1:$IW$188,171,FALSE),0)</f>
        <v>0</v>
      </c>
      <c r="LX198" s="19">
        <f>IFERROR(HLOOKUP(LX$1,'Nakladova matice_2018'!$A$1:$IW$188,171,FALSE),0)</f>
        <v>0</v>
      </c>
      <c r="LY198" s="19">
        <f>IFERROR(HLOOKUP(LY$1,'Nakladova matice_2018'!$A$1:$IW$188,171,FALSE),0)</f>
        <v>0</v>
      </c>
      <c r="LZ198" s="19">
        <f>IFERROR(HLOOKUP(LZ$1,'Nakladova matice_2018'!$A$1:$IW$188,171,FALSE),0)</f>
        <v>0</v>
      </c>
      <c r="MA198" s="19">
        <f>IFERROR(HLOOKUP(MA$1,'Nakladova matice_2018'!$A$1:$IW$188,171,FALSE),0)</f>
        <v>0</v>
      </c>
      <c r="MB198" s="19">
        <f>IFERROR(HLOOKUP(MB$1,'Nakladova matice_2018'!$A$1:$IW$188,171,FALSE),0)</f>
        <v>0</v>
      </c>
      <c r="MC198" s="19">
        <f>IFERROR(HLOOKUP(MC$1,'Nakladova matice_2018'!$A$1:$IW$188,171,FALSE),0)</f>
        <v>0</v>
      </c>
      <c r="MD198" s="19">
        <f>IFERROR(HLOOKUP(MD$1,'Nakladova matice_2018'!$A$1:$IW$188,171,FALSE),0)</f>
        <v>0</v>
      </c>
      <c r="ME198" s="19">
        <f>IFERROR(HLOOKUP(ME$1,'Nakladova matice_2018'!$A$1:$IW$188,171,FALSE),0)</f>
        <v>0</v>
      </c>
      <c r="MF198" s="19">
        <f>IFERROR(HLOOKUP(MF$1,'Nakladova matice_2018'!$A$1:$IW$188,171,FALSE),0)</f>
        <v>0</v>
      </c>
      <c r="MG198" s="19">
        <f>IFERROR(HLOOKUP(MG$1,'Nakladova matice_2018'!$A$1:$IW$188,171,FALSE),0)</f>
        <v>0</v>
      </c>
      <c r="MH198" s="19">
        <f>IFERROR(HLOOKUP(MH$1,'Nakladova matice_2018'!$A$1:$IW$188,171,FALSE),0)</f>
        <v>0</v>
      </c>
      <c r="MI198" s="19">
        <f>IFERROR(HLOOKUP(MI$1,'Nakladova matice_2018'!$A$1:$IW$188,171,FALSE),0)</f>
        <v>0</v>
      </c>
      <c r="MJ198" s="19">
        <f>IFERROR(HLOOKUP(MJ$1,'Nakladova matice_2018'!$A$1:$IW$188,171,FALSE),0)</f>
        <v>0</v>
      </c>
      <c r="MK198" s="19">
        <f>IFERROR(HLOOKUP(MK$1,'Nakladova matice_2018'!$A$1:$IW$188,171,FALSE),0)</f>
        <v>0</v>
      </c>
      <c r="ML198" s="19">
        <f>IFERROR(HLOOKUP(ML$1,'Nakladova matice_2018'!$A$1:$IW$188,171,FALSE),0)</f>
        <v>0</v>
      </c>
      <c r="MM198" s="19">
        <f>IFERROR(HLOOKUP(MM$1,'Nakladova matice_2018'!$A$1:$IW$188,171,FALSE),0)</f>
        <v>0</v>
      </c>
      <c r="MN198" s="19">
        <f>IFERROR(HLOOKUP(MN$1,'Nakladova matice_2018'!$A$1:$IW$188,171,FALSE),0)</f>
        <v>0</v>
      </c>
      <c r="MO198" s="20">
        <f t="shared" si="88"/>
        <v>1797090.46</v>
      </c>
      <c r="MP198" s="20">
        <f>MO198-'Nakladova matice_2018'!IX171</f>
        <v>0</v>
      </c>
    </row>
    <row r="199" spans="1:354" x14ac:dyDescent="0.2">
      <c r="A199" s="27">
        <v>599122</v>
      </c>
      <c r="B199" s="21" t="s">
        <v>693</v>
      </c>
      <c r="C199" s="53">
        <v>0</v>
      </c>
      <c r="D199" s="19">
        <f>IFERROR(HLOOKUP(D$1,'Nakladova matice_2018'!$A$1:$IW$188,172,FALSE),0)</f>
        <v>0</v>
      </c>
      <c r="E199" s="19">
        <f>IFERROR(HLOOKUP(E$1,'Nakladova matice_2018'!$A$1:$IW$188,172,FALSE),0)</f>
        <v>0</v>
      </c>
      <c r="F199" s="19">
        <f>IFERROR(HLOOKUP(F$1,'Nakladova matice_2018'!$A$1:$IW$188,172,FALSE),0)</f>
        <v>0</v>
      </c>
      <c r="G199" s="19">
        <f>IFERROR(HLOOKUP(G$1,'Nakladova matice_2018'!$A$1:$IW$188,172,FALSE),0)</f>
        <v>0</v>
      </c>
      <c r="H199" s="19">
        <f>IFERROR(HLOOKUP(H$1,'Nakladova matice_2018'!$A$1:$IW$188,172,FALSE),0)</f>
        <v>0</v>
      </c>
      <c r="I199" s="19">
        <f>IFERROR(HLOOKUP(I$1,'Nakladova matice_2018'!$A$1:$IW$188,172,FALSE),0)</f>
        <v>0</v>
      </c>
      <c r="J199" s="19">
        <f>IFERROR(HLOOKUP(J$1,'Nakladova matice_2018'!$A$1:$IW$188,172,FALSE),0)</f>
        <v>0</v>
      </c>
      <c r="K199" s="19">
        <f>IFERROR(HLOOKUP(K$1,'Nakladova matice_2018'!$A$1:$IW$188,172,FALSE),0)</f>
        <v>0</v>
      </c>
      <c r="L199" s="19">
        <f>IFERROR(HLOOKUP(L$1,'Nakladova matice_2018'!$A$1:$IW$188,172,FALSE),0)</f>
        <v>0</v>
      </c>
      <c r="M199" s="19">
        <f>IFERROR(HLOOKUP(M$1,'Nakladova matice_2018'!$A$1:$IW$188,172,FALSE),0)</f>
        <v>0</v>
      </c>
      <c r="N199" s="19">
        <f>IFERROR(HLOOKUP(N$1,'Nakladova matice_2018'!$A$1:$IW$188,172,FALSE),0)</f>
        <v>0</v>
      </c>
      <c r="O199" s="19">
        <f>IFERROR(HLOOKUP(O$1,'Nakladova matice_2018'!$A$1:$IW$188,172,FALSE),0)</f>
        <v>0</v>
      </c>
      <c r="P199" s="19">
        <f>IFERROR(HLOOKUP(P$1,'Nakladova matice_2018'!$A$1:$IW$188,172,FALSE),0)</f>
        <v>0</v>
      </c>
      <c r="Q199" s="19">
        <f>IFERROR(HLOOKUP(Q$1,'Nakladova matice_2018'!$A$1:$IW$188,172,FALSE),0)</f>
        <v>0</v>
      </c>
      <c r="R199" s="19">
        <f>IFERROR(HLOOKUP(R$1,'Nakladova matice_2018'!$A$1:$IW$188,172,FALSE),0)</f>
        <v>0</v>
      </c>
      <c r="S199" s="19">
        <f>IFERROR(HLOOKUP(S$1,'Nakladova matice_2018'!$A$1:$IW$188,172,FALSE),0)</f>
        <v>0</v>
      </c>
      <c r="T199" s="19">
        <f>IFERROR(HLOOKUP(T$1,'Nakladova matice_2018'!$A$1:$IW$188,172,FALSE),0)</f>
        <v>0</v>
      </c>
      <c r="U199" s="19">
        <f>IFERROR(HLOOKUP(U$1,'Nakladova matice_2018'!$A$1:$IW$188,172,FALSE),0)</f>
        <v>0</v>
      </c>
      <c r="V199" s="19">
        <f>IFERROR(HLOOKUP(V$1,'Nakladova matice_2018'!$A$1:$IW$188,172,FALSE),0)</f>
        <v>0</v>
      </c>
      <c r="W199" s="19">
        <f>IFERROR(HLOOKUP(W$1,'Nakladova matice_2018'!$A$1:$IW$188,172,FALSE),0)</f>
        <v>0</v>
      </c>
      <c r="X199" s="19">
        <f>IFERROR(HLOOKUP(X$1,'Nakladova matice_2018'!$A$1:$IW$188,172,FALSE),0)</f>
        <v>0</v>
      </c>
      <c r="Y199" s="19">
        <f>IFERROR(HLOOKUP(Y$1,'Nakladova matice_2018'!$A$1:$IW$188,172,FALSE),0)</f>
        <v>0</v>
      </c>
      <c r="Z199" s="19">
        <f>IFERROR(HLOOKUP(Z$1,'Nakladova matice_2018'!$A$1:$IW$188,172,FALSE),0)</f>
        <v>0</v>
      </c>
      <c r="AA199" s="19">
        <f>IFERROR(HLOOKUP(AA$1,'Nakladova matice_2018'!$A$1:$IW$188,172,FALSE),0)</f>
        <v>0</v>
      </c>
      <c r="AB199" s="19">
        <f>IFERROR(HLOOKUP(AB$1,'Nakladova matice_2018'!$A$1:$IW$188,172,FALSE),0)</f>
        <v>0</v>
      </c>
      <c r="AC199" s="19">
        <f>IFERROR(HLOOKUP(AC$1,'Nakladova matice_2018'!$A$1:$IW$188,172,FALSE),0)</f>
        <v>0</v>
      </c>
      <c r="AD199" s="19">
        <f>IFERROR(HLOOKUP(AD$1,'Nakladova matice_2018'!$A$1:$IW$188,172,FALSE),0)</f>
        <v>0</v>
      </c>
      <c r="AE199" s="19">
        <f>IFERROR(HLOOKUP(AE$1,'Nakladova matice_2018'!$A$1:$IW$188,172,FALSE),0)</f>
        <v>0</v>
      </c>
      <c r="AF199" s="19">
        <f>IFERROR(HLOOKUP(AF$1,'Nakladova matice_2018'!$A$1:$IW$188,172,FALSE),0)</f>
        <v>0</v>
      </c>
      <c r="AG199" s="19">
        <f>IFERROR(HLOOKUP(AG$1,'Nakladova matice_2018'!$A$1:$IW$188,172,FALSE),0)</f>
        <v>0</v>
      </c>
      <c r="AH199" s="19">
        <f>IFERROR(HLOOKUP(AH$1,'Nakladova matice_2018'!$A$1:$IW$188,172,FALSE),0)</f>
        <v>0</v>
      </c>
      <c r="AI199" s="19">
        <f>IFERROR(HLOOKUP(AI$1,'Nakladova matice_2018'!$A$1:$IW$188,172,FALSE),0)</f>
        <v>0</v>
      </c>
      <c r="AJ199" s="19">
        <f>IFERROR(HLOOKUP(AJ$1,'Nakladova matice_2018'!$A$1:$IW$188,172,FALSE),0)</f>
        <v>0</v>
      </c>
      <c r="AK199" s="19">
        <f>IFERROR(HLOOKUP(AK$1,'Nakladova matice_2018'!$A$1:$IW$188,172,FALSE),0)</f>
        <v>0</v>
      </c>
      <c r="AL199" s="19">
        <f>IFERROR(HLOOKUP(AL$1,'Nakladova matice_2018'!$A$1:$IW$188,172,FALSE),0)</f>
        <v>0</v>
      </c>
      <c r="AM199" s="19">
        <f>IFERROR(HLOOKUP(AM$1,'Nakladova matice_2018'!$A$1:$IW$188,172,FALSE),0)</f>
        <v>0</v>
      </c>
      <c r="AN199" s="19">
        <f>IFERROR(HLOOKUP(AN$1,'Nakladova matice_2018'!$A$1:$IW$188,172,FALSE),0)</f>
        <v>0</v>
      </c>
      <c r="AO199" s="19">
        <f>IFERROR(HLOOKUP(AO$1,'Nakladova matice_2018'!$A$1:$IW$188,172,FALSE),0)</f>
        <v>0</v>
      </c>
      <c r="AP199" s="19">
        <f>IFERROR(HLOOKUP(AP$1,'Nakladova matice_2018'!$A$1:$IW$188,172,FALSE),0)</f>
        <v>0</v>
      </c>
      <c r="AQ199" s="19">
        <f>IFERROR(HLOOKUP(AQ$1,'Nakladova matice_2018'!$A$1:$IW$188,172,FALSE),0)</f>
        <v>0</v>
      </c>
      <c r="AR199" s="19">
        <f>IFERROR(HLOOKUP(AR$1,'Nakladova matice_2018'!$A$1:$IW$188,172,FALSE),0)</f>
        <v>0</v>
      </c>
      <c r="AS199" s="19">
        <f>IFERROR(HLOOKUP(AS$1,'Nakladova matice_2018'!$A$1:$IW$188,172,FALSE),0)</f>
        <v>0</v>
      </c>
      <c r="AT199" s="19">
        <f>IFERROR(HLOOKUP(AT$1,'Nakladova matice_2018'!$A$1:$IW$188,172,FALSE),0)</f>
        <v>0</v>
      </c>
      <c r="AU199" s="19">
        <f>IFERROR(HLOOKUP(AU$1,'Nakladova matice_2018'!$A$1:$IW$188,172,FALSE),0)</f>
        <v>0</v>
      </c>
      <c r="AV199" s="19">
        <f>IFERROR(HLOOKUP(AV$1,'Nakladova matice_2018'!$A$1:$IW$188,172,FALSE),0)</f>
        <v>0</v>
      </c>
      <c r="AW199" s="19">
        <f>IFERROR(HLOOKUP(AW$1,'Nakladova matice_2018'!$A$1:$IW$188,172,FALSE),0)</f>
        <v>0</v>
      </c>
      <c r="AX199" s="19">
        <f>IFERROR(HLOOKUP(AX$1,'Nakladova matice_2018'!$A$1:$IW$188,172,FALSE),0)</f>
        <v>0</v>
      </c>
      <c r="AY199" s="19">
        <f>IFERROR(HLOOKUP(AY$1,'Nakladova matice_2018'!$A$1:$IW$188,172,FALSE),0)</f>
        <v>0</v>
      </c>
      <c r="AZ199" s="19">
        <f>IFERROR(HLOOKUP(AZ$1,'Nakladova matice_2018'!$A$1:$IW$188,172,FALSE),0)</f>
        <v>0</v>
      </c>
      <c r="BA199" s="19">
        <f>IFERROR(HLOOKUP(BA$1,'Nakladova matice_2018'!$A$1:$IW$188,172,FALSE),0)</f>
        <v>0</v>
      </c>
      <c r="BB199" s="19">
        <f>IFERROR(HLOOKUP(BB$1,'Nakladova matice_2018'!$A$1:$IW$188,172,FALSE),0)</f>
        <v>0</v>
      </c>
      <c r="BC199" s="19">
        <f>IFERROR(HLOOKUP(BC$1,'Nakladova matice_2018'!$A$1:$IW$188,172,FALSE),0)</f>
        <v>0</v>
      </c>
      <c r="BD199" s="19">
        <f>IFERROR(HLOOKUP(BD$1,'Nakladova matice_2018'!$A$1:$IW$188,172,FALSE),0)</f>
        <v>0</v>
      </c>
      <c r="BE199" s="19">
        <f>IFERROR(HLOOKUP(BE$1,'Nakladova matice_2018'!$A$1:$IW$188,172,FALSE),0)</f>
        <v>0</v>
      </c>
      <c r="BF199" s="19">
        <f>IFERROR(HLOOKUP(BF$1,'Nakladova matice_2018'!$A$1:$IW$188,172,FALSE),0)</f>
        <v>0</v>
      </c>
      <c r="BG199" s="19">
        <f>IFERROR(HLOOKUP(BG$1,'Nakladova matice_2018'!$A$1:$IW$188,172,FALSE),0)</f>
        <v>0</v>
      </c>
      <c r="BH199" s="19">
        <f>IFERROR(HLOOKUP(BH$1,'Nakladova matice_2018'!$A$1:$IW$188,172,FALSE),0)</f>
        <v>0</v>
      </c>
      <c r="BI199" s="19">
        <f>IFERROR(HLOOKUP(BI$1,'Nakladova matice_2018'!$A$1:$IW$188,172,FALSE),0)</f>
        <v>0</v>
      </c>
      <c r="BJ199" s="19">
        <f>IFERROR(HLOOKUP(BJ$1,'Nakladova matice_2018'!$A$1:$IW$188,172,FALSE),0)</f>
        <v>0</v>
      </c>
      <c r="BK199" s="19">
        <f>IFERROR(HLOOKUP(BK$1,'Nakladova matice_2018'!$A$1:$IW$188,172,FALSE),0)</f>
        <v>0</v>
      </c>
      <c r="BL199" s="19">
        <f>IFERROR(HLOOKUP(BL$1,'Nakladova matice_2018'!$A$1:$IW$188,172,FALSE),0)</f>
        <v>0</v>
      </c>
      <c r="BM199" s="19">
        <f>IFERROR(HLOOKUP(BM$1,'Nakladova matice_2018'!$A$1:$IW$188,172,FALSE),0)</f>
        <v>0</v>
      </c>
      <c r="BN199" s="19">
        <f>IFERROR(HLOOKUP(BN$1,'Nakladova matice_2018'!$A$1:$IW$188,172,FALSE),0)</f>
        <v>0</v>
      </c>
      <c r="BO199" s="19">
        <f>IFERROR(HLOOKUP(BO$1,'Nakladova matice_2018'!$A$1:$IW$188,172,FALSE),0)</f>
        <v>0</v>
      </c>
      <c r="BP199" s="19">
        <f>IFERROR(HLOOKUP(BP$1,'Nakladova matice_2018'!$A$1:$IW$188,172,FALSE),0)</f>
        <v>0</v>
      </c>
      <c r="BQ199" s="19">
        <f>IFERROR(HLOOKUP(BQ$1,'Nakladova matice_2018'!$A$1:$IW$188,172,FALSE),0)</f>
        <v>0</v>
      </c>
      <c r="BR199" s="19">
        <f>IFERROR(HLOOKUP(BR$1,'Nakladova matice_2018'!$A$1:$IW$188,172,FALSE),0)</f>
        <v>0</v>
      </c>
      <c r="BS199" s="19">
        <f>IFERROR(HLOOKUP(BS$1,'Nakladova matice_2018'!$A$1:$IW$188,172,FALSE),0)</f>
        <v>0</v>
      </c>
      <c r="BT199" s="19">
        <f>IFERROR(HLOOKUP(BT$1,'Nakladova matice_2018'!$A$1:$IW$188,172,FALSE),0)</f>
        <v>0</v>
      </c>
      <c r="BU199" s="19">
        <f>IFERROR(HLOOKUP(BU$1,'Nakladova matice_2018'!$A$1:$IW$188,172,FALSE),0)</f>
        <v>0</v>
      </c>
      <c r="BV199" s="19">
        <f>IFERROR(HLOOKUP(BV$1,'Nakladova matice_2018'!$A$1:$IW$188,172,FALSE),0)</f>
        <v>0</v>
      </c>
      <c r="BW199" s="19">
        <f>IFERROR(HLOOKUP(BW$1,'Nakladova matice_2018'!$A$1:$IW$188,172,FALSE),0)</f>
        <v>0</v>
      </c>
      <c r="BX199" s="19">
        <f>IFERROR(HLOOKUP(BX$1,'Nakladova matice_2018'!$A$1:$IW$188,172,FALSE),0)</f>
        <v>0</v>
      </c>
      <c r="BY199" s="19">
        <f>IFERROR(HLOOKUP(BY$1,'Nakladova matice_2018'!$A$1:$IW$188,172,FALSE),0)</f>
        <v>0</v>
      </c>
      <c r="BZ199" s="19">
        <f>IFERROR(HLOOKUP(BZ$1,'Nakladova matice_2018'!$A$1:$IW$188,172,FALSE),0)</f>
        <v>0</v>
      </c>
      <c r="CA199" s="19">
        <f>IFERROR(HLOOKUP(CA$1,'Nakladova matice_2018'!$A$1:$IW$188,172,FALSE),0)</f>
        <v>0</v>
      </c>
      <c r="CB199" s="19">
        <f>IFERROR(HLOOKUP(CB$1,'Nakladova matice_2018'!$A$1:$IW$188,172,FALSE),0)</f>
        <v>0</v>
      </c>
      <c r="CC199" s="19">
        <f>IFERROR(HLOOKUP(CC$1,'Nakladova matice_2018'!$A$1:$IW$188,172,FALSE),0)</f>
        <v>0</v>
      </c>
      <c r="CD199" s="19">
        <f>IFERROR(HLOOKUP(CD$1,'Nakladova matice_2018'!$A$1:$IW$188,172,FALSE),0)</f>
        <v>0</v>
      </c>
      <c r="CE199" s="19">
        <f>IFERROR(HLOOKUP(CE$1,'Nakladova matice_2018'!$A$1:$IW$188,172,FALSE),0)</f>
        <v>0</v>
      </c>
      <c r="CF199" s="19">
        <f>IFERROR(HLOOKUP(CF$1,'Nakladova matice_2018'!$A$1:$IW$188,172,FALSE),0)</f>
        <v>0</v>
      </c>
      <c r="CG199" s="19">
        <f>IFERROR(HLOOKUP(CG$1,'Nakladova matice_2018'!$A$1:$IW$188,172,FALSE),0)</f>
        <v>0</v>
      </c>
      <c r="CH199" s="19">
        <f>IFERROR(HLOOKUP(CH$1,'Nakladova matice_2018'!$A$1:$IW$188,172,FALSE),0)</f>
        <v>0</v>
      </c>
      <c r="CI199" s="19">
        <f>IFERROR(HLOOKUP(CI$1,'Nakladova matice_2018'!$A$1:$IW$188,172,FALSE),0)</f>
        <v>0</v>
      </c>
      <c r="CJ199" s="19">
        <f>IFERROR(HLOOKUP(CJ$1,'Nakladova matice_2018'!$A$1:$IW$188,172,FALSE),0)</f>
        <v>0</v>
      </c>
      <c r="CK199" s="19">
        <f>IFERROR(HLOOKUP(CK$1,'Nakladova matice_2018'!$A$1:$IW$188,172,FALSE),0)</f>
        <v>0</v>
      </c>
      <c r="CL199" s="19">
        <f>IFERROR(HLOOKUP(CL$1,'Nakladova matice_2018'!$A$1:$IW$188,172,FALSE),0)</f>
        <v>0</v>
      </c>
      <c r="CM199" s="19">
        <f>IFERROR(HLOOKUP(CM$1,'Nakladova matice_2018'!$A$1:$IW$188,172,FALSE),0)</f>
        <v>0</v>
      </c>
      <c r="CN199" s="19">
        <f>IFERROR(HLOOKUP(CN$1,'Nakladova matice_2018'!$A$1:$IW$188,172,FALSE),0)</f>
        <v>0</v>
      </c>
      <c r="CO199" s="19">
        <f>IFERROR(HLOOKUP(CO$1,'Nakladova matice_2018'!$A$1:$IW$188,172,FALSE),0)</f>
        <v>0</v>
      </c>
      <c r="CP199" s="19">
        <f>IFERROR(HLOOKUP(CP$1,'Nakladova matice_2018'!$A$1:$IW$188,172,FALSE),0)</f>
        <v>0</v>
      </c>
      <c r="CQ199" s="19">
        <f>IFERROR(HLOOKUP(CQ$1,'Nakladova matice_2018'!$A$1:$IW$188,172,FALSE),0)</f>
        <v>0</v>
      </c>
      <c r="CR199" s="19">
        <f>IFERROR(HLOOKUP(CR$1,'Nakladova matice_2018'!$A$1:$IW$188,172,FALSE),0)</f>
        <v>0</v>
      </c>
      <c r="CS199" s="19">
        <f>IFERROR(HLOOKUP(CS$1,'Nakladova matice_2018'!$A$1:$IW$188,172,FALSE),0)</f>
        <v>0</v>
      </c>
      <c r="CT199" s="19">
        <f>IFERROR(HLOOKUP(CT$1,'Nakladova matice_2018'!$A$1:$IW$188,172,FALSE),0)</f>
        <v>0</v>
      </c>
      <c r="CU199" s="19">
        <f>IFERROR(HLOOKUP(CU$1,'Nakladova matice_2018'!$A$1:$IW$188,172,FALSE),0)</f>
        <v>0</v>
      </c>
      <c r="CV199" s="19">
        <f>IFERROR(HLOOKUP(CV$1,'Nakladova matice_2018'!$A$1:$IW$188,172,FALSE),0)</f>
        <v>0</v>
      </c>
      <c r="CW199" s="19">
        <f>IFERROR(HLOOKUP(CW$1,'Nakladova matice_2018'!$A$1:$IW$188,172,FALSE),0)</f>
        <v>0</v>
      </c>
      <c r="CX199" s="19">
        <f>IFERROR(HLOOKUP(CX$1,'Nakladova matice_2018'!$A$1:$IW$188,172,FALSE),0)</f>
        <v>0</v>
      </c>
      <c r="CY199" s="19">
        <f>IFERROR(HLOOKUP(CY$1,'Nakladova matice_2018'!$A$1:$IW$188,172,FALSE),0)</f>
        <v>0</v>
      </c>
      <c r="CZ199" s="19">
        <f>IFERROR(HLOOKUP(CZ$1,'Nakladova matice_2018'!$A$1:$IW$188,172,FALSE),0)</f>
        <v>0</v>
      </c>
      <c r="DA199" s="19">
        <f>IFERROR(HLOOKUP(DA$1,'Nakladova matice_2018'!$A$1:$IW$188,172,FALSE),0)</f>
        <v>0</v>
      </c>
      <c r="DB199" s="19">
        <f>IFERROR(HLOOKUP(DB$1,'Nakladova matice_2018'!$A$1:$IW$188,172,FALSE),0)</f>
        <v>0</v>
      </c>
      <c r="DC199" s="19">
        <f>IFERROR(HLOOKUP(DC$1,'Nakladova matice_2018'!$A$1:$IW$188,172,FALSE),0)</f>
        <v>0</v>
      </c>
      <c r="DD199" s="19">
        <f>IFERROR(HLOOKUP(DD$1,'Nakladova matice_2018'!$A$1:$IW$188,172,FALSE),0)</f>
        <v>0</v>
      </c>
      <c r="DE199" s="19">
        <f>IFERROR(HLOOKUP(DE$1,'Nakladova matice_2018'!$A$1:$IW$188,172,FALSE),0)</f>
        <v>0</v>
      </c>
      <c r="DF199" s="19">
        <f>IFERROR(HLOOKUP(DF$1,'Nakladova matice_2018'!$A$1:$IW$188,172,FALSE),0)</f>
        <v>0</v>
      </c>
      <c r="DG199" s="19">
        <f>IFERROR(HLOOKUP(DG$1,'Nakladova matice_2018'!$A$1:$IW$188,172,FALSE),0)</f>
        <v>0</v>
      </c>
      <c r="DH199" s="19">
        <f>IFERROR(HLOOKUP(DH$1,'Nakladova matice_2018'!$A$1:$IW$188,172,FALSE),0)</f>
        <v>0</v>
      </c>
      <c r="DI199" s="19">
        <f>IFERROR(HLOOKUP(DI$1,'Nakladova matice_2018'!$A$1:$IW$188,172,FALSE),0)</f>
        <v>0</v>
      </c>
      <c r="DJ199" s="19">
        <f>IFERROR(HLOOKUP(DJ$1,'Nakladova matice_2018'!$A$1:$IW$188,172,FALSE),0)</f>
        <v>0</v>
      </c>
      <c r="DK199" s="19">
        <f>IFERROR(HLOOKUP(DK$1,'Nakladova matice_2018'!$A$1:$IW$188,172,FALSE),0)</f>
        <v>0</v>
      </c>
      <c r="DL199" s="19">
        <f>IFERROR(HLOOKUP(DL$1,'Nakladova matice_2018'!$A$1:$IW$188,172,FALSE),0)</f>
        <v>0</v>
      </c>
      <c r="DM199" s="19">
        <f>IFERROR(HLOOKUP(DM$1,'Nakladova matice_2018'!$A$1:$IW$188,172,FALSE),0)</f>
        <v>0</v>
      </c>
      <c r="DN199" s="19">
        <f>IFERROR(HLOOKUP(DN$1,'Nakladova matice_2018'!$A$1:$IW$188,172,FALSE),0)</f>
        <v>0</v>
      </c>
      <c r="DO199" s="19">
        <f>IFERROR(HLOOKUP(DO$1,'Nakladova matice_2018'!$A$1:$IW$188,172,FALSE),0)</f>
        <v>0</v>
      </c>
      <c r="DP199" s="19">
        <f>IFERROR(HLOOKUP(DP$1,'Nakladova matice_2018'!$A$1:$IW$188,172,FALSE),0)</f>
        <v>0</v>
      </c>
      <c r="DQ199" s="19">
        <f>IFERROR(HLOOKUP(DQ$1,'Nakladova matice_2018'!$A$1:$IW$188,172,FALSE),0)</f>
        <v>0</v>
      </c>
      <c r="DR199" s="19">
        <f>IFERROR(HLOOKUP(DR$1,'Nakladova matice_2018'!$A$1:$IW$188,172,FALSE),0)</f>
        <v>0</v>
      </c>
      <c r="DS199" s="19">
        <f>IFERROR(HLOOKUP(DS$1,'Nakladova matice_2018'!$A$1:$IW$188,172,FALSE),0)</f>
        <v>0</v>
      </c>
      <c r="DT199" s="19">
        <f>IFERROR(HLOOKUP(DT$1,'Nakladova matice_2018'!$A$1:$IW$188,172,FALSE),0)</f>
        <v>0</v>
      </c>
      <c r="DU199" s="19">
        <f>IFERROR(HLOOKUP(DU$1,'Nakladova matice_2018'!$A$1:$IW$188,172,FALSE),0)</f>
        <v>0</v>
      </c>
      <c r="DV199" s="19">
        <f>IFERROR(HLOOKUP(DV$1,'Nakladova matice_2018'!$A$1:$IW$188,172,FALSE),0)</f>
        <v>0</v>
      </c>
      <c r="DW199" s="19">
        <f>IFERROR(HLOOKUP(DW$1,'Nakladova matice_2018'!$A$1:$IW$188,172,FALSE),0)</f>
        <v>0</v>
      </c>
      <c r="DX199" s="19">
        <f>IFERROR(HLOOKUP(DX$1,'Nakladova matice_2018'!$A$1:$IW$188,172,FALSE),0)</f>
        <v>0</v>
      </c>
      <c r="DY199" s="19">
        <f>IFERROR(HLOOKUP(DY$1,'Nakladova matice_2018'!$A$1:$IW$188,172,FALSE),0)</f>
        <v>0</v>
      </c>
      <c r="DZ199" s="19">
        <f>IFERROR(HLOOKUP(DZ$1,'Nakladova matice_2018'!$A$1:$IW$188,172,FALSE),0)</f>
        <v>0</v>
      </c>
      <c r="EA199" s="19">
        <f>IFERROR(HLOOKUP(EA$1,'Nakladova matice_2018'!$A$1:$IW$188,172,FALSE),0)</f>
        <v>0</v>
      </c>
      <c r="EB199" s="19">
        <f>IFERROR(HLOOKUP(EB$1,'Nakladova matice_2018'!$A$1:$IW$188,172,FALSE),0)</f>
        <v>0</v>
      </c>
      <c r="EC199" s="19">
        <f>IFERROR(HLOOKUP(EC$1,'Nakladova matice_2018'!$A$1:$IW$188,172,FALSE),0)</f>
        <v>0</v>
      </c>
      <c r="ED199" s="19">
        <f>IFERROR(HLOOKUP(ED$1,'Nakladova matice_2018'!$A$1:$IW$188,172,FALSE),0)</f>
        <v>0</v>
      </c>
      <c r="EE199" s="19">
        <f>IFERROR(HLOOKUP(EE$1,'Nakladova matice_2018'!$A$1:$IW$188,172,FALSE),0)</f>
        <v>0</v>
      </c>
      <c r="EF199" s="19">
        <f>IFERROR(HLOOKUP(EF$1,'Nakladova matice_2018'!$A$1:$IW$188,172,FALSE),0)</f>
        <v>0</v>
      </c>
      <c r="EG199" s="19">
        <f>IFERROR(HLOOKUP(EG$1,'Nakladova matice_2018'!$A$1:$IW$188,172,FALSE),0)</f>
        <v>0</v>
      </c>
      <c r="EH199" s="19">
        <f>IFERROR(HLOOKUP(EH$1,'Nakladova matice_2018'!$A$1:$IW$188,172,FALSE),0)</f>
        <v>0</v>
      </c>
      <c r="EI199" s="19">
        <f>IFERROR(HLOOKUP(EI$1,'Nakladova matice_2018'!$A$1:$IW$188,172,FALSE),0)</f>
        <v>0</v>
      </c>
      <c r="EJ199" s="19">
        <f>IFERROR(HLOOKUP(EJ$1,'Nakladova matice_2018'!$A$1:$IW$188,172,FALSE),0)</f>
        <v>0</v>
      </c>
      <c r="EK199" s="19">
        <f>IFERROR(HLOOKUP(EK$1,'Nakladova matice_2018'!$A$1:$IW$188,172,FALSE),0)</f>
        <v>0</v>
      </c>
      <c r="EL199" s="19">
        <f>IFERROR(HLOOKUP(EL$1,'Nakladova matice_2018'!$A$1:$IW$188,172,FALSE),0)</f>
        <v>0</v>
      </c>
      <c r="EM199" s="19">
        <f>IFERROR(HLOOKUP(EM$1,'Nakladova matice_2018'!$A$1:$IW$188,172,FALSE),0)</f>
        <v>0</v>
      </c>
      <c r="EN199" s="19">
        <f>IFERROR(HLOOKUP(EN$1,'Nakladova matice_2018'!$A$1:$IW$188,172,FALSE),0)</f>
        <v>0</v>
      </c>
      <c r="EO199" s="19">
        <f>IFERROR(HLOOKUP(EO$1,'Nakladova matice_2018'!$A$1:$IW$188,172,FALSE),0)</f>
        <v>0</v>
      </c>
      <c r="EP199" s="19">
        <f>IFERROR(HLOOKUP(EP$1,'Nakladova matice_2018'!$A$1:$IW$188,172,FALSE),0)</f>
        <v>0</v>
      </c>
      <c r="EQ199" s="19">
        <f>IFERROR(HLOOKUP(EQ$1,'Nakladova matice_2018'!$A$1:$IW$188,172,FALSE),0)</f>
        <v>0</v>
      </c>
      <c r="ER199" s="19">
        <f>IFERROR(HLOOKUP(ER$1,'Nakladova matice_2018'!$A$1:$IW$188,172,FALSE),0)</f>
        <v>0</v>
      </c>
      <c r="ES199" s="19">
        <f>IFERROR(HLOOKUP(ES$1,'Nakladova matice_2018'!$A$1:$IW$188,172,FALSE),0)</f>
        <v>0</v>
      </c>
      <c r="ET199" s="19">
        <f>IFERROR(HLOOKUP(ET$1,'Nakladova matice_2018'!$A$1:$IW$188,172,FALSE),0)</f>
        <v>0</v>
      </c>
      <c r="EU199" s="19">
        <f>IFERROR(HLOOKUP(EU$1,'Nakladova matice_2018'!$A$1:$IW$188,172,FALSE),0)</f>
        <v>0</v>
      </c>
      <c r="EV199" s="19">
        <f>IFERROR(HLOOKUP(EV$1,'Nakladova matice_2018'!$A$1:$IW$188,172,FALSE),0)</f>
        <v>0</v>
      </c>
      <c r="EW199" s="19">
        <f>IFERROR(HLOOKUP(EW$1,'Nakladova matice_2018'!$A$1:$IW$188,172,FALSE),0)</f>
        <v>0</v>
      </c>
      <c r="EX199" s="19">
        <f>IFERROR(HLOOKUP(EX$1,'Nakladova matice_2018'!$A$1:$IW$188,172,FALSE),0)</f>
        <v>0</v>
      </c>
      <c r="EY199" s="19">
        <f>IFERROR(HLOOKUP(EY$1,'Nakladova matice_2018'!$A$1:$IW$188,172,FALSE),0)</f>
        <v>0</v>
      </c>
      <c r="EZ199" s="19">
        <f>IFERROR(HLOOKUP(EZ$1,'Nakladova matice_2018'!$A$1:$IW$188,172,FALSE),0)</f>
        <v>0</v>
      </c>
      <c r="FA199" s="19">
        <f>IFERROR(HLOOKUP(FA$1,'Nakladova matice_2018'!$A$1:$IW$188,172,FALSE),0)</f>
        <v>0</v>
      </c>
      <c r="FB199" s="19">
        <f>IFERROR(HLOOKUP(FB$1,'Nakladova matice_2018'!$A$1:$IW$188,172,FALSE),0)</f>
        <v>0</v>
      </c>
      <c r="FC199" s="19">
        <f>IFERROR(HLOOKUP(FC$1,'Nakladova matice_2018'!$A$1:$IW$188,172,FALSE),0)</f>
        <v>0</v>
      </c>
      <c r="FD199" s="19">
        <f>IFERROR(HLOOKUP(FD$1,'Nakladova matice_2018'!$A$1:$IW$188,172,FALSE),0)</f>
        <v>0</v>
      </c>
      <c r="FE199" s="19">
        <f>IFERROR(HLOOKUP(FE$1,'Nakladova matice_2018'!$A$1:$IW$188,172,FALSE),0)</f>
        <v>0</v>
      </c>
      <c r="FF199" s="19">
        <f>IFERROR(HLOOKUP(FF$1,'Nakladova matice_2018'!$A$1:$IW$188,172,FALSE),0)</f>
        <v>0</v>
      </c>
      <c r="FG199" s="19">
        <f>IFERROR(HLOOKUP(FG$1,'Nakladova matice_2018'!$A$1:$IW$188,172,FALSE),0)</f>
        <v>0</v>
      </c>
      <c r="FH199" s="19">
        <f>IFERROR(HLOOKUP(FH$1,'Nakladova matice_2018'!$A$1:$IW$188,172,FALSE),0)</f>
        <v>0</v>
      </c>
      <c r="FI199" s="19">
        <f>IFERROR(HLOOKUP(FI$1,'Nakladova matice_2018'!$A$1:$IW$188,172,FALSE),0)</f>
        <v>0</v>
      </c>
      <c r="FJ199" s="19">
        <f>IFERROR(HLOOKUP(FJ$1,'Nakladova matice_2018'!$A$1:$IW$188,172,FALSE),0)</f>
        <v>0</v>
      </c>
      <c r="FK199" s="19">
        <f>IFERROR(HLOOKUP(FK$1,'Nakladova matice_2018'!$A$1:$IW$188,172,FALSE),0)</f>
        <v>0</v>
      </c>
      <c r="FL199" s="19">
        <f>IFERROR(HLOOKUP(FL$1,'Nakladova matice_2018'!$A$1:$IW$188,172,FALSE),0)</f>
        <v>0</v>
      </c>
      <c r="FM199" s="19">
        <f>IFERROR(HLOOKUP(FM$1,'Nakladova matice_2018'!$A$1:$IW$188,172,FALSE),0)</f>
        <v>0</v>
      </c>
      <c r="FN199" s="19">
        <f>IFERROR(HLOOKUP(FN$1,'Nakladova matice_2018'!$A$1:$IW$188,172,FALSE),0)</f>
        <v>0</v>
      </c>
      <c r="FO199" s="19">
        <f>IFERROR(HLOOKUP(FO$1,'Nakladova matice_2018'!$A$1:$IW$188,172,FALSE),0)</f>
        <v>0</v>
      </c>
      <c r="FP199" s="19">
        <f>IFERROR(HLOOKUP(FP$1,'Nakladova matice_2018'!$A$1:$IW$188,172,FALSE),0)</f>
        <v>0</v>
      </c>
      <c r="FQ199" s="19">
        <f>IFERROR(HLOOKUP(FQ$1,'Nakladova matice_2018'!$A$1:$IW$188,172,FALSE),0)</f>
        <v>0</v>
      </c>
      <c r="FR199" s="19">
        <f>IFERROR(HLOOKUP(FR$1,'Nakladova matice_2018'!$A$1:$IW$188,172,FALSE),0)</f>
        <v>0</v>
      </c>
      <c r="FS199" s="19">
        <f>IFERROR(HLOOKUP(FS$1,'Nakladova matice_2018'!$A$1:$IW$188,172,FALSE),0)</f>
        <v>0</v>
      </c>
      <c r="FT199" s="19">
        <f>IFERROR(HLOOKUP(FT$1,'Nakladova matice_2018'!$A$1:$IW$188,172,FALSE),0)</f>
        <v>0</v>
      </c>
      <c r="FU199" s="19">
        <f>IFERROR(HLOOKUP(FU$1,'Nakladova matice_2018'!$A$1:$IW$188,172,FALSE),0)</f>
        <v>0</v>
      </c>
      <c r="FV199" s="19">
        <f>IFERROR(HLOOKUP(FV$1,'Nakladova matice_2018'!$A$1:$IW$188,172,FALSE),0)</f>
        <v>0</v>
      </c>
      <c r="FW199" s="19">
        <f>IFERROR(HLOOKUP(FW$1,'Nakladova matice_2018'!$A$1:$IW$188,172,FALSE),0)</f>
        <v>0</v>
      </c>
      <c r="FX199" s="19">
        <f>IFERROR(HLOOKUP(FX$1,'Nakladova matice_2018'!$A$1:$IW$188,172,FALSE),0)</f>
        <v>0</v>
      </c>
      <c r="FY199" s="19">
        <f>IFERROR(HLOOKUP(FY$1,'Nakladova matice_2018'!$A$1:$IW$188,172,FALSE),0)</f>
        <v>0</v>
      </c>
      <c r="FZ199" s="19">
        <f>IFERROR(HLOOKUP(FZ$1,'Nakladova matice_2018'!$A$1:$IW$188,172,FALSE),0)</f>
        <v>0</v>
      </c>
      <c r="GA199" s="19">
        <f>IFERROR(HLOOKUP(GA$1,'Nakladova matice_2018'!$A$1:$IW$188,172,FALSE),0)</f>
        <v>0</v>
      </c>
      <c r="GB199" s="19">
        <f>IFERROR(HLOOKUP(GB$1,'Nakladova matice_2018'!$A$1:$IW$188,172,FALSE),0)</f>
        <v>0</v>
      </c>
      <c r="GC199" s="19">
        <f>IFERROR(HLOOKUP(GC$1,'Nakladova matice_2018'!$A$1:$IW$188,172,FALSE),0)</f>
        <v>0</v>
      </c>
      <c r="GD199" s="19">
        <f>IFERROR(HLOOKUP(GD$1,'Nakladova matice_2018'!$A$1:$IW$188,172,FALSE),0)</f>
        <v>0</v>
      </c>
      <c r="GE199" s="19">
        <f>IFERROR(HLOOKUP(GE$1,'Nakladova matice_2018'!$A$1:$IW$188,172,FALSE),0)</f>
        <v>0</v>
      </c>
      <c r="GF199" s="19">
        <f>IFERROR(HLOOKUP(GF$1,'Nakladova matice_2018'!$A$1:$IW$188,172,FALSE),0)</f>
        <v>0</v>
      </c>
      <c r="GG199" s="19">
        <f>IFERROR(HLOOKUP(GG$1,'Nakladova matice_2018'!$A$1:$IW$188,172,FALSE),0)</f>
        <v>0</v>
      </c>
      <c r="GH199" s="19">
        <f>IFERROR(HLOOKUP(GH$1,'Nakladova matice_2018'!$A$1:$IW$188,172,FALSE),0)</f>
        <v>0</v>
      </c>
      <c r="GI199" s="19">
        <f>IFERROR(HLOOKUP(GI$1,'Nakladova matice_2018'!$A$1:$IW$188,172,FALSE),0)</f>
        <v>0</v>
      </c>
      <c r="GJ199" s="19">
        <f>IFERROR(HLOOKUP(GJ$1,'Nakladova matice_2018'!$A$1:$IW$188,172,FALSE),0)</f>
        <v>0</v>
      </c>
      <c r="GK199" s="19">
        <f>IFERROR(HLOOKUP(GK$1,'Nakladova matice_2018'!$A$1:$IW$188,172,FALSE),0)</f>
        <v>0</v>
      </c>
      <c r="GL199" s="19">
        <f>IFERROR(HLOOKUP(GL$1,'Nakladova matice_2018'!$A$1:$IW$188,172,FALSE),0)</f>
        <v>0</v>
      </c>
      <c r="GM199" s="19">
        <f>IFERROR(HLOOKUP(GM$1,'Nakladova matice_2018'!$A$1:$IW$188,172,FALSE),0)</f>
        <v>0</v>
      </c>
      <c r="GN199" s="19">
        <f>IFERROR(HLOOKUP(GN$1,'Nakladova matice_2018'!$A$1:$IW$188,172,FALSE),0)</f>
        <v>0</v>
      </c>
      <c r="GO199" s="19">
        <f>IFERROR(HLOOKUP(GO$1,'Nakladova matice_2018'!$A$1:$IW$188,172,FALSE),0)</f>
        <v>0</v>
      </c>
      <c r="GP199" s="19">
        <f>IFERROR(HLOOKUP(GP$1,'Nakladova matice_2018'!$A$1:$IW$188,172,FALSE),0)</f>
        <v>0</v>
      </c>
      <c r="GQ199" s="19">
        <f>IFERROR(HLOOKUP(GQ$1,'Nakladova matice_2018'!$A$1:$IW$188,172,FALSE),0)</f>
        <v>0</v>
      </c>
      <c r="GR199" s="19">
        <f>IFERROR(HLOOKUP(GR$1,'Nakladova matice_2018'!$A$1:$IW$188,172,FALSE),0)</f>
        <v>0</v>
      </c>
      <c r="GS199" s="19">
        <f>IFERROR(HLOOKUP(GS$1,'Nakladova matice_2018'!$A$1:$IW$188,172,FALSE),0)</f>
        <v>0</v>
      </c>
      <c r="GT199" s="19">
        <f>IFERROR(HLOOKUP(GT$1,'Nakladova matice_2018'!$A$1:$IW$188,172,FALSE),0)</f>
        <v>0</v>
      </c>
      <c r="GU199" s="19">
        <f>IFERROR(HLOOKUP(GU$1,'Nakladova matice_2018'!$A$1:$IW$188,172,FALSE),0)</f>
        <v>0</v>
      </c>
      <c r="GV199" s="19">
        <f>IFERROR(HLOOKUP(GV$1,'Nakladova matice_2018'!$A$1:$IW$188,172,FALSE),0)</f>
        <v>0</v>
      </c>
      <c r="GW199" s="19">
        <f>IFERROR(HLOOKUP(GW$1,'Nakladova matice_2018'!$A$1:$IW$188,172,FALSE),0)</f>
        <v>0</v>
      </c>
      <c r="GX199" s="19">
        <f>IFERROR(HLOOKUP(GX$1,'Nakladova matice_2018'!$A$1:$IW$188,172,FALSE),0)</f>
        <v>0</v>
      </c>
      <c r="GY199" s="19">
        <f>IFERROR(HLOOKUP(GY$1,'Nakladova matice_2018'!$A$1:$IW$188,172,FALSE),0)</f>
        <v>0</v>
      </c>
      <c r="GZ199" s="19">
        <f>IFERROR(HLOOKUP(GZ$1,'Nakladova matice_2018'!$A$1:$IW$188,172,FALSE),0)</f>
        <v>0</v>
      </c>
      <c r="HA199" s="19">
        <f>IFERROR(HLOOKUP(HA$1,'Nakladova matice_2018'!$A$1:$IW$188,172,FALSE),0)</f>
        <v>0</v>
      </c>
      <c r="HB199" s="19">
        <f>IFERROR(HLOOKUP(HB$1,'Nakladova matice_2018'!$A$1:$IW$188,172,FALSE),0)</f>
        <v>0</v>
      </c>
      <c r="HC199" s="19">
        <f>IFERROR(HLOOKUP(HC$1,'Nakladova matice_2018'!$A$1:$IW$188,172,FALSE),0)</f>
        <v>0</v>
      </c>
      <c r="HD199" s="19">
        <f>IFERROR(HLOOKUP(HD$1,'Nakladova matice_2018'!$A$1:$IW$188,172,FALSE),0)</f>
        <v>0</v>
      </c>
      <c r="HE199" s="19">
        <f>IFERROR(HLOOKUP(HE$1,'Nakladova matice_2018'!$A$1:$IW$188,172,FALSE),0)</f>
        <v>0</v>
      </c>
      <c r="HF199" s="19">
        <f>IFERROR(HLOOKUP(HF$1,'Nakladova matice_2018'!$A$1:$IW$188,172,FALSE),0)</f>
        <v>0</v>
      </c>
      <c r="HG199" s="19">
        <f>IFERROR(HLOOKUP(HG$1,'Nakladova matice_2018'!$A$1:$IW$188,172,FALSE),0)</f>
        <v>0</v>
      </c>
      <c r="HH199" s="19">
        <f>IFERROR(HLOOKUP(HH$1,'Nakladova matice_2018'!$A$1:$IW$188,172,FALSE),0)</f>
        <v>0</v>
      </c>
      <c r="HI199" s="19">
        <f>IFERROR(HLOOKUP(HI$1,'Nakladova matice_2018'!$A$1:$IW$188,172,FALSE),0)</f>
        <v>0</v>
      </c>
      <c r="HJ199" s="19">
        <f>IFERROR(HLOOKUP(HJ$1,'Nakladova matice_2018'!$A$1:$IW$188,172,FALSE),0)</f>
        <v>0</v>
      </c>
      <c r="HK199" s="19">
        <f>IFERROR(HLOOKUP(HK$1,'Nakladova matice_2018'!$A$1:$IW$188,172,FALSE),0)</f>
        <v>0</v>
      </c>
      <c r="HL199" s="19">
        <f>IFERROR(HLOOKUP(HL$1,'Nakladova matice_2018'!$A$1:$IW$188,172,FALSE),0)</f>
        <v>0</v>
      </c>
      <c r="HM199" s="19">
        <f>IFERROR(HLOOKUP(HM$1,'Nakladova matice_2018'!$A$1:$IW$188,172,FALSE),0)</f>
        <v>0</v>
      </c>
      <c r="HN199" s="19">
        <f>IFERROR(HLOOKUP(HN$1,'Nakladova matice_2018'!$A$1:$IW$188,172,FALSE),0)</f>
        <v>0</v>
      </c>
      <c r="HO199" s="19">
        <f>IFERROR(HLOOKUP(HO$1,'Nakladova matice_2018'!$A$1:$IW$188,172,FALSE),0)</f>
        <v>0</v>
      </c>
      <c r="HP199" s="19">
        <f>IFERROR(HLOOKUP(HP$1,'Nakladova matice_2018'!$A$1:$IW$188,172,FALSE),0)</f>
        <v>0</v>
      </c>
      <c r="HQ199" s="19">
        <f>IFERROR(HLOOKUP(HQ$1,'Nakladova matice_2018'!$A$1:$IW$188,172,FALSE),0)</f>
        <v>0</v>
      </c>
      <c r="HR199" s="19">
        <f>IFERROR(HLOOKUP(HR$1,'Nakladova matice_2018'!$A$1:$IW$188,172,FALSE),0)</f>
        <v>0</v>
      </c>
      <c r="HS199" s="19">
        <f>IFERROR(HLOOKUP(HS$1,'Nakladova matice_2018'!$A$1:$IW$188,172,FALSE),0)</f>
        <v>0</v>
      </c>
      <c r="HT199" s="19">
        <f>IFERROR(HLOOKUP(HT$1,'Nakladova matice_2018'!$A$1:$IW$188,172,FALSE),0)</f>
        <v>0</v>
      </c>
      <c r="HU199" s="19">
        <f>IFERROR(HLOOKUP(HU$1,'Nakladova matice_2018'!$A$1:$IW$188,172,FALSE),0)</f>
        <v>0</v>
      </c>
      <c r="HV199" s="19">
        <f>IFERROR(HLOOKUP(HV$1,'Nakladova matice_2018'!$A$1:$IW$188,172,FALSE),0)</f>
        <v>0</v>
      </c>
      <c r="HW199" s="19">
        <f>IFERROR(HLOOKUP(HW$1,'Nakladova matice_2018'!$A$1:$IW$188,172,FALSE),0)</f>
        <v>0</v>
      </c>
      <c r="HX199" s="19">
        <f>IFERROR(HLOOKUP(HX$1,'Nakladova matice_2018'!$A$1:$IW$188,172,FALSE),0)</f>
        <v>0</v>
      </c>
      <c r="HY199" s="19">
        <f>IFERROR(HLOOKUP(HY$1,'Nakladova matice_2018'!$A$1:$IW$188,172,FALSE),0)</f>
        <v>0</v>
      </c>
      <c r="HZ199" s="19">
        <f>IFERROR(HLOOKUP(HZ$1,'Nakladova matice_2018'!$A$1:$IW$188,172,FALSE),0)</f>
        <v>0</v>
      </c>
      <c r="IA199" s="19">
        <f>IFERROR(HLOOKUP(IA$1,'Nakladova matice_2018'!$A$1:$IW$188,172,FALSE),0)</f>
        <v>0</v>
      </c>
      <c r="IB199" s="19">
        <f>IFERROR(HLOOKUP(IB$1,'Nakladova matice_2018'!$A$1:$IW$188,172,FALSE),0)</f>
        <v>0</v>
      </c>
      <c r="IC199" s="19">
        <f>IFERROR(HLOOKUP(IC$1,'Nakladova matice_2018'!$A$1:$IW$188,172,FALSE),0)</f>
        <v>0</v>
      </c>
      <c r="ID199" s="19">
        <f>IFERROR(HLOOKUP(ID$1,'Nakladova matice_2018'!$A$1:$IW$188,172,FALSE),0)</f>
        <v>0</v>
      </c>
      <c r="IE199" s="19">
        <f>IFERROR(HLOOKUP(IE$1,'Nakladova matice_2018'!$A$1:$IW$188,172,FALSE),0)</f>
        <v>0</v>
      </c>
      <c r="IF199" s="19">
        <f>IFERROR(HLOOKUP(IF$1,'Nakladova matice_2018'!$A$1:$IW$188,172,FALSE),0)</f>
        <v>0</v>
      </c>
      <c r="IG199" s="19">
        <f>IFERROR(HLOOKUP(IG$1,'Nakladova matice_2018'!$A$1:$IW$188,172,FALSE),0)</f>
        <v>0</v>
      </c>
      <c r="IH199" s="19">
        <f>IFERROR(HLOOKUP(IH$1,'Nakladova matice_2018'!$A$1:$IW$188,172,FALSE),0)</f>
        <v>0</v>
      </c>
      <c r="II199" s="19">
        <f>IFERROR(HLOOKUP(II$1,'Nakladova matice_2018'!$A$1:$IW$188,172,FALSE),0)</f>
        <v>0</v>
      </c>
      <c r="IJ199" s="19">
        <f>IFERROR(HLOOKUP(IJ$1,'Nakladova matice_2018'!$A$1:$IW$188,172,FALSE),0)</f>
        <v>0</v>
      </c>
      <c r="IK199" s="19">
        <f>IFERROR(HLOOKUP(IK$1,'Nakladova matice_2018'!$A$1:$IW$188,172,FALSE),0)</f>
        <v>0</v>
      </c>
      <c r="IL199" s="19">
        <f>IFERROR(HLOOKUP(IL$1,'Nakladova matice_2018'!$A$1:$IW$188,172,FALSE),0)</f>
        <v>0</v>
      </c>
      <c r="IM199" s="19">
        <f>IFERROR(HLOOKUP(IM$1,'Nakladova matice_2018'!$A$1:$IW$188,172,FALSE),0)</f>
        <v>0</v>
      </c>
      <c r="IN199" s="19">
        <f>IFERROR(HLOOKUP(IN$1,'Nakladova matice_2018'!$A$1:$IW$188,172,FALSE),0)</f>
        <v>0</v>
      </c>
      <c r="IO199" s="19">
        <f>IFERROR(HLOOKUP(IO$1,'Nakladova matice_2018'!$A$1:$IW$188,172,FALSE),0)</f>
        <v>0</v>
      </c>
      <c r="IP199" s="19">
        <f>IFERROR(HLOOKUP(IP$1,'Nakladova matice_2018'!$A$1:$IW$188,172,FALSE),0)</f>
        <v>0</v>
      </c>
      <c r="IQ199" s="19">
        <f>IFERROR(HLOOKUP(IQ$1,'Nakladova matice_2018'!$A$1:$IW$188,172,FALSE),0)</f>
        <v>0</v>
      </c>
      <c r="IR199" s="19">
        <f>IFERROR(HLOOKUP(IR$1,'Nakladova matice_2018'!$A$1:$IW$188,172,FALSE),0)</f>
        <v>0</v>
      </c>
      <c r="IS199" s="19">
        <f>IFERROR(HLOOKUP(IS$1,'Nakladova matice_2018'!$A$1:$IW$188,172,FALSE),0)</f>
        <v>0</v>
      </c>
      <c r="IT199" s="19">
        <f>IFERROR(HLOOKUP(IT$1,'Nakladova matice_2018'!$A$1:$IW$188,172,FALSE),0)</f>
        <v>0</v>
      </c>
      <c r="IU199" s="19">
        <f>IFERROR(HLOOKUP(IU$1,'Nakladova matice_2018'!$A$1:$IW$188,172,FALSE),0)</f>
        <v>0</v>
      </c>
      <c r="IV199" s="19">
        <f>IFERROR(HLOOKUP(IV$1,'Nakladova matice_2018'!$A$1:$IW$188,172,FALSE),0)</f>
        <v>0</v>
      </c>
      <c r="IW199" s="19">
        <f>IFERROR(HLOOKUP(IW$1,'Nakladova matice_2018'!$A$1:$IW$188,172,FALSE),0)</f>
        <v>0</v>
      </c>
      <c r="IX199" s="19">
        <f>IFERROR(HLOOKUP(IX$1,'Nakladova matice_2018'!$A$1:$IW$188,172,FALSE),0)</f>
        <v>0</v>
      </c>
      <c r="IY199" s="19">
        <f>IFERROR(HLOOKUP(IY$1,'Nakladova matice_2018'!$A$1:$IW$188,172,FALSE),0)</f>
        <v>0</v>
      </c>
      <c r="IZ199" s="19">
        <f>IFERROR(HLOOKUP(IZ$1,'Nakladova matice_2018'!$A$1:$IW$188,172,FALSE),0)</f>
        <v>0</v>
      </c>
      <c r="JA199" s="19">
        <f>IFERROR(HLOOKUP(JA$1,'Nakladova matice_2018'!$A$1:$IW$188,172,FALSE),0)</f>
        <v>0</v>
      </c>
      <c r="JB199" s="19">
        <f>IFERROR(HLOOKUP(JB$1,'Nakladova matice_2018'!$A$1:$IW$188,172,FALSE),0)</f>
        <v>0</v>
      </c>
      <c r="JC199" s="19">
        <f>IFERROR(HLOOKUP(JC$1,'Nakladova matice_2018'!$A$1:$IW$188,172,FALSE),0)</f>
        <v>0</v>
      </c>
      <c r="JD199" s="19">
        <f>IFERROR(HLOOKUP(JD$1,'Nakladova matice_2018'!$A$1:$IW$188,172,FALSE),0)</f>
        <v>0</v>
      </c>
      <c r="JE199" s="19">
        <f>IFERROR(HLOOKUP(JE$1,'Nakladova matice_2018'!$A$1:$IW$188,172,FALSE),0)</f>
        <v>0</v>
      </c>
      <c r="JF199" s="19">
        <f>IFERROR(HLOOKUP(JF$1,'Nakladova matice_2018'!$A$1:$IW$188,172,FALSE),0)</f>
        <v>0</v>
      </c>
      <c r="JG199" s="19">
        <f>IFERROR(HLOOKUP(JG$1,'Nakladova matice_2018'!$A$1:$IW$188,172,FALSE),0)</f>
        <v>0</v>
      </c>
      <c r="JH199" s="19">
        <f>IFERROR(HLOOKUP(JH$1,'Nakladova matice_2018'!$A$1:$IW$188,172,FALSE),0)</f>
        <v>0</v>
      </c>
      <c r="JI199" s="19">
        <f>IFERROR(HLOOKUP(JI$1,'Nakladova matice_2018'!$A$1:$IW$188,172,FALSE),0)</f>
        <v>0</v>
      </c>
      <c r="JJ199" s="19">
        <f>IFERROR(HLOOKUP(JJ$1,'Nakladova matice_2018'!$A$1:$IW$188,172,FALSE),0)</f>
        <v>0</v>
      </c>
      <c r="JK199" s="19">
        <f>IFERROR(HLOOKUP(JK$1,'Nakladova matice_2018'!$A$1:$IW$188,172,FALSE),0)</f>
        <v>0</v>
      </c>
      <c r="JL199" s="19">
        <f>IFERROR(HLOOKUP(JL$1,'Nakladova matice_2018'!$A$1:$IW$188,172,FALSE),0)</f>
        <v>0</v>
      </c>
      <c r="JM199" s="19">
        <f>IFERROR(HLOOKUP(JM$1,'Nakladova matice_2018'!$A$1:$IW$188,172,FALSE),0)</f>
        <v>0</v>
      </c>
      <c r="JN199" s="19">
        <f>IFERROR(HLOOKUP(JN$1,'Nakladova matice_2018'!$A$1:$IW$188,172,FALSE),0)</f>
        <v>0</v>
      </c>
      <c r="JO199" s="19">
        <f>IFERROR(HLOOKUP(JO$1,'Nakladova matice_2018'!$A$1:$IW$188,172,FALSE),0)</f>
        <v>0</v>
      </c>
      <c r="JP199" s="19">
        <f>IFERROR(HLOOKUP(JP$1,'Nakladova matice_2018'!$A$1:$IW$188,172,FALSE),0)</f>
        <v>0</v>
      </c>
      <c r="JQ199" s="19">
        <f>IFERROR(HLOOKUP(JQ$1,'Nakladova matice_2018'!$A$1:$IW$188,172,FALSE),0)</f>
        <v>0</v>
      </c>
      <c r="JR199" s="19">
        <f>IFERROR(HLOOKUP(JR$1,'Nakladova matice_2018'!$A$1:$IW$188,172,FALSE),0)</f>
        <v>0</v>
      </c>
      <c r="JS199" s="19">
        <f>IFERROR(HLOOKUP(JS$1,'Nakladova matice_2018'!$A$1:$IW$188,172,FALSE),0)</f>
        <v>0</v>
      </c>
      <c r="JT199" s="19">
        <f>IFERROR(HLOOKUP(JT$1,'Nakladova matice_2018'!$A$1:$IW$188,172,FALSE),0)</f>
        <v>0</v>
      </c>
      <c r="JU199" s="19">
        <f>IFERROR(HLOOKUP(JU$1,'Nakladova matice_2018'!$A$1:$IW$188,172,FALSE),0)</f>
        <v>0</v>
      </c>
      <c r="JV199" s="19">
        <f>IFERROR(HLOOKUP(JV$1,'Nakladova matice_2018'!$A$1:$IW$188,172,FALSE),0)</f>
        <v>0</v>
      </c>
      <c r="JW199" s="19">
        <f>IFERROR(HLOOKUP(JW$1,'Nakladova matice_2018'!$A$1:$IW$188,172,FALSE),0)</f>
        <v>0</v>
      </c>
      <c r="JX199" s="19">
        <f>IFERROR(HLOOKUP(JX$1,'Nakladova matice_2018'!$A$1:$IW$188,172,FALSE),0)</f>
        <v>0</v>
      </c>
      <c r="JY199" s="19">
        <f>IFERROR(HLOOKUP(JY$1,'Nakladova matice_2018'!$A$1:$IW$188,172,FALSE),0)</f>
        <v>0</v>
      </c>
      <c r="JZ199" s="19">
        <f>IFERROR(HLOOKUP(JZ$1,'Nakladova matice_2018'!$A$1:$IW$188,172,FALSE),0)</f>
        <v>0</v>
      </c>
      <c r="KA199" s="19">
        <f>IFERROR(HLOOKUP(KA$1,'Nakladova matice_2018'!$A$1:$IW$188,172,FALSE),0)</f>
        <v>0</v>
      </c>
      <c r="KB199" s="19">
        <f>IFERROR(HLOOKUP(KB$1,'Nakladova matice_2018'!$A$1:$IW$188,172,FALSE),0)</f>
        <v>0</v>
      </c>
      <c r="KC199" s="19">
        <f>IFERROR(HLOOKUP(KC$1,'Nakladova matice_2018'!$A$1:$IW$188,172,FALSE),0)</f>
        <v>0</v>
      </c>
      <c r="KD199" s="19">
        <f>IFERROR(HLOOKUP(KD$1,'Nakladova matice_2018'!$A$1:$IW$188,172,FALSE),0)</f>
        <v>0</v>
      </c>
      <c r="KE199" s="19">
        <f>IFERROR(HLOOKUP(KE$1,'Nakladova matice_2018'!$A$1:$IW$188,172,FALSE),0)</f>
        <v>0</v>
      </c>
      <c r="KF199" s="19">
        <f>IFERROR(HLOOKUP(KF$1,'Nakladova matice_2018'!$A$1:$IW$188,172,FALSE),0)</f>
        <v>0</v>
      </c>
      <c r="KG199" s="19">
        <f>IFERROR(HLOOKUP(KG$1,'Nakladova matice_2018'!$A$1:$IW$188,172,FALSE),0)</f>
        <v>0</v>
      </c>
      <c r="KH199" s="19">
        <f>IFERROR(HLOOKUP(KH$1,'Nakladova matice_2018'!$A$1:$IW$188,172,FALSE),0)</f>
        <v>0</v>
      </c>
      <c r="KI199" s="19">
        <f>IFERROR(HLOOKUP(KI$1,'Nakladova matice_2018'!$A$1:$IW$188,172,FALSE),0)</f>
        <v>0</v>
      </c>
      <c r="KJ199" s="19">
        <f>IFERROR(HLOOKUP(KJ$1,'Nakladova matice_2018'!$A$1:$IW$188,172,FALSE),0)</f>
        <v>0</v>
      </c>
      <c r="KK199" s="19">
        <f>IFERROR(HLOOKUP(KK$1,'Nakladova matice_2018'!$A$1:$IW$188,172,FALSE),0)</f>
        <v>0</v>
      </c>
      <c r="KL199" s="19">
        <f>IFERROR(HLOOKUP(KL$1,'Nakladova matice_2018'!$A$1:$IW$188,172,FALSE),0)</f>
        <v>0</v>
      </c>
      <c r="KM199" s="19">
        <f>IFERROR(HLOOKUP(KM$1,'Nakladova matice_2018'!$A$1:$IW$188,172,FALSE),0)</f>
        <v>0</v>
      </c>
      <c r="KN199" s="19">
        <f>IFERROR(HLOOKUP(KN$1,'Nakladova matice_2018'!$A$1:$IW$188,172,FALSE),0)</f>
        <v>0</v>
      </c>
      <c r="KO199" s="19">
        <f>IFERROR(HLOOKUP(KO$1,'Nakladova matice_2018'!$A$1:$IW$188,172,FALSE),0)</f>
        <v>0</v>
      </c>
      <c r="KP199" s="19">
        <f>IFERROR(HLOOKUP(KP$1,'Nakladova matice_2018'!$A$1:$IW$188,172,FALSE),0)</f>
        <v>0</v>
      </c>
      <c r="KQ199" s="19">
        <f>IFERROR(HLOOKUP(KQ$1,'Nakladova matice_2018'!$A$1:$IW$188,172,FALSE),0)</f>
        <v>0</v>
      </c>
      <c r="KR199" s="19">
        <f>IFERROR(HLOOKUP(KR$1,'Nakladova matice_2018'!$A$1:$IW$188,172,FALSE),0)</f>
        <v>0</v>
      </c>
      <c r="KS199" s="19">
        <f>IFERROR(HLOOKUP(KS$1,'Nakladova matice_2018'!$A$1:$IW$188,172,FALSE),0)</f>
        <v>0</v>
      </c>
      <c r="KT199" s="19">
        <f>IFERROR(HLOOKUP(KT$1,'Nakladova matice_2018'!$A$1:$IW$188,172,FALSE),0)</f>
        <v>0</v>
      </c>
      <c r="KU199" s="19">
        <f>IFERROR(HLOOKUP(KU$1,'Nakladova matice_2018'!$A$1:$IW$188,172,FALSE),0)</f>
        <v>0</v>
      </c>
      <c r="KV199" s="19">
        <f>IFERROR(HLOOKUP(KV$1,'Nakladova matice_2018'!$A$1:$IW$188,172,FALSE),0)</f>
        <v>0</v>
      </c>
      <c r="KW199" s="19">
        <f>IFERROR(HLOOKUP(KW$1,'Nakladova matice_2018'!$A$1:$IW$188,172,FALSE),0)</f>
        <v>0</v>
      </c>
      <c r="KX199" s="19">
        <f>IFERROR(HLOOKUP(KX$1,'Nakladova matice_2018'!$A$1:$IW$188,172,FALSE),0)</f>
        <v>0</v>
      </c>
      <c r="KY199" s="19">
        <f>IFERROR(HLOOKUP(KY$1,'Nakladova matice_2018'!$A$1:$IW$188,172,FALSE),0)</f>
        <v>0</v>
      </c>
      <c r="KZ199" s="19">
        <f>IFERROR(HLOOKUP(KZ$1,'Nakladova matice_2018'!$A$1:$IW$188,172,FALSE),0)</f>
        <v>0</v>
      </c>
      <c r="LA199" s="19">
        <f>IFERROR(HLOOKUP(LA$1,'Nakladova matice_2018'!$A$1:$IW$188,172,FALSE),0)</f>
        <v>0</v>
      </c>
      <c r="LB199" s="19">
        <f>IFERROR(HLOOKUP(LB$1,'Nakladova matice_2018'!$A$1:$IW$188,172,FALSE),0)</f>
        <v>0</v>
      </c>
      <c r="LC199" s="19">
        <f>IFERROR(HLOOKUP(LC$1,'Nakladova matice_2018'!$A$1:$IW$188,172,FALSE),0)</f>
        <v>0</v>
      </c>
      <c r="LD199" s="19">
        <f>IFERROR(HLOOKUP(LD$1,'Nakladova matice_2018'!$A$1:$IW$188,172,FALSE),0)</f>
        <v>0</v>
      </c>
      <c r="LE199" s="19">
        <f>IFERROR(HLOOKUP(LE$1,'Nakladova matice_2018'!$A$1:$IW$188,172,FALSE),0)</f>
        <v>0</v>
      </c>
      <c r="LF199" s="19">
        <f>IFERROR(HLOOKUP(LF$1,'Nakladova matice_2018'!$A$1:$IW$188,172,FALSE),0)</f>
        <v>0</v>
      </c>
      <c r="LG199" s="19">
        <f>IFERROR(HLOOKUP(LG$1,'Nakladova matice_2018'!$A$1:$IW$188,172,FALSE),0)</f>
        <v>0</v>
      </c>
      <c r="LH199" s="19">
        <f>IFERROR(HLOOKUP(LH$1,'Nakladova matice_2018'!$A$1:$IW$188,172,FALSE),0)</f>
        <v>0</v>
      </c>
      <c r="LI199" s="19">
        <f>IFERROR(HLOOKUP(LI$1,'Nakladova matice_2018'!$A$1:$IW$188,172,FALSE),0)</f>
        <v>0</v>
      </c>
      <c r="LJ199" s="19">
        <f>IFERROR(HLOOKUP(LJ$1,'Nakladova matice_2018'!$A$1:$IW$188,172,FALSE),0)</f>
        <v>0</v>
      </c>
      <c r="LK199" s="19">
        <f>IFERROR(HLOOKUP(LK$1,'Nakladova matice_2018'!$A$1:$IW$188,172,FALSE),0)</f>
        <v>0</v>
      </c>
      <c r="LL199" s="19">
        <f>IFERROR(HLOOKUP(LL$1,'Nakladova matice_2018'!$A$1:$IW$188,172,FALSE),0)</f>
        <v>0</v>
      </c>
      <c r="LM199" s="19">
        <f>IFERROR(HLOOKUP(LM$1,'Nakladova matice_2018'!$A$1:$IW$188,172,FALSE),0)</f>
        <v>0</v>
      </c>
      <c r="LN199" s="19">
        <f>IFERROR(HLOOKUP(LN$1,'Nakladova matice_2018'!$A$1:$IW$188,172,FALSE),0)</f>
        <v>0</v>
      </c>
      <c r="LO199" s="19">
        <f>IFERROR(HLOOKUP(LO$1,'Nakladova matice_2018'!$A$1:$IW$188,172,FALSE),0)</f>
        <v>0</v>
      </c>
      <c r="LP199" s="19">
        <f>IFERROR(HLOOKUP(LP$1,'Nakladova matice_2018'!$A$1:$IW$188,172,FALSE),0)</f>
        <v>0</v>
      </c>
      <c r="LQ199" s="19">
        <f>IFERROR(HLOOKUP(LQ$1,'Nakladova matice_2018'!$A$1:$IW$188,172,FALSE),0)</f>
        <v>0</v>
      </c>
      <c r="LR199" s="19">
        <f>IFERROR(HLOOKUP(LR$1,'Nakladova matice_2018'!$A$1:$IW$188,172,FALSE),0)</f>
        <v>0</v>
      </c>
      <c r="LS199" s="19">
        <f>IFERROR(HLOOKUP(LS$1,'Nakladova matice_2018'!$A$1:$IW$188,172,FALSE),0)</f>
        <v>0</v>
      </c>
      <c r="LT199" s="19">
        <f>IFERROR(HLOOKUP(LT$1,'Nakladova matice_2018'!$A$1:$IW$188,172,FALSE),0)</f>
        <v>0</v>
      </c>
      <c r="LU199" s="19">
        <f>IFERROR(HLOOKUP(LU$1,'Nakladova matice_2018'!$A$1:$IW$188,172,FALSE),0)</f>
        <v>0</v>
      </c>
      <c r="LV199" s="19">
        <f>IFERROR(HLOOKUP(LV$1,'Nakladova matice_2018'!$A$1:$IW$188,172,FALSE),0)</f>
        <v>0</v>
      </c>
      <c r="LW199" s="19">
        <f>IFERROR(HLOOKUP(LW$1,'Nakladova matice_2018'!$A$1:$IW$188,172,FALSE),0)</f>
        <v>0</v>
      </c>
      <c r="LX199" s="19">
        <f>IFERROR(HLOOKUP(LX$1,'Nakladova matice_2018'!$A$1:$IW$188,172,FALSE),0)</f>
        <v>0</v>
      </c>
      <c r="LY199" s="19">
        <f>IFERROR(HLOOKUP(LY$1,'Nakladova matice_2018'!$A$1:$IW$188,172,FALSE),0)</f>
        <v>0</v>
      </c>
      <c r="LZ199" s="19">
        <f>IFERROR(HLOOKUP(LZ$1,'Nakladova matice_2018'!$A$1:$IW$188,172,FALSE),0)</f>
        <v>0</v>
      </c>
      <c r="MA199" s="19">
        <f>IFERROR(HLOOKUP(MA$1,'Nakladova matice_2018'!$A$1:$IW$188,172,FALSE),0)</f>
        <v>0</v>
      </c>
      <c r="MB199" s="19">
        <f>IFERROR(HLOOKUP(MB$1,'Nakladova matice_2018'!$A$1:$IW$188,172,FALSE),0)</f>
        <v>0</v>
      </c>
      <c r="MC199" s="19">
        <f>IFERROR(HLOOKUP(MC$1,'Nakladova matice_2018'!$A$1:$IW$188,172,FALSE),0)</f>
        <v>0</v>
      </c>
      <c r="MD199" s="19">
        <f>IFERROR(HLOOKUP(MD$1,'Nakladova matice_2018'!$A$1:$IW$188,172,FALSE),0)</f>
        <v>0</v>
      </c>
      <c r="ME199" s="19">
        <f>IFERROR(HLOOKUP(ME$1,'Nakladova matice_2018'!$A$1:$IW$188,172,FALSE),0)</f>
        <v>0</v>
      </c>
      <c r="MF199" s="19">
        <f>IFERROR(HLOOKUP(MF$1,'Nakladova matice_2018'!$A$1:$IW$188,172,FALSE),0)</f>
        <v>0</v>
      </c>
      <c r="MG199" s="19">
        <f>IFERROR(HLOOKUP(MG$1,'Nakladova matice_2018'!$A$1:$IW$188,172,FALSE),0)</f>
        <v>0</v>
      </c>
      <c r="MH199" s="19">
        <f>IFERROR(HLOOKUP(MH$1,'Nakladova matice_2018'!$A$1:$IW$188,172,FALSE),0)</f>
        <v>0</v>
      </c>
      <c r="MI199" s="19">
        <f>IFERROR(HLOOKUP(MI$1,'Nakladova matice_2018'!$A$1:$IW$188,172,FALSE),0)</f>
        <v>0</v>
      </c>
      <c r="MJ199" s="19">
        <f>IFERROR(HLOOKUP(MJ$1,'Nakladova matice_2018'!$A$1:$IW$188,172,FALSE),0)</f>
        <v>0</v>
      </c>
      <c r="MK199" s="19">
        <f>IFERROR(HLOOKUP(MK$1,'Nakladova matice_2018'!$A$1:$IW$188,172,FALSE),0)</f>
        <v>0</v>
      </c>
      <c r="ML199" s="19">
        <f>IFERROR(HLOOKUP(ML$1,'Nakladova matice_2018'!$A$1:$IW$188,172,FALSE),0)</f>
        <v>0</v>
      </c>
      <c r="MM199" s="19">
        <f>IFERROR(HLOOKUP(MM$1,'Nakladova matice_2018'!$A$1:$IW$188,172,FALSE),0)</f>
        <v>0</v>
      </c>
      <c r="MN199" s="19">
        <f>IFERROR(HLOOKUP(MN$1,'Nakladova matice_2018'!$A$1:$IW$188,172,FALSE),0)</f>
        <v>0</v>
      </c>
      <c r="MO199" s="20">
        <f t="shared" si="88"/>
        <v>0</v>
      </c>
      <c r="MP199" s="20">
        <f>MO199-'Nakladova matice_2018'!IX172</f>
        <v>0</v>
      </c>
    </row>
    <row r="200" spans="1:354" x14ac:dyDescent="0.2">
      <c r="A200" s="27">
        <v>599124</v>
      </c>
      <c r="B200" s="21" t="s">
        <v>694</v>
      </c>
      <c r="C200" s="53">
        <v>0</v>
      </c>
      <c r="D200" s="19">
        <f>IFERROR(HLOOKUP(D$1,'Nakladova matice_2018'!$A$1:$IW$188,173,FALSE),0)</f>
        <v>0</v>
      </c>
      <c r="E200" s="19">
        <f>IFERROR(HLOOKUP(E$1,'Nakladova matice_2018'!$A$1:$IW$188,173,FALSE),0)</f>
        <v>0</v>
      </c>
      <c r="F200" s="19">
        <f>IFERROR(HLOOKUP(F$1,'Nakladova matice_2018'!$A$1:$IW$188,173,FALSE),0)</f>
        <v>0</v>
      </c>
      <c r="G200" s="19">
        <f>IFERROR(HLOOKUP(G$1,'Nakladova matice_2018'!$A$1:$IW$188,173,FALSE),0)</f>
        <v>0</v>
      </c>
      <c r="H200" s="19">
        <f>IFERROR(HLOOKUP(H$1,'Nakladova matice_2018'!$A$1:$IW$188,173,FALSE),0)</f>
        <v>0</v>
      </c>
      <c r="I200" s="19">
        <f>IFERROR(HLOOKUP(I$1,'Nakladova matice_2018'!$A$1:$IW$188,173,FALSE),0)</f>
        <v>0</v>
      </c>
      <c r="J200" s="19">
        <f>IFERROR(HLOOKUP(J$1,'Nakladova matice_2018'!$A$1:$IW$188,173,FALSE),0)</f>
        <v>0</v>
      </c>
      <c r="K200" s="19">
        <f>IFERROR(HLOOKUP(K$1,'Nakladova matice_2018'!$A$1:$IW$188,173,FALSE),0)</f>
        <v>0</v>
      </c>
      <c r="L200" s="19">
        <f>IFERROR(HLOOKUP(L$1,'Nakladova matice_2018'!$A$1:$IW$188,173,FALSE),0)</f>
        <v>0</v>
      </c>
      <c r="M200" s="19">
        <f>IFERROR(HLOOKUP(M$1,'Nakladova matice_2018'!$A$1:$IW$188,173,FALSE),0)</f>
        <v>0</v>
      </c>
      <c r="N200" s="19">
        <f>IFERROR(HLOOKUP(N$1,'Nakladova matice_2018'!$A$1:$IW$188,173,FALSE),0)</f>
        <v>0</v>
      </c>
      <c r="O200" s="19">
        <f>IFERROR(HLOOKUP(O$1,'Nakladova matice_2018'!$A$1:$IW$188,173,FALSE),0)</f>
        <v>0</v>
      </c>
      <c r="P200" s="19">
        <f>IFERROR(HLOOKUP(P$1,'Nakladova matice_2018'!$A$1:$IW$188,173,FALSE),0)</f>
        <v>0</v>
      </c>
      <c r="Q200" s="19">
        <f>IFERROR(HLOOKUP(Q$1,'Nakladova matice_2018'!$A$1:$IW$188,173,FALSE),0)</f>
        <v>0</v>
      </c>
      <c r="R200" s="19">
        <f>IFERROR(HLOOKUP(R$1,'Nakladova matice_2018'!$A$1:$IW$188,173,FALSE),0)</f>
        <v>0</v>
      </c>
      <c r="S200" s="19">
        <f>IFERROR(HLOOKUP(S$1,'Nakladova matice_2018'!$A$1:$IW$188,173,FALSE),0)</f>
        <v>0</v>
      </c>
      <c r="T200" s="19">
        <f>IFERROR(HLOOKUP(T$1,'Nakladova matice_2018'!$A$1:$IW$188,173,FALSE),0)</f>
        <v>0</v>
      </c>
      <c r="U200" s="19">
        <f>IFERROR(HLOOKUP(U$1,'Nakladova matice_2018'!$A$1:$IW$188,173,FALSE),0)</f>
        <v>0</v>
      </c>
      <c r="V200" s="19">
        <f>IFERROR(HLOOKUP(V$1,'Nakladova matice_2018'!$A$1:$IW$188,173,FALSE),0)</f>
        <v>0</v>
      </c>
      <c r="W200" s="19">
        <f>IFERROR(HLOOKUP(W$1,'Nakladova matice_2018'!$A$1:$IW$188,173,FALSE),0)</f>
        <v>0</v>
      </c>
      <c r="X200" s="19">
        <f>IFERROR(HLOOKUP(X$1,'Nakladova matice_2018'!$A$1:$IW$188,173,FALSE),0)</f>
        <v>0</v>
      </c>
      <c r="Y200" s="19">
        <f>IFERROR(HLOOKUP(Y$1,'Nakladova matice_2018'!$A$1:$IW$188,173,FALSE),0)</f>
        <v>0</v>
      </c>
      <c r="Z200" s="19">
        <f>IFERROR(HLOOKUP(Z$1,'Nakladova matice_2018'!$A$1:$IW$188,173,FALSE),0)</f>
        <v>0</v>
      </c>
      <c r="AA200" s="19">
        <f>IFERROR(HLOOKUP(AA$1,'Nakladova matice_2018'!$A$1:$IW$188,173,FALSE),0)</f>
        <v>0</v>
      </c>
      <c r="AB200" s="19">
        <f>IFERROR(HLOOKUP(AB$1,'Nakladova matice_2018'!$A$1:$IW$188,173,FALSE),0)</f>
        <v>0</v>
      </c>
      <c r="AC200" s="19">
        <f>IFERROR(HLOOKUP(AC$1,'Nakladova matice_2018'!$A$1:$IW$188,173,FALSE),0)</f>
        <v>0</v>
      </c>
      <c r="AD200" s="19">
        <f>IFERROR(HLOOKUP(AD$1,'Nakladova matice_2018'!$A$1:$IW$188,173,FALSE),0)</f>
        <v>0</v>
      </c>
      <c r="AE200" s="19">
        <f>IFERROR(HLOOKUP(AE$1,'Nakladova matice_2018'!$A$1:$IW$188,173,FALSE),0)</f>
        <v>0</v>
      </c>
      <c r="AF200" s="19">
        <f>IFERROR(HLOOKUP(AF$1,'Nakladova matice_2018'!$A$1:$IW$188,173,FALSE),0)</f>
        <v>0</v>
      </c>
      <c r="AG200" s="19">
        <f>IFERROR(HLOOKUP(AG$1,'Nakladova matice_2018'!$A$1:$IW$188,173,FALSE),0)</f>
        <v>0</v>
      </c>
      <c r="AH200" s="19">
        <f>IFERROR(HLOOKUP(AH$1,'Nakladova matice_2018'!$A$1:$IW$188,173,FALSE),0)</f>
        <v>0</v>
      </c>
      <c r="AI200" s="19">
        <f>IFERROR(HLOOKUP(AI$1,'Nakladova matice_2018'!$A$1:$IW$188,173,FALSE),0)</f>
        <v>0</v>
      </c>
      <c r="AJ200" s="19">
        <f>IFERROR(HLOOKUP(AJ$1,'Nakladova matice_2018'!$A$1:$IW$188,173,FALSE),0)</f>
        <v>0</v>
      </c>
      <c r="AK200" s="19">
        <f>IFERROR(HLOOKUP(AK$1,'Nakladova matice_2018'!$A$1:$IW$188,173,FALSE),0)</f>
        <v>0</v>
      </c>
      <c r="AL200" s="19">
        <f>IFERROR(HLOOKUP(AL$1,'Nakladova matice_2018'!$A$1:$IW$188,173,FALSE),0)</f>
        <v>0</v>
      </c>
      <c r="AM200" s="19">
        <f>IFERROR(HLOOKUP(AM$1,'Nakladova matice_2018'!$A$1:$IW$188,173,FALSE),0)</f>
        <v>0</v>
      </c>
      <c r="AN200" s="19">
        <f>IFERROR(HLOOKUP(AN$1,'Nakladova matice_2018'!$A$1:$IW$188,173,FALSE),0)</f>
        <v>0</v>
      </c>
      <c r="AO200" s="19">
        <f>IFERROR(HLOOKUP(AO$1,'Nakladova matice_2018'!$A$1:$IW$188,173,FALSE),0)</f>
        <v>0</v>
      </c>
      <c r="AP200" s="19">
        <f>IFERROR(HLOOKUP(AP$1,'Nakladova matice_2018'!$A$1:$IW$188,173,FALSE),0)</f>
        <v>0</v>
      </c>
      <c r="AQ200" s="19">
        <f>IFERROR(HLOOKUP(AQ$1,'Nakladova matice_2018'!$A$1:$IW$188,173,FALSE),0)</f>
        <v>0</v>
      </c>
      <c r="AR200" s="19">
        <f>IFERROR(HLOOKUP(AR$1,'Nakladova matice_2018'!$A$1:$IW$188,173,FALSE),0)</f>
        <v>0</v>
      </c>
      <c r="AS200" s="19">
        <f>IFERROR(HLOOKUP(AS$1,'Nakladova matice_2018'!$A$1:$IW$188,173,FALSE),0)</f>
        <v>0</v>
      </c>
      <c r="AT200" s="19">
        <f>IFERROR(HLOOKUP(AT$1,'Nakladova matice_2018'!$A$1:$IW$188,173,FALSE),0)</f>
        <v>0</v>
      </c>
      <c r="AU200" s="19">
        <f>IFERROR(HLOOKUP(AU$1,'Nakladova matice_2018'!$A$1:$IW$188,173,FALSE),0)</f>
        <v>0</v>
      </c>
      <c r="AV200" s="19">
        <f>IFERROR(HLOOKUP(AV$1,'Nakladova matice_2018'!$A$1:$IW$188,173,FALSE),0)</f>
        <v>0</v>
      </c>
      <c r="AW200" s="19">
        <f>IFERROR(HLOOKUP(AW$1,'Nakladova matice_2018'!$A$1:$IW$188,173,FALSE),0)</f>
        <v>0</v>
      </c>
      <c r="AX200" s="19">
        <f>IFERROR(HLOOKUP(AX$1,'Nakladova matice_2018'!$A$1:$IW$188,173,FALSE),0)</f>
        <v>0</v>
      </c>
      <c r="AY200" s="19">
        <f>IFERROR(HLOOKUP(AY$1,'Nakladova matice_2018'!$A$1:$IW$188,173,FALSE),0)</f>
        <v>0</v>
      </c>
      <c r="AZ200" s="19">
        <f>IFERROR(HLOOKUP(AZ$1,'Nakladova matice_2018'!$A$1:$IW$188,173,FALSE),0)</f>
        <v>0</v>
      </c>
      <c r="BA200" s="19">
        <f>IFERROR(HLOOKUP(BA$1,'Nakladova matice_2018'!$A$1:$IW$188,173,FALSE),0)</f>
        <v>0</v>
      </c>
      <c r="BB200" s="19">
        <f>IFERROR(HLOOKUP(BB$1,'Nakladova matice_2018'!$A$1:$IW$188,173,FALSE),0)</f>
        <v>0</v>
      </c>
      <c r="BC200" s="19">
        <f>IFERROR(HLOOKUP(BC$1,'Nakladova matice_2018'!$A$1:$IW$188,173,FALSE),0)</f>
        <v>0</v>
      </c>
      <c r="BD200" s="19">
        <f>IFERROR(HLOOKUP(BD$1,'Nakladova matice_2018'!$A$1:$IW$188,173,FALSE),0)</f>
        <v>0</v>
      </c>
      <c r="BE200" s="19">
        <f>IFERROR(HLOOKUP(BE$1,'Nakladova matice_2018'!$A$1:$IW$188,173,FALSE),0)</f>
        <v>0</v>
      </c>
      <c r="BF200" s="19">
        <f>IFERROR(HLOOKUP(BF$1,'Nakladova matice_2018'!$A$1:$IW$188,173,FALSE),0)</f>
        <v>0</v>
      </c>
      <c r="BG200" s="19">
        <f>IFERROR(HLOOKUP(BG$1,'Nakladova matice_2018'!$A$1:$IW$188,173,FALSE),0)</f>
        <v>0</v>
      </c>
      <c r="BH200" s="19">
        <f>IFERROR(HLOOKUP(BH$1,'Nakladova matice_2018'!$A$1:$IW$188,173,FALSE),0)</f>
        <v>0</v>
      </c>
      <c r="BI200" s="19">
        <f>IFERROR(HLOOKUP(BI$1,'Nakladova matice_2018'!$A$1:$IW$188,173,FALSE),0)</f>
        <v>0</v>
      </c>
      <c r="BJ200" s="19">
        <f>IFERROR(HLOOKUP(BJ$1,'Nakladova matice_2018'!$A$1:$IW$188,173,FALSE),0)</f>
        <v>0</v>
      </c>
      <c r="BK200" s="19">
        <f>IFERROR(HLOOKUP(BK$1,'Nakladova matice_2018'!$A$1:$IW$188,173,FALSE),0)</f>
        <v>0</v>
      </c>
      <c r="BL200" s="19">
        <f>IFERROR(HLOOKUP(BL$1,'Nakladova matice_2018'!$A$1:$IW$188,173,FALSE),0)</f>
        <v>0</v>
      </c>
      <c r="BM200" s="19">
        <f>IFERROR(HLOOKUP(BM$1,'Nakladova matice_2018'!$A$1:$IW$188,173,FALSE),0)</f>
        <v>0</v>
      </c>
      <c r="BN200" s="19">
        <f>IFERROR(HLOOKUP(BN$1,'Nakladova matice_2018'!$A$1:$IW$188,173,FALSE),0)</f>
        <v>0</v>
      </c>
      <c r="BO200" s="19">
        <f>IFERROR(HLOOKUP(BO$1,'Nakladova matice_2018'!$A$1:$IW$188,173,FALSE),0)</f>
        <v>0</v>
      </c>
      <c r="BP200" s="19">
        <f>IFERROR(HLOOKUP(BP$1,'Nakladova matice_2018'!$A$1:$IW$188,173,FALSE),0)</f>
        <v>0</v>
      </c>
      <c r="BQ200" s="19">
        <f>IFERROR(HLOOKUP(BQ$1,'Nakladova matice_2018'!$A$1:$IW$188,173,FALSE),0)</f>
        <v>0</v>
      </c>
      <c r="BR200" s="19">
        <f>IFERROR(HLOOKUP(BR$1,'Nakladova matice_2018'!$A$1:$IW$188,173,FALSE),0)</f>
        <v>0</v>
      </c>
      <c r="BS200" s="19">
        <f>IFERROR(HLOOKUP(BS$1,'Nakladova matice_2018'!$A$1:$IW$188,173,FALSE),0)</f>
        <v>0</v>
      </c>
      <c r="BT200" s="19">
        <f>IFERROR(HLOOKUP(BT$1,'Nakladova matice_2018'!$A$1:$IW$188,173,FALSE),0)</f>
        <v>0</v>
      </c>
      <c r="BU200" s="19">
        <f>IFERROR(HLOOKUP(BU$1,'Nakladova matice_2018'!$A$1:$IW$188,173,FALSE),0)</f>
        <v>0</v>
      </c>
      <c r="BV200" s="19">
        <f>IFERROR(HLOOKUP(BV$1,'Nakladova matice_2018'!$A$1:$IW$188,173,FALSE),0)</f>
        <v>0</v>
      </c>
      <c r="BW200" s="19">
        <f>IFERROR(HLOOKUP(BW$1,'Nakladova matice_2018'!$A$1:$IW$188,173,FALSE),0)</f>
        <v>0</v>
      </c>
      <c r="BX200" s="19">
        <f>IFERROR(HLOOKUP(BX$1,'Nakladova matice_2018'!$A$1:$IW$188,173,FALSE),0)</f>
        <v>0</v>
      </c>
      <c r="BY200" s="19">
        <f>IFERROR(HLOOKUP(BY$1,'Nakladova matice_2018'!$A$1:$IW$188,173,FALSE),0)</f>
        <v>0</v>
      </c>
      <c r="BZ200" s="19">
        <f>IFERROR(HLOOKUP(BZ$1,'Nakladova matice_2018'!$A$1:$IW$188,173,FALSE),0)</f>
        <v>0</v>
      </c>
      <c r="CA200" s="19">
        <f>IFERROR(HLOOKUP(CA$1,'Nakladova matice_2018'!$A$1:$IW$188,173,FALSE),0)</f>
        <v>0</v>
      </c>
      <c r="CB200" s="19">
        <f>IFERROR(HLOOKUP(CB$1,'Nakladova matice_2018'!$A$1:$IW$188,173,FALSE),0)</f>
        <v>0</v>
      </c>
      <c r="CC200" s="19">
        <f>IFERROR(HLOOKUP(CC$1,'Nakladova matice_2018'!$A$1:$IW$188,173,FALSE),0)</f>
        <v>0</v>
      </c>
      <c r="CD200" s="19">
        <f>IFERROR(HLOOKUP(CD$1,'Nakladova matice_2018'!$A$1:$IW$188,173,FALSE),0)</f>
        <v>0</v>
      </c>
      <c r="CE200" s="19">
        <f>IFERROR(HLOOKUP(CE$1,'Nakladova matice_2018'!$A$1:$IW$188,173,FALSE),0)</f>
        <v>0</v>
      </c>
      <c r="CF200" s="19">
        <f>IFERROR(HLOOKUP(CF$1,'Nakladova matice_2018'!$A$1:$IW$188,173,FALSE),0)</f>
        <v>0</v>
      </c>
      <c r="CG200" s="19">
        <f>IFERROR(HLOOKUP(CG$1,'Nakladova matice_2018'!$A$1:$IW$188,173,FALSE),0)</f>
        <v>0</v>
      </c>
      <c r="CH200" s="19">
        <f>IFERROR(HLOOKUP(CH$1,'Nakladova matice_2018'!$A$1:$IW$188,173,FALSE),0)</f>
        <v>0</v>
      </c>
      <c r="CI200" s="19">
        <f>IFERROR(HLOOKUP(CI$1,'Nakladova matice_2018'!$A$1:$IW$188,173,FALSE),0)</f>
        <v>0</v>
      </c>
      <c r="CJ200" s="19">
        <f>IFERROR(HLOOKUP(CJ$1,'Nakladova matice_2018'!$A$1:$IW$188,173,FALSE),0)</f>
        <v>0</v>
      </c>
      <c r="CK200" s="19">
        <f>IFERROR(HLOOKUP(CK$1,'Nakladova matice_2018'!$A$1:$IW$188,173,FALSE),0)</f>
        <v>0</v>
      </c>
      <c r="CL200" s="19">
        <f>IFERROR(HLOOKUP(CL$1,'Nakladova matice_2018'!$A$1:$IW$188,173,FALSE),0)</f>
        <v>0</v>
      </c>
      <c r="CM200" s="19">
        <f>IFERROR(HLOOKUP(CM$1,'Nakladova matice_2018'!$A$1:$IW$188,173,FALSE),0)</f>
        <v>0</v>
      </c>
      <c r="CN200" s="19">
        <f>IFERROR(HLOOKUP(CN$1,'Nakladova matice_2018'!$A$1:$IW$188,173,FALSE),0)</f>
        <v>0</v>
      </c>
      <c r="CO200" s="19">
        <f>IFERROR(HLOOKUP(CO$1,'Nakladova matice_2018'!$A$1:$IW$188,173,FALSE),0)</f>
        <v>0</v>
      </c>
      <c r="CP200" s="19">
        <f>IFERROR(HLOOKUP(CP$1,'Nakladova matice_2018'!$A$1:$IW$188,173,FALSE),0)</f>
        <v>0</v>
      </c>
      <c r="CQ200" s="19">
        <f>IFERROR(HLOOKUP(CQ$1,'Nakladova matice_2018'!$A$1:$IW$188,173,FALSE),0)</f>
        <v>0</v>
      </c>
      <c r="CR200" s="19">
        <f>IFERROR(HLOOKUP(CR$1,'Nakladova matice_2018'!$A$1:$IW$188,173,FALSE),0)</f>
        <v>0</v>
      </c>
      <c r="CS200" s="19">
        <f>IFERROR(HLOOKUP(CS$1,'Nakladova matice_2018'!$A$1:$IW$188,173,FALSE),0)</f>
        <v>0</v>
      </c>
      <c r="CT200" s="19">
        <f>IFERROR(HLOOKUP(CT$1,'Nakladova matice_2018'!$A$1:$IW$188,173,FALSE),0)</f>
        <v>0</v>
      </c>
      <c r="CU200" s="19">
        <f>IFERROR(HLOOKUP(CU$1,'Nakladova matice_2018'!$A$1:$IW$188,173,FALSE),0)</f>
        <v>0</v>
      </c>
      <c r="CV200" s="19">
        <f>IFERROR(HLOOKUP(CV$1,'Nakladova matice_2018'!$A$1:$IW$188,173,FALSE),0)</f>
        <v>0</v>
      </c>
      <c r="CW200" s="19">
        <f>IFERROR(HLOOKUP(CW$1,'Nakladova matice_2018'!$A$1:$IW$188,173,FALSE),0)</f>
        <v>0</v>
      </c>
      <c r="CX200" s="19">
        <f>IFERROR(HLOOKUP(CX$1,'Nakladova matice_2018'!$A$1:$IW$188,173,FALSE),0)</f>
        <v>0</v>
      </c>
      <c r="CY200" s="19">
        <f>IFERROR(HLOOKUP(CY$1,'Nakladova matice_2018'!$A$1:$IW$188,173,FALSE),0)</f>
        <v>0</v>
      </c>
      <c r="CZ200" s="19">
        <f>IFERROR(HLOOKUP(CZ$1,'Nakladova matice_2018'!$A$1:$IW$188,173,FALSE),0)</f>
        <v>0</v>
      </c>
      <c r="DA200" s="19">
        <f>IFERROR(HLOOKUP(DA$1,'Nakladova matice_2018'!$A$1:$IW$188,173,FALSE),0)</f>
        <v>0</v>
      </c>
      <c r="DB200" s="19">
        <f>IFERROR(HLOOKUP(DB$1,'Nakladova matice_2018'!$A$1:$IW$188,173,FALSE),0)</f>
        <v>0</v>
      </c>
      <c r="DC200" s="19">
        <f>IFERROR(HLOOKUP(DC$1,'Nakladova matice_2018'!$A$1:$IW$188,173,FALSE),0)</f>
        <v>0</v>
      </c>
      <c r="DD200" s="19">
        <f>IFERROR(HLOOKUP(DD$1,'Nakladova matice_2018'!$A$1:$IW$188,173,FALSE),0)</f>
        <v>0</v>
      </c>
      <c r="DE200" s="19">
        <f>IFERROR(HLOOKUP(DE$1,'Nakladova matice_2018'!$A$1:$IW$188,173,FALSE),0)</f>
        <v>0</v>
      </c>
      <c r="DF200" s="19">
        <f>IFERROR(HLOOKUP(DF$1,'Nakladova matice_2018'!$A$1:$IW$188,173,FALSE),0)</f>
        <v>0</v>
      </c>
      <c r="DG200" s="19">
        <f>IFERROR(HLOOKUP(DG$1,'Nakladova matice_2018'!$A$1:$IW$188,173,FALSE),0)</f>
        <v>0</v>
      </c>
      <c r="DH200" s="19">
        <f>IFERROR(HLOOKUP(DH$1,'Nakladova matice_2018'!$A$1:$IW$188,173,FALSE),0)</f>
        <v>0</v>
      </c>
      <c r="DI200" s="19">
        <f>IFERROR(HLOOKUP(DI$1,'Nakladova matice_2018'!$A$1:$IW$188,173,FALSE),0)</f>
        <v>0</v>
      </c>
      <c r="DJ200" s="19">
        <f>IFERROR(HLOOKUP(DJ$1,'Nakladova matice_2018'!$A$1:$IW$188,173,FALSE),0)</f>
        <v>0</v>
      </c>
      <c r="DK200" s="19">
        <f>IFERROR(HLOOKUP(DK$1,'Nakladova matice_2018'!$A$1:$IW$188,173,FALSE),0)</f>
        <v>0</v>
      </c>
      <c r="DL200" s="19">
        <f>IFERROR(HLOOKUP(DL$1,'Nakladova matice_2018'!$A$1:$IW$188,173,FALSE),0)</f>
        <v>0</v>
      </c>
      <c r="DM200" s="19">
        <f>IFERROR(HLOOKUP(DM$1,'Nakladova matice_2018'!$A$1:$IW$188,173,FALSE),0)</f>
        <v>0</v>
      </c>
      <c r="DN200" s="19">
        <f>IFERROR(HLOOKUP(DN$1,'Nakladova matice_2018'!$A$1:$IW$188,173,FALSE),0)</f>
        <v>0</v>
      </c>
      <c r="DO200" s="19">
        <f>IFERROR(HLOOKUP(DO$1,'Nakladova matice_2018'!$A$1:$IW$188,173,FALSE),0)</f>
        <v>0</v>
      </c>
      <c r="DP200" s="19">
        <f>IFERROR(HLOOKUP(DP$1,'Nakladova matice_2018'!$A$1:$IW$188,173,FALSE),0)</f>
        <v>0</v>
      </c>
      <c r="DQ200" s="19">
        <f>IFERROR(HLOOKUP(DQ$1,'Nakladova matice_2018'!$A$1:$IW$188,173,FALSE),0)</f>
        <v>0</v>
      </c>
      <c r="DR200" s="19">
        <f>IFERROR(HLOOKUP(DR$1,'Nakladova matice_2018'!$A$1:$IW$188,173,FALSE),0)</f>
        <v>0</v>
      </c>
      <c r="DS200" s="19">
        <f>IFERROR(HLOOKUP(DS$1,'Nakladova matice_2018'!$A$1:$IW$188,173,FALSE),0)</f>
        <v>0</v>
      </c>
      <c r="DT200" s="19">
        <f>IFERROR(HLOOKUP(DT$1,'Nakladova matice_2018'!$A$1:$IW$188,173,FALSE),0)</f>
        <v>0</v>
      </c>
      <c r="DU200" s="19">
        <f>IFERROR(HLOOKUP(DU$1,'Nakladova matice_2018'!$A$1:$IW$188,173,FALSE),0)</f>
        <v>0</v>
      </c>
      <c r="DV200" s="19">
        <f>IFERROR(HLOOKUP(DV$1,'Nakladova matice_2018'!$A$1:$IW$188,173,FALSE),0)</f>
        <v>0</v>
      </c>
      <c r="DW200" s="19">
        <f>IFERROR(HLOOKUP(DW$1,'Nakladova matice_2018'!$A$1:$IW$188,173,FALSE),0)</f>
        <v>0</v>
      </c>
      <c r="DX200" s="19">
        <f>IFERROR(HLOOKUP(DX$1,'Nakladova matice_2018'!$A$1:$IW$188,173,FALSE),0)</f>
        <v>0</v>
      </c>
      <c r="DY200" s="19">
        <f>IFERROR(HLOOKUP(DY$1,'Nakladova matice_2018'!$A$1:$IW$188,173,FALSE),0)</f>
        <v>0</v>
      </c>
      <c r="DZ200" s="19">
        <f>IFERROR(HLOOKUP(DZ$1,'Nakladova matice_2018'!$A$1:$IW$188,173,FALSE),0)</f>
        <v>0</v>
      </c>
      <c r="EA200" s="19">
        <f>IFERROR(HLOOKUP(EA$1,'Nakladova matice_2018'!$A$1:$IW$188,173,FALSE),0)</f>
        <v>0</v>
      </c>
      <c r="EB200" s="19">
        <f>IFERROR(HLOOKUP(EB$1,'Nakladova matice_2018'!$A$1:$IW$188,173,FALSE),0)</f>
        <v>0</v>
      </c>
      <c r="EC200" s="19">
        <f>IFERROR(HLOOKUP(EC$1,'Nakladova matice_2018'!$A$1:$IW$188,173,FALSE),0)</f>
        <v>0</v>
      </c>
      <c r="ED200" s="19">
        <f>IFERROR(HLOOKUP(ED$1,'Nakladova matice_2018'!$A$1:$IW$188,173,FALSE),0)</f>
        <v>0</v>
      </c>
      <c r="EE200" s="19">
        <f>IFERROR(HLOOKUP(EE$1,'Nakladova matice_2018'!$A$1:$IW$188,173,FALSE),0)</f>
        <v>0</v>
      </c>
      <c r="EF200" s="19">
        <f>IFERROR(HLOOKUP(EF$1,'Nakladova matice_2018'!$A$1:$IW$188,173,FALSE),0)</f>
        <v>0</v>
      </c>
      <c r="EG200" s="19">
        <f>IFERROR(HLOOKUP(EG$1,'Nakladova matice_2018'!$A$1:$IW$188,173,FALSE),0)</f>
        <v>0</v>
      </c>
      <c r="EH200" s="19">
        <f>IFERROR(HLOOKUP(EH$1,'Nakladova matice_2018'!$A$1:$IW$188,173,FALSE),0)</f>
        <v>0</v>
      </c>
      <c r="EI200" s="19">
        <f>IFERROR(HLOOKUP(EI$1,'Nakladova matice_2018'!$A$1:$IW$188,173,FALSE),0)</f>
        <v>0</v>
      </c>
      <c r="EJ200" s="19">
        <f>IFERROR(HLOOKUP(EJ$1,'Nakladova matice_2018'!$A$1:$IW$188,173,FALSE),0)</f>
        <v>0</v>
      </c>
      <c r="EK200" s="19">
        <f>IFERROR(HLOOKUP(EK$1,'Nakladova matice_2018'!$A$1:$IW$188,173,FALSE),0)</f>
        <v>0</v>
      </c>
      <c r="EL200" s="19">
        <f>IFERROR(HLOOKUP(EL$1,'Nakladova matice_2018'!$A$1:$IW$188,173,FALSE),0)</f>
        <v>0</v>
      </c>
      <c r="EM200" s="19">
        <f>IFERROR(HLOOKUP(EM$1,'Nakladova matice_2018'!$A$1:$IW$188,173,FALSE),0)</f>
        <v>0</v>
      </c>
      <c r="EN200" s="19">
        <f>IFERROR(HLOOKUP(EN$1,'Nakladova matice_2018'!$A$1:$IW$188,173,FALSE),0)</f>
        <v>0</v>
      </c>
      <c r="EO200" s="19">
        <f>IFERROR(HLOOKUP(EO$1,'Nakladova matice_2018'!$A$1:$IW$188,173,FALSE),0)</f>
        <v>0</v>
      </c>
      <c r="EP200" s="19">
        <f>IFERROR(HLOOKUP(EP$1,'Nakladova matice_2018'!$A$1:$IW$188,173,FALSE),0)</f>
        <v>0</v>
      </c>
      <c r="EQ200" s="19">
        <f>IFERROR(HLOOKUP(EQ$1,'Nakladova matice_2018'!$A$1:$IW$188,173,FALSE),0)</f>
        <v>0</v>
      </c>
      <c r="ER200" s="19">
        <f>IFERROR(HLOOKUP(ER$1,'Nakladova matice_2018'!$A$1:$IW$188,173,FALSE),0)</f>
        <v>0</v>
      </c>
      <c r="ES200" s="19">
        <f>IFERROR(HLOOKUP(ES$1,'Nakladova matice_2018'!$A$1:$IW$188,173,FALSE),0)</f>
        <v>0</v>
      </c>
      <c r="ET200" s="19">
        <f>IFERROR(HLOOKUP(ET$1,'Nakladova matice_2018'!$A$1:$IW$188,173,FALSE),0)</f>
        <v>0</v>
      </c>
      <c r="EU200" s="19">
        <f>IFERROR(HLOOKUP(EU$1,'Nakladova matice_2018'!$A$1:$IW$188,173,FALSE),0)</f>
        <v>0</v>
      </c>
      <c r="EV200" s="19">
        <f>IFERROR(HLOOKUP(EV$1,'Nakladova matice_2018'!$A$1:$IW$188,173,FALSE),0)</f>
        <v>0</v>
      </c>
      <c r="EW200" s="19">
        <f>IFERROR(HLOOKUP(EW$1,'Nakladova matice_2018'!$A$1:$IW$188,173,FALSE),0)</f>
        <v>0</v>
      </c>
      <c r="EX200" s="19">
        <f>IFERROR(HLOOKUP(EX$1,'Nakladova matice_2018'!$A$1:$IW$188,173,FALSE),0)</f>
        <v>0</v>
      </c>
      <c r="EY200" s="19">
        <f>IFERROR(HLOOKUP(EY$1,'Nakladova matice_2018'!$A$1:$IW$188,173,FALSE),0)</f>
        <v>0</v>
      </c>
      <c r="EZ200" s="19">
        <f>IFERROR(HLOOKUP(EZ$1,'Nakladova matice_2018'!$A$1:$IW$188,173,FALSE),0)</f>
        <v>0</v>
      </c>
      <c r="FA200" s="19">
        <f>IFERROR(HLOOKUP(FA$1,'Nakladova matice_2018'!$A$1:$IW$188,173,FALSE),0)</f>
        <v>0</v>
      </c>
      <c r="FB200" s="19">
        <f>IFERROR(HLOOKUP(FB$1,'Nakladova matice_2018'!$A$1:$IW$188,173,FALSE),0)</f>
        <v>0</v>
      </c>
      <c r="FC200" s="19">
        <f>IFERROR(HLOOKUP(FC$1,'Nakladova matice_2018'!$A$1:$IW$188,173,FALSE),0)</f>
        <v>0</v>
      </c>
      <c r="FD200" s="19">
        <f>IFERROR(HLOOKUP(FD$1,'Nakladova matice_2018'!$A$1:$IW$188,173,FALSE),0)</f>
        <v>0</v>
      </c>
      <c r="FE200" s="19">
        <f>IFERROR(HLOOKUP(FE$1,'Nakladova matice_2018'!$A$1:$IW$188,173,FALSE),0)</f>
        <v>0</v>
      </c>
      <c r="FF200" s="19">
        <f>IFERROR(HLOOKUP(FF$1,'Nakladova matice_2018'!$A$1:$IW$188,173,FALSE),0)</f>
        <v>0</v>
      </c>
      <c r="FG200" s="19">
        <f>IFERROR(HLOOKUP(FG$1,'Nakladova matice_2018'!$A$1:$IW$188,173,FALSE),0)</f>
        <v>0</v>
      </c>
      <c r="FH200" s="19">
        <f>IFERROR(HLOOKUP(FH$1,'Nakladova matice_2018'!$A$1:$IW$188,173,FALSE),0)</f>
        <v>0</v>
      </c>
      <c r="FI200" s="19">
        <f>IFERROR(HLOOKUP(FI$1,'Nakladova matice_2018'!$A$1:$IW$188,173,FALSE),0)</f>
        <v>0</v>
      </c>
      <c r="FJ200" s="19">
        <f>IFERROR(HLOOKUP(FJ$1,'Nakladova matice_2018'!$A$1:$IW$188,173,FALSE),0)</f>
        <v>0</v>
      </c>
      <c r="FK200" s="19">
        <f>IFERROR(HLOOKUP(FK$1,'Nakladova matice_2018'!$A$1:$IW$188,173,FALSE),0)</f>
        <v>0</v>
      </c>
      <c r="FL200" s="19">
        <f>IFERROR(HLOOKUP(FL$1,'Nakladova matice_2018'!$A$1:$IW$188,173,FALSE),0)</f>
        <v>0</v>
      </c>
      <c r="FM200" s="19">
        <f>IFERROR(HLOOKUP(FM$1,'Nakladova matice_2018'!$A$1:$IW$188,173,FALSE),0)</f>
        <v>0</v>
      </c>
      <c r="FN200" s="19">
        <f>IFERROR(HLOOKUP(FN$1,'Nakladova matice_2018'!$A$1:$IW$188,173,FALSE),0)</f>
        <v>0</v>
      </c>
      <c r="FO200" s="19">
        <f>IFERROR(HLOOKUP(FO$1,'Nakladova matice_2018'!$A$1:$IW$188,173,FALSE),0)</f>
        <v>0</v>
      </c>
      <c r="FP200" s="19">
        <f>IFERROR(HLOOKUP(FP$1,'Nakladova matice_2018'!$A$1:$IW$188,173,FALSE),0)</f>
        <v>0</v>
      </c>
      <c r="FQ200" s="19">
        <f>IFERROR(HLOOKUP(FQ$1,'Nakladova matice_2018'!$A$1:$IW$188,173,FALSE),0)</f>
        <v>0</v>
      </c>
      <c r="FR200" s="19">
        <f>IFERROR(HLOOKUP(FR$1,'Nakladova matice_2018'!$A$1:$IW$188,173,FALSE),0)</f>
        <v>0</v>
      </c>
      <c r="FS200" s="19">
        <f>IFERROR(HLOOKUP(FS$1,'Nakladova matice_2018'!$A$1:$IW$188,173,FALSE),0)</f>
        <v>0</v>
      </c>
      <c r="FT200" s="19">
        <f>IFERROR(HLOOKUP(FT$1,'Nakladova matice_2018'!$A$1:$IW$188,173,FALSE),0)</f>
        <v>0</v>
      </c>
      <c r="FU200" s="19">
        <f>IFERROR(HLOOKUP(FU$1,'Nakladova matice_2018'!$A$1:$IW$188,173,FALSE),0)</f>
        <v>0</v>
      </c>
      <c r="FV200" s="19">
        <f>IFERROR(HLOOKUP(FV$1,'Nakladova matice_2018'!$A$1:$IW$188,173,FALSE),0)</f>
        <v>0</v>
      </c>
      <c r="FW200" s="19">
        <f>IFERROR(HLOOKUP(FW$1,'Nakladova matice_2018'!$A$1:$IW$188,173,FALSE),0)</f>
        <v>0</v>
      </c>
      <c r="FX200" s="19">
        <f>IFERROR(HLOOKUP(FX$1,'Nakladova matice_2018'!$A$1:$IW$188,173,FALSE),0)</f>
        <v>0</v>
      </c>
      <c r="FY200" s="19">
        <f>IFERROR(HLOOKUP(FY$1,'Nakladova matice_2018'!$A$1:$IW$188,173,FALSE),0)</f>
        <v>0</v>
      </c>
      <c r="FZ200" s="19">
        <f>IFERROR(HLOOKUP(FZ$1,'Nakladova matice_2018'!$A$1:$IW$188,173,FALSE),0)</f>
        <v>0</v>
      </c>
      <c r="GA200" s="19">
        <f>IFERROR(HLOOKUP(GA$1,'Nakladova matice_2018'!$A$1:$IW$188,173,FALSE),0)</f>
        <v>0</v>
      </c>
      <c r="GB200" s="19">
        <f>IFERROR(HLOOKUP(GB$1,'Nakladova matice_2018'!$A$1:$IW$188,173,FALSE),0)</f>
        <v>0</v>
      </c>
      <c r="GC200" s="19">
        <f>IFERROR(HLOOKUP(GC$1,'Nakladova matice_2018'!$A$1:$IW$188,173,FALSE),0)</f>
        <v>0</v>
      </c>
      <c r="GD200" s="19">
        <f>IFERROR(HLOOKUP(GD$1,'Nakladova matice_2018'!$A$1:$IW$188,173,FALSE),0)</f>
        <v>0</v>
      </c>
      <c r="GE200" s="19">
        <f>IFERROR(HLOOKUP(GE$1,'Nakladova matice_2018'!$A$1:$IW$188,173,FALSE),0)</f>
        <v>0</v>
      </c>
      <c r="GF200" s="19">
        <f>IFERROR(HLOOKUP(GF$1,'Nakladova matice_2018'!$A$1:$IW$188,173,FALSE),0)</f>
        <v>0</v>
      </c>
      <c r="GG200" s="19">
        <f>IFERROR(HLOOKUP(GG$1,'Nakladova matice_2018'!$A$1:$IW$188,173,FALSE),0)</f>
        <v>0</v>
      </c>
      <c r="GH200" s="19">
        <f>IFERROR(HLOOKUP(GH$1,'Nakladova matice_2018'!$A$1:$IW$188,173,FALSE),0)</f>
        <v>0</v>
      </c>
      <c r="GI200" s="19">
        <f>IFERROR(HLOOKUP(GI$1,'Nakladova matice_2018'!$A$1:$IW$188,173,FALSE),0)</f>
        <v>0</v>
      </c>
      <c r="GJ200" s="19">
        <f>IFERROR(HLOOKUP(GJ$1,'Nakladova matice_2018'!$A$1:$IW$188,173,FALSE),0)</f>
        <v>0</v>
      </c>
      <c r="GK200" s="19">
        <f>IFERROR(HLOOKUP(GK$1,'Nakladova matice_2018'!$A$1:$IW$188,173,FALSE),0)</f>
        <v>0</v>
      </c>
      <c r="GL200" s="19">
        <f>IFERROR(HLOOKUP(GL$1,'Nakladova matice_2018'!$A$1:$IW$188,173,FALSE),0)</f>
        <v>0</v>
      </c>
      <c r="GM200" s="19">
        <f>IFERROR(HLOOKUP(GM$1,'Nakladova matice_2018'!$A$1:$IW$188,173,FALSE),0)</f>
        <v>0</v>
      </c>
      <c r="GN200" s="19">
        <f>IFERROR(HLOOKUP(GN$1,'Nakladova matice_2018'!$A$1:$IW$188,173,FALSE),0)</f>
        <v>0</v>
      </c>
      <c r="GO200" s="19">
        <f>IFERROR(HLOOKUP(GO$1,'Nakladova matice_2018'!$A$1:$IW$188,173,FALSE),0)</f>
        <v>0</v>
      </c>
      <c r="GP200" s="19">
        <f>IFERROR(HLOOKUP(GP$1,'Nakladova matice_2018'!$A$1:$IW$188,173,FALSE),0)</f>
        <v>0</v>
      </c>
      <c r="GQ200" s="19">
        <f>IFERROR(HLOOKUP(GQ$1,'Nakladova matice_2018'!$A$1:$IW$188,173,FALSE),0)</f>
        <v>0</v>
      </c>
      <c r="GR200" s="19">
        <f>IFERROR(HLOOKUP(GR$1,'Nakladova matice_2018'!$A$1:$IW$188,173,FALSE),0)</f>
        <v>0</v>
      </c>
      <c r="GS200" s="19">
        <f>IFERROR(HLOOKUP(GS$1,'Nakladova matice_2018'!$A$1:$IW$188,173,FALSE),0)</f>
        <v>0</v>
      </c>
      <c r="GT200" s="19">
        <f>IFERROR(HLOOKUP(GT$1,'Nakladova matice_2018'!$A$1:$IW$188,173,FALSE),0)</f>
        <v>0</v>
      </c>
      <c r="GU200" s="19">
        <f>IFERROR(HLOOKUP(GU$1,'Nakladova matice_2018'!$A$1:$IW$188,173,FALSE),0)</f>
        <v>0</v>
      </c>
      <c r="GV200" s="19">
        <f>IFERROR(HLOOKUP(GV$1,'Nakladova matice_2018'!$A$1:$IW$188,173,FALSE),0)</f>
        <v>0</v>
      </c>
      <c r="GW200" s="19">
        <f>IFERROR(HLOOKUP(GW$1,'Nakladova matice_2018'!$A$1:$IW$188,173,FALSE),0)</f>
        <v>0</v>
      </c>
      <c r="GX200" s="19">
        <f>IFERROR(HLOOKUP(GX$1,'Nakladova matice_2018'!$A$1:$IW$188,173,FALSE),0)</f>
        <v>0</v>
      </c>
      <c r="GY200" s="19">
        <f>IFERROR(HLOOKUP(GY$1,'Nakladova matice_2018'!$A$1:$IW$188,173,FALSE),0)</f>
        <v>0</v>
      </c>
      <c r="GZ200" s="19">
        <f>IFERROR(HLOOKUP(GZ$1,'Nakladova matice_2018'!$A$1:$IW$188,173,FALSE),0)</f>
        <v>0</v>
      </c>
      <c r="HA200" s="19">
        <f>IFERROR(HLOOKUP(HA$1,'Nakladova matice_2018'!$A$1:$IW$188,173,FALSE),0)</f>
        <v>0</v>
      </c>
      <c r="HB200" s="19">
        <f>IFERROR(HLOOKUP(HB$1,'Nakladova matice_2018'!$A$1:$IW$188,173,FALSE),0)</f>
        <v>0</v>
      </c>
      <c r="HC200" s="19">
        <f>IFERROR(HLOOKUP(HC$1,'Nakladova matice_2018'!$A$1:$IW$188,173,FALSE),0)</f>
        <v>0</v>
      </c>
      <c r="HD200" s="19">
        <f>IFERROR(HLOOKUP(HD$1,'Nakladova matice_2018'!$A$1:$IW$188,173,FALSE),0)</f>
        <v>0</v>
      </c>
      <c r="HE200" s="19">
        <f>IFERROR(HLOOKUP(HE$1,'Nakladova matice_2018'!$A$1:$IW$188,173,FALSE),0)</f>
        <v>0</v>
      </c>
      <c r="HF200" s="19">
        <f>IFERROR(HLOOKUP(HF$1,'Nakladova matice_2018'!$A$1:$IW$188,173,FALSE),0)</f>
        <v>0</v>
      </c>
      <c r="HG200" s="19">
        <f>IFERROR(HLOOKUP(HG$1,'Nakladova matice_2018'!$A$1:$IW$188,173,FALSE),0)</f>
        <v>0</v>
      </c>
      <c r="HH200" s="19">
        <f>IFERROR(HLOOKUP(HH$1,'Nakladova matice_2018'!$A$1:$IW$188,173,FALSE),0)</f>
        <v>0</v>
      </c>
      <c r="HI200" s="19">
        <f>IFERROR(HLOOKUP(HI$1,'Nakladova matice_2018'!$A$1:$IW$188,173,FALSE),0)</f>
        <v>0</v>
      </c>
      <c r="HJ200" s="19">
        <f>IFERROR(HLOOKUP(HJ$1,'Nakladova matice_2018'!$A$1:$IW$188,173,FALSE),0)</f>
        <v>0</v>
      </c>
      <c r="HK200" s="19">
        <f>IFERROR(HLOOKUP(HK$1,'Nakladova matice_2018'!$A$1:$IW$188,173,FALSE),0)</f>
        <v>0</v>
      </c>
      <c r="HL200" s="19">
        <f>IFERROR(HLOOKUP(HL$1,'Nakladova matice_2018'!$A$1:$IW$188,173,FALSE),0)</f>
        <v>0</v>
      </c>
      <c r="HM200" s="19">
        <f>IFERROR(HLOOKUP(HM$1,'Nakladova matice_2018'!$A$1:$IW$188,173,FALSE),0)</f>
        <v>0</v>
      </c>
      <c r="HN200" s="19">
        <f>IFERROR(HLOOKUP(HN$1,'Nakladova matice_2018'!$A$1:$IW$188,173,FALSE),0)</f>
        <v>0</v>
      </c>
      <c r="HO200" s="19">
        <f>IFERROR(HLOOKUP(HO$1,'Nakladova matice_2018'!$A$1:$IW$188,173,FALSE),0)</f>
        <v>0</v>
      </c>
      <c r="HP200" s="19">
        <f>IFERROR(HLOOKUP(HP$1,'Nakladova matice_2018'!$A$1:$IW$188,173,FALSE),0)</f>
        <v>0</v>
      </c>
      <c r="HQ200" s="19">
        <f>IFERROR(HLOOKUP(HQ$1,'Nakladova matice_2018'!$A$1:$IW$188,173,FALSE),0)</f>
        <v>0</v>
      </c>
      <c r="HR200" s="19">
        <f>IFERROR(HLOOKUP(HR$1,'Nakladova matice_2018'!$A$1:$IW$188,173,FALSE),0)</f>
        <v>0</v>
      </c>
      <c r="HS200" s="19">
        <f>IFERROR(HLOOKUP(HS$1,'Nakladova matice_2018'!$A$1:$IW$188,173,FALSE),0)</f>
        <v>0</v>
      </c>
      <c r="HT200" s="19">
        <f>IFERROR(HLOOKUP(HT$1,'Nakladova matice_2018'!$A$1:$IW$188,173,FALSE),0)</f>
        <v>0</v>
      </c>
      <c r="HU200" s="19">
        <f>IFERROR(HLOOKUP(HU$1,'Nakladova matice_2018'!$A$1:$IW$188,173,FALSE),0)</f>
        <v>0</v>
      </c>
      <c r="HV200" s="19">
        <f>IFERROR(HLOOKUP(HV$1,'Nakladova matice_2018'!$A$1:$IW$188,173,FALSE),0)</f>
        <v>0</v>
      </c>
      <c r="HW200" s="19">
        <f>IFERROR(HLOOKUP(HW$1,'Nakladova matice_2018'!$A$1:$IW$188,173,FALSE),0)</f>
        <v>0</v>
      </c>
      <c r="HX200" s="19">
        <f>IFERROR(HLOOKUP(HX$1,'Nakladova matice_2018'!$A$1:$IW$188,173,FALSE),0)</f>
        <v>0</v>
      </c>
      <c r="HY200" s="19">
        <f>IFERROR(HLOOKUP(HY$1,'Nakladova matice_2018'!$A$1:$IW$188,173,FALSE),0)</f>
        <v>0</v>
      </c>
      <c r="HZ200" s="19">
        <f>IFERROR(HLOOKUP(HZ$1,'Nakladova matice_2018'!$A$1:$IW$188,173,FALSE),0)</f>
        <v>0</v>
      </c>
      <c r="IA200" s="19">
        <f>IFERROR(HLOOKUP(IA$1,'Nakladova matice_2018'!$A$1:$IW$188,173,FALSE),0)</f>
        <v>0</v>
      </c>
      <c r="IB200" s="19">
        <f>IFERROR(HLOOKUP(IB$1,'Nakladova matice_2018'!$A$1:$IW$188,173,FALSE),0)</f>
        <v>0</v>
      </c>
      <c r="IC200" s="19">
        <f>IFERROR(HLOOKUP(IC$1,'Nakladova matice_2018'!$A$1:$IW$188,173,FALSE),0)</f>
        <v>0</v>
      </c>
      <c r="ID200" s="19">
        <f>IFERROR(HLOOKUP(ID$1,'Nakladova matice_2018'!$A$1:$IW$188,173,FALSE),0)</f>
        <v>0</v>
      </c>
      <c r="IE200" s="19">
        <f>IFERROR(HLOOKUP(IE$1,'Nakladova matice_2018'!$A$1:$IW$188,173,FALSE),0)</f>
        <v>0</v>
      </c>
      <c r="IF200" s="19">
        <f>IFERROR(HLOOKUP(IF$1,'Nakladova matice_2018'!$A$1:$IW$188,173,FALSE),0)</f>
        <v>0</v>
      </c>
      <c r="IG200" s="19">
        <f>IFERROR(HLOOKUP(IG$1,'Nakladova matice_2018'!$A$1:$IW$188,173,FALSE),0)</f>
        <v>0</v>
      </c>
      <c r="IH200" s="19">
        <f>IFERROR(HLOOKUP(IH$1,'Nakladova matice_2018'!$A$1:$IW$188,173,FALSE),0)</f>
        <v>0</v>
      </c>
      <c r="II200" s="19">
        <f>IFERROR(HLOOKUP(II$1,'Nakladova matice_2018'!$A$1:$IW$188,173,FALSE),0)</f>
        <v>0</v>
      </c>
      <c r="IJ200" s="19">
        <f>IFERROR(HLOOKUP(IJ$1,'Nakladova matice_2018'!$A$1:$IW$188,173,FALSE),0)</f>
        <v>0</v>
      </c>
      <c r="IK200" s="19">
        <f>IFERROR(HLOOKUP(IK$1,'Nakladova matice_2018'!$A$1:$IW$188,173,FALSE),0)</f>
        <v>0</v>
      </c>
      <c r="IL200" s="19">
        <f>IFERROR(HLOOKUP(IL$1,'Nakladova matice_2018'!$A$1:$IW$188,173,FALSE),0)</f>
        <v>0</v>
      </c>
      <c r="IM200" s="19">
        <f>IFERROR(HLOOKUP(IM$1,'Nakladova matice_2018'!$A$1:$IW$188,173,FALSE),0)</f>
        <v>0</v>
      </c>
      <c r="IN200" s="19">
        <f>IFERROR(HLOOKUP(IN$1,'Nakladova matice_2018'!$A$1:$IW$188,173,FALSE),0)</f>
        <v>0</v>
      </c>
      <c r="IO200" s="19">
        <f>IFERROR(HLOOKUP(IO$1,'Nakladova matice_2018'!$A$1:$IW$188,173,FALSE),0)</f>
        <v>0</v>
      </c>
      <c r="IP200" s="19">
        <f>IFERROR(HLOOKUP(IP$1,'Nakladova matice_2018'!$A$1:$IW$188,173,FALSE),0)</f>
        <v>0</v>
      </c>
      <c r="IQ200" s="19">
        <f>IFERROR(HLOOKUP(IQ$1,'Nakladova matice_2018'!$A$1:$IW$188,173,FALSE),0)</f>
        <v>0</v>
      </c>
      <c r="IR200" s="19">
        <f>IFERROR(HLOOKUP(IR$1,'Nakladova matice_2018'!$A$1:$IW$188,173,FALSE),0)</f>
        <v>0</v>
      </c>
      <c r="IS200" s="19">
        <f>IFERROR(HLOOKUP(IS$1,'Nakladova matice_2018'!$A$1:$IW$188,173,FALSE),0)</f>
        <v>0</v>
      </c>
      <c r="IT200" s="19">
        <f>IFERROR(HLOOKUP(IT$1,'Nakladova matice_2018'!$A$1:$IW$188,173,FALSE),0)</f>
        <v>0</v>
      </c>
      <c r="IU200" s="19">
        <f>IFERROR(HLOOKUP(IU$1,'Nakladova matice_2018'!$A$1:$IW$188,173,FALSE),0)</f>
        <v>0</v>
      </c>
      <c r="IV200" s="19">
        <f>IFERROR(HLOOKUP(IV$1,'Nakladova matice_2018'!$A$1:$IW$188,173,FALSE),0)</f>
        <v>0</v>
      </c>
      <c r="IW200" s="19">
        <f>IFERROR(HLOOKUP(IW$1,'Nakladova matice_2018'!$A$1:$IW$188,173,FALSE),0)</f>
        <v>0</v>
      </c>
      <c r="IX200" s="19">
        <f>IFERROR(HLOOKUP(IX$1,'Nakladova matice_2018'!$A$1:$IW$188,173,FALSE),0)</f>
        <v>0</v>
      </c>
      <c r="IY200" s="19">
        <f>IFERROR(HLOOKUP(IY$1,'Nakladova matice_2018'!$A$1:$IW$188,173,FALSE),0)</f>
        <v>0</v>
      </c>
      <c r="IZ200" s="19">
        <f>IFERROR(HLOOKUP(IZ$1,'Nakladova matice_2018'!$A$1:$IW$188,173,FALSE),0)</f>
        <v>0</v>
      </c>
      <c r="JA200" s="19">
        <f>IFERROR(HLOOKUP(JA$1,'Nakladova matice_2018'!$A$1:$IW$188,173,FALSE),0)</f>
        <v>0</v>
      </c>
      <c r="JB200" s="19">
        <f>IFERROR(HLOOKUP(JB$1,'Nakladova matice_2018'!$A$1:$IW$188,173,FALSE),0)</f>
        <v>0</v>
      </c>
      <c r="JC200" s="19">
        <f>IFERROR(HLOOKUP(JC$1,'Nakladova matice_2018'!$A$1:$IW$188,173,FALSE),0)</f>
        <v>0</v>
      </c>
      <c r="JD200" s="19">
        <f>IFERROR(HLOOKUP(JD$1,'Nakladova matice_2018'!$A$1:$IW$188,173,FALSE),0)</f>
        <v>0</v>
      </c>
      <c r="JE200" s="19">
        <f>IFERROR(HLOOKUP(JE$1,'Nakladova matice_2018'!$A$1:$IW$188,173,FALSE),0)</f>
        <v>0</v>
      </c>
      <c r="JF200" s="19">
        <f>IFERROR(HLOOKUP(JF$1,'Nakladova matice_2018'!$A$1:$IW$188,173,FALSE),0)</f>
        <v>0</v>
      </c>
      <c r="JG200" s="19">
        <f>IFERROR(HLOOKUP(JG$1,'Nakladova matice_2018'!$A$1:$IW$188,173,FALSE),0)</f>
        <v>0</v>
      </c>
      <c r="JH200" s="19">
        <f>IFERROR(HLOOKUP(JH$1,'Nakladova matice_2018'!$A$1:$IW$188,173,FALSE),0)</f>
        <v>0</v>
      </c>
      <c r="JI200" s="19">
        <f>IFERROR(HLOOKUP(JI$1,'Nakladova matice_2018'!$A$1:$IW$188,173,FALSE),0)</f>
        <v>0</v>
      </c>
      <c r="JJ200" s="19">
        <f>IFERROR(HLOOKUP(JJ$1,'Nakladova matice_2018'!$A$1:$IW$188,173,FALSE),0)</f>
        <v>0</v>
      </c>
      <c r="JK200" s="19">
        <f>IFERROR(HLOOKUP(JK$1,'Nakladova matice_2018'!$A$1:$IW$188,173,FALSE),0)</f>
        <v>0</v>
      </c>
      <c r="JL200" s="19">
        <f>IFERROR(HLOOKUP(JL$1,'Nakladova matice_2018'!$A$1:$IW$188,173,FALSE),0)</f>
        <v>0</v>
      </c>
      <c r="JM200" s="19">
        <f>IFERROR(HLOOKUP(JM$1,'Nakladova matice_2018'!$A$1:$IW$188,173,FALSE),0)</f>
        <v>0</v>
      </c>
      <c r="JN200" s="19">
        <f>IFERROR(HLOOKUP(JN$1,'Nakladova matice_2018'!$A$1:$IW$188,173,FALSE),0)</f>
        <v>0</v>
      </c>
      <c r="JO200" s="19">
        <f>IFERROR(HLOOKUP(JO$1,'Nakladova matice_2018'!$A$1:$IW$188,173,FALSE),0)</f>
        <v>0</v>
      </c>
      <c r="JP200" s="19">
        <f>IFERROR(HLOOKUP(JP$1,'Nakladova matice_2018'!$A$1:$IW$188,173,FALSE),0)</f>
        <v>0</v>
      </c>
      <c r="JQ200" s="19">
        <f>IFERROR(HLOOKUP(JQ$1,'Nakladova matice_2018'!$A$1:$IW$188,173,FALSE),0)</f>
        <v>0</v>
      </c>
      <c r="JR200" s="19">
        <f>IFERROR(HLOOKUP(JR$1,'Nakladova matice_2018'!$A$1:$IW$188,173,FALSE),0)</f>
        <v>0</v>
      </c>
      <c r="JS200" s="19">
        <f>IFERROR(HLOOKUP(JS$1,'Nakladova matice_2018'!$A$1:$IW$188,173,FALSE),0)</f>
        <v>0</v>
      </c>
      <c r="JT200" s="19">
        <f>IFERROR(HLOOKUP(JT$1,'Nakladova matice_2018'!$A$1:$IW$188,173,FALSE),0)</f>
        <v>0</v>
      </c>
      <c r="JU200" s="19">
        <f>IFERROR(HLOOKUP(JU$1,'Nakladova matice_2018'!$A$1:$IW$188,173,FALSE),0)</f>
        <v>0</v>
      </c>
      <c r="JV200" s="19">
        <f>IFERROR(HLOOKUP(JV$1,'Nakladova matice_2018'!$A$1:$IW$188,173,FALSE),0)</f>
        <v>0</v>
      </c>
      <c r="JW200" s="19">
        <f>IFERROR(HLOOKUP(JW$1,'Nakladova matice_2018'!$A$1:$IW$188,173,FALSE),0)</f>
        <v>0</v>
      </c>
      <c r="JX200" s="19">
        <f>IFERROR(HLOOKUP(JX$1,'Nakladova matice_2018'!$A$1:$IW$188,173,FALSE),0)</f>
        <v>0</v>
      </c>
      <c r="JY200" s="19">
        <f>IFERROR(HLOOKUP(JY$1,'Nakladova matice_2018'!$A$1:$IW$188,173,FALSE),0)</f>
        <v>0</v>
      </c>
      <c r="JZ200" s="19">
        <f>IFERROR(HLOOKUP(JZ$1,'Nakladova matice_2018'!$A$1:$IW$188,173,FALSE),0)</f>
        <v>0</v>
      </c>
      <c r="KA200" s="19">
        <f>IFERROR(HLOOKUP(KA$1,'Nakladova matice_2018'!$A$1:$IW$188,173,FALSE),0)</f>
        <v>0</v>
      </c>
      <c r="KB200" s="19">
        <f>IFERROR(HLOOKUP(KB$1,'Nakladova matice_2018'!$A$1:$IW$188,173,FALSE),0)</f>
        <v>0</v>
      </c>
      <c r="KC200" s="19">
        <f>IFERROR(HLOOKUP(KC$1,'Nakladova matice_2018'!$A$1:$IW$188,173,FALSE),0)</f>
        <v>0</v>
      </c>
      <c r="KD200" s="19">
        <f>IFERROR(HLOOKUP(KD$1,'Nakladova matice_2018'!$A$1:$IW$188,173,FALSE),0)</f>
        <v>0</v>
      </c>
      <c r="KE200" s="19">
        <f>IFERROR(HLOOKUP(KE$1,'Nakladova matice_2018'!$A$1:$IW$188,173,FALSE),0)</f>
        <v>0</v>
      </c>
      <c r="KF200" s="19">
        <f>IFERROR(HLOOKUP(KF$1,'Nakladova matice_2018'!$A$1:$IW$188,173,FALSE),0)</f>
        <v>0</v>
      </c>
      <c r="KG200" s="19">
        <f>IFERROR(HLOOKUP(KG$1,'Nakladova matice_2018'!$A$1:$IW$188,173,FALSE),0)</f>
        <v>0</v>
      </c>
      <c r="KH200" s="19">
        <f>IFERROR(HLOOKUP(KH$1,'Nakladova matice_2018'!$A$1:$IW$188,173,FALSE),0)</f>
        <v>0</v>
      </c>
      <c r="KI200" s="19">
        <f>IFERROR(HLOOKUP(KI$1,'Nakladova matice_2018'!$A$1:$IW$188,173,FALSE),0)</f>
        <v>0</v>
      </c>
      <c r="KJ200" s="19">
        <f>IFERROR(HLOOKUP(KJ$1,'Nakladova matice_2018'!$A$1:$IW$188,173,FALSE),0)</f>
        <v>0</v>
      </c>
      <c r="KK200" s="19">
        <f>IFERROR(HLOOKUP(KK$1,'Nakladova matice_2018'!$A$1:$IW$188,173,FALSE),0)</f>
        <v>0</v>
      </c>
      <c r="KL200" s="19">
        <f>IFERROR(HLOOKUP(KL$1,'Nakladova matice_2018'!$A$1:$IW$188,173,FALSE),0)</f>
        <v>0</v>
      </c>
      <c r="KM200" s="19">
        <f>IFERROR(HLOOKUP(KM$1,'Nakladova matice_2018'!$A$1:$IW$188,173,FALSE),0)</f>
        <v>0</v>
      </c>
      <c r="KN200" s="19">
        <f>IFERROR(HLOOKUP(KN$1,'Nakladova matice_2018'!$A$1:$IW$188,173,FALSE),0)</f>
        <v>0</v>
      </c>
      <c r="KO200" s="19">
        <f>IFERROR(HLOOKUP(KO$1,'Nakladova matice_2018'!$A$1:$IW$188,173,FALSE),0)</f>
        <v>0</v>
      </c>
      <c r="KP200" s="19">
        <f>IFERROR(HLOOKUP(KP$1,'Nakladova matice_2018'!$A$1:$IW$188,173,FALSE),0)</f>
        <v>0</v>
      </c>
      <c r="KQ200" s="19">
        <f>IFERROR(HLOOKUP(KQ$1,'Nakladova matice_2018'!$A$1:$IW$188,173,FALSE),0)</f>
        <v>0</v>
      </c>
      <c r="KR200" s="19">
        <f>IFERROR(HLOOKUP(KR$1,'Nakladova matice_2018'!$A$1:$IW$188,173,FALSE),0)</f>
        <v>0</v>
      </c>
      <c r="KS200" s="19">
        <f>IFERROR(HLOOKUP(KS$1,'Nakladova matice_2018'!$A$1:$IW$188,173,FALSE),0)</f>
        <v>0</v>
      </c>
      <c r="KT200" s="19">
        <f>IFERROR(HLOOKUP(KT$1,'Nakladova matice_2018'!$A$1:$IW$188,173,FALSE),0)</f>
        <v>0</v>
      </c>
      <c r="KU200" s="19">
        <f>IFERROR(HLOOKUP(KU$1,'Nakladova matice_2018'!$A$1:$IW$188,173,FALSE),0)</f>
        <v>0</v>
      </c>
      <c r="KV200" s="19">
        <f>IFERROR(HLOOKUP(KV$1,'Nakladova matice_2018'!$A$1:$IW$188,173,FALSE),0)</f>
        <v>0</v>
      </c>
      <c r="KW200" s="19">
        <f>IFERROR(HLOOKUP(KW$1,'Nakladova matice_2018'!$A$1:$IW$188,173,FALSE),0)</f>
        <v>0</v>
      </c>
      <c r="KX200" s="19">
        <f>IFERROR(HLOOKUP(KX$1,'Nakladova matice_2018'!$A$1:$IW$188,173,FALSE),0)</f>
        <v>0</v>
      </c>
      <c r="KY200" s="19">
        <f>IFERROR(HLOOKUP(KY$1,'Nakladova matice_2018'!$A$1:$IW$188,173,FALSE),0)</f>
        <v>0</v>
      </c>
      <c r="KZ200" s="19">
        <f>IFERROR(HLOOKUP(KZ$1,'Nakladova matice_2018'!$A$1:$IW$188,173,FALSE),0)</f>
        <v>0</v>
      </c>
      <c r="LA200" s="19">
        <f>IFERROR(HLOOKUP(LA$1,'Nakladova matice_2018'!$A$1:$IW$188,173,FALSE),0)</f>
        <v>0</v>
      </c>
      <c r="LB200" s="19">
        <f>IFERROR(HLOOKUP(LB$1,'Nakladova matice_2018'!$A$1:$IW$188,173,FALSE),0)</f>
        <v>0</v>
      </c>
      <c r="LC200" s="19">
        <f>IFERROR(HLOOKUP(LC$1,'Nakladova matice_2018'!$A$1:$IW$188,173,FALSE),0)</f>
        <v>0</v>
      </c>
      <c r="LD200" s="19">
        <f>IFERROR(HLOOKUP(LD$1,'Nakladova matice_2018'!$A$1:$IW$188,173,FALSE),0)</f>
        <v>0</v>
      </c>
      <c r="LE200" s="19">
        <f>IFERROR(HLOOKUP(LE$1,'Nakladova matice_2018'!$A$1:$IW$188,173,FALSE),0)</f>
        <v>0</v>
      </c>
      <c r="LF200" s="19">
        <f>IFERROR(HLOOKUP(LF$1,'Nakladova matice_2018'!$A$1:$IW$188,173,FALSE),0)</f>
        <v>0</v>
      </c>
      <c r="LG200" s="19">
        <f>IFERROR(HLOOKUP(LG$1,'Nakladova matice_2018'!$A$1:$IW$188,173,FALSE),0)</f>
        <v>0</v>
      </c>
      <c r="LH200" s="19">
        <f>IFERROR(HLOOKUP(LH$1,'Nakladova matice_2018'!$A$1:$IW$188,173,FALSE),0)</f>
        <v>0</v>
      </c>
      <c r="LI200" s="19">
        <f>IFERROR(HLOOKUP(LI$1,'Nakladova matice_2018'!$A$1:$IW$188,173,FALSE),0)</f>
        <v>0</v>
      </c>
      <c r="LJ200" s="19">
        <f>IFERROR(HLOOKUP(LJ$1,'Nakladova matice_2018'!$A$1:$IW$188,173,FALSE),0)</f>
        <v>0</v>
      </c>
      <c r="LK200" s="19">
        <f>IFERROR(HLOOKUP(LK$1,'Nakladova matice_2018'!$A$1:$IW$188,173,FALSE),0)</f>
        <v>0</v>
      </c>
      <c r="LL200" s="19">
        <f>IFERROR(HLOOKUP(LL$1,'Nakladova matice_2018'!$A$1:$IW$188,173,FALSE),0)</f>
        <v>0</v>
      </c>
      <c r="LM200" s="19">
        <f>IFERROR(HLOOKUP(LM$1,'Nakladova matice_2018'!$A$1:$IW$188,173,FALSE),0)</f>
        <v>0</v>
      </c>
      <c r="LN200" s="19">
        <f>IFERROR(HLOOKUP(LN$1,'Nakladova matice_2018'!$A$1:$IW$188,173,FALSE),0)</f>
        <v>0</v>
      </c>
      <c r="LO200" s="19">
        <f>IFERROR(HLOOKUP(LO$1,'Nakladova matice_2018'!$A$1:$IW$188,173,FALSE),0)</f>
        <v>0</v>
      </c>
      <c r="LP200" s="19">
        <f>IFERROR(HLOOKUP(LP$1,'Nakladova matice_2018'!$A$1:$IW$188,173,FALSE),0)</f>
        <v>0</v>
      </c>
      <c r="LQ200" s="19">
        <f>IFERROR(HLOOKUP(LQ$1,'Nakladova matice_2018'!$A$1:$IW$188,173,FALSE),0)</f>
        <v>0</v>
      </c>
      <c r="LR200" s="19">
        <f>IFERROR(HLOOKUP(LR$1,'Nakladova matice_2018'!$A$1:$IW$188,173,FALSE),0)</f>
        <v>0</v>
      </c>
      <c r="LS200" s="19">
        <f>IFERROR(HLOOKUP(LS$1,'Nakladova matice_2018'!$A$1:$IW$188,173,FALSE),0)</f>
        <v>0</v>
      </c>
      <c r="LT200" s="19">
        <f>IFERROR(HLOOKUP(LT$1,'Nakladova matice_2018'!$A$1:$IW$188,173,FALSE),0)</f>
        <v>0</v>
      </c>
      <c r="LU200" s="19">
        <f>IFERROR(HLOOKUP(LU$1,'Nakladova matice_2018'!$A$1:$IW$188,173,FALSE),0)</f>
        <v>0</v>
      </c>
      <c r="LV200" s="19">
        <f>IFERROR(HLOOKUP(LV$1,'Nakladova matice_2018'!$A$1:$IW$188,173,FALSE),0)</f>
        <v>0</v>
      </c>
      <c r="LW200" s="19">
        <f>IFERROR(HLOOKUP(LW$1,'Nakladova matice_2018'!$A$1:$IW$188,173,FALSE),0)</f>
        <v>0</v>
      </c>
      <c r="LX200" s="19">
        <f>IFERROR(HLOOKUP(LX$1,'Nakladova matice_2018'!$A$1:$IW$188,173,FALSE),0)</f>
        <v>0</v>
      </c>
      <c r="LY200" s="19">
        <f>IFERROR(HLOOKUP(LY$1,'Nakladova matice_2018'!$A$1:$IW$188,173,FALSE),0)</f>
        <v>0</v>
      </c>
      <c r="LZ200" s="19">
        <f>IFERROR(HLOOKUP(LZ$1,'Nakladova matice_2018'!$A$1:$IW$188,173,FALSE),0)</f>
        <v>0</v>
      </c>
      <c r="MA200" s="19">
        <f>IFERROR(HLOOKUP(MA$1,'Nakladova matice_2018'!$A$1:$IW$188,173,FALSE),0)</f>
        <v>0</v>
      </c>
      <c r="MB200" s="19">
        <f>IFERROR(HLOOKUP(MB$1,'Nakladova matice_2018'!$A$1:$IW$188,173,FALSE),0)</f>
        <v>0</v>
      </c>
      <c r="MC200" s="19">
        <f>IFERROR(HLOOKUP(MC$1,'Nakladova matice_2018'!$A$1:$IW$188,173,FALSE),0)</f>
        <v>0</v>
      </c>
      <c r="MD200" s="19">
        <f>IFERROR(HLOOKUP(MD$1,'Nakladova matice_2018'!$A$1:$IW$188,173,FALSE),0)</f>
        <v>0</v>
      </c>
      <c r="ME200" s="19">
        <f>IFERROR(HLOOKUP(ME$1,'Nakladova matice_2018'!$A$1:$IW$188,173,FALSE),0)</f>
        <v>0</v>
      </c>
      <c r="MF200" s="19">
        <f>IFERROR(HLOOKUP(MF$1,'Nakladova matice_2018'!$A$1:$IW$188,173,FALSE),0)</f>
        <v>0</v>
      </c>
      <c r="MG200" s="19">
        <f>IFERROR(HLOOKUP(MG$1,'Nakladova matice_2018'!$A$1:$IW$188,173,FALSE),0)</f>
        <v>0</v>
      </c>
      <c r="MH200" s="19">
        <f>IFERROR(HLOOKUP(MH$1,'Nakladova matice_2018'!$A$1:$IW$188,173,FALSE),0)</f>
        <v>0</v>
      </c>
      <c r="MI200" s="19">
        <f>IFERROR(HLOOKUP(MI$1,'Nakladova matice_2018'!$A$1:$IW$188,173,FALSE),0)</f>
        <v>0</v>
      </c>
      <c r="MJ200" s="19">
        <f>IFERROR(HLOOKUP(MJ$1,'Nakladova matice_2018'!$A$1:$IW$188,173,FALSE),0)</f>
        <v>0</v>
      </c>
      <c r="MK200" s="19">
        <f>IFERROR(HLOOKUP(MK$1,'Nakladova matice_2018'!$A$1:$IW$188,173,FALSE),0)</f>
        <v>0</v>
      </c>
      <c r="ML200" s="19">
        <f>IFERROR(HLOOKUP(ML$1,'Nakladova matice_2018'!$A$1:$IW$188,173,FALSE),0)</f>
        <v>0</v>
      </c>
      <c r="MM200" s="19">
        <f>IFERROR(HLOOKUP(MM$1,'Nakladova matice_2018'!$A$1:$IW$188,173,FALSE),0)</f>
        <v>0</v>
      </c>
      <c r="MN200" s="19">
        <f>IFERROR(HLOOKUP(MN$1,'Nakladova matice_2018'!$A$1:$IW$188,173,FALSE),0)</f>
        <v>0</v>
      </c>
      <c r="MO200" s="20">
        <f t="shared" si="88"/>
        <v>0</v>
      </c>
      <c r="MP200" s="20">
        <f>MO200-'Nakladova matice_2018'!IX173</f>
        <v>0</v>
      </c>
    </row>
    <row r="201" spans="1:354" x14ac:dyDescent="0.2">
      <c r="A201" s="27">
        <v>599131</v>
      </c>
      <c r="B201" s="21" t="s">
        <v>305</v>
      </c>
      <c r="C201" s="53">
        <v>0</v>
      </c>
      <c r="D201" s="19">
        <f>IFERROR(HLOOKUP(D$1,'Nakladova matice_2018'!$A$1:$IW$188,174,FALSE),0)</f>
        <v>0</v>
      </c>
      <c r="E201" s="19">
        <f>IFERROR(HLOOKUP(E$1,'Nakladova matice_2018'!$A$1:$IW$188,174,FALSE),0)</f>
        <v>0</v>
      </c>
      <c r="F201" s="19">
        <f>IFERROR(HLOOKUP(F$1,'Nakladova matice_2018'!$A$1:$IW$188,174,FALSE),0)</f>
        <v>787</v>
      </c>
      <c r="G201" s="19">
        <f>IFERROR(HLOOKUP(G$1,'Nakladova matice_2018'!$A$1:$IW$188,174,FALSE),0)</f>
        <v>0</v>
      </c>
      <c r="H201" s="19">
        <f>IFERROR(HLOOKUP(H$1,'Nakladova matice_2018'!$A$1:$IW$188,174,FALSE),0)</f>
        <v>0</v>
      </c>
      <c r="I201" s="19">
        <f>IFERROR(HLOOKUP(I$1,'Nakladova matice_2018'!$A$1:$IW$188,174,FALSE),0)</f>
        <v>0</v>
      </c>
      <c r="J201" s="19">
        <f>IFERROR(HLOOKUP(J$1,'Nakladova matice_2018'!$A$1:$IW$188,174,FALSE),0)</f>
        <v>10800</v>
      </c>
      <c r="K201" s="19">
        <f>IFERROR(HLOOKUP(K$1,'Nakladova matice_2018'!$A$1:$IW$188,174,FALSE),0)</f>
        <v>0</v>
      </c>
      <c r="L201" s="19">
        <f>IFERROR(HLOOKUP(L$1,'Nakladova matice_2018'!$A$1:$IW$188,174,FALSE),0)</f>
        <v>0</v>
      </c>
      <c r="M201" s="19">
        <f>IFERROR(HLOOKUP(M$1,'Nakladova matice_2018'!$A$1:$IW$188,174,FALSE),0)</f>
        <v>0</v>
      </c>
      <c r="N201" s="19">
        <f>IFERROR(HLOOKUP(N$1,'Nakladova matice_2018'!$A$1:$IW$188,174,FALSE),0)</f>
        <v>0</v>
      </c>
      <c r="O201" s="19">
        <f>IFERROR(HLOOKUP(O$1,'Nakladova matice_2018'!$A$1:$IW$188,174,FALSE),0)</f>
        <v>150</v>
      </c>
      <c r="P201" s="19">
        <f>IFERROR(HLOOKUP(P$1,'Nakladova matice_2018'!$A$1:$IW$188,174,FALSE),0)</f>
        <v>0</v>
      </c>
      <c r="Q201" s="19">
        <f>IFERROR(HLOOKUP(Q$1,'Nakladova matice_2018'!$A$1:$IW$188,174,FALSE),0)</f>
        <v>0</v>
      </c>
      <c r="R201" s="19">
        <f>IFERROR(HLOOKUP(R$1,'Nakladova matice_2018'!$A$1:$IW$188,174,FALSE),0)</f>
        <v>0</v>
      </c>
      <c r="S201" s="19">
        <f>IFERROR(HLOOKUP(S$1,'Nakladova matice_2018'!$A$1:$IW$188,174,FALSE),0)</f>
        <v>902</v>
      </c>
      <c r="T201" s="19">
        <f>IFERROR(HLOOKUP(T$1,'Nakladova matice_2018'!$A$1:$IW$188,174,FALSE),0)</f>
        <v>0</v>
      </c>
      <c r="U201" s="19">
        <f>IFERROR(HLOOKUP(U$1,'Nakladova matice_2018'!$A$1:$IW$188,174,FALSE),0)</f>
        <v>0</v>
      </c>
      <c r="V201" s="19">
        <f>IFERROR(HLOOKUP(V$1,'Nakladova matice_2018'!$A$1:$IW$188,174,FALSE),0)</f>
        <v>0</v>
      </c>
      <c r="W201" s="19">
        <f>IFERROR(HLOOKUP(W$1,'Nakladova matice_2018'!$A$1:$IW$188,174,FALSE),0)</f>
        <v>1471</v>
      </c>
      <c r="X201" s="19">
        <f>IFERROR(HLOOKUP(X$1,'Nakladova matice_2018'!$A$1:$IW$188,174,FALSE),0)</f>
        <v>0</v>
      </c>
      <c r="Y201" s="19">
        <f>IFERROR(HLOOKUP(Y$1,'Nakladova matice_2018'!$A$1:$IW$188,174,FALSE),0)</f>
        <v>0</v>
      </c>
      <c r="Z201" s="19">
        <f>IFERROR(HLOOKUP(Z$1,'Nakladova matice_2018'!$A$1:$IW$188,174,FALSE),0)</f>
        <v>14708</v>
      </c>
      <c r="AA201" s="19">
        <f>IFERROR(HLOOKUP(AA$1,'Nakladova matice_2018'!$A$1:$IW$188,174,FALSE),0)</f>
        <v>0</v>
      </c>
      <c r="AB201" s="19">
        <f>IFERROR(HLOOKUP(AB$1,'Nakladova matice_2018'!$A$1:$IW$188,174,FALSE),0)</f>
        <v>0</v>
      </c>
      <c r="AC201" s="19">
        <f>IFERROR(HLOOKUP(AC$1,'Nakladova matice_2018'!$A$1:$IW$188,174,FALSE),0)</f>
        <v>0</v>
      </c>
      <c r="AD201" s="19">
        <f>IFERROR(HLOOKUP(AD$1,'Nakladova matice_2018'!$A$1:$IW$188,174,FALSE),0)</f>
        <v>0</v>
      </c>
      <c r="AE201" s="19">
        <f>IFERROR(HLOOKUP(AE$1,'Nakladova matice_2018'!$A$1:$IW$188,174,FALSE),0)</f>
        <v>0</v>
      </c>
      <c r="AF201" s="19">
        <f>IFERROR(HLOOKUP(AF$1,'Nakladova matice_2018'!$A$1:$IW$188,174,FALSE),0)</f>
        <v>0</v>
      </c>
      <c r="AG201" s="19">
        <f>IFERROR(HLOOKUP(AG$1,'Nakladova matice_2018'!$A$1:$IW$188,174,FALSE),0)</f>
        <v>0</v>
      </c>
      <c r="AH201" s="19">
        <f>IFERROR(HLOOKUP(AH$1,'Nakladova matice_2018'!$A$1:$IW$188,174,FALSE),0)</f>
        <v>0</v>
      </c>
      <c r="AI201" s="19">
        <f>IFERROR(HLOOKUP(AI$1,'Nakladova matice_2018'!$A$1:$IW$188,174,FALSE),0)</f>
        <v>0</v>
      </c>
      <c r="AJ201" s="19">
        <f>IFERROR(HLOOKUP(AJ$1,'Nakladova matice_2018'!$A$1:$IW$188,174,FALSE),0)</f>
        <v>0</v>
      </c>
      <c r="AK201" s="19">
        <f>IFERROR(HLOOKUP(AK$1,'Nakladova matice_2018'!$A$1:$IW$188,174,FALSE),0)</f>
        <v>0</v>
      </c>
      <c r="AL201" s="19">
        <f>IFERROR(HLOOKUP(AL$1,'Nakladova matice_2018'!$A$1:$IW$188,174,FALSE),0)</f>
        <v>0</v>
      </c>
      <c r="AM201" s="19">
        <f>IFERROR(HLOOKUP(AM$1,'Nakladova matice_2018'!$A$1:$IW$188,174,FALSE),0)</f>
        <v>0</v>
      </c>
      <c r="AN201" s="19">
        <f>IFERROR(HLOOKUP(AN$1,'Nakladova matice_2018'!$A$1:$IW$188,174,FALSE),0)</f>
        <v>0</v>
      </c>
      <c r="AO201" s="19">
        <f>IFERROR(HLOOKUP(AO$1,'Nakladova matice_2018'!$A$1:$IW$188,174,FALSE),0)</f>
        <v>0</v>
      </c>
      <c r="AP201" s="19">
        <f>IFERROR(HLOOKUP(AP$1,'Nakladova matice_2018'!$A$1:$IW$188,174,FALSE),0)</f>
        <v>0</v>
      </c>
      <c r="AQ201" s="19">
        <f>IFERROR(HLOOKUP(AQ$1,'Nakladova matice_2018'!$A$1:$IW$188,174,FALSE),0)</f>
        <v>0</v>
      </c>
      <c r="AR201" s="19">
        <f>IFERROR(HLOOKUP(AR$1,'Nakladova matice_2018'!$A$1:$IW$188,174,FALSE),0)</f>
        <v>0</v>
      </c>
      <c r="AS201" s="19">
        <f>IFERROR(HLOOKUP(AS$1,'Nakladova matice_2018'!$A$1:$IW$188,174,FALSE),0)</f>
        <v>0</v>
      </c>
      <c r="AT201" s="19">
        <f>IFERROR(HLOOKUP(AT$1,'Nakladova matice_2018'!$A$1:$IW$188,174,FALSE),0)</f>
        <v>4154</v>
      </c>
      <c r="AU201" s="19">
        <f>IFERROR(HLOOKUP(AU$1,'Nakladova matice_2018'!$A$1:$IW$188,174,FALSE),0)</f>
        <v>0</v>
      </c>
      <c r="AV201" s="19">
        <f>IFERROR(HLOOKUP(AV$1,'Nakladova matice_2018'!$A$1:$IW$188,174,FALSE),0)</f>
        <v>0</v>
      </c>
      <c r="AW201" s="19">
        <f>IFERROR(HLOOKUP(AW$1,'Nakladova matice_2018'!$A$1:$IW$188,174,FALSE),0)</f>
        <v>0</v>
      </c>
      <c r="AX201" s="19">
        <f>IFERROR(HLOOKUP(AX$1,'Nakladova matice_2018'!$A$1:$IW$188,174,FALSE),0)</f>
        <v>0</v>
      </c>
      <c r="AY201" s="19">
        <f>IFERROR(HLOOKUP(AY$1,'Nakladova matice_2018'!$A$1:$IW$188,174,FALSE),0)</f>
        <v>0</v>
      </c>
      <c r="AZ201" s="19">
        <f>IFERROR(HLOOKUP(AZ$1,'Nakladova matice_2018'!$A$1:$IW$188,174,FALSE),0)</f>
        <v>0</v>
      </c>
      <c r="BA201" s="19">
        <f>IFERROR(HLOOKUP(BA$1,'Nakladova matice_2018'!$A$1:$IW$188,174,FALSE),0)</f>
        <v>0</v>
      </c>
      <c r="BB201" s="19">
        <f>IFERROR(HLOOKUP(BB$1,'Nakladova matice_2018'!$A$1:$IW$188,174,FALSE),0)</f>
        <v>0</v>
      </c>
      <c r="BC201" s="19">
        <f>IFERROR(HLOOKUP(BC$1,'Nakladova matice_2018'!$A$1:$IW$188,174,FALSE),0)</f>
        <v>0</v>
      </c>
      <c r="BD201" s="19">
        <f>IFERROR(HLOOKUP(BD$1,'Nakladova matice_2018'!$A$1:$IW$188,174,FALSE),0)</f>
        <v>12881</v>
      </c>
      <c r="BE201" s="19">
        <f>IFERROR(HLOOKUP(BE$1,'Nakladova matice_2018'!$A$1:$IW$188,174,FALSE),0)</f>
        <v>0</v>
      </c>
      <c r="BF201" s="19">
        <f>IFERROR(HLOOKUP(BF$1,'Nakladova matice_2018'!$A$1:$IW$188,174,FALSE),0)</f>
        <v>0</v>
      </c>
      <c r="BG201" s="19">
        <f>IFERROR(HLOOKUP(BG$1,'Nakladova matice_2018'!$A$1:$IW$188,174,FALSE),0)</f>
        <v>0</v>
      </c>
      <c r="BH201" s="19">
        <f>IFERROR(HLOOKUP(BH$1,'Nakladova matice_2018'!$A$1:$IW$188,174,FALSE),0)</f>
        <v>0</v>
      </c>
      <c r="BI201" s="19">
        <f>IFERROR(HLOOKUP(BI$1,'Nakladova matice_2018'!$A$1:$IW$188,174,FALSE),0)</f>
        <v>0</v>
      </c>
      <c r="BJ201" s="19">
        <f>IFERROR(HLOOKUP(BJ$1,'Nakladova matice_2018'!$A$1:$IW$188,174,FALSE),0)</f>
        <v>0</v>
      </c>
      <c r="BK201" s="19">
        <f>IFERROR(HLOOKUP(BK$1,'Nakladova matice_2018'!$A$1:$IW$188,174,FALSE),0)</f>
        <v>0</v>
      </c>
      <c r="BL201" s="19">
        <f>IFERROR(HLOOKUP(BL$1,'Nakladova matice_2018'!$A$1:$IW$188,174,FALSE),0)</f>
        <v>0</v>
      </c>
      <c r="BM201" s="19">
        <f>IFERROR(HLOOKUP(BM$1,'Nakladova matice_2018'!$A$1:$IW$188,174,FALSE),0)</f>
        <v>0</v>
      </c>
      <c r="BN201" s="19">
        <f>IFERROR(HLOOKUP(BN$1,'Nakladova matice_2018'!$A$1:$IW$188,174,FALSE),0)</f>
        <v>0</v>
      </c>
      <c r="BO201" s="19">
        <f>IFERROR(HLOOKUP(BO$1,'Nakladova matice_2018'!$A$1:$IW$188,174,FALSE),0)</f>
        <v>0</v>
      </c>
      <c r="BP201" s="19">
        <f>IFERROR(HLOOKUP(BP$1,'Nakladova matice_2018'!$A$1:$IW$188,174,FALSE),0)</f>
        <v>0</v>
      </c>
      <c r="BQ201" s="19">
        <f>IFERROR(HLOOKUP(BQ$1,'Nakladova matice_2018'!$A$1:$IW$188,174,FALSE),0)</f>
        <v>470</v>
      </c>
      <c r="BR201" s="19">
        <f>IFERROR(HLOOKUP(BR$1,'Nakladova matice_2018'!$A$1:$IW$188,174,FALSE),0)</f>
        <v>0</v>
      </c>
      <c r="BS201" s="19">
        <f>IFERROR(HLOOKUP(BS$1,'Nakladova matice_2018'!$A$1:$IW$188,174,FALSE),0)</f>
        <v>0</v>
      </c>
      <c r="BT201" s="19">
        <f>IFERROR(HLOOKUP(BT$1,'Nakladova matice_2018'!$A$1:$IW$188,174,FALSE),0)</f>
        <v>1461</v>
      </c>
      <c r="BU201" s="19">
        <f>IFERROR(HLOOKUP(BU$1,'Nakladova matice_2018'!$A$1:$IW$188,174,FALSE),0)</f>
        <v>0</v>
      </c>
      <c r="BV201" s="19">
        <f>IFERROR(HLOOKUP(BV$1,'Nakladova matice_2018'!$A$1:$IW$188,174,FALSE),0)</f>
        <v>0</v>
      </c>
      <c r="BW201" s="19">
        <f>IFERROR(HLOOKUP(BW$1,'Nakladova matice_2018'!$A$1:$IW$188,174,FALSE),0)</f>
        <v>0</v>
      </c>
      <c r="BX201" s="19">
        <f>IFERROR(HLOOKUP(BX$1,'Nakladova matice_2018'!$A$1:$IW$188,174,FALSE),0)</f>
        <v>4104</v>
      </c>
      <c r="BY201" s="19">
        <f>IFERROR(HLOOKUP(BY$1,'Nakladova matice_2018'!$A$1:$IW$188,174,FALSE),0)</f>
        <v>0</v>
      </c>
      <c r="BZ201" s="19">
        <f>IFERROR(HLOOKUP(BZ$1,'Nakladova matice_2018'!$A$1:$IW$188,174,FALSE),0)</f>
        <v>0</v>
      </c>
      <c r="CA201" s="19">
        <f>IFERROR(HLOOKUP(CA$1,'Nakladova matice_2018'!$A$1:$IW$188,174,FALSE),0)</f>
        <v>0</v>
      </c>
      <c r="CB201" s="19">
        <f>IFERROR(HLOOKUP(CB$1,'Nakladova matice_2018'!$A$1:$IW$188,174,FALSE),0)</f>
        <v>0</v>
      </c>
      <c r="CC201" s="19">
        <f>IFERROR(HLOOKUP(CC$1,'Nakladova matice_2018'!$A$1:$IW$188,174,FALSE),0)</f>
        <v>0</v>
      </c>
      <c r="CD201" s="19">
        <f>IFERROR(HLOOKUP(CD$1,'Nakladova matice_2018'!$A$1:$IW$188,174,FALSE),0)</f>
        <v>0</v>
      </c>
      <c r="CE201" s="19">
        <f>IFERROR(HLOOKUP(CE$1,'Nakladova matice_2018'!$A$1:$IW$188,174,FALSE),0)</f>
        <v>0</v>
      </c>
      <c r="CF201" s="19">
        <f>IFERROR(HLOOKUP(CF$1,'Nakladova matice_2018'!$A$1:$IW$188,174,FALSE),0)</f>
        <v>0</v>
      </c>
      <c r="CG201" s="19">
        <f>IFERROR(HLOOKUP(CG$1,'Nakladova matice_2018'!$A$1:$IW$188,174,FALSE),0)</f>
        <v>0</v>
      </c>
      <c r="CH201" s="19">
        <f>IFERROR(HLOOKUP(CH$1,'Nakladova matice_2018'!$A$1:$IW$188,174,FALSE),0)</f>
        <v>0</v>
      </c>
      <c r="CI201" s="19">
        <f>IFERROR(HLOOKUP(CI$1,'Nakladova matice_2018'!$A$1:$IW$188,174,FALSE),0)</f>
        <v>0</v>
      </c>
      <c r="CJ201" s="19">
        <f>IFERROR(HLOOKUP(CJ$1,'Nakladova matice_2018'!$A$1:$IW$188,174,FALSE),0)</f>
        <v>0</v>
      </c>
      <c r="CK201" s="19">
        <f>IFERROR(HLOOKUP(CK$1,'Nakladova matice_2018'!$A$1:$IW$188,174,FALSE),0)</f>
        <v>0</v>
      </c>
      <c r="CL201" s="19">
        <f>IFERROR(HLOOKUP(CL$1,'Nakladova matice_2018'!$A$1:$IW$188,174,FALSE),0)</f>
        <v>0</v>
      </c>
      <c r="CM201" s="19">
        <f>IFERROR(HLOOKUP(CM$1,'Nakladova matice_2018'!$A$1:$IW$188,174,FALSE),0)</f>
        <v>0</v>
      </c>
      <c r="CN201" s="19">
        <f>IFERROR(HLOOKUP(CN$1,'Nakladova matice_2018'!$A$1:$IW$188,174,FALSE),0)</f>
        <v>0</v>
      </c>
      <c r="CO201" s="19">
        <f>IFERROR(HLOOKUP(CO$1,'Nakladova matice_2018'!$A$1:$IW$188,174,FALSE),0)</f>
        <v>0</v>
      </c>
      <c r="CP201" s="19">
        <f>IFERROR(HLOOKUP(CP$1,'Nakladova matice_2018'!$A$1:$IW$188,174,FALSE),0)</f>
        <v>0</v>
      </c>
      <c r="CQ201" s="19">
        <f>IFERROR(HLOOKUP(CQ$1,'Nakladova matice_2018'!$A$1:$IW$188,174,FALSE),0)</f>
        <v>0</v>
      </c>
      <c r="CR201" s="19">
        <f>IFERROR(HLOOKUP(CR$1,'Nakladova matice_2018'!$A$1:$IW$188,174,FALSE),0)</f>
        <v>0</v>
      </c>
      <c r="CS201" s="19">
        <f>IFERROR(HLOOKUP(CS$1,'Nakladova matice_2018'!$A$1:$IW$188,174,FALSE),0)</f>
        <v>0</v>
      </c>
      <c r="CT201" s="19">
        <f>IFERROR(HLOOKUP(CT$1,'Nakladova matice_2018'!$A$1:$IW$188,174,FALSE),0)</f>
        <v>7304</v>
      </c>
      <c r="CU201" s="19">
        <f>IFERROR(HLOOKUP(CU$1,'Nakladova matice_2018'!$A$1:$IW$188,174,FALSE),0)</f>
        <v>0</v>
      </c>
      <c r="CV201" s="19">
        <f>IFERROR(HLOOKUP(CV$1,'Nakladova matice_2018'!$A$1:$IW$188,174,FALSE),0)</f>
        <v>0</v>
      </c>
      <c r="CW201" s="19">
        <f>IFERROR(HLOOKUP(CW$1,'Nakladova matice_2018'!$A$1:$IW$188,174,FALSE),0)</f>
        <v>0</v>
      </c>
      <c r="CX201" s="19">
        <f>IFERROR(HLOOKUP(CX$1,'Nakladova matice_2018'!$A$1:$IW$188,174,FALSE),0)</f>
        <v>0</v>
      </c>
      <c r="CY201" s="19">
        <f>IFERROR(HLOOKUP(CY$1,'Nakladova matice_2018'!$A$1:$IW$188,174,FALSE),0)</f>
        <v>0</v>
      </c>
      <c r="CZ201" s="19">
        <f>IFERROR(HLOOKUP(CZ$1,'Nakladova matice_2018'!$A$1:$IW$188,174,FALSE),0)</f>
        <v>0</v>
      </c>
      <c r="DA201" s="19">
        <f>IFERROR(HLOOKUP(DA$1,'Nakladova matice_2018'!$A$1:$IW$188,174,FALSE),0)</f>
        <v>0</v>
      </c>
      <c r="DB201" s="19">
        <f>IFERROR(HLOOKUP(DB$1,'Nakladova matice_2018'!$A$1:$IW$188,174,FALSE),0)</f>
        <v>15267</v>
      </c>
      <c r="DC201" s="19">
        <f>IFERROR(HLOOKUP(DC$1,'Nakladova matice_2018'!$A$1:$IW$188,174,FALSE),0)</f>
        <v>0</v>
      </c>
      <c r="DD201" s="19">
        <f>IFERROR(HLOOKUP(DD$1,'Nakladova matice_2018'!$A$1:$IW$188,174,FALSE),0)</f>
        <v>0</v>
      </c>
      <c r="DE201" s="19">
        <f>IFERROR(HLOOKUP(DE$1,'Nakladova matice_2018'!$A$1:$IW$188,174,FALSE),0)</f>
        <v>0</v>
      </c>
      <c r="DF201" s="19">
        <f>IFERROR(HLOOKUP(DF$1,'Nakladova matice_2018'!$A$1:$IW$188,174,FALSE),0)</f>
        <v>0</v>
      </c>
      <c r="DG201" s="19">
        <f>IFERROR(HLOOKUP(DG$1,'Nakladova matice_2018'!$A$1:$IW$188,174,FALSE),0)</f>
        <v>2400</v>
      </c>
      <c r="DH201" s="19">
        <f>IFERROR(HLOOKUP(DH$1,'Nakladova matice_2018'!$A$1:$IW$188,174,FALSE),0)</f>
        <v>0</v>
      </c>
      <c r="DI201" s="19">
        <f>IFERROR(HLOOKUP(DI$1,'Nakladova matice_2018'!$A$1:$IW$188,174,FALSE),0)</f>
        <v>0</v>
      </c>
      <c r="DJ201" s="19">
        <f>IFERROR(HLOOKUP(DJ$1,'Nakladova matice_2018'!$A$1:$IW$188,174,FALSE),0)</f>
        <v>0</v>
      </c>
      <c r="DK201" s="19">
        <f>IFERROR(HLOOKUP(DK$1,'Nakladova matice_2018'!$A$1:$IW$188,174,FALSE),0)</f>
        <v>0</v>
      </c>
      <c r="DL201" s="19">
        <f>IFERROR(HLOOKUP(DL$1,'Nakladova matice_2018'!$A$1:$IW$188,174,FALSE),0)</f>
        <v>0</v>
      </c>
      <c r="DM201" s="19">
        <f>IFERROR(HLOOKUP(DM$1,'Nakladova matice_2018'!$A$1:$IW$188,174,FALSE),0)</f>
        <v>0</v>
      </c>
      <c r="DN201" s="19">
        <f>IFERROR(HLOOKUP(DN$1,'Nakladova matice_2018'!$A$1:$IW$188,174,FALSE),0)</f>
        <v>0</v>
      </c>
      <c r="DO201" s="19">
        <f>IFERROR(HLOOKUP(DO$1,'Nakladova matice_2018'!$A$1:$IW$188,174,FALSE),0)</f>
        <v>0</v>
      </c>
      <c r="DP201" s="19">
        <f>IFERROR(HLOOKUP(DP$1,'Nakladova matice_2018'!$A$1:$IW$188,174,FALSE),0)</f>
        <v>0</v>
      </c>
      <c r="DQ201" s="19">
        <f>IFERROR(HLOOKUP(DQ$1,'Nakladova matice_2018'!$A$1:$IW$188,174,FALSE),0)</f>
        <v>0</v>
      </c>
      <c r="DR201" s="19">
        <f>IFERROR(HLOOKUP(DR$1,'Nakladova matice_2018'!$A$1:$IW$188,174,FALSE),0)</f>
        <v>29100</v>
      </c>
      <c r="DS201" s="19">
        <f>IFERROR(HLOOKUP(DS$1,'Nakladova matice_2018'!$A$1:$IW$188,174,FALSE),0)</f>
        <v>0</v>
      </c>
      <c r="DT201" s="19">
        <f>IFERROR(HLOOKUP(DT$1,'Nakladova matice_2018'!$A$1:$IW$188,174,FALSE),0)</f>
        <v>0</v>
      </c>
      <c r="DU201" s="19">
        <f>IFERROR(HLOOKUP(DU$1,'Nakladova matice_2018'!$A$1:$IW$188,174,FALSE),0)</f>
        <v>750</v>
      </c>
      <c r="DV201" s="19">
        <f>IFERROR(HLOOKUP(DV$1,'Nakladova matice_2018'!$A$1:$IW$188,174,FALSE),0)</f>
        <v>0</v>
      </c>
      <c r="DW201" s="19">
        <f>IFERROR(HLOOKUP(DW$1,'Nakladova matice_2018'!$A$1:$IW$188,174,FALSE),0)</f>
        <v>0</v>
      </c>
      <c r="DX201" s="19">
        <f>IFERROR(HLOOKUP(DX$1,'Nakladova matice_2018'!$A$1:$IW$188,174,FALSE),0)</f>
        <v>1200</v>
      </c>
      <c r="DY201" s="19">
        <f>IFERROR(HLOOKUP(DY$1,'Nakladova matice_2018'!$A$1:$IW$188,174,FALSE),0)</f>
        <v>0</v>
      </c>
      <c r="DZ201" s="19">
        <f>IFERROR(HLOOKUP(DZ$1,'Nakladova matice_2018'!$A$1:$IW$188,174,FALSE),0)</f>
        <v>450</v>
      </c>
      <c r="EA201" s="19">
        <f>IFERROR(HLOOKUP(EA$1,'Nakladova matice_2018'!$A$1:$IW$188,174,FALSE),0)</f>
        <v>600</v>
      </c>
      <c r="EB201" s="19">
        <f>IFERROR(HLOOKUP(EB$1,'Nakladova matice_2018'!$A$1:$IW$188,174,FALSE),0)</f>
        <v>0</v>
      </c>
      <c r="EC201" s="19">
        <f>IFERROR(HLOOKUP(EC$1,'Nakladova matice_2018'!$A$1:$IW$188,174,FALSE),0)</f>
        <v>1500</v>
      </c>
      <c r="ED201" s="19">
        <f>IFERROR(HLOOKUP(ED$1,'Nakladova matice_2018'!$A$1:$IW$188,174,FALSE),0)</f>
        <v>0</v>
      </c>
      <c r="EE201" s="19">
        <f>IFERROR(HLOOKUP(EE$1,'Nakladova matice_2018'!$A$1:$IW$188,174,FALSE),0)</f>
        <v>0</v>
      </c>
      <c r="EF201" s="19">
        <f>IFERROR(HLOOKUP(EF$1,'Nakladova matice_2018'!$A$1:$IW$188,174,FALSE),0)</f>
        <v>0</v>
      </c>
      <c r="EG201" s="19">
        <f>IFERROR(HLOOKUP(EG$1,'Nakladova matice_2018'!$A$1:$IW$188,174,FALSE),0)</f>
        <v>0</v>
      </c>
      <c r="EH201" s="19">
        <f>IFERROR(HLOOKUP(EH$1,'Nakladova matice_2018'!$A$1:$IW$188,174,FALSE),0)</f>
        <v>0</v>
      </c>
      <c r="EI201" s="19">
        <f>IFERROR(HLOOKUP(EI$1,'Nakladova matice_2018'!$A$1:$IW$188,174,FALSE),0)</f>
        <v>0</v>
      </c>
      <c r="EJ201" s="19">
        <f>IFERROR(HLOOKUP(EJ$1,'Nakladova matice_2018'!$A$1:$IW$188,174,FALSE),0)</f>
        <v>225</v>
      </c>
      <c r="EK201" s="19">
        <f>IFERROR(HLOOKUP(EK$1,'Nakladova matice_2018'!$A$1:$IW$188,174,FALSE),0)</f>
        <v>15258.75</v>
      </c>
      <c r="EL201" s="19">
        <f>IFERROR(HLOOKUP(EL$1,'Nakladova matice_2018'!$A$1:$IW$188,174,FALSE),0)</f>
        <v>0</v>
      </c>
      <c r="EM201" s="19">
        <f>IFERROR(HLOOKUP(EM$1,'Nakladova matice_2018'!$A$1:$IW$188,174,FALSE),0)</f>
        <v>0</v>
      </c>
      <c r="EN201" s="19">
        <f>IFERROR(HLOOKUP(EN$1,'Nakladova matice_2018'!$A$1:$IW$188,174,FALSE),0)</f>
        <v>0</v>
      </c>
      <c r="EO201" s="19">
        <f>IFERROR(HLOOKUP(EO$1,'Nakladova matice_2018'!$A$1:$IW$188,174,FALSE),0)</f>
        <v>6000</v>
      </c>
      <c r="EP201" s="19">
        <f>IFERROR(HLOOKUP(EP$1,'Nakladova matice_2018'!$A$1:$IW$188,174,FALSE),0)</f>
        <v>0</v>
      </c>
      <c r="EQ201" s="19">
        <f>IFERROR(HLOOKUP(EQ$1,'Nakladova matice_2018'!$A$1:$IW$188,174,FALSE),0)</f>
        <v>0</v>
      </c>
      <c r="ER201" s="19">
        <f>IFERROR(HLOOKUP(ER$1,'Nakladova matice_2018'!$A$1:$IW$188,174,FALSE),0)</f>
        <v>0</v>
      </c>
      <c r="ES201" s="19">
        <f>IFERROR(HLOOKUP(ES$1,'Nakladova matice_2018'!$A$1:$IW$188,174,FALSE),0)</f>
        <v>0</v>
      </c>
      <c r="ET201" s="19">
        <f>IFERROR(HLOOKUP(ET$1,'Nakladova matice_2018'!$A$1:$IW$188,174,FALSE),0)</f>
        <v>0</v>
      </c>
      <c r="EU201" s="19">
        <f>IFERROR(HLOOKUP(EU$1,'Nakladova matice_2018'!$A$1:$IW$188,174,FALSE),0)</f>
        <v>0</v>
      </c>
      <c r="EV201" s="19">
        <f>IFERROR(HLOOKUP(EV$1,'Nakladova matice_2018'!$A$1:$IW$188,174,FALSE),0)</f>
        <v>0</v>
      </c>
      <c r="EW201" s="19">
        <f>IFERROR(HLOOKUP(EW$1,'Nakladova matice_2018'!$A$1:$IW$188,174,FALSE),0)</f>
        <v>0</v>
      </c>
      <c r="EX201" s="19">
        <f>IFERROR(HLOOKUP(EX$1,'Nakladova matice_2018'!$A$1:$IW$188,174,FALSE),0)</f>
        <v>0</v>
      </c>
      <c r="EY201" s="19">
        <f>IFERROR(HLOOKUP(EY$1,'Nakladova matice_2018'!$A$1:$IW$188,174,FALSE),0)</f>
        <v>0</v>
      </c>
      <c r="EZ201" s="19">
        <f>IFERROR(HLOOKUP(EZ$1,'Nakladova matice_2018'!$A$1:$IW$188,174,FALSE),0)</f>
        <v>0</v>
      </c>
      <c r="FA201" s="19">
        <f>IFERROR(HLOOKUP(FA$1,'Nakladova matice_2018'!$A$1:$IW$188,174,FALSE),0)</f>
        <v>0</v>
      </c>
      <c r="FB201" s="19">
        <f>IFERROR(HLOOKUP(FB$1,'Nakladova matice_2018'!$A$1:$IW$188,174,FALSE),0)</f>
        <v>0</v>
      </c>
      <c r="FC201" s="19">
        <f>IFERROR(HLOOKUP(FC$1,'Nakladova matice_2018'!$A$1:$IW$188,174,FALSE),0)</f>
        <v>0</v>
      </c>
      <c r="FD201" s="19">
        <f>IFERROR(HLOOKUP(FD$1,'Nakladova matice_2018'!$A$1:$IW$188,174,FALSE),0)</f>
        <v>0</v>
      </c>
      <c r="FE201" s="19">
        <f>IFERROR(HLOOKUP(FE$1,'Nakladova matice_2018'!$A$1:$IW$188,174,FALSE),0)</f>
        <v>0</v>
      </c>
      <c r="FF201" s="19">
        <f>IFERROR(HLOOKUP(FF$1,'Nakladova matice_2018'!$A$1:$IW$188,174,FALSE),0)</f>
        <v>0</v>
      </c>
      <c r="FG201" s="19">
        <f>IFERROR(HLOOKUP(FG$1,'Nakladova matice_2018'!$A$1:$IW$188,174,FALSE),0)</f>
        <v>0</v>
      </c>
      <c r="FH201" s="19">
        <f>IFERROR(HLOOKUP(FH$1,'Nakladova matice_2018'!$A$1:$IW$188,174,FALSE),0)</f>
        <v>0</v>
      </c>
      <c r="FI201" s="19">
        <f>IFERROR(HLOOKUP(FI$1,'Nakladova matice_2018'!$A$1:$IW$188,174,FALSE),0)</f>
        <v>9900</v>
      </c>
      <c r="FJ201" s="19">
        <f>IFERROR(HLOOKUP(FJ$1,'Nakladova matice_2018'!$A$1:$IW$188,174,FALSE),0)</f>
        <v>0</v>
      </c>
      <c r="FK201" s="19">
        <f>IFERROR(HLOOKUP(FK$1,'Nakladova matice_2018'!$A$1:$IW$188,174,FALSE),0)</f>
        <v>0</v>
      </c>
      <c r="FL201" s="19">
        <f>IFERROR(HLOOKUP(FL$1,'Nakladova matice_2018'!$A$1:$IW$188,174,FALSE),0)</f>
        <v>0</v>
      </c>
      <c r="FM201" s="19">
        <f>IFERROR(HLOOKUP(FM$1,'Nakladova matice_2018'!$A$1:$IW$188,174,FALSE),0)</f>
        <v>0</v>
      </c>
      <c r="FN201" s="19">
        <f>IFERROR(HLOOKUP(FN$1,'Nakladova matice_2018'!$A$1:$IW$188,174,FALSE),0)</f>
        <v>0</v>
      </c>
      <c r="FO201" s="19">
        <f>IFERROR(HLOOKUP(FO$1,'Nakladova matice_2018'!$A$1:$IW$188,174,FALSE),0)</f>
        <v>2700</v>
      </c>
      <c r="FP201" s="19">
        <f>IFERROR(HLOOKUP(FP$1,'Nakladova matice_2018'!$A$1:$IW$188,174,FALSE),0)</f>
        <v>0</v>
      </c>
      <c r="FQ201" s="19">
        <f>IFERROR(HLOOKUP(FQ$1,'Nakladova matice_2018'!$A$1:$IW$188,174,FALSE),0)</f>
        <v>0</v>
      </c>
      <c r="FR201" s="19">
        <f>IFERROR(HLOOKUP(FR$1,'Nakladova matice_2018'!$A$1:$IW$188,174,FALSE),0)</f>
        <v>0</v>
      </c>
      <c r="FS201" s="19">
        <f>IFERROR(HLOOKUP(FS$1,'Nakladova matice_2018'!$A$1:$IW$188,174,FALSE),0)</f>
        <v>4084</v>
      </c>
      <c r="FT201" s="19">
        <f>IFERROR(HLOOKUP(FT$1,'Nakladova matice_2018'!$A$1:$IW$188,174,FALSE),0)</f>
        <v>10350</v>
      </c>
      <c r="FU201" s="19">
        <f>IFERROR(HLOOKUP(FU$1,'Nakladova matice_2018'!$A$1:$IW$188,174,FALSE),0)</f>
        <v>600</v>
      </c>
      <c r="FV201" s="19">
        <f>IFERROR(HLOOKUP(FV$1,'Nakladova matice_2018'!$A$1:$IW$188,174,FALSE),0)</f>
        <v>0</v>
      </c>
      <c r="FW201" s="19">
        <f>IFERROR(HLOOKUP(FW$1,'Nakladova matice_2018'!$A$1:$IW$188,174,FALSE),0)</f>
        <v>1670</v>
      </c>
      <c r="FX201" s="19">
        <f>IFERROR(HLOOKUP(FX$1,'Nakladova matice_2018'!$A$1:$IW$188,174,FALSE),0)</f>
        <v>2700</v>
      </c>
      <c r="FY201" s="19">
        <f>IFERROR(HLOOKUP(FY$1,'Nakladova matice_2018'!$A$1:$IW$188,174,FALSE),0)</f>
        <v>796</v>
      </c>
      <c r="FZ201" s="19">
        <f>IFERROR(HLOOKUP(FZ$1,'Nakladova matice_2018'!$A$1:$IW$188,174,FALSE),0)</f>
        <v>0</v>
      </c>
      <c r="GA201" s="19">
        <f>IFERROR(HLOOKUP(GA$1,'Nakladova matice_2018'!$A$1:$IW$188,174,FALSE),0)</f>
        <v>10200</v>
      </c>
      <c r="GB201" s="19">
        <f>IFERROR(HLOOKUP(GB$1,'Nakladova matice_2018'!$A$1:$IW$188,174,FALSE),0)</f>
        <v>0</v>
      </c>
      <c r="GC201" s="19">
        <f>IFERROR(HLOOKUP(GC$1,'Nakladova matice_2018'!$A$1:$IW$188,174,FALSE),0)</f>
        <v>0</v>
      </c>
      <c r="GD201" s="19">
        <f>IFERROR(HLOOKUP(GD$1,'Nakladova matice_2018'!$A$1:$IW$188,174,FALSE),0)</f>
        <v>0</v>
      </c>
      <c r="GE201" s="19">
        <f>IFERROR(HLOOKUP(GE$1,'Nakladova matice_2018'!$A$1:$IW$188,174,FALSE),0)</f>
        <v>0</v>
      </c>
      <c r="GF201" s="19">
        <f>IFERROR(HLOOKUP(GF$1,'Nakladova matice_2018'!$A$1:$IW$188,174,FALSE),0)</f>
        <v>0</v>
      </c>
      <c r="GG201" s="19">
        <f>IFERROR(HLOOKUP(GG$1,'Nakladova matice_2018'!$A$1:$IW$188,174,FALSE),0)</f>
        <v>0</v>
      </c>
      <c r="GH201" s="19">
        <f>IFERROR(HLOOKUP(GH$1,'Nakladova matice_2018'!$A$1:$IW$188,174,FALSE),0)</f>
        <v>0</v>
      </c>
      <c r="GI201" s="19">
        <f>IFERROR(HLOOKUP(GI$1,'Nakladova matice_2018'!$A$1:$IW$188,174,FALSE),0)</f>
        <v>0</v>
      </c>
      <c r="GJ201" s="19">
        <f>IFERROR(HLOOKUP(GJ$1,'Nakladova matice_2018'!$A$1:$IW$188,174,FALSE),0)</f>
        <v>0</v>
      </c>
      <c r="GK201" s="19">
        <f>IFERROR(HLOOKUP(GK$1,'Nakladova matice_2018'!$A$1:$IW$188,174,FALSE),0)</f>
        <v>0</v>
      </c>
      <c r="GL201" s="19">
        <f>IFERROR(HLOOKUP(GL$1,'Nakladova matice_2018'!$A$1:$IW$188,174,FALSE),0)</f>
        <v>0</v>
      </c>
      <c r="GM201" s="19">
        <f>IFERROR(HLOOKUP(GM$1,'Nakladova matice_2018'!$A$1:$IW$188,174,FALSE),0)</f>
        <v>1400</v>
      </c>
      <c r="GN201" s="19">
        <f>IFERROR(HLOOKUP(GN$1,'Nakladova matice_2018'!$A$1:$IW$188,174,FALSE),0)</f>
        <v>0</v>
      </c>
      <c r="GO201" s="19">
        <f>IFERROR(HLOOKUP(GO$1,'Nakladova matice_2018'!$A$1:$IW$188,174,FALSE),0)</f>
        <v>0</v>
      </c>
      <c r="GP201" s="19">
        <f>IFERROR(HLOOKUP(GP$1,'Nakladova matice_2018'!$A$1:$IW$188,174,FALSE),0)</f>
        <v>0</v>
      </c>
      <c r="GQ201" s="19">
        <f>IFERROR(HLOOKUP(GQ$1,'Nakladova matice_2018'!$A$1:$IW$188,174,FALSE),0)</f>
        <v>0</v>
      </c>
      <c r="GR201" s="19">
        <f>IFERROR(HLOOKUP(GR$1,'Nakladova matice_2018'!$A$1:$IW$188,174,FALSE),0)</f>
        <v>0</v>
      </c>
      <c r="GS201" s="19">
        <f>IFERROR(HLOOKUP(GS$1,'Nakladova matice_2018'!$A$1:$IW$188,174,FALSE),0)</f>
        <v>0</v>
      </c>
      <c r="GT201" s="19">
        <f>IFERROR(HLOOKUP(GT$1,'Nakladova matice_2018'!$A$1:$IW$188,174,FALSE),0)</f>
        <v>0</v>
      </c>
      <c r="GU201" s="19">
        <f>IFERROR(HLOOKUP(GU$1,'Nakladova matice_2018'!$A$1:$IW$188,174,FALSE),0)</f>
        <v>0</v>
      </c>
      <c r="GV201" s="19">
        <f>IFERROR(HLOOKUP(GV$1,'Nakladova matice_2018'!$A$1:$IW$188,174,FALSE),0)</f>
        <v>0</v>
      </c>
      <c r="GW201" s="19">
        <f>IFERROR(HLOOKUP(GW$1,'Nakladova matice_2018'!$A$1:$IW$188,174,FALSE),0)</f>
        <v>0</v>
      </c>
      <c r="GX201" s="19">
        <f>IFERROR(HLOOKUP(GX$1,'Nakladova matice_2018'!$A$1:$IW$188,174,FALSE),0)</f>
        <v>0</v>
      </c>
      <c r="GY201" s="19">
        <f>IFERROR(HLOOKUP(GY$1,'Nakladova matice_2018'!$A$1:$IW$188,174,FALSE),0)</f>
        <v>0</v>
      </c>
      <c r="GZ201" s="19">
        <f>IFERROR(HLOOKUP(GZ$1,'Nakladova matice_2018'!$A$1:$IW$188,174,FALSE),0)</f>
        <v>0</v>
      </c>
      <c r="HA201" s="19">
        <f>IFERROR(HLOOKUP(HA$1,'Nakladova matice_2018'!$A$1:$IW$188,174,FALSE),0)</f>
        <v>59077</v>
      </c>
      <c r="HB201" s="19">
        <f>IFERROR(HLOOKUP(HB$1,'Nakladova matice_2018'!$A$1:$IW$188,174,FALSE),0)</f>
        <v>0</v>
      </c>
      <c r="HC201" s="19">
        <f>IFERROR(HLOOKUP(HC$1,'Nakladova matice_2018'!$A$1:$IW$188,174,FALSE),0)</f>
        <v>0</v>
      </c>
      <c r="HD201" s="19">
        <f>IFERROR(HLOOKUP(HD$1,'Nakladova matice_2018'!$A$1:$IW$188,174,FALSE),0)</f>
        <v>98164.25</v>
      </c>
      <c r="HE201" s="19">
        <f>IFERROR(HLOOKUP(HE$1,'Nakladova matice_2018'!$A$1:$IW$188,174,FALSE),0)</f>
        <v>0</v>
      </c>
      <c r="HF201" s="19">
        <f>IFERROR(HLOOKUP(HF$1,'Nakladova matice_2018'!$A$1:$IW$188,174,FALSE),0)</f>
        <v>0</v>
      </c>
      <c r="HG201" s="19">
        <f>IFERROR(HLOOKUP(HG$1,'Nakladova matice_2018'!$A$1:$IW$188,174,FALSE),0)</f>
        <v>0</v>
      </c>
      <c r="HH201" s="19">
        <f>IFERROR(HLOOKUP(HH$1,'Nakladova matice_2018'!$A$1:$IW$188,174,FALSE),0)</f>
        <v>0</v>
      </c>
      <c r="HI201" s="19">
        <f>IFERROR(HLOOKUP(HI$1,'Nakladova matice_2018'!$A$1:$IW$188,174,FALSE),0)</f>
        <v>0</v>
      </c>
      <c r="HJ201" s="19">
        <f>IFERROR(HLOOKUP(HJ$1,'Nakladova matice_2018'!$A$1:$IW$188,174,FALSE),0)</f>
        <v>650</v>
      </c>
      <c r="HK201" s="19">
        <f>IFERROR(HLOOKUP(HK$1,'Nakladova matice_2018'!$A$1:$IW$188,174,FALSE),0)</f>
        <v>0</v>
      </c>
      <c r="HL201" s="19">
        <f>IFERROR(HLOOKUP(HL$1,'Nakladova matice_2018'!$A$1:$IW$188,174,FALSE),0)</f>
        <v>0</v>
      </c>
      <c r="HM201" s="19">
        <f>IFERROR(HLOOKUP(HM$1,'Nakladova matice_2018'!$A$1:$IW$188,174,FALSE),0)</f>
        <v>0</v>
      </c>
      <c r="HN201" s="19">
        <f>IFERROR(HLOOKUP(HN$1,'Nakladova matice_2018'!$A$1:$IW$188,174,FALSE),0)</f>
        <v>0</v>
      </c>
      <c r="HO201" s="19">
        <f>IFERROR(HLOOKUP(HO$1,'Nakladova matice_2018'!$A$1:$IW$188,174,FALSE),0)</f>
        <v>0</v>
      </c>
      <c r="HP201" s="19">
        <f>IFERROR(HLOOKUP(HP$1,'Nakladova matice_2018'!$A$1:$IW$188,174,FALSE),0)</f>
        <v>0</v>
      </c>
      <c r="HQ201" s="19">
        <f>IFERROR(HLOOKUP(HQ$1,'Nakladova matice_2018'!$A$1:$IW$188,174,FALSE),0)</f>
        <v>0</v>
      </c>
      <c r="HR201" s="19">
        <f>IFERROR(HLOOKUP(HR$1,'Nakladova matice_2018'!$A$1:$IW$188,174,FALSE),0)</f>
        <v>0</v>
      </c>
      <c r="HS201" s="19">
        <f>IFERROR(HLOOKUP(HS$1,'Nakladova matice_2018'!$A$1:$IW$188,174,FALSE),0)</f>
        <v>0</v>
      </c>
      <c r="HT201" s="19">
        <f>IFERROR(HLOOKUP(HT$1,'Nakladova matice_2018'!$A$1:$IW$188,174,FALSE),0)</f>
        <v>14376</v>
      </c>
      <c r="HU201" s="19">
        <f>IFERROR(HLOOKUP(HU$1,'Nakladova matice_2018'!$A$1:$IW$188,174,FALSE),0)</f>
        <v>2656</v>
      </c>
      <c r="HV201" s="19">
        <f>IFERROR(HLOOKUP(HV$1,'Nakladova matice_2018'!$A$1:$IW$188,174,FALSE),0)</f>
        <v>2319</v>
      </c>
      <c r="HW201" s="19">
        <f>IFERROR(HLOOKUP(HW$1,'Nakladova matice_2018'!$A$1:$IW$188,174,FALSE),0)</f>
        <v>31431</v>
      </c>
      <c r="HX201" s="19">
        <f>IFERROR(HLOOKUP(HX$1,'Nakladova matice_2018'!$A$1:$IW$188,174,FALSE),0)</f>
        <v>5944</v>
      </c>
      <c r="HY201" s="19">
        <f>IFERROR(HLOOKUP(HY$1,'Nakladova matice_2018'!$A$1:$IW$188,174,FALSE),0)</f>
        <v>50380</v>
      </c>
      <c r="HZ201" s="19">
        <f>IFERROR(HLOOKUP(HZ$1,'Nakladova matice_2018'!$A$1:$IW$188,174,FALSE),0)</f>
        <v>0</v>
      </c>
      <c r="IA201" s="19">
        <f>IFERROR(HLOOKUP(IA$1,'Nakladova matice_2018'!$A$1:$IW$188,174,FALSE),0)</f>
        <v>15525</v>
      </c>
      <c r="IB201" s="19">
        <f>IFERROR(HLOOKUP(IB$1,'Nakladova matice_2018'!$A$1:$IW$188,174,FALSE),0)</f>
        <v>0</v>
      </c>
      <c r="IC201" s="19">
        <f>IFERROR(HLOOKUP(IC$1,'Nakladova matice_2018'!$A$1:$IW$188,174,FALSE),0)</f>
        <v>300</v>
      </c>
      <c r="ID201" s="19">
        <f>IFERROR(HLOOKUP(ID$1,'Nakladova matice_2018'!$A$1:$IW$188,174,FALSE),0)</f>
        <v>27173</v>
      </c>
      <c r="IE201" s="19">
        <f>IFERROR(HLOOKUP(IE$1,'Nakladova matice_2018'!$A$1:$IW$188,174,FALSE),0)</f>
        <v>0</v>
      </c>
      <c r="IF201" s="19">
        <f>IFERROR(HLOOKUP(IF$1,'Nakladova matice_2018'!$A$1:$IW$188,174,FALSE),0)</f>
        <v>0</v>
      </c>
      <c r="IG201" s="19">
        <f>IFERROR(HLOOKUP(IG$1,'Nakladova matice_2018'!$A$1:$IW$188,174,FALSE),0)</f>
        <v>0</v>
      </c>
      <c r="IH201" s="19">
        <f>IFERROR(HLOOKUP(IH$1,'Nakladova matice_2018'!$A$1:$IW$188,174,FALSE),0)</f>
        <v>0</v>
      </c>
      <c r="II201" s="19">
        <f>IFERROR(HLOOKUP(II$1,'Nakladova matice_2018'!$A$1:$IW$188,174,FALSE),0)</f>
        <v>0</v>
      </c>
      <c r="IJ201" s="19">
        <f>IFERROR(HLOOKUP(IJ$1,'Nakladova matice_2018'!$A$1:$IW$188,174,FALSE),0)</f>
        <v>0</v>
      </c>
      <c r="IK201" s="19">
        <f>IFERROR(HLOOKUP(IK$1,'Nakladova matice_2018'!$A$1:$IW$188,174,FALSE),0)</f>
        <v>0</v>
      </c>
      <c r="IL201" s="19">
        <f>IFERROR(HLOOKUP(IL$1,'Nakladova matice_2018'!$A$1:$IW$188,174,FALSE),0)</f>
        <v>0</v>
      </c>
      <c r="IM201" s="19">
        <f>IFERROR(HLOOKUP(IM$1,'Nakladova matice_2018'!$A$1:$IW$188,174,FALSE),0)</f>
        <v>0</v>
      </c>
      <c r="IN201" s="19">
        <f>IFERROR(HLOOKUP(IN$1,'Nakladova matice_2018'!$A$1:$IW$188,174,FALSE),0)</f>
        <v>0</v>
      </c>
      <c r="IO201" s="19">
        <f>IFERROR(HLOOKUP(IO$1,'Nakladova matice_2018'!$A$1:$IW$188,174,FALSE),0)</f>
        <v>0</v>
      </c>
      <c r="IP201" s="19">
        <f>IFERROR(HLOOKUP(IP$1,'Nakladova matice_2018'!$A$1:$IW$188,174,FALSE),0)</f>
        <v>0</v>
      </c>
      <c r="IQ201" s="19">
        <f>IFERROR(HLOOKUP(IQ$1,'Nakladova matice_2018'!$A$1:$IW$188,174,FALSE),0)</f>
        <v>0</v>
      </c>
      <c r="IR201" s="19">
        <f>IFERROR(HLOOKUP(IR$1,'Nakladova matice_2018'!$A$1:$IW$188,174,FALSE),0)</f>
        <v>0</v>
      </c>
      <c r="IS201" s="19">
        <f>IFERROR(HLOOKUP(IS$1,'Nakladova matice_2018'!$A$1:$IW$188,174,FALSE),0)</f>
        <v>0</v>
      </c>
      <c r="IT201" s="19">
        <f>IFERROR(HLOOKUP(IT$1,'Nakladova matice_2018'!$A$1:$IW$188,174,FALSE),0)</f>
        <v>74490</v>
      </c>
      <c r="IU201" s="19">
        <f>IFERROR(HLOOKUP(IU$1,'Nakladova matice_2018'!$A$1:$IW$188,174,FALSE),0)</f>
        <v>0</v>
      </c>
      <c r="IV201" s="19">
        <f>IFERROR(HLOOKUP(IV$1,'Nakladova matice_2018'!$A$1:$IW$188,174,FALSE),0)</f>
        <v>0</v>
      </c>
      <c r="IW201" s="19">
        <f>IFERROR(HLOOKUP(IW$1,'Nakladova matice_2018'!$A$1:$IW$188,174,FALSE),0)</f>
        <v>0</v>
      </c>
      <c r="IX201" s="19">
        <f>IFERROR(HLOOKUP(IX$1,'Nakladova matice_2018'!$A$1:$IW$188,174,FALSE),0)</f>
        <v>0</v>
      </c>
      <c r="IY201" s="19">
        <f>IFERROR(HLOOKUP(IY$1,'Nakladova matice_2018'!$A$1:$IW$188,174,FALSE),0)</f>
        <v>0</v>
      </c>
      <c r="IZ201" s="19">
        <f>IFERROR(HLOOKUP(IZ$1,'Nakladova matice_2018'!$A$1:$IW$188,174,FALSE),0)</f>
        <v>0</v>
      </c>
      <c r="JA201" s="19">
        <f>IFERROR(HLOOKUP(JA$1,'Nakladova matice_2018'!$A$1:$IW$188,174,FALSE),0)</f>
        <v>0</v>
      </c>
      <c r="JB201" s="19">
        <f>IFERROR(HLOOKUP(JB$1,'Nakladova matice_2018'!$A$1:$IW$188,174,FALSE),0)</f>
        <v>0</v>
      </c>
      <c r="JC201" s="19">
        <f>IFERROR(HLOOKUP(JC$1,'Nakladova matice_2018'!$A$1:$IW$188,174,FALSE),0)</f>
        <v>0</v>
      </c>
      <c r="JD201" s="19">
        <f>IFERROR(HLOOKUP(JD$1,'Nakladova matice_2018'!$A$1:$IW$188,174,FALSE),0)</f>
        <v>0</v>
      </c>
      <c r="JE201" s="19">
        <f>IFERROR(HLOOKUP(JE$1,'Nakladova matice_2018'!$A$1:$IW$188,174,FALSE),0)</f>
        <v>0</v>
      </c>
      <c r="JF201" s="19">
        <f>IFERROR(HLOOKUP(JF$1,'Nakladova matice_2018'!$A$1:$IW$188,174,FALSE),0)</f>
        <v>0</v>
      </c>
      <c r="JG201" s="19">
        <f>IFERROR(HLOOKUP(JG$1,'Nakladova matice_2018'!$A$1:$IW$188,174,FALSE),0)</f>
        <v>47949</v>
      </c>
      <c r="JH201" s="19">
        <f>IFERROR(HLOOKUP(JH$1,'Nakladova matice_2018'!$A$1:$IW$188,174,FALSE),0)</f>
        <v>0</v>
      </c>
      <c r="JI201" s="19">
        <f>IFERROR(HLOOKUP(JI$1,'Nakladova matice_2018'!$A$1:$IW$188,174,FALSE),0)</f>
        <v>225</v>
      </c>
      <c r="JJ201" s="19">
        <f>IFERROR(HLOOKUP(JJ$1,'Nakladova matice_2018'!$A$1:$IW$188,174,FALSE),0)</f>
        <v>0</v>
      </c>
      <c r="JK201" s="19">
        <f>IFERROR(HLOOKUP(JK$1,'Nakladova matice_2018'!$A$1:$IW$188,174,FALSE),0)</f>
        <v>900</v>
      </c>
      <c r="JL201" s="19">
        <f>IFERROR(HLOOKUP(JL$1,'Nakladova matice_2018'!$A$1:$IW$188,174,FALSE),0)</f>
        <v>0</v>
      </c>
      <c r="JM201" s="19">
        <f>IFERROR(HLOOKUP(JM$1,'Nakladova matice_2018'!$A$1:$IW$188,174,FALSE),0)</f>
        <v>300</v>
      </c>
      <c r="JN201" s="19">
        <f>IFERROR(HLOOKUP(JN$1,'Nakladova matice_2018'!$A$1:$IW$188,174,FALSE),0)</f>
        <v>0</v>
      </c>
      <c r="JO201" s="19">
        <f>IFERROR(HLOOKUP(JO$1,'Nakladova matice_2018'!$A$1:$IW$188,174,FALSE),0)</f>
        <v>0</v>
      </c>
      <c r="JP201" s="19">
        <f>IFERROR(HLOOKUP(JP$1,'Nakladova matice_2018'!$A$1:$IW$188,174,FALSE),0)</f>
        <v>0</v>
      </c>
      <c r="JQ201" s="19">
        <f>IFERROR(HLOOKUP(JQ$1,'Nakladova matice_2018'!$A$1:$IW$188,174,FALSE),0)</f>
        <v>0</v>
      </c>
      <c r="JR201" s="19">
        <f>IFERROR(HLOOKUP(JR$1,'Nakladova matice_2018'!$A$1:$IW$188,174,FALSE),0)</f>
        <v>900</v>
      </c>
      <c r="JS201" s="19">
        <f>IFERROR(HLOOKUP(JS$1,'Nakladova matice_2018'!$A$1:$IW$188,174,FALSE),0)</f>
        <v>0</v>
      </c>
      <c r="JT201" s="19">
        <f>IFERROR(HLOOKUP(JT$1,'Nakladova matice_2018'!$A$1:$IW$188,174,FALSE),0)</f>
        <v>0</v>
      </c>
      <c r="JU201" s="19">
        <f>IFERROR(HLOOKUP(JU$1,'Nakladova matice_2018'!$A$1:$IW$188,174,FALSE),0)</f>
        <v>3959</v>
      </c>
      <c r="JV201" s="19">
        <f>IFERROR(HLOOKUP(JV$1,'Nakladova matice_2018'!$A$1:$IW$188,174,FALSE),0)</f>
        <v>3384</v>
      </c>
      <c r="JW201" s="19">
        <f>IFERROR(HLOOKUP(JW$1,'Nakladova matice_2018'!$A$1:$IW$188,174,FALSE),0)</f>
        <v>0</v>
      </c>
      <c r="JX201" s="19">
        <f>IFERROR(HLOOKUP(JX$1,'Nakladova matice_2018'!$A$1:$IW$188,174,FALSE),0)</f>
        <v>0</v>
      </c>
      <c r="JY201" s="19">
        <f>IFERROR(HLOOKUP(JY$1,'Nakladova matice_2018'!$A$1:$IW$188,174,FALSE),0)</f>
        <v>1596</v>
      </c>
      <c r="JZ201" s="19">
        <f>IFERROR(HLOOKUP(JZ$1,'Nakladova matice_2018'!$A$1:$IW$188,174,FALSE),0)</f>
        <v>0</v>
      </c>
      <c r="KA201" s="19">
        <f>IFERROR(HLOOKUP(KA$1,'Nakladova matice_2018'!$A$1:$IW$188,174,FALSE),0)</f>
        <v>300</v>
      </c>
      <c r="KB201" s="19">
        <f>IFERROR(HLOOKUP(KB$1,'Nakladova matice_2018'!$A$1:$IW$188,174,FALSE),0)</f>
        <v>0</v>
      </c>
      <c r="KC201" s="19">
        <f>IFERROR(HLOOKUP(KC$1,'Nakladova matice_2018'!$A$1:$IW$188,174,FALSE),0)</f>
        <v>0</v>
      </c>
      <c r="KD201" s="19">
        <f>IFERROR(HLOOKUP(KD$1,'Nakladova matice_2018'!$A$1:$IW$188,174,FALSE),0)</f>
        <v>0</v>
      </c>
      <c r="KE201" s="19">
        <f>IFERROR(HLOOKUP(KE$1,'Nakladova matice_2018'!$A$1:$IW$188,174,FALSE),0)</f>
        <v>0</v>
      </c>
      <c r="KF201" s="19">
        <f>IFERROR(HLOOKUP(KF$1,'Nakladova matice_2018'!$A$1:$IW$188,174,FALSE),0)</f>
        <v>0</v>
      </c>
      <c r="KG201" s="19">
        <f>IFERROR(HLOOKUP(KG$1,'Nakladova matice_2018'!$A$1:$IW$188,174,FALSE),0)</f>
        <v>0</v>
      </c>
      <c r="KH201" s="19">
        <f>IFERROR(HLOOKUP(KH$1,'Nakladova matice_2018'!$A$1:$IW$188,174,FALSE),0)</f>
        <v>0</v>
      </c>
      <c r="KI201" s="19">
        <f>IFERROR(HLOOKUP(KI$1,'Nakladova matice_2018'!$A$1:$IW$188,174,FALSE),0)</f>
        <v>0</v>
      </c>
      <c r="KJ201" s="19">
        <f>IFERROR(HLOOKUP(KJ$1,'Nakladova matice_2018'!$A$1:$IW$188,174,FALSE),0)</f>
        <v>0</v>
      </c>
      <c r="KK201" s="19">
        <f>IFERROR(HLOOKUP(KK$1,'Nakladova matice_2018'!$A$1:$IW$188,174,FALSE),0)</f>
        <v>1800</v>
      </c>
      <c r="KL201" s="19">
        <f>IFERROR(HLOOKUP(KL$1,'Nakladova matice_2018'!$A$1:$IW$188,174,FALSE),0)</f>
        <v>4378</v>
      </c>
      <c r="KM201" s="19">
        <f>IFERROR(HLOOKUP(KM$1,'Nakladova matice_2018'!$A$1:$IW$188,174,FALSE),0)</f>
        <v>0</v>
      </c>
      <c r="KN201" s="19">
        <f>IFERROR(HLOOKUP(KN$1,'Nakladova matice_2018'!$A$1:$IW$188,174,FALSE),0)</f>
        <v>0</v>
      </c>
      <c r="KO201" s="19">
        <f>IFERROR(HLOOKUP(KO$1,'Nakladova matice_2018'!$A$1:$IW$188,174,FALSE),0)</f>
        <v>0</v>
      </c>
      <c r="KP201" s="19">
        <f>IFERROR(HLOOKUP(KP$1,'Nakladova matice_2018'!$A$1:$IW$188,174,FALSE),0)</f>
        <v>2700</v>
      </c>
      <c r="KQ201" s="19">
        <f>IFERROR(HLOOKUP(KQ$1,'Nakladova matice_2018'!$A$1:$IW$188,174,FALSE),0)</f>
        <v>0</v>
      </c>
      <c r="KR201" s="19">
        <f>IFERROR(HLOOKUP(KR$1,'Nakladova matice_2018'!$A$1:$IW$188,174,FALSE),0)</f>
        <v>0</v>
      </c>
      <c r="KS201" s="19">
        <f>IFERROR(HLOOKUP(KS$1,'Nakladova matice_2018'!$A$1:$IW$188,174,FALSE),0)</f>
        <v>0</v>
      </c>
      <c r="KT201" s="19">
        <f>IFERROR(HLOOKUP(KT$1,'Nakladova matice_2018'!$A$1:$IW$188,174,FALSE),0)</f>
        <v>0</v>
      </c>
      <c r="KU201" s="19">
        <f>IFERROR(HLOOKUP(KU$1,'Nakladova matice_2018'!$A$1:$IW$188,174,FALSE),0)</f>
        <v>0</v>
      </c>
      <c r="KV201" s="19">
        <f>IFERROR(HLOOKUP(KV$1,'Nakladova matice_2018'!$A$1:$IW$188,174,FALSE),0)</f>
        <v>0</v>
      </c>
      <c r="KW201" s="19">
        <f>IFERROR(HLOOKUP(KW$1,'Nakladova matice_2018'!$A$1:$IW$188,174,FALSE),0)</f>
        <v>9662</v>
      </c>
      <c r="KX201" s="19">
        <f>IFERROR(HLOOKUP(KX$1,'Nakladova matice_2018'!$A$1:$IW$188,174,FALSE),0)</f>
        <v>0</v>
      </c>
      <c r="KY201" s="19">
        <f>IFERROR(HLOOKUP(KY$1,'Nakladova matice_2018'!$A$1:$IW$188,174,FALSE),0)</f>
        <v>0</v>
      </c>
      <c r="KZ201" s="19">
        <f>IFERROR(HLOOKUP(KZ$1,'Nakladova matice_2018'!$A$1:$IW$188,174,FALSE),0)</f>
        <v>0</v>
      </c>
      <c r="LA201" s="19">
        <f>IFERROR(HLOOKUP(LA$1,'Nakladova matice_2018'!$A$1:$IW$188,174,FALSE),0)</f>
        <v>0</v>
      </c>
      <c r="LB201" s="19">
        <f>IFERROR(HLOOKUP(LB$1,'Nakladova matice_2018'!$A$1:$IW$188,174,FALSE),0)</f>
        <v>10800</v>
      </c>
      <c r="LC201" s="19">
        <f>IFERROR(HLOOKUP(LC$1,'Nakladova matice_2018'!$A$1:$IW$188,174,FALSE),0)</f>
        <v>0</v>
      </c>
      <c r="LD201" s="19">
        <f>IFERROR(HLOOKUP(LD$1,'Nakladova matice_2018'!$A$1:$IW$188,174,FALSE),0)</f>
        <v>0</v>
      </c>
      <c r="LE201" s="19">
        <f>IFERROR(HLOOKUP(LE$1,'Nakladova matice_2018'!$A$1:$IW$188,174,FALSE),0)</f>
        <v>0</v>
      </c>
      <c r="LF201" s="19">
        <f>IFERROR(HLOOKUP(LF$1,'Nakladova matice_2018'!$A$1:$IW$188,174,FALSE),0)</f>
        <v>0</v>
      </c>
      <c r="LG201" s="19">
        <f>IFERROR(HLOOKUP(LG$1,'Nakladova matice_2018'!$A$1:$IW$188,174,FALSE),0)</f>
        <v>0</v>
      </c>
      <c r="LH201" s="19">
        <f>IFERROR(HLOOKUP(LH$1,'Nakladova matice_2018'!$A$1:$IW$188,174,FALSE),0)</f>
        <v>0</v>
      </c>
      <c r="LI201" s="19">
        <f>IFERROR(HLOOKUP(LI$1,'Nakladova matice_2018'!$A$1:$IW$188,174,FALSE),0)</f>
        <v>0</v>
      </c>
      <c r="LJ201" s="19">
        <f>IFERROR(HLOOKUP(LJ$1,'Nakladova matice_2018'!$A$1:$IW$188,174,FALSE),0)</f>
        <v>0</v>
      </c>
      <c r="LK201" s="19">
        <f>IFERROR(HLOOKUP(LK$1,'Nakladova matice_2018'!$A$1:$IW$188,174,FALSE),0)</f>
        <v>0</v>
      </c>
      <c r="LL201" s="19">
        <f>IFERROR(HLOOKUP(LL$1,'Nakladova matice_2018'!$A$1:$IW$188,174,FALSE),0)</f>
        <v>0</v>
      </c>
      <c r="LM201" s="19">
        <f>IFERROR(HLOOKUP(LM$1,'Nakladova matice_2018'!$A$1:$IW$188,174,FALSE),0)</f>
        <v>8484</v>
      </c>
      <c r="LN201" s="19">
        <f>IFERROR(HLOOKUP(LN$1,'Nakladova matice_2018'!$A$1:$IW$188,174,FALSE),0)</f>
        <v>0</v>
      </c>
      <c r="LO201" s="19">
        <f>IFERROR(HLOOKUP(LO$1,'Nakladova matice_2018'!$A$1:$IW$188,174,FALSE),0)</f>
        <v>0</v>
      </c>
      <c r="LP201" s="19">
        <f>IFERROR(HLOOKUP(LP$1,'Nakladova matice_2018'!$A$1:$IW$188,174,FALSE),0)</f>
        <v>0</v>
      </c>
      <c r="LQ201" s="19">
        <f>IFERROR(HLOOKUP(LQ$1,'Nakladova matice_2018'!$A$1:$IW$188,174,FALSE),0)</f>
        <v>0</v>
      </c>
      <c r="LR201" s="19">
        <f>IFERROR(HLOOKUP(LR$1,'Nakladova matice_2018'!$A$1:$IW$188,174,FALSE),0)</f>
        <v>0</v>
      </c>
      <c r="LS201" s="19">
        <f>IFERROR(HLOOKUP(LS$1,'Nakladova matice_2018'!$A$1:$IW$188,174,FALSE),0)</f>
        <v>3900</v>
      </c>
      <c r="LT201" s="19">
        <f>IFERROR(HLOOKUP(LT$1,'Nakladova matice_2018'!$A$1:$IW$188,174,FALSE),0)</f>
        <v>2816</v>
      </c>
      <c r="LU201" s="19">
        <f>IFERROR(HLOOKUP(LU$1,'Nakladova matice_2018'!$A$1:$IW$188,174,FALSE),0)</f>
        <v>0</v>
      </c>
      <c r="LV201" s="19">
        <f>IFERROR(HLOOKUP(LV$1,'Nakladova matice_2018'!$A$1:$IW$188,174,FALSE),0)</f>
        <v>0</v>
      </c>
      <c r="LW201" s="19">
        <f>IFERROR(HLOOKUP(LW$1,'Nakladova matice_2018'!$A$1:$IW$188,174,FALSE),0)</f>
        <v>0</v>
      </c>
      <c r="LX201" s="19">
        <f>IFERROR(HLOOKUP(LX$1,'Nakladova matice_2018'!$A$1:$IW$188,174,FALSE),0)</f>
        <v>0</v>
      </c>
      <c r="LY201" s="19">
        <f>IFERROR(HLOOKUP(LY$1,'Nakladova matice_2018'!$A$1:$IW$188,174,FALSE),0)</f>
        <v>0</v>
      </c>
      <c r="LZ201" s="19">
        <f>IFERROR(HLOOKUP(LZ$1,'Nakladova matice_2018'!$A$1:$IW$188,174,FALSE),0)</f>
        <v>0</v>
      </c>
      <c r="MA201" s="19">
        <f>IFERROR(HLOOKUP(MA$1,'Nakladova matice_2018'!$A$1:$IW$188,174,FALSE),0)</f>
        <v>600</v>
      </c>
      <c r="MB201" s="19">
        <f>IFERROR(HLOOKUP(MB$1,'Nakladova matice_2018'!$A$1:$IW$188,174,FALSE),0)</f>
        <v>0</v>
      </c>
      <c r="MC201" s="19">
        <f>IFERROR(HLOOKUP(MC$1,'Nakladova matice_2018'!$A$1:$IW$188,174,FALSE),0)</f>
        <v>0</v>
      </c>
      <c r="MD201" s="19">
        <f>IFERROR(HLOOKUP(MD$1,'Nakladova matice_2018'!$A$1:$IW$188,174,FALSE),0)</f>
        <v>0</v>
      </c>
      <c r="ME201" s="19">
        <f>IFERROR(HLOOKUP(ME$1,'Nakladova matice_2018'!$A$1:$IW$188,174,FALSE),0)</f>
        <v>0</v>
      </c>
      <c r="MF201" s="19">
        <f>IFERROR(HLOOKUP(MF$1,'Nakladova matice_2018'!$A$1:$IW$188,174,FALSE),0)</f>
        <v>0</v>
      </c>
      <c r="MG201" s="19">
        <f>IFERROR(HLOOKUP(MG$1,'Nakladova matice_2018'!$A$1:$IW$188,174,FALSE),0)</f>
        <v>0</v>
      </c>
      <c r="MH201" s="19">
        <f>IFERROR(HLOOKUP(MH$1,'Nakladova matice_2018'!$A$1:$IW$188,174,FALSE),0)</f>
        <v>0</v>
      </c>
      <c r="MI201" s="19">
        <f>IFERROR(HLOOKUP(MI$1,'Nakladova matice_2018'!$A$1:$IW$188,174,FALSE),0)</f>
        <v>0</v>
      </c>
      <c r="MJ201" s="19">
        <f>IFERROR(HLOOKUP(MJ$1,'Nakladova matice_2018'!$A$1:$IW$188,174,FALSE),0)</f>
        <v>0</v>
      </c>
      <c r="MK201" s="19">
        <f>IFERROR(HLOOKUP(MK$1,'Nakladova matice_2018'!$A$1:$IW$188,174,FALSE),0)</f>
        <v>0</v>
      </c>
      <c r="ML201" s="19">
        <f>IFERROR(HLOOKUP(ML$1,'Nakladova matice_2018'!$A$1:$IW$188,174,FALSE),0)</f>
        <v>0</v>
      </c>
      <c r="MM201" s="19">
        <f>IFERROR(HLOOKUP(MM$1,'Nakladova matice_2018'!$A$1:$IW$188,174,FALSE),0)</f>
        <v>24299</v>
      </c>
      <c r="MN201" s="19">
        <f>IFERROR(HLOOKUP(MN$1,'Nakladova matice_2018'!$A$1:$IW$188,174,FALSE),0)</f>
        <v>0</v>
      </c>
      <c r="MO201" s="20">
        <f t="shared" si="88"/>
        <v>687780</v>
      </c>
      <c r="MP201" s="20">
        <f>MO201-'Nakladova matice_2018'!IX174</f>
        <v>0</v>
      </c>
    </row>
    <row r="202" spans="1:354" x14ac:dyDescent="0.2">
      <c r="A202" s="27">
        <v>599141</v>
      </c>
      <c r="B202" s="21" t="s">
        <v>524</v>
      </c>
      <c r="C202" s="53">
        <v>0</v>
      </c>
      <c r="D202" s="19">
        <f>IFERROR(HLOOKUP(D$1,'Nakladova matice_2018'!$A$1:$IW$188,175,FALSE),0)</f>
        <v>0</v>
      </c>
      <c r="E202" s="19">
        <f>IFERROR(HLOOKUP(E$1,'Nakladova matice_2018'!$A$1:$IW$188,175,FALSE),0)</f>
        <v>0</v>
      </c>
      <c r="F202" s="19">
        <f>IFERROR(HLOOKUP(F$1,'Nakladova matice_2018'!$A$1:$IW$188,175,FALSE),0)</f>
        <v>0</v>
      </c>
      <c r="G202" s="19">
        <f>IFERROR(HLOOKUP(G$1,'Nakladova matice_2018'!$A$1:$IW$188,175,FALSE),0)</f>
        <v>0</v>
      </c>
      <c r="H202" s="19">
        <f>IFERROR(HLOOKUP(H$1,'Nakladova matice_2018'!$A$1:$IW$188,175,FALSE),0)</f>
        <v>0</v>
      </c>
      <c r="I202" s="19">
        <f>IFERROR(HLOOKUP(I$1,'Nakladova matice_2018'!$A$1:$IW$188,175,FALSE),0)</f>
        <v>0</v>
      </c>
      <c r="J202" s="19">
        <f>IFERROR(HLOOKUP(J$1,'Nakladova matice_2018'!$A$1:$IW$188,175,FALSE),0)</f>
        <v>0</v>
      </c>
      <c r="K202" s="19">
        <f>IFERROR(HLOOKUP(K$1,'Nakladova matice_2018'!$A$1:$IW$188,175,FALSE),0)</f>
        <v>0</v>
      </c>
      <c r="L202" s="19">
        <f>IFERROR(HLOOKUP(L$1,'Nakladova matice_2018'!$A$1:$IW$188,175,FALSE),0)</f>
        <v>0</v>
      </c>
      <c r="M202" s="19">
        <f>IFERROR(HLOOKUP(M$1,'Nakladova matice_2018'!$A$1:$IW$188,175,FALSE),0)</f>
        <v>0</v>
      </c>
      <c r="N202" s="19">
        <f>IFERROR(HLOOKUP(N$1,'Nakladova matice_2018'!$A$1:$IW$188,175,FALSE),0)</f>
        <v>0</v>
      </c>
      <c r="O202" s="19">
        <f>IFERROR(HLOOKUP(O$1,'Nakladova matice_2018'!$A$1:$IW$188,175,FALSE),0)</f>
        <v>0</v>
      </c>
      <c r="P202" s="19">
        <f>IFERROR(HLOOKUP(P$1,'Nakladova matice_2018'!$A$1:$IW$188,175,FALSE),0)</f>
        <v>0</v>
      </c>
      <c r="Q202" s="19">
        <f>IFERROR(HLOOKUP(Q$1,'Nakladova matice_2018'!$A$1:$IW$188,175,FALSE),0)</f>
        <v>0</v>
      </c>
      <c r="R202" s="19">
        <f>IFERROR(HLOOKUP(R$1,'Nakladova matice_2018'!$A$1:$IW$188,175,FALSE),0)</f>
        <v>0</v>
      </c>
      <c r="S202" s="19">
        <f>IFERROR(HLOOKUP(S$1,'Nakladova matice_2018'!$A$1:$IW$188,175,FALSE),0)</f>
        <v>0</v>
      </c>
      <c r="T202" s="19">
        <f>IFERROR(HLOOKUP(T$1,'Nakladova matice_2018'!$A$1:$IW$188,175,FALSE),0)</f>
        <v>0</v>
      </c>
      <c r="U202" s="19">
        <f>IFERROR(HLOOKUP(U$1,'Nakladova matice_2018'!$A$1:$IW$188,175,FALSE),0)</f>
        <v>0</v>
      </c>
      <c r="V202" s="19">
        <f>IFERROR(HLOOKUP(V$1,'Nakladova matice_2018'!$A$1:$IW$188,175,FALSE),0)</f>
        <v>0</v>
      </c>
      <c r="W202" s="19">
        <f>IFERROR(HLOOKUP(W$1,'Nakladova matice_2018'!$A$1:$IW$188,175,FALSE),0)</f>
        <v>0</v>
      </c>
      <c r="X202" s="19">
        <f>IFERROR(HLOOKUP(X$1,'Nakladova matice_2018'!$A$1:$IW$188,175,FALSE),0)</f>
        <v>0</v>
      </c>
      <c r="Y202" s="19">
        <f>IFERROR(HLOOKUP(Y$1,'Nakladova matice_2018'!$A$1:$IW$188,175,FALSE),0)</f>
        <v>0</v>
      </c>
      <c r="Z202" s="19">
        <f>IFERROR(HLOOKUP(Z$1,'Nakladova matice_2018'!$A$1:$IW$188,175,FALSE),0)</f>
        <v>0</v>
      </c>
      <c r="AA202" s="19">
        <f>IFERROR(HLOOKUP(AA$1,'Nakladova matice_2018'!$A$1:$IW$188,175,FALSE),0)</f>
        <v>0</v>
      </c>
      <c r="AB202" s="19">
        <f>IFERROR(HLOOKUP(AB$1,'Nakladova matice_2018'!$A$1:$IW$188,175,FALSE),0)</f>
        <v>0</v>
      </c>
      <c r="AC202" s="19">
        <f>IFERROR(HLOOKUP(AC$1,'Nakladova matice_2018'!$A$1:$IW$188,175,FALSE),0)</f>
        <v>0</v>
      </c>
      <c r="AD202" s="19">
        <f>IFERROR(HLOOKUP(AD$1,'Nakladova matice_2018'!$A$1:$IW$188,175,FALSE),0)</f>
        <v>0</v>
      </c>
      <c r="AE202" s="19">
        <f>IFERROR(HLOOKUP(AE$1,'Nakladova matice_2018'!$A$1:$IW$188,175,FALSE),0)</f>
        <v>0</v>
      </c>
      <c r="AF202" s="19">
        <f>IFERROR(HLOOKUP(AF$1,'Nakladova matice_2018'!$A$1:$IW$188,175,FALSE),0)</f>
        <v>0</v>
      </c>
      <c r="AG202" s="19">
        <f>IFERROR(HLOOKUP(AG$1,'Nakladova matice_2018'!$A$1:$IW$188,175,FALSE),0)</f>
        <v>0</v>
      </c>
      <c r="AH202" s="19">
        <f>IFERROR(HLOOKUP(AH$1,'Nakladova matice_2018'!$A$1:$IW$188,175,FALSE),0)</f>
        <v>0</v>
      </c>
      <c r="AI202" s="19">
        <f>IFERROR(HLOOKUP(AI$1,'Nakladova matice_2018'!$A$1:$IW$188,175,FALSE),0)</f>
        <v>0</v>
      </c>
      <c r="AJ202" s="19">
        <f>IFERROR(HLOOKUP(AJ$1,'Nakladova matice_2018'!$A$1:$IW$188,175,FALSE),0)</f>
        <v>0</v>
      </c>
      <c r="AK202" s="19">
        <f>IFERROR(HLOOKUP(AK$1,'Nakladova matice_2018'!$A$1:$IW$188,175,FALSE),0)</f>
        <v>0</v>
      </c>
      <c r="AL202" s="19">
        <f>IFERROR(HLOOKUP(AL$1,'Nakladova matice_2018'!$A$1:$IW$188,175,FALSE),0)</f>
        <v>0</v>
      </c>
      <c r="AM202" s="19">
        <f>IFERROR(HLOOKUP(AM$1,'Nakladova matice_2018'!$A$1:$IW$188,175,FALSE),0)</f>
        <v>0</v>
      </c>
      <c r="AN202" s="19">
        <f>IFERROR(HLOOKUP(AN$1,'Nakladova matice_2018'!$A$1:$IW$188,175,FALSE),0)</f>
        <v>0</v>
      </c>
      <c r="AO202" s="19">
        <f>IFERROR(HLOOKUP(AO$1,'Nakladova matice_2018'!$A$1:$IW$188,175,FALSE),0)</f>
        <v>0</v>
      </c>
      <c r="AP202" s="19">
        <f>IFERROR(HLOOKUP(AP$1,'Nakladova matice_2018'!$A$1:$IW$188,175,FALSE),0)</f>
        <v>0</v>
      </c>
      <c r="AQ202" s="19">
        <f>IFERROR(HLOOKUP(AQ$1,'Nakladova matice_2018'!$A$1:$IW$188,175,FALSE),0)</f>
        <v>0</v>
      </c>
      <c r="AR202" s="19">
        <f>IFERROR(HLOOKUP(AR$1,'Nakladova matice_2018'!$A$1:$IW$188,175,FALSE),0)</f>
        <v>0</v>
      </c>
      <c r="AS202" s="19">
        <f>IFERROR(HLOOKUP(AS$1,'Nakladova matice_2018'!$A$1:$IW$188,175,FALSE),0)</f>
        <v>0</v>
      </c>
      <c r="AT202" s="19">
        <f>IFERROR(HLOOKUP(AT$1,'Nakladova matice_2018'!$A$1:$IW$188,175,FALSE),0)</f>
        <v>0</v>
      </c>
      <c r="AU202" s="19">
        <f>IFERROR(HLOOKUP(AU$1,'Nakladova matice_2018'!$A$1:$IW$188,175,FALSE),0)</f>
        <v>0</v>
      </c>
      <c r="AV202" s="19">
        <f>IFERROR(HLOOKUP(AV$1,'Nakladova matice_2018'!$A$1:$IW$188,175,FALSE),0)</f>
        <v>0</v>
      </c>
      <c r="AW202" s="19">
        <f>IFERROR(HLOOKUP(AW$1,'Nakladova matice_2018'!$A$1:$IW$188,175,FALSE),0)</f>
        <v>0</v>
      </c>
      <c r="AX202" s="19">
        <f>IFERROR(HLOOKUP(AX$1,'Nakladova matice_2018'!$A$1:$IW$188,175,FALSE),0)</f>
        <v>0</v>
      </c>
      <c r="AY202" s="19">
        <f>IFERROR(HLOOKUP(AY$1,'Nakladova matice_2018'!$A$1:$IW$188,175,FALSE),0)</f>
        <v>0</v>
      </c>
      <c r="AZ202" s="19">
        <f>IFERROR(HLOOKUP(AZ$1,'Nakladova matice_2018'!$A$1:$IW$188,175,FALSE),0)</f>
        <v>0</v>
      </c>
      <c r="BA202" s="19">
        <f>IFERROR(HLOOKUP(BA$1,'Nakladova matice_2018'!$A$1:$IW$188,175,FALSE),0)</f>
        <v>0</v>
      </c>
      <c r="BB202" s="19">
        <f>IFERROR(HLOOKUP(BB$1,'Nakladova matice_2018'!$A$1:$IW$188,175,FALSE),0)</f>
        <v>0</v>
      </c>
      <c r="BC202" s="19">
        <f>IFERROR(HLOOKUP(BC$1,'Nakladova matice_2018'!$A$1:$IW$188,175,FALSE),0)</f>
        <v>0</v>
      </c>
      <c r="BD202" s="19">
        <f>IFERROR(HLOOKUP(BD$1,'Nakladova matice_2018'!$A$1:$IW$188,175,FALSE),0)</f>
        <v>0</v>
      </c>
      <c r="BE202" s="19">
        <f>IFERROR(HLOOKUP(BE$1,'Nakladova matice_2018'!$A$1:$IW$188,175,FALSE),0)</f>
        <v>0</v>
      </c>
      <c r="BF202" s="19">
        <f>IFERROR(HLOOKUP(BF$1,'Nakladova matice_2018'!$A$1:$IW$188,175,FALSE),0)</f>
        <v>0</v>
      </c>
      <c r="BG202" s="19">
        <f>IFERROR(HLOOKUP(BG$1,'Nakladova matice_2018'!$A$1:$IW$188,175,FALSE),0)</f>
        <v>0</v>
      </c>
      <c r="BH202" s="19">
        <f>IFERROR(HLOOKUP(BH$1,'Nakladova matice_2018'!$A$1:$IW$188,175,FALSE),0)</f>
        <v>0</v>
      </c>
      <c r="BI202" s="19">
        <f>IFERROR(HLOOKUP(BI$1,'Nakladova matice_2018'!$A$1:$IW$188,175,FALSE),0)</f>
        <v>0</v>
      </c>
      <c r="BJ202" s="19">
        <f>IFERROR(HLOOKUP(BJ$1,'Nakladova matice_2018'!$A$1:$IW$188,175,FALSE),0)</f>
        <v>0</v>
      </c>
      <c r="BK202" s="19">
        <f>IFERROR(HLOOKUP(BK$1,'Nakladova matice_2018'!$A$1:$IW$188,175,FALSE),0)</f>
        <v>0</v>
      </c>
      <c r="BL202" s="19">
        <f>IFERROR(HLOOKUP(BL$1,'Nakladova matice_2018'!$A$1:$IW$188,175,FALSE),0)</f>
        <v>0</v>
      </c>
      <c r="BM202" s="19">
        <f>IFERROR(HLOOKUP(BM$1,'Nakladova matice_2018'!$A$1:$IW$188,175,FALSE),0)</f>
        <v>0</v>
      </c>
      <c r="BN202" s="19">
        <f>IFERROR(HLOOKUP(BN$1,'Nakladova matice_2018'!$A$1:$IW$188,175,FALSE),0)</f>
        <v>0</v>
      </c>
      <c r="BO202" s="19">
        <f>IFERROR(HLOOKUP(BO$1,'Nakladova matice_2018'!$A$1:$IW$188,175,FALSE),0)</f>
        <v>0</v>
      </c>
      <c r="BP202" s="19">
        <f>IFERROR(HLOOKUP(BP$1,'Nakladova matice_2018'!$A$1:$IW$188,175,FALSE),0)</f>
        <v>0</v>
      </c>
      <c r="BQ202" s="19">
        <f>IFERROR(HLOOKUP(BQ$1,'Nakladova matice_2018'!$A$1:$IW$188,175,FALSE),0)</f>
        <v>0</v>
      </c>
      <c r="BR202" s="19">
        <f>IFERROR(HLOOKUP(BR$1,'Nakladova matice_2018'!$A$1:$IW$188,175,FALSE),0)</f>
        <v>0</v>
      </c>
      <c r="BS202" s="19">
        <f>IFERROR(HLOOKUP(BS$1,'Nakladova matice_2018'!$A$1:$IW$188,175,FALSE),0)</f>
        <v>0</v>
      </c>
      <c r="BT202" s="19">
        <f>IFERROR(HLOOKUP(BT$1,'Nakladova matice_2018'!$A$1:$IW$188,175,FALSE),0)</f>
        <v>0</v>
      </c>
      <c r="BU202" s="19">
        <f>IFERROR(HLOOKUP(BU$1,'Nakladova matice_2018'!$A$1:$IW$188,175,FALSE),0)</f>
        <v>0</v>
      </c>
      <c r="BV202" s="19">
        <f>IFERROR(HLOOKUP(BV$1,'Nakladova matice_2018'!$A$1:$IW$188,175,FALSE),0)</f>
        <v>0</v>
      </c>
      <c r="BW202" s="19">
        <f>IFERROR(HLOOKUP(BW$1,'Nakladova matice_2018'!$A$1:$IW$188,175,FALSE),0)</f>
        <v>0</v>
      </c>
      <c r="BX202" s="19">
        <f>IFERROR(HLOOKUP(BX$1,'Nakladova matice_2018'!$A$1:$IW$188,175,FALSE),0)</f>
        <v>0</v>
      </c>
      <c r="BY202" s="19">
        <f>IFERROR(HLOOKUP(BY$1,'Nakladova matice_2018'!$A$1:$IW$188,175,FALSE),0)</f>
        <v>0</v>
      </c>
      <c r="BZ202" s="19">
        <f>IFERROR(HLOOKUP(BZ$1,'Nakladova matice_2018'!$A$1:$IW$188,175,FALSE),0)</f>
        <v>0</v>
      </c>
      <c r="CA202" s="19">
        <f>IFERROR(HLOOKUP(CA$1,'Nakladova matice_2018'!$A$1:$IW$188,175,FALSE),0)</f>
        <v>0</v>
      </c>
      <c r="CB202" s="19">
        <f>IFERROR(HLOOKUP(CB$1,'Nakladova matice_2018'!$A$1:$IW$188,175,FALSE),0)</f>
        <v>0</v>
      </c>
      <c r="CC202" s="19">
        <f>IFERROR(HLOOKUP(CC$1,'Nakladova matice_2018'!$A$1:$IW$188,175,FALSE),0)</f>
        <v>0</v>
      </c>
      <c r="CD202" s="19">
        <f>IFERROR(HLOOKUP(CD$1,'Nakladova matice_2018'!$A$1:$IW$188,175,FALSE),0)</f>
        <v>0</v>
      </c>
      <c r="CE202" s="19">
        <f>IFERROR(HLOOKUP(CE$1,'Nakladova matice_2018'!$A$1:$IW$188,175,FALSE),0)</f>
        <v>0</v>
      </c>
      <c r="CF202" s="19">
        <f>IFERROR(HLOOKUP(CF$1,'Nakladova matice_2018'!$A$1:$IW$188,175,FALSE),0)</f>
        <v>0</v>
      </c>
      <c r="CG202" s="19">
        <f>IFERROR(HLOOKUP(CG$1,'Nakladova matice_2018'!$A$1:$IW$188,175,FALSE),0)</f>
        <v>0</v>
      </c>
      <c r="CH202" s="19">
        <f>IFERROR(HLOOKUP(CH$1,'Nakladova matice_2018'!$A$1:$IW$188,175,FALSE),0)</f>
        <v>0</v>
      </c>
      <c r="CI202" s="19">
        <f>IFERROR(HLOOKUP(CI$1,'Nakladova matice_2018'!$A$1:$IW$188,175,FALSE),0)</f>
        <v>0</v>
      </c>
      <c r="CJ202" s="19">
        <f>IFERROR(HLOOKUP(CJ$1,'Nakladova matice_2018'!$A$1:$IW$188,175,FALSE),0)</f>
        <v>0</v>
      </c>
      <c r="CK202" s="19">
        <f>IFERROR(HLOOKUP(CK$1,'Nakladova matice_2018'!$A$1:$IW$188,175,FALSE),0)</f>
        <v>0</v>
      </c>
      <c r="CL202" s="19">
        <f>IFERROR(HLOOKUP(CL$1,'Nakladova matice_2018'!$A$1:$IW$188,175,FALSE),0)</f>
        <v>0</v>
      </c>
      <c r="CM202" s="19">
        <f>IFERROR(HLOOKUP(CM$1,'Nakladova matice_2018'!$A$1:$IW$188,175,FALSE),0)</f>
        <v>0</v>
      </c>
      <c r="CN202" s="19">
        <f>IFERROR(HLOOKUP(CN$1,'Nakladova matice_2018'!$A$1:$IW$188,175,FALSE),0)</f>
        <v>0</v>
      </c>
      <c r="CO202" s="19">
        <f>IFERROR(HLOOKUP(CO$1,'Nakladova matice_2018'!$A$1:$IW$188,175,FALSE),0)</f>
        <v>0</v>
      </c>
      <c r="CP202" s="19">
        <f>IFERROR(HLOOKUP(CP$1,'Nakladova matice_2018'!$A$1:$IW$188,175,FALSE),0)</f>
        <v>0</v>
      </c>
      <c r="CQ202" s="19">
        <f>IFERROR(HLOOKUP(CQ$1,'Nakladova matice_2018'!$A$1:$IW$188,175,FALSE),0)</f>
        <v>0</v>
      </c>
      <c r="CR202" s="19">
        <f>IFERROR(HLOOKUP(CR$1,'Nakladova matice_2018'!$A$1:$IW$188,175,FALSE),0)</f>
        <v>0</v>
      </c>
      <c r="CS202" s="19">
        <f>IFERROR(HLOOKUP(CS$1,'Nakladova matice_2018'!$A$1:$IW$188,175,FALSE),0)</f>
        <v>0</v>
      </c>
      <c r="CT202" s="19">
        <f>IFERROR(HLOOKUP(CT$1,'Nakladova matice_2018'!$A$1:$IW$188,175,FALSE),0)</f>
        <v>0</v>
      </c>
      <c r="CU202" s="19">
        <f>IFERROR(HLOOKUP(CU$1,'Nakladova matice_2018'!$A$1:$IW$188,175,FALSE),0)</f>
        <v>0</v>
      </c>
      <c r="CV202" s="19">
        <f>IFERROR(HLOOKUP(CV$1,'Nakladova matice_2018'!$A$1:$IW$188,175,FALSE),0)</f>
        <v>0</v>
      </c>
      <c r="CW202" s="19">
        <f>IFERROR(HLOOKUP(CW$1,'Nakladova matice_2018'!$A$1:$IW$188,175,FALSE),0)</f>
        <v>0</v>
      </c>
      <c r="CX202" s="19">
        <f>IFERROR(HLOOKUP(CX$1,'Nakladova matice_2018'!$A$1:$IW$188,175,FALSE),0)</f>
        <v>0</v>
      </c>
      <c r="CY202" s="19">
        <f>IFERROR(HLOOKUP(CY$1,'Nakladova matice_2018'!$A$1:$IW$188,175,FALSE),0)</f>
        <v>0</v>
      </c>
      <c r="CZ202" s="19">
        <f>IFERROR(HLOOKUP(CZ$1,'Nakladova matice_2018'!$A$1:$IW$188,175,FALSE),0)</f>
        <v>0</v>
      </c>
      <c r="DA202" s="19">
        <f>IFERROR(HLOOKUP(DA$1,'Nakladova matice_2018'!$A$1:$IW$188,175,FALSE),0)</f>
        <v>0</v>
      </c>
      <c r="DB202" s="19">
        <f>IFERROR(HLOOKUP(DB$1,'Nakladova matice_2018'!$A$1:$IW$188,175,FALSE),0)</f>
        <v>0</v>
      </c>
      <c r="DC202" s="19">
        <f>IFERROR(HLOOKUP(DC$1,'Nakladova matice_2018'!$A$1:$IW$188,175,FALSE),0)</f>
        <v>0</v>
      </c>
      <c r="DD202" s="19">
        <f>IFERROR(HLOOKUP(DD$1,'Nakladova matice_2018'!$A$1:$IW$188,175,FALSE),0)</f>
        <v>0</v>
      </c>
      <c r="DE202" s="19">
        <f>IFERROR(HLOOKUP(DE$1,'Nakladova matice_2018'!$A$1:$IW$188,175,FALSE),0)</f>
        <v>0</v>
      </c>
      <c r="DF202" s="19">
        <f>IFERROR(HLOOKUP(DF$1,'Nakladova matice_2018'!$A$1:$IW$188,175,FALSE),0)</f>
        <v>0</v>
      </c>
      <c r="DG202" s="19">
        <f>IFERROR(HLOOKUP(DG$1,'Nakladova matice_2018'!$A$1:$IW$188,175,FALSE),0)</f>
        <v>0</v>
      </c>
      <c r="DH202" s="19">
        <f>IFERROR(HLOOKUP(DH$1,'Nakladova matice_2018'!$A$1:$IW$188,175,FALSE),0)</f>
        <v>0</v>
      </c>
      <c r="DI202" s="19">
        <f>IFERROR(HLOOKUP(DI$1,'Nakladova matice_2018'!$A$1:$IW$188,175,FALSE),0)</f>
        <v>0</v>
      </c>
      <c r="DJ202" s="19">
        <f>IFERROR(HLOOKUP(DJ$1,'Nakladova matice_2018'!$A$1:$IW$188,175,FALSE),0)</f>
        <v>0</v>
      </c>
      <c r="DK202" s="19">
        <f>IFERROR(HLOOKUP(DK$1,'Nakladova matice_2018'!$A$1:$IW$188,175,FALSE),0)</f>
        <v>0</v>
      </c>
      <c r="DL202" s="19">
        <f>IFERROR(HLOOKUP(DL$1,'Nakladova matice_2018'!$A$1:$IW$188,175,FALSE),0)</f>
        <v>0</v>
      </c>
      <c r="DM202" s="19">
        <f>IFERROR(HLOOKUP(DM$1,'Nakladova matice_2018'!$A$1:$IW$188,175,FALSE),0)</f>
        <v>0</v>
      </c>
      <c r="DN202" s="19">
        <f>IFERROR(HLOOKUP(DN$1,'Nakladova matice_2018'!$A$1:$IW$188,175,FALSE),0)</f>
        <v>0</v>
      </c>
      <c r="DO202" s="19">
        <f>IFERROR(HLOOKUP(DO$1,'Nakladova matice_2018'!$A$1:$IW$188,175,FALSE),0)</f>
        <v>0</v>
      </c>
      <c r="DP202" s="19">
        <f>IFERROR(HLOOKUP(DP$1,'Nakladova matice_2018'!$A$1:$IW$188,175,FALSE),0)</f>
        <v>0</v>
      </c>
      <c r="DQ202" s="19">
        <f>IFERROR(HLOOKUP(DQ$1,'Nakladova matice_2018'!$A$1:$IW$188,175,FALSE),0)</f>
        <v>0</v>
      </c>
      <c r="DR202" s="19">
        <f>IFERROR(HLOOKUP(DR$1,'Nakladova matice_2018'!$A$1:$IW$188,175,FALSE),0)</f>
        <v>0</v>
      </c>
      <c r="DS202" s="19">
        <f>IFERROR(HLOOKUP(DS$1,'Nakladova matice_2018'!$A$1:$IW$188,175,FALSE),0)</f>
        <v>0</v>
      </c>
      <c r="DT202" s="19">
        <f>IFERROR(HLOOKUP(DT$1,'Nakladova matice_2018'!$A$1:$IW$188,175,FALSE),0)</f>
        <v>0</v>
      </c>
      <c r="DU202" s="19">
        <f>IFERROR(HLOOKUP(DU$1,'Nakladova matice_2018'!$A$1:$IW$188,175,FALSE),0)</f>
        <v>0</v>
      </c>
      <c r="DV202" s="19">
        <f>IFERROR(HLOOKUP(DV$1,'Nakladova matice_2018'!$A$1:$IW$188,175,FALSE),0)</f>
        <v>0</v>
      </c>
      <c r="DW202" s="19">
        <f>IFERROR(HLOOKUP(DW$1,'Nakladova matice_2018'!$A$1:$IW$188,175,FALSE),0)</f>
        <v>0</v>
      </c>
      <c r="DX202" s="19">
        <f>IFERROR(HLOOKUP(DX$1,'Nakladova matice_2018'!$A$1:$IW$188,175,FALSE),0)</f>
        <v>0</v>
      </c>
      <c r="DY202" s="19">
        <f>IFERROR(HLOOKUP(DY$1,'Nakladova matice_2018'!$A$1:$IW$188,175,FALSE),0)</f>
        <v>0</v>
      </c>
      <c r="DZ202" s="19">
        <f>IFERROR(HLOOKUP(DZ$1,'Nakladova matice_2018'!$A$1:$IW$188,175,FALSE),0)</f>
        <v>0</v>
      </c>
      <c r="EA202" s="19">
        <f>IFERROR(HLOOKUP(EA$1,'Nakladova matice_2018'!$A$1:$IW$188,175,FALSE),0)</f>
        <v>0</v>
      </c>
      <c r="EB202" s="19">
        <f>IFERROR(HLOOKUP(EB$1,'Nakladova matice_2018'!$A$1:$IW$188,175,FALSE),0)</f>
        <v>0</v>
      </c>
      <c r="EC202" s="19">
        <f>IFERROR(HLOOKUP(EC$1,'Nakladova matice_2018'!$A$1:$IW$188,175,FALSE),0)</f>
        <v>0</v>
      </c>
      <c r="ED202" s="19">
        <f>IFERROR(HLOOKUP(ED$1,'Nakladova matice_2018'!$A$1:$IW$188,175,FALSE),0)</f>
        <v>0</v>
      </c>
      <c r="EE202" s="19">
        <f>IFERROR(HLOOKUP(EE$1,'Nakladova matice_2018'!$A$1:$IW$188,175,FALSE),0)</f>
        <v>0</v>
      </c>
      <c r="EF202" s="19">
        <f>IFERROR(HLOOKUP(EF$1,'Nakladova matice_2018'!$A$1:$IW$188,175,FALSE),0)</f>
        <v>0</v>
      </c>
      <c r="EG202" s="19">
        <f>IFERROR(HLOOKUP(EG$1,'Nakladova matice_2018'!$A$1:$IW$188,175,FALSE),0)</f>
        <v>0</v>
      </c>
      <c r="EH202" s="19">
        <f>IFERROR(HLOOKUP(EH$1,'Nakladova matice_2018'!$A$1:$IW$188,175,FALSE),0)</f>
        <v>0</v>
      </c>
      <c r="EI202" s="19">
        <f>IFERROR(HLOOKUP(EI$1,'Nakladova matice_2018'!$A$1:$IW$188,175,FALSE),0)</f>
        <v>0</v>
      </c>
      <c r="EJ202" s="19">
        <f>IFERROR(HLOOKUP(EJ$1,'Nakladova matice_2018'!$A$1:$IW$188,175,FALSE),0)</f>
        <v>0</v>
      </c>
      <c r="EK202" s="19">
        <f>IFERROR(HLOOKUP(EK$1,'Nakladova matice_2018'!$A$1:$IW$188,175,FALSE),0)</f>
        <v>0</v>
      </c>
      <c r="EL202" s="19">
        <f>IFERROR(HLOOKUP(EL$1,'Nakladova matice_2018'!$A$1:$IW$188,175,FALSE),0)</f>
        <v>0</v>
      </c>
      <c r="EM202" s="19">
        <f>IFERROR(HLOOKUP(EM$1,'Nakladova matice_2018'!$A$1:$IW$188,175,FALSE),0)</f>
        <v>0</v>
      </c>
      <c r="EN202" s="19">
        <f>IFERROR(HLOOKUP(EN$1,'Nakladova matice_2018'!$A$1:$IW$188,175,FALSE),0)</f>
        <v>0</v>
      </c>
      <c r="EO202" s="19">
        <f>IFERROR(HLOOKUP(EO$1,'Nakladova matice_2018'!$A$1:$IW$188,175,FALSE),0)</f>
        <v>0</v>
      </c>
      <c r="EP202" s="19">
        <f>IFERROR(HLOOKUP(EP$1,'Nakladova matice_2018'!$A$1:$IW$188,175,FALSE),0)</f>
        <v>0</v>
      </c>
      <c r="EQ202" s="19">
        <f>IFERROR(HLOOKUP(EQ$1,'Nakladova matice_2018'!$A$1:$IW$188,175,FALSE),0)</f>
        <v>0</v>
      </c>
      <c r="ER202" s="19">
        <f>IFERROR(HLOOKUP(ER$1,'Nakladova matice_2018'!$A$1:$IW$188,175,FALSE),0)</f>
        <v>0</v>
      </c>
      <c r="ES202" s="19">
        <f>IFERROR(HLOOKUP(ES$1,'Nakladova matice_2018'!$A$1:$IW$188,175,FALSE),0)</f>
        <v>0</v>
      </c>
      <c r="ET202" s="19">
        <f>IFERROR(HLOOKUP(ET$1,'Nakladova matice_2018'!$A$1:$IW$188,175,FALSE),0)</f>
        <v>0</v>
      </c>
      <c r="EU202" s="19">
        <f>IFERROR(HLOOKUP(EU$1,'Nakladova matice_2018'!$A$1:$IW$188,175,FALSE),0)</f>
        <v>0</v>
      </c>
      <c r="EV202" s="19">
        <f>IFERROR(HLOOKUP(EV$1,'Nakladova matice_2018'!$A$1:$IW$188,175,FALSE),0)</f>
        <v>0</v>
      </c>
      <c r="EW202" s="19">
        <f>IFERROR(HLOOKUP(EW$1,'Nakladova matice_2018'!$A$1:$IW$188,175,FALSE),0)</f>
        <v>0</v>
      </c>
      <c r="EX202" s="19">
        <f>IFERROR(HLOOKUP(EX$1,'Nakladova matice_2018'!$A$1:$IW$188,175,FALSE),0)</f>
        <v>0</v>
      </c>
      <c r="EY202" s="19">
        <f>IFERROR(HLOOKUP(EY$1,'Nakladova matice_2018'!$A$1:$IW$188,175,FALSE),0)</f>
        <v>0</v>
      </c>
      <c r="EZ202" s="19">
        <f>IFERROR(HLOOKUP(EZ$1,'Nakladova matice_2018'!$A$1:$IW$188,175,FALSE),0)</f>
        <v>0</v>
      </c>
      <c r="FA202" s="19">
        <f>IFERROR(HLOOKUP(FA$1,'Nakladova matice_2018'!$A$1:$IW$188,175,FALSE),0)</f>
        <v>0</v>
      </c>
      <c r="FB202" s="19">
        <f>IFERROR(HLOOKUP(FB$1,'Nakladova matice_2018'!$A$1:$IW$188,175,FALSE),0)</f>
        <v>0</v>
      </c>
      <c r="FC202" s="19">
        <f>IFERROR(HLOOKUP(FC$1,'Nakladova matice_2018'!$A$1:$IW$188,175,FALSE),0)</f>
        <v>0</v>
      </c>
      <c r="FD202" s="19">
        <f>IFERROR(HLOOKUP(FD$1,'Nakladova matice_2018'!$A$1:$IW$188,175,FALSE),0)</f>
        <v>0</v>
      </c>
      <c r="FE202" s="19">
        <f>IFERROR(HLOOKUP(FE$1,'Nakladova matice_2018'!$A$1:$IW$188,175,FALSE),0)</f>
        <v>0</v>
      </c>
      <c r="FF202" s="19">
        <f>IFERROR(HLOOKUP(FF$1,'Nakladova matice_2018'!$A$1:$IW$188,175,FALSE),0)</f>
        <v>0</v>
      </c>
      <c r="FG202" s="19">
        <f>IFERROR(HLOOKUP(FG$1,'Nakladova matice_2018'!$A$1:$IW$188,175,FALSE),0)</f>
        <v>0</v>
      </c>
      <c r="FH202" s="19">
        <f>IFERROR(HLOOKUP(FH$1,'Nakladova matice_2018'!$A$1:$IW$188,175,FALSE),0)</f>
        <v>0</v>
      </c>
      <c r="FI202" s="19">
        <f>IFERROR(HLOOKUP(FI$1,'Nakladova matice_2018'!$A$1:$IW$188,175,FALSE),0)</f>
        <v>0</v>
      </c>
      <c r="FJ202" s="19">
        <f>IFERROR(HLOOKUP(FJ$1,'Nakladova matice_2018'!$A$1:$IW$188,175,FALSE),0)</f>
        <v>0</v>
      </c>
      <c r="FK202" s="19">
        <f>IFERROR(HLOOKUP(FK$1,'Nakladova matice_2018'!$A$1:$IW$188,175,FALSE),0)</f>
        <v>0</v>
      </c>
      <c r="FL202" s="19">
        <f>IFERROR(HLOOKUP(FL$1,'Nakladova matice_2018'!$A$1:$IW$188,175,FALSE),0)</f>
        <v>0</v>
      </c>
      <c r="FM202" s="19">
        <f>IFERROR(HLOOKUP(FM$1,'Nakladova matice_2018'!$A$1:$IW$188,175,FALSE),0)</f>
        <v>0</v>
      </c>
      <c r="FN202" s="19">
        <f>IFERROR(HLOOKUP(FN$1,'Nakladova matice_2018'!$A$1:$IW$188,175,FALSE),0)</f>
        <v>0</v>
      </c>
      <c r="FO202" s="19">
        <f>IFERROR(HLOOKUP(FO$1,'Nakladova matice_2018'!$A$1:$IW$188,175,FALSE),0)</f>
        <v>0</v>
      </c>
      <c r="FP202" s="19">
        <f>IFERROR(HLOOKUP(FP$1,'Nakladova matice_2018'!$A$1:$IW$188,175,FALSE),0)</f>
        <v>0</v>
      </c>
      <c r="FQ202" s="19">
        <f>IFERROR(HLOOKUP(FQ$1,'Nakladova matice_2018'!$A$1:$IW$188,175,FALSE),0)</f>
        <v>0</v>
      </c>
      <c r="FR202" s="19">
        <f>IFERROR(HLOOKUP(FR$1,'Nakladova matice_2018'!$A$1:$IW$188,175,FALSE),0)</f>
        <v>0</v>
      </c>
      <c r="FS202" s="19">
        <f>IFERROR(HLOOKUP(FS$1,'Nakladova matice_2018'!$A$1:$IW$188,175,FALSE),0)</f>
        <v>0</v>
      </c>
      <c r="FT202" s="19">
        <f>IFERROR(HLOOKUP(FT$1,'Nakladova matice_2018'!$A$1:$IW$188,175,FALSE),0)</f>
        <v>0</v>
      </c>
      <c r="FU202" s="19">
        <f>IFERROR(HLOOKUP(FU$1,'Nakladova matice_2018'!$A$1:$IW$188,175,FALSE),0)</f>
        <v>0</v>
      </c>
      <c r="FV202" s="19">
        <f>IFERROR(HLOOKUP(FV$1,'Nakladova matice_2018'!$A$1:$IW$188,175,FALSE),0)</f>
        <v>0</v>
      </c>
      <c r="FW202" s="19">
        <f>IFERROR(HLOOKUP(FW$1,'Nakladova matice_2018'!$A$1:$IW$188,175,FALSE),0)</f>
        <v>0</v>
      </c>
      <c r="FX202" s="19">
        <f>IFERROR(HLOOKUP(FX$1,'Nakladova matice_2018'!$A$1:$IW$188,175,FALSE),0)</f>
        <v>0</v>
      </c>
      <c r="FY202" s="19">
        <f>IFERROR(HLOOKUP(FY$1,'Nakladova matice_2018'!$A$1:$IW$188,175,FALSE),0)</f>
        <v>0</v>
      </c>
      <c r="FZ202" s="19">
        <f>IFERROR(HLOOKUP(FZ$1,'Nakladova matice_2018'!$A$1:$IW$188,175,FALSE),0)</f>
        <v>0</v>
      </c>
      <c r="GA202" s="19">
        <f>IFERROR(HLOOKUP(GA$1,'Nakladova matice_2018'!$A$1:$IW$188,175,FALSE),0)</f>
        <v>0</v>
      </c>
      <c r="GB202" s="19">
        <f>IFERROR(HLOOKUP(GB$1,'Nakladova matice_2018'!$A$1:$IW$188,175,FALSE),0)</f>
        <v>0</v>
      </c>
      <c r="GC202" s="19">
        <f>IFERROR(HLOOKUP(GC$1,'Nakladova matice_2018'!$A$1:$IW$188,175,FALSE),0)</f>
        <v>0</v>
      </c>
      <c r="GD202" s="19">
        <f>IFERROR(HLOOKUP(GD$1,'Nakladova matice_2018'!$A$1:$IW$188,175,FALSE),0)</f>
        <v>0</v>
      </c>
      <c r="GE202" s="19">
        <f>IFERROR(HLOOKUP(GE$1,'Nakladova matice_2018'!$A$1:$IW$188,175,FALSE),0)</f>
        <v>0</v>
      </c>
      <c r="GF202" s="19">
        <f>IFERROR(HLOOKUP(GF$1,'Nakladova matice_2018'!$A$1:$IW$188,175,FALSE),0)</f>
        <v>0</v>
      </c>
      <c r="GG202" s="19">
        <f>IFERROR(HLOOKUP(GG$1,'Nakladova matice_2018'!$A$1:$IW$188,175,FALSE),0)</f>
        <v>0</v>
      </c>
      <c r="GH202" s="19">
        <f>IFERROR(HLOOKUP(GH$1,'Nakladova matice_2018'!$A$1:$IW$188,175,FALSE),0)</f>
        <v>0</v>
      </c>
      <c r="GI202" s="19">
        <f>IFERROR(HLOOKUP(GI$1,'Nakladova matice_2018'!$A$1:$IW$188,175,FALSE),0)</f>
        <v>0</v>
      </c>
      <c r="GJ202" s="19">
        <f>IFERROR(HLOOKUP(GJ$1,'Nakladova matice_2018'!$A$1:$IW$188,175,FALSE),0)</f>
        <v>0</v>
      </c>
      <c r="GK202" s="19">
        <f>IFERROR(HLOOKUP(GK$1,'Nakladova matice_2018'!$A$1:$IW$188,175,FALSE),0)</f>
        <v>0</v>
      </c>
      <c r="GL202" s="19">
        <f>IFERROR(HLOOKUP(GL$1,'Nakladova matice_2018'!$A$1:$IW$188,175,FALSE),0)</f>
        <v>0</v>
      </c>
      <c r="GM202" s="19">
        <f>IFERROR(HLOOKUP(GM$1,'Nakladova matice_2018'!$A$1:$IW$188,175,FALSE),0)</f>
        <v>0</v>
      </c>
      <c r="GN202" s="19">
        <f>IFERROR(HLOOKUP(GN$1,'Nakladova matice_2018'!$A$1:$IW$188,175,FALSE),0)</f>
        <v>0</v>
      </c>
      <c r="GO202" s="19">
        <f>IFERROR(HLOOKUP(GO$1,'Nakladova matice_2018'!$A$1:$IW$188,175,FALSE),0)</f>
        <v>0</v>
      </c>
      <c r="GP202" s="19">
        <f>IFERROR(HLOOKUP(GP$1,'Nakladova matice_2018'!$A$1:$IW$188,175,FALSE),0)</f>
        <v>0</v>
      </c>
      <c r="GQ202" s="19">
        <f>IFERROR(HLOOKUP(GQ$1,'Nakladova matice_2018'!$A$1:$IW$188,175,FALSE),0)</f>
        <v>0</v>
      </c>
      <c r="GR202" s="19">
        <f>IFERROR(HLOOKUP(GR$1,'Nakladova matice_2018'!$A$1:$IW$188,175,FALSE),0)</f>
        <v>0</v>
      </c>
      <c r="GS202" s="19">
        <f>IFERROR(HLOOKUP(GS$1,'Nakladova matice_2018'!$A$1:$IW$188,175,FALSE),0)</f>
        <v>0</v>
      </c>
      <c r="GT202" s="19">
        <f>IFERROR(HLOOKUP(GT$1,'Nakladova matice_2018'!$A$1:$IW$188,175,FALSE),0)</f>
        <v>0</v>
      </c>
      <c r="GU202" s="19">
        <f>IFERROR(HLOOKUP(GU$1,'Nakladova matice_2018'!$A$1:$IW$188,175,FALSE),0)</f>
        <v>0</v>
      </c>
      <c r="GV202" s="19">
        <f>IFERROR(HLOOKUP(GV$1,'Nakladova matice_2018'!$A$1:$IW$188,175,FALSE),0)</f>
        <v>0</v>
      </c>
      <c r="GW202" s="19">
        <f>IFERROR(HLOOKUP(GW$1,'Nakladova matice_2018'!$A$1:$IW$188,175,FALSE),0)</f>
        <v>0</v>
      </c>
      <c r="GX202" s="19">
        <f>IFERROR(HLOOKUP(GX$1,'Nakladova matice_2018'!$A$1:$IW$188,175,FALSE),0)</f>
        <v>0</v>
      </c>
      <c r="GY202" s="19">
        <f>IFERROR(HLOOKUP(GY$1,'Nakladova matice_2018'!$A$1:$IW$188,175,FALSE),0)</f>
        <v>0</v>
      </c>
      <c r="GZ202" s="19">
        <f>IFERROR(HLOOKUP(GZ$1,'Nakladova matice_2018'!$A$1:$IW$188,175,FALSE),0)</f>
        <v>0</v>
      </c>
      <c r="HA202" s="19">
        <f>IFERROR(HLOOKUP(HA$1,'Nakladova matice_2018'!$A$1:$IW$188,175,FALSE),0)</f>
        <v>0</v>
      </c>
      <c r="HB202" s="19">
        <f>IFERROR(HLOOKUP(HB$1,'Nakladova matice_2018'!$A$1:$IW$188,175,FALSE),0)</f>
        <v>0</v>
      </c>
      <c r="HC202" s="19">
        <f>IFERROR(HLOOKUP(HC$1,'Nakladova matice_2018'!$A$1:$IW$188,175,FALSE),0)</f>
        <v>0</v>
      </c>
      <c r="HD202" s="19">
        <f>IFERROR(HLOOKUP(HD$1,'Nakladova matice_2018'!$A$1:$IW$188,175,FALSE),0)</f>
        <v>0</v>
      </c>
      <c r="HE202" s="19">
        <f>IFERROR(HLOOKUP(HE$1,'Nakladova matice_2018'!$A$1:$IW$188,175,FALSE),0)</f>
        <v>0</v>
      </c>
      <c r="HF202" s="19">
        <f>IFERROR(HLOOKUP(HF$1,'Nakladova matice_2018'!$A$1:$IW$188,175,FALSE),0)</f>
        <v>0</v>
      </c>
      <c r="HG202" s="19">
        <f>IFERROR(HLOOKUP(HG$1,'Nakladova matice_2018'!$A$1:$IW$188,175,FALSE),0)</f>
        <v>0</v>
      </c>
      <c r="HH202" s="19">
        <f>IFERROR(HLOOKUP(HH$1,'Nakladova matice_2018'!$A$1:$IW$188,175,FALSE),0)</f>
        <v>0</v>
      </c>
      <c r="HI202" s="19">
        <f>IFERROR(HLOOKUP(HI$1,'Nakladova matice_2018'!$A$1:$IW$188,175,FALSE),0)</f>
        <v>0</v>
      </c>
      <c r="HJ202" s="19">
        <f>IFERROR(HLOOKUP(HJ$1,'Nakladova matice_2018'!$A$1:$IW$188,175,FALSE),0)</f>
        <v>0</v>
      </c>
      <c r="HK202" s="19">
        <f>IFERROR(HLOOKUP(HK$1,'Nakladova matice_2018'!$A$1:$IW$188,175,FALSE),0)</f>
        <v>0</v>
      </c>
      <c r="HL202" s="19">
        <f>IFERROR(HLOOKUP(HL$1,'Nakladova matice_2018'!$A$1:$IW$188,175,FALSE),0)</f>
        <v>0</v>
      </c>
      <c r="HM202" s="19">
        <f>IFERROR(HLOOKUP(HM$1,'Nakladova matice_2018'!$A$1:$IW$188,175,FALSE),0)</f>
        <v>0</v>
      </c>
      <c r="HN202" s="19">
        <f>IFERROR(HLOOKUP(HN$1,'Nakladova matice_2018'!$A$1:$IW$188,175,FALSE),0)</f>
        <v>0</v>
      </c>
      <c r="HO202" s="19">
        <f>IFERROR(HLOOKUP(HO$1,'Nakladova matice_2018'!$A$1:$IW$188,175,FALSE),0)</f>
        <v>0</v>
      </c>
      <c r="HP202" s="19">
        <f>IFERROR(HLOOKUP(HP$1,'Nakladova matice_2018'!$A$1:$IW$188,175,FALSE),0)</f>
        <v>0</v>
      </c>
      <c r="HQ202" s="19">
        <f>IFERROR(HLOOKUP(HQ$1,'Nakladova matice_2018'!$A$1:$IW$188,175,FALSE),0)</f>
        <v>0</v>
      </c>
      <c r="HR202" s="19">
        <f>IFERROR(HLOOKUP(HR$1,'Nakladova matice_2018'!$A$1:$IW$188,175,FALSE),0)</f>
        <v>0</v>
      </c>
      <c r="HS202" s="19">
        <f>IFERROR(HLOOKUP(HS$1,'Nakladova matice_2018'!$A$1:$IW$188,175,FALSE),0)</f>
        <v>0</v>
      </c>
      <c r="HT202" s="19">
        <f>IFERROR(HLOOKUP(HT$1,'Nakladova matice_2018'!$A$1:$IW$188,175,FALSE),0)</f>
        <v>0</v>
      </c>
      <c r="HU202" s="19">
        <f>IFERROR(HLOOKUP(HU$1,'Nakladova matice_2018'!$A$1:$IW$188,175,FALSE),0)</f>
        <v>0</v>
      </c>
      <c r="HV202" s="19">
        <f>IFERROR(HLOOKUP(HV$1,'Nakladova matice_2018'!$A$1:$IW$188,175,FALSE),0)</f>
        <v>0</v>
      </c>
      <c r="HW202" s="19">
        <f>IFERROR(HLOOKUP(HW$1,'Nakladova matice_2018'!$A$1:$IW$188,175,FALSE),0)</f>
        <v>0</v>
      </c>
      <c r="HX202" s="19">
        <f>IFERROR(HLOOKUP(HX$1,'Nakladova matice_2018'!$A$1:$IW$188,175,FALSE),0)</f>
        <v>0</v>
      </c>
      <c r="HY202" s="19">
        <f>IFERROR(HLOOKUP(HY$1,'Nakladova matice_2018'!$A$1:$IW$188,175,FALSE),0)</f>
        <v>0</v>
      </c>
      <c r="HZ202" s="19">
        <f>IFERROR(HLOOKUP(HZ$1,'Nakladova matice_2018'!$A$1:$IW$188,175,FALSE),0)</f>
        <v>0</v>
      </c>
      <c r="IA202" s="19">
        <f>IFERROR(HLOOKUP(IA$1,'Nakladova matice_2018'!$A$1:$IW$188,175,FALSE),0)</f>
        <v>0</v>
      </c>
      <c r="IB202" s="19">
        <f>IFERROR(HLOOKUP(IB$1,'Nakladova matice_2018'!$A$1:$IW$188,175,FALSE),0)</f>
        <v>0</v>
      </c>
      <c r="IC202" s="19">
        <f>IFERROR(HLOOKUP(IC$1,'Nakladova matice_2018'!$A$1:$IW$188,175,FALSE),0)</f>
        <v>0</v>
      </c>
      <c r="ID202" s="19">
        <f>IFERROR(HLOOKUP(ID$1,'Nakladova matice_2018'!$A$1:$IW$188,175,FALSE),0)</f>
        <v>0</v>
      </c>
      <c r="IE202" s="19">
        <f>IFERROR(HLOOKUP(IE$1,'Nakladova matice_2018'!$A$1:$IW$188,175,FALSE),0)</f>
        <v>0</v>
      </c>
      <c r="IF202" s="19">
        <f>IFERROR(HLOOKUP(IF$1,'Nakladova matice_2018'!$A$1:$IW$188,175,FALSE),0)</f>
        <v>0</v>
      </c>
      <c r="IG202" s="19">
        <f>IFERROR(HLOOKUP(IG$1,'Nakladova matice_2018'!$A$1:$IW$188,175,FALSE),0)</f>
        <v>0</v>
      </c>
      <c r="IH202" s="19">
        <f>IFERROR(HLOOKUP(IH$1,'Nakladova matice_2018'!$A$1:$IW$188,175,FALSE),0)</f>
        <v>0</v>
      </c>
      <c r="II202" s="19">
        <f>IFERROR(HLOOKUP(II$1,'Nakladova matice_2018'!$A$1:$IW$188,175,FALSE),0)</f>
        <v>2000000</v>
      </c>
      <c r="IJ202" s="19">
        <f>IFERROR(HLOOKUP(IJ$1,'Nakladova matice_2018'!$A$1:$IW$188,175,FALSE),0)</f>
        <v>0</v>
      </c>
      <c r="IK202" s="19">
        <f>IFERROR(HLOOKUP(IK$1,'Nakladova matice_2018'!$A$1:$IW$188,175,FALSE),0)</f>
        <v>0</v>
      </c>
      <c r="IL202" s="19">
        <f>IFERROR(HLOOKUP(IL$1,'Nakladova matice_2018'!$A$1:$IW$188,175,FALSE),0)</f>
        <v>0</v>
      </c>
      <c r="IM202" s="19">
        <f>IFERROR(HLOOKUP(IM$1,'Nakladova matice_2018'!$A$1:$IW$188,175,FALSE),0)</f>
        <v>0</v>
      </c>
      <c r="IN202" s="19">
        <f>IFERROR(HLOOKUP(IN$1,'Nakladova matice_2018'!$A$1:$IW$188,175,FALSE),0)</f>
        <v>0</v>
      </c>
      <c r="IO202" s="19">
        <f>IFERROR(HLOOKUP(IO$1,'Nakladova matice_2018'!$A$1:$IW$188,175,FALSE),0)</f>
        <v>0</v>
      </c>
      <c r="IP202" s="19">
        <f>IFERROR(HLOOKUP(IP$1,'Nakladova matice_2018'!$A$1:$IW$188,175,FALSE),0)</f>
        <v>0</v>
      </c>
      <c r="IQ202" s="19">
        <f>IFERROR(HLOOKUP(IQ$1,'Nakladova matice_2018'!$A$1:$IW$188,175,FALSE),0)</f>
        <v>0</v>
      </c>
      <c r="IR202" s="19">
        <f>IFERROR(HLOOKUP(IR$1,'Nakladova matice_2018'!$A$1:$IW$188,175,FALSE),0)</f>
        <v>0</v>
      </c>
      <c r="IS202" s="19">
        <f>IFERROR(HLOOKUP(IS$1,'Nakladova matice_2018'!$A$1:$IW$188,175,FALSE),0)</f>
        <v>0</v>
      </c>
      <c r="IT202" s="19">
        <f>IFERROR(HLOOKUP(IT$1,'Nakladova matice_2018'!$A$1:$IW$188,175,FALSE),0)</f>
        <v>0</v>
      </c>
      <c r="IU202" s="19">
        <f>IFERROR(HLOOKUP(IU$1,'Nakladova matice_2018'!$A$1:$IW$188,175,FALSE),0)</f>
        <v>0</v>
      </c>
      <c r="IV202" s="19">
        <f>IFERROR(HLOOKUP(IV$1,'Nakladova matice_2018'!$A$1:$IW$188,175,FALSE),0)</f>
        <v>0</v>
      </c>
      <c r="IW202" s="19">
        <f>IFERROR(HLOOKUP(IW$1,'Nakladova matice_2018'!$A$1:$IW$188,175,FALSE),0)</f>
        <v>0</v>
      </c>
      <c r="IX202" s="19">
        <f>IFERROR(HLOOKUP(IX$1,'Nakladova matice_2018'!$A$1:$IW$188,175,FALSE),0)</f>
        <v>0</v>
      </c>
      <c r="IY202" s="19">
        <f>IFERROR(HLOOKUP(IY$1,'Nakladova matice_2018'!$A$1:$IW$188,175,FALSE),0)</f>
        <v>0</v>
      </c>
      <c r="IZ202" s="19">
        <f>IFERROR(HLOOKUP(IZ$1,'Nakladova matice_2018'!$A$1:$IW$188,175,FALSE),0)</f>
        <v>0</v>
      </c>
      <c r="JA202" s="19">
        <f>IFERROR(HLOOKUP(JA$1,'Nakladova matice_2018'!$A$1:$IW$188,175,FALSE),0)</f>
        <v>0</v>
      </c>
      <c r="JB202" s="19">
        <f>IFERROR(HLOOKUP(JB$1,'Nakladova matice_2018'!$A$1:$IW$188,175,FALSE),0)</f>
        <v>0</v>
      </c>
      <c r="JC202" s="19">
        <f>IFERROR(HLOOKUP(JC$1,'Nakladova matice_2018'!$A$1:$IW$188,175,FALSE),0)</f>
        <v>0</v>
      </c>
      <c r="JD202" s="19">
        <f>IFERROR(HLOOKUP(JD$1,'Nakladova matice_2018'!$A$1:$IW$188,175,FALSE),0)</f>
        <v>0</v>
      </c>
      <c r="JE202" s="19">
        <f>IFERROR(HLOOKUP(JE$1,'Nakladova matice_2018'!$A$1:$IW$188,175,FALSE),0)</f>
        <v>0</v>
      </c>
      <c r="JF202" s="19">
        <f>IFERROR(HLOOKUP(JF$1,'Nakladova matice_2018'!$A$1:$IW$188,175,FALSE),0)</f>
        <v>0</v>
      </c>
      <c r="JG202" s="19">
        <f>IFERROR(HLOOKUP(JG$1,'Nakladova matice_2018'!$A$1:$IW$188,175,FALSE),0)</f>
        <v>0</v>
      </c>
      <c r="JH202" s="19">
        <f>IFERROR(HLOOKUP(JH$1,'Nakladova matice_2018'!$A$1:$IW$188,175,FALSE),0)</f>
        <v>0</v>
      </c>
      <c r="JI202" s="19">
        <f>IFERROR(HLOOKUP(JI$1,'Nakladova matice_2018'!$A$1:$IW$188,175,FALSE),0)</f>
        <v>0</v>
      </c>
      <c r="JJ202" s="19">
        <f>IFERROR(HLOOKUP(JJ$1,'Nakladova matice_2018'!$A$1:$IW$188,175,FALSE),0)</f>
        <v>0</v>
      </c>
      <c r="JK202" s="19">
        <f>IFERROR(HLOOKUP(JK$1,'Nakladova matice_2018'!$A$1:$IW$188,175,FALSE),0)</f>
        <v>0</v>
      </c>
      <c r="JL202" s="19">
        <f>IFERROR(HLOOKUP(JL$1,'Nakladova matice_2018'!$A$1:$IW$188,175,FALSE),0)</f>
        <v>0</v>
      </c>
      <c r="JM202" s="19">
        <f>IFERROR(HLOOKUP(JM$1,'Nakladova matice_2018'!$A$1:$IW$188,175,FALSE),0)</f>
        <v>0</v>
      </c>
      <c r="JN202" s="19">
        <f>IFERROR(HLOOKUP(JN$1,'Nakladova matice_2018'!$A$1:$IW$188,175,FALSE),0)</f>
        <v>0</v>
      </c>
      <c r="JO202" s="19">
        <f>IFERROR(HLOOKUP(JO$1,'Nakladova matice_2018'!$A$1:$IW$188,175,FALSE),0)</f>
        <v>0</v>
      </c>
      <c r="JP202" s="19">
        <f>IFERROR(HLOOKUP(JP$1,'Nakladova matice_2018'!$A$1:$IW$188,175,FALSE),0)</f>
        <v>0</v>
      </c>
      <c r="JQ202" s="19">
        <f>IFERROR(HLOOKUP(JQ$1,'Nakladova matice_2018'!$A$1:$IW$188,175,FALSE),0)</f>
        <v>0</v>
      </c>
      <c r="JR202" s="19">
        <f>IFERROR(HLOOKUP(JR$1,'Nakladova matice_2018'!$A$1:$IW$188,175,FALSE),0)</f>
        <v>0</v>
      </c>
      <c r="JS202" s="19">
        <f>IFERROR(HLOOKUP(JS$1,'Nakladova matice_2018'!$A$1:$IW$188,175,FALSE),0)</f>
        <v>0</v>
      </c>
      <c r="JT202" s="19">
        <f>IFERROR(HLOOKUP(JT$1,'Nakladova matice_2018'!$A$1:$IW$188,175,FALSE),0)</f>
        <v>0</v>
      </c>
      <c r="JU202" s="19">
        <f>IFERROR(HLOOKUP(JU$1,'Nakladova matice_2018'!$A$1:$IW$188,175,FALSE),0)</f>
        <v>0</v>
      </c>
      <c r="JV202" s="19">
        <f>IFERROR(HLOOKUP(JV$1,'Nakladova matice_2018'!$A$1:$IW$188,175,FALSE),0)</f>
        <v>0</v>
      </c>
      <c r="JW202" s="19">
        <f>IFERROR(HLOOKUP(JW$1,'Nakladova matice_2018'!$A$1:$IW$188,175,FALSE),0)</f>
        <v>0</v>
      </c>
      <c r="JX202" s="19">
        <f>IFERROR(HLOOKUP(JX$1,'Nakladova matice_2018'!$A$1:$IW$188,175,FALSE),0)</f>
        <v>0</v>
      </c>
      <c r="JY202" s="19">
        <f>IFERROR(HLOOKUP(JY$1,'Nakladova matice_2018'!$A$1:$IW$188,175,FALSE),0)</f>
        <v>0</v>
      </c>
      <c r="JZ202" s="19">
        <f>IFERROR(HLOOKUP(JZ$1,'Nakladova matice_2018'!$A$1:$IW$188,175,FALSE),0)</f>
        <v>0</v>
      </c>
      <c r="KA202" s="19">
        <f>IFERROR(HLOOKUP(KA$1,'Nakladova matice_2018'!$A$1:$IW$188,175,FALSE),0)</f>
        <v>0</v>
      </c>
      <c r="KB202" s="19">
        <f>IFERROR(HLOOKUP(KB$1,'Nakladova matice_2018'!$A$1:$IW$188,175,FALSE),0)</f>
        <v>0</v>
      </c>
      <c r="KC202" s="19">
        <f>IFERROR(HLOOKUP(KC$1,'Nakladova matice_2018'!$A$1:$IW$188,175,FALSE),0)</f>
        <v>0</v>
      </c>
      <c r="KD202" s="19">
        <f>IFERROR(HLOOKUP(KD$1,'Nakladova matice_2018'!$A$1:$IW$188,175,FALSE),0)</f>
        <v>0</v>
      </c>
      <c r="KE202" s="19">
        <f>IFERROR(HLOOKUP(KE$1,'Nakladova matice_2018'!$A$1:$IW$188,175,FALSE),0)</f>
        <v>0</v>
      </c>
      <c r="KF202" s="19">
        <f>IFERROR(HLOOKUP(KF$1,'Nakladova matice_2018'!$A$1:$IW$188,175,FALSE),0)</f>
        <v>0</v>
      </c>
      <c r="KG202" s="19">
        <f>IFERROR(HLOOKUP(KG$1,'Nakladova matice_2018'!$A$1:$IW$188,175,FALSE),0)</f>
        <v>0</v>
      </c>
      <c r="KH202" s="19">
        <f>IFERROR(HLOOKUP(KH$1,'Nakladova matice_2018'!$A$1:$IW$188,175,FALSE),0)</f>
        <v>0</v>
      </c>
      <c r="KI202" s="19">
        <f>IFERROR(HLOOKUP(KI$1,'Nakladova matice_2018'!$A$1:$IW$188,175,FALSE),0)</f>
        <v>0</v>
      </c>
      <c r="KJ202" s="19">
        <f>IFERROR(HLOOKUP(KJ$1,'Nakladova matice_2018'!$A$1:$IW$188,175,FALSE),0)</f>
        <v>0</v>
      </c>
      <c r="KK202" s="19">
        <f>IFERROR(HLOOKUP(KK$1,'Nakladova matice_2018'!$A$1:$IW$188,175,FALSE),0)</f>
        <v>0</v>
      </c>
      <c r="KL202" s="19">
        <f>IFERROR(HLOOKUP(KL$1,'Nakladova matice_2018'!$A$1:$IW$188,175,FALSE),0)</f>
        <v>0</v>
      </c>
      <c r="KM202" s="19">
        <f>IFERROR(HLOOKUP(KM$1,'Nakladova matice_2018'!$A$1:$IW$188,175,FALSE),0)</f>
        <v>0</v>
      </c>
      <c r="KN202" s="19">
        <f>IFERROR(HLOOKUP(KN$1,'Nakladova matice_2018'!$A$1:$IW$188,175,FALSE),0)</f>
        <v>0</v>
      </c>
      <c r="KO202" s="19">
        <f>IFERROR(HLOOKUP(KO$1,'Nakladova matice_2018'!$A$1:$IW$188,175,FALSE),0)</f>
        <v>0</v>
      </c>
      <c r="KP202" s="19">
        <f>IFERROR(HLOOKUP(KP$1,'Nakladova matice_2018'!$A$1:$IW$188,175,FALSE),0)</f>
        <v>0</v>
      </c>
      <c r="KQ202" s="19">
        <f>IFERROR(HLOOKUP(KQ$1,'Nakladova matice_2018'!$A$1:$IW$188,175,FALSE),0)</f>
        <v>0</v>
      </c>
      <c r="KR202" s="19">
        <f>IFERROR(HLOOKUP(KR$1,'Nakladova matice_2018'!$A$1:$IW$188,175,FALSE),0)</f>
        <v>0</v>
      </c>
      <c r="KS202" s="19">
        <f>IFERROR(HLOOKUP(KS$1,'Nakladova matice_2018'!$A$1:$IW$188,175,FALSE),0)</f>
        <v>0</v>
      </c>
      <c r="KT202" s="19">
        <f>IFERROR(HLOOKUP(KT$1,'Nakladova matice_2018'!$A$1:$IW$188,175,FALSE),0)</f>
        <v>0</v>
      </c>
      <c r="KU202" s="19">
        <f>IFERROR(HLOOKUP(KU$1,'Nakladova matice_2018'!$A$1:$IW$188,175,FALSE),0)</f>
        <v>0</v>
      </c>
      <c r="KV202" s="19">
        <f>IFERROR(HLOOKUP(KV$1,'Nakladova matice_2018'!$A$1:$IW$188,175,FALSE),0)</f>
        <v>0</v>
      </c>
      <c r="KW202" s="19">
        <f>IFERROR(HLOOKUP(KW$1,'Nakladova matice_2018'!$A$1:$IW$188,175,FALSE),0)</f>
        <v>0</v>
      </c>
      <c r="KX202" s="19">
        <f>IFERROR(HLOOKUP(KX$1,'Nakladova matice_2018'!$A$1:$IW$188,175,FALSE),0)</f>
        <v>0</v>
      </c>
      <c r="KY202" s="19">
        <f>IFERROR(HLOOKUP(KY$1,'Nakladova matice_2018'!$A$1:$IW$188,175,FALSE),0)</f>
        <v>0</v>
      </c>
      <c r="KZ202" s="19">
        <f>IFERROR(HLOOKUP(KZ$1,'Nakladova matice_2018'!$A$1:$IW$188,175,FALSE),0)</f>
        <v>0</v>
      </c>
      <c r="LA202" s="19">
        <f>IFERROR(HLOOKUP(LA$1,'Nakladova matice_2018'!$A$1:$IW$188,175,FALSE),0)</f>
        <v>0</v>
      </c>
      <c r="LB202" s="19">
        <f>IFERROR(HLOOKUP(LB$1,'Nakladova matice_2018'!$A$1:$IW$188,175,FALSE),0)</f>
        <v>0</v>
      </c>
      <c r="LC202" s="19">
        <f>IFERROR(HLOOKUP(LC$1,'Nakladova matice_2018'!$A$1:$IW$188,175,FALSE),0)</f>
        <v>0</v>
      </c>
      <c r="LD202" s="19">
        <f>IFERROR(HLOOKUP(LD$1,'Nakladova matice_2018'!$A$1:$IW$188,175,FALSE),0)</f>
        <v>0</v>
      </c>
      <c r="LE202" s="19">
        <f>IFERROR(HLOOKUP(LE$1,'Nakladova matice_2018'!$A$1:$IW$188,175,FALSE),0)</f>
        <v>0</v>
      </c>
      <c r="LF202" s="19">
        <f>IFERROR(HLOOKUP(LF$1,'Nakladova matice_2018'!$A$1:$IW$188,175,FALSE),0)</f>
        <v>0</v>
      </c>
      <c r="LG202" s="19">
        <f>IFERROR(HLOOKUP(LG$1,'Nakladova matice_2018'!$A$1:$IW$188,175,FALSE),0)</f>
        <v>0</v>
      </c>
      <c r="LH202" s="19">
        <f>IFERROR(HLOOKUP(LH$1,'Nakladova matice_2018'!$A$1:$IW$188,175,FALSE),0)</f>
        <v>0</v>
      </c>
      <c r="LI202" s="19">
        <f>IFERROR(HLOOKUP(LI$1,'Nakladova matice_2018'!$A$1:$IW$188,175,FALSE),0)</f>
        <v>0</v>
      </c>
      <c r="LJ202" s="19">
        <f>IFERROR(HLOOKUP(LJ$1,'Nakladova matice_2018'!$A$1:$IW$188,175,FALSE),0)</f>
        <v>0</v>
      </c>
      <c r="LK202" s="19">
        <f>IFERROR(HLOOKUP(LK$1,'Nakladova matice_2018'!$A$1:$IW$188,175,FALSE),0)</f>
        <v>0</v>
      </c>
      <c r="LL202" s="19">
        <f>IFERROR(HLOOKUP(LL$1,'Nakladova matice_2018'!$A$1:$IW$188,175,FALSE),0)</f>
        <v>0</v>
      </c>
      <c r="LM202" s="19">
        <f>IFERROR(HLOOKUP(LM$1,'Nakladova matice_2018'!$A$1:$IW$188,175,FALSE),0)</f>
        <v>0</v>
      </c>
      <c r="LN202" s="19">
        <f>IFERROR(HLOOKUP(LN$1,'Nakladova matice_2018'!$A$1:$IW$188,175,FALSE),0)</f>
        <v>0</v>
      </c>
      <c r="LO202" s="19">
        <f>IFERROR(HLOOKUP(LO$1,'Nakladova matice_2018'!$A$1:$IW$188,175,FALSE),0)</f>
        <v>0</v>
      </c>
      <c r="LP202" s="19">
        <f>IFERROR(HLOOKUP(LP$1,'Nakladova matice_2018'!$A$1:$IW$188,175,FALSE),0)</f>
        <v>0</v>
      </c>
      <c r="LQ202" s="19">
        <f>IFERROR(HLOOKUP(LQ$1,'Nakladova matice_2018'!$A$1:$IW$188,175,FALSE),0)</f>
        <v>0</v>
      </c>
      <c r="LR202" s="19">
        <f>IFERROR(HLOOKUP(LR$1,'Nakladova matice_2018'!$A$1:$IW$188,175,FALSE),0)</f>
        <v>0</v>
      </c>
      <c r="LS202" s="19">
        <f>IFERROR(HLOOKUP(LS$1,'Nakladova matice_2018'!$A$1:$IW$188,175,FALSE),0)</f>
        <v>0</v>
      </c>
      <c r="LT202" s="19">
        <f>IFERROR(HLOOKUP(LT$1,'Nakladova matice_2018'!$A$1:$IW$188,175,FALSE),0)</f>
        <v>0</v>
      </c>
      <c r="LU202" s="19">
        <f>IFERROR(HLOOKUP(LU$1,'Nakladova matice_2018'!$A$1:$IW$188,175,FALSE),0)</f>
        <v>0</v>
      </c>
      <c r="LV202" s="19">
        <f>IFERROR(HLOOKUP(LV$1,'Nakladova matice_2018'!$A$1:$IW$188,175,FALSE),0)</f>
        <v>0</v>
      </c>
      <c r="LW202" s="19">
        <f>IFERROR(HLOOKUP(LW$1,'Nakladova matice_2018'!$A$1:$IW$188,175,FALSE),0)</f>
        <v>0</v>
      </c>
      <c r="LX202" s="19">
        <f>IFERROR(HLOOKUP(LX$1,'Nakladova matice_2018'!$A$1:$IW$188,175,FALSE),0)</f>
        <v>0</v>
      </c>
      <c r="LY202" s="19">
        <f>IFERROR(HLOOKUP(LY$1,'Nakladova matice_2018'!$A$1:$IW$188,175,FALSE),0)</f>
        <v>0</v>
      </c>
      <c r="LZ202" s="19">
        <f>IFERROR(HLOOKUP(LZ$1,'Nakladova matice_2018'!$A$1:$IW$188,175,FALSE),0)</f>
        <v>0</v>
      </c>
      <c r="MA202" s="19">
        <f>IFERROR(HLOOKUP(MA$1,'Nakladova matice_2018'!$A$1:$IW$188,175,FALSE),0)</f>
        <v>0</v>
      </c>
      <c r="MB202" s="19">
        <f>IFERROR(HLOOKUP(MB$1,'Nakladova matice_2018'!$A$1:$IW$188,175,FALSE),0)</f>
        <v>0</v>
      </c>
      <c r="MC202" s="19">
        <f>IFERROR(HLOOKUP(MC$1,'Nakladova matice_2018'!$A$1:$IW$188,175,FALSE),0)</f>
        <v>0</v>
      </c>
      <c r="MD202" s="19">
        <f>IFERROR(HLOOKUP(MD$1,'Nakladova matice_2018'!$A$1:$IW$188,175,FALSE),0)</f>
        <v>0</v>
      </c>
      <c r="ME202" s="19">
        <f>IFERROR(HLOOKUP(ME$1,'Nakladova matice_2018'!$A$1:$IW$188,175,FALSE),0)</f>
        <v>0</v>
      </c>
      <c r="MF202" s="19">
        <f>IFERROR(HLOOKUP(MF$1,'Nakladova matice_2018'!$A$1:$IW$188,175,FALSE),0)</f>
        <v>0</v>
      </c>
      <c r="MG202" s="19">
        <f>IFERROR(HLOOKUP(MG$1,'Nakladova matice_2018'!$A$1:$IW$188,175,FALSE),0)</f>
        <v>0</v>
      </c>
      <c r="MH202" s="19">
        <f>IFERROR(HLOOKUP(MH$1,'Nakladova matice_2018'!$A$1:$IW$188,175,FALSE),0)</f>
        <v>0</v>
      </c>
      <c r="MI202" s="19">
        <f>IFERROR(HLOOKUP(MI$1,'Nakladova matice_2018'!$A$1:$IW$188,175,FALSE),0)</f>
        <v>0</v>
      </c>
      <c r="MJ202" s="19">
        <f>IFERROR(HLOOKUP(MJ$1,'Nakladova matice_2018'!$A$1:$IW$188,175,FALSE),0)</f>
        <v>0</v>
      </c>
      <c r="MK202" s="19">
        <f>IFERROR(HLOOKUP(MK$1,'Nakladova matice_2018'!$A$1:$IW$188,175,FALSE),0)</f>
        <v>0</v>
      </c>
      <c r="ML202" s="19">
        <f>IFERROR(HLOOKUP(ML$1,'Nakladova matice_2018'!$A$1:$IW$188,175,FALSE),0)</f>
        <v>0</v>
      </c>
      <c r="MM202" s="19">
        <f>IFERROR(HLOOKUP(MM$1,'Nakladova matice_2018'!$A$1:$IW$188,175,FALSE),0)</f>
        <v>0</v>
      </c>
      <c r="MN202" s="19">
        <f>IFERROR(HLOOKUP(MN$1,'Nakladova matice_2018'!$A$1:$IW$188,175,FALSE),0)</f>
        <v>0</v>
      </c>
      <c r="MO202" s="20">
        <f t="shared" si="88"/>
        <v>2000000</v>
      </c>
      <c r="MP202" s="20">
        <f>MO202-'Nakladova matice_2018'!IX175</f>
        <v>0</v>
      </c>
    </row>
    <row r="203" spans="1:354" x14ac:dyDescent="0.2">
      <c r="A203" s="27">
        <v>599171</v>
      </c>
      <c r="B203" s="21" t="s">
        <v>695</v>
      </c>
      <c r="C203" s="53">
        <v>0</v>
      </c>
      <c r="D203" s="19">
        <f>IFERROR(HLOOKUP(D$1,'Nakladova matice_2018'!$A$1:$IW$188,176,FALSE),0)</f>
        <v>0</v>
      </c>
      <c r="E203" s="19">
        <f>IFERROR(HLOOKUP(E$1,'Nakladova matice_2018'!$A$1:$IW$188,176,FALSE),0)</f>
        <v>0</v>
      </c>
      <c r="F203" s="19">
        <f>IFERROR(HLOOKUP(F$1,'Nakladova matice_2018'!$A$1:$IW$188,176,FALSE),0)</f>
        <v>0</v>
      </c>
      <c r="G203" s="19">
        <f>IFERROR(HLOOKUP(G$1,'Nakladova matice_2018'!$A$1:$IW$188,176,FALSE),0)</f>
        <v>0</v>
      </c>
      <c r="H203" s="19">
        <f>IFERROR(HLOOKUP(H$1,'Nakladova matice_2018'!$A$1:$IW$188,176,FALSE),0)</f>
        <v>0</v>
      </c>
      <c r="I203" s="19">
        <f>IFERROR(HLOOKUP(I$1,'Nakladova matice_2018'!$A$1:$IW$188,176,FALSE),0)</f>
        <v>0</v>
      </c>
      <c r="J203" s="19">
        <f>IFERROR(HLOOKUP(J$1,'Nakladova matice_2018'!$A$1:$IW$188,176,FALSE),0)</f>
        <v>0</v>
      </c>
      <c r="K203" s="19">
        <f>IFERROR(HLOOKUP(K$1,'Nakladova matice_2018'!$A$1:$IW$188,176,FALSE),0)</f>
        <v>0</v>
      </c>
      <c r="L203" s="19">
        <f>IFERROR(HLOOKUP(L$1,'Nakladova matice_2018'!$A$1:$IW$188,176,FALSE),0)</f>
        <v>0</v>
      </c>
      <c r="M203" s="19">
        <f>IFERROR(HLOOKUP(M$1,'Nakladova matice_2018'!$A$1:$IW$188,176,FALSE),0)</f>
        <v>0</v>
      </c>
      <c r="N203" s="19">
        <f>IFERROR(HLOOKUP(N$1,'Nakladova matice_2018'!$A$1:$IW$188,176,FALSE),0)</f>
        <v>0</v>
      </c>
      <c r="O203" s="19">
        <f>IFERROR(HLOOKUP(O$1,'Nakladova matice_2018'!$A$1:$IW$188,176,FALSE),0)</f>
        <v>0</v>
      </c>
      <c r="P203" s="19">
        <f>IFERROR(HLOOKUP(P$1,'Nakladova matice_2018'!$A$1:$IW$188,176,FALSE),0)</f>
        <v>0</v>
      </c>
      <c r="Q203" s="19">
        <f>IFERROR(HLOOKUP(Q$1,'Nakladova matice_2018'!$A$1:$IW$188,176,FALSE),0)</f>
        <v>0</v>
      </c>
      <c r="R203" s="19">
        <f>IFERROR(HLOOKUP(R$1,'Nakladova matice_2018'!$A$1:$IW$188,176,FALSE),0)</f>
        <v>0</v>
      </c>
      <c r="S203" s="19">
        <f>IFERROR(HLOOKUP(S$1,'Nakladova matice_2018'!$A$1:$IW$188,176,FALSE),0)</f>
        <v>0</v>
      </c>
      <c r="T203" s="19">
        <f>IFERROR(HLOOKUP(T$1,'Nakladova matice_2018'!$A$1:$IW$188,176,FALSE),0)</f>
        <v>0</v>
      </c>
      <c r="U203" s="19">
        <f>IFERROR(HLOOKUP(U$1,'Nakladova matice_2018'!$A$1:$IW$188,176,FALSE),0)</f>
        <v>0</v>
      </c>
      <c r="V203" s="19">
        <f>IFERROR(HLOOKUP(V$1,'Nakladova matice_2018'!$A$1:$IW$188,176,FALSE),0)</f>
        <v>0</v>
      </c>
      <c r="W203" s="19">
        <f>IFERROR(HLOOKUP(W$1,'Nakladova matice_2018'!$A$1:$IW$188,176,FALSE),0)</f>
        <v>0</v>
      </c>
      <c r="X203" s="19">
        <f>IFERROR(HLOOKUP(X$1,'Nakladova matice_2018'!$A$1:$IW$188,176,FALSE),0)</f>
        <v>0</v>
      </c>
      <c r="Y203" s="19">
        <f>IFERROR(HLOOKUP(Y$1,'Nakladova matice_2018'!$A$1:$IW$188,176,FALSE),0)</f>
        <v>0</v>
      </c>
      <c r="Z203" s="19">
        <f>IFERROR(HLOOKUP(Z$1,'Nakladova matice_2018'!$A$1:$IW$188,176,FALSE),0)</f>
        <v>0</v>
      </c>
      <c r="AA203" s="19">
        <f>IFERROR(HLOOKUP(AA$1,'Nakladova matice_2018'!$A$1:$IW$188,176,FALSE),0)</f>
        <v>0</v>
      </c>
      <c r="AB203" s="19">
        <f>IFERROR(HLOOKUP(AB$1,'Nakladova matice_2018'!$A$1:$IW$188,176,FALSE),0)</f>
        <v>0</v>
      </c>
      <c r="AC203" s="19">
        <f>IFERROR(HLOOKUP(AC$1,'Nakladova matice_2018'!$A$1:$IW$188,176,FALSE),0)</f>
        <v>0</v>
      </c>
      <c r="AD203" s="19">
        <f>IFERROR(HLOOKUP(AD$1,'Nakladova matice_2018'!$A$1:$IW$188,176,FALSE),0)</f>
        <v>0</v>
      </c>
      <c r="AE203" s="19">
        <f>IFERROR(HLOOKUP(AE$1,'Nakladova matice_2018'!$A$1:$IW$188,176,FALSE),0)</f>
        <v>0</v>
      </c>
      <c r="AF203" s="19">
        <f>IFERROR(HLOOKUP(AF$1,'Nakladova matice_2018'!$A$1:$IW$188,176,FALSE),0)</f>
        <v>0</v>
      </c>
      <c r="AG203" s="19">
        <f>IFERROR(HLOOKUP(AG$1,'Nakladova matice_2018'!$A$1:$IW$188,176,FALSE),0)</f>
        <v>0</v>
      </c>
      <c r="AH203" s="19">
        <f>IFERROR(HLOOKUP(AH$1,'Nakladova matice_2018'!$A$1:$IW$188,176,FALSE),0)</f>
        <v>0</v>
      </c>
      <c r="AI203" s="19">
        <f>IFERROR(HLOOKUP(AI$1,'Nakladova matice_2018'!$A$1:$IW$188,176,FALSE),0)</f>
        <v>0</v>
      </c>
      <c r="AJ203" s="19">
        <f>IFERROR(HLOOKUP(AJ$1,'Nakladova matice_2018'!$A$1:$IW$188,176,FALSE),0)</f>
        <v>0</v>
      </c>
      <c r="AK203" s="19">
        <f>IFERROR(HLOOKUP(AK$1,'Nakladova matice_2018'!$A$1:$IW$188,176,FALSE),0)</f>
        <v>0</v>
      </c>
      <c r="AL203" s="19">
        <f>IFERROR(HLOOKUP(AL$1,'Nakladova matice_2018'!$A$1:$IW$188,176,FALSE),0)</f>
        <v>0</v>
      </c>
      <c r="AM203" s="19">
        <f>IFERROR(HLOOKUP(AM$1,'Nakladova matice_2018'!$A$1:$IW$188,176,FALSE),0)</f>
        <v>0</v>
      </c>
      <c r="AN203" s="19">
        <f>IFERROR(HLOOKUP(AN$1,'Nakladova matice_2018'!$A$1:$IW$188,176,FALSE),0)</f>
        <v>0</v>
      </c>
      <c r="AO203" s="19">
        <f>IFERROR(HLOOKUP(AO$1,'Nakladova matice_2018'!$A$1:$IW$188,176,FALSE),0)</f>
        <v>0</v>
      </c>
      <c r="AP203" s="19">
        <f>IFERROR(HLOOKUP(AP$1,'Nakladova matice_2018'!$A$1:$IW$188,176,FALSE),0)</f>
        <v>0</v>
      </c>
      <c r="AQ203" s="19">
        <f>IFERROR(HLOOKUP(AQ$1,'Nakladova matice_2018'!$A$1:$IW$188,176,FALSE),0)</f>
        <v>0</v>
      </c>
      <c r="AR203" s="19">
        <f>IFERROR(HLOOKUP(AR$1,'Nakladova matice_2018'!$A$1:$IW$188,176,FALSE),0)</f>
        <v>0</v>
      </c>
      <c r="AS203" s="19">
        <f>IFERROR(HLOOKUP(AS$1,'Nakladova matice_2018'!$A$1:$IW$188,176,FALSE),0)</f>
        <v>0</v>
      </c>
      <c r="AT203" s="19">
        <f>IFERROR(HLOOKUP(AT$1,'Nakladova matice_2018'!$A$1:$IW$188,176,FALSE),0)</f>
        <v>0</v>
      </c>
      <c r="AU203" s="19">
        <f>IFERROR(HLOOKUP(AU$1,'Nakladova matice_2018'!$A$1:$IW$188,176,FALSE),0)</f>
        <v>0</v>
      </c>
      <c r="AV203" s="19">
        <f>IFERROR(HLOOKUP(AV$1,'Nakladova matice_2018'!$A$1:$IW$188,176,FALSE),0)</f>
        <v>0</v>
      </c>
      <c r="AW203" s="19">
        <f>IFERROR(HLOOKUP(AW$1,'Nakladova matice_2018'!$A$1:$IW$188,176,FALSE),0)</f>
        <v>0</v>
      </c>
      <c r="AX203" s="19">
        <f>IFERROR(HLOOKUP(AX$1,'Nakladova matice_2018'!$A$1:$IW$188,176,FALSE),0)</f>
        <v>0</v>
      </c>
      <c r="AY203" s="19">
        <f>IFERROR(HLOOKUP(AY$1,'Nakladova matice_2018'!$A$1:$IW$188,176,FALSE),0)</f>
        <v>0</v>
      </c>
      <c r="AZ203" s="19">
        <f>IFERROR(HLOOKUP(AZ$1,'Nakladova matice_2018'!$A$1:$IW$188,176,FALSE),0)</f>
        <v>0</v>
      </c>
      <c r="BA203" s="19">
        <f>IFERROR(HLOOKUP(BA$1,'Nakladova matice_2018'!$A$1:$IW$188,176,FALSE),0)</f>
        <v>0</v>
      </c>
      <c r="BB203" s="19">
        <f>IFERROR(HLOOKUP(BB$1,'Nakladova matice_2018'!$A$1:$IW$188,176,FALSE),0)</f>
        <v>0</v>
      </c>
      <c r="BC203" s="19">
        <f>IFERROR(HLOOKUP(BC$1,'Nakladova matice_2018'!$A$1:$IW$188,176,FALSE),0)</f>
        <v>0</v>
      </c>
      <c r="BD203" s="19">
        <f>IFERROR(HLOOKUP(BD$1,'Nakladova matice_2018'!$A$1:$IW$188,176,FALSE),0)</f>
        <v>0</v>
      </c>
      <c r="BE203" s="19">
        <f>IFERROR(HLOOKUP(BE$1,'Nakladova matice_2018'!$A$1:$IW$188,176,FALSE),0)</f>
        <v>0</v>
      </c>
      <c r="BF203" s="19">
        <f>IFERROR(HLOOKUP(BF$1,'Nakladova matice_2018'!$A$1:$IW$188,176,FALSE),0)</f>
        <v>0</v>
      </c>
      <c r="BG203" s="19">
        <f>IFERROR(HLOOKUP(BG$1,'Nakladova matice_2018'!$A$1:$IW$188,176,FALSE),0)</f>
        <v>0</v>
      </c>
      <c r="BH203" s="19">
        <f>IFERROR(HLOOKUP(BH$1,'Nakladova matice_2018'!$A$1:$IW$188,176,FALSE),0)</f>
        <v>0</v>
      </c>
      <c r="BI203" s="19">
        <f>IFERROR(HLOOKUP(BI$1,'Nakladova matice_2018'!$A$1:$IW$188,176,FALSE),0)</f>
        <v>0</v>
      </c>
      <c r="BJ203" s="19">
        <f>IFERROR(HLOOKUP(BJ$1,'Nakladova matice_2018'!$A$1:$IW$188,176,FALSE),0)</f>
        <v>0</v>
      </c>
      <c r="BK203" s="19">
        <f>IFERROR(HLOOKUP(BK$1,'Nakladova matice_2018'!$A$1:$IW$188,176,FALSE),0)</f>
        <v>0</v>
      </c>
      <c r="BL203" s="19">
        <f>IFERROR(HLOOKUP(BL$1,'Nakladova matice_2018'!$A$1:$IW$188,176,FALSE),0)</f>
        <v>0</v>
      </c>
      <c r="BM203" s="19">
        <f>IFERROR(HLOOKUP(BM$1,'Nakladova matice_2018'!$A$1:$IW$188,176,FALSE),0)</f>
        <v>0</v>
      </c>
      <c r="BN203" s="19">
        <f>IFERROR(HLOOKUP(BN$1,'Nakladova matice_2018'!$A$1:$IW$188,176,FALSE),0)</f>
        <v>0</v>
      </c>
      <c r="BO203" s="19">
        <f>IFERROR(HLOOKUP(BO$1,'Nakladova matice_2018'!$A$1:$IW$188,176,FALSE),0)</f>
        <v>0</v>
      </c>
      <c r="BP203" s="19">
        <f>IFERROR(HLOOKUP(BP$1,'Nakladova matice_2018'!$A$1:$IW$188,176,FALSE),0)</f>
        <v>0</v>
      </c>
      <c r="BQ203" s="19">
        <f>IFERROR(HLOOKUP(BQ$1,'Nakladova matice_2018'!$A$1:$IW$188,176,FALSE),0)</f>
        <v>0</v>
      </c>
      <c r="BR203" s="19">
        <f>IFERROR(HLOOKUP(BR$1,'Nakladova matice_2018'!$A$1:$IW$188,176,FALSE),0)</f>
        <v>0</v>
      </c>
      <c r="BS203" s="19">
        <f>IFERROR(HLOOKUP(BS$1,'Nakladova matice_2018'!$A$1:$IW$188,176,FALSE),0)</f>
        <v>0</v>
      </c>
      <c r="BT203" s="19">
        <f>IFERROR(HLOOKUP(BT$1,'Nakladova matice_2018'!$A$1:$IW$188,176,FALSE),0)</f>
        <v>0</v>
      </c>
      <c r="BU203" s="19">
        <f>IFERROR(HLOOKUP(BU$1,'Nakladova matice_2018'!$A$1:$IW$188,176,FALSE),0)</f>
        <v>0</v>
      </c>
      <c r="BV203" s="19">
        <f>IFERROR(HLOOKUP(BV$1,'Nakladova matice_2018'!$A$1:$IW$188,176,FALSE),0)</f>
        <v>0</v>
      </c>
      <c r="BW203" s="19">
        <f>IFERROR(HLOOKUP(BW$1,'Nakladova matice_2018'!$A$1:$IW$188,176,FALSE),0)</f>
        <v>0</v>
      </c>
      <c r="BX203" s="19">
        <f>IFERROR(HLOOKUP(BX$1,'Nakladova matice_2018'!$A$1:$IW$188,176,FALSE),0)</f>
        <v>0</v>
      </c>
      <c r="BY203" s="19">
        <f>IFERROR(HLOOKUP(BY$1,'Nakladova matice_2018'!$A$1:$IW$188,176,FALSE),0)</f>
        <v>0</v>
      </c>
      <c r="BZ203" s="19">
        <f>IFERROR(HLOOKUP(BZ$1,'Nakladova matice_2018'!$A$1:$IW$188,176,FALSE),0)</f>
        <v>0</v>
      </c>
      <c r="CA203" s="19">
        <f>IFERROR(HLOOKUP(CA$1,'Nakladova matice_2018'!$A$1:$IW$188,176,FALSE),0)</f>
        <v>0</v>
      </c>
      <c r="CB203" s="19">
        <f>IFERROR(HLOOKUP(CB$1,'Nakladova matice_2018'!$A$1:$IW$188,176,FALSE),0)</f>
        <v>0</v>
      </c>
      <c r="CC203" s="19">
        <f>IFERROR(HLOOKUP(CC$1,'Nakladova matice_2018'!$A$1:$IW$188,176,FALSE),0)</f>
        <v>0</v>
      </c>
      <c r="CD203" s="19">
        <f>IFERROR(HLOOKUP(CD$1,'Nakladova matice_2018'!$A$1:$IW$188,176,FALSE),0)</f>
        <v>0</v>
      </c>
      <c r="CE203" s="19">
        <f>IFERROR(HLOOKUP(CE$1,'Nakladova matice_2018'!$A$1:$IW$188,176,FALSE),0)</f>
        <v>0</v>
      </c>
      <c r="CF203" s="19">
        <f>IFERROR(HLOOKUP(CF$1,'Nakladova matice_2018'!$A$1:$IW$188,176,FALSE),0)</f>
        <v>0</v>
      </c>
      <c r="CG203" s="19">
        <f>IFERROR(HLOOKUP(CG$1,'Nakladova matice_2018'!$A$1:$IW$188,176,FALSE),0)</f>
        <v>0</v>
      </c>
      <c r="CH203" s="19">
        <f>IFERROR(HLOOKUP(CH$1,'Nakladova matice_2018'!$A$1:$IW$188,176,FALSE),0)</f>
        <v>0</v>
      </c>
      <c r="CI203" s="19">
        <f>IFERROR(HLOOKUP(CI$1,'Nakladova matice_2018'!$A$1:$IW$188,176,FALSE),0)</f>
        <v>0</v>
      </c>
      <c r="CJ203" s="19">
        <f>IFERROR(HLOOKUP(CJ$1,'Nakladova matice_2018'!$A$1:$IW$188,176,FALSE),0)</f>
        <v>0</v>
      </c>
      <c r="CK203" s="19">
        <f>IFERROR(HLOOKUP(CK$1,'Nakladova matice_2018'!$A$1:$IW$188,176,FALSE),0)</f>
        <v>0</v>
      </c>
      <c r="CL203" s="19">
        <f>IFERROR(HLOOKUP(CL$1,'Nakladova matice_2018'!$A$1:$IW$188,176,FALSE),0)</f>
        <v>0</v>
      </c>
      <c r="CM203" s="19">
        <f>IFERROR(HLOOKUP(CM$1,'Nakladova matice_2018'!$A$1:$IW$188,176,FALSE),0)</f>
        <v>0</v>
      </c>
      <c r="CN203" s="19">
        <f>IFERROR(HLOOKUP(CN$1,'Nakladova matice_2018'!$A$1:$IW$188,176,FALSE),0)</f>
        <v>0</v>
      </c>
      <c r="CO203" s="19">
        <f>IFERROR(HLOOKUP(CO$1,'Nakladova matice_2018'!$A$1:$IW$188,176,FALSE),0)</f>
        <v>0</v>
      </c>
      <c r="CP203" s="19">
        <f>IFERROR(HLOOKUP(CP$1,'Nakladova matice_2018'!$A$1:$IW$188,176,FALSE),0)</f>
        <v>0</v>
      </c>
      <c r="CQ203" s="19">
        <f>IFERROR(HLOOKUP(CQ$1,'Nakladova matice_2018'!$A$1:$IW$188,176,FALSE),0)</f>
        <v>0</v>
      </c>
      <c r="CR203" s="19">
        <f>IFERROR(HLOOKUP(CR$1,'Nakladova matice_2018'!$A$1:$IW$188,176,FALSE),0)</f>
        <v>0</v>
      </c>
      <c r="CS203" s="19">
        <f>IFERROR(HLOOKUP(CS$1,'Nakladova matice_2018'!$A$1:$IW$188,176,FALSE),0)</f>
        <v>0</v>
      </c>
      <c r="CT203" s="19">
        <f>IFERROR(HLOOKUP(CT$1,'Nakladova matice_2018'!$A$1:$IW$188,176,FALSE),0)</f>
        <v>0</v>
      </c>
      <c r="CU203" s="19">
        <f>IFERROR(HLOOKUP(CU$1,'Nakladova matice_2018'!$A$1:$IW$188,176,FALSE),0)</f>
        <v>0</v>
      </c>
      <c r="CV203" s="19">
        <f>IFERROR(HLOOKUP(CV$1,'Nakladova matice_2018'!$A$1:$IW$188,176,FALSE),0)</f>
        <v>0</v>
      </c>
      <c r="CW203" s="19">
        <f>IFERROR(HLOOKUP(CW$1,'Nakladova matice_2018'!$A$1:$IW$188,176,FALSE),0)</f>
        <v>0</v>
      </c>
      <c r="CX203" s="19">
        <f>IFERROR(HLOOKUP(CX$1,'Nakladova matice_2018'!$A$1:$IW$188,176,FALSE),0)</f>
        <v>0</v>
      </c>
      <c r="CY203" s="19">
        <f>IFERROR(HLOOKUP(CY$1,'Nakladova matice_2018'!$A$1:$IW$188,176,FALSE),0)</f>
        <v>0</v>
      </c>
      <c r="CZ203" s="19">
        <f>IFERROR(HLOOKUP(CZ$1,'Nakladova matice_2018'!$A$1:$IW$188,176,FALSE),0)</f>
        <v>0</v>
      </c>
      <c r="DA203" s="19">
        <f>IFERROR(HLOOKUP(DA$1,'Nakladova matice_2018'!$A$1:$IW$188,176,FALSE),0)</f>
        <v>0</v>
      </c>
      <c r="DB203" s="19">
        <f>IFERROR(HLOOKUP(DB$1,'Nakladova matice_2018'!$A$1:$IW$188,176,FALSE),0)</f>
        <v>0</v>
      </c>
      <c r="DC203" s="19">
        <f>IFERROR(HLOOKUP(DC$1,'Nakladova matice_2018'!$A$1:$IW$188,176,FALSE),0)</f>
        <v>0</v>
      </c>
      <c r="DD203" s="19">
        <f>IFERROR(HLOOKUP(DD$1,'Nakladova matice_2018'!$A$1:$IW$188,176,FALSE),0)</f>
        <v>0</v>
      </c>
      <c r="DE203" s="19">
        <f>IFERROR(HLOOKUP(DE$1,'Nakladova matice_2018'!$A$1:$IW$188,176,FALSE),0)</f>
        <v>0</v>
      </c>
      <c r="DF203" s="19">
        <f>IFERROR(HLOOKUP(DF$1,'Nakladova matice_2018'!$A$1:$IW$188,176,FALSE),0)</f>
        <v>0</v>
      </c>
      <c r="DG203" s="19">
        <f>IFERROR(HLOOKUP(DG$1,'Nakladova matice_2018'!$A$1:$IW$188,176,FALSE),0)</f>
        <v>0</v>
      </c>
      <c r="DH203" s="19">
        <f>IFERROR(HLOOKUP(DH$1,'Nakladova matice_2018'!$A$1:$IW$188,176,FALSE),0)</f>
        <v>0</v>
      </c>
      <c r="DI203" s="19">
        <f>IFERROR(HLOOKUP(DI$1,'Nakladova matice_2018'!$A$1:$IW$188,176,FALSE),0)</f>
        <v>0</v>
      </c>
      <c r="DJ203" s="19">
        <f>IFERROR(HLOOKUP(DJ$1,'Nakladova matice_2018'!$A$1:$IW$188,176,FALSE),0)</f>
        <v>0</v>
      </c>
      <c r="DK203" s="19">
        <f>IFERROR(HLOOKUP(DK$1,'Nakladova matice_2018'!$A$1:$IW$188,176,FALSE),0)</f>
        <v>0</v>
      </c>
      <c r="DL203" s="19">
        <f>IFERROR(HLOOKUP(DL$1,'Nakladova matice_2018'!$A$1:$IW$188,176,FALSE),0)</f>
        <v>0</v>
      </c>
      <c r="DM203" s="19">
        <f>IFERROR(HLOOKUP(DM$1,'Nakladova matice_2018'!$A$1:$IW$188,176,FALSE),0)</f>
        <v>0</v>
      </c>
      <c r="DN203" s="19">
        <f>IFERROR(HLOOKUP(DN$1,'Nakladova matice_2018'!$A$1:$IW$188,176,FALSE),0)</f>
        <v>0</v>
      </c>
      <c r="DO203" s="19">
        <f>IFERROR(HLOOKUP(DO$1,'Nakladova matice_2018'!$A$1:$IW$188,176,FALSE),0)</f>
        <v>0</v>
      </c>
      <c r="DP203" s="19">
        <f>IFERROR(HLOOKUP(DP$1,'Nakladova matice_2018'!$A$1:$IW$188,176,FALSE),0)</f>
        <v>0</v>
      </c>
      <c r="DQ203" s="19">
        <f>IFERROR(HLOOKUP(DQ$1,'Nakladova matice_2018'!$A$1:$IW$188,176,FALSE),0)</f>
        <v>0</v>
      </c>
      <c r="DR203" s="19">
        <f>IFERROR(HLOOKUP(DR$1,'Nakladova matice_2018'!$A$1:$IW$188,176,FALSE),0)</f>
        <v>0</v>
      </c>
      <c r="DS203" s="19">
        <f>IFERROR(HLOOKUP(DS$1,'Nakladova matice_2018'!$A$1:$IW$188,176,FALSE),0)</f>
        <v>0</v>
      </c>
      <c r="DT203" s="19">
        <f>IFERROR(HLOOKUP(DT$1,'Nakladova matice_2018'!$A$1:$IW$188,176,FALSE),0)</f>
        <v>0</v>
      </c>
      <c r="DU203" s="19">
        <f>IFERROR(HLOOKUP(DU$1,'Nakladova matice_2018'!$A$1:$IW$188,176,FALSE),0)</f>
        <v>0</v>
      </c>
      <c r="DV203" s="19">
        <f>IFERROR(HLOOKUP(DV$1,'Nakladova matice_2018'!$A$1:$IW$188,176,FALSE),0)</f>
        <v>0</v>
      </c>
      <c r="DW203" s="19">
        <f>IFERROR(HLOOKUP(DW$1,'Nakladova matice_2018'!$A$1:$IW$188,176,FALSE),0)</f>
        <v>0</v>
      </c>
      <c r="DX203" s="19">
        <f>IFERROR(HLOOKUP(DX$1,'Nakladova matice_2018'!$A$1:$IW$188,176,FALSE),0)</f>
        <v>0</v>
      </c>
      <c r="DY203" s="19">
        <f>IFERROR(HLOOKUP(DY$1,'Nakladova matice_2018'!$A$1:$IW$188,176,FALSE),0)</f>
        <v>0</v>
      </c>
      <c r="DZ203" s="19">
        <f>IFERROR(HLOOKUP(DZ$1,'Nakladova matice_2018'!$A$1:$IW$188,176,FALSE),0)</f>
        <v>0</v>
      </c>
      <c r="EA203" s="19">
        <f>IFERROR(HLOOKUP(EA$1,'Nakladova matice_2018'!$A$1:$IW$188,176,FALSE),0)</f>
        <v>0</v>
      </c>
      <c r="EB203" s="19">
        <f>IFERROR(HLOOKUP(EB$1,'Nakladova matice_2018'!$A$1:$IW$188,176,FALSE),0)</f>
        <v>0</v>
      </c>
      <c r="EC203" s="19">
        <f>IFERROR(HLOOKUP(EC$1,'Nakladova matice_2018'!$A$1:$IW$188,176,FALSE),0)</f>
        <v>0</v>
      </c>
      <c r="ED203" s="19">
        <f>IFERROR(HLOOKUP(ED$1,'Nakladova matice_2018'!$A$1:$IW$188,176,FALSE),0)</f>
        <v>0</v>
      </c>
      <c r="EE203" s="19">
        <f>IFERROR(HLOOKUP(EE$1,'Nakladova matice_2018'!$A$1:$IW$188,176,FALSE),0)</f>
        <v>0</v>
      </c>
      <c r="EF203" s="19">
        <f>IFERROR(HLOOKUP(EF$1,'Nakladova matice_2018'!$A$1:$IW$188,176,FALSE),0)</f>
        <v>0</v>
      </c>
      <c r="EG203" s="19">
        <f>IFERROR(HLOOKUP(EG$1,'Nakladova matice_2018'!$A$1:$IW$188,176,FALSE),0)</f>
        <v>0</v>
      </c>
      <c r="EH203" s="19">
        <f>IFERROR(HLOOKUP(EH$1,'Nakladova matice_2018'!$A$1:$IW$188,176,FALSE),0)</f>
        <v>0</v>
      </c>
      <c r="EI203" s="19">
        <f>IFERROR(HLOOKUP(EI$1,'Nakladova matice_2018'!$A$1:$IW$188,176,FALSE),0)</f>
        <v>0</v>
      </c>
      <c r="EJ203" s="19">
        <f>IFERROR(HLOOKUP(EJ$1,'Nakladova matice_2018'!$A$1:$IW$188,176,FALSE),0)</f>
        <v>0</v>
      </c>
      <c r="EK203" s="19">
        <f>IFERROR(HLOOKUP(EK$1,'Nakladova matice_2018'!$A$1:$IW$188,176,FALSE),0)</f>
        <v>0</v>
      </c>
      <c r="EL203" s="19">
        <f>IFERROR(HLOOKUP(EL$1,'Nakladova matice_2018'!$A$1:$IW$188,176,FALSE),0)</f>
        <v>0</v>
      </c>
      <c r="EM203" s="19">
        <f>IFERROR(HLOOKUP(EM$1,'Nakladova matice_2018'!$A$1:$IW$188,176,FALSE),0)</f>
        <v>0</v>
      </c>
      <c r="EN203" s="19">
        <f>IFERROR(HLOOKUP(EN$1,'Nakladova matice_2018'!$A$1:$IW$188,176,FALSE),0)</f>
        <v>0</v>
      </c>
      <c r="EO203" s="19">
        <f>IFERROR(HLOOKUP(EO$1,'Nakladova matice_2018'!$A$1:$IW$188,176,FALSE),0)</f>
        <v>0</v>
      </c>
      <c r="EP203" s="19">
        <f>IFERROR(HLOOKUP(EP$1,'Nakladova matice_2018'!$A$1:$IW$188,176,FALSE),0)</f>
        <v>0</v>
      </c>
      <c r="EQ203" s="19">
        <f>IFERROR(HLOOKUP(EQ$1,'Nakladova matice_2018'!$A$1:$IW$188,176,FALSE),0)</f>
        <v>0</v>
      </c>
      <c r="ER203" s="19">
        <f>IFERROR(HLOOKUP(ER$1,'Nakladova matice_2018'!$A$1:$IW$188,176,FALSE),0)</f>
        <v>0</v>
      </c>
      <c r="ES203" s="19">
        <f>IFERROR(HLOOKUP(ES$1,'Nakladova matice_2018'!$A$1:$IW$188,176,FALSE),0)</f>
        <v>0</v>
      </c>
      <c r="ET203" s="19">
        <f>IFERROR(HLOOKUP(ET$1,'Nakladova matice_2018'!$A$1:$IW$188,176,FALSE),0)</f>
        <v>0</v>
      </c>
      <c r="EU203" s="19">
        <f>IFERROR(HLOOKUP(EU$1,'Nakladova matice_2018'!$A$1:$IW$188,176,FALSE),0)</f>
        <v>0</v>
      </c>
      <c r="EV203" s="19">
        <f>IFERROR(HLOOKUP(EV$1,'Nakladova matice_2018'!$A$1:$IW$188,176,FALSE),0)</f>
        <v>0</v>
      </c>
      <c r="EW203" s="19">
        <f>IFERROR(HLOOKUP(EW$1,'Nakladova matice_2018'!$A$1:$IW$188,176,FALSE),0)</f>
        <v>0</v>
      </c>
      <c r="EX203" s="19">
        <f>IFERROR(HLOOKUP(EX$1,'Nakladova matice_2018'!$A$1:$IW$188,176,FALSE),0)</f>
        <v>0</v>
      </c>
      <c r="EY203" s="19">
        <f>IFERROR(HLOOKUP(EY$1,'Nakladova matice_2018'!$A$1:$IW$188,176,FALSE),0)</f>
        <v>0</v>
      </c>
      <c r="EZ203" s="19">
        <f>IFERROR(HLOOKUP(EZ$1,'Nakladova matice_2018'!$A$1:$IW$188,176,FALSE),0)</f>
        <v>0</v>
      </c>
      <c r="FA203" s="19">
        <f>IFERROR(HLOOKUP(FA$1,'Nakladova matice_2018'!$A$1:$IW$188,176,FALSE),0)</f>
        <v>0</v>
      </c>
      <c r="FB203" s="19">
        <f>IFERROR(HLOOKUP(FB$1,'Nakladova matice_2018'!$A$1:$IW$188,176,FALSE),0)</f>
        <v>0</v>
      </c>
      <c r="FC203" s="19">
        <f>IFERROR(HLOOKUP(FC$1,'Nakladova matice_2018'!$A$1:$IW$188,176,FALSE),0)</f>
        <v>0</v>
      </c>
      <c r="FD203" s="19">
        <f>IFERROR(HLOOKUP(FD$1,'Nakladova matice_2018'!$A$1:$IW$188,176,FALSE),0)</f>
        <v>0</v>
      </c>
      <c r="FE203" s="19">
        <f>IFERROR(HLOOKUP(FE$1,'Nakladova matice_2018'!$A$1:$IW$188,176,FALSE),0)</f>
        <v>0</v>
      </c>
      <c r="FF203" s="19">
        <f>IFERROR(HLOOKUP(FF$1,'Nakladova matice_2018'!$A$1:$IW$188,176,FALSE),0)</f>
        <v>0</v>
      </c>
      <c r="FG203" s="19">
        <f>IFERROR(HLOOKUP(FG$1,'Nakladova matice_2018'!$A$1:$IW$188,176,FALSE),0)</f>
        <v>0</v>
      </c>
      <c r="FH203" s="19">
        <f>IFERROR(HLOOKUP(FH$1,'Nakladova matice_2018'!$A$1:$IW$188,176,FALSE),0)</f>
        <v>0</v>
      </c>
      <c r="FI203" s="19">
        <f>IFERROR(HLOOKUP(FI$1,'Nakladova matice_2018'!$A$1:$IW$188,176,FALSE),0)</f>
        <v>0</v>
      </c>
      <c r="FJ203" s="19">
        <f>IFERROR(HLOOKUP(FJ$1,'Nakladova matice_2018'!$A$1:$IW$188,176,FALSE),0)</f>
        <v>0</v>
      </c>
      <c r="FK203" s="19">
        <f>IFERROR(HLOOKUP(FK$1,'Nakladova matice_2018'!$A$1:$IW$188,176,FALSE),0)</f>
        <v>0</v>
      </c>
      <c r="FL203" s="19">
        <f>IFERROR(HLOOKUP(FL$1,'Nakladova matice_2018'!$A$1:$IW$188,176,FALSE),0)</f>
        <v>0</v>
      </c>
      <c r="FM203" s="19">
        <f>IFERROR(HLOOKUP(FM$1,'Nakladova matice_2018'!$A$1:$IW$188,176,FALSE),0)</f>
        <v>0</v>
      </c>
      <c r="FN203" s="19">
        <f>IFERROR(HLOOKUP(FN$1,'Nakladova matice_2018'!$A$1:$IW$188,176,FALSE),0)</f>
        <v>0</v>
      </c>
      <c r="FO203" s="19">
        <f>IFERROR(HLOOKUP(FO$1,'Nakladova matice_2018'!$A$1:$IW$188,176,FALSE),0)</f>
        <v>0</v>
      </c>
      <c r="FP203" s="19">
        <f>IFERROR(HLOOKUP(FP$1,'Nakladova matice_2018'!$A$1:$IW$188,176,FALSE),0)</f>
        <v>0</v>
      </c>
      <c r="FQ203" s="19">
        <f>IFERROR(HLOOKUP(FQ$1,'Nakladova matice_2018'!$A$1:$IW$188,176,FALSE),0)</f>
        <v>0</v>
      </c>
      <c r="FR203" s="19">
        <f>IFERROR(HLOOKUP(FR$1,'Nakladova matice_2018'!$A$1:$IW$188,176,FALSE),0)</f>
        <v>0</v>
      </c>
      <c r="FS203" s="19">
        <f>IFERROR(HLOOKUP(FS$1,'Nakladova matice_2018'!$A$1:$IW$188,176,FALSE),0)</f>
        <v>0</v>
      </c>
      <c r="FT203" s="19">
        <f>IFERROR(HLOOKUP(FT$1,'Nakladova matice_2018'!$A$1:$IW$188,176,FALSE),0)</f>
        <v>0</v>
      </c>
      <c r="FU203" s="19">
        <f>IFERROR(HLOOKUP(FU$1,'Nakladova matice_2018'!$A$1:$IW$188,176,FALSE),0)</f>
        <v>0</v>
      </c>
      <c r="FV203" s="19">
        <f>IFERROR(HLOOKUP(FV$1,'Nakladova matice_2018'!$A$1:$IW$188,176,FALSE),0)</f>
        <v>0</v>
      </c>
      <c r="FW203" s="19">
        <f>IFERROR(HLOOKUP(FW$1,'Nakladova matice_2018'!$A$1:$IW$188,176,FALSE),0)</f>
        <v>0</v>
      </c>
      <c r="FX203" s="19">
        <f>IFERROR(HLOOKUP(FX$1,'Nakladova matice_2018'!$A$1:$IW$188,176,FALSE),0)</f>
        <v>0</v>
      </c>
      <c r="FY203" s="19">
        <f>IFERROR(HLOOKUP(FY$1,'Nakladova matice_2018'!$A$1:$IW$188,176,FALSE),0)</f>
        <v>0</v>
      </c>
      <c r="FZ203" s="19">
        <f>IFERROR(HLOOKUP(FZ$1,'Nakladova matice_2018'!$A$1:$IW$188,176,FALSE),0)</f>
        <v>0</v>
      </c>
      <c r="GA203" s="19">
        <f>IFERROR(HLOOKUP(GA$1,'Nakladova matice_2018'!$A$1:$IW$188,176,FALSE),0)</f>
        <v>0</v>
      </c>
      <c r="GB203" s="19">
        <f>IFERROR(HLOOKUP(GB$1,'Nakladova matice_2018'!$A$1:$IW$188,176,FALSE),0)</f>
        <v>0</v>
      </c>
      <c r="GC203" s="19">
        <f>IFERROR(HLOOKUP(GC$1,'Nakladova matice_2018'!$A$1:$IW$188,176,FALSE),0)</f>
        <v>0</v>
      </c>
      <c r="GD203" s="19">
        <f>IFERROR(HLOOKUP(GD$1,'Nakladova matice_2018'!$A$1:$IW$188,176,FALSE),0)</f>
        <v>0</v>
      </c>
      <c r="GE203" s="19">
        <f>IFERROR(HLOOKUP(GE$1,'Nakladova matice_2018'!$A$1:$IW$188,176,FALSE),0)</f>
        <v>0</v>
      </c>
      <c r="GF203" s="19">
        <f>IFERROR(HLOOKUP(GF$1,'Nakladova matice_2018'!$A$1:$IW$188,176,FALSE),0)</f>
        <v>0</v>
      </c>
      <c r="GG203" s="19">
        <f>IFERROR(HLOOKUP(GG$1,'Nakladova matice_2018'!$A$1:$IW$188,176,FALSE),0)</f>
        <v>0</v>
      </c>
      <c r="GH203" s="19">
        <f>IFERROR(HLOOKUP(GH$1,'Nakladova matice_2018'!$A$1:$IW$188,176,FALSE),0)</f>
        <v>0</v>
      </c>
      <c r="GI203" s="19">
        <f>IFERROR(HLOOKUP(GI$1,'Nakladova matice_2018'!$A$1:$IW$188,176,FALSE),0)</f>
        <v>0</v>
      </c>
      <c r="GJ203" s="19">
        <f>IFERROR(HLOOKUP(GJ$1,'Nakladova matice_2018'!$A$1:$IW$188,176,FALSE),0)</f>
        <v>0</v>
      </c>
      <c r="GK203" s="19">
        <f>IFERROR(HLOOKUP(GK$1,'Nakladova matice_2018'!$A$1:$IW$188,176,FALSE),0)</f>
        <v>0</v>
      </c>
      <c r="GL203" s="19">
        <f>IFERROR(HLOOKUP(GL$1,'Nakladova matice_2018'!$A$1:$IW$188,176,FALSE),0)</f>
        <v>0</v>
      </c>
      <c r="GM203" s="19">
        <f>IFERROR(HLOOKUP(GM$1,'Nakladova matice_2018'!$A$1:$IW$188,176,FALSE),0)</f>
        <v>0</v>
      </c>
      <c r="GN203" s="19">
        <f>IFERROR(HLOOKUP(GN$1,'Nakladova matice_2018'!$A$1:$IW$188,176,FALSE),0)</f>
        <v>0</v>
      </c>
      <c r="GO203" s="19">
        <f>IFERROR(HLOOKUP(GO$1,'Nakladova matice_2018'!$A$1:$IW$188,176,FALSE),0)</f>
        <v>0</v>
      </c>
      <c r="GP203" s="19">
        <f>IFERROR(HLOOKUP(GP$1,'Nakladova matice_2018'!$A$1:$IW$188,176,FALSE),0)</f>
        <v>0</v>
      </c>
      <c r="GQ203" s="19">
        <f>IFERROR(HLOOKUP(GQ$1,'Nakladova matice_2018'!$A$1:$IW$188,176,FALSE),0)</f>
        <v>0</v>
      </c>
      <c r="GR203" s="19">
        <f>IFERROR(HLOOKUP(GR$1,'Nakladova matice_2018'!$A$1:$IW$188,176,FALSE),0)</f>
        <v>0</v>
      </c>
      <c r="GS203" s="19">
        <f>IFERROR(HLOOKUP(GS$1,'Nakladova matice_2018'!$A$1:$IW$188,176,FALSE),0)</f>
        <v>0</v>
      </c>
      <c r="GT203" s="19">
        <f>IFERROR(HLOOKUP(GT$1,'Nakladova matice_2018'!$A$1:$IW$188,176,FALSE),0)</f>
        <v>0</v>
      </c>
      <c r="GU203" s="19">
        <f>IFERROR(HLOOKUP(GU$1,'Nakladova matice_2018'!$A$1:$IW$188,176,FALSE),0)</f>
        <v>0</v>
      </c>
      <c r="GV203" s="19">
        <f>IFERROR(HLOOKUP(GV$1,'Nakladova matice_2018'!$A$1:$IW$188,176,FALSE),0)</f>
        <v>0</v>
      </c>
      <c r="GW203" s="19">
        <f>IFERROR(HLOOKUP(GW$1,'Nakladova matice_2018'!$A$1:$IW$188,176,FALSE),0)</f>
        <v>0</v>
      </c>
      <c r="GX203" s="19">
        <f>IFERROR(HLOOKUP(GX$1,'Nakladova matice_2018'!$A$1:$IW$188,176,FALSE),0)</f>
        <v>0</v>
      </c>
      <c r="GY203" s="19">
        <f>IFERROR(HLOOKUP(GY$1,'Nakladova matice_2018'!$A$1:$IW$188,176,FALSE),0)</f>
        <v>0</v>
      </c>
      <c r="GZ203" s="19">
        <f>IFERROR(HLOOKUP(GZ$1,'Nakladova matice_2018'!$A$1:$IW$188,176,FALSE),0)</f>
        <v>0</v>
      </c>
      <c r="HA203" s="19">
        <f>IFERROR(HLOOKUP(HA$1,'Nakladova matice_2018'!$A$1:$IW$188,176,FALSE),0)</f>
        <v>0</v>
      </c>
      <c r="HB203" s="19">
        <f>IFERROR(HLOOKUP(HB$1,'Nakladova matice_2018'!$A$1:$IW$188,176,FALSE),0)</f>
        <v>0</v>
      </c>
      <c r="HC203" s="19">
        <f>IFERROR(HLOOKUP(HC$1,'Nakladova matice_2018'!$A$1:$IW$188,176,FALSE),0)</f>
        <v>0</v>
      </c>
      <c r="HD203" s="19">
        <f>IFERROR(HLOOKUP(HD$1,'Nakladova matice_2018'!$A$1:$IW$188,176,FALSE),0)</f>
        <v>0</v>
      </c>
      <c r="HE203" s="19">
        <f>IFERROR(HLOOKUP(HE$1,'Nakladova matice_2018'!$A$1:$IW$188,176,FALSE),0)</f>
        <v>0</v>
      </c>
      <c r="HF203" s="19">
        <f>IFERROR(HLOOKUP(HF$1,'Nakladova matice_2018'!$A$1:$IW$188,176,FALSE),0)</f>
        <v>0</v>
      </c>
      <c r="HG203" s="19">
        <f>IFERROR(HLOOKUP(HG$1,'Nakladova matice_2018'!$A$1:$IW$188,176,FALSE),0)</f>
        <v>0</v>
      </c>
      <c r="HH203" s="19">
        <f>IFERROR(HLOOKUP(HH$1,'Nakladova matice_2018'!$A$1:$IW$188,176,FALSE),0)</f>
        <v>0</v>
      </c>
      <c r="HI203" s="19">
        <f>IFERROR(HLOOKUP(HI$1,'Nakladova matice_2018'!$A$1:$IW$188,176,FALSE),0)</f>
        <v>0</v>
      </c>
      <c r="HJ203" s="19">
        <f>IFERROR(HLOOKUP(HJ$1,'Nakladova matice_2018'!$A$1:$IW$188,176,FALSE),0)</f>
        <v>0</v>
      </c>
      <c r="HK203" s="19">
        <f>IFERROR(HLOOKUP(HK$1,'Nakladova matice_2018'!$A$1:$IW$188,176,FALSE),0)</f>
        <v>0</v>
      </c>
      <c r="HL203" s="19">
        <f>IFERROR(HLOOKUP(HL$1,'Nakladova matice_2018'!$A$1:$IW$188,176,FALSE),0)</f>
        <v>0</v>
      </c>
      <c r="HM203" s="19">
        <f>IFERROR(HLOOKUP(HM$1,'Nakladova matice_2018'!$A$1:$IW$188,176,FALSE),0)</f>
        <v>0</v>
      </c>
      <c r="HN203" s="19">
        <f>IFERROR(HLOOKUP(HN$1,'Nakladova matice_2018'!$A$1:$IW$188,176,FALSE),0)</f>
        <v>0</v>
      </c>
      <c r="HO203" s="19">
        <f>IFERROR(HLOOKUP(HO$1,'Nakladova matice_2018'!$A$1:$IW$188,176,FALSE),0)</f>
        <v>0</v>
      </c>
      <c r="HP203" s="19">
        <f>IFERROR(HLOOKUP(HP$1,'Nakladova matice_2018'!$A$1:$IW$188,176,FALSE),0)</f>
        <v>0</v>
      </c>
      <c r="HQ203" s="19">
        <f>IFERROR(HLOOKUP(HQ$1,'Nakladova matice_2018'!$A$1:$IW$188,176,FALSE),0)</f>
        <v>0</v>
      </c>
      <c r="HR203" s="19">
        <f>IFERROR(HLOOKUP(HR$1,'Nakladova matice_2018'!$A$1:$IW$188,176,FALSE),0)</f>
        <v>0</v>
      </c>
      <c r="HS203" s="19">
        <f>IFERROR(HLOOKUP(HS$1,'Nakladova matice_2018'!$A$1:$IW$188,176,FALSE),0)</f>
        <v>0</v>
      </c>
      <c r="HT203" s="19">
        <f>IFERROR(HLOOKUP(HT$1,'Nakladova matice_2018'!$A$1:$IW$188,176,FALSE),0)</f>
        <v>0</v>
      </c>
      <c r="HU203" s="19">
        <f>IFERROR(HLOOKUP(HU$1,'Nakladova matice_2018'!$A$1:$IW$188,176,FALSE),0)</f>
        <v>0</v>
      </c>
      <c r="HV203" s="19">
        <f>IFERROR(HLOOKUP(HV$1,'Nakladova matice_2018'!$A$1:$IW$188,176,FALSE),0)</f>
        <v>0</v>
      </c>
      <c r="HW203" s="19">
        <f>IFERROR(HLOOKUP(HW$1,'Nakladova matice_2018'!$A$1:$IW$188,176,FALSE),0)</f>
        <v>0</v>
      </c>
      <c r="HX203" s="19">
        <f>IFERROR(HLOOKUP(HX$1,'Nakladova matice_2018'!$A$1:$IW$188,176,FALSE),0)</f>
        <v>0</v>
      </c>
      <c r="HY203" s="19">
        <f>IFERROR(HLOOKUP(HY$1,'Nakladova matice_2018'!$A$1:$IW$188,176,FALSE),0)</f>
        <v>0</v>
      </c>
      <c r="HZ203" s="19">
        <f>IFERROR(HLOOKUP(HZ$1,'Nakladova matice_2018'!$A$1:$IW$188,176,FALSE),0)</f>
        <v>0</v>
      </c>
      <c r="IA203" s="19">
        <f>IFERROR(HLOOKUP(IA$1,'Nakladova matice_2018'!$A$1:$IW$188,176,FALSE),0)</f>
        <v>0</v>
      </c>
      <c r="IB203" s="19">
        <f>IFERROR(HLOOKUP(IB$1,'Nakladova matice_2018'!$A$1:$IW$188,176,FALSE),0)</f>
        <v>0</v>
      </c>
      <c r="IC203" s="19">
        <f>IFERROR(HLOOKUP(IC$1,'Nakladova matice_2018'!$A$1:$IW$188,176,FALSE),0)</f>
        <v>0</v>
      </c>
      <c r="ID203" s="19">
        <f>IFERROR(HLOOKUP(ID$1,'Nakladova matice_2018'!$A$1:$IW$188,176,FALSE),0)</f>
        <v>0</v>
      </c>
      <c r="IE203" s="19">
        <f>IFERROR(HLOOKUP(IE$1,'Nakladova matice_2018'!$A$1:$IW$188,176,FALSE),0)</f>
        <v>0</v>
      </c>
      <c r="IF203" s="19">
        <f>IFERROR(HLOOKUP(IF$1,'Nakladova matice_2018'!$A$1:$IW$188,176,FALSE),0)</f>
        <v>0</v>
      </c>
      <c r="IG203" s="19">
        <f>IFERROR(HLOOKUP(IG$1,'Nakladova matice_2018'!$A$1:$IW$188,176,FALSE),0)</f>
        <v>0</v>
      </c>
      <c r="IH203" s="19">
        <f>IFERROR(HLOOKUP(IH$1,'Nakladova matice_2018'!$A$1:$IW$188,176,FALSE),0)</f>
        <v>0</v>
      </c>
      <c r="II203" s="19">
        <f>IFERROR(HLOOKUP(II$1,'Nakladova matice_2018'!$A$1:$IW$188,176,FALSE),0)</f>
        <v>0</v>
      </c>
      <c r="IJ203" s="19">
        <f>IFERROR(HLOOKUP(IJ$1,'Nakladova matice_2018'!$A$1:$IW$188,176,FALSE),0)</f>
        <v>0</v>
      </c>
      <c r="IK203" s="19">
        <f>IFERROR(HLOOKUP(IK$1,'Nakladova matice_2018'!$A$1:$IW$188,176,FALSE),0)</f>
        <v>0</v>
      </c>
      <c r="IL203" s="19">
        <f>IFERROR(HLOOKUP(IL$1,'Nakladova matice_2018'!$A$1:$IW$188,176,FALSE),0)</f>
        <v>0</v>
      </c>
      <c r="IM203" s="19">
        <f>IFERROR(HLOOKUP(IM$1,'Nakladova matice_2018'!$A$1:$IW$188,176,FALSE),0)</f>
        <v>0</v>
      </c>
      <c r="IN203" s="19">
        <f>IFERROR(HLOOKUP(IN$1,'Nakladova matice_2018'!$A$1:$IW$188,176,FALSE),0)</f>
        <v>0</v>
      </c>
      <c r="IO203" s="19">
        <f>IFERROR(HLOOKUP(IO$1,'Nakladova matice_2018'!$A$1:$IW$188,176,FALSE),0)</f>
        <v>0</v>
      </c>
      <c r="IP203" s="19">
        <f>IFERROR(HLOOKUP(IP$1,'Nakladova matice_2018'!$A$1:$IW$188,176,FALSE),0)</f>
        <v>0</v>
      </c>
      <c r="IQ203" s="19">
        <f>IFERROR(HLOOKUP(IQ$1,'Nakladova matice_2018'!$A$1:$IW$188,176,FALSE),0)</f>
        <v>0</v>
      </c>
      <c r="IR203" s="19">
        <f>IFERROR(HLOOKUP(IR$1,'Nakladova matice_2018'!$A$1:$IW$188,176,FALSE),0)</f>
        <v>0</v>
      </c>
      <c r="IS203" s="19">
        <f>IFERROR(HLOOKUP(IS$1,'Nakladova matice_2018'!$A$1:$IW$188,176,FALSE),0)</f>
        <v>0</v>
      </c>
      <c r="IT203" s="19">
        <f>IFERROR(HLOOKUP(IT$1,'Nakladova matice_2018'!$A$1:$IW$188,176,FALSE),0)</f>
        <v>0</v>
      </c>
      <c r="IU203" s="19">
        <f>IFERROR(HLOOKUP(IU$1,'Nakladova matice_2018'!$A$1:$IW$188,176,FALSE),0)</f>
        <v>0</v>
      </c>
      <c r="IV203" s="19">
        <f>IFERROR(HLOOKUP(IV$1,'Nakladova matice_2018'!$A$1:$IW$188,176,FALSE),0)</f>
        <v>0</v>
      </c>
      <c r="IW203" s="19">
        <f>IFERROR(HLOOKUP(IW$1,'Nakladova matice_2018'!$A$1:$IW$188,176,FALSE),0)</f>
        <v>0</v>
      </c>
      <c r="IX203" s="19">
        <f>IFERROR(HLOOKUP(IX$1,'Nakladova matice_2018'!$A$1:$IW$188,176,FALSE),0)</f>
        <v>0</v>
      </c>
      <c r="IY203" s="19">
        <f>IFERROR(HLOOKUP(IY$1,'Nakladova matice_2018'!$A$1:$IW$188,176,FALSE),0)</f>
        <v>0</v>
      </c>
      <c r="IZ203" s="19">
        <f>IFERROR(HLOOKUP(IZ$1,'Nakladova matice_2018'!$A$1:$IW$188,176,FALSE),0)</f>
        <v>0</v>
      </c>
      <c r="JA203" s="19">
        <f>IFERROR(HLOOKUP(JA$1,'Nakladova matice_2018'!$A$1:$IW$188,176,FALSE),0)</f>
        <v>0</v>
      </c>
      <c r="JB203" s="19">
        <f>IFERROR(HLOOKUP(JB$1,'Nakladova matice_2018'!$A$1:$IW$188,176,FALSE),0)</f>
        <v>0</v>
      </c>
      <c r="JC203" s="19">
        <f>IFERROR(HLOOKUP(JC$1,'Nakladova matice_2018'!$A$1:$IW$188,176,FALSE),0)</f>
        <v>0</v>
      </c>
      <c r="JD203" s="19">
        <f>IFERROR(HLOOKUP(JD$1,'Nakladova matice_2018'!$A$1:$IW$188,176,FALSE),0)</f>
        <v>0</v>
      </c>
      <c r="JE203" s="19">
        <f>IFERROR(HLOOKUP(JE$1,'Nakladova matice_2018'!$A$1:$IW$188,176,FALSE),0)</f>
        <v>0</v>
      </c>
      <c r="JF203" s="19">
        <f>IFERROR(HLOOKUP(JF$1,'Nakladova matice_2018'!$A$1:$IW$188,176,FALSE),0)</f>
        <v>0</v>
      </c>
      <c r="JG203" s="19">
        <f>IFERROR(HLOOKUP(JG$1,'Nakladova matice_2018'!$A$1:$IW$188,176,FALSE),0)</f>
        <v>0</v>
      </c>
      <c r="JH203" s="19">
        <f>IFERROR(HLOOKUP(JH$1,'Nakladova matice_2018'!$A$1:$IW$188,176,FALSE),0)</f>
        <v>0</v>
      </c>
      <c r="JI203" s="19">
        <f>IFERROR(HLOOKUP(JI$1,'Nakladova matice_2018'!$A$1:$IW$188,176,FALSE),0)</f>
        <v>0</v>
      </c>
      <c r="JJ203" s="19">
        <f>IFERROR(HLOOKUP(JJ$1,'Nakladova matice_2018'!$A$1:$IW$188,176,FALSE),0)</f>
        <v>0</v>
      </c>
      <c r="JK203" s="19">
        <f>IFERROR(HLOOKUP(JK$1,'Nakladova matice_2018'!$A$1:$IW$188,176,FALSE),0)</f>
        <v>0</v>
      </c>
      <c r="JL203" s="19">
        <f>IFERROR(HLOOKUP(JL$1,'Nakladova matice_2018'!$A$1:$IW$188,176,FALSE),0)</f>
        <v>0</v>
      </c>
      <c r="JM203" s="19">
        <f>IFERROR(HLOOKUP(JM$1,'Nakladova matice_2018'!$A$1:$IW$188,176,FALSE),0)</f>
        <v>0</v>
      </c>
      <c r="JN203" s="19">
        <f>IFERROR(HLOOKUP(JN$1,'Nakladova matice_2018'!$A$1:$IW$188,176,FALSE),0)</f>
        <v>0</v>
      </c>
      <c r="JO203" s="19">
        <f>IFERROR(HLOOKUP(JO$1,'Nakladova matice_2018'!$A$1:$IW$188,176,FALSE),0)</f>
        <v>0</v>
      </c>
      <c r="JP203" s="19">
        <f>IFERROR(HLOOKUP(JP$1,'Nakladova matice_2018'!$A$1:$IW$188,176,FALSE),0)</f>
        <v>0</v>
      </c>
      <c r="JQ203" s="19">
        <f>IFERROR(HLOOKUP(JQ$1,'Nakladova matice_2018'!$A$1:$IW$188,176,FALSE),0)</f>
        <v>0</v>
      </c>
      <c r="JR203" s="19">
        <f>IFERROR(HLOOKUP(JR$1,'Nakladova matice_2018'!$A$1:$IW$188,176,FALSE),0)</f>
        <v>0</v>
      </c>
      <c r="JS203" s="19">
        <f>IFERROR(HLOOKUP(JS$1,'Nakladova matice_2018'!$A$1:$IW$188,176,FALSE),0)</f>
        <v>0</v>
      </c>
      <c r="JT203" s="19">
        <f>IFERROR(HLOOKUP(JT$1,'Nakladova matice_2018'!$A$1:$IW$188,176,FALSE),0)</f>
        <v>0</v>
      </c>
      <c r="JU203" s="19">
        <f>IFERROR(HLOOKUP(JU$1,'Nakladova matice_2018'!$A$1:$IW$188,176,FALSE),0)</f>
        <v>0</v>
      </c>
      <c r="JV203" s="19">
        <f>IFERROR(HLOOKUP(JV$1,'Nakladova matice_2018'!$A$1:$IW$188,176,FALSE),0)</f>
        <v>0</v>
      </c>
      <c r="JW203" s="19">
        <f>IFERROR(HLOOKUP(JW$1,'Nakladova matice_2018'!$A$1:$IW$188,176,FALSE),0)</f>
        <v>0</v>
      </c>
      <c r="JX203" s="19">
        <f>IFERROR(HLOOKUP(JX$1,'Nakladova matice_2018'!$A$1:$IW$188,176,FALSE),0)</f>
        <v>0</v>
      </c>
      <c r="JY203" s="19">
        <f>IFERROR(HLOOKUP(JY$1,'Nakladova matice_2018'!$A$1:$IW$188,176,FALSE),0)</f>
        <v>0</v>
      </c>
      <c r="JZ203" s="19">
        <f>IFERROR(HLOOKUP(JZ$1,'Nakladova matice_2018'!$A$1:$IW$188,176,FALSE),0)</f>
        <v>0</v>
      </c>
      <c r="KA203" s="19">
        <f>IFERROR(HLOOKUP(KA$1,'Nakladova matice_2018'!$A$1:$IW$188,176,FALSE),0)</f>
        <v>0</v>
      </c>
      <c r="KB203" s="19">
        <f>IFERROR(HLOOKUP(KB$1,'Nakladova matice_2018'!$A$1:$IW$188,176,FALSE),0)</f>
        <v>0</v>
      </c>
      <c r="KC203" s="19">
        <f>IFERROR(HLOOKUP(KC$1,'Nakladova matice_2018'!$A$1:$IW$188,176,FALSE),0)</f>
        <v>0</v>
      </c>
      <c r="KD203" s="19">
        <f>IFERROR(HLOOKUP(KD$1,'Nakladova matice_2018'!$A$1:$IW$188,176,FALSE),0)</f>
        <v>0</v>
      </c>
      <c r="KE203" s="19">
        <f>IFERROR(HLOOKUP(KE$1,'Nakladova matice_2018'!$A$1:$IW$188,176,FALSE),0)</f>
        <v>0</v>
      </c>
      <c r="KF203" s="19">
        <f>IFERROR(HLOOKUP(KF$1,'Nakladova matice_2018'!$A$1:$IW$188,176,FALSE),0)</f>
        <v>0</v>
      </c>
      <c r="KG203" s="19">
        <f>IFERROR(HLOOKUP(KG$1,'Nakladova matice_2018'!$A$1:$IW$188,176,FALSE),0)</f>
        <v>0</v>
      </c>
      <c r="KH203" s="19">
        <f>IFERROR(HLOOKUP(KH$1,'Nakladova matice_2018'!$A$1:$IW$188,176,FALSE),0)</f>
        <v>0</v>
      </c>
      <c r="KI203" s="19">
        <f>IFERROR(HLOOKUP(KI$1,'Nakladova matice_2018'!$A$1:$IW$188,176,FALSE),0)</f>
        <v>0</v>
      </c>
      <c r="KJ203" s="19">
        <f>IFERROR(HLOOKUP(KJ$1,'Nakladova matice_2018'!$A$1:$IW$188,176,FALSE),0)</f>
        <v>0</v>
      </c>
      <c r="KK203" s="19">
        <f>IFERROR(HLOOKUP(KK$1,'Nakladova matice_2018'!$A$1:$IW$188,176,FALSE),0)</f>
        <v>0</v>
      </c>
      <c r="KL203" s="19">
        <f>IFERROR(HLOOKUP(KL$1,'Nakladova matice_2018'!$A$1:$IW$188,176,FALSE),0)</f>
        <v>0</v>
      </c>
      <c r="KM203" s="19">
        <f>IFERROR(HLOOKUP(KM$1,'Nakladova matice_2018'!$A$1:$IW$188,176,FALSE),0)</f>
        <v>0</v>
      </c>
      <c r="KN203" s="19">
        <f>IFERROR(HLOOKUP(KN$1,'Nakladova matice_2018'!$A$1:$IW$188,176,FALSE),0)</f>
        <v>0</v>
      </c>
      <c r="KO203" s="19">
        <f>IFERROR(HLOOKUP(KO$1,'Nakladova matice_2018'!$A$1:$IW$188,176,FALSE),0)</f>
        <v>0</v>
      </c>
      <c r="KP203" s="19">
        <f>IFERROR(HLOOKUP(KP$1,'Nakladova matice_2018'!$A$1:$IW$188,176,FALSE),0)</f>
        <v>0</v>
      </c>
      <c r="KQ203" s="19">
        <f>IFERROR(HLOOKUP(KQ$1,'Nakladova matice_2018'!$A$1:$IW$188,176,FALSE),0)</f>
        <v>0</v>
      </c>
      <c r="KR203" s="19">
        <f>IFERROR(HLOOKUP(KR$1,'Nakladova matice_2018'!$A$1:$IW$188,176,FALSE),0)</f>
        <v>0</v>
      </c>
      <c r="KS203" s="19">
        <f>IFERROR(HLOOKUP(KS$1,'Nakladova matice_2018'!$A$1:$IW$188,176,FALSE),0)</f>
        <v>0</v>
      </c>
      <c r="KT203" s="19">
        <f>IFERROR(HLOOKUP(KT$1,'Nakladova matice_2018'!$A$1:$IW$188,176,FALSE),0)</f>
        <v>0</v>
      </c>
      <c r="KU203" s="19">
        <f>IFERROR(HLOOKUP(KU$1,'Nakladova matice_2018'!$A$1:$IW$188,176,FALSE),0)</f>
        <v>0</v>
      </c>
      <c r="KV203" s="19">
        <f>IFERROR(HLOOKUP(KV$1,'Nakladova matice_2018'!$A$1:$IW$188,176,FALSE),0)</f>
        <v>0</v>
      </c>
      <c r="KW203" s="19">
        <f>IFERROR(HLOOKUP(KW$1,'Nakladova matice_2018'!$A$1:$IW$188,176,FALSE),0)</f>
        <v>0</v>
      </c>
      <c r="KX203" s="19">
        <f>IFERROR(HLOOKUP(KX$1,'Nakladova matice_2018'!$A$1:$IW$188,176,FALSE),0)</f>
        <v>0</v>
      </c>
      <c r="KY203" s="19">
        <f>IFERROR(HLOOKUP(KY$1,'Nakladova matice_2018'!$A$1:$IW$188,176,FALSE),0)</f>
        <v>0</v>
      </c>
      <c r="KZ203" s="19">
        <f>IFERROR(HLOOKUP(KZ$1,'Nakladova matice_2018'!$A$1:$IW$188,176,FALSE),0)</f>
        <v>0</v>
      </c>
      <c r="LA203" s="19">
        <f>IFERROR(HLOOKUP(LA$1,'Nakladova matice_2018'!$A$1:$IW$188,176,FALSE),0)</f>
        <v>0</v>
      </c>
      <c r="LB203" s="19">
        <f>IFERROR(HLOOKUP(LB$1,'Nakladova matice_2018'!$A$1:$IW$188,176,FALSE),0)</f>
        <v>0</v>
      </c>
      <c r="LC203" s="19">
        <f>IFERROR(HLOOKUP(LC$1,'Nakladova matice_2018'!$A$1:$IW$188,176,FALSE),0)</f>
        <v>0</v>
      </c>
      <c r="LD203" s="19">
        <f>IFERROR(HLOOKUP(LD$1,'Nakladova matice_2018'!$A$1:$IW$188,176,FALSE),0)</f>
        <v>0</v>
      </c>
      <c r="LE203" s="19">
        <f>IFERROR(HLOOKUP(LE$1,'Nakladova matice_2018'!$A$1:$IW$188,176,FALSE),0)</f>
        <v>0</v>
      </c>
      <c r="LF203" s="19">
        <f>IFERROR(HLOOKUP(LF$1,'Nakladova matice_2018'!$A$1:$IW$188,176,FALSE),0)</f>
        <v>0</v>
      </c>
      <c r="LG203" s="19">
        <f>IFERROR(HLOOKUP(LG$1,'Nakladova matice_2018'!$A$1:$IW$188,176,FALSE),0)</f>
        <v>0</v>
      </c>
      <c r="LH203" s="19">
        <f>IFERROR(HLOOKUP(LH$1,'Nakladova matice_2018'!$A$1:$IW$188,176,FALSE),0)</f>
        <v>0</v>
      </c>
      <c r="LI203" s="19">
        <f>IFERROR(HLOOKUP(LI$1,'Nakladova matice_2018'!$A$1:$IW$188,176,FALSE),0)</f>
        <v>0</v>
      </c>
      <c r="LJ203" s="19">
        <f>IFERROR(HLOOKUP(LJ$1,'Nakladova matice_2018'!$A$1:$IW$188,176,FALSE),0)</f>
        <v>0</v>
      </c>
      <c r="LK203" s="19">
        <f>IFERROR(HLOOKUP(LK$1,'Nakladova matice_2018'!$A$1:$IW$188,176,FALSE),0)</f>
        <v>0</v>
      </c>
      <c r="LL203" s="19">
        <f>IFERROR(HLOOKUP(LL$1,'Nakladova matice_2018'!$A$1:$IW$188,176,FALSE),0)</f>
        <v>0</v>
      </c>
      <c r="LM203" s="19">
        <f>IFERROR(HLOOKUP(LM$1,'Nakladova matice_2018'!$A$1:$IW$188,176,FALSE),0)</f>
        <v>0</v>
      </c>
      <c r="LN203" s="19">
        <f>IFERROR(HLOOKUP(LN$1,'Nakladova matice_2018'!$A$1:$IW$188,176,FALSE),0)</f>
        <v>0</v>
      </c>
      <c r="LO203" s="19">
        <f>IFERROR(HLOOKUP(LO$1,'Nakladova matice_2018'!$A$1:$IW$188,176,FALSE),0)</f>
        <v>0</v>
      </c>
      <c r="LP203" s="19">
        <f>IFERROR(HLOOKUP(LP$1,'Nakladova matice_2018'!$A$1:$IW$188,176,FALSE),0)</f>
        <v>0</v>
      </c>
      <c r="LQ203" s="19">
        <f>IFERROR(HLOOKUP(LQ$1,'Nakladova matice_2018'!$A$1:$IW$188,176,FALSE),0)</f>
        <v>0</v>
      </c>
      <c r="LR203" s="19">
        <f>IFERROR(HLOOKUP(LR$1,'Nakladova matice_2018'!$A$1:$IW$188,176,FALSE),0)</f>
        <v>0</v>
      </c>
      <c r="LS203" s="19">
        <f>IFERROR(HLOOKUP(LS$1,'Nakladova matice_2018'!$A$1:$IW$188,176,FALSE),0)</f>
        <v>0</v>
      </c>
      <c r="LT203" s="19">
        <f>IFERROR(HLOOKUP(LT$1,'Nakladova matice_2018'!$A$1:$IW$188,176,FALSE),0)</f>
        <v>0</v>
      </c>
      <c r="LU203" s="19">
        <f>IFERROR(HLOOKUP(LU$1,'Nakladova matice_2018'!$A$1:$IW$188,176,FALSE),0)</f>
        <v>0</v>
      </c>
      <c r="LV203" s="19">
        <f>IFERROR(HLOOKUP(LV$1,'Nakladova matice_2018'!$A$1:$IW$188,176,FALSE),0)</f>
        <v>0</v>
      </c>
      <c r="LW203" s="19">
        <f>IFERROR(HLOOKUP(LW$1,'Nakladova matice_2018'!$A$1:$IW$188,176,FALSE),0)</f>
        <v>0</v>
      </c>
      <c r="LX203" s="19">
        <f>IFERROR(HLOOKUP(LX$1,'Nakladova matice_2018'!$A$1:$IW$188,176,FALSE),0)</f>
        <v>0</v>
      </c>
      <c r="LY203" s="19">
        <f>IFERROR(HLOOKUP(LY$1,'Nakladova matice_2018'!$A$1:$IW$188,176,FALSE),0)</f>
        <v>0</v>
      </c>
      <c r="LZ203" s="19">
        <f>IFERROR(HLOOKUP(LZ$1,'Nakladova matice_2018'!$A$1:$IW$188,176,FALSE),0)</f>
        <v>0</v>
      </c>
      <c r="MA203" s="19">
        <f>IFERROR(HLOOKUP(MA$1,'Nakladova matice_2018'!$A$1:$IW$188,176,FALSE),0)</f>
        <v>0</v>
      </c>
      <c r="MB203" s="19">
        <f>IFERROR(HLOOKUP(MB$1,'Nakladova matice_2018'!$A$1:$IW$188,176,FALSE),0)</f>
        <v>0</v>
      </c>
      <c r="MC203" s="19">
        <f>IFERROR(HLOOKUP(MC$1,'Nakladova matice_2018'!$A$1:$IW$188,176,FALSE),0)</f>
        <v>0</v>
      </c>
      <c r="MD203" s="19">
        <f>IFERROR(HLOOKUP(MD$1,'Nakladova matice_2018'!$A$1:$IW$188,176,FALSE),0)</f>
        <v>0</v>
      </c>
      <c r="ME203" s="19">
        <f>IFERROR(HLOOKUP(ME$1,'Nakladova matice_2018'!$A$1:$IW$188,176,FALSE),0)</f>
        <v>0</v>
      </c>
      <c r="MF203" s="19">
        <f>IFERROR(HLOOKUP(MF$1,'Nakladova matice_2018'!$A$1:$IW$188,176,FALSE),0)</f>
        <v>0</v>
      </c>
      <c r="MG203" s="19">
        <f>IFERROR(HLOOKUP(MG$1,'Nakladova matice_2018'!$A$1:$IW$188,176,FALSE),0)</f>
        <v>0</v>
      </c>
      <c r="MH203" s="19">
        <f>IFERROR(HLOOKUP(MH$1,'Nakladova matice_2018'!$A$1:$IW$188,176,FALSE),0)</f>
        <v>0</v>
      </c>
      <c r="MI203" s="19">
        <f>IFERROR(HLOOKUP(MI$1,'Nakladova matice_2018'!$A$1:$IW$188,176,FALSE),0)</f>
        <v>0</v>
      </c>
      <c r="MJ203" s="19">
        <f>IFERROR(HLOOKUP(MJ$1,'Nakladova matice_2018'!$A$1:$IW$188,176,FALSE),0)</f>
        <v>0</v>
      </c>
      <c r="MK203" s="19">
        <f>IFERROR(HLOOKUP(MK$1,'Nakladova matice_2018'!$A$1:$IW$188,176,FALSE),0)</f>
        <v>0</v>
      </c>
      <c r="ML203" s="19">
        <f>IFERROR(HLOOKUP(ML$1,'Nakladova matice_2018'!$A$1:$IW$188,176,FALSE),0)</f>
        <v>0</v>
      </c>
      <c r="MM203" s="19">
        <f>IFERROR(HLOOKUP(MM$1,'Nakladova matice_2018'!$A$1:$IW$188,176,FALSE),0)</f>
        <v>0</v>
      </c>
      <c r="MN203" s="19">
        <f>IFERROR(HLOOKUP(MN$1,'Nakladova matice_2018'!$A$1:$IW$188,176,FALSE),0)</f>
        <v>0</v>
      </c>
      <c r="MO203" s="20">
        <f t="shared" si="88"/>
        <v>0</v>
      </c>
      <c r="MP203" s="20">
        <f>MO203-'Nakladova matice_2018'!IX176</f>
        <v>0</v>
      </c>
    </row>
    <row r="204" spans="1:354" x14ac:dyDescent="0.2">
      <c r="A204" s="27">
        <v>599172</v>
      </c>
      <c r="B204" s="21" t="s">
        <v>306</v>
      </c>
      <c r="C204" s="53">
        <v>0</v>
      </c>
      <c r="D204" s="19">
        <f>IFERROR(HLOOKUP(D$1,'Nakladova matice_2018'!$A$1:$IW$188,177,FALSE),0)</f>
        <v>0</v>
      </c>
      <c r="E204" s="19">
        <f>IFERROR(HLOOKUP(E$1,'Nakladova matice_2018'!$A$1:$IW$188,177,FALSE),0)</f>
        <v>0</v>
      </c>
      <c r="F204" s="19">
        <f>IFERROR(HLOOKUP(F$1,'Nakladova matice_2018'!$A$1:$IW$188,177,FALSE),0)</f>
        <v>0</v>
      </c>
      <c r="G204" s="19">
        <f>IFERROR(HLOOKUP(G$1,'Nakladova matice_2018'!$A$1:$IW$188,177,FALSE),0)</f>
        <v>0</v>
      </c>
      <c r="H204" s="19">
        <f>IFERROR(HLOOKUP(H$1,'Nakladova matice_2018'!$A$1:$IW$188,177,FALSE),0)</f>
        <v>0</v>
      </c>
      <c r="I204" s="19">
        <f>IFERROR(HLOOKUP(I$1,'Nakladova matice_2018'!$A$1:$IW$188,177,FALSE),0)</f>
        <v>0</v>
      </c>
      <c r="J204" s="19">
        <f>IFERROR(HLOOKUP(J$1,'Nakladova matice_2018'!$A$1:$IW$188,177,FALSE),0)</f>
        <v>0</v>
      </c>
      <c r="K204" s="19">
        <f>IFERROR(HLOOKUP(K$1,'Nakladova matice_2018'!$A$1:$IW$188,177,FALSE),0)</f>
        <v>0</v>
      </c>
      <c r="L204" s="19">
        <f>IFERROR(HLOOKUP(L$1,'Nakladova matice_2018'!$A$1:$IW$188,177,FALSE),0)</f>
        <v>0</v>
      </c>
      <c r="M204" s="19">
        <f>IFERROR(HLOOKUP(M$1,'Nakladova matice_2018'!$A$1:$IW$188,177,FALSE),0)</f>
        <v>0</v>
      </c>
      <c r="N204" s="19">
        <f>IFERROR(HLOOKUP(N$1,'Nakladova matice_2018'!$A$1:$IW$188,177,FALSE),0)</f>
        <v>0</v>
      </c>
      <c r="O204" s="19">
        <f>IFERROR(HLOOKUP(O$1,'Nakladova matice_2018'!$A$1:$IW$188,177,FALSE),0)</f>
        <v>0</v>
      </c>
      <c r="P204" s="19">
        <f>IFERROR(HLOOKUP(P$1,'Nakladova matice_2018'!$A$1:$IW$188,177,FALSE),0)</f>
        <v>0</v>
      </c>
      <c r="Q204" s="19">
        <f>IFERROR(HLOOKUP(Q$1,'Nakladova matice_2018'!$A$1:$IW$188,177,FALSE),0)</f>
        <v>0</v>
      </c>
      <c r="R204" s="19">
        <f>IFERROR(HLOOKUP(R$1,'Nakladova matice_2018'!$A$1:$IW$188,177,FALSE),0)</f>
        <v>0</v>
      </c>
      <c r="S204" s="19">
        <f>IFERROR(HLOOKUP(S$1,'Nakladova matice_2018'!$A$1:$IW$188,177,FALSE),0)</f>
        <v>0</v>
      </c>
      <c r="T204" s="19">
        <f>IFERROR(HLOOKUP(T$1,'Nakladova matice_2018'!$A$1:$IW$188,177,FALSE),0)</f>
        <v>0</v>
      </c>
      <c r="U204" s="19">
        <f>IFERROR(HLOOKUP(U$1,'Nakladova matice_2018'!$A$1:$IW$188,177,FALSE),0)</f>
        <v>0</v>
      </c>
      <c r="V204" s="19">
        <f>IFERROR(HLOOKUP(V$1,'Nakladova matice_2018'!$A$1:$IW$188,177,FALSE),0)</f>
        <v>0</v>
      </c>
      <c r="W204" s="19">
        <f>IFERROR(HLOOKUP(W$1,'Nakladova matice_2018'!$A$1:$IW$188,177,FALSE),0)</f>
        <v>0</v>
      </c>
      <c r="X204" s="19">
        <f>IFERROR(HLOOKUP(X$1,'Nakladova matice_2018'!$A$1:$IW$188,177,FALSE),0)</f>
        <v>0</v>
      </c>
      <c r="Y204" s="19">
        <f>IFERROR(HLOOKUP(Y$1,'Nakladova matice_2018'!$A$1:$IW$188,177,FALSE),0)</f>
        <v>0</v>
      </c>
      <c r="Z204" s="19">
        <f>IFERROR(HLOOKUP(Z$1,'Nakladova matice_2018'!$A$1:$IW$188,177,FALSE),0)</f>
        <v>0</v>
      </c>
      <c r="AA204" s="19">
        <f>IFERROR(HLOOKUP(AA$1,'Nakladova matice_2018'!$A$1:$IW$188,177,FALSE),0)</f>
        <v>0</v>
      </c>
      <c r="AB204" s="19">
        <f>IFERROR(HLOOKUP(AB$1,'Nakladova matice_2018'!$A$1:$IW$188,177,FALSE),0)</f>
        <v>0</v>
      </c>
      <c r="AC204" s="19">
        <f>IFERROR(HLOOKUP(AC$1,'Nakladova matice_2018'!$A$1:$IW$188,177,FALSE),0)</f>
        <v>0</v>
      </c>
      <c r="AD204" s="19">
        <f>IFERROR(HLOOKUP(AD$1,'Nakladova matice_2018'!$A$1:$IW$188,177,FALSE),0)</f>
        <v>0</v>
      </c>
      <c r="AE204" s="19">
        <f>IFERROR(HLOOKUP(AE$1,'Nakladova matice_2018'!$A$1:$IW$188,177,FALSE),0)</f>
        <v>0</v>
      </c>
      <c r="AF204" s="19">
        <f>IFERROR(HLOOKUP(AF$1,'Nakladova matice_2018'!$A$1:$IW$188,177,FALSE),0)</f>
        <v>0</v>
      </c>
      <c r="AG204" s="19">
        <f>IFERROR(HLOOKUP(AG$1,'Nakladova matice_2018'!$A$1:$IW$188,177,FALSE),0)</f>
        <v>0</v>
      </c>
      <c r="AH204" s="19">
        <f>IFERROR(HLOOKUP(AH$1,'Nakladova matice_2018'!$A$1:$IW$188,177,FALSE),0)</f>
        <v>0</v>
      </c>
      <c r="AI204" s="19">
        <f>IFERROR(HLOOKUP(AI$1,'Nakladova matice_2018'!$A$1:$IW$188,177,FALSE),0)</f>
        <v>0</v>
      </c>
      <c r="AJ204" s="19">
        <f>IFERROR(HLOOKUP(AJ$1,'Nakladova matice_2018'!$A$1:$IW$188,177,FALSE),0)</f>
        <v>0</v>
      </c>
      <c r="AK204" s="19">
        <f>IFERROR(HLOOKUP(AK$1,'Nakladova matice_2018'!$A$1:$IW$188,177,FALSE),0)</f>
        <v>0</v>
      </c>
      <c r="AL204" s="19">
        <f>IFERROR(HLOOKUP(AL$1,'Nakladova matice_2018'!$A$1:$IW$188,177,FALSE),0)</f>
        <v>0</v>
      </c>
      <c r="AM204" s="19">
        <f>IFERROR(HLOOKUP(AM$1,'Nakladova matice_2018'!$A$1:$IW$188,177,FALSE),0)</f>
        <v>0</v>
      </c>
      <c r="AN204" s="19">
        <f>IFERROR(HLOOKUP(AN$1,'Nakladova matice_2018'!$A$1:$IW$188,177,FALSE),0)</f>
        <v>0</v>
      </c>
      <c r="AO204" s="19">
        <f>IFERROR(HLOOKUP(AO$1,'Nakladova matice_2018'!$A$1:$IW$188,177,FALSE),0)</f>
        <v>0</v>
      </c>
      <c r="AP204" s="19">
        <f>IFERROR(HLOOKUP(AP$1,'Nakladova matice_2018'!$A$1:$IW$188,177,FALSE),0)</f>
        <v>0</v>
      </c>
      <c r="AQ204" s="19">
        <f>IFERROR(HLOOKUP(AQ$1,'Nakladova matice_2018'!$A$1:$IW$188,177,FALSE),0)</f>
        <v>0</v>
      </c>
      <c r="AR204" s="19">
        <f>IFERROR(HLOOKUP(AR$1,'Nakladova matice_2018'!$A$1:$IW$188,177,FALSE),0)</f>
        <v>0</v>
      </c>
      <c r="AS204" s="19">
        <f>IFERROR(HLOOKUP(AS$1,'Nakladova matice_2018'!$A$1:$IW$188,177,FALSE),0)</f>
        <v>0</v>
      </c>
      <c r="AT204" s="19">
        <f>IFERROR(HLOOKUP(AT$1,'Nakladova matice_2018'!$A$1:$IW$188,177,FALSE),0)</f>
        <v>0</v>
      </c>
      <c r="AU204" s="19">
        <f>IFERROR(HLOOKUP(AU$1,'Nakladova matice_2018'!$A$1:$IW$188,177,FALSE),0)</f>
        <v>0</v>
      </c>
      <c r="AV204" s="19">
        <f>IFERROR(HLOOKUP(AV$1,'Nakladova matice_2018'!$A$1:$IW$188,177,FALSE),0)</f>
        <v>0</v>
      </c>
      <c r="AW204" s="19">
        <f>IFERROR(HLOOKUP(AW$1,'Nakladova matice_2018'!$A$1:$IW$188,177,FALSE),0)</f>
        <v>0</v>
      </c>
      <c r="AX204" s="19">
        <f>IFERROR(HLOOKUP(AX$1,'Nakladova matice_2018'!$A$1:$IW$188,177,FALSE),0)</f>
        <v>0</v>
      </c>
      <c r="AY204" s="19">
        <f>IFERROR(HLOOKUP(AY$1,'Nakladova matice_2018'!$A$1:$IW$188,177,FALSE),0)</f>
        <v>0</v>
      </c>
      <c r="AZ204" s="19">
        <f>IFERROR(HLOOKUP(AZ$1,'Nakladova matice_2018'!$A$1:$IW$188,177,FALSE),0)</f>
        <v>0</v>
      </c>
      <c r="BA204" s="19">
        <f>IFERROR(HLOOKUP(BA$1,'Nakladova matice_2018'!$A$1:$IW$188,177,FALSE),0)</f>
        <v>0</v>
      </c>
      <c r="BB204" s="19">
        <f>IFERROR(HLOOKUP(BB$1,'Nakladova matice_2018'!$A$1:$IW$188,177,FALSE),0)</f>
        <v>0</v>
      </c>
      <c r="BC204" s="19">
        <f>IFERROR(HLOOKUP(BC$1,'Nakladova matice_2018'!$A$1:$IW$188,177,FALSE),0)</f>
        <v>0</v>
      </c>
      <c r="BD204" s="19">
        <f>IFERROR(HLOOKUP(BD$1,'Nakladova matice_2018'!$A$1:$IW$188,177,FALSE),0)</f>
        <v>0</v>
      </c>
      <c r="BE204" s="19">
        <f>IFERROR(HLOOKUP(BE$1,'Nakladova matice_2018'!$A$1:$IW$188,177,FALSE),0)</f>
        <v>0</v>
      </c>
      <c r="BF204" s="19">
        <f>IFERROR(HLOOKUP(BF$1,'Nakladova matice_2018'!$A$1:$IW$188,177,FALSE),0)</f>
        <v>0</v>
      </c>
      <c r="BG204" s="19">
        <f>IFERROR(HLOOKUP(BG$1,'Nakladova matice_2018'!$A$1:$IW$188,177,FALSE),0)</f>
        <v>0</v>
      </c>
      <c r="BH204" s="19">
        <f>IFERROR(HLOOKUP(BH$1,'Nakladova matice_2018'!$A$1:$IW$188,177,FALSE),0)</f>
        <v>0</v>
      </c>
      <c r="BI204" s="19">
        <f>IFERROR(HLOOKUP(BI$1,'Nakladova matice_2018'!$A$1:$IW$188,177,FALSE),0)</f>
        <v>0</v>
      </c>
      <c r="BJ204" s="19">
        <f>IFERROR(HLOOKUP(BJ$1,'Nakladova matice_2018'!$A$1:$IW$188,177,FALSE),0)</f>
        <v>0</v>
      </c>
      <c r="BK204" s="19">
        <f>IFERROR(HLOOKUP(BK$1,'Nakladova matice_2018'!$A$1:$IW$188,177,FALSE),0)</f>
        <v>0</v>
      </c>
      <c r="BL204" s="19">
        <f>IFERROR(HLOOKUP(BL$1,'Nakladova matice_2018'!$A$1:$IW$188,177,FALSE),0)</f>
        <v>0</v>
      </c>
      <c r="BM204" s="19">
        <f>IFERROR(HLOOKUP(BM$1,'Nakladova matice_2018'!$A$1:$IW$188,177,FALSE),0)</f>
        <v>0</v>
      </c>
      <c r="BN204" s="19">
        <f>IFERROR(HLOOKUP(BN$1,'Nakladova matice_2018'!$A$1:$IW$188,177,FALSE),0)</f>
        <v>0</v>
      </c>
      <c r="BO204" s="19">
        <f>IFERROR(HLOOKUP(BO$1,'Nakladova matice_2018'!$A$1:$IW$188,177,FALSE),0)</f>
        <v>0</v>
      </c>
      <c r="BP204" s="19">
        <f>IFERROR(HLOOKUP(BP$1,'Nakladova matice_2018'!$A$1:$IW$188,177,FALSE),0)</f>
        <v>0</v>
      </c>
      <c r="BQ204" s="19">
        <f>IFERROR(HLOOKUP(BQ$1,'Nakladova matice_2018'!$A$1:$IW$188,177,FALSE),0)</f>
        <v>0</v>
      </c>
      <c r="BR204" s="19">
        <f>IFERROR(HLOOKUP(BR$1,'Nakladova matice_2018'!$A$1:$IW$188,177,FALSE),0)</f>
        <v>0</v>
      </c>
      <c r="BS204" s="19">
        <f>IFERROR(HLOOKUP(BS$1,'Nakladova matice_2018'!$A$1:$IW$188,177,FALSE),0)</f>
        <v>0</v>
      </c>
      <c r="BT204" s="19">
        <f>IFERROR(HLOOKUP(BT$1,'Nakladova matice_2018'!$A$1:$IW$188,177,FALSE),0)</f>
        <v>0</v>
      </c>
      <c r="BU204" s="19">
        <f>IFERROR(HLOOKUP(BU$1,'Nakladova matice_2018'!$A$1:$IW$188,177,FALSE),0)</f>
        <v>0</v>
      </c>
      <c r="BV204" s="19">
        <f>IFERROR(HLOOKUP(BV$1,'Nakladova matice_2018'!$A$1:$IW$188,177,FALSE),0)</f>
        <v>0</v>
      </c>
      <c r="BW204" s="19">
        <f>IFERROR(HLOOKUP(BW$1,'Nakladova matice_2018'!$A$1:$IW$188,177,FALSE),0)</f>
        <v>0</v>
      </c>
      <c r="BX204" s="19">
        <f>IFERROR(HLOOKUP(BX$1,'Nakladova matice_2018'!$A$1:$IW$188,177,FALSE),0)</f>
        <v>0</v>
      </c>
      <c r="BY204" s="19">
        <f>IFERROR(HLOOKUP(BY$1,'Nakladova matice_2018'!$A$1:$IW$188,177,FALSE),0)</f>
        <v>0</v>
      </c>
      <c r="BZ204" s="19">
        <f>IFERROR(HLOOKUP(BZ$1,'Nakladova matice_2018'!$A$1:$IW$188,177,FALSE),0)</f>
        <v>0</v>
      </c>
      <c r="CA204" s="19">
        <f>IFERROR(HLOOKUP(CA$1,'Nakladova matice_2018'!$A$1:$IW$188,177,FALSE),0)</f>
        <v>0</v>
      </c>
      <c r="CB204" s="19">
        <f>IFERROR(HLOOKUP(CB$1,'Nakladova matice_2018'!$A$1:$IW$188,177,FALSE),0)</f>
        <v>0</v>
      </c>
      <c r="CC204" s="19">
        <f>IFERROR(HLOOKUP(CC$1,'Nakladova matice_2018'!$A$1:$IW$188,177,FALSE),0)</f>
        <v>0</v>
      </c>
      <c r="CD204" s="19">
        <f>IFERROR(HLOOKUP(CD$1,'Nakladova matice_2018'!$A$1:$IW$188,177,FALSE),0)</f>
        <v>0</v>
      </c>
      <c r="CE204" s="19">
        <f>IFERROR(HLOOKUP(CE$1,'Nakladova matice_2018'!$A$1:$IW$188,177,FALSE),0)</f>
        <v>0</v>
      </c>
      <c r="CF204" s="19">
        <f>IFERROR(HLOOKUP(CF$1,'Nakladova matice_2018'!$A$1:$IW$188,177,FALSE),0)</f>
        <v>0</v>
      </c>
      <c r="CG204" s="19">
        <f>IFERROR(HLOOKUP(CG$1,'Nakladova matice_2018'!$A$1:$IW$188,177,FALSE),0)</f>
        <v>0</v>
      </c>
      <c r="CH204" s="19">
        <f>IFERROR(HLOOKUP(CH$1,'Nakladova matice_2018'!$A$1:$IW$188,177,FALSE),0)</f>
        <v>0</v>
      </c>
      <c r="CI204" s="19">
        <f>IFERROR(HLOOKUP(CI$1,'Nakladova matice_2018'!$A$1:$IW$188,177,FALSE),0)</f>
        <v>0</v>
      </c>
      <c r="CJ204" s="19">
        <f>IFERROR(HLOOKUP(CJ$1,'Nakladova matice_2018'!$A$1:$IW$188,177,FALSE),0)</f>
        <v>0</v>
      </c>
      <c r="CK204" s="19">
        <f>IFERROR(HLOOKUP(CK$1,'Nakladova matice_2018'!$A$1:$IW$188,177,FALSE),0)</f>
        <v>0</v>
      </c>
      <c r="CL204" s="19">
        <f>IFERROR(HLOOKUP(CL$1,'Nakladova matice_2018'!$A$1:$IW$188,177,FALSE),0)</f>
        <v>0</v>
      </c>
      <c r="CM204" s="19">
        <f>IFERROR(HLOOKUP(CM$1,'Nakladova matice_2018'!$A$1:$IW$188,177,FALSE),0)</f>
        <v>0</v>
      </c>
      <c r="CN204" s="19">
        <f>IFERROR(HLOOKUP(CN$1,'Nakladova matice_2018'!$A$1:$IW$188,177,FALSE),0)</f>
        <v>0</v>
      </c>
      <c r="CO204" s="19">
        <f>IFERROR(HLOOKUP(CO$1,'Nakladova matice_2018'!$A$1:$IW$188,177,FALSE),0)</f>
        <v>0</v>
      </c>
      <c r="CP204" s="19">
        <f>IFERROR(HLOOKUP(CP$1,'Nakladova matice_2018'!$A$1:$IW$188,177,FALSE),0)</f>
        <v>0</v>
      </c>
      <c r="CQ204" s="19">
        <f>IFERROR(HLOOKUP(CQ$1,'Nakladova matice_2018'!$A$1:$IW$188,177,FALSE),0)</f>
        <v>0</v>
      </c>
      <c r="CR204" s="19">
        <f>IFERROR(HLOOKUP(CR$1,'Nakladova matice_2018'!$A$1:$IW$188,177,FALSE),0)</f>
        <v>0</v>
      </c>
      <c r="CS204" s="19">
        <f>IFERROR(HLOOKUP(CS$1,'Nakladova matice_2018'!$A$1:$IW$188,177,FALSE),0)</f>
        <v>0</v>
      </c>
      <c r="CT204" s="19">
        <f>IFERROR(HLOOKUP(CT$1,'Nakladova matice_2018'!$A$1:$IW$188,177,FALSE),0)</f>
        <v>0</v>
      </c>
      <c r="CU204" s="19">
        <f>IFERROR(HLOOKUP(CU$1,'Nakladova matice_2018'!$A$1:$IW$188,177,FALSE),0)</f>
        <v>0</v>
      </c>
      <c r="CV204" s="19">
        <f>IFERROR(HLOOKUP(CV$1,'Nakladova matice_2018'!$A$1:$IW$188,177,FALSE),0)</f>
        <v>0</v>
      </c>
      <c r="CW204" s="19">
        <f>IFERROR(HLOOKUP(CW$1,'Nakladova matice_2018'!$A$1:$IW$188,177,FALSE),0)</f>
        <v>0</v>
      </c>
      <c r="CX204" s="19">
        <f>IFERROR(HLOOKUP(CX$1,'Nakladova matice_2018'!$A$1:$IW$188,177,FALSE),0)</f>
        <v>0</v>
      </c>
      <c r="CY204" s="19">
        <f>IFERROR(HLOOKUP(CY$1,'Nakladova matice_2018'!$A$1:$IW$188,177,FALSE),0)</f>
        <v>0</v>
      </c>
      <c r="CZ204" s="19">
        <f>IFERROR(HLOOKUP(CZ$1,'Nakladova matice_2018'!$A$1:$IW$188,177,FALSE),0)</f>
        <v>0</v>
      </c>
      <c r="DA204" s="19">
        <f>IFERROR(HLOOKUP(DA$1,'Nakladova matice_2018'!$A$1:$IW$188,177,FALSE),0)</f>
        <v>0</v>
      </c>
      <c r="DB204" s="19">
        <f>IFERROR(HLOOKUP(DB$1,'Nakladova matice_2018'!$A$1:$IW$188,177,FALSE),0)</f>
        <v>0</v>
      </c>
      <c r="DC204" s="19">
        <f>IFERROR(HLOOKUP(DC$1,'Nakladova matice_2018'!$A$1:$IW$188,177,FALSE),0)</f>
        <v>0</v>
      </c>
      <c r="DD204" s="19">
        <f>IFERROR(HLOOKUP(DD$1,'Nakladova matice_2018'!$A$1:$IW$188,177,FALSE),0)</f>
        <v>0</v>
      </c>
      <c r="DE204" s="19">
        <f>IFERROR(HLOOKUP(DE$1,'Nakladova matice_2018'!$A$1:$IW$188,177,FALSE),0)</f>
        <v>0</v>
      </c>
      <c r="DF204" s="19">
        <f>IFERROR(HLOOKUP(DF$1,'Nakladova matice_2018'!$A$1:$IW$188,177,FALSE),0)</f>
        <v>0</v>
      </c>
      <c r="DG204" s="19">
        <f>IFERROR(HLOOKUP(DG$1,'Nakladova matice_2018'!$A$1:$IW$188,177,FALSE),0)</f>
        <v>0</v>
      </c>
      <c r="DH204" s="19">
        <f>IFERROR(HLOOKUP(DH$1,'Nakladova matice_2018'!$A$1:$IW$188,177,FALSE),0)</f>
        <v>0</v>
      </c>
      <c r="DI204" s="19">
        <f>IFERROR(HLOOKUP(DI$1,'Nakladova matice_2018'!$A$1:$IW$188,177,FALSE),0)</f>
        <v>0</v>
      </c>
      <c r="DJ204" s="19">
        <f>IFERROR(HLOOKUP(DJ$1,'Nakladova matice_2018'!$A$1:$IW$188,177,FALSE),0)</f>
        <v>0</v>
      </c>
      <c r="DK204" s="19">
        <f>IFERROR(HLOOKUP(DK$1,'Nakladova matice_2018'!$A$1:$IW$188,177,FALSE),0)</f>
        <v>0</v>
      </c>
      <c r="DL204" s="19">
        <f>IFERROR(HLOOKUP(DL$1,'Nakladova matice_2018'!$A$1:$IW$188,177,FALSE),0)</f>
        <v>0</v>
      </c>
      <c r="DM204" s="19">
        <f>IFERROR(HLOOKUP(DM$1,'Nakladova matice_2018'!$A$1:$IW$188,177,FALSE),0)</f>
        <v>0</v>
      </c>
      <c r="DN204" s="19">
        <f>IFERROR(HLOOKUP(DN$1,'Nakladova matice_2018'!$A$1:$IW$188,177,FALSE),0)</f>
        <v>0</v>
      </c>
      <c r="DO204" s="19">
        <f>IFERROR(HLOOKUP(DO$1,'Nakladova matice_2018'!$A$1:$IW$188,177,FALSE),0)</f>
        <v>0</v>
      </c>
      <c r="DP204" s="19">
        <f>IFERROR(HLOOKUP(DP$1,'Nakladova matice_2018'!$A$1:$IW$188,177,FALSE),0)</f>
        <v>0</v>
      </c>
      <c r="DQ204" s="19">
        <f>IFERROR(HLOOKUP(DQ$1,'Nakladova matice_2018'!$A$1:$IW$188,177,FALSE),0)</f>
        <v>0</v>
      </c>
      <c r="DR204" s="19">
        <f>IFERROR(HLOOKUP(DR$1,'Nakladova matice_2018'!$A$1:$IW$188,177,FALSE),0)</f>
        <v>51120</v>
      </c>
      <c r="DS204" s="19">
        <f>IFERROR(HLOOKUP(DS$1,'Nakladova matice_2018'!$A$1:$IW$188,177,FALSE),0)</f>
        <v>0</v>
      </c>
      <c r="DT204" s="19">
        <f>IFERROR(HLOOKUP(DT$1,'Nakladova matice_2018'!$A$1:$IW$188,177,FALSE),0)</f>
        <v>0</v>
      </c>
      <c r="DU204" s="19">
        <f>IFERROR(HLOOKUP(DU$1,'Nakladova matice_2018'!$A$1:$IW$188,177,FALSE),0)</f>
        <v>0</v>
      </c>
      <c r="DV204" s="19">
        <f>IFERROR(HLOOKUP(DV$1,'Nakladova matice_2018'!$A$1:$IW$188,177,FALSE),0)</f>
        <v>0</v>
      </c>
      <c r="DW204" s="19">
        <f>IFERROR(HLOOKUP(DW$1,'Nakladova matice_2018'!$A$1:$IW$188,177,FALSE),0)</f>
        <v>0</v>
      </c>
      <c r="DX204" s="19">
        <f>IFERROR(HLOOKUP(DX$1,'Nakladova matice_2018'!$A$1:$IW$188,177,FALSE),0)</f>
        <v>0</v>
      </c>
      <c r="DY204" s="19">
        <f>IFERROR(HLOOKUP(DY$1,'Nakladova matice_2018'!$A$1:$IW$188,177,FALSE),0)</f>
        <v>0</v>
      </c>
      <c r="DZ204" s="19">
        <f>IFERROR(HLOOKUP(DZ$1,'Nakladova matice_2018'!$A$1:$IW$188,177,FALSE),0)</f>
        <v>0</v>
      </c>
      <c r="EA204" s="19">
        <f>IFERROR(HLOOKUP(EA$1,'Nakladova matice_2018'!$A$1:$IW$188,177,FALSE),0)</f>
        <v>0</v>
      </c>
      <c r="EB204" s="19">
        <f>IFERROR(HLOOKUP(EB$1,'Nakladova matice_2018'!$A$1:$IW$188,177,FALSE),0)</f>
        <v>0</v>
      </c>
      <c r="EC204" s="19">
        <f>IFERROR(HLOOKUP(EC$1,'Nakladova matice_2018'!$A$1:$IW$188,177,FALSE),0)</f>
        <v>0</v>
      </c>
      <c r="ED204" s="19">
        <f>IFERROR(HLOOKUP(ED$1,'Nakladova matice_2018'!$A$1:$IW$188,177,FALSE),0)</f>
        <v>0</v>
      </c>
      <c r="EE204" s="19">
        <f>IFERROR(HLOOKUP(EE$1,'Nakladova matice_2018'!$A$1:$IW$188,177,FALSE),0)</f>
        <v>0</v>
      </c>
      <c r="EF204" s="19">
        <f>IFERROR(HLOOKUP(EF$1,'Nakladova matice_2018'!$A$1:$IW$188,177,FALSE),0)</f>
        <v>0</v>
      </c>
      <c r="EG204" s="19">
        <f>IFERROR(HLOOKUP(EG$1,'Nakladova matice_2018'!$A$1:$IW$188,177,FALSE),0)</f>
        <v>0</v>
      </c>
      <c r="EH204" s="19">
        <f>IFERROR(HLOOKUP(EH$1,'Nakladova matice_2018'!$A$1:$IW$188,177,FALSE),0)</f>
        <v>0</v>
      </c>
      <c r="EI204" s="19">
        <f>IFERROR(HLOOKUP(EI$1,'Nakladova matice_2018'!$A$1:$IW$188,177,FALSE),0)</f>
        <v>0</v>
      </c>
      <c r="EJ204" s="19">
        <f>IFERROR(HLOOKUP(EJ$1,'Nakladova matice_2018'!$A$1:$IW$188,177,FALSE),0)</f>
        <v>0</v>
      </c>
      <c r="EK204" s="19">
        <f>IFERROR(HLOOKUP(EK$1,'Nakladova matice_2018'!$A$1:$IW$188,177,FALSE),0)</f>
        <v>0</v>
      </c>
      <c r="EL204" s="19">
        <f>IFERROR(HLOOKUP(EL$1,'Nakladova matice_2018'!$A$1:$IW$188,177,FALSE),0)</f>
        <v>0</v>
      </c>
      <c r="EM204" s="19">
        <f>IFERROR(HLOOKUP(EM$1,'Nakladova matice_2018'!$A$1:$IW$188,177,FALSE),0)</f>
        <v>0</v>
      </c>
      <c r="EN204" s="19">
        <f>IFERROR(HLOOKUP(EN$1,'Nakladova matice_2018'!$A$1:$IW$188,177,FALSE),0)</f>
        <v>0</v>
      </c>
      <c r="EO204" s="19">
        <f>IFERROR(HLOOKUP(EO$1,'Nakladova matice_2018'!$A$1:$IW$188,177,FALSE),0)</f>
        <v>0</v>
      </c>
      <c r="EP204" s="19">
        <f>IFERROR(HLOOKUP(EP$1,'Nakladova matice_2018'!$A$1:$IW$188,177,FALSE),0)</f>
        <v>0</v>
      </c>
      <c r="EQ204" s="19">
        <f>IFERROR(HLOOKUP(EQ$1,'Nakladova matice_2018'!$A$1:$IW$188,177,FALSE),0)</f>
        <v>0</v>
      </c>
      <c r="ER204" s="19">
        <f>IFERROR(HLOOKUP(ER$1,'Nakladova matice_2018'!$A$1:$IW$188,177,FALSE),0)</f>
        <v>0</v>
      </c>
      <c r="ES204" s="19">
        <f>IFERROR(HLOOKUP(ES$1,'Nakladova matice_2018'!$A$1:$IW$188,177,FALSE),0)</f>
        <v>0</v>
      </c>
      <c r="ET204" s="19">
        <f>IFERROR(HLOOKUP(ET$1,'Nakladova matice_2018'!$A$1:$IW$188,177,FALSE),0)</f>
        <v>0</v>
      </c>
      <c r="EU204" s="19">
        <f>IFERROR(HLOOKUP(EU$1,'Nakladova matice_2018'!$A$1:$IW$188,177,FALSE),0)</f>
        <v>0</v>
      </c>
      <c r="EV204" s="19">
        <f>IFERROR(HLOOKUP(EV$1,'Nakladova matice_2018'!$A$1:$IW$188,177,FALSE),0)</f>
        <v>0</v>
      </c>
      <c r="EW204" s="19">
        <f>IFERROR(HLOOKUP(EW$1,'Nakladova matice_2018'!$A$1:$IW$188,177,FALSE),0)</f>
        <v>0</v>
      </c>
      <c r="EX204" s="19">
        <f>IFERROR(HLOOKUP(EX$1,'Nakladova matice_2018'!$A$1:$IW$188,177,FALSE),0)</f>
        <v>0</v>
      </c>
      <c r="EY204" s="19">
        <f>IFERROR(HLOOKUP(EY$1,'Nakladova matice_2018'!$A$1:$IW$188,177,FALSE),0)</f>
        <v>0</v>
      </c>
      <c r="EZ204" s="19">
        <f>IFERROR(HLOOKUP(EZ$1,'Nakladova matice_2018'!$A$1:$IW$188,177,FALSE),0)</f>
        <v>0</v>
      </c>
      <c r="FA204" s="19">
        <f>IFERROR(HLOOKUP(FA$1,'Nakladova matice_2018'!$A$1:$IW$188,177,FALSE),0)</f>
        <v>0</v>
      </c>
      <c r="FB204" s="19">
        <f>IFERROR(HLOOKUP(FB$1,'Nakladova matice_2018'!$A$1:$IW$188,177,FALSE),0)</f>
        <v>0</v>
      </c>
      <c r="FC204" s="19">
        <f>IFERROR(HLOOKUP(FC$1,'Nakladova matice_2018'!$A$1:$IW$188,177,FALSE),0)</f>
        <v>0</v>
      </c>
      <c r="FD204" s="19">
        <f>IFERROR(HLOOKUP(FD$1,'Nakladova matice_2018'!$A$1:$IW$188,177,FALSE),0)</f>
        <v>0</v>
      </c>
      <c r="FE204" s="19">
        <f>IFERROR(HLOOKUP(FE$1,'Nakladova matice_2018'!$A$1:$IW$188,177,FALSE),0)</f>
        <v>0</v>
      </c>
      <c r="FF204" s="19">
        <f>IFERROR(HLOOKUP(FF$1,'Nakladova matice_2018'!$A$1:$IW$188,177,FALSE),0)</f>
        <v>0</v>
      </c>
      <c r="FG204" s="19">
        <f>IFERROR(HLOOKUP(FG$1,'Nakladova matice_2018'!$A$1:$IW$188,177,FALSE),0)</f>
        <v>0</v>
      </c>
      <c r="FH204" s="19">
        <f>IFERROR(HLOOKUP(FH$1,'Nakladova matice_2018'!$A$1:$IW$188,177,FALSE),0)</f>
        <v>0</v>
      </c>
      <c r="FI204" s="19">
        <f>IFERROR(HLOOKUP(FI$1,'Nakladova matice_2018'!$A$1:$IW$188,177,FALSE),0)</f>
        <v>0</v>
      </c>
      <c r="FJ204" s="19">
        <f>IFERROR(HLOOKUP(FJ$1,'Nakladova matice_2018'!$A$1:$IW$188,177,FALSE),0)</f>
        <v>0</v>
      </c>
      <c r="FK204" s="19">
        <f>IFERROR(HLOOKUP(FK$1,'Nakladova matice_2018'!$A$1:$IW$188,177,FALSE),0)</f>
        <v>0</v>
      </c>
      <c r="FL204" s="19">
        <f>IFERROR(HLOOKUP(FL$1,'Nakladova matice_2018'!$A$1:$IW$188,177,FALSE),0)</f>
        <v>0</v>
      </c>
      <c r="FM204" s="19">
        <f>IFERROR(HLOOKUP(FM$1,'Nakladova matice_2018'!$A$1:$IW$188,177,FALSE),0)</f>
        <v>0</v>
      </c>
      <c r="FN204" s="19">
        <f>IFERROR(HLOOKUP(FN$1,'Nakladova matice_2018'!$A$1:$IW$188,177,FALSE),0)</f>
        <v>0</v>
      </c>
      <c r="FO204" s="19">
        <f>IFERROR(HLOOKUP(FO$1,'Nakladova matice_2018'!$A$1:$IW$188,177,FALSE),0)</f>
        <v>0</v>
      </c>
      <c r="FP204" s="19">
        <f>IFERROR(HLOOKUP(FP$1,'Nakladova matice_2018'!$A$1:$IW$188,177,FALSE),0)</f>
        <v>0</v>
      </c>
      <c r="FQ204" s="19">
        <f>IFERROR(HLOOKUP(FQ$1,'Nakladova matice_2018'!$A$1:$IW$188,177,FALSE),0)</f>
        <v>0</v>
      </c>
      <c r="FR204" s="19">
        <f>IFERROR(HLOOKUP(FR$1,'Nakladova matice_2018'!$A$1:$IW$188,177,FALSE),0)</f>
        <v>0</v>
      </c>
      <c r="FS204" s="19">
        <f>IFERROR(HLOOKUP(FS$1,'Nakladova matice_2018'!$A$1:$IW$188,177,FALSE),0)</f>
        <v>0</v>
      </c>
      <c r="FT204" s="19">
        <f>IFERROR(HLOOKUP(FT$1,'Nakladova matice_2018'!$A$1:$IW$188,177,FALSE),0)</f>
        <v>0</v>
      </c>
      <c r="FU204" s="19">
        <f>IFERROR(HLOOKUP(FU$1,'Nakladova matice_2018'!$A$1:$IW$188,177,FALSE),0)</f>
        <v>0</v>
      </c>
      <c r="FV204" s="19">
        <f>IFERROR(HLOOKUP(FV$1,'Nakladova matice_2018'!$A$1:$IW$188,177,FALSE),0)</f>
        <v>0</v>
      </c>
      <c r="FW204" s="19">
        <f>IFERROR(HLOOKUP(FW$1,'Nakladova matice_2018'!$A$1:$IW$188,177,FALSE),0)</f>
        <v>0</v>
      </c>
      <c r="FX204" s="19">
        <f>IFERROR(HLOOKUP(FX$1,'Nakladova matice_2018'!$A$1:$IW$188,177,FALSE),0)</f>
        <v>0</v>
      </c>
      <c r="FY204" s="19">
        <f>IFERROR(HLOOKUP(FY$1,'Nakladova matice_2018'!$A$1:$IW$188,177,FALSE),0)</f>
        <v>0</v>
      </c>
      <c r="FZ204" s="19">
        <f>IFERROR(HLOOKUP(FZ$1,'Nakladova matice_2018'!$A$1:$IW$188,177,FALSE),0)</f>
        <v>0</v>
      </c>
      <c r="GA204" s="19">
        <f>IFERROR(HLOOKUP(GA$1,'Nakladova matice_2018'!$A$1:$IW$188,177,FALSE),0)</f>
        <v>0</v>
      </c>
      <c r="GB204" s="19">
        <f>IFERROR(HLOOKUP(GB$1,'Nakladova matice_2018'!$A$1:$IW$188,177,FALSE),0)</f>
        <v>0</v>
      </c>
      <c r="GC204" s="19">
        <f>IFERROR(HLOOKUP(GC$1,'Nakladova matice_2018'!$A$1:$IW$188,177,FALSE),0)</f>
        <v>0</v>
      </c>
      <c r="GD204" s="19">
        <f>IFERROR(HLOOKUP(GD$1,'Nakladova matice_2018'!$A$1:$IW$188,177,FALSE),0)</f>
        <v>0</v>
      </c>
      <c r="GE204" s="19">
        <f>IFERROR(HLOOKUP(GE$1,'Nakladova matice_2018'!$A$1:$IW$188,177,FALSE),0)</f>
        <v>0</v>
      </c>
      <c r="GF204" s="19">
        <f>IFERROR(HLOOKUP(GF$1,'Nakladova matice_2018'!$A$1:$IW$188,177,FALSE),0)</f>
        <v>0</v>
      </c>
      <c r="GG204" s="19">
        <f>IFERROR(HLOOKUP(GG$1,'Nakladova matice_2018'!$A$1:$IW$188,177,FALSE),0)</f>
        <v>0</v>
      </c>
      <c r="GH204" s="19">
        <f>IFERROR(HLOOKUP(GH$1,'Nakladova matice_2018'!$A$1:$IW$188,177,FALSE),0)</f>
        <v>0</v>
      </c>
      <c r="GI204" s="19">
        <f>IFERROR(HLOOKUP(GI$1,'Nakladova matice_2018'!$A$1:$IW$188,177,FALSE),0)</f>
        <v>0</v>
      </c>
      <c r="GJ204" s="19">
        <f>IFERROR(HLOOKUP(GJ$1,'Nakladova matice_2018'!$A$1:$IW$188,177,FALSE),0)</f>
        <v>0</v>
      </c>
      <c r="GK204" s="19">
        <f>IFERROR(HLOOKUP(GK$1,'Nakladova matice_2018'!$A$1:$IW$188,177,FALSE),0)</f>
        <v>0</v>
      </c>
      <c r="GL204" s="19">
        <f>IFERROR(HLOOKUP(GL$1,'Nakladova matice_2018'!$A$1:$IW$188,177,FALSE),0)</f>
        <v>0</v>
      </c>
      <c r="GM204" s="19">
        <f>IFERROR(HLOOKUP(GM$1,'Nakladova matice_2018'!$A$1:$IW$188,177,FALSE),0)</f>
        <v>0</v>
      </c>
      <c r="GN204" s="19">
        <f>IFERROR(HLOOKUP(GN$1,'Nakladova matice_2018'!$A$1:$IW$188,177,FALSE),0)</f>
        <v>0</v>
      </c>
      <c r="GO204" s="19">
        <f>IFERROR(HLOOKUP(GO$1,'Nakladova matice_2018'!$A$1:$IW$188,177,FALSE),0)</f>
        <v>0</v>
      </c>
      <c r="GP204" s="19">
        <f>IFERROR(HLOOKUP(GP$1,'Nakladova matice_2018'!$A$1:$IW$188,177,FALSE),0)</f>
        <v>0</v>
      </c>
      <c r="GQ204" s="19">
        <f>IFERROR(HLOOKUP(GQ$1,'Nakladova matice_2018'!$A$1:$IW$188,177,FALSE),0)</f>
        <v>0</v>
      </c>
      <c r="GR204" s="19">
        <f>IFERROR(HLOOKUP(GR$1,'Nakladova matice_2018'!$A$1:$IW$188,177,FALSE),0)</f>
        <v>0</v>
      </c>
      <c r="GS204" s="19">
        <f>IFERROR(HLOOKUP(GS$1,'Nakladova matice_2018'!$A$1:$IW$188,177,FALSE),0)</f>
        <v>0</v>
      </c>
      <c r="GT204" s="19">
        <f>IFERROR(HLOOKUP(GT$1,'Nakladova matice_2018'!$A$1:$IW$188,177,FALSE),0)</f>
        <v>0</v>
      </c>
      <c r="GU204" s="19">
        <f>IFERROR(HLOOKUP(GU$1,'Nakladova matice_2018'!$A$1:$IW$188,177,FALSE),0)</f>
        <v>0</v>
      </c>
      <c r="GV204" s="19">
        <f>IFERROR(HLOOKUP(GV$1,'Nakladova matice_2018'!$A$1:$IW$188,177,FALSE),0)</f>
        <v>0</v>
      </c>
      <c r="GW204" s="19">
        <f>IFERROR(HLOOKUP(GW$1,'Nakladova matice_2018'!$A$1:$IW$188,177,FALSE),0)</f>
        <v>0</v>
      </c>
      <c r="GX204" s="19">
        <f>IFERROR(HLOOKUP(GX$1,'Nakladova matice_2018'!$A$1:$IW$188,177,FALSE),0)</f>
        <v>0</v>
      </c>
      <c r="GY204" s="19">
        <f>IFERROR(HLOOKUP(GY$1,'Nakladova matice_2018'!$A$1:$IW$188,177,FALSE),0)</f>
        <v>0</v>
      </c>
      <c r="GZ204" s="19">
        <f>IFERROR(HLOOKUP(GZ$1,'Nakladova matice_2018'!$A$1:$IW$188,177,FALSE),0)</f>
        <v>0</v>
      </c>
      <c r="HA204" s="19">
        <f>IFERROR(HLOOKUP(HA$1,'Nakladova matice_2018'!$A$1:$IW$188,177,FALSE),0)</f>
        <v>0</v>
      </c>
      <c r="HB204" s="19">
        <f>IFERROR(HLOOKUP(HB$1,'Nakladova matice_2018'!$A$1:$IW$188,177,FALSE),0)</f>
        <v>0</v>
      </c>
      <c r="HC204" s="19">
        <f>IFERROR(HLOOKUP(HC$1,'Nakladova matice_2018'!$A$1:$IW$188,177,FALSE),0)</f>
        <v>0</v>
      </c>
      <c r="HD204" s="19">
        <f>IFERROR(HLOOKUP(HD$1,'Nakladova matice_2018'!$A$1:$IW$188,177,FALSE),0)</f>
        <v>0</v>
      </c>
      <c r="HE204" s="19">
        <f>IFERROR(HLOOKUP(HE$1,'Nakladova matice_2018'!$A$1:$IW$188,177,FALSE),0)</f>
        <v>0</v>
      </c>
      <c r="HF204" s="19">
        <f>IFERROR(HLOOKUP(HF$1,'Nakladova matice_2018'!$A$1:$IW$188,177,FALSE),0)</f>
        <v>0</v>
      </c>
      <c r="HG204" s="19">
        <f>IFERROR(HLOOKUP(HG$1,'Nakladova matice_2018'!$A$1:$IW$188,177,FALSE),0)</f>
        <v>0</v>
      </c>
      <c r="HH204" s="19">
        <f>IFERROR(HLOOKUP(HH$1,'Nakladova matice_2018'!$A$1:$IW$188,177,FALSE),0)</f>
        <v>0</v>
      </c>
      <c r="HI204" s="19">
        <f>IFERROR(HLOOKUP(HI$1,'Nakladova matice_2018'!$A$1:$IW$188,177,FALSE),0)</f>
        <v>0</v>
      </c>
      <c r="HJ204" s="19">
        <f>IFERROR(HLOOKUP(HJ$1,'Nakladova matice_2018'!$A$1:$IW$188,177,FALSE),0)</f>
        <v>0</v>
      </c>
      <c r="HK204" s="19">
        <f>IFERROR(HLOOKUP(HK$1,'Nakladova matice_2018'!$A$1:$IW$188,177,FALSE),0)</f>
        <v>0</v>
      </c>
      <c r="HL204" s="19">
        <f>IFERROR(HLOOKUP(HL$1,'Nakladova matice_2018'!$A$1:$IW$188,177,FALSE),0)</f>
        <v>0</v>
      </c>
      <c r="HM204" s="19">
        <f>IFERROR(HLOOKUP(HM$1,'Nakladova matice_2018'!$A$1:$IW$188,177,FALSE),0)</f>
        <v>0</v>
      </c>
      <c r="HN204" s="19">
        <f>IFERROR(HLOOKUP(HN$1,'Nakladova matice_2018'!$A$1:$IW$188,177,FALSE),0)</f>
        <v>0</v>
      </c>
      <c r="HO204" s="19">
        <f>IFERROR(HLOOKUP(HO$1,'Nakladova matice_2018'!$A$1:$IW$188,177,FALSE),0)</f>
        <v>0</v>
      </c>
      <c r="HP204" s="19">
        <f>IFERROR(HLOOKUP(HP$1,'Nakladova matice_2018'!$A$1:$IW$188,177,FALSE),0)</f>
        <v>0</v>
      </c>
      <c r="HQ204" s="19">
        <f>IFERROR(HLOOKUP(HQ$1,'Nakladova matice_2018'!$A$1:$IW$188,177,FALSE),0)</f>
        <v>0</v>
      </c>
      <c r="HR204" s="19">
        <f>IFERROR(HLOOKUP(HR$1,'Nakladova matice_2018'!$A$1:$IW$188,177,FALSE),0)</f>
        <v>0</v>
      </c>
      <c r="HS204" s="19">
        <f>IFERROR(HLOOKUP(HS$1,'Nakladova matice_2018'!$A$1:$IW$188,177,FALSE),0)</f>
        <v>0</v>
      </c>
      <c r="HT204" s="19">
        <f>IFERROR(HLOOKUP(HT$1,'Nakladova matice_2018'!$A$1:$IW$188,177,FALSE),0)</f>
        <v>0</v>
      </c>
      <c r="HU204" s="19">
        <f>IFERROR(HLOOKUP(HU$1,'Nakladova matice_2018'!$A$1:$IW$188,177,FALSE),0)</f>
        <v>0</v>
      </c>
      <c r="HV204" s="19">
        <f>IFERROR(HLOOKUP(HV$1,'Nakladova matice_2018'!$A$1:$IW$188,177,FALSE),0)</f>
        <v>0</v>
      </c>
      <c r="HW204" s="19">
        <f>IFERROR(HLOOKUP(HW$1,'Nakladova matice_2018'!$A$1:$IW$188,177,FALSE),0)</f>
        <v>0</v>
      </c>
      <c r="HX204" s="19">
        <f>IFERROR(HLOOKUP(HX$1,'Nakladova matice_2018'!$A$1:$IW$188,177,FALSE),0)</f>
        <v>0</v>
      </c>
      <c r="HY204" s="19">
        <f>IFERROR(HLOOKUP(HY$1,'Nakladova matice_2018'!$A$1:$IW$188,177,FALSE),0)</f>
        <v>0</v>
      </c>
      <c r="HZ204" s="19">
        <f>IFERROR(HLOOKUP(HZ$1,'Nakladova matice_2018'!$A$1:$IW$188,177,FALSE),0)</f>
        <v>0</v>
      </c>
      <c r="IA204" s="19">
        <f>IFERROR(HLOOKUP(IA$1,'Nakladova matice_2018'!$A$1:$IW$188,177,FALSE),0)</f>
        <v>0</v>
      </c>
      <c r="IB204" s="19">
        <f>IFERROR(HLOOKUP(IB$1,'Nakladova matice_2018'!$A$1:$IW$188,177,FALSE),0)</f>
        <v>0</v>
      </c>
      <c r="IC204" s="19">
        <f>IFERROR(HLOOKUP(IC$1,'Nakladova matice_2018'!$A$1:$IW$188,177,FALSE),0)</f>
        <v>0</v>
      </c>
      <c r="ID204" s="19">
        <f>IFERROR(HLOOKUP(ID$1,'Nakladova matice_2018'!$A$1:$IW$188,177,FALSE),0)</f>
        <v>0</v>
      </c>
      <c r="IE204" s="19">
        <f>IFERROR(HLOOKUP(IE$1,'Nakladova matice_2018'!$A$1:$IW$188,177,FALSE),0)</f>
        <v>0</v>
      </c>
      <c r="IF204" s="19">
        <f>IFERROR(HLOOKUP(IF$1,'Nakladova matice_2018'!$A$1:$IW$188,177,FALSE),0)</f>
        <v>0</v>
      </c>
      <c r="IG204" s="19">
        <f>IFERROR(HLOOKUP(IG$1,'Nakladova matice_2018'!$A$1:$IW$188,177,FALSE),0)</f>
        <v>0</v>
      </c>
      <c r="IH204" s="19">
        <f>IFERROR(HLOOKUP(IH$1,'Nakladova matice_2018'!$A$1:$IW$188,177,FALSE),0)</f>
        <v>0</v>
      </c>
      <c r="II204" s="19">
        <f>IFERROR(HLOOKUP(II$1,'Nakladova matice_2018'!$A$1:$IW$188,177,FALSE),0)</f>
        <v>0</v>
      </c>
      <c r="IJ204" s="19">
        <f>IFERROR(HLOOKUP(IJ$1,'Nakladova matice_2018'!$A$1:$IW$188,177,FALSE),0)</f>
        <v>0</v>
      </c>
      <c r="IK204" s="19">
        <f>IFERROR(HLOOKUP(IK$1,'Nakladova matice_2018'!$A$1:$IW$188,177,FALSE),0)</f>
        <v>0</v>
      </c>
      <c r="IL204" s="19">
        <f>IFERROR(HLOOKUP(IL$1,'Nakladova matice_2018'!$A$1:$IW$188,177,FALSE),0)</f>
        <v>0</v>
      </c>
      <c r="IM204" s="19">
        <f>IFERROR(HLOOKUP(IM$1,'Nakladova matice_2018'!$A$1:$IW$188,177,FALSE),0)</f>
        <v>0</v>
      </c>
      <c r="IN204" s="19">
        <f>IFERROR(HLOOKUP(IN$1,'Nakladova matice_2018'!$A$1:$IW$188,177,FALSE),0)</f>
        <v>0</v>
      </c>
      <c r="IO204" s="19">
        <f>IFERROR(HLOOKUP(IO$1,'Nakladova matice_2018'!$A$1:$IW$188,177,FALSE),0)</f>
        <v>0</v>
      </c>
      <c r="IP204" s="19">
        <f>IFERROR(HLOOKUP(IP$1,'Nakladova matice_2018'!$A$1:$IW$188,177,FALSE),0)</f>
        <v>0</v>
      </c>
      <c r="IQ204" s="19">
        <f>IFERROR(HLOOKUP(IQ$1,'Nakladova matice_2018'!$A$1:$IW$188,177,FALSE),0)</f>
        <v>0</v>
      </c>
      <c r="IR204" s="19">
        <f>IFERROR(HLOOKUP(IR$1,'Nakladova matice_2018'!$A$1:$IW$188,177,FALSE),0)</f>
        <v>0</v>
      </c>
      <c r="IS204" s="19">
        <f>IFERROR(HLOOKUP(IS$1,'Nakladova matice_2018'!$A$1:$IW$188,177,FALSE),0)</f>
        <v>0</v>
      </c>
      <c r="IT204" s="19">
        <f>IFERROR(HLOOKUP(IT$1,'Nakladova matice_2018'!$A$1:$IW$188,177,FALSE),0)</f>
        <v>0</v>
      </c>
      <c r="IU204" s="19">
        <f>IFERROR(HLOOKUP(IU$1,'Nakladova matice_2018'!$A$1:$IW$188,177,FALSE),0)</f>
        <v>0</v>
      </c>
      <c r="IV204" s="19">
        <f>IFERROR(HLOOKUP(IV$1,'Nakladova matice_2018'!$A$1:$IW$188,177,FALSE),0)</f>
        <v>0</v>
      </c>
      <c r="IW204" s="19">
        <f>IFERROR(HLOOKUP(IW$1,'Nakladova matice_2018'!$A$1:$IW$188,177,FALSE),0)</f>
        <v>0</v>
      </c>
      <c r="IX204" s="19">
        <f>IFERROR(HLOOKUP(IX$1,'Nakladova matice_2018'!$A$1:$IW$188,177,FALSE),0)</f>
        <v>0</v>
      </c>
      <c r="IY204" s="19">
        <f>IFERROR(HLOOKUP(IY$1,'Nakladova matice_2018'!$A$1:$IW$188,177,FALSE),0)</f>
        <v>0</v>
      </c>
      <c r="IZ204" s="19">
        <f>IFERROR(HLOOKUP(IZ$1,'Nakladova matice_2018'!$A$1:$IW$188,177,FALSE),0)</f>
        <v>0</v>
      </c>
      <c r="JA204" s="19">
        <f>IFERROR(HLOOKUP(JA$1,'Nakladova matice_2018'!$A$1:$IW$188,177,FALSE),0)</f>
        <v>0</v>
      </c>
      <c r="JB204" s="19">
        <f>IFERROR(HLOOKUP(JB$1,'Nakladova matice_2018'!$A$1:$IW$188,177,FALSE),0)</f>
        <v>0</v>
      </c>
      <c r="JC204" s="19">
        <f>IFERROR(HLOOKUP(JC$1,'Nakladova matice_2018'!$A$1:$IW$188,177,FALSE),0)</f>
        <v>0</v>
      </c>
      <c r="JD204" s="19">
        <f>IFERROR(HLOOKUP(JD$1,'Nakladova matice_2018'!$A$1:$IW$188,177,FALSE),0)</f>
        <v>0</v>
      </c>
      <c r="JE204" s="19">
        <f>IFERROR(HLOOKUP(JE$1,'Nakladova matice_2018'!$A$1:$IW$188,177,FALSE),0)</f>
        <v>0</v>
      </c>
      <c r="JF204" s="19">
        <f>IFERROR(HLOOKUP(JF$1,'Nakladova matice_2018'!$A$1:$IW$188,177,FALSE),0)</f>
        <v>0</v>
      </c>
      <c r="JG204" s="19">
        <f>IFERROR(HLOOKUP(JG$1,'Nakladova matice_2018'!$A$1:$IW$188,177,FALSE),0)</f>
        <v>0</v>
      </c>
      <c r="JH204" s="19">
        <f>IFERROR(HLOOKUP(JH$1,'Nakladova matice_2018'!$A$1:$IW$188,177,FALSE),0)</f>
        <v>0</v>
      </c>
      <c r="JI204" s="19">
        <f>IFERROR(HLOOKUP(JI$1,'Nakladova matice_2018'!$A$1:$IW$188,177,FALSE),0)</f>
        <v>0</v>
      </c>
      <c r="JJ204" s="19">
        <f>IFERROR(HLOOKUP(JJ$1,'Nakladova matice_2018'!$A$1:$IW$188,177,FALSE),0)</f>
        <v>0</v>
      </c>
      <c r="JK204" s="19">
        <f>IFERROR(HLOOKUP(JK$1,'Nakladova matice_2018'!$A$1:$IW$188,177,FALSE),0)</f>
        <v>0</v>
      </c>
      <c r="JL204" s="19">
        <f>IFERROR(HLOOKUP(JL$1,'Nakladova matice_2018'!$A$1:$IW$188,177,FALSE),0)</f>
        <v>0</v>
      </c>
      <c r="JM204" s="19">
        <f>IFERROR(HLOOKUP(JM$1,'Nakladova matice_2018'!$A$1:$IW$188,177,FALSE),0)</f>
        <v>0</v>
      </c>
      <c r="JN204" s="19">
        <f>IFERROR(HLOOKUP(JN$1,'Nakladova matice_2018'!$A$1:$IW$188,177,FALSE),0)</f>
        <v>0</v>
      </c>
      <c r="JO204" s="19">
        <f>IFERROR(HLOOKUP(JO$1,'Nakladova matice_2018'!$A$1:$IW$188,177,FALSE),0)</f>
        <v>0</v>
      </c>
      <c r="JP204" s="19">
        <f>IFERROR(HLOOKUP(JP$1,'Nakladova matice_2018'!$A$1:$IW$188,177,FALSE),0)</f>
        <v>0</v>
      </c>
      <c r="JQ204" s="19">
        <f>IFERROR(HLOOKUP(JQ$1,'Nakladova matice_2018'!$A$1:$IW$188,177,FALSE),0)</f>
        <v>0</v>
      </c>
      <c r="JR204" s="19">
        <f>IFERROR(HLOOKUP(JR$1,'Nakladova matice_2018'!$A$1:$IW$188,177,FALSE),0)</f>
        <v>0</v>
      </c>
      <c r="JS204" s="19">
        <f>IFERROR(HLOOKUP(JS$1,'Nakladova matice_2018'!$A$1:$IW$188,177,FALSE),0)</f>
        <v>0</v>
      </c>
      <c r="JT204" s="19">
        <f>IFERROR(HLOOKUP(JT$1,'Nakladova matice_2018'!$A$1:$IW$188,177,FALSE),0)</f>
        <v>0</v>
      </c>
      <c r="JU204" s="19">
        <f>IFERROR(HLOOKUP(JU$1,'Nakladova matice_2018'!$A$1:$IW$188,177,FALSE),0)</f>
        <v>0</v>
      </c>
      <c r="JV204" s="19">
        <f>IFERROR(HLOOKUP(JV$1,'Nakladova matice_2018'!$A$1:$IW$188,177,FALSE),0)</f>
        <v>0</v>
      </c>
      <c r="JW204" s="19">
        <f>IFERROR(HLOOKUP(JW$1,'Nakladova matice_2018'!$A$1:$IW$188,177,FALSE),0)</f>
        <v>0</v>
      </c>
      <c r="JX204" s="19">
        <f>IFERROR(HLOOKUP(JX$1,'Nakladova matice_2018'!$A$1:$IW$188,177,FALSE),0)</f>
        <v>0</v>
      </c>
      <c r="JY204" s="19">
        <f>IFERROR(HLOOKUP(JY$1,'Nakladova matice_2018'!$A$1:$IW$188,177,FALSE),0)</f>
        <v>0</v>
      </c>
      <c r="JZ204" s="19">
        <f>IFERROR(HLOOKUP(JZ$1,'Nakladova matice_2018'!$A$1:$IW$188,177,FALSE),0)</f>
        <v>0</v>
      </c>
      <c r="KA204" s="19">
        <f>IFERROR(HLOOKUP(KA$1,'Nakladova matice_2018'!$A$1:$IW$188,177,FALSE),0)</f>
        <v>0</v>
      </c>
      <c r="KB204" s="19">
        <f>IFERROR(HLOOKUP(KB$1,'Nakladova matice_2018'!$A$1:$IW$188,177,FALSE),0)</f>
        <v>0</v>
      </c>
      <c r="KC204" s="19">
        <f>IFERROR(HLOOKUP(KC$1,'Nakladova matice_2018'!$A$1:$IW$188,177,FALSE),0)</f>
        <v>0</v>
      </c>
      <c r="KD204" s="19">
        <f>IFERROR(HLOOKUP(KD$1,'Nakladova matice_2018'!$A$1:$IW$188,177,FALSE),0)</f>
        <v>0</v>
      </c>
      <c r="KE204" s="19">
        <f>IFERROR(HLOOKUP(KE$1,'Nakladova matice_2018'!$A$1:$IW$188,177,FALSE),0)</f>
        <v>0</v>
      </c>
      <c r="KF204" s="19">
        <f>IFERROR(HLOOKUP(KF$1,'Nakladova matice_2018'!$A$1:$IW$188,177,FALSE),0)</f>
        <v>0</v>
      </c>
      <c r="KG204" s="19">
        <f>IFERROR(HLOOKUP(KG$1,'Nakladova matice_2018'!$A$1:$IW$188,177,FALSE),0)</f>
        <v>0</v>
      </c>
      <c r="KH204" s="19">
        <f>IFERROR(HLOOKUP(KH$1,'Nakladova matice_2018'!$A$1:$IW$188,177,FALSE),0)</f>
        <v>0</v>
      </c>
      <c r="KI204" s="19">
        <f>IFERROR(HLOOKUP(KI$1,'Nakladova matice_2018'!$A$1:$IW$188,177,FALSE),0)</f>
        <v>0</v>
      </c>
      <c r="KJ204" s="19">
        <f>IFERROR(HLOOKUP(KJ$1,'Nakladova matice_2018'!$A$1:$IW$188,177,FALSE),0)</f>
        <v>0</v>
      </c>
      <c r="KK204" s="19">
        <f>IFERROR(HLOOKUP(KK$1,'Nakladova matice_2018'!$A$1:$IW$188,177,FALSE),0)</f>
        <v>0</v>
      </c>
      <c r="KL204" s="19">
        <f>IFERROR(HLOOKUP(KL$1,'Nakladova matice_2018'!$A$1:$IW$188,177,FALSE),0)</f>
        <v>0</v>
      </c>
      <c r="KM204" s="19">
        <f>IFERROR(HLOOKUP(KM$1,'Nakladova matice_2018'!$A$1:$IW$188,177,FALSE),0)</f>
        <v>0</v>
      </c>
      <c r="KN204" s="19">
        <f>IFERROR(HLOOKUP(KN$1,'Nakladova matice_2018'!$A$1:$IW$188,177,FALSE),0)</f>
        <v>0</v>
      </c>
      <c r="KO204" s="19">
        <f>IFERROR(HLOOKUP(KO$1,'Nakladova matice_2018'!$A$1:$IW$188,177,FALSE),0)</f>
        <v>0</v>
      </c>
      <c r="KP204" s="19">
        <f>IFERROR(HLOOKUP(KP$1,'Nakladova matice_2018'!$A$1:$IW$188,177,FALSE),0)</f>
        <v>0</v>
      </c>
      <c r="KQ204" s="19">
        <f>IFERROR(HLOOKUP(KQ$1,'Nakladova matice_2018'!$A$1:$IW$188,177,FALSE),0)</f>
        <v>0</v>
      </c>
      <c r="KR204" s="19">
        <f>IFERROR(HLOOKUP(KR$1,'Nakladova matice_2018'!$A$1:$IW$188,177,FALSE),0)</f>
        <v>0</v>
      </c>
      <c r="KS204" s="19">
        <f>IFERROR(HLOOKUP(KS$1,'Nakladova matice_2018'!$A$1:$IW$188,177,FALSE),0)</f>
        <v>0</v>
      </c>
      <c r="KT204" s="19">
        <f>IFERROR(HLOOKUP(KT$1,'Nakladova matice_2018'!$A$1:$IW$188,177,FALSE),0)</f>
        <v>0</v>
      </c>
      <c r="KU204" s="19">
        <f>IFERROR(HLOOKUP(KU$1,'Nakladova matice_2018'!$A$1:$IW$188,177,FALSE),0)</f>
        <v>0</v>
      </c>
      <c r="KV204" s="19">
        <f>IFERROR(HLOOKUP(KV$1,'Nakladova matice_2018'!$A$1:$IW$188,177,FALSE),0)</f>
        <v>0</v>
      </c>
      <c r="KW204" s="19">
        <f>IFERROR(HLOOKUP(KW$1,'Nakladova matice_2018'!$A$1:$IW$188,177,FALSE),0)</f>
        <v>0</v>
      </c>
      <c r="KX204" s="19">
        <f>IFERROR(HLOOKUP(KX$1,'Nakladova matice_2018'!$A$1:$IW$188,177,FALSE),0)</f>
        <v>0</v>
      </c>
      <c r="KY204" s="19">
        <f>IFERROR(HLOOKUP(KY$1,'Nakladova matice_2018'!$A$1:$IW$188,177,FALSE),0)</f>
        <v>0</v>
      </c>
      <c r="KZ204" s="19">
        <f>IFERROR(HLOOKUP(KZ$1,'Nakladova matice_2018'!$A$1:$IW$188,177,FALSE),0)</f>
        <v>0</v>
      </c>
      <c r="LA204" s="19">
        <f>IFERROR(HLOOKUP(LA$1,'Nakladova matice_2018'!$A$1:$IW$188,177,FALSE),0)</f>
        <v>0</v>
      </c>
      <c r="LB204" s="19">
        <f>IFERROR(HLOOKUP(LB$1,'Nakladova matice_2018'!$A$1:$IW$188,177,FALSE),0)</f>
        <v>0</v>
      </c>
      <c r="LC204" s="19">
        <f>IFERROR(HLOOKUP(LC$1,'Nakladova matice_2018'!$A$1:$IW$188,177,FALSE),0)</f>
        <v>0</v>
      </c>
      <c r="LD204" s="19">
        <f>IFERROR(HLOOKUP(LD$1,'Nakladova matice_2018'!$A$1:$IW$188,177,FALSE),0)</f>
        <v>0</v>
      </c>
      <c r="LE204" s="19">
        <f>IFERROR(HLOOKUP(LE$1,'Nakladova matice_2018'!$A$1:$IW$188,177,FALSE),0)</f>
        <v>0</v>
      </c>
      <c r="LF204" s="19">
        <f>IFERROR(HLOOKUP(LF$1,'Nakladova matice_2018'!$A$1:$IW$188,177,FALSE),0)</f>
        <v>0</v>
      </c>
      <c r="LG204" s="19">
        <f>IFERROR(HLOOKUP(LG$1,'Nakladova matice_2018'!$A$1:$IW$188,177,FALSE),0)</f>
        <v>0</v>
      </c>
      <c r="LH204" s="19">
        <f>IFERROR(HLOOKUP(LH$1,'Nakladova matice_2018'!$A$1:$IW$188,177,FALSE),0)</f>
        <v>0</v>
      </c>
      <c r="LI204" s="19">
        <f>IFERROR(HLOOKUP(LI$1,'Nakladova matice_2018'!$A$1:$IW$188,177,FALSE),0)</f>
        <v>0</v>
      </c>
      <c r="LJ204" s="19">
        <f>IFERROR(HLOOKUP(LJ$1,'Nakladova matice_2018'!$A$1:$IW$188,177,FALSE),0)</f>
        <v>0</v>
      </c>
      <c r="LK204" s="19">
        <f>IFERROR(HLOOKUP(LK$1,'Nakladova matice_2018'!$A$1:$IW$188,177,FALSE),0)</f>
        <v>0</v>
      </c>
      <c r="LL204" s="19">
        <f>IFERROR(HLOOKUP(LL$1,'Nakladova matice_2018'!$A$1:$IW$188,177,FALSE),0)</f>
        <v>0</v>
      </c>
      <c r="LM204" s="19">
        <f>IFERROR(HLOOKUP(LM$1,'Nakladova matice_2018'!$A$1:$IW$188,177,FALSE),0)</f>
        <v>0</v>
      </c>
      <c r="LN204" s="19">
        <f>IFERROR(HLOOKUP(LN$1,'Nakladova matice_2018'!$A$1:$IW$188,177,FALSE),0)</f>
        <v>0</v>
      </c>
      <c r="LO204" s="19">
        <f>IFERROR(HLOOKUP(LO$1,'Nakladova matice_2018'!$A$1:$IW$188,177,FALSE),0)</f>
        <v>0</v>
      </c>
      <c r="LP204" s="19">
        <f>IFERROR(HLOOKUP(LP$1,'Nakladova matice_2018'!$A$1:$IW$188,177,FALSE),0)</f>
        <v>0</v>
      </c>
      <c r="LQ204" s="19">
        <f>IFERROR(HLOOKUP(LQ$1,'Nakladova matice_2018'!$A$1:$IW$188,177,FALSE),0)</f>
        <v>0</v>
      </c>
      <c r="LR204" s="19">
        <f>IFERROR(HLOOKUP(LR$1,'Nakladova matice_2018'!$A$1:$IW$188,177,FALSE),0)</f>
        <v>0</v>
      </c>
      <c r="LS204" s="19">
        <f>IFERROR(HLOOKUP(LS$1,'Nakladova matice_2018'!$A$1:$IW$188,177,FALSE),0)</f>
        <v>0</v>
      </c>
      <c r="LT204" s="19">
        <f>IFERROR(HLOOKUP(LT$1,'Nakladova matice_2018'!$A$1:$IW$188,177,FALSE),0)</f>
        <v>0</v>
      </c>
      <c r="LU204" s="19">
        <f>IFERROR(HLOOKUP(LU$1,'Nakladova matice_2018'!$A$1:$IW$188,177,FALSE),0)</f>
        <v>0</v>
      </c>
      <c r="LV204" s="19">
        <f>IFERROR(HLOOKUP(LV$1,'Nakladova matice_2018'!$A$1:$IW$188,177,FALSE),0)</f>
        <v>0</v>
      </c>
      <c r="LW204" s="19">
        <f>IFERROR(HLOOKUP(LW$1,'Nakladova matice_2018'!$A$1:$IW$188,177,FALSE),0)</f>
        <v>0</v>
      </c>
      <c r="LX204" s="19">
        <f>IFERROR(HLOOKUP(LX$1,'Nakladova matice_2018'!$A$1:$IW$188,177,FALSE),0)</f>
        <v>0</v>
      </c>
      <c r="LY204" s="19">
        <f>IFERROR(HLOOKUP(LY$1,'Nakladova matice_2018'!$A$1:$IW$188,177,FALSE),0)</f>
        <v>0</v>
      </c>
      <c r="LZ204" s="19">
        <f>IFERROR(HLOOKUP(LZ$1,'Nakladova matice_2018'!$A$1:$IW$188,177,FALSE),0)</f>
        <v>0</v>
      </c>
      <c r="MA204" s="19">
        <f>IFERROR(HLOOKUP(MA$1,'Nakladova matice_2018'!$A$1:$IW$188,177,FALSE),0)</f>
        <v>0</v>
      </c>
      <c r="MB204" s="19">
        <f>IFERROR(HLOOKUP(MB$1,'Nakladova matice_2018'!$A$1:$IW$188,177,FALSE),0)</f>
        <v>0</v>
      </c>
      <c r="MC204" s="19">
        <f>IFERROR(HLOOKUP(MC$1,'Nakladova matice_2018'!$A$1:$IW$188,177,FALSE),0)</f>
        <v>0</v>
      </c>
      <c r="MD204" s="19">
        <f>IFERROR(HLOOKUP(MD$1,'Nakladova matice_2018'!$A$1:$IW$188,177,FALSE),0)</f>
        <v>0</v>
      </c>
      <c r="ME204" s="19">
        <f>IFERROR(HLOOKUP(ME$1,'Nakladova matice_2018'!$A$1:$IW$188,177,FALSE),0)</f>
        <v>0</v>
      </c>
      <c r="MF204" s="19">
        <f>IFERROR(HLOOKUP(MF$1,'Nakladova matice_2018'!$A$1:$IW$188,177,FALSE),0)</f>
        <v>0</v>
      </c>
      <c r="MG204" s="19">
        <f>IFERROR(HLOOKUP(MG$1,'Nakladova matice_2018'!$A$1:$IW$188,177,FALSE),0)</f>
        <v>0</v>
      </c>
      <c r="MH204" s="19">
        <f>IFERROR(HLOOKUP(MH$1,'Nakladova matice_2018'!$A$1:$IW$188,177,FALSE),0)</f>
        <v>0</v>
      </c>
      <c r="MI204" s="19">
        <f>IFERROR(HLOOKUP(MI$1,'Nakladova matice_2018'!$A$1:$IW$188,177,FALSE),0)</f>
        <v>0</v>
      </c>
      <c r="MJ204" s="19">
        <f>IFERROR(HLOOKUP(MJ$1,'Nakladova matice_2018'!$A$1:$IW$188,177,FALSE),0)</f>
        <v>0</v>
      </c>
      <c r="MK204" s="19">
        <f>IFERROR(HLOOKUP(MK$1,'Nakladova matice_2018'!$A$1:$IW$188,177,FALSE),0)</f>
        <v>0</v>
      </c>
      <c r="ML204" s="19">
        <f>IFERROR(HLOOKUP(ML$1,'Nakladova matice_2018'!$A$1:$IW$188,177,FALSE),0)</f>
        <v>0</v>
      </c>
      <c r="MM204" s="19">
        <f>IFERROR(HLOOKUP(MM$1,'Nakladova matice_2018'!$A$1:$IW$188,177,FALSE),0)</f>
        <v>0</v>
      </c>
      <c r="MN204" s="19">
        <f>IFERROR(HLOOKUP(MN$1,'Nakladova matice_2018'!$A$1:$IW$188,177,FALSE),0)</f>
        <v>0</v>
      </c>
      <c r="MO204" s="20">
        <f t="shared" si="88"/>
        <v>51120</v>
      </c>
      <c r="MP204" s="20">
        <f>MO204-'Nakladova matice_2018'!IX177</f>
        <v>0</v>
      </c>
    </row>
    <row r="205" spans="1:354" x14ac:dyDescent="0.2">
      <c r="A205" s="27">
        <v>599174</v>
      </c>
      <c r="B205" s="21" t="s">
        <v>307</v>
      </c>
      <c r="C205" s="53">
        <v>0</v>
      </c>
      <c r="D205" s="19">
        <f>IFERROR(HLOOKUP(D$1,'Nakladova matice_2018'!$A$1:$IW$188,178,FALSE),0)</f>
        <v>0</v>
      </c>
      <c r="E205" s="19">
        <f>IFERROR(HLOOKUP(E$1,'Nakladova matice_2018'!$A$1:$IW$188,178,FALSE),0)</f>
        <v>0</v>
      </c>
      <c r="F205" s="19">
        <f>IFERROR(HLOOKUP(F$1,'Nakladova matice_2018'!$A$1:$IW$188,178,FALSE),0)</f>
        <v>51264</v>
      </c>
      <c r="G205" s="19">
        <f>IFERROR(HLOOKUP(G$1,'Nakladova matice_2018'!$A$1:$IW$188,178,FALSE),0)</f>
        <v>0</v>
      </c>
      <c r="H205" s="19">
        <f>IFERROR(HLOOKUP(H$1,'Nakladova matice_2018'!$A$1:$IW$188,178,FALSE),0)</f>
        <v>0</v>
      </c>
      <c r="I205" s="19">
        <f>IFERROR(HLOOKUP(I$1,'Nakladova matice_2018'!$A$1:$IW$188,178,FALSE),0)</f>
        <v>0</v>
      </c>
      <c r="J205" s="19">
        <f>IFERROR(HLOOKUP(J$1,'Nakladova matice_2018'!$A$1:$IW$188,178,FALSE),0)</f>
        <v>76416</v>
      </c>
      <c r="K205" s="19">
        <f>IFERROR(HLOOKUP(K$1,'Nakladova matice_2018'!$A$1:$IW$188,178,FALSE),0)</f>
        <v>0</v>
      </c>
      <c r="L205" s="19">
        <f>IFERROR(HLOOKUP(L$1,'Nakladova matice_2018'!$A$1:$IW$188,178,FALSE),0)</f>
        <v>0</v>
      </c>
      <c r="M205" s="19">
        <f>IFERROR(HLOOKUP(M$1,'Nakladova matice_2018'!$A$1:$IW$188,178,FALSE),0)</f>
        <v>0</v>
      </c>
      <c r="N205" s="19">
        <f>IFERROR(HLOOKUP(N$1,'Nakladova matice_2018'!$A$1:$IW$188,178,FALSE),0)</f>
        <v>0</v>
      </c>
      <c r="O205" s="19">
        <f>IFERROR(HLOOKUP(O$1,'Nakladova matice_2018'!$A$1:$IW$188,178,FALSE),0)</f>
        <v>37216</v>
      </c>
      <c r="P205" s="19">
        <f>IFERROR(HLOOKUP(P$1,'Nakladova matice_2018'!$A$1:$IW$188,178,FALSE),0)</f>
        <v>0</v>
      </c>
      <c r="Q205" s="19">
        <f>IFERROR(HLOOKUP(Q$1,'Nakladova matice_2018'!$A$1:$IW$188,178,FALSE),0)</f>
        <v>0</v>
      </c>
      <c r="R205" s="19">
        <f>IFERROR(HLOOKUP(R$1,'Nakladova matice_2018'!$A$1:$IW$188,178,FALSE),0)</f>
        <v>27040</v>
      </c>
      <c r="S205" s="19">
        <f>IFERROR(HLOOKUP(S$1,'Nakladova matice_2018'!$A$1:$IW$188,178,FALSE),0)</f>
        <v>32032</v>
      </c>
      <c r="T205" s="19">
        <f>IFERROR(HLOOKUP(T$1,'Nakladova matice_2018'!$A$1:$IW$188,178,FALSE),0)</f>
        <v>0</v>
      </c>
      <c r="U205" s="19">
        <f>IFERROR(HLOOKUP(U$1,'Nakladova matice_2018'!$A$1:$IW$188,178,FALSE),0)</f>
        <v>0</v>
      </c>
      <c r="V205" s="19">
        <f>IFERROR(HLOOKUP(V$1,'Nakladova matice_2018'!$A$1:$IW$188,178,FALSE),0)</f>
        <v>0</v>
      </c>
      <c r="W205" s="19">
        <f>IFERROR(HLOOKUP(W$1,'Nakladova matice_2018'!$A$1:$IW$188,178,FALSE),0)</f>
        <v>41664</v>
      </c>
      <c r="X205" s="19">
        <f>IFERROR(HLOOKUP(X$1,'Nakladova matice_2018'!$A$1:$IW$188,178,FALSE),0)</f>
        <v>0</v>
      </c>
      <c r="Y205" s="19">
        <f>IFERROR(HLOOKUP(Y$1,'Nakladova matice_2018'!$A$1:$IW$188,178,FALSE),0)</f>
        <v>0</v>
      </c>
      <c r="Z205" s="19">
        <f>IFERROR(HLOOKUP(Z$1,'Nakladova matice_2018'!$A$1:$IW$188,178,FALSE),0)</f>
        <v>164768</v>
      </c>
      <c r="AA205" s="19">
        <f>IFERROR(HLOOKUP(AA$1,'Nakladova matice_2018'!$A$1:$IW$188,178,FALSE),0)</f>
        <v>0</v>
      </c>
      <c r="AB205" s="19">
        <f>IFERROR(HLOOKUP(AB$1,'Nakladova matice_2018'!$A$1:$IW$188,178,FALSE),0)</f>
        <v>0</v>
      </c>
      <c r="AC205" s="19">
        <f>IFERROR(HLOOKUP(AC$1,'Nakladova matice_2018'!$A$1:$IW$188,178,FALSE),0)</f>
        <v>0</v>
      </c>
      <c r="AD205" s="19">
        <f>IFERROR(HLOOKUP(AD$1,'Nakladova matice_2018'!$A$1:$IW$188,178,FALSE),0)</f>
        <v>0</v>
      </c>
      <c r="AE205" s="19">
        <f>IFERROR(HLOOKUP(AE$1,'Nakladova matice_2018'!$A$1:$IW$188,178,FALSE),0)</f>
        <v>0</v>
      </c>
      <c r="AF205" s="19">
        <f>IFERROR(HLOOKUP(AF$1,'Nakladova matice_2018'!$A$1:$IW$188,178,FALSE),0)</f>
        <v>0</v>
      </c>
      <c r="AG205" s="19">
        <f>IFERROR(HLOOKUP(AG$1,'Nakladova matice_2018'!$A$1:$IW$188,178,FALSE),0)</f>
        <v>0</v>
      </c>
      <c r="AH205" s="19">
        <f>IFERROR(HLOOKUP(AH$1,'Nakladova matice_2018'!$A$1:$IW$188,178,FALSE),0)</f>
        <v>0</v>
      </c>
      <c r="AI205" s="19">
        <f>IFERROR(HLOOKUP(AI$1,'Nakladova matice_2018'!$A$1:$IW$188,178,FALSE),0)</f>
        <v>0</v>
      </c>
      <c r="AJ205" s="19">
        <f>IFERROR(HLOOKUP(AJ$1,'Nakladova matice_2018'!$A$1:$IW$188,178,FALSE),0)</f>
        <v>0</v>
      </c>
      <c r="AK205" s="19">
        <f>IFERROR(HLOOKUP(AK$1,'Nakladova matice_2018'!$A$1:$IW$188,178,FALSE),0)</f>
        <v>0</v>
      </c>
      <c r="AL205" s="19">
        <f>IFERROR(HLOOKUP(AL$1,'Nakladova matice_2018'!$A$1:$IW$188,178,FALSE),0)</f>
        <v>0</v>
      </c>
      <c r="AM205" s="19">
        <f>IFERROR(HLOOKUP(AM$1,'Nakladova matice_2018'!$A$1:$IW$188,178,FALSE),0)</f>
        <v>0</v>
      </c>
      <c r="AN205" s="19">
        <f>IFERROR(HLOOKUP(AN$1,'Nakladova matice_2018'!$A$1:$IW$188,178,FALSE),0)</f>
        <v>0</v>
      </c>
      <c r="AO205" s="19">
        <f>IFERROR(HLOOKUP(AO$1,'Nakladova matice_2018'!$A$1:$IW$188,178,FALSE),0)</f>
        <v>0</v>
      </c>
      <c r="AP205" s="19">
        <f>IFERROR(HLOOKUP(AP$1,'Nakladova matice_2018'!$A$1:$IW$188,178,FALSE),0)</f>
        <v>640</v>
      </c>
      <c r="AQ205" s="19">
        <f>IFERROR(HLOOKUP(AQ$1,'Nakladova matice_2018'!$A$1:$IW$188,178,FALSE),0)</f>
        <v>0</v>
      </c>
      <c r="AR205" s="19">
        <f>IFERROR(HLOOKUP(AR$1,'Nakladova matice_2018'!$A$1:$IW$188,178,FALSE),0)</f>
        <v>32</v>
      </c>
      <c r="AS205" s="19">
        <f>IFERROR(HLOOKUP(AS$1,'Nakladova matice_2018'!$A$1:$IW$188,178,FALSE),0)</f>
        <v>576</v>
      </c>
      <c r="AT205" s="19">
        <f>IFERROR(HLOOKUP(AT$1,'Nakladova matice_2018'!$A$1:$IW$188,178,FALSE),0)</f>
        <v>6080</v>
      </c>
      <c r="AU205" s="19">
        <f>IFERROR(HLOOKUP(AU$1,'Nakladova matice_2018'!$A$1:$IW$188,178,FALSE),0)</f>
        <v>2016</v>
      </c>
      <c r="AV205" s="19">
        <f>IFERROR(HLOOKUP(AV$1,'Nakladova matice_2018'!$A$1:$IW$188,178,FALSE),0)</f>
        <v>4736</v>
      </c>
      <c r="AW205" s="19">
        <f>IFERROR(HLOOKUP(AW$1,'Nakladova matice_2018'!$A$1:$IW$188,178,FALSE),0)</f>
        <v>0</v>
      </c>
      <c r="AX205" s="19">
        <f>IFERROR(HLOOKUP(AX$1,'Nakladova matice_2018'!$A$1:$IW$188,178,FALSE),0)</f>
        <v>3552</v>
      </c>
      <c r="AY205" s="19">
        <f>IFERROR(HLOOKUP(AY$1,'Nakladova matice_2018'!$A$1:$IW$188,178,FALSE),0)</f>
        <v>2816</v>
      </c>
      <c r="AZ205" s="19">
        <f>IFERROR(HLOOKUP(AZ$1,'Nakladova matice_2018'!$A$1:$IW$188,178,FALSE),0)</f>
        <v>0</v>
      </c>
      <c r="BA205" s="19">
        <f>IFERROR(HLOOKUP(BA$1,'Nakladova matice_2018'!$A$1:$IW$188,178,FALSE),0)</f>
        <v>83648</v>
      </c>
      <c r="BB205" s="19">
        <f>IFERROR(HLOOKUP(BB$1,'Nakladova matice_2018'!$A$1:$IW$188,178,FALSE),0)</f>
        <v>0</v>
      </c>
      <c r="BC205" s="19">
        <f>IFERROR(HLOOKUP(BC$1,'Nakladova matice_2018'!$A$1:$IW$188,178,FALSE),0)</f>
        <v>0</v>
      </c>
      <c r="BD205" s="19">
        <f>IFERROR(HLOOKUP(BD$1,'Nakladova matice_2018'!$A$1:$IW$188,178,FALSE),0)</f>
        <v>113280</v>
      </c>
      <c r="BE205" s="19">
        <f>IFERROR(HLOOKUP(BE$1,'Nakladova matice_2018'!$A$1:$IW$188,178,FALSE),0)</f>
        <v>0</v>
      </c>
      <c r="BF205" s="19">
        <f>IFERROR(HLOOKUP(BF$1,'Nakladova matice_2018'!$A$1:$IW$188,178,FALSE),0)</f>
        <v>0</v>
      </c>
      <c r="BG205" s="19">
        <f>IFERROR(HLOOKUP(BG$1,'Nakladova matice_2018'!$A$1:$IW$188,178,FALSE),0)</f>
        <v>0</v>
      </c>
      <c r="BH205" s="19">
        <f>IFERROR(HLOOKUP(BH$1,'Nakladova matice_2018'!$A$1:$IW$188,178,FALSE),0)</f>
        <v>0</v>
      </c>
      <c r="BI205" s="19">
        <f>IFERROR(HLOOKUP(BI$1,'Nakladova matice_2018'!$A$1:$IW$188,178,FALSE),0)</f>
        <v>50464</v>
      </c>
      <c r="BJ205" s="19">
        <f>IFERROR(HLOOKUP(BJ$1,'Nakladova matice_2018'!$A$1:$IW$188,178,FALSE),0)</f>
        <v>0</v>
      </c>
      <c r="BK205" s="19">
        <f>IFERROR(HLOOKUP(BK$1,'Nakladova matice_2018'!$A$1:$IW$188,178,FALSE),0)</f>
        <v>0</v>
      </c>
      <c r="BL205" s="19">
        <f>IFERROR(HLOOKUP(BL$1,'Nakladova matice_2018'!$A$1:$IW$188,178,FALSE),0)</f>
        <v>0</v>
      </c>
      <c r="BM205" s="19">
        <f>IFERROR(HLOOKUP(BM$1,'Nakladova matice_2018'!$A$1:$IW$188,178,FALSE),0)</f>
        <v>69088</v>
      </c>
      <c r="BN205" s="19">
        <f>IFERROR(HLOOKUP(BN$1,'Nakladova matice_2018'!$A$1:$IW$188,178,FALSE),0)</f>
        <v>0</v>
      </c>
      <c r="BO205" s="19">
        <f>IFERROR(HLOOKUP(BO$1,'Nakladova matice_2018'!$A$1:$IW$188,178,FALSE),0)</f>
        <v>0</v>
      </c>
      <c r="BP205" s="19">
        <f>IFERROR(HLOOKUP(BP$1,'Nakladova matice_2018'!$A$1:$IW$188,178,FALSE),0)</f>
        <v>0</v>
      </c>
      <c r="BQ205" s="19">
        <f>IFERROR(HLOOKUP(BQ$1,'Nakladova matice_2018'!$A$1:$IW$188,178,FALSE),0)</f>
        <v>46816</v>
      </c>
      <c r="BR205" s="19">
        <f>IFERROR(HLOOKUP(BR$1,'Nakladova matice_2018'!$A$1:$IW$188,178,FALSE),0)</f>
        <v>0</v>
      </c>
      <c r="BS205" s="19">
        <f>IFERROR(HLOOKUP(BS$1,'Nakladova matice_2018'!$A$1:$IW$188,178,FALSE),0)</f>
        <v>0</v>
      </c>
      <c r="BT205" s="19">
        <f>IFERROR(HLOOKUP(BT$1,'Nakladova matice_2018'!$A$1:$IW$188,178,FALSE),0)</f>
        <v>140768</v>
      </c>
      <c r="BU205" s="19">
        <f>IFERROR(HLOOKUP(BU$1,'Nakladova matice_2018'!$A$1:$IW$188,178,FALSE),0)</f>
        <v>0</v>
      </c>
      <c r="BV205" s="19">
        <f>IFERROR(HLOOKUP(BV$1,'Nakladova matice_2018'!$A$1:$IW$188,178,FALSE),0)</f>
        <v>0</v>
      </c>
      <c r="BW205" s="19">
        <f>IFERROR(HLOOKUP(BW$1,'Nakladova matice_2018'!$A$1:$IW$188,178,FALSE),0)</f>
        <v>0</v>
      </c>
      <c r="BX205" s="19">
        <f>IFERROR(HLOOKUP(BX$1,'Nakladova matice_2018'!$A$1:$IW$188,178,FALSE),0)</f>
        <v>8768</v>
      </c>
      <c r="BY205" s="19">
        <f>IFERROR(HLOOKUP(BY$1,'Nakladova matice_2018'!$A$1:$IW$188,178,FALSE),0)</f>
        <v>0</v>
      </c>
      <c r="BZ205" s="19">
        <f>IFERROR(HLOOKUP(BZ$1,'Nakladova matice_2018'!$A$1:$IW$188,178,FALSE),0)</f>
        <v>0</v>
      </c>
      <c r="CA205" s="19">
        <f>IFERROR(HLOOKUP(CA$1,'Nakladova matice_2018'!$A$1:$IW$188,178,FALSE),0)</f>
        <v>0</v>
      </c>
      <c r="CB205" s="19">
        <f>IFERROR(HLOOKUP(CB$1,'Nakladova matice_2018'!$A$1:$IW$188,178,FALSE),0)</f>
        <v>0</v>
      </c>
      <c r="CC205" s="19">
        <f>IFERROR(HLOOKUP(CC$1,'Nakladova matice_2018'!$A$1:$IW$188,178,FALSE),0)</f>
        <v>0</v>
      </c>
      <c r="CD205" s="19">
        <f>IFERROR(HLOOKUP(CD$1,'Nakladova matice_2018'!$A$1:$IW$188,178,FALSE),0)</f>
        <v>96</v>
      </c>
      <c r="CE205" s="19">
        <f>IFERROR(HLOOKUP(CE$1,'Nakladova matice_2018'!$A$1:$IW$188,178,FALSE),0)</f>
        <v>0</v>
      </c>
      <c r="CF205" s="19">
        <f>IFERROR(HLOOKUP(CF$1,'Nakladova matice_2018'!$A$1:$IW$188,178,FALSE),0)</f>
        <v>0</v>
      </c>
      <c r="CG205" s="19">
        <f>IFERROR(HLOOKUP(CG$1,'Nakladova matice_2018'!$A$1:$IW$188,178,FALSE),0)</f>
        <v>608</v>
      </c>
      <c r="CH205" s="19">
        <f>IFERROR(HLOOKUP(CH$1,'Nakladova matice_2018'!$A$1:$IW$188,178,FALSE),0)</f>
        <v>0</v>
      </c>
      <c r="CI205" s="19">
        <f>IFERROR(HLOOKUP(CI$1,'Nakladova matice_2018'!$A$1:$IW$188,178,FALSE),0)</f>
        <v>0</v>
      </c>
      <c r="CJ205" s="19">
        <f>IFERROR(HLOOKUP(CJ$1,'Nakladova matice_2018'!$A$1:$IW$188,178,FALSE),0)</f>
        <v>0</v>
      </c>
      <c r="CK205" s="19">
        <f>IFERROR(HLOOKUP(CK$1,'Nakladova matice_2018'!$A$1:$IW$188,178,FALSE),0)</f>
        <v>160</v>
      </c>
      <c r="CL205" s="19">
        <f>IFERROR(HLOOKUP(CL$1,'Nakladova matice_2018'!$A$1:$IW$188,178,FALSE),0)</f>
        <v>32</v>
      </c>
      <c r="CM205" s="19">
        <f>IFERROR(HLOOKUP(CM$1,'Nakladova matice_2018'!$A$1:$IW$188,178,FALSE),0)</f>
        <v>0</v>
      </c>
      <c r="CN205" s="19">
        <f>IFERROR(HLOOKUP(CN$1,'Nakladova matice_2018'!$A$1:$IW$188,178,FALSE),0)</f>
        <v>0</v>
      </c>
      <c r="CO205" s="19">
        <f>IFERROR(HLOOKUP(CO$1,'Nakladova matice_2018'!$A$1:$IW$188,178,FALSE),0)</f>
        <v>0</v>
      </c>
      <c r="CP205" s="19">
        <f>IFERROR(HLOOKUP(CP$1,'Nakladova matice_2018'!$A$1:$IW$188,178,FALSE),0)</f>
        <v>0</v>
      </c>
      <c r="CQ205" s="19">
        <f>IFERROR(HLOOKUP(CQ$1,'Nakladova matice_2018'!$A$1:$IW$188,178,FALSE),0)</f>
        <v>0</v>
      </c>
      <c r="CR205" s="19">
        <f>IFERROR(HLOOKUP(CR$1,'Nakladova matice_2018'!$A$1:$IW$188,178,FALSE),0)</f>
        <v>0</v>
      </c>
      <c r="CS205" s="19">
        <f>IFERROR(HLOOKUP(CS$1,'Nakladova matice_2018'!$A$1:$IW$188,178,FALSE),0)</f>
        <v>0</v>
      </c>
      <c r="CT205" s="19">
        <f>IFERROR(HLOOKUP(CT$1,'Nakladova matice_2018'!$A$1:$IW$188,178,FALSE),0)</f>
        <v>2688</v>
      </c>
      <c r="CU205" s="19">
        <f>IFERROR(HLOOKUP(CU$1,'Nakladova matice_2018'!$A$1:$IW$188,178,FALSE),0)</f>
        <v>352</v>
      </c>
      <c r="CV205" s="19">
        <f>IFERROR(HLOOKUP(CV$1,'Nakladova matice_2018'!$A$1:$IW$188,178,FALSE),0)</f>
        <v>3680</v>
      </c>
      <c r="CW205" s="19">
        <f>IFERROR(HLOOKUP(CW$1,'Nakladova matice_2018'!$A$1:$IW$188,178,FALSE),0)</f>
        <v>0</v>
      </c>
      <c r="CX205" s="19">
        <f>IFERROR(HLOOKUP(CX$1,'Nakladova matice_2018'!$A$1:$IW$188,178,FALSE),0)</f>
        <v>0</v>
      </c>
      <c r="CY205" s="19">
        <f>IFERROR(HLOOKUP(CY$1,'Nakladova matice_2018'!$A$1:$IW$188,178,FALSE),0)</f>
        <v>0</v>
      </c>
      <c r="CZ205" s="19">
        <f>IFERROR(HLOOKUP(CZ$1,'Nakladova matice_2018'!$A$1:$IW$188,178,FALSE),0)</f>
        <v>0</v>
      </c>
      <c r="DA205" s="19">
        <f>IFERROR(HLOOKUP(DA$1,'Nakladova matice_2018'!$A$1:$IW$188,178,FALSE),0)</f>
        <v>1024</v>
      </c>
      <c r="DB205" s="19">
        <f>IFERROR(HLOOKUP(DB$1,'Nakladova matice_2018'!$A$1:$IW$188,178,FALSE),0)</f>
        <v>192</v>
      </c>
      <c r="DC205" s="19">
        <f>IFERROR(HLOOKUP(DC$1,'Nakladova matice_2018'!$A$1:$IW$188,178,FALSE),0)</f>
        <v>0</v>
      </c>
      <c r="DD205" s="19">
        <f>IFERROR(HLOOKUP(DD$1,'Nakladova matice_2018'!$A$1:$IW$188,178,FALSE),0)</f>
        <v>0</v>
      </c>
      <c r="DE205" s="19">
        <f>IFERROR(HLOOKUP(DE$1,'Nakladova matice_2018'!$A$1:$IW$188,178,FALSE),0)</f>
        <v>0</v>
      </c>
      <c r="DF205" s="19">
        <f>IFERROR(HLOOKUP(DF$1,'Nakladova matice_2018'!$A$1:$IW$188,178,FALSE),0)</f>
        <v>0</v>
      </c>
      <c r="DG205" s="19">
        <f>IFERROR(HLOOKUP(DG$1,'Nakladova matice_2018'!$A$1:$IW$188,178,FALSE),0)</f>
        <v>2112</v>
      </c>
      <c r="DH205" s="19">
        <f>IFERROR(HLOOKUP(DH$1,'Nakladova matice_2018'!$A$1:$IW$188,178,FALSE),0)</f>
        <v>0</v>
      </c>
      <c r="DI205" s="19">
        <f>IFERROR(HLOOKUP(DI$1,'Nakladova matice_2018'!$A$1:$IW$188,178,FALSE),0)</f>
        <v>0</v>
      </c>
      <c r="DJ205" s="19">
        <f>IFERROR(HLOOKUP(DJ$1,'Nakladova matice_2018'!$A$1:$IW$188,178,FALSE),0)</f>
        <v>32</v>
      </c>
      <c r="DK205" s="19">
        <f>IFERROR(HLOOKUP(DK$1,'Nakladova matice_2018'!$A$1:$IW$188,178,FALSE),0)</f>
        <v>0</v>
      </c>
      <c r="DL205" s="19">
        <f>IFERROR(HLOOKUP(DL$1,'Nakladova matice_2018'!$A$1:$IW$188,178,FALSE),0)</f>
        <v>64</v>
      </c>
      <c r="DM205" s="19">
        <f>IFERROR(HLOOKUP(DM$1,'Nakladova matice_2018'!$A$1:$IW$188,178,FALSE),0)</f>
        <v>544</v>
      </c>
      <c r="DN205" s="19">
        <f>IFERROR(HLOOKUP(DN$1,'Nakladova matice_2018'!$A$1:$IW$188,178,FALSE),0)</f>
        <v>1344</v>
      </c>
      <c r="DO205" s="19">
        <f>IFERROR(HLOOKUP(DO$1,'Nakladova matice_2018'!$A$1:$IW$188,178,FALSE),0)</f>
        <v>0</v>
      </c>
      <c r="DP205" s="19">
        <f>IFERROR(HLOOKUP(DP$1,'Nakladova matice_2018'!$A$1:$IW$188,178,FALSE),0)</f>
        <v>27648</v>
      </c>
      <c r="DQ205" s="19">
        <f>IFERROR(HLOOKUP(DQ$1,'Nakladova matice_2018'!$A$1:$IW$188,178,FALSE),0)</f>
        <v>16768</v>
      </c>
      <c r="DR205" s="19">
        <f>IFERROR(HLOOKUP(DR$1,'Nakladova matice_2018'!$A$1:$IW$188,178,FALSE),0)</f>
        <v>44672</v>
      </c>
      <c r="DS205" s="19">
        <f>IFERROR(HLOOKUP(DS$1,'Nakladova matice_2018'!$A$1:$IW$188,178,FALSE),0)</f>
        <v>224</v>
      </c>
      <c r="DT205" s="19">
        <f>IFERROR(HLOOKUP(DT$1,'Nakladova matice_2018'!$A$1:$IW$188,178,FALSE),0)</f>
        <v>0</v>
      </c>
      <c r="DU205" s="19">
        <f>IFERROR(HLOOKUP(DU$1,'Nakladova matice_2018'!$A$1:$IW$188,178,FALSE),0)</f>
        <v>704</v>
      </c>
      <c r="DV205" s="19">
        <f>IFERROR(HLOOKUP(DV$1,'Nakladova matice_2018'!$A$1:$IW$188,178,FALSE),0)</f>
        <v>5312</v>
      </c>
      <c r="DW205" s="19">
        <f>IFERROR(HLOOKUP(DW$1,'Nakladova matice_2018'!$A$1:$IW$188,178,FALSE),0)</f>
        <v>3168</v>
      </c>
      <c r="DX205" s="19">
        <f>IFERROR(HLOOKUP(DX$1,'Nakladova matice_2018'!$A$1:$IW$188,178,FALSE),0)</f>
        <v>2592</v>
      </c>
      <c r="DY205" s="19">
        <f>IFERROR(HLOOKUP(DY$1,'Nakladova matice_2018'!$A$1:$IW$188,178,FALSE),0)</f>
        <v>18912</v>
      </c>
      <c r="DZ205" s="19">
        <f>IFERROR(HLOOKUP(DZ$1,'Nakladova matice_2018'!$A$1:$IW$188,178,FALSE),0)</f>
        <v>9280</v>
      </c>
      <c r="EA205" s="19">
        <f>IFERROR(HLOOKUP(EA$1,'Nakladova matice_2018'!$A$1:$IW$188,178,FALSE),0)</f>
        <v>2080</v>
      </c>
      <c r="EB205" s="19">
        <f>IFERROR(HLOOKUP(EB$1,'Nakladova matice_2018'!$A$1:$IW$188,178,FALSE),0)</f>
        <v>416</v>
      </c>
      <c r="EC205" s="19">
        <f>IFERROR(HLOOKUP(EC$1,'Nakladova matice_2018'!$A$1:$IW$188,178,FALSE),0)</f>
        <v>11040</v>
      </c>
      <c r="ED205" s="19">
        <f>IFERROR(HLOOKUP(ED$1,'Nakladova matice_2018'!$A$1:$IW$188,178,FALSE),0)</f>
        <v>320</v>
      </c>
      <c r="EE205" s="19">
        <f>IFERROR(HLOOKUP(EE$1,'Nakladova matice_2018'!$A$1:$IW$188,178,FALSE),0)</f>
        <v>0</v>
      </c>
      <c r="EF205" s="19">
        <f>IFERROR(HLOOKUP(EF$1,'Nakladova matice_2018'!$A$1:$IW$188,178,FALSE),0)</f>
        <v>0</v>
      </c>
      <c r="EG205" s="19">
        <f>IFERROR(HLOOKUP(EG$1,'Nakladova matice_2018'!$A$1:$IW$188,178,FALSE),0)</f>
        <v>4096</v>
      </c>
      <c r="EH205" s="19">
        <f>IFERROR(HLOOKUP(EH$1,'Nakladova matice_2018'!$A$1:$IW$188,178,FALSE),0)</f>
        <v>928</v>
      </c>
      <c r="EI205" s="19">
        <f>IFERROR(HLOOKUP(EI$1,'Nakladova matice_2018'!$A$1:$IW$188,178,FALSE),0)</f>
        <v>9408</v>
      </c>
      <c r="EJ205" s="19">
        <f>IFERROR(HLOOKUP(EJ$1,'Nakladova matice_2018'!$A$1:$IW$188,178,FALSE),0)</f>
        <v>0</v>
      </c>
      <c r="EK205" s="19">
        <f>IFERROR(HLOOKUP(EK$1,'Nakladova matice_2018'!$A$1:$IW$188,178,FALSE),0)</f>
        <v>5120</v>
      </c>
      <c r="EL205" s="19">
        <f>IFERROR(HLOOKUP(EL$1,'Nakladova matice_2018'!$A$1:$IW$188,178,FALSE),0)</f>
        <v>0</v>
      </c>
      <c r="EM205" s="19">
        <f>IFERROR(HLOOKUP(EM$1,'Nakladova matice_2018'!$A$1:$IW$188,178,FALSE),0)</f>
        <v>0</v>
      </c>
      <c r="EN205" s="19">
        <f>IFERROR(HLOOKUP(EN$1,'Nakladova matice_2018'!$A$1:$IW$188,178,FALSE),0)</f>
        <v>0</v>
      </c>
      <c r="EO205" s="19">
        <f>IFERROR(HLOOKUP(EO$1,'Nakladova matice_2018'!$A$1:$IW$188,178,FALSE),0)</f>
        <v>5088</v>
      </c>
      <c r="EP205" s="19">
        <f>IFERROR(HLOOKUP(EP$1,'Nakladova matice_2018'!$A$1:$IW$188,178,FALSE),0)</f>
        <v>0</v>
      </c>
      <c r="EQ205" s="19">
        <f>IFERROR(HLOOKUP(EQ$1,'Nakladova matice_2018'!$A$1:$IW$188,178,FALSE),0)</f>
        <v>6048</v>
      </c>
      <c r="ER205" s="19">
        <f>IFERROR(HLOOKUP(ER$1,'Nakladova matice_2018'!$A$1:$IW$188,178,FALSE),0)</f>
        <v>0</v>
      </c>
      <c r="ES205" s="19">
        <f>IFERROR(HLOOKUP(ES$1,'Nakladova matice_2018'!$A$1:$IW$188,178,FALSE),0)</f>
        <v>0</v>
      </c>
      <c r="ET205" s="19">
        <f>IFERROR(HLOOKUP(ET$1,'Nakladova matice_2018'!$A$1:$IW$188,178,FALSE),0)</f>
        <v>0</v>
      </c>
      <c r="EU205" s="19">
        <f>IFERROR(HLOOKUP(EU$1,'Nakladova matice_2018'!$A$1:$IW$188,178,FALSE),0)</f>
        <v>0</v>
      </c>
      <c r="EV205" s="19">
        <f>IFERROR(HLOOKUP(EV$1,'Nakladova matice_2018'!$A$1:$IW$188,178,FALSE),0)</f>
        <v>0</v>
      </c>
      <c r="EW205" s="19">
        <f>IFERROR(HLOOKUP(EW$1,'Nakladova matice_2018'!$A$1:$IW$188,178,FALSE),0)</f>
        <v>9312</v>
      </c>
      <c r="EX205" s="19">
        <f>IFERROR(HLOOKUP(EX$1,'Nakladova matice_2018'!$A$1:$IW$188,178,FALSE),0)</f>
        <v>0</v>
      </c>
      <c r="EY205" s="19">
        <f>IFERROR(HLOOKUP(EY$1,'Nakladova matice_2018'!$A$1:$IW$188,178,FALSE),0)</f>
        <v>0</v>
      </c>
      <c r="EZ205" s="19">
        <f>IFERROR(HLOOKUP(EZ$1,'Nakladova matice_2018'!$A$1:$IW$188,178,FALSE),0)</f>
        <v>10688</v>
      </c>
      <c r="FA205" s="19">
        <f>IFERROR(HLOOKUP(FA$1,'Nakladova matice_2018'!$A$1:$IW$188,178,FALSE),0)</f>
        <v>0</v>
      </c>
      <c r="FB205" s="19">
        <f>IFERROR(HLOOKUP(FB$1,'Nakladova matice_2018'!$A$1:$IW$188,178,FALSE),0)</f>
        <v>20832</v>
      </c>
      <c r="FC205" s="19">
        <f>IFERROR(HLOOKUP(FC$1,'Nakladova matice_2018'!$A$1:$IW$188,178,FALSE),0)</f>
        <v>18048</v>
      </c>
      <c r="FD205" s="19">
        <f>IFERROR(HLOOKUP(FD$1,'Nakladova matice_2018'!$A$1:$IW$188,178,FALSE),0)</f>
        <v>0</v>
      </c>
      <c r="FE205" s="19">
        <f>IFERROR(HLOOKUP(FE$1,'Nakladova matice_2018'!$A$1:$IW$188,178,FALSE),0)</f>
        <v>17792</v>
      </c>
      <c r="FF205" s="19">
        <f>IFERROR(HLOOKUP(FF$1,'Nakladova matice_2018'!$A$1:$IW$188,178,FALSE),0)</f>
        <v>0</v>
      </c>
      <c r="FG205" s="19">
        <f>IFERROR(HLOOKUP(FG$1,'Nakladova matice_2018'!$A$1:$IW$188,178,FALSE),0)</f>
        <v>0</v>
      </c>
      <c r="FH205" s="19">
        <f>IFERROR(HLOOKUP(FH$1,'Nakladova matice_2018'!$A$1:$IW$188,178,FALSE),0)</f>
        <v>0</v>
      </c>
      <c r="FI205" s="19">
        <f>IFERROR(HLOOKUP(FI$1,'Nakladova matice_2018'!$A$1:$IW$188,178,FALSE),0)</f>
        <v>11104</v>
      </c>
      <c r="FJ205" s="19">
        <f>IFERROR(HLOOKUP(FJ$1,'Nakladova matice_2018'!$A$1:$IW$188,178,FALSE),0)</f>
        <v>0</v>
      </c>
      <c r="FK205" s="19">
        <f>IFERROR(HLOOKUP(FK$1,'Nakladova matice_2018'!$A$1:$IW$188,178,FALSE),0)</f>
        <v>3680</v>
      </c>
      <c r="FL205" s="19">
        <f>IFERROR(HLOOKUP(FL$1,'Nakladova matice_2018'!$A$1:$IW$188,178,FALSE),0)</f>
        <v>128</v>
      </c>
      <c r="FM205" s="19">
        <f>IFERROR(HLOOKUP(FM$1,'Nakladova matice_2018'!$A$1:$IW$188,178,FALSE),0)</f>
        <v>0</v>
      </c>
      <c r="FN205" s="19">
        <f>IFERROR(HLOOKUP(FN$1,'Nakladova matice_2018'!$A$1:$IW$188,178,FALSE),0)</f>
        <v>59168</v>
      </c>
      <c r="FO205" s="19">
        <f>IFERROR(HLOOKUP(FO$1,'Nakladova matice_2018'!$A$1:$IW$188,178,FALSE),0)</f>
        <v>76672</v>
      </c>
      <c r="FP205" s="19">
        <f>IFERROR(HLOOKUP(FP$1,'Nakladova matice_2018'!$A$1:$IW$188,178,FALSE),0)</f>
        <v>0</v>
      </c>
      <c r="FQ205" s="19">
        <f>IFERROR(HLOOKUP(FQ$1,'Nakladova matice_2018'!$A$1:$IW$188,178,FALSE),0)</f>
        <v>74464</v>
      </c>
      <c r="FR205" s="19">
        <f>IFERROR(HLOOKUP(FR$1,'Nakladova matice_2018'!$A$1:$IW$188,178,FALSE),0)</f>
        <v>0</v>
      </c>
      <c r="FS205" s="19">
        <f>IFERROR(HLOOKUP(FS$1,'Nakladova matice_2018'!$A$1:$IW$188,178,FALSE),0)</f>
        <v>75651.429999999993</v>
      </c>
      <c r="FT205" s="19">
        <f>IFERROR(HLOOKUP(FT$1,'Nakladova matice_2018'!$A$1:$IW$188,178,FALSE),0)</f>
        <v>113472</v>
      </c>
      <c r="FU205" s="19">
        <f>IFERROR(HLOOKUP(FU$1,'Nakladova matice_2018'!$A$1:$IW$188,178,FALSE),0)</f>
        <v>0</v>
      </c>
      <c r="FV205" s="19">
        <f>IFERROR(HLOOKUP(FV$1,'Nakladova matice_2018'!$A$1:$IW$188,178,FALSE),0)</f>
        <v>22272</v>
      </c>
      <c r="FW205" s="19">
        <f>IFERROR(HLOOKUP(FW$1,'Nakladova matice_2018'!$A$1:$IW$188,178,FALSE),0)</f>
        <v>11648</v>
      </c>
      <c r="FX205" s="19">
        <f>IFERROR(HLOOKUP(FX$1,'Nakladova matice_2018'!$A$1:$IW$188,178,FALSE),0)</f>
        <v>36864</v>
      </c>
      <c r="FY205" s="19">
        <f>IFERROR(HLOOKUP(FY$1,'Nakladova matice_2018'!$A$1:$IW$188,178,FALSE),0)</f>
        <v>23968</v>
      </c>
      <c r="FZ205" s="19">
        <f>IFERROR(HLOOKUP(FZ$1,'Nakladova matice_2018'!$A$1:$IW$188,178,FALSE),0)</f>
        <v>0</v>
      </c>
      <c r="GA205" s="19">
        <f>IFERROR(HLOOKUP(GA$1,'Nakladova matice_2018'!$A$1:$IW$188,178,FALSE),0)</f>
        <v>221628.57</v>
      </c>
      <c r="GB205" s="19">
        <f>IFERROR(HLOOKUP(GB$1,'Nakladova matice_2018'!$A$1:$IW$188,178,FALSE),0)</f>
        <v>37440</v>
      </c>
      <c r="GC205" s="19">
        <f>IFERROR(HLOOKUP(GC$1,'Nakladova matice_2018'!$A$1:$IW$188,178,FALSE),0)</f>
        <v>16928</v>
      </c>
      <c r="GD205" s="19">
        <f>IFERROR(HLOOKUP(GD$1,'Nakladova matice_2018'!$A$1:$IW$188,178,FALSE),0)</f>
        <v>14848</v>
      </c>
      <c r="GE205" s="19">
        <f>IFERROR(HLOOKUP(GE$1,'Nakladova matice_2018'!$A$1:$IW$188,178,FALSE),0)</f>
        <v>0</v>
      </c>
      <c r="GF205" s="19">
        <f>IFERROR(HLOOKUP(GF$1,'Nakladova matice_2018'!$A$1:$IW$188,178,FALSE),0)</f>
        <v>0</v>
      </c>
      <c r="GG205" s="19">
        <f>IFERROR(HLOOKUP(GG$1,'Nakladova matice_2018'!$A$1:$IW$188,178,FALSE),0)</f>
        <v>0</v>
      </c>
      <c r="GH205" s="19">
        <f>IFERROR(HLOOKUP(GH$1,'Nakladova matice_2018'!$A$1:$IW$188,178,FALSE),0)</f>
        <v>0</v>
      </c>
      <c r="GI205" s="19">
        <f>IFERROR(HLOOKUP(GI$1,'Nakladova matice_2018'!$A$1:$IW$188,178,FALSE),0)</f>
        <v>32</v>
      </c>
      <c r="GJ205" s="19">
        <f>IFERROR(HLOOKUP(GJ$1,'Nakladova matice_2018'!$A$1:$IW$188,178,FALSE),0)</f>
        <v>64</v>
      </c>
      <c r="GK205" s="19">
        <f>IFERROR(HLOOKUP(GK$1,'Nakladova matice_2018'!$A$1:$IW$188,178,FALSE),0)</f>
        <v>0</v>
      </c>
      <c r="GL205" s="19">
        <f>IFERROR(HLOOKUP(GL$1,'Nakladova matice_2018'!$A$1:$IW$188,178,FALSE),0)</f>
        <v>0</v>
      </c>
      <c r="GM205" s="19">
        <f>IFERROR(HLOOKUP(GM$1,'Nakladova matice_2018'!$A$1:$IW$188,178,FALSE),0)</f>
        <v>0</v>
      </c>
      <c r="GN205" s="19">
        <f>IFERROR(HLOOKUP(GN$1,'Nakladova matice_2018'!$A$1:$IW$188,178,FALSE),0)</f>
        <v>0</v>
      </c>
      <c r="GO205" s="19">
        <f>IFERROR(HLOOKUP(GO$1,'Nakladova matice_2018'!$A$1:$IW$188,178,FALSE),0)</f>
        <v>0</v>
      </c>
      <c r="GP205" s="19">
        <f>IFERROR(HLOOKUP(GP$1,'Nakladova matice_2018'!$A$1:$IW$188,178,FALSE),0)</f>
        <v>0</v>
      </c>
      <c r="GQ205" s="19">
        <f>IFERROR(HLOOKUP(GQ$1,'Nakladova matice_2018'!$A$1:$IW$188,178,FALSE),0)</f>
        <v>64</v>
      </c>
      <c r="GR205" s="19">
        <f>IFERROR(HLOOKUP(GR$1,'Nakladova matice_2018'!$A$1:$IW$188,178,FALSE),0)</f>
        <v>0</v>
      </c>
      <c r="GS205" s="19">
        <f>IFERROR(HLOOKUP(GS$1,'Nakladova matice_2018'!$A$1:$IW$188,178,FALSE),0)</f>
        <v>0</v>
      </c>
      <c r="GT205" s="19">
        <f>IFERROR(HLOOKUP(GT$1,'Nakladova matice_2018'!$A$1:$IW$188,178,FALSE),0)</f>
        <v>8352</v>
      </c>
      <c r="GU205" s="19">
        <f>IFERROR(HLOOKUP(GU$1,'Nakladova matice_2018'!$A$1:$IW$188,178,FALSE),0)</f>
        <v>21201.79</v>
      </c>
      <c r="GV205" s="19">
        <f>IFERROR(HLOOKUP(GV$1,'Nakladova matice_2018'!$A$1:$IW$188,178,FALSE),0)</f>
        <v>928</v>
      </c>
      <c r="GW205" s="19">
        <f>IFERROR(HLOOKUP(GW$1,'Nakladova matice_2018'!$A$1:$IW$188,178,FALSE),0)</f>
        <v>0</v>
      </c>
      <c r="GX205" s="19">
        <f>IFERROR(HLOOKUP(GX$1,'Nakladova matice_2018'!$A$1:$IW$188,178,FALSE),0)</f>
        <v>0</v>
      </c>
      <c r="GY205" s="19">
        <f>IFERROR(HLOOKUP(GY$1,'Nakladova matice_2018'!$A$1:$IW$188,178,FALSE),0)</f>
        <v>0</v>
      </c>
      <c r="GZ205" s="19">
        <f>IFERROR(HLOOKUP(GZ$1,'Nakladova matice_2018'!$A$1:$IW$188,178,FALSE),0)</f>
        <v>3744</v>
      </c>
      <c r="HA205" s="19">
        <f>IFERROR(HLOOKUP(HA$1,'Nakladova matice_2018'!$A$1:$IW$188,178,FALSE),0)</f>
        <v>3072</v>
      </c>
      <c r="HB205" s="19">
        <f>IFERROR(HLOOKUP(HB$1,'Nakladova matice_2018'!$A$1:$IW$188,178,FALSE),0)</f>
        <v>0</v>
      </c>
      <c r="HC205" s="19">
        <f>IFERROR(HLOOKUP(HC$1,'Nakladova matice_2018'!$A$1:$IW$188,178,FALSE),0)</f>
        <v>96</v>
      </c>
      <c r="HD205" s="19">
        <f>IFERROR(HLOOKUP(HD$1,'Nakladova matice_2018'!$A$1:$IW$188,178,FALSE),0)</f>
        <v>2400</v>
      </c>
      <c r="HE205" s="19">
        <f>IFERROR(HLOOKUP(HE$1,'Nakladova matice_2018'!$A$1:$IW$188,178,FALSE),0)</f>
        <v>15357.89</v>
      </c>
      <c r="HF205" s="19">
        <f>IFERROR(HLOOKUP(HF$1,'Nakladova matice_2018'!$A$1:$IW$188,178,FALSE),0)</f>
        <v>3356.16</v>
      </c>
      <c r="HG205" s="19">
        <f>IFERROR(HLOOKUP(HG$1,'Nakladova matice_2018'!$A$1:$IW$188,178,FALSE),0)</f>
        <v>5736.86</v>
      </c>
      <c r="HH205" s="19">
        <f>IFERROR(HLOOKUP(HH$1,'Nakladova matice_2018'!$A$1:$IW$188,178,FALSE),0)</f>
        <v>13483.3</v>
      </c>
      <c r="HI205" s="19">
        <f>IFERROR(HLOOKUP(HI$1,'Nakladova matice_2018'!$A$1:$IW$188,178,FALSE),0)</f>
        <v>0</v>
      </c>
      <c r="HJ205" s="19">
        <f>IFERROR(HLOOKUP(HJ$1,'Nakladova matice_2018'!$A$1:$IW$188,178,FALSE),0)</f>
        <v>48256</v>
      </c>
      <c r="HK205" s="19">
        <f>IFERROR(HLOOKUP(HK$1,'Nakladova matice_2018'!$A$1:$IW$188,178,FALSE),0)</f>
        <v>0</v>
      </c>
      <c r="HL205" s="19">
        <f>IFERROR(HLOOKUP(HL$1,'Nakladova matice_2018'!$A$1:$IW$188,178,FALSE),0)</f>
        <v>6464</v>
      </c>
      <c r="HM205" s="19">
        <f>IFERROR(HLOOKUP(HM$1,'Nakladova matice_2018'!$A$1:$IW$188,178,FALSE),0)</f>
        <v>2112</v>
      </c>
      <c r="HN205" s="19">
        <f>IFERROR(HLOOKUP(HN$1,'Nakladova matice_2018'!$A$1:$IW$188,178,FALSE),0)</f>
        <v>224</v>
      </c>
      <c r="HO205" s="19">
        <f>IFERROR(HLOOKUP(HO$1,'Nakladova matice_2018'!$A$1:$IW$188,178,FALSE),0)</f>
        <v>0</v>
      </c>
      <c r="HP205" s="19">
        <f>IFERROR(HLOOKUP(HP$1,'Nakladova matice_2018'!$A$1:$IW$188,178,FALSE),0)</f>
        <v>3616</v>
      </c>
      <c r="HQ205" s="19">
        <f>IFERROR(HLOOKUP(HQ$1,'Nakladova matice_2018'!$A$1:$IW$188,178,FALSE),0)</f>
        <v>4256</v>
      </c>
      <c r="HR205" s="19">
        <f>IFERROR(HLOOKUP(HR$1,'Nakladova matice_2018'!$A$1:$IW$188,178,FALSE),0)</f>
        <v>0</v>
      </c>
      <c r="HS205" s="19">
        <f>IFERROR(HLOOKUP(HS$1,'Nakladova matice_2018'!$A$1:$IW$188,178,FALSE),0)</f>
        <v>0</v>
      </c>
      <c r="HT205" s="19">
        <f>IFERROR(HLOOKUP(HT$1,'Nakladova matice_2018'!$A$1:$IW$188,178,FALSE),0)</f>
        <v>0</v>
      </c>
      <c r="HU205" s="19">
        <f>IFERROR(HLOOKUP(HU$1,'Nakladova matice_2018'!$A$1:$IW$188,178,FALSE),0)</f>
        <v>1376</v>
      </c>
      <c r="HV205" s="19">
        <f>IFERROR(HLOOKUP(HV$1,'Nakladova matice_2018'!$A$1:$IW$188,178,FALSE),0)</f>
        <v>160</v>
      </c>
      <c r="HW205" s="19">
        <f>IFERROR(HLOOKUP(HW$1,'Nakladova matice_2018'!$A$1:$IW$188,178,FALSE),0)</f>
        <v>480</v>
      </c>
      <c r="HX205" s="19">
        <f>IFERROR(HLOOKUP(HX$1,'Nakladova matice_2018'!$A$1:$IW$188,178,FALSE),0)</f>
        <v>0</v>
      </c>
      <c r="HY205" s="19">
        <f>IFERROR(HLOOKUP(HY$1,'Nakladova matice_2018'!$A$1:$IW$188,178,FALSE),0)</f>
        <v>32</v>
      </c>
      <c r="HZ205" s="19">
        <f>IFERROR(HLOOKUP(HZ$1,'Nakladova matice_2018'!$A$1:$IW$188,178,FALSE),0)</f>
        <v>0</v>
      </c>
      <c r="IA205" s="19">
        <f>IFERROR(HLOOKUP(IA$1,'Nakladova matice_2018'!$A$1:$IW$188,178,FALSE),0)</f>
        <v>39840</v>
      </c>
      <c r="IB205" s="19">
        <f>IFERROR(HLOOKUP(IB$1,'Nakladova matice_2018'!$A$1:$IW$188,178,FALSE),0)</f>
        <v>1440</v>
      </c>
      <c r="IC205" s="19">
        <f>IFERROR(HLOOKUP(IC$1,'Nakladova matice_2018'!$A$1:$IW$188,178,FALSE),0)</f>
        <v>11392</v>
      </c>
      <c r="ID205" s="19">
        <f>IFERROR(HLOOKUP(ID$1,'Nakladova matice_2018'!$A$1:$IW$188,178,FALSE),0)</f>
        <v>129664</v>
      </c>
      <c r="IE205" s="19">
        <f>IFERROR(HLOOKUP(IE$1,'Nakladova matice_2018'!$A$1:$IW$188,178,FALSE),0)</f>
        <v>0</v>
      </c>
      <c r="IF205" s="19">
        <f>IFERROR(HLOOKUP(IF$1,'Nakladova matice_2018'!$A$1:$IW$188,178,FALSE),0)</f>
        <v>672</v>
      </c>
      <c r="IG205" s="19">
        <f>IFERROR(HLOOKUP(IG$1,'Nakladova matice_2018'!$A$1:$IW$188,178,FALSE),0)</f>
        <v>448</v>
      </c>
      <c r="IH205" s="19">
        <f>IFERROR(HLOOKUP(IH$1,'Nakladova matice_2018'!$A$1:$IW$188,178,FALSE),0)</f>
        <v>0</v>
      </c>
      <c r="II205" s="19">
        <f>IFERROR(HLOOKUP(II$1,'Nakladova matice_2018'!$A$1:$IW$188,178,FALSE),0)</f>
        <v>3872</v>
      </c>
      <c r="IJ205" s="19">
        <f>IFERROR(HLOOKUP(IJ$1,'Nakladova matice_2018'!$A$1:$IW$188,178,FALSE),0)</f>
        <v>0</v>
      </c>
      <c r="IK205" s="19">
        <f>IFERROR(HLOOKUP(IK$1,'Nakladova matice_2018'!$A$1:$IW$188,178,FALSE),0)</f>
        <v>4128</v>
      </c>
      <c r="IL205" s="19">
        <f>IFERROR(HLOOKUP(IL$1,'Nakladova matice_2018'!$A$1:$IW$188,178,FALSE),0)</f>
        <v>32</v>
      </c>
      <c r="IM205" s="19">
        <f>IFERROR(HLOOKUP(IM$1,'Nakladova matice_2018'!$A$1:$IW$188,178,FALSE),0)</f>
        <v>28768</v>
      </c>
      <c r="IN205" s="19">
        <f>IFERROR(HLOOKUP(IN$1,'Nakladova matice_2018'!$A$1:$IW$188,178,FALSE),0)</f>
        <v>28608</v>
      </c>
      <c r="IO205" s="19">
        <f>IFERROR(HLOOKUP(IO$1,'Nakladova matice_2018'!$A$1:$IW$188,178,FALSE),0)</f>
        <v>18752</v>
      </c>
      <c r="IP205" s="19">
        <f>IFERROR(HLOOKUP(IP$1,'Nakladova matice_2018'!$A$1:$IW$188,178,FALSE),0)</f>
        <v>1856</v>
      </c>
      <c r="IQ205" s="19">
        <f>IFERROR(HLOOKUP(IQ$1,'Nakladova matice_2018'!$A$1:$IW$188,178,FALSE),0)</f>
        <v>0</v>
      </c>
      <c r="IR205" s="19">
        <f>IFERROR(HLOOKUP(IR$1,'Nakladova matice_2018'!$A$1:$IW$188,178,FALSE),0)</f>
        <v>1440</v>
      </c>
      <c r="IS205" s="19">
        <f>IFERROR(HLOOKUP(IS$1,'Nakladova matice_2018'!$A$1:$IW$188,178,FALSE),0)</f>
        <v>0</v>
      </c>
      <c r="IT205" s="19">
        <f>IFERROR(HLOOKUP(IT$1,'Nakladova matice_2018'!$A$1:$IW$188,178,FALSE),0)</f>
        <v>0</v>
      </c>
      <c r="IU205" s="19">
        <f>IFERROR(HLOOKUP(IU$1,'Nakladova matice_2018'!$A$1:$IW$188,178,FALSE),0)</f>
        <v>0</v>
      </c>
      <c r="IV205" s="19">
        <f>IFERROR(HLOOKUP(IV$1,'Nakladova matice_2018'!$A$1:$IW$188,178,FALSE),0)</f>
        <v>4064</v>
      </c>
      <c r="IW205" s="19">
        <f>IFERROR(HLOOKUP(IW$1,'Nakladova matice_2018'!$A$1:$IW$188,178,FALSE),0)</f>
        <v>5792</v>
      </c>
      <c r="IX205" s="19">
        <f>IFERROR(HLOOKUP(IX$1,'Nakladova matice_2018'!$A$1:$IW$188,178,FALSE),0)</f>
        <v>3616</v>
      </c>
      <c r="IY205" s="19">
        <f>IFERROR(HLOOKUP(IY$1,'Nakladova matice_2018'!$A$1:$IW$188,178,FALSE),0)</f>
        <v>22624</v>
      </c>
      <c r="IZ205" s="19">
        <f>IFERROR(HLOOKUP(IZ$1,'Nakladova matice_2018'!$A$1:$IW$188,178,FALSE),0)</f>
        <v>21216</v>
      </c>
      <c r="JA205" s="19">
        <f>IFERROR(HLOOKUP(JA$1,'Nakladova matice_2018'!$A$1:$IW$188,178,FALSE),0)</f>
        <v>17696</v>
      </c>
      <c r="JB205" s="19">
        <f>IFERROR(HLOOKUP(JB$1,'Nakladova matice_2018'!$A$1:$IW$188,178,FALSE),0)</f>
        <v>448</v>
      </c>
      <c r="JC205" s="19">
        <f>IFERROR(HLOOKUP(JC$1,'Nakladova matice_2018'!$A$1:$IW$188,178,FALSE),0)</f>
        <v>0</v>
      </c>
      <c r="JD205" s="19">
        <f>IFERROR(HLOOKUP(JD$1,'Nakladova matice_2018'!$A$1:$IW$188,178,FALSE),0)</f>
        <v>0</v>
      </c>
      <c r="JE205" s="19">
        <f>IFERROR(HLOOKUP(JE$1,'Nakladova matice_2018'!$A$1:$IW$188,178,FALSE),0)</f>
        <v>0</v>
      </c>
      <c r="JF205" s="19">
        <f>IFERROR(HLOOKUP(JF$1,'Nakladova matice_2018'!$A$1:$IW$188,178,FALSE),0)</f>
        <v>0</v>
      </c>
      <c r="JG205" s="19">
        <f>IFERROR(HLOOKUP(JG$1,'Nakladova matice_2018'!$A$1:$IW$188,178,FALSE),0)</f>
        <v>62400</v>
      </c>
      <c r="JH205" s="19">
        <f>IFERROR(HLOOKUP(JH$1,'Nakladova matice_2018'!$A$1:$IW$188,178,FALSE),0)</f>
        <v>0</v>
      </c>
      <c r="JI205" s="19">
        <f>IFERROR(HLOOKUP(JI$1,'Nakladova matice_2018'!$A$1:$IW$188,178,FALSE),0)</f>
        <v>8864</v>
      </c>
      <c r="JJ205" s="19">
        <f>IFERROR(HLOOKUP(JJ$1,'Nakladova matice_2018'!$A$1:$IW$188,178,FALSE),0)</f>
        <v>2592</v>
      </c>
      <c r="JK205" s="19">
        <f>IFERROR(HLOOKUP(JK$1,'Nakladova matice_2018'!$A$1:$IW$188,178,FALSE),0)</f>
        <v>17696</v>
      </c>
      <c r="JL205" s="19">
        <f>IFERROR(HLOOKUP(JL$1,'Nakladova matice_2018'!$A$1:$IW$188,178,FALSE),0)</f>
        <v>11968</v>
      </c>
      <c r="JM205" s="19">
        <f>IFERROR(HLOOKUP(JM$1,'Nakladova matice_2018'!$A$1:$IW$188,178,FALSE),0)</f>
        <v>17152</v>
      </c>
      <c r="JN205" s="19">
        <f>IFERROR(HLOOKUP(JN$1,'Nakladova matice_2018'!$A$1:$IW$188,178,FALSE),0)</f>
        <v>0</v>
      </c>
      <c r="JO205" s="19">
        <f>IFERROR(HLOOKUP(JO$1,'Nakladova matice_2018'!$A$1:$IW$188,178,FALSE),0)</f>
        <v>0</v>
      </c>
      <c r="JP205" s="19">
        <f>IFERROR(HLOOKUP(JP$1,'Nakladova matice_2018'!$A$1:$IW$188,178,FALSE),0)</f>
        <v>0</v>
      </c>
      <c r="JQ205" s="19">
        <f>IFERROR(HLOOKUP(JQ$1,'Nakladova matice_2018'!$A$1:$IW$188,178,FALSE),0)</f>
        <v>0</v>
      </c>
      <c r="JR205" s="19">
        <f>IFERROR(HLOOKUP(JR$1,'Nakladova matice_2018'!$A$1:$IW$188,178,FALSE),0)</f>
        <v>22432</v>
      </c>
      <c r="JS205" s="19">
        <f>IFERROR(HLOOKUP(JS$1,'Nakladova matice_2018'!$A$1:$IW$188,178,FALSE),0)</f>
        <v>0</v>
      </c>
      <c r="JT205" s="19">
        <f>IFERROR(HLOOKUP(JT$1,'Nakladova matice_2018'!$A$1:$IW$188,178,FALSE),0)</f>
        <v>19520</v>
      </c>
      <c r="JU205" s="19">
        <f>IFERROR(HLOOKUP(JU$1,'Nakladova matice_2018'!$A$1:$IW$188,178,FALSE),0)</f>
        <v>736</v>
      </c>
      <c r="JV205" s="19">
        <f>IFERROR(HLOOKUP(JV$1,'Nakladova matice_2018'!$A$1:$IW$188,178,FALSE),0)</f>
        <v>3520</v>
      </c>
      <c r="JW205" s="19">
        <f>IFERROR(HLOOKUP(JW$1,'Nakladova matice_2018'!$A$1:$IW$188,178,FALSE),0)</f>
        <v>5120</v>
      </c>
      <c r="JX205" s="19">
        <f>IFERROR(HLOOKUP(JX$1,'Nakladova matice_2018'!$A$1:$IW$188,178,FALSE),0)</f>
        <v>1664</v>
      </c>
      <c r="JY205" s="19">
        <f>IFERROR(HLOOKUP(JY$1,'Nakladova matice_2018'!$A$1:$IW$188,178,FALSE),0)</f>
        <v>11520</v>
      </c>
      <c r="JZ205" s="19">
        <f>IFERROR(HLOOKUP(JZ$1,'Nakladova matice_2018'!$A$1:$IW$188,178,FALSE),0)</f>
        <v>0</v>
      </c>
      <c r="KA205" s="19">
        <f>IFERROR(HLOOKUP(KA$1,'Nakladova matice_2018'!$A$1:$IW$188,178,FALSE),0)</f>
        <v>8832</v>
      </c>
      <c r="KB205" s="19">
        <f>IFERROR(HLOOKUP(KB$1,'Nakladova matice_2018'!$A$1:$IW$188,178,FALSE),0)</f>
        <v>0</v>
      </c>
      <c r="KC205" s="19">
        <f>IFERROR(HLOOKUP(KC$1,'Nakladova matice_2018'!$A$1:$IW$188,178,FALSE),0)</f>
        <v>0</v>
      </c>
      <c r="KD205" s="19">
        <f>IFERROR(HLOOKUP(KD$1,'Nakladova matice_2018'!$A$1:$IW$188,178,FALSE),0)</f>
        <v>23616</v>
      </c>
      <c r="KE205" s="19">
        <f>IFERROR(HLOOKUP(KE$1,'Nakladova matice_2018'!$A$1:$IW$188,178,FALSE),0)</f>
        <v>0</v>
      </c>
      <c r="KF205" s="19">
        <f>IFERROR(HLOOKUP(KF$1,'Nakladova matice_2018'!$A$1:$IW$188,178,FALSE),0)</f>
        <v>512</v>
      </c>
      <c r="KG205" s="19">
        <f>IFERROR(HLOOKUP(KG$1,'Nakladova matice_2018'!$A$1:$IW$188,178,FALSE),0)</f>
        <v>0</v>
      </c>
      <c r="KH205" s="19">
        <f>IFERROR(HLOOKUP(KH$1,'Nakladova matice_2018'!$A$1:$IW$188,178,FALSE),0)</f>
        <v>0</v>
      </c>
      <c r="KI205" s="19">
        <f>IFERROR(HLOOKUP(KI$1,'Nakladova matice_2018'!$A$1:$IW$188,178,FALSE),0)</f>
        <v>0</v>
      </c>
      <c r="KJ205" s="19">
        <f>IFERROR(HLOOKUP(KJ$1,'Nakladova matice_2018'!$A$1:$IW$188,178,FALSE),0)</f>
        <v>11648</v>
      </c>
      <c r="KK205" s="19">
        <f>IFERROR(HLOOKUP(KK$1,'Nakladova matice_2018'!$A$1:$IW$188,178,FALSE),0)</f>
        <v>0</v>
      </c>
      <c r="KL205" s="19">
        <f>IFERROR(HLOOKUP(KL$1,'Nakladova matice_2018'!$A$1:$IW$188,178,FALSE),0)</f>
        <v>12448</v>
      </c>
      <c r="KM205" s="19">
        <f>IFERROR(HLOOKUP(KM$1,'Nakladova matice_2018'!$A$1:$IW$188,178,FALSE),0)</f>
        <v>10016</v>
      </c>
      <c r="KN205" s="19">
        <f>IFERROR(HLOOKUP(KN$1,'Nakladova matice_2018'!$A$1:$IW$188,178,FALSE),0)</f>
        <v>512</v>
      </c>
      <c r="KO205" s="19">
        <f>IFERROR(HLOOKUP(KO$1,'Nakladova matice_2018'!$A$1:$IW$188,178,FALSE),0)</f>
        <v>0</v>
      </c>
      <c r="KP205" s="19">
        <f>IFERROR(HLOOKUP(KP$1,'Nakladova matice_2018'!$A$1:$IW$188,178,FALSE),0)</f>
        <v>2592</v>
      </c>
      <c r="KQ205" s="19">
        <f>IFERROR(HLOOKUP(KQ$1,'Nakladova matice_2018'!$A$1:$IW$188,178,FALSE),0)</f>
        <v>17728</v>
      </c>
      <c r="KR205" s="19">
        <f>IFERROR(HLOOKUP(KR$1,'Nakladova matice_2018'!$A$1:$IW$188,178,FALSE),0)</f>
        <v>55968</v>
      </c>
      <c r="KS205" s="19">
        <f>IFERROR(HLOOKUP(KS$1,'Nakladova matice_2018'!$A$1:$IW$188,178,FALSE),0)</f>
        <v>4064</v>
      </c>
      <c r="KT205" s="19">
        <f>IFERROR(HLOOKUP(KT$1,'Nakladova matice_2018'!$A$1:$IW$188,178,FALSE),0)</f>
        <v>0</v>
      </c>
      <c r="KU205" s="19">
        <f>IFERROR(HLOOKUP(KU$1,'Nakladova matice_2018'!$A$1:$IW$188,178,FALSE),0)</f>
        <v>13472</v>
      </c>
      <c r="KV205" s="19">
        <f>IFERROR(HLOOKUP(KV$1,'Nakladova matice_2018'!$A$1:$IW$188,178,FALSE),0)</f>
        <v>0</v>
      </c>
      <c r="KW205" s="19">
        <f>IFERROR(HLOOKUP(KW$1,'Nakladova matice_2018'!$A$1:$IW$188,178,FALSE),0)</f>
        <v>8256</v>
      </c>
      <c r="KX205" s="19">
        <f>IFERROR(HLOOKUP(KX$1,'Nakladova matice_2018'!$A$1:$IW$188,178,FALSE),0)</f>
        <v>26304</v>
      </c>
      <c r="KY205" s="19">
        <f>IFERROR(HLOOKUP(KY$1,'Nakladova matice_2018'!$A$1:$IW$188,178,FALSE),0)</f>
        <v>0</v>
      </c>
      <c r="KZ205" s="19">
        <f>IFERROR(HLOOKUP(KZ$1,'Nakladova matice_2018'!$A$1:$IW$188,178,FALSE),0)</f>
        <v>12512</v>
      </c>
      <c r="LA205" s="19">
        <f>IFERROR(HLOOKUP(LA$1,'Nakladova matice_2018'!$A$1:$IW$188,178,FALSE),0)</f>
        <v>0</v>
      </c>
      <c r="LB205" s="19">
        <f>IFERROR(HLOOKUP(LB$1,'Nakladova matice_2018'!$A$1:$IW$188,178,FALSE),0)</f>
        <v>864</v>
      </c>
      <c r="LC205" s="19">
        <f>IFERROR(HLOOKUP(LC$1,'Nakladova matice_2018'!$A$1:$IW$188,178,FALSE),0)</f>
        <v>10016</v>
      </c>
      <c r="LD205" s="19">
        <f>IFERROR(HLOOKUP(LD$1,'Nakladova matice_2018'!$A$1:$IW$188,178,FALSE),0)</f>
        <v>27136</v>
      </c>
      <c r="LE205" s="19">
        <f>IFERROR(HLOOKUP(LE$1,'Nakladova matice_2018'!$A$1:$IW$188,178,FALSE),0)</f>
        <v>6144</v>
      </c>
      <c r="LF205" s="19">
        <f>IFERROR(HLOOKUP(LF$1,'Nakladova matice_2018'!$A$1:$IW$188,178,FALSE),0)</f>
        <v>192</v>
      </c>
      <c r="LG205" s="19">
        <f>IFERROR(HLOOKUP(LG$1,'Nakladova matice_2018'!$A$1:$IW$188,178,FALSE),0)</f>
        <v>16736</v>
      </c>
      <c r="LH205" s="19">
        <f>IFERROR(HLOOKUP(LH$1,'Nakladova matice_2018'!$A$1:$IW$188,178,FALSE),0)</f>
        <v>0</v>
      </c>
      <c r="LI205" s="19">
        <f>IFERROR(HLOOKUP(LI$1,'Nakladova matice_2018'!$A$1:$IW$188,178,FALSE),0)</f>
        <v>0</v>
      </c>
      <c r="LJ205" s="19">
        <f>IFERROR(HLOOKUP(LJ$1,'Nakladova matice_2018'!$A$1:$IW$188,178,FALSE),0)</f>
        <v>192</v>
      </c>
      <c r="LK205" s="19">
        <f>IFERROR(HLOOKUP(LK$1,'Nakladova matice_2018'!$A$1:$IW$188,178,FALSE),0)</f>
        <v>0</v>
      </c>
      <c r="LL205" s="19">
        <f>IFERROR(HLOOKUP(LL$1,'Nakladova matice_2018'!$A$1:$IW$188,178,FALSE),0)</f>
        <v>0</v>
      </c>
      <c r="LM205" s="19">
        <f>IFERROR(HLOOKUP(LM$1,'Nakladova matice_2018'!$A$1:$IW$188,178,FALSE),0)</f>
        <v>0</v>
      </c>
      <c r="LN205" s="19">
        <f>IFERROR(HLOOKUP(LN$1,'Nakladova matice_2018'!$A$1:$IW$188,178,FALSE),0)</f>
        <v>0</v>
      </c>
      <c r="LO205" s="19">
        <f>IFERROR(HLOOKUP(LO$1,'Nakladova matice_2018'!$A$1:$IW$188,178,FALSE),0)</f>
        <v>11296</v>
      </c>
      <c r="LP205" s="19">
        <f>IFERROR(HLOOKUP(LP$1,'Nakladova matice_2018'!$A$1:$IW$188,178,FALSE),0)</f>
        <v>0</v>
      </c>
      <c r="LQ205" s="19">
        <f>IFERROR(HLOOKUP(LQ$1,'Nakladova matice_2018'!$A$1:$IW$188,178,FALSE),0)</f>
        <v>0</v>
      </c>
      <c r="LR205" s="19">
        <f>IFERROR(HLOOKUP(LR$1,'Nakladova matice_2018'!$A$1:$IW$188,178,FALSE),0)</f>
        <v>0</v>
      </c>
      <c r="LS205" s="19">
        <f>IFERROR(HLOOKUP(LS$1,'Nakladova matice_2018'!$A$1:$IW$188,178,FALSE),0)</f>
        <v>13376</v>
      </c>
      <c r="LT205" s="19">
        <f>IFERROR(HLOOKUP(LT$1,'Nakladova matice_2018'!$A$1:$IW$188,178,FALSE),0)</f>
        <v>52640</v>
      </c>
      <c r="LU205" s="19">
        <f>IFERROR(HLOOKUP(LU$1,'Nakladova matice_2018'!$A$1:$IW$188,178,FALSE),0)</f>
        <v>0</v>
      </c>
      <c r="LV205" s="19">
        <f>IFERROR(HLOOKUP(LV$1,'Nakladova matice_2018'!$A$1:$IW$188,178,FALSE),0)</f>
        <v>0</v>
      </c>
      <c r="LW205" s="19">
        <f>IFERROR(HLOOKUP(LW$1,'Nakladova matice_2018'!$A$1:$IW$188,178,FALSE),0)</f>
        <v>0</v>
      </c>
      <c r="LX205" s="19">
        <f>IFERROR(HLOOKUP(LX$1,'Nakladova matice_2018'!$A$1:$IW$188,178,FALSE),0)</f>
        <v>0</v>
      </c>
      <c r="LY205" s="19">
        <f>IFERROR(HLOOKUP(LY$1,'Nakladova matice_2018'!$A$1:$IW$188,178,FALSE),0)</f>
        <v>0</v>
      </c>
      <c r="LZ205" s="19">
        <f>IFERROR(HLOOKUP(LZ$1,'Nakladova matice_2018'!$A$1:$IW$188,178,FALSE),0)</f>
        <v>19872</v>
      </c>
      <c r="MA205" s="19">
        <f>IFERROR(HLOOKUP(MA$1,'Nakladova matice_2018'!$A$1:$IW$188,178,FALSE),0)</f>
        <v>0</v>
      </c>
      <c r="MB205" s="19">
        <f>IFERROR(HLOOKUP(MB$1,'Nakladova matice_2018'!$A$1:$IW$188,178,FALSE),0)</f>
        <v>0</v>
      </c>
      <c r="MC205" s="19">
        <f>IFERROR(HLOOKUP(MC$1,'Nakladova matice_2018'!$A$1:$IW$188,178,FALSE),0)</f>
        <v>0</v>
      </c>
      <c r="MD205" s="19">
        <f>IFERROR(HLOOKUP(MD$1,'Nakladova matice_2018'!$A$1:$IW$188,178,FALSE),0)</f>
        <v>0</v>
      </c>
      <c r="ME205" s="19">
        <f>IFERROR(HLOOKUP(ME$1,'Nakladova matice_2018'!$A$1:$IW$188,178,FALSE),0)</f>
        <v>31616</v>
      </c>
      <c r="MF205" s="19">
        <f>IFERROR(HLOOKUP(MF$1,'Nakladova matice_2018'!$A$1:$IW$188,178,FALSE),0)</f>
        <v>38816</v>
      </c>
      <c r="MG205" s="19">
        <f>IFERROR(HLOOKUP(MG$1,'Nakladova matice_2018'!$A$1:$IW$188,178,FALSE),0)</f>
        <v>0</v>
      </c>
      <c r="MH205" s="19">
        <f>IFERROR(HLOOKUP(MH$1,'Nakladova matice_2018'!$A$1:$IW$188,178,FALSE),0)</f>
        <v>0</v>
      </c>
      <c r="MI205" s="19">
        <f>IFERROR(HLOOKUP(MI$1,'Nakladova matice_2018'!$A$1:$IW$188,178,FALSE),0)</f>
        <v>0</v>
      </c>
      <c r="MJ205" s="19">
        <f>IFERROR(HLOOKUP(MJ$1,'Nakladova matice_2018'!$A$1:$IW$188,178,FALSE),0)</f>
        <v>0</v>
      </c>
      <c r="MK205" s="19">
        <f>IFERROR(HLOOKUP(MK$1,'Nakladova matice_2018'!$A$1:$IW$188,178,FALSE),0)</f>
        <v>0</v>
      </c>
      <c r="ML205" s="19">
        <f>IFERROR(HLOOKUP(ML$1,'Nakladova matice_2018'!$A$1:$IW$188,178,FALSE),0)</f>
        <v>0</v>
      </c>
      <c r="MM205" s="19">
        <f>IFERROR(HLOOKUP(MM$1,'Nakladova matice_2018'!$A$1:$IW$188,178,FALSE),0)</f>
        <v>0</v>
      </c>
      <c r="MN205" s="19">
        <f>IFERROR(HLOOKUP(MN$1,'Nakladova matice_2018'!$A$1:$IW$188,178,FALSE),0)</f>
        <v>0</v>
      </c>
      <c r="MO205" s="20">
        <f t="shared" si="88"/>
        <v>3140832</v>
      </c>
      <c r="MP205" s="20">
        <f>MO205-'Nakladova matice_2018'!IX178</f>
        <v>0</v>
      </c>
    </row>
    <row r="206" spans="1:354" x14ac:dyDescent="0.2">
      <c r="A206" s="27">
        <v>599175</v>
      </c>
      <c r="B206" s="21" t="s">
        <v>308</v>
      </c>
      <c r="C206" s="53">
        <v>0</v>
      </c>
      <c r="D206" s="19">
        <f>IFERROR(HLOOKUP(D$1,'Nakladova matice_2018'!$A$1:$IW$188,179,FALSE),0)</f>
        <v>0</v>
      </c>
      <c r="E206" s="19">
        <f>IFERROR(HLOOKUP(E$1,'Nakladova matice_2018'!$A$1:$IW$188,179,FALSE),0)</f>
        <v>0</v>
      </c>
      <c r="F206" s="19">
        <f>IFERROR(HLOOKUP(F$1,'Nakladova matice_2018'!$A$1:$IW$188,179,FALSE),0)</f>
        <v>8160</v>
      </c>
      <c r="G206" s="19">
        <f>IFERROR(HLOOKUP(G$1,'Nakladova matice_2018'!$A$1:$IW$188,179,FALSE),0)</f>
        <v>0</v>
      </c>
      <c r="H206" s="19">
        <f>IFERROR(HLOOKUP(H$1,'Nakladova matice_2018'!$A$1:$IW$188,179,FALSE),0)</f>
        <v>0</v>
      </c>
      <c r="I206" s="19">
        <f>IFERROR(HLOOKUP(I$1,'Nakladova matice_2018'!$A$1:$IW$188,179,FALSE),0)</f>
        <v>0</v>
      </c>
      <c r="J206" s="19">
        <f>IFERROR(HLOOKUP(J$1,'Nakladova matice_2018'!$A$1:$IW$188,179,FALSE),0)</f>
        <v>0</v>
      </c>
      <c r="K206" s="19">
        <f>IFERROR(HLOOKUP(K$1,'Nakladova matice_2018'!$A$1:$IW$188,179,FALSE),0)</f>
        <v>0</v>
      </c>
      <c r="L206" s="19">
        <f>IFERROR(HLOOKUP(L$1,'Nakladova matice_2018'!$A$1:$IW$188,179,FALSE),0)</f>
        <v>0</v>
      </c>
      <c r="M206" s="19">
        <f>IFERROR(HLOOKUP(M$1,'Nakladova matice_2018'!$A$1:$IW$188,179,FALSE),0)</f>
        <v>0</v>
      </c>
      <c r="N206" s="19">
        <f>IFERROR(HLOOKUP(N$1,'Nakladova matice_2018'!$A$1:$IW$188,179,FALSE),0)</f>
        <v>0</v>
      </c>
      <c r="O206" s="19">
        <f>IFERROR(HLOOKUP(O$1,'Nakladova matice_2018'!$A$1:$IW$188,179,FALSE),0)</f>
        <v>16347</v>
      </c>
      <c r="P206" s="19">
        <f>IFERROR(HLOOKUP(P$1,'Nakladova matice_2018'!$A$1:$IW$188,179,FALSE),0)</f>
        <v>0</v>
      </c>
      <c r="Q206" s="19">
        <f>IFERROR(HLOOKUP(Q$1,'Nakladova matice_2018'!$A$1:$IW$188,179,FALSE),0)</f>
        <v>0</v>
      </c>
      <c r="R206" s="19">
        <f>IFERROR(HLOOKUP(R$1,'Nakladova matice_2018'!$A$1:$IW$188,179,FALSE),0)</f>
        <v>1140</v>
      </c>
      <c r="S206" s="19">
        <f>IFERROR(HLOOKUP(S$1,'Nakladova matice_2018'!$A$1:$IW$188,179,FALSE),0)</f>
        <v>12891</v>
      </c>
      <c r="T206" s="19">
        <f>IFERROR(HLOOKUP(T$1,'Nakladova matice_2018'!$A$1:$IW$188,179,FALSE),0)</f>
        <v>0</v>
      </c>
      <c r="U206" s="19">
        <f>IFERROR(HLOOKUP(U$1,'Nakladova matice_2018'!$A$1:$IW$188,179,FALSE),0)</f>
        <v>0</v>
      </c>
      <c r="V206" s="19">
        <f>IFERROR(HLOOKUP(V$1,'Nakladova matice_2018'!$A$1:$IW$188,179,FALSE),0)</f>
        <v>0</v>
      </c>
      <c r="W206" s="19">
        <f>IFERROR(HLOOKUP(W$1,'Nakladova matice_2018'!$A$1:$IW$188,179,FALSE),0)</f>
        <v>0</v>
      </c>
      <c r="X206" s="19">
        <f>IFERROR(HLOOKUP(X$1,'Nakladova matice_2018'!$A$1:$IW$188,179,FALSE),0)</f>
        <v>0</v>
      </c>
      <c r="Y206" s="19">
        <f>IFERROR(HLOOKUP(Y$1,'Nakladova matice_2018'!$A$1:$IW$188,179,FALSE),0)</f>
        <v>0</v>
      </c>
      <c r="Z206" s="19">
        <f>IFERROR(HLOOKUP(Z$1,'Nakladova matice_2018'!$A$1:$IW$188,179,FALSE),0)</f>
        <v>11580</v>
      </c>
      <c r="AA206" s="19">
        <f>IFERROR(HLOOKUP(AA$1,'Nakladova matice_2018'!$A$1:$IW$188,179,FALSE),0)</f>
        <v>0</v>
      </c>
      <c r="AB206" s="19">
        <f>IFERROR(HLOOKUP(AB$1,'Nakladova matice_2018'!$A$1:$IW$188,179,FALSE),0)</f>
        <v>7956</v>
      </c>
      <c r="AC206" s="19">
        <f>IFERROR(HLOOKUP(AC$1,'Nakladova matice_2018'!$A$1:$IW$188,179,FALSE),0)</f>
        <v>0</v>
      </c>
      <c r="AD206" s="19">
        <f>IFERROR(HLOOKUP(AD$1,'Nakladova matice_2018'!$A$1:$IW$188,179,FALSE),0)</f>
        <v>13080</v>
      </c>
      <c r="AE206" s="19">
        <f>IFERROR(HLOOKUP(AE$1,'Nakladova matice_2018'!$A$1:$IW$188,179,FALSE),0)</f>
        <v>0</v>
      </c>
      <c r="AF206" s="19">
        <f>IFERROR(HLOOKUP(AF$1,'Nakladova matice_2018'!$A$1:$IW$188,179,FALSE),0)</f>
        <v>0</v>
      </c>
      <c r="AG206" s="19">
        <f>IFERROR(HLOOKUP(AG$1,'Nakladova matice_2018'!$A$1:$IW$188,179,FALSE),0)</f>
        <v>0</v>
      </c>
      <c r="AH206" s="19">
        <f>IFERROR(HLOOKUP(AH$1,'Nakladova matice_2018'!$A$1:$IW$188,179,FALSE),0)</f>
        <v>0</v>
      </c>
      <c r="AI206" s="19">
        <f>IFERROR(HLOOKUP(AI$1,'Nakladova matice_2018'!$A$1:$IW$188,179,FALSE),0)</f>
        <v>0</v>
      </c>
      <c r="AJ206" s="19">
        <f>IFERROR(HLOOKUP(AJ$1,'Nakladova matice_2018'!$A$1:$IW$188,179,FALSE),0)</f>
        <v>0</v>
      </c>
      <c r="AK206" s="19">
        <f>IFERROR(HLOOKUP(AK$1,'Nakladova matice_2018'!$A$1:$IW$188,179,FALSE),0)</f>
        <v>0</v>
      </c>
      <c r="AL206" s="19">
        <f>IFERROR(HLOOKUP(AL$1,'Nakladova matice_2018'!$A$1:$IW$188,179,FALSE),0)</f>
        <v>0</v>
      </c>
      <c r="AM206" s="19">
        <f>IFERROR(HLOOKUP(AM$1,'Nakladova matice_2018'!$A$1:$IW$188,179,FALSE),0)</f>
        <v>0</v>
      </c>
      <c r="AN206" s="19">
        <f>IFERROR(HLOOKUP(AN$1,'Nakladova matice_2018'!$A$1:$IW$188,179,FALSE),0)</f>
        <v>0</v>
      </c>
      <c r="AO206" s="19">
        <f>IFERROR(HLOOKUP(AO$1,'Nakladova matice_2018'!$A$1:$IW$188,179,FALSE),0)</f>
        <v>0</v>
      </c>
      <c r="AP206" s="19">
        <f>IFERROR(HLOOKUP(AP$1,'Nakladova matice_2018'!$A$1:$IW$188,179,FALSE),0)</f>
        <v>0</v>
      </c>
      <c r="AQ206" s="19">
        <f>IFERROR(HLOOKUP(AQ$1,'Nakladova matice_2018'!$A$1:$IW$188,179,FALSE),0)</f>
        <v>10074</v>
      </c>
      <c r="AR206" s="19">
        <f>IFERROR(HLOOKUP(AR$1,'Nakladova matice_2018'!$A$1:$IW$188,179,FALSE),0)</f>
        <v>0</v>
      </c>
      <c r="AS206" s="19">
        <f>IFERROR(HLOOKUP(AS$1,'Nakladova matice_2018'!$A$1:$IW$188,179,FALSE),0)</f>
        <v>0</v>
      </c>
      <c r="AT206" s="19">
        <f>IFERROR(HLOOKUP(AT$1,'Nakladova matice_2018'!$A$1:$IW$188,179,FALSE),0)</f>
        <v>44352</v>
      </c>
      <c r="AU206" s="19">
        <f>IFERROR(HLOOKUP(AU$1,'Nakladova matice_2018'!$A$1:$IW$188,179,FALSE),0)</f>
        <v>0</v>
      </c>
      <c r="AV206" s="19">
        <f>IFERROR(HLOOKUP(AV$1,'Nakladova matice_2018'!$A$1:$IW$188,179,FALSE),0)</f>
        <v>0</v>
      </c>
      <c r="AW206" s="19">
        <f>IFERROR(HLOOKUP(AW$1,'Nakladova matice_2018'!$A$1:$IW$188,179,FALSE),0)</f>
        <v>0</v>
      </c>
      <c r="AX206" s="19">
        <f>IFERROR(HLOOKUP(AX$1,'Nakladova matice_2018'!$A$1:$IW$188,179,FALSE),0)</f>
        <v>798</v>
      </c>
      <c r="AY206" s="19">
        <f>IFERROR(HLOOKUP(AY$1,'Nakladova matice_2018'!$A$1:$IW$188,179,FALSE),0)</f>
        <v>19828</v>
      </c>
      <c r="AZ206" s="19">
        <f>IFERROR(HLOOKUP(AZ$1,'Nakladova matice_2018'!$A$1:$IW$188,179,FALSE),0)</f>
        <v>0</v>
      </c>
      <c r="BA206" s="19">
        <f>IFERROR(HLOOKUP(BA$1,'Nakladova matice_2018'!$A$1:$IW$188,179,FALSE),0)</f>
        <v>120123</v>
      </c>
      <c r="BB206" s="19">
        <f>IFERROR(HLOOKUP(BB$1,'Nakladova matice_2018'!$A$1:$IW$188,179,FALSE),0)</f>
        <v>0</v>
      </c>
      <c r="BC206" s="19">
        <f>IFERROR(HLOOKUP(BC$1,'Nakladova matice_2018'!$A$1:$IW$188,179,FALSE),0)</f>
        <v>0</v>
      </c>
      <c r="BD206" s="19">
        <f>IFERROR(HLOOKUP(BD$1,'Nakladova matice_2018'!$A$1:$IW$188,179,FALSE),0)</f>
        <v>3594</v>
      </c>
      <c r="BE206" s="19">
        <f>IFERROR(HLOOKUP(BE$1,'Nakladova matice_2018'!$A$1:$IW$188,179,FALSE),0)</f>
        <v>0</v>
      </c>
      <c r="BF206" s="19">
        <f>IFERROR(HLOOKUP(BF$1,'Nakladova matice_2018'!$A$1:$IW$188,179,FALSE),0)</f>
        <v>0</v>
      </c>
      <c r="BG206" s="19">
        <f>IFERROR(HLOOKUP(BG$1,'Nakladova matice_2018'!$A$1:$IW$188,179,FALSE),0)</f>
        <v>0</v>
      </c>
      <c r="BH206" s="19">
        <f>IFERROR(HLOOKUP(BH$1,'Nakladova matice_2018'!$A$1:$IW$188,179,FALSE),0)</f>
        <v>0</v>
      </c>
      <c r="BI206" s="19">
        <f>IFERROR(HLOOKUP(BI$1,'Nakladova matice_2018'!$A$1:$IW$188,179,FALSE),0)</f>
        <v>4470</v>
      </c>
      <c r="BJ206" s="19">
        <f>IFERROR(HLOOKUP(BJ$1,'Nakladova matice_2018'!$A$1:$IW$188,179,FALSE),0)</f>
        <v>0</v>
      </c>
      <c r="BK206" s="19">
        <f>IFERROR(HLOOKUP(BK$1,'Nakladova matice_2018'!$A$1:$IW$188,179,FALSE),0)</f>
        <v>0</v>
      </c>
      <c r="BL206" s="19">
        <f>IFERROR(HLOOKUP(BL$1,'Nakladova matice_2018'!$A$1:$IW$188,179,FALSE),0)</f>
        <v>0</v>
      </c>
      <c r="BM206" s="19">
        <f>IFERROR(HLOOKUP(BM$1,'Nakladova matice_2018'!$A$1:$IW$188,179,FALSE),0)</f>
        <v>0</v>
      </c>
      <c r="BN206" s="19">
        <f>IFERROR(HLOOKUP(BN$1,'Nakladova matice_2018'!$A$1:$IW$188,179,FALSE),0)</f>
        <v>0</v>
      </c>
      <c r="BO206" s="19">
        <f>IFERROR(HLOOKUP(BO$1,'Nakladova matice_2018'!$A$1:$IW$188,179,FALSE),0)</f>
        <v>0</v>
      </c>
      <c r="BP206" s="19">
        <f>IFERROR(HLOOKUP(BP$1,'Nakladova matice_2018'!$A$1:$IW$188,179,FALSE),0)</f>
        <v>0</v>
      </c>
      <c r="BQ206" s="19">
        <f>IFERROR(HLOOKUP(BQ$1,'Nakladova matice_2018'!$A$1:$IW$188,179,FALSE),0)</f>
        <v>3696</v>
      </c>
      <c r="BR206" s="19">
        <f>IFERROR(HLOOKUP(BR$1,'Nakladova matice_2018'!$A$1:$IW$188,179,FALSE),0)</f>
        <v>0</v>
      </c>
      <c r="BS206" s="19">
        <f>IFERROR(HLOOKUP(BS$1,'Nakladova matice_2018'!$A$1:$IW$188,179,FALSE),0)</f>
        <v>0</v>
      </c>
      <c r="BT206" s="19">
        <f>IFERROR(HLOOKUP(BT$1,'Nakladova matice_2018'!$A$1:$IW$188,179,FALSE),0)</f>
        <v>23544</v>
      </c>
      <c r="BU206" s="19">
        <f>IFERROR(HLOOKUP(BU$1,'Nakladova matice_2018'!$A$1:$IW$188,179,FALSE),0)</f>
        <v>0</v>
      </c>
      <c r="BV206" s="19">
        <f>IFERROR(HLOOKUP(BV$1,'Nakladova matice_2018'!$A$1:$IW$188,179,FALSE),0)</f>
        <v>0</v>
      </c>
      <c r="BW206" s="19">
        <f>IFERROR(HLOOKUP(BW$1,'Nakladova matice_2018'!$A$1:$IW$188,179,FALSE),0)</f>
        <v>0</v>
      </c>
      <c r="BX206" s="19">
        <f>IFERROR(HLOOKUP(BX$1,'Nakladova matice_2018'!$A$1:$IW$188,179,FALSE),0)</f>
        <v>14219</v>
      </c>
      <c r="BY206" s="19">
        <f>IFERROR(HLOOKUP(BY$1,'Nakladova matice_2018'!$A$1:$IW$188,179,FALSE),0)</f>
        <v>0</v>
      </c>
      <c r="BZ206" s="19">
        <f>IFERROR(HLOOKUP(BZ$1,'Nakladova matice_2018'!$A$1:$IW$188,179,FALSE),0)</f>
        <v>0</v>
      </c>
      <c r="CA206" s="19">
        <f>IFERROR(HLOOKUP(CA$1,'Nakladova matice_2018'!$A$1:$IW$188,179,FALSE),0)</f>
        <v>0</v>
      </c>
      <c r="CB206" s="19">
        <f>IFERROR(HLOOKUP(CB$1,'Nakladova matice_2018'!$A$1:$IW$188,179,FALSE),0)</f>
        <v>0</v>
      </c>
      <c r="CC206" s="19">
        <f>IFERROR(HLOOKUP(CC$1,'Nakladova matice_2018'!$A$1:$IW$188,179,FALSE),0)</f>
        <v>0</v>
      </c>
      <c r="CD206" s="19">
        <f>IFERROR(HLOOKUP(CD$1,'Nakladova matice_2018'!$A$1:$IW$188,179,FALSE),0)</f>
        <v>0</v>
      </c>
      <c r="CE206" s="19">
        <f>IFERROR(HLOOKUP(CE$1,'Nakladova matice_2018'!$A$1:$IW$188,179,FALSE),0)</f>
        <v>0</v>
      </c>
      <c r="CF206" s="19">
        <f>IFERROR(HLOOKUP(CF$1,'Nakladova matice_2018'!$A$1:$IW$188,179,FALSE),0)</f>
        <v>0</v>
      </c>
      <c r="CG206" s="19">
        <f>IFERROR(HLOOKUP(CG$1,'Nakladova matice_2018'!$A$1:$IW$188,179,FALSE),0)</f>
        <v>8184</v>
      </c>
      <c r="CH206" s="19">
        <f>IFERROR(HLOOKUP(CH$1,'Nakladova matice_2018'!$A$1:$IW$188,179,FALSE),0)</f>
        <v>0</v>
      </c>
      <c r="CI206" s="19">
        <f>IFERROR(HLOOKUP(CI$1,'Nakladova matice_2018'!$A$1:$IW$188,179,FALSE),0)</f>
        <v>0</v>
      </c>
      <c r="CJ206" s="19">
        <f>IFERROR(HLOOKUP(CJ$1,'Nakladova matice_2018'!$A$1:$IW$188,179,FALSE),0)</f>
        <v>0</v>
      </c>
      <c r="CK206" s="19">
        <f>IFERROR(HLOOKUP(CK$1,'Nakladova matice_2018'!$A$1:$IW$188,179,FALSE),0)</f>
        <v>0</v>
      </c>
      <c r="CL206" s="19">
        <f>IFERROR(HLOOKUP(CL$1,'Nakladova matice_2018'!$A$1:$IW$188,179,FALSE),0)</f>
        <v>0</v>
      </c>
      <c r="CM206" s="19">
        <f>IFERROR(HLOOKUP(CM$1,'Nakladova matice_2018'!$A$1:$IW$188,179,FALSE),0)</f>
        <v>0</v>
      </c>
      <c r="CN206" s="19">
        <f>IFERROR(HLOOKUP(CN$1,'Nakladova matice_2018'!$A$1:$IW$188,179,FALSE),0)</f>
        <v>21519</v>
      </c>
      <c r="CO206" s="19">
        <f>IFERROR(HLOOKUP(CO$1,'Nakladova matice_2018'!$A$1:$IW$188,179,FALSE),0)</f>
        <v>0</v>
      </c>
      <c r="CP206" s="19">
        <f>IFERROR(HLOOKUP(CP$1,'Nakladova matice_2018'!$A$1:$IW$188,179,FALSE),0)</f>
        <v>0</v>
      </c>
      <c r="CQ206" s="19">
        <f>IFERROR(HLOOKUP(CQ$1,'Nakladova matice_2018'!$A$1:$IW$188,179,FALSE),0)</f>
        <v>0</v>
      </c>
      <c r="CR206" s="19">
        <f>IFERROR(HLOOKUP(CR$1,'Nakladova matice_2018'!$A$1:$IW$188,179,FALSE),0)</f>
        <v>0</v>
      </c>
      <c r="CS206" s="19">
        <f>IFERROR(HLOOKUP(CS$1,'Nakladova matice_2018'!$A$1:$IW$188,179,FALSE),0)</f>
        <v>0</v>
      </c>
      <c r="CT206" s="19">
        <f>IFERROR(HLOOKUP(CT$1,'Nakladova matice_2018'!$A$1:$IW$188,179,FALSE),0)</f>
        <v>173956</v>
      </c>
      <c r="CU206" s="19">
        <f>IFERROR(HLOOKUP(CU$1,'Nakladova matice_2018'!$A$1:$IW$188,179,FALSE),0)</f>
        <v>0</v>
      </c>
      <c r="CV206" s="19">
        <f>IFERROR(HLOOKUP(CV$1,'Nakladova matice_2018'!$A$1:$IW$188,179,FALSE),0)</f>
        <v>4259</v>
      </c>
      <c r="CW206" s="19">
        <f>IFERROR(HLOOKUP(CW$1,'Nakladova matice_2018'!$A$1:$IW$188,179,FALSE),0)</f>
        <v>0</v>
      </c>
      <c r="CX206" s="19">
        <f>IFERROR(HLOOKUP(CX$1,'Nakladova matice_2018'!$A$1:$IW$188,179,FALSE),0)</f>
        <v>0</v>
      </c>
      <c r="CY206" s="19">
        <f>IFERROR(HLOOKUP(CY$1,'Nakladova matice_2018'!$A$1:$IW$188,179,FALSE),0)</f>
        <v>0</v>
      </c>
      <c r="CZ206" s="19">
        <f>IFERROR(HLOOKUP(CZ$1,'Nakladova matice_2018'!$A$1:$IW$188,179,FALSE),0)</f>
        <v>0</v>
      </c>
      <c r="DA206" s="19">
        <f>IFERROR(HLOOKUP(DA$1,'Nakladova matice_2018'!$A$1:$IW$188,179,FALSE),0)</f>
        <v>3551</v>
      </c>
      <c r="DB206" s="19">
        <f>IFERROR(HLOOKUP(DB$1,'Nakladova matice_2018'!$A$1:$IW$188,179,FALSE),0)</f>
        <v>27827</v>
      </c>
      <c r="DC206" s="19">
        <f>IFERROR(HLOOKUP(DC$1,'Nakladova matice_2018'!$A$1:$IW$188,179,FALSE),0)</f>
        <v>0</v>
      </c>
      <c r="DD206" s="19">
        <f>IFERROR(HLOOKUP(DD$1,'Nakladova matice_2018'!$A$1:$IW$188,179,FALSE),0)</f>
        <v>0</v>
      </c>
      <c r="DE206" s="19">
        <f>IFERROR(HLOOKUP(DE$1,'Nakladova matice_2018'!$A$1:$IW$188,179,FALSE),0)</f>
        <v>0</v>
      </c>
      <c r="DF206" s="19">
        <f>IFERROR(HLOOKUP(DF$1,'Nakladova matice_2018'!$A$1:$IW$188,179,FALSE),0)</f>
        <v>0</v>
      </c>
      <c r="DG206" s="19">
        <f>IFERROR(HLOOKUP(DG$1,'Nakladova matice_2018'!$A$1:$IW$188,179,FALSE),0)</f>
        <v>5284</v>
      </c>
      <c r="DH206" s="19">
        <f>IFERROR(HLOOKUP(DH$1,'Nakladova matice_2018'!$A$1:$IW$188,179,FALSE),0)</f>
        <v>0</v>
      </c>
      <c r="DI206" s="19">
        <f>IFERROR(HLOOKUP(DI$1,'Nakladova matice_2018'!$A$1:$IW$188,179,FALSE),0)</f>
        <v>0</v>
      </c>
      <c r="DJ206" s="19">
        <f>IFERROR(HLOOKUP(DJ$1,'Nakladova matice_2018'!$A$1:$IW$188,179,FALSE),0)</f>
        <v>0</v>
      </c>
      <c r="DK206" s="19">
        <f>IFERROR(HLOOKUP(DK$1,'Nakladova matice_2018'!$A$1:$IW$188,179,FALSE),0)</f>
        <v>0</v>
      </c>
      <c r="DL206" s="19">
        <f>IFERROR(HLOOKUP(DL$1,'Nakladova matice_2018'!$A$1:$IW$188,179,FALSE),0)</f>
        <v>0</v>
      </c>
      <c r="DM206" s="19">
        <f>IFERROR(HLOOKUP(DM$1,'Nakladova matice_2018'!$A$1:$IW$188,179,FALSE),0)</f>
        <v>0</v>
      </c>
      <c r="DN206" s="19">
        <f>IFERROR(HLOOKUP(DN$1,'Nakladova matice_2018'!$A$1:$IW$188,179,FALSE),0)</f>
        <v>7993</v>
      </c>
      <c r="DO206" s="19">
        <f>IFERROR(HLOOKUP(DO$1,'Nakladova matice_2018'!$A$1:$IW$188,179,FALSE),0)</f>
        <v>0</v>
      </c>
      <c r="DP206" s="19">
        <f>IFERROR(HLOOKUP(DP$1,'Nakladova matice_2018'!$A$1:$IW$188,179,FALSE),0)</f>
        <v>0</v>
      </c>
      <c r="DQ206" s="19">
        <f>IFERROR(HLOOKUP(DQ$1,'Nakladova matice_2018'!$A$1:$IW$188,179,FALSE),0)</f>
        <v>0</v>
      </c>
      <c r="DR206" s="19">
        <f>IFERROR(HLOOKUP(DR$1,'Nakladova matice_2018'!$A$1:$IW$188,179,FALSE),0)</f>
        <v>316684</v>
      </c>
      <c r="DS206" s="19">
        <f>IFERROR(HLOOKUP(DS$1,'Nakladova matice_2018'!$A$1:$IW$188,179,FALSE),0)</f>
        <v>7878</v>
      </c>
      <c r="DT206" s="19">
        <f>IFERROR(HLOOKUP(DT$1,'Nakladova matice_2018'!$A$1:$IW$188,179,FALSE),0)</f>
        <v>0</v>
      </c>
      <c r="DU206" s="19">
        <f>IFERROR(HLOOKUP(DU$1,'Nakladova matice_2018'!$A$1:$IW$188,179,FALSE),0)</f>
        <v>0</v>
      </c>
      <c r="DV206" s="19">
        <f>IFERROR(HLOOKUP(DV$1,'Nakladova matice_2018'!$A$1:$IW$188,179,FALSE),0)</f>
        <v>300</v>
      </c>
      <c r="DW206" s="19">
        <f>IFERROR(HLOOKUP(DW$1,'Nakladova matice_2018'!$A$1:$IW$188,179,FALSE),0)</f>
        <v>0</v>
      </c>
      <c r="DX206" s="19">
        <f>IFERROR(HLOOKUP(DX$1,'Nakladova matice_2018'!$A$1:$IW$188,179,FALSE),0)</f>
        <v>0</v>
      </c>
      <c r="DY206" s="19">
        <f>IFERROR(HLOOKUP(DY$1,'Nakladova matice_2018'!$A$1:$IW$188,179,FALSE),0)</f>
        <v>1200</v>
      </c>
      <c r="DZ206" s="19">
        <f>IFERROR(HLOOKUP(DZ$1,'Nakladova matice_2018'!$A$1:$IW$188,179,FALSE),0)</f>
        <v>21330</v>
      </c>
      <c r="EA206" s="19">
        <f>IFERROR(HLOOKUP(EA$1,'Nakladova matice_2018'!$A$1:$IW$188,179,FALSE),0)</f>
        <v>0</v>
      </c>
      <c r="EB206" s="19">
        <f>IFERROR(HLOOKUP(EB$1,'Nakladova matice_2018'!$A$1:$IW$188,179,FALSE),0)</f>
        <v>0</v>
      </c>
      <c r="EC206" s="19">
        <f>IFERROR(HLOOKUP(EC$1,'Nakladova matice_2018'!$A$1:$IW$188,179,FALSE),0)</f>
        <v>0</v>
      </c>
      <c r="ED206" s="19">
        <f>IFERROR(HLOOKUP(ED$1,'Nakladova matice_2018'!$A$1:$IW$188,179,FALSE),0)</f>
        <v>0</v>
      </c>
      <c r="EE206" s="19">
        <f>IFERROR(HLOOKUP(EE$1,'Nakladova matice_2018'!$A$1:$IW$188,179,FALSE),0)</f>
        <v>0</v>
      </c>
      <c r="EF206" s="19">
        <f>IFERROR(HLOOKUP(EF$1,'Nakladova matice_2018'!$A$1:$IW$188,179,FALSE),0)</f>
        <v>0</v>
      </c>
      <c r="EG206" s="19">
        <f>IFERROR(HLOOKUP(EG$1,'Nakladova matice_2018'!$A$1:$IW$188,179,FALSE),0)</f>
        <v>8622</v>
      </c>
      <c r="EH206" s="19">
        <f>IFERROR(HLOOKUP(EH$1,'Nakladova matice_2018'!$A$1:$IW$188,179,FALSE),0)</f>
        <v>0</v>
      </c>
      <c r="EI206" s="19">
        <f>IFERROR(HLOOKUP(EI$1,'Nakladova matice_2018'!$A$1:$IW$188,179,FALSE),0)</f>
        <v>0</v>
      </c>
      <c r="EJ206" s="19">
        <f>IFERROR(HLOOKUP(EJ$1,'Nakladova matice_2018'!$A$1:$IW$188,179,FALSE),0)</f>
        <v>0</v>
      </c>
      <c r="EK206" s="19">
        <f>IFERROR(HLOOKUP(EK$1,'Nakladova matice_2018'!$A$1:$IW$188,179,FALSE),0)</f>
        <v>0</v>
      </c>
      <c r="EL206" s="19">
        <f>IFERROR(HLOOKUP(EL$1,'Nakladova matice_2018'!$A$1:$IW$188,179,FALSE),0)</f>
        <v>0</v>
      </c>
      <c r="EM206" s="19">
        <f>IFERROR(HLOOKUP(EM$1,'Nakladova matice_2018'!$A$1:$IW$188,179,FALSE),0)</f>
        <v>0</v>
      </c>
      <c r="EN206" s="19">
        <f>IFERROR(HLOOKUP(EN$1,'Nakladova matice_2018'!$A$1:$IW$188,179,FALSE),0)</f>
        <v>0</v>
      </c>
      <c r="EO206" s="19">
        <f>IFERROR(HLOOKUP(EO$1,'Nakladova matice_2018'!$A$1:$IW$188,179,FALSE),0)</f>
        <v>116214</v>
      </c>
      <c r="EP206" s="19">
        <f>IFERROR(HLOOKUP(EP$1,'Nakladova matice_2018'!$A$1:$IW$188,179,FALSE),0)</f>
        <v>3978</v>
      </c>
      <c r="EQ206" s="19">
        <f>IFERROR(HLOOKUP(EQ$1,'Nakladova matice_2018'!$A$1:$IW$188,179,FALSE),0)</f>
        <v>0</v>
      </c>
      <c r="ER206" s="19">
        <f>IFERROR(HLOOKUP(ER$1,'Nakladova matice_2018'!$A$1:$IW$188,179,FALSE),0)</f>
        <v>0</v>
      </c>
      <c r="ES206" s="19">
        <f>IFERROR(HLOOKUP(ES$1,'Nakladova matice_2018'!$A$1:$IW$188,179,FALSE),0)</f>
        <v>0</v>
      </c>
      <c r="ET206" s="19">
        <f>IFERROR(HLOOKUP(ET$1,'Nakladova matice_2018'!$A$1:$IW$188,179,FALSE),0)</f>
        <v>0</v>
      </c>
      <c r="EU206" s="19">
        <f>IFERROR(HLOOKUP(EU$1,'Nakladova matice_2018'!$A$1:$IW$188,179,FALSE),0)</f>
        <v>0</v>
      </c>
      <c r="EV206" s="19">
        <f>IFERROR(HLOOKUP(EV$1,'Nakladova matice_2018'!$A$1:$IW$188,179,FALSE),0)</f>
        <v>0</v>
      </c>
      <c r="EW206" s="19">
        <f>IFERROR(HLOOKUP(EW$1,'Nakladova matice_2018'!$A$1:$IW$188,179,FALSE),0)</f>
        <v>0</v>
      </c>
      <c r="EX206" s="19">
        <f>IFERROR(HLOOKUP(EX$1,'Nakladova matice_2018'!$A$1:$IW$188,179,FALSE),0)</f>
        <v>0</v>
      </c>
      <c r="EY206" s="19">
        <f>IFERROR(HLOOKUP(EY$1,'Nakladova matice_2018'!$A$1:$IW$188,179,FALSE),0)</f>
        <v>0</v>
      </c>
      <c r="EZ206" s="19">
        <f>IFERROR(HLOOKUP(EZ$1,'Nakladova matice_2018'!$A$1:$IW$188,179,FALSE),0)</f>
        <v>0</v>
      </c>
      <c r="FA206" s="19">
        <f>IFERROR(HLOOKUP(FA$1,'Nakladova matice_2018'!$A$1:$IW$188,179,FALSE),0)</f>
        <v>0</v>
      </c>
      <c r="FB206" s="19">
        <f>IFERROR(HLOOKUP(FB$1,'Nakladova matice_2018'!$A$1:$IW$188,179,FALSE),0)</f>
        <v>0</v>
      </c>
      <c r="FC206" s="19">
        <f>IFERROR(HLOOKUP(FC$1,'Nakladova matice_2018'!$A$1:$IW$188,179,FALSE),0)</f>
        <v>0</v>
      </c>
      <c r="FD206" s="19">
        <f>IFERROR(HLOOKUP(FD$1,'Nakladova matice_2018'!$A$1:$IW$188,179,FALSE),0)</f>
        <v>0</v>
      </c>
      <c r="FE206" s="19">
        <f>IFERROR(HLOOKUP(FE$1,'Nakladova matice_2018'!$A$1:$IW$188,179,FALSE),0)</f>
        <v>0</v>
      </c>
      <c r="FF206" s="19">
        <f>IFERROR(HLOOKUP(FF$1,'Nakladova matice_2018'!$A$1:$IW$188,179,FALSE),0)</f>
        <v>0</v>
      </c>
      <c r="FG206" s="19">
        <f>IFERROR(HLOOKUP(FG$1,'Nakladova matice_2018'!$A$1:$IW$188,179,FALSE),0)</f>
        <v>0</v>
      </c>
      <c r="FH206" s="19">
        <f>IFERROR(HLOOKUP(FH$1,'Nakladova matice_2018'!$A$1:$IW$188,179,FALSE),0)</f>
        <v>0</v>
      </c>
      <c r="FI206" s="19">
        <f>IFERROR(HLOOKUP(FI$1,'Nakladova matice_2018'!$A$1:$IW$188,179,FALSE),0)</f>
        <v>0</v>
      </c>
      <c r="FJ206" s="19">
        <f>IFERROR(HLOOKUP(FJ$1,'Nakladova matice_2018'!$A$1:$IW$188,179,FALSE),0)</f>
        <v>0</v>
      </c>
      <c r="FK206" s="19">
        <f>IFERROR(HLOOKUP(FK$1,'Nakladova matice_2018'!$A$1:$IW$188,179,FALSE),0)</f>
        <v>0</v>
      </c>
      <c r="FL206" s="19">
        <f>IFERROR(HLOOKUP(FL$1,'Nakladova matice_2018'!$A$1:$IW$188,179,FALSE),0)</f>
        <v>0</v>
      </c>
      <c r="FM206" s="19">
        <f>IFERROR(HLOOKUP(FM$1,'Nakladova matice_2018'!$A$1:$IW$188,179,FALSE),0)</f>
        <v>0</v>
      </c>
      <c r="FN206" s="19">
        <f>IFERROR(HLOOKUP(FN$1,'Nakladova matice_2018'!$A$1:$IW$188,179,FALSE),0)</f>
        <v>0</v>
      </c>
      <c r="FO206" s="19">
        <f>IFERROR(HLOOKUP(FO$1,'Nakladova matice_2018'!$A$1:$IW$188,179,FALSE),0)</f>
        <v>2802</v>
      </c>
      <c r="FP206" s="19">
        <f>IFERROR(HLOOKUP(FP$1,'Nakladova matice_2018'!$A$1:$IW$188,179,FALSE),0)</f>
        <v>0</v>
      </c>
      <c r="FQ206" s="19">
        <f>IFERROR(HLOOKUP(FQ$1,'Nakladova matice_2018'!$A$1:$IW$188,179,FALSE),0)</f>
        <v>0</v>
      </c>
      <c r="FR206" s="19">
        <f>IFERROR(HLOOKUP(FR$1,'Nakladova matice_2018'!$A$1:$IW$188,179,FALSE),0)</f>
        <v>0</v>
      </c>
      <c r="FS206" s="19">
        <f>IFERROR(HLOOKUP(FS$1,'Nakladova matice_2018'!$A$1:$IW$188,179,FALSE),0)</f>
        <v>0</v>
      </c>
      <c r="FT206" s="19">
        <f>IFERROR(HLOOKUP(FT$1,'Nakladova matice_2018'!$A$1:$IW$188,179,FALSE),0)</f>
        <v>5105</v>
      </c>
      <c r="FU206" s="19">
        <f>IFERROR(HLOOKUP(FU$1,'Nakladova matice_2018'!$A$1:$IW$188,179,FALSE),0)</f>
        <v>2876</v>
      </c>
      <c r="FV206" s="19">
        <f>IFERROR(HLOOKUP(FV$1,'Nakladova matice_2018'!$A$1:$IW$188,179,FALSE),0)</f>
        <v>5118</v>
      </c>
      <c r="FW206" s="19">
        <f>IFERROR(HLOOKUP(FW$1,'Nakladova matice_2018'!$A$1:$IW$188,179,FALSE),0)</f>
        <v>1980</v>
      </c>
      <c r="FX206" s="19">
        <f>IFERROR(HLOOKUP(FX$1,'Nakladova matice_2018'!$A$1:$IW$188,179,FALSE),0)</f>
        <v>16736</v>
      </c>
      <c r="FY206" s="19">
        <f>IFERROR(HLOOKUP(FY$1,'Nakladova matice_2018'!$A$1:$IW$188,179,FALSE),0)</f>
        <v>33432</v>
      </c>
      <c r="FZ206" s="19">
        <f>IFERROR(HLOOKUP(FZ$1,'Nakladova matice_2018'!$A$1:$IW$188,179,FALSE),0)</f>
        <v>0</v>
      </c>
      <c r="GA206" s="19">
        <f>IFERROR(HLOOKUP(GA$1,'Nakladova matice_2018'!$A$1:$IW$188,179,FALSE),0)</f>
        <v>0</v>
      </c>
      <c r="GB206" s="19">
        <f>IFERROR(HLOOKUP(GB$1,'Nakladova matice_2018'!$A$1:$IW$188,179,FALSE),0)</f>
        <v>0</v>
      </c>
      <c r="GC206" s="19">
        <f>IFERROR(HLOOKUP(GC$1,'Nakladova matice_2018'!$A$1:$IW$188,179,FALSE),0)</f>
        <v>0</v>
      </c>
      <c r="GD206" s="19">
        <f>IFERROR(HLOOKUP(GD$1,'Nakladova matice_2018'!$A$1:$IW$188,179,FALSE),0)</f>
        <v>7007</v>
      </c>
      <c r="GE206" s="19">
        <f>IFERROR(HLOOKUP(GE$1,'Nakladova matice_2018'!$A$1:$IW$188,179,FALSE),0)</f>
        <v>0</v>
      </c>
      <c r="GF206" s="19">
        <f>IFERROR(HLOOKUP(GF$1,'Nakladova matice_2018'!$A$1:$IW$188,179,FALSE),0)</f>
        <v>0</v>
      </c>
      <c r="GG206" s="19">
        <f>IFERROR(HLOOKUP(GG$1,'Nakladova matice_2018'!$A$1:$IW$188,179,FALSE),0)</f>
        <v>0</v>
      </c>
      <c r="GH206" s="19">
        <f>IFERROR(HLOOKUP(GH$1,'Nakladova matice_2018'!$A$1:$IW$188,179,FALSE),0)</f>
        <v>0</v>
      </c>
      <c r="GI206" s="19">
        <f>IFERROR(HLOOKUP(GI$1,'Nakladova matice_2018'!$A$1:$IW$188,179,FALSE),0)</f>
        <v>0</v>
      </c>
      <c r="GJ206" s="19">
        <f>IFERROR(HLOOKUP(GJ$1,'Nakladova matice_2018'!$A$1:$IW$188,179,FALSE),0)</f>
        <v>0</v>
      </c>
      <c r="GK206" s="19">
        <f>IFERROR(HLOOKUP(GK$1,'Nakladova matice_2018'!$A$1:$IW$188,179,FALSE),0)</f>
        <v>0</v>
      </c>
      <c r="GL206" s="19">
        <f>IFERROR(HLOOKUP(GL$1,'Nakladova matice_2018'!$A$1:$IW$188,179,FALSE),0)</f>
        <v>0</v>
      </c>
      <c r="GM206" s="19">
        <f>IFERROR(HLOOKUP(GM$1,'Nakladova matice_2018'!$A$1:$IW$188,179,FALSE),0)</f>
        <v>28011</v>
      </c>
      <c r="GN206" s="19">
        <f>IFERROR(HLOOKUP(GN$1,'Nakladova matice_2018'!$A$1:$IW$188,179,FALSE),0)</f>
        <v>1212</v>
      </c>
      <c r="GO206" s="19">
        <f>IFERROR(HLOOKUP(GO$1,'Nakladova matice_2018'!$A$1:$IW$188,179,FALSE),0)</f>
        <v>0</v>
      </c>
      <c r="GP206" s="19">
        <f>IFERROR(HLOOKUP(GP$1,'Nakladova matice_2018'!$A$1:$IW$188,179,FALSE),0)</f>
        <v>0</v>
      </c>
      <c r="GQ206" s="19">
        <f>IFERROR(HLOOKUP(GQ$1,'Nakladova matice_2018'!$A$1:$IW$188,179,FALSE),0)</f>
        <v>924</v>
      </c>
      <c r="GR206" s="19">
        <f>IFERROR(HLOOKUP(GR$1,'Nakladova matice_2018'!$A$1:$IW$188,179,FALSE),0)</f>
        <v>0</v>
      </c>
      <c r="GS206" s="19">
        <f>IFERROR(HLOOKUP(GS$1,'Nakladova matice_2018'!$A$1:$IW$188,179,FALSE),0)</f>
        <v>0</v>
      </c>
      <c r="GT206" s="19">
        <f>IFERROR(HLOOKUP(GT$1,'Nakladova matice_2018'!$A$1:$IW$188,179,FALSE),0)</f>
        <v>0</v>
      </c>
      <c r="GU206" s="19">
        <f>IFERROR(HLOOKUP(GU$1,'Nakladova matice_2018'!$A$1:$IW$188,179,FALSE),0)</f>
        <v>0</v>
      </c>
      <c r="GV206" s="19">
        <f>IFERROR(HLOOKUP(GV$1,'Nakladova matice_2018'!$A$1:$IW$188,179,FALSE),0)</f>
        <v>0</v>
      </c>
      <c r="GW206" s="19">
        <f>IFERROR(HLOOKUP(GW$1,'Nakladova matice_2018'!$A$1:$IW$188,179,FALSE),0)</f>
        <v>0</v>
      </c>
      <c r="GX206" s="19">
        <f>IFERROR(HLOOKUP(GX$1,'Nakladova matice_2018'!$A$1:$IW$188,179,FALSE),0)</f>
        <v>0</v>
      </c>
      <c r="GY206" s="19">
        <f>IFERROR(HLOOKUP(GY$1,'Nakladova matice_2018'!$A$1:$IW$188,179,FALSE),0)</f>
        <v>0</v>
      </c>
      <c r="GZ206" s="19">
        <f>IFERROR(HLOOKUP(GZ$1,'Nakladova matice_2018'!$A$1:$IW$188,179,FALSE),0)</f>
        <v>0</v>
      </c>
      <c r="HA206" s="19">
        <f>IFERROR(HLOOKUP(HA$1,'Nakladova matice_2018'!$A$1:$IW$188,179,FALSE),0)</f>
        <v>49694</v>
      </c>
      <c r="HB206" s="19">
        <f>IFERROR(HLOOKUP(HB$1,'Nakladova matice_2018'!$A$1:$IW$188,179,FALSE),0)</f>
        <v>0</v>
      </c>
      <c r="HC206" s="19">
        <f>IFERROR(HLOOKUP(HC$1,'Nakladova matice_2018'!$A$1:$IW$188,179,FALSE),0)</f>
        <v>0</v>
      </c>
      <c r="HD206" s="19">
        <f>IFERROR(HLOOKUP(HD$1,'Nakladova matice_2018'!$A$1:$IW$188,179,FALSE),0)</f>
        <v>0</v>
      </c>
      <c r="HE206" s="19">
        <f>IFERROR(HLOOKUP(HE$1,'Nakladova matice_2018'!$A$1:$IW$188,179,FALSE),0)</f>
        <v>9708</v>
      </c>
      <c r="HF206" s="19">
        <f>IFERROR(HLOOKUP(HF$1,'Nakladova matice_2018'!$A$1:$IW$188,179,FALSE),0)</f>
        <v>0</v>
      </c>
      <c r="HG206" s="19">
        <f>IFERROR(HLOOKUP(HG$1,'Nakladova matice_2018'!$A$1:$IW$188,179,FALSE),0)</f>
        <v>0</v>
      </c>
      <c r="HH206" s="19">
        <f>IFERROR(HLOOKUP(HH$1,'Nakladova matice_2018'!$A$1:$IW$188,179,FALSE),0)</f>
        <v>0</v>
      </c>
      <c r="HI206" s="19">
        <f>IFERROR(HLOOKUP(HI$1,'Nakladova matice_2018'!$A$1:$IW$188,179,FALSE),0)</f>
        <v>0</v>
      </c>
      <c r="HJ206" s="19">
        <f>IFERROR(HLOOKUP(HJ$1,'Nakladova matice_2018'!$A$1:$IW$188,179,FALSE),0)</f>
        <v>34092</v>
      </c>
      <c r="HK206" s="19">
        <f>IFERROR(HLOOKUP(HK$1,'Nakladova matice_2018'!$A$1:$IW$188,179,FALSE),0)</f>
        <v>2526</v>
      </c>
      <c r="HL206" s="19">
        <f>IFERROR(HLOOKUP(HL$1,'Nakladova matice_2018'!$A$1:$IW$188,179,FALSE),0)</f>
        <v>0</v>
      </c>
      <c r="HM206" s="19">
        <f>IFERROR(HLOOKUP(HM$1,'Nakladova matice_2018'!$A$1:$IW$188,179,FALSE),0)</f>
        <v>0</v>
      </c>
      <c r="HN206" s="19">
        <f>IFERROR(HLOOKUP(HN$1,'Nakladova matice_2018'!$A$1:$IW$188,179,FALSE),0)</f>
        <v>0</v>
      </c>
      <c r="HO206" s="19">
        <f>IFERROR(HLOOKUP(HO$1,'Nakladova matice_2018'!$A$1:$IW$188,179,FALSE),0)</f>
        <v>0</v>
      </c>
      <c r="HP206" s="19">
        <f>IFERROR(HLOOKUP(HP$1,'Nakladova matice_2018'!$A$1:$IW$188,179,FALSE),0)</f>
        <v>0</v>
      </c>
      <c r="HQ206" s="19">
        <f>IFERROR(HLOOKUP(HQ$1,'Nakladova matice_2018'!$A$1:$IW$188,179,FALSE),0)</f>
        <v>0</v>
      </c>
      <c r="HR206" s="19">
        <f>IFERROR(HLOOKUP(HR$1,'Nakladova matice_2018'!$A$1:$IW$188,179,FALSE),0)</f>
        <v>0</v>
      </c>
      <c r="HS206" s="19">
        <f>IFERROR(HLOOKUP(HS$1,'Nakladova matice_2018'!$A$1:$IW$188,179,FALSE),0)</f>
        <v>0</v>
      </c>
      <c r="HT206" s="19">
        <f>IFERROR(HLOOKUP(HT$1,'Nakladova matice_2018'!$A$1:$IW$188,179,FALSE),0)</f>
        <v>0</v>
      </c>
      <c r="HU206" s="19">
        <f>IFERROR(HLOOKUP(HU$1,'Nakladova matice_2018'!$A$1:$IW$188,179,FALSE),0)</f>
        <v>0</v>
      </c>
      <c r="HV206" s="19">
        <f>IFERROR(HLOOKUP(HV$1,'Nakladova matice_2018'!$A$1:$IW$188,179,FALSE),0)</f>
        <v>0</v>
      </c>
      <c r="HW206" s="19">
        <f>IFERROR(HLOOKUP(HW$1,'Nakladova matice_2018'!$A$1:$IW$188,179,FALSE),0)</f>
        <v>84</v>
      </c>
      <c r="HX206" s="19">
        <f>IFERROR(HLOOKUP(HX$1,'Nakladova matice_2018'!$A$1:$IW$188,179,FALSE),0)</f>
        <v>0</v>
      </c>
      <c r="HY206" s="19">
        <f>IFERROR(HLOOKUP(HY$1,'Nakladova matice_2018'!$A$1:$IW$188,179,FALSE),0)</f>
        <v>0</v>
      </c>
      <c r="HZ206" s="19">
        <f>IFERROR(HLOOKUP(HZ$1,'Nakladova matice_2018'!$A$1:$IW$188,179,FALSE),0)</f>
        <v>0</v>
      </c>
      <c r="IA206" s="19">
        <f>IFERROR(HLOOKUP(IA$1,'Nakladova matice_2018'!$A$1:$IW$188,179,FALSE),0)</f>
        <v>643</v>
      </c>
      <c r="IB206" s="19">
        <f>IFERROR(HLOOKUP(IB$1,'Nakladova matice_2018'!$A$1:$IW$188,179,FALSE),0)</f>
        <v>320</v>
      </c>
      <c r="IC206" s="19">
        <f>IFERROR(HLOOKUP(IC$1,'Nakladova matice_2018'!$A$1:$IW$188,179,FALSE),0)</f>
        <v>4669</v>
      </c>
      <c r="ID206" s="19">
        <f>IFERROR(HLOOKUP(ID$1,'Nakladova matice_2018'!$A$1:$IW$188,179,FALSE),0)</f>
        <v>75636</v>
      </c>
      <c r="IE206" s="19">
        <f>IFERROR(HLOOKUP(IE$1,'Nakladova matice_2018'!$A$1:$IW$188,179,FALSE),0)</f>
        <v>0</v>
      </c>
      <c r="IF206" s="19">
        <f>IFERROR(HLOOKUP(IF$1,'Nakladova matice_2018'!$A$1:$IW$188,179,FALSE),0)</f>
        <v>0</v>
      </c>
      <c r="IG206" s="19">
        <f>IFERROR(HLOOKUP(IG$1,'Nakladova matice_2018'!$A$1:$IW$188,179,FALSE),0)</f>
        <v>0</v>
      </c>
      <c r="IH206" s="19">
        <f>IFERROR(HLOOKUP(IH$1,'Nakladova matice_2018'!$A$1:$IW$188,179,FALSE),0)</f>
        <v>0</v>
      </c>
      <c r="II206" s="19">
        <f>IFERROR(HLOOKUP(II$1,'Nakladova matice_2018'!$A$1:$IW$188,179,FALSE),0)</f>
        <v>0</v>
      </c>
      <c r="IJ206" s="19">
        <f>IFERROR(HLOOKUP(IJ$1,'Nakladova matice_2018'!$A$1:$IW$188,179,FALSE),0)</f>
        <v>0</v>
      </c>
      <c r="IK206" s="19">
        <f>IFERROR(HLOOKUP(IK$1,'Nakladova matice_2018'!$A$1:$IW$188,179,FALSE),0)</f>
        <v>0</v>
      </c>
      <c r="IL206" s="19">
        <f>IFERROR(HLOOKUP(IL$1,'Nakladova matice_2018'!$A$1:$IW$188,179,FALSE),0)</f>
        <v>70848</v>
      </c>
      <c r="IM206" s="19">
        <f>IFERROR(HLOOKUP(IM$1,'Nakladova matice_2018'!$A$1:$IW$188,179,FALSE),0)</f>
        <v>9210</v>
      </c>
      <c r="IN206" s="19">
        <f>IFERROR(HLOOKUP(IN$1,'Nakladova matice_2018'!$A$1:$IW$188,179,FALSE),0)</f>
        <v>6132</v>
      </c>
      <c r="IO206" s="19">
        <f>IFERROR(HLOOKUP(IO$1,'Nakladova matice_2018'!$A$1:$IW$188,179,FALSE),0)</f>
        <v>0</v>
      </c>
      <c r="IP206" s="19">
        <f>IFERROR(HLOOKUP(IP$1,'Nakladova matice_2018'!$A$1:$IW$188,179,FALSE),0)</f>
        <v>27392</v>
      </c>
      <c r="IQ206" s="19">
        <f>IFERROR(HLOOKUP(IQ$1,'Nakladova matice_2018'!$A$1:$IW$188,179,FALSE),0)</f>
        <v>33162</v>
      </c>
      <c r="IR206" s="19">
        <f>IFERROR(HLOOKUP(IR$1,'Nakladova matice_2018'!$A$1:$IW$188,179,FALSE),0)</f>
        <v>300</v>
      </c>
      <c r="IS206" s="19">
        <f>IFERROR(HLOOKUP(IS$1,'Nakladova matice_2018'!$A$1:$IW$188,179,FALSE),0)</f>
        <v>0</v>
      </c>
      <c r="IT206" s="19">
        <f>IFERROR(HLOOKUP(IT$1,'Nakladova matice_2018'!$A$1:$IW$188,179,FALSE),0)</f>
        <v>0</v>
      </c>
      <c r="IU206" s="19">
        <f>IFERROR(HLOOKUP(IU$1,'Nakladova matice_2018'!$A$1:$IW$188,179,FALSE),0)</f>
        <v>0</v>
      </c>
      <c r="IV206" s="19">
        <f>IFERROR(HLOOKUP(IV$1,'Nakladova matice_2018'!$A$1:$IW$188,179,FALSE),0)</f>
        <v>9600</v>
      </c>
      <c r="IW206" s="19">
        <f>IFERROR(HLOOKUP(IW$1,'Nakladova matice_2018'!$A$1:$IW$188,179,FALSE),0)</f>
        <v>0</v>
      </c>
      <c r="IX206" s="19">
        <f>IFERROR(HLOOKUP(IX$1,'Nakladova matice_2018'!$A$1:$IW$188,179,FALSE),0)</f>
        <v>13800</v>
      </c>
      <c r="IY206" s="19">
        <f>IFERROR(HLOOKUP(IY$1,'Nakladova matice_2018'!$A$1:$IW$188,179,FALSE),0)</f>
        <v>25755</v>
      </c>
      <c r="IZ206" s="19">
        <f>IFERROR(HLOOKUP(IZ$1,'Nakladova matice_2018'!$A$1:$IW$188,179,FALSE),0)</f>
        <v>5694</v>
      </c>
      <c r="JA206" s="19">
        <f>IFERROR(HLOOKUP(JA$1,'Nakladova matice_2018'!$A$1:$IW$188,179,FALSE),0)</f>
        <v>20097</v>
      </c>
      <c r="JB206" s="19">
        <f>IFERROR(HLOOKUP(JB$1,'Nakladova matice_2018'!$A$1:$IW$188,179,FALSE),0)</f>
        <v>47880</v>
      </c>
      <c r="JC206" s="19">
        <f>IFERROR(HLOOKUP(JC$1,'Nakladova matice_2018'!$A$1:$IW$188,179,FALSE),0)</f>
        <v>0</v>
      </c>
      <c r="JD206" s="19">
        <f>IFERROR(HLOOKUP(JD$1,'Nakladova matice_2018'!$A$1:$IW$188,179,FALSE),0)</f>
        <v>0</v>
      </c>
      <c r="JE206" s="19">
        <f>IFERROR(HLOOKUP(JE$1,'Nakladova matice_2018'!$A$1:$IW$188,179,FALSE),0)</f>
        <v>0</v>
      </c>
      <c r="JF206" s="19">
        <f>IFERROR(HLOOKUP(JF$1,'Nakladova matice_2018'!$A$1:$IW$188,179,FALSE),0)</f>
        <v>0</v>
      </c>
      <c r="JG206" s="19">
        <f>IFERROR(HLOOKUP(JG$1,'Nakladova matice_2018'!$A$1:$IW$188,179,FALSE),0)</f>
        <v>471962</v>
      </c>
      <c r="JH206" s="19">
        <f>IFERROR(HLOOKUP(JH$1,'Nakladova matice_2018'!$A$1:$IW$188,179,FALSE),0)</f>
        <v>0</v>
      </c>
      <c r="JI206" s="19">
        <f>IFERROR(HLOOKUP(JI$1,'Nakladova matice_2018'!$A$1:$IW$188,179,FALSE),0)</f>
        <v>0</v>
      </c>
      <c r="JJ206" s="19">
        <f>IFERROR(HLOOKUP(JJ$1,'Nakladova matice_2018'!$A$1:$IW$188,179,FALSE),0)</f>
        <v>6966</v>
      </c>
      <c r="JK206" s="19">
        <f>IFERROR(HLOOKUP(JK$1,'Nakladova matice_2018'!$A$1:$IW$188,179,FALSE),0)</f>
        <v>732</v>
      </c>
      <c r="JL206" s="19">
        <f>IFERROR(HLOOKUP(JL$1,'Nakladova matice_2018'!$A$1:$IW$188,179,FALSE),0)</f>
        <v>5919</v>
      </c>
      <c r="JM206" s="19">
        <f>IFERROR(HLOOKUP(JM$1,'Nakladova matice_2018'!$A$1:$IW$188,179,FALSE),0)</f>
        <v>16788</v>
      </c>
      <c r="JN206" s="19">
        <f>IFERROR(HLOOKUP(JN$1,'Nakladova matice_2018'!$A$1:$IW$188,179,FALSE),0)</f>
        <v>0</v>
      </c>
      <c r="JO206" s="19">
        <f>IFERROR(HLOOKUP(JO$1,'Nakladova matice_2018'!$A$1:$IW$188,179,FALSE),0)</f>
        <v>0</v>
      </c>
      <c r="JP206" s="19">
        <f>IFERROR(HLOOKUP(JP$1,'Nakladova matice_2018'!$A$1:$IW$188,179,FALSE),0)</f>
        <v>0</v>
      </c>
      <c r="JQ206" s="19">
        <f>IFERROR(HLOOKUP(JQ$1,'Nakladova matice_2018'!$A$1:$IW$188,179,FALSE),0)</f>
        <v>0</v>
      </c>
      <c r="JR206" s="19">
        <f>IFERROR(HLOOKUP(JR$1,'Nakladova matice_2018'!$A$1:$IW$188,179,FALSE),0)</f>
        <v>7332</v>
      </c>
      <c r="JS206" s="19">
        <f>IFERROR(HLOOKUP(JS$1,'Nakladova matice_2018'!$A$1:$IW$188,179,FALSE),0)</f>
        <v>0</v>
      </c>
      <c r="JT206" s="19">
        <f>IFERROR(HLOOKUP(JT$1,'Nakladova matice_2018'!$A$1:$IW$188,179,FALSE),0)</f>
        <v>7674</v>
      </c>
      <c r="JU206" s="19">
        <f>IFERROR(HLOOKUP(JU$1,'Nakladova matice_2018'!$A$1:$IW$188,179,FALSE),0)</f>
        <v>24595</v>
      </c>
      <c r="JV206" s="19">
        <f>IFERROR(HLOOKUP(JV$1,'Nakladova matice_2018'!$A$1:$IW$188,179,FALSE),0)</f>
        <v>42888</v>
      </c>
      <c r="JW206" s="19">
        <f>IFERROR(HLOOKUP(JW$1,'Nakladova matice_2018'!$A$1:$IW$188,179,FALSE),0)</f>
        <v>0</v>
      </c>
      <c r="JX206" s="19">
        <f>IFERROR(HLOOKUP(JX$1,'Nakladova matice_2018'!$A$1:$IW$188,179,FALSE),0)</f>
        <v>0</v>
      </c>
      <c r="JY206" s="19">
        <f>IFERROR(HLOOKUP(JY$1,'Nakladova matice_2018'!$A$1:$IW$188,179,FALSE),0)</f>
        <v>40591</v>
      </c>
      <c r="JZ206" s="19">
        <f>IFERROR(HLOOKUP(JZ$1,'Nakladova matice_2018'!$A$1:$IW$188,179,FALSE),0)</f>
        <v>0</v>
      </c>
      <c r="KA206" s="19">
        <f>IFERROR(HLOOKUP(KA$1,'Nakladova matice_2018'!$A$1:$IW$188,179,FALSE),0)</f>
        <v>5039</v>
      </c>
      <c r="KB206" s="19">
        <f>IFERROR(HLOOKUP(KB$1,'Nakladova matice_2018'!$A$1:$IW$188,179,FALSE),0)</f>
        <v>0</v>
      </c>
      <c r="KC206" s="19">
        <f>IFERROR(HLOOKUP(KC$1,'Nakladova matice_2018'!$A$1:$IW$188,179,FALSE),0)</f>
        <v>34740</v>
      </c>
      <c r="KD206" s="19">
        <f>IFERROR(HLOOKUP(KD$1,'Nakladova matice_2018'!$A$1:$IW$188,179,FALSE),0)</f>
        <v>4782</v>
      </c>
      <c r="KE206" s="19">
        <f>IFERROR(HLOOKUP(KE$1,'Nakladova matice_2018'!$A$1:$IW$188,179,FALSE),0)</f>
        <v>0</v>
      </c>
      <c r="KF206" s="19">
        <f>IFERROR(HLOOKUP(KF$1,'Nakladova matice_2018'!$A$1:$IW$188,179,FALSE),0)</f>
        <v>0</v>
      </c>
      <c r="KG206" s="19">
        <f>IFERROR(HLOOKUP(KG$1,'Nakladova matice_2018'!$A$1:$IW$188,179,FALSE),0)</f>
        <v>0</v>
      </c>
      <c r="KH206" s="19">
        <f>IFERROR(HLOOKUP(KH$1,'Nakladova matice_2018'!$A$1:$IW$188,179,FALSE),0)</f>
        <v>0</v>
      </c>
      <c r="KI206" s="19">
        <f>IFERROR(HLOOKUP(KI$1,'Nakladova matice_2018'!$A$1:$IW$188,179,FALSE),0)</f>
        <v>0</v>
      </c>
      <c r="KJ206" s="19">
        <f>IFERROR(HLOOKUP(KJ$1,'Nakladova matice_2018'!$A$1:$IW$188,179,FALSE),0)</f>
        <v>6312</v>
      </c>
      <c r="KK206" s="19">
        <f>IFERROR(HLOOKUP(KK$1,'Nakladova matice_2018'!$A$1:$IW$188,179,FALSE),0)</f>
        <v>0</v>
      </c>
      <c r="KL206" s="19">
        <f>IFERROR(HLOOKUP(KL$1,'Nakladova matice_2018'!$A$1:$IW$188,179,FALSE),0)</f>
        <v>0</v>
      </c>
      <c r="KM206" s="19">
        <f>IFERROR(HLOOKUP(KM$1,'Nakladova matice_2018'!$A$1:$IW$188,179,FALSE),0)</f>
        <v>0</v>
      </c>
      <c r="KN206" s="19">
        <f>IFERROR(HLOOKUP(KN$1,'Nakladova matice_2018'!$A$1:$IW$188,179,FALSE),0)</f>
        <v>0</v>
      </c>
      <c r="KO206" s="19">
        <f>IFERROR(HLOOKUP(KO$1,'Nakladova matice_2018'!$A$1:$IW$188,179,FALSE),0)</f>
        <v>0</v>
      </c>
      <c r="KP206" s="19">
        <f>IFERROR(HLOOKUP(KP$1,'Nakladova matice_2018'!$A$1:$IW$188,179,FALSE),0)</f>
        <v>14412</v>
      </c>
      <c r="KQ206" s="19">
        <f>IFERROR(HLOOKUP(KQ$1,'Nakladova matice_2018'!$A$1:$IW$188,179,FALSE),0)</f>
        <v>0</v>
      </c>
      <c r="KR206" s="19">
        <f>IFERROR(HLOOKUP(KR$1,'Nakladova matice_2018'!$A$1:$IW$188,179,FALSE),0)</f>
        <v>25452</v>
      </c>
      <c r="KS206" s="19">
        <f>IFERROR(HLOOKUP(KS$1,'Nakladova matice_2018'!$A$1:$IW$188,179,FALSE),0)</f>
        <v>0</v>
      </c>
      <c r="KT206" s="19">
        <f>IFERROR(HLOOKUP(KT$1,'Nakladova matice_2018'!$A$1:$IW$188,179,FALSE),0)</f>
        <v>0</v>
      </c>
      <c r="KU206" s="19">
        <f>IFERROR(HLOOKUP(KU$1,'Nakladova matice_2018'!$A$1:$IW$188,179,FALSE),0)</f>
        <v>0</v>
      </c>
      <c r="KV206" s="19">
        <f>IFERROR(HLOOKUP(KV$1,'Nakladova matice_2018'!$A$1:$IW$188,179,FALSE),0)</f>
        <v>0</v>
      </c>
      <c r="KW206" s="19">
        <f>IFERROR(HLOOKUP(KW$1,'Nakladova matice_2018'!$A$1:$IW$188,179,FALSE),0)</f>
        <v>1032</v>
      </c>
      <c r="KX206" s="19">
        <f>IFERROR(HLOOKUP(KX$1,'Nakladova matice_2018'!$A$1:$IW$188,179,FALSE),0)</f>
        <v>0</v>
      </c>
      <c r="KY206" s="19">
        <f>IFERROR(HLOOKUP(KY$1,'Nakladova matice_2018'!$A$1:$IW$188,179,FALSE),0)</f>
        <v>0</v>
      </c>
      <c r="KZ206" s="19">
        <f>IFERROR(HLOOKUP(KZ$1,'Nakladova matice_2018'!$A$1:$IW$188,179,FALSE),0)</f>
        <v>0</v>
      </c>
      <c r="LA206" s="19">
        <f>IFERROR(HLOOKUP(LA$1,'Nakladova matice_2018'!$A$1:$IW$188,179,FALSE),0)</f>
        <v>0</v>
      </c>
      <c r="LB206" s="19">
        <f>IFERROR(HLOOKUP(LB$1,'Nakladova matice_2018'!$A$1:$IW$188,179,FALSE),0)</f>
        <v>133339</v>
      </c>
      <c r="LC206" s="19">
        <f>IFERROR(HLOOKUP(LC$1,'Nakladova matice_2018'!$A$1:$IW$188,179,FALSE),0)</f>
        <v>0</v>
      </c>
      <c r="LD206" s="19">
        <f>IFERROR(HLOOKUP(LD$1,'Nakladova matice_2018'!$A$1:$IW$188,179,FALSE),0)</f>
        <v>0</v>
      </c>
      <c r="LE206" s="19">
        <f>IFERROR(HLOOKUP(LE$1,'Nakladova matice_2018'!$A$1:$IW$188,179,FALSE),0)</f>
        <v>0</v>
      </c>
      <c r="LF206" s="19">
        <f>IFERROR(HLOOKUP(LF$1,'Nakladova matice_2018'!$A$1:$IW$188,179,FALSE),0)</f>
        <v>0</v>
      </c>
      <c r="LG206" s="19">
        <f>IFERROR(HLOOKUP(LG$1,'Nakladova matice_2018'!$A$1:$IW$188,179,FALSE),0)</f>
        <v>0</v>
      </c>
      <c r="LH206" s="19">
        <f>IFERROR(HLOOKUP(LH$1,'Nakladova matice_2018'!$A$1:$IW$188,179,FALSE),0)</f>
        <v>0</v>
      </c>
      <c r="LI206" s="19">
        <f>IFERROR(HLOOKUP(LI$1,'Nakladova matice_2018'!$A$1:$IW$188,179,FALSE),0)</f>
        <v>0</v>
      </c>
      <c r="LJ206" s="19">
        <f>IFERROR(HLOOKUP(LJ$1,'Nakladova matice_2018'!$A$1:$IW$188,179,FALSE),0)</f>
        <v>0</v>
      </c>
      <c r="LK206" s="19">
        <f>IFERROR(HLOOKUP(LK$1,'Nakladova matice_2018'!$A$1:$IW$188,179,FALSE),0)</f>
        <v>0</v>
      </c>
      <c r="LL206" s="19">
        <f>IFERROR(HLOOKUP(LL$1,'Nakladova matice_2018'!$A$1:$IW$188,179,FALSE),0)</f>
        <v>0</v>
      </c>
      <c r="LM206" s="19">
        <f>IFERROR(HLOOKUP(LM$1,'Nakladova matice_2018'!$A$1:$IW$188,179,FALSE),0)</f>
        <v>0</v>
      </c>
      <c r="LN206" s="19">
        <f>IFERROR(HLOOKUP(LN$1,'Nakladova matice_2018'!$A$1:$IW$188,179,FALSE),0)</f>
        <v>0</v>
      </c>
      <c r="LO206" s="19">
        <f>IFERROR(HLOOKUP(LO$1,'Nakladova matice_2018'!$A$1:$IW$188,179,FALSE),0)</f>
        <v>768</v>
      </c>
      <c r="LP206" s="19">
        <f>IFERROR(HLOOKUP(LP$1,'Nakladova matice_2018'!$A$1:$IW$188,179,FALSE),0)</f>
        <v>0</v>
      </c>
      <c r="LQ206" s="19">
        <f>IFERROR(HLOOKUP(LQ$1,'Nakladova matice_2018'!$A$1:$IW$188,179,FALSE),0)</f>
        <v>0</v>
      </c>
      <c r="LR206" s="19">
        <f>IFERROR(HLOOKUP(LR$1,'Nakladova matice_2018'!$A$1:$IW$188,179,FALSE),0)</f>
        <v>0</v>
      </c>
      <c r="LS206" s="19">
        <f>IFERROR(HLOOKUP(LS$1,'Nakladova matice_2018'!$A$1:$IW$188,179,FALSE),0)</f>
        <v>17136</v>
      </c>
      <c r="LT206" s="19">
        <f>IFERROR(HLOOKUP(LT$1,'Nakladova matice_2018'!$A$1:$IW$188,179,FALSE),0)</f>
        <v>5496</v>
      </c>
      <c r="LU206" s="19">
        <f>IFERROR(HLOOKUP(LU$1,'Nakladova matice_2018'!$A$1:$IW$188,179,FALSE),0)</f>
        <v>0</v>
      </c>
      <c r="LV206" s="19">
        <f>IFERROR(HLOOKUP(LV$1,'Nakladova matice_2018'!$A$1:$IW$188,179,FALSE),0)</f>
        <v>0</v>
      </c>
      <c r="LW206" s="19">
        <f>IFERROR(HLOOKUP(LW$1,'Nakladova matice_2018'!$A$1:$IW$188,179,FALSE),0)</f>
        <v>0</v>
      </c>
      <c r="LX206" s="19">
        <f>IFERROR(HLOOKUP(LX$1,'Nakladova matice_2018'!$A$1:$IW$188,179,FALSE),0)</f>
        <v>0</v>
      </c>
      <c r="LY206" s="19">
        <f>IFERROR(HLOOKUP(LY$1,'Nakladova matice_2018'!$A$1:$IW$188,179,FALSE),0)</f>
        <v>0</v>
      </c>
      <c r="LZ206" s="19">
        <f>IFERROR(HLOOKUP(LZ$1,'Nakladova matice_2018'!$A$1:$IW$188,179,FALSE),0)</f>
        <v>0</v>
      </c>
      <c r="MA206" s="19">
        <f>IFERROR(HLOOKUP(MA$1,'Nakladova matice_2018'!$A$1:$IW$188,179,FALSE),0)</f>
        <v>0</v>
      </c>
      <c r="MB206" s="19">
        <f>IFERROR(HLOOKUP(MB$1,'Nakladova matice_2018'!$A$1:$IW$188,179,FALSE),0)</f>
        <v>0</v>
      </c>
      <c r="MC206" s="19">
        <f>IFERROR(HLOOKUP(MC$1,'Nakladova matice_2018'!$A$1:$IW$188,179,FALSE),0)</f>
        <v>0</v>
      </c>
      <c r="MD206" s="19">
        <f>IFERROR(HLOOKUP(MD$1,'Nakladova matice_2018'!$A$1:$IW$188,179,FALSE),0)</f>
        <v>0</v>
      </c>
      <c r="ME206" s="19">
        <f>IFERROR(HLOOKUP(ME$1,'Nakladova matice_2018'!$A$1:$IW$188,179,FALSE),0)</f>
        <v>6324</v>
      </c>
      <c r="MF206" s="19">
        <f>IFERROR(HLOOKUP(MF$1,'Nakladova matice_2018'!$A$1:$IW$188,179,FALSE),0)</f>
        <v>0</v>
      </c>
      <c r="MG206" s="19">
        <f>IFERROR(HLOOKUP(MG$1,'Nakladova matice_2018'!$A$1:$IW$188,179,FALSE),0)</f>
        <v>0</v>
      </c>
      <c r="MH206" s="19">
        <f>IFERROR(HLOOKUP(MH$1,'Nakladova matice_2018'!$A$1:$IW$188,179,FALSE),0)</f>
        <v>0</v>
      </c>
      <c r="MI206" s="19">
        <f>IFERROR(HLOOKUP(MI$1,'Nakladova matice_2018'!$A$1:$IW$188,179,FALSE),0)</f>
        <v>0</v>
      </c>
      <c r="MJ206" s="19">
        <f>IFERROR(HLOOKUP(MJ$1,'Nakladova matice_2018'!$A$1:$IW$188,179,FALSE),0)</f>
        <v>0</v>
      </c>
      <c r="MK206" s="19">
        <f>IFERROR(HLOOKUP(MK$1,'Nakladova matice_2018'!$A$1:$IW$188,179,FALSE),0)</f>
        <v>165010</v>
      </c>
      <c r="ML206" s="19">
        <f>IFERROR(HLOOKUP(ML$1,'Nakladova matice_2018'!$A$1:$IW$188,179,FALSE),0)</f>
        <v>0</v>
      </c>
      <c r="MM206" s="19">
        <f>IFERROR(HLOOKUP(MM$1,'Nakladova matice_2018'!$A$1:$IW$188,179,FALSE),0)</f>
        <v>18892</v>
      </c>
      <c r="MN206" s="19">
        <f>IFERROR(HLOOKUP(MN$1,'Nakladova matice_2018'!$A$1:$IW$188,179,FALSE),0)</f>
        <v>0</v>
      </c>
      <c r="MO206" s="20">
        <f t="shared" si="88"/>
        <v>2661257</v>
      </c>
      <c r="MP206" s="20">
        <f>MO206-'Nakladova matice_2018'!IX179</f>
        <v>0</v>
      </c>
    </row>
    <row r="207" spans="1:354" x14ac:dyDescent="0.2">
      <c r="A207" s="27">
        <v>599181</v>
      </c>
      <c r="B207" s="21" t="s">
        <v>309</v>
      </c>
      <c r="C207" s="53">
        <v>0</v>
      </c>
      <c r="D207" s="19">
        <f>IFERROR(HLOOKUP(D$1,'Nakladova matice_2018'!$A$1:$IW$188,180,FALSE),0)</f>
        <v>0</v>
      </c>
      <c r="E207" s="19">
        <f>IFERROR(HLOOKUP(E$1,'Nakladova matice_2018'!$A$1:$IW$188,180,FALSE),0)</f>
        <v>0</v>
      </c>
      <c r="F207" s="19">
        <f>IFERROR(HLOOKUP(F$1,'Nakladova matice_2018'!$A$1:$IW$188,180,FALSE),0)</f>
        <v>31000</v>
      </c>
      <c r="G207" s="19">
        <f>IFERROR(HLOOKUP(G$1,'Nakladova matice_2018'!$A$1:$IW$188,180,FALSE),0)</f>
        <v>0</v>
      </c>
      <c r="H207" s="19">
        <f>IFERROR(HLOOKUP(H$1,'Nakladova matice_2018'!$A$1:$IW$188,180,FALSE),0)</f>
        <v>0</v>
      </c>
      <c r="I207" s="19">
        <f>IFERROR(HLOOKUP(I$1,'Nakladova matice_2018'!$A$1:$IW$188,180,FALSE),0)</f>
        <v>0</v>
      </c>
      <c r="J207" s="19">
        <f>IFERROR(HLOOKUP(J$1,'Nakladova matice_2018'!$A$1:$IW$188,180,FALSE),0)</f>
        <v>0</v>
      </c>
      <c r="K207" s="19">
        <f>IFERROR(HLOOKUP(K$1,'Nakladova matice_2018'!$A$1:$IW$188,180,FALSE),0)</f>
        <v>0</v>
      </c>
      <c r="L207" s="19">
        <f>IFERROR(HLOOKUP(L$1,'Nakladova matice_2018'!$A$1:$IW$188,180,FALSE),0)</f>
        <v>0</v>
      </c>
      <c r="M207" s="19">
        <f>IFERROR(HLOOKUP(M$1,'Nakladova matice_2018'!$A$1:$IW$188,180,FALSE),0)</f>
        <v>0</v>
      </c>
      <c r="N207" s="19">
        <f>IFERROR(HLOOKUP(N$1,'Nakladova matice_2018'!$A$1:$IW$188,180,FALSE),0)</f>
        <v>0</v>
      </c>
      <c r="O207" s="19">
        <f>IFERROR(HLOOKUP(O$1,'Nakladova matice_2018'!$A$1:$IW$188,180,FALSE),0)</f>
        <v>298543</v>
      </c>
      <c r="P207" s="19">
        <f>IFERROR(HLOOKUP(P$1,'Nakladova matice_2018'!$A$1:$IW$188,180,FALSE),0)</f>
        <v>0</v>
      </c>
      <c r="Q207" s="19">
        <f>IFERROR(HLOOKUP(Q$1,'Nakladova matice_2018'!$A$1:$IW$188,180,FALSE),0)</f>
        <v>0</v>
      </c>
      <c r="R207" s="19">
        <f>IFERROR(HLOOKUP(R$1,'Nakladova matice_2018'!$A$1:$IW$188,180,FALSE),0)</f>
        <v>0</v>
      </c>
      <c r="S207" s="19">
        <f>IFERROR(HLOOKUP(S$1,'Nakladova matice_2018'!$A$1:$IW$188,180,FALSE),0)</f>
        <v>62800</v>
      </c>
      <c r="T207" s="19">
        <f>IFERROR(HLOOKUP(T$1,'Nakladova matice_2018'!$A$1:$IW$188,180,FALSE),0)</f>
        <v>0</v>
      </c>
      <c r="U207" s="19">
        <f>IFERROR(HLOOKUP(U$1,'Nakladova matice_2018'!$A$1:$IW$188,180,FALSE),0)</f>
        <v>0</v>
      </c>
      <c r="V207" s="19">
        <f>IFERROR(HLOOKUP(V$1,'Nakladova matice_2018'!$A$1:$IW$188,180,FALSE),0)</f>
        <v>0</v>
      </c>
      <c r="W207" s="19">
        <f>IFERROR(HLOOKUP(W$1,'Nakladova matice_2018'!$A$1:$IW$188,180,FALSE),0)</f>
        <v>3250</v>
      </c>
      <c r="X207" s="19">
        <f>IFERROR(HLOOKUP(X$1,'Nakladova matice_2018'!$A$1:$IW$188,180,FALSE),0)</f>
        <v>0</v>
      </c>
      <c r="Y207" s="19">
        <f>IFERROR(HLOOKUP(Y$1,'Nakladova matice_2018'!$A$1:$IW$188,180,FALSE),0)</f>
        <v>0</v>
      </c>
      <c r="Z207" s="19">
        <f>IFERROR(HLOOKUP(Z$1,'Nakladova matice_2018'!$A$1:$IW$188,180,FALSE),0)</f>
        <v>12088340</v>
      </c>
      <c r="AA207" s="19">
        <f>IFERROR(HLOOKUP(AA$1,'Nakladova matice_2018'!$A$1:$IW$188,180,FALSE),0)</f>
        <v>0</v>
      </c>
      <c r="AB207" s="19">
        <f>IFERROR(HLOOKUP(AB$1,'Nakladova matice_2018'!$A$1:$IW$188,180,FALSE),0)</f>
        <v>0</v>
      </c>
      <c r="AC207" s="19">
        <f>IFERROR(HLOOKUP(AC$1,'Nakladova matice_2018'!$A$1:$IW$188,180,FALSE),0)</f>
        <v>30000</v>
      </c>
      <c r="AD207" s="19">
        <f>IFERROR(HLOOKUP(AD$1,'Nakladova matice_2018'!$A$1:$IW$188,180,FALSE),0)</f>
        <v>0</v>
      </c>
      <c r="AE207" s="19">
        <f>IFERROR(HLOOKUP(AE$1,'Nakladova matice_2018'!$A$1:$IW$188,180,FALSE),0)</f>
        <v>0</v>
      </c>
      <c r="AF207" s="19">
        <f>IFERROR(HLOOKUP(AF$1,'Nakladova matice_2018'!$A$1:$IW$188,180,FALSE),0)</f>
        <v>0</v>
      </c>
      <c r="AG207" s="19">
        <f>IFERROR(HLOOKUP(AG$1,'Nakladova matice_2018'!$A$1:$IW$188,180,FALSE),0)</f>
        <v>0</v>
      </c>
      <c r="AH207" s="19">
        <f>IFERROR(HLOOKUP(AH$1,'Nakladova matice_2018'!$A$1:$IW$188,180,FALSE),0)</f>
        <v>0</v>
      </c>
      <c r="AI207" s="19">
        <f>IFERROR(HLOOKUP(AI$1,'Nakladova matice_2018'!$A$1:$IW$188,180,FALSE),0)</f>
        <v>0</v>
      </c>
      <c r="AJ207" s="19">
        <f>IFERROR(HLOOKUP(AJ$1,'Nakladova matice_2018'!$A$1:$IW$188,180,FALSE),0)</f>
        <v>0</v>
      </c>
      <c r="AK207" s="19">
        <f>IFERROR(HLOOKUP(AK$1,'Nakladova matice_2018'!$A$1:$IW$188,180,FALSE),0)</f>
        <v>0</v>
      </c>
      <c r="AL207" s="19">
        <f>IFERROR(HLOOKUP(AL$1,'Nakladova matice_2018'!$A$1:$IW$188,180,FALSE),0)</f>
        <v>0</v>
      </c>
      <c r="AM207" s="19">
        <f>IFERROR(HLOOKUP(AM$1,'Nakladova matice_2018'!$A$1:$IW$188,180,FALSE),0)</f>
        <v>0</v>
      </c>
      <c r="AN207" s="19">
        <f>IFERROR(HLOOKUP(AN$1,'Nakladova matice_2018'!$A$1:$IW$188,180,FALSE),0)</f>
        <v>0</v>
      </c>
      <c r="AO207" s="19">
        <f>IFERROR(HLOOKUP(AO$1,'Nakladova matice_2018'!$A$1:$IW$188,180,FALSE),0)</f>
        <v>0</v>
      </c>
      <c r="AP207" s="19">
        <f>IFERROR(HLOOKUP(AP$1,'Nakladova matice_2018'!$A$1:$IW$188,180,FALSE),0)</f>
        <v>2130065</v>
      </c>
      <c r="AQ207" s="19">
        <f>IFERROR(HLOOKUP(AQ$1,'Nakladova matice_2018'!$A$1:$IW$188,180,FALSE),0)</f>
        <v>7500</v>
      </c>
      <c r="AR207" s="19">
        <f>IFERROR(HLOOKUP(AR$1,'Nakladova matice_2018'!$A$1:$IW$188,180,FALSE),0)</f>
        <v>0</v>
      </c>
      <c r="AS207" s="19">
        <f>IFERROR(HLOOKUP(AS$1,'Nakladova matice_2018'!$A$1:$IW$188,180,FALSE),0)</f>
        <v>19000</v>
      </c>
      <c r="AT207" s="19">
        <f>IFERROR(HLOOKUP(AT$1,'Nakladova matice_2018'!$A$1:$IW$188,180,FALSE),0)</f>
        <v>108210</v>
      </c>
      <c r="AU207" s="19">
        <f>IFERROR(HLOOKUP(AU$1,'Nakladova matice_2018'!$A$1:$IW$188,180,FALSE),0)</f>
        <v>0</v>
      </c>
      <c r="AV207" s="19">
        <f>IFERROR(HLOOKUP(AV$1,'Nakladova matice_2018'!$A$1:$IW$188,180,FALSE),0)</f>
        <v>0</v>
      </c>
      <c r="AW207" s="19">
        <f>IFERROR(HLOOKUP(AW$1,'Nakladova matice_2018'!$A$1:$IW$188,180,FALSE),0)</f>
        <v>0</v>
      </c>
      <c r="AX207" s="19">
        <f>IFERROR(HLOOKUP(AX$1,'Nakladova matice_2018'!$A$1:$IW$188,180,FALSE),0)</f>
        <v>181354</v>
      </c>
      <c r="AY207" s="19">
        <f>IFERROR(HLOOKUP(AY$1,'Nakladova matice_2018'!$A$1:$IW$188,180,FALSE),0)</f>
        <v>0</v>
      </c>
      <c r="AZ207" s="19">
        <f>IFERROR(HLOOKUP(AZ$1,'Nakladova matice_2018'!$A$1:$IW$188,180,FALSE),0)</f>
        <v>0</v>
      </c>
      <c r="BA207" s="19">
        <f>IFERROR(HLOOKUP(BA$1,'Nakladova matice_2018'!$A$1:$IW$188,180,FALSE),0)</f>
        <v>30500</v>
      </c>
      <c r="BB207" s="19">
        <f>IFERROR(HLOOKUP(BB$1,'Nakladova matice_2018'!$A$1:$IW$188,180,FALSE),0)</f>
        <v>0</v>
      </c>
      <c r="BC207" s="19">
        <f>IFERROR(HLOOKUP(BC$1,'Nakladova matice_2018'!$A$1:$IW$188,180,FALSE),0)</f>
        <v>0</v>
      </c>
      <c r="BD207" s="19">
        <f>IFERROR(HLOOKUP(BD$1,'Nakladova matice_2018'!$A$1:$IW$188,180,FALSE),0)</f>
        <v>502500</v>
      </c>
      <c r="BE207" s="19">
        <f>IFERROR(HLOOKUP(BE$1,'Nakladova matice_2018'!$A$1:$IW$188,180,FALSE),0)</f>
        <v>0</v>
      </c>
      <c r="BF207" s="19">
        <f>IFERROR(HLOOKUP(BF$1,'Nakladova matice_2018'!$A$1:$IW$188,180,FALSE),0)</f>
        <v>0</v>
      </c>
      <c r="BG207" s="19">
        <f>IFERROR(HLOOKUP(BG$1,'Nakladova matice_2018'!$A$1:$IW$188,180,FALSE),0)</f>
        <v>0</v>
      </c>
      <c r="BH207" s="19">
        <f>IFERROR(HLOOKUP(BH$1,'Nakladova matice_2018'!$A$1:$IW$188,180,FALSE),0)</f>
        <v>0</v>
      </c>
      <c r="BI207" s="19">
        <f>IFERROR(HLOOKUP(BI$1,'Nakladova matice_2018'!$A$1:$IW$188,180,FALSE),0)</f>
        <v>205295.05</v>
      </c>
      <c r="BJ207" s="19">
        <f>IFERROR(HLOOKUP(BJ$1,'Nakladova matice_2018'!$A$1:$IW$188,180,FALSE),0)</f>
        <v>0</v>
      </c>
      <c r="BK207" s="19">
        <f>IFERROR(HLOOKUP(BK$1,'Nakladova matice_2018'!$A$1:$IW$188,180,FALSE),0)</f>
        <v>0</v>
      </c>
      <c r="BL207" s="19">
        <f>IFERROR(HLOOKUP(BL$1,'Nakladova matice_2018'!$A$1:$IW$188,180,FALSE),0)</f>
        <v>0</v>
      </c>
      <c r="BM207" s="19">
        <f>IFERROR(HLOOKUP(BM$1,'Nakladova matice_2018'!$A$1:$IW$188,180,FALSE),0)</f>
        <v>0</v>
      </c>
      <c r="BN207" s="19">
        <f>IFERROR(HLOOKUP(BN$1,'Nakladova matice_2018'!$A$1:$IW$188,180,FALSE),0)</f>
        <v>0</v>
      </c>
      <c r="BO207" s="19">
        <f>IFERROR(HLOOKUP(BO$1,'Nakladova matice_2018'!$A$1:$IW$188,180,FALSE),0)</f>
        <v>0</v>
      </c>
      <c r="BP207" s="19">
        <f>IFERROR(HLOOKUP(BP$1,'Nakladova matice_2018'!$A$1:$IW$188,180,FALSE),0)</f>
        <v>0</v>
      </c>
      <c r="BQ207" s="19">
        <f>IFERROR(HLOOKUP(BQ$1,'Nakladova matice_2018'!$A$1:$IW$188,180,FALSE),0)</f>
        <v>201200</v>
      </c>
      <c r="BR207" s="19">
        <f>IFERROR(HLOOKUP(BR$1,'Nakladova matice_2018'!$A$1:$IW$188,180,FALSE),0)</f>
        <v>0</v>
      </c>
      <c r="BS207" s="19">
        <f>IFERROR(HLOOKUP(BS$1,'Nakladova matice_2018'!$A$1:$IW$188,180,FALSE),0)</f>
        <v>0</v>
      </c>
      <c r="BT207" s="19">
        <f>IFERROR(HLOOKUP(BT$1,'Nakladova matice_2018'!$A$1:$IW$188,180,FALSE),0)</f>
        <v>8827859.1500000004</v>
      </c>
      <c r="BU207" s="19">
        <f>IFERROR(HLOOKUP(BU$1,'Nakladova matice_2018'!$A$1:$IW$188,180,FALSE),0)</f>
        <v>0</v>
      </c>
      <c r="BV207" s="19">
        <f>IFERROR(HLOOKUP(BV$1,'Nakladova matice_2018'!$A$1:$IW$188,180,FALSE),0)</f>
        <v>0</v>
      </c>
      <c r="BW207" s="19">
        <f>IFERROR(HLOOKUP(BW$1,'Nakladova matice_2018'!$A$1:$IW$188,180,FALSE),0)</f>
        <v>0</v>
      </c>
      <c r="BX207" s="19">
        <f>IFERROR(HLOOKUP(BX$1,'Nakladova matice_2018'!$A$1:$IW$188,180,FALSE),0)</f>
        <v>455837.75</v>
      </c>
      <c r="BY207" s="19">
        <f>IFERROR(HLOOKUP(BY$1,'Nakladova matice_2018'!$A$1:$IW$188,180,FALSE),0)</f>
        <v>0</v>
      </c>
      <c r="BZ207" s="19">
        <f>IFERROR(HLOOKUP(BZ$1,'Nakladova matice_2018'!$A$1:$IW$188,180,FALSE),0)</f>
        <v>0</v>
      </c>
      <c r="CA207" s="19">
        <f>IFERROR(HLOOKUP(CA$1,'Nakladova matice_2018'!$A$1:$IW$188,180,FALSE),0)</f>
        <v>0</v>
      </c>
      <c r="CB207" s="19">
        <f>IFERROR(HLOOKUP(CB$1,'Nakladova matice_2018'!$A$1:$IW$188,180,FALSE),0)</f>
        <v>0</v>
      </c>
      <c r="CC207" s="19">
        <f>IFERROR(HLOOKUP(CC$1,'Nakladova matice_2018'!$A$1:$IW$188,180,FALSE),0)</f>
        <v>0</v>
      </c>
      <c r="CD207" s="19">
        <f>IFERROR(HLOOKUP(CD$1,'Nakladova matice_2018'!$A$1:$IW$188,180,FALSE),0)</f>
        <v>-2764.06</v>
      </c>
      <c r="CE207" s="19">
        <f>IFERROR(HLOOKUP(CE$1,'Nakladova matice_2018'!$A$1:$IW$188,180,FALSE),0)</f>
        <v>-7729.04</v>
      </c>
      <c r="CF207" s="19">
        <f>IFERROR(HLOOKUP(CF$1,'Nakladova matice_2018'!$A$1:$IW$188,180,FALSE),0)</f>
        <v>0</v>
      </c>
      <c r="CG207" s="19">
        <f>IFERROR(HLOOKUP(CG$1,'Nakladova matice_2018'!$A$1:$IW$188,180,FALSE),0)</f>
        <v>1000</v>
      </c>
      <c r="CH207" s="19">
        <f>IFERROR(HLOOKUP(CH$1,'Nakladova matice_2018'!$A$1:$IW$188,180,FALSE),0)</f>
        <v>0</v>
      </c>
      <c r="CI207" s="19">
        <f>IFERROR(HLOOKUP(CI$1,'Nakladova matice_2018'!$A$1:$IW$188,180,FALSE),0)</f>
        <v>0</v>
      </c>
      <c r="CJ207" s="19">
        <f>IFERROR(HLOOKUP(CJ$1,'Nakladova matice_2018'!$A$1:$IW$188,180,FALSE),0)</f>
        <v>0</v>
      </c>
      <c r="CK207" s="19">
        <f>IFERROR(HLOOKUP(CK$1,'Nakladova matice_2018'!$A$1:$IW$188,180,FALSE),0)</f>
        <v>0</v>
      </c>
      <c r="CL207" s="19">
        <f>IFERROR(HLOOKUP(CL$1,'Nakladova matice_2018'!$A$1:$IW$188,180,FALSE),0)</f>
        <v>-770</v>
      </c>
      <c r="CM207" s="19">
        <f>IFERROR(HLOOKUP(CM$1,'Nakladova matice_2018'!$A$1:$IW$188,180,FALSE),0)</f>
        <v>0</v>
      </c>
      <c r="CN207" s="19">
        <f>IFERROR(HLOOKUP(CN$1,'Nakladova matice_2018'!$A$1:$IW$188,180,FALSE),0)</f>
        <v>-9796.2199999999993</v>
      </c>
      <c r="CO207" s="19">
        <f>IFERROR(HLOOKUP(CO$1,'Nakladova matice_2018'!$A$1:$IW$188,180,FALSE),0)</f>
        <v>0</v>
      </c>
      <c r="CP207" s="19">
        <f>IFERROR(HLOOKUP(CP$1,'Nakladova matice_2018'!$A$1:$IW$188,180,FALSE),0)</f>
        <v>0</v>
      </c>
      <c r="CQ207" s="19">
        <f>IFERROR(HLOOKUP(CQ$1,'Nakladova matice_2018'!$A$1:$IW$188,180,FALSE),0)</f>
        <v>0</v>
      </c>
      <c r="CR207" s="19">
        <f>IFERROR(HLOOKUP(CR$1,'Nakladova matice_2018'!$A$1:$IW$188,180,FALSE),0)</f>
        <v>0</v>
      </c>
      <c r="CS207" s="19">
        <f>IFERROR(HLOOKUP(CS$1,'Nakladova matice_2018'!$A$1:$IW$188,180,FALSE),0)</f>
        <v>0</v>
      </c>
      <c r="CT207" s="19">
        <f>IFERROR(HLOOKUP(CT$1,'Nakladova matice_2018'!$A$1:$IW$188,180,FALSE),0)</f>
        <v>-31695.71</v>
      </c>
      <c r="CU207" s="19">
        <f>IFERROR(HLOOKUP(CU$1,'Nakladova matice_2018'!$A$1:$IW$188,180,FALSE),0)</f>
        <v>4000</v>
      </c>
      <c r="CV207" s="19">
        <f>IFERROR(HLOOKUP(CV$1,'Nakladova matice_2018'!$A$1:$IW$188,180,FALSE),0)</f>
        <v>2065.5</v>
      </c>
      <c r="CW207" s="19">
        <f>IFERROR(HLOOKUP(CW$1,'Nakladova matice_2018'!$A$1:$IW$188,180,FALSE),0)</f>
        <v>0</v>
      </c>
      <c r="CX207" s="19">
        <f>IFERROR(HLOOKUP(CX$1,'Nakladova matice_2018'!$A$1:$IW$188,180,FALSE),0)</f>
        <v>0</v>
      </c>
      <c r="CY207" s="19">
        <f>IFERROR(HLOOKUP(CY$1,'Nakladova matice_2018'!$A$1:$IW$188,180,FALSE),0)</f>
        <v>0</v>
      </c>
      <c r="CZ207" s="19">
        <f>IFERROR(HLOOKUP(CZ$1,'Nakladova matice_2018'!$A$1:$IW$188,180,FALSE),0)</f>
        <v>0</v>
      </c>
      <c r="DA207" s="19">
        <f>IFERROR(HLOOKUP(DA$1,'Nakladova matice_2018'!$A$1:$IW$188,180,FALSE),0)</f>
        <v>1000</v>
      </c>
      <c r="DB207" s="19">
        <f>IFERROR(HLOOKUP(DB$1,'Nakladova matice_2018'!$A$1:$IW$188,180,FALSE),0)</f>
        <v>2172.2800000000002</v>
      </c>
      <c r="DC207" s="19">
        <f>IFERROR(HLOOKUP(DC$1,'Nakladova matice_2018'!$A$1:$IW$188,180,FALSE),0)</f>
        <v>0</v>
      </c>
      <c r="DD207" s="19">
        <f>IFERROR(HLOOKUP(DD$1,'Nakladova matice_2018'!$A$1:$IW$188,180,FALSE),0)</f>
        <v>0</v>
      </c>
      <c r="DE207" s="19">
        <f>IFERROR(HLOOKUP(DE$1,'Nakladova matice_2018'!$A$1:$IW$188,180,FALSE),0)</f>
        <v>0</v>
      </c>
      <c r="DF207" s="19">
        <f>IFERROR(HLOOKUP(DF$1,'Nakladova matice_2018'!$A$1:$IW$188,180,FALSE),0)</f>
        <v>0</v>
      </c>
      <c r="DG207" s="19">
        <f>IFERROR(HLOOKUP(DG$1,'Nakladova matice_2018'!$A$1:$IW$188,180,FALSE),0)</f>
        <v>1500</v>
      </c>
      <c r="DH207" s="19">
        <f>IFERROR(HLOOKUP(DH$1,'Nakladova matice_2018'!$A$1:$IW$188,180,FALSE),0)</f>
        <v>0</v>
      </c>
      <c r="DI207" s="19">
        <f>IFERROR(HLOOKUP(DI$1,'Nakladova matice_2018'!$A$1:$IW$188,180,FALSE),0)</f>
        <v>0</v>
      </c>
      <c r="DJ207" s="19">
        <f>IFERROR(HLOOKUP(DJ$1,'Nakladova matice_2018'!$A$1:$IW$188,180,FALSE),0)</f>
        <v>-15765.02</v>
      </c>
      <c r="DK207" s="19">
        <f>IFERROR(HLOOKUP(DK$1,'Nakladova matice_2018'!$A$1:$IW$188,180,FALSE),0)</f>
        <v>0</v>
      </c>
      <c r="DL207" s="19">
        <f>IFERROR(HLOOKUP(DL$1,'Nakladova matice_2018'!$A$1:$IW$188,180,FALSE),0)</f>
        <v>42.9</v>
      </c>
      <c r="DM207" s="19">
        <f>IFERROR(HLOOKUP(DM$1,'Nakladova matice_2018'!$A$1:$IW$188,180,FALSE),0)</f>
        <v>-5607.41</v>
      </c>
      <c r="DN207" s="19">
        <f>IFERROR(HLOOKUP(DN$1,'Nakladova matice_2018'!$A$1:$IW$188,180,FALSE),0)</f>
        <v>0</v>
      </c>
      <c r="DO207" s="19">
        <f>IFERROR(HLOOKUP(DO$1,'Nakladova matice_2018'!$A$1:$IW$188,180,FALSE),0)</f>
        <v>0</v>
      </c>
      <c r="DP207" s="19">
        <f>IFERROR(HLOOKUP(DP$1,'Nakladova matice_2018'!$A$1:$IW$188,180,FALSE),0)</f>
        <v>0</v>
      </c>
      <c r="DQ207" s="19">
        <f>IFERROR(HLOOKUP(DQ$1,'Nakladova matice_2018'!$A$1:$IW$188,180,FALSE),0)</f>
        <v>0</v>
      </c>
      <c r="DR207" s="19">
        <f>IFERROR(HLOOKUP(DR$1,'Nakladova matice_2018'!$A$1:$IW$188,180,FALSE),0)</f>
        <v>20250</v>
      </c>
      <c r="DS207" s="19">
        <f>IFERROR(HLOOKUP(DS$1,'Nakladova matice_2018'!$A$1:$IW$188,180,FALSE),0)</f>
        <v>5000</v>
      </c>
      <c r="DT207" s="19">
        <f>IFERROR(HLOOKUP(DT$1,'Nakladova matice_2018'!$A$1:$IW$188,180,FALSE),0)</f>
        <v>0</v>
      </c>
      <c r="DU207" s="19">
        <f>IFERROR(HLOOKUP(DU$1,'Nakladova matice_2018'!$A$1:$IW$188,180,FALSE),0)</f>
        <v>275200</v>
      </c>
      <c r="DV207" s="19">
        <f>IFERROR(HLOOKUP(DV$1,'Nakladova matice_2018'!$A$1:$IW$188,180,FALSE),0)</f>
        <v>-5658</v>
      </c>
      <c r="DW207" s="19">
        <f>IFERROR(HLOOKUP(DW$1,'Nakladova matice_2018'!$A$1:$IW$188,180,FALSE),0)</f>
        <v>100</v>
      </c>
      <c r="DX207" s="19">
        <f>IFERROR(HLOOKUP(DX$1,'Nakladova matice_2018'!$A$1:$IW$188,180,FALSE),0)</f>
        <v>2000</v>
      </c>
      <c r="DY207" s="19">
        <f>IFERROR(HLOOKUP(DY$1,'Nakladova matice_2018'!$A$1:$IW$188,180,FALSE),0)</f>
        <v>32606</v>
      </c>
      <c r="DZ207" s="19">
        <f>IFERROR(HLOOKUP(DZ$1,'Nakladova matice_2018'!$A$1:$IW$188,180,FALSE),0)</f>
        <v>9500</v>
      </c>
      <c r="EA207" s="19">
        <f>IFERROR(HLOOKUP(EA$1,'Nakladova matice_2018'!$A$1:$IW$188,180,FALSE),0)</f>
        <v>71283.399999999994</v>
      </c>
      <c r="EB207" s="19">
        <f>IFERROR(HLOOKUP(EB$1,'Nakladova matice_2018'!$A$1:$IW$188,180,FALSE),0)</f>
        <v>5800</v>
      </c>
      <c r="EC207" s="19">
        <f>IFERROR(HLOOKUP(EC$1,'Nakladova matice_2018'!$A$1:$IW$188,180,FALSE),0)</f>
        <v>-12855.93</v>
      </c>
      <c r="ED207" s="19">
        <f>IFERROR(HLOOKUP(ED$1,'Nakladova matice_2018'!$A$1:$IW$188,180,FALSE),0)</f>
        <v>0</v>
      </c>
      <c r="EE207" s="19">
        <f>IFERROR(HLOOKUP(EE$1,'Nakladova matice_2018'!$A$1:$IW$188,180,FALSE),0)</f>
        <v>70700</v>
      </c>
      <c r="EF207" s="19">
        <f>IFERROR(HLOOKUP(EF$1,'Nakladova matice_2018'!$A$1:$IW$188,180,FALSE),0)</f>
        <v>0</v>
      </c>
      <c r="EG207" s="19">
        <f>IFERROR(HLOOKUP(EG$1,'Nakladova matice_2018'!$A$1:$IW$188,180,FALSE),0)</f>
        <v>141275.6</v>
      </c>
      <c r="EH207" s="19">
        <f>IFERROR(HLOOKUP(EH$1,'Nakladova matice_2018'!$A$1:$IW$188,180,FALSE),0)</f>
        <v>0</v>
      </c>
      <c r="EI207" s="19">
        <f>IFERROR(HLOOKUP(EI$1,'Nakladova matice_2018'!$A$1:$IW$188,180,FALSE),0)</f>
        <v>-720</v>
      </c>
      <c r="EJ207" s="19">
        <f>IFERROR(HLOOKUP(EJ$1,'Nakladova matice_2018'!$A$1:$IW$188,180,FALSE),0)</f>
        <v>0</v>
      </c>
      <c r="EK207" s="19">
        <f>IFERROR(HLOOKUP(EK$1,'Nakladova matice_2018'!$A$1:$IW$188,180,FALSE),0)</f>
        <v>1613.5</v>
      </c>
      <c r="EL207" s="19">
        <f>IFERROR(HLOOKUP(EL$1,'Nakladova matice_2018'!$A$1:$IW$188,180,FALSE),0)</f>
        <v>0</v>
      </c>
      <c r="EM207" s="19">
        <f>IFERROR(HLOOKUP(EM$1,'Nakladova matice_2018'!$A$1:$IW$188,180,FALSE),0)</f>
        <v>0</v>
      </c>
      <c r="EN207" s="19">
        <f>IFERROR(HLOOKUP(EN$1,'Nakladova matice_2018'!$A$1:$IW$188,180,FALSE),0)</f>
        <v>0</v>
      </c>
      <c r="EO207" s="19">
        <f>IFERROR(HLOOKUP(EO$1,'Nakladova matice_2018'!$A$1:$IW$188,180,FALSE),0)</f>
        <v>822473.39</v>
      </c>
      <c r="EP207" s="19">
        <f>IFERROR(HLOOKUP(EP$1,'Nakladova matice_2018'!$A$1:$IW$188,180,FALSE),0)</f>
        <v>0</v>
      </c>
      <c r="EQ207" s="19">
        <f>IFERROR(HLOOKUP(EQ$1,'Nakladova matice_2018'!$A$1:$IW$188,180,FALSE),0)</f>
        <v>0</v>
      </c>
      <c r="ER207" s="19">
        <f>IFERROR(HLOOKUP(ER$1,'Nakladova matice_2018'!$A$1:$IW$188,180,FALSE),0)</f>
        <v>0</v>
      </c>
      <c r="ES207" s="19">
        <f>IFERROR(HLOOKUP(ES$1,'Nakladova matice_2018'!$A$1:$IW$188,180,FALSE),0)</f>
        <v>0</v>
      </c>
      <c r="ET207" s="19">
        <f>IFERROR(HLOOKUP(ET$1,'Nakladova matice_2018'!$A$1:$IW$188,180,FALSE),0)</f>
        <v>0</v>
      </c>
      <c r="EU207" s="19">
        <f>IFERROR(HLOOKUP(EU$1,'Nakladova matice_2018'!$A$1:$IW$188,180,FALSE),0)</f>
        <v>0</v>
      </c>
      <c r="EV207" s="19">
        <f>IFERROR(HLOOKUP(EV$1,'Nakladova matice_2018'!$A$1:$IW$188,180,FALSE),0)</f>
        <v>0</v>
      </c>
      <c r="EW207" s="19">
        <f>IFERROR(HLOOKUP(EW$1,'Nakladova matice_2018'!$A$1:$IW$188,180,FALSE),0)</f>
        <v>-817.92</v>
      </c>
      <c r="EX207" s="19">
        <f>IFERROR(HLOOKUP(EX$1,'Nakladova matice_2018'!$A$1:$IW$188,180,FALSE),0)</f>
        <v>0</v>
      </c>
      <c r="EY207" s="19">
        <f>IFERROR(HLOOKUP(EY$1,'Nakladova matice_2018'!$A$1:$IW$188,180,FALSE),0)</f>
        <v>0</v>
      </c>
      <c r="EZ207" s="19">
        <f>IFERROR(HLOOKUP(EZ$1,'Nakladova matice_2018'!$A$1:$IW$188,180,FALSE),0)</f>
        <v>0</v>
      </c>
      <c r="FA207" s="19">
        <f>IFERROR(HLOOKUP(FA$1,'Nakladova matice_2018'!$A$1:$IW$188,180,FALSE),0)</f>
        <v>0</v>
      </c>
      <c r="FB207" s="19">
        <f>IFERROR(HLOOKUP(FB$1,'Nakladova matice_2018'!$A$1:$IW$188,180,FALSE),0)</f>
        <v>0</v>
      </c>
      <c r="FC207" s="19">
        <f>IFERROR(HLOOKUP(FC$1,'Nakladova matice_2018'!$A$1:$IW$188,180,FALSE),0)</f>
        <v>1000</v>
      </c>
      <c r="FD207" s="19">
        <f>IFERROR(HLOOKUP(FD$1,'Nakladova matice_2018'!$A$1:$IW$188,180,FALSE),0)</f>
        <v>0</v>
      </c>
      <c r="FE207" s="19">
        <f>IFERROR(HLOOKUP(FE$1,'Nakladova matice_2018'!$A$1:$IW$188,180,FALSE),0)</f>
        <v>0</v>
      </c>
      <c r="FF207" s="19">
        <f>IFERROR(HLOOKUP(FF$1,'Nakladova matice_2018'!$A$1:$IW$188,180,FALSE),0)</f>
        <v>0</v>
      </c>
      <c r="FG207" s="19">
        <f>IFERROR(HLOOKUP(FG$1,'Nakladova matice_2018'!$A$1:$IW$188,180,FALSE),0)</f>
        <v>0</v>
      </c>
      <c r="FH207" s="19">
        <f>IFERROR(HLOOKUP(FH$1,'Nakladova matice_2018'!$A$1:$IW$188,180,FALSE),0)</f>
        <v>0</v>
      </c>
      <c r="FI207" s="19">
        <f>IFERROR(HLOOKUP(FI$1,'Nakladova matice_2018'!$A$1:$IW$188,180,FALSE),0)</f>
        <v>4815.6000000000004</v>
      </c>
      <c r="FJ207" s="19">
        <f>IFERROR(HLOOKUP(FJ$1,'Nakladova matice_2018'!$A$1:$IW$188,180,FALSE),0)</f>
        <v>3613.5</v>
      </c>
      <c r="FK207" s="19">
        <f>IFERROR(HLOOKUP(FK$1,'Nakladova matice_2018'!$A$1:$IW$188,180,FALSE),0)</f>
        <v>0</v>
      </c>
      <c r="FL207" s="19">
        <f>IFERROR(HLOOKUP(FL$1,'Nakladova matice_2018'!$A$1:$IW$188,180,FALSE),0)</f>
        <v>637378.25</v>
      </c>
      <c r="FM207" s="19">
        <f>IFERROR(HLOOKUP(FM$1,'Nakladova matice_2018'!$A$1:$IW$188,180,FALSE),0)</f>
        <v>0</v>
      </c>
      <c r="FN207" s="19">
        <f>IFERROR(HLOOKUP(FN$1,'Nakladova matice_2018'!$A$1:$IW$188,180,FALSE),0)</f>
        <v>0</v>
      </c>
      <c r="FO207" s="19">
        <f>IFERROR(HLOOKUP(FO$1,'Nakladova matice_2018'!$A$1:$IW$188,180,FALSE),0)</f>
        <v>79013.100000000006</v>
      </c>
      <c r="FP207" s="19">
        <f>IFERROR(HLOOKUP(FP$1,'Nakladova matice_2018'!$A$1:$IW$188,180,FALSE),0)</f>
        <v>0</v>
      </c>
      <c r="FQ207" s="19">
        <f>IFERROR(HLOOKUP(FQ$1,'Nakladova matice_2018'!$A$1:$IW$188,180,FALSE),0)</f>
        <v>0</v>
      </c>
      <c r="FR207" s="19">
        <f>IFERROR(HLOOKUP(FR$1,'Nakladova matice_2018'!$A$1:$IW$188,180,FALSE),0)</f>
        <v>0</v>
      </c>
      <c r="FS207" s="19">
        <f>IFERROR(HLOOKUP(FS$1,'Nakladova matice_2018'!$A$1:$IW$188,180,FALSE),0)</f>
        <v>0</v>
      </c>
      <c r="FT207" s="19">
        <f>IFERROR(HLOOKUP(FT$1,'Nakladova matice_2018'!$A$1:$IW$188,180,FALSE),0)</f>
        <v>1000</v>
      </c>
      <c r="FU207" s="19">
        <f>IFERROR(HLOOKUP(FU$1,'Nakladova matice_2018'!$A$1:$IW$188,180,FALSE),0)</f>
        <v>1613.5</v>
      </c>
      <c r="FV207" s="19">
        <f>IFERROR(HLOOKUP(FV$1,'Nakladova matice_2018'!$A$1:$IW$188,180,FALSE),0)</f>
        <v>756050</v>
      </c>
      <c r="FW207" s="19">
        <f>IFERROR(HLOOKUP(FW$1,'Nakladova matice_2018'!$A$1:$IW$188,180,FALSE),0)</f>
        <v>0</v>
      </c>
      <c r="FX207" s="19">
        <f>IFERROR(HLOOKUP(FX$1,'Nakladova matice_2018'!$A$1:$IW$188,180,FALSE),0)</f>
        <v>11040</v>
      </c>
      <c r="FY207" s="19">
        <f>IFERROR(HLOOKUP(FY$1,'Nakladova matice_2018'!$A$1:$IW$188,180,FALSE),0)</f>
        <v>13000</v>
      </c>
      <c r="FZ207" s="19">
        <f>IFERROR(HLOOKUP(FZ$1,'Nakladova matice_2018'!$A$1:$IW$188,180,FALSE),0)</f>
        <v>0</v>
      </c>
      <c r="GA207" s="19">
        <f>IFERROR(HLOOKUP(GA$1,'Nakladova matice_2018'!$A$1:$IW$188,180,FALSE),0)</f>
        <v>0</v>
      </c>
      <c r="GB207" s="19">
        <f>IFERROR(HLOOKUP(GB$1,'Nakladova matice_2018'!$A$1:$IW$188,180,FALSE),0)</f>
        <v>48000</v>
      </c>
      <c r="GC207" s="19">
        <f>IFERROR(HLOOKUP(GC$1,'Nakladova matice_2018'!$A$1:$IW$188,180,FALSE),0)</f>
        <v>0</v>
      </c>
      <c r="GD207" s="19">
        <f>IFERROR(HLOOKUP(GD$1,'Nakladova matice_2018'!$A$1:$IW$188,180,FALSE),0)</f>
        <v>11484254.800000001</v>
      </c>
      <c r="GE207" s="19">
        <f>IFERROR(HLOOKUP(GE$1,'Nakladova matice_2018'!$A$1:$IW$188,180,FALSE),0)</f>
        <v>0</v>
      </c>
      <c r="GF207" s="19">
        <f>IFERROR(HLOOKUP(GF$1,'Nakladova matice_2018'!$A$1:$IW$188,180,FALSE),0)</f>
        <v>0</v>
      </c>
      <c r="GG207" s="19">
        <f>IFERROR(HLOOKUP(GG$1,'Nakladova matice_2018'!$A$1:$IW$188,180,FALSE),0)</f>
        <v>24000</v>
      </c>
      <c r="GH207" s="19">
        <f>IFERROR(HLOOKUP(GH$1,'Nakladova matice_2018'!$A$1:$IW$188,180,FALSE),0)</f>
        <v>0</v>
      </c>
      <c r="GI207" s="19">
        <f>IFERROR(HLOOKUP(GI$1,'Nakladova matice_2018'!$A$1:$IW$188,180,FALSE),0)</f>
        <v>0</v>
      </c>
      <c r="GJ207" s="19">
        <f>IFERROR(HLOOKUP(GJ$1,'Nakladova matice_2018'!$A$1:$IW$188,180,FALSE),0)</f>
        <v>1000</v>
      </c>
      <c r="GK207" s="19">
        <f>IFERROR(HLOOKUP(GK$1,'Nakladova matice_2018'!$A$1:$IW$188,180,FALSE),0)</f>
        <v>18406</v>
      </c>
      <c r="GL207" s="19">
        <f>IFERROR(HLOOKUP(GL$1,'Nakladova matice_2018'!$A$1:$IW$188,180,FALSE),0)</f>
        <v>0</v>
      </c>
      <c r="GM207" s="19">
        <f>IFERROR(HLOOKUP(GM$1,'Nakladova matice_2018'!$A$1:$IW$188,180,FALSE),0)</f>
        <v>100503.03</v>
      </c>
      <c r="GN207" s="19">
        <f>IFERROR(HLOOKUP(GN$1,'Nakladova matice_2018'!$A$1:$IW$188,180,FALSE),0)</f>
        <v>576031.53</v>
      </c>
      <c r="GO207" s="19">
        <f>IFERROR(HLOOKUP(GO$1,'Nakladova matice_2018'!$A$1:$IW$188,180,FALSE),0)</f>
        <v>0</v>
      </c>
      <c r="GP207" s="19">
        <f>IFERROR(HLOOKUP(GP$1,'Nakladova matice_2018'!$A$1:$IW$188,180,FALSE),0)</f>
        <v>344564.43</v>
      </c>
      <c r="GQ207" s="19">
        <f>IFERROR(HLOOKUP(GQ$1,'Nakladova matice_2018'!$A$1:$IW$188,180,FALSE),0)</f>
        <v>13472</v>
      </c>
      <c r="GR207" s="19">
        <f>IFERROR(HLOOKUP(GR$1,'Nakladova matice_2018'!$A$1:$IW$188,180,FALSE),0)</f>
        <v>0</v>
      </c>
      <c r="GS207" s="19">
        <f>IFERROR(HLOOKUP(GS$1,'Nakladova matice_2018'!$A$1:$IW$188,180,FALSE),0)</f>
        <v>0</v>
      </c>
      <c r="GT207" s="19">
        <f>IFERROR(HLOOKUP(GT$1,'Nakladova matice_2018'!$A$1:$IW$188,180,FALSE),0)</f>
        <v>1386175</v>
      </c>
      <c r="GU207" s="19">
        <f>IFERROR(HLOOKUP(GU$1,'Nakladova matice_2018'!$A$1:$IW$188,180,FALSE),0)</f>
        <v>2844666</v>
      </c>
      <c r="GV207" s="19">
        <f>IFERROR(HLOOKUP(GV$1,'Nakladova matice_2018'!$A$1:$IW$188,180,FALSE),0)</f>
        <v>0</v>
      </c>
      <c r="GW207" s="19">
        <f>IFERROR(HLOOKUP(GW$1,'Nakladova matice_2018'!$A$1:$IW$188,180,FALSE),0)</f>
        <v>0</v>
      </c>
      <c r="GX207" s="19">
        <f>IFERROR(HLOOKUP(GX$1,'Nakladova matice_2018'!$A$1:$IW$188,180,FALSE),0)</f>
        <v>0</v>
      </c>
      <c r="GY207" s="19">
        <f>IFERROR(HLOOKUP(GY$1,'Nakladova matice_2018'!$A$1:$IW$188,180,FALSE),0)</f>
        <v>0</v>
      </c>
      <c r="GZ207" s="19">
        <f>IFERROR(HLOOKUP(GZ$1,'Nakladova matice_2018'!$A$1:$IW$188,180,FALSE),0)</f>
        <v>1555854</v>
      </c>
      <c r="HA207" s="19">
        <f>IFERROR(HLOOKUP(HA$1,'Nakladova matice_2018'!$A$1:$IW$188,180,FALSE),0)</f>
        <v>8437200</v>
      </c>
      <c r="HB207" s="19">
        <f>IFERROR(HLOOKUP(HB$1,'Nakladova matice_2018'!$A$1:$IW$188,180,FALSE),0)</f>
        <v>0</v>
      </c>
      <c r="HC207" s="19">
        <f>IFERROR(HLOOKUP(HC$1,'Nakladova matice_2018'!$A$1:$IW$188,180,FALSE),0)</f>
        <v>2186524</v>
      </c>
      <c r="HD207" s="19">
        <f>IFERROR(HLOOKUP(HD$1,'Nakladova matice_2018'!$A$1:$IW$188,180,FALSE),0)</f>
        <v>4313481.34</v>
      </c>
      <c r="HE207" s="19">
        <f>IFERROR(HLOOKUP(HE$1,'Nakladova matice_2018'!$A$1:$IW$188,180,FALSE),0)</f>
        <v>5942168</v>
      </c>
      <c r="HF207" s="19">
        <f>IFERROR(HLOOKUP(HF$1,'Nakladova matice_2018'!$A$1:$IW$188,180,FALSE),0)</f>
        <v>3783935</v>
      </c>
      <c r="HG207" s="19">
        <f>IFERROR(HLOOKUP(HG$1,'Nakladova matice_2018'!$A$1:$IW$188,180,FALSE),0)</f>
        <v>-93</v>
      </c>
      <c r="HH207" s="19">
        <f>IFERROR(HLOOKUP(HH$1,'Nakladova matice_2018'!$A$1:$IW$188,180,FALSE),0)</f>
        <v>1240785</v>
      </c>
      <c r="HI207" s="19">
        <f>IFERROR(HLOOKUP(HI$1,'Nakladova matice_2018'!$A$1:$IW$188,180,FALSE),0)</f>
        <v>0</v>
      </c>
      <c r="HJ207" s="19">
        <f>IFERROR(HLOOKUP(HJ$1,'Nakladova matice_2018'!$A$1:$IW$188,180,FALSE),0)</f>
        <v>252603</v>
      </c>
      <c r="HK207" s="19">
        <f>IFERROR(HLOOKUP(HK$1,'Nakladova matice_2018'!$A$1:$IW$188,180,FALSE),0)</f>
        <v>14800</v>
      </c>
      <c r="HL207" s="19">
        <f>IFERROR(HLOOKUP(HL$1,'Nakladova matice_2018'!$A$1:$IW$188,180,FALSE),0)</f>
        <v>0</v>
      </c>
      <c r="HM207" s="19">
        <f>IFERROR(HLOOKUP(HM$1,'Nakladova matice_2018'!$A$1:$IW$188,180,FALSE),0)</f>
        <v>0</v>
      </c>
      <c r="HN207" s="19">
        <f>IFERROR(HLOOKUP(HN$1,'Nakladova matice_2018'!$A$1:$IW$188,180,FALSE),0)</f>
        <v>0</v>
      </c>
      <c r="HO207" s="19">
        <f>IFERROR(HLOOKUP(HO$1,'Nakladova matice_2018'!$A$1:$IW$188,180,FALSE),0)</f>
        <v>0</v>
      </c>
      <c r="HP207" s="19">
        <f>IFERROR(HLOOKUP(HP$1,'Nakladova matice_2018'!$A$1:$IW$188,180,FALSE),0)</f>
        <v>0</v>
      </c>
      <c r="HQ207" s="19">
        <f>IFERROR(HLOOKUP(HQ$1,'Nakladova matice_2018'!$A$1:$IW$188,180,FALSE),0)</f>
        <v>0</v>
      </c>
      <c r="HR207" s="19">
        <f>IFERROR(HLOOKUP(HR$1,'Nakladova matice_2018'!$A$1:$IW$188,180,FALSE),0)</f>
        <v>0</v>
      </c>
      <c r="HS207" s="19">
        <f>IFERROR(HLOOKUP(HS$1,'Nakladova matice_2018'!$A$1:$IW$188,180,FALSE),0)</f>
        <v>0</v>
      </c>
      <c r="HT207" s="19">
        <f>IFERROR(HLOOKUP(HT$1,'Nakladova matice_2018'!$A$1:$IW$188,180,FALSE),0)</f>
        <v>338400</v>
      </c>
      <c r="HU207" s="19">
        <f>IFERROR(HLOOKUP(HU$1,'Nakladova matice_2018'!$A$1:$IW$188,180,FALSE),0)</f>
        <v>461800</v>
      </c>
      <c r="HV207" s="19">
        <f>IFERROR(HLOOKUP(HV$1,'Nakladova matice_2018'!$A$1:$IW$188,180,FALSE),0)</f>
        <v>396000</v>
      </c>
      <c r="HW207" s="19">
        <f>IFERROR(HLOOKUP(HW$1,'Nakladova matice_2018'!$A$1:$IW$188,180,FALSE),0)</f>
        <v>576800</v>
      </c>
      <c r="HX207" s="19">
        <f>IFERROR(HLOOKUP(HX$1,'Nakladova matice_2018'!$A$1:$IW$188,180,FALSE),0)</f>
        <v>249100</v>
      </c>
      <c r="HY207" s="19">
        <f>IFERROR(HLOOKUP(HY$1,'Nakladova matice_2018'!$A$1:$IW$188,180,FALSE),0)</f>
        <v>410700</v>
      </c>
      <c r="HZ207" s="19">
        <f>IFERROR(HLOOKUP(HZ$1,'Nakladova matice_2018'!$A$1:$IW$188,180,FALSE),0)</f>
        <v>0</v>
      </c>
      <c r="IA207" s="19">
        <f>IFERROR(HLOOKUP(IA$1,'Nakladova matice_2018'!$A$1:$IW$188,180,FALSE),0)</f>
        <v>1587172</v>
      </c>
      <c r="IB207" s="19">
        <f>IFERROR(HLOOKUP(IB$1,'Nakladova matice_2018'!$A$1:$IW$188,180,FALSE),0)</f>
        <v>121700</v>
      </c>
      <c r="IC207" s="19">
        <f>IFERROR(HLOOKUP(IC$1,'Nakladova matice_2018'!$A$1:$IW$188,180,FALSE),0)</f>
        <v>124600</v>
      </c>
      <c r="ID207" s="19">
        <f>IFERROR(HLOOKUP(ID$1,'Nakladova matice_2018'!$A$1:$IW$188,180,FALSE),0)</f>
        <v>3105050</v>
      </c>
      <c r="IE207" s="19">
        <f>IFERROR(HLOOKUP(IE$1,'Nakladova matice_2018'!$A$1:$IW$188,180,FALSE),0)</f>
        <v>0</v>
      </c>
      <c r="IF207" s="19">
        <f>IFERROR(HLOOKUP(IF$1,'Nakladova matice_2018'!$A$1:$IW$188,180,FALSE),0)</f>
        <v>116400</v>
      </c>
      <c r="IG207" s="19">
        <f>IFERROR(HLOOKUP(IG$1,'Nakladova matice_2018'!$A$1:$IW$188,180,FALSE),0)</f>
        <v>115700</v>
      </c>
      <c r="IH207" s="19">
        <f>IFERROR(HLOOKUP(IH$1,'Nakladova matice_2018'!$A$1:$IW$188,180,FALSE),0)</f>
        <v>0</v>
      </c>
      <c r="II207" s="19">
        <f>IFERROR(HLOOKUP(II$1,'Nakladova matice_2018'!$A$1:$IW$188,180,FALSE),0)</f>
        <v>500</v>
      </c>
      <c r="IJ207" s="19">
        <f>IFERROR(HLOOKUP(IJ$1,'Nakladova matice_2018'!$A$1:$IW$188,180,FALSE),0)</f>
        <v>0</v>
      </c>
      <c r="IK207" s="19">
        <f>IFERROR(HLOOKUP(IK$1,'Nakladova matice_2018'!$A$1:$IW$188,180,FALSE),0)</f>
        <v>0</v>
      </c>
      <c r="IL207" s="19">
        <f>IFERROR(HLOOKUP(IL$1,'Nakladova matice_2018'!$A$1:$IW$188,180,FALSE),0)</f>
        <v>0</v>
      </c>
      <c r="IM207" s="19">
        <f>IFERROR(HLOOKUP(IM$1,'Nakladova matice_2018'!$A$1:$IW$188,180,FALSE),0)</f>
        <v>0</v>
      </c>
      <c r="IN207" s="19">
        <f>IFERROR(HLOOKUP(IN$1,'Nakladova matice_2018'!$A$1:$IW$188,180,FALSE),0)</f>
        <v>6048</v>
      </c>
      <c r="IO207" s="19">
        <f>IFERROR(HLOOKUP(IO$1,'Nakladova matice_2018'!$A$1:$IW$188,180,FALSE),0)</f>
        <v>0</v>
      </c>
      <c r="IP207" s="19">
        <f>IFERROR(HLOOKUP(IP$1,'Nakladova matice_2018'!$A$1:$IW$188,180,FALSE),0)</f>
        <v>16399</v>
      </c>
      <c r="IQ207" s="19">
        <f>IFERROR(HLOOKUP(IQ$1,'Nakladova matice_2018'!$A$1:$IW$188,180,FALSE),0)</f>
        <v>0</v>
      </c>
      <c r="IR207" s="19">
        <f>IFERROR(HLOOKUP(IR$1,'Nakladova matice_2018'!$A$1:$IW$188,180,FALSE),0)</f>
        <v>0</v>
      </c>
      <c r="IS207" s="19">
        <f>IFERROR(HLOOKUP(IS$1,'Nakladova matice_2018'!$A$1:$IW$188,180,FALSE),0)</f>
        <v>0</v>
      </c>
      <c r="IT207" s="19">
        <f>IFERROR(HLOOKUP(IT$1,'Nakladova matice_2018'!$A$1:$IW$188,180,FALSE),0)</f>
        <v>2016</v>
      </c>
      <c r="IU207" s="19">
        <f>IFERROR(HLOOKUP(IU$1,'Nakladova matice_2018'!$A$1:$IW$188,180,FALSE),0)</f>
        <v>0</v>
      </c>
      <c r="IV207" s="19">
        <f>IFERROR(HLOOKUP(IV$1,'Nakladova matice_2018'!$A$1:$IW$188,180,FALSE),0)</f>
        <v>0</v>
      </c>
      <c r="IW207" s="19">
        <f>IFERROR(HLOOKUP(IW$1,'Nakladova matice_2018'!$A$1:$IW$188,180,FALSE),0)</f>
        <v>16668</v>
      </c>
      <c r="IX207" s="19">
        <f>IFERROR(HLOOKUP(IX$1,'Nakladova matice_2018'!$A$1:$IW$188,180,FALSE),0)</f>
        <v>0</v>
      </c>
      <c r="IY207" s="19">
        <f>IFERROR(HLOOKUP(IY$1,'Nakladova matice_2018'!$A$1:$IW$188,180,FALSE),0)</f>
        <v>0</v>
      </c>
      <c r="IZ207" s="19">
        <f>IFERROR(HLOOKUP(IZ$1,'Nakladova matice_2018'!$A$1:$IW$188,180,FALSE),0)</f>
        <v>0</v>
      </c>
      <c r="JA207" s="19">
        <f>IFERROR(HLOOKUP(JA$1,'Nakladova matice_2018'!$A$1:$IW$188,180,FALSE),0)</f>
        <v>3226</v>
      </c>
      <c r="JB207" s="19">
        <f>IFERROR(HLOOKUP(JB$1,'Nakladova matice_2018'!$A$1:$IW$188,180,FALSE),0)</f>
        <v>0</v>
      </c>
      <c r="JC207" s="19">
        <f>IFERROR(HLOOKUP(JC$1,'Nakladova matice_2018'!$A$1:$IW$188,180,FALSE),0)</f>
        <v>0</v>
      </c>
      <c r="JD207" s="19">
        <f>IFERROR(HLOOKUP(JD$1,'Nakladova matice_2018'!$A$1:$IW$188,180,FALSE),0)</f>
        <v>0</v>
      </c>
      <c r="JE207" s="19">
        <f>IFERROR(HLOOKUP(JE$1,'Nakladova matice_2018'!$A$1:$IW$188,180,FALSE),0)</f>
        <v>0</v>
      </c>
      <c r="JF207" s="19">
        <f>IFERROR(HLOOKUP(JF$1,'Nakladova matice_2018'!$A$1:$IW$188,180,FALSE),0)</f>
        <v>0</v>
      </c>
      <c r="JG207" s="19">
        <f>IFERROR(HLOOKUP(JG$1,'Nakladova matice_2018'!$A$1:$IW$188,180,FALSE),0)</f>
        <v>1620</v>
      </c>
      <c r="JH207" s="19">
        <f>IFERROR(HLOOKUP(JH$1,'Nakladova matice_2018'!$A$1:$IW$188,180,FALSE),0)</f>
        <v>0</v>
      </c>
      <c r="JI207" s="19">
        <f>IFERROR(HLOOKUP(JI$1,'Nakladova matice_2018'!$A$1:$IW$188,180,FALSE),0)</f>
        <v>0</v>
      </c>
      <c r="JJ207" s="19">
        <f>IFERROR(HLOOKUP(JJ$1,'Nakladova matice_2018'!$A$1:$IW$188,180,FALSE),0)</f>
        <v>0</v>
      </c>
      <c r="JK207" s="19">
        <f>IFERROR(HLOOKUP(JK$1,'Nakladova matice_2018'!$A$1:$IW$188,180,FALSE),0)</f>
        <v>0</v>
      </c>
      <c r="JL207" s="19">
        <f>IFERROR(HLOOKUP(JL$1,'Nakladova matice_2018'!$A$1:$IW$188,180,FALSE),0)</f>
        <v>0</v>
      </c>
      <c r="JM207" s="19">
        <f>IFERROR(HLOOKUP(JM$1,'Nakladova matice_2018'!$A$1:$IW$188,180,FALSE),0)</f>
        <v>2350</v>
      </c>
      <c r="JN207" s="19">
        <f>IFERROR(HLOOKUP(JN$1,'Nakladova matice_2018'!$A$1:$IW$188,180,FALSE),0)</f>
        <v>0</v>
      </c>
      <c r="JO207" s="19">
        <f>IFERROR(HLOOKUP(JO$1,'Nakladova matice_2018'!$A$1:$IW$188,180,FALSE),0)</f>
        <v>0</v>
      </c>
      <c r="JP207" s="19">
        <f>IFERROR(HLOOKUP(JP$1,'Nakladova matice_2018'!$A$1:$IW$188,180,FALSE),0)</f>
        <v>0</v>
      </c>
      <c r="JQ207" s="19">
        <f>IFERROR(HLOOKUP(JQ$1,'Nakladova matice_2018'!$A$1:$IW$188,180,FALSE),0)</f>
        <v>0</v>
      </c>
      <c r="JR207" s="19">
        <f>IFERROR(HLOOKUP(JR$1,'Nakladova matice_2018'!$A$1:$IW$188,180,FALSE),0)</f>
        <v>0</v>
      </c>
      <c r="JS207" s="19">
        <f>IFERROR(HLOOKUP(JS$1,'Nakladova matice_2018'!$A$1:$IW$188,180,FALSE),0)</f>
        <v>0</v>
      </c>
      <c r="JT207" s="19">
        <f>IFERROR(HLOOKUP(JT$1,'Nakladova matice_2018'!$A$1:$IW$188,180,FALSE),0)</f>
        <v>900</v>
      </c>
      <c r="JU207" s="19">
        <f>IFERROR(HLOOKUP(JU$1,'Nakladova matice_2018'!$A$1:$IW$188,180,FALSE),0)</f>
        <v>681813.61</v>
      </c>
      <c r="JV207" s="19">
        <f>IFERROR(HLOOKUP(JV$1,'Nakladova matice_2018'!$A$1:$IW$188,180,FALSE),0)</f>
        <v>1548050</v>
      </c>
      <c r="JW207" s="19">
        <f>IFERROR(HLOOKUP(JW$1,'Nakladova matice_2018'!$A$1:$IW$188,180,FALSE),0)</f>
        <v>0</v>
      </c>
      <c r="JX207" s="19">
        <f>IFERROR(HLOOKUP(JX$1,'Nakladova matice_2018'!$A$1:$IW$188,180,FALSE),0)</f>
        <v>0</v>
      </c>
      <c r="JY207" s="19">
        <f>IFERROR(HLOOKUP(JY$1,'Nakladova matice_2018'!$A$1:$IW$188,180,FALSE),0)</f>
        <v>0</v>
      </c>
      <c r="JZ207" s="19">
        <f>IFERROR(HLOOKUP(JZ$1,'Nakladova matice_2018'!$A$1:$IW$188,180,FALSE),0)</f>
        <v>0</v>
      </c>
      <c r="KA207" s="19">
        <f>IFERROR(HLOOKUP(KA$1,'Nakladova matice_2018'!$A$1:$IW$188,180,FALSE),0)</f>
        <v>0</v>
      </c>
      <c r="KB207" s="19">
        <f>IFERROR(HLOOKUP(KB$1,'Nakladova matice_2018'!$A$1:$IW$188,180,FALSE),0)</f>
        <v>0</v>
      </c>
      <c r="KC207" s="19">
        <f>IFERROR(HLOOKUP(KC$1,'Nakladova matice_2018'!$A$1:$IW$188,180,FALSE),0)</f>
        <v>52511</v>
      </c>
      <c r="KD207" s="19">
        <f>IFERROR(HLOOKUP(KD$1,'Nakladova matice_2018'!$A$1:$IW$188,180,FALSE),0)</f>
        <v>168262</v>
      </c>
      <c r="KE207" s="19">
        <f>IFERROR(HLOOKUP(KE$1,'Nakladova matice_2018'!$A$1:$IW$188,180,FALSE),0)</f>
        <v>0</v>
      </c>
      <c r="KF207" s="19">
        <f>IFERROR(HLOOKUP(KF$1,'Nakladova matice_2018'!$A$1:$IW$188,180,FALSE),0)</f>
        <v>0</v>
      </c>
      <c r="KG207" s="19">
        <f>IFERROR(HLOOKUP(KG$1,'Nakladova matice_2018'!$A$1:$IW$188,180,FALSE),0)</f>
        <v>0</v>
      </c>
      <c r="KH207" s="19">
        <f>IFERROR(HLOOKUP(KH$1,'Nakladova matice_2018'!$A$1:$IW$188,180,FALSE),0)</f>
        <v>0</v>
      </c>
      <c r="KI207" s="19">
        <f>IFERROR(HLOOKUP(KI$1,'Nakladova matice_2018'!$A$1:$IW$188,180,FALSE),0)</f>
        <v>0</v>
      </c>
      <c r="KJ207" s="19">
        <f>IFERROR(HLOOKUP(KJ$1,'Nakladova matice_2018'!$A$1:$IW$188,180,FALSE),0)</f>
        <v>0</v>
      </c>
      <c r="KK207" s="19">
        <f>IFERROR(HLOOKUP(KK$1,'Nakladova matice_2018'!$A$1:$IW$188,180,FALSE),0)</f>
        <v>0</v>
      </c>
      <c r="KL207" s="19">
        <f>IFERROR(HLOOKUP(KL$1,'Nakladova matice_2018'!$A$1:$IW$188,180,FALSE),0)</f>
        <v>0</v>
      </c>
      <c r="KM207" s="19">
        <f>IFERROR(HLOOKUP(KM$1,'Nakladova matice_2018'!$A$1:$IW$188,180,FALSE),0)</f>
        <v>0</v>
      </c>
      <c r="KN207" s="19">
        <f>IFERROR(HLOOKUP(KN$1,'Nakladova matice_2018'!$A$1:$IW$188,180,FALSE),0)</f>
        <v>0</v>
      </c>
      <c r="KO207" s="19">
        <f>IFERROR(HLOOKUP(KO$1,'Nakladova matice_2018'!$A$1:$IW$188,180,FALSE),0)</f>
        <v>0</v>
      </c>
      <c r="KP207" s="19">
        <f>IFERROR(HLOOKUP(KP$1,'Nakladova matice_2018'!$A$1:$IW$188,180,FALSE),0)</f>
        <v>0</v>
      </c>
      <c r="KQ207" s="19">
        <f>IFERROR(HLOOKUP(KQ$1,'Nakladova matice_2018'!$A$1:$IW$188,180,FALSE),0)</f>
        <v>1000</v>
      </c>
      <c r="KR207" s="19">
        <f>IFERROR(HLOOKUP(KR$1,'Nakladova matice_2018'!$A$1:$IW$188,180,FALSE),0)</f>
        <v>4033</v>
      </c>
      <c r="KS207" s="19">
        <f>IFERROR(HLOOKUP(KS$1,'Nakladova matice_2018'!$A$1:$IW$188,180,FALSE),0)</f>
        <v>0</v>
      </c>
      <c r="KT207" s="19">
        <f>IFERROR(HLOOKUP(KT$1,'Nakladova matice_2018'!$A$1:$IW$188,180,FALSE),0)</f>
        <v>0</v>
      </c>
      <c r="KU207" s="19">
        <f>IFERROR(HLOOKUP(KU$1,'Nakladova matice_2018'!$A$1:$IW$188,180,FALSE),0)</f>
        <v>805</v>
      </c>
      <c r="KV207" s="19">
        <f>IFERROR(HLOOKUP(KV$1,'Nakladova matice_2018'!$A$1:$IW$188,180,FALSE),0)</f>
        <v>0</v>
      </c>
      <c r="KW207" s="19">
        <f>IFERROR(HLOOKUP(KW$1,'Nakladova matice_2018'!$A$1:$IW$188,180,FALSE),0)</f>
        <v>173888</v>
      </c>
      <c r="KX207" s="19">
        <f>IFERROR(HLOOKUP(KX$1,'Nakladova matice_2018'!$A$1:$IW$188,180,FALSE),0)</f>
        <v>0</v>
      </c>
      <c r="KY207" s="19">
        <f>IFERROR(HLOOKUP(KY$1,'Nakladova matice_2018'!$A$1:$IW$188,180,FALSE),0)</f>
        <v>0</v>
      </c>
      <c r="KZ207" s="19">
        <f>IFERROR(HLOOKUP(KZ$1,'Nakladova matice_2018'!$A$1:$IW$188,180,FALSE),0)</f>
        <v>0</v>
      </c>
      <c r="LA207" s="19">
        <f>IFERROR(HLOOKUP(LA$1,'Nakladova matice_2018'!$A$1:$IW$188,180,FALSE),0)</f>
        <v>0</v>
      </c>
      <c r="LB207" s="19">
        <f>IFERROR(HLOOKUP(LB$1,'Nakladova matice_2018'!$A$1:$IW$188,180,FALSE),0)</f>
        <v>1800</v>
      </c>
      <c r="LC207" s="19">
        <f>IFERROR(HLOOKUP(LC$1,'Nakladova matice_2018'!$A$1:$IW$188,180,FALSE),0)</f>
        <v>0</v>
      </c>
      <c r="LD207" s="19">
        <f>IFERROR(HLOOKUP(LD$1,'Nakladova matice_2018'!$A$1:$IW$188,180,FALSE),0)</f>
        <v>0</v>
      </c>
      <c r="LE207" s="19">
        <f>IFERROR(HLOOKUP(LE$1,'Nakladova matice_2018'!$A$1:$IW$188,180,FALSE),0)</f>
        <v>0.46</v>
      </c>
      <c r="LF207" s="19">
        <f>IFERROR(HLOOKUP(LF$1,'Nakladova matice_2018'!$A$1:$IW$188,180,FALSE),0)</f>
        <v>0</v>
      </c>
      <c r="LG207" s="19">
        <f>IFERROR(HLOOKUP(LG$1,'Nakladova matice_2018'!$A$1:$IW$188,180,FALSE),0)</f>
        <v>-0.15</v>
      </c>
      <c r="LH207" s="19">
        <f>IFERROR(HLOOKUP(LH$1,'Nakladova matice_2018'!$A$1:$IW$188,180,FALSE),0)</f>
        <v>0</v>
      </c>
      <c r="LI207" s="19">
        <f>IFERROR(HLOOKUP(LI$1,'Nakladova matice_2018'!$A$1:$IW$188,180,FALSE),0)</f>
        <v>0</v>
      </c>
      <c r="LJ207" s="19">
        <f>IFERROR(HLOOKUP(LJ$1,'Nakladova matice_2018'!$A$1:$IW$188,180,FALSE),0)</f>
        <v>0</v>
      </c>
      <c r="LK207" s="19">
        <f>IFERROR(HLOOKUP(LK$1,'Nakladova matice_2018'!$A$1:$IW$188,180,FALSE),0)</f>
        <v>0</v>
      </c>
      <c r="LL207" s="19">
        <f>IFERROR(HLOOKUP(LL$1,'Nakladova matice_2018'!$A$1:$IW$188,180,FALSE),0)</f>
        <v>0</v>
      </c>
      <c r="LM207" s="19">
        <f>IFERROR(HLOOKUP(LM$1,'Nakladova matice_2018'!$A$1:$IW$188,180,FALSE),0)</f>
        <v>0</v>
      </c>
      <c r="LN207" s="19">
        <f>IFERROR(HLOOKUP(LN$1,'Nakladova matice_2018'!$A$1:$IW$188,180,FALSE),0)</f>
        <v>0</v>
      </c>
      <c r="LO207" s="19">
        <f>IFERROR(HLOOKUP(LO$1,'Nakladova matice_2018'!$A$1:$IW$188,180,FALSE),0)</f>
        <v>0</v>
      </c>
      <c r="LP207" s="19">
        <f>IFERROR(HLOOKUP(LP$1,'Nakladova matice_2018'!$A$1:$IW$188,180,FALSE),0)</f>
        <v>0</v>
      </c>
      <c r="LQ207" s="19">
        <f>IFERROR(HLOOKUP(LQ$1,'Nakladova matice_2018'!$A$1:$IW$188,180,FALSE),0)</f>
        <v>0</v>
      </c>
      <c r="LR207" s="19">
        <f>IFERROR(HLOOKUP(LR$1,'Nakladova matice_2018'!$A$1:$IW$188,180,FALSE),0)</f>
        <v>0</v>
      </c>
      <c r="LS207" s="19">
        <f>IFERROR(HLOOKUP(LS$1,'Nakladova matice_2018'!$A$1:$IW$188,180,FALSE),0)</f>
        <v>0</v>
      </c>
      <c r="LT207" s="19">
        <f>IFERROR(HLOOKUP(LT$1,'Nakladova matice_2018'!$A$1:$IW$188,180,FALSE),0)</f>
        <v>0</v>
      </c>
      <c r="LU207" s="19">
        <f>IFERROR(HLOOKUP(LU$1,'Nakladova matice_2018'!$A$1:$IW$188,180,FALSE),0)</f>
        <v>0</v>
      </c>
      <c r="LV207" s="19">
        <f>IFERROR(HLOOKUP(LV$1,'Nakladova matice_2018'!$A$1:$IW$188,180,FALSE),0)</f>
        <v>0</v>
      </c>
      <c r="LW207" s="19">
        <f>IFERROR(HLOOKUP(LW$1,'Nakladova matice_2018'!$A$1:$IW$188,180,FALSE),0)</f>
        <v>0</v>
      </c>
      <c r="LX207" s="19">
        <f>IFERROR(HLOOKUP(LX$1,'Nakladova matice_2018'!$A$1:$IW$188,180,FALSE),0)</f>
        <v>0</v>
      </c>
      <c r="LY207" s="19">
        <f>IFERROR(HLOOKUP(LY$1,'Nakladova matice_2018'!$A$1:$IW$188,180,FALSE),0)</f>
        <v>0</v>
      </c>
      <c r="LZ207" s="19">
        <f>IFERROR(HLOOKUP(LZ$1,'Nakladova matice_2018'!$A$1:$IW$188,180,FALSE),0)</f>
        <v>0</v>
      </c>
      <c r="MA207" s="19">
        <f>IFERROR(HLOOKUP(MA$1,'Nakladova matice_2018'!$A$1:$IW$188,180,FALSE),0)</f>
        <v>13300</v>
      </c>
      <c r="MB207" s="19">
        <f>IFERROR(HLOOKUP(MB$1,'Nakladova matice_2018'!$A$1:$IW$188,180,FALSE),0)</f>
        <v>0</v>
      </c>
      <c r="MC207" s="19">
        <f>IFERROR(HLOOKUP(MC$1,'Nakladova matice_2018'!$A$1:$IW$188,180,FALSE),0)</f>
        <v>0</v>
      </c>
      <c r="MD207" s="19">
        <f>IFERROR(HLOOKUP(MD$1,'Nakladova matice_2018'!$A$1:$IW$188,180,FALSE),0)</f>
        <v>0</v>
      </c>
      <c r="ME207" s="19">
        <f>IFERROR(HLOOKUP(ME$1,'Nakladova matice_2018'!$A$1:$IW$188,180,FALSE),0)</f>
        <v>0</v>
      </c>
      <c r="MF207" s="19">
        <f>IFERROR(HLOOKUP(MF$1,'Nakladova matice_2018'!$A$1:$IW$188,180,FALSE),0)</f>
        <v>0</v>
      </c>
      <c r="MG207" s="19">
        <f>IFERROR(HLOOKUP(MG$1,'Nakladova matice_2018'!$A$1:$IW$188,180,FALSE),0)</f>
        <v>0</v>
      </c>
      <c r="MH207" s="19">
        <f>IFERROR(HLOOKUP(MH$1,'Nakladova matice_2018'!$A$1:$IW$188,180,FALSE),0)</f>
        <v>0</v>
      </c>
      <c r="MI207" s="19">
        <f>IFERROR(HLOOKUP(MI$1,'Nakladova matice_2018'!$A$1:$IW$188,180,FALSE),0)</f>
        <v>0</v>
      </c>
      <c r="MJ207" s="19">
        <f>IFERROR(HLOOKUP(MJ$1,'Nakladova matice_2018'!$A$1:$IW$188,180,FALSE),0)</f>
        <v>0</v>
      </c>
      <c r="MK207" s="19">
        <f>IFERROR(HLOOKUP(MK$1,'Nakladova matice_2018'!$A$1:$IW$188,180,FALSE),0)</f>
        <v>0</v>
      </c>
      <c r="ML207" s="19">
        <f>IFERROR(HLOOKUP(ML$1,'Nakladova matice_2018'!$A$1:$IW$188,180,FALSE),0)</f>
        <v>0</v>
      </c>
      <c r="MM207" s="19">
        <f>IFERROR(HLOOKUP(MM$1,'Nakladova matice_2018'!$A$1:$IW$188,180,FALSE),0)</f>
        <v>16130</v>
      </c>
      <c r="MN207" s="19">
        <f>IFERROR(HLOOKUP(MN$1,'Nakladova matice_2018'!$A$1:$IW$188,180,FALSE),0)</f>
        <v>0</v>
      </c>
      <c r="MO207" s="20">
        <f t="shared" si="88"/>
        <v>82950253.209999993</v>
      </c>
      <c r="MP207" s="20">
        <f>MO207-'Nakladova matice_2018'!IX180</f>
        <v>0</v>
      </c>
    </row>
    <row r="208" spans="1:354" x14ac:dyDescent="0.2">
      <c r="A208" s="27">
        <v>599182</v>
      </c>
      <c r="B208" s="21" t="s">
        <v>310</v>
      </c>
      <c r="C208" s="53">
        <v>0</v>
      </c>
      <c r="D208" s="19">
        <f>IFERROR(HLOOKUP(D$1,'Nakladova matice_2018'!$A$1:$IW$188,181,FALSE),0)</f>
        <v>0</v>
      </c>
      <c r="E208" s="19">
        <f>IFERROR(HLOOKUP(E$1,'Nakladova matice_2018'!$A$1:$IW$188,181,FALSE),0)</f>
        <v>0</v>
      </c>
      <c r="F208" s="19">
        <f>IFERROR(HLOOKUP(F$1,'Nakladova matice_2018'!$A$1:$IW$188,181,FALSE),0)</f>
        <v>0</v>
      </c>
      <c r="G208" s="19">
        <f>IFERROR(HLOOKUP(G$1,'Nakladova matice_2018'!$A$1:$IW$188,181,FALSE),0)</f>
        <v>0</v>
      </c>
      <c r="H208" s="19">
        <f>IFERROR(HLOOKUP(H$1,'Nakladova matice_2018'!$A$1:$IW$188,181,FALSE),0)</f>
        <v>0</v>
      </c>
      <c r="I208" s="19">
        <f>IFERROR(HLOOKUP(I$1,'Nakladova matice_2018'!$A$1:$IW$188,181,FALSE),0)</f>
        <v>0</v>
      </c>
      <c r="J208" s="19">
        <f>IFERROR(HLOOKUP(J$1,'Nakladova matice_2018'!$A$1:$IW$188,181,FALSE),0)</f>
        <v>0</v>
      </c>
      <c r="K208" s="19">
        <f>IFERROR(HLOOKUP(K$1,'Nakladova matice_2018'!$A$1:$IW$188,181,FALSE),0)</f>
        <v>0</v>
      </c>
      <c r="L208" s="19">
        <f>IFERROR(HLOOKUP(L$1,'Nakladova matice_2018'!$A$1:$IW$188,181,FALSE),0)</f>
        <v>0</v>
      </c>
      <c r="M208" s="19">
        <f>IFERROR(HLOOKUP(M$1,'Nakladova matice_2018'!$A$1:$IW$188,181,FALSE),0)</f>
        <v>0</v>
      </c>
      <c r="N208" s="19">
        <f>IFERROR(HLOOKUP(N$1,'Nakladova matice_2018'!$A$1:$IW$188,181,FALSE),0)</f>
        <v>0</v>
      </c>
      <c r="O208" s="19">
        <f>IFERROR(HLOOKUP(O$1,'Nakladova matice_2018'!$A$1:$IW$188,181,FALSE),0)</f>
        <v>0</v>
      </c>
      <c r="P208" s="19">
        <f>IFERROR(HLOOKUP(P$1,'Nakladova matice_2018'!$A$1:$IW$188,181,FALSE),0)</f>
        <v>0</v>
      </c>
      <c r="Q208" s="19">
        <f>IFERROR(HLOOKUP(Q$1,'Nakladova matice_2018'!$A$1:$IW$188,181,FALSE),0)</f>
        <v>0</v>
      </c>
      <c r="R208" s="19">
        <f>IFERROR(HLOOKUP(R$1,'Nakladova matice_2018'!$A$1:$IW$188,181,FALSE),0)</f>
        <v>0</v>
      </c>
      <c r="S208" s="19">
        <f>IFERROR(HLOOKUP(S$1,'Nakladova matice_2018'!$A$1:$IW$188,181,FALSE),0)</f>
        <v>0</v>
      </c>
      <c r="T208" s="19">
        <f>IFERROR(HLOOKUP(T$1,'Nakladova matice_2018'!$A$1:$IW$188,181,FALSE),0)</f>
        <v>0</v>
      </c>
      <c r="U208" s="19">
        <f>IFERROR(HLOOKUP(U$1,'Nakladova matice_2018'!$A$1:$IW$188,181,FALSE),0)</f>
        <v>0</v>
      </c>
      <c r="V208" s="19">
        <f>IFERROR(HLOOKUP(V$1,'Nakladova matice_2018'!$A$1:$IW$188,181,FALSE),0)</f>
        <v>0</v>
      </c>
      <c r="W208" s="19">
        <f>IFERROR(HLOOKUP(W$1,'Nakladova matice_2018'!$A$1:$IW$188,181,FALSE),0)</f>
        <v>0</v>
      </c>
      <c r="X208" s="19">
        <f>IFERROR(HLOOKUP(X$1,'Nakladova matice_2018'!$A$1:$IW$188,181,FALSE),0)</f>
        <v>0</v>
      </c>
      <c r="Y208" s="19">
        <f>IFERROR(HLOOKUP(Y$1,'Nakladova matice_2018'!$A$1:$IW$188,181,FALSE),0)</f>
        <v>0</v>
      </c>
      <c r="Z208" s="19">
        <f>IFERROR(HLOOKUP(Z$1,'Nakladova matice_2018'!$A$1:$IW$188,181,FALSE),0)</f>
        <v>5250</v>
      </c>
      <c r="AA208" s="19">
        <f>IFERROR(HLOOKUP(AA$1,'Nakladova matice_2018'!$A$1:$IW$188,181,FALSE),0)</f>
        <v>0</v>
      </c>
      <c r="AB208" s="19">
        <f>IFERROR(HLOOKUP(AB$1,'Nakladova matice_2018'!$A$1:$IW$188,181,FALSE),0)</f>
        <v>0</v>
      </c>
      <c r="AC208" s="19">
        <f>IFERROR(HLOOKUP(AC$1,'Nakladova matice_2018'!$A$1:$IW$188,181,FALSE),0)</f>
        <v>0</v>
      </c>
      <c r="AD208" s="19">
        <f>IFERROR(HLOOKUP(AD$1,'Nakladova matice_2018'!$A$1:$IW$188,181,FALSE),0)</f>
        <v>0</v>
      </c>
      <c r="AE208" s="19">
        <f>IFERROR(HLOOKUP(AE$1,'Nakladova matice_2018'!$A$1:$IW$188,181,FALSE),0)</f>
        <v>0</v>
      </c>
      <c r="AF208" s="19">
        <f>IFERROR(HLOOKUP(AF$1,'Nakladova matice_2018'!$A$1:$IW$188,181,FALSE),0)</f>
        <v>0</v>
      </c>
      <c r="AG208" s="19">
        <f>IFERROR(HLOOKUP(AG$1,'Nakladova matice_2018'!$A$1:$IW$188,181,FALSE),0)</f>
        <v>0</v>
      </c>
      <c r="AH208" s="19">
        <f>IFERROR(HLOOKUP(AH$1,'Nakladova matice_2018'!$A$1:$IW$188,181,FALSE),0)</f>
        <v>0</v>
      </c>
      <c r="AI208" s="19">
        <f>IFERROR(HLOOKUP(AI$1,'Nakladova matice_2018'!$A$1:$IW$188,181,FALSE),0)</f>
        <v>0</v>
      </c>
      <c r="AJ208" s="19">
        <f>IFERROR(HLOOKUP(AJ$1,'Nakladova matice_2018'!$A$1:$IW$188,181,FALSE),0)</f>
        <v>0</v>
      </c>
      <c r="AK208" s="19">
        <f>IFERROR(HLOOKUP(AK$1,'Nakladova matice_2018'!$A$1:$IW$188,181,FALSE),0)</f>
        <v>0</v>
      </c>
      <c r="AL208" s="19">
        <f>IFERROR(HLOOKUP(AL$1,'Nakladova matice_2018'!$A$1:$IW$188,181,FALSE),0)</f>
        <v>0</v>
      </c>
      <c r="AM208" s="19">
        <f>IFERROR(HLOOKUP(AM$1,'Nakladova matice_2018'!$A$1:$IW$188,181,FALSE),0)</f>
        <v>0</v>
      </c>
      <c r="AN208" s="19">
        <f>IFERROR(HLOOKUP(AN$1,'Nakladova matice_2018'!$A$1:$IW$188,181,FALSE),0)</f>
        <v>0</v>
      </c>
      <c r="AO208" s="19">
        <f>IFERROR(HLOOKUP(AO$1,'Nakladova matice_2018'!$A$1:$IW$188,181,FALSE),0)</f>
        <v>0</v>
      </c>
      <c r="AP208" s="19">
        <f>IFERROR(HLOOKUP(AP$1,'Nakladova matice_2018'!$A$1:$IW$188,181,FALSE),0)</f>
        <v>0</v>
      </c>
      <c r="AQ208" s="19">
        <f>IFERROR(HLOOKUP(AQ$1,'Nakladova matice_2018'!$A$1:$IW$188,181,FALSE),0)</f>
        <v>0</v>
      </c>
      <c r="AR208" s="19">
        <f>IFERROR(HLOOKUP(AR$1,'Nakladova matice_2018'!$A$1:$IW$188,181,FALSE),0)</f>
        <v>0</v>
      </c>
      <c r="AS208" s="19">
        <f>IFERROR(HLOOKUP(AS$1,'Nakladova matice_2018'!$A$1:$IW$188,181,FALSE),0)</f>
        <v>0</v>
      </c>
      <c r="AT208" s="19">
        <f>IFERROR(HLOOKUP(AT$1,'Nakladova matice_2018'!$A$1:$IW$188,181,FALSE),0)</f>
        <v>0</v>
      </c>
      <c r="AU208" s="19">
        <f>IFERROR(HLOOKUP(AU$1,'Nakladova matice_2018'!$A$1:$IW$188,181,FALSE),0)</f>
        <v>0</v>
      </c>
      <c r="AV208" s="19">
        <f>IFERROR(HLOOKUP(AV$1,'Nakladova matice_2018'!$A$1:$IW$188,181,FALSE),0)</f>
        <v>0</v>
      </c>
      <c r="AW208" s="19">
        <f>IFERROR(HLOOKUP(AW$1,'Nakladova matice_2018'!$A$1:$IW$188,181,FALSE),0)</f>
        <v>0</v>
      </c>
      <c r="AX208" s="19">
        <f>IFERROR(HLOOKUP(AX$1,'Nakladova matice_2018'!$A$1:$IW$188,181,FALSE),0)</f>
        <v>0</v>
      </c>
      <c r="AY208" s="19">
        <f>IFERROR(HLOOKUP(AY$1,'Nakladova matice_2018'!$A$1:$IW$188,181,FALSE),0)</f>
        <v>0</v>
      </c>
      <c r="AZ208" s="19">
        <f>IFERROR(HLOOKUP(AZ$1,'Nakladova matice_2018'!$A$1:$IW$188,181,FALSE),0)</f>
        <v>0</v>
      </c>
      <c r="BA208" s="19">
        <f>IFERROR(HLOOKUP(BA$1,'Nakladova matice_2018'!$A$1:$IW$188,181,FALSE),0)</f>
        <v>0</v>
      </c>
      <c r="BB208" s="19">
        <f>IFERROR(HLOOKUP(BB$1,'Nakladova matice_2018'!$A$1:$IW$188,181,FALSE),0)</f>
        <v>0</v>
      </c>
      <c r="BC208" s="19">
        <f>IFERROR(HLOOKUP(BC$1,'Nakladova matice_2018'!$A$1:$IW$188,181,FALSE),0)</f>
        <v>0</v>
      </c>
      <c r="BD208" s="19">
        <f>IFERROR(HLOOKUP(BD$1,'Nakladova matice_2018'!$A$1:$IW$188,181,FALSE),0)</f>
        <v>0</v>
      </c>
      <c r="BE208" s="19">
        <f>IFERROR(HLOOKUP(BE$1,'Nakladova matice_2018'!$A$1:$IW$188,181,FALSE),0)</f>
        <v>0</v>
      </c>
      <c r="BF208" s="19">
        <f>IFERROR(HLOOKUP(BF$1,'Nakladova matice_2018'!$A$1:$IW$188,181,FALSE),0)</f>
        <v>0</v>
      </c>
      <c r="BG208" s="19">
        <f>IFERROR(HLOOKUP(BG$1,'Nakladova matice_2018'!$A$1:$IW$188,181,FALSE),0)</f>
        <v>0</v>
      </c>
      <c r="BH208" s="19">
        <f>IFERROR(HLOOKUP(BH$1,'Nakladova matice_2018'!$A$1:$IW$188,181,FALSE),0)</f>
        <v>0</v>
      </c>
      <c r="BI208" s="19">
        <f>IFERROR(HLOOKUP(BI$1,'Nakladova matice_2018'!$A$1:$IW$188,181,FALSE),0)</f>
        <v>0</v>
      </c>
      <c r="BJ208" s="19">
        <f>IFERROR(HLOOKUP(BJ$1,'Nakladova matice_2018'!$A$1:$IW$188,181,FALSE),0)</f>
        <v>0</v>
      </c>
      <c r="BK208" s="19">
        <f>IFERROR(HLOOKUP(BK$1,'Nakladova matice_2018'!$A$1:$IW$188,181,FALSE),0)</f>
        <v>0</v>
      </c>
      <c r="BL208" s="19">
        <f>IFERROR(HLOOKUP(BL$1,'Nakladova matice_2018'!$A$1:$IW$188,181,FALSE),0)</f>
        <v>0</v>
      </c>
      <c r="BM208" s="19">
        <f>IFERROR(HLOOKUP(BM$1,'Nakladova matice_2018'!$A$1:$IW$188,181,FALSE),0)</f>
        <v>0</v>
      </c>
      <c r="BN208" s="19">
        <f>IFERROR(HLOOKUP(BN$1,'Nakladova matice_2018'!$A$1:$IW$188,181,FALSE),0)</f>
        <v>0</v>
      </c>
      <c r="BO208" s="19">
        <f>IFERROR(HLOOKUP(BO$1,'Nakladova matice_2018'!$A$1:$IW$188,181,FALSE),0)</f>
        <v>0</v>
      </c>
      <c r="BP208" s="19">
        <f>IFERROR(HLOOKUP(BP$1,'Nakladova matice_2018'!$A$1:$IW$188,181,FALSE),0)</f>
        <v>0</v>
      </c>
      <c r="BQ208" s="19">
        <f>IFERROR(HLOOKUP(BQ$1,'Nakladova matice_2018'!$A$1:$IW$188,181,FALSE),0)</f>
        <v>0</v>
      </c>
      <c r="BR208" s="19">
        <f>IFERROR(HLOOKUP(BR$1,'Nakladova matice_2018'!$A$1:$IW$188,181,FALSE),0)</f>
        <v>0</v>
      </c>
      <c r="BS208" s="19">
        <f>IFERROR(HLOOKUP(BS$1,'Nakladova matice_2018'!$A$1:$IW$188,181,FALSE),0)</f>
        <v>0</v>
      </c>
      <c r="BT208" s="19">
        <f>IFERROR(HLOOKUP(BT$1,'Nakladova matice_2018'!$A$1:$IW$188,181,FALSE),0)</f>
        <v>0</v>
      </c>
      <c r="BU208" s="19">
        <f>IFERROR(HLOOKUP(BU$1,'Nakladova matice_2018'!$A$1:$IW$188,181,FALSE),0)</f>
        <v>0</v>
      </c>
      <c r="BV208" s="19">
        <f>IFERROR(HLOOKUP(BV$1,'Nakladova matice_2018'!$A$1:$IW$188,181,FALSE),0)</f>
        <v>0</v>
      </c>
      <c r="BW208" s="19">
        <f>IFERROR(HLOOKUP(BW$1,'Nakladova matice_2018'!$A$1:$IW$188,181,FALSE),0)</f>
        <v>0</v>
      </c>
      <c r="BX208" s="19">
        <f>IFERROR(HLOOKUP(BX$1,'Nakladova matice_2018'!$A$1:$IW$188,181,FALSE),0)</f>
        <v>0</v>
      </c>
      <c r="BY208" s="19">
        <f>IFERROR(HLOOKUP(BY$1,'Nakladova matice_2018'!$A$1:$IW$188,181,FALSE),0)</f>
        <v>0</v>
      </c>
      <c r="BZ208" s="19">
        <f>IFERROR(HLOOKUP(BZ$1,'Nakladova matice_2018'!$A$1:$IW$188,181,FALSE),0)</f>
        <v>0</v>
      </c>
      <c r="CA208" s="19">
        <f>IFERROR(HLOOKUP(CA$1,'Nakladova matice_2018'!$A$1:$IW$188,181,FALSE),0)</f>
        <v>0</v>
      </c>
      <c r="CB208" s="19">
        <f>IFERROR(HLOOKUP(CB$1,'Nakladova matice_2018'!$A$1:$IW$188,181,FALSE),0)</f>
        <v>0</v>
      </c>
      <c r="CC208" s="19">
        <f>IFERROR(HLOOKUP(CC$1,'Nakladova matice_2018'!$A$1:$IW$188,181,FALSE),0)</f>
        <v>0</v>
      </c>
      <c r="CD208" s="19">
        <f>IFERROR(HLOOKUP(CD$1,'Nakladova matice_2018'!$A$1:$IW$188,181,FALSE),0)</f>
        <v>0</v>
      </c>
      <c r="CE208" s="19">
        <f>IFERROR(HLOOKUP(CE$1,'Nakladova matice_2018'!$A$1:$IW$188,181,FALSE),0)</f>
        <v>0</v>
      </c>
      <c r="CF208" s="19">
        <f>IFERROR(HLOOKUP(CF$1,'Nakladova matice_2018'!$A$1:$IW$188,181,FALSE),0)</f>
        <v>0</v>
      </c>
      <c r="CG208" s="19">
        <f>IFERROR(HLOOKUP(CG$1,'Nakladova matice_2018'!$A$1:$IW$188,181,FALSE),0)</f>
        <v>0</v>
      </c>
      <c r="CH208" s="19">
        <f>IFERROR(HLOOKUP(CH$1,'Nakladova matice_2018'!$A$1:$IW$188,181,FALSE),0)</f>
        <v>0</v>
      </c>
      <c r="CI208" s="19">
        <f>IFERROR(HLOOKUP(CI$1,'Nakladova matice_2018'!$A$1:$IW$188,181,FALSE),0)</f>
        <v>0</v>
      </c>
      <c r="CJ208" s="19">
        <f>IFERROR(HLOOKUP(CJ$1,'Nakladova matice_2018'!$A$1:$IW$188,181,FALSE),0)</f>
        <v>0</v>
      </c>
      <c r="CK208" s="19">
        <f>IFERROR(HLOOKUP(CK$1,'Nakladova matice_2018'!$A$1:$IW$188,181,FALSE),0)</f>
        <v>0</v>
      </c>
      <c r="CL208" s="19">
        <f>IFERROR(HLOOKUP(CL$1,'Nakladova matice_2018'!$A$1:$IW$188,181,FALSE),0)</f>
        <v>0</v>
      </c>
      <c r="CM208" s="19">
        <f>IFERROR(HLOOKUP(CM$1,'Nakladova matice_2018'!$A$1:$IW$188,181,FALSE),0)</f>
        <v>0</v>
      </c>
      <c r="CN208" s="19">
        <f>IFERROR(HLOOKUP(CN$1,'Nakladova matice_2018'!$A$1:$IW$188,181,FALSE),0)</f>
        <v>0</v>
      </c>
      <c r="CO208" s="19">
        <f>IFERROR(HLOOKUP(CO$1,'Nakladova matice_2018'!$A$1:$IW$188,181,FALSE),0)</f>
        <v>0</v>
      </c>
      <c r="CP208" s="19">
        <f>IFERROR(HLOOKUP(CP$1,'Nakladova matice_2018'!$A$1:$IW$188,181,FALSE),0)</f>
        <v>0</v>
      </c>
      <c r="CQ208" s="19">
        <f>IFERROR(HLOOKUP(CQ$1,'Nakladova matice_2018'!$A$1:$IW$188,181,FALSE),0)</f>
        <v>0</v>
      </c>
      <c r="CR208" s="19">
        <f>IFERROR(HLOOKUP(CR$1,'Nakladova matice_2018'!$A$1:$IW$188,181,FALSE),0)</f>
        <v>0</v>
      </c>
      <c r="CS208" s="19">
        <f>IFERROR(HLOOKUP(CS$1,'Nakladova matice_2018'!$A$1:$IW$188,181,FALSE),0)</f>
        <v>0</v>
      </c>
      <c r="CT208" s="19">
        <f>IFERROR(HLOOKUP(CT$1,'Nakladova matice_2018'!$A$1:$IW$188,181,FALSE),0)</f>
        <v>20000</v>
      </c>
      <c r="CU208" s="19">
        <f>IFERROR(HLOOKUP(CU$1,'Nakladova matice_2018'!$A$1:$IW$188,181,FALSE),0)</f>
        <v>0</v>
      </c>
      <c r="CV208" s="19">
        <f>IFERROR(HLOOKUP(CV$1,'Nakladova matice_2018'!$A$1:$IW$188,181,FALSE),0)</f>
        <v>9945</v>
      </c>
      <c r="CW208" s="19">
        <f>IFERROR(HLOOKUP(CW$1,'Nakladova matice_2018'!$A$1:$IW$188,181,FALSE),0)</f>
        <v>0</v>
      </c>
      <c r="CX208" s="19">
        <f>IFERROR(HLOOKUP(CX$1,'Nakladova matice_2018'!$A$1:$IW$188,181,FALSE),0)</f>
        <v>0</v>
      </c>
      <c r="CY208" s="19">
        <f>IFERROR(HLOOKUP(CY$1,'Nakladova matice_2018'!$A$1:$IW$188,181,FALSE),0)</f>
        <v>0</v>
      </c>
      <c r="CZ208" s="19">
        <f>IFERROR(HLOOKUP(CZ$1,'Nakladova matice_2018'!$A$1:$IW$188,181,FALSE),0)</f>
        <v>0</v>
      </c>
      <c r="DA208" s="19">
        <f>IFERROR(HLOOKUP(DA$1,'Nakladova matice_2018'!$A$1:$IW$188,181,FALSE),0)</f>
        <v>0</v>
      </c>
      <c r="DB208" s="19">
        <f>IFERROR(HLOOKUP(DB$1,'Nakladova matice_2018'!$A$1:$IW$188,181,FALSE),0)</f>
        <v>0</v>
      </c>
      <c r="DC208" s="19">
        <f>IFERROR(HLOOKUP(DC$1,'Nakladova matice_2018'!$A$1:$IW$188,181,FALSE),0)</f>
        <v>0</v>
      </c>
      <c r="DD208" s="19">
        <f>IFERROR(HLOOKUP(DD$1,'Nakladova matice_2018'!$A$1:$IW$188,181,FALSE),0)</f>
        <v>0</v>
      </c>
      <c r="DE208" s="19">
        <f>IFERROR(HLOOKUP(DE$1,'Nakladova matice_2018'!$A$1:$IW$188,181,FALSE),0)</f>
        <v>0</v>
      </c>
      <c r="DF208" s="19">
        <f>IFERROR(HLOOKUP(DF$1,'Nakladova matice_2018'!$A$1:$IW$188,181,FALSE),0)</f>
        <v>0</v>
      </c>
      <c r="DG208" s="19">
        <f>IFERROR(HLOOKUP(DG$1,'Nakladova matice_2018'!$A$1:$IW$188,181,FALSE),0)</f>
        <v>0</v>
      </c>
      <c r="DH208" s="19">
        <f>IFERROR(HLOOKUP(DH$1,'Nakladova matice_2018'!$A$1:$IW$188,181,FALSE),0)</f>
        <v>0</v>
      </c>
      <c r="DI208" s="19">
        <f>IFERROR(HLOOKUP(DI$1,'Nakladova matice_2018'!$A$1:$IW$188,181,FALSE),0)</f>
        <v>0</v>
      </c>
      <c r="DJ208" s="19">
        <f>IFERROR(HLOOKUP(DJ$1,'Nakladova matice_2018'!$A$1:$IW$188,181,FALSE),0)</f>
        <v>0</v>
      </c>
      <c r="DK208" s="19">
        <f>IFERROR(HLOOKUP(DK$1,'Nakladova matice_2018'!$A$1:$IW$188,181,FALSE),0)</f>
        <v>0</v>
      </c>
      <c r="DL208" s="19">
        <f>IFERROR(HLOOKUP(DL$1,'Nakladova matice_2018'!$A$1:$IW$188,181,FALSE),0)</f>
        <v>0</v>
      </c>
      <c r="DM208" s="19">
        <f>IFERROR(HLOOKUP(DM$1,'Nakladova matice_2018'!$A$1:$IW$188,181,FALSE),0)</f>
        <v>0</v>
      </c>
      <c r="DN208" s="19">
        <f>IFERROR(HLOOKUP(DN$1,'Nakladova matice_2018'!$A$1:$IW$188,181,FALSE),0)</f>
        <v>0</v>
      </c>
      <c r="DO208" s="19">
        <f>IFERROR(HLOOKUP(DO$1,'Nakladova matice_2018'!$A$1:$IW$188,181,FALSE),0)</f>
        <v>0</v>
      </c>
      <c r="DP208" s="19">
        <f>IFERROR(HLOOKUP(DP$1,'Nakladova matice_2018'!$A$1:$IW$188,181,FALSE),0)</f>
        <v>0</v>
      </c>
      <c r="DQ208" s="19">
        <f>IFERROR(HLOOKUP(DQ$1,'Nakladova matice_2018'!$A$1:$IW$188,181,FALSE),0)</f>
        <v>0</v>
      </c>
      <c r="DR208" s="19">
        <f>IFERROR(HLOOKUP(DR$1,'Nakladova matice_2018'!$A$1:$IW$188,181,FALSE),0)</f>
        <v>60795</v>
      </c>
      <c r="DS208" s="19">
        <f>IFERROR(HLOOKUP(DS$1,'Nakladova matice_2018'!$A$1:$IW$188,181,FALSE),0)</f>
        <v>0</v>
      </c>
      <c r="DT208" s="19">
        <f>IFERROR(HLOOKUP(DT$1,'Nakladova matice_2018'!$A$1:$IW$188,181,FALSE),0)</f>
        <v>0</v>
      </c>
      <c r="DU208" s="19">
        <f>IFERROR(HLOOKUP(DU$1,'Nakladova matice_2018'!$A$1:$IW$188,181,FALSE),0)</f>
        <v>0</v>
      </c>
      <c r="DV208" s="19">
        <f>IFERROR(HLOOKUP(DV$1,'Nakladova matice_2018'!$A$1:$IW$188,181,FALSE),0)</f>
        <v>0</v>
      </c>
      <c r="DW208" s="19">
        <f>IFERROR(HLOOKUP(DW$1,'Nakladova matice_2018'!$A$1:$IW$188,181,FALSE),0)</f>
        <v>0</v>
      </c>
      <c r="DX208" s="19">
        <f>IFERROR(HLOOKUP(DX$1,'Nakladova matice_2018'!$A$1:$IW$188,181,FALSE),0)</f>
        <v>0</v>
      </c>
      <c r="DY208" s="19">
        <f>IFERROR(HLOOKUP(DY$1,'Nakladova matice_2018'!$A$1:$IW$188,181,FALSE),0)</f>
        <v>0</v>
      </c>
      <c r="DZ208" s="19">
        <f>IFERROR(HLOOKUP(DZ$1,'Nakladova matice_2018'!$A$1:$IW$188,181,FALSE),0)</f>
        <v>0</v>
      </c>
      <c r="EA208" s="19">
        <f>IFERROR(HLOOKUP(EA$1,'Nakladova matice_2018'!$A$1:$IW$188,181,FALSE),0)</f>
        <v>0</v>
      </c>
      <c r="EB208" s="19">
        <f>IFERROR(HLOOKUP(EB$1,'Nakladova matice_2018'!$A$1:$IW$188,181,FALSE),0)</f>
        <v>0</v>
      </c>
      <c r="EC208" s="19">
        <f>IFERROR(HLOOKUP(EC$1,'Nakladova matice_2018'!$A$1:$IW$188,181,FALSE),0)</f>
        <v>0</v>
      </c>
      <c r="ED208" s="19">
        <f>IFERROR(HLOOKUP(ED$1,'Nakladova matice_2018'!$A$1:$IW$188,181,FALSE),0)</f>
        <v>0</v>
      </c>
      <c r="EE208" s="19">
        <f>IFERROR(HLOOKUP(EE$1,'Nakladova matice_2018'!$A$1:$IW$188,181,FALSE),0)</f>
        <v>0</v>
      </c>
      <c r="EF208" s="19">
        <f>IFERROR(HLOOKUP(EF$1,'Nakladova matice_2018'!$A$1:$IW$188,181,FALSE),0)</f>
        <v>0</v>
      </c>
      <c r="EG208" s="19">
        <f>IFERROR(HLOOKUP(EG$1,'Nakladova matice_2018'!$A$1:$IW$188,181,FALSE),0)</f>
        <v>0</v>
      </c>
      <c r="EH208" s="19">
        <f>IFERROR(HLOOKUP(EH$1,'Nakladova matice_2018'!$A$1:$IW$188,181,FALSE),0)</f>
        <v>0</v>
      </c>
      <c r="EI208" s="19">
        <f>IFERROR(HLOOKUP(EI$1,'Nakladova matice_2018'!$A$1:$IW$188,181,FALSE),0)</f>
        <v>0</v>
      </c>
      <c r="EJ208" s="19">
        <f>IFERROR(HLOOKUP(EJ$1,'Nakladova matice_2018'!$A$1:$IW$188,181,FALSE),0)</f>
        <v>0</v>
      </c>
      <c r="EK208" s="19">
        <f>IFERROR(HLOOKUP(EK$1,'Nakladova matice_2018'!$A$1:$IW$188,181,FALSE),0)</f>
        <v>0</v>
      </c>
      <c r="EL208" s="19">
        <f>IFERROR(HLOOKUP(EL$1,'Nakladova matice_2018'!$A$1:$IW$188,181,FALSE),0)</f>
        <v>0</v>
      </c>
      <c r="EM208" s="19">
        <f>IFERROR(HLOOKUP(EM$1,'Nakladova matice_2018'!$A$1:$IW$188,181,FALSE),0)</f>
        <v>0</v>
      </c>
      <c r="EN208" s="19">
        <f>IFERROR(HLOOKUP(EN$1,'Nakladova matice_2018'!$A$1:$IW$188,181,FALSE),0)</f>
        <v>0</v>
      </c>
      <c r="EO208" s="19">
        <f>IFERROR(HLOOKUP(EO$1,'Nakladova matice_2018'!$A$1:$IW$188,181,FALSE),0)</f>
        <v>0</v>
      </c>
      <c r="EP208" s="19">
        <f>IFERROR(HLOOKUP(EP$1,'Nakladova matice_2018'!$A$1:$IW$188,181,FALSE),0)</f>
        <v>0</v>
      </c>
      <c r="EQ208" s="19">
        <f>IFERROR(HLOOKUP(EQ$1,'Nakladova matice_2018'!$A$1:$IW$188,181,FALSE),0)</f>
        <v>0</v>
      </c>
      <c r="ER208" s="19">
        <f>IFERROR(HLOOKUP(ER$1,'Nakladova matice_2018'!$A$1:$IW$188,181,FALSE),0)</f>
        <v>0</v>
      </c>
      <c r="ES208" s="19">
        <f>IFERROR(HLOOKUP(ES$1,'Nakladova matice_2018'!$A$1:$IW$188,181,FALSE),0)</f>
        <v>0</v>
      </c>
      <c r="ET208" s="19">
        <f>IFERROR(HLOOKUP(ET$1,'Nakladova matice_2018'!$A$1:$IW$188,181,FALSE),0)</f>
        <v>0</v>
      </c>
      <c r="EU208" s="19">
        <f>IFERROR(HLOOKUP(EU$1,'Nakladova matice_2018'!$A$1:$IW$188,181,FALSE),0)</f>
        <v>0</v>
      </c>
      <c r="EV208" s="19">
        <f>IFERROR(HLOOKUP(EV$1,'Nakladova matice_2018'!$A$1:$IW$188,181,FALSE),0)</f>
        <v>0</v>
      </c>
      <c r="EW208" s="19">
        <f>IFERROR(HLOOKUP(EW$1,'Nakladova matice_2018'!$A$1:$IW$188,181,FALSE),0)</f>
        <v>0</v>
      </c>
      <c r="EX208" s="19">
        <f>IFERROR(HLOOKUP(EX$1,'Nakladova matice_2018'!$A$1:$IW$188,181,FALSE),0)</f>
        <v>0</v>
      </c>
      <c r="EY208" s="19">
        <f>IFERROR(HLOOKUP(EY$1,'Nakladova matice_2018'!$A$1:$IW$188,181,FALSE),0)</f>
        <v>0</v>
      </c>
      <c r="EZ208" s="19">
        <f>IFERROR(HLOOKUP(EZ$1,'Nakladova matice_2018'!$A$1:$IW$188,181,FALSE),0)</f>
        <v>0</v>
      </c>
      <c r="FA208" s="19">
        <f>IFERROR(HLOOKUP(FA$1,'Nakladova matice_2018'!$A$1:$IW$188,181,FALSE),0)</f>
        <v>0</v>
      </c>
      <c r="FB208" s="19">
        <f>IFERROR(HLOOKUP(FB$1,'Nakladova matice_2018'!$A$1:$IW$188,181,FALSE),0)</f>
        <v>0</v>
      </c>
      <c r="FC208" s="19">
        <f>IFERROR(HLOOKUP(FC$1,'Nakladova matice_2018'!$A$1:$IW$188,181,FALSE),0)</f>
        <v>0</v>
      </c>
      <c r="FD208" s="19">
        <f>IFERROR(HLOOKUP(FD$1,'Nakladova matice_2018'!$A$1:$IW$188,181,FALSE),0)</f>
        <v>0</v>
      </c>
      <c r="FE208" s="19">
        <f>IFERROR(HLOOKUP(FE$1,'Nakladova matice_2018'!$A$1:$IW$188,181,FALSE),0)</f>
        <v>0</v>
      </c>
      <c r="FF208" s="19">
        <f>IFERROR(HLOOKUP(FF$1,'Nakladova matice_2018'!$A$1:$IW$188,181,FALSE),0)</f>
        <v>5715</v>
      </c>
      <c r="FG208" s="19">
        <f>IFERROR(HLOOKUP(FG$1,'Nakladova matice_2018'!$A$1:$IW$188,181,FALSE),0)</f>
        <v>0</v>
      </c>
      <c r="FH208" s="19">
        <f>IFERROR(HLOOKUP(FH$1,'Nakladova matice_2018'!$A$1:$IW$188,181,FALSE),0)</f>
        <v>0</v>
      </c>
      <c r="FI208" s="19">
        <f>IFERROR(HLOOKUP(FI$1,'Nakladova matice_2018'!$A$1:$IW$188,181,FALSE),0)</f>
        <v>0</v>
      </c>
      <c r="FJ208" s="19">
        <f>IFERROR(HLOOKUP(FJ$1,'Nakladova matice_2018'!$A$1:$IW$188,181,FALSE),0)</f>
        <v>0</v>
      </c>
      <c r="FK208" s="19">
        <f>IFERROR(HLOOKUP(FK$1,'Nakladova matice_2018'!$A$1:$IW$188,181,FALSE),0)</f>
        <v>0</v>
      </c>
      <c r="FL208" s="19">
        <f>IFERROR(HLOOKUP(FL$1,'Nakladova matice_2018'!$A$1:$IW$188,181,FALSE),0)</f>
        <v>0</v>
      </c>
      <c r="FM208" s="19">
        <f>IFERROR(HLOOKUP(FM$1,'Nakladova matice_2018'!$A$1:$IW$188,181,FALSE),0)</f>
        <v>0</v>
      </c>
      <c r="FN208" s="19">
        <f>IFERROR(HLOOKUP(FN$1,'Nakladova matice_2018'!$A$1:$IW$188,181,FALSE),0)</f>
        <v>0</v>
      </c>
      <c r="FO208" s="19">
        <f>IFERROR(HLOOKUP(FO$1,'Nakladova matice_2018'!$A$1:$IW$188,181,FALSE),0)</f>
        <v>0</v>
      </c>
      <c r="FP208" s="19">
        <f>IFERROR(HLOOKUP(FP$1,'Nakladova matice_2018'!$A$1:$IW$188,181,FALSE),0)</f>
        <v>0</v>
      </c>
      <c r="FQ208" s="19">
        <f>IFERROR(HLOOKUP(FQ$1,'Nakladova matice_2018'!$A$1:$IW$188,181,FALSE),0)</f>
        <v>0</v>
      </c>
      <c r="FR208" s="19">
        <f>IFERROR(HLOOKUP(FR$1,'Nakladova matice_2018'!$A$1:$IW$188,181,FALSE),0)</f>
        <v>0</v>
      </c>
      <c r="FS208" s="19">
        <f>IFERROR(HLOOKUP(FS$1,'Nakladova matice_2018'!$A$1:$IW$188,181,FALSE),0)</f>
        <v>0</v>
      </c>
      <c r="FT208" s="19">
        <f>IFERROR(HLOOKUP(FT$1,'Nakladova matice_2018'!$A$1:$IW$188,181,FALSE),0)</f>
        <v>0</v>
      </c>
      <c r="FU208" s="19">
        <f>IFERROR(HLOOKUP(FU$1,'Nakladova matice_2018'!$A$1:$IW$188,181,FALSE),0)</f>
        <v>0</v>
      </c>
      <c r="FV208" s="19">
        <f>IFERROR(HLOOKUP(FV$1,'Nakladova matice_2018'!$A$1:$IW$188,181,FALSE),0)</f>
        <v>0</v>
      </c>
      <c r="FW208" s="19">
        <f>IFERROR(HLOOKUP(FW$1,'Nakladova matice_2018'!$A$1:$IW$188,181,FALSE),0)</f>
        <v>0</v>
      </c>
      <c r="FX208" s="19">
        <f>IFERROR(HLOOKUP(FX$1,'Nakladova matice_2018'!$A$1:$IW$188,181,FALSE),0)</f>
        <v>0</v>
      </c>
      <c r="FY208" s="19">
        <f>IFERROR(HLOOKUP(FY$1,'Nakladova matice_2018'!$A$1:$IW$188,181,FALSE),0)</f>
        <v>0</v>
      </c>
      <c r="FZ208" s="19">
        <f>IFERROR(HLOOKUP(FZ$1,'Nakladova matice_2018'!$A$1:$IW$188,181,FALSE),0)</f>
        <v>0</v>
      </c>
      <c r="GA208" s="19">
        <f>IFERROR(HLOOKUP(GA$1,'Nakladova matice_2018'!$A$1:$IW$188,181,FALSE),0)</f>
        <v>0</v>
      </c>
      <c r="GB208" s="19">
        <f>IFERROR(HLOOKUP(GB$1,'Nakladova matice_2018'!$A$1:$IW$188,181,FALSE),0)</f>
        <v>0</v>
      </c>
      <c r="GC208" s="19">
        <f>IFERROR(HLOOKUP(GC$1,'Nakladova matice_2018'!$A$1:$IW$188,181,FALSE),0)</f>
        <v>0</v>
      </c>
      <c r="GD208" s="19">
        <f>IFERROR(HLOOKUP(GD$1,'Nakladova matice_2018'!$A$1:$IW$188,181,FALSE),0)</f>
        <v>0</v>
      </c>
      <c r="GE208" s="19">
        <f>IFERROR(HLOOKUP(GE$1,'Nakladova matice_2018'!$A$1:$IW$188,181,FALSE),0)</f>
        <v>0</v>
      </c>
      <c r="GF208" s="19">
        <f>IFERROR(HLOOKUP(GF$1,'Nakladova matice_2018'!$A$1:$IW$188,181,FALSE),0)</f>
        <v>0</v>
      </c>
      <c r="GG208" s="19">
        <f>IFERROR(HLOOKUP(GG$1,'Nakladova matice_2018'!$A$1:$IW$188,181,FALSE),0)</f>
        <v>0</v>
      </c>
      <c r="GH208" s="19">
        <f>IFERROR(HLOOKUP(GH$1,'Nakladova matice_2018'!$A$1:$IW$188,181,FALSE),0)</f>
        <v>0</v>
      </c>
      <c r="GI208" s="19">
        <f>IFERROR(HLOOKUP(GI$1,'Nakladova matice_2018'!$A$1:$IW$188,181,FALSE),0)</f>
        <v>0</v>
      </c>
      <c r="GJ208" s="19">
        <f>IFERROR(HLOOKUP(GJ$1,'Nakladova matice_2018'!$A$1:$IW$188,181,FALSE),0)</f>
        <v>0</v>
      </c>
      <c r="GK208" s="19">
        <f>IFERROR(HLOOKUP(GK$1,'Nakladova matice_2018'!$A$1:$IW$188,181,FALSE),0)</f>
        <v>0</v>
      </c>
      <c r="GL208" s="19">
        <f>IFERROR(HLOOKUP(GL$1,'Nakladova matice_2018'!$A$1:$IW$188,181,FALSE),0)</f>
        <v>0</v>
      </c>
      <c r="GM208" s="19">
        <f>IFERROR(HLOOKUP(GM$1,'Nakladova matice_2018'!$A$1:$IW$188,181,FALSE),0)</f>
        <v>0</v>
      </c>
      <c r="GN208" s="19">
        <f>IFERROR(HLOOKUP(GN$1,'Nakladova matice_2018'!$A$1:$IW$188,181,FALSE),0)</f>
        <v>0</v>
      </c>
      <c r="GO208" s="19">
        <f>IFERROR(HLOOKUP(GO$1,'Nakladova matice_2018'!$A$1:$IW$188,181,FALSE),0)</f>
        <v>0</v>
      </c>
      <c r="GP208" s="19">
        <f>IFERROR(HLOOKUP(GP$1,'Nakladova matice_2018'!$A$1:$IW$188,181,FALSE),0)</f>
        <v>0</v>
      </c>
      <c r="GQ208" s="19">
        <f>IFERROR(HLOOKUP(GQ$1,'Nakladova matice_2018'!$A$1:$IW$188,181,FALSE),0)</f>
        <v>0</v>
      </c>
      <c r="GR208" s="19">
        <f>IFERROR(HLOOKUP(GR$1,'Nakladova matice_2018'!$A$1:$IW$188,181,FALSE),0)</f>
        <v>0</v>
      </c>
      <c r="GS208" s="19">
        <f>IFERROR(HLOOKUP(GS$1,'Nakladova matice_2018'!$A$1:$IW$188,181,FALSE),0)</f>
        <v>0</v>
      </c>
      <c r="GT208" s="19">
        <f>IFERROR(HLOOKUP(GT$1,'Nakladova matice_2018'!$A$1:$IW$188,181,FALSE),0)</f>
        <v>0</v>
      </c>
      <c r="GU208" s="19">
        <f>IFERROR(HLOOKUP(GU$1,'Nakladova matice_2018'!$A$1:$IW$188,181,FALSE),0)</f>
        <v>0</v>
      </c>
      <c r="GV208" s="19">
        <f>IFERROR(HLOOKUP(GV$1,'Nakladova matice_2018'!$A$1:$IW$188,181,FALSE),0)</f>
        <v>0</v>
      </c>
      <c r="GW208" s="19">
        <f>IFERROR(HLOOKUP(GW$1,'Nakladova matice_2018'!$A$1:$IW$188,181,FALSE),0)</f>
        <v>0</v>
      </c>
      <c r="GX208" s="19">
        <f>IFERROR(HLOOKUP(GX$1,'Nakladova matice_2018'!$A$1:$IW$188,181,FALSE),0)</f>
        <v>0</v>
      </c>
      <c r="GY208" s="19">
        <f>IFERROR(HLOOKUP(GY$1,'Nakladova matice_2018'!$A$1:$IW$188,181,FALSE),0)</f>
        <v>0</v>
      </c>
      <c r="GZ208" s="19">
        <f>IFERROR(HLOOKUP(GZ$1,'Nakladova matice_2018'!$A$1:$IW$188,181,FALSE),0)</f>
        <v>1995</v>
      </c>
      <c r="HA208" s="19">
        <f>IFERROR(HLOOKUP(HA$1,'Nakladova matice_2018'!$A$1:$IW$188,181,FALSE),0)</f>
        <v>1365</v>
      </c>
      <c r="HB208" s="19">
        <f>IFERROR(HLOOKUP(HB$1,'Nakladova matice_2018'!$A$1:$IW$188,181,FALSE),0)</f>
        <v>875</v>
      </c>
      <c r="HC208" s="19">
        <f>IFERROR(HLOOKUP(HC$1,'Nakladova matice_2018'!$A$1:$IW$188,181,FALSE),0)</f>
        <v>0</v>
      </c>
      <c r="HD208" s="19">
        <f>IFERROR(HLOOKUP(HD$1,'Nakladova matice_2018'!$A$1:$IW$188,181,FALSE),0)</f>
        <v>0</v>
      </c>
      <c r="HE208" s="19">
        <f>IFERROR(HLOOKUP(HE$1,'Nakladova matice_2018'!$A$1:$IW$188,181,FALSE),0)</f>
        <v>55920</v>
      </c>
      <c r="HF208" s="19">
        <f>IFERROR(HLOOKUP(HF$1,'Nakladova matice_2018'!$A$1:$IW$188,181,FALSE),0)</f>
        <v>30155</v>
      </c>
      <c r="HG208" s="19">
        <f>IFERROR(HLOOKUP(HG$1,'Nakladova matice_2018'!$A$1:$IW$188,181,FALSE),0)</f>
        <v>0</v>
      </c>
      <c r="HH208" s="19">
        <f>IFERROR(HLOOKUP(HH$1,'Nakladova matice_2018'!$A$1:$IW$188,181,FALSE),0)</f>
        <v>0</v>
      </c>
      <c r="HI208" s="19">
        <f>IFERROR(HLOOKUP(HI$1,'Nakladova matice_2018'!$A$1:$IW$188,181,FALSE),0)</f>
        <v>0</v>
      </c>
      <c r="HJ208" s="19">
        <f>IFERROR(HLOOKUP(HJ$1,'Nakladova matice_2018'!$A$1:$IW$188,181,FALSE),0)</f>
        <v>0</v>
      </c>
      <c r="HK208" s="19">
        <f>IFERROR(HLOOKUP(HK$1,'Nakladova matice_2018'!$A$1:$IW$188,181,FALSE),0)</f>
        <v>0</v>
      </c>
      <c r="HL208" s="19">
        <f>IFERROR(HLOOKUP(HL$1,'Nakladova matice_2018'!$A$1:$IW$188,181,FALSE),0)</f>
        <v>0</v>
      </c>
      <c r="HM208" s="19">
        <f>IFERROR(HLOOKUP(HM$1,'Nakladova matice_2018'!$A$1:$IW$188,181,FALSE),0)</f>
        <v>0</v>
      </c>
      <c r="HN208" s="19">
        <f>IFERROR(HLOOKUP(HN$1,'Nakladova matice_2018'!$A$1:$IW$188,181,FALSE),0)</f>
        <v>0</v>
      </c>
      <c r="HO208" s="19">
        <f>IFERROR(HLOOKUP(HO$1,'Nakladova matice_2018'!$A$1:$IW$188,181,FALSE),0)</f>
        <v>0</v>
      </c>
      <c r="HP208" s="19">
        <f>IFERROR(HLOOKUP(HP$1,'Nakladova matice_2018'!$A$1:$IW$188,181,FALSE),0)</f>
        <v>0</v>
      </c>
      <c r="HQ208" s="19">
        <f>IFERROR(HLOOKUP(HQ$1,'Nakladova matice_2018'!$A$1:$IW$188,181,FALSE),0)</f>
        <v>0</v>
      </c>
      <c r="HR208" s="19">
        <f>IFERROR(HLOOKUP(HR$1,'Nakladova matice_2018'!$A$1:$IW$188,181,FALSE),0)</f>
        <v>0</v>
      </c>
      <c r="HS208" s="19">
        <f>IFERROR(HLOOKUP(HS$1,'Nakladova matice_2018'!$A$1:$IW$188,181,FALSE),0)</f>
        <v>0</v>
      </c>
      <c r="HT208" s="19">
        <f>IFERROR(HLOOKUP(HT$1,'Nakladova matice_2018'!$A$1:$IW$188,181,FALSE),0)</f>
        <v>0</v>
      </c>
      <c r="HU208" s="19">
        <f>IFERROR(HLOOKUP(HU$1,'Nakladova matice_2018'!$A$1:$IW$188,181,FALSE),0)</f>
        <v>0</v>
      </c>
      <c r="HV208" s="19">
        <f>IFERROR(HLOOKUP(HV$1,'Nakladova matice_2018'!$A$1:$IW$188,181,FALSE),0)</f>
        <v>0</v>
      </c>
      <c r="HW208" s="19">
        <f>IFERROR(HLOOKUP(HW$1,'Nakladova matice_2018'!$A$1:$IW$188,181,FALSE),0)</f>
        <v>0</v>
      </c>
      <c r="HX208" s="19">
        <f>IFERROR(HLOOKUP(HX$1,'Nakladova matice_2018'!$A$1:$IW$188,181,FALSE),0)</f>
        <v>0</v>
      </c>
      <c r="HY208" s="19">
        <f>IFERROR(HLOOKUP(HY$1,'Nakladova matice_2018'!$A$1:$IW$188,181,FALSE),0)</f>
        <v>0</v>
      </c>
      <c r="HZ208" s="19">
        <f>IFERROR(HLOOKUP(HZ$1,'Nakladova matice_2018'!$A$1:$IW$188,181,FALSE),0)</f>
        <v>0</v>
      </c>
      <c r="IA208" s="19">
        <f>IFERROR(HLOOKUP(IA$1,'Nakladova matice_2018'!$A$1:$IW$188,181,FALSE),0)</f>
        <v>0</v>
      </c>
      <c r="IB208" s="19">
        <f>IFERROR(HLOOKUP(IB$1,'Nakladova matice_2018'!$A$1:$IW$188,181,FALSE),0)</f>
        <v>0</v>
      </c>
      <c r="IC208" s="19">
        <f>IFERROR(HLOOKUP(IC$1,'Nakladova matice_2018'!$A$1:$IW$188,181,FALSE),0)</f>
        <v>0</v>
      </c>
      <c r="ID208" s="19">
        <f>IFERROR(HLOOKUP(ID$1,'Nakladova matice_2018'!$A$1:$IW$188,181,FALSE),0)</f>
        <v>0</v>
      </c>
      <c r="IE208" s="19">
        <f>IFERROR(HLOOKUP(IE$1,'Nakladova matice_2018'!$A$1:$IW$188,181,FALSE),0)</f>
        <v>0</v>
      </c>
      <c r="IF208" s="19">
        <f>IFERROR(HLOOKUP(IF$1,'Nakladova matice_2018'!$A$1:$IW$188,181,FALSE),0)</f>
        <v>0</v>
      </c>
      <c r="IG208" s="19">
        <f>IFERROR(HLOOKUP(IG$1,'Nakladova matice_2018'!$A$1:$IW$188,181,FALSE),0)</f>
        <v>0</v>
      </c>
      <c r="IH208" s="19">
        <f>IFERROR(HLOOKUP(IH$1,'Nakladova matice_2018'!$A$1:$IW$188,181,FALSE),0)</f>
        <v>0</v>
      </c>
      <c r="II208" s="19">
        <f>IFERROR(HLOOKUP(II$1,'Nakladova matice_2018'!$A$1:$IW$188,181,FALSE),0)</f>
        <v>0</v>
      </c>
      <c r="IJ208" s="19">
        <f>IFERROR(HLOOKUP(IJ$1,'Nakladova matice_2018'!$A$1:$IW$188,181,FALSE),0)</f>
        <v>0</v>
      </c>
      <c r="IK208" s="19">
        <f>IFERROR(HLOOKUP(IK$1,'Nakladova matice_2018'!$A$1:$IW$188,181,FALSE),0)</f>
        <v>0</v>
      </c>
      <c r="IL208" s="19">
        <f>IFERROR(HLOOKUP(IL$1,'Nakladova matice_2018'!$A$1:$IW$188,181,FALSE),0)</f>
        <v>0</v>
      </c>
      <c r="IM208" s="19">
        <f>IFERROR(HLOOKUP(IM$1,'Nakladova matice_2018'!$A$1:$IW$188,181,FALSE),0)</f>
        <v>0</v>
      </c>
      <c r="IN208" s="19">
        <f>IFERROR(HLOOKUP(IN$1,'Nakladova matice_2018'!$A$1:$IW$188,181,FALSE),0)</f>
        <v>0</v>
      </c>
      <c r="IO208" s="19">
        <f>IFERROR(HLOOKUP(IO$1,'Nakladova matice_2018'!$A$1:$IW$188,181,FALSE),0)</f>
        <v>0</v>
      </c>
      <c r="IP208" s="19">
        <f>IFERROR(HLOOKUP(IP$1,'Nakladova matice_2018'!$A$1:$IW$188,181,FALSE),0)</f>
        <v>0</v>
      </c>
      <c r="IQ208" s="19">
        <f>IFERROR(HLOOKUP(IQ$1,'Nakladova matice_2018'!$A$1:$IW$188,181,FALSE),0)</f>
        <v>0</v>
      </c>
      <c r="IR208" s="19">
        <f>IFERROR(HLOOKUP(IR$1,'Nakladova matice_2018'!$A$1:$IW$188,181,FALSE),0)</f>
        <v>0</v>
      </c>
      <c r="IS208" s="19">
        <f>IFERROR(HLOOKUP(IS$1,'Nakladova matice_2018'!$A$1:$IW$188,181,FALSE),0)</f>
        <v>0</v>
      </c>
      <c r="IT208" s="19">
        <f>IFERROR(HLOOKUP(IT$1,'Nakladova matice_2018'!$A$1:$IW$188,181,FALSE),0)</f>
        <v>0</v>
      </c>
      <c r="IU208" s="19">
        <f>IFERROR(HLOOKUP(IU$1,'Nakladova matice_2018'!$A$1:$IW$188,181,FALSE),0)</f>
        <v>0</v>
      </c>
      <c r="IV208" s="19">
        <f>IFERROR(HLOOKUP(IV$1,'Nakladova matice_2018'!$A$1:$IW$188,181,FALSE),0)</f>
        <v>0</v>
      </c>
      <c r="IW208" s="19">
        <f>IFERROR(HLOOKUP(IW$1,'Nakladova matice_2018'!$A$1:$IW$188,181,FALSE),0)</f>
        <v>0</v>
      </c>
      <c r="IX208" s="19">
        <f>IFERROR(HLOOKUP(IX$1,'Nakladova matice_2018'!$A$1:$IW$188,181,FALSE),0)</f>
        <v>0</v>
      </c>
      <c r="IY208" s="19">
        <f>IFERROR(HLOOKUP(IY$1,'Nakladova matice_2018'!$A$1:$IW$188,181,FALSE),0)</f>
        <v>0</v>
      </c>
      <c r="IZ208" s="19">
        <f>IFERROR(HLOOKUP(IZ$1,'Nakladova matice_2018'!$A$1:$IW$188,181,FALSE),0)</f>
        <v>0</v>
      </c>
      <c r="JA208" s="19">
        <f>IFERROR(HLOOKUP(JA$1,'Nakladova matice_2018'!$A$1:$IW$188,181,FALSE),0)</f>
        <v>0</v>
      </c>
      <c r="JB208" s="19">
        <f>IFERROR(HLOOKUP(JB$1,'Nakladova matice_2018'!$A$1:$IW$188,181,FALSE),0)</f>
        <v>0</v>
      </c>
      <c r="JC208" s="19">
        <f>IFERROR(HLOOKUP(JC$1,'Nakladova matice_2018'!$A$1:$IW$188,181,FALSE),0)</f>
        <v>0</v>
      </c>
      <c r="JD208" s="19">
        <f>IFERROR(HLOOKUP(JD$1,'Nakladova matice_2018'!$A$1:$IW$188,181,FALSE),0)</f>
        <v>0</v>
      </c>
      <c r="JE208" s="19">
        <f>IFERROR(HLOOKUP(JE$1,'Nakladova matice_2018'!$A$1:$IW$188,181,FALSE),0)</f>
        <v>0</v>
      </c>
      <c r="JF208" s="19">
        <f>IFERROR(HLOOKUP(JF$1,'Nakladova matice_2018'!$A$1:$IW$188,181,FALSE),0)</f>
        <v>0</v>
      </c>
      <c r="JG208" s="19">
        <f>IFERROR(HLOOKUP(JG$1,'Nakladova matice_2018'!$A$1:$IW$188,181,FALSE),0)</f>
        <v>0</v>
      </c>
      <c r="JH208" s="19">
        <f>IFERROR(HLOOKUP(JH$1,'Nakladova matice_2018'!$A$1:$IW$188,181,FALSE),0)</f>
        <v>0</v>
      </c>
      <c r="JI208" s="19">
        <f>IFERROR(HLOOKUP(JI$1,'Nakladova matice_2018'!$A$1:$IW$188,181,FALSE),0)</f>
        <v>0</v>
      </c>
      <c r="JJ208" s="19">
        <f>IFERROR(HLOOKUP(JJ$1,'Nakladova matice_2018'!$A$1:$IW$188,181,FALSE),0)</f>
        <v>0</v>
      </c>
      <c r="JK208" s="19">
        <f>IFERROR(HLOOKUP(JK$1,'Nakladova matice_2018'!$A$1:$IW$188,181,FALSE),0)</f>
        <v>0</v>
      </c>
      <c r="JL208" s="19">
        <f>IFERROR(HLOOKUP(JL$1,'Nakladova matice_2018'!$A$1:$IW$188,181,FALSE),0)</f>
        <v>0</v>
      </c>
      <c r="JM208" s="19">
        <f>IFERROR(HLOOKUP(JM$1,'Nakladova matice_2018'!$A$1:$IW$188,181,FALSE),0)</f>
        <v>0</v>
      </c>
      <c r="JN208" s="19">
        <f>IFERROR(HLOOKUP(JN$1,'Nakladova matice_2018'!$A$1:$IW$188,181,FALSE),0)</f>
        <v>0</v>
      </c>
      <c r="JO208" s="19">
        <f>IFERROR(HLOOKUP(JO$1,'Nakladova matice_2018'!$A$1:$IW$188,181,FALSE),0)</f>
        <v>0</v>
      </c>
      <c r="JP208" s="19">
        <f>IFERROR(HLOOKUP(JP$1,'Nakladova matice_2018'!$A$1:$IW$188,181,FALSE),0)</f>
        <v>0</v>
      </c>
      <c r="JQ208" s="19">
        <f>IFERROR(HLOOKUP(JQ$1,'Nakladova matice_2018'!$A$1:$IW$188,181,FALSE),0)</f>
        <v>0</v>
      </c>
      <c r="JR208" s="19">
        <f>IFERROR(HLOOKUP(JR$1,'Nakladova matice_2018'!$A$1:$IW$188,181,FALSE),0)</f>
        <v>0</v>
      </c>
      <c r="JS208" s="19">
        <f>IFERROR(HLOOKUP(JS$1,'Nakladova matice_2018'!$A$1:$IW$188,181,FALSE),0)</f>
        <v>0</v>
      </c>
      <c r="JT208" s="19">
        <f>IFERROR(HLOOKUP(JT$1,'Nakladova matice_2018'!$A$1:$IW$188,181,FALSE),0)</f>
        <v>0</v>
      </c>
      <c r="JU208" s="19">
        <f>IFERROR(HLOOKUP(JU$1,'Nakladova matice_2018'!$A$1:$IW$188,181,FALSE),0)</f>
        <v>0</v>
      </c>
      <c r="JV208" s="19">
        <f>IFERROR(HLOOKUP(JV$1,'Nakladova matice_2018'!$A$1:$IW$188,181,FALSE),0)</f>
        <v>0</v>
      </c>
      <c r="JW208" s="19">
        <f>IFERROR(HLOOKUP(JW$1,'Nakladova matice_2018'!$A$1:$IW$188,181,FALSE),0)</f>
        <v>0</v>
      </c>
      <c r="JX208" s="19">
        <f>IFERROR(HLOOKUP(JX$1,'Nakladova matice_2018'!$A$1:$IW$188,181,FALSE),0)</f>
        <v>0</v>
      </c>
      <c r="JY208" s="19">
        <f>IFERROR(HLOOKUP(JY$1,'Nakladova matice_2018'!$A$1:$IW$188,181,FALSE),0)</f>
        <v>0</v>
      </c>
      <c r="JZ208" s="19">
        <f>IFERROR(HLOOKUP(JZ$1,'Nakladova matice_2018'!$A$1:$IW$188,181,FALSE),0)</f>
        <v>0</v>
      </c>
      <c r="KA208" s="19">
        <f>IFERROR(HLOOKUP(KA$1,'Nakladova matice_2018'!$A$1:$IW$188,181,FALSE),0)</f>
        <v>0</v>
      </c>
      <c r="KB208" s="19">
        <f>IFERROR(HLOOKUP(KB$1,'Nakladova matice_2018'!$A$1:$IW$188,181,FALSE),0)</f>
        <v>0</v>
      </c>
      <c r="KC208" s="19">
        <f>IFERROR(HLOOKUP(KC$1,'Nakladova matice_2018'!$A$1:$IW$188,181,FALSE),0)</f>
        <v>0</v>
      </c>
      <c r="KD208" s="19">
        <f>IFERROR(HLOOKUP(KD$1,'Nakladova matice_2018'!$A$1:$IW$188,181,FALSE),0)</f>
        <v>0</v>
      </c>
      <c r="KE208" s="19">
        <f>IFERROR(HLOOKUP(KE$1,'Nakladova matice_2018'!$A$1:$IW$188,181,FALSE),0)</f>
        <v>0</v>
      </c>
      <c r="KF208" s="19">
        <f>IFERROR(HLOOKUP(KF$1,'Nakladova matice_2018'!$A$1:$IW$188,181,FALSE),0)</f>
        <v>0</v>
      </c>
      <c r="KG208" s="19">
        <f>IFERROR(HLOOKUP(KG$1,'Nakladova matice_2018'!$A$1:$IW$188,181,FALSE),0)</f>
        <v>0</v>
      </c>
      <c r="KH208" s="19">
        <f>IFERROR(HLOOKUP(KH$1,'Nakladova matice_2018'!$A$1:$IW$188,181,FALSE),0)</f>
        <v>0</v>
      </c>
      <c r="KI208" s="19">
        <f>IFERROR(HLOOKUP(KI$1,'Nakladova matice_2018'!$A$1:$IW$188,181,FALSE),0)</f>
        <v>0</v>
      </c>
      <c r="KJ208" s="19">
        <f>IFERROR(HLOOKUP(KJ$1,'Nakladova matice_2018'!$A$1:$IW$188,181,FALSE),0)</f>
        <v>0</v>
      </c>
      <c r="KK208" s="19">
        <f>IFERROR(HLOOKUP(KK$1,'Nakladova matice_2018'!$A$1:$IW$188,181,FALSE),0)</f>
        <v>0</v>
      </c>
      <c r="KL208" s="19">
        <f>IFERROR(HLOOKUP(KL$1,'Nakladova matice_2018'!$A$1:$IW$188,181,FALSE),0)</f>
        <v>0</v>
      </c>
      <c r="KM208" s="19">
        <f>IFERROR(HLOOKUP(KM$1,'Nakladova matice_2018'!$A$1:$IW$188,181,FALSE),0)</f>
        <v>0</v>
      </c>
      <c r="KN208" s="19">
        <f>IFERROR(HLOOKUP(KN$1,'Nakladova matice_2018'!$A$1:$IW$188,181,FALSE),0)</f>
        <v>0</v>
      </c>
      <c r="KO208" s="19">
        <f>IFERROR(HLOOKUP(KO$1,'Nakladova matice_2018'!$A$1:$IW$188,181,FALSE),0)</f>
        <v>0</v>
      </c>
      <c r="KP208" s="19">
        <f>IFERROR(HLOOKUP(KP$1,'Nakladova matice_2018'!$A$1:$IW$188,181,FALSE),0)</f>
        <v>0</v>
      </c>
      <c r="KQ208" s="19">
        <f>IFERROR(HLOOKUP(KQ$1,'Nakladova matice_2018'!$A$1:$IW$188,181,FALSE),0)</f>
        <v>0</v>
      </c>
      <c r="KR208" s="19">
        <f>IFERROR(HLOOKUP(KR$1,'Nakladova matice_2018'!$A$1:$IW$188,181,FALSE),0)</f>
        <v>0</v>
      </c>
      <c r="KS208" s="19">
        <f>IFERROR(HLOOKUP(KS$1,'Nakladova matice_2018'!$A$1:$IW$188,181,FALSE),0)</f>
        <v>0</v>
      </c>
      <c r="KT208" s="19">
        <f>IFERROR(HLOOKUP(KT$1,'Nakladova matice_2018'!$A$1:$IW$188,181,FALSE),0)</f>
        <v>0</v>
      </c>
      <c r="KU208" s="19">
        <f>IFERROR(HLOOKUP(KU$1,'Nakladova matice_2018'!$A$1:$IW$188,181,FALSE),0)</f>
        <v>0</v>
      </c>
      <c r="KV208" s="19">
        <f>IFERROR(HLOOKUP(KV$1,'Nakladova matice_2018'!$A$1:$IW$188,181,FALSE),0)</f>
        <v>0</v>
      </c>
      <c r="KW208" s="19">
        <f>IFERROR(HLOOKUP(KW$1,'Nakladova matice_2018'!$A$1:$IW$188,181,FALSE),0)</f>
        <v>0</v>
      </c>
      <c r="KX208" s="19">
        <f>IFERROR(HLOOKUP(KX$1,'Nakladova matice_2018'!$A$1:$IW$188,181,FALSE),0)</f>
        <v>0</v>
      </c>
      <c r="KY208" s="19">
        <f>IFERROR(HLOOKUP(KY$1,'Nakladova matice_2018'!$A$1:$IW$188,181,FALSE),0)</f>
        <v>0</v>
      </c>
      <c r="KZ208" s="19">
        <f>IFERROR(HLOOKUP(KZ$1,'Nakladova matice_2018'!$A$1:$IW$188,181,FALSE),0)</f>
        <v>0</v>
      </c>
      <c r="LA208" s="19">
        <f>IFERROR(HLOOKUP(LA$1,'Nakladova matice_2018'!$A$1:$IW$188,181,FALSE),0)</f>
        <v>0</v>
      </c>
      <c r="LB208" s="19">
        <f>IFERROR(HLOOKUP(LB$1,'Nakladova matice_2018'!$A$1:$IW$188,181,FALSE),0)</f>
        <v>25050</v>
      </c>
      <c r="LC208" s="19">
        <f>IFERROR(HLOOKUP(LC$1,'Nakladova matice_2018'!$A$1:$IW$188,181,FALSE),0)</f>
        <v>0</v>
      </c>
      <c r="LD208" s="19">
        <f>IFERROR(HLOOKUP(LD$1,'Nakladova matice_2018'!$A$1:$IW$188,181,FALSE),0)</f>
        <v>0</v>
      </c>
      <c r="LE208" s="19">
        <f>IFERROR(HLOOKUP(LE$1,'Nakladova matice_2018'!$A$1:$IW$188,181,FALSE),0)</f>
        <v>0</v>
      </c>
      <c r="LF208" s="19">
        <f>IFERROR(HLOOKUP(LF$1,'Nakladova matice_2018'!$A$1:$IW$188,181,FALSE),0)</f>
        <v>0</v>
      </c>
      <c r="LG208" s="19">
        <f>IFERROR(HLOOKUP(LG$1,'Nakladova matice_2018'!$A$1:$IW$188,181,FALSE),0)</f>
        <v>0</v>
      </c>
      <c r="LH208" s="19">
        <f>IFERROR(HLOOKUP(LH$1,'Nakladova matice_2018'!$A$1:$IW$188,181,FALSE),0)</f>
        <v>0</v>
      </c>
      <c r="LI208" s="19">
        <f>IFERROR(HLOOKUP(LI$1,'Nakladova matice_2018'!$A$1:$IW$188,181,FALSE),0)</f>
        <v>0</v>
      </c>
      <c r="LJ208" s="19">
        <f>IFERROR(HLOOKUP(LJ$1,'Nakladova matice_2018'!$A$1:$IW$188,181,FALSE),0)</f>
        <v>0</v>
      </c>
      <c r="LK208" s="19">
        <f>IFERROR(HLOOKUP(LK$1,'Nakladova matice_2018'!$A$1:$IW$188,181,FALSE),0)</f>
        <v>0</v>
      </c>
      <c r="LL208" s="19">
        <f>IFERROR(HLOOKUP(LL$1,'Nakladova matice_2018'!$A$1:$IW$188,181,FALSE),0)</f>
        <v>0</v>
      </c>
      <c r="LM208" s="19">
        <f>IFERROR(HLOOKUP(LM$1,'Nakladova matice_2018'!$A$1:$IW$188,181,FALSE),0)</f>
        <v>0</v>
      </c>
      <c r="LN208" s="19">
        <f>IFERROR(HLOOKUP(LN$1,'Nakladova matice_2018'!$A$1:$IW$188,181,FALSE),0)</f>
        <v>0</v>
      </c>
      <c r="LO208" s="19">
        <f>IFERROR(HLOOKUP(LO$1,'Nakladova matice_2018'!$A$1:$IW$188,181,FALSE),0)</f>
        <v>0</v>
      </c>
      <c r="LP208" s="19">
        <f>IFERROR(HLOOKUP(LP$1,'Nakladova matice_2018'!$A$1:$IW$188,181,FALSE),0)</f>
        <v>0</v>
      </c>
      <c r="LQ208" s="19">
        <f>IFERROR(HLOOKUP(LQ$1,'Nakladova matice_2018'!$A$1:$IW$188,181,FALSE),0)</f>
        <v>0</v>
      </c>
      <c r="LR208" s="19">
        <f>IFERROR(HLOOKUP(LR$1,'Nakladova matice_2018'!$A$1:$IW$188,181,FALSE),0)</f>
        <v>0</v>
      </c>
      <c r="LS208" s="19">
        <f>IFERROR(HLOOKUP(LS$1,'Nakladova matice_2018'!$A$1:$IW$188,181,FALSE),0)</f>
        <v>0</v>
      </c>
      <c r="LT208" s="19">
        <f>IFERROR(HLOOKUP(LT$1,'Nakladova matice_2018'!$A$1:$IW$188,181,FALSE),0)</f>
        <v>0</v>
      </c>
      <c r="LU208" s="19">
        <f>IFERROR(HLOOKUP(LU$1,'Nakladova matice_2018'!$A$1:$IW$188,181,FALSE),0)</f>
        <v>0</v>
      </c>
      <c r="LV208" s="19">
        <f>IFERROR(HLOOKUP(LV$1,'Nakladova matice_2018'!$A$1:$IW$188,181,FALSE),0)</f>
        <v>0</v>
      </c>
      <c r="LW208" s="19">
        <f>IFERROR(HLOOKUP(LW$1,'Nakladova matice_2018'!$A$1:$IW$188,181,FALSE),0)</f>
        <v>0</v>
      </c>
      <c r="LX208" s="19">
        <f>IFERROR(HLOOKUP(LX$1,'Nakladova matice_2018'!$A$1:$IW$188,181,FALSE),0)</f>
        <v>0</v>
      </c>
      <c r="LY208" s="19">
        <f>IFERROR(HLOOKUP(LY$1,'Nakladova matice_2018'!$A$1:$IW$188,181,FALSE),0)</f>
        <v>0</v>
      </c>
      <c r="LZ208" s="19">
        <f>IFERROR(HLOOKUP(LZ$1,'Nakladova matice_2018'!$A$1:$IW$188,181,FALSE),0)</f>
        <v>0</v>
      </c>
      <c r="MA208" s="19">
        <f>IFERROR(HLOOKUP(MA$1,'Nakladova matice_2018'!$A$1:$IW$188,181,FALSE),0)</f>
        <v>0</v>
      </c>
      <c r="MB208" s="19">
        <f>IFERROR(HLOOKUP(MB$1,'Nakladova matice_2018'!$A$1:$IW$188,181,FALSE),0)</f>
        <v>0</v>
      </c>
      <c r="MC208" s="19">
        <f>IFERROR(HLOOKUP(MC$1,'Nakladova matice_2018'!$A$1:$IW$188,181,FALSE),0)</f>
        <v>0</v>
      </c>
      <c r="MD208" s="19">
        <f>IFERROR(HLOOKUP(MD$1,'Nakladova matice_2018'!$A$1:$IW$188,181,FALSE),0)</f>
        <v>0</v>
      </c>
      <c r="ME208" s="19">
        <f>IFERROR(HLOOKUP(ME$1,'Nakladova matice_2018'!$A$1:$IW$188,181,FALSE),0)</f>
        <v>0</v>
      </c>
      <c r="MF208" s="19">
        <f>IFERROR(HLOOKUP(MF$1,'Nakladova matice_2018'!$A$1:$IW$188,181,FALSE),0)</f>
        <v>0</v>
      </c>
      <c r="MG208" s="19">
        <f>IFERROR(HLOOKUP(MG$1,'Nakladova matice_2018'!$A$1:$IW$188,181,FALSE),0)</f>
        <v>0</v>
      </c>
      <c r="MH208" s="19">
        <f>IFERROR(HLOOKUP(MH$1,'Nakladova matice_2018'!$A$1:$IW$188,181,FALSE),0)</f>
        <v>0</v>
      </c>
      <c r="MI208" s="19">
        <f>IFERROR(HLOOKUP(MI$1,'Nakladova matice_2018'!$A$1:$IW$188,181,FALSE),0)</f>
        <v>0</v>
      </c>
      <c r="MJ208" s="19">
        <f>IFERROR(HLOOKUP(MJ$1,'Nakladova matice_2018'!$A$1:$IW$188,181,FALSE),0)</f>
        <v>0</v>
      </c>
      <c r="MK208" s="19">
        <f>IFERROR(HLOOKUP(MK$1,'Nakladova matice_2018'!$A$1:$IW$188,181,FALSE),0)</f>
        <v>0</v>
      </c>
      <c r="ML208" s="19">
        <f>IFERROR(HLOOKUP(ML$1,'Nakladova matice_2018'!$A$1:$IW$188,181,FALSE),0)</f>
        <v>0</v>
      </c>
      <c r="MM208" s="19">
        <f>IFERROR(HLOOKUP(MM$1,'Nakladova matice_2018'!$A$1:$IW$188,181,FALSE),0)</f>
        <v>0</v>
      </c>
      <c r="MN208" s="19">
        <f>IFERROR(HLOOKUP(MN$1,'Nakladova matice_2018'!$A$1:$IW$188,181,FALSE),0)</f>
        <v>0</v>
      </c>
      <c r="MO208" s="20">
        <f t="shared" si="88"/>
        <v>217065</v>
      </c>
      <c r="MP208" s="20">
        <f>MO208-'Nakladova matice_2018'!IX181</f>
        <v>0</v>
      </c>
    </row>
    <row r="209" spans="1:354" x14ac:dyDescent="0.2">
      <c r="A209" s="27">
        <v>599183</v>
      </c>
      <c r="B209" s="21" t="s">
        <v>311</v>
      </c>
      <c r="C209" s="53">
        <v>0</v>
      </c>
      <c r="D209" s="19">
        <f>IFERROR(HLOOKUP(D$1,'Nakladova matice_2018'!$A$1:$IW$188,182,FALSE),0)</f>
        <v>0</v>
      </c>
      <c r="E209" s="19">
        <f>IFERROR(HLOOKUP(E$1,'Nakladova matice_2018'!$A$1:$IW$188,182,FALSE),0)</f>
        <v>0</v>
      </c>
      <c r="F209" s="19">
        <f>IFERROR(HLOOKUP(F$1,'Nakladova matice_2018'!$A$1:$IW$188,182,FALSE),0)</f>
        <v>1583.2</v>
      </c>
      <c r="G209" s="19">
        <f>IFERROR(HLOOKUP(G$1,'Nakladova matice_2018'!$A$1:$IW$188,182,FALSE),0)</f>
        <v>0</v>
      </c>
      <c r="H209" s="19">
        <f>IFERROR(HLOOKUP(H$1,'Nakladova matice_2018'!$A$1:$IW$188,182,FALSE),0)</f>
        <v>0</v>
      </c>
      <c r="I209" s="19">
        <f>IFERROR(HLOOKUP(I$1,'Nakladova matice_2018'!$A$1:$IW$188,182,FALSE),0)</f>
        <v>0</v>
      </c>
      <c r="J209" s="19">
        <f>IFERROR(HLOOKUP(J$1,'Nakladova matice_2018'!$A$1:$IW$188,182,FALSE),0)</f>
        <v>2920.7</v>
      </c>
      <c r="K209" s="19">
        <f>IFERROR(HLOOKUP(K$1,'Nakladova matice_2018'!$A$1:$IW$188,182,FALSE),0)</f>
        <v>0</v>
      </c>
      <c r="L209" s="19">
        <f>IFERROR(HLOOKUP(L$1,'Nakladova matice_2018'!$A$1:$IW$188,182,FALSE),0)</f>
        <v>0</v>
      </c>
      <c r="M209" s="19">
        <f>IFERROR(HLOOKUP(M$1,'Nakladova matice_2018'!$A$1:$IW$188,182,FALSE),0)</f>
        <v>0</v>
      </c>
      <c r="N209" s="19">
        <f>IFERROR(HLOOKUP(N$1,'Nakladova matice_2018'!$A$1:$IW$188,182,FALSE),0)</f>
        <v>0</v>
      </c>
      <c r="O209" s="19">
        <f>IFERROR(HLOOKUP(O$1,'Nakladova matice_2018'!$A$1:$IW$188,182,FALSE),0)</f>
        <v>2591.9</v>
      </c>
      <c r="P209" s="19">
        <f>IFERROR(HLOOKUP(P$1,'Nakladova matice_2018'!$A$1:$IW$188,182,FALSE),0)</f>
        <v>0</v>
      </c>
      <c r="Q209" s="19">
        <f>IFERROR(HLOOKUP(Q$1,'Nakladova matice_2018'!$A$1:$IW$188,182,FALSE),0)</f>
        <v>0</v>
      </c>
      <c r="R209" s="19">
        <f>IFERROR(HLOOKUP(R$1,'Nakladova matice_2018'!$A$1:$IW$188,182,FALSE),0)</f>
        <v>184.3</v>
      </c>
      <c r="S209" s="19">
        <f>IFERROR(HLOOKUP(S$1,'Nakladova matice_2018'!$A$1:$IW$188,182,FALSE),0)</f>
        <v>3129</v>
      </c>
      <c r="T209" s="19">
        <f>IFERROR(HLOOKUP(T$1,'Nakladova matice_2018'!$A$1:$IW$188,182,FALSE),0)</f>
        <v>0</v>
      </c>
      <c r="U209" s="19">
        <f>IFERROR(HLOOKUP(U$1,'Nakladova matice_2018'!$A$1:$IW$188,182,FALSE),0)</f>
        <v>0</v>
      </c>
      <c r="V209" s="19">
        <f>IFERROR(HLOOKUP(V$1,'Nakladova matice_2018'!$A$1:$IW$188,182,FALSE),0)</f>
        <v>0</v>
      </c>
      <c r="W209" s="19">
        <f>IFERROR(HLOOKUP(W$1,'Nakladova matice_2018'!$A$1:$IW$188,182,FALSE),0)</f>
        <v>595.1</v>
      </c>
      <c r="X209" s="19">
        <f>IFERROR(HLOOKUP(X$1,'Nakladova matice_2018'!$A$1:$IW$188,182,FALSE),0)</f>
        <v>0</v>
      </c>
      <c r="Y209" s="19">
        <f>IFERROR(HLOOKUP(Y$1,'Nakladova matice_2018'!$A$1:$IW$188,182,FALSE),0)</f>
        <v>0</v>
      </c>
      <c r="Z209" s="19">
        <f>IFERROR(HLOOKUP(Z$1,'Nakladova matice_2018'!$A$1:$IW$188,182,FALSE),0)</f>
        <v>10740.1</v>
      </c>
      <c r="AA209" s="19">
        <f>IFERROR(HLOOKUP(AA$1,'Nakladova matice_2018'!$A$1:$IW$188,182,FALSE),0)</f>
        <v>0</v>
      </c>
      <c r="AB209" s="19">
        <f>IFERROR(HLOOKUP(AB$1,'Nakladova matice_2018'!$A$1:$IW$188,182,FALSE),0)</f>
        <v>0</v>
      </c>
      <c r="AC209" s="19">
        <f>IFERROR(HLOOKUP(AC$1,'Nakladova matice_2018'!$A$1:$IW$188,182,FALSE),0)</f>
        <v>0</v>
      </c>
      <c r="AD209" s="19">
        <f>IFERROR(HLOOKUP(AD$1,'Nakladova matice_2018'!$A$1:$IW$188,182,FALSE),0)</f>
        <v>0</v>
      </c>
      <c r="AE209" s="19">
        <f>IFERROR(HLOOKUP(AE$1,'Nakladova matice_2018'!$A$1:$IW$188,182,FALSE),0)</f>
        <v>0</v>
      </c>
      <c r="AF209" s="19">
        <f>IFERROR(HLOOKUP(AF$1,'Nakladova matice_2018'!$A$1:$IW$188,182,FALSE),0)</f>
        <v>0</v>
      </c>
      <c r="AG209" s="19">
        <f>IFERROR(HLOOKUP(AG$1,'Nakladova matice_2018'!$A$1:$IW$188,182,FALSE),0)</f>
        <v>0</v>
      </c>
      <c r="AH209" s="19">
        <f>IFERROR(HLOOKUP(AH$1,'Nakladova matice_2018'!$A$1:$IW$188,182,FALSE),0)</f>
        <v>0</v>
      </c>
      <c r="AI209" s="19">
        <f>IFERROR(HLOOKUP(AI$1,'Nakladova matice_2018'!$A$1:$IW$188,182,FALSE),0)</f>
        <v>0</v>
      </c>
      <c r="AJ209" s="19">
        <f>IFERROR(HLOOKUP(AJ$1,'Nakladova matice_2018'!$A$1:$IW$188,182,FALSE),0)</f>
        <v>0</v>
      </c>
      <c r="AK209" s="19">
        <f>IFERROR(HLOOKUP(AK$1,'Nakladova matice_2018'!$A$1:$IW$188,182,FALSE),0)</f>
        <v>0</v>
      </c>
      <c r="AL209" s="19">
        <f>IFERROR(HLOOKUP(AL$1,'Nakladova matice_2018'!$A$1:$IW$188,182,FALSE),0)</f>
        <v>0</v>
      </c>
      <c r="AM209" s="19">
        <f>IFERROR(HLOOKUP(AM$1,'Nakladova matice_2018'!$A$1:$IW$188,182,FALSE),0)</f>
        <v>0</v>
      </c>
      <c r="AN209" s="19">
        <f>IFERROR(HLOOKUP(AN$1,'Nakladova matice_2018'!$A$1:$IW$188,182,FALSE),0)</f>
        <v>0</v>
      </c>
      <c r="AO209" s="19">
        <f>IFERROR(HLOOKUP(AO$1,'Nakladova matice_2018'!$A$1:$IW$188,182,FALSE),0)</f>
        <v>0</v>
      </c>
      <c r="AP209" s="19">
        <f>IFERROR(HLOOKUP(AP$1,'Nakladova matice_2018'!$A$1:$IW$188,182,FALSE),0)</f>
        <v>0</v>
      </c>
      <c r="AQ209" s="19">
        <f>IFERROR(HLOOKUP(AQ$1,'Nakladova matice_2018'!$A$1:$IW$188,182,FALSE),0)</f>
        <v>0</v>
      </c>
      <c r="AR209" s="19">
        <f>IFERROR(HLOOKUP(AR$1,'Nakladova matice_2018'!$A$1:$IW$188,182,FALSE),0)</f>
        <v>0</v>
      </c>
      <c r="AS209" s="19">
        <f>IFERROR(HLOOKUP(AS$1,'Nakladova matice_2018'!$A$1:$IW$188,182,FALSE),0)</f>
        <v>0</v>
      </c>
      <c r="AT209" s="19">
        <f>IFERROR(HLOOKUP(AT$1,'Nakladova matice_2018'!$A$1:$IW$188,182,FALSE),0)</f>
        <v>0</v>
      </c>
      <c r="AU209" s="19">
        <f>IFERROR(HLOOKUP(AU$1,'Nakladova matice_2018'!$A$1:$IW$188,182,FALSE),0)</f>
        <v>0</v>
      </c>
      <c r="AV209" s="19">
        <f>IFERROR(HLOOKUP(AV$1,'Nakladova matice_2018'!$A$1:$IW$188,182,FALSE),0)</f>
        <v>66944</v>
      </c>
      <c r="AW209" s="19">
        <f>IFERROR(HLOOKUP(AW$1,'Nakladova matice_2018'!$A$1:$IW$188,182,FALSE),0)</f>
        <v>0</v>
      </c>
      <c r="AX209" s="19">
        <f>IFERROR(HLOOKUP(AX$1,'Nakladova matice_2018'!$A$1:$IW$188,182,FALSE),0)</f>
        <v>0</v>
      </c>
      <c r="AY209" s="19">
        <f>IFERROR(HLOOKUP(AY$1,'Nakladova matice_2018'!$A$1:$IW$188,182,FALSE),0)</f>
        <v>0</v>
      </c>
      <c r="AZ209" s="19">
        <f>IFERROR(HLOOKUP(AZ$1,'Nakladova matice_2018'!$A$1:$IW$188,182,FALSE),0)</f>
        <v>0</v>
      </c>
      <c r="BA209" s="19">
        <f>IFERROR(HLOOKUP(BA$1,'Nakladova matice_2018'!$A$1:$IW$188,182,FALSE),0)</f>
        <v>2709.4</v>
      </c>
      <c r="BB209" s="19">
        <f>IFERROR(HLOOKUP(BB$1,'Nakladova matice_2018'!$A$1:$IW$188,182,FALSE),0)</f>
        <v>0</v>
      </c>
      <c r="BC209" s="19">
        <f>IFERROR(HLOOKUP(BC$1,'Nakladova matice_2018'!$A$1:$IW$188,182,FALSE),0)</f>
        <v>0</v>
      </c>
      <c r="BD209" s="19">
        <f>IFERROR(HLOOKUP(BD$1,'Nakladova matice_2018'!$A$1:$IW$188,182,FALSE),0)</f>
        <v>7406</v>
      </c>
      <c r="BE209" s="19">
        <f>IFERROR(HLOOKUP(BE$1,'Nakladova matice_2018'!$A$1:$IW$188,182,FALSE),0)</f>
        <v>0</v>
      </c>
      <c r="BF209" s="19">
        <f>IFERROR(HLOOKUP(BF$1,'Nakladova matice_2018'!$A$1:$IW$188,182,FALSE),0)</f>
        <v>0</v>
      </c>
      <c r="BG209" s="19">
        <f>IFERROR(HLOOKUP(BG$1,'Nakladova matice_2018'!$A$1:$IW$188,182,FALSE),0)</f>
        <v>0</v>
      </c>
      <c r="BH209" s="19">
        <f>IFERROR(HLOOKUP(BH$1,'Nakladova matice_2018'!$A$1:$IW$188,182,FALSE),0)</f>
        <v>0</v>
      </c>
      <c r="BI209" s="19">
        <f>IFERROR(HLOOKUP(BI$1,'Nakladova matice_2018'!$A$1:$IW$188,182,FALSE),0)</f>
        <v>2131.8000000000002</v>
      </c>
      <c r="BJ209" s="19">
        <f>IFERROR(HLOOKUP(BJ$1,'Nakladova matice_2018'!$A$1:$IW$188,182,FALSE),0)</f>
        <v>0</v>
      </c>
      <c r="BK209" s="19">
        <f>IFERROR(HLOOKUP(BK$1,'Nakladova matice_2018'!$A$1:$IW$188,182,FALSE),0)</f>
        <v>0</v>
      </c>
      <c r="BL209" s="19">
        <f>IFERROR(HLOOKUP(BL$1,'Nakladova matice_2018'!$A$1:$IW$188,182,FALSE),0)</f>
        <v>0</v>
      </c>
      <c r="BM209" s="19">
        <f>IFERROR(HLOOKUP(BM$1,'Nakladova matice_2018'!$A$1:$IW$188,182,FALSE),0)</f>
        <v>776.4</v>
      </c>
      <c r="BN209" s="19">
        <f>IFERROR(HLOOKUP(BN$1,'Nakladova matice_2018'!$A$1:$IW$188,182,FALSE),0)</f>
        <v>0</v>
      </c>
      <c r="BO209" s="19">
        <f>IFERROR(HLOOKUP(BO$1,'Nakladova matice_2018'!$A$1:$IW$188,182,FALSE),0)</f>
        <v>0</v>
      </c>
      <c r="BP209" s="19">
        <f>IFERROR(HLOOKUP(BP$1,'Nakladova matice_2018'!$A$1:$IW$188,182,FALSE),0)</f>
        <v>0</v>
      </c>
      <c r="BQ209" s="19">
        <f>IFERROR(HLOOKUP(BQ$1,'Nakladova matice_2018'!$A$1:$IW$188,182,FALSE),0)</f>
        <v>803.4</v>
      </c>
      <c r="BR209" s="19">
        <f>IFERROR(HLOOKUP(BR$1,'Nakladova matice_2018'!$A$1:$IW$188,182,FALSE),0)</f>
        <v>0</v>
      </c>
      <c r="BS209" s="19">
        <f>IFERROR(HLOOKUP(BS$1,'Nakladova matice_2018'!$A$1:$IW$188,182,FALSE),0)</f>
        <v>0</v>
      </c>
      <c r="BT209" s="19">
        <f>IFERROR(HLOOKUP(BT$1,'Nakladova matice_2018'!$A$1:$IW$188,182,FALSE),0)</f>
        <v>8368.4</v>
      </c>
      <c r="BU209" s="19">
        <f>IFERROR(HLOOKUP(BU$1,'Nakladova matice_2018'!$A$1:$IW$188,182,FALSE),0)</f>
        <v>0</v>
      </c>
      <c r="BV209" s="19">
        <f>IFERROR(HLOOKUP(BV$1,'Nakladova matice_2018'!$A$1:$IW$188,182,FALSE),0)</f>
        <v>0</v>
      </c>
      <c r="BW209" s="19">
        <f>IFERROR(HLOOKUP(BW$1,'Nakladova matice_2018'!$A$1:$IW$188,182,FALSE),0)</f>
        <v>0</v>
      </c>
      <c r="BX209" s="19">
        <f>IFERROR(HLOOKUP(BX$1,'Nakladova matice_2018'!$A$1:$IW$188,182,FALSE),0)</f>
        <v>51.5</v>
      </c>
      <c r="BY209" s="19">
        <f>IFERROR(HLOOKUP(BY$1,'Nakladova matice_2018'!$A$1:$IW$188,182,FALSE),0)</f>
        <v>0</v>
      </c>
      <c r="BZ209" s="19">
        <f>IFERROR(HLOOKUP(BZ$1,'Nakladova matice_2018'!$A$1:$IW$188,182,FALSE),0)</f>
        <v>49359.4</v>
      </c>
      <c r="CA209" s="19">
        <f>IFERROR(HLOOKUP(CA$1,'Nakladova matice_2018'!$A$1:$IW$188,182,FALSE),0)</f>
        <v>0</v>
      </c>
      <c r="CB209" s="19">
        <f>IFERROR(HLOOKUP(CB$1,'Nakladova matice_2018'!$A$1:$IW$188,182,FALSE),0)</f>
        <v>0</v>
      </c>
      <c r="CC209" s="19">
        <f>IFERROR(HLOOKUP(CC$1,'Nakladova matice_2018'!$A$1:$IW$188,182,FALSE),0)</f>
        <v>0</v>
      </c>
      <c r="CD209" s="19">
        <f>IFERROR(HLOOKUP(CD$1,'Nakladova matice_2018'!$A$1:$IW$188,182,FALSE),0)</f>
        <v>0</v>
      </c>
      <c r="CE209" s="19">
        <f>IFERROR(HLOOKUP(CE$1,'Nakladova matice_2018'!$A$1:$IW$188,182,FALSE),0)</f>
        <v>0</v>
      </c>
      <c r="CF209" s="19">
        <f>IFERROR(HLOOKUP(CF$1,'Nakladova matice_2018'!$A$1:$IW$188,182,FALSE),0)</f>
        <v>0</v>
      </c>
      <c r="CG209" s="19">
        <f>IFERROR(HLOOKUP(CG$1,'Nakladova matice_2018'!$A$1:$IW$188,182,FALSE),0)</f>
        <v>1082.3</v>
      </c>
      <c r="CH209" s="19">
        <f>IFERROR(HLOOKUP(CH$1,'Nakladova matice_2018'!$A$1:$IW$188,182,FALSE),0)</f>
        <v>0</v>
      </c>
      <c r="CI209" s="19">
        <f>IFERROR(HLOOKUP(CI$1,'Nakladova matice_2018'!$A$1:$IW$188,182,FALSE),0)</f>
        <v>0</v>
      </c>
      <c r="CJ209" s="19">
        <f>IFERROR(HLOOKUP(CJ$1,'Nakladova matice_2018'!$A$1:$IW$188,182,FALSE),0)</f>
        <v>0</v>
      </c>
      <c r="CK209" s="19">
        <f>IFERROR(HLOOKUP(CK$1,'Nakladova matice_2018'!$A$1:$IW$188,182,FALSE),0)</f>
        <v>0</v>
      </c>
      <c r="CL209" s="19">
        <f>IFERROR(HLOOKUP(CL$1,'Nakladova matice_2018'!$A$1:$IW$188,182,FALSE),0)</f>
        <v>0</v>
      </c>
      <c r="CM209" s="19">
        <f>IFERROR(HLOOKUP(CM$1,'Nakladova matice_2018'!$A$1:$IW$188,182,FALSE),0)</f>
        <v>0</v>
      </c>
      <c r="CN209" s="19">
        <f>IFERROR(HLOOKUP(CN$1,'Nakladova matice_2018'!$A$1:$IW$188,182,FALSE),0)</f>
        <v>78172.36</v>
      </c>
      <c r="CO209" s="19">
        <f>IFERROR(HLOOKUP(CO$1,'Nakladova matice_2018'!$A$1:$IW$188,182,FALSE),0)</f>
        <v>17473.04</v>
      </c>
      <c r="CP209" s="19">
        <f>IFERROR(HLOOKUP(CP$1,'Nakladova matice_2018'!$A$1:$IW$188,182,FALSE),0)</f>
        <v>0</v>
      </c>
      <c r="CQ209" s="19">
        <f>IFERROR(HLOOKUP(CQ$1,'Nakladova matice_2018'!$A$1:$IW$188,182,FALSE),0)</f>
        <v>0</v>
      </c>
      <c r="CR209" s="19">
        <f>IFERROR(HLOOKUP(CR$1,'Nakladova matice_2018'!$A$1:$IW$188,182,FALSE),0)</f>
        <v>0</v>
      </c>
      <c r="CS209" s="19">
        <f>IFERROR(HLOOKUP(CS$1,'Nakladova matice_2018'!$A$1:$IW$188,182,FALSE),0)</f>
        <v>0</v>
      </c>
      <c r="CT209" s="19">
        <f>IFERROR(HLOOKUP(CT$1,'Nakladova matice_2018'!$A$1:$IW$188,182,FALSE),0)</f>
        <v>8360.2000000000007</v>
      </c>
      <c r="CU209" s="19">
        <f>IFERROR(HLOOKUP(CU$1,'Nakladova matice_2018'!$A$1:$IW$188,182,FALSE),0)</f>
        <v>0</v>
      </c>
      <c r="CV209" s="19">
        <f>IFERROR(HLOOKUP(CV$1,'Nakladova matice_2018'!$A$1:$IW$188,182,FALSE),0)</f>
        <v>19</v>
      </c>
      <c r="CW209" s="19">
        <f>IFERROR(HLOOKUP(CW$1,'Nakladova matice_2018'!$A$1:$IW$188,182,FALSE),0)</f>
        <v>0</v>
      </c>
      <c r="CX209" s="19">
        <f>IFERROR(HLOOKUP(CX$1,'Nakladova matice_2018'!$A$1:$IW$188,182,FALSE),0)</f>
        <v>0</v>
      </c>
      <c r="CY209" s="19">
        <f>IFERROR(HLOOKUP(CY$1,'Nakladova matice_2018'!$A$1:$IW$188,182,FALSE),0)</f>
        <v>0</v>
      </c>
      <c r="CZ209" s="19">
        <f>IFERROR(HLOOKUP(CZ$1,'Nakladova matice_2018'!$A$1:$IW$188,182,FALSE),0)</f>
        <v>0</v>
      </c>
      <c r="DA209" s="19">
        <f>IFERROR(HLOOKUP(DA$1,'Nakladova matice_2018'!$A$1:$IW$188,182,FALSE),0)</f>
        <v>0</v>
      </c>
      <c r="DB209" s="19">
        <f>IFERROR(HLOOKUP(DB$1,'Nakladova matice_2018'!$A$1:$IW$188,182,FALSE),0)</f>
        <v>6483.9</v>
      </c>
      <c r="DC209" s="19">
        <f>IFERROR(HLOOKUP(DC$1,'Nakladova matice_2018'!$A$1:$IW$188,182,FALSE),0)</f>
        <v>0</v>
      </c>
      <c r="DD209" s="19">
        <f>IFERROR(HLOOKUP(DD$1,'Nakladova matice_2018'!$A$1:$IW$188,182,FALSE),0)</f>
        <v>0</v>
      </c>
      <c r="DE209" s="19">
        <f>IFERROR(HLOOKUP(DE$1,'Nakladova matice_2018'!$A$1:$IW$188,182,FALSE),0)</f>
        <v>0</v>
      </c>
      <c r="DF209" s="19">
        <f>IFERROR(HLOOKUP(DF$1,'Nakladova matice_2018'!$A$1:$IW$188,182,FALSE),0)</f>
        <v>0</v>
      </c>
      <c r="DG209" s="19">
        <f>IFERROR(HLOOKUP(DG$1,'Nakladova matice_2018'!$A$1:$IW$188,182,FALSE),0)</f>
        <v>777.3</v>
      </c>
      <c r="DH209" s="19">
        <f>IFERROR(HLOOKUP(DH$1,'Nakladova matice_2018'!$A$1:$IW$188,182,FALSE),0)</f>
        <v>0</v>
      </c>
      <c r="DI209" s="19">
        <f>IFERROR(HLOOKUP(DI$1,'Nakladova matice_2018'!$A$1:$IW$188,182,FALSE),0)</f>
        <v>0</v>
      </c>
      <c r="DJ209" s="19">
        <f>IFERROR(HLOOKUP(DJ$1,'Nakladova matice_2018'!$A$1:$IW$188,182,FALSE),0)</f>
        <v>894.8</v>
      </c>
      <c r="DK209" s="19">
        <f>IFERROR(HLOOKUP(DK$1,'Nakladova matice_2018'!$A$1:$IW$188,182,FALSE),0)</f>
        <v>9.5</v>
      </c>
      <c r="DL209" s="19">
        <f>IFERROR(HLOOKUP(DL$1,'Nakladova matice_2018'!$A$1:$IW$188,182,FALSE),0)</f>
        <v>464.9</v>
      </c>
      <c r="DM209" s="19">
        <f>IFERROR(HLOOKUP(DM$1,'Nakladova matice_2018'!$A$1:$IW$188,182,FALSE),0)</f>
        <v>3114.1</v>
      </c>
      <c r="DN209" s="19">
        <f>IFERROR(HLOOKUP(DN$1,'Nakladova matice_2018'!$A$1:$IW$188,182,FALSE),0)</f>
        <v>88634.2</v>
      </c>
      <c r="DO209" s="19">
        <f>IFERROR(HLOOKUP(DO$1,'Nakladova matice_2018'!$A$1:$IW$188,182,FALSE),0)</f>
        <v>0</v>
      </c>
      <c r="DP209" s="19">
        <f>IFERROR(HLOOKUP(DP$1,'Nakladova matice_2018'!$A$1:$IW$188,182,FALSE),0)</f>
        <v>0</v>
      </c>
      <c r="DQ209" s="19">
        <f>IFERROR(HLOOKUP(DQ$1,'Nakladova matice_2018'!$A$1:$IW$188,182,FALSE),0)</f>
        <v>0</v>
      </c>
      <c r="DR209" s="19">
        <f>IFERROR(HLOOKUP(DR$1,'Nakladova matice_2018'!$A$1:$IW$188,182,FALSE),0)</f>
        <v>74740.2</v>
      </c>
      <c r="DS209" s="19">
        <f>IFERROR(HLOOKUP(DS$1,'Nakladova matice_2018'!$A$1:$IW$188,182,FALSE),0)</f>
        <v>0</v>
      </c>
      <c r="DT209" s="19">
        <f>IFERROR(HLOOKUP(DT$1,'Nakladova matice_2018'!$A$1:$IW$188,182,FALSE),0)</f>
        <v>0</v>
      </c>
      <c r="DU209" s="19">
        <f>IFERROR(HLOOKUP(DU$1,'Nakladova matice_2018'!$A$1:$IW$188,182,FALSE),0)</f>
        <v>979</v>
      </c>
      <c r="DV209" s="19">
        <f>IFERROR(HLOOKUP(DV$1,'Nakladova matice_2018'!$A$1:$IW$188,182,FALSE),0)</f>
        <v>0</v>
      </c>
      <c r="DW209" s="19">
        <f>IFERROR(HLOOKUP(DW$1,'Nakladova matice_2018'!$A$1:$IW$188,182,FALSE),0)</f>
        <v>730</v>
      </c>
      <c r="DX209" s="19">
        <f>IFERROR(HLOOKUP(DX$1,'Nakladova matice_2018'!$A$1:$IW$188,182,FALSE),0)</f>
        <v>294.10000000000002</v>
      </c>
      <c r="DY209" s="19">
        <f>IFERROR(HLOOKUP(DY$1,'Nakladova matice_2018'!$A$1:$IW$188,182,FALSE),0)</f>
        <v>749.2</v>
      </c>
      <c r="DZ209" s="19">
        <f>IFERROR(HLOOKUP(DZ$1,'Nakladova matice_2018'!$A$1:$IW$188,182,FALSE),0)</f>
        <v>676.6</v>
      </c>
      <c r="EA209" s="19">
        <f>IFERROR(HLOOKUP(EA$1,'Nakladova matice_2018'!$A$1:$IW$188,182,FALSE),0)</f>
        <v>427.4</v>
      </c>
      <c r="EB209" s="19">
        <f>IFERROR(HLOOKUP(EB$1,'Nakladova matice_2018'!$A$1:$IW$188,182,FALSE),0)</f>
        <v>63.5</v>
      </c>
      <c r="EC209" s="19">
        <f>IFERROR(HLOOKUP(EC$1,'Nakladova matice_2018'!$A$1:$IW$188,182,FALSE),0)</f>
        <v>9.5</v>
      </c>
      <c r="ED209" s="19">
        <f>IFERROR(HLOOKUP(ED$1,'Nakladova matice_2018'!$A$1:$IW$188,182,FALSE),0)</f>
        <v>968.4</v>
      </c>
      <c r="EE209" s="19">
        <f>IFERROR(HLOOKUP(EE$1,'Nakladova matice_2018'!$A$1:$IW$188,182,FALSE),0)</f>
        <v>3437.3</v>
      </c>
      <c r="EF209" s="19">
        <f>IFERROR(HLOOKUP(EF$1,'Nakladova matice_2018'!$A$1:$IW$188,182,FALSE),0)</f>
        <v>0</v>
      </c>
      <c r="EG209" s="19">
        <f>IFERROR(HLOOKUP(EG$1,'Nakladova matice_2018'!$A$1:$IW$188,182,FALSE),0)</f>
        <v>1236.4000000000001</v>
      </c>
      <c r="EH209" s="19">
        <f>IFERROR(HLOOKUP(EH$1,'Nakladova matice_2018'!$A$1:$IW$188,182,FALSE),0)</f>
        <v>343.7</v>
      </c>
      <c r="EI209" s="19">
        <f>IFERROR(HLOOKUP(EI$1,'Nakladova matice_2018'!$A$1:$IW$188,182,FALSE),0)</f>
        <v>107.9</v>
      </c>
      <c r="EJ209" s="19">
        <f>IFERROR(HLOOKUP(EJ$1,'Nakladova matice_2018'!$A$1:$IW$188,182,FALSE),0)</f>
        <v>150.1</v>
      </c>
      <c r="EK209" s="19">
        <f>IFERROR(HLOOKUP(EK$1,'Nakladova matice_2018'!$A$1:$IW$188,182,FALSE),0)</f>
        <v>1467.2</v>
      </c>
      <c r="EL209" s="19">
        <f>IFERROR(HLOOKUP(EL$1,'Nakladova matice_2018'!$A$1:$IW$188,182,FALSE),0)</f>
        <v>0</v>
      </c>
      <c r="EM209" s="19">
        <f>IFERROR(HLOOKUP(EM$1,'Nakladova matice_2018'!$A$1:$IW$188,182,FALSE),0)</f>
        <v>0</v>
      </c>
      <c r="EN209" s="19">
        <f>IFERROR(HLOOKUP(EN$1,'Nakladova matice_2018'!$A$1:$IW$188,182,FALSE),0)</f>
        <v>0</v>
      </c>
      <c r="EO209" s="19">
        <f>IFERROR(HLOOKUP(EO$1,'Nakladova matice_2018'!$A$1:$IW$188,182,FALSE),0)</f>
        <v>0</v>
      </c>
      <c r="EP209" s="19">
        <f>IFERROR(HLOOKUP(EP$1,'Nakladova matice_2018'!$A$1:$IW$188,182,FALSE),0)</f>
        <v>98917.3</v>
      </c>
      <c r="EQ209" s="19">
        <f>IFERROR(HLOOKUP(EQ$1,'Nakladova matice_2018'!$A$1:$IW$188,182,FALSE),0)</f>
        <v>0</v>
      </c>
      <c r="ER209" s="19">
        <f>IFERROR(HLOOKUP(ER$1,'Nakladova matice_2018'!$A$1:$IW$188,182,FALSE),0)</f>
        <v>5575.6</v>
      </c>
      <c r="ES209" s="19">
        <f>IFERROR(HLOOKUP(ES$1,'Nakladova matice_2018'!$A$1:$IW$188,182,FALSE),0)</f>
        <v>0</v>
      </c>
      <c r="ET209" s="19">
        <f>IFERROR(HLOOKUP(ET$1,'Nakladova matice_2018'!$A$1:$IW$188,182,FALSE),0)</f>
        <v>0</v>
      </c>
      <c r="EU209" s="19">
        <f>IFERROR(HLOOKUP(EU$1,'Nakladova matice_2018'!$A$1:$IW$188,182,FALSE),0)</f>
        <v>0</v>
      </c>
      <c r="EV209" s="19">
        <f>IFERROR(HLOOKUP(EV$1,'Nakladova matice_2018'!$A$1:$IW$188,182,FALSE),0)</f>
        <v>0</v>
      </c>
      <c r="EW209" s="19">
        <f>IFERROR(HLOOKUP(EW$1,'Nakladova matice_2018'!$A$1:$IW$188,182,FALSE),0)</f>
        <v>0</v>
      </c>
      <c r="EX209" s="19">
        <f>IFERROR(HLOOKUP(EX$1,'Nakladova matice_2018'!$A$1:$IW$188,182,FALSE),0)</f>
        <v>0</v>
      </c>
      <c r="EY209" s="19">
        <f>IFERROR(HLOOKUP(EY$1,'Nakladova matice_2018'!$A$1:$IW$188,182,FALSE),0)</f>
        <v>0</v>
      </c>
      <c r="EZ209" s="19">
        <f>IFERROR(HLOOKUP(EZ$1,'Nakladova matice_2018'!$A$1:$IW$188,182,FALSE),0)</f>
        <v>1258.3</v>
      </c>
      <c r="FA209" s="19">
        <f>IFERROR(HLOOKUP(FA$1,'Nakladova matice_2018'!$A$1:$IW$188,182,FALSE),0)</f>
        <v>0</v>
      </c>
      <c r="FB209" s="19">
        <f>IFERROR(HLOOKUP(FB$1,'Nakladova matice_2018'!$A$1:$IW$188,182,FALSE),0)</f>
        <v>1974.1</v>
      </c>
      <c r="FC209" s="19">
        <f>IFERROR(HLOOKUP(FC$1,'Nakladova matice_2018'!$A$1:$IW$188,182,FALSE),0)</f>
        <v>0</v>
      </c>
      <c r="FD209" s="19">
        <f>IFERROR(HLOOKUP(FD$1,'Nakladova matice_2018'!$A$1:$IW$188,182,FALSE),0)</f>
        <v>0</v>
      </c>
      <c r="FE209" s="19">
        <f>IFERROR(HLOOKUP(FE$1,'Nakladova matice_2018'!$A$1:$IW$188,182,FALSE),0)</f>
        <v>863.1</v>
      </c>
      <c r="FF209" s="19">
        <f>IFERROR(HLOOKUP(FF$1,'Nakladova matice_2018'!$A$1:$IW$188,182,FALSE),0)</f>
        <v>0</v>
      </c>
      <c r="FG209" s="19">
        <f>IFERROR(HLOOKUP(FG$1,'Nakladova matice_2018'!$A$1:$IW$188,182,FALSE),0)</f>
        <v>0</v>
      </c>
      <c r="FH209" s="19">
        <f>IFERROR(HLOOKUP(FH$1,'Nakladova matice_2018'!$A$1:$IW$188,182,FALSE),0)</f>
        <v>0</v>
      </c>
      <c r="FI209" s="19">
        <f>IFERROR(HLOOKUP(FI$1,'Nakladova matice_2018'!$A$1:$IW$188,182,FALSE),0)</f>
        <v>86263.1</v>
      </c>
      <c r="FJ209" s="19">
        <f>IFERROR(HLOOKUP(FJ$1,'Nakladova matice_2018'!$A$1:$IW$188,182,FALSE),0)</f>
        <v>0</v>
      </c>
      <c r="FK209" s="19">
        <f>IFERROR(HLOOKUP(FK$1,'Nakladova matice_2018'!$A$1:$IW$188,182,FALSE),0)</f>
        <v>0</v>
      </c>
      <c r="FL209" s="19">
        <f>IFERROR(HLOOKUP(FL$1,'Nakladova matice_2018'!$A$1:$IW$188,182,FALSE),0)</f>
        <v>23467.200000000001</v>
      </c>
      <c r="FM209" s="19">
        <f>IFERROR(HLOOKUP(FM$1,'Nakladova matice_2018'!$A$1:$IW$188,182,FALSE),0)</f>
        <v>0</v>
      </c>
      <c r="FN209" s="19">
        <f>IFERROR(HLOOKUP(FN$1,'Nakladova matice_2018'!$A$1:$IW$188,182,FALSE),0)</f>
        <v>1018.4</v>
      </c>
      <c r="FO209" s="19">
        <f>IFERROR(HLOOKUP(FO$1,'Nakladova matice_2018'!$A$1:$IW$188,182,FALSE),0)</f>
        <v>8522.7000000000007</v>
      </c>
      <c r="FP209" s="19">
        <f>IFERROR(HLOOKUP(FP$1,'Nakladova matice_2018'!$A$1:$IW$188,182,FALSE),0)</f>
        <v>0</v>
      </c>
      <c r="FQ209" s="19">
        <f>IFERROR(HLOOKUP(FQ$1,'Nakladova matice_2018'!$A$1:$IW$188,182,FALSE),0)</f>
        <v>2844.4</v>
      </c>
      <c r="FR209" s="19">
        <f>IFERROR(HLOOKUP(FR$1,'Nakladova matice_2018'!$A$1:$IW$188,182,FALSE),0)</f>
        <v>0</v>
      </c>
      <c r="FS209" s="19">
        <f>IFERROR(HLOOKUP(FS$1,'Nakladova matice_2018'!$A$1:$IW$188,182,FALSE),0)</f>
        <v>2078.5</v>
      </c>
      <c r="FT209" s="19">
        <f>IFERROR(HLOOKUP(FT$1,'Nakladova matice_2018'!$A$1:$IW$188,182,FALSE),0)</f>
        <v>8876.2999999999993</v>
      </c>
      <c r="FU209" s="19">
        <f>IFERROR(HLOOKUP(FU$1,'Nakladova matice_2018'!$A$1:$IW$188,182,FALSE),0)</f>
        <v>1005.2</v>
      </c>
      <c r="FV209" s="19">
        <f>IFERROR(HLOOKUP(FV$1,'Nakladova matice_2018'!$A$1:$IW$188,182,FALSE),0)</f>
        <v>1371.1</v>
      </c>
      <c r="FW209" s="19">
        <f>IFERROR(HLOOKUP(FW$1,'Nakladova matice_2018'!$A$1:$IW$188,182,FALSE),0)</f>
        <v>0</v>
      </c>
      <c r="FX209" s="19">
        <f>IFERROR(HLOOKUP(FX$1,'Nakladova matice_2018'!$A$1:$IW$188,182,FALSE),0)</f>
        <v>0</v>
      </c>
      <c r="FY209" s="19">
        <f>IFERROR(HLOOKUP(FY$1,'Nakladova matice_2018'!$A$1:$IW$188,182,FALSE),0)</f>
        <v>0</v>
      </c>
      <c r="FZ209" s="19">
        <f>IFERROR(HLOOKUP(FZ$1,'Nakladova matice_2018'!$A$1:$IW$188,182,FALSE),0)</f>
        <v>0</v>
      </c>
      <c r="GA209" s="19">
        <f>IFERROR(HLOOKUP(GA$1,'Nakladova matice_2018'!$A$1:$IW$188,182,FALSE),0)</f>
        <v>0</v>
      </c>
      <c r="GB209" s="19">
        <f>IFERROR(HLOOKUP(GB$1,'Nakladova matice_2018'!$A$1:$IW$188,182,FALSE),0)</f>
        <v>0</v>
      </c>
      <c r="GC209" s="19">
        <f>IFERROR(HLOOKUP(GC$1,'Nakladova matice_2018'!$A$1:$IW$188,182,FALSE),0)</f>
        <v>0</v>
      </c>
      <c r="GD209" s="19">
        <f>IFERROR(HLOOKUP(GD$1,'Nakladova matice_2018'!$A$1:$IW$188,182,FALSE),0)</f>
        <v>44157.4</v>
      </c>
      <c r="GE209" s="19">
        <f>IFERROR(HLOOKUP(GE$1,'Nakladova matice_2018'!$A$1:$IW$188,182,FALSE),0)</f>
        <v>0</v>
      </c>
      <c r="GF209" s="19">
        <f>IFERROR(HLOOKUP(GF$1,'Nakladova matice_2018'!$A$1:$IW$188,182,FALSE),0)</f>
        <v>0</v>
      </c>
      <c r="GG209" s="19">
        <f>IFERROR(HLOOKUP(GG$1,'Nakladova matice_2018'!$A$1:$IW$188,182,FALSE),0)</f>
        <v>0</v>
      </c>
      <c r="GH209" s="19">
        <f>IFERROR(HLOOKUP(GH$1,'Nakladova matice_2018'!$A$1:$IW$188,182,FALSE),0)</f>
        <v>0</v>
      </c>
      <c r="GI209" s="19">
        <f>IFERROR(HLOOKUP(GI$1,'Nakladova matice_2018'!$A$1:$IW$188,182,FALSE),0)</f>
        <v>0</v>
      </c>
      <c r="GJ209" s="19">
        <f>IFERROR(HLOOKUP(GJ$1,'Nakladova matice_2018'!$A$1:$IW$188,182,FALSE),0)</f>
        <v>0</v>
      </c>
      <c r="GK209" s="19">
        <f>IFERROR(HLOOKUP(GK$1,'Nakladova matice_2018'!$A$1:$IW$188,182,FALSE),0)</f>
        <v>0</v>
      </c>
      <c r="GL209" s="19">
        <f>IFERROR(HLOOKUP(GL$1,'Nakladova matice_2018'!$A$1:$IW$188,182,FALSE),0)</f>
        <v>0</v>
      </c>
      <c r="GM209" s="19">
        <f>IFERROR(HLOOKUP(GM$1,'Nakladova matice_2018'!$A$1:$IW$188,182,FALSE),0)</f>
        <v>110497.9</v>
      </c>
      <c r="GN209" s="19">
        <f>IFERROR(HLOOKUP(GN$1,'Nakladova matice_2018'!$A$1:$IW$188,182,FALSE),0)</f>
        <v>0</v>
      </c>
      <c r="GO209" s="19">
        <f>IFERROR(HLOOKUP(GO$1,'Nakladova matice_2018'!$A$1:$IW$188,182,FALSE),0)</f>
        <v>0</v>
      </c>
      <c r="GP209" s="19">
        <f>IFERROR(HLOOKUP(GP$1,'Nakladova matice_2018'!$A$1:$IW$188,182,FALSE),0)</f>
        <v>0</v>
      </c>
      <c r="GQ209" s="19">
        <f>IFERROR(HLOOKUP(GQ$1,'Nakladova matice_2018'!$A$1:$IW$188,182,FALSE),0)</f>
        <v>0</v>
      </c>
      <c r="GR209" s="19">
        <f>IFERROR(HLOOKUP(GR$1,'Nakladova matice_2018'!$A$1:$IW$188,182,FALSE),0)</f>
        <v>0</v>
      </c>
      <c r="GS209" s="19">
        <f>IFERROR(HLOOKUP(GS$1,'Nakladova matice_2018'!$A$1:$IW$188,182,FALSE),0)</f>
        <v>0</v>
      </c>
      <c r="GT209" s="19">
        <f>IFERROR(HLOOKUP(GT$1,'Nakladova matice_2018'!$A$1:$IW$188,182,FALSE),0)</f>
        <v>0</v>
      </c>
      <c r="GU209" s="19">
        <f>IFERROR(HLOOKUP(GU$1,'Nakladova matice_2018'!$A$1:$IW$188,182,FALSE),0)</f>
        <v>0</v>
      </c>
      <c r="GV209" s="19">
        <f>IFERROR(HLOOKUP(GV$1,'Nakladova matice_2018'!$A$1:$IW$188,182,FALSE),0)</f>
        <v>0</v>
      </c>
      <c r="GW209" s="19">
        <f>IFERROR(HLOOKUP(GW$1,'Nakladova matice_2018'!$A$1:$IW$188,182,FALSE),0)</f>
        <v>0</v>
      </c>
      <c r="GX209" s="19">
        <f>IFERROR(HLOOKUP(GX$1,'Nakladova matice_2018'!$A$1:$IW$188,182,FALSE),0)</f>
        <v>0</v>
      </c>
      <c r="GY209" s="19">
        <f>IFERROR(HLOOKUP(GY$1,'Nakladova matice_2018'!$A$1:$IW$188,182,FALSE),0)</f>
        <v>0</v>
      </c>
      <c r="GZ209" s="19">
        <f>IFERROR(HLOOKUP(GZ$1,'Nakladova matice_2018'!$A$1:$IW$188,182,FALSE),0)</f>
        <v>0</v>
      </c>
      <c r="HA209" s="19">
        <f>IFERROR(HLOOKUP(HA$1,'Nakladova matice_2018'!$A$1:$IW$188,182,FALSE),0)</f>
        <v>11449.7</v>
      </c>
      <c r="HB209" s="19">
        <f>IFERROR(HLOOKUP(HB$1,'Nakladova matice_2018'!$A$1:$IW$188,182,FALSE),0)</f>
        <v>0</v>
      </c>
      <c r="HC209" s="19">
        <f>IFERROR(HLOOKUP(HC$1,'Nakladova matice_2018'!$A$1:$IW$188,182,FALSE),0)</f>
        <v>0</v>
      </c>
      <c r="HD209" s="19">
        <f>IFERROR(HLOOKUP(HD$1,'Nakladova matice_2018'!$A$1:$IW$188,182,FALSE),0)</f>
        <v>0</v>
      </c>
      <c r="HE209" s="19">
        <f>IFERROR(HLOOKUP(HE$1,'Nakladova matice_2018'!$A$1:$IW$188,182,FALSE),0)</f>
        <v>0</v>
      </c>
      <c r="HF209" s="19">
        <f>IFERROR(HLOOKUP(HF$1,'Nakladova matice_2018'!$A$1:$IW$188,182,FALSE),0)</f>
        <v>0</v>
      </c>
      <c r="HG209" s="19">
        <f>IFERROR(HLOOKUP(HG$1,'Nakladova matice_2018'!$A$1:$IW$188,182,FALSE),0)</f>
        <v>0</v>
      </c>
      <c r="HH209" s="19">
        <f>IFERROR(HLOOKUP(HH$1,'Nakladova matice_2018'!$A$1:$IW$188,182,FALSE),0)</f>
        <v>0</v>
      </c>
      <c r="HI209" s="19">
        <f>IFERROR(HLOOKUP(HI$1,'Nakladova matice_2018'!$A$1:$IW$188,182,FALSE),0)</f>
        <v>0</v>
      </c>
      <c r="HJ209" s="19">
        <f>IFERROR(HLOOKUP(HJ$1,'Nakladova matice_2018'!$A$1:$IW$188,182,FALSE),0)</f>
        <v>5016.8</v>
      </c>
      <c r="HK209" s="19">
        <f>IFERROR(HLOOKUP(HK$1,'Nakladova matice_2018'!$A$1:$IW$188,182,FALSE),0)</f>
        <v>0</v>
      </c>
      <c r="HL209" s="19">
        <f>IFERROR(HLOOKUP(HL$1,'Nakladova matice_2018'!$A$1:$IW$188,182,FALSE),0)</f>
        <v>0</v>
      </c>
      <c r="HM209" s="19">
        <f>IFERROR(HLOOKUP(HM$1,'Nakladova matice_2018'!$A$1:$IW$188,182,FALSE),0)</f>
        <v>0</v>
      </c>
      <c r="HN209" s="19">
        <f>IFERROR(HLOOKUP(HN$1,'Nakladova matice_2018'!$A$1:$IW$188,182,FALSE),0)</f>
        <v>0</v>
      </c>
      <c r="HO209" s="19">
        <f>IFERROR(HLOOKUP(HO$1,'Nakladova matice_2018'!$A$1:$IW$188,182,FALSE),0)</f>
        <v>0</v>
      </c>
      <c r="HP209" s="19">
        <f>IFERROR(HLOOKUP(HP$1,'Nakladova matice_2018'!$A$1:$IW$188,182,FALSE),0)</f>
        <v>0</v>
      </c>
      <c r="HQ209" s="19">
        <f>IFERROR(HLOOKUP(HQ$1,'Nakladova matice_2018'!$A$1:$IW$188,182,FALSE),0)</f>
        <v>0</v>
      </c>
      <c r="HR209" s="19">
        <f>IFERROR(HLOOKUP(HR$1,'Nakladova matice_2018'!$A$1:$IW$188,182,FALSE),0)</f>
        <v>0</v>
      </c>
      <c r="HS209" s="19">
        <f>IFERROR(HLOOKUP(HS$1,'Nakladova matice_2018'!$A$1:$IW$188,182,FALSE),0)</f>
        <v>0</v>
      </c>
      <c r="HT209" s="19">
        <f>IFERROR(HLOOKUP(HT$1,'Nakladova matice_2018'!$A$1:$IW$188,182,FALSE),0)</f>
        <v>0</v>
      </c>
      <c r="HU209" s="19">
        <f>IFERROR(HLOOKUP(HU$1,'Nakladova matice_2018'!$A$1:$IW$188,182,FALSE),0)</f>
        <v>0</v>
      </c>
      <c r="HV209" s="19">
        <f>IFERROR(HLOOKUP(HV$1,'Nakladova matice_2018'!$A$1:$IW$188,182,FALSE),0)</f>
        <v>0</v>
      </c>
      <c r="HW209" s="19">
        <f>IFERROR(HLOOKUP(HW$1,'Nakladova matice_2018'!$A$1:$IW$188,182,FALSE),0)</f>
        <v>0</v>
      </c>
      <c r="HX209" s="19">
        <f>IFERROR(HLOOKUP(HX$1,'Nakladova matice_2018'!$A$1:$IW$188,182,FALSE),0)</f>
        <v>0</v>
      </c>
      <c r="HY209" s="19">
        <f>IFERROR(HLOOKUP(HY$1,'Nakladova matice_2018'!$A$1:$IW$188,182,FALSE),0)</f>
        <v>0</v>
      </c>
      <c r="HZ209" s="19">
        <f>IFERROR(HLOOKUP(HZ$1,'Nakladova matice_2018'!$A$1:$IW$188,182,FALSE),0)</f>
        <v>0</v>
      </c>
      <c r="IA209" s="19">
        <f>IFERROR(HLOOKUP(IA$1,'Nakladova matice_2018'!$A$1:$IW$188,182,FALSE),0)</f>
        <v>0</v>
      </c>
      <c r="IB209" s="19">
        <f>IFERROR(HLOOKUP(IB$1,'Nakladova matice_2018'!$A$1:$IW$188,182,FALSE),0)</f>
        <v>0</v>
      </c>
      <c r="IC209" s="19">
        <f>IFERROR(HLOOKUP(IC$1,'Nakladova matice_2018'!$A$1:$IW$188,182,FALSE),0)</f>
        <v>0</v>
      </c>
      <c r="ID209" s="19">
        <f>IFERROR(HLOOKUP(ID$1,'Nakladova matice_2018'!$A$1:$IW$188,182,FALSE),0)</f>
        <v>0</v>
      </c>
      <c r="IE209" s="19">
        <f>IFERROR(HLOOKUP(IE$1,'Nakladova matice_2018'!$A$1:$IW$188,182,FALSE),0)</f>
        <v>0</v>
      </c>
      <c r="IF209" s="19">
        <f>IFERROR(HLOOKUP(IF$1,'Nakladova matice_2018'!$A$1:$IW$188,182,FALSE),0)</f>
        <v>0</v>
      </c>
      <c r="IG209" s="19">
        <f>IFERROR(HLOOKUP(IG$1,'Nakladova matice_2018'!$A$1:$IW$188,182,FALSE),0)</f>
        <v>0</v>
      </c>
      <c r="IH209" s="19">
        <f>IFERROR(HLOOKUP(IH$1,'Nakladova matice_2018'!$A$1:$IW$188,182,FALSE),0)</f>
        <v>0</v>
      </c>
      <c r="II209" s="19">
        <f>IFERROR(HLOOKUP(II$1,'Nakladova matice_2018'!$A$1:$IW$188,182,FALSE),0)</f>
        <v>3476</v>
      </c>
      <c r="IJ209" s="19">
        <f>IFERROR(HLOOKUP(IJ$1,'Nakladova matice_2018'!$A$1:$IW$188,182,FALSE),0)</f>
        <v>0</v>
      </c>
      <c r="IK209" s="19">
        <f>IFERROR(HLOOKUP(IK$1,'Nakladova matice_2018'!$A$1:$IW$188,182,FALSE),0)</f>
        <v>0</v>
      </c>
      <c r="IL209" s="19">
        <f>IFERROR(HLOOKUP(IL$1,'Nakladova matice_2018'!$A$1:$IW$188,182,FALSE),0)</f>
        <v>0</v>
      </c>
      <c r="IM209" s="19">
        <f>IFERROR(HLOOKUP(IM$1,'Nakladova matice_2018'!$A$1:$IW$188,182,FALSE),0)</f>
        <v>0</v>
      </c>
      <c r="IN209" s="19">
        <f>IFERROR(HLOOKUP(IN$1,'Nakladova matice_2018'!$A$1:$IW$188,182,FALSE),0)</f>
        <v>0</v>
      </c>
      <c r="IO209" s="19">
        <f>IFERROR(HLOOKUP(IO$1,'Nakladova matice_2018'!$A$1:$IW$188,182,FALSE),0)</f>
        <v>0</v>
      </c>
      <c r="IP209" s="19">
        <f>IFERROR(HLOOKUP(IP$1,'Nakladova matice_2018'!$A$1:$IW$188,182,FALSE),0)</f>
        <v>0</v>
      </c>
      <c r="IQ209" s="19">
        <f>IFERROR(HLOOKUP(IQ$1,'Nakladova matice_2018'!$A$1:$IW$188,182,FALSE),0)</f>
        <v>0</v>
      </c>
      <c r="IR209" s="19">
        <f>IFERROR(HLOOKUP(IR$1,'Nakladova matice_2018'!$A$1:$IW$188,182,FALSE),0)</f>
        <v>0</v>
      </c>
      <c r="IS209" s="19">
        <f>IFERROR(HLOOKUP(IS$1,'Nakladova matice_2018'!$A$1:$IW$188,182,FALSE),0)</f>
        <v>0</v>
      </c>
      <c r="IT209" s="19">
        <f>IFERROR(HLOOKUP(IT$1,'Nakladova matice_2018'!$A$1:$IW$188,182,FALSE),0)</f>
        <v>0</v>
      </c>
      <c r="IU209" s="19">
        <f>IFERROR(HLOOKUP(IU$1,'Nakladova matice_2018'!$A$1:$IW$188,182,FALSE),0)</f>
        <v>0</v>
      </c>
      <c r="IV209" s="19">
        <f>IFERROR(HLOOKUP(IV$1,'Nakladova matice_2018'!$A$1:$IW$188,182,FALSE),0)</f>
        <v>0</v>
      </c>
      <c r="IW209" s="19">
        <f>IFERROR(HLOOKUP(IW$1,'Nakladova matice_2018'!$A$1:$IW$188,182,FALSE),0)</f>
        <v>0</v>
      </c>
      <c r="IX209" s="19">
        <f>IFERROR(HLOOKUP(IX$1,'Nakladova matice_2018'!$A$1:$IW$188,182,FALSE),0)</f>
        <v>0</v>
      </c>
      <c r="IY209" s="19">
        <f>IFERROR(HLOOKUP(IY$1,'Nakladova matice_2018'!$A$1:$IW$188,182,FALSE),0)</f>
        <v>0</v>
      </c>
      <c r="IZ209" s="19">
        <f>IFERROR(HLOOKUP(IZ$1,'Nakladova matice_2018'!$A$1:$IW$188,182,FALSE),0)</f>
        <v>0</v>
      </c>
      <c r="JA209" s="19">
        <f>IFERROR(HLOOKUP(JA$1,'Nakladova matice_2018'!$A$1:$IW$188,182,FALSE),0)</f>
        <v>15568.7</v>
      </c>
      <c r="JB209" s="19">
        <f>IFERROR(HLOOKUP(JB$1,'Nakladova matice_2018'!$A$1:$IW$188,182,FALSE),0)</f>
        <v>0</v>
      </c>
      <c r="JC209" s="19">
        <f>IFERROR(HLOOKUP(JC$1,'Nakladova matice_2018'!$A$1:$IW$188,182,FALSE),0)</f>
        <v>0</v>
      </c>
      <c r="JD209" s="19">
        <f>IFERROR(HLOOKUP(JD$1,'Nakladova matice_2018'!$A$1:$IW$188,182,FALSE),0)</f>
        <v>0</v>
      </c>
      <c r="JE209" s="19">
        <f>IFERROR(HLOOKUP(JE$1,'Nakladova matice_2018'!$A$1:$IW$188,182,FALSE),0)</f>
        <v>0</v>
      </c>
      <c r="JF209" s="19">
        <f>IFERROR(HLOOKUP(JF$1,'Nakladova matice_2018'!$A$1:$IW$188,182,FALSE),0)</f>
        <v>0</v>
      </c>
      <c r="JG209" s="19">
        <f>IFERROR(HLOOKUP(JG$1,'Nakladova matice_2018'!$A$1:$IW$188,182,FALSE),0)</f>
        <v>12803.4</v>
      </c>
      <c r="JH209" s="19">
        <f>IFERROR(HLOOKUP(JH$1,'Nakladova matice_2018'!$A$1:$IW$188,182,FALSE),0)</f>
        <v>0</v>
      </c>
      <c r="JI209" s="19">
        <f>IFERROR(HLOOKUP(JI$1,'Nakladova matice_2018'!$A$1:$IW$188,182,FALSE),0)</f>
        <v>0</v>
      </c>
      <c r="JJ209" s="19">
        <f>IFERROR(HLOOKUP(JJ$1,'Nakladova matice_2018'!$A$1:$IW$188,182,FALSE),0)</f>
        <v>152.6</v>
      </c>
      <c r="JK209" s="19">
        <f>IFERROR(HLOOKUP(JK$1,'Nakladova matice_2018'!$A$1:$IW$188,182,FALSE),0)</f>
        <v>845.8</v>
      </c>
      <c r="JL209" s="19">
        <f>IFERROR(HLOOKUP(JL$1,'Nakladova matice_2018'!$A$1:$IW$188,182,FALSE),0)</f>
        <v>0</v>
      </c>
      <c r="JM209" s="19">
        <f>IFERROR(HLOOKUP(JM$1,'Nakladova matice_2018'!$A$1:$IW$188,182,FALSE),0)</f>
        <v>6053.6</v>
      </c>
      <c r="JN209" s="19">
        <f>IFERROR(HLOOKUP(JN$1,'Nakladova matice_2018'!$A$1:$IW$188,182,FALSE),0)</f>
        <v>0</v>
      </c>
      <c r="JO209" s="19">
        <f>IFERROR(HLOOKUP(JO$1,'Nakladova matice_2018'!$A$1:$IW$188,182,FALSE),0)</f>
        <v>0</v>
      </c>
      <c r="JP209" s="19">
        <f>IFERROR(HLOOKUP(JP$1,'Nakladova matice_2018'!$A$1:$IW$188,182,FALSE),0)</f>
        <v>0</v>
      </c>
      <c r="JQ209" s="19">
        <f>IFERROR(HLOOKUP(JQ$1,'Nakladova matice_2018'!$A$1:$IW$188,182,FALSE),0)</f>
        <v>0</v>
      </c>
      <c r="JR209" s="19">
        <f>IFERROR(HLOOKUP(JR$1,'Nakladova matice_2018'!$A$1:$IW$188,182,FALSE),0)</f>
        <v>1343</v>
      </c>
      <c r="JS209" s="19">
        <f>IFERROR(HLOOKUP(JS$1,'Nakladova matice_2018'!$A$1:$IW$188,182,FALSE),0)</f>
        <v>0</v>
      </c>
      <c r="JT209" s="19">
        <f>IFERROR(HLOOKUP(JT$1,'Nakladova matice_2018'!$A$1:$IW$188,182,FALSE),0)</f>
        <v>2191.6</v>
      </c>
      <c r="JU209" s="19">
        <f>IFERROR(HLOOKUP(JU$1,'Nakladova matice_2018'!$A$1:$IW$188,182,FALSE),0)</f>
        <v>5324.1</v>
      </c>
      <c r="JV209" s="19">
        <f>IFERROR(HLOOKUP(JV$1,'Nakladova matice_2018'!$A$1:$IW$188,182,FALSE),0)</f>
        <v>17747.2</v>
      </c>
      <c r="JW209" s="19">
        <f>IFERROR(HLOOKUP(JW$1,'Nakladova matice_2018'!$A$1:$IW$188,182,FALSE),0)</f>
        <v>0</v>
      </c>
      <c r="JX209" s="19">
        <f>IFERROR(HLOOKUP(JX$1,'Nakladova matice_2018'!$A$1:$IW$188,182,FALSE),0)</f>
        <v>1564.6</v>
      </c>
      <c r="JY209" s="19">
        <f>IFERROR(HLOOKUP(JY$1,'Nakladova matice_2018'!$A$1:$IW$188,182,FALSE),0)</f>
        <v>0</v>
      </c>
      <c r="JZ209" s="19">
        <f>IFERROR(HLOOKUP(JZ$1,'Nakladova matice_2018'!$A$1:$IW$188,182,FALSE),0)</f>
        <v>0</v>
      </c>
      <c r="KA209" s="19">
        <f>IFERROR(HLOOKUP(KA$1,'Nakladova matice_2018'!$A$1:$IW$188,182,FALSE),0)</f>
        <v>9.5</v>
      </c>
      <c r="KB209" s="19">
        <f>IFERROR(HLOOKUP(KB$1,'Nakladova matice_2018'!$A$1:$IW$188,182,FALSE),0)</f>
        <v>0</v>
      </c>
      <c r="KC209" s="19">
        <f>IFERROR(HLOOKUP(KC$1,'Nakladova matice_2018'!$A$1:$IW$188,182,FALSE),0)</f>
        <v>114.7</v>
      </c>
      <c r="KD209" s="19">
        <f>IFERROR(HLOOKUP(KD$1,'Nakladova matice_2018'!$A$1:$IW$188,182,FALSE),0)</f>
        <v>1245.0999999999999</v>
      </c>
      <c r="KE209" s="19">
        <f>IFERROR(HLOOKUP(KE$1,'Nakladova matice_2018'!$A$1:$IW$188,182,FALSE),0)</f>
        <v>0</v>
      </c>
      <c r="KF209" s="19">
        <f>IFERROR(HLOOKUP(KF$1,'Nakladova matice_2018'!$A$1:$IW$188,182,FALSE),0)</f>
        <v>0</v>
      </c>
      <c r="KG209" s="19">
        <f>IFERROR(HLOOKUP(KG$1,'Nakladova matice_2018'!$A$1:$IW$188,182,FALSE),0)</f>
        <v>0</v>
      </c>
      <c r="KH209" s="19">
        <f>IFERROR(HLOOKUP(KH$1,'Nakladova matice_2018'!$A$1:$IW$188,182,FALSE),0)</f>
        <v>0</v>
      </c>
      <c r="KI209" s="19">
        <f>IFERROR(HLOOKUP(KI$1,'Nakladova matice_2018'!$A$1:$IW$188,182,FALSE),0)</f>
        <v>0</v>
      </c>
      <c r="KJ209" s="19">
        <f>IFERROR(HLOOKUP(KJ$1,'Nakladova matice_2018'!$A$1:$IW$188,182,FALSE),0)</f>
        <v>410.1</v>
      </c>
      <c r="KK209" s="19">
        <f>IFERROR(HLOOKUP(KK$1,'Nakladova matice_2018'!$A$1:$IW$188,182,FALSE),0)</f>
        <v>7353.1</v>
      </c>
      <c r="KL209" s="19">
        <f>IFERROR(HLOOKUP(KL$1,'Nakladova matice_2018'!$A$1:$IW$188,182,FALSE),0)</f>
        <v>0</v>
      </c>
      <c r="KM209" s="19">
        <f>IFERROR(HLOOKUP(KM$1,'Nakladova matice_2018'!$A$1:$IW$188,182,FALSE),0)</f>
        <v>0</v>
      </c>
      <c r="KN209" s="19">
        <f>IFERROR(HLOOKUP(KN$1,'Nakladova matice_2018'!$A$1:$IW$188,182,FALSE),0)</f>
        <v>0</v>
      </c>
      <c r="KO209" s="19">
        <f>IFERROR(HLOOKUP(KO$1,'Nakladova matice_2018'!$A$1:$IW$188,182,FALSE),0)</f>
        <v>0</v>
      </c>
      <c r="KP209" s="19">
        <f>IFERROR(HLOOKUP(KP$1,'Nakladova matice_2018'!$A$1:$IW$188,182,FALSE),0)</f>
        <v>0</v>
      </c>
      <c r="KQ209" s="19">
        <f>IFERROR(HLOOKUP(KQ$1,'Nakladova matice_2018'!$A$1:$IW$188,182,FALSE),0)</f>
        <v>0</v>
      </c>
      <c r="KR209" s="19">
        <f>IFERROR(HLOOKUP(KR$1,'Nakladova matice_2018'!$A$1:$IW$188,182,FALSE),0)</f>
        <v>689.5</v>
      </c>
      <c r="KS209" s="19">
        <f>IFERROR(HLOOKUP(KS$1,'Nakladova matice_2018'!$A$1:$IW$188,182,FALSE),0)</f>
        <v>0</v>
      </c>
      <c r="KT209" s="19">
        <f>IFERROR(HLOOKUP(KT$1,'Nakladova matice_2018'!$A$1:$IW$188,182,FALSE),0)</f>
        <v>0</v>
      </c>
      <c r="KU209" s="19">
        <f>IFERROR(HLOOKUP(KU$1,'Nakladova matice_2018'!$A$1:$IW$188,182,FALSE),0)</f>
        <v>0</v>
      </c>
      <c r="KV209" s="19">
        <f>IFERROR(HLOOKUP(KV$1,'Nakladova matice_2018'!$A$1:$IW$188,182,FALSE),0)</f>
        <v>0</v>
      </c>
      <c r="KW209" s="19">
        <f>IFERROR(HLOOKUP(KW$1,'Nakladova matice_2018'!$A$1:$IW$188,182,FALSE),0)</f>
        <v>7318.5</v>
      </c>
      <c r="KX209" s="19">
        <f>IFERROR(HLOOKUP(KX$1,'Nakladova matice_2018'!$A$1:$IW$188,182,FALSE),0)</f>
        <v>0</v>
      </c>
      <c r="KY209" s="19">
        <f>IFERROR(HLOOKUP(KY$1,'Nakladova matice_2018'!$A$1:$IW$188,182,FALSE),0)</f>
        <v>0</v>
      </c>
      <c r="KZ209" s="19">
        <f>IFERROR(HLOOKUP(KZ$1,'Nakladova matice_2018'!$A$1:$IW$188,182,FALSE),0)</f>
        <v>13.3</v>
      </c>
      <c r="LA209" s="19">
        <f>IFERROR(HLOOKUP(LA$1,'Nakladova matice_2018'!$A$1:$IW$188,182,FALSE),0)</f>
        <v>0</v>
      </c>
      <c r="LB209" s="19">
        <f>IFERROR(HLOOKUP(LB$1,'Nakladova matice_2018'!$A$1:$IW$188,182,FALSE),0)</f>
        <v>52314.2</v>
      </c>
      <c r="LC209" s="19">
        <f>IFERROR(HLOOKUP(LC$1,'Nakladova matice_2018'!$A$1:$IW$188,182,FALSE),0)</f>
        <v>0</v>
      </c>
      <c r="LD209" s="19">
        <f>IFERROR(HLOOKUP(LD$1,'Nakladova matice_2018'!$A$1:$IW$188,182,FALSE),0)</f>
        <v>0</v>
      </c>
      <c r="LE209" s="19">
        <f>IFERROR(HLOOKUP(LE$1,'Nakladova matice_2018'!$A$1:$IW$188,182,FALSE),0)</f>
        <v>0</v>
      </c>
      <c r="LF209" s="19">
        <f>IFERROR(HLOOKUP(LF$1,'Nakladova matice_2018'!$A$1:$IW$188,182,FALSE),0)</f>
        <v>0</v>
      </c>
      <c r="LG209" s="19">
        <f>IFERROR(HLOOKUP(LG$1,'Nakladova matice_2018'!$A$1:$IW$188,182,FALSE),0)</f>
        <v>0</v>
      </c>
      <c r="LH209" s="19">
        <f>IFERROR(HLOOKUP(LH$1,'Nakladova matice_2018'!$A$1:$IW$188,182,FALSE),0)</f>
        <v>0</v>
      </c>
      <c r="LI209" s="19">
        <f>IFERROR(HLOOKUP(LI$1,'Nakladova matice_2018'!$A$1:$IW$188,182,FALSE),0)</f>
        <v>0</v>
      </c>
      <c r="LJ209" s="19">
        <f>IFERROR(HLOOKUP(LJ$1,'Nakladova matice_2018'!$A$1:$IW$188,182,FALSE),0)</f>
        <v>0</v>
      </c>
      <c r="LK209" s="19">
        <f>IFERROR(HLOOKUP(LK$1,'Nakladova matice_2018'!$A$1:$IW$188,182,FALSE),0)</f>
        <v>24925.9</v>
      </c>
      <c r="LL209" s="19">
        <f>IFERROR(HLOOKUP(LL$1,'Nakladova matice_2018'!$A$1:$IW$188,182,FALSE),0)</f>
        <v>0</v>
      </c>
      <c r="LM209" s="19">
        <f>IFERROR(HLOOKUP(LM$1,'Nakladova matice_2018'!$A$1:$IW$188,182,FALSE),0)</f>
        <v>0</v>
      </c>
      <c r="LN209" s="19">
        <f>IFERROR(HLOOKUP(LN$1,'Nakladova matice_2018'!$A$1:$IW$188,182,FALSE),0)</f>
        <v>0</v>
      </c>
      <c r="LO209" s="19">
        <f>IFERROR(HLOOKUP(LO$1,'Nakladova matice_2018'!$A$1:$IW$188,182,FALSE),0)</f>
        <v>0</v>
      </c>
      <c r="LP209" s="19">
        <f>IFERROR(HLOOKUP(LP$1,'Nakladova matice_2018'!$A$1:$IW$188,182,FALSE),0)</f>
        <v>0</v>
      </c>
      <c r="LQ209" s="19">
        <f>IFERROR(HLOOKUP(LQ$1,'Nakladova matice_2018'!$A$1:$IW$188,182,FALSE),0)</f>
        <v>0</v>
      </c>
      <c r="LR209" s="19">
        <f>IFERROR(HLOOKUP(LR$1,'Nakladova matice_2018'!$A$1:$IW$188,182,FALSE),0)</f>
        <v>0</v>
      </c>
      <c r="LS209" s="19">
        <f>IFERROR(HLOOKUP(LS$1,'Nakladova matice_2018'!$A$1:$IW$188,182,FALSE),0)</f>
        <v>3291.5</v>
      </c>
      <c r="LT209" s="19">
        <f>IFERROR(HLOOKUP(LT$1,'Nakladova matice_2018'!$A$1:$IW$188,182,FALSE),0)</f>
        <v>0</v>
      </c>
      <c r="LU209" s="19">
        <f>IFERROR(HLOOKUP(LU$1,'Nakladova matice_2018'!$A$1:$IW$188,182,FALSE),0)</f>
        <v>0</v>
      </c>
      <c r="LV209" s="19">
        <f>IFERROR(HLOOKUP(LV$1,'Nakladova matice_2018'!$A$1:$IW$188,182,FALSE),0)</f>
        <v>0</v>
      </c>
      <c r="LW209" s="19">
        <f>IFERROR(HLOOKUP(LW$1,'Nakladova matice_2018'!$A$1:$IW$188,182,FALSE),0)</f>
        <v>0</v>
      </c>
      <c r="LX209" s="19">
        <f>IFERROR(HLOOKUP(LX$1,'Nakladova matice_2018'!$A$1:$IW$188,182,FALSE),0)</f>
        <v>0</v>
      </c>
      <c r="LY209" s="19">
        <f>IFERROR(HLOOKUP(LY$1,'Nakladova matice_2018'!$A$1:$IW$188,182,FALSE),0)</f>
        <v>0</v>
      </c>
      <c r="LZ209" s="19">
        <f>IFERROR(HLOOKUP(LZ$1,'Nakladova matice_2018'!$A$1:$IW$188,182,FALSE),0)</f>
        <v>0</v>
      </c>
      <c r="MA209" s="19">
        <f>IFERROR(HLOOKUP(MA$1,'Nakladova matice_2018'!$A$1:$IW$188,182,FALSE),0)</f>
        <v>0</v>
      </c>
      <c r="MB209" s="19">
        <f>IFERROR(HLOOKUP(MB$1,'Nakladova matice_2018'!$A$1:$IW$188,182,FALSE),0)</f>
        <v>0</v>
      </c>
      <c r="MC209" s="19">
        <f>IFERROR(HLOOKUP(MC$1,'Nakladova matice_2018'!$A$1:$IW$188,182,FALSE),0)</f>
        <v>0</v>
      </c>
      <c r="MD209" s="19">
        <f>IFERROR(HLOOKUP(MD$1,'Nakladova matice_2018'!$A$1:$IW$188,182,FALSE),0)</f>
        <v>0</v>
      </c>
      <c r="ME209" s="19">
        <f>IFERROR(HLOOKUP(ME$1,'Nakladova matice_2018'!$A$1:$IW$188,182,FALSE),0)</f>
        <v>0</v>
      </c>
      <c r="MF209" s="19">
        <f>IFERROR(HLOOKUP(MF$1,'Nakladova matice_2018'!$A$1:$IW$188,182,FALSE),0)</f>
        <v>0</v>
      </c>
      <c r="MG209" s="19">
        <f>IFERROR(HLOOKUP(MG$1,'Nakladova matice_2018'!$A$1:$IW$188,182,FALSE),0)</f>
        <v>0</v>
      </c>
      <c r="MH209" s="19">
        <f>IFERROR(HLOOKUP(MH$1,'Nakladova matice_2018'!$A$1:$IW$188,182,FALSE),0)</f>
        <v>0</v>
      </c>
      <c r="MI209" s="19">
        <f>IFERROR(HLOOKUP(MI$1,'Nakladova matice_2018'!$A$1:$IW$188,182,FALSE),0)</f>
        <v>0</v>
      </c>
      <c r="MJ209" s="19">
        <f>IFERROR(HLOOKUP(MJ$1,'Nakladova matice_2018'!$A$1:$IW$188,182,FALSE),0)</f>
        <v>0</v>
      </c>
      <c r="MK209" s="19">
        <f>IFERROR(HLOOKUP(MK$1,'Nakladova matice_2018'!$A$1:$IW$188,182,FALSE),0)</f>
        <v>0</v>
      </c>
      <c r="ML209" s="19">
        <f>IFERROR(HLOOKUP(ML$1,'Nakladova matice_2018'!$A$1:$IW$188,182,FALSE),0)</f>
        <v>0</v>
      </c>
      <c r="MM209" s="19">
        <f>IFERROR(HLOOKUP(MM$1,'Nakladova matice_2018'!$A$1:$IW$188,182,FALSE),0)</f>
        <v>0</v>
      </c>
      <c r="MN209" s="19">
        <f>IFERROR(HLOOKUP(MN$1,'Nakladova matice_2018'!$A$1:$IW$188,182,FALSE),0)</f>
        <v>0</v>
      </c>
      <c r="MO209" s="20">
        <f t="shared" si="88"/>
        <v>1032073.7999999997</v>
      </c>
      <c r="MP209" s="20">
        <f>MO209-'Nakladova matice_2018'!IX182</f>
        <v>0</v>
      </c>
    </row>
    <row r="210" spans="1:354" x14ac:dyDescent="0.2">
      <c r="A210" s="27">
        <v>599185</v>
      </c>
      <c r="B210" s="21" t="s">
        <v>696</v>
      </c>
      <c r="C210" s="53">
        <v>0</v>
      </c>
      <c r="D210" s="19">
        <f>IFERROR(HLOOKUP(D$1,'Nakladova matice_2018'!$A$1:$IW$188,183,FALSE),0)</f>
        <v>0</v>
      </c>
      <c r="E210" s="19">
        <f>IFERROR(HLOOKUP(E$1,'Nakladova matice_2018'!$A$1:$IW$188,183,FALSE),0)</f>
        <v>0</v>
      </c>
      <c r="F210" s="19">
        <f>IFERROR(HLOOKUP(F$1,'Nakladova matice_2018'!$A$1:$IW$188,183,FALSE),0)</f>
        <v>810</v>
      </c>
      <c r="G210" s="19">
        <f>IFERROR(HLOOKUP(G$1,'Nakladova matice_2018'!$A$1:$IW$188,183,FALSE),0)</f>
        <v>0</v>
      </c>
      <c r="H210" s="19">
        <f>IFERROR(HLOOKUP(H$1,'Nakladova matice_2018'!$A$1:$IW$188,183,FALSE),0)</f>
        <v>0</v>
      </c>
      <c r="I210" s="19">
        <f>IFERROR(HLOOKUP(I$1,'Nakladova matice_2018'!$A$1:$IW$188,183,FALSE),0)</f>
        <v>0</v>
      </c>
      <c r="J210" s="19">
        <f>IFERROR(HLOOKUP(J$1,'Nakladova matice_2018'!$A$1:$IW$188,183,FALSE),0)</f>
        <v>1980</v>
      </c>
      <c r="K210" s="19">
        <f>IFERROR(HLOOKUP(K$1,'Nakladova matice_2018'!$A$1:$IW$188,183,FALSE),0)</f>
        <v>0</v>
      </c>
      <c r="L210" s="19">
        <f>IFERROR(HLOOKUP(L$1,'Nakladova matice_2018'!$A$1:$IW$188,183,FALSE),0)</f>
        <v>0</v>
      </c>
      <c r="M210" s="19">
        <f>IFERROR(HLOOKUP(M$1,'Nakladova matice_2018'!$A$1:$IW$188,183,FALSE),0)</f>
        <v>0</v>
      </c>
      <c r="N210" s="19">
        <f>IFERROR(HLOOKUP(N$1,'Nakladova matice_2018'!$A$1:$IW$188,183,FALSE),0)</f>
        <v>0</v>
      </c>
      <c r="O210" s="19">
        <f>IFERROR(HLOOKUP(O$1,'Nakladova matice_2018'!$A$1:$IW$188,183,FALSE),0)</f>
        <v>0</v>
      </c>
      <c r="P210" s="19">
        <f>IFERROR(HLOOKUP(P$1,'Nakladova matice_2018'!$A$1:$IW$188,183,FALSE),0)</f>
        <v>0</v>
      </c>
      <c r="Q210" s="19">
        <f>IFERROR(HLOOKUP(Q$1,'Nakladova matice_2018'!$A$1:$IW$188,183,FALSE),0)</f>
        <v>0</v>
      </c>
      <c r="R210" s="19">
        <f>IFERROR(HLOOKUP(R$1,'Nakladova matice_2018'!$A$1:$IW$188,183,FALSE),0)</f>
        <v>1440</v>
      </c>
      <c r="S210" s="19">
        <f>IFERROR(HLOOKUP(S$1,'Nakladova matice_2018'!$A$1:$IW$188,183,FALSE),0)</f>
        <v>0</v>
      </c>
      <c r="T210" s="19">
        <f>IFERROR(HLOOKUP(T$1,'Nakladova matice_2018'!$A$1:$IW$188,183,FALSE),0)</f>
        <v>0</v>
      </c>
      <c r="U210" s="19">
        <f>IFERROR(HLOOKUP(U$1,'Nakladova matice_2018'!$A$1:$IW$188,183,FALSE),0)</f>
        <v>0</v>
      </c>
      <c r="V210" s="19">
        <f>IFERROR(HLOOKUP(V$1,'Nakladova matice_2018'!$A$1:$IW$188,183,FALSE),0)</f>
        <v>0</v>
      </c>
      <c r="W210" s="19">
        <f>IFERROR(HLOOKUP(W$1,'Nakladova matice_2018'!$A$1:$IW$188,183,FALSE),0)</f>
        <v>1620</v>
      </c>
      <c r="X210" s="19">
        <f>IFERROR(HLOOKUP(X$1,'Nakladova matice_2018'!$A$1:$IW$188,183,FALSE),0)</f>
        <v>0</v>
      </c>
      <c r="Y210" s="19">
        <f>IFERROR(HLOOKUP(Y$1,'Nakladova matice_2018'!$A$1:$IW$188,183,FALSE),0)</f>
        <v>0</v>
      </c>
      <c r="Z210" s="19">
        <f>IFERROR(HLOOKUP(Z$1,'Nakladova matice_2018'!$A$1:$IW$188,183,FALSE),0)</f>
        <v>6750</v>
      </c>
      <c r="AA210" s="19">
        <f>IFERROR(HLOOKUP(AA$1,'Nakladova matice_2018'!$A$1:$IW$188,183,FALSE),0)</f>
        <v>0</v>
      </c>
      <c r="AB210" s="19">
        <f>IFERROR(HLOOKUP(AB$1,'Nakladova matice_2018'!$A$1:$IW$188,183,FALSE),0)</f>
        <v>0</v>
      </c>
      <c r="AC210" s="19">
        <f>IFERROR(HLOOKUP(AC$1,'Nakladova matice_2018'!$A$1:$IW$188,183,FALSE),0)</f>
        <v>0</v>
      </c>
      <c r="AD210" s="19">
        <f>IFERROR(HLOOKUP(AD$1,'Nakladova matice_2018'!$A$1:$IW$188,183,FALSE),0)</f>
        <v>0</v>
      </c>
      <c r="AE210" s="19">
        <f>IFERROR(HLOOKUP(AE$1,'Nakladova matice_2018'!$A$1:$IW$188,183,FALSE),0)</f>
        <v>0</v>
      </c>
      <c r="AF210" s="19">
        <f>IFERROR(HLOOKUP(AF$1,'Nakladova matice_2018'!$A$1:$IW$188,183,FALSE),0)</f>
        <v>0</v>
      </c>
      <c r="AG210" s="19">
        <f>IFERROR(HLOOKUP(AG$1,'Nakladova matice_2018'!$A$1:$IW$188,183,FALSE),0)</f>
        <v>0</v>
      </c>
      <c r="AH210" s="19">
        <f>IFERROR(HLOOKUP(AH$1,'Nakladova matice_2018'!$A$1:$IW$188,183,FALSE),0)</f>
        <v>0</v>
      </c>
      <c r="AI210" s="19">
        <f>IFERROR(HLOOKUP(AI$1,'Nakladova matice_2018'!$A$1:$IW$188,183,FALSE),0)</f>
        <v>0</v>
      </c>
      <c r="AJ210" s="19">
        <f>IFERROR(HLOOKUP(AJ$1,'Nakladova matice_2018'!$A$1:$IW$188,183,FALSE),0)</f>
        <v>0</v>
      </c>
      <c r="AK210" s="19">
        <f>IFERROR(HLOOKUP(AK$1,'Nakladova matice_2018'!$A$1:$IW$188,183,FALSE),0)</f>
        <v>0</v>
      </c>
      <c r="AL210" s="19">
        <f>IFERROR(HLOOKUP(AL$1,'Nakladova matice_2018'!$A$1:$IW$188,183,FALSE),0)</f>
        <v>0</v>
      </c>
      <c r="AM210" s="19">
        <f>IFERROR(HLOOKUP(AM$1,'Nakladova matice_2018'!$A$1:$IW$188,183,FALSE),0)</f>
        <v>0</v>
      </c>
      <c r="AN210" s="19">
        <f>IFERROR(HLOOKUP(AN$1,'Nakladova matice_2018'!$A$1:$IW$188,183,FALSE),0)</f>
        <v>0</v>
      </c>
      <c r="AO210" s="19">
        <f>IFERROR(HLOOKUP(AO$1,'Nakladova matice_2018'!$A$1:$IW$188,183,FALSE),0)</f>
        <v>0</v>
      </c>
      <c r="AP210" s="19">
        <f>IFERROR(HLOOKUP(AP$1,'Nakladova matice_2018'!$A$1:$IW$188,183,FALSE),0)</f>
        <v>0</v>
      </c>
      <c r="AQ210" s="19">
        <f>IFERROR(HLOOKUP(AQ$1,'Nakladova matice_2018'!$A$1:$IW$188,183,FALSE),0)</f>
        <v>0</v>
      </c>
      <c r="AR210" s="19">
        <f>IFERROR(HLOOKUP(AR$1,'Nakladova matice_2018'!$A$1:$IW$188,183,FALSE),0)</f>
        <v>0</v>
      </c>
      <c r="AS210" s="19">
        <f>IFERROR(HLOOKUP(AS$1,'Nakladova matice_2018'!$A$1:$IW$188,183,FALSE),0)</f>
        <v>0</v>
      </c>
      <c r="AT210" s="19">
        <f>IFERROR(HLOOKUP(AT$1,'Nakladova matice_2018'!$A$1:$IW$188,183,FALSE),0)</f>
        <v>2160</v>
      </c>
      <c r="AU210" s="19">
        <f>IFERROR(HLOOKUP(AU$1,'Nakladova matice_2018'!$A$1:$IW$188,183,FALSE),0)</f>
        <v>0</v>
      </c>
      <c r="AV210" s="19">
        <f>IFERROR(HLOOKUP(AV$1,'Nakladova matice_2018'!$A$1:$IW$188,183,FALSE),0)</f>
        <v>0</v>
      </c>
      <c r="AW210" s="19">
        <f>IFERROR(HLOOKUP(AW$1,'Nakladova matice_2018'!$A$1:$IW$188,183,FALSE),0)</f>
        <v>0</v>
      </c>
      <c r="AX210" s="19">
        <f>IFERROR(HLOOKUP(AX$1,'Nakladova matice_2018'!$A$1:$IW$188,183,FALSE),0)</f>
        <v>0</v>
      </c>
      <c r="AY210" s="19">
        <f>IFERROR(HLOOKUP(AY$1,'Nakladova matice_2018'!$A$1:$IW$188,183,FALSE),0)</f>
        <v>0</v>
      </c>
      <c r="AZ210" s="19">
        <f>IFERROR(HLOOKUP(AZ$1,'Nakladova matice_2018'!$A$1:$IW$188,183,FALSE),0)</f>
        <v>0</v>
      </c>
      <c r="BA210" s="19">
        <f>IFERROR(HLOOKUP(BA$1,'Nakladova matice_2018'!$A$1:$IW$188,183,FALSE),0)</f>
        <v>1290</v>
      </c>
      <c r="BB210" s="19">
        <f>IFERROR(HLOOKUP(BB$1,'Nakladova matice_2018'!$A$1:$IW$188,183,FALSE),0)</f>
        <v>0</v>
      </c>
      <c r="BC210" s="19">
        <f>IFERROR(HLOOKUP(BC$1,'Nakladova matice_2018'!$A$1:$IW$188,183,FALSE),0)</f>
        <v>0</v>
      </c>
      <c r="BD210" s="19">
        <f>IFERROR(HLOOKUP(BD$1,'Nakladova matice_2018'!$A$1:$IW$188,183,FALSE),0)</f>
        <v>3720</v>
      </c>
      <c r="BE210" s="19">
        <f>IFERROR(HLOOKUP(BE$1,'Nakladova matice_2018'!$A$1:$IW$188,183,FALSE),0)</f>
        <v>0</v>
      </c>
      <c r="BF210" s="19">
        <f>IFERROR(HLOOKUP(BF$1,'Nakladova matice_2018'!$A$1:$IW$188,183,FALSE),0)</f>
        <v>0</v>
      </c>
      <c r="BG210" s="19">
        <f>IFERROR(HLOOKUP(BG$1,'Nakladova matice_2018'!$A$1:$IW$188,183,FALSE),0)</f>
        <v>0</v>
      </c>
      <c r="BH210" s="19">
        <f>IFERROR(HLOOKUP(BH$1,'Nakladova matice_2018'!$A$1:$IW$188,183,FALSE),0)</f>
        <v>0</v>
      </c>
      <c r="BI210" s="19">
        <f>IFERROR(HLOOKUP(BI$1,'Nakladova matice_2018'!$A$1:$IW$188,183,FALSE),0)</f>
        <v>270</v>
      </c>
      <c r="BJ210" s="19">
        <f>IFERROR(HLOOKUP(BJ$1,'Nakladova matice_2018'!$A$1:$IW$188,183,FALSE),0)</f>
        <v>0</v>
      </c>
      <c r="BK210" s="19">
        <f>IFERROR(HLOOKUP(BK$1,'Nakladova matice_2018'!$A$1:$IW$188,183,FALSE),0)</f>
        <v>0</v>
      </c>
      <c r="BL210" s="19">
        <f>IFERROR(HLOOKUP(BL$1,'Nakladova matice_2018'!$A$1:$IW$188,183,FALSE),0)</f>
        <v>0</v>
      </c>
      <c r="BM210" s="19">
        <f>IFERROR(HLOOKUP(BM$1,'Nakladova matice_2018'!$A$1:$IW$188,183,FALSE),0)</f>
        <v>360</v>
      </c>
      <c r="BN210" s="19">
        <f>IFERROR(HLOOKUP(BN$1,'Nakladova matice_2018'!$A$1:$IW$188,183,FALSE),0)</f>
        <v>0</v>
      </c>
      <c r="BO210" s="19">
        <f>IFERROR(HLOOKUP(BO$1,'Nakladova matice_2018'!$A$1:$IW$188,183,FALSE),0)</f>
        <v>0</v>
      </c>
      <c r="BP210" s="19">
        <f>IFERROR(HLOOKUP(BP$1,'Nakladova matice_2018'!$A$1:$IW$188,183,FALSE),0)</f>
        <v>0</v>
      </c>
      <c r="BQ210" s="19">
        <f>IFERROR(HLOOKUP(BQ$1,'Nakladova matice_2018'!$A$1:$IW$188,183,FALSE),0)</f>
        <v>1650</v>
      </c>
      <c r="BR210" s="19">
        <f>IFERROR(HLOOKUP(BR$1,'Nakladova matice_2018'!$A$1:$IW$188,183,FALSE),0)</f>
        <v>0</v>
      </c>
      <c r="BS210" s="19">
        <f>IFERROR(HLOOKUP(BS$1,'Nakladova matice_2018'!$A$1:$IW$188,183,FALSE),0)</f>
        <v>0</v>
      </c>
      <c r="BT210" s="19">
        <f>IFERROR(HLOOKUP(BT$1,'Nakladova matice_2018'!$A$1:$IW$188,183,FALSE),0)</f>
        <v>6690</v>
      </c>
      <c r="BU210" s="19">
        <f>IFERROR(HLOOKUP(BU$1,'Nakladova matice_2018'!$A$1:$IW$188,183,FALSE),0)</f>
        <v>0</v>
      </c>
      <c r="BV210" s="19">
        <f>IFERROR(HLOOKUP(BV$1,'Nakladova matice_2018'!$A$1:$IW$188,183,FALSE),0)</f>
        <v>0</v>
      </c>
      <c r="BW210" s="19">
        <f>IFERROR(HLOOKUP(BW$1,'Nakladova matice_2018'!$A$1:$IW$188,183,FALSE),0)</f>
        <v>0</v>
      </c>
      <c r="BX210" s="19">
        <f>IFERROR(HLOOKUP(BX$1,'Nakladova matice_2018'!$A$1:$IW$188,183,FALSE),0)</f>
        <v>2460</v>
      </c>
      <c r="BY210" s="19">
        <f>IFERROR(HLOOKUP(BY$1,'Nakladova matice_2018'!$A$1:$IW$188,183,FALSE),0)</f>
        <v>0</v>
      </c>
      <c r="BZ210" s="19">
        <f>IFERROR(HLOOKUP(BZ$1,'Nakladova matice_2018'!$A$1:$IW$188,183,FALSE),0)</f>
        <v>0</v>
      </c>
      <c r="CA210" s="19">
        <f>IFERROR(HLOOKUP(CA$1,'Nakladova matice_2018'!$A$1:$IW$188,183,FALSE),0)</f>
        <v>0</v>
      </c>
      <c r="CB210" s="19">
        <f>IFERROR(HLOOKUP(CB$1,'Nakladova matice_2018'!$A$1:$IW$188,183,FALSE),0)</f>
        <v>0</v>
      </c>
      <c r="CC210" s="19">
        <f>IFERROR(HLOOKUP(CC$1,'Nakladova matice_2018'!$A$1:$IW$188,183,FALSE),0)</f>
        <v>0</v>
      </c>
      <c r="CD210" s="19">
        <f>IFERROR(HLOOKUP(CD$1,'Nakladova matice_2018'!$A$1:$IW$188,183,FALSE),0)</f>
        <v>0</v>
      </c>
      <c r="CE210" s="19">
        <f>IFERROR(HLOOKUP(CE$1,'Nakladova matice_2018'!$A$1:$IW$188,183,FALSE),0)</f>
        <v>90</v>
      </c>
      <c r="CF210" s="19">
        <f>IFERROR(HLOOKUP(CF$1,'Nakladova matice_2018'!$A$1:$IW$188,183,FALSE),0)</f>
        <v>0</v>
      </c>
      <c r="CG210" s="19">
        <f>IFERROR(HLOOKUP(CG$1,'Nakladova matice_2018'!$A$1:$IW$188,183,FALSE),0)</f>
        <v>0</v>
      </c>
      <c r="CH210" s="19">
        <f>IFERROR(HLOOKUP(CH$1,'Nakladova matice_2018'!$A$1:$IW$188,183,FALSE),0)</f>
        <v>0</v>
      </c>
      <c r="CI210" s="19">
        <f>IFERROR(HLOOKUP(CI$1,'Nakladova matice_2018'!$A$1:$IW$188,183,FALSE),0)</f>
        <v>0</v>
      </c>
      <c r="CJ210" s="19">
        <f>IFERROR(HLOOKUP(CJ$1,'Nakladova matice_2018'!$A$1:$IW$188,183,FALSE),0)</f>
        <v>0</v>
      </c>
      <c r="CK210" s="19">
        <f>IFERROR(HLOOKUP(CK$1,'Nakladova matice_2018'!$A$1:$IW$188,183,FALSE),0)</f>
        <v>0</v>
      </c>
      <c r="CL210" s="19">
        <f>IFERROR(HLOOKUP(CL$1,'Nakladova matice_2018'!$A$1:$IW$188,183,FALSE),0)</f>
        <v>0</v>
      </c>
      <c r="CM210" s="19">
        <f>IFERROR(HLOOKUP(CM$1,'Nakladova matice_2018'!$A$1:$IW$188,183,FALSE),0)</f>
        <v>60</v>
      </c>
      <c r="CN210" s="19">
        <f>IFERROR(HLOOKUP(CN$1,'Nakladova matice_2018'!$A$1:$IW$188,183,FALSE),0)</f>
        <v>0</v>
      </c>
      <c r="CO210" s="19">
        <f>IFERROR(HLOOKUP(CO$1,'Nakladova matice_2018'!$A$1:$IW$188,183,FALSE),0)</f>
        <v>780</v>
      </c>
      <c r="CP210" s="19">
        <f>IFERROR(HLOOKUP(CP$1,'Nakladova matice_2018'!$A$1:$IW$188,183,FALSE),0)</f>
        <v>0</v>
      </c>
      <c r="CQ210" s="19">
        <f>IFERROR(HLOOKUP(CQ$1,'Nakladova matice_2018'!$A$1:$IW$188,183,FALSE),0)</f>
        <v>0</v>
      </c>
      <c r="CR210" s="19">
        <f>IFERROR(HLOOKUP(CR$1,'Nakladova matice_2018'!$A$1:$IW$188,183,FALSE),0)</f>
        <v>270</v>
      </c>
      <c r="CS210" s="19">
        <f>IFERROR(HLOOKUP(CS$1,'Nakladova matice_2018'!$A$1:$IW$188,183,FALSE),0)</f>
        <v>0</v>
      </c>
      <c r="CT210" s="19">
        <f>IFERROR(HLOOKUP(CT$1,'Nakladova matice_2018'!$A$1:$IW$188,183,FALSE),0)</f>
        <v>2700</v>
      </c>
      <c r="CU210" s="19">
        <f>IFERROR(HLOOKUP(CU$1,'Nakladova matice_2018'!$A$1:$IW$188,183,FALSE),0)</f>
        <v>270</v>
      </c>
      <c r="CV210" s="19">
        <f>IFERROR(HLOOKUP(CV$1,'Nakladova matice_2018'!$A$1:$IW$188,183,FALSE),0)</f>
        <v>2160</v>
      </c>
      <c r="CW210" s="19">
        <f>IFERROR(HLOOKUP(CW$1,'Nakladova matice_2018'!$A$1:$IW$188,183,FALSE),0)</f>
        <v>0</v>
      </c>
      <c r="CX210" s="19">
        <f>IFERROR(HLOOKUP(CX$1,'Nakladova matice_2018'!$A$1:$IW$188,183,FALSE),0)</f>
        <v>0</v>
      </c>
      <c r="CY210" s="19">
        <f>IFERROR(HLOOKUP(CY$1,'Nakladova matice_2018'!$A$1:$IW$188,183,FALSE),0)</f>
        <v>0</v>
      </c>
      <c r="CZ210" s="19">
        <f>IFERROR(HLOOKUP(CZ$1,'Nakladova matice_2018'!$A$1:$IW$188,183,FALSE),0)</f>
        <v>0</v>
      </c>
      <c r="DA210" s="19">
        <f>IFERROR(HLOOKUP(DA$1,'Nakladova matice_2018'!$A$1:$IW$188,183,FALSE),0)</f>
        <v>810</v>
      </c>
      <c r="DB210" s="19">
        <f>IFERROR(HLOOKUP(DB$1,'Nakladova matice_2018'!$A$1:$IW$188,183,FALSE),0)</f>
        <v>2160</v>
      </c>
      <c r="DC210" s="19">
        <f>IFERROR(HLOOKUP(DC$1,'Nakladova matice_2018'!$A$1:$IW$188,183,FALSE),0)</f>
        <v>0</v>
      </c>
      <c r="DD210" s="19">
        <f>IFERROR(HLOOKUP(DD$1,'Nakladova matice_2018'!$A$1:$IW$188,183,FALSE),0)</f>
        <v>0</v>
      </c>
      <c r="DE210" s="19">
        <f>IFERROR(HLOOKUP(DE$1,'Nakladova matice_2018'!$A$1:$IW$188,183,FALSE),0)</f>
        <v>0</v>
      </c>
      <c r="DF210" s="19">
        <f>IFERROR(HLOOKUP(DF$1,'Nakladova matice_2018'!$A$1:$IW$188,183,FALSE),0)</f>
        <v>0</v>
      </c>
      <c r="DG210" s="19">
        <f>IFERROR(HLOOKUP(DG$1,'Nakladova matice_2018'!$A$1:$IW$188,183,FALSE),0)</f>
        <v>450</v>
      </c>
      <c r="DH210" s="19">
        <f>IFERROR(HLOOKUP(DH$1,'Nakladova matice_2018'!$A$1:$IW$188,183,FALSE),0)</f>
        <v>0</v>
      </c>
      <c r="DI210" s="19">
        <f>IFERROR(HLOOKUP(DI$1,'Nakladova matice_2018'!$A$1:$IW$188,183,FALSE),0)</f>
        <v>0</v>
      </c>
      <c r="DJ210" s="19">
        <f>IFERROR(HLOOKUP(DJ$1,'Nakladova matice_2018'!$A$1:$IW$188,183,FALSE),0)</f>
        <v>1350</v>
      </c>
      <c r="DK210" s="19">
        <f>IFERROR(HLOOKUP(DK$1,'Nakladova matice_2018'!$A$1:$IW$188,183,FALSE),0)</f>
        <v>270</v>
      </c>
      <c r="DL210" s="19">
        <f>IFERROR(HLOOKUP(DL$1,'Nakladova matice_2018'!$A$1:$IW$188,183,FALSE),0)</f>
        <v>540</v>
      </c>
      <c r="DM210" s="19">
        <f>IFERROR(HLOOKUP(DM$1,'Nakladova matice_2018'!$A$1:$IW$188,183,FALSE),0)</f>
        <v>540</v>
      </c>
      <c r="DN210" s="19">
        <f>IFERROR(HLOOKUP(DN$1,'Nakladova matice_2018'!$A$1:$IW$188,183,FALSE),0)</f>
        <v>1740</v>
      </c>
      <c r="DO210" s="19">
        <f>IFERROR(HLOOKUP(DO$1,'Nakladova matice_2018'!$A$1:$IW$188,183,FALSE),0)</f>
        <v>0</v>
      </c>
      <c r="DP210" s="19">
        <f>IFERROR(HLOOKUP(DP$1,'Nakladova matice_2018'!$A$1:$IW$188,183,FALSE),0)</f>
        <v>0</v>
      </c>
      <c r="DQ210" s="19">
        <f>IFERROR(HLOOKUP(DQ$1,'Nakladova matice_2018'!$A$1:$IW$188,183,FALSE),0)</f>
        <v>0</v>
      </c>
      <c r="DR210" s="19">
        <f>IFERROR(HLOOKUP(DR$1,'Nakladova matice_2018'!$A$1:$IW$188,183,FALSE),0)</f>
        <v>4260</v>
      </c>
      <c r="DS210" s="19">
        <f>IFERROR(HLOOKUP(DS$1,'Nakladova matice_2018'!$A$1:$IW$188,183,FALSE),0)</f>
        <v>0</v>
      </c>
      <c r="DT210" s="19">
        <f>IFERROR(HLOOKUP(DT$1,'Nakladova matice_2018'!$A$1:$IW$188,183,FALSE),0)</f>
        <v>0</v>
      </c>
      <c r="DU210" s="19">
        <f>IFERROR(HLOOKUP(DU$1,'Nakladova matice_2018'!$A$1:$IW$188,183,FALSE),0)</f>
        <v>780</v>
      </c>
      <c r="DV210" s="19">
        <f>IFERROR(HLOOKUP(DV$1,'Nakladova matice_2018'!$A$1:$IW$188,183,FALSE),0)</f>
        <v>810</v>
      </c>
      <c r="DW210" s="19">
        <f>IFERROR(HLOOKUP(DW$1,'Nakladova matice_2018'!$A$1:$IW$188,183,FALSE),0)</f>
        <v>540</v>
      </c>
      <c r="DX210" s="19">
        <f>IFERROR(HLOOKUP(DX$1,'Nakladova matice_2018'!$A$1:$IW$188,183,FALSE),0)</f>
        <v>1080</v>
      </c>
      <c r="DY210" s="19">
        <f>IFERROR(HLOOKUP(DY$1,'Nakladova matice_2018'!$A$1:$IW$188,183,FALSE),0)</f>
        <v>780</v>
      </c>
      <c r="DZ210" s="19">
        <f>IFERROR(HLOOKUP(DZ$1,'Nakladova matice_2018'!$A$1:$IW$188,183,FALSE),0)</f>
        <v>2160</v>
      </c>
      <c r="EA210" s="19">
        <f>IFERROR(HLOOKUP(EA$1,'Nakladova matice_2018'!$A$1:$IW$188,183,FALSE),0)</f>
        <v>540</v>
      </c>
      <c r="EB210" s="19">
        <f>IFERROR(HLOOKUP(EB$1,'Nakladova matice_2018'!$A$1:$IW$188,183,FALSE),0)</f>
        <v>0</v>
      </c>
      <c r="EC210" s="19">
        <f>IFERROR(HLOOKUP(EC$1,'Nakladova matice_2018'!$A$1:$IW$188,183,FALSE),0)</f>
        <v>0</v>
      </c>
      <c r="ED210" s="19">
        <f>IFERROR(HLOOKUP(ED$1,'Nakladova matice_2018'!$A$1:$IW$188,183,FALSE),0)</f>
        <v>0</v>
      </c>
      <c r="EE210" s="19">
        <f>IFERROR(HLOOKUP(EE$1,'Nakladova matice_2018'!$A$1:$IW$188,183,FALSE),0)</f>
        <v>0</v>
      </c>
      <c r="EF210" s="19">
        <f>IFERROR(HLOOKUP(EF$1,'Nakladova matice_2018'!$A$1:$IW$188,183,FALSE),0)</f>
        <v>0</v>
      </c>
      <c r="EG210" s="19">
        <f>IFERROR(HLOOKUP(EG$1,'Nakladova matice_2018'!$A$1:$IW$188,183,FALSE),0)</f>
        <v>300</v>
      </c>
      <c r="EH210" s="19">
        <f>IFERROR(HLOOKUP(EH$1,'Nakladova matice_2018'!$A$1:$IW$188,183,FALSE),0)</f>
        <v>0</v>
      </c>
      <c r="EI210" s="19">
        <f>IFERROR(HLOOKUP(EI$1,'Nakladova matice_2018'!$A$1:$IW$188,183,FALSE),0)</f>
        <v>0</v>
      </c>
      <c r="EJ210" s="19">
        <f>IFERROR(HLOOKUP(EJ$1,'Nakladova matice_2018'!$A$1:$IW$188,183,FALSE),0)</f>
        <v>0</v>
      </c>
      <c r="EK210" s="19">
        <f>IFERROR(HLOOKUP(EK$1,'Nakladova matice_2018'!$A$1:$IW$188,183,FALSE),0)</f>
        <v>540</v>
      </c>
      <c r="EL210" s="19">
        <f>IFERROR(HLOOKUP(EL$1,'Nakladova matice_2018'!$A$1:$IW$188,183,FALSE),0)</f>
        <v>0</v>
      </c>
      <c r="EM210" s="19">
        <f>IFERROR(HLOOKUP(EM$1,'Nakladova matice_2018'!$A$1:$IW$188,183,FALSE),0)</f>
        <v>0</v>
      </c>
      <c r="EN210" s="19">
        <f>IFERROR(HLOOKUP(EN$1,'Nakladova matice_2018'!$A$1:$IW$188,183,FALSE),0)</f>
        <v>0</v>
      </c>
      <c r="EO210" s="19">
        <f>IFERROR(HLOOKUP(EO$1,'Nakladova matice_2018'!$A$1:$IW$188,183,FALSE),0)</f>
        <v>1890</v>
      </c>
      <c r="EP210" s="19">
        <f>IFERROR(HLOOKUP(EP$1,'Nakladova matice_2018'!$A$1:$IW$188,183,FALSE),0)</f>
        <v>270</v>
      </c>
      <c r="EQ210" s="19">
        <f>IFERROR(HLOOKUP(EQ$1,'Nakladova matice_2018'!$A$1:$IW$188,183,FALSE),0)</f>
        <v>420</v>
      </c>
      <c r="ER210" s="19">
        <f>IFERROR(HLOOKUP(ER$1,'Nakladova matice_2018'!$A$1:$IW$188,183,FALSE),0)</f>
        <v>270</v>
      </c>
      <c r="ES210" s="19">
        <f>IFERROR(HLOOKUP(ES$1,'Nakladova matice_2018'!$A$1:$IW$188,183,FALSE),0)</f>
        <v>0</v>
      </c>
      <c r="ET210" s="19">
        <f>IFERROR(HLOOKUP(ET$1,'Nakladova matice_2018'!$A$1:$IW$188,183,FALSE),0)</f>
        <v>0</v>
      </c>
      <c r="EU210" s="19">
        <f>IFERROR(HLOOKUP(EU$1,'Nakladova matice_2018'!$A$1:$IW$188,183,FALSE),0)</f>
        <v>0</v>
      </c>
      <c r="EV210" s="19">
        <f>IFERROR(HLOOKUP(EV$1,'Nakladova matice_2018'!$A$1:$IW$188,183,FALSE),0)</f>
        <v>0</v>
      </c>
      <c r="EW210" s="19">
        <f>IFERROR(HLOOKUP(EW$1,'Nakladova matice_2018'!$A$1:$IW$188,183,FALSE),0)</f>
        <v>810</v>
      </c>
      <c r="EX210" s="19">
        <f>IFERROR(HLOOKUP(EX$1,'Nakladova matice_2018'!$A$1:$IW$188,183,FALSE),0)</f>
        <v>0</v>
      </c>
      <c r="EY210" s="19">
        <f>IFERROR(HLOOKUP(EY$1,'Nakladova matice_2018'!$A$1:$IW$188,183,FALSE),0)</f>
        <v>0</v>
      </c>
      <c r="EZ210" s="19">
        <f>IFERROR(HLOOKUP(EZ$1,'Nakladova matice_2018'!$A$1:$IW$188,183,FALSE),0)</f>
        <v>390</v>
      </c>
      <c r="FA210" s="19">
        <f>IFERROR(HLOOKUP(FA$1,'Nakladova matice_2018'!$A$1:$IW$188,183,FALSE),0)</f>
        <v>0</v>
      </c>
      <c r="FB210" s="19">
        <f>IFERROR(HLOOKUP(FB$1,'Nakladova matice_2018'!$A$1:$IW$188,183,FALSE),0)</f>
        <v>570</v>
      </c>
      <c r="FC210" s="19">
        <f>IFERROR(HLOOKUP(FC$1,'Nakladova matice_2018'!$A$1:$IW$188,183,FALSE),0)</f>
        <v>810</v>
      </c>
      <c r="FD210" s="19">
        <f>IFERROR(HLOOKUP(FD$1,'Nakladova matice_2018'!$A$1:$IW$188,183,FALSE),0)</f>
        <v>0</v>
      </c>
      <c r="FE210" s="19">
        <f>IFERROR(HLOOKUP(FE$1,'Nakladova matice_2018'!$A$1:$IW$188,183,FALSE),0)</f>
        <v>0</v>
      </c>
      <c r="FF210" s="19">
        <f>IFERROR(HLOOKUP(FF$1,'Nakladova matice_2018'!$A$1:$IW$188,183,FALSE),0)</f>
        <v>270</v>
      </c>
      <c r="FG210" s="19">
        <f>IFERROR(HLOOKUP(FG$1,'Nakladova matice_2018'!$A$1:$IW$188,183,FALSE),0)</f>
        <v>0</v>
      </c>
      <c r="FH210" s="19">
        <f>IFERROR(HLOOKUP(FH$1,'Nakladova matice_2018'!$A$1:$IW$188,183,FALSE),0)</f>
        <v>0</v>
      </c>
      <c r="FI210" s="19">
        <f>IFERROR(HLOOKUP(FI$1,'Nakladova matice_2018'!$A$1:$IW$188,183,FALSE),0)</f>
        <v>2100</v>
      </c>
      <c r="FJ210" s="19">
        <f>IFERROR(HLOOKUP(FJ$1,'Nakladova matice_2018'!$A$1:$IW$188,183,FALSE),0)</f>
        <v>270</v>
      </c>
      <c r="FK210" s="19">
        <f>IFERROR(HLOOKUP(FK$1,'Nakladova matice_2018'!$A$1:$IW$188,183,FALSE),0)</f>
        <v>0</v>
      </c>
      <c r="FL210" s="19">
        <f>IFERROR(HLOOKUP(FL$1,'Nakladova matice_2018'!$A$1:$IW$188,183,FALSE),0)</f>
        <v>540</v>
      </c>
      <c r="FM210" s="19">
        <f>IFERROR(HLOOKUP(FM$1,'Nakladova matice_2018'!$A$1:$IW$188,183,FALSE),0)</f>
        <v>0</v>
      </c>
      <c r="FN210" s="19">
        <f>IFERROR(HLOOKUP(FN$1,'Nakladova matice_2018'!$A$1:$IW$188,183,FALSE),0)</f>
        <v>90</v>
      </c>
      <c r="FO210" s="19">
        <f>IFERROR(HLOOKUP(FO$1,'Nakladova matice_2018'!$A$1:$IW$188,183,FALSE),0)</f>
        <v>540</v>
      </c>
      <c r="FP210" s="19">
        <f>IFERROR(HLOOKUP(FP$1,'Nakladova matice_2018'!$A$1:$IW$188,183,FALSE),0)</f>
        <v>0</v>
      </c>
      <c r="FQ210" s="19">
        <f>IFERROR(HLOOKUP(FQ$1,'Nakladova matice_2018'!$A$1:$IW$188,183,FALSE),0)</f>
        <v>0</v>
      </c>
      <c r="FR210" s="19">
        <f>IFERROR(HLOOKUP(FR$1,'Nakladova matice_2018'!$A$1:$IW$188,183,FALSE),0)</f>
        <v>0</v>
      </c>
      <c r="FS210" s="19">
        <f>IFERROR(HLOOKUP(FS$1,'Nakladova matice_2018'!$A$1:$IW$188,183,FALSE),0)</f>
        <v>270</v>
      </c>
      <c r="FT210" s="19">
        <f>IFERROR(HLOOKUP(FT$1,'Nakladova matice_2018'!$A$1:$IW$188,183,FALSE),0)</f>
        <v>1260</v>
      </c>
      <c r="FU210" s="19">
        <f>IFERROR(HLOOKUP(FU$1,'Nakladova matice_2018'!$A$1:$IW$188,183,FALSE),0)</f>
        <v>0</v>
      </c>
      <c r="FV210" s="19">
        <f>IFERROR(HLOOKUP(FV$1,'Nakladova matice_2018'!$A$1:$IW$188,183,FALSE),0)</f>
        <v>2160</v>
      </c>
      <c r="FW210" s="19">
        <f>IFERROR(HLOOKUP(FW$1,'Nakladova matice_2018'!$A$1:$IW$188,183,FALSE),0)</f>
        <v>0</v>
      </c>
      <c r="FX210" s="19">
        <f>IFERROR(HLOOKUP(FX$1,'Nakladova matice_2018'!$A$1:$IW$188,183,FALSE),0)</f>
        <v>870</v>
      </c>
      <c r="FY210" s="19">
        <f>IFERROR(HLOOKUP(FY$1,'Nakladova matice_2018'!$A$1:$IW$188,183,FALSE),0)</f>
        <v>1140</v>
      </c>
      <c r="FZ210" s="19">
        <f>IFERROR(HLOOKUP(FZ$1,'Nakladova matice_2018'!$A$1:$IW$188,183,FALSE),0)</f>
        <v>0</v>
      </c>
      <c r="GA210" s="19">
        <f>IFERROR(HLOOKUP(GA$1,'Nakladova matice_2018'!$A$1:$IW$188,183,FALSE),0)</f>
        <v>990</v>
      </c>
      <c r="GB210" s="19">
        <f>IFERROR(HLOOKUP(GB$1,'Nakladova matice_2018'!$A$1:$IW$188,183,FALSE),0)</f>
        <v>0</v>
      </c>
      <c r="GC210" s="19">
        <f>IFERROR(HLOOKUP(GC$1,'Nakladova matice_2018'!$A$1:$IW$188,183,FALSE),0)</f>
        <v>4050</v>
      </c>
      <c r="GD210" s="19">
        <f>IFERROR(HLOOKUP(GD$1,'Nakladova matice_2018'!$A$1:$IW$188,183,FALSE),0)</f>
        <v>2430</v>
      </c>
      <c r="GE210" s="19">
        <f>IFERROR(HLOOKUP(GE$1,'Nakladova matice_2018'!$A$1:$IW$188,183,FALSE),0)</f>
        <v>0</v>
      </c>
      <c r="GF210" s="19">
        <f>IFERROR(HLOOKUP(GF$1,'Nakladova matice_2018'!$A$1:$IW$188,183,FALSE),0)</f>
        <v>0</v>
      </c>
      <c r="GG210" s="19">
        <f>IFERROR(HLOOKUP(GG$1,'Nakladova matice_2018'!$A$1:$IW$188,183,FALSE),0)</f>
        <v>0</v>
      </c>
      <c r="GH210" s="19">
        <f>IFERROR(HLOOKUP(GH$1,'Nakladova matice_2018'!$A$1:$IW$188,183,FALSE),0)</f>
        <v>0</v>
      </c>
      <c r="GI210" s="19">
        <f>IFERROR(HLOOKUP(GI$1,'Nakladova matice_2018'!$A$1:$IW$188,183,FALSE),0)</f>
        <v>270</v>
      </c>
      <c r="GJ210" s="19">
        <f>IFERROR(HLOOKUP(GJ$1,'Nakladova matice_2018'!$A$1:$IW$188,183,FALSE),0)</f>
        <v>540</v>
      </c>
      <c r="GK210" s="19">
        <f>IFERROR(HLOOKUP(GK$1,'Nakladova matice_2018'!$A$1:$IW$188,183,FALSE),0)</f>
        <v>540</v>
      </c>
      <c r="GL210" s="19">
        <f>IFERROR(HLOOKUP(GL$1,'Nakladova matice_2018'!$A$1:$IW$188,183,FALSE),0)</f>
        <v>0</v>
      </c>
      <c r="GM210" s="19">
        <f>IFERROR(HLOOKUP(GM$1,'Nakladova matice_2018'!$A$1:$IW$188,183,FALSE),0)</f>
        <v>2340</v>
      </c>
      <c r="GN210" s="19">
        <f>IFERROR(HLOOKUP(GN$1,'Nakladova matice_2018'!$A$1:$IW$188,183,FALSE),0)</f>
        <v>0</v>
      </c>
      <c r="GO210" s="19">
        <f>IFERROR(HLOOKUP(GO$1,'Nakladova matice_2018'!$A$1:$IW$188,183,FALSE),0)</f>
        <v>0</v>
      </c>
      <c r="GP210" s="19">
        <f>IFERROR(HLOOKUP(GP$1,'Nakladova matice_2018'!$A$1:$IW$188,183,FALSE),0)</f>
        <v>0</v>
      </c>
      <c r="GQ210" s="19">
        <f>IFERROR(HLOOKUP(GQ$1,'Nakladova matice_2018'!$A$1:$IW$188,183,FALSE),0)</f>
        <v>0</v>
      </c>
      <c r="GR210" s="19">
        <f>IFERROR(HLOOKUP(GR$1,'Nakladova matice_2018'!$A$1:$IW$188,183,FALSE),0)</f>
        <v>0</v>
      </c>
      <c r="GS210" s="19">
        <f>IFERROR(HLOOKUP(GS$1,'Nakladova matice_2018'!$A$1:$IW$188,183,FALSE),0)</f>
        <v>0</v>
      </c>
      <c r="GT210" s="19">
        <f>IFERROR(HLOOKUP(GT$1,'Nakladova matice_2018'!$A$1:$IW$188,183,FALSE),0)</f>
        <v>480</v>
      </c>
      <c r="GU210" s="19">
        <f>IFERROR(HLOOKUP(GU$1,'Nakladova matice_2018'!$A$1:$IW$188,183,FALSE),0)</f>
        <v>660</v>
      </c>
      <c r="GV210" s="19">
        <f>IFERROR(HLOOKUP(GV$1,'Nakladova matice_2018'!$A$1:$IW$188,183,FALSE),0)</f>
        <v>30</v>
      </c>
      <c r="GW210" s="19">
        <f>IFERROR(HLOOKUP(GW$1,'Nakladova matice_2018'!$A$1:$IW$188,183,FALSE),0)</f>
        <v>0</v>
      </c>
      <c r="GX210" s="19">
        <f>IFERROR(HLOOKUP(GX$1,'Nakladova matice_2018'!$A$1:$IW$188,183,FALSE),0)</f>
        <v>0</v>
      </c>
      <c r="GY210" s="19">
        <f>IFERROR(HLOOKUP(GY$1,'Nakladova matice_2018'!$A$1:$IW$188,183,FALSE),0)</f>
        <v>0</v>
      </c>
      <c r="GZ210" s="19">
        <f>IFERROR(HLOOKUP(GZ$1,'Nakladova matice_2018'!$A$1:$IW$188,183,FALSE),0)</f>
        <v>720</v>
      </c>
      <c r="HA210" s="19">
        <f>IFERROR(HLOOKUP(HA$1,'Nakladova matice_2018'!$A$1:$IW$188,183,FALSE),0)</f>
        <v>3510</v>
      </c>
      <c r="HB210" s="19">
        <f>IFERROR(HLOOKUP(HB$1,'Nakladova matice_2018'!$A$1:$IW$188,183,FALSE),0)</f>
        <v>0</v>
      </c>
      <c r="HC210" s="19">
        <f>IFERROR(HLOOKUP(HC$1,'Nakladova matice_2018'!$A$1:$IW$188,183,FALSE),0)</f>
        <v>0</v>
      </c>
      <c r="HD210" s="19">
        <f>IFERROR(HLOOKUP(HD$1,'Nakladova matice_2018'!$A$1:$IW$188,183,FALSE),0)</f>
        <v>540</v>
      </c>
      <c r="HE210" s="19">
        <f>IFERROR(HLOOKUP(HE$1,'Nakladova matice_2018'!$A$1:$IW$188,183,FALSE),0)</f>
        <v>2160</v>
      </c>
      <c r="HF210" s="19">
        <f>IFERROR(HLOOKUP(HF$1,'Nakladova matice_2018'!$A$1:$IW$188,183,FALSE),0)</f>
        <v>990</v>
      </c>
      <c r="HG210" s="19">
        <f>IFERROR(HLOOKUP(HG$1,'Nakladova matice_2018'!$A$1:$IW$188,183,FALSE),0)</f>
        <v>0</v>
      </c>
      <c r="HH210" s="19">
        <f>IFERROR(HLOOKUP(HH$1,'Nakladova matice_2018'!$A$1:$IW$188,183,FALSE),0)</f>
        <v>270</v>
      </c>
      <c r="HI210" s="19">
        <f>IFERROR(HLOOKUP(HI$1,'Nakladova matice_2018'!$A$1:$IW$188,183,FALSE),0)</f>
        <v>0</v>
      </c>
      <c r="HJ210" s="19">
        <f>IFERROR(HLOOKUP(HJ$1,'Nakladova matice_2018'!$A$1:$IW$188,183,FALSE),0)</f>
        <v>2070</v>
      </c>
      <c r="HK210" s="19">
        <f>IFERROR(HLOOKUP(HK$1,'Nakladova matice_2018'!$A$1:$IW$188,183,FALSE),0)</f>
        <v>0</v>
      </c>
      <c r="HL210" s="19">
        <f>IFERROR(HLOOKUP(HL$1,'Nakladova matice_2018'!$A$1:$IW$188,183,FALSE),0)</f>
        <v>0</v>
      </c>
      <c r="HM210" s="19">
        <f>IFERROR(HLOOKUP(HM$1,'Nakladova matice_2018'!$A$1:$IW$188,183,FALSE),0)</f>
        <v>0</v>
      </c>
      <c r="HN210" s="19">
        <f>IFERROR(HLOOKUP(HN$1,'Nakladova matice_2018'!$A$1:$IW$188,183,FALSE),0)</f>
        <v>0</v>
      </c>
      <c r="HO210" s="19">
        <f>IFERROR(HLOOKUP(HO$1,'Nakladova matice_2018'!$A$1:$IW$188,183,FALSE),0)</f>
        <v>0</v>
      </c>
      <c r="HP210" s="19">
        <f>IFERROR(HLOOKUP(HP$1,'Nakladova matice_2018'!$A$1:$IW$188,183,FALSE),0)</f>
        <v>0</v>
      </c>
      <c r="HQ210" s="19">
        <f>IFERROR(HLOOKUP(HQ$1,'Nakladova matice_2018'!$A$1:$IW$188,183,FALSE),0)</f>
        <v>0</v>
      </c>
      <c r="HR210" s="19">
        <f>IFERROR(HLOOKUP(HR$1,'Nakladova matice_2018'!$A$1:$IW$188,183,FALSE),0)</f>
        <v>0</v>
      </c>
      <c r="HS210" s="19">
        <f>IFERROR(HLOOKUP(HS$1,'Nakladova matice_2018'!$A$1:$IW$188,183,FALSE),0)</f>
        <v>0</v>
      </c>
      <c r="HT210" s="19">
        <f>IFERROR(HLOOKUP(HT$1,'Nakladova matice_2018'!$A$1:$IW$188,183,FALSE),0)</f>
        <v>810</v>
      </c>
      <c r="HU210" s="19">
        <f>IFERROR(HLOOKUP(HU$1,'Nakladova matice_2018'!$A$1:$IW$188,183,FALSE),0)</f>
        <v>810</v>
      </c>
      <c r="HV210" s="19">
        <f>IFERROR(HLOOKUP(HV$1,'Nakladova matice_2018'!$A$1:$IW$188,183,FALSE),0)</f>
        <v>270</v>
      </c>
      <c r="HW210" s="19">
        <f>IFERROR(HLOOKUP(HW$1,'Nakladova matice_2018'!$A$1:$IW$188,183,FALSE),0)</f>
        <v>1350</v>
      </c>
      <c r="HX210" s="19">
        <f>IFERROR(HLOOKUP(HX$1,'Nakladova matice_2018'!$A$1:$IW$188,183,FALSE),0)</f>
        <v>540</v>
      </c>
      <c r="HY210" s="19">
        <f>IFERROR(HLOOKUP(HY$1,'Nakladova matice_2018'!$A$1:$IW$188,183,FALSE),0)</f>
        <v>810</v>
      </c>
      <c r="HZ210" s="19">
        <f>IFERROR(HLOOKUP(HZ$1,'Nakladova matice_2018'!$A$1:$IW$188,183,FALSE),0)</f>
        <v>0</v>
      </c>
      <c r="IA210" s="19">
        <f>IFERROR(HLOOKUP(IA$1,'Nakladova matice_2018'!$A$1:$IW$188,183,FALSE),0)</f>
        <v>270</v>
      </c>
      <c r="IB210" s="19">
        <f>IFERROR(HLOOKUP(IB$1,'Nakladova matice_2018'!$A$1:$IW$188,183,FALSE),0)</f>
        <v>0</v>
      </c>
      <c r="IC210" s="19">
        <f>IFERROR(HLOOKUP(IC$1,'Nakladova matice_2018'!$A$1:$IW$188,183,FALSE),0)</f>
        <v>0</v>
      </c>
      <c r="ID210" s="19">
        <f>IFERROR(HLOOKUP(ID$1,'Nakladova matice_2018'!$A$1:$IW$188,183,FALSE),0)</f>
        <v>270</v>
      </c>
      <c r="IE210" s="19">
        <f>IFERROR(HLOOKUP(IE$1,'Nakladova matice_2018'!$A$1:$IW$188,183,FALSE),0)</f>
        <v>0</v>
      </c>
      <c r="IF210" s="19">
        <f>IFERROR(HLOOKUP(IF$1,'Nakladova matice_2018'!$A$1:$IW$188,183,FALSE),0)</f>
        <v>0</v>
      </c>
      <c r="IG210" s="19">
        <f>IFERROR(HLOOKUP(IG$1,'Nakladova matice_2018'!$A$1:$IW$188,183,FALSE),0)</f>
        <v>0</v>
      </c>
      <c r="IH210" s="19">
        <f>IFERROR(HLOOKUP(IH$1,'Nakladova matice_2018'!$A$1:$IW$188,183,FALSE),0)</f>
        <v>0</v>
      </c>
      <c r="II210" s="19">
        <f>IFERROR(HLOOKUP(II$1,'Nakladova matice_2018'!$A$1:$IW$188,183,FALSE),0)</f>
        <v>1080</v>
      </c>
      <c r="IJ210" s="19">
        <f>IFERROR(HLOOKUP(IJ$1,'Nakladova matice_2018'!$A$1:$IW$188,183,FALSE),0)</f>
        <v>0</v>
      </c>
      <c r="IK210" s="19">
        <f>IFERROR(HLOOKUP(IK$1,'Nakladova matice_2018'!$A$1:$IW$188,183,FALSE),0)</f>
        <v>1350</v>
      </c>
      <c r="IL210" s="19">
        <f>IFERROR(HLOOKUP(IL$1,'Nakladova matice_2018'!$A$1:$IW$188,183,FALSE),0)</f>
        <v>810</v>
      </c>
      <c r="IM210" s="19">
        <f>IFERROR(HLOOKUP(IM$1,'Nakladova matice_2018'!$A$1:$IW$188,183,FALSE),0)</f>
        <v>1110</v>
      </c>
      <c r="IN210" s="19">
        <f>IFERROR(HLOOKUP(IN$1,'Nakladova matice_2018'!$A$1:$IW$188,183,FALSE),0)</f>
        <v>1890</v>
      </c>
      <c r="IO210" s="19">
        <f>IFERROR(HLOOKUP(IO$1,'Nakladova matice_2018'!$A$1:$IW$188,183,FALSE),0)</f>
        <v>0</v>
      </c>
      <c r="IP210" s="19">
        <f>IFERROR(HLOOKUP(IP$1,'Nakladova matice_2018'!$A$1:$IW$188,183,FALSE),0)</f>
        <v>5820</v>
      </c>
      <c r="IQ210" s="19">
        <f>IFERROR(HLOOKUP(IQ$1,'Nakladova matice_2018'!$A$1:$IW$188,183,FALSE),0)</f>
        <v>0</v>
      </c>
      <c r="IR210" s="19">
        <f>IFERROR(HLOOKUP(IR$1,'Nakladova matice_2018'!$A$1:$IW$188,183,FALSE),0)</f>
        <v>0</v>
      </c>
      <c r="IS210" s="19">
        <f>IFERROR(HLOOKUP(IS$1,'Nakladova matice_2018'!$A$1:$IW$188,183,FALSE),0)</f>
        <v>0</v>
      </c>
      <c r="IT210" s="19">
        <f>IFERROR(HLOOKUP(IT$1,'Nakladova matice_2018'!$A$1:$IW$188,183,FALSE),0)</f>
        <v>0</v>
      </c>
      <c r="IU210" s="19">
        <f>IFERROR(HLOOKUP(IU$1,'Nakladova matice_2018'!$A$1:$IW$188,183,FALSE),0)</f>
        <v>0</v>
      </c>
      <c r="IV210" s="19">
        <f>IFERROR(HLOOKUP(IV$1,'Nakladova matice_2018'!$A$1:$IW$188,183,FALSE),0)</f>
        <v>3030</v>
      </c>
      <c r="IW210" s="19">
        <f>IFERROR(HLOOKUP(IW$1,'Nakladova matice_2018'!$A$1:$IW$188,183,FALSE),0)</f>
        <v>0</v>
      </c>
      <c r="IX210" s="19">
        <f>IFERROR(HLOOKUP(IX$1,'Nakladova matice_2018'!$A$1:$IW$188,183,FALSE),0)</f>
        <v>0</v>
      </c>
      <c r="IY210" s="19">
        <f>IFERROR(HLOOKUP(IY$1,'Nakladova matice_2018'!$A$1:$IW$188,183,FALSE),0)</f>
        <v>810</v>
      </c>
      <c r="IZ210" s="19">
        <f>IFERROR(HLOOKUP(IZ$1,'Nakladova matice_2018'!$A$1:$IW$188,183,FALSE),0)</f>
        <v>1350</v>
      </c>
      <c r="JA210" s="19">
        <f>IFERROR(HLOOKUP(JA$1,'Nakladova matice_2018'!$A$1:$IW$188,183,FALSE),0)</f>
        <v>930</v>
      </c>
      <c r="JB210" s="19">
        <f>IFERROR(HLOOKUP(JB$1,'Nakladova matice_2018'!$A$1:$IW$188,183,FALSE),0)</f>
        <v>0</v>
      </c>
      <c r="JC210" s="19">
        <f>IFERROR(HLOOKUP(JC$1,'Nakladova matice_2018'!$A$1:$IW$188,183,FALSE),0)</f>
        <v>0</v>
      </c>
      <c r="JD210" s="19">
        <f>IFERROR(HLOOKUP(JD$1,'Nakladova matice_2018'!$A$1:$IW$188,183,FALSE),0)</f>
        <v>0</v>
      </c>
      <c r="JE210" s="19">
        <f>IFERROR(HLOOKUP(JE$1,'Nakladova matice_2018'!$A$1:$IW$188,183,FALSE),0)</f>
        <v>0</v>
      </c>
      <c r="JF210" s="19">
        <f>IFERROR(HLOOKUP(JF$1,'Nakladova matice_2018'!$A$1:$IW$188,183,FALSE),0)</f>
        <v>0</v>
      </c>
      <c r="JG210" s="19">
        <f>IFERROR(HLOOKUP(JG$1,'Nakladova matice_2018'!$A$1:$IW$188,183,FALSE),0)</f>
        <v>3480</v>
      </c>
      <c r="JH210" s="19">
        <f>IFERROR(HLOOKUP(JH$1,'Nakladova matice_2018'!$A$1:$IW$188,183,FALSE),0)</f>
        <v>0</v>
      </c>
      <c r="JI210" s="19">
        <f>IFERROR(HLOOKUP(JI$1,'Nakladova matice_2018'!$A$1:$IW$188,183,FALSE),0)</f>
        <v>0</v>
      </c>
      <c r="JJ210" s="19">
        <f>IFERROR(HLOOKUP(JJ$1,'Nakladova matice_2018'!$A$1:$IW$188,183,FALSE),0)</f>
        <v>0</v>
      </c>
      <c r="JK210" s="19">
        <f>IFERROR(HLOOKUP(JK$1,'Nakladova matice_2018'!$A$1:$IW$188,183,FALSE),0)</f>
        <v>780</v>
      </c>
      <c r="JL210" s="19">
        <f>IFERROR(HLOOKUP(JL$1,'Nakladova matice_2018'!$A$1:$IW$188,183,FALSE),0)</f>
        <v>1890</v>
      </c>
      <c r="JM210" s="19">
        <f>IFERROR(HLOOKUP(JM$1,'Nakladova matice_2018'!$A$1:$IW$188,183,FALSE),0)</f>
        <v>720</v>
      </c>
      <c r="JN210" s="19">
        <f>IFERROR(HLOOKUP(JN$1,'Nakladova matice_2018'!$A$1:$IW$188,183,FALSE),0)</f>
        <v>0</v>
      </c>
      <c r="JO210" s="19">
        <f>IFERROR(HLOOKUP(JO$1,'Nakladova matice_2018'!$A$1:$IW$188,183,FALSE),0)</f>
        <v>0</v>
      </c>
      <c r="JP210" s="19">
        <f>IFERROR(HLOOKUP(JP$1,'Nakladova matice_2018'!$A$1:$IW$188,183,FALSE),0)</f>
        <v>0</v>
      </c>
      <c r="JQ210" s="19">
        <f>IFERROR(HLOOKUP(JQ$1,'Nakladova matice_2018'!$A$1:$IW$188,183,FALSE),0)</f>
        <v>0</v>
      </c>
      <c r="JR210" s="19">
        <f>IFERROR(HLOOKUP(JR$1,'Nakladova matice_2018'!$A$1:$IW$188,183,FALSE),0)</f>
        <v>0</v>
      </c>
      <c r="JS210" s="19">
        <f>IFERROR(HLOOKUP(JS$1,'Nakladova matice_2018'!$A$1:$IW$188,183,FALSE),0)</f>
        <v>0</v>
      </c>
      <c r="JT210" s="19">
        <f>IFERROR(HLOOKUP(JT$1,'Nakladova matice_2018'!$A$1:$IW$188,183,FALSE),0)</f>
        <v>780</v>
      </c>
      <c r="JU210" s="19">
        <f>IFERROR(HLOOKUP(JU$1,'Nakladova matice_2018'!$A$1:$IW$188,183,FALSE),0)</f>
        <v>810</v>
      </c>
      <c r="JV210" s="19">
        <f>IFERROR(HLOOKUP(JV$1,'Nakladova matice_2018'!$A$1:$IW$188,183,FALSE),0)</f>
        <v>2400</v>
      </c>
      <c r="JW210" s="19">
        <f>IFERROR(HLOOKUP(JW$1,'Nakladova matice_2018'!$A$1:$IW$188,183,FALSE),0)</f>
        <v>30</v>
      </c>
      <c r="JX210" s="19">
        <f>IFERROR(HLOOKUP(JX$1,'Nakladova matice_2018'!$A$1:$IW$188,183,FALSE),0)</f>
        <v>270</v>
      </c>
      <c r="JY210" s="19">
        <f>IFERROR(HLOOKUP(JY$1,'Nakladova matice_2018'!$A$1:$IW$188,183,FALSE),0)</f>
        <v>540</v>
      </c>
      <c r="JZ210" s="19">
        <f>IFERROR(HLOOKUP(JZ$1,'Nakladova matice_2018'!$A$1:$IW$188,183,FALSE),0)</f>
        <v>0</v>
      </c>
      <c r="KA210" s="19">
        <f>IFERROR(HLOOKUP(KA$1,'Nakladova matice_2018'!$A$1:$IW$188,183,FALSE),0)</f>
        <v>810</v>
      </c>
      <c r="KB210" s="19">
        <f>IFERROR(HLOOKUP(KB$1,'Nakladova matice_2018'!$A$1:$IW$188,183,FALSE),0)</f>
        <v>0</v>
      </c>
      <c r="KC210" s="19">
        <f>IFERROR(HLOOKUP(KC$1,'Nakladova matice_2018'!$A$1:$IW$188,183,FALSE),0)</f>
        <v>0</v>
      </c>
      <c r="KD210" s="19">
        <f>IFERROR(HLOOKUP(KD$1,'Nakladova matice_2018'!$A$1:$IW$188,183,FALSE),0)</f>
        <v>1890</v>
      </c>
      <c r="KE210" s="19">
        <f>IFERROR(HLOOKUP(KE$1,'Nakladova matice_2018'!$A$1:$IW$188,183,FALSE),0)</f>
        <v>0</v>
      </c>
      <c r="KF210" s="19">
        <f>IFERROR(HLOOKUP(KF$1,'Nakladova matice_2018'!$A$1:$IW$188,183,FALSE),0)</f>
        <v>0</v>
      </c>
      <c r="KG210" s="19">
        <f>IFERROR(HLOOKUP(KG$1,'Nakladova matice_2018'!$A$1:$IW$188,183,FALSE),0)</f>
        <v>0</v>
      </c>
      <c r="KH210" s="19">
        <f>IFERROR(HLOOKUP(KH$1,'Nakladova matice_2018'!$A$1:$IW$188,183,FALSE),0)</f>
        <v>0</v>
      </c>
      <c r="KI210" s="19">
        <f>IFERROR(HLOOKUP(KI$1,'Nakladova matice_2018'!$A$1:$IW$188,183,FALSE),0)</f>
        <v>0</v>
      </c>
      <c r="KJ210" s="19">
        <f>IFERROR(HLOOKUP(KJ$1,'Nakladova matice_2018'!$A$1:$IW$188,183,FALSE),0)</f>
        <v>810</v>
      </c>
      <c r="KK210" s="19">
        <f>IFERROR(HLOOKUP(KK$1,'Nakladova matice_2018'!$A$1:$IW$188,183,FALSE),0)</f>
        <v>750</v>
      </c>
      <c r="KL210" s="19">
        <f>IFERROR(HLOOKUP(KL$1,'Nakladova matice_2018'!$A$1:$IW$188,183,FALSE),0)</f>
        <v>0</v>
      </c>
      <c r="KM210" s="19">
        <f>IFERROR(HLOOKUP(KM$1,'Nakladova matice_2018'!$A$1:$IW$188,183,FALSE),0)</f>
        <v>0</v>
      </c>
      <c r="KN210" s="19">
        <f>IFERROR(HLOOKUP(KN$1,'Nakladova matice_2018'!$A$1:$IW$188,183,FALSE),0)</f>
        <v>0</v>
      </c>
      <c r="KO210" s="19">
        <f>IFERROR(HLOOKUP(KO$1,'Nakladova matice_2018'!$A$1:$IW$188,183,FALSE),0)</f>
        <v>0</v>
      </c>
      <c r="KP210" s="19">
        <f>IFERROR(HLOOKUP(KP$1,'Nakladova matice_2018'!$A$1:$IW$188,183,FALSE),0)</f>
        <v>0</v>
      </c>
      <c r="KQ210" s="19">
        <f>IFERROR(HLOOKUP(KQ$1,'Nakladova matice_2018'!$A$1:$IW$188,183,FALSE),0)</f>
        <v>0</v>
      </c>
      <c r="KR210" s="19">
        <f>IFERROR(HLOOKUP(KR$1,'Nakladova matice_2018'!$A$1:$IW$188,183,FALSE),0)</f>
        <v>1470</v>
      </c>
      <c r="KS210" s="19">
        <f>IFERROR(HLOOKUP(KS$1,'Nakladova matice_2018'!$A$1:$IW$188,183,FALSE),0)</f>
        <v>0</v>
      </c>
      <c r="KT210" s="19">
        <f>IFERROR(HLOOKUP(KT$1,'Nakladova matice_2018'!$A$1:$IW$188,183,FALSE),0)</f>
        <v>0</v>
      </c>
      <c r="KU210" s="19">
        <f>IFERROR(HLOOKUP(KU$1,'Nakladova matice_2018'!$A$1:$IW$188,183,FALSE),0)</f>
        <v>270</v>
      </c>
      <c r="KV210" s="19">
        <f>IFERROR(HLOOKUP(KV$1,'Nakladova matice_2018'!$A$1:$IW$188,183,FALSE),0)</f>
        <v>0</v>
      </c>
      <c r="KW210" s="19">
        <f>IFERROR(HLOOKUP(KW$1,'Nakladova matice_2018'!$A$1:$IW$188,183,FALSE),0)</f>
        <v>3510</v>
      </c>
      <c r="KX210" s="19">
        <f>IFERROR(HLOOKUP(KX$1,'Nakladova matice_2018'!$A$1:$IW$188,183,FALSE),0)</f>
        <v>0</v>
      </c>
      <c r="KY210" s="19">
        <f>IFERROR(HLOOKUP(KY$1,'Nakladova matice_2018'!$A$1:$IW$188,183,FALSE),0)</f>
        <v>0</v>
      </c>
      <c r="KZ210" s="19">
        <f>IFERROR(HLOOKUP(KZ$1,'Nakladova matice_2018'!$A$1:$IW$188,183,FALSE),0)</f>
        <v>210</v>
      </c>
      <c r="LA210" s="19">
        <f>IFERROR(HLOOKUP(LA$1,'Nakladova matice_2018'!$A$1:$IW$188,183,FALSE),0)</f>
        <v>0</v>
      </c>
      <c r="LB210" s="19">
        <f>IFERROR(HLOOKUP(LB$1,'Nakladova matice_2018'!$A$1:$IW$188,183,FALSE),0)</f>
        <v>270</v>
      </c>
      <c r="LC210" s="19">
        <f>IFERROR(HLOOKUP(LC$1,'Nakladova matice_2018'!$A$1:$IW$188,183,FALSE),0)</f>
        <v>0</v>
      </c>
      <c r="LD210" s="19">
        <f>IFERROR(HLOOKUP(LD$1,'Nakladova matice_2018'!$A$1:$IW$188,183,FALSE),0)</f>
        <v>0</v>
      </c>
      <c r="LE210" s="19">
        <f>IFERROR(HLOOKUP(LE$1,'Nakladova matice_2018'!$A$1:$IW$188,183,FALSE),0)</f>
        <v>0</v>
      </c>
      <c r="LF210" s="19">
        <f>IFERROR(HLOOKUP(LF$1,'Nakladova matice_2018'!$A$1:$IW$188,183,FALSE),0)</f>
        <v>0</v>
      </c>
      <c r="LG210" s="19">
        <f>IFERROR(HLOOKUP(LG$1,'Nakladova matice_2018'!$A$1:$IW$188,183,FALSE),0)</f>
        <v>0</v>
      </c>
      <c r="LH210" s="19">
        <f>IFERROR(HLOOKUP(LH$1,'Nakladova matice_2018'!$A$1:$IW$188,183,FALSE),0)</f>
        <v>0</v>
      </c>
      <c r="LI210" s="19">
        <f>IFERROR(HLOOKUP(LI$1,'Nakladova matice_2018'!$A$1:$IW$188,183,FALSE),0)</f>
        <v>0</v>
      </c>
      <c r="LJ210" s="19">
        <f>IFERROR(HLOOKUP(LJ$1,'Nakladova matice_2018'!$A$1:$IW$188,183,FALSE),0)</f>
        <v>0</v>
      </c>
      <c r="LK210" s="19">
        <f>IFERROR(HLOOKUP(LK$1,'Nakladova matice_2018'!$A$1:$IW$188,183,FALSE),0)</f>
        <v>0</v>
      </c>
      <c r="LL210" s="19">
        <f>IFERROR(HLOOKUP(LL$1,'Nakladova matice_2018'!$A$1:$IW$188,183,FALSE),0)</f>
        <v>0</v>
      </c>
      <c r="LM210" s="19">
        <f>IFERROR(HLOOKUP(LM$1,'Nakladova matice_2018'!$A$1:$IW$188,183,FALSE),0)</f>
        <v>0</v>
      </c>
      <c r="LN210" s="19">
        <f>IFERROR(HLOOKUP(LN$1,'Nakladova matice_2018'!$A$1:$IW$188,183,FALSE),0)</f>
        <v>0</v>
      </c>
      <c r="LO210" s="19">
        <f>IFERROR(HLOOKUP(LO$1,'Nakladova matice_2018'!$A$1:$IW$188,183,FALSE),0)</f>
        <v>0</v>
      </c>
      <c r="LP210" s="19">
        <f>IFERROR(HLOOKUP(LP$1,'Nakladova matice_2018'!$A$1:$IW$188,183,FALSE),0)</f>
        <v>0</v>
      </c>
      <c r="LQ210" s="19">
        <f>IFERROR(HLOOKUP(LQ$1,'Nakladova matice_2018'!$A$1:$IW$188,183,FALSE),0)</f>
        <v>0</v>
      </c>
      <c r="LR210" s="19">
        <f>IFERROR(HLOOKUP(LR$1,'Nakladova matice_2018'!$A$1:$IW$188,183,FALSE),0)</f>
        <v>0</v>
      </c>
      <c r="LS210" s="19">
        <f>IFERROR(HLOOKUP(LS$1,'Nakladova matice_2018'!$A$1:$IW$188,183,FALSE),0)</f>
        <v>0</v>
      </c>
      <c r="LT210" s="19">
        <f>IFERROR(HLOOKUP(LT$1,'Nakladova matice_2018'!$A$1:$IW$188,183,FALSE),0)</f>
        <v>0</v>
      </c>
      <c r="LU210" s="19">
        <f>IFERROR(HLOOKUP(LU$1,'Nakladova matice_2018'!$A$1:$IW$188,183,FALSE),0)</f>
        <v>0</v>
      </c>
      <c r="LV210" s="19">
        <f>IFERROR(HLOOKUP(LV$1,'Nakladova matice_2018'!$A$1:$IW$188,183,FALSE),0)</f>
        <v>0</v>
      </c>
      <c r="LW210" s="19">
        <f>IFERROR(HLOOKUP(LW$1,'Nakladova matice_2018'!$A$1:$IW$188,183,FALSE),0)</f>
        <v>0</v>
      </c>
      <c r="LX210" s="19">
        <f>IFERROR(HLOOKUP(LX$1,'Nakladova matice_2018'!$A$1:$IW$188,183,FALSE),0)</f>
        <v>0</v>
      </c>
      <c r="LY210" s="19">
        <f>IFERROR(HLOOKUP(LY$1,'Nakladova matice_2018'!$A$1:$IW$188,183,FALSE),0)</f>
        <v>0</v>
      </c>
      <c r="LZ210" s="19">
        <f>IFERROR(HLOOKUP(LZ$1,'Nakladova matice_2018'!$A$1:$IW$188,183,FALSE),0)</f>
        <v>0</v>
      </c>
      <c r="MA210" s="19">
        <f>IFERROR(HLOOKUP(MA$1,'Nakladova matice_2018'!$A$1:$IW$188,183,FALSE),0)</f>
        <v>0</v>
      </c>
      <c r="MB210" s="19">
        <f>IFERROR(HLOOKUP(MB$1,'Nakladova matice_2018'!$A$1:$IW$188,183,FALSE),0)</f>
        <v>0</v>
      </c>
      <c r="MC210" s="19">
        <f>IFERROR(HLOOKUP(MC$1,'Nakladova matice_2018'!$A$1:$IW$188,183,FALSE),0)</f>
        <v>0</v>
      </c>
      <c r="MD210" s="19">
        <f>IFERROR(HLOOKUP(MD$1,'Nakladova matice_2018'!$A$1:$IW$188,183,FALSE),0)</f>
        <v>0</v>
      </c>
      <c r="ME210" s="19">
        <f>IFERROR(HLOOKUP(ME$1,'Nakladova matice_2018'!$A$1:$IW$188,183,FALSE),0)</f>
        <v>0</v>
      </c>
      <c r="MF210" s="19">
        <f>IFERROR(HLOOKUP(MF$1,'Nakladova matice_2018'!$A$1:$IW$188,183,FALSE),0)</f>
        <v>0</v>
      </c>
      <c r="MG210" s="19">
        <f>IFERROR(HLOOKUP(MG$1,'Nakladova matice_2018'!$A$1:$IW$188,183,FALSE),0)</f>
        <v>0</v>
      </c>
      <c r="MH210" s="19">
        <f>IFERROR(HLOOKUP(MH$1,'Nakladova matice_2018'!$A$1:$IW$188,183,FALSE),0)</f>
        <v>0</v>
      </c>
      <c r="MI210" s="19">
        <f>IFERROR(HLOOKUP(MI$1,'Nakladova matice_2018'!$A$1:$IW$188,183,FALSE),0)</f>
        <v>0</v>
      </c>
      <c r="MJ210" s="19">
        <f>IFERROR(HLOOKUP(MJ$1,'Nakladova matice_2018'!$A$1:$IW$188,183,FALSE),0)</f>
        <v>0</v>
      </c>
      <c r="MK210" s="19">
        <f>IFERROR(HLOOKUP(MK$1,'Nakladova matice_2018'!$A$1:$IW$188,183,FALSE),0)</f>
        <v>0</v>
      </c>
      <c r="ML210" s="19">
        <f>IFERROR(HLOOKUP(ML$1,'Nakladova matice_2018'!$A$1:$IW$188,183,FALSE),0)</f>
        <v>0</v>
      </c>
      <c r="MM210" s="19">
        <f>IFERROR(HLOOKUP(MM$1,'Nakladova matice_2018'!$A$1:$IW$188,183,FALSE),0)</f>
        <v>0</v>
      </c>
      <c r="MN210" s="19">
        <f>IFERROR(HLOOKUP(MN$1,'Nakladova matice_2018'!$A$1:$IW$188,183,FALSE),0)</f>
        <v>0</v>
      </c>
      <c r="MO210" s="20">
        <f t="shared" si="88"/>
        <v>139710</v>
      </c>
      <c r="MP210" s="20">
        <f>MO210-'Nakladova matice_2018'!IX183</f>
        <v>0</v>
      </c>
    </row>
    <row r="211" spans="1:354" x14ac:dyDescent="0.2">
      <c r="A211" s="27">
        <v>599186</v>
      </c>
      <c r="B211" s="21" t="s">
        <v>312</v>
      </c>
      <c r="C211" s="53">
        <v>0</v>
      </c>
      <c r="D211" s="19">
        <f>IFERROR(HLOOKUP(D$1,'Nakladova matice_2018'!$A$1:$IW$188,184,FALSE),0)</f>
        <v>0</v>
      </c>
      <c r="E211" s="19">
        <f>IFERROR(HLOOKUP(E$1,'Nakladova matice_2018'!$A$1:$IW$188,184,FALSE),0)</f>
        <v>0</v>
      </c>
      <c r="F211" s="19">
        <f>IFERROR(HLOOKUP(F$1,'Nakladova matice_2018'!$A$1:$IW$188,184,FALSE),0)</f>
        <v>3348</v>
      </c>
      <c r="G211" s="19">
        <f>IFERROR(HLOOKUP(G$1,'Nakladova matice_2018'!$A$1:$IW$188,184,FALSE),0)</f>
        <v>0</v>
      </c>
      <c r="H211" s="19">
        <f>IFERROR(HLOOKUP(H$1,'Nakladova matice_2018'!$A$1:$IW$188,184,FALSE),0)</f>
        <v>0</v>
      </c>
      <c r="I211" s="19">
        <f>IFERROR(HLOOKUP(I$1,'Nakladova matice_2018'!$A$1:$IW$188,184,FALSE),0)</f>
        <v>0</v>
      </c>
      <c r="J211" s="19">
        <f>IFERROR(HLOOKUP(J$1,'Nakladova matice_2018'!$A$1:$IW$188,184,FALSE),0)</f>
        <v>18666</v>
      </c>
      <c r="K211" s="19">
        <f>IFERROR(HLOOKUP(K$1,'Nakladova matice_2018'!$A$1:$IW$188,184,FALSE),0)</f>
        <v>0</v>
      </c>
      <c r="L211" s="19">
        <f>IFERROR(HLOOKUP(L$1,'Nakladova matice_2018'!$A$1:$IW$188,184,FALSE),0)</f>
        <v>0</v>
      </c>
      <c r="M211" s="19">
        <f>IFERROR(HLOOKUP(M$1,'Nakladova matice_2018'!$A$1:$IW$188,184,FALSE),0)</f>
        <v>0</v>
      </c>
      <c r="N211" s="19">
        <f>IFERROR(HLOOKUP(N$1,'Nakladova matice_2018'!$A$1:$IW$188,184,FALSE),0)</f>
        <v>0</v>
      </c>
      <c r="O211" s="19">
        <f>IFERROR(HLOOKUP(O$1,'Nakladova matice_2018'!$A$1:$IW$188,184,FALSE),0)</f>
        <v>0</v>
      </c>
      <c r="P211" s="19">
        <f>IFERROR(HLOOKUP(P$1,'Nakladova matice_2018'!$A$1:$IW$188,184,FALSE),0)</f>
        <v>0</v>
      </c>
      <c r="Q211" s="19">
        <f>IFERROR(HLOOKUP(Q$1,'Nakladova matice_2018'!$A$1:$IW$188,184,FALSE),0)</f>
        <v>0</v>
      </c>
      <c r="R211" s="19">
        <f>IFERROR(HLOOKUP(R$1,'Nakladova matice_2018'!$A$1:$IW$188,184,FALSE),0)</f>
        <v>10884</v>
      </c>
      <c r="S211" s="19">
        <f>IFERROR(HLOOKUP(S$1,'Nakladova matice_2018'!$A$1:$IW$188,184,FALSE),0)</f>
        <v>32398</v>
      </c>
      <c r="T211" s="19">
        <f>IFERROR(HLOOKUP(T$1,'Nakladova matice_2018'!$A$1:$IW$188,184,FALSE),0)</f>
        <v>0</v>
      </c>
      <c r="U211" s="19">
        <f>IFERROR(HLOOKUP(U$1,'Nakladova matice_2018'!$A$1:$IW$188,184,FALSE),0)</f>
        <v>0</v>
      </c>
      <c r="V211" s="19">
        <f>IFERROR(HLOOKUP(V$1,'Nakladova matice_2018'!$A$1:$IW$188,184,FALSE),0)</f>
        <v>0</v>
      </c>
      <c r="W211" s="19">
        <f>IFERROR(HLOOKUP(W$1,'Nakladova matice_2018'!$A$1:$IW$188,184,FALSE),0)</f>
        <v>2208</v>
      </c>
      <c r="X211" s="19">
        <f>IFERROR(HLOOKUP(X$1,'Nakladova matice_2018'!$A$1:$IW$188,184,FALSE),0)</f>
        <v>0</v>
      </c>
      <c r="Y211" s="19">
        <f>IFERROR(HLOOKUP(Y$1,'Nakladova matice_2018'!$A$1:$IW$188,184,FALSE),0)</f>
        <v>0</v>
      </c>
      <c r="Z211" s="19">
        <f>IFERROR(HLOOKUP(Z$1,'Nakladova matice_2018'!$A$1:$IW$188,184,FALSE),0)</f>
        <v>0</v>
      </c>
      <c r="AA211" s="19">
        <f>IFERROR(HLOOKUP(AA$1,'Nakladova matice_2018'!$A$1:$IW$188,184,FALSE),0)</f>
        <v>0</v>
      </c>
      <c r="AB211" s="19">
        <f>IFERROR(HLOOKUP(AB$1,'Nakladova matice_2018'!$A$1:$IW$188,184,FALSE),0)</f>
        <v>0</v>
      </c>
      <c r="AC211" s="19">
        <f>IFERROR(HLOOKUP(AC$1,'Nakladova matice_2018'!$A$1:$IW$188,184,FALSE),0)</f>
        <v>0</v>
      </c>
      <c r="AD211" s="19">
        <f>IFERROR(HLOOKUP(AD$1,'Nakladova matice_2018'!$A$1:$IW$188,184,FALSE),0)</f>
        <v>0</v>
      </c>
      <c r="AE211" s="19">
        <f>IFERROR(HLOOKUP(AE$1,'Nakladova matice_2018'!$A$1:$IW$188,184,FALSE),0)</f>
        <v>0</v>
      </c>
      <c r="AF211" s="19">
        <f>IFERROR(HLOOKUP(AF$1,'Nakladova matice_2018'!$A$1:$IW$188,184,FALSE),0)</f>
        <v>0</v>
      </c>
      <c r="AG211" s="19">
        <f>IFERROR(HLOOKUP(AG$1,'Nakladova matice_2018'!$A$1:$IW$188,184,FALSE),0)</f>
        <v>0</v>
      </c>
      <c r="AH211" s="19">
        <f>IFERROR(HLOOKUP(AH$1,'Nakladova matice_2018'!$A$1:$IW$188,184,FALSE),0)</f>
        <v>0</v>
      </c>
      <c r="AI211" s="19">
        <f>IFERROR(HLOOKUP(AI$1,'Nakladova matice_2018'!$A$1:$IW$188,184,FALSE),0)</f>
        <v>0</v>
      </c>
      <c r="AJ211" s="19">
        <f>IFERROR(HLOOKUP(AJ$1,'Nakladova matice_2018'!$A$1:$IW$188,184,FALSE),0)</f>
        <v>0</v>
      </c>
      <c r="AK211" s="19">
        <f>IFERROR(HLOOKUP(AK$1,'Nakladova matice_2018'!$A$1:$IW$188,184,FALSE),0)</f>
        <v>0</v>
      </c>
      <c r="AL211" s="19">
        <f>IFERROR(HLOOKUP(AL$1,'Nakladova matice_2018'!$A$1:$IW$188,184,FALSE),0)</f>
        <v>0</v>
      </c>
      <c r="AM211" s="19">
        <f>IFERROR(HLOOKUP(AM$1,'Nakladova matice_2018'!$A$1:$IW$188,184,FALSE),0)</f>
        <v>0</v>
      </c>
      <c r="AN211" s="19">
        <f>IFERROR(HLOOKUP(AN$1,'Nakladova matice_2018'!$A$1:$IW$188,184,FALSE),0)</f>
        <v>0</v>
      </c>
      <c r="AO211" s="19">
        <f>IFERROR(HLOOKUP(AO$1,'Nakladova matice_2018'!$A$1:$IW$188,184,FALSE),0)</f>
        <v>0</v>
      </c>
      <c r="AP211" s="19">
        <f>IFERROR(HLOOKUP(AP$1,'Nakladova matice_2018'!$A$1:$IW$188,184,FALSE),0)</f>
        <v>0</v>
      </c>
      <c r="AQ211" s="19">
        <f>IFERROR(HLOOKUP(AQ$1,'Nakladova matice_2018'!$A$1:$IW$188,184,FALSE),0)</f>
        <v>0</v>
      </c>
      <c r="AR211" s="19">
        <f>IFERROR(HLOOKUP(AR$1,'Nakladova matice_2018'!$A$1:$IW$188,184,FALSE),0)</f>
        <v>0</v>
      </c>
      <c r="AS211" s="19">
        <f>IFERROR(HLOOKUP(AS$1,'Nakladova matice_2018'!$A$1:$IW$188,184,FALSE),0)</f>
        <v>0</v>
      </c>
      <c r="AT211" s="19">
        <f>IFERROR(HLOOKUP(AT$1,'Nakladova matice_2018'!$A$1:$IW$188,184,FALSE),0)</f>
        <v>160655</v>
      </c>
      <c r="AU211" s="19">
        <f>IFERROR(HLOOKUP(AU$1,'Nakladova matice_2018'!$A$1:$IW$188,184,FALSE),0)</f>
        <v>0</v>
      </c>
      <c r="AV211" s="19">
        <f>IFERROR(HLOOKUP(AV$1,'Nakladova matice_2018'!$A$1:$IW$188,184,FALSE),0)</f>
        <v>8534</v>
      </c>
      <c r="AW211" s="19">
        <f>IFERROR(HLOOKUP(AW$1,'Nakladova matice_2018'!$A$1:$IW$188,184,FALSE),0)</f>
        <v>0</v>
      </c>
      <c r="AX211" s="19">
        <f>IFERROR(HLOOKUP(AX$1,'Nakladova matice_2018'!$A$1:$IW$188,184,FALSE),0)</f>
        <v>4055</v>
      </c>
      <c r="AY211" s="19">
        <f>IFERROR(HLOOKUP(AY$1,'Nakladova matice_2018'!$A$1:$IW$188,184,FALSE),0)</f>
        <v>0</v>
      </c>
      <c r="AZ211" s="19">
        <f>IFERROR(HLOOKUP(AZ$1,'Nakladova matice_2018'!$A$1:$IW$188,184,FALSE),0)</f>
        <v>0</v>
      </c>
      <c r="BA211" s="19">
        <f>IFERROR(HLOOKUP(BA$1,'Nakladova matice_2018'!$A$1:$IW$188,184,FALSE),0)</f>
        <v>25333</v>
      </c>
      <c r="BB211" s="19">
        <f>IFERROR(HLOOKUP(BB$1,'Nakladova matice_2018'!$A$1:$IW$188,184,FALSE),0)</f>
        <v>0</v>
      </c>
      <c r="BC211" s="19">
        <f>IFERROR(HLOOKUP(BC$1,'Nakladova matice_2018'!$A$1:$IW$188,184,FALSE),0)</f>
        <v>0</v>
      </c>
      <c r="BD211" s="19">
        <f>IFERROR(HLOOKUP(BD$1,'Nakladova matice_2018'!$A$1:$IW$188,184,FALSE),0)</f>
        <v>6322</v>
      </c>
      <c r="BE211" s="19">
        <f>IFERROR(HLOOKUP(BE$1,'Nakladova matice_2018'!$A$1:$IW$188,184,FALSE),0)</f>
        <v>0</v>
      </c>
      <c r="BF211" s="19">
        <f>IFERROR(HLOOKUP(BF$1,'Nakladova matice_2018'!$A$1:$IW$188,184,FALSE),0)</f>
        <v>0</v>
      </c>
      <c r="BG211" s="19">
        <f>IFERROR(HLOOKUP(BG$1,'Nakladova matice_2018'!$A$1:$IW$188,184,FALSE),0)</f>
        <v>0</v>
      </c>
      <c r="BH211" s="19">
        <f>IFERROR(HLOOKUP(BH$1,'Nakladova matice_2018'!$A$1:$IW$188,184,FALSE),0)</f>
        <v>0</v>
      </c>
      <c r="BI211" s="19">
        <f>IFERROR(HLOOKUP(BI$1,'Nakladova matice_2018'!$A$1:$IW$188,184,FALSE),0)</f>
        <v>41141</v>
      </c>
      <c r="BJ211" s="19">
        <f>IFERROR(HLOOKUP(BJ$1,'Nakladova matice_2018'!$A$1:$IW$188,184,FALSE),0)</f>
        <v>0</v>
      </c>
      <c r="BK211" s="19">
        <f>IFERROR(HLOOKUP(BK$1,'Nakladova matice_2018'!$A$1:$IW$188,184,FALSE),0)</f>
        <v>0</v>
      </c>
      <c r="BL211" s="19">
        <f>IFERROR(HLOOKUP(BL$1,'Nakladova matice_2018'!$A$1:$IW$188,184,FALSE),0)</f>
        <v>0</v>
      </c>
      <c r="BM211" s="19">
        <f>IFERROR(HLOOKUP(BM$1,'Nakladova matice_2018'!$A$1:$IW$188,184,FALSE),0)</f>
        <v>37834</v>
      </c>
      <c r="BN211" s="19">
        <f>IFERROR(HLOOKUP(BN$1,'Nakladova matice_2018'!$A$1:$IW$188,184,FALSE),0)</f>
        <v>0</v>
      </c>
      <c r="BO211" s="19">
        <f>IFERROR(HLOOKUP(BO$1,'Nakladova matice_2018'!$A$1:$IW$188,184,FALSE),0)</f>
        <v>0</v>
      </c>
      <c r="BP211" s="19">
        <f>IFERROR(HLOOKUP(BP$1,'Nakladova matice_2018'!$A$1:$IW$188,184,FALSE),0)</f>
        <v>0</v>
      </c>
      <c r="BQ211" s="19">
        <f>IFERROR(HLOOKUP(BQ$1,'Nakladova matice_2018'!$A$1:$IW$188,184,FALSE),0)</f>
        <v>70093</v>
      </c>
      <c r="BR211" s="19">
        <f>IFERROR(HLOOKUP(BR$1,'Nakladova matice_2018'!$A$1:$IW$188,184,FALSE),0)</f>
        <v>0</v>
      </c>
      <c r="BS211" s="19">
        <f>IFERROR(HLOOKUP(BS$1,'Nakladova matice_2018'!$A$1:$IW$188,184,FALSE),0)</f>
        <v>0</v>
      </c>
      <c r="BT211" s="19">
        <f>IFERROR(HLOOKUP(BT$1,'Nakladova matice_2018'!$A$1:$IW$188,184,FALSE),0)</f>
        <v>0</v>
      </c>
      <c r="BU211" s="19">
        <f>IFERROR(HLOOKUP(BU$1,'Nakladova matice_2018'!$A$1:$IW$188,184,FALSE),0)</f>
        <v>0</v>
      </c>
      <c r="BV211" s="19">
        <f>IFERROR(HLOOKUP(BV$1,'Nakladova matice_2018'!$A$1:$IW$188,184,FALSE),0)</f>
        <v>0</v>
      </c>
      <c r="BW211" s="19">
        <f>IFERROR(HLOOKUP(BW$1,'Nakladova matice_2018'!$A$1:$IW$188,184,FALSE),0)</f>
        <v>0</v>
      </c>
      <c r="BX211" s="19">
        <f>IFERROR(HLOOKUP(BX$1,'Nakladova matice_2018'!$A$1:$IW$188,184,FALSE),0)</f>
        <v>204666</v>
      </c>
      <c r="BY211" s="19">
        <f>IFERROR(HLOOKUP(BY$1,'Nakladova matice_2018'!$A$1:$IW$188,184,FALSE),0)</f>
        <v>0</v>
      </c>
      <c r="BZ211" s="19">
        <f>IFERROR(HLOOKUP(BZ$1,'Nakladova matice_2018'!$A$1:$IW$188,184,FALSE),0)</f>
        <v>0</v>
      </c>
      <c r="CA211" s="19">
        <f>IFERROR(HLOOKUP(CA$1,'Nakladova matice_2018'!$A$1:$IW$188,184,FALSE),0)</f>
        <v>0</v>
      </c>
      <c r="CB211" s="19">
        <f>IFERROR(HLOOKUP(CB$1,'Nakladova matice_2018'!$A$1:$IW$188,184,FALSE),0)</f>
        <v>0</v>
      </c>
      <c r="CC211" s="19">
        <f>IFERROR(HLOOKUP(CC$1,'Nakladova matice_2018'!$A$1:$IW$188,184,FALSE),0)</f>
        <v>0</v>
      </c>
      <c r="CD211" s="19">
        <f>IFERROR(HLOOKUP(CD$1,'Nakladova matice_2018'!$A$1:$IW$188,184,FALSE),0)</f>
        <v>8757</v>
      </c>
      <c r="CE211" s="19">
        <f>IFERROR(HLOOKUP(CE$1,'Nakladova matice_2018'!$A$1:$IW$188,184,FALSE),0)</f>
        <v>3740</v>
      </c>
      <c r="CF211" s="19">
        <f>IFERROR(HLOOKUP(CF$1,'Nakladova matice_2018'!$A$1:$IW$188,184,FALSE),0)</f>
        <v>1213</v>
      </c>
      <c r="CG211" s="19">
        <f>IFERROR(HLOOKUP(CG$1,'Nakladova matice_2018'!$A$1:$IW$188,184,FALSE),0)</f>
        <v>7592</v>
      </c>
      <c r="CH211" s="19">
        <f>IFERROR(HLOOKUP(CH$1,'Nakladova matice_2018'!$A$1:$IW$188,184,FALSE),0)</f>
        <v>437</v>
      </c>
      <c r="CI211" s="19">
        <f>IFERROR(HLOOKUP(CI$1,'Nakladova matice_2018'!$A$1:$IW$188,184,FALSE),0)</f>
        <v>0</v>
      </c>
      <c r="CJ211" s="19">
        <f>IFERROR(HLOOKUP(CJ$1,'Nakladova matice_2018'!$A$1:$IW$188,184,FALSE),0)</f>
        <v>7376</v>
      </c>
      <c r="CK211" s="19">
        <f>IFERROR(HLOOKUP(CK$1,'Nakladova matice_2018'!$A$1:$IW$188,184,FALSE),0)</f>
        <v>3283</v>
      </c>
      <c r="CL211" s="19">
        <f>IFERROR(HLOOKUP(CL$1,'Nakladova matice_2018'!$A$1:$IW$188,184,FALSE),0)</f>
        <v>4026</v>
      </c>
      <c r="CM211" s="19">
        <f>IFERROR(HLOOKUP(CM$1,'Nakladova matice_2018'!$A$1:$IW$188,184,FALSE),0)</f>
        <v>1864</v>
      </c>
      <c r="CN211" s="19">
        <f>IFERROR(HLOOKUP(CN$1,'Nakladova matice_2018'!$A$1:$IW$188,184,FALSE),0)</f>
        <v>0</v>
      </c>
      <c r="CO211" s="19">
        <f>IFERROR(HLOOKUP(CO$1,'Nakladova matice_2018'!$A$1:$IW$188,184,FALSE),0)</f>
        <v>0</v>
      </c>
      <c r="CP211" s="19">
        <f>IFERROR(HLOOKUP(CP$1,'Nakladova matice_2018'!$A$1:$IW$188,184,FALSE),0)</f>
        <v>0</v>
      </c>
      <c r="CQ211" s="19">
        <f>IFERROR(HLOOKUP(CQ$1,'Nakladova matice_2018'!$A$1:$IW$188,184,FALSE),0)</f>
        <v>0</v>
      </c>
      <c r="CR211" s="19">
        <f>IFERROR(HLOOKUP(CR$1,'Nakladova matice_2018'!$A$1:$IW$188,184,FALSE),0)</f>
        <v>25891</v>
      </c>
      <c r="CS211" s="19">
        <f>IFERROR(HLOOKUP(CS$1,'Nakladova matice_2018'!$A$1:$IW$188,184,FALSE),0)</f>
        <v>0</v>
      </c>
      <c r="CT211" s="19">
        <f>IFERROR(HLOOKUP(CT$1,'Nakladova matice_2018'!$A$1:$IW$188,184,FALSE),0)</f>
        <v>0</v>
      </c>
      <c r="CU211" s="19">
        <f>IFERROR(HLOOKUP(CU$1,'Nakladova matice_2018'!$A$1:$IW$188,184,FALSE),0)</f>
        <v>76344</v>
      </c>
      <c r="CV211" s="19">
        <f>IFERROR(HLOOKUP(CV$1,'Nakladova matice_2018'!$A$1:$IW$188,184,FALSE),0)</f>
        <v>0</v>
      </c>
      <c r="CW211" s="19">
        <f>IFERROR(HLOOKUP(CW$1,'Nakladova matice_2018'!$A$1:$IW$188,184,FALSE),0)</f>
        <v>0</v>
      </c>
      <c r="CX211" s="19">
        <f>IFERROR(HLOOKUP(CX$1,'Nakladova matice_2018'!$A$1:$IW$188,184,FALSE),0)</f>
        <v>0</v>
      </c>
      <c r="CY211" s="19">
        <f>IFERROR(HLOOKUP(CY$1,'Nakladova matice_2018'!$A$1:$IW$188,184,FALSE),0)</f>
        <v>0</v>
      </c>
      <c r="CZ211" s="19">
        <f>IFERROR(HLOOKUP(CZ$1,'Nakladova matice_2018'!$A$1:$IW$188,184,FALSE),0)</f>
        <v>0</v>
      </c>
      <c r="DA211" s="19">
        <f>IFERROR(HLOOKUP(DA$1,'Nakladova matice_2018'!$A$1:$IW$188,184,FALSE),0)</f>
        <v>461</v>
      </c>
      <c r="DB211" s="19">
        <f>IFERROR(HLOOKUP(DB$1,'Nakladova matice_2018'!$A$1:$IW$188,184,FALSE),0)</f>
        <v>288</v>
      </c>
      <c r="DC211" s="19">
        <f>IFERROR(HLOOKUP(DC$1,'Nakladova matice_2018'!$A$1:$IW$188,184,FALSE),0)</f>
        <v>0</v>
      </c>
      <c r="DD211" s="19">
        <f>IFERROR(HLOOKUP(DD$1,'Nakladova matice_2018'!$A$1:$IW$188,184,FALSE),0)</f>
        <v>0</v>
      </c>
      <c r="DE211" s="19">
        <f>IFERROR(HLOOKUP(DE$1,'Nakladova matice_2018'!$A$1:$IW$188,184,FALSE),0)</f>
        <v>0</v>
      </c>
      <c r="DF211" s="19">
        <f>IFERROR(HLOOKUP(DF$1,'Nakladova matice_2018'!$A$1:$IW$188,184,FALSE),0)</f>
        <v>0</v>
      </c>
      <c r="DG211" s="19">
        <f>IFERROR(HLOOKUP(DG$1,'Nakladova matice_2018'!$A$1:$IW$188,184,FALSE),0)</f>
        <v>11765</v>
      </c>
      <c r="DH211" s="19">
        <f>IFERROR(HLOOKUP(DH$1,'Nakladova matice_2018'!$A$1:$IW$188,184,FALSE),0)</f>
        <v>0</v>
      </c>
      <c r="DI211" s="19">
        <f>IFERROR(HLOOKUP(DI$1,'Nakladova matice_2018'!$A$1:$IW$188,184,FALSE),0)</f>
        <v>0</v>
      </c>
      <c r="DJ211" s="19">
        <f>IFERROR(HLOOKUP(DJ$1,'Nakladova matice_2018'!$A$1:$IW$188,184,FALSE),0)</f>
        <v>0</v>
      </c>
      <c r="DK211" s="19">
        <f>IFERROR(HLOOKUP(DK$1,'Nakladova matice_2018'!$A$1:$IW$188,184,FALSE),0)</f>
        <v>640</v>
      </c>
      <c r="DL211" s="19">
        <f>IFERROR(HLOOKUP(DL$1,'Nakladova matice_2018'!$A$1:$IW$188,184,FALSE),0)</f>
        <v>0</v>
      </c>
      <c r="DM211" s="19">
        <f>IFERROR(HLOOKUP(DM$1,'Nakladova matice_2018'!$A$1:$IW$188,184,FALSE),0)</f>
        <v>5379</v>
      </c>
      <c r="DN211" s="19">
        <f>IFERROR(HLOOKUP(DN$1,'Nakladova matice_2018'!$A$1:$IW$188,184,FALSE),0)</f>
        <v>32178</v>
      </c>
      <c r="DO211" s="19">
        <f>IFERROR(HLOOKUP(DO$1,'Nakladova matice_2018'!$A$1:$IW$188,184,FALSE),0)</f>
        <v>0</v>
      </c>
      <c r="DP211" s="19">
        <f>IFERROR(HLOOKUP(DP$1,'Nakladova matice_2018'!$A$1:$IW$188,184,FALSE),0)</f>
        <v>1534</v>
      </c>
      <c r="DQ211" s="19">
        <f>IFERROR(HLOOKUP(DQ$1,'Nakladova matice_2018'!$A$1:$IW$188,184,FALSE),0)</f>
        <v>2262</v>
      </c>
      <c r="DR211" s="19">
        <f>IFERROR(HLOOKUP(DR$1,'Nakladova matice_2018'!$A$1:$IW$188,184,FALSE),0)</f>
        <v>12797</v>
      </c>
      <c r="DS211" s="19">
        <f>IFERROR(HLOOKUP(DS$1,'Nakladova matice_2018'!$A$1:$IW$188,184,FALSE),0)</f>
        <v>0</v>
      </c>
      <c r="DT211" s="19">
        <f>IFERROR(HLOOKUP(DT$1,'Nakladova matice_2018'!$A$1:$IW$188,184,FALSE),0)</f>
        <v>0</v>
      </c>
      <c r="DU211" s="19">
        <f>IFERROR(HLOOKUP(DU$1,'Nakladova matice_2018'!$A$1:$IW$188,184,FALSE),0)</f>
        <v>2750</v>
      </c>
      <c r="DV211" s="19">
        <f>IFERROR(HLOOKUP(DV$1,'Nakladova matice_2018'!$A$1:$IW$188,184,FALSE),0)</f>
        <v>5975</v>
      </c>
      <c r="DW211" s="19">
        <f>IFERROR(HLOOKUP(DW$1,'Nakladova matice_2018'!$A$1:$IW$188,184,FALSE),0)</f>
        <v>312</v>
      </c>
      <c r="DX211" s="19">
        <f>IFERROR(HLOOKUP(DX$1,'Nakladova matice_2018'!$A$1:$IW$188,184,FALSE),0)</f>
        <v>692</v>
      </c>
      <c r="DY211" s="19">
        <f>IFERROR(HLOOKUP(DY$1,'Nakladova matice_2018'!$A$1:$IW$188,184,FALSE),0)</f>
        <v>963</v>
      </c>
      <c r="DZ211" s="19">
        <f>IFERROR(HLOOKUP(DZ$1,'Nakladova matice_2018'!$A$1:$IW$188,184,FALSE),0)</f>
        <v>0</v>
      </c>
      <c r="EA211" s="19">
        <f>IFERROR(HLOOKUP(EA$1,'Nakladova matice_2018'!$A$1:$IW$188,184,FALSE),0)</f>
        <v>7983</v>
      </c>
      <c r="EB211" s="19">
        <f>IFERROR(HLOOKUP(EB$1,'Nakladova matice_2018'!$A$1:$IW$188,184,FALSE),0)</f>
        <v>6461.68</v>
      </c>
      <c r="EC211" s="19">
        <f>IFERROR(HLOOKUP(EC$1,'Nakladova matice_2018'!$A$1:$IW$188,184,FALSE),0)</f>
        <v>2675</v>
      </c>
      <c r="ED211" s="19">
        <f>IFERROR(HLOOKUP(ED$1,'Nakladova matice_2018'!$A$1:$IW$188,184,FALSE),0)</f>
        <v>0</v>
      </c>
      <c r="EE211" s="19">
        <f>IFERROR(HLOOKUP(EE$1,'Nakladova matice_2018'!$A$1:$IW$188,184,FALSE),0)</f>
        <v>25393</v>
      </c>
      <c r="EF211" s="19">
        <f>IFERROR(HLOOKUP(EF$1,'Nakladova matice_2018'!$A$1:$IW$188,184,FALSE),0)</f>
        <v>0</v>
      </c>
      <c r="EG211" s="19">
        <f>IFERROR(HLOOKUP(EG$1,'Nakladova matice_2018'!$A$1:$IW$188,184,FALSE),0)</f>
        <v>0</v>
      </c>
      <c r="EH211" s="19">
        <f>IFERROR(HLOOKUP(EH$1,'Nakladova matice_2018'!$A$1:$IW$188,184,FALSE),0)</f>
        <v>0</v>
      </c>
      <c r="EI211" s="19">
        <f>IFERROR(HLOOKUP(EI$1,'Nakladova matice_2018'!$A$1:$IW$188,184,FALSE),0)</f>
        <v>625</v>
      </c>
      <c r="EJ211" s="19">
        <f>IFERROR(HLOOKUP(EJ$1,'Nakladova matice_2018'!$A$1:$IW$188,184,FALSE),0)</f>
        <v>0</v>
      </c>
      <c r="EK211" s="19">
        <f>IFERROR(HLOOKUP(EK$1,'Nakladova matice_2018'!$A$1:$IW$188,184,FALSE),0)</f>
        <v>6692</v>
      </c>
      <c r="EL211" s="19">
        <f>IFERROR(HLOOKUP(EL$1,'Nakladova matice_2018'!$A$1:$IW$188,184,FALSE),0)</f>
        <v>0</v>
      </c>
      <c r="EM211" s="19">
        <f>IFERROR(HLOOKUP(EM$1,'Nakladova matice_2018'!$A$1:$IW$188,184,FALSE),0)</f>
        <v>0</v>
      </c>
      <c r="EN211" s="19">
        <f>IFERROR(HLOOKUP(EN$1,'Nakladova matice_2018'!$A$1:$IW$188,184,FALSE),0)</f>
        <v>7776</v>
      </c>
      <c r="EO211" s="19">
        <f>IFERROR(HLOOKUP(EO$1,'Nakladova matice_2018'!$A$1:$IW$188,184,FALSE),0)</f>
        <v>3177</v>
      </c>
      <c r="EP211" s="19">
        <f>IFERROR(HLOOKUP(EP$1,'Nakladova matice_2018'!$A$1:$IW$188,184,FALSE),0)</f>
        <v>34924</v>
      </c>
      <c r="EQ211" s="19">
        <f>IFERROR(HLOOKUP(EQ$1,'Nakladova matice_2018'!$A$1:$IW$188,184,FALSE),0)</f>
        <v>0</v>
      </c>
      <c r="ER211" s="19">
        <f>IFERROR(HLOOKUP(ER$1,'Nakladova matice_2018'!$A$1:$IW$188,184,FALSE),0)</f>
        <v>0</v>
      </c>
      <c r="ES211" s="19">
        <f>IFERROR(HLOOKUP(ES$1,'Nakladova matice_2018'!$A$1:$IW$188,184,FALSE),0)</f>
        <v>0</v>
      </c>
      <c r="ET211" s="19">
        <f>IFERROR(HLOOKUP(ET$1,'Nakladova matice_2018'!$A$1:$IW$188,184,FALSE),0)</f>
        <v>0</v>
      </c>
      <c r="EU211" s="19">
        <f>IFERROR(HLOOKUP(EU$1,'Nakladova matice_2018'!$A$1:$IW$188,184,FALSE),0)</f>
        <v>0</v>
      </c>
      <c r="EV211" s="19">
        <f>IFERROR(HLOOKUP(EV$1,'Nakladova matice_2018'!$A$1:$IW$188,184,FALSE),0)</f>
        <v>0</v>
      </c>
      <c r="EW211" s="19">
        <f>IFERROR(HLOOKUP(EW$1,'Nakladova matice_2018'!$A$1:$IW$188,184,FALSE),0)</f>
        <v>34357</v>
      </c>
      <c r="EX211" s="19">
        <f>IFERROR(HLOOKUP(EX$1,'Nakladova matice_2018'!$A$1:$IW$188,184,FALSE),0)</f>
        <v>0</v>
      </c>
      <c r="EY211" s="19">
        <f>IFERROR(HLOOKUP(EY$1,'Nakladova matice_2018'!$A$1:$IW$188,184,FALSE),0)</f>
        <v>0</v>
      </c>
      <c r="EZ211" s="19">
        <f>IFERROR(HLOOKUP(EZ$1,'Nakladova matice_2018'!$A$1:$IW$188,184,FALSE),0)</f>
        <v>21937</v>
      </c>
      <c r="FA211" s="19">
        <f>IFERROR(HLOOKUP(FA$1,'Nakladova matice_2018'!$A$1:$IW$188,184,FALSE),0)</f>
        <v>0</v>
      </c>
      <c r="FB211" s="19">
        <f>IFERROR(HLOOKUP(FB$1,'Nakladova matice_2018'!$A$1:$IW$188,184,FALSE),0)</f>
        <v>41240</v>
      </c>
      <c r="FC211" s="19">
        <f>IFERROR(HLOOKUP(FC$1,'Nakladova matice_2018'!$A$1:$IW$188,184,FALSE),0)</f>
        <v>36906</v>
      </c>
      <c r="FD211" s="19">
        <f>IFERROR(HLOOKUP(FD$1,'Nakladova matice_2018'!$A$1:$IW$188,184,FALSE),0)</f>
        <v>0</v>
      </c>
      <c r="FE211" s="19">
        <f>IFERROR(HLOOKUP(FE$1,'Nakladova matice_2018'!$A$1:$IW$188,184,FALSE),0)</f>
        <v>9532</v>
      </c>
      <c r="FF211" s="19">
        <f>IFERROR(HLOOKUP(FF$1,'Nakladova matice_2018'!$A$1:$IW$188,184,FALSE),0)</f>
        <v>0</v>
      </c>
      <c r="FG211" s="19">
        <f>IFERROR(HLOOKUP(FG$1,'Nakladova matice_2018'!$A$1:$IW$188,184,FALSE),0)</f>
        <v>0</v>
      </c>
      <c r="FH211" s="19">
        <f>IFERROR(HLOOKUP(FH$1,'Nakladova matice_2018'!$A$1:$IW$188,184,FALSE),0)</f>
        <v>0</v>
      </c>
      <c r="FI211" s="19">
        <f>IFERROR(HLOOKUP(FI$1,'Nakladova matice_2018'!$A$1:$IW$188,184,FALSE),0)</f>
        <v>104963</v>
      </c>
      <c r="FJ211" s="19">
        <f>IFERROR(HLOOKUP(FJ$1,'Nakladova matice_2018'!$A$1:$IW$188,184,FALSE),0)</f>
        <v>1116</v>
      </c>
      <c r="FK211" s="19">
        <f>IFERROR(HLOOKUP(FK$1,'Nakladova matice_2018'!$A$1:$IW$188,184,FALSE),0)</f>
        <v>0</v>
      </c>
      <c r="FL211" s="19">
        <f>IFERROR(HLOOKUP(FL$1,'Nakladova matice_2018'!$A$1:$IW$188,184,FALSE),0)</f>
        <v>127367</v>
      </c>
      <c r="FM211" s="19">
        <f>IFERROR(HLOOKUP(FM$1,'Nakladova matice_2018'!$A$1:$IW$188,184,FALSE),0)</f>
        <v>0</v>
      </c>
      <c r="FN211" s="19">
        <f>IFERROR(HLOOKUP(FN$1,'Nakladova matice_2018'!$A$1:$IW$188,184,FALSE),0)</f>
        <v>18058</v>
      </c>
      <c r="FO211" s="19">
        <f>IFERROR(HLOOKUP(FO$1,'Nakladova matice_2018'!$A$1:$IW$188,184,FALSE),0)</f>
        <v>15726</v>
      </c>
      <c r="FP211" s="19">
        <f>IFERROR(HLOOKUP(FP$1,'Nakladova matice_2018'!$A$1:$IW$188,184,FALSE),0)</f>
        <v>0</v>
      </c>
      <c r="FQ211" s="19">
        <f>IFERROR(HLOOKUP(FQ$1,'Nakladova matice_2018'!$A$1:$IW$188,184,FALSE),0)</f>
        <v>67463</v>
      </c>
      <c r="FR211" s="19">
        <f>IFERROR(HLOOKUP(FR$1,'Nakladova matice_2018'!$A$1:$IW$188,184,FALSE),0)</f>
        <v>0</v>
      </c>
      <c r="FS211" s="19">
        <f>IFERROR(HLOOKUP(FS$1,'Nakladova matice_2018'!$A$1:$IW$188,184,FALSE),0)</f>
        <v>2136</v>
      </c>
      <c r="FT211" s="19">
        <f>IFERROR(HLOOKUP(FT$1,'Nakladova matice_2018'!$A$1:$IW$188,184,FALSE),0)</f>
        <v>132625</v>
      </c>
      <c r="FU211" s="19">
        <f>IFERROR(HLOOKUP(FU$1,'Nakladova matice_2018'!$A$1:$IW$188,184,FALSE),0)</f>
        <v>0</v>
      </c>
      <c r="FV211" s="19">
        <f>IFERROR(HLOOKUP(FV$1,'Nakladova matice_2018'!$A$1:$IW$188,184,FALSE),0)</f>
        <v>300.77999999999997</v>
      </c>
      <c r="FW211" s="19">
        <f>IFERROR(HLOOKUP(FW$1,'Nakladova matice_2018'!$A$1:$IW$188,184,FALSE),0)</f>
        <v>0</v>
      </c>
      <c r="FX211" s="19">
        <f>IFERROR(HLOOKUP(FX$1,'Nakladova matice_2018'!$A$1:$IW$188,184,FALSE),0)</f>
        <v>217936.27</v>
      </c>
      <c r="FY211" s="19">
        <f>IFERROR(HLOOKUP(FY$1,'Nakladova matice_2018'!$A$1:$IW$188,184,FALSE),0)</f>
        <v>0</v>
      </c>
      <c r="FZ211" s="19">
        <f>IFERROR(HLOOKUP(FZ$1,'Nakladova matice_2018'!$A$1:$IW$188,184,FALSE),0)</f>
        <v>0</v>
      </c>
      <c r="GA211" s="19">
        <f>IFERROR(HLOOKUP(GA$1,'Nakladova matice_2018'!$A$1:$IW$188,184,FALSE),0)</f>
        <v>0</v>
      </c>
      <c r="GB211" s="19">
        <f>IFERROR(HLOOKUP(GB$1,'Nakladova matice_2018'!$A$1:$IW$188,184,FALSE),0)</f>
        <v>0</v>
      </c>
      <c r="GC211" s="19">
        <f>IFERROR(HLOOKUP(GC$1,'Nakladova matice_2018'!$A$1:$IW$188,184,FALSE),0)</f>
        <v>0</v>
      </c>
      <c r="GD211" s="19">
        <f>IFERROR(HLOOKUP(GD$1,'Nakladova matice_2018'!$A$1:$IW$188,184,FALSE),0)</f>
        <v>20616</v>
      </c>
      <c r="GE211" s="19">
        <f>IFERROR(HLOOKUP(GE$1,'Nakladova matice_2018'!$A$1:$IW$188,184,FALSE),0)</f>
        <v>0</v>
      </c>
      <c r="GF211" s="19">
        <f>IFERROR(HLOOKUP(GF$1,'Nakladova matice_2018'!$A$1:$IW$188,184,FALSE),0)</f>
        <v>0</v>
      </c>
      <c r="GG211" s="19">
        <f>IFERROR(HLOOKUP(GG$1,'Nakladova matice_2018'!$A$1:$IW$188,184,FALSE),0)</f>
        <v>239.22</v>
      </c>
      <c r="GH211" s="19">
        <f>IFERROR(HLOOKUP(GH$1,'Nakladova matice_2018'!$A$1:$IW$188,184,FALSE),0)</f>
        <v>0</v>
      </c>
      <c r="GI211" s="19">
        <f>IFERROR(HLOOKUP(GI$1,'Nakladova matice_2018'!$A$1:$IW$188,184,FALSE),0)</f>
        <v>0</v>
      </c>
      <c r="GJ211" s="19">
        <f>IFERROR(HLOOKUP(GJ$1,'Nakladova matice_2018'!$A$1:$IW$188,184,FALSE),0)</f>
        <v>0</v>
      </c>
      <c r="GK211" s="19">
        <f>IFERROR(HLOOKUP(GK$1,'Nakladova matice_2018'!$A$1:$IW$188,184,FALSE),0)</f>
        <v>0</v>
      </c>
      <c r="GL211" s="19">
        <f>IFERROR(HLOOKUP(GL$1,'Nakladova matice_2018'!$A$1:$IW$188,184,FALSE),0)</f>
        <v>0</v>
      </c>
      <c r="GM211" s="19">
        <f>IFERROR(HLOOKUP(GM$1,'Nakladova matice_2018'!$A$1:$IW$188,184,FALSE),0)</f>
        <v>0</v>
      </c>
      <c r="GN211" s="19">
        <f>IFERROR(HLOOKUP(GN$1,'Nakladova matice_2018'!$A$1:$IW$188,184,FALSE),0)</f>
        <v>0</v>
      </c>
      <c r="GO211" s="19">
        <f>IFERROR(HLOOKUP(GO$1,'Nakladova matice_2018'!$A$1:$IW$188,184,FALSE),0)</f>
        <v>0</v>
      </c>
      <c r="GP211" s="19">
        <f>IFERROR(HLOOKUP(GP$1,'Nakladova matice_2018'!$A$1:$IW$188,184,FALSE),0)</f>
        <v>0</v>
      </c>
      <c r="GQ211" s="19">
        <f>IFERROR(HLOOKUP(GQ$1,'Nakladova matice_2018'!$A$1:$IW$188,184,FALSE),0)</f>
        <v>0</v>
      </c>
      <c r="GR211" s="19">
        <f>IFERROR(HLOOKUP(GR$1,'Nakladova matice_2018'!$A$1:$IW$188,184,FALSE),0)</f>
        <v>0</v>
      </c>
      <c r="GS211" s="19">
        <f>IFERROR(HLOOKUP(GS$1,'Nakladova matice_2018'!$A$1:$IW$188,184,FALSE),0)</f>
        <v>0</v>
      </c>
      <c r="GT211" s="19">
        <f>IFERROR(HLOOKUP(GT$1,'Nakladova matice_2018'!$A$1:$IW$188,184,FALSE),0)</f>
        <v>0</v>
      </c>
      <c r="GU211" s="19">
        <f>IFERROR(HLOOKUP(GU$1,'Nakladova matice_2018'!$A$1:$IW$188,184,FALSE),0)</f>
        <v>0</v>
      </c>
      <c r="GV211" s="19">
        <f>IFERROR(HLOOKUP(GV$1,'Nakladova matice_2018'!$A$1:$IW$188,184,FALSE),0)</f>
        <v>0</v>
      </c>
      <c r="GW211" s="19">
        <f>IFERROR(HLOOKUP(GW$1,'Nakladova matice_2018'!$A$1:$IW$188,184,FALSE),0)</f>
        <v>0</v>
      </c>
      <c r="GX211" s="19">
        <f>IFERROR(HLOOKUP(GX$1,'Nakladova matice_2018'!$A$1:$IW$188,184,FALSE),0)</f>
        <v>0</v>
      </c>
      <c r="GY211" s="19">
        <f>IFERROR(HLOOKUP(GY$1,'Nakladova matice_2018'!$A$1:$IW$188,184,FALSE),0)</f>
        <v>0</v>
      </c>
      <c r="GZ211" s="19">
        <f>IFERROR(HLOOKUP(GZ$1,'Nakladova matice_2018'!$A$1:$IW$188,184,FALSE),0)</f>
        <v>0</v>
      </c>
      <c r="HA211" s="19">
        <f>IFERROR(HLOOKUP(HA$1,'Nakladova matice_2018'!$A$1:$IW$188,184,FALSE),0)</f>
        <v>0</v>
      </c>
      <c r="HB211" s="19">
        <f>IFERROR(HLOOKUP(HB$1,'Nakladova matice_2018'!$A$1:$IW$188,184,FALSE),0)</f>
        <v>0</v>
      </c>
      <c r="HC211" s="19">
        <f>IFERROR(HLOOKUP(HC$1,'Nakladova matice_2018'!$A$1:$IW$188,184,FALSE),0)</f>
        <v>0</v>
      </c>
      <c r="HD211" s="19">
        <f>IFERROR(HLOOKUP(HD$1,'Nakladova matice_2018'!$A$1:$IW$188,184,FALSE),0)</f>
        <v>0</v>
      </c>
      <c r="HE211" s="19">
        <f>IFERROR(HLOOKUP(HE$1,'Nakladova matice_2018'!$A$1:$IW$188,184,FALSE),0)</f>
        <v>0</v>
      </c>
      <c r="HF211" s="19">
        <f>IFERROR(HLOOKUP(HF$1,'Nakladova matice_2018'!$A$1:$IW$188,184,FALSE),0)</f>
        <v>0</v>
      </c>
      <c r="HG211" s="19">
        <f>IFERROR(HLOOKUP(HG$1,'Nakladova matice_2018'!$A$1:$IW$188,184,FALSE),0)</f>
        <v>0</v>
      </c>
      <c r="HH211" s="19">
        <f>IFERROR(HLOOKUP(HH$1,'Nakladova matice_2018'!$A$1:$IW$188,184,FALSE),0)</f>
        <v>0</v>
      </c>
      <c r="HI211" s="19">
        <f>IFERROR(HLOOKUP(HI$1,'Nakladova matice_2018'!$A$1:$IW$188,184,FALSE),0)</f>
        <v>0</v>
      </c>
      <c r="HJ211" s="19">
        <f>IFERROR(HLOOKUP(HJ$1,'Nakladova matice_2018'!$A$1:$IW$188,184,FALSE),0)</f>
        <v>193862.05</v>
      </c>
      <c r="HK211" s="19">
        <f>IFERROR(HLOOKUP(HK$1,'Nakladova matice_2018'!$A$1:$IW$188,184,FALSE),0)</f>
        <v>20538</v>
      </c>
      <c r="HL211" s="19">
        <f>IFERROR(HLOOKUP(HL$1,'Nakladova matice_2018'!$A$1:$IW$188,184,FALSE),0)</f>
        <v>0</v>
      </c>
      <c r="HM211" s="19">
        <f>IFERROR(HLOOKUP(HM$1,'Nakladova matice_2018'!$A$1:$IW$188,184,FALSE),0)</f>
        <v>0</v>
      </c>
      <c r="HN211" s="19">
        <f>IFERROR(HLOOKUP(HN$1,'Nakladova matice_2018'!$A$1:$IW$188,184,FALSE),0)</f>
        <v>0</v>
      </c>
      <c r="HO211" s="19">
        <f>IFERROR(HLOOKUP(HO$1,'Nakladova matice_2018'!$A$1:$IW$188,184,FALSE),0)</f>
        <v>0</v>
      </c>
      <c r="HP211" s="19">
        <f>IFERROR(HLOOKUP(HP$1,'Nakladova matice_2018'!$A$1:$IW$188,184,FALSE),0)</f>
        <v>0</v>
      </c>
      <c r="HQ211" s="19">
        <f>IFERROR(HLOOKUP(HQ$1,'Nakladova matice_2018'!$A$1:$IW$188,184,FALSE),0)</f>
        <v>0</v>
      </c>
      <c r="HR211" s="19">
        <f>IFERROR(HLOOKUP(HR$1,'Nakladova matice_2018'!$A$1:$IW$188,184,FALSE),0)</f>
        <v>0</v>
      </c>
      <c r="HS211" s="19">
        <f>IFERROR(HLOOKUP(HS$1,'Nakladova matice_2018'!$A$1:$IW$188,184,FALSE),0)</f>
        <v>0</v>
      </c>
      <c r="HT211" s="19">
        <f>IFERROR(HLOOKUP(HT$1,'Nakladova matice_2018'!$A$1:$IW$188,184,FALSE),0)</f>
        <v>0</v>
      </c>
      <c r="HU211" s="19">
        <f>IFERROR(HLOOKUP(HU$1,'Nakladova matice_2018'!$A$1:$IW$188,184,FALSE),0)</f>
        <v>0</v>
      </c>
      <c r="HV211" s="19">
        <f>IFERROR(HLOOKUP(HV$1,'Nakladova matice_2018'!$A$1:$IW$188,184,FALSE),0)</f>
        <v>0</v>
      </c>
      <c r="HW211" s="19">
        <f>IFERROR(HLOOKUP(HW$1,'Nakladova matice_2018'!$A$1:$IW$188,184,FALSE),0)</f>
        <v>0</v>
      </c>
      <c r="HX211" s="19">
        <f>IFERROR(HLOOKUP(HX$1,'Nakladova matice_2018'!$A$1:$IW$188,184,FALSE),0)</f>
        <v>0</v>
      </c>
      <c r="HY211" s="19">
        <f>IFERROR(HLOOKUP(HY$1,'Nakladova matice_2018'!$A$1:$IW$188,184,FALSE),0)</f>
        <v>0</v>
      </c>
      <c r="HZ211" s="19">
        <f>IFERROR(HLOOKUP(HZ$1,'Nakladova matice_2018'!$A$1:$IW$188,184,FALSE),0)</f>
        <v>0</v>
      </c>
      <c r="IA211" s="19">
        <f>IFERROR(HLOOKUP(IA$1,'Nakladova matice_2018'!$A$1:$IW$188,184,FALSE),0)</f>
        <v>0</v>
      </c>
      <c r="IB211" s="19">
        <f>IFERROR(HLOOKUP(IB$1,'Nakladova matice_2018'!$A$1:$IW$188,184,FALSE),0)</f>
        <v>0</v>
      </c>
      <c r="IC211" s="19">
        <f>IFERROR(HLOOKUP(IC$1,'Nakladova matice_2018'!$A$1:$IW$188,184,FALSE),0)</f>
        <v>0</v>
      </c>
      <c r="ID211" s="19">
        <f>IFERROR(HLOOKUP(ID$1,'Nakladova matice_2018'!$A$1:$IW$188,184,FALSE),0)</f>
        <v>0</v>
      </c>
      <c r="IE211" s="19">
        <f>IFERROR(HLOOKUP(IE$1,'Nakladova matice_2018'!$A$1:$IW$188,184,FALSE),0)</f>
        <v>0</v>
      </c>
      <c r="IF211" s="19">
        <f>IFERROR(HLOOKUP(IF$1,'Nakladova matice_2018'!$A$1:$IW$188,184,FALSE),0)</f>
        <v>0</v>
      </c>
      <c r="IG211" s="19">
        <f>IFERROR(HLOOKUP(IG$1,'Nakladova matice_2018'!$A$1:$IW$188,184,FALSE),0)</f>
        <v>0</v>
      </c>
      <c r="IH211" s="19">
        <f>IFERROR(HLOOKUP(IH$1,'Nakladova matice_2018'!$A$1:$IW$188,184,FALSE),0)</f>
        <v>0</v>
      </c>
      <c r="II211" s="19">
        <f>IFERROR(HLOOKUP(II$1,'Nakladova matice_2018'!$A$1:$IW$188,184,FALSE),0)</f>
        <v>0</v>
      </c>
      <c r="IJ211" s="19">
        <f>IFERROR(HLOOKUP(IJ$1,'Nakladova matice_2018'!$A$1:$IW$188,184,FALSE),0)</f>
        <v>0</v>
      </c>
      <c r="IK211" s="19">
        <f>IFERROR(HLOOKUP(IK$1,'Nakladova matice_2018'!$A$1:$IW$188,184,FALSE),0)</f>
        <v>0</v>
      </c>
      <c r="IL211" s="19">
        <f>IFERROR(HLOOKUP(IL$1,'Nakladova matice_2018'!$A$1:$IW$188,184,FALSE),0)</f>
        <v>0</v>
      </c>
      <c r="IM211" s="19">
        <f>IFERROR(HLOOKUP(IM$1,'Nakladova matice_2018'!$A$1:$IW$188,184,FALSE),0)</f>
        <v>0</v>
      </c>
      <c r="IN211" s="19">
        <f>IFERROR(HLOOKUP(IN$1,'Nakladova matice_2018'!$A$1:$IW$188,184,FALSE),0)</f>
        <v>0</v>
      </c>
      <c r="IO211" s="19">
        <f>IFERROR(HLOOKUP(IO$1,'Nakladova matice_2018'!$A$1:$IW$188,184,FALSE),0)</f>
        <v>0</v>
      </c>
      <c r="IP211" s="19">
        <f>IFERROR(HLOOKUP(IP$1,'Nakladova matice_2018'!$A$1:$IW$188,184,FALSE),0)</f>
        <v>0</v>
      </c>
      <c r="IQ211" s="19">
        <f>IFERROR(HLOOKUP(IQ$1,'Nakladova matice_2018'!$A$1:$IW$188,184,FALSE),0)</f>
        <v>0</v>
      </c>
      <c r="IR211" s="19">
        <f>IFERROR(HLOOKUP(IR$1,'Nakladova matice_2018'!$A$1:$IW$188,184,FALSE),0)</f>
        <v>0</v>
      </c>
      <c r="IS211" s="19">
        <f>IFERROR(HLOOKUP(IS$1,'Nakladova matice_2018'!$A$1:$IW$188,184,FALSE),0)</f>
        <v>0</v>
      </c>
      <c r="IT211" s="19">
        <f>IFERROR(HLOOKUP(IT$1,'Nakladova matice_2018'!$A$1:$IW$188,184,FALSE),0)</f>
        <v>0</v>
      </c>
      <c r="IU211" s="19">
        <f>IFERROR(HLOOKUP(IU$1,'Nakladova matice_2018'!$A$1:$IW$188,184,FALSE),0)</f>
        <v>0</v>
      </c>
      <c r="IV211" s="19">
        <f>IFERROR(HLOOKUP(IV$1,'Nakladova matice_2018'!$A$1:$IW$188,184,FALSE),0)</f>
        <v>0</v>
      </c>
      <c r="IW211" s="19">
        <f>IFERROR(HLOOKUP(IW$1,'Nakladova matice_2018'!$A$1:$IW$188,184,FALSE),0)</f>
        <v>0</v>
      </c>
      <c r="IX211" s="19">
        <f>IFERROR(HLOOKUP(IX$1,'Nakladova matice_2018'!$A$1:$IW$188,184,FALSE),0)</f>
        <v>0</v>
      </c>
      <c r="IY211" s="19">
        <f>IFERROR(HLOOKUP(IY$1,'Nakladova matice_2018'!$A$1:$IW$188,184,FALSE),0)</f>
        <v>0</v>
      </c>
      <c r="IZ211" s="19">
        <f>IFERROR(HLOOKUP(IZ$1,'Nakladova matice_2018'!$A$1:$IW$188,184,FALSE),0)</f>
        <v>0</v>
      </c>
      <c r="JA211" s="19">
        <f>IFERROR(HLOOKUP(JA$1,'Nakladova matice_2018'!$A$1:$IW$188,184,FALSE),0)</f>
        <v>0</v>
      </c>
      <c r="JB211" s="19">
        <f>IFERROR(HLOOKUP(JB$1,'Nakladova matice_2018'!$A$1:$IW$188,184,FALSE),0)</f>
        <v>0</v>
      </c>
      <c r="JC211" s="19">
        <f>IFERROR(HLOOKUP(JC$1,'Nakladova matice_2018'!$A$1:$IW$188,184,FALSE),0)</f>
        <v>0</v>
      </c>
      <c r="JD211" s="19">
        <f>IFERROR(HLOOKUP(JD$1,'Nakladova matice_2018'!$A$1:$IW$188,184,FALSE),0)</f>
        <v>0</v>
      </c>
      <c r="JE211" s="19">
        <f>IFERROR(HLOOKUP(JE$1,'Nakladova matice_2018'!$A$1:$IW$188,184,FALSE),0)</f>
        <v>0</v>
      </c>
      <c r="JF211" s="19">
        <f>IFERROR(HLOOKUP(JF$1,'Nakladova matice_2018'!$A$1:$IW$188,184,FALSE),0)</f>
        <v>0</v>
      </c>
      <c r="JG211" s="19">
        <f>IFERROR(HLOOKUP(JG$1,'Nakladova matice_2018'!$A$1:$IW$188,184,FALSE),0)</f>
        <v>0</v>
      </c>
      <c r="JH211" s="19">
        <f>IFERROR(HLOOKUP(JH$1,'Nakladova matice_2018'!$A$1:$IW$188,184,FALSE),0)</f>
        <v>1339</v>
      </c>
      <c r="JI211" s="19">
        <f>IFERROR(HLOOKUP(JI$1,'Nakladova matice_2018'!$A$1:$IW$188,184,FALSE),0)</f>
        <v>0</v>
      </c>
      <c r="JJ211" s="19">
        <f>IFERROR(HLOOKUP(JJ$1,'Nakladova matice_2018'!$A$1:$IW$188,184,FALSE),0)</f>
        <v>0</v>
      </c>
      <c r="JK211" s="19">
        <f>IFERROR(HLOOKUP(JK$1,'Nakladova matice_2018'!$A$1:$IW$188,184,FALSE),0)</f>
        <v>0</v>
      </c>
      <c r="JL211" s="19">
        <f>IFERROR(HLOOKUP(JL$1,'Nakladova matice_2018'!$A$1:$IW$188,184,FALSE),0)</f>
        <v>0</v>
      </c>
      <c r="JM211" s="19">
        <f>IFERROR(HLOOKUP(JM$1,'Nakladova matice_2018'!$A$1:$IW$188,184,FALSE),0)</f>
        <v>84475</v>
      </c>
      <c r="JN211" s="19">
        <f>IFERROR(HLOOKUP(JN$1,'Nakladova matice_2018'!$A$1:$IW$188,184,FALSE),0)</f>
        <v>0</v>
      </c>
      <c r="JO211" s="19">
        <f>IFERROR(HLOOKUP(JO$1,'Nakladova matice_2018'!$A$1:$IW$188,184,FALSE),0)</f>
        <v>0</v>
      </c>
      <c r="JP211" s="19">
        <f>IFERROR(HLOOKUP(JP$1,'Nakladova matice_2018'!$A$1:$IW$188,184,FALSE),0)</f>
        <v>0</v>
      </c>
      <c r="JQ211" s="19">
        <f>IFERROR(HLOOKUP(JQ$1,'Nakladova matice_2018'!$A$1:$IW$188,184,FALSE),0)</f>
        <v>0</v>
      </c>
      <c r="JR211" s="19">
        <f>IFERROR(HLOOKUP(JR$1,'Nakladova matice_2018'!$A$1:$IW$188,184,FALSE),0)</f>
        <v>1800</v>
      </c>
      <c r="JS211" s="19">
        <f>IFERROR(HLOOKUP(JS$1,'Nakladova matice_2018'!$A$1:$IW$188,184,FALSE),0)</f>
        <v>0</v>
      </c>
      <c r="JT211" s="19">
        <f>IFERROR(HLOOKUP(JT$1,'Nakladova matice_2018'!$A$1:$IW$188,184,FALSE),0)</f>
        <v>30400</v>
      </c>
      <c r="JU211" s="19">
        <f>IFERROR(HLOOKUP(JU$1,'Nakladova matice_2018'!$A$1:$IW$188,184,FALSE),0)</f>
        <v>218650</v>
      </c>
      <c r="JV211" s="19">
        <f>IFERROR(HLOOKUP(JV$1,'Nakladova matice_2018'!$A$1:$IW$188,184,FALSE),0)</f>
        <v>540</v>
      </c>
      <c r="JW211" s="19">
        <f>IFERROR(HLOOKUP(JW$1,'Nakladova matice_2018'!$A$1:$IW$188,184,FALSE),0)</f>
        <v>0</v>
      </c>
      <c r="JX211" s="19">
        <f>IFERROR(HLOOKUP(JX$1,'Nakladova matice_2018'!$A$1:$IW$188,184,FALSE),0)</f>
        <v>0</v>
      </c>
      <c r="JY211" s="19">
        <f>IFERROR(HLOOKUP(JY$1,'Nakladova matice_2018'!$A$1:$IW$188,184,FALSE),0)</f>
        <v>990</v>
      </c>
      <c r="JZ211" s="19">
        <f>IFERROR(HLOOKUP(JZ$1,'Nakladova matice_2018'!$A$1:$IW$188,184,FALSE),0)</f>
        <v>0</v>
      </c>
      <c r="KA211" s="19">
        <f>IFERROR(HLOOKUP(KA$1,'Nakladova matice_2018'!$A$1:$IW$188,184,FALSE),0)</f>
        <v>0</v>
      </c>
      <c r="KB211" s="19">
        <f>IFERROR(HLOOKUP(KB$1,'Nakladova matice_2018'!$A$1:$IW$188,184,FALSE),0)</f>
        <v>0</v>
      </c>
      <c r="KC211" s="19">
        <f>IFERROR(HLOOKUP(KC$1,'Nakladova matice_2018'!$A$1:$IW$188,184,FALSE),0)</f>
        <v>7475</v>
      </c>
      <c r="KD211" s="19">
        <f>IFERROR(HLOOKUP(KD$1,'Nakladova matice_2018'!$A$1:$IW$188,184,FALSE),0)</f>
        <v>0</v>
      </c>
      <c r="KE211" s="19">
        <f>IFERROR(HLOOKUP(KE$1,'Nakladova matice_2018'!$A$1:$IW$188,184,FALSE),0)</f>
        <v>0</v>
      </c>
      <c r="KF211" s="19">
        <f>IFERROR(HLOOKUP(KF$1,'Nakladova matice_2018'!$A$1:$IW$188,184,FALSE),0)</f>
        <v>0</v>
      </c>
      <c r="KG211" s="19">
        <f>IFERROR(HLOOKUP(KG$1,'Nakladova matice_2018'!$A$1:$IW$188,184,FALSE),0)</f>
        <v>0</v>
      </c>
      <c r="KH211" s="19">
        <f>IFERROR(HLOOKUP(KH$1,'Nakladova matice_2018'!$A$1:$IW$188,184,FALSE),0)</f>
        <v>0</v>
      </c>
      <c r="KI211" s="19">
        <f>IFERROR(HLOOKUP(KI$1,'Nakladova matice_2018'!$A$1:$IW$188,184,FALSE),0)</f>
        <v>0</v>
      </c>
      <c r="KJ211" s="19">
        <f>IFERROR(HLOOKUP(KJ$1,'Nakladova matice_2018'!$A$1:$IW$188,184,FALSE),0)</f>
        <v>0</v>
      </c>
      <c r="KK211" s="19">
        <f>IFERROR(HLOOKUP(KK$1,'Nakladova matice_2018'!$A$1:$IW$188,184,FALSE),0)</f>
        <v>0</v>
      </c>
      <c r="KL211" s="19">
        <f>IFERROR(HLOOKUP(KL$1,'Nakladova matice_2018'!$A$1:$IW$188,184,FALSE),0)</f>
        <v>0</v>
      </c>
      <c r="KM211" s="19">
        <f>IFERROR(HLOOKUP(KM$1,'Nakladova matice_2018'!$A$1:$IW$188,184,FALSE),0)</f>
        <v>0</v>
      </c>
      <c r="KN211" s="19">
        <f>IFERROR(HLOOKUP(KN$1,'Nakladova matice_2018'!$A$1:$IW$188,184,FALSE),0)</f>
        <v>0</v>
      </c>
      <c r="KO211" s="19">
        <f>IFERROR(HLOOKUP(KO$1,'Nakladova matice_2018'!$A$1:$IW$188,184,FALSE),0)</f>
        <v>0</v>
      </c>
      <c r="KP211" s="19">
        <f>IFERROR(HLOOKUP(KP$1,'Nakladova matice_2018'!$A$1:$IW$188,184,FALSE),0)</f>
        <v>0</v>
      </c>
      <c r="KQ211" s="19">
        <f>IFERROR(HLOOKUP(KQ$1,'Nakladova matice_2018'!$A$1:$IW$188,184,FALSE),0)</f>
        <v>0</v>
      </c>
      <c r="KR211" s="19">
        <f>IFERROR(HLOOKUP(KR$1,'Nakladova matice_2018'!$A$1:$IW$188,184,FALSE),0)</f>
        <v>0</v>
      </c>
      <c r="KS211" s="19">
        <f>IFERROR(HLOOKUP(KS$1,'Nakladova matice_2018'!$A$1:$IW$188,184,FALSE),0)</f>
        <v>0</v>
      </c>
      <c r="KT211" s="19">
        <f>IFERROR(HLOOKUP(KT$1,'Nakladova matice_2018'!$A$1:$IW$188,184,FALSE),0)</f>
        <v>0</v>
      </c>
      <c r="KU211" s="19">
        <f>IFERROR(HLOOKUP(KU$1,'Nakladova matice_2018'!$A$1:$IW$188,184,FALSE),0)</f>
        <v>0</v>
      </c>
      <c r="KV211" s="19">
        <f>IFERROR(HLOOKUP(KV$1,'Nakladova matice_2018'!$A$1:$IW$188,184,FALSE),0)</f>
        <v>0</v>
      </c>
      <c r="KW211" s="19">
        <f>IFERROR(HLOOKUP(KW$1,'Nakladova matice_2018'!$A$1:$IW$188,184,FALSE),0)</f>
        <v>18718.400000000001</v>
      </c>
      <c r="KX211" s="19">
        <f>IFERROR(HLOOKUP(KX$1,'Nakladova matice_2018'!$A$1:$IW$188,184,FALSE),0)</f>
        <v>0</v>
      </c>
      <c r="KY211" s="19">
        <f>IFERROR(HLOOKUP(KY$1,'Nakladova matice_2018'!$A$1:$IW$188,184,FALSE),0)</f>
        <v>0</v>
      </c>
      <c r="KZ211" s="19">
        <f>IFERROR(HLOOKUP(KZ$1,'Nakladova matice_2018'!$A$1:$IW$188,184,FALSE),0)</f>
        <v>0</v>
      </c>
      <c r="LA211" s="19">
        <f>IFERROR(HLOOKUP(LA$1,'Nakladova matice_2018'!$A$1:$IW$188,184,FALSE),0)</f>
        <v>0</v>
      </c>
      <c r="LB211" s="19">
        <f>IFERROR(HLOOKUP(LB$1,'Nakladova matice_2018'!$A$1:$IW$188,184,FALSE),0)</f>
        <v>0</v>
      </c>
      <c r="LC211" s="19">
        <f>IFERROR(HLOOKUP(LC$1,'Nakladova matice_2018'!$A$1:$IW$188,184,FALSE),0)</f>
        <v>0</v>
      </c>
      <c r="LD211" s="19">
        <f>IFERROR(HLOOKUP(LD$1,'Nakladova matice_2018'!$A$1:$IW$188,184,FALSE),0)</f>
        <v>0</v>
      </c>
      <c r="LE211" s="19">
        <f>IFERROR(HLOOKUP(LE$1,'Nakladova matice_2018'!$A$1:$IW$188,184,FALSE),0)</f>
        <v>0</v>
      </c>
      <c r="LF211" s="19">
        <f>IFERROR(HLOOKUP(LF$1,'Nakladova matice_2018'!$A$1:$IW$188,184,FALSE),0)</f>
        <v>0</v>
      </c>
      <c r="LG211" s="19">
        <f>IFERROR(HLOOKUP(LG$1,'Nakladova matice_2018'!$A$1:$IW$188,184,FALSE),0)</f>
        <v>0</v>
      </c>
      <c r="LH211" s="19">
        <f>IFERROR(HLOOKUP(LH$1,'Nakladova matice_2018'!$A$1:$IW$188,184,FALSE),0)</f>
        <v>0</v>
      </c>
      <c r="LI211" s="19">
        <f>IFERROR(HLOOKUP(LI$1,'Nakladova matice_2018'!$A$1:$IW$188,184,FALSE),0)</f>
        <v>0</v>
      </c>
      <c r="LJ211" s="19">
        <f>IFERROR(HLOOKUP(LJ$1,'Nakladova matice_2018'!$A$1:$IW$188,184,FALSE),0)</f>
        <v>0</v>
      </c>
      <c r="LK211" s="19">
        <f>IFERROR(HLOOKUP(LK$1,'Nakladova matice_2018'!$A$1:$IW$188,184,FALSE),0)</f>
        <v>0</v>
      </c>
      <c r="LL211" s="19">
        <f>IFERROR(HLOOKUP(LL$1,'Nakladova matice_2018'!$A$1:$IW$188,184,FALSE),0)</f>
        <v>0</v>
      </c>
      <c r="LM211" s="19">
        <f>IFERROR(HLOOKUP(LM$1,'Nakladova matice_2018'!$A$1:$IW$188,184,FALSE),0)</f>
        <v>0</v>
      </c>
      <c r="LN211" s="19">
        <f>IFERROR(HLOOKUP(LN$1,'Nakladova matice_2018'!$A$1:$IW$188,184,FALSE),0)</f>
        <v>0</v>
      </c>
      <c r="LO211" s="19">
        <f>IFERROR(HLOOKUP(LO$1,'Nakladova matice_2018'!$A$1:$IW$188,184,FALSE),0)</f>
        <v>0</v>
      </c>
      <c r="LP211" s="19">
        <f>IFERROR(HLOOKUP(LP$1,'Nakladova matice_2018'!$A$1:$IW$188,184,FALSE),0)</f>
        <v>0</v>
      </c>
      <c r="LQ211" s="19">
        <f>IFERROR(HLOOKUP(LQ$1,'Nakladova matice_2018'!$A$1:$IW$188,184,FALSE),0)</f>
        <v>0</v>
      </c>
      <c r="LR211" s="19">
        <f>IFERROR(HLOOKUP(LR$1,'Nakladova matice_2018'!$A$1:$IW$188,184,FALSE),0)</f>
        <v>0</v>
      </c>
      <c r="LS211" s="19">
        <f>IFERROR(HLOOKUP(LS$1,'Nakladova matice_2018'!$A$1:$IW$188,184,FALSE),0)</f>
        <v>0</v>
      </c>
      <c r="LT211" s="19">
        <f>IFERROR(HLOOKUP(LT$1,'Nakladova matice_2018'!$A$1:$IW$188,184,FALSE),0)</f>
        <v>0</v>
      </c>
      <c r="LU211" s="19">
        <f>IFERROR(HLOOKUP(LU$1,'Nakladova matice_2018'!$A$1:$IW$188,184,FALSE),0)</f>
        <v>0</v>
      </c>
      <c r="LV211" s="19">
        <f>IFERROR(HLOOKUP(LV$1,'Nakladova matice_2018'!$A$1:$IW$188,184,FALSE),0)</f>
        <v>0</v>
      </c>
      <c r="LW211" s="19">
        <f>IFERROR(HLOOKUP(LW$1,'Nakladova matice_2018'!$A$1:$IW$188,184,FALSE),0)</f>
        <v>0</v>
      </c>
      <c r="LX211" s="19">
        <f>IFERROR(HLOOKUP(LX$1,'Nakladova matice_2018'!$A$1:$IW$188,184,FALSE),0)</f>
        <v>0</v>
      </c>
      <c r="LY211" s="19">
        <f>IFERROR(HLOOKUP(LY$1,'Nakladova matice_2018'!$A$1:$IW$188,184,FALSE),0)</f>
        <v>0</v>
      </c>
      <c r="LZ211" s="19">
        <f>IFERROR(HLOOKUP(LZ$1,'Nakladova matice_2018'!$A$1:$IW$188,184,FALSE),0)</f>
        <v>0</v>
      </c>
      <c r="MA211" s="19">
        <f>IFERROR(HLOOKUP(MA$1,'Nakladova matice_2018'!$A$1:$IW$188,184,FALSE),0)</f>
        <v>0</v>
      </c>
      <c r="MB211" s="19">
        <f>IFERROR(HLOOKUP(MB$1,'Nakladova matice_2018'!$A$1:$IW$188,184,FALSE),0)</f>
        <v>0</v>
      </c>
      <c r="MC211" s="19">
        <f>IFERROR(HLOOKUP(MC$1,'Nakladova matice_2018'!$A$1:$IW$188,184,FALSE),0)</f>
        <v>0</v>
      </c>
      <c r="MD211" s="19">
        <f>IFERROR(HLOOKUP(MD$1,'Nakladova matice_2018'!$A$1:$IW$188,184,FALSE),0)</f>
        <v>0</v>
      </c>
      <c r="ME211" s="19">
        <f>IFERROR(HLOOKUP(ME$1,'Nakladova matice_2018'!$A$1:$IW$188,184,FALSE),0)</f>
        <v>6398</v>
      </c>
      <c r="MF211" s="19">
        <f>IFERROR(HLOOKUP(MF$1,'Nakladova matice_2018'!$A$1:$IW$188,184,FALSE),0)</f>
        <v>0</v>
      </c>
      <c r="MG211" s="19">
        <f>IFERROR(HLOOKUP(MG$1,'Nakladova matice_2018'!$A$1:$IW$188,184,FALSE),0)</f>
        <v>0</v>
      </c>
      <c r="MH211" s="19">
        <f>IFERROR(HLOOKUP(MH$1,'Nakladova matice_2018'!$A$1:$IW$188,184,FALSE),0)</f>
        <v>0</v>
      </c>
      <c r="MI211" s="19">
        <f>IFERROR(HLOOKUP(MI$1,'Nakladova matice_2018'!$A$1:$IW$188,184,FALSE),0)</f>
        <v>0</v>
      </c>
      <c r="MJ211" s="19">
        <f>IFERROR(HLOOKUP(MJ$1,'Nakladova matice_2018'!$A$1:$IW$188,184,FALSE),0)</f>
        <v>0</v>
      </c>
      <c r="MK211" s="19">
        <f>IFERROR(HLOOKUP(MK$1,'Nakladova matice_2018'!$A$1:$IW$188,184,FALSE),0)</f>
        <v>0</v>
      </c>
      <c r="ML211" s="19">
        <f>IFERROR(HLOOKUP(ML$1,'Nakladova matice_2018'!$A$1:$IW$188,184,FALSE),0)</f>
        <v>0</v>
      </c>
      <c r="MM211" s="19">
        <f>IFERROR(HLOOKUP(MM$1,'Nakladova matice_2018'!$A$1:$IW$188,184,FALSE),0)</f>
        <v>18085.5</v>
      </c>
      <c r="MN211" s="19">
        <f>IFERROR(HLOOKUP(MN$1,'Nakladova matice_2018'!$A$1:$IW$188,184,FALSE),0)</f>
        <v>0</v>
      </c>
      <c r="MO211" s="20">
        <f>SUM(E211:MN211)</f>
        <v>2396151.9</v>
      </c>
      <c r="MP211" s="20">
        <f>MO211-'Nakladova matice_2018'!IX184</f>
        <v>0</v>
      </c>
    </row>
    <row r="212" spans="1:354" x14ac:dyDescent="0.2">
      <c r="A212" s="27">
        <v>599187</v>
      </c>
      <c r="B212" s="21" t="s">
        <v>313</v>
      </c>
      <c r="C212" s="53">
        <v>0</v>
      </c>
      <c r="D212" s="19">
        <f>IFERROR(HLOOKUP(D$1,'Nakladova matice_2018'!$A$1:$IW$188,185,FALSE),0)</f>
        <v>0</v>
      </c>
      <c r="E212" s="19">
        <f>IFERROR(HLOOKUP(E$1,'Nakladova matice_2018'!$A$1:$IW$188,185,FALSE),0)</f>
        <v>0</v>
      </c>
      <c r="F212" s="19">
        <f>IFERROR(HLOOKUP(F$1,'Nakladova matice_2018'!$A$1:$IW$188,185,FALSE),0)</f>
        <v>846</v>
      </c>
      <c r="G212" s="19">
        <f>IFERROR(HLOOKUP(G$1,'Nakladova matice_2018'!$A$1:$IW$188,185,FALSE),0)</f>
        <v>0</v>
      </c>
      <c r="H212" s="19">
        <f>IFERROR(HLOOKUP(H$1,'Nakladova matice_2018'!$A$1:$IW$188,185,FALSE),0)</f>
        <v>0</v>
      </c>
      <c r="I212" s="19">
        <f>IFERROR(HLOOKUP(I$1,'Nakladova matice_2018'!$A$1:$IW$188,185,FALSE),0)</f>
        <v>0</v>
      </c>
      <c r="J212" s="19">
        <f>IFERROR(HLOOKUP(J$1,'Nakladova matice_2018'!$A$1:$IW$188,185,FALSE),0)</f>
        <v>440</v>
      </c>
      <c r="K212" s="19">
        <f>IFERROR(HLOOKUP(K$1,'Nakladova matice_2018'!$A$1:$IW$188,185,FALSE),0)</f>
        <v>0</v>
      </c>
      <c r="L212" s="19">
        <f>IFERROR(HLOOKUP(L$1,'Nakladova matice_2018'!$A$1:$IW$188,185,FALSE),0)</f>
        <v>0</v>
      </c>
      <c r="M212" s="19">
        <f>IFERROR(HLOOKUP(M$1,'Nakladova matice_2018'!$A$1:$IW$188,185,FALSE),0)</f>
        <v>0</v>
      </c>
      <c r="N212" s="19">
        <f>IFERROR(HLOOKUP(N$1,'Nakladova matice_2018'!$A$1:$IW$188,185,FALSE),0)</f>
        <v>0</v>
      </c>
      <c r="O212" s="19">
        <f>IFERROR(HLOOKUP(O$1,'Nakladova matice_2018'!$A$1:$IW$188,185,FALSE),0)</f>
        <v>7444</v>
      </c>
      <c r="P212" s="19">
        <f>IFERROR(HLOOKUP(P$1,'Nakladova matice_2018'!$A$1:$IW$188,185,FALSE),0)</f>
        <v>0</v>
      </c>
      <c r="Q212" s="19">
        <f>IFERROR(HLOOKUP(Q$1,'Nakladova matice_2018'!$A$1:$IW$188,185,FALSE),0)</f>
        <v>0</v>
      </c>
      <c r="R212" s="19">
        <f>IFERROR(HLOOKUP(R$1,'Nakladova matice_2018'!$A$1:$IW$188,185,FALSE),0)</f>
        <v>3055.5</v>
      </c>
      <c r="S212" s="19">
        <f>IFERROR(HLOOKUP(S$1,'Nakladova matice_2018'!$A$1:$IW$188,185,FALSE),0)</f>
        <v>3191</v>
      </c>
      <c r="T212" s="19">
        <f>IFERROR(HLOOKUP(T$1,'Nakladova matice_2018'!$A$1:$IW$188,185,FALSE),0)</f>
        <v>0</v>
      </c>
      <c r="U212" s="19">
        <f>IFERROR(HLOOKUP(U$1,'Nakladova matice_2018'!$A$1:$IW$188,185,FALSE),0)</f>
        <v>0</v>
      </c>
      <c r="V212" s="19">
        <f>IFERROR(HLOOKUP(V$1,'Nakladova matice_2018'!$A$1:$IW$188,185,FALSE),0)</f>
        <v>0</v>
      </c>
      <c r="W212" s="19">
        <f>IFERROR(HLOOKUP(W$1,'Nakladova matice_2018'!$A$1:$IW$188,185,FALSE),0)</f>
        <v>116</v>
      </c>
      <c r="X212" s="19">
        <f>IFERROR(HLOOKUP(X$1,'Nakladova matice_2018'!$A$1:$IW$188,185,FALSE),0)</f>
        <v>0</v>
      </c>
      <c r="Y212" s="19">
        <f>IFERROR(HLOOKUP(Y$1,'Nakladova matice_2018'!$A$1:$IW$188,185,FALSE),0)</f>
        <v>0</v>
      </c>
      <c r="Z212" s="19">
        <f>IFERROR(HLOOKUP(Z$1,'Nakladova matice_2018'!$A$1:$IW$188,185,FALSE),0)</f>
        <v>4188</v>
      </c>
      <c r="AA212" s="19">
        <f>IFERROR(HLOOKUP(AA$1,'Nakladova matice_2018'!$A$1:$IW$188,185,FALSE),0)</f>
        <v>0</v>
      </c>
      <c r="AB212" s="19">
        <f>IFERROR(HLOOKUP(AB$1,'Nakladova matice_2018'!$A$1:$IW$188,185,FALSE),0)</f>
        <v>0</v>
      </c>
      <c r="AC212" s="19">
        <f>IFERROR(HLOOKUP(AC$1,'Nakladova matice_2018'!$A$1:$IW$188,185,FALSE),0)</f>
        <v>0</v>
      </c>
      <c r="AD212" s="19">
        <f>IFERROR(HLOOKUP(AD$1,'Nakladova matice_2018'!$A$1:$IW$188,185,FALSE),0)</f>
        <v>0</v>
      </c>
      <c r="AE212" s="19">
        <f>IFERROR(HLOOKUP(AE$1,'Nakladova matice_2018'!$A$1:$IW$188,185,FALSE),0)</f>
        <v>0</v>
      </c>
      <c r="AF212" s="19">
        <f>IFERROR(HLOOKUP(AF$1,'Nakladova matice_2018'!$A$1:$IW$188,185,FALSE),0)</f>
        <v>0</v>
      </c>
      <c r="AG212" s="19">
        <f>IFERROR(HLOOKUP(AG$1,'Nakladova matice_2018'!$A$1:$IW$188,185,FALSE),0)</f>
        <v>0</v>
      </c>
      <c r="AH212" s="19">
        <f>IFERROR(HLOOKUP(AH$1,'Nakladova matice_2018'!$A$1:$IW$188,185,FALSE),0)</f>
        <v>0</v>
      </c>
      <c r="AI212" s="19">
        <f>IFERROR(HLOOKUP(AI$1,'Nakladova matice_2018'!$A$1:$IW$188,185,FALSE),0)</f>
        <v>0</v>
      </c>
      <c r="AJ212" s="19">
        <f>IFERROR(HLOOKUP(AJ$1,'Nakladova matice_2018'!$A$1:$IW$188,185,FALSE),0)</f>
        <v>0</v>
      </c>
      <c r="AK212" s="19">
        <f>IFERROR(HLOOKUP(AK$1,'Nakladova matice_2018'!$A$1:$IW$188,185,FALSE),0)</f>
        <v>0</v>
      </c>
      <c r="AL212" s="19">
        <f>IFERROR(HLOOKUP(AL$1,'Nakladova matice_2018'!$A$1:$IW$188,185,FALSE),0)</f>
        <v>0</v>
      </c>
      <c r="AM212" s="19">
        <f>IFERROR(HLOOKUP(AM$1,'Nakladova matice_2018'!$A$1:$IW$188,185,FALSE),0)</f>
        <v>0</v>
      </c>
      <c r="AN212" s="19">
        <f>IFERROR(HLOOKUP(AN$1,'Nakladova matice_2018'!$A$1:$IW$188,185,FALSE),0)</f>
        <v>0</v>
      </c>
      <c r="AO212" s="19">
        <f>IFERROR(HLOOKUP(AO$1,'Nakladova matice_2018'!$A$1:$IW$188,185,FALSE),0)</f>
        <v>0</v>
      </c>
      <c r="AP212" s="19">
        <f>IFERROR(HLOOKUP(AP$1,'Nakladova matice_2018'!$A$1:$IW$188,185,FALSE),0)</f>
        <v>0</v>
      </c>
      <c r="AQ212" s="19">
        <f>IFERROR(HLOOKUP(AQ$1,'Nakladova matice_2018'!$A$1:$IW$188,185,FALSE),0)</f>
        <v>0</v>
      </c>
      <c r="AR212" s="19">
        <f>IFERROR(HLOOKUP(AR$1,'Nakladova matice_2018'!$A$1:$IW$188,185,FALSE),0)</f>
        <v>0</v>
      </c>
      <c r="AS212" s="19">
        <f>IFERROR(HLOOKUP(AS$1,'Nakladova matice_2018'!$A$1:$IW$188,185,FALSE),0)</f>
        <v>0</v>
      </c>
      <c r="AT212" s="19">
        <f>IFERROR(HLOOKUP(AT$1,'Nakladova matice_2018'!$A$1:$IW$188,185,FALSE),0)</f>
        <v>22128</v>
      </c>
      <c r="AU212" s="19">
        <f>IFERROR(HLOOKUP(AU$1,'Nakladova matice_2018'!$A$1:$IW$188,185,FALSE),0)</f>
        <v>0</v>
      </c>
      <c r="AV212" s="19">
        <f>IFERROR(HLOOKUP(AV$1,'Nakladova matice_2018'!$A$1:$IW$188,185,FALSE),0)</f>
        <v>0</v>
      </c>
      <c r="AW212" s="19">
        <f>IFERROR(HLOOKUP(AW$1,'Nakladova matice_2018'!$A$1:$IW$188,185,FALSE),0)</f>
        <v>0</v>
      </c>
      <c r="AX212" s="19">
        <f>IFERROR(HLOOKUP(AX$1,'Nakladova matice_2018'!$A$1:$IW$188,185,FALSE),0)</f>
        <v>144</v>
      </c>
      <c r="AY212" s="19">
        <f>IFERROR(HLOOKUP(AY$1,'Nakladova matice_2018'!$A$1:$IW$188,185,FALSE),0)</f>
        <v>0</v>
      </c>
      <c r="AZ212" s="19">
        <f>IFERROR(HLOOKUP(AZ$1,'Nakladova matice_2018'!$A$1:$IW$188,185,FALSE),0)</f>
        <v>0</v>
      </c>
      <c r="BA212" s="19">
        <f>IFERROR(HLOOKUP(BA$1,'Nakladova matice_2018'!$A$1:$IW$188,185,FALSE),0)</f>
        <v>360</v>
      </c>
      <c r="BB212" s="19">
        <f>IFERROR(HLOOKUP(BB$1,'Nakladova matice_2018'!$A$1:$IW$188,185,FALSE),0)</f>
        <v>0</v>
      </c>
      <c r="BC212" s="19">
        <f>IFERROR(HLOOKUP(BC$1,'Nakladova matice_2018'!$A$1:$IW$188,185,FALSE),0)</f>
        <v>0</v>
      </c>
      <c r="BD212" s="19">
        <f>IFERROR(HLOOKUP(BD$1,'Nakladova matice_2018'!$A$1:$IW$188,185,FALSE),0)</f>
        <v>2997</v>
      </c>
      <c r="BE212" s="19">
        <f>IFERROR(HLOOKUP(BE$1,'Nakladova matice_2018'!$A$1:$IW$188,185,FALSE),0)</f>
        <v>0</v>
      </c>
      <c r="BF212" s="19">
        <f>IFERROR(HLOOKUP(BF$1,'Nakladova matice_2018'!$A$1:$IW$188,185,FALSE),0)</f>
        <v>0</v>
      </c>
      <c r="BG212" s="19">
        <f>IFERROR(HLOOKUP(BG$1,'Nakladova matice_2018'!$A$1:$IW$188,185,FALSE),0)</f>
        <v>0</v>
      </c>
      <c r="BH212" s="19">
        <f>IFERROR(HLOOKUP(BH$1,'Nakladova matice_2018'!$A$1:$IW$188,185,FALSE),0)</f>
        <v>0</v>
      </c>
      <c r="BI212" s="19">
        <f>IFERROR(HLOOKUP(BI$1,'Nakladova matice_2018'!$A$1:$IW$188,185,FALSE),0)</f>
        <v>0</v>
      </c>
      <c r="BJ212" s="19">
        <f>IFERROR(HLOOKUP(BJ$1,'Nakladova matice_2018'!$A$1:$IW$188,185,FALSE),0)</f>
        <v>0</v>
      </c>
      <c r="BK212" s="19">
        <f>IFERROR(HLOOKUP(BK$1,'Nakladova matice_2018'!$A$1:$IW$188,185,FALSE),0)</f>
        <v>0</v>
      </c>
      <c r="BL212" s="19">
        <f>IFERROR(HLOOKUP(BL$1,'Nakladova matice_2018'!$A$1:$IW$188,185,FALSE),0)</f>
        <v>0</v>
      </c>
      <c r="BM212" s="19">
        <f>IFERROR(HLOOKUP(BM$1,'Nakladova matice_2018'!$A$1:$IW$188,185,FALSE),0)</f>
        <v>5614</v>
      </c>
      <c r="BN212" s="19">
        <f>IFERROR(HLOOKUP(BN$1,'Nakladova matice_2018'!$A$1:$IW$188,185,FALSE),0)</f>
        <v>0</v>
      </c>
      <c r="BO212" s="19">
        <f>IFERROR(HLOOKUP(BO$1,'Nakladova matice_2018'!$A$1:$IW$188,185,FALSE),0)</f>
        <v>0</v>
      </c>
      <c r="BP212" s="19">
        <f>IFERROR(HLOOKUP(BP$1,'Nakladova matice_2018'!$A$1:$IW$188,185,FALSE),0)</f>
        <v>0</v>
      </c>
      <c r="BQ212" s="19">
        <f>IFERROR(HLOOKUP(BQ$1,'Nakladova matice_2018'!$A$1:$IW$188,185,FALSE),0)</f>
        <v>0</v>
      </c>
      <c r="BR212" s="19">
        <f>IFERROR(HLOOKUP(BR$1,'Nakladova matice_2018'!$A$1:$IW$188,185,FALSE),0)</f>
        <v>0</v>
      </c>
      <c r="BS212" s="19">
        <f>IFERROR(HLOOKUP(BS$1,'Nakladova matice_2018'!$A$1:$IW$188,185,FALSE),0)</f>
        <v>0</v>
      </c>
      <c r="BT212" s="19">
        <f>IFERROR(HLOOKUP(BT$1,'Nakladova matice_2018'!$A$1:$IW$188,185,FALSE),0)</f>
        <v>0</v>
      </c>
      <c r="BU212" s="19">
        <f>IFERROR(HLOOKUP(BU$1,'Nakladova matice_2018'!$A$1:$IW$188,185,FALSE),0)</f>
        <v>0</v>
      </c>
      <c r="BV212" s="19">
        <f>IFERROR(HLOOKUP(BV$1,'Nakladova matice_2018'!$A$1:$IW$188,185,FALSE),0)</f>
        <v>4579</v>
      </c>
      <c r="BW212" s="19">
        <f>IFERROR(HLOOKUP(BW$1,'Nakladova matice_2018'!$A$1:$IW$188,185,FALSE),0)</f>
        <v>0</v>
      </c>
      <c r="BX212" s="19">
        <f>IFERROR(HLOOKUP(BX$1,'Nakladova matice_2018'!$A$1:$IW$188,185,FALSE),0)</f>
        <v>21558</v>
      </c>
      <c r="BY212" s="19">
        <f>IFERROR(HLOOKUP(BY$1,'Nakladova matice_2018'!$A$1:$IW$188,185,FALSE),0)</f>
        <v>0</v>
      </c>
      <c r="BZ212" s="19">
        <f>IFERROR(HLOOKUP(BZ$1,'Nakladova matice_2018'!$A$1:$IW$188,185,FALSE),0)</f>
        <v>0</v>
      </c>
      <c r="CA212" s="19">
        <f>IFERROR(HLOOKUP(CA$1,'Nakladova matice_2018'!$A$1:$IW$188,185,FALSE),0)</f>
        <v>0</v>
      </c>
      <c r="CB212" s="19">
        <f>IFERROR(HLOOKUP(CB$1,'Nakladova matice_2018'!$A$1:$IW$188,185,FALSE),0)</f>
        <v>0</v>
      </c>
      <c r="CC212" s="19">
        <f>IFERROR(HLOOKUP(CC$1,'Nakladova matice_2018'!$A$1:$IW$188,185,FALSE),0)</f>
        <v>0</v>
      </c>
      <c r="CD212" s="19">
        <f>IFERROR(HLOOKUP(CD$1,'Nakladova matice_2018'!$A$1:$IW$188,185,FALSE),0)</f>
        <v>0</v>
      </c>
      <c r="CE212" s="19">
        <f>IFERROR(HLOOKUP(CE$1,'Nakladova matice_2018'!$A$1:$IW$188,185,FALSE),0)</f>
        <v>53850</v>
      </c>
      <c r="CF212" s="19">
        <f>IFERROR(HLOOKUP(CF$1,'Nakladova matice_2018'!$A$1:$IW$188,185,FALSE),0)</f>
        <v>0</v>
      </c>
      <c r="CG212" s="19">
        <f>IFERROR(HLOOKUP(CG$1,'Nakladova matice_2018'!$A$1:$IW$188,185,FALSE),0)</f>
        <v>0</v>
      </c>
      <c r="CH212" s="19">
        <f>IFERROR(HLOOKUP(CH$1,'Nakladova matice_2018'!$A$1:$IW$188,185,FALSE),0)</f>
        <v>0</v>
      </c>
      <c r="CI212" s="19">
        <f>IFERROR(HLOOKUP(CI$1,'Nakladova matice_2018'!$A$1:$IW$188,185,FALSE),0)</f>
        <v>48000</v>
      </c>
      <c r="CJ212" s="19">
        <f>IFERROR(HLOOKUP(CJ$1,'Nakladova matice_2018'!$A$1:$IW$188,185,FALSE),0)</f>
        <v>0</v>
      </c>
      <c r="CK212" s="19">
        <f>IFERROR(HLOOKUP(CK$1,'Nakladova matice_2018'!$A$1:$IW$188,185,FALSE),0)</f>
        <v>0</v>
      </c>
      <c r="CL212" s="19">
        <f>IFERROR(HLOOKUP(CL$1,'Nakladova matice_2018'!$A$1:$IW$188,185,FALSE),0)</f>
        <v>0</v>
      </c>
      <c r="CM212" s="19">
        <f>IFERROR(HLOOKUP(CM$1,'Nakladova matice_2018'!$A$1:$IW$188,185,FALSE),0)</f>
        <v>0</v>
      </c>
      <c r="CN212" s="19">
        <f>IFERROR(HLOOKUP(CN$1,'Nakladova matice_2018'!$A$1:$IW$188,185,FALSE),0)</f>
        <v>65071</v>
      </c>
      <c r="CO212" s="19">
        <f>IFERROR(HLOOKUP(CO$1,'Nakladova matice_2018'!$A$1:$IW$188,185,FALSE),0)</f>
        <v>0</v>
      </c>
      <c r="CP212" s="19">
        <f>IFERROR(HLOOKUP(CP$1,'Nakladova matice_2018'!$A$1:$IW$188,185,FALSE),0)</f>
        <v>0</v>
      </c>
      <c r="CQ212" s="19">
        <f>IFERROR(HLOOKUP(CQ$1,'Nakladova matice_2018'!$A$1:$IW$188,185,FALSE),0)</f>
        <v>0</v>
      </c>
      <c r="CR212" s="19">
        <f>IFERROR(HLOOKUP(CR$1,'Nakladova matice_2018'!$A$1:$IW$188,185,FALSE),0)</f>
        <v>0</v>
      </c>
      <c r="CS212" s="19">
        <f>IFERROR(HLOOKUP(CS$1,'Nakladova matice_2018'!$A$1:$IW$188,185,FALSE),0)</f>
        <v>0</v>
      </c>
      <c r="CT212" s="19">
        <f>IFERROR(HLOOKUP(CT$1,'Nakladova matice_2018'!$A$1:$IW$188,185,FALSE),0)</f>
        <v>19573.5</v>
      </c>
      <c r="CU212" s="19">
        <f>IFERROR(HLOOKUP(CU$1,'Nakladova matice_2018'!$A$1:$IW$188,185,FALSE),0)</f>
        <v>0</v>
      </c>
      <c r="CV212" s="19">
        <f>IFERROR(HLOOKUP(CV$1,'Nakladova matice_2018'!$A$1:$IW$188,185,FALSE),0)</f>
        <v>6700</v>
      </c>
      <c r="CW212" s="19">
        <f>IFERROR(HLOOKUP(CW$1,'Nakladova matice_2018'!$A$1:$IW$188,185,FALSE),0)</f>
        <v>0</v>
      </c>
      <c r="CX212" s="19">
        <f>IFERROR(HLOOKUP(CX$1,'Nakladova matice_2018'!$A$1:$IW$188,185,FALSE),0)</f>
        <v>0</v>
      </c>
      <c r="CY212" s="19">
        <f>IFERROR(HLOOKUP(CY$1,'Nakladova matice_2018'!$A$1:$IW$188,185,FALSE),0)</f>
        <v>0</v>
      </c>
      <c r="CZ212" s="19">
        <f>IFERROR(HLOOKUP(CZ$1,'Nakladova matice_2018'!$A$1:$IW$188,185,FALSE),0)</f>
        <v>0</v>
      </c>
      <c r="DA212" s="19">
        <f>IFERROR(HLOOKUP(DA$1,'Nakladova matice_2018'!$A$1:$IW$188,185,FALSE),0)</f>
        <v>0</v>
      </c>
      <c r="DB212" s="19">
        <f>IFERROR(HLOOKUP(DB$1,'Nakladova matice_2018'!$A$1:$IW$188,185,FALSE),0)</f>
        <v>1983</v>
      </c>
      <c r="DC212" s="19">
        <f>IFERROR(HLOOKUP(DC$1,'Nakladova matice_2018'!$A$1:$IW$188,185,FALSE),0)</f>
        <v>0</v>
      </c>
      <c r="DD212" s="19">
        <f>IFERROR(HLOOKUP(DD$1,'Nakladova matice_2018'!$A$1:$IW$188,185,FALSE),0)</f>
        <v>0</v>
      </c>
      <c r="DE212" s="19">
        <f>IFERROR(HLOOKUP(DE$1,'Nakladova matice_2018'!$A$1:$IW$188,185,FALSE),0)</f>
        <v>0</v>
      </c>
      <c r="DF212" s="19">
        <f>IFERROR(HLOOKUP(DF$1,'Nakladova matice_2018'!$A$1:$IW$188,185,FALSE),0)</f>
        <v>0</v>
      </c>
      <c r="DG212" s="19">
        <f>IFERROR(HLOOKUP(DG$1,'Nakladova matice_2018'!$A$1:$IW$188,185,FALSE),0)</f>
        <v>804</v>
      </c>
      <c r="DH212" s="19">
        <f>IFERROR(HLOOKUP(DH$1,'Nakladova matice_2018'!$A$1:$IW$188,185,FALSE),0)</f>
        <v>0</v>
      </c>
      <c r="DI212" s="19">
        <f>IFERROR(HLOOKUP(DI$1,'Nakladova matice_2018'!$A$1:$IW$188,185,FALSE),0)</f>
        <v>0</v>
      </c>
      <c r="DJ212" s="19">
        <f>IFERROR(HLOOKUP(DJ$1,'Nakladova matice_2018'!$A$1:$IW$188,185,FALSE),0)</f>
        <v>23000</v>
      </c>
      <c r="DK212" s="19">
        <f>IFERROR(HLOOKUP(DK$1,'Nakladova matice_2018'!$A$1:$IW$188,185,FALSE),0)</f>
        <v>0</v>
      </c>
      <c r="DL212" s="19">
        <f>IFERROR(HLOOKUP(DL$1,'Nakladova matice_2018'!$A$1:$IW$188,185,FALSE),0)</f>
        <v>43288</v>
      </c>
      <c r="DM212" s="19">
        <f>IFERROR(HLOOKUP(DM$1,'Nakladova matice_2018'!$A$1:$IW$188,185,FALSE),0)</f>
        <v>60660</v>
      </c>
      <c r="DN212" s="19">
        <f>IFERROR(HLOOKUP(DN$1,'Nakladova matice_2018'!$A$1:$IW$188,185,FALSE),0)</f>
        <v>1890</v>
      </c>
      <c r="DO212" s="19">
        <f>IFERROR(HLOOKUP(DO$1,'Nakladova matice_2018'!$A$1:$IW$188,185,FALSE),0)</f>
        <v>0</v>
      </c>
      <c r="DP212" s="19">
        <f>IFERROR(HLOOKUP(DP$1,'Nakladova matice_2018'!$A$1:$IW$188,185,FALSE),0)</f>
        <v>0</v>
      </c>
      <c r="DQ212" s="19">
        <f>IFERROR(HLOOKUP(DQ$1,'Nakladova matice_2018'!$A$1:$IW$188,185,FALSE),0)</f>
        <v>0</v>
      </c>
      <c r="DR212" s="19">
        <f>IFERROR(HLOOKUP(DR$1,'Nakladova matice_2018'!$A$1:$IW$188,185,FALSE),0)</f>
        <v>2038</v>
      </c>
      <c r="DS212" s="19">
        <f>IFERROR(HLOOKUP(DS$1,'Nakladova matice_2018'!$A$1:$IW$188,185,FALSE),0)</f>
        <v>0</v>
      </c>
      <c r="DT212" s="19">
        <f>IFERROR(HLOOKUP(DT$1,'Nakladova matice_2018'!$A$1:$IW$188,185,FALSE),0)</f>
        <v>0</v>
      </c>
      <c r="DU212" s="19">
        <f>IFERROR(HLOOKUP(DU$1,'Nakladova matice_2018'!$A$1:$IW$188,185,FALSE),0)</f>
        <v>288</v>
      </c>
      <c r="DV212" s="19">
        <f>IFERROR(HLOOKUP(DV$1,'Nakladova matice_2018'!$A$1:$IW$188,185,FALSE),0)</f>
        <v>1053</v>
      </c>
      <c r="DW212" s="19">
        <f>IFERROR(HLOOKUP(DW$1,'Nakladova matice_2018'!$A$1:$IW$188,185,FALSE),0)</f>
        <v>0</v>
      </c>
      <c r="DX212" s="19">
        <f>IFERROR(HLOOKUP(DX$1,'Nakladova matice_2018'!$A$1:$IW$188,185,FALSE),0)</f>
        <v>0</v>
      </c>
      <c r="DY212" s="19">
        <f>IFERROR(HLOOKUP(DY$1,'Nakladova matice_2018'!$A$1:$IW$188,185,FALSE),0)</f>
        <v>0</v>
      </c>
      <c r="DZ212" s="19">
        <f>IFERROR(HLOOKUP(DZ$1,'Nakladova matice_2018'!$A$1:$IW$188,185,FALSE),0)</f>
        <v>252</v>
      </c>
      <c r="EA212" s="19">
        <f>IFERROR(HLOOKUP(EA$1,'Nakladova matice_2018'!$A$1:$IW$188,185,FALSE),0)</f>
        <v>20000</v>
      </c>
      <c r="EB212" s="19">
        <f>IFERROR(HLOOKUP(EB$1,'Nakladova matice_2018'!$A$1:$IW$188,185,FALSE),0)</f>
        <v>0</v>
      </c>
      <c r="EC212" s="19">
        <f>IFERROR(HLOOKUP(EC$1,'Nakladova matice_2018'!$A$1:$IW$188,185,FALSE),0)</f>
        <v>49500</v>
      </c>
      <c r="ED212" s="19">
        <f>IFERROR(HLOOKUP(ED$1,'Nakladova matice_2018'!$A$1:$IW$188,185,FALSE),0)</f>
        <v>418.5</v>
      </c>
      <c r="EE212" s="19">
        <f>IFERROR(HLOOKUP(EE$1,'Nakladova matice_2018'!$A$1:$IW$188,185,FALSE),0)</f>
        <v>17778.5</v>
      </c>
      <c r="EF212" s="19">
        <f>IFERROR(HLOOKUP(EF$1,'Nakladova matice_2018'!$A$1:$IW$188,185,FALSE),0)</f>
        <v>0</v>
      </c>
      <c r="EG212" s="19">
        <f>IFERROR(HLOOKUP(EG$1,'Nakladova matice_2018'!$A$1:$IW$188,185,FALSE),0)</f>
        <v>169</v>
      </c>
      <c r="EH212" s="19">
        <f>IFERROR(HLOOKUP(EH$1,'Nakladova matice_2018'!$A$1:$IW$188,185,FALSE),0)</f>
        <v>149</v>
      </c>
      <c r="EI212" s="19">
        <f>IFERROR(HLOOKUP(EI$1,'Nakladova matice_2018'!$A$1:$IW$188,185,FALSE),0)</f>
        <v>0</v>
      </c>
      <c r="EJ212" s="19">
        <f>IFERROR(HLOOKUP(EJ$1,'Nakladova matice_2018'!$A$1:$IW$188,185,FALSE),0)</f>
        <v>0</v>
      </c>
      <c r="EK212" s="19">
        <f>IFERROR(HLOOKUP(EK$1,'Nakladova matice_2018'!$A$1:$IW$188,185,FALSE),0)</f>
        <v>324</v>
      </c>
      <c r="EL212" s="19">
        <f>IFERROR(HLOOKUP(EL$1,'Nakladova matice_2018'!$A$1:$IW$188,185,FALSE),0)</f>
        <v>0</v>
      </c>
      <c r="EM212" s="19">
        <f>IFERROR(HLOOKUP(EM$1,'Nakladova matice_2018'!$A$1:$IW$188,185,FALSE),0)</f>
        <v>0</v>
      </c>
      <c r="EN212" s="19">
        <f>IFERROR(HLOOKUP(EN$1,'Nakladova matice_2018'!$A$1:$IW$188,185,FALSE),0)</f>
        <v>0</v>
      </c>
      <c r="EO212" s="19">
        <f>IFERROR(HLOOKUP(EO$1,'Nakladova matice_2018'!$A$1:$IW$188,185,FALSE),0)</f>
        <v>1077</v>
      </c>
      <c r="EP212" s="19">
        <f>IFERROR(HLOOKUP(EP$1,'Nakladova matice_2018'!$A$1:$IW$188,185,FALSE),0)</f>
        <v>2870</v>
      </c>
      <c r="EQ212" s="19">
        <f>IFERROR(HLOOKUP(EQ$1,'Nakladova matice_2018'!$A$1:$IW$188,185,FALSE),0)</f>
        <v>0</v>
      </c>
      <c r="ER212" s="19">
        <f>IFERROR(HLOOKUP(ER$1,'Nakladova matice_2018'!$A$1:$IW$188,185,FALSE),0)</f>
        <v>0</v>
      </c>
      <c r="ES212" s="19">
        <f>IFERROR(HLOOKUP(ES$1,'Nakladova matice_2018'!$A$1:$IW$188,185,FALSE),0)</f>
        <v>0</v>
      </c>
      <c r="ET212" s="19">
        <f>IFERROR(HLOOKUP(ET$1,'Nakladova matice_2018'!$A$1:$IW$188,185,FALSE),0)</f>
        <v>0</v>
      </c>
      <c r="EU212" s="19">
        <f>IFERROR(HLOOKUP(EU$1,'Nakladova matice_2018'!$A$1:$IW$188,185,FALSE),0)</f>
        <v>0</v>
      </c>
      <c r="EV212" s="19">
        <f>IFERROR(HLOOKUP(EV$1,'Nakladova matice_2018'!$A$1:$IW$188,185,FALSE),0)</f>
        <v>0</v>
      </c>
      <c r="EW212" s="19">
        <f>IFERROR(HLOOKUP(EW$1,'Nakladova matice_2018'!$A$1:$IW$188,185,FALSE),0)</f>
        <v>16821</v>
      </c>
      <c r="EX212" s="19">
        <f>IFERROR(HLOOKUP(EX$1,'Nakladova matice_2018'!$A$1:$IW$188,185,FALSE),0)</f>
        <v>0</v>
      </c>
      <c r="EY212" s="19">
        <f>IFERROR(HLOOKUP(EY$1,'Nakladova matice_2018'!$A$1:$IW$188,185,FALSE),0)</f>
        <v>0</v>
      </c>
      <c r="EZ212" s="19">
        <f>IFERROR(HLOOKUP(EZ$1,'Nakladova matice_2018'!$A$1:$IW$188,185,FALSE),0)</f>
        <v>3163</v>
      </c>
      <c r="FA212" s="19">
        <f>IFERROR(HLOOKUP(FA$1,'Nakladova matice_2018'!$A$1:$IW$188,185,FALSE),0)</f>
        <v>0</v>
      </c>
      <c r="FB212" s="19">
        <f>IFERROR(HLOOKUP(FB$1,'Nakladova matice_2018'!$A$1:$IW$188,185,FALSE),0)</f>
        <v>1420</v>
      </c>
      <c r="FC212" s="19">
        <f>IFERROR(HLOOKUP(FC$1,'Nakladova matice_2018'!$A$1:$IW$188,185,FALSE),0)</f>
        <v>0</v>
      </c>
      <c r="FD212" s="19">
        <f>IFERROR(HLOOKUP(FD$1,'Nakladova matice_2018'!$A$1:$IW$188,185,FALSE),0)</f>
        <v>0</v>
      </c>
      <c r="FE212" s="19">
        <f>IFERROR(HLOOKUP(FE$1,'Nakladova matice_2018'!$A$1:$IW$188,185,FALSE),0)</f>
        <v>490</v>
      </c>
      <c r="FF212" s="19">
        <f>IFERROR(HLOOKUP(FF$1,'Nakladova matice_2018'!$A$1:$IW$188,185,FALSE),0)</f>
        <v>1080</v>
      </c>
      <c r="FG212" s="19">
        <f>IFERROR(HLOOKUP(FG$1,'Nakladova matice_2018'!$A$1:$IW$188,185,FALSE),0)</f>
        <v>0</v>
      </c>
      <c r="FH212" s="19">
        <f>IFERROR(HLOOKUP(FH$1,'Nakladova matice_2018'!$A$1:$IW$188,185,FALSE),0)</f>
        <v>0</v>
      </c>
      <c r="FI212" s="19">
        <f>IFERROR(HLOOKUP(FI$1,'Nakladova matice_2018'!$A$1:$IW$188,185,FALSE),0)</f>
        <v>7598</v>
      </c>
      <c r="FJ212" s="19">
        <f>IFERROR(HLOOKUP(FJ$1,'Nakladova matice_2018'!$A$1:$IW$188,185,FALSE),0)</f>
        <v>25200</v>
      </c>
      <c r="FK212" s="19">
        <f>IFERROR(HLOOKUP(FK$1,'Nakladova matice_2018'!$A$1:$IW$188,185,FALSE),0)</f>
        <v>1685</v>
      </c>
      <c r="FL212" s="19">
        <f>IFERROR(HLOOKUP(FL$1,'Nakladova matice_2018'!$A$1:$IW$188,185,FALSE),0)</f>
        <v>0</v>
      </c>
      <c r="FM212" s="19">
        <f>IFERROR(HLOOKUP(FM$1,'Nakladova matice_2018'!$A$1:$IW$188,185,FALSE),0)</f>
        <v>0</v>
      </c>
      <c r="FN212" s="19">
        <f>IFERROR(HLOOKUP(FN$1,'Nakladova matice_2018'!$A$1:$IW$188,185,FALSE),0)</f>
        <v>0</v>
      </c>
      <c r="FO212" s="19">
        <f>IFERROR(HLOOKUP(FO$1,'Nakladova matice_2018'!$A$1:$IW$188,185,FALSE),0)</f>
        <v>6424</v>
      </c>
      <c r="FP212" s="19">
        <f>IFERROR(HLOOKUP(FP$1,'Nakladova matice_2018'!$A$1:$IW$188,185,FALSE),0)</f>
        <v>0</v>
      </c>
      <c r="FQ212" s="19">
        <f>IFERROR(HLOOKUP(FQ$1,'Nakladova matice_2018'!$A$1:$IW$188,185,FALSE),0)</f>
        <v>0</v>
      </c>
      <c r="FR212" s="19">
        <f>IFERROR(HLOOKUP(FR$1,'Nakladova matice_2018'!$A$1:$IW$188,185,FALSE),0)</f>
        <v>0</v>
      </c>
      <c r="FS212" s="19">
        <f>IFERROR(HLOOKUP(FS$1,'Nakladova matice_2018'!$A$1:$IW$188,185,FALSE),0)</f>
        <v>0</v>
      </c>
      <c r="FT212" s="19">
        <f>IFERROR(HLOOKUP(FT$1,'Nakladova matice_2018'!$A$1:$IW$188,185,FALSE),0)</f>
        <v>17706</v>
      </c>
      <c r="FU212" s="19">
        <f>IFERROR(HLOOKUP(FU$1,'Nakladova matice_2018'!$A$1:$IW$188,185,FALSE),0)</f>
        <v>0</v>
      </c>
      <c r="FV212" s="19">
        <f>IFERROR(HLOOKUP(FV$1,'Nakladova matice_2018'!$A$1:$IW$188,185,FALSE),0)</f>
        <v>270</v>
      </c>
      <c r="FW212" s="19">
        <f>IFERROR(HLOOKUP(FW$1,'Nakladova matice_2018'!$A$1:$IW$188,185,FALSE),0)</f>
        <v>0</v>
      </c>
      <c r="FX212" s="19">
        <f>IFERROR(HLOOKUP(FX$1,'Nakladova matice_2018'!$A$1:$IW$188,185,FALSE),0)</f>
        <v>0</v>
      </c>
      <c r="FY212" s="19">
        <f>IFERROR(HLOOKUP(FY$1,'Nakladova matice_2018'!$A$1:$IW$188,185,FALSE),0)</f>
        <v>0</v>
      </c>
      <c r="FZ212" s="19">
        <f>IFERROR(HLOOKUP(FZ$1,'Nakladova matice_2018'!$A$1:$IW$188,185,FALSE),0)</f>
        <v>0</v>
      </c>
      <c r="GA212" s="19">
        <f>IFERROR(HLOOKUP(GA$1,'Nakladova matice_2018'!$A$1:$IW$188,185,FALSE),0)</f>
        <v>1110</v>
      </c>
      <c r="GB212" s="19">
        <f>IFERROR(HLOOKUP(GB$1,'Nakladova matice_2018'!$A$1:$IW$188,185,FALSE),0)</f>
        <v>96</v>
      </c>
      <c r="GC212" s="19">
        <f>IFERROR(HLOOKUP(GC$1,'Nakladova matice_2018'!$A$1:$IW$188,185,FALSE),0)</f>
        <v>0</v>
      </c>
      <c r="GD212" s="19">
        <f>IFERROR(HLOOKUP(GD$1,'Nakladova matice_2018'!$A$1:$IW$188,185,FALSE),0)</f>
        <v>8366</v>
      </c>
      <c r="GE212" s="19">
        <f>IFERROR(HLOOKUP(GE$1,'Nakladova matice_2018'!$A$1:$IW$188,185,FALSE),0)</f>
        <v>0</v>
      </c>
      <c r="GF212" s="19">
        <f>IFERROR(HLOOKUP(GF$1,'Nakladova matice_2018'!$A$1:$IW$188,185,FALSE),0)</f>
        <v>0</v>
      </c>
      <c r="GG212" s="19">
        <f>IFERROR(HLOOKUP(GG$1,'Nakladova matice_2018'!$A$1:$IW$188,185,FALSE),0)</f>
        <v>0</v>
      </c>
      <c r="GH212" s="19">
        <f>IFERROR(HLOOKUP(GH$1,'Nakladova matice_2018'!$A$1:$IW$188,185,FALSE),0)</f>
        <v>0</v>
      </c>
      <c r="GI212" s="19">
        <f>IFERROR(HLOOKUP(GI$1,'Nakladova matice_2018'!$A$1:$IW$188,185,FALSE),0)</f>
        <v>36</v>
      </c>
      <c r="GJ212" s="19">
        <f>IFERROR(HLOOKUP(GJ$1,'Nakladova matice_2018'!$A$1:$IW$188,185,FALSE),0)</f>
        <v>28000</v>
      </c>
      <c r="GK212" s="19">
        <f>IFERROR(HLOOKUP(GK$1,'Nakladova matice_2018'!$A$1:$IW$188,185,FALSE),0)</f>
        <v>0</v>
      </c>
      <c r="GL212" s="19">
        <f>IFERROR(HLOOKUP(GL$1,'Nakladova matice_2018'!$A$1:$IW$188,185,FALSE),0)</f>
        <v>0</v>
      </c>
      <c r="GM212" s="19">
        <f>IFERROR(HLOOKUP(GM$1,'Nakladova matice_2018'!$A$1:$IW$188,185,FALSE),0)</f>
        <v>270</v>
      </c>
      <c r="GN212" s="19">
        <f>IFERROR(HLOOKUP(GN$1,'Nakladova matice_2018'!$A$1:$IW$188,185,FALSE),0)</f>
        <v>850</v>
      </c>
      <c r="GO212" s="19">
        <f>IFERROR(HLOOKUP(GO$1,'Nakladova matice_2018'!$A$1:$IW$188,185,FALSE),0)</f>
        <v>0</v>
      </c>
      <c r="GP212" s="19">
        <f>IFERROR(HLOOKUP(GP$1,'Nakladova matice_2018'!$A$1:$IW$188,185,FALSE),0)</f>
        <v>0</v>
      </c>
      <c r="GQ212" s="19">
        <f>IFERROR(HLOOKUP(GQ$1,'Nakladova matice_2018'!$A$1:$IW$188,185,FALSE),0)</f>
        <v>0</v>
      </c>
      <c r="GR212" s="19">
        <f>IFERROR(HLOOKUP(GR$1,'Nakladova matice_2018'!$A$1:$IW$188,185,FALSE),0)</f>
        <v>270</v>
      </c>
      <c r="GS212" s="19">
        <f>IFERROR(HLOOKUP(GS$1,'Nakladova matice_2018'!$A$1:$IW$188,185,FALSE),0)</f>
        <v>0</v>
      </c>
      <c r="GT212" s="19">
        <f>IFERROR(HLOOKUP(GT$1,'Nakladova matice_2018'!$A$1:$IW$188,185,FALSE),0)</f>
        <v>850</v>
      </c>
      <c r="GU212" s="19">
        <f>IFERROR(HLOOKUP(GU$1,'Nakladova matice_2018'!$A$1:$IW$188,185,FALSE),0)</f>
        <v>0</v>
      </c>
      <c r="GV212" s="19">
        <f>IFERROR(HLOOKUP(GV$1,'Nakladova matice_2018'!$A$1:$IW$188,185,FALSE),0)</f>
        <v>0</v>
      </c>
      <c r="GW212" s="19">
        <f>IFERROR(HLOOKUP(GW$1,'Nakladova matice_2018'!$A$1:$IW$188,185,FALSE),0)</f>
        <v>0</v>
      </c>
      <c r="GX212" s="19">
        <f>IFERROR(HLOOKUP(GX$1,'Nakladova matice_2018'!$A$1:$IW$188,185,FALSE),0)</f>
        <v>0</v>
      </c>
      <c r="GY212" s="19">
        <f>IFERROR(HLOOKUP(GY$1,'Nakladova matice_2018'!$A$1:$IW$188,185,FALSE),0)</f>
        <v>0</v>
      </c>
      <c r="GZ212" s="19">
        <f>IFERROR(HLOOKUP(GZ$1,'Nakladova matice_2018'!$A$1:$IW$188,185,FALSE),0)</f>
        <v>0</v>
      </c>
      <c r="HA212" s="19">
        <f>IFERROR(HLOOKUP(HA$1,'Nakladova matice_2018'!$A$1:$IW$188,185,FALSE),0)</f>
        <v>27068.1</v>
      </c>
      <c r="HB212" s="19">
        <f>IFERROR(HLOOKUP(HB$1,'Nakladova matice_2018'!$A$1:$IW$188,185,FALSE),0)</f>
        <v>0</v>
      </c>
      <c r="HC212" s="19">
        <f>IFERROR(HLOOKUP(HC$1,'Nakladova matice_2018'!$A$1:$IW$188,185,FALSE),0)</f>
        <v>0</v>
      </c>
      <c r="HD212" s="19">
        <f>IFERROR(HLOOKUP(HD$1,'Nakladova matice_2018'!$A$1:$IW$188,185,FALSE),0)</f>
        <v>38529</v>
      </c>
      <c r="HE212" s="19">
        <f>IFERROR(HLOOKUP(HE$1,'Nakladova matice_2018'!$A$1:$IW$188,185,FALSE),0)</f>
        <v>1700</v>
      </c>
      <c r="HF212" s="19">
        <f>IFERROR(HLOOKUP(HF$1,'Nakladova matice_2018'!$A$1:$IW$188,185,FALSE),0)</f>
        <v>0</v>
      </c>
      <c r="HG212" s="19">
        <f>IFERROR(HLOOKUP(HG$1,'Nakladova matice_2018'!$A$1:$IW$188,185,FALSE),0)</f>
        <v>0</v>
      </c>
      <c r="HH212" s="19">
        <f>IFERROR(HLOOKUP(HH$1,'Nakladova matice_2018'!$A$1:$IW$188,185,FALSE),0)</f>
        <v>0</v>
      </c>
      <c r="HI212" s="19">
        <f>IFERROR(HLOOKUP(HI$1,'Nakladova matice_2018'!$A$1:$IW$188,185,FALSE),0)</f>
        <v>0</v>
      </c>
      <c r="HJ212" s="19">
        <f>IFERROR(HLOOKUP(HJ$1,'Nakladova matice_2018'!$A$1:$IW$188,185,FALSE),0)</f>
        <v>13189</v>
      </c>
      <c r="HK212" s="19">
        <f>IFERROR(HLOOKUP(HK$1,'Nakladova matice_2018'!$A$1:$IW$188,185,FALSE),0)</f>
        <v>1176</v>
      </c>
      <c r="HL212" s="19">
        <f>IFERROR(HLOOKUP(HL$1,'Nakladova matice_2018'!$A$1:$IW$188,185,FALSE),0)</f>
        <v>0</v>
      </c>
      <c r="HM212" s="19">
        <f>IFERROR(HLOOKUP(HM$1,'Nakladova matice_2018'!$A$1:$IW$188,185,FALSE),0)</f>
        <v>0</v>
      </c>
      <c r="HN212" s="19">
        <f>IFERROR(HLOOKUP(HN$1,'Nakladova matice_2018'!$A$1:$IW$188,185,FALSE),0)</f>
        <v>0</v>
      </c>
      <c r="HO212" s="19">
        <f>IFERROR(HLOOKUP(HO$1,'Nakladova matice_2018'!$A$1:$IW$188,185,FALSE),0)</f>
        <v>0</v>
      </c>
      <c r="HP212" s="19">
        <f>IFERROR(HLOOKUP(HP$1,'Nakladova matice_2018'!$A$1:$IW$188,185,FALSE),0)</f>
        <v>648</v>
      </c>
      <c r="HQ212" s="19">
        <f>IFERROR(HLOOKUP(HQ$1,'Nakladova matice_2018'!$A$1:$IW$188,185,FALSE),0)</f>
        <v>0</v>
      </c>
      <c r="HR212" s="19">
        <f>IFERROR(HLOOKUP(HR$1,'Nakladova matice_2018'!$A$1:$IW$188,185,FALSE),0)</f>
        <v>0</v>
      </c>
      <c r="HS212" s="19">
        <f>IFERROR(HLOOKUP(HS$1,'Nakladova matice_2018'!$A$1:$IW$188,185,FALSE),0)</f>
        <v>0</v>
      </c>
      <c r="HT212" s="19">
        <f>IFERROR(HLOOKUP(HT$1,'Nakladova matice_2018'!$A$1:$IW$188,185,FALSE),0)</f>
        <v>0</v>
      </c>
      <c r="HU212" s="19">
        <f>IFERROR(HLOOKUP(HU$1,'Nakladova matice_2018'!$A$1:$IW$188,185,FALSE),0)</f>
        <v>0</v>
      </c>
      <c r="HV212" s="19">
        <f>IFERROR(HLOOKUP(HV$1,'Nakladova matice_2018'!$A$1:$IW$188,185,FALSE),0)</f>
        <v>0</v>
      </c>
      <c r="HW212" s="19">
        <f>IFERROR(HLOOKUP(HW$1,'Nakladova matice_2018'!$A$1:$IW$188,185,FALSE),0)</f>
        <v>0</v>
      </c>
      <c r="HX212" s="19">
        <f>IFERROR(HLOOKUP(HX$1,'Nakladova matice_2018'!$A$1:$IW$188,185,FALSE),0)</f>
        <v>0</v>
      </c>
      <c r="HY212" s="19">
        <f>IFERROR(HLOOKUP(HY$1,'Nakladova matice_2018'!$A$1:$IW$188,185,FALSE),0)</f>
        <v>0</v>
      </c>
      <c r="HZ212" s="19">
        <f>IFERROR(HLOOKUP(HZ$1,'Nakladova matice_2018'!$A$1:$IW$188,185,FALSE),0)</f>
        <v>0</v>
      </c>
      <c r="IA212" s="19">
        <f>IFERROR(HLOOKUP(IA$1,'Nakladova matice_2018'!$A$1:$IW$188,185,FALSE),0)</f>
        <v>0</v>
      </c>
      <c r="IB212" s="19">
        <f>IFERROR(HLOOKUP(IB$1,'Nakladova matice_2018'!$A$1:$IW$188,185,FALSE),0)</f>
        <v>0</v>
      </c>
      <c r="IC212" s="19">
        <f>IFERROR(HLOOKUP(IC$1,'Nakladova matice_2018'!$A$1:$IW$188,185,FALSE),0)</f>
        <v>0</v>
      </c>
      <c r="ID212" s="19">
        <f>IFERROR(HLOOKUP(ID$1,'Nakladova matice_2018'!$A$1:$IW$188,185,FALSE),0)</f>
        <v>0</v>
      </c>
      <c r="IE212" s="19">
        <f>IFERROR(HLOOKUP(IE$1,'Nakladova matice_2018'!$A$1:$IW$188,185,FALSE),0)</f>
        <v>0</v>
      </c>
      <c r="IF212" s="19">
        <f>IFERROR(HLOOKUP(IF$1,'Nakladova matice_2018'!$A$1:$IW$188,185,FALSE),0)</f>
        <v>0</v>
      </c>
      <c r="IG212" s="19">
        <f>IFERROR(HLOOKUP(IG$1,'Nakladova matice_2018'!$A$1:$IW$188,185,FALSE),0)</f>
        <v>0</v>
      </c>
      <c r="IH212" s="19">
        <f>IFERROR(HLOOKUP(IH$1,'Nakladova matice_2018'!$A$1:$IW$188,185,FALSE),0)</f>
        <v>0</v>
      </c>
      <c r="II212" s="19">
        <f>IFERROR(HLOOKUP(II$1,'Nakladova matice_2018'!$A$1:$IW$188,185,FALSE),0)</f>
        <v>0</v>
      </c>
      <c r="IJ212" s="19">
        <f>IFERROR(HLOOKUP(IJ$1,'Nakladova matice_2018'!$A$1:$IW$188,185,FALSE),0)</f>
        <v>0</v>
      </c>
      <c r="IK212" s="19">
        <f>IFERROR(HLOOKUP(IK$1,'Nakladova matice_2018'!$A$1:$IW$188,185,FALSE),0)</f>
        <v>0</v>
      </c>
      <c r="IL212" s="19">
        <f>IFERROR(HLOOKUP(IL$1,'Nakladova matice_2018'!$A$1:$IW$188,185,FALSE),0)</f>
        <v>480</v>
      </c>
      <c r="IM212" s="19">
        <f>IFERROR(HLOOKUP(IM$1,'Nakladova matice_2018'!$A$1:$IW$188,185,FALSE),0)</f>
        <v>0</v>
      </c>
      <c r="IN212" s="19">
        <f>IFERROR(HLOOKUP(IN$1,'Nakladova matice_2018'!$A$1:$IW$188,185,FALSE),0)</f>
        <v>0</v>
      </c>
      <c r="IO212" s="19">
        <f>IFERROR(HLOOKUP(IO$1,'Nakladova matice_2018'!$A$1:$IW$188,185,FALSE),0)</f>
        <v>0</v>
      </c>
      <c r="IP212" s="19">
        <f>IFERROR(HLOOKUP(IP$1,'Nakladova matice_2018'!$A$1:$IW$188,185,FALSE),0)</f>
        <v>0</v>
      </c>
      <c r="IQ212" s="19">
        <f>IFERROR(HLOOKUP(IQ$1,'Nakladova matice_2018'!$A$1:$IW$188,185,FALSE),0)</f>
        <v>0</v>
      </c>
      <c r="IR212" s="19">
        <f>IFERROR(HLOOKUP(IR$1,'Nakladova matice_2018'!$A$1:$IW$188,185,FALSE),0)</f>
        <v>0</v>
      </c>
      <c r="IS212" s="19">
        <f>IFERROR(HLOOKUP(IS$1,'Nakladova matice_2018'!$A$1:$IW$188,185,FALSE),0)</f>
        <v>0</v>
      </c>
      <c r="IT212" s="19">
        <f>IFERROR(HLOOKUP(IT$1,'Nakladova matice_2018'!$A$1:$IW$188,185,FALSE),0)</f>
        <v>0</v>
      </c>
      <c r="IU212" s="19">
        <f>IFERROR(HLOOKUP(IU$1,'Nakladova matice_2018'!$A$1:$IW$188,185,FALSE),0)</f>
        <v>0</v>
      </c>
      <c r="IV212" s="19">
        <f>IFERROR(HLOOKUP(IV$1,'Nakladova matice_2018'!$A$1:$IW$188,185,FALSE),0)</f>
        <v>0</v>
      </c>
      <c r="IW212" s="19">
        <f>IFERROR(HLOOKUP(IW$1,'Nakladova matice_2018'!$A$1:$IW$188,185,FALSE),0)</f>
        <v>0</v>
      </c>
      <c r="IX212" s="19">
        <f>IFERROR(HLOOKUP(IX$1,'Nakladova matice_2018'!$A$1:$IW$188,185,FALSE),0)</f>
        <v>0</v>
      </c>
      <c r="IY212" s="19">
        <f>IFERROR(HLOOKUP(IY$1,'Nakladova matice_2018'!$A$1:$IW$188,185,FALSE),0)</f>
        <v>0</v>
      </c>
      <c r="IZ212" s="19">
        <f>IFERROR(HLOOKUP(IZ$1,'Nakladova matice_2018'!$A$1:$IW$188,185,FALSE),0)</f>
        <v>0</v>
      </c>
      <c r="JA212" s="19">
        <f>IFERROR(HLOOKUP(JA$1,'Nakladova matice_2018'!$A$1:$IW$188,185,FALSE),0)</f>
        <v>888</v>
      </c>
      <c r="JB212" s="19">
        <f>IFERROR(HLOOKUP(JB$1,'Nakladova matice_2018'!$A$1:$IW$188,185,FALSE),0)</f>
        <v>0</v>
      </c>
      <c r="JC212" s="19">
        <f>IFERROR(HLOOKUP(JC$1,'Nakladova matice_2018'!$A$1:$IW$188,185,FALSE),0)</f>
        <v>0</v>
      </c>
      <c r="JD212" s="19">
        <f>IFERROR(HLOOKUP(JD$1,'Nakladova matice_2018'!$A$1:$IW$188,185,FALSE),0)</f>
        <v>0</v>
      </c>
      <c r="JE212" s="19">
        <f>IFERROR(HLOOKUP(JE$1,'Nakladova matice_2018'!$A$1:$IW$188,185,FALSE),0)</f>
        <v>0</v>
      </c>
      <c r="JF212" s="19">
        <f>IFERROR(HLOOKUP(JF$1,'Nakladova matice_2018'!$A$1:$IW$188,185,FALSE),0)</f>
        <v>0</v>
      </c>
      <c r="JG212" s="19">
        <f>IFERROR(HLOOKUP(JG$1,'Nakladova matice_2018'!$A$1:$IW$188,185,FALSE),0)</f>
        <v>10475</v>
      </c>
      <c r="JH212" s="19">
        <f>IFERROR(HLOOKUP(JH$1,'Nakladova matice_2018'!$A$1:$IW$188,185,FALSE),0)</f>
        <v>0</v>
      </c>
      <c r="JI212" s="19">
        <f>IFERROR(HLOOKUP(JI$1,'Nakladova matice_2018'!$A$1:$IW$188,185,FALSE),0)</f>
        <v>0</v>
      </c>
      <c r="JJ212" s="19">
        <f>IFERROR(HLOOKUP(JJ$1,'Nakladova matice_2018'!$A$1:$IW$188,185,FALSE),0)</f>
        <v>0</v>
      </c>
      <c r="JK212" s="19">
        <f>IFERROR(HLOOKUP(JK$1,'Nakladova matice_2018'!$A$1:$IW$188,185,FALSE),0)</f>
        <v>270</v>
      </c>
      <c r="JL212" s="19">
        <f>IFERROR(HLOOKUP(JL$1,'Nakladova matice_2018'!$A$1:$IW$188,185,FALSE),0)</f>
        <v>0</v>
      </c>
      <c r="JM212" s="19">
        <f>IFERROR(HLOOKUP(JM$1,'Nakladova matice_2018'!$A$1:$IW$188,185,FALSE),0)</f>
        <v>252</v>
      </c>
      <c r="JN212" s="19">
        <f>IFERROR(HLOOKUP(JN$1,'Nakladova matice_2018'!$A$1:$IW$188,185,FALSE),0)</f>
        <v>0</v>
      </c>
      <c r="JO212" s="19">
        <f>IFERROR(HLOOKUP(JO$1,'Nakladova matice_2018'!$A$1:$IW$188,185,FALSE),0)</f>
        <v>0</v>
      </c>
      <c r="JP212" s="19">
        <f>IFERROR(HLOOKUP(JP$1,'Nakladova matice_2018'!$A$1:$IW$188,185,FALSE),0)</f>
        <v>0</v>
      </c>
      <c r="JQ212" s="19">
        <f>IFERROR(HLOOKUP(JQ$1,'Nakladova matice_2018'!$A$1:$IW$188,185,FALSE),0)</f>
        <v>0</v>
      </c>
      <c r="JR212" s="19">
        <f>IFERROR(HLOOKUP(JR$1,'Nakladova matice_2018'!$A$1:$IW$188,185,FALSE),0)</f>
        <v>10637</v>
      </c>
      <c r="JS212" s="19">
        <f>IFERROR(HLOOKUP(JS$1,'Nakladova matice_2018'!$A$1:$IW$188,185,FALSE),0)</f>
        <v>0</v>
      </c>
      <c r="JT212" s="19">
        <f>IFERROR(HLOOKUP(JT$1,'Nakladova matice_2018'!$A$1:$IW$188,185,FALSE),0)</f>
        <v>996</v>
      </c>
      <c r="JU212" s="19">
        <f>IFERROR(HLOOKUP(JU$1,'Nakladova matice_2018'!$A$1:$IW$188,185,FALSE),0)</f>
        <v>15147</v>
      </c>
      <c r="JV212" s="19">
        <f>IFERROR(HLOOKUP(JV$1,'Nakladova matice_2018'!$A$1:$IW$188,185,FALSE),0)</f>
        <v>0</v>
      </c>
      <c r="JW212" s="19">
        <f>IFERROR(HLOOKUP(JW$1,'Nakladova matice_2018'!$A$1:$IW$188,185,FALSE),0)</f>
        <v>0</v>
      </c>
      <c r="JX212" s="19">
        <f>IFERROR(HLOOKUP(JX$1,'Nakladova matice_2018'!$A$1:$IW$188,185,FALSE),0)</f>
        <v>700</v>
      </c>
      <c r="JY212" s="19">
        <f>IFERROR(HLOOKUP(JY$1,'Nakladova matice_2018'!$A$1:$IW$188,185,FALSE),0)</f>
        <v>2715</v>
      </c>
      <c r="JZ212" s="19">
        <f>IFERROR(HLOOKUP(JZ$1,'Nakladova matice_2018'!$A$1:$IW$188,185,FALSE),0)</f>
        <v>0</v>
      </c>
      <c r="KA212" s="19">
        <f>IFERROR(HLOOKUP(KA$1,'Nakladova matice_2018'!$A$1:$IW$188,185,FALSE),0)</f>
        <v>0</v>
      </c>
      <c r="KB212" s="19">
        <f>IFERROR(HLOOKUP(KB$1,'Nakladova matice_2018'!$A$1:$IW$188,185,FALSE),0)</f>
        <v>0</v>
      </c>
      <c r="KC212" s="19">
        <f>IFERROR(HLOOKUP(KC$1,'Nakladova matice_2018'!$A$1:$IW$188,185,FALSE),0)</f>
        <v>17564</v>
      </c>
      <c r="KD212" s="19">
        <f>IFERROR(HLOOKUP(KD$1,'Nakladova matice_2018'!$A$1:$IW$188,185,FALSE),0)</f>
        <v>25416</v>
      </c>
      <c r="KE212" s="19">
        <f>IFERROR(HLOOKUP(KE$1,'Nakladova matice_2018'!$A$1:$IW$188,185,FALSE),0)</f>
        <v>0</v>
      </c>
      <c r="KF212" s="19">
        <f>IFERROR(HLOOKUP(KF$1,'Nakladova matice_2018'!$A$1:$IW$188,185,FALSE),0)</f>
        <v>0</v>
      </c>
      <c r="KG212" s="19">
        <f>IFERROR(HLOOKUP(KG$1,'Nakladova matice_2018'!$A$1:$IW$188,185,FALSE),0)</f>
        <v>0</v>
      </c>
      <c r="KH212" s="19">
        <f>IFERROR(HLOOKUP(KH$1,'Nakladova matice_2018'!$A$1:$IW$188,185,FALSE),0)</f>
        <v>0</v>
      </c>
      <c r="KI212" s="19">
        <f>IFERROR(HLOOKUP(KI$1,'Nakladova matice_2018'!$A$1:$IW$188,185,FALSE),0)</f>
        <v>0</v>
      </c>
      <c r="KJ212" s="19">
        <f>IFERROR(HLOOKUP(KJ$1,'Nakladova matice_2018'!$A$1:$IW$188,185,FALSE),0)</f>
        <v>0</v>
      </c>
      <c r="KK212" s="19">
        <f>IFERROR(HLOOKUP(KK$1,'Nakladova matice_2018'!$A$1:$IW$188,185,FALSE),0)</f>
        <v>90</v>
      </c>
      <c r="KL212" s="19">
        <f>IFERROR(HLOOKUP(KL$1,'Nakladova matice_2018'!$A$1:$IW$188,185,FALSE),0)</f>
        <v>0</v>
      </c>
      <c r="KM212" s="19">
        <f>IFERROR(HLOOKUP(KM$1,'Nakladova matice_2018'!$A$1:$IW$188,185,FALSE),0)</f>
        <v>0</v>
      </c>
      <c r="KN212" s="19">
        <f>IFERROR(HLOOKUP(KN$1,'Nakladova matice_2018'!$A$1:$IW$188,185,FALSE),0)</f>
        <v>1560</v>
      </c>
      <c r="KO212" s="19">
        <f>IFERROR(HLOOKUP(KO$1,'Nakladova matice_2018'!$A$1:$IW$188,185,FALSE),0)</f>
        <v>0</v>
      </c>
      <c r="KP212" s="19">
        <f>IFERROR(HLOOKUP(KP$1,'Nakladova matice_2018'!$A$1:$IW$188,185,FALSE),0)</f>
        <v>0</v>
      </c>
      <c r="KQ212" s="19">
        <f>IFERROR(HLOOKUP(KQ$1,'Nakladova matice_2018'!$A$1:$IW$188,185,FALSE),0)</f>
        <v>0</v>
      </c>
      <c r="KR212" s="19">
        <f>IFERROR(HLOOKUP(KR$1,'Nakladova matice_2018'!$A$1:$IW$188,185,FALSE),0)</f>
        <v>483</v>
      </c>
      <c r="KS212" s="19">
        <f>IFERROR(HLOOKUP(KS$1,'Nakladova matice_2018'!$A$1:$IW$188,185,FALSE),0)</f>
        <v>0</v>
      </c>
      <c r="KT212" s="19">
        <f>IFERROR(HLOOKUP(KT$1,'Nakladova matice_2018'!$A$1:$IW$188,185,FALSE),0)</f>
        <v>0</v>
      </c>
      <c r="KU212" s="19">
        <f>IFERROR(HLOOKUP(KU$1,'Nakladova matice_2018'!$A$1:$IW$188,185,FALSE),0)</f>
        <v>1472</v>
      </c>
      <c r="KV212" s="19">
        <f>IFERROR(HLOOKUP(KV$1,'Nakladova matice_2018'!$A$1:$IW$188,185,FALSE),0)</f>
        <v>0</v>
      </c>
      <c r="KW212" s="19">
        <f>IFERROR(HLOOKUP(KW$1,'Nakladova matice_2018'!$A$1:$IW$188,185,FALSE),0)</f>
        <v>16472</v>
      </c>
      <c r="KX212" s="19">
        <f>IFERROR(HLOOKUP(KX$1,'Nakladova matice_2018'!$A$1:$IW$188,185,FALSE),0)</f>
        <v>510</v>
      </c>
      <c r="KY212" s="19">
        <f>IFERROR(HLOOKUP(KY$1,'Nakladova matice_2018'!$A$1:$IW$188,185,FALSE),0)</f>
        <v>0</v>
      </c>
      <c r="KZ212" s="19">
        <f>IFERROR(HLOOKUP(KZ$1,'Nakladova matice_2018'!$A$1:$IW$188,185,FALSE),0)</f>
        <v>360</v>
      </c>
      <c r="LA212" s="19">
        <f>IFERROR(HLOOKUP(LA$1,'Nakladova matice_2018'!$A$1:$IW$188,185,FALSE),0)</f>
        <v>0</v>
      </c>
      <c r="LB212" s="19">
        <f>IFERROR(HLOOKUP(LB$1,'Nakladova matice_2018'!$A$1:$IW$188,185,FALSE),0)</f>
        <v>4002</v>
      </c>
      <c r="LC212" s="19">
        <f>IFERROR(HLOOKUP(LC$1,'Nakladova matice_2018'!$A$1:$IW$188,185,FALSE),0)</f>
        <v>0</v>
      </c>
      <c r="LD212" s="19">
        <f>IFERROR(HLOOKUP(LD$1,'Nakladova matice_2018'!$A$1:$IW$188,185,FALSE),0)</f>
        <v>0</v>
      </c>
      <c r="LE212" s="19">
        <f>IFERROR(HLOOKUP(LE$1,'Nakladova matice_2018'!$A$1:$IW$188,185,FALSE),0)</f>
        <v>0</v>
      </c>
      <c r="LF212" s="19">
        <f>IFERROR(HLOOKUP(LF$1,'Nakladova matice_2018'!$A$1:$IW$188,185,FALSE),0)</f>
        <v>0</v>
      </c>
      <c r="LG212" s="19">
        <f>IFERROR(HLOOKUP(LG$1,'Nakladova matice_2018'!$A$1:$IW$188,185,FALSE),0)</f>
        <v>0</v>
      </c>
      <c r="LH212" s="19">
        <f>IFERROR(HLOOKUP(LH$1,'Nakladova matice_2018'!$A$1:$IW$188,185,FALSE),0)</f>
        <v>0</v>
      </c>
      <c r="LI212" s="19">
        <f>IFERROR(HLOOKUP(LI$1,'Nakladova matice_2018'!$A$1:$IW$188,185,FALSE),0)</f>
        <v>0</v>
      </c>
      <c r="LJ212" s="19">
        <f>IFERROR(HLOOKUP(LJ$1,'Nakladova matice_2018'!$A$1:$IW$188,185,FALSE),0)</f>
        <v>0</v>
      </c>
      <c r="LK212" s="19">
        <f>IFERROR(HLOOKUP(LK$1,'Nakladova matice_2018'!$A$1:$IW$188,185,FALSE),0)</f>
        <v>0</v>
      </c>
      <c r="LL212" s="19">
        <f>IFERROR(HLOOKUP(LL$1,'Nakladova matice_2018'!$A$1:$IW$188,185,FALSE),0)</f>
        <v>0</v>
      </c>
      <c r="LM212" s="19">
        <f>IFERROR(HLOOKUP(LM$1,'Nakladova matice_2018'!$A$1:$IW$188,185,FALSE),0)</f>
        <v>0</v>
      </c>
      <c r="LN212" s="19">
        <f>IFERROR(HLOOKUP(LN$1,'Nakladova matice_2018'!$A$1:$IW$188,185,FALSE),0)</f>
        <v>0</v>
      </c>
      <c r="LO212" s="19">
        <f>IFERROR(HLOOKUP(LO$1,'Nakladova matice_2018'!$A$1:$IW$188,185,FALSE),0)</f>
        <v>0</v>
      </c>
      <c r="LP212" s="19">
        <f>IFERROR(HLOOKUP(LP$1,'Nakladova matice_2018'!$A$1:$IW$188,185,FALSE),0)</f>
        <v>0</v>
      </c>
      <c r="LQ212" s="19">
        <f>IFERROR(HLOOKUP(LQ$1,'Nakladova matice_2018'!$A$1:$IW$188,185,FALSE),0)</f>
        <v>0</v>
      </c>
      <c r="LR212" s="19">
        <f>IFERROR(HLOOKUP(LR$1,'Nakladova matice_2018'!$A$1:$IW$188,185,FALSE),0)</f>
        <v>0</v>
      </c>
      <c r="LS212" s="19">
        <f>IFERROR(HLOOKUP(LS$1,'Nakladova matice_2018'!$A$1:$IW$188,185,FALSE),0)</f>
        <v>0</v>
      </c>
      <c r="LT212" s="19">
        <f>IFERROR(HLOOKUP(LT$1,'Nakladova matice_2018'!$A$1:$IW$188,185,FALSE),0)</f>
        <v>0</v>
      </c>
      <c r="LU212" s="19">
        <f>IFERROR(HLOOKUP(LU$1,'Nakladova matice_2018'!$A$1:$IW$188,185,FALSE),0)</f>
        <v>0</v>
      </c>
      <c r="LV212" s="19">
        <f>IFERROR(HLOOKUP(LV$1,'Nakladova matice_2018'!$A$1:$IW$188,185,FALSE),0)</f>
        <v>0</v>
      </c>
      <c r="LW212" s="19">
        <f>IFERROR(HLOOKUP(LW$1,'Nakladova matice_2018'!$A$1:$IW$188,185,FALSE),0)</f>
        <v>0</v>
      </c>
      <c r="LX212" s="19">
        <f>IFERROR(HLOOKUP(LX$1,'Nakladova matice_2018'!$A$1:$IW$188,185,FALSE),0)</f>
        <v>0</v>
      </c>
      <c r="LY212" s="19">
        <f>IFERROR(HLOOKUP(LY$1,'Nakladova matice_2018'!$A$1:$IW$188,185,FALSE),0)</f>
        <v>0</v>
      </c>
      <c r="LZ212" s="19">
        <f>IFERROR(HLOOKUP(LZ$1,'Nakladova matice_2018'!$A$1:$IW$188,185,FALSE),0)</f>
        <v>0</v>
      </c>
      <c r="MA212" s="19">
        <f>IFERROR(HLOOKUP(MA$1,'Nakladova matice_2018'!$A$1:$IW$188,185,FALSE),0)</f>
        <v>0</v>
      </c>
      <c r="MB212" s="19">
        <f>IFERROR(HLOOKUP(MB$1,'Nakladova matice_2018'!$A$1:$IW$188,185,FALSE),0)</f>
        <v>0</v>
      </c>
      <c r="MC212" s="19">
        <f>IFERROR(HLOOKUP(MC$1,'Nakladova matice_2018'!$A$1:$IW$188,185,FALSE),0)</f>
        <v>0</v>
      </c>
      <c r="MD212" s="19">
        <f>IFERROR(HLOOKUP(MD$1,'Nakladova matice_2018'!$A$1:$IW$188,185,FALSE),0)</f>
        <v>0</v>
      </c>
      <c r="ME212" s="19">
        <f>IFERROR(HLOOKUP(ME$1,'Nakladova matice_2018'!$A$1:$IW$188,185,FALSE),0)</f>
        <v>122</v>
      </c>
      <c r="MF212" s="19">
        <f>IFERROR(HLOOKUP(MF$1,'Nakladova matice_2018'!$A$1:$IW$188,185,FALSE),0)</f>
        <v>0</v>
      </c>
      <c r="MG212" s="19">
        <f>IFERROR(HLOOKUP(MG$1,'Nakladova matice_2018'!$A$1:$IW$188,185,FALSE),0)</f>
        <v>0</v>
      </c>
      <c r="MH212" s="19">
        <f>IFERROR(HLOOKUP(MH$1,'Nakladova matice_2018'!$A$1:$IW$188,185,FALSE),0)</f>
        <v>0</v>
      </c>
      <c r="MI212" s="19">
        <f>IFERROR(HLOOKUP(MI$1,'Nakladova matice_2018'!$A$1:$IW$188,185,FALSE),0)</f>
        <v>0</v>
      </c>
      <c r="MJ212" s="19">
        <f>IFERROR(HLOOKUP(MJ$1,'Nakladova matice_2018'!$A$1:$IW$188,185,FALSE),0)</f>
        <v>0</v>
      </c>
      <c r="MK212" s="19">
        <f>IFERROR(HLOOKUP(MK$1,'Nakladova matice_2018'!$A$1:$IW$188,185,FALSE),0)</f>
        <v>0</v>
      </c>
      <c r="ML212" s="19">
        <f>IFERROR(HLOOKUP(ML$1,'Nakladova matice_2018'!$A$1:$IW$188,185,FALSE),0)</f>
        <v>0</v>
      </c>
      <c r="MM212" s="19">
        <f>IFERROR(HLOOKUP(MM$1,'Nakladova matice_2018'!$A$1:$IW$188,185,FALSE),0)</f>
        <v>2009</v>
      </c>
      <c r="MN212" s="19">
        <f>IFERROR(HLOOKUP(MN$1,'Nakladova matice_2018'!$A$1:$IW$188,185,FALSE),0)</f>
        <v>0</v>
      </c>
      <c r="MO212" s="20">
        <f t="shared" ref="MO212:MO219" si="89">SUM(D212:MN212)</f>
        <v>814032.1</v>
      </c>
      <c r="MP212" s="20">
        <f>MO212-'Nakladova matice_2018'!IX185</f>
        <v>0</v>
      </c>
    </row>
    <row r="213" spans="1:354" s="47" customFormat="1" x14ac:dyDescent="0.2">
      <c r="A213" s="196">
        <v>599189</v>
      </c>
      <c r="B213" s="197" t="s">
        <v>314</v>
      </c>
      <c r="C213" s="195">
        <v>0</v>
      </c>
      <c r="D213" s="198">
        <f>IFERROR(HLOOKUP(D$1,'Nakladova matice_2018'!$A$1:$IW$192,186,FALSE),0)</f>
        <v>0</v>
      </c>
      <c r="E213" s="198">
        <f>IFERROR(HLOOKUP(E$1,'Nakladova matice_2018'!$A$1:$IW$192,186,FALSE),0)</f>
        <v>0</v>
      </c>
      <c r="F213" s="198">
        <f>IFERROR(HLOOKUP(F$1,'Nakladova matice_2018'!$A$1:$IW$192,186,FALSE),0)</f>
        <v>28470</v>
      </c>
      <c r="G213" s="198">
        <f>IFERROR(HLOOKUP(G$1,'Nakladova matice_2018'!$A$1:$IW$192,186,FALSE),0)</f>
        <v>0</v>
      </c>
      <c r="H213" s="198">
        <f>IFERROR(HLOOKUP(H$1,'Nakladova matice_2018'!$A$1:$IW$192,186,FALSE),0)</f>
        <v>0</v>
      </c>
      <c r="I213" s="198">
        <f>IFERROR(HLOOKUP(I$1,'Nakladova matice_2018'!$A$1:$IW$192,186,FALSE),0)</f>
        <v>0</v>
      </c>
      <c r="J213" s="198">
        <f>IFERROR(HLOOKUP(J$1,'Nakladova matice_2018'!$A$1:$IW$192,186,FALSE),0)</f>
        <v>0</v>
      </c>
      <c r="K213" s="198">
        <f>IFERROR(HLOOKUP(K$1,'Nakladova matice_2018'!$A$1:$IW$192,186,FALSE),0)</f>
        <v>0</v>
      </c>
      <c r="L213" s="198">
        <f>IFERROR(HLOOKUP(L$1,'Nakladova matice_2018'!$A$1:$IW$192,186,FALSE),0)</f>
        <v>0</v>
      </c>
      <c r="M213" s="198">
        <f>IFERROR(HLOOKUP(M$1,'Nakladova matice_2018'!$A$1:$IW$192,186,FALSE),0)</f>
        <v>0</v>
      </c>
      <c r="N213" s="198">
        <f>IFERROR(HLOOKUP(N$1,'Nakladova matice_2018'!$A$1:$IW$192,186,FALSE),0)</f>
        <v>0</v>
      </c>
      <c r="O213" s="198">
        <f>IFERROR(HLOOKUP(O$1,'Nakladova matice_2018'!$A$1:$IW$192,186,FALSE),0)</f>
        <v>0</v>
      </c>
      <c r="P213" s="198">
        <f>IFERROR(HLOOKUP(P$1,'Nakladova matice_2018'!$A$1:$IW$192,186,FALSE),0)</f>
        <v>0</v>
      </c>
      <c r="Q213" s="198">
        <f>IFERROR(HLOOKUP(Q$1,'Nakladova matice_2018'!$A$1:$IW$192,186,FALSE),0)</f>
        <v>0</v>
      </c>
      <c r="R213" s="198">
        <f>IFERROR(HLOOKUP(R$1,'Nakladova matice_2018'!$A$1:$IW$192,186,FALSE),0)</f>
        <v>0</v>
      </c>
      <c r="S213" s="198">
        <f>IFERROR(HLOOKUP(S$1,'Nakladova matice_2018'!$A$1:$IW$192,186,FALSE),0)</f>
        <v>0</v>
      </c>
      <c r="T213" s="198">
        <f>IFERROR(HLOOKUP(T$1,'Nakladova matice_2018'!$A$1:$IW$192,186,FALSE),0)</f>
        <v>0</v>
      </c>
      <c r="U213" s="198">
        <f>IFERROR(HLOOKUP(U$1,'Nakladova matice_2018'!$A$1:$IW$192,186,FALSE),0)</f>
        <v>0</v>
      </c>
      <c r="V213" s="198">
        <f>IFERROR(HLOOKUP(V$1,'Nakladova matice_2018'!$A$1:$IW$192,186,FALSE),0)</f>
        <v>0</v>
      </c>
      <c r="W213" s="198">
        <f>IFERROR(HLOOKUP(W$1,'Nakladova matice_2018'!$A$1:$IW$192,186,FALSE),0)</f>
        <v>0</v>
      </c>
      <c r="X213" s="198">
        <f>IFERROR(HLOOKUP(X$1,'Nakladova matice_2018'!$A$1:$IW$192,186,FALSE),0)</f>
        <v>0</v>
      </c>
      <c r="Y213" s="198">
        <f>IFERROR(HLOOKUP(Y$1,'Nakladova matice_2018'!$A$1:$IW$192,186,FALSE),0)</f>
        <v>0</v>
      </c>
      <c r="Z213" s="198">
        <f>IFERROR(HLOOKUP(Z$1,'Nakladova matice_2018'!$A$1:$IW$192,186,FALSE),0)</f>
        <v>54540</v>
      </c>
      <c r="AA213" s="198">
        <f>IFERROR(HLOOKUP(AA$1,'Nakladova matice_2018'!$A$1:$IW$192,186,FALSE),0)</f>
        <v>0</v>
      </c>
      <c r="AB213" s="198">
        <f>IFERROR(HLOOKUP(AB$1,'Nakladova matice_2018'!$A$1:$IW$192,186,FALSE),0)</f>
        <v>0</v>
      </c>
      <c r="AC213" s="198">
        <f>IFERROR(HLOOKUP(AC$1,'Nakladova matice_2018'!$A$1:$IW$192,186,FALSE),0)</f>
        <v>0</v>
      </c>
      <c r="AD213" s="198">
        <f>IFERROR(HLOOKUP(AD$1,'Nakladova matice_2018'!$A$1:$IW$192,186,FALSE),0)</f>
        <v>0</v>
      </c>
      <c r="AE213" s="198">
        <f>IFERROR(HLOOKUP(AE$1,'Nakladova matice_2018'!$A$1:$IW$192,186,FALSE),0)</f>
        <v>0</v>
      </c>
      <c r="AF213" s="198">
        <f>IFERROR(HLOOKUP(AF$1,'Nakladova matice_2018'!$A$1:$IW$192,186,FALSE),0)</f>
        <v>0</v>
      </c>
      <c r="AG213" s="198">
        <f>IFERROR(HLOOKUP(AG$1,'Nakladova matice_2018'!$A$1:$IW$192,186,FALSE),0)</f>
        <v>0</v>
      </c>
      <c r="AH213" s="198">
        <f>IFERROR(HLOOKUP(AH$1,'Nakladova matice_2018'!$A$1:$IW$192,186,FALSE),0)</f>
        <v>0</v>
      </c>
      <c r="AI213" s="198">
        <f>IFERROR(HLOOKUP(AI$1,'Nakladova matice_2018'!$A$1:$IW$192,186,FALSE),0)</f>
        <v>0</v>
      </c>
      <c r="AJ213" s="198">
        <f>IFERROR(HLOOKUP(AJ$1,'Nakladova matice_2018'!$A$1:$IW$192,186,FALSE),0)</f>
        <v>0</v>
      </c>
      <c r="AK213" s="198">
        <f>IFERROR(HLOOKUP(AK$1,'Nakladova matice_2018'!$A$1:$IW$192,186,FALSE),0)</f>
        <v>0</v>
      </c>
      <c r="AL213" s="198">
        <f>IFERROR(HLOOKUP(AL$1,'Nakladova matice_2018'!$A$1:$IW$192,186,FALSE),0)</f>
        <v>0</v>
      </c>
      <c r="AM213" s="198">
        <f>IFERROR(HLOOKUP(AM$1,'Nakladova matice_2018'!$A$1:$IW$192,186,FALSE),0)</f>
        <v>0</v>
      </c>
      <c r="AN213" s="198">
        <f>IFERROR(HLOOKUP(AN$1,'Nakladova matice_2018'!$A$1:$IW$192,186,FALSE),0)</f>
        <v>0</v>
      </c>
      <c r="AO213" s="198">
        <f>IFERROR(HLOOKUP(AO$1,'Nakladova matice_2018'!$A$1:$IW$192,186,FALSE),0)</f>
        <v>0</v>
      </c>
      <c r="AP213" s="198">
        <f>IFERROR(HLOOKUP(AP$1,'Nakladova matice_2018'!$A$1:$IW$192,186,FALSE),0)</f>
        <v>0</v>
      </c>
      <c r="AQ213" s="198">
        <f>IFERROR(HLOOKUP(AQ$1,'Nakladova matice_2018'!$A$1:$IW$192,186,FALSE),0)</f>
        <v>0</v>
      </c>
      <c r="AR213" s="198">
        <f>IFERROR(HLOOKUP(AR$1,'Nakladova matice_2018'!$A$1:$IW$192,186,FALSE),0)</f>
        <v>0</v>
      </c>
      <c r="AS213" s="198">
        <f>IFERROR(HLOOKUP(AS$1,'Nakladova matice_2018'!$A$1:$IW$192,186,FALSE),0)</f>
        <v>0</v>
      </c>
      <c r="AT213" s="198">
        <f>IFERROR(HLOOKUP(AT$1,'Nakladova matice_2018'!$A$1:$IW$192,186,FALSE),0)</f>
        <v>0</v>
      </c>
      <c r="AU213" s="198">
        <f>IFERROR(HLOOKUP(AU$1,'Nakladova matice_2018'!$A$1:$IW$192,186,FALSE),0)</f>
        <v>0</v>
      </c>
      <c r="AV213" s="198">
        <f>IFERROR(HLOOKUP(AV$1,'Nakladova matice_2018'!$A$1:$IW$192,186,FALSE),0)</f>
        <v>0</v>
      </c>
      <c r="AW213" s="198">
        <f>IFERROR(HLOOKUP(AW$1,'Nakladova matice_2018'!$A$1:$IW$192,186,FALSE),0)</f>
        <v>0</v>
      </c>
      <c r="AX213" s="198">
        <f>IFERROR(HLOOKUP(AX$1,'Nakladova matice_2018'!$A$1:$IW$192,186,FALSE),0)</f>
        <v>7800</v>
      </c>
      <c r="AY213" s="198">
        <f>IFERROR(HLOOKUP(AY$1,'Nakladova matice_2018'!$A$1:$IW$192,186,FALSE),0)</f>
        <v>0</v>
      </c>
      <c r="AZ213" s="198">
        <f>IFERROR(HLOOKUP(AZ$1,'Nakladova matice_2018'!$A$1:$IW$192,186,FALSE),0)</f>
        <v>0</v>
      </c>
      <c r="BA213" s="198">
        <f>IFERROR(HLOOKUP(BA$1,'Nakladova matice_2018'!$A$1:$IW$192,186,FALSE),0)</f>
        <v>0</v>
      </c>
      <c r="BB213" s="198">
        <f>IFERROR(HLOOKUP(BB$1,'Nakladova matice_2018'!$A$1:$IW$192,186,FALSE),0)</f>
        <v>0</v>
      </c>
      <c r="BC213" s="198">
        <f>IFERROR(HLOOKUP(BC$1,'Nakladova matice_2018'!$A$1:$IW$192,186,FALSE),0)</f>
        <v>0</v>
      </c>
      <c r="BD213" s="198">
        <f>IFERROR(HLOOKUP(BD$1,'Nakladova matice_2018'!$A$1:$IW$192,186,FALSE),0)</f>
        <v>9490</v>
      </c>
      <c r="BE213" s="198">
        <f>IFERROR(HLOOKUP(BE$1,'Nakladova matice_2018'!$A$1:$IW$192,186,FALSE),0)</f>
        <v>0</v>
      </c>
      <c r="BF213" s="198">
        <f>IFERROR(HLOOKUP(BF$1,'Nakladova matice_2018'!$A$1:$IW$192,186,FALSE),0)</f>
        <v>0</v>
      </c>
      <c r="BG213" s="198">
        <f>IFERROR(HLOOKUP(BG$1,'Nakladova matice_2018'!$A$1:$IW$192,186,FALSE),0)</f>
        <v>0</v>
      </c>
      <c r="BH213" s="198">
        <f>IFERROR(HLOOKUP(BH$1,'Nakladova matice_2018'!$A$1:$IW$192,186,FALSE),0)</f>
        <v>0</v>
      </c>
      <c r="BI213" s="198">
        <f>IFERROR(HLOOKUP(BI$1,'Nakladova matice_2018'!$A$1:$IW$192,186,FALSE),0)</f>
        <v>0</v>
      </c>
      <c r="BJ213" s="198">
        <f>IFERROR(HLOOKUP(BJ$1,'Nakladova matice_2018'!$A$1:$IW$192,186,FALSE),0)</f>
        <v>0</v>
      </c>
      <c r="BK213" s="198">
        <f>IFERROR(HLOOKUP(BK$1,'Nakladova matice_2018'!$A$1:$IW$192,186,FALSE),0)</f>
        <v>0</v>
      </c>
      <c r="BL213" s="198">
        <f>IFERROR(HLOOKUP(BL$1,'Nakladova matice_2018'!$A$1:$IW$192,186,FALSE),0)</f>
        <v>0</v>
      </c>
      <c r="BM213" s="198">
        <f>IFERROR(HLOOKUP(BM$1,'Nakladova matice_2018'!$A$1:$IW$192,186,FALSE),0)</f>
        <v>0</v>
      </c>
      <c r="BN213" s="198">
        <f>IFERROR(HLOOKUP(BN$1,'Nakladova matice_2018'!$A$1:$IW$192,186,FALSE),0)</f>
        <v>0</v>
      </c>
      <c r="BO213" s="198">
        <f>IFERROR(HLOOKUP(BO$1,'Nakladova matice_2018'!$A$1:$IW$192,186,FALSE),0)</f>
        <v>0</v>
      </c>
      <c r="BP213" s="198">
        <f>IFERROR(HLOOKUP(BP$1,'Nakladova matice_2018'!$A$1:$IW$192,186,FALSE),0)</f>
        <v>0</v>
      </c>
      <c r="BQ213" s="198">
        <f>IFERROR(HLOOKUP(BQ$1,'Nakladova matice_2018'!$A$1:$IW$192,186,FALSE),0)</f>
        <v>0</v>
      </c>
      <c r="BR213" s="198">
        <f>IFERROR(HLOOKUP(BR$1,'Nakladova matice_2018'!$A$1:$IW$192,186,FALSE),0)</f>
        <v>0</v>
      </c>
      <c r="BS213" s="198">
        <f>IFERROR(HLOOKUP(BS$1,'Nakladova matice_2018'!$A$1:$IW$192,186,FALSE),0)</f>
        <v>0</v>
      </c>
      <c r="BT213" s="198">
        <f>IFERROR(HLOOKUP(BT$1,'Nakladova matice_2018'!$A$1:$IW$192,186,FALSE),0)</f>
        <v>3190</v>
      </c>
      <c r="BU213" s="198">
        <f>IFERROR(HLOOKUP(BU$1,'Nakladova matice_2018'!$A$1:$IW$192,186,FALSE),0)</f>
        <v>0</v>
      </c>
      <c r="BV213" s="198">
        <f>IFERROR(HLOOKUP(BV$1,'Nakladova matice_2018'!$A$1:$IW$192,186,FALSE),0)</f>
        <v>0</v>
      </c>
      <c r="BW213" s="198">
        <f>IFERROR(HLOOKUP(BW$1,'Nakladova matice_2018'!$A$1:$IW$192,186,FALSE),0)</f>
        <v>0</v>
      </c>
      <c r="BX213" s="198">
        <f>IFERROR(HLOOKUP(BX$1,'Nakladova matice_2018'!$A$1:$IW$192,186,FALSE),0)</f>
        <v>0</v>
      </c>
      <c r="BY213" s="198">
        <f>IFERROR(HLOOKUP(BY$1,'Nakladova matice_2018'!$A$1:$IW$192,186,FALSE),0)</f>
        <v>0</v>
      </c>
      <c r="BZ213" s="198">
        <f>IFERROR(HLOOKUP(BZ$1,'Nakladova matice_2018'!$A$1:$IW$192,186,FALSE),0)</f>
        <v>0</v>
      </c>
      <c r="CA213" s="198">
        <f>IFERROR(HLOOKUP(CA$1,'Nakladova matice_2018'!$A$1:$IW$192,186,FALSE),0)</f>
        <v>0</v>
      </c>
      <c r="CB213" s="198">
        <f>IFERROR(HLOOKUP(CB$1,'Nakladova matice_2018'!$A$1:$IW$192,186,FALSE),0)</f>
        <v>0</v>
      </c>
      <c r="CC213" s="198">
        <f>IFERROR(HLOOKUP(CC$1,'Nakladova matice_2018'!$A$1:$IW$192,186,FALSE),0)</f>
        <v>0</v>
      </c>
      <c r="CD213" s="198">
        <f>IFERROR(HLOOKUP(CD$1,'Nakladova matice_2018'!$A$1:$IW$192,186,FALSE),0)</f>
        <v>0</v>
      </c>
      <c r="CE213" s="198">
        <f>IFERROR(HLOOKUP(CE$1,'Nakladova matice_2018'!$A$1:$IW$192,186,FALSE),0)</f>
        <v>0</v>
      </c>
      <c r="CF213" s="198">
        <f>IFERROR(HLOOKUP(CF$1,'Nakladova matice_2018'!$A$1:$IW$192,186,FALSE),0)</f>
        <v>0</v>
      </c>
      <c r="CG213" s="198">
        <f>IFERROR(HLOOKUP(CG$1,'Nakladova matice_2018'!$A$1:$IW$192,186,FALSE),0)</f>
        <v>0</v>
      </c>
      <c r="CH213" s="198">
        <f>IFERROR(HLOOKUP(CH$1,'Nakladova matice_2018'!$A$1:$IW$192,186,FALSE),0)</f>
        <v>0</v>
      </c>
      <c r="CI213" s="198">
        <f>IFERROR(HLOOKUP(CI$1,'Nakladova matice_2018'!$A$1:$IW$192,186,FALSE),0)</f>
        <v>0</v>
      </c>
      <c r="CJ213" s="198">
        <f>IFERROR(HLOOKUP(CJ$1,'Nakladova matice_2018'!$A$1:$IW$192,186,FALSE),0)</f>
        <v>0</v>
      </c>
      <c r="CK213" s="198">
        <f>IFERROR(HLOOKUP(CK$1,'Nakladova matice_2018'!$A$1:$IW$192,186,FALSE),0)</f>
        <v>0</v>
      </c>
      <c r="CL213" s="198">
        <f>IFERROR(HLOOKUP(CL$1,'Nakladova matice_2018'!$A$1:$IW$192,186,FALSE),0)</f>
        <v>0</v>
      </c>
      <c r="CM213" s="198">
        <f>IFERROR(HLOOKUP(CM$1,'Nakladova matice_2018'!$A$1:$IW$192,186,FALSE),0)</f>
        <v>0</v>
      </c>
      <c r="CN213" s="198">
        <f>IFERROR(HLOOKUP(CN$1,'Nakladova matice_2018'!$A$1:$IW$192,186,FALSE),0)</f>
        <v>0</v>
      </c>
      <c r="CO213" s="198">
        <f>IFERROR(HLOOKUP(CO$1,'Nakladova matice_2018'!$A$1:$IW$192,186,FALSE),0)</f>
        <v>0</v>
      </c>
      <c r="CP213" s="198">
        <f>IFERROR(HLOOKUP(CP$1,'Nakladova matice_2018'!$A$1:$IW$192,186,FALSE),0)</f>
        <v>0</v>
      </c>
      <c r="CQ213" s="198">
        <f>IFERROR(HLOOKUP(CQ$1,'Nakladova matice_2018'!$A$1:$IW$192,186,FALSE),0)</f>
        <v>0</v>
      </c>
      <c r="CR213" s="198">
        <f>IFERROR(HLOOKUP(CR$1,'Nakladova matice_2018'!$A$1:$IW$192,186,FALSE),0)</f>
        <v>0</v>
      </c>
      <c r="CS213" s="198">
        <f>IFERROR(HLOOKUP(CS$1,'Nakladova matice_2018'!$A$1:$IW$192,186,FALSE),0)</f>
        <v>0</v>
      </c>
      <c r="CT213" s="198">
        <f>IFERROR(HLOOKUP(CT$1,'Nakladova matice_2018'!$A$1:$IW$192,186,FALSE),0)</f>
        <v>0</v>
      </c>
      <c r="CU213" s="198">
        <f>IFERROR(HLOOKUP(CU$1,'Nakladova matice_2018'!$A$1:$IW$192,186,FALSE),0)</f>
        <v>0</v>
      </c>
      <c r="CV213" s="198">
        <f>IFERROR(HLOOKUP(CV$1,'Nakladova matice_2018'!$A$1:$IW$192,186,FALSE),0)</f>
        <v>0</v>
      </c>
      <c r="CW213" s="198">
        <f>IFERROR(HLOOKUP(CW$1,'Nakladova matice_2018'!$A$1:$IW$192,186,FALSE),0)</f>
        <v>0</v>
      </c>
      <c r="CX213" s="198">
        <f>IFERROR(HLOOKUP(CX$1,'Nakladova matice_2018'!$A$1:$IW$192,186,FALSE),0)</f>
        <v>0</v>
      </c>
      <c r="CY213" s="198">
        <f>IFERROR(HLOOKUP(CY$1,'Nakladova matice_2018'!$A$1:$IW$192,186,FALSE),0)</f>
        <v>0</v>
      </c>
      <c r="CZ213" s="198">
        <f>IFERROR(HLOOKUP(CZ$1,'Nakladova matice_2018'!$A$1:$IW$192,186,FALSE),0)</f>
        <v>0</v>
      </c>
      <c r="DA213" s="198">
        <f>IFERROR(HLOOKUP(DA$1,'Nakladova matice_2018'!$A$1:$IW$192,186,FALSE),0)</f>
        <v>0</v>
      </c>
      <c r="DB213" s="198">
        <f>IFERROR(HLOOKUP(DB$1,'Nakladova matice_2018'!$A$1:$IW$192,186,FALSE),0)</f>
        <v>0</v>
      </c>
      <c r="DC213" s="198">
        <f>IFERROR(HLOOKUP(DC$1,'Nakladova matice_2018'!$A$1:$IW$192,186,FALSE),0)</f>
        <v>0</v>
      </c>
      <c r="DD213" s="198">
        <f>IFERROR(HLOOKUP(DD$1,'Nakladova matice_2018'!$A$1:$IW$192,186,FALSE),0)</f>
        <v>0</v>
      </c>
      <c r="DE213" s="198">
        <f>IFERROR(HLOOKUP(DE$1,'Nakladova matice_2018'!$A$1:$IW$192,186,FALSE),0)</f>
        <v>0</v>
      </c>
      <c r="DF213" s="198">
        <f>IFERROR(HLOOKUP(DF$1,'Nakladova matice_2018'!$A$1:$IW$192,186,FALSE),0)</f>
        <v>0</v>
      </c>
      <c r="DG213" s="198">
        <f>IFERROR(HLOOKUP(DG$1,'Nakladova matice_2018'!$A$1:$IW$192,186,FALSE),0)</f>
        <v>0</v>
      </c>
      <c r="DH213" s="198">
        <f>IFERROR(HLOOKUP(DH$1,'Nakladova matice_2018'!$A$1:$IW$192,186,FALSE),0)</f>
        <v>0</v>
      </c>
      <c r="DI213" s="198">
        <f>IFERROR(HLOOKUP(DI$1,'Nakladova matice_2018'!$A$1:$IW$192,186,FALSE),0)</f>
        <v>0</v>
      </c>
      <c r="DJ213" s="198">
        <f>IFERROR(HLOOKUP(DJ$1,'Nakladova matice_2018'!$A$1:$IW$192,186,FALSE),0)</f>
        <v>0</v>
      </c>
      <c r="DK213" s="198">
        <f>IFERROR(HLOOKUP(DK$1,'Nakladova matice_2018'!$A$1:$IW$192,186,FALSE),0)</f>
        <v>0</v>
      </c>
      <c r="DL213" s="198">
        <f>IFERROR(HLOOKUP(DL$1,'Nakladova matice_2018'!$A$1:$IW$192,186,FALSE),0)</f>
        <v>0</v>
      </c>
      <c r="DM213" s="198">
        <f>IFERROR(HLOOKUP(DM$1,'Nakladova matice_2018'!$A$1:$IW$192,186,FALSE),0)</f>
        <v>0</v>
      </c>
      <c r="DN213" s="198">
        <f>IFERROR(HLOOKUP(DN$1,'Nakladova matice_2018'!$A$1:$IW$192,186,FALSE),0)</f>
        <v>0</v>
      </c>
      <c r="DO213" s="198">
        <f>IFERROR(HLOOKUP(DO$1,'Nakladova matice_2018'!$A$1:$IW$192,186,FALSE),0)</f>
        <v>0</v>
      </c>
      <c r="DP213" s="198">
        <f>IFERROR(HLOOKUP(DP$1,'Nakladova matice_2018'!$A$1:$IW$192,186,FALSE),0)</f>
        <v>0</v>
      </c>
      <c r="DQ213" s="198">
        <f>IFERROR(HLOOKUP(DQ$1,'Nakladova matice_2018'!$A$1:$IW$192,186,FALSE),0)</f>
        <v>0</v>
      </c>
      <c r="DR213" s="198">
        <f>IFERROR(HLOOKUP(DR$1,'Nakladova matice_2018'!$A$1:$IW$192,186,FALSE),0)</f>
        <v>3400</v>
      </c>
      <c r="DS213" s="198">
        <f>IFERROR(HLOOKUP(DS$1,'Nakladova matice_2018'!$A$1:$IW$192,186,FALSE),0)</f>
        <v>0</v>
      </c>
      <c r="DT213" s="198">
        <f>IFERROR(HLOOKUP(DT$1,'Nakladova matice_2018'!$A$1:$IW$192,186,FALSE),0)</f>
        <v>0</v>
      </c>
      <c r="DU213" s="198">
        <f>IFERROR(HLOOKUP(DU$1,'Nakladova matice_2018'!$A$1:$IW$192,186,FALSE),0)</f>
        <v>0</v>
      </c>
      <c r="DV213" s="198">
        <f>IFERROR(HLOOKUP(DV$1,'Nakladova matice_2018'!$A$1:$IW$192,186,FALSE),0)</f>
        <v>0</v>
      </c>
      <c r="DW213" s="198">
        <f>IFERROR(HLOOKUP(DW$1,'Nakladova matice_2018'!$A$1:$IW$192,186,FALSE),0)</f>
        <v>0</v>
      </c>
      <c r="DX213" s="198">
        <f>IFERROR(HLOOKUP(DX$1,'Nakladova matice_2018'!$A$1:$IW$192,186,FALSE),0)</f>
        <v>0</v>
      </c>
      <c r="DY213" s="198">
        <f>IFERROR(HLOOKUP(DY$1,'Nakladova matice_2018'!$A$1:$IW$192,186,FALSE),0)</f>
        <v>4390</v>
      </c>
      <c r="DZ213" s="198">
        <f>IFERROR(HLOOKUP(DZ$1,'Nakladova matice_2018'!$A$1:$IW$192,186,FALSE),0)</f>
        <v>0</v>
      </c>
      <c r="EA213" s="198">
        <f>IFERROR(HLOOKUP(EA$1,'Nakladova matice_2018'!$A$1:$IW$192,186,FALSE),0)</f>
        <v>0</v>
      </c>
      <c r="EB213" s="198">
        <f>IFERROR(HLOOKUP(EB$1,'Nakladova matice_2018'!$A$1:$IW$192,186,FALSE),0)</f>
        <v>0</v>
      </c>
      <c r="EC213" s="198">
        <f>IFERROR(HLOOKUP(EC$1,'Nakladova matice_2018'!$A$1:$IW$192,186,FALSE),0)</f>
        <v>0</v>
      </c>
      <c r="ED213" s="198">
        <f>IFERROR(HLOOKUP(ED$1,'Nakladova matice_2018'!$A$1:$IW$192,186,FALSE),0)</f>
        <v>0</v>
      </c>
      <c r="EE213" s="198">
        <f>IFERROR(HLOOKUP(EE$1,'Nakladova matice_2018'!$A$1:$IW$192,186,FALSE),0)</f>
        <v>0</v>
      </c>
      <c r="EF213" s="198">
        <f>IFERROR(HLOOKUP(EF$1,'Nakladova matice_2018'!$A$1:$IW$192,186,FALSE),0)</f>
        <v>0</v>
      </c>
      <c r="EG213" s="198">
        <f>IFERROR(HLOOKUP(EG$1,'Nakladova matice_2018'!$A$1:$IW$192,186,FALSE),0)</f>
        <v>0</v>
      </c>
      <c r="EH213" s="198">
        <f>IFERROR(HLOOKUP(EH$1,'Nakladova matice_2018'!$A$1:$IW$192,186,FALSE),0)</f>
        <v>0</v>
      </c>
      <c r="EI213" s="198">
        <f>IFERROR(HLOOKUP(EI$1,'Nakladova matice_2018'!$A$1:$IW$192,186,FALSE),0)</f>
        <v>0</v>
      </c>
      <c r="EJ213" s="198">
        <f>IFERROR(HLOOKUP(EJ$1,'Nakladova matice_2018'!$A$1:$IW$192,186,FALSE),0)</f>
        <v>0</v>
      </c>
      <c r="EK213" s="198">
        <f>IFERROR(HLOOKUP(EK$1,'Nakladova matice_2018'!$A$1:$IW$192,186,FALSE),0)</f>
        <v>0</v>
      </c>
      <c r="EL213" s="198">
        <f>IFERROR(HLOOKUP(EL$1,'Nakladova matice_2018'!$A$1:$IW$192,186,FALSE),0)</f>
        <v>0</v>
      </c>
      <c r="EM213" s="198">
        <f>IFERROR(HLOOKUP(EM$1,'Nakladova matice_2018'!$A$1:$IW$192,186,FALSE),0)</f>
        <v>0</v>
      </c>
      <c r="EN213" s="198">
        <f>IFERROR(HLOOKUP(EN$1,'Nakladova matice_2018'!$A$1:$IW$192,186,FALSE),0)</f>
        <v>0</v>
      </c>
      <c r="EO213" s="198">
        <f>IFERROR(HLOOKUP(EO$1,'Nakladova matice_2018'!$A$1:$IW$192,186,FALSE),0)</f>
        <v>0</v>
      </c>
      <c r="EP213" s="198">
        <f>IFERROR(HLOOKUP(EP$1,'Nakladova matice_2018'!$A$1:$IW$192,186,FALSE),0)</f>
        <v>0</v>
      </c>
      <c r="EQ213" s="198">
        <f>IFERROR(HLOOKUP(EQ$1,'Nakladova matice_2018'!$A$1:$IW$192,186,FALSE),0)</f>
        <v>0</v>
      </c>
      <c r="ER213" s="198">
        <f>IFERROR(HLOOKUP(ER$1,'Nakladova matice_2018'!$A$1:$IW$192,186,FALSE),0)</f>
        <v>0</v>
      </c>
      <c r="ES213" s="198">
        <f>IFERROR(HLOOKUP(ES$1,'Nakladova matice_2018'!$A$1:$IW$192,186,FALSE),0)</f>
        <v>0</v>
      </c>
      <c r="ET213" s="198">
        <f>IFERROR(HLOOKUP(ET$1,'Nakladova matice_2018'!$A$1:$IW$192,186,FALSE),0)</f>
        <v>0</v>
      </c>
      <c r="EU213" s="198">
        <f>IFERROR(HLOOKUP(EU$1,'Nakladova matice_2018'!$A$1:$IW$192,186,FALSE),0)</f>
        <v>0</v>
      </c>
      <c r="EV213" s="198">
        <f>IFERROR(HLOOKUP(EV$1,'Nakladova matice_2018'!$A$1:$IW$192,186,FALSE),0)</f>
        <v>0</v>
      </c>
      <c r="EW213" s="198">
        <f>IFERROR(HLOOKUP(EW$1,'Nakladova matice_2018'!$A$1:$IW$192,186,FALSE),0)</f>
        <v>0</v>
      </c>
      <c r="EX213" s="198">
        <f>IFERROR(HLOOKUP(EX$1,'Nakladova matice_2018'!$A$1:$IW$192,186,FALSE),0)</f>
        <v>0</v>
      </c>
      <c r="EY213" s="198">
        <f>IFERROR(HLOOKUP(EY$1,'Nakladova matice_2018'!$A$1:$IW$192,186,FALSE),0)</f>
        <v>0</v>
      </c>
      <c r="EZ213" s="198">
        <f>IFERROR(HLOOKUP(EZ$1,'Nakladova matice_2018'!$A$1:$IW$192,186,FALSE),0)</f>
        <v>0</v>
      </c>
      <c r="FA213" s="198">
        <f>IFERROR(HLOOKUP(FA$1,'Nakladova matice_2018'!$A$1:$IW$192,186,FALSE),0)</f>
        <v>0</v>
      </c>
      <c r="FB213" s="198">
        <f>IFERROR(HLOOKUP(FB$1,'Nakladova matice_2018'!$A$1:$IW$192,186,FALSE),0)</f>
        <v>0</v>
      </c>
      <c r="FC213" s="198">
        <f>IFERROR(HLOOKUP(FC$1,'Nakladova matice_2018'!$A$1:$IW$192,186,FALSE),0)</f>
        <v>0</v>
      </c>
      <c r="FD213" s="198">
        <f>IFERROR(HLOOKUP(FD$1,'Nakladova matice_2018'!$A$1:$IW$192,186,FALSE),0)</f>
        <v>0</v>
      </c>
      <c r="FE213" s="198">
        <f>IFERROR(HLOOKUP(FE$1,'Nakladova matice_2018'!$A$1:$IW$192,186,FALSE),0)</f>
        <v>0</v>
      </c>
      <c r="FF213" s="198">
        <f>IFERROR(HLOOKUP(FF$1,'Nakladova matice_2018'!$A$1:$IW$192,186,FALSE),0)</f>
        <v>0</v>
      </c>
      <c r="FG213" s="198">
        <f>IFERROR(HLOOKUP(FG$1,'Nakladova matice_2018'!$A$1:$IW$192,186,FALSE),0)</f>
        <v>0</v>
      </c>
      <c r="FH213" s="198">
        <f>IFERROR(HLOOKUP(FH$1,'Nakladova matice_2018'!$A$1:$IW$192,186,FALSE),0)</f>
        <v>0</v>
      </c>
      <c r="FI213" s="198">
        <f>IFERROR(HLOOKUP(FI$1,'Nakladova matice_2018'!$A$1:$IW$192,186,FALSE),0)</f>
        <v>0</v>
      </c>
      <c r="FJ213" s="198">
        <f>IFERROR(HLOOKUP(FJ$1,'Nakladova matice_2018'!$A$1:$IW$192,186,FALSE),0)</f>
        <v>0</v>
      </c>
      <c r="FK213" s="198">
        <f>IFERROR(HLOOKUP(FK$1,'Nakladova matice_2018'!$A$1:$IW$192,186,FALSE),0)</f>
        <v>0</v>
      </c>
      <c r="FL213" s="198">
        <f>IFERROR(HLOOKUP(FL$1,'Nakladova matice_2018'!$A$1:$IW$192,186,FALSE),0)</f>
        <v>170300</v>
      </c>
      <c r="FM213" s="198">
        <f>IFERROR(HLOOKUP(FM$1,'Nakladova matice_2018'!$A$1:$IW$192,186,FALSE),0)</f>
        <v>0</v>
      </c>
      <c r="FN213" s="198">
        <f>IFERROR(HLOOKUP(FN$1,'Nakladova matice_2018'!$A$1:$IW$192,186,FALSE),0)</f>
        <v>0</v>
      </c>
      <c r="FO213" s="198">
        <f>IFERROR(HLOOKUP(FO$1,'Nakladova matice_2018'!$A$1:$IW$192,186,FALSE),0)</f>
        <v>11400</v>
      </c>
      <c r="FP213" s="198">
        <f>IFERROR(HLOOKUP(FP$1,'Nakladova matice_2018'!$A$1:$IW$192,186,FALSE),0)</f>
        <v>0</v>
      </c>
      <c r="FQ213" s="198">
        <f>IFERROR(HLOOKUP(FQ$1,'Nakladova matice_2018'!$A$1:$IW$192,186,FALSE),0)</f>
        <v>0</v>
      </c>
      <c r="FR213" s="198">
        <f>IFERROR(HLOOKUP(FR$1,'Nakladova matice_2018'!$A$1:$IW$192,186,FALSE),0)</f>
        <v>0</v>
      </c>
      <c r="FS213" s="198">
        <f>IFERROR(HLOOKUP(FS$1,'Nakladova matice_2018'!$A$1:$IW$192,186,FALSE),0)</f>
        <v>0</v>
      </c>
      <c r="FT213" s="198">
        <f>IFERROR(HLOOKUP(FT$1,'Nakladova matice_2018'!$A$1:$IW$192,186,FALSE),0)</f>
        <v>0</v>
      </c>
      <c r="FU213" s="198">
        <f>IFERROR(HLOOKUP(FU$1,'Nakladova matice_2018'!$A$1:$IW$192,186,FALSE),0)</f>
        <v>0</v>
      </c>
      <c r="FV213" s="198">
        <f>IFERROR(HLOOKUP(FV$1,'Nakladova matice_2018'!$A$1:$IW$192,186,FALSE),0)</f>
        <v>0</v>
      </c>
      <c r="FW213" s="198">
        <f>IFERROR(HLOOKUP(FW$1,'Nakladova matice_2018'!$A$1:$IW$192,186,FALSE),0)</f>
        <v>0</v>
      </c>
      <c r="FX213" s="198">
        <f>IFERROR(HLOOKUP(FX$1,'Nakladova matice_2018'!$A$1:$IW$192,186,FALSE),0)</f>
        <v>0</v>
      </c>
      <c r="FY213" s="198">
        <f>IFERROR(HLOOKUP(FY$1,'Nakladova matice_2018'!$A$1:$IW$192,186,FALSE),0)</f>
        <v>0</v>
      </c>
      <c r="FZ213" s="198">
        <f>IFERROR(HLOOKUP(FZ$1,'Nakladova matice_2018'!$A$1:$IW$192,186,FALSE),0)</f>
        <v>0</v>
      </c>
      <c r="GA213" s="198">
        <f>IFERROR(HLOOKUP(GA$1,'Nakladova matice_2018'!$A$1:$IW$192,186,FALSE),0)</f>
        <v>0</v>
      </c>
      <c r="GB213" s="198">
        <f>IFERROR(HLOOKUP(GB$1,'Nakladova matice_2018'!$A$1:$IW$192,186,FALSE),0)</f>
        <v>0</v>
      </c>
      <c r="GC213" s="198">
        <f>IFERROR(HLOOKUP(GC$1,'Nakladova matice_2018'!$A$1:$IW$192,186,FALSE),0)</f>
        <v>0</v>
      </c>
      <c r="GD213" s="198">
        <f>IFERROR(HLOOKUP(GD$1,'Nakladova matice_2018'!$A$1:$IW$192,186,FALSE),0)</f>
        <v>0</v>
      </c>
      <c r="GE213" s="198">
        <f>IFERROR(HLOOKUP(GE$1,'Nakladova matice_2018'!$A$1:$IW$192,186,FALSE),0)</f>
        <v>0</v>
      </c>
      <c r="GF213" s="198">
        <f>IFERROR(HLOOKUP(GF$1,'Nakladova matice_2018'!$A$1:$IW$192,186,FALSE),0)</f>
        <v>0</v>
      </c>
      <c r="GG213" s="198">
        <f>IFERROR(HLOOKUP(GG$1,'Nakladova matice_2018'!$A$1:$IW$192,186,FALSE),0)</f>
        <v>0</v>
      </c>
      <c r="GH213" s="198">
        <f>IFERROR(HLOOKUP(GH$1,'Nakladova matice_2018'!$A$1:$IW$192,186,FALSE),0)</f>
        <v>0</v>
      </c>
      <c r="GI213" s="198">
        <f>IFERROR(HLOOKUP(GI$1,'Nakladova matice_2018'!$A$1:$IW$192,186,FALSE),0)</f>
        <v>0</v>
      </c>
      <c r="GJ213" s="198">
        <f>IFERROR(HLOOKUP(GJ$1,'Nakladova matice_2018'!$A$1:$IW$192,186,FALSE),0)</f>
        <v>0</v>
      </c>
      <c r="GK213" s="198">
        <f>IFERROR(HLOOKUP(GK$1,'Nakladova matice_2018'!$A$1:$IW$192,186,FALSE),0)</f>
        <v>0</v>
      </c>
      <c r="GL213" s="198">
        <f>IFERROR(HLOOKUP(GL$1,'Nakladova matice_2018'!$A$1:$IW$192,186,FALSE),0)</f>
        <v>0</v>
      </c>
      <c r="GM213" s="198">
        <f>IFERROR(HLOOKUP(GM$1,'Nakladova matice_2018'!$A$1:$IW$192,186,FALSE),0)</f>
        <v>0</v>
      </c>
      <c r="GN213" s="198">
        <f>IFERROR(HLOOKUP(GN$1,'Nakladova matice_2018'!$A$1:$IW$192,186,FALSE),0)</f>
        <v>0</v>
      </c>
      <c r="GO213" s="198">
        <f>IFERROR(HLOOKUP(GO$1,'Nakladova matice_2018'!$A$1:$IW$192,186,FALSE),0)</f>
        <v>0</v>
      </c>
      <c r="GP213" s="198">
        <f>IFERROR(HLOOKUP(GP$1,'Nakladova matice_2018'!$A$1:$IW$192,186,FALSE),0)</f>
        <v>0</v>
      </c>
      <c r="GQ213" s="198">
        <f>IFERROR(HLOOKUP(GQ$1,'Nakladova matice_2018'!$A$1:$IW$192,186,FALSE),0)</f>
        <v>0</v>
      </c>
      <c r="GR213" s="198">
        <f>IFERROR(HLOOKUP(GR$1,'Nakladova matice_2018'!$A$1:$IW$192,186,FALSE),0)</f>
        <v>0</v>
      </c>
      <c r="GS213" s="198">
        <f>IFERROR(HLOOKUP(GS$1,'Nakladova matice_2018'!$A$1:$IW$192,186,FALSE),0)</f>
        <v>0</v>
      </c>
      <c r="GT213" s="198">
        <f>IFERROR(HLOOKUP(GT$1,'Nakladova matice_2018'!$A$1:$IW$192,186,FALSE),0)</f>
        <v>0</v>
      </c>
      <c r="GU213" s="198">
        <f>IFERROR(HLOOKUP(GU$1,'Nakladova matice_2018'!$A$1:$IW$192,186,FALSE),0)</f>
        <v>0</v>
      </c>
      <c r="GV213" s="198">
        <f>IFERROR(HLOOKUP(GV$1,'Nakladova matice_2018'!$A$1:$IW$192,186,FALSE),0)</f>
        <v>0</v>
      </c>
      <c r="GW213" s="198">
        <f>IFERROR(HLOOKUP(GW$1,'Nakladova matice_2018'!$A$1:$IW$192,186,FALSE),0)</f>
        <v>0</v>
      </c>
      <c r="GX213" s="198">
        <f>IFERROR(HLOOKUP(GX$1,'Nakladova matice_2018'!$A$1:$IW$192,186,FALSE),0)</f>
        <v>0</v>
      </c>
      <c r="GY213" s="198">
        <f>IFERROR(HLOOKUP(GY$1,'Nakladova matice_2018'!$A$1:$IW$192,186,FALSE),0)</f>
        <v>0</v>
      </c>
      <c r="GZ213" s="198">
        <f>IFERROR(HLOOKUP(GZ$1,'Nakladova matice_2018'!$A$1:$IW$192,186,FALSE),0)</f>
        <v>0</v>
      </c>
      <c r="HA213" s="198">
        <f>IFERROR(HLOOKUP(HA$1,'Nakladova matice_2018'!$A$1:$IW$192,186,FALSE),0)</f>
        <v>1109500</v>
      </c>
      <c r="HB213" s="198">
        <f>IFERROR(HLOOKUP(HB$1,'Nakladova matice_2018'!$A$1:$IW$192,186,FALSE),0)</f>
        <v>0</v>
      </c>
      <c r="HC213" s="198">
        <f>IFERROR(HLOOKUP(HC$1,'Nakladova matice_2018'!$A$1:$IW$192,186,FALSE),0)</f>
        <v>0</v>
      </c>
      <c r="HD213" s="198">
        <f>IFERROR(HLOOKUP(HD$1,'Nakladova matice_2018'!$A$1:$IW$192,186,FALSE),0)</f>
        <v>0</v>
      </c>
      <c r="HE213" s="198">
        <f>IFERROR(HLOOKUP(HE$1,'Nakladova matice_2018'!$A$1:$IW$192,186,FALSE),0)</f>
        <v>12180</v>
      </c>
      <c r="HF213" s="198">
        <f>IFERROR(HLOOKUP(HF$1,'Nakladova matice_2018'!$A$1:$IW$192,186,FALSE),0)</f>
        <v>3000</v>
      </c>
      <c r="HG213" s="198">
        <f>IFERROR(HLOOKUP(HG$1,'Nakladova matice_2018'!$A$1:$IW$192,186,FALSE),0)</f>
        <v>0</v>
      </c>
      <c r="HH213" s="198">
        <f>IFERROR(HLOOKUP(HH$1,'Nakladova matice_2018'!$A$1:$IW$192,186,FALSE),0)</f>
        <v>10000</v>
      </c>
      <c r="HI213" s="198">
        <f>IFERROR(HLOOKUP(HI$1,'Nakladova matice_2018'!$A$1:$IW$192,186,FALSE),0)</f>
        <v>0</v>
      </c>
      <c r="HJ213" s="198">
        <f>IFERROR(HLOOKUP(HJ$1,'Nakladova matice_2018'!$A$1:$IW$192,186,FALSE),0)</f>
        <v>40500</v>
      </c>
      <c r="HK213" s="198">
        <f>IFERROR(HLOOKUP(HK$1,'Nakladova matice_2018'!$A$1:$IW$192,186,FALSE),0)</f>
        <v>0</v>
      </c>
      <c r="HL213" s="198">
        <f>IFERROR(HLOOKUP(HL$1,'Nakladova matice_2018'!$A$1:$IW$192,186,FALSE),0)</f>
        <v>0</v>
      </c>
      <c r="HM213" s="198">
        <f>IFERROR(HLOOKUP(HM$1,'Nakladova matice_2018'!$A$1:$IW$192,186,FALSE),0)</f>
        <v>0</v>
      </c>
      <c r="HN213" s="198">
        <f>IFERROR(HLOOKUP(HN$1,'Nakladova matice_2018'!$A$1:$IW$192,186,FALSE),0)</f>
        <v>0</v>
      </c>
      <c r="HO213" s="198">
        <f>IFERROR(HLOOKUP(HO$1,'Nakladova matice_2018'!$A$1:$IW$192,186,FALSE),0)</f>
        <v>0</v>
      </c>
      <c r="HP213" s="198">
        <f>IFERROR(HLOOKUP(HP$1,'Nakladova matice_2018'!$A$1:$IW$192,186,FALSE),0)</f>
        <v>0</v>
      </c>
      <c r="HQ213" s="198">
        <f>IFERROR(HLOOKUP(HQ$1,'Nakladova matice_2018'!$A$1:$IW$192,186,FALSE),0)</f>
        <v>0</v>
      </c>
      <c r="HR213" s="198">
        <f>IFERROR(HLOOKUP(HR$1,'Nakladova matice_2018'!$A$1:$IW$192,186,FALSE),0)</f>
        <v>0</v>
      </c>
      <c r="HS213" s="198">
        <f>IFERROR(HLOOKUP(HS$1,'Nakladova matice_2018'!$A$1:$IW$192,186,FALSE),0)</f>
        <v>0</v>
      </c>
      <c r="HT213" s="198">
        <f>IFERROR(HLOOKUP(HT$1,'Nakladova matice_2018'!$A$1:$IW$192,186,FALSE),0)</f>
        <v>0</v>
      </c>
      <c r="HU213" s="198">
        <f>IFERROR(HLOOKUP(HU$1,'Nakladova matice_2018'!$A$1:$IW$192,186,FALSE),0)</f>
        <v>0</v>
      </c>
      <c r="HV213" s="198">
        <f>IFERROR(HLOOKUP(HV$1,'Nakladova matice_2018'!$A$1:$IW$192,186,FALSE),0)</f>
        <v>0</v>
      </c>
      <c r="HW213" s="198">
        <f>IFERROR(HLOOKUP(HW$1,'Nakladova matice_2018'!$A$1:$IW$192,186,FALSE),0)</f>
        <v>0</v>
      </c>
      <c r="HX213" s="198">
        <f>IFERROR(HLOOKUP(HX$1,'Nakladova matice_2018'!$A$1:$IW$192,186,FALSE),0)</f>
        <v>0</v>
      </c>
      <c r="HY213" s="198">
        <f>IFERROR(HLOOKUP(HY$1,'Nakladova matice_2018'!$A$1:$IW$192,186,FALSE),0)</f>
        <v>0</v>
      </c>
      <c r="HZ213" s="198">
        <f>IFERROR(HLOOKUP(HZ$1,'Nakladova matice_2018'!$A$1:$IW$192,186,FALSE),0)</f>
        <v>0</v>
      </c>
      <c r="IA213" s="198">
        <f>IFERROR(HLOOKUP(IA$1,'Nakladova matice_2018'!$A$1:$IW$192,186,FALSE),0)</f>
        <v>0</v>
      </c>
      <c r="IB213" s="198">
        <f>IFERROR(HLOOKUP(IB$1,'Nakladova matice_2018'!$A$1:$IW$192,186,FALSE),0)</f>
        <v>0</v>
      </c>
      <c r="IC213" s="198">
        <f>IFERROR(HLOOKUP(IC$1,'Nakladova matice_2018'!$A$1:$IW$192,186,FALSE),0)</f>
        <v>0</v>
      </c>
      <c r="ID213" s="198">
        <f>IFERROR(HLOOKUP(ID$1,'Nakladova matice_2018'!$A$1:$IW$192,186,FALSE),0)</f>
        <v>0</v>
      </c>
      <c r="IE213" s="198">
        <f>IFERROR(HLOOKUP(IE$1,'Nakladova matice_2018'!$A$1:$IW$192,186,FALSE),0)</f>
        <v>0</v>
      </c>
      <c r="IF213" s="198">
        <f>IFERROR(HLOOKUP(IF$1,'Nakladova matice_2018'!$A$1:$IW$192,186,FALSE),0)</f>
        <v>0</v>
      </c>
      <c r="IG213" s="198">
        <f>IFERROR(HLOOKUP(IG$1,'Nakladova matice_2018'!$A$1:$IW$192,186,FALSE),0)</f>
        <v>0</v>
      </c>
      <c r="IH213" s="198">
        <f>IFERROR(HLOOKUP(IH$1,'Nakladova matice_2018'!$A$1:$IW$192,186,FALSE),0)</f>
        <v>0</v>
      </c>
      <c r="II213" s="198">
        <f>IFERROR(HLOOKUP(II$1,'Nakladova matice_2018'!$A$1:$IW$192,186,FALSE),0)</f>
        <v>0</v>
      </c>
      <c r="IJ213" s="198">
        <f>IFERROR(HLOOKUP(IJ$1,'Nakladova matice_2018'!$A$1:$IW$192,186,FALSE),0)</f>
        <v>0</v>
      </c>
      <c r="IK213" s="198">
        <f>IFERROR(HLOOKUP(IK$1,'Nakladova matice_2018'!$A$1:$IW$192,186,FALSE),0)</f>
        <v>0</v>
      </c>
      <c r="IL213" s="198">
        <f>IFERROR(HLOOKUP(IL$1,'Nakladova matice_2018'!$A$1:$IW$192,186,FALSE),0)</f>
        <v>0</v>
      </c>
      <c r="IM213" s="198">
        <f>IFERROR(HLOOKUP(IM$1,'Nakladova matice_2018'!$A$1:$IW$192,186,FALSE),0)</f>
        <v>0</v>
      </c>
      <c r="IN213" s="198">
        <f>IFERROR(HLOOKUP(IN$1,'Nakladova matice_2018'!$A$1:$IW$192,186,FALSE),0)</f>
        <v>0</v>
      </c>
      <c r="IO213" s="198">
        <f>IFERROR(HLOOKUP(IO$1,'Nakladova matice_2018'!$A$1:$IW$192,186,FALSE),0)</f>
        <v>0</v>
      </c>
      <c r="IP213" s="198">
        <f>IFERROR(HLOOKUP(IP$1,'Nakladova matice_2018'!$A$1:$IW$192,186,FALSE),0)</f>
        <v>0</v>
      </c>
      <c r="IQ213" s="198">
        <f>IFERROR(HLOOKUP(IQ$1,'Nakladova matice_2018'!$A$1:$IW$192,186,FALSE),0)</f>
        <v>0</v>
      </c>
      <c r="IR213" s="198">
        <f>IFERROR(HLOOKUP(IR$1,'Nakladova matice_2018'!$A$1:$IW$192,186,FALSE),0)</f>
        <v>0</v>
      </c>
      <c r="IS213" s="198">
        <f>IFERROR(HLOOKUP(IS$1,'Nakladova matice_2018'!$A$1:$IW$192,186,FALSE),0)</f>
        <v>0</v>
      </c>
      <c r="IT213" s="198">
        <f>IFERROR(HLOOKUP(IT$1,'Nakladova matice_2018'!$A$1:$IW$192,186,FALSE),0)</f>
        <v>0</v>
      </c>
      <c r="IU213" s="198">
        <f>IFERROR(HLOOKUP(IU$1,'Nakladova matice_2018'!$A$1:$IW$192,186,FALSE),0)</f>
        <v>0</v>
      </c>
      <c r="IV213" s="198">
        <f>IFERROR(HLOOKUP(IV$1,'Nakladova matice_2018'!$A$1:$IW$192,186,FALSE),0)</f>
        <v>0</v>
      </c>
      <c r="IW213" s="198">
        <f>IFERROR(HLOOKUP(IW$1,'Nakladova matice_2018'!$A$1:$IW$192,186,FALSE),0)</f>
        <v>0</v>
      </c>
      <c r="IX213" s="198">
        <f>IFERROR(HLOOKUP(IX$1,'Nakladova matice_2018'!$A$1:$IW$192,186,FALSE),0)</f>
        <v>0</v>
      </c>
      <c r="IY213" s="198">
        <f>IFERROR(HLOOKUP(IY$1,'Nakladova matice_2018'!$A$1:$IW$192,186,FALSE),0)</f>
        <v>0</v>
      </c>
      <c r="IZ213" s="198">
        <f>IFERROR(HLOOKUP(IZ$1,'Nakladova matice_2018'!$A$1:$IW$192,186,FALSE),0)</f>
        <v>0</v>
      </c>
      <c r="JA213" s="198">
        <f>IFERROR(HLOOKUP(JA$1,'Nakladova matice_2018'!$A$1:$IW$192,186,FALSE),0)</f>
        <v>0</v>
      </c>
      <c r="JB213" s="198">
        <f>IFERROR(HLOOKUP(JB$1,'Nakladova matice_2018'!$A$1:$IW$192,186,FALSE),0)</f>
        <v>0</v>
      </c>
      <c r="JC213" s="198">
        <f>IFERROR(HLOOKUP(JC$1,'Nakladova matice_2018'!$A$1:$IW$192,186,FALSE),0)</f>
        <v>0</v>
      </c>
      <c r="JD213" s="198">
        <f>IFERROR(HLOOKUP(JD$1,'Nakladova matice_2018'!$A$1:$IW$192,186,FALSE),0)</f>
        <v>0</v>
      </c>
      <c r="JE213" s="198">
        <f>IFERROR(HLOOKUP(JE$1,'Nakladova matice_2018'!$A$1:$IW$192,186,FALSE),0)</f>
        <v>0</v>
      </c>
      <c r="JF213" s="198">
        <f>IFERROR(HLOOKUP(JF$1,'Nakladova matice_2018'!$A$1:$IW$192,186,FALSE),0)</f>
        <v>0</v>
      </c>
      <c r="JG213" s="198">
        <f>IFERROR(HLOOKUP(JG$1,'Nakladova matice_2018'!$A$1:$IW$192,186,FALSE),0)</f>
        <v>8800</v>
      </c>
      <c r="JH213" s="198">
        <f>IFERROR(HLOOKUP(JH$1,'Nakladova matice_2018'!$A$1:$IW$192,186,FALSE),0)</f>
        <v>0</v>
      </c>
      <c r="JI213" s="198">
        <f>IFERROR(HLOOKUP(JI$1,'Nakladova matice_2018'!$A$1:$IW$192,186,FALSE),0)</f>
        <v>0</v>
      </c>
      <c r="JJ213" s="198">
        <f>IFERROR(HLOOKUP(JJ$1,'Nakladova matice_2018'!$A$1:$IW$192,186,FALSE),0)</f>
        <v>0</v>
      </c>
      <c r="JK213" s="198">
        <f>IFERROR(HLOOKUP(JK$1,'Nakladova matice_2018'!$A$1:$IW$192,186,FALSE),0)</f>
        <v>0</v>
      </c>
      <c r="JL213" s="198">
        <f>IFERROR(HLOOKUP(JL$1,'Nakladova matice_2018'!$A$1:$IW$192,186,FALSE),0)</f>
        <v>0</v>
      </c>
      <c r="JM213" s="198">
        <f>IFERROR(HLOOKUP(JM$1,'Nakladova matice_2018'!$A$1:$IW$192,186,FALSE),0)</f>
        <v>0</v>
      </c>
      <c r="JN213" s="198">
        <f>IFERROR(HLOOKUP(JN$1,'Nakladova matice_2018'!$A$1:$IW$192,186,FALSE),0)</f>
        <v>0</v>
      </c>
      <c r="JO213" s="198">
        <f>IFERROR(HLOOKUP(JO$1,'Nakladova matice_2018'!$A$1:$IW$192,186,FALSE),0)</f>
        <v>0</v>
      </c>
      <c r="JP213" s="198">
        <f>IFERROR(HLOOKUP(JP$1,'Nakladova matice_2018'!$A$1:$IW$192,186,FALSE),0)</f>
        <v>0</v>
      </c>
      <c r="JQ213" s="198">
        <f>IFERROR(HLOOKUP(JQ$1,'Nakladova matice_2018'!$A$1:$IW$192,186,FALSE),0)</f>
        <v>0</v>
      </c>
      <c r="JR213" s="198">
        <f>IFERROR(HLOOKUP(JR$1,'Nakladova matice_2018'!$A$1:$IW$192,186,FALSE),0)</f>
        <v>0</v>
      </c>
      <c r="JS213" s="198">
        <f>IFERROR(HLOOKUP(JS$1,'Nakladova matice_2018'!$A$1:$IW$192,186,FALSE),0)</f>
        <v>0</v>
      </c>
      <c r="JT213" s="198">
        <f>IFERROR(HLOOKUP(JT$1,'Nakladova matice_2018'!$A$1:$IW$192,186,FALSE),0)</f>
        <v>23740</v>
      </c>
      <c r="JU213" s="198">
        <f>IFERROR(HLOOKUP(JU$1,'Nakladova matice_2018'!$A$1:$IW$192,186,FALSE),0)</f>
        <v>62400</v>
      </c>
      <c r="JV213" s="198">
        <f>IFERROR(HLOOKUP(JV$1,'Nakladova matice_2018'!$A$1:$IW$192,186,FALSE),0)</f>
        <v>2800</v>
      </c>
      <c r="JW213" s="198">
        <f>IFERROR(HLOOKUP(JW$1,'Nakladova matice_2018'!$A$1:$IW$192,186,FALSE),0)</f>
        <v>0</v>
      </c>
      <c r="JX213" s="198">
        <f>IFERROR(HLOOKUP(JX$1,'Nakladova matice_2018'!$A$1:$IW$192,186,FALSE),0)</f>
        <v>0</v>
      </c>
      <c r="JY213" s="198">
        <f>IFERROR(HLOOKUP(JY$1,'Nakladova matice_2018'!$A$1:$IW$192,186,FALSE),0)</f>
        <v>0</v>
      </c>
      <c r="JZ213" s="198">
        <f>IFERROR(HLOOKUP(JZ$1,'Nakladova matice_2018'!$A$1:$IW$192,186,FALSE),0)</f>
        <v>0</v>
      </c>
      <c r="KA213" s="198">
        <f>IFERROR(HLOOKUP(KA$1,'Nakladova matice_2018'!$A$1:$IW$192,186,FALSE),0)</f>
        <v>0</v>
      </c>
      <c r="KB213" s="198">
        <f>IFERROR(HLOOKUP(KB$1,'Nakladova matice_2018'!$A$1:$IW$192,186,FALSE),0)</f>
        <v>0</v>
      </c>
      <c r="KC213" s="198">
        <f>IFERROR(HLOOKUP(KC$1,'Nakladova matice_2018'!$A$1:$IW$192,186,FALSE),0)</f>
        <v>0</v>
      </c>
      <c r="KD213" s="198">
        <f>IFERROR(HLOOKUP(KD$1,'Nakladova matice_2018'!$A$1:$IW$192,186,FALSE),0)</f>
        <v>800</v>
      </c>
      <c r="KE213" s="198">
        <f>IFERROR(HLOOKUP(KE$1,'Nakladova matice_2018'!$A$1:$IW$192,186,FALSE),0)</f>
        <v>0</v>
      </c>
      <c r="KF213" s="198">
        <f>IFERROR(HLOOKUP(KF$1,'Nakladova matice_2018'!$A$1:$IW$192,186,FALSE),0)</f>
        <v>0</v>
      </c>
      <c r="KG213" s="198">
        <f>IFERROR(HLOOKUP(KG$1,'Nakladova matice_2018'!$A$1:$IW$192,186,FALSE),0)</f>
        <v>0</v>
      </c>
      <c r="KH213" s="198">
        <f>IFERROR(HLOOKUP(KH$1,'Nakladova matice_2018'!$A$1:$IW$192,186,FALSE),0)</f>
        <v>0</v>
      </c>
      <c r="KI213" s="198">
        <f>IFERROR(HLOOKUP(KI$1,'Nakladova matice_2018'!$A$1:$IW$192,186,FALSE),0)</f>
        <v>0</v>
      </c>
      <c r="KJ213" s="198">
        <f>IFERROR(HLOOKUP(KJ$1,'Nakladova matice_2018'!$A$1:$IW$192,186,FALSE),0)</f>
        <v>0</v>
      </c>
      <c r="KK213" s="198">
        <f>IFERROR(HLOOKUP(KK$1,'Nakladova matice_2018'!$A$1:$IW$192,186,FALSE),0)</f>
        <v>0</v>
      </c>
      <c r="KL213" s="198">
        <f>IFERROR(HLOOKUP(KL$1,'Nakladova matice_2018'!$A$1:$IW$192,186,FALSE),0)</f>
        <v>0</v>
      </c>
      <c r="KM213" s="198">
        <f>IFERROR(HLOOKUP(KM$1,'Nakladova matice_2018'!$A$1:$IW$192,186,FALSE),0)</f>
        <v>0</v>
      </c>
      <c r="KN213" s="198">
        <f>IFERROR(HLOOKUP(KN$1,'Nakladova matice_2018'!$A$1:$IW$192,186,FALSE),0)</f>
        <v>0</v>
      </c>
      <c r="KO213" s="198">
        <f>IFERROR(HLOOKUP(KO$1,'Nakladova matice_2018'!$A$1:$IW$192,186,FALSE),0)</f>
        <v>0</v>
      </c>
      <c r="KP213" s="198">
        <f>IFERROR(HLOOKUP(KP$1,'Nakladova matice_2018'!$A$1:$IW$192,186,FALSE),0)</f>
        <v>0</v>
      </c>
      <c r="KQ213" s="198">
        <f>IFERROR(HLOOKUP(KQ$1,'Nakladova matice_2018'!$A$1:$IW$192,186,FALSE),0)</f>
        <v>0</v>
      </c>
      <c r="KR213" s="198">
        <f>IFERROR(HLOOKUP(KR$1,'Nakladova matice_2018'!$A$1:$IW$192,186,FALSE),0)</f>
        <v>11600</v>
      </c>
      <c r="KS213" s="198">
        <f>IFERROR(HLOOKUP(KS$1,'Nakladova matice_2018'!$A$1:$IW$192,186,FALSE),0)</f>
        <v>0</v>
      </c>
      <c r="KT213" s="198">
        <f>IFERROR(HLOOKUP(KT$1,'Nakladova matice_2018'!$A$1:$IW$192,186,FALSE),0)</f>
        <v>0</v>
      </c>
      <c r="KU213" s="198">
        <f>IFERROR(HLOOKUP(KU$1,'Nakladova matice_2018'!$A$1:$IW$192,186,FALSE),0)</f>
        <v>7790</v>
      </c>
      <c r="KV213" s="198">
        <f>IFERROR(HLOOKUP(KV$1,'Nakladova matice_2018'!$A$1:$IW$192,186,FALSE),0)</f>
        <v>0</v>
      </c>
      <c r="KW213" s="198">
        <f>IFERROR(HLOOKUP(KW$1,'Nakladova matice_2018'!$A$1:$IW$192,186,FALSE),0)</f>
        <v>0</v>
      </c>
      <c r="KX213" s="198">
        <f>IFERROR(HLOOKUP(KX$1,'Nakladova matice_2018'!$A$1:$IW$192,186,FALSE),0)</f>
        <v>0</v>
      </c>
      <c r="KY213" s="198">
        <f>IFERROR(HLOOKUP(KY$1,'Nakladova matice_2018'!$A$1:$IW$192,186,FALSE),0)</f>
        <v>0</v>
      </c>
      <c r="KZ213" s="198">
        <f>IFERROR(HLOOKUP(KZ$1,'Nakladova matice_2018'!$A$1:$IW$192,186,FALSE),0)</f>
        <v>0</v>
      </c>
      <c r="LA213" s="198">
        <f>IFERROR(HLOOKUP(LA$1,'Nakladova matice_2018'!$A$1:$IW$192,186,FALSE),0)</f>
        <v>0</v>
      </c>
      <c r="LB213" s="198">
        <f>IFERROR(HLOOKUP(LB$1,'Nakladova matice_2018'!$A$1:$IW$192,186,FALSE),0)</f>
        <v>0</v>
      </c>
      <c r="LC213" s="198">
        <f>IFERROR(HLOOKUP(LC$1,'Nakladova matice_2018'!$A$1:$IW$192,186,FALSE),0)</f>
        <v>0</v>
      </c>
      <c r="LD213" s="198">
        <f>IFERROR(HLOOKUP(LD$1,'Nakladova matice_2018'!$A$1:$IW$192,186,FALSE),0)</f>
        <v>0</v>
      </c>
      <c r="LE213" s="198">
        <f>IFERROR(HLOOKUP(LE$1,'Nakladova matice_2018'!$A$1:$IW$192,186,FALSE),0)</f>
        <v>0</v>
      </c>
      <c r="LF213" s="198">
        <f>IFERROR(HLOOKUP(LF$1,'Nakladova matice_2018'!$A$1:$IW$192,186,FALSE),0)</f>
        <v>0</v>
      </c>
      <c r="LG213" s="198">
        <f>IFERROR(HLOOKUP(LG$1,'Nakladova matice_2018'!$A$1:$IW$192,186,FALSE),0)</f>
        <v>0</v>
      </c>
      <c r="LH213" s="198">
        <f>IFERROR(HLOOKUP(LH$1,'Nakladova matice_2018'!$A$1:$IW$192,186,FALSE),0)</f>
        <v>0</v>
      </c>
      <c r="LI213" s="198">
        <f>IFERROR(HLOOKUP(LI$1,'Nakladova matice_2018'!$A$1:$IW$192,186,FALSE),0)</f>
        <v>0</v>
      </c>
      <c r="LJ213" s="198">
        <f>IFERROR(HLOOKUP(LJ$1,'Nakladova matice_2018'!$A$1:$IW$192,186,FALSE),0)</f>
        <v>0</v>
      </c>
      <c r="LK213" s="198">
        <f>IFERROR(HLOOKUP(LK$1,'Nakladova matice_2018'!$A$1:$IW$192,186,FALSE),0)</f>
        <v>0</v>
      </c>
      <c r="LL213" s="198">
        <f>IFERROR(HLOOKUP(LL$1,'Nakladova matice_2018'!$A$1:$IW$192,186,FALSE),0)</f>
        <v>0</v>
      </c>
      <c r="LM213" s="198">
        <f>IFERROR(HLOOKUP(LM$1,'Nakladova matice_2018'!$A$1:$IW$192,186,FALSE),0)</f>
        <v>0</v>
      </c>
      <c r="LN213" s="198">
        <f>IFERROR(HLOOKUP(LN$1,'Nakladova matice_2018'!$A$1:$IW$192,186,FALSE),0)</f>
        <v>0</v>
      </c>
      <c r="LO213" s="198">
        <f>IFERROR(HLOOKUP(LO$1,'Nakladova matice_2018'!$A$1:$IW$192,186,FALSE),0)</f>
        <v>0</v>
      </c>
      <c r="LP213" s="198">
        <f>IFERROR(HLOOKUP(LP$1,'Nakladova matice_2018'!$A$1:$IW$192,186,FALSE),0)</f>
        <v>0</v>
      </c>
      <c r="LQ213" s="198">
        <f>IFERROR(HLOOKUP(LQ$1,'Nakladova matice_2018'!$A$1:$IW$192,186,FALSE),0)</f>
        <v>0</v>
      </c>
      <c r="LR213" s="198">
        <f>IFERROR(HLOOKUP(LR$1,'Nakladova matice_2018'!$A$1:$IW$192,186,FALSE),0)</f>
        <v>0</v>
      </c>
      <c r="LS213" s="198">
        <f>IFERROR(HLOOKUP(LS$1,'Nakladova matice_2018'!$A$1:$IW$192,186,FALSE),0)</f>
        <v>0</v>
      </c>
      <c r="LT213" s="198">
        <f>IFERROR(HLOOKUP(LT$1,'Nakladova matice_2018'!$A$1:$IW$192,186,FALSE),0)</f>
        <v>0</v>
      </c>
      <c r="LU213" s="198">
        <f>IFERROR(HLOOKUP(LU$1,'Nakladova matice_2018'!$A$1:$IW$192,186,FALSE),0)</f>
        <v>0</v>
      </c>
      <c r="LV213" s="198">
        <f>IFERROR(HLOOKUP(LV$1,'Nakladova matice_2018'!$A$1:$IW$192,186,FALSE),0)</f>
        <v>0</v>
      </c>
      <c r="LW213" s="198">
        <f>IFERROR(HLOOKUP(LW$1,'Nakladova matice_2018'!$A$1:$IW$192,186,FALSE),0)</f>
        <v>0</v>
      </c>
      <c r="LX213" s="198">
        <f>IFERROR(HLOOKUP(LX$1,'Nakladova matice_2018'!$A$1:$IW$192,186,FALSE),0)</f>
        <v>0</v>
      </c>
      <c r="LY213" s="198">
        <f>IFERROR(HLOOKUP(LY$1,'Nakladova matice_2018'!$A$1:$IW$192,186,FALSE),0)</f>
        <v>0</v>
      </c>
      <c r="LZ213" s="198">
        <f>IFERROR(HLOOKUP(LZ$1,'Nakladova matice_2018'!$A$1:$IW$192,186,FALSE),0)</f>
        <v>0</v>
      </c>
      <c r="MA213" s="198">
        <f>IFERROR(HLOOKUP(MA$1,'Nakladova matice_2018'!$A$1:$IW$192,186,FALSE),0)</f>
        <v>0</v>
      </c>
      <c r="MB213" s="198">
        <f>IFERROR(HLOOKUP(MB$1,'Nakladova matice_2018'!$A$1:$IW$192,186,FALSE),0)</f>
        <v>0</v>
      </c>
      <c r="MC213" s="198">
        <f>IFERROR(HLOOKUP(MC$1,'Nakladova matice_2018'!$A$1:$IW$192,186,FALSE),0)</f>
        <v>0</v>
      </c>
      <c r="MD213" s="198">
        <f>IFERROR(HLOOKUP(MD$1,'Nakladova matice_2018'!$A$1:$IW$192,186,FALSE),0)</f>
        <v>0</v>
      </c>
      <c r="ME213" s="198">
        <f>IFERROR(HLOOKUP(ME$1,'Nakladova matice_2018'!$A$1:$IW$192,186,FALSE),0)</f>
        <v>0</v>
      </c>
      <c r="MF213" s="198">
        <f>IFERROR(HLOOKUP(MF$1,'Nakladova matice_2018'!$A$1:$IW$192,186,FALSE),0)</f>
        <v>0</v>
      </c>
      <c r="MG213" s="198">
        <f>IFERROR(HLOOKUP(MG$1,'Nakladova matice_2018'!$A$1:$IW$192,186,FALSE),0)</f>
        <v>0</v>
      </c>
      <c r="MH213" s="198">
        <f>IFERROR(HLOOKUP(MH$1,'Nakladova matice_2018'!$A$1:$IW$192,186,FALSE),0)</f>
        <v>0</v>
      </c>
      <c r="MI213" s="198">
        <f>IFERROR(HLOOKUP(MI$1,'Nakladova matice_2018'!$A$1:$IW$192,186,FALSE),0)</f>
        <v>0</v>
      </c>
      <c r="MJ213" s="198">
        <f>IFERROR(HLOOKUP(MJ$1,'Nakladova matice_2018'!$A$1:$IW$192,186,FALSE),0)</f>
        <v>0</v>
      </c>
      <c r="MK213" s="198">
        <f>IFERROR(HLOOKUP(MK$1,'Nakladova matice_2018'!$A$1:$IW$192,186,FALSE),0)</f>
        <v>0</v>
      </c>
      <c r="ML213" s="198">
        <f>IFERROR(HLOOKUP(ML$1,'Nakladova matice_2018'!$A$1:$IW$192,186,FALSE),0)</f>
        <v>0</v>
      </c>
      <c r="MM213" s="198">
        <f>IFERROR(HLOOKUP(MM$1,'Nakladova matice_2018'!$A$1:$IW$192,186,FALSE),0)</f>
        <v>0</v>
      </c>
      <c r="MN213" s="198">
        <f>IFERROR(HLOOKUP(MN$1,'Nakladova matice_2018'!$A$1:$IW$192,186,FALSE),0)</f>
        <v>0</v>
      </c>
      <c r="MO213" s="198">
        <f t="shared" si="89"/>
        <v>1586090</v>
      </c>
      <c r="MP213" s="20">
        <f>MO213-'Nakladova matice_2018'!IX186</f>
        <v>0</v>
      </c>
    </row>
    <row r="214" spans="1:354" s="47" customFormat="1" x14ac:dyDescent="0.2">
      <c r="A214" s="196">
        <v>599190</v>
      </c>
      <c r="B214" s="197" t="s">
        <v>315</v>
      </c>
      <c r="C214" s="195">
        <v>0</v>
      </c>
      <c r="D214" s="198">
        <f>IFERROR(HLOOKUP(D$1,'Nakladova matice_2018'!$A$1:$IW$192,187,FALSE),0)</f>
        <v>0</v>
      </c>
      <c r="E214" s="198">
        <f>IFERROR(HLOOKUP(E$1,'Nakladova matice_2018'!$A$1:$IW$192,187,FALSE),0)</f>
        <v>0</v>
      </c>
      <c r="F214" s="198">
        <f>IFERROR(HLOOKUP(F$1,'Nakladova matice_2018'!$A$1:$IW$192,187,FALSE),0)</f>
        <v>88616.2</v>
      </c>
      <c r="G214" s="198">
        <f>IFERROR(HLOOKUP(G$1,'Nakladova matice_2018'!$A$1:$IW$192,187,FALSE),0)</f>
        <v>0</v>
      </c>
      <c r="H214" s="198">
        <f>IFERROR(HLOOKUP(H$1,'Nakladova matice_2018'!$A$1:$IW$192,187,FALSE),0)</f>
        <v>0</v>
      </c>
      <c r="I214" s="198">
        <f>IFERROR(HLOOKUP(I$1,'Nakladova matice_2018'!$A$1:$IW$192,187,FALSE),0)</f>
        <v>0</v>
      </c>
      <c r="J214" s="198">
        <f>IFERROR(HLOOKUP(J$1,'Nakladova matice_2018'!$A$1:$IW$192,187,FALSE),0)</f>
        <v>1825122.9</v>
      </c>
      <c r="K214" s="198">
        <f>IFERROR(HLOOKUP(K$1,'Nakladova matice_2018'!$A$1:$IW$192,187,FALSE),0)</f>
        <v>0</v>
      </c>
      <c r="L214" s="198">
        <f>IFERROR(HLOOKUP(L$1,'Nakladova matice_2018'!$A$1:$IW$192,187,FALSE),0)</f>
        <v>0</v>
      </c>
      <c r="M214" s="198">
        <f>IFERROR(HLOOKUP(M$1,'Nakladova matice_2018'!$A$1:$IW$192,187,FALSE),0)</f>
        <v>0</v>
      </c>
      <c r="N214" s="198">
        <f>IFERROR(HLOOKUP(N$1,'Nakladova matice_2018'!$A$1:$IW$192,187,FALSE),0)</f>
        <v>0</v>
      </c>
      <c r="O214" s="198">
        <f>IFERROR(HLOOKUP(O$1,'Nakladova matice_2018'!$A$1:$IW$192,187,FALSE),0)</f>
        <v>263918.96999999997</v>
      </c>
      <c r="P214" s="198">
        <f>IFERROR(HLOOKUP(P$1,'Nakladova matice_2018'!$A$1:$IW$192,187,FALSE),0)</f>
        <v>0</v>
      </c>
      <c r="Q214" s="198">
        <f>IFERROR(HLOOKUP(Q$1,'Nakladova matice_2018'!$A$1:$IW$192,187,FALSE),0)</f>
        <v>0</v>
      </c>
      <c r="R214" s="198">
        <f>IFERROR(HLOOKUP(R$1,'Nakladova matice_2018'!$A$1:$IW$192,187,FALSE),0)</f>
        <v>42347.05</v>
      </c>
      <c r="S214" s="198">
        <f>IFERROR(HLOOKUP(S$1,'Nakladova matice_2018'!$A$1:$IW$192,187,FALSE),0)</f>
        <v>477090.35</v>
      </c>
      <c r="T214" s="198">
        <f>IFERROR(HLOOKUP(T$1,'Nakladova matice_2018'!$A$1:$IW$192,187,FALSE),0)</f>
        <v>0</v>
      </c>
      <c r="U214" s="198">
        <f>IFERROR(HLOOKUP(U$1,'Nakladova matice_2018'!$A$1:$IW$192,187,FALSE),0)</f>
        <v>0</v>
      </c>
      <c r="V214" s="198">
        <f>IFERROR(HLOOKUP(V$1,'Nakladova matice_2018'!$A$1:$IW$192,187,FALSE),0)</f>
        <v>0</v>
      </c>
      <c r="W214" s="198">
        <f>IFERROR(HLOOKUP(W$1,'Nakladova matice_2018'!$A$1:$IW$192,187,FALSE),0)</f>
        <v>1155737.1000000001</v>
      </c>
      <c r="X214" s="198">
        <f>IFERROR(HLOOKUP(X$1,'Nakladova matice_2018'!$A$1:$IW$192,187,FALSE),0)</f>
        <v>0</v>
      </c>
      <c r="Y214" s="198">
        <f>IFERROR(HLOOKUP(Y$1,'Nakladova matice_2018'!$A$1:$IW$192,187,FALSE),0)</f>
        <v>0</v>
      </c>
      <c r="Z214" s="198">
        <f>IFERROR(HLOOKUP(Z$1,'Nakladova matice_2018'!$A$1:$IW$192,187,FALSE),0)</f>
        <v>0</v>
      </c>
      <c r="AA214" s="198">
        <f>IFERROR(HLOOKUP(AA$1,'Nakladova matice_2018'!$A$1:$IW$192,187,FALSE),0)</f>
        <v>56939.5</v>
      </c>
      <c r="AB214" s="198">
        <f>IFERROR(HLOOKUP(AB$1,'Nakladova matice_2018'!$A$1:$IW$192,187,FALSE),0)</f>
        <v>975052.1</v>
      </c>
      <c r="AC214" s="198">
        <f>IFERROR(HLOOKUP(AC$1,'Nakladova matice_2018'!$A$1:$IW$192,187,FALSE),0)</f>
        <v>649847.30000000005</v>
      </c>
      <c r="AD214" s="198">
        <f>IFERROR(HLOOKUP(AD$1,'Nakladova matice_2018'!$A$1:$IW$192,187,FALSE),0)</f>
        <v>3929125.9</v>
      </c>
      <c r="AE214" s="198">
        <f>IFERROR(HLOOKUP(AE$1,'Nakladova matice_2018'!$A$1:$IW$192,187,FALSE),0)</f>
        <v>0</v>
      </c>
      <c r="AF214" s="198">
        <f>IFERROR(HLOOKUP(AF$1,'Nakladova matice_2018'!$A$1:$IW$192,187,FALSE),0)</f>
        <v>0</v>
      </c>
      <c r="AG214" s="198">
        <f>IFERROR(HLOOKUP(AG$1,'Nakladova matice_2018'!$A$1:$IW$192,187,FALSE),0)</f>
        <v>0</v>
      </c>
      <c r="AH214" s="198">
        <f>IFERROR(HLOOKUP(AH$1,'Nakladova matice_2018'!$A$1:$IW$192,187,FALSE),0)</f>
        <v>0</v>
      </c>
      <c r="AI214" s="198">
        <f>IFERROR(HLOOKUP(AI$1,'Nakladova matice_2018'!$A$1:$IW$192,187,FALSE),0)</f>
        <v>0</v>
      </c>
      <c r="AJ214" s="198">
        <f>IFERROR(HLOOKUP(AJ$1,'Nakladova matice_2018'!$A$1:$IW$192,187,FALSE),0)</f>
        <v>0</v>
      </c>
      <c r="AK214" s="198">
        <f>IFERROR(HLOOKUP(AK$1,'Nakladova matice_2018'!$A$1:$IW$192,187,FALSE),0)</f>
        <v>0</v>
      </c>
      <c r="AL214" s="198">
        <f>IFERROR(HLOOKUP(AL$1,'Nakladova matice_2018'!$A$1:$IW$192,187,FALSE),0)</f>
        <v>0</v>
      </c>
      <c r="AM214" s="198">
        <f>IFERROR(HLOOKUP(AM$1,'Nakladova matice_2018'!$A$1:$IW$192,187,FALSE),0)</f>
        <v>0</v>
      </c>
      <c r="AN214" s="198">
        <f>IFERROR(HLOOKUP(AN$1,'Nakladova matice_2018'!$A$1:$IW$192,187,FALSE),0)</f>
        <v>0</v>
      </c>
      <c r="AO214" s="198">
        <f>IFERROR(HLOOKUP(AO$1,'Nakladova matice_2018'!$A$1:$IW$192,187,FALSE),0)</f>
        <v>0</v>
      </c>
      <c r="AP214" s="198">
        <f>IFERROR(HLOOKUP(AP$1,'Nakladova matice_2018'!$A$1:$IW$192,187,FALSE),0)</f>
        <v>1355839.56</v>
      </c>
      <c r="AQ214" s="198">
        <f>IFERROR(HLOOKUP(AQ$1,'Nakladova matice_2018'!$A$1:$IW$192,187,FALSE),0)</f>
        <v>0</v>
      </c>
      <c r="AR214" s="198">
        <f>IFERROR(HLOOKUP(AR$1,'Nakladova matice_2018'!$A$1:$IW$192,187,FALSE),0)</f>
        <v>0</v>
      </c>
      <c r="AS214" s="198">
        <f>IFERROR(HLOOKUP(AS$1,'Nakladova matice_2018'!$A$1:$IW$192,187,FALSE),0)</f>
        <v>0</v>
      </c>
      <c r="AT214" s="198">
        <f>IFERROR(HLOOKUP(AT$1,'Nakladova matice_2018'!$A$1:$IW$192,187,FALSE),0)</f>
        <v>0</v>
      </c>
      <c r="AU214" s="198">
        <f>IFERROR(HLOOKUP(AU$1,'Nakladova matice_2018'!$A$1:$IW$192,187,FALSE),0)</f>
        <v>0</v>
      </c>
      <c r="AV214" s="198">
        <f>IFERROR(HLOOKUP(AV$1,'Nakladova matice_2018'!$A$1:$IW$192,187,FALSE),0)</f>
        <v>0</v>
      </c>
      <c r="AW214" s="198">
        <f>IFERROR(HLOOKUP(AW$1,'Nakladova matice_2018'!$A$1:$IW$192,187,FALSE),0)</f>
        <v>0</v>
      </c>
      <c r="AX214" s="198">
        <f>IFERROR(HLOOKUP(AX$1,'Nakladova matice_2018'!$A$1:$IW$192,187,FALSE),0)</f>
        <v>579.70000000000005</v>
      </c>
      <c r="AY214" s="198">
        <f>IFERROR(HLOOKUP(AY$1,'Nakladova matice_2018'!$A$1:$IW$192,187,FALSE),0)</f>
        <v>0</v>
      </c>
      <c r="AZ214" s="198">
        <f>IFERROR(HLOOKUP(AZ$1,'Nakladova matice_2018'!$A$1:$IW$192,187,FALSE),0)</f>
        <v>0</v>
      </c>
      <c r="BA214" s="198">
        <f>IFERROR(HLOOKUP(BA$1,'Nakladova matice_2018'!$A$1:$IW$192,187,FALSE),0)</f>
        <v>243669.13</v>
      </c>
      <c r="BB214" s="198">
        <f>IFERROR(HLOOKUP(BB$1,'Nakladova matice_2018'!$A$1:$IW$192,187,FALSE),0)</f>
        <v>0</v>
      </c>
      <c r="BC214" s="198">
        <f>IFERROR(HLOOKUP(BC$1,'Nakladova matice_2018'!$A$1:$IW$192,187,FALSE),0)</f>
        <v>0</v>
      </c>
      <c r="BD214" s="198">
        <f>IFERROR(HLOOKUP(BD$1,'Nakladova matice_2018'!$A$1:$IW$192,187,FALSE),0)</f>
        <v>32017.1</v>
      </c>
      <c r="BE214" s="198">
        <f>IFERROR(HLOOKUP(BE$1,'Nakladova matice_2018'!$A$1:$IW$192,187,FALSE),0)</f>
        <v>0</v>
      </c>
      <c r="BF214" s="198">
        <f>IFERROR(HLOOKUP(BF$1,'Nakladova matice_2018'!$A$1:$IW$192,187,FALSE),0)</f>
        <v>0</v>
      </c>
      <c r="BG214" s="198">
        <f>IFERROR(HLOOKUP(BG$1,'Nakladova matice_2018'!$A$1:$IW$192,187,FALSE),0)</f>
        <v>0</v>
      </c>
      <c r="BH214" s="198">
        <f>IFERROR(HLOOKUP(BH$1,'Nakladova matice_2018'!$A$1:$IW$192,187,FALSE),0)</f>
        <v>0</v>
      </c>
      <c r="BI214" s="198">
        <f>IFERROR(HLOOKUP(BI$1,'Nakladova matice_2018'!$A$1:$IW$192,187,FALSE),0)</f>
        <v>80313.38</v>
      </c>
      <c r="BJ214" s="198">
        <f>IFERROR(HLOOKUP(BJ$1,'Nakladova matice_2018'!$A$1:$IW$192,187,FALSE),0)</f>
        <v>0</v>
      </c>
      <c r="BK214" s="198">
        <f>IFERROR(HLOOKUP(BK$1,'Nakladova matice_2018'!$A$1:$IW$192,187,FALSE),0)</f>
        <v>0</v>
      </c>
      <c r="BL214" s="198">
        <f>IFERROR(HLOOKUP(BL$1,'Nakladova matice_2018'!$A$1:$IW$192,187,FALSE),0)</f>
        <v>0</v>
      </c>
      <c r="BM214" s="198">
        <f>IFERROR(HLOOKUP(BM$1,'Nakladova matice_2018'!$A$1:$IW$192,187,FALSE),0)</f>
        <v>0</v>
      </c>
      <c r="BN214" s="198">
        <f>IFERROR(HLOOKUP(BN$1,'Nakladova matice_2018'!$A$1:$IW$192,187,FALSE),0)</f>
        <v>0</v>
      </c>
      <c r="BO214" s="198">
        <f>IFERROR(HLOOKUP(BO$1,'Nakladova matice_2018'!$A$1:$IW$192,187,FALSE),0)</f>
        <v>0</v>
      </c>
      <c r="BP214" s="198">
        <f>IFERROR(HLOOKUP(BP$1,'Nakladova matice_2018'!$A$1:$IW$192,187,FALSE),0)</f>
        <v>0</v>
      </c>
      <c r="BQ214" s="198">
        <f>IFERROR(HLOOKUP(BQ$1,'Nakladova matice_2018'!$A$1:$IW$192,187,FALSE),0)</f>
        <v>0</v>
      </c>
      <c r="BR214" s="198">
        <f>IFERROR(HLOOKUP(BR$1,'Nakladova matice_2018'!$A$1:$IW$192,187,FALSE),0)</f>
        <v>0</v>
      </c>
      <c r="BS214" s="198">
        <f>IFERROR(HLOOKUP(BS$1,'Nakladova matice_2018'!$A$1:$IW$192,187,FALSE),0)</f>
        <v>0</v>
      </c>
      <c r="BT214" s="198">
        <f>IFERROR(HLOOKUP(BT$1,'Nakladova matice_2018'!$A$1:$IW$192,187,FALSE),0)</f>
        <v>8276114.9500000002</v>
      </c>
      <c r="BU214" s="198">
        <f>IFERROR(HLOOKUP(BU$1,'Nakladova matice_2018'!$A$1:$IW$192,187,FALSE),0)</f>
        <v>0</v>
      </c>
      <c r="BV214" s="198">
        <f>IFERROR(HLOOKUP(BV$1,'Nakladova matice_2018'!$A$1:$IW$192,187,FALSE),0)</f>
        <v>370373.16</v>
      </c>
      <c r="BW214" s="198">
        <f>IFERROR(HLOOKUP(BW$1,'Nakladova matice_2018'!$A$1:$IW$192,187,FALSE),0)</f>
        <v>0</v>
      </c>
      <c r="BX214" s="198">
        <f>IFERROR(HLOOKUP(BX$1,'Nakladova matice_2018'!$A$1:$IW$192,187,FALSE),0)</f>
        <v>0</v>
      </c>
      <c r="BY214" s="198">
        <f>IFERROR(HLOOKUP(BY$1,'Nakladova matice_2018'!$A$1:$IW$192,187,FALSE),0)</f>
        <v>0</v>
      </c>
      <c r="BZ214" s="198">
        <f>IFERROR(HLOOKUP(BZ$1,'Nakladova matice_2018'!$A$1:$IW$192,187,FALSE),0)</f>
        <v>0</v>
      </c>
      <c r="CA214" s="198">
        <f>IFERROR(HLOOKUP(CA$1,'Nakladova matice_2018'!$A$1:$IW$192,187,FALSE),0)</f>
        <v>0</v>
      </c>
      <c r="CB214" s="198">
        <f>IFERROR(HLOOKUP(CB$1,'Nakladova matice_2018'!$A$1:$IW$192,187,FALSE),0)</f>
        <v>0</v>
      </c>
      <c r="CC214" s="198">
        <f>IFERROR(HLOOKUP(CC$1,'Nakladova matice_2018'!$A$1:$IW$192,187,FALSE),0)</f>
        <v>0</v>
      </c>
      <c r="CD214" s="198">
        <f>IFERROR(HLOOKUP(CD$1,'Nakladova matice_2018'!$A$1:$IW$192,187,FALSE),0)</f>
        <v>0</v>
      </c>
      <c r="CE214" s="198">
        <f>IFERROR(HLOOKUP(CE$1,'Nakladova matice_2018'!$A$1:$IW$192,187,FALSE),0)</f>
        <v>38640</v>
      </c>
      <c r="CF214" s="198">
        <f>IFERROR(HLOOKUP(CF$1,'Nakladova matice_2018'!$A$1:$IW$192,187,FALSE),0)</f>
        <v>0</v>
      </c>
      <c r="CG214" s="198">
        <f>IFERROR(HLOOKUP(CG$1,'Nakladova matice_2018'!$A$1:$IW$192,187,FALSE),0)</f>
        <v>0</v>
      </c>
      <c r="CH214" s="198">
        <f>IFERROR(HLOOKUP(CH$1,'Nakladova matice_2018'!$A$1:$IW$192,187,FALSE),0)</f>
        <v>0</v>
      </c>
      <c r="CI214" s="198">
        <f>IFERROR(HLOOKUP(CI$1,'Nakladova matice_2018'!$A$1:$IW$192,187,FALSE),0)</f>
        <v>0</v>
      </c>
      <c r="CJ214" s="198">
        <f>IFERROR(HLOOKUP(CJ$1,'Nakladova matice_2018'!$A$1:$IW$192,187,FALSE),0)</f>
        <v>0</v>
      </c>
      <c r="CK214" s="198">
        <f>IFERROR(HLOOKUP(CK$1,'Nakladova matice_2018'!$A$1:$IW$192,187,FALSE),0)</f>
        <v>0</v>
      </c>
      <c r="CL214" s="198">
        <f>IFERROR(HLOOKUP(CL$1,'Nakladova matice_2018'!$A$1:$IW$192,187,FALSE),0)</f>
        <v>0</v>
      </c>
      <c r="CM214" s="198">
        <f>IFERROR(HLOOKUP(CM$1,'Nakladova matice_2018'!$A$1:$IW$192,187,FALSE),0)</f>
        <v>0</v>
      </c>
      <c r="CN214" s="198">
        <f>IFERROR(HLOOKUP(CN$1,'Nakladova matice_2018'!$A$1:$IW$192,187,FALSE),0)</f>
        <v>1769132</v>
      </c>
      <c r="CO214" s="198">
        <f>IFERROR(HLOOKUP(CO$1,'Nakladova matice_2018'!$A$1:$IW$192,187,FALSE),0)</f>
        <v>0</v>
      </c>
      <c r="CP214" s="198">
        <f>IFERROR(HLOOKUP(CP$1,'Nakladova matice_2018'!$A$1:$IW$192,187,FALSE),0)</f>
        <v>0</v>
      </c>
      <c r="CQ214" s="198">
        <f>IFERROR(HLOOKUP(CQ$1,'Nakladova matice_2018'!$A$1:$IW$192,187,FALSE),0)</f>
        <v>0</v>
      </c>
      <c r="CR214" s="198">
        <f>IFERROR(HLOOKUP(CR$1,'Nakladova matice_2018'!$A$1:$IW$192,187,FALSE),0)</f>
        <v>0</v>
      </c>
      <c r="CS214" s="198">
        <f>IFERROR(HLOOKUP(CS$1,'Nakladova matice_2018'!$A$1:$IW$192,187,FALSE),0)</f>
        <v>0</v>
      </c>
      <c r="CT214" s="198">
        <f>IFERROR(HLOOKUP(CT$1,'Nakladova matice_2018'!$A$1:$IW$192,187,FALSE),0)</f>
        <v>498027.5</v>
      </c>
      <c r="CU214" s="198">
        <f>IFERROR(HLOOKUP(CU$1,'Nakladova matice_2018'!$A$1:$IW$192,187,FALSE),0)</f>
        <v>11403.3</v>
      </c>
      <c r="CV214" s="198">
        <f>IFERROR(HLOOKUP(CV$1,'Nakladova matice_2018'!$A$1:$IW$192,187,FALSE),0)</f>
        <v>0</v>
      </c>
      <c r="CW214" s="198">
        <f>IFERROR(HLOOKUP(CW$1,'Nakladova matice_2018'!$A$1:$IW$192,187,FALSE),0)</f>
        <v>0</v>
      </c>
      <c r="CX214" s="198">
        <f>IFERROR(HLOOKUP(CX$1,'Nakladova matice_2018'!$A$1:$IW$192,187,FALSE),0)</f>
        <v>0</v>
      </c>
      <c r="CY214" s="198">
        <f>IFERROR(HLOOKUP(CY$1,'Nakladova matice_2018'!$A$1:$IW$192,187,FALSE),0)</f>
        <v>0</v>
      </c>
      <c r="CZ214" s="198">
        <f>IFERROR(HLOOKUP(CZ$1,'Nakladova matice_2018'!$A$1:$IW$192,187,FALSE),0)</f>
        <v>0</v>
      </c>
      <c r="DA214" s="198">
        <f>IFERROR(HLOOKUP(DA$1,'Nakladova matice_2018'!$A$1:$IW$192,187,FALSE),0)</f>
        <v>0</v>
      </c>
      <c r="DB214" s="198">
        <f>IFERROR(HLOOKUP(DB$1,'Nakladova matice_2018'!$A$1:$IW$192,187,FALSE),0)</f>
        <v>0</v>
      </c>
      <c r="DC214" s="198">
        <f>IFERROR(HLOOKUP(DC$1,'Nakladova matice_2018'!$A$1:$IW$192,187,FALSE),0)</f>
        <v>0</v>
      </c>
      <c r="DD214" s="198">
        <f>IFERROR(HLOOKUP(DD$1,'Nakladova matice_2018'!$A$1:$IW$192,187,FALSE),0)</f>
        <v>0</v>
      </c>
      <c r="DE214" s="198">
        <f>IFERROR(HLOOKUP(DE$1,'Nakladova matice_2018'!$A$1:$IW$192,187,FALSE),0)</f>
        <v>0</v>
      </c>
      <c r="DF214" s="198">
        <f>IFERROR(HLOOKUP(DF$1,'Nakladova matice_2018'!$A$1:$IW$192,187,FALSE),0)</f>
        <v>0</v>
      </c>
      <c r="DG214" s="198">
        <f>IFERROR(HLOOKUP(DG$1,'Nakladova matice_2018'!$A$1:$IW$192,187,FALSE),0)</f>
        <v>29125.599999999999</v>
      </c>
      <c r="DH214" s="198">
        <f>IFERROR(HLOOKUP(DH$1,'Nakladova matice_2018'!$A$1:$IW$192,187,FALSE),0)</f>
        <v>0</v>
      </c>
      <c r="DI214" s="198">
        <f>IFERROR(HLOOKUP(DI$1,'Nakladova matice_2018'!$A$1:$IW$192,187,FALSE),0)</f>
        <v>0</v>
      </c>
      <c r="DJ214" s="198">
        <f>IFERROR(HLOOKUP(DJ$1,'Nakladova matice_2018'!$A$1:$IW$192,187,FALSE),0)</f>
        <v>0</v>
      </c>
      <c r="DK214" s="198">
        <f>IFERROR(HLOOKUP(DK$1,'Nakladova matice_2018'!$A$1:$IW$192,187,FALSE),0)</f>
        <v>0</v>
      </c>
      <c r="DL214" s="198">
        <f>IFERROR(HLOOKUP(DL$1,'Nakladova matice_2018'!$A$1:$IW$192,187,FALSE),0)</f>
        <v>119472.14</v>
      </c>
      <c r="DM214" s="198">
        <f>IFERROR(HLOOKUP(DM$1,'Nakladova matice_2018'!$A$1:$IW$192,187,FALSE),0)</f>
        <v>0</v>
      </c>
      <c r="DN214" s="198">
        <f>IFERROR(HLOOKUP(DN$1,'Nakladova matice_2018'!$A$1:$IW$192,187,FALSE),0)</f>
        <v>0</v>
      </c>
      <c r="DO214" s="198">
        <f>IFERROR(HLOOKUP(DO$1,'Nakladova matice_2018'!$A$1:$IW$192,187,FALSE),0)</f>
        <v>0</v>
      </c>
      <c r="DP214" s="198">
        <f>IFERROR(HLOOKUP(DP$1,'Nakladova matice_2018'!$A$1:$IW$192,187,FALSE),0)</f>
        <v>0</v>
      </c>
      <c r="DQ214" s="198">
        <f>IFERROR(HLOOKUP(DQ$1,'Nakladova matice_2018'!$A$1:$IW$192,187,FALSE),0)</f>
        <v>0</v>
      </c>
      <c r="DR214" s="198">
        <f>IFERROR(HLOOKUP(DR$1,'Nakladova matice_2018'!$A$1:$IW$192,187,FALSE),0)</f>
        <v>0</v>
      </c>
      <c r="DS214" s="198">
        <f>IFERROR(HLOOKUP(DS$1,'Nakladova matice_2018'!$A$1:$IW$192,187,FALSE),0)</f>
        <v>0</v>
      </c>
      <c r="DT214" s="198">
        <f>IFERROR(HLOOKUP(DT$1,'Nakladova matice_2018'!$A$1:$IW$192,187,FALSE),0)</f>
        <v>0</v>
      </c>
      <c r="DU214" s="198">
        <f>IFERROR(HLOOKUP(DU$1,'Nakladova matice_2018'!$A$1:$IW$192,187,FALSE),0)</f>
        <v>0</v>
      </c>
      <c r="DV214" s="198">
        <f>IFERROR(HLOOKUP(DV$1,'Nakladova matice_2018'!$A$1:$IW$192,187,FALSE),0)</f>
        <v>0</v>
      </c>
      <c r="DW214" s="198">
        <f>IFERROR(HLOOKUP(DW$1,'Nakladova matice_2018'!$A$1:$IW$192,187,FALSE),0)</f>
        <v>0</v>
      </c>
      <c r="DX214" s="198">
        <f>IFERROR(HLOOKUP(DX$1,'Nakladova matice_2018'!$A$1:$IW$192,187,FALSE),0)</f>
        <v>0</v>
      </c>
      <c r="DY214" s="198">
        <f>IFERROR(HLOOKUP(DY$1,'Nakladova matice_2018'!$A$1:$IW$192,187,FALSE),0)</f>
        <v>0</v>
      </c>
      <c r="DZ214" s="198">
        <f>IFERROR(HLOOKUP(DZ$1,'Nakladova matice_2018'!$A$1:$IW$192,187,FALSE),0)</f>
        <v>0</v>
      </c>
      <c r="EA214" s="198">
        <f>IFERROR(HLOOKUP(EA$1,'Nakladova matice_2018'!$A$1:$IW$192,187,FALSE),0)</f>
        <v>0</v>
      </c>
      <c r="EB214" s="198">
        <f>IFERROR(HLOOKUP(EB$1,'Nakladova matice_2018'!$A$1:$IW$192,187,FALSE),0)</f>
        <v>0</v>
      </c>
      <c r="EC214" s="198">
        <f>IFERROR(HLOOKUP(EC$1,'Nakladova matice_2018'!$A$1:$IW$192,187,FALSE),0)</f>
        <v>0</v>
      </c>
      <c r="ED214" s="198">
        <f>IFERROR(HLOOKUP(ED$1,'Nakladova matice_2018'!$A$1:$IW$192,187,FALSE),0)</f>
        <v>0</v>
      </c>
      <c r="EE214" s="198">
        <f>IFERROR(HLOOKUP(EE$1,'Nakladova matice_2018'!$A$1:$IW$192,187,FALSE),0)</f>
        <v>0</v>
      </c>
      <c r="EF214" s="198">
        <f>IFERROR(HLOOKUP(EF$1,'Nakladova matice_2018'!$A$1:$IW$192,187,FALSE),0)</f>
        <v>0</v>
      </c>
      <c r="EG214" s="198">
        <f>IFERROR(HLOOKUP(EG$1,'Nakladova matice_2018'!$A$1:$IW$192,187,FALSE),0)</f>
        <v>0</v>
      </c>
      <c r="EH214" s="198">
        <f>IFERROR(HLOOKUP(EH$1,'Nakladova matice_2018'!$A$1:$IW$192,187,FALSE),0)</f>
        <v>0</v>
      </c>
      <c r="EI214" s="198">
        <f>IFERROR(HLOOKUP(EI$1,'Nakladova matice_2018'!$A$1:$IW$192,187,FALSE),0)</f>
        <v>0</v>
      </c>
      <c r="EJ214" s="198">
        <f>IFERROR(HLOOKUP(EJ$1,'Nakladova matice_2018'!$A$1:$IW$192,187,FALSE),0)</f>
        <v>0</v>
      </c>
      <c r="EK214" s="198">
        <f>IFERROR(HLOOKUP(EK$1,'Nakladova matice_2018'!$A$1:$IW$192,187,FALSE),0)</f>
        <v>0</v>
      </c>
      <c r="EL214" s="198">
        <f>IFERROR(HLOOKUP(EL$1,'Nakladova matice_2018'!$A$1:$IW$192,187,FALSE),0)</f>
        <v>0</v>
      </c>
      <c r="EM214" s="198">
        <f>IFERROR(HLOOKUP(EM$1,'Nakladova matice_2018'!$A$1:$IW$192,187,FALSE),0)</f>
        <v>0</v>
      </c>
      <c r="EN214" s="198">
        <f>IFERROR(HLOOKUP(EN$1,'Nakladova matice_2018'!$A$1:$IW$192,187,FALSE),0)</f>
        <v>0</v>
      </c>
      <c r="EO214" s="198">
        <f>IFERROR(HLOOKUP(EO$1,'Nakladova matice_2018'!$A$1:$IW$192,187,FALSE),0)</f>
        <v>0</v>
      </c>
      <c r="EP214" s="198">
        <f>IFERROR(HLOOKUP(EP$1,'Nakladova matice_2018'!$A$1:$IW$192,187,FALSE),0)</f>
        <v>0</v>
      </c>
      <c r="EQ214" s="198">
        <f>IFERROR(HLOOKUP(EQ$1,'Nakladova matice_2018'!$A$1:$IW$192,187,FALSE),0)</f>
        <v>0</v>
      </c>
      <c r="ER214" s="198">
        <f>IFERROR(HLOOKUP(ER$1,'Nakladova matice_2018'!$A$1:$IW$192,187,FALSE),0)</f>
        <v>0</v>
      </c>
      <c r="ES214" s="198">
        <f>IFERROR(HLOOKUP(ES$1,'Nakladova matice_2018'!$A$1:$IW$192,187,FALSE),0)</f>
        <v>0</v>
      </c>
      <c r="ET214" s="198">
        <f>IFERROR(HLOOKUP(ET$1,'Nakladova matice_2018'!$A$1:$IW$192,187,FALSE),0)</f>
        <v>0</v>
      </c>
      <c r="EU214" s="198">
        <f>IFERROR(HLOOKUP(EU$1,'Nakladova matice_2018'!$A$1:$IW$192,187,FALSE),0)</f>
        <v>0</v>
      </c>
      <c r="EV214" s="198">
        <f>IFERROR(HLOOKUP(EV$1,'Nakladova matice_2018'!$A$1:$IW$192,187,FALSE),0)</f>
        <v>0</v>
      </c>
      <c r="EW214" s="198">
        <f>IFERROR(HLOOKUP(EW$1,'Nakladova matice_2018'!$A$1:$IW$192,187,FALSE),0)</f>
        <v>0</v>
      </c>
      <c r="EX214" s="198">
        <f>IFERROR(HLOOKUP(EX$1,'Nakladova matice_2018'!$A$1:$IW$192,187,FALSE),0)</f>
        <v>0</v>
      </c>
      <c r="EY214" s="198">
        <f>IFERROR(HLOOKUP(EY$1,'Nakladova matice_2018'!$A$1:$IW$192,187,FALSE),0)</f>
        <v>0</v>
      </c>
      <c r="EZ214" s="198">
        <f>IFERROR(HLOOKUP(EZ$1,'Nakladova matice_2018'!$A$1:$IW$192,187,FALSE),0)</f>
        <v>0</v>
      </c>
      <c r="FA214" s="198">
        <f>IFERROR(HLOOKUP(FA$1,'Nakladova matice_2018'!$A$1:$IW$192,187,FALSE),0)</f>
        <v>0</v>
      </c>
      <c r="FB214" s="198">
        <f>IFERROR(HLOOKUP(FB$1,'Nakladova matice_2018'!$A$1:$IW$192,187,FALSE),0)</f>
        <v>15789.5</v>
      </c>
      <c r="FC214" s="198">
        <f>IFERROR(HLOOKUP(FC$1,'Nakladova matice_2018'!$A$1:$IW$192,187,FALSE),0)</f>
        <v>0</v>
      </c>
      <c r="FD214" s="198">
        <f>IFERROR(HLOOKUP(FD$1,'Nakladova matice_2018'!$A$1:$IW$192,187,FALSE),0)</f>
        <v>0</v>
      </c>
      <c r="FE214" s="198">
        <f>IFERROR(HLOOKUP(FE$1,'Nakladova matice_2018'!$A$1:$IW$192,187,FALSE),0)</f>
        <v>0</v>
      </c>
      <c r="FF214" s="198">
        <f>IFERROR(HLOOKUP(FF$1,'Nakladova matice_2018'!$A$1:$IW$192,187,FALSE),0)</f>
        <v>0</v>
      </c>
      <c r="FG214" s="198">
        <f>IFERROR(HLOOKUP(FG$1,'Nakladova matice_2018'!$A$1:$IW$192,187,FALSE),0)</f>
        <v>0</v>
      </c>
      <c r="FH214" s="198">
        <f>IFERROR(HLOOKUP(FH$1,'Nakladova matice_2018'!$A$1:$IW$192,187,FALSE),0)</f>
        <v>0</v>
      </c>
      <c r="FI214" s="198">
        <f>IFERROR(HLOOKUP(FI$1,'Nakladova matice_2018'!$A$1:$IW$192,187,FALSE),0)</f>
        <v>0</v>
      </c>
      <c r="FJ214" s="198">
        <f>IFERROR(HLOOKUP(FJ$1,'Nakladova matice_2018'!$A$1:$IW$192,187,FALSE),0)</f>
        <v>100461.2</v>
      </c>
      <c r="FK214" s="198">
        <f>IFERROR(HLOOKUP(FK$1,'Nakladova matice_2018'!$A$1:$IW$192,187,FALSE),0)</f>
        <v>0</v>
      </c>
      <c r="FL214" s="198">
        <f>IFERROR(HLOOKUP(FL$1,'Nakladova matice_2018'!$A$1:$IW$192,187,FALSE),0)</f>
        <v>38219.300000000003</v>
      </c>
      <c r="FM214" s="198">
        <f>IFERROR(HLOOKUP(FM$1,'Nakladova matice_2018'!$A$1:$IW$192,187,FALSE),0)</f>
        <v>0</v>
      </c>
      <c r="FN214" s="198">
        <f>IFERROR(HLOOKUP(FN$1,'Nakladova matice_2018'!$A$1:$IW$192,187,FALSE),0)</f>
        <v>0</v>
      </c>
      <c r="FO214" s="198">
        <f>IFERROR(HLOOKUP(FO$1,'Nakladova matice_2018'!$A$1:$IW$192,187,FALSE),0)</f>
        <v>141586.25</v>
      </c>
      <c r="FP214" s="198">
        <f>IFERROR(HLOOKUP(FP$1,'Nakladova matice_2018'!$A$1:$IW$192,187,FALSE),0)</f>
        <v>0</v>
      </c>
      <c r="FQ214" s="198">
        <f>IFERROR(HLOOKUP(FQ$1,'Nakladova matice_2018'!$A$1:$IW$192,187,FALSE),0)</f>
        <v>0</v>
      </c>
      <c r="FR214" s="198">
        <f>IFERROR(HLOOKUP(FR$1,'Nakladova matice_2018'!$A$1:$IW$192,187,FALSE),0)</f>
        <v>0</v>
      </c>
      <c r="FS214" s="198">
        <f>IFERROR(HLOOKUP(FS$1,'Nakladova matice_2018'!$A$1:$IW$192,187,FALSE),0)</f>
        <v>0</v>
      </c>
      <c r="FT214" s="198">
        <f>IFERROR(HLOOKUP(FT$1,'Nakladova matice_2018'!$A$1:$IW$192,187,FALSE),0)</f>
        <v>0</v>
      </c>
      <c r="FU214" s="198">
        <f>IFERROR(HLOOKUP(FU$1,'Nakladova matice_2018'!$A$1:$IW$192,187,FALSE),0)</f>
        <v>0</v>
      </c>
      <c r="FV214" s="198">
        <f>IFERROR(HLOOKUP(FV$1,'Nakladova matice_2018'!$A$1:$IW$192,187,FALSE),0)</f>
        <v>0</v>
      </c>
      <c r="FW214" s="198">
        <f>IFERROR(HLOOKUP(FW$1,'Nakladova matice_2018'!$A$1:$IW$192,187,FALSE),0)</f>
        <v>523697.5</v>
      </c>
      <c r="FX214" s="198">
        <f>IFERROR(HLOOKUP(FX$1,'Nakladova matice_2018'!$A$1:$IW$192,187,FALSE),0)</f>
        <v>761118.94</v>
      </c>
      <c r="FY214" s="198">
        <f>IFERROR(HLOOKUP(FY$1,'Nakladova matice_2018'!$A$1:$IW$192,187,FALSE),0)</f>
        <v>61833.2</v>
      </c>
      <c r="FZ214" s="198">
        <f>IFERROR(HLOOKUP(FZ$1,'Nakladova matice_2018'!$A$1:$IW$192,187,FALSE),0)</f>
        <v>0</v>
      </c>
      <c r="GA214" s="198">
        <f>IFERROR(HLOOKUP(GA$1,'Nakladova matice_2018'!$A$1:$IW$192,187,FALSE),0)</f>
        <v>1963912.69</v>
      </c>
      <c r="GB214" s="198">
        <f>IFERROR(HLOOKUP(GB$1,'Nakladova matice_2018'!$A$1:$IW$192,187,FALSE),0)</f>
        <v>844196.76</v>
      </c>
      <c r="GC214" s="198">
        <f>IFERROR(HLOOKUP(GC$1,'Nakladova matice_2018'!$A$1:$IW$192,187,FALSE),0)</f>
        <v>222672.64000000001</v>
      </c>
      <c r="GD214" s="198">
        <f>IFERROR(HLOOKUP(GD$1,'Nakladova matice_2018'!$A$1:$IW$192,187,FALSE),0)</f>
        <v>0</v>
      </c>
      <c r="GE214" s="198">
        <f>IFERROR(HLOOKUP(GE$1,'Nakladova matice_2018'!$A$1:$IW$192,187,FALSE),0)</f>
        <v>0</v>
      </c>
      <c r="GF214" s="198">
        <f>IFERROR(HLOOKUP(GF$1,'Nakladova matice_2018'!$A$1:$IW$192,187,FALSE),0)</f>
        <v>0</v>
      </c>
      <c r="GG214" s="198">
        <f>IFERROR(HLOOKUP(GG$1,'Nakladova matice_2018'!$A$1:$IW$192,187,FALSE),0)</f>
        <v>0</v>
      </c>
      <c r="GH214" s="198">
        <f>IFERROR(HLOOKUP(GH$1,'Nakladova matice_2018'!$A$1:$IW$192,187,FALSE),0)</f>
        <v>0</v>
      </c>
      <c r="GI214" s="198">
        <f>IFERROR(HLOOKUP(GI$1,'Nakladova matice_2018'!$A$1:$IW$192,187,FALSE),0)</f>
        <v>0</v>
      </c>
      <c r="GJ214" s="198">
        <f>IFERROR(HLOOKUP(GJ$1,'Nakladova matice_2018'!$A$1:$IW$192,187,FALSE),0)</f>
        <v>0</v>
      </c>
      <c r="GK214" s="198">
        <f>IFERROR(HLOOKUP(GK$1,'Nakladova matice_2018'!$A$1:$IW$192,187,FALSE),0)</f>
        <v>0</v>
      </c>
      <c r="GL214" s="198">
        <f>IFERROR(HLOOKUP(GL$1,'Nakladova matice_2018'!$A$1:$IW$192,187,FALSE),0)</f>
        <v>0</v>
      </c>
      <c r="GM214" s="198">
        <f>IFERROR(HLOOKUP(GM$1,'Nakladova matice_2018'!$A$1:$IW$192,187,FALSE),0)</f>
        <v>0</v>
      </c>
      <c r="GN214" s="198">
        <f>IFERROR(HLOOKUP(GN$1,'Nakladova matice_2018'!$A$1:$IW$192,187,FALSE),0)</f>
        <v>0</v>
      </c>
      <c r="GO214" s="198">
        <f>IFERROR(HLOOKUP(GO$1,'Nakladova matice_2018'!$A$1:$IW$192,187,FALSE),0)</f>
        <v>0</v>
      </c>
      <c r="GP214" s="198">
        <f>IFERROR(HLOOKUP(GP$1,'Nakladova matice_2018'!$A$1:$IW$192,187,FALSE),0)</f>
        <v>0</v>
      </c>
      <c r="GQ214" s="198">
        <f>IFERROR(HLOOKUP(GQ$1,'Nakladova matice_2018'!$A$1:$IW$192,187,FALSE),0)</f>
        <v>0</v>
      </c>
      <c r="GR214" s="198">
        <f>IFERROR(HLOOKUP(GR$1,'Nakladova matice_2018'!$A$1:$IW$192,187,FALSE),0)</f>
        <v>0</v>
      </c>
      <c r="GS214" s="198">
        <f>IFERROR(HLOOKUP(GS$1,'Nakladova matice_2018'!$A$1:$IW$192,187,FALSE),0)</f>
        <v>0</v>
      </c>
      <c r="GT214" s="198">
        <f>IFERROR(HLOOKUP(GT$1,'Nakladova matice_2018'!$A$1:$IW$192,187,FALSE),0)</f>
        <v>0</v>
      </c>
      <c r="GU214" s="198">
        <f>IFERROR(HLOOKUP(GU$1,'Nakladova matice_2018'!$A$1:$IW$192,187,FALSE),0)</f>
        <v>0</v>
      </c>
      <c r="GV214" s="198">
        <f>IFERROR(HLOOKUP(GV$1,'Nakladova matice_2018'!$A$1:$IW$192,187,FALSE),0)</f>
        <v>0</v>
      </c>
      <c r="GW214" s="198">
        <f>IFERROR(HLOOKUP(GW$1,'Nakladova matice_2018'!$A$1:$IW$192,187,FALSE),0)</f>
        <v>6596.94</v>
      </c>
      <c r="GX214" s="198">
        <f>IFERROR(HLOOKUP(GX$1,'Nakladova matice_2018'!$A$1:$IW$192,187,FALSE),0)</f>
        <v>0</v>
      </c>
      <c r="GY214" s="198">
        <f>IFERROR(HLOOKUP(GY$1,'Nakladova matice_2018'!$A$1:$IW$192,187,FALSE),0)</f>
        <v>0</v>
      </c>
      <c r="GZ214" s="198">
        <f>IFERROR(HLOOKUP(GZ$1,'Nakladova matice_2018'!$A$1:$IW$192,187,FALSE),0)</f>
        <v>29406.53</v>
      </c>
      <c r="HA214" s="198">
        <f>IFERROR(HLOOKUP(HA$1,'Nakladova matice_2018'!$A$1:$IW$192,187,FALSE),0)</f>
        <v>0</v>
      </c>
      <c r="HB214" s="198">
        <f>IFERROR(HLOOKUP(HB$1,'Nakladova matice_2018'!$A$1:$IW$192,187,FALSE),0)</f>
        <v>0</v>
      </c>
      <c r="HC214" s="198">
        <f>IFERROR(HLOOKUP(HC$1,'Nakladova matice_2018'!$A$1:$IW$192,187,FALSE),0)</f>
        <v>324768.88</v>
      </c>
      <c r="HD214" s="198">
        <f>IFERROR(HLOOKUP(HD$1,'Nakladova matice_2018'!$A$1:$IW$192,187,FALSE),0)</f>
        <v>32376.880000000001</v>
      </c>
      <c r="HE214" s="198">
        <f>IFERROR(HLOOKUP(HE$1,'Nakladova matice_2018'!$A$1:$IW$192,187,FALSE),0)</f>
        <v>1024361.68</v>
      </c>
      <c r="HF214" s="198">
        <f>IFERROR(HLOOKUP(HF$1,'Nakladova matice_2018'!$A$1:$IW$192,187,FALSE),0)</f>
        <v>1230541.3999999999</v>
      </c>
      <c r="HG214" s="198">
        <f>IFERROR(HLOOKUP(HG$1,'Nakladova matice_2018'!$A$1:$IW$192,187,FALSE),0)</f>
        <v>0</v>
      </c>
      <c r="HH214" s="198">
        <f>IFERROR(HLOOKUP(HH$1,'Nakladova matice_2018'!$A$1:$IW$192,187,FALSE),0)</f>
        <v>0</v>
      </c>
      <c r="HI214" s="198">
        <f>IFERROR(HLOOKUP(HI$1,'Nakladova matice_2018'!$A$1:$IW$192,187,FALSE),0)</f>
        <v>0</v>
      </c>
      <c r="HJ214" s="198">
        <f>IFERROR(HLOOKUP(HJ$1,'Nakladova matice_2018'!$A$1:$IW$192,187,FALSE),0)</f>
        <v>0</v>
      </c>
      <c r="HK214" s="198">
        <f>IFERROR(HLOOKUP(HK$1,'Nakladova matice_2018'!$A$1:$IW$192,187,FALSE),0)</f>
        <v>0</v>
      </c>
      <c r="HL214" s="198">
        <f>IFERROR(HLOOKUP(HL$1,'Nakladova matice_2018'!$A$1:$IW$192,187,FALSE),0)</f>
        <v>0</v>
      </c>
      <c r="HM214" s="198">
        <f>IFERROR(HLOOKUP(HM$1,'Nakladova matice_2018'!$A$1:$IW$192,187,FALSE),0)</f>
        <v>0</v>
      </c>
      <c r="HN214" s="198">
        <f>IFERROR(HLOOKUP(HN$1,'Nakladova matice_2018'!$A$1:$IW$192,187,FALSE),0)</f>
        <v>0</v>
      </c>
      <c r="HO214" s="198">
        <f>IFERROR(HLOOKUP(HO$1,'Nakladova matice_2018'!$A$1:$IW$192,187,FALSE),0)</f>
        <v>0</v>
      </c>
      <c r="HP214" s="198">
        <f>IFERROR(HLOOKUP(HP$1,'Nakladova matice_2018'!$A$1:$IW$192,187,FALSE),0)</f>
        <v>0</v>
      </c>
      <c r="HQ214" s="198">
        <f>IFERROR(HLOOKUP(HQ$1,'Nakladova matice_2018'!$A$1:$IW$192,187,FALSE),0)</f>
        <v>0</v>
      </c>
      <c r="HR214" s="198">
        <f>IFERROR(HLOOKUP(HR$1,'Nakladova matice_2018'!$A$1:$IW$192,187,FALSE),0)</f>
        <v>0</v>
      </c>
      <c r="HS214" s="198">
        <f>IFERROR(HLOOKUP(HS$1,'Nakladova matice_2018'!$A$1:$IW$192,187,FALSE),0)</f>
        <v>0</v>
      </c>
      <c r="HT214" s="198">
        <f>IFERROR(HLOOKUP(HT$1,'Nakladova matice_2018'!$A$1:$IW$192,187,FALSE),0)</f>
        <v>564366.92000000004</v>
      </c>
      <c r="HU214" s="198">
        <f>IFERROR(HLOOKUP(HU$1,'Nakladova matice_2018'!$A$1:$IW$192,187,FALSE),0)</f>
        <v>891090.91</v>
      </c>
      <c r="HV214" s="198">
        <f>IFERROR(HLOOKUP(HV$1,'Nakladova matice_2018'!$A$1:$IW$192,187,FALSE),0)</f>
        <v>434851.78</v>
      </c>
      <c r="HW214" s="198">
        <f>IFERROR(HLOOKUP(HW$1,'Nakladova matice_2018'!$A$1:$IW$192,187,FALSE),0)</f>
        <v>1898039.95</v>
      </c>
      <c r="HX214" s="198">
        <f>IFERROR(HLOOKUP(HX$1,'Nakladova matice_2018'!$A$1:$IW$192,187,FALSE),0)</f>
        <v>487338.04</v>
      </c>
      <c r="HY214" s="198">
        <f>IFERROR(HLOOKUP(HY$1,'Nakladova matice_2018'!$A$1:$IW$192,187,FALSE),0)</f>
        <v>717851.06</v>
      </c>
      <c r="HZ214" s="198">
        <f>IFERROR(HLOOKUP(HZ$1,'Nakladova matice_2018'!$A$1:$IW$192,187,FALSE),0)</f>
        <v>0</v>
      </c>
      <c r="IA214" s="198">
        <f>IFERROR(HLOOKUP(IA$1,'Nakladova matice_2018'!$A$1:$IW$192,187,FALSE),0)</f>
        <v>93272.81</v>
      </c>
      <c r="IB214" s="198">
        <f>IFERROR(HLOOKUP(IB$1,'Nakladova matice_2018'!$A$1:$IW$192,187,FALSE),0)</f>
        <v>206443.63</v>
      </c>
      <c r="IC214" s="198">
        <f>IFERROR(HLOOKUP(IC$1,'Nakladova matice_2018'!$A$1:$IW$192,187,FALSE),0)</f>
        <v>32627.02</v>
      </c>
      <c r="ID214" s="198">
        <f>IFERROR(HLOOKUP(ID$1,'Nakladova matice_2018'!$A$1:$IW$192,187,FALSE),0)</f>
        <v>1280421.08</v>
      </c>
      <c r="IE214" s="198">
        <f>IFERROR(HLOOKUP(IE$1,'Nakladova matice_2018'!$A$1:$IW$192,187,FALSE),0)</f>
        <v>0</v>
      </c>
      <c r="IF214" s="198">
        <f>IFERROR(HLOOKUP(IF$1,'Nakladova matice_2018'!$A$1:$IW$192,187,FALSE),0)</f>
        <v>111503.97</v>
      </c>
      <c r="IG214" s="198">
        <f>IFERROR(HLOOKUP(IG$1,'Nakladova matice_2018'!$A$1:$IW$192,187,FALSE),0)</f>
        <v>78465.7</v>
      </c>
      <c r="IH214" s="198">
        <f>IFERROR(HLOOKUP(IH$1,'Nakladova matice_2018'!$A$1:$IW$192,187,FALSE),0)</f>
        <v>0</v>
      </c>
      <c r="II214" s="198">
        <f>IFERROR(HLOOKUP(II$1,'Nakladova matice_2018'!$A$1:$IW$192,187,FALSE),0)</f>
        <v>0</v>
      </c>
      <c r="IJ214" s="198">
        <f>IFERROR(HLOOKUP(IJ$1,'Nakladova matice_2018'!$A$1:$IW$192,187,FALSE),0)</f>
        <v>0</v>
      </c>
      <c r="IK214" s="198">
        <f>IFERROR(HLOOKUP(IK$1,'Nakladova matice_2018'!$A$1:$IW$192,187,FALSE),0)</f>
        <v>0</v>
      </c>
      <c r="IL214" s="198">
        <f>IFERROR(HLOOKUP(IL$1,'Nakladova matice_2018'!$A$1:$IW$192,187,FALSE),0)</f>
        <v>4167799.63</v>
      </c>
      <c r="IM214" s="198">
        <f>IFERROR(HLOOKUP(IM$1,'Nakladova matice_2018'!$A$1:$IW$192,187,FALSE),0)</f>
        <v>0</v>
      </c>
      <c r="IN214" s="198">
        <f>IFERROR(HLOOKUP(IN$1,'Nakladova matice_2018'!$A$1:$IW$192,187,FALSE),0)</f>
        <v>0</v>
      </c>
      <c r="IO214" s="198">
        <f>IFERROR(HLOOKUP(IO$1,'Nakladova matice_2018'!$A$1:$IW$192,187,FALSE),0)</f>
        <v>0</v>
      </c>
      <c r="IP214" s="198">
        <f>IFERROR(HLOOKUP(IP$1,'Nakladova matice_2018'!$A$1:$IW$192,187,FALSE),0)</f>
        <v>0</v>
      </c>
      <c r="IQ214" s="198">
        <f>IFERROR(HLOOKUP(IQ$1,'Nakladova matice_2018'!$A$1:$IW$192,187,FALSE),0)</f>
        <v>456960.02</v>
      </c>
      <c r="IR214" s="198">
        <f>IFERROR(HLOOKUP(IR$1,'Nakladova matice_2018'!$A$1:$IW$192,187,FALSE),0)</f>
        <v>0</v>
      </c>
      <c r="IS214" s="198">
        <f>IFERROR(HLOOKUP(IS$1,'Nakladova matice_2018'!$A$1:$IW$192,187,FALSE),0)</f>
        <v>0</v>
      </c>
      <c r="IT214" s="198">
        <f>IFERROR(HLOOKUP(IT$1,'Nakladova matice_2018'!$A$1:$IW$192,187,FALSE),0)</f>
        <v>0</v>
      </c>
      <c r="IU214" s="198">
        <f>IFERROR(HLOOKUP(IU$1,'Nakladova matice_2018'!$A$1:$IW$192,187,FALSE),0)</f>
        <v>0</v>
      </c>
      <c r="IV214" s="198">
        <f>IFERROR(HLOOKUP(IV$1,'Nakladova matice_2018'!$A$1:$IW$192,187,FALSE),0)</f>
        <v>0</v>
      </c>
      <c r="IW214" s="198">
        <f>IFERROR(HLOOKUP(IW$1,'Nakladova matice_2018'!$A$1:$IW$192,187,FALSE),0)</f>
        <v>0</v>
      </c>
      <c r="IX214" s="198">
        <f>IFERROR(HLOOKUP(IX$1,'Nakladova matice_2018'!$A$1:$IW$192,187,FALSE),0)</f>
        <v>0</v>
      </c>
      <c r="IY214" s="198">
        <f>IFERROR(HLOOKUP(IY$1,'Nakladova matice_2018'!$A$1:$IW$192,187,FALSE),0)</f>
        <v>0</v>
      </c>
      <c r="IZ214" s="198">
        <f>IFERROR(HLOOKUP(IZ$1,'Nakladova matice_2018'!$A$1:$IW$192,187,FALSE),0)</f>
        <v>0</v>
      </c>
      <c r="JA214" s="198">
        <f>IFERROR(HLOOKUP(JA$1,'Nakladova matice_2018'!$A$1:$IW$192,187,FALSE),0)</f>
        <v>0</v>
      </c>
      <c r="JB214" s="198">
        <f>IFERROR(HLOOKUP(JB$1,'Nakladova matice_2018'!$A$1:$IW$192,187,FALSE),0)</f>
        <v>0</v>
      </c>
      <c r="JC214" s="198">
        <f>IFERROR(HLOOKUP(JC$1,'Nakladova matice_2018'!$A$1:$IW$192,187,FALSE),0)</f>
        <v>174710.34</v>
      </c>
      <c r="JD214" s="198">
        <f>IFERROR(HLOOKUP(JD$1,'Nakladova matice_2018'!$A$1:$IW$192,187,FALSE),0)</f>
        <v>0</v>
      </c>
      <c r="JE214" s="198">
        <f>IFERROR(HLOOKUP(JE$1,'Nakladova matice_2018'!$A$1:$IW$192,187,FALSE),0)</f>
        <v>0</v>
      </c>
      <c r="JF214" s="198">
        <f>IFERROR(HLOOKUP(JF$1,'Nakladova matice_2018'!$A$1:$IW$192,187,FALSE),0)</f>
        <v>0</v>
      </c>
      <c r="JG214" s="198">
        <f>IFERROR(HLOOKUP(JG$1,'Nakladova matice_2018'!$A$1:$IW$192,187,FALSE),0)</f>
        <v>0</v>
      </c>
      <c r="JH214" s="198">
        <f>IFERROR(HLOOKUP(JH$1,'Nakladova matice_2018'!$A$1:$IW$192,187,FALSE),0)</f>
        <v>0</v>
      </c>
      <c r="JI214" s="198">
        <f>IFERROR(HLOOKUP(JI$1,'Nakladova matice_2018'!$A$1:$IW$192,187,FALSE),0)</f>
        <v>0</v>
      </c>
      <c r="JJ214" s="198">
        <f>IFERROR(HLOOKUP(JJ$1,'Nakladova matice_2018'!$A$1:$IW$192,187,FALSE),0)</f>
        <v>0</v>
      </c>
      <c r="JK214" s="198">
        <f>IFERROR(HLOOKUP(JK$1,'Nakladova matice_2018'!$A$1:$IW$192,187,FALSE),0)</f>
        <v>0</v>
      </c>
      <c r="JL214" s="198">
        <f>IFERROR(HLOOKUP(JL$1,'Nakladova matice_2018'!$A$1:$IW$192,187,FALSE),0)</f>
        <v>0</v>
      </c>
      <c r="JM214" s="198">
        <f>IFERROR(HLOOKUP(JM$1,'Nakladova matice_2018'!$A$1:$IW$192,187,FALSE),0)</f>
        <v>0</v>
      </c>
      <c r="JN214" s="198">
        <f>IFERROR(HLOOKUP(JN$1,'Nakladova matice_2018'!$A$1:$IW$192,187,FALSE),0)</f>
        <v>0</v>
      </c>
      <c r="JO214" s="198">
        <f>IFERROR(HLOOKUP(JO$1,'Nakladova matice_2018'!$A$1:$IW$192,187,FALSE),0)</f>
        <v>0</v>
      </c>
      <c r="JP214" s="198">
        <f>IFERROR(HLOOKUP(JP$1,'Nakladova matice_2018'!$A$1:$IW$192,187,FALSE),0)</f>
        <v>0</v>
      </c>
      <c r="JQ214" s="198">
        <f>IFERROR(HLOOKUP(JQ$1,'Nakladova matice_2018'!$A$1:$IW$192,187,FALSE),0)</f>
        <v>0</v>
      </c>
      <c r="JR214" s="198">
        <f>IFERROR(HLOOKUP(JR$1,'Nakladova matice_2018'!$A$1:$IW$192,187,FALSE),0)</f>
        <v>0</v>
      </c>
      <c r="JS214" s="198">
        <f>IFERROR(HLOOKUP(JS$1,'Nakladova matice_2018'!$A$1:$IW$192,187,FALSE),0)</f>
        <v>0</v>
      </c>
      <c r="JT214" s="198">
        <f>IFERROR(HLOOKUP(JT$1,'Nakladova matice_2018'!$A$1:$IW$192,187,FALSE),0)</f>
        <v>0</v>
      </c>
      <c r="JU214" s="198">
        <f>IFERROR(HLOOKUP(JU$1,'Nakladova matice_2018'!$A$1:$IW$192,187,FALSE),0)</f>
        <v>0</v>
      </c>
      <c r="JV214" s="198">
        <f>IFERROR(HLOOKUP(JV$1,'Nakladova matice_2018'!$A$1:$IW$192,187,FALSE),0)</f>
        <v>0</v>
      </c>
      <c r="JW214" s="198">
        <f>IFERROR(HLOOKUP(JW$1,'Nakladova matice_2018'!$A$1:$IW$192,187,FALSE),0)</f>
        <v>0</v>
      </c>
      <c r="JX214" s="198">
        <f>IFERROR(HLOOKUP(JX$1,'Nakladova matice_2018'!$A$1:$IW$192,187,FALSE),0)</f>
        <v>0</v>
      </c>
      <c r="JY214" s="198">
        <f>IFERROR(HLOOKUP(JY$1,'Nakladova matice_2018'!$A$1:$IW$192,187,FALSE),0)</f>
        <v>0</v>
      </c>
      <c r="JZ214" s="198">
        <f>IFERROR(HLOOKUP(JZ$1,'Nakladova matice_2018'!$A$1:$IW$192,187,FALSE),0)</f>
        <v>0</v>
      </c>
      <c r="KA214" s="198">
        <f>IFERROR(HLOOKUP(KA$1,'Nakladova matice_2018'!$A$1:$IW$192,187,FALSE),0)</f>
        <v>0</v>
      </c>
      <c r="KB214" s="198">
        <f>IFERROR(HLOOKUP(KB$1,'Nakladova matice_2018'!$A$1:$IW$192,187,FALSE),0)</f>
        <v>0</v>
      </c>
      <c r="KC214" s="198">
        <f>IFERROR(HLOOKUP(KC$1,'Nakladova matice_2018'!$A$1:$IW$192,187,FALSE),0)</f>
        <v>0</v>
      </c>
      <c r="KD214" s="198">
        <f>IFERROR(HLOOKUP(KD$1,'Nakladova matice_2018'!$A$1:$IW$192,187,FALSE),0)</f>
        <v>0</v>
      </c>
      <c r="KE214" s="198">
        <f>IFERROR(HLOOKUP(KE$1,'Nakladova matice_2018'!$A$1:$IW$192,187,FALSE),0)</f>
        <v>0</v>
      </c>
      <c r="KF214" s="198">
        <f>IFERROR(HLOOKUP(KF$1,'Nakladova matice_2018'!$A$1:$IW$192,187,FALSE),0)</f>
        <v>0</v>
      </c>
      <c r="KG214" s="198">
        <f>IFERROR(HLOOKUP(KG$1,'Nakladova matice_2018'!$A$1:$IW$192,187,FALSE),0)</f>
        <v>0</v>
      </c>
      <c r="KH214" s="198">
        <f>IFERROR(HLOOKUP(KH$1,'Nakladova matice_2018'!$A$1:$IW$192,187,FALSE),0)</f>
        <v>0</v>
      </c>
      <c r="KI214" s="198">
        <f>IFERROR(HLOOKUP(KI$1,'Nakladova matice_2018'!$A$1:$IW$192,187,FALSE),0)</f>
        <v>0</v>
      </c>
      <c r="KJ214" s="198">
        <f>IFERROR(HLOOKUP(KJ$1,'Nakladova matice_2018'!$A$1:$IW$192,187,FALSE),0)</f>
        <v>0</v>
      </c>
      <c r="KK214" s="198">
        <f>IFERROR(HLOOKUP(KK$1,'Nakladova matice_2018'!$A$1:$IW$192,187,FALSE),0)</f>
        <v>0</v>
      </c>
      <c r="KL214" s="198">
        <f>IFERROR(HLOOKUP(KL$1,'Nakladova matice_2018'!$A$1:$IW$192,187,FALSE),0)</f>
        <v>0</v>
      </c>
      <c r="KM214" s="198">
        <f>IFERROR(HLOOKUP(KM$1,'Nakladova matice_2018'!$A$1:$IW$192,187,FALSE),0)</f>
        <v>0</v>
      </c>
      <c r="KN214" s="198">
        <f>IFERROR(HLOOKUP(KN$1,'Nakladova matice_2018'!$A$1:$IW$192,187,FALSE),0)</f>
        <v>0</v>
      </c>
      <c r="KO214" s="198">
        <f>IFERROR(HLOOKUP(KO$1,'Nakladova matice_2018'!$A$1:$IW$192,187,FALSE),0)</f>
        <v>0</v>
      </c>
      <c r="KP214" s="198">
        <f>IFERROR(HLOOKUP(KP$1,'Nakladova matice_2018'!$A$1:$IW$192,187,FALSE),0)</f>
        <v>0</v>
      </c>
      <c r="KQ214" s="198">
        <f>IFERROR(HLOOKUP(KQ$1,'Nakladova matice_2018'!$A$1:$IW$192,187,FALSE),0)</f>
        <v>0</v>
      </c>
      <c r="KR214" s="198">
        <f>IFERROR(HLOOKUP(KR$1,'Nakladova matice_2018'!$A$1:$IW$192,187,FALSE),0)</f>
        <v>0</v>
      </c>
      <c r="KS214" s="198">
        <f>IFERROR(HLOOKUP(KS$1,'Nakladova matice_2018'!$A$1:$IW$192,187,FALSE),0)</f>
        <v>0</v>
      </c>
      <c r="KT214" s="198">
        <f>IFERROR(HLOOKUP(KT$1,'Nakladova matice_2018'!$A$1:$IW$192,187,FALSE),0)</f>
        <v>0</v>
      </c>
      <c r="KU214" s="198">
        <f>IFERROR(HLOOKUP(KU$1,'Nakladova matice_2018'!$A$1:$IW$192,187,FALSE),0)</f>
        <v>89680.2</v>
      </c>
      <c r="KV214" s="198">
        <f>IFERROR(HLOOKUP(KV$1,'Nakladova matice_2018'!$A$1:$IW$192,187,FALSE),0)</f>
        <v>0</v>
      </c>
      <c r="KW214" s="198">
        <f>IFERROR(HLOOKUP(KW$1,'Nakladova matice_2018'!$A$1:$IW$192,187,FALSE),0)</f>
        <v>0</v>
      </c>
      <c r="KX214" s="198">
        <f>IFERROR(HLOOKUP(KX$1,'Nakladova matice_2018'!$A$1:$IW$192,187,FALSE),0)</f>
        <v>0</v>
      </c>
      <c r="KY214" s="198">
        <f>IFERROR(HLOOKUP(KY$1,'Nakladova matice_2018'!$A$1:$IW$192,187,FALSE),0)</f>
        <v>0</v>
      </c>
      <c r="KZ214" s="198">
        <f>IFERROR(HLOOKUP(KZ$1,'Nakladova matice_2018'!$A$1:$IW$192,187,FALSE),0)</f>
        <v>0</v>
      </c>
      <c r="LA214" s="198">
        <f>IFERROR(HLOOKUP(LA$1,'Nakladova matice_2018'!$A$1:$IW$192,187,FALSE),0)</f>
        <v>0</v>
      </c>
      <c r="LB214" s="198">
        <f>IFERROR(HLOOKUP(LB$1,'Nakladova matice_2018'!$A$1:$IW$192,187,FALSE),0)</f>
        <v>0</v>
      </c>
      <c r="LC214" s="198">
        <f>IFERROR(HLOOKUP(LC$1,'Nakladova matice_2018'!$A$1:$IW$192,187,FALSE),0)</f>
        <v>0</v>
      </c>
      <c r="LD214" s="198">
        <f>IFERROR(HLOOKUP(LD$1,'Nakladova matice_2018'!$A$1:$IW$192,187,FALSE),0)</f>
        <v>0</v>
      </c>
      <c r="LE214" s="198">
        <f>IFERROR(HLOOKUP(LE$1,'Nakladova matice_2018'!$A$1:$IW$192,187,FALSE),0)</f>
        <v>0</v>
      </c>
      <c r="LF214" s="198">
        <f>IFERROR(HLOOKUP(LF$1,'Nakladova matice_2018'!$A$1:$IW$192,187,FALSE),0)</f>
        <v>0</v>
      </c>
      <c r="LG214" s="198">
        <f>IFERROR(HLOOKUP(LG$1,'Nakladova matice_2018'!$A$1:$IW$192,187,FALSE),0)</f>
        <v>0</v>
      </c>
      <c r="LH214" s="198">
        <f>IFERROR(HLOOKUP(LH$1,'Nakladova matice_2018'!$A$1:$IW$192,187,FALSE),0)</f>
        <v>0</v>
      </c>
      <c r="LI214" s="198">
        <f>IFERROR(HLOOKUP(LI$1,'Nakladova matice_2018'!$A$1:$IW$192,187,FALSE),0)</f>
        <v>0</v>
      </c>
      <c r="LJ214" s="198">
        <f>IFERROR(HLOOKUP(LJ$1,'Nakladova matice_2018'!$A$1:$IW$192,187,FALSE),0)</f>
        <v>0</v>
      </c>
      <c r="LK214" s="198">
        <f>IFERROR(HLOOKUP(LK$1,'Nakladova matice_2018'!$A$1:$IW$192,187,FALSE),0)</f>
        <v>0</v>
      </c>
      <c r="LL214" s="198">
        <f>IFERROR(HLOOKUP(LL$1,'Nakladova matice_2018'!$A$1:$IW$192,187,FALSE),0)</f>
        <v>0</v>
      </c>
      <c r="LM214" s="198">
        <f>IFERROR(HLOOKUP(LM$1,'Nakladova matice_2018'!$A$1:$IW$192,187,FALSE),0)</f>
        <v>431188.85</v>
      </c>
      <c r="LN214" s="198">
        <f>IFERROR(HLOOKUP(LN$1,'Nakladova matice_2018'!$A$1:$IW$192,187,FALSE),0)</f>
        <v>0</v>
      </c>
      <c r="LO214" s="198">
        <f>IFERROR(HLOOKUP(LO$1,'Nakladova matice_2018'!$A$1:$IW$192,187,FALSE),0)</f>
        <v>0</v>
      </c>
      <c r="LP214" s="198">
        <f>IFERROR(HLOOKUP(LP$1,'Nakladova matice_2018'!$A$1:$IW$192,187,FALSE),0)</f>
        <v>0</v>
      </c>
      <c r="LQ214" s="198">
        <f>IFERROR(HLOOKUP(LQ$1,'Nakladova matice_2018'!$A$1:$IW$192,187,FALSE),0)</f>
        <v>0</v>
      </c>
      <c r="LR214" s="198">
        <f>IFERROR(HLOOKUP(LR$1,'Nakladova matice_2018'!$A$1:$IW$192,187,FALSE),0)</f>
        <v>0</v>
      </c>
      <c r="LS214" s="198">
        <f>IFERROR(HLOOKUP(LS$1,'Nakladova matice_2018'!$A$1:$IW$192,187,FALSE),0)</f>
        <v>0</v>
      </c>
      <c r="LT214" s="198">
        <f>IFERROR(HLOOKUP(LT$1,'Nakladova matice_2018'!$A$1:$IW$192,187,FALSE),0)</f>
        <v>8909.1</v>
      </c>
      <c r="LU214" s="198">
        <f>IFERROR(HLOOKUP(LU$1,'Nakladova matice_2018'!$A$1:$IW$192,187,FALSE),0)</f>
        <v>0</v>
      </c>
      <c r="LV214" s="198">
        <f>IFERROR(HLOOKUP(LV$1,'Nakladova matice_2018'!$A$1:$IW$192,187,FALSE),0)</f>
        <v>0</v>
      </c>
      <c r="LW214" s="198">
        <f>IFERROR(HLOOKUP(LW$1,'Nakladova matice_2018'!$A$1:$IW$192,187,FALSE),0)</f>
        <v>0</v>
      </c>
      <c r="LX214" s="198">
        <f>IFERROR(HLOOKUP(LX$1,'Nakladova matice_2018'!$A$1:$IW$192,187,FALSE),0)</f>
        <v>0</v>
      </c>
      <c r="LY214" s="198">
        <f>IFERROR(HLOOKUP(LY$1,'Nakladova matice_2018'!$A$1:$IW$192,187,FALSE),0)</f>
        <v>0</v>
      </c>
      <c r="LZ214" s="198">
        <f>IFERROR(HLOOKUP(LZ$1,'Nakladova matice_2018'!$A$1:$IW$192,187,FALSE),0)</f>
        <v>0</v>
      </c>
      <c r="MA214" s="198">
        <f>IFERROR(HLOOKUP(MA$1,'Nakladova matice_2018'!$A$1:$IW$192,187,FALSE),0)</f>
        <v>124769.12</v>
      </c>
      <c r="MB214" s="198">
        <f>IFERROR(HLOOKUP(MB$1,'Nakladova matice_2018'!$A$1:$IW$192,187,FALSE),0)</f>
        <v>0</v>
      </c>
      <c r="MC214" s="198">
        <f>IFERROR(HLOOKUP(MC$1,'Nakladova matice_2018'!$A$1:$IW$192,187,FALSE),0)</f>
        <v>0</v>
      </c>
      <c r="MD214" s="198">
        <f>IFERROR(HLOOKUP(MD$1,'Nakladova matice_2018'!$A$1:$IW$192,187,FALSE),0)</f>
        <v>0</v>
      </c>
      <c r="ME214" s="198">
        <f>IFERROR(HLOOKUP(ME$1,'Nakladova matice_2018'!$A$1:$IW$192,187,FALSE),0)</f>
        <v>0</v>
      </c>
      <c r="MF214" s="198">
        <f>IFERROR(HLOOKUP(MF$1,'Nakladova matice_2018'!$A$1:$IW$192,187,FALSE),0)</f>
        <v>0</v>
      </c>
      <c r="MG214" s="198">
        <f>IFERROR(HLOOKUP(MG$1,'Nakladova matice_2018'!$A$1:$IW$192,187,FALSE),0)</f>
        <v>0</v>
      </c>
      <c r="MH214" s="198">
        <f>IFERROR(HLOOKUP(MH$1,'Nakladova matice_2018'!$A$1:$IW$192,187,FALSE),0)</f>
        <v>0</v>
      </c>
      <c r="MI214" s="198">
        <f>IFERROR(HLOOKUP(MI$1,'Nakladova matice_2018'!$A$1:$IW$192,187,FALSE),0)</f>
        <v>0</v>
      </c>
      <c r="MJ214" s="198">
        <f>IFERROR(HLOOKUP(MJ$1,'Nakladova matice_2018'!$A$1:$IW$192,187,FALSE),0)</f>
        <v>0</v>
      </c>
      <c r="MK214" s="198">
        <f>IFERROR(HLOOKUP(MK$1,'Nakladova matice_2018'!$A$1:$IW$192,187,FALSE),0)</f>
        <v>0</v>
      </c>
      <c r="ML214" s="198">
        <f>IFERROR(HLOOKUP(ML$1,'Nakladova matice_2018'!$A$1:$IW$192,187,FALSE),0)</f>
        <v>0</v>
      </c>
      <c r="MM214" s="198">
        <f>IFERROR(HLOOKUP(MM$1,'Nakladova matice_2018'!$A$1:$IW$192,187,FALSE),0)</f>
        <v>0</v>
      </c>
      <c r="MN214" s="198">
        <f>IFERROR(HLOOKUP(MN$1,'Nakladova matice_2018'!$A$1:$IW$192,187,FALSE),0)</f>
        <v>0</v>
      </c>
      <c r="MO214" s="198">
        <f t="shared" si="89"/>
        <v>41860335.310000032</v>
      </c>
      <c r="MP214" s="20">
        <f>MO214-'Nakladova matice_2018'!IX187</f>
        <v>0</v>
      </c>
    </row>
    <row r="215" spans="1:354" s="47" customFormat="1" x14ac:dyDescent="0.2">
      <c r="A215" s="196">
        <v>599191</v>
      </c>
      <c r="B215" s="197" t="s">
        <v>316</v>
      </c>
      <c r="C215" s="195">
        <v>0</v>
      </c>
      <c r="D215" s="198">
        <f>IFERROR(HLOOKUP(D$1,'Nakladova matice_2018'!$A$1:$IW$192,188,FALSE),0)</f>
        <v>0</v>
      </c>
      <c r="E215" s="198">
        <f>IFERROR(HLOOKUP(E$1,'Nakladova matice_2018'!$A$1:$IW$192,188,FALSE),0)</f>
        <v>0</v>
      </c>
      <c r="F215" s="198">
        <f>IFERROR(HLOOKUP(F$1,'Nakladova matice_2018'!$A$1:$IW$192,188,FALSE),0)</f>
        <v>0</v>
      </c>
      <c r="G215" s="198">
        <f>IFERROR(HLOOKUP(G$1,'Nakladova matice_2018'!$A$1:$IW$192,188,FALSE),0)</f>
        <v>0</v>
      </c>
      <c r="H215" s="198">
        <f>IFERROR(HLOOKUP(H$1,'Nakladova matice_2018'!$A$1:$IW$192,188,FALSE),0)</f>
        <v>0</v>
      </c>
      <c r="I215" s="198">
        <f>IFERROR(HLOOKUP(I$1,'Nakladova matice_2018'!$A$1:$IW$192,188,FALSE),0)</f>
        <v>0</v>
      </c>
      <c r="J215" s="198">
        <f>IFERROR(HLOOKUP(J$1,'Nakladova matice_2018'!$A$1:$IW$192,188,FALSE),0)</f>
        <v>934754</v>
      </c>
      <c r="K215" s="198">
        <f>IFERROR(HLOOKUP(K$1,'Nakladova matice_2018'!$A$1:$IW$192,188,FALSE),0)</f>
        <v>0</v>
      </c>
      <c r="L215" s="198">
        <f>IFERROR(HLOOKUP(L$1,'Nakladova matice_2018'!$A$1:$IW$192,188,FALSE),0)</f>
        <v>0</v>
      </c>
      <c r="M215" s="198">
        <f>IFERROR(HLOOKUP(M$1,'Nakladova matice_2018'!$A$1:$IW$192,188,FALSE),0)</f>
        <v>0</v>
      </c>
      <c r="N215" s="198">
        <f>IFERROR(HLOOKUP(N$1,'Nakladova matice_2018'!$A$1:$IW$192,188,FALSE),0)</f>
        <v>0</v>
      </c>
      <c r="O215" s="198">
        <f>IFERROR(HLOOKUP(O$1,'Nakladova matice_2018'!$A$1:$IW$192,188,FALSE),0)</f>
        <v>525463.44999999995</v>
      </c>
      <c r="P215" s="198">
        <f>IFERROR(HLOOKUP(P$1,'Nakladova matice_2018'!$A$1:$IW$192,188,FALSE),0)</f>
        <v>0</v>
      </c>
      <c r="Q215" s="198">
        <f>IFERROR(HLOOKUP(Q$1,'Nakladova matice_2018'!$A$1:$IW$192,188,FALSE),0)</f>
        <v>0</v>
      </c>
      <c r="R215" s="198">
        <f>IFERROR(HLOOKUP(R$1,'Nakladova matice_2018'!$A$1:$IW$192,188,FALSE),0)</f>
        <v>15331.34</v>
      </c>
      <c r="S215" s="198">
        <f>IFERROR(HLOOKUP(S$1,'Nakladova matice_2018'!$A$1:$IW$192,188,FALSE),0)</f>
        <v>956895</v>
      </c>
      <c r="T215" s="198">
        <f>IFERROR(HLOOKUP(T$1,'Nakladova matice_2018'!$A$1:$IW$192,188,FALSE),0)</f>
        <v>0</v>
      </c>
      <c r="U215" s="198">
        <f>IFERROR(HLOOKUP(U$1,'Nakladova matice_2018'!$A$1:$IW$192,188,FALSE),0)</f>
        <v>0</v>
      </c>
      <c r="V215" s="198">
        <f>IFERROR(HLOOKUP(V$1,'Nakladova matice_2018'!$A$1:$IW$192,188,FALSE),0)</f>
        <v>0</v>
      </c>
      <c r="W215" s="198">
        <f>IFERROR(HLOOKUP(W$1,'Nakladova matice_2018'!$A$1:$IW$192,188,FALSE),0)</f>
        <v>163753</v>
      </c>
      <c r="X215" s="198">
        <f>IFERROR(HLOOKUP(X$1,'Nakladova matice_2018'!$A$1:$IW$192,188,FALSE),0)</f>
        <v>0</v>
      </c>
      <c r="Y215" s="198">
        <f>IFERROR(HLOOKUP(Y$1,'Nakladova matice_2018'!$A$1:$IW$192,188,FALSE),0)</f>
        <v>0</v>
      </c>
      <c r="Z215" s="198">
        <f>IFERROR(HLOOKUP(Z$1,'Nakladova matice_2018'!$A$1:$IW$192,188,FALSE),0)</f>
        <v>9844958.9399999995</v>
      </c>
      <c r="AA215" s="198">
        <f>IFERROR(HLOOKUP(AA$1,'Nakladova matice_2018'!$A$1:$IW$192,188,FALSE),0)</f>
        <v>2470707</v>
      </c>
      <c r="AB215" s="198">
        <f>IFERROR(HLOOKUP(AB$1,'Nakladova matice_2018'!$A$1:$IW$192,188,FALSE),0)</f>
        <v>1380863.85</v>
      </c>
      <c r="AC215" s="198">
        <f>IFERROR(HLOOKUP(AC$1,'Nakladova matice_2018'!$A$1:$IW$192,188,FALSE),0)</f>
        <v>1093242.79</v>
      </c>
      <c r="AD215" s="198">
        <f>IFERROR(HLOOKUP(AD$1,'Nakladova matice_2018'!$A$1:$IW$192,188,FALSE),0)</f>
        <v>1451902.12</v>
      </c>
      <c r="AE215" s="198">
        <f>IFERROR(HLOOKUP(AE$1,'Nakladova matice_2018'!$A$1:$IW$192,188,FALSE),0)</f>
        <v>0</v>
      </c>
      <c r="AF215" s="198">
        <f>IFERROR(HLOOKUP(AF$1,'Nakladova matice_2018'!$A$1:$IW$192,188,FALSE),0)</f>
        <v>0</v>
      </c>
      <c r="AG215" s="198">
        <f>IFERROR(HLOOKUP(AG$1,'Nakladova matice_2018'!$A$1:$IW$192,188,FALSE),0)</f>
        <v>0</v>
      </c>
      <c r="AH215" s="198">
        <f>IFERROR(HLOOKUP(AH$1,'Nakladova matice_2018'!$A$1:$IW$192,188,FALSE),0)</f>
        <v>0</v>
      </c>
      <c r="AI215" s="198">
        <f>IFERROR(HLOOKUP(AI$1,'Nakladova matice_2018'!$A$1:$IW$192,188,FALSE),0)</f>
        <v>0</v>
      </c>
      <c r="AJ215" s="198">
        <f>IFERROR(HLOOKUP(AJ$1,'Nakladova matice_2018'!$A$1:$IW$192,188,FALSE),0)</f>
        <v>0</v>
      </c>
      <c r="AK215" s="198">
        <f>IFERROR(HLOOKUP(AK$1,'Nakladova matice_2018'!$A$1:$IW$192,188,FALSE),0)</f>
        <v>0</v>
      </c>
      <c r="AL215" s="198">
        <f>IFERROR(HLOOKUP(AL$1,'Nakladova matice_2018'!$A$1:$IW$192,188,FALSE),0)</f>
        <v>0</v>
      </c>
      <c r="AM215" s="198">
        <f>IFERROR(HLOOKUP(AM$1,'Nakladova matice_2018'!$A$1:$IW$192,188,FALSE),0)</f>
        <v>0</v>
      </c>
      <c r="AN215" s="198">
        <f>IFERROR(HLOOKUP(AN$1,'Nakladova matice_2018'!$A$1:$IW$192,188,FALSE),0)</f>
        <v>0</v>
      </c>
      <c r="AO215" s="198">
        <f>IFERROR(HLOOKUP(AO$1,'Nakladova matice_2018'!$A$1:$IW$192,188,FALSE),0)</f>
        <v>0</v>
      </c>
      <c r="AP215" s="198">
        <f>IFERROR(HLOOKUP(AP$1,'Nakladova matice_2018'!$A$1:$IW$192,188,FALSE),0)</f>
        <v>791812.79</v>
      </c>
      <c r="AQ215" s="198">
        <f>IFERROR(HLOOKUP(AQ$1,'Nakladova matice_2018'!$A$1:$IW$192,188,FALSE),0)</f>
        <v>0</v>
      </c>
      <c r="AR215" s="198">
        <f>IFERROR(HLOOKUP(AR$1,'Nakladova matice_2018'!$A$1:$IW$192,188,FALSE),0)</f>
        <v>0</v>
      </c>
      <c r="AS215" s="198">
        <f>IFERROR(HLOOKUP(AS$1,'Nakladova matice_2018'!$A$1:$IW$192,188,FALSE),0)</f>
        <v>0</v>
      </c>
      <c r="AT215" s="198">
        <f>IFERROR(HLOOKUP(AT$1,'Nakladova matice_2018'!$A$1:$IW$192,188,FALSE),0)</f>
        <v>0</v>
      </c>
      <c r="AU215" s="198">
        <f>IFERROR(HLOOKUP(AU$1,'Nakladova matice_2018'!$A$1:$IW$192,188,FALSE),0)</f>
        <v>0</v>
      </c>
      <c r="AV215" s="198">
        <f>IFERROR(HLOOKUP(AV$1,'Nakladova matice_2018'!$A$1:$IW$192,188,FALSE),0)</f>
        <v>0</v>
      </c>
      <c r="AW215" s="198">
        <f>IFERROR(HLOOKUP(AW$1,'Nakladova matice_2018'!$A$1:$IW$192,188,FALSE),0)</f>
        <v>0</v>
      </c>
      <c r="AX215" s="198">
        <f>IFERROR(HLOOKUP(AX$1,'Nakladova matice_2018'!$A$1:$IW$192,188,FALSE),0)</f>
        <v>74280</v>
      </c>
      <c r="AY215" s="198">
        <f>IFERROR(HLOOKUP(AY$1,'Nakladova matice_2018'!$A$1:$IW$192,188,FALSE),0)</f>
        <v>159965.62</v>
      </c>
      <c r="AZ215" s="198">
        <f>IFERROR(HLOOKUP(AZ$1,'Nakladova matice_2018'!$A$1:$IW$192,188,FALSE),0)</f>
        <v>0</v>
      </c>
      <c r="BA215" s="198">
        <f>IFERROR(HLOOKUP(BA$1,'Nakladova matice_2018'!$A$1:$IW$192,188,FALSE),0)</f>
        <v>171717</v>
      </c>
      <c r="BB215" s="198">
        <f>IFERROR(HLOOKUP(BB$1,'Nakladova matice_2018'!$A$1:$IW$192,188,FALSE),0)</f>
        <v>0</v>
      </c>
      <c r="BC215" s="198">
        <f>IFERROR(HLOOKUP(BC$1,'Nakladova matice_2018'!$A$1:$IW$192,188,FALSE),0)</f>
        <v>0</v>
      </c>
      <c r="BD215" s="198">
        <f>IFERROR(HLOOKUP(BD$1,'Nakladova matice_2018'!$A$1:$IW$192,188,FALSE),0)</f>
        <v>1200000</v>
      </c>
      <c r="BE215" s="198">
        <f>IFERROR(HLOOKUP(BE$1,'Nakladova matice_2018'!$A$1:$IW$192,188,FALSE),0)</f>
        <v>0</v>
      </c>
      <c r="BF215" s="198">
        <f>IFERROR(HLOOKUP(BF$1,'Nakladova matice_2018'!$A$1:$IW$192,188,FALSE),0)</f>
        <v>0</v>
      </c>
      <c r="BG215" s="198">
        <f>IFERROR(HLOOKUP(BG$1,'Nakladova matice_2018'!$A$1:$IW$192,188,FALSE),0)</f>
        <v>0</v>
      </c>
      <c r="BH215" s="198">
        <f>IFERROR(HLOOKUP(BH$1,'Nakladova matice_2018'!$A$1:$IW$192,188,FALSE),0)</f>
        <v>0</v>
      </c>
      <c r="BI215" s="198">
        <f>IFERROR(HLOOKUP(BI$1,'Nakladova matice_2018'!$A$1:$IW$192,188,FALSE),0)</f>
        <v>67045.63</v>
      </c>
      <c r="BJ215" s="198">
        <f>IFERROR(HLOOKUP(BJ$1,'Nakladova matice_2018'!$A$1:$IW$192,188,FALSE),0)</f>
        <v>0</v>
      </c>
      <c r="BK215" s="198">
        <f>IFERROR(HLOOKUP(BK$1,'Nakladova matice_2018'!$A$1:$IW$192,188,FALSE),0)</f>
        <v>0</v>
      </c>
      <c r="BL215" s="198">
        <f>IFERROR(HLOOKUP(BL$1,'Nakladova matice_2018'!$A$1:$IW$192,188,FALSE),0)</f>
        <v>0</v>
      </c>
      <c r="BM215" s="198">
        <f>IFERROR(HLOOKUP(BM$1,'Nakladova matice_2018'!$A$1:$IW$192,188,FALSE),0)</f>
        <v>182951.22</v>
      </c>
      <c r="BN215" s="198">
        <f>IFERROR(HLOOKUP(BN$1,'Nakladova matice_2018'!$A$1:$IW$192,188,FALSE),0)</f>
        <v>0</v>
      </c>
      <c r="BO215" s="198">
        <f>IFERROR(HLOOKUP(BO$1,'Nakladova matice_2018'!$A$1:$IW$192,188,FALSE),0)</f>
        <v>0</v>
      </c>
      <c r="BP215" s="198">
        <f>IFERROR(HLOOKUP(BP$1,'Nakladova matice_2018'!$A$1:$IW$192,188,FALSE),0)</f>
        <v>0</v>
      </c>
      <c r="BQ215" s="198">
        <f>IFERROR(HLOOKUP(BQ$1,'Nakladova matice_2018'!$A$1:$IW$192,188,FALSE),0)</f>
        <v>1920000</v>
      </c>
      <c r="BR215" s="198">
        <f>IFERROR(HLOOKUP(BR$1,'Nakladova matice_2018'!$A$1:$IW$192,188,FALSE),0)</f>
        <v>0</v>
      </c>
      <c r="BS215" s="198">
        <f>IFERROR(HLOOKUP(BS$1,'Nakladova matice_2018'!$A$1:$IW$192,188,FALSE),0)</f>
        <v>0</v>
      </c>
      <c r="BT215" s="198">
        <f>IFERROR(HLOOKUP(BT$1,'Nakladova matice_2018'!$A$1:$IW$192,188,FALSE),0)</f>
        <v>14396018.32</v>
      </c>
      <c r="BU215" s="198">
        <f>IFERROR(HLOOKUP(BU$1,'Nakladova matice_2018'!$A$1:$IW$192,188,FALSE),0)</f>
        <v>0</v>
      </c>
      <c r="BV215" s="198">
        <f>IFERROR(HLOOKUP(BV$1,'Nakladova matice_2018'!$A$1:$IW$192,188,FALSE),0)</f>
        <v>0</v>
      </c>
      <c r="BW215" s="198">
        <f>IFERROR(HLOOKUP(BW$1,'Nakladova matice_2018'!$A$1:$IW$192,188,FALSE),0)</f>
        <v>0</v>
      </c>
      <c r="BX215" s="198">
        <f>IFERROR(HLOOKUP(BX$1,'Nakladova matice_2018'!$A$1:$IW$192,188,FALSE),0)</f>
        <v>0</v>
      </c>
      <c r="BY215" s="198">
        <f>IFERROR(HLOOKUP(BY$1,'Nakladova matice_2018'!$A$1:$IW$192,188,FALSE),0)</f>
        <v>0</v>
      </c>
      <c r="BZ215" s="198">
        <f>IFERROR(HLOOKUP(BZ$1,'Nakladova matice_2018'!$A$1:$IW$192,188,FALSE),0)</f>
        <v>0</v>
      </c>
      <c r="CA215" s="198">
        <f>IFERROR(HLOOKUP(CA$1,'Nakladova matice_2018'!$A$1:$IW$192,188,FALSE),0)</f>
        <v>0</v>
      </c>
      <c r="CB215" s="198">
        <f>IFERROR(HLOOKUP(CB$1,'Nakladova matice_2018'!$A$1:$IW$192,188,FALSE),0)</f>
        <v>0</v>
      </c>
      <c r="CC215" s="198">
        <f>IFERROR(HLOOKUP(CC$1,'Nakladova matice_2018'!$A$1:$IW$192,188,FALSE),0)</f>
        <v>0</v>
      </c>
      <c r="CD215" s="198">
        <f>IFERROR(HLOOKUP(CD$1,'Nakladova matice_2018'!$A$1:$IW$192,188,FALSE),0)</f>
        <v>0</v>
      </c>
      <c r="CE215" s="198">
        <f>IFERROR(HLOOKUP(CE$1,'Nakladova matice_2018'!$A$1:$IW$192,188,FALSE),0)</f>
        <v>0</v>
      </c>
      <c r="CF215" s="198">
        <f>IFERROR(HLOOKUP(CF$1,'Nakladova matice_2018'!$A$1:$IW$192,188,FALSE),0)</f>
        <v>178179.62</v>
      </c>
      <c r="CG215" s="198">
        <f>IFERROR(HLOOKUP(CG$1,'Nakladova matice_2018'!$A$1:$IW$192,188,FALSE),0)</f>
        <v>0</v>
      </c>
      <c r="CH215" s="198">
        <f>IFERROR(HLOOKUP(CH$1,'Nakladova matice_2018'!$A$1:$IW$192,188,FALSE),0)</f>
        <v>0</v>
      </c>
      <c r="CI215" s="198">
        <f>IFERROR(HLOOKUP(CI$1,'Nakladova matice_2018'!$A$1:$IW$192,188,FALSE),0)</f>
        <v>258379</v>
      </c>
      <c r="CJ215" s="198">
        <f>IFERROR(HLOOKUP(CJ$1,'Nakladova matice_2018'!$A$1:$IW$192,188,FALSE),0)</f>
        <v>0</v>
      </c>
      <c r="CK215" s="198">
        <f>IFERROR(HLOOKUP(CK$1,'Nakladova matice_2018'!$A$1:$IW$192,188,FALSE),0)</f>
        <v>0</v>
      </c>
      <c r="CL215" s="198">
        <f>IFERROR(HLOOKUP(CL$1,'Nakladova matice_2018'!$A$1:$IW$192,188,FALSE),0)</f>
        <v>0</v>
      </c>
      <c r="CM215" s="198">
        <f>IFERROR(HLOOKUP(CM$1,'Nakladova matice_2018'!$A$1:$IW$192,188,FALSE),0)</f>
        <v>0</v>
      </c>
      <c r="CN215" s="198">
        <f>IFERROR(HLOOKUP(CN$1,'Nakladova matice_2018'!$A$1:$IW$192,188,FALSE),0)</f>
        <v>243185</v>
      </c>
      <c r="CO215" s="198">
        <f>IFERROR(HLOOKUP(CO$1,'Nakladova matice_2018'!$A$1:$IW$192,188,FALSE),0)</f>
        <v>90000</v>
      </c>
      <c r="CP215" s="198">
        <f>IFERROR(HLOOKUP(CP$1,'Nakladova matice_2018'!$A$1:$IW$192,188,FALSE),0)</f>
        <v>0</v>
      </c>
      <c r="CQ215" s="198">
        <f>IFERROR(HLOOKUP(CQ$1,'Nakladova matice_2018'!$A$1:$IW$192,188,FALSE),0)</f>
        <v>0</v>
      </c>
      <c r="CR215" s="198">
        <f>IFERROR(HLOOKUP(CR$1,'Nakladova matice_2018'!$A$1:$IW$192,188,FALSE),0)</f>
        <v>0</v>
      </c>
      <c r="CS215" s="198">
        <f>IFERROR(HLOOKUP(CS$1,'Nakladova matice_2018'!$A$1:$IW$192,188,FALSE),0)</f>
        <v>0</v>
      </c>
      <c r="CT215" s="198">
        <f>IFERROR(HLOOKUP(CT$1,'Nakladova matice_2018'!$A$1:$IW$192,188,FALSE),0)</f>
        <v>732000</v>
      </c>
      <c r="CU215" s="198">
        <f>IFERROR(HLOOKUP(CU$1,'Nakladova matice_2018'!$A$1:$IW$192,188,FALSE),0)</f>
        <v>0</v>
      </c>
      <c r="CV215" s="198">
        <f>IFERROR(HLOOKUP(CV$1,'Nakladova matice_2018'!$A$1:$IW$192,188,FALSE),0)</f>
        <v>943039.29</v>
      </c>
      <c r="CW215" s="198">
        <f>IFERROR(HLOOKUP(CW$1,'Nakladova matice_2018'!$A$1:$IW$192,188,FALSE),0)</f>
        <v>0</v>
      </c>
      <c r="CX215" s="198">
        <f>IFERROR(HLOOKUP(CX$1,'Nakladova matice_2018'!$A$1:$IW$192,188,FALSE),0)</f>
        <v>0</v>
      </c>
      <c r="CY215" s="198">
        <f>IFERROR(HLOOKUP(CY$1,'Nakladova matice_2018'!$A$1:$IW$192,188,FALSE),0)</f>
        <v>0</v>
      </c>
      <c r="CZ215" s="198">
        <f>IFERROR(HLOOKUP(CZ$1,'Nakladova matice_2018'!$A$1:$IW$192,188,FALSE),0)</f>
        <v>0</v>
      </c>
      <c r="DA215" s="198">
        <f>IFERROR(HLOOKUP(DA$1,'Nakladova matice_2018'!$A$1:$IW$192,188,FALSE),0)</f>
        <v>0</v>
      </c>
      <c r="DB215" s="198">
        <f>IFERROR(HLOOKUP(DB$1,'Nakladova matice_2018'!$A$1:$IW$192,188,FALSE),0)</f>
        <v>292000</v>
      </c>
      <c r="DC215" s="198">
        <f>IFERROR(HLOOKUP(DC$1,'Nakladova matice_2018'!$A$1:$IW$192,188,FALSE),0)</f>
        <v>0</v>
      </c>
      <c r="DD215" s="198">
        <f>IFERROR(HLOOKUP(DD$1,'Nakladova matice_2018'!$A$1:$IW$192,188,FALSE),0)</f>
        <v>0</v>
      </c>
      <c r="DE215" s="198">
        <f>IFERROR(HLOOKUP(DE$1,'Nakladova matice_2018'!$A$1:$IW$192,188,FALSE),0)</f>
        <v>0</v>
      </c>
      <c r="DF215" s="198">
        <f>IFERROR(HLOOKUP(DF$1,'Nakladova matice_2018'!$A$1:$IW$192,188,FALSE),0)</f>
        <v>0</v>
      </c>
      <c r="DG215" s="198">
        <f>IFERROR(HLOOKUP(DG$1,'Nakladova matice_2018'!$A$1:$IW$192,188,FALSE),0)</f>
        <v>132000</v>
      </c>
      <c r="DH215" s="198">
        <f>IFERROR(HLOOKUP(DH$1,'Nakladova matice_2018'!$A$1:$IW$192,188,FALSE),0)</f>
        <v>0</v>
      </c>
      <c r="DI215" s="198">
        <f>IFERROR(HLOOKUP(DI$1,'Nakladova matice_2018'!$A$1:$IW$192,188,FALSE),0)</f>
        <v>0</v>
      </c>
      <c r="DJ215" s="198">
        <f>IFERROR(HLOOKUP(DJ$1,'Nakladova matice_2018'!$A$1:$IW$192,188,FALSE),0)</f>
        <v>210000</v>
      </c>
      <c r="DK215" s="198">
        <f>IFERROR(HLOOKUP(DK$1,'Nakladova matice_2018'!$A$1:$IW$192,188,FALSE),0)</f>
        <v>0</v>
      </c>
      <c r="DL215" s="198">
        <f>IFERROR(HLOOKUP(DL$1,'Nakladova matice_2018'!$A$1:$IW$192,188,FALSE),0)</f>
        <v>419433.9</v>
      </c>
      <c r="DM215" s="198">
        <f>IFERROR(HLOOKUP(DM$1,'Nakladova matice_2018'!$A$1:$IW$192,188,FALSE),0)</f>
        <v>111000</v>
      </c>
      <c r="DN215" s="198">
        <f>IFERROR(HLOOKUP(DN$1,'Nakladova matice_2018'!$A$1:$IW$192,188,FALSE),0)</f>
        <v>0</v>
      </c>
      <c r="DO215" s="198">
        <f>IFERROR(HLOOKUP(DO$1,'Nakladova matice_2018'!$A$1:$IW$192,188,FALSE),0)</f>
        <v>0</v>
      </c>
      <c r="DP215" s="198">
        <f>IFERROR(HLOOKUP(DP$1,'Nakladova matice_2018'!$A$1:$IW$192,188,FALSE),0)</f>
        <v>0</v>
      </c>
      <c r="DQ215" s="198">
        <f>IFERROR(HLOOKUP(DQ$1,'Nakladova matice_2018'!$A$1:$IW$192,188,FALSE),0)</f>
        <v>0</v>
      </c>
      <c r="DR215" s="198">
        <f>IFERROR(HLOOKUP(DR$1,'Nakladova matice_2018'!$A$1:$IW$192,188,FALSE),0)</f>
        <v>0</v>
      </c>
      <c r="DS215" s="198">
        <f>IFERROR(HLOOKUP(DS$1,'Nakladova matice_2018'!$A$1:$IW$192,188,FALSE),0)</f>
        <v>308253.76</v>
      </c>
      <c r="DT215" s="198">
        <f>IFERROR(HLOOKUP(DT$1,'Nakladova matice_2018'!$A$1:$IW$192,188,FALSE),0)</f>
        <v>0</v>
      </c>
      <c r="DU215" s="198">
        <f>IFERROR(HLOOKUP(DU$1,'Nakladova matice_2018'!$A$1:$IW$192,188,FALSE),0)</f>
        <v>774766.92</v>
      </c>
      <c r="DV215" s="198">
        <f>IFERROR(HLOOKUP(DV$1,'Nakladova matice_2018'!$A$1:$IW$192,188,FALSE),0)</f>
        <v>0</v>
      </c>
      <c r="DW215" s="198">
        <f>IFERROR(HLOOKUP(DW$1,'Nakladova matice_2018'!$A$1:$IW$192,188,FALSE),0)</f>
        <v>50000</v>
      </c>
      <c r="DX215" s="198">
        <f>IFERROR(HLOOKUP(DX$1,'Nakladova matice_2018'!$A$1:$IW$192,188,FALSE),0)</f>
        <v>0</v>
      </c>
      <c r="DY215" s="198">
        <f>IFERROR(HLOOKUP(DY$1,'Nakladova matice_2018'!$A$1:$IW$192,188,FALSE),0)</f>
        <v>0</v>
      </c>
      <c r="DZ215" s="198">
        <f>IFERROR(HLOOKUP(DZ$1,'Nakladova matice_2018'!$A$1:$IW$192,188,FALSE),0)</f>
        <v>0</v>
      </c>
      <c r="EA215" s="198">
        <f>IFERROR(HLOOKUP(EA$1,'Nakladova matice_2018'!$A$1:$IW$192,188,FALSE),0)</f>
        <v>0</v>
      </c>
      <c r="EB215" s="198">
        <f>IFERROR(HLOOKUP(EB$1,'Nakladova matice_2018'!$A$1:$IW$192,188,FALSE),0)</f>
        <v>0</v>
      </c>
      <c r="EC215" s="198">
        <f>IFERROR(HLOOKUP(EC$1,'Nakladova matice_2018'!$A$1:$IW$192,188,FALSE),0)</f>
        <v>0</v>
      </c>
      <c r="ED215" s="198">
        <f>IFERROR(HLOOKUP(ED$1,'Nakladova matice_2018'!$A$1:$IW$192,188,FALSE),0)</f>
        <v>0</v>
      </c>
      <c r="EE215" s="198">
        <f>IFERROR(HLOOKUP(EE$1,'Nakladova matice_2018'!$A$1:$IW$192,188,FALSE),0)</f>
        <v>68142.399999999994</v>
      </c>
      <c r="EF215" s="198">
        <f>IFERROR(HLOOKUP(EF$1,'Nakladova matice_2018'!$A$1:$IW$192,188,FALSE),0)</f>
        <v>0</v>
      </c>
      <c r="EG215" s="198">
        <f>IFERROR(HLOOKUP(EG$1,'Nakladova matice_2018'!$A$1:$IW$192,188,FALSE),0)</f>
        <v>0</v>
      </c>
      <c r="EH215" s="198">
        <f>IFERROR(HLOOKUP(EH$1,'Nakladova matice_2018'!$A$1:$IW$192,188,FALSE),0)</f>
        <v>198000</v>
      </c>
      <c r="EI215" s="198">
        <f>IFERROR(HLOOKUP(EI$1,'Nakladova matice_2018'!$A$1:$IW$192,188,FALSE),0)</f>
        <v>0</v>
      </c>
      <c r="EJ215" s="198">
        <f>IFERROR(HLOOKUP(EJ$1,'Nakladova matice_2018'!$A$1:$IW$192,188,FALSE),0)</f>
        <v>0</v>
      </c>
      <c r="EK215" s="198">
        <f>IFERROR(HLOOKUP(EK$1,'Nakladova matice_2018'!$A$1:$IW$192,188,FALSE),0)</f>
        <v>3768437.98</v>
      </c>
      <c r="EL215" s="198">
        <f>IFERROR(HLOOKUP(EL$1,'Nakladova matice_2018'!$A$1:$IW$192,188,FALSE),0)</f>
        <v>0</v>
      </c>
      <c r="EM215" s="198">
        <f>IFERROR(HLOOKUP(EM$1,'Nakladova matice_2018'!$A$1:$IW$192,188,FALSE),0)</f>
        <v>0</v>
      </c>
      <c r="EN215" s="198">
        <f>IFERROR(HLOOKUP(EN$1,'Nakladova matice_2018'!$A$1:$IW$192,188,FALSE),0)</f>
        <v>0</v>
      </c>
      <c r="EO215" s="198">
        <f>IFERROR(HLOOKUP(EO$1,'Nakladova matice_2018'!$A$1:$IW$192,188,FALSE),0)</f>
        <v>0</v>
      </c>
      <c r="EP215" s="198">
        <f>IFERROR(HLOOKUP(EP$1,'Nakladova matice_2018'!$A$1:$IW$192,188,FALSE),0)</f>
        <v>0</v>
      </c>
      <c r="EQ215" s="198">
        <f>IFERROR(HLOOKUP(EQ$1,'Nakladova matice_2018'!$A$1:$IW$192,188,FALSE),0)</f>
        <v>0</v>
      </c>
      <c r="ER215" s="198">
        <f>IFERROR(HLOOKUP(ER$1,'Nakladova matice_2018'!$A$1:$IW$192,188,FALSE),0)</f>
        <v>0</v>
      </c>
      <c r="ES215" s="198">
        <f>IFERROR(HLOOKUP(ES$1,'Nakladova matice_2018'!$A$1:$IW$192,188,FALSE),0)</f>
        <v>654702.30000000005</v>
      </c>
      <c r="ET215" s="198">
        <f>IFERROR(HLOOKUP(ET$1,'Nakladova matice_2018'!$A$1:$IW$192,188,FALSE),0)</f>
        <v>0</v>
      </c>
      <c r="EU215" s="198">
        <f>IFERROR(HLOOKUP(EU$1,'Nakladova matice_2018'!$A$1:$IW$192,188,FALSE),0)</f>
        <v>0</v>
      </c>
      <c r="EV215" s="198">
        <f>IFERROR(HLOOKUP(EV$1,'Nakladova matice_2018'!$A$1:$IW$192,188,FALSE),0)</f>
        <v>0</v>
      </c>
      <c r="EW215" s="198">
        <f>IFERROR(HLOOKUP(EW$1,'Nakladova matice_2018'!$A$1:$IW$192,188,FALSE),0)</f>
        <v>0</v>
      </c>
      <c r="EX215" s="198">
        <f>IFERROR(HLOOKUP(EX$1,'Nakladova matice_2018'!$A$1:$IW$192,188,FALSE),0)</f>
        <v>0</v>
      </c>
      <c r="EY215" s="198">
        <f>IFERROR(HLOOKUP(EY$1,'Nakladova matice_2018'!$A$1:$IW$192,188,FALSE),0)</f>
        <v>0</v>
      </c>
      <c r="EZ215" s="198">
        <f>IFERROR(HLOOKUP(EZ$1,'Nakladova matice_2018'!$A$1:$IW$192,188,FALSE),0)</f>
        <v>0</v>
      </c>
      <c r="FA215" s="198">
        <f>IFERROR(HLOOKUP(FA$1,'Nakladova matice_2018'!$A$1:$IW$192,188,FALSE),0)</f>
        <v>0</v>
      </c>
      <c r="FB215" s="198">
        <f>IFERROR(HLOOKUP(FB$1,'Nakladova matice_2018'!$A$1:$IW$192,188,FALSE),0)</f>
        <v>0</v>
      </c>
      <c r="FC215" s="198">
        <f>IFERROR(HLOOKUP(FC$1,'Nakladova matice_2018'!$A$1:$IW$192,188,FALSE),0)</f>
        <v>0</v>
      </c>
      <c r="FD215" s="198">
        <f>IFERROR(HLOOKUP(FD$1,'Nakladova matice_2018'!$A$1:$IW$192,188,FALSE),0)</f>
        <v>0</v>
      </c>
      <c r="FE215" s="198">
        <f>IFERROR(HLOOKUP(FE$1,'Nakladova matice_2018'!$A$1:$IW$192,188,FALSE),0)</f>
        <v>0</v>
      </c>
      <c r="FF215" s="198">
        <f>IFERROR(HLOOKUP(FF$1,'Nakladova matice_2018'!$A$1:$IW$192,188,FALSE),0)</f>
        <v>533376</v>
      </c>
      <c r="FG215" s="198">
        <f>IFERROR(HLOOKUP(FG$1,'Nakladova matice_2018'!$A$1:$IW$192,188,FALSE),0)</f>
        <v>0</v>
      </c>
      <c r="FH215" s="198">
        <f>IFERROR(HLOOKUP(FH$1,'Nakladova matice_2018'!$A$1:$IW$192,188,FALSE),0)</f>
        <v>0</v>
      </c>
      <c r="FI215" s="198">
        <f>IFERROR(HLOOKUP(FI$1,'Nakladova matice_2018'!$A$1:$IW$192,188,FALSE),0)</f>
        <v>0</v>
      </c>
      <c r="FJ215" s="198">
        <f>IFERROR(HLOOKUP(FJ$1,'Nakladova matice_2018'!$A$1:$IW$192,188,FALSE),0)</f>
        <v>204945</v>
      </c>
      <c r="FK215" s="198">
        <f>IFERROR(HLOOKUP(FK$1,'Nakladova matice_2018'!$A$1:$IW$192,188,FALSE),0)</f>
        <v>0</v>
      </c>
      <c r="FL215" s="198">
        <f>IFERROR(HLOOKUP(FL$1,'Nakladova matice_2018'!$A$1:$IW$192,188,FALSE),0)</f>
        <v>0</v>
      </c>
      <c r="FM215" s="198">
        <f>IFERROR(HLOOKUP(FM$1,'Nakladova matice_2018'!$A$1:$IW$192,188,FALSE),0)</f>
        <v>0</v>
      </c>
      <c r="FN215" s="198">
        <f>IFERROR(HLOOKUP(FN$1,'Nakladova matice_2018'!$A$1:$IW$192,188,FALSE),0)</f>
        <v>0</v>
      </c>
      <c r="FO215" s="198">
        <f>IFERROR(HLOOKUP(FO$1,'Nakladova matice_2018'!$A$1:$IW$192,188,FALSE),0)</f>
        <v>0</v>
      </c>
      <c r="FP215" s="198">
        <f>IFERROR(HLOOKUP(FP$1,'Nakladova matice_2018'!$A$1:$IW$192,188,FALSE),0)</f>
        <v>0</v>
      </c>
      <c r="FQ215" s="198">
        <f>IFERROR(HLOOKUP(FQ$1,'Nakladova matice_2018'!$A$1:$IW$192,188,FALSE),0)</f>
        <v>0</v>
      </c>
      <c r="FR215" s="198">
        <f>IFERROR(HLOOKUP(FR$1,'Nakladova matice_2018'!$A$1:$IW$192,188,FALSE),0)</f>
        <v>0</v>
      </c>
      <c r="FS215" s="198">
        <f>IFERROR(HLOOKUP(FS$1,'Nakladova matice_2018'!$A$1:$IW$192,188,FALSE),0)</f>
        <v>0</v>
      </c>
      <c r="FT215" s="198">
        <f>IFERROR(HLOOKUP(FT$1,'Nakladova matice_2018'!$A$1:$IW$192,188,FALSE),0)</f>
        <v>141067</v>
      </c>
      <c r="FU215" s="198">
        <f>IFERROR(HLOOKUP(FU$1,'Nakladova matice_2018'!$A$1:$IW$192,188,FALSE),0)</f>
        <v>127578.6</v>
      </c>
      <c r="FV215" s="198">
        <f>IFERROR(HLOOKUP(FV$1,'Nakladova matice_2018'!$A$1:$IW$192,188,FALSE),0)</f>
        <v>14001000</v>
      </c>
      <c r="FW215" s="198">
        <f>IFERROR(HLOOKUP(FW$1,'Nakladova matice_2018'!$A$1:$IW$192,188,FALSE),0)</f>
        <v>722000</v>
      </c>
      <c r="FX215" s="198">
        <f>IFERROR(HLOOKUP(FX$1,'Nakladova matice_2018'!$A$1:$IW$192,188,FALSE),0)</f>
        <v>2563742.0299999998</v>
      </c>
      <c r="FY215" s="198">
        <f>IFERROR(HLOOKUP(FY$1,'Nakladova matice_2018'!$A$1:$IW$192,188,FALSE),0)</f>
        <v>4685141.3</v>
      </c>
      <c r="FZ215" s="198">
        <f>IFERROR(HLOOKUP(FZ$1,'Nakladova matice_2018'!$A$1:$IW$192,188,FALSE),0)</f>
        <v>0</v>
      </c>
      <c r="GA215" s="198">
        <f>IFERROR(HLOOKUP(GA$1,'Nakladova matice_2018'!$A$1:$IW$192,188,FALSE),0)</f>
        <v>10079748.68</v>
      </c>
      <c r="GB215" s="198">
        <f>IFERROR(HLOOKUP(GB$1,'Nakladova matice_2018'!$A$1:$IW$192,188,FALSE),0)</f>
        <v>824187.62</v>
      </c>
      <c r="GC215" s="198">
        <f>IFERROR(HLOOKUP(GC$1,'Nakladova matice_2018'!$A$1:$IW$192,188,FALSE),0)</f>
        <v>1394807.68</v>
      </c>
      <c r="GD215" s="198">
        <f>IFERROR(HLOOKUP(GD$1,'Nakladova matice_2018'!$A$1:$IW$192,188,FALSE),0)</f>
        <v>11350000</v>
      </c>
      <c r="GE215" s="198">
        <f>IFERROR(HLOOKUP(GE$1,'Nakladova matice_2018'!$A$1:$IW$192,188,FALSE),0)</f>
        <v>0</v>
      </c>
      <c r="GF215" s="198">
        <f>IFERROR(HLOOKUP(GF$1,'Nakladova matice_2018'!$A$1:$IW$192,188,FALSE),0)</f>
        <v>0</v>
      </c>
      <c r="GG215" s="198">
        <f>IFERROR(HLOOKUP(GG$1,'Nakladova matice_2018'!$A$1:$IW$192,188,FALSE),0)</f>
        <v>0</v>
      </c>
      <c r="GH215" s="198">
        <f>IFERROR(HLOOKUP(GH$1,'Nakladova matice_2018'!$A$1:$IW$192,188,FALSE),0)</f>
        <v>0</v>
      </c>
      <c r="GI215" s="198">
        <f>IFERROR(HLOOKUP(GI$1,'Nakladova matice_2018'!$A$1:$IW$192,188,FALSE),0)</f>
        <v>0</v>
      </c>
      <c r="GJ215" s="198">
        <f>IFERROR(HLOOKUP(GJ$1,'Nakladova matice_2018'!$A$1:$IW$192,188,FALSE),0)</f>
        <v>0</v>
      </c>
      <c r="GK215" s="198">
        <f>IFERROR(HLOOKUP(GK$1,'Nakladova matice_2018'!$A$1:$IW$192,188,FALSE),0)</f>
        <v>0</v>
      </c>
      <c r="GL215" s="198">
        <f>IFERROR(HLOOKUP(GL$1,'Nakladova matice_2018'!$A$1:$IW$192,188,FALSE),0)</f>
        <v>0</v>
      </c>
      <c r="GM215" s="198">
        <f>IFERROR(HLOOKUP(GM$1,'Nakladova matice_2018'!$A$1:$IW$192,188,FALSE),0)</f>
        <v>0</v>
      </c>
      <c r="GN215" s="198">
        <f>IFERROR(HLOOKUP(GN$1,'Nakladova matice_2018'!$A$1:$IW$192,188,FALSE),0)</f>
        <v>0</v>
      </c>
      <c r="GO215" s="198">
        <f>IFERROR(HLOOKUP(GO$1,'Nakladova matice_2018'!$A$1:$IW$192,188,FALSE),0)</f>
        <v>0</v>
      </c>
      <c r="GP215" s="198">
        <f>IFERROR(HLOOKUP(GP$1,'Nakladova matice_2018'!$A$1:$IW$192,188,FALSE),0)</f>
        <v>0</v>
      </c>
      <c r="GQ215" s="198">
        <f>IFERROR(HLOOKUP(GQ$1,'Nakladova matice_2018'!$A$1:$IW$192,188,FALSE),0)</f>
        <v>61448</v>
      </c>
      <c r="GR215" s="198">
        <f>IFERROR(HLOOKUP(GR$1,'Nakladova matice_2018'!$A$1:$IW$192,188,FALSE),0)</f>
        <v>0</v>
      </c>
      <c r="GS215" s="198">
        <f>IFERROR(HLOOKUP(GS$1,'Nakladova matice_2018'!$A$1:$IW$192,188,FALSE),0)</f>
        <v>0</v>
      </c>
      <c r="GT215" s="198">
        <f>IFERROR(HLOOKUP(GT$1,'Nakladova matice_2018'!$A$1:$IW$192,188,FALSE),0)</f>
        <v>125000</v>
      </c>
      <c r="GU215" s="198">
        <f>IFERROR(HLOOKUP(GU$1,'Nakladova matice_2018'!$A$1:$IW$192,188,FALSE),0)</f>
        <v>366889</v>
      </c>
      <c r="GV215" s="198">
        <f>IFERROR(HLOOKUP(GV$1,'Nakladova matice_2018'!$A$1:$IW$192,188,FALSE),0)</f>
        <v>0</v>
      </c>
      <c r="GW215" s="198">
        <f>IFERROR(HLOOKUP(GW$1,'Nakladova matice_2018'!$A$1:$IW$192,188,FALSE),0)</f>
        <v>0</v>
      </c>
      <c r="GX215" s="198">
        <f>IFERROR(HLOOKUP(GX$1,'Nakladova matice_2018'!$A$1:$IW$192,188,FALSE),0)</f>
        <v>0</v>
      </c>
      <c r="GY215" s="198">
        <f>IFERROR(HLOOKUP(GY$1,'Nakladova matice_2018'!$A$1:$IW$192,188,FALSE),0)</f>
        <v>0</v>
      </c>
      <c r="GZ215" s="198">
        <f>IFERROR(HLOOKUP(GZ$1,'Nakladova matice_2018'!$A$1:$IW$192,188,FALSE),0)</f>
        <v>185566</v>
      </c>
      <c r="HA215" s="198">
        <f>IFERROR(HLOOKUP(HA$1,'Nakladova matice_2018'!$A$1:$IW$192,188,FALSE),0)</f>
        <v>1763926</v>
      </c>
      <c r="HB215" s="198">
        <f>IFERROR(HLOOKUP(HB$1,'Nakladova matice_2018'!$A$1:$IW$192,188,FALSE),0)</f>
        <v>179735</v>
      </c>
      <c r="HC215" s="198">
        <f>IFERROR(HLOOKUP(HC$1,'Nakladova matice_2018'!$A$1:$IW$192,188,FALSE),0)</f>
        <v>1113323.53</v>
      </c>
      <c r="HD215" s="198">
        <f>IFERROR(HLOOKUP(HD$1,'Nakladova matice_2018'!$A$1:$IW$192,188,FALSE),0)</f>
        <v>1688273.79</v>
      </c>
      <c r="HE215" s="198">
        <f>IFERROR(HLOOKUP(HE$1,'Nakladova matice_2018'!$A$1:$IW$192,188,FALSE),0)</f>
        <v>1786189</v>
      </c>
      <c r="HF215" s="198">
        <f>IFERROR(HLOOKUP(HF$1,'Nakladova matice_2018'!$A$1:$IW$192,188,FALSE),0)</f>
        <v>5122685</v>
      </c>
      <c r="HG215" s="198">
        <f>IFERROR(HLOOKUP(HG$1,'Nakladova matice_2018'!$A$1:$IW$192,188,FALSE),0)</f>
        <v>0</v>
      </c>
      <c r="HH215" s="198">
        <f>IFERROR(HLOOKUP(HH$1,'Nakladova matice_2018'!$A$1:$IW$192,188,FALSE),0)</f>
        <v>0</v>
      </c>
      <c r="HI215" s="198">
        <f>IFERROR(HLOOKUP(HI$1,'Nakladova matice_2018'!$A$1:$IW$192,188,FALSE),0)</f>
        <v>0</v>
      </c>
      <c r="HJ215" s="198">
        <f>IFERROR(HLOOKUP(HJ$1,'Nakladova matice_2018'!$A$1:$IW$192,188,FALSE),0)</f>
        <v>0</v>
      </c>
      <c r="HK215" s="198">
        <f>IFERROR(HLOOKUP(HK$1,'Nakladova matice_2018'!$A$1:$IW$192,188,FALSE),0)</f>
        <v>0</v>
      </c>
      <c r="HL215" s="198">
        <f>IFERROR(HLOOKUP(HL$1,'Nakladova matice_2018'!$A$1:$IW$192,188,FALSE),0)</f>
        <v>0</v>
      </c>
      <c r="HM215" s="198">
        <f>IFERROR(HLOOKUP(HM$1,'Nakladova matice_2018'!$A$1:$IW$192,188,FALSE),0)</f>
        <v>0</v>
      </c>
      <c r="HN215" s="198">
        <f>IFERROR(HLOOKUP(HN$1,'Nakladova matice_2018'!$A$1:$IW$192,188,FALSE),0)</f>
        <v>0</v>
      </c>
      <c r="HO215" s="198">
        <f>IFERROR(HLOOKUP(HO$1,'Nakladova matice_2018'!$A$1:$IW$192,188,FALSE),0)</f>
        <v>0</v>
      </c>
      <c r="HP215" s="198">
        <f>IFERROR(HLOOKUP(HP$1,'Nakladova matice_2018'!$A$1:$IW$192,188,FALSE),0)</f>
        <v>0</v>
      </c>
      <c r="HQ215" s="198">
        <f>IFERROR(HLOOKUP(HQ$1,'Nakladova matice_2018'!$A$1:$IW$192,188,FALSE),0)</f>
        <v>0</v>
      </c>
      <c r="HR215" s="198">
        <f>IFERROR(HLOOKUP(HR$1,'Nakladova matice_2018'!$A$1:$IW$192,188,FALSE),0)</f>
        <v>0</v>
      </c>
      <c r="HS215" s="198">
        <f>IFERROR(HLOOKUP(HS$1,'Nakladova matice_2018'!$A$1:$IW$192,188,FALSE),0)</f>
        <v>0</v>
      </c>
      <c r="HT215" s="198">
        <f>IFERROR(HLOOKUP(HT$1,'Nakladova matice_2018'!$A$1:$IW$192,188,FALSE),0)</f>
        <v>0</v>
      </c>
      <c r="HU215" s="198">
        <f>IFERROR(HLOOKUP(HU$1,'Nakladova matice_2018'!$A$1:$IW$192,188,FALSE),0)</f>
        <v>0</v>
      </c>
      <c r="HV215" s="198">
        <f>IFERROR(HLOOKUP(HV$1,'Nakladova matice_2018'!$A$1:$IW$192,188,FALSE),0)</f>
        <v>0</v>
      </c>
      <c r="HW215" s="198">
        <f>IFERROR(HLOOKUP(HW$1,'Nakladova matice_2018'!$A$1:$IW$192,188,FALSE),0)</f>
        <v>0</v>
      </c>
      <c r="HX215" s="198">
        <f>IFERROR(HLOOKUP(HX$1,'Nakladova matice_2018'!$A$1:$IW$192,188,FALSE),0)</f>
        <v>0</v>
      </c>
      <c r="HY215" s="198">
        <f>IFERROR(HLOOKUP(HY$1,'Nakladova matice_2018'!$A$1:$IW$192,188,FALSE),0)</f>
        <v>0</v>
      </c>
      <c r="HZ215" s="198">
        <f>IFERROR(HLOOKUP(HZ$1,'Nakladova matice_2018'!$A$1:$IW$192,188,FALSE),0)</f>
        <v>0</v>
      </c>
      <c r="IA215" s="198">
        <f>IFERROR(HLOOKUP(IA$1,'Nakladova matice_2018'!$A$1:$IW$192,188,FALSE),0)</f>
        <v>0</v>
      </c>
      <c r="IB215" s="198">
        <f>IFERROR(HLOOKUP(IB$1,'Nakladova matice_2018'!$A$1:$IW$192,188,FALSE),0)</f>
        <v>0</v>
      </c>
      <c r="IC215" s="198">
        <f>IFERROR(HLOOKUP(IC$1,'Nakladova matice_2018'!$A$1:$IW$192,188,FALSE),0)</f>
        <v>0</v>
      </c>
      <c r="ID215" s="198">
        <f>IFERROR(HLOOKUP(ID$1,'Nakladova matice_2018'!$A$1:$IW$192,188,FALSE),0)</f>
        <v>0</v>
      </c>
      <c r="IE215" s="198">
        <f>IFERROR(HLOOKUP(IE$1,'Nakladova matice_2018'!$A$1:$IW$192,188,FALSE),0)</f>
        <v>0</v>
      </c>
      <c r="IF215" s="198">
        <f>IFERROR(HLOOKUP(IF$1,'Nakladova matice_2018'!$A$1:$IW$192,188,FALSE),0)</f>
        <v>0</v>
      </c>
      <c r="IG215" s="198">
        <f>IFERROR(HLOOKUP(IG$1,'Nakladova matice_2018'!$A$1:$IW$192,188,FALSE),0)</f>
        <v>0</v>
      </c>
      <c r="IH215" s="198">
        <f>IFERROR(HLOOKUP(IH$1,'Nakladova matice_2018'!$A$1:$IW$192,188,FALSE),0)</f>
        <v>0</v>
      </c>
      <c r="II215" s="198">
        <f>IFERROR(HLOOKUP(II$1,'Nakladova matice_2018'!$A$1:$IW$192,188,FALSE),0)</f>
        <v>0</v>
      </c>
      <c r="IJ215" s="198">
        <f>IFERROR(HLOOKUP(IJ$1,'Nakladova matice_2018'!$A$1:$IW$192,188,FALSE),0)</f>
        <v>0</v>
      </c>
      <c r="IK215" s="198">
        <f>IFERROR(HLOOKUP(IK$1,'Nakladova matice_2018'!$A$1:$IW$192,188,FALSE),0)</f>
        <v>0</v>
      </c>
      <c r="IL215" s="198">
        <f>IFERROR(HLOOKUP(IL$1,'Nakladova matice_2018'!$A$1:$IW$192,188,FALSE),0)</f>
        <v>0</v>
      </c>
      <c r="IM215" s="198">
        <f>IFERROR(HLOOKUP(IM$1,'Nakladova matice_2018'!$A$1:$IW$192,188,FALSE),0)</f>
        <v>0</v>
      </c>
      <c r="IN215" s="198">
        <f>IFERROR(HLOOKUP(IN$1,'Nakladova matice_2018'!$A$1:$IW$192,188,FALSE),0)</f>
        <v>0</v>
      </c>
      <c r="IO215" s="198">
        <f>IFERROR(HLOOKUP(IO$1,'Nakladova matice_2018'!$A$1:$IW$192,188,FALSE),0)</f>
        <v>0</v>
      </c>
      <c r="IP215" s="198">
        <f>IFERROR(HLOOKUP(IP$1,'Nakladova matice_2018'!$A$1:$IW$192,188,FALSE),0)</f>
        <v>0</v>
      </c>
      <c r="IQ215" s="198">
        <f>IFERROR(HLOOKUP(IQ$1,'Nakladova matice_2018'!$A$1:$IW$192,188,FALSE),0)</f>
        <v>0</v>
      </c>
      <c r="IR215" s="198">
        <f>IFERROR(HLOOKUP(IR$1,'Nakladova matice_2018'!$A$1:$IW$192,188,FALSE),0)</f>
        <v>0</v>
      </c>
      <c r="IS215" s="198">
        <f>IFERROR(HLOOKUP(IS$1,'Nakladova matice_2018'!$A$1:$IW$192,188,FALSE),0)</f>
        <v>0</v>
      </c>
      <c r="IT215" s="198">
        <f>IFERROR(HLOOKUP(IT$1,'Nakladova matice_2018'!$A$1:$IW$192,188,FALSE),0)</f>
        <v>0</v>
      </c>
      <c r="IU215" s="198">
        <f>IFERROR(HLOOKUP(IU$1,'Nakladova matice_2018'!$A$1:$IW$192,188,FALSE),0)</f>
        <v>0</v>
      </c>
      <c r="IV215" s="198">
        <f>IFERROR(HLOOKUP(IV$1,'Nakladova matice_2018'!$A$1:$IW$192,188,FALSE),0)</f>
        <v>0</v>
      </c>
      <c r="IW215" s="198">
        <f>IFERROR(HLOOKUP(IW$1,'Nakladova matice_2018'!$A$1:$IW$192,188,FALSE),0)</f>
        <v>0</v>
      </c>
      <c r="IX215" s="198">
        <f>IFERROR(HLOOKUP(IX$1,'Nakladova matice_2018'!$A$1:$IW$192,188,FALSE),0)</f>
        <v>0</v>
      </c>
      <c r="IY215" s="198">
        <f>IFERROR(HLOOKUP(IY$1,'Nakladova matice_2018'!$A$1:$IW$192,188,FALSE),0)</f>
        <v>0</v>
      </c>
      <c r="IZ215" s="198">
        <f>IFERROR(HLOOKUP(IZ$1,'Nakladova matice_2018'!$A$1:$IW$192,188,FALSE),0)</f>
        <v>0</v>
      </c>
      <c r="JA215" s="198">
        <f>IFERROR(HLOOKUP(JA$1,'Nakladova matice_2018'!$A$1:$IW$192,188,FALSE),0)</f>
        <v>0</v>
      </c>
      <c r="JB215" s="198">
        <f>IFERROR(HLOOKUP(JB$1,'Nakladova matice_2018'!$A$1:$IW$192,188,FALSE),0)</f>
        <v>0</v>
      </c>
      <c r="JC215" s="198">
        <f>IFERROR(HLOOKUP(JC$1,'Nakladova matice_2018'!$A$1:$IW$192,188,FALSE),0)</f>
        <v>0</v>
      </c>
      <c r="JD215" s="198">
        <f>IFERROR(HLOOKUP(JD$1,'Nakladova matice_2018'!$A$1:$IW$192,188,FALSE),0)</f>
        <v>0</v>
      </c>
      <c r="JE215" s="198">
        <f>IFERROR(HLOOKUP(JE$1,'Nakladova matice_2018'!$A$1:$IW$192,188,FALSE),0)</f>
        <v>0</v>
      </c>
      <c r="JF215" s="198">
        <f>IFERROR(HLOOKUP(JF$1,'Nakladova matice_2018'!$A$1:$IW$192,188,FALSE),0)</f>
        <v>0</v>
      </c>
      <c r="JG215" s="198">
        <f>IFERROR(HLOOKUP(JG$1,'Nakladova matice_2018'!$A$1:$IW$192,188,FALSE),0)</f>
        <v>0</v>
      </c>
      <c r="JH215" s="198">
        <f>IFERROR(HLOOKUP(JH$1,'Nakladova matice_2018'!$A$1:$IW$192,188,FALSE),0)</f>
        <v>0</v>
      </c>
      <c r="JI215" s="198">
        <f>IFERROR(HLOOKUP(JI$1,'Nakladova matice_2018'!$A$1:$IW$192,188,FALSE),0)</f>
        <v>0</v>
      </c>
      <c r="JJ215" s="198">
        <f>IFERROR(HLOOKUP(JJ$1,'Nakladova matice_2018'!$A$1:$IW$192,188,FALSE),0)</f>
        <v>0</v>
      </c>
      <c r="JK215" s="198">
        <f>IFERROR(HLOOKUP(JK$1,'Nakladova matice_2018'!$A$1:$IW$192,188,FALSE),0)</f>
        <v>0</v>
      </c>
      <c r="JL215" s="198">
        <f>IFERROR(HLOOKUP(JL$1,'Nakladova matice_2018'!$A$1:$IW$192,188,FALSE),0)</f>
        <v>0</v>
      </c>
      <c r="JM215" s="198">
        <f>IFERROR(HLOOKUP(JM$1,'Nakladova matice_2018'!$A$1:$IW$192,188,FALSE),0)</f>
        <v>0</v>
      </c>
      <c r="JN215" s="198">
        <f>IFERROR(HLOOKUP(JN$1,'Nakladova matice_2018'!$A$1:$IW$192,188,FALSE),0)</f>
        <v>0</v>
      </c>
      <c r="JO215" s="198">
        <f>IFERROR(HLOOKUP(JO$1,'Nakladova matice_2018'!$A$1:$IW$192,188,FALSE),0)</f>
        <v>0</v>
      </c>
      <c r="JP215" s="198">
        <f>IFERROR(HLOOKUP(JP$1,'Nakladova matice_2018'!$A$1:$IW$192,188,FALSE),0)</f>
        <v>0</v>
      </c>
      <c r="JQ215" s="198">
        <f>IFERROR(HLOOKUP(JQ$1,'Nakladova matice_2018'!$A$1:$IW$192,188,FALSE),0)</f>
        <v>0</v>
      </c>
      <c r="JR215" s="198">
        <f>IFERROR(HLOOKUP(JR$1,'Nakladova matice_2018'!$A$1:$IW$192,188,FALSE),0)</f>
        <v>462575</v>
      </c>
      <c r="JS215" s="198">
        <f>IFERROR(HLOOKUP(JS$1,'Nakladova matice_2018'!$A$1:$IW$192,188,FALSE),0)</f>
        <v>0</v>
      </c>
      <c r="JT215" s="198">
        <f>IFERROR(HLOOKUP(JT$1,'Nakladova matice_2018'!$A$1:$IW$192,188,FALSE),0)</f>
        <v>0</v>
      </c>
      <c r="JU215" s="198">
        <f>IFERROR(HLOOKUP(JU$1,'Nakladova matice_2018'!$A$1:$IW$192,188,FALSE),0)</f>
        <v>0</v>
      </c>
      <c r="JV215" s="198">
        <f>IFERROR(HLOOKUP(JV$1,'Nakladova matice_2018'!$A$1:$IW$192,188,FALSE),0)</f>
        <v>0</v>
      </c>
      <c r="JW215" s="198">
        <f>IFERROR(HLOOKUP(JW$1,'Nakladova matice_2018'!$A$1:$IW$192,188,FALSE),0)</f>
        <v>0</v>
      </c>
      <c r="JX215" s="198">
        <f>IFERROR(HLOOKUP(JX$1,'Nakladova matice_2018'!$A$1:$IW$192,188,FALSE),0)</f>
        <v>0</v>
      </c>
      <c r="JY215" s="198">
        <f>IFERROR(HLOOKUP(JY$1,'Nakladova matice_2018'!$A$1:$IW$192,188,FALSE),0)</f>
        <v>8136.75</v>
      </c>
      <c r="JZ215" s="198">
        <f>IFERROR(HLOOKUP(JZ$1,'Nakladova matice_2018'!$A$1:$IW$192,188,FALSE),0)</f>
        <v>35196.65</v>
      </c>
      <c r="KA215" s="198">
        <f>IFERROR(HLOOKUP(KA$1,'Nakladova matice_2018'!$A$1:$IW$192,188,FALSE),0)</f>
        <v>0</v>
      </c>
      <c r="KB215" s="198">
        <f>IFERROR(HLOOKUP(KB$1,'Nakladova matice_2018'!$A$1:$IW$192,188,FALSE),0)</f>
        <v>0</v>
      </c>
      <c r="KC215" s="198">
        <f>IFERROR(HLOOKUP(KC$1,'Nakladova matice_2018'!$A$1:$IW$192,188,FALSE),0)</f>
        <v>0</v>
      </c>
      <c r="KD215" s="198">
        <f>IFERROR(HLOOKUP(KD$1,'Nakladova matice_2018'!$A$1:$IW$192,188,FALSE),0)</f>
        <v>0</v>
      </c>
      <c r="KE215" s="198">
        <f>IFERROR(HLOOKUP(KE$1,'Nakladova matice_2018'!$A$1:$IW$192,188,FALSE),0)</f>
        <v>0</v>
      </c>
      <c r="KF215" s="198">
        <f>IFERROR(HLOOKUP(KF$1,'Nakladova matice_2018'!$A$1:$IW$192,188,FALSE),0)</f>
        <v>0</v>
      </c>
      <c r="KG215" s="198">
        <f>IFERROR(HLOOKUP(KG$1,'Nakladova matice_2018'!$A$1:$IW$192,188,FALSE),0)</f>
        <v>0</v>
      </c>
      <c r="KH215" s="198">
        <f>IFERROR(HLOOKUP(KH$1,'Nakladova matice_2018'!$A$1:$IW$192,188,FALSE),0)</f>
        <v>0</v>
      </c>
      <c r="KI215" s="198">
        <f>IFERROR(HLOOKUP(KI$1,'Nakladova matice_2018'!$A$1:$IW$192,188,FALSE),0)</f>
        <v>0</v>
      </c>
      <c r="KJ215" s="198">
        <f>IFERROR(HLOOKUP(KJ$1,'Nakladova matice_2018'!$A$1:$IW$192,188,FALSE),0)</f>
        <v>0</v>
      </c>
      <c r="KK215" s="198">
        <f>IFERROR(HLOOKUP(KK$1,'Nakladova matice_2018'!$A$1:$IW$192,188,FALSE),0)</f>
        <v>0</v>
      </c>
      <c r="KL215" s="198">
        <f>IFERROR(HLOOKUP(KL$1,'Nakladova matice_2018'!$A$1:$IW$192,188,FALSE),0)</f>
        <v>0</v>
      </c>
      <c r="KM215" s="198">
        <f>IFERROR(HLOOKUP(KM$1,'Nakladova matice_2018'!$A$1:$IW$192,188,FALSE),0)</f>
        <v>0</v>
      </c>
      <c r="KN215" s="198">
        <f>IFERROR(HLOOKUP(KN$1,'Nakladova matice_2018'!$A$1:$IW$192,188,FALSE),0)</f>
        <v>0</v>
      </c>
      <c r="KO215" s="198">
        <f>IFERROR(HLOOKUP(KO$1,'Nakladova matice_2018'!$A$1:$IW$192,188,FALSE),0)</f>
        <v>0</v>
      </c>
      <c r="KP215" s="198">
        <f>IFERROR(HLOOKUP(KP$1,'Nakladova matice_2018'!$A$1:$IW$192,188,FALSE),0)</f>
        <v>0</v>
      </c>
      <c r="KQ215" s="198">
        <f>IFERROR(HLOOKUP(KQ$1,'Nakladova matice_2018'!$A$1:$IW$192,188,FALSE),0)</f>
        <v>0</v>
      </c>
      <c r="KR215" s="198">
        <f>IFERROR(HLOOKUP(KR$1,'Nakladova matice_2018'!$A$1:$IW$192,188,FALSE),0)</f>
        <v>0</v>
      </c>
      <c r="KS215" s="198">
        <f>IFERROR(HLOOKUP(KS$1,'Nakladova matice_2018'!$A$1:$IW$192,188,FALSE),0)</f>
        <v>0</v>
      </c>
      <c r="KT215" s="198">
        <f>IFERROR(HLOOKUP(KT$1,'Nakladova matice_2018'!$A$1:$IW$192,188,FALSE),0)</f>
        <v>0</v>
      </c>
      <c r="KU215" s="198">
        <f>IFERROR(HLOOKUP(KU$1,'Nakladova matice_2018'!$A$1:$IW$192,188,FALSE),0)</f>
        <v>0</v>
      </c>
      <c r="KV215" s="198">
        <f>IFERROR(HLOOKUP(KV$1,'Nakladova matice_2018'!$A$1:$IW$192,188,FALSE),0)</f>
        <v>0</v>
      </c>
      <c r="KW215" s="198">
        <f>IFERROR(HLOOKUP(KW$1,'Nakladova matice_2018'!$A$1:$IW$192,188,FALSE),0)</f>
        <v>430000</v>
      </c>
      <c r="KX215" s="198">
        <f>IFERROR(HLOOKUP(KX$1,'Nakladova matice_2018'!$A$1:$IW$192,188,FALSE),0)</f>
        <v>0</v>
      </c>
      <c r="KY215" s="198">
        <f>IFERROR(HLOOKUP(KY$1,'Nakladova matice_2018'!$A$1:$IW$192,188,FALSE),0)</f>
        <v>0</v>
      </c>
      <c r="KZ215" s="198">
        <f>IFERROR(HLOOKUP(KZ$1,'Nakladova matice_2018'!$A$1:$IW$192,188,FALSE),0)</f>
        <v>7986545.4100000001</v>
      </c>
      <c r="LA215" s="198">
        <f>IFERROR(HLOOKUP(LA$1,'Nakladova matice_2018'!$A$1:$IW$192,188,FALSE),0)</f>
        <v>0</v>
      </c>
      <c r="LB215" s="198">
        <f>IFERROR(HLOOKUP(LB$1,'Nakladova matice_2018'!$A$1:$IW$192,188,FALSE),0)</f>
        <v>0</v>
      </c>
      <c r="LC215" s="198">
        <f>IFERROR(HLOOKUP(LC$1,'Nakladova matice_2018'!$A$1:$IW$192,188,FALSE),0)</f>
        <v>0</v>
      </c>
      <c r="LD215" s="198">
        <f>IFERROR(HLOOKUP(LD$1,'Nakladova matice_2018'!$A$1:$IW$192,188,FALSE),0)</f>
        <v>0</v>
      </c>
      <c r="LE215" s="198">
        <f>IFERROR(HLOOKUP(LE$1,'Nakladova matice_2018'!$A$1:$IW$192,188,FALSE),0)</f>
        <v>0</v>
      </c>
      <c r="LF215" s="198">
        <f>IFERROR(HLOOKUP(LF$1,'Nakladova matice_2018'!$A$1:$IW$192,188,FALSE),0)</f>
        <v>0</v>
      </c>
      <c r="LG215" s="198">
        <f>IFERROR(HLOOKUP(LG$1,'Nakladova matice_2018'!$A$1:$IW$192,188,FALSE),0)</f>
        <v>0</v>
      </c>
      <c r="LH215" s="198">
        <f>IFERROR(HLOOKUP(LH$1,'Nakladova matice_2018'!$A$1:$IW$192,188,FALSE),0)</f>
        <v>0</v>
      </c>
      <c r="LI215" s="198">
        <f>IFERROR(HLOOKUP(LI$1,'Nakladova matice_2018'!$A$1:$IW$192,188,FALSE),0)</f>
        <v>0</v>
      </c>
      <c r="LJ215" s="198">
        <f>IFERROR(HLOOKUP(LJ$1,'Nakladova matice_2018'!$A$1:$IW$192,188,FALSE),0)</f>
        <v>0</v>
      </c>
      <c r="LK215" s="198">
        <f>IFERROR(HLOOKUP(LK$1,'Nakladova matice_2018'!$A$1:$IW$192,188,FALSE),0)</f>
        <v>0</v>
      </c>
      <c r="LL215" s="198">
        <f>IFERROR(HLOOKUP(LL$1,'Nakladova matice_2018'!$A$1:$IW$192,188,FALSE),0)</f>
        <v>0</v>
      </c>
      <c r="LM215" s="198">
        <f>IFERROR(HLOOKUP(LM$1,'Nakladova matice_2018'!$A$1:$IW$192,188,FALSE),0)</f>
        <v>0</v>
      </c>
      <c r="LN215" s="198">
        <f>IFERROR(HLOOKUP(LN$1,'Nakladova matice_2018'!$A$1:$IW$192,188,FALSE),0)</f>
        <v>0</v>
      </c>
      <c r="LO215" s="198">
        <f>IFERROR(HLOOKUP(LO$1,'Nakladova matice_2018'!$A$1:$IW$192,188,FALSE),0)</f>
        <v>0</v>
      </c>
      <c r="LP215" s="198">
        <f>IFERROR(HLOOKUP(LP$1,'Nakladova matice_2018'!$A$1:$IW$192,188,FALSE),0)</f>
        <v>0</v>
      </c>
      <c r="LQ215" s="198">
        <f>IFERROR(HLOOKUP(LQ$1,'Nakladova matice_2018'!$A$1:$IW$192,188,FALSE),0)</f>
        <v>0</v>
      </c>
      <c r="LR215" s="198">
        <f>IFERROR(HLOOKUP(LR$1,'Nakladova matice_2018'!$A$1:$IW$192,188,FALSE),0)</f>
        <v>0</v>
      </c>
      <c r="LS215" s="198">
        <f>IFERROR(HLOOKUP(LS$1,'Nakladova matice_2018'!$A$1:$IW$192,188,FALSE),0)</f>
        <v>0</v>
      </c>
      <c r="LT215" s="198">
        <f>IFERROR(HLOOKUP(LT$1,'Nakladova matice_2018'!$A$1:$IW$192,188,FALSE),0)</f>
        <v>81000</v>
      </c>
      <c r="LU215" s="198">
        <f>IFERROR(HLOOKUP(LU$1,'Nakladova matice_2018'!$A$1:$IW$192,188,FALSE),0)</f>
        <v>0</v>
      </c>
      <c r="LV215" s="198">
        <f>IFERROR(HLOOKUP(LV$1,'Nakladova matice_2018'!$A$1:$IW$192,188,FALSE),0)</f>
        <v>0</v>
      </c>
      <c r="LW215" s="198">
        <f>IFERROR(HLOOKUP(LW$1,'Nakladova matice_2018'!$A$1:$IW$192,188,FALSE),0)</f>
        <v>0</v>
      </c>
      <c r="LX215" s="198">
        <f>IFERROR(HLOOKUP(LX$1,'Nakladova matice_2018'!$A$1:$IW$192,188,FALSE),0)</f>
        <v>0</v>
      </c>
      <c r="LY215" s="198">
        <f>IFERROR(HLOOKUP(LY$1,'Nakladova matice_2018'!$A$1:$IW$192,188,FALSE),0)</f>
        <v>0</v>
      </c>
      <c r="LZ215" s="198">
        <f>IFERROR(HLOOKUP(LZ$1,'Nakladova matice_2018'!$A$1:$IW$192,188,FALSE),0)</f>
        <v>0</v>
      </c>
      <c r="MA215" s="198">
        <f>IFERROR(HLOOKUP(MA$1,'Nakladova matice_2018'!$A$1:$IW$192,188,FALSE),0)</f>
        <v>0</v>
      </c>
      <c r="MB215" s="198">
        <f>IFERROR(HLOOKUP(MB$1,'Nakladova matice_2018'!$A$1:$IW$192,188,FALSE),0)</f>
        <v>0</v>
      </c>
      <c r="MC215" s="198">
        <f>IFERROR(HLOOKUP(MC$1,'Nakladova matice_2018'!$A$1:$IW$192,188,FALSE),0)</f>
        <v>0</v>
      </c>
      <c r="MD215" s="198">
        <f>IFERROR(HLOOKUP(MD$1,'Nakladova matice_2018'!$A$1:$IW$192,188,FALSE),0)</f>
        <v>0</v>
      </c>
      <c r="ME215" s="198">
        <f>IFERROR(HLOOKUP(ME$1,'Nakladova matice_2018'!$A$1:$IW$192,188,FALSE),0)</f>
        <v>0</v>
      </c>
      <c r="MF215" s="198">
        <f>IFERROR(HLOOKUP(MF$1,'Nakladova matice_2018'!$A$1:$IW$192,188,FALSE),0)</f>
        <v>66500</v>
      </c>
      <c r="MG215" s="198">
        <f>IFERROR(HLOOKUP(MG$1,'Nakladova matice_2018'!$A$1:$IW$192,188,FALSE),0)</f>
        <v>0</v>
      </c>
      <c r="MH215" s="198">
        <f>IFERROR(HLOOKUP(MH$1,'Nakladova matice_2018'!$A$1:$IW$192,188,FALSE),0)</f>
        <v>0</v>
      </c>
      <c r="MI215" s="198">
        <f>IFERROR(HLOOKUP(MI$1,'Nakladova matice_2018'!$A$1:$IW$192,188,FALSE),0)</f>
        <v>0</v>
      </c>
      <c r="MJ215" s="198">
        <f>IFERROR(HLOOKUP(MJ$1,'Nakladova matice_2018'!$A$1:$IW$192,188,FALSE),0)</f>
        <v>0</v>
      </c>
      <c r="MK215" s="198">
        <f>IFERROR(HLOOKUP(MK$1,'Nakladova matice_2018'!$A$1:$IW$192,188,FALSE),0)</f>
        <v>0</v>
      </c>
      <c r="ML215" s="198">
        <f>IFERROR(HLOOKUP(ML$1,'Nakladova matice_2018'!$A$1:$IW$192,188,FALSE),0)</f>
        <v>0</v>
      </c>
      <c r="MM215" s="198">
        <f>IFERROR(HLOOKUP(MM$1,'Nakladova matice_2018'!$A$1:$IW$192,188,FALSE),0)</f>
        <v>0</v>
      </c>
      <c r="MN215" s="198">
        <f>IFERROR(HLOOKUP(MN$1,'Nakladova matice_2018'!$A$1:$IW$192,188,FALSE),0)</f>
        <v>0</v>
      </c>
      <c r="MO215" s="198">
        <f t="shared" si="89"/>
        <v>115323765.28000002</v>
      </c>
      <c r="MP215" s="20">
        <f>MO215-'Nakladova matice_2018'!IX188</f>
        <v>0</v>
      </c>
    </row>
    <row r="216" spans="1:354" s="47" customFormat="1" x14ac:dyDescent="0.2">
      <c r="A216" s="196">
        <v>599200</v>
      </c>
      <c r="B216" s="197" t="s">
        <v>317</v>
      </c>
      <c r="C216" s="195">
        <v>0</v>
      </c>
      <c r="D216" s="198">
        <f>IFERROR(HLOOKUP(D$1,'Nakladova matice_2018'!$A$1:$IW$192,189,FALSE),0)</f>
        <v>0</v>
      </c>
      <c r="E216" s="198">
        <f>IFERROR(HLOOKUP(E$1,'Nakladova matice_2018'!$A$1:$IW$192,189,FALSE),0)</f>
        <v>0</v>
      </c>
      <c r="F216" s="198">
        <f>IFERROR(HLOOKUP(F$1,'Nakladova matice_2018'!$A$1:$IW$192,189,FALSE),0)</f>
        <v>0</v>
      </c>
      <c r="G216" s="198">
        <f>IFERROR(HLOOKUP(G$1,'Nakladova matice_2018'!$A$1:$IW$192,189,FALSE),0)</f>
        <v>0</v>
      </c>
      <c r="H216" s="198">
        <f>IFERROR(HLOOKUP(H$1,'Nakladova matice_2018'!$A$1:$IW$192,189,FALSE),0)</f>
        <v>0</v>
      </c>
      <c r="I216" s="198">
        <f>IFERROR(HLOOKUP(I$1,'Nakladova matice_2018'!$A$1:$IW$192,189,FALSE),0)</f>
        <v>0</v>
      </c>
      <c r="J216" s="198">
        <f>IFERROR(HLOOKUP(J$1,'Nakladova matice_2018'!$A$1:$IW$192,189,FALSE),0)</f>
        <v>0</v>
      </c>
      <c r="K216" s="198">
        <f>IFERROR(HLOOKUP(K$1,'Nakladova matice_2018'!$A$1:$IW$192,189,FALSE),0)</f>
        <v>0</v>
      </c>
      <c r="L216" s="198">
        <f>IFERROR(HLOOKUP(L$1,'Nakladova matice_2018'!$A$1:$IW$192,189,FALSE),0)</f>
        <v>0</v>
      </c>
      <c r="M216" s="198">
        <f>IFERROR(HLOOKUP(M$1,'Nakladova matice_2018'!$A$1:$IW$192,189,FALSE),0)</f>
        <v>0</v>
      </c>
      <c r="N216" s="198">
        <f>IFERROR(HLOOKUP(N$1,'Nakladova matice_2018'!$A$1:$IW$192,189,FALSE),0)</f>
        <v>0</v>
      </c>
      <c r="O216" s="198">
        <f>IFERROR(HLOOKUP(O$1,'Nakladova matice_2018'!$A$1:$IW$192,189,FALSE),0)</f>
        <v>0</v>
      </c>
      <c r="P216" s="198">
        <f>IFERROR(HLOOKUP(P$1,'Nakladova matice_2018'!$A$1:$IW$192,189,FALSE),0)</f>
        <v>0</v>
      </c>
      <c r="Q216" s="198">
        <f>IFERROR(HLOOKUP(Q$1,'Nakladova matice_2018'!$A$1:$IW$192,189,FALSE),0)</f>
        <v>0</v>
      </c>
      <c r="R216" s="198">
        <f>IFERROR(HLOOKUP(R$1,'Nakladova matice_2018'!$A$1:$IW$192,189,FALSE),0)</f>
        <v>0</v>
      </c>
      <c r="S216" s="198">
        <f>IFERROR(HLOOKUP(S$1,'Nakladova matice_2018'!$A$1:$IW$192,189,FALSE),0)</f>
        <v>0</v>
      </c>
      <c r="T216" s="198">
        <f>IFERROR(HLOOKUP(T$1,'Nakladova matice_2018'!$A$1:$IW$192,189,FALSE),0)</f>
        <v>0</v>
      </c>
      <c r="U216" s="198">
        <f>IFERROR(HLOOKUP(U$1,'Nakladova matice_2018'!$A$1:$IW$192,189,FALSE),0)</f>
        <v>0</v>
      </c>
      <c r="V216" s="198">
        <f>IFERROR(HLOOKUP(V$1,'Nakladova matice_2018'!$A$1:$IW$192,189,FALSE),0)</f>
        <v>0</v>
      </c>
      <c r="W216" s="198">
        <f>IFERROR(HLOOKUP(W$1,'Nakladova matice_2018'!$A$1:$IW$192,189,FALSE),0)</f>
        <v>0</v>
      </c>
      <c r="X216" s="198">
        <f>IFERROR(HLOOKUP(X$1,'Nakladova matice_2018'!$A$1:$IW$192,189,FALSE),0)</f>
        <v>0</v>
      </c>
      <c r="Y216" s="198">
        <f>IFERROR(HLOOKUP(Y$1,'Nakladova matice_2018'!$A$1:$IW$192,189,FALSE),0)</f>
        <v>0</v>
      </c>
      <c r="Z216" s="198">
        <f>IFERROR(HLOOKUP(Z$1,'Nakladova matice_2018'!$A$1:$IW$192,189,FALSE),0)</f>
        <v>0</v>
      </c>
      <c r="AA216" s="198">
        <f>IFERROR(HLOOKUP(AA$1,'Nakladova matice_2018'!$A$1:$IW$192,189,FALSE),0)</f>
        <v>0</v>
      </c>
      <c r="AB216" s="198">
        <f>IFERROR(HLOOKUP(AB$1,'Nakladova matice_2018'!$A$1:$IW$192,189,FALSE),0)</f>
        <v>0</v>
      </c>
      <c r="AC216" s="198">
        <f>IFERROR(HLOOKUP(AC$1,'Nakladova matice_2018'!$A$1:$IW$192,189,FALSE),0)</f>
        <v>0</v>
      </c>
      <c r="AD216" s="198">
        <f>IFERROR(HLOOKUP(AD$1,'Nakladova matice_2018'!$A$1:$IW$192,189,FALSE),0)</f>
        <v>0</v>
      </c>
      <c r="AE216" s="198">
        <f>IFERROR(HLOOKUP(AE$1,'Nakladova matice_2018'!$A$1:$IW$192,189,FALSE),0)</f>
        <v>0</v>
      </c>
      <c r="AF216" s="198">
        <f>IFERROR(HLOOKUP(AF$1,'Nakladova matice_2018'!$A$1:$IW$192,189,FALSE),0)</f>
        <v>0</v>
      </c>
      <c r="AG216" s="198">
        <f>IFERROR(HLOOKUP(AG$1,'Nakladova matice_2018'!$A$1:$IW$192,189,FALSE),0)</f>
        <v>0</v>
      </c>
      <c r="AH216" s="198">
        <f>IFERROR(HLOOKUP(AH$1,'Nakladova matice_2018'!$A$1:$IW$192,189,FALSE),0)</f>
        <v>0</v>
      </c>
      <c r="AI216" s="198">
        <f>IFERROR(HLOOKUP(AI$1,'Nakladova matice_2018'!$A$1:$IW$192,189,FALSE),0)</f>
        <v>0</v>
      </c>
      <c r="AJ216" s="198">
        <f>IFERROR(HLOOKUP(AJ$1,'Nakladova matice_2018'!$A$1:$IW$192,189,FALSE),0)</f>
        <v>0</v>
      </c>
      <c r="AK216" s="198">
        <f>IFERROR(HLOOKUP(AK$1,'Nakladova matice_2018'!$A$1:$IW$192,189,FALSE),0)</f>
        <v>0</v>
      </c>
      <c r="AL216" s="198">
        <f>IFERROR(HLOOKUP(AL$1,'Nakladova matice_2018'!$A$1:$IW$192,189,FALSE),0)</f>
        <v>0</v>
      </c>
      <c r="AM216" s="198">
        <f>IFERROR(HLOOKUP(AM$1,'Nakladova matice_2018'!$A$1:$IW$192,189,FALSE),0)</f>
        <v>0</v>
      </c>
      <c r="AN216" s="198">
        <f>IFERROR(HLOOKUP(AN$1,'Nakladova matice_2018'!$A$1:$IW$192,189,FALSE),0)</f>
        <v>0</v>
      </c>
      <c r="AO216" s="198">
        <f>IFERROR(HLOOKUP(AO$1,'Nakladova matice_2018'!$A$1:$IW$192,189,FALSE),0)</f>
        <v>0</v>
      </c>
      <c r="AP216" s="198">
        <f>IFERROR(HLOOKUP(AP$1,'Nakladova matice_2018'!$A$1:$IW$192,189,FALSE),0)</f>
        <v>0</v>
      </c>
      <c r="AQ216" s="198">
        <f>IFERROR(HLOOKUP(AQ$1,'Nakladova matice_2018'!$A$1:$IW$192,189,FALSE),0)</f>
        <v>0</v>
      </c>
      <c r="AR216" s="198">
        <f>IFERROR(HLOOKUP(AR$1,'Nakladova matice_2018'!$A$1:$IW$192,189,FALSE),0)</f>
        <v>0</v>
      </c>
      <c r="AS216" s="198">
        <f>IFERROR(HLOOKUP(AS$1,'Nakladova matice_2018'!$A$1:$IW$192,189,FALSE),0)</f>
        <v>0</v>
      </c>
      <c r="AT216" s="198">
        <f>IFERROR(HLOOKUP(AT$1,'Nakladova matice_2018'!$A$1:$IW$192,189,FALSE),0)</f>
        <v>0</v>
      </c>
      <c r="AU216" s="198">
        <f>IFERROR(HLOOKUP(AU$1,'Nakladova matice_2018'!$A$1:$IW$192,189,FALSE),0)</f>
        <v>0</v>
      </c>
      <c r="AV216" s="198">
        <f>IFERROR(HLOOKUP(AV$1,'Nakladova matice_2018'!$A$1:$IW$192,189,FALSE),0)</f>
        <v>0</v>
      </c>
      <c r="AW216" s="198">
        <f>IFERROR(HLOOKUP(AW$1,'Nakladova matice_2018'!$A$1:$IW$192,189,FALSE),0)</f>
        <v>0</v>
      </c>
      <c r="AX216" s="198">
        <f>IFERROR(HLOOKUP(AX$1,'Nakladova matice_2018'!$A$1:$IW$192,189,FALSE),0)</f>
        <v>0</v>
      </c>
      <c r="AY216" s="198">
        <f>IFERROR(HLOOKUP(AY$1,'Nakladova matice_2018'!$A$1:$IW$192,189,FALSE),0)</f>
        <v>0</v>
      </c>
      <c r="AZ216" s="198">
        <f>IFERROR(HLOOKUP(AZ$1,'Nakladova matice_2018'!$A$1:$IW$192,189,FALSE),0)</f>
        <v>0</v>
      </c>
      <c r="BA216" s="198">
        <f>IFERROR(HLOOKUP(BA$1,'Nakladova matice_2018'!$A$1:$IW$192,189,FALSE),0)</f>
        <v>0</v>
      </c>
      <c r="BB216" s="198">
        <f>IFERROR(HLOOKUP(BB$1,'Nakladova matice_2018'!$A$1:$IW$192,189,FALSE),0)</f>
        <v>0</v>
      </c>
      <c r="BC216" s="198">
        <f>IFERROR(HLOOKUP(BC$1,'Nakladova matice_2018'!$A$1:$IW$192,189,FALSE),0)</f>
        <v>0</v>
      </c>
      <c r="BD216" s="198">
        <f>IFERROR(HLOOKUP(BD$1,'Nakladova matice_2018'!$A$1:$IW$192,189,FALSE),0)</f>
        <v>0</v>
      </c>
      <c r="BE216" s="198">
        <f>IFERROR(HLOOKUP(BE$1,'Nakladova matice_2018'!$A$1:$IW$192,189,FALSE),0)</f>
        <v>0</v>
      </c>
      <c r="BF216" s="198">
        <f>IFERROR(HLOOKUP(BF$1,'Nakladova matice_2018'!$A$1:$IW$192,189,FALSE),0)</f>
        <v>0</v>
      </c>
      <c r="BG216" s="198">
        <f>IFERROR(HLOOKUP(BG$1,'Nakladova matice_2018'!$A$1:$IW$192,189,FALSE),0)</f>
        <v>0</v>
      </c>
      <c r="BH216" s="198">
        <f>IFERROR(HLOOKUP(BH$1,'Nakladova matice_2018'!$A$1:$IW$192,189,FALSE),0)</f>
        <v>0</v>
      </c>
      <c r="BI216" s="198">
        <f>IFERROR(HLOOKUP(BI$1,'Nakladova matice_2018'!$A$1:$IW$192,189,FALSE),0)</f>
        <v>0</v>
      </c>
      <c r="BJ216" s="198">
        <f>IFERROR(HLOOKUP(BJ$1,'Nakladova matice_2018'!$A$1:$IW$192,189,FALSE),0)</f>
        <v>0</v>
      </c>
      <c r="BK216" s="198">
        <f>IFERROR(HLOOKUP(BK$1,'Nakladova matice_2018'!$A$1:$IW$192,189,FALSE),0)</f>
        <v>0</v>
      </c>
      <c r="BL216" s="198">
        <f>IFERROR(HLOOKUP(BL$1,'Nakladova matice_2018'!$A$1:$IW$192,189,FALSE),0)</f>
        <v>0</v>
      </c>
      <c r="BM216" s="198">
        <f>IFERROR(HLOOKUP(BM$1,'Nakladova matice_2018'!$A$1:$IW$192,189,FALSE),0)</f>
        <v>0</v>
      </c>
      <c r="BN216" s="198">
        <f>IFERROR(HLOOKUP(BN$1,'Nakladova matice_2018'!$A$1:$IW$192,189,FALSE),0)</f>
        <v>0</v>
      </c>
      <c r="BO216" s="198">
        <f>IFERROR(HLOOKUP(BO$1,'Nakladova matice_2018'!$A$1:$IW$192,189,FALSE),0)</f>
        <v>0</v>
      </c>
      <c r="BP216" s="198">
        <f>IFERROR(HLOOKUP(BP$1,'Nakladova matice_2018'!$A$1:$IW$192,189,FALSE),0)</f>
        <v>0</v>
      </c>
      <c r="BQ216" s="198">
        <f>IFERROR(HLOOKUP(BQ$1,'Nakladova matice_2018'!$A$1:$IW$192,189,FALSE),0)</f>
        <v>0</v>
      </c>
      <c r="BR216" s="198">
        <f>IFERROR(HLOOKUP(BR$1,'Nakladova matice_2018'!$A$1:$IW$192,189,FALSE),0)</f>
        <v>0</v>
      </c>
      <c r="BS216" s="198">
        <f>IFERROR(HLOOKUP(BS$1,'Nakladova matice_2018'!$A$1:$IW$192,189,FALSE),0)</f>
        <v>0</v>
      </c>
      <c r="BT216" s="198">
        <f>IFERROR(HLOOKUP(BT$1,'Nakladova matice_2018'!$A$1:$IW$192,189,FALSE),0)</f>
        <v>0</v>
      </c>
      <c r="BU216" s="198">
        <f>IFERROR(HLOOKUP(BU$1,'Nakladova matice_2018'!$A$1:$IW$192,189,FALSE),0)</f>
        <v>0</v>
      </c>
      <c r="BV216" s="198">
        <f>IFERROR(HLOOKUP(BV$1,'Nakladova matice_2018'!$A$1:$IW$192,189,FALSE),0)</f>
        <v>0</v>
      </c>
      <c r="BW216" s="198">
        <f>IFERROR(HLOOKUP(BW$1,'Nakladova matice_2018'!$A$1:$IW$192,189,FALSE),0)</f>
        <v>0</v>
      </c>
      <c r="BX216" s="198">
        <f>IFERROR(HLOOKUP(BX$1,'Nakladova matice_2018'!$A$1:$IW$192,189,FALSE),0)</f>
        <v>0</v>
      </c>
      <c r="BY216" s="198">
        <f>IFERROR(HLOOKUP(BY$1,'Nakladova matice_2018'!$A$1:$IW$192,189,FALSE),0)</f>
        <v>0</v>
      </c>
      <c r="BZ216" s="198">
        <f>IFERROR(HLOOKUP(BZ$1,'Nakladova matice_2018'!$A$1:$IW$192,189,FALSE),0)</f>
        <v>0</v>
      </c>
      <c r="CA216" s="198">
        <f>IFERROR(HLOOKUP(CA$1,'Nakladova matice_2018'!$A$1:$IW$192,189,FALSE),0)</f>
        <v>0</v>
      </c>
      <c r="CB216" s="198">
        <f>IFERROR(HLOOKUP(CB$1,'Nakladova matice_2018'!$A$1:$IW$192,189,FALSE),0)</f>
        <v>0</v>
      </c>
      <c r="CC216" s="198">
        <f>IFERROR(HLOOKUP(CC$1,'Nakladova matice_2018'!$A$1:$IW$192,189,FALSE),0)</f>
        <v>0</v>
      </c>
      <c r="CD216" s="198">
        <f>IFERROR(HLOOKUP(CD$1,'Nakladova matice_2018'!$A$1:$IW$192,189,FALSE),0)</f>
        <v>0</v>
      </c>
      <c r="CE216" s="198">
        <f>IFERROR(HLOOKUP(CE$1,'Nakladova matice_2018'!$A$1:$IW$192,189,FALSE),0)</f>
        <v>0</v>
      </c>
      <c r="CF216" s="198">
        <f>IFERROR(HLOOKUP(CF$1,'Nakladova matice_2018'!$A$1:$IW$192,189,FALSE),0)</f>
        <v>0</v>
      </c>
      <c r="CG216" s="198">
        <f>IFERROR(HLOOKUP(CG$1,'Nakladova matice_2018'!$A$1:$IW$192,189,FALSE),0)</f>
        <v>0</v>
      </c>
      <c r="CH216" s="198">
        <f>IFERROR(HLOOKUP(CH$1,'Nakladova matice_2018'!$A$1:$IW$192,189,FALSE),0)</f>
        <v>0</v>
      </c>
      <c r="CI216" s="198">
        <f>IFERROR(HLOOKUP(CI$1,'Nakladova matice_2018'!$A$1:$IW$192,189,FALSE),0)</f>
        <v>0</v>
      </c>
      <c r="CJ216" s="198">
        <f>IFERROR(HLOOKUP(CJ$1,'Nakladova matice_2018'!$A$1:$IW$192,189,FALSE),0)</f>
        <v>0</v>
      </c>
      <c r="CK216" s="198">
        <f>IFERROR(HLOOKUP(CK$1,'Nakladova matice_2018'!$A$1:$IW$192,189,FALSE),0)</f>
        <v>0</v>
      </c>
      <c r="CL216" s="198">
        <f>IFERROR(HLOOKUP(CL$1,'Nakladova matice_2018'!$A$1:$IW$192,189,FALSE),0)</f>
        <v>0</v>
      </c>
      <c r="CM216" s="198">
        <f>IFERROR(HLOOKUP(CM$1,'Nakladova matice_2018'!$A$1:$IW$192,189,FALSE),0)</f>
        <v>0</v>
      </c>
      <c r="CN216" s="198">
        <f>IFERROR(HLOOKUP(CN$1,'Nakladova matice_2018'!$A$1:$IW$192,189,FALSE),0)</f>
        <v>0</v>
      </c>
      <c r="CO216" s="198">
        <f>IFERROR(HLOOKUP(CO$1,'Nakladova matice_2018'!$A$1:$IW$192,189,FALSE),0)</f>
        <v>0</v>
      </c>
      <c r="CP216" s="198">
        <f>IFERROR(HLOOKUP(CP$1,'Nakladova matice_2018'!$A$1:$IW$192,189,FALSE),0)</f>
        <v>0</v>
      </c>
      <c r="CQ216" s="198">
        <f>IFERROR(HLOOKUP(CQ$1,'Nakladova matice_2018'!$A$1:$IW$192,189,FALSE),0)</f>
        <v>0</v>
      </c>
      <c r="CR216" s="198">
        <f>IFERROR(HLOOKUP(CR$1,'Nakladova matice_2018'!$A$1:$IW$192,189,FALSE),0)</f>
        <v>0</v>
      </c>
      <c r="CS216" s="198">
        <f>IFERROR(HLOOKUP(CS$1,'Nakladova matice_2018'!$A$1:$IW$192,189,FALSE),0)</f>
        <v>0</v>
      </c>
      <c r="CT216" s="198">
        <f>IFERROR(HLOOKUP(CT$1,'Nakladova matice_2018'!$A$1:$IW$192,189,FALSE),0)</f>
        <v>0</v>
      </c>
      <c r="CU216" s="198">
        <f>IFERROR(HLOOKUP(CU$1,'Nakladova matice_2018'!$A$1:$IW$192,189,FALSE),0)</f>
        <v>0</v>
      </c>
      <c r="CV216" s="198">
        <f>IFERROR(HLOOKUP(CV$1,'Nakladova matice_2018'!$A$1:$IW$192,189,FALSE),0)</f>
        <v>0</v>
      </c>
      <c r="CW216" s="198">
        <f>IFERROR(HLOOKUP(CW$1,'Nakladova matice_2018'!$A$1:$IW$192,189,FALSE),0)</f>
        <v>0</v>
      </c>
      <c r="CX216" s="198">
        <f>IFERROR(HLOOKUP(CX$1,'Nakladova matice_2018'!$A$1:$IW$192,189,FALSE),0)</f>
        <v>0</v>
      </c>
      <c r="CY216" s="198">
        <f>IFERROR(HLOOKUP(CY$1,'Nakladova matice_2018'!$A$1:$IW$192,189,FALSE),0)</f>
        <v>0</v>
      </c>
      <c r="CZ216" s="198">
        <f>IFERROR(HLOOKUP(CZ$1,'Nakladova matice_2018'!$A$1:$IW$192,189,FALSE),0)</f>
        <v>0</v>
      </c>
      <c r="DA216" s="198">
        <f>IFERROR(HLOOKUP(DA$1,'Nakladova matice_2018'!$A$1:$IW$192,189,FALSE),0)</f>
        <v>0</v>
      </c>
      <c r="DB216" s="198">
        <f>IFERROR(HLOOKUP(DB$1,'Nakladova matice_2018'!$A$1:$IW$192,189,FALSE),0)</f>
        <v>0</v>
      </c>
      <c r="DC216" s="198">
        <f>IFERROR(HLOOKUP(DC$1,'Nakladova matice_2018'!$A$1:$IW$192,189,FALSE),0)</f>
        <v>0</v>
      </c>
      <c r="DD216" s="198">
        <f>IFERROR(HLOOKUP(DD$1,'Nakladova matice_2018'!$A$1:$IW$192,189,FALSE),0)</f>
        <v>0</v>
      </c>
      <c r="DE216" s="198">
        <f>IFERROR(HLOOKUP(DE$1,'Nakladova matice_2018'!$A$1:$IW$192,189,FALSE),0)</f>
        <v>0</v>
      </c>
      <c r="DF216" s="198">
        <f>IFERROR(HLOOKUP(DF$1,'Nakladova matice_2018'!$A$1:$IW$192,189,FALSE),0)</f>
        <v>0</v>
      </c>
      <c r="DG216" s="198">
        <f>IFERROR(HLOOKUP(DG$1,'Nakladova matice_2018'!$A$1:$IW$192,189,FALSE),0)</f>
        <v>0</v>
      </c>
      <c r="DH216" s="198">
        <f>IFERROR(HLOOKUP(DH$1,'Nakladova matice_2018'!$A$1:$IW$192,189,FALSE),0)</f>
        <v>0</v>
      </c>
      <c r="DI216" s="198">
        <f>IFERROR(HLOOKUP(DI$1,'Nakladova matice_2018'!$A$1:$IW$192,189,FALSE),0)</f>
        <v>0</v>
      </c>
      <c r="DJ216" s="198">
        <f>IFERROR(HLOOKUP(DJ$1,'Nakladova matice_2018'!$A$1:$IW$192,189,FALSE),0)</f>
        <v>0</v>
      </c>
      <c r="DK216" s="198">
        <f>IFERROR(HLOOKUP(DK$1,'Nakladova matice_2018'!$A$1:$IW$192,189,FALSE),0)</f>
        <v>0</v>
      </c>
      <c r="DL216" s="198">
        <f>IFERROR(HLOOKUP(DL$1,'Nakladova matice_2018'!$A$1:$IW$192,189,FALSE),0)</f>
        <v>0</v>
      </c>
      <c r="DM216" s="198">
        <f>IFERROR(HLOOKUP(DM$1,'Nakladova matice_2018'!$A$1:$IW$192,189,FALSE),0)</f>
        <v>0</v>
      </c>
      <c r="DN216" s="198">
        <f>IFERROR(HLOOKUP(DN$1,'Nakladova matice_2018'!$A$1:$IW$192,189,FALSE),0)</f>
        <v>0</v>
      </c>
      <c r="DO216" s="198">
        <f>IFERROR(HLOOKUP(DO$1,'Nakladova matice_2018'!$A$1:$IW$192,189,FALSE),0)</f>
        <v>0</v>
      </c>
      <c r="DP216" s="198">
        <f>IFERROR(HLOOKUP(DP$1,'Nakladova matice_2018'!$A$1:$IW$192,189,FALSE),0)</f>
        <v>0</v>
      </c>
      <c r="DQ216" s="198">
        <f>IFERROR(HLOOKUP(DQ$1,'Nakladova matice_2018'!$A$1:$IW$192,189,FALSE),0)</f>
        <v>0</v>
      </c>
      <c r="DR216" s="198">
        <f>IFERROR(HLOOKUP(DR$1,'Nakladova matice_2018'!$A$1:$IW$192,189,FALSE),0)</f>
        <v>0</v>
      </c>
      <c r="DS216" s="198">
        <f>IFERROR(HLOOKUP(DS$1,'Nakladova matice_2018'!$A$1:$IW$192,189,FALSE),0)</f>
        <v>0</v>
      </c>
      <c r="DT216" s="198">
        <f>IFERROR(HLOOKUP(DT$1,'Nakladova matice_2018'!$A$1:$IW$192,189,FALSE),0)</f>
        <v>0</v>
      </c>
      <c r="DU216" s="198">
        <f>IFERROR(HLOOKUP(DU$1,'Nakladova matice_2018'!$A$1:$IW$192,189,FALSE),0)</f>
        <v>0</v>
      </c>
      <c r="DV216" s="198">
        <f>IFERROR(HLOOKUP(DV$1,'Nakladova matice_2018'!$A$1:$IW$192,189,FALSE),0)</f>
        <v>0</v>
      </c>
      <c r="DW216" s="198">
        <f>IFERROR(HLOOKUP(DW$1,'Nakladova matice_2018'!$A$1:$IW$192,189,FALSE),0)</f>
        <v>0</v>
      </c>
      <c r="DX216" s="198">
        <f>IFERROR(HLOOKUP(DX$1,'Nakladova matice_2018'!$A$1:$IW$192,189,FALSE),0)</f>
        <v>0</v>
      </c>
      <c r="DY216" s="198">
        <f>IFERROR(HLOOKUP(DY$1,'Nakladova matice_2018'!$A$1:$IW$192,189,FALSE),0)</f>
        <v>0</v>
      </c>
      <c r="DZ216" s="198">
        <f>IFERROR(HLOOKUP(DZ$1,'Nakladova matice_2018'!$A$1:$IW$192,189,FALSE),0)</f>
        <v>0</v>
      </c>
      <c r="EA216" s="198">
        <f>IFERROR(HLOOKUP(EA$1,'Nakladova matice_2018'!$A$1:$IW$192,189,FALSE),0)</f>
        <v>0</v>
      </c>
      <c r="EB216" s="198">
        <f>IFERROR(HLOOKUP(EB$1,'Nakladova matice_2018'!$A$1:$IW$192,189,FALSE),0)</f>
        <v>0</v>
      </c>
      <c r="EC216" s="198">
        <f>IFERROR(HLOOKUP(EC$1,'Nakladova matice_2018'!$A$1:$IW$192,189,FALSE),0)</f>
        <v>0</v>
      </c>
      <c r="ED216" s="198">
        <f>IFERROR(HLOOKUP(ED$1,'Nakladova matice_2018'!$A$1:$IW$192,189,FALSE),0)</f>
        <v>0</v>
      </c>
      <c r="EE216" s="198">
        <f>IFERROR(HLOOKUP(EE$1,'Nakladova matice_2018'!$A$1:$IW$192,189,FALSE),0)</f>
        <v>0</v>
      </c>
      <c r="EF216" s="198">
        <f>IFERROR(HLOOKUP(EF$1,'Nakladova matice_2018'!$A$1:$IW$192,189,FALSE),0)</f>
        <v>0</v>
      </c>
      <c r="EG216" s="198">
        <f>IFERROR(HLOOKUP(EG$1,'Nakladova matice_2018'!$A$1:$IW$192,189,FALSE),0)</f>
        <v>0</v>
      </c>
      <c r="EH216" s="198">
        <f>IFERROR(HLOOKUP(EH$1,'Nakladova matice_2018'!$A$1:$IW$192,189,FALSE),0)</f>
        <v>0</v>
      </c>
      <c r="EI216" s="198">
        <f>IFERROR(HLOOKUP(EI$1,'Nakladova matice_2018'!$A$1:$IW$192,189,FALSE),0)</f>
        <v>0</v>
      </c>
      <c r="EJ216" s="198">
        <f>IFERROR(HLOOKUP(EJ$1,'Nakladova matice_2018'!$A$1:$IW$192,189,FALSE),0)</f>
        <v>0</v>
      </c>
      <c r="EK216" s="198">
        <f>IFERROR(HLOOKUP(EK$1,'Nakladova matice_2018'!$A$1:$IW$192,189,FALSE),0)</f>
        <v>0</v>
      </c>
      <c r="EL216" s="198">
        <f>IFERROR(HLOOKUP(EL$1,'Nakladova matice_2018'!$A$1:$IW$192,189,FALSE),0)</f>
        <v>0</v>
      </c>
      <c r="EM216" s="198">
        <f>IFERROR(HLOOKUP(EM$1,'Nakladova matice_2018'!$A$1:$IW$192,189,FALSE),0)</f>
        <v>0</v>
      </c>
      <c r="EN216" s="198">
        <f>IFERROR(HLOOKUP(EN$1,'Nakladova matice_2018'!$A$1:$IW$192,189,FALSE),0)</f>
        <v>0</v>
      </c>
      <c r="EO216" s="198">
        <f>IFERROR(HLOOKUP(EO$1,'Nakladova matice_2018'!$A$1:$IW$192,189,FALSE),0)</f>
        <v>0</v>
      </c>
      <c r="EP216" s="198">
        <f>IFERROR(HLOOKUP(EP$1,'Nakladova matice_2018'!$A$1:$IW$192,189,FALSE),0)</f>
        <v>0</v>
      </c>
      <c r="EQ216" s="198">
        <f>IFERROR(HLOOKUP(EQ$1,'Nakladova matice_2018'!$A$1:$IW$192,189,FALSE),0)</f>
        <v>0</v>
      </c>
      <c r="ER216" s="198">
        <f>IFERROR(HLOOKUP(ER$1,'Nakladova matice_2018'!$A$1:$IW$192,189,FALSE),0)</f>
        <v>0</v>
      </c>
      <c r="ES216" s="198">
        <f>IFERROR(HLOOKUP(ES$1,'Nakladova matice_2018'!$A$1:$IW$192,189,FALSE),0)</f>
        <v>0</v>
      </c>
      <c r="ET216" s="198">
        <f>IFERROR(HLOOKUP(ET$1,'Nakladova matice_2018'!$A$1:$IW$192,189,FALSE),0)</f>
        <v>0</v>
      </c>
      <c r="EU216" s="198">
        <f>IFERROR(HLOOKUP(EU$1,'Nakladova matice_2018'!$A$1:$IW$192,189,FALSE),0)</f>
        <v>0</v>
      </c>
      <c r="EV216" s="198">
        <f>IFERROR(HLOOKUP(EV$1,'Nakladova matice_2018'!$A$1:$IW$192,189,FALSE),0)</f>
        <v>0</v>
      </c>
      <c r="EW216" s="198">
        <f>IFERROR(HLOOKUP(EW$1,'Nakladova matice_2018'!$A$1:$IW$192,189,FALSE),0)</f>
        <v>0</v>
      </c>
      <c r="EX216" s="198">
        <f>IFERROR(HLOOKUP(EX$1,'Nakladova matice_2018'!$A$1:$IW$192,189,FALSE),0)</f>
        <v>0</v>
      </c>
      <c r="EY216" s="198">
        <f>IFERROR(HLOOKUP(EY$1,'Nakladova matice_2018'!$A$1:$IW$192,189,FALSE),0)</f>
        <v>0</v>
      </c>
      <c r="EZ216" s="198">
        <f>IFERROR(HLOOKUP(EZ$1,'Nakladova matice_2018'!$A$1:$IW$192,189,FALSE),0)</f>
        <v>0</v>
      </c>
      <c r="FA216" s="198">
        <f>IFERROR(HLOOKUP(FA$1,'Nakladova matice_2018'!$A$1:$IW$192,189,FALSE),0)</f>
        <v>0</v>
      </c>
      <c r="FB216" s="198">
        <f>IFERROR(HLOOKUP(FB$1,'Nakladova matice_2018'!$A$1:$IW$192,189,FALSE),0)</f>
        <v>0</v>
      </c>
      <c r="FC216" s="198">
        <f>IFERROR(HLOOKUP(FC$1,'Nakladova matice_2018'!$A$1:$IW$192,189,FALSE),0)</f>
        <v>0</v>
      </c>
      <c r="FD216" s="198">
        <f>IFERROR(HLOOKUP(FD$1,'Nakladova matice_2018'!$A$1:$IW$192,189,FALSE),0)</f>
        <v>0</v>
      </c>
      <c r="FE216" s="198">
        <f>IFERROR(HLOOKUP(FE$1,'Nakladova matice_2018'!$A$1:$IW$192,189,FALSE),0)</f>
        <v>0</v>
      </c>
      <c r="FF216" s="198">
        <f>IFERROR(HLOOKUP(FF$1,'Nakladova matice_2018'!$A$1:$IW$192,189,FALSE),0)</f>
        <v>0</v>
      </c>
      <c r="FG216" s="198">
        <f>IFERROR(HLOOKUP(FG$1,'Nakladova matice_2018'!$A$1:$IW$192,189,FALSE),0)</f>
        <v>0</v>
      </c>
      <c r="FH216" s="198">
        <f>IFERROR(HLOOKUP(FH$1,'Nakladova matice_2018'!$A$1:$IW$192,189,FALSE),0)</f>
        <v>0</v>
      </c>
      <c r="FI216" s="198">
        <f>IFERROR(HLOOKUP(FI$1,'Nakladova matice_2018'!$A$1:$IW$192,189,FALSE),0)</f>
        <v>0</v>
      </c>
      <c r="FJ216" s="198">
        <f>IFERROR(HLOOKUP(FJ$1,'Nakladova matice_2018'!$A$1:$IW$192,189,FALSE),0)</f>
        <v>77000</v>
      </c>
      <c r="FK216" s="198">
        <f>IFERROR(HLOOKUP(FK$1,'Nakladova matice_2018'!$A$1:$IW$192,189,FALSE),0)</f>
        <v>0</v>
      </c>
      <c r="FL216" s="198">
        <f>IFERROR(HLOOKUP(FL$1,'Nakladova matice_2018'!$A$1:$IW$192,189,FALSE),0)</f>
        <v>232000</v>
      </c>
      <c r="FM216" s="198">
        <f>IFERROR(HLOOKUP(FM$1,'Nakladova matice_2018'!$A$1:$IW$192,189,FALSE),0)</f>
        <v>0</v>
      </c>
      <c r="FN216" s="198">
        <f>IFERROR(HLOOKUP(FN$1,'Nakladova matice_2018'!$A$1:$IW$192,189,FALSE),0)</f>
        <v>0</v>
      </c>
      <c r="FO216" s="198">
        <f>IFERROR(HLOOKUP(FO$1,'Nakladova matice_2018'!$A$1:$IW$192,189,FALSE),0)</f>
        <v>0</v>
      </c>
      <c r="FP216" s="198">
        <f>IFERROR(HLOOKUP(FP$1,'Nakladova matice_2018'!$A$1:$IW$192,189,FALSE),0)</f>
        <v>0</v>
      </c>
      <c r="FQ216" s="198">
        <f>IFERROR(HLOOKUP(FQ$1,'Nakladova matice_2018'!$A$1:$IW$192,189,FALSE),0)</f>
        <v>0</v>
      </c>
      <c r="FR216" s="198">
        <f>IFERROR(HLOOKUP(FR$1,'Nakladova matice_2018'!$A$1:$IW$192,189,FALSE),0)</f>
        <v>0</v>
      </c>
      <c r="FS216" s="198">
        <f>IFERROR(HLOOKUP(FS$1,'Nakladova matice_2018'!$A$1:$IW$192,189,FALSE),0)</f>
        <v>0</v>
      </c>
      <c r="FT216" s="198">
        <f>IFERROR(HLOOKUP(FT$1,'Nakladova matice_2018'!$A$1:$IW$192,189,FALSE),0)</f>
        <v>0</v>
      </c>
      <c r="FU216" s="198">
        <f>IFERROR(HLOOKUP(FU$1,'Nakladova matice_2018'!$A$1:$IW$192,189,FALSE),0)</f>
        <v>0</v>
      </c>
      <c r="FV216" s="198">
        <f>IFERROR(HLOOKUP(FV$1,'Nakladova matice_2018'!$A$1:$IW$192,189,FALSE),0)</f>
        <v>0</v>
      </c>
      <c r="FW216" s="198">
        <f>IFERROR(HLOOKUP(FW$1,'Nakladova matice_2018'!$A$1:$IW$192,189,FALSE),0)</f>
        <v>0</v>
      </c>
      <c r="FX216" s="198">
        <f>IFERROR(HLOOKUP(FX$1,'Nakladova matice_2018'!$A$1:$IW$192,189,FALSE),0)</f>
        <v>0</v>
      </c>
      <c r="FY216" s="198">
        <f>IFERROR(HLOOKUP(FY$1,'Nakladova matice_2018'!$A$1:$IW$192,189,FALSE),0)</f>
        <v>0</v>
      </c>
      <c r="FZ216" s="198">
        <f>IFERROR(HLOOKUP(FZ$1,'Nakladova matice_2018'!$A$1:$IW$192,189,FALSE),0)</f>
        <v>0</v>
      </c>
      <c r="GA216" s="198">
        <f>IFERROR(HLOOKUP(GA$1,'Nakladova matice_2018'!$A$1:$IW$192,189,FALSE),0)</f>
        <v>0</v>
      </c>
      <c r="GB216" s="198">
        <f>IFERROR(HLOOKUP(GB$1,'Nakladova matice_2018'!$A$1:$IW$192,189,FALSE),0)</f>
        <v>0</v>
      </c>
      <c r="GC216" s="198">
        <f>IFERROR(HLOOKUP(GC$1,'Nakladova matice_2018'!$A$1:$IW$192,189,FALSE),0)</f>
        <v>0</v>
      </c>
      <c r="GD216" s="198">
        <f>IFERROR(HLOOKUP(GD$1,'Nakladova matice_2018'!$A$1:$IW$192,189,FALSE),0)</f>
        <v>0</v>
      </c>
      <c r="GE216" s="198">
        <f>IFERROR(HLOOKUP(GE$1,'Nakladova matice_2018'!$A$1:$IW$192,189,FALSE),0)</f>
        <v>0</v>
      </c>
      <c r="GF216" s="198">
        <f>IFERROR(HLOOKUP(GF$1,'Nakladova matice_2018'!$A$1:$IW$192,189,FALSE),0)</f>
        <v>0</v>
      </c>
      <c r="GG216" s="198">
        <f>IFERROR(HLOOKUP(GG$1,'Nakladova matice_2018'!$A$1:$IW$192,189,FALSE),0)</f>
        <v>0</v>
      </c>
      <c r="GH216" s="198">
        <f>IFERROR(HLOOKUP(GH$1,'Nakladova matice_2018'!$A$1:$IW$192,189,FALSE),0)</f>
        <v>0</v>
      </c>
      <c r="GI216" s="198">
        <f>IFERROR(HLOOKUP(GI$1,'Nakladova matice_2018'!$A$1:$IW$192,189,FALSE),0)</f>
        <v>0</v>
      </c>
      <c r="GJ216" s="198">
        <f>IFERROR(HLOOKUP(GJ$1,'Nakladova matice_2018'!$A$1:$IW$192,189,FALSE),0)</f>
        <v>0</v>
      </c>
      <c r="GK216" s="198">
        <f>IFERROR(HLOOKUP(GK$1,'Nakladova matice_2018'!$A$1:$IW$192,189,FALSE),0)</f>
        <v>0</v>
      </c>
      <c r="GL216" s="198">
        <f>IFERROR(HLOOKUP(GL$1,'Nakladova matice_2018'!$A$1:$IW$192,189,FALSE),0)</f>
        <v>0</v>
      </c>
      <c r="GM216" s="198">
        <f>IFERROR(HLOOKUP(GM$1,'Nakladova matice_2018'!$A$1:$IW$192,189,FALSE),0)</f>
        <v>0</v>
      </c>
      <c r="GN216" s="198">
        <f>IFERROR(HLOOKUP(GN$1,'Nakladova matice_2018'!$A$1:$IW$192,189,FALSE),0)</f>
        <v>0</v>
      </c>
      <c r="GO216" s="198">
        <f>IFERROR(HLOOKUP(GO$1,'Nakladova matice_2018'!$A$1:$IW$192,189,FALSE),0)</f>
        <v>0</v>
      </c>
      <c r="GP216" s="198">
        <f>IFERROR(HLOOKUP(GP$1,'Nakladova matice_2018'!$A$1:$IW$192,189,FALSE),0)</f>
        <v>0</v>
      </c>
      <c r="GQ216" s="198">
        <f>IFERROR(HLOOKUP(GQ$1,'Nakladova matice_2018'!$A$1:$IW$192,189,FALSE),0)</f>
        <v>0</v>
      </c>
      <c r="GR216" s="198">
        <f>IFERROR(HLOOKUP(GR$1,'Nakladova matice_2018'!$A$1:$IW$192,189,FALSE),0)</f>
        <v>0</v>
      </c>
      <c r="GS216" s="198">
        <f>IFERROR(HLOOKUP(GS$1,'Nakladova matice_2018'!$A$1:$IW$192,189,FALSE),0)</f>
        <v>0</v>
      </c>
      <c r="GT216" s="198">
        <f>IFERROR(HLOOKUP(GT$1,'Nakladova matice_2018'!$A$1:$IW$192,189,FALSE),0)</f>
        <v>0</v>
      </c>
      <c r="GU216" s="198">
        <f>IFERROR(HLOOKUP(GU$1,'Nakladova matice_2018'!$A$1:$IW$192,189,FALSE),0)</f>
        <v>0</v>
      </c>
      <c r="GV216" s="198">
        <f>IFERROR(HLOOKUP(GV$1,'Nakladova matice_2018'!$A$1:$IW$192,189,FALSE),0)</f>
        <v>0</v>
      </c>
      <c r="GW216" s="198">
        <f>IFERROR(HLOOKUP(GW$1,'Nakladova matice_2018'!$A$1:$IW$192,189,FALSE),0)</f>
        <v>0</v>
      </c>
      <c r="GX216" s="198">
        <f>IFERROR(HLOOKUP(GX$1,'Nakladova matice_2018'!$A$1:$IW$192,189,FALSE),0)</f>
        <v>0</v>
      </c>
      <c r="GY216" s="198">
        <f>IFERROR(HLOOKUP(GY$1,'Nakladova matice_2018'!$A$1:$IW$192,189,FALSE),0)</f>
        <v>0</v>
      </c>
      <c r="GZ216" s="198">
        <f>IFERROR(HLOOKUP(GZ$1,'Nakladova matice_2018'!$A$1:$IW$192,189,FALSE),0)</f>
        <v>0</v>
      </c>
      <c r="HA216" s="198">
        <f>IFERROR(HLOOKUP(HA$1,'Nakladova matice_2018'!$A$1:$IW$192,189,FALSE),0)</f>
        <v>0</v>
      </c>
      <c r="HB216" s="198">
        <f>IFERROR(HLOOKUP(HB$1,'Nakladova matice_2018'!$A$1:$IW$192,189,FALSE),0)</f>
        <v>0</v>
      </c>
      <c r="HC216" s="198">
        <f>IFERROR(HLOOKUP(HC$1,'Nakladova matice_2018'!$A$1:$IW$192,189,FALSE),0)</f>
        <v>0</v>
      </c>
      <c r="HD216" s="198">
        <f>IFERROR(HLOOKUP(HD$1,'Nakladova matice_2018'!$A$1:$IW$192,189,FALSE),0)</f>
        <v>0</v>
      </c>
      <c r="HE216" s="198">
        <f>IFERROR(HLOOKUP(HE$1,'Nakladova matice_2018'!$A$1:$IW$192,189,FALSE),0)</f>
        <v>0</v>
      </c>
      <c r="HF216" s="198">
        <f>IFERROR(HLOOKUP(HF$1,'Nakladova matice_2018'!$A$1:$IW$192,189,FALSE),0)</f>
        <v>0</v>
      </c>
      <c r="HG216" s="198">
        <f>IFERROR(HLOOKUP(HG$1,'Nakladova matice_2018'!$A$1:$IW$192,189,FALSE),0)</f>
        <v>0</v>
      </c>
      <c r="HH216" s="198">
        <f>IFERROR(HLOOKUP(HH$1,'Nakladova matice_2018'!$A$1:$IW$192,189,FALSE),0)</f>
        <v>0</v>
      </c>
      <c r="HI216" s="198">
        <f>IFERROR(HLOOKUP(HI$1,'Nakladova matice_2018'!$A$1:$IW$192,189,FALSE),0)</f>
        <v>0</v>
      </c>
      <c r="HJ216" s="198">
        <f>IFERROR(HLOOKUP(HJ$1,'Nakladova matice_2018'!$A$1:$IW$192,189,FALSE),0)</f>
        <v>0</v>
      </c>
      <c r="HK216" s="198">
        <f>IFERROR(HLOOKUP(HK$1,'Nakladova matice_2018'!$A$1:$IW$192,189,FALSE),0)</f>
        <v>0</v>
      </c>
      <c r="HL216" s="198">
        <f>IFERROR(HLOOKUP(HL$1,'Nakladova matice_2018'!$A$1:$IW$192,189,FALSE),0)</f>
        <v>0</v>
      </c>
      <c r="HM216" s="198">
        <f>IFERROR(HLOOKUP(HM$1,'Nakladova matice_2018'!$A$1:$IW$192,189,FALSE),0)</f>
        <v>0</v>
      </c>
      <c r="HN216" s="198">
        <f>IFERROR(HLOOKUP(HN$1,'Nakladova matice_2018'!$A$1:$IW$192,189,FALSE),0)</f>
        <v>0</v>
      </c>
      <c r="HO216" s="198">
        <f>IFERROR(HLOOKUP(HO$1,'Nakladova matice_2018'!$A$1:$IW$192,189,FALSE),0)</f>
        <v>0</v>
      </c>
      <c r="HP216" s="198">
        <f>IFERROR(HLOOKUP(HP$1,'Nakladova matice_2018'!$A$1:$IW$192,189,FALSE),0)</f>
        <v>0</v>
      </c>
      <c r="HQ216" s="198">
        <f>IFERROR(HLOOKUP(HQ$1,'Nakladova matice_2018'!$A$1:$IW$192,189,FALSE),0)</f>
        <v>0</v>
      </c>
      <c r="HR216" s="198">
        <f>IFERROR(HLOOKUP(HR$1,'Nakladova matice_2018'!$A$1:$IW$192,189,FALSE),0)</f>
        <v>0</v>
      </c>
      <c r="HS216" s="198">
        <f>IFERROR(HLOOKUP(HS$1,'Nakladova matice_2018'!$A$1:$IW$192,189,FALSE),0)</f>
        <v>0</v>
      </c>
      <c r="HT216" s="198">
        <f>IFERROR(HLOOKUP(HT$1,'Nakladova matice_2018'!$A$1:$IW$192,189,FALSE),0)</f>
        <v>0</v>
      </c>
      <c r="HU216" s="198">
        <f>IFERROR(HLOOKUP(HU$1,'Nakladova matice_2018'!$A$1:$IW$192,189,FALSE),0)</f>
        <v>0</v>
      </c>
      <c r="HV216" s="198">
        <f>IFERROR(HLOOKUP(HV$1,'Nakladova matice_2018'!$A$1:$IW$192,189,FALSE),0)</f>
        <v>0</v>
      </c>
      <c r="HW216" s="198">
        <f>IFERROR(HLOOKUP(HW$1,'Nakladova matice_2018'!$A$1:$IW$192,189,FALSE),0)</f>
        <v>0</v>
      </c>
      <c r="HX216" s="198">
        <f>IFERROR(HLOOKUP(HX$1,'Nakladova matice_2018'!$A$1:$IW$192,189,FALSE),0)</f>
        <v>0</v>
      </c>
      <c r="HY216" s="198">
        <f>IFERROR(HLOOKUP(HY$1,'Nakladova matice_2018'!$A$1:$IW$192,189,FALSE),0)</f>
        <v>0</v>
      </c>
      <c r="HZ216" s="198">
        <f>IFERROR(HLOOKUP(HZ$1,'Nakladova matice_2018'!$A$1:$IW$192,189,FALSE),0)</f>
        <v>0</v>
      </c>
      <c r="IA216" s="198">
        <f>IFERROR(HLOOKUP(IA$1,'Nakladova matice_2018'!$A$1:$IW$192,189,FALSE),0)</f>
        <v>0</v>
      </c>
      <c r="IB216" s="198">
        <f>IFERROR(HLOOKUP(IB$1,'Nakladova matice_2018'!$A$1:$IW$192,189,FALSE),0)</f>
        <v>0</v>
      </c>
      <c r="IC216" s="198">
        <f>IFERROR(HLOOKUP(IC$1,'Nakladova matice_2018'!$A$1:$IW$192,189,FALSE),0)</f>
        <v>0</v>
      </c>
      <c r="ID216" s="198">
        <f>IFERROR(HLOOKUP(ID$1,'Nakladova matice_2018'!$A$1:$IW$192,189,FALSE),0)</f>
        <v>0</v>
      </c>
      <c r="IE216" s="198">
        <f>IFERROR(HLOOKUP(IE$1,'Nakladova matice_2018'!$A$1:$IW$192,189,FALSE),0)</f>
        <v>0</v>
      </c>
      <c r="IF216" s="198">
        <f>IFERROR(HLOOKUP(IF$1,'Nakladova matice_2018'!$A$1:$IW$192,189,FALSE),0)</f>
        <v>0</v>
      </c>
      <c r="IG216" s="198">
        <f>IFERROR(HLOOKUP(IG$1,'Nakladova matice_2018'!$A$1:$IW$192,189,FALSE),0)</f>
        <v>0</v>
      </c>
      <c r="IH216" s="198">
        <f>IFERROR(HLOOKUP(IH$1,'Nakladova matice_2018'!$A$1:$IW$192,189,FALSE),0)</f>
        <v>0</v>
      </c>
      <c r="II216" s="198">
        <f>IFERROR(HLOOKUP(II$1,'Nakladova matice_2018'!$A$1:$IW$192,189,FALSE),0)</f>
        <v>0</v>
      </c>
      <c r="IJ216" s="198">
        <f>IFERROR(HLOOKUP(IJ$1,'Nakladova matice_2018'!$A$1:$IW$192,189,FALSE),0)</f>
        <v>0</v>
      </c>
      <c r="IK216" s="198">
        <f>IFERROR(HLOOKUP(IK$1,'Nakladova matice_2018'!$A$1:$IW$192,189,FALSE),0)</f>
        <v>0</v>
      </c>
      <c r="IL216" s="198">
        <f>IFERROR(HLOOKUP(IL$1,'Nakladova matice_2018'!$A$1:$IW$192,189,FALSE),0)</f>
        <v>0</v>
      </c>
      <c r="IM216" s="198">
        <f>IFERROR(HLOOKUP(IM$1,'Nakladova matice_2018'!$A$1:$IW$192,189,FALSE),0)</f>
        <v>0</v>
      </c>
      <c r="IN216" s="198">
        <f>IFERROR(HLOOKUP(IN$1,'Nakladova matice_2018'!$A$1:$IW$192,189,FALSE),0)</f>
        <v>0</v>
      </c>
      <c r="IO216" s="198">
        <f>IFERROR(HLOOKUP(IO$1,'Nakladova matice_2018'!$A$1:$IW$192,189,FALSE),0)</f>
        <v>0</v>
      </c>
      <c r="IP216" s="198">
        <f>IFERROR(HLOOKUP(IP$1,'Nakladova matice_2018'!$A$1:$IW$192,189,FALSE),0)</f>
        <v>0</v>
      </c>
      <c r="IQ216" s="198">
        <f>IFERROR(HLOOKUP(IQ$1,'Nakladova matice_2018'!$A$1:$IW$192,189,FALSE),0)</f>
        <v>0</v>
      </c>
      <c r="IR216" s="198">
        <f>IFERROR(HLOOKUP(IR$1,'Nakladova matice_2018'!$A$1:$IW$192,189,FALSE),0)</f>
        <v>0</v>
      </c>
      <c r="IS216" s="198">
        <f>IFERROR(HLOOKUP(IS$1,'Nakladova matice_2018'!$A$1:$IW$192,189,FALSE),0)</f>
        <v>0</v>
      </c>
      <c r="IT216" s="198">
        <f>IFERROR(HLOOKUP(IT$1,'Nakladova matice_2018'!$A$1:$IW$192,189,FALSE),0)</f>
        <v>0</v>
      </c>
      <c r="IU216" s="198">
        <f>IFERROR(HLOOKUP(IU$1,'Nakladova matice_2018'!$A$1:$IW$192,189,FALSE),0)</f>
        <v>0</v>
      </c>
      <c r="IV216" s="198">
        <f>IFERROR(HLOOKUP(IV$1,'Nakladova matice_2018'!$A$1:$IW$192,189,FALSE),0)</f>
        <v>0</v>
      </c>
      <c r="IW216" s="198">
        <f>IFERROR(HLOOKUP(IW$1,'Nakladova matice_2018'!$A$1:$IW$192,189,FALSE),0)</f>
        <v>0</v>
      </c>
      <c r="IX216" s="198">
        <f>IFERROR(HLOOKUP(IX$1,'Nakladova matice_2018'!$A$1:$IW$192,189,FALSE),0)</f>
        <v>0</v>
      </c>
      <c r="IY216" s="198">
        <f>IFERROR(HLOOKUP(IY$1,'Nakladova matice_2018'!$A$1:$IW$192,189,FALSE),0)</f>
        <v>0</v>
      </c>
      <c r="IZ216" s="198">
        <f>IFERROR(HLOOKUP(IZ$1,'Nakladova matice_2018'!$A$1:$IW$192,189,FALSE),0)</f>
        <v>0</v>
      </c>
      <c r="JA216" s="198">
        <f>IFERROR(HLOOKUP(JA$1,'Nakladova matice_2018'!$A$1:$IW$192,189,FALSE),0)</f>
        <v>0</v>
      </c>
      <c r="JB216" s="198">
        <f>IFERROR(HLOOKUP(JB$1,'Nakladova matice_2018'!$A$1:$IW$192,189,FALSE),0)</f>
        <v>0</v>
      </c>
      <c r="JC216" s="198">
        <f>IFERROR(HLOOKUP(JC$1,'Nakladova matice_2018'!$A$1:$IW$192,189,FALSE),0)</f>
        <v>0</v>
      </c>
      <c r="JD216" s="198">
        <f>IFERROR(HLOOKUP(JD$1,'Nakladova matice_2018'!$A$1:$IW$192,189,FALSE),0)</f>
        <v>0</v>
      </c>
      <c r="JE216" s="198">
        <f>IFERROR(HLOOKUP(JE$1,'Nakladova matice_2018'!$A$1:$IW$192,189,FALSE),0)</f>
        <v>0</v>
      </c>
      <c r="JF216" s="198">
        <f>IFERROR(HLOOKUP(JF$1,'Nakladova matice_2018'!$A$1:$IW$192,189,FALSE),0)</f>
        <v>0</v>
      </c>
      <c r="JG216" s="198">
        <f>IFERROR(HLOOKUP(JG$1,'Nakladova matice_2018'!$A$1:$IW$192,189,FALSE),0)</f>
        <v>0</v>
      </c>
      <c r="JH216" s="198">
        <f>IFERROR(HLOOKUP(JH$1,'Nakladova matice_2018'!$A$1:$IW$192,189,FALSE),0)</f>
        <v>0</v>
      </c>
      <c r="JI216" s="198">
        <f>IFERROR(HLOOKUP(JI$1,'Nakladova matice_2018'!$A$1:$IW$192,189,FALSE),0)</f>
        <v>0</v>
      </c>
      <c r="JJ216" s="198">
        <f>IFERROR(HLOOKUP(JJ$1,'Nakladova matice_2018'!$A$1:$IW$192,189,FALSE),0)</f>
        <v>0</v>
      </c>
      <c r="JK216" s="198">
        <f>IFERROR(HLOOKUP(JK$1,'Nakladova matice_2018'!$A$1:$IW$192,189,FALSE),0)</f>
        <v>0</v>
      </c>
      <c r="JL216" s="198">
        <f>IFERROR(HLOOKUP(JL$1,'Nakladova matice_2018'!$A$1:$IW$192,189,FALSE),0)</f>
        <v>0</v>
      </c>
      <c r="JM216" s="198">
        <f>IFERROR(HLOOKUP(JM$1,'Nakladova matice_2018'!$A$1:$IW$192,189,FALSE),0)</f>
        <v>0</v>
      </c>
      <c r="JN216" s="198">
        <f>IFERROR(HLOOKUP(JN$1,'Nakladova matice_2018'!$A$1:$IW$192,189,FALSE),0)</f>
        <v>0</v>
      </c>
      <c r="JO216" s="198">
        <f>IFERROR(HLOOKUP(JO$1,'Nakladova matice_2018'!$A$1:$IW$192,189,FALSE),0)</f>
        <v>0</v>
      </c>
      <c r="JP216" s="198">
        <f>IFERROR(HLOOKUP(JP$1,'Nakladova matice_2018'!$A$1:$IW$192,189,FALSE),0)</f>
        <v>0</v>
      </c>
      <c r="JQ216" s="198">
        <f>IFERROR(HLOOKUP(JQ$1,'Nakladova matice_2018'!$A$1:$IW$192,189,FALSE),0)</f>
        <v>0</v>
      </c>
      <c r="JR216" s="198">
        <f>IFERROR(HLOOKUP(JR$1,'Nakladova matice_2018'!$A$1:$IW$192,189,FALSE),0)</f>
        <v>0</v>
      </c>
      <c r="JS216" s="198">
        <f>IFERROR(HLOOKUP(JS$1,'Nakladova matice_2018'!$A$1:$IW$192,189,FALSE),0)</f>
        <v>0</v>
      </c>
      <c r="JT216" s="198">
        <f>IFERROR(HLOOKUP(JT$1,'Nakladova matice_2018'!$A$1:$IW$192,189,FALSE),0)</f>
        <v>0</v>
      </c>
      <c r="JU216" s="198">
        <f>IFERROR(HLOOKUP(JU$1,'Nakladova matice_2018'!$A$1:$IW$192,189,FALSE),0)</f>
        <v>0</v>
      </c>
      <c r="JV216" s="198">
        <f>IFERROR(HLOOKUP(JV$1,'Nakladova matice_2018'!$A$1:$IW$192,189,FALSE),0)</f>
        <v>0</v>
      </c>
      <c r="JW216" s="198">
        <f>IFERROR(HLOOKUP(JW$1,'Nakladova matice_2018'!$A$1:$IW$192,189,FALSE),0)</f>
        <v>0</v>
      </c>
      <c r="JX216" s="198">
        <f>IFERROR(HLOOKUP(JX$1,'Nakladova matice_2018'!$A$1:$IW$192,189,FALSE),0)</f>
        <v>0</v>
      </c>
      <c r="JY216" s="198">
        <f>IFERROR(HLOOKUP(JY$1,'Nakladova matice_2018'!$A$1:$IW$192,189,FALSE),0)</f>
        <v>0</v>
      </c>
      <c r="JZ216" s="198">
        <f>IFERROR(HLOOKUP(JZ$1,'Nakladova matice_2018'!$A$1:$IW$192,189,FALSE),0)</f>
        <v>0</v>
      </c>
      <c r="KA216" s="198">
        <f>IFERROR(HLOOKUP(KA$1,'Nakladova matice_2018'!$A$1:$IW$192,189,FALSE),0)</f>
        <v>0</v>
      </c>
      <c r="KB216" s="198">
        <f>IFERROR(HLOOKUP(KB$1,'Nakladova matice_2018'!$A$1:$IW$192,189,FALSE),0)</f>
        <v>0</v>
      </c>
      <c r="KC216" s="198">
        <f>IFERROR(HLOOKUP(KC$1,'Nakladova matice_2018'!$A$1:$IW$192,189,FALSE),0)</f>
        <v>0</v>
      </c>
      <c r="KD216" s="198">
        <f>IFERROR(HLOOKUP(KD$1,'Nakladova matice_2018'!$A$1:$IW$192,189,FALSE),0)</f>
        <v>0</v>
      </c>
      <c r="KE216" s="198">
        <f>IFERROR(HLOOKUP(KE$1,'Nakladova matice_2018'!$A$1:$IW$192,189,FALSE),0)</f>
        <v>0</v>
      </c>
      <c r="KF216" s="198">
        <f>IFERROR(HLOOKUP(KF$1,'Nakladova matice_2018'!$A$1:$IW$192,189,FALSE),0)</f>
        <v>0</v>
      </c>
      <c r="KG216" s="198">
        <f>IFERROR(HLOOKUP(KG$1,'Nakladova matice_2018'!$A$1:$IW$192,189,FALSE),0)</f>
        <v>0</v>
      </c>
      <c r="KH216" s="198">
        <f>IFERROR(HLOOKUP(KH$1,'Nakladova matice_2018'!$A$1:$IW$192,189,FALSE),0)</f>
        <v>0</v>
      </c>
      <c r="KI216" s="198">
        <f>IFERROR(HLOOKUP(KI$1,'Nakladova matice_2018'!$A$1:$IW$192,189,FALSE),0)</f>
        <v>0</v>
      </c>
      <c r="KJ216" s="198">
        <f>IFERROR(HLOOKUP(KJ$1,'Nakladova matice_2018'!$A$1:$IW$192,189,FALSE),0)</f>
        <v>0</v>
      </c>
      <c r="KK216" s="198">
        <f>IFERROR(HLOOKUP(KK$1,'Nakladova matice_2018'!$A$1:$IW$192,189,FALSE),0)</f>
        <v>0</v>
      </c>
      <c r="KL216" s="198">
        <f>IFERROR(HLOOKUP(KL$1,'Nakladova matice_2018'!$A$1:$IW$192,189,FALSE),0)</f>
        <v>0</v>
      </c>
      <c r="KM216" s="198">
        <f>IFERROR(HLOOKUP(KM$1,'Nakladova matice_2018'!$A$1:$IW$192,189,FALSE),0)</f>
        <v>0</v>
      </c>
      <c r="KN216" s="198">
        <f>IFERROR(HLOOKUP(KN$1,'Nakladova matice_2018'!$A$1:$IW$192,189,FALSE),0)</f>
        <v>0</v>
      </c>
      <c r="KO216" s="198">
        <f>IFERROR(HLOOKUP(KO$1,'Nakladova matice_2018'!$A$1:$IW$192,189,FALSE),0)</f>
        <v>0</v>
      </c>
      <c r="KP216" s="198">
        <f>IFERROR(HLOOKUP(KP$1,'Nakladova matice_2018'!$A$1:$IW$192,189,FALSE),0)</f>
        <v>0</v>
      </c>
      <c r="KQ216" s="198">
        <f>IFERROR(HLOOKUP(KQ$1,'Nakladova matice_2018'!$A$1:$IW$192,189,FALSE),0)</f>
        <v>0</v>
      </c>
      <c r="KR216" s="198">
        <f>IFERROR(HLOOKUP(KR$1,'Nakladova matice_2018'!$A$1:$IW$192,189,FALSE),0)</f>
        <v>0</v>
      </c>
      <c r="KS216" s="198">
        <f>IFERROR(HLOOKUP(KS$1,'Nakladova matice_2018'!$A$1:$IW$192,189,FALSE),0)</f>
        <v>0</v>
      </c>
      <c r="KT216" s="198">
        <f>IFERROR(HLOOKUP(KT$1,'Nakladova matice_2018'!$A$1:$IW$192,189,FALSE),0)</f>
        <v>0</v>
      </c>
      <c r="KU216" s="198">
        <f>IFERROR(HLOOKUP(KU$1,'Nakladova matice_2018'!$A$1:$IW$192,189,FALSE),0)</f>
        <v>0</v>
      </c>
      <c r="KV216" s="198">
        <f>IFERROR(HLOOKUP(KV$1,'Nakladova matice_2018'!$A$1:$IW$192,189,FALSE),0)</f>
        <v>0</v>
      </c>
      <c r="KW216" s="198">
        <f>IFERROR(HLOOKUP(KW$1,'Nakladova matice_2018'!$A$1:$IW$192,189,FALSE),0)</f>
        <v>0</v>
      </c>
      <c r="KX216" s="198">
        <f>IFERROR(HLOOKUP(KX$1,'Nakladova matice_2018'!$A$1:$IW$192,189,FALSE),0)</f>
        <v>0</v>
      </c>
      <c r="KY216" s="198">
        <f>IFERROR(HLOOKUP(KY$1,'Nakladova matice_2018'!$A$1:$IW$192,189,FALSE),0)</f>
        <v>0</v>
      </c>
      <c r="KZ216" s="198">
        <f>IFERROR(HLOOKUP(KZ$1,'Nakladova matice_2018'!$A$1:$IW$192,189,FALSE),0)</f>
        <v>0</v>
      </c>
      <c r="LA216" s="198">
        <f>IFERROR(HLOOKUP(LA$1,'Nakladova matice_2018'!$A$1:$IW$192,189,FALSE),0)</f>
        <v>0</v>
      </c>
      <c r="LB216" s="198">
        <f>IFERROR(HLOOKUP(LB$1,'Nakladova matice_2018'!$A$1:$IW$192,189,FALSE),0)</f>
        <v>0</v>
      </c>
      <c r="LC216" s="198">
        <f>IFERROR(HLOOKUP(LC$1,'Nakladova matice_2018'!$A$1:$IW$192,189,FALSE),0)</f>
        <v>0</v>
      </c>
      <c r="LD216" s="198">
        <f>IFERROR(HLOOKUP(LD$1,'Nakladova matice_2018'!$A$1:$IW$192,189,FALSE),0)</f>
        <v>0</v>
      </c>
      <c r="LE216" s="198">
        <f>IFERROR(HLOOKUP(LE$1,'Nakladova matice_2018'!$A$1:$IW$192,189,FALSE),0)</f>
        <v>0</v>
      </c>
      <c r="LF216" s="198">
        <f>IFERROR(HLOOKUP(LF$1,'Nakladova matice_2018'!$A$1:$IW$192,189,FALSE),0)</f>
        <v>0</v>
      </c>
      <c r="LG216" s="198">
        <f>IFERROR(HLOOKUP(LG$1,'Nakladova matice_2018'!$A$1:$IW$192,189,FALSE),0)</f>
        <v>0</v>
      </c>
      <c r="LH216" s="198">
        <f>IFERROR(HLOOKUP(LH$1,'Nakladova matice_2018'!$A$1:$IW$192,189,FALSE),0)</f>
        <v>0</v>
      </c>
      <c r="LI216" s="198">
        <f>IFERROR(HLOOKUP(LI$1,'Nakladova matice_2018'!$A$1:$IW$192,189,FALSE),0)</f>
        <v>0</v>
      </c>
      <c r="LJ216" s="198">
        <f>IFERROR(HLOOKUP(LJ$1,'Nakladova matice_2018'!$A$1:$IW$192,189,FALSE),0)</f>
        <v>0</v>
      </c>
      <c r="LK216" s="198">
        <f>IFERROR(HLOOKUP(LK$1,'Nakladova matice_2018'!$A$1:$IW$192,189,FALSE),0)</f>
        <v>0</v>
      </c>
      <c r="LL216" s="198">
        <f>IFERROR(HLOOKUP(LL$1,'Nakladova matice_2018'!$A$1:$IW$192,189,FALSE),0)</f>
        <v>0</v>
      </c>
      <c r="LM216" s="198">
        <f>IFERROR(HLOOKUP(LM$1,'Nakladova matice_2018'!$A$1:$IW$192,189,FALSE),0)</f>
        <v>0</v>
      </c>
      <c r="LN216" s="198">
        <f>IFERROR(HLOOKUP(LN$1,'Nakladova matice_2018'!$A$1:$IW$192,189,FALSE),0)</f>
        <v>0</v>
      </c>
      <c r="LO216" s="198">
        <f>IFERROR(HLOOKUP(LO$1,'Nakladova matice_2018'!$A$1:$IW$192,189,FALSE),0)</f>
        <v>0</v>
      </c>
      <c r="LP216" s="198">
        <f>IFERROR(HLOOKUP(LP$1,'Nakladova matice_2018'!$A$1:$IW$192,189,FALSE),0)</f>
        <v>0</v>
      </c>
      <c r="LQ216" s="198">
        <f>IFERROR(HLOOKUP(LQ$1,'Nakladova matice_2018'!$A$1:$IW$192,189,FALSE),0)</f>
        <v>0</v>
      </c>
      <c r="LR216" s="198">
        <f>IFERROR(HLOOKUP(LR$1,'Nakladova matice_2018'!$A$1:$IW$192,189,FALSE),0)</f>
        <v>0</v>
      </c>
      <c r="LS216" s="198">
        <f>IFERROR(HLOOKUP(LS$1,'Nakladova matice_2018'!$A$1:$IW$192,189,FALSE),0)</f>
        <v>0</v>
      </c>
      <c r="LT216" s="198">
        <f>IFERROR(HLOOKUP(LT$1,'Nakladova matice_2018'!$A$1:$IW$192,189,FALSE),0)</f>
        <v>0</v>
      </c>
      <c r="LU216" s="198">
        <f>IFERROR(HLOOKUP(LU$1,'Nakladova matice_2018'!$A$1:$IW$192,189,FALSE),0)</f>
        <v>0</v>
      </c>
      <c r="LV216" s="198">
        <f>IFERROR(HLOOKUP(LV$1,'Nakladova matice_2018'!$A$1:$IW$192,189,FALSE),0)</f>
        <v>0</v>
      </c>
      <c r="LW216" s="198">
        <f>IFERROR(HLOOKUP(LW$1,'Nakladova matice_2018'!$A$1:$IW$192,189,FALSE),0)</f>
        <v>0</v>
      </c>
      <c r="LX216" s="198">
        <f>IFERROR(HLOOKUP(LX$1,'Nakladova matice_2018'!$A$1:$IW$192,189,FALSE),0)</f>
        <v>0</v>
      </c>
      <c r="LY216" s="198">
        <f>IFERROR(HLOOKUP(LY$1,'Nakladova matice_2018'!$A$1:$IW$192,189,FALSE),0)</f>
        <v>0</v>
      </c>
      <c r="LZ216" s="198">
        <f>IFERROR(HLOOKUP(LZ$1,'Nakladova matice_2018'!$A$1:$IW$192,189,FALSE),0)</f>
        <v>0</v>
      </c>
      <c r="MA216" s="198">
        <f>IFERROR(HLOOKUP(MA$1,'Nakladova matice_2018'!$A$1:$IW$192,189,FALSE),0)</f>
        <v>0</v>
      </c>
      <c r="MB216" s="198">
        <f>IFERROR(HLOOKUP(MB$1,'Nakladova matice_2018'!$A$1:$IW$192,189,FALSE),0)</f>
        <v>0</v>
      </c>
      <c r="MC216" s="198">
        <f>IFERROR(HLOOKUP(MC$1,'Nakladova matice_2018'!$A$1:$IW$192,189,FALSE),0)</f>
        <v>0</v>
      </c>
      <c r="MD216" s="198">
        <f>IFERROR(HLOOKUP(MD$1,'Nakladova matice_2018'!$A$1:$IW$192,189,FALSE),0)</f>
        <v>0</v>
      </c>
      <c r="ME216" s="198">
        <f>IFERROR(HLOOKUP(ME$1,'Nakladova matice_2018'!$A$1:$IW$192,189,FALSE),0)</f>
        <v>0</v>
      </c>
      <c r="MF216" s="198">
        <f>IFERROR(HLOOKUP(MF$1,'Nakladova matice_2018'!$A$1:$IW$192,189,FALSE),0)</f>
        <v>0</v>
      </c>
      <c r="MG216" s="198">
        <f>IFERROR(HLOOKUP(MG$1,'Nakladova matice_2018'!$A$1:$IW$192,189,FALSE),0)</f>
        <v>0</v>
      </c>
      <c r="MH216" s="198">
        <f>IFERROR(HLOOKUP(MH$1,'Nakladova matice_2018'!$A$1:$IW$192,189,FALSE),0)</f>
        <v>0</v>
      </c>
      <c r="MI216" s="198">
        <f>IFERROR(HLOOKUP(MI$1,'Nakladova matice_2018'!$A$1:$IW$192,189,FALSE),0)</f>
        <v>0</v>
      </c>
      <c r="MJ216" s="198">
        <f>IFERROR(HLOOKUP(MJ$1,'Nakladova matice_2018'!$A$1:$IW$192,189,FALSE),0)</f>
        <v>0</v>
      </c>
      <c r="MK216" s="198">
        <f>IFERROR(HLOOKUP(MK$1,'Nakladova matice_2018'!$A$1:$IW$192,189,FALSE),0)</f>
        <v>0</v>
      </c>
      <c r="ML216" s="198">
        <f>IFERROR(HLOOKUP(ML$1,'Nakladova matice_2018'!$A$1:$IW$192,189,FALSE),0)</f>
        <v>0</v>
      </c>
      <c r="MM216" s="198">
        <f>IFERROR(HLOOKUP(MM$1,'Nakladova matice_2018'!$A$1:$IW$192,189,FALSE),0)</f>
        <v>0</v>
      </c>
      <c r="MN216" s="198">
        <f>IFERROR(HLOOKUP(MN$1,'Nakladova matice_2018'!$A$1:$IW$192,189,FALSE),0)</f>
        <v>0</v>
      </c>
      <c r="MO216" s="198">
        <f t="shared" si="89"/>
        <v>309000</v>
      </c>
      <c r="MP216" s="20">
        <f>MO216-'Nakladova matice_2018'!IX189</f>
        <v>0</v>
      </c>
    </row>
    <row r="217" spans="1:354" s="47" customFormat="1" x14ac:dyDescent="0.2">
      <c r="A217" s="196">
        <v>599400</v>
      </c>
      <c r="B217" s="197" t="s">
        <v>713</v>
      </c>
      <c r="C217" s="195">
        <v>0</v>
      </c>
      <c r="D217" s="198">
        <f>IFERROR(HLOOKUP(D$1,'Nakladova matice_2018'!$A$1:$IW$192,190,FALSE),0)</f>
        <v>0</v>
      </c>
      <c r="E217" s="198">
        <f>IFERROR(HLOOKUP(E$1,'Nakladova matice_2018'!$A$1:$IW$192,190,FALSE),0)</f>
        <v>0</v>
      </c>
      <c r="F217" s="198">
        <f>IFERROR(HLOOKUP(F$1,'Nakladova matice_2018'!$A$1:$IW$192,190,FALSE),0)</f>
        <v>0</v>
      </c>
      <c r="G217" s="198">
        <f>IFERROR(HLOOKUP(G$1,'Nakladova matice_2018'!$A$1:$IW$192,190,FALSE),0)</f>
        <v>0</v>
      </c>
      <c r="H217" s="198">
        <f>IFERROR(HLOOKUP(H$1,'Nakladova matice_2018'!$A$1:$IW$192,190,FALSE),0)</f>
        <v>0</v>
      </c>
      <c r="I217" s="198">
        <f>IFERROR(HLOOKUP(I$1,'Nakladova matice_2018'!$A$1:$IW$192,190,FALSE),0)</f>
        <v>0</v>
      </c>
      <c r="J217" s="198">
        <f>IFERROR(HLOOKUP(J$1,'Nakladova matice_2018'!$A$1:$IW$192,190,FALSE),0)</f>
        <v>32208.400000000001</v>
      </c>
      <c r="K217" s="198">
        <f>IFERROR(HLOOKUP(K$1,'Nakladova matice_2018'!$A$1:$IW$192,190,FALSE),0)</f>
        <v>0</v>
      </c>
      <c r="L217" s="198">
        <f>IFERROR(HLOOKUP(L$1,'Nakladova matice_2018'!$A$1:$IW$192,190,FALSE),0)</f>
        <v>0</v>
      </c>
      <c r="M217" s="198">
        <f>IFERROR(HLOOKUP(M$1,'Nakladova matice_2018'!$A$1:$IW$192,190,FALSE),0)</f>
        <v>0</v>
      </c>
      <c r="N217" s="198">
        <f>IFERROR(HLOOKUP(N$1,'Nakladova matice_2018'!$A$1:$IW$192,190,FALSE),0)</f>
        <v>0</v>
      </c>
      <c r="O217" s="198">
        <f>IFERROR(HLOOKUP(O$1,'Nakladova matice_2018'!$A$1:$IW$192,190,FALSE),0)</f>
        <v>0</v>
      </c>
      <c r="P217" s="198">
        <f>IFERROR(HLOOKUP(P$1,'Nakladova matice_2018'!$A$1:$IW$192,190,FALSE),0)</f>
        <v>0</v>
      </c>
      <c r="Q217" s="198">
        <f>IFERROR(HLOOKUP(Q$1,'Nakladova matice_2018'!$A$1:$IW$192,190,FALSE),0)</f>
        <v>0</v>
      </c>
      <c r="R217" s="198">
        <f>IFERROR(HLOOKUP(R$1,'Nakladova matice_2018'!$A$1:$IW$192,190,FALSE),0)</f>
        <v>0</v>
      </c>
      <c r="S217" s="198">
        <f>IFERROR(HLOOKUP(S$1,'Nakladova matice_2018'!$A$1:$IW$192,190,FALSE),0)</f>
        <v>0</v>
      </c>
      <c r="T217" s="198">
        <f>IFERROR(HLOOKUP(T$1,'Nakladova matice_2018'!$A$1:$IW$192,190,FALSE),0)</f>
        <v>0</v>
      </c>
      <c r="U217" s="198">
        <f>IFERROR(HLOOKUP(U$1,'Nakladova matice_2018'!$A$1:$IW$192,190,FALSE),0)</f>
        <v>0</v>
      </c>
      <c r="V217" s="198">
        <f>IFERROR(HLOOKUP(V$1,'Nakladova matice_2018'!$A$1:$IW$192,190,FALSE),0)</f>
        <v>0</v>
      </c>
      <c r="W217" s="198">
        <f>IFERROR(HLOOKUP(W$1,'Nakladova matice_2018'!$A$1:$IW$192,190,FALSE),0)</f>
        <v>14776</v>
      </c>
      <c r="X217" s="198">
        <f>IFERROR(HLOOKUP(X$1,'Nakladova matice_2018'!$A$1:$IW$192,190,FALSE),0)</f>
        <v>0</v>
      </c>
      <c r="Y217" s="198">
        <f>IFERROR(HLOOKUP(Y$1,'Nakladova matice_2018'!$A$1:$IW$192,190,FALSE),0)</f>
        <v>0</v>
      </c>
      <c r="Z217" s="198">
        <f>IFERROR(HLOOKUP(Z$1,'Nakladova matice_2018'!$A$1:$IW$192,190,FALSE),0)</f>
        <v>2678.2</v>
      </c>
      <c r="AA217" s="198">
        <f>IFERROR(HLOOKUP(AA$1,'Nakladova matice_2018'!$A$1:$IW$192,190,FALSE),0)</f>
        <v>2350.4</v>
      </c>
      <c r="AB217" s="198">
        <f>IFERROR(HLOOKUP(AB$1,'Nakladova matice_2018'!$A$1:$IW$192,190,FALSE),0)</f>
        <v>39872.6</v>
      </c>
      <c r="AC217" s="198">
        <f>IFERROR(HLOOKUP(AC$1,'Nakladova matice_2018'!$A$1:$IW$192,190,FALSE),0)</f>
        <v>11022.4</v>
      </c>
      <c r="AD217" s="198">
        <f>IFERROR(HLOOKUP(AD$1,'Nakladova matice_2018'!$A$1:$IW$192,190,FALSE),0)</f>
        <v>211253.1</v>
      </c>
      <c r="AE217" s="198">
        <f>IFERROR(HLOOKUP(AE$1,'Nakladova matice_2018'!$A$1:$IW$192,190,FALSE),0)</f>
        <v>0</v>
      </c>
      <c r="AF217" s="198">
        <f>IFERROR(HLOOKUP(AF$1,'Nakladova matice_2018'!$A$1:$IW$192,190,FALSE),0)</f>
        <v>0</v>
      </c>
      <c r="AG217" s="198">
        <f>IFERROR(HLOOKUP(AG$1,'Nakladova matice_2018'!$A$1:$IW$192,190,FALSE),0)</f>
        <v>0</v>
      </c>
      <c r="AH217" s="198">
        <f>IFERROR(HLOOKUP(AH$1,'Nakladova matice_2018'!$A$1:$IW$192,190,FALSE),0)</f>
        <v>0</v>
      </c>
      <c r="AI217" s="198">
        <f>IFERROR(HLOOKUP(AI$1,'Nakladova matice_2018'!$A$1:$IW$192,190,FALSE),0)</f>
        <v>0</v>
      </c>
      <c r="AJ217" s="198">
        <f>IFERROR(HLOOKUP(AJ$1,'Nakladova matice_2018'!$A$1:$IW$192,190,FALSE),0)</f>
        <v>0</v>
      </c>
      <c r="AK217" s="198">
        <f>IFERROR(HLOOKUP(AK$1,'Nakladova matice_2018'!$A$1:$IW$192,190,FALSE),0)</f>
        <v>0</v>
      </c>
      <c r="AL217" s="198">
        <f>IFERROR(HLOOKUP(AL$1,'Nakladova matice_2018'!$A$1:$IW$192,190,FALSE),0)</f>
        <v>0</v>
      </c>
      <c r="AM217" s="198">
        <f>IFERROR(HLOOKUP(AM$1,'Nakladova matice_2018'!$A$1:$IW$192,190,FALSE),0)</f>
        <v>0</v>
      </c>
      <c r="AN217" s="198">
        <f>IFERROR(HLOOKUP(AN$1,'Nakladova matice_2018'!$A$1:$IW$192,190,FALSE),0)</f>
        <v>0</v>
      </c>
      <c r="AO217" s="198">
        <f>IFERROR(HLOOKUP(AO$1,'Nakladova matice_2018'!$A$1:$IW$192,190,FALSE),0)</f>
        <v>0</v>
      </c>
      <c r="AP217" s="198">
        <f>IFERROR(HLOOKUP(AP$1,'Nakladova matice_2018'!$A$1:$IW$192,190,FALSE),0)</f>
        <v>22755.88</v>
      </c>
      <c r="AQ217" s="198">
        <f>IFERROR(HLOOKUP(AQ$1,'Nakladova matice_2018'!$A$1:$IW$192,190,FALSE),0)</f>
        <v>0</v>
      </c>
      <c r="AR217" s="198">
        <f>IFERROR(HLOOKUP(AR$1,'Nakladova matice_2018'!$A$1:$IW$192,190,FALSE),0)</f>
        <v>0</v>
      </c>
      <c r="AS217" s="198">
        <f>IFERROR(HLOOKUP(AS$1,'Nakladova matice_2018'!$A$1:$IW$192,190,FALSE),0)</f>
        <v>0</v>
      </c>
      <c r="AT217" s="198">
        <f>IFERROR(HLOOKUP(AT$1,'Nakladova matice_2018'!$A$1:$IW$192,190,FALSE),0)</f>
        <v>0</v>
      </c>
      <c r="AU217" s="198">
        <f>IFERROR(HLOOKUP(AU$1,'Nakladova matice_2018'!$A$1:$IW$192,190,FALSE),0)</f>
        <v>0</v>
      </c>
      <c r="AV217" s="198">
        <f>IFERROR(HLOOKUP(AV$1,'Nakladova matice_2018'!$A$1:$IW$192,190,FALSE),0)</f>
        <v>0</v>
      </c>
      <c r="AW217" s="198">
        <f>IFERROR(HLOOKUP(AW$1,'Nakladova matice_2018'!$A$1:$IW$192,190,FALSE),0)</f>
        <v>0</v>
      </c>
      <c r="AX217" s="198">
        <f>IFERROR(HLOOKUP(AX$1,'Nakladova matice_2018'!$A$1:$IW$192,190,FALSE),0)</f>
        <v>0</v>
      </c>
      <c r="AY217" s="198">
        <f>IFERROR(HLOOKUP(AY$1,'Nakladova matice_2018'!$A$1:$IW$192,190,FALSE),0)</f>
        <v>0</v>
      </c>
      <c r="AZ217" s="198">
        <f>IFERROR(HLOOKUP(AZ$1,'Nakladova matice_2018'!$A$1:$IW$192,190,FALSE),0)</f>
        <v>0</v>
      </c>
      <c r="BA217" s="198">
        <f>IFERROR(HLOOKUP(BA$1,'Nakladova matice_2018'!$A$1:$IW$192,190,FALSE),0)</f>
        <v>5979</v>
      </c>
      <c r="BB217" s="198">
        <f>IFERROR(HLOOKUP(BB$1,'Nakladova matice_2018'!$A$1:$IW$192,190,FALSE),0)</f>
        <v>0</v>
      </c>
      <c r="BC217" s="198">
        <f>IFERROR(HLOOKUP(BC$1,'Nakladova matice_2018'!$A$1:$IW$192,190,FALSE),0)</f>
        <v>0</v>
      </c>
      <c r="BD217" s="198">
        <f>IFERROR(HLOOKUP(BD$1,'Nakladova matice_2018'!$A$1:$IW$192,190,FALSE),0)</f>
        <v>0</v>
      </c>
      <c r="BE217" s="198">
        <f>IFERROR(HLOOKUP(BE$1,'Nakladova matice_2018'!$A$1:$IW$192,190,FALSE),0)</f>
        <v>0</v>
      </c>
      <c r="BF217" s="198">
        <f>IFERROR(HLOOKUP(BF$1,'Nakladova matice_2018'!$A$1:$IW$192,190,FALSE),0)</f>
        <v>0</v>
      </c>
      <c r="BG217" s="198">
        <f>IFERROR(HLOOKUP(BG$1,'Nakladova matice_2018'!$A$1:$IW$192,190,FALSE),0)</f>
        <v>0</v>
      </c>
      <c r="BH217" s="198">
        <f>IFERROR(HLOOKUP(BH$1,'Nakladova matice_2018'!$A$1:$IW$192,190,FALSE),0)</f>
        <v>0</v>
      </c>
      <c r="BI217" s="198">
        <f>IFERROR(HLOOKUP(BI$1,'Nakladova matice_2018'!$A$1:$IW$192,190,FALSE),0)</f>
        <v>0</v>
      </c>
      <c r="BJ217" s="198">
        <f>IFERROR(HLOOKUP(BJ$1,'Nakladova matice_2018'!$A$1:$IW$192,190,FALSE),0)</f>
        <v>0</v>
      </c>
      <c r="BK217" s="198">
        <f>IFERROR(HLOOKUP(BK$1,'Nakladova matice_2018'!$A$1:$IW$192,190,FALSE),0)</f>
        <v>0</v>
      </c>
      <c r="BL217" s="198">
        <f>IFERROR(HLOOKUP(BL$1,'Nakladova matice_2018'!$A$1:$IW$192,190,FALSE),0)</f>
        <v>0</v>
      </c>
      <c r="BM217" s="198">
        <f>IFERROR(HLOOKUP(BM$1,'Nakladova matice_2018'!$A$1:$IW$192,190,FALSE),0)</f>
        <v>0</v>
      </c>
      <c r="BN217" s="198">
        <f>IFERROR(HLOOKUP(BN$1,'Nakladova matice_2018'!$A$1:$IW$192,190,FALSE),0)</f>
        <v>0</v>
      </c>
      <c r="BO217" s="198">
        <f>IFERROR(HLOOKUP(BO$1,'Nakladova matice_2018'!$A$1:$IW$192,190,FALSE),0)</f>
        <v>0</v>
      </c>
      <c r="BP217" s="198">
        <f>IFERROR(HLOOKUP(BP$1,'Nakladova matice_2018'!$A$1:$IW$192,190,FALSE),0)</f>
        <v>0</v>
      </c>
      <c r="BQ217" s="198">
        <f>IFERROR(HLOOKUP(BQ$1,'Nakladova matice_2018'!$A$1:$IW$192,190,FALSE),0)</f>
        <v>0</v>
      </c>
      <c r="BR217" s="198">
        <f>IFERROR(HLOOKUP(BR$1,'Nakladova matice_2018'!$A$1:$IW$192,190,FALSE),0)</f>
        <v>0</v>
      </c>
      <c r="BS217" s="198">
        <f>IFERROR(HLOOKUP(BS$1,'Nakladova matice_2018'!$A$1:$IW$192,190,FALSE),0)</f>
        <v>0</v>
      </c>
      <c r="BT217" s="198">
        <f>IFERROR(HLOOKUP(BT$1,'Nakladova matice_2018'!$A$1:$IW$192,190,FALSE),0)</f>
        <v>172601.7</v>
      </c>
      <c r="BU217" s="198">
        <f>IFERROR(HLOOKUP(BU$1,'Nakladova matice_2018'!$A$1:$IW$192,190,FALSE),0)</f>
        <v>0</v>
      </c>
      <c r="BV217" s="198">
        <f>IFERROR(HLOOKUP(BV$1,'Nakladova matice_2018'!$A$1:$IW$192,190,FALSE),0)</f>
        <v>0</v>
      </c>
      <c r="BW217" s="198">
        <f>IFERROR(HLOOKUP(BW$1,'Nakladova matice_2018'!$A$1:$IW$192,190,FALSE),0)</f>
        <v>0</v>
      </c>
      <c r="BX217" s="198">
        <f>IFERROR(HLOOKUP(BX$1,'Nakladova matice_2018'!$A$1:$IW$192,190,FALSE),0)</f>
        <v>0</v>
      </c>
      <c r="BY217" s="198">
        <f>IFERROR(HLOOKUP(BY$1,'Nakladova matice_2018'!$A$1:$IW$192,190,FALSE),0)</f>
        <v>0</v>
      </c>
      <c r="BZ217" s="198">
        <f>IFERROR(HLOOKUP(BZ$1,'Nakladova matice_2018'!$A$1:$IW$192,190,FALSE),0)</f>
        <v>0</v>
      </c>
      <c r="CA217" s="198">
        <f>IFERROR(HLOOKUP(CA$1,'Nakladova matice_2018'!$A$1:$IW$192,190,FALSE),0)</f>
        <v>0</v>
      </c>
      <c r="CB217" s="198">
        <f>IFERROR(HLOOKUP(CB$1,'Nakladova matice_2018'!$A$1:$IW$192,190,FALSE),0)</f>
        <v>0</v>
      </c>
      <c r="CC217" s="198">
        <f>IFERROR(HLOOKUP(CC$1,'Nakladova matice_2018'!$A$1:$IW$192,190,FALSE),0)</f>
        <v>0</v>
      </c>
      <c r="CD217" s="198">
        <f>IFERROR(HLOOKUP(CD$1,'Nakladova matice_2018'!$A$1:$IW$192,190,FALSE),0)</f>
        <v>0</v>
      </c>
      <c r="CE217" s="198">
        <f>IFERROR(HLOOKUP(CE$1,'Nakladova matice_2018'!$A$1:$IW$192,190,FALSE),0)</f>
        <v>760</v>
      </c>
      <c r="CF217" s="198">
        <f>IFERROR(HLOOKUP(CF$1,'Nakladova matice_2018'!$A$1:$IW$192,190,FALSE),0)</f>
        <v>0</v>
      </c>
      <c r="CG217" s="198">
        <f>IFERROR(HLOOKUP(CG$1,'Nakladova matice_2018'!$A$1:$IW$192,190,FALSE),0)</f>
        <v>0</v>
      </c>
      <c r="CH217" s="198">
        <f>IFERROR(HLOOKUP(CH$1,'Nakladova matice_2018'!$A$1:$IW$192,190,FALSE),0)</f>
        <v>0</v>
      </c>
      <c r="CI217" s="198">
        <f>IFERROR(HLOOKUP(CI$1,'Nakladova matice_2018'!$A$1:$IW$192,190,FALSE),0)</f>
        <v>0</v>
      </c>
      <c r="CJ217" s="198">
        <f>IFERROR(HLOOKUP(CJ$1,'Nakladova matice_2018'!$A$1:$IW$192,190,FALSE),0)</f>
        <v>0</v>
      </c>
      <c r="CK217" s="198">
        <f>IFERROR(HLOOKUP(CK$1,'Nakladova matice_2018'!$A$1:$IW$192,190,FALSE),0)</f>
        <v>0</v>
      </c>
      <c r="CL217" s="198">
        <f>IFERROR(HLOOKUP(CL$1,'Nakladova matice_2018'!$A$1:$IW$192,190,FALSE),0)</f>
        <v>0</v>
      </c>
      <c r="CM217" s="198">
        <f>IFERROR(HLOOKUP(CM$1,'Nakladova matice_2018'!$A$1:$IW$192,190,FALSE),0)</f>
        <v>0</v>
      </c>
      <c r="CN217" s="198">
        <f>IFERROR(HLOOKUP(CN$1,'Nakladova matice_2018'!$A$1:$IW$192,190,FALSE),0)</f>
        <v>1230.4000000000001</v>
      </c>
      <c r="CO217" s="198">
        <f>IFERROR(HLOOKUP(CO$1,'Nakladova matice_2018'!$A$1:$IW$192,190,FALSE),0)</f>
        <v>0</v>
      </c>
      <c r="CP217" s="198">
        <f>IFERROR(HLOOKUP(CP$1,'Nakladova matice_2018'!$A$1:$IW$192,190,FALSE),0)</f>
        <v>0</v>
      </c>
      <c r="CQ217" s="198">
        <f>IFERROR(HLOOKUP(CQ$1,'Nakladova matice_2018'!$A$1:$IW$192,190,FALSE),0)</f>
        <v>0</v>
      </c>
      <c r="CR217" s="198">
        <f>IFERROR(HLOOKUP(CR$1,'Nakladova matice_2018'!$A$1:$IW$192,190,FALSE),0)</f>
        <v>0</v>
      </c>
      <c r="CS217" s="198">
        <f>IFERROR(HLOOKUP(CS$1,'Nakladova matice_2018'!$A$1:$IW$192,190,FALSE),0)</f>
        <v>0</v>
      </c>
      <c r="CT217" s="198">
        <f>IFERROR(HLOOKUP(CT$1,'Nakladova matice_2018'!$A$1:$IW$192,190,FALSE),0)</f>
        <v>10875.2</v>
      </c>
      <c r="CU217" s="198">
        <f>IFERROR(HLOOKUP(CU$1,'Nakladova matice_2018'!$A$1:$IW$192,190,FALSE),0)</f>
        <v>0</v>
      </c>
      <c r="CV217" s="198">
        <f>IFERROR(HLOOKUP(CV$1,'Nakladova matice_2018'!$A$1:$IW$192,190,FALSE),0)</f>
        <v>0</v>
      </c>
      <c r="CW217" s="198">
        <f>IFERROR(HLOOKUP(CW$1,'Nakladova matice_2018'!$A$1:$IW$192,190,FALSE),0)</f>
        <v>0</v>
      </c>
      <c r="CX217" s="198">
        <f>IFERROR(HLOOKUP(CX$1,'Nakladova matice_2018'!$A$1:$IW$192,190,FALSE),0)</f>
        <v>0</v>
      </c>
      <c r="CY217" s="198">
        <f>IFERROR(HLOOKUP(CY$1,'Nakladova matice_2018'!$A$1:$IW$192,190,FALSE),0)</f>
        <v>0</v>
      </c>
      <c r="CZ217" s="198">
        <f>IFERROR(HLOOKUP(CZ$1,'Nakladova matice_2018'!$A$1:$IW$192,190,FALSE),0)</f>
        <v>0</v>
      </c>
      <c r="DA217" s="198">
        <f>IFERROR(HLOOKUP(DA$1,'Nakladova matice_2018'!$A$1:$IW$192,190,FALSE),0)</f>
        <v>0</v>
      </c>
      <c r="DB217" s="198">
        <f>IFERROR(HLOOKUP(DB$1,'Nakladova matice_2018'!$A$1:$IW$192,190,FALSE),0)</f>
        <v>0</v>
      </c>
      <c r="DC217" s="198">
        <f>IFERROR(HLOOKUP(DC$1,'Nakladova matice_2018'!$A$1:$IW$192,190,FALSE),0)</f>
        <v>0</v>
      </c>
      <c r="DD217" s="198">
        <f>IFERROR(HLOOKUP(DD$1,'Nakladova matice_2018'!$A$1:$IW$192,190,FALSE),0)</f>
        <v>0</v>
      </c>
      <c r="DE217" s="198">
        <f>IFERROR(HLOOKUP(DE$1,'Nakladova matice_2018'!$A$1:$IW$192,190,FALSE),0)</f>
        <v>0</v>
      </c>
      <c r="DF217" s="198">
        <f>IFERROR(HLOOKUP(DF$1,'Nakladova matice_2018'!$A$1:$IW$192,190,FALSE),0)</f>
        <v>0</v>
      </c>
      <c r="DG217" s="198">
        <f>IFERROR(HLOOKUP(DG$1,'Nakladova matice_2018'!$A$1:$IW$192,190,FALSE),0)</f>
        <v>0</v>
      </c>
      <c r="DH217" s="198">
        <f>IFERROR(HLOOKUP(DH$1,'Nakladova matice_2018'!$A$1:$IW$192,190,FALSE),0)</f>
        <v>0</v>
      </c>
      <c r="DI217" s="198">
        <f>IFERROR(HLOOKUP(DI$1,'Nakladova matice_2018'!$A$1:$IW$192,190,FALSE),0)</f>
        <v>0</v>
      </c>
      <c r="DJ217" s="198">
        <f>IFERROR(HLOOKUP(DJ$1,'Nakladova matice_2018'!$A$1:$IW$192,190,FALSE),0)</f>
        <v>0</v>
      </c>
      <c r="DK217" s="198">
        <f>IFERROR(HLOOKUP(DK$1,'Nakladova matice_2018'!$A$1:$IW$192,190,FALSE),0)</f>
        <v>0</v>
      </c>
      <c r="DL217" s="198">
        <f>IFERROR(HLOOKUP(DL$1,'Nakladova matice_2018'!$A$1:$IW$192,190,FALSE),0)</f>
        <v>10682.4</v>
      </c>
      <c r="DM217" s="198">
        <f>IFERROR(HLOOKUP(DM$1,'Nakladova matice_2018'!$A$1:$IW$192,190,FALSE),0)</f>
        <v>0</v>
      </c>
      <c r="DN217" s="198">
        <f>IFERROR(HLOOKUP(DN$1,'Nakladova matice_2018'!$A$1:$IW$192,190,FALSE),0)</f>
        <v>0</v>
      </c>
      <c r="DO217" s="198">
        <f>IFERROR(HLOOKUP(DO$1,'Nakladova matice_2018'!$A$1:$IW$192,190,FALSE),0)</f>
        <v>0</v>
      </c>
      <c r="DP217" s="198">
        <f>IFERROR(HLOOKUP(DP$1,'Nakladova matice_2018'!$A$1:$IW$192,190,FALSE),0)</f>
        <v>0</v>
      </c>
      <c r="DQ217" s="198">
        <f>IFERROR(HLOOKUP(DQ$1,'Nakladova matice_2018'!$A$1:$IW$192,190,FALSE),0)</f>
        <v>0</v>
      </c>
      <c r="DR217" s="198">
        <f>IFERROR(HLOOKUP(DR$1,'Nakladova matice_2018'!$A$1:$IW$192,190,FALSE),0)</f>
        <v>0</v>
      </c>
      <c r="DS217" s="198">
        <f>IFERROR(HLOOKUP(DS$1,'Nakladova matice_2018'!$A$1:$IW$192,190,FALSE),0)</f>
        <v>0</v>
      </c>
      <c r="DT217" s="198">
        <f>IFERROR(HLOOKUP(DT$1,'Nakladova matice_2018'!$A$1:$IW$192,190,FALSE),0)</f>
        <v>0</v>
      </c>
      <c r="DU217" s="198">
        <f>IFERROR(HLOOKUP(DU$1,'Nakladova matice_2018'!$A$1:$IW$192,190,FALSE),0)</f>
        <v>0</v>
      </c>
      <c r="DV217" s="198">
        <f>IFERROR(HLOOKUP(DV$1,'Nakladova matice_2018'!$A$1:$IW$192,190,FALSE),0)</f>
        <v>0</v>
      </c>
      <c r="DW217" s="198">
        <f>IFERROR(HLOOKUP(DW$1,'Nakladova matice_2018'!$A$1:$IW$192,190,FALSE),0)</f>
        <v>0</v>
      </c>
      <c r="DX217" s="198">
        <f>IFERROR(HLOOKUP(DX$1,'Nakladova matice_2018'!$A$1:$IW$192,190,FALSE),0)</f>
        <v>0</v>
      </c>
      <c r="DY217" s="198">
        <f>IFERROR(HLOOKUP(DY$1,'Nakladova matice_2018'!$A$1:$IW$192,190,FALSE),0)</f>
        <v>0</v>
      </c>
      <c r="DZ217" s="198">
        <f>IFERROR(HLOOKUP(DZ$1,'Nakladova matice_2018'!$A$1:$IW$192,190,FALSE),0)</f>
        <v>0</v>
      </c>
      <c r="EA217" s="198">
        <f>IFERROR(HLOOKUP(EA$1,'Nakladova matice_2018'!$A$1:$IW$192,190,FALSE),0)</f>
        <v>0</v>
      </c>
      <c r="EB217" s="198">
        <f>IFERROR(HLOOKUP(EB$1,'Nakladova matice_2018'!$A$1:$IW$192,190,FALSE),0)</f>
        <v>0</v>
      </c>
      <c r="EC217" s="198">
        <f>IFERROR(HLOOKUP(EC$1,'Nakladova matice_2018'!$A$1:$IW$192,190,FALSE),0)</f>
        <v>0</v>
      </c>
      <c r="ED217" s="198">
        <f>IFERROR(HLOOKUP(ED$1,'Nakladova matice_2018'!$A$1:$IW$192,190,FALSE),0)</f>
        <v>0</v>
      </c>
      <c r="EE217" s="198">
        <f>IFERROR(HLOOKUP(EE$1,'Nakladova matice_2018'!$A$1:$IW$192,190,FALSE),0)</f>
        <v>0</v>
      </c>
      <c r="EF217" s="198">
        <f>IFERROR(HLOOKUP(EF$1,'Nakladova matice_2018'!$A$1:$IW$192,190,FALSE),0)</f>
        <v>0</v>
      </c>
      <c r="EG217" s="198">
        <f>IFERROR(HLOOKUP(EG$1,'Nakladova matice_2018'!$A$1:$IW$192,190,FALSE),0)</f>
        <v>0</v>
      </c>
      <c r="EH217" s="198">
        <f>IFERROR(HLOOKUP(EH$1,'Nakladova matice_2018'!$A$1:$IW$192,190,FALSE),0)</f>
        <v>0</v>
      </c>
      <c r="EI217" s="198">
        <f>IFERROR(HLOOKUP(EI$1,'Nakladova matice_2018'!$A$1:$IW$192,190,FALSE),0)</f>
        <v>0</v>
      </c>
      <c r="EJ217" s="198">
        <f>IFERROR(HLOOKUP(EJ$1,'Nakladova matice_2018'!$A$1:$IW$192,190,FALSE),0)</f>
        <v>0</v>
      </c>
      <c r="EK217" s="198">
        <f>IFERROR(HLOOKUP(EK$1,'Nakladova matice_2018'!$A$1:$IW$192,190,FALSE),0)</f>
        <v>0</v>
      </c>
      <c r="EL217" s="198">
        <f>IFERROR(HLOOKUP(EL$1,'Nakladova matice_2018'!$A$1:$IW$192,190,FALSE),0)</f>
        <v>0</v>
      </c>
      <c r="EM217" s="198">
        <f>IFERROR(HLOOKUP(EM$1,'Nakladova matice_2018'!$A$1:$IW$192,190,FALSE),0)</f>
        <v>0</v>
      </c>
      <c r="EN217" s="198">
        <f>IFERROR(HLOOKUP(EN$1,'Nakladova matice_2018'!$A$1:$IW$192,190,FALSE),0)</f>
        <v>0</v>
      </c>
      <c r="EO217" s="198">
        <f>IFERROR(HLOOKUP(EO$1,'Nakladova matice_2018'!$A$1:$IW$192,190,FALSE),0)</f>
        <v>0</v>
      </c>
      <c r="EP217" s="198">
        <f>IFERROR(HLOOKUP(EP$1,'Nakladova matice_2018'!$A$1:$IW$192,190,FALSE),0)</f>
        <v>0</v>
      </c>
      <c r="EQ217" s="198">
        <f>IFERROR(HLOOKUP(EQ$1,'Nakladova matice_2018'!$A$1:$IW$192,190,FALSE),0)</f>
        <v>0</v>
      </c>
      <c r="ER217" s="198">
        <f>IFERROR(HLOOKUP(ER$1,'Nakladova matice_2018'!$A$1:$IW$192,190,FALSE),0)</f>
        <v>0</v>
      </c>
      <c r="ES217" s="198">
        <f>IFERROR(HLOOKUP(ES$1,'Nakladova matice_2018'!$A$1:$IW$192,190,FALSE),0)</f>
        <v>0</v>
      </c>
      <c r="ET217" s="198">
        <f>IFERROR(HLOOKUP(ET$1,'Nakladova matice_2018'!$A$1:$IW$192,190,FALSE),0)</f>
        <v>0</v>
      </c>
      <c r="EU217" s="198">
        <f>IFERROR(HLOOKUP(EU$1,'Nakladova matice_2018'!$A$1:$IW$192,190,FALSE),0)</f>
        <v>0</v>
      </c>
      <c r="EV217" s="198">
        <f>IFERROR(HLOOKUP(EV$1,'Nakladova matice_2018'!$A$1:$IW$192,190,FALSE),0)</f>
        <v>0</v>
      </c>
      <c r="EW217" s="198">
        <f>IFERROR(HLOOKUP(EW$1,'Nakladova matice_2018'!$A$1:$IW$192,190,FALSE),0)</f>
        <v>0</v>
      </c>
      <c r="EX217" s="198">
        <f>IFERROR(HLOOKUP(EX$1,'Nakladova matice_2018'!$A$1:$IW$192,190,FALSE),0)</f>
        <v>0</v>
      </c>
      <c r="EY217" s="198">
        <f>IFERROR(HLOOKUP(EY$1,'Nakladova matice_2018'!$A$1:$IW$192,190,FALSE),0)</f>
        <v>0</v>
      </c>
      <c r="EZ217" s="198">
        <f>IFERROR(HLOOKUP(EZ$1,'Nakladova matice_2018'!$A$1:$IW$192,190,FALSE),0)</f>
        <v>0</v>
      </c>
      <c r="FA217" s="198">
        <f>IFERROR(HLOOKUP(FA$1,'Nakladova matice_2018'!$A$1:$IW$192,190,FALSE),0)</f>
        <v>0</v>
      </c>
      <c r="FB217" s="198">
        <f>IFERROR(HLOOKUP(FB$1,'Nakladova matice_2018'!$A$1:$IW$192,190,FALSE),0)</f>
        <v>666.2</v>
      </c>
      <c r="FC217" s="198">
        <f>IFERROR(HLOOKUP(FC$1,'Nakladova matice_2018'!$A$1:$IW$192,190,FALSE),0)</f>
        <v>0</v>
      </c>
      <c r="FD217" s="198">
        <f>IFERROR(HLOOKUP(FD$1,'Nakladova matice_2018'!$A$1:$IW$192,190,FALSE),0)</f>
        <v>0</v>
      </c>
      <c r="FE217" s="198">
        <f>IFERROR(HLOOKUP(FE$1,'Nakladova matice_2018'!$A$1:$IW$192,190,FALSE),0)</f>
        <v>0</v>
      </c>
      <c r="FF217" s="198">
        <f>IFERROR(HLOOKUP(FF$1,'Nakladova matice_2018'!$A$1:$IW$192,190,FALSE),0)</f>
        <v>0</v>
      </c>
      <c r="FG217" s="198">
        <f>IFERROR(HLOOKUP(FG$1,'Nakladova matice_2018'!$A$1:$IW$192,190,FALSE),0)</f>
        <v>0</v>
      </c>
      <c r="FH217" s="198">
        <f>IFERROR(HLOOKUP(FH$1,'Nakladova matice_2018'!$A$1:$IW$192,190,FALSE),0)</f>
        <v>0</v>
      </c>
      <c r="FI217" s="198">
        <f>IFERROR(HLOOKUP(FI$1,'Nakladova matice_2018'!$A$1:$IW$192,190,FALSE),0)</f>
        <v>0</v>
      </c>
      <c r="FJ217" s="198">
        <f>IFERROR(HLOOKUP(FJ$1,'Nakladova matice_2018'!$A$1:$IW$192,190,FALSE),0)</f>
        <v>7081</v>
      </c>
      <c r="FK217" s="198">
        <f>IFERROR(HLOOKUP(FK$1,'Nakladova matice_2018'!$A$1:$IW$192,190,FALSE),0)</f>
        <v>0</v>
      </c>
      <c r="FL217" s="198">
        <f>IFERROR(HLOOKUP(FL$1,'Nakladova matice_2018'!$A$1:$IW$192,190,FALSE),0)</f>
        <v>0</v>
      </c>
      <c r="FM217" s="198">
        <f>IFERROR(HLOOKUP(FM$1,'Nakladova matice_2018'!$A$1:$IW$192,190,FALSE),0)</f>
        <v>0</v>
      </c>
      <c r="FN217" s="198">
        <f>IFERROR(HLOOKUP(FN$1,'Nakladova matice_2018'!$A$1:$IW$192,190,FALSE),0)</f>
        <v>0</v>
      </c>
      <c r="FO217" s="198">
        <f>IFERROR(HLOOKUP(FO$1,'Nakladova matice_2018'!$A$1:$IW$192,190,FALSE),0)</f>
        <v>3862.2</v>
      </c>
      <c r="FP217" s="198">
        <f>IFERROR(HLOOKUP(FP$1,'Nakladova matice_2018'!$A$1:$IW$192,190,FALSE),0)</f>
        <v>0</v>
      </c>
      <c r="FQ217" s="198">
        <f>IFERROR(HLOOKUP(FQ$1,'Nakladova matice_2018'!$A$1:$IW$192,190,FALSE),0)</f>
        <v>0</v>
      </c>
      <c r="FR217" s="198">
        <f>IFERROR(HLOOKUP(FR$1,'Nakladova matice_2018'!$A$1:$IW$192,190,FALSE),0)</f>
        <v>0</v>
      </c>
      <c r="FS217" s="198">
        <f>IFERROR(HLOOKUP(FS$1,'Nakladova matice_2018'!$A$1:$IW$192,190,FALSE),0)</f>
        <v>0</v>
      </c>
      <c r="FT217" s="198">
        <f>IFERROR(HLOOKUP(FT$1,'Nakladova matice_2018'!$A$1:$IW$192,190,FALSE),0)</f>
        <v>0</v>
      </c>
      <c r="FU217" s="198">
        <f>IFERROR(HLOOKUP(FU$1,'Nakladova matice_2018'!$A$1:$IW$192,190,FALSE),0)</f>
        <v>0</v>
      </c>
      <c r="FV217" s="198">
        <f>IFERROR(HLOOKUP(FV$1,'Nakladova matice_2018'!$A$1:$IW$192,190,FALSE),0)</f>
        <v>0</v>
      </c>
      <c r="FW217" s="198">
        <f>IFERROR(HLOOKUP(FW$1,'Nakladova matice_2018'!$A$1:$IW$192,190,FALSE),0)</f>
        <v>10169</v>
      </c>
      <c r="FX217" s="198">
        <f>IFERROR(HLOOKUP(FX$1,'Nakladova matice_2018'!$A$1:$IW$192,190,FALSE),0)</f>
        <v>36424</v>
      </c>
      <c r="FY217" s="198">
        <f>IFERROR(HLOOKUP(FY$1,'Nakladova matice_2018'!$A$1:$IW$192,190,FALSE),0)</f>
        <v>5376.8</v>
      </c>
      <c r="FZ217" s="198">
        <f>IFERROR(HLOOKUP(FZ$1,'Nakladova matice_2018'!$A$1:$IW$192,190,FALSE),0)</f>
        <v>0</v>
      </c>
      <c r="GA217" s="198">
        <f>IFERROR(HLOOKUP(GA$1,'Nakladova matice_2018'!$A$1:$IW$192,190,FALSE),0)</f>
        <v>121931.2</v>
      </c>
      <c r="GB217" s="198">
        <f>IFERROR(HLOOKUP(GB$1,'Nakladova matice_2018'!$A$1:$IW$192,190,FALSE),0)</f>
        <v>54880.38</v>
      </c>
      <c r="GC217" s="198">
        <f>IFERROR(HLOOKUP(GC$1,'Nakladova matice_2018'!$A$1:$IW$192,190,FALSE),0)</f>
        <v>0</v>
      </c>
      <c r="GD217" s="198">
        <f>IFERROR(HLOOKUP(GD$1,'Nakladova matice_2018'!$A$1:$IW$192,190,FALSE),0)</f>
        <v>0</v>
      </c>
      <c r="GE217" s="198">
        <f>IFERROR(HLOOKUP(GE$1,'Nakladova matice_2018'!$A$1:$IW$192,190,FALSE),0)</f>
        <v>0</v>
      </c>
      <c r="GF217" s="198">
        <f>IFERROR(HLOOKUP(GF$1,'Nakladova matice_2018'!$A$1:$IW$192,190,FALSE),0)</f>
        <v>0</v>
      </c>
      <c r="GG217" s="198">
        <f>IFERROR(HLOOKUP(GG$1,'Nakladova matice_2018'!$A$1:$IW$192,190,FALSE),0)</f>
        <v>0</v>
      </c>
      <c r="GH217" s="198">
        <f>IFERROR(HLOOKUP(GH$1,'Nakladova matice_2018'!$A$1:$IW$192,190,FALSE),0)</f>
        <v>0</v>
      </c>
      <c r="GI217" s="198">
        <f>IFERROR(HLOOKUP(GI$1,'Nakladova matice_2018'!$A$1:$IW$192,190,FALSE),0)</f>
        <v>0</v>
      </c>
      <c r="GJ217" s="198">
        <f>IFERROR(HLOOKUP(GJ$1,'Nakladova matice_2018'!$A$1:$IW$192,190,FALSE),0)</f>
        <v>0</v>
      </c>
      <c r="GK217" s="198">
        <f>IFERROR(HLOOKUP(GK$1,'Nakladova matice_2018'!$A$1:$IW$192,190,FALSE),0)</f>
        <v>0</v>
      </c>
      <c r="GL217" s="198">
        <f>IFERROR(HLOOKUP(GL$1,'Nakladova matice_2018'!$A$1:$IW$192,190,FALSE),0)</f>
        <v>0</v>
      </c>
      <c r="GM217" s="198">
        <f>IFERROR(HLOOKUP(GM$1,'Nakladova matice_2018'!$A$1:$IW$192,190,FALSE),0)</f>
        <v>0</v>
      </c>
      <c r="GN217" s="198">
        <f>IFERROR(HLOOKUP(GN$1,'Nakladova matice_2018'!$A$1:$IW$192,190,FALSE),0)</f>
        <v>0</v>
      </c>
      <c r="GO217" s="198">
        <f>IFERROR(HLOOKUP(GO$1,'Nakladova matice_2018'!$A$1:$IW$192,190,FALSE),0)</f>
        <v>0</v>
      </c>
      <c r="GP217" s="198">
        <f>IFERROR(HLOOKUP(GP$1,'Nakladova matice_2018'!$A$1:$IW$192,190,FALSE),0)</f>
        <v>0</v>
      </c>
      <c r="GQ217" s="198">
        <f>IFERROR(HLOOKUP(GQ$1,'Nakladova matice_2018'!$A$1:$IW$192,190,FALSE),0)</f>
        <v>0</v>
      </c>
      <c r="GR217" s="198">
        <f>IFERROR(HLOOKUP(GR$1,'Nakladova matice_2018'!$A$1:$IW$192,190,FALSE),0)</f>
        <v>0</v>
      </c>
      <c r="GS217" s="198">
        <f>IFERROR(HLOOKUP(GS$1,'Nakladova matice_2018'!$A$1:$IW$192,190,FALSE),0)</f>
        <v>0</v>
      </c>
      <c r="GT217" s="198">
        <f>IFERROR(HLOOKUP(GT$1,'Nakladova matice_2018'!$A$1:$IW$192,190,FALSE),0)</f>
        <v>0</v>
      </c>
      <c r="GU217" s="198">
        <f>IFERROR(HLOOKUP(GU$1,'Nakladova matice_2018'!$A$1:$IW$192,190,FALSE),0)</f>
        <v>0</v>
      </c>
      <c r="GV217" s="198">
        <f>IFERROR(HLOOKUP(GV$1,'Nakladova matice_2018'!$A$1:$IW$192,190,FALSE),0)</f>
        <v>0</v>
      </c>
      <c r="GW217" s="198">
        <f>IFERROR(HLOOKUP(GW$1,'Nakladova matice_2018'!$A$1:$IW$192,190,FALSE),0)</f>
        <v>0</v>
      </c>
      <c r="GX217" s="198">
        <f>IFERROR(HLOOKUP(GX$1,'Nakladova matice_2018'!$A$1:$IW$192,190,FALSE),0)</f>
        <v>0</v>
      </c>
      <c r="GY217" s="198">
        <f>IFERROR(HLOOKUP(GY$1,'Nakladova matice_2018'!$A$1:$IW$192,190,FALSE),0)</f>
        <v>0</v>
      </c>
      <c r="GZ217" s="198">
        <f>IFERROR(HLOOKUP(GZ$1,'Nakladova matice_2018'!$A$1:$IW$192,190,FALSE),0)</f>
        <v>2557.08</v>
      </c>
      <c r="HA217" s="198">
        <f>IFERROR(HLOOKUP(HA$1,'Nakladova matice_2018'!$A$1:$IW$192,190,FALSE),0)</f>
        <v>0</v>
      </c>
      <c r="HB217" s="198">
        <f>IFERROR(HLOOKUP(HB$1,'Nakladova matice_2018'!$A$1:$IW$192,190,FALSE),0)</f>
        <v>0</v>
      </c>
      <c r="HC217" s="198">
        <f>IFERROR(HLOOKUP(HC$1,'Nakladova matice_2018'!$A$1:$IW$192,190,FALSE),0)</f>
        <v>21575.54</v>
      </c>
      <c r="HD217" s="198">
        <f>IFERROR(HLOOKUP(HD$1,'Nakladova matice_2018'!$A$1:$IW$192,190,FALSE),0)</f>
        <v>2815.38</v>
      </c>
      <c r="HE217" s="198">
        <f>IFERROR(HLOOKUP(HE$1,'Nakladova matice_2018'!$A$1:$IW$192,190,FALSE),0)</f>
        <v>76939.22</v>
      </c>
      <c r="HF217" s="198">
        <f>IFERROR(HLOOKUP(HF$1,'Nakladova matice_2018'!$A$1:$IW$192,190,FALSE),0)</f>
        <v>102337.92</v>
      </c>
      <c r="HG217" s="198">
        <f>IFERROR(HLOOKUP(HG$1,'Nakladova matice_2018'!$A$1:$IW$192,190,FALSE),0)</f>
        <v>0</v>
      </c>
      <c r="HH217" s="198">
        <f>IFERROR(HLOOKUP(HH$1,'Nakladova matice_2018'!$A$1:$IW$192,190,FALSE),0)</f>
        <v>0</v>
      </c>
      <c r="HI217" s="198">
        <f>IFERROR(HLOOKUP(HI$1,'Nakladova matice_2018'!$A$1:$IW$192,190,FALSE),0)</f>
        <v>0</v>
      </c>
      <c r="HJ217" s="198">
        <f>IFERROR(HLOOKUP(HJ$1,'Nakladova matice_2018'!$A$1:$IW$192,190,FALSE),0)</f>
        <v>0</v>
      </c>
      <c r="HK217" s="198">
        <f>IFERROR(HLOOKUP(HK$1,'Nakladova matice_2018'!$A$1:$IW$192,190,FALSE),0)</f>
        <v>0</v>
      </c>
      <c r="HL217" s="198">
        <f>IFERROR(HLOOKUP(HL$1,'Nakladova matice_2018'!$A$1:$IW$192,190,FALSE),0)</f>
        <v>0</v>
      </c>
      <c r="HM217" s="198">
        <f>IFERROR(HLOOKUP(HM$1,'Nakladova matice_2018'!$A$1:$IW$192,190,FALSE),0)</f>
        <v>0</v>
      </c>
      <c r="HN217" s="198">
        <f>IFERROR(HLOOKUP(HN$1,'Nakladova matice_2018'!$A$1:$IW$192,190,FALSE),0)</f>
        <v>0</v>
      </c>
      <c r="HO217" s="198">
        <f>IFERROR(HLOOKUP(HO$1,'Nakladova matice_2018'!$A$1:$IW$192,190,FALSE),0)</f>
        <v>0</v>
      </c>
      <c r="HP217" s="198">
        <f>IFERROR(HLOOKUP(HP$1,'Nakladova matice_2018'!$A$1:$IW$192,190,FALSE),0)</f>
        <v>0</v>
      </c>
      <c r="HQ217" s="198">
        <f>IFERROR(HLOOKUP(HQ$1,'Nakladova matice_2018'!$A$1:$IW$192,190,FALSE),0)</f>
        <v>0</v>
      </c>
      <c r="HR217" s="198">
        <f>IFERROR(HLOOKUP(HR$1,'Nakladova matice_2018'!$A$1:$IW$192,190,FALSE),0)</f>
        <v>0</v>
      </c>
      <c r="HS217" s="198">
        <f>IFERROR(HLOOKUP(HS$1,'Nakladova matice_2018'!$A$1:$IW$192,190,FALSE),0)</f>
        <v>0</v>
      </c>
      <c r="HT217" s="198">
        <f>IFERROR(HLOOKUP(HT$1,'Nakladova matice_2018'!$A$1:$IW$192,190,FALSE),0)</f>
        <v>0</v>
      </c>
      <c r="HU217" s="198">
        <f>IFERROR(HLOOKUP(HU$1,'Nakladova matice_2018'!$A$1:$IW$192,190,FALSE),0)</f>
        <v>0</v>
      </c>
      <c r="HV217" s="198">
        <f>IFERROR(HLOOKUP(HV$1,'Nakladova matice_2018'!$A$1:$IW$192,190,FALSE),0)</f>
        <v>0</v>
      </c>
      <c r="HW217" s="198">
        <f>IFERROR(HLOOKUP(HW$1,'Nakladova matice_2018'!$A$1:$IW$192,190,FALSE),0)</f>
        <v>0</v>
      </c>
      <c r="HX217" s="198">
        <f>IFERROR(HLOOKUP(HX$1,'Nakladova matice_2018'!$A$1:$IW$192,190,FALSE),0)</f>
        <v>0</v>
      </c>
      <c r="HY217" s="198">
        <f>IFERROR(HLOOKUP(HY$1,'Nakladova matice_2018'!$A$1:$IW$192,190,FALSE),0)</f>
        <v>0</v>
      </c>
      <c r="HZ217" s="198">
        <f>IFERROR(HLOOKUP(HZ$1,'Nakladova matice_2018'!$A$1:$IW$192,190,FALSE),0)</f>
        <v>0</v>
      </c>
      <c r="IA217" s="198">
        <f>IFERROR(HLOOKUP(IA$1,'Nakladova matice_2018'!$A$1:$IW$192,190,FALSE),0)</f>
        <v>0</v>
      </c>
      <c r="IB217" s="198">
        <f>IFERROR(HLOOKUP(IB$1,'Nakladova matice_2018'!$A$1:$IW$192,190,FALSE),0)</f>
        <v>0</v>
      </c>
      <c r="IC217" s="198">
        <f>IFERROR(HLOOKUP(IC$1,'Nakladova matice_2018'!$A$1:$IW$192,190,FALSE),0)</f>
        <v>0</v>
      </c>
      <c r="ID217" s="198">
        <f>IFERROR(HLOOKUP(ID$1,'Nakladova matice_2018'!$A$1:$IW$192,190,FALSE),0)</f>
        <v>0</v>
      </c>
      <c r="IE217" s="198">
        <f>IFERROR(HLOOKUP(IE$1,'Nakladova matice_2018'!$A$1:$IW$192,190,FALSE),0)</f>
        <v>0</v>
      </c>
      <c r="IF217" s="198">
        <f>IFERROR(HLOOKUP(IF$1,'Nakladova matice_2018'!$A$1:$IW$192,190,FALSE),0)</f>
        <v>0</v>
      </c>
      <c r="IG217" s="198">
        <f>IFERROR(HLOOKUP(IG$1,'Nakladova matice_2018'!$A$1:$IW$192,190,FALSE),0)</f>
        <v>0</v>
      </c>
      <c r="IH217" s="198">
        <f>IFERROR(HLOOKUP(IH$1,'Nakladova matice_2018'!$A$1:$IW$192,190,FALSE),0)</f>
        <v>0</v>
      </c>
      <c r="II217" s="198">
        <f>IFERROR(HLOOKUP(II$1,'Nakladova matice_2018'!$A$1:$IW$192,190,FALSE),0)</f>
        <v>0</v>
      </c>
      <c r="IJ217" s="198">
        <f>IFERROR(HLOOKUP(IJ$1,'Nakladova matice_2018'!$A$1:$IW$192,190,FALSE),0)</f>
        <v>0</v>
      </c>
      <c r="IK217" s="198">
        <f>IFERROR(HLOOKUP(IK$1,'Nakladova matice_2018'!$A$1:$IW$192,190,FALSE),0)</f>
        <v>0</v>
      </c>
      <c r="IL217" s="198">
        <f>IFERROR(HLOOKUP(IL$1,'Nakladova matice_2018'!$A$1:$IW$192,190,FALSE),0)</f>
        <v>0</v>
      </c>
      <c r="IM217" s="198">
        <f>IFERROR(HLOOKUP(IM$1,'Nakladova matice_2018'!$A$1:$IW$192,190,FALSE),0)</f>
        <v>0</v>
      </c>
      <c r="IN217" s="198">
        <f>IFERROR(HLOOKUP(IN$1,'Nakladova matice_2018'!$A$1:$IW$192,190,FALSE),0)</f>
        <v>0</v>
      </c>
      <c r="IO217" s="198">
        <f>IFERROR(HLOOKUP(IO$1,'Nakladova matice_2018'!$A$1:$IW$192,190,FALSE),0)</f>
        <v>0</v>
      </c>
      <c r="IP217" s="198">
        <f>IFERROR(HLOOKUP(IP$1,'Nakladova matice_2018'!$A$1:$IW$192,190,FALSE),0)</f>
        <v>0</v>
      </c>
      <c r="IQ217" s="198">
        <f>IFERROR(HLOOKUP(IQ$1,'Nakladova matice_2018'!$A$1:$IW$192,190,FALSE),0)</f>
        <v>0</v>
      </c>
      <c r="IR217" s="198">
        <f>IFERROR(HLOOKUP(IR$1,'Nakladova matice_2018'!$A$1:$IW$192,190,FALSE),0)</f>
        <v>0</v>
      </c>
      <c r="IS217" s="198">
        <f>IFERROR(HLOOKUP(IS$1,'Nakladova matice_2018'!$A$1:$IW$192,190,FALSE),0)</f>
        <v>0</v>
      </c>
      <c r="IT217" s="198">
        <f>IFERROR(HLOOKUP(IT$1,'Nakladova matice_2018'!$A$1:$IW$192,190,FALSE),0)</f>
        <v>0</v>
      </c>
      <c r="IU217" s="198">
        <f>IFERROR(HLOOKUP(IU$1,'Nakladova matice_2018'!$A$1:$IW$192,190,FALSE),0)</f>
        <v>0</v>
      </c>
      <c r="IV217" s="198">
        <f>IFERROR(HLOOKUP(IV$1,'Nakladova matice_2018'!$A$1:$IW$192,190,FALSE),0)</f>
        <v>0</v>
      </c>
      <c r="IW217" s="198">
        <f>IFERROR(HLOOKUP(IW$1,'Nakladova matice_2018'!$A$1:$IW$192,190,FALSE),0)</f>
        <v>0</v>
      </c>
      <c r="IX217" s="198">
        <f>IFERROR(HLOOKUP(IX$1,'Nakladova matice_2018'!$A$1:$IW$192,190,FALSE),0)</f>
        <v>0</v>
      </c>
      <c r="IY217" s="198">
        <f>IFERROR(HLOOKUP(IY$1,'Nakladova matice_2018'!$A$1:$IW$192,190,FALSE),0)</f>
        <v>0</v>
      </c>
      <c r="IZ217" s="198">
        <f>IFERROR(HLOOKUP(IZ$1,'Nakladova matice_2018'!$A$1:$IW$192,190,FALSE),0)</f>
        <v>0</v>
      </c>
      <c r="JA217" s="198">
        <f>IFERROR(HLOOKUP(JA$1,'Nakladova matice_2018'!$A$1:$IW$192,190,FALSE),0)</f>
        <v>0</v>
      </c>
      <c r="JB217" s="198">
        <f>IFERROR(HLOOKUP(JB$1,'Nakladova matice_2018'!$A$1:$IW$192,190,FALSE),0)</f>
        <v>0</v>
      </c>
      <c r="JC217" s="198">
        <f>IFERROR(HLOOKUP(JC$1,'Nakladova matice_2018'!$A$1:$IW$192,190,FALSE),0)</f>
        <v>0</v>
      </c>
      <c r="JD217" s="198">
        <f>IFERROR(HLOOKUP(JD$1,'Nakladova matice_2018'!$A$1:$IW$192,190,FALSE),0)</f>
        <v>0</v>
      </c>
      <c r="JE217" s="198">
        <f>IFERROR(HLOOKUP(JE$1,'Nakladova matice_2018'!$A$1:$IW$192,190,FALSE),0)</f>
        <v>0</v>
      </c>
      <c r="JF217" s="198">
        <f>IFERROR(HLOOKUP(JF$1,'Nakladova matice_2018'!$A$1:$IW$192,190,FALSE),0)</f>
        <v>0</v>
      </c>
      <c r="JG217" s="198">
        <f>IFERROR(HLOOKUP(JG$1,'Nakladova matice_2018'!$A$1:$IW$192,190,FALSE),0)</f>
        <v>0</v>
      </c>
      <c r="JH217" s="198">
        <f>IFERROR(HLOOKUP(JH$1,'Nakladova matice_2018'!$A$1:$IW$192,190,FALSE),0)</f>
        <v>0</v>
      </c>
      <c r="JI217" s="198">
        <f>IFERROR(HLOOKUP(JI$1,'Nakladova matice_2018'!$A$1:$IW$192,190,FALSE),0)</f>
        <v>0</v>
      </c>
      <c r="JJ217" s="198">
        <f>IFERROR(HLOOKUP(JJ$1,'Nakladova matice_2018'!$A$1:$IW$192,190,FALSE),0)</f>
        <v>0</v>
      </c>
      <c r="JK217" s="198">
        <f>IFERROR(HLOOKUP(JK$1,'Nakladova matice_2018'!$A$1:$IW$192,190,FALSE),0)</f>
        <v>0</v>
      </c>
      <c r="JL217" s="198">
        <f>IFERROR(HLOOKUP(JL$1,'Nakladova matice_2018'!$A$1:$IW$192,190,FALSE),0)</f>
        <v>0</v>
      </c>
      <c r="JM217" s="198">
        <f>IFERROR(HLOOKUP(JM$1,'Nakladova matice_2018'!$A$1:$IW$192,190,FALSE),0)</f>
        <v>0</v>
      </c>
      <c r="JN217" s="198">
        <f>IFERROR(HLOOKUP(JN$1,'Nakladova matice_2018'!$A$1:$IW$192,190,FALSE),0)</f>
        <v>0</v>
      </c>
      <c r="JO217" s="198">
        <f>IFERROR(HLOOKUP(JO$1,'Nakladova matice_2018'!$A$1:$IW$192,190,FALSE),0)</f>
        <v>0</v>
      </c>
      <c r="JP217" s="198">
        <f>IFERROR(HLOOKUP(JP$1,'Nakladova matice_2018'!$A$1:$IW$192,190,FALSE),0)</f>
        <v>0</v>
      </c>
      <c r="JQ217" s="198">
        <f>IFERROR(HLOOKUP(JQ$1,'Nakladova matice_2018'!$A$1:$IW$192,190,FALSE),0)</f>
        <v>0</v>
      </c>
      <c r="JR217" s="198">
        <f>IFERROR(HLOOKUP(JR$1,'Nakladova matice_2018'!$A$1:$IW$192,190,FALSE),0)</f>
        <v>0</v>
      </c>
      <c r="JS217" s="198">
        <f>IFERROR(HLOOKUP(JS$1,'Nakladova matice_2018'!$A$1:$IW$192,190,FALSE),0)</f>
        <v>0</v>
      </c>
      <c r="JT217" s="198">
        <f>IFERROR(HLOOKUP(JT$1,'Nakladova matice_2018'!$A$1:$IW$192,190,FALSE),0)</f>
        <v>0</v>
      </c>
      <c r="JU217" s="198">
        <f>IFERROR(HLOOKUP(JU$1,'Nakladova matice_2018'!$A$1:$IW$192,190,FALSE),0)</f>
        <v>0</v>
      </c>
      <c r="JV217" s="198">
        <f>IFERROR(HLOOKUP(JV$1,'Nakladova matice_2018'!$A$1:$IW$192,190,FALSE),0)</f>
        <v>0</v>
      </c>
      <c r="JW217" s="198">
        <f>IFERROR(HLOOKUP(JW$1,'Nakladova matice_2018'!$A$1:$IW$192,190,FALSE),0)</f>
        <v>0</v>
      </c>
      <c r="JX217" s="198">
        <f>IFERROR(HLOOKUP(JX$1,'Nakladova matice_2018'!$A$1:$IW$192,190,FALSE),0)</f>
        <v>0</v>
      </c>
      <c r="JY217" s="198">
        <f>IFERROR(HLOOKUP(JY$1,'Nakladova matice_2018'!$A$1:$IW$192,190,FALSE),0)</f>
        <v>0</v>
      </c>
      <c r="JZ217" s="198">
        <f>IFERROR(HLOOKUP(JZ$1,'Nakladova matice_2018'!$A$1:$IW$192,190,FALSE),0)</f>
        <v>0</v>
      </c>
      <c r="KA217" s="198">
        <f>IFERROR(HLOOKUP(KA$1,'Nakladova matice_2018'!$A$1:$IW$192,190,FALSE),0)</f>
        <v>0</v>
      </c>
      <c r="KB217" s="198">
        <f>IFERROR(HLOOKUP(KB$1,'Nakladova matice_2018'!$A$1:$IW$192,190,FALSE),0)</f>
        <v>0</v>
      </c>
      <c r="KC217" s="198">
        <f>IFERROR(HLOOKUP(KC$1,'Nakladova matice_2018'!$A$1:$IW$192,190,FALSE),0)</f>
        <v>0</v>
      </c>
      <c r="KD217" s="198">
        <f>IFERROR(HLOOKUP(KD$1,'Nakladova matice_2018'!$A$1:$IW$192,190,FALSE),0)</f>
        <v>0</v>
      </c>
      <c r="KE217" s="198">
        <f>IFERROR(HLOOKUP(KE$1,'Nakladova matice_2018'!$A$1:$IW$192,190,FALSE),0)</f>
        <v>0</v>
      </c>
      <c r="KF217" s="198">
        <f>IFERROR(HLOOKUP(KF$1,'Nakladova matice_2018'!$A$1:$IW$192,190,FALSE),0)</f>
        <v>0</v>
      </c>
      <c r="KG217" s="198">
        <f>IFERROR(HLOOKUP(KG$1,'Nakladova matice_2018'!$A$1:$IW$192,190,FALSE),0)</f>
        <v>0</v>
      </c>
      <c r="KH217" s="198">
        <f>IFERROR(HLOOKUP(KH$1,'Nakladova matice_2018'!$A$1:$IW$192,190,FALSE),0)</f>
        <v>0</v>
      </c>
      <c r="KI217" s="198">
        <f>IFERROR(HLOOKUP(KI$1,'Nakladova matice_2018'!$A$1:$IW$192,190,FALSE),0)</f>
        <v>0</v>
      </c>
      <c r="KJ217" s="198">
        <f>IFERROR(HLOOKUP(KJ$1,'Nakladova matice_2018'!$A$1:$IW$192,190,FALSE),0)</f>
        <v>0</v>
      </c>
      <c r="KK217" s="198">
        <f>IFERROR(HLOOKUP(KK$1,'Nakladova matice_2018'!$A$1:$IW$192,190,FALSE),0)</f>
        <v>0</v>
      </c>
      <c r="KL217" s="198">
        <f>IFERROR(HLOOKUP(KL$1,'Nakladova matice_2018'!$A$1:$IW$192,190,FALSE),0)</f>
        <v>0</v>
      </c>
      <c r="KM217" s="198">
        <f>IFERROR(HLOOKUP(KM$1,'Nakladova matice_2018'!$A$1:$IW$192,190,FALSE),0)</f>
        <v>0</v>
      </c>
      <c r="KN217" s="198">
        <f>IFERROR(HLOOKUP(KN$1,'Nakladova matice_2018'!$A$1:$IW$192,190,FALSE),0)</f>
        <v>0</v>
      </c>
      <c r="KO217" s="198">
        <f>IFERROR(HLOOKUP(KO$1,'Nakladova matice_2018'!$A$1:$IW$192,190,FALSE),0)</f>
        <v>0</v>
      </c>
      <c r="KP217" s="198">
        <f>IFERROR(HLOOKUP(KP$1,'Nakladova matice_2018'!$A$1:$IW$192,190,FALSE),0)</f>
        <v>0</v>
      </c>
      <c r="KQ217" s="198">
        <f>IFERROR(HLOOKUP(KQ$1,'Nakladova matice_2018'!$A$1:$IW$192,190,FALSE),0)</f>
        <v>0</v>
      </c>
      <c r="KR217" s="198">
        <f>IFERROR(HLOOKUP(KR$1,'Nakladova matice_2018'!$A$1:$IW$192,190,FALSE),0)</f>
        <v>0</v>
      </c>
      <c r="KS217" s="198">
        <f>IFERROR(HLOOKUP(KS$1,'Nakladova matice_2018'!$A$1:$IW$192,190,FALSE),0)</f>
        <v>0</v>
      </c>
      <c r="KT217" s="198">
        <f>IFERROR(HLOOKUP(KT$1,'Nakladova matice_2018'!$A$1:$IW$192,190,FALSE),0)</f>
        <v>0</v>
      </c>
      <c r="KU217" s="198">
        <f>IFERROR(HLOOKUP(KU$1,'Nakladova matice_2018'!$A$1:$IW$192,190,FALSE),0)</f>
        <v>0</v>
      </c>
      <c r="KV217" s="198">
        <f>IFERROR(HLOOKUP(KV$1,'Nakladova matice_2018'!$A$1:$IW$192,190,FALSE),0)</f>
        <v>0</v>
      </c>
      <c r="KW217" s="198">
        <f>IFERROR(HLOOKUP(KW$1,'Nakladova matice_2018'!$A$1:$IW$192,190,FALSE),0)</f>
        <v>0</v>
      </c>
      <c r="KX217" s="198">
        <f>IFERROR(HLOOKUP(KX$1,'Nakladova matice_2018'!$A$1:$IW$192,190,FALSE),0)</f>
        <v>0</v>
      </c>
      <c r="KY217" s="198">
        <f>IFERROR(HLOOKUP(KY$1,'Nakladova matice_2018'!$A$1:$IW$192,190,FALSE),0)</f>
        <v>0</v>
      </c>
      <c r="KZ217" s="198">
        <f>IFERROR(HLOOKUP(KZ$1,'Nakladova matice_2018'!$A$1:$IW$192,190,FALSE),0)</f>
        <v>0</v>
      </c>
      <c r="LA217" s="198">
        <f>IFERROR(HLOOKUP(LA$1,'Nakladova matice_2018'!$A$1:$IW$192,190,FALSE),0)</f>
        <v>0</v>
      </c>
      <c r="LB217" s="198">
        <f>IFERROR(HLOOKUP(LB$1,'Nakladova matice_2018'!$A$1:$IW$192,190,FALSE),0)</f>
        <v>0</v>
      </c>
      <c r="LC217" s="198">
        <f>IFERROR(HLOOKUP(LC$1,'Nakladova matice_2018'!$A$1:$IW$192,190,FALSE),0)</f>
        <v>0</v>
      </c>
      <c r="LD217" s="198">
        <f>IFERROR(HLOOKUP(LD$1,'Nakladova matice_2018'!$A$1:$IW$192,190,FALSE),0)</f>
        <v>0</v>
      </c>
      <c r="LE217" s="198">
        <f>IFERROR(HLOOKUP(LE$1,'Nakladova matice_2018'!$A$1:$IW$192,190,FALSE),0)</f>
        <v>0</v>
      </c>
      <c r="LF217" s="198">
        <f>IFERROR(HLOOKUP(LF$1,'Nakladova matice_2018'!$A$1:$IW$192,190,FALSE),0)</f>
        <v>0</v>
      </c>
      <c r="LG217" s="198">
        <f>IFERROR(HLOOKUP(LG$1,'Nakladova matice_2018'!$A$1:$IW$192,190,FALSE),0)</f>
        <v>0</v>
      </c>
      <c r="LH217" s="198">
        <f>IFERROR(HLOOKUP(LH$1,'Nakladova matice_2018'!$A$1:$IW$192,190,FALSE),0)</f>
        <v>0</v>
      </c>
      <c r="LI217" s="198">
        <f>IFERROR(HLOOKUP(LI$1,'Nakladova matice_2018'!$A$1:$IW$192,190,FALSE),0)</f>
        <v>0</v>
      </c>
      <c r="LJ217" s="198">
        <f>IFERROR(HLOOKUP(LJ$1,'Nakladova matice_2018'!$A$1:$IW$192,190,FALSE),0)</f>
        <v>0</v>
      </c>
      <c r="LK217" s="198">
        <f>IFERROR(HLOOKUP(LK$1,'Nakladova matice_2018'!$A$1:$IW$192,190,FALSE),0)</f>
        <v>0</v>
      </c>
      <c r="LL217" s="198">
        <f>IFERROR(HLOOKUP(LL$1,'Nakladova matice_2018'!$A$1:$IW$192,190,FALSE),0)</f>
        <v>0</v>
      </c>
      <c r="LM217" s="198">
        <f>IFERROR(HLOOKUP(LM$1,'Nakladova matice_2018'!$A$1:$IW$192,190,FALSE),0)</f>
        <v>0</v>
      </c>
      <c r="LN217" s="198">
        <f>IFERROR(HLOOKUP(LN$1,'Nakladova matice_2018'!$A$1:$IW$192,190,FALSE),0)</f>
        <v>0</v>
      </c>
      <c r="LO217" s="198">
        <f>IFERROR(HLOOKUP(LO$1,'Nakladova matice_2018'!$A$1:$IW$192,190,FALSE),0)</f>
        <v>0</v>
      </c>
      <c r="LP217" s="198">
        <f>IFERROR(HLOOKUP(LP$1,'Nakladova matice_2018'!$A$1:$IW$192,190,FALSE),0)</f>
        <v>0</v>
      </c>
      <c r="LQ217" s="198">
        <f>IFERROR(HLOOKUP(LQ$1,'Nakladova matice_2018'!$A$1:$IW$192,190,FALSE),0)</f>
        <v>0</v>
      </c>
      <c r="LR217" s="198">
        <f>IFERROR(HLOOKUP(LR$1,'Nakladova matice_2018'!$A$1:$IW$192,190,FALSE),0)</f>
        <v>0</v>
      </c>
      <c r="LS217" s="198">
        <f>IFERROR(HLOOKUP(LS$1,'Nakladova matice_2018'!$A$1:$IW$192,190,FALSE),0)</f>
        <v>0</v>
      </c>
      <c r="LT217" s="198">
        <f>IFERROR(HLOOKUP(LT$1,'Nakladova matice_2018'!$A$1:$IW$192,190,FALSE),0)</f>
        <v>0</v>
      </c>
      <c r="LU217" s="198">
        <f>IFERROR(HLOOKUP(LU$1,'Nakladova matice_2018'!$A$1:$IW$192,190,FALSE),0)</f>
        <v>0</v>
      </c>
      <c r="LV217" s="198">
        <f>IFERROR(HLOOKUP(LV$1,'Nakladova matice_2018'!$A$1:$IW$192,190,FALSE),0)</f>
        <v>0</v>
      </c>
      <c r="LW217" s="198">
        <f>IFERROR(HLOOKUP(LW$1,'Nakladova matice_2018'!$A$1:$IW$192,190,FALSE),0)</f>
        <v>0</v>
      </c>
      <c r="LX217" s="198">
        <f>IFERROR(HLOOKUP(LX$1,'Nakladova matice_2018'!$A$1:$IW$192,190,FALSE),0)</f>
        <v>0</v>
      </c>
      <c r="LY217" s="198">
        <f>IFERROR(HLOOKUP(LY$1,'Nakladova matice_2018'!$A$1:$IW$192,190,FALSE),0)</f>
        <v>0</v>
      </c>
      <c r="LZ217" s="198">
        <f>IFERROR(HLOOKUP(LZ$1,'Nakladova matice_2018'!$A$1:$IW$192,190,FALSE),0)</f>
        <v>0</v>
      </c>
      <c r="MA217" s="198">
        <f>IFERROR(HLOOKUP(MA$1,'Nakladova matice_2018'!$A$1:$IW$192,190,FALSE),0)</f>
        <v>0</v>
      </c>
      <c r="MB217" s="198">
        <f>IFERROR(HLOOKUP(MB$1,'Nakladova matice_2018'!$A$1:$IW$192,190,FALSE),0)</f>
        <v>0</v>
      </c>
      <c r="MC217" s="198">
        <f>IFERROR(HLOOKUP(MC$1,'Nakladova matice_2018'!$A$1:$IW$192,190,FALSE),0)</f>
        <v>0</v>
      </c>
      <c r="MD217" s="198">
        <f>IFERROR(HLOOKUP(MD$1,'Nakladova matice_2018'!$A$1:$IW$192,190,FALSE),0)</f>
        <v>0</v>
      </c>
      <c r="ME217" s="198">
        <f>IFERROR(HLOOKUP(ME$1,'Nakladova matice_2018'!$A$1:$IW$192,190,FALSE),0)</f>
        <v>0</v>
      </c>
      <c r="MF217" s="198">
        <f>IFERROR(HLOOKUP(MF$1,'Nakladova matice_2018'!$A$1:$IW$192,190,FALSE),0)</f>
        <v>0</v>
      </c>
      <c r="MG217" s="198">
        <f>IFERROR(HLOOKUP(MG$1,'Nakladova matice_2018'!$A$1:$IW$192,190,FALSE),0)</f>
        <v>0</v>
      </c>
      <c r="MH217" s="198">
        <f>IFERROR(HLOOKUP(MH$1,'Nakladova matice_2018'!$A$1:$IW$192,190,FALSE),0)</f>
        <v>0</v>
      </c>
      <c r="MI217" s="198">
        <f>IFERROR(HLOOKUP(MI$1,'Nakladova matice_2018'!$A$1:$IW$192,190,FALSE),0)</f>
        <v>0</v>
      </c>
      <c r="MJ217" s="198">
        <f>IFERROR(HLOOKUP(MJ$1,'Nakladova matice_2018'!$A$1:$IW$192,190,FALSE),0)</f>
        <v>0</v>
      </c>
      <c r="MK217" s="198">
        <f>IFERROR(HLOOKUP(MK$1,'Nakladova matice_2018'!$A$1:$IW$192,190,FALSE),0)</f>
        <v>0</v>
      </c>
      <c r="ML217" s="198">
        <f>IFERROR(HLOOKUP(ML$1,'Nakladova matice_2018'!$A$1:$IW$192,190,FALSE),0)</f>
        <v>0</v>
      </c>
      <c r="MM217" s="198">
        <f>IFERROR(HLOOKUP(MM$1,'Nakladova matice_2018'!$A$1:$IW$192,190,FALSE),0)</f>
        <v>0</v>
      </c>
      <c r="MN217" s="198">
        <f>IFERROR(HLOOKUP(MN$1,'Nakladova matice_2018'!$A$1:$IW$192,190,FALSE),0)</f>
        <v>0</v>
      </c>
      <c r="MO217" s="198">
        <f t="shared" si="89"/>
        <v>985661.6</v>
      </c>
      <c r="MP217" s="20">
        <f>MO217-'Nakladova matice_2018'!IX190</f>
        <v>0</v>
      </c>
    </row>
    <row r="218" spans="1:354" s="47" customFormat="1" x14ac:dyDescent="0.2">
      <c r="A218" s="196">
        <v>599500</v>
      </c>
      <c r="B218" s="197" t="s">
        <v>318</v>
      </c>
      <c r="C218" s="195">
        <v>0</v>
      </c>
      <c r="D218" s="198">
        <f>IFERROR(HLOOKUP(D$1,'Nakladova matice_2018'!$A$1:$IW$192,191,FALSE),0)</f>
        <v>0</v>
      </c>
      <c r="E218" s="198">
        <f>IFERROR(HLOOKUP(E$1,'Nakladova matice_2018'!$A$1:$IW$192,191,FALSE),0)</f>
        <v>0</v>
      </c>
      <c r="F218" s="198">
        <f>IFERROR(HLOOKUP(F$1,'Nakladova matice_2018'!$A$1:$IW$192,191,FALSE),0)</f>
        <v>54590.400000000001</v>
      </c>
      <c r="G218" s="198">
        <f>IFERROR(HLOOKUP(G$1,'Nakladova matice_2018'!$A$1:$IW$192,191,FALSE),0)</f>
        <v>0</v>
      </c>
      <c r="H218" s="198">
        <f>IFERROR(HLOOKUP(H$1,'Nakladova matice_2018'!$A$1:$IW$192,191,FALSE),0)</f>
        <v>0</v>
      </c>
      <c r="I218" s="198">
        <f>IFERROR(HLOOKUP(I$1,'Nakladova matice_2018'!$A$1:$IW$192,191,FALSE),0)</f>
        <v>0</v>
      </c>
      <c r="J218" s="198">
        <f>IFERROR(HLOOKUP(J$1,'Nakladova matice_2018'!$A$1:$IW$192,191,FALSE),0)</f>
        <v>473132.3</v>
      </c>
      <c r="K218" s="198">
        <f>IFERROR(HLOOKUP(K$1,'Nakladova matice_2018'!$A$1:$IW$192,191,FALSE),0)</f>
        <v>0</v>
      </c>
      <c r="L218" s="198">
        <f>IFERROR(HLOOKUP(L$1,'Nakladova matice_2018'!$A$1:$IW$192,191,FALSE),0)</f>
        <v>0</v>
      </c>
      <c r="M218" s="198">
        <f>IFERROR(HLOOKUP(M$1,'Nakladova matice_2018'!$A$1:$IW$192,191,FALSE),0)</f>
        <v>0</v>
      </c>
      <c r="N218" s="198">
        <f>IFERROR(HLOOKUP(N$1,'Nakladova matice_2018'!$A$1:$IW$192,191,FALSE),0)</f>
        <v>0</v>
      </c>
      <c r="O218" s="198">
        <f>IFERROR(HLOOKUP(O$1,'Nakladova matice_2018'!$A$1:$IW$192,191,FALSE),0)</f>
        <v>41016.410000000003</v>
      </c>
      <c r="P218" s="198">
        <f>IFERROR(HLOOKUP(P$1,'Nakladova matice_2018'!$A$1:$IW$192,191,FALSE),0)</f>
        <v>0</v>
      </c>
      <c r="Q218" s="198">
        <f>IFERROR(HLOOKUP(Q$1,'Nakladova matice_2018'!$A$1:$IW$192,191,FALSE),0)</f>
        <v>0</v>
      </c>
      <c r="R218" s="198">
        <f>IFERROR(HLOOKUP(R$1,'Nakladova matice_2018'!$A$1:$IW$192,191,FALSE),0)</f>
        <v>0</v>
      </c>
      <c r="S218" s="198">
        <f>IFERROR(HLOOKUP(S$1,'Nakladova matice_2018'!$A$1:$IW$192,191,FALSE),0)</f>
        <v>241216.55</v>
      </c>
      <c r="T218" s="198">
        <f>IFERROR(HLOOKUP(T$1,'Nakladova matice_2018'!$A$1:$IW$192,191,FALSE),0)</f>
        <v>0</v>
      </c>
      <c r="U218" s="198">
        <f>IFERROR(HLOOKUP(U$1,'Nakladova matice_2018'!$A$1:$IW$192,191,FALSE),0)</f>
        <v>0</v>
      </c>
      <c r="V218" s="198">
        <f>IFERROR(HLOOKUP(V$1,'Nakladova matice_2018'!$A$1:$IW$192,191,FALSE),0)</f>
        <v>0</v>
      </c>
      <c r="W218" s="198">
        <f>IFERROR(HLOOKUP(W$1,'Nakladova matice_2018'!$A$1:$IW$192,191,FALSE),0)</f>
        <v>295377</v>
      </c>
      <c r="X218" s="198">
        <f>IFERROR(HLOOKUP(X$1,'Nakladova matice_2018'!$A$1:$IW$192,191,FALSE),0)</f>
        <v>0</v>
      </c>
      <c r="Y218" s="198">
        <f>IFERROR(HLOOKUP(Y$1,'Nakladova matice_2018'!$A$1:$IW$192,191,FALSE),0)</f>
        <v>0</v>
      </c>
      <c r="Z218" s="198">
        <f>IFERROR(HLOOKUP(Z$1,'Nakladova matice_2018'!$A$1:$IW$192,191,FALSE),0)</f>
        <v>461986.14</v>
      </c>
      <c r="AA218" s="198">
        <f>IFERROR(HLOOKUP(AA$1,'Nakladova matice_2018'!$A$1:$IW$192,191,FALSE),0)</f>
        <v>82491.399999999994</v>
      </c>
      <c r="AB218" s="198">
        <f>IFERROR(HLOOKUP(AB$1,'Nakladova matice_2018'!$A$1:$IW$192,191,FALSE),0)</f>
        <v>675483.76</v>
      </c>
      <c r="AC218" s="198">
        <f>IFERROR(HLOOKUP(AC$1,'Nakladova matice_2018'!$A$1:$IW$192,191,FALSE),0)</f>
        <v>810567.08</v>
      </c>
      <c r="AD218" s="198">
        <f>IFERROR(HLOOKUP(AD$1,'Nakladova matice_2018'!$A$1:$IW$192,191,FALSE),0)</f>
        <v>3224013.8</v>
      </c>
      <c r="AE218" s="198">
        <f>IFERROR(HLOOKUP(AE$1,'Nakladova matice_2018'!$A$1:$IW$192,191,FALSE),0)</f>
        <v>0</v>
      </c>
      <c r="AF218" s="198">
        <f>IFERROR(HLOOKUP(AF$1,'Nakladova matice_2018'!$A$1:$IW$192,191,FALSE),0)</f>
        <v>0</v>
      </c>
      <c r="AG218" s="198">
        <f>IFERROR(HLOOKUP(AG$1,'Nakladova matice_2018'!$A$1:$IW$192,191,FALSE),0)</f>
        <v>0</v>
      </c>
      <c r="AH218" s="198">
        <f>IFERROR(HLOOKUP(AH$1,'Nakladova matice_2018'!$A$1:$IW$192,191,FALSE),0)</f>
        <v>0</v>
      </c>
      <c r="AI218" s="198">
        <f>IFERROR(HLOOKUP(AI$1,'Nakladova matice_2018'!$A$1:$IW$192,191,FALSE),0)</f>
        <v>0</v>
      </c>
      <c r="AJ218" s="198">
        <f>IFERROR(HLOOKUP(AJ$1,'Nakladova matice_2018'!$A$1:$IW$192,191,FALSE),0)</f>
        <v>0</v>
      </c>
      <c r="AK218" s="198">
        <f>IFERROR(HLOOKUP(AK$1,'Nakladova matice_2018'!$A$1:$IW$192,191,FALSE),0)</f>
        <v>0</v>
      </c>
      <c r="AL218" s="198">
        <f>IFERROR(HLOOKUP(AL$1,'Nakladova matice_2018'!$A$1:$IW$192,191,FALSE),0)</f>
        <v>0</v>
      </c>
      <c r="AM218" s="198">
        <f>IFERROR(HLOOKUP(AM$1,'Nakladova matice_2018'!$A$1:$IW$192,191,FALSE),0)</f>
        <v>0</v>
      </c>
      <c r="AN218" s="198">
        <f>IFERROR(HLOOKUP(AN$1,'Nakladova matice_2018'!$A$1:$IW$192,191,FALSE),0)</f>
        <v>0</v>
      </c>
      <c r="AO218" s="198">
        <f>IFERROR(HLOOKUP(AO$1,'Nakladova matice_2018'!$A$1:$IW$192,191,FALSE),0)</f>
        <v>0</v>
      </c>
      <c r="AP218" s="198">
        <f>IFERROR(HLOOKUP(AP$1,'Nakladova matice_2018'!$A$1:$IW$192,191,FALSE),0)</f>
        <v>413080.96</v>
      </c>
      <c r="AQ218" s="198">
        <f>IFERROR(HLOOKUP(AQ$1,'Nakladova matice_2018'!$A$1:$IW$192,191,FALSE),0)</f>
        <v>0</v>
      </c>
      <c r="AR218" s="198">
        <f>IFERROR(HLOOKUP(AR$1,'Nakladova matice_2018'!$A$1:$IW$192,191,FALSE),0)</f>
        <v>0</v>
      </c>
      <c r="AS218" s="198">
        <f>IFERROR(HLOOKUP(AS$1,'Nakladova matice_2018'!$A$1:$IW$192,191,FALSE),0)</f>
        <v>0</v>
      </c>
      <c r="AT218" s="198">
        <f>IFERROR(HLOOKUP(AT$1,'Nakladova matice_2018'!$A$1:$IW$192,191,FALSE),0)</f>
        <v>0</v>
      </c>
      <c r="AU218" s="198">
        <f>IFERROR(HLOOKUP(AU$1,'Nakladova matice_2018'!$A$1:$IW$192,191,FALSE),0)</f>
        <v>0</v>
      </c>
      <c r="AV218" s="198">
        <f>IFERROR(HLOOKUP(AV$1,'Nakladova matice_2018'!$A$1:$IW$192,191,FALSE),0)</f>
        <v>0</v>
      </c>
      <c r="AW218" s="198">
        <f>IFERROR(HLOOKUP(AW$1,'Nakladova matice_2018'!$A$1:$IW$192,191,FALSE),0)</f>
        <v>0</v>
      </c>
      <c r="AX218" s="198">
        <f>IFERROR(HLOOKUP(AX$1,'Nakladova matice_2018'!$A$1:$IW$192,191,FALSE),0)</f>
        <v>2153.6</v>
      </c>
      <c r="AY218" s="198">
        <f>IFERROR(HLOOKUP(AY$1,'Nakladova matice_2018'!$A$1:$IW$192,191,FALSE),0)</f>
        <v>0</v>
      </c>
      <c r="AZ218" s="198">
        <f>IFERROR(HLOOKUP(AZ$1,'Nakladova matice_2018'!$A$1:$IW$192,191,FALSE),0)</f>
        <v>0</v>
      </c>
      <c r="BA218" s="198">
        <f>IFERROR(HLOOKUP(BA$1,'Nakladova matice_2018'!$A$1:$IW$192,191,FALSE),0)</f>
        <v>40428.800000000003</v>
      </c>
      <c r="BB218" s="198">
        <f>IFERROR(HLOOKUP(BB$1,'Nakladova matice_2018'!$A$1:$IW$192,191,FALSE),0)</f>
        <v>0</v>
      </c>
      <c r="BC218" s="198">
        <f>IFERROR(HLOOKUP(BC$1,'Nakladova matice_2018'!$A$1:$IW$192,191,FALSE),0)</f>
        <v>0</v>
      </c>
      <c r="BD218" s="198">
        <f>IFERROR(HLOOKUP(BD$1,'Nakladova matice_2018'!$A$1:$IW$192,191,FALSE),0)</f>
        <v>361.2</v>
      </c>
      <c r="BE218" s="198">
        <f>IFERROR(HLOOKUP(BE$1,'Nakladova matice_2018'!$A$1:$IW$192,191,FALSE),0)</f>
        <v>0</v>
      </c>
      <c r="BF218" s="198">
        <f>IFERROR(HLOOKUP(BF$1,'Nakladova matice_2018'!$A$1:$IW$192,191,FALSE),0)</f>
        <v>0</v>
      </c>
      <c r="BG218" s="198">
        <f>IFERROR(HLOOKUP(BG$1,'Nakladova matice_2018'!$A$1:$IW$192,191,FALSE),0)</f>
        <v>0</v>
      </c>
      <c r="BH218" s="198">
        <f>IFERROR(HLOOKUP(BH$1,'Nakladova matice_2018'!$A$1:$IW$192,191,FALSE),0)</f>
        <v>0</v>
      </c>
      <c r="BI218" s="198">
        <f>IFERROR(HLOOKUP(BI$1,'Nakladova matice_2018'!$A$1:$IW$192,191,FALSE),0)</f>
        <v>18127.14</v>
      </c>
      <c r="BJ218" s="198">
        <f>IFERROR(HLOOKUP(BJ$1,'Nakladova matice_2018'!$A$1:$IW$192,191,FALSE),0)</f>
        <v>0</v>
      </c>
      <c r="BK218" s="198">
        <f>IFERROR(HLOOKUP(BK$1,'Nakladova matice_2018'!$A$1:$IW$192,191,FALSE),0)</f>
        <v>0</v>
      </c>
      <c r="BL218" s="198">
        <f>IFERROR(HLOOKUP(BL$1,'Nakladova matice_2018'!$A$1:$IW$192,191,FALSE),0)</f>
        <v>0</v>
      </c>
      <c r="BM218" s="198">
        <f>IFERROR(HLOOKUP(BM$1,'Nakladova matice_2018'!$A$1:$IW$192,191,FALSE),0)</f>
        <v>0</v>
      </c>
      <c r="BN218" s="198">
        <f>IFERROR(HLOOKUP(BN$1,'Nakladova matice_2018'!$A$1:$IW$192,191,FALSE),0)</f>
        <v>0</v>
      </c>
      <c r="BO218" s="198">
        <f>IFERROR(HLOOKUP(BO$1,'Nakladova matice_2018'!$A$1:$IW$192,191,FALSE),0)</f>
        <v>0</v>
      </c>
      <c r="BP218" s="198">
        <f>IFERROR(HLOOKUP(BP$1,'Nakladova matice_2018'!$A$1:$IW$192,191,FALSE),0)</f>
        <v>0</v>
      </c>
      <c r="BQ218" s="198">
        <f>IFERROR(HLOOKUP(BQ$1,'Nakladova matice_2018'!$A$1:$IW$192,191,FALSE),0)</f>
        <v>0</v>
      </c>
      <c r="BR218" s="198">
        <f>IFERROR(HLOOKUP(BR$1,'Nakladova matice_2018'!$A$1:$IW$192,191,FALSE),0)</f>
        <v>0</v>
      </c>
      <c r="BS218" s="198">
        <f>IFERROR(HLOOKUP(BS$1,'Nakladova matice_2018'!$A$1:$IW$192,191,FALSE),0)</f>
        <v>0</v>
      </c>
      <c r="BT218" s="198">
        <f>IFERROR(HLOOKUP(BT$1,'Nakladova matice_2018'!$A$1:$IW$192,191,FALSE),0)</f>
        <v>4136042.15</v>
      </c>
      <c r="BU218" s="198">
        <f>IFERROR(HLOOKUP(BU$1,'Nakladova matice_2018'!$A$1:$IW$192,191,FALSE),0)</f>
        <v>0</v>
      </c>
      <c r="BV218" s="198">
        <f>IFERROR(HLOOKUP(BV$1,'Nakladova matice_2018'!$A$1:$IW$192,191,FALSE),0)</f>
        <v>3318.62</v>
      </c>
      <c r="BW218" s="198">
        <f>IFERROR(HLOOKUP(BW$1,'Nakladova matice_2018'!$A$1:$IW$192,191,FALSE),0)</f>
        <v>0</v>
      </c>
      <c r="BX218" s="198">
        <f>IFERROR(HLOOKUP(BX$1,'Nakladova matice_2018'!$A$1:$IW$192,191,FALSE),0)</f>
        <v>0</v>
      </c>
      <c r="BY218" s="198">
        <f>IFERROR(HLOOKUP(BY$1,'Nakladova matice_2018'!$A$1:$IW$192,191,FALSE),0)</f>
        <v>0</v>
      </c>
      <c r="BZ218" s="198">
        <f>IFERROR(HLOOKUP(BZ$1,'Nakladova matice_2018'!$A$1:$IW$192,191,FALSE),0)</f>
        <v>0</v>
      </c>
      <c r="CA218" s="198">
        <f>IFERROR(HLOOKUP(CA$1,'Nakladova matice_2018'!$A$1:$IW$192,191,FALSE),0)</f>
        <v>0</v>
      </c>
      <c r="CB218" s="198">
        <f>IFERROR(HLOOKUP(CB$1,'Nakladova matice_2018'!$A$1:$IW$192,191,FALSE),0)</f>
        <v>0</v>
      </c>
      <c r="CC218" s="198">
        <f>IFERROR(HLOOKUP(CC$1,'Nakladova matice_2018'!$A$1:$IW$192,191,FALSE),0)</f>
        <v>0</v>
      </c>
      <c r="CD218" s="198">
        <f>IFERROR(HLOOKUP(CD$1,'Nakladova matice_2018'!$A$1:$IW$192,191,FALSE),0)</f>
        <v>0</v>
      </c>
      <c r="CE218" s="198">
        <f>IFERROR(HLOOKUP(CE$1,'Nakladova matice_2018'!$A$1:$IW$192,191,FALSE),0)</f>
        <v>100</v>
      </c>
      <c r="CF218" s="198">
        <f>IFERROR(HLOOKUP(CF$1,'Nakladova matice_2018'!$A$1:$IW$192,191,FALSE),0)</f>
        <v>0</v>
      </c>
      <c r="CG218" s="198">
        <f>IFERROR(HLOOKUP(CG$1,'Nakladova matice_2018'!$A$1:$IW$192,191,FALSE),0)</f>
        <v>0</v>
      </c>
      <c r="CH218" s="198">
        <f>IFERROR(HLOOKUP(CH$1,'Nakladova matice_2018'!$A$1:$IW$192,191,FALSE),0)</f>
        <v>0</v>
      </c>
      <c r="CI218" s="198">
        <f>IFERROR(HLOOKUP(CI$1,'Nakladova matice_2018'!$A$1:$IW$192,191,FALSE),0)</f>
        <v>0</v>
      </c>
      <c r="CJ218" s="198">
        <f>IFERROR(HLOOKUP(CJ$1,'Nakladova matice_2018'!$A$1:$IW$192,191,FALSE),0)</f>
        <v>0</v>
      </c>
      <c r="CK218" s="198">
        <f>IFERROR(HLOOKUP(CK$1,'Nakladova matice_2018'!$A$1:$IW$192,191,FALSE),0)</f>
        <v>0</v>
      </c>
      <c r="CL218" s="198">
        <f>IFERROR(HLOOKUP(CL$1,'Nakladova matice_2018'!$A$1:$IW$192,191,FALSE),0)</f>
        <v>0</v>
      </c>
      <c r="CM218" s="198">
        <f>IFERROR(HLOOKUP(CM$1,'Nakladova matice_2018'!$A$1:$IW$192,191,FALSE),0)</f>
        <v>0</v>
      </c>
      <c r="CN218" s="198">
        <f>IFERROR(HLOOKUP(CN$1,'Nakladova matice_2018'!$A$1:$IW$192,191,FALSE),0)</f>
        <v>775</v>
      </c>
      <c r="CO218" s="198">
        <f>IFERROR(HLOOKUP(CO$1,'Nakladova matice_2018'!$A$1:$IW$192,191,FALSE),0)</f>
        <v>0</v>
      </c>
      <c r="CP218" s="198">
        <f>IFERROR(HLOOKUP(CP$1,'Nakladova matice_2018'!$A$1:$IW$192,191,FALSE),0)</f>
        <v>0</v>
      </c>
      <c r="CQ218" s="198">
        <f>IFERROR(HLOOKUP(CQ$1,'Nakladova matice_2018'!$A$1:$IW$192,191,FALSE),0)</f>
        <v>0</v>
      </c>
      <c r="CR218" s="198">
        <f>IFERROR(HLOOKUP(CR$1,'Nakladova matice_2018'!$A$1:$IW$192,191,FALSE),0)</f>
        <v>0</v>
      </c>
      <c r="CS218" s="198">
        <f>IFERROR(HLOOKUP(CS$1,'Nakladova matice_2018'!$A$1:$IW$192,191,FALSE),0)</f>
        <v>0</v>
      </c>
      <c r="CT218" s="198">
        <f>IFERROR(HLOOKUP(CT$1,'Nakladova matice_2018'!$A$1:$IW$192,191,FALSE),0)</f>
        <v>22483.5</v>
      </c>
      <c r="CU218" s="198">
        <f>IFERROR(HLOOKUP(CU$1,'Nakladova matice_2018'!$A$1:$IW$192,191,FALSE),0)</f>
        <v>0</v>
      </c>
      <c r="CV218" s="198">
        <f>IFERROR(HLOOKUP(CV$1,'Nakladova matice_2018'!$A$1:$IW$192,191,FALSE),0)</f>
        <v>0</v>
      </c>
      <c r="CW218" s="198">
        <f>IFERROR(HLOOKUP(CW$1,'Nakladova matice_2018'!$A$1:$IW$192,191,FALSE),0)</f>
        <v>0</v>
      </c>
      <c r="CX218" s="198">
        <f>IFERROR(HLOOKUP(CX$1,'Nakladova matice_2018'!$A$1:$IW$192,191,FALSE),0)</f>
        <v>0</v>
      </c>
      <c r="CY218" s="198">
        <f>IFERROR(HLOOKUP(CY$1,'Nakladova matice_2018'!$A$1:$IW$192,191,FALSE),0)</f>
        <v>0</v>
      </c>
      <c r="CZ218" s="198">
        <f>IFERROR(HLOOKUP(CZ$1,'Nakladova matice_2018'!$A$1:$IW$192,191,FALSE),0)</f>
        <v>0</v>
      </c>
      <c r="DA218" s="198">
        <f>IFERROR(HLOOKUP(DA$1,'Nakladova matice_2018'!$A$1:$IW$192,191,FALSE),0)</f>
        <v>0</v>
      </c>
      <c r="DB218" s="198">
        <f>IFERROR(HLOOKUP(DB$1,'Nakladova matice_2018'!$A$1:$IW$192,191,FALSE),0)</f>
        <v>0</v>
      </c>
      <c r="DC218" s="198">
        <f>IFERROR(HLOOKUP(DC$1,'Nakladova matice_2018'!$A$1:$IW$192,191,FALSE),0)</f>
        <v>0</v>
      </c>
      <c r="DD218" s="198">
        <f>IFERROR(HLOOKUP(DD$1,'Nakladova matice_2018'!$A$1:$IW$192,191,FALSE),0)</f>
        <v>0</v>
      </c>
      <c r="DE218" s="198">
        <f>IFERROR(HLOOKUP(DE$1,'Nakladova matice_2018'!$A$1:$IW$192,191,FALSE),0)</f>
        <v>0</v>
      </c>
      <c r="DF218" s="198">
        <f>IFERROR(HLOOKUP(DF$1,'Nakladova matice_2018'!$A$1:$IW$192,191,FALSE),0)</f>
        <v>0</v>
      </c>
      <c r="DG218" s="198">
        <f>IFERROR(HLOOKUP(DG$1,'Nakladova matice_2018'!$A$1:$IW$192,191,FALSE),0)</f>
        <v>0</v>
      </c>
      <c r="DH218" s="198">
        <f>IFERROR(HLOOKUP(DH$1,'Nakladova matice_2018'!$A$1:$IW$192,191,FALSE),0)</f>
        <v>0</v>
      </c>
      <c r="DI218" s="198">
        <f>IFERROR(HLOOKUP(DI$1,'Nakladova matice_2018'!$A$1:$IW$192,191,FALSE),0)</f>
        <v>0</v>
      </c>
      <c r="DJ218" s="198">
        <f>IFERROR(HLOOKUP(DJ$1,'Nakladova matice_2018'!$A$1:$IW$192,191,FALSE),0)</f>
        <v>0</v>
      </c>
      <c r="DK218" s="198">
        <f>IFERROR(HLOOKUP(DK$1,'Nakladova matice_2018'!$A$1:$IW$192,191,FALSE),0)</f>
        <v>0</v>
      </c>
      <c r="DL218" s="198">
        <f>IFERROR(HLOOKUP(DL$1,'Nakladova matice_2018'!$A$1:$IW$192,191,FALSE),0)</f>
        <v>0</v>
      </c>
      <c r="DM218" s="198">
        <f>IFERROR(HLOOKUP(DM$1,'Nakladova matice_2018'!$A$1:$IW$192,191,FALSE),0)</f>
        <v>0</v>
      </c>
      <c r="DN218" s="198">
        <f>IFERROR(HLOOKUP(DN$1,'Nakladova matice_2018'!$A$1:$IW$192,191,FALSE),0)</f>
        <v>0</v>
      </c>
      <c r="DO218" s="198">
        <f>IFERROR(HLOOKUP(DO$1,'Nakladova matice_2018'!$A$1:$IW$192,191,FALSE),0)</f>
        <v>0</v>
      </c>
      <c r="DP218" s="198">
        <f>IFERROR(HLOOKUP(DP$1,'Nakladova matice_2018'!$A$1:$IW$192,191,FALSE),0)</f>
        <v>0</v>
      </c>
      <c r="DQ218" s="198">
        <f>IFERROR(HLOOKUP(DQ$1,'Nakladova matice_2018'!$A$1:$IW$192,191,FALSE),0)</f>
        <v>0</v>
      </c>
      <c r="DR218" s="198">
        <f>IFERROR(HLOOKUP(DR$1,'Nakladova matice_2018'!$A$1:$IW$192,191,FALSE),0)</f>
        <v>0</v>
      </c>
      <c r="DS218" s="198">
        <f>IFERROR(HLOOKUP(DS$1,'Nakladova matice_2018'!$A$1:$IW$192,191,FALSE),0)</f>
        <v>0</v>
      </c>
      <c r="DT218" s="198">
        <f>IFERROR(HLOOKUP(DT$1,'Nakladova matice_2018'!$A$1:$IW$192,191,FALSE),0)</f>
        <v>0</v>
      </c>
      <c r="DU218" s="198">
        <f>IFERROR(HLOOKUP(DU$1,'Nakladova matice_2018'!$A$1:$IW$192,191,FALSE),0)</f>
        <v>0</v>
      </c>
      <c r="DV218" s="198">
        <f>IFERROR(HLOOKUP(DV$1,'Nakladova matice_2018'!$A$1:$IW$192,191,FALSE),0)</f>
        <v>0</v>
      </c>
      <c r="DW218" s="198">
        <f>IFERROR(HLOOKUP(DW$1,'Nakladova matice_2018'!$A$1:$IW$192,191,FALSE),0)</f>
        <v>0</v>
      </c>
      <c r="DX218" s="198">
        <f>IFERROR(HLOOKUP(DX$1,'Nakladova matice_2018'!$A$1:$IW$192,191,FALSE),0)</f>
        <v>0</v>
      </c>
      <c r="DY218" s="198">
        <f>IFERROR(HLOOKUP(DY$1,'Nakladova matice_2018'!$A$1:$IW$192,191,FALSE),0)</f>
        <v>0</v>
      </c>
      <c r="DZ218" s="198">
        <f>IFERROR(HLOOKUP(DZ$1,'Nakladova matice_2018'!$A$1:$IW$192,191,FALSE),0)</f>
        <v>0</v>
      </c>
      <c r="EA218" s="198">
        <f>IFERROR(HLOOKUP(EA$1,'Nakladova matice_2018'!$A$1:$IW$192,191,FALSE),0)</f>
        <v>0</v>
      </c>
      <c r="EB218" s="198">
        <f>IFERROR(HLOOKUP(EB$1,'Nakladova matice_2018'!$A$1:$IW$192,191,FALSE),0)</f>
        <v>0</v>
      </c>
      <c r="EC218" s="198">
        <f>IFERROR(HLOOKUP(EC$1,'Nakladova matice_2018'!$A$1:$IW$192,191,FALSE),0)</f>
        <v>0</v>
      </c>
      <c r="ED218" s="198">
        <f>IFERROR(HLOOKUP(ED$1,'Nakladova matice_2018'!$A$1:$IW$192,191,FALSE),0)</f>
        <v>0</v>
      </c>
      <c r="EE218" s="198">
        <f>IFERROR(HLOOKUP(EE$1,'Nakladova matice_2018'!$A$1:$IW$192,191,FALSE),0)</f>
        <v>0</v>
      </c>
      <c r="EF218" s="198">
        <f>IFERROR(HLOOKUP(EF$1,'Nakladova matice_2018'!$A$1:$IW$192,191,FALSE),0)</f>
        <v>0</v>
      </c>
      <c r="EG218" s="198">
        <f>IFERROR(HLOOKUP(EG$1,'Nakladova matice_2018'!$A$1:$IW$192,191,FALSE),0)</f>
        <v>0</v>
      </c>
      <c r="EH218" s="198">
        <f>IFERROR(HLOOKUP(EH$1,'Nakladova matice_2018'!$A$1:$IW$192,191,FALSE),0)</f>
        <v>0</v>
      </c>
      <c r="EI218" s="198">
        <f>IFERROR(HLOOKUP(EI$1,'Nakladova matice_2018'!$A$1:$IW$192,191,FALSE),0)</f>
        <v>0</v>
      </c>
      <c r="EJ218" s="198">
        <f>IFERROR(HLOOKUP(EJ$1,'Nakladova matice_2018'!$A$1:$IW$192,191,FALSE),0)</f>
        <v>0</v>
      </c>
      <c r="EK218" s="198">
        <f>IFERROR(HLOOKUP(EK$1,'Nakladova matice_2018'!$A$1:$IW$192,191,FALSE),0)</f>
        <v>0</v>
      </c>
      <c r="EL218" s="198">
        <f>IFERROR(HLOOKUP(EL$1,'Nakladova matice_2018'!$A$1:$IW$192,191,FALSE),0)</f>
        <v>0</v>
      </c>
      <c r="EM218" s="198">
        <f>IFERROR(HLOOKUP(EM$1,'Nakladova matice_2018'!$A$1:$IW$192,191,FALSE),0)</f>
        <v>0</v>
      </c>
      <c r="EN218" s="198">
        <f>IFERROR(HLOOKUP(EN$1,'Nakladova matice_2018'!$A$1:$IW$192,191,FALSE),0)</f>
        <v>0</v>
      </c>
      <c r="EO218" s="198">
        <f>IFERROR(HLOOKUP(EO$1,'Nakladova matice_2018'!$A$1:$IW$192,191,FALSE),0)</f>
        <v>0</v>
      </c>
      <c r="EP218" s="198">
        <f>IFERROR(HLOOKUP(EP$1,'Nakladova matice_2018'!$A$1:$IW$192,191,FALSE),0)</f>
        <v>0</v>
      </c>
      <c r="EQ218" s="198">
        <f>IFERROR(HLOOKUP(EQ$1,'Nakladova matice_2018'!$A$1:$IW$192,191,FALSE),0)</f>
        <v>0</v>
      </c>
      <c r="ER218" s="198">
        <f>IFERROR(HLOOKUP(ER$1,'Nakladova matice_2018'!$A$1:$IW$192,191,FALSE),0)</f>
        <v>0</v>
      </c>
      <c r="ES218" s="198">
        <f>IFERROR(HLOOKUP(ES$1,'Nakladova matice_2018'!$A$1:$IW$192,191,FALSE),0)</f>
        <v>0</v>
      </c>
      <c r="ET218" s="198">
        <f>IFERROR(HLOOKUP(ET$1,'Nakladova matice_2018'!$A$1:$IW$192,191,FALSE),0)</f>
        <v>0</v>
      </c>
      <c r="EU218" s="198">
        <f>IFERROR(HLOOKUP(EU$1,'Nakladova matice_2018'!$A$1:$IW$192,191,FALSE),0)</f>
        <v>0</v>
      </c>
      <c r="EV218" s="198">
        <f>IFERROR(HLOOKUP(EV$1,'Nakladova matice_2018'!$A$1:$IW$192,191,FALSE),0)</f>
        <v>0</v>
      </c>
      <c r="EW218" s="198">
        <f>IFERROR(HLOOKUP(EW$1,'Nakladova matice_2018'!$A$1:$IW$192,191,FALSE),0)</f>
        <v>0</v>
      </c>
      <c r="EX218" s="198">
        <f>IFERROR(HLOOKUP(EX$1,'Nakladova matice_2018'!$A$1:$IW$192,191,FALSE),0)</f>
        <v>0</v>
      </c>
      <c r="EY218" s="198">
        <f>IFERROR(HLOOKUP(EY$1,'Nakladova matice_2018'!$A$1:$IW$192,191,FALSE),0)</f>
        <v>0</v>
      </c>
      <c r="EZ218" s="198">
        <f>IFERROR(HLOOKUP(EZ$1,'Nakladova matice_2018'!$A$1:$IW$192,191,FALSE),0)</f>
        <v>0</v>
      </c>
      <c r="FA218" s="198">
        <f>IFERROR(HLOOKUP(FA$1,'Nakladova matice_2018'!$A$1:$IW$192,191,FALSE),0)</f>
        <v>0</v>
      </c>
      <c r="FB218" s="198">
        <f>IFERROR(HLOOKUP(FB$1,'Nakladova matice_2018'!$A$1:$IW$192,191,FALSE),0)</f>
        <v>0</v>
      </c>
      <c r="FC218" s="198">
        <f>IFERROR(HLOOKUP(FC$1,'Nakladova matice_2018'!$A$1:$IW$192,191,FALSE),0)</f>
        <v>0</v>
      </c>
      <c r="FD218" s="198">
        <f>IFERROR(HLOOKUP(FD$1,'Nakladova matice_2018'!$A$1:$IW$192,191,FALSE),0)</f>
        <v>0</v>
      </c>
      <c r="FE218" s="198">
        <f>IFERROR(HLOOKUP(FE$1,'Nakladova matice_2018'!$A$1:$IW$192,191,FALSE),0)</f>
        <v>0</v>
      </c>
      <c r="FF218" s="198">
        <f>IFERROR(HLOOKUP(FF$1,'Nakladova matice_2018'!$A$1:$IW$192,191,FALSE),0)</f>
        <v>0</v>
      </c>
      <c r="FG218" s="198">
        <f>IFERROR(HLOOKUP(FG$1,'Nakladova matice_2018'!$A$1:$IW$192,191,FALSE),0)</f>
        <v>0</v>
      </c>
      <c r="FH218" s="198">
        <f>IFERROR(HLOOKUP(FH$1,'Nakladova matice_2018'!$A$1:$IW$192,191,FALSE),0)</f>
        <v>0</v>
      </c>
      <c r="FI218" s="198">
        <f>IFERROR(HLOOKUP(FI$1,'Nakladova matice_2018'!$A$1:$IW$192,191,FALSE),0)</f>
        <v>0</v>
      </c>
      <c r="FJ218" s="198">
        <f>IFERROR(HLOOKUP(FJ$1,'Nakladova matice_2018'!$A$1:$IW$192,191,FALSE),0)</f>
        <v>1800.8</v>
      </c>
      <c r="FK218" s="198">
        <f>IFERROR(HLOOKUP(FK$1,'Nakladova matice_2018'!$A$1:$IW$192,191,FALSE),0)</f>
        <v>0</v>
      </c>
      <c r="FL218" s="198">
        <f>IFERROR(HLOOKUP(FL$1,'Nakladova matice_2018'!$A$1:$IW$192,191,FALSE),0)</f>
        <v>0</v>
      </c>
      <c r="FM218" s="198">
        <f>IFERROR(HLOOKUP(FM$1,'Nakladova matice_2018'!$A$1:$IW$192,191,FALSE),0)</f>
        <v>0</v>
      </c>
      <c r="FN218" s="198">
        <f>IFERROR(HLOOKUP(FN$1,'Nakladova matice_2018'!$A$1:$IW$192,191,FALSE),0)</f>
        <v>0</v>
      </c>
      <c r="FO218" s="198">
        <f>IFERROR(HLOOKUP(FO$1,'Nakladova matice_2018'!$A$1:$IW$192,191,FALSE),0)</f>
        <v>7675.75</v>
      </c>
      <c r="FP218" s="198">
        <f>IFERROR(HLOOKUP(FP$1,'Nakladova matice_2018'!$A$1:$IW$192,191,FALSE),0)</f>
        <v>0</v>
      </c>
      <c r="FQ218" s="198">
        <f>IFERROR(HLOOKUP(FQ$1,'Nakladova matice_2018'!$A$1:$IW$192,191,FALSE),0)</f>
        <v>0</v>
      </c>
      <c r="FR218" s="198">
        <f>IFERROR(HLOOKUP(FR$1,'Nakladova matice_2018'!$A$1:$IW$192,191,FALSE),0)</f>
        <v>0</v>
      </c>
      <c r="FS218" s="198">
        <f>IFERROR(HLOOKUP(FS$1,'Nakladova matice_2018'!$A$1:$IW$192,191,FALSE),0)</f>
        <v>0</v>
      </c>
      <c r="FT218" s="198">
        <f>IFERROR(HLOOKUP(FT$1,'Nakladova matice_2018'!$A$1:$IW$192,191,FALSE),0)</f>
        <v>0</v>
      </c>
      <c r="FU218" s="198">
        <f>IFERROR(HLOOKUP(FU$1,'Nakladova matice_2018'!$A$1:$IW$192,191,FALSE),0)</f>
        <v>0</v>
      </c>
      <c r="FV218" s="198">
        <f>IFERROR(HLOOKUP(FV$1,'Nakladova matice_2018'!$A$1:$IW$192,191,FALSE),0)</f>
        <v>0</v>
      </c>
      <c r="FW218" s="198">
        <f>IFERROR(HLOOKUP(FW$1,'Nakladova matice_2018'!$A$1:$IW$192,191,FALSE),0)</f>
        <v>278.60000000000002</v>
      </c>
      <c r="FX218" s="198">
        <f>IFERROR(HLOOKUP(FX$1,'Nakladova matice_2018'!$A$1:$IW$192,191,FALSE),0)</f>
        <v>10405.370000000001</v>
      </c>
      <c r="FY218" s="198">
        <f>IFERROR(HLOOKUP(FY$1,'Nakladova matice_2018'!$A$1:$IW$192,191,FALSE),0)</f>
        <v>118390</v>
      </c>
      <c r="FZ218" s="198">
        <f>IFERROR(HLOOKUP(FZ$1,'Nakladova matice_2018'!$A$1:$IW$192,191,FALSE),0)</f>
        <v>0</v>
      </c>
      <c r="GA218" s="198">
        <f>IFERROR(HLOOKUP(GA$1,'Nakladova matice_2018'!$A$1:$IW$192,191,FALSE),0)</f>
        <v>1456109.44</v>
      </c>
      <c r="GB218" s="198">
        <f>IFERROR(HLOOKUP(GB$1,'Nakladova matice_2018'!$A$1:$IW$192,191,FALSE),0)</f>
        <v>298771.03999999998</v>
      </c>
      <c r="GC218" s="198">
        <f>IFERROR(HLOOKUP(GC$1,'Nakladova matice_2018'!$A$1:$IW$192,191,FALSE),0)</f>
        <v>0</v>
      </c>
      <c r="GD218" s="198">
        <f>IFERROR(HLOOKUP(GD$1,'Nakladova matice_2018'!$A$1:$IW$192,191,FALSE),0)</f>
        <v>0</v>
      </c>
      <c r="GE218" s="198">
        <f>IFERROR(HLOOKUP(GE$1,'Nakladova matice_2018'!$A$1:$IW$192,191,FALSE),0)</f>
        <v>0</v>
      </c>
      <c r="GF218" s="198">
        <f>IFERROR(HLOOKUP(GF$1,'Nakladova matice_2018'!$A$1:$IW$192,191,FALSE),0)</f>
        <v>0</v>
      </c>
      <c r="GG218" s="198">
        <f>IFERROR(HLOOKUP(GG$1,'Nakladova matice_2018'!$A$1:$IW$192,191,FALSE),0)</f>
        <v>0</v>
      </c>
      <c r="GH218" s="198">
        <f>IFERROR(HLOOKUP(GH$1,'Nakladova matice_2018'!$A$1:$IW$192,191,FALSE),0)</f>
        <v>0</v>
      </c>
      <c r="GI218" s="198">
        <f>IFERROR(HLOOKUP(GI$1,'Nakladova matice_2018'!$A$1:$IW$192,191,FALSE),0)</f>
        <v>0</v>
      </c>
      <c r="GJ218" s="198">
        <f>IFERROR(HLOOKUP(GJ$1,'Nakladova matice_2018'!$A$1:$IW$192,191,FALSE),0)</f>
        <v>0</v>
      </c>
      <c r="GK218" s="198">
        <f>IFERROR(HLOOKUP(GK$1,'Nakladova matice_2018'!$A$1:$IW$192,191,FALSE),0)</f>
        <v>0</v>
      </c>
      <c r="GL218" s="198">
        <f>IFERROR(HLOOKUP(GL$1,'Nakladova matice_2018'!$A$1:$IW$192,191,FALSE),0)</f>
        <v>0</v>
      </c>
      <c r="GM218" s="198">
        <f>IFERROR(HLOOKUP(GM$1,'Nakladova matice_2018'!$A$1:$IW$192,191,FALSE),0)</f>
        <v>0</v>
      </c>
      <c r="GN218" s="198">
        <f>IFERROR(HLOOKUP(GN$1,'Nakladova matice_2018'!$A$1:$IW$192,191,FALSE),0)</f>
        <v>0</v>
      </c>
      <c r="GO218" s="198">
        <f>IFERROR(HLOOKUP(GO$1,'Nakladova matice_2018'!$A$1:$IW$192,191,FALSE),0)</f>
        <v>0</v>
      </c>
      <c r="GP218" s="198">
        <f>IFERROR(HLOOKUP(GP$1,'Nakladova matice_2018'!$A$1:$IW$192,191,FALSE),0)</f>
        <v>0</v>
      </c>
      <c r="GQ218" s="198">
        <f>IFERROR(HLOOKUP(GQ$1,'Nakladova matice_2018'!$A$1:$IW$192,191,FALSE),0)</f>
        <v>0</v>
      </c>
      <c r="GR218" s="198">
        <f>IFERROR(HLOOKUP(GR$1,'Nakladova matice_2018'!$A$1:$IW$192,191,FALSE),0)</f>
        <v>0</v>
      </c>
      <c r="GS218" s="198">
        <f>IFERROR(HLOOKUP(GS$1,'Nakladova matice_2018'!$A$1:$IW$192,191,FALSE),0)</f>
        <v>0</v>
      </c>
      <c r="GT218" s="198">
        <f>IFERROR(HLOOKUP(GT$1,'Nakladova matice_2018'!$A$1:$IW$192,191,FALSE),0)</f>
        <v>0</v>
      </c>
      <c r="GU218" s="198">
        <f>IFERROR(HLOOKUP(GU$1,'Nakladova matice_2018'!$A$1:$IW$192,191,FALSE),0)</f>
        <v>0</v>
      </c>
      <c r="GV218" s="198">
        <f>IFERROR(HLOOKUP(GV$1,'Nakladova matice_2018'!$A$1:$IW$192,191,FALSE),0)</f>
        <v>0</v>
      </c>
      <c r="GW218" s="198">
        <f>IFERROR(HLOOKUP(GW$1,'Nakladova matice_2018'!$A$1:$IW$192,191,FALSE),0)</f>
        <v>6469.81</v>
      </c>
      <c r="GX218" s="198">
        <f>IFERROR(HLOOKUP(GX$1,'Nakladova matice_2018'!$A$1:$IW$192,191,FALSE),0)</f>
        <v>0</v>
      </c>
      <c r="GY218" s="198">
        <f>IFERROR(HLOOKUP(GY$1,'Nakladova matice_2018'!$A$1:$IW$192,191,FALSE),0)</f>
        <v>0</v>
      </c>
      <c r="GZ218" s="198">
        <f>IFERROR(HLOOKUP(GZ$1,'Nakladova matice_2018'!$A$1:$IW$192,191,FALSE),0)</f>
        <v>31184.83</v>
      </c>
      <c r="HA218" s="198">
        <f>IFERROR(HLOOKUP(HA$1,'Nakladova matice_2018'!$A$1:$IW$192,191,FALSE),0)</f>
        <v>0</v>
      </c>
      <c r="HB218" s="198">
        <f>IFERROR(HLOOKUP(HB$1,'Nakladova matice_2018'!$A$1:$IW$192,191,FALSE),0)</f>
        <v>0</v>
      </c>
      <c r="HC218" s="198">
        <f>IFERROR(HLOOKUP(HC$1,'Nakladova matice_2018'!$A$1:$IW$192,191,FALSE),0)</f>
        <v>490800.84</v>
      </c>
      <c r="HD218" s="198">
        <f>IFERROR(HLOOKUP(HD$1,'Nakladova matice_2018'!$A$1:$IW$192,191,FALSE),0)</f>
        <v>131081.41</v>
      </c>
      <c r="HE218" s="198">
        <f>IFERROR(HLOOKUP(HE$1,'Nakladova matice_2018'!$A$1:$IW$192,191,FALSE),0)</f>
        <v>1858325.65</v>
      </c>
      <c r="HF218" s="198">
        <f>IFERROR(HLOOKUP(HF$1,'Nakladova matice_2018'!$A$1:$IW$192,191,FALSE),0)</f>
        <v>2523619.2000000002</v>
      </c>
      <c r="HG218" s="198">
        <f>IFERROR(HLOOKUP(HG$1,'Nakladova matice_2018'!$A$1:$IW$192,191,FALSE),0)</f>
        <v>0</v>
      </c>
      <c r="HH218" s="198">
        <f>IFERROR(HLOOKUP(HH$1,'Nakladova matice_2018'!$A$1:$IW$192,191,FALSE),0)</f>
        <v>0</v>
      </c>
      <c r="HI218" s="198">
        <f>IFERROR(HLOOKUP(HI$1,'Nakladova matice_2018'!$A$1:$IW$192,191,FALSE),0)</f>
        <v>0</v>
      </c>
      <c r="HJ218" s="198">
        <f>IFERROR(HLOOKUP(HJ$1,'Nakladova matice_2018'!$A$1:$IW$192,191,FALSE),0)</f>
        <v>0</v>
      </c>
      <c r="HK218" s="198">
        <f>IFERROR(HLOOKUP(HK$1,'Nakladova matice_2018'!$A$1:$IW$192,191,FALSE),0)</f>
        <v>0</v>
      </c>
      <c r="HL218" s="198">
        <f>IFERROR(HLOOKUP(HL$1,'Nakladova matice_2018'!$A$1:$IW$192,191,FALSE),0)</f>
        <v>0</v>
      </c>
      <c r="HM218" s="198">
        <f>IFERROR(HLOOKUP(HM$1,'Nakladova matice_2018'!$A$1:$IW$192,191,FALSE),0)</f>
        <v>0</v>
      </c>
      <c r="HN218" s="198">
        <f>IFERROR(HLOOKUP(HN$1,'Nakladova matice_2018'!$A$1:$IW$192,191,FALSE),0)</f>
        <v>0</v>
      </c>
      <c r="HO218" s="198">
        <f>IFERROR(HLOOKUP(HO$1,'Nakladova matice_2018'!$A$1:$IW$192,191,FALSE),0)</f>
        <v>0</v>
      </c>
      <c r="HP218" s="198">
        <f>IFERROR(HLOOKUP(HP$1,'Nakladova matice_2018'!$A$1:$IW$192,191,FALSE),0)</f>
        <v>0</v>
      </c>
      <c r="HQ218" s="198">
        <f>IFERROR(HLOOKUP(HQ$1,'Nakladova matice_2018'!$A$1:$IW$192,191,FALSE),0)</f>
        <v>0</v>
      </c>
      <c r="HR218" s="198">
        <f>IFERROR(HLOOKUP(HR$1,'Nakladova matice_2018'!$A$1:$IW$192,191,FALSE),0)</f>
        <v>0</v>
      </c>
      <c r="HS218" s="198">
        <f>IFERROR(HLOOKUP(HS$1,'Nakladova matice_2018'!$A$1:$IW$192,191,FALSE),0)</f>
        <v>0</v>
      </c>
      <c r="HT218" s="198">
        <f>IFERROR(HLOOKUP(HT$1,'Nakladova matice_2018'!$A$1:$IW$192,191,FALSE),0)</f>
        <v>0</v>
      </c>
      <c r="HU218" s="198">
        <f>IFERROR(HLOOKUP(HU$1,'Nakladova matice_2018'!$A$1:$IW$192,191,FALSE),0)</f>
        <v>0</v>
      </c>
      <c r="HV218" s="198">
        <f>IFERROR(HLOOKUP(HV$1,'Nakladova matice_2018'!$A$1:$IW$192,191,FALSE),0)</f>
        <v>0</v>
      </c>
      <c r="HW218" s="198">
        <f>IFERROR(HLOOKUP(HW$1,'Nakladova matice_2018'!$A$1:$IW$192,191,FALSE),0)</f>
        <v>0</v>
      </c>
      <c r="HX218" s="198">
        <f>IFERROR(HLOOKUP(HX$1,'Nakladova matice_2018'!$A$1:$IW$192,191,FALSE),0)</f>
        <v>0</v>
      </c>
      <c r="HY218" s="198">
        <f>IFERROR(HLOOKUP(HY$1,'Nakladova matice_2018'!$A$1:$IW$192,191,FALSE),0)</f>
        <v>0</v>
      </c>
      <c r="HZ218" s="198">
        <f>IFERROR(HLOOKUP(HZ$1,'Nakladova matice_2018'!$A$1:$IW$192,191,FALSE),0)</f>
        <v>0</v>
      </c>
      <c r="IA218" s="198">
        <f>IFERROR(HLOOKUP(IA$1,'Nakladova matice_2018'!$A$1:$IW$192,191,FALSE),0)</f>
        <v>0</v>
      </c>
      <c r="IB218" s="198">
        <f>IFERROR(HLOOKUP(IB$1,'Nakladova matice_2018'!$A$1:$IW$192,191,FALSE),0)</f>
        <v>0</v>
      </c>
      <c r="IC218" s="198">
        <f>IFERROR(HLOOKUP(IC$1,'Nakladova matice_2018'!$A$1:$IW$192,191,FALSE),0)</f>
        <v>0</v>
      </c>
      <c r="ID218" s="198">
        <f>IFERROR(HLOOKUP(ID$1,'Nakladova matice_2018'!$A$1:$IW$192,191,FALSE),0)</f>
        <v>0</v>
      </c>
      <c r="IE218" s="198">
        <f>IFERROR(HLOOKUP(IE$1,'Nakladova matice_2018'!$A$1:$IW$192,191,FALSE),0)</f>
        <v>0</v>
      </c>
      <c r="IF218" s="198">
        <f>IFERROR(HLOOKUP(IF$1,'Nakladova matice_2018'!$A$1:$IW$192,191,FALSE),0)</f>
        <v>0</v>
      </c>
      <c r="IG218" s="198">
        <f>IFERROR(HLOOKUP(IG$1,'Nakladova matice_2018'!$A$1:$IW$192,191,FALSE),0)</f>
        <v>0</v>
      </c>
      <c r="IH218" s="198">
        <f>IFERROR(HLOOKUP(IH$1,'Nakladova matice_2018'!$A$1:$IW$192,191,FALSE),0)</f>
        <v>0</v>
      </c>
      <c r="II218" s="198">
        <f>IFERROR(HLOOKUP(II$1,'Nakladova matice_2018'!$A$1:$IW$192,191,FALSE),0)</f>
        <v>0</v>
      </c>
      <c r="IJ218" s="198">
        <f>IFERROR(HLOOKUP(IJ$1,'Nakladova matice_2018'!$A$1:$IW$192,191,FALSE),0)</f>
        <v>0</v>
      </c>
      <c r="IK218" s="198">
        <f>IFERROR(HLOOKUP(IK$1,'Nakladova matice_2018'!$A$1:$IW$192,191,FALSE),0)</f>
        <v>0</v>
      </c>
      <c r="IL218" s="198">
        <f>IFERROR(HLOOKUP(IL$1,'Nakladova matice_2018'!$A$1:$IW$192,191,FALSE),0)</f>
        <v>0</v>
      </c>
      <c r="IM218" s="198">
        <f>IFERROR(HLOOKUP(IM$1,'Nakladova matice_2018'!$A$1:$IW$192,191,FALSE),0)</f>
        <v>0</v>
      </c>
      <c r="IN218" s="198">
        <f>IFERROR(HLOOKUP(IN$1,'Nakladova matice_2018'!$A$1:$IW$192,191,FALSE),0)</f>
        <v>0</v>
      </c>
      <c r="IO218" s="198">
        <f>IFERROR(HLOOKUP(IO$1,'Nakladova matice_2018'!$A$1:$IW$192,191,FALSE),0)</f>
        <v>0</v>
      </c>
      <c r="IP218" s="198">
        <f>IFERROR(HLOOKUP(IP$1,'Nakladova matice_2018'!$A$1:$IW$192,191,FALSE),0)</f>
        <v>0</v>
      </c>
      <c r="IQ218" s="198">
        <f>IFERROR(HLOOKUP(IQ$1,'Nakladova matice_2018'!$A$1:$IW$192,191,FALSE),0)</f>
        <v>0</v>
      </c>
      <c r="IR218" s="198">
        <f>IFERROR(HLOOKUP(IR$1,'Nakladova matice_2018'!$A$1:$IW$192,191,FALSE),0)</f>
        <v>0</v>
      </c>
      <c r="IS218" s="198">
        <f>IFERROR(HLOOKUP(IS$1,'Nakladova matice_2018'!$A$1:$IW$192,191,FALSE),0)</f>
        <v>0</v>
      </c>
      <c r="IT218" s="198">
        <f>IFERROR(HLOOKUP(IT$1,'Nakladova matice_2018'!$A$1:$IW$192,191,FALSE),0)</f>
        <v>0</v>
      </c>
      <c r="IU218" s="198">
        <f>IFERROR(HLOOKUP(IU$1,'Nakladova matice_2018'!$A$1:$IW$192,191,FALSE),0)</f>
        <v>0</v>
      </c>
      <c r="IV218" s="198">
        <f>IFERROR(HLOOKUP(IV$1,'Nakladova matice_2018'!$A$1:$IW$192,191,FALSE),0)</f>
        <v>0</v>
      </c>
      <c r="IW218" s="198">
        <f>IFERROR(HLOOKUP(IW$1,'Nakladova matice_2018'!$A$1:$IW$192,191,FALSE),0)</f>
        <v>0</v>
      </c>
      <c r="IX218" s="198">
        <f>IFERROR(HLOOKUP(IX$1,'Nakladova matice_2018'!$A$1:$IW$192,191,FALSE),0)</f>
        <v>0</v>
      </c>
      <c r="IY218" s="198">
        <f>IFERROR(HLOOKUP(IY$1,'Nakladova matice_2018'!$A$1:$IW$192,191,FALSE),0)</f>
        <v>0</v>
      </c>
      <c r="IZ218" s="198">
        <f>IFERROR(HLOOKUP(IZ$1,'Nakladova matice_2018'!$A$1:$IW$192,191,FALSE),0)</f>
        <v>0</v>
      </c>
      <c r="JA218" s="198">
        <f>IFERROR(HLOOKUP(JA$1,'Nakladova matice_2018'!$A$1:$IW$192,191,FALSE),0)</f>
        <v>0</v>
      </c>
      <c r="JB218" s="198">
        <f>IFERROR(HLOOKUP(JB$1,'Nakladova matice_2018'!$A$1:$IW$192,191,FALSE),0)</f>
        <v>0</v>
      </c>
      <c r="JC218" s="198">
        <f>IFERROR(HLOOKUP(JC$1,'Nakladova matice_2018'!$A$1:$IW$192,191,FALSE),0)</f>
        <v>0</v>
      </c>
      <c r="JD218" s="198">
        <f>IFERROR(HLOOKUP(JD$1,'Nakladova matice_2018'!$A$1:$IW$192,191,FALSE),0)</f>
        <v>0</v>
      </c>
      <c r="JE218" s="198">
        <f>IFERROR(HLOOKUP(JE$1,'Nakladova matice_2018'!$A$1:$IW$192,191,FALSE),0)</f>
        <v>0</v>
      </c>
      <c r="JF218" s="198">
        <f>IFERROR(HLOOKUP(JF$1,'Nakladova matice_2018'!$A$1:$IW$192,191,FALSE),0)</f>
        <v>0</v>
      </c>
      <c r="JG218" s="198">
        <f>IFERROR(HLOOKUP(JG$1,'Nakladova matice_2018'!$A$1:$IW$192,191,FALSE),0)</f>
        <v>0</v>
      </c>
      <c r="JH218" s="198">
        <f>IFERROR(HLOOKUP(JH$1,'Nakladova matice_2018'!$A$1:$IW$192,191,FALSE),0)</f>
        <v>0</v>
      </c>
      <c r="JI218" s="198">
        <f>IFERROR(HLOOKUP(JI$1,'Nakladova matice_2018'!$A$1:$IW$192,191,FALSE),0)</f>
        <v>0</v>
      </c>
      <c r="JJ218" s="198">
        <f>IFERROR(HLOOKUP(JJ$1,'Nakladova matice_2018'!$A$1:$IW$192,191,FALSE),0)</f>
        <v>0</v>
      </c>
      <c r="JK218" s="198">
        <f>IFERROR(HLOOKUP(JK$1,'Nakladova matice_2018'!$A$1:$IW$192,191,FALSE),0)</f>
        <v>0</v>
      </c>
      <c r="JL218" s="198">
        <f>IFERROR(HLOOKUP(JL$1,'Nakladova matice_2018'!$A$1:$IW$192,191,FALSE),0)</f>
        <v>0</v>
      </c>
      <c r="JM218" s="198">
        <f>IFERROR(HLOOKUP(JM$1,'Nakladova matice_2018'!$A$1:$IW$192,191,FALSE),0)</f>
        <v>0</v>
      </c>
      <c r="JN218" s="198">
        <f>IFERROR(HLOOKUP(JN$1,'Nakladova matice_2018'!$A$1:$IW$192,191,FALSE),0)</f>
        <v>0</v>
      </c>
      <c r="JO218" s="198">
        <f>IFERROR(HLOOKUP(JO$1,'Nakladova matice_2018'!$A$1:$IW$192,191,FALSE),0)</f>
        <v>0</v>
      </c>
      <c r="JP218" s="198">
        <f>IFERROR(HLOOKUP(JP$1,'Nakladova matice_2018'!$A$1:$IW$192,191,FALSE),0)</f>
        <v>0</v>
      </c>
      <c r="JQ218" s="198">
        <f>IFERROR(HLOOKUP(JQ$1,'Nakladova matice_2018'!$A$1:$IW$192,191,FALSE),0)</f>
        <v>0</v>
      </c>
      <c r="JR218" s="198">
        <f>IFERROR(HLOOKUP(JR$1,'Nakladova matice_2018'!$A$1:$IW$192,191,FALSE),0)</f>
        <v>0</v>
      </c>
      <c r="JS218" s="198">
        <f>IFERROR(HLOOKUP(JS$1,'Nakladova matice_2018'!$A$1:$IW$192,191,FALSE),0)</f>
        <v>0</v>
      </c>
      <c r="JT218" s="198">
        <f>IFERROR(HLOOKUP(JT$1,'Nakladova matice_2018'!$A$1:$IW$192,191,FALSE),0)</f>
        <v>0</v>
      </c>
      <c r="JU218" s="198">
        <f>IFERROR(HLOOKUP(JU$1,'Nakladova matice_2018'!$A$1:$IW$192,191,FALSE),0)</f>
        <v>0</v>
      </c>
      <c r="JV218" s="198">
        <f>IFERROR(HLOOKUP(JV$1,'Nakladova matice_2018'!$A$1:$IW$192,191,FALSE),0)</f>
        <v>0</v>
      </c>
      <c r="JW218" s="198">
        <f>IFERROR(HLOOKUP(JW$1,'Nakladova matice_2018'!$A$1:$IW$192,191,FALSE),0)</f>
        <v>0</v>
      </c>
      <c r="JX218" s="198">
        <f>IFERROR(HLOOKUP(JX$1,'Nakladova matice_2018'!$A$1:$IW$192,191,FALSE),0)</f>
        <v>0</v>
      </c>
      <c r="JY218" s="198">
        <f>IFERROR(HLOOKUP(JY$1,'Nakladova matice_2018'!$A$1:$IW$192,191,FALSE),0)</f>
        <v>0</v>
      </c>
      <c r="JZ218" s="198">
        <f>IFERROR(HLOOKUP(JZ$1,'Nakladova matice_2018'!$A$1:$IW$192,191,FALSE),0)</f>
        <v>0</v>
      </c>
      <c r="KA218" s="198">
        <f>IFERROR(HLOOKUP(KA$1,'Nakladova matice_2018'!$A$1:$IW$192,191,FALSE),0)</f>
        <v>0</v>
      </c>
      <c r="KB218" s="198">
        <f>IFERROR(HLOOKUP(KB$1,'Nakladova matice_2018'!$A$1:$IW$192,191,FALSE),0)</f>
        <v>0</v>
      </c>
      <c r="KC218" s="198">
        <f>IFERROR(HLOOKUP(KC$1,'Nakladova matice_2018'!$A$1:$IW$192,191,FALSE),0)</f>
        <v>0</v>
      </c>
      <c r="KD218" s="198">
        <f>IFERROR(HLOOKUP(KD$1,'Nakladova matice_2018'!$A$1:$IW$192,191,FALSE),0)</f>
        <v>0</v>
      </c>
      <c r="KE218" s="198">
        <f>IFERROR(HLOOKUP(KE$1,'Nakladova matice_2018'!$A$1:$IW$192,191,FALSE),0)</f>
        <v>0</v>
      </c>
      <c r="KF218" s="198">
        <f>IFERROR(HLOOKUP(KF$1,'Nakladova matice_2018'!$A$1:$IW$192,191,FALSE),0)</f>
        <v>0</v>
      </c>
      <c r="KG218" s="198">
        <f>IFERROR(HLOOKUP(KG$1,'Nakladova matice_2018'!$A$1:$IW$192,191,FALSE),0)</f>
        <v>0</v>
      </c>
      <c r="KH218" s="198">
        <f>IFERROR(HLOOKUP(KH$1,'Nakladova matice_2018'!$A$1:$IW$192,191,FALSE),0)</f>
        <v>0</v>
      </c>
      <c r="KI218" s="198">
        <f>IFERROR(HLOOKUP(KI$1,'Nakladova matice_2018'!$A$1:$IW$192,191,FALSE),0)</f>
        <v>0</v>
      </c>
      <c r="KJ218" s="198">
        <f>IFERROR(HLOOKUP(KJ$1,'Nakladova matice_2018'!$A$1:$IW$192,191,FALSE),0)</f>
        <v>0</v>
      </c>
      <c r="KK218" s="198">
        <f>IFERROR(HLOOKUP(KK$1,'Nakladova matice_2018'!$A$1:$IW$192,191,FALSE),0)</f>
        <v>0</v>
      </c>
      <c r="KL218" s="198">
        <f>IFERROR(HLOOKUP(KL$1,'Nakladova matice_2018'!$A$1:$IW$192,191,FALSE),0)</f>
        <v>0</v>
      </c>
      <c r="KM218" s="198">
        <f>IFERROR(HLOOKUP(KM$1,'Nakladova matice_2018'!$A$1:$IW$192,191,FALSE),0)</f>
        <v>0</v>
      </c>
      <c r="KN218" s="198">
        <f>IFERROR(HLOOKUP(KN$1,'Nakladova matice_2018'!$A$1:$IW$192,191,FALSE),0)</f>
        <v>0</v>
      </c>
      <c r="KO218" s="198">
        <f>IFERROR(HLOOKUP(KO$1,'Nakladova matice_2018'!$A$1:$IW$192,191,FALSE),0)</f>
        <v>0</v>
      </c>
      <c r="KP218" s="198">
        <f>IFERROR(HLOOKUP(KP$1,'Nakladova matice_2018'!$A$1:$IW$192,191,FALSE),0)</f>
        <v>0</v>
      </c>
      <c r="KQ218" s="198">
        <f>IFERROR(HLOOKUP(KQ$1,'Nakladova matice_2018'!$A$1:$IW$192,191,FALSE),0)</f>
        <v>0</v>
      </c>
      <c r="KR218" s="198">
        <f>IFERROR(HLOOKUP(KR$1,'Nakladova matice_2018'!$A$1:$IW$192,191,FALSE),0)</f>
        <v>0</v>
      </c>
      <c r="KS218" s="198">
        <f>IFERROR(HLOOKUP(KS$1,'Nakladova matice_2018'!$A$1:$IW$192,191,FALSE),0)</f>
        <v>0</v>
      </c>
      <c r="KT218" s="198">
        <f>IFERROR(HLOOKUP(KT$1,'Nakladova matice_2018'!$A$1:$IW$192,191,FALSE),0)</f>
        <v>0</v>
      </c>
      <c r="KU218" s="198">
        <f>IFERROR(HLOOKUP(KU$1,'Nakladova matice_2018'!$A$1:$IW$192,191,FALSE),0)</f>
        <v>0</v>
      </c>
      <c r="KV218" s="198">
        <f>IFERROR(HLOOKUP(KV$1,'Nakladova matice_2018'!$A$1:$IW$192,191,FALSE),0)</f>
        <v>0</v>
      </c>
      <c r="KW218" s="198">
        <f>IFERROR(HLOOKUP(KW$1,'Nakladova matice_2018'!$A$1:$IW$192,191,FALSE),0)</f>
        <v>0</v>
      </c>
      <c r="KX218" s="198">
        <f>IFERROR(HLOOKUP(KX$1,'Nakladova matice_2018'!$A$1:$IW$192,191,FALSE),0)</f>
        <v>0</v>
      </c>
      <c r="KY218" s="198">
        <f>IFERROR(HLOOKUP(KY$1,'Nakladova matice_2018'!$A$1:$IW$192,191,FALSE),0)</f>
        <v>0</v>
      </c>
      <c r="KZ218" s="198">
        <f>IFERROR(HLOOKUP(KZ$1,'Nakladova matice_2018'!$A$1:$IW$192,191,FALSE),0)</f>
        <v>0</v>
      </c>
      <c r="LA218" s="198">
        <f>IFERROR(HLOOKUP(LA$1,'Nakladova matice_2018'!$A$1:$IW$192,191,FALSE),0)</f>
        <v>0</v>
      </c>
      <c r="LB218" s="198">
        <f>IFERROR(HLOOKUP(LB$1,'Nakladova matice_2018'!$A$1:$IW$192,191,FALSE),0)</f>
        <v>0</v>
      </c>
      <c r="LC218" s="198">
        <f>IFERROR(HLOOKUP(LC$1,'Nakladova matice_2018'!$A$1:$IW$192,191,FALSE),0)</f>
        <v>0</v>
      </c>
      <c r="LD218" s="198">
        <f>IFERROR(HLOOKUP(LD$1,'Nakladova matice_2018'!$A$1:$IW$192,191,FALSE),0)</f>
        <v>0</v>
      </c>
      <c r="LE218" s="198">
        <f>IFERROR(HLOOKUP(LE$1,'Nakladova matice_2018'!$A$1:$IW$192,191,FALSE),0)</f>
        <v>0</v>
      </c>
      <c r="LF218" s="198">
        <f>IFERROR(HLOOKUP(LF$1,'Nakladova matice_2018'!$A$1:$IW$192,191,FALSE),0)</f>
        <v>0</v>
      </c>
      <c r="LG218" s="198">
        <f>IFERROR(HLOOKUP(LG$1,'Nakladova matice_2018'!$A$1:$IW$192,191,FALSE),0)</f>
        <v>0</v>
      </c>
      <c r="LH218" s="198">
        <f>IFERROR(HLOOKUP(LH$1,'Nakladova matice_2018'!$A$1:$IW$192,191,FALSE),0)</f>
        <v>0</v>
      </c>
      <c r="LI218" s="198">
        <f>IFERROR(HLOOKUP(LI$1,'Nakladova matice_2018'!$A$1:$IW$192,191,FALSE),0)</f>
        <v>0</v>
      </c>
      <c r="LJ218" s="198">
        <f>IFERROR(HLOOKUP(LJ$1,'Nakladova matice_2018'!$A$1:$IW$192,191,FALSE),0)</f>
        <v>0</v>
      </c>
      <c r="LK218" s="198">
        <f>IFERROR(HLOOKUP(LK$1,'Nakladova matice_2018'!$A$1:$IW$192,191,FALSE),0)</f>
        <v>0</v>
      </c>
      <c r="LL218" s="198">
        <f>IFERROR(HLOOKUP(LL$1,'Nakladova matice_2018'!$A$1:$IW$192,191,FALSE),0)</f>
        <v>0</v>
      </c>
      <c r="LM218" s="198">
        <f>IFERROR(HLOOKUP(LM$1,'Nakladova matice_2018'!$A$1:$IW$192,191,FALSE),0)</f>
        <v>0</v>
      </c>
      <c r="LN218" s="198">
        <f>IFERROR(HLOOKUP(LN$1,'Nakladova matice_2018'!$A$1:$IW$192,191,FALSE),0)</f>
        <v>0</v>
      </c>
      <c r="LO218" s="198">
        <f>IFERROR(HLOOKUP(LO$1,'Nakladova matice_2018'!$A$1:$IW$192,191,FALSE),0)</f>
        <v>0</v>
      </c>
      <c r="LP218" s="198">
        <f>IFERROR(HLOOKUP(LP$1,'Nakladova matice_2018'!$A$1:$IW$192,191,FALSE),0)</f>
        <v>0</v>
      </c>
      <c r="LQ218" s="198">
        <f>IFERROR(HLOOKUP(LQ$1,'Nakladova matice_2018'!$A$1:$IW$192,191,FALSE),0)</f>
        <v>0</v>
      </c>
      <c r="LR218" s="198">
        <f>IFERROR(HLOOKUP(LR$1,'Nakladova matice_2018'!$A$1:$IW$192,191,FALSE),0)</f>
        <v>0</v>
      </c>
      <c r="LS218" s="198">
        <f>IFERROR(HLOOKUP(LS$1,'Nakladova matice_2018'!$A$1:$IW$192,191,FALSE),0)</f>
        <v>0</v>
      </c>
      <c r="LT218" s="198">
        <f>IFERROR(HLOOKUP(LT$1,'Nakladova matice_2018'!$A$1:$IW$192,191,FALSE),0)</f>
        <v>0</v>
      </c>
      <c r="LU218" s="198">
        <f>IFERROR(HLOOKUP(LU$1,'Nakladova matice_2018'!$A$1:$IW$192,191,FALSE),0)</f>
        <v>0</v>
      </c>
      <c r="LV218" s="198">
        <f>IFERROR(HLOOKUP(LV$1,'Nakladova matice_2018'!$A$1:$IW$192,191,FALSE),0)</f>
        <v>0</v>
      </c>
      <c r="LW218" s="198">
        <f>IFERROR(HLOOKUP(LW$1,'Nakladova matice_2018'!$A$1:$IW$192,191,FALSE),0)</f>
        <v>0</v>
      </c>
      <c r="LX218" s="198">
        <f>IFERROR(HLOOKUP(LX$1,'Nakladova matice_2018'!$A$1:$IW$192,191,FALSE),0)</f>
        <v>0</v>
      </c>
      <c r="LY218" s="198">
        <f>IFERROR(HLOOKUP(LY$1,'Nakladova matice_2018'!$A$1:$IW$192,191,FALSE),0)</f>
        <v>0</v>
      </c>
      <c r="LZ218" s="198">
        <f>IFERROR(HLOOKUP(LZ$1,'Nakladova matice_2018'!$A$1:$IW$192,191,FALSE),0)</f>
        <v>0</v>
      </c>
      <c r="MA218" s="198">
        <f>IFERROR(HLOOKUP(MA$1,'Nakladova matice_2018'!$A$1:$IW$192,191,FALSE),0)</f>
        <v>0</v>
      </c>
      <c r="MB218" s="198">
        <f>IFERROR(HLOOKUP(MB$1,'Nakladova matice_2018'!$A$1:$IW$192,191,FALSE),0)</f>
        <v>0</v>
      </c>
      <c r="MC218" s="198">
        <f>IFERROR(HLOOKUP(MC$1,'Nakladova matice_2018'!$A$1:$IW$192,191,FALSE),0)</f>
        <v>0</v>
      </c>
      <c r="MD218" s="198">
        <f>IFERROR(HLOOKUP(MD$1,'Nakladova matice_2018'!$A$1:$IW$192,191,FALSE),0)</f>
        <v>0</v>
      </c>
      <c r="ME218" s="198">
        <f>IFERROR(HLOOKUP(ME$1,'Nakladova matice_2018'!$A$1:$IW$192,191,FALSE),0)</f>
        <v>0</v>
      </c>
      <c r="MF218" s="198">
        <f>IFERROR(HLOOKUP(MF$1,'Nakladova matice_2018'!$A$1:$IW$192,191,FALSE),0)</f>
        <v>0</v>
      </c>
      <c r="MG218" s="198">
        <f>IFERROR(HLOOKUP(MG$1,'Nakladova matice_2018'!$A$1:$IW$192,191,FALSE),0)</f>
        <v>0</v>
      </c>
      <c r="MH218" s="198">
        <f>IFERROR(HLOOKUP(MH$1,'Nakladova matice_2018'!$A$1:$IW$192,191,FALSE),0)</f>
        <v>0</v>
      </c>
      <c r="MI218" s="198">
        <f>IFERROR(HLOOKUP(MI$1,'Nakladova matice_2018'!$A$1:$IW$192,191,FALSE),0)</f>
        <v>0</v>
      </c>
      <c r="MJ218" s="198">
        <f>IFERROR(HLOOKUP(MJ$1,'Nakladova matice_2018'!$A$1:$IW$192,191,FALSE),0)</f>
        <v>0</v>
      </c>
      <c r="MK218" s="198">
        <f>IFERROR(HLOOKUP(MK$1,'Nakladova matice_2018'!$A$1:$IW$192,191,FALSE),0)</f>
        <v>0</v>
      </c>
      <c r="ML218" s="198">
        <f>IFERROR(HLOOKUP(ML$1,'Nakladova matice_2018'!$A$1:$IW$192,191,FALSE),0)</f>
        <v>0</v>
      </c>
      <c r="MM218" s="198">
        <f>IFERROR(HLOOKUP(MM$1,'Nakladova matice_2018'!$A$1:$IW$192,191,FALSE),0)</f>
        <v>0</v>
      </c>
      <c r="MN218" s="198">
        <f>IFERROR(HLOOKUP(MN$1,'Nakladova matice_2018'!$A$1:$IW$192,191,FALSE),0)</f>
        <v>0</v>
      </c>
      <c r="MO218" s="198">
        <f t="shared" si="89"/>
        <v>17931658.549999997</v>
      </c>
      <c r="MP218" s="20">
        <f>MO218-'Nakladova matice_2018'!IX191</f>
        <v>0</v>
      </c>
    </row>
    <row r="219" spans="1:354" s="47" customFormat="1" x14ac:dyDescent="0.2">
      <c r="A219" s="196">
        <v>599600</v>
      </c>
      <c r="B219" s="197" t="s">
        <v>714</v>
      </c>
      <c r="C219" s="195">
        <v>0</v>
      </c>
      <c r="D219" s="198">
        <f>IFERROR(HLOOKUP(D$1,'Nakladova matice_2018'!$A$1:$IW$192,192,FALSE),0)</f>
        <v>0</v>
      </c>
      <c r="E219" s="198">
        <f>IFERROR(HLOOKUP(E$1,'Nakladova matice_2018'!$A$1:$IW$192,192,FALSE),0)</f>
        <v>0</v>
      </c>
      <c r="F219" s="198">
        <f>IFERROR(HLOOKUP(F$1,'Nakladova matice_2018'!$A$1:$IW$192,192,FALSE),0)</f>
        <v>0</v>
      </c>
      <c r="G219" s="198">
        <f>IFERROR(HLOOKUP(G$1,'Nakladova matice_2018'!$A$1:$IW$192,192,FALSE),0)</f>
        <v>0</v>
      </c>
      <c r="H219" s="198">
        <f>IFERROR(HLOOKUP(H$1,'Nakladova matice_2018'!$A$1:$IW$192,192,FALSE),0)</f>
        <v>0</v>
      </c>
      <c r="I219" s="198">
        <f>IFERROR(HLOOKUP(I$1,'Nakladova matice_2018'!$A$1:$IW$192,192,FALSE),0)</f>
        <v>0</v>
      </c>
      <c r="J219" s="198">
        <f>IFERROR(HLOOKUP(J$1,'Nakladova matice_2018'!$A$1:$IW$192,192,FALSE),0)</f>
        <v>0</v>
      </c>
      <c r="K219" s="198">
        <f>IFERROR(HLOOKUP(K$1,'Nakladova matice_2018'!$A$1:$IW$192,192,FALSE),0)</f>
        <v>0</v>
      </c>
      <c r="L219" s="198">
        <f>IFERROR(HLOOKUP(L$1,'Nakladova matice_2018'!$A$1:$IW$192,192,FALSE),0)</f>
        <v>0</v>
      </c>
      <c r="M219" s="198">
        <f>IFERROR(HLOOKUP(M$1,'Nakladova matice_2018'!$A$1:$IW$192,192,FALSE),0)</f>
        <v>0</v>
      </c>
      <c r="N219" s="198">
        <f>IFERROR(HLOOKUP(N$1,'Nakladova matice_2018'!$A$1:$IW$192,192,FALSE),0)</f>
        <v>0</v>
      </c>
      <c r="O219" s="198">
        <f>IFERROR(HLOOKUP(O$1,'Nakladova matice_2018'!$A$1:$IW$192,192,FALSE),0)</f>
        <v>0</v>
      </c>
      <c r="P219" s="198">
        <f>IFERROR(HLOOKUP(P$1,'Nakladova matice_2018'!$A$1:$IW$192,192,FALSE),0)</f>
        <v>0</v>
      </c>
      <c r="Q219" s="198">
        <f>IFERROR(HLOOKUP(Q$1,'Nakladova matice_2018'!$A$1:$IW$192,192,FALSE),0)</f>
        <v>0</v>
      </c>
      <c r="R219" s="198">
        <f>IFERROR(HLOOKUP(R$1,'Nakladova matice_2018'!$A$1:$IW$192,192,FALSE),0)</f>
        <v>0</v>
      </c>
      <c r="S219" s="198">
        <f>IFERROR(HLOOKUP(S$1,'Nakladova matice_2018'!$A$1:$IW$192,192,FALSE),0)</f>
        <v>0</v>
      </c>
      <c r="T219" s="198">
        <f>IFERROR(HLOOKUP(T$1,'Nakladova matice_2018'!$A$1:$IW$192,192,FALSE),0)</f>
        <v>0</v>
      </c>
      <c r="U219" s="198">
        <f>IFERROR(HLOOKUP(U$1,'Nakladova matice_2018'!$A$1:$IW$192,192,FALSE),0)</f>
        <v>0</v>
      </c>
      <c r="V219" s="198">
        <f>IFERROR(HLOOKUP(V$1,'Nakladova matice_2018'!$A$1:$IW$192,192,FALSE),0)</f>
        <v>0</v>
      </c>
      <c r="W219" s="198">
        <f>IFERROR(HLOOKUP(W$1,'Nakladova matice_2018'!$A$1:$IW$192,192,FALSE),0)</f>
        <v>0</v>
      </c>
      <c r="X219" s="198">
        <f>IFERROR(HLOOKUP(X$1,'Nakladova matice_2018'!$A$1:$IW$192,192,FALSE),0)</f>
        <v>0</v>
      </c>
      <c r="Y219" s="198">
        <f>IFERROR(HLOOKUP(Y$1,'Nakladova matice_2018'!$A$1:$IW$192,192,FALSE),0)</f>
        <v>0</v>
      </c>
      <c r="Z219" s="198">
        <f>IFERROR(HLOOKUP(Z$1,'Nakladova matice_2018'!$A$1:$IW$192,192,FALSE),0)</f>
        <v>0</v>
      </c>
      <c r="AA219" s="198">
        <f>IFERROR(HLOOKUP(AA$1,'Nakladova matice_2018'!$A$1:$IW$192,192,FALSE),0)</f>
        <v>0</v>
      </c>
      <c r="AB219" s="198">
        <f>IFERROR(HLOOKUP(AB$1,'Nakladova matice_2018'!$A$1:$IW$192,192,FALSE),0)</f>
        <v>0</v>
      </c>
      <c r="AC219" s="198">
        <f>IFERROR(HLOOKUP(AC$1,'Nakladova matice_2018'!$A$1:$IW$192,192,FALSE),0)</f>
        <v>0</v>
      </c>
      <c r="AD219" s="198">
        <f>IFERROR(HLOOKUP(AD$1,'Nakladova matice_2018'!$A$1:$IW$192,192,FALSE),0)</f>
        <v>0</v>
      </c>
      <c r="AE219" s="198">
        <f>IFERROR(HLOOKUP(AE$1,'Nakladova matice_2018'!$A$1:$IW$192,192,FALSE),0)</f>
        <v>0</v>
      </c>
      <c r="AF219" s="198">
        <f>IFERROR(HLOOKUP(AF$1,'Nakladova matice_2018'!$A$1:$IW$192,192,FALSE),0)</f>
        <v>0</v>
      </c>
      <c r="AG219" s="198">
        <f>IFERROR(HLOOKUP(AG$1,'Nakladova matice_2018'!$A$1:$IW$192,192,FALSE),0)</f>
        <v>0</v>
      </c>
      <c r="AH219" s="198">
        <f>IFERROR(HLOOKUP(AH$1,'Nakladova matice_2018'!$A$1:$IW$192,192,FALSE),0)</f>
        <v>0</v>
      </c>
      <c r="AI219" s="198">
        <f>IFERROR(HLOOKUP(AI$1,'Nakladova matice_2018'!$A$1:$IW$192,192,FALSE),0)</f>
        <v>0</v>
      </c>
      <c r="AJ219" s="198">
        <f>IFERROR(HLOOKUP(AJ$1,'Nakladova matice_2018'!$A$1:$IW$192,192,FALSE),0)</f>
        <v>0</v>
      </c>
      <c r="AK219" s="198">
        <f>IFERROR(HLOOKUP(AK$1,'Nakladova matice_2018'!$A$1:$IW$192,192,FALSE),0)</f>
        <v>0</v>
      </c>
      <c r="AL219" s="198">
        <f>IFERROR(HLOOKUP(AL$1,'Nakladova matice_2018'!$A$1:$IW$192,192,FALSE),0)</f>
        <v>0</v>
      </c>
      <c r="AM219" s="198">
        <f>IFERROR(HLOOKUP(AM$1,'Nakladova matice_2018'!$A$1:$IW$192,192,FALSE),0)</f>
        <v>0</v>
      </c>
      <c r="AN219" s="198">
        <f>IFERROR(HLOOKUP(AN$1,'Nakladova matice_2018'!$A$1:$IW$192,192,FALSE),0)</f>
        <v>0</v>
      </c>
      <c r="AO219" s="198">
        <f>IFERROR(HLOOKUP(AO$1,'Nakladova matice_2018'!$A$1:$IW$192,192,FALSE),0)</f>
        <v>0</v>
      </c>
      <c r="AP219" s="198">
        <f>IFERROR(HLOOKUP(AP$1,'Nakladova matice_2018'!$A$1:$IW$192,192,FALSE),0)</f>
        <v>0</v>
      </c>
      <c r="AQ219" s="198">
        <f>IFERROR(HLOOKUP(AQ$1,'Nakladova matice_2018'!$A$1:$IW$192,192,FALSE),0)</f>
        <v>0</v>
      </c>
      <c r="AR219" s="198">
        <f>IFERROR(HLOOKUP(AR$1,'Nakladova matice_2018'!$A$1:$IW$192,192,FALSE),0)</f>
        <v>0</v>
      </c>
      <c r="AS219" s="198">
        <f>IFERROR(HLOOKUP(AS$1,'Nakladova matice_2018'!$A$1:$IW$192,192,FALSE),0)</f>
        <v>0</v>
      </c>
      <c r="AT219" s="198">
        <f>IFERROR(HLOOKUP(AT$1,'Nakladova matice_2018'!$A$1:$IW$192,192,FALSE),0)</f>
        <v>0</v>
      </c>
      <c r="AU219" s="198">
        <f>IFERROR(HLOOKUP(AU$1,'Nakladova matice_2018'!$A$1:$IW$192,192,FALSE),0)</f>
        <v>0</v>
      </c>
      <c r="AV219" s="198">
        <f>IFERROR(HLOOKUP(AV$1,'Nakladova matice_2018'!$A$1:$IW$192,192,FALSE),0)</f>
        <v>0</v>
      </c>
      <c r="AW219" s="198">
        <f>IFERROR(HLOOKUP(AW$1,'Nakladova matice_2018'!$A$1:$IW$192,192,FALSE),0)</f>
        <v>0</v>
      </c>
      <c r="AX219" s="198">
        <f>IFERROR(HLOOKUP(AX$1,'Nakladova matice_2018'!$A$1:$IW$192,192,FALSE),0)</f>
        <v>0</v>
      </c>
      <c r="AY219" s="198">
        <f>IFERROR(HLOOKUP(AY$1,'Nakladova matice_2018'!$A$1:$IW$192,192,FALSE),0)</f>
        <v>0</v>
      </c>
      <c r="AZ219" s="198">
        <f>IFERROR(HLOOKUP(AZ$1,'Nakladova matice_2018'!$A$1:$IW$192,192,FALSE),0)</f>
        <v>0</v>
      </c>
      <c r="BA219" s="198">
        <f>IFERROR(HLOOKUP(BA$1,'Nakladova matice_2018'!$A$1:$IW$192,192,FALSE),0)</f>
        <v>0</v>
      </c>
      <c r="BB219" s="198">
        <f>IFERROR(HLOOKUP(BB$1,'Nakladova matice_2018'!$A$1:$IW$192,192,FALSE),0)</f>
        <v>0</v>
      </c>
      <c r="BC219" s="198">
        <f>IFERROR(HLOOKUP(BC$1,'Nakladova matice_2018'!$A$1:$IW$192,192,FALSE),0)</f>
        <v>0</v>
      </c>
      <c r="BD219" s="198">
        <f>IFERROR(HLOOKUP(BD$1,'Nakladova matice_2018'!$A$1:$IW$192,192,FALSE),0)</f>
        <v>0</v>
      </c>
      <c r="BE219" s="198">
        <f>IFERROR(HLOOKUP(BE$1,'Nakladova matice_2018'!$A$1:$IW$192,192,FALSE),0)</f>
        <v>0</v>
      </c>
      <c r="BF219" s="198">
        <f>IFERROR(HLOOKUP(BF$1,'Nakladova matice_2018'!$A$1:$IW$192,192,FALSE),0)</f>
        <v>0</v>
      </c>
      <c r="BG219" s="198">
        <f>IFERROR(HLOOKUP(BG$1,'Nakladova matice_2018'!$A$1:$IW$192,192,FALSE),0)</f>
        <v>0</v>
      </c>
      <c r="BH219" s="198">
        <f>IFERROR(HLOOKUP(BH$1,'Nakladova matice_2018'!$A$1:$IW$192,192,FALSE),0)</f>
        <v>0</v>
      </c>
      <c r="BI219" s="198">
        <f>IFERROR(HLOOKUP(BI$1,'Nakladova matice_2018'!$A$1:$IW$192,192,FALSE),0)</f>
        <v>0</v>
      </c>
      <c r="BJ219" s="198">
        <f>IFERROR(HLOOKUP(BJ$1,'Nakladova matice_2018'!$A$1:$IW$192,192,FALSE),0)</f>
        <v>0</v>
      </c>
      <c r="BK219" s="198">
        <f>IFERROR(HLOOKUP(BK$1,'Nakladova matice_2018'!$A$1:$IW$192,192,FALSE),0)</f>
        <v>0</v>
      </c>
      <c r="BL219" s="198">
        <f>IFERROR(HLOOKUP(BL$1,'Nakladova matice_2018'!$A$1:$IW$192,192,FALSE),0)</f>
        <v>0</v>
      </c>
      <c r="BM219" s="198">
        <f>IFERROR(HLOOKUP(BM$1,'Nakladova matice_2018'!$A$1:$IW$192,192,FALSE),0)</f>
        <v>0</v>
      </c>
      <c r="BN219" s="198">
        <f>IFERROR(HLOOKUP(BN$1,'Nakladova matice_2018'!$A$1:$IW$192,192,FALSE),0)</f>
        <v>0</v>
      </c>
      <c r="BO219" s="198">
        <f>IFERROR(HLOOKUP(BO$1,'Nakladova matice_2018'!$A$1:$IW$192,192,FALSE),0)</f>
        <v>0</v>
      </c>
      <c r="BP219" s="198">
        <f>IFERROR(HLOOKUP(BP$1,'Nakladova matice_2018'!$A$1:$IW$192,192,FALSE),0)</f>
        <v>0</v>
      </c>
      <c r="BQ219" s="198">
        <f>IFERROR(HLOOKUP(BQ$1,'Nakladova matice_2018'!$A$1:$IW$192,192,FALSE),0)</f>
        <v>0</v>
      </c>
      <c r="BR219" s="198">
        <f>IFERROR(HLOOKUP(BR$1,'Nakladova matice_2018'!$A$1:$IW$192,192,FALSE),0)</f>
        <v>0</v>
      </c>
      <c r="BS219" s="198">
        <f>IFERROR(HLOOKUP(BS$1,'Nakladova matice_2018'!$A$1:$IW$192,192,FALSE),0)</f>
        <v>0</v>
      </c>
      <c r="BT219" s="198">
        <f>IFERROR(HLOOKUP(BT$1,'Nakladova matice_2018'!$A$1:$IW$192,192,FALSE),0)</f>
        <v>0</v>
      </c>
      <c r="BU219" s="198">
        <f>IFERROR(HLOOKUP(BU$1,'Nakladova matice_2018'!$A$1:$IW$192,192,FALSE),0)</f>
        <v>0</v>
      </c>
      <c r="BV219" s="198">
        <f>IFERROR(HLOOKUP(BV$1,'Nakladova matice_2018'!$A$1:$IW$192,192,FALSE),0)</f>
        <v>0</v>
      </c>
      <c r="BW219" s="198">
        <f>IFERROR(HLOOKUP(BW$1,'Nakladova matice_2018'!$A$1:$IW$192,192,FALSE),0)</f>
        <v>0</v>
      </c>
      <c r="BX219" s="198">
        <f>IFERROR(HLOOKUP(BX$1,'Nakladova matice_2018'!$A$1:$IW$192,192,FALSE),0)</f>
        <v>0</v>
      </c>
      <c r="BY219" s="198">
        <f>IFERROR(HLOOKUP(BY$1,'Nakladova matice_2018'!$A$1:$IW$192,192,FALSE),0)</f>
        <v>0</v>
      </c>
      <c r="BZ219" s="198">
        <f>IFERROR(HLOOKUP(BZ$1,'Nakladova matice_2018'!$A$1:$IW$192,192,FALSE),0)</f>
        <v>0</v>
      </c>
      <c r="CA219" s="198">
        <f>IFERROR(HLOOKUP(CA$1,'Nakladova matice_2018'!$A$1:$IW$192,192,FALSE),0)</f>
        <v>0</v>
      </c>
      <c r="CB219" s="198">
        <f>IFERROR(HLOOKUP(CB$1,'Nakladova matice_2018'!$A$1:$IW$192,192,FALSE),0)</f>
        <v>0</v>
      </c>
      <c r="CC219" s="198">
        <f>IFERROR(HLOOKUP(CC$1,'Nakladova matice_2018'!$A$1:$IW$192,192,FALSE),0)</f>
        <v>0</v>
      </c>
      <c r="CD219" s="198">
        <f>IFERROR(HLOOKUP(CD$1,'Nakladova matice_2018'!$A$1:$IW$192,192,FALSE),0)</f>
        <v>0</v>
      </c>
      <c r="CE219" s="198">
        <f>IFERROR(HLOOKUP(CE$1,'Nakladova matice_2018'!$A$1:$IW$192,192,FALSE),0)</f>
        <v>0</v>
      </c>
      <c r="CF219" s="198">
        <f>IFERROR(HLOOKUP(CF$1,'Nakladova matice_2018'!$A$1:$IW$192,192,FALSE),0)</f>
        <v>0</v>
      </c>
      <c r="CG219" s="198">
        <f>IFERROR(HLOOKUP(CG$1,'Nakladova matice_2018'!$A$1:$IW$192,192,FALSE),0)</f>
        <v>0</v>
      </c>
      <c r="CH219" s="198">
        <f>IFERROR(HLOOKUP(CH$1,'Nakladova matice_2018'!$A$1:$IW$192,192,FALSE),0)</f>
        <v>0</v>
      </c>
      <c r="CI219" s="198">
        <f>IFERROR(HLOOKUP(CI$1,'Nakladova matice_2018'!$A$1:$IW$192,192,FALSE),0)</f>
        <v>0</v>
      </c>
      <c r="CJ219" s="198">
        <f>IFERROR(HLOOKUP(CJ$1,'Nakladova matice_2018'!$A$1:$IW$192,192,FALSE),0)</f>
        <v>0</v>
      </c>
      <c r="CK219" s="198">
        <f>IFERROR(HLOOKUP(CK$1,'Nakladova matice_2018'!$A$1:$IW$192,192,FALSE),0)</f>
        <v>0</v>
      </c>
      <c r="CL219" s="198">
        <f>IFERROR(HLOOKUP(CL$1,'Nakladova matice_2018'!$A$1:$IW$192,192,FALSE),0)</f>
        <v>0</v>
      </c>
      <c r="CM219" s="198">
        <f>IFERROR(HLOOKUP(CM$1,'Nakladova matice_2018'!$A$1:$IW$192,192,FALSE),0)</f>
        <v>0</v>
      </c>
      <c r="CN219" s="198">
        <f>IFERROR(HLOOKUP(CN$1,'Nakladova matice_2018'!$A$1:$IW$192,192,FALSE),0)</f>
        <v>0</v>
      </c>
      <c r="CO219" s="198">
        <f>IFERROR(HLOOKUP(CO$1,'Nakladova matice_2018'!$A$1:$IW$192,192,FALSE),0)</f>
        <v>0</v>
      </c>
      <c r="CP219" s="198">
        <f>IFERROR(HLOOKUP(CP$1,'Nakladova matice_2018'!$A$1:$IW$192,192,FALSE),0)</f>
        <v>0</v>
      </c>
      <c r="CQ219" s="198">
        <f>IFERROR(HLOOKUP(CQ$1,'Nakladova matice_2018'!$A$1:$IW$192,192,FALSE),0)</f>
        <v>0</v>
      </c>
      <c r="CR219" s="198">
        <f>IFERROR(HLOOKUP(CR$1,'Nakladova matice_2018'!$A$1:$IW$192,192,FALSE),0)</f>
        <v>0</v>
      </c>
      <c r="CS219" s="198">
        <f>IFERROR(HLOOKUP(CS$1,'Nakladova matice_2018'!$A$1:$IW$192,192,FALSE),0)</f>
        <v>0</v>
      </c>
      <c r="CT219" s="198">
        <f>IFERROR(HLOOKUP(CT$1,'Nakladova matice_2018'!$A$1:$IW$192,192,FALSE),0)</f>
        <v>0</v>
      </c>
      <c r="CU219" s="198">
        <f>IFERROR(HLOOKUP(CU$1,'Nakladova matice_2018'!$A$1:$IW$192,192,FALSE),0)</f>
        <v>0</v>
      </c>
      <c r="CV219" s="198">
        <f>IFERROR(HLOOKUP(CV$1,'Nakladova matice_2018'!$A$1:$IW$192,192,FALSE),0)</f>
        <v>0</v>
      </c>
      <c r="CW219" s="198">
        <f>IFERROR(HLOOKUP(CW$1,'Nakladova matice_2018'!$A$1:$IW$192,192,FALSE),0)</f>
        <v>0</v>
      </c>
      <c r="CX219" s="198">
        <f>IFERROR(HLOOKUP(CX$1,'Nakladova matice_2018'!$A$1:$IW$192,192,FALSE),0)</f>
        <v>0</v>
      </c>
      <c r="CY219" s="198">
        <f>IFERROR(HLOOKUP(CY$1,'Nakladova matice_2018'!$A$1:$IW$192,192,FALSE),0)</f>
        <v>0</v>
      </c>
      <c r="CZ219" s="198">
        <f>IFERROR(HLOOKUP(CZ$1,'Nakladova matice_2018'!$A$1:$IW$192,192,FALSE),0)</f>
        <v>0</v>
      </c>
      <c r="DA219" s="198">
        <f>IFERROR(HLOOKUP(DA$1,'Nakladova matice_2018'!$A$1:$IW$192,192,FALSE),0)</f>
        <v>0</v>
      </c>
      <c r="DB219" s="198">
        <f>IFERROR(HLOOKUP(DB$1,'Nakladova matice_2018'!$A$1:$IW$192,192,FALSE),0)</f>
        <v>0</v>
      </c>
      <c r="DC219" s="198">
        <f>IFERROR(HLOOKUP(DC$1,'Nakladova matice_2018'!$A$1:$IW$192,192,FALSE),0)</f>
        <v>0</v>
      </c>
      <c r="DD219" s="198">
        <f>IFERROR(HLOOKUP(DD$1,'Nakladova matice_2018'!$A$1:$IW$192,192,FALSE),0)</f>
        <v>0</v>
      </c>
      <c r="DE219" s="198">
        <f>IFERROR(HLOOKUP(DE$1,'Nakladova matice_2018'!$A$1:$IW$192,192,FALSE),0)</f>
        <v>0</v>
      </c>
      <c r="DF219" s="198">
        <f>IFERROR(HLOOKUP(DF$1,'Nakladova matice_2018'!$A$1:$IW$192,192,FALSE),0)</f>
        <v>0</v>
      </c>
      <c r="DG219" s="198">
        <f>IFERROR(HLOOKUP(DG$1,'Nakladova matice_2018'!$A$1:$IW$192,192,FALSE),0)</f>
        <v>0</v>
      </c>
      <c r="DH219" s="198">
        <f>IFERROR(HLOOKUP(DH$1,'Nakladova matice_2018'!$A$1:$IW$192,192,FALSE),0)</f>
        <v>0</v>
      </c>
      <c r="DI219" s="198">
        <f>IFERROR(HLOOKUP(DI$1,'Nakladova matice_2018'!$A$1:$IW$192,192,FALSE),0)</f>
        <v>0</v>
      </c>
      <c r="DJ219" s="198">
        <f>IFERROR(HLOOKUP(DJ$1,'Nakladova matice_2018'!$A$1:$IW$192,192,FALSE),0)</f>
        <v>0</v>
      </c>
      <c r="DK219" s="198">
        <f>IFERROR(HLOOKUP(DK$1,'Nakladova matice_2018'!$A$1:$IW$192,192,FALSE),0)</f>
        <v>0</v>
      </c>
      <c r="DL219" s="198">
        <f>IFERROR(HLOOKUP(DL$1,'Nakladova matice_2018'!$A$1:$IW$192,192,FALSE),0)</f>
        <v>0</v>
      </c>
      <c r="DM219" s="198">
        <f>IFERROR(HLOOKUP(DM$1,'Nakladova matice_2018'!$A$1:$IW$192,192,FALSE),0)</f>
        <v>0</v>
      </c>
      <c r="DN219" s="198">
        <f>IFERROR(HLOOKUP(DN$1,'Nakladova matice_2018'!$A$1:$IW$192,192,FALSE),0)</f>
        <v>0</v>
      </c>
      <c r="DO219" s="198">
        <f>IFERROR(HLOOKUP(DO$1,'Nakladova matice_2018'!$A$1:$IW$192,192,FALSE),0)</f>
        <v>0</v>
      </c>
      <c r="DP219" s="198">
        <f>IFERROR(HLOOKUP(DP$1,'Nakladova matice_2018'!$A$1:$IW$192,192,FALSE),0)</f>
        <v>0</v>
      </c>
      <c r="DQ219" s="198">
        <f>IFERROR(HLOOKUP(DQ$1,'Nakladova matice_2018'!$A$1:$IW$192,192,FALSE),0)</f>
        <v>0</v>
      </c>
      <c r="DR219" s="198">
        <f>IFERROR(HLOOKUP(DR$1,'Nakladova matice_2018'!$A$1:$IW$192,192,FALSE),0)</f>
        <v>0</v>
      </c>
      <c r="DS219" s="198">
        <f>IFERROR(HLOOKUP(DS$1,'Nakladova matice_2018'!$A$1:$IW$192,192,FALSE),0)</f>
        <v>0</v>
      </c>
      <c r="DT219" s="198">
        <f>IFERROR(HLOOKUP(DT$1,'Nakladova matice_2018'!$A$1:$IW$192,192,FALSE),0)</f>
        <v>0</v>
      </c>
      <c r="DU219" s="198">
        <f>IFERROR(HLOOKUP(DU$1,'Nakladova matice_2018'!$A$1:$IW$192,192,FALSE),0)</f>
        <v>0</v>
      </c>
      <c r="DV219" s="198">
        <f>IFERROR(HLOOKUP(DV$1,'Nakladova matice_2018'!$A$1:$IW$192,192,FALSE),0)</f>
        <v>0</v>
      </c>
      <c r="DW219" s="198">
        <f>IFERROR(HLOOKUP(DW$1,'Nakladova matice_2018'!$A$1:$IW$192,192,FALSE),0)</f>
        <v>0</v>
      </c>
      <c r="DX219" s="198">
        <f>IFERROR(HLOOKUP(DX$1,'Nakladova matice_2018'!$A$1:$IW$192,192,FALSE),0)</f>
        <v>0</v>
      </c>
      <c r="DY219" s="198">
        <f>IFERROR(HLOOKUP(DY$1,'Nakladova matice_2018'!$A$1:$IW$192,192,FALSE),0)</f>
        <v>0</v>
      </c>
      <c r="DZ219" s="198">
        <f>IFERROR(HLOOKUP(DZ$1,'Nakladova matice_2018'!$A$1:$IW$192,192,FALSE),0)</f>
        <v>0</v>
      </c>
      <c r="EA219" s="198">
        <f>IFERROR(HLOOKUP(EA$1,'Nakladova matice_2018'!$A$1:$IW$192,192,FALSE),0)</f>
        <v>0</v>
      </c>
      <c r="EB219" s="198">
        <f>IFERROR(HLOOKUP(EB$1,'Nakladova matice_2018'!$A$1:$IW$192,192,FALSE),0)</f>
        <v>0</v>
      </c>
      <c r="EC219" s="198">
        <f>IFERROR(HLOOKUP(EC$1,'Nakladova matice_2018'!$A$1:$IW$192,192,FALSE),0)</f>
        <v>0</v>
      </c>
      <c r="ED219" s="198">
        <f>IFERROR(HLOOKUP(ED$1,'Nakladova matice_2018'!$A$1:$IW$192,192,FALSE),0)</f>
        <v>0</v>
      </c>
      <c r="EE219" s="198">
        <f>IFERROR(HLOOKUP(EE$1,'Nakladova matice_2018'!$A$1:$IW$192,192,FALSE),0)</f>
        <v>0</v>
      </c>
      <c r="EF219" s="198">
        <f>IFERROR(HLOOKUP(EF$1,'Nakladova matice_2018'!$A$1:$IW$192,192,FALSE),0)</f>
        <v>0</v>
      </c>
      <c r="EG219" s="198">
        <f>IFERROR(HLOOKUP(EG$1,'Nakladova matice_2018'!$A$1:$IW$192,192,FALSE),0)</f>
        <v>0</v>
      </c>
      <c r="EH219" s="198">
        <f>IFERROR(HLOOKUP(EH$1,'Nakladova matice_2018'!$A$1:$IW$192,192,FALSE),0)</f>
        <v>0</v>
      </c>
      <c r="EI219" s="198">
        <f>IFERROR(HLOOKUP(EI$1,'Nakladova matice_2018'!$A$1:$IW$192,192,FALSE),0)</f>
        <v>0</v>
      </c>
      <c r="EJ219" s="198">
        <f>IFERROR(HLOOKUP(EJ$1,'Nakladova matice_2018'!$A$1:$IW$192,192,FALSE),0)</f>
        <v>0</v>
      </c>
      <c r="EK219" s="198">
        <f>IFERROR(HLOOKUP(EK$1,'Nakladova matice_2018'!$A$1:$IW$192,192,FALSE),0)</f>
        <v>0</v>
      </c>
      <c r="EL219" s="198">
        <f>IFERROR(HLOOKUP(EL$1,'Nakladova matice_2018'!$A$1:$IW$192,192,FALSE),0)</f>
        <v>0</v>
      </c>
      <c r="EM219" s="198">
        <f>IFERROR(HLOOKUP(EM$1,'Nakladova matice_2018'!$A$1:$IW$192,192,FALSE),0)</f>
        <v>0</v>
      </c>
      <c r="EN219" s="198">
        <f>IFERROR(HLOOKUP(EN$1,'Nakladova matice_2018'!$A$1:$IW$192,192,FALSE),0)</f>
        <v>0</v>
      </c>
      <c r="EO219" s="198">
        <f>IFERROR(HLOOKUP(EO$1,'Nakladova matice_2018'!$A$1:$IW$192,192,FALSE),0)</f>
        <v>0</v>
      </c>
      <c r="EP219" s="198">
        <f>IFERROR(HLOOKUP(EP$1,'Nakladova matice_2018'!$A$1:$IW$192,192,FALSE),0)</f>
        <v>0</v>
      </c>
      <c r="EQ219" s="198">
        <f>IFERROR(HLOOKUP(EQ$1,'Nakladova matice_2018'!$A$1:$IW$192,192,FALSE),0)</f>
        <v>0</v>
      </c>
      <c r="ER219" s="198">
        <f>IFERROR(HLOOKUP(ER$1,'Nakladova matice_2018'!$A$1:$IW$192,192,FALSE),0)</f>
        <v>0</v>
      </c>
      <c r="ES219" s="198">
        <f>IFERROR(HLOOKUP(ES$1,'Nakladova matice_2018'!$A$1:$IW$192,192,FALSE),0)</f>
        <v>0</v>
      </c>
      <c r="ET219" s="198">
        <f>IFERROR(HLOOKUP(ET$1,'Nakladova matice_2018'!$A$1:$IW$192,192,FALSE),0)</f>
        <v>0</v>
      </c>
      <c r="EU219" s="198">
        <f>IFERROR(HLOOKUP(EU$1,'Nakladova matice_2018'!$A$1:$IW$192,192,FALSE),0)</f>
        <v>0</v>
      </c>
      <c r="EV219" s="198">
        <f>IFERROR(HLOOKUP(EV$1,'Nakladova matice_2018'!$A$1:$IW$192,192,FALSE),0)</f>
        <v>0</v>
      </c>
      <c r="EW219" s="198">
        <f>IFERROR(HLOOKUP(EW$1,'Nakladova matice_2018'!$A$1:$IW$192,192,FALSE),0)</f>
        <v>0</v>
      </c>
      <c r="EX219" s="198">
        <f>IFERROR(HLOOKUP(EX$1,'Nakladova matice_2018'!$A$1:$IW$192,192,FALSE),0)</f>
        <v>0</v>
      </c>
      <c r="EY219" s="198">
        <f>IFERROR(HLOOKUP(EY$1,'Nakladova matice_2018'!$A$1:$IW$192,192,FALSE),0)</f>
        <v>0</v>
      </c>
      <c r="EZ219" s="198">
        <f>IFERROR(HLOOKUP(EZ$1,'Nakladova matice_2018'!$A$1:$IW$192,192,FALSE),0)</f>
        <v>0</v>
      </c>
      <c r="FA219" s="198">
        <f>IFERROR(HLOOKUP(FA$1,'Nakladova matice_2018'!$A$1:$IW$192,192,FALSE),0)</f>
        <v>0</v>
      </c>
      <c r="FB219" s="198">
        <f>IFERROR(HLOOKUP(FB$1,'Nakladova matice_2018'!$A$1:$IW$192,192,FALSE),0)</f>
        <v>0</v>
      </c>
      <c r="FC219" s="198">
        <f>IFERROR(HLOOKUP(FC$1,'Nakladova matice_2018'!$A$1:$IW$192,192,FALSE),0)</f>
        <v>0</v>
      </c>
      <c r="FD219" s="198">
        <f>IFERROR(HLOOKUP(FD$1,'Nakladova matice_2018'!$A$1:$IW$192,192,FALSE),0)</f>
        <v>0</v>
      </c>
      <c r="FE219" s="198">
        <f>IFERROR(HLOOKUP(FE$1,'Nakladova matice_2018'!$A$1:$IW$192,192,FALSE),0)</f>
        <v>0</v>
      </c>
      <c r="FF219" s="198">
        <f>IFERROR(HLOOKUP(FF$1,'Nakladova matice_2018'!$A$1:$IW$192,192,FALSE),0)</f>
        <v>0</v>
      </c>
      <c r="FG219" s="198">
        <f>IFERROR(HLOOKUP(FG$1,'Nakladova matice_2018'!$A$1:$IW$192,192,FALSE),0)</f>
        <v>0</v>
      </c>
      <c r="FH219" s="198">
        <f>IFERROR(HLOOKUP(FH$1,'Nakladova matice_2018'!$A$1:$IW$192,192,FALSE),0)</f>
        <v>0</v>
      </c>
      <c r="FI219" s="198">
        <f>IFERROR(HLOOKUP(FI$1,'Nakladova matice_2018'!$A$1:$IW$192,192,FALSE),0)</f>
        <v>0</v>
      </c>
      <c r="FJ219" s="198">
        <f>IFERROR(HLOOKUP(FJ$1,'Nakladova matice_2018'!$A$1:$IW$192,192,FALSE),0)</f>
        <v>0</v>
      </c>
      <c r="FK219" s="198">
        <f>IFERROR(HLOOKUP(FK$1,'Nakladova matice_2018'!$A$1:$IW$192,192,FALSE),0)</f>
        <v>0</v>
      </c>
      <c r="FL219" s="198">
        <f>IFERROR(HLOOKUP(FL$1,'Nakladova matice_2018'!$A$1:$IW$192,192,FALSE),0)</f>
        <v>0</v>
      </c>
      <c r="FM219" s="198">
        <f>IFERROR(HLOOKUP(FM$1,'Nakladova matice_2018'!$A$1:$IW$192,192,FALSE),0)</f>
        <v>0</v>
      </c>
      <c r="FN219" s="198">
        <f>IFERROR(HLOOKUP(FN$1,'Nakladova matice_2018'!$A$1:$IW$192,192,FALSE),0)</f>
        <v>0</v>
      </c>
      <c r="FO219" s="198">
        <f>IFERROR(HLOOKUP(FO$1,'Nakladova matice_2018'!$A$1:$IW$192,192,FALSE),0)</f>
        <v>0</v>
      </c>
      <c r="FP219" s="198">
        <f>IFERROR(HLOOKUP(FP$1,'Nakladova matice_2018'!$A$1:$IW$192,192,FALSE),0)</f>
        <v>0</v>
      </c>
      <c r="FQ219" s="198">
        <f>IFERROR(HLOOKUP(FQ$1,'Nakladova matice_2018'!$A$1:$IW$192,192,FALSE),0)</f>
        <v>0</v>
      </c>
      <c r="FR219" s="198">
        <f>IFERROR(HLOOKUP(FR$1,'Nakladova matice_2018'!$A$1:$IW$192,192,FALSE),0)</f>
        <v>0</v>
      </c>
      <c r="FS219" s="198">
        <f>IFERROR(HLOOKUP(FS$1,'Nakladova matice_2018'!$A$1:$IW$192,192,FALSE),0)</f>
        <v>0</v>
      </c>
      <c r="FT219" s="198">
        <f>IFERROR(HLOOKUP(FT$1,'Nakladova matice_2018'!$A$1:$IW$192,192,FALSE),0)</f>
        <v>0</v>
      </c>
      <c r="FU219" s="198">
        <f>IFERROR(HLOOKUP(FU$1,'Nakladova matice_2018'!$A$1:$IW$192,192,FALSE),0)</f>
        <v>0</v>
      </c>
      <c r="FV219" s="198">
        <f>IFERROR(HLOOKUP(FV$1,'Nakladova matice_2018'!$A$1:$IW$192,192,FALSE),0)</f>
        <v>0</v>
      </c>
      <c r="FW219" s="198">
        <f>IFERROR(HLOOKUP(FW$1,'Nakladova matice_2018'!$A$1:$IW$192,192,FALSE),0)</f>
        <v>0</v>
      </c>
      <c r="FX219" s="198">
        <f>IFERROR(HLOOKUP(FX$1,'Nakladova matice_2018'!$A$1:$IW$192,192,FALSE),0)</f>
        <v>0</v>
      </c>
      <c r="FY219" s="198">
        <f>IFERROR(HLOOKUP(FY$1,'Nakladova matice_2018'!$A$1:$IW$192,192,FALSE),0)</f>
        <v>0</v>
      </c>
      <c r="FZ219" s="198">
        <f>IFERROR(HLOOKUP(FZ$1,'Nakladova matice_2018'!$A$1:$IW$192,192,FALSE),0)</f>
        <v>0</v>
      </c>
      <c r="GA219" s="198">
        <f>IFERROR(HLOOKUP(GA$1,'Nakladova matice_2018'!$A$1:$IW$192,192,FALSE),0)</f>
        <v>0</v>
      </c>
      <c r="GB219" s="198">
        <f>IFERROR(HLOOKUP(GB$1,'Nakladova matice_2018'!$A$1:$IW$192,192,FALSE),0)</f>
        <v>0</v>
      </c>
      <c r="GC219" s="198">
        <f>IFERROR(HLOOKUP(GC$1,'Nakladova matice_2018'!$A$1:$IW$192,192,FALSE),0)</f>
        <v>0</v>
      </c>
      <c r="GD219" s="198">
        <f>IFERROR(HLOOKUP(GD$1,'Nakladova matice_2018'!$A$1:$IW$192,192,FALSE),0)</f>
        <v>0</v>
      </c>
      <c r="GE219" s="198">
        <f>IFERROR(HLOOKUP(GE$1,'Nakladova matice_2018'!$A$1:$IW$192,192,FALSE),0)</f>
        <v>0</v>
      </c>
      <c r="GF219" s="198">
        <f>IFERROR(HLOOKUP(GF$1,'Nakladova matice_2018'!$A$1:$IW$192,192,FALSE),0)</f>
        <v>0</v>
      </c>
      <c r="GG219" s="198">
        <f>IFERROR(HLOOKUP(GG$1,'Nakladova matice_2018'!$A$1:$IW$192,192,FALSE),0)</f>
        <v>0</v>
      </c>
      <c r="GH219" s="198">
        <f>IFERROR(HLOOKUP(GH$1,'Nakladova matice_2018'!$A$1:$IW$192,192,FALSE),0)</f>
        <v>0</v>
      </c>
      <c r="GI219" s="198">
        <f>IFERROR(HLOOKUP(GI$1,'Nakladova matice_2018'!$A$1:$IW$192,192,FALSE),0)</f>
        <v>0</v>
      </c>
      <c r="GJ219" s="198">
        <f>IFERROR(HLOOKUP(GJ$1,'Nakladova matice_2018'!$A$1:$IW$192,192,FALSE),0)</f>
        <v>0</v>
      </c>
      <c r="GK219" s="198">
        <f>IFERROR(HLOOKUP(GK$1,'Nakladova matice_2018'!$A$1:$IW$192,192,FALSE),0)</f>
        <v>0</v>
      </c>
      <c r="GL219" s="198">
        <f>IFERROR(HLOOKUP(GL$1,'Nakladova matice_2018'!$A$1:$IW$192,192,FALSE),0)</f>
        <v>0</v>
      </c>
      <c r="GM219" s="198">
        <f>IFERROR(HLOOKUP(GM$1,'Nakladova matice_2018'!$A$1:$IW$192,192,FALSE),0)</f>
        <v>0</v>
      </c>
      <c r="GN219" s="198">
        <f>IFERROR(HLOOKUP(GN$1,'Nakladova matice_2018'!$A$1:$IW$192,192,FALSE),0)</f>
        <v>0</v>
      </c>
      <c r="GO219" s="198">
        <f>IFERROR(HLOOKUP(GO$1,'Nakladova matice_2018'!$A$1:$IW$192,192,FALSE),0)</f>
        <v>0</v>
      </c>
      <c r="GP219" s="198">
        <f>IFERROR(HLOOKUP(GP$1,'Nakladova matice_2018'!$A$1:$IW$192,192,FALSE),0)</f>
        <v>0</v>
      </c>
      <c r="GQ219" s="198">
        <f>IFERROR(HLOOKUP(GQ$1,'Nakladova matice_2018'!$A$1:$IW$192,192,FALSE),0)</f>
        <v>0</v>
      </c>
      <c r="GR219" s="198">
        <f>IFERROR(HLOOKUP(GR$1,'Nakladova matice_2018'!$A$1:$IW$192,192,FALSE),0)</f>
        <v>0</v>
      </c>
      <c r="GS219" s="198">
        <f>IFERROR(HLOOKUP(GS$1,'Nakladova matice_2018'!$A$1:$IW$192,192,FALSE),0)</f>
        <v>0</v>
      </c>
      <c r="GT219" s="198">
        <f>IFERROR(HLOOKUP(GT$1,'Nakladova matice_2018'!$A$1:$IW$192,192,FALSE),0)</f>
        <v>0</v>
      </c>
      <c r="GU219" s="198">
        <f>IFERROR(HLOOKUP(GU$1,'Nakladova matice_2018'!$A$1:$IW$192,192,FALSE),0)</f>
        <v>0</v>
      </c>
      <c r="GV219" s="198">
        <f>IFERROR(HLOOKUP(GV$1,'Nakladova matice_2018'!$A$1:$IW$192,192,FALSE),0)</f>
        <v>0</v>
      </c>
      <c r="GW219" s="198">
        <f>IFERROR(HLOOKUP(GW$1,'Nakladova matice_2018'!$A$1:$IW$192,192,FALSE),0)</f>
        <v>0</v>
      </c>
      <c r="GX219" s="198">
        <f>IFERROR(HLOOKUP(GX$1,'Nakladova matice_2018'!$A$1:$IW$192,192,FALSE),0)</f>
        <v>0</v>
      </c>
      <c r="GY219" s="198">
        <f>IFERROR(HLOOKUP(GY$1,'Nakladova matice_2018'!$A$1:$IW$192,192,FALSE),0)</f>
        <v>0</v>
      </c>
      <c r="GZ219" s="198">
        <f>IFERROR(HLOOKUP(GZ$1,'Nakladova matice_2018'!$A$1:$IW$192,192,FALSE),0)</f>
        <v>0</v>
      </c>
      <c r="HA219" s="198">
        <f>IFERROR(HLOOKUP(HA$1,'Nakladova matice_2018'!$A$1:$IW$192,192,FALSE),0)</f>
        <v>0</v>
      </c>
      <c r="HB219" s="198">
        <f>IFERROR(HLOOKUP(HB$1,'Nakladova matice_2018'!$A$1:$IW$192,192,FALSE),0)</f>
        <v>0</v>
      </c>
      <c r="HC219" s="198">
        <f>IFERROR(HLOOKUP(HC$1,'Nakladova matice_2018'!$A$1:$IW$192,192,FALSE),0)</f>
        <v>0</v>
      </c>
      <c r="HD219" s="198">
        <f>IFERROR(HLOOKUP(HD$1,'Nakladova matice_2018'!$A$1:$IW$192,192,FALSE),0)</f>
        <v>0</v>
      </c>
      <c r="HE219" s="198">
        <f>IFERROR(HLOOKUP(HE$1,'Nakladova matice_2018'!$A$1:$IW$192,192,FALSE),0)</f>
        <v>0</v>
      </c>
      <c r="HF219" s="198">
        <f>IFERROR(HLOOKUP(HF$1,'Nakladova matice_2018'!$A$1:$IW$192,192,FALSE),0)</f>
        <v>0</v>
      </c>
      <c r="HG219" s="198">
        <f>IFERROR(HLOOKUP(HG$1,'Nakladova matice_2018'!$A$1:$IW$192,192,FALSE),0)</f>
        <v>0</v>
      </c>
      <c r="HH219" s="198">
        <f>IFERROR(HLOOKUP(HH$1,'Nakladova matice_2018'!$A$1:$IW$192,192,FALSE),0)</f>
        <v>0</v>
      </c>
      <c r="HI219" s="198">
        <f>IFERROR(HLOOKUP(HI$1,'Nakladova matice_2018'!$A$1:$IW$192,192,FALSE),0)</f>
        <v>0</v>
      </c>
      <c r="HJ219" s="198">
        <f>IFERROR(HLOOKUP(HJ$1,'Nakladova matice_2018'!$A$1:$IW$192,192,FALSE),0)</f>
        <v>0</v>
      </c>
      <c r="HK219" s="198">
        <f>IFERROR(HLOOKUP(HK$1,'Nakladova matice_2018'!$A$1:$IW$192,192,FALSE),0)</f>
        <v>0</v>
      </c>
      <c r="HL219" s="198">
        <f>IFERROR(HLOOKUP(HL$1,'Nakladova matice_2018'!$A$1:$IW$192,192,FALSE),0)</f>
        <v>0</v>
      </c>
      <c r="HM219" s="198">
        <f>IFERROR(HLOOKUP(HM$1,'Nakladova matice_2018'!$A$1:$IW$192,192,FALSE),0)</f>
        <v>0</v>
      </c>
      <c r="HN219" s="198">
        <f>IFERROR(HLOOKUP(HN$1,'Nakladova matice_2018'!$A$1:$IW$192,192,FALSE),0)</f>
        <v>0</v>
      </c>
      <c r="HO219" s="198">
        <f>IFERROR(HLOOKUP(HO$1,'Nakladova matice_2018'!$A$1:$IW$192,192,FALSE),0)</f>
        <v>0</v>
      </c>
      <c r="HP219" s="198">
        <f>IFERROR(HLOOKUP(HP$1,'Nakladova matice_2018'!$A$1:$IW$192,192,FALSE),0)</f>
        <v>0</v>
      </c>
      <c r="HQ219" s="198">
        <f>IFERROR(HLOOKUP(HQ$1,'Nakladova matice_2018'!$A$1:$IW$192,192,FALSE),0)</f>
        <v>0</v>
      </c>
      <c r="HR219" s="198">
        <f>IFERROR(HLOOKUP(HR$1,'Nakladova matice_2018'!$A$1:$IW$192,192,FALSE),0)</f>
        <v>0</v>
      </c>
      <c r="HS219" s="198">
        <f>IFERROR(HLOOKUP(HS$1,'Nakladova matice_2018'!$A$1:$IW$192,192,FALSE),0)</f>
        <v>0</v>
      </c>
      <c r="HT219" s="198">
        <f>IFERROR(HLOOKUP(HT$1,'Nakladova matice_2018'!$A$1:$IW$192,192,FALSE),0)</f>
        <v>0</v>
      </c>
      <c r="HU219" s="198">
        <f>IFERROR(HLOOKUP(HU$1,'Nakladova matice_2018'!$A$1:$IW$192,192,FALSE),0)</f>
        <v>0</v>
      </c>
      <c r="HV219" s="198">
        <f>IFERROR(HLOOKUP(HV$1,'Nakladova matice_2018'!$A$1:$IW$192,192,FALSE),0)</f>
        <v>0</v>
      </c>
      <c r="HW219" s="198">
        <f>IFERROR(HLOOKUP(HW$1,'Nakladova matice_2018'!$A$1:$IW$192,192,FALSE),0)</f>
        <v>0</v>
      </c>
      <c r="HX219" s="198">
        <f>IFERROR(HLOOKUP(HX$1,'Nakladova matice_2018'!$A$1:$IW$192,192,FALSE),0)</f>
        <v>0</v>
      </c>
      <c r="HY219" s="198">
        <f>IFERROR(HLOOKUP(HY$1,'Nakladova matice_2018'!$A$1:$IW$192,192,FALSE),0)</f>
        <v>0</v>
      </c>
      <c r="HZ219" s="198">
        <f>IFERROR(HLOOKUP(HZ$1,'Nakladova matice_2018'!$A$1:$IW$192,192,FALSE),0)</f>
        <v>0</v>
      </c>
      <c r="IA219" s="198">
        <f>IFERROR(HLOOKUP(IA$1,'Nakladova matice_2018'!$A$1:$IW$192,192,FALSE),0)</f>
        <v>0</v>
      </c>
      <c r="IB219" s="198">
        <f>IFERROR(HLOOKUP(IB$1,'Nakladova matice_2018'!$A$1:$IW$192,192,FALSE),0)</f>
        <v>0</v>
      </c>
      <c r="IC219" s="198">
        <f>IFERROR(HLOOKUP(IC$1,'Nakladova matice_2018'!$A$1:$IW$192,192,FALSE),0)</f>
        <v>0</v>
      </c>
      <c r="ID219" s="198">
        <f>IFERROR(HLOOKUP(ID$1,'Nakladova matice_2018'!$A$1:$IW$192,192,FALSE),0)</f>
        <v>0</v>
      </c>
      <c r="IE219" s="198">
        <f>IFERROR(HLOOKUP(IE$1,'Nakladova matice_2018'!$A$1:$IW$192,192,FALSE),0)</f>
        <v>0</v>
      </c>
      <c r="IF219" s="198">
        <f>IFERROR(HLOOKUP(IF$1,'Nakladova matice_2018'!$A$1:$IW$192,192,FALSE),0)</f>
        <v>0</v>
      </c>
      <c r="IG219" s="198">
        <f>IFERROR(HLOOKUP(IG$1,'Nakladova matice_2018'!$A$1:$IW$192,192,FALSE),0)</f>
        <v>0</v>
      </c>
      <c r="IH219" s="198">
        <f>IFERROR(HLOOKUP(IH$1,'Nakladova matice_2018'!$A$1:$IW$192,192,FALSE),0)</f>
        <v>0</v>
      </c>
      <c r="II219" s="198">
        <f>IFERROR(HLOOKUP(II$1,'Nakladova matice_2018'!$A$1:$IW$192,192,FALSE),0)</f>
        <v>0</v>
      </c>
      <c r="IJ219" s="198">
        <f>IFERROR(HLOOKUP(IJ$1,'Nakladova matice_2018'!$A$1:$IW$192,192,FALSE),0)</f>
        <v>0</v>
      </c>
      <c r="IK219" s="198">
        <f>IFERROR(HLOOKUP(IK$1,'Nakladova matice_2018'!$A$1:$IW$192,192,FALSE),0)</f>
        <v>0</v>
      </c>
      <c r="IL219" s="198">
        <f>IFERROR(HLOOKUP(IL$1,'Nakladova matice_2018'!$A$1:$IW$192,192,FALSE),0)</f>
        <v>0</v>
      </c>
      <c r="IM219" s="198">
        <f>IFERROR(HLOOKUP(IM$1,'Nakladova matice_2018'!$A$1:$IW$192,192,FALSE),0)</f>
        <v>0</v>
      </c>
      <c r="IN219" s="198">
        <f>IFERROR(HLOOKUP(IN$1,'Nakladova matice_2018'!$A$1:$IW$192,192,FALSE),0)</f>
        <v>0</v>
      </c>
      <c r="IO219" s="198">
        <f>IFERROR(HLOOKUP(IO$1,'Nakladova matice_2018'!$A$1:$IW$192,192,FALSE),0)</f>
        <v>0</v>
      </c>
      <c r="IP219" s="198">
        <f>IFERROR(HLOOKUP(IP$1,'Nakladova matice_2018'!$A$1:$IW$192,192,FALSE),0)</f>
        <v>0</v>
      </c>
      <c r="IQ219" s="198">
        <f>IFERROR(HLOOKUP(IQ$1,'Nakladova matice_2018'!$A$1:$IW$192,192,FALSE),0)</f>
        <v>0</v>
      </c>
      <c r="IR219" s="198">
        <f>IFERROR(HLOOKUP(IR$1,'Nakladova matice_2018'!$A$1:$IW$192,192,FALSE),0)</f>
        <v>0</v>
      </c>
      <c r="IS219" s="198">
        <f>IFERROR(HLOOKUP(IS$1,'Nakladova matice_2018'!$A$1:$IW$192,192,FALSE),0)</f>
        <v>0</v>
      </c>
      <c r="IT219" s="198">
        <f>IFERROR(HLOOKUP(IT$1,'Nakladova matice_2018'!$A$1:$IW$192,192,FALSE),0)</f>
        <v>0</v>
      </c>
      <c r="IU219" s="198">
        <f>IFERROR(HLOOKUP(IU$1,'Nakladova matice_2018'!$A$1:$IW$192,192,FALSE),0)</f>
        <v>0</v>
      </c>
      <c r="IV219" s="198">
        <f>IFERROR(HLOOKUP(IV$1,'Nakladova matice_2018'!$A$1:$IW$192,192,FALSE),0)</f>
        <v>0</v>
      </c>
      <c r="IW219" s="198">
        <f>IFERROR(HLOOKUP(IW$1,'Nakladova matice_2018'!$A$1:$IW$192,192,FALSE),0)</f>
        <v>0</v>
      </c>
      <c r="IX219" s="198">
        <f>IFERROR(HLOOKUP(IX$1,'Nakladova matice_2018'!$A$1:$IW$192,192,FALSE),0)</f>
        <v>0</v>
      </c>
      <c r="IY219" s="198">
        <f>IFERROR(HLOOKUP(IY$1,'Nakladova matice_2018'!$A$1:$IW$192,192,FALSE),0)</f>
        <v>0</v>
      </c>
      <c r="IZ219" s="198">
        <f>IFERROR(HLOOKUP(IZ$1,'Nakladova matice_2018'!$A$1:$IW$192,192,FALSE),0)</f>
        <v>0</v>
      </c>
      <c r="JA219" s="198">
        <f>IFERROR(HLOOKUP(JA$1,'Nakladova matice_2018'!$A$1:$IW$192,192,FALSE),0)</f>
        <v>0</v>
      </c>
      <c r="JB219" s="198">
        <f>IFERROR(HLOOKUP(JB$1,'Nakladova matice_2018'!$A$1:$IW$192,192,FALSE),0)</f>
        <v>0</v>
      </c>
      <c r="JC219" s="198">
        <f>IFERROR(HLOOKUP(JC$1,'Nakladova matice_2018'!$A$1:$IW$192,192,FALSE),0)</f>
        <v>0</v>
      </c>
      <c r="JD219" s="198">
        <f>IFERROR(HLOOKUP(JD$1,'Nakladova matice_2018'!$A$1:$IW$192,192,FALSE),0)</f>
        <v>0</v>
      </c>
      <c r="JE219" s="198">
        <f>IFERROR(HLOOKUP(JE$1,'Nakladova matice_2018'!$A$1:$IW$192,192,FALSE),0)</f>
        <v>0</v>
      </c>
      <c r="JF219" s="198">
        <f>IFERROR(HLOOKUP(JF$1,'Nakladova matice_2018'!$A$1:$IW$192,192,FALSE),0)</f>
        <v>0</v>
      </c>
      <c r="JG219" s="198">
        <f>IFERROR(HLOOKUP(JG$1,'Nakladova matice_2018'!$A$1:$IW$192,192,FALSE),0)</f>
        <v>0</v>
      </c>
      <c r="JH219" s="198">
        <f>IFERROR(HLOOKUP(JH$1,'Nakladova matice_2018'!$A$1:$IW$192,192,FALSE),0)</f>
        <v>0</v>
      </c>
      <c r="JI219" s="198">
        <f>IFERROR(HLOOKUP(JI$1,'Nakladova matice_2018'!$A$1:$IW$192,192,FALSE),0)</f>
        <v>0</v>
      </c>
      <c r="JJ219" s="198">
        <f>IFERROR(HLOOKUP(JJ$1,'Nakladova matice_2018'!$A$1:$IW$192,192,FALSE),0)</f>
        <v>0</v>
      </c>
      <c r="JK219" s="198">
        <f>IFERROR(HLOOKUP(JK$1,'Nakladova matice_2018'!$A$1:$IW$192,192,FALSE),0)</f>
        <v>0</v>
      </c>
      <c r="JL219" s="198">
        <f>IFERROR(HLOOKUP(JL$1,'Nakladova matice_2018'!$A$1:$IW$192,192,FALSE),0)</f>
        <v>0</v>
      </c>
      <c r="JM219" s="198">
        <f>IFERROR(HLOOKUP(JM$1,'Nakladova matice_2018'!$A$1:$IW$192,192,FALSE),0)</f>
        <v>0</v>
      </c>
      <c r="JN219" s="198">
        <f>IFERROR(HLOOKUP(JN$1,'Nakladova matice_2018'!$A$1:$IW$192,192,FALSE),0)</f>
        <v>0</v>
      </c>
      <c r="JO219" s="198">
        <f>IFERROR(HLOOKUP(JO$1,'Nakladova matice_2018'!$A$1:$IW$192,192,FALSE),0)</f>
        <v>0</v>
      </c>
      <c r="JP219" s="198">
        <f>IFERROR(HLOOKUP(JP$1,'Nakladova matice_2018'!$A$1:$IW$192,192,FALSE),0)</f>
        <v>0</v>
      </c>
      <c r="JQ219" s="198">
        <f>IFERROR(HLOOKUP(JQ$1,'Nakladova matice_2018'!$A$1:$IW$192,192,FALSE),0)</f>
        <v>0</v>
      </c>
      <c r="JR219" s="198">
        <f>IFERROR(HLOOKUP(JR$1,'Nakladova matice_2018'!$A$1:$IW$192,192,FALSE),0)</f>
        <v>0</v>
      </c>
      <c r="JS219" s="198">
        <f>IFERROR(HLOOKUP(JS$1,'Nakladova matice_2018'!$A$1:$IW$192,192,FALSE),0)</f>
        <v>0</v>
      </c>
      <c r="JT219" s="198">
        <f>IFERROR(HLOOKUP(JT$1,'Nakladova matice_2018'!$A$1:$IW$192,192,FALSE),0)</f>
        <v>0</v>
      </c>
      <c r="JU219" s="198">
        <f>IFERROR(HLOOKUP(JU$1,'Nakladova matice_2018'!$A$1:$IW$192,192,FALSE),0)</f>
        <v>0</v>
      </c>
      <c r="JV219" s="198">
        <f>IFERROR(HLOOKUP(JV$1,'Nakladova matice_2018'!$A$1:$IW$192,192,FALSE),0)</f>
        <v>0</v>
      </c>
      <c r="JW219" s="198">
        <f>IFERROR(HLOOKUP(JW$1,'Nakladova matice_2018'!$A$1:$IW$192,192,FALSE),0)</f>
        <v>0</v>
      </c>
      <c r="JX219" s="198">
        <f>IFERROR(HLOOKUP(JX$1,'Nakladova matice_2018'!$A$1:$IW$192,192,FALSE),0)</f>
        <v>0</v>
      </c>
      <c r="JY219" s="198">
        <f>IFERROR(HLOOKUP(JY$1,'Nakladova matice_2018'!$A$1:$IW$192,192,FALSE),0)</f>
        <v>0</v>
      </c>
      <c r="JZ219" s="198">
        <f>IFERROR(HLOOKUP(JZ$1,'Nakladova matice_2018'!$A$1:$IW$192,192,FALSE),0)</f>
        <v>0</v>
      </c>
      <c r="KA219" s="198">
        <f>IFERROR(HLOOKUP(KA$1,'Nakladova matice_2018'!$A$1:$IW$192,192,FALSE),0)</f>
        <v>0</v>
      </c>
      <c r="KB219" s="198">
        <f>IFERROR(HLOOKUP(KB$1,'Nakladova matice_2018'!$A$1:$IW$192,192,FALSE),0)</f>
        <v>0</v>
      </c>
      <c r="KC219" s="198">
        <f>IFERROR(HLOOKUP(KC$1,'Nakladova matice_2018'!$A$1:$IW$192,192,FALSE),0)</f>
        <v>0</v>
      </c>
      <c r="KD219" s="198">
        <f>IFERROR(HLOOKUP(KD$1,'Nakladova matice_2018'!$A$1:$IW$192,192,FALSE),0)</f>
        <v>0</v>
      </c>
      <c r="KE219" s="198">
        <f>IFERROR(HLOOKUP(KE$1,'Nakladova matice_2018'!$A$1:$IW$192,192,FALSE),0)</f>
        <v>0</v>
      </c>
      <c r="KF219" s="198">
        <f>IFERROR(HLOOKUP(KF$1,'Nakladova matice_2018'!$A$1:$IW$192,192,FALSE),0)</f>
        <v>0</v>
      </c>
      <c r="KG219" s="198">
        <f>IFERROR(HLOOKUP(KG$1,'Nakladova matice_2018'!$A$1:$IW$192,192,FALSE),0)</f>
        <v>0</v>
      </c>
      <c r="KH219" s="198">
        <f>IFERROR(HLOOKUP(KH$1,'Nakladova matice_2018'!$A$1:$IW$192,192,FALSE),0)</f>
        <v>0</v>
      </c>
      <c r="KI219" s="198">
        <f>IFERROR(HLOOKUP(KI$1,'Nakladova matice_2018'!$A$1:$IW$192,192,FALSE),0)</f>
        <v>0</v>
      </c>
      <c r="KJ219" s="198">
        <f>IFERROR(HLOOKUP(KJ$1,'Nakladova matice_2018'!$A$1:$IW$192,192,FALSE),0)</f>
        <v>0</v>
      </c>
      <c r="KK219" s="198">
        <f>IFERROR(HLOOKUP(KK$1,'Nakladova matice_2018'!$A$1:$IW$192,192,FALSE),0)</f>
        <v>0</v>
      </c>
      <c r="KL219" s="198">
        <f>IFERROR(HLOOKUP(KL$1,'Nakladova matice_2018'!$A$1:$IW$192,192,FALSE),0)</f>
        <v>0</v>
      </c>
      <c r="KM219" s="198">
        <f>IFERROR(HLOOKUP(KM$1,'Nakladova matice_2018'!$A$1:$IW$192,192,FALSE),0)</f>
        <v>0</v>
      </c>
      <c r="KN219" s="198">
        <f>IFERROR(HLOOKUP(KN$1,'Nakladova matice_2018'!$A$1:$IW$192,192,FALSE),0)</f>
        <v>0</v>
      </c>
      <c r="KO219" s="198">
        <f>IFERROR(HLOOKUP(KO$1,'Nakladova matice_2018'!$A$1:$IW$192,192,FALSE),0)</f>
        <v>0</v>
      </c>
      <c r="KP219" s="198">
        <f>IFERROR(HLOOKUP(KP$1,'Nakladova matice_2018'!$A$1:$IW$192,192,FALSE),0)</f>
        <v>0</v>
      </c>
      <c r="KQ219" s="198">
        <f>IFERROR(HLOOKUP(KQ$1,'Nakladova matice_2018'!$A$1:$IW$192,192,FALSE),0)</f>
        <v>0</v>
      </c>
      <c r="KR219" s="198">
        <f>IFERROR(HLOOKUP(KR$1,'Nakladova matice_2018'!$A$1:$IW$192,192,FALSE),0)</f>
        <v>0</v>
      </c>
      <c r="KS219" s="198">
        <f>IFERROR(HLOOKUP(KS$1,'Nakladova matice_2018'!$A$1:$IW$192,192,FALSE),0)</f>
        <v>0</v>
      </c>
      <c r="KT219" s="198">
        <f>IFERROR(HLOOKUP(KT$1,'Nakladova matice_2018'!$A$1:$IW$192,192,FALSE),0)</f>
        <v>0</v>
      </c>
      <c r="KU219" s="198">
        <f>IFERROR(HLOOKUP(KU$1,'Nakladova matice_2018'!$A$1:$IW$192,192,FALSE),0)</f>
        <v>0</v>
      </c>
      <c r="KV219" s="198">
        <f>IFERROR(HLOOKUP(KV$1,'Nakladova matice_2018'!$A$1:$IW$192,192,FALSE),0)</f>
        <v>0</v>
      </c>
      <c r="KW219" s="198">
        <f>IFERROR(HLOOKUP(KW$1,'Nakladova matice_2018'!$A$1:$IW$192,192,FALSE),0)</f>
        <v>0</v>
      </c>
      <c r="KX219" s="198">
        <f>IFERROR(HLOOKUP(KX$1,'Nakladova matice_2018'!$A$1:$IW$192,192,FALSE),0)</f>
        <v>0</v>
      </c>
      <c r="KY219" s="198">
        <f>IFERROR(HLOOKUP(KY$1,'Nakladova matice_2018'!$A$1:$IW$192,192,FALSE),0)</f>
        <v>0</v>
      </c>
      <c r="KZ219" s="198">
        <f>IFERROR(HLOOKUP(KZ$1,'Nakladova matice_2018'!$A$1:$IW$192,192,FALSE),0)</f>
        <v>0</v>
      </c>
      <c r="LA219" s="198">
        <f>IFERROR(HLOOKUP(LA$1,'Nakladova matice_2018'!$A$1:$IW$192,192,FALSE),0)</f>
        <v>0</v>
      </c>
      <c r="LB219" s="198">
        <f>IFERROR(HLOOKUP(LB$1,'Nakladova matice_2018'!$A$1:$IW$192,192,FALSE),0)</f>
        <v>0</v>
      </c>
      <c r="LC219" s="198">
        <f>IFERROR(HLOOKUP(LC$1,'Nakladova matice_2018'!$A$1:$IW$192,192,FALSE),0)</f>
        <v>0</v>
      </c>
      <c r="LD219" s="198">
        <f>IFERROR(HLOOKUP(LD$1,'Nakladova matice_2018'!$A$1:$IW$192,192,FALSE),0)</f>
        <v>0</v>
      </c>
      <c r="LE219" s="198">
        <f>IFERROR(HLOOKUP(LE$1,'Nakladova matice_2018'!$A$1:$IW$192,192,FALSE),0)</f>
        <v>0</v>
      </c>
      <c r="LF219" s="198">
        <f>IFERROR(HLOOKUP(LF$1,'Nakladova matice_2018'!$A$1:$IW$192,192,FALSE),0)</f>
        <v>0</v>
      </c>
      <c r="LG219" s="198">
        <f>IFERROR(HLOOKUP(LG$1,'Nakladova matice_2018'!$A$1:$IW$192,192,FALSE),0)</f>
        <v>0</v>
      </c>
      <c r="LH219" s="198">
        <f>IFERROR(HLOOKUP(LH$1,'Nakladova matice_2018'!$A$1:$IW$192,192,FALSE),0)</f>
        <v>0</v>
      </c>
      <c r="LI219" s="198">
        <f>IFERROR(HLOOKUP(LI$1,'Nakladova matice_2018'!$A$1:$IW$192,192,FALSE),0)</f>
        <v>0</v>
      </c>
      <c r="LJ219" s="198">
        <f>IFERROR(HLOOKUP(LJ$1,'Nakladova matice_2018'!$A$1:$IW$192,192,FALSE),0)</f>
        <v>0</v>
      </c>
      <c r="LK219" s="198">
        <f>IFERROR(HLOOKUP(LK$1,'Nakladova matice_2018'!$A$1:$IW$192,192,FALSE),0)</f>
        <v>0</v>
      </c>
      <c r="LL219" s="198">
        <f>IFERROR(HLOOKUP(LL$1,'Nakladova matice_2018'!$A$1:$IW$192,192,FALSE),0)</f>
        <v>0</v>
      </c>
      <c r="LM219" s="198">
        <f>IFERROR(HLOOKUP(LM$1,'Nakladova matice_2018'!$A$1:$IW$192,192,FALSE),0)</f>
        <v>0</v>
      </c>
      <c r="LN219" s="198">
        <f>IFERROR(HLOOKUP(LN$1,'Nakladova matice_2018'!$A$1:$IW$192,192,FALSE),0)</f>
        <v>0</v>
      </c>
      <c r="LO219" s="198">
        <f>IFERROR(HLOOKUP(LO$1,'Nakladova matice_2018'!$A$1:$IW$192,192,FALSE),0)</f>
        <v>0</v>
      </c>
      <c r="LP219" s="198">
        <f>IFERROR(HLOOKUP(LP$1,'Nakladova matice_2018'!$A$1:$IW$192,192,FALSE),0)</f>
        <v>0</v>
      </c>
      <c r="LQ219" s="198">
        <f>IFERROR(HLOOKUP(LQ$1,'Nakladova matice_2018'!$A$1:$IW$192,192,FALSE),0)</f>
        <v>0</v>
      </c>
      <c r="LR219" s="198">
        <f>IFERROR(HLOOKUP(LR$1,'Nakladova matice_2018'!$A$1:$IW$192,192,FALSE),0)</f>
        <v>0</v>
      </c>
      <c r="LS219" s="198">
        <f>IFERROR(HLOOKUP(LS$1,'Nakladova matice_2018'!$A$1:$IW$192,192,FALSE),0)</f>
        <v>0</v>
      </c>
      <c r="LT219" s="198">
        <f>IFERROR(HLOOKUP(LT$1,'Nakladova matice_2018'!$A$1:$IW$192,192,FALSE),0)</f>
        <v>0</v>
      </c>
      <c r="LU219" s="198">
        <f>IFERROR(HLOOKUP(LU$1,'Nakladova matice_2018'!$A$1:$IW$192,192,FALSE),0)</f>
        <v>0</v>
      </c>
      <c r="LV219" s="198">
        <f>IFERROR(HLOOKUP(LV$1,'Nakladova matice_2018'!$A$1:$IW$192,192,FALSE),0)</f>
        <v>0</v>
      </c>
      <c r="LW219" s="198">
        <f>IFERROR(HLOOKUP(LW$1,'Nakladova matice_2018'!$A$1:$IW$192,192,FALSE),0)</f>
        <v>0</v>
      </c>
      <c r="LX219" s="198">
        <f>IFERROR(HLOOKUP(LX$1,'Nakladova matice_2018'!$A$1:$IW$192,192,FALSE),0)</f>
        <v>0</v>
      </c>
      <c r="LY219" s="198">
        <f>IFERROR(HLOOKUP(LY$1,'Nakladova matice_2018'!$A$1:$IW$192,192,FALSE),0)</f>
        <v>0</v>
      </c>
      <c r="LZ219" s="198">
        <f>IFERROR(HLOOKUP(LZ$1,'Nakladova matice_2018'!$A$1:$IW$192,192,FALSE),0)</f>
        <v>0</v>
      </c>
      <c r="MA219" s="198">
        <f>IFERROR(HLOOKUP(MA$1,'Nakladova matice_2018'!$A$1:$IW$192,192,FALSE),0)</f>
        <v>0</v>
      </c>
      <c r="MB219" s="198">
        <f>IFERROR(HLOOKUP(MB$1,'Nakladova matice_2018'!$A$1:$IW$192,192,FALSE),0)</f>
        <v>0</v>
      </c>
      <c r="MC219" s="198">
        <f>IFERROR(HLOOKUP(MC$1,'Nakladova matice_2018'!$A$1:$IW$192,192,FALSE),0)</f>
        <v>0</v>
      </c>
      <c r="MD219" s="198">
        <f>IFERROR(HLOOKUP(MD$1,'Nakladova matice_2018'!$A$1:$IW$192,192,FALSE),0)</f>
        <v>0</v>
      </c>
      <c r="ME219" s="198">
        <f>IFERROR(HLOOKUP(ME$1,'Nakladova matice_2018'!$A$1:$IW$192,192,FALSE),0)</f>
        <v>0</v>
      </c>
      <c r="MF219" s="198">
        <f>IFERROR(HLOOKUP(MF$1,'Nakladova matice_2018'!$A$1:$IW$192,192,FALSE),0)</f>
        <v>0</v>
      </c>
      <c r="MG219" s="198">
        <f>IFERROR(HLOOKUP(MG$1,'Nakladova matice_2018'!$A$1:$IW$192,192,FALSE),0)</f>
        <v>0</v>
      </c>
      <c r="MH219" s="198">
        <f>IFERROR(HLOOKUP(MH$1,'Nakladova matice_2018'!$A$1:$IW$192,192,FALSE),0)</f>
        <v>0</v>
      </c>
      <c r="MI219" s="198">
        <f>IFERROR(HLOOKUP(MI$1,'Nakladova matice_2018'!$A$1:$IW$192,192,FALSE),0)</f>
        <v>0</v>
      </c>
      <c r="MJ219" s="198">
        <f>IFERROR(HLOOKUP(MJ$1,'Nakladova matice_2018'!$A$1:$IW$192,192,FALSE),0)</f>
        <v>0</v>
      </c>
      <c r="MK219" s="198">
        <f>IFERROR(HLOOKUP(MK$1,'Nakladova matice_2018'!$A$1:$IW$192,192,FALSE),0)</f>
        <v>0</v>
      </c>
      <c r="ML219" s="198">
        <f>IFERROR(HLOOKUP(ML$1,'Nakladova matice_2018'!$A$1:$IW$192,192,FALSE),0)</f>
        <v>0</v>
      </c>
      <c r="MM219" s="198">
        <f>IFERROR(HLOOKUP(MM$1,'Nakladova matice_2018'!$A$1:$IW$192,192,FALSE),0)</f>
        <v>0</v>
      </c>
      <c r="MN219" s="198">
        <f>IFERROR(HLOOKUP(MN$1,'Nakladova matice_2018'!$A$1:$IW$192,192,FALSE),0)</f>
        <v>0</v>
      </c>
      <c r="MO219" s="198">
        <f t="shared" si="89"/>
        <v>0</v>
      </c>
      <c r="MP219" s="20">
        <f>MO219-'Nakladova matice_2018'!IX192</f>
        <v>0</v>
      </c>
    </row>
    <row r="220" spans="1:354" s="63" customFormat="1" x14ac:dyDescent="0.2"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5"/>
      <c r="MN220" s="1"/>
      <c r="MO220" s="1"/>
      <c r="MP220" s="1"/>
    </row>
    <row r="221" spans="1:354" x14ac:dyDescent="0.2">
      <c r="C221" s="19" t="s">
        <v>534</v>
      </c>
    </row>
  </sheetData>
  <sortState ref="D6:E17">
    <sortCondition ref="D6"/>
  </sortState>
  <conditionalFormatting sqref="GA3:GE3 GZ3:HG3 GH3:GW3 D3:FY3 HI3:MN3">
    <cfRule type="cellIs" dxfId="34" priority="24" operator="equal">
      <formula>0</formula>
    </cfRule>
  </conditionalFormatting>
  <conditionalFormatting sqref="FZ3">
    <cfRule type="cellIs" dxfId="33" priority="21" operator="equal">
      <formula>0</formula>
    </cfRule>
  </conditionalFormatting>
  <conditionalFormatting sqref="GF3:GG3">
    <cfRule type="cellIs" dxfId="32" priority="20" operator="equal">
      <formula>0</formula>
    </cfRule>
  </conditionalFormatting>
  <conditionalFormatting sqref="GX3:GY3">
    <cfRule type="cellIs" dxfId="31" priority="19" operator="equal">
      <formula>0</formula>
    </cfRule>
  </conditionalFormatting>
  <conditionalFormatting sqref="HH3">
    <cfRule type="cellIs" dxfId="30" priority="18" operator="equal">
      <formula>0</formula>
    </cfRule>
  </conditionalFormatting>
  <conditionalFormatting sqref="C29:C219">
    <cfRule type="cellIs" dxfId="29" priority="1" operator="equal">
      <formula>0</formula>
    </cfRule>
  </conditionalFormatting>
  <dataValidations count="1">
    <dataValidation type="list" allowBlank="1" showInputMessage="1" showErrorMessage="1" sqref="D3:MN3">
      <formula1>"0,1"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13"/>
  <sheetViews>
    <sheetView topLeftCell="BY1" zoomScale="80" zoomScaleNormal="80" workbookViewId="0">
      <selection activeCell="A2" sqref="A2"/>
    </sheetView>
  </sheetViews>
  <sheetFormatPr defaultRowHeight="15.75" x14ac:dyDescent="0.25"/>
  <cols>
    <col min="1" max="1" width="56" customWidth="1"/>
    <col min="2" max="2" width="7.125" customWidth="1"/>
  </cols>
  <sheetData>
    <row r="1" spans="1:90" x14ac:dyDescent="0.25">
      <c r="A1" s="190"/>
      <c r="B1" s="190">
        <v>21130</v>
      </c>
      <c r="C1" s="190">
        <v>21140</v>
      </c>
      <c r="D1" s="190">
        <v>21150</v>
      </c>
      <c r="E1" s="190">
        <v>21160</v>
      </c>
      <c r="F1" s="190">
        <v>21170</v>
      </c>
      <c r="G1" s="190">
        <v>21180</v>
      </c>
      <c r="H1" s="190">
        <v>21200</v>
      </c>
      <c r="I1" s="190">
        <v>21300</v>
      </c>
      <c r="J1" s="190">
        <v>21800</v>
      </c>
      <c r="K1" s="190">
        <v>22110</v>
      </c>
      <c r="L1" s="190">
        <v>22130</v>
      </c>
      <c r="M1" s="190">
        <v>22150</v>
      </c>
      <c r="N1" s="190">
        <v>22160</v>
      </c>
      <c r="O1" s="190">
        <v>22180</v>
      </c>
      <c r="P1" s="190">
        <v>22190</v>
      </c>
      <c r="Q1" s="190">
        <v>22800</v>
      </c>
      <c r="R1" s="190">
        <v>32110</v>
      </c>
      <c r="S1" s="190">
        <v>32120</v>
      </c>
      <c r="T1" s="190">
        <v>32130</v>
      </c>
      <c r="U1" s="190">
        <v>32140</v>
      </c>
      <c r="V1" s="190">
        <v>32150</v>
      </c>
      <c r="W1" s="190">
        <v>32160</v>
      </c>
      <c r="X1" s="190">
        <v>32170</v>
      </c>
      <c r="Y1" s="190">
        <v>32190</v>
      </c>
      <c r="Z1" s="190">
        <v>32300</v>
      </c>
      <c r="AA1" s="190">
        <v>32410</v>
      </c>
      <c r="AB1" s="190">
        <v>32420</v>
      </c>
      <c r="AC1" s="190">
        <v>32800</v>
      </c>
      <c r="AD1" s="190">
        <v>33110</v>
      </c>
      <c r="AE1" s="190">
        <v>33120</v>
      </c>
      <c r="AF1" s="190">
        <v>33130</v>
      </c>
      <c r="AG1" s="190">
        <v>33140</v>
      </c>
      <c r="AH1" s="190">
        <v>33150</v>
      </c>
      <c r="AI1" s="190">
        <v>33160</v>
      </c>
      <c r="AJ1" s="190">
        <v>33170</v>
      </c>
      <c r="AK1" s="190">
        <v>33180</v>
      </c>
      <c r="AL1" s="190">
        <v>33200</v>
      </c>
      <c r="AM1" s="190">
        <v>33210</v>
      </c>
      <c r="AN1" s="190">
        <v>33800</v>
      </c>
      <c r="AO1" s="190">
        <v>41100</v>
      </c>
      <c r="AP1" s="190">
        <v>41200</v>
      </c>
      <c r="AQ1" s="190">
        <v>41800</v>
      </c>
      <c r="AR1" s="190">
        <v>42210</v>
      </c>
      <c r="AS1" s="190">
        <v>42220</v>
      </c>
      <c r="AT1" s="190">
        <v>42230</v>
      </c>
      <c r="AU1" s="190">
        <v>42240</v>
      </c>
      <c r="AV1" s="190">
        <v>42250</v>
      </c>
      <c r="AW1" s="190">
        <v>42270</v>
      </c>
      <c r="AX1" s="190">
        <v>42310</v>
      </c>
      <c r="AY1" s="190">
        <v>42320</v>
      </c>
      <c r="AZ1" s="190">
        <v>42330</v>
      </c>
      <c r="BA1" s="190">
        <v>42340</v>
      </c>
      <c r="BB1" s="190">
        <v>42350</v>
      </c>
      <c r="BC1" s="190">
        <v>42420</v>
      </c>
      <c r="BD1" s="190">
        <v>42430</v>
      </c>
      <c r="BE1" s="190">
        <v>42460</v>
      </c>
      <c r="BF1" s="190">
        <v>42800</v>
      </c>
      <c r="BG1" s="190">
        <v>51110</v>
      </c>
      <c r="BH1" s="190">
        <v>51120</v>
      </c>
      <c r="BI1" s="190">
        <v>51130</v>
      </c>
      <c r="BJ1" s="190">
        <v>51160</v>
      </c>
      <c r="BK1" s="190">
        <v>51170</v>
      </c>
      <c r="BL1" s="190">
        <v>51800</v>
      </c>
      <c r="BM1" s="190">
        <v>52110</v>
      </c>
      <c r="BN1" s="190">
        <v>52120</v>
      </c>
      <c r="BO1" s="190">
        <v>52130</v>
      </c>
      <c r="BP1" s="190">
        <v>52140</v>
      </c>
      <c r="BQ1" s="190">
        <v>52150</v>
      </c>
      <c r="BR1" s="190">
        <v>52160</v>
      </c>
      <c r="BS1" s="190">
        <v>52200</v>
      </c>
      <c r="BT1" s="190">
        <v>52800</v>
      </c>
      <c r="BU1" s="190">
        <v>53110</v>
      </c>
      <c r="BV1" s="190">
        <v>53130</v>
      </c>
      <c r="BW1" s="190">
        <v>53140</v>
      </c>
      <c r="BX1" s="190">
        <v>53800</v>
      </c>
      <c r="BY1" s="190">
        <v>61800</v>
      </c>
      <c r="BZ1" s="190">
        <v>61900</v>
      </c>
      <c r="CA1" s="190">
        <v>63000</v>
      </c>
      <c r="CB1" s="190">
        <v>81000</v>
      </c>
      <c r="CC1" s="190">
        <v>82000</v>
      </c>
      <c r="CD1" s="190">
        <v>90000</v>
      </c>
      <c r="CE1" s="190">
        <v>90350</v>
      </c>
      <c r="CF1" s="190">
        <v>90730</v>
      </c>
      <c r="CG1" s="190">
        <v>90740</v>
      </c>
      <c r="CH1" s="190">
        <v>91000</v>
      </c>
      <c r="CI1" s="190">
        <v>94000</v>
      </c>
      <c r="CJ1" s="190">
        <v>98000</v>
      </c>
      <c r="CK1" s="190">
        <v>99000</v>
      </c>
    </row>
    <row r="2" spans="1:90" ht="13.5" customHeight="1" x14ac:dyDescent="0.25">
      <c r="A2" s="190" t="s">
        <v>672</v>
      </c>
      <c r="B2" s="190">
        <v>12.83</v>
      </c>
      <c r="C2" s="190">
        <v>18.649999999999999</v>
      </c>
      <c r="D2" s="190">
        <v>13.71</v>
      </c>
      <c r="E2" s="190">
        <v>9.33</v>
      </c>
      <c r="F2" s="190">
        <v>16.36</v>
      </c>
      <c r="G2" s="190">
        <v>15.47</v>
      </c>
      <c r="H2" s="190">
        <v>88.02</v>
      </c>
      <c r="I2" s="190">
        <v>11.17</v>
      </c>
      <c r="J2" s="190">
        <v>10.28</v>
      </c>
      <c r="K2" s="190">
        <v>20.55</v>
      </c>
      <c r="L2" s="190">
        <v>13.85</v>
      </c>
      <c r="M2" s="190">
        <v>17.21</v>
      </c>
      <c r="N2" s="190">
        <v>11.05</v>
      </c>
      <c r="O2" s="190">
        <v>9</v>
      </c>
      <c r="P2" s="190">
        <v>96.91</v>
      </c>
      <c r="Q2" s="190">
        <v>7.62</v>
      </c>
      <c r="R2" s="190">
        <v>4.95</v>
      </c>
      <c r="S2" s="190">
        <v>7.39</v>
      </c>
      <c r="T2" s="190">
        <v>6.17</v>
      </c>
      <c r="U2" s="190">
        <v>5.75</v>
      </c>
      <c r="V2" s="190">
        <v>5.19</v>
      </c>
      <c r="W2" s="190">
        <v>2.0299999999999998</v>
      </c>
      <c r="X2" s="190">
        <v>9.7100000000000009</v>
      </c>
      <c r="Y2" s="190">
        <v>4.45</v>
      </c>
      <c r="Z2" s="190">
        <v>4.38</v>
      </c>
      <c r="AA2" s="190">
        <v>3.46</v>
      </c>
      <c r="AB2" s="190">
        <v>3.85</v>
      </c>
      <c r="AC2" s="190">
        <v>10.64</v>
      </c>
      <c r="AD2" s="190">
        <v>22.15</v>
      </c>
      <c r="AE2" s="190">
        <v>10.85</v>
      </c>
      <c r="AF2" s="190">
        <v>15.94</v>
      </c>
      <c r="AG2" s="190">
        <v>7.53</v>
      </c>
      <c r="AH2" s="190">
        <v>27.79</v>
      </c>
      <c r="AI2" s="190">
        <v>13.81</v>
      </c>
      <c r="AJ2" s="190">
        <v>13.46</v>
      </c>
      <c r="AK2" s="190">
        <v>4.0999999999999996</v>
      </c>
      <c r="AL2" s="190">
        <v>7.46</v>
      </c>
      <c r="AM2" s="190">
        <v>10.7</v>
      </c>
      <c r="AN2" s="190">
        <v>7.55</v>
      </c>
      <c r="AO2" s="190">
        <v>22.47</v>
      </c>
      <c r="AP2" s="190">
        <v>26.5</v>
      </c>
      <c r="AQ2" s="190">
        <v>22.58</v>
      </c>
      <c r="AR2" s="190">
        <v>12.36</v>
      </c>
      <c r="AS2" s="190">
        <v>7.59</v>
      </c>
      <c r="AT2" s="190">
        <v>11.19</v>
      </c>
      <c r="AU2" s="190">
        <v>8.14</v>
      </c>
      <c r="AV2" s="190">
        <v>13.44</v>
      </c>
      <c r="AW2" s="190">
        <v>10.5</v>
      </c>
      <c r="AX2" s="190">
        <v>12.46</v>
      </c>
      <c r="AY2" s="190">
        <v>7.09</v>
      </c>
      <c r="AZ2" s="190">
        <v>9.2899999999999991</v>
      </c>
      <c r="BA2" s="190">
        <v>4.3899999999999997</v>
      </c>
      <c r="BB2" s="190">
        <v>6.55</v>
      </c>
      <c r="BC2" s="190">
        <v>11.08</v>
      </c>
      <c r="BD2" s="190">
        <v>5.29</v>
      </c>
      <c r="BE2" s="190">
        <v>19.66</v>
      </c>
      <c r="BF2" s="190">
        <v>37.479999999999997</v>
      </c>
      <c r="BG2" s="190">
        <v>8.6199999999999992</v>
      </c>
      <c r="BH2" s="190">
        <v>7.72</v>
      </c>
      <c r="BI2" s="190">
        <v>7.24</v>
      </c>
      <c r="BJ2" s="190">
        <v>9.52</v>
      </c>
      <c r="BK2" s="190">
        <v>8.9499999999999993</v>
      </c>
      <c r="BL2" s="190">
        <v>15.43</v>
      </c>
      <c r="BM2" s="190">
        <v>6.17</v>
      </c>
      <c r="BN2" s="190">
        <v>11.68</v>
      </c>
      <c r="BO2" s="190">
        <v>11</v>
      </c>
      <c r="BP2" s="190">
        <v>10.130000000000001</v>
      </c>
      <c r="BQ2" s="190">
        <v>25.55</v>
      </c>
      <c r="BR2" s="190">
        <v>1.32</v>
      </c>
      <c r="BS2" s="190">
        <v>238.94</v>
      </c>
      <c r="BT2" s="190">
        <v>4.8499999999999996</v>
      </c>
      <c r="BU2" s="190">
        <v>14.92</v>
      </c>
      <c r="BV2" s="190">
        <v>13.78</v>
      </c>
      <c r="BW2" s="190">
        <v>16.07</v>
      </c>
      <c r="BX2" s="190">
        <v>22.56</v>
      </c>
      <c r="BY2" s="190">
        <v>13.88</v>
      </c>
      <c r="BZ2" s="190">
        <v>78.489999999999995</v>
      </c>
      <c r="CA2" s="190">
        <v>35.909999999999997</v>
      </c>
      <c r="CB2" s="190">
        <v>103.82</v>
      </c>
      <c r="CC2" s="190">
        <v>198.84</v>
      </c>
      <c r="CD2" s="190">
        <v>78.319999999999993</v>
      </c>
      <c r="CE2" s="190">
        <v>14.07</v>
      </c>
      <c r="CF2" s="190">
        <v>12.61</v>
      </c>
      <c r="CG2" s="190">
        <v>24.73</v>
      </c>
      <c r="CH2" s="190">
        <v>98.11</v>
      </c>
      <c r="CI2" s="190">
        <v>47.27</v>
      </c>
      <c r="CJ2" s="190">
        <v>53.88</v>
      </c>
      <c r="CK2" s="190">
        <v>0</v>
      </c>
      <c r="CL2" s="190">
        <f>SUM(B2:CK2)</f>
        <v>2023.7599999999998</v>
      </c>
    </row>
    <row r="3" spans="1:90" ht="13.5" customHeight="1" x14ac:dyDescent="0.25">
      <c r="A3" s="190" t="s">
        <v>673</v>
      </c>
      <c r="B3" s="190">
        <v>183.55</v>
      </c>
      <c r="C3" s="190">
        <v>302.23</v>
      </c>
      <c r="D3" s="190">
        <v>131.65</v>
      </c>
      <c r="E3" s="190">
        <v>28.16</v>
      </c>
      <c r="F3" s="190">
        <v>215.54</v>
      </c>
      <c r="G3" s="190">
        <v>249.88</v>
      </c>
      <c r="H3" s="190">
        <v>0</v>
      </c>
      <c r="I3" s="190">
        <v>0</v>
      </c>
      <c r="J3" s="190">
        <v>1.21</v>
      </c>
      <c r="K3" s="190">
        <v>127.51</v>
      </c>
      <c r="L3" s="190">
        <v>221.75</v>
      </c>
      <c r="M3" s="190">
        <v>211.63</v>
      </c>
      <c r="N3" s="190">
        <v>183.8</v>
      </c>
      <c r="O3" s="190">
        <v>245.31</v>
      </c>
      <c r="P3" s="190">
        <v>0</v>
      </c>
      <c r="Q3" s="190">
        <v>0</v>
      </c>
      <c r="R3" s="190">
        <v>139.72</v>
      </c>
      <c r="S3" s="190">
        <v>258.47000000000003</v>
      </c>
      <c r="T3" s="190">
        <v>221.28</v>
      </c>
      <c r="U3" s="190">
        <v>111.6</v>
      </c>
      <c r="V3" s="190">
        <v>98.95</v>
      </c>
      <c r="W3" s="190">
        <v>81.790000000000006</v>
      </c>
      <c r="X3" s="190">
        <v>194.88</v>
      </c>
      <c r="Y3" s="190">
        <v>147.5</v>
      </c>
      <c r="Z3" s="190">
        <v>141.66999999999999</v>
      </c>
      <c r="AA3" s="190">
        <v>143.35</v>
      </c>
      <c r="AB3" s="190">
        <v>76.790000000000006</v>
      </c>
      <c r="AC3" s="190">
        <v>21.83</v>
      </c>
      <c r="AD3" s="190">
        <v>93.67</v>
      </c>
      <c r="AE3" s="190">
        <v>98.74</v>
      </c>
      <c r="AF3" s="190">
        <v>171.39</v>
      </c>
      <c r="AG3" s="190">
        <v>165.64</v>
      </c>
      <c r="AH3" s="190">
        <v>242.54</v>
      </c>
      <c r="AI3" s="190">
        <v>295.99</v>
      </c>
      <c r="AJ3" s="190">
        <v>123.87</v>
      </c>
      <c r="AK3" s="190">
        <v>33.57</v>
      </c>
      <c r="AL3" s="190">
        <v>75.05</v>
      </c>
      <c r="AM3" s="190">
        <v>152.55000000000001</v>
      </c>
      <c r="AN3" s="190">
        <v>0</v>
      </c>
      <c r="AO3" s="190">
        <v>313.39999999999998</v>
      </c>
      <c r="AP3" s="190">
        <v>343.6</v>
      </c>
      <c r="AQ3" s="190">
        <v>14.6</v>
      </c>
      <c r="AR3" s="190">
        <v>248.77</v>
      </c>
      <c r="AS3" s="190">
        <v>181.36</v>
      </c>
      <c r="AT3" s="190">
        <v>100.01</v>
      </c>
      <c r="AU3" s="190">
        <v>106.2</v>
      </c>
      <c r="AV3" s="190">
        <v>216.55</v>
      </c>
      <c r="AW3" s="190">
        <v>83.09</v>
      </c>
      <c r="AX3" s="190">
        <v>221.4</v>
      </c>
      <c r="AY3" s="190">
        <v>119.29</v>
      </c>
      <c r="AZ3" s="190">
        <v>58.75</v>
      </c>
      <c r="BA3" s="190">
        <v>64.55</v>
      </c>
      <c r="BB3" s="190">
        <v>141.96</v>
      </c>
      <c r="BC3" s="190">
        <v>156.93</v>
      </c>
      <c r="BD3" s="190">
        <v>33.51</v>
      </c>
      <c r="BE3" s="190">
        <v>119.88</v>
      </c>
      <c r="BF3" s="190">
        <v>83.16</v>
      </c>
      <c r="BG3" s="190">
        <v>346.2</v>
      </c>
      <c r="BH3" s="190">
        <v>331.67</v>
      </c>
      <c r="BI3" s="190">
        <v>325.93</v>
      </c>
      <c r="BJ3" s="190">
        <v>388.09</v>
      </c>
      <c r="BK3" s="190">
        <v>154.51</v>
      </c>
      <c r="BL3" s="190">
        <v>53.51</v>
      </c>
      <c r="BM3" s="190">
        <v>56.9</v>
      </c>
      <c r="BN3" s="190">
        <v>136.25</v>
      </c>
      <c r="BO3" s="190">
        <v>214.59</v>
      </c>
      <c r="BP3" s="190">
        <v>158.06</v>
      </c>
      <c r="BQ3" s="190">
        <v>389.39</v>
      </c>
      <c r="BR3" s="190">
        <v>32.83</v>
      </c>
      <c r="BS3" s="190">
        <v>0</v>
      </c>
      <c r="BT3" s="190">
        <v>0</v>
      </c>
      <c r="BU3" s="190">
        <v>277.07</v>
      </c>
      <c r="BV3" s="190">
        <v>291.79000000000002</v>
      </c>
      <c r="BW3" s="190">
        <v>381.14</v>
      </c>
      <c r="BX3" s="190">
        <v>0</v>
      </c>
      <c r="BY3" s="190">
        <v>0</v>
      </c>
      <c r="BZ3" s="190">
        <v>0</v>
      </c>
      <c r="CA3" s="190">
        <v>25.73</v>
      </c>
      <c r="CB3" s="190">
        <v>0</v>
      </c>
      <c r="CC3" s="190">
        <v>0</v>
      </c>
      <c r="CD3" s="190">
        <v>2.6</v>
      </c>
      <c r="CE3" s="190">
        <v>0</v>
      </c>
      <c r="CF3" s="190">
        <v>0</v>
      </c>
      <c r="CG3" s="190">
        <v>0</v>
      </c>
      <c r="CH3" s="190">
        <v>0</v>
      </c>
      <c r="CI3" s="190">
        <v>0</v>
      </c>
      <c r="CJ3" s="190">
        <v>0</v>
      </c>
      <c r="CK3" s="190">
        <v>0</v>
      </c>
      <c r="CL3" s="190">
        <f t="shared" ref="CL3:CL13" si="0">SUM(B3:CK3)</f>
        <v>11366.33</v>
      </c>
    </row>
    <row r="4" spans="1:90" ht="13.5" customHeight="1" x14ac:dyDescent="0.25">
      <c r="A4" s="190" t="s">
        <v>674</v>
      </c>
      <c r="B4" s="190">
        <v>134.55000000000001</v>
      </c>
      <c r="C4" s="190">
        <v>223.82</v>
      </c>
      <c r="D4" s="190">
        <v>92.26</v>
      </c>
      <c r="E4" s="190">
        <v>270.13</v>
      </c>
      <c r="F4" s="190">
        <v>148.9</v>
      </c>
      <c r="G4" s="190">
        <v>199.15</v>
      </c>
      <c r="H4" s="190">
        <v>0</v>
      </c>
      <c r="I4" s="190">
        <v>0</v>
      </c>
      <c r="J4" s="190">
        <v>0</v>
      </c>
      <c r="K4" s="190">
        <v>99.26</v>
      </c>
      <c r="L4" s="190">
        <v>174.34</v>
      </c>
      <c r="M4" s="190">
        <v>215.59</v>
      </c>
      <c r="N4" s="190">
        <v>145.47999999999999</v>
      </c>
      <c r="O4" s="190">
        <v>194.5</v>
      </c>
      <c r="P4" s="190">
        <v>0</v>
      </c>
      <c r="Q4" s="190">
        <v>0</v>
      </c>
      <c r="R4" s="190">
        <v>129.18</v>
      </c>
      <c r="S4" s="190">
        <v>280.64999999999998</v>
      </c>
      <c r="T4" s="190">
        <v>223.06</v>
      </c>
      <c r="U4" s="190">
        <v>103.37</v>
      </c>
      <c r="V4" s="190">
        <v>129.05000000000001</v>
      </c>
      <c r="W4" s="190">
        <v>64.510000000000005</v>
      </c>
      <c r="X4" s="190">
        <v>175.79</v>
      </c>
      <c r="Y4" s="190">
        <v>136.81</v>
      </c>
      <c r="Z4" s="190">
        <v>137.72</v>
      </c>
      <c r="AA4" s="190">
        <v>134.41999999999999</v>
      </c>
      <c r="AB4" s="190">
        <v>69.319999999999993</v>
      </c>
      <c r="AC4" s="190">
        <v>0</v>
      </c>
      <c r="AD4" s="190">
        <v>79.099999999999994</v>
      </c>
      <c r="AE4" s="190">
        <v>98.3</v>
      </c>
      <c r="AF4" s="190">
        <v>137.53</v>
      </c>
      <c r="AG4" s="190">
        <v>182.72</v>
      </c>
      <c r="AH4" s="190">
        <v>255.85</v>
      </c>
      <c r="AI4" s="190">
        <v>318.88</v>
      </c>
      <c r="AJ4" s="190">
        <v>76.02</v>
      </c>
      <c r="AK4" s="190">
        <v>40.99</v>
      </c>
      <c r="AL4" s="190">
        <v>85.51</v>
      </c>
      <c r="AM4" s="190">
        <v>152.84</v>
      </c>
      <c r="AN4" s="190">
        <v>0</v>
      </c>
      <c r="AO4" s="190">
        <v>286.44</v>
      </c>
      <c r="AP4" s="190">
        <v>324.01</v>
      </c>
      <c r="AQ4" s="190">
        <v>2.21</v>
      </c>
      <c r="AR4" s="190">
        <v>301.62</v>
      </c>
      <c r="AS4" s="190">
        <v>207.36</v>
      </c>
      <c r="AT4" s="190">
        <v>107.36</v>
      </c>
      <c r="AU4" s="190">
        <v>83.57</v>
      </c>
      <c r="AV4" s="190">
        <v>247.93</v>
      </c>
      <c r="AW4" s="190">
        <v>75.459999999999994</v>
      </c>
      <c r="AX4" s="190">
        <v>203.5</v>
      </c>
      <c r="AY4" s="190">
        <v>103.46</v>
      </c>
      <c r="AZ4" s="190">
        <v>46.02</v>
      </c>
      <c r="BA4" s="190">
        <v>50.03</v>
      </c>
      <c r="BB4" s="190">
        <v>121.93</v>
      </c>
      <c r="BC4" s="190">
        <v>198.83</v>
      </c>
      <c r="BD4" s="190">
        <v>45.02</v>
      </c>
      <c r="BE4" s="190">
        <v>120.29</v>
      </c>
      <c r="BF4" s="190">
        <v>7.72</v>
      </c>
      <c r="BG4" s="190">
        <v>290.18</v>
      </c>
      <c r="BH4" s="190">
        <v>243.53</v>
      </c>
      <c r="BI4" s="190">
        <v>274.31</v>
      </c>
      <c r="BJ4" s="190">
        <v>316.08999999999997</v>
      </c>
      <c r="BK4" s="190">
        <v>159.54</v>
      </c>
      <c r="BL4" s="190">
        <v>1.38</v>
      </c>
      <c r="BM4" s="190">
        <v>81.36</v>
      </c>
      <c r="BN4" s="190">
        <v>210.75</v>
      </c>
      <c r="BO4" s="190">
        <v>437.42</v>
      </c>
      <c r="BP4" s="190">
        <v>143.81</v>
      </c>
      <c r="BQ4" s="190">
        <v>376.56</v>
      </c>
      <c r="BR4" s="190">
        <v>31.45</v>
      </c>
      <c r="BS4" s="190">
        <v>0</v>
      </c>
      <c r="BT4" s="190">
        <v>0</v>
      </c>
      <c r="BU4" s="190">
        <v>256.39</v>
      </c>
      <c r="BV4" s="190">
        <v>263.97000000000003</v>
      </c>
      <c r="BW4" s="190">
        <v>304.51</v>
      </c>
      <c r="BX4" s="190">
        <v>0</v>
      </c>
      <c r="BY4" s="190">
        <v>0</v>
      </c>
      <c r="BZ4" s="190">
        <v>0</v>
      </c>
      <c r="CA4" s="190">
        <v>366.28</v>
      </c>
      <c r="CB4" s="190">
        <v>0</v>
      </c>
      <c r="CC4" s="190">
        <v>0</v>
      </c>
      <c r="CD4" s="190">
        <v>0</v>
      </c>
      <c r="CE4" s="190">
        <v>0</v>
      </c>
      <c r="CF4" s="190">
        <v>0</v>
      </c>
      <c r="CG4" s="190">
        <v>0</v>
      </c>
      <c r="CH4" s="190">
        <v>0</v>
      </c>
      <c r="CI4" s="190">
        <v>0</v>
      </c>
      <c r="CJ4" s="190">
        <v>0</v>
      </c>
      <c r="CK4" s="190">
        <v>0</v>
      </c>
      <c r="CL4" s="190">
        <f t="shared" si="0"/>
        <v>11199.890000000001</v>
      </c>
    </row>
    <row r="5" spans="1:90" ht="13.5" customHeight="1" x14ac:dyDescent="0.25">
      <c r="A5" s="190" t="s">
        <v>675</v>
      </c>
      <c r="B5" s="190">
        <v>936.22</v>
      </c>
      <c r="C5" s="190">
        <v>1531.61</v>
      </c>
      <c r="D5" s="190">
        <v>996.15</v>
      </c>
      <c r="E5" s="190">
        <v>210.59</v>
      </c>
      <c r="F5" s="190">
        <v>1361.59</v>
      </c>
      <c r="G5" s="190">
        <v>736.38</v>
      </c>
      <c r="H5" s="190">
        <v>2744.96</v>
      </c>
      <c r="I5" s="190">
        <v>145.25</v>
      </c>
      <c r="J5" s="190">
        <v>321.27999999999997</v>
      </c>
      <c r="K5" s="190">
        <v>1291.0999999999999</v>
      </c>
      <c r="L5" s="190">
        <v>1652.78</v>
      </c>
      <c r="M5" s="190">
        <v>1437.31</v>
      </c>
      <c r="N5" s="190">
        <v>1327.12</v>
      </c>
      <c r="O5" s="190">
        <v>592.14</v>
      </c>
      <c r="P5" s="190">
        <v>2115.5500000000002</v>
      </c>
      <c r="Q5" s="190">
        <v>527.47</v>
      </c>
      <c r="R5" s="190">
        <v>80.69</v>
      </c>
      <c r="S5" s="190">
        <v>190.25</v>
      </c>
      <c r="T5" s="190">
        <v>135.59</v>
      </c>
      <c r="U5" s="190">
        <v>92.43</v>
      </c>
      <c r="V5" s="190">
        <v>94.64</v>
      </c>
      <c r="W5" s="190">
        <v>49.18</v>
      </c>
      <c r="X5" s="190">
        <v>151.33000000000001</v>
      </c>
      <c r="Y5" s="190">
        <v>99.12</v>
      </c>
      <c r="Z5" s="190">
        <v>102.01</v>
      </c>
      <c r="AA5" s="190">
        <v>94.81</v>
      </c>
      <c r="AB5" s="190">
        <v>56.14</v>
      </c>
      <c r="AC5" s="190">
        <v>877.43</v>
      </c>
      <c r="AD5" s="190">
        <v>517.80999999999995</v>
      </c>
      <c r="AE5" s="190">
        <v>191.15</v>
      </c>
      <c r="AF5" s="190">
        <v>452.36</v>
      </c>
      <c r="AG5" s="190">
        <v>211.64</v>
      </c>
      <c r="AH5" s="190">
        <v>439.99</v>
      </c>
      <c r="AI5" s="190">
        <v>365.51</v>
      </c>
      <c r="AJ5" s="190">
        <v>248.21</v>
      </c>
      <c r="AK5" s="190">
        <v>142.47999999999999</v>
      </c>
      <c r="AL5" s="190">
        <v>226.01</v>
      </c>
      <c r="AM5" s="190">
        <v>115.42</v>
      </c>
      <c r="AN5" s="190">
        <v>673.18</v>
      </c>
      <c r="AO5" s="190">
        <v>0</v>
      </c>
      <c r="AP5" s="190">
        <v>0</v>
      </c>
      <c r="AQ5" s="190">
        <v>6022.82</v>
      </c>
      <c r="AR5" s="190">
        <v>407.78</v>
      </c>
      <c r="AS5" s="190">
        <v>267.35000000000002</v>
      </c>
      <c r="AT5" s="190">
        <v>195.87</v>
      </c>
      <c r="AU5" s="190">
        <v>303.92</v>
      </c>
      <c r="AV5" s="190">
        <v>403.53</v>
      </c>
      <c r="AW5" s="190">
        <v>329.16</v>
      </c>
      <c r="AX5" s="190">
        <v>279.74</v>
      </c>
      <c r="AY5" s="190">
        <v>211.18</v>
      </c>
      <c r="AZ5" s="190">
        <v>139.18</v>
      </c>
      <c r="BA5" s="190">
        <v>114.65</v>
      </c>
      <c r="BB5" s="190">
        <v>194.23</v>
      </c>
      <c r="BC5" s="190">
        <v>1052.3699999999999</v>
      </c>
      <c r="BD5" s="190">
        <v>529.79999999999995</v>
      </c>
      <c r="BE5" s="190">
        <v>510.94</v>
      </c>
      <c r="BF5" s="190">
        <v>597.91</v>
      </c>
      <c r="BG5" s="190">
        <v>215.62</v>
      </c>
      <c r="BH5" s="190">
        <v>196.1</v>
      </c>
      <c r="BI5" s="190">
        <v>125.15</v>
      </c>
      <c r="BJ5" s="190">
        <v>167.3</v>
      </c>
      <c r="BK5" s="190">
        <v>111.56</v>
      </c>
      <c r="BL5" s="190">
        <v>1234.43</v>
      </c>
      <c r="BM5" s="190">
        <v>282.39999999999998</v>
      </c>
      <c r="BN5" s="190">
        <v>665.4</v>
      </c>
      <c r="BO5" s="190">
        <v>1082.04</v>
      </c>
      <c r="BP5" s="190">
        <v>526.19000000000005</v>
      </c>
      <c r="BQ5" s="190">
        <v>965.85</v>
      </c>
      <c r="BR5" s="190">
        <v>0</v>
      </c>
      <c r="BS5" s="190">
        <v>5288.34</v>
      </c>
      <c r="BT5" s="190">
        <v>845.07</v>
      </c>
      <c r="BU5" s="190">
        <v>504.4</v>
      </c>
      <c r="BV5" s="190">
        <v>876.4</v>
      </c>
      <c r="BW5" s="190">
        <v>433.41</v>
      </c>
      <c r="BX5" s="190">
        <v>475.62</v>
      </c>
      <c r="BY5" s="190">
        <v>418.28</v>
      </c>
      <c r="BZ5" s="190">
        <v>0</v>
      </c>
      <c r="CA5" s="190">
        <v>873.86</v>
      </c>
      <c r="CB5" s="190">
        <v>377.56</v>
      </c>
      <c r="CC5" s="190">
        <v>15712.52</v>
      </c>
      <c r="CD5" s="190">
        <v>2594.59</v>
      </c>
      <c r="CE5" s="190">
        <v>197.89</v>
      </c>
      <c r="CF5" s="190">
        <v>184.28</v>
      </c>
      <c r="CG5" s="190">
        <v>399.03</v>
      </c>
      <c r="CH5" s="190">
        <v>341.09</v>
      </c>
      <c r="CI5" s="190">
        <v>770</v>
      </c>
      <c r="CJ5" s="190">
        <v>2824.65</v>
      </c>
      <c r="CK5" s="190">
        <v>9499.08</v>
      </c>
      <c r="CL5" s="190">
        <f t="shared" si="0"/>
        <v>83283.420000000013</v>
      </c>
    </row>
    <row r="6" spans="1:90" ht="13.5" customHeight="1" x14ac:dyDescent="0.25">
      <c r="A6" s="190" t="s">
        <v>676</v>
      </c>
      <c r="B6" s="190">
        <v>32663.17</v>
      </c>
      <c r="C6" s="190">
        <v>45406.17</v>
      </c>
      <c r="D6" s="190">
        <v>28356.83</v>
      </c>
      <c r="E6" s="190">
        <v>1950</v>
      </c>
      <c r="F6" s="190">
        <v>46465.33</v>
      </c>
      <c r="G6" s="190">
        <v>47614.17</v>
      </c>
      <c r="H6" s="190">
        <v>0</v>
      </c>
      <c r="I6" s="190">
        <v>0</v>
      </c>
      <c r="J6" s="190">
        <v>0</v>
      </c>
      <c r="K6" s="190">
        <v>51671.17</v>
      </c>
      <c r="L6" s="190">
        <v>90216.5</v>
      </c>
      <c r="M6" s="190">
        <v>106922.42</v>
      </c>
      <c r="N6" s="190">
        <v>90330.08</v>
      </c>
      <c r="O6" s="190">
        <v>89491.17</v>
      </c>
      <c r="P6" s="190">
        <v>0</v>
      </c>
      <c r="Q6" s="190">
        <v>3153.33</v>
      </c>
      <c r="R6" s="190">
        <v>22803.33</v>
      </c>
      <c r="S6" s="190">
        <v>45118.33</v>
      </c>
      <c r="T6" s="190">
        <v>21759</v>
      </c>
      <c r="U6" s="190">
        <v>13393.33</v>
      </c>
      <c r="V6" s="190">
        <v>17941.669999999998</v>
      </c>
      <c r="W6" s="190">
        <v>6803.33</v>
      </c>
      <c r="X6" s="190">
        <v>45423.83</v>
      </c>
      <c r="Y6" s="190">
        <v>17419</v>
      </c>
      <c r="Z6" s="190">
        <v>13784.33</v>
      </c>
      <c r="AA6" s="190">
        <v>5209.33</v>
      </c>
      <c r="AB6" s="190">
        <v>4513.33</v>
      </c>
      <c r="AC6" s="190">
        <v>0</v>
      </c>
      <c r="AD6" s="190">
        <v>6182.33</v>
      </c>
      <c r="AE6" s="190">
        <v>2730</v>
      </c>
      <c r="AF6" s="190">
        <v>942.5</v>
      </c>
      <c r="AG6" s="190">
        <v>5959.42</v>
      </c>
      <c r="AH6" s="190">
        <v>4185</v>
      </c>
      <c r="AI6" s="190">
        <v>24891</v>
      </c>
      <c r="AJ6" s="190">
        <v>0</v>
      </c>
      <c r="AK6" s="190">
        <v>1628.25</v>
      </c>
      <c r="AL6" s="190">
        <v>769.67</v>
      </c>
      <c r="AM6" s="190">
        <v>7094.17</v>
      </c>
      <c r="AN6" s="190">
        <v>0</v>
      </c>
      <c r="AO6" s="190">
        <v>9350.25</v>
      </c>
      <c r="AP6" s="190">
        <v>57412.75</v>
      </c>
      <c r="AQ6" s="190">
        <v>0</v>
      </c>
      <c r="AR6" s="190">
        <v>27033.17</v>
      </c>
      <c r="AS6" s="190">
        <v>29524.58</v>
      </c>
      <c r="AT6" s="190">
        <v>20994.33</v>
      </c>
      <c r="AU6" s="190">
        <v>5092.5</v>
      </c>
      <c r="AV6" s="190">
        <v>10133.17</v>
      </c>
      <c r="AW6" s="190">
        <v>2868.67</v>
      </c>
      <c r="AX6" s="190">
        <v>39650.080000000002</v>
      </c>
      <c r="AY6" s="190">
        <v>22720.92</v>
      </c>
      <c r="AZ6" s="190">
        <v>5017.33</v>
      </c>
      <c r="BA6" s="190">
        <v>15799.33</v>
      </c>
      <c r="BB6" s="190">
        <v>17275</v>
      </c>
      <c r="BC6" s="190">
        <v>4751.08</v>
      </c>
      <c r="BD6" s="190">
        <v>0</v>
      </c>
      <c r="BE6" s="190">
        <v>27852.17</v>
      </c>
      <c r="BF6" s="190">
        <v>0</v>
      </c>
      <c r="BG6" s="190">
        <v>89298.5</v>
      </c>
      <c r="BH6" s="190">
        <v>60330.83</v>
      </c>
      <c r="BI6" s="190">
        <v>60954.83</v>
      </c>
      <c r="BJ6" s="190">
        <v>80491.33</v>
      </c>
      <c r="BK6" s="190">
        <v>51844</v>
      </c>
      <c r="BL6" s="190">
        <v>0</v>
      </c>
      <c r="BM6" s="190">
        <v>33705</v>
      </c>
      <c r="BN6" s="190">
        <v>95111.33</v>
      </c>
      <c r="BO6" s="190">
        <v>152187.25</v>
      </c>
      <c r="BP6" s="190">
        <v>5070</v>
      </c>
      <c r="BQ6" s="190">
        <v>92604.83</v>
      </c>
      <c r="BR6" s="190">
        <v>2535</v>
      </c>
      <c r="BS6" s="190">
        <v>0</v>
      </c>
      <c r="BT6" s="190">
        <v>0</v>
      </c>
      <c r="BU6" s="190">
        <v>0</v>
      </c>
      <c r="BV6" s="190">
        <v>2273.33</v>
      </c>
      <c r="BW6" s="190">
        <v>0</v>
      </c>
      <c r="BX6" s="190">
        <v>0</v>
      </c>
      <c r="BY6" s="190">
        <v>0</v>
      </c>
      <c r="BZ6" s="190">
        <v>0</v>
      </c>
      <c r="CA6" s="190">
        <v>60469.33</v>
      </c>
      <c r="CB6" s="190">
        <v>0</v>
      </c>
      <c r="CC6" s="190">
        <v>0</v>
      </c>
      <c r="CD6" s="190">
        <v>0</v>
      </c>
      <c r="CE6" s="190">
        <v>0</v>
      </c>
      <c r="CF6" s="190">
        <v>0</v>
      </c>
      <c r="CG6" s="190">
        <v>0</v>
      </c>
      <c r="CH6" s="190">
        <v>0</v>
      </c>
      <c r="CI6" s="190">
        <v>0</v>
      </c>
      <c r="CJ6" s="190">
        <v>0</v>
      </c>
      <c r="CK6" s="190">
        <v>0</v>
      </c>
      <c r="CL6" s="190">
        <f t="shared" si="0"/>
        <v>1985142.3800000004</v>
      </c>
    </row>
    <row r="7" spans="1:90" ht="13.5" customHeight="1" x14ac:dyDescent="0.25">
      <c r="A7" s="190" t="s">
        <v>677</v>
      </c>
      <c r="B7" s="190">
        <v>936.22</v>
      </c>
      <c r="C7" s="190">
        <v>1531.61</v>
      </c>
      <c r="D7" s="190">
        <v>996.15</v>
      </c>
      <c r="E7" s="190">
        <v>210.59</v>
      </c>
      <c r="F7" s="190">
        <v>1361.59</v>
      </c>
      <c r="G7" s="190">
        <v>736.38</v>
      </c>
      <c r="H7" s="190">
        <v>0</v>
      </c>
      <c r="I7" s="190">
        <v>145.25</v>
      </c>
      <c r="J7" s="190">
        <v>321.27999999999997</v>
      </c>
      <c r="K7" s="190">
        <v>1291.0999999999999</v>
      </c>
      <c r="L7" s="190">
        <v>1652.78</v>
      </c>
      <c r="M7" s="190">
        <v>1437.31</v>
      </c>
      <c r="N7" s="190">
        <v>1327.12</v>
      </c>
      <c r="O7" s="190">
        <v>592.14</v>
      </c>
      <c r="P7" s="190">
        <v>0</v>
      </c>
      <c r="Q7" s="190">
        <v>527.47</v>
      </c>
      <c r="R7" s="190">
        <v>80.69</v>
      </c>
      <c r="S7" s="190">
        <v>190.25</v>
      </c>
      <c r="T7" s="190">
        <v>135.59</v>
      </c>
      <c r="U7" s="190">
        <v>92.43</v>
      </c>
      <c r="V7" s="190">
        <v>94.64</v>
      </c>
      <c r="W7" s="190">
        <v>49.18</v>
      </c>
      <c r="X7" s="190">
        <v>151.33000000000001</v>
      </c>
      <c r="Y7" s="190">
        <v>99.12</v>
      </c>
      <c r="Z7" s="190">
        <v>102.01</v>
      </c>
      <c r="AA7" s="190">
        <v>94.81</v>
      </c>
      <c r="AB7" s="190">
        <v>56.14</v>
      </c>
      <c r="AC7" s="190">
        <v>877.43</v>
      </c>
      <c r="AD7" s="190">
        <v>517.80999999999995</v>
      </c>
      <c r="AE7" s="190">
        <v>191.15</v>
      </c>
      <c r="AF7" s="190">
        <v>452.36</v>
      </c>
      <c r="AG7" s="190">
        <v>211.64</v>
      </c>
      <c r="AH7" s="190">
        <v>439.99</v>
      </c>
      <c r="AI7" s="190">
        <v>365.51</v>
      </c>
      <c r="AJ7" s="190">
        <v>248.21</v>
      </c>
      <c r="AK7" s="190">
        <v>142.47999999999999</v>
      </c>
      <c r="AL7" s="190">
        <v>226.01</v>
      </c>
      <c r="AM7" s="190">
        <v>115.42</v>
      </c>
      <c r="AN7" s="190">
        <v>673.18</v>
      </c>
      <c r="AO7" s="190">
        <v>0</v>
      </c>
      <c r="AP7" s="190">
        <v>0</v>
      </c>
      <c r="AQ7" s="190">
        <v>6022.82</v>
      </c>
      <c r="AR7" s="190">
        <v>407.78</v>
      </c>
      <c r="AS7" s="190">
        <v>267.35000000000002</v>
      </c>
      <c r="AT7" s="190">
        <v>195.87</v>
      </c>
      <c r="AU7" s="190">
        <v>303.92</v>
      </c>
      <c r="AV7" s="190">
        <v>403.53</v>
      </c>
      <c r="AW7" s="190">
        <v>329.16</v>
      </c>
      <c r="AX7" s="190">
        <v>279.74</v>
      </c>
      <c r="AY7" s="190">
        <v>211.18</v>
      </c>
      <c r="AZ7" s="190">
        <v>139.18</v>
      </c>
      <c r="BA7" s="190">
        <v>114.65</v>
      </c>
      <c r="BB7" s="190">
        <v>194.23</v>
      </c>
      <c r="BC7" s="190">
        <v>1052.3699999999999</v>
      </c>
      <c r="BD7" s="190">
        <v>529.79999999999995</v>
      </c>
      <c r="BE7" s="190">
        <v>510.94</v>
      </c>
      <c r="BF7" s="190">
        <v>597.91</v>
      </c>
      <c r="BG7" s="190">
        <v>215.62</v>
      </c>
      <c r="BH7" s="190">
        <v>196.1</v>
      </c>
      <c r="BI7" s="190">
        <v>125.15</v>
      </c>
      <c r="BJ7" s="190">
        <v>167.3</v>
      </c>
      <c r="BK7" s="190">
        <v>111.56</v>
      </c>
      <c r="BL7" s="190">
        <v>1234.43</v>
      </c>
      <c r="BM7" s="190">
        <v>282.39999999999998</v>
      </c>
      <c r="BN7" s="190">
        <v>665.4</v>
      </c>
      <c r="BO7" s="190">
        <v>1082.04</v>
      </c>
      <c r="BP7" s="190">
        <v>526.19000000000005</v>
      </c>
      <c r="BQ7" s="190">
        <v>965.85</v>
      </c>
      <c r="BR7" s="190">
        <v>0</v>
      </c>
      <c r="BS7" s="190">
        <v>0</v>
      </c>
      <c r="BT7" s="190">
        <v>845.07</v>
      </c>
      <c r="BU7" s="190">
        <v>504.4</v>
      </c>
      <c r="BV7" s="190">
        <v>876.4</v>
      </c>
      <c r="BW7" s="190">
        <v>433.41</v>
      </c>
      <c r="BX7" s="190">
        <v>475.62</v>
      </c>
      <c r="BY7" s="190">
        <v>418.28</v>
      </c>
      <c r="BZ7" s="190">
        <v>0</v>
      </c>
      <c r="CA7" s="190">
        <v>873.86</v>
      </c>
      <c r="CB7" s="190">
        <v>377.56</v>
      </c>
      <c r="CC7" s="190">
        <v>15712.52</v>
      </c>
      <c r="CD7" s="190">
        <v>2594.59</v>
      </c>
      <c r="CE7" s="190">
        <v>197.89</v>
      </c>
      <c r="CF7" s="190">
        <v>184.28</v>
      </c>
      <c r="CG7" s="190">
        <v>399.03</v>
      </c>
      <c r="CH7" s="190">
        <v>341.09</v>
      </c>
      <c r="CI7" s="190">
        <v>770</v>
      </c>
      <c r="CJ7" s="190">
        <v>2824.65</v>
      </c>
      <c r="CK7" s="190">
        <v>9499.08</v>
      </c>
      <c r="CL7" s="190">
        <f t="shared" si="0"/>
        <v>73134.569999999978</v>
      </c>
    </row>
    <row r="8" spans="1:90" ht="13.5" customHeight="1" x14ac:dyDescent="0.25">
      <c r="A8" s="190" t="s">
        <v>678</v>
      </c>
      <c r="B8" s="190">
        <v>703</v>
      </c>
      <c r="C8" s="190">
        <v>1139</v>
      </c>
      <c r="D8" s="190">
        <v>787</v>
      </c>
      <c r="E8" s="190">
        <v>1090</v>
      </c>
      <c r="F8" s="190">
        <v>1028</v>
      </c>
      <c r="G8" s="190">
        <v>597</v>
      </c>
      <c r="H8" s="190">
        <v>4897</v>
      </c>
      <c r="I8" s="190">
        <v>372</v>
      </c>
      <c r="J8" s="190">
        <v>2264</v>
      </c>
      <c r="K8" s="190">
        <v>1037</v>
      </c>
      <c r="L8" s="190">
        <v>1811</v>
      </c>
      <c r="M8" s="190">
        <v>658</v>
      </c>
      <c r="N8" s="190">
        <v>677</v>
      </c>
      <c r="O8" s="190">
        <v>662</v>
      </c>
      <c r="P8" s="190">
        <v>5142</v>
      </c>
      <c r="Q8" s="190">
        <v>1387</v>
      </c>
      <c r="R8" s="190">
        <v>122</v>
      </c>
      <c r="S8" s="190">
        <v>311</v>
      </c>
      <c r="T8" s="190">
        <v>193</v>
      </c>
      <c r="U8" s="190">
        <v>162</v>
      </c>
      <c r="V8" s="190">
        <v>170</v>
      </c>
      <c r="W8" s="190">
        <v>51</v>
      </c>
      <c r="X8" s="190">
        <v>255</v>
      </c>
      <c r="Y8" s="190">
        <v>152</v>
      </c>
      <c r="Z8" s="190">
        <v>94</v>
      </c>
      <c r="AA8" s="190">
        <v>125</v>
      </c>
      <c r="AB8" s="190">
        <v>136</v>
      </c>
      <c r="AC8" s="190">
        <v>1233</v>
      </c>
      <c r="AD8" s="190">
        <v>1048</v>
      </c>
      <c r="AE8" s="190">
        <v>222</v>
      </c>
      <c r="AF8" s="190">
        <v>638</v>
      </c>
      <c r="AG8" s="190">
        <v>127</v>
      </c>
      <c r="AH8" s="190">
        <v>1050</v>
      </c>
      <c r="AI8" s="190">
        <v>546</v>
      </c>
      <c r="AJ8" s="190">
        <v>305</v>
      </c>
      <c r="AK8" s="190">
        <v>79</v>
      </c>
      <c r="AL8" s="190">
        <v>405</v>
      </c>
      <c r="AM8" s="190">
        <v>348</v>
      </c>
      <c r="AN8" s="190">
        <v>1126</v>
      </c>
      <c r="AO8" s="190">
        <v>60</v>
      </c>
      <c r="AP8" s="190">
        <v>132</v>
      </c>
      <c r="AQ8" s="190">
        <v>3336</v>
      </c>
      <c r="AR8" s="190">
        <v>566</v>
      </c>
      <c r="AS8" s="190">
        <v>114</v>
      </c>
      <c r="AT8" s="190">
        <v>179</v>
      </c>
      <c r="AU8" s="190">
        <v>220</v>
      </c>
      <c r="AV8" s="190">
        <v>728</v>
      </c>
      <c r="AW8" s="190">
        <v>328</v>
      </c>
      <c r="AX8" s="190">
        <v>279</v>
      </c>
      <c r="AY8" s="190">
        <v>96</v>
      </c>
      <c r="AZ8" s="190">
        <v>131</v>
      </c>
      <c r="BA8" s="190">
        <v>114</v>
      </c>
      <c r="BB8" s="190">
        <v>165</v>
      </c>
      <c r="BC8" s="190">
        <v>519</v>
      </c>
      <c r="BD8" s="190">
        <v>230</v>
      </c>
      <c r="BE8" s="190">
        <v>912</v>
      </c>
      <c r="BF8" s="190">
        <v>2759</v>
      </c>
      <c r="BG8" s="190">
        <v>334</v>
      </c>
      <c r="BH8" s="190">
        <v>458</v>
      </c>
      <c r="BI8" s="190">
        <v>625</v>
      </c>
      <c r="BJ8" s="190">
        <v>467</v>
      </c>
      <c r="BK8" s="190">
        <v>318</v>
      </c>
      <c r="BL8" s="190">
        <v>2181</v>
      </c>
      <c r="BM8" s="190">
        <v>303</v>
      </c>
      <c r="BN8" s="190">
        <v>872</v>
      </c>
      <c r="BO8" s="190">
        <v>382</v>
      </c>
      <c r="BP8" s="190">
        <v>406</v>
      </c>
      <c r="BQ8" s="190">
        <v>996</v>
      </c>
      <c r="BR8" s="190">
        <v>149</v>
      </c>
      <c r="BS8" s="190">
        <v>7577</v>
      </c>
      <c r="BT8" s="190">
        <v>824</v>
      </c>
      <c r="BU8" s="190">
        <v>262</v>
      </c>
      <c r="BV8" s="190">
        <v>319</v>
      </c>
      <c r="BW8" s="190">
        <v>279</v>
      </c>
      <c r="BX8" s="190">
        <v>1549</v>
      </c>
      <c r="BY8" s="190">
        <v>1453</v>
      </c>
      <c r="BZ8" s="190">
        <v>4509</v>
      </c>
      <c r="CA8" s="190">
        <v>1954</v>
      </c>
      <c r="CB8" s="190">
        <v>18963</v>
      </c>
      <c r="CC8" s="190">
        <v>12171</v>
      </c>
      <c r="CD8" s="190">
        <v>7078</v>
      </c>
      <c r="CE8" s="190">
        <v>2941</v>
      </c>
      <c r="CF8" s="190">
        <v>236</v>
      </c>
      <c r="CG8" s="190">
        <v>966</v>
      </c>
      <c r="CH8" s="190">
        <v>9884</v>
      </c>
      <c r="CI8" s="190">
        <v>7810</v>
      </c>
      <c r="CJ8" s="190">
        <v>6928</v>
      </c>
      <c r="CK8" s="190">
        <v>0</v>
      </c>
      <c r="CL8" s="190">
        <f t="shared" si="0"/>
        <v>137211</v>
      </c>
    </row>
    <row r="9" spans="1:90" ht="13.5" customHeight="1" x14ac:dyDescent="0.25">
      <c r="A9" s="190" t="s">
        <v>679</v>
      </c>
      <c r="B9" s="190">
        <v>9.4700000000000006</v>
      </c>
      <c r="C9" s="190">
        <v>15.41</v>
      </c>
      <c r="D9" s="190">
        <v>9.64</v>
      </c>
      <c r="E9" s="190">
        <v>7.75</v>
      </c>
      <c r="F9" s="190">
        <v>10.57</v>
      </c>
      <c r="G9" s="190">
        <v>9.74</v>
      </c>
      <c r="H9" s="190">
        <v>59.11</v>
      </c>
      <c r="I9" s="190">
        <v>8.94</v>
      </c>
      <c r="J9" s="190">
        <v>1.1299999999999999</v>
      </c>
      <c r="K9" s="190">
        <v>18.07</v>
      </c>
      <c r="L9" s="190">
        <v>12.78</v>
      </c>
      <c r="M9" s="190">
        <v>15.97</v>
      </c>
      <c r="N9" s="190">
        <v>9.7799999999999994</v>
      </c>
      <c r="O9" s="190">
        <v>7.97</v>
      </c>
      <c r="P9" s="190">
        <v>78.19</v>
      </c>
      <c r="Q9" s="190">
        <v>0</v>
      </c>
      <c r="R9" s="190">
        <v>3.91</v>
      </c>
      <c r="S9" s="190">
        <v>6.33</v>
      </c>
      <c r="T9" s="190">
        <v>4.9000000000000004</v>
      </c>
      <c r="U9" s="190">
        <v>5.12</v>
      </c>
      <c r="V9" s="190">
        <v>4.04</v>
      </c>
      <c r="W9" s="190">
        <v>1.96</v>
      </c>
      <c r="X9" s="190">
        <v>5.21</v>
      </c>
      <c r="Y9" s="190">
        <v>3.44</v>
      </c>
      <c r="Z9" s="190">
        <v>3.31</v>
      </c>
      <c r="AA9" s="190">
        <v>2.86</v>
      </c>
      <c r="AB9" s="190">
        <v>2.85</v>
      </c>
      <c r="AC9" s="190">
        <v>2.38</v>
      </c>
      <c r="AD9" s="190">
        <v>12.91</v>
      </c>
      <c r="AE9" s="190">
        <v>9.56</v>
      </c>
      <c r="AF9" s="190">
        <v>11.9</v>
      </c>
      <c r="AG9" s="190">
        <v>6.04</v>
      </c>
      <c r="AH9" s="190">
        <v>24.17</v>
      </c>
      <c r="AI9" s="190">
        <v>12.73</v>
      </c>
      <c r="AJ9" s="190">
        <v>11.76</v>
      </c>
      <c r="AK9" s="190">
        <v>3.76</v>
      </c>
      <c r="AL9" s="190">
        <v>5.95</v>
      </c>
      <c r="AM9" s="190">
        <v>9.01</v>
      </c>
      <c r="AN9" s="190">
        <v>1</v>
      </c>
      <c r="AO9" s="190">
        <v>19.04</v>
      </c>
      <c r="AP9" s="190">
        <v>22.13</v>
      </c>
      <c r="AQ9" s="190">
        <v>1.92</v>
      </c>
      <c r="AR9" s="190">
        <v>10.46</v>
      </c>
      <c r="AS9" s="190">
        <v>6.64</v>
      </c>
      <c r="AT9" s="190">
        <v>7.65</v>
      </c>
      <c r="AU9" s="190">
        <v>7.01</v>
      </c>
      <c r="AV9" s="190">
        <v>11.32</v>
      </c>
      <c r="AW9" s="190">
        <v>5.82</v>
      </c>
      <c r="AX9" s="190">
        <v>11.38</v>
      </c>
      <c r="AY9" s="190">
        <v>6.81</v>
      </c>
      <c r="AZ9" s="190">
        <v>8.7899999999999991</v>
      </c>
      <c r="BA9" s="190">
        <v>3.32</v>
      </c>
      <c r="BB9" s="190">
        <v>5.17</v>
      </c>
      <c r="BC9" s="190">
        <v>9.52</v>
      </c>
      <c r="BD9" s="190">
        <v>3.27</v>
      </c>
      <c r="BE9" s="190">
        <v>15.61</v>
      </c>
      <c r="BF9" s="190">
        <v>20.73</v>
      </c>
      <c r="BG9" s="190">
        <v>8.4499999999999993</v>
      </c>
      <c r="BH9" s="190">
        <v>6.76</v>
      </c>
      <c r="BI9" s="190">
        <v>5.79</v>
      </c>
      <c r="BJ9" s="190">
        <v>8.61</v>
      </c>
      <c r="BK9" s="190">
        <v>7.04</v>
      </c>
      <c r="BL9" s="190">
        <v>2.86</v>
      </c>
      <c r="BM9" s="190">
        <v>4.5999999999999996</v>
      </c>
      <c r="BN9" s="190">
        <v>8.48</v>
      </c>
      <c r="BO9" s="190">
        <v>9.98</v>
      </c>
      <c r="BP9" s="190">
        <v>8.83</v>
      </c>
      <c r="BQ9" s="190">
        <v>22.72</v>
      </c>
      <c r="BR9" s="190">
        <v>0.81</v>
      </c>
      <c r="BS9" s="190">
        <v>205.64</v>
      </c>
      <c r="BT9" s="190">
        <v>0.1</v>
      </c>
      <c r="BU9" s="190">
        <v>11.38</v>
      </c>
      <c r="BV9" s="190">
        <v>11.81</v>
      </c>
      <c r="BW9" s="190">
        <v>12.41</v>
      </c>
      <c r="BX9" s="190">
        <v>2.75</v>
      </c>
      <c r="BY9" s="190">
        <v>8.65</v>
      </c>
      <c r="BZ9" s="190">
        <v>58.09</v>
      </c>
      <c r="CA9" s="190">
        <v>27.83</v>
      </c>
      <c r="CB9" s="190">
        <v>0</v>
      </c>
      <c r="CC9" s="190">
        <v>0</v>
      </c>
      <c r="CD9" s="190">
        <v>6.79</v>
      </c>
      <c r="CE9" s="190">
        <v>0</v>
      </c>
      <c r="CF9" s="190">
        <v>0</v>
      </c>
      <c r="CG9" s="190">
        <v>0</v>
      </c>
      <c r="CH9" s="190">
        <v>10.58</v>
      </c>
      <c r="CI9" s="190">
        <v>0</v>
      </c>
      <c r="CJ9" s="190">
        <v>3.66</v>
      </c>
      <c r="CK9" s="190">
        <v>0</v>
      </c>
      <c r="CL9" s="190">
        <f t="shared" si="0"/>
        <v>1060.83</v>
      </c>
    </row>
    <row r="10" spans="1:90" ht="13.5" customHeight="1" x14ac:dyDescent="0.25">
      <c r="A10" s="190" t="s">
        <v>680</v>
      </c>
      <c r="B10" s="190">
        <v>12.87</v>
      </c>
      <c r="C10" s="190">
        <v>20.16</v>
      </c>
      <c r="D10" s="190">
        <v>16.88</v>
      </c>
      <c r="E10" s="190">
        <v>9.4700000000000006</v>
      </c>
      <c r="F10" s="190">
        <v>19</v>
      </c>
      <c r="G10" s="190">
        <v>17.239999999999998</v>
      </c>
      <c r="H10" s="190">
        <v>116.48</v>
      </c>
      <c r="I10" s="190">
        <v>15.25</v>
      </c>
      <c r="J10" s="190">
        <v>10.79</v>
      </c>
      <c r="K10" s="190">
        <v>22.57</v>
      </c>
      <c r="L10" s="190">
        <v>13.85</v>
      </c>
      <c r="M10" s="190">
        <v>17.45</v>
      </c>
      <c r="N10" s="190">
        <v>11.17</v>
      </c>
      <c r="O10" s="190">
        <v>9</v>
      </c>
      <c r="P10" s="190">
        <v>134.93</v>
      </c>
      <c r="Q10" s="190">
        <v>7.62</v>
      </c>
      <c r="R10" s="190">
        <v>4.95</v>
      </c>
      <c r="S10" s="190">
        <v>7.39</v>
      </c>
      <c r="T10" s="190">
        <v>6.24</v>
      </c>
      <c r="U10" s="190">
        <v>6.77</v>
      </c>
      <c r="V10" s="190">
        <v>5.19</v>
      </c>
      <c r="W10" s="190">
        <v>2.0299999999999998</v>
      </c>
      <c r="X10" s="190">
        <v>11.11</v>
      </c>
      <c r="Y10" s="190">
        <v>4.45</v>
      </c>
      <c r="Z10" s="190">
        <v>4.38</v>
      </c>
      <c r="AA10" s="190">
        <v>3.46</v>
      </c>
      <c r="AB10" s="190">
        <v>3.85</v>
      </c>
      <c r="AC10" s="190">
        <v>10.64</v>
      </c>
      <c r="AD10" s="190">
        <v>25.7</v>
      </c>
      <c r="AE10" s="190">
        <v>12</v>
      </c>
      <c r="AF10" s="190">
        <v>18.5</v>
      </c>
      <c r="AG10" s="190">
        <v>7.53</v>
      </c>
      <c r="AH10" s="190">
        <v>29.59</v>
      </c>
      <c r="AI10" s="190">
        <v>14.28</v>
      </c>
      <c r="AJ10" s="190">
        <v>14.65</v>
      </c>
      <c r="AK10" s="190">
        <v>4.0999999999999996</v>
      </c>
      <c r="AL10" s="190">
        <v>8.82</v>
      </c>
      <c r="AM10" s="190">
        <v>10.9</v>
      </c>
      <c r="AN10" s="190">
        <v>7.55</v>
      </c>
      <c r="AO10" s="190">
        <v>22.47</v>
      </c>
      <c r="AP10" s="190">
        <v>26.5</v>
      </c>
      <c r="AQ10" s="190">
        <v>24.35</v>
      </c>
      <c r="AR10" s="190">
        <v>14.12</v>
      </c>
      <c r="AS10" s="190">
        <v>7.59</v>
      </c>
      <c r="AT10" s="190">
        <v>12.85</v>
      </c>
      <c r="AU10" s="190">
        <v>8.17</v>
      </c>
      <c r="AV10" s="190">
        <v>14.92</v>
      </c>
      <c r="AW10" s="190">
        <v>13.44</v>
      </c>
      <c r="AX10" s="190">
        <v>12.46</v>
      </c>
      <c r="AY10" s="190">
        <v>7.09</v>
      </c>
      <c r="AZ10" s="190">
        <v>9.36</v>
      </c>
      <c r="BA10" s="190">
        <v>4.3899999999999997</v>
      </c>
      <c r="BB10" s="190">
        <v>6.68</v>
      </c>
      <c r="BC10" s="190">
        <v>11.93</v>
      </c>
      <c r="BD10" s="190">
        <v>5.29</v>
      </c>
      <c r="BE10" s="190">
        <v>24.99</v>
      </c>
      <c r="BF10" s="190">
        <v>44.67</v>
      </c>
      <c r="BG10" s="190">
        <v>8.6199999999999992</v>
      </c>
      <c r="BH10" s="190">
        <v>7.72</v>
      </c>
      <c r="BI10" s="190">
        <v>7.24</v>
      </c>
      <c r="BJ10" s="190">
        <v>9.52</v>
      </c>
      <c r="BK10" s="190">
        <v>10.33</v>
      </c>
      <c r="BL10" s="190">
        <v>16.440000000000001</v>
      </c>
      <c r="BM10" s="190">
        <v>6.17</v>
      </c>
      <c r="BN10" s="190">
        <v>11.68</v>
      </c>
      <c r="BO10" s="190">
        <v>11</v>
      </c>
      <c r="BP10" s="190">
        <v>10.130000000000001</v>
      </c>
      <c r="BQ10" s="190">
        <v>26.19</v>
      </c>
      <c r="BR10" s="190">
        <v>1.58</v>
      </c>
      <c r="BS10" s="190">
        <v>315.95</v>
      </c>
      <c r="BT10" s="190">
        <v>4.8499999999999996</v>
      </c>
      <c r="BU10" s="190">
        <v>15.04</v>
      </c>
      <c r="BV10" s="190">
        <v>13.78</v>
      </c>
      <c r="BW10" s="190">
        <v>16.079999999999998</v>
      </c>
      <c r="BX10" s="190">
        <v>26.5</v>
      </c>
      <c r="BY10" s="190">
        <v>17.95</v>
      </c>
      <c r="BZ10" s="190">
        <v>103.19</v>
      </c>
      <c r="CA10" s="190">
        <v>36.6</v>
      </c>
      <c r="CB10" s="190">
        <v>103.82</v>
      </c>
      <c r="CC10" s="190">
        <v>198.95</v>
      </c>
      <c r="CD10" s="190">
        <v>88.67</v>
      </c>
      <c r="CE10" s="190">
        <v>16.79</v>
      </c>
      <c r="CF10" s="190">
        <v>12.61</v>
      </c>
      <c r="CG10" s="190">
        <v>24.73</v>
      </c>
      <c r="CH10" s="190">
        <v>134.32</v>
      </c>
      <c r="CI10" s="190">
        <v>47.75</v>
      </c>
      <c r="CJ10" s="190">
        <v>54.03</v>
      </c>
      <c r="CK10" s="190">
        <v>0</v>
      </c>
      <c r="CL10" s="190">
        <f t="shared" si="0"/>
        <v>2308.31</v>
      </c>
    </row>
    <row r="11" spans="1:90" ht="13.5" customHeight="1" x14ac:dyDescent="0.25">
      <c r="A11" s="190" t="s">
        <v>681</v>
      </c>
      <c r="B11" s="190">
        <v>20</v>
      </c>
      <c r="C11" s="190">
        <v>53</v>
      </c>
      <c r="D11" s="190">
        <v>53</v>
      </c>
      <c r="E11" s="190">
        <v>2</v>
      </c>
      <c r="F11" s="190">
        <v>27</v>
      </c>
      <c r="G11" s="190">
        <v>21</v>
      </c>
      <c r="H11" s="190">
        <v>147</v>
      </c>
      <c r="I11" s="190">
        <v>0</v>
      </c>
      <c r="J11" s="190">
        <v>87</v>
      </c>
      <c r="K11" s="190">
        <v>11</v>
      </c>
      <c r="L11" s="190">
        <v>8</v>
      </c>
      <c r="M11" s="190">
        <v>16</v>
      </c>
      <c r="N11" s="190">
        <v>6</v>
      </c>
      <c r="O11" s="190">
        <v>0</v>
      </c>
      <c r="P11" s="190">
        <v>172</v>
      </c>
      <c r="Q11" s="190">
        <v>47</v>
      </c>
      <c r="R11" s="190">
        <v>1</v>
      </c>
      <c r="S11" s="190">
        <v>1</v>
      </c>
      <c r="T11" s="190">
        <v>1</v>
      </c>
      <c r="U11" s="190">
        <v>2</v>
      </c>
      <c r="V11" s="190">
        <v>0</v>
      </c>
      <c r="W11" s="190">
        <v>0</v>
      </c>
      <c r="X11" s="190">
        <v>7</v>
      </c>
      <c r="Y11" s="190">
        <v>3</v>
      </c>
      <c r="Z11" s="190">
        <v>0</v>
      </c>
      <c r="AA11" s="190">
        <v>0</v>
      </c>
      <c r="AB11" s="190">
        <v>0</v>
      </c>
      <c r="AC11" s="190">
        <v>13</v>
      </c>
      <c r="AD11" s="190">
        <v>36</v>
      </c>
      <c r="AE11" s="190">
        <v>0</v>
      </c>
      <c r="AF11" s="190">
        <v>18</v>
      </c>
      <c r="AG11" s="190">
        <v>0</v>
      </c>
      <c r="AH11" s="190">
        <v>12</v>
      </c>
      <c r="AI11" s="190">
        <v>12</v>
      </c>
      <c r="AJ11" s="190">
        <v>4</v>
      </c>
      <c r="AK11" s="190">
        <v>0</v>
      </c>
      <c r="AL11" s="190">
        <v>14</v>
      </c>
      <c r="AM11" s="190">
        <v>7</v>
      </c>
      <c r="AN11" s="190">
        <v>25</v>
      </c>
      <c r="AO11" s="190">
        <v>0</v>
      </c>
      <c r="AP11" s="190">
        <v>0</v>
      </c>
      <c r="AQ11" s="190">
        <v>187</v>
      </c>
      <c r="AR11" s="190">
        <v>0</v>
      </c>
      <c r="AS11" s="190">
        <v>0</v>
      </c>
      <c r="AT11" s="190">
        <v>9</v>
      </c>
      <c r="AU11" s="190">
        <v>2</v>
      </c>
      <c r="AV11" s="190">
        <v>23</v>
      </c>
      <c r="AW11" s="190">
        <v>4</v>
      </c>
      <c r="AX11" s="190">
        <v>0</v>
      </c>
      <c r="AY11" s="190">
        <v>0</v>
      </c>
      <c r="AZ11" s="190">
        <v>2</v>
      </c>
      <c r="BA11" s="190">
        <v>2</v>
      </c>
      <c r="BB11" s="190">
        <v>1</v>
      </c>
      <c r="BC11" s="190">
        <v>3</v>
      </c>
      <c r="BD11" s="190">
        <v>0</v>
      </c>
      <c r="BE11" s="190">
        <v>15</v>
      </c>
      <c r="BF11" s="190">
        <v>20</v>
      </c>
      <c r="BG11" s="190">
        <v>2</v>
      </c>
      <c r="BH11" s="190">
        <v>0</v>
      </c>
      <c r="BI11" s="190">
        <v>10</v>
      </c>
      <c r="BJ11" s="190">
        <v>2</v>
      </c>
      <c r="BK11" s="190">
        <v>24</v>
      </c>
      <c r="BL11" s="190">
        <v>18</v>
      </c>
      <c r="BM11" s="190">
        <v>8</v>
      </c>
      <c r="BN11" s="190">
        <v>17</v>
      </c>
      <c r="BO11" s="190">
        <v>27</v>
      </c>
      <c r="BP11" s="190">
        <v>49</v>
      </c>
      <c r="BQ11" s="190">
        <v>55</v>
      </c>
      <c r="BR11" s="190">
        <v>47</v>
      </c>
      <c r="BS11" s="190">
        <v>147</v>
      </c>
      <c r="BT11" s="190">
        <v>9</v>
      </c>
      <c r="BU11" s="190">
        <v>2</v>
      </c>
      <c r="BV11" s="190">
        <v>6</v>
      </c>
      <c r="BW11" s="190">
        <v>4</v>
      </c>
      <c r="BX11" s="190">
        <v>54</v>
      </c>
      <c r="BY11" s="190">
        <v>101</v>
      </c>
      <c r="BZ11" s="190">
        <v>42</v>
      </c>
      <c r="CA11" s="190">
        <v>59</v>
      </c>
      <c r="CB11" s="190">
        <v>44</v>
      </c>
      <c r="CC11" s="190">
        <v>864</v>
      </c>
      <c r="CD11" s="190">
        <v>325</v>
      </c>
      <c r="CE11" s="190">
        <v>140</v>
      </c>
      <c r="CF11" s="190">
        <v>16</v>
      </c>
      <c r="CG11" s="190">
        <v>21</v>
      </c>
      <c r="CH11" s="190">
        <v>104</v>
      </c>
      <c r="CI11" s="190">
        <v>62</v>
      </c>
      <c r="CJ11" s="190">
        <v>103</v>
      </c>
      <c r="CK11" s="190">
        <v>0</v>
      </c>
      <c r="CL11" s="190">
        <f t="shared" si="0"/>
        <v>3456</v>
      </c>
    </row>
    <row r="12" spans="1:90" ht="13.5" customHeight="1" x14ac:dyDescent="0.25">
      <c r="A12" s="190" t="s">
        <v>682</v>
      </c>
      <c r="B12" s="190">
        <v>2203</v>
      </c>
      <c r="C12" s="190">
        <v>2809</v>
      </c>
      <c r="D12" s="190">
        <v>4979</v>
      </c>
      <c r="E12" s="190">
        <v>2255</v>
      </c>
      <c r="F12" s="190">
        <v>3891</v>
      </c>
      <c r="G12" s="190">
        <v>4207</v>
      </c>
      <c r="H12" s="190">
        <v>20627</v>
      </c>
      <c r="I12" s="190">
        <v>1534</v>
      </c>
      <c r="J12" s="190">
        <v>5152</v>
      </c>
      <c r="K12" s="190">
        <v>4387</v>
      </c>
      <c r="L12" s="190">
        <v>4947</v>
      </c>
      <c r="M12" s="190">
        <v>1661</v>
      </c>
      <c r="N12" s="190">
        <v>2183</v>
      </c>
      <c r="O12" s="190">
        <v>2419</v>
      </c>
      <c r="P12" s="190">
        <v>29566</v>
      </c>
      <c r="Q12" s="190">
        <v>2833</v>
      </c>
      <c r="R12" s="190">
        <v>711</v>
      </c>
      <c r="S12" s="190">
        <v>1073</v>
      </c>
      <c r="T12" s="190">
        <v>2222</v>
      </c>
      <c r="U12" s="190">
        <v>1212</v>
      </c>
      <c r="V12" s="190">
        <v>789</v>
      </c>
      <c r="W12" s="190">
        <v>647</v>
      </c>
      <c r="X12" s="190">
        <v>1200</v>
      </c>
      <c r="Y12" s="190">
        <v>1106</v>
      </c>
      <c r="Z12" s="190">
        <v>469</v>
      </c>
      <c r="AA12" s="190">
        <v>470</v>
      </c>
      <c r="AB12" s="190">
        <v>444</v>
      </c>
      <c r="AC12" s="190">
        <v>1632</v>
      </c>
      <c r="AD12" s="190">
        <v>6547</v>
      </c>
      <c r="AE12" s="190">
        <v>2108</v>
      </c>
      <c r="AF12" s="190">
        <v>5178</v>
      </c>
      <c r="AG12" s="190">
        <v>1614</v>
      </c>
      <c r="AH12" s="190">
        <v>9001</v>
      </c>
      <c r="AI12" s="190">
        <v>2299</v>
      </c>
      <c r="AJ12" s="190">
        <v>2597</v>
      </c>
      <c r="AK12" s="190">
        <v>1240</v>
      </c>
      <c r="AL12" s="190">
        <v>4098</v>
      </c>
      <c r="AM12" s="190">
        <v>2255</v>
      </c>
      <c r="AN12" s="190">
        <v>3112</v>
      </c>
      <c r="AO12" s="190">
        <v>2216</v>
      </c>
      <c r="AP12" s="190">
        <v>1764</v>
      </c>
      <c r="AQ12" s="190">
        <v>20830</v>
      </c>
      <c r="AR12" s="190">
        <v>4617</v>
      </c>
      <c r="AS12" s="190">
        <v>2511</v>
      </c>
      <c r="AT12" s="190">
        <v>5950</v>
      </c>
      <c r="AU12" s="190">
        <v>2695</v>
      </c>
      <c r="AV12" s="190">
        <v>4121</v>
      </c>
      <c r="AW12" s="190">
        <v>8438</v>
      </c>
      <c r="AX12" s="190">
        <v>2983</v>
      </c>
      <c r="AY12" s="190">
        <v>1523</v>
      </c>
      <c r="AZ12" s="190">
        <v>1651</v>
      </c>
      <c r="BA12" s="190">
        <v>1474</v>
      </c>
      <c r="BB12" s="190">
        <v>2277</v>
      </c>
      <c r="BC12" s="190">
        <v>4678</v>
      </c>
      <c r="BD12" s="190">
        <v>1944</v>
      </c>
      <c r="BE12" s="190">
        <v>4462</v>
      </c>
      <c r="BF12" s="190">
        <v>44067</v>
      </c>
      <c r="BG12" s="190">
        <v>2051</v>
      </c>
      <c r="BH12" s="190">
        <v>1901</v>
      </c>
      <c r="BI12" s="190">
        <v>2929</v>
      </c>
      <c r="BJ12" s="190">
        <v>1935</v>
      </c>
      <c r="BK12" s="190">
        <v>4475</v>
      </c>
      <c r="BL12" s="190">
        <v>5438</v>
      </c>
      <c r="BM12" s="190">
        <v>1844</v>
      </c>
      <c r="BN12" s="190">
        <v>5965</v>
      </c>
      <c r="BO12" s="190">
        <v>4162</v>
      </c>
      <c r="BP12" s="190">
        <v>3682</v>
      </c>
      <c r="BQ12" s="190">
        <v>6954</v>
      </c>
      <c r="BR12" s="190">
        <v>1698</v>
      </c>
      <c r="BS12" s="190">
        <v>69287</v>
      </c>
      <c r="BT12" s="190">
        <v>1168</v>
      </c>
      <c r="BU12" s="190">
        <v>9284</v>
      </c>
      <c r="BV12" s="190">
        <v>3713</v>
      </c>
      <c r="BW12" s="190">
        <v>7737</v>
      </c>
      <c r="BX12" s="190">
        <v>23124</v>
      </c>
      <c r="BY12" s="190">
        <v>8143</v>
      </c>
      <c r="BZ12" s="190">
        <v>31359</v>
      </c>
      <c r="CA12" s="190">
        <v>12199</v>
      </c>
      <c r="CB12" s="190">
        <v>20003</v>
      </c>
      <c r="CC12" s="190">
        <v>30348</v>
      </c>
      <c r="CD12" s="190">
        <v>43884</v>
      </c>
      <c r="CE12" s="190">
        <v>6238</v>
      </c>
      <c r="CF12" s="190">
        <v>2482</v>
      </c>
      <c r="CG12" s="190">
        <v>4621</v>
      </c>
      <c r="CH12" s="190">
        <v>47702</v>
      </c>
      <c r="CI12" s="190">
        <v>8892</v>
      </c>
      <c r="CJ12" s="190">
        <v>9481</v>
      </c>
      <c r="CK12" s="190">
        <v>0</v>
      </c>
      <c r="CL12" s="190">
        <f t="shared" si="0"/>
        <v>648577</v>
      </c>
    </row>
    <row r="13" spans="1:90" ht="13.5" customHeight="1" x14ac:dyDescent="0.25">
      <c r="A13" s="190" t="s">
        <v>683</v>
      </c>
      <c r="B13" s="190">
        <v>2</v>
      </c>
      <c r="C13" s="190">
        <v>19</v>
      </c>
      <c r="D13" s="190">
        <v>31</v>
      </c>
      <c r="E13" s="190">
        <v>1</v>
      </c>
      <c r="F13" s="190">
        <v>14</v>
      </c>
      <c r="G13" s="190">
        <v>23</v>
      </c>
      <c r="H13" s="190">
        <v>75</v>
      </c>
      <c r="I13" s="190">
        <v>12</v>
      </c>
      <c r="J13" s="190">
        <v>14</v>
      </c>
      <c r="K13" s="190">
        <v>14</v>
      </c>
      <c r="L13" s="190">
        <v>7</v>
      </c>
      <c r="M13" s="190">
        <v>7</v>
      </c>
      <c r="N13" s="190">
        <v>6</v>
      </c>
      <c r="O13" s="190">
        <v>4</v>
      </c>
      <c r="P13" s="190">
        <v>110</v>
      </c>
      <c r="Q13" s="190">
        <v>6</v>
      </c>
      <c r="R13" s="190">
        <v>2</v>
      </c>
      <c r="S13" s="190">
        <v>2</v>
      </c>
      <c r="T13" s="190">
        <v>7</v>
      </c>
      <c r="U13" s="190">
        <v>6</v>
      </c>
      <c r="V13" s="190">
        <v>2</v>
      </c>
      <c r="W13" s="190">
        <v>0</v>
      </c>
      <c r="X13" s="190">
        <v>11</v>
      </c>
      <c r="Y13" s="190">
        <v>2</v>
      </c>
      <c r="Z13" s="190">
        <v>0</v>
      </c>
      <c r="AA13" s="190">
        <v>4</v>
      </c>
      <c r="AB13" s="190">
        <v>2</v>
      </c>
      <c r="AC13" s="190">
        <v>4</v>
      </c>
      <c r="AD13" s="190">
        <v>36</v>
      </c>
      <c r="AE13" s="190">
        <v>11</v>
      </c>
      <c r="AF13" s="190">
        <v>15</v>
      </c>
      <c r="AG13" s="190">
        <v>4</v>
      </c>
      <c r="AH13" s="190">
        <v>38</v>
      </c>
      <c r="AI13" s="190">
        <v>17</v>
      </c>
      <c r="AJ13" s="190">
        <v>13</v>
      </c>
      <c r="AK13" s="190">
        <v>2</v>
      </c>
      <c r="AL13" s="190">
        <v>6</v>
      </c>
      <c r="AM13" s="190">
        <v>15</v>
      </c>
      <c r="AN13" s="190">
        <v>4</v>
      </c>
      <c r="AO13" s="190">
        <v>0</v>
      </c>
      <c r="AP13" s="190">
        <v>0</v>
      </c>
      <c r="AQ13" s="190">
        <v>34</v>
      </c>
      <c r="AR13" s="190">
        <v>3</v>
      </c>
      <c r="AS13" s="190">
        <v>2</v>
      </c>
      <c r="AT13" s="190">
        <v>5</v>
      </c>
      <c r="AU13" s="190">
        <v>3</v>
      </c>
      <c r="AV13" s="190">
        <v>20</v>
      </c>
      <c r="AW13" s="190">
        <v>17</v>
      </c>
      <c r="AX13" s="190">
        <v>1</v>
      </c>
      <c r="AY13" s="190">
        <v>0</v>
      </c>
      <c r="AZ13" s="190">
        <v>16</v>
      </c>
      <c r="BA13" s="190">
        <v>2</v>
      </c>
      <c r="BB13" s="190">
        <v>8</v>
      </c>
      <c r="BC13" s="190">
        <v>19</v>
      </c>
      <c r="BD13" s="190">
        <v>0</v>
      </c>
      <c r="BE13" s="190">
        <v>14</v>
      </c>
      <c r="BF13" s="190">
        <v>13</v>
      </c>
      <c r="BG13" s="190">
        <v>0</v>
      </c>
      <c r="BH13" s="190">
        <v>0</v>
      </c>
      <c r="BI13" s="190">
        <v>0</v>
      </c>
      <c r="BJ13" s="190">
        <v>0</v>
      </c>
      <c r="BK13" s="190">
        <v>7</v>
      </c>
      <c r="BL13" s="190">
        <v>30</v>
      </c>
      <c r="BM13" s="190">
        <v>2</v>
      </c>
      <c r="BN13" s="190">
        <v>8</v>
      </c>
      <c r="BO13" s="190">
        <v>4</v>
      </c>
      <c r="BP13" s="190">
        <v>8</v>
      </c>
      <c r="BQ13" s="190">
        <v>9</v>
      </c>
      <c r="BR13" s="190">
        <v>8</v>
      </c>
      <c r="BS13" s="190">
        <v>334</v>
      </c>
      <c r="BT13" s="190">
        <v>6</v>
      </c>
      <c r="BU13" s="190">
        <v>3</v>
      </c>
      <c r="BV13" s="190">
        <v>3</v>
      </c>
      <c r="BW13" s="190">
        <v>10</v>
      </c>
      <c r="BX13" s="190">
        <v>27</v>
      </c>
      <c r="BY13" s="190">
        <v>38</v>
      </c>
      <c r="BZ13" s="190">
        <v>59</v>
      </c>
      <c r="CA13" s="190">
        <v>28</v>
      </c>
      <c r="CB13" s="190">
        <v>0</v>
      </c>
      <c r="CC13" s="190">
        <v>0</v>
      </c>
      <c r="CD13" s="190">
        <v>152</v>
      </c>
      <c r="CE13" s="190">
        <v>80</v>
      </c>
      <c r="CF13" s="190">
        <v>0</v>
      </c>
      <c r="CG13" s="190">
        <v>0</v>
      </c>
      <c r="CH13" s="190">
        <v>16</v>
      </c>
      <c r="CI13" s="190">
        <v>6</v>
      </c>
      <c r="CJ13" s="190">
        <v>18</v>
      </c>
      <c r="CK13" s="190">
        <v>0</v>
      </c>
      <c r="CL13" s="190">
        <f t="shared" si="0"/>
        <v>1561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S6"/>
  <sheetViews>
    <sheetView showGridLines="0" zoomScale="70" zoomScaleNormal="70" workbookViewId="0">
      <pane xSplit="3" topLeftCell="DG1" activePane="topRight" state="frozen"/>
      <selection pane="topRight" activeCell="FM5" sqref="FM5"/>
    </sheetView>
  </sheetViews>
  <sheetFormatPr defaultColWidth="9" defaultRowHeight="12.75" x14ac:dyDescent="0.2"/>
  <cols>
    <col min="1" max="1" width="8.875" style="1" customWidth="1"/>
    <col min="2" max="2" width="56.5" style="1" customWidth="1"/>
    <col min="3" max="3" width="14" style="1" bestFit="1" customWidth="1"/>
    <col min="4" max="4" width="10.25" style="1" customWidth="1"/>
    <col min="5" max="5" width="11.125" style="1" customWidth="1"/>
    <col min="6" max="71" width="9.875" style="1" customWidth="1"/>
    <col min="72" max="72" width="10.25" style="1" bestFit="1" customWidth="1"/>
    <col min="73" max="176" width="9.875" style="1" customWidth="1"/>
    <col min="177" max="177" width="10.25" style="1" bestFit="1" customWidth="1"/>
    <col min="178" max="182" width="9.875" style="1" customWidth="1"/>
    <col min="183" max="183" width="12.375" style="1" customWidth="1"/>
    <col min="184" max="284" width="9.875" style="1" customWidth="1"/>
    <col min="285" max="285" width="10.25" style="1" bestFit="1" customWidth="1"/>
    <col min="286" max="349" width="9.875" style="1" customWidth="1"/>
    <col min="350" max="350" width="10.5" style="1" customWidth="1"/>
    <col min="351" max="351" width="9.875" style="1" customWidth="1"/>
    <col min="352" max="352" width="11.25" style="1" customWidth="1"/>
    <col min="353" max="354" width="9.875" style="1" customWidth="1"/>
    <col min="355" max="355" width="14.875" style="5" bestFit="1" customWidth="1"/>
    <col min="356" max="356" width="11.875" style="1" customWidth="1"/>
    <col min="357" max="357" width="14" style="1" customWidth="1"/>
    <col min="358" max="16384" width="9" style="1"/>
  </cols>
  <sheetData>
    <row r="1" spans="2:357" x14ac:dyDescent="0.2">
      <c r="C1" s="14" t="s">
        <v>420</v>
      </c>
      <c r="D1" s="18">
        <v>21000</v>
      </c>
      <c r="E1" s="16">
        <v>21120</v>
      </c>
      <c r="F1" s="17">
        <v>21130</v>
      </c>
      <c r="G1" s="16">
        <v>21131</v>
      </c>
      <c r="H1" s="16">
        <v>21132</v>
      </c>
      <c r="I1" s="16">
        <v>21133</v>
      </c>
      <c r="J1" s="15">
        <v>21140</v>
      </c>
      <c r="K1" s="13">
        <v>21141</v>
      </c>
      <c r="L1" s="13">
        <v>21142</v>
      </c>
      <c r="M1" s="13">
        <v>21143</v>
      </c>
      <c r="N1" s="13">
        <v>21144</v>
      </c>
      <c r="O1" s="13">
        <v>21150</v>
      </c>
      <c r="P1" s="13">
        <v>21151</v>
      </c>
      <c r="Q1" s="13">
        <v>21152</v>
      </c>
      <c r="R1" s="13">
        <v>21160</v>
      </c>
      <c r="S1" s="13">
        <v>21170</v>
      </c>
      <c r="T1" s="13">
        <v>21171</v>
      </c>
      <c r="U1" s="13">
        <v>21172</v>
      </c>
      <c r="V1" s="13">
        <v>21173</v>
      </c>
      <c r="W1" s="13">
        <v>21180</v>
      </c>
      <c r="X1" s="13">
        <v>21181</v>
      </c>
      <c r="Y1" s="13">
        <v>21182</v>
      </c>
      <c r="Z1" s="13">
        <v>21200</v>
      </c>
      <c r="AA1" s="13">
        <v>21210</v>
      </c>
      <c r="AB1" s="13">
        <v>21220</v>
      </c>
      <c r="AC1" s="13">
        <v>21230</v>
      </c>
      <c r="AD1" s="13">
        <v>21240</v>
      </c>
      <c r="AE1" s="13">
        <v>21250</v>
      </c>
      <c r="AF1" s="13">
        <v>21270</v>
      </c>
      <c r="AG1" s="13">
        <v>21271</v>
      </c>
      <c r="AH1" s="13">
        <v>21272</v>
      </c>
      <c r="AI1" s="13">
        <v>21273</v>
      </c>
      <c r="AJ1" s="13">
        <v>21274</v>
      </c>
      <c r="AK1" s="13">
        <v>21275</v>
      </c>
      <c r="AL1" s="13">
        <v>21276</v>
      </c>
      <c r="AM1" s="13">
        <v>21277</v>
      </c>
      <c r="AN1" s="13">
        <v>21278</v>
      </c>
      <c r="AO1" s="13">
        <v>21279</v>
      </c>
      <c r="AP1" s="13">
        <v>21300</v>
      </c>
      <c r="AQ1" s="13">
        <v>21310</v>
      </c>
      <c r="AR1" s="13">
        <v>21320</v>
      </c>
      <c r="AS1" s="13">
        <v>21330</v>
      </c>
      <c r="AT1" s="13">
        <v>21800</v>
      </c>
      <c r="AU1" s="13">
        <v>21810</v>
      </c>
      <c r="AV1" s="13">
        <v>21820</v>
      </c>
      <c r="AW1" s="13">
        <v>21830</v>
      </c>
      <c r="AX1" s="13">
        <v>21840</v>
      </c>
      <c r="AY1" s="13">
        <v>21850</v>
      </c>
      <c r="AZ1" s="13">
        <v>22000</v>
      </c>
      <c r="BA1" s="13">
        <v>22110</v>
      </c>
      <c r="BB1" s="13">
        <v>22115</v>
      </c>
      <c r="BC1" s="13">
        <v>22117</v>
      </c>
      <c r="BD1" s="13">
        <v>22130</v>
      </c>
      <c r="BE1" s="13">
        <v>22131</v>
      </c>
      <c r="BF1" s="13">
        <v>22132</v>
      </c>
      <c r="BG1" s="13">
        <v>22133</v>
      </c>
      <c r="BH1" s="13">
        <v>22139</v>
      </c>
      <c r="BI1" s="13">
        <v>22150</v>
      </c>
      <c r="BJ1" s="13">
        <v>22151</v>
      </c>
      <c r="BK1" s="13">
        <v>22152</v>
      </c>
      <c r="BL1" s="13">
        <v>22153</v>
      </c>
      <c r="BM1" s="13">
        <v>22160</v>
      </c>
      <c r="BN1" s="13">
        <v>22161</v>
      </c>
      <c r="BO1" s="13">
        <v>22162</v>
      </c>
      <c r="BP1" s="13">
        <v>22163</v>
      </c>
      <c r="BQ1" s="13">
        <v>22180</v>
      </c>
      <c r="BR1" s="13">
        <v>22181</v>
      </c>
      <c r="BS1" s="13">
        <v>22182</v>
      </c>
      <c r="BT1" s="13">
        <v>22190</v>
      </c>
      <c r="BU1" s="13">
        <v>22191</v>
      </c>
      <c r="BV1" s="13">
        <v>22192</v>
      </c>
      <c r="BW1" s="13">
        <v>22193</v>
      </c>
      <c r="BX1" s="13">
        <v>22800</v>
      </c>
      <c r="BY1" s="13">
        <v>22810</v>
      </c>
      <c r="BZ1" s="13">
        <v>22820</v>
      </c>
      <c r="CA1" s="13">
        <v>22830</v>
      </c>
      <c r="CB1" s="13">
        <v>32000</v>
      </c>
      <c r="CC1" s="13">
        <v>32110</v>
      </c>
      <c r="CD1" s="13">
        <v>32120</v>
      </c>
      <c r="CE1" s="13">
        <v>32130</v>
      </c>
      <c r="CF1" s="13">
        <v>32140</v>
      </c>
      <c r="CG1" s="13">
        <v>32150</v>
      </c>
      <c r="CH1" s="13">
        <v>32160</v>
      </c>
      <c r="CI1" s="13">
        <v>32170</v>
      </c>
      <c r="CJ1" s="13">
        <v>32190</v>
      </c>
      <c r="CK1" s="13">
        <v>32300</v>
      </c>
      <c r="CL1" s="13">
        <v>32410</v>
      </c>
      <c r="CM1" s="13">
        <v>32420</v>
      </c>
      <c r="CN1" s="13">
        <v>32800</v>
      </c>
      <c r="CO1" s="13">
        <v>32810</v>
      </c>
      <c r="CP1" s="13">
        <v>32812</v>
      </c>
      <c r="CQ1" s="13">
        <v>32813</v>
      </c>
      <c r="CR1" s="13">
        <v>32820</v>
      </c>
      <c r="CS1" s="13">
        <v>33000</v>
      </c>
      <c r="CT1" s="13">
        <v>33110</v>
      </c>
      <c r="CU1" s="13">
        <v>33120</v>
      </c>
      <c r="CV1" s="13">
        <v>33130</v>
      </c>
      <c r="CW1" s="13">
        <v>33131</v>
      </c>
      <c r="CX1" s="13">
        <v>33132</v>
      </c>
      <c r="CY1" s="13">
        <v>33135</v>
      </c>
      <c r="CZ1" s="13">
        <v>33138</v>
      </c>
      <c r="DA1" s="13">
        <v>33140</v>
      </c>
      <c r="DB1" s="13">
        <v>33150</v>
      </c>
      <c r="DC1" s="13">
        <v>33151</v>
      </c>
      <c r="DD1" s="13">
        <v>33152</v>
      </c>
      <c r="DE1" s="13">
        <v>33153</v>
      </c>
      <c r="DF1" s="13">
        <v>33154</v>
      </c>
      <c r="DG1" s="13">
        <v>33160</v>
      </c>
      <c r="DH1" s="13">
        <v>33161</v>
      </c>
      <c r="DI1" s="13">
        <v>33162</v>
      </c>
      <c r="DJ1" s="13">
        <v>33170</v>
      </c>
      <c r="DK1" s="13">
        <v>33180</v>
      </c>
      <c r="DL1" s="13">
        <v>33200</v>
      </c>
      <c r="DM1" s="13">
        <v>33210</v>
      </c>
      <c r="DN1" s="13">
        <v>33800</v>
      </c>
      <c r="DO1" s="13">
        <v>41000</v>
      </c>
      <c r="DP1" s="13">
        <v>41100</v>
      </c>
      <c r="DQ1" s="13">
        <v>41200</v>
      </c>
      <c r="DR1" s="13">
        <v>41800</v>
      </c>
      <c r="DS1" s="13">
        <v>41850</v>
      </c>
      <c r="DT1" s="13">
        <v>42000</v>
      </c>
      <c r="DU1" s="13">
        <v>42210</v>
      </c>
      <c r="DV1" s="13">
        <v>42220</v>
      </c>
      <c r="DW1" s="13">
        <v>42230</v>
      </c>
      <c r="DX1" s="13">
        <v>42240</v>
      </c>
      <c r="DY1" s="13">
        <v>42250</v>
      </c>
      <c r="DZ1" s="13">
        <v>42270</v>
      </c>
      <c r="EA1" s="13">
        <v>42310</v>
      </c>
      <c r="EB1" s="13">
        <v>42320</v>
      </c>
      <c r="EC1" s="13">
        <v>42330</v>
      </c>
      <c r="ED1" s="13">
        <v>42340</v>
      </c>
      <c r="EE1" s="13">
        <v>42350</v>
      </c>
      <c r="EF1" s="13">
        <v>42420</v>
      </c>
      <c r="EG1" s="13">
        <v>42421</v>
      </c>
      <c r="EH1" s="13">
        <v>42422</v>
      </c>
      <c r="EI1" s="13">
        <v>42423</v>
      </c>
      <c r="EJ1" s="13">
        <v>42430</v>
      </c>
      <c r="EK1" s="13">
        <v>42460</v>
      </c>
      <c r="EL1" s="13">
        <v>42461</v>
      </c>
      <c r="EM1" s="13">
        <v>42462</v>
      </c>
      <c r="EN1" s="13">
        <v>42800</v>
      </c>
      <c r="EO1" s="13">
        <v>42810</v>
      </c>
      <c r="EP1" s="13">
        <v>42820</v>
      </c>
      <c r="EQ1" s="13">
        <v>42830</v>
      </c>
      <c r="ER1" s="13">
        <v>42840</v>
      </c>
      <c r="ES1" s="13">
        <v>42850</v>
      </c>
      <c r="ET1" s="13">
        <v>42860</v>
      </c>
      <c r="EU1" s="13">
        <v>42870</v>
      </c>
      <c r="EV1" s="13">
        <v>51000</v>
      </c>
      <c r="EW1" s="13">
        <v>51110</v>
      </c>
      <c r="EX1" s="13"/>
      <c r="EY1" s="13"/>
      <c r="EZ1" s="13">
        <v>51120</v>
      </c>
      <c r="FA1" s="13"/>
      <c r="FB1" s="13">
        <v>51130</v>
      </c>
      <c r="FC1" s="13">
        <v>51160</v>
      </c>
      <c r="FD1" s="13"/>
      <c r="FE1" s="13">
        <v>51170</v>
      </c>
      <c r="FF1" s="13">
        <v>51171</v>
      </c>
      <c r="FG1" s="13">
        <v>51410</v>
      </c>
      <c r="FH1" s="13">
        <v>51420</v>
      </c>
      <c r="FI1" s="13">
        <v>51800</v>
      </c>
      <c r="FJ1" s="13">
        <v>51830</v>
      </c>
      <c r="FK1" s="13">
        <v>51840</v>
      </c>
      <c r="FL1" s="13">
        <v>51850</v>
      </c>
      <c r="FM1" s="13">
        <v>52000</v>
      </c>
      <c r="FN1" s="13">
        <v>52110</v>
      </c>
      <c r="FO1" s="13">
        <v>52120</v>
      </c>
      <c r="FP1" s="13">
        <v>52125</v>
      </c>
      <c r="FQ1" s="13">
        <v>52130</v>
      </c>
      <c r="FR1" s="13">
        <v>52135</v>
      </c>
      <c r="FS1" s="13">
        <v>52140</v>
      </c>
      <c r="FT1" s="13">
        <v>52150</v>
      </c>
      <c r="FU1" s="13">
        <v>52160</v>
      </c>
      <c r="FV1" s="13">
        <v>52200</v>
      </c>
      <c r="FW1" s="13">
        <v>52210</v>
      </c>
      <c r="FX1" s="13">
        <v>52220</v>
      </c>
      <c r="FY1" s="13">
        <v>52230</v>
      </c>
      <c r="FZ1" s="13">
        <v>52235</v>
      </c>
      <c r="GA1" s="13">
        <v>52240</v>
      </c>
      <c r="GB1" s="13">
        <v>52250</v>
      </c>
      <c r="GC1" s="13">
        <v>52260</v>
      </c>
      <c r="GD1" s="13">
        <v>52800</v>
      </c>
      <c r="GE1" s="13">
        <v>52810</v>
      </c>
      <c r="GF1" s="13">
        <v>52820</v>
      </c>
      <c r="GG1" s="13">
        <v>52840</v>
      </c>
      <c r="GH1" s="13">
        <v>53000</v>
      </c>
      <c r="GI1" s="13">
        <v>53110</v>
      </c>
      <c r="GJ1" s="13">
        <v>53130</v>
      </c>
      <c r="GK1" s="13">
        <v>53140</v>
      </c>
      <c r="GL1" s="13">
        <v>53150</v>
      </c>
      <c r="GM1" s="13">
        <v>53800</v>
      </c>
      <c r="GN1" s="13">
        <v>53820</v>
      </c>
      <c r="GO1" s="13">
        <v>53830</v>
      </c>
      <c r="GP1" s="13">
        <v>53840</v>
      </c>
      <c r="GQ1" s="62">
        <v>53850</v>
      </c>
      <c r="GR1" s="62">
        <v>53860</v>
      </c>
      <c r="GS1" s="13">
        <v>61000</v>
      </c>
      <c r="GT1" s="13">
        <v>61100</v>
      </c>
      <c r="GU1" s="13">
        <v>61200</v>
      </c>
      <c r="GV1" s="13">
        <v>61300</v>
      </c>
      <c r="GW1" s="13">
        <v>61400</v>
      </c>
      <c r="GX1" s="13">
        <v>61500</v>
      </c>
      <c r="GY1" s="13">
        <v>61600</v>
      </c>
      <c r="GZ1" s="13">
        <v>61700</v>
      </c>
      <c r="HA1" s="13">
        <v>61800</v>
      </c>
      <c r="HB1" s="13">
        <v>61900</v>
      </c>
      <c r="HC1" s="13">
        <v>61910</v>
      </c>
      <c r="HD1" s="13">
        <v>61920</v>
      </c>
      <c r="HE1" s="13">
        <v>61930</v>
      </c>
      <c r="HF1" s="13">
        <v>61940</v>
      </c>
      <c r="HG1" s="13">
        <v>61950</v>
      </c>
      <c r="HH1" s="13">
        <v>61960</v>
      </c>
      <c r="HI1" s="13">
        <v>63000</v>
      </c>
      <c r="HJ1" s="13">
        <v>63100</v>
      </c>
      <c r="HK1" s="13">
        <v>63150</v>
      </c>
      <c r="HL1" s="13">
        <v>63200</v>
      </c>
      <c r="HM1" s="13">
        <v>63300</v>
      </c>
      <c r="HN1" s="13">
        <v>63400</v>
      </c>
      <c r="HO1" s="13">
        <v>63500</v>
      </c>
      <c r="HP1" s="48">
        <v>63600</v>
      </c>
      <c r="HQ1" s="48">
        <v>63700</v>
      </c>
      <c r="HR1" s="30">
        <v>81000</v>
      </c>
      <c r="HS1" s="30">
        <v>81100</v>
      </c>
      <c r="HT1" s="30">
        <v>81110</v>
      </c>
      <c r="HU1" s="30">
        <v>81120</v>
      </c>
      <c r="HV1" s="30">
        <v>81130</v>
      </c>
      <c r="HW1" s="30">
        <v>81160</v>
      </c>
      <c r="HX1" s="30">
        <v>81170</v>
      </c>
      <c r="HY1" s="30">
        <v>81190</v>
      </c>
      <c r="HZ1" s="30">
        <v>81200</v>
      </c>
      <c r="IA1" s="30">
        <v>81210</v>
      </c>
      <c r="IB1" s="30">
        <v>81220</v>
      </c>
      <c r="IC1" s="30">
        <v>81230</v>
      </c>
      <c r="ID1" s="30">
        <v>81240</v>
      </c>
      <c r="IE1" s="30">
        <v>81250</v>
      </c>
      <c r="IF1" s="30">
        <v>81260</v>
      </c>
      <c r="IG1" s="30">
        <v>81270</v>
      </c>
      <c r="IH1" s="30">
        <v>81900</v>
      </c>
      <c r="II1" s="30">
        <v>81910</v>
      </c>
      <c r="IJ1" s="30">
        <v>82000</v>
      </c>
      <c r="IK1" s="30">
        <v>82100</v>
      </c>
      <c r="IL1" s="30">
        <v>82200</v>
      </c>
      <c r="IM1" s="30">
        <v>82300</v>
      </c>
      <c r="IN1" s="30">
        <v>82400</v>
      </c>
      <c r="IO1" s="30">
        <v>82500</v>
      </c>
      <c r="IP1" s="30">
        <v>82510</v>
      </c>
      <c r="IQ1" s="30">
        <v>82520</v>
      </c>
      <c r="IR1" s="30">
        <v>82550</v>
      </c>
      <c r="IS1" s="30">
        <v>82560</v>
      </c>
      <c r="IT1" s="30">
        <v>82570</v>
      </c>
      <c r="IU1" s="30">
        <v>82575</v>
      </c>
      <c r="IV1" s="30">
        <v>82600</v>
      </c>
      <c r="IW1" s="30">
        <v>82610</v>
      </c>
      <c r="IX1" s="30">
        <v>82620</v>
      </c>
      <c r="IY1" s="30">
        <v>82750</v>
      </c>
      <c r="IZ1" s="30">
        <v>82760</v>
      </c>
      <c r="JA1" s="30">
        <v>82800</v>
      </c>
      <c r="JB1" s="30">
        <v>82820</v>
      </c>
      <c r="JC1" s="30">
        <v>82900</v>
      </c>
      <c r="JD1" s="30">
        <v>90000</v>
      </c>
      <c r="JE1" s="30">
        <v>90100</v>
      </c>
      <c r="JF1" s="30">
        <v>90101</v>
      </c>
      <c r="JG1" s="30">
        <v>90110</v>
      </c>
      <c r="JH1" s="30">
        <v>90112</v>
      </c>
      <c r="JI1" s="30">
        <v>90115</v>
      </c>
      <c r="JJ1" s="30">
        <v>90116</v>
      </c>
      <c r="JK1" s="30">
        <v>90117</v>
      </c>
      <c r="JL1" s="30">
        <v>90118</v>
      </c>
      <c r="JM1" s="30">
        <v>90300</v>
      </c>
      <c r="JN1" s="30">
        <v>90320</v>
      </c>
      <c r="JO1" s="30">
        <v>90321</v>
      </c>
      <c r="JP1" s="30">
        <v>90322</v>
      </c>
      <c r="JQ1" s="30">
        <v>90330</v>
      </c>
      <c r="JR1" s="30">
        <v>90331</v>
      </c>
      <c r="JS1" s="30">
        <v>90340</v>
      </c>
      <c r="JT1" s="30">
        <v>90341</v>
      </c>
      <c r="JU1" s="30">
        <v>90342</v>
      </c>
      <c r="JV1" s="30">
        <v>90350</v>
      </c>
      <c r="JW1" s="30">
        <v>90370</v>
      </c>
      <c r="JX1" s="30">
        <v>90400</v>
      </c>
      <c r="JY1" s="30">
        <v>90420</v>
      </c>
      <c r="JZ1" s="30">
        <v>90425</v>
      </c>
      <c r="KA1" s="30">
        <v>90500</v>
      </c>
      <c r="KB1" s="30">
        <v>90520</v>
      </c>
      <c r="KC1" s="30">
        <v>90521</v>
      </c>
      <c r="KD1" s="30">
        <v>90540</v>
      </c>
      <c r="KE1" s="30">
        <v>90541</v>
      </c>
      <c r="KF1" s="30">
        <v>90542</v>
      </c>
      <c r="KG1" s="30">
        <v>90600</v>
      </c>
      <c r="KH1" s="30">
        <v>90610</v>
      </c>
      <c r="KI1" s="30">
        <v>90700</v>
      </c>
      <c r="KJ1" s="30">
        <v>90710</v>
      </c>
      <c r="KK1" s="30">
        <v>90730</v>
      </c>
      <c r="KL1" s="30">
        <v>90731</v>
      </c>
      <c r="KM1" s="30">
        <v>90732</v>
      </c>
      <c r="KN1" s="30">
        <v>90733</v>
      </c>
      <c r="KO1" s="30">
        <v>90734</v>
      </c>
      <c r="KP1" s="30">
        <v>90740</v>
      </c>
      <c r="KQ1" s="30">
        <v>90744</v>
      </c>
      <c r="KR1" s="30">
        <v>90745</v>
      </c>
      <c r="KS1" s="30">
        <v>90746</v>
      </c>
      <c r="KT1" s="30">
        <v>90800</v>
      </c>
      <c r="KU1" s="30">
        <v>90810</v>
      </c>
      <c r="KV1" s="30">
        <v>91000</v>
      </c>
      <c r="KW1" s="30">
        <v>91300</v>
      </c>
      <c r="KX1" s="30">
        <v>91400</v>
      </c>
      <c r="KY1" s="30">
        <v>91500</v>
      </c>
      <c r="KZ1" s="30">
        <v>91600</v>
      </c>
      <c r="LA1" s="30">
        <v>94000</v>
      </c>
      <c r="LB1" s="30">
        <v>94100</v>
      </c>
      <c r="LC1" s="30">
        <v>94210</v>
      </c>
      <c r="LD1" s="30">
        <v>94220</v>
      </c>
      <c r="LE1" s="30">
        <v>94300</v>
      </c>
      <c r="LF1" s="30">
        <v>94400</v>
      </c>
      <c r="LG1" s="30">
        <v>94500</v>
      </c>
      <c r="LH1" s="30">
        <v>94600</v>
      </c>
      <c r="LI1" s="30">
        <v>94700</v>
      </c>
      <c r="LJ1" s="30">
        <v>94800</v>
      </c>
      <c r="LK1" s="30">
        <v>94810</v>
      </c>
      <c r="LL1" s="30">
        <v>94820</v>
      </c>
      <c r="LM1" s="30">
        <v>94830</v>
      </c>
      <c r="LN1" s="30">
        <v>98000</v>
      </c>
      <c r="LO1" s="30">
        <v>98100</v>
      </c>
      <c r="LP1" s="30">
        <v>98120</v>
      </c>
      <c r="LQ1" s="30">
        <v>98130</v>
      </c>
      <c r="LR1" s="30">
        <v>98140</v>
      </c>
      <c r="LS1" s="30">
        <v>98200</v>
      </c>
      <c r="LT1" s="30">
        <v>98300</v>
      </c>
      <c r="LU1" s="30">
        <v>98310</v>
      </c>
      <c r="LV1" s="30">
        <v>98320</v>
      </c>
      <c r="LW1" s="30">
        <v>98330</v>
      </c>
      <c r="LX1" s="30">
        <v>98350</v>
      </c>
      <c r="LY1" s="30">
        <v>98360</v>
      </c>
      <c r="LZ1" s="30">
        <v>98400</v>
      </c>
      <c r="MA1" s="30">
        <v>98410</v>
      </c>
      <c r="MB1" s="30">
        <v>98420</v>
      </c>
      <c r="MC1" s="30">
        <v>98430</v>
      </c>
      <c r="MD1" s="30">
        <v>98600</v>
      </c>
      <c r="ME1" s="30">
        <v>98610</v>
      </c>
      <c r="MF1" s="30">
        <v>98620</v>
      </c>
      <c r="MG1" s="30">
        <v>98630</v>
      </c>
      <c r="MH1" s="30">
        <v>98631</v>
      </c>
      <c r="MI1" s="30">
        <v>99000</v>
      </c>
      <c r="MJ1" s="30">
        <v>99100</v>
      </c>
      <c r="MK1" s="30">
        <v>99200</v>
      </c>
      <c r="ML1" s="30">
        <v>99300</v>
      </c>
      <c r="MM1" s="30">
        <v>99400</v>
      </c>
      <c r="MN1" s="30">
        <v>99500</v>
      </c>
      <c r="MO1" s="30">
        <v>99200</v>
      </c>
      <c r="MP1" s="30">
        <v>99300</v>
      </c>
      <c r="MQ1" s="30">
        <v>99400</v>
      </c>
      <c r="MR1" s="30">
        <v>99500</v>
      </c>
      <c r="MS1" s="30" t="s">
        <v>578</v>
      </c>
    </row>
    <row r="2" spans="2:357" s="12" customFormat="1" ht="99.75" customHeight="1" x14ac:dyDescent="0.25">
      <c r="B2" s="33" t="s">
        <v>715</v>
      </c>
      <c r="C2" s="31" t="s">
        <v>419</v>
      </c>
      <c r="D2" s="34" t="s">
        <v>323</v>
      </c>
      <c r="E2" s="35" t="s">
        <v>159</v>
      </c>
      <c r="F2" s="36" t="s">
        <v>24</v>
      </c>
      <c r="G2" s="37" t="s">
        <v>170</v>
      </c>
      <c r="H2" s="38" t="s">
        <v>350</v>
      </c>
      <c r="I2" s="38" t="s">
        <v>351</v>
      </c>
      <c r="J2" s="39" t="s">
        <v>25</v>
      </c>
      <c r="K2" s="38" t="s">
        <v>109</v>
      </c>
      <c r="L2" s="38" t="s">
        <v>352</v>
      </c>
      <c r="M2" s="40" t="s">
        <v>353</v>
      </c>
      <c r="N2" s="38" t="s">
        <v>110</v>
      </c>
      <c r="O2" s="41" t="s">
        <v>26</v>
      </c>
      <c r="P2" s="38" t="s">
        <v>354</v>
      </c>
      <c r="Q2" s="38" t="s">
        <v>355</v>
      </c>
      <c r="R2" s="42" t="s">
        <v>27</v>
      </c>
      <c r="S2" s="41" t="s">
        <v>28</v>
      </c>
      <c r="T2" s="38" t="s">
        <v>361</v>
      </c>
      <c r="U2" s="38" t="s">
        <v>362</v>
      </c>
      <c r="V2" s="38" t="s">
        <v>363</v>
      </c>
      <c r="W2" s="41" t="s">
        <v>29</v>
      </c>
      <c r="X2" s="38" t="s">
        <v>364</v>
      </c>
      <c r="Y2" s="38" t="s">
        <v>365</v>
      </c>
      <c r="Z2" s="41" t="s">
        <v>30</v>
      </c>
      <c r="AA2" s="38" t="s">
        <v>158</v>
      </c>
      <c r="AB2" s="38" t="s">
        <v>111</v>
      </c>
      <c r="AC2" s="38" t="s">
        <v>171</v>
      </c>
      <c r="AD2" s="38" t="s">
        <v>366</v>
      </c>
      <c r="AE2" s="38" t="s">
        <v>367</v>
      </c>
      <c r="AF2" s="38" t="s">
        <v>368</v>
      </c>
      <c r="AG2" s="38" t="s">
        <v>369</v>
      </c>
      <c r="AH2" s="38" t="s">
        <v>370</v>
      </c>
      <c r="AI2" s="38" t="s">
        <v>371</v>
      </c>
      <c r="AJ2" s="38" t="s">
        <v>372</v>
      </c>
      <c r="AK2" s="38" t="s">
        <v>373</v>
      </c>
      <c r="AL2" s="38" t="s">
        <v>374</v>
      </c>
      <c r="AM2" s="38" t="s">
        <v>375</v>
      </c>
      <c r="AN2" s="38" t="s">
        <v>376</v>
      </c>
      <c r="AO2" s="38" t="s">
        <v>377</v>
      </c>
      <c r="AP2" s="42" t="s">
        <v>112</v>
      </c>
      <c r="AQ2" s="38" t="s">
        <v>423</v>
      </c>
      <c r="AR2" s="38" t="s">
        <v>424</v>
      </c>
      <c r="AS2" s="38" t="s">
        <v>425</v>
      </c>
      <c r="AT2" s="42" t="s">
        <v>456</v>
      </c>
      <c r="AU2" s="38" t="s">
        <v>0</v>
      </c>
      <c r="AV2" s="38" t="s">
        <v>1</v>
      </c>
      <c r="AW2" s="40" t="s">
        <v>475</v>
      </c>
      <c r="AX2" s="40" t="s">
        <v>476</v>
      </c>
      <c r="AY2" s="40" t="s">
        <v>68</v>
      </c>
      <c r="AZ2" s="34" t="s">
        <v>324</v>
      </c>
      <c r="BA2" s="41" t="s">
        <v>31</v>
      </c>
      <c r="BB2" s="38" t="s">
        <v>378</v>
      </c>
      <c r="BC2" s="38" t="s">
        <v>113</v>
      </c>
      <c r="BD2" s="41" t="s">
        <v>32</v>
      </c>
      <c r="BE2" s="38" t="s">
        <v>379</v>
      </c>
      <c r="BF2" s="38" t="s">
        <v>380</v>
      </c>
      <c r="BG2" s="38" t="s">
        <v>381</v>
      </c>
      <c r="BH2" s="38" t="s">
        <v>114</v>
      </c>
      <c r="BI2" s="41" t="s">
        <v>33</v>
      </c>
      <c r="BJ2" s="38" t="s">
        <v>382</v>
      </c>
      <c r="BK2" s="38" t="s">
        <v>383</v>
      </c>
      <c r="BL2" s="38" t="s">
        <v>384</v>
      </c>
      <c r="BM2" s="41" t="s">
        <v>34</v>
      </c>
      <c r="BN2" s="38" t="s">
        <v>385</v>
      </c>
      <c r="BO2" s="38" t="s">
        <v>386</v>
      </c>
      <c r="BP2" s="38" t="s">
        <v>387</v>
      </c>
      <c r="BQ2" s="41" t="s">
        <v>35</v>
      </c>
      <c r="BR2" s="38" t="s">
        <v>388</v>
      </c>
      <c r="BS2" s="38" t="s">
        <v>389</v>
      </c>
      <c r="BT2" s="41" t="s">
        <v>160</v>
      </c>
      <c r="BU2" s="38" t="s">
        <v>390</v>
      </c>
      <c r="BV2" s="38" t="s">
        <v>115</v>
      </c>
      <c r="BW2" s="40" t="s">
        <v>426</v>
      </c>
      <c r="BX2" s="41" t="s">
        <v>461</v>
      </c>
      <c r="BY2" s="38" t="s">
        <v>116</v>
      </c>
      <c r="BZ2" s="38" t="s">
        <v>1</v>
      </c>
      <c r="CA2" s="38" t="s">
        <v>391</v>
      </c>
      <c r="CB2" s="34" t="s">
        <v>325</v>
      </c>
      <c r="CC2" s="41" t="s">
        <v>36</v>
      </c>
      <c r="CD2" s="41" t="s">
        <v>37</v>
      </c>
      <c r="CE2" s="41" t="s">
        <v>471</v>
      </c>
      <c r="CF2" s="41" t="s">
        <v>38</v>
      </c>
      <c r="CG2" s="41" t="s">
        <v>153</v>
      </c>
      <c r="CH2" s="41" t="s">
        <v>154</v>
      </c>
      <c r="CI2" s="41" t="s">
        <v>356</v>
      </c>
      <c r="CJ2" s="41" t="s">
        <v>39</v>
      </c>
      <c r="CK2" s="41" t="s">
        <v>40</v>
      </c>
      <c r="CL2" s="41" t="s">
        <v>463</v>
      </c>
      <c r="CM2" s="41" t="s">
        <v>41</v>
      </c>
      <c r="CN2" s="41" t="s">
        <v>161</v>
      </c>
      <c r="CO2" s="38" t="s">
        <v>0</v>
      </c>
      <c r="CP2" s="38" t="s">
        <v>392</v>
      </c>
      <c r="CQ2" s="38" t="s">
        <v>117</v>
      </c>
      <c r="CR2" s="38" t="s">
        <v>1</v>
      </c>
      <c r="CS2" s="34" t="s">
        <v>326</v>
      </c>
      <c r="CT2" s="41" t="s">
        <v>42</v>
      </c>
      <c r="CU2" s="41" t="s">
        <v>43</v>
      </c>
      <c r="CV2" s="41" t="s">
        <v>162</v>
      </c>
      <c r="CW2" s="38" t="s">
        <v>393</v>
      </c>
      <c r="CX2" s="38" t="s">
        <v>394</v>
      </c>
      <c r="CY2" s="38" t="s">
        <v>395</v>
      </c>
      <c r="CZ2" s="38" t="s">
        <v>396</v>
      </c>
      <c r="DA2" s="41" t="s">
        <v>44</v>
      </c>
      <c r="DB2" s="41" t="s">
        <v>45</v>
      </c>
      <c r="DC2" s="38" t="s">
        <v>397</v>
      </c>
      <c r="DD2" s="38" t="s">
        <v>398</v>
      </c>
      <c r="DE2" s="38" t="s">
        <v>399</v>
      </c>
      <c r="DF2" s="38" t="s">
        <v>400</v>
      </c>
      <c r="DG2" s="41" t="s">
        <v>46</v>
      </c>
      <c r="DH2" s="38" t="s">
        <v>401</v>
      </c>
      <c r="DI2" s="38" t="s">
        <v>402</v>
      </c>
      <c r="DJ2" s="41" t="s">
        <v>319</v>
      </c>
      <c r="DK2" s="41" t="s">
        <v>47</v>
      </c>
      <c r="DL2" s="41" t="s">
        <v>48</v>
      </c>
      <c r="DM2" s="41" t="s">
        <v>49</v>
      </c>
      <c r="DN2" s="41" t="s">
        <v>457</v>
      </c>
      <c r="DO2" s="34" t="s">
        <v>429</v>
      </c>
      <c r="DP2" s="41" t="s">
        <v>427</v>
      </c>
      <c r="DQ2" s="41" t="s">
        <v>428</v>
      </c>
      <c r="DR2" s="41" t="s">
        <v>462</v>
      </c>
      <c r="DS2" s="54" t="s">
        <v>509</v>
      </c>
      <c r="DT2" s="34" t="s">
        <v>327</v>
      </c>
      <c r="DU2" s="41" t="s">
        <v>50</v>
      </c>
      <c r="DV2" s="41" t="s">
        <v>51</v>
      </c>
      <c r="DW2" s="41" t="s">
        <v>52</v>
      </c>
      <c r="DX2" s="41" t="s">
        <v>53</v>
      </c>
      <c r="DY2" s="41" t="s">
        <v>54</v>
      </c>
      <c r="DZ2" s="41" t="s">
        <v>55</v>
      </c>
      <c r="EA2" s="41" t="s">
        <v>464</v>
      </c>
      <c r="EB2" s="41" t="s">
        <v>56</v>
      </c>
      <c r="EC2" s="41" t="s">
        <v>57</v>
      </c>
      <c r="ED2" s="41" t="s">
        <v>58</v>
      </c>
      <c r="EE2" s="41" t="s">
        <v>59</v>
      </c>
      <c r="EF2" s="41" t="s">
        <v>60</v>
      </c>
      <c r="EG2" s="38" t="s">
        <v>403</v>
      </c>
      <c r="EH2" s="38" t="s">
        <v>404</v>
      </c>
      <c r="EI2" s="38" t="s">
        <v>405</v>
      </c>
      <c r="EJ2" s="41" t="s">
        <v>61</v>
      </c>
      <c r="EK2" s="41" t="s">
        <v>155</v>
      </c>
      <c r="EL2" s="38" t="s">
        <v>430</v>
      </c>
      <c r="EM2" s="38" t="s">
        <v>431</v>
      </c>
      <c r="EN2" s="41" t="s">
        <v>458</v>
      </c>
      <c r="EO2" s="38" t="s">
        <v>0</v>
      </c>
      <c r="EP2" s="38" t="s">
        <v>1</v>
      </c>
      <c r="EQ2" s="38" t="s">
        <v>118</v>
      </c>
      <c r="ER2" s="38" t="s">
        <v>63</v>
      </c>
      <c r="ES2" s="64" t="s">
        <v>535</v>
      </c>
      <c r="ET2" s="38" t="s">
        <v>2</v>
      </c>
      <c r="EU2" s="38" t="s">
        <v>406</v>
      </c>
      <c r="EV2" s="34" t="s">
        <v>328</v>
      </c>
      <c r="EW2" s="41" t="s">
        <v>64</v>
      </c>
      <c r="EX2" s="41"/>
      <c r="EY2" s="41"/>
      <c r="EZ2" s="41" t="s">
        <v>65</v>
      </c>
      <c r="FA2" s="41"/>
      <c r="FB2" s="41" t="s">
        <v>66</v>
      </c>
      <c r="FC2" s="41" t="s">
        <v>67</v>
      </c>
      <c r="FD2" s="41"/>
      <c r="FE2" s="41" t="s">
        <v>62</v>
      </c>
      <c r="FF2" s="38" t="s">
        <v>156</v>
      </c>
      <c r="FG2" s="38" t="s">
        <v>119</v>
      </c>
      <c r="FH2" s="38" t="s">
        <v>157</v>
      </c>
      <c r="FI2" s="41" t="s">
        <v>459</v>
      </c>
      <c r="FJ2" s="64" t="s">
        <v>68</v>
      </c>
      <c r="FK2" s="38" t="s">
        <v>157</v>
      </c>
      <c r="FL2" s="38" t="s">
        <v>119</v>
      </c>
      <c r="FM2" s="34" t="s">
        <v>329</v>
      </c>
      <c r="FN2" s="41" t="s">
        <v>69</v>
      </c>
      <c r="FO2" s="41" t="s">
        <v>70</v>
      </c>
      <c r="FP2" s="38" t="s">
        <v>358</v>
      </c>
      <c r="FQ2" s="41" t="s">
        <v>71</v>
      </c>
      <c r="FR2" s="38" t="s">
        <v>359</v>
      </c>
      <c r="FS2" s="41" t="s">
        <v>72</v>
      </c>
      <c r="FT2" s="41" t="s">
        <v>73</v>
      </c>
      <c r="FU2" s="41" t="s">
        <v>510</v>
      </c>
      <c r="FV2" s="41" t="s">
        <v>163</v>
      </c>
      <c r="FW2" s="38" t="s">
        <v>164</v>
      </c>
      <c r="FX2" s="38" t="s">
        <v>165</v>
      </c>
      <c r="FY2" s="38" t="s">
        <v>166</v>
      </c>
      <c r="FZ2" s="38" t="s">
        <v>477</v>
      </c>
      <c r="GA2" s="38" t="s">
        <v>167</v>
      </c>
      <c r="GB2" s="38" t="s">
        <v>168</v>
      </c>
      <c r="GC2" s="40" t="s">
        <v>511</v>
      </c>
      <c r="GD2" s="41" t="s">
        <v>421</v>
      </c>
      <c r="GE2" s="38" t="s">
        <v>74</v>
      </c>
      <c r="GF2" s="38" t="s">
        <v>432</v>
      </c>
      <c r="GG2" s="38" t="s">
        <v>433</v>
      </c>
      <c r="GH2" s="34" t="s">
        <v>330</v>
      </c>
      <c r="GI2" s="41" t="s">
        <v>75</v>
      </c>
      <c r="GJ2" s="41" t="s">
        <v>76</v>
      </c>
      <c r="GK2" s="41" t="s">
        <v>77</v>
      </c>
      <c r="GL2" s="41" t="s">
        <v>78</v>
      </c>
      <c r="GM2" s="41" t="s">
        <v>460</v>
      </c>
      <c r="GN2" s="38" t="s">
        <v>1</v>
      </c>
      <c r="GO2" s="38" t="s">
        <v>120</v>
      </c>
      <c r="GP2" s="38" t="s">
        <v>121</v>
      </c>
      <c r="GQ2" s="61" t="s">
        <v>512</v>
      </c>
      <c r="GR2" s="38" t="s">
        <v>709</v>
      </c>
      <c r="GS2" s="34" t="s">
        <v>478</v>
      </c>
      <c r="GT2" s="41" t="s">
        <v>79</v>
      </c>
      <c r="GU2" s="41" t="s">
        <v>172</v>
      </c>
      <c r="GV2" s="41" t="s">
        <v>80</v>
      </c>
      <c r="GW2" s="41" t="s">
        <v>81</v>
      </c>
      <c r="GX2" s="41" t="s">
        <v>357</v>
      </c>
      <c r="GY2" s="41" t="s">
        <v>82</v>
      </c>
      <c r="GZ2" s="41" t="s">
        <v>169</v>
      </c>
      <c r="HA2" s="41" t="s">
        <v>83</v>
      </c>
      <c r="HB2" s="41" t="s">
        <v>84</v>
      </c>
      <c r="HC2" s="38" t="s">
        <v>85</v>
      </c>
      <c r="HD2" s="38" t="s">
        <v>173</v>
      </c>
      <c r="HE2" s="38" t="s">
        <v>86</v>
      </c>
      <c r="HF2" s="38" t="s">
        <v>87</v>
      </c>
      <c r="HG2" s="38" t="s">
        <v>88</v>
      </c>
      <c r="HH2" s="38" t="s">
        <v>434</v>
      </c>
      <c r="HI2" s="34" t="s">
        <v>331</v>
      </c>
      <c r="HJ2" s="41" t="s">
        <v>122</v>
      </c>
      <c r="HK2" s="54" t="s">
        <v>68</v>
      </c>
      <c r="HL2" s="41" t="s">
        <v>407</v>
      </c>
      <c r="HM2" s="41" t="s">
        <v>408</v>
      </c>
      <c r="HN2" s="41" t="s">
        <v>409</v>
      </c>
      <c r="HO2" s="41" t="s">
        <v>410</v>
      </c>
      <c r="HP2" s="41" t="s">
        <v>435</v>
      </c>
      <c r="HQ2" s="41" t="s">
        <v>436</v>
      </c>
      <c r="HR2" s="43" t="s">
        <v>332</v>
      </c>
      <c r="HS2" s="44" t="s">
        <v>341</v>
      </c>
      <c r="HT2" s="45" t="s">
        <v>123</v>
      </c>
      <c r="HU2" s="45" t="s">
        <v>124</v>
      </c>
      <c r="HV2" s="45" t="s">
        <v>125</v>
      </c>
      <c r="HW2" s="45" t="s">
        <v>89</v>
      </c>
      <c r="HX2" s="45" t="s">
        <v>126</v>
      </c>
      <c r="HY2" s="45" t="s">
        <v>90</v>
      </c>
      <c r="HZ2" s="44" t="s">
        <v>320</v>
      </c>
      <c r="IA2" s="45" t="s">
        <v>127</v>
      </c>
      <c r="IB2" s="45" t="s">
        <v>174</v>
      </c>
      <c r="IC2" s="45" t="s">
        <v>175</v>
      </c>
      <c r="ID2" s="45" t="s">
        <v>128</v>
      </c>
      <c r="IE2" s="45" t="s">
        <v>176</v>
      </c>
      <c r="IF2" s="46" t="s">
        <v>437</v>
      </c>
      <c r="IG2" s="46" t="s">
        <v>438</v>
      </c>
      <c r="IH2" s="44" t="s">
        <v>321</v>
      </c>
      <c r="II2" s="45" t="s">
        <v>4</v>
      </c>
      <c r="IJ2" s="43" t="s">
        <v>472</v>
      </c>
      <c r="IK2" s="44" t="s">
        <v>129</v>
      </c>
      <c r="IL2" s="44" t="s">
        <v>3</v>
      </c>
      <c r="IM2" s="44" t="s">
        <v>130</v>
      </c>
      <c r="IN2" s="44" t="s">
        <v>131</v>
      </c>
      <c r="IO2" s="44" t="s">
        <v>134</v>
      </c>
      <c r="IP2" s="45" t="s">
        <v>5</v>
      </c>
      <c r="IQ2" s="45" t="s">
        <v>6</v>
      </c>
      <c r="IR2" s="45" t="s">
        <v>7</v>
      </c>
      <c r="IS2" s="45" t="s">
        <v>8</v>
      </c>
      <c r="IT2" s="46" t="s">
        <v>9</v>
      </c>
      <c r="IU2" s="46" t="s">
        <v>10</v>
      </c>
      <c r="IV2" s="44" t="s">
        <v>439</v>
      </c>
      <c r="IW2" s="46" t="s">
        <v>132</v>
      </c>
      <c r="IX2" s="46" t="s">
        <v>133</v>
      </c>
      <c r="IY2" s="44" t="s">
        <v>440</v>
      </c>
      <c r="IZ2" s="44" t="s">
        <v>479</v>
      </c>
      <c r="JA2" s="44" t="s">
        <v>135</v>
      </c>
      <c r="JB2" s="44" t="s">
        <v>11</v>
      </c>
      <c r="JC2" s="44" t="s">
        <v>12</v>
      </c>
      <c r="JD2" s="43" t="s">
        <v>333</v>
      </c>
      <c r="JE2" s="44" t="s">
        <v>136</v>
      </c>
      <c r="JF2" s="45" t="s">
        <v>708</v>
      </c>
      <c r="JG2" s="45" t="s">
        <v>137</v>
      </c>
      <c r="JH2" s="45" t="s">
        <v>13</v>
      </c>
      <c r="JI2" s="45" t="s">
        <v>138</v>
      </c>
      <c r="JJ2" s="45" t="s">
        <v>604</v>
      </c>
      <c r="JK2" s="45" t="s">
        <v>706</v>
      </c>
      <c r="JL2" s="46" t="s">
        <v>707</v>
      </c>
      <c r="JM2" s="44" t="s">
        <v>139</v>
      </c>
      <c r="JN2" s="45" t="s">
        <v>468</v>
      </c>
      <c r="JO2" s="45" t="s">
        <v>360</v>
      </c>
      <c r="JP2" s="45" t="s">
        <v>14</v>
      </c>
      <c r="JQ2" s="45" t="s">
        <v>466</v>
      </c>
      <c r="JR2" s="45" t="s">
        <v>177</v>
      </c>
      <c r="JS2" s="45" t="s">
        <v>703</v>
      </c>
      <c r="JT2" s="45" t="s">
        <v>536</v>
      </c>
      <c r="JU2" s="45" t="s">
        <v>537</v>
      </c>
      <c r="JV2" s="45" t="s">
        <v>91</v>
      </c>
      <c r="JW2" s="46" t="s">
        <v>711</v>
      </c>
      <c r="JX2" s="44" t="s">
        <v>349</v>
      </c>
      <c r="JY2" s="45" t="s">
        <v>470</v>
      </c>
      <c r="JZ2" s="45" t="s">
        <v>15</v>
      </c>
      <c r="KA2" s="44" t="s">
        <v>348</v>
      </c>
      <c r="KB2" s="45" t="s">
        <v>467</v>
      </c>
      <c r="KC2" s="45" t="s">
        <v>16</v>
      </c>
      <c r="KD2" s="45" t="s">
        <v>469</v>
      </c>
      <c r="KE2" s="46" t="s">
        <v>538</v>
      </c>
      <c r="KF2" s="46" t="s">
        <v>539</v>
      </c>
      <c r="KG2" s="44" t="s">
        <v>480</v>
      </c>
      <c r="KH2" s="46" t="s">
        <v>481</v>
      </c>
      <c r="KI2" s="44" t="s">
        <v>322</v>
      </c>
      <c r="KJ2" s="45" t="s">
        <v>17</v>
      </c>
      <c r="KK2" s="44" t="s">
        <v>92</v>
      </c>
      <c r="KL2" s="45" t="s">
        <v>140</v>
      </c>
      <c r="KM2" s="45" t="s">
        <v>93</v>
      </c>
      <c r="KN2" s="45" t="s">
        <v>94</v>
      </c>
      <c r="KO2" s="45" t="s">
        <v>411</v>
      </c>
      <c r="KP2" s="44" t="s">
        <v>141</v>
      </c>
      <c r="KQ2" s="44" t="s">
        <v>441</v>
      </c>
      <c r="KR2" s="44" t="s">
        <v>442</v>
      </c>
      <c r="KS2" s="44" t="s">
        <v>142</v>
      </c>
      <c r="KT2" s="44" t="s">
        <v>712</v>
      </c>
      <c r="KU2" s="44" t="s">
        <v>702</v>
      </c>
      <c r="KV2" s="43" t="s">
        <v>465</v>
      </c>
      <c r="KW2" s="44" t="s">
        <v>178</v>
      </c>
      <c r="KX2" s="44" t="s">
        <v>443</v>
      </c>
      <c r="KY2" s="44" t="s">
        <v>444</v>
      </c>
      <c r="KZ2" s="44" t="s">
        <v>513</v>
      </c>
      <c r="LA2" s="43" t="s">
        <v>334</v>
      </c>
      <c r="LB2" s="44" t="s">
        <v>143</v>
      </c>
      <c r="LC2" s="45" t="s">
        <v>144</v>
      </c>
      <c r="LD2" s="45" t="s">
        <v>145</v>
      </c>
      <c r="LE2" s="44" t="s">
        <v>146</v>
      </c>
      <c r="LF2" s="44" t="s">
        <v>147</v>
      </c>
      <c r="LG2" s="44" t="s">
        <v>148</v>
      </c>
      <c r="LH2" s="44" t="s">
        <v>149</v>
      </c>
      <c r="LI2" s="44" t="s">
        <v>150</v>
      </c>
      <c r="LJ2" s="44" t="s">
        <v>445</v>
      </c>
      <c r="LK2" s="44" t="s">
        <v>18</v>
      </c>
      <c r="LL2" s="44" t="s">
        <v>95</v>
      </c>
      <c r="LM2" s="44" t="s">
        <v>446</v>
      </c>
      <c r="LN2" s="43" t="s">
        <v>335</v>
      </c>
      <c r="LO2" s="44" t="s">
        <v>96</v>
      </c>
      <c r="LP2" s="45" t="s">
        <v>97</v>
      </c>
      <c r="LQ2" s="45" t="s">
        <v>179</v>
      </c>
      <c r="LR2" s="45" t="s">
        <v>98</v>
      </c>
      <c r="LS2" s="44" t="s">
        <v>151</v>
      </c>
      <c r="LT2" s="44" t="s">
        <v>99</v>
      </c>
      <c r="LU2" s="45" t="s">
        <v>412</v>
      </c>
      <c r="LV2" s="45" t="s">
        <v>413</v>
      </c>
      <c r="LW2" s="45" t="s">
        <v>414</v>
      </c>
      <c r="LX2" s="45" t="s">
        <v>19</v>
      </c>
      <c r="LY2" s="45" t="s">
        <v>20</v>
      </c>
      <c r="LZ2" s="44" t="s">
        <v>100</v>
      </c>
      <c r="MA2" s="45" t="s">
        <v>101</v>
      </c>
      <c r="MB2" s="45" t="s">
        <v>415</v>
      </c>
      <c r="MC2" s="45" t="s">
        <v>102</v>
      </c>
      <c r="MD2" s="44" t="s">
        <v>103</v>
      </c>
      <c r="ME2" s="45" t="s">
        <v>416</v>
      </c>
      <c r="MF2" s="45" t="s">
        <v>104</v>
      </c>
      <c r="MG2" s="45" t="s">
        <v>180</v>
      </c>
      <c r="MH2" s="45" t="s">
        <v>21</v>
      </c>
      <c r="MI2" s="43" t="s">
        <v>336</v>
      </c>
      <c r="MJ2" s="44" t="s">
        <v>105</v>
      </c>
      <c r="MK2" s="44" t="s">
        <v>106</v>
      </c>
      <c r="ML2" s="44" t="s">
        <v>152</v>
      </c>
      <c r="MM2" s="44" t="s">
        <v>107</v>
      </c>
      <c r="MN2" s="44" t="s">
        <v>108</v>
      </c>
      <c r="MO2" s="44" t="s">
        <v>106</v>
      </c>
      <c r="MP2" s="44" t="s">
        <v>152</v>
      </c>
      <c r="MQ2" s="44" t="s">
        <v>107</v>
      </c>
      <c r="MR2" s="44" t="s">
        <v>108</v>
      </c>
      <c r="MS2" s="203"/>
    </row>
    <row r="3" spans="2:357" x14ac:dyDescent="0.2">
      <c r="B3" s="8"/>
      <c r="DU3" s="7"/>
      <c r="MQ3" s="6"/>
    </row>
    <row r="4" spans="2:357" x14ac:dyDescent="0.2">
      <c r="B4" s="49" t="s">
        <v>669</v>
      </c>
      <c r="C4" s="49" t="s">
        <v>668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19">
        <v>750894.25</v>
      </c>
      <c r="P4" s="24"/>
      <c r="Q4" s="24"/>
      <c r="R4" s="24"/>
      <c r="S4" s="24"/>
      <c r="T4" s="24"/>
      <c r="U4" s="24"/>
      <c r="V4" s="24"/>
      <c r="W4" s="24"/>
      <c r="X4" s="24"/>
      <c r="Y4" s="24"/>
      <c r="Z4" s="19">
        <v>4603477.4800000004</v>
      </c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19">
        <v>628579.64</v>
      </c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>
        <v>6909.9400000000005</v>
      </c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>
        <v>3179895.78</v>
      </c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>
        <v>198747.5</v>
      </c>
      <c r="DC4" s="24"/>
      <c r="DD4" s="24"/>
      <c r="DE4" s="24"/>
      <c r="DF4" s="24"/>
      <c r="DG4" s="24"/>
      <c r="DH4" s="24"/>
      <c r="DI4" s="24"/>
      <c r="DJ4" s="24"/>
      <c r="DK4" s="24"/>
      <c r="DL4" s="24">
        <v>75577.8</v>
      </c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>
        <v>322619.37</v>
      </c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>
        <v>36513.449999999997</v>
      </c>
      <c r="FP4" s="24"/>
      <c r="FQ4" s="24">
        <v>254050.76</v>
      </c>
      <c r="FR4" s="24"/>
      <c r="FS4" s="24">
        <v>8980.48</v>
      </c>
      <c r="FT4" s="24">
        <v>150563.1</v>
      </c>
      <c r="FU4" s="24">
        <v>176078.88</v>
      </c>
      <c r="FV4" s="24">
        <v>1506065.67</v>
      </c>
      <c r="FW4" s="24">
        <v>445741</v>
      </c>
      <c r="FX4" s="24">
        <v>3804571.1599999997</v>
      </c>
      <c r="FY4" s="24">
        <v>3729865.1</v>
      </c>
      <c r="FZ4" s="24"/>
      <c r="GA4" s="24">
        <v>9828254.2800000012</v>
      </c>
      <c r="GB4" s="24">
        <v>657997.84</v>
      </c>
      <c r="GC4" s="24">
        <v>539605.72000000009</v>
      </c>
      <c r="GD4" s="24">
        <v>0</v>
      </c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>
        <v>131102.84</v>
      </c>
      <c r="GU4" s="24">
        <v>259937.99</v>
      </c>
      <c r="GV4" s="24">
        <v>43628.54</v>
      </c>
      <c r="GW4" s="24"/>
      <c r="GX4" s="24"/>
      <c r="GY4" s="24"/>
      <c r="GZ4" s="24">
        <v>265358.05</v>
      </c>
      <c r="HA4" s="24">
        <v>3328159.4</v>
      </c>
      <c r="HB4" s="24">
        <v>1471509.49</v>
      </c>
      <c r="HC4" s="24">
        <v>230897.95</v>
      </c>
      <c r="HD4" s="24">
        <v>357721.59999999998</v>
      </c>
      <c r="HE4" s="24">
        <v>178699.63</v>
      </c>
      <c r="HF4" s="24">
        <v>1194581.23</v>
      </c>
      <c r="HG4" s="24"/>
      <c r="HH4" s="24">
        <v>5074.95</v>
      </c>
      <c r="HI4" s="24"/>
      <c r="HJ4" s="24"/>
      <c r="HK4" s="24"/>
      <c r="HL4" s="24"/>
      <c r="HM4" s="24"/>
      <c r="HN4" s="24"/>
      <c r="HO4" s="24"/>
      <c r="HP4" s="24"/>
      <c r="HQ4" s="24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  <c r="II4" s="205"/>
      <c r="IJ4" s="205"/>
      <c r="IK4" s="205"/>
      <c r="IL4" s="205"/>
      <c r="IM4" s="205"/>
      <c r="IN4" s="205"/>
      <c r="IO4" s="205"/>
      <c r="IP4" s="205"/>
      <c r="IQ4" s="205"/>
      <c r="IR4" s="205"/>
      <c r="IS4" s="205"/>
      <c r="IT4" s="205"/>
      <c r="IU4" s="205"/>
      <c r="IV4" s="205"/>
      <c r="IW4" s="205"/>
      <c r="IX4" s="205"/>
      <c r="IY4" s="205"/>
      <c r="IZ4" s="205"/>
      <c r="JA4" s="205"/>
      <c r="JB4" s="205"/>
      <c r="JC4" s="205"/>
      <c r="JD4" s="205"/>
      <c r="JE4" s="205"/>
      <c r="JF4" s="205"/>
      <c r="JG4" s="205"/>
      <c r="JH4" s="205"/>
      <c r="JI4" s="205"/>
      <c r="JJ4" s="205"/>
      <c r="JK4" s="205"/>
      <c r="JL4" s="205"/>
      <c r="JM4" s="205"/>
      <c r="JN4" s="205"/>
      <c r="JO4" s="205"/>
      <c r="JP4" s="205"/>
      <c r="JQ4" s="205"/>
      <c r="JR4" s="205"/>
      <c r="JS4" s="205"/>
      <c r="JT4" s="205"/>
      <c r="JU4" s="205"/>
      <c r="JV4" s="205"/>
      <c r="JW4" s="205"/>
      <c r="JX4" s="205"/>
      <c r="JY4" s="205"/>
      <c r="JZ4" s="205"/>
      <c r="KA4" s="205"/>
      <c r="KB4" s="205"/>
      <c r="KC4" s="205"/>
      <c r="KD4" s="205"/>
      <c r="KE4" s="205"/>
      <c r="KF4" s="205"/>
      <c r="KG4" s="205"/>
      <c r="KH4" s="205"/>
      <c r="KI4" s="205"/>
      <c r="KJ4" s="205"/>
      <c r="KK4" s="205"/>
      <c r="KL4" s="205"/>
      <c r="KM4" s="205"/>
      <c r="KN4" s="205"/>
      <c r="KO4" s="205"/>
      <c r="KP4" s="205"/>
      <c r="KQ4" s="205"/>
      <c r="KR4" s="205"/>
      <c r="KS4" s="205"/>
      <c r="KT4" s="205"/>
      <c r="KU4" s="205"/>
      <c r="KV4" s="205"/>
      <c r="KW4" s="205"/>
      <c r="KX4" s="205"/>
      <c r="KY4" s="205"/>
      <c r="KZ4" s="205"/>
      <c r="LA4" s="205"/>
      <c r="LB4" s="205"/>
      <c r="LC4" s="205"/>
      <c r="LD4" s="205"/>
      <c r="LE4" s="205"/>
      <c r="LF4" s="205"/>
      <c r="LG4" s="205"/>
      <c r="LH4" s="205"/>
      <c r="LI4" s="205"/>
      <c r="LJ4" s="205"/>
      <c r="LK4" s="205"/>
      <c r="LL4" s="205"/>
      <c r="LM4" s="205"/>
      <c r="LN4" s="205"/>
      <c r="LO4" s="205"/>
      <c r="LP4" s="205"/>
      <c r="LQ4" s="205"/>
      <c r="LR4" s="205"/>
      <c r="LS4" s="205"/>
      <c r="LT4" s="205"/>
      <c r="LU4" s="205"/>
      <c r="LV4" s="205"/>
      <c r="LW4" s="205"/>
      <c r="LX4" s="205"/>
      <c r="LY4" s="205"/>
      <c r="LZ4" s="205"/>
      <c r="MA4" s="205"/>
      <c r="MB4" s="205"/>
      <c r="MC4" s="205"/>
      <c r="MD4" s="205"/>
      <c r="ME4" s="205"/>
      <c r="MF4" s="205"/>
      <c r="MG4" s="205"/>
      <c r="MH4" s="205"/>
      <c r="MI4" s="205"/>
      <c r="MJ4" s="205"/>
      <c r="MK4" s="205"/>
      <c r="ML4" s="205"/>
      <c r="MM4" s="205"/>
      <c r="MN4" s="205"/>
      <c r="MO4" s="205"/>
      <c r="MP4" s="205"/>
      <c r="MQ4" s="205"/>
      <c r="MR4" s="205"/>
      <c r="MS4" s="51">
        <f t="shared" ref="MS4:MS5" si="0">SUM(D4:MR4)</f>
        <v>38371660.870000005</v>
      </c>
    </row>
    <row r="5" spans="2:357" x14ac:dyDescent="0.2">
      <c r="D5" s="204">
        <f>SUM(D4:AY4)</f>
        <v>5982951.3700000001</v>
      </c>
      <c r="AZ5" s="204">
        <f>SUM(AZ4:CA4)</f>
        <v>3186805.7199999997</v>
      </c>
      <c r="CB5" s="204">
        <f>SUM(CB4:CR4)</f>
        <v>0</v>
      </c>
      <c r="CS5" s="204">
        <f>SUM(CS4:DN4)</f>
        <v>274325.3</v>
      </c>
      <c r="DO5" s="204">
        <f>SUM(DO4:DS4)</f>
        <v>0</v>
      </c>
      <c r="DT5" s="204">
        <f>SUM(DT4:EU4)</f>
        <v>322619.37</v>
      </c>
      <c r="EV5" s="204">
        <f>SUM(EV4:FL4)</f>
        <v>0</v>
      </c>
      <c r="FM5" s="204">
        <f>SUM(FM4:GG4)-GD4-GE4-GF4-GG4</f>
        <v>21138287.440000001</v>
      </c>
      <c r="GH5" s="204">
        <f>SUM(GH4:GR4)</f>
        <v>0</v>
      </c>
      <c r="GS5" s="204">
        <f>SUM(GS4:HH4)</f>
        <v>7466671.669999999</v>
      </c>
      <c r="HI5" s="204">
        <f>SUM(HI4:HQ4)</f>
        <v>0</v>
      </c>
      <c r="MS5" s="51">
        <f t="shared" si="0"/>
        <v>38371660.870000005</v>
      </c>
    </row>
    <row r="6" spans="2:357" x14ac:dyDescent="0.2">
      <c r="MS6" s="51">
        <f>MS4-MS5</f>
        <v>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175"/>
  <sheetViews>
    <sheetView showGridLines="0" zoomScale="70" zoomScaleNormal="70" workbookViewId="0">
      <pane xSplit="6" ySplit="15" topLeftCell="CY145" activePane="bottomRight" state="frozen"/>
      <selection pane="topRight" activeCell="G1" sqref="G1"/>
      <selection pane="bottomLeft" activeCell="A16" sqref="A16"/>
      <selection pane="bottomRight" activeCell="CY164" sqref="CY164"/>
    </sheetView>
  </sheetViews>
  <sheetFormatPr defaultRowHeight="15.75" outlineLevelCol="1" x14ac:dyDescent="0.25"/>
  <cols>
    <col min="1" max="1" width="7.625" style="66" customWidth="1"/>
    <col min="2" max="2" width="56.375" style="1" customWidth="1"/>
    <col min="3" max="3" width="14.875" style="1" customWidth="1"/>
    <col min="4" max="4" width="6.25" style="1" customWidth="1"/>
    <col min="5" max="5" width="11.5" style="1" customWidth="1"/>
    <col min="6" max="6" width="20" style="1" customWidth="1"/>
    <col min="7" max="7" width="10.5" style="1" customWidth="1" collapsed="1"/>
    <col min="8" max="8" width="9.625" style="1" hidden="1" customWidth="1" outlineLevel="1"/>
    <col min="9" max="9" width="12.375" style="1" hidden="1" customWidth="1" outlineLevel="1"/>
    <col min="10" max="29" width="8.5" style="1" hidden="1" customWidth="1" outlineLevel="1"/>
    <col min="30" max="30" width="11" style="1" hidden="1" customWidth="1" outlineLevel="1"/>
    <col min="31" max="54" width="8.5" style="1" hidden="1" customWidth="1" outlineLevel="1"/>
    <col min="55" max="55" width="8.625" style="1" hidden="1" customWidth="1" outlineLevel="1"/>
    <col min="56" max="56" width="10.25" style="1" customWidth="1" collapsed="1"/>
    <col min="57" max="76" width="8.5" style="1" hidden="1" customWidth="1" outlineLevel="1"/>
    <col min="77" max="77" width="10.25" style="1" hidden="1" customWidth="1" outlineLevel="1"/>
    <col min="78" max="84" width="8.5" style="1" hidden="1" customWidth="1" outlineLevel="1"/>
    <col min="85" max="85" width="9.375" style="1" customWidth="1" collapsed="1"/>
    <col min="86" max="102" width="8.5" style="1" hidden="1" customWidth="1" outlineLevel="1"/>
    <col min="103" max="103" width="10.25" style="1" customWidth="1" collapsed="1"/>
    <col min="104" max="125" width="8.5" style="1" customWidth="1" outlineLevel="1"/>
    <col min="126" max="126" width="9.375" style="1" customWidth="1"/>
    <col min="127" max="127" width="8.5" style="1" hidden="1" customWidth="1" outlineLevel="1" collapsed="1"/>
    <col min="128" max="129" width="8.5" style="1" hidden="1" customWidth="1" outlineLevel="1"/>
    <col min="130" max="131" width="10.25" style="1" hidden="1" customWidth="1" outlineLevel="1"/>
    <col min="132" max="132" width="10.875" style="1" customWidth="1" collapsed="1"/>
    <col min="133" max="159" width="12.125" style="1" hidden="1" customWidth="1" outlineLevel="1"/>
    <col min="160" max="160" width="12.125" hidden="1" customWidth="1" outlineLevel="1"/>
    <col min="161" max="161" width="12.125" customWidth="1" collapsed="1"/>
    <col min="162" max="178" width="12.125" style="1" hidden="1" customWidth="1" outlineLevel="1"/>
    <col min="179" max="179" width="12.125" style="1" customWidth="1" collapsed="1"/>
    <col min="180" max="200" width="12.125" style="1" hidden="1" customWidth="1" outlineLevel="1"/>
    <col min="201" max="201" width="12.125" style="1" customWidth="1" collapsed="1"/>
    <col min="202" max="212" width="12.125" style="1" hidden="1" customWidth="1" outlineLevel="1"/>
    <col min="213" max="213" width="12.125" style="1" customWidth="1" collapsed="1"/>
    <col min="214" max="229" width="12.125" style="1" hidden="1" customWidth="1" outlineLevel="1"/>
    <col min="230" max="230" width="12.125" style="1" customWidth="1" collapsed="1"/>
    <col min="231" max="239" width="12.125" style="1" hidden="1" customWidth="1" outlineLevel="1"/>
    <col min="240" max="240" width="12.125" style="1" customWidth="1" collapsed="1"/>
    <col min="241" max="258" width="12.125" style="1" hidden="1" customWidth="1" outlineLevel="1"/>
    <col min="259" max="259" width="12.125" style="1" customWidth="1" collapsed="1"/>
    <col min="260" max="279" width="12.125" style="1" hidden="1" customWidth="1" outlineLevel="1"/>
    <col min="280" max="280" width="12.125" style="1" customWidth="1" collapsed="1"/>
    <col min="281" max="324" width="12.125" style="1" hidden="1" customWidth="1" outlineLevel="1"/>
    <col min="325" max="325" width="12.125" style="1" customWidth="1" collapsed="1"/>
    <col min="326" max="330" width="12.125" style="1" hidden="1" customWidth="1" outlineLevel="1"/>
    <col min="331" max="331" width="12.125" style="1" customWidth="1" collapsed="1"/>
    <col min="332" max="344" width="12.125" style="1" hidden="1" customWidth="1" outlineLevel="1"/>
    <col min="345" max="345" width="12.125" style="1" customWidth="1" collapsed="1"/>
    <col min="346" max="359" width="12.125" style="1" hidden="1" customWidth="1" outlineLevel="1"/>
    <col min="360" max="366" width="12.125" hidden="1" customWidth="1" outlineLevel="1"/>
    <col min="367" max="367" width="12.125" customWidth="1" collapsed="1"/>
    <col min="368" max="368" width="11" hidden="1" customWidth="1" outlineLevel="1"/>
    <col min="369" max="373" width="9" hidden="1" customWidth="1" outlineLevel="1"/>
    <col min="374" max="374" width="12.375" customWidth="1" collapsed="1"/>
  </cols>
  <sheetData>
    <row r="1" spans="1:389" x14ac:dyDescent="0.25">
      <c r="F1" s="14" t="s">
        <v>420</v>
      </c>
      <c r="G1" s="16">
        <v>21000</v>
      </c>
      <c r="H1" s="16">
        <v>21000</v>
      </c>
      <c r="I1" s="16">
        <v>21120</v>
      </c>
      <c r="J1" s="16">
        <v>21130</v>
      </c>
      <c r="K1" s="16">
        <v>21131</v>
      </c>
      <c r="L1" s="16">
        <v>21132</v>
      </c>
      <c r="M1" s="16">
        <v>21133</v>
      </c>
      <c r="N1" s="16">
        <v>21140</v>
      </c>
      <c r="O1" s="16">
        <v>21141</v>
      </c>
      <c r="P1" s="16">
        <v>21142</v>
      </c>
      <c r="Q1" s="16">
        <v>21143</v>
      </c>
      <c r="R1" s="16">
        <v>21144</v>
      </c>
      <c r="S1" s="16">
        <v>21150</v>
      </c>
      <c r="T1" s="16">
        <v>21151</v>
      </c>
      <c r="U1" s="16">
        <v>21152</v>
      </c>
      <c r="V1" s="16">
        <v>21160</v>
      </c>
      <c r="W1" s="16">
        <v>21170</v>
      </c>
      <c r="X1" s="16">
        <v>21171</v>
      </c>
      <c r="Y1" s="16">
        <v>21172</v>
      </c>
      <c r="Z1" s="16">
        <v>21173</v>
      </c>
      <c r="AA1" s="16">
        <v>21180</v>
      </c>
      <c r="AB1" s="16">
        <v>21181</v>
      </c>
      <c r="AC1" s="16">
        <v>21182</v>
      </c>
      <c r="AD1" s="16">
        <v>21200</v>
      </c>
      <c r="AE1" s="16">
        <v>21210</v>
      </c>
      <c r="AF1" s="16">
        <v>21220</v>
      </c>
      <c r="AG1" s="16">
        <v>21230</v>
      </c>
      <c r="AH1" s="16">
        <v>21240</v>
      </c>
      <c r="AI1" s="16">
        <v>21250</v>
      </c>
      <c r="AJ1" s="16">
        <v>21270</v>
      </c>
      <c r="AK1" s="16">
        <v>21271</v>
      </c>
      <c r="AL1" s="16">
        <v>21272</v>
      </c>
      <c r="AM1" s="16">
        <v>21273</v>
      </c>
      <c r="AN1" s="16">
        <v>21274</v>
      </c>
      <c r="AO1" s="16">
        <v>21275</v>
      </c>
      <c r="AP1" s="16">
        <v>21276</v>
      </c>
      <c r="AQ1" s="16">
        <v>21277</v>
      </c>
      <c r="AR1" s="16">
        <v>21278</v>
      </c>
      <c r="AS1" s="16">
        <v>21279</v>
      </c>
      <c r="AT1" s="16">
        <v>21300</v>
      </c>
      <c r="AU1" s="16">
        <v>21310</v>
      </c>
      <c r="AV1" s="16">
        <v>21320</v>
      </c>
      <c r="AW1" s="16">
        <v>21330</v>
      </c>
      <c r="AX1" s="16">
        <v>21800</v>
      </c>
      <c r="AY1" s="16">
        <v>21810</v>
      </c>
      <c r="AZ1" s="16">
        <v>21820</v>
      </c>
      <c r="BA1" s="16">
        <v>21830</v>
      </c>
      <c r="BB1" s="16">
        <v>21840</v>
      </c>
      <c r="BC1" s="16">
        <v>21850</v>
      </c>
      <c r="BD1" s="16">
        <v>22000</v>
      </c>
      <c r="BE1" s="16">
        <v>22000</v>
      </c>
      <c r="BF1" s="16">
        <v>22110</v>
      </c>
      <c r="BG1" s="16">
        <v>22115</v>
      </c>
      <c r="BH1" s="16">
        <v>22117</v>
      </c>
      <c r="BI1" s="16">
        <v>22130</v>
      </c>
      <c r="BJ1" s="16">
        <v>22131</v>
      </c>
      <c r="BK1" s="16">
        <v>22132</v>
      </c>
      <c r="BL1" s="16">
        <v>22133</v>
      </c>
      <c r="BM1" s="16">
        <v>22139</v>
      </c>
      <c r="BN1" s="16">
        <v>22150</v>
      </c>
      <c r="BO1" s="16">
        <v>22151</v>
      </c>
      <c r="BP1" s="16">
        <v>22152</v>
      </c>
      <c r="BQ1" s="16">
        <v>22153</v>
      </c>
      <c r="BR1" s="16">
        <v>22160</v>
      </c>
      <c r="BS1" s="16">
        <v>22161</v>
      </c>
      <c r="BT1" s="16">
        <v>22162</v>
      </c>
      <c r="BU1" s="16">
        <v>22163</v>
      </c>
      <c r="BV1" s="16">
        <v>22180</v>
      </c>
      <c r="BW1" s="16">
        <v>22181</v>
      </c>
      <c r="BX1" s="16">
        <v>22182</v>
      </c>
      <c r="BY1" s="16">
        <v>22190</v>
      </c>
      <c r="BZ1" s="16">
        <v>22191</v>
      </c>
      <c r="CA1" s="16">
        <v>22192</v>
      </c>
      <c r="CB1" s="16">
        <v>22193</v>
      </c>
      <c r="CC1" s="16">
        <v>22800</v>
      </c>
      <c r="CD1" s="16">
        <v>22810</v>
      </c>
      <c r="CE1" s="16">
        <v>22820</v>
      </c>
      <c r="CF1" s="16">
        <v>22830</v>
      </c>
      <c r="CG1" s="16">
        <v>32000</v>
      </c>
      <c r="CH1" s="16">
        <v>32000</v>
      </c>
      <c r="CI1" s="16">
        <v>32110</v>
      </c>
      <c r="CJ1" s="16">
        <v>32120</v>
      </c>
      <c r="CK1" s="16">
        <v>32130</v>
      </c>
      <c r="CL1" s="16">
        <v>32140</v>
      </c>
      <c r="CM1" s="16">
        <v>32150</v>
      </c>
      <c r="CN1" s="16">
        <v>32160</v>
      </c>
      <c r="CO1" s="16">
        <v>32170</v>
      </c>
      <c r="CP1" s="16">
        <v>32190</v>
      </c>
      <c r="CQ1" s="16">
        <v>32300</v>
      </c>
      <c r="CR1" s="16">
        <v>32410</v>
      </c>
      <c r="CS1" s="16">
        <v>32420</v>
      </c>
      <c r="CT1" s="16">
        <v>32800</v>
      </c>
      <c r="CU1" s="16">
        <v>32810</v>
      </c>
      <c r="CV1" s="16">
        <v>32812</v>
      </c>
      <c r="CW1" s="16">
        <v>32813</v>
      </c>
      <c r="CX1" s="16">
        <v>32820</v>
      </c>
      <c r="CY1" s="16">
        <v>33000</v>
      </c>
      <c r="CZ1" s="16">
        <v>33000</v>
      </c>
      <c r="DA1" s="16">
        <v>33110</v>
      </c>
      <c r="DB1" s="16">
        <v>33120</v>
      </c>
      <c r="DC1" s="16">
        <v>33130</v>
      </c>
      <c r="DD1" s="16">
        <v>33131</v>
      </c>
      <c r="DE1" s="16">
        <v>33132</v>
      </c>
      <c r="DF1" s="16">
        <v>33135</v>
      </c>
      <c r="DG1" s="16">
        <v>33138</v>
      </c>
      <c r="DH1" s="16">
        <v>33140</v>
      </c>
      <c r="DI1" s="16">
        <v>33150</v>
      </c>
      <c r="DJ1" s="16">
        <v>33151</v>
      </c>
      <c r="DK1" s="16">
        <v>33152</v>
      </c>
      <c r="DL1" s="16">
        <v>33153</v>
      </c>
      <c r="DM1" s="16">
        <v>33154</v>
      </c>
      <c r="DN1" s="16">
        <v>33160</v>
      </c>
      <c r="DO1" s="16">
        <v>33161</v>
      </c>
      <c r="DP1" s="16">
        <v>33162</v>
      </c>
      <c r="DQ1" s="16">
        <v>33170</v>
      </c>
      <c r="DR1" s="16">
        <v>33180</v>
      </c>
      <c r="DS1" s="16">
        <v>33200</v>
      </c>
      <c r="DT1" s="16">
        <v>33210</v>
      </c>
      <c r="DU1" s="16">
        <v>33800</v>
      </c>
      <c r="DV1" s="16">
        <v>41000</v>
      </c>
      <c r="DW1" s="16">
        <v>41000</v>
      </c>
      <c r="DX1" s="16">
        <v>41100</v>
      </c>
      <c r="DY1" s="16">
        <v>41200</v>
      </c>
      <c r="DZ1" s="16">
        <v>41800</v>
      </c>
      <c r="EA1" s="16">
        <v>41850</v>
      </c>
      <c r="EB1" s="16">
        <v>42000</v>
      </c>
      <c r="EC1" s="16">
        <v>42000</v>
      </c>
      <c r="ED1" s="16">
        <v>42210</v>
      </c>
      <c r="EE1" s="16">
        <v>42220</v>
      </c>
      <c r="EF1" s="16">
        <v>42230</v>
      </c>
      <c r="EG1" s="16">
        <v>42240</v>
      </c>
      <c r="EH1" s="16">
        <v>42250</v>
      </c>
      <c r="EI1" s="16">
        <v>42270</v>
      </c>
      <c r="EJ1" s="16">
        <v>42310</v>
      </c>
      <c r="EK1" s="16">
        <v>42320</v>
      </c>
      <c r="EL1" s="16">
        <v>42330</v>
      </c>
      <c r="EM1" s="16">
        <v>42340</v>
      </c>
      <c r="EN1" s="16">
        <v>42350</v>
      </c>
      <c r="EO1" s="16">
        <v>42420</v>
      </c>
      <c r="EP1" s="16">
        <v>42421</v>
      </c>
      <c r="EQ1" s="16">
        <v>42422</v>
      </c>
      <c r="ER1" s="16">
        <v>42423</v>
      </c>
      <c r="ES1" s="16">
        <v>42430</v>
      </c>
      <c r="ET1" s="16">
        <v>42460</v>
      </c>
      <c r="EU1" s="16">
        <v>42461</v>
      </c>
      <c r="EV1" s="16">
        <v>42462</v>
      </c>
      <c r="EW1" s="16">
        <v>42800</v>
      </c>
      <c r="EX1" s="16">
        <v>42810</v>
      </c>
      <c r="EY1" s="16">
        <v>42820</v>
      </c>
      <c r="EZ1" s="16">
        <v>42830</v>
      </c>
      <c r="FA1" s="16">
        <v>42840</v>
      </c>
      <c r="FB1" s="16">
        <v>42850</v>
      </c>
      <c r="FC1" s="16">
        <v>42860</v>
      </c>
      <c r="FD1" s="16">
        <v>42870</v>
      </c>
      <c r="FE1" s="16">
        <v>51000</v>
      </c>
      <c r="FF1" s="16">
        <v>51000</v>
      </c>
      <c r="FG1" s="16">
        <v>51110</v>
      </c>
      <c r="FH1" s="16"/>
      <c r="FI1" s="16"/>
      <c r="FJ1" s="16">
        <v>51120</v>
      </c>
      <c r="FK1" s="16"/>
      <c r="FL1" s="16">
        <v>51130</v>
      </c>
      <c r="FM1" s="16">
        <v>51160</v>
      </c>
      <c r="FN1" s="16"/>
      <c r="FO1" s="16">
        <v>51170</v>
      </c>
      <c r="FP1" s="16">
        <v>51171</v>
      </c>
      <c r="FQ1" s="16">
        <v>51410</v>
      </c>
      <c r="FR1" s="16">
        <v>51420</v>
      </c>
      <c r="FS1" s="16">
        <v>51800</v>
      </c>
      <c r="FT1" s="16">
        <v>51830</v>
      </c>
      <c r="FU1" s="16">
        <v>51840</v>
      </c>
      <c r="FV1" s="16">
        <v>51850</v>
      </c>
      <c r="FW1" s="16">
        <v>52000</v>
      </c>
      <c r="FX1" s="16">
        <v>52000</v>
      </c>
      <c r="FY1" s="16">
        <v>52110</v>
      </c>
      <c r="FZ1" s="16">
        <v>52120</v>
      </c>
      <c r="GA1" s="16">
        <v>52125</v>
      </c>
      <c r="GB1" s="16">
        <v>52130</v>
      </c>
      <c r="GC1" s="16">
        <v>52135</v>
      </c>
      <c r="GD1" s="16">
        <v>52140</v>
      </c>
      <c r="GE1" s="16">
        <v>52150</v>
      </c>
      <c r="GF1" s="16">
        <v>52160</v>
      </c>
      <c r="GG1" s="16">
        <v>52200</v>
      </c>
      <c r="GH1" s="16">
        <v>52210</v>
      </c>
      <c r="GI1" s="16">
        <v>52220</v>
      </c>
      <c r="GJ1" s="16">
        <v>52230</v>
      </c>
      <c r="GK1" s="13">
        <v>52235</v>
      </c>
      <c r="GL1" s="16">
        <v>52240</v>
      </c>
      <c r="GM1" s="16">
        <v>52250</v>
      </c>
      <c r="GN1" s="16">
        <v>52260</v>
      </c>
      <c r="GO1" s="16">
        <v>52800</v>
      </c>
      <c r="GP1" s="16">
        <v>52810</v>
      </c>
      <c r="GQ1" s="16">
        <v>52820</v>
      </c>
      <c r="GR1" s="16">
        <v>52840</v>
      </c>
      <c r="GS1" s="16">
        <v>53000</v>
      </c>
      <c r="GT1" s="16">
        <v>53000</v>
      </c>
      <c r="GU1" s="16">
        <v>53110</v>
      </c>
      <c r="GV1" s="16">
        <v>53130</v>
      </c>
      <c r="GW1" s="16">
        <v>53140</v>
      </c>
      <c r="GX1" s="16">
        <v>53150</v>
      </c>
      <c r="GY1" s="16">
        <v>53800</v>
      </c>
      <c r="GZ1" s="16">
        <v>53820</v>
      </c>
      <c r="HA1" s="16">
        <v>53830</v>
      </c>
      <c r="HB1" s="16">
        <v>53840</v>
      </c>
      <c r="HC1" s="16">
        <v>53850</v>
      </c>
      <c r="HD1" s="16">
        <v>53860</v>
      </c>
      <c r="HE1" s="16">
        <v>61000</v>
      </c>
      <c r="HF1" s="16">
        <v>61000</v>
      </c>
      <c r="HG1" s="16">
        <v>61100</v>
      </c>
      <c r="HH1" s="16">
        <v>61200</v>
      </c>
      <c r="HI1" s="16">
        <v>61300</v>
      </c>
      <c r="HJ1" s="16">
        <v>61400</v>
      </c>
      <c r="HK1" s="16">
        <v>61500</v>
      </c>
      <c r="HL1" s="16">
        <v>61600</v>
      </c>
      <c r="HM1" s="16">
        <v>61700</v>
      </c>
      <c r="HN1" s="16">
        <v>61800</v>
      </c>
      <c r="HO1" s="16">
        <v>61900</v>
      </c>
      <c r="HP1" s="16">
        <v>61910</v>
      </c>
      <c r="HQ1" s="16">
        <v>61920</v>
      </c>
      <c r="HR1" s="16">
        <v>61930</v>
      </c>
      <c r="HS1" s="16">
        <v>61940</v>
      </c>
      <c r="HT1" s="16">
        <v>61950</v>
      </c>
      <c r="HU1" s="16">
        <v>61960</v>
      </c>
      <c r="HV1" s="16">
        <v>63000</v>
      </c>
      <c r="HW1" s="16">
        <v>63000</v>
      </c>
      <c r="HX1" s="16">
        <v>63100</v>
      </c>
      <c r="HY1" s="16">
        <v>63150</v>
      </c>
      <c r="HZ1" s="16">
        <v>63200</v>
      </c>
      <c r="IA1" s="16">
        <v>63300</v>
      </c>
      <c r="IB1" s="16">
        <v>63400</v>
      </c>
      <c r="IC1" s="16">
        <v>63500</v>
      </c>
      <c r="ID1" s="16">
        <v>63600</v>
      </c>
      <c r="IE1" s="16">
        <v>63700</v>
      </c>
      <c r="IF1" s="67">
        <v>81000</v>
      </c>
      <c r="IG1" s="67">
        <v>81000</v>
      </c>
      <c r="IH1" s="67">
        <v>81100</v>
      </c>
      <c r="II1" s="67">
        <v>81110</v>
      </c>
      <c r="IJ1" s="67">
        <v>81120</v>
      </c>
      <c r="IK1" s="67">
        <v>81130</v>
      </c>
      <c r="IL1" s="67">
        <v>81160</v>
      </c>
      <c r="IM1" s="67">
        <v>81170</v>
      </c>
      <c r="IN1" s="67">
        <v>81190</v>
      </c>
      <c r="IO1" s="67">
        <v>81200</v>
      </c>
      <c r="IP1" s="67">
        <v>81210</v>
      </c>
      <c r="IQ1" s="67">
        <v>81220</v>
      </c>
      <c r="IR1" s="67">
        <v>81230</v>
      </c>
      <c r="IS1" s="67">
        <v>81240</v>
      </c>
      <c r="IT1" s="67">
        <v>81250</v>
      </c>
      <c r="IU1" s="67">
        <v>81260</v>
      </c>
      <c r="IV1" s="67">
        <v>81270</v>
      </c>
      <c r="IW1" s="67">
        <v>81900</v>
      </c>
      <c r="IX1" s="67">
        <v>81910</v>
      </c>
      <c r="IY1" s="67">
        <v>82000</v>
      </c>
      <c r="IZ1" s="67">
        <v>82000</v>
      </c>
      <c r="JA1" s="67">
        <v>82100</v>
      </c>
      <c r="JB1" s="67">
        <v>82200</v>
      </c>
      <c r="JC1" s="67">
        <v>82300</v>
      </c>
      <c r="JD1" s="67">
        <v>82400</v>
      </c>
      <c r="JE1" s="67">
        <v>82500</v>
      </c>
      <c r="JF1" s="67">
        <v>82510</v>
      </c>
      <c r="JG1" s="67">
        <v>82520</v>
      </c>
      <c r="JH1" s="67">
        <v>82550</v>
      </c>
      <c r="JI1" s="67">
        <v>82560</v>
      </c>
      <c r="JJ1" s="67">
        <v>82570</v>
      </c>
      <c r="JK1" s="67">
        <v>82575</v>
      </c>
      <c r="JL1" s="67">
        <v>82600</v>
      </c>
      <c r="JM1" s="67">
        <v>82610</v>
      </c>
      <c r="JN1" s="67">
        <v>82620</v>
      </c>
      <c r="JO1" s="67">
        <v>82750</v>
      </c>
      <c r="JP1" s="30">
        <v>82760</v>
      </c>
      <c r="JQ1" s="67">
        <v>82800</v>
      </c>
      <c r="JR1" s="67">
        <v>82820</v>
      </c>
      <c r="JS1" s="67">
        <v>82900</v>
      </c>
      <c r="JT1" s="67">
        <v>90000</v>
      </c>
      <c r="JU1" s="67">
        <v>90000</v>
      </c>
      <c r="JV1" s="67">
        <v>90100</v>
      </c>
      <c r="JW1" s="67">
        <v>90101</v>
      </c>
      <c r="JX1" s="67">
        <v>90110</v>
      </c>
      <c r="JY1" s="67">
        <v>90112</v>
      </c>
      <c r="JZ1" s="67">
        <v>90115</v>
      </c>
      <c r="KA1" s="67">
        <v>90116</v>
      </c>
      <c r="KB1" s="67">
        <v>90117</v>
      </c>
      <c r="KC1" s="67">
        <v>90118</v>
      </c>
      <c r="KD1" s="67">
        <v>90300</v>
      </c>
      <c r="KE1" s="67">
        <v>90320</v>
      </c>
      <c r="KF1" s="67">
        <v>90321</v>
      </c>
      <c r="KG1" s="67">
        <v>90322</v>
      </c>
      <c r="KH1" s="67">
        <v>90330</v>
      </c>
      <c r="KI1" s="67">
        <v>90331</v>
      </c>
      <c r="KJ1" s="199">
        <v>90340</v>
      </c>
      <c r="KK1" s="67">
        <v>90341</v>
      </c>
      <c r="KL1" s="67">
        <v>90342</v>
      </c>
      <c r="KM1" s="67">
        <v>90350</v>
      </c>
      <c r="KN1" s="67">
        <v>90370</v>
      </c>
      <c r="KO1" s="67">
        <v>90400</v>
      </c>
      <c r="KP1" s="67">
        <v>90420</v>
      </c>
      <c r="KQ1" s="67">
        <v>90425</v>
      </c>
      <c r="KR1" s="67">
        <v>90500</v>
      </c>
      <c r="KS1" s="67">
        <v>90520</v>
      </c>
      <c r="KT1" s="67">
        <v>90521</v>
      </c>
      <c r="KU1" s="67">
        <v>90540</v>
      </c>
      <c r="KV1" s="30">
        <v>90541</v>
      </c>
      <c r="KW1" s="30">
        <v>90542</v>
      </c>
      <c r="KX1" s="67">
        <v>90600</v>
      </c>
      <c r="KY1" s="67">
        <v>90610</v>
      </c>
      <c r="KZ1" s="67">
        <v>90700</v>
      </c>
      <c r="LA1" s="67">
        <v>90710</v>
      </c>
      <c r="LB1" s="67">
        <v>90730</v>
      </c>
      <c r="LC1" s="67">
        <v>90731</v>
      </c>
      <c r="LD1" s="67">
        <v>90732</v>
      </c>
      <c r="LE1" s="67">
        <v>90733</v>
      </c>
      <c r="LF1" s="67">
        <v>90734</v>
      </c>
      <c r="LG1" s="67">
        <v>90740</v>
      </c>
      <c r="LH1" s="67">
        <v>90744</v>
      </c>
      <c r="LI1" s="67">
        <v>90745</v>
      </c>
      <c r="LJ1" s="67">
        <v>90746</v>
      </c>
      <c r="LK1" s="67">
        <v>90800</v>
      </c>
      <c r="LL1" s="67">
        <v>90810</v>
      </c>
      <c r="LM1" s="67">
        <v>91000</v>
      </c>
      <c r="LN1" s="67">
        <v>91000</v>
      </c>
      <c r="LO1" s="67">
        <v>91300</v>
      </c>
      <c r="LP1" s="67">
        <v>91400</v>
      </c>
      <c r="LQ1" s="67">
        <v>91500</v>
      </c>
      <c r="LR1" s="67">
        <v>91600</v>
      </c>
      <c r="LS1" s="67">
        <v>94000</v>
      </c>
      <c r="LT1" s="67">
        <v>94000</v>
      </c>
      <c r="LU1" s="67">
        <v>94100</v>
      </c>
      <c r="LV1" s="67">
        <v>94210</v>
      </c>
      <c r="LW1" s="67">
        <v>94220</v>
      </c>
      <c r="LX1" s="67">
        <v>94300</v>
      </c>
      <c r="LY1" s="67">
        <v>94400</v>
      </c>
      <c r="LZ1" s="67">
        <v>94500</v>
      </c>
      <c r="MA1" s="67">
        <v>94600</v>
      </c>
      <c r="MB1" s="67">
        <v>94700</v>
      </c>
      <c r="MC1" s="67">
        <v>94800</v>
      </c>
      <c r="MD1" s="67">
        <v>94810</v>
      </c>
      <c r="ME1" s="67">
        <v>94820</v>
      </c>
      <c r="MF1" s="67">
        <v>94830</v>
      </c>
      <c r="MG1" s="67">
        <v>98000</v>
      </c>
      <c r="MH1" s="67">
        <v>98000</v>
      </c>
      <c r="MI1" s="67">
        <v>98100</v>
      </c>
      <c r="MJ1" s="67">
        <v>98120</v>
      </c>
      <c r="MK1" s="67">
        <v>98130</v>
      </c>
      <c r="ML1" s="67">
        <v>98140</v>
      </c>
      <c r="MM1" s="67">
        <v>98200</v>
      </c>
      <c r="MN1" s="67">
        <v>98300</v>
      </c>
      <c r="MO1" s="67">
        <v>98310</v>
      </c>
      <c r="MP1" s="67">
        <v>98320</v>
      </c>
      <c r="MQ1" s="67">
        <v>98330</v>
      </c>
      <c r="MR1" s="67">
        <v>98350</v>
      </c>
      <c r="MS1" s="67">
        <v>98360</v>
      </c>
      <c r="MT1" s="67">
        <v>98400</v>
      </c>
      <c r="MU1" s="67">
        <v>98410</v>
      </c>
      <c r="MV1" s="67">
        <v>98420</v>
      </c>
      <c r="MW1" s="67">
        <v>98430</v>
      </c>
      <c r="MX1" s="67">
        <v>98600</v>
      </c>
      <c r="MY1" s="67">
        <v>98610</v>
      </c>
      <c r="MZ1" s="67">
        <v>98620</v>
      </c>
      <c r="NA1" s="67">
        <v>98630</v>
      </c>
      <c r="NB1" s="67">
        <v>98631</v>
      </c>
      <c r="NC1" s="67">
        <v>99000</v>
      </c>
      <c r="ND1" s="67">
        <v>99000</v>
      </c>
      <c r="NE1" s="67">
        <v>99100</v>
      </c>
      <c r="NF1" s="67">
        <v>99200</v>
      </c>
      <c r="NG1" s="67">
        <v>99300</v>
      </c>
      <c r="NH1" s="67">
        <v>99400</v>
      </c>
      <c r="NI1" s="67">
        <v>99500</v>
      </c>
      <c r="NJ1" s="5"/>
      <c r="NK1" s="1"/>
    </row>
    <row r="2" spans="1:389" s="75" customFormat="1" ht="117" customHeight="1" x14ac:dyDescent="0.25">
      <c r="A2" s="68"/>
      <c r="B2" s="33" t="s">
        <v>540</v>
      </c>
      <c r="C2" s="12"/>
      <c r="D2" s="12"/>
      <c r="E2" s="12"/>
      <c r="F2" s="31" t="s">
        <v>419</v>
      </c>
      <c r="G2" s="69" t="s">
        <v>541</v>
      </c>
      <c r="H2" s="34" t="s">
        <v>323</v>
      </c>
      <c r="I2" s="35" t="s">
        <v>159</v>
      </c>
      <c r="J2" s="36" t="s">
        <v>24</v>
      </c>
      <c r="K2" s="37" t="s">
        <v>170</v>
      </c>
      <c r="L2" s="38" t="s">
        <v>350</v>
      </c>
      <c r="M2" s="38" t="s">
        <v>351</v>
      </c>
      <c r="N2" s="39" t="s">
        <v>25</v>
      </c>
      <c r="O2" s="38" t="s">
        <v>109</v>
      </c>
      <c r="P2" s="38" t="s">
        <v>352</v>
      </c>
      <c r="Q2" s="40" t="s">
        <v>353</v>
      </c>
      <c r="R2" s="38" t="s">
        <v>110</v>
      </c>
      <c r="S2" s="41" t="s">
        <v>26</v>
      </c>
      <c r="T2" s="38" t="s">
        <v>354</v>
      </c>
      <c r="U2" s="38" t="s">
        <v>355</v>
      </c>
      <c r="V2" s="42" t="s">
        <v>27</v>
      </c>
      <c r="W2" s="41" t="s">
        <v>28</v>
      </c>
      <c r="X2" s="38" t="s">
        <v>361</v>
      </c>
      <c r="Y2" s="38" t="s">
        <v>362</v>
      </c>
      <c r="Z2" s="38" t="s">
        <v>363</v>
      </c>
      <c r="AA2" s="41" t="s">
        <v>29</v>
      </c>
      <c r="AB2" s="38" t="s">
        <v>364</v>
      </c>
      <c r="AC2" s="38" t="s">
        <v>365</v>
      </c>
      <c r="AD2" s="41" t="s">
        <v>30</v>
      </c>
      <c r="AE2" s="38" t="s">
        <v>158</v>
      </c>
      <c r="AF2" s="38" t="s">
        <v>111</v>
      </c>
      <c r="AG2" s="38" t="s">
        <v>171</v>
      </c>
      <c r="AH2" s="38" t="s">
        <v>366</v>
      </c>
      <c r="AI2" s="38" t="s">
        <v>367</v>
      </c>
      <c r="AJ2" s="38" t="s">
        <v>368</v>
      </c>
      <c r="AK2" s="38" t="s">
        <v>369</v>
      </c>
      <c r="AL2" s="38" t="s">
        <v>370</v>
      </c>
      <c r="AM2" s="38" t="s">
        <v>371</v>
      </c>
      <c r="AN2" s="38" t="s">
        <v>372</v>
      </c>
      <c r="AO2" s="38" t="s">
        <v>373</v>
      </c>
      <c r="AP2" s="38" t="s">
        <v>374</v>
      </c>
      <c r="AQ2" s="38" t="s">
        <v>375</v>
      </c>
      <c r="AR2" s="38" t="s">
        <v>376</v>
      </c>
      <c r="AS2" s="38" t="s">
        <v>377</v>
      </c>
      <c r="AT2" s="42" t="s">
        <v>112</v>
      </c>
      <c r="AU2" s="38" t="s">
        <v>423</v>
      </c>
      <c r="AV2" s="38" t="s">
        <v>424</v>
      </c>
      <c r="AW2" s="38" t="s">
        <v>425</v>
      </c>
      <c r="AX2" s="41" t="s">
        <v>542</v>
      </c>
      <c r="AY2" s="38" t="s">
        <v>0</v>
      </c>
      <c r="AZ2" s="38" t="s">
        <v>1</v>
      </c>
      <c r="BA2" s="40" t="s">
        <v>475</v>
      </c>
      <c r="BB2" s="40" t="s">
        <v>476</v>
      </c>
      <c r="BC2" s="40" t="s">
        <v>535</v>
      </c>
      <c r="BD2" s="69" t="s">
        <v>543</v>
      </c>
      <c r="BE2" s="34" t="s">
        <v>324</v>
      </c>
      <c r="BF2" s="41" t="s">
        <v>31</v>
      </c>
      <c r="BG2" s="38" t="s">
        <v>378</v>
      </c>
      <c r="BH2" s="38" t="s">
        <v>113</v>
      </c>
      <c r="BI2" s="41" t="s">
        <v>32</v>
      </c>
      <c r="BJ2" s="38" t="s">
        <v>379</v>
      </c>
      <c r="BK2" s="38" t="s">
        <v>380</v>
      </c>
      <c r="BL2" s="38" t="s">
        <v>381</v>
      </c>
      <c r="BM2" s="38" t="s">
        <v>114</v>
      </c>
      <c r="BN2" s="41" t="s">
        <v>33</v>
      </c>
      <c r="BO2" s="38" t="s">
        <v>382</v>
      </c>
      <c r="BP2" s="38" t="s">
        <v>383</v>
      </c>
      <c r="BQ2" s="38" t="s">
        <v>384</v>
      </c>
      <c r="BR2" s="41" t="s">
        <v>34</v>
      </c>
      <c r="BS2" s="38" t="s">
        <v>385</v>
      </c>
      <c r="BT2" s="38" t="s">
        <v>386</v>
      </c>
      <c r="BU2" s="38" t="s">
        <v>387</v>
      </c>
      <c r="BV2" s="41" t="s">
        <v>35</v>
      </c>
      <c r="BW2" s="38" t="s">
        <v>388</v>
      </c>
      <c r="BX2" s="38" t="s">
        <v>389</v>
      </c>
      <c r="BY2" s="41" t="s">
        <v>160</v>
      </c>
      <c r="BZ2" s="38" t="s">
        <v>390</v>
      </c>
      <c r="CA2" s="38" t="s">
        <v>115</v>
      </c>
      <c r="CB2" s="40" t="s">
        <v>426</v>
      </c>
      <c r="CC2" s="41" t="s">
        <v>544</v>
      </c>
      <c r="CD2" s="38" t="s">
        <v>116</v>
      </c>
      <c r="CE2" s="38" t="s">
        <v>1</v>
      </c>
      <c r="CF2" s="38" t="s">
        <v>391</v>
      </c>
      <c r="CG2" s="69" t="s">
        <v>545</v>
      </c>
      <c r="CH2" s="34" t="s">
        <v>325</v>
      </c>
      <c r="CI2" s="41" t="s">
        <v>36</v>
      </c>
      <c r="CJ2" s="41" t="s">
        <v>37</v>
      </c>
      <c r="CK2" s="41" t="s">
        <v>546</v>
      </c>
      <c r="CL2" s="41" t="s">
        <v>38</v>
      </c>
      <c r="CM2" s="41" t="s">
        <v>153</v>
      </c>
      <c r="CN2" s="41" t="s">
        <v>154</v>
      </c>
      <c r="CO2" s="41" t="s">
        <v>356</v>
      </c>
      <c r="CP2" s="41" t="s">
        <v>39</v>
      </c>
      <c r="CQ2" s="41" t="s">
        <v>40</v>
      </c>
      <c r="CR2" s="41" t="s">
        <v>547</v>
      </c>
      <c r="CS2" s="41" t="s">
        <v>41</v>
      </c>
      <c r="CT2" s="41" t="s">
        <v>161</v>
      </c>
      <c r="CU2" s="38" t="s">
        <v>0</v>
      </c>
      <c r="CV2" s="38" t="s">
        <v>392</v>
      </c>
      <c r="CW2" s="38" t="s">
        <v>117</v>
      </c>
      <c r="CX2" s="38" t="s">
        <v>1</v>
      </c>
      <c r="CY2" s="69" t="s">
        <v>548</v>
      </c>
      <c r="CZ2" s="34" t="s">
        <v>326</v>
      </c>
      <c r="DA2" s="41" t="s">
        <v>42</v>
      </c>
      <c r="DB2" s="41" t="s">
        <v>43</v>
      </c>
      <c r="DC2" s="41" t="s">
        <v>162</v>
      </c>
      <c r="DD2" s="38" t="s">
        <v>393</v>
      </c>
      <c r="DE2" s="38" t="s">
        <v>394</v>
      </c>
      <c r="DF2" s="38" t="s">
        <v>395</v>
      </c>
      <c r="DG2" s="38" t="s">
        <v>396</v>
      </c>
      <c r="DH2" s="41" t="s">
        <v>44</v>
      </c>
      <c r="DI2" s="41" t="s">
        <v>45</v>
      </c>
      <c r="DJ2" s="38" t="s">
        <v>397</v>
      </c>
      <c r="DK2" s="38" t="s">
        <v>398</v>
      </c>
      <c r="DL2" s="38" t="s">
        <v>399</v>
      </c>
      <c r="DM2" s="38" t="s">
        <v>400</v>
      </c>
      <c r="DN2" s="41" t="s">
        <v>46</v>
      </c>
      <c r="DO2" s="38" t="s">
        <v>401</v>
      </c>
      <c r="DP2" s="38" t="s">
        <v>402</v>
      </c>
      <c r="DQ2" s="41" t="s">
        <v>319</v>
      </c>
      <c r="DR2" s="41" t="s">
        <v>47</v>
      </c>
      <c r="DS2" s="41" t="s">
        <v>48</v>
      </c>
      <c r="DT2" s="41" t="s">
        <v>49</v>
      </c>
      <c r="DU2" s="41" t="s">
        <v>549</v>
      </c>
      <c r="DV2" s="69" t="s">
        <v>550</v>
      </c>
      <c r="DW2" s="69" t="s">
        <v>551</v>
      </c>
      <c r="DX2" s="41" t="s">
        <v>427</v>
      </c>
      <c r="DY2" s="41" t="s">
        <v>428</v>
      </c>
      <c r="DZ2" s="41" t="s">
        <v>552</v>
      </c>
      <c r="EA2" s="41" t="s">
        <v>509</v>
      </c>
      <c r="EB2" s="69" t="s">
        <v>553</v>
      </c>
      <c r="EC2" s="34" t="s">
        <v>327</v>
      </c>
      <c r="ED2" s="41" t="s">
        <v>50</v>
      </c>
      <c r="EE2" s="41" t="s">
        <v>51</v>
      </c>
      <c r="EF2" s="41" t="s">
        <v>52</v>
      </c>
      <c r="EG2" s="41" t="s">
        <v>53</v>
      </c>
      <c r="EH2" s="41" t="s">
        <v>54</v>
      </c>
      <c r="EI2" s="41" t="s">
        <v>55</v>
      </c>
      <c r="EJ2" s="41" t="s">
        <v>554</v>
      </c>
      <c r="EK2" s="41" t="s">
        <v>56</v>
      </c>
      <c r="EL2" s="41" t="s">
        <v>57</v>
      </c>
      <c r="EM2" s="41" t="s">
        <v>58</v>
      </c>
      <c r="EN2" s="41" t="s">
        <v>59</v>
      </c>
      <c r="EO2" s="41" t="s">
        <v>60</v>
      </c>
      <c r="EP2" s="38" t="s">
        <v>403</v>
      </c>
      <c r="EQ2" s="38" t="s">
        <v>404</v>
      </c>
      <c r="ER2" s="38" t="s">
        <v>405</v>
      </c>
      <c r="ES2" s="41" t="s">
        <v>61</v>
      </c>
      <c r="ET2" s="41" t="s">
        <v>155</v>
      </c>
      <c r="EU2" s="38" t="s">
        <v>430</v>
      </c>
      <c r="EV2" s="38" t="s">
        <v>431</v>
      </c>
      <c r="EW2" s="41" t="s">
        <v>555</v>
      </c>
      <c r="EX2" s="38" t="s">
        <v>0</v>
      </c>
      <c r="EY2" s="38" t="s">
        <v>1</v>
      </c>
      <c r="EZ2" s="38" t="s">
        <v>118</v>
      </c>
      <c r="FA2" s="38" t="s">
        <v>63</v>
      </c>
      <c r="FB2" s="38" t="s">
        <v>68</v>
      </c>
      <c r="FC2" s="38" t="s">
        <v>2</v>
      </c>
      <c r="FD2" s="38" t="s">
        <v>406</v>
      </c>
      <c r="FE2" s="69" t="s">
        <v>556</v>
      </c>
      <c r="FF2" s="34" t="s">
        <v>328</v>
      </c>
      <c r="FG2" s="41" t="s">
        <v>64</v>
      </c>
      <c r="FH2" s="41"/>
      <c r="FI2" s="41"/>
      <c r="FJ2" s="41" t="s">
        <v>65</v>
      </c>
      <c r="FK2" s="41"/>
      <c r="FL2" s="41" t="s">
        <v>66</v>
      </c>
      <c r="FM2" s="41" t="s">
        <v>67</v>
      </c>
      <c r="FN2" s="41"/>
      <c r="FO2" s="41" t="s">
        <v>62</v>
      </c>
      <c r="FP2" s="38" t="s">
        <v>156</v>
      </c>
      <c r="FQ2" s="38" t="s">
        <v>119</v>
      </c>
      <c r="FR2" s="38" t="s">
        <v>157</v>
      </c>
      <c r="FS2" s="41" t="s">
        <v>557</v>
      </c>
      <c r="FT2" s="38" t="s">
        <v>68</v>
      </c>
      <c r="FU2" s="38" t="s">
        <v>157</v>
      </c>
      <c r="FV2" s="38" t="s">
        <v>710</v>
      </c>
      <c r="FW2" s="69" t="s">
        <v>558</v>
      </c>
      <c r="FX2" s="34" t="s">
        <v>329</v>
      </c>
      <c r="FY2" s="41" t="s">
        <v>69</v>
      </c>
      <c r="FZ2" s="41" t="s">
        <v>70</v>
      </c>
      <c r="GA2" s="38" t="s">
        <v>358</v>
      </c>
      <c r="GB2" s="41" t="s">
        <v>71</v>
      </c>
      <c r="GC2" s="38" t="s">
        <v>359</v>
      </c>
      <c r="GD2" s="41" t="s">
        <v>72</v>
      </c>
      <c r="GE2" s="41" t="s">
        <v>73</v>
      </c>
      <c r="GF2" s="41" t="s">
        <v>510</v>
      </c>
      <c r="GG2" s="41" t="s">
        <v>163</v>
      </c>
      <c r="GH2" s="38" t="s">
        <v>164</v>
      </c>
      <c r="GI2" s="38" t="s">
        <v>165</v>
      </c>
      <c r="GJ2" s="38" t="s">
        <v>166</v>
      </c>
      <c r="GK2" s="38" t="s">
        <v>477</v>
      </c>
      <c r="GL2" s="38" t="s">
        <v>167</v>
      </c>
      <c r="GM2" s="38" t="s">
        <v>168</v>
      </c>
      <c r="GN2" s="40" t="s">
        <v>511</v>
      </c>
      <c r="GO2" s="41" t="s">
        <v>559</v>
      </c>
      <c r="GP2" s="38" t="s">
        <v>74</v>
      </c>
      <c r="GQ2" s="38" t="s">
        <v>432</v>
      </c>
      <c r="GR2" s="38" t="s">
        <v>433</v>
      </c>
      <c r="GS2" s="69" t="s">
        <v>560</v>
      </c>
      <c r="GT2" s="34" t="s">
        <v>330</v>
      </c>
      <c r="GU2" s="41" t="s">
        <v>75</v>
      </c>
      <c r="GV2" s="41" t="s">
        <v>76</v>
      </c>
      <c r="GW2" s="41" t="s">
        <v>77</v>
      </c>
      <c r="GX2" s="41" t="s">
        <v>78</v>
      </c>
      <c r="GY2" s="41" t="s">
        <v>561</v>
      </c>
      <c r="GZ2" s="38" t="s">
        <v>1</v>
      </c>
      <c r="HA2" s="38" t="s">
        <v>120</v>
      </c>
      <c r="HB2" s="38" t="s">
        <v>121</v>
      </c>
      <c r="HC2" s="61" t="s">
        <v>512</v>
      </c>
      <c r="HD2" s="61" t="s">
        <v>709</v>
      </c>
      <c r="HE2" s="69" t="s">
        <v>562</v>
      </c>
      <c r="HF2" s="34" t="s">
        <v>478</v>
      </c>
      <c r="HG2" s="41" t="s">
        <v>79</v>
      </c>
      <c r="HH2" s="41" t="s">
        <v>172</v>
      </c>
      <c r="HI2" s="41" t="s">
        <v>80</v>
      </c>
      <c r="HJ2" s="41" t="s">
        <v>81</v>
      </c>
      <c r="HK2" s="41" t="s">
        <v>357</v>
      </c>
      <c r="HL2" s="41" t="s">
        <v>82</v>
      </c>
      <c r="HM2" s="41" t="s">
        <v>169</v>
      </c>
      <c r="HN2" s="41" t="s">
        <v>83</v>
      </c>
      <c r="HO2" s="41" t="s">
        <v>84</v>
      </c>
      <c r="HP2" s="38" t="s">
        <v>85</v>
      </c>
      <c r="HQ2" s="38" t="s">
        <v>173</v>
      </c>
      <c r="HR2" s="38" t="s">
        <v>86</v>
      </c>
      <c r="HS2" s="38" t="s">
        <v>87</v>
      </c>
      <c r="HT2" s="38" t="s">
        <v>88</v>
      </c>
      <c r="HU2" s="38" t="s">
        <v>434</v>
      </c>
      <c r="HV2" s="69" t="s">
        <v>563</v>
      </c>
      <c r="HW2" s="34" t="s">
        <v>331</v>
      </c>
      <c r="HX2" s="41" t="s">
        <v>122</v>
      </c>
      <c r="HY2" s="41"/>
      <c r="HZ2" s="38" t="s">
        <v>407</v>
      </c>
      <c r="IA2" s="38" t="s">
        <v>408</v>
      </c>
      <c r="IB2" s="38" t="s">
        <v>409</v>
      </c>
      <c r="IC2" s="38" t="s">
        <v>410</v>
      </c>
      <c r="ID2" s="38" t="s">
        <v>435</v>
      </c>
      <c r="IE2" s="38" t="s">
        <v>436</v>
      </c>
      <c r="IF2" s="70" t="s">
        <v>564</v>
      </c>
      <c r="IG2" s="43" t="s">
        <v>332</v>
      </c>
      <c r="IH2" s="44" t="s">
        <v>341</v>
      </c>
      <c r="II2" s="45" t="s">
        <v>123</v>
      </c>
      <c r="IJ2" s="45" t="s">
        <v>124</v>
      </c>
      <c r="IK2" s="45" t="s">
        <v>125</v>
      </c>
      <c r="IL2" s="45" t="s">
        <v>89</v>
      </c>
      <c r="IM2" s="45" t="s">
        <v>126</v>
      </c>
      <c r="IN2" s="45" t="s">
        <v>90</v>
      </c>
      <c r="IO2" s="44" t="s">
        <v>320</v>
      </c>
      <c r="IP2" s="45" t="s">
        <v>127</v>
      </c>
      <c r="IQ2" s="45" t="s">
        <v>174</v>
      </c>
      <c r="IR2" s="45" t="s">
        <v>175</v>
      </c>
      <c r="IS2" s="45" t="s">
        <v>128</v>
      </c>
      <c r="IT2" s="45" t="s">
        <v>176</v>
      </c>
      <c r="IU2" s="45" t="s">
        <v>437</v>
      </c>
      <c r="IV2" s="45" t="s">
        <v>438</v>
      </c>
      <c r="IW2" s="44" t="s">
        <v>321</v>
      </c>
      <c r="IX2" s="45" t="s">
        <v>4</v>
      </c>
      <c r="IY2" s="70" t="s">
        <v>565</v>
      </c>
      <c r="IZ2" s="43" t="s">
        <v>472</v>
      </c>
      <c r="JA2" s="44" t="s">
        <v>129</v>
      </c>
      <c r="JB2" s="44" t="s">
        <v>3</v>
      </c>
      <c r="JC2" s="44" t="s">
        <v>130</v>
      </c>
      <c r="JD2" s="44" t="s">
        <v>131</v>
      </c>
      <c r="JE2" s="44" t="s">
        <v>134</v>
      </c>
      <c r="JF2" s="45" t="s">
        <v>5</v>
      </c>
      <c r="JG2" s="45" t="s">
        <v>6</v>
      </c>
      <c r="JH2" s="45" t="s">
        <v>7</v>
      </c>
      <c r="JI2" s="45" t="s">
        <v>8</v>
      </c>
      <c r="JJ2" s="45" t="s">
        <v>9</v>
      </c>
      <c r="JK2" s="45" t="s">
        <v>10</v>
      </c>
      <c r="JL2" s="45" t="s">
        <v>439</v>
      </c>
      <c r="JM2" s="45" t="s">
        <v>132</v>
      </c>
      <c r="JN2" s="45" t="s">
        <v>133</v>
      </c>
      <c r="JO2" s="45" t="s">
        <v>440</v>
      </c>
      <c r="JP2" s="46" t="s">
        <v>479</v>
      </c>
      <c r="JQ2" s="44" t="s">
        <v>135</v>
      </c>
      <c r="JR2" s="44" t="s">
        <v>11</v>
      </c>
      <c r="JS2" s="44" t="s">
        <v>12</v>
      </c>
      <c r="JT2" s="70" t="s">
        <v>566</v>
      </c>
      <c r="JU2" s="43" t="s">
        <v>333</v>
      </c>
      <c r="JV2" s="44" t="s">
        <v>136</v>
      </c>
      <c r="JW2" s="45" t="s">
        <v>708</v>
      </c>
      <c r="JX2" s="45" t="s">
        <v>137</v>
      </c>
      <c r="JY2" s="45" t="s">
        <v>13</v>
      </c>
      <c r="JZ2" s="45" t="s">
        <v>138</v>
      </c>
      <c r="KA2" s="45" t="s">
        <v>604</v>
      </c>
      <c r="KB2" s="45" t="s">
        <v>706</v>
      </c>
      <c r="KC2" s="46" t="s">
        <v>707</v>
      </c>
      <c r="KD2" s="44" t="s">
        <v>139</v>
      </c>
      <c r="KE2" s="45" t="s">
        <v>567</v>
      </c>
      <c r="KF2" s="45" t="s">
        <v>360</v>
      </c>
      <c r="KG2" s="45" t="s">
        <v>14</v>
      </c>
      <c r="KH2" s="45" t="s">
        <v>568</v>
      </c>
      <c r="KI2" s="45" t="s">
        <v>177</v>
      </c>
      <c r="KJ2" s="45" t="s">
        <v>703</v>
      </c>
      <c r="KK2" s="45" t="s">
        <v>704</v>
      </c>
      <c r="KL2" s="45" t="s">
        <v>537</v>
      </c>
      <c r="KM2" s="45" t="s">
        <v>91</v>
      </c>
      <c r="KN2" s="46" t="s">
        <v>705</v>
      </c>
      <c r="KO2" s="44" t="s">
        <v>349</v>
      </c>
      <c r="KP2" s="45" t="s">
        <v>569</v>
      </c>
      <c r="KQ2" s="45" t="s">
        <v>15</v>
      </c>
      <c r="KR2" s="44" t="s">
        <v>348</v>
      </c>
      <c r="KS2" s="45" t="s">
        <v>570</v>
      </c>
      <c r="KT2" s="45" t="s">
        <v>16</v>
      </c>
      <c r="KU2" s="45" t="s">
        <v>571</v>
      </c>
      <c r="KV2" s="46" t="s">
        <v>619</v>
      </c>
      <c r="KW2" s="46" t="s">
        <v>620</v>
      </c>
      <c r="KX2" s="44" t="s">
        <v>480</v>
      </c>
      <c r="KY2" s="46" t="s">
        <v>481</v>
      </c>
      <c r="KZ2" s="44" t="s">
        <v>322</v>
      </c>
      <c r="LA2" s="45" t="s">
        <v>17</v>
      </c>
      <c r="LB2" s="44" t="s">
        <v>92</v>
      </c>
      <c r="LC2" s="45" t="s">
        <v>140</v>
      </c>
      <c r="LD2" s="45" t="s">
        <v>93</v>
      </c>
      <c r="LE2" s="45" t="s">
        <v>94</v>
      </c>
      <c r="LF2" s="45" t="s">
        <v>411</v>
      </c>
      <c r="LG2" s="44" t="s">
        <v>141</v>
      </c>
      <c r="LH2" s="45" t="s">
        <v>441</v>
      </c>
      <c r="LI2" s="45" t="s">
        <v>442</v>
      </c>
      <c r="LJ2" s="45" t="s">
        <v>142</v>
      </c>
      <c r="LK2" s="44" t="s">
        <v>701</v>
      </c>
      <c r="LL2" s="45" t="s">
        <v>702</v>
      </c>
      <c r="LM2" s="70" t="s">
        <v>572</v>
      </c>
      <c r="LN2" s="43" t="s">
        <v>573</v>
      </c>
      <c r="LO2" s="44" t="s">
        <v>178</v>
      </c>
      <c r="LP2" s="44" t="s">
        <v>443</v>
      </c>
      <c r="LQ2" s="44" t="s">
        <v>444</v>
      </c>
      <c r="LR2" s="71" t="s">
        <v>574</v>
      </c>
      <c r="LS2" s="70" t="s">
        <v>575</v>
      </c>
      <c r="LT2" s="43" t="s">
        <v>334</v>
      </c>
      <c r="LU2" s="44" t="s">
        <v>143</v>
      </c>
      <c r="LV2" s="45" t="s">
        <v>144</v>
      </c>
      <c r="LW2" s="45" t="s">
        <v>145</v>
      </c>
      <c r="LX2" s="44" t="s">
        <v>146</v>
      </c>
      <c r="LY2" s="44" t="s">
        <v>147</v>
      </c>
      <c r="LZ2" s="44" t="s">
        <v>148</v>
      </c>
      <c r="MA2" s="44" t="s">
        <v>149</v>
      </c>
      <c r="MB2" s="44" t="s">
        <v>150</v>
      </c>
      <c r="MC2" s="44" t="s">
        <v>445</v>
      </c>
      <c r="MD2" s="45" t="s">
        <v>18</v>
      </c>
      <c r="ME2" s="45" t="s">
        <v>95</v>
      </c>
      <c r="MF2" s="45" t="s">
        <v>446</v>
      </c>
      <c r="MG2" s="72" t="s">
        <v>576</v>
      </c>
      <c r="MH2" s="43" t="s">
        <v>335</v>
      </c>
      <c r="MI2" s="44" t="s">
        <v>96</v>
      </c>
      <c r="MJ2" s="45" t="s">
        <v>97</v>
      </c>
      <c r="MK2" s="45" t="s">
        <v>179</v>
      </c>
      <c r="ML2" s="45" t="s">
        <v>98</v>
      </c>
      <c r="MM2" s="44" t="s">
        <v>151</v>
      </c>
      <c r="MN2" s="44" t="s">
        <v>99</v>
      </c>
      <c r="MO2" s="45" t="s">
        <v>412</v>
      </c>
      <c r="MP2" s="45" t="s">
        <v>413</v>
      </c>
      <c r="MQ2" s="45" t="s">
        <v>414</v>
      </c>
      <c r="MR2" s="45" t="s">
        <v>19</v>
      </c>
      <c r="MS2" s="45" t="s">
        <v>20</v>
      </c>
      <c r="MT2" s="44" t="s">
        <v>100</v>
      </c>
      <c r="MU2" s="45" t="s">
        <v>101</v>
      </c>
      <c r="MV2" s="45" t="s">
        <v>415</v>
      </c>
      <c r="MW2" s="45" t="s">
        <v>102</v>
      </c>
      <c r="MX2" s="44" t="s">
        <v>103</v>
      </c>
      <c r="MY2" s="45" t="s">
        <v>416</v>
      </c>
      <c r="MZ2" s="45" t="s">
        <v>104</v>
      </c>
      <c r="NA2" s="45" t="s">
        <v>180</v>
      </c>
      <c r="NB2" s="45" t="s">
        <v>21</v>
      </c>
      <c r="NC2" s="72" t="s">
        <v>577</v>
      </c>
      <c r="ND2" s="43" t="s">
        <v>336</v>
      </c>
      <c r="NE2" s="44" t="s">
        <v>105</v>
      </c>
      <c r="NF2" s="44" t="s">
        <v>106</v>
      </c>
      <c r="NG2" s="44" t="s">
        <v>152</v>
      </c>
      <c r="NH2" s="44" t="s">
        <v>107</v>
      </c>
      <c r="NI2" s="44" t="s">
        <v>108</v>
      </c>
      <c r="NJ2" s="73" t="s">
        <v>578</v>
      </c>
      <c r="NK2" s="74" t="s">
        <v>579</v>
      </c>
    </row>
    <row r="3" spans="1:389" s="1" customFormat="1" ht="12.75" x14ac:dyDescent="0.2">
      <c r="A3" s="66"/>
      <c r="B3" s="22" t="s">
        <v>417</v>
      </c>
      <c r="C3" s="2"/>
      <c r="D3" s="2"/>
      <c r="E3" s="2"/>
      <c r="F3" s="11"/>
      <c r="G3" s="76"/>
      <c r="H3" s="76"/>
      <c r="I3" s="77"/>
      <c r="J3" s="77"/>
      <c r="K3" s="77"/>
      <c r="L3" s="76"/>
      <c r="M3" s="77"/>
      <c r="N3" s="77"/>
      <c r="O3" s="77"/>
      <c r="P3" s="77"/>
      <c r="Q3" s="76"/>
      <c r="R3" s="77"/>
      <c r="S3" s="77"/>
      <c r="T3" s="76"/>
      <c r="U3" s="76"/>
      <c r="V3" s="77"/>
      <c r="W3" s="77"/>
      <c r="X3" s="77"/>
      <c r="Y3" s="76"/>
      <c r="Z3" s="77"/>
      <c r="AA3" s="77"/>
      <c r="AB3" s="76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6"/>
      <c r="AT3" s="76"/>
      <c r="AU3" s="76"/>
      <c r="AV3" s="76"/>
      <c r="AW3" s="77"/>
      <c r="AX3" s="77"/>
      <c r="AY3" s="77"/>
      <c r="AZ3" s="77"/>
      <c r="BA3" s="76"/>
      <c r="BB3" s="76"/>
      <c r="BC3" s="76"/>
      <c r="BD3" s="77"/>
      <c r="BE3" s="77"/>
      <c r="BF3" s="76"/>
      <c r="BG3" s="77"/>
      <c r="BH3" s="77"/>
      <c r="BI3" s="77"/>
      <c r="BJ3" s="77"/>
      <c r="BK3" s="76"/>
      <c r="BL3" s="77"/>
      <c r="BM3" s="77"/>
      <c r="BN3" s="77"/>
      <c r="BO3" s="76"/>
      <c r="BP3" s="77"/>
      <c r="BQ3" s="77"/>
      <c r="BR3" s="77"/>
      <c r="BS3" s="76"/>
      <c r="BT3" s="77"/>
      <c r="BU3" s="77"/>
      <c r="BV3" s="76"/>
      <c r="BW3" s="77"/>
      <c r="BX3" s="77"/>
      <c r="BY3" s="77"/>
      <c r="BZ3" s="76"/>
      <c r="CA3" s="77"/>
      <c r="CB3" s="77"/>
      <c r="CC3" s="77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7"/>
      <c r="CS3" s="77"/>
      <c r="CT3" s="77"/>
      <c r="CU3" s="76"/>
      <c r="CV3" s="76"/>
      <c r="CW3" s="76"/>
      <c r="CX3" s="76"/>
      <c r="CY3" s="77"/>
      <c r="CZ3" s="77"/>
      <c r="DA3" s="77"/>
      <c r="DB3" s="77"/>
      <c r="DC3" s="76"/>
      <c r="DD3" s="76"/>
      <c r="DE3" s="77"/>
      <c r="DF3" s="77"/>
      <c r="DG3" s="77"/>
      <c r="DH3" s="77"/>
      <c r="DI3" s="76"/>
      <c r="DJ3" s="77"/>
      <c r="DK3" s="77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8"/>
      <c r="EI3" s="78"/>
      <c r="EJ3" s="78"/>
      <c r="EK3" s="78"/>
      <c r="EL3" s="76"/>
      <c r="EM3" s="76"/>
      <c r="EN3" s="76"/>
      <c r="EO3" s="76"/>
      <c r="EP3" s="76"/>
      <c r="EQ3" s="77"/>
      <c r="ER3" s="77"/>
      <c r="ES3" s="77"/>
      <c r="ET3" s="77"/>
      <c r="EU3" s="77"/>
      <c r="EV3" s="77"/>
      <c r="EW3" s="76"/>
      <c r="EX3" s="76"/>
      <c r="EY3" s="76"/>
      <c r="EZ3" s="76"/>
      <c r="FA3" s="76"/>
      <c r="FB3" s="76"/>
      <c r="FC3" s="76"/>
      <c r="FD3" s="76"/>
      <c r="FE3" s="78"/>
      <c r="FF3" s="76"/>
      <c r="FG3" s="76"/>
      <c r="FH3" s="77"/>
      <c r="FI3" s="77"/>
      <c r="FJ3" s="77"/>
      <c r="FK3" s="76"/>
      <c r="FL3" s="77"/>
      <c r="FM3" s="76"/>
      <c r="FN3" s="76"/>
      <c r="FO3" s="76"/>
      <c r="FP3" s="77"/>
      <c r="FQ3" s="76"/>
      <c r="FR3" s="77"/>
      <c r="FS3" s="76"/>
      <c r="FT3" s="76"/>
      <c r="FU3" s="76"/>
      <c r="FV3" s="76"/>
      <c r="FW3" s="76"/>
      <c r="FX3" s="77"/>
      <c r="FY3" s="77"/>
      <c r="FZ3" s="77"/>
      <c r="GA3" s="77"/>
      <c r="GB3" s="77"/>
      <c r="GC3" s="77"/>
      <c r="GD3" s="76"/>
      <c r="GE3" s="77"/>
      <c r="GF3" s="77"/>
      <c r="GG3" s="77"/>
      <c r="GH3" s="77"/>
      <c r="GI3" s="76"/>
      <c r="GJ3" s="76"/>
      <c r="GK3" s="76"/>
      <c r="GL3" s="76"/>
      <c r="GM3" s="76"/>
      <c r="GN3" s="76"/>
      <c r="GO3" s="76"/>
      <c r="GP3" s="77"/>
      <c r="GQ3" s="77"/>
      <c r="GR3" s="77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7"/>
      <c r="HF3" s="77"/>
      <c r="HG3" s="77"/>
      <c r="HH3" s="77"/>
      <c r="HI3" s="77"/>
      <c r="HJ3" s="77"/>
      <c r="HK3" s="76"/>
      <c r="HL3" s="76"/>
      <c r="HM3" s="77"/>
      <c r="HN3" s="77"/>
      <c r="HO3" s="77"/>
      <c r="HP3" s="77"/>
      <c r="HQ3" s="77"/>
      <c r="HR3" s="77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6"/>
      <c r="IV3" s="76"/>
      <c r="IW3" s="77"/>
      <c r="IX3" s="77"/>
      <c r="IY3" s="77"/>
      <c r="IZ3" s="77"/>
      <c r="JA3" s="77"/>
      <c r="JB3" s="77"/>
      <c r="JC3" s="77"/>
      <c r="JD3" s="77"/>
      <c r="JE3" s="77"/>
      <c r="JF3" s="77"/>
      <c r="JG3" s="77"/>
      <c r="JH3" s="77"/>
      <c r="JI3" s="76"/>
      <c r="JJ3" s="77"/>
      <c r="JK3" s="76"/>
      <c r="JL3" s="76"/>
      <c r="JM3" s="76"/>
      <c r="JN3" s="77"/>
      <c r="JO3" s="77"/>
      <c r="JP3" s="77"/>
      <c r="JQ3" s="77"/>
      <c r="JR3" s="77"/>
      <c r="JS3" s="76"/>
      <c r="JT3" s="77"/>
      <c r="JU3" s="77"/>
      <c r="JV3" s="77"/>
      <c r="JW3" s="77"/>
      <c r="JX3" s="77"/>
      <c r="JY3" s="77"/>
      <c r="JZ3" s="77"/>
      <c r="KA3" s="76"/>
      <c r="KB3" s="77"/>
      <c r="KC3" s="77"/>
      <c r="KD3" s="77"/>
      <c r="KE3" s="76"/>
      <c r="KF3" s="77"/>
      <c r="KG3" s="77"/>
      <c r="KH3" s="77"/>
      <c r="KI3" s="77"/>
      <c r="KJ3" s="77"/>
      <c r="KK3" s="77"/>
      <c r="KL3" s="77"/>
      <c r="KM3" s="77"/>
      <c r="KN3" s="77"/>
      <c r="KO3" s="77"/>
      <c r="KP3" s="77"/>
      <c r="KQ3" s="76"/>
      <c r="KR3" s="77"/>
      <c r="KS3" s="77"/>
      <c r="KT3" s="77"/>
      <c r="KU3" s="77"/>
      <c r="KV3" s="77"/>
      <c r="KW3" s="77"/>
      <c r="KX3" s="76"/>
      <c r="KY3" s="76"/>
      <c r="KZ3" s="76"/>
      <c r="LA3" s="76"/>
      <c r="LB3" s="76"/>
      <c r="LC3" s="76"/>
      <c r="LD3" s="76"/>
      <c r="LE3" s="76"/>
      <c r="LF3" s="76"/>
      <c r="LG3" s="76"/>
      <c r="LH3" s="76"/>
      <c r="LI3" s="76"/>
      <c r="LJ3" s="76"/>
      <c r="LK3" s="76"/>
      <c r="LL3" s="76"/>
      <c r="LM3" s="76"/>
      <c r="LN3" s="76"/>
      <c r="LO3" s="76"/>
      <c r="LP3" s="76"/>
      <c r="LQ3" s="76"/>
      <c r="LR3" s="76"/>
      <c r="LS3" s="76"/>
      <c r="LT3" s="77"/>
      <c r="LU3" s="77"/>
      <c r="LV3" s="77"/>
      <c r="LW3" s="76"/>
      <c r="LX3" s="76"/>
      <c r="LY3" s="77"/>
      <c r="LZ3" s="77"/>
      <c r="MA3" s="77"/>
      <c r="MB3" s="77"/>
      <c r="MC3" s="77"/>
      <c r="MD3" s="76"/>
      <c r="ME3" s="77"/>
      <c r="MF3" s="77"/>
      <c r="MG3" s="77"/>
      <c r="MH3" s="77"/>
      <c r="MI3" s="76"/>
      <c r="MJ3" s="76"/>
      <c r="MK3" s="76"/>
      <c r="ML3" s="76"/>
      <c r="MM3" s="76"/>
      <c r="MN3" s="76"/>
      <c r="MO3" s="79"/>
      <c r="MP3" s="80"/>
      <c r="MQ3" s="80"/>
      <c r="MR3" s="80"/>
      <c r="MS3" s="80"/>
      <c r="MT3" s="80"/>
      <c r="MU3" s="80"/>
      <c r="MV3" s="80"/>
      <c r="MW3" s="80"/>
      <c r="MX3" s="80"/>
      <c r="MY3" s="80"/>
      <c r="MZ3" s="80"/>
      <c r="NA3" s="80"/>
      <c r="NB3" s="80"/>
      <c r="NC3" s="80"/>
      <c r="ND3" s="80"/>
      <c r="NE3" s="80"/>
      <c r="NF3" s="80"/>
      <c r="NG3" s="80"/>
      <c r="NH3" s="80"/>
      <c r="NI3" s="80"/>
      <c r="NJ3" s="80"/>
      <c r="NK3" s="80"/>
      <c r="NL3" s="80"/>
      <c r="NM3" s="80"/>
      <c r="NN3" s="80"/>
      <c r="NO3" s="80"/>
      <c r="NP3" s="80"/>
      <c r="NQ3" s="80"/>
      <c r="NR3" s="80"/>
      <c r="NS3" s="80"/>
      <c r="NT3" s="80"/>
      <c r="NU3" s="80"/>
      <c r="NV3" s="80"/>
      <c r="NW3" s="80"/>
      <c r="NX3" s="80"/>
      <c r="NY3" s="80"/>
    </row>
    <row r="4" spans="1:389" s="1" customFormat="1" ht="12.75" x14ac:dyDescent="0.2">
      <c r="A4" s="66"/>
      <c r="B4" s="126" t="s">
        <v>482</v>
      </c>
      <c r="C4" s="127"/>
      <c r="D4" s="127" t="s">
        <v>605</v>
      </c>
      <c r="E4" s="128"/>
      <c r="F4" s="130" t="s">
        <v>343</v>
      </c>
      <c r="G4" s="81">
        <f>SUM(H4:BC4)</f>
        <v>9.6760485433055307E-2</v>
      </c>
      <c r="H4" s="82">
        <f>Náklady_2018!D6/Náklady_2018!$MO6</f>
        <v>0</v>
      </c>
      <c r="I4" s="82">
        <f>Náklady_2018!E6/Náklady_2018!$MO6</f>
        <v>0</v>
      </c>
      <c r="J4" s="82">
        <f>Náklady_2018!F6/Náklady_2018!$MO6</f>
        <v>6.3396845475748118E-3</v>
      </c>
      <c r="K4" s="82">
        <f>Náklady_2018!G6/Náklady_2018!$MO6</f>
        <v>0</v>
      </c>
      <c r="L4" s="82">
        <f>Náklady_2018!H6/Náklady_2018!$MO6</f>
        <v>0</v>
      </c>
      <c r="M4" s="82">
        <f>Náklady_2018!I6/Náklady_2018!$MO6</f>
        <v>0</v>
      </c>
      <c r="N4" s="82">
        <f>Náklady_2018!J6/Náklady_2018!$MO6</f>
        <v>9.2155196268332209E-3</v>
      </c>
      <c r="O4" s="82">
        <f>Náklady_2018!K6/Náklady_2018!$MO6</f>
        <v>0</v>
      </c>
      <c r="P4" s="82">
        <f>Náklady_2018!L6/Náklady_2018!$MO6</f>
        <v>0</v>
      </c>
      <c r="Q4" s="82">
        <f>Náklady_2018!M6/Náklady_2018!$MO6</f>
        <v>0</v>
      </c>
      <c r="R4" s="82">
        <f>Náklady_2018!N6/Náklady_2018!$MO6</f>
        <v>0</v>
      </c>
      <c r="S4" s="82">
        <f>Náklady_2018!O6/Náklady_2018!$MO6</f>
        <v>6.7745187176345032E-3</v>
      </c>
      <c r="T4" s="82">
        <f>Náklady_2018!P6/Náklady_2018!$MO6</f>
        <v>0</v>
      </c>
      <c r="U4" s="82">
        <f>Náklady_2018!Q6/Náklady_2018!$MO6</f>
        <v>0</v>
      </c>
      <c r="V4" s="82">
        <f>Náklady_2018!R6/Náklady_2018!$MO6</f>
        <v>4.6102304621101322E-3</v>
      </c>
      <c r="W4" s="82">
        <f>Náklady_2018!S6/Náklady_2018!$MO6</f>
        <v>8.0839625252006175E-3</v>
      </c>
      <c r="X4" s="82">
        <f>Náklady_2018!T6/Náklady_2018!$MO6</f>
        <v>0</v>
      </c>
      <c r="Y4" s="82">
        <f>Náklady_2018!U6/Náklady_2018!$MO6</f>
        <v>0</v>
      </c>
      <c r="Z4" s="82">
        <f>Náklady_2018!V6/Náklady_2018!$MO6</f>
        <v>0</v>
      </c>
      <c r="AA4" s="82">
        <f>Náklady_2018!W6/Náklady_2018!$MO6</f>
        <v>7.6441870577538852E-3</v>
      </c>
      <c r="AB4" s="82">
        <f>Náklady_2018!X6/Náklady_2018!$MO6</f>
        <v>0</v>
      </c>
      <c r="AC4" s="82">
        <f>Náklady_2018!Y6/Náklady_2018!$MO6</f>
        <v>0</v>
      </c>
      <c r="AD4" s="82">
        <f>Náklady_2018!Z6/Náklady_2018!$MO6</f>
        <v>4.3493299600743177E-2</v>
      </c>
      <c r="AE4" s="82">
        <f>Náklady_2018!AA6/Náklady_2018!$MO6</f>
        <v>0</v>
      </c>
      <c r="AF4" s="82">
        <f>Náklady_2018!AB6/Náklady_2018!$MO6</f>
        <v>0</v>
      </c>
      <c r="AG4" s="82">
        <f>Náklady_2018!AC6/Náklady_2018!$MO6</f>
        <v>0</v>
      </c>
      <c r="AH4" s="82">
        <f>Náklady_2018!AD6/Náklady_2018!$MO6</f>
        <v>0</v>
      </c>
      <c r="AI4" s="82">
        <f>Náklady_2018!AE6/Náklady_2018!$MO6</f>
        <v>0</v>
      </c>
      <c r="AJ4" s="82">
        <f>Náklady_2018!AF6/Náklady_2018!$MO6</f>
        <v>0</v>
      </c>
      <c r="AK4" s="82">
        <f>Náklady_2018!AG6/Náklady_2018!$MO6</f>
        <v>0</v>
      </c>
      <c r="AL4" s="82">
        <f>Náklady_2018!AH6/Náklady_2018!$MO6</f>
        <v>0</v>
      </c>
      <c r="AM4" s="82">
        <f>Náklady_2018!AI6/Náklady_2018!$MO6</f>
        <v>0</v>
      </c>
      <c r="AN4" s="82">
        <f>Náklady_2018!AJ6/Náklady_2018!$MO6</f>
        <v>0</v>
      </c>
      <c r="AO4" s="82">
        <f>Náklady_2018!AK6/Náklady_2018!$MO6</f>
        <v>0</v>
      </c>
      <c r="AP4" s="82">
        <f>Náklady_2018!AL6/Náklady_2018!$MO6</f>
        <v>0</v>
      </c>
      <c r="AQ4" s="82">
        <f>Náklady_2018!AM6/Náklady_2018!$MO6</f>
        <v>0</v>
      </c>
      <c r="AR4" s="82">
        <f>Náklady_2018!AN6/Náklady_2018!$MO6</f>
        <v>0</v>
      </c>
      <c r="AS4" s="82">
        <f>Náklady_2018!AO6/Náklady_2018!$MO6</f>
        <v>0</v>
      </c>
      <c r="AT4" s="82">
        <f>Náklady_2018!AP6/Náklady_2018!$MO6</f>
        <v>5.5194291813258495E-3</v>
      </c>
      <c r="AU4" s="82">
        <f>Náklady_2018!AQ6/Náklady_2018!$MO6</f>
        <v>0</v>
      </c>
      <c r="AV4" s="82">
        <f>Náklady_2018!AR6/Náklady_2018!$MO6</f>
        <v>0</v>
      </c>
      <c r="AW4" s="82">
        <f>Náklady_2018!AS6/Náklady_2018!$MO6</f>
        <v>0</v>
      </c>
      <c r="AX4" s="82">
        <f>Náklady_2018!AT6/Náklady_2018!$MO6</f>
        <v>5.0796537138791164E-3</v>
      </c>
      <c r="AY4" s="82">
        <f>Náklady_2018!AU6/Náklady_2018!$MO6</f>
        <v>0</v>
      </c>
      <c r="AZ4" s="82">
        <f>Náklady_2018!AV6/Náklady_2018!$MO6</f>
        <v>0</v>
      </c>
      <c r="BA4" s="82">
        <f>Náklady_2018!AW6/Náklady_2018!$MO6</f>
        <v>0</v>
      </c>
      <c r="BB4" s="82">
        <f>Náklady_2018!AX6/Náklady_2018!$MO6</f>
        <v>0</v>
      </c>
      <c r="BC4" s="82">
        <f>Náklady_2018!AY6/Náklady_2018!$MO6</f>
        <v>0</v>
      </c>
      <c r="BD4" s="81">
        <f t="shared" ref="BD4:BD15" si="0">SUM(BE4:CF4)</f>
        <v>8.706071866229198E-2</v>
      </c>
      <c r="BE4" s="82">
        <f>Náklady_2018!AZ6/Náklady_2018!$MO6</f>
        <v>0</v>
      </c>
      <c r="BF4" s="82">
        <f>Náklady_2018!BA6/Náklady_2018!$MO6</f>
        <v>1.0154366130371191E-2</v>
      </c>
      <c r="BG4" s="82">
        <f>Náklady_2018!BB6/Náklady_2018!$MO6</f>
        <v>0</v>
      </c>
      <c r="BH4" s="82">
        <f>Náklady_2018!BC6/Náklady_2018!$MO6</f>
        <v>0</v>
      </c>
      <c r="BI4" s="82">
        <f>Náklady_2018!BD6/Náklady_2018!$MO6</f>
        <v>6.8436968810530897E-3</v>
      </c>
      <c r="BJ4" s="82">
        <f>Náklady_2018!BE6/Náklady_2018!$MO6</f>
        <v>0</v>
      </c>
      <c r="BK4" s="82">
        <f>Náklady_2018!BF6/Náklady_2018!$MO6</f>
        <v>0</v>
      </c>
      <c r="BL4" s="82">
        <f>Náklady_2018!BG6/Náklady_2018!$MO6</f>
        <v>0</v>
      </c>
      <c r="BM4" s="82">
        <f>Náklady_2018!BH6/Náklady_2018!$MO6</f>
        <v>0</v>
      </c>
      <c r="BN4" s="82">
        <f>Náklady_2018!BI6/Náklady_2018!$MO6</f>
        <v>8.5039728030991829E-3</v>
      </c>
      <c r="BO4" s="82">
        <f>Náklady_2018!BJ6/Náklady_2018!$MO6</f>
        <v>0</v>
      </c>
      <c r="BP4" s="82">
        <f>Náklady_2018!BK6/Náklady_2018!$MO6</f>
        <v>0</v>
      </c>
      <c r="BQ4" s="82">
        <f>Náklady_2018!BL6/Náklady_2018!$MO6</f>
        <v>0</v>
      </c>
      <c r="BR4" s="82">
        <f>Náklady_2018!BM6/Náklady_2018!$MO6</f>
        <v>5.4601336126813465E-3</v>
      </c>
      <c r="BS4" s="82">
        <f>Náklady_2018!BN6/Náklady_2018!$MO6</f>
        <v>0</v>
      </c>
      <c r="BT4" s="82">
        <f>Náklady_2018!BO6/Náklady_2018!$MO6</f>
        <v>0</v>
      </c>
      <c r="BU4" s="82">
        <f>Náklady_2018!BP6/Náklady_2018!$MO6</f>
        <v>0</v>
      </c>
      <c r="BV4" s="82">
        <f>Náklady_2018!BQ6/Náklady_2018!$MO6</f>
        <v>4.4471676483377482E-3</v>
      </c>
      <c r="BW4" s="82">
        <f>Náklady_2018!BR6/Náklady_2018!$MO6</f>
        <v>0</v>
      </c>
      <c r="BX4" s="82">
        <f>Náklady_2018!BS6/Náklady_2018!$MO6</f>
        <v>0</v>
      </c>
      <c r="BY4" s="82">
        <f>Náklady_2018!BT6/Náklady_2018!$MO6</f>
        <v>4.7886112977823463E-2</v>
      </c>
      <c r="BZ4" s="82">
        <f>Náklady_2018!BU6/Náklady_2018!$MO6</f>
        <v>0</v>
      </c>
      <c r="CA4" s="82">
        <f>Náklady_2018!BV6/Náklady_2018!$MO6</f>
        <v>0</v>
      </c>
      <c r="CB4" s="82">
        <f>Náklady_2018!BW6/Náklady_2018!$MO6</f>
        <v>0</v>
      </c>
      <c r="CC4" s="82">
        <f>Náklady_2018!BX6/Náklady_2018!$MO6</f>
        <v>3.76526860892596E-3</v>
      </c>
      <c r="CD4" s="82">
        <f>Náklady_2018!BY6/Náklady_2018!$MO6</f>
        <v>0</v>
      </c>
      <c r="CE4" s="82">
        <f>Náklady_2018!BZ6/Náklady_2018!$MO6</f>
        <v>0</v>
      </c>
      <c r="CF4" s="82">
        <f>Náklady_2018!CA6/Náklady_2018!$MO6</f>
        <v>0</v>
      </c>
      <c r="CG4" s="81">
        <f t="shared" ref="CG4:CG15" si="1">SUM(CH4:CX4)</f>
        <v>3.3585998339724081E-2</v>
      </c>
      <c r="CH4" s="82">
        <f>Náklady_2018!CB6/Náklady_2018!$MO6</f>
        <v>0</v>
      </c>
      <c r="CI4" s="82">
        <f>Náklady_2018!CC6/Náklady_2018!$MO6</f>
        <v>2.4459422065857615E-3</v>
      </c>
      <c r="CJ4" s="82">
        <f>Náklady_2018!CD6/Náklady_2018!$MO6</f>
        <v>3.6516187690239952E-3</v>
      </c>
      <c r="CK4" s="82">
        <f>Náklady_2018!CE6/Náklady_2018!$MO6</f>
        <v>3.0487804878048782E-3</v>
      </c>
      <c r="CL4" s="82">
        <f>Náklady_2018!CF6/Náklady_2018!$MO6</f>
        <v>2.8412459975491167E-3</v>
      </c>
      <c r="CM4" s="82">
        <f>Náklady_2018!CG6/Náklady_2018!$MO6</f>
        <v>2.5645333438747684E-3</v>
      </c>
      <c r="CN4" s="82">
        <f>Náklady_2018!CH6/Náklady_2018!$MO6</f>
        <v>1.0030833695695142E-3</v>
      </c>
      <c r="CO4" s="82">
        <f>Náklady_2018!CI6/Náklady_2018!$MO6</f>
        <v>4.7979997628177264E-3</v>
      </c>
      <c r="CP4" s="82">
        <f>Náklady_2018!CJ6/Náklady_2018!$MO6</f>
        <v>2.1988773372336643E-3</v>
      </c>
      <c r="CQ4" s="82">
        <f>Náklady_2018!CK6/Náklady_2018!$MO6</f>
        <v>2.1642882555243706E-3</v>
      </c>
      <c r="CR4" s="82">
        <f>Náklady_2018!CL6/Náklady_2018!$MO6</f>
        <v>1.709688895916512E-3</v>
      </c>
      <c r="CS4" s="82">
        <f>Náklady_2018!CM6/Náklady_2018!$MO6</f>
        <v>1.9023994940111479E-3</v>
      </c>
      <c r="CT4" s="82">
        <f>Náklady_2018!CN6/Náklady_2018!$MO6</f>
        <v>5.2575404198126272E-3</v>
      </c>
      <c r="CU4" s="82">
        <f>Náklady_2018!CO6/Náklady_2018!$MO6</f>
        <v>0</v>
      </c>
      <c r="CV4" s="82">
        <f>Náklady_2018!CP6/Náklady_2018!$MO6</f>
        <v>0</v>
      </c>
      <c r="CW4" s="82">
        <f>Náklady_2018!CQ6/Náklady_2018!$MO6</f>
        <v>0</v>
      </c>
      <c r="CX4" s="82">
        <f>Náklady_2018!CR6/Náklady_2018!$MO6</f>
        <v>0</v>
      </c>
      <c r="CY4" s="81">
        <f t="shared" ref="CY4:CY15" si="2">SUM(CZ4:DU4)</f>
        <v>6.9840297268450799E-2</v>
      </c>
      <c r="CZ4" s="82">
        <f>Náklady_2018!CS6/Náklady_2018!$MO6</f>
        <v>0</v>
      </c>
      <c r="DA4" s="82">
        <f>Náklady_2018!CT6/Náklady_2018!$MO6</f>
        <v>1.0944973712297901E-2</v>
      </c>
      <c r="DB4" s="82">
        <f>Náklady_2018!CU6/Náklady_2018!$MO6</f>
        <v>5.3613076649405072E-3</v>
      </c>
      <c r="DC4" s="82">
        <f>Náklady_2018!CV6/Náklady_2018!$MO6</f>
        <v>7.8764280349448556E-3</v>
      </c>
      <c r="DD4" s="82">
        <f>Náklady_2018!CW6/Náklady_2018!$MO6</f>
        <v>0</v>
      </c>
      <c r="DE4" s="82">
        <f>Náklady_2018!CX6/Náklady_2018!$MO6</f>
        <v>0</v>
      </c>
      <c r="DF4" s="82">
        <f>Náklady_2018!CY6/Náklady_2018!$MO6</f>
        <v>0</v>
      </c>
      <c r="DG4" s="82">
        <f>Náklady_2018!CZ6/Náklady_2018!$MO6</f>
        <v>0</v>
      </c>
      <c r="DH4" s="82">
        <f>Náklady_2018!DA6/Náklady_2018!$MO6</f>
        <v>3.7207969324425825E-3</v>
      </c>
      <c r="DI4" s="82">
        <f>Náklady_2018!DB6/Náklady_2018!$MO6</f>
        <v>1.3731865438589558E-2</v>
      </c>
      <c r="DJ4" s="82">
        <f>Náklady_2018!DC6/Náklady_2018!$MO6</f>
        <v>0</v>
      </c>
      <c r="DK4" s="82">
        <f>Náklady_2018!DD6/Náklady_2018!$MO6</f>
        <v>0</v>
      </c>
      <c r="DL4" s="82">
        <f>Náklady_2018!DE6/Náklady_2018!$MO6</f>
        <v>0</v>
      </c>
      <c r="DM4" s="82">
        <f>Náklady_2018!DF6/Náklady_2018!$MO6</f>
        <v>0</v>
      </c>
      <c r="DN4" s="82">
        <f>Náklady_2018!DG6/Náklady_2018!$MO6</f>
        <v>6.8239316915049229E-3</v>
      </c>
      <c r="DO4" s="82">
        <f>Náklady_2018!DH6/Náklady_2018!$MO6</f>
        <v>0</v>
      </c>
      <c r="DP4" s="82">
        <f>Náklady_2018!DI6/Náklady_2018!$MO6</f>
        <v>0</v>
      </c>
      <c r="DQ4" s="82">
        <f>Náklady_2018!DJ6/Náklady_2018!$MO6</f>
        <v>6.6509862829584546E-3</v>
      </c>
      <c r="DR4" s="82">
        <f>Náklady_2018!DK6/Náklady_2018!$MO6</f>
        <v>2.0259319286871961E-3</v>
      </c>
      <c r="DS4" s="82">
        <f>Náklady_2018!DL6/Náklady_2018!$MO6</f>
        <v>3.6862078507332889E-3</v>
      </c>
      <c r="DT4" s="82">
        <f>Náklady_2018!DM6/Náklady_2018!$MO6</f>
        <v>5.2871882041348782E-3</v>
      </c>
      <c r="DU4" s="82">
        <f>Náklady_2018!DN6/Náklady_2018!$MO6</f>
        <v>3.7306795272166664E-3</v>
      </c>
      <c r="DV4" s="83">
        <f>SUM(DW4:EA4)</f>
        <v>3.5354982804285097E-2</v>
      </c>
      <c r="DW4" s="82">
        <f>Náklady_2018!DO6/Náklady_2018!$MO6</f>
        <v>0</v>
      </c>
      <c r="DX4" s="82">
        <f>Náklady_2018!DP6/Náklady_2018!$MO6</f>
        <v>1.1103095228683245E-2</v>
      </c>
      <c r="DY4" s="82">
        <f>Náklady_2018!DQ6/Náklady_2018!$MO6</f>
        <v>1.3094438075661147E-2</v>
      </c>
      <c r="DZ4" s="82">
        <f>Náklady_2018!DR6/Náklady_2018!$MO6</f>
        <v>1.1157449499940705E-2</v>
      </c>
      <c r="EA4" s="82">
        <f>Náklady_2018!DS6/Náklady_2018!$MO6</f>
        <v>0</v>
      </c>
      <c r="EB4" s="83">
        <f t="shared" ref="EB4:EB15" si="3">SUM(EC4:FD4)</f>
        <v>8.7218840178677315E-2</v>
      </c>
      <c r="EC4" s="82">
        <f>Náklady_2018!DT6/Náklady_2018!$MO6</f>
        <v>0</v>
      </c>
      <c r="ED4" s="82">
        <f>Náklady_2018!DU6/Náklady_2018!$MO6</f>
        <v>6.1074435703838406E-3</v>
      </c>
      <c r="EE4" s="82">
        <f>Náklady_2018!DV6/Náklady_2018!$MO6</f>
        <v>3.750444716764834E-3</v>
      </c>
      <c r="EF4" s="82">
        <f>Náklady_2018!DW6/Náklady_2018!$MO6</f>
        <v>5.5293117760999329E-3</v>
      </c>
      <c r="EG4" s="82">
        <f>Náklady_2018!DX6/Náklady_2018!$MO6</f>
        <v>4.0222160730521411E-3</v>
      </c>
      <c r="EH4" s="82">
        <f>Náklady_2018!DY6/Náklady_2018!$MO6</f>
        <v>6.6411036881843704E-3</v>
      </c>
      <c r="EI4" s="82">
        <f>Náklady_2018!DZ6/Náklady_2018!$MO6</f>
        <v>5.188362256394039E-3</v>
      </c>
      <c r="EJ4" s="82">
        <f>Náklady_2018!EA6/Náklady_2018!$MO6</f>
        <v>6.1568565442542602E-3</v>
      </c>
      <c r="EK4" s="82">
        <f>Náklady_2018!EB6/Náklady_2018!$MO6</f>
        <v>3.5033798474127368E-3</v>
      </c>
      <c r="EL4" s="82">
        <f>Náklady_2018!EC6/Náklady_2018!$MO6</f>
        <v>4.5904652725619636E-3</v>
      </c>
      <c r="EM4" s="82">
        <f>Náklady_2018!ED6/Náklady_2018!$MO6</f>
        <v>2.1692295529114124E-3</v>
      </c>
      <c r="EN4" s="82">
        <f>Náklady_2018!EE6/Náklady_2018!$MO6</f>
        <v>3.2365497885124719E-3</v>
      </c>
      <c r="EO4" s="82">
        <f>Náklady_2018!EF6/Náklady_2018!$MO6</f>
        <v>5.4749575048424724E-3</v>
      </c>
      <c r="EP4" s="82">
        <f>Náklady_2018!EG6/Náklady_2018!$MO6</f>
        <v>0</v>
      </c>
      <c r="EQ4" s="82">
        <f>Náklady_2018!EH6/Náklady_2018!$MO6</f>
        <v>0</v>
      </c>
      <c r="ER4" s="82">
        <f>Náklady_2018!EI6/Náklady_2018!$MO6</f>
        <v>0</v>
      </c>
      <c r="ES4" s="82">
        <f>Náklady_2018!EJ6/Náklady_2018!$MO6</f>
        <v>2.6139463177451876E-3</v>
      </c>
      <c r="ET4" s="82">
        <f>Náklady_2018!EK6/Náklady_2018!$MO6</f>
        <v>9.7145906629244588E-3</v>
      </c>
      <c r="EU4" s="82">
        <f>Náklady_2018!EL6/Náklady_2018!$MO6</f>
        <v>0</v>
      </c>
      <c r="EV4" s="82">
        <f>Náklady_2018!EM6/Náklady_2018!$MO6</f>
        <v>0</v>
      </c>
      <c r="EW4" s="82">
        <f>Náklady_2018!EN6/Náklady_2018!$MO6</f>
        <v>1.8519982606633199E-2</v>
      </c>
      <c r="EX4" s="82">
        <f>Náklady_2018!EO6/Náklady_2018!$MO6</f>
        <v>0</v>
      </c>
      <c r="EY4" s="82">
        <f>Náklady_2018!EP6/Náklady_2018!$MO6</f>
        <v>0</v>
      </c>
      <c r="EZ4" s="82">
        <f>Náklady_2018!EQ6/Náklady_2018!$MO6</f>
        <v>0</v>
      </c>
      <c r="FA4" s="82">
        <f>Náklady_2018!ER6/Náklady_2018!$MO6</f>
        <v>0</v>
      </c>
      <c r="FB4" s="82">
        <f>Náklady_2018!ES6/Náklady_2018!$MO6</f>
        <v>0</v>
      </c>
      <c r="FC4" s="82">
        <f>Náklady_2018!ET6/Náklady_2018!$MO6</f>
        <v>0</v>
      </c>
      <c r="FD4" s="82">
        <f>Náklady_2018!EU6/Náklady_2018!$MO6</f>
        <v>0</v>
      </c>
      <c r="FE4" s="83">
        <f>SUM(FF4:FV4)</f>
        <v>2.8402577380717081E-2</v>
      </c>
      <c r="FF4" s="82">
        <f>Náklady_2018!EV6/Náklady_2018!$MO6</f>
        <v>0</v>
      </c>
      <c r="FG4" s="82">
        <f>Náklady_2018!EW6/Náklady_2018!$MO6</f>
        <v>4.259398347630154E-3</v>
      </c>
      <c r="FH4" s="82">
        <f>Náklady_2018!EX6/Náklady_2018!$MO6</f>
        <v>0</v>
      </c>
      <c r="FI4" s="82">
        <f>Náklady_2018!EY6/Náklady_2018!$MO6</f>
        <v>0</v>
      </c>
      <c r="FJ4" s="82">
        <f>Náklady_2018!EZ6/Náklady_2018!$MO6</f>
        <v>3.8146815827963792E-3</v>
      </c>
      <c r="FK4" s="82">
        <f>Náklady_2018!FA6/Náklady_2018!$MO6</f>
        <v>0</v>
      </c>
      <c r="FL4" s="82">
        <f>Náklady_2018!FB6/Náklady_2018!$MO6</f>
        <v>3.5774993082183662E-3</v>
      </c>
      <c r="FM4" s="82">
        <f>Náklady_2018!FC6/Náklady_2018!$MO6</f>
        <v>4.7041151124639288E-3</v>
      </c>
      <c r="FN4" s="82">
        <f>Náklady_2018!FD6/Náklady_2018!$MO6</f>
        <v>0</v>
      </c>
      <c r="FO4" s="82">
        <f>Náklady_2018!FE6/Náklady_2018!$MO6</f>
        <v>4.422461161402538E-3</v>
      </c>
      <c r="FP4" s="82">
        <f>Náklady_2018!FF6/Náklady_2018!$MO6</f>
        <v>0</v>
      </c>
      <c r="FQ4" s="82">
        <f>Náklady_2018!FG6/Náklady_2018!$MO6</f>
        <v>0</v>
      </c>
      <c r="FR4" s="82">
        <f>Náklady_2018!FH6/Náklady_2018!$MO6</f>
        <v>0</v>
      </c>
      <c r="FS4" s="82">
        <f>Náklady_2018!FI6/Náklady_2018!$MO6</f>
        <v>7.6244218682057167E-3</v>
      </c>
      <c r="FT4" s="82">
        <f>Náklady_2018!FJ6/Náklady_2018!$MO6</f>
        <v>0</v>
      </c>
      <c r="FU4" s="82">
        <f>Náklady_2018!FK6/Náklady_2018!$MO6</f>
        <v>0</v>
      </c>
      <c r="FV4" s="82">
        <f>Náklady_2018!FL6/Náklady_2018!$MO6</f>
        <v>0</v>
      </c>
      <c r="FW4" s="83">
        <f>SUM(FX4:GR4)</f>
        <v>0.15300233229236671</v>
      </c>
      <c r="FX4" s="82">
        <f>Náklady_2018!FM6/Náklady_2018!$MO6</f>
        <v>0</v>
      </c>
      <c r="FY4" s="82">
        <f>Náklady_2018!FN6/Náklady_2018!$MO6</f>
        <v>3.0487804878048782E-3</v>
      </c>
      <c r="FZ4" s="82">
        <f>Náklady_2018!FO6/Náklady_2018!$MO6</f>
        <v>5.7714353480649884E-3</v>
      </c>
      <c r="GA4" s="82">
        <f>Náklady_2018!FP6/Náklady_2018!$MO6</f>
        <v>0</v>
      </c>
      <c r="GB4" s="82">
        <f>Náklady_2018!FQ6/Náklady_2018!$MO6</f>
        <v>5.4354271257461362E-3</v>
      </c>
      <c r="GC4" s="82">
        <f>Náklady_2018!FR6/Náklady_2018!$MO6</f>
        <v>0</v>
      </c>
      <c r="GD4" s="82">
        <f>Náklady_2018!FS6/Náklady_2018!$MO6</f>
        <v>5.0055342530734882E-3</v>
      </c>
      <c r="GE4" s="82">
        <f>Náklady_2018!FT6/Náklady_2018!$MO6</f>
        <v>1.2625014823892163E-2</v>
      </c>
      <c r="GF4" s="82">
        <f>Náklady_2018!FU6/Náklady_2018!$MO6</f>
        <v>6.5225125508953637E-4</v>
      </c>
      <c r="GG4" s="82">
        <f>Náklady_2018!FV6/Náklady_2018!$MO6</f>
        <v>0.11806735976598016</v>
      </c>
      <c r="GH4" s="82">
        <f>Náklady_2018!FW6/Náklady_2018!$MO6</f>
        <v>0</v>
      </c>
      <c r="GI4" s="82">
        <f>Náklady_2018!FX6/Náklady_2018!$MO6</f>
        <v>0</v>
      </c>
      <c r="GJ4" s="82">
        <f>Náklady_2018!FY6/Náklady_2018!$MO6</f>
        <v>0</v>
      </c>
      <c r="GK4" s="82">
        <f>Náklady_2018!FZ6/Náklady_2018!$MO6</f>
        <v>0</v>
      </c>
      <c r="GL4" s="82">
        <f>Náklady_2018!GA6/Náklady_2018!$MO6</f>
        <v>0</v>
      </c>
      <c r="GM4" s="82">
        <f>Náklady_2018!GB6/Náklady_2018!$MO6</f>
        <v>0</v>
      </c>
      <c r="GN4" s="82">
        <f>Náklady_2018!GC6/Náklady_2018!$MO6</f>
        <v>0</v>
      </c>
      <c r="GO4" s="82">
        <f>Náklady_2018!GD6/Náklady_2018!$MO6</f>
        <v>2.3965292327153419E-3</v>
      </c>
      <c r="GP4" s="82">
        <f>Náklady_2018!GE6/Náklady_2018!$MO6</f>
        <v>0</v>
      </c>
      <c r="GQ4" s="82">
        <f>Náklady_2018!GF6/Náklady_2018!$MO6</f>
        <v>0</v>
      </c>
      <c r="GR4" s="82">
        <f>Náklady_2018!GG6/Náklady_2018!$MO6</f>
        <v>0</v>
      </c>
      <c r="GS4" s="83">
        <f>SUM(GT4:HD4)</f>
        <v>3.3269755306953398E-2</v>
      </c>
      <c r="GT4" s="82">
        <f>Náklady_2018!GH6/Náklady_2018!$MO6</f>
        <v>0</v>
      </c>
      <c r="GU4" s="82">
        <f>Náklady_2018!GI6/Náklady_2018!$MO6</f>
        <v>7.3724157014665778E-3</v>
      </c>
      <c r="GV4" s="82">
        <f>Náklady_2018!GJ6/Náklady_2018!$MO6</f>
        <v>6.809107799343796E-3</v>
      </c>
      <c r="GW4" s="82">
        <f>Náklady_2018!GK6/Náklady_2018!$MO6</f>
        <v>7.9406649009764012E-3</v>
      </c>
      <c r="GX4" s="82">
        <f>Náklady_2018!GL6/Náklady_2018!$MO6</f>
        <v>0</v>
      </c>
      <c r="GY4" s="82">
        <f>Náklady_2018!GM6/Náklady_2018!$MO6</f>
        <v>1.1147566905166622E-2</v>
      </c>
      <c r="GZ4" s="82">
        <f>Náklady_2018!GN6/Náklady_2018!$MO6</f>
        <v>0</v>
      </c>
      <c r="HA4" s="82">
        <f>Náklady_2018!GO6/Náklady_2018!$MO6</f>
        <v>0</v>
      </c>
      <c r="HB4" s="82">
        <f>Náklady_2018!GP6/Náklady_2018!$MO6</f>
        <v>0</v>
      </c>
      <c r="HC4" s="82">
        <f>Náklady_2018!GQ6/Náklady_2018!$MO6</f>
        <v>0</v>
      </c>
      <c r="HD4" s="82">
        <f>Náklady_2018!GR6/Náklady_2018!$MO6</f>
        <v>0</v>
      </c>
      <c r="HE4" s="83">
        <f>SUM(HF4:HU4)</f>
        <v>4.5642763964106416E-2</v>
      </c>
      <c r="HF4" s="82">
        <f>Náklady_2018!GS6/Náklady_2018!$MO6</f>
        <v>0</v>
      </c>
      <c r="HG4" s="82">
        <f>Náklady_2018!GT6/Náklady_2018!$MO6</f>
        <v>0</v>
      </c>
      <c r="HH4" s="82">
        <f>Náklady_2018!GU6/Náklady_2018!$MO6</f>
        <v>0</v>
      </c>
      <c r="HI4" s="82">
        <f>Náklady_2018!GV6/Náklady_2018!$MO6</f>
        <v>0</v>
      </c>
      <c r="HJ4" s="82">
        <f>Náklady_2018!GW6/Náklady_2018!$MO6</f>
        <v>0</v>
      </c>
      <c r="HK4" s="82">
        <f>Náklady_2018!GX6/Náklady_2018!$MO6</f>
        <v>0</v>
      </c>
      <c r="HL4" s="82">
        <f>Náklady_2018!GY6/Náklady_2018!$MO6</f>
        <v>0</v>
      </c>
      <c r="HM4" s="82">
        <f>Náklady_2018!GZ6/Náklady_2018!$MO6</f>
        <v>0</v>
      </c>
      <c r="HN4" s="82">
        <f>Náklady_2018!HA6/Náklady_2018!$MO6</f>
        <v>6.8585207732142165E-3</v>
      </c>
      <c r="HO4" s="82">
        <f>Náklady_2018!HB6/Náklady_2018!$MO6</f>
        <v>3.8784243190892201E-2</v>
      </c>
      <c r="HP4" s="82">
        <f>Náklady_2018!HC6/Náklady_2018!$MO6</f>
        <v>0</v>
      </c>
      <c r="HQ4" s="82">
        <f>Náklady_2018!HD6/Náklady_2018!$MO6</f>
        <v>0</v>
      </c>
      <c r="HR4" s="82">
        <f>Náklady_2018!HE6/Náklady_2018!$MO6</f>
        <v>0</v>
      </c>
      <c r="HS4" s="82">
        <f>Náklady_2018!HF6/Náklady_2018!$MO6</f>
        <v>0</v>
      </c>
      <c r="HT4" s="82">
        <f>Náklady_2018!HG6/Náklady_2018!$MO6</f>
        <v>0</v>
      </c>
      <c r="HU4" s="82">
        <f>Náklady_2018!HH6/Náklady_2018!$MO6</f>
        <v>0</v>
      </c>
      <c r="HV4" s="83">
        <f>SUM(HW4:IE4)</f>
        <v>1.7744198916867612E-2</v>
      </c>
      <c r="HW4" s="82">
        <f>Náklady_2018!HI6/Náklady_2018!$MO6</f>
        <v>1.7744198916867612E-2</v>
      </c>
      <c r="HX4" s="82">
        <f>Náklady_2018!HJ6/Náklady_2018!$MO6</f>
        <v>0</v>
      </c>
      <c r="HY4" s="82">
        <f>Náklady_2018!HK6/Náklady_2018!$MO6</f>
        <v>0</v>
      </c>
      <c r="HZ4" s="82">
        <f>Náklady_2018!HL6/Náklady_2018!$MO6</f>
        <v>0</v>
      </c>
      <c r="IA4" s="82">
        <f>Náklady_2018!HM6/Náklady_2018!$MO6</f>
        <v>0</v>
      </c>
      <c r="IB4" s="82">
        <f>Náklady_2018!HN6/Náklady_2018!$MO6</f>
        <v>0</v>
      </c>
      <c r="IC4" s="82">
        <f>Náklady_2018!HO6/Náklady_2018!$MO6</f>
        <v>0</v>
      </c>
      <c r="ID4" s="82">
        <f>Náklady_2018!HP6/Náklady_2018!$MO6</f>
        <v>0</v>
      </c>
      <c r="IE4" s="82">
        <f>Náklady_2018!HQ6/Náklady_2018!$MO6</f>
        <v>0</v>
      </c>
      <c r="IF4" s="83">
        <f t="shared" ref="IF4:IF15" si="4">SUM(IG4:IX4)</f>
        <v>5.130054947226944E-2</v>
      </c>
      <c r="IG4" s="82">
        <f>Náklady_2018!HR6/Náklady_2018!$MO6</f>
        <v>5.130054947226944E-2</v>
      </c>
      <c r="IH4" s="82">
        <f>Náklady_2018!HS6/Náklady_2018!$MO6</f>
        <v>0</v>
      </c>
      <c r="II4" s="82">
        <f>Náklady_2018!HT6/Náklady_2018!$MO6</f>
        <v>0</v>
      </c>
      <c r="IJ4" s="82">
        <f>Náklady_2018!HU6/Náklady_2018!$MO6</f>
        <v>0</v>
      </c>
      <c r="IK4" s="82">
        <f>Náklady_2018!HV6/Náklady_2018!$MO6</f>
        <v>0</v>
      </c>
      <c r="IL4" s="82">
        <f>Náklady_2018!HW6/Náklady_2018!$MO6</f>
        <v>0</v>
      </c>
      <c r="IM4" s="82">
        <f>Náklady_2018!HX6/Náklady_2018!$MO6</f>
        <v>0</v>
      </c>
      <c r="IN4" s="82">
        <f>Náklady_2018!HY6/Náklady_2018!$MO6</f>
        <v>0</v>
      </c>
      <c r="IO4" s="82">
        <f>Náklady_2018!HZ6/Náklady_2018!$MO6</f>
        <v>0</v>
      </c>
      <c r="IP4" s="82">
        <f>Náklady_2018!IA6/Náklady_2018!$MO6</f>
        <v>0</v>
      </c>
      <c r="IQ4" s="82">
        <f>Náklady_2018!IB6/Náklady_2018!$MO6</f>
        <v>0</v>
      </c>
      <c r="IR4" s="82">
        <f>Náklady_2018!IC6/Náklady_2018!$MO6</f>
        <v>0</v>
      </c>
      <c r="IS4" s="82">
        <f>Náklady_2018!ID6/Náklady_2018!$MO6</f>
        <v>0</v>
      </c>
      <c r="IT4" s="82">
        <f>Náklady_2018!IE6/Náklady_2018!$MO6</f>
        <v>0</v>
      </c>
      <c r="IU4" s="82">
        <f>Náklady_2018!IF6/Náklady_2018!$MO6</f>
        <v>0</v>
      </c>
      <c r="IV4" s="82">
        <f>Náklady_2018!IG6/Náklady_2018!$MO6</f>
        <v>0</v>
      </c>
      <c r="IW4" s="82">
        <f>Náklady_2018!IH6/Náklady_2018!$MO6</f>
        <v>0</v>
      </c>
      <c r="IX4" s="82">
        <f>Náklady_2018!II6/Náklady_2018!$MO6</f>
        <v>0</v>
      </c>
      <c r="IY4" s="83">
        <f t="shared" ref="IY4:IY15" si="5">SUM(IZ4:JS4)</f>
        <v>9.8252757243941988E-2</v>
      </c>
      <c r="IZ4" s="82">
        <f>Náklady_2018!IJ6/Náklady_2018!$MO6</f>
        <v>9.8252757243941988E-2</v>
      </c>
      <c r="JA4" s="82">
        <f>Náklady_2018!IK6/Náklady_2018!$MO6</f>
        <v>0</v>
      </c>
      <c r="JB4" s="82">
        <f>Náklady_2018!IL6/Náklady_2018!$MO6</f>
        <v>0</v>
      </c>
      <c r="JC4" s="82">
        <f>Náklady_2018!IM6/Náklady_2018!$MO6</f>
        <v>0</v>
      </c>
      <c r="JD4" s="82">
        <f>Náklady_2018!IN6/Náklady_2018!$MO6</f>
        <v>0</v>
      </c>
      <c r="JE4" s="82">
        <f>Náklady_2018!IO6/Náklady_2018!$MO6</f>
        <v>0</v>
      </c>
      <c r="JF4" s="82">
        <f>Náklady_2018!IP6/Náklady_2018!$MO6</f>
        <v>0</v>
      </c>
      <c r="JG4" s="82">
        <f>Náklady_2018!IQ6/Náklady_2018!$MO6</f>
        <v>0</v>
      </c>
      <c r="JH4" s="82">
        <f>Náklady_2018!IR6/Náklady_2018!$MO6</f>
        <v>0</v>
      </c>
      <c r="JI4" s="82">
        <f>Náklady_2018!IS6/Náklady_2018!$MO6</f>
        <v>0</v>
      </c>
      <c r="JJ4" s="82">
        <f>Náklady_2018!IT6/Náklady_2018!$MO6</f>
        <v>0</v>
      </c>
      <c r="JK4" s="82">
        <f>Náklady_2018!IU6/Náklady_2018!$MO6</f>
        <v>0</v>
      </c>
      <c r="JL4" s="82">
        <f>Náklady_2018!IV6/Náklady_2018!$MO6</f>
        <v>0</v>
      </c>
      <c r="JM4" s="82">
        <f>Náklady_2018!IW6/Náklady_2018!$MO6</f>
        <v>0</v>
      </c>
      <c r="JN4" s="82">
        <f>Náklady_2018!IX6/Náklady_2018!$MO6</f>
        <v>0</v>
      </c>
      <c r="JO4" s="82">
        <f>Náklady_2018!IY6/Náklady_2018!$MO6</f>
        <v>0</v>
      </c>
      <c r="JP4" s="82">
        <f>Náklady_2018!IZ6/Náklady_2018!$MO6</f>
        <v>0</v>
      </c>
      <c r="JQ4" s="82">
        <f>Náklady_2018!JA6/Náklady_2018!$MO6</f>
        <v>0</v>
      </c>
      <c r="JR4" s="82">
        <f>Náklady_2018!JB6/Náklady_2018!$MO6</f>
        <v>0</v>
      </c>
      <c r="JS4" s="82">
        <f>Náklady_2018!JC6/Náklady_2018!$MO6</f>
        <v>0</v>
      </c>
      <c r="JT4" s="83">
        <f t="shared" ref="JT4:JT15" si="6">SUM(JU4:LL4)</f>
        <v>6.4103451002095108E-2</v>
      </c>
      <c r="JU4" s="82">
        <f>Náklady_2018!JD6/Náklady_2018!$MO6</f>
        <v>3.8700241135312487E-2</v>
      </c>
      <c r="JV4" s="82">
        <f>Náklady_2018!JE6/Náklady_2018!$MO6</f>
        <v>0</v>
      </c>
      <c r="JW4" s="82">
        <f>Náklady_2018!JF6/Náklady_2018!$MO6</f>
        <v>0</v>
      </c>
      <c r="JX4" s="82">
        <f>Náklady_2018!JG6/Náklady_2018!$MO6</f>
        <v>0</v>
      </c>
      <c r="JY4" s="82">
        <f>Náklady_2018!JH6/Náklady_2018!$MO6</f>
        <v>0</v>
      </c>
      <c r="JZ4" s="82">
        <f>Náklady_2018!JI6/Náklady_2018!$MO6</f>
        <v>0</v>
      </c>
      <c r="KA4" s="82">
        <f>Náklady_2018!JJ6/Náklady_2018!$MO6</f>
        <v>0</v>
      </c>
      <c r="KB4" s="82">
        <f>Náklady_2018!JK6/Náklady_2018!$MO6</f>
        <v>0</v>
      </c>
      <c r="KC4" s="82">
        <f>Náklady_2018!JL6/Náklady_2018!$MO6</f>
        <v>0</v>
      </c>
      <c r="KD4" s="82">
        <f>Náklady_2018!JM6/Náklady_2018!$MO6</f>
        <v>0</v>
      </c>
      <c r="KE4" s="82">
        <f>Náklady_2018!JN6/Náklady_2018!$MO6</f>
        <v>0</v>
      </c>
      <c r="KF4" s="82">
        <f>Náklady_2018!JO6/Náklady_2018!$MO6</f>
        <v>0</v>
      </c>
      <c r="KG4" s="82">
        <f>Náklady_2018!JP6/Náklady_2018!$MO6</f>
        <v>0</v>
      </c>
      <c r="KH4" s="82">
        <f>Náklady_2018!JQ6/Náklady_2018!$MO6</f>
        <v>0</v>
      </c>
      <c r="KI4" s="82">
        <f>Náklady_2018!JR6/Náklady_2018!$MO6</f>
        <v>0</v>
      </c>
      <c r="KJ4" s="82">
        <f>Náklady_2018!JS6/Náklady_2018!$MO6</f>
        <v>0</v>
      </c>
      <c r="KK4" s="82">
        <f>Náklady_2018!JT6/Náklady_2018!$MO6</f>
        <v>0</v>
      </c>
      <c r="KL4" s="82">
        <f>Náklady_2018!JU6/Náklady_2018!$MO6</f>
        <v>0</v>
      </c>
      <c r="KM4" s="82">
        <f>Náklady_2018!JV6/Náklady_2018!$MO6</f>
        <v>6.9524054235680132E-3</v>
      </c>
      <c r="KN4" s="82">
        <f>Náklady_2018!JW6/Náklady_2018!$MO6</f>
        <v>0</v>
      </c>
      <c r="KO4" s="82">
        <f>Náklady_2018!JX6/Náklady_2018!$MO6</f>
        <v>0</v>
      </c>
      <c r="KP4" s="82">
        <f>Náklady_2018!JY6/Náklady_2018!$MO6</f>
        <v>0</v>
      </c>
      <c r="KQ4" s="82">
        <f>Náklady_2018!JZ6/Náklady_2018!$MO6</f>
        <v>0</v>
      </c>
      <c r="KR4" s="82">
        <f>Náklady_2018!KA6/Náklady_2018!$MO6</f>
        <v>0</v>
      </c>
      <c r="KS4" s="82">
        <f>Náklady_2018!KB6/Náklady_2018!$MO6</f>
        <v>0</v>
      </c>
      <c r="KT4" s="82">
        <f>Náklady_2018!KC6/Náklady_2018!$MO6</f>
        <v>0</v>
      </c>
      <c r="KU4" s="82">
        <f>Náklady_2018!KD6/Náklady_2018!$MO6</f>
        <v>0</v>
      </c>
      <c r="KV4" s="82">
        <f>Náklady_2018!KE6/Náklady_2018!$MO6</f>
        <v>0</v>
      </c>
      <c r="KW4" s="82">
        <f>Náklady_2018!KF6/Náklady_2018!$MO6</f>
        <v>0</v>
      </c>
      <c r="KX4" s="82">
        <f>Náklady_2018!KG6/Náklady_2018!$MO6</f>
        <v>0</v>
      </c>
      <c r="KY4" s="82">
        <f>Náklady_2018!KH6/Náklady_2018!$MO6</f>
        <v>0</v>
      </c>
      <c r="KZ4" s="82">
        <f>Náklady_2018!KI6/Náklady_2018!$MO6</f>
        <v>0</v>
      </c>
      <c r="LA4" s="82">
        <f>Náklady_2018!KJ6/Náklady_2018!$MO6</f>
        <v>0</v>
      </c>
      <c r="LB4" s="82">
        <f>Náklady_2018!KK6/Náklady_2018!$MO6</f>
        <v>6.2309760050598892E-3</v>
      </c>
      <c r="LC4" s="82">
        <f>Náklady_2018!KL6/Náklady_2018!$MO6</f>
        <v>0</v>
      </c>
      <c r="LD4" s="82">
        <f>Náklady_2018!KM6/Náklady_2018!$MO6</f>
        <v>0</v>
      </c>
      <c r="LE4" s="82">
        <f>Náklady_2018!KN6/Náklady_2018!$MO6</f>
        <v>0</v>
      </c>
      <c r="LF4" s="82">
        <f>Náklady_2018!KO6/Náklady_2018!$MO6</f>
        <v>0</v>
      </c>
      <c r="LG4" s="82">
        <f>Náklady_2018!KP6/Náklady_2018!$MO6</f>
        <v>1.2219828438154723E-2</v>
      </c>
      <c r="LH4" s="82">
        <f>Náklady_2018!KQ6/Náklady_2018!$MO6</f>
        <v>0</v>
      </c>
      <c r="LI4" s="82">
        <f>Náklady_2018!KR6/Náklady_2018!$MO6</f>
        <v>0</v>
      </c>
      <c r="LJ4" s="82">
        <f>Náklady_2018!KS6/Náklady_2018!$MO6</f>
        <v>0</v>
      </c>
      <c r="LK4" s="82">
        <f>Náklady_2018!KT6/Náklady_2018!$MO6</f>
        <v>0</v>
      </c>
      <c r="LL4" s="82">
        <f>Náklady_2018!KU6/Náklady_2018!$MO6</f>
        <v>0</v>
      </c>
      <c r="LM4" s="83">
        <f>SUM(LN4:LR4)</f>
        <v>4.8479068664268495E-2</v>
      </c>
      <c r="LN4" s="82">
        <f>Náklady_2018!KV6/Náklady_2018!$MO6</f>
        <v>4.8479068664268495E-2</v>
      </c>
      <c r="LO4" s="82">
        <f>Náklady_2018!KW6/Náklady_2018!$MO6</f>
        <v>0</v>
      </c>
      <c r="LP4" s="82">
        <f>Náklady_2018!KX6/Náklady_2018!$MO6</f>
        <v>0</v>
      </c>
      <c r="LQ4" s="82">
        <f>Náklady_2018!KY6/Náklady_2018!$MO6</f>
        <v>0</v>
      </c>
      <c r="LR4" s="82">
        <f>Náklady_2018!KZ6/Náklady_2018!$MO6</f>
        <v>0</v>
      </c>
      <c r="LS4" s="83">
        <f t="shared" ref="LS4:LS15" si="7">SUM(LT4:MF4)</f>
        <v>2.3357512748547263E-2</v>
      </c>
      <c r="LT4" s="82">
        <f>Náklady_2018!LA6/Náklady_2018!$MO6</f>
        <v>2.3357512748547263E-2</v>
      </c>
      <c r="LU4" s="82">
        <f>Náklady_2018!LB6/Náklady_2018!$MO6</f>
        <v>0</v>
      </c>
      <c r="LV4" s="82">
        <f>Náklady_2018!LC6/Náklady_2018!$MO6</f>
        <v>0</v>
      </c>
      <c r="LW4" s="82">
        <f>Náklady_2018!LD6/Náklady_2018!$MO6</f>
        <v>0</v>
      </c>
      <c r="LX4" s="82">
        <f>Náklady_2018!LE6/Náklady_2018!$MO6</f>
        <v>0</v>
      </c>
      <c r="LY4" s="82">
        <f>Náklady_2018!LF6/Náklady_2018!$MO6</f>
        <v>0</v>
      </c>
      <c r="LZ4" s="82">
        <f>Náklady_2018!LG6/Náklady_2018!$MO6</f>
        <v>0</v>
      </c>
      <c r="MA4" s="82">
        <f>Náklady_2018!LH6/Náklady_2018!$MO6</f>
        <v>0</v>
      </c>
      <c r="MB4" s="82">
        <f>Náklady_2018!LI6/Náklady_2018!$MO6</f>
        <v>0</v>
      </c>
      <c r="MC4" s="82">
        <f>Náklady_2018!LJ6/Náklady_2018!$MO6</f>
        <v>0</v>
      </c>
      <c r="MD4" s="82">
        <f>Náklady_2018!LK6/Náklady_2018!$MO6</f>
        <v>0</v>
      </c>
      <c r="ME4" s="82">
        <f>Náklady_2018!LL6/Náklady_2018!$MO6</f>
        <v>0</v>
      </c>
      <c r="MF4" s="82">
        <f>Náklady_2018!LM6/Náklady_2018!$MO6</f>
        <v>0</v>
      </c>
      <c r="MG4" s="83">
        <f>SUM(MH4:NB4)</f>
        <v>2.6623710321381985E-2</v>
      </c>
      <c r="MH4" s="82">
        <f>Náklady_2018!LN6/Náklady_2018!$MO6</f>
        <v>2.6623710321381985E-2</v>
      </c>
      <c r="MI4" s="82">
        <f>Náklady_2018!LO6/Náklady_2018!$MO6</f>
        <v>0</v>
      </c>
      <c r="MJ4" s="82">
        <f>Náklady_2018!LP6/Náklady_2018!$MO6</f>
        <v>0</v>
      </c>
      <c r="MK4" s="82">
        <f>Náklady_2018!LQ6/Náklady_2018!$MO6</f>
        <v>0</v>
      </c>
      <c r="ML4" s="82">
        <f>Náklady_2018!LR6/Náklady_2018!$MO6</f>
        <v>0</v>
      </c>
      <c r="MM4" s="82">
        <f>Náklady_2018!LS6/Náklady_2018!$MO6</f>
        <v>0</v>
      </c>
      <c r="MN4" s="82">
        <f>Náklady_2018!LT6/Náklady_2018!$MO6</f>
        <v>0</v>
      </c>
      <c r="MO4" s="82">
        <f>Náklady_2018!LU6/Náklady_2018!$MO6</f>
        <v>0</v>
      </c>
      <c r="MP4" s="82">
        <f>Náklady_2018!LV6/Náklady_2018!$MO6</f>
        <v>0</v>
      </c>
      <c r="MQ4" s="82">
        <f>Náklady_2018!LW6/Náklady_2018!$MO6</f>
        <v>0</v>
      </c>
      <c r="MR4" s="82">
        <f>Náklady_2018!LX6/Náklady_2018!$MO6</f>
        <v>0</v>
      </c>
      <c r="MS4" s="82">
        <f>Náklady_2018!LY6/Náklady_2018!$MO6</f>
        <v>0</v>
      </c>
      <c r="MT4" s="82">
        <f>Náklady_2018!LZ6/Náklady_2018!$MO6</f>
        <v>0</v>
      </c>
      <c r="MU4" s="82">
        <f>Náklady_2018!MA6/Náklady_2018!$MO6</f>
        <v>0</v>
      </c>
      <c r="MV4" s="82">
        <f>Náklady_2018!MB6/Náklady_2018!$MO6</f>
        <v>0</v>
      </c>
      <c r="MW4" s="82">
        <f>Náklady_2018!MC6/Náklady_2018!$MO6</f>
        <v>0</v>
      </c>
      <c r="MX4" s="82">
        <f>Náklady_2018!MD6/Náklady_2018!$MO6</f>
        <v>0</v>
      </c>
      <c r="MY4" s="82">
        <f>Náklady_2018!ME6/Náklady_2018!$MO6</f>
        <v>0</v>
      </c>
      <c r="MZ4" s="82">
        <f>Náklady_2018!MF6/Náklady_2018!$MO6</f>
        <v>0</v>
      </c>
      <c r="NA4" s="82">
        <f>Náklady_2018!MG6/Náklady_2018!$MO6</f>
        <v>0</v>
      </c>
      <c r="NB4" s="82">
        <f>Náklady_2018!MH6/Náklady_2018!$MO6</f>
        <v>0</v>
      </c>
      <c r="NC4" s="83">
        <f>SUM(ND4:NI4)</f>
        <v>0</v>
      </c>
      <c r="ND4" s="82">
        <f>Náklady_2018!MI6/Náklady_2018!$MO6</f>
        <v>0</v>
      </c>
      <c r="NE4" s="82">
        <f>Náklady_2018!MJ6/Náklady_2018!$MO6</f>
        <v>0</v>
      </c>
      <c r="NF4" s="82">
        <f>Náklady_2018!MK6/Náklady_2018!$MO6</f>
        <v>0</v>
      </c>
      <c r="NG4" s="82">
        <f>Náklady_2018!ML6/Náklady_2018!$MO6</f>
        <v>0</v>
      </c>
      <c r="NH4" s="82">
        <f>Náklady_2018!MM6/Náklady_2018!$MO6</f>
        <v>0</v>
      </c>
      <c r="NI4" s="82">
        <f>Náklady_2018!MN6/Náklady_2018!$MO6</f>
        <v>0</v>
      </c>
      <c r="NJ4" s="84">
        <f t="shared" ref="NJ4:NJ15" si="8">NC4+MG4+LS4+LM4+JT4+IY4+IF4+HV4+HE4+GS4+FW4+FE4+EB4+DV4+CY4+CG4+BD4+G4</f>
        <v>1</v>
      </c>
    </row>
    <row r="5" spans="1:389" s="1" customFormat="1" ht="12.75" x14ac:dyDescent="0.2">
      <c r="A5" s="66"/>
      <c r="B5" s="126" t="s">
        <v>483</v>
      </c>
      <c r="C5" s="127"/>
      <c r="D5" s="127" t="s">
        <v>606</v>
      </c>
      <c r="E5" s="128"/>
      <c r="F5" s="130" t="s">
        <v>580</v>
      </c>
      <c r="G5" s="81">
        <f t="shared" ref="G5:G15" si="9">SUM(H5:BC5)</f>
        <v>9.7852165122779292E-2</v>
      </c>
      <c r="H5" s="82">
        <f>Náklady_2018!D7/Náklady_2018!$MO7</f>
        <v>0</v>
      </c>
      <c r="I5" s="82">
        <f>Náklady_2018!E7/Náklady_2018!$MO7</f>
        <v>0</v>
      </c>
      <c r="J5" s="82">
        <f>Náklady_2018!F7/Náklady_2018!$MO7</f>
        <v>1.6148572142459353E-2</v>
      </c>
      <c r="K5" s="82">
        <f>Náklady_2018!G7/Náklady_2018!$MO7</f>
        <v>0</v>
      </c>
      <c r="L5" s="82">
        <f>Náklady_2018!H7/Náklady_2018!$MO7</f>
        <v>0</v>
      </c>
      <c r="M5" s="82">
        <f>Náklady_2018!I7/Náklady_2018!$MO7</f>
        <v>0</v>
      </c>
      <c r="N5" s="82">
        <f>Náklady_2018!J7/Náklady_2018!$MO7</f>
        <v>2.6589937121304769E-2</v>
      </c>
      <c r="O5" s="82">
        <f>Náklady_2018!K7/Náklady_2018!$MO7</f>
        <v>0</v>
      </c>
      <c r="P5" s="82">
        <f>Náklady_2018!L7/Náklady_2018!$MO7</f>
        <v>0</v>
      </c>
      <c r="Q5" s="82">
        <f>Náklady_2018!M7/Náklady_2018!$MO7</f>
        <v>0</v>
      </c>
      <c r="R5" s="82">
        <f>Náklady_2018!N7/Náklady_2018!$MO7</f>
        <v>0</v>
      </c>
      <c r="S5" s="82">
        <f>Náklady_2018!O7/Náklady_2018!$MO7</f>
        <v>1.1582454494986509E-2</v>
      </c>
      <c r="T5" s="82">
        <f>Náklady_2018!P7/Náklady_2018!$MO7</f>
        <v>0</v>
      </c>
      <c r="U5" s="82">
        <f>Náklady_2018!Q7/Náklady_2018!$MO7</f>
        <v>0</v>
      </c>
      <c r="V5" s="82">
        <f>Náklady_2018!R7/Náklady_2018!$MO7</f>
        <v>2.4774927351220665E-3</v>
      </c>
      <c r="W5" s="82">
        <f>Náklady_2018!S7/Náklady_2018!$MO7</f>
        <v>1.8963025004552918E-2</v>
      </c>
      <c r="X5" s="82">
        <f>Náklady_2018!T7/Náklady_2018!$MO7</f>
        <v>0</v>
      </c>
      <c r="Y5" s="82">
        <f>Náklady_2018!U7/Náklady_2018!$MO7</f>
        <v>0</v>
      </c>
      <c r="Z5" s="82">
        <f>Náklady_2018!V7/Náklady_2018!$MO7</f>
        <v>0</v>
      </c>
      <c r="AA5" s="82">
        <f>Náklady_2018!W7/Náklady_2018!$MO7</f>
        <v>2.1984228858391408E-2</v>
      </c>
      <c r="AB5" s="82">
        <f>Náklady_2018!X7/Náklady_2018!$MO7</f>
        <v>0</v>
      </c>
      <c r="AC5" s="82">
        <f>Náklady_2018!Y7/Náklady_2018!$MO7</f>
        <v>0</v>
      </c>
      <c r="AD5" s="82">
        <f>Náklady_2018!Z7/Náklady_2018!$MO7</f>
        <v>0</v>
      </c>
      <c r="AE5" s="82">
        <f>Náklady_2018!AA7/Náklady_2018!$MO7</f>
        <v>0</v>
      </c>
      <c r="AF5" s="82">
        <f>Náklady_2018!AB7/Náklady_2018!$MO7</f>
        <v>0</v>
      </c>
      <c r="AG5" s="82">
        <f>Náklady_2018!AC7/Náklady_2018!$MO7</f>
        <v>0</v>
      </c>
      <c r="AH5" s="82">
        <f>Náklady_2018!AD7/Náklady_2018!$MO7</f>
        <v>0</v>
      </c>
      <c r="AI5" s="82">
        <f>Náklady_2018!AE7/Náklady_2018!$MO7</f>
        <v>0</v>
      </c>
      <c r="AJ5" s="82">
        <f>Náklady_2018!AF7/Náklady_2018!$MO7</f>
        <v>0</v>
      </c>
      <c r="AK5" s="82">
        <f>Náklady_2018!AG7/Náklady_2018!$MO7</f>
        <v>0</v>
      </c>
      <c r="AL5" s="82">
        <f>Náklady_2018!AH7/Náklady_2018!$MO7</f>
        <v>0</v>
      </c>
      <c r="AM5" s="82">
        <f>Náklady_2018!AI7/Náklady_2018!$MO7</f>
        <v>0</v>
      </c>
      <c r="AN5" s="82">
        <f>Náklady_2018!AJ7/Náklady_2018!$MO7</f>
        <v>0</v>
      </c>
      <c r="AO5" s="82">
        <f>Náklady_2018!AK7/Náklady_2018!$MO7</f>
        <v>0</v>
      </c>
      <c r="AP5" s="82">
        <f>Náklady_2018!AL7/Náklady_2018!$MO7</f>
        <v>0</v>
      </c>
      <c r="AQ5" s="82">
        <f>Náklady_2018!AM7/Náklady_2018!$MO7</f>
        <v>0</v>
      </c>
      <c r="AR5" s="82">
        <f>Náklady_2018!AN7/Náklady_2018!$MO7</f>
        <v>0</v>
      </c>
      <c r="AS5" s="82">
        <f>Náklady_2018!AO7/Náklady_2018!$MO7</f>
        <v>0</v>
      </c>
      <c r="AT5" s="82">
        <f>Náklady_2018!AP7/Náklady_2018!$MO7</f>
        <v>0</v>
      </c>
      <c r="AU5" s="82">
        <f>Náklady_2018!AQ7/Náklady_2018!$MO7</f>
        <v>0</v>
      </c>
      <c r="AV5" s="82">
        <f>Náklady_2018!AR7/Náklady_2018!$MO7</f>
        <v>0</v>
      </c>
      <c r="AW5" s="82">
        <f>Náklady_2018!AS7/Náklady_2018!$MO7</f>
        <v>0</v>
      </c>
      <c r="AX5" s="82">
        <f>Náklady_2018!AT7/Náklady_2018!$MO7</f>
        <v>1.0645476596227629E-4</v>
      </c>
      <c r="AY5" s="82">
        <f>Náklady_2018!AU7/Náklady_2018!$MO7</f>
        <v>0</v>
      </c>
      <c r="AZ5" s="82">
        <f>Náklady_2018!AV7/Náklady_2018!$MO7</f>
        <v>0</v>
      </c>
      <c r="BA5" s="82">
        <f>Náklady_2018!AW7/Náklady_2018!$MO7</f>
        <v>0</v>
      </c>
      <c r="BB5" s="82">
        <f>Náklady_2018!AX7/Náklady_2018!$MO7</f>
        <v>0</v>
      </c>
      <c r="BC5" s="82">
        <f>Náklady_2018!AY7/Náklady_2018!$MO7</f>
        <v>0</v>
      </c>
      <c r="BD5" s="81">
        <f t="shared" si="0"/>
        <v>8.7099353969135165E-2</v>
      </c>
      <c r="BE5" s="82">
        <f>Náklady_2018!AZ7/Náklady_2018!$MO7</f>
        <v>0</v>
      </c>
      <c r="BF5" s="82">
        <f>Náklady_2018!BA7/Náklady_2018!$MO7</f>
        <v>1.1218220832933761E-2</v>
      </c>
      <c r="BG5" s="82">
        <f>Náklady_2018!BB7/Náklady_2018!$MO7</f>
        <v>0</v>
      </c>
      <c r="BH5" s="82">
        <f>Náklady_2018!BC7/Náklady_2018!$MO7</f>
        <v>0</v>
      </c>
      <c r="BI5" s="82">
        <f>Náklady_2018!BD7/Náklady_2018!$MO7</f>
        <v>1.9509375497632042E-2</v>
      </c>
      <c r="BJ5" s="82">
        <f>Náklady_2018!BE7/Náklady_2018!$MO7</f>
        <v>0</v>
      </c>
      <c r="BK5" s="82">
        <f>Náklady_2018!BF7/Náklady_2018!$MO7</f>
        <v>0</v>
      </c>
      <c r="BL5" s="82">
        <f>Náklady_2018!BG7/Náklady_2018!$MO7</f>
        <v>0</v>
      </c>
      <c r="BM5" s="82">
        <f>Náklady_2018!BH7/Náklady_2018!$MO7</f>
        <v>0</v>
      </c>
      <c r="BN5" s="82">
        <f>Náklady_2018!BI7/Náklady_2018!$MO7</f>
        <v>1.8619026545947548E-2</v>
      </c>
      <c r="BO5" s="82">
        <f>Náklady_2018!BJ7/Náklady_2018!$MO7</f>
        <v>0</v>
      </c>
      <c r="BP5" s="82">
        <f>Náklady_2018!BK7/Náklady_2018!$MO7</f>
        <v>0</v>
      </c>
      <c r="BQ5" s="82">
        <f>Náklady_2018!BL7/Náklady_2018!$MO7</f>
        <v>0</v>
      </c>
      <c r="BR5" s="82">
        <f>Náklady_2018!BM7/Náklady_2018!$MO7</f>
        <v>1.6170566928815196E-2</v>
      </c>
      <c r="BS5" s="82">
        <f>Náklady_2018!BN7/Náklady_2018!$MO7</f>
        <v>0</v>
      </c>
      <c r="BT5" s="82">
        <f>Náklady_2018!BO7/Náklady_2018!$MO7</f>
        <v>0</v>
      </c>
      <c r="BU5" s="82">
        <f>Náklady_2018!BP7/Náklady_2018!$MO7</f>
        <v>0</v>
      </c>
      <c r="BV5" s="82">
        <f>Náklady_2018!BQ7/Náklady_2018!$MO7</f>
        <v>2.1582164163806612E-2</v>
      </c>
      <c r="BW5" s="82">
        <f>Náklady_2018!BR7/Náklady_2018!$MO7</f>
        <v>0</v>
      </c>
      <c r="BX5" s="82">
        <f>Náklady_2018!BS7/Náklady_2018!$MO7</f>
        <v>0</v>
      </c>
      <c r="BY5" s="82">
        <f>Náklady_2018!BT7/Náklady_2018!$MO7</f>
        <v>0</v>
      </c>
      <c r="BZ5" s="82">
        <f>Náklady_2018!BU7/Náklady_2018!$MO7</f>
        <v>0</v>
      </c>
      <c r="CA5" s="82">
        <f>Náklady_2018!BV7/Náklady_2018!$MO7</f>
        <v>0</v>
      </c>
      <c r="CB5" s="82">
        <f>Náklady_2018!BW7/Náklady_2018!$MO7</f>
        <v>0</v>
      </c>
      <c r="CC5" s="82">
        <f>Náklady_2018!BX7/Náklady_2018!$MO7</f>
        <v>0</v>
      </c>
      <c r="CD5" s="82">
        <f>Náklady_2018!BY7/Náklady_2018!$MO7</f>
        <v>0</v>
      </c>
      <c r="CE5" s="82">
        <f>Náklady_2018!BZ7/Náklady_2018!$MO7</f>
        <v>0</v>
      </c>
      <c r="CF5" s="82">
        <f>Náklady_2018!CA7/Náklady_2018!$MO7</f>
        <v>0</v>
      </c>
      <c r="CG5" s="81">
        <f t="shared" si="1"/>
        <v>0.14409488374875618</v>
      </c>
      <c r="CH5" s="82">
        <f>Náklady_2018!CB7/Náklady_2018!$MO7</f>
        <v>0</v>
      </c>
      <c r="CI5" s="82">
        <f>Náklady_2018!CC7/Náklady_2018!$MO7</f>
        <v>1.2292446198553094E-2</v>
      </c>
      <c r="CJ5" s="82">
        <f>Náklady_2018!CD7/Náklady_2018!$MO7</f>
        <v>2.2739969717578148E-2</v>
      </c>
      <c r="CK5" s="82">
        <f>Náklady_2018!CE7/Náklady_2018!$MO7</f>
        <v>1.9468025299283057E-2</v>
      </c>
      <c r="CL5" s="82">
        <f>Náklady_2018!CF7/Náklady_2018!$MO7</f>
        <v>9.8184726292479627E-3</v>
      </c>
      <c r="CM5" s="82">
        <f>Náklady_2018!CG7/Náklady_2018!$MO7</f>
        <v>8.7055364396423467E-3</v>
      </c>
      <c r="CN5" s="82">
        <f>Náklady_2018!CH7/Náklady_2018!$MO7</f>
        <v>7.1958143041773387E-3</v>
      </c>
      <c r="CO5" s="82">
        <f>Náklady_2018!CI7/Náklady_2018!$MO7</f>
        <v>1.7145375860106119E-2</v>
      </c>
      <c r="CP5" s="82">
        <f>Náklady_2018!CJ7/Náklady_2018!$MO7</f>
        <v>1.2976923949946905E-2</v>
      </c>
      <c r="CQ5" s="82">
        <f>Náklady_2018!CK7/Náklady_2018!$MO7</f>
        <v>1.2464005532128663E-2</v>
      </c>
      <c r="CR5" s="82">
        <f>Náklady_2018!CL7/Náklady_2018!$MO7</f>
        <v>1.2611810496439923E-2</v>
      </c>
      <c r="CS5" s="82">
        <f>Náklady_2018!CM7/Náklady_2018!$MO7</f>
        <v>6.7559185770604945E-3</v>
      </c>
      <c r="CT5" s="82">
        <f>Náklady_2018!CN7/Náklady_2018!$MO7</f>
        <v>1.9205847445921418E-3</v>
      </c>
      <c r="CU5" s="82">
        <f>Náklady_2018!CO7/Náklady_2018!$MO7</f>
        <v>0</v>
      </c>
      <c r="CV5" s="82">
        <f>Náklady_2018!CP7/Náklady_2018!$MO7</f>
        <v>0</v>
      </c>
      <c r="CW5" s="82">
        <f>Náklady_2018!CQ7/Náklady_2018!$MO7</f>
        <v>0</v>
      </c>
      <c r="CX5" s="82">
        <f>Náklady_2018!CR7/Náklady_2018!$MO7</f>
        <v>0</v>
      </c>
      <c r="CY5" s="81">
        <f t="shared" si="2"/>
        <v>0.12783457809160917</v>
      </c>
      <c r="CZ5" s="82">
        <f>Náklady_2018!CS7/Náklady_2018!$MO7</f>
        <v>0</v>
      </c>
      <c r="DA5" s="82">
        <f>Náklady_2018!CT7/Náklady_2018!$MO7</f>
        <v>8.2410065518069599E-3</v>
      </c>
      <c r="DB5" s="82">
        <f>Náklady_2018!CU7/Náklady_2018!$MO7</f>
        <v>8.6870608191034395E-3</v>
      </c>
      <c r="DC5" s="82">
        <f>Náklady_2018!CV7/Náklady_2018!$MO7</f>
        <v>1.5078745734111184E-2</v>
      </c>
      <c r="DD5" s="82">
        <f>Náklady_2018!CW7/Náklady_2018!$MO7</f>
        <v>0</v>
      </c>
      <c r="DE5" s="82">
        <f>Náklady_2018!CX7/Náklady_2018!$MO7</f>
        <v>0</v>
      </c>
      <c r="DF5" s="82">
        <f>Náklady_2018!CY7/Náklady_2018!$MO7</f>
        <v>0</v>
      </c>
      <c r="DG5" s="82">
        <f>Náklady_2018!CZ7/Náklady_2018!$MO7</f>
        <v>0</v>
      </c>
      <c r="DH5" s="82">
        <f>Náklady_2018!DA7/Náklady_2018!$MO7</f>
        <v>1.4572865647926814E-2</v>
      </c>
      <c r="DI5" s="82">
        <f>Náklady_2018!DB7/Náklady_2018!$MO7</f>
        <v>2.133846193098388E-2</v>
      </c>
      <c r="DJ5" s="82">
        <f>Náklady_2018!DC7/Náklady_2018!$MO7</f>
        <v>0</v>
      </c>
      <c r="DK5" s="82">
        <f>Náklady_2018!DD7/Náklady_2018!$MO7</f>
        <v>0</v>
      </c>
      <c r="DL5" s="82">
        <f>Náklady_2018!DE7/Náklady_2018!$MO7</f>
        <v>0</v>
      </c>
      <c r="DM5" s="82">
        <f>Náklady_2018!DF7/Náklady_2018!$MO7</f>
        <v>0</v>
      </c>
      <c r="DN5" s="82">
        <f>Náklady_2018!DG7/Náklady_2018!$MO7</f>
        <v>2.6040947253862946E-2</v>
      </c>
      <c r="DO5" s="82">
        <f>Náklady_2018!DH7/Náklady_2018!$MO7</f>
        <v>0</v>
      </c>
      <c r="DP5" s="82">
        <f>Náklady_2018!DI7/Náklady_2018!$MO7</f>
        <v>0</v>
      </c>
      <c r="DQ5" s="82">
        <f>Náklady_2018!DJ7/Náklady_2018!$MO7</f>
        <v>1.08979767435927E-2</v>
      </c>
      <c r="DR5" s="82">
        <f>Náklady_2018!DK7/Náklady_2018!$MO7</f>
        <v>2.9534599118624921E-3</v>
      </c>
      <c r="DS5" s="82">
        <f>Náklady_2018!DL7/Náklady_2018!$MO7</f>
        <v>6.6028348640238318E-3</v>
      </c>
      <c r="DT5" s="82">
        <f>Náklady_2018!DM7/Náklady_2018!$MO7</f>
        <v>1.3421218634334918E-2</v>
      </c>
      <c r="DU5" s="82">
        <f>Náklady_2018!DN7/Náklady_2018!$MO7</f>
        <v>0</v>
      </c>
      <c r="DV5" s="83">
        <f t="shared" ref="DV5:DV15" si="10">SUM(DW5:EA5)</f>
        <v>5.9086794066334512E-2</v>
      </c>
      <c r="DW5" s="82">
        <f>Náklady_2018!DO7/Náklady_2018!$MO7</f>
        <v>0</v>
      </c>
      <c r="DX5" s="82">
        <f>Náklady_2018!DP7/Náklady_2018!$MO7</f>
        <v>2.7572664175683794E-2</v>
      </c>
      <c r="DY5" s="82">
        <f>Náklady_2018!DQ7/Náklady_2018!$MO7</f>
        <v>3.0229634367469536E-2</v>
      </c>
      <c r="DZ5" s="82">
        <f>Náklady_2018!DR7/Náklady_2018!$MO7</f>
        <v>1.2844955231811851E-3</v>
      </c>
      <c r="EA5" s="82">
        <f>Náklady_2018!DS7/Náklady_2018!$MO7</f>
        <v>0</v>
      </c>
      <c r="EB5" s="83">
        <f t="shared" si="3"/>
        <v>0.17027571784384229</v>
      </c>
      <c r="EC5" s="82">
        <f>Náklady_2018!DT7/Náklady_2018!$MO7</f>
        <v>0</v>
      </c>
      <c r="ED5" s="82">
        <f>Náklady_2018!DU7/Náklady_2018!$MO7</f>
        <v>2.1886572006971469E-2</v>
      </c>
      <c r="EE5" s="82">
        <f>Náklady_2018!DV7/Náklady_2018!$MO7</f>
        <v>1.5955897813982173E-2</v>
      </c>
      <c r="EF5" s="82">
        <f>Náklady_2018!DW7/Náklady_2018!$MO7</f>
        <v>8.7987943337911184E-3</v>
      </c>
      <c r="EG5" s="82">
        <f>Náklady_2018!DX7/Náklady_2018!$MO7</f>
        <v>9.3433852439617718E-3</v>
      </c>
      <c r="EH5" s="82">
        <f>Náklady_2018!DY7/Náklady_2018!$MO7</f>
        <v>1.9051883941430526E-2</v>
      </c>
      <c r="EI5" s="82">
        <f>Náklady_2018!DZ7/Náklady_2018!$MO7</f>
        <v>7.3101871932277178E-3</v>
      </c>
      <c r="EJ5" s="82">
        <f>Náklady_2018!EA7/Náklady_2018!$MO7</f>
        <v>1.9478582796733864E-2</v>
      </c>
      <c r="EK5" s="82">
        <f>Náklady_2018!EB7/Náklady_2018!$MO7</f>
        <v>1.0495032257553671E-2</v>
      </c>
      <c r="EL5" s="82">
        <f>Náklady_2018!EC7/Náklady_2018!$MO7</f>
        <v>5.1687747936229192E-3</v>
      </c>
      <c r="EM5" s="82">
        <f>Náklady_2018!ED7/Náklady_2018!$MO7</f>
        <v>5.6790538370784585E-3</v>
      </c>
      <c r="EN5" s="82">
        <f>Náklady_2018!EE7/Náklady_2018!$MO7</f>
        <v>1.2489519484301442E-2</v>
      </c>
      <c r="EO5" s="82">
        <f>Náklady_2018!EF7/Náklady_2018!$MO7</f>
        <v>1.3806567291289273E-2</v>
      </c>
      <c r="EP5" s="82">
        <f>Náklady_2018!EG7/Náklady_2018!$MO7</f>
        <v>0</v>
      </c>
      <c r="EQ5" s="82">
        <f>Náklady_2018!EH7/Náklady_2018!$MO7</f>
        <v>0</v>
      </c>
      <c r="ER5" s="82">
        <f>Náklady_2018!EI7/Náklady_2018!$MO7</f>
        <v>0</v>
      </c>
      <c r="ES5" s="82">
        <f>Náklady_2018!EJ7/Náklady_2018!$MO7</f>
        <v>2.94818116313709E-3</v>
      </c>
      <c r="ET5" s="82">
        <f>Náklady_2018!EK7/Náklady_2018!$MO7</f>
        <v>1.0546939953353457E-2</v>
      </c>
      <c r="EU5" s="82">
        <f>Náklady_2018!EL7/Náklady_2018!$MO7</f>
        <v>0</v>
      </c>
      <c r="EV5" s="82">
        <f>Náklady_2018!EM7/Náklady_2018!$MO7</f>
        <v>0</v>
      </c>
      <c r="EW5" s="82">
        <f>Náklady_2018!EN7/Náklady_2018!$MO7</f>
        <v>7.3163457334073532E-3</v>
      </c>
      <c r="EX5" s="82">
        <f>Náklady_2018!EO7/Náklady_2018!$MO7</f>
        <v>0</v>
      </c>
      <c r="EY5" s="82">
        <f>Náklady_2018!EP7/Náklady_2018!$MO7</f>
        <v>0</v>
      </c>
      <c r="EZ5" s="82">
        <f>Náklady_2018!EQ7/Náklady_2018!$MO7</f>
        <v>0</v>
      </c>
      <c r="FA5" s="82">
        <f>Náklady_2018!ER7/Náklady_2018!$MO7</f>
        <v>0</v>
      </c>
      <c r="FB5" s="82">
        <f>Náklady_2018!ES7/Náklady_2018!$MO7</f>
        <v>0</v>
      </c>
      <c r="FC5" s="82">
        <f>Náklady_2018!ET7/Náklady_2018!$MO7</f>
        <v>0</v>
      </c>
      <c r="FD5" s="82">
        <f>Náklady_2018!EU7/Náklady_2018!$MO7</f>
        <v>0</v>
      </c>
      <c r="FE5" s="83">
        <f t="shared" ref="FE5:FE15" si="11">SUM(FF5:FV5)</f>
        <v>0.14075871455430206</v>
      </c>
      <c r="FF5" s="82">
        <f>Náklady_2018!EV7/Náklady_2018!$MO7</f>
        <v>0</v>
      </c>
      <c r="FG5" s="82">
        <f>Náklady_2018!EW7/Náklady_2018!$MO7</f>
        <v>3.0458380145570292E-2</v>
      </c>
      <c r="FH5" s="82">
        <f>Náklady_2018!EX7/Náklady_2018!$MO7</f>
        <v>0</v>
      </c>
      <c r="FI5" s="82">
        <f>Náklady_2018!EY7/Náklady_2018!$MO7</f>
        <v>0</v>
      </c>
      <c r="FJ5" s="82">
        <f>Náklady_2018!EZ7/Náklady_2018!$MO7</f>
        <v>2.9180043162568746E-2</v>
      </c>
      <c r="FK5" s="82">
        <f>Náklady_2018!FA7/Náklady_2018!$MO7</f>
        <v>0</v>
      </c>
      <c r="FL5" s="82">
        <f>Náklady_2018!FB7/Náklady_2018!$MO7</f>
        <v>2.8675042867838608E-2</v>
      </c>
      <c r="FM5" s="82">
        <f>Náklady_2018!FC7/Náklady_2018!$MO7</f>
        <v>3.4143826547355212E-2</v>
      </c>
      <c r="FN5" s="82">
        <f>Náklady_2018!FD7/Náklady_2018!$MO7</f>
        <v>0</v>
      </c>
      <c r="FO5" s="82">
        <f>Náklady_2018!FE7/Náklady_2018!$MO7</f>
        <v>1.3593657759364719E-2</v>
      </c>
      <c r="FP5" s="82">
        <f>Náklady_2018!FF7/Náklady_2018!$MO7</f>
        <v>0</v>
      </c>
      <c r="FQ5" s="82">
        <f>Náklady_2018!FG7/Náklady_2018!$MO7</f>
        <v>0</v>
      </c>
      <c r="FR5" s="82">
        <f>Náklady_2018!FH7/Náklady_2018!$MO7</f>
        <v>0</v>
      </c>
      <c r="FS5" s="82">
        <f>Náklady_2018!FI7/Náklady_2018!$MO7</f>
        <v>4.7077640716044668E-3</v>
      </c>
      <c r="FT5" s="82">
        <f>Náklady_2018!FJ7/Náklady_2018!$MO7</f>
        <v>0</v>
      </c>
      <c r="FU5" s="82">
        <f>Náklady_2018!FK7/Náklady_2018!$MO7</f>
        <v>0</v>
      </c>
      <c r="FV5" s="82">
        <f>Náklady_2018!FL7/Náklady_2018!$MO7</f>
        <v>0</v>
      </c>
      <c r="FW5" s="83">
        <f t="shared" ref="FW5:FW15" si="12">SUM(FX5:GR5)</f>
        <v>8.6925155261196874E-2</v>
      </c>
      <c r="FX5" s="82">
        <f>Náklady_2018!FM7/Náklady_2018!$MO7</f>
        <v>0</v>
      </c>
      <c r="FY5" s="82">
        <f>Náklady_2018!FN7/Náklady_2018!$MO7</f>
        <v>5.0060133745896875E-3</v>
      </c>
      <c r="FZ5" s="82">
        <f>Náklady_2018!FO7/Náklady_2018!$MO7</f>
        <v>1.1987158563934005E-2</v>
      </c>
      <c r="GA5" s="82">
        <f>Náklady_2018!FP7/Náklady_2018!$MO7</f>
        <v>0</v>
      </c>
      <c r="GB5" s="82">
        <f>Náklady_2018!FQ7/Náklady_2018!$MO7</f>
        <v>1.887944481640072E-2</v>
      </c>
      <c r="GC5" s="82">
        <f>Náklady_2018!FR7/Náklady_2018!$MO7</f>
        <v>0</v>
      </c>
      <c r="GD5" s="82">
        <f>Náklady_2018!FS7/Náklady_2018!$MO7</f>
        <v>1.3905983725617679E-2</v>
      </c>
      <c r="GE5" s="82">
        <f>Náklady_2018!FT7/Náklady_2018!$MO7</f>
        <v>3.4258199436405595E-2</v>
      </c>
      <c r="GF5" s="82">
        <f>Náklady_2018!FU7/Náklady_2018!$MO7</f>
        <v>2.888355344249199E-3</v>
      </c>
      <c r="GG5" s="82">
        <f>Náklady_2018!FV7/Náklady_2018!$MO7</f>
        <v>0</v>
      </c>
      <c r="GH5" s="82">
        <f>Náklady_2018!FW7/Náklady_2018!$MO7</f>
        <v>0</v>
      </c>
      <c r="GI5" s="82">
        <f>Náklady_2018!FX7/Náklady_2018!$MO7</f>
        <v>0</v>
      </c>
      <c r="GJ5" s="82">
        <f>Náklady_2018!FY7/Náklady_2018!$MO7</f>
        <v>0</v>
      </c>
      <c r="GK5" s="82">
        <f>Náklady_2018!FZ7/Náklady_2018!$MO7</f>
        <v>0</v>
      </c>
      <c r="GL5" s="82">
        <f>Náklady_2018!GA7/Náklady_2018!$MO7</f>
        <v>0</v>
      </c>
      <c r="GM5" s="82">
        <f>Náklady_2018!GB7/Náklady_2018!$MO7</f>
        <v>0</v>
      </c>
      <c r="GN5" s="82">
        <f>Náklady_2018!GC7/Náklady_2018!$MO7</f>
        <v>0</v>
      </c>
      <c r="GO5" s="82">
        <f>Náklady_2018!GD7/Náklady_2018!$MO7</f>
        <v>0</v>
      </c>
      <c r="GP5" s="82">
        <f>Náklady_2018!GE7/Náklady_2018!$MO7</f>
        <v>0</v>
      </c>
      <c r="GQ5" s="82">
        <f>Náklady_2018!GF7/Náklady_2018!$MO7</f>
        <v>0</v>
      </c>
      <c r="GR5" s="82">
        <f>Náklady_2018!GG7/Náklady_2018!$MO7</f>
        <v>0</v>
      </c>
      <c r="GS5" s="83">
        <f t="shared" ref="GS5:GS15" si="13">SUM(GT5:HD5)</f>
        <v>8.3580188152200405E-2</v>
      </c>
      <c r="GT5" s="82">
        <f>Náklady_2018!GH7/Náklady_2018!$MO7</f>
        <v>0</v>
      </c>
      <c r="GU5" s="82">
        <f>Náklady_2018!GI7/Náklady_2018!$MO7</f>
        <v>2.4376381822452806E-2</v>
      </c>
      <c r="GV5" s="82">
        <f>Náklady_2018!GJ7/Náklady_2018!$MO7</f>
        <v>2.5671434843084796E-2</v>
      </c>
      <c r="GW5" s="82">
        <f>Náklady_2018!GK7/Náklady_2018!$MO7</f>
        <v>3.3532371486662799E-2</v>
      </c>
      <c r="GX5" s="82">
        <f>Náklady_2018!GL7/Náklady_2018!$MO7</f>
        <v>0</v>
      </c>
      <c r="GY5" s="82">
        <f>Náklady_2018!GM7/Náklady_2018!$MO7</f>
        <v>0</v>
      </c>
      <c r="GZ5" s="82">
        <f>Náklady_2018!GN7/Náklady_2018!$MO7</f>
        <v>0</v>
      </c>
      <c r="HA5" s="82">
        <f>Náklady_2018!GO7/Náklady_2018!$MO7</f>
        <v>0</v>
      </c>
      <c r="HB5" s="82">
        <f>Náklady_2018!GP7/Náklady_2018!$MO7</f>
        <v>0</v>
      </c>
      <c r="HC5" s="82">
        <f>Náklady_2018!GQ7/Náklady_2018!$MO7</f>
        <v>0</v>
      </c>
      <c r="HD5" s="82">
        <f>Náklady_2018!GR7/Náklady_2018!$MO7</f>
        <v>0</v>
      </c>
      <c r="HE5" s="83">
        <f t="shared" ref="HE5:HE15" si="14">SUM(HF5:HU5)</f>
        <v>0</v>
      </c>
      <c r="HF5" s="82">
        <f>Náklady_2018!GS7/Náklady_2018!$MO7</f>
        <v>0</v>
      </c>
      <c r="HG5" s="82">
        <f>Náklady_2018!GT7/Náklady_2018!$MO7</f>
        <v>0</v>
      </c>
      <c r="HH5" s="82">
        <f>Náklady_2018!GU7/Náklady_2018!$MO7</f>
        <v>0</v>
      </c>
      <c r="HI5" s="82">
        <f>Náklady_2018!GV7/Náklady_2018!$MO7</f>
        <v>0</v>
      </c>
      <c r="HJ5" s="82">
        <f>Náklady_2018!GW7/Náklady_2018!$MO7</f>
        <v>0</v>
      </c>
      <c r="HK5" s="82">
        <f>Náklady_2018!GX7/Náklady_2018!$MO7</f>
        <v>0</v>
      </c>
      <c r="HL5" s="82">
        <f>Náklady_2018!GY7/Náklady_2018!$MO7</f>
        <v>0</v>
      </c>
      <c r="HM5" s="82">
        <f>Náklady_2018!GZ7/Náklady_2018!$MO7</f>
        <v>0</v>
      </c>
      <c r="HN5" s="82">
        <f>Náklady_2018!HA7/Náklady_2018!$MO7</f>
        <v>0</v>
      </c>
      <c r="HO5" s="82">
        <f>Náklady_2018!HB7/Náklady_2018!$MO7</f>
        <v>0</v>
      </c>
      <c r="HP5" s="82">
        <f>Náklady_2018!HC7/Náklady_2018!$MO7</f>
        <v>0</v>
      </c>
      <c r="HQ5" s="82">
        <f>Náklady_2018!HD7/Náklady_2018!$MO7</f>
        <v>0</v>
      </c>
      <c r="HR5" s="82">
        <f>Náklady_2018!HE7/Náklady_2018!$MO7</f>
        <v>0</v>
      </c>
      <c r="HS5" s="82">
        <f>Náklady_2018!HF7/Náklady_2018!$MO7</f>
        <v>0</v>
      </c>
      <c r="HT5" s="82">
        <f>Náklady_2018!HG7/Náklady_2018!$MO7</f>
        <v>0</v>
      </c>
      <c r="HU5" s="82">
        <f>Náklady_2018!HH7/Náklady_2018!$MO7</f>
        <v>0</v>
      </c>
      <c r="HV5" s="83">
        <f t="shared" ref="HV5:HV15" si="15">SUM(HW5:IE5)</f>
        <v>2.2637034117432803E-3</v>
      </c>
      <c r="HW5" s="82">
        <f>Náklady_2018!HI7/Náklady_2018!$MO7</f>
        <v>2.2637034117432803E-3</v>
      </c>
      <c r="HX5" s="82">
        <f>Náklady_2018!HJ7/Náklady_2018!$MO7</f>
        <v>0</v>
      </c>
      <c r="HY5" s="82">
        <f>Náklady_2018!HK7/Náklady_2018!$MO7</f>
        <v>0</v>
      </c>
      <c r="HZ5" s="82">
        <f>Náklady_2018!HL7/Náklady_2018!$MO7</f>
        <v>0</v>
      </c>
      <c r="IA5" s="82">
        <f>Náklady_2018!HM7/Náklady_2018!$MO7</f>
        <v>0</v>
      </c>
      <c r="IB5" s="82">
        <f>Náklady_2018!HN7/Náklady_2018!$MO7</f>
        <v>0</v>
      </c>
      <c r="IC5" s="82">
        <f>Náklady_2018!HO7/Náklady_2018!$MO7</f>
        <v>0</v>
      </c>
      <c r="ID5" s="82">
        <f>Náklady_2018!HP7/Náklady_2018!$MO7</f>
        <v>0</v>
      </c>
      <c r="IE5" s="82">
        <f>Náklady_2018!HQ7/Náklady_2018!$MO7</f>
        <v>0</v>
      </c>
      <c r="IF5" s="83">
        <f t="shared" si="4"/>
        <v>0</v>
      </c>
      <c r="IG5" s="82">
        <f>Náklady_2018!HR7/Náklady_2018!$MO7</f>
        <v>0</v>
      </c>
      <c r="IH5" s="82">
        <f>Náklady_2018!HS7/Náklady_2018!$MO7</f>
        <v>0</v>
      </c>
      <c r="II5" s="82">
        <f>Náklady_2018!HT7/Náklady_2018!$MO7</f>
        <v>0</v>
      </c>
      <c r="IJ5" s="82">
        <f>Náklady_2018!HU7/Náklady_2018!$MO7</f>
        <v>0</v>
      </c>
      <c r="IK5" s="82">
        <f>Náklady_2018!HV7/Náklady_2018!$MO7</f>
        <v>0</v>
      </c>
      <c r="IL5" s="82">
        <f>Náklady_2018!HW7/Náklady_2018!$MO7</f>
        <v>0</v>
      </c>
      <c r="IM5" s="82">
        <f>Náklady_2018!HX7/Náklady_2018!$MO7</f>
        <v>0</v>
      </c>
      <c r="IN5" s="82">
        <f>Náklady_2018!HY7/Náklady_2018!$MO7</f>
        <v>0</v>
      </c>
      <c r="IO5" s="82">
        <f>Náklady_2018!HZ7/Náklady_2018!$MO7</f>
        <v>0</v>
      </c>
      <c r="IP5" s="82">
        <f>Náklady_2018!IA7/Náklady_2018!$MO7</f>
        <v>0</v>
      </c>
      <c r="IQ5" s="82">
        <f>Náklady_2018!IB7/Náklady_2018!$MO7</f>
        <v>0</v>
      </c>
      <c r="IR5" s="82">
        <f>Náklady_2018!IC7/Náklady_2018!$MO7</f>
        <v>0</v>
      </c>
      <c r="IS5" s="82">
        <f>Náklady_2018!ID7/Náklady_2018!$MO7</f>
        <v>0</v>
      </c>
      <c r="IT5" s="82">
        <f>Náklady_2018!IE7/Náklady_2018!$MO7</f>
        <v>0</v>
      </c>
      <c r="IU5" s="82">
        <f>Náklady_2018!IF7/Náklady_2018!$MO7</f>
        <v>0</v>
      </c>
      <c r="IV5" s="82">
        <f>Náklady_2018!IG7/Náklady_2018!$MO7</f>
        <v>0</v>
      </c>
      <c r="IW5" s="82">
        <f>Náklady_2018!IH7/Náklady_2018!$MO7</f>
        <v>0</v>
      </c>
      <c r="IX5" s="82">
        <f>Náklady_2018!II7/Náklady_2018!$MO7</f>
        <v>0</v>
      </c>
      <c r="IY5" s="83">
        <f t="shared" si="5"/>
        <v>0</v>
      </c>
      <c r="IZ5" s="82">
        <f>Náklady_2018!IJ7/Náklady_2018!$MO7</f>
        <v>0</v>
      </c>
      <c r="JA5" s="82">
        <f>Náklady_2018!IK7/Náklady_2018!$MO7</f>
        <v>0</v>
      </c>
      <c r="JB5" s="82">
        <f>Náklady_2018!IL7/Náklady_2018!$MO7</f>
        <v>0</v>
      </c>
      <c r="JC5" s="82">
        <f>Náklady_2018!IM7/Náklady_2018!$MO7</f>
        <v>0</v>
      </c>
      <c r="JD5" s="82">
        <f>Náklady_2018!IN7/Náklady_2018!$MO7</f>
        <v>0</v>
      </c>
      <c r="JE5" s="82">
        <f>Náklady_2018!IO7/Náklady_2018!$MO7</f>
        <v>0</v>
      </c>
      <c r="JF5" s="82">
        <f>Náklady_2018!IP7/Náklady_2018!$MO7</f>
        <v>0</v>
      </c>
      <c r="JG5" s="82">
        <f>Náklady_2018!IQ7/Náklady_2018!$MO7</f>
        <v>0</v>
      </c>
      <c r="JH5" s="82">
        <f>Náklady_2018!IR7/Náklady_2018!$MO7</f>
        <v>0</v>
      </c>
      <c r="JI5" s="82">
        <f>Náklady_2018!IS7/Náklady_2018!$MO7</f>
        <v>0</v>
      </c>
      <c r="JJ5" s="82">
        <f>Náklady_2018!IT7/Náklady_2018!$MO7</f>
        <v>0</v>
      </c>
      <c r="JK5" s="82">
        <f>Náklady_2018!IU7/Náklady_2018!$MO7</f>
        <v>0</v>
      </c>
      <c r="JL5" s="82">
        <f>Náklady_2018!IV7/Náklady_2018!$MO7</f>
        <v>0</v>
      </c>
      <c r="JM5" s="82">
        <f>Náklady_2018!IW7/Náklady_2018!$MO7</f>
        <v>0</v>
      </c>
      <c r="JN5" s="82">
        <f>Náklady_2018!IX7/Náklady_2018!$MO7</f>
        <v>0</v>
      </c>
      <c r="JO5" s="82">
        <f>Náklady_2018!IY7/Náklady_2018!$MO7</f>
        <v>0</v>
      </c>
      <c r="JP5" s="82">
        <f>Náklady_2018!IZ7/Náklady_2018!$MO7</f>
        <v>0</v>
      </c>
      <c r="JQ5" s="82">
        <f>Náklady_2018!JA7/Náklady_2018!$MO7</f>
        <v>0</v>
      </c>
      <c r="JR5" s="82">
        <f>Náklady_2018!JB7/Náklady_2018!$MO7</f>
        <v>0</v>
      </c>
      <c r="JS5" s="82">
        <f>Náklady_2018!JC7/Náklady_2018!$MO7</f>
        <v>0</v>
      </c>
      <c r="JT5" s="83">
        <f t="shared" si="6"/>
        <v>2.2874577810075902E-4</v>
      </c>
      <c r="JU5" s="82">
        <f>Náklady_2018!JD7/Náklady_2018!$MO7</f>
        <v>2.2874577810075902E-4</v>
      </c>
      <c r="JV5" s="82">
        <f>Náklady_2018!JE7/Náklady_2018!$MO7</f>
        <v>0</v>
      </c>
      <c r="JW5" s="82">
        <f>Náklady_2018!JF7/Náklady_2018!$MO7</f>
        <v>0</v>
      </c>
      <c r="JX5" s="82">
        <f>Náklady_2018!JG7/Náklady_2018!$MO7</f>
        <v>0</v>
      </c>
      <c r="JY5" s="82">
        <f>Náklady_2018!JH7/Náklady_2018!$MO7</f>
        <v>0</v>
      </c>
      <c r="JZ5" s="82">
        <f>Náklady_2018!JI7/Náklady_2018!$MO7</f>
        <v>0</v>
      </c>
      <c r="KA5" s="82">
        <f>Náklady_2018!JJ7/Náklady_2018!$MO7</f>
        <v>0</v>
      </c>
      <c r="KB5" s="82">
        <f>Náklady_2018!JK7/Náklady_2018!$MO7</f>
        <v>0</v>
      </c>
      <c r="KC5" s="82">
        <f>Náklady_2018!JL7/Náklady_2018!$MO7</f>
        <v>0</v>
      </c>
      <c r="KD5" s="82">
        <f>Náklady_2018!JM7/Náklady_2018!$MO7</f>
        <v>0</v>
      </c>
      <c r="KE5" s="82">
        <f>Náklady_2018!JN7/Náklady_2018!$MO7</f>
        <v>0</v>
      </c>
      <c r="KF5" s="82">
        <f>Náklady_2018!JO7/Náklady_2018!$MO7</f>
        <v>0</v>
      </c>
      <c r="KG5" s="82">
        <f>Náklady_2018!JP7/Náklady_2018!$MO7</f>
        <v>0</v>
      </c>
      <c r="KH5" s="82">
        <f>Náklady_2018!JQ7/Náklady_2018!$MO7</f>
        <v>0</v>
      </c>
      <c r="KI5" s="82">
        <f>Náklady_2018!JR7/Náklady_2018!$MO7</f>
        <v>0</v>
      </c>
      <c r="KJ5" s="82">
        <f>Náklady_2018!JS7/Náklady_2018!$MO7</f>
        <v>0</v>
      </c>
      <c r="KK5" s="82">
        <f>Náklady_2018!JT7/Náklady_2018!$MO7</f>
        <v>0</v>
      </c>
      <c r="KL5" s="82">
        <f>Náklady_2018!JU7/Náklady_2018!$MO7</f>
        <v>0</v>
      </c>
      <c r="KM5" s="82">
        <f>Náklady_2018!JV7/Náklady_2018!$MO7</f>
        <v>0</v>
      </c>
      <c r="KN5" s="82">
        <f>Náklady_2018!JW7/Náklady_2018!$MO7</f>
        <v>0</v>
      </c>
      <c r="KO5" s="82">
        <f>Náklady_2018!JX7/Náklady_2018!$MO7</f>
        <v>0</v>
      </c>
      <c r="KP5" s="82">
        <f>Náklady_2018!JY7/Náklady_2018!$MO7</f>
        <v>0</v>
      </c>
      <c r="KQ5" s="82">
        <f>Náklady_2018!JZ7/Náklady_2018!$MO7</f>
        <v>0</v>
      </c>
      <c r="KR5" s="82">
        <f>Náklady_2018!KA7/Náklady_2018!$MO7</f>
        <v>0</v>
      </c>
      <c r="KS5" s="82">
        <f>Náklady_2018!KB7/Náklady_2018!$MO7</f>
        <v>0</v>
      </c>
      <c r="KT5" s="82">
        <f>Náklady_2018!KC7/Náklady_2018!$MO7</f>
        <v>0</v>
      </c>
      <c r="KU5" s="82">
        <f>Náklady_2018!KD7/Náklady_2018!$MO7</f>
        <v>0</v>
      </c>
      <c r="KV5" s="82">
        <f>Náklady_2018!KE7/Náklady_2018!$MO7</f>
        <v>0</v>
      </c>
      <c r="KW5" s="82">
        <f>Náklady_2018!KF7/Náklady_2018!$MO7</f>
        <v>0</v>
      </c>
      <c r="KX5" s="82">
        <f>Náklady_2018!KG7/Náklady_2018!$MO7</f>
        <v>0</v>
      </c>
      <c r="KY5" s="82">
        <f>Náklady_2018!KH7/Náklady_2018!$MO7</f>
        <v>0</v>
      </c>
      <c r="KZ5" s="82">
        <f>Náklady_2018!KI7/Náklady_2018!$MO7</f>
        <v>0</v>
      </c>
      <c r="LA5" s="82">
        <f>Náklady_2018!KJ7/Náklady_2018!$MO7</f>
        <v>0</v>
      </c>
      <c r="LB5" s="82">
        <f>Náklady_2018!KK7/Náklady_2018!$MO7</f>
        <v>0</v>
      </c>
      <c r="LC5" s="82">
        <f>Náklady_2018!KL7/Náklady_2018!$MO7</f>
        <v>0</v>
      </c>
      <c r="LD5" s="82">
        <f>Náklady_2018!KM7/Náklady_2018!$MO7</f>
        <v>0</v>
      </c>
      <c r="LE5" s="82">
        <f>Náklady_2018!KN7/Náklady_2018!$MO7</f>
        <v>0</v>
      </c>
      <c r="LF5" s="82">
        <f>Náklady_2018!KO7/Náklady_2018!$MO7</f>
        <v>0</v>
      </c>
      <c r="LG5" s="82">
        <f>Náklady_2018!KP7/Náklady_2018!$MO7</f>
        <v>0</v>
      </c>
      <c r="LH5" s="82">
        <f>Náklady_2018!KQ7/Náklady_2018!$MO7</f>
        <v>0</v>
      </c>
      <c r="LI5" s="82">
        <f>Náklady_2018!KR7/Náklady_2018!$MO7</f>
        <v>0</v>
      </c>
      <c r="LJ5" s="82">
        <f>Náklady_2018!KS7/Náklady_2018!$MO7</f>
        <v>0</v>
      </c>
      <c r="LK5" s="82">
        <f>Náklady_2018!KT7/Náklady_2018!$MO7</f>
        <v>0</v>
      </c>
      <c r="LL5" s="82">
        <f>Náklady_2018!KU7/Náklady_2018!$MO7</f>
        <v>0</v>
      </c>
      <c r="LM5" s="83">
        <f t="shared" ref="LM5:LM15" si="16">SUM(LN5:LR5)</f>
        <v>0</v>
      </c>
      <c r="LN5" s="82">
        <f>Náklady_2018!KV7/Náklady_2018!$MO7</f>
        <v>0</v>
      </c>
      <c r="LO5" s="82">
        <f>Náklady_2018!KW7/Náklady_2018!$MO7</f>
        <v>0</v>
      </c>
      <c r="LP5" s="82">
        <f>Náklady_2018!KX7/Náklady_2018!$MO7</f>
        <v>0</v>
      </c>
      <c r="LQ5" s="82">
        <f>Náklady_2018!KY7/Náklady_2018!$MO7</f>
        <v>0</v>
      </c>
      <c r="LR5" s="82">
        <f>Náklady_2018!KZ7/Náklady_2018!$MO7</f>
        <v>0</v>
      </c>
      <c r="LS5" s="83">
        <f t="shared" si="7"/>
        <v>0</v>
      </c>
      <c r="LT5" s="82">
        <f>Náklady_2018!LA7/Náklady_2018!$MO7</f>
        <v>0</v>
      </c>
      <c r="LU5" s="82">
        <f>Náklady_2018!LB7/Náklady_2018!$MO7</f>
        <v>0</v>
      </c>
      <c r="LV5" s="82">
        <f>Náklady_2018!LC7/Náklady_2018!$MO7</f>
        <v>0</v>
      </c>
      <c r="LW5" s="82">
        <f>Náklady_2018!LD7/Náklady_2018!$MO7</f>
        <v>0</v>
      </c>
      <c r="LX5" s="82">
        <f>Náklady_2018!LE7/Náklady_2018!$MO7</f>
        <v>0</v>
      </c>
      <c r="LY5" s="82">
        <f>Náklady_2018!LF7/Náklady_2018!$MO7</f>
        <v>0</v>
      </c>
      <c r="LZ5" s="82">
        <f>Náklady_2018!LG7/Náklady_2018!$MO7</f>
        <v>0</v>
      </c>
      <c r="MA5" s="82">
        <f>Náklady_2018!LH7/Náklady_2018!$MO7</f>
        <v>0</v>
      </c>
      <c r="MB5" s="82">
        <f>Náklady_2018!LI7/Náklady_2018!$MO7</f>
        <v>0</v>
      </c>
      <c r="MC5" s="82">
        <f>Náklady_2018!LJ7/Náklady_2018!$MO7</f>
        <v>0</v>
      </c>
      <c r="MD5" s="82">
        <f>Náklady_2018!LK7/Náklady_2018!$MO7</f>
        <v>0</v>
      </c>
      <c r="ME5" s="82">
        <f>Náklady_2018!LL7/Náklady_2018!$MO7</f>
        <v>0</v>
      </c>
      <c r="MF5" s="82">
        <f>Náklady_2018!LM7/Náklady_2018!$MO7</f>
        <v>0</v>
      </c>
      <c r="MG5" s="83">
        <f t="shared" ref="MG5:MG15" si="17">SUM(MH5:NB5)</f>
        <v>0</v>
      </c>
      <c r="MH5" s="82">
        <f>Náklady_2018!LN7/Náklady_2018!$MO7</f>
        <v>0</v>
      </c>
      <c r="MI5" s="82">
        <f>Náklady_2018!LO7/Náklady_2018!$MO7</f>
        <v>0</v>
      </c>
      <c r="MJ5" s="82">
        <f>Náklady_2018!LP7/Náklady_2018!$MO7</f>
        <v>0</v>
      </c>
      <c r="MK5" s="82">
        <f>Náklady_2018!LQ7/Náklady_2018!$MO7</f>
        <v>0</v>
      </c>
      <c r="ML5" s="82">
        <f>Náklady_2018!LR7/Náklady_2018!$MO7</f>
        <v>0</v>
      </c>
      <c r="MM5" s="82">
        <f>Náklady_2018!LS7/Náklady_2018!$MO7</f>
        <v>0</v>
      </c>
      <c r="MN5" s="82">
        <f>Náklady_2018!LT7/Náklady_2018!$MO7</f>
        <v>0</v>
      </c>
      <c r="MO5" s="82">
        <f>Náklady_2018!LU7/Náklady_2018!$MO7</f>
        <v>0</v>
      </c>
      <c r="MP5" s="82">
        <f>Náklady_2018!LV7/Náklady_2018!$MO7</f>
        <v>0</v>
      </c>
      <c r="MQ5" s="82">
        <f>Náklady_2018!LW7/Náklady_2018!$MO7</f>
        <v>0</v>
      </c>
      <c r="MR5" s="82">
        <f>Náklady_2018!LX7/Náklady_2018!$MO7</f>
        <v>0</v>
      </c>
      <c r="MS5" s="82">
        <f>Náklady_2018!LY7/Náklady_2018!$MO7</f>
        <v>0</v>
      </c>
      <c r="MT5" s="82">
        <f>Náklady_2018!LZ7/Náklady_2018!$MO7</f>
        <v>0</v>
      </c>
      <c r="MU5" s="82">
        <f>Náklady_2018!MA7/Náklady_2018!$MO7</f>
        <v>0</v>
      </c>
      <c r="MV5" s="82">
        <f>Náklady_2018!MB7/Náklady_2018!$MO7</f>
        <v>0</v>
      </c>
      <c r="MW5" s="82">
        <f>Náklady_2018!MC7/Náklady_2018!$MO7</f>
        <v>0</v>
      </c>
      <c r="MX5" s="82">
        <f>Náklady_2018!MD7/Náklady_2018!$MO7</f>
        <v>0</v>
      </c>
      <c r="MY5" s="82">
        <f>Náklady_2018!ME7/Náklady_2018!$MO7</f>
        <v>0</v>
      </c>
      <c r="MZ5" s="82">
        <f>Náklady_2018!MF7/Náklady_2018!$MO7</f>
        <v>0</v>
      </c>
      <c r="NA5" s="82">
        <f>Náklady_2018!MG7/Náklady_2018!$MO7</f>
        <v>0</v>
      </c>
      <c r="NB5" s="82">
        <f>Náklady_2018!MH7/Náklady_2018!$MO7</f>
        <v>0</v>
      </c>
      <c r="NC5" s="83">
        <f t="shared" ref="NC5:NC15" si="18">SUM(ND5:NI5)</f>
        <v>0</v>
      </c>
      <c r="ND5" s="82">
        <f>Náklady_2018!MI7/Náklady_2018!$MO7</f>
        <v>0</v>
      </c>
      <c r="NE5" s="82">
        <f>Náklady_2018!MJ7/Náklady_2018!$MO7</f>
        <v>0</v>
      </c>
      <c r="NF5" s="82">
        <f>Náklady_2018!MK7/Náklady_2018!$MO7</f>
        <v>0</v>
      </c>
      <c r="NG5" s="82">
        <f>Náklady_2018!ML7/Náklady_2018!$MO7</f>
        <v>0</v>
      </c>
      <c r="NH5" s="82">
        <f>Náklady_2018!MM7/Náklady_2018!$MO7</f>
        <v>0</v>
      </c>
      <c r="NI5" s="82">
        <f>Náklady_2018!MN7/Náklady_2018!$MO7</f>
        <v>0</v>
      </c>
      <c r="NJ5" s="84">
        <f t="shared" si="8"/>
        <v>1</v>
      </c>
    </row>
    <row r="6" spans="1:389" s="1" customFormat="1" ht="12.75" x14ac:dyDescent="0.2">
      <c r="A6" s="66"/>
      <c r="B6" s="126" t="s">
        <v>499</v>
      </c>
      <c r="C6" s="127"/>
      <c r="D6" s="127" t="s">
        <v>607</v>
      </c>
      <c r="E6" s="128"/>
      <c r="F6" s="130" t="s">
        <v>500</v>
      </c>
      <c r="G6" s="81">
        <f t="shared" si="9"/>
        <v>9.5430401548586619E-2</v>
      </c>
      <c r="H6" s="82">
        <f>Náklady_2018!D8/Náklady_2018!$MO8</f>
        <v>0</v>
      </c>
      <c r="I6" s="82">
        <f>Náklady_2018!E8/Náklady_2018!$MO8</f>
        <v>0</v>
      </c>
      <c r="J6" s="82">
        <f>Náklady_2018!F8/Náklady_2018!$MO8</f>
        <v>1.2013510846981533E-2</v>
      </c>
      <c r="K6" s="82">
        <f>Náklady_2018!G8/Náklady_2018!$MO8</f>
        <v>0</v>
      </c>
      <c r="L6" s="82">
        <f>Náklady_2018!H8/Náklady_2018!$MO8</f>
        <v>0</v>
      </c>
      <c r="M6" s="82">
        <f>Náklady_2018!I8/Náklady_2018!$MO8</f>
        <v>0</v>
      </c>
      <c r="N6" s="82">
        <f>Náklady_2018!J8/Náklady_2018!$MO8</f>
        <v>1.9984124844083288E-2</v>
      </c>
      <c r="O6" s="82">
        <f>Náklady_2018!K8/Náklady_2018!$MO8</f>
        <v>0</v>
      </c>
      <c r="P6" s="82">
        <f>Náklady_2018!L8/Náklady_2018!$MO8</f>
        <v>0</v>
      </c>
      <c r="Q6" s="82">
        <f>Náklady_2018!M8/Náklady_2018!$MO8</f>
        <v>0</v>
      </c>
      <c r="R6" s="82">
        <f>Náklady_2018!N8/Náklady_2018!$MO8</f>
        <v>0</v>
      </c>
      <c r="S6" s="82">
        <f>Náklady_2018!O8/Náklady_2018!$MO8</f>
        <v>8.2375809048124572E-3</v>
      </c>
      <c r="T6" s="82">
        <f>Náklady_2018!P8/Náklady_2018!$MO8</f>
        <v>0</v>
      </c>
      <c r="U6" s="82">
        <f>Náklady_2018!Q8/Náklady_2018!$MO8</f>
        <v>0</v>
      </c>
      <c r="V6" s="82">
        <f>Náklady_2018!R8/Náklady_2018!$MO8</f>
        <v>2.4118986882906882E-2</v>
      </c>
      <c r="W6" s="82">
        <f>Náklady_2018!S8/Náklady_2018!$MO8</f>
        <v>1.329477343081048E-2</v>
      </c>
      <c r="X6" s="82">
        <f>Náklady_2018!T8/Náklady_2018!$MO8</f>
        <v>0</v>
      </c>
      <c r="Y6" s="82">
        <f>Náklady_2018!U8/Náklady_2018!$MO8</f>
        <v>0</v>
      </c>
      <c r="Z6" s="82">
        <f>Náklady_2018!V8/Náklady_2018!$MO8</f>
        <v>0</v>
      </c>
      <c r="AA6" s="82">
        <f>Náklady_2018!W8/Náklady_2018!$MO8</f>
        <v>1.7781424638991988E-2</v>
      </c>
      <c r="AB6" s="82">
        <f>Náklady_2018!X8/Náklady_2018!$MO8</f>
        <v>0</v>
      </c>
      <c r="AC6" s="82">
        <f>Náklady_2018!Y8/Náklady_2018!$MO8</f>
        <v>0</v>
      </c>
      <c r="AD6" s="82">
        <f>Náklady_2018!Z8/Náklady_2018!$MO8</f>
        <v>0</v>
      </c>
      <c r="AE6" s="82">
        <f>Náklady_2018!AA8/Náklady_2018!$MO8</f>
        <v>0</v>
      </c>
      <c r="AF6" s="82">
        <f>Náklady_2018!AB8/Náklady_2018!$MO8</f>
        <v>0</v>
      </c>
      <c r="AG6" s="82">
        <f>Náklady_2018!AC8/Náklady_2018!$MO8</f>
        <v>0</v>
      </c>
      <c r="AH6" s="82">
        <f>Náklady_2018!AD8/Náklady_2018!$MO8</f>
        <v>0</v>
      </c>
      <c r="AI6" s="82">
        <f>Náklady_2018!AE8/Náklady_2018!$MO8</f>
        <v>0</v>
      </c>
      <c r="AJ6" s="82">
        <f>Náklady_2018!AF8/Náklady_2018!$MO8</f>
        <v>0</v>
      </c>
      <c r="AK6" s="82">
        <f>Náklady_2018!AG8/Náklady_2018!$MO8</f>
        <v>0</v>
      </c>
      <c r="AL6" s="82">
        <f>Náklady_2018!AH8/Náklady_2018!$MO8</f>
        <v>0</v>
      </c>
      <c r="AM6" s="82">
        <f>Náklady_2018!AI8/Náklady_2018!$MO8</f>
        <v>0</v>
      </c>
      <c r="AN6" s="82">
        <f>Náklady_2018!AJ8/Náklady_2018!$MO8</f>
        <v>0</v>
      </c>
      <c r="AO6" s="82">
        <f>Náklady_2018!AK8/Náklady_2018!$MO8</f>
        <v>0</v>
      </c>
      <c r="AP6" s="82">
        <f>Náklady_2018!AL8/Náklady_2018!$MO8</f>
        <v>0</v>
      </c>
      <c r="AQ6" s="82">
        <f>Náklady_2018!AM8/Náklady_2018!$MO8</f>
        <v>0</v>
      </c>
      <c r="AR6" s="82">
        <f>Náklady_2018!AN8/Náklady_2018!$MO8</f>
        <v>0</v>
      </c>
      <c r="AS6" s="82">
        <f>Náklady_2018!AO8/Náklady_2018!$MO8</f>
        <v>0</v>
      </c>
      <c r="AT6" s="82">
        <f>Náklady_2018!AP8/Náklady_2018!$MO8</f>
        <v>0</v>
      </c>
      <c r="AU6" s="82">
        <f>Náklady_2018!AQ8/Náklady_2018!$MO8</f>
        <v>0</v>
      </c>
      <c r="AV6" s="82">
        <f>Náklady_2018!AR8/Náklady_2018!$MO8</f>
        <v>0</v>
      </c>
      <c r="AW6" s="82">
        <f>Náklady_2018!AS8/Náklady_2018!$MO8</f>
        <v>0</v>
      </c>
      <c r="AX6" s="82">
        <f>Náklady_2018!AT8/Náklady_2018!$MO8</f>
        <v>0</v>
      </c>
      <c r="AY6" s="82">
        <f>Náklady_2018!AU8/Náklady_2018!$MO8</f>
        <v>0</v>
      </c>
      <c r="AZ6" s="82">
        <f>Náklady_2018!AV8/Náklady_2018!$MO8</f>
        <v>0</v>
      </c>
      <c r="BA6" s="82">
        <f>Náklady_2018!AW8/Náklady_2018!$MO8</f>
        <v>0</v>
      </c>
      <c r="BB6" s="82">
        <f>Náklady_2018!AX8/Náklady_2018!$MO8</f>
        <v>0</v>
      </c>
      <c r="BC6" s="82">
        <f>Náklady_2018!AY8/Náklady_2018!$MO8</f>
        <v>0</v>
      </c>
      <c r="BD6" s="81">
        <f t="shared" si="0"/>
        <v>7.4033762831599237E-2</v>
      </c>
      <c r="BE6" s="82">
        <f>Náklady_2018!AZ8/Náklady_2018!$MO8</f>
        <v>0</v>
      </c>
      <c r="BF6" s="82">
        <f>Náklady_2018!BA8/Náklady_2018!$MO8</f>
        <v>8.8625870432656028E-3</v>
      </c>
      <c r="BG6" s="82">
        <f>Náklady_2018!BB8/Náklady_2018!$MO8</f>
        <v>0</v>
      </c>
      <c r="BH6" s="82">
        <f>Náklady_2018!BC8/Náklady_2018!$MO8</f>
        <v>0</v>
      </c>
      <c r="BI6" s="82">
        <f>Náklady_2018!BD8/Náklady_2018!$MO8</f>
        <v>1.5566224311131626E-2</v>
      </c>
      <c r="BJ6" s="82">
        <f>Náklady_2018!BE8/Náklady_2018!$MO8</f>
        <v>0</v>
      </c>
      <c r="BK6" s="82">
        <f>Náklady_2018!BF8/Náklady_2018!$MO8</f>
        <v>0</v>
      </c>
      <c r="BL6" s="82">
        <f>Náklady_2018!BG8/Náklady_2018!$MO8</f>
        <v>0</v>
      </c>
      <c r="BM6" s="82">
        <f>Náklady_2018!BH8/Náklady_2018!$MO8</f>
        <v>0</v>
      </c>
      <c r="BN6" s="82">
        <f>Náklady_2018!BI8/Náklady_2018!$MO8</f>
        <v>1.9249296198444805E-2</v>
      </c>
      <c r="BO6" s="82">
        <f>Náklady_2018!BJ8/Náklady_2018!$MO8</f>
        <v>0</v>
      </c>
      <c r="BP6" s="82">
        <f>Náklady_2018!BK8/Náklady_2018!$MO8</f>
        <v>0</v>
      </c>
      <c r="BQ6" s="82">
        <f>Náklady_2018!BL8/Náklady_2018!$MO8</f>
        <v>0</v>
      </c>
      <c r="BR6" s="82">
        <f>Náklady_2018!BM8/Náklady_2018!$MO8</f>
        <v>1.2989413288880513E-2</v>
      </c>
      <c r="BS6" s="82">
        <f>Náklady_2018!BN8/Náklady_2018!$MO8</f>
        <v>0</v>
      </c>
      <c r="BT6" s="82">
        <f>Náklady_2018!BO8/Náklady_2018!$MO8</f>
        <v>0</v>
      </c>
      <c r="BU6" s="82">
        <f>Náklady_2018!BP8/Náklady_2018!$MO8</f>
        <v>0</v>
      </c>
      <c r="BV6" s="82">
        <f>Náklady_2018!BQ8/Náklady_2018!$MO8</f>
        <v>1.7366241989876685E-2</v>
      </c>
      <c r="BW6" s="82">
        <f>Náklady_2018!BR8/Náklady_2018!$MO8</f>
        <v>0</v>
      </c>
      <c r="BX6" s="82">
        <f>Náklady_2018!BS8/Náklady_2018!$MO8</f>
        <v>0</v>
      </c>
      <c r="BY6" s="82">
        <f>Náklady_2018!BT8/Náklady_2018!$MO8</f>
        <v>0</v>
      </c>
      <c r="BZ6" s="82">
        <f>Náklady_2018!BU8/Náklady_2018!$MO8</f>
        <v>0</v>
      </c>
      <c r="CA6" s="82">
        <f>Náklady_2018!BV8/Náklady_2018!$MO8</f>
        <v>0</v>
      </c>
      <c r="CB6" s="82">
        <f>Náklady_2018!BW8/Náklady_2018!$MO8</f>
        <v>0</v>
      </c>
      <c r="CC6" s="82">
        <f>Náklady_2018!BX8/Náklady_2018!$MO8</f>
        <v>0</v>
      </c>
      <c r="CD6" s="82">
        <f>Náklady_2018!BY8/Náklady_2018!$MO8</f>
        <v>0</v>
      </c>
      <c r="CE6" s="82">
        <f>Náklady_2018!BZ8/Náklady_2018!$MO8</f>
        <v>0</v>
      </c>
      <c r="CF6" s="82">
        <f>Náklady_2018!CA8/Náklady_2018!$MO8</f>
        <v>0</v>
      </c>
      <c r="CG6" s="81">
        <f t="shared" si="1"/>
        <v>0.14141924608188117</v>
      </c>
      <c r="CH6" s="82">
        <f>Náklady_2018!CB8/Náklady_2018!$MO8</f>
        <v>0</v>
      </c>
      <c r="CI6" s="82">
        <f>Náklady_2018!CC8/Náklady_2018!$MO8</f>
        <v>1.1534041852196761E-2</v>
      </c>
      <c r="CJ6" s="82">
        <f>Náklady_2018!CD8/Náklady_2018!$MO8</f>
        <v>2.5058281822410752E-2</v>
      </c>
      <c r="CK6" s="82">
        <f>Náklady_2018!CE8/Náklady_2018!$MO8</f>
        <v>1.9916267034765518E-2</v>
      </c>
      <c r="CL6" s="82">
        <f>Náklady_2018!CF8/Náklady_2018!$MO8</f>
        <v>9.2295549331288061E-3</v>
      </c>
      <c r="CM6" s="82">
        <f>Náklady_2018!CG8/Náklady_2018!$MO8</f>
        <v>1.1522434595339776E-2</v>
      </c>
      <c r="CN6" s="82">
        <f>Náklady_2018!CH8/Náklady_2018!$MO8</f>
        <v>5.759877998801774E-3</v>
      </c>
      <c r="CO6" s="82">
        <f>Náklady_2018!CI8/Náklady_2018!$MO8</f>
        <v>1.5695689868382632E-2</v>
      </c>
      <c r="CP6" s="82">
        <f>Náklady_2018!CJ8/Náklady_2018!$MO8</f>
        <v>1.221529854311069E-2</v>
      </c>
      <c r="CQ6" s="82">
        <f>Náklady_2018!CK8/Náklady_2018!$MO8</f>
        <v>1.2296549341109599E-2</v>
      </c>
      <c r="CR6" s="82">
        <f>Náklady_2018!CL8/Náklady_2018!$MO8</f>
        <v>1.2001903590124544E-2</v>
      </c>
      <c r="CS6" s="82">
        <f>Náklady_2018!CM8/Náklady_2018!$MO8</f>
        <v>6.1893465025102913E-3</v>
      </c>
      <c r="CT6" s="82">
        <f>Náklady_2018!CN8/Náklady_2018!$MO8</f>
        <v>0</v>
      </c>
      <c r="CU6" s="82">
        <f>Náklady_2018!CO8/Náklady_2018!$MO8</f>
        <v>0</v>
      </c>
      <c r="CV6" s="82">
        <f>Náklady_2018!CP8/Náklady_2018!$MO8</f>
        <v>0</v>
      </c>
      <c r="CW6" s="82">
        <f>Náklady_2018!CQ8/Náklady_2018!$MO8</f>
        <v>0</v>
      </c>
      <c r="CX6" s="82">
        <f>Náklady_2018!CR8/Náklady_2018!$MO8</f>
        <v>0</v>
      </c>
      <c r="CY6" s="81">
        <f t="shared" si="2"/>
        <v>0.12747803773072769</v>
      </c>
      <c r="CZ6" s="82">
        <f>Náklady_2018!CS8/Náklady_2018!$MO8</f>
        <v>0</v>
      </c>
      <c r="DA6" s="82">
        <f>Náklady_2018!CT8/Náklady_2018!$MO8</f>
        <v>7.0625693645205434E-3</v>
      </c>
      <c r="DB6" s="82">
        <f>Náklady_2018!CU8/Náklady_2018!$MO8</f>
        <v>8.7768719157063132E-3</v>
      </c>
      <c r="DC6" s="82">
        <f>Náklady_2018!CV8/Náklady_2018!$MO8</f>
        <v>1.2279584888780157E-2</v>
      </c>
      <c r="DD6" s="82">
        <f>Náklady_2018!CW8/Náklady_2018!$MO8</f>
        <v>0</v>
      </c>
      <c r="DE6" s="82">
        <f>Náklady_2018!CX8/Náklady_2018!$MO8</f>
        <v>0</v>
      </c>
      <c r="DF6" s="82">
        <f>Náklady_2018!CY8/Náklady_2018!$MO8</f>
        <v>0</v>
      </c>
      <c r="DG6" s="82">
        <f>Náklady_2018!CZ8/Náklady_2018!$MO8</f>
        <v>0</v>
      </c>
      <c r="DH6" s="82">
        <f>Náklady_2018!DA8/Náklady_2018!$MO8</f>
        <v>1.6314445945451249E-2</v>
      </c>
      <c r="DI6" s="82">
        <f>Náklady_2018!DB8/Náklady_2018!$MO8</f>
        <v>2.2843974360462465E-2</v>
      </c>
      <c r="DJ6" s="82">
        <f>Náklady_2018!DC8/Náklady_2018!$MO8</f>
        <v>0</v>
      </c>
      <c r="DK6" s="82">
        <f>Náklady_2018!DD8/Náklady_2018!$MO8</f>
        <v>0</v>
      </c>
      <c r="DL6" s="82">
        <f>Náklady_2018!DE8/Náklady_2018!$MO8</f>
        <v>0</v>
      </c>
      <c r="DM6" s="82">
        <f>Náklady_2018!DF8/Náklady_2018!$MO8</f>
        <v>0</v>
      </c>
      <c r="DN6" s="82">
        <f>Náklady_2018!DG8/Náklady_2018!$MO8</f>
        <v>2.8471708204277003E-2</v>
      </c>
      <c r="DO6" s="82">
        <f>Náklady_2018!DH8/Náklady_2018!$MO8</f>
        <v>0</v>
      </c>
      <c r="DP6" s="82">
        <f>Náklady_2018!DI8/Náklady_2018!$MO8</f>
        <v>0</v>
      </c>
      <c r="DQ6" s="82">
        <f>Náklady_2018!DJ8/Náklady_2018!$MO8</f>
        <v>6.7875666636011594E-3</v>
      </c>
      <c r="DR6" s="82">
        <f>Náklady_2018!DK8/Náklady_2018!$MO8</f>
        <v>3.6598573735992048E-3</v>
      </c>
      <c r="DS6" s="82">
        <f>Náklady_2018!DL8/Náklady_2018!$MO8</f>
        <v>7.6348964141612101E-3</v>
      </c>
      <c r="DT6" s="82">
        <f>Náklady_2018!DM8/Náklady_2018!$MO8</f>
        <v>1.3646562600168393E-2</v>
      </c>
      <c r="DU6" s="82">
        <f>Náklady_2018!DN8/Náklady_2018!$MO8</f>
        <v>0</v>
      </c>
      <c r="DV6" s="83">
        <f t="shared" si="10"/>
        <v>5.470232296924344E-2</v>
      </c>
      <c r="DW6" s="82">
        <f>Náklady_2018!DO8/Náklady_2018!$MO8</f>
        <v>0</v>
      </c>
      <c r="DX6" s="82">
        <f>Náklady_2018!DP8/Náklady_2018!$MO8</f>
        <v>2.5575251185502711E-2</v>
      </c>
      <c r="DY6" s="82">
        <f>Náklady_2018!DQ8/Náklady_2018!$MO8</f>
        <v>2.8929748417171951E-2</v>
      </c>
      <c r="DZ6" s="82">
        <f>Náklady_2018!DR8/Náklady_2018!$MO8</f>
        <v>1.9732336656877878E-4</v>
      </c>
      <c r="EA6" s="82">
        <f>Náklady_2018!DS8/Náklady_2018!$MO8</f>
        <v>0</v>
      </c>
      <c r="EB6" s="83">
        <f t="shared" si="3"/>
        <v>0.17143918377769782</v>
      </c>
      <c r="EC6" s="82">
        <f>Náklady_2018!DT8/Náklady_2018!$MO8</f>
        <v>0</v>
      </c>
      <c r="ED6" s="82">
        <f>Náklady_2018!DU8/Náklady_2018!$MO8</f>
        <v>2.6930621640033962E-2</v>
      </c>
      <c r="EE6" s="82">
        <f>Náklady_2018!DV8/Náklady_2018!$MO8</f>
        <v>1.8514467552806321E-2</v>
      </c>
      <c r="EF6" s="82">
        <f>Náklady_2018!DW8/Náklady_2018!$MO8</f>
        <v>9.585808432047099E-3</v>
      </c>
      <c r="EG6" s="82">
        <f>Náklady_2018!DX8/Náklady_2018!$MO8</f>
        <v>7.4616804272184803E-3</v>
      </c>
      <c r="EH6" s="82">
        <f>Náklady_2018!DY8/Náklady_2018!$MO8</f>
        <v>2.2136824558098338E-2</v>
      </c>
      <c r="EI6" s="82">
        <f>Náklady_2018!DZ8/Náklady_2018!$MO8</f>
        <v>6.7375661725249071E-3</v>
      </c>
      <c r="EJ6" s="82">
        <f>Náklady_2018!EA8/Náklady_2018!$MO8</f>
        <v>1.8169821310745016E-2</v>
      </c>
      <c r="EK6" s="82">
        <f>Náklady_2018!EB8/Náklady_2018!$MO8</f>
        <v>9.2375907263374888E-3</v>
      </c>
      <c r="EL6" s="82">
        <f>Náklady_2018!EC8/Náklady_2018!$MO8</f>
        <v>4.1089689273733935E-3</v>
      </c>
      <c r="EM6" s="82">
        <f>Náklady_2018!ED8/Náklady_2018!$MO8</f>
        <v>4.4670081581158379E-3</v>
      </c>
      <c r="EN6" s="82">
        <f>Náklady_2018!EE8/Náklady_2018!$MO8</f>
        <v>1.0886714065941718E-2</v>
      </c>
      <c r="EO6" s="82">
        <f>Náklady_2018!EF8/Náklady_2018!$MO8</f>
        <v>1.7752852929805558E-2</v>
      </c>
      <c r="EP6" s="82">
        <f>Náklady_2018!EG8/Náklady_2018!$MO8</f>
        <v>0</v>
      </c>
      <c r="EQ6" s="82">
        <f>Náklady_2018!EH8/Náklady_2018!$MO8</f>
        <v>0</v>
      </c>
      <c r="ER6" s="82">
        <f>Náklady_2018!EI8/Náklady_2018!$MO8</f>
        <v>0</v>
      </c>
      <c r="ES6" s="82">
        <f>Náklady_2018!EJ8/Náklady_2018!$MO8</f>
        <v>4.019682336165801E-3</v>
      </c>
      <c r="ET6" s="82">
        <f>Náklady_2018!EK8/Náklady_2018!$MO8</f>
        <v>1.0740284056361267E-2</v>
      </c>
      <c r="EU6" s="82">
        <f>Náklady_2018!EL8/Náklady_2018!$MO8</f>
        <v>0</v>
      </c>
      <c r="EV6" s="82">
        <f>Náklady_2018!EM8/Náklady_2018!$MO8</f>
        <v>0</v>
      </c>
      <c r="EW6" s="82">
        <f>Náklady_2018!EN8/Náklady_2018!$MO8</f>
        <v>6.8929248412261178E-4</v>
      </c>
      <c r="EX6" s="82">
        <f>Náklady_2018!EO8/Náklady_2018!$MO8</f>
        <v>0</v>
      </c>
      <c r="EY6" s="82">
        <f>Náklady_2018!EP8/Náklady_2018!$MO8</f>
        <v>0</v>
      </c>
      <c r="EZ6" s="82">
        <f>Náklady_2018!EQ8/Náklady_2018!$MO8</f>
        <v>0</v>
      </c>
      <c r="FA6" s="82">
        <f>Náklady_2018!ER8/Náklady_2018!$MO8</f>
        <v>0</v>
      </c>
      <c r="FB6" s="82">
        <f>Náklady_2018!ES8/Náklady_2018!$MO8</f>
        <v>0</v>
      </c>
      <c r="FC6" s="82">
        <f>Náklady_2018!ET8/Náklady_2018!$MO8</f>
        <v>0</v>
      </c>
      <c r="FD6" s="82">
        <f>Náklady_2018!EU8/Náklady_2018!$MO8</f>
        <v>0</v>
      </c>
      <c r="FE6" s="83">
        <f t="shared" si="11"/>
        <v>0.11473594829949221</v>
      </c>
      <c r="FF6" s="82">
        <f>Náklady_2018!EV8/Náklady_2018!$MO8</f>
        <v>0</v>
      </c>
      <c r="FG6" s="82">
        <f>Náklady_2018!EW8/Náklady_2018!$MO8</f>
        <v>2.5909183036619106E-2</v>
      </c>
      <c r="FH6" s="82">
        <f>Náklady_2018!EX8/Náklady_2018!$MO8</f>
        <v>0</v>
      </c>
      <c r="FI6" s="82">
        <f>Náklady_2018!EY8/Náklady_2018!$MO8</f>
        <v>0</v>
      </c>
      <c r="FJ6" s="82">
        <f>Náklady_2018!EZ8/Náklady_2018!$MO8</f>
        <v>2.1743963556784929E-2</v>
      </c>
      <c r="FK6" s="82">
        <f>Náklady_2018!FA8/Náklady_2018!$MO8</f>
        <v>0</v>
      </c>
      <c r="FL6" s="82">
        <f>Náklady_2018!FB8/Náklady_2018!$MO8</f>
        <v>2.4492204834154617E-2</v>
      </c>
      <c r="FM6" s="82">
        <f>Náklady_2018!FC8/Náklady_2018!$MO8</f>
        <v>2.8222598614807817E-2</v>
      </c>
      <c r="FN6" s="82">
        <f>Náklady_2018!FD8/Náklady_2018!$MO8</f>
        <v>0</v>
      </c>
      <c r="FO6" s="82">
        <f>Náklady_2018!FE8/Náklady_2018!$MO8</f>
        <v>1.424478276125926E-2</v>
      </c>
      <c r="FP6" s="82">
        <f>Náklady_2018!FF8/Náklady_2018!$MO8</f>
        <v>0</v>
      </c>
      <c r="FQ6" s="82">
        <f>Náklady_2018!FG8/Náklady_2018!$MO8</f>
        <v>0</v>
      </c>
      <c r="FR6" s="82">
        <f>Náklady_2018!FH8/Náklady_2018!$MO8</f>
        <v>0</v>
      </c>
      <c r="FS6" s="82">
        <f>Náklady_2018!FI8/Náklady_2018!$MO8</f>
        <v>1.2321549586647722E-4</v>
      </c>
      <c r="FT6" s="82">
        <f>Náklady_2018!FJ8/Náklady_2018!$MO8</f>
        <v>0</v>
      </c>
      <c r="FU6" s="82">
        <f>Náklady_2018!FK8/Náklady_2018!$MO8</f>
        <v>0</v>
      </c>
      <c r="FV6" s="82">
        <f>Náklady_2018!FL8/Náklady_2018!$MO8</f>
        <v>0</v>
      </c>
      <c r="FW6" s="83">
        <f t="shared" si="12"/>
        <v>0.11440737364384826</v>
      </c>
      <c r="FX6" s="82">
        <f>Náklady_2018!FM8/Náklady_2018!$MO8</f>
        <v>0</v>
      </c>
      <c r="FY6" s="82">
        <f>Náklady_2018!FN8/Náklady_2018!$MO8</f>
        <v>7.2643570606497022E-3</v>
      </c>
      <c r="FZ6" s="82">
        <f>Náklady_2018!FO8/Náklady_2018!$MO8</f>
        <v>1.8817149097000059E-2</v>
      </c>
      <c r="GA6" s="82">
        <f>Náklady_2018!FP8/Náklady_2018!$MO8</f>
        <v>0</v>
      </c>
      <c r="GB6" s="82">
        <f>Náklady_2018!FQ8/Náklady_2018!$MO8</f>
        <v>3.9055740726024982E-2</v>
      </c>
      <c r="GC6" s="82">
        <f>Náklady_2018!FR8/Náklady_2018!$MO8</f>
        <v>0</v>
      </c>
      <c r="GD6" s="82">
        <f>Náklady_2018!FS8/Náklady_2018!$MO8</f>
        <v>1.2840304681563835E-2</v>
      </c>
      <c r="GE6" s="82">
        <f>Náklady_2018!FT8/Náklady_2018!$MO8</f>
        <v>3.362175878513092E-2</v>
      </c>
      <c r="GF6" s="82">
        <f>Náklady_2018!FU8/Náklady_2018!$MO8</f>
        <v>2.8080632934787747E-3</v>
      </c>
      <c r="GG6" s="82">
        <f>Náklady_2018!FV8/Náklady_2018!$MO8</f>
        <v>0</v>
      </c>
      <c r="GH6" s="82">
        <f>Náklady_2018!FW8/Náklady_2018!$MO8</f>
        <v>0</v>
      </c>
      <c r="GI6" s="82">
        <f>Náklady_2018!FX8/Náklady_2018!$MO8</f>
        <v>0</v>
      </c>
      <c r="GJ6" s="82">
        <f>Náklady_2018!FY8/Náklady_2018!$MO8</f>
        <v>0</v>
      </c>
      <c r="GK6" s="82">
        <f>Náklady_2018!FZ8/Náklady_2018!$MO8</f>
        <v>0</v>
      </c>
      <c r="GL6" s="82">
        <f>Náklady_2018!GA8/Náklady_2018!$MO8</f>
        <v>0</v>
      </c>
      <c r="GM6" s="82">
        <f>Náklady_2018!GB8/Náklady_2018!$MO8</f>
        <v>0</v>
      </c>
      <c r="GN6" s="82">
        <f>Náklady_2018!GC8/Náklady_2018!$MO8</f>
        <v>0</v>
      </c>
      <c r="GO6" s="82">
        <f>Náklady_2018!GD8/Náklady_2018!$MO8</f>
        <v>0</v>
      </c>
      <c r="GP6" s="82">
        <f>Náklady_2018!GE8/Náklady_2018!$MO8</f>
        <v>0</v>
      </c>
      <c r="GQ6" s="82">
        <f>Náklady_2018!GF8/Náklady_2018!$MO8</f>
        <v>0</v>
      </c>
      <c r="GR6" s="82">
        <f>Náklady_2018!GG8/Náklady_2018!$MO8</f>
        <v>0</v>
      </c>
      <c r="GS6" s="83">
        <f t="shared" si="13"/>
        <v>7.3649830489406584E-2</v>
      </c>
      <c r="GT6" s="82">
        <f>Náklady_2018!GH8/Náklady_2018!$MO8</f>
        <v>0</v>
      </c>
      <c r="GU6" s="82">
        <f>Náklady_2018!GI8/Náklady_2018!$MO8</f>
        <v>2.2892189119714565E-2</v>
      </c>
      <c r="GV6" s="82">
        <f>Náklady_2018!GJ8/Náklady_2018!$MO8</f>
        <v>2.3568981481068119E-2</v>
      </c>
      <c r="GW6" s="82">
        <f>Náklady_2018!GK8/Náklady_2018!$MO8</f>
        <v>2.7188659888623901E-2</v>
      </c>
      <c r="GX6" s="82">
        <f>Náklady_2018!GL8/Náklady_2018!$MO8</f>
        <v>0</v>
      </c>
      <c r="GY6" s="82">
        <f>Náklady_2018!GM8/Náklady_2018!$MO8</f>
        <v>0</v>
      </c>
      <c r="GZ6" s="82">
        <f>Náklady_2018!GN8/Náklady_2018!$MO8</f>
        <v>0</v>
      </c>
      <c r="HA6" s="82">
        <f>Náklady_2018!GO8/Náklady_2018!$MO8</f>
        <v>0</v>
      </c>
      <c r="HB6" s="82">
        <f>Náklady_2018!GP8/Náklady_2018!$MO8</f>
        <v>0</v>
      </c>
      <c r="HC6" s="82">
        <f>Náklady_2018!GQ8/Náklady_2018!$MO8</f>
        <v>0</v>
      </c>
      <c r="HD6" s="82">
        <f>Náklady_2018!GR8/Náklady_2018!$MO8</f>
        <v>0</v>
      </c>
      <c r="HE6" s="83">
        <f t="shared" si="14"/>
        <v>0</v>
      </c>
      <c r="HF6" s="82">
        <f>Náklady_2018!GS8/Náklady_2018!$MO8</f>
        <v>0</v>
      </c>
      <c r="HG6" s="82">
        <f>Náklady_2018!GT8/Náklady_2018!$MO8</f>
        <v>0</v>
      </c>
      <c r="HH6" s="82">
        <f>Náklady_2018!GU8/Náklady_2018!$MO8</f>
        <v>0</v>
      </c>
      <c r="HI6" s="82">
        <f>Náklady_2018!GV8/Náklady_2018!$MO8</f>
        <v>0</v>
      </c>
      <c r="HJ6" s="82">
        <f>Náklady_2018!GW8/Náklady_2018!$MO8</f>
        <v>0</v>
      </c>
      <c r="HK6" s="82">
        <f>Náklady_2018!GX8/Náklady_2018!$MO8</f>
        <v>0</v>
      </c>
      <c r="HL6" s="82">
        <f>Náklady_2018!GY8/Náklady_2018!$MO8</f>
        <v>0</v>
      </c>
      <c r="HM6" s="82">
        <f>Náklady_2018!GZ8/Náklady_2018!$MO8</f>
        <v>0</v>
      </c>
      <c r="HN6" s="82">
        <f>Náklady_2018!HA8/Náklady_2018!$MO8</f>
        <v>0</v>
      </c>
      <c r="HO6" s="82">
        <f>Náklady_2018!HB8/Náklady_2018!$MO8</f>
        <v>0</v>
      </c>
      <c r="HP6" s="82">
        <f>Náklady_2018!HC8/Náklady_2018!$MO8</f>
        <v>0</v>
      </c>
      <c r="HQ6" s="82">
        <f>Náklady_2018!HD8/Náklady_2018!$MO8</f>
        <v>0</v>
      </c>
      <c r="HR6" s="82">
        <f>Náklady_2018!HE8/Náklady_2018!$MO8</f>
        <v>0</v>
      </c>
      <c r="HS6" s="82">
        <f>Náklady_2018!HF8/Náklady_2018!$MO8</f>
        <v>0</v>
      </c>
      <c r="HT6" s="82">
        <f>Náklady_2018!HG8/Náklady_2018!$MO8</f>
        <v>0</v>
      </c>
      <c r="HU6" s="82">
        <f>Náklady_2018!HH8/Náklady_2018!$MO8</f>
        <v>0</v>
      </c>
      <c r="HV6" s="83">
        <f t="shared" si="15"/>
        <v>3.270389262751687E-2</v>
      </c>
      <c r="HW6" s="82">
        <f>Náklady_2018!HI8/Náklady_2018!$MO8</f>
        <v>3.270389262751687E-2</v>
      </c>
      <c r="HX6" s="82">
        <f>Náklady_2018!HJ8/Náklady_2018!$MO8</f>
        <v>0</v>
      </c>
      <c r="HY6" s="82">
        <f>Náklady_2018!HK8/Náklady_2018!$MO8</f>
        <v>0</v>
      </c>
      <c r="HZ6" s="82">
        <f>Náklady_2018!HL8/Náklady_2018!$MO8</f>
        <v>0</v>
      </c>
      <c r="IA6" s="82">
        <f>Náklady_2018!HM8/Náklady_2018!$MO8</f>
        <v>0</v>
      </c>
      <c r="IB6" s="82">
        <f>Náklady_2018!HN8/Náklady_2018!$MO8</f>
        <v>0</v>
      </c>
      <c r="IC6" s="82">
        <f>Náklady_2018!HO8/Náklady_2018!$MO8</f>
        <v>0</v>
      </c>
      <c r="ID6" s="82">
        <f>Náklady_2018!HP8/Náklady_2018!$MO8</f>
        <v>0</v>
      </c>
      <c r="IE6" s="82">
        <f>Náklady_2018!HQ8/Náklady_2018!$MO8</f>
        <v>0</v>
      </c>
      <c r="IF6" s="83">
        <f t="shared" si="4"/>
        <v>0</v>
      </c>
      <c r="IG6" s="82">
        <f>Náklady_2018!HR8/Náklady_2018!$MO8</f>
        <v>0</v>
      </c>
      <c r="IH6" s="82">
        <f>Náklady_2018!HS8/Náklady_2018!$MO8</f>
        <v>0</v>
      </c>
      <c r="II6" s="82">
        <f>Náklady_2018!HT8/Náklady_2018!$MO8</f>
        <v>0</v>
      </c>
      <c r="IJ6" s="82">
        <f>Náklady_2018!HU8/Náklady_2018!$MO8</f>
        <v>0</v>
      </c>
      <c r="IK6" s="82">
        <f>Náklady_2018!HV8/Náklady_2018!$MO8</f>
        <v>0</v>
      </c>
      <c r="IL6" s="82">
        <f>Náklady_2018!HW8/Náklady_2018!$MO8</f>
        <v>0</v>
      </c>
      <c r="IM6" s="82">
        <f>Náklady_2018!HX8/Náklady_2018!$MO8</f>
        <v>0</v>
      </c>
      <c r="IN6" s="82">
        <f>Náklady_2018!HY8/Náklady_2018!$MO8</f>
        <v>0</v>
      </c>
      <c r="IO6" s="82">
        <f>Náklady_2018!HZ8/Náklady_2018!$MO8</f>
        <v>0</v>
      </c>
      <c r="IP6" s="82">
        <f>Náklady_2018!IA8/Náklady_2018!$MO8</f>
        <v>0</v>
      </c>
      <c r="IQ6" s="82">
        <f>Náklady_2018!IB8/Náklady_2018!$MO8</f>
        <v>0</v>
      </c>
      <c r="IR6" s="82">
        <f>Náklady_2018!IC8/Náklady_2018!$MO8</f>
        <v>0</v>
      </c>
      <c r="IS6" s="82">
        <f>Náklady_2018!ID8/Náklady_2018!$MO8</f>
        <v>0</v>
      </c>
      <c r="IT6" s="82">
        <f>Náklady_2018!IE8/Náklady_2018!$MO8</f>
        <v>0</v>
      </c>
      <c r="IU6" s="82">
        <f>Náklady_2018!IF8/Náklady_2018!$MO8</f>
        <v>0</v>
      </c>
      <c r="IV6" s="82">
        <f>Náklady_2018!IG8/Náklady_2018!$MO8</f>
        <v>0</v>
      </c>
      <c r="IW6" s="82">
        <f>Náklady_2018!IH8/Náklady_2018!$MO8</f>
        <v>0</v>
      </c>
      <c r="IX6" s="82">
        <f>Náklady_2018!II8/Náklady_2018!$MO8</f>
        <v>0</v>
      </c>
      <c r="IY6" s="83">
        <f t="shared" si="5"/>
        <v>0</v>
      </c>
      <c r="IZ6" s="82">
        <f>Náklady_2018!IJ8/Náklady_2018!$MO8</f>
        <v>0</v>
      </c>
      <c r="JA6" s="82">
        <f>Náklady_2018!IK8/Náklady_2018!$MO8</f>
        <v>0</v>
      </c>
      <c r="JB6" s="82">
        <f>Náklady_2018!IL8/Náklady_2018!$MO8</f>
        <v>0</v>
      </c>
      <c r="JC6" s="82">
        <f>Náklady_2018!IM8/Náklady_2018!$MO8</f>
        <v>0</v>
      </c>
      <c r="JD6" s="82">
        <f>Náklady_2018!IN8/Náklady_2018!$MO8</f>
        <v>0</v>
      </c>
      <c r="JE6" s="82">
        <f>Náklady_2018!IO8/Náklady_2018!$MO8</f>
        <v>0</v>
      </c>
      <c r="JF6" s="82">
        <f>Náklady_2018!IP8/Náklady_2018!$MO8</f>
        <v>0</v>
      </c>
      <c r="JG6" s="82">
        <f>Náklady_2018!IQ8/Náklady_2018!$MO8</f>
        <v>0</v>
      </c>
      <c r="JH6" s="82">
        <f>Náklady_2018!IR8/Náklady_2018!$MO8</f>
        <v>0</v>
      </c>
      <c r="JI6" s="82">
        <f>Náklady_2018!IS8/Náklady_2018!$MO8</f>
        <v>0</v>
      </c>
      <c r="JJ6" s="82">
        <f>Náklady_2018!IT8/Náklady_2018!$MO8</f>
        <v>0</v>
      </c>
      <c r="JK6" s="82">
        <f>Náklady_2018!IU8/Náklady_2018!$MO8</f>
        <v>0</v>
      </c>
      <c r="JL6" s="82">
        <f>Náklady_2018!IV8/Náklady_2018!$MO8</f>
        <v>0</v>
      </c>
      <c r="JM6" s="82">
        <f>Náklady_2018!IW8/Náklady_2018!$MO8</f>
        <v>0</v>
      </c>
      <c r="JN6" s="82">
        <f>Náklady_2018!IX8/Náklady_2018!$MO8</f>
        <v>0</v>
      </c>
      <c r="JO6" s="82">
        <f>Náklady_2018!IY8/Náklady_2018!$MO8</f>
        <v>0</v>
      </c>
      <c r="JP6" s="82">
        <f>Náklady_2018!IZ8/Náklady_2018!$MO8</f>
        <v>0</v>
      </c>
      <c r="JQ6" s="82">
        <f>Náklady_2018!JA8/Náklady_2018!$MO8</f>
        <v>0</v>
      </c>
      <c r="JR6" s="82">
        <f>Náklady_2018!JB8/Náklady_2018!$MO8</f>
        <v>0</v>
      </c>
      <c r="JS6" s="82">
        <f>Náklady_2018!JC8/Náklady_2018!$MO8</f>
        <v>0</v>
      </c>
      <c r="JT6" s="83">
        <f t="shared" si="6"/>
        <v>0</v>
      </c>
      <c r="JU6" s="82">
        <f>Náklady_2018!JD8/Náklady_2018!$MO8</f>
        <v>0</v>
      </c>
      <c r="JV6" s="82">
        <f>Náklady_2018!JE8/Náklady_2018!$MO8</f>
        <v>0</v>
      </c>
      <c r="JW6" s="82">
        <f>Náklady_2018!JF8/Náklady_2018!$MO8</f>
        <v>0</v>
      </c>
      <c r="JX6" s="82">
        <f>Náklady_2018!JG8/Náklady_2018!$MO8</f>
        <v>0</v>
      </c>
      <c r="JY6" s="82">
        <f>Náklady_2018!JH8/Náklady_2018!$MO8</f>
        <v>0</v>
      </c>
      <c r="JZ6" s="82">
        <f>Náklady_2018!JI8/Náklady_2018!$MO8</f>
        <v>0</v>
      </c>
      <c r="KA6" s="82">
        <f>Náklady_2018!JJ8/Náklady_2018!$MO8</f>
        <v>0</v>
      </c>
      <c r="KB6" s="82">
        <f>Náklady_2018!JK8/Náklady_2018!$MO8</f>
        <v>0</v>
      </c>
      <c r="KC6" s="82">
        <f>Náklady_2018!JL8/Náklady_2018!$MO8</f>
        <v>0</v>
      </c>
      <c r="KD6" s="82">
        <f>Náklady_2018!JM8/Náklady_2018!$MO8</f>
        <v>0</v>
      </c>
      <c r="KE6" s="82">
        <f>Náklady_2018!JN8/Náklady_2018!$MO8</f>
        <v>0</v>
      </c>
      <c r="KF6" s="82">
        <f>Náklady_2018!JO8/Náklady_2018!$MO8</f>
        <v>0</v>
      </c>
      <c r="KG6" s="82">
        <f>Náklady_2018!JP8/Náklady_2018!$MO8</f>
        <v>0</v>
      </c>
      <c r="KH6" s="82">
        <f>Náklady_2018!JQ8/Náklady_2018!$MO8</f>
        <v>0</v>
      </c>
      <c r="KI6" s="82">
        <f>Náklady_2018!JR8/Náklady_2018!$MO8</f>
        <v>0</v>
      </c>
      <c r="KJ6" s="82">
        <f>Náklady_2018!JS8/Náklady_2018!$MO8</f>
        <v>0</v>
      </c>
      <c r="KK6" s="82">
        <f>Náklady_2018!JT8/Náklady_2018!$MO8</f>
        <v>0</v>
      </c>
      <c r="KL6" s="82">
        <f>Náklady_2018!JU8/Náklady_2018!$MO8</f>
        <v>0</v>
      </c>
      <c r="KM6" s="82">
        <f>Náklady_2018!JV8/Náklady_2018!$MO8</f>
        <v>0</v>
      </c>
      <c r="KN6" s="82">
        <f>Náklady_2018!JW8/Náklady_2018!$MO8</f>
        <v>0</v>
      </c>
      <c r="KO6" s="82">
        <f>Náklady_2018!JX8/Náklady_2018!$MO8</f>
        <v>0</v>
      </c>
      <c r="KP6" s="82">
        <f>Náklady_2018!JY8/Náklady_2018!$MO8</f>
        <v>0</v>
      </c>
      <c r="KQ6" s="82">
        <f>Náklady_2018!JZ8/Náklady_2018!$MO8</f>
        <v>0</v>
      </c>
      <c r="KR6" s="82">
        <f>Náklady_2018!KA8/Náklady_2018!$MO8</f>
        <v>0</v>
      </c>
      <c r="KS6" s="82">
        <f>Náklady_2018!KB8/Náklady_2018!$MO8</f>
        <v>0</v>
      </c>
      <c r="KT6" s="82">
        <f>Náklady_2018!KC8/Náklady_2018!$MO8</f>
        <v>0</v>
      </c>
      <c r="KU6" s="82">
        <f>Náklady_2018!KD8/Náklady_2018!$MO8</f>
        <v>0</v>
      </c>
      <c r="KV6" s="82">
        <f>Náklady_2018!KE8/Náklady_2018!$MO8</f>
        <v>0</v>
      </c>
      <c r="KW6" s="82">
        <f>Náklady_2018!KF8/Náklady_2018!$MO8</f>
        <v>0</v>
      </c>
      <c r="KX6" s="82">
        <f>Náklady_2018!KG8/Náklady_2018!$MO8</f>
        <v>0</v>
      </c>
      <c r="KY6" s="82">
        <f>Náklady_2018!KH8/Náklady_2018!$MO8</f>
        <v>0</v>
      </c>
      <c r="KZ6" s="82">
        <f>Náklady_2018!KI8/Náklady_2018!$MO8</f>
        <v>0</v>
      </c>
      <c r="LA6" s="82">
        <f>Náklady_2018!KJ8/Náklady_2018!$MO8</f>
        <v>0</v>
      </c>
      <c r="LB6" s="82">
        <f>Náklady_2018!KK8/Náklady_2018!$MO8</f>
        <v>0</v>
      </c>
      <c r="LC6" s="82">
        <f>Náklady_2018!KL8/Náklady_2018!$MO8</f>
        <v>0</v>
      </c>
      <c r="LD6" s="82">
        <f>Náklady_2018!KM8/Náklady_2018!$MO8</f>
        <v>0</v>
      </c>
      <c r="LE6" s="82">
        <f>Náklady_2018!KN8/Náklady_2018!$MO8</f>
        <v>0</v>
      </c>
      <c r="LF6" s="82">
        <f>Náklady_2018!KO8/Náklady_2018!$MO8</f>
        <v>0</v>
      </c>
      <c r="LG6" s="82">
        <f>Náklady_2018!KP8/Náklady_2018!$MO8</f>
        <v>0</v>
      </c>
      <c r="LH6" s="82">
        <f>Náklady_2018!KQ8/Náklady_2018!$MO8</f>
        <v>0</v>
      </c>
      <c r="LI6" s="82">
        <f>Náklady_2018!KR8/Náklady_2018!$MO8</f>
        <v>0</v>
      </c>
      <c r="LJ6" s="82">
        <f>Náklady_2018!KS8/Náklady_2018!$MO8</f>
        <v>0</v>
      </c>
      <c r="LK6" s="82">
        <f>Náklady_2018!KT8/Náklady_2018!$MO8</f>
        <v>0</v>
      </c>
      <c r="LL6" s="82">
        <f>Náklady_2018!KU8/Náklady_2018!$MO8</f>
        <v>0</v>
      </c>
      <c r="LM6" s="83">
        <f t="shared" si="16"/>
        <v>0</v>
      </c>
      <c r="LN6" s="82">
        <f>Náklady_2018!KV8/Náklady_2018!$MO8</f>
        <v>0</v>
      </c>
      <c r="LO6" s="82">
        <f>Náklady_2018!KW8/Náklady_2018!$MO8</f>
        <v>0</v>
      </c>
      <c r="LP6" s="82">
        <f>Náklady_2018!KX8/Náklady_2018!$MO8</f>
        <v>0</v>
      </c>
      <c r="LQ6" s="82">
        <f>Náklady_2018!KY8/Náklady_2018!$MO8</f>
        <v>0</v>
      </c>
      <c r="LR6" s="82">
        <f>Náklady_2018!KZ8/Náklady_2018!$MO8</f>
        <v>0</v>
      </c>
      <c r="LS6" s="83">
        <f t="shared" si="7"/>
        <v>0</v>
      </c>
      <c r="LT6" s="82">
        <f>Náklady_2018!LA8/Náklady_2018!$MO8</f>
        <v>0</v>
      </c>
      <c r="LU6" s="82">
        <f>Náklady_2018!LB8/Náklady_2018!$MO8</f>
        <v>0</v>
      </c>
      <c r="LV6" s="82">
        <f>Náklady_2018!LC8/Náklady_2018!$MO8</f>
        <v>0</v>
      </c>
      <c r="LW6" s="82">
        <f>Náklady_2018!LD8/Náklady_2018!$MO8</f>
        <v>0</v>
      </c>
      <c r="LX6" s="82">
        <f>Náklady_2018!LE8/Náklady_2018!$MO8</f>
        <v>0</v>
      </c>
      <c r="LY6" s="82">
        <f>Náklady_2018!LF8/Náklady_2018!$MO8</f>
        <v>0</v>
      </c>
      <c r="LZ6" s="82">
        <f>Náklady_2018!LG8/Náklady_2018!$MO8</f>
        <v>0</v>
      </c>
      <c r="MA6" s="82">
        <f>Náklady_2018!LH8/Náklady_2018!$MO8</f>
        <v>0</v>
      </c>
      <c r="MB6" s="82">
        <f>Náklady_2018!LI8/Náklady_2018!$MO8</f>
        <v>0</v>
      </c>
      <c r="MC6" s="82">
        <f>Náklady_2018!LJ8/Náklady_2018!$MO8</f>
        <v>0</v>
      </c>
      <c r="MD6" s="82">
        <f>Náklady_2018!LK8/Náklady_2018!$MO8</f>
        <v>0</v>
      </c>
      <c r="ME6" s="82">
        <f>Náklady_2018!LL8/Náklady_2018!$MO8</f>
        <v>0</v>
      </c>
      <c r="MF6" s="82">
        <f>Náklady_2018!LM8/Náklady_2018!$MO8</f>
        <v>0</v>
      </c>
      <c r="MG6" s="83">
        <f t="shared" si="17"/>
        <v>0</v>
      </c>
      <c r="MH6" s="82">
        <f>Náklady_2018!LN8/Náklady_2018!$MO8</f>
        <v>0</v>
      </c>
      <c r="MI6" s="82">
        <f>Náklady_2018!LO8/Náklady_2018!$MO8</f>
        <v>0</v>
      </c>
      <c r="MJ6" s="82">
        <f>Náklady_2018!LP8/Náklady_2018!$MO8</f>
        <v>0</v>
      </c>
      <c r="MK6" s="82">
        <f>Náklady_2018!LQ8/Náklady_2018!$MO8</f>
        <v>0</v>
      </c>
      <c r="ML6" s="82">
        <f>Náklady_2018!LR8/Náklady_2018!$MO8</f>
        <v>0</v>
      </c>
      <c r="MM6" s="82">
        <f>Náklady_2018!LS8/Náklady_2018!$MO8</f>
        <v>0</v>
      </c>
      <c r="MN6" s="82">
        <f>Náklady_2018!LT8/Náklady_2018!$MO8</f>
        <v>0</v>
      </c>
      <c r="MO6" s="82">
        <f>Náklady_2018!LU8/Náklady_2018!$MO8</f>
        <v>0</v>
      </c>
      <c r="MP6" s="82">
        <f>Náklady_2018!LV8/Náklady_2018!$MO8</f>
        <v>0</v>
      </c>
      <c r="MQ6" s="82">
        <f>Náklady_2018!LW8/Náklady_2018!$MO8</f>
        <v>0</v>
      </c>
      <c r="MR6" s="82">
        <f>Náklady_2018!LX8/Náklady_2018!$MO8</f>
        <v>0</v>
      </c>
      <c r="MS6" s="82">
        <f>Náklady_2018!LY8/Náklady_2018!$MO8</f>
        <v>0</v>
      </c>
      <c r="MT6" s="82">
        <f>Náklady_2018!LZ8/Náklady_2018!$MO8</f>
        <v>0</v>
      </c>
      <c r="MU6" s="82">
        <f>Náklady_2018!MA8/Náklady_2018!$MO8</f>
        <v>0</v>
      </c>
      <c r="MV6" s="82">
        <f>Náklady_2018!MB8/Náklady_2018!$MO8</f>
        <v>0</v>
      </c>
      <c r="MW6" s="82">
        <f>Náklady_2018!MC8/Náklady_2018!$MO8</f>
        <v>0</v>
      </c>
      <c r="MX6" s="82">
        <f>Náklady_2018!MD8/Náklady_2018!$MO8</f>
        <v>0</v>
      </c>
      <c r="MY6" s="82">
        <f>Náklady_2018!ME8/Náklady_2018!$MO8</f>
        <v>0</v>
      </c>
      <c r="MZ6" s="82">
        <f>Náklady_2018!MF8/Náklady_2018!$MO8</f>
        <v>0</v>
      </c>
      <c r="NA6" s="82">
        <f>Náklady_2018!MG8/Náklady_2018!$MO8</f>
        <v>0</v>
      </c>
      <c r="NB6" s="82">
        <f>Náklady_2018!MH8/Náklady_2018!$MO8</f>
        <v>0</v>
      </c>
      <c r="NC6" s="83">
        <f t="shared" si="18"/>
        <v>0</v>
      </c>
      <c r="ND6" s="82">
        <f>Náklady_2018!MI8/Náklady_2018!$MO8</f>
        <v>0</v>
      </c>
      <c r="NE6" s="82">
        <f>Náklady_2018!MJ8/Náklady_2018!$MO8</f>
        <v>0</v>
      </c>
      <c r="NF6" s="82">
        <f>Náklady_2018!MK8/Náklady_2018!$MO8</f>
        <v>0</v>
      </c>
      <c r="NG6" s="82">
        <f>Náklady_2018!ML8/Náklady_2018!$MO8</f>
        <v>0</v>
      </c>
      <c r="NH6" s="82">
        <f>Náklady_2018!MM8/Náklady_2018!$MO8</f>
        <v>0</v>
      </c>
      <c r="NI6" s="82">
        <f>Náklady_2018!MN8/Náklady_2018!$MO8</f>
        <v>0</v>
      </c>
      <c r="NJ6" s="84">
        <f t="shared" si="8"/>
        <v>1</v>
      </c>
    </row>
    <row r="7" spans="1:389" s="1" customFormat="1" ht="12.75" x14ac:dyDescent="0.2">
      <c r="A7" s="66"/>
      <c r="B7" s="126" t="s">
        <v>486</v>
      </c>
      <c r="C7" s="127"/>
      <c r="D7" s="127" t="s">
        <v>608</v>
      </c>
      <c r="E7" s="128"/>
      <c r="F7" s="130" t="s">
        <v>342</v>
      </c>
      <c r="G7" s="81">
        <f t="shared" si="9"/>
        <v>0.10787297159506656</v>
      </c>
      <c r="H7" s="82">
        <f>Náklady_2018!D9/Náklady_2018!$MO9</f>
        <v>0</v>
      </c>
      <c r="I7" s="82">
        <f>Náklady_2018!E9/Náklady_2018!$MO9</f>
        <v>0</v>
      </c>
      <c r="J7" s="82">
        <f>Náklady_2018!F9/Náklady_2018!$MO9</f>
        <v>1.1241373132851652E-2</v>
      </c>
      <c r="K7" s="82">
        <f>Náklady_2018!G9/Náklady_2018!$MO9</f>
        <v>0</v>
      </c>
      <c r="L7" s="82">
        <f>Náklady_2018!H9/Náklady_2018!$MO9</f>
        <v>0</v>
      </c>
      <c r="M7" s="82">
        <f>Náklady_2018!I9/Náklady_2018!$MO9</f>
        <v>0</v>
      </c>
      <c r="N7" s="82">
        <f>Náklady_2018!J9/Náklady_2018!$MO9</f>
        <v>1.8390335075096576E-2</v>
      </c>
      <c r="O7" s="82">
        <f>Náklady_2018!K9/Náklady_2018!$MO9</f>
        <v>0</v>
      </c>
      <c r="P7" s="82">
        <f>Náklady_2018!L9/Náklady_2018!$MO9</f>
        <v>0</v>
      </c>
      <c r="Q7" s="82">
        <f>Náklady_2018!M9/Náklady_2018!$MO9</f>
        <v>0</v>
      </c>
      <c r="R7" s="82">
        <f>Náklady_2018!N9/Náklady_2018!$MO9</f>
        <v>0</v>
      </c>
      <c r="S7" s="82">
        <f>Náklady_2018!O9/Náklady_2018!$MO9</f>
        <v>1.1960964139080741E-2</v>
      </c>
      <c r="T7" s="82">
        <f>Náklady_2018!P9/Náklady_2018!$MO9</f>
        <v>0</v>
      </c>
      <c r="U7" s="82">
        <f>Náklady_2018!Q9/Náklady_2018!$MO9</f>
        <v>0</v>
      </c>
      <c r="V7" s="82">
        <f>Náklady_2018!R9/Náklady_2018!$MO9</f>
        <v>2.5285945269778783E-3</v>
      </c>
      <c r="W7" s="82">
        <f>Náklady_2018!S9/Náklady_2018!$MO9</f>
        <v>1.6348872320565123E-2</v>
      </c>
      <c r="X7" s="82">
        <f>Náklady_2018!T9/Náklady_2018!$MO9</f>
        <v>0</v>
      </c>
      <c r="Y7" s="82">
        <f>Náklady_2018!U9/Náklady_2018!$MO9</f>
        <v>0</v>
      </c>
      <c r="Z7" s="82">
        <f>Náklady_2018!V9/Náklady_2018!$MO9</f>
        <v>0</v>
      </c>
      <c r="AA7" s="82">
        <f>Náklady_2018!W9/Náklady_2018!$MO9</f>
        <v>8.8418559180206569E-3</v>
      </c>
      <c r="AB7" s="82">
        <f>Náklady_2018!X9/Náklady_2018!$MO9</f>
        <v>0</v>
      </c>
      <c r="AC7" s="82">
        <f>Náklady_2018!Y9/Náklady_2018!$MO9</f>
        <v>0</v>
      </c>
      <c r="AD7" s="82">
        <f>Náklady_2018!Z9/Náklady_2018!$MO9</f>
        <v>3.2959261279135746E-2</v>
      </c>
      <c r="AE7" s="82">
        <f>Náklady_2018!AA9/Náklady_2018!$MO9</f>
        <v>0</v>
      </c>
      <c r="AF7" s="82">
        <f>Náklady_2018!AB9/Náklady_2018!$MO9</f>
        <v>0</v>
      </c>
      <c r="AG7" s="82">
        <f>Náklady_2018!AC9/Náklady_2018!$MO9</f>
        <v>0</v>
      </c>
      <c r="AH7" s="82">
        <f>Náklady_2018!AD9/Náklady_2018!$MO9</f>
        <v>0</v>
      </c>
      <c r="AI7" s="82">
        <f>Náklady_2018!AE9/Náklady_2018!$MO9</f>
        <v>0</v>
      </c>
      <c r="AJ7" s="82">
        <f>Náklady_2018!AF9/Náklady_2018!$MO9</f>
        <v>0</v>
      </c>
      <c r="AK7" s="82">
        <f>Náklady_2018!AG9/Náklady_2018!$MO9</f>
        <v>0</v>
      </c>
      <c r="AL7" s="82">
        <f>Náklady_2018!AH9/Náklady_2018!$MO9</f>
        <v>0</v>
      </c>
      <c r="AM7" s="82">
        <f>Náklady_2018!AI9/Náklady_2018!$MO9</f>
        <v>0</v>
      </c>
      <c r="AN7" s="82">
        <f>Náklady_2018!AJ9/Náklady_2018!$MO9</f>
        <v>0</v>
      </c>
      <c r="AO7" s="82">
        <f>Náklady_2018!AK9/Náklady_2018!$MO9</f>
        <v>0</v>
      </c>
      <c r="AP7" s="82">
        <f>Náklady_2018!AL9/Náklady_2018!$MO9</f>
        <v>0</v>
      </c>
      <c r="AQ7" s="82">
        <f>Náklady_2018!AM9/Náklady_2018!$MO9</f>
        <v>0</v>
      </c>
      <c r="AR7" s="82">
        <f>Náklady_2018!AN9/Náklady_2018!$MO9</f>
        <v>0</v>
      </c>
      <c r="AS7" s="82">
        <f>Náklady_2018!AO9/Náklady_2018!$MO9</f>
        <v>0</v>
      </c>
      <c r="AT7" s="82">
        <f>Náklady_2018!AP9/Náklady_2018!$MO9</f>
        <v>1.7440446129613791E-3</v>
      </c>
      <c r="AU7" s="82">
        <f>Náklady_2018!AQ9/Náklady_2018!$MO9</f>
        <v>0</v>
      </c>
      <c r="AV7" s="82">
        <f>Náklady_2018!AR9/Náklady_2018!$MO9</f>
        <v>0</v>
      </c>
      <c r="AW7" s="82">
        <f>Náklady_2018!AS9/Náklady_2018!$MO9</f>
        <v>0</v>
      </c>
      <c r="AX7" s="82">
        <f>Náklady_2018!AT9/Náklady_2018!$MO9</f>
        <v>3.8576705903768113E-3</v>
      </c>
      <c r="AY7" s="82">
        <f>Náklady_2018!AU9/Náklady_2018!$MO9</f>
        <v>0</v>
      </c>
      <c r="AZ7" s="82">
        <f>Náklady_2018!AV9/Náklady_2018!$MO9</f>
        <v>0</v>
      </c>
      <c r="BA7" s="82">
        <f>Náklady_2018!AW9/Náklady_2018!$MO9</f>
        <v>0</v>
      </c>
      <c r="BB7" s="82">
        <f>Náklady_2018!AX9/Náklady_2018!$MO9</f>
        <v>0</v>
      </c>
      <c r="BC7" s="82">
        <f>Náklady_2018!AY9/Náklady_2018!$MO9</f>
        <v>0</v>
      </c>
      <c r="BD7" s="81">
        <f t="shared" si="0"/>
        <v>0.10738595989453842</v>
      </c>
      <c r="BE7" s="82">
        <f>Náklady_2018!AZ9/Náklady_2018!$MO9</f>
        <v>0</v>
      </c>
      <c r="BF7" s="82">
        <f>Náklady_2018!BA9/Náklady_2018!$MO9</f>
        <v>1.5502485368636396E-2</v>
      </c>
      <c r="BG7" s="82">
        <f>Náklady_2018!BB9/Náklady_2018!$MO9</f>
        <v>0</v>
      </c>
      <c r="BH7" s="82">
        <f>Náklady_2018!BC9/Náklady_2018!$MO9</f>
        <v>0</v>
      </c>
      <c r="BI7" s="82">
        <f>Náklady_2018!BD9/Náklady_2018!$MO9</f>
        <v>1.9845246508848936E-2</v>
      </c>
      <c r="BJ7" s="82">
        <f>Náklady_2018!BE9/Náklady_2018!$MO9</f>
        <v>0</v>
      </c>
      <c r="BK7" s="82">
        <f>Náklady_2018!BF9/Náklady_2018!$MO9</f>
        <v>0</v>
      </c>
      <c r="BL7" s="82">
        <f>Náklady_2018!BG9/Náklady_2018!$MO9</f>
        <v>0</v>
      </c>
      <c r="BM7" s="82">
        <f>Náklady_2018!BH9/Náklady_2018!$MO9</f>
        <v>0</v>
      </c>
      <c r="BN7" s="82">
        <f>Náklady_2018!BI9/Náklady_2018!$MO9</f>
        <v>1.7258056885752288E-2</v>
      </c>
      <c r="BO7" s="82">
        <f>Náklady_2018!BJ9/Náklady_2018!$MO9</f>
        <v>0</v>
      </c>
      <c r="BP7" s="82">
        <f>Náklady_2018!BK9/Náklady_2018!$MO9</f>
        <v>0</v>
      </c>
      <c r="BQ7" s="82">
        <f>Náklady_2018!BL9/Náklady_2018!$MO9</f>
        <v>0</v>
      </c>
      <c r="BR7" s="82">
        <f>Náklady_2018!BM9/Náklady_2018!$MO9</f>
        <v>1.5934984418267163E-2</v>
      </c>
      <c r="BS7" s="82">
        <f>Náklady_2018!BN9/Náklady_2018!$MO9</f>
        <v>0</v>
      </c>
      <c r="BT7" s="82">
        <f>Náklady_2018!BO9/Náklady_2018!$MO9</f>
        <v>0</v>
      </c>
      <c r="BU7" s="82">
        <f>Náklady_2018!BP9/Náklady_2018!$MO9</f>
        <v>0</v>
      </c>
      <c r="BV7" s="82">
        <f>Náklady_2018!BQ9/Náklady_2018!$MO9</f>
        <v>7.1099385688051702E-3</v>
      </c>
      <c r="BW7" s="82">
        <f>Náklady_2018!BR9/Náklady_2018!$MO9</f>
        <v>0</v>
      </c>
      <c r="BX7" s="82">
        <f>Náklady_2018!BS9/Náklady_2018!$MO9</f>
        <v>0</v>
      </c>
      <c r="BY7" s="82">
        <f>Náklady_2018!BT9/Náklady_2018!$MO9</f>
        <v>2.540181467091529E-2</v>
      </c>
      <c r="BZ7" s="82">
        <f>Náklady_2018!BU9/Náklady_2018!$MO9</f>
        <v>0</v>
      </c>
      <c r="CA7" s="82">
        <f>Náklady_2018!BV9/Náklady_2018!$MO9</f>
        <v>0</v>
      </c>
      <c r="CB7" s="82">
        <f>Náklady_2018!BW9/Náklady_2018!$MO9</f>
        <v>0</v>
      </c>
      <c r="CC7" s="82">
        <f>Náklady_2018!BX9/Náklady_2018!$MO9</f>
        <v>6.3334334733131754E-3</v>
      </c>
      <c r="CD7" s="82">
        <f>Náklady_2018!BY9/Náklady_2018!$MO9</f>
        <v>0</v>
      </c>
      <c r="CE7" s="82">
        <f>Náklady_2018!BZ9/Náklady_2018!$MO9</f>
        <v>0</v>
      </c>
      <c r="CF7" s="82">
        <f>Náklady_2018!CA9/Náklady_2018!$MO9</f>
        <v>0</v>
      </c>
      <c r="CG7" s="81">
        <f t="shared" si="1"/>
        <v>2.4297993526202454E-2</v>
      </c>
      <c r="CH7" s="82">
        <f>Náklady_2018!CB9/Náklady_2018!$MO9</f>
        <v>0</v>
      </c>
      <c r="CI7" s="82">
        <f>Náklady_2018!CC9/Náklady_2018!$MO9</f>
        <v>9.6886030857042116E-4</v>
      </c>
      <c r="CJ7" s="82">
        <f>Náklady_2018!CD9/Náklady_2018!$MO9</f>
        <v>2.2843682452041471E-3</v>
      </c>
      <c r="CK7" s="82">
        <f>Náklady_2018!CE9/Náklady_2018!$MO9</f>
        <v>1.6280551399065982E-3</v>
      </c>
      <c r="CL7" s="82">
        <f>Náklady_2018!CF9/Náklady_2018!$MO9</f>
        <v>1.1098247406266457E-3</v>
      </c>
      <c r="CM7" s="82">
        <f>Náklady_2018!CG9/Náklady_2018!$MO9</f>
        <v>1.1363606345656792E-3</v>
      </c>
      <c r="CN7" s="82">
        <f>Náklady_2018!CH9/Náklady_2018!$MO9</f>
        <v>5.9051369408220737E-4</v>
      </c>
      <c r="CO7" s="82">
        <f>Náklady_2018!CI9/Náklady_2018!$MO9</f>
        <v>1.817048339273291E-3</v>
      </c>
      <c r="CP7" s="82">
        <f>Náklady_2018!CJ9/Náklady_2018!$MO9</f>
        <v>1.1901528539534037E-3</v>
      </c>
      <c r="CQ7" s="82">
        <f>Náklady_2018!CK9/Náklady_2018!$MO9</f>
        <v>1.2248536383352171E-3</v>
      </c>
      <c r="CR7" s="82">
        <f>Náklady_2018!CL9/Náklady_2018!$MO9</f>
        <v>1.1384018571763742E-3</v>
      </c>
      <c r="CS7" s="82">
        <f>Náklady_2018!CM9/Náklady_2018!$MO9</f>
        <v>6.7408374920242223E-4</v>
      </c>
      <c r="CT7" s="82">
        <f>Náklady_2018!CN9/Náklady_2018!$MO9</f>
        <v>1.0535470325306042E-2</v>
      </c>
      <c r="CU7" s="82">
        <f>Náklady_2018!CO9/Náklady_2018!$MO9</f>
        <v>0</v>
      </c>
      <c r="CV7" s="82">
        <f>Náklady_2018!CP9/Náklady_2018!$MO9</f>
        <v>0</v>
      </c>
      <c r="CW7" s="82">
        <f>Náklady_2018!CQ9/Náklady_2018!$MO9</f>
        <v>0</v>
      </c>
      <c r="CX7" s="82">
        <f>Náklady_2018!CR9/Náklady_2018!$MO9</f>
        <v>0</v>
      </c>
      <c r="CY7" s="81">
        <f t="shared" si="2"/>
        <v>4.3030893784140933E-2</v>
      </c>
      <c r="CZ7" s="82">
        <f>Náklady_2018!CS9/Náklady_2018!$MO9</f>
        <v>0</v>
      </c>
      <c r="DA7" s="82">
        <f>Náklady_2018!CT9/Náklady_2018!$MO9</f>
        <v>6.2174440002583931E-3</v>
      </c>
      <c r="DB7" s="82">
        <f>Náklady_2018!CU9/Náklady_2018!$MO9</f>
        <v>2.2951747178490025E-3</v>
      </c>
      <c r="DC7" s="82">
        <f>Náklady_2018!CV9/Náklady_2018!$MO9</f>
        <v>5.4315732951408565E-3</v>
      </c>
      <c r="DD7" s="82">
        <f>Náklady_2018!CW9/Náklady_2018!$MO9</f>
        <v>0</v>
      </c>
      <c r="DE7" s="82">
        <f>Náklady_2018!CX9/Náklady_2018!$MO9</f>
        <v>0</v>
      </c>
      <c r="DF7" s="82">
        <f>Náklady_2018!CY9/Náklady_2018!$MO9</f>
        <v>0</v>
      </c>
      <c r="DG7" s="82">
        <f>Náklady_2018!CZ9/Náklady_2018!$MO9</f>
        <v>0</v>
      </c>
      <c r="DH7" s="82">
        <f>Náklady_2018!DA9/Náklady_2018!$MO9</f>
        <v>2.541202078396876E-3</v>
      </c>
      <c r="DI7" s="82">
        <f>Náklady_2018!DB9/Náklady_2018!$MO9</f>
        <v>5.2830443322332337E-3</v>
      </c>
      <c r="DJ7" s="82">
        <f>Náklady_2018!DC9/Náklady_2018!$MO9</f>
        <v>0</v>
      </c>
      <c r="DK7" s="82">
        <f>Náklady_2018!DD9/Náklady_2018!$MO9</f>
        <v>0</v>
      </c>
      <c r="DL7" s="82">
        <f>Náklady_2018!DE9/Náklady_2018!$MO9</f>
        <v>0</v>
      </c>
      <c r="DM7" s="82">
        <f>Náklady_2018!DF9/Náklady_2018!$MO9</f>
        <v>0</v>
      </c>
      <c r="DN7" s="82">
        <f>Náklady_2018!DG9/Náklady_2018!$MO9</f>
        <v>4.388748684912314E-3</v>
      </c>
      <c r="DO7" s="82">
        <f>Náklady_2018!DH9/Náklady_2018!$MO9</f>
        <v>0</v>
      </c>
      <c r="DP7" s="82">
        <f>Náklady_2018!DI9/Náklady_2018!$MO9</f>
        <v>0</v>
      </c>
      <c r="DQ7" s="82">
        <f>Náklady_2018!DJ9/Náklady_2018!$MO9</f>
        <v>2.9803050835328325E-3</v>
      </c>
      <c r="DR7" s="82">
        <f>Náklady_2018!DK9/Náklady_2018!$MO9</f>
        <v>1.7107846915988796E-3</v>
      </c>
      <c r="DS7" s="82">
        <f>Náklady_2018!DL9/Náklady_2018!$MO9</f>
        <v>2.7137454249597332E-3</v>
      </c>
      <c r="DT7" s="82">
        <f>Náklady_2018!DM9/Náklady_2018!$MO9</f>
        <v>1.385870080743562E-3</v>
      </c>
      <c r="DU7" s="82">
        <f>Náklady_2018!DN9/Náklady_2018!$MO9</f>
        <v>8.0830013945152566E-3</v>
      </c>
      <c r="DV7" s="83">
        <f t="shared" si="10"/>
        <v>7.2317155083208629E-2</v>
      </c>
      <c r="DW7" s="82">
        <f>Náklady_2018!DO9/Náklady_2018!$MO9</f>
        <v>0</v>
      </c>
      <c r="DX7" s="82">
        <f>Náklady_2018!DP9/Náklady_2018!$MO9</f>
        <v>0</v>
      </c>
      <c r="DY7" s="82">
        <f>Náklady_2018!DQ9/Náklady_2018!$MO9</f>
        <v>0</v>
      </c>
      <c r="DZ7" s="82">
        <f>Náklady_2018!DR9/Náklady_2018!$MO9</f>
        <v>7.2317155083208629E-2</v>
      </c>
      <c r="EA7" s="82">
        <f>Náklady_2018!DS9/Náklady_2018!$MO9</f>
        <v>0</v>
      </c>
      <c r="EB7" s="83">
        <f t="shared" si="3"/>
        <v>6.6491145536530558E-2</v>
      </c>
      <c r="EC7" s="82">
        <f>Náklady_2018!DT9/Náklady_2018!$MO9</f>
        <v>0</v>
      </c>
      <c r="ED7" s="82">
        <f>Náklady_2018!DU9/Náklady_2018!$MO9</f>
        <v>4.8962926834656877E-3</v>
      </c>
      <c r="EE7" s="82">
        <f>Náklady_2018!DV9/Náklady_2018!$MO9</f>
        <v>3.2101227351134234E-3</v>
      </c>
      <c r="EF7" s="82">
        <f>Náklady_2018!DW9/Náklady_2018!$MO9</f>
        <v>2.3518486632753549E-3</v>
      </c>
      <c r="EG7" s="82">
        <f>Náklady_2018!DX9/Náklady_2018!$MO9</f>
        <v>3.6492257402493795E-3</v>
      </c>
      <c r="EH7" s="82">
        <f>Náklady_2018!DY9/Náklady_2018!$MO9</f>
        <v>4.8452621181983152E-3</v>
      </c>
      <c r="EI7" s="82">
        <f>Náklady_2018!DZ9/Náklady_2018!$MO9</f>
        <v>3.9522872619784342E-3</v>
      </c>
      <c r="EJ7" s="82">
        <f>Náklady_2018!EA9/Náklady_2018!$MO9</f>
        <v>3.3588918418575985E-3</v>
      </c>
      <c r="EK7" s="82">
        <f>Náklady_2018!EB9/Náklady_2018!$MO9</f>
        <v>2.5356787701561723E-3</v>
      </c>
      <c r="EL7" s="82">
        <f>Náklady_2018!EC9/Náklady_2018!$MO9</f>
        <v>1.6711609585677435E-3</v>
      </c>
      <c r="EM7" s="82">
        <f>Náklady_2018!ED9/Náklady_2018!$MO9</f>
        <v>1.3766245430362968E-3</v>
      </c>
      <c r="EN7" s="82">
        <f>Náklady_2018!EE9/Náklady_2018!$MO9</f>
        <v>2.3321568686780628E-3</v>
      </c>
      <c r="EO7" s="82">
        <f>Náklady_2018!EF9/Náklady_2018!$MO9</f>
        <v>1.2636008463629372E-2</v>
      </c>
      <c r="EP7" s="82">
        <f>Náklady_2018!EG9/Náklady_2018!$MO9</f>
        <v>0</v>
      </c>
      <c r="EQ7" s="82">
        <f>Náklady_2018!EH9/Náklady_2018!$MO9</f>
        <v>0</v>
      </c>
      <c r="ER7" s="82">
        <f>Náklady_2018!EI9/Náklady_2018!$MO9</f>
        <v>0</v>
      </c>
      <c r="ES7" s="82">
        <f>Náklady_2018!EJ9/Náklady_2018!$MO9</f>
        <v>6.361410230271522E-3</v>
      </c>
      <c r="ET7" s="82">
        <f>Náklady_2018!EK9/Náklady_2018!$MO9</f>
        <v>6.1349545924026649E-3</v>
      </c>
      <c r="EU7" s="82">
        <f>Náklady_2018!EL9/Náklady_2018!$MO9</f>
        <v>0</v>
      </c>
      <c r="EV7" s="82">
        <f>Náklady_2018!EM9/Náklady_2018!$MO9</f>
        <v>0</v>
      </c>
      <c r="EW7" s="82">
        <f>Náklady_2018!EN9/Náklady_2018!$MO9</f>
        <v>7.1792200656505207E-3</v>
      </c>
      <c r="EX7" s="82">
        <f>Náklady_2018!EO9/Náklady_2018!$MO9</f>
        <v>0</v>
      </c>
      <c r="EY7" s="82">
        <f>Náklady_2018!EP9/Náklady_2018!$MO9</f>
        <v>0</v>
      </c>
      <c r="EZ7" s="82">
        <f>Náklady_2018!EQ9/Náklady_2018!$MO9</f>
        <v>0</v>
      </c>
      <c r="FA7" s="82">
        <f>Náklady_2018!ER9/Náklady_2018!$MO9</f>
        <v>0</v>
      </c>
      <c r="FB7" s="82">
        <f>Náklady_2018!ES9/Náklady_2018!$MO9</f>
        <v>0</v>
      </c>
      <c r="FC7" s="82">
        <f>Náklady_2018!ET9/Náklady_2018!$MO9</f>
        <v>0</v>
      </c>
      <c r="FD7" s="82">
        <f>Náklady_2018!EU9/Náklady_2018!$MO9</f>
        <v>0</v>
      </c>
      <c r="FE7" s="83">
        <f t="shared" si="11"/>
        <v>2.4616664397307406E-2</v>
      </c>
      <c r="FF7" s="82">
        <f>Náklady_2018!EV9/Náklady_2018!$MO9</f>
        <v>0</v>
      </c>
      <c r="FG7" s="82">
        <f>Náklady_2018!EW9/Náklady_2018!$MO9</f>
        <v>2.5889907018707922E-3</v>
      </c>
      <c r="FH7" s="82">
        <f>Náklady_2018!EX9/Náklady_2018!$MO9</f>
        <v>0</v>
      </c>
      <c r="FI7" s="82">
        <f>Náklady_2018!EY9/Náklady_2018!$MO9</f>
        <v>0</v>
      </c>
      <c r="FJ7" s="82">
        <f>Náklady_2018!EZ9/Náklady_2018!$MO9</f>
        <v>2.354610317395707E-3</v>
      </c>
      <c r="FK7" s="82">
        <f>Náklady_2018!FA9/Náklady_2018!$MO9</f>
        <v>0</v>
      </c>
      <c r="FL7" s="82">
        <f>Náklady_2018!FB9/Náklady_2018!$MO9</f>
        <v>1.5027000572262761E-3</v>
      </c>
      <c r="FM7" s="82">
        <f>Náklady_2018!FC9/Náklady_2018!$MO9</f>
        <v>2.0088031927603354E-3</v>
      </c>
      <c r="FN7" s="82">
        <f>Náklady_2018!FD9/Náklady_2018!$MO9</f>
        <v>0</v>
      </c>
      <c r="FO7" s="82">
        <f>Náklady_2018!FE9/Náklady_2018!$MO9</f>
        <v>1.3395223202889602E-3</v>
      </c>
      <c r="FP7" s="82">
        <f>Náklady_2018!FF9/Náklady_2018!$MO9</f>
        <v>0</v>
      </c>
      <c r="FQ7" s="82">
        <f>Náklady_2018!FG9/Náklady_2018!$MO9</f>
        <v>0</v>
      </c>
      <c r="FR7" s="82">
        <f>Náklady_2018!FH9/Náklady_2018!$MO9</f>
        <v>0</v>
      </c>
      <c r="FS7" s="82">
        <f>Náklady_2018!FI9/Náklady_2018!$MO9</f>
        <v>1.4822037807765337E-2</v>
      </c>
      <c r="FT7" s="82">
        <f>Náklady_2018!FJ9/Náklady_2018!$MO9</f>
        <v>0</v>
      </c>
      <c r="FU7" s="82">
        <f>Náklady_2018!FK9/Náklady_2018!$MO9</f>
        <v>0</v>
      </c>
      <c r="FV7" s="82">
        <f>Náklady_2018!FL9/Náklady_2018!$MO9</f>
        <v>0</v>
      </c>
      <c r="FW7" s="83">
        <f t="shared" si="12"/>
        <v>0.11593291918127281</v>
      </c>
      <c r="FX7" s="82">
        <f>Náklady_2018!FM9/Náklady_2018!$MO9</f>
        <v>0</v>
      </c>
      <c r="FY7" s="82">
        <f>Náklady_2018!FN9/Náklady_2018!$MO9</f>
        <v>3.3908309721190598E-3</v>
      </c>
      <c r="FZ7" s="82">
        <f>Náklady_2018!FO9/Náklady_2018!$MO9</f>
        <v>7.9895854420963964E-3</v>
      </c>
      <c r="GA7" s="82">
        <f>Náklady_2018!FP9/Náklady_2018!$MO9</f>
        <v>0</v>
      </c>
      <c r="GB7" s="82">
        <f>Náklady_2018!FQ9/Náklady_2018!$MO9</f>
        <v>1.2992261845154772E-2</v>
      </c>
      <c r="GC7" s="82">
        <f>Náklady_2018!FR9/Náklady_2018!$MO9</f>
        <v>0</v>
      </c>
      <c r="GD7" s="82">
        <f>Náklady_2018!FS9/Náklady_2018!$MO9</f>
        <v>6.3180642677738257E-3</v>
      </c>
      <c r="GE7" s="82">
        <f>Náklady_2018!FT9/Náklady_2018!$MO9</f>
        <v>1.1597146226703945E-2</v>
      </c>
      <c r="GF7" s="82">
        <f>Náklady_2018!FU9/Náklady_2018!$MO9</f>
        <v>0</v>
      </c>
      <c r="GG7" s="82">
        <f>Náklady_2018!FV9/Náklady_2018!$MO9</f>
        <v>6.3498112829660447E-2</v>
      </c>
      <c r="GH7" s="82">
        <f>Náklady_2018!FW9/Náklady_2018!$MO9</f>
        <v>0</v>
      </c>
      <c r="GI7" s="82">
        <f>Náklady_2018!FX9/Náklady_2018!$MO9</f>
        <v>0</v>
      </c>
      <c r="GJ7" s="82">
        <f>Náklady_2018!FY9/Náklady_2018!$MO9</f>
        <v>0</v>
      </c>
      <c r="GK7" s="82">
        <f>Náklady_2018!FZ9/Náklady_2018!$MO9</f>
        <v>0</v>
      </c>
      <c r="GL7" s="82">
        <f>Náklady_2018!GA9/Náklady_2018!$MO9</f>
        <v>0</v>
      </c>
      <c r="GM7" s="82">
        <f>Náklady_2018!GB9/Náklady_2018!$MO9</f>
        <v>0</v>
      </c>
      <c r="GN7" s="82">
        <f>Náklady_2018!GC9/Náklady_2018!$MO9</f>
        <v>0</v>
      </c>
      <c r="GO7" s="82">
        <f>Náklady_2018!GD9/Náklady_2018!$MO9</f>
        <v>1.0146917597764355E-2</v>
      </c>
      <c r="GP7" s="82">
        <f>Náklady_2018!GE9/Náklady_2018!$MO9</f>
        <v>0</v>
      </c>
      <c r="GQ7" s="82">
        <f>Náklady_2018!GF9/Náklady_2018!$MO9</f>
        <v>0</v>
      </c>
      <c r="GR7" s="82">
        <f>Náklady_2018!GG9/Náklady_2018!$MO9</f>
        <v>0</v>
      </c>
      <c r="GS7" s="83">
        <f t="shared" si="13"/>
        <v>2.7494428062632387E-2</v>
      </c>
      <c r="GT7" s="82">
        <f>Náklady_2018!GH9/Náklady_2018!$MO9</f>
        <v>0</v>
      </c>
      <c r="GU7" s="82">
        <f>Náklady_2018!GI9/Náklady_2018!$MO9</f>
        <v>6.0564275578500488E-3</v>
      </c>
      <c r="GV7" s="82">
        <f>Náklady_2018!GJ9/Náklady_2018!$MO9</f>
        <v>1.0523102917723598E-2</v>
      </c>
      <c r="GW7" s="82">
        <f>Náklady_2018!GK9/Náklady_2018!$MO9</f>
        <v>5.2040370100075138E-3</v>
      </c>
      <c r="GX7" s="82">
        <f>Náklady_2018!GL9/Náklady_2018!$MO9</f>
        <v>0</v>
      </c>
      <c r="GY7" s="82">
        <f>Náklady_2018!GM9/Náklady_2018!$MO9</f>
        <v>5.7108605770512296E-3</v>
      </c>
      <c r="GZ7" s="82">
        <f>Náklady_2018!GN9/Náklady_2018!$MO9</f>
        <v>0</v>
      </c>
      <c r="HA7" s="82">
        <f>Náklady_2018!GO9/Náklady_2018!$MO9</f>
        <v>0</v>
      </c>
      <c r="HB7" s="82">
        <f>Náklady_2018!GP9/Náklady_2018!$MO9</f>
        <v>0</v>
      </c>
      <c r="HC7" s="82">
        <f>Náklady_2018!GQ9/Náklady_2018!$MO9</f>
        <v>0</v>
      </c>
      <c r="HD7" s="82">
        <f>Náklady_2018!GR9/Náklady_2018!$MO9</f>
        <v>0</v>
      </c>
      <c r="HE7" s="83">
        <f t="shared" si="14"/>
        <v>5.0223681976556672E-3</v>
      </c>
      <c r="HF7" s="82">
        <f>Náklady_2018!GS9/Náklady_2018!$MO9</f>
        <v>0</v>
      </c>
      <c r="HG7" s="82">
        <f>Náklady_2018!GT9/Náklady_2018!$MO9</f>
        <v>0</v>
      </c>
      <c r="HH7" s="82">
        <f>Náklady_2018!GU9/Náklady_2018!$MO9</f>
        <v>0</v>
      </c>
      <c r="HI7" s="82">
        <f>Náklady_2018!GV9/Náklady_2018!$MO9</f>
        <v>0</v>
      </c>
      <c r="HJ7" s="82">
        <f>Náklady_2018!GW9/Náklady_2018!$MO9</f>
        <v>0</v>
      </c>
      <c r="HK7" s="82">
        <f>Náklady_2018!GX9/Náklady_2018!$MO9</f>
        <v>0</v>
      </c>
      <c r="HL7" s="82">
        <f>Náklady_2018!GY9/Náklady_2018!$MO9</f>
        <v>0</v>
      </c>
      <c r="HM7" s="82">
        <f>Náklady_2018!GZ9/Náklady_2018!$MO9</f>
        <v>0</v>
      </c>
      <c r="HN7" s="82">
        <f>Náklady_2018!HA9/Náklady_2018!$MO9</f>
        <v>5.0223681976556672E-3</v>
      </c>
      <c r="HO7" s="82">
        <f>Náklady_2018!HB9/Náklady_2018!$MO9</f>
        <v>0</v>
      </c>
      <c r="HP7" s="82">
        <f>Náklady_2018!HC9/Náklady_2018!$MO9</f>
        <v>0</v>
      </c>
      <c r="HQ7" s="82">
        <f>Náklady_2018!HD9/Náklady_2018!$MO9</f>
        <v>0</v>
      </c>
      <c r="HR7" s="82">
        <f>Náklady_2018!HE9/Náklady_2018!$MO9</f>
        <v>0</v>
      </c>
      <c r="HS7" s="82">
        <f>Náklady_2018!HF9/Náklady_2018!$MO9</f>
        <v>0</v>
      </c>
      <c r="HT7" s="82">
        <f>Náklady_2018!HG9/Náklady_2018!$MO9</f>
        <v>0</v>
      </c>
      <c r="HU7" s="82">
        <f>Náklady_2018!HH9/Náklady_2018!$MO9</f>
        <v>0</v>
      </c>
      <c r="HV7" s="83">
        <f t="shared" si="15"/>
        <v>1.0492604650481451E-2</v>
      </c>
      <c r="HW7" s="82">
        <f>Náklady_2018!HI9/Náklady_2018!$MO9</f>
        <v>1.0492604650481451E-2</v>
      </c>
      <c r="HX7" s="82">
        <f>Náklady_2018!HJ9/Náklady_2018!$MO9</f>
        <v>0</v>
      </c>
      <c r="HY7" s="82">
        <f>Náklady_2018!HK9/Náklady_2018!$MO9</f>
        <v>0</v>
      </c>
      <c r="HZ7" s="82">
        <f>Náklady_2018!HL9/Náklady_2018!$MO9</f>
        <v>0</v>
      </c>
      <c r="IA7" s="82">
        <f>Náklady_2018!HM9/Náklady_2018!$MO9</f>
        <v>0</v>
      </c>
      <c r="IB7" s="82">
        <f>Náklady_2018!HN9/Náklady_2018!$MO9</f>
        <v>0</v>
      </c>
      <c r="IC7" s="82">
        <f>Náklady_2018!HO9/Náklady_2018!$MO9</f>
        <v>0</v>
      </c>
      <c r="ID7" s="82">
        <f>Náklady_2018!HP9/Náklady_2018!$MO9</f>
        <v>0</v>
      </c>
      <c r="IE7" s="82">
        <f>Náklady_2018!HQ9/Náklady_2018!$MO9</f>
        <v>0</v>
      </c>
      <c r="IF7" s="83">
        <f t="shared" si="4"/>
        <v>4.5334353464350999E-3</v>
      </c>
      <c r="IG7" s="82">
        <f>Náklady_2018!HR9/Náklady_2018!$MO9</f>
        <v>4.5334353464350999E-3</v>
      </c>
      <c r="IH7" s="82">
        <f>Náklady_2018!HS9/Náklady_2018!$MO9</f>
        <v>0</v>
      </c>
      <c r="II7" s="82">
        <f>Náklady_2018!HT9/Náklady_2018!$MO9</f>
        <v>0</v>
      </c>
      <c r="IJ7" s="82">
        <f>Náklady_2018!HU9/Náklady_2018!$MO9</f>
        <v>0</v>
      </c>
      <c r="IK7" s="82">
        <f>Náklady_2018!HV9/Náklady_2018!$MO9</f>
        <v>0</v>
      </c>
      <c r="IL7" s="82">
        <f>Náklady_2018!HW9/Náklady_2018!$MO9</f>
        <v>0</v>
      </c>
      <c r="IM7" s="82">
        <f>Náklady_2018!HX9/Náklady_2018!$MO9</f>
        <v>0</v>
      </c>
      <c r="IN7" s="82">
        <f>Náklady_2018!HY9/Náklady_2018!$MO9</f>
        <v>0</v>
      </c>
      <c r="IO7" s="82">
        <f>Náklady_2018!HZ9/Náklady_2018!$MO9</f>
        <v>0</v>
      </c>
      <c r="IP7" s="82">
        <f>Náklady_2018!IA9/Náklady_2018!$MO9</f>
        <v>0</v>
      </c>
      <c r="IQ7" s="82">
        <f>Náklady_2018!IB9/Náklady_2018!$MO9</f>
        <v>0</v>
      </c>
      <c r="IR7" s="82">
        <f>Náklady_2018!IC9/Náklady_2018!$MO9</f>
        <v>0</v>
      </c>
      <c r="IS7" s="82">
        <f>Náklady_2018!ID9/Náklady_2018!$MO9</f>
        <v>0</v>
      </c>
      <c r="IT7" s="82">
        <f>Náklady_2018!IE9/Náklady_2018!$MO9</f>
        <v>0</v>
      </c>
      <c r="IU7" s="82">
        <f>Náklady_2018!IF9/Náklady_2018!$MO9</f>
        <v>0</v>
      </c>
      <c r="IV7" s="82">
        <f>Náklady_2018!IG9/Náklady_2018!$MO9</f>
        <v>0</v>
      </c>
      <c r="IW7" s="82">
        <f>Náklady_2018!IH9/Náklady_2018!$MO9</f>
        <v>0</v>
      </c>
      <c r="IX7" s="82">
        <f>Náklady_2018!II9/Náklady_2018!$MO9</f>
        <v>0</v>
      </c>
      <c r="IY7" s="83">
        <f t="shared" si="5"/>
        <v>0.18866324173526974</v>
      </c>
      <c r="IZ7" s="82">
        <f>Náklady_2018!IJ9/Náklady_2018!$MO9</f>
        <v>0.18866324173526974</v>
      </c>
      <c r="JA7" s="82">
        <f>Náklady_2018!IK9/Náklady_2018!$MO9</f>
        <v>0</v>
      </c>
      <c r="JB7" s="82">
        <f>Náklady_2018!IL9/Náklady_2018!$MO9</f>
        <v>0</v>
      </c>
      <c r="JC7" s="82">
        <f>Náklady_2018!IM9/Náklady_2018!$MO9</f>
        <v>0</v>
      </c>
      <c r="JD7" s="82">
        <f>Náklady_2018!IN9/Náklady_2018!$MO9</f>
        <v>0</v>
      </c>
      <c r="JE7" s="82">
        <f>Náklady_2018!IO9/Náklady_2018!$MO9</f>
        <v>0</v>
      </c>
      <c r="JF7" s="82">
        <f>Náklady_2018!IP9/Náklady_2018!$MO9</f>
        <v>0</v>
      </c>
      <c r="JG7" s="82">
        <f>Náklady_2018!IQ9/Náklady_2018!$MO9</f>
        <v>0</v>
      </c>
      <c r="JH7" s="82">
        <f>Náklady_2018!IR9/Náklady_2018!$MO9</f>
        <v>0</v>
      </c>
      <c r="JI7" s="82">
        <f>Náklady_2018!IS9/Náklady_2018!$MO9</f>
        <v>0</v>
      </c>
      <c r="JJ7" s="82">
        <f>Náklady_2018!IT9/Náklady_2018!$MO9</f>
        <v>0</v>
      </c>
      <c r="JK7" s="82">
        <f>Náklady_2018!IU9/Náklady_2018!$MO9</f>
        <v>0</v>
      </c>
      <c r="JL7" s="82">
        <f>Náklady_2018!IV9/Náklady_2018!$MO9</f>
        <v>0</v>
      </c>
      <c r="JM7" s="82">
        <f>Náklady_2018!IW9/Náklady_2018!$MO9</f>
        <v>0</v>
      </c>
      <c r="JN7" s="82">
        <f>Náklady_2018!IX9/Náklady_2018!$MO9</f>
        <v>0</v>
      </c>
      <c r="JO7" s="82">
        <f>Náklady_2018!IY9/Náklady_2018!$MO9</f>
        <v>0</v>
      </c>
      <c r="JP7" s="82">
        <f>Náklady_2018!IZ9/Náklady_2018!$MO9</f>
        <v>0</v>
      </c>
      <c r="JQ7" s="82">
        <f>Náklady_2018!JA9/Náklady_2018!$MO9</f>
        <v>0</v>
      </c>
      <c r="JR7" s="82">
        <f>Náklady_2018!JB9/Náklady_2018!$MO9</f>
        <v>0</v>
      </c>
      <c r="JS7" s="82">
        <f>Náklady_2018!JC9/Náklady_2018!$MO9</f>
        <v>0</v>
      </c>
      <c r="JT7" s="83">
        <f t="shared" si="6"/>
        <v>4.0533758099751419E-2</v>
      </c>
      <c r="JU7" s="82">
        <f>Náklady_2018!JD9/Náklady_2018!$MO9</f>
        <v>3.1153739844016971E-2</v>
      </c>
      <c r="JV7" s="82">
        <f>Náklady_2018!JE9/Náklady_2018!$MO9</f>
        <v>0</v>
      </c>
      <c r="JW7" s="82">
        <f>Náklady_2018!JF9/Náklady_2018!$MO9</f>
        <v>0</v>
      </c>
      <c r="JX7" s="82">
        <f>Náklady_2018!JG9/Náklady_2018!$MO9</f>
        <v>0</v>
      </c>
      <c r="JY7" s="82">
        <f>Náklady_2018!JH9/Náklady_2018!$MO9</f>
        <v>0</v>
      </c>
      <c r="JZ7" s="82">
        <f>Náklady_2018!JI9/Náklady_2018!$MO9</f>
        <v>0</v>
      </c>
      <c r="KA7" s="82">
        <f>Náklady_2018!JJ9/Náklady_2018!$MO9</f>
        <v>0</v>
      </c>
      <c r="KB7" s="82">
        <f>Náklady_2018!JK9/Náklady_2018!$MO9</f>
        <v>0</v>
      </c>
      <c r="KC7" s="82">
        <f>Náklady_2018!JL9/Náklady_2018!$MO9</f>
        <v>0</v>
      </c>
      <c r="KD7" s="82">
        <f>Náklady_2018!JM9/Náklady_2018!$MO9</f>
        <v>0</v>
      </c>
      <c r="KE7" s="82">
        <f>Náklady_2018!JN9/Náklady_2018!$MO9</f>
        <v>0</v>
      </c>
      <c r="KF7" s="82">
        <f>Náklady_2018!JO9/Náklady_2018!$MO9</f>
        <v>0</v>
      </c>
      <c r="KG7" s="82">
        <f>Náklady_2018!JP9/Náklady_2018!$MO9</f>
        <v>0</v>
      </c>
      <c r="KH7" s="82">
        <f>Náklady_2018!JQ9/Náklady_2018!$MO9</f>
        <v>0</v>
      </c>
      <c r="KI7" s="82">
        <f>Náklady_2018!JR9/Náklady_2018!$MO9</f>
        <v>0</v>
      </c>
      <c r="KJ7" s="82">
        <f>Náklady_2018!JS9/Náklady_2018!$MO9</f>
        <v>0</v>
      </c>
      <c r="KK7" s="82">
        <f>Náklady_2018!JT9/Náklady_2018!$MO9</f>
        <v>0</v>
      </c>
      <c r="KL7" s="82">
        <f>Náklady_2018!JU9/Náklady_2018!$MO9</f>
        <v>0</v>
      </c>
      <c r="KM7" s="82">
        <f>Náklady_2018!JV9/Náklady_2018!$MO9</f>
        <v>2.3761031907671413E-3</v>
      </c>
      <c r="KN7" s="82">
        <f>Náklady_2018!JW9/Náklady_2018!$MO9</f>
        <v>0</v>
      </c>
      <c r="KO7" s="82">
        <f>Náklady_2018!JX9/Náklady_2018!$MO9</f>
        <v>0</v>
      </c>
      <c r="KP7" s="82">
        <f>Náklady_2018!JY9/Náklady_2018!$MO9</f>
        <v>0</v>
      </c>
      <c r="KQ7" s="82">
        <f>Náklady_2018!JZ9/Náklady_2018!$MO9</f>
        <v>0</v>
      </c>
      <c r="KR7" s="82">
        <f>Náklady_2018!KA9/Náklady_2018!$MO9</f>
        <v>0</v>
      </c>
      <c r="KS7" s="82">
        <f>Náklady_2018!KB9/Náklady_2018!$MO9</f>
        <v>0</v>
      </c>
      <c r="KT7" s="82">
        <f>Náklady_2018!KC9/Náklady_2018!$MO9</f>
        <v>0</v>
      </c>
      <c r="KU7" s="82">
        <f>Náklady_2018!KD9/Náklady_2018!$MO9</f>
        <v>0</v>
      </c>
      <c r="KV7" s="82">
        <f>Náklady_2018!KE9/Náklady_2018!$MO9</f>
        <v>0</v>
      </c>
      <c r="KW7" s="82">
        <f>Náklady_2018!KF9/Náklady_2018!$MO9</f>
        <v>0</v>
      </c>
      <c r="KX7" s="82">
        <f>Náklady_2018!KG9/Náklady_2018!$MO9</f>
        <v>0</v>
      </c>
      <c r="KY7" s="82">
        <f>Náklady_2018!KH9/Náklady_2018!$MO9</f>
        <v>0</v>
      </c>
      <c r="KZ7" s="82">
        <f>Náklady_2018!KI9/Náklady_2018!$MO9</f>
        <v>0</v>
      </c>
      <c r="LA7" s="82">
        <f>Náklady_2018!KJ9/Náklady_2018!$MO9</f>
        <v>0</v>
      </c>
      <c r="LB7" s="82">
        <f>Náklady_2018!KK9/Náklady_2018!$MO9</f>
        <v>2.2126853099932731E-3</v>
      </c>
      <c r="LC7" s="82">
        <f>Náklady_2018!KL9/Náklady_2018!$MO9</f>
        <v>0</v>
      </c>
      <c r="LD7" s="82">
        <f>Náklady_2018!KM9/Náklady_2018!$MO9</f>
        <v>0</v>
      </c>
      <c r="LE7" s="82">
        <f>Náklady_2018!KN9/Náklady_2018!$MO9</f>
        <v>0</v>
      </c>
      <c r="LF7" s="82">
        <f>Náklady_2018!KO9/Náklady_2018!$MO9</f>
        <v>0</v>
      </c>
      <c r="LG7" s="82">
        <f>Náklady_2018!KP9/Náklady_2018!$MO9</f>
        <v>4.7912297549740383E-3</v>
      </c>
      <c r="LH7" s="82">
        <f>Náklady_2018!KQ9/Náklady_2018!$MO9</f>
        <v>0</v>
      </c>
      <c r="LI7" s="82">
        <f>Náklady_2018!KR9/Náklady_2018!$MO9</f>
        <v>0</v>
      </c>
      <c r="LJ7" s="82">
        <f>Náklady_2018!KS9/Náklady_2018!$MO9</f>
        <v>0</v>
      </c>
      <c r="LK7" s="82">
        <f>Náklady_2018!KT9/Náklady_2018!$MO9</f>
        <v>0</v>
      </c>
      <c r="LL7" s="82">
        <f>Náklady_2018!KU9/Náklady_2018!$MO9</f>
        <v>0</v>
      </c>
      <c r="LM7" s="83">
        <f t="shared" si="16"/>
        <v>4.0955330604819052E-3</v>
      </c>
      <c r="LN7" s="82">
        <f>Náklady_2018!KV9/Náklady_2018!$MO9</f>
        <v>4.0955330604819052E-3</v>
      </c>
      <c r="LO7" s="82">
        <f>Náklady_2018!KW9/Náklady_2018!$MO9</f>
        <v>0</v>
      </c>
      <c r="LP7" s="82">
        <f>Náklady_2018!KX9/Náklady_2018!$MO9</f>
        <v>0</v>
      </c>
      <c r="LQ7" s="82">
        <f>Náklady_2018!KY9/Náklady_2018!$MO9</f>
        <v>0</v>
      </c>
      <c r="LR7" s="82">
        <f>Náklady_2018!KZ9/Náklady_2018!$MO9</f>
        <v>0</v>
      </c>
      <c r="LS7" s="83">
        <f t="shared" si="7"/>
        <v>9.2455377072651421E-3</v>
      </c>
      <c r="LT7" s="82">
        <f>Náklady_2018!LA9/Náklady_2018!$MO9</f>
        <v>9.2455377072651421E-3</v>
      </c>
      <c r="LU7" s="82">
        <f>Náklady_2018!LB9/Náklady_2018!$MO9</f>
        <v>0</v>
      </c>
      <c r="LV7" s="82">
        <f>Náklady_2018!LC9/Náklady_2018!$MO9</f>
        <v>0</v>
      </c>
      <c r="LW7" s="82">
        <f>Náklady_2018!LD9/Náklady_2018!$MO9</f>
        <v>0</v>
      </c>
      <c r="LX7" s="82">
        <f>Náklady_2018!LE9/Náklady_2018!$MO9</f>
        <v>0</v>
      </c>
      <c r="LY7" s="82">
        <f>Náklady_2018!LF9/Náklady_2018!$MO9</f>
        <v>0</v>
      </c>
      <c r="LZ7" s="82">
        <f>Náklady_2018!LG9/Náklady_2018!$MO9</f>
        <v>0</v>
      </c>
      <c r="MA7" s="82">
        <f>Náklady_2018!LH9/Náklady_2018!$MO9</f>
        <v>0</v>
      </c>
      <c r="MB7" s="82">
        <f>Náklady_2018!LI9/Náklady_2018!$MO9</f>
        <v>0</v>
      </c>
      <c r="MC7" s="82">
        <f>Náklady_2018!LJ9/Náklady_2018!$MO9</f>
        <v>0</v>
      </c>
      <c r="MD7" s="82">
        <f>Náklady_2018!LK9/Náklady_2018!$MO9</f>
        <v>0</v>
      </c>
      <c r="ME7" s="82">
        <f>Náklady_2018!LL9/Náklady_2018!$MO9</f>
        <v>0</v>
      </c>
      <c r="MF7" s="82">
        <f>Náklady_2018!LM9/Náklady_2018!$MO9</f>
        <v>0</v>
      </c>
      <c r="MG7" s="83">
        <f t="shared" si="17"/>
        <v>3.3916114395878549E-2</v>
      </c>
      <c r="MH7" s="82">
        <f>Náklady_2018!LN9/Náklady_2018!$MO9</f>
        <v>3.3916114395878549E-2</v>
      </c>
      <c r="MI7" s="82">
        <f>Náklady_2018!LO9/Náklady_2018!$MO9</f>
        <v>0</v>
      </c>
      <c r="MJ7" s="82">
        <f>Náklady_2018!LP9/Náklady_2018!$MO9</f>
        <v>0</v>
      </c>
      <c r="MK7" s="82">
        <f>Náklady_2018!LQ9/Náklady_2018!$MO9</f>
        <v>0</v>
      </c>
      <c r="ML7" s="82">
        <f>Náklady_2018!LR9/Náklady_2018!$MO9</f>
        <v>0</v>
      </c>
      <c r="MM7" s="82">
        <f>Náklady_2018!LS9/Náklady_2018!$MO9</f>
        <v>0</v>
      </c>
      <c r="MN7" s="82">
        <f>Náklady_2018!LT9/Náklady_2018!$MO9</f>
        <v>0</v>
      </c>
      <c r="MO7" s="82">
        <f>Náklady_2018!LU9/Náklady_2018!$MO9</f>
        <v>0</v>
      </c>
      <c r="MP7" s="82">
        <f>Náklady_2018!LV9/Náklady_2018!$MO9</f>
        <v>0</v>
      </c>
      <c r="MQ7" s="82">
        <f>Náklady_2018!LW9/Náklady_2018!$MO9</f>
        <v>0</v>
      </c>
      <c r="MR7" s="82">
        <f>Náklady_2018!LX9/Náklady_2018!$MO9</f>
        <v>0</v>
      </c>
      <c r="MS7" s="82">
        <f>Náklady_2018!LY9/Náklady_2018!$MO9</f>
        <v>0</v>
      </c>
      <c r="MT7" s="82">
        <f>Náklady_2018!LZ9/Náklady_2018!$MO9</f>
        <v>0</v>
      </c>
      <c r="MU7" s="82">
        <f>Náklady_2018!MA9/Náklady_2018!$MO9</f>
        <v>0</v>
      </c>
      <c r="MV7" s="82">
        <f>Náklady_2018!MB9/Náklady_2018!$MO9</f>
        <v>0</v>
      </c>
      <c r="MW7" s="82">
        <f>Náklady_2018!MC9/Náklady_2018!$MO9</f>
        <v>0</v>
      </c>
      <c r="MX7" s="82">
        <f>Náklady_2018!MD9/Náklady_2018!$MO9</f>
        <v>0</v>
      </c>
      <c r="MY7" s="82">
        <f>Náklady_2018!ME9/Náklady_2018!$MO9</f>
        <v>0</v>
      </c>
      <c r="MZ7" s="82">
        <f>Náklady_2018!MF9/Náklady_2018!$MO9</f>
        <v>0</v>
      </c>
      <c r="NA7" s="82">
        <f>Náklady_2018!MG9/Náklady_2018!$MO9</f>
        <v>0</v>
      </c>
      <c r="NB7" s="82">
        <f>Náklady_2018!MH9/Náklady_2018!$MO9</f>
        <v>0</v>
      </c>
      <c r="NC7" s="83">
        <f t="shared" si="18"/>
        <v>0.11405727574588073</v>
      </c>
      <c r="ND7" s="82">
        <f>Náklady_2018!MI9/Náklady_2018!$MO9</f>
        <v>0.11405727574588073</v>
      </c>
      <c r="NE7" s="82">
        <f>Náklady_2018!MJ9/Náklady_2018!$MO9</f>
        <v>0</v>
      </c>
      <c r="NF7" s="82">
        <f>Náklady_2018!MK9/Náklady_2018!$MO9</f>
        <v>0</v>
      </c>
      <c r="NG7" s="82">
        <f>Náklady_2018!ML9/Náklady_2018!$MO9</f>
        <v>0</v>
      </c>
      <c r="NH7" s="82">
        <f>Náklady_2018!MM9/Náklady_2018!$MO9</f>
        <v>0</v>
      </c>
      <c r="NI7" s="82">
        <f>Náklady_2018!MN9/Náklady_2018!$MO9</f>
        <v>0</v>
      </c>
      <c r="NJ7" s="84">
        <f t="shared" si="8"/>
        <v>0.99999999999999978</v>
      </c>
    </row>
    <row r="8" spans="1:389" s="1" customFormat="1" ht="12.75" x14ac:dyDescent="0.2">
      <c r="A8" s="66"/>
      <c r="B8" s="126" t="s">
        <v>485</v>
      </c>
      <c r="C8" s="127"/>
      <c r="D8" s="127" t="s">
        <v>609</v>
      </c>
      <c r="E8" s="128"/>
      <c r="F8" s="130" t="s">
        <v>344</v>
      </c>
      <c r="G8" s="81">
        <f t="shared" si="9"/>
        <v>0.10198546564705348</v>
      </c>
      <c r="H8" s="82">
        <f>Náklady_2018!D10/Náklady_2018!$MO10</f>
        <v>0</v>
      </c>
      <c r="I8" s="82">
        <f>Náklady_2018!E10/Náklady_2018!$MO10</f>
        <v>0</v>
      </c>
      <c r="J8" s="82">
        <f>Náklady_2018!F10/Náklady_2018!$MO10</f>
        <v>1.6453817282365404E-2</v>
      </c>
      <c r="K8" s="82">
        <f>Náklady_2018!G10/Náklady_2018!$MO10</f>
        <v>0</v>
      </c>
      <c r="L8" s="82">
        <f>Náklady_2018!H10/Náklady_2018!$MO10</f>
        <v>0</v>
      </c>
      <c r="M8" s="82">
        <f>Náklady_2018!I10/Náklady_2018!$MO10</f>
        <v>0</v>
      </c>
      <c r="N8" s="82">
        <f>Náklady_2018!J10/Náklady_2018!$MO10</f>
        <v>2.2873004202348442E-2</v>
      </c>
      <c r="O8" s="82">
        <f>Náklady_2018!K10/Náklady_2018!$MO10</f>
        <v>0</v>
      </c>
      <c r="P8" s="82">
        <f>Náklady_2018!L10/Náklady_2018!$MO10</f>
        <v>0</v>
      </c>
      <c r="Q8" s="82">
        <f>Náklady_2018!M10/Náklady_2018!$MO10</f>
        <v>0</v>
      </c>
      <c r="R8" s="82">
        <f>Náklady_2018!N10/Náklady_2018!$MO10</f>
        <v>0</v>
      </c>
      <c r="S8" s="82">
        <f>Náklady_2018!O10/Náklady_2018!$MO10</f>
        <v>1.4284532074722014E-2</v>
      </c>
      <c r="T8" s="82">
        <f>Náklady_2018!P10/Náklady_2018!$MO10</f>
        <v>0</v>
      </c>
      <c r="U8" s="82">
        <f>Náklady_2018!Q10/Náklady_2018!$MO10</f>
        <v>0</v>
      </c>
      <c r="V8" s="82">
        <f>Náklady_2018!R10/Náklady_2018!$MO10</f>
        <v>9.8229730000525179E-4</v>
      </c>
      <c r="W8" s="82">
        <f>Náklady_2018!S10/Náklady_2018!$MO10</f>
        <v>2.3406547796334887E-2</v>
      </c>
      <c r="X8" s="82">
        <f>Náklady_2018!T10/Náklady_2018!$MO10</f>
        <v>0</v>
      </c>
      <c r="Y8" s="82">
        <f>Náklady_2018!U10/Náklady_2018!$MO10</f>
        <v>0</v>
      </c>
      <c r="Z8" s="82">
        <f>Náklady_2018!V10/Náklady_2018!$MO10</f>
        <v>0</v>
      </c>
      <c r="AA8" s="82">
        <f>Náklady_2018!W10/Náklady_2018!$MO10</f>
        <v>2.3985266991277468E-2</v>
      </c>
      <c r="AB8" s="82">
        <f>Náklady_2018!X10/Náklady_2018!$MO10</f>
        <v>0</v>
      </c>
      <c r="AC8" s="82">
        <f>Náklady_2018!Y10/Náklady_2018!$MO10</f>
        <v>0</v>
      </c>
      <c r="AD8" s="82">
        <f>Náklady_2018!Z10/Náklady_2018!$MO10</f>
        <v>0</v>
      </c>
      <c r="AE8" s="82">
        <f>Náklady_2018!AA10/Náklady_2018!$MO10</f>
        <v>0</v>
      </c>
      <c r="AF8" s="82">
        <f>Náklady_2018!AB10/Náklady_2018!$MO10</f>
        <v>0</v>
      </c>
      <c r="AG8" s="82">
        <f>Náklady_2018!AC10/Náklady_2018!$MO10</f>
        <v>0</v>
      </c>
      <c r="AH8" s="82">
        <f>Náklady_2018!AD10/Náklady_2018!$MO10</f>
        <v>0</v>
      </c>
      <c r="AI8" s="82">
        <f>Náklady_2018!AE10/Náklady_2018!$MO10</f>
        <v>0</v>
      </c>
      <c r="AJ8" s="82">
        <f>Náklady_2018!AF10/Náklady_2018!$MO10</f>
        <v>0</v>
      </c>
      <c r="AK8" s="82">
        <f>Náklady_2018!AG10/Náklady_2018!$MO10</f>
        <v>0</v>
      </c>
      <c r="AL8" s="82">
        <f>Náklady_2018!AH10/Náklady_2018!$MO10</f>
        <v>0</v>
      </c>
      <c r="AM8" s="82">
        <f>Náklady_2018!AI10/Náklady_2018!$MO10</f>
        <v>0</v>
      </c>
      <c r="AN8" s="82">
        <f>Náklady_2018!AJ10/Náklady_2018!$MO10</f>
        <v>0</v>
      </c>
      <c r="AO8" s="82">
        <f>Náklady_2018!AK10/Náklady_2018!$MO10</f>
        <v>0</v>
      </c>
      <c r="AP8" s="82">
        <f>Náklady_2018!AL10/Náklady_2018!$MO10</f>
        <v>0</v>
      </c>
      <c r="AQ8" s="82">
        <f>Náklady_2018!AM10/Náklady_2018!$MO10</f>
        <v>0</v>
      </c>
      <c r="AR8" s="82">
        <f>Náklady_2018!AN10/Náklady_2018!$MO10</f>
        <v>0</v>
      </c>
      <c r="AS8" s="82">
        <f>Náklady_2018!AO10/Náklady_2018!$MO10</f>
        <v>0</v>
      </c>
      <c r="AT8" s="82">
        <f>Náklady_2018!AP10/Náklady_2018!$MO10</f>
        <v>0</v>
      </c>
      <c r="AU8" s="82">
        <f>Náklady_2018!AQ10/Náklady_2018!$MO10</f>
        <v>0</v>
      </c>
      <c r="AV8" s="82">
        <f>Náklady_2018!AR10/Náklady_2018!$MO10</f>
        <v>0</v>
      </c>
      <c r="AW8" s="82">
        <f>Náklady_2018!AS10/Náklady_2018!$MO10</f>
        <v>0</v>
      </c>
      <c r="AX8" s="82">
        <f>Náklady_2018!AT10/Náklady_2018!$MO10</f>
        <v>0</v>
      </c>
      <c r="AY8" s="82">
        <f>Náklady_2018!AU10/Náklady_2018!$MO10</f>
        <v>0</v>
      </c>
      <c r="AZ8" s="82">
        <f>Náklady_2018!AV10/Náklady_2018!$MO10</f>
        <v>0</v>
      </c>
      <c r="BA8" s="82">
        <f>Náklady_2018!AW10/Náklady_2018!$MO10</f>
        <v>0</v>
      </c>
      <c r="BB8" s="82">
        <f>Náklady_2018!AX10/Náklady_2018!$MO10</f>
        <v>0</v>
      </c>
      <c r="BC8" s="82">
        <f>Náklady_2018!AY10/Náklady_2018!$MO10</f>
        <v>0</v>
      </c>
      <c r="BD8" s="81">
        <f t="shared" si="0"/>
        <v>0.21750816180751725</v>
      </c>
      <c r="BE8" s="82">
        <f>Náklady_2018!AZ10/Náklady_2018!$MO10</f>
        <v>0</v>
      </c>
      <c r="BF8" s="82">
        <f>Náklady_2018!BA10/Náklady_2018!$MO10</f>
        <v>2.6028949117493521E-2</v>
      </c>
      <c r="BG8" s="82">
        <f>Náklady_2018!BB10/Náklady_2018!$MO10</f>
        <v>0</v>
      </c>
      <c r="BH8" s="82">
        <f>Náklady_2018!BC10/Náklady_2018!$MO10</f>
        <v>0</v>
      </c>
      <c r="BI8" s="82">
        <f>Náklady_2018!BD10/Náklady_2018!$MO10</f>
        <v>4.5445858649191692E-2</v>
      </c>
      <c r="BJ8" s="82">
        <f>Náklady_2018!BE10/Náklady_2018!$MO10</f>
        <v>0</v>
      </c>
      <c r="BK8" s="82">
        <f>Náklady_2018!BF10/Náklady_2018!$MO10</f>
        <v>0</v>
      </c>
      <c r="BL8" s="82">
        <f>Náklady_2018!BG10/Náklady_2018!$MO10</f>
        <v>0</v>
      </c>
      <c r="BM8" s="82">
        <f>Náklady_2018!BH10/Náklady_2018!$MO10</f>
        <v>0</v>
      </c>
      <c r="BN8" s="82">
        <f>Náklady_2018!BI10/Náklady_2018!$MO10</f>
        <v>5.386133562873207E-2</v>
      </c>
      <c r="BO8" s="82">
        <f>Náklady_2018!BJ10/Náklady_2018!$MO10</f>
        <v>0</v>
      </c>
      <c r="BP8" s="82">
        <f>Náklady_2018!BK10/Náklady_2018!$MO10</f>
        <v>0</v>
      </c>
      <c r="BQ8" s="82">
        <f>Náklady_2018!BL10/Náklady_2018!$MO10</f>
        <v>0</v>
      </c>
      <c r="BR8" s="82">
        <f>Náklady_2018!BM10/Náklady_2018!$MO10</f>
        <v>4.5503073688850461E-2</v>
      </c>
      <c r="BS8" s="82">
        <f>Náklady_2018!BN10/Náklady_2018!$MO10</f>
        <v>0</v>
      </c>
      <c r="BT8" s="82">
        <f>Náklady_2018!BO10/Náklady_2018!$MO10</f>
        <v>0</v>
      </c>
      <c r="BU8" s="82">
        <f>Náklady_2018!BP10/Náklady_2018!$MO10</f>
        <v>0</v>
      </c>
      <c r="BV8" s="82">
        <f>Náklady_2018!BQ10/Náklady_2018!$MO10</f>
        <v>4.5080479315544097E-2</v>
      </c>
      <c r="BW8" s="82">
        <f>Náklady_2018!BR10/Náklady_2018!$MO10</f>
        <v>0</v>
      </c>
      <c r="BX8" s="82">
        <f>Náklady_2018!BS10/Náklady_2018!$MO10</f>
        <v>0</v>
      </c>
      <c r="BY8" s="82">
        <f>Náklady_2018!BT10/Náklady_2018!$MO10</f>
        <v>0</v>
      </c>
      <c r="BZ8" s="82">
        <f>Náklady_2018!BU10/Náklady_2018!$MO10</f>
        <v>0</v>
      </c>
      <c r="CA8" s="82">
        <f>Náklady_2018!BV10/Náklady_2018!$MO10</f>
        <v>0</v>
      </c>
      <c r="CB8" s="82">
        <f>Náklady_2018!BW10/Náklady_2018!$MO10</f>
        <v>0</v>
      </c>
      <c r="CC8" s="82">
        <f>Náklady_2018!BX10/Náklady_2018!$MO10</f>
        <v>1.5884654077054157E-3</v>
      </c>
      <c r="CD8" s="82">
        <f>Náklady_2018!BY10/Náklady_2018!$MO10</f>
        <v>0</v>
      </c>
      <c r="CE8" s="82">
        <f>Náklady_2018!BZ10/Náklady_2018!$MO10</f>
        <v>0</v>
      </c>
      <c r="CF8" s="82">
        <f>Náklady_2018!CA10/Náklady_2018!$MO10</f>
        <v>0</v>
      </c>
      <c r="CG8" s="81">
        <f t="shared" si="1"/>
        <v>0.10788586861966042</v>
      </c>
      <c r="CH8" s="82">
        <f>Náklady_2018!CB10/Náklady_2018!$MO10</f>
        <v>0</v>
      </c>
      <c r="CI8" s="82">
        <f>Náklady_2018!CC10/Náklady_2018!$MO10</f>
        <v>1.148699973852757E-2</v>
      </c>
      <c r="CJ8" s="82">
        <f>Náklady_2018!CD10/Náklady_2018!$MO10</f>
        <v>2.2728007046023568E-2</v>
      </c>
      <c r="CK8" s="82">
        <f>Náklady_2018!CE10/Náklady_2018!$MO10</f>
        <v>1.0960926641443217E-2</v>
      </c>
      <c r="CL8" s="82">
        <f>Náklady_2018!CF10/Náklady_2018!$MO10</f>
        <v>6.7467855882458148E-3</v>
      </c>
      <c r="CM8" s="82">
        <f>Náklady_2018!CG10/Náklady_2018!$MO10</f>
        <v>9.0379764095308845E-3</v>
      </c>
      <c r="CN8" s="82">
        <f>Náklady_2018!CH10/Náklady_2018!$MO10</f>
        <v>3.4271244564331948E-3</v>
      </c>
      <c r="CO8" s="82">
        <f>Náklady_2018!CI10/Náklady_2018!$MO10</f>
        <v>2.2881900289691056E-2</v>
      </c>
      <c r="CP8" s="82">
        <f>Náklady_2018!CJ10/Náklady_2018!$MO10</f>
        <v>8.7746854711751188E-3</v>
      </c>
      <c r="CQ8" s="82">
        <f>Náklady_2018!CK10/Náklady_2018!$MO10</f>
        <v>6.9437487904519968E-3</v>
      </c>
      <c r="CR8" s="82">
        <f>Náklady_2018!CL10/Náklady_2018!$MO10</f>
        <v>2.6241593814545429E-3</v>
      </c>
      <c r="CS8" s="82">
        <f>Náklady_2018!CM10/Náklady_2018!$MO10</f>
        <v>2.2735548066834376E-3</v>
      </c>
      <c r="CT8" s="82">
        <f>Náklady_2018!CN10/Náklady_2018!$MO10</f>
        <v>0</v>
      </c>
      <c r="CU8" s="82">
        <f>Náklady_2018!CO10/Náklady_2018!$MO10</f>
        <v>0</v>
      </c>
      <c r="CV8" s="82">
        <f>Náklady_2018!CP10/Náklady_2018!$MO10</f>
        <v>0</v>
      </c>
      <c r="CW8" s="82">
        <f>Náklady_2018!CQ10/Náklady_2018!$MO10</f>
        <v>0</v>
      </c>
      <c r="CX8" s="82">
        <f>Náklady_2018!CR10/Náklady_2018!$MO10</f>
        <v>0</v>
      </c>
      <c r="CY8" s="81">
        <f t="shared" si="2"/>
        <v>2.7394679871778262E-2</v>
      </c>
      <c r="CZ8" s="82">
        <f>Náklady_2018!CS10/Náklady_2018!$MO10</f>
        <v>0</v>
      </c>
      <c r="DA8" s="82">
        <f>Náklady_2018!CT10/Náklady_2018!$MO10</f>
        <v>3.1143005470469069E-3</v>
      </c>
      <c r="DB8" s="82">
        <f>Náklady_2018!CU10/Náklady_2018!$MO10</f>
        <v>1.3752162200073527E-3</v>
      </c>
      <c r="DC8" s="82">
        <f>Náklady_2018!CV10/Náklady_2018!$MO10</f>
        <v>4.7477702833587175E-4</v>
      </c>
      <c r="DD8" s="82">
        <f>Náklady_2018!CW10/Náklady_2018!$MO10</f>
        <v>0</v>
      </c>
      <c r="DE8" s="82">
        <f>Náklady_2018!CX10/Náklady_2018!$MO10</f>
        <v>0</v>
      </c>
      <c r="DF8" s="82">
        <f>Náklady_2018!CY10/Náklady_2018!$MO10</f>
        <v>0</v>
      </c>
      <c r="DG8" s="82">
        <f>Náklady_2018!CZ10/Náklady_2018!$MO10</f>
        <v>0</v>
      </c>
      <c r="DH8" s="82">
        <f>Náklady_2018!DA10/Náklady_2018!$MO10</f>
        <v>3.0020113721011786E-3</v>
      </c>
      <c r="DI8" s="82">
        <f>Náklady_2018!DB10/Náklady_2018!$MO10</f>
        <v>2.1081611284728095E-3</v>
      </c>
      <c r="DJ8" s="82">
        <f>Náklady_2018!DC10/Náklady_2018!$MO10</f>
        <v>0</v>
      </c>
      <c r="DK8" s="82">
        <f>Náklady_2018!DD10/Náklady_2018!$MO10</f>
        <v>0</v>
      </c>
      <c r="DL8" s="82">
        <f>Náklady_2018!DE10/Náklady_2018!$MO10</f>
        <v>0</v>
      </c>
      <c r="DM8" s="82">
        <f>Náklady_2018!DF10/Náklady_2018!$MO10</f>
        <v>0</v>
      </c>
      <c r="DN8" s="82">
        <f>Náklady_2018!DG10/Náklady_2018!$MO10</f>
        <v>1.2538647227913192E-2</v>
      </c>
      <c r="DO8" s="82">
        <f>Náklady_2018!DH10/Náklady_2018!$MO10</f>
        <v>0</v>
      </c>
      <c r="DP8" s="82">
        <f>Náklady_2018!DI10/Náklady_2018!$MO10</f>
        <v>0</v>
      </c>
      <c r="DQ8" s="82">
        <f>Náklady_2018!DJ10/Náklady_2018!$MO10</f>
        <v>0</v>
      </c>
      <c r="DR8" s="82">
        <f>Náklady_2018!DK10/Náklady_2018!$MO10</f>
        <v>8.2021824550438532E-4</v>
      </c>
      <c r="DS8" s="82">
        <f>Náklady_2018!DL10/Náklady_2018!$MO10</f>
        <v>3.8771526302309854E-4</v>
      </c>
      <c r="DT8" s="82">
        <f>Náklady_2018!DM10/Náklady_2018!$MO10</f>
        <v>3.5736328393734655E-3</v>
      </c>
      <c r="DU8" s="82">
        <f>Náklady_2018!DN10/Náklady_2018!$MO10</f>
        <v>0</v>
      </c>
      <c r="DV8" s="83">
        <f t="shared" si="10"/>
        <v>3.363134084115417E-2</v>
      </c>
      <c r="DW8" s="82">
        <f>Náklady_2018!DO10/Náklady_2018!$MO10</f>
        <v>0</v>
      </c>
      <c r="DX8" s="82">
        <f>Náklady_2018!DP10/Náklady_2018!$MO10</f>
        <v>4.7101155535251822E-3</v>
      </c>
      <c r="DY8" s="82">
        <f>Náklady_2018!DQ10/Náklady_2018!$MO10</f>
        <v>2.8921225287628985E-2</v>
      </c>
      <c r="DZ8" s="82">
        <f>Náklady_2018!DR10/Náklady_2018!$MO10</f>
        <v>0</v>
      </c>
      <c r="EA8" s="82">
        <f>Náklady_2018!DS10/Náklady_2018!$MO10</f>
        <v>0</v>
      </c>
      <c r="EB8" s="83">
        <f t="shared" si="3"/>
        <v>0.11521205345482573</v>
      </c>
      <c r="EC8" s="82">
        <f>Náklady_2018!DT10/Náklady_2018!$MO10</f>
        <v>0</v>
      </c>
      <c r="ED8" s="82">
        <f>Náklady_2018!DU10/Náklady_2018!$MO10</f>
        <v>1.3617748667478446E-2</v>
      </c>
      <c r="EE8" s="82">
        <f>Náklady_2018!DV10/Náklady_2018!$MO10</f>
        <v>1.4872777034763621E-2</v>
      </c>
      <c r="EF8" s="82">
        <f>Náklady_2018!DW10/Náklady_2018!$MO10</f>
        <v>1.0575730089445774E-2</v>
      </c>
      <c r="EG8" s="82">
        <f>Náklady_2018!DX10/Náklady_2018!$MO10</f>
        <v>2.5653071796291E-3</v>
      </c>
      <c r="EH8" s="82">
        <f>Náklady_2018!DY10/Náklady_2018!$MO10</f>
        <v>5.1045054007662653E-3</v>
      </c>
      <c r="EI8" s="82">
        <f>Náklady_2018!DZ10/Náklady_2018!$MO10</f>
        <v>1.4450701515928543E-3</v>
      </c>
      <c r="EJ8" s="82">
        <f>Náklady_2018!EA10/Náklady_2018!$MO10</f>
        <v>1.9973418732816533E-2</v>
      </c>
      <c r="EK8" s="82">
        <f>Náklady_2018!EB10/Náklady_2018!$MO10</f>
        <v>1.1445486343402731E-2</v>
      </c>
      <c r="EL8" s="82">
        <f>Náklady_2018!EC10/Náklady_2018!$MO10</f>
        <v>2.5274408780694103E-3</v>
      </c>
      <c r="EM8" s="82">
        <f>Náklady_2018!ED10/Náklady_2018!$MO10</f>
        <v>7.9587893337907563E-3</v>
      </c>
      <c r="EN8" s="82">
        <f>Náklady_2018!EE10/Náklady_2018!$MO10</f>
        <v>8.7021465936362695E-3</v>
      </c>
      <c r="EO8" s="82">
        <f>Náklady_2018!EF10/Náklady_2018!$MO10</f>
        <v>2.3933195159533088E-3</v>
      </c>
      <c r="EP8" s="82">
        <f>Náklady_2018!EG10/Náklady_2018!$MO10</f>
        <v>0</v>
      </c>
      <c r="EQ8" s="82">
        <f>Náklady_2018!EH10/Náklady_2018!$MO10</f>
        <v>0</v>
      </c>
      <c r="ER8" s="82">
        <f>Náklady_2018!EI10/Náklady_2018!$MO10</f>
        <v>0</v>
      </c>
      <c r="ES8" s="82">
        <f>Náklady_2018!EJ10/Náklady_2018!$MO10</f>
        <v>0</v>
      </c>
      <c r="ET8" s="82">
        <f>Náklady_2018!EK10/Náklady_2018!$MO10</f>
        <v>1.4030313533480653E-2</v>
      </c>
      <c r="EU8" s="82">
        <f>Náklady_2018!EL10/Náklady_2018!$MO10</f>
        <v>0</v>
      </c>
      <c r="EV8" s="82">
        <f>Náklady_2018!EM10/Náklady_2018!$MO10</f>
        <v>0</v>
      </c>
      <c r="EW8" s="82">
        <f>Náklady_2018!EN10/Náklady_2018!$MO10</f>
        <v>0</v>
      </c>
      <c r="EX8" s="82">
        <f>Náklady_2018!EO10/Náklady_2018!$MO10</f>
        <v>0</v>
      </c>
      <c r="EY8" s="82">
        <f>Náklady_2018!EP10/Náklady_2018!$MO10</f>
        <v>0</v>
      </c>
      <c r="EZ8" s="82">
        <f>Náklady_2018!EQ10/Náklady_2018!$MO10</f>
        <v>0</v>
      </c>
      <c r="FA8" s="82">
        <f>Náklady_2018!ER10/Náklady_2018!$MO10</f>
        <v>0</v>
      </c>
      <c r="FB8" s="82">
        <f>Náklady_2018!ES10/Náklady_2018!$MO10</f>
        <v>0</v>
      </c>
      <c r="FC8" s="82">
        <f>Náklady_2018!ET10/Náklady_2018!$MO10</f>
        <v>0</v>
      </c>
      <c r="FD8" s="82">
        <f>Náklady_2018!EU10/Náklady_2018!$MO10</f>
        <v>0</v>
      </c>
      <c r="FE8" s="83">
        <f t="shared" si="11"/>
        <v>0.17274302007496306</v>
      </c>
      <c r="FF8" s="82">
        <f>Náklady_2018!EV10/Náklady_2018!$MO10</f>
        <v>0</v>
      </c>
      <c r="FG8" s="82">
        <f>Náklady_2018!EW10/Náklady_2018!$MO10</f>
        <v>4.4983423304881531E-2</v>
      </c>
      <c r="FH8" s="82">
        <f>Náklady_2018!EX10/Náklady_2018!$MO10</f>
        <v>0</v>
      </c>
      <c r="FI8" s="82">
        <f>Náklady_2018!EY10/Náklady_2018!$MO10</f>
        <v>0</v>
      </c>
      <c r="FJ8" s="82">
        <f>Náklady_2018!EZ10/Náklady_2018!$MO10</f>
        <v>3.0391185341577358E-2</v>
      </c>
      <c r="FK8" s="82">
        <f>Náklady_2018!FA10/Náklady_2018!$MO10</f>
        <v>0</v>
      </c>
      <c r="FL8" s="82">
        <f>Náklady_2018!FB10/Náklady_2018!$MO10</f>
        <v>3.0705520477579039E-2</v>
      </c>
      <c r="FM8" s="82">
        <f>Náklady_2018!FC10/Náklady_2018!$MO10</f>
        <v>4.0546880068118837E-2</v>
      </c>
      <c r="FN8" s="82">
        <f>Náklady_2018!FD10/Náklady_2018!$MO10</f>
        <v>0</v>
      </c>
      <c r="FO8" s="82">
        <f>Náklady_2018!FE10/Náklady_2018!$MO10</f>
        <v>2.6116010882806295E-2</v>
      </c>
      <c r="FP8" s="82">
        <f>Náklady_2018!FF10/Náklady_2018!$MO10</f>
        <v>0</v>
      </c>
      <c r="FQ8" s="82">
        <f>Náklady_2018!FG10/Náklady_2018!$MO10</f>
        <v>0</v>
      </c>
      <c r="FR8" s="82">
        <f>Náklady_2018!FH10/Náklady_2018!$MO10</f>
        <v>0</v>
      </c>
      <c r="FS8" s="82">
        <f>Náklady_2018!FI10/Náklady_2018!$MO10</f>
        <v>0</v>
      </c>
      <c r="FT8" s="82">
        <f>Náklady_2018!FJ10/Náklady_2018!$MO10</f>
        <v>0</v>
      </c>
      <c r="FU8" s="82">
        <f>Náklady_2018!FK10/Náklady_2018!$MO10</f>
        <v>0</v>
      </c>
      <c r="FV8" s="82">
        <f>Náklady_2018!FL10/Náklady_2018!$MO10</f>
        <v>0</v>
      </c>
      <c r="FW8" s="83">
        <f t="shared" si="12"/>
        <v>0.19203328377886927</v>
      </c>
      <c r="FX8" s="82">
        <f>Náklady_2018!FM10/Náklady_2018!$MO10</f>
        <v>0</v>
      </c>
      <c r="FY8" s="82">
        <f>Náklady_2018!FN10/Náklady_2018!$MO10</f>
        <v>1.697863102393693E-2</v>
      </c>
      <c r="FZ8" s="82">
        <f>Náklady_2018!FO10/Náklady_2018!$MO10</f>
        <v>4.791159110713257E-2</v>
      </c>
      <c r="GA8" s="82">
        <f>Náklady_2018!FP10/Náklady_2018!$MO10</f>
        <v>0</v>
      </c>
      <c r="GB8" s="82">
        <f>Náklady_2018!FQ10/Náklady_2018!$MO10</f>
        <v>7.666314090780732E-2</v>
      </c>
      <c r="GC8" s="82">
        <f>Náklady_2018!FR10/Náklady_2018!$MO10</f>
        <v>0</v>
      </c>
      <c r="GD8" s="82">
        <f>Náklady_2018!FS10/Náklady_2018!$MO10</f>
        <v>2.5539729800136547E-3</v>
      </c>
      <c r="GE8" s="82">
        <f>Náklady_2018!FT10/Náklady_2018!$MO10</f>
        <v>4.6648961269971971E-2</v>
      </c>
      <c r="GF8" s="82">
        <f>Náklady_2018!FU10/Náklady_2018!$MO10</f>
        <v>1.2769864900068274E-3</v>
      </c>
      <c r="GG8" s="82">
        <f>Náklady_2018!FV10/Náklady_2018!$MO10</f>
        <v>0</v>
      </c>
      <c r="GH8" s="82">
        <f>Náklady_2018!FW10/Náklady_2018!$MO10</f>
        <v>0</v>
      </c>
      <c r="GI8" s="82">
        <f>Náklady_2018!FX10/Náklady_2018!$MO10</f>
        <v>0</v>
      </c>
      <c r="GJ8" s="82">
        <f>Náklady_2018!FY10/Náklady_2018!$MO10</f>
        <v>0</v>
      </c>
      <c r="GK8" s="82">
        <f>Náklady_2018!FZ10/Náklady_2018!$MO10</f>
        <v>0</v>
      </c>
      <c r="GL8" s="82">
        <f>Náklady_2018!GA10/Náklady_2018!$MO10</f>
        <v>0</v>
      </c>
      <c r="GM8" s="82">
        <f>Náklady_2018!GB10/Náklady_2018!$MO10</f>
        <v>0</v>
      </c>
      <c r="GN8" s="82">
        <f>Náklady_2018!GC10/Náklady_2018!$MO10</f>
        <v>0</v>
      </c>
      <c r="GO8" s="82">
        <f>Náklady_2018!GD10/Náklady_2018!$MO10</f>
        <v>0</v>
      </c>
      <c r="GP8" s="82">
        <f>Náklady_2018!GE10/Náklady_2018!$MO10</f>
        <v>0</v>
      </c>
      <c r="GQ8" s="82">
        <f>Náklady_2018!GF10/Náklady_2018!$MO10</f>
        <v>0</v>
      </c>
      <c r="GR8" s="82">
        <f>Náklady_2018!GG10/Náklady_2018!$MO10</f>
        <v>0</v>
      </c>
      <c r="GS8" s="83">
        <f t="shared" si="13"/>
        <v>1.1451722671902251E-3</v>
      </c>
      <c r="GT8" s="82">
        <f>Náklady_2018!GH10/Náklady_2018!$MO10</f>
        <v>0</v>
      </c>
      <c r="GU8" s="82">
        <f>Náklady_2018!GI10/Náklady_2018!$MO10</f>
        <v>0</v>
      </c>
      <c r="GV8" s="82">
        <f>Náklady_2018!GJ10/Náklady_2018!$MO10</f>
        <v>1.1451722671902251E-3</v>
      </c>
      <c r="GW8" s="82">
        <f>Náklady_2018!GK10/Náklady_2018!$MO10</f>
        <v>0</v>
      </c>
      <c r="GX8" s="82">
        <f>Náklady_2018!GL10/Náklady_2018!$MO10</f>
        <v>0</v>
      </c>
      <c r="GY8" s="82">
        <f>Náklady_2018!GM10/Náklady_2018!$MO10</f>
        <v>0</v>
      </c>
      <c r="GZ8" s="82">
        <f>Náklady_2018!GN10/Náklady_2018!$MO10</f>
        <v>0</v>
      </c>
      <c r="HA8" s="82">
        <f>Náklady_2018!GO10/Náklady_2018!$MO10</f>
        <v>0</v>
      </c>
      <c r="HB8" s="82">
        <f>Náklady_2018!GP10/Náklady_2018!$MO10</f>
        <v>0</v>
      </c>
      <c r="HC8" s="82">
        <f>Náklady_2018!GQ10/Náklady_2018!$MO10</f>
        <v>0</v>
      </c>
      <c r="HD8" s="82">
        <f>Náklady_2018!GR10/Náklady_2018!$MO10</f>
        <v>0</v>
      </c>
      <c r="HE8" s="83">
        <f t="shared" si="14"/>
        <v>0</v>
      </c>
      <c r="HF8" s="82">
        <f>Náklady_2018!GS10/Náklady_2018!$MO10</f>
        <v>0</v>
      </c>
      <c r="HG8" s="82">
        <f>Náklady_2018!GT10/Náklady_2018!$MO10</f>
        <v>0</v>
      </c>
      <c r="HH8" s="82">
        <f>Náklady_2018!GU10/Náklady_2018!$MO10</f>
        <v>0</v>
      </c>
      <c r="HI8" s="82">
        <f>Náklady_2018!GV10/Náklady_2018!$MO10</f>
        <v>0</v>
      </c>
      <c r="HJ8" s="82">
        <f>Náklady_2018!GW10/Náklady_2018!$MO10</f>
        <v>0</v>
      </c>
      <c r="HK8" s="82">
        <f>Náklady_2018!GX10/Náklady_2018!$MO10</f>
        <v>0</v>
      </c>
      <c r="HL8" s="82">
        <f>Náklady_2018!GY10/Náklady_2018!$MO10</f>
        <v>0</v>
      </c>
      <c r="HM8" s="82">
        <f>Náklady_2018!GZ10/Náklady_2018!$MO10</f>
        <v>0</v>
      </c>
      <c r="HN8" s="82">
        <f>Náklady_2018!HA10/Náklady_2018!$MO10</f>
        <v>0</v>
      </c>
      <c r="HO8" s="82">
        <f>Náklady_2018!HB10/Náklady_2018!$MO10</f>
        <v>0</v>
      </c>
      <c r="HP8" s="82">
        <f>Náklady_2018!HC10/Náklady_2018!$MO10</f>
        <v>0</v>
      </c>
      <c r="HQ8" s="82">
        <f>Náklady_2018!HD10/Náklady_2018!$MO10</f>
        <v>0</v>
      </c>
      <c r="HR8" s="82">
        <f>Náklady_2018!HE10/Náklady_2018!$MO10</f>
        <v>0</v>
      </c>
      <c r="HS8" s="82">
        <f>Náklady_2018!HF10/Náklady_2018!$MO10</f>
        <v>0</v>
      </c>
      <c r="HT8" s="82">
        <f>Náklady_2018!HG10/Náklady_2018!$MO10</f>
        <v>0</v>
      </c>
      <c r="HU8" s="82">
        <f>Náklady_2018!HH10/Náklady_2018!$MO10</f>
        <v>0</v>
      </c>
      <c r="HV8" s="83">
        <f t="shared" si="15"/>
        <v>3.0460953636987989E-2</v>
      </c>
      <c r="HW8" s="82">
        <f>Náklady_2018!HI10/Náklady_2018!$MO10</f>
        <v>3.0460953636987989E-2</v>
      </c>
      <c r="HX8" s="82">
        <f>Náklady_2018!HJ10/Náklady_2018!$MO10</f>
        <v>0</v>
      </c>
      <c r="HY8" s="82">
        <f>Náklady_2018!HK10/Náklady_2018!$MO10</f>
        <v>0</v>
      </c>
      <c r="HZ8" s="82">
        <f>Náklady_2018!HL10/Náklady_2018!$MO10</f>
        <v>0</v>
      </c>
      <c r="IA8" s="82">
        <f>Náklady_2018!HM10/Náklady_2018!$MO10</f>
        <v>0</v>
      </c>
      <c r="IB8" s="82">
        <f>Náklady_2018!HN10/Náklady_2018!$MO10</f>
        <v>0</v>
      </c>
      <c r="IC8" s="82">
        <f>Náklady_2018!HO10/Náklady_2018!$MO10</f>
        <v>0</v>
      </c>
      <c r="ID8" s="82">
        <f>Náklady_2018!HP10/Náklady_2018!$MO10</f>
        <v>0</v>
      </c>
      <c r="IE8" s="82">
        <f>Náklady_2018!HQ10/Náklady_2018!$MO10</f>
        <v>0</v>
      </c>
      <c r="IF8" s="83">
        <f t="shared" si="4"/>
        <v>0</v>
      </c>
      <c r="IG8" s="82">
        <f>Náklady_2018!HR10/Náklady_2018!$MO10</f>
        <v>0</v>
      </c>
      <c r="IH8" s="82">
        <f>Náklady_2018!HS10/Náklady_2018!$MO10</f>
        <v>0</v>
      </c>
      <c r="II8" s="82">
        <f>Náklady_2018!HT10/Náklady_2018!$MO10</f>
        <v>0</v>
      </c>
      <c r="IJ8" s="82">
        <f>Náklady_2018!HU10/Náklady_2018!$MO10</f>
        <v>0</v>
      </c>
      <c r="IK8" s="82">
        <f>Náklady_2018!HV10/Náklady_2018!$MO10</f>
        <v>0</v>
      </c>
      <c r="IL8" s="82">
        <f>Náklady_2018!HW10/Náklady_2018!$MO10</f>
        <v>0</v>
      </c>
      <c r="IM8" s="82">
        <f>Náklady_2018!HX10/Náklady_2018!$MO10</f>
        <v>0</v>
      </c>
      <c r="IN8" s="82">
        <f>Náklady_2018!HY10/Náklady_2018!$MO10</f>
        <v>0</v>
      </c>
      <c r="IO8" s="82">
        <f>Náklady_2018!HZ10/Náklady_2018!$MO10</f>
        <v>0</v>
      </c>
      <c r="IP8" s="82">
        <f>Náklady_2018!IA10/Náklady_2018!$MO10</f>
        <v>0</v>
      </c>
      <c r="IQ8" s="82">
        <f>Náklady_2018!IB10/Náklady_2018!$MO10</f>
        <v>0</v>
      </c>
      <c r="IR8" s="82">
        <f>Náklady_2018!IC10/Náklady_2018!$MO10</f>
        <v>0</v>
      </c>
      <c r="IS8" s="82">
        <f>Náklady_2018!ID10/Náklady_2018!$MO10</f>
        <v>0</v>
      </c>
      <c r="IT8" s="82">
        <f>Náklady_2018!IE10/Náklady_2018!$MO10</f>
        <v>0</v>
      </c>
      <c r="IU8" s="82">
        <f>Náklady_2018!IF10/Náklady_2018!$MO10</f>
        <v>0</v>
      </c>
      <c r="IV8" s="82">
        <f>Náklady_2018!IG10/Náklady_2018!$MO10</f>
        <v>0</v>
      </c>
      <c r="IW8" s="82">
        <f>Náklady_2018!IH10/Náklady_2018!$MO10</f>
        <v>0</v>
      </c>
      <c r="IX8" s="82">
        <f>Náklady_2018!II10/Náklady_2018!$MO10</f>
        <v>0</v>
      </c>
      <c r="IY8" s="83">
        <f t="shared" si="5"/>
        <v>0</v>
      </c>
      <c r="IZ8" s="82">
        <f>Náklady_2018!IJ10/Náklady_2018!$MO10</f>
        <v>0</v>
      </c>
      <c r="JA8" s="82">
        <f>Náklady_2018!IK10/Náklady_2018!$MO10</f>
        <v>0</v>
      </c>
      <c r="JB8" s="82">
        <f>Náklady_2018!IL10/Náklady_2018!$MO10</f>
        <v>0</v>
      </c>
      <c r="JC8" s="82">
        <f>Náklady_2018!IM10/Náklady_2018!$MO10</f>
        <v>0</v>
      </c>
      <c r="JD8" s="82">
        <f>Náklady_2018!IN10/Náklady_2018!$MO10</f>
        <v>0</v>
      </c>
      <c r="JE8" s="82">
        <f>Náklady_2018!IO10/Náklady_2018!$MO10</f>
        <v>0</v>
      </c>
      <c r="JF8" s="82">
        <f>Náklady_2018!IP10/Náklady_2018!$MO10</f>
        <v>0</v>
      </c>
      <c r="JG8" s="82">
        <f>Náklady_2018!IQ10/Náklady_2018!$MO10</f>
        <v>0</v>
      </c>
      <c r="JH8" s="82">
        <f>Náklady_2018!IR10/Náklady_2018!$MO10</f>
        <v>0</v>
      </c>
      <c r="JI8" s="82">
        <f>Náklady_2018!IS10/Náklady_2018!$MO10</f>
        <v>0</v>
      </c>
      <c r="JJ8" s="82">
        <f>Náklady_2018!IT10/Náklady_2018!$MO10</f>
        <v>0</v>
      </c>
      <c r="JK8" s="82">
        <f>Náklady_2018!IU10/Náklady_2018!$MO10</f>
        <v>0</v>
      </c>
      <c r="JL8" s="82">
        <f>Náklady_2018!IV10/Náklady_2018!$MO10</f>
        <v>0</v>
      </c>
      <c r="JM8" s="82">
        <f>Náklady_2018!IW10/Náklady_2018!$MO10</f>
        <v>0</v>
      </c>
      <c r="JN8" s="82">
        <f>Náklady_2018!IX10/Náklady_2018!$MO10</f>
        <v>0</v>
      </c>
      <c r="JO8" s="82">
        <f>Náklady_2018!IY10/Náklady_2018!$MO10</f>
        <v>0</v>
      </c>
      <c r="JP8" s="82">
        <f>Náklady_2018!IZ10/Náklady_2018!$MO10</f>
        <v>0</v>
      </c>
      <c r="JQ8" s="82">
        <f>Náklady_2018!JA10/Náklady_2018!$MO10</f>
        <v>0</v>
      </c>
      <c r="JR8" s="82">
        <f>Náklady_2018!JB10/Náklady_2018!$MO10</f>
        <v>0</v>
      </c>
      <c r="JS8" s="82">
        <f>Náklady_2018!JC10/Náklady_2018!$MO10</f>
        <v>0</v>
      </c>
      <c r="JT8" s="83">
        <f t="shared" si="6"/>
        <v>0</v>
      </c>
      <c r="JU8" s="82">
        <f>Náklady_2018!JD10/Náklady_2018!$MO10</f>
        <v>0</v>
      </c>
      <c r="JV8" s="82">
        <f>Náklady_2018!JE10/Náklady_2018!$MO10</f>
        <v>0</v>
      </c>
      <c r="JW8" s="82">
        <f>Náklady_2018!JF10/Náklady_2018!$MO10</f>
        <v>0</v>
      </c>
      <c r="JX8" s="82">
        <f>Náklady_2018!JG10/Náklady_2018!$MO10</f>
        <v>0</v>
      </c>
      <c r="JY8" s="82">
        <f>Náklady_2018!JH10/Náklady_2018!$MO10</f>
        <v>0</v>
      </c>
      <c r="JZ8" s="82">
        <f>Náklady_2018!JI10/Náklady_2018!$MO10</f>
        <v>0</v>
      </c>
      <c r="KA8" s="82">
        <f>Náklady_2018!JJ10/Náklady_2018!$MO10</f>
        <v>0</v>
      </c>
      <c r="KB8" s="82">
        <f>Náklady_2018!JK10/Náklady_2018!$MO10</f>
        <v>0</v>
      </c>
      <c r="KC8" s="82">
        <f>Náklady_2018!JL10/Náklady_2018!$MO10</f>
        <v>0</v>
      </c>
      <c r="KD8" s="82">
        <f>Náklady_2018!JM10/Náklady_2018!$MO10</f>
        <v>0</v>
      </c>
      <c r="KE8" s="82">
        <f>Náklady_2018!JN10/Náklady_2018!$MO10</f>
        <v>0</v>
      </c>
      <c r="KF8" s="82">
        <f>Náklady_2018!JO10/Náklady_2018!$MO10</f>
        <v>0</v>
      </c>
      <c r="KG8" s="82">
        <f>Náklady_2018!JP10/Náklady_2018!$MO10</f>
        <v>0</v>
      </c>
      <c r="KH8" s="82">
        <f>Náklady_2018!JQ10/Náklady_2018!$MO10</f>
        <v>0</v>
      </c>
      <c r="KI8" s="82">
        <f>Náklady_2018!JR10/Náklady_2018!$MO10</f>
        <v>0</v>
      </c>
      <c r="KJ8" s="82">
        <f>Náklady_2018!JS10/Náklady_2018!$MO10</f>
        <v>0</v>
      </c>
      <c r="KK8" s="82">
        <f>Náklady_2018!JT10/Náklady_2018!$MO10</f>
        <v>0</v>
      </c>
      <c r="KL8" s="82">
        <f>Náklady_2018!JU10/Náklady_2018!$MO10</f>
        <v>0</v>
      </c>
      <c r="KM8" s="82">
        <f>Náklady_2018!JV10/Náklady_2018!$MO10</f>
        <v>0</v>
      </c>
      <c r="KN8" s="82">
        <f>Náklady_2018!JW10/Náklady_2018!$MO10</f>
        <v>0</v>
      </c>
      <c r="KO8" s="82">
        <f>Náklady_2018!JX10/Náklady_2018!$MO10</f>
        <v>0</v>
      </c>
      <c r="KP8" s="82">
        <f>Náklady_2018!JY10/Náklady_2018!$MO10</f>
        <v>0</v>
      </c>
      <c r="KQ8" s="82">
        <f>Náklady_2018!JZ10/Náklady_2018!$MO10</f>
        <v>0</v>
      </c>
      <c r="KR8" s="82">
        <f>Náklady_2018!KA10/Náklady_2018!$MO10</f>
        <v>0</v>
      </c>
      <c r="KS8" s="82">
        <f>Náklady_2018!KB10/Náklady_2018!$MO10</f>
        <v>0</v>
      </c>
      <c r="KT8" s="82">
        <f>Náklady_2018!KC10/Náklady_2018!$MO10</f>
        <v>0</v>
      </c>
      <c r="KU8" s="82">
        <f>Náklady_2018!KD10/Náklady_2018!$MO10</f>
        <v>0</v>
      </c>
      <c r="KV8" s="82">
        <f>Náklady_2018!KE10/Náklady_2018!$MO10</f>
        <v>0</v>
      </c>
      <c r="KW8" s="82">
        <f>Náklady_2018!KF10/Náklady_2018!$MO10</f>
        <v>0</v>
      </c>
      <c r="KX8" s="82">
        <f>Náklady_2018!KG10/Náklady_2018!$MO10</f>
        <v>0</v>
      </c>
      <c r="KY8" s="82">
        <f>Náklady_2018!KH10/Náklady_2018!$MO10</f>
        <v>0</v>
      </c>
      <c r="KZ8" s="82">
        <f>Náklady_2018!KI10/Náklady_2018!$MO10</f>
        <v>0</v>
      </c>
      <c r="LA8" s="82">
        <f>Náklady_2018!KJ10/Náklady_2018!$MO10</f>
        <v>0</v>
      </c>
      <c r="LB8" s="82">
        <f>Náklady_2018!KK10/Náklady_2018!$MO10</f>
        <v>0</v>
      </c>
      <c r="LC8" s="82">
        <f>Náklady_2018!KL10/Náklady_2018!$MO10</f>
        <v>0</v>
      </c>
      <c r="LD8" s="82">
        <f>Náklady_2018!KM10/Náklady_2018!$MO10</f>
        <v>0</v>
      </c>
      <c r="LE8" s="82">
        <f>Náklady_2018!KN10/Náklady_2018!$MO10</f>
        <v>0</v>
      </c>
      <c r="LF8" s="82">
        <f>Náklady_2018!KO10/Náklady_2018!$MO10</f>
        <v>0</v>
      </c>
      <c r="LG8" s="82">
        <f>Náklady_2018!KP10/Náklady_2018!$MO10</f>
        <v>0</v>
      </c>
      <c r="LH8" s="82">
        <f>Náklady_2018!KQ10/Náklady_2018!$MO10</f>
        <v>0</v>
      </c>
      <c r="LI8" s="82">
        <f>Náklady_2018!KR10/Náklady_2018!$MO10</f>
        <v>0</v>
      </c>
      <c r="LJ8" s="82">
        <f>Náklady_2018!KS10/Náklady_2018!$MO10</f>
        <v>0</v>
      </c>
      <c r="LK8" s="82">
        <f>Náklady_2018!KT10/Náklady_2018!$MO10</f>
        <v>0</v>
      </c>
      <c r="LL8" s="82">
        <f>Náklady_2018!KU10/Náklady_2018!$MO10</f>
        <v>0</v>
      </c>
      <c r="LM8" s="83">
        <f t="shared" si="16"/>
        <v>0</v>
      </c>
      <c r="LN8" s="82">
        <f>Náklady_2018!KV10/Náklady_2018!$MO10</f>
        <v>0</v>
      </c>
      <c r="LO8" s="82">
        <f>Náklady_2018!KW10/Náklady_2018!$MO10</f>
        <v>0</v>
      </c>
      <c r="LP8" s="82">
        <f>Náklady_2018!KX10/Náklady_2018!$MO10</f>
        <v>0</v>
      </c>
      <c r="LQ8" s="82">
        <f>Náklady_2018!KY10/Náklady_2018!$MO10</f>
        <v>0</v>
      </c>
      <c r="LR8" s="82">
        <f>Náklady_2018!KZ10/Náklady_2018!$MO10</f>
        <v>0</v>
      </c>
      <c r="LS8" s="83">
        <f t="shared" si="7"/>
        <v>0</v>
      </c>
      <c r="LT8" s="82">
        <f>Náklady_2018!LA10/Náklady_2018!$MO10</f>
        <v>0</v>
      </c>
      <c r="LU8" s="82">
        <f>Náklady_2018!LB10/Náklady_2018!$MO10</f>
        <v>0</v>
      </c>
      <c r="LV8" s="82">
        <f>Náklady_2018!LC10/Náklady_2018!$MO10</f>
        <v>0</v>
      </c>
      <c r="LW8" s="82">
        <f>Náklady_2018!LD10/Náklady_2018!$MO10</f>
        <v>0</v>
      </c>
      <c r="LX8" s="82">
        <f>Náklady_2018!LE10/Náklady_2018!$MO10</f>
        <v>0</v>
      </c>
      <c r="LY8" s="82">
        <f>Náklady_2018!LF10/Náklady_2018!$MO10</f>
        <v>0</v>
      </c>
      <c r="LZ8" s="82">
        <f>Náklady_2018!LG10/Náklady_2018!$MO10</f>
        <v>0</v>
      </c>
      <c r="MA8" s="82">
        <f>Náklady_2018!LH10/Náklady_2018!$MO10</f>
        <v>0</v>
      </c>
      <c r="MB8" s="82">
        <f>Náklady_2018!LI10/Náklady_2018!$MO10</f>
        <v>0</v>
      </c>
      <c r="MC8" s="82">
        <f>Náklady_2018!LJ10/Náklady_2018!$MO10</f>
        <v>0</v>
      </c>
      <c r="MD8" s="82">
        <f>Náklady_2018!LK10/Náklady_2018!$MO10</f>
        <v>0</v>
      </c>
      <c r="ME8" s="82">
        <f>Náklady_2018!LL10/Náklady_2018!$MO10</f>
        <v>0</v>
      </c>
      <c r="MF8" s="82">
        <f>Náklady_2018!LM10/Náklady_2018!$MO10</f>
        <v>0</v>
      </c>
      <c r="MG8" s="83">
        <f t="shared" si="17"/>
        <v>0</v>
      </c>
      <c r="MH8" s="82">
        <f>Náklady_2018!LN10/Náklady_2018!$MO10</f>
        <v>0</v>
      </c>
      <c r="MI8" s="82">
        <f>Náklady_2018!LO10/Náklady_2018!$MO10</f>
        <v>0</v>
      </c>
      <c r="MJ8" s="82">
        <f>Náklady_2018!LP10/Náklady_2018!$MO10</f>
        <v>0</v>
      </c>
      <c r="MK8" s="82">
        <f>Náklady_2018!LQ10/Náklady_2018!$MO10</f>
        <v>0</v>
      </c>
      <c r="ML8" s="82">
        <f>Náklady_2018!LR10/Náklady_2018!$MO10</f>
        <v>0</v>
      </c>
      <c r="MM8" s="82">
        <f>Náklady_2018!LS10/Náklady_2018!$MO10</f>
        <v>0</v>
      </c>
      <c r="MN8" s="82">
        <f>Náklady_2018!LT10/Náklady_2018!$MO10</f>
        <v>0</v>
      </c>
      <c r="MO8" s="82">
        <f>Náklady_2018!LU10/Náklady_2018!$MO10</f>
        <v>0</v>
      </c>
      <c r="MP8" s="82">
        <f>Náklady_2018!LV10/Náklady_2018!$MO10</f>
        <v>0</v>
      </c>
      <c r="MQ8" s="82">
        <f>Náklady_2018!LW10/Náklady_2018!$MO10</f>
        <v>0</v>
      </c>
      <c r="MR8" s="82">
        <f>Náklady_2018!LX10/Náklady_2018!$MO10</f>
        <v>0</v>
      </c>
      <c r="MS8" s="82">
        <f>Náklady_2018!LY10/Náklady_2018!$MO10</f>
        <v>0</v>
      </c>
      <c r="MT8" s="82">
        <f>Náklady_2018!LZ10/Náklady_2018!$MO10</f>
        <v>0</v>
      </c>
      <c r="MU8" s="82">
        <f>Náklady_2018!MA10/Náklady_2018!$MO10</f>
        <v>0</v>
      </c>
      <c r="MV8" s="82">
        <f>Náklady_2018!MB10/Náklady_2018!$MO10</f>
        <v>0</v>
      </c>
      <c r="MW8" s="82">
        <f>Náklady_2018!MC10/Náklady_2018!$MO10</f>
        <v>0</v>
      </c>
      <c r="MX8" s="82">
        <f>Náklady_2018!MD10/Náklady_2018!$MO10</f>
        <v>0</v>
      </c>
      <c r="MY8" s="82">
        <f>Náklady_2018!ME10/Náklady_2018!$MO10</f>
        <v>0</v>
      </c>
      <c r="MZ8" s="82">
        <f>Náklady_2018!MF10/Náklady_2018!$MO10</f>
        <v>0</v>
      </c>
      <c r="NA8" s="82">
        <f>Náklady_2018!MG10/Náklady_2018!$MO10</f>
        <v>0</v>
      </c>
      <c r="NB8" s="82">
        <f>Náklady_2018!MH10/Náklady_2018!$MO10</f>
        <v>0</v>
      </c>
      <c r="NC8" s="83">
        <f t="shared" si="18"/>
        <v>0</v>
      </c>
      <c r="ND8" s="82">
        <f>Náklady_2018!MI10/Náklady_2018!$MO10</f>
        <v>0</v>
      </c>
      <c r="NE8" s="82">
        <f>Náklady_2018!MJ10/Náklady_2018!$MO10</f>
        <v>0</v>
      </c>
      <c r="NF8" s="82">
        <f>Náklady_2018!MK10/Náklady_2018!$MO10</f>
        <v>0</v>
      </c>
      <c r="NG8" s="82">
        <f>Náklady_2018!ML10/Náklady_2018!$MO10</f>
        <v>0</v>
      </c>
      <c r="NH8" s="82">
        <f>Náklady_2018!MM10/Náklady_2018!$MO10</f>
        <v>0</v>
      </c>
      <c r="NI8" s="82">
        <f>Náklady_2018!MN10/Náklady_2018!$MO10</f>
        <v>0</v>
      </c>
      <c r="NJ8" s="84">
        <f t="shared" si="8"/>
        <v>0.99999999999999989</v>
      </c>
    </row>
    <row r="9" spans="1:389" s="1" customFormat="1" ht="12.75" x14ac:dyDescent="0.2">
      <c r="A9" s="66"/>
      <c r="B9" s="126" t="s">
        <v>501</v>
      </c>
      <c r="C9" s="127"/>
      <c r="D9" s="127" t="s">
        <v>610</v>
      </c>
      <c r="E9" s="128"/>
      <c r="F9" s="130" t="s">
        <v>502</v>
      </c>
      <c r="G9" s="81">
        <f t="shared" si="9"/>
        <v>8.5309450783671803E-2</v>
      </c>
      <c r="H9" s="82">
        <f>Náklady_2018!D11/Náklady_2018!$MO11</f>
        <v>0</v>
      </c>
      <c r="I9" s="82">
        <f>Náklady_2018!E11/Náklady_2018!$MO11</f>
        <v>0</v>
      </c>
      <c r="J9" s="82">
        <f>Náklady_2018!F11/Náklady_2018!$MO11</f>
        <v>1.2801333213554141E-2</v>
      </c>
      <c r="K9" s="82">
        <f>Náklady_2018!G11/Náklady_2018!$MO11</f>
        <v>0</v>
      </c>
      <c r="L9" s="82">
        <f>Náklady_2018!H11/Náklady_2018!$MO11</f>
        <v>0</v>
      </c>
      <c r="M9" s="82">
        <f>Náklady_2018!I11/Náklady_2018!$MO11</f>
        <v>0</v>
      </c>
      <c r="N9" s="82">
        <f>Náklady_2018!J11/Náklady_2018!$MO11</f>
        <v>2.0942353253734867E-2</v>
      </c>
      <c r="O9" s="82">
        <f>Náklady_2018!K11/Náklady_2018!$MO11</f>
        <v>0</v>
      </c>
      <c r="P9" s="82">
        <f>Náklady_2018!L11/Náklady_2018!$MO11</f>
        <v>0</v>
      </c>
      <c r="Q9" s="82">
        <f>Náklady_2018!M11/Náklady_2018!$MO11</f>
        <v>0</v>
      </c>
      <c r="R9" s="82">
        <f>Náklady_2018!N11/Náklady_2018!$MO11</f>
        <v>0</v>
      </c>
      <c r="S9" s="82">
        <f>Náklady_2018!O11/Náklady_2018!$MO11</f>
        <v>1.3620781526438185E-2</v>
      </c>
      <c r="T9" s="82">
        <f>Náklady_2018!P11/Náklady_2018!$MO11</f>
        <v>0</v>
      </c>
      <c r="U9" s="82">
        <f>Náklady_2018!Q11/Náklady_2018!$MO11</f>
        <v>0</v>
      </c>
      <c r="V9" s="82">
        <f>Náklady_2018!R11/Náklady_2018!$MO11</f>
        <v>2.8794864043092078E-3</v>
      </c>
      <c r="W9" s="82">
        <f>Náklady_2018!S11/Náklady_2018!$MO11</f>
        <v>1.861759766961097E-2</v>
      </c>
      <c r="X9" s="82">
        <f>Náklady_2018!T11/Náklady_2018!$MO11</f>
        <v>0</v>
      </c>
      <c r="Y9" s="82">
        <f>Náklady_2018!U11/Náklady_2018!$MO11</f>
        <v>0</v>
      </c>
      <c r="Z9" s="82">
        <f>Náklady_2018!V11/Náklady_2018!$MO11</f>
        <v>0</v>
      </c>
      <c r="AA9" s="82">
        <f>Náklady_2018!W11/Náklady_2018!$MO11</f>
        <v>1.006883611949862E-2</v>
      </c>
      <c r="AB9" s="82">
        <f>Náklady_2018!X11/Náklady_2018!$MO11</f>
        <v>0</v>
      </c>
      <c r="AC9" s="82">
        <f>Náklady_2018!Y11/Náklady_2018!$MO11</f>
        <v>0</v>
      </c>
      <c r="AD9" s="82">
        <f>Náklady_2018!Z11/Náklady_2018!$MO11</f>
        <v>0</v>
      </c>
      <c r="AE9" s="82">
        <f>Náklady_2018!AA11/Náklady_2018!$MO11</f>
        <v>0</v>
      </c>
      <c r="AF9" s="82">
        <f>Náklady_2018!AB11/Náklady_2018!$MO11</f>
        <v>0</v>
      </c>
      <c r="AG9" s="82">
        <f>Náklady_2018!AC11/Náklady_2018!$MO11</f>
        <v>0</v>
      </c>
      <c r="AH9" s="82">
        <f>Náklady_2018!AD11/Náklady_2018!$MO11</f>
        <v>0</v>
      </c>
      <c r="AI9" s="82">
        <f>Náklady_2018!AE11/Náklady_2018!$MO11</f>
        <v>0</v>
      </c>
      <c r="AJ9" s="82">
        <f>Náklady_2018!AF11/Náklady_2018!$MO11</f>
        <v>0</v>
      </c>
      <c r="AK9" s="82">
        <f>Náklady_2018!AG11/Náklady_2018!$MO11</f>
        <v>0</v>
      </c>
      <c r="AL9" s="82">
        <f>Náklady_2018!AH11/Náklady_2018!$MO11</f>
        <v>0</v>
      </c>
      <c r="AM9" s="82">
        <f>Náklady_2018!AI11/Náklady_2018!$MO11</f>
        <v>0</v>
      </c>
      <c r="AN9" s="82">
        <f>Náklady_2018!AJ11/Náklady_2018!$MO11</f>
        <v>0</v>
      </c>
      <c r="AO9" s="82">
        <f>Náklady_2018!AK11/Náklady_2018!$MO11</f>
        <v>0</v>
      </c>
      <c r="AP9" s="82">
        <f>Náklady_2018!AL11/Náklady_2018!$MO11</f>
        <v>0</v>
      </c>
      <c r="AQ9" s="82">
        <f>Náklady_2018!AM11/Náklady_2018!$MO11</f>
        <v>0</v>
      </c>
      <c r="AR9" s="82">
        <f>Náklady_2018!AN11/Náklady_2018!$MO11</f>
        <v>0</v>
      </c>
      <c r="AS9" s="82">
        <f>Náklady_2018!AO11/Náklady_2018!$MO11</f>
        <v>0</v>
      </c>
      <c r="AT9" s="82">
        <f>Náklady_2018!AP11/Náklady_2018!$MO11</f>
        <v>1.9860648664509826E-3</v>
      </c>
      <c r="AU9" s="82">
        <f>Náklady_2018!AQ11/Náklady_2018!$MO11</f>
        <v>0</v>
      </c>
      <c r="AV9" s="82">
        <f>Náklady_2018!AR11/Náklady_2018!$MO11</f>
        <v>0</v>
      </c>
      <c r="AW9" s="82">
        <f>Náklady_2018!AS11/Náklady_2018!$MO11</f>
        <v>0</v>
      </c>
      <c r="AX9" s="82">
        <f>Náklady_2018!AT11/Náklady_2018!$MO11</f>
        <v>4.3929977300748478E-3</v>
      </c>
      <c r="AY9" s="82">
        <f>Náklady_2018!AU11/Náklady_2018!$MO11</f>
        <v>0</v>
      </c>
      <c r="AZ9" s="82">
        <f>Náklady_2018!AV11/Náklady_2018!$MO11</f>
        <v>0</v>
      </c>
      <c r="BA9" s="82">
        <f>Náklady_2018!AW11/Náklady_2018!$MO11</f>
        <v>0</v>
      </c>
      <c r="BB9" s="82">
        <f>Náklady_2018!AX11/Náklady_2018!$MO11</f>
        <v>0</v>
      </c>
      <c r="BC9" s="82">
        <f>Náklady_2018!AY11/Náklady_2018!$MO11</f>
        <v>0</v>
      </c>
      <c r="BD9" s="81">
        <f t="shared" si="0"/>
        <v>9.3361046629521466E-2</v>
      </c>
      <c r="BE9" s="82">
        <f>Náklady_2018!AZ11/Náklady_2018!$MO11</f>
        <v>0</v>
      </c>
      <c r="BF9" s="82">
        <f>Náklady_2018!BA11/Náklady_2018!$MO11</f>
        <v>1.7653757997073072E-2</v>
      </c>
      <c r="BG9" s="82">
        <f>Náklady_2018!BB11/Náklady_2018!$MO11</f>
        <v>0</v>
      </c>
      <c r="BH9" s="82">
        <f>Náklady_2018!BC11/Náklady_2018!$MO11</f>
        <v>0</v>
      </c>
      <c r="BI9" s="82">
        <f>Náklady_2018!BD11/Náklady_2018!$MO11</f>
        <v>2.2599162065217591E-2</v>
      </c>
      <c r="BJ9" s="82">
        <f>Náklady_2018!BE11/Náklady_2018!$MO11</f>
        <v>0</v>
      </c>
      <c r="BK9" s="82">
        <f>Náklady_2018!BF11/Náklady_2018!$MO11</f>
        <v>0</v>
      </c>
      <c r="BL9" s="82">
        <f>Náklady_2018!BG11/Náklady_2018!$MO11</f>
        <v>0</v>
      </c>
      <c r="BM9" s="82">
        <f>Náklady_2018!BH11/Náklady_2018!$MO11</f>
        <v>0</v>
      </c>
      <c r="BN9" s="82">
        <f>Náklady_2018!BI11/Náklady_2018!$MO11</f>
        <v>1.9652949350765312E-2</v>
      </c>
      <c r="BO9" s="82">
        <f>Náklady_2018!BJ11/Náklady_2018!$MO11</f>
        <v>0</v>
      </c>
      <c r="BP9" s="82">
        <f>Náklady_2018!BK11/Náklady_2018!$MO11</f>
        <v>0</v>
      </c>
      <c r="BQ9" s="82">
        <f>Náklady_2018!BL11/Náklady_2018!$MO11</f>
        <v>0</v>
      </c>
      <c r="BR9" s="82">
        <f>Náklady_2018!BM11/Náklady_2018!$MO11</f>
        <v>1.8146274737104496E-2</v>
      </c>
      <c r="BS9" s="82">
        <f>Náklady_2018!BN11/Náklady_2018!$MO11</f>
        <v>0</v>
      </c>
      <c r="BT9" s="82">
        <f>Náklady_2018!BO11/Náklady_2018!$MO11</f>
        <v>0</v>
      </c>
      <c r="BU9" s="82">
        <f>Náklady_2018!BP11/Náklady_2018!$MO11</f>
        <v>0</v>
      </c>
      <c r="BV9" s="82">
        <f>Náklady_2018!BQ11/Náklady_2018!$MO11</f>
        <v>8.09658141149938E-3</v>
      </c>
      <c r="BW9" s="82">
        <f>Náklady_2018!BR11/Náklady_2018!$MO11</f>
        <v>0</v>
      </c>
      <c r="BX9" s="82">
        <f>Náklady_2018!BS11/Náklady_2018!$MO11</f>
        <v>0</v>
      </c>
      <c r="BY9" s="82">
        <f>Náklady_2018!BT11/Náklady_2018!$MO11</f>
        <v>0</v>
      </c>
      <c r="BZ9" s="82">
        <f>Náklady_2018!BU11/Náklady_2018!$MO11</f>
        <v>0</v>
      </c>
      <c r="CA9" s="82">
        <f>Náklady_2018!BV11/Náklady_2018!$MO11</f>
        <v>0</v>
      </c>
      <c r="CB9" s="82">
        <f>Náklady_2018!BW11/Náklady_2018!$MO11</f>
        <v>0</v>
      </c>
      <c r="CC9" s="82">
        <f>Náklady_2018!BX11/Náklady_2018!$MO11</f>
        <v>7.2123210678616172E-3</v>
      </c>
      <c r="CD9" s="82">
        <f>Náklady_2018!BY11/Náklady_2018!$MO11</f>
        <v>0</v>
      </c>
      <c r="CE9" s="82">
        <f>Náklady_2018!BZ11/Náklady_2018!$MO11</f>
        <v>0</v>
      </c>
      <c r="CF9" s="82">
        <f>Náklady_2018!CA11/Náklady_2018!$MO11</f>
        <v>0</v>
      </c>
      <c r="CG9" s="81">
        <f t="shared" si="1"/>
        <v>2.7669814699122459E-2</v>
      </c>
      <c r="CH9" s="82">
        <f>Náklady_2018!CB11/Náklady_2018!$MO11</f>
        <v>0</v>
      </c>
      <c r="CI9" s="82">
        <f>Náklady_2018!CC11/Náklady_2018!$MO11</f>
        <v>1.1033085994762808E-3</v>
      </c>
      <c r="CJ9" s="82">
        <f>Náklady_2018!CD11/Náklady_2018!$MO11</f>
        <v>2.6013689558850219E-3</v>
      </c>
      <c r="CK9" s="82">
        <f>Náklady_2018!CE11/Náklady_2018!$MO11</f>
        <v>1.853979588585809E-3</v>
      </c>
      <c r="CL9" s="82">
        <f>Náklady_2018!CF11/Náklady_2018!$MO11</f>
        <v>1.263834599697517E-3</v>
      </c>
      <c r="CM9" s="82">
        <f>Náklady_2018!CG11/Náklady_2018!$MO11</f>
        <v>1.294052867200833E-3</v>
      </c>
      <c r="CN9" s="82">
        <f>Náklady_2018!CH11/Náklady_2018!$MO11</f>
        <v>6.724590026303568E-4</v>
      </c>
      <c r="CO9" s="82">
        <f>Náklady_2018!CI11/Náklady_2018!$MO11</f>
        <v>2.0691992856456264E-3</v>
      </c>
      <c r="CP9" s="82">
        <f>Náklady_2018!CJ11/Náklady_2018!$MO11</f>
        <v>1.3553098076600442E-3</v>
      </c>
      <c r="CQ9" s="82">
        <f>Náklady_2018!CK11/Náklady_2018!$MO11</f>
        <v>1.3948260036259191E-3</v>
      </c>
      <c r="CR9" s="82">
        <f>Náklady_2018!CL11/Náklady_2018!$MO11</f>
        <v>1.2963773493164727E-3</v>
      </c>
      <c r="CS9" s="82">
        <f>Náklady_2018!CM11/Náklady_2018!$MO11</f>
        <v>7.6762603512948828E-4</v>
      </c>
      <c r="CT9" s="82">
        <f>Náklady_2018!CN11/Náklady_2018!$MO11</f>
        <v>1.1997472604269092E-2</v>
      </c>
      <c r="CU9" s="82">
        <f>Náklady_2018!CO11/Náklady_2018!$MO11</f>
        <v>0</v>
      </c>
      <c r="CV9" s="82">
        <f>Náklady_2018!CP11/Náklady_2018!$MO11</f>
        <v>0</v>
      </c>
      <c r="CW9" s="82">
        <f>Náklady_2018!CQ11/Náklady_2018!$MO11</f>
        <v>0</v>
      </c>
      <c r="CX9" s="82">
        <f>Náklady_2018!CR11/Náklady_2018!$MO11</f>
        <v>0</v>
      </c>
      <c r="CY9" s="81">
        <f t="shared" si="2"/>
        <v>4.9002270745558504E-2</v>
      </c>
      <c r="CZ9" s="82">
        <f>Náklady_2018!CS11/Náklady_2018!$MO11</f>
        <v>0</v>
      </c>
      <c r="DA9" s="82">
        <f>Náklady_2018!CT11/Náklady_2018!$MO11</f>
        <v>7.0802357899964422E-3</v>
      </c>
      <c r="DB9" s="82">
        <f>Náklady_2018!CU11/Náklady_2018!$MO11</f>
        <v>2.6136750376737029E-3</v>
      </c>
      <c r="DC9" s="82">
        <f>Náklady_2018!CV11/Náklady_2018!$MO11</f>
        <v>6.1853101754751573E-3</v>
      </c>
      <c r="DD9" s="82">
        <f>Náklady_2018!CW11/Náklady_2018!$MO11</f>
        <v>0</v>
      </c>
      <c r="DE9" s="82">
        <f>Náklady_2018!CX11/Náklady_2018!$MO11</f>
        <v>0</v>
      </c>
      <c r="DF9" s="82">
        <f>Náklady_2018!CY11/Náklady_2018!$MO11</f>
        <v>0</v>
      </c>
      <c r="DG9" s="82">
        <f>Náklady_2018!CZ11/Náklady_2018!$MO11</f>
        <v>0</v>
      </c>
      <c r="DH9" s="82">
        <f>Náklady_2018!DA11/Náklady_2018!$MO11</f>
        <v>2.8938434997293353E-3</v>
      </c>
      <c r="DI9" s="82">
        <f>Náklady_2018!DB11/Náklady_2018!$MO11</f>
        <v>6.0161699180018447E-3</v>
      </c>
      <c r="DJ9" s="82">
        <f>Náklady_2018!DC11/Náklady_2018!$MO11</f>
        <v>0</v>
      </c>
      <c r="DK9" s="82">
        <f>Náklady_2018!DD11/Náklady_2018!$MO11</f>
        <v>0</v>
      </c>
      <c r="DL9" s="82">
        <f>Náklady_2018!DE11/Náklady_2018!$MO11</f>
        <v>0</v>
      </c>
      <c r="DM9" s="82">
        <f>Náklady_2018!DF11/Náklady_2018!$MO11</f>
        <v>0</v>
      </c>
      <c r="DN9" s="82">
        <f>Náklady_2018!DG11/Náklady_2018!$MO11</f>
        <v>4.9977732828674609E-3</v>
      </c>
      <c r="DO9" s="82">
        <f>Náklady_2018!DH11/Náklady_2018!$MO11</f>
        <v>0</v>
      </c>
      <c r="DP9" s="82">
        <f>Náklady_2018!DI11/Náklady_2018!$MO11</f>
        <v>0</v>
      </c>
      <c r="DQ9" s="82">
        <f>Náklady_2018!DJ11/Náklady_2018!$MO11</f>
        <v>3.3938806230760649E-3</v>
      </c>
      <c r="DR9" s="82">
        <f>Náklady_2018!DK11/Náklady_2018!$MO11</f>
        <v>1.948189481390265E-3</v>
      </c>
      <c r="DS9" s="82">
        <f>Náklady_2018!DL11/Náklady_2018!$MO11</f>
        <v>3.0903306056219385E-3</v>
      </c>
      <c r="DT9" s="82">
        <f>Náklady_2018!DM11/Náklady_2018!$MO11</f>
        <v>1.5781866222772628E-3</v>
      </c>
      <c r="DU9" s="82">
        <f>Náklady_2018!DN11/Náklady_2018!$MO11</f>
        <v>9.2046757094490349E-3</v>
      </c>
      <c r="DV9" s="83">
        <f t="shared" si="10"/>
        <v>8.2352572798336021E-2</v>
      </c>
      <c r="DW9" s="82">
        <f>Náklady_2018!DO11/Náklady_2018!$MO11</f>
        <v>0</v>
      </c>
      <c r="DX9" s="82">
        <f>Náklady_2018!DP11/Náklady_2018!$MO11</f>
        <v>0</v>
      </c>
      <c r="DY9" s="82">
        <f>Náklady_2018!DQ11/Náklady_2018!$MO11</f>
        <v>0</v>
      </c>
      <c r="DZ9" s="82">
        <f>Náklady_2018!DR11/Náklady_2018!$MO11</f>
        <v>8.2352572798336021E-2</v>
      </c>
      <c r="EA9" s="82">
        <f>Náklady_2018!DS11/Náklady_2018!$MO11</f>
        <v>0</v>
      </c>
      <c r="EB9" s="83">
        <f t="shared" si="3"/>
        <v>7.5718090637574023E-2</v>
      </c>
      <c r="EC9" s="82">
        <f>Náklady_2018!DT11/Náklady_2018!$MO11</f>
        <v>0</v>
      </c>
      <c r="ED9" s="82">
        <f>Náklady_2018!DU11/Náklady_2018!$MO11</f>
        <v>5.5757489242091677E-3</v>
      </c>
      <c r="EE9" s="82">
        <f>Náklady_2018!DV11/Náklady_2018!$MO11</f>
        <v>3.6555899624486766E-3</v>
      </c>
      <c r="EF9" s="82">
        <f>Náklady_2018!DW11/Náklady_2018!$MO11</f>
        <v>2.6782135999432288E-3</v>
      </c>
      <c r="EG9" s="82">
        <f>Náklady_2018!DX11/Náklady_2018!$MO11</f>
        <v>4.1556270857954058E-3</v>
      </c>
      <c r="EH9" s="82">
        <f>Náklady_2018!DY11/Náklady_2018!$MO11</f>
        <v>5.5176368713181758E-3</v>
      </c>
      <c r="EI9" s="82">
        <f>Náklady_2018!DZ11/Náklady_2018!$MO11</f>
        <v>4.5007443128468536E-3</v>
      </c>
      <c r="EJ9" s="82">
        <f>Náklady_2018!EA11/Náklady_2018!$MO11</f>
        <v>3.8250036884061819E-3</v>
      </c>
      <c r="EK9" s="82">
        <f>Náklady_2018!EB11/Náklady_2018!$MO11</f>
        <v>2.8875537245928989E-3</v>
      </c>
      <c r="EL9" s="82">
        <f>Náklady_2018!EC11/Náklady_2018!$MO11</f>
        <v>1.9030671814984357E-3</v>
      </c>
      <c r="EM9" s="82">
        <f>Náklady_2018!ED11/Náklady_2018!$MO11</f>
        <v>1.5676580856358359E-3</v>
      </c>
      <c r="EN9" s="82">
        <f>Náklady_2018!EE11/Náklady_2018!$MO11</f>
        <v>2.6557891842394102E-3</v>
      </c>
      <c r="EO9" s="82">
        <f>Náklady_2018!EF11/Náklady_2018!$MO11</f>
        <v>1.4389501435504444E-2</v>
      </c>
      <c r="EP9" s="82">
        <f>Náklady_2018!EG11/Náklady_2018!$MO11</f>
        <v>0</v>
      </c>
      <c r="EQ9" s="82">
        <f>Náklady_2018!EH11/Náklady_2018!$MO11</f>
        <v>0</v>
      </c>
      <c r="ER9" s="82">
        <f>Náklady_2018!EI11/Náklady_2018!$MO11</f>
        <v>0</v>
      </c>
      <c r="ES9" s="82">
        <f>Náklady_2018!EJ11/Náklady_2018!$MO11</f>
        <v>7.24418014627009E-3</v>
      </c>
      <c r="ET9" s="82">
        <f>Náklady_2018!EK11/Náklady_2018!$MO11</f>
        <v>6.9862993656761799E-3</v>
      </c>
      <c r="EU9" s="82">
        <f>Náklady_2018!EL11/Náklady_2018!$MO11</f>
        <v>0</v>
      </c>
      <c r="EV9" s="82">
        <f>Náklady_2018!EM11/Náklady_2018!$MO11</f>
        <v>0</v>
      </c>
      <c r="EW9" s="82">
        <f>Náklady_2018!EN11/Náklady_2018!$MO11</f>
        <v>8.1754770691890334E-3</v>
      </c>
      <c r="EX9" s="82">
        <f>Náklady_2018!EO11/Náklady_2018!$MO11</f>
        <v>0</v>
      </c>
      <c r="EY9" s="82">
        <f>Náklady_2018!EP11/Náklady_2018!$MO11</f>
        <v>0</v>
      </c>
      <c r="EZ9" s="82">
        <f>Náklady_2018!EQ11/Náklady_2018!$MO11</f>
        <v>0</v>
      </c>
      <c r="FA9" s="82">
        <f>Náklady_2018!ER11/Náklady_2018!$MO11</f>
        <v>0</v>
      </c>
      <c r="FB9" s="82">
        <f>Náklady_2018!ES11/Náklady_2018!$MO11</f>
        <v>0</v>
      </c>
      <c r="FC9" s="82">
        <f>Náklady_2018!ET11/Náklady_2018!$MO11</f>
        <v>0</v>
      </c>
      <c r="FD9" s="82">
        <f>Náklady_2018!EU11/Náklady_2018!$MO11</f>
        <v>0</v>
      </c>
      <c r="FE9" s="83">
        <f t="shared" si="11"/>
        <v>2.8032707377646453E-2</v>
      </c>
      <c r="FF9" s="82">
        <f>Náklady_2018!EV11/Náklady_2018!$MO11</f>
        <v>0</v>
      </c>
      <c r="FG9" s="82">
        <f>Náklady_2018!EW11/Náklady_2018!$MO11</f>
        <v>2.948263728083724E-3</v>
      </c>
      <c r="FH9" s="82">
        <f>Náklady_2018!EX11/Náklady_2018!$MO11</f>
        <v>0</v>
      </c>
      <c r="FI9" s="82">
        <f>Náklady_2018!EY11/Náklady_2018!$MO11</f>
        <v>0</v>
      </c>
      <c r="FJ9" s="82">
        <f>Náklady_2018!EZ11/Náklady_2018!$MO11</f>
        <v>2.681358487511447E-3</v>
      </c>
      <c r="FK9" s="82">
        <f>Náklady_2018!FA11/Náklady_2018!$MO11</f>
        <v>0</v>
      </c>
      <c r="FL9" s="82">
        <f>Náklady_2018!FB11/Náklady_2018!$MO11</f>
        <v>1.7112290398371118E-3</v>
      </c>
      <c r="FM9" s="82">
        <f>Náklady_2018!FC11/Náklady_2018!$MO11</f>
        <v>2.287563870273662E-3</v>
      </c>
      <c r="FN9" s="82">
        <f>Náklady_2018!FD11/Náklady_2018!$MO11</f>
        <v>0</v>
      </c>
      <c r="FO9" s="82">
        <f>Náklady_2018!FE11/Náklady_2018!$MO11</f>
        <v>1.5254072048280318E-3</v>
      </c>
      <c r="FP9" s="82">
        <f>Náklady_2018!FF11/Náklady_2018!$MO11</f>
        <v>0</v>
      </c>
      <c r="FQ9" s="82">
        <f>Náklady_2018!FG11/Náklady_2018!$MO11</f>
        <v>0</v>
      </c>
      <c r="FR9" s="82">
        <f>Náklady_2018!FH11/Náklady_2018!$MO11</f>
        <v>0</v>
      </c>
      <c r="FS9" s="82">
        <f>Náklady_2018!FI11/Náklady_2018!$MO11</f>
        <v>1.6878885047112473E-2</v>
      </c>
      <c r="FT9" s="82">
        <f>Náklady_2018!FJ11/Náklady_2018!$MO11</f>
        <v>0</v>
      </c>
      <c r="FU9" s="82">
        <f>Náklady_2018!FK11/Náklady_2018!$MO11</f>
        <v>0</v>
      </c>
      <c r="FV9" s="82">
        <f>Náklady_2018!FL11/Náklady_2018!$MO11</f>
        <v>0</v>
      </c>
      <c r="FW9" s="83">
        <f t="shared" si="12"/>
        <v>5.9711159852310632E-2</v>
      </c>
      <c r="FX9" s="82">
        <f>Náklady_2018!FM11/Náklady_2018!$MO11</f>
        <v>0</v>
      </c>
      <c r="FY9" s="82">
        <f>Náklady_2018!FN11/Náklady_2018!$MO11</f>
        <v>3.8613749968038381E-3</v>
      </c>
      <c r="FZ9" s="82">
        <f>Náklady_2018!FO11/Náklady_2018!$MO11</f>
        <v>9.0982964690979953E-3</v>
      </c>
      <c r="GA9" s="82">
        <f>Náklady_2018!FP11/Náklady_2018!$MO11</f>
        <v>0</v>
      </c>
      <c r="GB9" s="82">
        <f>Náklady_2018!FQ11/Náklady_2018!$MO11</f>
        <v>1.4795191931804621E-2</v>
      </c>
      <c r="GC9" s="82">
        <f>Náklady_2018!FR11/Náklady_2018!$MO11</f>
        <v>0</v>
      </c>
      <c r="GD9" s="82">
        <f>Náklady_2018!FS11/Náklady_2018!$MO11</f>
        <v>7.1948190848732715E-3</v>
      </c>
      <c r="GE9" s="82">
        <f>Náklady_2018!FT11/Náklady_2018!$MO11</f>
        <v>1.3206476772885932E-2</v>
      </c>
      <c r="GF9" s="82">
        <f>Náklady_2018!FU11/Náklady_2018!$MO11</f>
        <v>0</v>
      </c>
      <c r="GG9" s="82">
        <f>Náklady_2018!FV11/Náklady_2018!$MO11</f>
        <v>0</v>
      </c>
      <c r="GH9" s="82">
        <f>Náklady_2018!FW11/Náklady_2018!$MO11</f>
        <v>0</v>
      </c>
      <c r="GI9" s="82">
        <f>Náklady_2018!FX11/Náklady_2018!$MO11</f>
        <v>0</v>
      </c>
      <c r="GJ9" s="82">
        <f>Náklady_2018!FY11/Náklady_2018!$MO11</f>
        <v>0</v>
      </c>
      <c r="GK9" s="82">
        <f>Náklady_2018!FZ11/Náklady_2018!$MO11</f>
        <v>0</v>
      </c>
      <c r="GL9" s="82">
        <f>Náklady_2018!GA11/Náklady_2018!$MO11</f>
        <v>0</v>
      </c>
      <c r="GM9" s="82">
        <f>Náklady_2018!GB11/Náklady_2018!$MO11</f>
        <v>0</v>
      </c>
      <c r="GN9" s="82">
        <f>Náklady_2018!GC11/Náklady_2018!$MO11</f>
        <v>0</v>
      </c>
      <c r="GO9" s="82">
        <f>Náklady_2018!GD11/Náklady_2018!$MO11</f>
        <v>1.155500059684497E-2</v>
      </c>
      <c r="GP9" s="82">
        <f>Náklady_2018!GE11/Náklady_2018!$MO11</f>
        <v>0</v>
      </c>
      <c r="GQ9" s="82">
        <f>Náklady_2018!GF11/Náklady_2018!$MO11</f>
        <v>0</v>
      </c>
      <c r="GR9" s="82">
        <f>Náklady_2018!GG11/Náklady_2018!$MO11</f>
        <v>0</v>
      </c>
      <c r="GS9" s="83">
        <f t="shared" si="13"/>
        <v>3.1309816957972143E-2</v>
      </c>
      <c r="GT9" s="82">
        <f>Náklady_2018!GH11/Náklady_2018!$MO11</f>
        <v>0</v>
      </c>
      <c r="GU9" s="82">
        <f>Náklady_2018!GI11/Náklady_2018!$MO11</f>
        <v>6.8968751713450989E-3</v>
      </c>
      <c r="GV9" s="82">
        <f>Náklady_2018!GJ11/Náklady_2018!$MO11</f>
        <v>1.1983388977333158E-2</v>
      </c>
      <c r="GW9" s="82">
        <f>Náklady_2018!GK11/Náklady_2018!$MO11</f>
        <v>5.9261987867023783E-3</v>
      </c>
      <c r="GX9" s="82">
        <f>Náklady_2018!GL11/Náklady_2018!$MO11</f>
        <v>0</v>
      </c>
      <c r="GY9" s="82">
        <f>Náklady_2018!GM11/Náklady_2018!$MO11</f>
        <v>6.503354022591507E-3</v>
      </c>
      <c r="GZ9" s="82">
        <f>Náklady_2018!GN11/Náklady_2018!$MO11</f>
        <v>0</v>
      </c>
      <c r="HA9" s="82">
        <f>Náklady_2018!GO11/Náklady_2018!$MO11</f>
        <v>0</v>
      </c>
      <c r="HB9" s="82">
        <f>Náklady_2018!GP11/Náklady_2018!$MO11</f>
        <v>0</v>
      </c>
      <c r="HC9" s="82">
        <f>Náklady_2018!GQ11/Náklady_2018!$MO11</f>
        <v>0</v>
      </c>
      <c r="HD9" s="82">
        <f>Náklady_2018!GR11/Náklady_2018!$MO11</f>
        <v>0</v>
      </c>
      <c r="HE9" s="83">
        <f t="shared" si="14"/>
        <v>5.7193198784104438E-3</v>
      </c>
      <c r="HF9" s="82">
        <f>Náklady_2018!GS11/Náklady_2018!$MO11</f>
        <v>0</v>
      </c>
      <c r="HG9" s="82">
        <f>Náklady_2018!GT11/Náklady_2018!$MO11</f>
        <v>0</v>
      </c>
      <c r="HH9" s="82">
        <f>Náklady_2018!GU11/Náklady_2018!$MO11</f>
        <v>0</v>
      </c>
      <c r="HI9" s="82">
        <f>Náklady_2018!GV11/Náklady_2018!$MO11</f>
        <v>0</v>
      </c>
      <c r="HJ9" s="82">
        <f>Náklady_2018!GW11/Náklady_2018!$MO11</f>
        <v>0</v>
      </c>
      <c r="HK9" s="82">
        <f>Náklady_2018!GX11/Náklady_2018!$MO11</f>
        <v>0</v>
      </c>
      <c r="HL9" s="82">
        <f>Náklady_2018!GY11/Náklady_2018!$MO11</f>
        <v>0</v>
      </c>
      <c r="HM9" s="82">
        <f>Náklady_2018!GZ11/Náklady_2018!$MO11</f>
        <v>0</v>
      </c>
      <c r="HN9" s="82">
        <f>Náklady_2018!HA11/Náklady_2018!$MO11</f>
        <v>5.7193198784104438E-3</v>
      </c>
      <c r="HO9" s="82">
        <f>Náklady_2018!HB11/Náklady_2018!$MO11</f>
        <v>0</v>
      </c>
      <c r="HP9" s="82">
        <f>Náklady_2018!HC11/Náklady_2018!$MO11</f>
        <v>0</v>
      </c>
      <c r="HQ9" s="82">
        <f>Náklady_2018!HD11/Náklady_2018!$MO11</f>
        <v>0</v>
      </c>
      <c r="HR9" s="82">
        <f>Náklady_2018!HE11/Náklady_2018!$MO11</f>
        <v>0</v>
      </c>
      <c r="HS9" s="82">
        <f>Náklady_2018!HF11/Náklady_2018!$MO11</f>
        <v>0</v>
      </c>
      <c r="HT9" s="82">
        <f>Náklady_2018!HG11/Náklady_2018!$MO11</f>
        <v>0</v>
      </c>
      <c r="HU9" s="82">
        <f>Náklady_2018!HH11/Náklady_2018!$MO11</f>
        <v>0</v>
      </c>
      <c r="HV9" s="83">
        <f t="shared" si="15"/>
        <v>1.1948658479840659E-2</v>
      </c>
      <c r="HW9" s="82">
        <f>Náklady_2018!HI11/Náklady_2018!$MO11</f>
        <v>1.1948658479840659E-2</v>
      </c>
      <c r="HX9" s="82">
        <f>Náklady_2018!HJ11/Náklady_2018!$MO11</f>
        <v>0</v>
      </c>
      <c r="HY9" s="82">
        <f>Náklady_2018!HK11/Náklady_2018!$MO11</f>
        <v>0</v>
      </c>
      <c r="HZ9" s="82">
        <f>Náklady_2018!HL11/Náklady_2018!$MO11</f>
        <v>0</v>
      </c>
      <c r="IA9" s="82">
        <f>Náklady_2018!HM11/Náklady_2018!$MO11</f>
        <v>0</v>
      </c>
      <c r="IB9" s="82">
        <f>Náklady_2018!HN11/Náklady_2018!$MO11</f>
        <v>0</v>
      </c>
      <c r="IC9" s="82">
        <f>Náklady_2018!HO11/Náklady_2018!$MO11</f>
        <v>0</v>
      </c>
      <c r="ID9" s="82">
        <f>Náklady_2018!HP11/Náklady_2018!$MO11</f>
        <v>0</v>
      </c>
      <c r="IE9" s="82">
        <f>Náklady_2018!HQ11/Náklady_2018!$MO11</f>
        <v>0</v>
      </c>
      <c r="IF9" s="83">
        <f t="shared" si="4"/>
        <v>5.1625380445936868E-3</v>
      </c>
      <c r="IG9" s="82">
        <f>Náklady_2018!HR11/Náklady_2018!$MO11</f>
        <v>5.1625380445936868E-3</v>
      </c>
      <c r="IH9" s="82">
        <f>Náklady_2018!HS11/Náklady_2018!$MO11</f>
        <v>0</v>
      </c>
      <c r="II9" s="82">
        <f>Náklady_2018!HT11/Náklady_2018!$MO11</f>
        <v>0</v>
      </c>
      <c r="IJ9" s="82">
        <f>Náklady_2018!HU11/Náklady_2018!$MO11</f>
        <v>0</v>
      </c>
      <c r="IK9" s="82">
        <f>Náklady_2018!HV11/Náklady_2018!$MO11</f>
        <v>0</v>
      </c>
      <c r="IL9" s="82">
        <f>Náklady_2018!HW11/Náklady_2018!$MO11</f>
        <v>0</v>
      </c>
      <c r="IM9" s="82">
        <f>Náklady_2018!HX11/Náklady_2018!$MO11</f>
        <v>0</v>
      </c>
      <c r="IN9" s="82">
        <f>Náklady_2018!HY11/Náklady_2018!$MO11</f>
        <v>0</v>
      </c>
      <c r="IO9" s="82">
        <f>Náklady_2018!HZ11/Náklady_2018!$MO11</f>
        <v>0</v>
      </c>
      <c r="IP9" s="82">
        <f>Náklady_2018!IA11/Náklady_2018!$MO11</f>
        <v>0</v>
      </c>
      <c r="IQ9" s="82">
        <f>Náklady_2018!IB11/Náklady_2018!$MO11</f>
        <v>0</v>
      </c>
      <c r="IR9" s="82">
        <f>Náklady_2018!IC11/Náklady_2018!$MO11</f>
        <v>0</v>
      </c>
      <c r="IS9" s="82">
        <f>Náklady_2018!ID11/Náklady_2018!$MO11</f>
        <v>0</v>
      </c>
      <c r="IT9" s="82">
        <f>Náklady_2018!IE11/Náklady_2018!$MO11</f>
        <v>0</v>
      </c>
      <c r="IU9" s="82">
        <f>Náklady_2018!IF11/Náklady_2018!$MO11</f>
        <v>0</v>
      </c>
      <c r="IV9" s="82">
        <f>Náklady_2018!IG11/Náklady_2018!$MO11</f>
        <v>0</v>
      </c>
      <c r="IW9" s="82">
        <f>Náklady_2018!IH11/Náklady_2018!$MO11</f>
        <v>0</v>
      </c>
      <c r="IX9" s="82">
        <f>Náklady_2018!II11/Náklady_2018!$MO11</f>
        <v>0</v>
      </c>
      <c r="IY9" s="83">
        <f t="shared" si="5"/>
        <v>0.21484395136253628</v>
      </c>
      <c r="IZ9" s="82">
        <f>Náklady_2018!IJ11/Náklady_2018!$MO11</f>
        <v>0.21484395136253628</v>
      </c>
      <c r="JA9" s="82">
        <f>Náklady_2018!IK11/Náklady_2018!$MO11</f>
        <v>0</v>
      </c>
      <c r="JB9" s="82">
        <f>Náklady_2018!IL11/Náklady_2018!$MO11</f>
        <v>0</v>
      </c>
      <c r="JC9" s="82">
        <f>Náklady_2018!IM11/Náklady_2018!$MO11</f>
        <v>0</v>
      </c>
      <c r="JD9" s="82">
        <f>Náklady_2018!IN11/Náklady_2018!$MO11</f>
        <v>0</v>
      </c>
      <c r="JE9" s="82">
        <f>Náklady_2018!IO11/Náklady_2018!$MO11</f>
        <v>0</v>
      </c>
      <c r="JF9" s="82">
        <f>Náklady_2018!IP11/Náklady_2018!$MO11</f>
        <v>0</v>
      </c>
      <c r="JG9" s="82">
        <f>Náklady_2018!IQ11/Náklady_2018!$MO11</f>
        <v>0</v>
      </c>
      <c r="JH9" s="82">
        <f>Náklady_2018!IR11/Náklady_2018!$MO11</f>
        <v>0</v>
      </c>
      <c r="JI9" s="82">
        <f>Náklady_2018!IS11/Náklady_2018!$MO11</f>
        <v>0</v>
      </c>
      <c r="JJ9" s="82">
        <f>Náklady_2018!IT11/Náklady_2018!$MO11</f>
        <v>0</v>
      </c>
      <c r="JK9" s="82">
        <f>Náklady_2018!IU11/Náklady_2018!$MO11</f>
        <v>0</v>
      </c>
      <c r="JL9" s="82">
        <f>Náklady_2018!IV11/Náklady_2018!$MO11</f>
        <v>0</v>
      </c>
      <c r="JM9" s="82">
        <f>Náklady_2018!IW11/Náklady_2018!$MO11</f>
        <v>0</v>
      </c>
      <c r="JN9" s="82">
        <f>Náklady_2018!IX11/Náklady_2018!$MO11</f>
        <v>0</v>
      </c>
      <c r="JO9" s="82">
        <f>Náklady_2018!IY11/Náklady_2018!$MO11</f>
        <v>0</v>
      </c>
      <c r="JP9" s="82">
        <f>Náklady_2018!IZ11/Náklady_2018!$MO11</f>
        <v>0</v>
      </c>
      <c r="JQ9" s="82">
        <f>Náklady_2018!JA11/Náklady_2018!$MO11</f>
        <v>0</v>
      </c>
      <c r="JR9" s="82">
        <f>Náklady_2018!JB11/Náklady_2018!$MO11</f>
        <v>0</v>
      </c>
      <c r="JS9" s="82">
        <f>Náklady_2018!JC11/Náklady_2018!$MO11</f>
        <v>0</v>
      </c>
      <c r="JT9" s="83">
        <f t="shared" si="6"/>
        <v>4.615860871267858E-2</v>
      </c>
      <c r="JU9" s="82">
        <f>Náklady_2018!JD11/Náklady_2018!$MO11</f>
        <v>3.5476929720103655E-2</v>
      </c>
      <c r="JV9" s="82">
        <f>Náklady_2018!JE11/Náklady_2018!$MO11</f>
        <v>0</v>
      </c>
      <c r="JW9" s="82">
        <f>Náklady_2018!JF11/Náklady_2018!$MO11</f>
        <v>0</v>
      </c>
      <c r="JX9" s="82">
        <f>Náklady_2018!JG11/Náklady_2018!$MO11</f>
        <v>0</v>
      </c>
      <c r="JY9" s="82">
        <f>Náklady_2018!JH11/Náklady_2018!$MO11</f>
        <v>0</v>
      </c>
      <c r="JZ9" s="82">
        <f>Náklady_2018!JI11/Náklady_2018!$MO11</f>
        <v>0</v>
      </c>
      <c r="KA9" s="82">
        <f>Náklady_2018!JJ11/Náklady_2018!$MO11</f>
        <v>0</v>
      </c>
      <c r="KB9" s="82">
        <f>Náklady_2018!JK11/Náklady_2018!$MO11</f>
        <v>0</v>
      </c>
      <c r="KC9" s="82">
        <f>Náklady_2018!JL11/Náklady_2018!$MO11</f>
        <v>0</v>
      </c>
      <c r="KD9" s="82">
        <f>Náklady_2018!JM11/Náklady_2018!$MO11</f>
        <v>0</v>
      </c>
      <c r="KE9" s="82">
        <f>Náklady_2018!JN11/Náklady_2018!$MO11</f>
        <v>0</v>
      </c>
      <c r="KF9" s="82">
        <f>Náklady_2018!JO11/Náklady_2018!$MO11</f>
        <v>0</v>
      </c>
      <c r="KG9" s="82">
        <f>Náklady_2018!JP11/Náklady_2018!$MO11</f>
        <v>0</v>
      </c>
      <c r="KH9" s="82">
        <f>Náklady_2018!JQ11/Náklady_2018!$MO11</f>
        <v>0</v>
      </c>
      <c r="KI9" s="82">
        <f>Náklady_2018!JR11/Náklady_2018!$MO11</f>
        <v>0</v>
      </c>
      <c r="KJ9" s="82">
        <f>Náklady_2018!JS11/Náklady_2018!$MO11</f>
        <v>0</v>
      </c>
      <c r="KK9" s="82">
        <f>Náklady_2018!JT11/Náklady_2018!$MO11</f>
        <v>0</v>
      </c>
      <c r="KL9" s="82">
        <f>Náklady_2018!JU11/Náklady_2018!$MO11</f>
        <v>0</v>
      </c>
      <c r="KM9" s="82">
        <f>Náklady_2018!JV11/Náklady_2018!$MO11</f>
        <v>2.7058339168467122E-3</v>
      </c>
      <c r="KN9" s="82">
        <f>Náklady_2018!JW11/Náklady_2018!$MO11</f>
        <v>0</v>
      </c>
      <c r="KO9" s="82">
        <f>Náklady_2018!JX11/Náklady_2018!$MO11</f>
        <v>0</v>
      </c>
      <c r="KP9" s="82">
        <f>Náklady_2018!JY11/Náklady_2018!$MO11</f>
        <v>0</v>
      </c>
      <c r="KQ9" s="82">
        <f>Náklady_2018!JZ11/Náklady_2018!$MO11</f>
        <v>0</v>
      </c>
      <c r="KR9" s="82">
        <f>Náklady_2018!KA11/Náklady_2018!$MO11</f>
        <v>0</v>
      </c>
      <c r="KS9" s="82">
        <f>Náklady_2018!KB11/Náklady_2018!$MO11</f>
        <v>0</v>
      </c>
      <c r="KT9" s="82">
        <f>Náklady_2018!KC11/Náklady_2018!$MO11</f>
        <v>0</v>
      </c>
      <c r="KU9" s="82">
        <f>Náklady_2018!KD11/Náklady_2018!$MO11</f>
        <v>0</v>
      </c>
      <c r="KV9" s="82">
        <f>Náklady_2018!KE11/Náklady_2018!$MO11</f>
        <v>0</v>
      </c>
      <c r="KW9" s="82">
        <f>Náklady_2018!KF11/Náklady_2018!$MO11</f>
        <v>0</v>
      </c>
      <c r="KX9" s="82">
        <f>Náklady_2018!KG11/Náklady_2018!$MO11</f>
        <v>0</v>
      </c>
      <c r="KY9" s="82">
        <f>Náklady_2018!KH11/Náklady_2018!$MO11</f>
        <v>0</v>
      </c>
      <c r="KZ9" s="82">
        <f>Náklady_2018!KI11/Náklady_2018!$MO11</f>
        <v>0</v>
      </c>
      <c r="LA9" s="82">
        <f>Náklady_2018!KJ11/Náklady_2018!$MO11</f>
        <v>0</v>
      </c>
      <c r="LB9" s="82">
        <f>Náklady_2018!KK11/Náklady_2018!$MO11</f>
        <v>2.5197386133534393E-3</v>
      </c>
      <c r="LC9" s="82">
        <f>Náklady_2018!KL11/Náklady_2018!$MO11</f>
        <v>0</v>
      </c>
      <c r="LD9" s="82">
        <f>Náklady_2018!KM11/Náklady_2018!$MO11</f>
        <v>0</v>
      </c>
      <c r="LE9" s="82">
        <f>Náklady_2018!KN11/Náklady_2018!$MO11</f>
        <v>0</v>
      </c>
      <c r="LF9" s="82">
        <f>Náklady_2018!KO11/Náklady_2018!$MO11</f>
        <v>0</v>
      </c>
      <c r="LG9" s="82">
        <f>Náklady_2018!KP11/Náklady_2018!$MO11</f>
        <v>5.4561064623747718E-3</v>
      </c>
      <c r="LH9" s="82">
        <f>Náklady_2018!KQ11/Náklady_2018!$MO11</f>
        <v>0</v>
      </c>
      <c r="LI9" s="82">
        <f>Náklady_2018!KR11/Náklady_2018!$MO11</f>
        <v>0</v>
      </c>
      <c r="LJ9" s="82">
        <f>Náklady_2018!KS11/Náklady_2018!$MO11</f>
        <v>0</v>
      </c>
      <c r="LK9" s="82">
        <f>Náklady_2018!KT11/Náklady_2018!$MO11</f>
        <v>0</v>
      </c>
      <c r="LL9" s="82">
        <f>Náklady_2018!KU11/Náklady_2018!$MO11</f>
        <v>0</v>
      </c>
      <c r="LM9" s="83">
        <f t="shared" si="16"/>
        <v>4.6638682636679215E-3</v>
      </c>
      <c r="LN9" s="82">
        <f>Náklady_2018!KV11/Náklady_2018!$MO11</f>
        <v>4.6638682636679215E-3</v>
      </c>
      <c r="LO9" s="82">
        <f>Náklady_2018!KW11/Náklady_2018!$MO11</f>
        <v>0</v>
      </c>
      <c r="LP9" s="82">
        <f>Náklady_2018!KX11/Náklady_2018!$MO11</f>
        <v>0</v>
      </c>
      <c r="LQ9" s="82">
        <f>Náklady_2018!KY11/Náklady_2018!$MO11</f>
        <v>0</v>
      </c>
      <c r="LR9" s="82">
        <f>Náklady_2018!KZ11/Náklady_2018!$MO11</f>
        <v>0</v>
      </c>
      <c r="LS9" s="83">
        <f t="shared" si="7"/>
        <v>1.0528536641426896E-2</v>
      </c>
      <c r="LT9" s="82">
        <f>Náklady_2018!LA11/Náklady_2018!$MO11</f>
        <v>1.0528536641426896E-2</v>
      </c>
      <c r="LU9" s="82">
        <f>Náklady_2018!LB11/Náklady_2018!$MO11</f>
        <v>0</v>
      </c>
      <c r="LV9" s="82">
        <f>Náklady_2018!LC11/Náklady_2018!$MO11</f>
        <v>0</v>
      </c>
      <c r="LW9" s="82">
        <f>Náklady_2018!LD11/Náklady_2018!$MO11</f>
        <v>0</v>
      </c>
      <c r="LX9" s="82">
        <f>Náklady_2018!LE11/Náklady_2018!$MO11</f>
        <v>0</v>
      </c>
      <c r="LY9" s="82">
        <f>Náklady_2018!LF11/Náklady_2018!$MO11</f>
        <v>0</v>
      </c>
      <c r="LZ9" s="82">
        <f>Náklady_2018!LG11/Náklady_2018!$MO11</f>
        <v>0</v>
      </c>
      <c r="MA9" s="82">
        <f>Náklady_2018!LH11/Náklady_2018!$MO11</f>
        <v>0</v>
      </c>
      <c r="MB9" s="82">
        <f>Náklady_2018!LI11/Náklady_2018!$MO11</f>
        <v>0</v>
      </c>
      <c r="MC9" s="82">
        <f>Náklady_2018!LJ11/Náklady_2018!$MO11</f>
        <v>0</v>
      </c>
      <c r="MD9" s="82">
        <f>Náklady_2018!LK11/Náklady_2018!$MO11</f>
        <v>0</v>
      </c>
      <c r="ME9" s="82">
        <f>Náklady_2018!LL11/Náklady_2018!$MO11</f>
        <v>0</v>
      </c>
      <c r="MF9" s="82">
        <f>Náklady_2018!LM11/Náklady_2018!$MO11</f>
        <v>0</v>
      </c>
      <c r="MG9" s="83">
        <f t="shared" si="17"/>
        <v>3.862263769377465E-2</v>
      </c>
      <c r="MH9" s="82">
        <f>Náklady_2018!LN11/Náklady_2018!$MO11</f>
        <v>3.862263769377465E-2</v>
      </c>
      <c r="MI9" s="82">
        <f>Náklady_2018!LO11/Náklady_2018!$MO11</f>
        <v>0</v>
      </c>
      <c r="MJ9" s="82">
        <f>Náklady_2018!LP11/Náklady_2018!$MO11</f>
        <v>0</v>
      </c>
      <c r="MK9" s="82">
        <f>Náklady_2018!LQ11/Náklady_2018!$MO11</f>
        <v>0</v>
      </c>
      <c r="ML9" s="82">
        <f>Náklady_2018!LR11/Náklady_2018!$MO11</f>
        <v>0</v>
      </c>
      <c r="MM9" s="82">
        <f>Náklady_2018!LS11/Náklady_2018!$MO11</f>
        <v>0</v>
      </c>
      <c r="MN9" s="82">
        <f>Náklady_2018!LT11/Náklady_2018!$MO11</f>
        <v>0</v>
      </c>
      <c r="MO9" s="82">
        <f>Náklady_2018!LU11/Náklady_2018!$MO11</f>
        <v>0</v>
      </c>
      <c r="MP9" s="82">
        <f>Náklady_2018!LV11/Náklady_2018!$MO11</f>
        <v>0</v>
      </c>
      <c r="MQ9" s="82">
        <f>Náklady_2018!LW11/Náklady_2018!$MO11</f>
        <v>0</v>
      </c>
      <c r="MR9" s="82">
        <f>Náklady_2018!LX11/Náklady_2018!$MO11</f>
        <v>0</v>
      </c>
      <c r="MS9" s="82">
        <f>Náklady_2018!LY11/Náklady_2018!$MO11</f>
        <v>0</v>
      </c>
      <c r="MT9" s="82">
        <f>Náklady_2018!LZ11/Náklady_2018!$MO11</f>
        <v>0</v>
      </c>
      <c r="MU9" s="82">
        <f>Náklady_2018!MA11/Náklady_2018!$MO11</f>
        <v>0</v>
      </c>
      <c r="MV9" s="82">
        <f>Náklady_2018!MB11/Náklady_2018!$MO11</f>
        <v>0</v>
      </c>
      <c r="MW9" s="82">
        <f>Náklady_2018!MC11/Náklady_2018!$MO11</f>
        <v>0</v>
      </c>
      <c r="MX9" s="82">
        <f>Náklady_2018!MD11/Náklady_2018!$MO11</f>
        <v>0</v>
      </c>
      <c r="MY9" s="82">
        <f>Náklady_2018!ME11/Náklady_2018!$MO11</f>
        <v>0</v>
      </c>
      <c r="MZ9" s="82">
        <f>Náklady_2018!MF11/Náklady_2018!$MO11</f>
        <v>0</v>
      </c>
      <c r="NA9" s="82">
        <f>Náklady_2018!MG11/Náklady_2018!$MO11</f>
        <v>0</v>
      </c>
      <c r="NB9" s="82">
        <f>Náklady_2018!MH11/Náklady_2018!$MO11</f>
        <v>0</v>
      </c>
      <c r="NC9" s="83">
        <f t="shared" si="18"/>
        <v>0.12988495044135767</v>
      </c>
      <c r="ND9" s="82">
        <f>Náklady_2018!MI11/Náklady_2018!$MO11</f>
        <v>0.12988495044135767</v>
      </c>
      <c r="NE9" s="82">
        <f>Náklady_2018!MJ11/Náklady_2018!$MO11</f>
        <v>0</v>
      </c>
      <c r="NF9" s="82">
        <f>Náklady_2018!MK11/Náklady_2018!$MO11</f>
        <v>0</v>
      </c>
      <c r="NG9" s="82">
        <f>Náklady_2018!ML11/Náklady_2018!$MO11</f>
        <v>0</v>
      </c>
      <c r="NH9" s="82">
        <f>Náklady_2018!MM11/Náklady_2018!$MO11</f>
        <v>0</v>
      </c>
      <c r="NI9" s="82">
        <f>Náklady_2018!MN11/Náklady_2018!$MO11</f>
        <v>0</v>
      </c>
      <c r="NJ9" s="84">
        <f t="shared" si="8"/>
        <v>1.0000000000000004</v>
      </c>
    </row>
    <row r="10" spans="1:389" s="1" customFormat="1" ht="12.75" x14ac:dyDescent="0.2">
      <c r="A10" s="66"/>
      <c r="B10" s="126" t="s">
        <v>487</v>
      </c>
      <c r="C10" s="127"/>
      <c r="D10" s="127" t="s">
        <v>611</v>
      </c>
      <c r="E10" s="128"/>
      <c r="F10" s="130" t="s">
        <v>488</v>
      </c>
      <c r="G10" s="81">
        <f t="shared" si="9"/>
        <v>9.3848160861738472E-2</v>
      </c>
      <c r="H10" s="82">
        <f>Náklady_2018!D12/Náklady_2018!$MO12</f>
        <v>0</v>
      </c>
      <c r="I10" s="82">
        <f>Náklady_2018!E12/Náklady_2018!$MO12</f>
        <v>0</v>
      </c>
      <c r="J10" s="82">
        <f>Náklady_2018!F12/Náklady_2018!$MO12</f>
        <v>5.1234959296266331E-3</v>
      </c>
      <c r="K10" s="82">
        <f>Náklady_2018!G12/Náklady_2018!$MO12</f>
        <v>0</v>
      </c>
      <c r="L10" s="82">
        <f>Náklady_2018!H12/Náklady_2018!$MO12</f>
        <v>0</v>
      </c>
      <c r="M10" s="82">
        <f>Náklady_2018!I12/Náklady_2018!$MO12</f>
        <v>0</v>
      </c>
      <c r="N10" s="82">
        <f>Náklady_2018!J12/Náklady_2018!$MO12</f>
        <v>8.3010837323538207E-3</v>
      </c>
      <c r="O10" s="82">
        <f>Náklady_2018!K12/Náklady_2018!$MO12</f>
        <v>0</v>
      </c>
      <c r="P10" s="82">
        <f>Náklady_2018!L12/Náklady_2018!$MO12</f>
        <v>0</v>
      </c>
      <c r="Q10" s="82">
        <f>Náklady_2018!M12/Náklady_2018!$MO12</f>
        <v>0</v>
      </c>
      <c r="R10" s="82">
        <f>Náklady_2018!N12/Náklady_2018!$MO12</f>
        <v>0</v>
      </c>
      <c r="S10" s="82">
        <f>Náklady_2018!O12/Náklady_2018!$MO12</f>
        <v>5.7356917448309541E-3</v>
      </c>
      <c r="T10" s="82">
        <f>Náklady_2018!P12/Náklady_2018!$MO12</f>
        <v>0</v>
      </c>
      <c r="U10" s="82">
        <f>Náklady_2018!Q12/Náklady_2018!$MO12</f>
        <v>0</v>
      </c>
      <c r="V10" s="82">
        <f>Náklady_2018!R12/Náklady_2018!$MO12</f>
        <v>7.9439695068179664E-3</v>
      </c>
      <c r="W10" s="82">
        <f>Náklady_2018!S12/Náklady_2018!$MO12</f>
        <v>7.4921106908338257E-3</v>
      </c>
      <c r="X10" s="82">
        <f>Náklady_2018!T12/Náklady_2018!$MO12</f>
        <v>0</v>
      </c>
      <c r="Y10" s="82">
        <f>Náklady_2018!U12/Náklady_2018!$MO12</f>
        <v>0</v>
      </c>
      <c r="Z10" s="82">
        <f>Náklady_2018!V12/Náklady_2018!$MO12</f>
        <v>0</v>
      </c>
      <c r="AA10" s="82">
        <f>Náklady_2018!W12/Náklady_2018!$MO12</f>
        <v>4.3509631152021336E-3</v>
      </c>
      <c r="AB10" s="82">
        <f>Náklady_2018!X12/Náklady_2018!$MO12</f>
        <v>0</v>
      </c>
      <c r="AC10" s="82">
        <f>Náklady_2018!Y12/Náklady_2018!$MO12</f>
        <v>0</v>
      </c>
      <c r="AD10" s="82">
        <f>Náklady_2018!Z12/Náklady_2018!$MO12</f>
        <v>3.5689558417328057E-2</v>
      </c>
      <c r="AE10" s="82">
        <f>Náklady_2018!AA12/Náklady_2018!$MO12</f>
        <v>0</v>
      </c>
      <c r="AF10" s="82">
        <f>Náklady_2018!AB12/Náklady_2018!$MO12</f>
        <v>0</v>
      </c>
      <c r="AG10" s="82">
        <f>Náklady_2018!AC12/Náklady_2018!$MO12</f>
        <v>0</v>
      </c>
      <c r="AH10" s="82">
        <f>Náklady_2018!AD12/Náklady_2018!$MO12</f>
        <v>0</v>
      </c>
      <c r="AI10" s="82">
        <f>Náklady_2018!AE12/Náklady_2018!$MO12</f>
        <v>0</v>
      </c>
      <c r="AJ10" s="82">
        <f>Náklady_2018!AF12/Náklady_2018!$MO12</f>
        <v>0</v>
      </c>
      <c r="AK10" s="82">
        <f>Náklady_2018!AG12/Náklady_2018!$MO12</f>
        <v>0</v>
      </c>
      <c r="AL10" s="82">
        <f>Náklady_2018!AH12/Náklady_2018!$MO12</f>
        <v>0</v>
      </c>
      <c r="AM10" s="82">
        <f>Náklady_2018!AI12/Náklady_2018!$MO12</f>
        <v>0</v>
      </c>
      <c r="AN10" s="82">
        <f>Náklady_2018!AJ12/Náklady_2018!$MO12</f>
        <v>0</v>
      </c>
      <c r="AO10" s="82">
        <f>Náklady_2018!AK12/Náklady_2018!$MO12</f>
        <v>0</v>
      </c>
      <c r="AP10" s="82">
        <f>Náklady_2018!AL12/Náklady_2018!$MO12</f>
        <v>0</v>
      </c>
      <c r="AQ10" s="82">
        <f>Náklady_2018!AM12/Náklady_2018!$MO12</f>
        <v>0</v>
      </c>
      <c r="AR10" s="82">
        <f>Náklady_2018!AN12/Náklady_2018!$MO12</f>
        <v>0</v>
      </c>
      <c r="AS10" s="82">
        <f>Náklady_2018!AO12/Náklady_2018!$MO12</f>
        <v>0</v>
      </c>
      <c r="AT10" s="82">
        <f>Náklady_2018!AP12/Náklady_2018!$MO12</f>
        <v>2.7111528959048474E-3</v>
      </c>
      <c r="AU10" s="82">
        <f>Náklady_2018!AQ12/Náklady_2018!$MO12</f>
        <v>0</v>
      </c>
      <c r="AV10" s="82">
        <f>Náklady_2018!AR12/Náklady_2018!$MO12</f>
        <v>0</v>
      </c>
      <c r="AW10" s="82">
        <f>Náklady_2018!AS12/Náklady_2018!$MO12</f>
        <v>0</v>
      </c>
      <c r="AX10" s="82">
        <f>Náklady_2018!AT12/Náklady_2018!$MO12</f>
        <v>1.6500134828840253E-2</v>
      </c>
      <c r="AY10" s="82">
        <f>Náklady_2018!AU12/Náklady_2018!$MO12</f>
        <v>0</v>
      </c>
      <c r="AZ10" s="82">
        <f>Náklady_2018!AV12/Náklady_2018!$MO12</f>
        <v>0</v>
      </c>
      <c r="BA10" s="82">
        <f>Náklady_2018!AW12/Náklady_2018!$MO12</f>
        <v>0</v>
      </c>
      <c r="BB10" s="82">
        <f>Náklady_2018!AX12/Náklady_2018!$MO12</f>
        <v>0</v>
      </c>
      <c r="BC10" s="82">
        <f>Náklady_2018!AY12/Náklady_2018!$MO12</f>
        <v>0</v>
      </c>
      <c r="BD10" s="81">
        <f t="shared" si="0"/>
        <v>8.2894228596832611E-2</v>
      </c>
      <c r="BE10" s="82">
        <f>Náklady_2018!AZ12/Náklady_2018!$MO12</f>
        <v>0</v>
      </c>
      <c r="BF10" s="82">
        <f>Náklady_2018!BA12/Náklady_2018!$MO12</f>
        <v>7.5577030996057167E-3</v>
      </c>
      <c r="BG10" s="82">
        <f>Náklady_2018!BB12/Náklady_2018!$MO12</f>
        <v>0</v>
      </c>
      <c r="BH10" s="82">
        <f>Náklady_2018!BC12/Náklady_2018!$MO12</f>
        <v>0</v>
      </c>
      <c r="BI10" s="82">
        <f>Náklady_2018!BD12/Náklady_2018!$MO12</f>
        <v>1.3198650253988383E-2</v>
      </c>
      <c r="BJ10" s="82">
        <f>Náklady_2018!BE12/Náklady_2018!$MO12</f>
        <v>0</v>
      </c>
      <c r="BK10" s="82">
        <f>Náklady_2018!BF12/Náklady_2018!$MO12</f>
        <v>0</v>
      </c>
      <c r="BL10" s="82">
        <f>Náklady_2018!BG12/Náklady_2018!$MO12</f>
        <v>0</v>
      </c>
      <c r="BM10" s="82">
        <f>Náklady_2018!BH12/Náklady_2018!$MO12</f>
        <v>0</v>
      </c>
      <c r="BN10" s="82">
        <f>Náklady_2018!BI12/Náklady_2018!$MO12</f>
        <v>4.795533885767176E-3</v>
      </c>
      <c r="BO10" s="82">
        <f>Náklady_2018!BJ12/Náklady_2018!$MO12</f>
        <v>0</v>
      </c>
      <c r="BP10" s="82">
        <f>Náklady_2018!BK12/Náklady_2018!$MO12</f>
        <v>0</v>
      </c>
      <c r="BQ10" s="82">
        <f>Náklady_2018!BL12/Náklady_2018!$MO12</f>
        <v>0</v>
      </c>
      <c r="BR10" s="82">
        <f>Náklady_2018!BM12/Náklady_2018!$MO12</f>
        <v>4.9340067487300583E-3</v>
      </c>
      <c r="BS10" s="82">
        <f>Náklady_2018!BN12/Náklady_2018!$MO12</f>
        <v>0</v>
      </c>
      <c r="BT10" s="82">
        <f>Náklady_2018!BO12/Náklady_2018!$MO12</f>
        <v>0</v>
      </c>
      <c r="BU10" s="82">
        <f>Náklady_2018!BP12/Náklady_2018!$MO12</f>
        <v>0</v>
      </c>
      <c r="BV10" s="82">
        <f>Náklady_2018!BQ12/Náklady_2018!$MO12</f>
        <v>4.8246860674435723E-3</v>
      </c>
      <c r="BW10" s="82">
        <f>Náklady_2018!BR12/Náklady_2018!$MO12</f>
        <v>0</v>
      </c>
      <c r="BX10" s="82">
        <f>Náklady_2018!BS12/Náklady_2018!$MO12</f>
        <v>0</v>
      </c>
      <c r="BY10" s="82">
        <f>Náklady_2018!BT12/Náklady_2018!$MO12</f>
        <v>3.7475129545007327E-2</v>
      </c>
      <c r="BZ10" s="82">
        <f>Náklady_2018!BU12/Náklady_2018!$MO12</f>
        <v>0</v>
      </c>
      <c r="CA10" s="82">
        <f>Náklady_2018!BV12/Náklady_2018!$MO12</f>
        <v>0</v>
      </c>
      <c r="CB10" s="82">
        <f>Náklady_2018!BW12/Náklady_2018!$MO12</f>
        <v>0</v>
      </c>
      <c r="CC10" s="82">
        <f>Náklady_2018!BX12/Náklady_2018!$MO12</f>
        <v>1.0108518996290386E-2</v>
      </c>
      <c r="CD10" s="82">
        <f>Náklady_2018!BY12/Náklady_2018!$MO12</f>
        <v>0</v>
      </c>
      <c r="CE10" s="82">
        <f>Náklady_2018!BZ12/Náklady_2018!$MO12</f>
        <v>0</v>
      </c>
      <c r="CF10" s="82">
        <f>Náklady_2018!CA12/Náklady_2018!$MO12</f>
        <v>0</v>
      </c>
      <c r="CG10" s="81">
        <f t="shared" si="1"/>
        <v>2.1893288438973552E-2</v>
      </c>
      <c r="CH10" s="82">
        <f>Náklady_2018!CB12/Náklady_2018!$MO12</f>
        <v>0</v>
      </c>
      <c r="CI10" s="82">
        <f>Náklady_2018!CC12/Náklady_2018!$MO12</f>
        <v>8.8914154113008429E-4</v>
      </c>
      <c r="CJ10" s="82">
        <f>Náklady_2018!CD12/Náklady_2018!$MO12</f>
        <v>2.266582125339805E-3</v>
      </c>
      <c r="CK10" s="82">
        <f>Náklady_2018!CE12/Náklady_2018!$MO12</f>
        <v>1.406592765886117E-3</v>
      </c>
      <c r="CL10" s="82">
        <f>Náklady_2018!CF12/Náklady_2018!$MO12</f>
        <v>1.1806633578940464E-3</v>
      </c>
      <c r="CM10" s="82">
        <f>Náklady_2018!CG12/Náklady_2018!$MO12</f>
        <v>1.2389677212468388E-3</v>
      </c>
      <c r="CN10" s="82">
        <f>Náklady_2018!CH12/Náklady_2018!$MO12</f>
        <v>3.7169031637405162E-4</v>
      </c>
      <c r="CO10" s="82">
        <f>Náklady_2018!CI12/Náklady_2018!$MO12</f>
        <v>1.8584515818702583E-3</v>
      </c>
      <c r="CP10" s="82">
        <f>Náklady_2018!CJ12/Náklady_2018!$MO12</f>
        <v>1.1077829037030558E-3</v>
      </c>
      <c r="CQ10" s="82">
        <f>Náklady_2018!CK12/Náklady_2018!$MO12</f>
        <v>6.8507626939531092E-4</v>
      </c>
      <c r="CR10" s="82">
        <f>Náklady_2018!CL12/Náklady_2018!$MO12</f>
        <v>9.1100567738738143E-4</v>
      </c>
      <c r="CS10" s="82">
        <f>Náklady_2018!CM12/Náklady_2018!$MO12</f>
        <v>9.9117417699747098E-4</v>
      </c>
      <c r="CT10" s="82">
        <f>Náklady_2018!CN12/Náklady_2018!$MO12</f>
        <v>8.9861600017491303E-3</v>
      </c>
      <c r="CU10" s="82">
        <f>Náklady_2018!CO12/Náklady_2018!$MO12</f>
        <v>0</v>
      </c>
      <c r="CV10" s="82">
        <f>Náklady_2018!CP12/Náklady_2018!$MO12</f>
        <v>0</v>
      </c>
      <c r="CW10" s="82">
        <f>Náklady_2018!CQ12/Náklady_2018!$MO12</f>
        <v>0</v>
      </c>
      <c r="CX10" s="82">
        <f>Náklady_2018!CR12/Náklady_2018!$MO12</f>
        <v>0</v>
      </c>
      <c r="CY10" s="81">
        <f t="shared" si="2"/>
        <v>4.2955739700169818E-2</v>
      </c>
      <c r="CZ10" s="82">
        <f>Náklady_2018!CS12/Náklady_2018!$MO12</f>
        <v>0</v>
      </c>
      <c r="DA10" s="82">
        <f>Náklady_2018!CT12/Náklady_2018!$MO12</f>
        <v>7.6378715992158064E-3</v>
      </c>
      <c r="DB10" s="82">
        <f>Náklady_2018!CU12/Náklady_2018!$MO12</f>
        <v>1.6179460830399895E-3</v>
      </c>
      <c r="DC10" s="82">
        <f>Náklady_2018!CV12/Náklady_2018!$MO12</f>
        <v>4.6497729773851953E-3</v>
      </c>
      <c r="DD10" s="82">
        <f>Náklady_2018!CW12/Náklady_2018!$MO12</f>
        <v>0</v>
      </c>
      <c r="DE10" s="82">
        <f>Náklady_2018!CX12/Náklady_2018!$MO12</f>
        <v>0</v>
      </c>
      <c r="DF10" s="82">
        <f>Náklady_2018!CY12/Náklady_2018!$MO12</f>
        <v>0</v>
      </c>
      <c r="DG10" s="82">
        <f>Náklady_2018!CZ12/Náklady_2018!$MO12</f>
        <v>0</v>
      </c>
      <c r="DH10" s="82">
        <f>Náklady_2018!DA12/Náklady_2018!$MO12</f>
        <v>9.2558176822557959E-4</v>
      </c>
      <c r="DI10" s="82">
        <f>Náklady_2018!DB12/Náklady_2018!$MO12</f>
        <v>7.6524476900540041E-3</v>
      </c>
      <c r="DJ10" s="82">
        <f>Náklady_2018!DC12/Náklady_2018!$MO12</f>
        <v>0</v>
      </c>
      <c r="DK10" s="82">
        <f>Náklady_2018!DD12/Náklady_2018!$MO12</f>
        <v>0</v>
      </c>
      <c r="DL10" s="82">
        <f>Náklady_2018!DE12/Náklady_2018!$MO12</f>
        <v>0</v>
      </c>
      <c r="DM10" s="82">
        <f>Náklady_2018!DF12/Náklady_2018!$MO12</f>
        <v>0</v>
      </c>
      <c r="DN10" s="82">
        <f>Náklady_2018!DG12/Náklady_2018!$MO12</f>
        <v>3.9792727988280825E-3</v>
      </c>
      <c r="DO10" s="82">
        <f>Náklady_2018!DH12/Náklady_2018!$MO12</f>
        <v>0</v>
      </c>
      <c r="DP10" s="82">
        <f>Náklady_2018!DI12/Náklady_2018!$MO12</f>
        <v>0</v>
      </c>
      <c r="DQ10" s="82">
        <f>Náklady_2018!DJ12/Náklady_2018!$MO12</f>
        <v>2.222853852825211E-3</v>
      </c>
      <c r="DR10" s="82">
        <f>Náklady_2018!DK12/Náklady_2018!$MO12</f>
        <v>5.7575558810882505E-4</v>
      </c>
      <c r="DS10" s="82">
        <f>Náklady_2018!DL12/Náklady_2018!$MO12</f>
        <v>2.9516583947351159E-3</v>
      </c>
      <c r="DT10" s="82">
        <f>Náklady_2018!DM12/Náklady_2018!$MO12</f>
        <v>2.5362398058464699E-3</v>
      </c>
      <c r="DU10" s="82">
        <f>Náklady_2018!DN12/Náklady_2018!$MO12</f>
        <v>8.2063391419055325E-3</v>
      </c>
      <c r="DV10" s="83">
        <f t="shared" si="10"/>
        <v>2.5712224238581452E-2</v>
      </c>
      <c r="DW10" s="82">
        <f>Náklady_2018!DO12/Náklady_2018!$MO12</f>
        <v>0</v>
      </c>
      <c r="DX10" s="82">
        <f>Náklady_2018!DP12/Náklady_2018!$MO12</f>
        <v>4.3728272514594312E-4</v>
      </c>
      <c r="DY10" s="82">
        <f>Náklady_2018!DQ12/Náklady_2018!$MO12</f>
        <v>9.6202199532107488E-4</v>
      </c>
      <c r="DZ10" s="82">
        <f>Náklady_2018!DR12/Náklady_2018!$MO12</f>
        <v>2.4312919518114436E-2</v>
      </c>
      <c r="EA10" s="82">
        <f>Náklady_2018!DS12/Náklady_2018!$MO12</f>
        <v>0</v>
      </c>
      <c r="EB10" s="83">
        <f t="shared" si="3"/>
        <v>5.3494253376187031E-2</v>
      </c>
      <c r="EC10" s="82">
        <f>Náklady_2018!DT12/Náklady_2018!$MO12</f>
        <v>0</v>
      </c>
      <c r="ED10" s="82">
        <f>Náklady_2018!DU12/Náklady_2018!$MO12</f>
        <v>4.1250337072100633E-3</v>
      </c>
      <c r="EE10" s="82">
        <f>Náklady_2018!DV12/Náklady_2018!$MO12</f>
        <v>8.3083717777729187E-4</v>
      </c>
      <c r="EF10" s="82">
        <f>Náklady_2018!DW12/Náklady_2018!$MO12</f>
        <v>1.3045601300187303E-3</v>
      </c>
      <c r="EG10" s="82">
        <f>Náklady_2018!DX12/Náklady_2018!$MO12</f>
        <v>1.6033699922017913E-3</v>
      </c>
      <c r="EH10" s="82">
        <f>Náklady_2018!DY12/Náklady_2018!$MO12</f>
        <v>5.3056970651041094E-3</v>
      </c>
      <c r="EI10" s="82">
        <f>Náklady_2018!DZ12/Náklady_2018!$MO12</f>
        <v>2.3904788974644891E-3</v>
      </c>
      <c r="EJ10" s="82">
        <f>Náklady_2018!EA12/Náklady_2018!$MO12</f>
        <v>2.0333646719286353E-3</v>
      </c>
      <c r="EK10" s="82">
        <f>Náklady_2018!EB12/Náklady_2018!$MO12</f>
        <v>6.9965236023350897E-4</v>
      </c>
      <c r="EL10" s="82">
        <f>Náklady_2018!EC12/Náklady_2018!$MO12</f>
        <v>9.547339499019758E-4</v>
      </c>
      <c r="EM10" s="82">
        <f>Náklady_2018!ED12/Náklady_2018!$MO12</f>
        <v>8.3083717777729187E-4</v>
      </c>
      <c r="EN10" s="82">
        <f>Náklady_2018!EE12/Náklady_2018!$MO12</f>
        <v>1.2025274941513437E-3</v>
      </c>
      <c r="EO10" s="82">
        <f>Náklady_2018!EF12/Náklady_2018!$MO12</f>
        <v>3.782495572512408E-3</v>
      </c>
      <c r="EP10" s="82">
        <f>Náklady_2018!EG12/Náklady_2018!$MO12</f>
        <v>0</v>
      </c>
      <c r="EQ10" s="82">
        <f>Náklady_2018!EH12/Náklady_2018!$MO12</f>
        <v>0</v>
      </c>
      <c r="ER10" s="82">
        <f>Náklady_2018!EI12/Náklady_2018!$MO12</f>
        <v>0</v>
      </c>
      <c r="ES10" s="82">
        <f>Náklady_2018!EJ12/Náklady_2018!$MO12</f>
        <v>1.6762504463927819E-3</v>
      </c>
      <c r="ET10" s="82">
        <f>Náklady_2018!EK12/Náklady_2018!$MO12</f>
        <v>6.646697422218335E-3</v>
      </c>
      <c r="EU10" s="82">
        <f>Náklady_2018!EL12/Náklady_2018!$MO12</f>
        <v>0</v>
      </c>
      <c r="EV10" s="82">
        <f>Náklady_2018!EM12/Náklady_2018!$MO12</f>
        <v>0</v>
      </c>
      <c r="EW10" s="82">
        <f>Náklady_2018!EN12/Náklady_2018!$MO12</f>
        <v>2.0107717311294283E-2</v>
      </c>
      <c r="EX10" s="82">
        <f>Náklady_2018!EO12/Náklady_2018!$MO12</f>
        <v>0</v>
      </c>
      <c r="EY10" s="82">
        <f>Náklady_2018!EP12/Náklady_2018!$MO12</f>
        <v>0</v>
      </c>
      <c r="EZ10" s="82">
        <f>Náklady_2018!EQ12/Náklady_2018!$MO12</f>
        <v>0</v>
      </c>
      <c r="FA10" s="82">
        <f>Náklady_2018!ER12/Náklady_2018!$MO12</f>
        <v>0</v>
      </c>
      <c r="FB10" s="82">
        <f>Náklady_2018!ES12/Náklady_2018!$MO12</f>
        <v>0</v>
      </c>
      <c r="FC10" s="82">
        <f>Náklady_2018!ET12/Náklady_2018!$MO12</f>
        <v>0</v>
      </c>
      <c r="FD10" s="82">
        <f>Náklady_2018!EU12/Náklady_2018!$MO12</f>
        <v>0</v>
      </c>
      <c r="FE10" s="83">
        <f t="shared" si="11"/>
        <v>3.1943503071911142E-2</v>
      </c>
      <c r="FF10" s="82">
        <f>Náklady_2018!EV12/Náklady_2018!$MO12</f>
        <v>0</v>
      </c>
      <c r="FG10" s="82">
        <f>Náklady_2018!EW12/Náklady_2018!$MO12</f>
        <v>2.4342071699790832E-3</v>
      </c>
      <c r="FH10" s="82">
        <f>Náklady_2018!EX12/Náklady_2018!$MO12</f>
        <v>0</v>
      </c>
      <c r="FI10" s="82">
        <f>Náklady_2018!EY12/Náklady_2018!$MO12</f>
        <v>0</v>
      </c>
      <c r="FJ10" s="82">
        <f>Náklady_2018!EZ12/Náklady_2018!$MO12</f>
        <v>3.3379248019473656E-3</v>
      </c>
      <c r="FK10" s="82">
        <f>Náklady_2018!FA12/Náklady_2018!$MO12</f>
        <v>0</v>
      </c>
      <c r="FL10" s="82">
        <f>Náklady_2018!FB12/Náklady_2018!$MO12</f>
        <v>4.555028386936907E-3</v>
      </c>
      <c r="FM10" s="82">
        <f>Náklady_2018!FC12/Náklady_2018!$MO12</f>
        <v>3.4035172107192571E-3</v>
      </c>
      <c r="FN10" s="82">
        <f>Náklady_2018!FD12/Náklady_2018!$MO12</f>
        <v>0</v>
      </c>
      <c r="FO10" s="82">
        <f>Náklady_2018!FE12/Náklady_2018!$MO12</f>
        <v>2.3175984432734983E-3</v>
      </c>
      <c r="FP10" s="82">
        <f>Náklady_2018!FF12/Náklady_2018!$MO12</f>
        <v>0</v>
      </c>
      <c r="FQ10" s="82">
        <f>Náklady_2018!FG12/Náklady_2018!$MO12</f>
        <v>0</v>
      </c>
      <c r="FR10" s="82">
        <f>Náklady_2018!FH12/Náklady_2018!$MO12</f>
        <v>0</v>
      </c>
      <c r="FS10" s="82">
        <f>Náklady_2018!FI12/Náklady_2018!$MO12</f>
        <v>1.5895227059055033E-2</v>
      </c>
      <c r="FT10" s="82">
        <f>Náklady_2018!FJ12/Náklady_2018!$MO12</f>
        <v>0</v>
      </c>
      <c r="FU10" s="82">
        <f>Náklady_2018!FK12/Náklady_2018!$MO12</f>
        <v>0</v>
      </c>
      <c r="FV10" s="82">
        <f>Náklady_2018!FL12/Náklady_2018!$MO12</f>
        <v>0</v>
      </c>
      <c r="FW10" s="83">
        <f t="shared" si="12"/>
        <v>8.3878114728410988E-2</v>
      </c>
      <c r="FX10" s="82">
        <f>Náklady_2018!FM12/Náklady_2018!$MO12</f>
        <v>0</v>
      </c>
      <c r="FY10" s="82">
        <f>Náklady_2018!FN12/Náklady_2018!$MO12</f>
        <v>2.2082777619870128E-3</v>
      </c>
      <c r="FZ10" s="82">
        <f>Náklady_2018!FO12/Náklady_2018!$MO12</f>
        <v>6.3551756054543735E-3</v>
      </c>
      <c r="GA10" s="82">
        <f>Náklady_2018!FP12/Náklady_2018!$MO12</f>
        <v>0</v>
      </c>
      <c r="GB10" s="82">
        <f>Náklady_2018!FQ12/Náklady_2018!$MO12</f>
        <v>2.7840333500958377E-3</v>
      </c>
      <c r="GC10" s="82">
        <f>Náklady_2018!FR12/Náklady_2018!$MO12</f>
        <v>0</v>
      </c>
      <c r="GD10" s="82">
        <f>Náklady_2018!FS12/Náklady_2018!$MO12</f>
        <v>2.9589464401542152E-3</v>
      </c>
      <c r="GE10" s="82">
        <f>Náklady_2018!FT12/Náklady_2018!$MO12</f>
        <v>7.258893237422656E-3</v>
      </c>
      <c r="GF10" s="82">
        <f>Náklady_2018!FU12/Náklady_2018!$MO12</f>
        <v>1.0859187674457588E-3</v>
      </c>
      <c r="GG10" s="82">
        <f>Náklady_2018!FV12/Náklady_2018!$MO12</f>
        <v>5.5221520140513514E-2</v>
      </c>
      <c r="GH10" s="82">
        <f>Náklady_2018!FW12/Náklady_2018!$MO12</f>
        <v>0</v>
      </c>
      <c r="GI10" s="82">
        <f>Náklady_2018!FX12/Náklady_2018!$MO12</f>
        <v>0</v>
      </c>
      <c r="GJ10" s="82">
        <f>Náklady_2018!FY12/Náklady_2018!$MO12</f>
        <v>0</v>
      </c>
      <c r="GK10" s="82">
        <f>Náklady_2018!FZ12/Náklady_2018!$MO12</f>
        <v>0</v>
      </c>
      <c r="GL10" s="82">
        <f>Náklady_2018!GA12/Náklady_2018!$MO12</f>
        <v>0</v>
      </c>
      <c r="GM10" s="82">
        <f>Náklady_2018!GB12/Náklady_2018!$MO12</f>
        <v>0</v>
      </c>
      <c r="GN10" s="82">
        <f>Náklady_2018!GC12/Náklady_2018!$MO12</f>
        <v>0</v>
      </c>
      <c r="GO10" s="82">
        <f>Náklady_2018!GD12/Náklady_2018!$MO12</f>
        <v>6.0053494253376185E-3</v>
      </c>
      <c r="GP10" s="82">
        <f>Náklady_2018!GE12/Náklady_2018!$MO12</f>
        <v>0</v>
      </c>
      <c r="GQ10" s="82">
        <f>Náklady_2018!GF12/Náklady_2018!$MO12</f>
        <v>0</v>
      </c>
      <c r="GR10" s="82">
        <f>Náklady_2018!GG12/Náklady_2018!$MO12</f>
        <v>0</v>
      </c>
      <c r="GS10" s="83">
        <f t="shared" si="13"/>
        <v>1.7556901414609617E-2</v>
      </c>
      <c r="GT10" s="82">
        <f>Náklady_2018!GH12/Náklady_2018!$MO12</f>
        <v>0</v>
      </c>
      <c r="GU10" s="82">
        <f>Náklady_2018!GI12/Náklady_2018!$MO12</f>
        <v>1.9094678998039516E-3</v>
      </c>
      <c r="GV10" s="82">
        <f>Náklady_2018!GJ12/Náklady_2018!$MO12</f>
        <v>2.3248864886925976E-3</v>
      </c>
      <c r="GW10" s="82">
        <f>Náklady_2018!GK12/Náklady_2018!$MO12</f>
        <v>2.0333646719286353E-3</v>
      </c>
      <c r="GX10" s="82">
        <f>Náklady_2018!GL12/Náklady_2018!$MO12</f>
        <v>0</v>
      </c>
      <c r="GY10" s="82">
        <f>Náklady_2018!GM12/Náklady_2018!$MO12</f>
        <v>1.1289182354184432E-2</v>
      </c>
      <c r="GZ10" s="82">
        <f>Náklady_2018!GN12/Náklady_2018!$MO12</f>
        <v>0</v>
      </c>
      <c r="HA10" s="82">
        <f>Náklady_2018!GO12/Náklady_2018!$MO12</f>
        <v>0</v>
      </c>
      <c r="HB10" s="82">
        <f>Náklady_2018!GP12/Náklady_2018!$MO12</f>
        <v>0</v>
      </c>
      <c r="HC10" s="82">
        <f>Náklady_2018!GQ12/Náklady_2018!$MO12</f>
        <v>0</v>
      </c>
      <c r="HD10" s="82">
        <f>Náklady_2018!GR12/Náklady_2018!$MO12</f>
        <v>0</v>
      </c>
      <c r="HE10" s="83">
        <f t="shared" si="14"/>
        <v>4.3451326788668546E-2</v>
      </c>
      <c r="HF10" s="82">
        <f>Náklady_2018!GS12/Náklady_2018!$MO12</f>
        <v>0</v>
      </c>
      <c r="HG10" s="82">
        <f>Náklady_2018!GT12/Náklady_2018!$MO12</f>
        <v>0</v>
      </c>
      <c r="HH10" s="82">
        <f>Náklady_2018!GU12/Náklady_2018!$MO12</f>
        <v>0</v>
      </c>
      <c r="HI10" s="82">
        <f>Náklady_2018!GV12/Náklady_2018!$MO12</f>
        <v>0</v>
      </c>
      <c r="HJ10" s="82">
        <f>Náklady_2018!GW12/Náklady_2018!$MO12</f>
        <v>0</v>
      </c>
      <c r="HK10" s="82">
        <f>Náklady_2018!GX12/Náklady_2018!$MO12</f>
        <v>0</v>
      </c>
      <c r="HL10" s="82">
        <f>Náklady_2018!GY12/Náklady_2018!$MO12</f>
        <v>0</v>
      </c>
      <c r="HM10" s="82">
        <f>Náklady_2018!GZ12/Náklady_2018!$MO12</f>
        <v>0</v>
      </c>
      <c r="HN10" s="82">
        <f>Náklady_2018!HA12/Náklady_2018!$MO12</f>
        <v>1.0589529993950922E-2</v>
      </c>
      <c r="HO10" s="82">
        <f>Náklady_2018!HB12/Náklady_2018!$MO12</f>
        <v>3.2861796794717624E-2</v>
      </c>
      <c r="HP10" s="82">
        <f>Náklady_2018!HC12/Náklady_2018!$MO12</f>
        <v>0</v>
      </c>
      <c r="HQ10" s="82">
        <f>Náklady_2018!HD12/Náklady_2018!$MO12</f>
        <v>0</v>
      </c>
      <c r="HR10" s="82">
        <f>Náklady_2018!HE12/Náklady_2018!$MO12</f>
        <v>0</v>
      </c>
      <c r="HS10" s="82">
        <f>Náklady_2018!HF12/Náklady_2018!$MO12</f>
        <v>0</v>
      </c>
      <c r="HT10" s="82">
        <f>Náklady_2018!HG12/Náklady_2018!$MO12</f>
        <v>0</v>
      </c>
      <c r="HU10" s="82">
        <f>Náklady_2018!HH12/Náklady_2018!$MO12</f>
        <v>0</v>
      </c>
      <c r="HV10" s="83">
        <f t="shared" si="15"/>
        <v>1.4240840748919547E-2</v>
      </c>
      <c r="HW10" s="82">
        <f>Náklady_2018!HI12/Náklady_2018!$MO12</f>
        <v>1.4240840748919547E-2</v>
      </c>
      <c r="HX10" s="82">
        <f>Náklady_2018!HJ12/Náklady_2018!$MO12</f>
        <v>0</v>
      </c>
      <c r="HY10" s="82">
        <f>Náklady_2018!HK12/Náklady_2018!$MO12</f>
        <v>0</v>
      </c>
      <c r="HZ10" s="82">
        <f>Náklady_2018!HL12/Náklady_2018!$MO12</f>
        <v>0</v>
      </c>
      <c r="IA10" s="82">
        <f>Náklady_2018!HM12/Náklady_2018!$MO12</f>
        <v>0</v>
      </c>
      <c r="IB10" s="82">
        <f>Náklady_2018!HN12/Náklady_2018!$MO12</f>
        <v>0</v>
      </c>
      <c r="IC10" s="82">
        <f>Náklady_2018!HO12/Náklady_2018!$MO12</f>
        <v>0</v>
      </c>
      <c r="ID10" s="82">
        <f>Náklady_2018!HP12/Náklady_2018!$MO12</f>
        <v>0</v>
      </c>
      <c r="IE10" s="82">
        <f>Náklady_2018!HQ12/Náklady_2018!$MO12</f>
        <v>0</v>
      </c>
      <c r="IF10" s="83">
        <f t="shared" si="4"/>
        <v>0.13820320528237531</v>
      </c>
      <c r="IG10" s="82">
        <f>Náklady_2018!HR12/Náklady_2018!$MO12</f>
        <v>0.13820320528237531</v>
      </c>
      <c r="IH10" s="82">
        <f>Náklady_2018!HS12/Náklady_2018!$MO12</f>
        <v>0</v>
      </c>
      <c r="II10" s="82">
        <f>Náklady_2018!HT12/Náklady_2018!$MO12</f>
        <v>0</v>
      </c>
      <c r="IJ10" s="82">
        <f>Náklady_2018!HU12/Náklady_2018!$MO12</f>
        <v>0</v>
      </c>
      <c r="IK10" s="82">
        <f>Náklady_2018!HV12/Náklady_2018!$MO12</f>
        <v>0</v>
      </c>
      <c r="IL10" s="82">
        <f>Náklady_2018!HW12/Náklady_2018!$MO12</f>
        <v>0</v>
      </c>
      <c r="IM10" s="82">
        <f>Náklady_2018!HX12/Náklady_2018!$MO12</f>
        <v>0</v>
      </c>
      <c r="IN10" s="82">
        <f>Náklady_2018!HY12/Náklady_2018!$MO12</f>
        <v>0</v>
      </c>
      <c r="IO10" s="82">
        <f>Náklady_2018!HZ12/Náklady_2018!$MO12</f>
        <v>0</v>
      </c>
      <c r="IP10" s="82">
        <f>Náklady_2018!IA12/Náklady_2018!$MO12</f>
        <v>0</v>
      </c>
      <c r="IQ10" s="82">
        <f>Náklady_2018!IB12/Náklady_2018!$MO12</f>
        <v>0</v>
      </c>
      <c r="IR10" s="82">
        <f>Náklady_2018!IC12/Náklady_2018!$MO12</f>
        <v>0</v>
      </c>
      <c r="IS10" s="82">
        <f>Náklady_2018!ID12/Náklady_2018!$MO12</f>
        <v>0</v>
      </c>
      <c r="IT10" s="82">
        <f>Náklady_2018!IE12/Náklady_2018!$MO12</f>
        <v>0</v>
      </c>
      <c r="IU10" s="82">
        <f>Náklady_2018!IF12/Náklady_2018!$MO12</f>
        <v>0</v>
      </c>
      <c r="IV10" s="82">
        <f>Náklady_2018!IG12/Náklady_2018!$MO12</f>
        <v>0</v>
      </c>
      <c r="IW10" s="82">
        <f>Náklady_2018!IH12/Náklady_2018!$MO12</f>
        <v>0</v>
      </c>
      <c r="IX10" s="82">
        <f>Náklady_2018!II12/Náklady_2018!$MO12</f>
        <v>0</v>
      </c>
      <c r="IY10" s="83">
        <f t="shared" si="5"/>
        <v>8.8702800795854561E-2</v>
      </c>
      <c r="IZ10" s="82">
        <f>Náklady_2018!IJ12/Náklady_2018!$MO12</f>
        <v>8.8702800795854561E-2</v>
      </c>
      <c r="JA10" s="82">
        <f>Náklady_2018!IK12/Náklady_2018!$MO12</f>
        <v>0</v>
      </c>
      <c r="JB10" s="82">
        <f>Náklady_2018!IL12/Náklady_2018!$MO12</f>
        <v>0</v>
      </c>
      <c r="JC10" s="82">
        <f>Náklady_2018!IM12/Náklady_2018!$MO12</f>
        <v>0</v>
      </c>
      <c r="JD10" s="82">
        <f>Náklady_2018!IN12/Náklady_2018!$MO12</f>
        <v>0</v>
      </c>
      <c r="JE10" s="82">
        <f>Náklady_2018!IO12/Náklady_2018!$MO12</f>
        <v>0</v>
      </c>
      <c r="JF10" s="82">
        <f>Náklady_2018!IP12/Náklady_2018!$MO12</f>
        <v>0</v>
      </c>
      <c r="JG10" s="82">
        <f>Náklady_2018!IQ12/Náklady_2018!$MO12</f>
        <v>0</v>
      </c>
      <c r="JH10" s="82">
        <f>Náklady_2018!IR12/Náklady_2018!$MO12</f>
        <v>0</v>
      </c>
      <c r="JI10" s="82">
        <f>Náklady_2018!IS12/Náklady_2018!$MO12</f>
        <v>0</v>
      </c>
      <c r="JJ10" s="82">
        <f>Náklady_2018!IT12/Náklady_2018!$MO12</f>
        <v>0</v>
      </c>
      <c r="JK10" s="82">
        <f>Náklady_2018!IU12/Náklady_2018!$MO12</f>
        <v>0</v>
      </c>
      <c r="JL10" s="82">
        <f>Náklady_2018!IV12/Náklady_2018!$MO12</f>
        <v>0</v>
      </c>
      <c r="JM10" s="82">
        <f>Náklady_2018!IW12/Náklady_2018!$MO12</f>
        <v>0</v>
      </c>
      <c r="JN10" s="82">
        <f>Náklady_2018!IX12/Náklady_2018!$MO12</f>
        <v>0</v>
      </c>
      <c r="JO10" s="82">
        <f>Náklady_2018!IY12/Náklady_2018!$MO12</f>
        <v>0</v>
      </c>
      <c r="JP10" s="82">
        <f>Náklady_2018!IZ12/Náklady_2018!$MO12</f>
        <v>0</v>
      </c>
      <c r="JQ10" s="82">
        <f>Náklady_2018!JA12/Náklady_2018!$MO12</f>
        <v>0</v>
      </c>
      <c r="JR10" s="82">
        <f>Náklady_2018!JB12/Náklady_2018!$MO12</f>
        <v>0</v>
      </c>
      <c r="JS10" s="82">
        <f>Náklady_2018!JC12/Náklady_2018!$MO12</f>
        <v>0</v>
      </c>
      <c r="JT10" s="83">
        <f t="shared" si="6"/>
        <v>8.177915764771046E-2</v>
      </c>
      <c r="JU10" s="82">
        <f>Náklady_2018!JD12/Náklady_2018!$MO12</f>
        <v>5.1584785476383087E-2</v>
      </c>
      <c r="JV10" s="82">
        <f>Náklady_2018!JE12/Náklady_2018!$MO12</f>
        <v>0</v>
      </c>
      <c r="JW10" s="82">
        <f>Náklady_2018!JF12/Náklady_2018!$MO12</f>
        <v>0</v>
      </c>
      <c r="JX10" s="82">
        <f>Náklady_2018!JG12/Náklady_2018!$MO12</f>
        <v>0</v>
      </c>
      <c r="JY10" s="82">
        <f>Náklady_2018!JH12/Náklady_2018!$MO12</f>
        <v>0</v>
      </c>
      <c r="JZ10" s="82">
        <f>Náklady_2018!JI12/Náklady_2018!$MO12</f>
        <v>0</v>
      </c>
      <c r="KA10" s="82">
        <f>Náklady_2018!JJ12/Náklady_2018!$MO12</f>
        <v>0</v>
      </c>
      <c r="KB10" s="82">
        <f>Náklady_2018!JK12/Náklady_2018!$MO12</f>
        <v>0</v>
      </c>
      <c r="KC10" s="82">
        <f>Náklady_2018!JL12/Náklady_2018!$MO12</f>
        <v>0</v>
      </c>
      <c r="KD10" s="82">
        <f>Náklady_2018!JM12/Náklady_2018!$MO12</f>
        <v>0</v>
      </c>
      <c r="KE10" s="82">
        <f>Náklady_2018!JN12/Náklady_2018!$MO12</f>
        <v>0</v>
      </c>
      <c r="KF10" s="82">
        <f>Náklady_2018!JO12/Náklady_2018!$MO12</f>
        <v>0</v>
      </c>
      <c r="KG10" s="82">
        <f>Náklady_2018!JP12/Náklady_2018!$MO12</f>
        <v>0</v>
      </c>
      <c r="KH10" s="82">
        <f>Náklady_2018!JQ12/Náklady_2018!$MO12</f>
        <v>0</v>
      </c>
      <c r="KI10" s="82">
        <f>Náklady_2018!JR12/Náklady_2018!$MO12</f>
        <v>0</v>
      </c>
      <c r="KJ10" s="82">
        <f>Náklady_2018!JS12/Náklady_2018!$MO12</f>
        <v>0</v>
      </c>
      <c r="KK10" s="82">
        <f>Náklady_2018!JT12/Náklady_2018!$MO12</f>
        <v>0</v>
      </c>
      <c r="KL10" s="82">
        <f>Náklady_2018!JU12/Náklady_2018!$MO12</f>
        <v>0</v>
      </c>
      <c r="KM10" s="82">
        <f>Náklady_2018!JV12/Náklady_2018!$MO12</f>
        <v>2.1434141577570311E-2</v>
      </c>
      <c r="KN10" s="82">
        <f>Náklady_2018!JW12/Náklady_2018!$MO12</f>
        <v>0</v>
      </c>
      <c r="KO10" s="82">
        <f>Náklady_2018!JX12/Náklady_2018!$MO12</f>
        <v>0</v>
      </c>
      <c r="KP10" s="82">
        <f>Náklady_2018!JY12/Náklady_2018!$MO12</f>
        <v>0</v>
      </c>
      <c r="KQ10" s="82">
        <f>Náklady_2018!JZ12/Náklady_2018!$MO12</f>
        <v>0</v>
      </c>
      <c r="KR10" s="82">
        <f>Náklady_2018!KA12/Náklady_2018!$MO12</f>
        <v>0</v>
      </c>
      <c r="KS10" s="82">
        <f>Náklady_2018!KB12/Náklady_2018!$MO12</f>
        <v>0</v>
      </c>
      <c r="KT10" s="82">
        <f>Náklady_2018!KC12/Náklady_2018!$MO12</f>
        <v>0</v>
      </c>
      <c r="KU10" s="82">
        <f>Náklady_2018!KD12/Náklady_2018!$MO12</f>
        <v>0</v>
      </c>
      <c r="KV10" s="82">
        <f>Náklady_2018!KE12/Náklady_2018!$MO12</f>
        <v>0</v>
      </c>
      <c r="KW10" s="82">
        <f>Náklady_2018!KF12/Náklady_2018!$MO12</f>
        <v>0</v>
      </c>
      <c r="KX10" s="82">
        <f>Náklady_2018!KG12/Náklady_2018!$MO12</f>
        <v>0</v>
      </c>
      <c r="KY10" s="82">
        <f>Náklady_2018!KH12/Náklady_2018!$MO12</f>
        <v>0</v>
      </c>
      <c r="KZ10" s="82">
        <f>Náklady_2018!KI12/Náklady_2018!$MO12</f>
        <v>0</v>
      </c>
      <c r="LA10" s="82">
        <f>Náklady_2018!KJ12/Náklady_2018!$MO12</f>
        <v>0</v>
      </c>
      <c r="LB10" s="82">
        <f>Náklady_2018!KK12/Náklady_2018!$MO12</f>
        <v>1.7199787189073762E-3</v>
      </c>
      <c r="LC10" s="82">
        <f>Náklady_2018!KL12/Náklady_2018!$MO12</f>
        <v>0</v>
      </c>
      <c r="LD10" s="82">
        <f>Náklady_2018!KM12/Náklady_2018!$MO12</f>
        <v>0</v>
      </c>
      <c r="LE10" s="82">
        <f>Náklady_2018!KN12/Náklady_2018!$MO12</f>
        <v>0</v>
      </c>
      <c r="LF10" s="82">
        <f>Náklady_2018!KO12/Náklady_2018!$MO12</f>
        <v>0</v>
      </c>
      <c r="LG10" s="82">
        <f>Náklady_2018!KP12/Náklady_2018!$MO12</f>
        <v>7.040251874849684E-3</v>
      </c>
      <c r="LH10" s="82">
        <f>Náklady_2018!KQ12/Náklady_2018!$MO12</f>
        <v>0</v>
      </c>
      <c r="LI10" s="82">
        <f>Náklady_2018!KR12/Náklady_2018!$MO12</f>
        <v>0</v>
      </c>
      <c r="LJ10" s="82">
        <f>Náklady_2018!KS12/Náklady_2018!$MO12</f>
        <v>0</v>
      </c>
      <c r="LK10" s="82">
        <f>Náklady_2018!KT12/Náklady_2018!$MO12</f>
        <v>0</v>
      </c>
      <c r="LL10" s="82">
        <f>Náklady_2018!KU12/Náklady_2018!$MO12</f>
        <v>0</v>
      </c>
      <c r="LM10" s="83">
        <f t="shared" si="16"/>
        <v>7.2035040922375032E-2</v>
      </c>
      <c r="LN10" s="82">
        <f>Náklady_2018!KV12/Náklady_2018!$MO12</f>
        <v>7.2035040922375032E-2</v>
      </c>
      <c r="LO10" s="82">
        <f>Náklady_2018!KW12/Náklady_2018!$MO12</f>
        <v>0</v>
      </c>
      <c r="LP10" s="82">
        <f>Náklady_2018!KX12/Náklady_2018!$MO12</f>
        <v>0</v>
      </c>
      <c r="LQ10" s="82">
        <f>Náklady_2018!KY12/Náklady_2018!$MO12</f>
        <v>0</v>
      </c>
      <c r="LR10" s="82">
        <f>Náklady_2018!KZ12/Náklady_2018!$MO12</f>
        <v>0</v>
      </c>
      <c r="LS10" s="83">
        <f t="shared" si="7"/>
        <v>5.6919634723163595E-2</v>
      </c>
      <c r="LT10" s="82">
        <f>Náklady_2018!LA12/Náklady_2018!$MO12</f>
        <v>5.6919634723163595E-2</v>
      </c>
      <c r="LU10" s="82">
        <f>Náklady_2018!LB12/Náklady_2018!$MO12</f>
        <v>0</v>
      </c>
      <c r="LV10" s="82">
        <f>Náklady_2018!LC12/Náklady_2018!$MO12</f>
        <v>0</v>
      </c>
      <c r="LW10" s="82">
        <f>Náklady_2018!LD12/Náklady_2018!$MO12</f>
        <v>0</v>
      </c>
      <c r="LX10" s="82">
        <f>Náklady_2018!LE12/Náklady_2018!$MO12</f>
        <v>0</v>
      </c>
      <c r="LY10" s="82">
        <f>Náklady_2018!LF12/Náklady_2018!$MO12</f>
        <v>0</v>
      </c>
      <c r="LZ10" s="82">
        <f>Náklady_2018!LG12/Náklady_2018!$MO12</f>
        <v>0</v>
      </c>
      <c r="MA10" s="82">
        <f>Náklady_2018!LH12/Náklady_2018!$MO12</f>
        <v>0</v>
      </c>
      <c r="MB10" s="82">
        <f>Náklady_2018!LI12/Náklady_2018!$MO12</f>
        <v>0</v>
      </c>
      <c r="MC10" s="82">
        <f>Náklady_2018!LJ12/Náklady_2018!$MO12</f>
        <v>0</v>
      </c>
      <c r="MD10" s="82">
        <f>Náklady_2018!LK12/Náklady_2018!$MO12</f>
        <v>0</v>
      </c>
      <c r="ME10" s="82">
        <f>Náklady_2018!LL12/Náklady_2018!$MO12</f>
        <v>0</v>
      </c>
      <c r="MF10" s="82">
        <f>Náklady_2018!LM12/Náklady_2018!$MO12</f>
        <v>0</v>
      </c>
      <c r="MG10" s="83">
        <f t="shared" si="17"/>
        <v>5.0491578663518229E-2</v>
      </c>
      <c r="MH10" s="82">
        <f>Náklady_2018!LN12/Náklady_2018!$MO12</f>
        <v>5.0491578663518229E-2</v>
      </c>
      <c r="MI10" s="82">
        <f>Náklady_2018!LO12/Náklady_2018!$MO12</f>
        <v>0</v>
      </c>
      <c r="MJ10" s="82">
        <f>Náklady_2018!LP12/Náklady_2018!$MO12</f>
        <v>0</v>
      </c>
      <c r="MK10" s="82">
        <f>Náklady_2018!LQ12/Náklady_2018!$MO12</f>
        <v>0</v>
      </c>
      <c r="ML10" s="82">
        <f>Náklady_2018!LR12/Náklady_2018!$MO12</f>
        <v>0</v>
      </c>
      <c r="MM10" s="82">
        <f>Náklady_2018!LS12/Náklady_2018!$MO12</f>
        <v>0</v>
      </c>
      <c r="MN10" s="82">
        <f>Náklady_2018!LT12/Náklady_2018!$MO12</f>
        <v>0</v>
      </c>
      <c r="MO10" s="82">
        <f>Náklady_2018!LU12/Náklady_2018!$MO12</f>
        <v>0</v>
      </c>
      <c r="MP10" s="82">
        <f>Náklady_2018!LV12/Náklady_2018!$MO12</f>
        <v>0</v>
      </c>
      <c r="MQ10" s="82">
        <f>Náklady_2018!LW12/Náklady_2018!$MO12</f>
        <v>0</v>
      </c>
      <c r="MR10" s="82">
        <f>Náklady_2018!LX12/Náklady_2018!$MO12</f>
        <v>0</v>
      </c>
      <c r="MS10" s="82">
        <f>Náklady_2018!LY12/Náklady_2018!$MO12</f>
        <v>0</v>
      </c>
      <c r="MT10" s="82">
        <f>Náklady_2018!LZ12/Náklady_2018!$MO12</f>
        <v>0</v>
      </c>
      <c r="MU10" s="82">
        <f>Náklady_2018!MA12/Náklady_2018!$MO12</f>
        <v>0</v>
      </c>
      <c r="MV10" s="82">
        <f>Náklady_2018!MB12/Náklady_2018!$MO12</f>
        <v>0</v>
      </c>
      <c r="MW10" s="82">
        <f>Náklady_2018!MC12/Náklady_2018!$MO12</f>
        <v>0</v>
      </c>
      <c r="MX10" s="82">
        <f>Náklady_2018!MD12/Náklady_2018!$MO12</f>
        <v>0</v>
      </c>
      <c r="MY10" s="82">
        <f>Náklady_2018!ME12/Náklady_2018!$MO12</f>
        <v>0</v>
      </c>
      <c r="MZ10" s="82">
        <f>Náklady_2018!MF12/Náklady_2018!$MO12</f>
        <v>0</v>
      </c>
      <c r="NA10" s="82">
        <f>Náklady_2018!MG12/Náklady_2018!$MO12</f>
        <v>0</v>
      </c>
      <c r="NB10" s="82">
        <f>Náklady_2018!MH12/Náklady_2018!$MO12</f>
        <v>0</v>
      </c>
      <c r="NC10" s="83">
        <f t="shared" si="18"/>
        <v>0</v>
      </c>
      <c r="ND10" s="82">
        <f>Náklady_2018!MI12/Náklady_2018!$MO12</f>
        <v>0</v>
      </c>
      <c r="NE10" s="82">
        <f>Náklady_2018!MJ12/Náklady_2018!$MO12</f>
        <v>0</v>
      </c>
      <c r="NF10" s="82">
        <f>Náklady_2018!MK12/Náklady_2018!$MO12</f>
        <v>0</v>
      </c>
      <c r="NG10" s="82">
        <f>Náklady_2018!ML12/Náklady_2018!$MO12</f>
        <v>0</v>
      </c>
      <c r="NH10" s="82">
        <f>Náklady_2018!MM12/Náklady_2018!$MO12</f>
        <v>0</v>
      </c>
      <c r="NI10" s="82">
        <f>Náklady_2018!MN12/Náklady_2018!$MO12</f>
        <v>0</v>
      </c>
      <c r="NJ10" s="84">
        <f t="shared" si="8"/>
        <v>1</v>
      </c>
    </row>
    <row r="11" spans="1:389" s="1" customFormat="1" ht="13.5" customHeight="1" x14ac:dyDescent="0.2">
      <c r="A11" s="66"/>
      <c r="B11" s="126" t="s">
        <v>489</v>
      </c>
      <c r="C11" s="127"/>
      <c r="D11" s="127" t="s">
        <v>612</v>
      </c>
      <c r="E11" s="128"/>
      <c r="F11" s="130" t="s">
        <v>490</v>
      </c>
      <c r="G11" s="81">
        <f t="shared" si="9"/>
        <v>0.12420463222193945</v>
      </c>
      <c r="H11" s="82">
        <f>Náklady_2018!D13/Náklady_2018!$MO13</f>
        <v>0</v>
      </c>
      <c r="I11" s="82">
        <f>Náklady_2018!E13/Náklady_2018!$MO13</f>
        <v>0</v>
      </c>
      <c r="J11" s="82">
        <f>Náklady_2018!F13/Náklady_2018!$MO13</f>
        <v>8.9269722764250652E-3</v>
      </c>
      <c r="K11" s="82">
        <f>Náklady_2018!G13/Náklady_2018!$MO13</f>
        <v>0</v>
      </c>
      <c r="L11" s="82">
        <f>Náklady_2018!H13/Náklady_2018!$MO13</f>
        <v>0</v>
      </c>
      <c r="M11" s="82">
        <f>Náklady_2018!I13/Náklady_2018!$MO13</f>
        <v>0</v>
      </c>
      <c r="N11" s="82">
        <f>Náklady_2018!J13/Náklady_2018!$MO13</f>
        <v>1.4526361433971515E-2</v>
      </c>
      <c r="O11" s="82">
        <f>Náklady_2018!K13/Náklady_2018!$MO13</f>
        <v>0</v>
      </c>
      <c r="P11" s="82">
        <f>Náklady_2018!L13/Náklady_2018!$MO13</f>
        <v>0</v>
      </c>
      <c r="Q11" s="82">
        <f>Náklady_2018!M13/Náklady_2018!$MO13</f>
        <v>0</v>
      </c>
      <c r="R11" s="82">
        <f>Náklady_2018!N13/Náklady_2018!$MO13</f>
        <v>0</v>
      </c>
      <c r="S11" s="82">
        <f>Náklady_2018!O13/Náklady_2018!$MO13</f>
        <v>9.0872241546713431E-3</v>
      </c>
      <c r="T11" s="82">
        <f>Náklady_2018!P13/Náklady_2018!$MO13</f>
        <v>0</v>
      </c>
      <c r="U11" s="82">
        <f>Náklady_2018!Q13/Náklady_2018!$MO13</f>
        <v>0</v>
      </c>
      <c r="V11" s="82">
        <f>Náklady_2018!R13/Náklady_2018!$MO13</f>
        <v>7.3056003318156546E-3</v>
      </c>
      <c r="W11" s="82">
        <f>Náklady_2018!S13/Náklady_2018!$MO13</f>
        <v>9.9638961944892215E-3</v>
      </c>
      <c r="X11" s="82">
        <f>Náklady_2018!T13/Náklady_2018!$MO13</f>
        <v>0</v>
      </c>
      <c r="Y11" s="82">
        <f>Náklady_2018!U13/Náklady_2018!$MO13</f>
        <v>0</v>
      </c>
      <c r="Z11" s="82">
        <f>Náklady_2018!V13/Náklady_2018!$MO13</f>
        <v>0</v>
      </c>
      <c r="AA11" s="82">
        <f>Náklady_2018!W13/Náklady_2018!$MO13</f>
        <v>9.1814899654044484E-3</v>
      </c>
      <c r="AB11" s="82">
        <f>Náklady_2018!X13/Náklady_2018!$MO13</f>
        <v>0</v>
      </c>
      <c r="AC11" s="82">
        <f>Náklady_2018!Y13/Náklady_2018!$MO13</f>
        <v>0</v>
      </c>
      <c r="AD11" s="82">
        <f>Náklady_2018!Z13/Náklady_2018!$MO13</f>
        <v>5.5720520724338495E-2</v>
      </c>
      <c r="AE11" s="82">
        <f>Náklady_2018!AA13/Náklady_2018!$MO13</f>
        <v>0</v>
      </c>
      <c r="AF11" s="82">
        <f>Náklady_2018!AB13/Náklady_2018!$MO13</f>
        <v>0</v>
      </c>
      <c r="AG11" s="82">
        <f>Náklady_2018!AC13/Náklady_2018!$MO13</f>
        <v>0</v>
      </c>
      <c r="AH11" s="82">
        <f>Náklady_2018!AD13/Náklady_2018!$MO13</f>
        <v>0</v>
      </c>
      <c r="AI11" s="82">
        <f>Náklady_2018!AE13/Náklady_2018!$MO13</f>
        <v>0</v>
      </c>
      <c r="AJ11" s="82">
        <f>Náklady_2018!AF13/Náklady_2018!$MO13</f>
        <v>0</v>
      </c>
      <c r="AK11" s="82">
        <f>Náklady_2018!AG13/Náklady_2018!$MO13</f>
        <v>0</v>
      </c>
      <c r="AL11" s="82">
        <f>Náklady_2018!AH13/Náklady_2018!$MO13</f>
        <v>0</v>
      </c>
      <c r="AM11" s="82">
        <f>Náklady_2018!AI13/Náklady_2018!$MO13</f>
        <v>0</v>
      </c>
      <c r="AN11" s="82">
        <f>Náklady_2018!AJ13/Náklady_2018!$MO13</f>
        <v>0</v>
      </c>
      <c r="AO11" s="82">
        <f>Náklady_2018!AK13/Náklady_2018!$MO13</f>
        <v>0</v>
      </c>
      <c r="AP11" s="82">
        <f>Náklady_2018!AL13/Náklady_2018!$MO13</f>
        <v>0</v>
      </c>
      <c r="AQ11" s="82">
        <f>Náklady_2018!AM13/Náklady_2018!$MO13</f>
        <v>0</v>
      </c>
      <c r="AR11" s="82">
        <f>Náklady_2018!AN13/Náklady_2018!$MO13</f>
        <v>0</v>
      </c>
      <c r="AS11" s="82">
        <f>Náklady_2018!AO13/Náklady_2018!$MO13</f>
        <v>0</v>
      </c>
      <c r="AT11" s="82">
        <f>Náklady_2018!AP13/Náklady_2018!$MO13</f>
        <v>8.4273634795396062E-3</v>
      </c>
      <c r="AU11" s="82">
        <f>Náklady_2018!AQ13/Náklady_2018!$MO13</f>
        <v>0</v>
      </c>
      <c r="AV11" s="82">
        <f>Náklady_2018!AR13/Náklady_2018!$MO13</f>
        <v>0</v>
      </c>
      <c r="AW11" s="82">
        <f>Náklady_2018!AS13/Náklady_2018!$MO13</f>
        <v>0</v>
      </c>
      <c r="AX11" s="82">
        <f>Náklady_2018!AT13/Náklady_2018!$MO13</f>
        <v>1.0652036612840889E-3</v>
      </c>
      <c r="AY11" s="82">
        <f>Náklady_2018!AU13/Náklady_2018!$MO13</f>
        <v>0</v>
      </c>
      <c r="AZ11" s="82">
        <f>Náklady_2018!AV13/Náklady_2018!$MO13</f>
        <v>0</v>
      </c>
      <c r="BA11" s="82">
        <f>Náklady_2018!AW13/Náklady_2018!$MO13</f>
        <v>0</v>
      </c>
      <c r="BB11" s="82">
        <f>Náklady_2018!AX13/Náklady_2018!$MO13</f>
        <v>0</v>
      </c>
      <c r="BC11" s="82">
        <f>Náklady_2018!AY13/Náklady_2018!$MO13</f>
        <v>0</v>
      </c>
      <c r="BD11" s="81">
        <f t="shared" si="0"/>
        <v>0.13457387140258101</v>
      </c>
      <c r="BE11" s="82">
        <f>Náklady_2018!AZ13/Náklady_2018!$MO13</f>
        <v>0</v>
      </c>
      <c r="BF11" s="82">
        <f>Náklady_2018!BA13/Náklady_2018!$MO13</f>
        <v>1.7033831999472112E-2</v>
      </c>
      <c r="BG11" s="82">
        <f>Náklady_2018!BB13/Náklady_2018!$MO13</f>
        <v>0</v>
      </c>
      <c r="BH11" s="82">
        <f>Náklady_2018!BC13/Náklady_2018!$MO13</f>
        <v>0</v>
      </c>
      <c r="BI11" s="82">
        <f>Náklady_2018!BD13/Náklady_2018!$MO13</f>
        <v>1.2047170611690847E-2</v>
      </c>
      <c r="BJ11" s="82">
        <f>Náklady_2018!BE13/Náklady_2018!$MO13</f>
        <v>0</v>
      </c>
      <c r="BK11" s="82">
        <f>Náklady_2018!BF13/Náklady_2018!$MO13</f>
        <v>0</v>
      </c>
      <c r="BL11" s="82">
        <f>Náklady_2018!BG13/Náklady_2018!$MO13</f>
        <v>0</v>
      </c>
      <c r="BM11" s="82">
        <f>Náklady_2018!BH13/Náklady_2018!$MO13</f>
        <v>0</v>
      </c>
      <c r="BN11" s="82">
        <f>Náklady_2018!BI13/Náklady_2018!$MO13</f>
        <v>1.5054249974076903E-2</v>
      </c>
      <c r="BO11" s="82">
        <f>Náklady_2018!BJ13/Náklady_2018!$MO13</f>
        <v>0</v>
      </c>
      <c r="BP11" s="82">
        <f>Náklady_2018!BK13/Náklady_2018!$MO13</f>
        <v>0</v>
      </c>
      <c r="BQ11" s="82">
        <f>Náklady_2018!BL13/Náklady_2018!$MO13</f>
        <v>0</v>
      </c>
      <c r="BR11" s="82">
        <f>Náklady_2018!BM13/Náklady_2018!$MO13</f>
        <v>9.2191962896976901E-3</v>
      </c>
      <c r="BS11" s="82">
        <f>Náklady_2018!BN13/Náklady_2018!$MO13</f>
        <v>0</v>
      </c>
      <c r="BT11" s="82">
        <f>Náklady_2018!BO13/Náklady_2018!$MO13</f>
        <v>0</v>
      </c>
      <c r="BU11" s="82">
        <f>Náklady_2018!BP13/Náklady_2018!$MO13</f>
        <v>0</v>
      </c>
      <c r="BV11" s="82">
        <f>Náklady_2018!BQ13/Náklady_2018!$MO13</f>
        <v>7.5129851154284851E-3</v>
      </c>
      <c r="BW11" s="82">
        <f>Náklady_2018!BR13/Náklady_2018!$MO13</f>
        <v>0</v>
      </c>
      <c r="BX11" s="82">
        <f>Náklady_2018!BS13/Náklady_2018!$MO13</f>
        <v>0</v>
      </c>
      <c r="BY11" s="82">
        <f>Náklady_2018!BT13/Náklady_2018!$MO13</f>
        <v>7.370643741221497E-2</v>
      </c>
      <c r="BZ11" s="82">
        <f>Náklady_2018!BU13/Náklady_2018!$MO13</f>
        <v>0</v>
      </c>
      <c r="CA11" s="82">
        <f>Náklady_2018!BV13/Náklady_2018!$MO13</f>
        <v>0</v>
      </c>
      <c r="CB11" s="82">
        <f>Náklady_2018!BW13/Náklady_2018!$MO13</f>
        <v>0</v>
      </c>
      <c r="CC11" s="82">
        <f>Náklady_2018!BX13/Náklady_2018!$MO13</f>
        <v>0</v>
      </c>
      <c r="CD11" s="82">
        <f>Náklady_2018!BY13/Náklady_2018!$MO13</f>
        <v>0</v>
      </c>
      <c r="CE11" s="82">
        <f>Náklady_2018!BZ13/Náklady_2018!$MO13</f>
        <v>0</v>
      </c>
      <c r="CF11" s="82">
        <f>Náklady_2018!CA13/Náklady_2018!$MO13</f>
        <v>0</v>
      </c>
      <c r="CG11" s="81">
        <f t="shared" si="1"/>
        <v>4.3654496950501026E-2</v>
      </c>
      <c r="CH11" s="82">
        <f>Náklady_2018!CB13/Náklady_2018!$MO13</f>
        <v>0</v>
      </c>
      <c r="CI11" s="82">
        <f>Náklady_2018!CC13/Náklady_2018!$MO13</f>
        <v>3.6857931996644141E-3</v>
      </c>
      <c r="CJ11" s="82">
        <f>Náklady_2018!CD13/Náklady_2018!$MO13</f>
        <v>5.9670258194055607E-3</v>
      </c>
      <c r="CK11" s="82">
        <f>Náklady_2018!CE13/Náklady_2018!$MO13</f>
        <v>4.6190247259221559E-3</v>
      </c>
      <c r="CL11" s="82">
        <f>Náklady_2018!CF13/Náklady_2018!$MO13</f>
        <v>4.8264095095349874E-3</v>
      </c>
      <c r="CM11" s="82">
        <f>Náklady_2018!CG13/Náklady_2018!$MO13</f>
        <v>3.8083387536174506E-3</v>
      </c>
      <c r="CN11" s="82">
        <f>Náklady_2018!CH13/Náklady_2018!$MO13</f>
        <v>1.8476098903688622E-3</v>
      </c>
      <c r="CO11" s="82">
        <f>Náklady_2018!CI13/Náklady_2018!$MO13</f>
        <v>4.9112487391947818E-3</v>
      </c>
      <c r="CP11" s="82">
        <f>Náklady_2018!CJ13/Náklady_2018!$MO13</f>
        <v>3.2427438892188194E-3</v>
      </c>
      <c r="CQ11" s="82">
        <f>Náklady_2018!CK13/Náklady_2018!$MO13</f>
        <v>3.1201983352657828E-3</v>
      </c>
      <c r="CR11" s="82">
        <f>Náklady_2018!CL13/Náklady_2018!$MO13</f>
        <v>2.6960021869668091E-3</v>
      </c>
      <c r="CS11" s="82">
        <f>Náklady_2018!CM13/Náklady_2018!$MO13</f>
        <v>2.6865756058934986E-3</v>
      </c>
      <c r="CT11" s="82">
        <f>Náklady_2018!CN13/Náklady_2018!$MO13</f>
        <v>2.243526295447904E-3</v>
      </c>
      <c r="CU11" s="82">
        <f>Náklady_2018!CO13/Náklady_2018!$MO13</f>
        <v>0</v>
      </c>
      <c r="CV11" s="82">
        <f>Náklady_2018!CP13/Náklady_2018!$MO13</f>
        <v>0</v>
      </c>
      <c r="CW11" s="82">
        <f>Náklady_2018!CQ13/Náklady_2018!$MO13</f>
        <v>0</v>
      </c>
      <c r="CX11" s="82">
        <f>Náklady_2018!CR13/Náklady_2018!$MO13</f>
        <v>0</v>
      </c>
      <c r="CY11" s="81">
        <f t="shared" si="2"/>
        <v>0.10255177549654515</v>
      </c>
      <c r="CZ11" s="82">
        <f>Náklady_2018!CS13/Náklady_2018!$MO13</f>
        <v>0</v>
      </c>
      <c r="DA11" s="82">
        <f>Náklady_2018!CT13/Náklady_2018!$MO13</f>
        <v>1.2169716165643883E-2</v>
      </c>
      <c r="DB11" s="82">
        <f>Náklady_2018!CU13/Náklady_2018!$MO13</f>
        <v>9.0118115060848596E-3</v>
      </c>
      <c r="DC11" s="82">
        <f>Náklady_2018!CV13/Náklady_2018!$MO13</f>
        <v>1.1217631477239521E-2</v>
      </c>
      <c r="DD11" s="82">
        <f>Náklady_2018!CW13/Náklady_2018!$MO13</f>
        <v>0</v>
      </c>
      <c r="DE11" s="82">
        <f>Náklady_2018!CX13/Náklady_2018!$MO13</f>
        <v>0</v>
      </c>
      <c r="DF11" s="82">
        <f>Náklady_2018!CY13/Náklady_2018!$MO13</f>
        <v>0</v>
      </c>
      <c r="DG11" s="82">
        <f>Náklady_2018!CZ13/Náklady_2018!$MO13</f>
        <v>0</v>
      </c>
      <c r="DH11" s="82">
        <f>Náklady_2018!DA13/Náklady_2018!$MO13</f>
        <v>5.6936549682795549E-3</v>
      </c>
      <c r="DI11" s="82">
        <f>Náklady_2018!DB13/Náklady_2018!$MO13</f>
        <v>2.2784046454191534E-2</v>
      </c>
      <c r="DJ11" s="82">
        <f>Náklady_2018!DC13/Náklady_2018!$MO13</f>
        <v>0</v>
      </c>
      <c r="DK11" s="82">
        <f>Náklady_2018!DD13/Náklady_2018!$MO13</f>
        <v>0</v>
      </c>
      <c r="DL11" s="82">
        <f>Náklady_2018!DE13/Náklady_2018!$MO13</f>
        <v>0</v>
      </c>
      <c r="DM11" s="82">
        <f>Náklady_2018!DF13/Náklady_2018!$MO13</f>
        <v>0</v>
      </c>
      <c r="DN11" s="82">
        <f>Náklady_2018!DG13/Náklady_2018!$MO13</f>
        <v>1.2000037706324294E-2</v>
      </c>
      <c r="DO11" s="82">
        <f>Náklady_2018!DH13/Náklady_2018!$MO13</f>
        <v>0</v>
      </c>
      <c r="DP11" s="82">
        <f>Náklady_2018!DI13/Náklady_2018!$MO13</f>
        <v>0</v>
      </c>
      <c r="DQ11" s="82">
        <f>Náklady_2018!DJ13/Náklady_2018!$MO13</f>
        <v>1.1085659342213174E-2</v>
      </c>
      <c r="DR11" s="82">
        <f>Náklady_2018!DK13/Náklady_2018!$MO13</f>
        <v>3.5443944835647561E-3</v>
      </c>
      <c r="DS11" s="82">
        <f>Náklady_2018!DL13/Náklady_2018!$MO13</f>
        <v>5.6088157386197605E-3</v>
      </c>
      <c r="DT11" s="82">
        <f>Náklady_2018!DM13/Náklady_2018!$MO13</f>
        <v>8.4933495470527805E-3</v>
      </c>
      <c r="DU11" s="82">
        <f>Náklady_2018!DN13/Náklady_2018!$MO13</f>
        <v>9.4265810733105211E-4</v>
      </c>
      <c r="DV11" s="83">
        <f t="shared" si="10"/>
        <v>4.0619137844895035E-2</v>
      </c>
      <c r="DW11" s="82">
        <f>Náklady_2018!DO13/Náklady_2018!$MO13</f>
        <v>0</v>
      </c>
      <c r="DX11" s="82">
        <f>Náklady_2018!DP13/Náklady_2018!$MO13</f>
        <v>1.7948210363583232E-2</v>
      </c>
      <c r="DY11" s="82">
        <f>Náklady_2018!DQ13/Náklady_2018!$MO13</f>
        <v>2.0861023915236185E-2</v>
      </c>
      <c r="DZ11" s="82">
        <f>Náklady_2018!DR13/Náklady_2018!$MO13</f>
        <v>1.80990356607562E-3</v>
      </c>
      <c r="EA11" s="82">
        <f>Náklady_2018!DS13/Náklady_2018!$MO13</f>
        <v>0</v>
      </c>
      <c r="EB11" s="83">
        <f t="shared" si="3"/>
        <v>0.12584485732869546</v>
      </c>
      <c r="EC11" s="82">
        <f>Náklady_2018!DT13/Náklady_2018!$MO13</f>
        <v>0</v>
      </c>
      <c r="ED11" s="82">
        <f>Náklady_2018!DU13/Náklady_2018!$MO13</f>
        <v>9.8602038026828071E-3</v>
      </c>
      <c r="EE11" s="82">
        <f>Náklady_2018!DV13/Náklady_2018!$MO13</f>
        <v>6.2592498326781857E-3</v>
      </c>
      <c r="EF11" s="82">
        <f>Náklady_2018!DW13/Náklady_2018!$MO13</f>
        <v>7.2113345210825493E-3</v>
      </c>
      <c r="EG11" s="82">
        <f>Náklady_2018!DX13/Náklady_2018!$MO13</f>
        <v>6.6080333323906759E-3</v>
      </c>
      <c r="EH11" s="82">
        <f>Náklady_2018!DY13/Náklady_2018!$MO13</f>
        <v>1.0670889774987511E-2</v>
      </c>
      <c r="EI11" s="82">
        <f>Náklady_2018!DZ13/Náklady_2018!$MO13</f>
        <v>5.4862701846667234E-3</v>
      </c>
      <c r="EJ11" s="82">
        <f>Náklady_2018!EA13/Náklady_2018!$MO13</f>
        <v>1.0727449261427375E-2</v>
      </c>
      <c r="EK11" s="82">
        <f>Náklady_2018!EB13/Náklady_2018!$MO13</f>
        <v>6.4195017109244645E-3</v>
      </c>
      <c r="EL11" s="82">
        <f>Náklady_2018!EC13/Náklady_2018!$MO13</f>
        <v>8.2859647634399482E-3</v>
      </c>
      <c r="EM11" s="82">
        <f>Náklady_2018!ED13/Náklady_2018!$MO13</f>
        <v>3.1296249163390928E-3</v>
      </c>
      <c r="EN11" s="82">
        <f>Náklady_2018!EE13/Náklady_2018!$MO13</f>
        <v>4.87354241490154E-3</v>
      </c>
      <c r="EO11" s="82">
        <f>Náklady_2018!EF13/Náklady_2018!$MO13</f>
        <v>8.9741051817916161E-3</v>
      </c>
      <c r="EP11" s="82">
        <f>Náklady_2018!EG13/Náklady_2018!$MO13</f>
        <v>0</v>
      </c>
      <c r="EQ11" s="82">
        <f>Náklady_2018!EH13/Náklady_2018!$MO13</f>
        <v>0</v>
      </c>
      <c r="ER11" s="82">
        <f>Náklady_2018!EI13/Náklady_2018!$MO13</f>
        <v>0</v>
      </c>
      <c r="ES11" s="82">
        <f>Náklady_2018!EJ13/Náklady_2018!$MO13</f>
        <v>3.0824920109725406E-3</v>
      </c>
      <c r="ET11" s="82">
        <f>Náklady_2018!EK13/Náklady_2018!$MO13</f>
        <v>1.4714893055437724E-2</v>
      </c>
      <c r="EU11" s="82">
        <f>Náklady_2018!EL13/Náklady_2018!$MO13</f>
        <v>0</v>
      </c>
      <c r="EV11" s="82">
        <f>Náklady_2018!EM13/Náklady_2018!$MO13</f>
        <v>0</v>
      </c>
      <c r="EW11" s="82">
        <f>Náklady_2018!EN13/Náklady_2018!$MO13</f>
        <v>1.9541302564972711E-2</v>
      </c>
      <c r="EX11" s="82">
        <f>Náklady_2018!EO13/Náklady_2018!$MO13</f>
        <v>0</v>
      </c>
      <c r="EY11" s="82">
        <f>Náklady_2018!EP13/Náklady_2018!$MO13</f>
        <v>0</v>
      </c>
      <c r="EZ11" s="82">
        <f>Náklady_2018!EQ13/Náklady_2018!$MO13</f>
        <v>0</v>
      </c>
      <c r="FA11" s="82">
        <f>Náklady_2018!ER13/Náklady_2018!$MO13</f>
        <v>0</v>
      </c>
      <c r="FB11" s="82">
        <f>Náklady_2018!ES13/Náklady_2018!$MO13</f>
        <v>0</v>
      </c>
      <c r="FC11" s="82">
        <f>Náklady_2018!ET13/Náklady_2018!$MO13</f>
        <v>0</v>
      </c>
      <c r="FD11" s="82">
        <f>Náklady_2018!EU13/Náklady_2018!$MO13</f>
        <v>0</v>
      </c>
      <c r="FE11" s="83">
        <f t="shared" si="11"/>
        <v>3.7244421820649867E-2</v>
      </c>
      <c r="FF11" s="82">
        <f>Náklady_2018!EV13/Náklady_2018!$MO13</f>
        <v>0</v>
      </c>
      <c r="FG11" s="82">
        <f>Náklady_2018!EW13/Náklady_2018!$MO13</f>
        <v>7.9654610069473906E-3</v>
      </c>
      <c r="FH11" s="82">
        <f>Náklady_2018!EX13/Náklady_2018!$MO13</f>
        <v>0</v>
      </c>
      <c r="FI11" s="82">
        <f>Náklady_2018!EY13/Náklady_2018!$MO13</f>
        <v>0</v>
      </c>
      <c r="FJ11" s="82">
        <f>Náklady_2018!EZ13/Náklady_2018!$MO13</f>
        <v>6.3723688055579127E-3</v>
      </c>
      <c r="FK11" s="82">
        <f>Náklady_2018!FA13/Náklady_2018!$MO13</f>
        <v>0</v>
      </c>
      <c r="FL11" s="82">
        <f>Náklady_2018!FB13/Náklady_2018!$MO13</f>
        <v>5.4579904414467917E-3</v>
      </c>
      <c r="FM11" s="82">
        <f>Náklady_2018!FC13/Náklady_2018!$MO13</f>
        <v>8.1162863041203594E-3</v>
      </c>
      <c r="FN11" s="82">
        <f>Náklady_2018!FD13/Náklady_2018!$MO13</f>
        <v>0</v>
      </c>
      <c r="FO11" s="82">
        <f>Náklady_2018!FE13/Náklady_2018!$MO13</f>
        <v>6.6363130756106076E-3</v>
      </c>
      <c r="FP11" s="82">
        <f>Náklady_2018!FF13/Náklady_2018!$MO13</f>
        <v>0</v>
      </c>
      <c r="FQ11" s="82">
        <f>Náklady_2018!FG13/Náklady_2018!$MO13</f>
        <v>0</v>
      </c>
      <c r="FR11" s="82">
        <f>Náklady_2018!FH13/Náklady_2018!$MO13</f>
        <v>0</v>
      </c>
      <c r="FS11" s="82">
        <f>Náklady_2018!FI13/Náklady_2018!$MO13</f>
        <v>2.6960021869668091E-3</v>
      </c>
      <c r="FT11" s="82">
        <f>Náklady_2018!FJ13/Náklady_2018!$MO13</f>
        <v>0</v>
      </c>
      <c r="FU11" s="82">
        <f>Náklady_2018!FK13/Náklady_2018!$MO13</f>
        <v>0</v>
      </c>
      <c r="FV11" s="82">
        <f>Náklady_2018!FL13/Náklady_2018!$MO13</f>
        <v>0</v>
      </c>
      <c r="FW11" s="83">
        <f t="shared" si="12"/>
        <v>0.24618459131057757</v>
      </c>
      <c r="FX11" s="82">
        <f>Náklady_2018!FM13/Náklady_2018!$MO13</f>
        <v>0</v>
      </c>
      <c r="FY11" s="82">
        <f>Náklady_2018!FN13/Náklady_2018!$MO13</f>
        <v>4.3362272937228392E-3</v>
      </c>
      <c r="FZ11" s="82">
        <f>Náklady_2018!FO13/Náklady_2018!$MO13</f>
        <v>7.9937407501673233E-3</v>
      </c>
      <c r="GA11" s="82">
        <f>Náklady_2018!FP13/Náklady_2018!$MO13</f>
        <v>0</v>
      </c>
      <c r="GB11" s="82">
        <f>Náklady_2018!FQ13/Náklady_2018!$MO13</f>
        <v>9.4077279111639007E-3</v>
      </c>
      <c r="GC11" s="82">
        <f>Náklady_2018!FR13/Náklady_2018!$MO13</f>
        <v>0</v>
      </c>
      <c r="GD11" s="82">
        <f>Náklady_2018!FS13/Náklady_2018!$MO13</f>
        <v>8.32367108773319E-3</v>
      </c>
      <c r="GE11" s="82">
        <f>Náklady_2018!FT13/Náklady_2018!$MO13</f>
        <v>2.1417192198561506E-2</v>
      </c>
      <c r="GF11" s="82">
        <f>Náklady_2018!FU13/Náklady_2018!$MO13</f>
        <v>7.6355306693815233E-4</v>
      </c>
      <c r="GG11" s="82">
        <f>Náklady_2018!FV13/Náklady_2018!$MO13</f>
        <v>0.19384821319155757</v>
      </c>
      <c r="GH11" s="82">
        <f>Náklady_2018!FW13/Náklady_2018!$MO13</f>
        <v>0</v>
      </c>
      <c r="GI11" s="82">
        <f>Náklady_2018!FX13/Náklady_2018!$MO13</f>
        <v>0</v>
      </c>
      <c r="GJ11" s="82">
        <f>Náklady_2018!FY13/Náklady_2018!$MO13</f>
        <v>0</v>
      </c>
      <c r="GK11" s="82">
        <f>Náklady_2018!FZ13/Náklady_2018!$MO13</f>
        <v>0</v>
      </c>
      <c r="GL11" s="82">
        <f>Náklady_2018!GA13/Náklady_2018!$MO13</f>
        <v>0</v>
      </c>
      <c r="GM11" s="82">
        <f>Náklady_2018!GB13/Náklady_2018!$MO13</f>
        <v>0</v>
      </c>
      <c r="GN11" s="82">
        <f>Náklady_2018!GC13/Náklady_2018!$MO13</f>
        <v>0</v>
      </c>
      <c r="GO11" s="82">
        <f>Náklady_2018!GD13/Náklady_2018!$MO13</f>
        <v>9.4265810733105222E-5</v>
      </c>
      <c r="GP11" s="82">
        <f>Náklady_2018!GE13/Náklady_2018!$MO13</f>
        <v>0</v>
      </c>
      <c r="GQ11" s="82">
        <f>Náklady_2018!GF13/Náklady_2018!$MO13</f>
        <v>0</v>
      </c>
      <c r="GR11" s="82">
        <f>Náklady_2018!GG13/Náklady_2018!$MO13</f>
        <v>0</v>
      </c>
      <c r="GS11" s="83">
        <f t="shared" si="13"/>
        <v>3.6150938416145861E-2</v>
      </c>
      <c r="GT11" s="82">
        <f>Náklady_2018!GH13/Náklady_2018!$MO13</f>
        <v>0</v>
      </c>
      <c r="GU11" s="82">
        <f>Náklady_2018!GI13/Náklady_2018!$MO13</f>
        <v>1.0727449261427375E-2</v>
      </c>
      <c r="GV11" s="82">
        <f>Náklady_2018!GJ13/Náklady_2018!$MO13</f>
        <v>1.1132792247579727E-2</v>
      </c>
      <c r="GW11" s="82">
        <f>Náklady_2018!GK13/Náklady_2018!$MO13</f>
        <v>1.1698387111978358E-2</v>
      </c>
      <c r="GX11" s="82">
        <f>Náklady_2018!GL13/Náklady_2018!$MO13</f>
        <v>0</v>
      </c>
      <c r="GY11" s="82">
        <f>Náklady_2018!GM13/Náklady_2018!$MO13</f>
        <v>2.5923097951603934E-3</v>
      </c>
      <c r="GZ11" s="82">
        <f>Náklady_2018!GN13/Náklady_2018!$MO13</f>
        <v>0</v>
      </c>
      <c r="HA11" s="82">
        <f>Náklady_2018!GO13/Náklady_2018!$MO13</f>
        <v>0</v>
      </c>
      <c r="HB11" s="82">
        <f>Náklady_2018!GP13/Náklady_2018!$MO13</f>
        <v>0</v>
      </c>
      <c r="HC11" s="82">
        <f>Náklady_2018!GQ13/Náklady_2018!$MO13</f>
        <v>0</v>
      </c>
      <c r="HD11" s="82">
        <f>Náklady_2018!GR13/Náklady_2018!$MO13</f>
        <v>0</v>
      </c>
      <c r="HE11" s="83">
        <f t="shared" si="14"/>
        <v>6.2913002083274425E-2</v>
      </c>
      <c r="HF11" s="82">
        <f>Náklady_2018!GS13/Náklady_2018!$MO13</f>
        <v>0</v>
      </c>
      <c r="HG11" s="82">
        <f>Náklady_2018!GT13/Náklady_2018!$MO13</f>
        <v>0</v>
      </c>
      <c r="HH11" s="82">
        <f>Náklady_2018!GU13/Náklady_2018!$MO13</f>
        <v>0</v>
      </c>
      <c r="HI11" s="82">
        <f>Náklady_2018!GV13/Náklady_2018!$MO13</f>
        <v>0</v>
      </c>
      <c r="HJ11" s="82">
        <f>Náklady_2018!GW13/Náklady_2018!$MO13</f>
        <v>0</v>
      </c>
      <c r="HK11" s="82">
        <f>Náklady_2018!GX13/Náklady_2018!$MO13</f>
        <v>0</v>
      </c>
      <c r="HL11" s="82">
        <f>Náklady_2018!GY13/Náklady_2018!$MO13</f>
        <v>0</v>
      </c>
      <c r="HM11" s="82">
        <f>Náklady_2018!GZ13/Náklady_2018!$MO13</f>
        <v>0</v>
      </c>
      <c r="HN11" s="82">
        <f>Náklady_2018!HA13/Náklady_2018!$MO13</f>
        <v>8.1539926284136012E-3</v>
      </c>
      <c r="HO11" s="82">
        <f>Náklady_2018!HB13/Náklady_2018!$MO13</f>
        <v>5.4759009454860827E-2</v>
      </c>
      <c r="HP11" s="82">
        <f>Náklady_2018!HC13/Náklady_2018!$MO13</f>
        <v>0</v>
      </c>
      <c r="HQ11" s="82">
        <f>Náklady_2018!HD13/Náklady_2018!$MO13</f>
        <v>0</v>
      </c>
      <c r="HR11" s="82">
        <f>Náklady_2018!HE13/Náklady_2018!$MO13</f>
        <v>0</v>
      </c>
      <c r="HS11" s="82">
        <f>Náklady_2018!HF13/Náklady_2018!$MO13</f>
        <v>0</v>
      </c>
      <c r="HT11" s="82">
        <f>Náklady_2018!HG13/Náklady_2018!$MO13</f>
        <v>0</v>
      </c>
      <c r="HU11" s="82">
        <f>Náklady_2018!HH13/Náklady_2018!$MO13</f>
        <v>0</v>
      </c>
      <c r="HV11" s="83">
        <f t="shared" si="15"/>
        <v>2.6234175127023179E-2</v>
      </c>
      <c r="HW11" s="82">
        <f>Náklady_2018!HI13/Náklady_2018!$MO13</f>
        <v>2.6234175127023179E-2</v>
      </c>
      <c r="HX11" s="82">
        <f>Náklady_2018!HJ13/Náklady_2018!$MO13</f>
        <v>0</v>
      </c>
      <c r="HY11" s="82">
        <f>Náklady_2018!HK13/Náklady_2018!$MO13</f>
        <v>0</v>
      </c>
      <c r="HZ11" s="82">
        <f>Náklady_2018!HL13/Náklady_2018!$MO13</f>
        <v>0</v>
      </c>
      <c r="IA11" s="82">
        <f>Náklady_2018!HM13/Náklady_2018!$MO13</f>
        <v>0</v>
      </c>
      <c r="IB11" s="82">
        <f>Náklady_2018!HN13/Náklady_2018!$MO13</f>
        <v>0</v>
      </c>
      <c r="IC11" s="82">
        <f>Náklady_2018!HO13/Náklady_2018!$MO13</f>
        <v>0</v>
      </c>
      <c r="ID11" s="82">
        <f>Náklady_2018!HP13/Náklady_2018!$MO13</f>
        <v>0</v>
      </c>
      <c r="IE11" s="82">
        <f>Náklady_2018!HQ13/Náklady_2018!$MO13</f>
        <v>0</v>
      </c>
      <c r="IF11" s="83">
        <f t="shared" si="4"/>
        <v>0</v>
      </c>
      <c r="IG11" s="82">
        <f>Náklady_2018!HR13/Náklady_2018!$MO13</f>
        <v>0</v>
      </c>
      <c r="IH11" s="82">
        <f>Náklady_2018!HS13/Náklady_2018!$MO13</f>
        <v>0</v>
      </c>
      <c r="II11" s="82">
        <f>Náklady_2018!HT13/Náklady_2018!$MO13</f>
        <v>0</v>
      </c>
      <c r="IJ11" s="82">
        <f>Náklady_2018!HU13/Náklady_2018!$MO13</f>
        <v>0</v>
      </c>
      <c r="IK11" s="82">
        <f>Náklady_2018!HV13/Náklady_2018!$MO13</f>
        <v>0</v>
      </c>
      <c r="IL11" s="82">
        <f>Náklady_2018!HW13/Náklady_2018!$MO13</f>
        <v>0</v>
      </c>
      <c r="IM11" s="82">
        <f>Náklady_2018!HX13/Náklady_2018!$MO13</f>
        <v>0</v>
      </c>
      <c r="IN11" s="82">
        <f>Náklady_2018!HY13/Náklady_2018!$MO13</f>
        <v>0</v>
      </c>
      <c r="IO11" s="82">
        <f>Náklady_2018!HZ13/Náklady_2018!$MO13</f>
        <v>0</v>
      </c>
      <c r="IP11" s="82">
        <f>Náklady_2018!IA13/Náklady_2018!$MO13</f>
        <v>0</v>
      </c>
      <c r="IQ11" s="82">
        <f>Náklady_2018!IB13/Náklady_2018!$MO13</f>
        <v>0</v>
      </c>
      <c r="IR11" s="82">
        <f>Náklady_2018!IC13/Náklady_2018!$MO13</f>
        <v>0</v>
      </c>
      <c r="IS11" s="82">
        <f>Náklady_2018!ID13/Náklady_2018!$MO13</f>
        <v>0</v>
      </c>
      <c r="IT11" s="82">
        <f>Náklady_2018!IE13/Náklady_2018!$MO13</f>
        <v>0</v>
      </c>
      <c r="IU11" s="82">
        <f>Náklady_2018!IF13/Náklady_2018!$MO13</f>
        <v>0</v>
      </c>
      <c r="IV11" s="82">
        <f>Náklady_2018!IG13/Náklady_2018!$MO13</f>
        <v>0</v>
      </c>
      <c r="IW11" s="82">
        <f>Náklady_2018!IH13/Náklady_2018!$MO13</f>
        <v>0</v>
      </c>
      <c r="IX11" s="82">
        <f>Náklady_2018!II13/Náklady_2018!$MO13</f>
        <v>0</v>
      </c>
      <c r="IY11" s="83">
        <f t="shared" si="5"/>
        <v>0</v>
      </c>
      <c r="IZ11" s="82">
        <f>Náklady_2018!IJ13/Náklady_2018!$MO13</f>
        <v>0</v>
      </c>
      <c r="JA11" s="82">
        <f>Náklady_2018!IK13/Náklady_2018!$MO13</f>
        <v>0</v>
      </c>
      <c r="JB11" s="82">
        <f>Náklady_2018!IL13/Náklady_2018!$MO13</f>
        <v>0</v>
      </c>
      <c r="JC11" s="82">
        <f>Náklady_2018!IM13/Náklady_2018!$MO13</f>
        <v>0</v>
      </c>
      <c r="JD11" s="82">
        <f>Náklady_2018!IN13/Náklady_2018!$MO13</f>
        <v>0</v>
      </c>
      <c r="JE11" s="82">
        <f>Náklady_2018!IO13/Náklady_2018!$MO13</f>
        <v>0</v>
      </c>
      <c r="JF11" s="82">
        <f>Náklady_2018!IP13/Náklady_2018!$MO13</f>
        <v>0</v>
      </c>
      <c r="JG11" s="82">
        <f>Náklady_2018!IQ13/Náklady_2018!$MO13</f>
        <v>0</v>
      </c>
      <c r="JH11" s="82">
        <f>Náklady_2018!IR13/Náklady_2018!$MO13</f>
        <v>0</v>
      </c>
      <c r="JI11" s="82">
        <f>Náklady_2018!IS13/Náklady_2018!$MO13</f>
        <v>0</v>
      </c>
      <c r="JJ11" s="82">
        <f>Náklady_2018!IT13/Náklady_2018!$MO13</f>
        <v>0</v>
      </c>
      <c r="JK11" s="82">
        <f>Náklady_2018!IU13/Náklady_2018!$MO13</f>
        <v>0</v>
      </c>
      <c r="JL11" s="82">
        <f>Náklady_2018!IV13/Náklady_2018!$MO13</f>
        <v>0</v>
      </c>
      <c r="JM11" s="82">
        <f>Náklady_2018!IW13/Náklady_2018!$MO13</f>
        <v>0</v>
      </c>
      <c r="JN11" s="82">
        <f>Náklady_2018!IX13/Náklady_2018!$MO13</f>
        <v>0</v>
      </c>
      <c r="JO11" s="82">
        <f>Náklady_2018!IY13/Náklady_2018!$MO13</f>
        <v>0</v>
      </c>
      <c r="JP11" s="82">
        <f>Náklady_2018!IZ13/Náklady_2018!$MO13</f>
        <v>0</v>
      </c>
      <c r="JQ11" s="82">
        <f>Náklady_2018!JA13/Náklady_2018!$MO13</f>
        <v>0</v>
      </c>
      <c r="JR11" s="82">
        <f>Náklady_2018!JB13/Náklady_2018!$MO13</f>
        <v>0</v>
      </c>
      <c r="JS11" s="82">
        <f>Náklady_2018!JC13/Náklady_2018!$MO13</f>
        <v>0</v>
      </c>
      <c r="JT11" s="83">
        <f t="shared" si="6"/>
        <v>6.4006485487778444E-3</v>
      </c>
      <c r="JU11" s="82">
        <f>Náklady_2018!JD13/Náklady_2018!$MO13</f>
        <v>6.4006485487778444E-3</v>
      </c>
      <c r="JV11" s="82">
        <f>Náklady_2018!JE13/Náklady_2018!$MO13</f>
        <v>0</v>
      </c>
      <c r="JW11" s="82">
        <f>Náklady_2018!JF13/Náklady_2018!$MO13</f>
        <v>0</v>
      </c>
      <c r="JX11" s="82">
        <f>Náklady_2018!JG13/Náklady_2018!$MO13</f>
        <v>0</v>
      </c>
      <c r="JY11" s="82">
        <f>Náklady_2018!JH13/Náklady_2018!$MO13</f>
        <v>0</v>
      </c>
      <c r="JZ11" s="82">
        <f>Náklady_2018!JI13/Náklady_2018!$MO13</f>
        <v>0</v>
      </c>
      <c r="KA11" s="82">
        <f>Náklady_2018!JJ13/Náklady_2018!$MO13</f>
        <v>0</v>
      </c>
      <c r="KB11" s="82">
        <f>Náklady_2018!JK13/Náklady_2018!$MO13</f>
        <v>0</v>
      </c>
      <c r="KC11" s="82">
        <f>Náklady_2018!JL13/Náklady_2018!$MO13</f>
        <v>0</v>
      </c>
      <c r="KD11" s="82">
        <f>Náklady_2018!JM13/Náklady_2018!$MO13</f>
        <v>0</v>
      </c>
      <c r="KE11" s="82">
        <f>Náklady_2018!JN13/Náklady_2018!$MO13</f>
        <v>0</v>
      </c>
      <c r="KF11" s="82">
        <f>Náklady_2018!JO13/Náklady_2018!$MO13</f>
        <v>0</v>
      </c>
      <c r="KG11" s="82">
        <f>Náklady_2018!JP13/Náklady_2018!$MO13</f>
        <v>0</v>
      </c>
      <c r="KH11" s="82">
        <f>Náklady_2018!JQ13/Náklady_2018!$MO13</f>
        <v>0</v>
      </c>
      <c r="KI11" s="82">
        <f>Náklady_2018!JR13/Náklady_2018!$MO13</f>
        <v>0</v>
      </c>
      <c r="KJ11" s="82">
        <f>Náklady_2018!JS13/Náklady_2018!$MO13</f>
        <v>0</v>
      </c>
      <c r="KK11" s="82">
        <f>Náklady_2018!JT13/Náklady_2018!$MO13</f>
        <v>0</v>
      </c>
      <c r="KL11" s="82">
        <f>Náklady_2018!JU13/Náklady_2018!$MO13</f>
        <v>0</v>
      </c>
      <c r="KM11" s="82">
        <f>Náklady_2018!JV13/Náklady_2018!$MO13</f>
        <v>0</v>
      </c>
      <c r="KN11" s="82">
        <f>Náklady_2018!JW13/Náklady_2018!$MO13</f>
        <v>0</v>
      </c>
      <c r="KO11" s="82">
        <f>Náklady_2018!JX13/Náklady_2018!$MO13</f>
        <v>0</v>
      </c>
      <c r="KP11" s="82">
        <f>Náklady_2018!JY13/Náklady_2018!$MO13</f>
        <v>0</v>
      </c>
      <c r="KQ11" s="82">
        <f>Náklady_2018!JZ13/Náklady_2018!$MO13</f>
        <v>0</v>
      </c>
      <c r="KR11" s="82">
        <f>Náklady_2018!KA13/Náklady_2018!$MO13</f>
        <v>0</v>
      </c>
      <c r="KS11" s="82">
        <f>Náklady_2018!KB13/Náklady_2018!$MO13</f>
        <v>0</v>
      </c>
      <c r="KT11" s="82">
        <f>Náklady_2018!KC13/Náklady_2018!$MO13</f>
        <v>0</v>
      </c>
      <c r="KU11" s="82">
        <f>Náklady_2018!KD13/Náklady_2018!$MO13</f>
        <v>0</v>
      </c>
      <c r="KV11" s="82">
        <f>Náklady_2018!KE13/Náklady_2018!$MO13</f>
        <v>0</v>
      </c>
      <c r="KW11" s="82">
        <f>Náklady_2018!KF13/Náklady_2018!$MO13</f>
        <v>0</v>
      </c>
      <c r="KX11" s="82">
        <f>Náklady_2018!KG13/Náklady_2018!$MO13</f>
        <v>0</v>
      </c>
      <c r="KY11" s="82">
        <f>Náklady_2018!KH13/Náklady_2018!$MO13</f>
        <v>0</v>
      </c>
      <c r="KZ11" s="82">
        <f>Náklady_2018!KI13/Náklady_2018!$MO13</f>
        <v>0</v>
      </c>
      <c r="LA11" s="82">
        <f>Náklady_2018!KJ13/Náklady_2018!$MO13</f>
        <v>0</v>
      </c>
      <c r="LB11" s="82">
        <f>Náklady_2018!KK13/Náklady_2018!$MO13</f>
        <v>0</v>
      </c>
      <c r="LC11" s="82">
        <f>Náklady_2018!KL13/Náklady_2018!$MO13</f>
        <v>0</v>
      </c>
      <c r="LD11" s="82">
        <f>Náklady_2018!KM13/Náklady_2018!$MO13</f>
        <v>0</v>
      </c>
      <c r="LE11" s="82">
        <f>Náklady_2018!KN13/Náklady_2018!$MO13</f>
        <v>0</v>
      </c>
      <c r="LF11" s="82">
        <f>Náklady_2018!KO13/Náklady_2018!$MO13</f>
        <v>0</v>
      </c>
      <c r="LG11" s="82">
        <f>Náklady_2018!KP13/Náklady_2018!$MO13</f>
        <v>0</v>
      </c>
      <c r="LH11" s="82">
        <f>Náklady_2018!KQ13/Náklady_2018!$MO13</f>
        <v>0</v>
      </c>
      <c r="LI11" s="82">
        <f>Náklady_2018!KR13/Náklady_2018!$MO13</f>
        <v>0</v>
      </c>
      <c r="LJ11" s="82">
        <f>Náklady_2018!KS13/Náklady_2018!$MO13</f>
        <v>0</v>
      </c>
      <c r="LK11" s="82">
        <f>Náklady_2018!KT13/Náklady_2018!$MO13</f>
        <v>0</v>
      </c>
      <c r="LL11" s="82">
        <f>Náklady_2018!KU13/Náklady_2018!$MO13</f>
        <v>0</v>
      </c>
      <c r="LM11" s="83">
        <f t="shared" si="16"/>
        <v>9.9733227755625323E-3</v>
      </c>
      <c r="LN11" s="82">
        <f>Náklady_2018!KV13/Náklady_2018!$MO13</f>
        <v>9.9733227755625323E-3</v>
      </c>
      <c r="LO11" s="82">
        <f>Náklady_2018!KW13/Náklady_2018!$MO13</f>
        <v>0</v>
      </c>
      <c r="LP11" s="82">
        <f>Náklady_2018!KX13/Náklady_2018!$MO13</f>
        <v>0</v>
      </c>
      <c r="LQ11" s="82">
        <f>Náklady_2018!KY13/Náklady_2018!$MO13</f>
        <v>0</v>
      </c>
      <c r="LR11" s="82">
        <f>Náklady_2018!KZ13/Náklady_2018!$MO13</f>
        <v>0</v>
      </c>
      <c r="LS11" s="83">
        <f t="shared" si="7"/>
        <v>0</v>
      </c>
      <c r="LT11" s="82">
        <f>Náklady_2018!LA13/Náklady_2018!$MO13</f>
        <v>0</v>
      </c>
      <c r="LU11" s="82">
        <f>Náklady_2018!LB13/Náklady_2018!$MO13</f>
        <v>0</v>
      </c>
      <c r="LV11" s="82">
        <f>Náklady_2018!LC13/Náklady_2018!$MO13</f>
        <v>0</v>
      </c>
      <c r="LW11" s="82">
        <f>Náklady_2018!LD13/Náklady_2018!$MO13</f>
        <v>0</v>
      </c>
      <c r="LX11" s="82">
        <f>Náklady_2018!LE13/Náklady_2018!$MO13</f>
        <v>0</v>
      </c>
      <c r="LY11" s="82">
        <f>Náklady_2018!LF13/Náklady_2018!$MO13</f>
        <v>0</v>
      </c>
      <c r="LZ11" s="82">
        <f>Náklady_2018!LG13/Náklady_2018!$MO13</f>
        <v>0</v>
      </c>
      <c r="MA11" s="82">
        <f>Náklady_2018!LH13/Náklady_2018!$MO13</f>
        <v>0</v>
      </c>
      <c r="MB11" s="82">
        <f>Náklady_2018!LI13/Náklady_2018!$MO13</f>
        <v>0</v>
      </c>
      <c r="MC11" s="82">
        <f>Náklady_2018!LJ13/Náklady_2018!$MO13</f>
        <v>0</v>
      </c>
      <c r="MD11" s="82">
        <f>Náklady_2018!LK13/Náklady_2018!$MO13</f>
        <v>0</v>
      </c>
      <c r="ME11" s="82">
        <f>Náklady_2018!LL13/Náklady_2018!$MO13</f>
        <v>0</v>
      </c>
      <c r="MF11" s="82">
        <f>Náklady_2018!LM13/Náklady_2018!$MO13</f>
        <v>0</v>
      </c>
      <c r="MG11" s="83">
        <f t="shared" si="17"/>
        <v>3.4501286728316509E-3</v>
      </c>
      <c r="MH11" s="82">
        <f>Náklady_2018!LN13/Náklady_2018!$MO13</f>
        <v>3.4501286728316509E-3</v>
      </c>
      <c r="MI11" s="82">
        <f>Náklady_2018!LO13/Náklady_2018!$MO13</f>
        <v>0</v>
      </c>
      <c r="MJ11" s="82">
        <f>Náklady_2018!LP13/Náklady_2018!$MO13</f>
        <v>0</v>
      </c>
      <c r="MK11" s="82">
        <f>Náklady_2018!LQ13/Náklady_2018!$MO13</f>
        <v>0</v>
      </c>
      <c r="ML11" s="82">
        <f>Náklady_2018!LR13/Náklady_2018!$MO13</f>
        <v>0</v>
      </c>
      <c r="MM11" s="82">
        <f>Náklady_2018!LS13/Náklady_2018!$MO13</f>
        <v>0</v>
      </c>
      <c r="MN11" s="82">
        <f>Náklady_2018!LT13/Náklady_2018!$MO13</f>
        <v>0</v>
      </c>
      <c r="MO11" s="82">
        <f>Náklady_2018!LU13/Náklady_2018!$MO13</f>
        <v>0</v>
      </c>
      <c r="MP11" s="82">
        <f>Náklady_2018!LV13/Náklady_2018!$MO13</f>
        <v>0</v>
      </c>
      <c r="MQ11" s="82">
        <f>Náklady_2018!LW13/Náklady_2018!$MO13</f>
        <v>0</v>
      </c>
      <c r="MR11" s="82">
        <f>Náklady_2018!LX13/Náklady_2018!$MO13</f>
        <v>0</v>
      </c>
      <c r="MS11" s="82">
        <f>Náklady_2018!LY13/Náklady_2018!$MO13</f>
        <v>0</v>
      </c>
      <c r="MT11" s="82">
        <f>Náklady_2018!LZ13/Náklady_2018!$MO13</f>
        <v>0</v>
      </c>
      <c r="MU11" s="82">
        <f>Náklady_2018!MA13/Náklady_2018!$MO13</f>
        <v>0</v>
      </c>
      <c r="MV11" s="82">
        <f>Náklady_2018!MB13/Náklady_2018!$MO13</f>
        <v>0</v>
      </c>
      <c r="MW11" s="82">
        <f>Náklady_2018!MC13/Náklady_2018!$MO13</f>
        <v>0</v>
      </c>
      <c r="MX11" s="82">
        <f>Náklady_2018!MD13/Náklady_2018!$MO13</f>
        <v>0</v>
      </c>
      <c r="MY11" s="82">
        <f>Náklady_2018!ME13/Náklady_2018!$MO13</f>
        <v>0</v>
      </c>
      <c r="MZ11" s="82">
        <f>Náklady_2018!MF13/Náklady_2018!$MO13</f>
        <v>0</v>
      </c>
      <c r="NA11" s="82">
        <f>Náklady_2018!MG13/Náklady_2018!$MO13</f>
        <v>0</v>
      </c>
      <c r="NB11" s="82">
        <f>Náklady_2018!MH13/Náklady_2018!$MO13</f>
        <v>0</v>
      </c>
      <c r="NC11" s="83">
        <f t="shared" si="18"/>
        <v>0</v>
      </c>
      <c r="ND11" s="82">
        <f>Náklady_2018!MI13/Náklady_2018!$MO13</f>
        <v>0</v>
      </c>
      <c r="NE11" s="82">
        <f>Náklady_2018!MJ13/Náklady_2018!$MO13</f>
        <v>0</v>
      </c>
      <c r="NF11" s="82">
        <f>Náklady_2018!MK13/Náklady_2018!$MO13</f>
        <v>0</v>
      </c>
      <c r="NG11" s="82">
        <f>Náklady_2018!ML13/Náklady_2018!$MO13</f>
        <v>0</v>
      </c>
      <c r="NH11" s="82">
        <f>Náklady_2018!MM13/Náklady_2018!$MO13</f>
        <v>0</v>
      </c>
      <c r="NI11" s="82">
        <f>Náklady_2018!MN13/Náklady_2018!$MO13</f>
        <v>0</v>
      </c>
      <c r="NJ11" s="84">
        <f t="shared" si="8"/>
        <v>1</v>
      </c>
    </row>
    <row r="12" spans="1:389" s="1" customFormat="1" ht="12.75" x14ac:dyDescent="0.2">
      <c r="A12" s="66"/>
      <c r="B12" s="126" t="s">
        <v>491</v>
      </c>
      <c r="C12" s="127"/>
      <c r="D12" s="127" t="s">
        <v>613</v>
      </c>
      <c r="E12" s="128"/>
      <c r="F12" s="130" t="s">
        <v>492</v>
      </c>
      <c r="G12" s="81">
        <f t="shared" si="9"/>
        <v>0.10316638579740157</v>
      </c>
      <c r="H12" s="82">
        <f>Náklady_2018!D14/Náklady_2018!$MO14</f>
        <v>0</v>
      </c>
      <c r="I12" s="82">
        <f>Náklady_2018!E14/Náklady_2018!$MO14</f>
        <v>0</v>
      </c>
      <c r="J12" s="82">
        <f>Náklady_2018!F14/Náklady_2018!$MO14</f>
        <v>5.5755076224597213E-3</v>
      </c>
      <c r="K12" s="82">
        <f>Náklady_2018!G14/Náklady_2018!$MO14</f>
        <v>0</v>
      </c>
      <c r="L12" s="82">
        <f>Náklady_2018!H14/Náklady_2018!$MO14</f>
        <v>0</v>
      </c>
      <c r="M12" s="82">
        <f>Náklady_2018!I14/Náklady_2018!$MO14</f>
        <v>0</v>
      </c>
      <c r="N12" s="82">
        <f>Náklady_2018!J14/Náklady_2018!$MO14</f>
        <v>8.733662289727117E-3</v>
      </c>
      <c r="O12" s="82">
        <f>Náklady_2018!K14/Náklady_2018!$MO14</f>
        <v>0</v>
      </c>
      <c r="P12" s="82">
        <f>Náklady_2018!L14/Náklady_2018!$MO14</f>
        <v>0</v>
      </c>
      <c r="Q12" s="82">
        <f>Náklady_2018!M14/Náklady_2018!$MO14</f>
        <v>0</v>
      </c>
      <c r="R12" s="82">
        <f>Náklady_2018!N14/Náklady_2018!$MO14</f>
        <v>0</v>
      </c>
      <c r="S12" s="82">
        <f>Náklady_2018!O14/Náklady_2018!$MO14</f>
        <v>7.3127092981445296E-3</v>
      </c>
      <c r="T12" s="82">
        <f>Náklady_2018!P14/Náklady_2018!$MO14</f>
        <v>0</v>
      </c>
      <c r="U12" s="82">
        <f>Náklady_2018!Q14/Náklady_2018!$MO14</f>
        <v>0</v>
      </c>
      <c r="V12" s="82">
        <f>Náklady_2018!R14/Náklady_2018!$MO14</f>
        <v>4.1025685458192362E-3</v>
      </c>
      <c r="W12" s="82">
        <f>Náklady_2018!S14/Náklady_2018!$MO14</f>
        <v>8.2311301341674217E-3</v>
      </c>
      <c r="X12" s="82">
        <f>Náklady_2018!T14/Náklady_2018!$MO14</f>
        <v>0</v>
      </c>
      <c r="Y12" s="82">
        <f>Náklady_2018!U14/Náklady_2018!$MO14</f>
        <v>0</v>
      </c>
      <c r="Z12" s="82">
        <f>Náklady_2018!V14/Náklady_2018!$MO14</f>
        <v>0</v>
      </c>
      <c r="AA12" s="82">
        <f>Náklady_2018!W14/Náklady_2018!$MO14</f>
        <v>7.4686675533182281E-3</v>
      </c>
      <c r="AB12" s="82">
        <f>Náklady_2018!X14/Náklady_2018!$MO14</f>
        <v>0</v>
      </c>
      <c r="AC12" s="82">
        <f>Náklady_2018!Y14/Náklady_2018!$MO14</f>
        <v>0</v>
      </c>
      <c r="AD12" s="82">
        <f>Náklady_2018!Z14/Náklady_2018!$MO14</f>
        <v>5.0461159896201119E-2</v>
      </c>
      <c r="AE12" s="82">
        <f>Náklady_2018!AA14/Náklady_2018!$MO14</f>
        <v>0</v>
      </c>
      <c r="AF12" s="82">
        <f>Náklady_2018!AB14/Náklady_2018!$MO14</f>
        <v>0</v>
      </c>
      <c r="AG12" s="82">
        <f>Náklady_2018!AC14/Náklady_2018!$MO14</f>
        <v>0</v>
      </c>
      <c r="AH12" s="82">
        <f>Náklady_2018!AD14/Náklady_2018!$MO14</f>
        <v>0</v>
      </c>
      <c r="AI12" s="82">
        <f>Náklady_2018!AE14/Náklady_2018!$MO14</f>
        <v>0</v>
      </c>
      <c r="AJ12" s="82">
        <f>Náklady_2018!AF14/Náklady_2018!$MO14</f>
        <v>0</v>
      </c>
      <c r="AK12" s="82">
        <f>Náklady_2018!AG14/Náklady_2018!$MO14</f>
        <v>0</v>
      </c>
      <c r="AL12" s="82">
        <f>Náklady_2018!AH14/Náklady_2018!$MO14</f>
        <v>0</v>
      </c>
      <c r="AM12" s="82">
        <f>Náklady_2018!AI14/Náklady_2018!$MO14</f>
        <v>0</v>
      </c>
      <c r="AN12" s="82">
        <f>Náklady_2018!AJ14/Náklady_2018!$MO14</f>
        <v>0</v>
      </c>
      <c r="AO12" s="82">
        <f>Náklady_2018!AK14/Náklady_2018!$MO14</f>
        <v>0</v>
      </c>
      <c r="AP12" s="82">
        <f>Náklady_2018!AL14/Náklady_2018!$MO14</f>
        <v>0</v>
      </c>
      <c r="AQ12" s="82">
        <f>Náklady_2018!AM14/Náklady_2018!$MO14</f>
        <v>0</v>
      </c>
      <c r="AR12" s="82">
        <f>Náklady_2018!AN14/Náklady_2018!$MO14</f>
        <v>0</v>
      </c>
      <c r="AS12" s="82">
        <f>Náklady_2018!AO14/Náklady_2018!$MO14</f>
        <v>0</v>
      </c>
      <c r="AT12" s="82">
        <f>Náklady_2018!AP14/Náklady_2018!$MO14</f>
        <v>6.6065649761080621E-3</v>
      </c>
      <c r="AU12" s="82">
        <f>Náklady_2018!AQ14/Náklady_2018!$MO14</f>
        <v>0</v>
      </c>
      <c r="AV12" s="82">
        <f>Náklady_2018!AR14/Náklady_2018!$MO14</f>
        <v>0</v>
      </c>
      <c r="AW12" s="82">
        <f>Náklady_2018!AS14/Náklady_2018!$MO14</f>
        <v>0</v>
      </c>
      <c r="AX12" s="82">
        <f>Náklady_2018!AT14/Náklady_2018!$MO14</f>
        <v>4.6744154814561296E-3</v>
      </c>
      <c r="AY12" s="82">
        <f>Náklady_2018!AU14/Náklady_2018!$MO14</f>
        <v>0</v>
      </c>
      <c r="AZ12" s="82">
        <f>Náklady_2018!AV14/Náklady_2018!$MO14</f>
        <v>0</v>
      </c>
      <c r="BA12" s="82">
        <f>Náklady_2018!AW14/Náklady_2018!$MO14</f>
        <v>0</v>
      </c>
      <c r="BB12" s="82">
        <f>Náklady_2018!AX14/Náklady_2018!$MO14</f>
        <v>0</v>
      </c>
      <c r="BC12" s="82">
        <f>Náklady_2018!AY14/Náklady_2018!$MO14</f>
        <v>0</v>
      </c>
      <c r="BD12" s="81">
        <f t="shared" si="0"/>
        <v>9.3830551355753772E-2</v>
      </c>
      <c r="BE12" s="82">
        <f>Náklady_2018!AZ14/Náklady_2018!$MO14</f>
        <v>0</v>
      </c>
      <c r="BF12" s="82">
        <f>Náklady_2018!BA14/Náklady_2018!$MO14</f>
        <v>9.7777161646399324E-3</v>
      </c>
      <c r="BG12" s="82">
        <f>Náklady_2018!BB14/Náklady_2018!$MO14</f>
        <v>0</v>
      </c>
      <c r="BH12" s="82">
        <f>Náklady_2018!BC14/Náklady_2018!$MO14</f>
        <v>0</v>
      </c>
      <c r="BI12" s="82">
        <f>Náklady_2018!BD14/Náklady_2018!$MO14</f>
        <v>6.0000606504325678E-3</v>
      </c>
      <c r="BJ12" s="82">
        <f>Náklady_2018!BE14/Náklady_2018!$MO14</f>
        <v>0</v>
      </c>
      <c r="BK12" s="82">
        <f>Náklady_2018!BF14/Náklady_2018!$MO14</f>
        <v>0</v>
      </c>
      <c r="BL12" s="82">
        <f>Náklady_2018!BG14/Náklady_2018!$MO14</f>
        <v>0</v>
      </c>
      <c r="BM12" s="82">
        <f>Náklady_2018!BH14/Náklady_2018!$MO14</f>
        <v>0</v>
      </c>
      <c r="BN12" s="82">
        <f>Náklady_2018!BI14/Náklady_2018!$MO14</f>
        <v>7.5596432021695524E-3</v>
      </c>
      <c r="BO12" s="82">
        <f>Náklady_2018!BJ14/Náklady_2018!$MO14</f>
        <v>0</v>
      </c>
      <c r="BP12" s="82">
        <f>Náklady_2018!BK14/Náklady_2018!$MO14</f>
        <v>0</v>
      </c>
      <c r="BQ12" s="82">
        <f>Náklady_2018!BL14/Náklady_2018!$MO14</f>
        <v>0</v>
      </c>
      <c r="BR12" s="82">
        <f>Náklady_2018!BM14/Náklady_2018!$MO14</f>
        <v>4.8390380841394787E-3</v>
      </c>
      <c r="BS12" s="82">
        <f>Náklady_2018!BN14/Náklady_2018!$MO14</f>
        <v>0</v>
      </c>
      <c r="BT12" s="82">
        <f>Náklady_2018!BO14/Náklady_2018!$MO14</f>
        <v>0</v>
      </c>
      <c r="BU12" s="82">
        <f>Náklady_2018!BP14/Náklady_2018!$MO14</f>
        <v>0</v>
      </c>
      <c r="BV12" s="82">
        <f>Náklady_2018!BQ14/Náklady_2018!$MO14</f>
        <v>3.8989563793424627E-3</v>
      </c>
      <c r="BW12" s="82">
        <f>Náklady_2018!BR14/Náklady_2018!$MO14</f>
        <v>0</v>
      </c>
      <c r="BX12" s="82">
        <f>Náklady_2018!BS14/Náklady_2018!$MO14</f>
        <v>0</v>
      </c>
      <c r="BY12" s="82">
        <f>Náklady_2018!BT14/Náklady_2018!$MO14</f>
        <v>5.8454020473853167E-2</v>
      </c>
      <c r="BZ12" s="82">
        <f>Náklady_2018!BU14/Náklady_2018!$MO14</f>
        <v>0</v>
      </c>
      <c r="CA12" s="82">
        <f>Náklady_2018!BV14/Náklady_2018!$MO14</f>
        <v>0</v>
      </c>
      <c r="CB12" s="82">
        <f>Náklady_2018!BW14/Náklady_2018!$MO14</f>
        <v>0</v>
      </c>
      <c r="CC12" s="82">
        <f>Náklady_2018!BX14/Náklady_2018!$MO14</f>
        <v>3.3011164011766186E-3</v>
      </c>
      <c r="CD12" s="82">
        <f>Náklady_2018!BY14/Náklady_2018!$MO14</f>
        <v>0</v>
      </c>
      <c r="CE12" s="82">
        <f>Náklady_2018!BZ14/Náklady_2018!$MO14</f>
        <v>0</v>
      </c>
      <c r="CF12" s="82">
        <f>Náklady_2018!CA14/Náklady_2018!$MO14</f>
        <v>0</v>
      </c>
      <c r="CG12" s="81">
        <f t="shared" si="1"/>
        <v>3.0524496276496661E-2</v>
      </c>
      <c r="CH12" s="82">
        <f>Náklady_2018!CB14/Náklady_2018!$MO14</f>
        <v>0</v>
      </c>
      <c r="CI12" s="82">
        <f>Náklady_2018!CC14/Náklady_2018!$MO14</f>
        <v>2.1444260086383544E-3</v>
      </c>
      <c r="CJ12" s="82">
        <f>Náklady_2018!CD14/Náklady_2018!$MO14</f>
        <v>3.2014764048156441E-3</v>
      </c>
      <c r="CK12" s="82">
        <f>Náklady_2018!CE14/Náklady_2018!$MO14</f>
        <v>2.7032764230107741E-3</v>
      </c>
      <c r="CL12" s="82">
        <f>Náklady_2018!CF14/Náklady_2018!$MO14</f>
        <v>2.9328816320164969E-3</v>
      </c>
      <c r="CM12" s="82">
        <f>Náklady_2018!CG14/Náklady_2018!$MO14</f>
        <v>2.2483981787541538E-3</v>
      </c>
      <c r="CN12" s="82">
        <f>Náklady_2018!CH14/Náklady_2018!$MO14</f>
        <v>8.7943127222946647E-4</v>
      </c>
      <c r="CO12" s="82">
        <f>Náklady_2018!CI14/Náklady_2018!$MO14</f>
        <v>4.8130450416105286E-3</v>
      </c>
      <c r="CP12" s="82">
        <f>Náklady_2018!CJ14/Náklady_2018!$MO14</f>
        <v>1.9278173208971067E-3</v>
      </c>
      <c r="CQ12" s="82">
        <f>Náklady_2018!CK14/Náklady_2018!$MO14</f>
        <v>1.8974921046133319E-3</v>
      </c>
      <c r="CR12" s="82">
        <f>Náklady_2018!CL14/Náklady_2018!$MO14</f>
        <v>1.4989321191694357E-3</v>
      </c>
      <c r="CS12" s="82">
        <f>Náklady_2018!CM14/Náklady_2018!$MO14</f>
        <v>1.6678868956076091E-3</v>
      </c>
      <c r="CT12" s="82">
        <f>Náklady_2018!CN14/Náklady_2018!$MO14</f>
        <v>4.6094328751337564E-3</v>
      </c>
      <c r="CU12" s="82">
        <f>Náklady_2018!CO14/Náklady_2018!$MO14</f>
        <v>0</v>
      </c>
      <c r="CV12" s="82">
        <f>Náklady_2018!CP14/Náklady_2018!$MO14</f>
        <v>0</v>
      </c>
      <c r="CW12" s="82">
        <f>Náklady_2018!CQ14/Náklady_2018!$MO14</f>
        <v>0</v>
      </c>
      <c r="CX12" s="82">
        <f>Náklady_2018!CR14/Náklady_2018!$MO14</f>
        <v>0</v>
      </c>
      <c r="CY12" s="81">
        <f t="shared" si="2"/>
        <v>6.655085322162102E-2</v>
      </c>
      <c r="CZ12" s="82">
        <f>Náklady_2018!CS14/Náklady_2018!$MO14</f>
        <v>0</v>
      </c>
      <c r="DA12" s="82">
        <f>Náklady_2018!CT14/Náklady_2018!$MO14</f>
        <v>1.1133686549900143E-2</v>
      </c>
      <c r="DB12" s="82">
        <f>Náklady_2018!CU14/Náklady_2018!$MO14</f>
        <v>5.1986085057899502E-3</v>
      </c>
      <c r="DC12" s="82">
        <f>Náklady_2018!CV14/Náklady_2018!$MO14</f>
        <v>8.014521446426174E-3</v>
      </c>
      <c r="DD12" s="82">
        <f>Náklady_2018!CW14/Náklady_2018!$MO14</f>
        <v>0</v>
      </c>
      <c r="DE12" s="82">
        <f>Náklady_2018!CX14/Náklady_2018!$MO14</f>
        <v>0</v>
      </c>
      <c r="DF12" s="82">
        <f>Náklady_2018!CY14/Náklady_2018!$MO14</f>
        <v>0</v>
      </c>
      <c r="DG12" s="82">
        <f>Náklady_2018!CZ14/Náklady_2018!$MO14</f>
        <v>0</v>
      </c>
      <c r="DH12" s="82">
        <f>Náklady_2018!DA14/Náklady_2018!$MO14</f>
        <v>3.2621268373831938E-3</v>
      </c>
      <c r="DI12" s="82">
        <f>Náklady_2018!DB14/Náklady_2018!$MO14</f>
        <v>1.2818902140527052E-2</v>
      </c>
      <c r="DJ12" s="82">
        <f>Náklady_2018!DC14/Náklady_2018!$MO14</f>
        <v>0</v>
      </c>
      <c r="DK12" s="82">
        <f>Náklady_2018!DD14/Náklady_2018!$MO14</f>
        <v>0</v>
      </c>
      <c r="DL12" s="82">
        <f>Náklady_2018!DE14/Náklady_2018!$MO14</f>
        <v>0</v>
      </c>
      <c r="DM12" s="82">
        <f>Náklady_2018!DF14/Náklady_2018!$MO14</f>
        <v>0</v>
      </c>
      <c r="DN12" s="82">
        <f>Náklady_2018!DG14/Náklady_2018!$MO14</f>
        <v>6.1863441218900405E-3</v>
      </c>
      <c r="DO12" s="82">
        <f>Náklady_2018!DH14/Náklady_2018!$MO14</f>
        <v>0</v>
      </c>
      <c r="DP12" s="82">
        <f>Náklady_2018!DI14/Náklady_2018!$MO14</f>
        <v>0</v>
      </c>
      <c r="DQ12" s="82">
        <f>Náklady_2018!DJ14/Náklady_2018!$MO14</f>
        <v>6.3466345508185647E-3</v>
      </c>
      <c r="DR12" s="82">
        <f>Náklady_2018!DK14/Náklady_2018!$MO14</f>
        <v>1.7761912394782329E-3</v>
      </c>
      <c r="DS12" s="82">
        <f>Náklady_2018!DL14/Náklady_2018!$MO14</f>
        <v>3.8209772517556135E-3</v>
      </c>
      <c r="DT12" s="82">
        <f>Náklady_2018!DM14/Náklady_2018!$MO14</f>
        <v>4.7220693927592051E-3</v>
      </c>
      <c r="DU12" s="82">
        <f>Náklady_2018!DN14/Náklady_2018!$MO14</f>
        <v>3.2707911848928435E-3</v>
      </c>
      <c r="DV12" s="83">
        <f t="shared" si="10"/>
        <v>3.17634979703766E-2</v>
      </c>
      <c r="DW12" s="82">
        <f>Náklady_2018!DO14/Náklady_2018!$MO14</f>
        <v>0</v>
      </c>
      <c r="DX12" s="82">
        <f>Náklady_2018!DP14/Náklady_2018!$MO14</f>
        <v>9.7343944270916818E-3</v>
      </c>
      <c r="DY12" s="82">
        <f>Náklady_2018!DQ14/Náklady_2018!$MO14</f>
        <v>1.1480260450286141E-2</v>
      </c>
      <c r="DZ12" s="82">
        <f>Náklady_2018!DR14/Náklady_2018!$MO14</f>
        <v>1.0548843092998774E-2</v>
      </c>
      <c r="EA12" s="82">
        <f>Náklady_2018!DS14/Náklady_2018!$MO14</f>
        <v>0</v>
      </c>
      <c r="EB12" s="83">
        <f t="shared" si="3"/>
        <v>8.5755379476760069E-2</v>
      </c>
      <c r="EC12" s="82">
        <f>Náklady_2018!DT14/Náklady_2018!$MO14</f>
        <v>0</v>
      </c>
      <c r="ED12" s="82">
        <f>Náklady_2018!DU14/Náklady_2018!$MO14</f>
        <v>6.1170293418128414E-3</v>
      </c>
      <c r="EE12" s="82">
        <f>Náklady_2018!DV14/Náklady_2018!$MO14</f>
        <v>3.2881198799121435E-3</v>
      </c>
      <c r="EF12" s="82">
        <f>Náklady_2018!DW14/Náklady_2018!$MO14</f>
        <v>5.5668432749500715E-3</v>
      </c>
      <c r="EG12" s="82">
        <f>Náklady_2018!DX14/Náklady_2018!$MO14</f>
        <v>3.5393859576919912E-3</v>
      </c>
      <c r="EH12" s="82">
        <f>Náklady_2018!DY14/Náklady_2018!$MO14</f>
        <v>6.4636032421988383E-3</v>
      </c>
      <c r="EI12" s="82">
        <f>Náklady_2018!DZ14/Náklady_2018!$MO14</f>
        <v>5.8224415264847441E-3</v>
      </c>
      <c r="EJ12" s="82">
        <f>Náklady_2018!EA14/Náklady_2018!$MO14</f>
        <v>5.3978884985118984E-3</v>
      </c>
      <c r="EK12" s="82">
        <f>Náklady_2018!EB14/Náklady_2018!$MO14</f>
        <v>3.0715111921708958E-3</v>
      </c>
      <c r="EL12" s="82">
        <f>Náklady_2018!EC14/Náklady_2018!$MO14</f>
        <v>4.0549146345161607E-3</v>
      </c>
      <c r="EM12" s="82">
        <f>Náklady_2018!ED14/Náklady_2018!$MO14</f>
        <v>1.9018242783681567E-3</v>
      </c>
      <c r="EN12" s="82">
        <f>Náklady_2018!EE14/Náklady_2018!$MO14</f>
        <v>2.8938920682230721E-3</v>
      </c>
      <c r="EO12" s="82">
        <f>Náklady_2018!EF14/Náklady_2018!$MO14</f>
        <v>5.1682832895061752E-3</v>
      </c>
      <c r="EP12" s="82">
        <f>Náklady_2018!EG14/Náklady_2018!$MO14</f>
        <v>0</v>
      </c>
      <c r="EQ12" s="82">
        <f>Náklady_2018!EH14/Náklady_2018!$MO14</f>
        <v>0</v>
      </c>
      <c r="ER12" s="82">
        <f>Náklady_2018!EI14/Náklady_2018!$MO14</f>
        <v>0</v>
      </c>
      <c r="ES12" s="82">
        <f>Náklady_2018!EJ14/Náklady_2018!$MO14</f>
        <v>2.2917199163024031E-3</v>
      </c>
      <c r="ET12" s="82">
        <f>Náklady_2018!EK14/Náklady_2018!$MO14</f>
        <v>1.082610221330757E-2</v>
      </c>
      <c r="EU12" s="82">
        <f>Náklady_2018!EL14/Náklady_2018!$MO14</f>
        <v>0</v>
      </c>
      <c r="EV12" s="82">
        <f>Náklady_2018!EM14/Náklady_2018!$MO14</f>
        <v>0</v>
      </c>
      <c r="EW12" s="82">
        <f>Náklady_2018!EN14/Náklady_2018!$MO14</f>
        <v>1.9351820162803089E-2</v>
      </c>
      <c r="EX12" s="82">
        <f>Náklady_2018!EO14/Náklady_2018!$MO14</f>
        <v>0</v>
      </c>
      <c r="EY12" s="82">
        <f>Náklady_2018!EP14/Náklady_2018!$MO14</f>
        <v>0</v>
      </c>
      <c r="EZ12" s="82">
        <f>Náklady_2018!EQ14/Náklady_2018!$MO14</f>
        <v>0</v>
      </c>
      <c r="FA12" s="82">
        <f>Náklady_2018!ER14/Náklady_2018!$MO14</f>
        <v>0</v>
      </c>
      <c r="FB12" s="82">
        <f>Náklady_2018!ES14/Náklady_2018!$MO14</f>
        <v>0</v>
      </c>
      <c r="FC12" s="82">
        <f>Náklady_2018!ET14/Náklady_2018!$MO14</f>
        <v>0</v>
      </c>
      <c r="FD12" s="82">
        <f>Náklady_2018!EU14/Náklady_2018!$MO14</f>
        <v>0</v>
      </c>
      <c r="FE12" s="83">
        <f t="shared" si="11"/>
        <v>2.5936724270137029E-2</v>
      </c>
      <c r="FF12" s="82">
        <f>Náklady_2018!EV14/Náklady_2018!$MO14</f>
        <v>0</v>
      </c>
      <c r="FG12" s="82">
        <f>Náklady_2018!EW14/Náklady_2018!$MO14</f>
        <v>3.734333776659114E-3</v>
      </c>
      <c r="FH12" s="82">
        <f>Náklady_2018!EX14/Náklady_2018!$MO14</f>
        <v>0</v>
      </c>
      <c r="FI12" s="82">
        <f>Náklady_2018!EY14/Náklady_2018!$MO14</f>
        <v>0</v>
      </c>
      <c r="FJ12" s="82">
        <f>Náklady_2018!EZ14/Náklady_2018!$MO14</f>
        <v>3.3444381387248679E-3</v>
      </c>
      <c r="FK12" s="82">
        <f>Náklady_2018!FA14/Náklady_2018!$MO14</f>
        <v>0</v>
      </c>
      <c r="FL12" s="82">
        <f>Náklady_2018!FB14/Náklady_2018!$MO14</f>
        <v>3.1364937984932699E-3</v>
      </c>
      <c r="FM12" s="82">
        <f>Náklady_2018!FC14/Náklady_2018!$MO14</f>
        <v>4.1242294145933606E-3</v>
      </c>
      <c r="FN12" s="82">
        <f>Náklady_2018!FD14/Náklady_2018!$MO14</f>
        <v>0</v>
      </c>
      <c r="FO12" s="82">
        <f>Náklady_2018!FE14/Náklady_2018!$MO14</f>
        <v>4.4751354887341823E-3</v>
      </c>
      <c r="FP12" s="82">
        <f>Náklady_2018!FF14/Náklady_2018!$MO14</f>
        <v>0</v>
      </c>
      <c r="FQ12" s="82">
        <f>Náklady_2018!FG14/Náklady_2018!$MO14</f>
        <v>0</v>
      </c>
      <c r="FR12" s="82">
        <f>Náklady_2018!FH14/Náklady_2018!$MO14</f>
        <v>0</v>
      </c>
      <c r="FS12" s="82">
        <f>Náklady_2018!FI14/Náklady_2018!$MO14</f>
        <v>7.1220936529322329E-3</v>
      </c>
      <c r="FT12" s="82">
        <f>Náklady_2018!FJ14/Náklady_2018!$MO14</f>
        <v>0</v>
      </c>
      <c r="FU12" s="82">
        <f>Náklady_2018!FK14/Náklady_2018!$MO14</f>
        <v>0</v>
      </c>
      <c r="FV12" s="82">
        <f>Náklady_2018!FL14/Náklady_2018!$MO14</f>
        <v>0</v>
      </c>
      <c r="FW12" s="83">
        <f t="shared" si="12"/>
        <v>0.16789339386824129</v>
      </c>
      <c r="FX12" s="82">
        <f>Náklady_2018!FM14/Náklady_2018!$MO14</f>
        <v>0</v>
      </c>
      <c r="FY12" s="82">
        <f>Náklady_2018!FN14/Náklady_2018!$MO14</f>
        <v>2.6729512067269995E-3</v>
      </c>
      <c r="FZ12" s="82">
        <f>Náklady_2018!FO14/Náklady_2018!$MO14</f>
        <v>5.0599789456355513E-3</v>
      </c>
      <c r="GA12" s="82">
        <f>Náklady_2018!FP14/Náklady_2018!$MO14</f>
        <v>0</v>
      </c>
      <c r="GB12" s="82">
        <f>Náklady_2018!FQ14/Náklady_2018!$MO14</f>
        <v>4.7653911303074548E-3</v>
      </c>
      <c r="GC12" s="82">
        <f>Náklady_2018!FR14/Náklady_2018!$MO14</f>
        <v>0</v>
      </c>
      <c r="GD12" s="82">
        <f>Náklady_2018!FS14/Náklady_2018!$MO14</f>
        <v>4.3884920136376838E-3</v>
      </c>
      <c r="GE12" s="82">
        <f>Náklady_2018!FT14/Náklady_2018!$MO14</f>
        <v>1.1345963063886567E-2</v>
      </c>
      <c r="GF12" s="82">
        <f>Náklady_2018!FU14/Náklady_2018!$MO14</f>
        <v>6.8448345326234351E-4</v>
      </c>
      <c r="GG12" s="82">
        <f>Náklady_2018!FV14/Náklady_2018!$MO14</f>
        <v>0.13687502978369456</v>
      </c>
      <c r="GH12" s="82">
        <f>Náklady_2018!FW14/Náklady_2018!$MO14</f>
        <v>0</v>
      </c>
      <c r="GI12" s="82">
        <f>Náklady_2018!FX14/Náklady_2018!$MO14</f>
        <v>0</v>
      </c>
      <c r="GJ12" s="82">
        <f>Náklady_2018!FY14/Náklady_2018!$MO14</f>
        <v>0</v>
      </c>
      <c r="GK12" s="82">
        <f>Náklady_2018!FZ14/Náklady_2018!$MO14</f>
        <v>0</v>
      </c>
      <c r="GL12" s="82">
        <f>Náklady_2018!GA14/Náklady_2018!$MO14</f>
        <v>0</v>
      </c>
      <c r="GM12" s="82">
        <f>Náklady_2018!GB14/Náklady_2018!$MO14</f>
        <v>0</v>
      </c>
      <c r="GN12" s="82">
        <f>Náklady_2018!GC14/Náklady_2018!$MO14</f>
        <v>0</v>
      </c>
      <c r="GO12" s="82">
        <f>Náklady_2018!GD14/Náklady_2018!$MO14</f>
        <v>2.1011042710901047E-3</v>
      </c>
      <c r="GP12" s="82">
        <f>Náklady_2018!GE14/Náklady_2018!$MO14</f>
        <v>0</v>
      </c>
      <c r="GQ12" s="82">
        <f>Náklady_2018!GF14/Náklady_2018!$MO14</f>
        <v>0</v>
      </c>
      <c r="GR12" s="82">
        <f>Náklady_2018!GG14/Náklady_2018!$MO14</f>
        <v>0</v>
      </c>
      <c r="GS12" s="83">
        <f t="shared" si="13"/>
        <v>3.0931720609450205E-2</v>
      </c>
      <c r="GT12" s="82">
        <f>Náklady_2018!GH14/Náklady_2018!$MO14</f>
        <v>0</v>
      </c>
      <c r="GU12" s="82">
        <f>Náklady_2018!GI14/Náklady_2018!$MO14</f>
        <v>6.5155893272567378E-3</v>
      </c>
      <c r="GV12" s="82">
        <f>Náklady_2018!GJ14/Náklady_2018!$MO14</f>
        <v>5.9697354341487928E-3</v>
      </c>
      <c r="GW12" s="82">
        <f>Náklady_2018!GK14/Náklady_2018!$MO14</f>
        <v>6.9661353977585327E-3</v>
      </c>
      <c r="GX12" s="82">
        <f>Náklady_2018!GL14/Náklady_2018!$MO14</f>
        <v>0</v>
      </c>
      <c r="GY12" s="82">
        <f>Náklady_2018!GM14/Náklady_2018!$MO14</f>
        <v>1.1480260450286141E-2</v>
      </c>
      <c r="GZ12" s="82">
        <f>Náklady_2018!GN14/Náklady_2018!$MO14</f>
        <v>0</v>
      </c>
      <c r="HA12" s="82">
        <f>Náklady_2018!GO14/Náklady_2018!$MO14</f>
        <v>0</v>
      </c>
      <c r="HB12" s="82">
        <f>Náklady_2018!GP14/Náklady_2018!$MO14</f>
        <v>0</v>
      </c>
      <c r="HC12" s="82">
        <f>Náklady_2018!GQ14/Náklady_2018!$MO14</f>
        <v>0</v>
      </c>
      <c r="HD12" s="82">
        <f>Náklady_2018!GR14/Náklady_2018!$MO14</f>
        <v>0</v>
      </c>
      <c r="HE12" s="83">
        <f t="shared" si="14"/>
        <v>5.2479952865949551E-2</v>
      </c>
      <c r="HF12" s="82">
        <f>Náklady_2018!GS14/Náklady_2018!$MO14</f>
        <v>0</v>
      </c>
      <c r="HG12" s="82">
        <f>Náklady_2018!GT14/Náklady_2018!$MO14</f>
        <v>0</v>
      </c>
      <c r="HH12" s="82">
        <f>Náklady_2018!GU14/Náklady_2018!$MO14</f>
        <v>0</v>
      </c>
      <c r="HI12" s="82">
        <f>Náklady_2018!GV14/Náklady_2018!$MO14</f>
        <v>0</v>
      </c>
      <c r="HJ12" s="82">
        <f>Náklady_2018!GW14/Náklady_2018!$MO14</f>
        <v>0</v>
      </c>
      <c r="HK12" s="82">
        <f>Náklady_2018!GX14/Náklady_2018!$MO14</f>
        <v>0</v>
      </c>
      <c r="HL12" s="82">
        <f>Náklady_2018!GY14/Náklady_2018!$MO14</f>
        <v>0</v>
      </c>
      <c r="HM12" s="82">
        <f>Náklady_2018!GZ14/Náklady_2018!$MO14</f>
        <v>0</v>
      </c>
      <c r="HN12" s="82">
        <f>Náklady_2018!HA14/Náklady_2018!$MO14</f>
        <v>7.7762518899108001E-3</v>
      </c>
      <c r="HO12" s="82">
        <f>Náklady_2018!HB14/Náklady_2018!$MO14</f>
        <v>4.4703700976038749E-2</v>
      </c>
      <c r="HP12" s="82">
        <f>Náklady_2018!HC14/Náklady_2018!$MO14</f>
        <v>0</v>
      </c>
      <c r="HQ12" s="82">
        <f>Náklady_2018!HD14/Náklady_2018!$MO14</f>
        <v>0</v>
      </c>
      <c r="HR12" s="82">
        <f>Náklady_2018!HE14/Náklady_2018!$MO14</f>
        <v>0</v>
      </c>
      <c r="HS12" s="82">
        <f>Náklady_2018!HF14/Náklady_2018!$MO14</f>
        <v>0</v>
      </c>
      <c r="HT12" s="82">
        <f>Náklady_2018!HG14/Náklady_2018!$MO14</f>
        <v>0</v>
      </c>
      <c r="HU12" s="82">
        <f>Náklady_2018!HH14/Náklady_2018!$MO14</f>
        <v>0</v>
      </c>
      <c r="HV12" s="83">
        <f t="shared" si="15"/>
        <v>1.5855755942659349E-2</v>
      </c>
      <c r="HW12" s="82">
        <f>Náklady_2018!HI14/Náklady_2018!$MO14</f>
        <v>1.5855755942659349E-2</v>
      </c>
      <c r="HX12" s="82">
        <f>Náklady_2018!HJ14/Náklady_2018!$MO14</f>
        <v>0</v>
      </c>
      <c r="HY12" s="82">
        <f>Náklady_2018!HK14/Náklady_2018!$MO14</f>
        <v>0</v>
      </c>
      <c r="HZ12" s="82">
        <f>Náklady_2018!HL14/Náklady_2018!$MO14</f>
        <v>0</v>
      </c>
      <c r="IA12" s="82">
        <f>Náklady_2018!HM14/Náklady_2018!$MO14</f>
        <v>0</v>
      </c>
      <c r="IB12" s="82">
        <f>Náklady_2018!HN14/Náklady_2018!$MO14</f>
        <v>0</v>
      </c>
      <c r="IC12" s="82">
        <f>Náklady_2018!HO14/Náklady_2018!$MO14</f>
        <v>0</v>
      </c>
      <c r="ID12" s="82">
        <f>Náklady_2018!HP14/Náklady_2018!$MO14</f>
        <v>0</v>
      </c>
      <c r="IE12" s="82">
        <f>Náklady_2018!HQ14/Náklady_2018!$MO14</f>
        <v>0</v>
      </c>
      <c r="IF12" s="83">
        <f t="shared" si="4"/>
        <v>4.4976627922592716E-2</v>
      </c>
      <c r="IG12" s="82">
        <f>Náklady_2018!HR14/Náklady_2018!$MO14</f>
        <v>4.4976627922592716E-2</v>
      </c>
      <c r="IH12" s="82">
        <f>Náklady_2018!HS14/Náklady_2018!$MO14</f>
        <v>0</v>
      </c>
      <c r="II12" s="82">
        <f>Náklady_2018!HT14/Náklady_2018!$MO14</f>
        <v>0</v>
      </c>
      <c r="IJ12" s="82">
        <f>Náklady_2018!HU14/Náklady_2018!$MO14</f>
        <v>0</v>
      </c>
      <c r="IK12" s="82">
        <f>Náklady_2018!HV14/Náklady_2018!$MO14</f>
        <v>0</v>
      </c>
      <c r="IL12" s="82">
        <f>Náklady_2018!HW14/Náklady_2018!$MO14</f>
        <v>0</v>
      </c>
      <c r="IM12" s="82">
        <f>Náklady_2018!HX14/Náklady_2018!$MO14</f>
        <v>0</v>
      </c>
      <c r="IN12" s="82">
        <f>Náklady_2018!HY14/Náklady_2018!$MO14</f>
        <v>0</v>
      </c>
      <c r="IO12" s="82">
        <f>Náklady_2018!HZ14/Náklady_2018!$MO14</f>
        <v>0</v>
      </c>
      <c r="IP12" s="82">
        <f>Náklady_2018!IA14/Náklady_2018!$MO14</f>
        <v>0</v>
      </c>
      <c r="IQ12" s="82">
        <f>Náklady_2018!IB14/Náklady_2018!$MO14</f>
        <v>0</v>
      </c>
      <c r="IR12" s="82">
        <f>Náklady_2018!IC14/Náklady_2018!$MO14</f>
        <v>0</v>
      </c>
      <c r="IS12" s="82">
        <f>Náklady_2018!ID14/Náklady_2018!$MO14</f>
        <v>0</v>
      </c>
      <c r="IT12" s="82">
        <f>Náklady_2018!IE14/Náklady_2018!$MO14</f>
        <v>0</v>
      </c>
      <c r="IU12" s="82">
        <f>Náklady_2018!IF14/Náklady_2018!$MO14</f>
        <v>0</v>
      </c>
      <c r="IV12" s="82">
        <f>Náklady_2018!IG14/Náklady_2018!$MO14</f>
        <v>0</v>
      </c>
      <c r="IW12" s="82">
        <f>Náklady_2018!IH14/Náklady_2018!$MO14</f>
        <v>0</v>
      </c>
      <c r="IX12" s="82">
        <f>Náklady_2018!II14/Náklady_2018!$MO14</f>
        <v>0</v>
      </c>
      <c r="IY12" s="83">
        <f t="shared" si="5"/>
        <v>8.6188596852242547E-2</v>
      </c>
      <c r="IZ12" s="82">
        <f>Náklady_2018!IJ14/Náklady_2018!$MO14</f>
        <v>8.6188596852242547E-2</v>
      </c>
      <c r="JA12" s="82">
        <f>Náklady_2018!IK14/Náklady_2018!$MO14</f>
        <v>0</v>
      </c>
      <c r="JB12" s="82">
        <f>Náklady_2018!IL14/Náklady_2018!$MO14</f>
        <v>0</v>
      </c>
      <c r="JC12" s="82">
        <f>Náklady_2018!IM14/Náklady_2018!$MO14</f>
        <v>0</v>
      </c>
      <c r="JD12" s="82">
        <f>Náklady_2018!IN14/Náklady_2018!$MO14</f>
        <v>0</v>
      </c>
      <c r="JE12" s="82">
        <f>Náklady_2018!IO14/Náklady_2018!$MO14</f>
        <v>0</v>
      </c>
      <c r="JF12" s="82">
        <f>Náklady_2018!IP14/Náklady_2018!$MO14</f>
        <v>0</v>
      </c>
      <c r="JG12" s="82">
        <f>Náklady_2018!IQ14/Náklady_2018!$MO14</f>
        <v>0</v>
      </c>
      <c r="JH12" s="82">
        <f>Náklady_2018!IR14/Náklady_2018!$MO14</f>
        <v>0</v>
      </c>
      <c r="JI12" s="82">
        <f>Náklady_2018!IS14/Náklady_2018!$MO14</f>
        <v>0</v>
      </c>
      <c r="JJ12" s="82">
        <f>Náklady_2018!IT14/Náklady_2018!$MO14</f>
        <v>0</v>
      </c>
      <c r="JK12" s="82">
        <f>Náklady_2018!IU14/Náklady_2018!$MO14</f>
        <v>0</v>
      </c>
      <c r="JL12" s="82">
        <f>Náklady_2018!IV14/Náklady_2018!$MO14</f>
        <v>0</v>
      </c>
      <c r="JM12" s="82">
        <f>Náklady_2018!IW14/Náklady_2018!$MO14</f>
        <v>0</v>
      </c>
      <c r="JN12" s="82">
        <f>Náklady_2018!IX14/Náklady_2018!$MO14</f>
        <v>0</v>
      </c>
      <c r="JO12" s="82">
        <f>Náklady_2018!IY14/Náklady_2018!$MO14</f>
        <v>0</v>
      </c>
      <c r="JP12" s="82">
        <f>Náklady_2018!IZ14/Náklady_2018!$MO14</f>
        <v>0</v>
      </c>
      <c r="JQ12" s="82">
        <f>Náklady_2018!JA14/Náklady_2018!$MO14</f>
        <v>0</v>
      </c>
      <c r="JR12" s="82">
        <f>Náklady_2018!JB14/Náklady_2018!$MO14</f>
        <v>0</v>
      </c>
      <c r="JS12" s="82">
        <f>Náklady_2018!JC14/Náklady_2018!$MO14</f>
        <v>0</v>
      </c>
      <c r="JT12" s="83">
        <f t="shared" si="6"/>
        <v>6.186344121890041E-2</v>
      </c>
      <c r="JU12" s="82">
        <f>Náklady_2018!JD14/Náklady_2018!$MO14</f>
        <v>3.8413384684032909E-2</v>
      </c>
      <c r="JV12" s="82">
        <f>Náklady_2018!JE14/Náklady_2018!$MO14</f>
        <v>0</v>
      </c>
      <c r="JW12" s="82">
        <f>Náklady_2018!JF14/Náklady_2018!$MO14</f>
        <v>0</v>
      </c>
      <c r="JX12" s="82">
        <f>Náklady_2018!JG14/Náklady_2018!$MO14</f>
        <v>0</v>
      </c>
      <c r="JY12" s="82">
        <f>Náklady_2018!JH14/Náklady_2018!$MO14</f>
        <v>0</v>
      </c>
      <c r="JZ12" s="82">
        <f>Náklady_2018!JI14/Náklady_2018!$MO14</f>
        <v>0</v>
      </c>
      <c r="KA12" s="82">
        <f>Náklady_2018!JJ14/Náklady_2018!$MO14</f>
        <v>0</v>
      </c>
      <c r="KB12" s="82">
        <f>Náklady_2018!JK14/Náklady_2018!$MO14</f>
        <v>0</v>
      </c>
      <c r="KC12" s="82">
        <f>Náklady_2018!JL14/Náklady_2018!$MO14</f>
        <v>0</v>
      </c>
      <c r="KD12" s="82">
        <f>Náklady_2018!JM14/Náklady_2018!$MO14</f>
        <v>0</v>
      </c>
      <c r="KE12" s="82">
        <f>Náklady_2018!JN14/Náklady_2018!$MO14</f>
        <v>0</v>
      </c>
      <c r="KF12" s="82">
        <f>Náklady_2018!JO14/Náklady_2018!$MO14</f>
        <v>0</v>
      </c>
      <c r="KG12" s="82">
        <f>Náklady_2018!JP14/Náklady_2018!$MO14</f>
        <v>0</v>
      </c>
      <c r="KH12" s="82">
        <f>Náklady_2018!JQ14/Náklady_2018!$MO14</f>
        <v>0</v>
      </c>
      <c r="KI12" s="82">
        <f>Náklady_2018!JR14/Náklady_2018!$MO14</f>
        <v>0</v>
      </c>
      <c r="KJ12" s="82">
        <f>Náklady_2018!JS14/Náklady_2018!$MO14</f>
        <v>0</v>
      </c>
      <c r="KK12" s="82">
        <f>Náklady_2018!JT14/Náklady_2018!$MO14</f>
        <v>0</v>
      </c>
      <c r="KL12" s="82">
        <f>Náklady_2018!JU14/Náklady_2018!$MO14</f>
        <v>0</v>
      </c>
      <c r="KM12" s="82">
        <f>Náklady_2018!JV14/Náklady_2018!$MO14</f>
        <v>7.2737197343511048E-3</v>
      </c>
      <c r="KN12" s="82">
        <f>Náklady_2018!JW14/Náklady_2018!$MO14</f>
        <v>0</v>
      </c>
      <c r="KO12" s="82">
        <f>Náklady_2018!JX14/Náklady_2018!$MO14</f>
        <v>0</v>
      </c>
      <c r="KP12" s="82">
        <f>Náklady_2018!JY14/Náklady_2018!$MO14</f>
        <v>0</v>
      </c>
      <c r="KQ12" s="82">
        <f>Náklady_2018!JZ14/Náklady_2018!$MO14</f>
        <v>0</v>
      </c>
      <c r="KR12" s="82">
        <f>Náklady_2018!KA14/Náklady_2018!$MO14</f>
        <v>0</v>
      </c>
      <c r="KS12" s="82">
        <f>Náklady_2018!KB14/Náklady_2018!$MO14</f>
        <v>0</v>
      </c>
      <c r="KT12" s="82">
        <f>Náklady_2018!KC14/Náklady_2018!$MO14</f>
        <v>0</v>
      </c>
      <c r="KU12" s="82">
        <f>Náklady_2018!KD14/Náklady_2018!$MO14</f>
        <v>0</v>
      </c>
      <c r="KV12" s="82">
        <f>Náklady_2018!KE14/Náklady_2018!$MO14</f>
        <v>0</v>
      </c>
      <c r="KW12" s="82">
        <f>Náklady_2018!KF14/Náklady_2018!$MO14</f>
        <v>0</v>
      </c>
      <c r="KX12" s="82">
        <f>Náklady_2018!KG14/Náklady_2018!$MO14</f>
        <v>0</v>
      </c>
      <c r="KY12" s="82">
        <f>Náklady_2018!KH14/Náklady_2018!$MO14</f>
        <v>0</v>
      </c>
      <c r="KZ12" s="82">
        <f>Náklady_2018!KI14/Náklady_2018!$MO14</f>
        <v>0</v>
      </c>
      <c r="LA12" s="82">
        <f>Náklady_2018!KJ14/Náklady_2018!$MO14</f>
        <v>0</v>
      </c>
      <c r="LB12" s="82">
        <f>Náklady_2018!KK14/Náklady_2018!$MO14</f>
        <v>5.4628711048342726E-3</v>
      </c>
      <c r="LC12" s="82">
        <f>Náklady_2018!KL14/Náklady_2018!$MO14</f>
        <v>0</v>
      </c>
      <c r="LD12" s="82">
        <f>Náklady_2018!KM14/Náklady_2018!$MO14</f>
        <v>0</v>
      </c>
      <c r="LE12" s="82">
        <f>Náklady_2018!KN14/Náklady_2018!$MO14</f>
        <v>0</v>
      </c>
      <c r="LF12" s="82">
        <f>Náklady_2018!KO14/Náklady_2018!$MO14</f>
        <v>0</v>
      </c>
      <c r="LG12" s="82">
        <f>Náklady_2018!KP14/Náklady_2018!$MO14</f>
        <v>1.0713465695682123E-2</v>
      </c>
      <c r="LH12" s="82">
        <f>Náklady_2018!KQ14/Náklady_2018!$MO14</f>
        <v>0</v>
      </c>
      <c r="LI12" s="82">
        <f>Náklady_2018!KR14/Náklady_2018!$MO14</f>
        <v>0</v>
      </c>
      <c r="LJ12" s="82">
        <f>Náklady_2018!KS14/Náklady_2018!$MO14</f>
        <v>0</v>
      </c>
      <c r="LK12" s="82">
        <f>Náklady_2018!KT14/Náklady_2018!$MO14</f>
        <v>0</v>
      </c>
      <c r="LL12" s="82">
        <f>Náklady_2018!KU14/Náklady_2018!$MO14</f>
        <v>0</v>
      </c>
      <c r="LM12" s="83">
        <f t="shared" si="16"/>
        <v>5.8189757874808838E-2</v>
      </c>
      <c r="LN12" s="82">
        <f>Náklady_2018!KV14/Náklady_2018!$MO14</f>
        <v>5.8189757874808838E-2</v>
      </c>
      <c r="LO12" s="82">
        <f>Náklady_2018!KW14/Náklady_2018!$MO14</f>
        <v>0</v>
      </c>
      <c r="LP12" s="82">
        <f>Náklady_2018!KX14/Náklady_2018!$MO14</f>
        <v>0</v>
      </c>
      <c r="LQ12" s="82">
        <f>Náklady_2018!KY14/Náklady_2018!$MO14</f>
        <v>0</v>
      </c>
      <c r="LR12" s="82">
        <f>Náklady_2018!KZ14/Náklady_2018!$MO14</f>
        <v>0</v>
      </c>
      <c r="LS12" s="83">
        <f t="shared" si="7"/>
        <v>2.0686129679289178E-2</v>
      </c>
      <c r="LT12" s="82">
        <f>Náklady_2018!LA14/Náklady_2018!$MO14</f>
        <v>2.0686129679289178E-2</v>
      </c>
      <c r="LU12" s="82">
        <f>Náklady_2018!LB14/Náklady_2018!$MO14</f>
        <v>0</v>
      </c>
      <c r="LV12" s="82">
        <f>Náklady_2018!LC14/Náklady_2018!$MO14</f>
        <v>0</v>
      </c>
      <c r="LW12" s="82">
        <f>Náklady_2018!LD14/Náklady_2018!$MO14</f>
        <v>0</v>
      </c>
      <c r="LX12" s="82">
        <f>Náklady_2018!LE14/Náklady_2018!$MO14</f>
        <v>0</v>
      </c>
      <c r="LY12" s="82">
        <f>Náklady_2018!LF14/Náklady_2018!$MO14</f>
        <v>0</v>
      </c>
      <c r="LZ12" s="82">
        <f>Náklady_2018!LG14/Náklady_2018!$MO14</f>
        <v>0</v>
      </c>
      <c r="MA12" s="82">
        <f>Náklady_2018!LH14/Náklady_2018!$MO14</f>
        <v>0</v>
      </c>
      <c r="MB12" s="82">
        <f>Náklady_2018!LI14/Náklady_2018!$MO14</f>
        <v>0</v>
      </c>
      <c r="MC12" s="82">
        <f>Náklady_2018!LJ14/Náklady_2018!$MO14</f>
        <v>0</v>
      </c>
      <c r="MD12" s="82">
        <f>Náklady_2018!LK14/Náklady_2018!$MO14</f>
        <v>0</v>
      </c>
      <c r="ME12" s="82">
        <f>Náklady_2018!LL14/Náklady_2018!$MO14</f>
        <v>0</v>
      </c>
      <c r="MF12" s="82">
        <f>Náklady_2018!LM14/Náklady_2018!$MO14</f>
        <v>0</v>
      </c>
      <c r="MG12" s="83">
        <f t="shared" si="17"/>
        <v>2.3406734797319251E-2</v>
      </c>
      <c r="MH12" s="82">
        <f>Náklady_2018!LN14/Náklady_2018!$MO14</f>
        <v>2.3406734797319251E-2</v>
      </c>
      <c r="MI12" s="82">
        <f>Náklady_2018!LO14/Náklady_2018!$MO14</f>
        <v>0</v>
      </c>
      <c r="MJ12" s="82">
        <f>Náklady_2018!LP14/Náklady_2018!$MO14</f>
        <v>0</v>
      </c>
      <c r="MK12" s="82">
        <f>Náklady_2018!LQ14/Náklady_2018!$MO14</f>
        <v>0</v>
      </c>
      <c r="ML12" s="82">
        <f>Náklady_2018!LR14/Náklady_2018!$MO14</f>
        <v>0</v>
      </c>
      <c r="MM12" s="82">
        <f>Náklady_2018!LS14/Náklady_2018!$MO14</f>
        <v>0</v>
      </c>
      <c r="MN12" s="82">
        <f>Náklady_2018!LT14/Náklady_2018!$MO14</f>
        <v>0</v>
      </c>
      <c r="MO12" s="82">
        <f>Náklady_2018!LU14/Náklady_2018!$MO14</f>
        <v>0</v>
      </c>
      <c r="MP12" s="82">
        <f>Náklady_2018!LV14/Náklady_2018!$MO14</f>
        <v>0</v>
      </c>
      <c r="MQ12" s="82">
        <f>Náklady_2018!LW14/Náklady_2018!$MO14</f>
        <v>0</v>
      </c>
      <c r="MR12" s="82">
        <f>Náklady_2018!LX14/Náklady_2018!$MO14</f>
        <v>0</v>
      </c>
      <c r="MS12" s="82">
        <f>Náklady_2018!LY14/Náklady_2018!$MO14</f>
        <v>0</v>
      </c>
      <c r="MT12" s="82">
        <f>Náklady_2018!LZ14/Náklady_2018!$MO14</f>
        <v>0</v>
      </c>
      <c r="MU12" s="82">
        <f>Náklady_2018!MA14/Náklady_2018!$MO14</f>
        <v>0</v>
      </c>
      <c r="MV12" s="82">
        <f>Náklady_2018!MB14/Náklady_2018!$MO14</f>
        <v>0</v>
      </c>
      <c r="MW12" s="82">
        <f>Náklady_2018!MC14/Náklady_2018!$MO14</f>
        <v>0</v>
      </c>
      <c r="MX12" s="82">
        <f>Náklady_2018!MD14/Náklady_2018!$MO14</f>
        <v>0</v>
      </c>
      <c r="MY12" s="82">
        <f>Náklady_2018!ME14/Náklady_2018!$MO14</f>
        <v>0</v>
      </c>
      <c r="MZ12" s="82">
        <f>Náklady_2018!MF14/Náklady_2018!$MO14</f>
        <v>0</v>
      </c>
      <c r="NA12" s="82">
        <f>Náklady_2018!MG14/Náklady_2018!$MO14</f>
        <v>0</v>
      </c>
      <c r="NB12" s="82">
        <f>Náklady_2018!MH14/Náklady_2018!$MO14</f>
        <v>0</v>
      </c>
      <c r="NC12" s="83">
        <f t="shared" si="18"/>
        <v>0</v>
      </c>
      <c r="ND12" s="82">
        <f>Náklady_2018!MI14/Náklady_2018!$MO14</f>
        <v>0</v>
      </c>
      <c r="NE12" s="82">
        <f>Náklady_2018!MJ14/Náklady_2018!$MO14</f>
        <v>0</v>
      </c>
      <c r="NF12" s="82">
        <f>Náklady_2018!MK14/Náklady_2018!$MO14</f>
        <v>0</v>
      </c>
      <c r="NG12" s="82">
        <f>Náklady_2018!ML14/Náklady_2018!$MO14</f>
        <v>0</v>
      </c>
      <c r="NH12" s="82">
        <f>Náklady_2018!MM14/Náklady_2018!$MO14</f>
        <v>0</v>
      </c>
      <c r="NI12" s="82">
        <f>Náklady_2018!MN14/Náklady_2018!$MO14</f>
        <v>0</v>
      </c>
      <c r="NJ12" s="84">
        <f t="shared" si="8"/>
        <v>1.0000000000000002</v>
      </c>
    </row>
    <row r="13" spans="1:389" s="1" customFormat="1" ht="12.75" x14ac:dyDescent="0.2">
      <c r="A13" s="66"/>
      <c r="B13" s="126" t="s">
        <v>497</v>
      </c>
      <c r="C13" s="127"/>
      <c r="D13" s="127" t="s">
        <v>614</v>
      </c>
      <c r="E13" s="128"/>
      <c r="F13" s="130" t="s">
        <v>498</v>
      </c>
      <c r="G13" s="81">
        <f t="shared" si="9"/>
        <v>0.11863425925925927</v>
      </c>
      <c r="H13" s="82">
        <f>Náklady_2018!D15/Náklady_2018!$MO15</f>
        <v>0</v>
      </c>
      <c r="I13" s="82">
        <f>Náklady_2018!E15/Náklady_2018!$MO15</f>
        <v>0</v>
      </c>
      <c r="J13" s="82">
        <f>Náklady_2018!F15/Náklady_2018!$MO15</f>
        <v>5.7870370370370367E-3</v>
      </c>
      <c r="K13" s="82">
        <f>Náklady_2018!G15/Náklady_2018!$MO15</f>
        <v>0</v>
      </c>
      <c r="L13" s="82">
        <f>Náklady_2018!H15/Náklady_2018!$MO15</f>
        <v>0</v>
      </c>
      <c r="M13" s="82">
        <f>Náklady_2018!I15/Náklady_2018!$MO15</f>
        <v>0</v>
      </c>
      <c r="N13" s="82">
        <f>Náklady_2018!J15/Náklady_2018!$MO15</f>
        <v>1.5335648148148149E-2</v>
      </c>
      <c r="O13" s="82">
        <f>Náklady_2018!K15/Náklady_2018!$MO15</f>
        <v>0</v>
      </c>
      <c r="P13" s="82">
        <f>Náklady_2018!L15/Náklady_2018!$MO15</f>
        <v>0</v>
      </c>
      <c r="Q13" s="82">
        <f>Náklady_2018!M15/Náklady_2018!$MO15</f>
        <v>0</v>
      </c>
      <c r="R13" s="82">
        <f>Náklady_2018!N15/Náklady_2018!$MO15</f>
        <v>0</v>
      </c>
      <c r="S13" s="82">
        <f>Náklady_2018!O15/Náklady_2018!$MO15</f>
        <v>1.5335648148148149E-2</v>
      </c>
      <c r="T13" s="82">
        <f>Náklady_2018!P15/Náklady_2018!$MO15</f>
        <v>0</v>
      </c>
      <c r="U13" s="82">
        <f>Náklady_2018!Q15/Náklady_2018!$MO15</f>
        <v>0</v>
      </c>
      <c r="V13" s="82">
        <f>Náklady_2018!R15/Náklady_2018!$MO15</f>
        <v>5.7870370370370367E-4</v>
      </c>
      <c r="W13" s="82">
        <f>Náklady_2018!S15/Náklady_2018!$MO15</f>
        <v>7.8125E-3</v>
      </c>
      <c r="X13" s="82">
        <f>Náklady_2018!T15/Náklady_2018!$MO15</f>
        <v>0</v>
      </c>
      <c r="Y13" s="82">
        <f>Náklady_2018!U15/Náklady_2018!$MO15</f>
        <v>0</v>
      </c>
      <c r="Z13" s="82">
        <f>Náklady_2018!V15/Náklady_2018!$MO15</f>
        <v>0</v>
      </c>
      <c r="AA13" s="82">
        <f>Náklady_2018!W15/Náklady_2018!$MO15</f>
        <v>6.076388888888889E-3</v>
      </c>
      <c r="AB13" s="82">
        <f>Náklady_2018!X15/Náklady_2018!$MO15</f>
        <v>0</v>
      </c>
      <c r="AC13" s="82">
        <f>Náklady_2018!Y15/Náklady_2018!$MO15</f>
        <v>0</v>
      </c>
      <c r="AD13" s="82">
        <f>Náklady_2018!Z15/Náklady_2018!$MO15</f>
        <v>4.2534722222222224E-2</v>
      </c>
      <c r="AE13" s="82">
        <f>Náklady_2018!AA15/Náklady_2018!$MO15</f>
        <v>0</v>
      </c>
      <c r="AF13" s="82">
        <f>Náklady_2018!AB15/Náklady_2018!$MO15</f>
        <v>0</v>
      </c>
      <c r="AG13" s="82">
        <f>Náklady_2018!AC15/Náklady_2018!$MO15</f>
        <v>0</v>
      </c>
      <c r="AH13" s="82">
        <f>Náklady_2018!AD15/Náklady_2018!$MO15</f>
        <v>0</v>
      </c>
      <c r="AI13" s="82">
        <f>Náklady_2018!AE15/Náklady_2018!$MO15</f>
        <v>0</v>
      </c>
      <c r="AJ13" s="82">
        <f>Náklady_2018!AF15/Náklady_2018!$MO15</f>
        <v>0</v>
      </c>
      <c r="AK13" s="82">
        <f>Náklady_2018!AG15/Náklady_2018!$MO15</f>
        <v>0</v>
      </c>
      <c r="AL13" s="82">
        <f>Náklady_2018!AH15/Náklady_2018!$MO15</f>
        <v>0</v>
      </c>
      <c r="AM13" s="82">
        <f>Náklady_2018!AI15/Náklady_2018!$MO15</f>
        <v>0</v>
      </c>
      <c r="AN13" s="82">
        <f>Náklady_2018!AJ15/Náklady_2018!$MO15</f>
        <v>0</v>
      </c>
      <c r="AO13" s="82">
        <f>Náklady_2018!AK15/Náklady_2018!$MO15</f>
        <v>0</v>
      </c>
      <c r="AP13" s="82">
        <f>Náklady_2018!AL15/Náklady_2018!$MO15</f>
        <v>0</v>
      </c>
      <c r="AQ13" s="82">
        <f>Náklady_2018!AM15/Náklady_2018!$MO15</f>
        <v>0</v>
      </c>
      <c r="AR13" s="82">
        <f>Náklady_2018!AN15/Náklady_2018!$MO15</f>
        <v>0</v>
      </c>
      <c r="AS13" s="82">
        <f>Náklady_2018!AO15/Náklady_2018!$MO15</f>
        <v>0</v>
      </c>
      <c r="AT13" s="82">
        <f>Náklady_2018!AP15/Náklady_2018!$MO15</f>
        <v>0</v>
      </c>
      <c r="AU13" s="82">
        <f>Náklady_2018!AQ15/Náklady_2018!$MO15</f>
        <v>0</v>
      </c>
      <c r="AV13" s="82">
        <f>Náklady_2018!AR15/Náklady_2018!$MO15</f>
        <v>0</v>
      </c>
      <c r="AW13" s="82">
        <f>Náklady_2018!AS15/Náklady_2018!$MO15</f>
        <v>0</v>
      </c>
      <c r="AX13" s="82">
        <f>Náklady_2018!AT15/Náklady_2018!$MO15</f>
        <v>2.5173611111111112E-2</v>
      </c>
      <c r="AY13" s="82">
        <f>Náklady_2018!AU15/Náklady_2018!$MO15</f>
        <v>0</v>
      </c>
      <c r="AZ13" s="82">
        <f>Náklady_2018!AV15/Náklady_2018!$MO15</f>
        <v>0</v>
      </c>
      <c r="BA13" s="82">
        <f>Náklady_2018!AW15/Náklady_2018!$MO15</f>
        <v>0</v>
      </c>
      <c r="BB13" s="82">
        <f>Náklady_2018!AX15/Náklady_2018!$MO15</f>
        <v>0</v>
      </c>
      <c r="BC13" s="82">
        <f>Náklady_2018!AY15/Náklady_2018!$MO15</f>
        <v>0</v>
      </c>
      <c r="BD13" s="81">
        <f t="shared" si="0"/>
        <v>7.5231481481481483E-2</v>
      </c>
      <c r="BE13" s="82">
        <f>Náklady_2018!AZ15/Náklady_2018!$MO15</f>
        <v>0</v>
      </c>
      <c r="BF13" s="82">
        <f>Náklady_2018!BA15/Náklady_2018!$MO15</f>
        <v>3.1828703703703702E-3</v>
      </c>
      <c r="BG13" s="82">
        <f>Náklady_2018!BB15/Náklady_2018!$MO15</f>
        <v>0</v>
      </c>
      <c r="BH13" s="82">
        <f>Náklady_2018!BC15/Náklady_2018!$MO15</f>
        <v>0</v>
      </c>
      <c r="BI13" s="82">
        <f>Náklady_2018!BD15/Náklady_2018!$MO15</f>
        <v>2.3148148148148147E-3</v>
      </c>
      <c r="BJ13" s="82">
        <f>Náklady_2018!BE15/Náklady_2018!$MO15</f>
        <v>0</v>
      </c>
      <c r="BK13" s="82">
        <f>Náklady_2018!BF15/Náklady_2018!$MO15</f>
        <v>0</v>
      </c>
      <c r="BL13" s="82">
        <f>Náklady_2018!BG15/Náklady_2018!$MO15</f>
        <v>0</v>
      </c>
      <c r="BM13" s="82">
        <f>Náklady_2018!BH15/Náklady_2018!$MO15</f>
        <v>0</v>
      </c>
      <c r="BN13" s="82">
        <f>Náklady_2018!BI15/Náklady_2018!$MO15</f>
        <v>4.6296296296296294E-3</v>
      </c>
      <c r="BO13" s="82">
        <f>Náklady_2018!BJ15/Náklady_2018!$MO15</f>
        <v>0</v>
      </c>
      <c r="BP13" s="82">
        <f>Náklady_2018!BK15/Náklady_2018!$MO15</f>
        <v>0</v>
      </c>
      <c r="BQ13" s="82">
        <f>Náklady_2018!BL15/Náklady_2018!$MO15</f>
        <v>0</v>
      </c>
      <c r="BR13" s="82">
        <f>Náklady_2018!BM15/Náklady_2018!$MO15</f>
        <v>1.736111111111111E-3</v>
      </c>
      <c r="BS13" s="82">
        <f>Náklady_2018!BN15/Náklady_2018!$MO15</f>
        <v>0</v>
      </c>
      <c r="BT13" s="82">
        <f>Náklady_2018!BO15/Náklady_2018!$MO15</f>
        <v>0</v>
      </c>
      <c r="BU13" s="82">
        <f>Náklady_2018!BP15/Náklady_2018!$MO15</f>
        <v>0</v>
      </c>
      <c r="BV13" s="82">
        <f>Náklady_2018!BQ15/Náklady_2018!$MO15</f>
        <v>0</v>
      </c>
      <c r="BW13" s="82">
        <f>Náklady_2018!BR15/Náklady_2018!$MO15</f>
        <v>0</v>
      </c>
      <c r="BX13" s="82">
        <f>Náklady_2018!BS15/Náklady_2018!$MO15</f>
        <v>0</v>
      </c>
      <c r="BY13" s="82">
        <f>Náklady_2018!BT15/Náklady_2018!$MO15</f>
        <v>4.9768518518518517E-2</v>
      </c>
      <c r="BZ13" s="82">
        <f>Náklady_2018!BU15/Náklady_2018!$MO15</f>
        <v>0</v>
      </c>
      <c r="CA13" s="82">
        <f>Náklady_2018!BV15/Náklady_2018!$MO15</f>
        <v>0</v>
      </c>
      <c r="CB13" s="82">
        <f>Náklady_2018!BW15/Náklady_2018!$MO15</f>
        <v>0</v>
      </c>
      <c r="CC13" s="82">
        <f>Náklady_2018!BX15/Náklady_2018!$MO15</f>
        <v>1.3599537037037037E-2</v>
      </c>
      <c r="CD13" s="82">
        <f>Náklady_2018!BY15/Náklady_2018!$MO15</f>
        <v>0</v>
      </c>
      <c r="CE13" s="82">
        <f>Náklady_2018!BZ15/Náklady_2018!$MO15</f>
        <v>0</v>
      </c>
      <c r="CF13" s="82">
        <f>Náklady_2018!CA15/Náklady_2018!$MO15</f>
        <v>0</v>
      </c>
      <c r="CG13" s="81">
        <f t="shared" si="1"/>
        <v>8.1018518518518514E-3</v>
      </c>
      <c r="CH13" s="82">
        <f>Náklady_2018!CB15/Náklady_2018!$MO15</f>
        <v>0</v>
      </c>
      <c r="CI13" s="82">
        <f>Náklady_2018!CC15/Náklady_2018!$MO15</f>
        <v>2.8935185185185184E-4</v>
      </c>
      <c r="CJ13" s="82">
        <f>Náklady_2018!CD15/Náklady_2018!$MO15</f>
        <v>2.8935185185185184E-4</v>
      </c>
      <c r="CK13" s="82">
        <f>Náklady_2018!CE15/Náklady_2018!$MO15</f>
        <v>2.8935185185185184E-4</v>
      </c>
      <c r="CL13" s="82">
        <f>Náklady_2018!CF15/Náklady_2018!$MO15</f>
        <v>5.7870370370370367E-4</v>
      </c>
      <c r="CM13" s="82">
        <f>Náklady_2018!CG15/Náklady_2018!$MO15</f>
        <v>0</v>
      </c>
      <c r="CN13" s="82">
        <f>Náklady_2018!CH15/Náklady_2018!$MO15</f>
        <v>0</v>
      </c>
      <c r="CO13" s="82">
        <f>Náklady_2018!CI15/Náklady_2018!$MO15</f>
        <v>2.0254629629629629E-3</v>
      </c>
      <c r="CP13" s="82">
        <f>Náklady_2018!CJ15/Náklady_2018!$MO15</f>
        <v>8.6805555555555551E-4</v>
      </c>
      <c r="CQ13" s="82">
        <f>Náklady_2018!CK15/Náklady_2018!$MO15</f>
        <v>0</v>
      </c>
      <c r="CR13" s="82">
        <f>Náklady_2018!CL15/Náklady_2018!$MO15</f>
        <v>0</v>
      </c>
      <c r="CS13" s="82">
        <f>Náklady_2018!CM15/Náklady_2018!$MO15</f>
        <v>0</v>
      </c>
      <c r="CT13" s="82">
        <f>Náklady_2018!CN15/Náklady_2018!$MO15</f>
        <v>3.7615740740740739E-3</v>
      </c>
      <c r="CU13" s="82">
        <f>Náklady_2018!CO15/Náklady_2018!$MO15</f>
        <v>0</v>
      </c>
      <c r="CV13" s="82">
        <f>Náklady_2018!CP15/Náklady_2018!$MO15</f>
        <v>0</v>
      </c>
      <c r="CW13" s="82">
        <f>Náklady_2018!CQ15/Náklady_2018!$MO15</f>
        <v>0</v>
      </c>
      <c r="CX13" s="82">
        <f>Náklady_2018!CR15/Náklady_2018!$MO15</f>
        <v>0</v>
      </c>
      <c r="CY13" s="81">
        <f t="shared" si="2"/>
        <v>3.7037037037037035E-2</v>
      </c>
      <c r="CZ13" s="82">
        <f>Náklady_2018!CS15/Náklady_2018!$MO15</f>
        <v>0</v>
      </c>
      <c r="DA13" s="82">
        <f>Náklady_2018!CT15/Náklady_2018!$MO15</f>
        <v>1.0416666666666666E-2</v>
      </c>
      <c r="DB13" s="82">
        <f>Náklady_2018!CU15/Náklady_2018!$MO15</f>
        <v>0</v>
      </c>
      <c r="DC13" s="82">
        <f>Náklady_2018!CV15/Náklady_2018!$MO15</f>
        <v>5.208333333333333E-3</v>
      </c>
      <c r="DD13" s="82">
        <f>Náklady_2018!CW15/Náklady_2018!$MO15</f>
        <v>0</v>
      </c>
      <c r="DE13" s="82">
        <f>Náklady_2018!CX15/Náklady_2018!$MO15</f>
        <v>0</v>
      </c>
      <c r="DF13" s="82">
        <f>Náklady_2018!CY15/Náklady_2018!$MO15</f>
        <v>0</v>
      </c>
      <c r="DG13" s="82">
        <f>Náklady_2018!CZ15/Náklady_2018!$MO15</f>
        <v>0</v>
      </c>
      <c r="DH13" s="82">
        <f>Náklady_2018!DA15/Náklady_2018!$MO15</f>
        <v>0</v>
      </c>
      <c r="DI13" s="82">
        <f>Náklady_2018!DB15/Náklady_2018!$MO15</f>
        <v>3.472222222222222E-3</v>
      </c>
      <c r="DJ13" s="82">
        <f>Náklady_2018!DC15/Náklady_2018!$MO15</f>
        <v>0</v>
      </c>
      <c r="DK13" s="82">
        <f>Náklady_2018!DD15/Náklady_2018!$MO15</f>
        <v>0</v>
      </c>
      <c r="DL13" s="82">
        <f>Náklady_2018!DE15/Náklady_2018!$MO15</f>
        <v>0</v>
      </c>
      <c r="DM13" s="82">
        <f>Náklady_2018!DF15/Náklady_2018!$MO15</f>
        <v>0</v>
      </c>
      <c r="DN13" s="82">
        <f>Náklady_2018!DG15/Náklady_2018!$MO15</f>
        <v>3.472222222222222E-3</v>
      </c>
      <c r="DO13" s="82">
        <f>Náklady_2018!DH15/Náklady_2018!$MO15</f>
        <v>0</v>
      </c>
      <c r="DP13" s="82">
        <f>Náklady_2018!DI15/Náklady_2018!$MO15</f>
        <v>0</v>
      </c>
      <c r="DQ13" s="82">
        <f>Náklady_2018!DJ15/Náklady_2018!$MO15</f>
        <v>1.1574074074074073E-3</v>
      </c>
      <c r="DR13" s="82">
        <f>Náklady_2018!DK15/Náklady_2018!$MO15</f>
        <v>0</v>
      </c>
      <c r="DS13" s="82">
        <f>Náklady_2018!DL15/Náklady_2018!$MO15</f>
        <v>4.0509259259259257E-3</v>
      </c>
      <c r="DT13" s="82">
        <f>Náklady_2018!DM15/Náklady_2018!$MO15</f>
        <v>2.0254629629629629E-3</v>
      </c>
      <c r="DU13" s="82">
        <f>Náklady_2018!DN15/Náklady_2018!$MO15</f>
        <v>7.2337962962962963E-3</v>
      </c>
      <c r="DV13" s="83">
        <f t="shared" si="10"/>
        <v>5.4108796296296294E-2</v>
      </c>
      <c r="DW13" s="82">
        <f>Náklady_2018!DO15/Náklady_2018!$MO15</f>
        <v>0</v>
      </c>
      <c r="DX13" s="82">
        <f>Náklady_2018!DP15/Náklady_2018!$MO15</f>
        <v>0</v>
      </c>
      <c r="DY13" s="82">
        <f>Náklady_2018!DQ15/Náklady_2018!$MO15</f>
        <v>0</v>
      </c>
      <c r="DZ13" s="82">
        <f>Náklady_2018!DR15/Náklady_2018!$MO15</f>
        <v>5.4108796296296294E-2</v>
      </c>
      <c r="EA13" s="82">
        <f>Náklady_2018!DS15/Náklady_2018!$MO15</f>
        <v>0</v>
      </c>
      <c r="EB13" s="83">
        <f t="shared" si="3"/>
        <v>2.34375E-2</v>
      </c>
      <c r="EC13" s="82">
        <f>Náklady_2018!DT15/Náklady_2018!$MO15</f>
        <v>0</v>
      </c>
      <c r="ED13" s="82">
        <f>Náklady_2018!DU15/Náklady_2018!$MO15</f>
        <v>0</v>
      </c>
      <c r="EE13" s="82">
        <f>Náklady_2018!DV15/Náklady_2018!$MO15</f>
        <v>0</v>
      </c>
      <c r="EF13" s="82">
        <f>Náklady_2018!DW15/Náklady_2018!$MO15</f>
        <v>2.6041666666666665E-3</v>
      </c>
      <c r="EG13" s="82">
        <f>Náklady_2018!DX15/Náklady_2018!$MO15</f>
        <v>5.7870370370370367E-4</v>
      </c>
      <c r="EH13" s="82">
        <f>Náklady_2018!DY15/Náklady_2018!$MO15</f>
        <v>6.6550925925925927E-3</v>
      </c>
      <c r="EI13" s="82">
        <f>Náklady_2018!DZ15/Náklady_2018!$MO15</f>
        <v>1.1574074074074073E-3</v>
      </c>
      <c r="EJ13" s="82">
        <f>Náklady_2018!EA15/Náklady_2018!$MO15</f>
        <v>0</v>
      </c>
      <c r="EK13" s="82">
        <f>Náklady_2018!EB15/Náklady_2018!$MO15</f>
        <v>0</v>
      </c>
      <c r="EL13" s="82">
        <f>Náklady_2018!EC15/Náklady_2018!$MO15</f>
        <v>5.7870370370370367E-4</v>
      </c>
      <c r="EM13" s="82">
        <f>Náklady_2018!ED15/Náklady_2018!$MO15</f>
        <v>5.7870370370370367E-4</v>
      </c>
      <c r="EN13" s="82">
        <f>Náklady_2018!EE15/Náklady_2018!$MO15</f>
        <v>2.8935185185185184E-4</v>
      </c>
      <c r="EO13" s="82">
        <f>Náklady_2018!EF15/Náklady_2018!$MO15</f>
        <v>8.6805555555555551E-4</v>
      </c>
      <c r="EP13" s="82">
        <f>Náklady_2018!EG15/Náklady_2018!$MO15</f>
        <v>0</v>
      </c>
      <c r="EQ13" s="82">
        <f>Náklady_2018!EH15/Náklady_2018!$MO15</f>
        <v>0</v>
      </c>
      <c r="ER13" s="82">
        <f>Náklady_2018!EI15/Náklady_2018!$MO15</f>
        <v>0</v>
      </c>
      <c r="ES13" s="82">
        <f>Náklady_2018!EJ15/Náklady_2018!$MO15</f>
        <v>0</v>
      </c>
      <c r="ET13" s="82">
        <f>Náklady_2018!EK15/Náklady_2018!$MO15</f>
        <v>4.340277777777778E-3</v>
      </c>
      <c r="EU13" s="82">
        <f>Náklady_2018!EL15/Náklady_2018!$MO15</f>
        <v>0</v>
      </c>
      <c r="EV13" s="82">
        <f>Náklady_2018!EM15/Náklady_2018!$MO15</f>
        <v>0</v>
      </c>
      <c r="EW13" s="82">
        <f>Náklady_2018!EN15/Náklady_2018!$MO15</f>
        <v>5.7870370370370367E-3</v>
      </c>
      <c r="EX13" s="82">
        <f>Náklady_2018!EO15/Náklady_2018!$MO15</f>
        <v>0</v>
      </c>
      <c r="EY13" s="82">
        <f>Náklady_2018!EP15/Náklady_2018!$MO15</f>
        <v>0</v>
      </c>
      <c r="EZ13" s="82">
        <f>Náklady_2018!EQ15/Náklady_2018!$MO15</f>
        <v>0</v>
      </c>
      <c r="FA13" s="82">
        <f>Náklady_2018!ER15/Náklady_2018!$MO15</f>
        <v>0</v>
      </c>
      <c r="FB13" s="82">
        <f>Náklady_2018!ES15/Náklady_2018!$MO15</f>
        <v>0</v>
      </c>
      <c r="FC13" s="82">
        <f>Náklady_2018!ET15/Náklady_2018!$MO15</f>
        <v>0</v>
      </c>
      <c r="FD13" s="82">
        <f>Náklady_2018!EU15/Náklady_2018!$MO15</f>
        <v>0</v>
      </c>
      <c r="FE13" s="83">
        <f t="shared" si="11"/>
        <v>1.6203703703703703E-2</v>
      </c>
      <c r="FF13" s="82">
        <f>Náklady_2018!EV15/Náklady_2018!$MO15</f>
        <v>0</v>
      </c>
      <c r="FG13" s="82">
        <f>Náklady_2018!EW15/Náklady_2018!$MO15</f>
        <v>5.7870370370370367E-4</v>
      </c>
      <c r="FH13" s="82">
        <f>Náklady_2018!EX15/Náklady_2018!$MO15</f>
        <v>0</v>
      </c>
      <c r="FI13" s="82">
        <f>Náklady_2018!EY15/Náklady_2018!$MO15</f>
        <v>0</v>
      </c>
      <c r="FJ13" s="82">
        <f>Náklady_2018!EZ15/Náklady_2018!$MO15</f>
        <v>0</v>
      </c>
      <c r="FK13" s="82">
        <f>Náklady_2018!FA15/Náklady_2018!$MO15</f>
        <v>0</v>
      </c>
      <c r="FL13" s="82">
        <f>Náklady_2018!FB15/Náklady_2018!$MO15</f>
        <v>2.8935185185185184E-3</v>
      </c>
      <c r="FM13" s="82">
        <f>Náklady_2018!FC15/Náklady_2018!$MO15</f>
        <v>5.7870370370370367E-4</v>
      </c>
      <c r="FN13" s="82">
        <f>Náklady_2018!FD15/Náklady_2018!$MO15</f>
        <v>0</v>
      </c>
      <c r="FO13" s="82">
        <f>Náklady_2018!FE15/Náklady_2018!$MO15</f>
        <v>6.9444444444444441E-3</v>
      </c>
      <c r="FP13" s="82">
        <f>Náklady_2018!FF15/Náklady_2018!$MO15</f>
        <v>0</v>
      </c>
      <c r="FQ13" s="82">
        <f>Náklady_2018!FG15/Náklady_2018!$MO15</f>
        <v>0</v>
      </c>
      <c r="FR13" s="82">
        <f>Náklady_2018!FH15/Náklady_2018!$MO15</f>
        <v>0</v>
      </c>
      <c r="FS13" s="82">
        <f>Náklady_2018!FI15/Náklady_2018!$MO15</f>
        <v>5.208333333333333E-3</v>
      </c>
      <c r="FT13" s="82">
        <f>Náklady_2018!FJ15/Náklady_2018!$MO15</f>
        <v>0</v>
      </c>
      <c r="FU13" s="82">
        <f>Náklady_2018!FK15/Náklady_2018!$MO15</f>
        <v>0</v>
      </c>
      <c r="FV13" s="82">
        <f>Náklady_2018!FL15/Náklady_2018!$MO15</f>
        <v>0</v>
      </c>
      <c r="FW13" s="83">
        <f t="shared" si="12"/>
        <v>0.10387731481481483</v>
      </c>
      <c r="FX13" s="82">
        <f>Náklady_2018!FM15/Náklady_2018!$MO15</f>
        <v>0</v>
      </c>
      <c r="FY13" s="82">
        <f>Náklady_2018!FN15/Náklady_2018!$MO15</f>
        <v>2.3148148148148147E-3</v>
      </c>
      <c r="FZ13" s="82">
        <f>Náklady_2018!FO15/Náklady_2018!$MO15</f>
        <v>4.9189814814814816E-3</v>
      </c>
      <c r="GA13" s="82">
        <f>Náklady_2018!FP15/Náklady_2018!$MO15</f>
        <v>0</v>
      </c>
      <c r="GB13" s="82">
        <f>Náklady_2018!FQ15/Náklady_2018!$MO15</f>
        <v>7.8125E-3</v>
      </c>
      <c r="GC13" s="82">
        <f>Náklady_2018!FR15/Náklady_2018!$MO15</f>
        <v>0</v>
      </c>
      <c r="GD13" s="82">
        <f>Náklady_2018!FS15/Náklady_2018!$MO15</f>
        <v>1.4178240740740741E-2</v>
      </c>
      <c r="GE13" s="82">
        <f>Náklady_2018!FT15/Náklady_2018!$MO15</f>
        <v>1.5914351851851853E-2</v>
      </c>
      <c r="GF13" s="82">
        <f>Náklady_2018!FU15/Náklady_2018!$MO15</f>
        <v>1.3599537037037037E-2</v>
      </c>
      <c r="GG13" s="82">
        <f>Náklady_2018!FV15/Náklady_2018!$MO15</f>
        <v>4.2534722222222224E-2</v>
      </c>
      <c r="GH13" s="82">
        <f>Náklady_2018!FW15/Náklady_2018!$MO15</f>
        <v>0</v>
      </c>
      <c r="GI13" s="82">
        <f>Náklady_2018!FX15/Náklady_2018!$MO15</f>
        <v>0</v>
      </c>
      <c r="GJ13" s="82">
        <f>Náklady_2018!FY15/Náklady_2018!$MO15</f>
        <v>0</v>
      </c>
      <c r="GK13" s="82">
        <f>Náklady_2018!FZ15/Náklady_2018!$MO15</f>
        <v>0</v>
      </c>
      <c r="GL13" s="82">
        <f>Náklady_2018!GA15/Náklady_2018!$MO15</f>
        <v>0</v>
      </c>
      <c r="GM13" s="82">
        <f>Náklady_2018!GB15/Náklady_2018!$MO15</f>
        <v>0</v>
      </c>
      <c r="GN13" s="82">
        <f>Náklady_2018!GC15/Náklady_2018!$MO15</f>
        <v>0</v>
      </c>
      <c r="GO13" s="82">
        <f>Náklady_2018!GD15/Náklady_2018!$MO15</f>
        <v>2.6041666666666665E-3</v>
      </c>
      <c r="GP13" s="82">
        <f>Náklady_2018!GE15/Náklady_2018!$MO15</f>
        <v>0</v>
      </c>
      <c r="GQ13" s="82">
        <f>Náklady_2018!GF15/Náklady_2018!$MO15</f>
        <v>0</v>
      </c>
      <c r="GR13" s="82">
        <f>Náklady_2018!GG15/Náklady_2018!$MO15</f>
        <v>0</v>
      </c>
      <c r="GS13" s="83">
        <f t="shared" si="13"/>
        <v>1.9097222222222224E-2</v>
      </c>
      <c r="GT13" s="82">
        <f>Náklady_2018!GH15/Náklady_2018!$MO15</f>
        <v>0</v>
      </c>
      <c r="GU13" s="82">
        <f>Náklady_2018!GI15/Náklady_2018!$MO15</f>
        <v>5.7870370370370367E-4</v>
      </c>
      <c r="GV13" s="82">
        <f>Náklady_2018!GJ15/Náklady_2018!$MO15</f>
        <v>1.736111111111111E-3</v>
      </c>
      <c r="GW13" s="82">
        <f>Náklady_2018!GK15/Náklady_2018!$MO15</f>
        <v>1.1574074074074073E-3</v>
      </c>
      <c r="GX13" s="82">
        <f>Náklady_2018!GL15/Náklady_2018!$MO15</f>
        <v>0</v>
      </c>
      <c r="GY13" s="82">
        <f>Náklady_2018!GM15/Náklady_2018!$MO15</f>
        <v>1.5625E-2</v>
      </c>
      <c r="GZ13" s="82">
        <f>Náklady_2018!GN15/Náklady_2018!$MO15</f>
        <v>0</v>
      </c>
      <c r="HA13" s="82">
        <f>Náklady_2018!GO15/Náklady_2018!$MO15</f>
        <v>0</v>
      </c>
      <c r="HB13" s="82">
        <f>Náklady_2018!GP15/Náklady_2018!$MO15</f>
        <v>0</v>
      </c>
      <c r="HC13" s="82">
        <f>Náklady_2018!GQ15/Náklady_2018!$MO15</f>
        <v>0</v>
      </c>
      <c r="HD13" s="82">
        <f>Náklady_2018!GR15/Náklady_2018!$MO15</f>
        <v>0</v>
      </c>
      <c r="HE13" s="83">
        <f t="shared" si="14"/>
        <v>4.1377314814814818E-2</v>
      </c>
      <c r="HF13" s="82">
        <f>Náklady_2018!GS15/Náklady_2018!$MO15</f>
        <v>0</v>
      </c>
      <c r="HG13" s="82">
        <f>Náklady_2018!GT15/Náklady_2018!$MO15</f>
        <v>0</v>
      </c>
      <c r="HH13" s="82">
        <f>Náklady_2018!GU15/Náklady_2018!$MO15</f>
        <v>0</v>
      </c>
      <c r="HI13" s="82">
        <f>Náklady_2018!GV15/Náklady_2018!$MO15</f>
        <v>0</v>
      </c>
      <c r="HJ13" s="82">
        <f>Náklady_2018!GW15/Náklady_2018!$MO15</f>
        <v>0</v>
      </c>
      <c r="HK13" s="82">
        <f>Náklady_2018!GX15/Náklady_2018!$MO15</f>
        <v>0</v>
      </c>
      <c r="HL13" s="82">
        <f>Náklady_2018!GY15/Náklady_2018!$MO15</f>
        <v>0</v>
      </c>
      <c r="HM13" s="82">
        <f>Náklady_2018!GZ15/Náklady_2018!$MO15</f>
        <v>0</v>
      </c>
      <c r="HN13" s="82">
        <f>Náklady_2018!HA15/Náklady_2018!$MO15</f>
        <v>2.9224537037037038E-2</v>
      </c>
      <c r="HO13" s="82">
        <f>Náklady_2018!HB15/Náklady_2018!$MO15</f>
        <v>1.2152777777777778E-2</v>
      </c>
      <c r="HP13" s="82">
        <f>Náklady_2018!HC15/Náklady_2018!$MO15</f>
        <v>0</v>
      </c>
      <c r="HQ13" s="82">
        <f>Náklady_2018!HD15/Náklady_2018!$MO15</f>
        <v>0</v>
      </c>
      <c r="HR13" s="82">
        <f>Náklady_2018!HE15/Náklady_2018!$MO15</f>
        <v>0</v>
      </c>
      <c r="HS13" s="82">
        <f>Náklady_2018!HF15/Náklady_2018!$MO15</f>
        <v>0</v>
      </c>
      <c r="HT13" s="82">
        <f>Náklady_2018!HG15/Náklady_2018!$MO15</f>
        <v>0</v>
      </c>
      <c r="HU13" s="82">
        <f>Náklady_2018!HH15/Náklady_2018!$MO15</f>
        <v>0</v>
      </c>
      <c r="HV13" s="83">
        <f t="shared" si="15"/>
        <v>1.7071759259259259E-2</v>
      </c>
      <c r="HW13" s="82">
        <f>Náklady_2018!HI15/Náklady_2018!$MO15</f>
        <v>1.7071759259259259E-2</v>
      </c>
      <c r="HX13" s="82">
        <f>Náklady_2018!HJ15/Náklady_2018!$MO15</f>
        <v>0</v>
      </c>
      <c r="HY13" s="82">
        <f>Náklady_2018!HK15/Náklady_2018!$MO15</f>
        <v>0</v>
      </c>
      <c r="HZ13" s="82">
        <f>Náklady_2018!HL15/Náklady_2018!$MO15</f>
        <v>0</v>
      </c>
      <c r="IA13" s="82">
        <f>Náklady_2018!HM15/Náklady_2018!$MO15</f>
        <v>0</v>
      </c>
      <c r="IB13" s="82">
        <f>Náklady_2018!HN15/Náklady_2018!$MO15</f>
        <v>0</v>
      </c>
      <c r="IC13" s="82">
        <f>Náklady_2018!HO15/Náklady_2018!$MO15</f>
        <v>0</v>
      </c>
      <c r="ID13" s="82">
        <f>Náklady_2018!HP15/Náklady_2018!$MO15</f>
        <v>0</v>
      </c>
      <c r="IE13" s="82">
        <f>Náklady_2018!HQ15/Náklady_2018!$MO15</f>
        <v>0</v>
      </c>
      <c r="IF13" s="83">
        <f t="shared" si="4"/>
        <v>1.2731481481481481E-2</v>
      </c>
      <c r="IG13" s="82">
        <f>Náklady_2018!HR15/Náklady_2018!$MO15</f>
        <v>1.2731481481481481E-2</v>
      </c>
      <c r="IH13" s="82">
        <f>Náklady_2018!HS15/Náklady_2018!$MO15</f>
        <v>0</v>
      </c>
      <c r="II13" s="82">
        <f>Náklady_2018!HT15/Náklady_2018!$MO15</f>
        <v>0</v>
      </c>
      <c r="IJ13" s="82">
        <f>Náklady_2018!HU15/Náklady_2018!$MO15</f>
        <v>0</v>
      </c>
      <c r="IK13" s="82">
        <f>Náklady_2018!HV15/Náklady_2018!$MO15</f>
        <v>0</v>
      </c>
      <c r="IL13" s="82">
        <f>Náklady_2018!HW15/Náklady_2018!$MO15</f>
        <v>0</v>
      </c>
      <c r="IM13" s="82">
        <f>Náklady_2018!HX15/Náklady_2018!$MO15</f>
        <v>0</v>
      </c>
      <c r="IN13" s="82">
        <f>Náklady_2018!HY15/Náklady_2018!$MO15</f>
        <v>0</v>
      </c>
      <c r="IO13" s="82">
        <f>Náklady_2018!HZ15/Náklady_2018!$MO15</f>
        <v>0</v>
      </c>
      <c r="IP13" s="82">
        <f>Náklady_2018!IA15/Náklady_2018!$MO15</f>
        <v>0</v>
      </c>
      <c r="IQ13" s="82">
        <f>Náklady_2018!IB15/Náklady_2018!$MO15</f>
        <v>0</v>
      </c>
      <c r="IR13" s="82">
        <f>Náklady_2018!IC15/Náklady_2018!$MO15</f>
        <v>0</v>
      </c>
      <c r="IS13" s="82">
        <f>Náklady_2018!ID15/Náklady_2018!$MO15</f>
        <v>0</v>
      </c>
      <c r="IT13" s="82">
        <f>Náklady_2018!IE15/Náklady_2018!$MO15</f>
        <v>0</v>
      </c>
      <c r="IU13" s="82">
        <f>Náklady_2018!IF15/Náklady_2018!$MO15</f>
        <v>0</v>
      </c>
      <c r="IV13" s="82">
        <f>Náklady_2018!IG15/Náklady_2018!$MO15</f>
        <v>0</v>
      </c>
      <c r="IW13" s="82">
        <f>Náklady_2018!IH15/Náklady_2018!$MO15</f>
        <v>0</v>
      </c>
      <c r="IX13" s="82">
        <f>Náklady_2018!II15/Náklady_2018!$MO15</f>
        <v>0</v>
      </c>
      <c r="IY13" s="83">
        <f t="shared" si="5"/>
        <v>0.25</v>
      </c>
      <c r="IZ13" s="82">
        <f>Náklady_2018!IJ15/Náklady_2018!$MO15</f>
        <v>0.25</v>
      </c>
      <c r="JA13" s="82">
        <f>Náklady_2018!IK15/Náklady_2018!$MO15</f>
        <v>0</v>
      </c>
      <c r="JB13" s="82">
        <f>Náklady_2018!IL15/Náklady_2018!$MO15</f>
        <v>0</v>
      </c>
      <c r="JC13" s="82">
        <f>Náklady_2018!IM15/Náklady_2018!$MO15</f>
        <v>0</v>
      </c>
      <c r="JD13" s="82">
        <f>Náklady_2018!IN15/Náklady_2018!$MO15</f>
        <v>0</v>
      </c>
      <c r="JE13" s="82">
        <f>Náklady_2018!IO15/Náklady_2018!$MO15</f>
        <v>0</v>
      </c>
      <c r="JF13" s="82">
        <f>Náklady_2018!IP15/Náklady_2018!$MO15</f>
        <v>0</v>
      </c>
      <c r="JG13" s="82">
        <f>Náklady_2018!IQ15/Náklady_2018!$MO15</f>
        <v>0</v>
      </c>
      <c r="JH13" s="82">
        <f>Náklady_2018!IR15/Náklady_2018!$MO15</f>
        <v>0</v>
      </c>
      <c r="JI13" s="82">
        <f>Náklady_2018!IS15/Náklady_2018!$MO15</f>
        <v>0</v>
      </c>
      <c r="JJ13" s="82">
        <f>Náklady_2018!IT15/Náklady_2018!$MO15</f>
        <v>0</v>
      </c>
      <c r="JK13" s="82">
        <f>Náklady_2018!IU15/Náklady_2018!$MO15</f>
        <v>0</v>
      </c>
      <c r="JL13" s="82">
        <f>Náklady_2018!IV15/Náklady_2018!$MO15</f>
        <v>0</v>
      </c>
      <c r="JM13" s="82">
        <f>Náklady_2018!IW15/Náklady_2018!$MO15</f>
        <v>0</v>
      </c>
      <c r="JN13" s="82">
        <f>Náklady_2018!IX15/Náklady_2018!$MO15</f>
        <v>0</v>
      </c>
      <c r="JO13" s="82">
        <f>Náklady_2018!IY15/Náklady_2018!$MO15</f>
        <v>0</v>
      </c>
      <c r="JP13" s="82">
        <f>Náklady_2018!IZ15/Náklady_2018!$MO15</f>
        <v>0</v>
      </c>
      <c r="JQ13" s="82">
        <f>Náklady_2018!JA15/Náklady_2018!$MO15</f>
        <v>0</v>
      </c>
      <c r="JR13" s="82">
        <f>Náklady_2018!JB15/Náklady_2018!$MO15</f>
        <v>0</v>
      </c>
      <c r="JS13" s="82">
        <f>Náklady_2018!JC15/Náklady_2018!$MO15</f>
        <v>0</v>
      </c>
      <c r="JT13" s="83">
        <f t="shared" si="6"/>
        <v>0.14525462962962962</v>
      </c>
      <c r="JU13" s="82">
        <f>Náklady_2018!JD15/Náklady_2018!$MO15</f>
        <v>9.4039351851851846E-2</v>
      </c>
      <c r="JV13" s="82">
        <f>Náklady_2018!JE15/Náklady_2018!$MO15</f>
        <v>0</v>
      </c>
      <c r="JW13" s="82">
        <f>Náklady_2018!JF15/Náklady_2018!$MO15</f>
        <v>0</v>
      </c>
      <c r="JX13" s="82">
        <f>Náklady_2018!JG15/Náklady_2018!$MO15</f>
        <v>0</v>
      </c>
      <c r="JY13" s="82">
        <f>Náklady_2018!JH15/Náklady_2018!$MO15</f>
        <v>0</v>
      </c>
      <c r="JZ13" s="82">
        <f>Náklady_2018!JI15/Náklady_2018!$MO15</f>
        <v>0</v>
      </c>
      <c r="KA13" s="82">
        <f>Náklady_2018!JJ15/Náklady_2018!$MO15</f>
        <v>0</v>
      </c>
      <c r="KB13" s="82">
        <f>Náklady_2018!JK15/Náklady_2018!$MO15</f>
        <v>0</v>
      </c>
      <c r="KC13" s="82">
        <f>Náklady_2018!JL15/Náklady_2018!$MO15</f>
        <v>0</v>
      </c>
      <c r="KD13" s="82">
        <f>Náklady_2018!JM15/Náklady_2018!$MO15</f>
        <v>0</v>
      </c>
      <c r="KE13" s="82">
        <f>Náklady_2018!JN15/Náklady_2018!$MO15</f>
        <v>0</v>
      </c>
      <c r="KF13" s="82">
        <f>Náklady_2018!JO15/Náklady_2018!$MO15</f>
        <v>0</v>
      </c>
      <c r="KG13" s="82">
        <f>Náklady_2018!JP15/Náklady_2018!$MO15</f>
        <v>0</v>
      </c>
      <c r="KH13" s="82">
        <f>Náklady_2018!JQ15/Náklady_2018!$MO15</f>
        <v>0</v>
      </c>
      <c r="KI13" s="82">
        <f>Náklady_2018!JR15/Náklady_2018!$MO15</f>
        <v>0</v>
      </c>
      <c r="KJ13" s="82">
        <f>Náklady_2018!JS15/Náklady_2018!$MO15</f>
        <v>0</v>
      </c>
      <c r="KK13" s="82">
        <f>Náklady_2018!JT15/Náklady_2018!$MO15</f>
        <v>0</v>
      </c>
      <c r="KL13" s="82">
        <f>Náklady_2018!JU15/Náklady_2018!$MO15</f>
        <v>0</v>
      </c>
      <c r="KM13" s="82">
        <f>Náklady_2018!JV15/Náklady_2018!$MO15</f>
        <v>4.0509259259259259E-2</v>
      </c>
      <c r="KN13" s="82">
        <f>Náklady_2018!JW15/Náklady_2018!$MO15</f>
        <v>0</v>
      </c>
      <c r="KO13" s="82">
        <f>Náklady_2018!JX15/Náklady_2018!$MO15</f>
        <v>0</v>
      </c>
      <c r="KP13" s="82">
        <f>Náklady_2018!JY15/Náklady_2018!$MO15</f>
        <v>0</v>
      </c>
      <c r="KQ13" s="82">
        <f>Náklady_2018!JZ15/Náklady_2018!$MO15</f>
        <v>0</v>
      </c>
      <c r="KR13" s="82">
        <f>Náklady_2018!KA15/Náklady_2018!$MO15</f>
        <v>0</v>
      </c>
      <c r="KS13" s="82">
        <f>Náklady_2018!KB15/Náklady_2018!$MO15</f>
        <v>0</v>
      </c>
      <c r="KT13" s="82">
        <f>Náklady_2018!KC15/Náklady_2018!$MO15</f>
        <v>0</v>
      </c>
      <c r="KU13" s="82">
        <f>Náklady_2018!KD15/Náklady_2018!$MO15</f>
        <v>0</v>
      </c>
      <c r="KV13" s="82">
        <f>Náklady_2018!KE15/Náklady_2018!$MO15</f>
        <v>0</v>
      </c>
      <c r="KW13" s="82">
        <f>Náklady_2018!KF15/Náklady_2018!$MO15</f>
        <v>0</v>
      </c>
      <c r="KX13" s="82">
        <f>Náklady_2018!KG15/Náklady_2018!$MO15</f>
        <v>0</v>
      </c>
      <c r="KY13" s="82">
        <f>Náklady_2018!KH15/Náklady_2018!$MO15</f>
        <v>0</v>
      </c>
      <c r="KZ13" s="82">
        <f>Náklady_2018!KI15/Náklady_2018!$MO15</f>
        <v>0</v>
      </c>
      <c r="LA13" s="82">
        <f>Náklady_2018!KJ15/Náklady_2018!$MO15</f>
        <v>0</v>
      </c>
      <c r="LB13" s="82">
        <f>Náklady_2018!KK15/Náklady_2018!$MO15</f>
        <v>4.6296296296296294E-3</v>
      </c>
      <c r="LC13" s="82">
        <f>Náklady_2018!KL15/Náklady_2018!$MO15</f>
        <v>0</v>
      </c>
      <c r="LD13" s="82">
        <f>Náklady_2018!KM15/Náklady_2018!$MO15</f>
        <v>0</v>
      </c>
      <c r="LE13" s="82">
        <f>Náklady_2018!KN15/Náklady_2018!$MO15</f>
        <v>0</v>
      </c>
      <c r="LF13" s="82">
        <f>Náklady_2018!KO15/Náklady_2018!$MO15</f>
        <v>0</v>
      </c>
      <c r="LG13" s="82">
        <f>Náklady_2018!KP15/Náklady_2018!$MO15</f>
        <v>6.076388888888889E-3</v>
      </c>
      <c r="LH13" s="82">
        <f>Náklady_2018!KQ15/Náklady_2018!$MO15</f>
        <v>0</v>
      </c>
      <c r="LI13" s="82">
        <f>Náklady_2018!KR15/Náklady_2018!$MO15</f>
        <v>0</v>
      </c>
      <c r="LJ13" s="82">
        <f>Náklady_2018!KS15/Náklady_2018!$MO15</f>
        <v>0</v>
      </c>
      <c r="LK13" s="82">
        <f>Náklady_2018!KT15/Náklady_2018!$MO15</f>
        <v>0</v>
      </c>
      <c r="LL13" s="82">
        <f>Náklady_2018!KU15/Náklady_2018!$MO15</f>
        <v>0</v>
      </c>
      <c r="LM13" s="83">
        <f t="shared" si="16"/>
        <v>3.0092592592592591E-2</v>
      </c>
      <c r="LN13" s="82">
        <f>Náklady_2018!KV15/Náklady_2018!$MO15</f>
        <v>3.0092592592592591E-2</v>
      </c>
      <c r="LO13" s="82">
        <f>Náklady_2018!KW15/Náklady_2018!$MO15</f>
        <v>0</v>
      </c>
      <c r="LP13" s="82">
        <f>Náklady_2018!KX15/Náklady_2018!$MO15</f>
        <v>0</v>
      </c>
      <c r="LQ13" s="82">
        <f>Náklady_2018!KY15/Náklady_2018!$MO15</f>
        <v>0</v>
      </c>
      <c r="LR13" s="82">
        <f>Náklady_2018!KZ15/Náklady_2018!$MO15</f>
        <v>0</v>
      </c>
      <c r="LS13" s="83">
        <f t="shared" si="7"/>
        <v>1.7939814814814815E-2</v>
      </c>
      <c r="LT13" s="82">
        <f>Náklady_2018!LA15/Náklady_2018!$MO15</f>
        <v>1.7939814814814815E-2</v>
      </c>
      <c r="LU13" s="82">
        <f>Náklady_2018!LB15/Náklady_2018!$MO15</f>
        <v>0</v>
      </c>
      <c r="LV13" s="82">
        <f>Náklady_2018!LC15/Náklady_2018!$MO15</f>
        <v>0</v>
      </c>
      <c r="LW13" s="82">
        <f>Náklady_2018!LD15/Náklady_2018!$MO15</f>
        <v>0</v>
      </c>
      <c r="LX13" s="82">
        <f>Náklady_2018!LE15/Náklady_2018!$MO15</f>
        <v>0</v>
      </c>
      <c r="LY13" s="82">
        <f>Náklady_2018!LF15/Náklady_2018!$MO15</f>
        <v>0</v>
      </c>
      <c r="LZ13" s="82">
        <f>Náklady_2018!LG15/Náklady_2018!$MO15</f>
        <v>0</v>
      </c>
      <c r="MA13" s="82">
        <f>Náklady_2018!LH15/Náklady_2018!$MO15</f>
        <v>0</v>
      </c>
      <c r="MB13" s="82">
        <f>Náklady_2018!LI15/Náklady_2018!$MO15</f>
        <v>0</v>
      </c>
      <c r="MC13" s="82">
        <f>Náklady_2018!LJ15/Náklady_2018!$MO15</f>
        <v>0</v>
      </c>
      <c r="MD13" s="82">
        <f>Náklady_2018!LK15/Náklady_2018!$MO15</f>
        <v>0</v>
      </c>
      <c r="ME13" s="82">
        <f>Náklady_2018!LL15/Náklady_2018!$MO15</f>
        <v>0</v>
      </c>
      <c r="MF13" s="82">
        <f>Náklady_2018!LM15/Náklady_2018!$MO15</f>
        <v>0</v>
      </c>
      <c r="MG13" s="83">
        <f t="shared" si="17"/>
        <v>2.9803240740740741E-2</v>
      </c>
      <c r="MH13" s="82">
        <f>Náklady_2018!LN15/Náklady_2018!$MO15</f>
        <v>2.9803240740740741E-2</v>
      </c>
      <c r="MI13" s="82">
        <f>Náklady_2018!LO15/Náklady_2018!$MO15</f>
        <v>0</v>
      </c>
      <c r="MJ13" s="82">
        <f>Náklady_2018!LP15/Náklady_2018!$MO15</f>
        <v>0</v>
      </c>
      <c r="MK13" s="82">
        <f>Náklady_2018!LQ15/Náklady_2018!$MO15</f>
        <v>0</v>
      </c>
      <c r="ML13" s="82">
        <f>Náklady_2018!LR15/Náklady_2018!$MO15</f>
        <v>0</v>
      </c>
      <c r="MM13" s="82">
        <f>Náklady_2018!LS15/Náklady_2018!$MO15</f>
        <v>0</v>
      </c>
      <c r="MN13" s="82">
        <f>Náklady_2018!LT15/Náklady_2018!$MO15</f>
        <v>0</v>
      </c>
      <c r="MO13" s="82">
        <f>Náklady_2018!LU15/Náklady_2018!$MO15</f>
        <v>0</v>
      </c>
      <c r="MP13" s="82">
        <f>Náklady_2018!LV15/Náklady_2018!$MO15</f>
        <v>0</v>
      </c>
      <c r="MQ13" s="82">
        <f>Náklady_2018!LW15/Náklady_2018!$MO15</f>
        <v>0</v>
      </c>
      <c r="MR13" s="82">
        <f>Náklady_2018!LX15/Náklady_2018!$MO15</f>
        <v>0</v>
      </c>
      <c r="MS13" s="82">
        <f>Náklady_2018!LY15/Náklady_2018!$MO15</f>
        <v>0</v>
      </c>
      <c r="MT13" s="82">
        <f>Náklady_2018!LZ15/Náklady_2018!$MO15</f>
        <v>0</v>
      </c>
      <c r="MU13" s="82">
        <f>Náklady_2018!MA15/Náklady_2018!$MO15</f>
        <v>0</v>
      </c>
      <c r="MV13" s="82">
        <f>Náklady_2018!MB15/Náklady_2018!$MO15</f>
        <v>0</v>
      </c>
      <c r="MW13" s="82">
        <f>Náklady_2018!MC15/Náklady_2018!$MO15</f>
        <v>0</v>
      </c>
      <c r="MX13" s="82">
        <f>Náklady_2018!MD15/Náklady_2018!$MO15</f>
        <v>0</v>
      </c>
      <c r="MY13" s="82">
        <f>Náklady_2018!ME15/Náklady_2018!$MO15</f>
        <v>0</v>
      </c>
      <c r="MZ13" s="82">
        <f>Náklady_2018!MF15/Náklady_2018!$MO15</f>
        <v>0</v>
      </c>
      <c r="NA13" s="82">
        <f>Náklady_2018!MG15/Náklady_2018!$MO15</f>
        <v>0</v>
      </c>
      <c r="NB13" s="82">
        <f>Náklady_2018!MH15/Náklady_2018!$MO15</f>
        <v>0</v>
      </c>
      <c r="NC13" s="83">
        <f t="shared" si="18"/>
        <v>0</v>
      </c>
      <c r="ND13" s="82">
        <f>Náklady_2018!MI15/Náklady_2018!$MO15</f>
        <v>0</v>
      </c>
      <c r="NE13" s="82">
        <f>Náklady_2018!MJ15/Náklady_2018!$MO15</f>
        <v>0</v>
      </c>
      <c r="NF13" s="82">
        <f>Náklady_2018!MK15/Náklady_2018!$MO15</f>
        <v>0</v>
      </c>
      <c r="NG13" s="82">
        <f>Náklady_2018!ML15/Náklady_2018!$MO15</f>
        <v>0</v>
      </c>
      <c r="NH13" s="82">
        <f>Náklady_2018!MM15/Náklady_2018!$MO15</f>
        <v>0</v>
      </c>
      <c r="NI13" s="82">
        <f>Náklady_2018!MN15/Náklady_2018!$MO15</f>
        <v>0</v>
      </c>
      <c r="NJ13" s="84">
        <f t="shared" si="8"/>
        <v>0.99999999999999989</v>
      </c>
    </row>
    <row r="14" spans="1:389" s="1" customFormat="1" ht="12.75" x14ac:dyDescent="0.2">
      <c r="A14" s="66"/>
      <c r="B14" s="126" t="s">
        <v>493</v>
      </c>
      <c r="C14" s="127"/>
      <c r="D14" s="127" t="s">
        <v>615</v>
      </c>
      <c r="E14" s="128"/>
      <c r="F14" s="130" t="s">
        <v>494</v>
      </c>
      <c r="G14" s="81">
        <f t="shared" si="9"/>
        <v>7.3479324737078272E-2</v>
      </c>
      <c r="H14" s="82">
        <f>Náklady_2018!D16/Náklady_2018!$MO16</f>
        <v>0</v>
      </c>
      <c r="I14" s="82">
        <f>Náklady_2018!E16/Náklady_2018!$MO16</f>
        <v>0</v>
      </c>
      <c r="J14" s="82">
        <f>Náklady_2018!F16/Náklady_2018!$MO16</f>
        <v>3.3966668568265602E-3</v>
      </c>
      <c r="K14" s="82">
        <f>Náklady_2018!G16/Náklady_2018!$MO16</f>
        <v>0</v>
      </c>
      <c r="L14" s="82">
        <f>Náklady_2018!H16/Náklady_2018!$MO16</f>
        <v>0</v>
      </c>
      <c r="M14" s="82">
        <f>Náklady_2018!I16/Náklady_2018!$MO16</f>
        <v>0</v>
      </c>
      <c r="N14" s="82">
        <f>Náklady_2018!J16/Náklady_2018!$MO16</f>
        <v>4.3310200639245606E-3</v>
      </c>
      <c r="O14" s="82">
        <f>Náklady_2018!K16/Náklady_2018!$MO16</f>
        <v>0</v>
      </c>
      <c r="P14" s="82">
        <f>Náklady_2018!L16/Náklady_2018!$MO16</f>
        <v>0</v>
      </c>
      <c r="Q14" s="82">
        <f>Náklady_2018!M16/Náklady_2018!$MO16</f>
        <v>0</v>
      </c>
      <c r="R14" s="82">
        <f>Náklady_2018!N16/Náklady_2018!$MO16</f>
        <v>0</v>
      </c>
      <c r="S14" s="82">
        <f>Náklady_2018!O16/Náklady_2018!$MO16</f>
        <v>7.676806300562616E-3</v>
      </c>
      <c r="T14" s="82">
        <f>Náklady_2018!P16/Náklady_2018!$MO16</f>
        <v>0</v>
      </c>
      <c r="U14" s="82">
        <f>Náklady_2018!Q16/Náklady_2018!$MO16</f>
        <v>0</v>
      </c>
      <c r="V14" s="82">
        <f>Náklady_2018!R16/Náklady_2018!$MO16</f>
        <v>3.476842379547841E-3</v>
      </c>
      <c r="W14" s="82">
        <f>Náklady_2018!S16/Náklady_2018!$MO16</f>
        <v>5.9992876713173609E-3</v>
      </c>
      <c r="X14" s="82">
        <f>Náklady_2018!T16/Náklady_2018!$MO16</f>
        <v>0</v>
      </c>
      <c r="Y14" s="82">
        <f>Náklady_2018!U16/Náklady_2018!$MO16</f>
        <v>0</v>
      </c>
      <c r="Z14" s="82">
        <f>Náklady_2018!V16/Náklady_2018!$MO16</f>
        <v>0</v>
      </c>
      <c r="AA14" s="82">
        <f>Náklady_2018!W16/Náklady_2018!$MO16</f>
        <v>6.4865081555466816E-3</v>
      </c>
      <c r="AB14" s="82">
        <f>Náklady_2018!X16/Náklady_2018!$MO16</f>
        <v>0</v>
      </c>
      <c r="AC14" s="82">
        <f>Náklady_2018!Y16/Náklady_2018!$MO16</f>
        <v>0</v>
      </c>
      <c r="AD14" s="82">
        <f>Náklady_2018!Z16/Náklady_2018!$MO16</f>
        <v>3.1803471291766437E-2</v>
      </c>
      <c r="AE14" s="82">
        <f>Náklady_2018!AA16/Náklady_2018!$MO16</f>
        <v>0</v>
      </c>
      <c r="AF14" s="82">
        <f>Náklady_2018!AB16/Náklady_2018!$MO16</f>
        <v>0</v>
      </c>
      <c r="AG14" s="82">
        <f>Náklady_2018!AC16/Náklady_2018!$MO16</f>
        <v>0</v>
      </c>
      <c r="AH14" s="82">
        <f>Náklady_2018!AD16/Náklady_2018!$MO16</f>
        <v>0</v>
      </c>
      <c r="AI14" s="82">
        <f>Náklady_2018!AE16/Náklady_2018!$MO16</f>
        <v>0</v>
      </c>
      <c r="AJ14" s="82">
        <f>Náklady_2018!AF16/Náklady_2018!$MO16</f>
        <v>0</v>
      </c>
      <c r="AK14" s="82">
        <f>Náklady_2018!AG16/Náklady_2018!$MO16</f>
        <v>0</v>
      </c>
      <c r="AL14" s="82">
        <f>Náklady_2018!AH16/Náklady_2018!$MO16</f>
        <v>0</v>
      </c>
      <c r="AM14" s="82">
        <f>Náklady_2018!AI16/Náklady_2018!$MO16</f>
        <v>0</v>
      </c>
      <c r="AN14" s="82">
        <f>Náklady_2018!AJ16/Náklady_2018!$MO16</f>
        <v>0</v>
      </c>
      <c r="AO14" s="82">
        <f>Náklady_2018!AK16/Náklady_2018!$MO16</f>
        <v>0</v>
      </c>
      <c r="AP14" s="82">
        <f>Náklady_2018!AL16/Náklady_2018!$MO16</f>
        <v>0</v>
      </c>
      <c r="AQ14" s="82">
        <f>Náklady_2018!AM16/Náklady_2018!$MO16</f>
        <v>0</v>
      </c>
      <c r="AR14" s="82">
        <f>Náklady_2018!AN16/Náklady_2018!$MO16</f>
        <v>0</v>
      </c>
      <c r="AS14" s="82">
        <f>Náklady_2018!AO16/Náklady_2018!$MO16</f>
        <v>0</v>
      </c>
      <c r="AT14" s="82">
        <f>Náklady_2018!AP16/Náklady_2018!$MO16</f>
        <v>2.3651779202777772E-3</v>
      </c>
      <c r="AU14" s="82">
        <f>Náklady_2018!AQ16/Náklady_2018!$MO16</f>
        <v>0</v>
      </c>
      <c r="AV14" s="82">
        <f>Náklady_2018!AR16/Náklady_2018!$MO16</f>
        <v>0</v>
      </c>
      <c r="AW14" s="82">
        <f>Náklady_2018!AS16/Náklady_2018!$MO16</f>
        <v>0</v>
      </c>
      <c r="AX14" s="82">
        <f>Náklady_2018!AT16/Náklady_2018!$MO16</f>
        <v>7.9435440973084151E-3</v>
      </c>
      <c r="AY14" s="82">
        <f>Náklady_2018!AU16/Náklady_2018!$MO16</f>
        <v>0</v>
      </c>
      <c r="AZ14" s="82">
        <f>Náklady_2018!AV16/Náklady_2018!$MO16</f>
        <v>0</v>
      </c>
      <c r="BA14" s="82">
        <f>Náklady_2018!AW16/Náklady_2018!$MO16</f>
        <v>0</v>
      </c>
      <c r="BB14" s="82">
        <f>Náklady_2018!AX16/Náklady_2018!$MO16</f>
        <v>0</v>
      </c>
      <c r="BC14" s="82">
        <f>Náklady_2018!AY16/Náklady_2018!$MO16</f>
        <v>0</v>
      </c>
      <c r="BD14" s="81">
        <f t="shared" si="0"/>
        <v>7.4002007471741987E-2</v>
      </c>
      <c r="BE14" s="82">
        <f>Náklady_2018!AZ16/Náklady_2018!$MO16</f>
        <v>0</v>
      </c>
      <c r="BF14" s="82">
        <f>Náklady_2018!BA16/Náklady_2018!$MO16</f>
        <v>6.7640388111203454E-3</v>
      </c>
      <c r="BG14" s="82">
        <f>Náklady_2018!BB16/Náklady_2018!$MO16</f>
        <v>0</v>
      </c>
      <c r="BH14" s="82">
        <f>Náklady_2018!BC16/Náklady_2018!$MO16</f>
        <v>0</v>
      </c>
      <c r="BI14" s="82">
        <f>Náklady_2018!BD16/Náklady_2018!$MO16</f>
        <v>7.6274675173495206E-3</v>
      </c>
      <c r="BJ14" s="82">
        <f>Náklady_2018!BE16/Náklady_2018!$MO16</f>
        <v>0</v>
      </c>
      <c r="BK14" s="82">
        <f>Náklady_2018!BF16/Náklady_2018!$MO16</f>
        <v>0</v>
      </c>
      <c r="BL14" s="82">
        <f>Náklady_2018!BG16/Náklady_2018!$MO16</f>
        <v>0</v>
      </c>
      <c r="BM14" s="82">
        <f>Náklady_2018!BH16/Náklady_2018!$MO16</f>
        <v>0</v>
      </c>
      <c r="BN14" s="82">
        <f>Náklady_2018!BI16/Náklady_2018!$MO16</f>
        <v>2.5609912161547511E-3</v>
      </c>
      <c r="BO14" s="82">
        <f>Náklady_2018!BJ16/Náklady_2018!$MO16</f>
        <v>0</v>
      </c>
      <c r="BP14" s="82">
        <f>Náklady_2018!BK16/Náklady_2018!$MO16</f>
        <v>0</v>
      </c>
      <c r="BQ14" s="82">
        <f>Náklady_2018!BL16/Náklady_2018!$MO16</f>
        <v>0</v>
      </c>
      <c r="BR14" s="82">
        <f>Náklady_2018!BM16/Náklady_2018!$MO16</f>
        <v>3.3658301173183753E-3</v>
      </c>
      <c r="BS14" s="82">
        <f>Náklady_2018!BN16/Náklady_2018!$MO16</f>
        <v>0</v>
      </c>
      <c r="BT14" s="82">
        <f>Náklady_2018!BO16/Náklady_2018!$MO16</f>
        <v>0</v>
      </c>
      <c r="BU14" s="82">
        <f>Náklady_2018!BP16/Náklady_2018!$MO16</f>
        <v>0</v>
      </c>
      <c r="BV14" s="82">
        <f>Náklady_2018!BQ16/Náklady_2018!$MO16</f>
        <v>3.7297036435149566E-3</v>
      </c>
      <c r="BW14" s="82">
        <f>Náklady_2018!BR16/Náklady_2018!$MO16</f>
        <v>0</v>
      </c>
      <c r="BX14" s="82">
        <f>Náklady_2018!BS16/Náklady_2018!$MO16</f>
        <v>0</v>
      </c>
      <c r="BY14" s="82">
        <f>Náklady_2018!BT16/Náklady_2018!$MO16</f>
        <v>4.5585952014949652E-2</v>
      </c>
      <c r="BZ14" s="82">
        <f>Náklady_2018!BU16/Náklady_2018!$MO16</f>
        <v>0</v>
      </c>
      <c r="CA14" s="82">
        <f>Náklady_2018!BV16/Náklady_2018!$MO16</f>
        <v>0</v>
      </c>
      <c r="CB14" s="82">
        <f>Náklady_2018!BW16/Náklady_2018!$MO16</f>
        <v>0</v>
      </c>
      <c r="CC14" s="82">
        <f>Náklady_2018!BX16/Náklady_2018!$MO16</f>
        <v>4.3680241513343824E-3</v>
      </c>
      <c r="CD14" s="82">
        <f>Náklady_2018!BY16/Náklady_2018!$MO16</f>
        <v>0</v>
      </c>
      <c r="CE14" s="82">
        <f>Náklady_2018!BZ16/Náklady_2018!$MO16</f>
        <v>0</v>
      </c>
      <c r="CF14" s="82">
        <f>Náklady_2018!CA16/Náklady_2018!$MO16</f>
        <v>0</v>
      </c>
      <c r="CG14" s="81">
        <f t="shared" si="1"/>
        <v>1.8463497780525674E-2</v>
      </c>
      <c r="CH14" s="82">
        <f>Náklady_2018!CB16/Náklady_2018!$MO16</f>
        <v>0</v>
      </c>
      <c r="CI14" s="82">
        <f>Náklady_2018!CC16/Náklady_2018!$MO16</f>
        <v>1.0962460895159712E-3</v>
      </c>
      <c r="CJ14" s="82">
        <f>Náklady_2018!CD16/Náklady_2018!$MO16</f>
        <v>1.6543910746141168E-3</v>
      </c>
      <c r="CK14" s="82">
        <f>Náklady_2018!CE16/Náklady_2018!$MO16</f>
        <v>3.4259617593593358E-3</v>
      </c>
      <c r="CL14" s="82">
        <f>Náklady_2018!CF16/Náklady_2018!$MO16</f>
        <v>1.8687064141960014E-3</v>
      </c>
      <c r="CM14" s="82">
        <f>Náklady_2018!CG16/Náklady_2018!$MO16</f>
        <v>1.2165093735978919E-3</v>
      </c>
      <c r="CN14" s="82">
        <f>Náklady_2018!CH16/Náklady_2018!$MO16</f>
        <v>9.9756852308977972E-4</v>
      </c>
      <c r="CO14" s="82">
        <f>Náklady_2018!CI16/Náklady_2018!$MO16</f>
        <v>1.8502043704910905E-3</v>
      </c>
      <c r="CP14" s="82">
        <f>Náklady_2018!CJ16/Náklady_2018!$MO16</f>
        <v>1.7052716948026216E-3</v>
      </c>
      <c r="CQ14" s="82">
        <f>Náklady_2018!CK16/Náklady_2018!$MO16</f>
        <v>7.2312154146693451E-4</v>
      </c>
      <c r="CR14" s="82">
        <f>Náklady_2018!CL16/Náklady_2018!$MO16</f>
        <v>7.2466337844234383E-4</v>
      </c>
      <c r="CS14" s="82">
        <f>Náklady_2018!CM16/Náklady_2018!$MO16</f>
        <v>6.8457561708170354E-4</v>
      </c>
      <c r="CT14" s="82">
        <f>Náklady_2018!CN16/Náklady_2018!$MO16</f>
        <v>2.5162779438678831E-3</v>
      </c>
      <c r="CU14" s="82">
        <f>Náklady_2018!CO16/Náklady_2018!$MO16</f>
        <v>0</v>
      </c>
      <c r="CV14" s="82">
        <f>Náklady_2018!CP16/Náklady_2018!$MO16</f>
        <v>0</v>
      </c>
      <c r="CW14" s="82">
        <f>Náklady_2018!CQ16/Náklady_2018!$MO16</f>
        <v>0</v>
      </c>
      <c r="CX14" s="82">
        <f>Náklady_2018!CR16/Náklady_2018!$MO16</f>
        <v>0</v>
      </c>
      <c r="CY14" s="81">
        <f t="shared" si="2"/>
        <v>6.1749029028164724E-2</v>
      </c>
      <c r="CZ14" s="82">
        <f>Náklady_2018!CS16/Náklady_2018!$MO16</f>
        <v>0</v>
      </c>
      <c r="DA14" s="82">
        <f>Náklady_2018!CT16/Náklady_2018!$MO16</f>
        <v>1.0094406678004307E-2</v>
      </c>
      <c r="DB14" s="82">
        <f>Náklady_2018!CU16/Náklady_2018!$MO16</f>
        <v>3.2501923441626821E-3</v>
      </c>
      <c r="DC14" s="82">
        <f>Náklady_2018!CV16/Náklady_2018!$MO16</f>
        <v>7.9836318586690557E-3</v>
      </c>
      <c r="DD14" s="82">
        <f>Náklady_2018!CW16/Náklady_2018!$MO16</f>
        <v>0</v>
      </c>
      <c r="DE14" s="82">
        <f>Náklady_2018!CX16/Náklady_2018!$MO16</f>
        <v>0</v>
      </c>
      <c r="DF14" s="82">
        <f>Náklady_2018!CY16/Náklady_2018!$MO16</f>
        <v>0</v>
      </c>
      <c r="DG14" s="82">
        <f>Náklady_2018!CZ16/Náklady_2018!$MO16</f>
        <v>0</v>
      </c>
      <c r="DH14" s="82">
        <f>Náklady_2018!DA16/Náklady_2018!$MO16</f>
        <v>2.4885248783105165E-3</v>
      </c>
      <c r="DI14" s="82">
        <f>Náklady_2018!DB16/Náklady_2018!$MO16</f>
        <v>1.3878074615658587E-2</v>
      </c>
      <c r="DJ14" s="82">
        <f>Náklady_2018!DC16/Náklady_2018!$MO16</f>
        <v>0</v>
      </c>
      <c r="DK14" s="82">
        <f>Náklady_2018!DD16/Náklady_2018!$MO16</f>
        <v>0</v>
      </c>
      <c r="DL14" s="82">
        <f>Náklady_2018!DE16/Náklady_2018!$MO16</f>
        <v>0</v>
      </c>
      <c r="DM14" s="82">
        <f>Náklady_2018!DF16/Náklady_2018!$MO16</f>
        <v>0</v>
      </c>
      <c r="DN14" s="82">
        <f>Náklady_2018!DG16/Náklady_2018!$MO16</f>
        <v>3.5446832064658478E-3</v>
      </c>
      <c r="DO14" s="82">
        <f>Náklady_2018!DH16/Náklady_2018!$MO16</f>
        <v>0</v>
      </c>
      <c r="DP14" s="82">
        <f>Náklady_2018!DI16/Náklady_2018!$MO16</f>
        <v>0</v>
      </c>
      <c r="DQ14" s="82">
        <f>Náklady_2018!DJ16/Náklady_2018!$MO16</f>
        <v>4.0041506251378015E-3</v>
      </c>
      <c r="DR14" s="82">
        <f>Náklady_2018!DK16/Náklady_2018!$MO16</f>
        <v>1.9118778495074602E-3</v>
      </c>
      <c r="DS14" s="82">
        <f>Náklady_2018!DL16/Náklady_2018!$MO16</f>
        <v>6.3184479252270742E-3</v>
      </c>
      <c r="DT14" s="82">
        <f>Náklady_2018!DM16/Náklady_2018!$MO16</f>
        <v>3.476842379547841E-3</v>
      </c>
      <c r="DU14" s="82">
        <f>Náklady_2018!DN16/Náklady_2018!$MO16</f>
        <v>4.798196667473561E-3</v>
      </c>
      <c r="DV14" s="83">
        <f t="shared" si="10"/>
        <v>3.8252975359903296E-2</v>
      </c>
      <c r="DW14" s="82">
        <f>Náklady_2018!DO16/Náklady_2018!$MO16</f>
        <v>0</v>
      </c>
      <c r="DX14" s="82">
        <f>Náklady_2018!DP16/Náklady_2018!$MO16</f>
        <v>3.4167107375068805E-3</v>
      </c>
      <c r="DY14" s="82">
        <f>Náklady_2018!DQ16/Náklady_2018!$MO16</f>
        <v>2.7198004246219028E-3</v>
      </c>
      <c r="DZ14" s="82">
        <f>Náklady_2018!DR16/Náklady_2018!$MO16</f>
        <v>3.2116464197774509E-2</v>
      </c>
      <c r="EA14" s="82">
        <f>Náklady_2018!DS16/Náklady_2018!$MO16</f>
        <v>0</v>
      </c>
      <c r="EB14" s="83">
        <f t="shared" si="3"/>
        <v>0.14399369697044451</v>
      </c>
      <c r="EC14" s="82">
        <f>Náklady_2018!DT16/Náklady_2018!$MO16</f>
        <v>0</v>
      </c>
      <c r="ED14" s="82">
        <f>Náklady_2018!DU16/Náklady_2018!$MO16</f>
        <v>7.1186613154644706E-3</v>
      </c>
      <c r="EE14" s="82">
        <f>Náklady_2018!DV16/Náklady_2018!$MO16</f>
        <v>3.8715526452526069E-3</v>
      </c>
      <c r="EF14" s="82">
        <f>Náklady_2018!DW16/Náklady_2018!$MO16</f>
        <v>9.1739300036849901E-3</v>
      </c>
      <c r="EG14" s="82">
        <f>Náklady_2018!DX16/Náklady_2018!$MO16</f>
        <v>4.1552506487279074E-3</v>
      </c>
      <c r="EH14" s="82">
        <f>Náklady_2018!DY16/Náklady_2018!$MO16</f>
        <v>6.353910175661487E-3</v>
      </c>
      <c r="EI14" s="82">
        <f>Náklady_2018!DZ16/Náklady_2018!$MO16</f>
        <v>1.3010020398503184E-2</v>
      </c>
      <c r="EJ14" s="82">
        <f>Náklady_2018!EA16/Náklady_2018!$MO16</f>
        <v>4.5992996976457695E-3</v>
      </c>
      <c r="EK14" s="82">
        <f>Náklady_2018!EB16/Náklady_2018!$MO16</f>
        <v>2.3482177135482757E-3</v>
      </c>
      <c r="EL14" s="82">
        <f>Náklady_2018!EC16/Náklady_2018!$MO16</f>
        <v>2.5455728464006586E-3</v>
      </c>
      <c r="EM14" s="82">
        <f>Náklady_2018!ED16/Náklady_2018!$MO16</f>
        <v>2.2726677017532227E-3</v>
      </c>
      <c r="EN14" s="82">
        <f>Náklady_2018!EE16/Náklady_2018!$MO16</f>
        <v>3.5107627930068444E-3</v>
      </c>
      <c r="EO14" s="82">
        <f>Náklady_2018!EF16/Náklady_2018!$MO16</f>
        <v>7.2127133709644345E-3</v>
      </c>
      <c r="EP14" s="82">
        <f>Náklady_2018!EG16/Náklady_2018!$MO16</f>
        <v>0</v>
      </c>
      <c r="EQ14" s="82">
        <f>Náklady_2018!EH16/Náklady_2018!$MO16</f>
        <v>0</v>
      </c>
      <c r="ER14" s="82">
        <f>Náklady_2018!EI16/Náklady_2018!$MO16</f>
        <v>0</v>
      </c>
      <c r="ES14" s="82">
        <f>Náklady_2018!EJ16/Náklady_2018!$MO16</f>
        <v>2.9973310801955665E-3</v>
      </c>
      <c r="ET14" s="82">
        <f>Náklady_2018!EK16/Náklady_2018!$MO16</f>
        <v>6.8796765842760385E-3</v>
      </c>
      <c r="EU14" s="82">
        <f>Náklady_2018!EL16/Náklady_2018!$MO16</f>
        <v>0</v>
      </c>
      <c r="EV14" s="82">
        <f>Náklady_2018!EM16/Náklady_2018!$MO16</f>
        <v>0</v>
      </c>
      <c r="EW14" s="82">
        <f>Náklady_2018!EN16/Náklady_2018!$MO16</f>
        <v>6.7944129995359065E-2</v>
      </c>
      <c r="EX14" s="82">
        <f>Náklady_2018!EO16/Náklady_2018!$MO16</f>
        <v>0</v>
      </c>
      <c r="EY14" s="82">
        <f>Náklady_2018!EP16/Náklady_2018!$MO16</f>
        <v>0</v>
      </c>
      <c r="EZ14" s="82">
        <f>Náklady_2018!EQ16/Náklady_2018!$MO16</f>
        <v>0</v>
      </c>
      <c r="FA14" s="82">
        <f>Náklady_2018!ER16/Náklady_2018!$MO16</f>
        <v>0</v>
      </c>
      <c r="FB14" s="82">
        <f>Náklady_2018!ES16/Náklady_2018!$MO16</f>
        <v>0</v>
      </c>
      <c r="FC14" s="82">
        <f>Náklady_2018!ET16/Náklady_2018!$MO16</f>
        <v>0</v>
      </c>
      <c r="FD14" s="82">
        <f>Náklady_2018!EU16/Náklady_2018!$MO16</f>
        <v>0</v>
      </c>
      <c r="FE14" s="83">
        <f t="shared" si="11"/>
        <v>2.8877064712439698E-2</v>
      </c>
      <c r="FF14" s="82">
        <f>Náklady_2018!EV16/Náklady_2018!$MO16</f>
        <v>0</v>
      </c>
      <c r="FG14" s="82">
        <f>Náklady_2018!EW16/Náklady_2018!$MO16</f>
        <v>3.1623076365643555E-3</v>
      </c>
      <c r="FH14" s="82">
        <f>Náklady_2018!EX16/Náklady_2018!$MO16</f>
        <v>0</v>
      </c>
      <c r="FI14" s="82">
        <f>Náklady_2018!EY16/Náklady_2018!$MO16</f>
        <v>0</v>
      </c>
      <c r="FJ14" s="82">
        <f>Náklady_2018!EZ16/Náklady_2018!$MO16</f>
        <v>2.9310320902529692E-3</v>
      </c>
      <c r="FK14" s="82">
        <f>Náklady_2018!FA16/Náklady_2018!$MO16</f>
        <v>0</v>
      </c>
      <c r="FL14" s="82">
        <f>Náklady_2018!FB16/Náklady_2018!$MO16</f>
        <v>4.5160405009736703E-3</v>
      </c>
      <c r="FM14" s="82">
        <f>Náklady_2018!FC16/Náklady_2018!$MO16</f>
        <v>2.9834545474168835E-3</v>
      </c>
      <c r="FN14" s="82">
        <f>Náklady_2018!FD16/Náklady_2018!$MO16</f>
        <v>0</v>
      </c>
      <c r="FO14" s="82">
        <f>Náklady_2018!FE16/Náklady_2018!$MO16</f>
        <v>6.8997204649563579E-3</v>
      </c>
      <c r="FP14" s="82">
        <f>Náklady_2018!FF16/Náklady_2018!$MO16</f>
        <v>0</v>
      </c>
      <c r="FQ14" s="82">
        <f>Náklady_2018!FG16/Náklady_2018!$MO16</f>
        <v>0</v>
      </c>
      <c r="FR14" s="82">
        <f>Náklady_2018!FH16/Náklady_2018!$MO16</f>
        <v>0</v>
      </c>
      <c r="FS14" s="82">
        <f>Náklady_2018!FI16/Náklady_2018!$MO16</f>
        <v>8.3845094722754584E-3</v>
      </c>
      <c r="FT14" s="82">
        <f>Náklady_2018!FJ16/Náklady_2018!$MO16</f>
        <v>0</v>
      </c>
      <c r="FU14" s="82">
        <f>Náklady_2018!FK16/Náklady_2018!$MO16</f>
        <v>0</v>
      </c>
      <c r="FV14" s="82">
        <f>Náklady_2018!FL16/Náklady_2018!$MO16</f>
        <v>0</v>
      </c>
      <c r="FW14" s="83">
        <f t="shared" si="12"/>
        <v>0.14610447178977978</v>
      </c>
      <c r="FX14" s="82">
        <f>Náklady_2018!FM16/Náklady_2018!$MO16</f>
        <v>0</v>
      </c>
      <c r="FY14" s="82">
        <f>Náklady_2018!FN16/Náklady_2018!$MO16</f>
        <v>2.8431473826546422E-3</v>
      </c>
      <c r="FZ14" s="82">
        <f>Náklady_2018!FO16/Náklady_2018!$MO16</f>
        <v>9.1970575583161292E-3</v>
      </c>
      <c r="GA14" s="82">
        <f>Náklady_2018!FP16/Náklady_2018!$MO16</f>
        <v>0</v>
      </c>
      <c r="GB14" s="82">
        <f>Náklady_2018!FQ16/Náklady_2018!$MO16</f>
        <v>6.4171254916532659E-3</v>
      </c>
      <c r="GC14" s="82">
        <f>Náklady_2018!FR16/Náklady_2018!$MO16</f>
        <v>0</v>
      </c>
      <c r="GD14" s="82">
        <f>Náklady_2018!FS16/Náklady_2018!$MO16</f>
        <v>5.6770437434568296E-3</v>
      </c>
      <c r="GE14" s="82">
        <f>Náklady_2018!FT16/Náklady_2018!$MO16</f>
        <v>1.0721934326995869E-2</v>
      </c>
      <c r="GF14" s="82">
        <f>Náklady_2018!FU16/Náklady_2018!$MO16</f>
        <v>2.6180391842448932E-3</v>
      </c>
      <c r="GG14" s="82">
        <f>Náklady_2018!FV16/Náklady_2018!$MO16</f>
        <v>0.10682925851518016</v>
      </c>
      <c r="GH14" s="82">
        <f>Náklady_2018!FW16/Náklady_2018!$MO16</f>
        <v>0</v>
      </c>
      <c r="GI14" s="82">
        <f>Náklady_2018!FX16/Náklady_2018!$MO16</f>
        <v>0</v>
      </c>
      <c r="GJ14" s="82">
        <f>Náklady_2018!FY16/Náklady_2018!$MO16</f>
        <v>0</v>
      </c>
      <c r="GK14" s="82">
        <f>Náklady_2018!FZ16/Náklady_2018!$MO16</f>
        <v>0</v>
      </c>
      <c r="GL14" s="82">
        <f>Náklady_2018!GA16/Náklady_2018!$MO16</f>
        <v>0</v>
      </c>
      <c r="GM14" s="82">
        <f>Náklady_2018!GB16/Náklady_2018!$MO16</f>
        <v>0</v>
      </c>
      <c r="GN14" s="82">
        <f>Náklady_2018!GC16/Náklady_2018!$MO16</f>
        <v>0</v>
      </c>
      <c r="GO14" s="82">
        <f>Náklady_2018!GD16/Náklady_2018!$MO16</f>
        <v>1.8008655872779947E-3</v>
      </c>
      <c r="GP14" s="82">
        <f>Náklady_2018!GE16/Náklady_2018!$MO16</f>
        <v>0</v>
      </c>
      <c r="GQ14" s="82">
        <f>Náklady_2018!GF16/Náklady_2018!$MO16</f>
        <v>0</v>
      </c>
      <c r="GR14" s="82">
        <f>Náklady_2018!GG16/Náklady_2018!$MO16</f>
        <v>0</v>
      </c>
      <c r="GS14" s="83">
        <f t="shared" si="13"/>
        <v>6.7621886067498541E-2</v>
      </c>
      <c r="GT14" s="82">
        <f>Náklady_2018!GH16/Náklady_2018!$MO16</f>
        <v>0</v>
      </c>
      <c r="GU14" s="82">
        <f>Náklady_2018!GI16/Náklady_2018!$MO16</f>
        <v>1.4314414479699403E-2</v>
      </c>
      <c r="GV14" s="82">
        <f>Náklady_2018!GJ16/Náklady_2018!$MO16</f>
        <v>5.724840689694516E-3</v>
      </c>
      <c r="GW14" s="82">
        <f>Náklady_2018!GK16/Náklady_2018!$MO16</f>
        <v>1.1929192678741306E-2</v>
      </c>
      <c r="GX14" s="82">
        <f>Náklady_2018!GL16/Náklady_2018!$MO16</f>
        <v>0</v>
      </c>
      <c r="GY14" s="82">
        <f>Náklady_2018!GM16/Náklady_2018!$MO16</f>
        <v>3.5653438219363315E-2</v>
      </c>
      <c r="GZ14" s="82">
        <f>Náklady_2018!GN16/Náklady_2018!$MO16</f>
        <v>0</v>
      </c>
      <c r="HA14" s="82">
        <f>Náklady_2018!GO16/Náklady_2018!$MO16</f>
        <v>0</v>
      </c>
      <c r="HB14" s="82">
        <f>Náklady_2018!GP16/Náklady_2018!$MO16</f>
        <v>0</v>
      </c>
      <c r="HC14" s="82">
        <f>Náklady_2018!GQ16/Náklady_2018!$MO16</f>
        <v>0</v>
      </c>
      <c r="HD14" s="82">
        <f>Náklady_2018!GR16/Náklady_2018!$MO16</f>
        <v>0</v>
      </c>
      <c r="HE14" s="83">
        <f t="shared" si="14"/>
        <v>6.0905644202615877E-2</v>
      </c>
      <c r="HF14" s="82">
        <f>Náklady_2018!GS16/Náklady_2018!$MO16</f>
        <v>0</v>
      </c>
      <c r="HG14" s="82">
        <f>Náklady_2018!GT16/Náklady_2018!$MO16</f>
        <v>0</v>
      </c>
      <c r="HH14" s="82">
        <f>Náklady_2018!GU16/Náklady_2018!$MO16</f>
        <v>0</v>
      </c>
      <c r="HI14" s="82">
        <f>Náklady_2018!GV16/Náklady_2018!$MO16</f>
        <v>0</v>
      </c>
      <c r="HJ14" s="82">
        <f>Náklady_2018!GW16/Náklady_2018!$MO16</f>
        <v>0</v>
      </c>
      <c r="HK14" s="82">
        <f>Náklady_2018!GX16/Náklady_2018!$MO16</f>
        <v>0</v>
      </c>
      <c r="HL14" s="82">
        <f>Náklady_2018!GY16/Náklady_2018!$MO16</f>
        <v>0</v>
      </c>
      <c r="HM14" s="82">
        <f>Náklady_2018!GZ16/Náklady_2018!$MO16</f>
        <v>0</v>
      </c>
      <c r="HN14" s="82">
        <f>Náklady_2018!HA16/Náklady_2018!$MO16</f>
        <v>1.2555178490757457E-2</v>
      </c>
      <c r="HO14" s="82">
        <f>Náklady_2018!HB16/Náklady_2018!$MO16</f>
        <v>4.8350465711858422E-2</v>
      </c>
      <c r="HP14" s="82">
        <f>Náklady_2018!HC16/Náklady_2018!$MO16</f>
        <v>0</v>
      </c>
      <c r="HQ14" s="82">
        <f>Náklady_2018!HD16/Náklady_2018!$MO16</f>
        <v>0</v>
      </c>
      <c r="HR14" s="82">
        <f>Náklady_2018!HE16/Náklady_2018!$MO16</f>
        <v>0</v>
      </c>
      <c r="HS14" s="82">
        <f>Náklady_2018!HF16/Náklady_2018!$MO16</f>
        <v>0</v>
      </c>
      <c r="HT14" s="82">
        <f>Náklady_2018!HG16/Náklady_2018!$MO16</f>
        <v>0</v>
      </c>
      <c r="HU14" s="82">
        <f>Náklady_2018!HH16/Náklady_2018!$MO16</f>
        <v>0</v>
      </c>
      <c r="HV14" s="83">
        <f t="shared" si="15"/>
        <v>1.8808869263017343E-2</v>
      </c>
      <c r="HW14" s="82">
        <f>Náklady_2018!HI16/Náklady_2018!$MO16</f>
        <v>1.8808869263017343E-2</v>
      </c>
      <c r="HX14" s="82">
        <f>Náklady_2018!HJ16/Náklady_2018!$MO16</f>
        <v>0</v>
      </c>
      <c r="HY14" s="82">
        <f>Náklady_2018!HK16/Náklady_2018!$MO16</f>
        <v>0</v>
      </c>
      <c r="HZ14" s="82">
        <f>Náklady_2018!HL16/Náklady_2018!$MO16</f>
        <v>0</v>
      </c>
      <c r="IA14" s="82">
        <f>Náklady_2018!HM16/Náklady_2018!$MO16</f>
        <v>0</v>
      </c>
      <c r="IB14" s="82">
        <f>Náklady_2018!HN16/Náklady_2018!$MO16</f>
        <v>0</v>
      </c>
      <c r="IC14" s="82">
        <f>Náklady_2018!HO16/Náklady_2018!$MO16</f>
        <v>0</v>
      </c>
      <c r="ID14" s="82">
        <f>Náklady_2018!HP16/Náklady_2018!$MO16</f>
        <v>0</v>
      </c>
      <c r="IE14" s="82">
        <f>Náklady_2018!HQ16/Náklady_2018!$MO16</f>
        <v>0</v>
      </c>
      <c r="IF14" s="83">
        <f t="shared" si="4"/>
        <v>3.0841365019111069E-2</v>
      </c>
      <c r="IG14" s="82">
        <f>Náklady_2018!HR16/Náklady_2018!$MO16</f>
        <v>3.0841365019111069E-2</v>
      </c>
      <c r="IH14" s="82">
        <f>Náklady_2018!HS16/Náklady_2018!$MO16</f>
        <v>0</v>
      </c>
      <c r="II14" s="82">
        <f>Náklady_2018!HT16/Náklady_2018!$MO16</f>
        <v>0</v>
      </c>
      <c r="IJ14" s="82">
        <f>Náklady_2018!HU16/Náklady_2018!$MO16</f>
        <v>0</v>
      </c>
      <c r="IK14" s="82">
        <f>Náklady_2018!HV16/Náklady_2018!$MO16</f>
        <v>0</v>
      </c>
      <c r="IL14" s="82">
        <f>Náklady_2018!HW16/Náklady_2018!$MO16</f>
        <v>0</v>
      </c>
      <c r="IM14" s="82">
        <f>Náklady_2018!HX16/Náklady_2018!$MO16</f>
        <v>0</v>
      </c>
      <c r="IN14" s="82">
        <f>Náklady_2018!HY16/Náklady_2018!$MO16</f>
        <v>0</v>
      </c>
      <c r="IO14" s="82">
        <f>Náklady_2018!HZ16/Náklady_2018!$MO16</f>
        <v>0</v>
      </c>
      <c r="IP14" s="82">
        <f>Náklady_2018!IA16/Náklady_2018!$MO16</f>
        <v>0</v>
      </c>
      <c r="IQ14" s="82">
        <f>Náklady_2018!IB16/Náklady_2018!$MO16</f>
        <v>0</v>
      </c>
      <c r="IR14" s="82">
        <f>Náklady_2018!IC16/Náklady_2018!$MO16</f>
        <v>0</v>
      </c>
      <c r="IS14" s="82">
        <f>Náklady_2018!ID16/Náklady_2018!$MO16</f>
        <v>0</v>
      </c>
      <c r="IT14" s="82">
        <f>Náklady_2018!IE16/Náklady_2018!$MO16</f>
        <v>0</v>
      </c>
      <c r="IU14" s="82">
        <f>Náklady_2018!IF16/Náklady_2018!$MO16</f>
        <v>0</v>
      </c>
      <c r="IV14" s="82">
        <f>Náklady_2018!IG16/Náklady_2018!$MO16</f>
        <v>0</v>
      </c>
      <c r="IW14" s="82">
        <f>Náklady_2018!IH16/Náklady_2018!$MO16</f>
        <v>0</v>
      </c>
      <c r="IX14" s="82">
        <f>Náklady_2018!II16/Náklady_2018!$MO16</f>
        <v>0</v>
      </c>
      <c r="IY14" s="83">
        <f t="shared" si="5"/>
        <v>4.6791668529719679E-2</v>
      </c>
      <c r="IZ14" s="82">
        <f>Náklady_2018!IJ16/Náklady_2018!$MO16</f>
        <v>4.6791668529719679E-2</v>
      </c>
      <c r="JA14" s="82">
        <f>Náklady_2018!IK16/Náklady_2018!$MO16</f>
        <v>0</v>
      </c>
      <c r="JB14" s="82">
        <f>Náklady_2018!IL16/Náklady_2018!$MO16</f>
        <v>0</v>
      </c>
      <c r="JC14" s="82">
        <f>Náklady_2018!IM16/Náklady_2018!$MO16</f>
        <v>0</v>
      </c>
      <c r="JD14" s="82">
        <f>Náklady_2018!IN16/Náklady_2018!$MO16</f>
        <v>0</v>
      </c>
      <c r="JE14" s="82">
        <f>Náklady_2018!IO16/Náklady_2018!$MO16</f>
        <v>0</v>
      </c>
      <c r="JF14" s="82">
        <f>Náklady_2018!IP16/Náklady_2018!$MO16</f>
        <v>0</v>
      </c>
      <c r="JG14" s="82">
        <f>Náklady_2018!IQ16/Náklady_2018!$MO16</f>
        <v>0</v>
      </c>
      <c r="JH14" s="82">
        <f>Náklady_2018!IR16/Náklady_2018!$MO16</f>
        <v>0</v>
      </c>
      <c r="JI14" s="82">
        <f>Náklady_2018!IS16/Náklady_2018!$MO16</f>
        <v>0</v>
      </c>
      <c r="JJ14" s="82">
        <f>Náklady_2018!IT16/Náklady_2018!$MO16</f>
        <v>0</v>
      </c>
      <c r="JK14" s="82">
        <f>Náklady_2018!IU16/Náklady_2018!$MO16</f>
        <v>0</v>
      </c>
      <c r="JL14" s="82">
        <f>Náklady_2018!IV16/Náklady_2018!$MO16</f>
        <v>0</v>
      </c>
      <c r="JM14" s="82">
        <f>Náklady_2018!IW16/Náklady_2018!$MO16</f>
        <v>0</v>
      </c>
      <c r="JN14" s="82">
        <f>Náklady_2018!IX16/Náklady_2018!$MO16</f>
        <v>0</v>
      </c>
      <c r="JO14" s="82">
        <f>Náklady_2018!IY16/Náklady_2018!$MO16</f>
        <v>0</v>
      </c>
      <c r="JP14" s="82">
        <f>Náklady_2018!IZ16/Náklady_2018!$MO16</f>
        <v>0</v>
      </c>
      <c r="JQ14" s="82">
        <f>Náklady_2018!JA16/Náklady_2018!$MO16</f>
        <v>0</v>
      </c>
      <c r="JR14" s="82">
        <f>Náklady_2018!JB16/Náklady_2018!$MO16</f>
        <v>0</v>
      </c>
      <c r="JS14" s="82">
        <f>Náklady_2018!JC16/Náklady_2018!$MO16</f>
        <v>0</v>
      </c>
      <c r="JT14" s="83">
        <f t="shared" si="6"/>
        <v>8.8231620917793879E-2</v>
      </c>
      <c r="JU14" s="82">
        <f>Náklady_2018!JD16/Náklady_2018!$MO16</f>
        <v>6.7661973828859176E-2</v>
      </c>
      <c r="JV14" s="82">
        <f>Náklady_2018!JE16/Náklady_2018!$MO16</f>
        <v>0</v>
      </c>
      <c r="JW14" s="82">
        <f>Náklady_2018!JF16/Náklady_2018!$MO16</f>
        <v>0</v>
      </c>
      <c r="JX14" s="82">
        <f>Náklady_2018!JG16/Náklady_2018!$MO16</f>
        <v>0</v>
      </c>
      <c r="JY14" s="82">
        <f>Náklady_2018!JH16/Náklady_2018!$MO16</f>
        <v>0</v>
      </c>
      <c r="JZ14" s="82">
        <f>Náklady_2018!JI16/Náklady_2018!$MO16</f>
        <v>0</v>
      </c>
      <c r="KA14" s="82">
        <f>Náklady_2018!JJ16/Náklady_2018!$MO16</f>
        <v>0</v>
      </c>
      <c r="KB14" s="82">
        <f>Náklady_2018!JK16/Náklady_2018!$MO16</f>
        <v>0</v>
      </c>
      <c r="KC14" s="82">
        <f>Náklady_2018!JL16/Náklady_2018!$MO16</f>
        <v>0</v>
      </c>
      <c r="KD14" s="82">
        <f>Náklady_2018!JM16/Náklady_2018!$MO16</f>
        <v>0</v>
      </c>
      <c r="KE14" s="82">
        <f>Náklady_2018!JN16/Náklady_2018!$MO16</f>
        <v>0</v>
      </c>
      <c r="KF14" s="82">
        <f>Náklady_2018!JO16/Náklady_2018!$MO16</f>
        <v>0</v>
      </c>
      <c r="KG14" s="82">
        <f>Náklady_2018!JP16/Náklady_2018!$MO16</f>
        <v>0</v>
      </c>
      <c r="KH14" s="82">
        <f>Náklady_2018!JQ16/Náklady_2018!$MO16</f>
        <v>0</v>
      </c>
      <c r="KI14" s="82">
        <f>Náklady_2018!JR16/Náklady_2018!$MO16</f>
        <v>0</v>
      </c>
      <c r="KJ14" s="82">
        <f>Náklady_2018!JS16/Náklady_2018!$MO16</f>
        <v>0</v>
      </c>
      <c r="KK14" s="82">
        <f>Náklady_2018!JT16/Náklady_2018!$MO16</f>
        <v>0</v>
      </c>
      <c r="KL14" s="82">
        <f>Náklady_2018!JU16/Náklady_2018!$MO16</f>
        <v>0</v>
      </c>
      <c r="KM14" s="82">
        <f>Náklady_2018!JV16/Náklady_2018!$MO16</f>
        <v>9.6179790526028514E-3</v>
      </c>
      <c r="KN14" s="82">
        <f>Náklady_2018!JW16/Náklady_2018!$MO16</f>
        <v>0</v>
      </c>
      <c r="KO14" s="82">
        <f>Náklady_2018!JX16/Náklady_2018!$MO16</f>
        <v>0</v>
      </c>
      <c r="KP14" s="82">
        <f>Náklady_2018!JY16/Náklady_2018!$MO16</f>
        <v>0</v>
      </c>
      <c r="KQ14" s="82">
        <f>Náklady_2018!JZ16/Náklady_2018!$MO16</f>
        <v>0</v>
      </c>
      <c r="KR14" s="82">
        <f>Náklady_2018!KA16/Náklady_2018!$MO16</f>
        <v>0</v>
      </c>
      <c r="KS14" s="82">
        <f>Náklady_2018!KB16/Náklady_2018!$MO16</f>
        <v>0</v>
      </c>
      <c r="KT14" s="82">
        <f>Náklady_2018!KC16/Náklady_2018!$MO16</f>
        <v>0</v>
      </c>
      <c r="KU14" s="82">
        <f>Náklady_2018!KD16/Náklady_2018!$MO16</f>
        <v>0</v>
      </c>
      <c r="KV14" s="82">
        <f>Náklady_2018!KE16/Náklady_2018!$MO16</f>
        <v>0</v>
      </c>
      <c r="KW14" s="82">
        <f>Náklady_2018!KF16/Náklady_2018!$MO16</f>
        <v>0</v>
      </c>
      <c r="KX14" s="82">
        <f>Náklady_2018!KG16/Náklady_2018!$MO16</f>
        <v>0</v>
      </c>
      <c r="KY14" s="82">
        <f>Náklady_2018!KH16/Náklady_2018!$MO16</f>
        <v>0</v>
      </c>
      <c r="KZ14" s="82">
        <f>Náklady_2018!KI16/Náklady_2018!$MO16</f>
        <v>0</v>
      </c>
      <c r="LA14" s="82">
        <f>Náklady_2018!KJ16/Náklady_2018!$MO16</f>
        <v>0</v>
      </c>
      <c r="LB14" s="82">
        <f>Náklady_2018!KK16/Náklady_2018!$MO16</f>
        <v>3.8268393729657389E-3</v>
      </c>
      <c r="LC14" s="82">
        <f>Náklady_2018!KL16/Náklady_2018!$MO16</f>
        <v>0</v>
      </c>
      <c r="LD14" s="82">
        <f>Náklady_2018!KM16/Náklady_2018!$MO16</f>
        <v>0</v>
      </c>
      <c r="LE14" s="82">
        <f>Náklady_2018!KN16/Náklady_2018!$MO16</f>
        <v>0</v>
      </c>
      <c r="LF14" s="82">
        <f>Náklady_2018!KO16/Náklady_2018!$MO16</f>
        <v>0</v>
      </c>
      <c r="LG14" s="82">
        <f>Náklady_2018!KP16/Náklady_2018!$MO16</f>
        <v>7.1248286633661074E-3</v>
      </c>
      <c r="LH14" s="82">
        <f>Náklady_2018!KQ16/Náklady_2018!$MO16</f>
        <v>0</v>
      </c>
      <c r="LI14" s="82">
        <f>Náklady_2018!KR16/Náklady_2018!$MO16</f>
        <v>0</v>
      </c>
      <c r="LJ14" s="82">
        <f>Náklady_2018!KS16/Náklady_2018!$MO16</f>
        <v>0</v>
      </c>
      <c r="LK14" s="82">
        <f>Náklady_2018!KT16/Náklady_2018!$MO16</f>
        <v>0</v>
      </c>
      <c r="LL14" s="82">
        <f>Náklady_2018!KU16/Náklady_2018!$MO16</f>
        <v>0</v>
      </c>
      <c r="LM14" s="83">
        <f t="shared" si="16"/>
        <v>7.3548707400971663E-2</v>
      </c>
      <c r="LN14" s="82">
        <f>Náklady_2018!KV16/Náklady_2018!$MO16</f>
        <v>7.3548707400971663E-2</v>
      </c>
      <c r="LO14" s="82">
        <f>Náklady_2018!KW16/Náklady_2018!$MO16</f>
        <v>0</v>
      </c>
      <c r="LP14" s="82">
        <f>Náklady_2018!KX16/Náklady_2018!$MO16</f>
        <v>0</v>
      </c>
      <c r="LQ14" s="82">
        <f>Náklady_2018!KY16/Náklady_2018!$MO16</f>
        <v>0</v>
      </c>
      <c r="LR14" s="82">
        <f>Náklady_2018!KZ16/Náklady_2018!$MO16</f>
        <v>0</v>
      </c>
      <c r="LS14" s="83">
        <f t="shared" si="7"/>
        <v>1.3710014385338981E-2</v>
      </c>
      <c r="LT14" s="82">
        <f>Náklady_2018!LA16/Náklady_2018!$MO16</f>
        <v>1.3710014385338981E-2</v>
      </c>
      <c r="LU14" s="82">
        <f>Náklady_2018!LB16/Náklady_2018!$MO16</f>
        <v>0</v>
      </c>
      <c r="LV14" s="82">
        <f>Náklady_2018!LC16/Náklady_2018!$MO16</f>
        <v>0</v>
      </c>
      <c r="LW14" s="82">
        <f>Náklady_2018!LD16/Náklady_2018!$MO16</f>
        <v>0</v>
      </c>
      <c r="LX14" s="82">
        <f>Náklady_2018!LE16/Náklady_2018!$MO16</f>
        <v>0</v>
      </c>
      <c r="LY14" s="82">
        <f>Náklady_2018!LF16/Náklady_2018!$MO16</f>
        <v>0</v>
      </c>
      <c r="LZ14" s="82">
        <f>Náklady_2018!LG16/Náklady_2018!$MO16</f>
        <v>0</v>
      </c>
      <c r="MA14" s="82">
        <f>Náklady_2018!LH16/Náklady_2018!$MO16</f>
        <v>0</v>
      </c>
      <c r="MB14" s="82">
        <f>Náklady_2018!LI16/Náklady_2018!$MO16</f>
        <v>0</v>
      </c>
      <c r="MC14" s="82">
        <f>Náklady_2018!LJ16/Náklady_2018!$MO16</f>
        <v>0</v>
      </c>
      <c r="MD14" s="82">
        <f>Náklady_2018!LK16/Náklady_2018!$MO16</f>
        <v>0</v>
      </c>
      <c r="ME14" s="82">
        <f>Náklady_2018!LL16/Náklady_2018!$MO16</f>
        <v>0</v>
      </c>
      <c r="MF14" s="82">
        <f>Náklady_2018!LM16/Náklady_2018!$MO16</f>
        <v>0</v>
      </c>
      <c r="MG14" s="83">
        <f t="shared" si="17"/>
        <v>1.4618156363855024E-2</v>
      </c>
      <c r="MH14" s="82">
        <f>Náklady_2018!LN16/Náklady_2018!$MO16</f>
        <v>1.4618156363855024E-2</v>
      </c>
      <c r="MI14" s="82">
        <f>Náklady_2018!LO16/Náklady_2018!$MO16</f>
        <v>0</v>
      </c>
      <c r="MJ14" s="82">
        <f>Náklady_2018!LP16/Náklady_2018!$MO16</f>
        <v>0</v>
      </c>
      <c r="MK14" s="82">
        <f>Náklady_2018!LQ16/Náklady_2018!$MO16</f>
        <v>0</v>
      </c>
      <c r="ML14" s="82">
        <f>Náklady_2018!LR16/Náklady_2018!$MO16</f>
        <v>0</v>
      </c>
      <c r="MM14" s="82">
        <f>Náklady_2018!LS16/Náklady_2018!$MO16</f>
        <v>0</v>
      </c>
      <c r="MN14" s="82">
        <f>Náklady_2018!LT16/Náklady_2018!$MO16</f>
        <v>0</v>
      </c>
      <c r="MO14" s="82">
        <f>Náklady_2018!LU16/Náklady_2018!$MO16</f>
        <v>0</v>
      </c>
      <c r="MP14" s="82">
        <f>Náklady_2018!LV16/Náklady_2018!$MO16</f>
        <v>0</v>
      </c>
      <c r="MQ14" s="82">
        <f>Náklady_2018!LW16/Náklady_2018!$MO16</f>
        <v>0</v>
      </c>
      <c r="MR14" s="82">
        <f>Náklady_2018!LX16/Náklady_2018!$MO16</f>
        <v>0</v>
      </c>
      <c r="MS14" s="82">
        <f>Náklady_2018!LY16/Náklady_2018!$MO16</f>
        <v>0</v>
      </c>
      <c r="MT14" s="82">
        <f>Náklady_2018!LZ16/Náklady_2018!$MO16</f>
        <v>0</v>
      </c>
      <c r="MU14" s="82">
        <f>Náklady_2018!MA16/Náklady_2018!$MO16</f>
        <v>0</v>
      </c>
      <c r="MV14" s="82">
        <f>Náklady_2018!MB16/Náklady_2018!$MO16</f>
        <v>0</v>
      </c>
      <c r="MW14" s="82">
        <f>Náklady_2018!MC16/Náklady_2018!$MO16</f>
        <v>0</v>
      </c>
      <c r="MX14" s="82">
        <f>Náklady_2018!MD16/Náklady_2018!$MO16</f>
        <v>0</v>
      </c>
      <c r="MY14" s="82">
        <f>Náklady_2018!ME16/Náklady_2018!$MO16</f>
        <v>0</v>
      </c>
      <c r="MZ14" s="82">
        <f>Náklady_2018!MF16/Náklady_2018!$MO16</f>
        <v>0</v>
      </c>
      <c r="NA14" s="82">
        <f>Náklady_2018!MG16/Náklady_2018!$MO16</f>
        <v>0</v>
      </c>
      <c r="NB14" s="82">
        <f>Náklady_2018!MH16/Náklady_2018!$MO16</f>
        <v>0</v>
      </c>
      <c r="NC14" s="83">
        <f t="shared" si="18"/>
        <v>0</v>
      </c>
      <c r="ND14" s="82">
        <f>Náklady_2018!MI16/Náklady_2018!$MO16</f>
        <v>0</v>
      </c>
      <c r="NE14" s="82">
        <f>Náklady_2018!MJ16/Náklady_2018!$MO16</f>
        <v>0</v>
      </c>
      <c r="NF14" s="82">
        <f>Náklady_2018!MK16/Náklady_2018!$MO16</f>
        <v>0</v>
      </c>
      <c r="NG14" s="82">
        <f>Náklady_2018!ML16/Náklady_2018!$MO16</f>
        <v>0</v>
      </c>
      <c r="NH14" s="82">
        <f>Náklady_2018!MM16/Náklady_2018!$MO16</f>
        <v>0</v>
      </c>
      <c r="NI14" s="82">
        <f>Náklady_2018!MN16/Náklady_2018!$MO16</f>
        <v>0</v>
      </c>
      <c r="NJ14" s="84">
        <f t="shared" si="8"/>
        <v>1</v>
      </c>
    </row>
    <row r="15" spans="1:389" s="1" customFormat="1" ht="12.75" x14ac:dyDescent="0.2">
      <c r="A15" s="66"/>
      <c r="B15" s="126" t="s">
        <v>495</v>
      </c>
      <c r="C15" s="127"/>
      <c r="D15" s="127" t="s">
        <v>616</v>
      </c>
      <c r="E15" s="128"/>
      <c r="F15" s="130" t="s">
        <v>496</v>
      </c>
      <c r="G15" s="81">
        <f t="shared" si="9"/>
        <v>0.12235746316463804</v>
      </c>
      <c r="H15" s="82">
        <f>Náklady_2018!D17/Náklady_2018!$MO17</f>
        <v>0</v>
      </c>
      <c r="I15" s="82">
        <f>Náklady_2018!E17/Náklady_2018!$MO17</f>
        <v>0</v>
      </c>
      <c r="J15" s="82">
        <f>Náklady_2018!F17/Náklady_2018!$MO17</f>
        <v>1.2812299807815502E-3</v>
      </c>
      <c r="K15" s="82">
        <f>Náklady_2018!G17/Náklady_2018!$MO17</f>
        <v>0</v>
      </c>
      <c r="L15" s="82">
        <f>Náklady_2018!H17/Náklady_2018!$MO17</f>
        <v>0</v>
      </c>
      <c r="M15" s="82">
        <f>Náklady_2018!I17/Náklady_2018!$MO17</f>
        <v>0</v>
      </c>
      <c r="N15" s="82">
        <f>Náklady_2018!J17/Náklady_2018!$MO17</f>
        <v>1.2171684817424727E-2</v>
      </c>
      <c r="O15" s="82">
        <f>Náklady_2018!K17/Náklady_2018!$MO17</f>
        <v>0</v>
      </c>
      <c r="P15" s="82">
        <f>Náklady_2018!L17/Náklady_2018!$MO17</f>
        <v>0</v>
      </c>
      <c r="Q15" s="82">
        <f>Náklady_2018!M17/Náklady_2018!$MO17</f>
        <v>0</v>
      </c>
      <c r="R15" s="82">
        <f>Náklady_2018!N17/Náklady_2018!$MO17</f>
        <v>0</v>
      </c>
      <c r="S15" s="82">
        <f>Náklady_2018!O17/Náklady_2018!$MO17</f>
        <v>1.9859064702114029E-2</v>
      </c>
      <c r="T15" s="82">
        <f>Náklady_2018!P17/Náklady_2018!$MO17</f>
        <v>0</v>
      </c>
      <c r="U15" s="82">
        <f>Náklady_2018!Q17/Náklady_2018!$MO17</f>
        <v>0</v>
      </c>
      <c r="V15" s="82">
        <f>Náklady_2018!R17/Náklady_2018!$MO17</f>
        <v>6.406149903907751E-4</v>
      </c>
      <c r="W15" s="82">
        <f>Náklady_2018!S17/Náklady_2018!$MO17</f>
        <v>8.9686098654708519E-3</v>
      </c>
      <c r="X15" s="82">
        <f>Náklady_2018!T17/Náklady_2018!$MO17</f>
        <v>0</v>
      </c>
      <c r="Y15" s="82">
        <f>Náklady_2018!U17/Náklady_2018!$MO17</f>
        <v>0</v>
      </c>
      <c r="Z15" s="82">
        <f>Náklady_2018!V17/Náklady_2018!$MO17</f>
        <v>0</v>
      </c>
      <c r="AA15" s="82">
        <f>Náklady_2018!W17/Náklady_2018!$MO17</f>
        <v>1.4734144778987828E-2</v>
      </c>
      <c r="AB15" s="82">
        <f>Náklady_2018!X17/Náklady_2018!$MO17</f>
        <v>0</v>
      </c>
      <c r="AC15" s="82">
        <f>Náklady_2018!Y17/Náklady_2018!$MO17</f>
        <v>0</v>
      </c>
      <c r="AD15" s="82">
        <f>Náklady_2018!Z17/Náklady_2018!$MO17</f>
        <v>4.8046124279308135E-2</v>
      </c>
      <c r="AE15" s="82">
        <f>Náklady_2018!AA17/Náklady_2018!$MO17</f>
        <v>0</v>
      </c>
      <c r="AF15" s="82">
        <f>Náklady_2018!AB17/Náklady_2018!$MO17</f>
        <v>0</v>
      </c>
      <c r="AG15" s="82">
        <f>Náklady_2018!AC17/Náklady_2018!$MO17</f>
        <v>0</v>
      </c>
      <c r="AH15" s="82">
        <f>Náklady_2018!AD17/Náklady_2018!$MO17</f>
        <v>0</v>
      </c>
      <c r="AI15" s="82">
        <f>Náklady_2018!AE17/Náklady_2018!$MO17</f>
        <v>0</v>
      </c>
      <c r="AJ15" s="82">
        <f>Náklady_2018!AF17/Náklady_2018!$MO17</f>
        <v>0</v>
      </c>
      <c r="AK15" s="82">
        <f>Náklady_2018!AG17/Náklady_2018!$MO17</f>
        <v>0</v>
      </c>
      <c r="AL15" s="82">
        <f>Náklady_2018!AH17/Náklady_2018!$MO17</f>
        <v>0</v>
      </c>
      <c r="AM15" s="82">
        <f>Náklady_2018!AI17/Náklady_2018!$MO17</f>
        <v>0</v>
      </c>
      <c r="AN15" s="82">
        <f>Náklady_2018!AJ17/Náklady_2018!$MO17</f>
        <v>0</v>
      </c>
      <c r="AO15" s="82">
        <f>Náklady_2018!AK17/Náklady_2018!$MO17</f>
        <v>0</v>
      </c>
      <c r="AP15" s="82">
        <f>Náklady_2018!AL17/Náklady_2018!$MO17</f>
        <v>0</v>
      </c>
      <c r="AQ15" s="82">
        <f>Náklady_2018!AM17/Náklady_2018!$MO17</f>
        <v>0</v>
      </c>
      <c r="AR15" s="82">
        <f>Náklady_2018!AN17/Náklady_2018!$MO17</f>
        <v>0</v>
      </c>
      <c r="AS15" s="82">
        <f>Náklady_2018!AO17/Náklady_2018!$MO17</f>
        <v>0</v>
      </c>
      <c r="AT15" s="82">
        <f>Náklady_2018!AP17/Náklady_2018!$MO17</f>
        <v>7.6873798846893021E-3</v>
      </c>
      <c r="AU15" s="82">
        <f>Náklady_2018!AQ17/Náklady_2018!$MO17</f>
        <v>0</v>
      </c>
      <c r="AV15" s="82">
        <f>Náklady_2018!AR17/Náklady_2018!$MO17</f>
        <v>0</v>
      </c>
      <c r="AW15" s="82">
        <f>Náklady_2018!AS17/Náklady_2018!$MO17</f>
        <v>0</v>
      </c>
      <c r="AX15" s="82">
        <f>Náklady_2018!AT17/Náklady_2018!$MO17</f>
        <v>8.9686098654708519E-3</v>
      </c>
      <c r="AY15" s="82">
        <f>Náklady_2018!AU17/Náklady_2018!$MO17</f>
        <v>0</v>
      </c>
      <c r="AZ15" s="82">
        <f>Náklady_2018!AV17/Náklady_2018!$MO17</f>
        <v>0</v>
      </c>
      <c r="BA15" s="82">
        <f>Náklady_2018!AW17/Náklady_2018!$MO17</f>
        <v>0</v>
      </c>
      <c r="BB15" s="82">
        <f>Náklady_2018!AX17/Náklady_2018!$MO17</f>
        <v>0</v>
      </c>
      <c r="BC15" s="82">
        <f>Náklady_2018!AY17/Náklady_2018!$MO17</f>
        <v>0</v>
      </c>
      <c r="BD15" s="81">
        <f t="shared" si="0"/>
        <v>9.8654708520179379E-2</v>
      </c>
      <c r="BE15" s="82">
        <f>Náklady_2018!AZ17/Náklady_2018!$MO17</f>
        <v>0</v>
      </c>
      <c r="BF15" s="82">
        <f>Náklady_2018!BA17/Náklady_2018!$MO17</f>
        <v>8.9686098654708519E-3</v>
      </c>
      <c r="BG15" s="82">
        <f>Náklady_2018!BB17/Náklady_2018!$MO17</f>
        <v>0</v>
      </c>
      <c r="BH15" s="82">
        <f>Náklady_2018!BC17/Náklady_2018!$MO17</f>
        <v>0</v>
      </c>
      <c r="BI15" s="82">
        <f>Náklady_2018!BD17/Náklady_2018!$MO17</f>
        <v>4.4843049327354259E-3</v>
      </c>
      <c r="BJ15" s="82">
        <f>Náklady_2018!BE17/Náklady_2018!$MO17</f>
        <v>0</v>
      </c>
      <c r="BK15" s="82">
        <f>Náklady_2018!BF17/Náklady_2018!$MO17</f>
        <v>0</v>
      </c>
      <c r="BL15" s="82">
        <f>Náklady_2018!BG17/Náklady_2018!$MO17</f>
        <v>0</v>
      </c>
      <c r="BM15" s="82">
        <f>Náklady_2018!BH17/Náklady_2018!$MO17</f>
        <v>0</v>
      </c>
      <c r="BN15" s="82">
        <f>Náklady_2018!BI17/Náklady_2018!$MO17</f>
        <v>4.4843049327354259E-3</v>
      </c>
      <c r="BO15" s="82">
        <f>Náklady_2018!BJ17/Náklady_2018!$MO17</f>
        <v>0</v>
      </c>
      <c r="BP15" s="82">
        <f>Náklady_2018!BK17/Náklady_2018!$MO17</f>
        <v>0</v>
      </c>
      <c r="BQ15" s="82">
        <f>Náklady_2018!BL17/Náklady_2018!$MO17</f>
        <v>0</v>
      </c>
      <c r="BR15" s="82">
        <f>Náklady_2018!BM17/Náklady_2018!$MO17</f>
        <v>3.8436899423446511E-3</v>
      </c>
      <c r="BS15" s="82">
        <f>Náklady_2018!BN17/Náklady_2018!$MO17</f>
        <v>0</v>
      </c>
      <c r="BT15" s="82">
        <f>Náklady_2018!BO17/Náklady_2018!$MO17</f>
        <v>0</v>
      </c>
      <c r="BU15" s="82">
        <f>Náklady_2018!BP17/Náklady_2018!$MO17</f>
        <v>0</v>
      </c>
      <c r="BV15" s="82">
        <f>Náklady_2018!BQ17/Náklady_2018!$MO17</f>
        <v>2.5624599615631004E-3</v>
      </c>
      <c r="BW15" s="82">
        <f>Náklady_2018!BR17/Náklady_2018!$MO17</f>
        <v>0</v>
      </c>
      <c r="BX15" s="82">
        <f>Náklady_2018!BS17/Náklady_2018!$MO17</f>
        <v>0</v>
      </c>
      <c r="BY15" s="82">
        <f>Náklady_2018!BT17/Náklady_2018!$MO17</f>
        <v>7.0467648942985267E-2</v>
      </c>
      <c r="BZ15" s="82">
        <f>Náklady_2018!BU17/Náklady_2018!$MO17</f>
        <v>0</v>
      </c>
      <c r="CA15" s="82">
        <f>Náklady_2018!BV17/Náklady_2018!$MO17</f>
        <v>0</v>
      </c>
      <c r="CB15" s="82">
        <f>Náklady_2018!BW17/Náklady_2018!$MO17</f>
        <v>0</v>
      </c>
      <c r="CC15" s="82">
        <f>Náklady_2018!BX17/Náklady_2018!$MO17</f>
        <v>3.8436899423446511E-3</v>
      </c>
      <c r="CD15" s="82">
        <f>Náklady_2018!BY17/Náklady_2018!$MO17</f>
        <v>0</v>
      </c>
      <c r="CE15" s="82">
        <f>Náklady_2018!BZ17/Náklady_2018!$MO17</f>
        <v>0</v>
      </c>
      <c r="CF15" s="82">
        <f>Náklady_2018!CA17/Náklady_2018!$MO17</f>
        <v>0</v>
      </c>
      <c r="CG15" s="81">
        <f t="shared" si="1"/>
        <v>2.6905829596412557E-2</v>
      </c>
      <c r="CH15" s="82">
        <f>Náklady_2018!CB17/Náklady_2018!$MO17</f>
        <v>0</v>
      </c>
      <c r="CI15" s="82">
        <f>Náklady_2018!CC17/Náklady_2018!$MO17</f>
        <v>1.2812299807815502E-3</v>
      </c>
      <c r="CJ15" s="82">
        <f>Náklady_2018!CD17/Náklady_2018!$MO17</f>
        <v>1.2812299807815502E-3</v>
      </c>
      <c r="CK15" s="82">
        <f>Náklady_2018!CE17/Náklady_2018!$MO17</f>
        <v>4.4843049327354259E-3</v>
      </c>
      <c r="CL15" s="82">
        <f>Náklady_2018!CF17/Náklady_2018!$MO17</f>
        <v>3.8436899423446511E-3</v>
      </c>
      <c r="CM15" s="82">
        <f>Náklady_2018!CG17/Náklady_2018!$MO17</f>
        <v>1.2812299807815502E-3</v>
      </c>
      <c r="CN15" s="82">
        <f>Náklady_2018!CH17/Náklady_2018!$MO17</f>
        <v>0</v>
      </c>
      <c r="CO15" s="82">
        <f>Náklady_2018!CI17/Náklady_2018!$MO17</f>
        <v>7.0467648942985264E-3</v>
      </c>
      <c r="CP15" s="82">
        <f>Náklady_2018!CJ17/Náklady_2018!$MO17</f>
        <v>1.2812299807815502E-3</v>
      </c>
      <c r="CQ15" s="82">
        <f>Náklady_2018!CK17/Náklady_2018!$MO17</f>
        <v>0</v>
      </c>
      <c r="CR15" s="82">
        <f>Náklady_2018!CL17/Náklady_2018!$MO17</f>
        <v>2.5624599615631004E-3</v>
      </c>
      <c r="CS15" s="82">
        <f>Náklady_2018!CM17/Náklady_2018!$MO17</f>
        <v>1.2812299807815502E-3</v>
      </c>
      <c r="CT15" s="82">
        <f>Náklady_2018!CN17/Náklady_2018!$MO17</f>
        <v>2.5624599615631004E-3</v>
      </c>
      <c r="CU15" s="82">
        <f>Náklady_2018!CO17/Náklady_2018!$MO17</f>
        <v>0</v>
      </c>
      <c r="CV15" s="82">
        <f>Náklady_2018!CP17/Náklady_2018!$MO17</f>
        <v>0</v>
      </c>
      <c r="CW15" s="82">
        <f>Náklady_2018!CQ17/Náklady_2018!$MO17</f>
        <v>0</v>
      </c>
      <c r="CX15" s="82">
        <f>Náklady_2018!CR17/Náklady_2018!$MO17</f>
        <v>0</v>
      </c>
      <c r="CY15" s="81">
        <f t="shared" si="2"/>
        <v>0.10313901345291479</v>
      </c>
      <c r="CZ15" s="82">
        <f>Náklady_2018!CS17/Náklady_2018!$MO17</f>
        <v>0</v>
      </c>
      <c r="DA15" s="82">
        <f>Náklady_2018!CT17/Náklady_2018!$MO17</f>
        <v>2.3062139654067906E-2</v>
      </c>
      <c r="DB15" s="82">
        <f>Náklady_2018!CU17/Náklady_2018!$MO17</f>
        <v>7.0467648942985264E-3</v>
      </c>
      <c r="DC15" s="82">
        <f>Náklady_2018!CV17/Náklady_2018!$MO17</f>
        <v>9.6092248558616276E-3</v>
      </c>
      <c r="DD15" s="82">
        <f>Náklady_2018!CW17/Náklady_2018!$MO17</f>
        <v>0</v>
      </c>
      <c r="DE15" s="82">
        <f>Náklady_2018!CX17/Náklady_2018!$MO17</f>
        <v>0</v>
      </c>
      <c r="DF15" s="82">
        <f>Náklady_2018!CY17/Náklady_2018!$MO17</f>
        <v>0</v>
      </c>
      <c r="DG15" s="82">
        <f>Náklady_2018!CZ17/Náklady_2018!$MO17</f>
        <v>0</v>
      </c>
      <c r="DH15" s="82">
        <f>Náklady_2018!DA17/Náklady_2018!$MO17</f>
        <v>2.5624599615631004E-3</v>
      </c>
      <c r="DI15" s="82">
        <f>Náklady_2018!DB17/Náklady_2018!$MO17</f>
        <v>2.4343369634849454E-2</v>
      </c>
      <c r="DJ15" s="82">
        <f>Náklady_2018!DC17/Náklady_2018!$MO17</f>
        <v>0</v>
      </c>
      <c r="DK15" s="82">
        <f>Náklady_2018!DD17/Náklady_2018!$MO17</f>
        <v>0</v>
      </c>
      <c r="DL15" s="82">
        <f>Náklady_2018!DE17/Náklady_2018!$MO17</f>
        <v>0</v>
      </c>
      <c r="DM15" s="82">
        <f>Náklady_2018!DF17/Náklady_2018!$MO17</f>
        <v>0</v>
      </c>
      <c r="DN15" s="82">
        <f>Náklady_2018!DG17/Náklady_2018!$MO17</f>
        <v>1.0890454836643177E-2</v>
      </c>
      <c r="DO15" s="82">
        <f>Náklady_2018!DH17/Náklady_2018!$MO17</f>
        <v>0</v>
      </c>
      <c r="DP15" s="82">
        <f>Náklady_2018!DI17/Náklady_2018!$MO17</f>
        <v>0</v>
      </c>
      <c r="DQ15" s="82">
        <f>Náklady_2018!DJ17/Náklady_2018!$MO17</f>
        <v>8.3279948750800761E-3</v>
      </c>
      <c r="DR15" s="82">
        <f>Náklady_2018!DK17/Náklady_2018!$MO17</f>
        <v>1.2812299807815502E-3</v>
      </c>
      <c r="DS15" s="82">
        <f>Náklady_2018!DL17/Náklady_2018!$MO17</f>
        <v>3.8436899423446511E-3</v>
      </c>
      <c r="DT15" s="82">
        <f>Náklady_2018!DM17/Náklady_2018!$MO17</f>
        <v>9.6092248558616276E-3</v>
      </c>
      <c r="DU15" s="82">
        <f>Náklady_2018!DN17/Náklady_2018!$MO17</f>
        <v>2.5624599615631004E-3</v>
      </c>
      <c r="DV15" s="83">
        <f t="shared" si="10"/>
        <v>2.1780909673286355E-2</v>
      </c>
      <c r="DW15" s="82">
        <f>Náklady_2018!DO17/Náklady_2018!$MO17</f>
        <v>0</v>
      </c>
      <c r="DX15" s="82">
        <f>Náklady_2018!DP17/Náklady_2018!$MO17</f>
        <v>0</v>
      </c>
      <c r="DY15" s="82">
        <f>Náklady_2018!DQ17/Náklady_2018!$MO17</f>
        <v>0</v>
      </c>
      <c r="DZ15" s="82">
        <f>Náklady_2018!DR17/Náklady_2018!$MO17</f>
        <v>2.1780909673286355E-2</v>
      </c>
      <c r="EA15" s="82">
        <f>Náklady_2018!DS17/Náklady_2018!$MO17</f>
        <v>0</v>
      </c>
      <c r="EB15" s="83">
        <f t="shared" si="3"/>
        <v>7.8795643818065336E-2</v>
      </c>
      <c r="EC15" s="82">
        <f>Náklady_2018!DT17/Náklady_2018!$MO17</f>
        <v>0</v>
      </c>
      <c r="ED15" s="82">
        <f>Náklady_2018!DU17/Náklady_2018!$MO17</f>
        <v>1.9218449711723255E-3</v>
      </c>
      <c r="EE15" s="82">
        <f>Náklady_2018!DV17/Náklady_2018!$MO17</f>
        <v>1.2812299807815502E-3</v>
      </c>
      <c r="EF15" s="82">
        <f>Náklady_2018!DW17/Náklady_2018!$MO17</f>
        <v>3.2030749519538757E-3</v>
      </c>
      <c r="EG15" s="82">
        <f>Náklady_2018!DX17/Náklady_2018!$MO17</f>
        <v>1.9218449711723255E-3</v>
      </c>
      <c r="EH15" s="82">
        <f>Náklady_2018!DY17/Náklady_2018!$MO17</f>
        <v>1.2812299807815503E-2</v>
      </c>
      <c r="EI15" s="82">
        <f>Náklady_2018!DZ17/Náklady_2018!$MO17</f>
        <v>1.0890454836643177E-2</v>
      </c>
      <c r="EJ15" s="82">
        <f>Náklady_2018!EA17/Náklady_2018!$MO17</f>
        <v>6.406149903907751E-4</v>
      </c>
      <c r="EK15" s="82">
        <f>Náklady_2018!EB17/Náklady_2018!$MO17</f>
        <v>0</v>
      </c>
      <c r="EL15" s="82">
        <f>Náklady_2018!EC17/Náklady_2018!$MO17</f>
        <v>1.0249839846252402E-2</v>
      </c>
      <c r="EM15" s="82">
        <f>Náklady_2018!ED17/Náklady_2018!$MO17</f>
        <v>1.2812299807815502E-3</v>
      </c>
      <c r="EN15" s="82">
        <f>Náklady_2018!EE17/Náklady_2018!$MO17</f>
        <v>5.1249199231262008E-3</v>
      </c>
      <c r="EO15" s="82">
        <f>Náklady_2018!EF17/Náklady_2018!$MO17</f>
        <v>1.2171684817424727E-2</v>
      </c>
      <c r="EP15" s="82">
        <f>Náklady_2018!EG17/Náklady_2018!$MO17</f>
        <v>0</v>
      </c>
      <c r="EQ15" s="82">
        <f>Náklady_2018!EH17/Náklady_2018!$MO17</f>
        <v>0</v>
      </c>
      <c r="ER15" s="82">
        <f>Náklady_2018!EI17/Náklady_2018!$MO17</f>
        <v>0</v>
      </c>
      <c r="ES15" s="82">
        <f>Náklady_2018!EJ17/Náklady_2018!$MO17</f>
        <v>0</v>
      </c>
      <c r="ET15" s="82">
        <f>Náklady_2018!EK17/Náklady_2018!$MO17</f>
        <v>8.9686098654708519E-3</v>
      </c>
      <c r="EU15" s="82">
        <f>Náklady_2018!EL17/Náklady_2018!$MO17</f>
        <v>0</v>
      </c>
      <c r="EV15" s="82">
        <f>Náklady_2018!EM17/Náklady_2018!$MO17</f>
        <v>0</v>
      </c>
      <c r="EW15" s="82">
        <f>Náklady_2018!EN17/Náklady_2018!$MO17</f>
        <v>8.3279948750800761E-3</v>
      </c>
      <c r="EX15" s="82">
        <f>Náklady_2018!EO17/Náklady_2018!$MO17</f>
        <v>0</v>
      </c>
      <c r="EY15" s="82">
        <f>Náklady_2018!EP17/Náklady_2018!$MO17</f>
        <v>0</v>
      </c>
      <c r="EZ15" s="82">
        <f>Náklady_2018!EQ17/Náklady_2018!$MO17</f>
        <v>0</v>
      </c>
      <c r="FA15" s="82">
        <f>Náklady_2018!ER17/Náklady_2018!$MO17</f>
        <v>0</v>
      </c>
      <c r="FB15" s="82">
        <f>Náklady_2018!ES17/Náklady_2018!$MO17</f>
        <v>0</v>
      </c>
      <c r="FC15" s="82">
        <f>Náklady_2018!ET17/Náklady_2018!$MO17</f>
        <v>0</v>
      </c>
      <c r="FD15" s="82">
        <f>Náklady_2018!EU17/Náklady_2018!$MO17</f>
        <v>0</v>
      </c>
      <c r="FE15" s="83">
        <f t="shared" si="11"/>
        <v>2.370275464445868E-2</v>
      </c>
      <c r="FF15" s="82">
        <f>Náklady_2018!EV17/Náklady_2018!$MO17</f>
        <v>0</v>
      </c>
      <c r="FG15" s="82">
        <f>Náklady_2018!EW17/Náklady_2018!$MO17</f>
        <v>0</v>
      </c>
      <c r="FH15" s="82">
        <f>Náklady_2018!EX17/Náklady_2018!$MO17</f>
        <v>0</v>
      </c>
      <c r="FI15" s="82">
        <f>Náklady_2018!EY17/Náklady_2018!$MO17</f>
        <v>0</v>
      </c>
      <c r="FJ15" s="82">
        <f>Náklady_2018!EZ17/Náklady_2018!$MO17</f>
        <v>0</v>
      </c>
      <c r="FK15" s="82">
        <f>Náklady_2018!FA17/Náklady_2018!$MO17</f>
        <v>0</v>
      </c>
      <c r="FL15" s="82">
        <f>Náklady_2018!FB17/Náklady_2018!$MO17</f>
        <v>0</v>
      </c>
      <c r="FM15" s="82">
        <f>Náklady_2018!FC17/Náklady_2018!$MO17</f>
        <v>0</v>
      </c>
      <c r="FN15" s="82">
        <f>Náklady_2018!FD17/Náklady_2018!$MO17</f>
        <v>0</v>
      </c>
      <c r="FO15" s="82">
        <f>Náklady_2018!FE17/Náklady_2018!$MO17</f>
        <v>4.4843049327354259E-3</v>
      </c>
      <c r="FP15" s="82">
        <f>Náklady_2018!FF17/Náklady_2018!$MO17</f>
        <v>0</v>
      </c>
      <c r="FQ15" s="82">
        <f>Náklady_2018!FG17/Náklady_2018!$MO17</f>
        <v>0</v>
      </c>
      <c r="FR15" s="82">
        <f>Náklady_2018!FH17/Náklady_2018!$MO17</f>
        <v>0</v>
      </c>
      <c r="FS15" s="82">
        <f>Náklady_2018!FI17/Náklady_2018!$MO17</f>
        <v>1.9218449711723255E-2</v>
      </c>
      <c r="FT15" s="82">
        <f>Náklady_2018!FJ17/Náklady_2018!$MO17</f>
        <v>0</v>
      </c>
      <c r="FU15" s="82">
        <f>Náklady_2018!FK17/Náklady_2018!$MO17</f>
        <v>0</v>
      </c>
      <c r="FV15" s="82">
        <f>Náklady_2018!FL17/Náklady_2018!$MO17</f>
        <v>0</v>
      </c>
      <c r="FW15" s="83">
        <f t="shared" si="12"/>
        <v>0.24279308135810379</v>
      </c>
      <c r="FX15" s="82">
        <f>Náklady_2018!FM17/Náklady_2018!$MO17</f>
        <v>0</v>
      </c>
      <c r="FY15" s="82">
        <f>Náklady_2018!FN17/Náklady_2018!$MO17</f>
        <v>1.2812299807815502E-3</v>
      </c>
      <c r="FZ15" s="82">
        <f>Náklady_2018!FO17/Náklady_2018!$MO17</f>
        <v>5.1249199231262008E-3</v>
      </c>
      <c r="GA15" s="82">
        <f>Náklady_2018!FP17/Náklady_2018!$MO17</f>
        <v>0</v>
      </c>
      <c r="GB15" s="82">
        <f>Náklady_2018!FQ17/Náklady_2018!$MO17</f>
        <v>2.5624599615631004E-3</v>
      </c>
      <c r="GC15" s="82">
        <f>Náklady_2018!FR17/Náklady_2018!$MO17</f>
        <v>0</v>
      </c>
      <c r="GD15" s="82">
        <f>Náklady_2018!FS17/Náklady_2018!$MO17</f>
        <v>5.1249199231262008E-3</v>
      </c>
      <c r="GE15" s="82">
        <f>Náklady_2018!FT17/Náklady_2018!$MO17</f>
        <v>5.7655349135169766E-3</v>
      </c>
      <c r="GF15" s="82">
        <f>Náklady_2018!FU17/Náklady_2018!$MO17</f>
        <v>5.1249199231262008E-3</v>
      </c>
      <c r="GG15" s="82">
        <f>Náklady_2018!FV17/Náklady_2018!$MO17</f>
        <v>0.2139654067905189</v>
      </c>
      <c r="GH15" s="82">
        <f>Náklady_2018!FW17/Náklady_2018!$MO17</f>
        <v>0</v>
      </c>
      <c r="GI15" s="82">
        <f>Náklady_2018!FX17/Náklady_2018!$MO17</f>
        <v>0</v>
      </c>
      <c r="GJ15" s="82">
        <f>Náklady_2018!FY17/Náklady_2018!$MO17</f>
        <v>0</v>
      </c>
      <c r="GK15" s="82">
        <f>Náklady_2018!FZ17/Náklady_2018!$MO17</f>
        <v>0</v>
      </c>
      <c r="GL15" s="82">
        <f>Náklady_2018!GA17/Náklady_2018!$MO17</f>
        <v>0</v>
      </c>
      <c r="GM15" s="82">
        <f>Náklady_2018!GB17/Náklady_2018!$MO17</f>
        <v>0</v>
      </c>
      <c r="GN15" s="82">
        <f>Náklady_2018!GC17/Náklady_2018!$MO17</f>
        <v>0</v>
      </c>
      <c r="GO15" s="82">
        <f>Náklady_2018!GD17/Náklady_2018!$MO17</f>
        <v>3.8436899423446511E-3</v>
      </c>
      <c r="GP15" s="82">
        <f>Náklady_2018!GE17/Náklady_2018!$MO17</f>
        <v>0</v>
      </c>
      <c r="GQ15" s="82">
        <f>Náklady_2018!GF17/Náklady_2018!$MO17</f>
        <v>0</v>
      </c>
      <c r="GR15" s="82">
        <f>Náklady_2018!GG17/Náklady_2018!$MO17</f>
        <v>0</v>
      </c>
      <c r="GS15" s="83">
        <f t="shared" si="13"/>
        <v>2.7546444586803331E-2</v>
      </c>
      <c r="GT15" s="82">
        <f>Náklady_2018!GH17/Náklady_2018!$MO17</f>
        <v>0</v>
      </c>
      <c r="GU15" s="82">
        <f>Náklady_2018!GI17/Náklady_2018!$MO17</f>
        <v>1.9218449711723255E-3</v>
      </c>
      <c r="GV15" s="82">
        <f>Náklady_2018!GJ17/Náklady_2018!$MO17</f>
        <v>1.9218449711723255E-3</v>
      </c>
      <c r="GW15" s="82">
        <f>Náklady_2018!GK17/Náklady_2018!$MO17</f>
        <v>6.4061499039077515E-3</v>
      </c>
      <c r="GX15" s="82">
        <f>Náklady_2018!GL17/Náklady_2018!$MO17</f>
        <v>0</v>
      </c>
      <c r="GY15" s="82">
        <f>Náklady_2018!GM17/Náklady_2018!$MO17</f>
        <v>1.729660474055093E-2</v>
      </c>
      <c r="GZ15" s="82">
        <f>Náklady_2018!GN17/Náklady_2018!$MO17</f>
        <v>0</v>
      </c>
      <c r="HA15" s="82">
        <f>Náklady_2018!GO17/Náklady_2018!$MO17</f>
        <v>0</v>
      </c>
      <c r="HB15" s="82">
        <f>Náklady_2018!GP17/Náklady_2018!$MO17</f>
        <v>0</v>
      </c>
      <c r="HC15" s="82">
        <f>Náklady_2018!GQ17/Náklady_2018!$MO17</f>
        <v>0</v>
      </c>
      <c r="HD15" s="82">
        <f>Náklady_2018!GR17/Náklady_2018!$MO17</f>
        <v>0</v>
      </c>
      <c r="HE15" s="83">
        <f t="shared" si="14"/>
        <v>6.2139654067905191E-2</v>
      </c>
      <c r="HF15" s="82">
        <f>Náklady_2018!GS17/Náklady_2018!$MO17</f>
        <v>0</v>
      </c>
      <c r="HG15" s="82">
        <f>Náklady_2018!GT17/Náklady_2018!$MO17</f>
        <v>0</v>
      </c>
      <c r="HH15" s="82">
        <f>Náklady_2018!GU17/Náklady_2018!$MO17</f>
        <v>0</v>
      </c>
      <c r="HI15" s="82">
        <f>Náklady_2018!GV17/Náklady_2018!$MO17</f>
        <v>0</v>
      </c>
      <c r="HJ15" s="82">
        <f>Náklady_2018!GW17/Náklady_2018!$MO17</f>
        <v>0</v>
      </c>
      <c r="HK15" s="82">
        <f>Náklady_2018!GX17/Náklady_2018!$MO17</f>
        <v>0</v>
      </c>
      <c r="HL15" s="82">
        <f>Náklady_2018!GY17/Náklady_2018!$MO17</f>
        <v>0</v>
      </c>
      <c r="HM15" s="82">
        <f>Náklady_2018!GZ17/Náklady_2018!$MO17</f>
        <v>0</v>
      </c>
      <c r="HN15" s="82">
        <f>Náklady_2018!HA17/Náklady_2018!$MO17</f>
        <v>2.4343369634849454E-2</v>
      </c>
      <c r="HO15" s="82">
        <f>Náklady_2018!HB17/Náklady_2018!$MO17</f>
        <v>3.7796284433055737E-2</v>
      </c>
      <c r="HP15" s="82">
        <f>Náklady_2018!HC17/Náklady_2018!$MO17</f>
        <v>0</v>
      </c>
      <c r="HQ15" s="82">
        <f>Náklady_2018!HD17/Náklady_2018!$MO17</f>
        <v>0</v>
      </c>
      <c r="HR15" s="82">
        <f>Náklady_2018!HE17/Náklady_2018!$MO17</f>
        <v>0</v>
      </c>
      <c r="HS15" s="82">
        <f>Náklady_2018!HF17/Náklady_2018!$MO17</f>
        <v>0</v>
      </c>
      <c r="HT15" s="82">
        <f>Náklady_2018!HG17/Náklady_2018!$MO17</f>
        <v>0</v>
      </c>
      <c r="HU15" s="82">
        <f>Náklady_2018!HH17/Náklady_2018!$MO17</f>
        <v>0</v>
      </c>
      <c r="HV15" s="83">
        <f t="shared" si="15"/>
        <v>1.7937219730941704E-2</v>
      </c>
      <c r="HW15" s="82">
        <f>Náklady_2018!HI17/Náklady_2018!$MO17</f>
        <v>1.7937219730941704E-2</v>
      </c>
      <c r="HX15" s="82">
        <f>Náklady_2018!HJ17/Náklady_2018!$MO17</f>
        <v>0</v>
      </c>
      <c r="HY15" s="82">
        <f>Náklady_2018!HK17/Náklady_2018!$MO17</f>
        <v>0</v>
      </c>
      <c r="HZ15" s="82">
        <f>Náklady_2018!HL17/Náklady_2018!$MO17</f>
        <v>0</v>
      </c>
      <c r="IA15" s="82">
        <f>Náklady_2018!HM17/Náklady_2018!$MO17</f>
        <v>0</v>
      </c>
      <c r="IB15" s="82">
        <f>Náklady_2018!HN17/Náklady_2018!$MO17</f>
        <v>0</v>
      </c>
      <c r="IC15" s="82">
        <f>Náklady_2018!HO17/Náklady_2018!$MO17</f>
        <v>0</v>
      </c>
      <c r="ID15" s="82">
        <f>Náklady_2018!HP17/Náklady_2018!$MO17</f>
        <v>0</v>
      </c>
      <c r="IE15" s="82">
        <f>Náklady_2018!HQ17/Náklady_2018!$MO17</f>
        <v>0</v>
      </c>
      <c r="IF15" s="83">
        <f t="shared" si="4"/>
        <v>0</v>
      </c>
      <c r="IG15" s="82">
        <f>Náklady_2018!HR17/Náklady_2018!$MO17</f>
        <v>0</v>
      </c>
      <c r="IH15" s="82">
        <f>Náklady_2018!HS17/Náklady_2018!$MO17</f>
        <v>0</v>
      </c>
      <c r="II15" s="82">
        <f>Náklady_2018!HT17/Náklady_2018!$MO17</f>
        <v>0</v>
      </c>
      <c r="IJ15" s="82">
        <f>Náklady_2018!HU17/Náklady_2018!$MO17</f>
        <v>0</v>
      </c>
      <c r="IK15" s="82">
        <f>Náklady_2018!HV17/Náklady_2018!$MO17</f>
        <v>0</v>
      </c>
      <c r="IL15" s="82">
        <f>Náklady_2018!HW17/Náklady_2018!$MO17</f>
        <v>0</v>
      </c>
      <c r="IM15" s="82">
        <f>Náklady_2018!HX17/Náklady_2018!$MO17</f>
        <v>0</v>
      </c>
      <c r="IN15" s="82">
        <f>Náklady_2018!HY17/Náklady_2018!$MO17</f>
        <v>0</v>
      </c>
      <c r="IO15" s="82">
        <f>Náklady_2018!HZ17/Náklady_2018!$MO17</f>
        <v>0</v>
      </c>
      <c r="IP15" s="82">
        <f>Náklady_2018!IA17/Náklady_2018!$MO17</f>
        <v>0</v>
      </c>
      <c r="IQ15" s="82">
        <f>Náklady_2018!IB17/Náklady_2018!$MO17</f>
        <v>0</v>
      </c>
      <c r="IR15" s="82">
        <f>Náklady_2018!IC17/Náklady_2018!$MO17</f>
        <v>0</v>
      </c>
      <c r="IS15" s="82">
        <f>Náklady_2018!ID17/Náklady_2018!$MO17</f>
        <v>0</v>
      </c>
      <c r="IT15" s="82">
        <f>Náklady_2018!IE17/Náklady_2018!$MO17</f>
        <v>0</v>
      </c>
      <c r="IU15" s="82">
        <f>Náklady_2018!IF17/Náklady_2018!$MO17</f>
        <v>0</v>
      </c>
      <c r="IV15" s="82">
        <f>Náklady_2018!IG17/Náklady_2018!$MO17</f>
        <v>0</v>
      </c>
      <c r="IW15" s="82">
        <f>Náklady_2018!IH17/Náklady_2018!$MO17</f>
        <v>0</v>
      </c>
      <c r="IX15" s="82">
        <f>Náklady_2018!II17/Náklady_2018!$MO17</f>
        <v>0</v>
      </c>
      <c r="IY15" s="83">
        <f t="shared" si="5"/>
        <v>0</v>
      </c>
      <c r="IZ15" s="82">
        <f>Náklady_2018!IJ17/Náklady_2018!$MO17</f>
        <v>0</v>
      </c>
      <c r="JA15" s="82">
        <f>Náklady_2018!IK17/Náklady_2018!$MO17</f>
        <v>0</v>
      </c>
      <c r="JB15" s="82">
        <f>Náklady_2018!IL17/Náklady_2018!$MO17</f>
        <v>0</v>
      </c>
      <c r="JC15" s="82">
        <f>Náklady_2018!IM17/Náklady_2018!$MO17</f>
        <v>0</v>
      </c>
      <c r="JD15" s="82">
        <f>Náklady_2018!IN17/Náklady_2018!$MO17</f>
        <v>0</v>
      </c>
      <c r="JE15" s="82">
        <f>Náklady_2018!IO17/Náklady_2018!$MO17</f>
        <v>0</v>
      </c>
      <c r="JF15" s="82">
        <f>Náklady_2018!IP17/Náklady_2018!$MO17</f>
        <v>0</v>
      </c>
      <c r="JG15" s="82">
        <f>Náklady_2018!IQ17/Náklady_2018!$MO17</f>
        <v>0</v>
      </c>
      <c r="JH15" s="82">
        <f>Náklady_2018!IR17/Náklady_2018!$MO17</f>
        <v>0</v>
      </c>
      <c r="JI15" s="82">
        <f>Náklady_2018!IS17/Náklady_2018!$MO17</f>
        <v>0</v>
      </c>
      <c r="JJ15" s="82">
        <f>Náklady_2018!IT17/Náklady_2018!$MO17</f>
        <v>0</v>
      </c>
      <c r="JK15" s="82">
        <f>Náklady_2018!IU17/Náklady_2018!$MO17</f>
        <v>0</v>
      </c>
      <c r="JL15" s="82">
        <f>Náklady_2018!IV17/Náklady_2018!$MO17</f>
        <v>0</v>
      </c>
      <c r="JM15" s="82">
        <f>Náklady_2018!IW17/Náklady_2018!$MO17</f>
        <v>0</v>
      </c>
      <c r="JN15" s="82">
        <f>Náklady_2018!IX17/Náklady_2018!$MO17</f>
        <v>0</v>
      </c>
      <c r="JO15" s="82">
        <f>Náklady_2018!IY17/Náklady_2018!$MO17</f>
        <v>0</v>
      </c>
      <c r="JP15" s="82">
        <f>Náklady_2018!IZ17/Náklady_2018!$MO17</f>
        <v>0</v>
      </c>
      <c r="JQ15" s="82">
        <f>Náklady_2018!JA17/Náklady_2018!$MO17</f>
        <v>0</v>
      </c>
      <c r="JR15" s="82">
        <f>Náklady_2018!JB17/Náklady_2018!$MO17</f>
        <v>0</v>
      </c>
      <c r="JS15" s="82">
        <f>Náklady_2018!JC17/Náklady_2018!$MO17</f>
        <v>0</v>
      </c>
      <c r="JT15" s="83">
        <f t="shared" si="6"/>
        <v>0.14862267777065982</v>
      </c>
      <c r="JU15" s="82">
        <f>Náklady_2018!JD17/Náklady_2018!$MO17</f>
        <v>9.7373478539397817E-2</v>
      </c>
      <c r="JV15" s="82">
        <f>Náklady_2018!JE17/Náklady_2018!$MO17</f>
        <v>0</v>
      </c>
      <c r="JW15" s="82">
        <f>Náklady_2018!JF17/Náklady_2018!$MO17</f>
        <v>0</v>
      </c>
      <c r="JX15" s="82">
        <f>Náklady_2018!JG17/Náklady_2018!$MO17</f>
        <v>0</v>
      </c>
      <c r="JY15" s="82">
        <f>Náklady_2018!JH17/Náklady_2018!$MO17</f>
        <v>0</v>
      </c>
      <c r="JZ15" s="82">
        <f>Náklady_2018!JI17/Náklady_2018!$MO17</f>
        <v>0</v>
      </c>
      <c r="KA15" s="82">
        <f>Náklady_2018!JJ17/Náklady_2018!$MO17</f>
        <v>0</v>
      </c>
      <c r="KB15" s="82">
        <f>Náklady_2018!JK17/Náklady_2018!$MO17</f>
        <v>0</v>
      </c>
      <c r="KC15" s="82">
        <f>Náklady_2018!JL17/Náklady_2018!$MO17</f>
        <v>0</v>
      </c>
      <c r="KD15" s="82">
        <f>Náklady_2018!JM17/Náklady_2018!$MO17</f>
        <v>0</v>
      </c>
      <c r="KE15" s="82">
        <f>Náklady_2018!JN17/Náklady_2018!$MO17</f>
        <v>0</v>
      </c>
      <c r="KF15" s="82">
        <f>Náklady_2018!JO17/Náklady_2018!$MO17</f>
        <v>0</v>
      </c>
      <c r="KG15" s="82">
        <f>Náklady_2018!JP17/Náklady_2018!$MO17</f>
        <v>0</v>
      </c>
      <c r="KH15" s="82">
        <f>Náklady_2018!JQ17/Náklady_2018!$MO17</f>
        <v>0</v>
      </c>
      <c r="KI15" s="82">
        <f>Náklady_2018!JR17/Náklady_2018!$MO17</f>
        <v>0</v>
      </c>
      <c r="KJ15" s="82">
        <f>Náklady_2018!JS17/Náklady_2018!$MO17</f>
        <v>0</v>
      </c>
      <c r="KK15" s="82">
        <f>Náklady_2018!JT17/Náklady_2018!$MO17</f>
        <v>0</v>
      </c>
      <c r="KL15" s="82">
        <f>Náklady_2018!JU17/Náklady_2018!$MO17</f>
        <v>0</v>
      </c>
      <c r="KM15" s="82">
        <f>Náklady_2018!JV17/Náklady_2018!$MO17</f>
        <v>5.1249199231262012E-2</v>
      </c>
      <c r="KN15" s="82">
        <f>Náklady_2018!JW17/Náklady_2018!$MO17</f>
        <v>0</v>
      </c>
      <c r="KO15" s="82">
        <f>Náklady_2018!JX17/Náklady_2018!$MO17</f>
        <v>0</v>
      </c>
      <c r="KP15" s="82">
        <f>Náklady_2018!JY17/Náklady_2018!$MO17</f>
        <v>0</v>
      </c>
      <c r="KQ15" s="82">
        <f>Náklady_2018!JZ17/Náklady_2018!$MO17</f>
        <v>0</v>
      </c>
      <c r="KR15" s="82">
        <f>Náklady_2018!KA17/Náklady_2018!$MO17</f>
        <v>0</v>
      </c>
      <c r="KS15" s="82">
        <f>Náklady_2018!KB17/Náklady_2018!$MO17</f>
        <v>0</v>
      </c>
      <c r="KT15" s="82">
        <f>Náklady_2018!KC17/Náklady_2018!$MO17</f>
        <v>0</v>
      </c>
      <c r="KU15" s="82">
        <f>Náklady_2018!KD17/Náklady_2018!$MO17</f>
        <v>0</v>
      </c>
      <c r="KV15" s="82">
        <f>Náklady_2018!KE17/Náklady_2018!$MO17</f>
        <v>0</v>
      </c>
      <c r="KW15" s="82">
        <f>Náklady_2018!KF17/Náklady_2018!$MO17</f>
        <v>0</v>
      </c>
      <c r="KX15" s="82">
        <f>Náklady_2018!KG17/Náklady_2018!$MO17</f>
        <v>0</v>
      </c>
      <c r="KY15" s="82">
        <f>Náklady_2018!KH17/Náklady_2018!$MO17</f>
        <v>0</v>
      </c>
      <c r="KZ15" s="82">
        <f>Náklady_2018!KI17/Náklady_2018!$MO17</f>
        <v>0</v>
      </c>
      <c r="LA15" s="82">
        <f>Náklady_2018!KJ17/Náklady_2018!$MO17</f>
        <v>0</v>
      </c>
      <c r="LB15" s="82">
        <f>Náklady_2018!KK17/Náklady_2018!$MO17</f>
        <v>0</v>
      </c>
      <c r="LC15" s="82">
        <f>Náklady_2018!KL17/Náklady_2018!$MO17</f>
        <v>0</v>
      </c>
      <c r="LD15" s="82">
        <f>Náklady_2018!KM17/Náklady_2018!$MO17</f>
        <v>0</v>
      </c>
      <c r="LE15" s="82">
        <f>Náklady_2018!KN17/Náklady_2018!$MO17</f>
        <v>0</v>
      </c>
      <c r="LF15" s="82">
        <f>Náklady_2018!KO17/Náklady_2018!$MO17</f>
        <v>0</v>
      </c>
      <c r="LG15" s="82">
        <f>Náklady_2018!KP17/Náklady_2018!$MO17</f>
        <v>0</v>
      </c>
      <c r="LH15" s="82">
        <f>Náklady_2018!KQ17/Náklady_2018!$MO17</f>
        <v>0</v>
      </c>
      <c r="LI15" s="82">
        <f>Náklady_2018!KR17/Náklady_2018!$MO17</f>
        <v>0</v>
      </c>
      <c r="LJ15" s="82">
        <f>Náklady_2018!KS17/Náklady_2018!$MO17</f>
        <v>0</v>
      </c>
      <c r="LK15" s="82">
        <f>Náklady_2018!KT17/Náklady_2018!$MO17</f>
        <v>0</v>
      </c>
      <c r="LL15" s="82">
        <f>Náklady_2018!KU17/Náklady_2018!$MO17</f>
        <v>0</v>
      </c>
      <c r="LM15" s="83">
        <f t="shared" si="16"/>
        <v>1.0249839846252402E-2</v>
      </c>
      <c r="LN15" s="82">
        <f>Náklady_2018!KV17/Náklady_2018!$MO17</f>
        <v>1.0249839846252402E-2</v>
      </c>
      <c r="LO15" s="82">
        <f>Náklady_2018!KW17/Náklady_2018!$MO17</f>
        <v>0</v>
      </c>
      <c r="LP15" s="82">
        <f>Náklady_2018!KX17/Náklady_2018!$MO17</f>
        <v>0</v>
      </c>
      <c r="LQ15" s="82">
        <f>Náklady_2018!KY17/Náklady_2018!$MO17</f>
        <v>0</v>
      </c>
      <c r="LR15" s="82">
        <f>Náklady_2018!KZ17/Náklady_2018!$MO17</f>
        <v>0</v>
      </c>
      <c r="LS15" s="83">
        <f t="shared" si="7"/>
        <v>3.8436899423446511E-3</v>
      </c>
      <c r="LT15" s="82">
        <f>Náklady_2018!LA17/Náklady_2018!$MO17</f>
        <v>3.8436899423446511E-3</v>
      </c>
      <c r="LU15" s="82">
        <f>Náklady_2018!LB17/Náklady_2018!$MO17</f>
        <v>0</v>
      </c>
      <c r="LV15" s="82">
        <f>Náklady_2018!LC17/Náklady_2018!$MO17</f>
        <v>0</v>
      </c>
      <c r="LW15" s="82">
        <f>Náklady_2018!LD17/Náklady_2018!$MO17</f>
        <v>0</v>
      </c>
      <c r="LX15" s="82">
        <f>Náklady_2018!LE17/Náklady_2018!$MO17</f>
        <v>0</v>
      </c>
      <c r="LY15" s="82">
        <f>Náklady_2018!LF17/Náklady_2018!$MO17</f>
        <v>0</v>
      </c>
      <c r="LZ15" s="82">
        <f>Náklady_2018!LG17/Náklady_2018!$MO17</f>
        <v>0</v>
      </c>
      <c r="MA15" s="82">
        <f>Náklady_2018!LH17/Náklady_2018!$MO17</f>
        <v>0</v>
      </c>
      <c r="MB15" s="82">
        <f>Náklady_2018!LI17/Náklady_2018!$MO17</f>
        <v>0</v>
      </c>
      <c r="MC15" s="82">
        <f>Náklady_2018!LJ17/Náklady_2018!$MO17</f>
        <v>0</v>
      </c>
      <c r="MD15" s="82">
        <f>Náklady_2018!LK17/Náklady_2018!$MO17</f>
        <v>0</v>
      </c>
      <c r="ME15" s="82">
        <f>Náklady_2018!LL17/Náklady_2018!$MO17</f>
        <v>0</v>
      </c>
      <c r="MF15" s="82">
        <f>Náklady_2018!LM17/Náklady_2018!$MO17</f>
        <v>0</v>
      </c>
      <c r="MG15" s="83">
        <f t="shared" si="17"/>
        <v>1.1531069827033953E-2</v>
      </c>
      <c r="MH15" s="82">
        <f>Náklady_2018!LN17/Náklady_2018!$MO17</f>
        <v>1.1531069827033953E-2</v>
      </c>
      <c r="MI15" s="82">
        <f>Náklady_2018!LO17/Náklady_2018!$MO17</f>
        <v>0</v>
      </c>
      <c r="MJ15" s="82">
        <f>Náklady_2018!LP17/Náklady_2018!$MO17</f>
        <v>0</v>
      </c>
      <c r="MK15" s="82">
        <f>Náklady_2018!LQ17/Náklady_2018!$MO17</f>
        <v>0</v>
      </c>
      <c r="ML15" s="82">
        <f>Náklady_2018!LR17/Náklady_2018!$MO17</f>
        <v>0</v>
      </c>
      <c r="MM15" s="82">
        <f>Náklady_2018!LS17/Náklady_2018!$MO17</f>
        <v>0</v>
      </c>
      <c r="MN15" s="82">
        <f>Náklady_2018!LT17/Náklady_2018!$MO17</f>
        <v>0</v>
      </c>
      <c r="MO15" s="82">
        <f>Náklady_2018!LU17/Náklady_2018!$MO17</f>
        <v>0</v>
      </c>
      <c r="MP15" s="82">
        <f>Náklady_2018!LV17/Náklady_2018!$MO17</f>
        <v>0</v>
      </c>
      <c r="MQ15" s="82">
        <f>Náklady_2018!LW17/Náklady_2018!$MO17</f>
        <v>0</v>
      </c>
      <c r="MR15" s="82">
        <f>Náklady_2018!LX17/Náklady_2018!$MO17</f>
        <v>0</v>
      </c>
      <c r="MS15" s="82">
        <f>Náklady_2018!LY17/Náklady_2018!$MO17</f>
        <v>0</v>
      </c>
      <c r="MT15" s="82">
        <f>Náklady_2018!LZ17/Náklady_2018!$MO17</f>
        <v>0</v>
      </c>
      <c r="MU15" s="82">
        <f>Náklady_2018!MA17/Náklady_2018!$MO17</f>
        <v>0</v>
      </c>
      <c r="MV15" s="82">
        <f>Náklady_2018!MB17/Náklady_2018!$MO17</f>
        <v>0</v>
      </c>
      <c r="MW15" s="82">
        <f>Náklady_2018!MC17/Náklady_2018!$MO17</f>
        <v>0</v>
      </c>
      <c r="MX15" s="82">
        <f>Náklady_2018!MD17/Náklady_2018!$MO17</f>
        <v>0</v>
      </c>
      <c r="MY15" s="82">
        <f>Náklady_2018!ME17/Náklady_2018!$MO17</f>
        <v>0</v>
      </c>
      <c r="MZ15" s="82">
        <f>Náklady_2018!MF17/Náklady_2018!$MO17</f>
        <v>0</v>
      </c>
      <c r="NA15" s="82">
        <f>Náklady_2018!MG17/Náklady_2018!$MO17</f>
        <v>0</v>
      </c>
      <c r="NB15" s="82">
        <f>Náklady_2018!MH17/Náklady_2018!$MO17</f>
        <v>0</v>
      </c>
      <c r="NC15" s="83">
        <f t="shared" si="18"/>
        <v>0</v>
      </c>
      <c r="ND15" s="82">
        <f>Náklady_2018!MI17/Náklady_2018!$MO17</f>
        <v>0</v>
      </c>
      <c r="NE15" s="82">
        <f>Náklady_2018!MJ17/Náklady_2018!$MO17</f>
        <v>0</v>
      </c>
      <c r="NF15" s="82">
        <f>Náklady_2018!MK17/Náklady_2018!$MO17</f>
        <v>0</v>
      </c>
      <c r="NG15" s="82">
        <f>Náklady_2018!ML17/Náklady_2018!$MO17</f>
        <v>0</v>
      </c>
      <c r="NH15" s="82">
        <f>Náklady_2018!MM17/Náklady_2018!$MO17</f>
        <v>0</v>
      </c>
      <c r="NI15" s="82">
        <f>Náklady_2018!MN17/Náklady_2018!$MO17</f>
        <v>0</v>
      </c>
      <c r="NJ15" s="84">
        <f t="shared" si="8"/>
        <v>1</v>
      </c>
    </row>
    <row r="16" spans="1:389" s="1" customFormat="1" ht="51.75" customHeight="1" x14ac:dyDescent="0.2">
      <c r="A16" s="66"/>
      <c r="B16" s="85"/>
      <c r="C16" s="86" t="s">
        <v>581</v>
      </c>
      <c r="D16" s="87" t="s">
        <v>582</v>
      </c>
      <c r="E16" s="88" t="s">
        <v>583</v>
      </c>
      <c r="F16" s="88" t="s">
        <v>584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0"/>
    </row>
    <row r="17" spans="1:375" ht="18.75" customHeight="1" x14ac:dyDescent="0.25">
      <c r="A17" s="67">
        <v>81000</v>
      </c>
      <c r="B17" s="89" t="s">
        <v>332</v>
      </c>
      <c r="C17" s="90">
        <f>IFERROR(HLOOKUP($A17,Náklady_2018!$D$1:$MN$27,24,FALSE),0)</f>
        <v>0</v>
      </c>
      <c r="D17" s="90"/>
      <c r="E17" s="90"/>
      <c r="F17" s="91" t="s">
        <v>585</v>
      </c>
      <c r="G17" s="92">
        <f>SUM(H17:BB17)</f>
        <v>0</v>
      </c>
      <c r="H17" s="90">
        <f t="shared" ref="H17:H31" si="19">IF($C17=0,0,"!!!")</f>
        <v>0</v>
      </c>
      <c r="I17" s="90">
        <f t="shared" ref="I17:BC22" si="20">IF($C17=0,0,"!!!")</f>
        <v>0</v>
      </c>
      <c r="J17" s="90">
        <f t="shared" si="20"/>
        <v>0</v>
      </c>
      <c r="K17" s="90">
        <f t="shared" si="20"/>
        <v>0</v>
      </c>
      <c r="L17" s="90">
        <f t="shared" si="20"/>
        <v>0</v>
      </c>
      <c r="M17" s="90">
        <f t="shared" si="20"/>
        <v>0</v>
      </c>
      <c r="N17" s="90">
        <f t="shared" si="20"/>
        <v>0</v>
      </c>
      <c r="O17" s="90">
        <f t="shared" si="20"/>
        <v>0</v>
      </c>
      <c r="P17" s="90">
        <f t="shared" si="20"/>
        <v>0</v>
      </c>
      <c r="Q17" s="90">
        <f t="shared" si="20"/>
        <v>0</v>
      </c>
      <c r="R17" s="90">
        <f t="shared" si="20"/>
        <v>0</v>
      </c>
      <c r="S17" s="90">
        <f t="shared" si="20"/>
        <v>0</v>
      </c>
      <c r="T17" s="90">
        <f t="shared" si="20"/>
        <v>0</v>
      </c>
      <c r="U17" s="90">
        <f t="shared" si="20"/>
        <v>0</v>
      </c>
      <c r="V17" s="90">
        <f t="shared" si="20"/>
        <v>0</v>
      </c>
      <c r="W17" s="90">
        <f t="shared" si="20"/>
        <v>0</v>
      </c>
      <c r="X17" s="90">
        <f t="shared" si="20"/>
        <v>0</v>
      </c>
      <c r="Y17" s="90">
        <f t="shared" si="20"/>
        <v>0</v>
      </c>
      <c r="Z17" s="90">
        <f t="shared" si="20"/>
        <v>0</v>
      </c>
      <c r="AA17" s="90">
        <f t="shared" si="20"/>
        <v>0</v>
      </c>
      <c r="AB17" s="90">
        <f t="shared" si="20"/>
        <v>0</v>
      </c>
      <c r="AC17" s="90">
        <f t="shared" si="20"/>
        <v>0</v>
      </c>
      <c r="AD17" s="90">
        <f t="shared" si="20"/>
        <v>0</v>
      </c>
      <c r="AE17" s="90">
        <f t="shared" si="20"/>
        <v>0</v>
      </c>
      <c r="AF17" s="90">
        <f t="shared" si="20"/>
        <v>0</v>
      </c>
      <c r="AG17" s="90">
        <f t="shared" si="20"/>
        <v>0</v>
      </c>
      <c r="AH17" s="90">
        <f t="shared" si="20"/>
        <v>0</v>
      </c>
      <c r="AI17" s="90">
        <f t="shared" si="20"/>
        <v>0</v>
      </c>
      <c r="AJ17" s="90">
        <f t="shared" si="20"/>
        <v>0</v>
      </c>
      <c r="AK17" s="90">
        <f t="shared" si="20"/>
        <v>0</v>
      </c>
      <c r="AL17" s="90">
        <f t="shared" si="20"/>
        <v>0</v>
      </c>
      <c r="AM17" s="90">
        <f t="shared" si="20"/>
        <v>0</v>
      </c>
      <c r="AN17" s="90">
        <f t="shared" si="20"/>
        <v>0</v>
      </c>
      <c r="AO17" s="90">
        <f t="shared" si="20"/>
        <v>0</v>
      </c>
      <c r="AP17" s="90">
        <f t="shared" si="20"/>
        <v>0</v>
      </c>
      <c r="AQ17" s="90">
        <f t="shared" si="20"/>
        <v>0</v>
      </c>
      <c r="AR17" s="90">
        <f t="shared" si="20"/>
        <v>0</v>
      </c>
      <c r="AS17" s="90">
        <f t="shared" si="20"/>
        <v>0</v>
      </c>
      <c r="AT17" s="90">
        <f t="shared" si="20"/>
        <v>0</v>
      </c>
      <c r="AU17" s="90">
        <f t="shared" si="20"/>
        <v>0</v>
      </c>
      <c r="AV17" s="90">
        <f t="shared" si="20"/>
        <v>0</v>
      </c>
      <c r="AW17" s="90">
        <f t="shared" si="20"/>
        <v>0</v>
      </c>
      <c r="AX17" s="90">
        <f t="shared" si="20"/>
        <v>0</v>
      </c>
      <c r="AY17" s="90">
        <f t="shared" si="20"/>
        <v>0</v>
      </c>
      <c r="AZ17" s="90">
        <f t="shared" si="20"/>
        <v>0</v>
      </c>
      <c r="BA17" s="90">
        <f t="shared" si="20"/>
        <v>0</v>
      </c>
      <c r="BB17" s="90">
        <f t="shared" si="20"/>
        <v>0</v>
      </c>
      <c r="BC17" s="90">
        <f t="shared" si="20"/>
        <v>0</v>
      </c>
      <c r="BD17" s="92">
        <f>SUM(BE17:CF17)</f>
        <v>0</v>
      </c>
      <c r="BE17" s="90">
        <f t="shared" ref="BE17:BT30" si="21">IF($C17=0,0,"!!!")</f>
        <v>0</v>
      </c>
      <c r="BF17" s="90">
        <f t="shared" si="21"/>
        <v>0</v>
      </c>
      <c r="BG17" s="90">
        <f t="shared" si="21"/>
        <v>0</v>
      </c>
      <c r="BH17" s="90">
        <f t="shared" si="21"/>
        <v>0</v>
      </c>
      <c r="BI17" s="90">
        <f t="shared" si="21"/>
        <v>0</v>
      </c>
      <c r="BJ17" s="90">
        <f t="shared" si="21"/>
        <v>0</v>
      </c>
      <c r="BK17" s="90">
        <f t="shared" si="21"/>
        <v>0</v>
      </c>
      <c r="BL17" s="90">
        <f t="shared" si="21"/>
        <v>0</v>
      </c>
      <c r="BM17" s="90">
        <f t="shared" si="21"/>
        <v>0</v>
      </c>
      <c r="BN17" s="90">
        <f t="shared" si="21"/>
        <v>0</v>
      </c>
      <c r="BO17" s="90">
        <f t="shared" si="21"/>
        <v>0</v>
      </c>
      <c r="BP17" s="90">
        <f t="shared" si="21"/>
        <v>0</v>
      </c>
      <c r="BQ17" s="90">
        <f t="shared" si="21"/>
        <v>0</v>
      </c>
      <c r="BR17" s="90">
        <f t="shared" si="21"/>
        <v>0</v>
      </c>
      <c r="BS17" s="90">
        <f t="shared" si="21"/>
        <v>0</v>
      </c>
      <c r="BT17" s="90">
        <f t="shared" si="21"/>
        <v>0</v>
      </c>
      <c r="BU17" s="90">
        <f t="shared" ref="BF17:CE27" si="22">IF($C17=0,0,"!!!")</f>
        <v>0</v>
      </c>
      <c r="BV17" s="90">
        <f t="shared" si="22"/>
        <v>0</v>
      </c>
      <c r="BW17" s="90">
        <f t="shared" si="22"/>
        <v>0</v>
      </c>
      <c r="BX17" s="90">
        <f t="shared" si="22"/>
        <v>0</v>
      </c>
      <c r="BY17" s="90">
        <f t="shared" si="22"/>
        <v>0</v>
      </c>
      <c r="BZ17" s="90">
        <f t="shared" si="22"/>
        <v>0</v>
      </c>
      <c r="CA17" s="90">
        <f t="shared" si="22"/>
        <v>0</v>
      </c>
      <c r="CB17" s="90">
        <f t="shared" si="22"/>
        <v>0</v>
      </c>
      <c r="CC17" s="90">
        <f t="shared" si="22"/>
        <v>0</v>
      </c>
      <c r="CD17" s="90">
        <f t="shared" si="22"/>
        <v>0</v>
      </c>
      <c r="CE17" s="90">
        <f t="shared" si="22"/>
        <v>0</v>
      </c>
      <c r="CF17" s="90">
        <f t="shared" ref="CF17:CF34" si="23">IF($C17=0,0,"!!!")</f>
        <v>0</v>
      </c>
      <c r="CG17" s="92">
        <f t="shared" ref="CG17:CG36" si="24">SUM(CH17:CX17)</f>
        <v>0</v>
      </c>
      <c r="CH17" s="90">
        <f t="shared" ref="CH17:CV32" si="25">IF($C17=0,0,"!!!")</f>
        <v>0</v>
      </c>
      <c r="CI17" s="90">
        <f t="shared" si="25"/>
        <v>0</v>
      </c>
      <c r="CJ17" s="90">
        <f t="shared" si="25"/>
        <v>0</v>
      </c>
      <c r="CK17" s="90">
        <f t="shared" si="25"/>
        <v>0</v>
      </c>
      <c r="CL17" s="90">
        <f t="shared" si="25"/>
        <v>0</v>
      </c>
      <c r="CM17" s="90">
        <f t="shared" si="25"/>
        <v>0</v>
      </c>
      <c r="CN17" s="90">
        <f t="shared" si="25"/>
        <v>0</v>
      </c>
      <c r="CO17" s="90">
        <f t="shared" si="25"/>
        <v>0</v>
      </c>
      <c r="CP17" s="90">
        <f t="shared" si="25"/>
        <v>0</v>
      </c>
      <c r="CQ17" s="90">
        <f t="shared" si="25"/>
        <v>0</v>
      </c>
      <c r="CR17" s="90">
        <f t="shared" si="25"/>
        <v>0</v>
      </c>
      <c r="CS17" s="90">
        <f t="shared" si="25"/>
        <v>0</v>
      </c>
      <c r="CT17" s="90">
        <f t="shared" si="25"/>
        <v>0</v>
      </c>
      <c r="CU17" s="90">
        <f t="shared" si="25"/>
        <v>0</v>
      </c>
      <c r="CV17" s="90">
        <f t="shared" si="25"/>
        <v>0</v>
      </c>
      <c r="CW17" s="90">
        <f t="shared" ref="CI17:CX32" si="26">IF($C17=0,0,"!!!")</f>
        <v>0</v>
      </c>
      <c r="CX17" s="90">
        <f t="shared" si="26"/>
        <v>0</v>
      </c>
      <c r="CY17" s="92">
        <f t="shared" ref="CY17:CY36" si="27">SUM(CZ17:DU17)</f>
        <v>0</v>
      </c>
      <c r="CZ17" s="90">
        <f t="shared" ref="CZ17:DO34" si="28">IF($C17=0,0,"!!!")</f>
        <v>0</v>
      </c>
      <c r="DA17" s="90">
        <f t="shared" si="28"/>
        <v>0</v>
      </c>
      <c r="DB17" s="90">
        <f t="shared" si="28"/>
        <v>0</v>
      </c>
      <c r="DC17" s="90">
        <f t="shared" si="28"/>
        <v>0</v>
      </c>
      <c r="DD17" s="90">
        <f t="shared" si="28"/>
        <v>0</v>
      </c>
      <c r="DE17" s="90">
        <f t="shared" si="28"/>
        <v>0</v>
      </c>
      <c r="DF17" s="90">
        <f t="shared" si="28"/>
        <v>0</v>
      </c>
      <c r="DG17" s="90">
        <f t="shared" si="28"/>
        <v>0</v>
      </c>
      <c r="DH17" s="90">
        <f t="shared" si="28"/>
        <v>0</v>
      </c>
      <c r="DI17" s="90">
        <f t="shared" si="28"/>
        <v>0</v>
      </c>
      <c r="DJ17" s="90">
        <f t="shared" si="28"/>
        <v>0</v>
      </c>
      <c r="DK17" s="90">
        <f t="shared" si="28"/>
        <v>0</v>
      </c>
      <c r="DL17" s="90">
        <f t="shared" si="28"/>
        <v>0</v>
      </c>
      <c r="DM17" s="90">
        <f t="shared" si="28"/>
        <v>0</v>
      </c>
      <c r="DN17" s="90">
        <f t="shared" si="28"/>
        <v>0</v>
      </c>
      <c r="DO17" s="90">
        <f t="shared" si="28"/>
        <v>0</v>
      </c>
      <c r="DP17" s="90">
        <f t="shared" ref="DA17:DU29" si="29">IF($C17=0,0,"!!!")</f>
        <v>0</v>
      </c>
      <c r="DQ17" s="90">
        <f t="shared" si="29"/>
        <v>0</v>
      </c>
      <c r="DR17" s="90">
        <f t="shared" si="29"/>
        <v>0</v>
      </c>
      <c r="DS17" s="90">
        <f t="shared" si="29"/>
        <v>0</v>
      </c>
      <c r="DT17" s="90">
        <f t="shared" si="29"/>
        <v>0</v>
      </c>
      <c r="DU17" s="90">
        <f t="shared" si="29"/>
        <v>0</v>
      </c>
      <c r="DV17" s="92">
        <f>SUM(DW17:EA17)</f>
        <v>0</v>
      </c>
      <c r="DW17" s="90">
        <f t="shared" ref="DW17:EA34" si="30">IF($C17=0,0,"!!!")</f>
        <v>0</v>
      </c>
      <c r="DX17" s="90">
        <f t="shared" si="30"/>
        <v>0</v>
      </c>
      <c r="DY17" s="90">
        <f t="shared" si="30"/>
        <v>0</v>
      </c>
      <c r="DZ17" s="90">
        <f t="shared" si="30"/>
        <v>0</v>
      </c>
      <c r="EA17" s="90">
        <f t="shared" si="30"/>
        <v>0</v>
      </c>
      <c r="EB17" s="92">
        <f>SUM(EC17:FD17)</f>
        <v>0</v>
      </c>
      <c r="EC17" s="90">
        <f t="shared" ref="EC17:ER34" si="31">IF($C17=0,0,"!!!")</f>
        <v>0</v>
      </c>
      <c r="ED17" s="90">
        <f t="shared" si="31"/>
        <v>0</v>
      </c>
      <c r="EE17" s="90">
        <f t="shared" si="31"/>
        <v>0</v>
      </c>
      <c r="EF17" s="90">
        <f t="shared" si="31"/>
        <v>0</v>
      </c>
      <c r="EG17" s="90">
        <f t="shared" si="31"/>
        <v>0</v>
      </c>
      <c r="EH17" s="90">
        <f t="shared" si="31"/>
        <v>0</v>
      </c>
      <c r="EI17" s="90">
        <f t="shared" si="31"/>
        <v>0</v>
      </c>
      <c r="EJ17" s="90">
        <f t="shared" si="31"/>
        <v>0</v>
      </c>
      <c r="EK17" s="90">
        <f t="shared" si="31"/>
        <v>0</v>
      </c>
      <c r="EL17" s="90">
        <f t="shared" si="31"/>
        <v>0</v>
      </c>
      <c r="EM17" s="90">
        <f t="shared" si="31"/>
        <v>0</v>
      </c>
      <c r="EN17" s="90">
        <f t="shared" si="31"/>
        <v>0</v>
      </c>
      <c r="EO17" s="90">
        <f t="shared" si="31"/>
        <v>0</v>
      </c>
      <c r="EP17" s="90">
        <f t="shared" si="31"/>
        <v>0</v>
      </c>
      <c r="EQ17" s="90">
        <f t="shared" si="31"/>
        <v>0</v>
      </c>
      <c r="ER17" s="90">
        <f t="shared" si="31"/>
        <v>0</v>
      </c>
      <c r="ES17" s="90">
        <f t="shared" ref="ED17:FD26" si="32">IF($C17=0,0,"!!!")</f>
        <v>0</v>
      </c>
      <c r="ET17" s="90">
        <f t="shared" si="32"/>
        <v>0</v>
      </c>
      <c r="EU17" s="90">
        <f t="shared" si="32"/>
        <v>0</v>
      </c>
      <c r="EV17" s="90">
        <f t="shared" si="32"/>
        <v>0</v>
      </c>
      <c r="EW17" s="90">
        <f t="shared" si="32"/>
        <v>0</v>
      </c>
      <c r="EX17" s="90">
        <f t="shared" si="32"/>
        <v>0</v>
      </c>
      <c r="EY17" s="90">
        <f t="shared" si="32"/>
        <v>0</v>
      </c>
      <c r="EZ17" s="90">
        <f t="shared" si="32"/>
        <v>0</v>
      </c>
      <c r="FA17" s="90">
        <f t="shared" si="32"/>
        <v>0</v>
      </c>
      <c r="FB17" s="90">
        <f t="shared" si="32"/>
        <v>0</v>
      </c>
      <c r="FC17" s="90">
        <f t="shared" si="32"/>
        <v>0</v>
      </c>
      <c r="FD17" s="90">
        <f t="shared" si="32"/>
        <v>0</v>
      </c>
      <c r="FE17" s="92">
        <f>SUM(FF17:FT17)</f>
        <v>0</v>
      </c>
      <c r="FF17" s="90">
        <f t="shared" ref="FF17:FS34" si="33">IF($C17=0,0,"!!!")</f>
        <v>0</v>
      </c>
      <c r="FG17" s="90">
        <f t="shared" si="33"/>
        <v>0</v>
      </c>
      <c r="FH17" s="90">
        <f t="shared" si="33"/>
        <v>0</v>
      </c>
      <c r="FI17" s="90">
        <f t="shared" si="33"/>
        <v>0</v>
      </c>
      <c r="FJ17" s="90">
        <f t="shared" si="33"/>
        <v>0</v>
      </c>
      <c r="FK17" s="90">
        <f t="shared" si="33"/>
        <v>0</v>
      </c>
      <c r="FL17" s="90">
        <f t="shared" si="33"/>
        <v>0</v>
      </c>
      <c r="FM17" s="90">
        <f t="shared" si="33"/>
        <v>0</v>
      </c>
      <c r="FN17" s="90">
        <f t="shared" si="33"/>
        <v>0</v>
      </c>
      <c r="FO17" s="90">
        <f t="shared" si="33"/>
        <v>0</v>
      </c>
      <c r="FP17" s="90">
        <f t="shared" si="33"/>
        <v>0</v>
      </c>
      <c r="FQ17" s="90">
        <f t="shared" si="33"/>
        <v>0</v>
      </c>
      <c r="FR17" s="90">
        <f t="shared" si="33"/>
        <v>0</v>
      </c>
      <c r="FS17" s="90">
        <f t="shared" si="33"/>
        <v>0</v>
      </c>
      <c r="FT17" s="90">
        <f t="shared" ref="FT17:FV32" si="34">IF($C17=0,0,"!!!")</f>
        <v>0</v>
      </c>
      <c r="FU17" s="90">
        <f t="shared" si="34"/>
        <v>0</v>
      </c>
      <c r="FV17" s="90">
        <f t="shared" si="34"/>
        <v>0</v>
      </c>
      <c r="FW17" s="92">
        <f>SUM(FX17:GR17)</f>
        <v>0</v>
      </c>
      <c r="FX17" s="90">
        <f t="shared" ref="FX17:GM34" si="35">IF($C17=0,0,"!!!")</f>
        <v>0</v>
      </c>
      <c r="FY17" s="90">
        <f t="shared" si="35"/>
        <v>0</v>
      </c>
      <c r="FZ17" s="90">
        <f t="shared" si="35"/>
        <v>0</v>
      </c>
      <c r="GA17" s="90">
        <f t="shared" si="35"/>
        <v>0</v>
      </c>
      <c r="GB17" s="90">
        <f t="shared" si="35"/>
        <v>0</v>
      </c>
      <c r="GC17" s="90">
        <f t="shared" si="35"/>
        <v>0</v>
      </c>
      <c r="GD17" s="90">
        <f t="shared" si="35"/>
        <v>0</v>
      </c>
      <c r="GE17" s="90">
        <f t="shared" si="35"/>
        <v>0</v>
      </c>
      <c r="GF17" s="90">
        <f t="shared" si="35"/>
        <v>0</v>
      </c>
      <c r="GG17" s="90">
        <f t="shared" si="35"/>
        <v>0</v>
      </c>
      <c r="GH17" s="90">
        <f t="shared" si="35"/>
        <v>0</v>
      </c>
      <c r="GI17" s="90">
        <f t="shared" si="35"/>
        <v>0</v>
      </c>
      <c r="GJ17" s="90">
        <f t="shared" si="35"/>
        <v>0</v>
      </c>
      <c r="GK17" s="90">
        <f t="shared" si="35"/>
        <v>0</v>
      </c>
      <c r="GL17" s="90">
        <f t="shared" si="35"/>
        <v>0</v>
      </c>
      <c r="GM17" s="90">
        <f t="shared" si="35"/>
        <v>0</v>
      </c>
      <c r="GN17" s="90">
        <f t="shared" ref="FY17:GR30" si="36">IF($C17=0,0,"!!!")</f>
        <v>0</v>
      </c>
      <c r="GO17" s="90">
        <f t="shared" si="36"/>
        <v>0</v>
      </c>
      <c r="GP17" s="90">
        <f t="shared" si="36"/>
        <v>0</v>
      </c>
      <c r="GQ17" s="90">
        <f t="shared" si="36"/>
        <v>0</v>
      </c>
      <c r="GR17" s="90">
        <f t="shared" si="36"/>
        <v>0</v>
      </c>
      <c r="GS17" s="92">
        <f>SUM(GT17:HC17)</f>
        <v>0</v>
      </c>
      <c r="GT17" s="90">
        <f t="shared" ref="GT17:HD34" si="37">IF($C17=0,0,"!!!")</f>
        <v>0</v>
      </c>
      <c r="GU17" s="90">
        <f t="shared" si="37"/>
        <v>0</v>
      </c>
      <c r="GV17" s="90">
        <f t="shared" si="37"/>
        <v>0</v>
      </c>
      <c r="GW17" s="90">
        <f t="shared" si="37"/>
        <v>0</v>
      </c>
      <c r="GX17" s="90">
        <f t="shared" si="37"/>
        <v>0</v>
      </c>
      <c r="GY17" s="90">
        <f t="shared" si="37"/>
        <v>0</v>
      </c>
      <c r="GZ17" s="90">
        <f t="shared" si="37"/>
        <v>0</v>
      </c>
      <c r="HA17" s="90">
        <f t="shared" si="37"/>
        <v>0</v>
      </c>
      <c r="HB17" s="90">
        <f t="shared" si="37"/>
        <v>0</v>
      </c>
      <c r="HC17" s="90">
        <f t="shared" si="37"/>
        <v>0</v>
      </c>
      <c r="HD17" s="90">
        <f t="shared" si="37"/>
        <v>0</v>
      </c>
      <c r="HE17" s="92">
        <f>SUM(HF17:HU17)</f>
        <v>0</v>
      </c>
      <c r="HF17" s="90">
        <f t="shared" ref="HF17:HU34" si="38">IF($C17=0,0,"!!!")</f>
        <v>0</v>
      </c>
      <c r="HG17" s="90">
        <f t="shared" si="38"/>
        <v>0</v>
      </c>
      <c r="HH17" s="90">
        <f t="shared" si="38"/>
        <v>0</v>
      </c>
      <c r="HI17" s="90">
        <f t="shared" si="38"/>
        <v>0</v>
      </c>
      <c r="HJ17" s="90">
        <f t="shared" si="38"/>
        <v>0</v>
      </c>
      <c r="HK17" s="90">
        <f t="shared" si="38"/>
        <v>0</v>
      </c>
      <c r="HL17" s="90">
        <f t="shared" si="38"/>
        <v>0</v>
      </c>
      <c r="HM17" s="90">
        <f t="shared" si="38"/>
        <v>0</v>
      </c>
      <c r="HN17" s="90">
        <f t="shared" si="38"/>
        <v>0</v>
      </c>
      <c r="HO17" s="90">
        <f t="shared" si="38"/>
        <v>0</v>
      </c>
      <c r="HP17" s="90">
        <f t="shared" si="38"/>
        <v>0</v>
      </c>
      <c r="HQ17" s="90">
        <f t="shared" si="38"/>
        <v>0</v>
      </c>
      <c r="HR17" s="90">
        <f t="shared" si="38"/>
        <v>0</v>
      </c>
      <c r="HS17" s="90">
        <f t="shared" si="38"/>
        <v>0</v>
      </c>
      <c r="HT17" s="90">
        <f t="shared" si="38"/>
        <v>0</v>
      </c>
      <c r="HU17" s="90">
        <f t="shared" si="38"/>
        <v>0</v>
      </c>
      <c r="HV17" s="92">
        <f>SUM(HW17:IE17)</f>
        <v>0</v>
      </c>
      <c r="HW17" s="90">
        <f t="shared" ref="HW17:IE34" si="39">IF($C17=0,0,"!!!")</f>
        <v>0</v>
      </c>
      <c r="HX17" s="90">
        <f t="shared" si="39"/>
        <v>0</v>
      </c>
      <c r="HY17" s="90">
        <f t="shared" si="39"/>
        <v>0</v>
      </c>
      <c r="HZ17" s="90">
        <f t="shared" si="39"/>
        <v>0</v>
      </c>
      <c r="IA17" s="90">
        <f t="shared" si="39"/>
        <v>0</v>
      </c>
      <c r="IB17" s="90">
        <f t="shared" si="39"/>
        <v>0</v>
      </c>
      <c r="IC17" s="90">
        <f t="shared" si="39"/>
        <v>0</v>
      </c>
      <c r="ID17" s="90">
        <f t="shared" si="39"/>
        <v>0</v>
      </c>
      <c r="IE17" s="90">
        <f t="shared" si="39"/>
        <v>0</v>
      </c>
      <c r="IF17" s="92">
        <f t="shared" ref="IF17:IF36" si="40">SUM(IG17:IX17)</f>
        <v>0</v>
      </c>
      <c r="IG17" s="90">
        <f t="shared" ref="IG17:IV34" si="41">IF($C17=0,0,"!!!")</f>
        <v>0</v>
      </c>
      <c r="IH17" s="90">
        <f t="shared" si="41"/>
        <v>0</v>
      </c>
      <c r="II17" s="90">
        <f t="shared" si="41"/>
        <v>0</v>
      </c>
      <c r="IJ17" s="90">
        <f t="shared" si="41"/>
        <v>0</v>
      </c>
      <c r="IK17" s="90">
        <f t="shared" si="41"/>
        <v>0</v>
      </c>
      <c r="IL17" s="90">
        <f t="shared" si="41"/>
        <v>0</v>
      </c>
      <c r="IM17" s="90">
        <f t="shared" si="41"/>
        <v>0</v>
      </c>
      <c r="IN17" s="90">
        <f t="shared" si="41"/>
        <v>0</v>
      </c>
      <c r="IO17" s="90">
        <f t="shared" si="41"/>
        <v>0</v>
      </c>
      <c r="IP17" s="90">
        <f t="shared" si="41"/>
        <v>0</v>
      </c>
      <c r="IQ17" s="90">
        <f t="shared" si="41"/>
        <v>0</v>
      </c>
      <c r="IR17" s="90">
        <f t="shared" si="41"/>
        <v>0</v>
      </c>
      <c r="IS17" s="90">
        <f t="shared" si="41"/>
        <v>0</v>
      </c>
      <c r="IT17" s="90">
        <f t="shared" si="41"/>
        <v>0</v>
      </c>
      <c r="IU17" s="90">
        <f t="shared" si="41"/>
        <v>0</v>
      </c>
      <c r="IV17" s="90">
        <f t="shared" si="41"/>
        <v>0</v>
      </c>
      <c r="IW17" s="90">
        <f t="shared" ref="IH17:IX30" si="42">IF($C17=0,0,"!!!")</f>
        <v>0</v>
      </c>
      <c r="IX17" s="90">
        <f t="shared" si="42"/>
        <v>0</v>
      </c>
      <c r="IY17" s="92">
        <f t="shared" ref="IY17:IY36" si="43">SUM(IZ17:JS17)</f>
        <v>0</v>
      </c>
      <c r="IZ17" s="90">
        <f t="shared" ref="IZ17:JP34" si="44">IF($C17=0,0,"!!!")</f>
        <v>0</v>
      </c>
      <c r="JA17" s="90">
        <f t="shared" si="44"/>
        <v>0</v>
      </c>
      <c r="JB17" s="90">
        <f t="shared" si="44"/>
        <v>0</v>
      </c>
      <c r="JC17" s="90">
        <f t="shared" si="44"/>
        <v>0</v>
      </c>
      <c r="JD17" s="90">
        <f t="shared" si="44"/>
        <v>0</v>
      </c>
      <c r="JE17" s="90">
        <f t="shared" si="44"/>
        <v>0</v>
      </c>
      <c r="JF17" s="90">
        <f t="shared" si="44"/>
        <v>0</v>
      </c>
      <c r="JG17" s="90">
        <f t="shared" si="44"/>
        <v>0</v>
      </c>
      <c r="JH17" s="90">
        <f t="shared" si="44"/>
        <v>0</v>
      </c>
      <c r="JI17" s="90">
        <f t="shared" si="44"/>
        <v>0</v>
      </c>
      <c r="JJ17" s="90">
        <f t="shared" si="44"/>
        <v>0</v>
      </c>
      <c r="JK17" s="90">
        <f t="shared" si="44"/>
        <v>0</v>
      </c>
      <c r="JL17" s="90">
        <f t="shared" si="44"/>
        <v>0</v>
      </c>
      <c r="JM17" s="90">
        <f t="shared" si="44"/>
        <v>0</v>
      </c>
      <c r="JN17" s="90">
        <f t="shared" si="44"/>
        <v>0</v>
      </c>
      <c r="JO17" s="90">
        <f t="shared" si="44"/>
        <v>0</v>
      </c>
      <c r="JP17" s="90">
        <f t="shared" si="44"/>
        <v>0</v>
      </c>
      <c r="JQ17" s="90">
        <f t="shared" ref="JA17:JS31" si="45">IF($C17=0,0,"!!!")</f>
        <v>0</v>
      </c>
      <c r="JR17" s="90">
        <f t="shared" si="45"/>
        <v>0</v>
      </c>
      <c r="JS17" s="90">
        <f t="shared" si="45"/>
        <v>0</v>
      </c>
      <c r="JT17" s="92">
        <f t="shared" ref="JT17:JT36" si="46">SUM(JU17:LJ17)</f>
        <v>0</v>
      </c>
      <c r="JU17" s="90">
        <f t="shared" ref="JU17:KM34" si="47">IF($C17=0,0,"!!!")</f>
        <v>0</v>
      </c>
      <c r="JV17" s="90">
        <f t="shared" si="47"/>
        <v>0</v>
      </c>
      <c r="JW17" s="90">
        <f t="shared" si="47"/>
        <v>0</v>
      </c>
      <c r="JX17" s="90">
        <f t="shared" si="47"/>
        <v>0</v>
      </c>
      <c r="JY17" s="90">
        <f t="shared" si="47"/>
        <v>0</v>
      </c>
      <c r="JZ17" s="90">
        <f t="shared" si="47"/>
        <v>0</v>
      </c>
      <c r="KA17" s="90">
        <f t="shared" si="47"/>
        <v>0</v>
      </c>
      <c r="KB17" s="90">
        <f t="shared" si="47"/>
        <v>0</v>
      </c>
      <c r="KC17" s="90">
        <f t="shared" si="47"/>
        <v>0</v>
      </c>
      <c r="KD17" s="90">
        <f t="shared" si="47"/>
        <v>0</v>
      </c>
      <c r="KE17" s="90">
        <f t="shared" si="47"/>
        <v>0</v>
      </c>
      <c r="KF17" s="90">
        <f t="shared" si="47"/>
        <v>0</v>
      </c>
      <c r="KG17" s="90">
        <f t="shared" si="47"/>
        <v>0</v>
      </c>
      <c r="KH17" s="90">
        <f t="shared" si="47"/>
        <v>0</v>
      </c>
      <c r="KI17" s="90">
        <f t="shared" si="47"/>
        <v>0</v>
      </c>
      <c r="KJ17" s="90">
        <f t="shared" si="47"/>
        <v>0</v>
      </c>
      <c r="KK17" s="90">
        <f t="shared" si="47"/>
        <v>0</v>
      </c>
      <c r="KL17" s="90">
        <f t="shared" si="47"/>
        <v>0</v>
      </c>
      <c r="KM17" s="90">
        <f t="shared" si="47"/>
        <v>0</v>
      </c>
      <c r="KN17" s="90">
        <f t="shared" ref="KN17:KN34" si="48">IF($C17=0,0,"!!!")</f>
        <v>0</v>
      </c>
      <c r="KO17" s="90">
        <f t="shared" ref="JV17:LJ24" si="49">IF($C17=0,0,"!!!")</f>
        <v>0</v>
      </c>
      <c r="KP17" s="90">
        <f t="shared" si="49"/>
        <v>0</v>
      </c>
      <c r="KQ17" s="90">
        <f t="shared" si="49"/>
        <v>0</v>
      </c>
      <c r="KR17" s="90">
        <f t="shared" si="49"/>
        <v>0</v>
      </c>
      <c r="KS17" s="90">
        <f t="shared" si="49"/>
        <v>0</v>
      </c>
      <c r="KT17" s="90">
        <f t="shared" si="49"/>
        <v>0</v>
      </c>
      <c r="KU17" s="90">
        <f t="shared" si="49"/>
        <v>0</v>
      </c>
      <c r="KV17" s="90">
        <f t="shared" si="49"/>
        <v>0</v>
      </c>
      <c r="KW17" s="90">
        <f t="shared" si="49"/>
        <v>0</v>
      </c>
      <c r="KX17" s="90">
        <f t="shared" si="49"/>
        <v>0</v>
      </c>
      <c r="KY17" s="90">
        <f t="shared" si="49"/>
        <v>0</v>
      </c>
      <c r="KZ17" s="90">
        <f t="shared" si="49"/>
        <v>0</v>
      </c>
      <c r="LA17" s="90">
        <f t="shared" si="49"/>
        <v>0</v>
      </c>
      <c r="LB17" s="90">
        <f t="shared" si="49"/>
        <v>0</v>
      </c>
      <c r="LC17" s="90">
        <f t="shared" si="49"/>
        <v>0</v>
      </c>
      <c r="LD17" s="90">
        <f t="shared" si="49"/>
        <v>0</v>
      </c>
      <c r="LE17" s="90">
        <f t="shared" si="49"/>
        <v>0</v>
      </c>
      <c r="LF17" s="90">
        <f t="shared" si="49"/>
        <v>0</v>
      </c>
      <c r="LG17" s="90">
        <f t="shared" si="49"/>
        <v>0</v>
      </c>
      <c r="LH17" s="90">
        <f t="shared" si="49"/>
        <v>0</v>
      </c>
      <c r="LI17" s="90">
        <f t="shared" si="49"/>
        <v>0</v>
      </c>
      <c r="LJ17" s="90">
        <f t="shared" si="49"/>
        <v>0</v>
      </c>
      <c r="LK17" s="90">
        <f t="shared" ref="LK17:LL32" si="50">IF($C17=0,0,"!!!")</f>
        <v>0</v>
      </c>
      <c r="LL17" s="90">
        <f t="shared" si="50"/>
        <v>0</v>
      </c>
      <c r="LM17" s="92">
        <f>SUM(LN17:LR17)</f>
        <v>0</v>
      </c>
      <c r="LN17" s="90">
        <f t="shared" ref="LN17:LR34" si="51">IF($C17=0,0,"!!!")</f>
        <v>0</v>
      </c>
      <c r="LO17" s="90">
        <f t="shared" si="51"/>
        <v>0</v>
      </c>
      <c r="LP17" s="90">
        <f t="shared" si="51"/>
        <v>0</v>
      </c>
      <c r="LQ17" s="90">
        <f t="shared" si="51"/>
        <v>0</v>
      </c>
      <c r="LR17" s="90">
        <f t="shared" si="51"/>
        <v>0</v>
      </c>
      <c r="LS17" s="92">
        <f>SUM(LT17:MF17)</f>
        <v>0</v>
      </c>
      <c r="LT17" s="90">
        <f t="shared" ref="LT17:MF34" si="52">IF($C17=0,0,"!!!")</f>
        <v>0</v>
      </c>
      <c r="LU17" s="90">
        <f t="shared" si="52"/>
        <v>0</v>
      </c>
      <c r="LV17" s="90">
        <f t="shared" si="52"/>
        <v>0</v>
      </c>
      <c r="LW17" s="90">
        <f t="shared" si="52"/>
        <v>0</v>
      </c>
      <c r="LX17" s="90">
        <f t="shared" si="52"/>
        <v>0</v>
      </c>
      <c r="LY17" s="90">
        <f t="shared" si="52"/>
        <v>0</v>
      </c>
      <c r="LZ17" s="90">
        <f t="shared" si="52"/>
        <v>0</v>
      </c>
      <c r="MA17" s="90">
        <f t="shared" si="52"/>
        <v>0</v>
      </c>
      <c r="MB17" s="90">
        <f t="shared" si="52"/>
        <v>0</v>
      </c>
      <c r="MC17" s="90">
        <f t="shared" si="52"/>
        <v>0</v>
      </c>
      <c r="MD17" s="90">
        <f t="shared" si="52"/>
        <v>0</v>
      </c>
      <c r="ME17" s="90">
        <f t="shared" si="52"/>
        <v>0</v>
      </c>
      <c r="MF17" s="90">
        <f t="shared" si="52"/>
        <v>0</v>
      </c>
      <c r="MG17" s="92">
        <f>SUM(MH17:NB17)</f>
        <v>0</v>
      </c>
      <c r="MH17" s="90">
        <f t="shared" ref="MH17:MW34" si="53">IF($C17=0,0,"!!!")</f>
        <v>0</v>
      </c>
      <c r="MI17" s="90">
        <f t="shared" si="53"/>
        <v>0</v>
      </c>
      <c r="MJ17" s="90">
        <f t="shared" si="53"/>
        <v>0</v>
      </c>
      <c r="MK17" s="90">
        <f t="shared" si="53"/>
        <v>0</v>
      </c>
      <c r="ML17" s="90">
        <f t="shared" si="53"/>
        <v>0</v>
      </c>
      <c r="MM17" s="90">
        <f t="shared" si="53"/>
        <v>0</v>
      </c>
      <c r="MN17" s="90">
        <f t="shared" si="53"/>
        <v>0</v>
      </c>
      <c r="MO17" s="90">
        <f t="shared" si="53"/>
        <v>0</v>
      </c>
      <c r="MP17" s="90">
        <f t="shared" si="53"/>
        <v>0</v>
      </c>
      <c r="MQ17" s="90">
        <f t="shared" si="53"/>
        <v>0</v>
      </c>
      <c r="MR17" s="90">
        <f t="shared" si="53"/>
        <v>0</v>
      </c>
      <c r="MS17" s="90">
        <f t="shared" si="53"/>
        <v>0</v>
      </c>
      <c r="MT17" s="90">
        <f t="shared" si="53"/>
        <v>0</v>
      </c>
      <c r="MU17" s="90">
        <f t="shared" si="53"/>
        <v>0</v>
      </c>
      <c r="MV17" s="90">
        <f t="shared" si="53"/>
        <v>0</v>
      </c>
      <c r="MW17" s="90">
        <f t="shared" si="53"/>
        <v>0</v>
      </c>
      <c r="MX17" s="90">
        <f t="shared" ref="MI17:NB30" si="54">IF($C17=0,0,"!!!")</f>
        <v>0</v>
      </c>
      <c r="MY17" s="90">
        <f t="shared" si="54"/>
        <v>0</v>
      </c>
      <c r="MZ17" s="90">
        <f t="shared" si="54"/>
        <v>0</v>
      </c>
      <c r="NA17" s="90">
        <f t="shared" si="54"/>
        <v>0</v>
      </c>
      <c r="NB17" s="90">
        <f t="shared" si="54"/>
        <v>0</v>
      </c>
      <c r="NC17" s="92">
        <f>SUM(ND17:NI17)</f>
        <v>0</v>
      </c>
      <c r="ND17" s="90">
        <f t="shared" ref="ND17:NI34" si="55">IF($C17=0,0,"!!!")</f>
        <v>0</v>
      </c>
      <c r="NE17" s="90">
        <f t="shared" si="55"/>
        <v>0</v>
      </c>
      <c r="NF17" s="90">
        <f t="shared" si="55"/>
        <v>0</v>
      </c>
      <c r="NG17" s="90">
        <f t="shared" si="55"/>
        <v>0</v>
      </c>
      <c r="NH17" s="90">
        <f t="shared" si="55"/>
        <v>0</v>
      </c>
      <c r="NI17" s="90">
        <f t="shared" si="55"/>
        <v>0</v>
      </c>
      <c r="NJ17" s="93">
        <f t="shared" ref="NJ17:NJ36" si="56">SUM(NC17,MG17,LS17,LM17,JT17,IY17,IF17,HV17,HE17,GS17,FW17,FE17,EB17,DV17,CY17,CG17,BD17,G17)</f>
        <v>0</v>
      </c>
      <c r="NK17" s="94">
        <f t="shared" ref="NK17:NK36" si="57">C17-NJ17</f>
        <v>0</v>
      </c>
    </row>
    <row r="18" spans="1:375" x14ac:dyDescent="0.25">
      <c r="A18" s="67">
        <v>81100</v>
      </c>
      <c r="B18" s="95" t="s">
        <v>341</v>
      </c>
      <c r="C18" s="90">
        <f>IFERROR(HLOOKUP($A18,Náklady_2018!$D$1:$MN$27,24,FALSE),0)</f>
        <v>0</v>
      </c>
      <c r="D18" s="19"/>
      <c r="E18" s="19"/>
      <c r="F18" s="91" t="s">
        <v>585</v>
      </c>
      <c r="G18" s="92">
        <f t="shared" ref="G18:G81" si="58">SUM(H18:BB18)</f>
        <v>0</v>
      </c>
      <c r="H18" s="90">
        <f t="shared" si="19"/>
        <v>0</v>
      </c>
      <c r="I18" s="90">
        <f t="shared" si="20"/>
        <v>0</v>
      </c>
      <c r="J18" s="90">
        <f t="shared" si="20"/>
        <v>0</v>
      </c>
      <c r="K18" s="90">
        <f t="shared" si="20"/>
        <v>0</v>
      </c>
      <c r="L18" s="90">
        <f t="shared" si="20"/>
        <v>0</v>
      </c>
      <c r="M18" s="90">
        <f t="shared" si="20"/>
        <v>0</v>
      </c>
      <c r="N18" s="90">
        <f t="shared" si="20"/>
        <v>0</v>
      </c>
      <c r="O18" s="90">
        <f t="shared" si="20"/>
        <v>0</v>
      </c>
      <c r="P18" s="90">
        <f t="shared" si="20"/>
        <v>0</v>
      </c>
      <c r="Q18" s="90">
        <f t="shared" si="20"/>
        <v>0</v>
      </c>
      <c r="R18" s="90">
        <f t="shared" si="20"/>
        <v>0</v>
      </c>
      <c r="S18" s="90">
        <f t="shared" si="20"/>
        <v>0</v>
      </c>
      <c r="T18" s="90">
        <f t="shared" si="20"/>
        <v>0</v>
      </c>
      <c r="U18" s="90">
        <f t="shared" si="20"/>
        <v>0</v>
      </c>
      <c r="V18" s="90">
        <f t="shared" si="20"/>
        <v>0</v>
      </c>
      <c r="W18" s="90">
        <f t="shared" si="20"/>
        <v>0</v>
      </c>
      <c r="X18" s="90">
        <f t="shared" si="20"/>
        <v>0</v>
      </c>
      <c r="Y18" s="90">
        <f t="shared" si="20"/>
        <v>0</v>
      </c>
      <c r="Z18" s="90">
        <f t="shared" si="20"/>
        <v>0</v>
      </c>
      <c r="AA18" s="90">
        <f t="shared" si="20"/>
        <v>0</v>
      </c>
      <c r="AB18" s="90">
        <f t="shared" si="20"/>
        <v>0</v>
      </c>
      <c r="AC18" s="90">
        <f t="shared" si="20"/>
        <v>0</v>
      </c>
      <c r="AD18" s="90">
        <f t="shared" si="20"/>
        <v>0</v>
      </c>
      <c r="AE18" s="90">
        <f t="shared" si="20"/>
        <v>0</v>
      </c>
      <c r="AF18" s="90">
        <f t="shared" si="20"/>
        <v>0</v>
      </c>
      <c r="AG18" s="90">
        <f t="shared" si="20"/>
        <v>0</v>
      </c>
      <c r="AH18" s="90">
        <f t="shared" si="20"/>
        <v>0</v>
      </c>
      <c r="AI18" s="90">
        <f t="shared" si="20"/>
        <v>0</v>
      </c>
      <c r="AJ18" s="90">
        <f t="shared" si="20"/>
        <v>0</v>
      </c>
      <c r="AK18" s="90">
        <f t="shared" si="20"/>
        <v>0</v>
      </c>
      <c r="AL18" s="90">
        <f t="shared" si="20"/>
        <v>0</v>
      </c>
      <c r="AM18" s="90">
        <f t="shared" si="20"/>
        <v>0</v>
      </c>
      <c r="AN18" s="90">
        <f t="shared" si="20"/>
        <v>0</v>
      </c>
      <c r="AO18" s="90">
        <f t="shared" si="20"/>
        <v>0</v>
      </c>
      <c r="AP18" s="90">
        <f t="shared" si="20"/>
        <v>0</v>
      </c>
      <c r="AQ18" s="90">
        <f t="shared" si="20"/>
        <v>0</v>
      </c>
      <c r="AR18" s="90">
        <f t="shared" si="20"/>
        <v>0</v>
      </c>
      <c r="AS18" s="90">
        <f t="shared" si="20"/>
        <v>0</v>
      </c>
      <c r="AT18" s="90">
        <f t="shared" si="20"/>
        <v>0</v>
      </c>
      <c r="AU18" s="90">
        <f t="shared" si="20"/>
        <v>0</v>
      </c>
      <c r="AV18" s="90">
        <f t="shared" si="20"/>
        <v>0</v>
      </c>
      <c r="AW18" s="90">
        <f t="shared" si="20"/>
        <v>0</v>
      </c>
      <c r="AX18" s="90">
        <f t="shared" si="20"/>
        <v>0</v>
      </c>
      <c r="AY18" s="90">
        <f t="shared" si="20"/>
        <v>0</v>
      </c>
      <c r="AZ18" s="90">
        <f t="shared" si="20"/>
        <v>0</v>
      </c>
      <c r="BA18" s="90">
        <f t="shared" si="20"/>
        <v>0</v>
      </c>
      <c r="BB18" s="90">
        <f t="shared" si="20"/>
        <v>0</v>
      </c>
      <c r="BC18" s="90">
        <f t="shared" si="20"/>
        <v>0</v>
      </c>
      <c r="BD18" s="92">
        <f t="shared" ref="BD18:BD81" si="59">SUM(BE18:CF18)</f>
        <v>0</v>
      </c>
      <c r="BE18" s="90">
        <f t="shared" si="21"/>
        <v>0</v>
      </c>
      <c r="BF18" s="90">
        <f t="shared" si="22"/>
        <v>0</v>
      </c>
      <c r="BG18" s="90">
        <f t="shared" si="22"/>
        <v>0</v>
      </c>
      <c r="BH18" s="90">
        <f t="shared" si="22"/>
        <v>0</v>
      </c>
      <c r="BI18" s="90">
        <f t="shared" si="22"/>
        <v>0</v>
      </c>
      <c r="BJ18" s="90">
        <f t="shared" si="22"/>
        <v>0</v>
      </c>
      <c r="BK18" s="90">
        <f t="shared" si="22"/>
        <v>0</v>
      </c>
      <c r="BL18" s="90">
        <f t="shared" si="22"/>
        <v>0</v>
      </c>
      <c r="BM18" s="90">
        <f t="shared" si="22"/>
        <v>0</v>
      </c>
      <c r="BN18" s="90">
        <f t="shared" si="22"/>
        <v>0</v>
      </c>
      <c r="BO18" s="90">
        <f t="shared" si="22"/>
        <v>0</v>
      </c>
      <c r="BP18" s="90">
        <f t="shared" si="22"/>
        <v>0</v>
      </c>
      <c r="BQ18" s="90">
        <f t="shared" si="22"/>
        <v>0</v>
      </c>
      <c r="BR18" s="90">
        <f t="shared" si="22"/>
        <v>0</v>
      </c>
      <c r="BS18" s="90">
        <f t="shared" si="22"/>
        <v>0</v>
      </c>
      <c r="BT18" s="90">
        <f t="shared" si="22"/>
        <v>0</v>
      </c>
      <c r="BU18" s="90">
        <f t="shared" si="22"/>
        <v>0</v>
      </c>
      <c r="BV18" s="90">
        <f t="shared" si="22"/>
        <v>0</v>
      </c>
      <c r="BW18" s="90">
        <f t="shared" si="22"/>
        <v>0</v>
      </c>
      <c r="BX18" s="90">
        <f t="shared" si="22"/>
        <v>0</v>
      </c>
      <c r="BY18" s="90">
        <f t="shared" si="22"/>
        <v>0</v>
      </c>
      <c r="BZ18" s="90">
        <f t="shared" si="22"/>
        <v>0</v>
      </c>
      <c r="CA18" s="90">
        <f t="shared" si="22"/>
        <v>0</v>
      </c>
      <c r="CB18" s="90">
        <f t="shared" si="22"/>
        <v>0</v>
      </c>
      <c r="CC18" s="90">
        <f t="shared" si="22"/>
        <v>0</v>
      </c>
      <c r="CD18" s="90">
        <f t="shared" si="22"/>
        <v>0</v>
      </c>
      <c r="CE18" s="90">
        <f t="shared" si="22"/>
        <v>0</v>
      </c>
      <c r="CF18" s="90">
        <f t="shared" si="23"/>
        <v>0</v>
      </c>
      <c r="CG18" s="92">
        <f t="shared" si="24"/>
        <v>0</v>
      </c>
      <c r="CH18" s="90">
        <f t="shared" si="25"/>
        <v>0</v>
      </c>
      <c r="CI18" s="90">
        <f t="shared" si="26"/>
        <v>0</v>
      </c>
      <c r="CJ18" s="90">
        <f t="shared" si="26"/>
        <v>0</v>
      </c>
      <c r="CK18" s="90">
        <f t="shared" si="26"/>
        <v>0</v>
      </c>
      <c r="CL18" s="90">
        <f t="shared" si="26"/>
        <v>0</v>
      </c>
      <c r="CM18" s="90">
        <f t="shared" si="26"/>
        <v>0</v>
      </c>
      <c r="CN18" s="90">
        <f t="shared" si="26"/>
        <v>0</v>
      </c>
      <c r="CO18" s="90">
        <f t="shared" si="26"/>
        <v>0</v>
      </c>
      <c r="CP18" s="90">
        <f t="shared" si="26"/>
        <v>0</v>
      </c>
      <c r="CQ18" s="90">
        <f t="shared" si="26"/>
        <v>0</v>
      </c>
      <c r="CR18" s="90">
        <f t="shared" si="26"/>
        <v>0</v>
      </c>
      <c r="CS18" s="90">
        <f t="shared" si="26"/>
        <v>0</v>
      </c>
      <c r="CT18" s="90">
        <f t="shared" si="26"/>
        <v>0</v>
      </c>
      <c r="CU18" s="90">
        <f t="shared" si="26"/>
        <v>0</v>
      </c>
      <c r="CV18" s="90">
        <f t="shared" si="26"/>
        <v>0</v>
      </c>
      <c r="CW18" s="90">
        <f t="shared" si="26"/>
        <v>0</v>
      </c>
      <c r="CX18" s="90">
        <f t="shared" si="26"/>
        <v>0</v>
      </c>
      <c r="CY18" s="92">
        <f t="shared" si="27"/>
        <v>0</v>
      </c>
      <c r="CZ18" s="90">
        <f t="shared" si="28"/>
        <v>0</v>
      </c>
      <c r="DA18" s="90">
        <f t="shared" si="29"/>
        <v>0</v>
      </c>
      <c r="DB18" s="90">
        <f t="shared" si="29"/>
        <v>0</v>
      </c>
      <c r="DC18" s="90">
        <f t="shared" si="29"/>
        <v>0</v>
      </c>
      <c r="DD18" s="90">
        <f t="shared" si="29"/>
        <v>0</v>
      </c>
      <c r="DE18" s="90">
        <f t="shared" si="29"/>
        <v>0</v>
      </c>
      <c r="DF18" s="90">
        <f t="shared" si="29"/>
        <v>0</v>
      </c>
      <c r="DG18" s="90">
        <f t="shared" si="29"/>
        <v>0</v>
      </c>
      <c r="DH18" s="90">
        <f t="shared" si="29"/>
        <v>0</v>
      </c>
      <c r="DI18" s="90">
        <f t="shared" si="29"/>
        <v>0</v>
      </c>
      <c r="DJ18" s="90">
        <f t="shared" si="29"/>
        <v>0</v>
      </c>
      <c r="DK18" s="90">
        <f t="shared" si="29"/>
        <v>0</v>
      </c>
      <c r="DL18" s="90">
        <f t="shared" si="29"/>
        <v>0</v>
      </c>
      <c r="DM18" s="90">
        <f t="shared" si="29"/>
        <v>0</v>
      </c>
      <c r="DN18" s="90">
        <f t="shared" si="29"/>
        <v>0</v>
      </c>
      <c r="DO18" s="90">
        <f t="shared" si="29"/>
        <v>0</v>
      </c>
      <c r="DP18" s="90">
        <f t="shared" si="29"/>
        <v>0</v>
      </c>
      <c r="DQ18" s="90">
        <f t="shared" si="29"/>
        <v>0</v>
      </c>
      <c r="DR18" s="90">
        <f t="shared" si="29"/>
        <v>0</v>
      </c>
      <c r="DS18" s="90">
        <f t="shared" si="29"/>
        <v>0</v>
      </c>
      <c r="DT18" s="90">
        <f t="shared" si="29"/>
        <v>0</v>
      </c>
      <c r="DU18" s="90">
        <f t="shared" si="29"/>
        <v>0</v>
      </c>
      <c r="DV18" s="92">
        <f t="shared" ref="DV18:DV81" si="60">SUM(DW18:EA18)</f>
        <v>0</v>
      </c>
      <c r="DW18" s="90">
        <f t="shared" si="30"/>
        <v>0</v>
      </c>
      <c r="DX18" s="90">
        <f t="shared" si="30"/>
        <v>0</v>
      </c>
      <c r="DY18" s="90">
        <f t="shared" si="30"/>
        <v>0</v>
      </c>
      <c r="DZ18" s="90">
        <f t="shared" si="30"/>
        <v>0</v>
      </c>
      <c r="EA18" s="90">
        <f t="shared" si="30"/>
        <v>0</v>
      </c>
      <c r="EB18" s="92">
        <f t="shared" ref="EB18:EB81" si="61">SUM(EC18:FD18)</f>
        <v>0</v>
      </c>
      <c r="EC18" s="90">
        <f t="shared" si="31"/>
        <v>0</v>
      </c>
      <c r="ED18" s="90">
        <f t="shared" si="32"/>
        <v>0</v>
      </c>
      <c r="EE18" s="90">
        <f t="shared" si="32"/>
        <v>0</v>
      </c>
      <c r="EF18" s="90">
        <f t="shared" si="32"/>
        <v>0</v>
      </c>
      <c r="EG18" s="90">
        <f t="shared" si="32"/>
        <v>0</v>
      </c>
      <c r="EH18" s="90">
        <f t="shared" si="32"/>
        <v>0</v>
      </c>
      <c r="EI18" s="90">
        <f t="shared" si="32"/>
        <v>0</v>
      </c>
      <c r="EJ18" s="90">
        <f t="shared" si="32"/>
        <v>0</v>
      </c>
      <c r="EK18" s="90">
        <f t="shared" si="32"/>
        <v>0</v>
      </c>
      <c r="EL18" s="90">
        <f t="shared" si="32"/>
        <v>0</v>
      </c>
      <c r="EM18" s="90">
        <f t="shared" si="32"/>
        <v>0</v>
      </c>
      <c r="EN18" s="90">
        <f t="shared" si="32"/>
        <v>0</v>
      </c>
      <c r="EO18" s="90">
        <f t="shared" si="32"/>
        <v>0</v>
      </c>
      <c r="EP18" s="90">
        <f t="shared" si="32"/>
        <v>0</v>
      </c>
      <c r="EQ18" s="90">
        <f t="shared" si="32"/>
        <v>0</v>
      </c>
      <c r="ER18" s="90">
        <f t="shared" si="32"/>
        <v>0</v>
      </c>
      <c r="ES18" s="90">
        <f t="shared" si="32"/>
        <v>0</v>
      </c>
      <c r="ET18" s="90">
        <f t="shared" si="32"/>
        <v>0</v>
      </c>
      <c r="EU18" s="90">
        <f t="shared" si="32"/>
        <v>0</v>
      </c>
      <c r="EV18" s="90">
        <f t="shared" si="32"/>
        <v>0</v>
      </c>
      <c r="EW18" s="90">
        <f t="shared" si="32"/>
        <v>0</v>
      </c>
      <c r="EX18" s="90">
        <f t="shared" si="32"/>
        <v>0</v>
      </c>
      <c r="EY18" s="90">
        <f t="shared" si="32"/>
        <v>0</v>
      </c>
      <c r="EZ18" s="90">
        <f t="shared" si="32"/>
        <v>0</v>
      </c>
      <c r="FA18" s="90">
        <f t="shared" si="32"/>
        <v>0</v>
      </c>
      <c r="FB18" s="90">
        <f t="shared" si="32"/>
        <v>0</v>
      </c>
      <c r="FC18" s="90">
        <f t="shared" si="32"/>
        <v>0</v>
      </c>
      <c r="FD18" s="90">
        <f t="shared" si="32"/>
        <v>0</v>
      </c>
      <c r="FE18" s="92">
        <f t="shared" ref="FE18:FE81" si="62">SUM(FF18:FT18)</f>
        <v>0</v>
      </c>
      <c r="FF18" s="90">
        <f t="shared" si="33"/>
        <v>0</v>
      </c>
      <c r="FG18" s="90">
        <f t="shared" si="33"/>
        <v>0</v>
      </c>
      <c r="FH18" s="90">
        <f t="shared" si="33"/>
        <v>0</v>
      </c>
      <c r="FI18" s="90">
        <f t="shared" si="33"/>
        <v>0</v>
      </c>
      <c r="FJ18" s="90">
        <f t="shared" si="33"/>
        <v>0</v>
      </c>
      <c r="FK18" s="90">
        <f t="shared" si="33"/>
        <v>0</v>
      </c>
      <c r="FL18" s="90">
        <f t="shared" si="33"/>
        <v>0</v>
      </c>
      <c r="FM18" s="90">
        <f t="shared" si="33"/>
        <v>0</v>
      </c>
      <c r="FN18" s="90">
        <f t="shared" si="33"/>
        <v>0</v>
      </c>
      <c r="FO18" s="90">
        <f t="shared" si="33"/>
        <v>0</v>
      </c>
      <c r="FP18" s="90">
        <f t="shared" si="33"/>
        <v>0</v>
      </c>
      <c r="FQ18" s="90">
        <f t="shared" si="33"/>
        <v>0</v>
      </c>
      <c r="FR18" s="90">
        <f t="shared" si="33"/>
        <v>0</v>
      </c>
      <c r="FS18" s="90">
        <f t="shared" si="33"/>
        <v>0</v>
      </c>
      <c r="FT18" s="90">
        <f t="shared" si="34"/>
        <v>0</v>
      </c>
      <c r="FU18" s="90">
        <f t="shared" si="34"/>
        <v>0</v>
      </c>
      <c r="FV18" s="90">
        <f t="shared" si="34"/>
        <v>0</v>
      </c>
      <c r="FW18" s="92">
        <f t="shared" ref="FW18:FW81" si="63">SUM(FX18:GR18)</f>
        <v>0</v>
      </c>
      <c r="FX18" s="90">
        <f t="shared" si="35"/>
        <v>0</v>
      </c>
      <c r="FY18" s="90">
        <f t="shared" si="36"/>
        <v>0</v>
      </c>
      <c r="FZ18" s="90">
        <f t="shared" si="36"/>
        <v>0</v>
      </c>
      <c r="GA18" s="90">
        <f t="shared" si="36"/>
        <v>0</v>
      </c>
      <c r="GB18" s="90">
        <f t="shared" si="36"/>
        <v>0</v>
      </c>
      <c r="GC18" s="90">
        <f t="shared" si="36"/>
        <v>0</v>
      </c>
      <c r="GD18" s="90">
        <f t="shared" si="36"/>
        <v>0</v>
      </c>
      <c r="GE18" s="90">
        <f t="shared" si="36"/>
        <v>0</v>
      </c>
      <c r="GF18" s="90">
        <f t="shared" si="36"/>
        <v>0</v>
      </c>
      <c r="GG18" s="90">
        <f t="shared" si="36"/>
        <v>0</v>
      </c>
      <c r="GH18" s="90">
        <f t="shared" si="36"/>
        <v>0</v>
      </c>
      <c r="GI18" s="90">
        <f t="shared" si="36"/>
        <v>0</v>
      </c>
      <c r="GJ18" s="90">
        <f t="shared" si="36"/>
        <v>0</v>
      </c>
      <c r="GK18" s="90">
        <f t="shared" si="36"/>
        <v>0</v>
      </c>
      <c r="GL18" s="90">
        <f t="shared" si="36"/>
        <v>0</v>
      </c>
      <c r="GM18" s="90">
        <f t="shared" si="36"/>
        <v>0</v>
      </c>
      <c r="GN18" s="90">
        <f t="shared" si="36"/>
        <v>0</v>
      </c>
      <c r="GO18" s="90">
        <f t="shared" si="36"/>
        <v>0</v>
      </c>
      <c r="GP18" s="90">
        <f t="shared" si="36"/>
        <v>0</v>
      </c>
      <c r="GQ18" s="90">
        <f t="shared" si="36"/>
        <v>0</v>
      </c>
      <c r="GR18" s="90">
        <f t="shared" si="36"/>
        <v>0</v>
      </c>
      <c r="GS18" s="92">
        <f t="shared" ref="GS18:GS81" si="64">SUM(GT18:HC18)</f>
        <v>0</v>
      </c>
      <c r="GT18" s="90">
        <f t="shared" si="37"/>
        <v>0</v>
      </c>
      <c r="GU18" s="90">
        <f t="shared" si="37"/>
        <v>0</v>
      </c>
      <c r="GV18" s="90">
        <f t="shared" si="37"/>
        <v>0</v>
      </c>
      <c r="GW18" s="90">
        <f t="shared" si="37"/>
        <v>0</v>
      </c>
      <c r="GX18" s="90">
        <f t="shared" si="37"/>
        <v>0</v>
      </c>
      <c r="GY18" s="90">
        <f t="shared" si="37"/>
        <v>0</v>
      </c>
      <c r="GZ18" s="90">
        <f t="shared" si="37"/>
        <v>0</v>
      </c>
      <c r="HA18" s="90">
        <f t="shared" si="37"/>
        <v>0</v>
      </c>
      <c r="HB18" s="90">
        <f t="shared" si="37"/>
        <v>0</v>
      </c>
      <c r="HC18" s="90">
        <f t="shared" si="37"/>
        <v>0</v>
      </c>
      <c r="HD18" s="90">
        <f t="shared" si="37"/>
        <v>0</v>
      </c>
      <c r="HE18" s="92">
        <f t="shared" ref="HE18:HE81" si="65">SUM(HF18:HU18)</f>
        <v>0</v>
      </c>
      <c r="HF18" s="90">
        <f t="shared" si="38"/>
        <v>0</v>
      </c>
      <c r="HG18" s="90">
        <f t="shared" si="38"/>
        <v>0</v>
      </c>
      <c r="HH18" s="90">
        <f t="shared" si="38"/>
        <v>0</v>
      </c>
      <c r="HI18" s="90">
        <f t="shared" si="38"/>
        <v>0</v>
      </c>
      <c r="HJ18" s="90">
        <f t="shared" si="38"/>
        <v>0</v>
      </c>
      <c r="HK18" s="90">
        <f t="shared" si="38"/>
        <v>0</v>
      </c>
      <c r="HL18" s="90">
        <f t="shared" si="38"/>
        <v>0</v>
      </c>
      <c r="HM18" s="90">
        <f t="shared" si="38"/>
        <v>0</v>
      </c>
      <c r="HN18" s="90">
        <f t="shared" si="38"/>
        <v>0</v>
      </c>
      <c r="HO18" s="90">
        <f t="shared" si="38"/>
        <v>0</v>
      </c>
      <c r="HP18" s="90">
        <f t="shared" si="38"/>
        <v>0</v>
      </c>
      <c r="HQ18" s="90">
        <f t="shared" si="38"/>
        <v>0</v>
      </c>
      <c r="HR18" s="90">
        <f t="shared" si="38"/>
        <v>0</v>
      </c>
      <c r="HS18" s="90">
        <f t="shared" si="38"/>
        <v>0</v>
      </c>
      <c r="HT18" s="90">
        <f t="shared" si="38"/>
        <v>0</v>
      </c>
      <c r="HU18" s="90">
        <f t="shared" si="38"/>
        <v>0</v>
      </c>
      <c r="HV18" s="92">
        <f t="shared" ref="HV18:HV81" si="66">SUM(HW18:IE18)</f>
        <v>0</v>
      </c>
      <c r="HW18" s="90">
        <f t="shared" si="39"/>
        <v>0</v>
      </c>
      <c r="HX18" s="90">
        <f t="shared" si="39"/>
        <v>0</v>
      </c>
      <c r="HY18" s="90">
        <f t="shared" si="39"/>
        <v>0</v>
      </c>
      <c r="HZ18" s="90">
        <f t="shared" si="39"/>
        <v>0</v>
      </c>
      <c r="IA18" s="90">
        <f t="shared" si="39"/>
        <v>0</v>
      </c>
      <c r="IB18" s="90">
        <f t="shared" si="39"/>
        <v>0</v>
      </c>
      <c r="IC18" s="90">
        <f t="shared" si="39"/>
        <v>0</v>
      </c>
      <c r="ID18" s="90">
        <f t="shared" si="39"/>
        <v>0</v>
      </c>
      <c r="IE18" s="90">
        <f t="shared" si="39"/>
        <v>0</v>
      </c>
      <c r="IF18" s="92">
        <f t="shared" si="40"/>
        <v>0</v>
      </c>
      <c r="IG18" s="90">
        <f t="shared" si="41"/>
        <v>0</v>
      </c>
      <c r="IH18" s="90">
        <f t="shared" si="42"/>
        <v>0</v>
      </c>
      <c r="II18" s="90">
        <f t="shared" si="42"/>
        <v>0</v>
      </c>
      <c r="IJ18" s="90">
        <f t="shared" si="42"/>
        <v>0</v>
      </c>
      <c r="IK18" s="90">
        <f t="shared" si="42"/>
        <v>0</v>
      </c>
      <c r="IL18" s="90">
        <f t="shared" si="42"/>
        <v>0</v>
      </c>
      <c r="IM18" s="90">
        <f t="shared" si="42"/>
        <v>0</v>
      </c>
      <c r="IN18" s="90">
        <f t="shared" si="42"/>
        <v>0</v>
      </c>
      <c r="IO18" s="90">
        <f t="shared" si="42"/>
        <v>0</v>
      </c>
      <c r="IP18" s="90">
        <f t="shared" si="42"/>
        <v>0</v>
      </c>
      <c r="IQ18" s="90">
        <f t="shared" si="42"/>
        <v>0</v>
      </c>
      <c r="IR18" s="90">
        <f t="shared" si="42"/>
        <v>0</v>
      </c>
      <c r="IS18" s="90">
        <f t="shared" si="42"/>
        <v>0</v>
      </c>
      <c r="IT18" s="90">
        <f t="shared" si="42"/>
        <v>0</v>
      </c>
      <c r="IU18" s="90">
        <f t="shared" si="42"/>
        <v>0</v>
      </c>
      <c r="IV18" s="90">
        <f t="shared" si="42"/>
        <v>0</v>
      </c>
      <c r="IW18" s="90">
        <f t="shared" si="42"/>
        <v>0</v>
      </c>
      <c r="IX18" s="90">
        <f t="shared" si="42"/>
        <v>0</v>
      </c>
      <c r="IY18" s="92">
        <f t="shared" si="43"/>
        <v>0</v>
      </c>
      <c r="IZ18" s="90">
        <f t="shared" si="44"/>
        <v>0</v>
      </c>
      <c r="JA18" s="90">
        <f t="shared" si="45"/>
        <v>0</v>
      </c>
      <c r="JB18" s="90">
        <f t="shared" si="44"/>
        <v>0</v>
      </c>
      <c r="JC18" s="90">
        <f t="shared" si="45"/>
        <v>0</v>
      </c>
      <c r="JD18" s="90">
        <f t="shared" si="45"/>
        <v>0</v>
      </c>
      <c r="JE18" s="90">
        <f t="shared" si="45"/>
        <v>0</v>
      </c>
      <c r="JF18" s="90">
        <f t="shared" si="45"/>
        <v>0</v>
      </c>
      <c r="JG18" s="90">
        <f t="shared" si="45"/>
        <v>0</v>
      </c>
      <c r="JH18" s="90">
        <f t="shared" si="45"/>
        <v>0</v>
      </c>
      <c r="JI18" s="90">
        <f t="shared" si="45"/>
        <v>0</v>
      </c>
      <c r="JJ18" s="90">
        <f t="shared" si="45"/>
        <v>0</v>
      </c>
      <c r="JK18" s="90">
        <f t="shared" si="45"/>
        <v>0</v>
      </c>
      <c r="JL18" s="90">
        <f t="shared" si="45"/>
        <v>0</v>
      </c>
      <c r="JM18" s="90">
        <f t="shared" si="45"/>
        <v>0</v>
      </c>
      <c r="JN18" s="90">
        <f t="shared" si="45"/>
        <v>0</v>
      </c>
      <c r="JO18" s="90">
        <f t="shared" si="45"/>
        <v>0</v>
      </c>
      <c r="JP18" s="90">
        <f t="shared" si="45"/>
        <v>0</v>
      </c>
      <c r="JQ18" s="90">
        <f t="shared" si="45"/>
        <v>0</v>
      </c>
      <c r="JR18" s="90">
        <f t="shared" si="45"/>
        <v>0</v>
      </c>
      <c r="JS18" s="90">
        <f t="shared" si="45"/>
        <v>0</v>
      </c>
      <c r="JT18" s="92">
        <f t="shared" si="46"/>
        <v>0</v>
      </c>
      <c r="JU18" s="90">
        <f t="shared" si="47"/>
        <v>0</v>
      </c>
      <c r="JV18" s="90">
        <f t="shared" si="49"/>
        <v>0</v>
      </c>
      <c r="JW18" s="90">
        <f t="shared" si="47"/>
        <v>0</v>
      </c>
      <c r="JX18" s="90">
        <f t="shared" si="49"/>
        <v>0</v>
      </c>
      <c r="JY18" s="90">
        <f t="shared" si="49"/>
        <v>0</v>
      </c>
      <c r="JZ18" s="90">
        <f t="shared" si="49"/>
        <v>0</v>
      </c>
      <c r="KA18" s="90">
        <f t="shared" si="49"/>
        <v>0</v>
      </c>
      <c r="KB18" s="90">
        <f t="shared" si="49"/>
        <v>0</v>
      </c>
      <c r="KC18" s="90">
        <f t="shared" si="47"/>
        <v>0</v>
      </c>
      <c r="KD18" s="90">
        <f t="shared" si="49"/>
        <v>0</v>
      </c>
      <c r="KE18" s="90">
        <f t="shared" si="49"/>
        <v>0</v>
      </c>
      <c r="KF18" s="90">
        <f t="shared" si="49"/>
        <v>0</v>
      </c>
      <c r="KG18" s="90">
        <f t="shared" si="49"/>
        <v>0</v>
      </c>
      <c r="KH18" s="90">
        <f t="shared" si="49"/>
        <v>0</v>
      </c>
      <c r="KI18" s="90">
        <f t="shared" si="49"/>
        <v>0</v>
      </c>
      <c r="KJ18" s="90">
        <f t="shared" si="47"/>
        <v>0</v>
      </c>
      <c r="KK18" s="90">
        <f t="shared" si="49"/>
        <v>0</v>
      </c>
      <c r="KL18" s="90">
        <f t="shared" si="49"/>
        <v>0</v>
      </c>
      <c r="KM18" s="90">
        <f t="shared" si="49"/>
        <v>0</v>
      </c>
      <c r="KN18" s="90">
        <f t="shared" si="48"/>
        <v>0</v>
      </c>
      <c r="KO18" s="90">
        <f t="shared" si="49"/>
        <v>0</v>
      </c>
      <c r="KP18" s="90">
        <f t="shared" si="49"/>
        <v>0</v>
      </c>
      <c r="KQ18" s="90">
        <f t="shared" si="49"/>
        <v>0</v>
      </c>
      <c r="KR18" s="90">
        <f t="shared" si="49"/>
        <v>0</v>
      </c>
      <c r="KS18" s="90">
        <f t="shared" si="49"/>
        <v>0</v>
      </c>
      <c r="KT18" s="90">
        <f t="shared" si="49"/>
        <v>0</v>
      </c>
      <c r="KU18" s="90">
        <f t="shared" si="49"/>
        <v>0</v>
      </c>
      <c r="KV18" s="90">
        <f t="shared" si="49"/>
        <v>0</v>
      </c>
      <c r="KW18" s="90">
        <f t="shared" si="49"/>
        <v>0</v>
      </c>
      <c r="KX18" s="90">
        <f t="shared" si="49"/>
        <v>0</v>
      </c>
      <c r="KY18" s="90">
        <f t="shared" si="49"/>
        <v>0</v>
      </c>
      <c r="KZ18" s="90">
        <f t="shared" si="49"/>
        <v>0</v>
      </c>
      <c r="LA18" s="90">
        <f t="shared" si="49"/>
        <v>0</v>
      </c>
      <c r="LB18" s="90">
        <f t="shared" si="49"/>
        <v>0</v>
      </c>
      <c r="LC18" s="90">
        <f t="shared" si="49"/>
        <v>0</v>
      </c>
      <c r="LD18" s="90">
        <f t="shared" si="49"/>
        <v>0</v>
      </c>
      <c r="LE18" s="90">
        <f t="shared" si="49"/>
        <v>0</v>
      </c>
      <c r="LF18" s="90">
        <f t="shared" si="49"/>
        <v>0</v>
      </c>
      <c r="LG18" s="90">
        <f t="shared" si="49"/>
        <v>0</v>
      </c>
      <c r="LH18" s="90">
        <f t="shared" si="49"/>
        <v>0</v>
      </c>
      <c r="LI18" s="90">
        <f t="shared" si="49"/>
        <v>0</v>
      </c>
      <c r="LJ18" s="90">
        <f t="shared" si="49"/>
        <v>0</v>
      </c>
      <c r="LK18" s="90">
        <f t="shared" si="50"/>
        <v>0</v>
      </c>
      <c r="LL18" s="90">
        <f t="shared" si="50"/>
        <v>0</v>
      </c>
      <c r="LM18" s="92">
        <f t="shared" ref="LM18:LM81" si="67">SUM(LN18:LR18)</f>
        <v>0</v>
      </c>
      <c r="LN18" s="90">
        <f t="shared" si="51"/>
        <v>0</v>
      </c>
      <c r="LO18" s="90">
        <f t="shared" si="51"/>
        <v>0</v>
      </c>
      <c r="LP18" s="90">
        <f t="shared" si="51"/>
        <v>0</v>
      </c>
      <c r="LQ18" s="90">
        <f t="shared" si="51"/>
        <v>0</v>
      </c>
      <c r="LR18" s="90">
        <f t="shared" si="51"/>
        <v>0</v>
      </c>
      <c r="LS18" s="92">
        <f t="shared" ref="LS18:LS81" si="68">SUM(LT18:MF18)</f>
        <v>0</v>
      </c>
      <c r="LT18" s="90">
        <f t="shared" si="52"/>
        <v>0</v>
      </c>
      <c r="LU18" s="90">
        <f t="shared" si="52"/>
        <v>0</v>
      </c>
      <c r="LV18" s="90">
        <f t="shared" si="52"/>
        <v>0</v>
      </c>
      <c r="LW18" s="90">
        <f t="shared" si="52"/>
        <v>0</v>
      </c>
      <c r="LX18" s="90">
        <f t="shared" si="52"/>
        <v>0</v>
      </c>
      <c r="LY18" s="90">
        <f t="shared" si="52"/>
        <v>0</v>
      </c>
      <c r="LZ18" s="90">
        <f t="shared" si="52"/>
        <v>0</v>
      </c>
      <c r="MA18" s="90">
        <f t="shared" si="52"/>
        <v>0</v>
      </c>
      <c r="MB18" s="90">
        <f t="shared" si="52"/>
        <v>0</v>
      </c>
      <c r="MC18" s="90">
        <f t="shared" si="52"/>
        <v>0</v>
      </c>
      <c r="MD18" s="90">
        <f t="shared" si="52"/>
        <v>0</v>
      </c>
      <c r="ME18" s="90">
        <f t="shared" si="52"/>
        <v>0</v>
      </c>
      <c r="MF18" s="90">
        <f t="shared" si="52"/>
        <v>0</v>
      </c>
      <c r="MG18" s="92">
        <f t="shared" ref="MG18:MG81" si="69">SUM(MH18:NB18)</f>
        <v>0</v>
      </c>
      <c r="MH18" s="90">
        <f t="shared" si="53"/>
        <v>0</v>
      </c>
      <c r="MI18" s="90">
        <f t="shared" si="54"/>
        <v>0</v>
      </c>
      <c r="MJ18" s="90">
        <f t="shared" si="54"/>
        <v>0</v>
      </c>
      <c r="MK18" s="90">
        <f t="shared" si="54"/>
        <v>0</v>
      </c>
      <c r="ML18" s="90">
        <f t="shared" si="54"/>
        <v>0</v>
      </c>
      <c r="MM18" s="90">
        <f t="shared" si="54"/>
        <v>0</v>
      </c>
      <c r="MN18" s="90">
        <f t="shared" si="54"/>
        <v>0</v>
      </c>
      <c r="MO18" s="90">
        <f t="shared" si="54"/>
        <v>0</v>
      </c>
      <c r="MP18" s="90">
        <f t="shared" si="54"/>
        <v>0</v>
      </c>
      <c r="MQ18" s="90">
        <f t="shared" si="54"/>
        <v>0</v>
      </c>
      <c r="MR18" s="90">
        <f t="shared" si="54"/>
        <v>0</v>
      </c>
      <c r="MS18" s="90">
        <f t="shared" si="54"/>
        <v>0</v>
      </c>
      <c r="MT18" s="90">
        <f t="shared" si="54"/>
        <v>0</v>
      </c>
      <c r="MU18" s="90">
        <f t="shared" si="54"/>
        <v>0</v>
      </c>
      <c r="MV18" s="90">
        <f t="shared" si="54"/>
        <v>0</v>
      </c>
      <c r="MW18" s="90">
        <f t="shared" si="54"/>
        <v>0</v>
      </c>
      <c r="MX18" s="90">
        <f t="shared" si="54"/>
        <v>0</v>
      </c>
      <c r="MY18" s="90">
        <f t="shared" si="54"/>
        <v>0</v>
      </c>
      <c r="MZ18" s="90">
        <f t="shared" si="54"/>
        <v>0</v>
      </c>
      <c r="NA18" s="90">
        <f t="shared" si="54"/>
        <v>0</v>
      </c>
      <c r="NB18" s="90">
        <f t="shared" si="54"/>
        <v>0</v>
      </c>
      <c r="NC18" s="92">
        <f t="shared" ref="NC18:NC81" si="70">SUM(ND18:NI18)</f>
        <v>0</v>
      </c>
      <c r="ND18" s="90">
        <f t="shared" si="55"/>
        <v>0</v>
      </c>
      <c r="NE18" s="90">
        <f t="shared" si="55"/>
        <v>0</v>
      </c>
      <c r="NF18" s="90">
        <f t="shared" si="55"/>
        <v>0</v>
      </c>
      <c r="NG18" s="90">
        <f t="shared" si="55"/>
        <v>0</v>
      </c>
      <c r="NH18" s="90">
        <f t="shared" si="55"/>
        <v>0</v>
      </c>
      <c r="NI18" s="90">
        <f t="shared" si="55"/>
        <v>0</v>
      </c>
      <c r="NJ18" s="93">
        <f t="shared" si="56"/>
        <v>0</v>
      </c>
      <c r="NK18" s="94">
        <f t="shared" si="57"/>
        <v>0</v>
      </c>
    </row>
    <row r="19" spans="1:375" x14ac:dyDescent="0.25">
      <c r="A19" s="67">
        <v>81110</v>
      </c>
      <c r="B19" s="96" t="s">
        <v>123</v>
      </c>
      <c r="C19" s="90">
        <f>IFERROR(HLOOKUP($A19,Náklady_2018!$D$1:$MN$27,24,FALSE),0)</f>
        <v>0</v>
      </c>
      <c r="D19" s="19"/>
      <c r="E19" s="19"/>
      <c r="F19" s="91" t="s">
        <v>585</v>
      </c>
      <c r="G19" s="92">
        <f t="shared" si="58"/>
        <v>0</v>
      </c>
      <c r="H19" s="90">
        <f t="shared" si="19"/>
        <v>0</v>
      </c>
      <c r="I19" s="90">
        <f t="shared" si="20"/>
        <v>0</v>
      </c>
      <c r="J19" s="90">
        <f t="shared" si="20"/>
        <v>0</v>
      </c>
      <c r="K19" s="90">
        <f t="shared" si="20"/>
        <v>0</v>
      </c>
      <c r="L19" s="90">
        <f t="shared" si="20"/>
        <v>0</v>
      </c>
      <c r="M19" s="90">
        <f t="shared" si="20"/>
        <v>0</v>
      </c>
      <c r="N19" s="90">
        <f t="shared" si="20"/>
        <v>0</v>
      </c>
      <c r="O19" s="90">
        <f t="shared" si="20"/>
        <v>0</v>
      </c>
      <c r="P19" s="90">
        <f t="shared" si="20"/>
        <v>0</v>
      </c>
      <c r="Q19" s="90">
        <f t="shared" si="20"/>
        <v>0</v>
      </c>
      <c r="R19" s="90">
        <f t="shared" si="20"/>
        <v>0</v>
      </c>
      <c r="S19" s="90">
        <f t="shared" si="20"/>
        <v>0</v>
      </c>
      <c r="T19" s="90">
        <f t="shared" si="20"/>
        <v>0</v>
      </c>
      <c r="U19" s="90">
        <f t="shared" si="20"/>
        <v>0</v>
      </c>
      <c r="V19" s="90">
        <f t="shared" si="20"/>
        <v>0</v>
      </c>
      <c r="W19" s="90">
        <f t="shared" si="20"/>
        <v>0</v>
      </c>
      <c r="X19" s="90">
        <f t="shared" si="20"/>
        <v>0</v>
      </c>
      <c r="Y19" s="90">
        <f t="shared" si="20"/>
        <v>0</v>
      </c>
      <c r="Z19" s="90">
        <f t="shared" si="20"/>
        <v>0</v>
      </c>
      <c r="AA19" s="90">
        <f t="shared" si="20"/>
        <v>0</v>
      </c>
      <c r="AB19" s="90">
        <f t="shared" si="20"/>
        <v>0</v>
      </c>
      <c r="AC19" s="90">
        <f t="shared" si="20"/>
        <v>0</v>
      </c>
      <c r="AD19" s="90">
        <f t="shared" si="20"/>
        <v>0</v>
      </c>
      <c r="AE19" s="90">
        <f t="shared" si="20"/>
        <v>0</v>
      </c>
      <c r="AF19" s="90">
        <f t="shared" si="20"/>
        <v>0</v>
      </c>
      <c r="AG19" s="90">
        <f t="shared" si="20"/>
        <v>0</v>
      </c>
      <c r="AH19" s="90">
        <f t="shared" si="20"/>
        <v>0</v>
      </c>
      <c r="AI19" s="90">
        <f t="shared" si="20"/>
        <v>0</v>
      </c>
      <c r="AJ19" s="90">
        <f t="shared" si="20"/>
        <v>0</v>
      </c>
      <c r="AK19" s="90">
        <f t="shared" si="20"/>
        <v>0</v>
      </c>
      <c r="AL19" s="90">
        <f t="shared" si="20"/>
        <v>0</v>
      </c>
      <c r="AM19" s="90">
        <f t="shared" si="20"/>
        <v>0</v>
      </c>
      <c r="AN19" s="90">
        <f t="shared" si="20"/>
        <v>0</v>
      </c>
      <c r="AO19" s="90">
        <f t="shared" si="20"/>
        <v>0</v>
      </c>
      <c r="AP19" s="90">
        <f t="shared" si="20"/>
        <v>0</v>
      </c>
      <c r="AQ19" s="90">
        <f t="shared" si="20"/>
        <v>0</v>
      </c>
      <c r="AR19" s="90">
        <f t="shared" si="20"/>
        <v>0</v>
      </c>
      <c r="AS19" s="90">
        <f t="shared" si="20"/>
        <v>0</v>
      </c>
      <c r="AT19" s="90">
        <f t="shared" si="20"/>
        <v>0</v>
      </c>
      <c r="AU19" s="90">
        <f t="shared" si="20"/>
        <v>0</v>
      </c>
      <c r="AV19" s="90">
        <f t="shared" si="20"/>
        <v>0</v>
      </c>
      <c r="AW19" s="90">
        <f t="shared" si="20"/>
        <v>0</v>
      </c>
      <c r="AX19" s="90">
        <f t="shared" si="20"/>
        <v>0</v>
      </c>
      <c r="AY19" s="90">
        <f t="shared" si="20"/>
        <v>0</v>
      </c>
      <c r="AZ19" s="90">
        <f t="shared" si="20"/>
        <v>0</v>
      </c>
      <c r="BA19" s="90">
        <f t="shared" si="20"/>
        <v>0</v>
      </c>
      <c r="BB19" s="90">
        <f t="shared" si="20"/>
        <v>0</v>
      </c>
      <c r="BC19" s="90">
        <f t="shared" si="20"/>
        <v>0</v>
      </c>
      <c r="BD19" s="92">
        <f t="shared" si="59"/>
        <v>0</v>
      </c>
      <c r="BE19" s="90">
        <f t="shared" si="21"/>
        <v>0</v>
      </c>
      <c r="BF19" s="90">
        <f t="shared" si="22"/>
        <v>0</v>
      </c>
      <c r="BG19" s="90">
        <f t="shared" si="22"/>
        <v>0</v>
      </c>
      <c r="BH19" s="90">
        <f t="shared" si="22"/>
        <v>0</v>
      </c>
      <c r="BI19" s="90">
        <f t="shared" si="22"/>
        <v>0</v>
      </c>
      <c r="BJ19" s="90">
        <f t="shared" si="22"/>
        <v>0</v>
      </c>
      <c r="BK19" s="90">
        <f t="shared" si="22"/>
        <v>0</v>
      </c>
      <c r="BL19" s="90">
        <f t="shared" si="22"/>
        <v>0</v>
      </c>
      <c r="BM19" s="90">
        <f t="shared" si="22"/>
        <v>0</v>
      </c>
      <c r="BN19" s="90">
        <f t="shared" si="22"/>
        <v>0</v>
      </c>
      <c r="BO19" s="90">
        <f t="shared" si="22"/>
        <v>0</v>
      </c>
      <c r="BP19" s="90">
        <f t="shared" si="22"/>
        <v>0</v>
      </c>
      <c r="BQ19" s="90">
        <f t="shared" si="22"/>
        <v>0</v>
      </c>
      <c r="BR19" s="90">
        <f t="shared" si="22"/>
        <v>0</v>
      </c>
      <c r="BS19" s="90">
        <f t="shared" si="22"/>
        <v>0</v>
      </c>
      <c r="BT19" s="90">
        <f t="shared" si="22"/>
        <v>0</v>
      </c>
      <c r="BU19" s="90">
        <f t="shared" si="22"/>
        <v>0</v>
      </c>
      <c r="BV19" s="90">
        <f t="shared" si="22"/>
        <v>0</v>
      </c>
      <c r="BW19" s="90">
        <f t="shared" si="22"/>
        <v>0</v>
      </c>
      <c r="BX19" s="90">
        <f t="shared" si="22"/>
        <v>0</v>
      </c>
      <c r="BY19" s="90">
        <f t="shared" si="22"/>
        <v>0</v>
      </c>
      <c r="BZ19" s="90">
        <f t="shared" si="22"/>
        <v>0</v>
      </c>
      <c r="CA19" s="90">
        <f t="shared" si="22"/>
        <v>0</v>
      </c>
      <c r="CB19" s="90">
        <f t="shared" si="22"/>
        <v>0</v>
      </c>
      <c r="CC19" s="90">
        <f t="shared" si="22"/>
        <v>0</v>
      </c>
      <c r="CD19" s="90">
        <f t="shared" si="22"/>
        <v>0</v>
      </c>
      <c r="CE19" s="90">
        <f t="shared" si="22"/>
        <v>0</v>
      </c>
      <c r="CF19" s="90">
        <f t="shared" si="23"/>
        <v>0</v>
      </c>
      <c r="CG19" s="92">
        <f t="shared" si="24"/>
        <v>0</v>
      </c>
      <c r="CH19" s="90">
        <f t="shared" si="25"/>
        <v>0</v>
      </c>
      <c r="CI19" s="90">
        <f t="shared" si="26"/>
        <v>0</v>
      </c>
      <c r="CJ19" s="90">
        <f t="shared" si="26"/>
        <v>0</v>
      </c>
      <c r="CK19" s="90">
        <f t="shared" si="26"/>
        <v>0</v>
      </c>
      <c r="CL19" s="90">
        <f t="shared" si="26"/>
        <v>0</v>
      </c>
      <c r="CM19" s="90">
        <f t="shared" si="26"/>
        <v>0</v>
      </c>
      <c r="CN19" s="90">
        <f t="shared" si="26"/>
        <v>0</v>
      </c>
      <c r="CO19" s="90">
        <f t="shared" si="26"/>
        <v>0</v>
      </c>
      <c r="CP19" s="90">
        <f t="shared" si="26"/>
        <v>0</v>
      </c>
      <c r="CQ19" s="90">
        <f t="shared" si="26"/>
        <v>0</v>
      </c>
      <c r="CR19" s="90">
        <f t="shared" si="26"/>
        <v>0</v>
      </c>
      <c r="CS19" s="90">
        <f t="shared" si="26"/>
        <v>0</v>
      </c>
      <c r="CT19" s="90">
        <f t="shared" si="26"/>
        <v>0</v>
      </c>
      <c r="CU19" s="90">
        <f t="shared" si="26"/>
        <v>0</v>
      </c>
      <c r="CV19" s="90">
        <f t="shared" si="26"/>
        <v>0</v>
      </c>
      <c r="CW19" s="90">
        <f t="shared" si="26"/>
        <v>0</v>
      </c>
      <c r="CX19" s="90">
        <f t="shared" si="26"/>
        <v>0</v>
      </c>
      <c r="CY19" s="92">
        <f t="shared" si="27"/>
        <v>0</v>
      </c>
      <c r="CZ19" s="90">
        <f t="shared" si="28"/>
        <v>0</v>
      </c>
      <c r="DA19" s="90">
        <f t="shared" si="29"/>
        <v>0</v>
      </c>
      <c r="DB19" s="90">
        <f t="shared" si="29"/>
        <v>0</v>
      </c>
      <c r="DC19" s="90">
        <f t="shared" si="29"/>
        <v>0</v>
      </c>
      <c r="DD19" s="90">
        <f t="shared" si="29"/>
        <v>0</v>
      </c>
      <c r="DE19" s="90">
        <f t="shared" si="29"/>
        <v>0</v>
      </c>
      <c r="DF19" s="90">
        <f t="shared" si="29"/>
        <v>0</v>
      </c>
      <c r="DG19" s="90">
        <f t="shared" si="29"/>
        <v>0</v>
      </c>
      <c r="DH19" s="90">
        <f t="shared" si="29"/>
        <v>0</v>
      </c>
      <c r="DI19" s="90">
        <f t="shared" si="29"/>
        <v>0</v>
      </c>
      <c r="DJ19" s="90">
        <f t="shared" si="29"/>
        <v>0</v>
      </c>
      <c r="DK19" s="90">
        <f t="shared" si="29"/>
        <v>0</v>
      </c>
      <c r="DL19" s="90">
        <f t="shared" si="29"/>
        <v>0</v>
      </c>
      <c r="DM19" s="90">
        <f t="shared" si="29"/>
        <v>0</v>
      </c>
      <c r="DN19" s="90">
        <f t="shared" si="29"/>
        <v>0</v>
      </c>
      <c r="DO19" s="90">
        <f t="shared" si="29"/>
        <v>0</v>
      </c>
      <c r="DP19" s="90">
        <f t="shared" si="29"/>
        <v>0</v>
      </c>
      <c r="DQ19" s="90">
        <f t="shared" si="29"/>
        <v>0</v>
      </c>
      <c r="DR19" s="90">
        <f t="shared" si="29"/>
        <v>0</v>
      </c>
      <c r="DS19" s="90">
        <f t="shared" si="29"/>
        <v>0</v>
      </c>
      <c r="DT19" s="90">
        <f t="shared" si="29"/>
        <v>0</v>
      </c>
      <c r="DU19" s="90">
        <f t="shared" si="29"/>
        <v>0</v>
      </c>
      <c r="DV19" s="92">
        <f t="shared" si="60"/>
        <v>0</v>
      </c>
      <c r="DW19" s="90">
        <f t="shared" si="30"/>
        <v>0</v>
      </c>
      <c r="DX19" s="90">
        <f t="shared" si="30"/>
        <v>0</v>
      </c>
      <c r="DY19" s="90">
        <f t="shared" si="30"/>
        <v>0</v>
      </c>
      <c r="DZ19" s="90">
        <f t="shared" si="30"/>
        <v>0</v>
      </c>
      <c r="EA19" s="90">
        <f t="shared" si="30"/>
        <v>0</v>
      </c>
      <c r="EB19" s="92">
        <f t="shared" si="61"/>
        <v>0</v>
      </c>
      <c r="EC19" s="90">
        <f t="shared" si="31"/>
        <v>0</v>
      </c>
      <c r="ED19" s="90">
        <f t="shared" si="32"/>
        <v>0</v>
      </c>
      <c r="EE19" s="90">
        <f t="shared" si="32"/>
        <v>0</v>
      </c>
      <c r="EF19" s="90">
        <f t="shared" si="32"/>
        <v>0</v>
      </c>
      <c r="EG19" s="90">
        <f t="shared" si="32"/>
        <v>0</v>
      </c>
      <c r="EH19" s="90">
        <f t="shared" si="32"/>
        <v>0</v>
      </c>
      <c r="EI19" s="90">
        <f t="shared" si="32"/>
        <v>0</v>
      </c>
      <c r="EJ19" s="90">
        <f t="shared" si="32"/>
        <v>0</v>
      </c>
      <c r="EK19" s="90">
        <f t="shared" si="32"/>
        <v>0</v>
      </c>
      <c r="EL19" s="90">
        <f t="shared" si="32"/>
        <v>0</v>
      </c>
      <c r="EM19" s="90">
        <f t="shared" si="32"/>
        <v>0</v>
      </c>
      <c r="EN19" s="90">
        <f t="shared" si="32"/>
        <v>0</v>
      </c>
      <c r="EO19" s="90">
        <f t="shared" si="32"/>
        <v>0</v>
      </c>
      <c r="EP19" s="90">
        <f t="shared" si="32"/>
        <v>0</v>
      </c>
      <c r="EQ19" s="90">
        <f t="shared" si="32"/>
        <v>0</v>
      </c>
      <c r="ER19" s="90">
        <f t="shared" si="32"/>
        <v>0</v>
      </c>
      <c r="ES19" s="90">
        <f t="shared" si="32"/>
        <v>0</v>
      </c>
      <c r="ET19" s="90">
        <f t="shared" si="32"/>
        <v>0</v>
      </c>
      <c r="EU19" s="90">
        <f t="shared" si="32"/>
        <v>0</v>
      </c>
      <c r="EV19" s="90">
        <f t="shared" si="32"/>
        <v>0</v>
      </c>
      <c r="EW19" s="90">
        <f t="shared" si="32"/>
        <v>0</v>
      </c>
      <c r="EX19" s="90">
        <f t="shared" si="32"/>
        <v>0</v>
      </c>
      <c r="EY19" s="90">
        <f t="shared" si="32"/>
        <v>0</v>
      </c>
      <c r="EZ19" s="90">
        <f t="shared" si="32"/>
        <v>0</v>
      </c>
      <c r="FA19" s="90">
        <f t="shared" si="32"/>
        <v>0</v>
      </c>
      <c r="FB19" s="90">
        <f t="shared" si="32"/>
        <v>0</v>
      </c>
      <c r="FC19" s="90">
        <f t="shared" si="32"/>
        <v>0</v>
      </c>
      <c r="FD19" s="90">
        <f t="shared" si="32"/>
        <v>0</v>
      </c>
      <c r="FE19" s="92">
        <f t="shared" si="62"/>
        <v>0</v>
      </c>
      <c r="FF19" s="90">
        <f t="shared" si="33"/>
        <v>0</v>
      </c>
      <c r="FG19" s="90">
        <f t="shared" si="33"/>
        <v>0</v>
      </c>
      <c r="FH19" s="90">
        <f t="shared" si="33"/>
        <v>0</v>
      </c>
      <c r="FI19" s="90">
        <f t="shared" si="33"/>
        <v>0</v>
      </c>
      <c r="FJ19" s="90">
        <f t="shared" si="33"/>
        <v>0</v>
      </c>
      <c r="FK19" s="90">
        <f t="shared" si="33"/>
        <v>0</v>
      </c>
      <c r="FL19" s="90">
        <f t="shared" si="33"/>
        <v>0</v>
      </c>
      <c r="FM19" s="90">
        <f t="shared" si="33"/>
        <v>0</v>
      </c>
      <c r="FN19" s="90">
        <f t="shared" si="33"/>
        <v>0</v>
      </c>
      <c r="FO19" s="90">
        <f t="shared" si="33"/>
        <v>0</v>
      </c>
      <c r="FP19" s="90">
        <f t="shared" si="33"/>
        <v>0</v>
      </c>
      <c r="FQ19" s="90">
        <f t="shared" si="33"/>
        <v>0</v>
      </c>
      <c r="FR19" s="90">
        <f t="shared" si="33"/>
        <v>0</v>
      </c>
      <c r="FS19" s="90">
        <f t="shared" si="33"/>
        <v>0</v>
      </c>
      <c r="FT19" s="90">
        <f t="shared" si="34"/>
        <v>0</v>
      </c>
      <c r="FU19" s="90">
        <f t="shared" si="34"/>
        <v>0</v>
      </c>
      <c r="FV19" s="90">
        <f t="shared" si="34"/>
        <v>0</v>
      </c>
      <c r="FW19" s="92">
        <f t="shared" si="63"/>
        <v>0</v>
      </c>
      <c r="FX19" s="90">
        <f t="shared" si="35"/>
        <v>0</v>
      </c>
      <c r="FY19" s="90">
        <f t="shared" si="36"/>
        <v>0</v>
      </c>
      <c r="FZ19" s="90">
        <f t="shared" si="36"/>
        <v>0</v>
      </c>
      <c r="GA19" s="90">
        <f t="shared" si="36"/>
        <v>0</v>
      </c>
      <c r="GB19" s="90">
        <f t="shared" si="36"/>
        <v>0</v>
      </c>
      <c r="GC19" s="90">
        <f t="shared" si="36"/>
        <v>0</v>
      </c>
      <c r="GD19" s="90">
        <f t="shared" si="36"/>
        <v>0</v>
      </c>
      <c r="GE19" s="90">
        <f t="shared" si="36"/>
        <v>0</v>
      </c>
      <c r="GF19" s="90">
        <f t="shared" si="36"/>
        <v>0</v>
      </c>
      <c r="GG19" s="90">
        <f t="shared" si="36"/>
        <v>0</v>
      </c>
      <c r="GH19" s="90">
        <f t="shared" si="36"/>
        <v>0</v>
      </c>
      <c r="GI19" s="90">
        <f t="shared" si="36"/>
        <v>0</v>
      </c>
      <c r="GJ19" s="90">
        <f t="shared" si="36"/>
        <v>0</v>
      </c>
      <c r="GK19" s="90">
        <f t="shared" si="36"/>
        <v>0</v>
      </c>
      <c r="GL19" s="90">
        <f t="shared" si="36"/>
        <v>0</v>
      </c>
      <c r="GM19" s="90">
        <f t="shared" si="36"/>
        <v>0</v>
      </c>
      <c r="GN19" s="90">
        <f t="shared" si="36"/>
        <v>0</v>
      </c>
      <c r="GO19" s="90">
        <f t="shared" si="36"/>
        <v>0</v>
      </c>
      <c r="GP19" s="90">
        <f t="shared" si="36"/>
        <v>0</v>
      </c>
      <c r="GQ19" s="90">
        <f t="shared" si="36"/>
        <v>0</v>
      </c>
      <c r="GR19" s="90">
        <f t="shared" si="36"/>
        <v>0</v>
      </c>
      <c r="GS19" s="92">
        <f t="shared" si="64"/>
        <v>0</v>
      </c>
      <c r="GT19" s="90">
        <f t="shared" si="37"/>
        <v>0</v>
      </c>
      <c r="GU19" s="90">
        <f t="shared" si="37"/>
        <v>0</v>
      </c>
      <c r="GV19" s="90">
        <f t="shared" si="37"/>
        <v>0</v>
      </c>
      <c r="GW19" s="90">
        <f t="shared" si="37"/>
        <v>0</v>
      </c>
      <c r="GX19" s="90">
        <f t="shared" si="37"/>
        <v>0</v>
      </c>
      <c r="GY19" s="90">
        <f t="shared" si="37"/>
        <v>0</v>
      </c>
      <c r="GZ19" s="90">
        <f t="shared" si="37"/>
        <v>0</v>
      </c>
      <c r="HA19" s="90">
        <f t="shared" si="37"/>
        <v>0</v>
      </c>
      <c r="HB19" s="90">
        <f t="shared" si="37"/>
        <v>0</v>
      </c>
      <c r="HC19" s="90">
        <f t="shared" si="37"/>
        <v>0</v>
      </c>
      <c r="HD19" s="90">
        <f t="shared" si="37"/>
        <v>0</v>
      </c>
      <c r="HE19" s="92">
        <f t="shared" si="65"/>
        <v>0</v>
      </c>
      <c r="HF19" s="90">
        <f t="shared" si="38"/>
        <v>0</v>
      </c>
      <c r="HG19" s="90">
        <f t="shared" si="38"/>
        <v>0</v>
      </c>
      <c r="HH19" s="90">
        <f t="shared" si="38"/>
        <v>0</v>
      </c>
      <c r="HI19" s="90">
        <f t="shared" si="38"/>
        <v>0</v>
      </c>
      <c r="HJ19" s="90">
        <f t="shared" si="38"/>
        <v>0</v>
      </c>
      <c r="HK19" s="90">
        <f t="shared" si="38"/>
        <v>0</v>
      </c>
      <c r="HL19" s="90">
        <f t="shared" si="38"/>
        <v>0</v>
      </c>
      <c r="HM19" s="90">
        <f t="shared" si="38"/>
        <v>0</v>
      </c>
      <c r="HN19" s="90">
        <f t="shared" si="38"/>
        <v>0</v>
      </c>
      <c r="HO19" s="90">
        <f t="shared" si="38"/>
        <v>0</v>
      </c>
      <c r="HP19" s="90">
        <f t="shared" si="38"/>
        <v>0</v>
      </c>
      <c r="HQ19" s="90">
        <f t="shared" si="38"/>
        <v>0</v>
      </c>
      <c r="HR19" s="90">
        <f t="shared" si="38"/>
        <v>0</v>
      </c>
      <c r="HS19" s="90">
        <f t="shared" si="38"/>
        <v>0</v>
      </c>
      <c r="HT19" s="90">
        <f t="shared" si="38"/>
        <v>0</v>
      </c>
      <c r="HU19" s="90">
        <f t="shared" si="38"/>
        <v>0</v>
      </c>
      <c r="HV19" s="92">
        <f t="shared" si="66"/>
        <v>0</v>
      </c>
      <c r="HW19" s="90">
        <f t="shared" si="39"/>
        <v>0</v>
      </c>
      <c r="HX19" s="90">
        <f t="shared" si="39"/>
        <v>0</v>
      </c>
      <c r="HY19" s="90">
        <f t="shared" si="39"/>
        <v>0</v>
      </c>
      <c r="HZ19" s="90">
        <f t="shared" si="39"/>
        <v>0</v>
      </c>
      <c r="IA19" s="90">
        <f t="shared" si="39"/>
        <v>0</v>
      </c>
      <c r="IB19" s="90">
        <f t="shared" si="39"/>
        <v>0</v>
      </c>
      <c r="IC19" s="90">
        <f t="shared" si="39"/>
        <v>0</v>
      </c>
      <c r="ID19" s="90">
        <f t="shared" si="39"/>
        <v>0</v>
      </c>
      <c r="IE19" s="90">
        <f t="shared" si="39"/>
        <v>0</v>
      </c>
      <c r="IF19" s="92">
        <f t="shared" si="40"/>
        <v>0</v>
      </c>
      <c r="IG19" s="90">
        <f t="shared" si="41"/>
        <v>0</v>
      </c>
      <c r="IH19" s="90">
        <f t="shared" si="42"/>
        <v>0</v>
      </c>
      <c r="II19" s="90">
        <f t="shared" si="42"/>
        <v>0</v>
      </c>
      <c r="IJ19" s="90">
        <f t="shared" si="42"/>
        <v>0</v>
      </c>
      <c r="IK19" s="90">
        <f t="shared" si="42"/>
        <v>0</v>
      </c>
      <c r="IL19" s="90">
        <f t="shared" si="42"/>
        <v>0</v>
      </c>
      <c r="IM19" s="90">
        <f t="shared" si="42"/>
        <v>0</v>
      </c>
      <c r="IN19" s="90">
        <f t="shared" si="42"/>
        <v>0</v>
      </c>
      <c r="IO19" s="90">
        <f t="shared" si="42"/>
        <v>0</v>
      </c>
      <c r="IP19" s="90">
        <f t="shared" si="42"/>
        <v>0</v>
      </c>
      <c r="IQ19" s="90">
        <f t="shared" si="42"/>
        <v>0</v>
      </c>
      <c r="IR19" s="90">
        <f t="shared" si="42"/>
        <v>0</v>
      </c>
      <c r="IS19" s="90">
        <f t="shared" si="42"/>
        <v>0</v>
      </c>
      <c r="IT19" s="90">
        <f t="shared" si="42"/>
        <v>0</v>
      </c>
      <c r="IU19" s="90">
        <f t="shared" si="42"/>
        <v>0</v>
      </c>
      <c r="IV19" s="90">
        <f t="shared" si="42"/>
        <v>0</v>
      </c>
      <c r="IW19" s="90">
        <f t="shared" si="42"/>
        <v>0</v>
      </c>
      <c r="IX19" s="90">
        <f t="shared" si="42"/>
        <v>0</v>
      </c>
      <c r="IY19" s="92">
        <f t="shared" si="43"/>
        <v>0</v>
      </c>
      <c r="IZ19" s="90">
        <f t="shared" si="44"/>
        <v>0</v>
      </c>
      <c r="JA19" s="90">
        <f t="shared" si="45"/>
        <v>0</v>
      </c>
      <c r="JB19" s="90">
        <f t="shared" si="44"/>
        <v>0</v>
      </c>
      <c r="JC19" s="90">
        <f t="shared" si="45"/>
        <v>0</v>
      </c>
      <c r="JD19" s="90">
        <f t="shared" si="45"/>
        <v>0</v>
      </c>
      <c r="JE19" s="90">
        <f t="shared" si="45"/>
        <v>0</v>
      </c>
      <c r="JF19" s="90">
        <f t="shared" si="45"/>
        <v>0</v>
      </c>
      <c r="JG19" s="90">
        <f t="shared" si="45"/>
        <v>0</v>
      </c>
      <c r="JH19" s="90">
        <f t="shared" si="45"/>
        <v>0</v>
      </c>
      <c r="JI19" s="90">
        <f t="shared" si="45"/>
        <v>0</v>
      </c>
      <c r="JJ19" s="90">
        <f t="shared" si="45"/>
        <v>0</v>
      </c>
      <c r="JK19" s="90">
        <f t="shared" si="45"/>
        <v>0</v>
      </c>
      <c r="JL19" s="90">
        <f t="shared" si="45"/>
        <v>0</v>
      </c>
      <c r="JM19" s="90">
        <f t="shared" si="45"/>
        <v>0</v>
      </c>
      <c r="JN19" s="90">
        <f t="shared" si="45"/>
        <v>0</v>
      </c>
      <c r="JO19" s="90">
        <f t="shared" si="45"/>
        <v>0</v>
      </c>
      <c r="JP19" s="90">
        <f t="shared" si="45"/>
        <v>0</v>
      </c>
      <c r="JQ19" s="90">
        <f t="shared" si="45"/>
        <v>0</v>
      </c>
      <c r="JR19" s="90">
        <f t="shared" si="45"/>
        <v>0</v>
      </c>
      <c r="JS19" s="90">
        <f t="shared" si="45"/>
        <v>0</v>
      </c>
      <c r="JT19" s="92">
        <f t="shared" si="46"/>
        <v>0</v>
      </c>
      <c r="JU19" s="90">
        <f t="shared" si="47"/>
        <v>0</v>
      </c>
      <c r="JV19" s="90">
        <f t="shared" si="49"/>
        <v>0</v>
      </c>
      <c r="JW19" s="90">
        <f t="shared" si="47"/>
        <v>0</v>
      </c>
      <c r="JX19" s="90">
        <f t="shared" si="49"/>
        <v>0</v>
      </c>
      <c r="JY19" s="90">
        <f t="shared" si="49"/>
        <v>0</v>
      </c>
      <c r="JZ19" s="90">
        <f t="shared" si="49"/>
        <v>0</v>
      </c>
      <c r="KA19" s="90">
        <f t="shared" si="49"/>
        <v>0</v>
      </c>
      <c r="KB19" s="90">
        <f t="shared" si="49"/>
        <v>0</v>
      </c>
      <c r="KC19" s="90">
        <f t="shared" si="47"/>
        <v>0</v>
      </c>
      <c r="KD19" s="90">
        <f t="shared" si="49"/>
        <v>0</v>
      </c>
      <c r="KE19" s="90">
        <f t="shared" si="49"/>
        <v>0</v>
      </c>
      <c r="KF19" s="90">
        <f t="shared" si="49"/>
        <v>0</v>
      </c>
      <c r="KG19" s="90">
        <f t="shared" si="49"/>
        <v>0</v>
      </c>
      <c r="KH19" s="90">
        <f t="shared" si="49"/>
        <v>0</v>
      </c>
      <c r="KI19" s="90">
        <f t="shared" si="49"/>
        <v>0</v>
      </c>
      <c r="KJ19" s="90">
        <f t="shared" si="47"/>
        <v>0</v>
      </c>
      <c r="KK19" s="90">
        <f t="shared" si="49"/>
        <v>0</v>
      </c>
      <c r="KL19" s="90">
        <f t="shared" si="49"/>
        <v>0</v>
      </c>
      <c r="KM19" s="90">
        <f t="shared" si="49"/>
        <v>0</v>
      </c>
      <c r="KN19" s="90">
        <f t="shared" si="48"/>
        <v>0</v>
      </c>
      <c r="KO19" s="90">
        <f t="shared" si="49"/>
        <v>0</v>
      </c>
      <c r="KP19" s="90">
        <f t="shared" si="49"/>
        <v>0</v>
      </c>
      <c r="KQ19" s="90">
        <f t="shared" si="49"/>
        <v>0</v>
      </c>
      <c r="KR19" s="90">
        <f t="shared" si="49"/>
        <v>0</v>
      </c>
      <c r="KS19" s="90">
        <f t="shared" si="49"/>
        <v>0</v>
      </c>
      <c r="KT19" s="90">
        <f t="shared" si="49"/>
        <v>0</v>
      </c>
      <c r="KU19" s="90">
        <f t="shared" si="49"/>
        <v>0</v>
      </c>
      <c r="KV19" s="90">
        <f t="shared" si="49"/>
        <v>0</v>
      </c>
      <c r="KW19" s="90">
        <f t="shared" si="49"/>
        <v>0</v>
      </c>
      <c r="KX19" s="90">
        <f t="shared" si="49"/>
        <v>0</v>
      </c>
      <c r="KY19" s="90">
        <f t="shared" si="49"/>
        <v>0</v>
      </c>
      <c r="KZ19" s="90">
        <f t="shared" si="49"/>
        <v>0</v>
      </c>
      <c r="LA19" s="90">
        <f t="shared" si="49"/>
        <v>0</v>
      </c>
      <c r="LB19" s="90">
        <f t="shared" si="49"/>
        <v>0</v>
      </c>
      <c r="LC19" s="90">
        <f t="shared" si="49"/>
        <v>0</v>
      </c>
      <c r="LD19" s="90">
        <f t="shared" si="49"/>
        <v>0</v>
      </c>
      <c r="LE19" s="90">
        <f t="shared" si="49"/>
        <v>0</v>
      </c>
      <c r="LF19" s="90">
        <f t="shared" si="49"/>
        <v>0</v>
      </c>
      <c r="LG19" s="90">
        <f t="shared" si="49"/>
        <v>0</v>
      </c>
      <c r="LH19" s="90">
        <f t="shared" si="49"/>
        <v>0</v>
      </c>
      <c r="LI19" s="90">
        <f t="shared" si="49"/>
        <v>0</v>
      </c>
      <c r="LJ19" s="90">
        <f t="shared" si="49"/>
        <v>0</v>
      </c>
      <c r="LK19" s="90">
        <f t="shared" si="50"/>
        <v>0</v>
      </c>
      <c r="LL19" s="90">
        <f t="shared" si="50"/>
        <v>0</v>
      </c>
      <c r="LM19" s="92">
        <f t="shared" si="67"/>
        <v>0</v>
      </c>
      <c r="LN19" s="90">
        <f t="shared" si="51"/>
        <v>0</v>
      </c>
      <c r="LO19" s="90">
        <f t="shared" si="51"/>
        <v>0</v>
      </c>
      <c r="LP19" s="90">
        <f t="shared" si="51"/>
        <v>0</v>
      </c>
      <c r="LQ19" s="90">
        <f t="shared" si="51"/>
        <v>0</v>
      </c>
      <c r="LR19" s="90">
        <f t="shared" si="51"/>
        <v>0</v>
      </c>
      <c r="LS19" s="92">
        <f t="shared" si="68"/>
        <v>0</v>
      </c>
      <c r="LT19" s="90">
        <f t="shared" si="52"/>
        <v>0</v>
      </c>
      <c r="LU19" s="90">
        <f t="shared" si="52"/>
        <v>0</v>
      </c>
      <c r="LV19" s="90">
        <f t="shared" si="52"/>
        <v>0</v>
      </c>
      <c r="LW19" s="90">
        <f t="shared" si="52"/>
        <v>0</v>
      </c>
      <c r="LX19" s="90">
        <f t="shared" si="52"/>
        <v>0</v>
      </c>
      <c r="LY19" s="90">
        <f t="shared" si="52"/>
        <v>0</v>
      </c>
      <c r="LZ19" s="90">
        <f t="shared" si="52"/>
        <v>0</v>
      </c>
      <c r="MA19" s="90">
        <f t="shared" si="52"/>
        <v>0</v>
      </c>
      <c r="MB19" s="90">
        <f t="shared" si="52"/>
        <v>0</v>
      </c>
      <c r="MC19" s="90">
        <f t="shared" si="52"/>
        <v>0</v>
      </c>
      <c r="MD19" s="90">
        <f t="shared" si="52"/>
        <v>0</v>
      </c>
      <c r="ME19" s="90">
        <f t="shared" si="52"/>
        <v>0</v>
      </c>
      <c r="MF19" s="90">
        <f t="shared" si="52"/>
        <v>0</v>
      </c>
      <c r="MG19" s="92">
        <f t="shared" si="69"/>
        <v>0</v>
      </c>
      <c r="MH19" s="90">
        <f t="shared" si="53"/>
        <v>0</v>
      </c>
      <c r="MI19" s="90">
        <f t="shared" si="54"/>
        <v>0</v>
      </c>
      <c r="MJ19" s="90">
        <f t="shared" si="54"/>
        <v>0</v>
      </c>
      <c r="MK19" s="90">
        <f t="shared" si="54"/>
        <v>0</v>
      </c>
      <c r="ML19" s="90">
        <f t="shared" si="54"/>
        <v>0</v>
      </c>
      <c r="MM19" s="90">
        <f t="shared" si="54"/>
        <v>0</v>
      </c>
      <c r="MN19" s="90">
        <f t="shared" si="54"/>
        <v>0</v>
      </c>
      <c r="MO19" s="90">
        <f t="shared" si="54"/>
        <v>0</v>
      </c>
      <c r="MP19" s="90">
        <f t="shared" si="54"/>
        <v>0</v>
      </c>
      <c r="MQ19" s="90">
        <f t="shared" si="54"/>
        <v>0</v>
      </c>
      <c r="MR19" s="90">
        <f t="shared" si="54"/>
        <v>0</v>
      </c>
      <c r="MS19" s="90">
        <f t="shared" si="54"/>
        <v>0</v>
      </c>
      <c r="MT19" s="90">
        <f t="shared" si="54"/>
        <v>0</v>
      </c>
      <c r="MU19" s="90">
        <f t="shared" si="54"/>
        <v>0</v>
      </c>
      <c r="MV19" s="90">
        <f t="shared" si="54"/>
        <v>0</v>
      </c>
      <c r="MW19" s="90">
        <f t="shared" si="54"/>
        <v>0</v>
      </c>
      <c r="MX19" s="90">
        <f t="shared" si="54"/>
        <v>0</v>
      </c>
      <c r="MY19" s="90">
        <f t="shared" si="54"/>
        <v>0</v>
      </c>
      <c r="MZ19" s="90">
        <f t="shared" si="54"/>
        <v>0</v>
      </c>
      <c r="NA19" s="90">
        <f t="shared" si="54"/>
        <v>0</v>
      </c>
      <c r="NB19" s="90">
        <f t="shared" si="54"/>
        <v>0</v>
      </c>
      <c r="NC19" s="92">
        <f t="shared" si="70"/>
        <v>0</v>
      </c>
      <c r="ND19" s="90">
        <f t="shared" si="55"/>
        <v>0</v>
      </c>
      <c r="NE19" s="90">
        <f t="shared" si="55"/>
        <v>0</v>
      </c>
      <c r="NF19" s="90">
        <f t="shared" si="55"/>
        <v>0</v>
      </c>
      <c r="NG19" s="90">
        <f t="shared" si="55"/>
        <v>0</v>
      </c>
      <c r="NH19" s="90">
        <f t="shared" si="55"/>
        <v>0</v>
      </c>
      <c r="NI19" s="90">
        <f t="shared" si="55"/>
        <v>0</v>
      </c>
      <c r="NJ19" s="93">
        <f t="shared" si="56"/>
        <v>0</v>
      </c>
      <c r="NK19" s="94">
        <f t="shared" si="57"/>
        <v>0</v>
      </c>
    </row>
    <row r="20" spans="1:375" x14ac:dyDescent="0.25">
      <c r="A20" s="67">
        <v>81120</v>
      </c>
      <c r="B20" s="96" t="s">
        <v>124</v>
      </c>
      <c r="C20" s="90">
        <f>IFERROR(HLOOKUP($A20,Náklady_2018!$D$1:$MN$27,24,FALSE),0)</f>
        <v>0</v>
      </c>
      <c r="D20" s="19"/>
      <c r="E20" s="19"/>
      <c r="F20" s="91" t="s">
        <v>585</v>
      </c>
      <c r="G20" s="92">
        <f t="shared" si="58"/>
        <v>0</v>
      </c>
      <c r="H20" s="90">
        <f t="shared" si="19"/>
        <v>0</v>
      </c>
      <c r="I20" s="90">
        <f t="shared" si="20"/>
        <v>0</v>
      </c>
      <c r="J20" s="90">
        <f t="shared" si="20"/>
        <v>0</v>
      </c>
      <c r="K20" s="90">
        <f t="shared" si="20"/>
        <v>0</v>
      </c>
      <c r="L20" s="90">
        <f t="shared" si="20"/>
        <v>0</v>
      </c>
      <c r="M20" s="90">
        <f t="shared" si="20"/>
        <v>0</v>
      </c>
      <c r="N20" s="90">
        <f t="shared" si="20"/>
        <v>0</v>
      </c>
      <c r="O20" s="90">
        <f t="shared" si="20"/>
        <v>0</v>
      </c>
      <c r="P20" s="90">
        <f t="shared" si="20"/>
        <v>0</v>
      </c>
      <c r="Q20" s="90">
        <f t="shared" si="20"/>
        <v>0</v>
      </c>
      <c r="R20" s="90">
        <f t="shared" si="20"/>
        <v>0</v>
      </c>
      <c r="S20" s="90">
        <f t="shared" si="20"/>
        <v>0</v>
      </c>
      <c r="T20" s="90">
        <f t="shared" si="20"/>
        <v>0</v>
      </c>
      <c r="U20" s="90">
        <f t="shared" si="20"/>
        <v>0</v>
      </c>
      <c r="V20" s="90">
        <f t="shared" si="20"/>
        <v>0</v>
      </c>
      <c r="W20" s="90">
        <f t="shared" si="20"/>
        <v>0</v>
      </c>
      <c r="X20" s="90">
        <f t="shared" si="20"/>
        <v>0</v>
      </c>
      <c r="Y20" s="90">
        <f t="shared" si="20"/>
        <v>0</v>
      </c>
      <c r="Z20" s="90">
        <f t="shared" si="20"/>
        <v>0</v>
      </c>
      <c r="AA20" s="90">
        <f t="shared" si="20"/>
        <v>0</v>
      </c>
      <c r="AB20" s="90">
        <f t="shared" si="20"/>
        <v>0</v>
      </c>
      <c r="AC20" s="90">
        <f t="shared" si="20"/>
        <v>0</v>
      </c>
      <c r="AD20" s="90">
        <f t="shared" si="20"/>
        <v>0</v>
      </c>
      <c r="AE20" s="90">
        <f t="shared" si="20"/>
        <v>0</v>
      </c>
      <c r="AF20" s="90">
        <f t="shared" si="20"/>
        <v>0</v>
      </c>
      <c r="AG20" s="90">
        <f t="shared" si="20"/>
        <v>0</v>
      </c>
      <c r="AH20" s="90">
        <f t="shared" si="20"/>
        <v>0</v>
      </c>
      <c r="AI20" s="90">
        <f t="shared" si="20"/>
        <v>0</v>
      </c>
      <c r="AJ20" s="90">
        <f t="shared" si="20"/>
        <v>0</v>
      </c>
      <c r="AK20" s="90">
        <f t="shared" si="20"/>
        <v>0</v>
      </c>
      <c r="AL20" s="90">
        <f t="shared" si="20"/>
        <v>0</v>
      </c>
      <c r="AM20" s="90">
        <f t="shared" si="20"/>
        <v>0</v>
      </c>
      <c r="AN20" s="90">
        <f t="shared" si="20"/>
        <v>0</v>
      </c>
      <c r="AO20" s="90">
        <f t="shared" si="20"/>
        <v>0</v>
      </c>
      <c r="AP20" s="90">
        <f t="shared" si="20"/>
        <v>0</v>
      </c>
      <c r="AQ20" s="90">
        <f t="shared" si="20"/>
        <v>0</v>
      </c>
      <c r="AR20" s="90">
        <f t="shared" si="20"/>
        <v>0</v>
      </c>
      <c r="AS20" s="90">
        <f t="shared" si="20"/>
        <v>0</v>
      </c>
      <c r="AT20" s="90">
        <f t="shared" si="20"/>
        <v>0</v>
      </c>
      <c r="AU20" s="90">
        <f t="shared" si="20"/>
        <v>0</v>
      </c>
      <c r="AV20" s="90">
        <f t="shared" si="20"/>
        <v>0</v>
      </c>
      <c r="AW20" s="90">
        <f t="shared" si="20"/>
        <v>0</v>
      </c>
      <c r="AX20" s="90">
        <f t="shared" si="20"/>
        <v>0</v>
      </c>
      <c r="AY20" s="90">
        <f t="shared" si="20"/>
        <v>0</v>
      </c>
      <c r="AZ20" s="90">
        <f t="shared" si="20"/>
        <v>0</v>
      </c>
      <c r="BA20" s="90">
        <f t="shared" si="20"/>
        <v>0</v>
      </c>
      <c r="BB20" s="90">
        <f t="shared" si="20"/>
        <v>0</v>
      </c>
      <c r="BC20" s="90">
        <f t="shared" si="20"/>
        <v>0</v>
      </c>
      <c r="BD20" s="92">
        <f t="shared" si="59"/>
        <v>0</v>
      </c>
      <c r="BE20" s="90">
        <f t="shared" si="21"/>
        <v>0</v>
      </c>
      <c r="BF20" s="90">
        <f t="shared" si="22"/>
        <v>0</v>
      </c>
      <c r="BG20" s="90">
        <f t="shared" si="22"/>
        <v>0</v>
      </c>
      <c r="BH20" s="90">
        <f t="shared" si="22"/>
        <v>0</v>
      </c>
      <c r="BI20" s="90">
        <f t="shared" si="22"/>
        <v>0</v>
      </c>
      <c r="BJ20" s="90">
        <f t="shared" si="22"/>
        <v>0</v>
      </c>
      <c r="BK20" s="90">
        <f t="shared" si="22"/>
        <v>0</v>
      </c>
      <c r="BL20" s="90">
        <f t="shared" si="22"/>
        <v>0</v>
      </c>
      <c r="BM20" s="90">
        <f t="shared" si="22"/>
        <v>0</v>
      </c>
      <c r="BN20" s="90">
        <f t="shared" si="22"/>
        <v>0</v>
      </c>
      <c r="BO20" s="90">
        <f t="shared" si="22"/>
        <v>0</v>
      </c>
      <c r="BP20" s="90">
        <f t="shared" si="22"/>
        <v>0</v>
      </c>
      <c r="BQ20" s="90">
        <f t="shared" si="22"/>
        <v>0</v>
      </c>
      <c r="BR20" s="90">
        <f t="shared" si="22"/>
        <v>0</v>
      </c>
      <c r="BS20" s="90">
        <f t="shared" si="22"/>
        <v>0</v>
      </c>
      <c r="BT20" s="90">
        <f t="shared" si="22"/>
        <v>0</v>
      </c>
      <c r="BU20" s="90">
        <f t="shared" si="22"/>
        <v>0</v>
      </c>
      <c r="BV20" s="90">
        <f t="shared" si="22"/>
        <v>0</v>
      </c>
      <c r="BW20" s="90">
        <f t="shared" si="22"/>
        <v>0</v>
      </c>
      <c r="BX20" s="90">
        <f t="shared" si="22"/>
        <v>0</v>
      </c>
      <c r="BY20" s="90">
        <f t="shared" si="22"/>
        <v>0</v>
      </c>
      <c r="BZ20" s="90">
        <f t="shared" si="22"/>
        <v>0</v>
      </c>
      <c r="CA20" s="90">
        <f t="shared" si="22"/>
        <v>0</v>
      </c>
      <c r="CB20" s="90">
        <f t="shared" si="22"/>
        <v>0</v>
      </c>
      <c r="CC20" s="90">
        <f t="shared" si="22"/>
        <v>0</v>
      </c>
      <c r="CD20" s="90">
        <f t="shared" si="22"/>
        <v>0</v>
      </c>
      <c r="CE20" s="90">
        <f t="shared" si="22"/>
        <v>0</v>
      </c>
      <c r="CF20" s="90">
        <f t="shared" si="23"/>
        <v>0</v>
      </c>
      <c r="CG20" s="92">
        <f t="shared" si="24"/>
        <v>0</v>
      </c>
      <c r="CH20" s="90">
        <f t="shared" si="25"/>
        <v>0</v>
      </c>
      <c r="CI20" s="90">
        <f t="shared" si="26"/>
        <v>0</v>
      </c>
      <c r="CJ20" s="90">
        <f t="shared" si="26"/>
        <v>0</v>
      </c>
      <c r="CK20" s="90">
        <f t="shared" si="26"/>
        <v>0</v>
      </c>
      <c r="CL20" s="90">
        <f t="shared" si="26"/>
        <v>0</v>
      </c>
      <c r="CM20" s="90">
        <f t="shared" si="26"/>
        <v>0</v>
      </c>
      <c r="CN20" s="90">
        <f t="shared" si="26"/>
        <v>0</v>
      </c>
      <c r="CO20" s="90">
        <f t="shared" si="26"/>
        <v>0</v>
      </c>
      <c r="CP20" s="90">
        <f t="shared" si="26"/>
        <v>0</v>
      </c>
      <c r="CQ20" s="90">
        <f t="shared" si="26"/>
        <v>0</v>
      </c>
      <c r="CR20" s="90">
        <f t="shared" si="26"/>
        <v>0</v>
      </c>
      <c r="CS20" s="90">
        <f t="shared" si="26"/>
        <v>0</v>
      </c>
      <c r="CT20" s="90">
        <f t="shared" si="26"/>
        <v>0</v>
      </c>
      <c r="CU20" s="90">
        <f t="shared" si="26"/>
        <v>0</v>
      </c>
      <c r="CV20" s="90">
        <f t="shared" si="26"/>
        <v>0</v>
      </c>
      <c r="CW20" s="90">
        <f t="shared" si="26"/>
        <v>0</v>
      </c>
      <c r="CX20" s="90">
        <f t="shared" si="26"/>
        <v>0</v>
      </c>
      <c r="CY20" s="92">
        <f t="shared" si="27"/>
        <v>0</v>
      </c>
      <c r="CZ20" s="90">
        <f t="shared" si="28"/>
        <v>0</v>
      </c>
      <c r="DA20" s="90">
        <f t="shared" si="29"/>
        <v>0</v>
      </c>
      <c r="DB20" s="90">
        <f t="shared" si="29"/>
        <v>0</v>
      </c>
      <c r="DC20" s="90">
        <f t="shared" si="29"/>
        <v>0</v>
      </c>
      <c r="DD20" s="90">
        <f t="shared" si="29"/>
        <v>0</v>
      </c>
      <c r="DE20" s="90">
        <f t="shared" si="29"/>
        <v>0</v>
      </c>
      <c r="DF20" s="90">
        <f t="shared" si="29"/>
        <v>0</v>
      </c>
      <c r="DG20" s="90">
        <f t="shared" si="29"/>
        <v>0</v>
      </c>
      <c r="DH20" s="90">
        <f t="shared" si="29"/>
        <v>0</v>
      </c>
      <c r="DI20" s="90">
        <f t="shared" si="29"/>
        <v>0</v>
      </c>
      <c r="DJ20" s="90">
        <f t="shared" si="29"/>
        <v>0</v>
      </c>
      <c r="DK20" s="90">
        <f t="shared" si="29"/>
        <v>0</v>
      </c>
      <c r="DL20" s="90">
        <f t="shared" si="29"/>
        <v>0</v>
      </c>
      <c r="DM20" s="90">
        <f t="shared" si="29"/>
        <v>0</v>
      </c>
      <c r="DN20" s="90">
        <f t="shared" si="29"/>
        <v>0</v>
      </c>
      <c r="DO20" s="90">
        <f t="shared" si="29"/>
        <v>0</v>
      </c>
      <c r="DP20" s="90">
        <f t="shared" si="29"/>
        <v>0</v>
      </c>
      <c r="DQ20" s="90">
        <f t="shared" si="29"/>
        <v>0</v>
      </c>
      <c r="DR20" s="90">
        <f t="shared" si="29"/>
        <v>0</v>
      </c>
      <c r="DS20" s="90">
        <f t="shared" si="29"/>
        <v>0</v>
      </c>
      <c r="DT20" s="90">
        <f t="shared" si="29"/>
        <v>0</v>
      </c>
      <c r="DU20" s="90">
        <f t="shared" si="29"/>
        <v>0</v>
      </c>
      <c r="DV20" s="92">
        <f t="shared" si="60"/>
        <v>0</v>
      </c>
      <c r="DW20" s="90">
        <f t="shared" si="30"/>
        <v>0</v>
      </c>
      <c r="DX20" s="90">
        <f t="shared" si="30"/>
        <v>0</v>
      </c>
      <c r="DY20" s="90">
        <f t="shared" si="30"/>
        <v>0</v>
      </c>
      <c r="DZ20" s="90">
        <f t="shared" si="30"/>
        <v>0</v>
      </c>
      <c r="EA20" s="90">
        <f t="shared" si="30"/>
        <v>0</v>
      </c>
      <c r="EB20" s="92">
        <f t="shared" si="61"/>
        <v>0</v>
      </c>
      <c r="EC20" s="90">
        <f t="shared" si="31"/>
        <v>0</v>
      </c>
      <c r="ED20" s="90">
        <f t="shared" si="32"/>
        <v>0</v>
      </c>
      <c r="EE20" s="90">
        <f t="shared" si="32"/>
        <v>0</v>
      </c>
      <c r="EF20" s="90">
        <f t="shared" si="32"/>
        <v>0</v>
      </c>
      <c r="EG20" s="90">
        <f t="shared" si="32"/>
        <v>0</v>
      </c>
      <c r="EH20" s="90">
        <f t="shared" si="32"/>
        <v>0</v>
      </c>
      <c r="EI20" s="90">
        <f t="shared" si="32"/>
        <v>0</v>
      </c>
      <c r="EJ20" s="90">
        <f t="shared" si="32"/>
        <v>0</v>
      </c>
      <c r="EK20" s="90">
        <f t="shared" si="32"/>
        <v>0</v>
      </c>
      <c r="EL20" s="90">
        <f t="shared" si="32"/>
        <v>0</v>
      </c>
      <c r="EM20" s="90">
        <f t="shared" si="32"/>
        <v>0</v>
      </c>
      <c r="EN20" s="90">
        <f t="shared" si="32"/>
        <v>0</v>
      </c>
      <c r="EO20" s="90">
        <f t="shared" si="32"/>
        <v>0</v>
      </c>
      <c r="EP20" s="90">
        <f t="shared" si="32"/>
        <v>0</v>
      </c>
      <c r="EQ20" s="90">
        <f t="shared" si="32"/>
        <v>0</v>
      </c>
      <c r="ER20" s="90">
        <f t="shared" si="32"/>
        <v>0</v>
      </c>
      <c r="ES20" s="90">
        <f t="shared" si="32"/>
        <v>0</v>
      </c>
      <c r="ET20" s="90">
        <f t="shared" si="32"/>
        <v>0</v>
      </c>
      <c r="EU20" s="90">
        <f t="shared" si="32"/>
        <v>0</v>
      </c>
      <c r="EV20" s="90">
        <f t="shared" si="32"/>
        <v>0</v>
      </c>
      <c r="EW20" s="90">
        <f t="shared" si="32"/>
        <v>0</v>
      </c>
      <c r="EX20" s="90">
        <f t="shared" si="32"/>
        <v>0</v>
      </c>
      <c r="EY20" s="90">
        <f t="shared" si="32"/>
        <v>0</v>
      </c>
      <c r="EZ20" s="90">
        <f t="shared" si="32"/>
        <v>0</v>
      </c>
      <c r="FA20" s="90">
        <f t="shared" si="32"/>
        <v>0</v>
      </c>
      <c r="FB20" s="90">
        <f t="shared" si="32"/>
        <v>0</v>
      </c>
      <c r="FC20" s="90">
        <f t="shared" si="32"/>
        <v>0</v>
      </c>
      <c r="FD20" s="90">
        <f t="shared" si="32"/>
        <v>0</v>
      </c>
      <c r="FE20" s="92">
        <f t="shared" si="62"/>
        <v>0</v>
      </c>
      <c r="FF20" s="90">
        <f t="shared" si="33"/>
        <v>0</v>
      </c>
      <c r="FG20" s="90">
        <f t="shared" si="33"/>
        <v>0</v>
      </c>
      <c r="FH20" s="90">
        <f t="shared" si="33"/>
        <v>0</v>
      </c>
      <c r="FI20" s="90">
        <f t="shared" si="33"/>
        <v>0</v>
      </c>
      <c r="FJ20" s="90">
        <f t="shared" si="33"/>
        <v>0</v>
      </c>
      <c r="FK20" s="90">
        <f t="shared" si="33"/>
        <v>0</v>
      </c>
      <c r="FL20" s="90">
        <f t="shared" si="33"/>
        <v>0</v>
      </c>
      <c r="FM20" s="90">
        <f t="shared" si="33"/>
        <v>0</v>
      </c>
      <c r="FN20" s="90">
        <f t="shared" si="33"/>
        <v>0</v>
      </c>
      <c r="FO20" s="90">
        <f t="shared" si="33"/>
        <v>0</v>
      </c>
      <c r="FP20" s="90">
        <f t="shared" si="33"/>
        <v>0</v>
      </c>
      <c r="FQ20" s="90">
        <f t="shared" si="33"/>
        <v>0</v>
      </c>
      <c r="FR20" s="90">
        <f t="shared" si="33"/>
        <v>0</v>
      </c>
      <c r="FS20" s="90">
        <f t="shared" si="33"/>
        <v>0</v>
      </c>
      <c r="FT20" s="90">
        <f t="shared" si="34"/>
        <v>0</v>
      </c>
      <c r="FU20" s="90">
        <f t="shared" si="34"/>
        <v>0</v>
      </c>
      <c r="FV20" s="90">
        <f t="shared" si="34"/>
        <v>0</v>
      </c>
      <c r="FW20" s="92">
        <f t="shared" si="63"/>
        <v>0</v>
      </c>
      <c r="FX20" s="90">
        <f t="shared" si="35"/>
        <v>0</v>
      </c>
      <c r="FY20" s="90">
        <f t="shared" si="36"/>
        <v>0</v>
      </c>
      <c r="FZ20" s="90">
        <f t="shared" si="36"/>
        <v>0</v>
      </c>
      <c r="GA20" s="90">
        <f t="shared" si="36"/>
        <v>0</v>
      </c>
      <c r="GB20" s="90">
        <f t="shared" si="36"/>
        <v>0</v>
      </c>
      <c r="GC20" s="90">
        <f t="shared" si="36"/>
        <v>0</v>
      </c>
      <c r="GD20" s="90">
        <f t="shared" si="36"/>
        <v>0</v>
      </c>
      <c r="GE20" s="90">
        <f t="shared" si="36"/>
        <v>0</v>
      </c>
      <c r="GF20" s="90">
        <f t="shared" si="36"/>
        <v>0</v>
      </c>
      <c r="GG20" s="90">
        <f t="shared" si="36"/>
        <v>0</v>
      </c>
      <c r="GH20" s="90">
        <f t="shared" si="36"/>
        <v>0</v>
      </c>
      <c r="GI20" s="90">
        <f t="shared" si="36"/>
        <v>0</v>
      </c>
      <c r="GJ20" s="90">
        <f t="shared" si="36"/>
        <v>0</v>
      </c>
      <c r="GK20" s="90">
        <f t="shared" si="36"/>
        <v>0</v>
      </c>
      <c r="GL20" s="90">
        <f t="shared" si="36"/>
        <v>0</v>
      </c>
      <c r="GM20" s="90">
        <f t="shared" si="36"/>
        <v>0</v>
      </c>
      <c r="GN20" s="90">
        <f t="shared" si="36"/>
        <v>0</v>
      </c>
      <c r="GO20" s="90">
        <f t="shared" si="36"/>
        <v>0</v>
      </c>
      <c r="GP20" s="90">
        <f t="shared" si="36"/>
        <v>0</v>
      </c>
      <c r="GQ20" s="90">
        <f t="shared" si="36"/>
        <v>0</v>
      </c>
      <c r="GR20" s="90">
        <f t="shared" si="36"/>
        <v>0</v>
      </c>
      <c r="GS20" s="92">
        <f t="shared" si="64"/>
        <v>0</v>
      </c>
      <c r="GT20" s="90">
        <f t="shared" si="37"/>
        <v>0</v>
      </c>
      <c r="GU20" s="90">
        <f t="shared" si="37"/>
        <v>0</v>
      </c>
      <c r="GV20" s="90">
        <f t="shared" si="37"/>
        <v>0</v>
      </c>
      <c r="GW20" s="90">
        <f t="shared" si="37"/>
        <v>0</v>
      </c>
      <c r="GX20" s="90">
        <f t="shared" si="37"/>
        <v>0</v>
      </c>
      <c r="GY20" s="90">
        <f t="shared" si="37"/>
        <v>0</v>
      </c>
      <c r="GZ20" s="90">
        <f t="shared" si="37"/>
        <v>0</v>
      </c>
      <c r="HA20" s="90">
        <f t="shared" si="37"/>
        <v>0</v>
      </c>
      <c r="HB20" s="90">
        <f t="shared" si="37"/>
        <v>0</v>
      </c>
      <c r="HC20" s="90">
        <f t="shared" si="37"/>
        <v>0</v>
      </c>
      <c r="HD20" s="90">
        <f t="shared" si="37"/>
        <v>0</v>
      </c>
      <c r="HE20" s="92">
        <f t="shared" si="65"/>
        <v>0</v>
      </c>
      <c r="HF20" s="90">
        <f t="shared" si="38"/>
        <v>0</v>
      </c>
      <c r="HG20" s="90">
        <f t="shared" si="38"/>
        <v>0</v>
      </c>
      <c r="HH20" s="90">
        <f t="shared" si="38"/>
        <v>0</v>
      </c>
      <c r="HI20" s="90">
        <f t="shared" si="38"/>
        <v>0</v>
      </c>
      <c r="HJ20" s="90">
        <f t="shared" si="38"/>
        <v>0</v>
      </c>
      <c r="HK20" s="90">
        <f t="shared" si="38"/>
        <v>0</v>
      </c>
      <c r="HL20" s="90">
        <f t="shared" si="38"/>
        <v>0</v>
      </c>
      <c r="HM20" s="90">
        <f t="shared" si="38"/>
        <v>0</v>
      </c>
      <c r="HN20" s="90">
        <f t="shared" si="38"/>
        <v>0</v>
      </c>
      <c r="HO20" s="90">
        <f t="shared" si="38"/>
        <v>0</v>
      </c>
      <c r="HP20" s="90">
        <f t="shared" si="38"/>
        <v>0</v>
      </c>
      <c r="HQ20" s="90">
        <f t="shared" si="38"/>
        <v>0</v>
      </c>
      <c r="HR20" s="90">
        <f t="shared" si="38"/>
        <v>0</v>
      </c>
      <c r="HS20" s="90">
        <f t="shared" si="38"/>
        <v>0</v>
      </c>
      <c r="HT20" s="90">
        <f t="shared" si="38"/>
        <v>0</v>
      </c>
      <c r="HU20" s="90">
        <f t="shared" si="38"/>
        <v>0</v>
      </c>
      <c r="HV20" s="92">
        <f t="shared" si="66"/>
        <v>0</v>
      </c>
      <c r="HW20" s="90">
        <f t="shared" si="39"/>
        <v>0</v>
      </c>
      <c r="HX20" s="90">
        <f t="shared" si="39"/>
        <v>0</v>
      </c>
      <c r="HY20" s="90">
        <f t="shared" si="39"/>
        <v>0</v>
      </c>
      <c r="HZ20" s="90">
        <f t="shared" si="39"/>
        <v>0</v>
      </c>
      <c r="IA20" s="90">
        <f t="shared" si="39"/>
        <v>0</v>
      </c>
      <c r="IB20" s="90">
        <f t="shared" si="39"/>
        <v>0</v>
      </c>
      <c r="IC20" s="90">
        <f t="shared" si="39"/>
        <v>0</v>
      </c>
      <c r="ID20" s="90">
        <f t="shared" si="39"/>
        <v>0</v>
      </c>
      <c r="IE20" s="90">
        <f t="shared" si="39"/>
        <v>0</v>
      </c>
      <c r="IF20" s="92">
        <f t="shared" si="40"/>
        <v>0</v>
      </c>
      <c r="IG20" s="90">
        <f t="shared" si="41"/>
        <v>0</v>
      </c>
      <c r="IH20" s="90">
        <f t="shared" si="42"/>
        <v>0</v>
      </c>
      <c r="II20" s="90">
        <f t="shared" si="42"/>
        <v>0</v>
      </c>
      <c r="IJ20" s="90">
        <f t="shared" si="42"/>
        <v>0</v>
      </c>
      <c r="IK20" s="90">
        <f t="shared" si="42"/>
        <v>0</v>
      </c>
      <c r="IL20" s="90">
        <f t="shared" si="42"/>
        <v>0</v>
      </c>
      <c r="IM20" s="90">
        <f t="shared" si="42"/>
        <v>0</v>
      </c>
      <c r="IN20" s="90">
        <f t="shared" si="42"/>
        <v>0</v>
      </c>
      <c r="IO20" s="90">
        <f t="shared" si="42"/>
        <v>0</v>
      </c>
      <c r="IP20" s="90">
        <f t="shared" si="42"/>
        <v>0</v>
      </c>
      <c r="IQ20" s="90">
        <f t="shared" si="42"/>
        <v>0</v>
      </c>
      <c r="IR20" s="90">
        <f t="shared" si="42"/>
        <v>0</v>
      </c>
      <c r="IS20" s="90">
        <f t="shared" si="42"/>
        <v>0</v>
      </c>
      <c r="IT20" s="90">
        <f t="shared" si="42"/>
        <v>0</v>
      </c>
      <c r="IU20" s="90">
        <f t="shared" si="42"/>
        <v>0</v>
      </c>
      <c r="IV20" s="90">
        <f t="shared" si="42"/>
        <v>0</v>
      </c>
      <c r="IW20" s="90">
        <f t="shared" si="42"/>
        <v>0</v>
      </c>
      <c r="IX20" s="90">
        <f t="shared" si="42"/>
        <v>0</v>
      </c>
      <c r="IY20" s="92">
        <f t="shared" si="43"/>
        <v>0</v>
      </c>
      <c r="IZ20" s="90">
        <f t="shared" si="44"/>
        <v>0</v>
      </c>
      <c r="JA20" s="90">
        <f t="shared" si="45"/>
        <v>0</v>
      </c>
      <c r="JB20" s="90">
        <f t="shared" si="44"/>
        <v>0</v>
      </c>
      <c r="JC20" s="90">
        <f t="shared" si="45"/>
        <v>0</v>
      </c>
      <c r="JD20" s="90">
        <f t="shared" si="45"/>
        <v>0</v>
      </c>
      <c r="JE20" s="90">
        <f t="shared" si="45"/>
        <v>0</v>
      </c>
      <c r="JF20" s="90">
        <f t="shared" si="45"/>
        <v>0</v>
      </c>
      <c r="JG20" s="90">
        <f t="shared" si="45"/>
        <v>0</v>
      </c>
      <c r="JH20" s="90">
        <f t="shared" si="45"/>
        <v>0</v>
      </c>
      <c r="JI20" s="90">
        <f t="shared" si="45"/>
        <v>0</v>
      </c>
      <c r="JJ20" s="90">
        <f t="shared" si="45"/>
        <v>0</v>
      </c>
      <c r="JK20" s="90">
        <f t="shared" si="45"/>
        <v>0</v>
      </c>
      <c r="JL20" s="90">
        <f t="shared" si="45"/>
        <v>0</v>
      </c>
      <c r="JM20" s="90">
        <f t="shared" si="45"/>
        <v>0</v>
      </c>
      <c r="JN20" s="90">
        <f t="shared" si="45"/>
        <v>0</v>
      </c>
      <c r="JO20" s="90">
        <f t="shared" si="45"/>
        <v>0</v>
      </c>
      <c r="JP20" s="90">
        <f t="shared" si="45"/>
        <v>0</v>
      </c>
      <c r="JQ20" s="90">
        <f t="shared" si="45"/>
        <v>0</v>
      </c>
      <c r="JR20" s="90">
        <f t="shared" si="45"/>
        <v>0</v>
      </c>
      <c r="JS20" s="90">
        <f t="shared" si="45"/>
        <v>0</v>
      </c>
      <c r="JT20" s="92">
        <f t="shared" si="46"/>
        <v>0</v>
      </c>
      <c r="JU20" s="90">
        <f t="shared" si="47"/>
        <v>0</v>
      </c>
      <c r="JV20" s="90">
        <f t="shared" si="49"/>
        <v>0</v>
      </c>
      <c r="JW20" s="90">
        <f t="shared" si="47"/>
        <v>0</v>
      </c>
      <c r="JX20" s="90">
        <f t="shared" si="49"/>
        <v>0</v>
      </c>
      <c r="JY20" s="90">
        <f t="shared" si="49"/>
        <v>0</v>
      </c>
      <c r="JZ20" s="90">
        <f t="shared" si="49"/>
        <v>0</v>
      </c>
      <c r="KA20" s="90">
        <f t="shared" si="49"/>
        <v>0</v>
      </c>
      <c r="KB20" s="90">
        <f t="shared" si="49"/>
        <v>0</v>
      </c>
      <c r="KC20" s="90">
        <f t="shared" si="47"/>
        <v>0</v>
      </c>
      <c r="KD20" s="90">
        <f t="shared" si="49"/>
        <v>0</v>
      </c>
      <c r="KE20" s="90">
        <f t="shared" si="49"/>
        <v>0</v>
      </c>
      <c r="KF20" s="90">
        <f t="shared" si="49"/>
        <v>0</v>
      </c>
      <c r="KG20" s="90">
        <f t="shared" si="49"/>
        <v>0</v>
      </c>
      <c r="KH20" s="90">
        <f t="shared" si="49"/>
        <v>0</v>
      </c>
      <c r="KI20" s="90">
        <f t="shared" si="49"/>
        <v>0</v>
      </c>
      <c r="KJ20" s="90">
        <f t="shared" si="47"/>
        <v>0</v>
      </c>
      <c r="KK20" s="90">
        <f t="shared" si="49"/>
        <v>0</v>
      </c>
      <c r="KL20" s="90">
        <f t="shared" si="49"/>
        <v>0</v>
      </c>
      <c r="KM20" s="90">
        <f t="shared" si="49"/>
        <v>0</v>
      </c>
      <c r="KN20" s="90">
        <f t="shared" si="48"/>
        <v>0</v>
      </c>
      <c r="KO20" s="90">
        <f t="shared" si="49"/>
        <v>0</v>
      </c>
      <c r="KP20" s="90">
        <f t="shared" si="49"/>
        <v>0</v>
      </c>
      <c r="KQ20" s="90">
        <f t="shared" si="49"/>
        <v>0</v>
      </c>
      <c r="KR20" s="90">
        <f t="shared" si="49"/>
        <v>0</v>
      </c>
      <c r="KS20" s="90">
        <f t="shared" si="49"/>
        <v>0</v>
      </c>
      <c r="KT20" s="90">
        <f t="shared" si="49"/>
        <v>0</v>
      </c>
      <c r="KU20" s="90">
        <f t="shared" si="49"/>
        <v>0</v>
      </c>
      <c r="KV20" s="90">
        <f t="shared" si="49"/>
        <v>0</v>
      </c>
      <c r="KW20" s="90">
        <f t="shared" si="49"/>
        <v>0</v>
      </c>
      <c r="KX20" s="90">
        <f t="shared" si="49"/>
        <v>0</v>
      </c>
      <c r="KY20" s="90">
        <f t="shared" si="49"/>
        <v>0</v>
      </c>
      <c r="KZ20" s="90">
        <f t="shared" si="49"/>
        <v>0</v>
      </c>
      <c r="LA20" s="90">
        <f t="shared" si="49"/>
        <v>0</v>
      </c>
      <c r="LB20" s="90">
        <f t="shared" si="49"/>
        <v>0</v>
      </c>
      <c r="LC20" s="90">
        <f t="shared" si="49"/>
        <v>0</v>
      </c>
      <c r="LD20" s="90">
        <f t="shared" si="49"/>
        <v>0</v>
      </c>
      <c r="LE20" s="90">
        <f t="shared" si="49"/>
        <v>0</v>
      </c>
      <c r="LF20" s="90">
        <f t="shared" si="49"/>
        <v>0</v>
      </c>
      <c r="LG20" s="90">
        <f t="shared" si="49"/>
        <v>0</v>
      </c>
      <c r="LH20" s="90">
        <f t="shared" si="49"/>
        <v>0</v>
      </c>
      <c r="LI20" s="90">
        <f t="shared" si="49"/>
        <v>0</v>
      </c>
      <c r="LJ20" s="90">
        <f t="shared" si="49"/>
        <v>0</v>
      </c>
      <c r="LK20" s="90">
        <f t="shared" si="50"/>
        <v>0</v>
      </c>
      <c r="LL20" s="90">
        <f t="shared" si="50"/>
        <v>0</v>
      </c>
      <c r="LM20" s="92">
        <f t="shared" si="67"/>
        <v>0</v>
      </c>
      <c r="LN20" s="90">
        <f t="shared" si="51"/>
        <v>0</v>
      </c>
      <c r="LO20" s="90">
        <f t="shared" si="51"/>
        <v>0</v>
      </c>
      <c r="LP20" s="90">
        <f t="shared" si="51"/>
        <v>0</v>
      </c>
      <c r="LQ20" s="90">
        <f t="shared" si="51"/>
        <v>0</v>
      </c>
      <c r="LR20" s="90">
        <f t="shared" si="51"/>
        <v>0</v>
      </c>
      <c r="LS20" s="92">
        <f t="shared" si="68"/>
        <v>0</v>
      </c>
      <c r="LT20" s="90">
        <f t="shared" si="52"/>
        <v>0</v>
      </c>
      <c r="LU20" s="90">
        <f t="shared" si="52"/>
        <v>0</v>
      </c>
      <c r="LV20" s="90">
        <f t="shared" si="52"/>
        <v>0</v>
      </c>
      <c r="LW20" s="90">
        <f t="shared" si="52"/>
        <v>0</v>
      </c>
      <c r="LX20" s="90">
        <f t="shared" si="52"/>
        <v>0</v>
      </c>
      <c r="LY20" s="90">
        <f t="shared" si="52"/>
        <v>0</v>
      </c>
      <c r="LZ20" s="90">
        <f t="shared" si="52"/>
        <v>0</v>
      </c>
      <c r="MA20" s="90">
        <f t="shared" si="52"/>
        <v>0</v>
      </c>
      <c r="MB20" s="90">
        <f t="shared" si="52"/>
        <v>0</v>
      </c>
      <c r="MC20" s="90">
        <f t="shared" si="52"/>
        <v>0</v>
      </c>
      <c r="MD20" s="90">
        <f t="shared" si="52"/>
        <v>0</v>
      </c>
      <c r="ME20" s="90">
        <f t="shared" si="52"/>
        <v>0</v>
      </c>
      <c r="MF20" s="90">
        <f t="shared" si="52"/>
        <v>0</v>
      </c>
      <c r="MG20" s="92">
        <f t="shared" si="69"/>
        <v>0</v>
      </c>
      <c r="MH20" s="90">
        <f t="shared" si="53"/>
        <v>0</v>
      </c>
      <c r="MI20" s="90">
        <f t="shared" si="54"/>
        <v>0</v>
      </c>
      <c r="MJ20" s="90">
        <f t="shared" si="54"/>
        <v>0</v>
      </c>
      <c r="MK20" s="90">
        <f t="shared" si="54"/>
        <v>0</v>
      </c>
      <c r="ML20" s="90">
        <f t="shared" si="54"/>
        <v>0</v>
      </c>
      <c r="MM20" s="90">
        <f t="shared" si="54"/>
        <v>0</v>
      </c>
      <c r="MN20" s="90">
        <f t="shared" si="54"/>
        <v>0</v>
      </c>
      <c r="MO20" s="90">
        <f t="shared" si="54"/>
        <v>0</v>
      </c>
      <c r="MP20" s="90">
        <f t="shared" si="54"/>
        <v>0</v>
      </c>
      <c r="MQ20" s="90">
        <f t="shared" si="54"/>
        <v>0</v>
      </c>
      <c r="MR20" s="90">
        <f t="shared" si="54"/>
        <v>0</v>
      </c>
      <c r="MS20" s="90">
        <f t="shared" si="54"/>
        <v>0</v>
      </c>
      <c r="MT20" s="90">
        <f t="shared" si="54"/>
        <v>0</v>
      </c>
      <c r="MU20" s="90">
        <f t="shared" si="54"/>
        <v>0</v>
      </c>
      <c r="MV20" s="90">
        <f t="shared" si="54"/>
        <v>0</v>
      </c>
      <c r="MW20" s="90">
        <f t="shared" si="54"/>
        <v>0</v>
      </c>
      <c r="MX20" s="90">
        <f t="shared" si="54"/>
        <v>0</v>
      </c>
      <c r="MY20" s="90">
        <f t="shared" si="54"/>
        <v>0</v>
      </c>
      <c r="MZ20" s="90">
        <f t="shared" si="54"/>
        <v>0</v>
      </c>
      <c r="NA20" s="90">
        <f t="shared" si="54"/>
        <v>0</v>
      </c>
      <c r="NB20" s="90">
        <f t="shared" si="54"/>
        <v>0</v>
      </c>
      <c r="NC20" s="92">
        <f t="shared" si="70"/>
        <v>0</v>
      </c>
      <c r="ND20" s="90">
        <f t="shared" si="55"/>
        <v>0</v>
      </c>
      <c r="NE20" s="90">
        <f t="shared" si="55"/>
        <v>0</v>
      </c>
      <c r="NF20" s="90">
        <f t="shared" si="55"/>
        <v>0</v>
      </c>
      <c r="NG20" s="90">
        <f t="shared" si="55"/>
        <v>0</v>
      </c>
      <c r="NH20" s="90">
        <f t="shared" si="55"/>
        <v>0</v>
      </c>
      <c r="NI20" s="90">
        <f t="shared" si="55"/>
        <v>0</v>
      </c>
      <c r="NJ20" s="93">
        <f t="shared" si="56"/>
        <v>0</v>
      </c>
      <c r="NK20" s="94">
        <f t="shared" si="57"/>
        <v>0</v>
      </c>
    </row>
    <row r="21" spans="1:375" x14ac:dyDescent="0.25">
      <c r="A21" s="67">
        <v>81130</v>
      </c>
      <c r="B21" s="96" t="s">
        <v>125</v>
      </c>
      <c r="C21" s="90">
        <f>IFERROR(HLOOKUP($A21,Náklady_2018!$D$1:$MN$27,24,FALSE),0)</f>
        <v>0</v>
      </c>
      <c r="D21" s="19"/>
      <c r="E21" s="19"/>
      <c r="F21" s="91" t="s">
        <v>585</v>
      </c>
      <c r="G21" s="92">
        <f t="shared" si="58"/>
        <v>0</v>
      </c>
      <c r="H21" s="90">
        <f t="shared" si="19"/>
        <v>0</v>
      </c>
      <c r="I21" s="90">
        <f t="shared" si="20"/>
        <v>0</v>
      </c>
      <c r="J21" s="90">
        <f t="shared" si="20"/>
        <v>0</v>
      </c>
      <c r="K21" s="90">
        <f t="shared" si="20"/>
        <v>0</v>
      </c>
      <c r="L21" s="90">
        <f t="shared" si="20"/>
        <v>0</v>
      </c>
      <c r="M21" s="90">
        <f t="shared" si="20"/>
        <v>0</v>
      </c>
      <c r="N21" s="90">
        <f t="shared" si="20"/>
        <v>0</v>
      </c>
      <c r="O21" s="90">
        <f t="shared" si="20"/>
        <v>0</v>
      </c>
      <c r="P21" s="90">
        <f t="shared" si="20"/>
        <v>0</v>
      </c>
      <c r="Q21" s="90">
        <f t="shared" si="20"/>
        <v>0</v>
      </c>
      <c r="R21" s="90">
        <f t="shared" si="20"/>
        <v>0</v>
      </c>
      <c r="S21" s="90">
        <f t="shared" si="20"/>
        <v>0</v>
      </c>
      <c r="T21" s="90">
        <f t="shared" si="20"/>
        <v>0</v>
      </c>
      <c r="U21" s="90">
        <f t="shared" si="20"/>
        <v>0</v>
      </c>
      <c r="V21" s="90">
        <f t="shared" si="20"/>
        <v>0</v>
      </c>
      <c r="W21" s="90">
        <f t="shared" si="20"/>
        <v>0</v>
      </c>
      <c r="X21" s="90">
        <f t="shared" si="20"/>
        <v>0</v>
      </c>
      <c r="Y21" s="90">
        <f t="shared" si="20"/>
        <v>0</v>
      </c>
      <c r="Z21" s="90">
        <f t="shared" si="20"/>
        <v>0</v>
      </c>
      <c r="AA21" s="90">
        <f t="shared" si="20"/>
        <v>0</v>
      </c>
      <c r="AB21" s="90">
        <f t="shared" si="20"/>
        <v>0</v>
      </c>
      <c r="AC21" s="90">
        <f t="shared" si="20"/>
        <v>0</v>
      </c>
      <c r="AD21" s="90">
        <f t="shared" si="20"/>
        <v>0</v>
      </c>
      <c r="AE21" s="90">
        <f t="shared" si="20"/>
        <v>0</v>
      </c>
      <c r="AF21" s="90">
        <f t="shared" si="20"/>
        <v>0</v>
      </c>
      <c r="AG21" s="90">
        <f t="shared" si="20"/>
        <v>0</v>
      </c>
      <c r="AH21" s="90">
        <f t="shared" si="20"/>
        <v>0</v>
      </c>
      <c r="AI21" s="90">
        <f t="shared" si="20"/>
        <v>0</v>
      </c>
      <c r="AJ21" s="90">
        <f t="shared" si="20"/>
        <v>0</v>
      </c>
      <c r="AK21" s="90">
        <f t="shared" si="20"/>
        <v>0</v>
      </c>
      <c r="AL21" s="90">
        <f t="shared" si="20"/>
        <v>0</v>
      </c>
      <c r="AM21" s="90">
        <f t="shared" si="20"/>
        <v>0</v>
      </c>
      <c r="AN21" s="90">
        <f t="shared" si="20"/>
        <v>0</v>
      </c>
      <c r="AO21" s="90">
        <f t="shared" si="20"/>
        <v>0</v>
      </c>
      <c r="AP21" s="90">
        <f t="shared" si="20"/>
        <v>0</v>
      </c>
      <c r="AQ21" s="90">
        <f t="shared" si="20"/>
        <v>0</v>
      </c>
      <c r="AR21" s="90">
        <f t="shared" si="20"/>
        <v>0</v>
      </c>
      <c r="AS21" s="90">
        <f t="shared" si="20"/>
        <v>0</v>
      </c>
      <c r="AT21" s="90">
        <f t="shared" si="20"/>
        <v>0</v>
      </c>
      <c r="AU21" s="90">
        <f t="shared" si="20"/>
        <v>0</v>
      </c>
      <c r="AV21" s="90">
        <f t="shared" si="20"/>
        <v>0</v>
      </c>
      <c r="AW21" s="90">
        <f t="shared" si="20"/>
        <v>0</v>
      </c>
      <c r="AX21" s="90">
        <f t="shared" si="20"/>
        <v>0</v>
      </c>
      <c r="AY21" s="90">
        <f t="shared" si="20"/>
        <v>0</v>
      </c>
      <c r="AZ21" s="90">
        <f t="shared" si="20"/>
        <v>0</v>
      </c>
      <c r="BA21" s="90">
        <f t="shared" si="20"/>
        <v>0</v>
      </c>
      <c r="BB21" s="90">
        <f t="shared" si="20"/>
        <v>0</v>
      </c>
      <c r="BC21" s="90">
        <f t="shared" si="20"/>
        <v>0</v>
      </c>
      <c r="BD21" s="92">
        <f t="shared" si="59"/>
        <v>0</v>
      </c>
      <c r="BE21" s="90">
        <f t="shared" si="21"/>
        <v>0</v>
      </c>
      <c r="BF21" s="90">
        <f t="shared" si="22"/>
        <v>0</v>
      </c>
      <c r="BG21" s="90">
        <f t="shared" si="22"/>
        <v>0</v>
      </c>
      <c r="BH21" s="90">
        <f t="shared" si="22"/>
        <v>0</v>
      </c>
      <c r="BI21" s="90">
        <f t="shared" si="22"/>
        <v>0</v>
      </c>
      <c r="BJ21" s="90">
        <f t="shared" si="22"/>
        <v>0</v>
      </c>
      <c r="BK21" s="90">
        <f t="shared" si="22"/>
        <v>0</v>
      </c>
      <c r="BL21" s="90">
        <f t="shared" si="22"/>
        <v>0</v>
      </c>
      <c r="BM21" s="90">
        <f t="shared" si="22"/>
        <v>0</v>
      </c>
      <c r="BN21" s="90">
        <f t="shared" si="22"/>
        <v>0</v>
      </c>
      <c r="BO21" s="90">
        <f t="shared" si="22"/>
        <v>0</v>
      </c>
      <c r="BP21" s="90">
        <f t="shared" si="22"/>
        <v>0</v>
      </c>
      <c r="BQ21" s="90">
        <f t="shared" si="22"/>
        <v>0</v>
      </c>
      <c r="BR21" s="90">
        <f t="shared" si="22"/>
        <v>0</v>
      </c>
      <c r="BS21" s="90">
        <f t="shared" si="22"/>
        <v>0</v>
      </c>
      <c r="BT21" s="90">
        <f t="shared" si="22"/>
        <v>0</v>
      </c>
      <c r="BU21" s="90">
        <f t="shared" si="22"/>
        <v>0</v>
      </c>
      <c r="BV21" s="90">
        <f t="shared" si="22"/>
        <v>0</v>
      </c>
      <c r="BW21" s="90">
        <f t="shared" si="22"/>
        <v>0</v>
      </c>
      <c r="BX21" s="90">
        <f t="shared" si="22"/>
        <v>0</v>
      </c>
      <c r="BY21" s="90">
        <f t="shared" si="22"/>
        <v>0</v>
      </c>
      <c r="BZ21" s="90">
        <f t="shared" si="22"/>
        <v>0</v>
      </c>
      <c r="CA21" s="90">
        <f t="shared" si="22"/>
        <v>0</v>
      </c>
      <c r="CB21" s="90">
        <f t="shared" si="22"/>
        <v>0</v>
      </c>
      <c r="CC21" s="90">
        <f t="shared" si="22"/>
        <v>0</v>
      </c>
      <c r="CD21" s="90">
        <f t="shared" si="22"/>
        <v>0</v>
      </c>
      <c r="CE21" s="90">
        <f t="shared" si="22"/>
        <v>0</v>
      </c>
      <c r="CF21" s="90">
        <f t="shared" si="23"/>
        <v>0</v>
      </c>
      <c r="CG21" s="92">
        <f t="shared" si="24"/>
        <v>0</v>
      </c>
      <c r="CH21" s="90">
        <f t="shared" si="25"/>
        <v>0</v>
      </c>
      <c r="CI21" s="90">
        <f t="shared" si="26"/>
        <v>0</v>
      </c>
      <c r="CJ21" s="90">
        <f t="shared" si="26"/>
        <v>0</v>
      </c>
      <c r="CK21" s="90">
        <f t="shared" si="26"/>
        <v>0</v>
      </c>
      <c r="CL21" s="90">
        <f t="shared" si="26"/>
        <v>0</v>
      </c>
      <c r="CM21" s="90">
        <f t="shared" si="26"/>
        <v>0</v>
      </c>
      <c r="CN21" s="90">
        <f t="shared" si="26"/>
        <v>0</v>
      </c>
      <c r="CO21" s="90">
        <f t="shared" si="26"/>
        <v>0</v>
      </c>
      <c r="CP21" s="90">
        <f t="shared" si="26"/>
        <v>0</v>
      </c>
      <c r="CQ21" s="90">
        <f t="shared" si="26"/>
        <v>0</v>
      </c>
      <c r="CR21" s="90">
        <f t="shared" si="26"/>
        <v>0</v>
      </c>
      <c r="CS21" s="90">
        <f t="shared" si="26"/>
        <v>0</v>
      </c>
      <c r="CT21" s="90">
        <f t="shared" si="26"/>
        <v>0</v>
      </c>
      <c r="CU21" s="90">
        <f t="shared" si="26"/>
        <v>0</v>
      </c>
      <c r="CV21" s="90">
        <f t="shared" si="26"/>
        <v>0</v>
      </c>
      <c r="CW21" s="90">
        <f t="shared" si="26"/>
        <v>0</v>
      </c>
      <c r="CX21" s="90">
        <f t="shared" si="26"/>
        <v>0</v>
      </c>
      <c r="CY21" s="92">
        <f t="shared" si="27"/>
        <v>0</v>
      </c>
      <c r="CZ21" s="90">
        <f t="shared" si="28"/>
        <v>0</v>
      </c>
      <c r="DA21" s="90">
        <f t="shared" si="29"/>
        <v>0</v>
      </c>
      <c r="DB21" s="90">
        <f t="shared" si="29"/>
        <v>0</v>
      </c>
      <c r="DC21" s="90">
        <f t="shared" si="29"/>
        <v>0</v>
      </c>
      <c r="DD21" s="90">
        <f t="shared" si="29"/>
        <v>0</v>
      </c>
      <c r="DE21" s="90">
        <f t="shared" si="29"/>
        <v>0</v>
      </c>
      <c r="DF21" s="90">
        <f t="shared" si="29"/>
        <v>0</v>
      </c>
      <c r="DG21" s="90">
        <f t="shared" si="29"/>
        <v>0</v>
      </c>
      <c r="DH21" s="90">
        <f t="shared" si="29"/>
        <v>0</v>
      </c>
      <c r="DI21" s="90">
        <f t="shared" si="29"/>
        <v>0</v>
      </c>
      <c r="DJ21" s="90">
        <f t="shared" si="29"/>
        <v>0</v>
      </c>
      <c r="DK21" s="90">
        <f t="shared" si="29"/>
        <v>0</v>
      </c>
      <c r="DL21" s="90">
        <f t="shared" si="29"/>
        <v>0</v>
      </c>
      <c r="DM21" s="90">
        <f t="shared" si="29"/>
        <v>0</v>
      </c>
      <c r="DN21" s="90">
        <f t="shared" si="29"/>
        <v>0</v>
      </c>
      <c r="DO21" s="90">
        <f t="shared" si="29"/>
        <v>0</v>
      </c>
      <c r="DP21" s="90">
        <f t="shared" si="29"/>
        <v>0</v>
      </c>
      <c r="DQ21" s="90">
        <f t="shared" si="29"/>
        <v>0</v>
      </c>
      <c r="DR21" s="90">
        <f t="shared" si="29"/>
        <v>0</v>
      </c>
      <c r="DS21" s="90">
        <f t="shared" si="29"/>
        <v>0</v>
      </c>
      <c r="DT21" s="90">
        <f t="shared" si="29"/>
        <v>0</v>
      </c>
      <c r="DU21" s="90">
        <f t="shared" si="29"/>
        <v>0</v>
      </c>
      <c r="DV21" s="92">
        <f t="shared" si="60"/>
        <v>0</v>
      </c>
      <c r="DW21" s="90">
        <f t="shared" si="30"/>
        <v>0</v>
      </c>
      <c r="DX21" s="90">
        <f t="shared" si="30"/>
        <v>0</v>
      </c>
      <c r="DY21" s="90">
        <f t="shared" si="30"/>
        <v>0</v>
      </c>
      <c r="DZ21" s="90">
        <f t="shared" si="30"/>
        <v>0</v>
      </c>
      <c r="EA21" s="90">
        <f t="shared" si="30"/>
        <v>0</v>
      </c>
      <c r="EB21" s="92">
        <f t="shared" si="61"/>
        <v>0</v>
      </c>
      <c r="EC21" s="90">
        <f t="shared" si="31"/>
        <v>0</v>
      </c>
      <c r="ED21" s="90">
        <f t="shared" si="32"/>
        <v>0</v>
      </c>
      <c r="EE21" s="90">
        <f t="shared" si="32"/>
        <v>0</v>
      </c>
      <c r="EF21" s="90">
        <f t="shared" si="32"/>
        <v>0</v>
      </c>
      <c r="EG21" s="90">
        <f t="shared" si="32"/>
        <v>0</v>
      </c>
      <c r="EH21" s="90">
        <f t="shared" si="32"/>
        <v>0</v>
      </c>
      <c r="EI21" s="90">
        <f t="shared" si="32"/>
        <v>0</v>
      </c>
      <c r="EJ21" s="90">
        <f t="shared" si="32"/>
        <v>0</v>
      </c>
      <c r="EK21" s="90">
        <f t="shared" si="32"/>
        <v>0</v>
      </c>
      <c r="EL21" s="90">
        <f t="shared" si="32"/>
        <v>0</v>
      </c>
      <c r="EM21" s="90">
        <f t="shared" si="32"/>
        <v>0</v>
      </c>
      <c r="EN21" s="90">
        <f t="shared" si="32"/>
        <v>0</v>
      </c>
      <c r="EO21" s="90">
        <f t="shared" si="32"/>
        <v>0</v>
      </c>
      <c r="EP21" s="90">
        <f t="shared" si="32"/>
        <v>0</v>
      </c>
      <c r="EQ21" s="90">
        <f t="shared" si="32"/>
        <v>0</v>
      </c>
      <c r="ER21" s="90">
        <f t="shared" si="32"/>
        <v>0</v>
      </c>
      <c r="ES21" s="90">
        <f t="shared" si="32"/>
        <v>0</v>
      </c>
      <c r="ET21" s="90">
        <f t="shared" si="32"/>
        <v>0</v>
      </c>
      <c r="EU21" s="90">
        <f t="shared" si="32"/>
        <v>0</v>
      </c>
      <c r="EV21" s="90">
        <f t="shared" si="32"/>
        <v>0</v>
      </c>
      <c r="EW21" s="90">
        <f t="shared" si="32"/>
        <v>0</v>
      </c>
      <c r="EX21" s="90">
        <f t="shared" si="32"/>
        <v>0</v>
      </c>
      <c r="EY21" s="90">
        <f t="shared" si="32"/>
        <v>0</v>
      </c>
      <c r="EZ21" s="90">
        <f t="shared" si="32"/>
        <v>0</v>
      </c>
      <c r="FA21" s="90">
        <f t="shared" si="32"/>
        <v>0</v>
      </c>
      <c r="FB21" s="90">
        <f t="shared" si="32"/>
        <v>0</v>
      </c>
      <c r="FC21" s="90">
        <f t="shared" si="32"/>
        <v>0</v>
      </c>
      <c r="FD21" s="90">
        <f t="shared" si="32"/>
        <v>0</v>
      </c>
      <c r="FE21" s="92">
        <f t="shared" si="62"/>
        <v>0</v>
      </c>
      <c r="FF21" s="90">
        <f t="shared" si="33"/>
        <v>0</v>
      </c>
      <c r="FG21" s="90">
        <f t="shared" si="33"/>
        <v>0</v>
      </c>
      <c r="FH21" s="90">
        <f t="shared" si="33"/>
        <v>0</v>
      </c>
      <c r="FI21" s="90">
        <f t="shared" si="33"/>
        <v>0</v>
      </c>
      <c r="FJ21" s="90">
        <f t="shared" si="33"/>
        <v>0</v>
      </c>
      <c r="FK21" s="90">
        <f t="shared" si="33"/>
        <v>0</v>
      </c>
      <c r="FL21" s="90">
        <f t="shared" si="33"/>
        <v>0</v>
      </c>
      <c r="FM21" s="90">
        <f t="shared" si="33"/>
        <v>0</v>
      </c>
      <c r="FN21" s="90">
        <f t="shared" si="33"/>
        <v>0</v>
      </c>
      <c r="FO21" s="90">
        <f t="shared" si="33"/>
        <v>0</v>
      </c>
      <c r="FP21" s="90">
        <f t="shared" si="33"/>
        <v>0</v>
      </c>
      <c r="FQ21" s="90">
        <f t="shared" si="33"/>
        <v>0</v>
      </c>
      <c r="FR21" s="90">
        <f t="shared" si="33"/>
        <v>0</v>
      </c>
      <c r="FS21" s="90">
        <f t="shared" si="33"/>
        <v>0</v>
      </c>
      <c r="FT21" s="90">
        <f t="shared" si="34"/>
        <v>0</v>
      </c>
      <c r="FU21" s="90">
        <f t="shared" si="34"/>
        <v>0</v>
      </c>
      <c r="FV21" s="90">
        <f t="shared" si="34"/>
        <v>0</v>
      </c>
      <c r="FW21" s="92">
        <f t="shared" si="63"/>
        <v>0</v>
      </c>
      <c r="FX21" s="90">
        <f t="shared" si="35"/>
        <v>0</v>
      </c>
      <c r="FY21" s="90">
        <f t="shared" si="36"/>
        <v>0</v>
      </c>
      <c r="FZ21" s="90">
        <f t="shared" si="36"/>
        <v>0</v>
      </c>
      <c r="GA21" s="90">
        <f t="shared" si="36"/>
        <v>0</v>
      </c>
      <c r="GB21" s="90">
        <f t="shared" si="36"/>
        <v>0</v>
      </c>
      <c r="GC21" s="90">
        <f t="shared" si="36"/>
        <v>0</v>
      </c>
      <c r="GD21" s="90">
        <f t="shared" si="36"/>
        <v>0</v>
      </c>
      <c r="GE21" s="90">
        <f t="shared" si="36"/>
        <v>0</v>
      </c>
      <c r="GF21" s="90">
        <f t="shared" si="36"/>
        <v>0</v>
      </c>
      <c r="GG21" s="90">
        <f t="shared" si="36"/>
        <v>0</v>
      </c>
      <c r="GH21" s="90">
        <f t="shared" si="36"/>
        <v>0</v>
      </c>
      <c r="GI21" s="90">
        <f t="shared" si="36"/>
        <v>0</v>
      </c>
      <c r="GJ21" s="90">
        <f t="shared" si="36"/>
        <v>0</v>
      </c>
      <c r="GK21" s="90">
        <f t="shared" si="36"/>
        <v>0</v>
      </c>
      <c r="GL21" s="90">
        <f t="shared" si="36"/>
        <v>0</v>
      </c>
      <c r="GM21" s="90">
        <f t="shared" si="36"/>
        <v>0</v>
      </c>
      <c r="GN21" s="90">
        <f t="shared" si="36"/>
        <v>0</v>
      </c>
      <c r="GO21" s="90">
        <f t="shared" si="36"/>
        <v>0</v>
      </c>
      <c r="GP21" s="90">
        <f t="shared" si="36"/>
        <v>0</v>
      </c>
      <c r="GQ21" s="90">
        <f t="shared" si="36"/>
        <v>0</v>
      </c>
      <c r="GR21" s="90">
        <f t="shared" si="36"/>
        <v>0</v>
      </c>
      <c r="GS21" s="92">
        <f t="shared" si="64"/>
        <v>0</v>
      </c>
      <c r="GT21" s="90">
        <f t="shared" si="37"/>
        <v>0</v>
      </c>
      <c r="GU21" s="90">
        <f t="shared" si="37"/>
        <v>0</v>
      </c>
      <c r="GV21" s="90">
        <f t="shared" si="37"/>
        <v>0</v>
      </c>
      <c r="GW21" s="90">
        <f t="shared" si="37"/>
        <v>0</v>
      </c>
      <c r="GX21" s="90">
        <f t="shared" si="37"/>
        <v>0</v>
      </c>
      <c r="GY21" s="90">
        <f t="shared" si="37"/>
        <v>0</v>
      </c>
      <c r="GZ21" s="90">
        <f t="shared" si="37"/>
        <v>0</v>
      </c>
      <c r="HA21" s="90">
        <f t="shared" si="37"/>
        <v>0</v>
      </c>
      <c r="HB21" s="90">
        <f t="shared" si="37"/>
        <v>0</v>
      </c>
      <c r="HC21" s="90">
        <f t="shared" si="37"/>
        <v>0</v>
      </c>
      <c r="HD21" s="90">
        <f t="shared" si="37"/>
        <v>0</v>
      </c>
      <c r="HE21" s="92">
        <f t="shared" si="65"/>
        <v>0</v>
      </c>
      <c r="HF21" s="90">
        <f t="shared" si="38"/>
        <v>0</v>
      </c>
      <c r="HG21" s="90">
        <f t="shared" si="38"/>
        <v>0</v>
      </c>
      <c r="HH21" s="90">
        <f t="shared" si="38"/>
        <v>0</v>
      </c>
      <c r="HI21" s="90">
        <f t="shared" si="38"/>
        <v>0</v>
      </c>
      <c r="HJ21" s="90">
        <f t="shared" si="38"/>
        <v>0</v>
      </c>
      <c r="HK21" s="90">
        <f t="shared" si="38"/>
        <v>0</v>
      </c>
      <c r="HL21" s="90">
        <f t="shared" si="38"/>
        <v>0</v>
      </c>
      <c r="HM21" s="90">
        <f t="shared" si="38"/>
        <v>0</v>
      </c>
      <c r="HN21" s="90">
        <f t="shared" si="38"/>
        <v>0</v>
      </c>
      <c r="HO21" s="90">
        <f t="shared" si="38"/>
        <v>0</v>
      </c>
      <c r="HP21" s="90">
        <f t="shared" si="38"/>
        <v>0</v>
      </c>
      <c r="HQ21" s="90">
        <f t="shared" si="38"/>
        <v>0</v>
      </c>
      <c r="HR21" s="90">
        <f t="shared" si="38"/>
        <v>0</v>
      </c>
      <c r="HS21" s="90">
        <f t="shared" si="38"/>
        <v>0</v>
      </c>
      <c r="HT21" s="90">
        <f t="shared" si="38"/>
        <v>0</v>
      </c>
      <c r="HU21" s="90">
        <f t="shared" si="38"/>
        <v>0</v>
      </c>
      <c r="HV21" s="92">
        <f t="shared" si="66"/>
        <v>0</v>
      </c>
      <c r="HW21" s="90">
        <f t="shared" si="39"/>
        <v>0</v>
      </c>
      <c r="HX21" s="90">
        <f t="shared" si="39"/>
        <v>0</v>
      </c>
      <c r="HY21" s="90">
        <f t="shared" si="39"/>
        <v>0</v>
      </c>
      <c r="HZ21" s="90">
        <f t="shared" si="39"/>
        <v>0</v>
      </c>
      <c r="IA21" s="90">
        <f t="shared" si="39"/>
        <v>0</v>
      </c>
      <c r="IB21" s="90">
        <f t="shared" si="39"/>
        <v>0</v>
      </c>
      <c r="IC21" s="90">
        <f t="shared" si="39"/>
        <v>0</v>
      </c>
      <c r="ID21" s="90">
        <f t="shared" si="39"/>
        <v>0</v>
      </c>
      <c r="IE21" s="90">
        <f t="shared" si="39"/>
        <v>0</v>
      </c>
      <c r="IF21" s="92">
        <f t="shared" si="40"/>
        <v>0</v>
      </c>
      <c r="IG21" s="90">
        <f t="shared" si="41"/>
        <v>0</v>
      </c>
      <c r="IH21" s="90">
        <f t="shared" si="42"/>
        <v>0</v>
      </c>
      <c r="II21" s="90">
        <f t="shared" si="42"/>
        <v>0</v>
      </c>
      <c r="IJ21" s="90">
        <f t="shared" si="42"/>
        <v>0</v>
      </c>
      <c r="IK21" s="90">
        <f t="shared" si="42"/>
        <v>0</v>
      </c>
      <c r="IL21" s="90">
        <f t="shared" si="42"/>
        <v>0</v>
      </c>
      <c r="IM21" s="90">
        <f t="shared" si="42"/>
        <v>0</v>
      </c>
      <c r="IN21" s="90">
        <f t="shared" si="42"/>
        <v>0</v>
      </c>
      <c r="IO21" s="90">
        <f t="shared" si="42"/>
        <v>0</v>
      </c>
      <c r="IP21" s="90">
        <f t="shared" si="42"/>
        <v>0</v>
      </c>
      <c r="IQ21" s="90">
        <f t="shared" si="42"/>
        <v>0</v>
      </c>
      <c r="IR21" s="90">
        <f t="shared" si="42"/>
        <v>0</v>
      </c>
      <c r="IS21" s="90">
        <f t="shared" si="42"/>
        <v>0</v>
      </c>
      <c r="IT21" s="90">
        <f t="shared" si="42"/>
        <v>0</v>
      </c>
      <c r="IU21" s="90">
        <f t="shared" si="42"/>
        <v>0</v>
      </c>
      <c r="IV21" s="90">
        <f t="shared" si="42"/>
        <v>0</v>
      </c>
      <c r="IW21" s="90">
        <f t="shared" si="42"/>
        <v>0</v>
      </c>
      <c r="IX21" s="90">
        <f t="shared" si="42"/>
        <v>0</v>
      </c>
      <c r="IY21" s="92">
        <f t="shared" si="43"/>
        <v>0</v>
      </c>
      <c r="IZ21" s="90">
        <f t="shared" si="44"/>
        <v>0</v>
      </c>
      <c r="JA21" s="90">
        <f t="shared" si="45"/>
        <v>0</v>
      </c>
      <c r="JB21" s="90">
        <f t="shared" si="44"/>
        <v>0</v>
      </c>
      <c r="JC21" s="90">
        <f t="shared" si="45"/>
        <v>0</v>
      </c>
      <c r="JD21" s="90">
        <f t="shared" si="45"/>
        <v>0</v>
      </c>
      <c r="JE21" s="90">
        <f t="shared" si="45"/>
        <v>0</v>
      </c>
      <c r="JF21" s="90">
        <f t="shared" si="45"/>
        <v>0</v>
      </c>
      <c r="JG21" s="90">
        <f t="shared" si="45"/>
        <v>0</v>
      </c>
      <c r="JH21" s="90">
        <f t="shared" si="45"/>
        <v>0</v>
      </c>
      <c r="JI21" s="90">
        <f t="shared" si="45"/>
        <v>0</v>
      </c>
      <c r="JJ21" s="90">
        <f t="shared" si="45"/>
        <v>0</v>
      </c>
      <c r="JK21" s="90">
        <f t="shared" si="45"/>
        <v>0</v>
      </c>
      <c r="JL21" s="90">
        <f t="shared" si="45"/>
        <v>0</v>
      </c>
      <c r="JM21" s="90">
        <f t="shared" si="45"/>
        <v>0</v>
      </c>
      <c r="JN21" s="90">
        <f t="shared" si="45"/>
        <v>0</v>
      </c>
      <c r="JO21" s="90">
        <f t="shared" si="45"/>
        <v>0</v>
      </c>
      <c r="JP21" s="90">
        <f t="shared" si="45"/>
        <v>0</v>
      </c>
      <c r="JQ21" s="90">
        <f t="shared" si="45"/>
        <v>0</v>
      </c>
      <c r="JR21" s="90">
        <f t="shared" si="45"/>
        <v>0</v>
      </c>
      <c r="JS21" s="90">
        <f t="shared" si="45"/>
        <v>0</v>
      </c>
      <c r="JT21" s="92">
        <f t="shared" si="46"/>
        <v>0</v>
      </c>
      <c r="JU21" s="90">
        <f t="shared" si="47"/>
        <v>0</v>
      </c>
      <c r="JV21" s="90">
        <f t="shared" si="49"/>
        <v>0</v>
      </c>
      <c r="JW21" s="90">
        <f t="shared" si="47"/>
        <v>0</v>
      </c>
      <c r="JX21" s="90">
        <f t="shared" si="49"/>
        <v>0</v>
      </c>
      <c r="JY21" s="90">
        <f t="shared" si="49"/>
        <v>0</v>
      </c>
      <c r="JZ21" s="90">
        <f t="shared" si="49"/>
        <v>0</v>
      </c>
      <c r="KA21" s="90">
        <f t="shared" si="49"/>
        <v>0</v>
      </c>
      <c r="KB21" s="90">
        <f t="shared" si="49"/>
        <v>0</v>
      </c>
      <c r="KC21" s="90">
        <f t="shared" si="47"/>
        <v>0</v>
      </c>
      <c r="KD21" s="90">
        <f t="shared" si="49"/>
        <v>0</v>
      </c>
      <c r="KE21" s="90">
        <f t="shared" si="49"/>
        <v>0</v>
      </c>
      <c r="KF21" s="90">
        <f t="shared" si="49"/>
        <v>0</v>
      </c>
      <c r="KG21" s="90">
        <f t="shared" si="49"/>
        <v>0</v>
      </c>
      <c r="KH21" s="90">
        <f t="shared" si="49"/>
        <v>0</v>
      </c>
      <c r="KI21" s="90">
        <f t="shared" si="49"/>
        <v>0</v>
      </c>
      <c r="KJ21" s="90">
        <f t="shared" si="47"/>
        <v>0</v>
      </c>
      <c r="KK21" s="90">
        <f t="shared" si="49"/>
        <v>0</v>
      </c>
      <c r="KL21" s="90">
        <f t="shared" si="49"/>
        <v>0</v>
      </c>
      <c r="KM21" s="90">
        <f t="shared" si="49"/>
        <v>0</v>
      </c>
      <c r="KN21" s="90">
        <f t="shared" si="48"/>
        <v>0</v>
      </c>
      <c r="KO21" s="90">
        <f t="shared" si="49"/>
        <v>0</v>
      </c>
      <c r="KP21" s="90">
        <f t="shared" si="49"/>
        <v>0</v>
      </c>
      <c r="KQ21" s="90">
        <f t="shared" si="49"/>
        <v>0</v>
      </c>
      <c r="KR21" s="90">
        <f t="shared" si="49"/>
        <v>0</v>
      </c>
      <c r="KS21" s="90">
        <f t="shared" si="49"/>
        <v>0</v>
      </c>
      <c r="KT21" s="90">
        <f t="shared" si="49"/>
        <v>0</v>
      </c>
      <c r="KU21" s="90">
        <f t="shared" si="49"/>
        <v>0</v>
      </c>
      <c r="KV21" s="90">
        <f t="shared" si="49"/>
        <v>0</v>
      </c>
      <c r="KW21" s="90">
        <f t="shared" si="49"/>
        <v>0</v>
      </c>
      <c r="KX21" s="90">
        <f t="shared" si="49"/>
        <v>0</v>
      </c>
      <c r="KY21" s="90">
        <f t="shared" si="49"/>
        <v>0</v>
      </c>
      <c r="KZ21" s="90">
        <f t="shared" si="49"/>
        <v>0</v>
      </c>
      <c r="LA21" s="90">
        <f t="shared" si="49"/>
        <v>0</v>
      </c>
      <c r="LB21" s="90">
        <f t="shared" si="49"/>
        <v>0</v>
      </c>
      <c r="LC21" s="90">
        <f t="shared" si="49"/>
        <v>0</v>
      </c>
      <c r="LD21" s="90">
        <f t="shared" si="49"/>
        <v>0</v>
      </c>
      <c r="LE21" s="90">
        <f t="shared" si="49"/>
        <v>0</v>
      </c>
      <c r="LF21" s="90">
        <f t="shared" si="49"/>
        <v>0</v>
      </c>
      <c r="LG21" s="90">
        <f t="shared" si="49"/>
        <v>0</v>
      </c>
      <c r="LH21" s="90">
        <f t="shared" si="49"/>
        <v>0</v>
      </c>
      <c r="LI21" s="90">
        <f t="shared" si="49"/>
        <v>0</v>
      </c>
      <c r="LJ21" s="90">
        <f t="shared" si="49"/>
        <v>0</v>
      </c>
      <c r="LK21" s="90">
        <f t="shared" si="50"/>
        <v>0</v>
      </c>
      <c r="LL21" s="90">
        <f t="shared" si="50"/>
        <v>0</v>
      </c>
      <c r="LM21" s="92">
        <f t="shared" si="67"/>
        <v>0</v>
      </c>
      <c r="LN21" s="90">
        <f t="shared" si="51"/>
        <v>0</v>
      </c>
      <c r="LO21" s="90">
        <f t="shared" si="51"/>
        <v>0</v>
      </c>
      <c r="LP21" s="90">
        <f t="shared" si="51"/>
        <v>0</v>
      </c>
      <c r="LQ21" s="90">
        <f t="shared" si="51"/>
        <v>0</v>
      </c>
      <c r="LR21" s="90">
        <f t="shared" si="51"/>
        <v>0</v>
      </c>
      <c r="LS21" s="92">
        <f t="shared" si="68"/>
        <v>0</v>
      </c>
      <c r="LT21" s="90">
        <f t="shared" si="52"/>
        <v>0</v>
      </c>
      <c r="LU21" s="90">
        <f t="shared" si="52"/>
        <v>0</v>
      </c>
      <c r="LV21" s="90">
        <f t="shared" si="52"/>
        <v>0</v>
      </c>
      <c r="LW21" s="90">
        <f t="shared" si="52"/>
        <v>0</v>
      </c>
      <c r="LX21" s="90">
        <f t="shared" si="52"/>
        <v>0</v>
      </c>
      <c r="LY21" s="90">
        <f t="shared" si="52"/>
        <v>0</v>
      </c>
      <c r="LZ21" s="90">
        <f t="shared" si="52"/>
        <v>0</v>
      </c>
      <c r="MA21" s="90">
        <f t="shared" si="52"/>
        <v>0</v>
      </c>
      <c r="MB21" s="90">
        <f t="shared" si="52"/>
        <v>0</v>
      </c>
      <c r="MC21" s="90">
        <f t="shared" si="52"/>
        <v>0</v>
      </c>
      <c r="MD21" s="90">
        <f t="shared" si="52"/>
        <v>0</v>
      </c>
      <c r="ME21" s="90">
        <f t="shared" si="52"/>
        <v>0</v>
      </c>
      <c r="MF21" s="90">
        <f t="shared" si="52"/>
        <v>0</v>
      </c>
      <c r="MG21" s="92">
        <f t="shared" si="69"/>
        <v>0</v>
      </c>
      <c r="MH21" s="90">
        <f t="shared" si="53"/>
        <v>0</v>
      </c>
      <c r="MI21" s="90">
        <f t="shared" si="54"/>
        <v>0</v>
      </c>
      <c r="MJ21" s="90">
        <f t="shared" si="54"/>
        <v>0</v>
      </c>
      <c r="MK21" s="90">
        <f t="shared" si="54"/>
        <v>0</v>
      </c>
      <c r="ML21" s="90">
        <f t="shared" si="54"/>
        <v>0</v>
      </c>
      <c r="MM21" s="90">
        <f t="shared" si="54"/>
        <v>0</v>
      </c>
      <c r="MN21" s="90">
        <f t="shared" si="54"/>
        <v>0</v>
      </c>
      <c r="MO21" s="90">
        <f t="shared" si="54"/>
        <v>0</v>
      </c>
      <c r="MP21" s="90">
        <f t="shared" si="54"/>
        <v>0</v>
      </c>
      <c r="MQ21" s="90">
        <f t="shared" si="54"/>
        <v>0</v>
      </c>
      <c r="MR21" s="90">
        <f t="shared" si="54"/>
        <v>0</v>
      </c>
      <c r="MS21" s="90">
        <f t="shared" si="54"/>
        <v>0</v>
      </c>
      <c r="MT21" s="90">
        <f t="shared" si="54"/>
        <v>0</v>
      </c>
      <c r="MU21" s="90">
        <f t="shared" si="54"/>
        <v>0</v>
      </c>
      <c r="MV21" s="90">
        <f t="shared" si="54"/>
        <v>0</v>
      </c>
      <c r="MW21" s="90">
        <f t="shared" si="54"/>
        <v>0</v>
      </c>
      <c r="MX21" s="90">
        <f t="shared" si="54"/>
        <v>0</v>
      </c>
      <c r="MY21" s="90">
        <f t="shared" si="54"/>
        <v>0</v>
      </c>
      <c r="MZ21" s="90">
        <f t="shared" si="54"/>
        <v>0</v>
      </c>
      <c r="NA21" s="90">
        <f t="shared" si="54"/>
        <v>0</v>
      </c>
      <c r="NB21" s="90">
        <f t="shared" si="54"/>
        <v>0</v>
      </c>
      <c r="NC21" s="92">
        <f t="shared" si="70"/>
        <v>0</v>
      </c>
      <c r="ND21" s="90">
        <f t="shared" si="55"/>
        <v>0</v>
      </c>
      <c r="NE21" s="90">
        <f t="shared" si="55"/>
        <v>0</v>
      </c>
      <c r="NF21" s="90">
        <f t="shared" si="55"/>
        <v>0</v>
      </c>
      <c r="NG21" s="90">
        <f t="shared" si="55"/>
        <v>0</v>
      </c>
      <c r="NH21" s="90">
        <f t="shared" si="55"/>
        <v>0</v>
      </c>
      <c r="NI21" s="90">
        <f t="shared" si="55"/>
        <v>0</v>
      </c>
      <c r="NJ21" s="93">
        <f t="shared" si="56"/>
        <v>0</v>
      </c>
      <c r="NK21" s="94">
        <f t="shared" si="57"/>
        <v>0</v>
      </c>
    </row>
    <row r="22" spans="1:375" x14ac:dyDescent="0.25">
      <c r="A22" s="67">
        <v>81160</v>
      </c>
      <c r="B22" s="96" t="s">
        <v>89</v>
      </c>
      <c r="C22" s="90">
        <f>IFERROR(HLOOKUP($A22,Náklady_2018!$D$1:$MN$27,24,FALSE),0)</f>
        <v>0</v>
      </c>
      <c r="D22" s="19"/>
      <c r="E22" s="19"/>
      <c r="F22" s="91" t="s">
        <v>585</v>
      </c>
      <c r="G22" s="92">
        <f t="shared" si="58"/>
        <v>0</v>
      </c>
      <c r="H22" s="90">
        <f t="shared" si="19"/>
        <v>0</v>
      </c>
      <c r="I22" s="90">
        <f t="shared" si="20"/>
        <v>0</v>
      </c>
      <c r="J22" s="90">
        <f t="shared" si="20"/>
        <v>0</v>
      </c>
      <c r="K22" s="90">
        <f t="shared" si="20"/>
        <v>0</v>
      </c>
      <c r="L22" s="90">
        <f t="shared" si="20"/>
        <v>0</v>
      </c>
      <c r="M22" s="90">
        <f t="shared" si="20"/>
        <v>0</v>
      </c>
      <c r="N22" s="90">
        <f t="shared" si="20"/>
        <v>0</v>
      </c>
      <c r="O22" s="90">
        <f t="shared" si="20"/>
        <v>0</v>
      </c>
      <c r="P22" s="90">
        <f t="shared" si="20"/>
        <v>0</v>
      </c>
      <c r="Q22" s="90">
        <f t="shared" si="20"/>
        <v>0</v>
      </c>
      <c r="R22" s="90">
        <f t="shared" si="20"/>
        <v>0</v>
      </c>
      <c r="S22" s="90">
        <f t="shared" si="20"/>
        <v>0</v>
      </c>
      <c r="T22" s="90">
        <f t="shared" si="20"/>
        <v>0</v>
      </c>
      <c r="U22" s="90">
        <f t="shared" si="20"/>
        <v>0</v>
      </c>
      <c r="V22" s="90">
        <f t="shared" si="20"/>
        <v>0</v>
      </c>
      <c r="W22" s="90">
        <f t="shared" si="20"/>
        <v>0</v>
      </c>
      <c r="X22" s="90">
        <f t="shared" si="20"/>
        <v>0</v>
      </c>
      <c r="Y22" s="90">
        <f t="shared" si="20"/>
        <v>0</v>
      </c>
      <c r="Z22" s="90">
        <f t="shared" si="20"/>
        <v>0</v>
      </c>
      <c r="AA22" s="90">
        <f t="shared" si="20"/>
        <v>0</v>
      </c>
      <c r="AB22" s="90">
        <f t="shared" si="20"/>
        <v>0</v>
      </c>
      <c r="AC22" s="90">
        <f t="shared" ref="AC22:BC31" si="71">IF($C22=0,0,"!!!")</f>
        <v>0</v>
      </c>
      <c r="AD22" s="90">
        <f t="shared" si="71"/>
        <v>0</v>
      </c>
      <c r="AE22" s="90">
        <f t="shared" si="71"/>
        <v>0</v>
      </c>
      <c r="AF22" s="90">
        <f t="shared" si="71"/>
        <v>0</v>
      </c>
      <c r="AG22" s="90">
        <f t="shared" si="71"/>
        <v>0</v>
      </c>
      <c r="AH22" s="90">
        <f t="shared" si="71"/>
        <v>0</v>
      </c>
      <c r="AI22" s="90">
        <f t="shared" si="71"/>
        <v>0</v>
      </c>
      <c r="AJ22" s="90">
        <f t="shared" si="71"/>
        <v>0</v>
      </c>
      <c r="AK22" s="90">
        <f t="shared" si="71"/>
        <v>0</v>
      </c>
      <c r="AL22" s="90">
        <f t="shared" si="71"/>
        <v>0</v>
      </c>
      <c r="AM22" s="90">
        <f t="shared" si="71"/>
        <v>0</v>
      </c>
      <c r="AN22" s="90">
        <f t="shared" si="71"/>
        <v>0</v>
      </c>
      <c r="AO22" s="90">
        <f t="shared" si="71"/>
        <v>0</v>
      </c>
      <c r="AP22" s="90">
        <f t="shared" si="71"/>
        <v>0</v>
      </c>
      <c r="AQ22" s="90">
        <f t="shared" si="71"/>
        <v>0</v>
      </c>
      <c r="AR22" s="90">
        <f t="shared" si="71"/>
        <v>0</v>
      </c>
      <c r="AS22" s="90">
        <f t="shared" si="71"/>
        <v>0</v>
      </c>
      <c r="AT22" s="90">
        <f t="shared" si="71"/>
        <v>0</v>
      </c>
      <c r="AU22" s="90">
        <f t="shared" si="71"/>
        <v>0</v>
      </c>
      <c r="AV22" s="90">
        <f t="shared" si="71"/>
        <v>0</v>
      </c>
      <c r="AW22" s="90">
        <f t="shared" si="71"/>
        <v>0</v>
      </c>
      <c r="AX22" s="90">
        <f t="shared" si="71"/>
        <v>0</v>
      </c>
      <c r="AY22" s="90">
        <f t="shared" si="71"/>
        <v>0</v>
      </c>
      <c r="AZ22" s="90">
        <f t="shared" si="71"/>
        <v>0</v>
      </c>
      <c r="BA22" s="90">
        <f t="shared" si="71"/>
        <v>0</v>
      </c>
      <c r="BB22" s="90">
        <f t="shared" si="71"/>
        <v>0</v>
      </c>
      <c r="BC22" s="90">
        <f t="shared" si="71"/>
        <v>0</v>
      </c>
      <c r="BD22" s="92">
        <f t="shared" si="59"/>
        <v>0</v>
      </c>
      <c r="BE22" s="90">
        <f t="shared" si="21"/>
        <v>0</v>
      </c>
      <c r="BF22" s="90">
        <f t="shared" si="22"/>
        <v>0</v>
      </c>
      <c r="BG22" s="90">
        <f t="shared" si="22"/>
        <v>0</v>
      </c>
      <c r="BH22" s="90">
        <f t="shared" si="22"/>
        <v>0</v>
      </c>
      <c r="BI22" s="90">
        <f t="shared" si="22"/>
        <v>0</v>
      </c>
      <c r="BJ22" s="90">
        <f t="shared" si="22"/>
        <v>0</v>
      </c>
      <c r="BK22" s="90">
        <f t="shared" si="22"/>
        <v>0</v>
      </c>
      <c r="BL22" s="90">
        <f t="shared" si="22"/>
        <v>0</v>
      </c>
      <c r="BM22" s="90">
        <f t="shared" si="22"/>
        <v>0</v>
      </c>
      <c r="BN22" s="90">
        <f t="shared" si="22"/>
        <v>0</v>
      </c>
      <c r="BO22" s="90">
        <f t="shared" si="22"/>
        <v>0</v>
      </c>
      <c r="BP22" s="90">
        <f t="shared" si="22"/>
        <v>0</v>
      </c>
      <c r="BQ22" s="90">
        <f t="shared" si="22"/>
        <v>0</v>
      </c>
      <c r="BR22" s="90">
        <f t="shared" si="22"/>
        <v>0</v>
      </c>
      <c r="BS22" s="90">
        <f t="shared" si="22"/>
        <v>0</v>
      </c>
      <c r="BT22" s="90">
        <f t="shared" si="22"/>
        <v>0</v>
      </c>
      <c r="BU22" s="90">
        <f t="shared" si="22"/>
        <v>0</v>
      </c>
      <c r="BV22" s="90">
        <f t="shared" si="22"/>
        <v>0</v>
      </c>
      <c r="BW22" s="90">
        <f t="shared" si="22"/>
        <v>0</v>
      </c>
      <c r="BX22" s="90">
        <f t="shared" si="22"/>
        <v>0</v>
      </c>
      <c r="BY22" s="90">
        <f t="shared" si="22"/>
        <v>0</v>
      </c>
      <c r="BZ22" s="90">
        <f t="shared" si="22"/>
        <v>0</v>
      </c>
      <c r="CA22" s="90">
        <f t="shared" si="22"/>
        <v>0</v>
      </c>
      <c r="CB22" s="90">
        <f t="shared" si="22"/>
        <v>0</v>
      </c>
      <c r="CC22" s="90">
        <f t="shared" si="22"/>
        <v>0</v>
      </c>
      <c r="CD22" s="90">
        <f t="shared" si="22"/>
        <v>0</v>
      </c>
      <c r="CE22" s="90">
        <f t="shared" si="22"/>
        <v>0</v>
      </c>
      <c r="CF22" s="90">
        <f t="shared" si="23"/>
        <v>0</v>
      </c>
      <c r="CG22" s="92">
        <f t="shared" si="24"/>
        <v>0</v>
      </c>
      <c r="CH22" s="90">
        <f t="shared" si="25"/>
        <v>0</v>
      </c>
      <c r="CI22" s="90">
        <f t="shared" si="26"/>
        <v>0</v>
      </c>
      <c r="CJ22" s="90">
        <f t="shared" si="26"/>
        <v>0</v>
      </c>
      <c r="CK22" s="90">
        <f t="shared" si="26"/>
        <v>0</v>
      </c>
      <c r="CL22" s="90">
        <f t="shared" si="26"/>
        <v>0</v>
      </c>
      <c r="CM22" s="90">
        <f t="shared" si="26"/>
        <v>0</v>
      </c>
      <c r="CN22" s="90">
        <f t="shared" si="26"/>
        <v>0</v>
      </c>
      <c r="CO22" s="90">
        <f t="shared" si="26"/>
        <v>0</v>
      </c>
      <c r="CP22" s="90">
        <f t="shared" si="26"/>
        <v>0</v>
      </c>
      <c r="CQ22" s="90">
        <f t="shared" si="26"/>
        <v>0</v>
      </c>
      <c r="CR22" s="90">
        <f t="shared" si="26"/>
        <v>0</v>
      </c>
      <c r="CS22" s="90">
        <f t="shared" si="26"/>
        <v>0</v>
      </c>
      <c r="CT22" s="90">
        <f t="shared" si="26"/>
        <v>0</v>
      </c>
      <c r="CU22" s="90">
        <f t="shared" si="26"/>
        <v>0</v>
      </c>
      <c r="CV22" s="90">
        <f t="shared" si="26"/>
        <v>0</v>
      </c>
      <c r="CW22" s="90">
        <f t="shared" si="26"/>
        <v>0</v>
      </c>
      <c r="CX22" s="90">
        <f t="shared" si="26"/>
        <v>0</v>
      </c>
      <c r="CY22" s="92">
        <f t="shared" si="27"/>
        <v>0</v>
      </c>
      <c r="CZ22" s="90">
        <f t="shared" si="28"/>
        <v>0</v>
      </c>
      <c r="DA22" s="90">
        <f t="shared" si="29"/>
        <v>0</v>
      </c>
      <c r="DB22" s="90">
        <f t="shared" si="29"/>
        <v>0</v>
      </c>
      <c r="DC22" s="90">
        <f t="shared" si="29"/>
        <v>0</v>
      </c>
      <c r="DD22" s="90">
        <f t="shared" si="29"/>
        <v>0</v>
      </c>
      <c r="DE22" s="90">
        <f t="shared" si="29"/>
        <v>0</v>
      </c>
      <c r="DF22" s="90">
        <f t="shared" si="29"/>
        <v>0</v>
      </c>
      <c r="DG22" s="90">
        <f t="shared" si="29"/>
        <v>0</v>
      </c>
      <c r="DH22" s="90">
        <f t="shared" si="29"/>
        <v>0</v>
      </c>
      <c r="DI22" s="90">
        <f t="shared" si="29"/>
        <v>0</v>
      </c>
      <c r="DJ22" s="90">
        <f t="shared" si="29"/>
        <v>0</v>
      </c>
      <c r="DK22" s="90">
        <f t="shared" si="29"/>
        <v>0</v>
      </c>
      <c r="DL22" s="90">
        <f t="shared" si="29"/>
        <v>0</v>
      </c>
      <c r="DM22" s="90">
        <f t="shared" si="29"/>
        <v>0</v>
      </c>
      <c r="DN22" s="90">
        <f t="shared" si="29"/>
        <v>0</v>
      </c>
      <c r="DO22" s="90">
        <f t="shared" si="29"/>
        <v>0</v>
      </c>
      <c r="DP22" s="90">
        <f t="shared" si="29"/>
        <v>0</v>
      </c>
      <c r="DQ22" s="90">
        <f t="shared" si="29"/>
        <v>0</v>
      </c>
      <c r="DR22" s="90">
        <f t="shared" si="29"/>
        <v>0</v>
      </c>
      <c r="DS22" s="90">
        <f t="shared" si="29"/>
        <v>0</v>
      </c>
      <c r="DT22" s="90">
        <f t="shared" si="29"/>
        <v>0</v>
      </c>
      <c r="DU22" s="90">
        <f t="shared" si="29"/>
        <v>0</v>
      </c>
      <c r="DV22" s="92">
        <f t="shared" si="60"/>
        <v>0</v>
      </c>
      <c r="DW22" s="90">
        <f t="shared" si="30"/>
        <v>0</v>
      </c>
      <c r="DX22" s="90">
        <f t="shared" si="30"/>
        <v>0</v>
      </c>
      <c r="DY22" s="90">
        <f t="shared" si="30"/>
        <v>0</v>
      </c>
      <c r="DZ22" s="90">
        <f t="shared" si="30"/>
        <v>0</v>
      </c>
      <c r="EA22" s="90">
        <f t="shared" si="30"/>
        <v>0</v>
      </c>
      <c r="EB22" s="92">
        <f t="shared" si="61"/>
        <v>0</v>
      </c>
      <c r="EC22" s="90">
        <f t="shared" si="31"/>
        <v>0</v>
      </c>
      <c r="ED22" s="90">
        <f t="shared" si="32"/>
        <v>0</v>
      </c>
      <c r="EE22" s="90">
        <f t="shared" si="32"/>
        <v>0</v>
      </c>
      <c r="EF22" s="90">
        <f t="shared" si="32"/>
        <v>0</v>
      </c>
      <c r="EG22" s="90">
        <f t="shared" si="32"/>
        <v>0</v>
      </c>
      <c r="EH22" s="90">
        <f t="shared" si="32"/>
        <v>0</v>
      </c>
      <c r="EI22" s="90">
        <f t="shared" si="32"/>
        <v>0</v>
      </c>
      <c r="EJ22" s="90">
        <f t="shared" si="32"/>
        <v>0</v>
      </c>
      <c r="EK22" s="90">
        <f t="shared" si="32"/>
        <v>0</v>
      </c>
      <c r="EL22" s="90">
        <f t="shared" si="32"/>
        <v>0</v>
      </c>
      <c r="EM22" s="90">
        <f t="shared" si="32"/>
        <v>0</v>
      </c>
      <c r="EN22" s="90">
        <f t="shared" si="32"/>
        <v>0</v>
      </c>
      <c r="EO22" s="90">
        <f t="shared" si="32"/>
        <v>0</v>
      </c>
      <c r="EP22" s="90">
        <f t="shared" si="32"/>
        <v>0</v>
      </c>
      <c r="EQ22" s="90">
        <f t="shared" si="32"/>
        <v>0</v>
      </c>
      <c r="ER22" s="90">
        <f t="shared" si="32"/>
        <v>0</v>
      </c>
      <c r="ES22" s="90">
        <f t="shared" si="32"/>
        <v>0</v>
      </c>
      <c r="ET22" s="90">
        <f t="shared" si="32"/>
        <v>0</v>
      </c>
      <c r="EU22" s="90">
        <f t="shared" si="32"/>
        <v>0</v>
      </c>
      <c r="EV22" s="90">
        <f t="shared" si="32"/>
        <v>0</v>
      </c>
      <c r="EW22" s="90">
        <f t="shared" si="32"/>
        <v>0</v>
      </c>
      <c r="EX22" s="90">
        <f t="shared" si="32"/>
        <v>0</v>
      </c>
      <c r="EY22" s="90">
        <f t="shared" si="32"/>
        <v>0</v>
      </c>
      <c r="EZ22" s="90">
        <f t="shared" si="32"/>
        <v>0</v>
      </c>
      <c r="FA22" s="90">
        <f t="shared" si="32"/>
        <v>0</v>
      </c>
      <c r="FB22" s="90">
        <f t="shared" si="32"/>
        <v>0</v>
      </c>
      <c r="FC22" s="90">
        <f t="shared" si="32"/>
        <v>0</v>
      </c>
      <c r="FD22" s="90">
        <f t="shared" si="32"/>
        <v>0</v>
      </c>
      <c r="FE22" s="92">
        <f t="shared" si="62"/>
        <v>0</v>
      </c>
      <c r="FF22" s="90">
        <f t="shared" si="33"/>
        <v>0</v>
      </c>
      <c r="FG22" s="90">
        <f t="shared" si="33"/>
        <v>0</v>
      </c>
      <c r="FH22" s="90">
        <f t="shared" si="33"/>
        <v>0</v>
      </c>
      <c r="FI22" s="90">
        <f t="shared" si="33"/>
        <v>0</v>
      </c>
      <c r="FJ22" s="90">
        <f t="shared" si="33"/>
        <v>0</v>
      </c>
      <c r="FK22" s="90">
        <f t="shared" si="33"/>
        <v>0</v>
      </c>
      <c r="FL22" s="90">
        <f t="shared" si="33"/>
        <v>0</v>
      </c>
      <c r="FM22" s="90">
        <f t="shared" si="33"/>
        <v>0</v>
      </c>
      <c r="FN22" s="90">
        <f t="shared" si="33"/>
        <v>0</v>
      </c>
      <c r="FO22" s="90">
        <f t="shared" si="33"/>
        <v>0</v>
      </c>
      <c r="FP22" s="90">
        <f t="shared" si="33"/>
        <v>0</v>
      </c>
      <c r="FQ22" s="90">
        <f t="shared" si="33"/>
        <v>0</v>
      </c>
      <c r="FR22" s="90">
        <f t="shared" si="33"/>
        <v>0</v>
      </c>
      <c r="FS22" s="90">
        <f t="shared" si="33"/>
        <v>0</v>
      </c>
      <c r="FT22" s="90">
        <f t="shared" si="34"/>
        <v>0</v>
      </c>
      <c r="FU22" s="90">
        <f t="shared" si="34"/>
        <v>0</v>
      </c>
      <c r="FV22" s="90">
        <f t="shared" si="34"/>
        <v>0</v>
      </c>
      <c r="FW22" s="92">
        <f t="shared" si="63"/>
        <v>0</v>
      </c>
      <c r="FX22" s="90">
        <f t="shared" si="35"/>
        <v>0</v>
      </c>
      <c r="FY22" s="90">
        <f t="shared" si="36"/>
        <v>0</v>
      </c>
      <c r="FZ22" s="90">
        <f t="shared" si="36"/>
        <v>0</v>
      </c>
      <c r="GA22" s="90">
        <f t="shared" si="36"/>
        <v>0</v>
      </c>
      <c r="GB22" s="90">
        <f t="shared" si="36"/>
        <v>0</v>
      </c>
      <c r="GC22" s="90">
        <f t="shared" si="36"/>
        <v>0</v>
      </c>
      <c r="GD22" s="90">
        <f t="shared" si="36"/>
        <v>0</v>
      </c>
      <c r="GE22" s="90">
        <f t="shared" si="36"/>
        <v>0</v>
      </c>
      <c r="GF22" s="90">
        <f t="shared" si="36"/>
        <v>0</v>
      </c>
      <c r="GG22" s="90">
        <f t="shared" si="36"/>
        <v>0</v>
      </c>
      <c r="GH22" s="90">
        <f t="shared" si="36"/>
        <v>0</v>
      </c>
      <c r="GI22" s="90">
        <f t="shared" si="36"/>
        <v>0</v>
      </c>
      <c r="GJ22" s="90">
        <f t="shared" si="36"/>
        <v>0</v>
      </c>
      <c r="GK22" s="90">
        <f t="shared" si="36"/>
        <v>0</v>
      </c>
      <c r="GL22" s="90">
        <f t="shared" si="36"/>
        <v>0</v>
      </c>
      <c r="GM22" s="90">
        <f t="shared" si="36"/>
        <v>0</v>
      </c>
      <c r="GN22" s="90">
        <f t="shared" si="36"/>
        <v>0</v>
      </c>
      <c r="GO22" s="90">
        <f t="shared" si="36"/>
        <v>0</v>
      </c>
      <c r="GP22" s="90">
        <f t="shared" si="36"/>
        <v>0</v>
      </c>
      <c r="GQ22" s="90">
        <f t="shared" si="36"/>
        <v>0</v>
      </c>
      <c r="GR22" s="90">
        <f t="shared" si="36"/>
        <v>0</v>
      </c>
      <c r="GS22" s="92">
        <f t="shared" si="64"/>
        <v>0</v>
      </c>
      <c r="GT22" s="90">
        <f t="shared" si="37"/>
        <v>0</v>
      </c>
      <c r="GU22" s="90">
        <f t="shared" si="37"/>
        <v>0</v>
      </c>
      <c r="GV22" s="90">
        <f t="shared" si="37"/>
        <v>0</v>
      </c>
      <c r="GW22" s="90">
        <f t="shared" si="37"/>
        <v>0</v>
      </c>
      <c r="GX22" s="90">
        <f t="shared" si="37"/>
        <v>0</v>
      </c>
      <c r="GY22" s="90">
        <f t="shared" si="37"/>
        <v>0</v>
      </c>
      <c r="GZ22" s="90">
        <f t="shared" si="37"/>
        <v>0</v>
      </c>
      <c r="HA22" s="90">
        <f t="shared" si="37"/>
        <v>0</v>
      </c>
      <c r="HB22" s="90">
        <f t="shared" si="37"/>
        <v>0</v>
      </c>
      <c r="HC22" s="90">
        <f t="shared" si="37"/>
        <v>0</v>
      </c>
      <c r="HD22" s="90">
        <f t="shared" si="37"/>
        <v>0</v>
      </c>
      <c r="HE22" s="92">
        <f t="shared" si="65"/>
        <v>0</v>
      </c>
      <c r="HF22" s="90">
        <f t="shared" si="38"/>
        <v>0</v>
      </c>
      <c r="HG22" s="90">
        <f t="shared" si="38"/>
        <v>0</v>
      </c>
      <c r="HH22" s="90">
        <f t="shared" si="38"/>
        <v>0</v>
      </c>
      <c r="HI22" s="90">
        <f t="shared" si="38"/>
        <v>0</v>
      </c>
      <c r="HJ22" s="90">
        <f t="shared" si="38"/>
        <v>0</v>
      </c>
      <c r="HK22" s="90">
        <f t="shared" si="38"/>
        <v>0</v>
      </c>
      <c r="HL22" s="90">
        <f t="shared" si="38"/>
        <v>0</v>
      </c>
      <c r="HM22" s="90">
        <f t="shared" si="38"/>
        <v>0</v>
      </c>
      <c r="HN22" s="90">
        <f t="shared" si="38"/>
        <v>0</v>
      </c>
      <c r="HO22" s="90">
        <f t="shared" si="38"/>
        <v>0</v>
      </c>
      <c r="HP22" s="90">
        <f t="shared" si="38"/>
        <v>0</v>
      </c>
      <c r="HQ22" s="90">
        <f t="shared" si="38"/>
        <v>0</v>
      </c>
      <c r="HR22" s="90">
        <f t="shared" si="38"/>
        <v>0</v>
      </c>
      <c r="HS22" s="90">
        <f t="shared" si="38"/>
        <v>0</v>
      </c>
      <c r="HT22" s="90">
        <f t="shared" si="38"/>
        <v>0</v>
      </c>
      <c r="HU22" s="90">
        <f t="shared" si="38"/>
        <v>0</v>
      </c>
      <c r="HV22" s="92">
        <f t="shared" si="66"/>
        <v>0</v>
      </c>
      <c r="HW22" s="90">
        <f t="shared" si="39"/>
        <v>0</v>
      </c>
      <c r="HX22" s="90">
        <f t="shared" si="39"/>
        <v>0</v>
      </c>
      <c r="HY22" s="90">
        <f t="shared" si="39"/>
        <v>0</v>
      </c>
      <c r="HZ22" s="90">
        <f t="shared" si="39"/>
        <v>0</v>
      </c>
      <c r="IA22" s="90">
        <f t="shared" si="39"/>
        <v>0</v>
      </c>
      <c r="IB22" s="90">
        <f t="shared" si="39"/>
        <v>0</v>
      </c>
      <c r="IC22" s="90">
        <f t="shared" si="39"/>
        <v>0</v>
      </c>
      <c r="ID22" s="90">
        <f t="shared" si="39"/>
        <v>0</v>
      </c>
      <c r="IE22" s="90">
        <f t="shared" si="39"/>
        <v>0</v>
      </c>
      <c r="IF22" s="92">
        <f t="shared" si="40"/>
        <v>0</v>
      </c>
      <c r="IG22" s="90">
        <f t="shared" si="41"/>
        <v>0</v>
      </c>
      <c r="IH22" s="90">
        <f t="shared" si="42"/>
        <v>0</v>
      </c>
      <c r="II22" s="90">
        <f t="shared" si="42"/>
        <v>0</v>
      </c>
      <c r="IJ22" s="90">
        <f t="shared" si="42"/>
        <v>0</v>
      </c>
      <c r="IK22" s="90">
        <f t="shared" si="42"/>
        <v>0</v>
      </c>
      <c r="IL22" s="90">
        <f t="shared" si="42"/>
        <v>0</v>
      </c>
      <c r="IM22" s="90">
        <f t="shared" si="42"/>
        <v>0</v>
      </c>
      <c r="IN22" s="90">
        <f t="shared" si="42"/>
        <v>0</v>
      </c>
      <c r="IO22" s="90">
        <f t="shared" si="42"/>
        <v>0</v>
      </c>
      <c r="IP22" s="90">
        <f t="shared" si="42"/>
        <v>0</v>
      </c>
      <c r="IQ22" s="90">
        <f t="shared" si="42"/>
        <v>0</v>
      </c>
      <c r="IR22" s="90">
        <f t="shared" si="42"/>
        <v>0</v>
      </c>
      <c r="IS22" s="90">
        <f t="shared" si="42"/>
        <v>0</v>
      </c>
      <c r="IT22" s="90">
        <f t="shared" si="42"/>
        <v>0</v>
      </c>
      <c r="IU22" s="90">
        <f t="shared" si="42"/>
        <v>0</v>
      </c>
      <c r="IV22" s="90">
        <f t="shared" si="42"/>
        <v>0</v>
      </c>
      <c r="IW22" s="90">
        <f t="shared" si="42"/>
        <v>0</v>
      </c>
      <c r="IX22" s="90">
        <f t="shared" si="42"/>
        <v>0</v>
      </c>
      <c r="IY22" s="92">
        <f t="shared" si="43"/>
        <v>0</v>
      </c>
      <c r="IZ22" s="90">
        <f t="shared" si="44"/>
        <v>0</v>
      </c>
      <c r="JA22" s="90">
        <f t="shared" si="45"/>
        <v>0</v>
      </c>
      <c r="JB22" s="90">
        <f t="shared" si="44"/>
        <v>0</v>
      </c>
      <c r="JC22" s="90">
        <f t="shared" si="45"/>
        <v>0</v>
      </c>
      <c r="JD22" s="90">
        <f t="shared" si="45"/>
        <v>0</v>
      </c>
      <c r="JE22" s="90">
        <f t="shared" si="45"/>
        <v>0</v>
      </c>
      <c r="JF22" s="90">
        <f t="shared" si="45"/>
        <v>0</v>
      </c>
      <c r="JG22" s="90">
        <f t="shared" si="45"/>
        <v>0</v>
      </c>
      <c r="JH22" s="90">
        <f t="shared" si="45"/>
        <v>0</v>
      </c>
      <c r="JI22" s="90">
        <f t="shared" si="45"/>
        <v>0</v>
      </c>
      <c r="JJ22" s="90">
        <f t="shared" si="45"/>
        <v>0</v>
      </c>
      <c r="JK22" s="90">
        <f t="shared" si="45"/>
        <v>0</v>
      </c>
      <c r="JL22" s="90">
        <f t="shared" si="45"/>
        <v>0</v>
      </c>
      <c r="JM22" s="90">
        <f t="shared" si="45"/>
        <v>0</v>
      </c>
      <c r="JN22" s="90">
        <f t="shared" si="45"/>
        <v>0</v>
      </c>
      <c r="JO22" s="90">
        <f t="shared" si="45"/>
        <v>0</v>
      </c>
      <c r="JP22" s="90">
        <f t="shared" si="45"/>
        <v>0</v>
      </c>
      <c r="JQ22" s="90">
        <f t="shared" si="45"/>
        <v>0</v>
      </c>
      <c r="JR22" s="90">
        <f t="shared" si="45"/>
        <v>0</v>
      </c>
      <c r="JS22" s="90">
        <f t="shared" si="45"/>
        <v>0</v>
      </c>
      <c r="JT22" s="92">
        <f t="shared" si="46"/>
        <v>0</v>
      </c>
      <c r="JU22" s="90">
        <f t="shared" si="47"/>
        <v>0</v>
      </c>
      <c r="JV22" s="90">
        <f t="shared" si="49"/>
        <v>0</v>
      </c>
      <c r="JW22" s="90">
        <f t="shared" si="47"/>
        <v>0</v>
      </c>
      <c r="JX22" s="90">
        <f t="shared" si="49"/>
        <v>0</v>
      </c>
      <c r="JY22" s="90">
        <f t="shared" si="49"/>
        <v>0</v>
      </c>
      <c r="JZ22" s="90">
        <f t="shared" si="49"/>
        <v>0</v>
      </c>
      <c r="KA22" s="90">
        <f t="shared" si="49"/>
        <v>0</v>
      </c>
      <c r="KB22" s="90">
        <f t="shared" si="49"/>
        <v>0</v>
      </c>
      <c r="KC22" s="90">
        <f t="shared" si="47"/>
        <v>0</v>
      </c>
      <c r="KD22" s="90">
        <f t="shared" si="49"/>
        <v>0</v>
      </c>
      <c r="KE22" s="90">
        <f t="shared" si="49"/>
        <v>0</v>
      </c>
      <c r="KF22" s="90">
        <f t="shared" si="49"/>
        <v>0</v>
      </c>
      <c r="KG22" s="90">
        <f t="shared" si="49"/>
        <v>0</v>
      </c>
      <c r="KH22" s="90">
        <f t="shared" si="49"/>
        <v>0</v>
      </c>
      <c r="KI22" s="90">
        <f t="shared" si="49"/>
        <v>0</v>
      </c>
      <c r="KJ22" s="90">
        <f t="shared" si="47"/>
        <v>0</v>
      </c>
      <c r="KK22" s="90">
        <f t="shared" si="49"/>
        <v>0</v>
      </c>
      <c r="KL22" s="90">
        <f t="shared" si="49"/>
        <v>0</v>
      </c>
      <c r="KM22" s="90">
        <f t="shared" si="49"/>
        <v>0</v>
      </c>
      <c r="KN22" s="90">
        <f t="shared" si="48"/>
        <v>0</v>
      </c>
      <c r="KO22" s="90">
        <f t="shared" si="49"/>
        <v>0</v>
      </c>
      <c r="KP22" s="90">
        <f t="shared" si="49"/>
        <v>0</v>
      </c>
      <c r="KQ22" s="90">
        <f t="shared" si="49"/>
        <v>0</v>
      </c>
      <c r="KR22" s="90">
        <f t="shared" si="49"/>
        <v>0</v>
      </c>
      <c r="KS22" s="90">
        <f t="shared" si="49"/>
        <v>0</v>
      </c>
      <c r="KT22" s="90">
        <f t="shared" si="49"/>
        <v>0</v>
      </c>
      <c r="KU22" s="90">
        <f t="shared" si="49"/>
        <v>0</v>
      </c>
      <c r="KV22" s="90">
        <f t="shared" si="49"/>
        <v>0</v>
      </c>
      <c r="KW22" s="90">
        <f t="shared" si="49"/>
        <v>0</v>
      </c>
      <c r="KX22" s="90">
        <f t="shared" si="49"/>
        <v>0</v>
      </c>
      <c r="KY22" s="90">
        <f t="shared" si="49"/>
        <v>0</v>
      </c>
      <c r="KZ22" s="90">
        <f t="shared" si="49"/>
        <v>0</v>
      </c>
      <c r="LA22" s="90">
        <f t="shared" si="49"/>
        <v>0</v>
      </c>
      <c r="LB22" s="90">
        <f t="shared" si="49"/>
        <v>0</v>
      </c>
      <c r="LC22" s="90">
        <f t="shared" si="49"/>
        <v>0</v>
      </c>
      <c r="LD22" s="90">
        <f t="shared" si="49"/>
        <v>0</v>
      </c>
      <c r="LE22" s="90">
        <f t="shared" si="49"/>
        <v>0</v>
      </c>
      <c r="LF22" s="90">
        <f t="shared" si="49"/>
        <v>0</v>
      </c>
      <c r="LG22" s="90">
        <f t="shared" si="49"/>
        <v>0</v>
      </c>
      <c r="LH22" s="90">
        <f t="shared" si="49"/>
        <v>0</v>
      </c>
      <c r="LI22" s="90">
        <f t="shared" si="49"/>
        <v>0</v>
      </c>
      <c r="LJ22" s="90">
        <f t="shared" si="49"/>
        <v>0</v>
      </c>
      <c r="LK22" s="90">
        <f t="shared" si="50"/>
        <v>0</v>
      </c>
      <c r="LL22" s="90">
        <f t="shared" si="50"/>
        <v>0</v>
      </c>
      <c r="LM22" s="92">
        <f t="shared" si="67"/>
        <v>0</v>
      </c>
      <c r="LN22" s="90">
        <f t="shared" si="51"/>
        <v>0</v>
      </c>
      <c r="LO22" s="90">
        <f t="shared" si="51"/>
        <v>0</v>
      </c>
      <c r="LP22" s="90">
        <f t="shared" si="51"/>
        <v>0</v>
      </c>
      <c r="LQ22" s="90">
        <f t="shared" si="51"/>
        <v>0</v>
      </c>
      <c r="LR22" s="90">
        <f t="shared" si="51"/>
        <v>0</v>
      </c>
      <c r="LS22" s="92">
        <f t="shared" si="68"/>
        <v>0</v>
      </c>
      <c r="LT22" s="90">
        <f t="shared" si="52"/>
        <v>0</v>
      </c>
      <c r="LU22" s="90">
        <f t="shared" si="52"/>
        <v>0</v>
      </c>
      <c r="LV22" s="90">
        <f t="shared" si="52"/>
        <v>0</v>
      </c>
      <c r="LW22" s="90">
        <f t="shared" si="52"/>
        <v>0</v>
      </c>
      <c r="LX22" s="90">
        <f t="shared" si="52"/>
        <v>0</v>
      </c>
      <c r="LY22" s="90">
        <f t="shared" si="52"/>
        <v>0</v>
      </c>
      <c r="LZ22" s="90">
        <f t="shared" si="52"/>
        <v>0</v>
      </c>
      <c r="MA22" s="90">
        <f t="shared" si="52"/>
        <v>0</v>
      </c>
      <c r="MB22" s="90">
        <f t="shared" si="52"/>
        <v>0</v>
      </c>
      <c r="MC22" s="90">
        <f t="shared" si="52"/>
        <v>0</v>
      </c>
      <c r="MD22" s="90">
        <f t="shared" si="52"/>
        <v>0</v>
      </c>
      <c r="ME22" s="90">
        <f t="shared" si="52"/>
        <v>0</v>
      </c>
      <c r="MF22" s="90">
        <f t="shared" si="52"/>
        <v>0</v>
      </c>
      <c r="MG22" s="92">
        <f t="shared" si="69"/>
        <v>0</v>
      </c>
      <c r="MH22" s="90">
        <f t="shared" si="53"/>
        <v>0</v>
      </c>
      <c r="MI22" s="90">
        <f t="shared" si="54"/>
        <v>0</v>
      </c>
      <c r="MJ22" s="90">
        <f t="shared" si="54"/>
        <v>0</v>
      </c>
      <c r="MK22" s="90">
        <f t="shared" si="54"/>
        <v>0</v>
      </c>
      <c r="ML22" s="90">
        <f t="shared" si="54"/>
        <v>0</v>
      </c>
      <c r="MM22" s="90">
        <f t="shared" si="54"/>
        <v>0</v>
      </c>
      <c r="MN22" s="90">
        <f t="shared" si="54"/>
        <v>0</v>
      </c>
      <c r="MO22" s="90">
        <f t="shared" si="54"/>
        <v>0</v>
      </c>
      <c r="MP22" s="90">
        <f t="shared" si="54"/>
        <v>0</v>
      </c>
      <c r="MQ22" s="90">
        <f t="shared" si="54"/>
        <v>0</v>
      </c>
      <c r="MR22" s="90">
        <f t="shared" si="54"/>
        <v>0</v>
      </c>
      <c r="MS22" s="90">
        <f t="shared" si="54"/>
        <v>0</v>
      </c>
      <c r="MT22" s="90">
        <f t="shared" si="54"/>
        <v>0</v>
      </c>
      <c r="MU22" s="90">
        <f t="shared" si="54"/>
        <v>0</v>
      </c>
      <c r="MV22" s="90">
        <f t="shared" si="54"/>
        <v>0</v>
      </c>
      <c r="MW22" s="90">
        <f t="shared" si="54"/>
        <v>0</v>
      </c>
      <c r="MX22" s="90">
        <f t="shared" si="54"/>
        <v>0</v>
      </c>
      <c r="MY22" s="90">
        <f t="shared" si="54"/>
        <v>0</v>
      </c>
      <c r="MZ22" s="90">
        <f t="shared" si="54"/>
        <v>0</v>
      </c>
      <c r="NA22" s="90">
        <f t="shared" si="54"/>
        <v>0</v>
      </c>
      <c r="NB22" s="90">
        <f t="shared" si="54"/>
        <v>0</v>
      </c>
      <c r="NC22" s="92">
        <f t="shared" si="70"/>
        <v>0</v>
      </c>
      <c r="ND22" s="90">
        <f t="shared" si="55"/>
        <v>0</v>
      </c>
      <c r="NE22" s="90">
        <f t="shared" si="55"/>
        <v>0</v>
      </c>
      <c r="NF22" s="90">
        <f t="shared" si="55"/>
        <v>0</v>
      </c>
      <c r="NG22" s="90">
        <f t="shared" si="55"/>
        <v>0</v>
      </c>
      <c r="NH22" s="90">
        <f t="shared" si="55"/>
        <v>0</v>
      </c>
      <c r="NI22" s="90">
        <f t="shared" si="55"/>
        <v>0</v>
      </c>
      <c r="NJ22" s="93">
        <f t="shared" si="56"/>
        <v>0</v>
      </c>
      <c r="NK22" s="94">
        <f t="shared" si="57"/>
        <v>0</v>
      </c>
    </row>
    <row r="23" spans="1:375" x14ac:dyDescent="0.25">
      <c r="A23" s="67">
        <v>81170</v>
      </c>
      <c r="B23" s="96" t="s">
        <v>126</v>
      </c>
      <c r="C23" s="90">
        <f>IFERROR(HLOOKUP($A23,Náklady_2018!$D$1:$MN$27,24,FALSE),0)</f>
        <v>0</v>
      </c>
      <c r="D23" s="19"/>
      <c r="E23" s="19"/>
      <c r="F23" s="91" t="s">
        <v>585</v>
      </c>
      <c r="G23" s="92">
        <f t="shared" si="58"/>
        <v>0</v>
      </c>
      <c r="H23" s="90">
        <f t="shared" si="19"/>
        <v>0</v>
      </c>
      <c r="I23" s="90">
        <f t="shared" ref="I23:BC32" si="72">IF($C23=0,0,"!!!")</f>
        <v>0</v>
      </c>
      <c r="J23" s="90">
        <f t="shared" si="72"/>
        <v>0</v>
      </c>
      <c r="K23" s="90">
        <f t="shared" si="72"/>
        <v>0</v>
      </c>
      <c r="L23" s="90">
        <f t="shared" si="72"/>
        <v>0</v>
      </c>
      <c r="M23" s="90">
        <f t="shared" si="72"/>
        <v>0</v>
      </c>
      <c r="N23" s="90">
        <f t="shared" si="72"/>
        <v>0</v>
      </c>
      <c r="O23" s="90">
        <f t="shared" si="72"/>
        <v>0</v>
      </c>
      <c r="P23" s="90">
        <f t="shared" si="72"/>
        <v>0</v>
      </c>
      <c r="Q23" s="90">
        <f t="shared" si="72"/>
        <v>0</v>
      </c>
      <c r="R23" s="90">
        <f t="shared" si="72"/>
        <v>0</v>
      </c>
      <c r="S23" s="90">
        <f t="shared" si="72"/>
        <v>0</v>
      </c>
      <c r="T23" s="90">
        <f t="shared" si="72"/>
        <v>0</v>
      </c>
      <c r="U23" s="90">
        <f t="shared" si="72"/>
        <v>0</v>
      </c>
      <c r="V23" s="90">
        <f t="shared" si="72"/>
        <v>0</v>
      </c>
      <c r="W23" s="90">
        <f t="shared" si="72"/>
        <v>0</v>
      </c>
      <c r="X23" s="90">
        <f t="shared" si="72"/>
        <v>0</v>
      </c>
      <c r="Y23" s="90">
        <f t="shared" si="72"/>
        <v>0</v>
      </c>
      <c r="Z23" s="90">
        <f t="shared" si="72"/>
        <v>0</v>
      </c>
      <c r="AA23" s="90">
        <f t="shared" si="72"/>
        <v>0</v>
      </c>
      <c r="AB23" s="90">
        <f t="shared" si="72"/>
        <v>0</v>
      </c>
      <c r="AC23" s="90">
        <f t="shared" si="71"/>
        <v>0</v>
      </c>
      <c r="AD23" s="90">
        <f t="shared" si="71"/>
        <v>0</v>
      </c>
      <c r="AE23" s="90">
        <f t="shared" si="71"/>
        <v>0</v>
      </c>
      <c r="AF23" s="90">
        <f t="shared" si="71"/>
        <v>0</v>
      </c>
      <c r="AG23" s="90">
        <f t="shared" si="71"/>
        <v>0</v>
      </c>
      <c r="AH23" s="90">
        <f t="shared" si="71"/>
        <v>0</v>
      </c>
      <c r="AI23" s="90">
        <f t="shared" si="71"/>
        <v>0</v>
      </c>
      <c r="AJ23" s="90">
        <f t="shared" si="71"/>
        <v>0</v>
      </c>
      <c r="AK23" s="90">
        <f t="shared" si="71"/>
        <v>0</v>
      </c>
      <c r="AL23" s="90">
        <f t="shared" si="71"/>
        <v>0</v>
      </c>
      <c r="AM23" s="90">
        <f t="shared" si="71"/>
        <v>0</v>
      </c>
      <c r="AN23" s="90">
        <f t="shared" si="71"/>
        <v>0</v>
      </c>
      <c r="AO23" s="90">
        <f t="shared" si="71"/>
        <v>0</v>
      </c>
      <c r="AP23" s="90">
        <f t="shared" si="71"/>
        <v>0</v>
      </c>
      <c r="AQ23" s="90">
        <f t="shared" si="71"/>
        <v>0</v>
      </c>
      <c r="AR23" s="90">
        <f t="shared" si="71"/>
        <v>0</v>
      </c>
      <c r="AS23" s="90">
        <f t="shared" si="71"/>
        <v>0</v>
      </c>
      <c r="AT23" s="90">
        <f t="shared" si="71"/>
        <v>0</v>
      </c>
      <c r="AU23" s="90">
        <f t="shared" si="71"/>
        <v>0</v>
      </c>
      <c r="AV23" s="90">
        <f t="shared" si="71"/>
        <v>0</v>
      </c>
      <c r="AW23" s="90">
        <f t="shared" si="71"/>
        <v>0</v>
      </c>
      <c r="AX23" s="90">
        <f t="shared" si="71"/>
        <v>0</v>
      </c>
      <c r="AY23" s="90">
        <f t="shared" si="71"/>
        <v>0</v>
      </c>
      <c r="AZ23" s="90">
        <f t="shared" si="71"/>
        <v>0</v>
      </c>
      <c r="BA23" s="90">
        <f t="shared" si="71"/>
        <v>0</v>
      </c>
      <c r="BB23" s="90">
        <f t="shared" si="71"/>
        <v>0</v>
      </c>
      <c r="BC23" s="90">
        <f t="shared" si="71"/>
        <v>0</v>
      </c>
      <c r="BD23" s="92">
        <f t="shared" si="59"/>
        <v>0</v>
      </c>
      <c r="BE23" s="90">
        <f t="shared" si="21"/>
        <v>0</v>
      </c>
      <c r="BF23" s="90">
        <f t="shared" si="22"/>
        <v>0</v>
      </c>
      <c r="BG23" s="90">
        <f t="shared" si="22"/>
        <v>0</v>
      </c>
      <c r="BH23" s="90">
        <f t="shared" si="22"/>
        <v>0</v>
      </c>
      <c r="BI23" s="90">
        <f t="shared" si="22"/>
        <v>0</v>
      </c>
      <c r="BJ23" s="90">
        <f t="shared" si="22"/>
        <v>0</v>
      </c>
      <c r="BK23" s="90">
        <f t="shared" si="22"/>
        <v>0</v>
      </c>
      <c r="BL23" s="90">
        <f t="shared" si="22"/>
        <v>0</v>
      </c>
      <c r="BM23" s="90">
        <f t="shared" si="22"/>
        <v>0</v>
      </c>
      <c r="BN23" s="90">
        <f t="shared" si="22"/>
        <v>0</v>
      </c>
      <c r="BO23" s="90">
        <f t="shared" si="22"/>
        <v>0</v>
      </c>
      <c r="BP23" s="90">
        <f t="shared" si="22"/>
        <v>0</v>
      </c>
      <c r="BQ23" s="90">
        <f t="shared" si="22"/>
        <v>0</v>
      </c>
      <c r="BR23" s="90">
        <f t="shared" si="22"/>
        <v>0</v>
      </c>
      <c r="BS23" s="90">
        <f t="shared" si="22"/>
        <v>0</v>
      </c>
      <c r="BT23" s="90">
        <f t="shared" si="22"/>
        <v>0</v>
      </c>
      <c r="BU23" s="90">
        <f t="shared" si="22"/>
        <v>0</v>
      </c>
      <c r="BV23" s="90">
        <f t="shared" si="22"/>
        <v>0</v>
      </c>
      <c r="BW23" s="90">
        <f t="shared" si="22"/>
        <v>0</v>
      </c>
      <c r="BX23" s="90">
        <f t="shared" si="22"/>
        <v>0</v>
      </c>
      <c r="BY23" s="90">
        <f t="shared" si="22"/>
        <v>0</v>
      </c>
      <c r="BZ23" s="90">
        <f t="shared" si="22"/>
        <v>0</v>
      </c>
      <c r="CA23" s="90">
        <f t="shared" si="22"/>
        <v>0</v>
      </c>
      <c r="CB23" s="90">
        <f t="shared" si="22"/>
        <v>0</v>
      </c>
      <c r="CC23" s="90">
        <f t="shared" si="22"/>
        <v>0</v>
      </c>
      <c r="CD23" s="90">
        <f t="shared" si="22"/>
        <v>0</v>
      </c>
      <c r="CE23" s="90">
        <f t="shared" si="22"/>
        <v>0</v>
      </c>
      <c r="CF23" s="90">
        <f t="shared" si="23"/>
        <v>0</v>
      </c>
      <c r="CG23" s="92">
        <f t="shared" si="24"/>
        <v>0</v>
      </c>
      <c r="CH23" s="90">
        <f t="shared" si="25"/>
        <v>0</v>
      </c>
      <c r="CI23" s="90">
        <f t="shared" si="26"/>
        <v>0</v>
      </c>
      <c r="CJ23" s="90">
        <f t="shared" si="26"/>
        <v>0</v>
      </c>
      <c r="CK23" s="90">
        <f t="shared" si="26"/>
        <v>0</v>
      </c>
      <c r="CL23" s="90">
        <f t="shared" si="26"/>
        <v>0</v>
      </c>
      <c r="CM23" s="90">
        <f t="shared" si="26"/>
        <v>0</v>
      </c>
      <c r="CN23" s="90">
        <f t="shared" si="26"/>
        <v>0</v>
      </c>
      <c r="CO23" s="90">
        <f t="shared" si="26"/>
        <v>0</v>
      </c>
      <c r="CP23" s="90">
        <f t="shared" si="26"/>
        <v>0</v>
      </c>
      <c r="CQ23" s="90">
        <f t="shared" si="26"/>
        <v>0</v>
      </c>
      <c r="CR23" s="90">
        <f t="shared" si="26"/>
        <v>0</v>
      </c>
      <c r="CS23" s="90">
        <f t="shared" si="26"/>
        <v>0</v>
      </c>
      <c r="CT23" s="90">
        <f t="shared" si="26"/>
        <v>0</v>
      </c>
      <c r="CU23" s="90">
        <f t="shared" si="26"/>
        <v>0</v>
      </c>
      <c r="CV23" s="90">
        <f t="shared" si="26"/>
        <v>0</v>
      </c>
      <c r="CW23" s="90">
        <f t="shared" si="26"/>
        <v>0</v>
      </c>
      <c r="CX23" s="90">
        <f t="shared" si="26"/>
        <v>0</v>
      </c>
      <c r="CY23" s="92">
        <f t="shared" si="27"/>
        <v>0</v>
      </c>
      <c r="CZ23" s="90">
        <f t="shared" si="28"/>
        <v>0</v>
      </c>
      <c r="DA23" s="90">
        <f t="shared" si="29"/>
        <v>0</v>
      </c>
      <c r="DB23" s="90">
        <f t="shared" si="29"/>
        <v>0</v>
      </c>
      <c r="DC23" s="90">
        <f t="shared" si="29"/>
        <v>0</v>
      </c>
      <c r="DD23" s="90">
        <f t="shared" si="29"/>
        <v>0</v>
      </c>
      <c r="DE23" s="90">
        <f t="shared" si="29"/>
        <v>0</v>
      </c>
      <c r="DF23" s="90">
        <f t="shared" si="29"/>
        <v>0</v>
      </c>
      <c r="DG23" s="90">
        <f t="shared" si="29"/>
        <v>0</v>
      </c>
      <c r="DH23" s="90">
        <f t="shared" si="29"/>
        <v>0</v>
      </c>
      <c r="DI23" s="90">
        <f t="shared" si="29"/>
        <v>0</v>
      </c>
      <c r="DJ23" s="90">
        <f t="shared" si="29"/>
        <v>0</v>
      </c>
      <c r="DK23" s="90">
        <f t="shared" si="29"/>
        <v>0</v>
      </c>
      <c r="DL23" s="90">
        <f t="shared" si="29"/>
        <v>0</v>
      </c>
      <c r="DM23" s="90">
        <f t="shared" si="29"/>
        <v>0</v>
      </c>
      <c r="DN23" s="90">
        <f t="shared" si="29"/>
        <v>0</v>
      </c>
      <c r="DO23" s="90">
        <f t="shared" si="29"/>
        <v>0</v>
      </c>
      <c r="DP23" s="90">
        <f t="shared" si="29"/>
        <v>0</v>
      </c>
      <c r="DQ23" s="90">
        <f t="shared" si="29"/>
        <v>0</v>
      </c>
      <c r="DR23" s="90">
        <f t="shared" si="29"/>
        <v>0</v>
      </c>
      <c r="DS23" s="90">
        <f t="shared" si="29"/>
        <v>0</v>
      </c>
      <c r="DT23" s="90">
        <f t="shared" si="29"/>
        <v>0</v>
      </c>
      <c r="DU23" s="90">
        <f t="shared" si="29"/>
        <v>0</v>
      </c>
      <c r="DV23" s="92">
        <f t="shared" si="60"/>
        <v>0</v>
      </c>
      <c r="DW23" s="90">
        <f t="shared" si="30"/>
        <v>0</v>
      </c>
      <c r="DX23" s="90">
        <f t="shared" si="30"/>
        <v>0</v>
      </c>
      <c r="DY23" s="90">
        <f t="shared" si="30"/>
        <v>0</v>
      </c>
      <c r="DZ23" s="90">
        <f t="shared" si="30"/>
        <v>0</v>
      </c>
      <c r="EA23" s="90">
        <f t="shared" si="30"/>
        <v>0</v>
      </c>
      <c r="EB23" s="92">
        <f t="shared" si="61"/>
        <v>0</v>
      </c>
      <c r="EC23" s="90">
        <f t="shared" si="31"/>
        <v>0</v>
      </c>
      <c r="ED23" s="90">
        <f t="shared" si="32"/>
        <v>0</v>
      </c>
      <c r="EE23" s="90">
        <f t="shared" si="32"/>
        <v>0</v>
      </c>
      <c r="EF23" s="90">
        <f t="shared" si="32"/>
        <v>0</v>
      </c>
      <c r="EG23" s="90">
        <f t="shared" si="32"/>
        <v>0</v>
      </c>
      <c r="EH23" s="90">
        <f t="shared" si="32"/>
        <v>0</v>
      </c>
      <c r="EI23" s="90">
        <f t="shared" si="32"/>
        <v>0</v>
      </c>
      <c r="EJ23" s="90">
        <f t="shared" si="32"/>
        <v>0</v>
      </c>
      <c r="EK23" s="90">
        <f t="shared" si="32"/>
        <v>0</v>
      </c>
      <c r="EL23" s="90">
        <f t="shared" si="32"/>
        <v>0</v>
      </c>
      <c r="EM23" s="90">
        <f t="shared" si="32"/>
        <v>0</v>
      </c>
      <c r="EN23" s="90">
        <f t="shared" si="32"/>
        <v>0</v>
      </c>
      <c r="EO23" s="90">
        <f t="shared" si="32"/>
        <v>0</v>
      </c>
      <c r="EP23" s="90">
        <f t="shared" si="32"/>
        <v>0</v>
      </c>
      <c r="EQ23" s="90">
        <f t="shared" si="32"/>
        <v>0</v>
      </c>
      <c r="ER23" s="90">
        <f t="shared" si="32"/>
        <v>0</v>
      </c>
      <c r="ES23" s="90">
        <f t="shared" si="32"/>
        <v>0</v>
      </c>
      <c r="ET23" s="90">
        <f t="shared" si="32"/>
        <v>0</v>
      </c>
      <c r="EU23" s="90">
        <f t="shared" si="32"/>
        <v>0</v>
      </c>
      <c r="EV23" s="90">
        <f t="shared" si="32"/>
        <v>0</v>
      </c>
      <c r="EW23" s="90">
        <f t="shared" si="32"/>
        <v>0</v>
      </c>
      <c r="EX23" s="90">
        <f t="shared" si="32"/>
        <v>0</v>
      </c>
      <c r="EY23" s="90">
        <f t="shared" si="32"/>
        <v>0</v>
      </c>
      <c r="EZ23" s="90">
        <f t="shared" si="32"/>
        <v>0</v>
      </c>
      <c r="FA23" s="90">
        <f t="shared" si="32"/>
        <v>0</v>
      </c>
      <c r="FB23" s="90">
        <f t="shared" si="32"/>
        <v>0</v>
      </c>
      <c r="FC23" s="90">
        <f t="shared" si="32"/>
        <v>0</v>
      </c>
      <c r="FD23" s="90">
        <f t="shared" si="32"/>
        <v>0</v>
      </c>
      <c r="FE23" s="92">
        <f t="shared" si="62"/>
        <v>0</v>
      </c>
      <c r="FF23" s="90">
        <f t="shared" si="33"/>
        <v>0</v>
      </c>
      <c r="FG23" s="90">
        <f t="shared" si="33"/>
        <v>0</v>
      </c>
      <c r="FH23" s="90">
        <f t="shared" si="33"/>
        <v>0</v>
      </c>
      <c r="FI23" s="90">
        <f t="shared" si="33"/>
        <v>0</v>
      </c>
      <c r="FJ23" s="90">
        <f t="shared" si="33"/>
        <v>0</v>
      </c>
      <c r="FK23" s="90">
        <f t="shared" si="33"/>
        <v>0</v>
      </c>
      <c r="FL23" s="90">
        <f t="shared" si="33"/>
        <v>0</v>
      </c>
      <c r="FM23" s="90">
        <f t="shared" si="33"/>
        <v>0</v>
      </c>
      <c r="FN23" s="90">
        <f t="shared" si="33"/>
        <v>0</v>
      </c>
      <c r="FO23" s="90">
        <f t="shared" si="33"/>
        <v>0</v>
      </c>
      <c r="FP23" s="90">
        <f t="shared" si="33"/>
        <v>0</v>
      </c>
      <c r="FQ23" s="90">
        <f t="shared" si="33"/>
        <v>0</v>
      </c>
      <c r="FR23" s="90">
        <f t="shared" si="33"/>
        <v>0</v>
      </c>
      <c r="FS23" s="90">
        <f t="shared" si="33"/>
        <v>0</v>
      </c>
      <c r="FT23" s="90">
        <f t="shared" si="34"/>
        <v>0</v>
      </c>
      <c r="FU23" s="90">
        <f t="shared" si="34"/>
        <v>0</v>
      </c>
      <c r="FV23" s="90">
        <f t="shared" si="34"/>
        <v>0</v>
      </c>
      <c r="FW23" s="92">
        <f t="shared" si="63"/>
        <v>0</v>
      </c>
      <c r="FX23" s="90">
        <f t="shared" si="35"/>
        <v>0</v>
      </c>
      <c r="FY23" s="90">
        <f t="shared" si="36"/>
        <v>0</v>
      </c>
      <c r="FZ23" s="90">
        <f t="shared" si="36"/>
        <v>0</v>
      </c>
      <c r="GA23" s="90">
        <f t="shared" si="36"/>
        <v>0</v>
      </c>
      <c r="GB23" s="90">
        <f t="shared" si="36"/>
        <v>0</v>
      </c>
      <c r="GC23" s="90">
        <f t="shared" si="36"/>
        <v>0</v>
      </c>
      <c r="GD23" s="90">
        <f t="shared" si="36"/>
        <v>0</v>
      </c>
      <c r="GE23" s="90">
        <f t="shared" si="36"/>
        <v>0</v>
      </c>
      <c r="GF23" s="90">
        <f t="shared" si="36"/>
        <v>0</v>
      </c>
      <c r="GG23" s="90">
        <f t="shared" si="36"/>
        <v>0</v>
      </c>
      <c r="GH23" s="90">
        <f t="shared" si="36"/>
        <v>0</v>
      </c>
      <c r="GI23" s="90">
        <f t="shared" si="36"/>
        <v>0</v>
      </c>
      <c r="GJ23" s="90">
        <f t="shared" si="36"/>
        <v>0</v>
      </c>
      <c r="GK23" s="90">
        <f t="shared" si="36"/>
        <v>0</v>
      </c>
      <c r="GL23" s="90">
        <f t="shared" si="36"/>
        <v>0</v>
      </c>
      <c r="GM23" s="90">
        <f t="shared" si="36"/>
        <v>0</v>
      </c>
      <c r="GN23" s="90">
        <f t="shared" si="36"/>
        <v>0</v>
      </c>
      <c r="GO23" s="90">
        <f t="shared" si="36"/>
        <v>0</v>
      </c>
      <c r="GP23" s="90">
        <f t="shared" si="36"/>
        <v>0</v>
      </c>
      <c r="GQ23" s="90">
        <f t="shared" si="36"/>
        <v>0</v>
      </c>
      <c r="GR23" s="90">
        <f t="shared" si="36"/>
        <v>0</v>
      </c>
      <c r="GS23" s="92">
        <f t="shared" si="64"/>
        <v>0</v>
      </c>
      <c r="GT23" s="90">
        <f t="shared" si="37"/>
        <v>0</v>
      </c>
      <c r="GU23" s="90">
        <f t="shared" si="37"/>
        <v>0</v>
      </c>
      <c r="GV23" s="90">
        <f t="shared" si="37"/>
        <v>0</v>
      </c>
      <c r="GW23" s="90">
        <f t="shared" si="37"/>
        <v>0</v>
      </c>
      <c r="GX23" s="90">
        <f t="shared" si="37"/>
        <v>0</v>
      </c>
      <c r="GY23" s="90">
        <f t="shared" si="37"/>
        <v>0</v>
      </c>
      <c r="GZ23" s="90">
        <f t="shared" si="37"/>
        <v>0</v>
      </c>
      <c r="HA23" s="90">
        <f t="shared" si="37"/>
        <v>0</v>
      </c>
      <c r="HB23" s="90">
        <f t="shared" si="37"/>
        <v>0</v>
      </c>
      <c r="HC23" s="90">
        <f t="shared" si="37"/>
        <v>0</v>
      </c>
      <c r="HD23" s="90">
        <f t="shared" si="37"/>
        <v>0</v>
      </c>
      <c r="HE23" s="92">
        <f t="shared" si="65"/>
        <v>0</v>
      </c>
      <c r="HF23" s="90">
        <f t="shared" si="38"/>
        <v>0</v>
      </c>
      <c r="HG23" s="90">
        <f t="shared" si="38"/>
        <v>0</v>
      </c>
      <c r="HH23" s="90">
        <f t="shared" si="38"/>
        <v>0</v>
      </c>
      <c r="HI23" s="90">
        <f t="shared" si="38"/>
        <v>0</v>
      </c>
      <c r="HJ23" s="90">
        <f t="shared" si="38"/>
        <v>0</v>
      </c>
      <c r="HK23" s="90">
        <f t="shared" si="38"/>
        <v>0</v>
      </c>
      <c r="HL23" s="90">
        <f t="shared" si="38"/>
        <v>0</v>
      </c>
      <c r="HM23" s="90">
        <f t="shared" si="38"/>
        <v>0</v>
      </c>
      <c r="HN23" s="90">
        <f t="shared" si="38"/>
        <v>0</v>
      </c>
      <c r="HO23" s="90">
        <f t="shared" si="38"/>
        <v>0</v>
      </c>
      <c r="HP23" s="90">
        <f t="shared" si="38"/>
        <v>0</v>
      </c>
      <c r="HQ23" s="90">
        <f t="shared" si="38"/>
        <v>0</v>
      </c>
      <c r="HR23" s="90">
        <f t="shared" si="38"/>
        <v>0</v>
      </c>
      <c r="HS23" s="90">
        <f t="shared" si="38"/>
        <v>0</v>
      </c>
      <c r="HT23" s="90">
        <f t="shared" si="38"/>
        <v>0</v>
      </c>
      <c r="HU23" s="90">
        <f t="shared" si="38"/>
        <v>0</v>
      </c>
      <c r="HV23" s="92">
        <f t="shared" si="66"/>
        <v>0</v>
      </c>
      <c r="HW23" s="90">
        <f t="shared" si="39"/>
        <v>0</v>
      </c>
      <c r="HX23" s="90">
        <f t="shared" si="39"/>
        <v>0</v>
      </c>
      <c r="HY23" s="90">
        <f t="shared" si="39"/>
        <v>0</v>
      </c>
      <c r="HZ23" s="90">
        <f t="shared" si="39"/>
        <v>0</v>
      </c>
      <c r="IA23" s="90">
        <f t="shared" si="39"/>
        <v>0</v>
      </c>
      <c r="IB23" s="90">
        <f t="shared" si="39"/>
        <v>0</v>
      </c>
      <c r="IC23" s="90">
        <f t="shared" si="39"/>
        <v>0</v>
      </c>
      <c r="ID23" s="90">
        <f t="shared" si="39"/>
        <v>0</v>
      </c>
      <c r="IE23" s="90">
        <f t="shared" si="39"/>
        <v>0</v>
      </c>
      <c r="IF23" s="92">
        <f t="shared" si="40"/>
        <v>0</v>
      </c>
      <c r="IG23" s="90">
        <f t="shared" si="41"/>
        <v>0</v>
      </c>
      <c r="IH23" s="90">
        <f t="shared" si="42"/>
        <v>0</v>
      </c>
      <c r="II23" s="90">
        <f t="shared" si="42"/>
        <v>0</v>
      </c>
      <c r="IJ23" s="90">
        <f t="shared" si="42"/>
        <v>0</v>
      </c>
      <c r="IK23" s="90">
        <f t="shared" si="42"/>
        <v>0</v>
      </c>
      <c r="IL23" s="90">
        <f t="shared" si="42"/>
        <v>0</v>
      </c>
      <c r="IM23" s="90">
        <f t="shared" si="42"/>
        <v>0</v>
      </c>
      <c r="IN23" s="90">
        <f t="shared" si="42"/>
        <v>0</v>
      </c>
      <c r="IO23" s="90">
        <f t="shared" si="42"/>
        <v>0</v>
      </c>
      <c r="IP23" s="90">
        <f t="shared" si="42"/>
        <v>0</v>
      </c>
      <c r="IQ23" s="90">
        <f t="shared" si="42"/>
        <v>0</v>
      </c>
      <c r="IR23" s="90">
        <f t="shared" si="42"/>
        <v>0</v>
      </c>
      <c r="IS23" s="90">
        <f t="shared" si="42"/>
        <v>0</v>
      </c>
      <c r="IT23" s="90">
        <f t="shared" si="42"/>
        <v>0</v>
      </c>
      <c r="IU23" s="90">
        <f t="shared" si="42"/>
        <v>0</v>
      </c>
      <c r="IV23" s="90">
        <f t="shared" si="42"/>
        <v>0</v>
      </c>
      <c r="IW23" s="90">
        <f t="shared" si="42"/>
        <v>0</v>
      </c>
      <c r="IX23" s="90">
        <f t="shared" si="42"/>
        <v>0</v>
      </c>
      <c r="IY23" s="92">
        <f t="shared" si="43"/>
        <v>0</v>
      </c>
      <c r="IZ23" s="90">
        <f t="shared" si="44"/>
        <v>0</v>
      </c>
      <c r="JA23" s="90">
        <f t="shared" si="45"/>
        <v>0</v>
      </c>
      <c r="JB23" s="90">
        <f t="shared" si="44"/>
        <v>0</v>
      </c>
      <c r="JC23" s="90">
        <f t="shared" si="45"/>
        <v>0</v>
      </c>
      <c r="JD23" s="90">
        <f t="shared" si="45"/>
        <v>0</v>
      </c>
      <c r="JE23" s="90">
        <f t="shared" si="45"/>
        <v>0</v>
      </c>
      <c r="JF23" s="90">
        <f t="shared" si="45"/>
        <v>0</v>
      </c>
      <c r="JG23" s="90">
        <f t="shared" si="45"/>
        <v>0</v>
      </c>
      <c r="JH23" s="90">
        <f t="shared" si="45"/>
        <v>0</v>
      </c>
      <c r="JI23" s="90">
        <f t="shared" si="45"/>
        <v>0</v>
      </c>
      <c r="JJ23" s="90">
        <f t="shared" si="45"/>
        <v>0</v>
      </c>
      <c r="JK23" s="90">
        <f t="shared" si="45"/>
        <v>0</v>
      </c>
      <c r="JL23" s="90">
        <f t="shared" si="45"/>
        <v>0</v>
      </c>
      <c r="JM23" s="90">
        <f t="shared" si="45"/>
        <v>0</v>
      </c>
      <c r="JN23" s="90">
        <f t="shared" si="45"/>
        <v>0</v>
      </c>
      <c r="JO23" s="90">
        <f t="shared" si="45"/>
        <v>0</v>
      </c>
      <c r="JP23" s="90">
        <f t="shared" si="45"/>
        <v>0</v>
      </c>
      <c r="JQ23" s="90">
        <f t="shared" si="45"/>
        <v>0</v>
      </c>
      <c r="JR23" s="90">
        <f t="shared" si="45"/>
        <v>0</v>
      </c>
      <c r="JS23" s="90">
        <f t="shared" si="45"/>
        <v>0</v>
      </c>
      <c r="JT23" s="92">
        <f t="shared" si="46"/>
        <v>0</v>
      </c>
      <c r="JU23" s="90">
        <f t="shared" si="47"/>
        <v>0</v>
      </c>
      <c r="JV23" s="90">
        <f t="shared" si="49"/>
        <v>0</v>
      </c>
      <c r="JW23" s="90">
        <f t="shared" si="47"/>
        <v>0</v>
      </c>
      <c r="JX23" s="90">
        <f t="shared" si="49"/>
        <v>0</v>
      </c>
      <c r="JY23" s="90">
        <f t="shared" si="49"/>
        <v>0</v>
      </c>
      <c r="JZ23" s="90">
        <f t="shared" si="49"/>
        <v>0</v>
      </c>
      <c r="KA23" s="90">
        <f t="shared" si="49"/>
        <v>0</v>
      </c>
      <c r="KB23" s="90">
        <f t="shared" si="49"/>
        <v>0</v>
      </c>
      <c r="KC23" s="90">
        <f t="shared" si="47"/>
        <v>0</v>
      </c>
      <c r="KD23" s="90">
        <f t="shared" si="49"/>
        <v>0</v>
      </c>
      <c r="KE23" s="90">
        <f t="shared" si="49"/>
        <v>0</v>
      </c>
      <c r="KF23" s="90">
        <f t="shared" si="49"/>
        <v>0</v>
      </c>
      <c r="KG23" s="90">
        <f t="shared" si="49"/>
        <v>0</v>
      </c>
      <c r="KH23" s="90">
        <f t="shared" si="49"/>
        <v>0</v>
      </c>
      <c r="KI23" s="90">
        <f t="shared" si="49"/>
        <v>0</v>
      </c>
      <c r="KJ23" s="90">
        <f t="shared" si="47"/>
        <v>0</v>
      </c>
      <c r="KK23" s="90">
        <f t="shared" si="49"/>
        <v>0</v>
      </c>
      <c r="KL23" s="90">
        <f t="shared" si="49"/>
        <v>0</v>
      </c>
      <c r="KM23" s="90">
        <f t="shared" si="49"/>
        <v>0</v>
      </c>
      <c r="KN23" s="90">
        <f t="shared" si="48"/>
        <v>0</v>
      </c>
      <c r="KO23" s="90">
        <f t="shared" si="49"/>
        <v>0</v>
      </c>
      <c r="KP23" s="90">
        <f t="shared" si="49"/>
        <v>0</v>
      </c>
      <c r="KQ23" s="90">
        <f t="shared" si="49"/>
        <v>0</v>
      </c>
      <c r="KR23" s="90">
        <f t="shared" si="49"/>
        <v>0</v>
      </c>
      <c r="KS23" s="90">
        <f t="shared" si="49"/>
        <v>0</v>
      </c>
      <c r="KT23" s="90">
        <f t="shared" si="49"/>
        <v>0</v>
      </c>
      <c r="KU23" s="90">
        <f t="shared" si="49"/>
        <v>0</v>
      </c>
      <c r="KV23" s="90">
        <f t="shared" si="49"/>
        <v>0</v>
      </c>
      <c r="KW23" s="90">
        <f t="shared" si="49"/>
        <v>0</v>
      </c>
      <c r="KX23" s="90">
        <f t="shared" si="49"/>
        <v>0</v>
      </c>
      <c r="KY23" s="90">
        <f t="shared" si="49"/>
        <v>0</v>
      </c>
      <c r="KZ23" s="90">
        <f t="shared" si="49"/>
        <v>0</v>
      </c>
      <c r="LA23" s="90">
        <f t="shared" si="49"/>
        <v>0</v>
      </c>
      <c r="LB23" s="90">
        <f t="shared" si="49"/>
        <v>0</v>
      </c>
      <c r="LC23" s="90">
        <f t="shared" si="49"/>
        <v>0</v>
      </c>
      <c r="LD23" s="90">
        <f t="shared" si="49"/>
        <v>0</v>
      </c>
      <c r="LE23" s="90">
        <f t="shared" si="49"/>
        <v>0</v>
      </c>
      <c r="LF23" s="90">
        <f t="shared" si="49"/>
        <v>0</v>
      </c>
      <c r="LG23" s="90">
        <f t="shared" si="49"/>
        <v>0</v>
      </c>
      <c r="LH23" s="90">
        <f t="shared" si="49"/>
        <v>0</v>
      </c>
      <c r="LI23" s="90">
        <f t="shared" si="49"/>
        <v>0</v>
      </c>
      <c r="LJ23" s="90">
        <f t="shared" si="49"/>
        <v>0</v>
      </c>
      <c r="LK23" s="90">
        <f t="shared" si="50"/>
        <v>0</v>
      </c>
      <c r="LL23" s="90">
        <f t="shared" si="50"/>
        <v>0</v>
      </c>
      <c r="LM23" s="92">
        <f t="shared" si="67"/>
        <v>0</v>
      </c>
      <c r="LN23" s="90">
        <f t="shared" si="51"/>
        <v>0</v>
      </c>
      <c r="LO23" s="90">
        <f t="shared" si="51"/>
        <v>0</v>
      </c>
      <c r="LP23" s="90">
        <f t="shared" si="51"/>
        <v>0</v>
      </c>
      <c r="LQ23" s="90">
        <f t="shared" si="51"/>
        <v>0</v>
      </c>
      <c r="LR23" s="90">
        <f t="shared" si="51"/>
        <v>0</v>
      </c>
      <c r="LS23" s="92">
        <f t="shared" si="68"/>
        <v>0</v>
      </c>
      <c r="LT23" s="90">
        <f t="shared" si="52"/>
        <v>0</v>
      </c>
      <c r="LU23" s="90">
        <f t="shared" si="52"/>
        <v>0</v>
      </c>
      <c r="LV23" s="90">
        <f t="shared" si="52"/>
        <v>0</v>
      </c>
      <c r="LW23" s="90">
        <f t="shared" si="52"/>
        <v>0</v>
      </c>
      <c r="LX23" s="90">
        <f t="shared" si="52"/>
        <v>0</v>
      </c>
      <c r="LY23" s="90">
        <f t="shared" si="52"/>
        <v>0</v>
      </c>
      <c r="LZ23" s="90">
        <f t="shared" si="52"/>
        <v>0</v>
      </c>
      <c r="MA23" s="90">
        <f t="shared" si="52"/>
        <v>0</v>
      </c>
      <c r="MB23" s="90">
        <f t="shared" si="52"/>
        <v>0</v>
      </c>
      <c r="MC23" s="90">
        <f t="shared" si="52"/>
        <v>0</v>
      </c>
      <c r="MD23" s="90">
        <f t="shared" si="52"/>
        <v>0</v>
      </c>
      <c r="ME23" s="90">
        <f t="shared" si="52"/>
        <v>0</v>
      </c>
      <c r="MF23" s="90">
        <f t="shared" si="52"/>
        <v>0</v>
      </c>
      <c r="MG23" s="92">
        <f t="shared" si="69"/>
        <v>0</v>
      </c>
      <c r="MH23" s="90">
        <f t="shared" si="53"/>
        <v>0</v>
      </c>
      <c r="MI23" s="90">
        <f t="shared" si="54"/>
        <v>0</v>
      </c>
      <c r="MJ23" s="90">
        <f t="shared" si="54"/>
        <v>0</v>
      </c>
      <c r="MK23" s="90">
        <f t="shared" si="54"/>
        <v>0</v>
      </c>
      <c r="ML23" s="90">
        <f t="shared" si="54"/>
        <v>0</v>
      </c>
      <c r="MM23" s="90">
        <f t="shared" si="54"/>
        <v>0</v>
      </c>
      <c r="MN23" s="90">
        <f t="shared" si="54"/>
        <v>0</v>
      </c>
      <c r="MO23" s="90">
        <f t="shared" si="54"/>
        <v>0</v>
      </c>
      <c r="MP23" s="90">
        <f t="shared" si="54"/>
        <v>0</v>
      </c>
      <c r="MQ23" s="90">
        <f t="shared" si="54"/>
        <v>0</v>
      </c>
      <c r="MR23" s="90">
        <f t="shared" si="54"/>
        <v>0</v>
      </c>
      <c r="MS23" s="90">
        <f t="shared" si="54"/>
        <v>0</v>
      </c>
      <c r="MT23" s="90">
        <f t="shared" si="54"/>
        <v>0</v>
      </c>
      <c r="MU23" s="90">
        <f t="shared" si="54"/>
        <v>0</v>
      </c>
      <c r="MV23" s="90">
        <f t="shared" si="54"/>
        <v>0</v>
      </c>
      <c r="MW23" s="90">
        <f t="shared" si="54"/>
        <v>0</v>
      </c>
      <c r="MX23" s="90">
        <f t="shared" si="54"/>
        <v>0</v>
      </c>
      <c r="MY23" s="90">
        <f t="shared" si="54"/>
        <v>0</v>
      </c>
      <c r="MZ23" s="90">
        <f t="shared" si="54"/>
        <v>0</v>
      </c>
      <c r="NA23" s="90">
        <f t="shared" si="54"/>
        <v>0</v>
      </c>
      <c r="NB23" s="90">
        <f t="shared" si="54"/>
        <v>0</v>
      </c>
      <c r="NC23" s="92">
        <f t="shared" si="70"/>
        <v>0</v>
      </c>
      <c r="ND23" s="90">
        <f t="shared" si="55"/>
        <v>0</v>
      </c>
      <c r="NE23" s="90">
        <f t="shared" si="55"/>
        <v>0</v>
      </c>
      <c r="NF23" s="90">
        <f t="shared" si="55"/>
        <v>0</v>
      </c>
      <c r="NG23" s="90">
        <f t="shared" si="55"/>
        <v>0</v>
      </c>
      <c r="NH23" s="90">
        <f t="shared" si="55"/>
        <v>0</v>
      </c>
      <c r="NI23" s="90">
        <f t="shared" si="55"/>
        <v>0</v>
      </c>
      <c r="NJ23" s="93">
        <f t="shared" si="56"/>
        <v>0</v>
      </c>
      <c r="NK23" s="94">
        <f t="shared" si="57"/>
        <v>0</v>
      </c>
    </row>
    <row r="24" spans="1:375" x14ac:dyDescent="0.25">
      <c r="A24" s="67">
        <v>81190</v>
      </c>
      <c r="B24" s="96" t="s">
        <v>90</v>
      </c>
      <c r="C24" s="90">
        <f>IFERROR(HLOOKUP($A24,Náklady_2018!$D$1:$MN$27,24,FALSE),0)</f>
        <v>0</v>
      </c>
      <c r="D24" s="19"/>
      <c r="E24" s="19"/>
      <c r="F24" s="91" t="s">
        <v>585</v>
      </c>
      <c r="G24" s="92">
        <f t="shared" si="58"/>
        <v>0</v>
      </c>
      <c r="H24" s="90">
        <f t="shared" si="19"/>
        <v>0</v>
      </c>
      <c r="I24" s="90">
        <f t="shared" si="72"/>
        <v>0</v>
      </c>
      <c r="J24" s="90">
        <f t="shared" si="72"/>
        <v>0</v>
      </c>
      <c r="K24" s="90">
        <f t="shared" si="72"/>
        <v>0</v>
      </c>
      <c r="L24" s="90">
        <f t="shared" si="72"/>
        <v>0</v>
      </c>
      <c r="M24" s="90">
        <f t="shared" si="72"/>
        <v>0</v>
      </c>
      <c r="N24" s="90">
        <f t="shared" si="72"/>
        <v>0</v>
      </c>
      <c r="O24" s="90">
        <f t="shared" si="72"/>
        <v>0</v>
      </c>
      <c r="P24" s="90">
        <f t="shared" si="72"/>
        <v>0</v>
      </c>
      <c r="Q24" s="90">
        <f t="shared" si="72"/>
        <v>0</v>
      </c>
      <c r="R24" s="90">
        <f t="shared" si="72"/>
        <v>0</v>
      </c>
      <c r="S24" s="90">
        <f t="shared" si="72"/>
        <v>0</v>
      </c>
      <c r="T24" s="90">
        <f t="shared" si="72"/>
        <v>0</v>
      </c>
      <c r="U24" s="90">
        <f t="shared" si="72"/>
        <v>0</v>
      </c>
      <c r="V24" s="90">
        <f t="shared" si="72"/>
        <v>0</v>
      </c>
      <c r="W24" s="90">
        <f t="shared" si="72"/>
        <v>0</v>
      </c>
      <c r="X24" s="90">
        <f t="shared" si="72"/>
        <v>0</v>
      </c>
      <c r="Y24" s="90">
        <f t="shared" si="72"/>
        <v>0</v>
      </c>
      <c r="Z24" s="90">
        <f t="shared" si="72"/>
        <v>0</v>
      </c>
      <c r="AA24" s="90">
        <f t="shared" si="72"/>
        <v>0</v>
      </c>
      <c r="AB24" s="90">
        <f t="shared" si="72"/>
        <v>0</v>
      </c>
      <c r="AC24" s="90">
        <f t="shared" si="71"/>
        <v>0</v>
      </c>
      <c r="AD24" s="90">
        <f t="shared" si="71"/>
        <v>0</v>
      </c>
      <c r="AE24" s="90">
        <f t="shared" si="71"/>
        <v>0</v>
      </c>
      <c r="AF24" s="90">
        <f t="shared" si="71"/>
        <v>0</v>
      </c>
      <c r="AG24" s="90">
        <f t="shared" si="71"/>
        <v>0</v>
      </c>
      <c r="AH24" s="90">
        <f t="shared" si="71"/>
        <v>0</v>
      </c>
      <c r="AI24" s="90">
        <f t="shared" si="71"/>
        <v>0</v>
      </c>
      <c r="AJ24" s="90">
        <f t="shared" si="71"/>
        <v>0</v>
      </c>
      <c r="AK24" s="90">
        <f t="shared" si="71"/>
        <v>0</v>
      </c>
      <c r="AL24" s="90">
        <f t="shared" si="71"/>
        <v>0</v>
      </c>
      <c r="AM24" s="90">
        <f t="shared" si="71"/>
        <v>0</v>
      </c>
      <c r="AN24" s="90">
        <f t="shared" si="71"/>
        <v>0</v>
      </c>
      <c r="AO24" s="90">
        <f t="shared" si="71"/>
        <v>0</v>
      </c>
      <c r="AP24" s="90">
        <f t="shared" si="71"/>
        <v>0</v>
      </c>
      <c r="AQ24" s="90">
        <f t="shared" si="71"/>
        <v>0</v>
      </c>
      <c r="AR24" s="90">
        <f t="shared" si="71"/>
        <v>0</v>
      </c>
      <c r="AS24" s="90">
        <f t="shared" si="71"/>
        <v>0</v>
      </c>
      <c r="AT24" s="90">
        <f t="shared" si="71"/>
        <v>0</v>
      </c>
      <c r="AU24" s="90">
        <f t="shared" si="71"/>
        <v>0</v>
      </c>
      <c r="AV24" s="90">
        <f t="shared" si="71"/>
        <v>0</v>
      </c>
      <c r="AW24" s="90">
        <f t="shared" si="71"/>
        <v>0</v>
      </c>
      <c r="AX24" s="90">
        <f t="shared" si="71"/>
        <v>0</v>
      </c>
      <c r="AY24" s="90">
        <f t="shared" si="71"/>
        <v>0</v>
      </c>
      <c r="AZ24" s="90">
        <f t="shared" si="71"/>
        <v>0</v>
      </c>
      <c r="BA24" s="90">
        <f t="shared" si="71"/>
        <v>0</v>
      </c>
      <c r="BB24" s="90">
        <f t="shared" si="71"/>
        <v>0</v>
      </c>
      <c r="BC24" s="90">
        <f t="shared" si="71"/>
        <v>0</v>
      </c>
      <c r="BD24" s="92">
        <f t="shared" si="59"/>
        <v>0</v>
      </c>
      <c r="BE24" s="90">
        <f t="shared" si="21"/>
        <v>0</v>
      </c>
      <c r="BF24" s="90">
        <f t="shared" si="22"/>
        <v>0</v>
      </c>
      <c r="BG24" s="90">
        <f t="shared" si="22"/>
        <v>0</v>
      </c>
      <c r="BH24" s="90">
        <f t="shared" si="22"/>
        <v>0</v>
      </c>
      <c r="BI24" s="90">
        <f t="shared" si="22"/>
        <v>0</v>
      </c>
      <c r="BJ24" s="90">
        <f t="shared" si="22"/>
        <v>0</v>
      </c>
      <c r="BK24" s="90">
        <f t="shared" si="22"/>
        <v>0</v>
      </c>
      <c r="BL24" s="90">
        <f t="shared" si="22"/>
        <v>0</v>
      </c>
      <c r="BM24" s="90">
        <f t="shared" si="22"/>
        <v>0</v>
      </c>
      <c r="BN24" s="90">
        <f t="shared" si="22"/>
        <v>0</v>
      </c>
      <c r="BO24" s="90">
        <f t="shared" si="22"/>
        <v>0</v>
      </c>
      <c r="BP24" s="90">
        <f t="shared" si="22"/>
        <v>0</v>
      </c>
      <c r="BQ24" s="90">
        <f t="shared" si="22"/>
        <v>0</v>
      </c>
      <c r="BR24" s="90">
        <f t="shared" si="22"/>
        <v>0</v>
      </c>
      <c r="BS24" s="90">
        <f t="shared" si="22"/>
        <v>0</v>
      </c>
      <c r="BT24" s="90">
        <f t="shared" si="22"/>
        <v>0</v>
      </c>
      <c r="BU24" s="90">
        <f t="shared" si="22"/>
        <v>0</v>
      </c>
      <c r="BV24" s="90">
        <f t="shared" si="22"/>
        <v>0</v>
      </c>
      <c r="BW24" s="90">
        <f t="shared" si="22"/>
        <v>0</v>
      </c>
      <c r="BX24" s="90">
        <f t="shared" si="22"/>
        <v>0</v>
      </c>
      <c r="BY24" s="90">
        <f t="shared" si="22"/>
        <v>0</v>
      </c>
      <c r="BZ24" s="90">
        <f t="shared" si="22"/>
        <v>0</v>
      </c>
      <c r="CA24" s="90">
        <f t="shared" si="22"/>
        <v>0</v>
      </c>
      <c r="CB24" s="90">
        <f t="shared" si="22"/>
        <v>0</v>
      </c>
      <c r="CC24" s="90">
        <f t="shared" si="22"/>
        <v>0</v>
      </c>
      <c r="CD24" s="90">
        <f t="shared" si="22"/>
        <v>0</v>
      </c>
      <c r="CE24" s="90">
        <f t="shared" si="22"/>
        <v>0</v>
      </c>
      <c r="CF24" s="90">
        <f t="shared" si="23"/>
        <v>0</v>
      </c>
      <c r="CG24" s="92">
        <f t="shared" si="24"/>
        <v>0</v>
      </c>
      <c r="CH24" s="90">
        <f t="shared" si="25"/>
        <v>0</v>
      </c>
      <c r="CI24" s="90">
        <f t="shared" si="26"/>
        <v>0</v>
      </c>
      <c r="CJ24" s="90">
        <f t="shared" si="26"/>
        <v>0</v>
      </c>
      <c r="CK24" s="90">
        <f t="shared" si="26"/>
        <v>0</v>
      </c>
      <c r="CL24" s="90">
        <f t="shared" si="26"/>
        <v>0</v>
      </c>
      <c r="CM24" s="90">
        <f t="shared" si="26"/>
        <v>0</v>
      </c>
      <c r="CN24" s="90">
        <f t="shared" si="26"/>
        <v>0</v>
      </c>
      <c r="CO24" s="90">
        <f t="shared" si="26"/>
        <v>0</v>
      </c>
      <c r="CP24" s="90">
        <f t="shared" si="26"/>
        <v>0</v>
      </c>
      <c r="CQ24" s="90">
        <f t="shared" si="26"/>
        <v>0</v>
      </c>
      <c r="CR24" s="90">
        <f t="shared" si="26"/>
        <v>0</v>
      </c>
      <c r="CS24" s="90">
        <f t="shared" si="26"/>
        <v>0</v>
      </c>
      <c r="CT24" s="90">
        <f t="shared" si="26"/>
        <v>0</v>
      </c>
      <c r="CU24" s="90">
        <f t="shared" si="26"/>
        <v>0</v>
      </c>
      <c r="CV24" s="90">
        <f t="shared" si="26"/>
        <v>0</v>
      </c>
      <c r="CW24" s="90">
        <f t="shared" si="26"/>
        <v>0</v>
      </c>
      <c r="CX24" s="90">
        <f t="shared" si="26"/>
        <v>0</v>
      </c>
      <c r="CY24" s="92">
        <f t="shared" si="27"/>
        <v>0</v>
      </c>
      <c r="CZ24" s="90">
        <f t="shared" si="28"/>
        <v>0</v>
      </c>
      <c r="DA24" s="90">
        <f t="shared" si="29"/>
        <v>0</v>
      </c>
      <c r="DB24" s="90">
        <f t="shared" si="29"/>
        <v>0</v>
      </c>
      <c r="DC24" s="90">
        <f t="shared" si="29"/>
        <v>0</v>
      </c>
      <c r="DD24" s="90">
        <f t="shared" si="29"/>
        <v>0</v>
      </c>
      <c r="DE24" s="90">
        <f t="shared" si="29"/>
        <v>0</v>
      </c>
      <c r="DF24" s="90">
        <f t="shared" si="29"/>
        <v>0</v>
      </c>
      <c r="DG24" s="90">
        <f t="shared" si="29"/>
        <v>0</v>
      </c>
      <c r="DH24" s="90">
        <f t="shared" si="29"/>
        <v>0</v>
      </c>
      <c r="DI24" s="90">
        <f t="shared" si="29"/>
        <v>0</v>
      </c>
      <c r="DJ24" s="90">
        <f t="shared" si="29"/>
        <v>0</v>
      </c>
      <c r="DK24" s="90">
        <f t="shared" si="29"/>
        <v>0</v>
      </c>
      <c r="DL24" s="90">
        <f t="shared" si="29"/>
        <v>0</v>
      </c>
      <c r="DM24" s="90">
        <f t="shared" si="29"/>
        <v>0</v>
      </c>
      <c r="DN24" s="90">
        <f t="shared" si="29"/>
        <v>0</v>
      </c>
      <c r="DO24" s="90">
        <f t="shared" si="29"/>
        <v>0</v>
      </c>
      <c r="DP24" s="90">
        <f t="shared" si="29"/>
        <v>0</v>
      </c>
      <c r="DQ24" s="90">
        <f t="shared" si="29"/>
        <v>0</v>
      </c>
      <c r="DR24" s="90">
        <f t="shared" si="29"/>
        <v>0</v>
      </c>
      <c r="DS24" s="90">
        <f t="shared" si="29"/>
        <v>0</v>
      </c>
      <c r="DT24" s="90">
        <f t="shared" si="29"/>
        <v>0</v>
      </c>
      <c r="DU24" s="90">
        <f t="shared" si="29"/>
        <v>0</v>
      </c>
      <c r="DV24" s="92">
        <f t="shared" si="60"/>
        <v>0</v>
      </c>
      <c r="DW24" s="90">
        <f t="shared" si="30"/>
        <v>0</v>
      </c>
      <c r="DX24" s="90">
        <f t="shared" si="30"/>
        <v>0</v>
      </c>
      <c r="DY24" s="90">
        <f t="shared" si="30"/>
        <v>0</v>
      </c>
      <c r="DZ24" s="90">
        <f t="shared" si="30"/>
        <v>0</v>
      </c>
      <c r="EA24" s="90">
        <f t="shared" si="30"/>
        <v>0</v>
      </c>
      <c r="EB24" s="92">
        <f t="shared" si="61"/>
        <v>0</v>
      </c>
      <c r="EC24" s="90">
        <f t="shared" si="31"/>
        <v>0</v>
      </c>
      <c r="ED24" s="90">
        <f t="shared" si="32"/>
        <v>0</v>
      </c>
      <c r="EE24" s="90">
        <f t="shared" si="32"/>
        <v>0</v>
      </c>
      <c r="EF24" s="90">
        <f t="shared" si="32"/>
        <v>0</v>
      </c>
      <c r="EG24" s="90">
        <f t="shared" si="32"/>
        <v>0</v>
      </c>
      <c r="EH24" s="90">
        <f t="shared" si="32"/>
        <v>0</v>
      </c>
      <c r="EI24" s="90">
        <f t="shared" si="32"/>
        <v>0</v>
      </c>
      <c r="EJ24" s="90">
        <f t="shared" si="32"/>
        <v>0</v>
      </c>
      <c r="EK24" s="90">
        <f t="shared" si="32"/>
        <v>0</v>
      </c>
      <c r="EL24" s="90">
        <f t="shared" si="32"/>
        <v>0</v>
      </c>
      <c r="EM24" s="90">
        <f t="shared" si="32"/>
        <v>0</v>
      </c>
      <c r="EN24" s="90">
        <f t="shared" si="32"/>
        <v>0</v>
      </c>
      <c r="EO24" s="90">
        <f t="shared" si="32"/>
        <v>0</v>
      </c>
      <c r="EP24" s="90">
        <f t="shared" si="32"/>
        <v>0</v>
      </c>
      <c r="EQ24" s="90">
        <f t="shared" si="32"/>
        <v>0</v>
      </c>
      <c r="ER24" s="90">
        <f t="shared" si="32"/>
        <v>0</v>
      </c>
      <c r="ES24" s="90">
        <f t="shared" si="32"/>
        <v>0</v>
      </c>
      <c r="ET24" s="90">
        <f t="shared" si="32"/>
        <v>0</v>
      </c>
      <c r="EU24" s="90">
        <f t="shared" si="32"/>
        <v>0</v>
      </c>
      <c r="EV24" s="90">
        <f t="shared" si="32"/>
        <v>0</v>
      </c>
      <c r="EW24" s="90">
        <f t="shared" si="32"/>
        <v>0</v>
      </c>
      <c r="EX24" s="90">
        <f t="shared" si="32"/>
        <v>0</v>
      </c>
      <c r="EY24" s="90">
        <f t="shared" si="32"/>
        <v>0</v>
      </c>
      <c r="EZ24" s="90">
        <f t="shared" si="32"/>
        <v>0</v>
      </c>
      <c r="FA24" s="90">
        <f t="shared" si="32"/>
        <v>0</v>
      </c>
      <c r="FB24" s="90">
        <f t="shared" si="32"/>
        <v>0</v>
      </c>
      <c r="FC24" s="90">
        <f t="shared" si="32"/>
        <v>0</v>
      </c>
      <c r="FD24" s="90">
        <f t="shared" si="32"/>
        <v>0</v>
      </c>
      <c r="FE24" s="92">
        <f t="shared" si="62"/>
        <v>0</v>
      </c>
      <c r="FF24" s="90">
        <f t="shared" si="33"/>
        <v>0</v>
      </c>
      <c r="FG24" s="90">
        <f t="shared" si="33"/>
        <v>0</v>
      </c>
      <c r="FH24" s="90">
        <f t="shared" si="33"/>
        <v>0</v>
      </c>
      <c r="FI24" s="90">
        <f t="shared" si="33"/>
        <v>0</v>
      </c>
      <c r="FJ24" s="90">
        <f t="shared" si="33"/>
        <v>0</v>
      </c>
      <c r="FK24" s="90">
        <f t="shared" si="33"/>
        <v>0</v>
      </c>
      <c r="FL24" s="90">
        <f t="shared" si="33"/>
        <v>0</v>
      </c>
      <c r="FM24" s="90">
        <f t="shared" si="33"/>
        <v>0</v>
      </c>
      <c r="FN24" s="90">
        <f t="shared" si="33"/>
        <v>0</v>
      </c>
      <c r="FO24" s="90">
        <f t="shared" si="33"/>
        <v>0</v>
      </c>
      <c r="FP24" s="90">
        <f t="shared" si="33"/>
        <v>0</v>
      </c>
      <c r="FQ24" s="90">
        <f t="shared" si="33"/>
        <v>0</v>
      </c>
      <c r="FR24" s="90">
        <f t="shared" si="33"/>
        <v>0</v>
      </c>
      <c r="FS24" s="90">
        <f t="shared" si="33"/>
        <v>0</v>
      </c>
      <c r="FT24" s="90">
        <f t="shared" si="34"/>
        <v>0</v>
      </c>
      <c r="FU24" s="90">
        <f t="shared" si="34"/>
        <v>0</v>
      </c>
      <c r="FV24" s="90">
        <f t="shared" si="34"/>
        <v>0</v>
      </c>
      <c r="FW24" s="92">
        <f t="shared" si="63"/>
        <v>0</v>
      </c>
      <c r="FX24" s="90">
        <f t="shared" si="35"/>
        <v>0</v>
      </c>
      <c r="FY24" s="90">
        <f t="shared" si="36"/>
        <v>0</v>
      </c>
      <c r="FZ24" s="90">
        <f t="shared" si="36"/>
        <v>0</v>
      </c>
      <c r="GA24" s="90">
        <f t="shared" si="36"/>
        <v>0</v>
      </c>
      <c r="GB24" s="90">
        <f t="shared" si="36"/>
        <v>0</v>
      </c>
      <c r="GC24" s="90">
        <f t="shared" si="36"/>
        <v>0</v>
      </c>
      <c r="GD24" s="90">
        <f t="shared" si="36"/>
        <v>0</v>
      </c>
      <c r="GE24" s="90">
        <f t="shared" si="36"/>
        <v>0</v>
      </c>
      <c r="GF24" s="90">
        <f t="shared" si="36"/>
        <v>0</v>
      </c>
      <c r="GG24" s="90">
        <f t="shared" si="36"/>
        <v>0</v>
      </c>
      <c r="GH24" s="90">
        <f t="shared" si="36"/>
        <v>0</v>
      </c>
      <c r="GI24" s="90">
        <f t="shared" si="36"/>
        <v>0</v>
      </c>
      <c r="GJ24" s="90">
        <f t="shared" si="36"/>
        <v>0</v>
      </c>
      <c r="GK24" s="90">
        <f t="shared" si="36"/>
        <v>0</v>
      </c>
      <c r="GL24" s="90">
        <f t="shared" si="36"/>
        <v>0</v>
      </c>
      <c r="GM24" s="90">
        <f t="shared" si="36"/>
        <v>0</v>
      </c>
      <c r="GN24" s="90">
        <f t="shared" si="36"/>
        <v>0</v>
      </c>
      <c r="GO24" s="90">
        <f t="shared" si="36"/>
        <v>0</v>
      </c>
      <c r="GP24" s="90">
        <f t="shared" si="36"/>
        <v>0</v>
      </c>
      <c r="GQ24" s="90">
        <f t="shared" si="36"/>
        <v>0</v>
      </c>
      <c r="GR24" s="90">
        <f t="shared" si="36"/>
        <v>0</v>
      </c>
      <c r="GS24" s="92">
        <f t="shared" si="64"/>
        <v>0</v>
      </c>
      <c r="GT24" s="90">
        <f t="shared" si="37"/>
        <v>0</v>
      </c>
      <c r="GU24" s="90">
        <f t="shared" si="37"/>
        <v>0</v>
      </c>
      <c r="GV24" s="90">
        <f t="shared" si="37"/>
        <v>0</v>
      </c>
      <c r="GW24" s="90">
        <f t="shared" si="37"/>
        <v>0</v>
      </c>
      <c r="GX24" s="90">
        <f t="shared" si="37"/>
        <v>0</v>
      </c>
      <c r="GY24" s="90">
        <f t="shared" si="37"/>
        <v>0</v>
      </c>
      <c r="GZ24" s="90">
        <f t="shared" si="37"/>
        <v>0</v>
      </c>
      <c r="HA24" s="90">
        <f t="shared" si="37"/>
        <v>0</v>
      </c>
      <c r="HB24" s="90">
        <f t="shared" si="37"/>
        <v>0</v>
      </c>
      <c r="HC24" s="90">
        <f t="shared" si="37"/>
        <v>0</v>
      </c>
      <c r="HD24" s="90">
        <f t="shared" si="37"/>
        <v>0</v>
      </c>
      <c r="HE24" s="92">
        <f t="shared" si="65"/>
        <v>0</v>
      </c>
      <c r="HF24" s="90">
        <f t="shared" si="38"/>
        <v>0</v>
      </c>
      <c r="HG24" s="90">
        <f t="shared" si="38"/>
        <v>0</v>
      </c>
      <c r="HH24" s="90">
        <f t="shared" si="38"/>
        <v>0</v>
      </c>
      <c r="HI24" s="90">
        <f t="shared" si="38"/>
        <v>0</v>
      </c>
      <c r="HJ24" s="90">
        <f t="shared" si="38"/>
        <v>0</v>
      </c>
      <c r="HK24" s="90">
        <f t="shared" si="38"/>
        <v>0</v>
      </c>
      <c r="HL24" s="90">
        <f t="shared" si="38"/>
        <v>0</v>
      </c>
      <c r="HM24" s="90">
        <f t="shared" si="38"/>
        <v>0</v>
      </c>
      <c r="HN24" s="90">
        <f t="shared" si="38"/>
        <v>0</v>
      </c>
      <c r="HO24" s="90">
        <f t="shared" si="38"/>
        <v>0</v>
      </c>
      <c r="HP24" s="90">
        <f t="shared" si="38"/>
        <v>0</v>
      </c>
      <c r="HQ24" s="90">
        <f t="shared" si="38"/>
        <v>0</v>
      </c>
      <c r="HR24" s="90">
        <f t="shared" si="38"/>
        <v>0</v>
      </c>
      <c r="HS24" s="90">
        <f t="shared" si="38"/>
        <v>0</v>
      </c>
      <c r="HT24" s="90">
        <f t="shared" si="38"/>
        <v>0</v>
      </c>
      <c r="HU24" s="90">
        <f t="shared" si="38"/>
        <v>0</v>
      </c>
      <c r="HV24" s="92">
        <f t="shared" si="66"/>
        <v>0</v>
      </c>
      <c r="HW24" s="90">
        <f t="shared" si="39"/>
        <v>0</v>
      </c>
      <c r="HX24" s="90">
        <f t="shared" si="39"/>
        <v>0</v>
      </c>
      <c r="HY24" s="90">
        <f t="shared" si="39"/>
        <v>0</v>
      </c>
      <c r="HZ24" s="90">
        <f t="shared" si="39"/>
        <v>0</v>
      </c>
      <c r="IA24" s="90">
        <f t="shared" si="39"/>
        <v>0</v>
      </c>
      <c r="IB24" s="90">
        <f t="shared" si="39"/>
        <v>0</v>
      </c>
      <c r="IC24" s="90">
        <f t="shared" si="39"/>
        <v>0</v>
      </c>
      <c r="ID24" s="90">
        <f t="shared" si="39"/>
        <v>0</v>
      </c>
      <c r="IE24" s="90">
        <f t="shared" si="39"/>
        <v>0</v>
      </c>
      <c r="IF24" s="92">
        <f t="shared" si="40"/>
        <v>0</v>
      </c>
      <c r="IG24" s="90">
        <f t="shared" si="41"/>
        <v>0</v>
      </c>
      <c r="IH24" s="90">
        <f t="shared" si="42"/>
        <v>0</v>
      </c>
      <c r="II24" s="90">
        <f t="shared" si="42"/>
        <v>0</v>
      </c>
      <c r="IJ24" s="90">
        <f t="shared" si="42"/>
        <v>0</v>
      </c>
      <c r="IK24" s="90">
        <f t="shared" si="42"/>
        <v>0</v>
      </c>
      <c r="IL24" s="90">
        <f t="shared" si="42"/>
        <v>0</v>
      </c>
      <c r="IM24" s="90">
        <f t="shared" si="42"/>
        <v>0</v>
      </c>
      <c r="IN24" s="90">
        <f t="shared" si="42"/>
        <v>0</v>
      </c>
      <c r="IO24" s="90">
        <f t="shared" si="42"/>
        <v>0</v>
      </c>
      <c r="IP24" s="90">
        <f t="shared" si="42"/>
        <v>0</v>
      </c>
      <c r="IQ24" s="90">
        <f t="shared" si="42"/>
        <v>0</v>
      </c>
      <c r="IR24" s="90">
        <f t="shared" si="42"/>
        <v>0</v>
      </c>
      <c r="IS24" s="90">
        <f t="shared" si="42"/>
        <v>0</v>
      </c>
      <c r="IT24" s="90">
        <f t="shared" si="42"/>
        <v>0</v>
      </c>
      <c r="IU24" s="90">
        <f t="shared" si="42"/>
        <v>0</v>
      </c>
      <c r="IV24" s="90">
        <f t="shared" si="42"/>
        <v>0</v>
      </c>
      <c r="IW24" s="90">
        <f t="shared" si="42"/>
        <v>0</v>
      </c>
      <c r="IX24" s="90">
        <f t="shared" si="42"/>
        <v>0</v>
      </c>
      <c r="IY24" s="92">
        <f t="shared" si="43"/>
        <v>0</v>
      </c>
      <c r="IZ24" s="90">
        <f t="shared" si="44"/>
        <v>0</v>
      </c>
      <c r="JA24" s="90">
        <f t="shared" si="45"/>
        <v>0</v>
      </c>
      <c r="JB24" s="90">
        <f t="shared" si="44"/>
        <v>0</v>
      </c>
      <c r="JC24" s="90">
        <f t="shared" si="45"/>
        <v>0</v>
      </c>
      <c r="JD24" s="90">
        <f t="shared" si="45"/>
        <v>0</v>
      </c>
      <c r="JE24" s="90">
        <f t="shared" si="45"/>
        <v>0</v>
      </c>
      <c r="JF24" s="90">
        <f t="shared" si="45"/>
        <v>0</v>
      </c>
      <c r="JG24" s="90">
        <f t="shared" si="45"/>
        <v>0</v>
      </c>
      <c r="JH24" s="90">
        <f t="shared" si="45"/>
        <v>0</v>
      </c>
      <c r="JI24" s="90">
        <f t="shared" si="45"/>
        <v>0</v>
      </c>
      <c r="JJ24" s="90">
        <f t="shared" si="45"/>
        <v>0</v>
      </c>
      <c r="JK24" s="90">
        <f t="shared" si="45"/>
        <v>0</v>
      </c>
      <c r="JL24" s="90">
        <f t="shared" si="45"/>
        <v>0</v>
      </c>
      <c r="JM24" s="90">
        <f t="shared" si="45"/>
        <v>0</v>
      </c>
      <c r="JN24" s="90">
        <f t="shared" si="45"/>
        <v>0</v>
      </c>
      <c r="JO24" s="90">
        <f t="shared" si="45"/>
        <v>0</v>
      </c>
      <c r="JP24" s="90">
        <f t="shared" si="45"/>
        <v>0</v>
      </c>
      <c r="JQ24" s="90">
        <f t="shared" si="45"/>
        <v>0</v>
      </c>
      <c r="JR24" s="90">
        <f t="shared" si="45"/>
        <v>0</v>
      </c>
      <c r="JS24" s="90">
        <f t="shared" si="45"/>
        <v>0</v>
      </c>
      <c r="JT24" s="92">
        <f t="shared" si="46"/>
        <v>0</v>
      </c>
      <c r="JU24" s="90">
        <f t="shared" si="47"/>
        <v>0</v>
      </c>
      <c r="JV24" s="90">
        <f t="shared" si="49"/>
        <v>0</v>
      </c>
      <c r="JW24" s="90">
        <f t="shared" si="47"/>
        <v>0</v>
      </c>
      <c r="JX24" s="90">
        <f t="shared" si="49"/>
        <v>0</v>
      </c>
      <c r="JY24" s="90">
        <f t="shared" si="49"/>
        <v>0</v>
      </c>
      <c r="JZ24" s="90">
        <f t="shared" si="49"/>
        <v>0</v>
      </c>
      <c r="KA24" s="90">
        <f t="shared" ref="JV24:LJ30" si="73">IF($C24=0,0,"!!!")</f>
        <v>0</v>
      </c>
      <c r="KB24" s="90">
        <f t="shared" si="73"/>
        <v>0</v>
      </c>
      <c r="KC24" s="90">
        <f t="shared" si="47"/>
        <v>0</v>
      </c>
      <c r="KD24" s="90">
        <f t="shared" si="73"/>
        <v>0</v>
      </c>
      <c r="KE24" s="90">
        <f t="shared" si="73"/>
        <v>0</v>
      </c>
      <c r="KF24" s="90">
        <f t="shared" si="73"/>
        <v>0</v>
      </c>
      <c r="KG24" s="90">
        <f t="shared" si="73"/>
        <v>0</v>
      </c>
      <c r="KH24" s="90">
        <f t="shared" si="73"/>
        <v>0</v>
      </c>
      <c r="KI24" s="90">
        <f t="shared" si="73"/>
        <v>0</v>
      </c>
      <c r="KJ24" s="90">
        <f t="shared" si="47"/>
        <v>0</v>
      </c>
      <c r="KK24" s="90">
        <f t="shared" si="73"/>
        <v>0</v>
      </c>
      <c r="KL24" s="90">
        <f t="shared" si="73"/>
        <v>0</v>
      </c>
      <c r="KM24" s="90">
        <f t="shared" si="73"/>
        <v>0</v>
      </c>
      <c r="KN24" s="90">
        <f t="shared" si="48"/>
        <v>0</v>
      </c>
      <c r="KO24" s="90">
        <f t="shared" si="73"/>
        <v>0</v>
      </c>
      <c r="KP24" s="90">
        <f t="shared" si="73"/>
        <v>0</v>
      </c>
      <c r="KQ24" s="90">
        <f t="shared" si="73"/>
        <v>0</v>
      </c>
      <c r="KR24" s="90">
        <f t="shared" si="73"/>
        <v>0</v>
      </c>
      <c r="KS24" s="90">
        <f t="shared" si="73"/>
        <v>0</v>
      </c>
      <c r="KT24" s="90">
        <f t="shared" si="73"/>
        <v>0</v>
      </c>
      <c r="KU24" s="90">
        <f t="shared" si="73"/>
        <v>0</v>
      </c>
      <c r="KV24" s="90">
        <f t="shared" si="73"/>
        <v>0</v>
      </c>
      <c r="KW24" s="90">
        <f t="shared" si="73"/>
        <v>0</v>
      </c>
      <c r="KX24" s="90">
        <f t="shared" si="73"/>
        <v>0</v>
      </c>
      <c r="KY24" s="90">
        <f t="shared" si="73"/>
        <v>0</v>
      </c>
      <c r="KZ24" s="90">
        <f t="shared" si="73"/>
        <v>0</v>
      </c>
      <c r="LA24" s="90">
        <f t="shared" si="73"/>
        <v>0</v>
      </c>
      <c r="LB24" s="90">
        <f t="shared" si="73"/>
        <v>0</v>
      </c>
      <c r="LC24" s="90">
        <f t="shared" si="73"/>
        <v>0</v>
      </c>
      <c r="LD24" s="90">
        <f t="shared" si="73"/>
        <v>0</v>
      </c>
      <c r="LE24" s="90">
        <f t="shared" si="73"/>
        <v>0</v>
      </c>
      <c r="LF24" s="90">
        <f t="shared" si="73"/>
        <v>0</v>
      </c>
      <c r="LG24" s="90">
        <f t="shared" si="73"/>
        <v>0</v>
      </c>
      <c r="LH24" s="90">
        <f t="shared" si="73"/>
        <v>0</v>
      </c>
      <c r="LI24" s="90">
        <f t="shared" si="73"/>
        <v>0</v>
      </c>
      <c r="LJ24" s="90">
        <f t="shared" si="73"/>
        <v>0</v>
      </c>
      <c r="LK24" s="90">
        <f t="shared" si="50"/>
        <v>0</v>
      </c>
      <c r="LL24" s="90">
        <f t="shared" si="50"/>
        <v>0</v>
      </c>
      <c r="LM24" s="92">
        <f t="shared" si="67"/>
        <v>0</v>
      </c>
      <c r="LN24" s="90">
        <f t="shared" si="51"/>
        <v>0</v>
      </c>
      <c r="LO24" s="90">
        <f t="shared" si="51"/>
        <v>0</v>
      </c>
      <c r="LP24" s="90">
        <f t="shared" si="51"/>
        <v>0</v>
      </c>
      <c r="LQ24" s="90">
        <f t="shared" si="51"/>
        <v>0</v>
      </c>
      <c r="LR24" s="90">
        <f t="shared" si="51"/>
        <v>0</v>
      </c>
      <c r="LS24" s="92">
        <f t="shared" si="68"/>
        <v>0</v>
      </c>
      <c r="LT24" s="90">
        <f t="shared" si="52"/>
        <v>0</v>
      </c>
      <c r="LU24" s="90">
        <f t="shared" si="52"/>
        <v>0</v>
      </c>
      <c r="LV24" s="90">
        <f t="shared" si="52"/>
        <v>0</v>
      </c>
      <c r="LW24" s="90">
        <f t="shared" si="52"/>
        <v>0</v>
      </c>
      <c r="LX24" s="90">
        <f t="shared" si="52"/>
        <v>0</v>
      </c>
      <c r="LY24" s="90">
        <f t="shared" si="52"/>
        <v>0</v>
      </c>
      <c r="LZ24" s="90">
        <f t="shared" si="52"/>
        <v>0</v>
      </c>
      <c r="MA24" s="90">
        <f t="shared" si="52"/>
        <v>0</v>
      </c>
      <c r="MB24" s="90">
        <f t="shared" si="52"/>
        <v>0</v>
      </c>
      <c r="MC24" s="90">
        <f t="shared" si="52"/>
        <v>0</v>
      </c>
      <c r="MD24" s="90">
        <f t="shared" si="52"/>
        <v>0</v>
      </c>
      <c r="ME24" s="90">
        <f t="shared" si="52"/>
        <v>0</v>
      </c>
      <c r="MF24" s="90">
        <f t="shared" si="52"/>
        <v>0</v>
      </c>
      <c r="MG24" s="92">
        <f t="shared" si="69"/>
        <v>0</v>
      </c>
      <c r="MH24" s="90">
        <f t="shared" si="53"/>
        <v>0</v>
      </c>
      <c r="MI24" s="90">
        <f t="shared" si="54"/>
        <v>0</v>
      </c>
      <c r="MJ24" s="90">
        <f t="shared" si="54"/>
        <v>0</v>
      </c>
      <c r="MK24" s="90">
        <f t="shared" si="54"/>
        <v>0</v>
      </c>
      <c r="ML24" s="90">
        <f t="shared" si="54"/>
        <v>0</v>
      </c>
      <c r="MM24" s="90">
        <f t="shared" si="54"/>
        <v>0</v>
      </c>
      <c r="MN24" s="90">
        <f t="shared" si="54"/>
        <v>0</v>
      </c>
      <c r="MO24" s="90">
        <f t="shared" si="54"/>
        <v>0</v>
      </c>
      <c r="MP24" s="90">
        <f t="shared" si="54"/>
        <v>0</v>
      </c>
      <c r="MQ24" s="90">
        <f t="shared" si="54"/>
        <v>0</v>
      </c>
      <c r="MR24" s="90">
        <f t="shared" si="54"/>
        <v>0</v>
      </c>
      <c r="MS24" s="90">
        <f t="shared" si="54"/>
        <v>0</v>
      </c>
      <c r="MT24" s="90">
        <f t="shared" si="54"/>
        <v>0</v>
      </c>
      <c r="MU24" s="90">
        <f t="shared" si="54"/>
        <v>0</v>
      </c>
      <c r="MV24" s="90">
        <f t="shared" si="54"/>
        <v>0</v>
      </c>
      <c r="MW24" s="90">
        <f t="shared" si="54"/>
        <v>0</v>
      </c>
      <c r="MX24" s="90">
        <f t="shared" si="54"/>
        <v>0</v>
      </c>
      <c r="MY24" s="90">
        <f t="shared" si="54"/>
        <v>0</v>
      </c>
      <c r="MZ24" s="90">
        <f t="shared" si="54"/>
        <v>0</v>
      </c>
      <c r="NA24" s="90">
        <f t="shared" si="54"/>
        <v>0</v>
      </c>
      <c r="NB24" s="90">
        <f t="shared" si="54"/>
        <v>0</v>
      </c>
      <c r="NC24" s="92">
        <f t="shared" si="70"/>
        <v>0</v>
      </c>
      <c r="ND24" s="90">
        <f t="shared" si="55"/>
        <v>0</v>
      </c>
      <c r="NE24" s="90">
        <f t="shared" si="55"/>
        <v>0</v>
      </c>
      <c r="NF24" s="90">
        <f t="shared" si="55"/>
        <v>0</v>
      </c>
      <c r="NG24" s="90">
        <f t="shared" si="55"/>
        <v>0</v>
      </c>
      <c r="NH24" s="90">
        <f t="shared" si="55"/>
        <v>0</v>
      </c>
      <c r="NI24" s="90">
        <f t="shared" si="55"/>
        <v>0</v>
      </c>
      <c r="NJ24" s="93">
        <f t="shared" si="56"/>
        <v>0</v>
      </c>
      <c r="NK24" s="94">
        <f t="shared" si="57"/>
        <v>0</v>
      </c>
    </row>
    <row r="25" spans="1:375" x14ac:dyDescent="0.25">
      <c r="A25" s="67">
        <v>81200</v>
      </c>
      <c r="B25" s="95" t="s">
        <v>320</v>
      </c>
      <c r="C25" s="90">
        <f>IFERROR(HLOOKUP($A25,Náklady_2018!$D$1:$MN$27,24,FALSE),0)</f>
        <v>0</v>
      </c>
      <c r="D25" s="19"/>
      <c r="E25" s="19"/>
      <c r="F25" s="91" t="s">
        <v>585</v>
      </c>
      <c r="G25" s="92">
        <f t="shared" si="58"/>
        <v>0</v>
      </c>
      <c r="H25" s="90">
        <f t="shared" si="19"/>
        <v>0</v>
      </c>
      <c r="I25" s="90">
        <f t="shared" si="72"/>
        <v>0</v>
      </c>
      <c r="J25" s="90">
        <f t="shared" si="72"/>
        <v>0</v>
      </c>
      <c r="K25" s="90">
        <f t="shared" si="72"/>
        <v>0</v>
      </c>
      <c r="L25" s="90">
        <f t="shared" si="72"/>
        <v>0</v>
      </c>
      <c r="M25" s="90">
        <f t="shared" si="72"/>
        <v>0</v>
      </c>
      <c r="N25" s="90">
        <f t="shared" si="72"/>
        <v>0</v>
      </c>
      <c r="O25" s="90">
        <f t="shared" si="72"/>
        <v>0</v>
      </c>
      <c r="P25" s="90">
        <f t="shared" si="72"/>
        <v>0</v>
      </c>
      <c r="Q25" s="90">
        <f t="shared" si="72"/>
        <v>0</v>
      </c>
      <c r="R25" s="90">
        <f t="shared" si="72"/>
        <v>0</v>
      </c>
      <c r="S25" s="90">
        <f t="shared" si="72"/>
        <v>0</v>
      </c>
      <c r="T25" s="90">
        <f t="shared" si="72"/>
        <v>0</v>
      </c>
      <c r="U25" s="90">
        <f t="shared" si="72"/>
        <v>0</v>
      </c>
      <c r="V25" s="90">
        <f t="shared" si="72"/>
        <v>0</v>
      </c>
      <c r="W25" s="90">
        <f t="shared" si="72"/>
        <v>0</v>
      </c>
      <c r="X25" s="90">
        <f t="shared" si="72"/>
        <v>0</v>
      </c>
      <c r="Y25" s="90">
        <f t="shared" si="72"/>
        <v>0</v>
      </c>
      <c r="Z25" s="90">
        <f t="shared" si="72"/>
        <v>0</v>
      </c>
      <c r="AA25" s="90">
        <f t="shared" si="72"/>
        <v>0</v>
      </c>
      <c r="AB25" s="90">
        <f t="shared" si="72"/>
        <v>0</v>
      </c>
      <c r="AC25" s="90">
        <f t="shared" si="71"/>
        <v>0</v>
      </c>
      <c r="AD25" s="90">
        <f t="shared" si="71"/>
        <v>0</v>
      </c>
      <c r="AE25" s="90">
        <f t="shared" si="71"/>
        <v>0</v>
      </c>
      <c r="AF25" s="90">
        <f t="shared" si="71"/>
        <v>0</v>
      </c>
      <c r="AG25" s="90">
        <f t="shared" si="71"/>
        <v>0</v>
      </c>
      <c r="AH25" s="90">
        <f t="shared" si="71"/>
        <v>0</v>
      </c>
      <c r="AI25" s="90">
        <f t="shared" si="71"/>
        <v>0</v>
      </c>
      <c r="AJ25" s="90">
        <f t="shared" si="71"/>
        <v>0</v>
      </c>
      <c r="AK25" s="90">
        <f t="shared" si="71"/>
        <v>0</v>
      </c>
      <c r="AL25" s="90">
        <f t="shared" si="71"/>
        <v>0</v>
      </c>
      <c r="AM25" s="90">
        <f t="shared" si="71"/>
        <v>0</v>
      </c>
      <c r="AN25" s="90">
        <f t="shared" si="71"/>
        <v>0</v>
      </c>
      <c r="AO25" s="90">
        <f t="shared" si="71"/>
        <v>0</v>
      </c>
      <c r="AP25" s="90">
        <f t="shared" si="71"/>
        <v>0</v>
      </c>
      <c r="AQ25" s="90">
        <f t="shared" si="71"/>
        <v>0</v>
      </c>
      <c r="AR25" s="90">
        <f t="shared" si="71"/>
        <v>0</v>
      </c>
      <c r="AS25" s="90">
        <f t="shared" si="71"/>
        <v>0</v>
      </c>
      <c r="AT25" s="90">
        <f t="shared" si="71"/>
        <v>0</v>
      </c>
      <c r="AU25" s="90">
        <f t="shared" si="71"/>
        <v>0</v>
      </c>
      <c r="AV25" s="90">
        <f t="shared" si="71"/>
        <v>0</v>
      </c>
      <c r="AW25" s="90">
        <f t="shared" si="71"/>
        <v>0</v>
      </c>
      <c r="AX25" s="90">
        <f t="shared" si="71"/>
        <v>0</v>
      </c>
      <c r="AY25" s="90">
        <f t="shared" si="71"/>
        <v>0</v>
      </c>
      <c r="AZ25" s="90">
        <f t="shared" si="71"/>
        <v>0</v>
      </c>
      <c r="BA25" s="90">
        <f t="shared" si="71"/>
        <v>0</v>
      </c>
      <c r="BB25" s="90">
        <f t="shared" si="71"/>
        <v>0</v>
      </c>
      <c r="BC25" s="90">
        <f t="shared" si="71"/>
        <v>0</v>
      </c>
      <c r="BD25" s="92">
        <f t="shared" si="59"/>
        <v>0</v>
      </c>
      <c r="BE25" s="90">
        <f t="shared" si="21"/>
        <v>0</v>
      </c>
      <c r="BF25" s="90">
        <f t="shared" si="22"/>
        <v>0</v>
      </c>
      <c r="BG25" s="90">
        <f t="shared" si="22"/>
        <v>0</v>
      </c>
      <c r="BH25" s="90">
        <f t="shared" si="22"/>
        <v>0</v>
      </c>
      <c r="BI25" s="90">
        <f t="shared" si="22"/>
        <v>0</v>
      </c>
      <c r="BJ25" s="90">
        <f t="shared" si="22"/>
        <v>0</v>
      </c>
      <c r="BK25" s="90">
        <f t="shared" si="22"/>
        <v>0</v>
      </c>
      <c r="BL25" s="90">
        <f t="shared" si="22"/>
        <v>0</v>
      </c>
      <c r="BM25" s="90">
        <f t="shared" si="22"/>
        <v>0</v>
      </c>
      <c r="BN25" s="90">
        <f t="shared" si="22"/>
        <v>0</v>
      </c>
      <c r="BO25" s="90">
        <f t="shared" si="22"/>
        <v>0</v>
      </c>
      <c r="BP25" s="90">
        <f t="shared" si="22"/>
        <v>0</v>
      </c>
      <c r="BQ25" s="90">
        <f t="shared" si="22"/>
        <v>0</v>
      </c>
      <c r="BR25" s="90">
        <f t="shared" si="22"/>
        <v>0</v>
      </c>
      <c r="BS25" s="90">
        <f t="shared" si="22"/>
        <v>0</v>
      </c>
      <c r="BT25" s="90">
        <f t="shared" si="22"/>
        <v>0</v>
      </c>
      <c r="BU25" s="90">
        <f t="shared" si="22"/>
        <v>0</v>
      </c>
      <c r="BV25" s="90">
        <f t="shared" si="22"/>
        <v>0</v>
      </c>
      <c r="BW25" s="90">
        <f t="shared" si="22"/>
        <v>0</v>
      </c>
      <c r="BX25" s="90">
        <f t="shared" si="22"/>
        <v>0</v>
      </c>
      <c r="BY25" s="90">
        <f t="shared" si="22"/>
        <v>0</v>
      </c>
      <c r="BZ25" s="90">
        <f t="shared" si="22"/>
        <v>0</v>
      </c>
      <c r="CA25" s="90">
        <f t="shared" si="22"/>
        <v>0</v>
      </c>
      <c r="CB25" s="90">
        <f t="shared" si="22"/>
        <v>0</v>
      </c>
      <c r="CC25" s="90">
        <f t="shared" si="22"/>
        <v>0</v>
      </c>
      <c r="CD25" s="90">
        <f t="shared" si="22"/>
        <v>0</v>
      </c>
      <c r="CE25" s="90">
        <f t="shared" si="22"/>
        <v>0</v>
      </c>
      <c r="CF25" s="90">
        <f t="shared" si="23"/>
        <v>0</v>
      </c>
      <c r="CG25" s="92">
        <f t="shared" si="24"/>
        <v>0</v>
      </c>
      <c r="CH25" s="90">
        <f t="shared" si="25"/>
        <v>0</v>
      </c>
      <c r="CI25" s="90">
        <f t="shared" si="26"/>
        <v>0</v>
      </c>
      <c r="CJ25" s="90">
        <f t="shared" si="26"/>
        <v>0</v>
      </c>
      <c r="CK25" s="90">
        <f t="shared" si="26"/>
        <v>0</v>
      </c>
      <c r="CL25" s="90">
        <f t="shared" si="26"/>
        <v>0</v>
      </c>
      <c r="CM25" s="90">
        <f t="shared" si="26"/>
        <v>0</v>
      </c>
      <c r="CN25" s="90">
        <f t="shared" si="26"/>
        <v>0</v>
      </c>
      <c r="CO25" s="90">
        <f t="shared" si="26"/>
        <v>0</v>
      </c>
      <c r="CP25" s="90">
        <f t="shared" si="26"/>
        <v>0</v>
      </c>
      <c r="CQ25" s="90">
        <f t="shared" si="26"/>
        <v>0</v>
      </c>
      <c r="CR25" s="90">
        <f t="shared" si="26"/>
        <v>0</v>
      </c>
      <c r="CS25" s="90">
        <f t="shared" si="26"/>
        <v>0</v>
      </c>
      <c r="CT25" s="90">
        <f t="shared" si="26"/>
        <v>0</v>
      </c>
      <c r="CU25" s="90">
        <f t="shared" si="26"/>
        <v>0</v>
      </c>
      <c r="CV25" s="90">
        <f t="shared" si="26"/>
        <v>0</v>
      </c>
      <c r="CW25" s="90">
        <f t="shared" si="26"/>
        <v>0</v>
      </c>
      <c r="CX25" s="90">
        <f t="shared" si="26"/>
        <v>0</v>
      </c>
      <c r="CY25" s="92">
        <f t="shared" si="27"/>
        <v>0</v>
      </c>
      <c r="CZ25" s="90">
        <f t="shared" si="28"/>
        <v>0</v>
      </c>
      <c r="DA25" s="90">
        <f t="shared" si="29"/>
        <v>0</v>
      </c>
      <c r="DB25" s="90">
        <f t="shared" si="29"/>
        <v>0</v>
      </c>
      <c r="DC25" s="90">
        <f t="shared" si="29"/>
        <v>0</v>
      </c>
      <c r="DD25" s="90">
        <f t="shared" si="29"/>
        <v>0</v>
      </c>
      <c r="DE25" s="90">
        <f t="shared" si="29"/>
        <v>0</v>
      </c>
      <c r="DF25" s="90">
        <f t="shared" si="29"/>
        <v>0</v>
      </c>
      <c r="DG25" s="90">
        <f t="shared" si="29"/>
        <v>0</v>
      </c>
      <c r="DH25" s="90">
        <f t="shared" si="29"/>
        <v>0</v>
      </c>
      <c r="DI25" s="90">
        <f t="shared" si="29"/>
        <v>0</v>
      </c>
      <c r="DJ25" s="90">
        <f t="shared" si="29"/>
        <v>0</v>
      </c>
      <c r="DK25" s="90">
        <f t="shared" si="29"/>
        <v>0</v>
      </c>
      <c r="DL25" s="90">
        <f t="shared" si="29"/>
        <v>0</v>
      </c>
      <c r="DM25" s="90">
        <f t="shared" si="29"/>
        <v>0</v>
      </c>
      <c r="DN25" s="90">
        <f t="shared" si="29"/>
        <v>0</v>
      </c>
      <c r="DO25" s="90">
        <f t="shared" si="29"/>
        <v>0</v>
      </c>
      <c r="DP25" s="90">
        <f t="shared" si="29"/>
        <v>0</v>
      </c>
      <c r="DQ25" s="90">
        <f t="shared" si="29"/>
        <v>0</v>
      </c>
      <c r="DR25" s="90">
        <f t="shared" si="29"/>
        <v>0</v>
      </c>
      <c r="DS25" s="90">
        <f t="shared" si="29"/>
        <v>0</v>
      </c>
      <c r="DT25" s="90">
        <f t="shared" si="29"/>
        <v>0</v>
      </c>
      <c r="DU25" s="90">
        <f t="shared" si="29"/>
        <v>0</v>
      </c>
      <c r="DV25" s="92">
        <f t="shared" si="60"/>
        <v>0</v>
      </c>
      <c r="DW25" s="90">
        <f t="shared" si="30"/>
        <v>0</v>
      </c>
      <c r="DX25" s="90">
        <f t="shared" si="30"/>
        <v>0</v>
      </c>
      <c r="DY25" s="90">
        <f t="shared" si="30"/>
        <v>0</v>
      </c>
      <c r="DZ25" s="90">
        <f t="shared" si="30"/>
        <v>0</v>
      </c>
      <c r="EA25" s="90">
        <f t="shared" si="30"/>
        <v>0</v>
      </c>
      <c r="EB25" s="92">
        <f t="shared" si="61"/>
        <v>0</v>
      </c>
      <c r="EC25" s="90">
        <f t="shared" si="31"/>
        <v>0</v>
      </c>
      <c r="ED25" s="90">
        <f t="shared" si="32"/>
        <v>0</v>
      </c>
      <c r="EE25" s="90">
        <f t="shared" si="32"/>
        <v>0</v>
      </c>
      <c r="EF25" s="90">
        <f t="shared" si="32"/>
        <v>0</v>
      </c>
      <c r="EG25" s="90">
        <f t="shared" si="32"/>
        <v>0</v>
      </c>
      <c r="EH25" s="90">
        <f t="shared" si="32"/>
        <v>0</v>
      </c>
      <c r="EI25" s="90">
        <f t="shared" si="32"/>
        <v>0</v>
      </c>
      <c r="EJ25" s="90">
        <f t="shared" si="32"/>
        <v>0</v>
      </c>
      <c r="EK25" s="90">
        <f t="shared" si="32"/>
        <v>0</v>
      </c>
      <c r="EL25" s="90">
        <f t="shared" si="32"/>
        <v>0</v>
      </c>
      <c r="EM25" s="90">
        <f t="shared" si="32"/>
        <v>0</v>
      </c>
      <c r="EN25" s="90">
        <f t="shared" si="32"/>
        <v>0</v>
      </c>
      <c r="EO25" s="90">
        <f t="shared" si="32"/>
        <v>0</v>
      </c>
      <c r="EP25" s="90">
        <f t="shared" si="32"/>
        <v>0</v>
      </c>
      <c r="EQ25" s="90">
        <f t="shared" si="32"/>
        <v>0</v>
      </c>
      <c r="ER25" s="90">
        <f t="shared" si="32"/>
        <v>0</v>
      </c>
      <c r="ES25" s="90">
        <f t="shared" si="32"/>
        <v>0</v>
      </c>
      <c r="ET25" s="90">
        <f t="shared" si="32"/>
        <v>0</v>
      </c>
      <c r="EU25" s="90">
        <f t="shared" si="32"/>
        <v>0</v>
      </c>
      <c r="EV25" s="90">
        <f t="shared" si="32"/>
        <v>0</v>
      </c>
      <c r="EW25" s="90">
        <f t="shared" si="32"/>
        <v>0</v>
      </c>
      <c r="EX25" s="90">
        <f t="shared" si="32"/>
        <v>0</v>
      </c>
      <c r="EY25" s="90">
        <f t="shared" si="32"/>
        <v>0</v>
      </c>
      <c r="EZ25" s="90">
        <f t="shared" si="32"/>
        <v>0</v>
      </c>
      <c r="FA25" s="90">
        <f t="shared" si="32"/>
        <v>0</v>
      </c>
      <c r="FB25" s="90">
        <f t="shared" si="32"/>
        <v>0</v>
      </c>
      <c r="FC25" s="90">
        <f t="shared" si="32"/>
        <v>0</v>
      </c>
      <c r="FD25" s="90">
        <f t="shared" si="32"/>
        <v>0</v>
      </c>
      <c r="FE25" s="92">
        <f t="shared" si="62"/>
        <v>0</v>
      </c>
      <c r="FF25" s="90">
        <f t="shared" si="33"/>
        <v>0</v>
      </c>
      <c r="FG25" s="90">
        <f t="shared" si="33"/>
        <v>0</v>
      </c>
      <c r="FH25" s="90">
        <f t="shared" si="33"/>
        <v>0</v>
      </c>
      <c r="FI25" s="90">
        <f t="shared" si="33"/>
        <v>0</v>
      </c>
      <c r="FJ25" s="90">
        <f t="shared" si="33"/>
        <v>0</v>
      </c>
      <c r="FK25" s="90">
        <f t="shared" si="33"/>
        <v>0</v>
      </c>
      <c r="FL25" s="90">
        <f t="shared" si="33"/>
        <v>0</v>
      </c>
      <c r="FM25" s="90">
        <f t="shared" si="33"/>
        <v>0</v>
      </c>
      <c r="FN25" s="90">
        <f t="shared" si="33"/>
        <v>0</v>
      </c>
      <c r="FO25" s="90">
        <f t="shared" si="33"/>
        <v>0</v>
      </c>
      <c r="FP25" s="90">
        <f t="shared" si="33"/>
        <v>0</v>
      </c>
      <c r="FQ25" s="90">
        <f t="shared" si="33"/>
        <v>0</v>
      </c>
      <c r="FR25" s="90">
        <f t="shared" si="33"/>
        <v>0</v>
      </c>
      <c r="FS25" s="90">
        <f t="shared" si="33"/>
        <v>0</v>
      </c>
      <c r="FT25" s="90">
        <f t="shared" si="34"/>
        <v>0</v>
      </c>
      <c r="FU25" s="90">
        <f t="shared" si="34"/>
        <v>0</v>
      </c>
      <c r="FV25" s="90">
        <f t="shared" si="34"/>
        <v>0</v>
      </c>
      <c r="FW25" s="92">
        <f t="shared" si="63"/>
        <v>0</v>
      </c>
      <c r="FX25" s="90">
        <f t="shared" si="35"/>
        <v>0</v>
      </c>
      <c r="FY25" s="90">
        <f t="shared" si="36"/>
        <v>0</v>
      </c>
      <c r="FZ25" s="90">
        <f t="shared" si="36"/>
        <v>0</v>
      </c>
      <c r="GA25" s="90">
        <f t="shared" si="36"/>
        <v>0</v>
      </c>
      <c r="GB25" s="90">
        <f t="shared" si="36"/>
        <v>0</v>
      </c>
      <c r="GC25" s="90">
        <f t="shared" si="36"/>
        <v>0</v>
      </c>
      <c r="GD25" s="90">
        <f t="shared" si="36"/>
        <v>0</v>
      </c>
      <c r="GE25" s="90">
        <f t="shared" si="36"/>
        <v>0</v>
      </c>
      <c r="GF25" s="90">
        <f t="shared" si="36"/>
        <v>0</v>
      </c>
      <c r="GG25" s="90">
        <f t="shared" si="36"/>
        <v>0</v>
      </c>
      <c r="GH25" s="90">
        <f t="shared" si="36"/>
        <v>0</v>
      </c>
      <c r="GI25" s="90">
        <f t="shared" si="36"/>
        <v>0</v>
      </c>
      <c r="GJ25" s="90">
        <f t="shared" si="36"/>
        <v>0</v>
      </c>
      <c r="GK25" s="90">
        <f t="shared" si="36"/>
        <v>0</v>
      </c>
      <c r="GL25" s="90">
        <f t="shared" si="36"/>
        <v>0</v>
      </c>
      <c r="GM25" s="90">
        <f t="shared" si="36"/>
        <v>0</v>
      </c>
      <c r="GN25" s="90">
        <f t="shared" si="36"/>
        <v>0</v>
      </c>
      <c r="GO25" s="90">
        <f t="shared" si="36"/>
        <v>0</v>
      </c>
      <c r="GP25" s="90">
        <f t="shared" si="36"/>
        <v>0</v>
      </c>
      <c r="GQ25" s="90">
        <f t="shared" si="36"/>
        <v>0</v>
      </c>
      <c r="GR25" s="90">
        <f t="shared" si="36"/>
        <v>0</v>
      </c>
      <c r="GS25" s="92">
        <f t="shared" si="64"/>
        <v>0</v>
      </c>
      <c r="GT25" s="90">
        <f t="shared" si="37"/>
        <v>0</v>
      </c>
      <c r="GU25" s="90">
        <f t="shared" si="37"/>
        <v>0</v>
      </c>
      <c r="GV25" s="90">
        <f t="shared" si="37"/>
        <v>0</v>
      </c>
      <c r="GW25" s="90">
        <f t="shared" si="37"/>
        <v>0</v>
      </c>
      <c r="GX25" s="90">
        <f t="shared" si="37"/>
        <v>0</v>
      </c>
      <c r="GY25" s="90">
        <f t="shared" si="37"/>
        <v>0</v>
      </c>
      <c r="GZ25" s="90">
        <f t="shared" si="37"/>
        <v>0</v>
      </c>
      <c r="HA25" s="90">
        <f t="shared" si="37"/>
        <v>0</v>
      </c>
      <c r="HB25" s="90">
        <f t="shared" si="37"/>
        <v>0</v>
      </c>
      <c r="HC25" s="90">
        <f t="shared" si="37"/>
        <v>0</v>
      </c>
      <c r="HD25" s="90">
        <f t="shared" si="37"/>
        <v>0</v>
      </c>
      <c r="HE25" s="92">
        <f t="shared" si="65"/>
        <v>0</v>
      </c>
      <c r="HF25" s="90">
        <f t="shared" si="38"/>
        <v>0</v>
      </c>
      <c r="HG25" s="90">
        <f t="shared" si="38"/>
        <v>0</v>
      </c>
      <c r="HH25" s="90">
        <f t="shared" si="38"/>
        <v>0</v>
      </c>
      <c r="HI25" s="90">
        <f t="shared" si="38"/>
        <v>0</v>
      </c>
      <c r="HJ25" s="90">
        <f t="shared" si="38"/>
        <v>0</v>
      </c>
      <c r="HK25" s="90">
        <f t="shared" si="38"/>
        <v>0</v>
      </c>
      <c r="HL25" s="90">
        <f t="shared" si="38"/>
        <v>0</v>
      </c>
      <c r="HM25" s="90">
        <f t="shared" si="38"/>
        <v>0</v>
      </c>
      <c r="HN25" s="90">
        <f t="shared" si="38"/>
        <v>0</v>
      </c>
      <c r="HO25" s="90">
        <f t="shared" si="38"/>
        <v>0</v>
      </c>
      <c r="HP25" s="90">
        <f t="shared" si="38"/>
        <v>0</v>
      </c>
      <c r="HQ25" s="90">
        <f t="shared" si="38"/>
        <v>0</v>
      </c>
      <c r="HR25" s="90">
        <f t="shared" si="38"/>
        <v>0</v>
      </c>
      <c r="HS25" s="90">
        <f t="shared" si="38"/>
        <v>0</v>
      </c>
      <c r="HT25" s="90">
        <f t="shared" si="38"/>
        <v>0</v>
      </c>
      <c r="HU25" s="90">
        <f t="shared" si="38"/>
        <v>0</v>
      </c>
      <c r="HV25" s="92">
        <f t="shared" si="66"/>
        <v>0</v>
      </c>
      <c r="HW25" s="90">
        <f t="shared" si="39"/>
        <v>0</v>
      </c>
      <c r="HX25" s="90">
        <f t="shared" si="39"/>
        <v>0</v>
      </c>
      <c r="HY25" s="90">
        <f t="shared" si="39"/>
        <v>0</v>
      </c>
      <c r="HZ25" s="90">
        <f t="shared" si="39"/>
        <v>0</v>
      </c>
      <c r="IA25" s="90">
        <f t="shared" si="39"/>
        <v>0</v>
      </c>
      <c r="IB25" s="90">
        <f t="shared" si="39"/>
        <v>0</v>
      </c>
      <c r="IC25" s="90">
        <f t="shared" si="39"/>
        <v>0</v>
      </c>
      <c r="ID25" s="90">
        <f t="shared" si="39"/>
        <v>0</v>
      </c>
      <c r="IE25" s="90">
        <f t="shared" si="39"/>
        <v>0</v>
      </c>
      <c r="IF25" s="92">
        <f t="shared" si="40"/>
        <v>0</v>
      </c>
      <c r="IG25" s="90">
        <f t="shared" si="41"/>
        <v>0</v>
      </c>
      <c r="IH25" s="90">
        <f t="shared" si="42"/>
        <v>0</v>
      </c>
      <c r="II25" s="90">
        <f t="shared" si="42"/>
        <v>0</v>
      </c>
      <c r="IJ25" s="90">
        <f t="shared" si="42"/>
        <v>0</v>
      </c>
      <c r="IK25" s="90">
        <f t="shared" si="42"/>
        <v>0</v>
      </c>
      <c r="IL25" s="90">
        <f t="shared" si="42"/>
        <v>0</v>
      </c>
      <c r="IM25" s="90">
        <f t="shared" si="42"/>
        <v>0</v>
      </c>
      <c r="IN25" s="90">
        <f t="shared" si="42"/>
        <v>0</v>
      </c>
      <c r="IO25" s="90">
        <f t="shared" si="42"/>
        <v>0</v>
      </c>
      <c r="IP25" s="90">
        <f t="shared" si="42"/>
        <v>0</v>
      </c>
      <c r="IQ25" s="90">
        <f t="shared" si="42"/>
        <v>0</v>
      </c>
      <c r="IR25" s="90">
        <f t="shared" si="42"/>
        <v>0</v>
      </c>
      <c r="IS25" s="90">
        <f t="shared" si="42"/>
        <v>0</v>
      </c>
      <c r="IT25" s="90">
        <f t="shared" si="42"/>
        <v>0</v>
      </c>
      <c r="IU25" s="90">
        <f t="shared" si="42"/>
        <v>0</v>
      </c>
      <c r="IV25" s="90">
        <f t="shared" si="42"/>
        <v>0</v>
      </c>
      <c r="IW25" s="90">
        <f t="shared" si="42"/>
        <v>0</v>
      </c>
      <c r="IX25" s="90">
        <f t="shared" si="42"/>
        <v>0</v>
      </c>
      <c r="IY25" s="92">
        <f t="shared" si="43"/>
        <v>0</v>
      </c>
      <c r="IZ25" s="90">
        <f t="shared" si="44"/>
        <v>0</v>
      </c>
      <c r="JA25" s="90">
        <f t="shared" si="45"/>
        <v>0</v>
      </c>
      <c r="JB25" s="90">
        <f t="shared" si="44"/>
        <v>0</v>
      </c>
      <c r="JC25" s="90">
        <f t="shared" si="45"/>
        <v>0</v>
      </c>
      <c r="JD25" s="90">
        <f t="shared" si="45"/>
        <v>0</v>
      </c>
      <c r="JE25" s="90">
        <f t="shared" si="45"/>
        <v>0</v>
      </c>
      <c r="JF25" s="90">
        <f t="shared" si="45"/>
        <v>0</v>
      </c>
      <c r="JG25" s="90">
        <f t="shared" si="45"/>
        <v>0</v>
      </c>
      <c r="JH25" s="90">
        <f t="shared" si="45"/>
        <v>0</v>
      </c>
      <c r="JI25" s="90">
        <f t="shared" si="45"/>
        <v>0</v>
      </c>
      <c r="JJ25" s="90">
        <f t="shared" si="45"/>
        <v>0</v>
      </c>
      <c r="JK25" s="90">
        <f t="shared" si="45"/>
        <v>0</v>
      </c>
      <c r="JL25" s="90">
        <f t="shared" si="45"/>
        <v>0</v>
      </c>
      <c r="JM25" s="90">
        <f t="shared" si="45"/>
        <v>0</v>
      </c>
      <c r="JN25" s="90">
        <f t="shared" si="45"/>
        <v>0</v>
      </c>
      <c r="JO25" s="90">
        <f t="shared" si="45"/>
        <v>0</v>
      </c>
      <c r="JP25" s="90">
        <f t="shared" si="45"/>
        <v>0</v>
      </c>
      <c r="JQ25" s="90">
        <f t="shared" si="45"/>
        <v>0</v>
      </c>
      <c r="JR25" s="90">
        <f t="shared" si="45"/>
        <v>0</v>
      </c>
      <c r="JS25" s="90">
        <f t="shared" si="45"/>
        <v>0</v>
      </c>
      <c r="JT25" s="92">
        <f t="shared" si="46"/>
        <v>0</v>
      </c>
      <c r="JU25" s="90">
        <f t="shared" si="47"/>
        <v>0</v>
      </c>
      <c r="JV25" s="90">
        <f t="shared" si="73"/>
        <v>0</v>
      </c>
      <c r="JW25" s="90">
        <f t="shared" si="47"/>
        <v>0</v>
      </c>
      <c r="JX25" s="90">
        <f t="shared" si="73"/>
        <v>0</v>
      </c>
      <c r="JY25" s="90">
        <f t="shared" si="73"/>
        <v>0</v>
      </c>
      <c r="JZ25" s="90">
        <f t="shared" si="73"/>
        <v>0</v>
      </c>
      <c r="KA25" s="90">
        <f t="shared" si="73"/>
        <v>0</v>
      </c>
      <c r="KB25" s="90">
        <f t="shared" si="73"/>
        <v>0</v>
      </c>
      <c r="KC25" s="90">
        <f t="shared" si="47"/>
        <v>0</v>
      </c>
      <c r="KD25" s="90">
        <f t="shared" si="73"/>
        <v>0</v>
      </c>
      <c r="KE25" s="90">
        <f t="shared" si="73"/>
        <v>0</v>
      </c>
      <c r="KF25" s="90">
        <f t="shared" si="73"/>
        <v>0</v>
      </c>
      <c r="KG25" s="90">
        <f t="shared" si="73"/>
        <v>0</v>
      </c>
      <c r="KH25" s="90">
        <f t="shared" si="73"/>
        <v>0</v>
      </c>
      <c r="KI25" s="90">
        <f t="shared" si="73"/>
        <v>0</v>
      </c>
      <c r="KJ25" s="90">
        <f t="shared" si="47"/>
        <v>0</v>
      </c>
      <c r="KK25" s="90">
        <f t="shared" si="73"/>
        <v>0</v>
      </c>
      <c r="KL25" s="90">
        <f t="shared" si="73"/>
        <v>0</v>
      </c>
      <c r="KM25" s="90">
        <f t="shared" si="73"/>
        <v>0</v>
      </c>
      <c r="KN25" s="90">
        <f t="shared" si="48"/>
        <v>0</v>
      </c>
      <c r="KO25" s="90">
        <f t="shared" si="73"/>
        <v>0</v>
      </c>
      <c r="KP25" s="90">
        <f t="shared" si="73"/>
        <v>0</v>
      </c>
      <c r="KQ25" s="90">
        <f t="shared" si="73"/>
        <v>0</v>
      </c>
      <c r="KR25" s="90">
        <f t="shared" si="73"/>
        <v>0</v>
      </c>
      <c r="KS25" s="90">
        <f t="shared" si="73"/>
        <v>0</v>
      </c>
      <c r="KT25" s="90">
        <f t="shared" si="73"/>
        <v>0</v>
      </c>
      <c r="KU25" s="90">
        <f t="shared" si="73"/>
        <v>0</v>
      </c>
      <c r="KV25" s="90">
        <f t="shared" si="73"/>
        <v>0</v>
      </c>
      <c r="KW25" s="90">
        <f t="shared" si="73"/>
        <v>0</v>
      </c>
      <c r="KX25" s="90">
        <f t="shared" si="73"/>
        <v>0</v>
      </c>
      <c r="KY25" s="90">
        <f t="shared" si="73"/>
        <v>0</v>
      </c>
      <c r="KZ25" s="90">
        <f t="shared" si="73"/>
        <v>0</v>
      </c>
      <c r="LA25" s="90">
        <f t="shared" si="73"/>
        <v>0</v>
      </c>
      <c r="LB25" s="90">
        <f t="shared" si="73"/>
        <v>0</v>
      </c>
      <c r="LC25" s="90">
        <f t="shared" si="73"/>
        <v>0</v>
      </c>
      <c r="LD25" s="90">
        <f t="shared" si="73"/>
        <v>0</v>
      </c>
      <c r="LE25" s="90">
        <f t="shared" si="73"/>
        <v>0</v>
      </c>
      <c r="LF25" s="90">
        <f t="shared" si="73"/>
        <v>0</v>
      </c>
      <c r="LG25" s="90">
        <f t="shared" si="73"/>
        <v>0</v>
      </c>
      <c r="LH25" s="90">
        <f t="shared" si="73"/>
        <v>0</v>
      </c>
      <c r="LI25" s="90">
        <f t="shared" si="73"/>
        <v>0</v>
      </c>
      <c r="LJ25" s="90">
        <f t="shared" si="73"/>
        <v>0</v>
      </c>
      <c r="LK25" s="90">
        <f t="shared" si="50"/>
        <v>0</v>
      </c>
      <c r="LL25" s="90">
        <f t="shared" si="50"/>
        <v>0</v>
      </c>
      <c r="LM25" s="92">
        <f t="shared" si="67"/>
        <v>0</v>
      </c>
      <c r="LN25" s="90">
        <f t="shared" si="51"/>
        <v>0</v>
      </c>
      <c r="LO25" s="90">
        <f t="shared" si="51"/>
        <v>0</v>
      </c>
      <c r="LP25" s="90">
        <f t="shared" si="51"/>
        <v>0</v>
      </c>
      <c r="LQ25" s="90">
        <f t="shared" si="51"/>
        <v>0</v>
      </c>
      <c r="LR25" s="90">
        <f t="shared" si="51"/>
        <v>0</v>
      </c>
      <c r="LS25" s="92">
        <f t="shared" si="68"/>
        <v>0</v>
      </c>
      <c r="LT25" s="90">
        <f t="shared" si="52"/>
        <v>0</v>
      </c>
      <c r="LU25" s="90">
        <f t="shared" si="52"/>
        <v>0</v>
      </c>
      <c r="LV25" s="90">
        <f t="shared" si="52"/>
        <v>0</v>
      </c>
      <c r="LW25" s="90">
        <f t="shared" si="52"/>
        <v>0</v>
      </c>
      <c r="LX25" s="90">
        <f t="shared" si="52"/>
        <v>0</v>
      </c>
      <c r="LY25" s="90">
        <f t="shared" si="52"/>
        <v>0</v>
      </c>
      <c r="LZ25" s="90">
        <f t="shared" si="52"/>
        <v>0</v>
      </c>
      <c r="MA25" s="90">
        <f t="shared" si="52"/>
        <v>0</v>
      </c>
      <c r="MB25" s="90">
        <f t="shared" si="52"/>
        <v>0</v>
      </c>
      <c r="MC25" s="90">
        <f t="shared" si="52"/>
        <v>0</v>
      </c>
      <c r="MD25" s="90">
        <f t="shared" si="52"/>
        <v>0</v>
      </c>
      <c r="ME25" s="90">
        <f t="shared" si="52"/>
        <v>0</v>
      </c>
      <c r="MF25" s="90">
        <f t="shared" si="52"/>
        <v>0</v>
      </c>
      <c r="MG25" s="92">
        <f t="shared" si="69"/>
        <v>0</v>
      </c>
      <c r="MH25" s="90">
        <f t="shared" si="53"/>
        <v>0</v>
      </c>
      <c r="MI25" s="90">
        <f t="shared" si="54"/>
        <v>0</v>
      </c>
      <c r="MJ25" s="90">
        <f t="shared" si="54"/>
        <v>0</v>
      </c>
      <c r="MK25" s="90">
        <f t="shared" si="54"/>
        <v>0</v>
      </c>
      <c r="ML25" s="90">
        <f t="shared" si="54"/>
        <v>0</v>
      </c>
      <c r="MM25" s="90">
        <f t="shared" si="54"/>
        <v>0</v>
      </c>
      <c r="MN25" s="90">
        <f t="shared" si="54"/>
        <v>0</v>
      </c>
      <c r="MO25" s="90">
        <f t="shared" si="54"/>
        <v>0</v>
      </c>
      <c r="MP25" s="90">
        <f t="shared" si="54"/>
        <v>0</v>
      </c>
      <c r="MQ25" s="90">
        <f t="shared" si="54"/>
        <v>0</v>
      </c>
      <c r="MR25" s="90">
        <f t="shared" si="54"/>
        <v>0</v>
      </c>
      <c r="MS25" s="90">
        <f t="shared" si="54"/>
        <v>0</v>
      </c>
      <c r="MT25" s="90">
        <f t="shared" si="54"/>
        <v>0</v>
      </c>
      <c r="MU25" s="90">
        <f t="shared" si="54"/>
        <v>0</v>
      </c>
      <c r="MV25" s="90">
        <f t="shared" si="54"/>
        <v>0</v>
      </c>
      <c r="MW25" s="90">
        <f t="shared" si="54"/>
        <v>0</v>
      </c>
      <c r="MX25" s="90">
        <f t="shared" si="54"/>
        <v>0</v>
      </c>
      <c r="MY25" s="90">
        <f t="shared" si="54"/>
        <v>0</v>
      </c>
      <c r="MZ25" s="90">
        <f t="shared" si="54"/>
        <v>0</v>
      </c>
      <c r="NA25" s="90">
        <f t="shared" si="54"/>
        <v>0</v>
      </c>
      <c r="NB25" s="90">
        <f t="shared" si="54"/>
        <v>0</v>
      </c>
      <c r="NC25" s="92">
        <f t="shared" si="70"/>
        <v>0</v>
      </c>
      <c r="ND25" s="90">
        <f t="shared" si="55"/>
        <v>0</v>
      </c>
      <c r="NE25" s="90">
        <f t="shared" si="55"/>
        <v>0</v>
      </c>
      <c r="NF25" s="90">
        <f t="shared" si="55"/>
        <v>0</v>
      </c>
      <c r="NG25" s="90">
        <f t="shared" si="55"/>
        <v>0</v>
      </c>
      <c r="NH25" s="90">
        <f t="shared" si="55"/>
        <v>0</v>
      </c>
      <c r="NI25" s="90">
        <f t="shared" si="55"/>
        <v>0</v>
      </c>
      <c r="NJ25" s="93">
        <f t="shared" si="56"/>
        <v>0</v>
      </c>
      <c r="NK25" s="94">
        <f t="shared" si="57"/>
        <v>0</v>
      </c>
    </row>
    <row r="26" spans="1:375" x14ac:dyDescent="0.25">
      <c r="A26" s="67">
        <v>81210</v>
      </c>
      <c r="B26" s="96" t="s">
        <v>127</v>
      </c>
      <c r="C26" s="90">
        <f>IFERROR(HLOOKUP($A26,Náklady_2018!$D$1:$MN$27,24,FALSE),0)</f>
        <v>0</v>
      </c>
      <c r="D26" s="19"/>
      <c r="E26" s="19"/>
      <c r="F26" s="91" t="s">
        <v>585</v>
      </c>
      <c r="G26" s="92">
        <f t="shared" si="58"/>
        <v>0</v>
      </c>
      <c r="H26" s="90">
        <f t="shared" si="19"/>
        <v>0</v>
      </c>
      <c r="I26" s="90">
        <f t="shared" si="72"/>
        <v>0</v>
      </c>
      <c r="J26" s="90">
        <f t="shared" si="72"/>
        <v>0</v>
      </c>
      <c r="K26" s="90">
        <f t="shared" si="72"/>
        <v>0</v>
      </c>
      <c r="L26" s="90">
        <f t="shared" si="72"/>
        <v>0</v>
      </c>
      <c r="M26" s="90">
        <f t="shared" si="72"/>
        <v>0</v>
      </c>
      <c r="N26" s="90">
        <f t="shared" si="72"/>
        <v>0</v>
      </c>
      <c r="O26" s="90">
        <f t="shared" si="72"/>
        <v>0</v>
      </c>
      <c r="P26" s="90">
        <f t="shared" si="72"/>
        <v>0</v>
      </c>
      <c r="Q26" s="90">
        <f t="shared" si="72"/>
        <v>0</v>
      </c>
      <c r="R26" s="90">
        <f t="shared" si="72"/>
        <v>0</v>
      </c>
      <c r="S26" s="90">
        <f t="shared" si="72"/>
        <v>0</v>
      </c>
      <c r="T26" s="90">
        <f t="shared" si="72"/>
        <v>0</v>
      </c>
      <c r="U26" s="90">
        <f t="shared" si="72"/>
        <v>0</v>
      </c>
      <c r="V26" s="90">
        <f t="shared" si="72"/>
        <v>0</v>
      </c>
      <c r="W26" s="90">
        <f t="shared" si="72"/>
        <v>0</v>
      </c>
      <c r="X26" s="90">
        <f t="shared" si="72"/>
        <v>0</v>
      </c>
      <c r="Y26" s="90">
        <f t="shared" si="72"/>
        <v>0</v>
      </c>
      <c r="Z26" s="90">
        <f t="shared" si="72"/>
        <v>0</v>
      </c>
      <c r="AA26" s="90">
        <f t="shared" si="72"/>
        <v>0</v>
      </c>
      <c r="AB26" s="90">
        <f t="shared" si="72"/>
        <v>0</v>
      </c>
      <c r="AC26" s="90">
        <f t="shared" si="71"/>
        <v>0</v>
      </c>
      <c r="AD26" s="90">
        <f t="shared" si="71"/>
        <v>0</v>
      </c>
      <c r="AE26" s="90">
        <f t="shared" si="71"/>
        <v>0</v>
      </c>
      <c r="AF26" s="90">
        <f t="shared" si="71"/>
        <v>0</v>
      </c>
      <c r="AG26" s="90">
        <f t="shared" si="71"/>
        <v>0</v>
      </c>
      <c r="AH26" s="90">
        <f t="shared" si="71"/>
        <v>0</v>
      </c>
      <c r="AI26" s="90">
        <f t="shared" si="71"/>
        <v>0</v>
      </c>
      <c r="AJ26" s="90">
        <f t="shared" si="71"/>
        <v>0</v>
      </c>
      <c r="AK26" s="90">
        <f t="shared" si="71"/>
        <v>0</v>
      </c>
      <c r="AL26" s="90">
        <f t="shared" si="71"/>
        <v>0</v>
      </c>
      <c r="AM26" s="90">
        <f t="shared" si="71"/>
        <v>0</v>
      </c>
      <c r="AN26" s="90">
        <f t="shared" si="71"/>
        <v>0</v>
      </c>
      <c r="AO26" s="90">
        <f t="shared" si="71"/>
        <v>0</v>
      </c>
      <c r="AP26" s="90">
        <f t="shared" si="71"/>
        <v>0</v>
      </c>
      <c r="AQ26" s="90">
        <f t="shared" si="71"/>
        <v>0</v>
      </c>
      <c r="AR26" s="90">
        <f t="shared" si="71"/>
        <v>0</v>
      </c>
      <c r="AS26" s="90">
        <f t="shared" si="71"/>
        <v>0</v>
      </c>
      <c r="AT26" s="90">
        <f t="shared" si="71"/>
        <v>0</v>
      </c>
      <c r="AU26" s="90">
        <f t="shared" si="71"/>
        <v>0</v>
      </c>
      <c r="AV26" s="90">
        <f t="shared" si="71"/>
        <v>0</v>
      </c>
      <c r="AW26" s="90">
        <f t="shared" si="71"/>
        <v>0</v>
      </c>
      <c r="AX26" s="90">
        <f t="shared" si="71"/>
        <v>0</v>
      </c>
      <c r="AY26" s="90">
        <f t="shared" si="71"/>
        <v>0</v>
      </c>
      <c r="AZ26" s="90">
        <f t="shared" si="71"/>
        <v>0</v>
      </c>
      <c r="BA26" s="90">
        <f t="shared" si="71"/>
        <v>0</v>
      </c>
      <c r="BB26" s="90">
        <f t="shared" si="71"/>
        <v>0</v>
      </c>
      <c r="BC26" s="90">
        <f t="shared" si="71"/>
        <v>0</v>
      </c>
      <c r="BD26" s="92">
        <f t="shared" si="59"/>
        <v>0</v>
      </c>
      <c r="BE26" s="90">
        <f t="shared" si="21"/>
        <v>0</v>
      </c>
      <c r="BF26" s="90">
        <f t="shared" si="22"/>
        <v>0</v>
      </c>
      <c r="BG26" s="90">
        <f t="shared" si="22"/>
        <v>0</v>
      </c>
      <c r="BH26" s="90">
        <f t="shared" si="22"/>
        <v>0</v>
      </c>
      <c r="BI26" s="90">
        <f t="shared" si="22"/>
        <v>0</v>
      </c>
      <c r="BJ26" s="90">
        <f t="shared" si="22"/>
        <v>0</v>
      </c>
      <c r="BK26" s="90">
        <f t="shared" si="22"/>
        <v>0</v>
      </c>
      <c r="BL26" s="90">
        <f t="shared" si="22"/>
        <v>0</v>
      </c>
      <c r="BM26" s="90">
        <f t="shared" si="22"/>
        <v>0</v>
      </c>
      <c r="BN26" s="90">
        <f t="shared" si="22"/>
        <v>0</v>
      </c>
      <c r="BO26" s="90">
        <f t="shared" si="22"/>
        <v>0</v>
      </c>
      <c r="BP26" s="90">
        <f t="shared" si="22"/>
        <v>0</v>
      </c>
      <c r="BQ26" s="90">
        <f t="shared" si="22"/>
        <v>0</v>
      </c>
      <c r="BR26" s="90">
        <f t="shared" si="22"/>
        <v>0</v>
      </c>
      <c r="BS26" s="90">
        <f t="shared" si="22"/>
        <v>0</v>
      </c>
      <c r="BT26" s="90">
        <f t="shared" si="22"/>
        <v>0</v>
      </c>
      <c r="BU26" s="90">
        <f t="shared" si="22"/>
        <v>0</v>
      </c>
      <c r="BV26" s="90">
        <f t="shared" si="22"/>
        <v>0</v>
      </c>
      <c r="BW26" s="90">
        <f t="shared" si="22"/>
        <v>0</v>
      </c>
      <c r="BX26" s="90">
        <f t="shared" si="22"/>
        <v>0</v>
      </c>
      <c r="BY26" s="90">
        <f t="shared" si="22"/>
        <v>0</v>
      </c>
      <c r="BZ26" s="90">
        <f t="shared" si="22"/>
        <v>0</v>
      </c>
      <c r="CA26" s="90">
        <f t="shared" si="22"/>
        <v>0</v>
      </c>
      <c r="CB26" s="90">
        <f t="shared" si="22"/>
        <v>0</v>
      </c>
      <c r="CC26" s="90">
        <f t="shared" si="22"/>
        <v>0</v>
      </c>
      <c r="CD26" s="90">
        <f t="shared" si="22"/>
        <v>0</v>
      </c>
      <c r="CE26" s="90">
        <f t="shared" si="22"/>
        <v>0</v>
      </c>
      <c r="CF26" s="90">
        <f t="shared" si="23"/>
        <v>0</v>
      </c>
      <c r="CG26" s="92">
        <f t="shared" si="24"/>
        <v>0</v>
      </c>
      <c r="CH26" s="90">
        <f t="shared" si="25"/>
        <v>0</v>
      </c>
      <c r="CI26" s="90">
        <f t="shared" si="26"/>
        <v>0</v>
      </c>
      <c r="CJ26" s="90">
        <f t="shared" si="26"/>
        <v>0</v>
      </c>
      <c r="CK26" s="90">
        <f t="shared" si="26"/>
        <v>0</v>
      </c>
      <c r="CL26" s="90">
        <f t="shared" si="26"/>
        <v>0</v>
      </c>
      <c r="CM26" s="90">
        <f t="shared" si="26"/>
        <v>0</v>
      </c>
      <c r="CN26" s="90">
        <f t="shared" si="26"/>
        <v>0</v>
      </c>
      <c r="CO26" s="90">
        <f t="shared" si="26"/>
        <v>0</v>
      </c>
      <c r="CP26" s="90">
        <f t="shared" si="26"/>
        <v>0</v>
      </c>
      <c r="CQ26" s="90">
        <f t="shared" si="26"/>
        <v>0</v>
      </c>
      <c r="CR26" s="90">
        <f t="shared" si="26"/>
        <v>0</v>
      </c>
      <c r="CS26" s="90">
        <f t="shared" si="26"/>
        <v>0</v>
      </c>
      <c r="CT26" s="90">
        <f t="shared" si="26"/>
        <v>0</v>
      </c>
      <c r="CU26" s="90">
        <f t="shared" si="26"/>
        <v>0</v>
      </c>
      <c r="CV26" s="90">
        <f t="shared" si="26"/>
        <v>0</v>
      </c>
      <c r="CW26" s="90">
        <f t="shared" si="26"/>
        <v>0</v>
      </c>
      <c r="CX26" s="90">
        <f t="shared" si="26"/>
        <v>0</v>
      </c>
      <c r="CY26" s="92">
        <f t="shared" si="27"/>
        <v>0</v>
      </c>
      <c r="CZ26" s="90">
        <f t="shared" si="28"/>
        <v>0</v>
      </c>
      <c r="DA26" s="90">
        <f t="shared" si="29"/>
        <v>0</v>
      </c>
      <c r="DB26" s="90">
        <f t="shared" si="29"/>
        <v>0</v>
      </c>
      <c r="DC26" s="90">
        <f t="shared" si="29"/>
        <v>0</v>
      </c>
      <c r="DD26" s="90">
        <f t="shared" si="29"/>
        <v>0</v>
      </c>
      <c r="DE26" s="90">
        <f t="shared" si="29"/>
        <v>0</v>
      </c>
      <c r="DF26" s="90">
        <f t="shared" si="29"/>
        <v>0</v>
      </c>
      <c r="DG26" s="90">
        <f t="shared" si="29"/>
        <v>0</v>
      </c>
      <c r="DH26" s="90">
        <f t="shared" si="29"/>
        <v>0</v>
      </c>
      <c r="DI26" s="90">
        <f t="shared" si="29"/>
        <v>0</v>
      </c>
      <c r="DJ26" s="90">
        <f t="shared" si="29"/>
        <v>0</v>
      </c>
      <c r="DK26" s="90">
        <f t="shared" si="29"/>
        <v>0</v>
      </c>
      <c r="DL26" s="90">
        <f t="shared" si="29"/>
        <v>0</v>
      </c>
      <c r="DM26" s="90">
        <f t="shared" si="29"/>
        <v>0</v>
      </c>
      <c r="DN26" s="90">
        <f t="shared" si="29"/>
        <v>0</v>
      </c>
      <c r="DO26" s="90">
        <f t="shared" si="29"/>
        <v>0</v>
      </c>
      <c r="DP26" s="90">
        <f t="shared" si="29"/>
        <v>0</v>
      </c>
      <c r="DQ26" s="90">
        <f t="shared" si="29"/>
        <v>0</v>
      </c>
      <c r="DR26" s="90">
        <f t="shared" si="29"/>
        <v>0</v>
      </c>
      <c r="DS26" s="90">
        <f t="shared" si="29"/>
        <v>0</v>
      </c>
      <c r="DT26" s="90">
        <f t="shared" si="29"/>
        <v>0</v>
      </c>
      <c r="DU26" s="90">
        <f t="shared" si="29"/>
        <v>0</v>
      </c>
      <c r="DV26" s="92">
        <f t="shared" si="60"/>
        <v>0</v>
      </c>
      <c r="DW26" s="90">
        <f t="shared" si="30"/>
        <v>0</v>
      </c>
      <c r="DX26" s="90">
        <f t="shared" si="30"/>
        <v>0</v>
      </c>
      <c r="DY26" s="90">
        <f t="shared" si="30"/>
        <v>0</v>
      </c>
      <c r="DZ26" s="90">
        <f t="shared" si="30"/>
        <v>0</v>
      </c>
      <c r="EA26" s="90">
        <f t="shared" si="30"/>
        <v>0</v>
      </c>
      <c r="EB26" s="92">
        <f t="shared" si="61"/>
        <v>0</v>
      </c>
      <c r="EC26" s="90">
        <f t="shared" si="31"/>
        <v>0</v>
      </c>
      <c r="ED26" s="90">
        <f t="shared" si="32"/>
        <v>0</v>
      </c>
      <c r="EE26" s="90">
        <f t="shared" si="32"/>
        <v>0</v>
      </c>
      <c r="EF26" s="90">
        <f t="shared" si="32"/>
        <v>0</v>
      </c>
      <c r="EG26" s="90">
        <f t="shared" si="32"/>
        <v>0</v>
      </c>
      <c r="EH26" s="90">
        <f t="shared" si="32"/>
        <v>0</v>
      </c>
      <c r="EI26" s="90">
        <f t="shared" si="32"/>
        <v>0</v>
      </c>
      <c r="EJ26" s="90">
        <f t="shared" si="32"/>
        <v>0</v>
      </c>
      <c r="EK26" s="90">
        <f t="shared" si="32"/>
        <v>0</v>
      </c>
      <c r="EL26" s="90">
        <f t="shared" si="32"/>
        <v>0</v>
      </c>
      <c r="EM26" s="90">
        <f t="shared" si="32"/>
        <v>0</v>
      </c>
      <c r="EN26" s="90">
        <f t="shared" si="32"/>
        <v>0</v>
      </c>
      <c r="EO26" s="90">
        <f t="shared" si="32"/>
        <v>0</v>
      </c>
      <c r="EP26" s="90">
        <f t="shared" si="32"/>
        <v>0</v>
      </c>
      <c r="EQ26" s="90">
        <f t="shared" si="32"/>
        <v>0</v>
      </c>
      <c r="ER26" s="90">
        <f t="shared" si="32"/>
        <v>0</v>
      </c>
      <c r="ES26" s="90">
        <f t="shared" si="32"/>
        <v>0</v>
      </c>
      <c r="ET26" s="90">
        <f t="shared" si="32"/>
        <v>0</v>
      </c>
      <c r="EU26" s="90">
        <f t="shared" si="32"/>
        <v>0</v>
      </c>
      <c r="EV26" s="90">
        <f t="shared" si="32"/>
        <v>0</v>
      </c>
      <c r="EW26" s="90">
        <f t="shared" si="32"/>
        <v>0</v>
      </c>
      <c r="EX26" s="90">
        <f t="shared" si="32"/>
        <v>0</v>
      </c>
      <c r="EY26" s="90">
        <f t="shared" si="32"/>
        <v>0</v>
      </c>
      <c r="EZ26" s="90">
        <f t="shared" si="32"/>
        <v>0</v>
      </c>
      <c r="FA26" s="90">
        <f t="shared" si="32"/>
        <v>0</v>
      </c>
      <c r="FB26" s="90">
        <f t="shared" si="32"/>
        <v>0</v>
      </c>
      <c r="FC26" s="90">
        <f t="shared" si="32"/>
        <v>0</v>
      </c>
      <c r="FD26" s="90">
        <f t="shared" si="32"/>
        <v>0</v>
      </c>
      <c r="FE26" s="92">
        <f t="shared" si="62"/>
        <v>0</v>
      </c>
      <c r="FF26" s="90">
        <f t="shared" si="33"/>
        <v>0</v>
      </c>
      <c r="FG26" s="90">
        <f t="shared" si="33"/>
        <v>0</v>
      </c>
      <c r="FH26" s="90">
        <f t="shared" si="33"/>
        <v>0</v>
      </c>
      <c r="FI26" s="90">
        <f t="shared" si="33"/>
        <v>0</v>
      </c>
      <c r="FJ26" s="90">
        <f t="shared" si="33"/>
        <v>0</v>
      </c>
      <c r="FK26" s="90">
        <f t="shared" si="33"/>
        <v>0</v>
      </c>
      <c r="FL26" s="90">
        <f t="shared" si="33"/>
        <v>0</v>
      </c>
      <c r="FM26" s="90">
        <f t="shared" si="33"/>
        <v>0</v>
      </c>
      <c r="FN26" s="90">
        <f t="shared" si="33"/>
        <v>0</v>
      </c>
      <c r="FO26" s="90">
        <f t="shared" si="33"/>
        <v>0</v>
      </c>
      <c r="FP26" s="90">
        <f t="shared" si="33"/>
        <v>0</v>
      </c>
      <c r="FQ26" s="90">
        <f t="shared" si="33"/>
        <v>0</v>
      </c>
      <c r="FR26" s="90">
        <f t="shared" si="33"/>
        <v>0</v>
      </c>
      <c r="FS26" s="90">
        <f t="shared" si="33"/>
        <v>0</v>
      </c>
      <c r="FT26" s="90">
        <f t="shared" si="34"/>
        <v>0</v>
      </c>
      <c r="FU26" s="90">
        <f t="shared" si="34"/>
        <v>0</v>
      </c>
      <c r="FV26" s="90">
        <f t="shared" si="34"/>
        <v>0</v>
      </c>
      <c r="FW26" s="92">
        <f t="shared" si="63"/>
        <v>0</v>
      </c>
      <c r="FX26" s="90">
        <f t="shared" si="35"/>
        <v>0</v>
      </c>
      <c r="FY26" s="90">
        <f t="shared" si="36"/>
        <v>0</v>
      </c>
      <c r="FZ26" s="90">
        <f t="shared" si="36"/>
        <v>0</v>
      </c>
      <c r="GA26" s="90">
        <f t="shared" si="36"/>
        <v>0</v>
      </c>
      <c r="GB26" s="90">
        <f t="shared" si="36"/>
        <v>0</v>
      </c>
      <c r="GC26" s="90">
        <f t="shared" si="36"/>
        <v>0</v>
      </c>
      <c r="GD26" s="90">
        <f t="shared" si="36"/>
        <v>0</v>
      </c>
      <c r="GE26" s="90">
        <f t="shared" si="36"/>
        <v>0</v>
      </c>
      <c r="GF26" s="90">
        <f t="shared" si="36"/>
        <v>0</v>
      </c>
      <c r="GG26" s="90">
        <f t="shared" si="36"/>
        <v>0</v>
      </c>
      <c r="GH26" s="90">
        <f t="shared" si="36"/>
        <v>0</v>
      </c>
      <c r="GI26" s="90">
        <f t="shared" si="36"/>
        <v>0</v>
      </c>
      <c r="GJ26" s="90">
        <f t="shared" si="36"/>
        <v>0</v>
      </c>
      <c r="GK26" s="90">
        <f t="shared" si="36"/>
        <v>0</v>
      </c>
      <c r="GL26" s="90">
        <f t="shared" si="36"/>
        <v>0</v>
      </c>
      <c r="GM26" s="90">
        <f t="shared" si="36"/>
        <v>0</v>
      </c>
      <c r="GN26" s="90">
        <f t="shared" si="36"/>
        <v>0</v>
      </c>
      <c r="GO26" s="90">
        <f t="shared" si="36"/>
        <v>0</v>
      </c>
      <c r="GP26" s="90">
        <f t="shared" si="36"/>
        <v>0</v>
      </c>
      <c r="GQ26" s="90">
        <f t="shared" si="36"/>
        <v>0</v>
      </c>
      <c r="GR26" s="90">
        <f t="shared" si="36"/>
        <v>0</v>
      </c>
      <c r="GS26" s="92">
        <f t="shared" si="64"/>
        <v>0</v>
      </c>
      <c r="GT26" s="90">
        <f t="shared" si="37"/>
        <v>0</v>
      </c>
      <c r="GU26" s="90">
        <f t="shared" si="37"/>
        <v>0</v>
      </c>
      <c r="GV26" s="90">
        <f t="shared" si="37"/>
        <v>0</v>
      </c>
      <c r="GW26" s="90">
        <f t="shared" si="37"/>
        <v>0</v>
      </c>
      <c r="GX26" s="90">
        <f t="shared" si="37"/>
        <v>0</v>
      </c>
      <c r="GY26" s="90">
        <f t="shared" si="37"/>
        <v>0</v>
      </c>
      <c r="GZ26" s="90">
        <f t="shared" si="37"/>
        <v>0</v>
      </c>
      <c r="HA26" s="90">
        <f t="shared" si="37"/>
        <v>0</v>
      </c>
      <c r="HB26" s="90">
        <f t="shared" si="37"/>
        <v>0</v>
      </c>
      <c r="HC26" s="90">
        <f t="shared" si="37"/>
        <v>0</v>
      </c>
      <c r="HD26" s="90">
        <f t="shared" si="37"/>
        <v>0</v>
      </c>
      <c r="HE26" s="92">
        <f t="shared" si="65"/>
        <v>0</v>
      </c>
      <c r="HF26" s="90">
        <f t="shared" si="38"/>
        <v>0</v>
      </c>
      <c r="HG26" s="90">
        <f t="shared" si="38"/>
        <v>0</v>
      </c>
      <c r="HH26" s="90">
        <f t="shared" si="38"/>
        <v>0</v>
      </c>
      <c r="HI26" s="90">
        <f t="shared" si="38"/>
        <v>0</v>
      </c>
      <c r="HJ26" s="90">
        <f t="shared" si="38"/>
        <v>0</v>
      </c>
      <c r="HK26" s="90">
        <f t="shared" si="38"/>
        <v>0</v>
      </c>
      <c r="HL26" s="90">
        <f t="shared" si="38"/>
        <v>0</v>
      </c>
      <c r="HM26" s="90">
        <f t="shared" si="38"/>
        <v>0</v>
      </c>
      <c r="HN26" s="90">
        <f t="shared" si="38"/>
        <v>0</v>
      </c>
      <c r="HO26" s="90">
        <f t="shared" si="38"/>
        <v>0</v>
      </c>
      <c r="HP26" s="90">
        <f t="shared" si="38"/>
        <v>0</v>
      </c>
      <c r="HQ26" s="90">
        <f t="shared" si="38"/>
        <v>0</v>
      </c>
      <c r="HR26" s="90">
        <f t="shared" si="38"/>
        <v>0</v>
      </c>
      <c r="HS26" s="90">
        <f t="shared" si="38"/>
        <v>0</v>
      </c>
      <c r="HT26" s="90">
        <f t="shared" si="38"/>
        <v>0</v>
      </c>
      <c r="HU26" s="90">
        <f t="shared" si="38"/>
        <v>0</v>
      </c>
      <c r="HV26" s="92">
        <f t="shared" si="66"/>
        <v>0</v>
      </c>
      <c r="HW26" s="90">
        <f t="shared" si="39"/>
        <v>0</v>
      </c>
      <c r="HX26" s="90">
        <f t="shared" si="39"/>
        <v>0</v>
      </c>
      <c r="HY26" s="90">
        <f t="shared" si="39"/>
        <v>0</v>
      </c>
      <c r="HZ26" s="90">
        <f t="shared" si="39"/>
        <v>0</v>
      </c>
      <c r="IA26" s="90">
        <f t="shared" si="39"/>
        <v>0</v>
      </c>
      <c r="IB26" s="90">
        <f t="shared" si="39"/>
        <v>0</v>
      </c>
      <c r="IC26" s="90">
        <f t="shared" si="39"/>
        <v>0</v>
      </c>
      <c r="ID26" s="90">
        <f t="shared" si="39"/>
        <v>0</v>
      </c>
      <c r="IE26" s="90">
        <f t="shared" si="39"/>
        <v>0</v>
      </c>
      <c r="IF26" s="92">
        <f t="shared" si="40"/>
        <v>0</v>
      </c>
      <c r="IG26" s="90">
        <f t="shared" si="41"/>
        <v>0</v>
      </c>
      <c r="IH26" s="90">
        <f t="shared" si="42"/>
        <v>0</v>
      </c>
      <c r="II26" s="90">
        <f t="shared" si="42"/>
        <v>0</v>
      </c>
      <c r="IJ26" s="90">
        <f t="shared" si="42"/>
        <v>0</v>
      </c>
      <c r="IK26" s="90">
        <f t="shared" si="42"/>
        <v>0</v>
      </c>
      <c r="IL26" s="90">
        <f t="shared" si="42"/>
        <v>0</v>
      </c>
      <c r="IM26" s="90">
        <f t="shared" si="42"/>
        <v>0</v>
      </c>
      <c r="IN26" s="90">
        <f t="shared" si="42"/>
        <v>0</v>
      </c>
      <c r="IO26" s="90">
        <f t="shared" si="42"/>
        <v>0</v>
      </c>
      <c r="IP26" s="90">
        <f t="shared" si="42"/>
        <v>0</v>
      </c>
      <c r="IQ26" s="90">
        <f t="shared" si="42"/>
        <v>0</v>
      </c>
      <c r="IR26" s="90">
        <f t="shared" si="42"/>
        <v>0</v>
      </c>
      <c r="IS26" s="90">
        <f t="shared" si="42"/>
        <v>0</v>
      </c>
      <c r="IT26" s="90">
        <f t="shared" si="42"/>
        <v>0</v>
      </c>
      <c r="IU26" s="90">
        <f t="shared" si="42"/>
        <v>0</v>
      </c>
      <c r="IV26" s="90">
        <f t="shared" si="42"/>
        <v>0</v>
      </c>
      <c r="IW26" s="90">
        <f t="shared" si="42"/>
        <v>0</v>
      </c>
      <c r="IX26" s="90">
        <f t="shared" si="42"/>
        <v>0</v>
      </c>
      <c r="IY26" s="92">
        <f t="shared" si="43"/>
        <v>0</v>
      </c>
      <c r="IZ26" s="90">
        <f t="shared" si="44"/>
        <v>0</v>
      </c>
      <c r="JA26" s="90">
        <f t="shared" si="45"/>
        <v>0</v>
      </c>
      <c r="JB26" s="90">
        <f t="shared" si="44"/>
        <v>0</v>
      </c>
      <c r="JC26" s="90">
        <f t="shared" si="45"/>
        <v>0</v>
      </c>
      <c r="JD26" s="90">
        <f t="shared" si="45"/>
        <v>0</v>
      </c>
      <c r="JE26" s="90">
        <f t="shared" si="45"/>
        <v>0</v>
      </c>
      <c r="JF26" s="90">
        <f t="shared" si="45"/>
        <v>0</v>
      </c>
      <c r="JG26" s="90">
        <f t="shared" si="45"/>
        <v>0</v>
      </c>
      <c r="JH26" s="90">
        <f t="shared" si="45"/>
        <v>0</v>
      </c>
      <c r="JI26" s="90">
        <f t="shared" si="45"/>
        <v>0</v>
      </c>
      <c r="JJ26" s="90">
        <f t="shared" si="45"/>
        <v>0</v>
      </c>
      <c r="JK26" s="90">
        <f t="shared" si="45"/>
        <v>0</v>
      </c>
      <c r="JL26" s="90">
        <f t="shared" si="45"/>
        <v>0</v>
      </c>
      <c r="JM26" s="90">
        <f t="shared" si="45"/>
        <v>0</v>
      </c>
      <c r="JN26" s="90">
        <f t="shared" si="45"/>
        <v>0</v>
      </c>
      <c r="JO26" s="90">
        <f t="shared" si="45"/>
        <v>0</v>
      </c>
      <c r="JP26" s="90">
        <f t="shared" si="45"/>
        <v>0</v>
      </c>
      <c r="JQ26" s="90">
        <f t="shared" si="45"/>
        <v>0</v>
      </c>
      <c r="JR26" s="90">
        <f t="shared" si="45"/>
        <v>0</v>
      </c>
      <c r="JS26" s="90">
        <f t="shared" si="45"/>
        <v>0</v>
      </c>
      <c r="JT26" s="92">
        <f t="shared" si="46"/>
        <v>0</v>
      </c>
      <c r="JU26" s="90">
        <f t="shared" si="47"/>
        <v>0</v>
      </c>
      <c r="JV26" s="90">
        <f t="shared" si="73"/>
        <v>0</v>
      </c>
      <c r="JW26" s="90">
        <f t="shared" si="47"/>
        <v>0</v>
      </c>
      <c r="JX26" s="90">
        <f t="shared" si="73"/>
        <v>0</v>
      </c>
      <c r="JY26" s="90">
        <f t="shared" si="73"/>
        <v>0</v>
      </c>
      <c r="JZ26" s="90">
        <f t="shared" si="73"/>
        <v>0</v>
      </c>
      <c r="KA26" s="90">
        <f t="shared" si="73"/>
        <v>0</v>
      </c>
      <c r="KB26" s="90">
        <f t="shared" si="73"/>
        <v>0</v>
      </c>
      <c r="KC26" s="90">
        <f t="shared" si="47"/>
        <v>0</v>
      </c>
      <c r="KD26" s="90">
        <f t="shared" si="73"/>
        <v>0</v>
      </c>
      <c r="KE26" s="90">
        <f t="shared" si="73"/>
        <v>0</v>
      </c>
      <c r="KF26" s="90">
        <f t="shared" si="73"/>
        <v>0</v>
      </c>
      <c r="KG26" s="90">
        <f t="shared" si="73"/>
        <v>0</v>
      </c>
      <c r="KH26" s="90">
        <f t="shared" si="73"/>
        <v>0</v>
      </c>
      <c r="KI26" s="90">
        <f t="shared" si="73"/>
        <v>0</v>
      </c>
      <c r="KJ26" s="90">
        <f t="shared" si="47"/>
        <v>0</v>
      </c>
      <c r="KK26" s="90">
        <f t="shared" si="73"/>
        <v>0</v>
      </c>
      <c r="KL26" s="90">
        <f t="shared" si="73"/>
        <v>0</v>
      </c>
      <c r="KM26" s="90">
        <f t="shared" si="73"/>
        <v>0</v>
      </c>
      <c r="KN26" s="90">
        <f t="shared" si="48"/>
        <v>0</v>
      </c>
      <c r="KO26" s="90">
        <f t="shared" si="73"/>
        <v>0</v>
      </c>
      <c r="KP26" s="90">
        <f t="shared" si="73"/>
        <v>0</v>
      </c>
      <c r="KQ26" s="90">
        <f t="shared" si="73"/>
        <v>0</v>
      </c>
      <c r="KR26" s="90">
        <f t="shared" si="73"/>
        <v>0</v>
      </c>
      <c r="KS26" s="90">
        <f t="shared" si="73"/>
        <v>0</v>
      </c>
      <c r="KT26" s="90">
        <f t="shared" si="73"/>
        <v>0</v>
      </c>
      <c r="KU26" s="90">
        <f t="shared" si="73"/>
        <v>0</v>
      </c>
      <c r="KV26" s="90">
        <f t="shared" si="73"/>
        <v>0</v>
      </c>
      <c r="KW26" s="90">
        <f t="shared" si="73"/>
        <v>0</v>
      </c>
      <c r="KX26" s="90">
        <f t="shared" si="73"/>
        <v>0</v>
      </c>
      <c r="KY26" s="90">
        <f t="shared" si="73"/>
        <v>0</v>
      </c>
      <c r="KZ26" s="90">
        <f t="shared" si="73"/>
        <v>0</v>
      </c>
      <c r="LA26" s="90">
        <f t="shared" si="73"/>
        <v>0</v>
      </c>
      <c r="LB26" s="90">
        <f t="shared" si="73"/>
        <v>0</v>
      </c>
      <c r="LC26" s="90">
        <f t="shared" si="73"/>
        <v>0</v>
      </c>
      <c r="LD26" s="90">
        <f t="shared" si="73"/>
        <v>0</v>
      </c>
      <c r="LE26" s="90">
        <f t="shared" si="73"/>
        <v>0</v>
      </c>
      <c r="LF26" s="90">
        <f t="shared" si="73"/>
        <v>0</v>
      </c>
      <c r="LG26" s="90">
        <f t="shared" si="73"/>
        <v>0</v>
      </c>
      <c r="LH26" s="90">
        <f t="shared" si="73"/>
        <v>0</v>
      </c>
      <c r="LI26" s="90">
        <f t="shared" si="73"/>
        <v>0</v>
      </c>
      <c r="LJ26" s="90">
        <f t="shared" si="73"/>
        <v>0</v>
      </c>
      <c r="LK26" s="90">
        <f t="shared" si="50"/>
        <v>0</v>
      </c>
      <c r="LL26" s="90">
        <f t="shared" si="50"/>
        <v>0</v>
      </c>
      <c r="LM26" s="92">
        <f t="shared" si="67"/>
        <v>0</v>
      </c>
      <c r="LN26" s="90">
        <f t="shared" si="51"/>
        <v>0</v>
      </c>
      <c r="LO26" s="90">
        <f t="shared" si="51"/>
        <v>0</v>
      </c>
      <c r="LP26" s="90">
        <f t="shared" si="51"/>
        <v>0</v>
      </c>
      <c r="LQ26" s="90">
        <f t="shared" si="51"/>
        <v>0</v>
      </c>
      <c r="LR26" s="90">
        <f t="shared" si="51"/>
        <v>0</v>
      </c>
      <c r="LS26" s="92">
        <f t="shared" si="68"/>
        <v>0</v>
      </c>
      <c r="LT26" s="90">
        <f t="shared" si="52"/>
        <v>0</v>
      </c>
      <c r="LU26" s="90">
        <f t="shared" si="52"/>
        <v>0</v>
      </c>
      <c r="LV26" s="90">
        <f t="shared" si="52"/>
        <v>0</v>
      </c>
      <c r="LW26" s="90">
        <f t="shared" si="52"/>
        <v>0</v>
      </c>
      <c r="LX26" s="90">
        <f t="shared" si="52"/>
        <v>0</v>
      </c>
      <c r="LY26" s="90">
        <f t="shared" si="52"/>
        <v>0</v>
      </c>
      <c r="LZ26" s="90">
        <f t="shared" si="52"/>
        <v>0</v>
      </c>
      <c r="MA26" s="90">
        <f t="shared" si="52"/>
        <v>0</v>
      </c>
      <c r="MB26" s="90">
        <f t="shared" si="52"/>
        <v>0</v>
      </c>
      <c r="MC26" s="90">
        <f t="shared" si="52"/>
        <v>0</v>
      </c>
      <c r="MD26" s="90">
        <f t="shared" si="52"/>
        <v>0</v>
      </c>
      <c r="ME26" s="90">
        <f t="shared" si="52"/>
        <v>0</v>
      </c>
      <c r="MF26" s="90">
        <f t="shared" si="52"/>
        <v>0</v>
      </c>
      <c r="MG26" s="92">
        <f t="shared" si="69"/>
        <v>0</v>
      </c>
      <c r="MH26" s="90">
        <f t="shared" si="53"/>
        <v>0</v>
      </c>
      <c r="MI26" s="90">
        <f t="shared" si="54"/>
        <v>0</v>
      </c>
      <c r="MJ26" s="90">
        <f t="shared" si="54"/>
        <v>0</v>
      </c>
      <c r="MK26" s="90">
        <f t="shared" si="54"/>
        <v>0</v>
      </c>
      <c r="ML26" s="90">
        <f t="shared" si="54"/>
        <v>0</v>
      </c>
      <c r="MM26" s="90">
        <f t="shared" si="54"/>
        <v>0</v>
      </c>
      <c r="MN26" s="90">
        <f t="shared" si="54"/>
        <v>0</v>
      </c>
      <c r="MO26" s="90">
        <f t="shared" si="54"/>
        <v>0</v>
      </c>
      <c r="MP26" s="90">
        <f t="shared" si="54"/>
        <v>0</v>
      </c>
      <c r="MQ26" s="90">
        <f t="shared" si="54"/>
        <v>0</v>
      </c>
      <c r="MR26" s="90">
        <f t="shared" si="54"/>
        <v>0</v>
      </c>
      <c r="MS26" s="90">
        <f t="shared" si="54"/>
        <v>0</v>
      </c>
      <c r="MT26" s="90">
        <f t="shared" si="54"/>
        <v>0</v>
      </c>
      <c r="MU26" s="90">
        <f t="shared" si="54"/>
        <v>0</v>
      </c>
      <c r="MV26" s="90">
        <f t="shared" si="54"/>
        <v>0</v>
      </c>
      <c r="MW26" s="90">
        <f t="shared" si="54"/>
        <v>0</v>
      </c>
      <c r="MX26" s="90">
        <f t="shared" si="54"/>
        <v>0</v>
      </c>
      <c r="MY26" s="90">
        <f t="shared" si="54"/>
        <v>0</v>
      </c>
      <c r="MZ26" s="90">
        <f t="shared" si="54"/>
        <v>0</v>
      </c>
      <c r="NA26" s="90">
        <f t="shared" si="54"/>
        <v>0</v>
      </c>
      <c r="NB26" s="90">
        <f t="shared" si="54"/>
        <v>0</v>
      </c>
      <c r="NC26" s="92">
        <f t="shared" si="70"/>
        <v>0</v>
      </c>
      <c r="ND26" s="90">
        <f t="shared" si="55"/>
        <v>0</v>
      </c>
      <c r="NE26" s="90">
        <f t="shared" si="55"/>
        <v>0</v>
      </c>
      <c r="NF26" s="90">
        <f t="shared" si="55"/>
        <v>0</v>
      </c>
      <c r="NG26" s="90">
        <f t="shared" si="55"/>
        <v>0</v>
      </c>
      <c r="NH26" s="90">
        <f t="shared" si="55"/>
        <v>0</v>
      </c>
      <c r="NI26" s="90">
        <f t="shared" si="55"/>
        <v>0</v>
      </c>
      <c r="NJ26" s="93">
        <f t="shared" si="56"/>
        <v>0</v>
      </c>
      <c r="NK26" s="94">
        <f t="shared" si="57"/>
        <v>0</v>
      </c>
    </row>
    <row r="27" spans="1:375" x14ac:dyDescent="0.25">
      <c r="A27" s="67">
        <v>81220</v>
      </c>
      <c r="B27" s="96" t="s">
        <v>174</v>
      </c>
      <c r="C27" s="90">
        <f>IFERROR(HLOOKUP($A27,Náklady_2018!$D$1:$MN$27,24,FALSE),0)</f>
        <v>0</v>
      </c>
      <c r="D27" s="19"/>
      <c r="E27" s="19"/>
      <c r="F27" s="91" t="s">
        <v>585</v>
      </c>
      <c r="G27" s="92">
        <f t="shared" si="58"/>
        <v>0</v>
      </c>
      <c r="H27" s="90">
        <f t="shared" si="19"/>
        <v>0</v>
      </c>
      <c r="I27" s="90">
        <f t="shared" si="72"/>
        <v>0</v>
      </c>
      <c r="J27" s="90">
        <f t="shared" si="72"/>
        <v>0</v>
      </c>
      <c r="K27" s="90">
        <f t="shared" si="72"/>
        <v>0</v>
      </c>
      <c r="L27" s="90">
        <f t="shared" si="72"/>
        <v>0</v>
      </c>
      <c r="M27" s="90">
        <f t="shared" si="72"/>
        <v>0</v>
      </c>
      <c r="N27" s="90">
        <f t="shared" si="72"/>
        <v>0</v>
      </c>
      <c r="O27" s="90">
        <f t="shared" si="72"/>
        <v>0</v>
      </c>
      <c r="P27" s="90">
        <f t="shared" si="72"/>
        <v>0</v>
      </c>
      <c r="Q27" s="90">
        <f t="shared" si="72"/>
        <v>0</v>
      </c>
      <c r="R27" s="90">
        <f t="shared" si="72"/>
        <v>0</v>
      </c>
      <c r="S27" s="90">
        <f t="shared" si="72"/>
        <v>0</v>
      </c>
      <c r="T27" s="90">
        <f t="shared" si="72"/>
        <v>0</v>
      </c>
      <c r="U27" s="90">
        <f t="shared" si="72"/>
        <v>0</v>
      </c>
      <c r="V27" s="90">
        <f t="shared" si="72"/>
        <v>0</v>
      </c>
      <c r="W27" s="90">
        <f t="shared" si="72"/>
        <v>0</v>
      </c>
      <c r="X27" s="90">
        <f t="shared" si="72"/>
        <v>0</v>
      </c>
      <c r="Y27" s="90">
        <f t="shared" si="72"/>
        <v>0</v>
      </c>
      <c r="Z27" s="90">
        <f t="shared" si="72"/>
        <v>0</v>
      </c>
      <c r="AA27" s="90">
        <f t="shared" si="72"/>
        <v>0</v>
      </c>
      <c r="AB27" s="90">
        <f t="shared" si="72"/>
        <v>0</v>
      </c>
      <c r="AC27" s="90">
        <f t="shared" si="71"/>
        <v>0</v>
      </c>
      <c r="AD27" s="90">
        <f t="shared" si="71"/>
        <v>0</v>
      </c>
      <c r="AE27" s="90">
        <f t="shared" si="71"/>
        <v>0</v>
      </c>
      <c r="AF27" s="90">
        <f t="shared" si="71"/>
        <v>0</v>
      </c>
      <c r="AG27" s="90">
        <f t="shared" si="71"/>
        <v>0</v>
      </c>
      <c r="AH27" s="90">
        <f t="shared" si="71"/>
        <v>0</v>
      </c>
      <c r="AI27" s="90">
        <f t="shared" si="71"/>
        <v>0</v>
      </c>
      <c r="AJ27" s="90">
        <f t="shared" si="71"/>
        <v>0</v>
      </c>
      <c r="AK27" s="90">
        <f t="shared" si="71"/>
        <v>0</v>
      </c>
      <c r="AL27" s="90">
        <f t="shared" si="71"/>
        <v>0</v>
      </c>
      <c r="AM27" s="90">
        <f t="shared" si="71"/>
        <v>0</v>
      </c>
      <c r="AN27" s="90">
        <f t="shared" si="71"/>
        <v>0</v>
      </c>
      <c r="AO27" s="90">
        <f t="shared" si="71"/>
        <v>0</v>
      </c>
      <c r="AP27" s="90">
        <f t="shared" si="71"/>
        <v>0</v>
      </c>
      <c r="AQ27" s="90">
        <f t="shared" si="71"/>
        <v>0</v>
      </c>
      <c r="AR27" s="90">
        <f t="shared" si="71"/>
        <v>0</v>
      </c>
      <c r="AS27" s="90">
        <f t="shared" si="71"/>
        <v>0</v>
      </c>
      <c r="AT27" s="90">
        <f t="shared" si="71"/>
        <v>0</v>
      </c>
      <c r="AU27" s="90">
        <f t="shared" si="71"/>
        <v>0</v>
      </c>
      <c r="AV27" s="90">
        <f t="shared" si="71"/>
        <v>0</v>
      </c>
      <c r="AW27" s="90">
        <f t="shared" si="71"/>
        <v>0</v>
      </c>
      <c r="AX27" s="90">
        <f t="shared" si="71"/>
        <v>0</v>
      </c>
      <c r="AY27" s="90">
        <f t="shared" si="71"/>
        <v>0</v>
      </c>
      <c r="AZ27" s="90">
        <f t="shared" si="71"/>
        <v>0</v>
      </c>
      <c r="BA27" s="90">
        <f t="shared" si="71"/>
        <v>0</v>
      </c>
      <c r="BB27" s="90">
        <f t="shared" si="71"/>
        <v>0</v>
      </c>
      <c r="BC27" s="90">
        <f t="shared" si="71"/>
        <v>0</v>
      </c>
      <c r="BD27" s="92">
        <f t="shared" si="59"/>
        <v>0</v>
      </c>
      <c r="BE27" s="90">
        <f t="shared" si="21"/>
        <v>0</v>
      </c>
      <c r="BF27" s="90">
        <f t="shared" si="22"/>
        <v>0</v>
      </c>
      <c r="BG27" s="90">
        <f t="shared" si="22"/>
        <v>0</v>
      </c>
      <c r="BH27" s="90">
        <f t="shared" si="22"/>
        <v>0</v>
      </c>
      <c r="BI27" s="90">
        <f t="shared" si="22"/>
        <v>0</v>
      </c>
      <c r="BJ27" s="90">
        <f t="shared" si="22"/>
        <v>0</v>
      </c>
      <c r="BK27" s="90">
        <f t="shared" si="22"/>
        <v>0</v>
      </c>
      <c r="BL27" s="90">
        <f t="shared" si="22"/>
        <v>0</v>
      </c>
      <c r="BM27" s="90">
        <f t="shared" si="22"/>
        <v>0</v>
      </c>
      <c r="BN27" s="90">
        <f t="shared" si="22"/>
        <v>0</v>
      </c>
      <c r="BO27" s="90">
        <f t="shared" si="22"/>
        <v>0</v>
      </c>
      <c r="BP27" s="90">
        <f t="shared" ref="BF27:CE34" si="74">IF($C27=0,0,"!!!")</f>
        <v>0</v>
      </c>
      <c r="BQ27" s="90">
        <f t="shared" si="74"/>
        <v>0</v>
      </c>
      <c r="BR27" s="90">
        <f t="shared" si="74"/>
        <v>0</v>
      </c>
      <c r="BS27" s="90">
        <f t="shared" si="74"/>
        <v>0</v>
      </c>
      <c r="BT27" s="90">
        <f t="shared" si="74"/>
        <v>0</v>
      </c>
      <c r="BU27" s="90">
        <f t="shared" si="74"/>
        <v>0</v>
      </c>
      <c r="BV27" s="90">
        <f t="shared" si="74"/>
        <v>0</v>
      </c>
      <c r="BW27" s="90">
        <f t="shared" si="74"/>
        <v>0</v>
      </c>
      <c r="BX27" s="90">
        <f t="shared" si="74"/>
        <v>0</v>
      </c>
      <c r="BY27" s="90">
        <f t="shared" si="74"/>
        <v>0</v>
      </c>
      <c r="BZ27" s="90">
        <f t="shared" si="74"/>
        <v>0</v>
      </c>
      <c r="CA27" s="90">
        <f t="shared" si="74"/>
        <v>0</v>
      </c>
      <c r="CB27" s="90">
        <f t="shared" si="74"/>
        <v>0</v>
      </c>
      <c r="CC27" s="90">
        <f t="shared" si="74"/>
        <v>0</v>
      </c>
      <c r="CD27" s="90">
        <f t="shared" si="74"/>
        <v>0</v>
      </c>
      <c r="CE27" s="90">
        <f t="shared" si="74"/>
        <v>0</v>
      </c>
      <c r="CF27" s="90">
        <f t="shared" si="23"/>
        <v>0</v>
      </c>
      <c r="CG27" s="92">
        <f t="shared" si="24"/>
        <v>0</v>
      </c>
      <c r="CH27" s="90">
        <f t="shared" si="25"/>
        <v>0</v>
      </c>
      <c r="CI27" s="90">
        <f t="shared" si="26"/>
        <v>0</v>
      </c>
      <c r="CJ27" s="90">
        <f t="shared" si="26"/>
        <v>0</v>
      </c>
      <c r="CK27" s="90">
        <f t="shared" si="26"/>
        <v>0</v>
      </c>
      <c r="CL27" s="90">
        <f t="shared" si="26"/>
        <v>0</v>
      </c>
      <c r="CM27" s="90">
        <f t="shared" si="26"/>
        <v>0</v>
      </c>
      <c r="CN27" s="90">
        <f t="shared" si="26"/>
        <v>0</v>
      </c>
      <c r="CO27" s="90">
        <f t="shared" si="26"/>
        <v>0</v>
      </c>
      <c r="CP27" s="90">
        <f t="shared" si="26"/>
        <v>0</v>
      </c>
      <c r="CQ27" s="90">
        <f t="shared" si="26"/>
        <v>0</v>
      </c>
      <c r="CR27" s="90">
        <f t="shared" si="26"/>
        <v>0</v>
      </c>
      <c r="CS27" s="90">
        <f t="shared" si="26"/>
        <v>0</v>
      </c>
      <c r="CT27" s="90">
        <f t="shared" si="26"/>
        <v>0</v>
      </c>
      <c r="CU27" s="90">
        <f t="shared" si="26"/>
        <v>0</v>
      </c>
      <c r="CV27" s="90">
        <f t="shared" si="26"/>
        <v>0</v>
      </c>
      <c r="CW27" s="90">
        <f t="shared" si="26"/>
        <v>0</v>
      </c>
      <c r="CX27" s="90">
        <f t="shared" si="26"/>
        <v>0</v>
      </c>
      <c r="CY27" s="92">
        <f t="shared" si="27"/>
        <v>0</v>
      </c>
      <c r="CZ27" s="90">
        <f t="shared" si="28"/>
        <v>0</v>
      </c>
      <c r="DA27" s="90">
        <f t="shared" si="29"/>
        <v>0</v>
      </c>
      <c r="DB27" s="90">
        <f t="shared" si="29"/>
        <v>0</v>
      </c>
      <c r="DC27" s="90">
        <f t="shared" si="29"/>
        <v>0</v>
      </c>
      <c r="DD27" s="90">
        <f t="shared" si="29"/>
        <v>0</v>
      </c>
      <c r="DE27" s="90">
        <f t="shared" si="29"/>
        <v>0</v>
      </c>
      <c r="DF27" s="90">
        <f t="shared" si="29"/>
        <v>0</v>
      </c>
      <c r="DG27" s="90">
        <f t="shared" si="29"/>
        <v>0</v>
      </c>
      <c r="DH27" s="90">
        <f t="shared" si="29"/>
        <v>0</v>
      </c>
      <c r="DI27" s="90">
        <f t="shared" si="29"/>
        <v>0</v>
      </c>
      <c r="DJ27" s="90">
        <f t="shared" si="29"/>
        <v>0</v>
      </c>
      <c r="DK27" s="90">
        <f t="shared" si="29"/>
        <v>0</v>
      </c>
      <c r="DL27" s="90">
        <f t="shared" si="29"/>
        <v>0</v>
      </c>
      <c r="DM27" s="90">
        <f t="shared" si="29"/>
        <v>0</v>
      </c>
      <c r="DN27" s="90">
        <f t="shared" si="29"/>
        <v>0</v>
      </c>
      <c r="DO27" s="90">
        <f t="shared" si="29"/>
        <v>0</v>
      </c>
      <c r="DP27" s="90">
        <f t="shared" si="29"/>
        <v>0</v>
      </c>
      <c r="DQ27" s="90">
        <f t="shared" si="29"/>
        <v>0</v>
      </c>
      <c r="DR27" s="90">
        <f t="shared" si="29"/>
        <v>0</v>
      </c>
      <c r="DS27" s="90">
        <f t="shared" si="29"/>
        <v>0</v>
      </c>
      <c r="DT27" s="90">
        <f t="shared" si="29"/>
        <v>0</v>
      </c>
      <c r="DU27" s="90">
        <f t="shared" si="29"/>
        <v>0</v>
      </c>
      <c r="DV27" s="92">
        <f t="shared" si="60"/>
        <v>0</v>
      </c>
      <c r="DW27" s="90">
        <f t="shared" si="30"/>
        <v>0</v>
      </c>
      <c r="DX27" s="90">
        <f t="shared" si="30"/>
        <v>0</v>
      </c>
      <c r="DY27" s="90">
        <f t="shared" si="30"/>
        <v>0</v>
      </c>
      <c r="DZ27" s="90">
        <f t="shared" si="30"/>
        <v>0</v>
      </c>
      <c r="EA27" s="90">
        <f t="shared" si="30"/>
        <v>0</v>
      </c>
      <c r="EB27" s="92">
        <f t="shared" si="61"/>
        <v>0</v>
      </c>
      <c r="EC27" s="90">
        <f t="shared" si="31"/>
        <v>0</v>
      </c>
      <c r="ED27" s="90">
        <f t="shared" ref="ED27:FD33" si="75">IF($C27=0,0,"!!!")</f>
        <v>0</v>
      </c>
      <c r="EE27" s="90">
        <f t="shared" si="75"/>
        <v>0</v>
      </c>
      <c r="EF27" s="90">
        <f t="shared" si="75"/>
        <v>0</v>
      </c>
      <c r="EG27" s="90">
        <f t="shared" si="75"/>
        <v>0</v>
      </c>
      <c r="EH27" s="90">
        <f t="shared" si="75"/>
        <v>0</v>
      </c>
      <c r="EI27" s="90">
        <f t="shared" si="75"/>
        <v>0</v>
      </c>
      <c r="EJ27" s="90">
        <f t="shared" si="75"/>
        <v>0</v>
      </c>
      <c r="EK27" s="90">
        <f t="shared" si="75"/>
        <v>0</v>
      </c>
      <c r="EL27" s="90">
        <f t="shared" si="75"/>
        <v>0</v>
      </c>
      <c r="EM27" s="90">
        <f t="shared" si="75"/>
        <v>0</v>
      </c>
      <c r="EN27" s="90">
        <f t="shared" si="75"/>
        <v>0</v>
      </c>
      <c r="EO27" s="90">
        <f t="shared" si="75"/>
        <v>0</v>
      </c>
      <c r="EP27" s="90">
        <f t="shared" si="75"/>
        <v>0</v>
      </c>
      <c r="EQ27" s="90">
        <f t="shared" si="75"/>
        <v>0</v>
      </c>
      <c r="ER27" s="90">
        <f t="shared" si="75"/>
        <v>0</v>
      </c>
      <c r="ES27" s="90">
        <f t="shared" si="75"/>
        <v>0</v>
      </c>
      <c r="ET27" s="90">
        <f t="shared" si="75"/>
        <v>0</v>
      </c>
      <c r="EU27" s="90">
        <f t="shared" si="75"/>
        <v>0</v>
      </c>
      <c r="EV27" s="90">
        <f t="shared" si="75"/>
        <v>0</v>
      </c>
      <c r="EW27" s="90">
        <f t="shared" si="75"/>
        <v>0</v>
      </c>
      <c r="EX27" s="90">
        <f t="shared" si="75"/>
        <v>0</v>
      </c>
      <c r="EY27" s="90">
        <f t="shared" si="75"/>
        <v>0</v>
      </c>
      <c r="EZ27" s="90">
        <f t="shared" si="75"/>
        <v>0</v>
      </c>
      <c r="FA27" s="90">
        <f t="shared" si="75"/>
        <v>0</v>
      </c>
      <c r="FB27" s="90">
        <f t="shared" si="75"/>
        <v>0</v>
      </c>
      <c r="FC27" s="90">
        <f t="shared" si="75"/>
        <v>0</v>
      </c>
      <c r="FD27" s="90">
        <f t="shared" si="75"/>
        <v>0</v>
      </c>
      <c r="FE27" s="92">
        <f t="shared" si="62"/>
        <v>0</v>
      </c>
      <c r="FF27" s="90">
        <f t="shared" si="33"/>
        <v>0</v>
      </c>
      <c r="FG27" s="90">
        <f t="shared" si="33"/>
        <v>0</v>
      </c>
      <c r="FH27" s="90">
        <f t="shared" si="33"/>
        <v>0</v>
      </c>
      <c r="FI27" s="90">
        <f t="shared" si="33"/>
        <v>0</v>
      </c>
      <c r="FJ27" s="90">
        <f t="shared" si="33"/>
        <v>0</v>
      </c>
      <c r="FK27" s="90">
        <f t="shared" si="33"/>
        <v>0</v>
      </c>
      <c r="FL27" s="90">
        <f t="shared" si="33"/>
        <v>0</v>
      </c>
      <c r="FM27" s="90">
        <f t="shared" si="33"/>
        <v>0</v>
      </c>
      <c r="FN27" s="90">
        <f t="shared" si="33"/>
        <v>0</v>
      </c>
      <c r="FO27" s="90">
        <f t="shared" si="33"/>
        <v>0</v>
      </c>
      <c r="FP27" s="90">
        <f t="shared" si="33"/>
        <v>0</v>
      </c>
      <c r="FQ27" s="90">
        <f t="shared" si="33"/>
        <v>0</v>
      </c>
      <c r="FR27" s="90">
        <f t="shared" si="33"/>
        <v>0</v>
      </c>
      <c r="FS27" s="90">
        <f t="shared" si="33"/>
        <v>0</v>
      </c>
      <c r="FT27" s="90">
        <f t="shared" si="34"/>
        <v>0</v>
      </c>
      <c r="FU27" s="90">
        <f t="shared" si="34"/>
        <v>0</v>
      </c>
      <c r="FV27" s="90">
        <f t="shared" si="34"/>
        <v>0</v>
      </c>
      <c r="FW27" s="92">
        <f t="shared" si="63"/>
        <v>0</v>
      </c>
      <c r="FX27" s="90">
        <f t="shared" si="35"/>
        <v>0</v>
      </c>
      <c r="FY27" s="90">
        <f t="shared" si="36"/>
        <v>0</v>
      </c>
      <c r="FZ27" s="90">
        <f t="shared" si="36"/>
        <v>0</v>
      </c>
      <c r="GA27" s="90">
        <f t="shared" si="36"/>
        <v>0</v>
      </c>
      <c r="GB27" s="90">
        <f t="shared" si="36"/>
        <v>0</v>
      </c>
      <c r="GC27" s="90">
        <f t="shared" si="36"/>
        <v>0</v>
      </c>
      <c r="GD27" s="90">
        <f t="shared" si="36"/>
        <v>0</v>
      </c>
      <c r="GE27" s="90">
        <f t="shared" si="36"/>
        <v>0</v>
      </c>
      <c r="GF27" s="90">
        <f t="shared" si="36"/>
        <v>0</v>
      </c>
      <c r="GG27" s="90">
        <f t="shared" si="36"/>
        <v>0</v>
      </c>
      <c r="GH27" s="90">
        <f t="shared" si="36"/>
        <v>0</v>
      </c>
      <c r="GI27" s="90">
        <f t="shared" si="36"/>
        <v>0</v>
      </c>
      <c r="GJ27" s="90">
        <f t="shared" si="36"/>
        <v>0</v>
      </c>
      <c r="GK27" s="90">
        <f t="shared" si="36"/>
        <v>0</v>
      </c>
      <c r="GL27" s="90">
        <f t="shared" si="36"/>
        <v>0</v>
      </c>
      <c r="GM27" s="90">
        <f t="shared" si="36"/>
        <v>0</v>
      </c>
      <c r="GN27" s="90">
        <f t="shared" si="36"/>
        <v>0</v>
      </c>
      <c r="GO27" s="90">
        <f t="shared" si="36"/>
        <v>0</v>
      </c>
      <c r="GP27" s="90">
        <f t="shared" si="36"/>
        <v>0</v>
      </c>
      <c r="GQ27" s="90">
        <f t="shared" si="36"/>
        <v>0</v>
      </c>
      <c r="GR27" s="90">
        <f t="shared" si="36"/>
        <v>0</v>
      </c>
      <c r="GS27" s="92">
        <f t="shared" si="64"/>
        <v>0</v>
      </c>
      <c r="GT27" s="90">
        <f t="shared" si="37"/>
        <v>0</v>
      </c>
      <c r="GU27" s="90">
        <f t="shared" si="37"/>
        <v>0</v>
      </c>
      <c r="GV27" s="90">
        <f t="shared" si="37"/>
        <v>0</v>
      </c>
      <c r="GW27" s="90">
        <f t="shared" si="37"/>
        <v>0</v>
      </c>
      <c r="GX27" s="90">
        <f t="shared" si="37"/>
        <v>0</v>
      </c>
      <c r="GY27" s="90">
        <f t="shared" si="37"/>
        <v>0</v>
      </c>
      <c r="GZ27" s="90">
        <f t="shared" si="37"/>
        <v>0</v>
      </c>
      <c r="HA27" s="90">
        <f t="shared" si="37"/>
        <v>0</v>
      </c>
      <c r="HB27" s="90">
        <f t="shared" si="37"/>
        <v>0</v>
      </c>
      <c r="HC27" s="90">
        <f t="shared" si="37"/>
        <v>0</v>
      </c>
      <c r="HD27" s="90">
        <f t="shared" si="37"/>
        <v>0</v>
      </c>
      <c r="HE27" s="92">
        <f t="shared" si="65"/>
        <v>0</v>
      </c>
      <c r="HF27" s="90">
        <f t="shared" si="38"/>
        <v>0</v>
      </c>
      <c r="HG27" s="90">
        <f t="shared" si="38"/>
        <v>0</v>
      </c>
      <c r="HH27" s="90">
        <f t="shared" si="38"/>
        <v>0</v>
      </c>
      <c r="HI27" s="90">
        <f t="shared" si="38"/>
        <v>0</v>
      </c>
      <c r="HJ27" s="90">
        <f t="shared" si="38"/>
        <v>0</v>
      </c>
      <c r="HK27" s="90">
        <f t="shared" si="38"/>
        <v>0</v>
      </c>
      <c r="HL27" s="90">
        <f t="shared" si="38"/>
        <v>0</v>
      </c>
      <c r="HM27" s="90">
        <f t="shared" si="38"/>
        <v>0</v>
      </c>
      <c r="HN27" s="90">
        <f t="shared" si="38"/>
        <v>0</v>
      </c>
      <c r="HO27" s="90">
        <f t="shared" si="38"/>
        <v>0</v>
      </c>
      <c r="HP27" s="90">
        <f t="shared" si="38"/>
        <v>0</v>
      </c>
      <c r="HQ27" s="90">
        <f t="shared" si="38"/>
        <v>0</v>
      </c>
      <c r="HR27" s="90">
        <f t="shared" si="38"/>
        <v>0</v>
      </c>
      <c r="HS27" s="90">
        <f t="shared" si="38"/>
        <v>0</v>
      </c>
      <c r="HT27" s="90">
        <f t="shared" si="38"/>
        <v>0</v>
      </c>
      <c r="HU27" s="90">
        <f t="shared" si="38"/>
        <v>0</v>
      </c>
      <c r="HV27" s="92">
        <f t="shared" si="66"/>
        <v>0</v>
      </c>
      <c r="HW27" s="90">
        <f t="shared" si="39"/>
        <v>0</v>
      </c>
      <c r="HX27" s="90">
        <f t="shared" si="39"/>
        <v>0</v>
      </c>
      <c r="HY27" s="90">
        <f t="shared" si="39"/>
        <v>0</v>
      </c>
      <c r="HZ27" s="90">
        <f t="shared" si="39"/>
        <v>0</v>
      </c>
      <c r="IA27" s="90">
        <f t="shared" si="39"/>
        <v>0</v>
      </c>
      <c r="IB27" s="90">
        <f t="shared" si="39"/>
        <v>0</v>
      </c>
      <c r="IC27" s="90">
        <f t="shared" si="39"/>
        <v>0</v>
      </c>
      <c r="ID27" s="90">
        <f t="shared" si="39"/>
        <v>0</v>
      </c>
      <c r="IE27" s="90">
        <f t="shared" si="39"/>
        <v>0</v>
      </c>
      <c r="IF27" s="92">
        <f t="shared" si="40"/>
        <v>0</v>
      </c>
      <c r="IG27" s="90">
        <f t="shared" si="41"/>
        <v>0</v>
      </c>
      <c r="IH27" s="90">
        <f t="shared" si="42"/>
        <v>0</v>
      </c>
      <c r="II27" s="90">
        <f t="shared" si="42"/>
        <v>0</v>
      </c>
      <c r="IJ27" s="90">
        <f t="shared" si="42"/>
        <v>0</v>
      </c>
      <c r="IK27" s="90">
        <f t="shared" si="42"/>
        <v>0</v>
      </c>
      <c r="IL27" s="90">
        <f t="shared" si="42"/>
        <v>0</v>
      </c>
      <c r="IM27" s="90">
        <f t="shared" si="42"/>
        <v>0</v>
      </c>
      <c r="IN27" s="90">
        <f t="shared" si="42"/>
        <v>0</v>
      </c>
      <c r="IO27" s="90">
        <f t="shared" si="42"/>
        <v>0</v>
      </c>
      <c r="IP27" s="90">
        <f t="shared" si="42"/>
        <v>0</v>
      </c>
      <c r="IQ27" s="90">
        <f t="shared" si="42"/>
        <v>0</v>
      </c>
      <c r="IR27" s="90">
        <f t="shared" si="42"/>
        <v>0</v>
      </c>
      <c r="IS27" s="90">
        <f t="shared" si="42"/>
        <v>0</v>
      </c>
      <c r="IT27" s="90">
        <f t="shared" si="42"/>
        <v>0</v>
      </c>
      <c r="IU27" s="90">
        <f t="shared" si="42"/>
        <v>0</v>
      </c>
      <c r="IV27" s="90">
        <f t="shared" si="42"/>
        <v>0</v>
      </c>
      <c r="IW27" s="90">
        <f t="shared" si="42"/>
        <v>0</v>
      </c>
      <c r="IX27" s="90">
        <f t="shared" si="42"/>
        <v>0</v>
      </c>
      <c r="IY27" s="92">
        <f t="shared" si="43"/>
        <v>0</v>
      </c>
      <c r="IZ27" s="90">
        <f t="shared" si="44"/>
        <v>0</v>
      </c>
      <c r="JA27" s="90">
        <f t="shared" si="45"/>
        <v>0</v>
      </c>
      <c r="JB27" s="90">
        <f t="shared" si="44"/>
        <v>0</v>
      </c>
      <c r="JC27" s="90">
        <f t="shared" si="45"/>
        <v>0</v>
      </c>
      <c r="JD27" s="90">
        <f t="shared" si="45"/>
        <v>0</v>
      </c>
      <c r="JE27" s="90">
        <f t="shared" si="45"/>
        <v>0</v>
      </c>
      <c r="JF27" s="90">
        <f t="shared" si="45"/>
        <v>0</v>
      </c>
      <c r="JG27" s="90">
        <f t="shared" si="45"/>
        <v>0</v>
      </c>
      <c r="JH27" s="90">
        <f t="shared" si="45"/>
        <v>0</v>
      </c>
      <c r="JI27" s="90">
        <f t="shared" si="45"/>
        <v>0</v>
      </c>
      <c r="JJ27" s="90">
        <f t="shared" si="45"/>
        <v>0</v>
      </c>
      <c r="JK27" s="90">
        <f t="shared" si="45"/>
        <v>0</v>
      </c>
      <c r="JL27" s="90">
        <f t="shared" si="45"/>
        <v>0</v>
      </c>
      <c r="JM27" s="90">
        <f t="shared" si="45"/>
        <v>0</v>
      </c>
      <c r="JN27" s="90">
        <f t="shared" si="45"/>
        <v>0</v>
      </c>
      <c r="JO27" s="90">
        <f t="shared" si="45"/>
        <v>0</v>
      </c>
      <c r="JP27" s="90">
        <f t="shared" si="45"/>
        <v>0</v>
      </c>
      <c r="JQ27" s="90">
        <f t="shared" si="45"/>
        <v>0</v>
      </c>
      <c r="JR27" s="90">
        <f t="shared" si="45"/>
        <v>0</v>
      </c>
      <c r="JS27" s="90">
        <f t="shared" si="45"/>
        <v>0</v>
      </c>
      <c r="JT27" s="92">
        <f t="shared" si="46"/>
        <v>0</v>
      </c>
      <c r="JU27" s="90">
        <f t="shared" si="47"/>
        <v>0</v>
      </c>
      <c r="JV27" s="90">
        <f t="shared" si="73"/>
        <v>0</v>
      </c>
      <c r="JW27" s="90">
        <f t="shared" si="47"/>
        <v>0</v>
      </c>
      <c r="JX27" s="90">
        <f t="shared" si="73"/>
        <v>0</v>
      </c>
      <c r="JY27" s="90">
        <f t="shared" si="73"/>
        <v>0</v>
      </c>
      <c r="JZ27" s="90">
        <f t="shared" si="73"/>
        <v>0</v>
      </c>
      <c r="KA27" s="90">
        <f t="shared" si="73"/>
        <v>0</v>
      </c>
      <c r="KB27" s="90">
        <f t="shared" si="73"/>
        <v>0</v>
      </c>
      <c r="KC27" s="90">
        <f t="shared" si="47"/>
        <v>0</v>
      </c>
      <c r="KD27" s="90">
        <f t="shared" si="73"/>
        <v>0</v>
      </c>
      <c r="KE27" s="90">
        <f t="shared" si="73"/>
        <v>0</v>
      </c>
      <c r="KF27" s="90">
        <f t="shared" si="73"/>
        <v>0</v>
      </c>
      <c r="KG27" s="90">
        <f t="shared" si="73"/>
        <v>0</v>
      </c>
      <c r="KH27" s="90">
        <f t="shared" si="73"/>
        <v>0</v>
      </c>
      <c r="KI27" s="90">
        <f t="shared" si="73"/>
        <v>0</v>
      </c>
      <c r="KJ27" s="90">
        <f t="shared" si="47"/>
        <v>0</v>
      </c>
      <c r="KK27" s="90">
        <f t="shared" si="73"/>
        <v>0</v>
      </c>
      <c r="KL27" s="90">
        <f t="shared" si="73"/>
        <v>0</v>
      </c>
      <c r="KM27" s="90">
        <f t="shared" si="73"/>
        <v>0</v>
      </c>
      <c r="KN27" s="90">
        <f t="shared" si="48"/>
        <v>0</v>
      </c>
      <c r="KO27" s="90">
        <f t="shared" si="73"/>
        <v>0</v>
      </c>
      <c r="KP27" s="90">
        <f t="shared" si="73"/>
        <v>0</v>
      </c>
      <c r="KQ27" s="90">
        <f t="shared" si="73"/>
        <v>0</v>
      </c>
      <c r="KR27" s="90">
        <f t="shared" si="73"/>
        <v>0</v>
      </c>
      <c r="KS27" s="90">
        <f t="shared" si="73"/>
        <v>0</v>
      </c>
      <c r="KT27" s="90">
        <f t="shared" si="73"/>
        <v>0</v>
      </c>
      <c r="KU27" s="90">
        <f t="shared" si="73"/>
        <v>0</v>
      </c>
      <c r="KV27" s="90">
        <f t="shared" si="73"/>
        <v>0</v>
      </c>
      <c r="KW27" s="90">
        <f t="shared" si="73"/>
        <v>0</v>
      </c>
      <c r="KX27" s="90">
        <f t="shared" si="73"/>
        <v>0</v>
      </c>
      <c r="KY27" s="90">
        <f t="shared" si="73"/>
        <v>0</v>
      </c>
      <c r="KZ27" s="90">
        <f t="shared" si="73"/>
        <v>0</v>
      </c>
      <c r="LA27" s="90">
        <f t="shared" si="73"/>
        <v>0</v>
      </c>
      <c r="LB27" s="90">
        <f t="shared" si="73"/>
        <v>0</v>
      </c>
      <c r="LC27" s="90">
        <f t="shared" si="73"/>
        <v>0</v>
      </c>
      <c r="LD27" s="90">
        <f t="shared" si="73"/>
        <v>0</v>
      </c>
      <c r="LE27" s="90">
        <f t="shared" si="73"/>
        <v>0</v>
      </c>
      <c r="LF27" s="90">
        <f t="shared" si="73"/>
        <v>0</v>
      </c>
      <c r="LG27" s="90">
        <f t="shared" si="73"/>
        <v>0</v>
      </c>
      <c r="LH27" s="90">
        <f t="shared" si="73"/>
        <v>0</v>
      </c>
      <c r="LI27" s="90">
        <f t="shared" si="73"/>
        <v>0</v>
      </c>
      <c r="LJ27" s="90">
        <f t="shared" si="73"/>
        <v>0</v>
      </c>
      <c r="LK27" s="90">
        <f t="shared" si="50"/>
        <v>0</v>
      </c>
      <c r="LL27" s="90">
        <f t="shared" si="50"/>
        <v>0</v>
      </c>
      <c r="LM27" s="92">
        <f t="shared" si="67"/>
        <v>0</v>
      </c>
      <c r="LN27" s="90">
        <f t="shared" si="51"/>
        <v>0</v>
      </c>
      <c r="LO27" s="90">
        <f t="shared" si="51"/>
        <v>0</v>
      </c>
      <c r="LP27" s="90">
        <f t="shared" si="51"/>
        <v>0</v>
      </c>
      <c r="LQ27" s="90">
        <f t="shared" si="51"/>
        <v>0</v>
      </c>
      <c r="LR27" s="90">
        <f t="shared" si="51"/>
        <v>0</v>
      </c>
      <c r="LS27" s="92">
        <f t="shared" si="68"/>
        <v>0</v>
      </c>
      <c r="LT27" s="90">
        <f t="shared" si="52"/>
        <v>0</v>
      </c>
      <c r="LU27" s="90">
        <f t="shared" si="52"/>
        <v>0</v>
      </c>
      <c r="LV27" s="90">
        <f t="shared" si="52"/>
        <v>0</v>
      </c>
      <c r="LW27" s="90">
        <f t="shared" si="52"/>
        <v>0</v>
      </c>
      <c r="LX27" s="90">
        <f t="shared" si="52"/>
        <v>0</v>
      </c>
      <c r="LY27" s="90">
        <f t="shared" si="52"/>
        <v>0</v>
      </c>
      <c r="LZ27" s="90">
        <f t="shared" si="52"/>
        <v>0</v>
      </c>
      <c r="MA27" s="90">
        <f t="shared" si="52"/>
        <v>0</v>
      </c>
      <c r="MB27" s="90">
        <f t="shared" si="52"/>
        <v>0</v>
      </c>
      <c r="MC27" s="90">
        <f t="shared" si="52"/>
        <v>0</v>
      </c>
      <c r="MD27" s="90">
        <f t="shared" si="52"/>
        <v>0</v>
      </c>
      <c r="ME27" s="90">
        <f t="shared" si="52"/>
        <v>0</v>
      </c>
      <c r="MF27" s="90">
        <f t="shared" si="52"/>
        <v>0</v>
      </c>
      <c r="MG27" s="92">
        <f t="shared" si="69"/>
        <v>0</v>
      </c>
      <c r="MH27" s="90">
        <f t="shared" si="53"/>
        <v>0</v>
      </c>
      <c r="MI27" s="90">
        <f t="shared" si="54"/>
        <v>0</v>
      </c>
      <c r="MJ27" s="90">
        <f t="shared" si="54"/>
        <v>0</v>
      </c>
      <c r="MK27" s="90">
        <f t="shared" si="54"/>
        <v>0</v>
      </c>
      <c r="ML27" s="90">
        <f t="shared" si="54"/>
        <v>0</v>
      </c>
      <c r="MM27" s="90">
        <f t="shared" si="54"/>
        <v>0</v>
      </c>
      <c r="MN27" s="90">
        <f t="shared" si="54"/>
        <v>0</v>
      </c>
      <c r="MO27" s="90">
        <f t="shared" si="54"/>
        <v>0</v>
      </c>
      <c r="MP27" s="90">
        <f t="shared" si="54"/>
        <v>0</v>
      </c>
      <c r="MQ27" s="90">
        <f t="shared" si="54"/>
        <v>0</v>
      </c>
      <c r="MR27" s="90">
        <f t="shared" si="54"/>
        <v>0</v>
      </c>
      <c r="MS27" s="90">
        <f t="shared" si="54"/>
        <v>0</v>
      </c>
      <c r="MT27" s="90">
        <f t="shared" si="54"/>
        <v>0</v>
      </c>
      <c r="MU27" s="90">
        <f t="shared" si="54"/>
        <v>0</v>
      </c>
      <c r="MV27" s="90">
        <f t="shared" si="54"/>
        <v>0</v>
      </c>
      <c r="MW27" s="90">
        <f t="shared" si="54"/>
        <v>0</v>
      </c>
      <c r="MX27" s="90">
        <f t="shared" si="54"/>
        <v>0</v>
      </c>
      <c r="MY27" s="90">
        <f t="shared" si="54"/>
        <v>0</v>
      </c>
      <c r="MZ27" s="90">
        <f t="shared" si="54"/>
        <v>0</v>
      </c>
      <c r="NA27" s="90">
        <f t="shared" si="54"/>
        <v>0</v>
      </c>
      <c r="NB27" s="90">
        <f t="shared" si="54"/>
        <v>0</v>
      </c>
      <c r="NC27" s="92">
        <f t="shared" si="70"/>
        <v>0</v>
      </c>
      <c r="ND27" s="90">
        <f t="shared" si="55"/>
        <v>0</v>
      </c>
      <c r="NE27" s="90">
        <f t="shared" si="55"/>
        <v>0</v>
      </c>
      <c r="NF27" s="90">
        <f t="shared" si="55"/>
        <v>0</v>
      </c>
      <c r="NG27" s="90">
        <f t="shared" si="55"/>
        <v>0</v>
      </c>
      <c r="NH27" s="90">
        <f t="shared" si="55"/>
        <v>0</v>
      </c>
      <c r="NI27" s="90">
        <f t="shared" si="55"/>
        <v>0</v>
      </c>
      <c r="NJ27" s="93">
        <f t="shared" si="56"/>
        <v>0</v>
      </c>
      <c r="NK27" s="94">
        <f t="shared" si="57"/>
        <v>0</v>
      </c>
    </row>
    <row r="28" spans="1:375" x14ac:dyDescent="0.25">
      <c r="A28" s="67">
        <v>81230</v>
      </c>
      <c r="B28" s="96" t="s">
        <v>175</v>
      </c>
      <c r="C28" s="90">
        <f>IFERROR(HLOOKUP($A28,Náklady_2018!$D$1:$MN$27,24,FALSE),0)</f>
        <v>0</v>
      </c>
      <c r="D28" s="19"/>
      <c r="E28" s="19"/>
      <c r="F28" s="91" t="s">
        <v>585</v>
      </c>
      <c r="G28" s="92">
        <f t="shared" si="58"/>
        <v>0</v>
      </c>
      <c r="H28" s="90">
        <f t="shared" si="19"/>
        <v>0</v>
      </c>
      <c r="I28" s="90">
        <f t="shared" si="72"/>
        <v>0</v>
      </c>
      <c r="J28" s="90">
        <f t="shared" si="72"/>
        <v>0</v>
      </c>
      <c r="K28" s="90">
        <f t="shared" si="72"/>
        <v>0</v>
      </c>
      <c r="L28" s="90">
        <f t="shared" si="72"/>
        <v>0</v>
      </c>
      <c r="M28" s="90">
        <f t="shared" si="72"/>
        <v>0</v>
      </c>
      <c r="N28" s="90">
        <f t="shared" si="72"/>
        <v>0</v>
      </c>
      <c r="O28" s="90">
        <f t="shared" si="72"/>
        <v>0</v>
      </c>
      <c r="P28" s="90">
        <f t="shared" si="72"/>
        <v>0</v>
      </c>
      <c r="Q28" s="90">
        <f t="shared" si="72"/>
        <v>0</v>
      </c>
      <c r="R28" s="90">
        <f t="shared" si="72"/>
        <v>0</v>
      </c>
      <c r="S28" s="90">
        <f t="shared" si="72"/>
        <v>0</v>
      </c>
      <c r="T28" s="90">
        <f t="shared" si="72"/>
        <v>0</v>
      </c>
      <c r="U28" s="90">
        <f t="shared" si="72"/>
        <v>0</v>
      </c>
      <c r="V28" s="90">
        <f t="shared" si="72"/>
        <v>0</v>
      </c>
      <c r="W28" s="90">
        <f t="shared" si="72"/>
        <v>0</v>
      </c>
      <c r="X28" s="90">
        <f t="shared" si="72"/>
        <v>0</v>
      </c>
      <c r="Y28" s="90">
        <f t="shared" si="72"/>
        <v>0</v>
      </c>
      <c r="Z28" s="90">
        <f t="shared" si="72"/>
        <v>0</v>
      </c>
      <c r="AA28" s="90">
        <f t="shared" si="72"/>
        <v>0</v>
      </c>
      <c r="AB28" s="90">
        <f t="shared" si="72"/>
        <v>0</v>
      </c>
      <c r="AC28" s="90">
        <f t="shared" si="71"/>
        <v>0</v>
      </c>
      <c r="AD28" s="90">
        <f t="shared" si="71"/>
        <v>0</v>
      </c>
      <c r="AE28" s="90">
        <f t="shared" si="71"/>
        <v>0</v>
      </c>
      <c r="AF28" s="90">
        <f t="shared" si="71"/>
        <v>0</v>
      </c>
      <c r="AG28" s="90">
        <f t="shared" si="71"/>
        <v>0</v>
      </c>
      <c r="AH28" s="90">
        <f t="shared" si="71"/>
        <v>0</v>
      </c>
      <c r="AI28" s="90">
        <f t="shared" si="71"/>
        <v>0</v>
      </c>
      <c r="AJ28" s="90">
        <f t="shared" si="71"/>
        <v>0</v>
      </c>
      <c r="AK28" s="90">
        <f t="shared" si="71"/>
        <v>0</v>
      </c>
      <c r="AL28" s="90">
        <f t="shared" si="71"/>
        <v>0</v>
      </c>
      <c r="AM28" s="90">
        <f t="shared" si="71"/>
        <v>0</v>
      </c>
      <c r="AN28" s="90">
        <f t="shared" si="71"/>
        <v>0</v>
      </c>
      <c r="AO28" s="90">
        <f t="shared" si="71"/>
        <v>0</v>
      </c>
      <c r="AP28" s="90">
        <f t="shared" si="71"/>
        <v>0</v>
      </c>
      <c r="AQ28" s="90">
        <f t="shared" si="71"/>
        <v>0</v>
      </c>
      <c r="AR28" s="90">
        <f t="shared" si="71"/>
        <v>0</v>
      </c>
      <c r="AS28" s="90">
        <f t="shared" si="71"/>
        <v>0</v>
      </c>
      <c r="AT28" s="90">
        <f t="shared" si="71"/>
        <v>0</v>
      </c>
      <c r="AU28" s="90">
        <f t="shared" si="71"/>
        <v>0</v>
      </c>
      <c r="AV28" s="90">
        <f t="shared" si="71"/>
        <v>0</v>
      </c>
      <c r="AW28" s="90">
        <f t="shared" si="71"/>
        <v>0</v>
      </c>
      <c r="AX28" s="90">
        <f t="shared" si="71"/>
        <v>0</v>
      </c>
      <c r="AY28" s="90">
        <f t="shared" si="71"/>
        <v>0</v>
      </c>
      <c r="AZ28" s="90">
        <f t="shared" si="71"/>
        <v>0</v>
      </c>
      <c r="BA28" s="90">
        <f t="shared" si="71"/>
        <v>0</v>
      </c>
      <c r="BB28" s="90">
        <f t="shared" si="71"/>
        <v>0</v>
      </c>
      <c r="BC28" s="90">
        <f t="shared" si="71"/>
        <v>0</v>
      </c>
      <c r="BD28" s="92">
        <f t="shared" si="59"/>
        <v>0</v>
      </c>
      <c r="BE28" s="90">
        <f t="shared" si="21"/>
        <v>0</v>
      </c>
      <c r="BF28" s="90">
        <f t="shared" si="74"/>
        <v>0</v>
      </c>
      <c r="BG28" s="90">
        <f t="shared" si="74"/>
        <v>0</v>
      </c>
      <c r="BH28" s="90">
        <f t="shared" si="74"/>
        <v>0</v>
      </c>
      <c r="BI28" s="90">
        <f t="shared" si="74"/>
        <v>0</v>
      </c>
      <c r="BJ28" s="90">
        <f t="shared" si="74"/>
        <v>0</v>
      </c>
      <c r="BK28" s="90">
        <f t="shared" si="74"/>
        <v>0</v>
      </c>
      <c r="BL28" s="90">
        <f t="shared" si="74"/>
        <v>0</v>
      </c>
      <c r="BM28" s="90">
        <f t="shared" si="74"/>
        <v>0</v>
      </c>
      <c r="BN28" s="90">
        <f t="shared" si="74"/>
        <v>0</v>
      </c>
      <c r="BO28" s="90">
        <f t="shared" si="74"/>
        <v>0</v>
      </c>
      <c r="BP28" s="90">
        <f t="shared" si="74"/>
        <v>0</v>
      </c>
      <c r="BQ28" s="90">
        <f t="shared" si="74"/>
        <v>0</v>
      </c>
      <c r="BR28" s="90">
        <f t="shared" si="74"/>
        <v>0</v>
      </c>
      <c r="BS28" s="90">
        <f t="shared" si="74"/>
        <v>0</v>
      </c>
      <c r="BT28" s="90">
        <f t="shared" si="74"/>
        <v>0</v>
      </c>
      <c r="BU28" s="90">
        <f t="shared" si="74"/>
        <v>0</v>
      </c>
      <c r="BV28" s="90">
        <f t="shared" si="74"/>
        <v>0</v>
      </c>
      <c r="BW28" s="90">
        <f t="shared" si="74"/>
        <v>0</v>
      </c>
      <c r="BX28" s="90">
        <f t="shared" si="74"/>
        <v>0</v>
      </c>
      <c r="BY28" s="90">
        <f t="shared" si="74"/>
        <v>0</v>
      </c>
      <c r="BZ28" s="90">
        <f t="shared" si="74"/>
        <v>0</v>
      </c>
      <c r="CA28" s="90">
        <f t="shared" si="74"/>
        <v>0</v>
      </c>
      <c r="CB28" s="90">
        <f t="shared" si="74"/>
        <v>0</v>
      </c>
      <c r="CC28" s="90">
        <f t="shared" si="74"/>
        <v>0</v>
      </c>
      <c r="CD28" s="90">
        <f t="shared" si="74"/>
        <v>0</v>
      </c>
      <c r="CE28" s="90">
        <f t="shared" si="74"/>
        <v>0</v>
      </c>
      <c r="CF28" s="90">
        <f t="shared" si="23"/>
        <v>0</v>
      </c>
      <c r="CG28" s="92">
        <f t="shared" si="24"/>
        <v>0</v>
      </c>
      <c r="CH28" s="90">
        <f t="shared" si="25"/>
        <v>0</v>
      </c>
      <c r="CI28" s="90">
        <f t="shared" si="26"/>
        <v>0</v>
      </c>
      <c r="CJ28" s="90">
        <f t="shared" si="26"/>
        <v>0</v>
      </c>
      <c r="CK28" s="90">
        <f t="shared" si="26"/>
        <v>0</v>
      </c>
      <c r="CL28" s="90">
        <f t="shared" si="26"/>
        <v>0</v>
      </c>
      <c r="CM28" s="90">
        <f t="shared" si="26"/>
        <v>0</v>
      </c>
      <c r="CN28" s="90">
        <f t="shared" si="26"/>
        <v>0</v>
      </c>
      <c r="CO28" s="90">
        <f t="shared" si="26"/>
        <v>0</v>
      </c>
      <c r="CP28" s="90">
        <f t="shared" si="26"/>
        <v>0</v>
      </c>
      <c r="CQ28" s="90">
        <f t="shared" si="26"/>
        <v>0</v>
      </c>
      <c r="CR28" s="90">
        <f t="shared" si="26"/>
        <v>0</v>
      </c>
      <c r="CS28" s="90">
        <f t="shared" si="26"/>
        <v>0</v>
      </c>
      <c r="CT28" s="90">
        <f t="shared" si="26"/>
        <v>0</v>
      </c>
      <c r="CU28" s="90">
        <f t="shared" si="26"/>
        <v>0</v>
      </c>
      <c r="CV28" s="90">
        <f t="shared" si="26"/>
        <v>0</v>
      </c>
      <c r="CW28" s="90">
        <f t="shared" si="26"/>
        <v>0</v>
      </c>
      <c r="CX28" s="90">
        <f t="shared" si="26"/>
        <v>0</v>
      </c>
      <c r="CY28" s="92">
        <f t="shared" si="27"/>
        <v>0</v>
      </c>
      <c r="CZ28" s="90">
        <f t="shared" si="28"/>
        <v>0</v>
      </c>
      <c r="DA28" s="90">
        <f t="shared" si="29"/>
        <v>0</v>
      </c>
      <c r="DB28" s="90">
        <f t="shared" si="29"/>
        <v>0</v>
      </c>
      <c r="DC28" s="90">
        <f t="shared" si="29"/>
        <v>0</v>
      </c>
      <c r="DD28" s="90">
        <f t="shared" si="29"/>
        <v>0</v>
      </c>
      <c r="DE28" s="90">
        <f t="shared" si="29"/>
        <v>0</v>
      </c>
      <c r="DF28" s="90">
        <f t="shared" si="29"/>
        <v>0</v>
      </c>
      <c r="DG28" s="90">
        <f t="shared" si="29"/>
        <v>0</v>
      </c>
      <c r="DH28" s="90">
        <f t="shared" si="29"/>
        <v>0</v>
      </c>
      <c r="DI28" s="90">
        <f t="shared" si="29"/>
        <v>0</v>
      </c>
      <c r="DJ28" s="90">
        <f t="shared" si="29"/>
        <v>0</v>
      </c>
      <c r="DK28" s="90">
        <f t="shared" si="29"/>
        <v>0</v>
      </c>
      <c r="DL28" s="90">
        <f t="shared" si="29"/>
        <v>0</v>
      </c>
      <c r="DM28" s="90">
        <f t="shared" si="29"/>
        <v>0</v>
      </c>
      <c r="DN28" s="90">
        <f t="shared" si="29"/>
        <v>0</v>
      </c>
      <c r="DO28" s="90">
        <f t="shared" si="29"/>
        <v>0</v>
      </c>
      <c r="DP28" s="90">
        <f t="shared" si="29"/>
        <v>0</v>
      </c>
      <c r="DQ28" s="90">
        <f t="shared" si="29"/>
        <v>0</v>
      </c>
      <c r="DR28" s="90">
        <f t="shared" si="29"/>
        <v>0</v>
      </c>
      <c r="DS28" s="90">
        <f t="shared" si="29"/>
        <v>0</v>
      </c>
      <c r="DT28" s="90">
        <f t="shared" si="29"/>
        <v>0</v>
      </c>
      <c r="DU28" s="90">
        <f t="shared" si="29"/>
        <v>0</v>
      </c>
      <c r="DV28" s="92">
        <f t="shared" si="60"/>
        <v>0</v>
      </c>
      <c r="DW28" s="90">
        <f t="shared" si="30"/>
        <v>0</v>
      </c>
      <c r="DX28" s="90">
        <f t="shared" si="30"/>
        <v>0</v>
      </c>
      <c r="DY28" s="90">
        <f t="shared" si="30"/>
        <v>0</v>
      </c>
      <c r="DZ28" s="90">
        <f t="shared" si="30"/>
        <v>0</v>
      </c>
      <c r="EA28" s="90">
        <f t="shared" si="30"/>
        <v>0</v>
      </c>
      <c r="EB28" s="92">
        <f t="shared" si="61"/>
        <v>0</v>
      </c>
      <c r="EC28" s="90">
        <f t="shared" si="31"/>
        <v>0</v>
      </c>
      <c r="ED28" s="90">
        <f t="shared" si="75"/>
        <v>0</v>
      </c>
      <c r="EE28" s="90">
        <f t="shared" si="75"/>
        <v>0</v>
      </c>
      <c r="EF28" s="90">
        <f t="shared" si="75"/>
        <v>0</v>
      </c>
      <c r="EG28" s="90">
        <f t="shared" si="75"/>
        <v>0</v>
      </c>
      <c r="EH28" s="90">
        <f t="shared" si="75"/>
        <v>0</v>
      </c>
      <c r="EI28" s="90">
        <f t="shared" si="75"/>
        <v>0</v>
      </c>
      <c r="EJ28" s="90">
        <f t="shared" si="75"/>
        <v>0</v>
      </c>
      <c r="EK28" s="90">
        <f t="shared" si="75"/>
        <v>0</v>
      </c>
      <c r="EL28" s="90">
        <f t="shared" si="75"/>
        <v>0</v>
      </c>
      <c r="EM28" s="90">
        <f t="shared" si="75"/>
        <v>0</v>
      </c>
      <c r="EN28" s="90">
        <f t="shared" si="75"/>
        <v>0</v>
      </c>
      <c r="EO28" s="90">
        <f t="shared" si="75"/>
        <v>0</v>
      </c>
      <c r="EP28" s="90">
        <f t="shared" si="75"/>
        <v>0</v>
      </c>
      <c r="EQ28" s="90">
        <f t="shared" si="75"/>
        <v>0</v>
      </c>
      <c r="ER28" s="90">
        <f t="shared" si="75"/>
        <v>0</v>
      </c>
      <c r="ES28" s="90">
        <f t="shared" si="75"/>
        <v>0</v>
      </c>
      <c r="ET28" s="90">
        <f t="shared" si="75"/>
        <v>0</v>
      </c>
      <c r="EU28" s="90">
        <f t="shared" si="75"/>
        <v>0</v>
      </c>
      <c r="EV28" s="90">
        <f t="shared" si="75"/>
        <v>0</v>
      </c>
      <c r="EW28" s="90">
        <f t="shared" si="75"/>
        <v>0</v>
      </c>
      <c r="EX28" s="90">
        <f t="shared" si="75"/>
        <v>0</v>
      </c>
      <c r="EY28" s="90">
        <f t="shared" si="75"/>
        <v>0</v>
      </c>
      <c r="EZ28" s="90">
        <f t="shared" si="75"/>
        <v>0</v>
      </c>
      <c r="FA28" s="90">
        <f t="shared" si="75"/>
        <v>0</v>
      </c>
      <c r="FB28" s="90">
        <f t="shared" si="75"/>
        <v>0</v>
      </c>
      <c r="FC28" s="90">
        <f t="shared" si="75"/>
        <v>0</v>
      </c>
      <c r="FD28" s="90">
        <f t="shared" si="75"/>
        <v>0</v>
      </c>
      <c r="FE28" s="92">
        <f t="shared" si="62"/>
        <v>0</v>
      </c>
      <c r="FF28" s="90">
        <f t="shared" si="33"/>
        <v>0</v>
      </c>
      <c r="FG28" s="90">
        <f t="shared" si="33"/>
        <v>0</v>
      </c>
      <c r="FH28" s="90">
        <f t="shared" si="33"/>
        <v>0</v>
      </c>
      <c r="FI28" s="90">
        <f t="shared" si="33"/>
        <v>0</v>
      </c>
      <c r="FJ28" s="90">
        <f t="shared" si="33"/>
        <v>0</v>
      </c>
      <c r="FK28" s="90">
        <f t="shared" si="33"/>
        <v>0</v>
      </c>
      <c r="FL28" s="90">
        <f t="shared" si="33"/>
        <v>0</v>
      </c>
      <c r="FM28" s="90">
        <f t="shared" si="33"/>
        <v>0</v>
      </c>
      <c r="FN28" s="90">
        <f t="shared" si="33"/>
        <v>0</v>
      </c>
      <c r="FO28" s="90">
        <f t="shared" si="33"/>
        <v>0</v>
      </c>
      <c r="FP28" s="90">
        <f t="shared" si="33"/>
        <v>0</v>
      </c>
      <c r="FQ28" s="90">
        <f t="shared" si="33"/>
        <v>0</v>
      </c>
      <c r="FR28" s="90">
        <f t="shared" si="33"/>
        <v>0</v>
      </c>
      <c r="FS28" s="90">
        <f t="shared" si="33"/>
        <v>0</v>
      </c>
      <c r="FT28" s="90">
        <f t="shared" si="34"/>
        <v>0</v>
      </c>
      <c r="FU28" s="90">
        <f t="shared" si="34"/>
        <v>0</v>
      </c>
      <c r="FV28" s="90">
        <f t="shared" si="34"/>
        <v>0</v>
      </c>
      <c r="FW28" s="92">
        <f t="shared" si="63"/>
        <v>0</v>
      </c>
      <c r="FX28" s="90">
        <f t="shared" si="35"/>
        <v>0</v>
      </c>
      <c r="FY28" s="90">
        <f t="shared" si="36"/>
        <v>0</v>
      </c>
      <c r="FZ28" s="90">
        <f t="shared" si="36"/>
        <v>0</v>
      </c>
      <c r="GA28" s="90">
        <f t="shared" si="36"/>
        <v>0</v>
      </c>
      <c r="GB28" s="90">
        <f t="shared" si="36"/>
        <v>0</v>
      </c>
      <c r="GC28" s="90">
        <f t="shared" si="36"/>
        <v>0</v>
      </c>
      <c r="GD28" s="90">
        <f t="shared" si="36"/>
        <v>0</v>
      </c>
      <c r="GE28" s="90">
        <f t="shared" si="36"/>
        <v>0</v>
      </c>
      <c r="GF28" s="90">
        <f t="shared" si="36"/>
        <v>0</v>
      </c>
      <c r="GG28" s="90">
        <f t="shared" si="36"/>
        <v>0</v>
      </c>
      <c r="GH28" s="90">
        <f t="shared" si="36"/>
        <v>0</v>
      </c>
      <c r="GI28" s="90">
        <f t="shared" si="36"/>
        <v>0</v>
      </c>
      <c r="GJ28" s="90">
        <f t="shared" si="36"/>
        <v>0</v>
      </c>
      <c r="GK28" s="90">
        <f t="shared" si="36"/>
        <v>0</v>
      </c>
      <c r="GL28" s="90">
        <f t="shared" si="36"/>
        <v>0</v>
      </c>
      <c r="GM28" s="90">
        <f t="shared" si="36"/>
        <v>0</v>
      </c>
      <c r="GN28" s="90">
        <f t="shared" si="36"/>
        <v>0</v>
      </c>
      <c r="GO28" s="90">
        <f t="shared" si="36"/>
        <v>0</v>
      </c>
      <c r="GP28" s="90">
        <f t="shared" si="36"/>
        <v>0</v>
      </c>
      <c r="GQ28" s="90">
        <f t="shared" si="36"/>
        <v>0</v>
      </c>
      <c r="GR28" s="90">
        <f t="shared" si="36"/>
        <v>0</v>
      </c>
      <c r="GS28" s="92">
        <f t="shared" si="64"/>
        <v>0</v>
      </c>
      <c r="GT28" s="90">
        <f t="shared" si="37"/>
        <v>0</v>
      </c>
      <c r="GU28" s="90">
        <f t="shared" si="37"/>
        <v>0</v>
      </c>
      <c r="GV28" s="90">
        <f t="shared" si="37"/>
        <v>0</v>
      </c>
      <c r="GW28" s="90">
        <f t="shared" si="37"/>
        <v>0</v>
      </c>
      <c r="GX28" s="90">
        <f t="shared" si="37"/>
        <v>0</v>
      </c>
      <c r="GY28" s="90">
        <f t="shared" si="37"/>
        <v>0</v>
      </c>
      <c r="GZ28" s="90">
        <f t="shared" si="37"/>
        <v>0</v>
      </c>
      <c r="HA28" s="90">
        <f t="shared" si="37"/>
        <v>0</v>
      </c>
      <c r="HB28" s="90">
        <f t="shared" si="37"/>
        <v>0</v>
      </c>
      <c r="HC28" s="90">
        <f t="shared" si="37"/>
        <v>0</v>
      </c>
      <c r="HD28" s="90">
        <f t="shared" si="37"/>
        <v>0</v>
      </c>
      <c r="HE28" s="92">
        <f t="shared" si="65"/>
        <v>0</v>
      </c>
      <c r="HF28" s="90">
        <f t="shared" si="38"/>
        <v>0</v>
      </c>
      <c r="HG28" s="90">
        <f t="shared" si="38"/>
        <v>0</v>
      </c>
      <c r="HH28" s="90">
        <f t="shared" si="38"/>
        <v>0</v>
      </c>
      <c r="HI28" s="90">
        <f t="shared" si="38"/>
        <v>0</v>
      </c>
      <c r="HJ28" s="90">
        <f t="shared" si="38"/>
        <v>0</v>
      </c>
      <c r="HK28" s="90">
        <f t="shared" si="38"/>
        <v>0</v>
      </c>
      <c r="HL28" s="90">
        <f t="shared" si="38"/>
        <v>0</v>
      </c>
      <c r="HM28" s="90">
        <f t="shared" si="38"/>
        <v>0</v>
      </c>
      <c r="HN28" s="90">
        <f t="shared" si="38"/>
        <v>0</v>
      </c>
      <c r="HO28" s="90">
        <f t="shared" si="38"/>
        <v>0</v>
      </c>
      <c r="HP28" s="90">
        <f t="shared" si="38"/>
        <v>0</v>
      </c>
      <c r="HQ28" s="90">
        <f t="shared" si="38"/>
        <v>0</v>
      </c>
      <c r="HR28" s="90">
        <f t="shared" si="38"/>
        <v>0</v>
      </c>
      <c r="HS28" s="90">
        <f t="shared" si="38"/>
        <v>0</v>
      </c>
      <c r="HT28" s="90">
        <f t="shared" si="38"/>
        <v>0</v>
      </c>
      <c r="HU28" s="90">
        <f t="shared" si="38"/>
        <v>0</v>
      </c>
      <c r="HV28" s="92">
        <f t="shared" si="66"/>
        <v>0</v>
      </c>
      <c r="HW28" s="90">
        <f t="shared" si="39"/>
        <v>0</v>
      </c>
      <c r="HX28" s="90">
        <f t="shared" si="39"/>
        <v>0</v>
      </c>
      <c r="HY28" s="90">
        <f t="shared" si="39"/>
        <v>0</v>
      </c>
      <c r="HZ28" s="90">
        <f t="shared" si="39"/>
        <v>0</v>
      </c>
      <c r="IA28" s="90">
        <f t="shared" si="39"/>
        <v>0</v>
      </c>
      <c r="IB28" s="90">
        <f t="shared" si="39"/>
        <v>0</v>
      </c>
      <c r="IC28" s="90">
        <f t="shared" si="39"/>
        <v>0</v>
      </c>
      <c r="ID28" s="90">
        <f t="shared" si="39"/>
        <v>0</v>
      </c>
      <c r="IE28" s="90">
        <f t="shared" si="39"/>
        <v>0</v>
      </c>
      <c r="IF28" s="92">
        <f t="shared" si="40"/>
        <v>0</v>
      </c>
      <c r="IG28" s="90">
        <f t="shared" si="41"/>
        <v>0</v>
      </c>
      <c r="IH28" s="90">
        <f t="shared" si="42"/>
        <v>0</v>
      </c>
      <c r="II28" s="90">
        <f t="shared" si="42"/>
        <v>0</v>
      </c>
      <c r="IJ28" s="90">
        <f t="shared" si="42"/>
        <v>0</v>
      </c>
      <c r="IK28" s="90">
        <f t="shared" si="42"/>
        <v>0</v>
      </c>
      <c r="IL28" s="90">
        <f t="shared" si="42"/>
        <v>0</v>
      </c>
      <c r="IM28" s="90">
        <f t="shared" si="42"/>
        <v>0</v>
      </c>
      <c r="IN28" s="90">
        <f t="shared" si="42"/>
        <v>0</v>
      </c>
      <c r="IO28" s="90">
        <f t="shared" si="42"/>
        <v>0</v>
      </c>
      <c r="IP28" s="90">
        <f t="shared" si="42"/>
        <v>0</v>
      </c>
      <c r="IQ28" s="90">
        <f t="shared" si="42"/>
        <v>0</v>
      </c>
      <c r="IR28" s="90">
        <f t="shared" si="42"/>
        <v>0</v>
      </c>
      <c r="IS28" s="90">
        <f t="shared" si="42"/>
        <v>0</v>
      </c>
      <c r="IT28" s="90">
        <f t="shared" si="42"/>
        <v>0</v>
      </c>
      <c r="IU28" s="90">
        <f t="shared" si="42"/>
        <v>0</v>
      </c>
      <c r="IV28" s="90">
        <f t="shared" si="42"/>
        <v>0</v>
      </c>
      <c r="IW28" s="90">
        <f t="shared" si="42"/>
        <v>0</v>
      </c>
      <c r="IX28" s="90">
        <f t="shared" si="42"/>
        <v>0</v>
      </c>
      <c r="IY28" s="92">
        <f t="shared" si="43"/>
        <v>0</v>
      </c>
      <c r="IZ28" s="90">
        <f t="shared" si="44"/>
        <v>0</v>
      </c>
      <c r="JA28" s="90">
        <f t="shared" si="45"/>
        <v>0</v>
      </c>
      <c r="JB28" s="90">
        <f t="shared" si="44"/>
        <v>0</v>
      </c>
      <c r="JC28" s="90">
        <f t="shared" si="45"/>
        <v>0</v>
      </c>
      <c r="JD28" s="90">
        <f t="shared" si="45"/>
        <v>0</v>
      </c>
      <c r="JE28" s="90">
        <f t="shared" si="45"/>
        <v>0</v>
      </c>
      <c r="JF28" s="90">
        <f t="shared" si="45"/>
        <v>0</v>
      </c>
      <c r="JG28" s="90">
        <f t="shared" si="45"/>
        <v>0</v>
      </c>
      <c r="JH28" s="90">
        <f t="shared" si="45"/>
        <v>0</v>
      </c>
      <c r="JI28" s="90">
        <f t="shared" si="45"/>
        <v>0</v>
      </c>
      <c r="JJ28" s="90">
        <f t="shared" si="45"/>
        <v>0</v>
      </c>
      <c r="JK28" s="90">
        <f t="shared" si="45"/>
        <v>0</v>
      </c>
      <c r="JL28" s="90">
        <f t="shared" si="45"/>
        <v>0</v>
      </c>
      <c r="JM28" s="90">
        <f t="shared" si="45"/>
        <v>0</v>
      </c>
      <c r="JN28" s="90">
        <f t="shared" si="45"/>
        <v>0</v>
      </c>
      <c r="JO28" s="90">
        <f t="shared" si="45"/>
        <v>0</v>
      </c>
      <c r="JP28" s="90">
        <f t="shared" si="45"/>
        <v>0</v>
      </c>
      <c r="JQ28" s="90">
        <f t="shared" si="45"/>
        <v>0</v>
      </c>
      <c r="JR28" s="90">
        <f t="shared" si="45"/>
        <v>0</v>
      </c>
      <c r="JS28" s="90">
        <f t="shared" si="45"/>
        <v>0</v>
      </c>
      <c r="JT28" s="92">
        <f t="shared" si="46"/>
        <v>0</v>
      </c>
      <c r="JU28" s="90">
        <f t="shared" si="47"/>
        <v>0</v>
      </c>
      <c r="JV28" s="90">
        <f t="shared" si="73"/>
        <v>0</v>
      </c>
      <c r="JW28" s="90">
        <f t="shared" si="47"/>
        <v>0</v>
      </c>
      <c r="JX28" s="90">
        <f t="shared" si="73"/>
        <v>0</v>
      </c>
      <c r="JY28" s="90">
        <f t="shared" si="73"/>
        <v>0</v>
      </c>
      <c r="JZ28" s="90">
        <f t="shared" si="73"/>
        <v>0</v>
      </c>
      <c r="KA28" s="90">
        <f t="shared" si="73"/>
        <v>0</v>
      </c>
      <c r="KB28" s="90">
        <f t="shared" si="73"/>
        <v>0</v>
      </c>
      <c r="KC28" s="90">
        <f t="shared" si="47"/>
        <v>0</v>
      </c>
      <c r="KD28" s="90">
        <f t="shared" si="73"/>
        <v>0</v>
      </c>
      <c r="KE28" s="90">
        <f t="shared" si="73"/>
        <v>0</v>
      </c>
      <c r="KF28" s="90">
        <f t="shared" si="73"/>
        <v>0</v>
      </c>
      <c r="KG28" s="90">
        <f t="shared" si="73"/>
        <v>0</v>
      </c>
      <c r="KH28" s="90">
        <f t="shared" si="73"/>
        <v>0</v>
      </c>
      <c r="KI28" s="90">
        <f t="shared" si="73"/>
        <v>0</v>
      </c>
      <c r="KJ28" s="90">
        <f t="shared" si="47"/>
        <v>0</v>
      </c>
      <c r="KK28" s="90">
        <f t="shared" si="73"/>
        <v>0</v>
      </c>
      <c r="KL28" s="90">
        <f t="shared" si="73"/>
        <v>0</v>
      </c>
      <c r="KM28" s="90">
        <f t="shared" si="73"/>
        <v>0</v>
      </c>
      <c r="KN28" s="90">
        <f t="shared" si="48"/>
        <v>0</v>
      </c>
      <c r="KO28" s="90">
        <f t="shared" si="73"/>
        <v>0</v>
      </c>
      <c r="KP28" s="90">
        <f t="shared" si="73"/>
        <v>0</v>
      </c>
      <c r="KQ28" s="90">
        <f t="shared" si="73"/>
        <v>0</v>
      </c>
      <c r="KR28" s="90">
        <f t="shared" si="73"/>
        <v>0</v>
      </c>
      <c r="KS28" s="90">
        <f t="shared" si="73"/>
        <v>0</v>
      </c>
      <c r="KT28" s="90">
        <f t="shared" si="73"/>
        <v>0</v>
      </c>
      <c r="KU28" s="90">
        <f t="shared" si="73"/>
        <v>0</v>
      </c>
      <c r="KV28" s="90">
        <f t="shared" si="73"/>
        <v>0</v>
      </c>
      <c r="KW28" s="90">
        <f t="shared" si="73"/>
        <v>0</v>
      </c>
      <c r="KX28" s="90">
        <f t="shared" si="73"/>
        <v>0</v>
      </c>
      <c r="KY28" s="90">
        <f t="shared" si="73"/>
        <v>0</v>
      </c>
      <c r="KZ28" s="90">
        <f t="shared" si="73"/>
        <v>0</v>
      </c>
      <c r="LA28" s="90">
        <f t="shared" si="73"/>
        <v>0</v>
      </c>
      <c r="LB28" s="90">
        <f t="shared" si="73"/>
        <v>0</v>
      </c>
      <c r="LC28" s="90">
        <f t="shared" si="73"/>
        <v>0</v>
      </c>
      <c r="LD28" s="90">
        <f t="shared" si="73"/>
        <v>0</v>
      </c>
      <c r="LE28" s="90">
        <f t="shared" si="73"/>
        <v>0</v>
      </c>
      <c r="LF28" s="90">
        <f t="shared" si="73"/>
        <v>0</v>
      </c>
      <c r="LG28" s="90">
        <f t="shared" si="73"/>
        <v>0</v>
      </c>
      <c r="LH28" s="90">
        <f t="shared" si="73"/>
        <v>0</v>
      </c>
      <c r="LI28" s="90">
        <f t="shared" si="73"/>
        <v>0</v>
      </c>
      <c r="LJ28" s="90">
        <f t="shared" si="73"/>
        <v>0</v>
      </c>
      <c r="LK28" s="90">
        <f t="shared" si="50"/>
        <v>0</v>
      </c>
      <c r="LL28" s="90">
        <f t="shared" si="50"/>
        <v>0</v>
      </c>
      <c r="LM28" s="92">
        <f t="shared" si="67"/>
        <v>0</v>
      </c>
      <c r="LN28" s="90">
        <f t="shared" si="51"/>
        <v>0</v>
      </c>
      <c r="LO28" s="90">
        <f t="shared" si="51"/>
        <v>0</v>
      </c>
      <c r="LP28" s="90">
        <f t="shared" si="51"/>
        <v>0</v>
      </c>
      <c r="LQ28" s="90">
        <f t="shared" si="51"/>
        <v>0</v>
      </c>
      <c r="LR28" s="90">
        <f t="shared" si="51"/>
        <v>0</v>
      </c>
      <c r="LS28" s="92">
        <f t="shared" si="68"/>
        <v>0</v>
      </c>
      <c r="LT28" s="90">
        <f t="shared" si="52"/>
        <v>0</v>
      </c>
      <c r="LU28" s="90">
        <f t="shared" si="52"/>
        <v>0</v>
      </c>
      <c r="LV28" s="90">
        <f t="shared" si="52"/>
        <v>0</v>
      </c>
      <c r="LW28" s="90">
        <f t="shared" si="52"/>
        <v>0</v>
      </c>
      <c r="LX28" s="90">
        <f t="shared" si="52"/>
        <v>0</v>
      </c>
      <c r="LY28" s="90">
        <f t="shared" si="52"/>
        <v>0</v>
      </c>
      <c r="LZ28" s="90">
        <f t="shared" si="52"/>
        <v>0</v>
      </c>
      <c r="MA28" s="90">
        <f t="shared" si="52"/>
        <v>0</v>
      </c>
      <c r="MB28" s="90">
        <f t="shared" si="52"/>
        <v>0</v>
      </c>
      <c r="MC28" s="90">
        <f t="shared" si="52"/>
        <v>0</v>
      </c>
      <c r="MD28" s="90">
        <f t="shared" si="52"/>
        <v>0</v>
      </c>
      <c r="ME28" s="90">
        <f t="shared" si="52"/>
        <v>0</v>
      </c>
      <c r="MF28" s="90">
        <f t="shared" si="52"/>
        <v>0</v>
      </c>
      <c r="MG28" s="92">
        <f t="shared" si="69"/>
        <v>0</v>
      </c>
      <c r="MH28" s="90">
        <f t="shared" si="53"/>
        <v>0</v>
      </c>
      <c r="MI28" s="90">
        <f t="shared" si="54"/>
        <v>0</v>
      </c>
      <c r="MJ28" s="90">
        <f t="shared" si="54"/>
        <v>0</v>
      </c>
      <c r="MK28" s="90">
        <f t="shared" si="54"/>
        <v>0</v>
      </c>
      <c r="ML28" s="90">
        <f t="shared" si="54"/>
        <v>0</v>
      </c>
      <c r="MM28" s="90">
        <f t="shared" si="54"/>
        <v>0</v>
      </c>
      <c r="MN28" s="90">
        <f t="shared" si="54"/>
        <v>0</v>
      </c>
      <c r="MO28" s="90">
        <f t="shared" si="54"/>
        <v>0</v>
      </c>
      <c r="MP28" s="90">
        <f t="shared" si="54"/>
        <v>0</v>
      </c>
      <c r="MQ28" s="90">
        <f t="shared" si="54"/>
        <v>0</v>
      </c>
      <c r="MR28" s="90">
        <f t="shared" si="54"/>
        <v>0</v>
      </c>
      <c r="MS28" s="90">
        <f t="shared" si="54"/>
        <v>0</v>
      </c>
      <c r="MT28" s="90">
        <f t="shared" si="54"/>
        <v>0</v>
      </c>
      <c r="MU28" s="90">
        <f t="shared" si="54"/>
        <v>0</v>
      </c>
      <c r="MV28" s="90">
        <f t="shared" si="54"/>
        <v>0</v>
      </c>
      <c r="MW28" s="90">
        <f t="shared" si="54"/>
        <v>0</v>
      </c>
      <c r="MX28" s="90">
        <f t="shared" si="54"/>
        <v>0</v>
      </c>
      <c r="MY28" s="90">
        <f t="shared" si="54"/>
        <v>0</v>
      </c>
      <c r="MZ28" s="90">
        <f t="shared" si="54"/>
        <v>0</v>
      </c>
      <c r="NA28" s="90">
        <f t="shared" si="54"/>
        <v>0</v>
      </c>
      <c r="NB28" s="90">
        <f t="shared" si="54"/>
        <v>0</v>
      </c>
      <c r="NC28" s="92">
        <f t="shared" si="70"/>
        <v>0</v>
      </c>
      <c r="ND28" s="90">
        <f t="shared" si="55"/>
        <v>0</v>
      </c>
      <c r="NE28" s="90">
        <f t="shared" si="55"/>
        <v>0</v>
      </c>
      <c r="NF28" s="90">
        <f t="shared" si="55"/>
        <v>0</v>
      </c>
      <c r="NG28" s="90">
        <f t="shared" si="55"/>
        <v>0</v>
      </c>
      <c r="NH28" s="90">
        <f t="shared" si="55"/>
        <v>0</v>
      </c>
      <c r="NI28" s="90">
        <f t="shared" si="55"/>
        <v>0</v>
      </c>
      <c r="NJ28" s="93">
        <f t="shared" si="56"/>
        <v>0</v>
      </c>
      <c r="NK28" s="94">
        <f t="shared" si="57"/>
        <v>0</v>
      </c>
    </row>
    <row r="29" spans="1:375" x14ac:dyDescent="0.25">
      <c r="A29" s="67">
        <v>81240</v>
      </c>
      <c r="B29" s="96" t="s">
        <v>128</v>
      </c>
      <c r="C29" s="90">
        <f>IFERROR(HLOOKUP($A29,Náklady_2018!$D$1:$MN$27,24,FALSE),0)</f>
        <v>0</v>
      </c>
      <c r="D29" s="19"/>
      <c r="E29" s="19"/>
      <c r="F29" s="91" t="s">
        <v>585</v>
      </c>
      <c r="G29" s="92">
        <f t="shared" si="58"/>
        <v>0</v>
      </c>
      <c r="H29" s="90">
        <f t="shared" si="19"/>
        <v>0</v>
      </c>
      <c r="I29" s="90">
        <f t="shared" si="72"/>
        <v>0</v>
      </c>
      <c r="J29" s="90">
        <f t="shared" si="72"/>
        <v>0</v>
      </c>
      <c r="K29" s="90">
        <f t="shared" si="72"/>
        <v>0</v>
      </c>
      <c r="L29" s="90">
        <f t="shared" si="72"/>
        <v>0</v>
      </c>
      <c r="M29" s="90">
        <f t="shared" si="72"/>
        <v>0</v>
      </c>
      <c r="N29" s="90">
        <f t="shared" si="72"/>
        <v>0</v>
      </c>
      <c r="O29" s="90">
        <f t="shared" si="72"/>
        <v>0</v>
      </c>
      <c r="P29" s="90">
        <f t="shared" si="72"/>
        <v>0</v>
      </c>
      <c r="Q29" s="90">
        <f t="shared" si="72"/>
        <v>0</v>
      </c>
      <c r="R29" s="90">
        <f t="shared" si="72"/>
        <v>0</v>
      </c>
      <c r="S29" s="90">
        <f t="shared" si="72"/>
        <v>0</v>
      </c>
      <c r="T29" s="90">
        <f t="shared" si="72"/>
        <v>0</v>
      </c>
      <c r="U29" s="90">
        <f t="shared" si="72"/>
        <v>0</v>
      </c>
      <c r="V29" s="90">
        <f t="shared" si="72"/>
        <v>0</v>
      </c>
      <c r="W29" s="90">
        <f t="shared" si="72"/>
        <v>0</v>
      </c>
      <c r="X29" s="90">
        <f t="shared" si="72"/>
        <v>0</v>
      </c>
      <c r="Y29" s="90">
        <f t="shared" si="72"/>
        <v>0</v>
      </c>
      <c r="Z29" s="90">
        <f t="shared" si="72"/>
        <v>0</v>
      </c>
      <c r="AA29" s="90">
        <f t="shared" si="72"/>
        <v>0</v>
      </c>
      <c r="AB29" s="90">
        <f t="shared" si="72"/>
        <v>0</v>
      </c>
      <c r="AC29" s="90">
        <f t="shared" si="71"/>
        <v>0</v>
      </c>
      <c r="AD29" s="90">
        <f t="shared" si="71"/>
        <v>0</v>
      </c>
      <c r="AE29" s="90">
        <f t="shared" si="71"/>
        <v>0</v>
      </c>
      <c r="AF29" s="90">
        <f t="shared" si="71"/>
        <v>0</v>
      </c>
      <c r="AG29" s="90">
        <f t="shared" si="71"/>
        <v>0</v>
      </c>
      <c r="AH29" s="90">
        <f t="shared" si="71"/>
        <v>0</v>
      </c>
      <c r="AI29" s="90">
        <f t="shared" si="71"/>
        <v>0</v>
      </c>
      <c r="AJ29" s="90">
        <f t="shared" si="71"/>
        <v>0</v>
      </c>
      <c r="AK29" s="90">
        <f t="shared" si="71"/>
        <v>0</v>
      </c>
      <c r="AL29" s="90">
        <f t="shared" si="71"/>
        <v>0</v>
      </c>
      <c r="AM29" s="90">
        <f t="shared" si="71"/>
        <v>0</v>
      </c>
      <c r="AN29" s="90">
        <f t="shared" si="71"/>
        <v>0</v>
      </c>
      <c r="AO29" s="90">
        <f t="shared" si="71"/>
        <v>0</v>
      </c>
      <c r="AP29" s="90">
        <f t="shared" si="71"/>
        <v>0</v>
      </c>
      <c r="AQ29" s="90">
        <f t="shared" si="71"/>
        <v>0</v>
      </c>
      <c r="AR29" s="90">
        <f t="shared" si="71"/>
        <v>0</v>
      </c>
      <c r="AS29" s="90">
        <f t="shared" si="71"/>
        <v>0</v>
      </c>
      <c r="AT29" s="90">
        <f t="shared" si="71"/>
        <v>0</v>
      </c>
      <c r="AU29" s="90">
        <f t="shared" si="71"/>
        <v>0</v>
      </c>
      <c r="AV29" s="90">
        <f t="shared" si="71"/>
        <v>0</v>
      </c>
      <c r="AW29" s="90">
        <f t="shared" si="71"/>
        <v>0</v>
      </c>
      <c r="AX29" s="90">
        <f t="shared" si="71"/>
        <v>0</v>
      </c>
      <c r="AY29" s="90">
        <f t="shared" si="71"/>
        <v>0</v>
      </c>
      <c r="AZ29" s="90">
        <f t="shared" si="71"/>
        <v>0</v>
      </c>
      <c r="BA29" s="90">
        <f t="shared" si="71"/>
        <v>0</v>
      </c>
      <c r="BB29" s="90">
        <f t="shared" si="71"/>
        <v>0</v>
      </c>
      <c r="BC29" s="90">
        <f t="shared" si="71"/>
        <v>0</v>
      </c>
      <c r="BD29" s="92">
        <f t="shared" si="59"/>
        <v>0</v>
      </c>
      <c r="BE29" s="90">
        <f t="shared" si="21"/>
        <v>0</v>
      </c>
      <c r="BF29" s="90">
        <f t="shared" si="74"/>
        <v>0</v>
      </c>
      <c r="BG29" s="90">
        <f t="shared" si="74"/>
        <v>0</v>
      </c>
      <c r="BH29" s="90">
        <f t="shared" si="74"/>
        <v>0</v>
      </c>
      <c r="BI29" s="90">
        <f t="shared" si="74"/>
        <v>0</v>
      </c>
      <c r="BJ29" s="90">
        <f t="shared" si="74"/>
        <v>0</v>
      </c>
      <c r="BK29" s="90">
        <f t="shared" si="74"/>
        <v>0</v>
      </c>
      <c r="BL29" s="90">
        <f t="shared" si="74"/>
        <v>0</v>
      </c>
      <c r="BM29" s="90">
        <f t="shared" si="74"/>
        <v>0</v>
      </c>
      <c r="BN29" s="90">
        <f t="shared" si="74"/>
        <v>0</v>
      </c>
      <c r="BO29" s="90">
        <f t="shared" si="74"/>
        <v>0</v>
      </c>
      <c r="BP29" s="90">
        <f t="shared" si="74"/>
        <v>0</v>
      </c>
      <c r="BQ29" s="90">
        <f t="shared" si="74"/>
        <v>0</v>
      </c>
      <c r="BR29" s="90">
        <f t="shared" si="74"/>
        <v>0</v>
      </c>
      <c r="BS29" s="90">
        <f t="shared" si="74"/>
        <v>0</v>
      </c>
      <c r="BT29" s="90">
        <f t="shared" si="74"/>
        <v>0</v>
      </c>
      <c r="BU29" s="90">
        <f t="shared" si="74"/>
        <v>0</v>
      </c>
      <c r="BV29" s="90">
        <f t="shared" si="74"/>
        <v>0</v>
      </c>
      <c r="BW29" s="90">
        <f t="shared" si="74"/>
        <v>0</v>
      </c>
      <c r="BX29" s="90">
        <f t="shared" si="74"/>
        <v>0</v>
      </c>
      <c r="BY29" s="90">
        <f t="shared" si="74"/>
        <v>0</v>
      </c>
      <c r="BZ29" s="90">
        <f t="shared" si="74"/>
        <v>0</v>
      </c>
      <c r="CA29" s="90">
        <f t="shared" si="74"/>
        <v>0</v>
      </c>
      <c r="CB29" s="90">
        <f t="shared" si="74"/>
        <v>0</v>
      </c>
      <c r="CC29" s="90">
        <f t="shared" si="74"/>
        <v>0</v>
      </c>
      <c r="CD29" s="90">
        <f t="shared" si="74"/>
        <v>0</v>
      </c>
      <c r="CE29" s="90">
        <f t="shared" si="74"/>
        <v>0</v>
      </c>
      <c r="CF29" s="90">
        <f t="shared" si="23"/>
        <v>0</v>
      </c>
      <c r="CG29" s="92">
        <f t="shared" si="24"/>
        <v>0</v>
      </c>
      <c r="CH29" s="90">
        <f t="shared" si="25"/>
        <v>0</v>
      </c>
      <c r="CI29" s="90">
        <f t="shared" si="26"/>
        <v>0</v>
      </c>
      <c r="CJ29" s="90">
        <f t="shared" si="26"/>
        <v>0</v>
      </c>
      <c r="CK29" s="90">
        <f t="shared" si="26"/>
        <v>0</v>
      </c>
      <c r="CL29" s="90">
        <f t="shared" si="26"/>
        <v>0</v>
      </c>
      <c r="CM29" s="90">
        <f t="shared" si="26"/>
        <v>0</v>
      </c>
      <c r="CN29" s="90">
        <f t="shared" si="26"/>
        <v>0</v>
      </c>
      <c r="CO29" s="90">
        <f t="shared" si="26"/>
        <v>0</v>
      </c>
      <c r="CP29" s="90">
        <f t="shared" si="26"/>
        <v>0</v>
      </c>
      <c r="CQ29" s="90">
        <f t="shared" si="26"/>
        <v>0</v>
      </c>
      <c r="CR29" s="90">
        <f t="shared" si="26"/>
        <v>0</v>
      </c>
      <c r="CS29" s="90">
        <f t="shared" si="26"/>
        <v>0</v>
      </c>
      <c r="CT29" s="90">
        <f t="shared" si="26"/>
        <v>0</v>
      </c>
      <c r="CU29" s="90">
        <f t="shared" si="26"/>
        <v>0</v>
      </c>
      <c r="CV29" s="90">
        <f t="shared" si="26"/>
        <v>0</v>
      </c>
      <c r="CW29" s="90">
        <f t="shared" si="26"/>
        <v>0</v>
      </c>
      <c r="CX29" s="90">
        <f t="shared" si="26"/>
        <v>0</v>
      </c>
      <c r="CY29" s="92">
        <f t="shared" si="27"/>
        <v>0</v>
      </c>
      <c r="CZ29" s="90">
        <f t="shared" si="28"/>
        <v>0</v>
      </c>
      <c r="DA29" s="90">
        <f t="shared" si="29"/>
        <v>0</v>
      </c>
      <c r="DB29" s="90">
        <f t="shared" si="29"/>
        <v>0</v>
      </c>
      <c r="DC29" s="90">
        <f t="shared" si="29"/>
        <v>0</v>
      </c>
      <c r="DD29" s="90">
        <f t="shared" si="29"/>
        <v>0</v>
      </c>
      <c r="DE29" s="90">
        <f t="shared" si="29"/>
        <v>0</v>
      </c>
      <c r="DF29" s="90">
        <f t="shared" si="29"/>
        <v>0</v>
      </c>
      <c r="DG29" s="90">
        <f t="shared" ref="DA29:DU34" si="76">IF($C29=0,0,"!!!")</f>
        <v>0</v>
      </c>
      <c r="DH29" s="90">
        <f t="shared" si="76"/>
        <v>0</v>
      </c>
      <c r="DI29" s="90">
        <f t="shared" si="76"/>
        <v>0</v>
      </c>
      <c r="DJ29" s="90">
        <f t="shared" si="76"/>
        <v>0</v>
      </c>
      <c r="DK29" s="90">
        <f t="shared" si="76"/>
        <v>0</v>
      </c>
      <c r="DL29" s="90">
        <f t="shared" si="76"/>
        <v>0</v>
      </c>
      <c r="DM29" s="90">
        <f t="shared" si="76"/>
        <v>0</v>
      </c>
      <c r="DN29" s="90">
        <f t="shared" si="76"/>
        <v>0</v>
      </c>
      <c r="DO29" s="90">
        <f t="shared" si="76"/>
        <v>0</v>
      </c>
      <c r="DP29" s="90">
        <f t="shared" si="76"/>
        <v>0</v>
      </c>
      <c r="DQ29" s="90">
        <f t="shared" si="76"/>
        <v>0</v>
      </c>
      <c r="DR29" s="90">
        <f t="shared" si="76"/>
        <v>0</v>
      </c>
      <c r="DS29" s="90">
        <f t="shared" si="76"/>
        <v>0</v>
      </c>
      <c r="DT29" s="90">
        <f t="shared" si="76"/>
        <v>0</v>
      </c>
      <c r="DU29" s="90">
        <f t="shared" si="76"/>
        <v>0</v>
      </c>
      <c r="DV29" s="92">
        <f t="shared" si="60"/>
        <v>0</v>
      </c>
      <c r="DW29" s="90">
        <f t="shared" si="30"/>
        <v>0</v>
      </c>
      <c r="DX29" s="90">
        <f t="shared" si="30"/>
        <v>0</v>
      </c>
      <c r="DY29" s="90">
        <f t="shared" si="30"/>
        <v>0</v>
      </c>
      <c r="DZ29" s="90">
        <f t="shared" si="30"/>
        <v>0</v>
      </c>
      <c r="EA29" s="90">
        <f t="shared" si="30"/>
        <v>0</v>
      </c>
      <c r="EB29" s="92">
        <f t="shared" si="61"/>
        <v>0</v>
      </c>
      <c r="EC29" s="90">
        <f t="shared" si="31"/>
        <v>0</v>
      </c>
      <c r="ED29" s="90">
        <f t="shared" si="75"/>
        <v>0</v>
      </c>
      <c r="EE29" s="90">
        <f t="shared" si="75"/>
        <v>0</v>
      </c>
      <c r="EF29" s="90">
        <f t="shared" si="75"/>
        <v>0</v>
      </c>
      <c r="EG29" s="90">
        <f t="shared" si="75"/>
        <v>0</v>
      </c>
      <c r="EH29" s="90">
        <f t="shared" si="75"/>
        <v>0</v>
      </c>
      <c r="EI29" s="90">
        <f t="shared" si="75"/>
        <v>0</v>
      </c>
      <c r="EJ29" s="90">
        <f t="shared" si="75"/>
        <v>0</v>
      </c>
      <c r="EK29" s="90">
        <f t="shared" si="75"/>
        <v>0</v>
      </c>
      <c r="EL29" s="90">
        <f t="shared" si="75"/>
        <v>0</v>
      </c>
      <c r="EM29" s="90">
        <f t="shared" si="75"/>
        <v>0</v>
      </c>
      <c r="EN29" s="90">
        <f t="shared" si="75"/>
        <v>0</v>
      </c>
      <c r="EO29" s="90">
        <f t="shared" si="75"/>
        <v>0</v>
      </c>
      <c r="EP29" s="90">
        <f t="shared" si="75"/>
        <v>0</v>
      </c>
      <c r="EQ29" s="90">
        <f t="shared" si="75"/>
        <v>0</v>
      </c>
      <c r="ER29" s="90">
        <f t="shared" si="75"/>
        <v>0</v>
      </c>
      <c r="ES29" s="90">
        <f t="shared" si="75"/>
        <v>0</v>
      </c>
      <c r="ET29" s="90">
        <f t="shared" si="75"/>
        <v>0</v>
      </c>
      <c r="EU29" s="90">
        <f t="shared" si="75"/>
        <v>0</v>
      </c>
      <c r="EV29" s="90">
        <f t="shared" si="75"/>
        <v>0</v>
      </c>
      <c r="EW29" s="90">
        <f t="shared" si="75"/>
        <v>0</v>
      </c>
      <c r="EX29" s="90">
        <f t="shared" si="75"/>
        <v>0</v>
      </c>
      <c r="EY29" s="90">
        <f t="shared" si="75"/>
        <v>0</v>
      </c>
      <c r="EZ29" s="90">
        <f t="shared" si="75"/>
        <v>0</v>
      </c>
      <c r="FA29" s="90">
        <f t="shared" si="75"/>
        <v>0</v>
      </c>
      <c r="FB29" s="90">
        <f t="shared" si="75"/>
        <v>0</v>
      </c>
      <c r="FC29" s="90">
        <f t="shared" si="75"/>
        <v>0</v>
      </c>
      <c r="FD29" s="90">
        <f t="shared" si="75"/>
        <v>0</v>
      </c>
      <c r="FE29" s="92">
        <f t="shared" si="62"/>
        <v>0</v>
      </c>
      <c r="FF29" s="90">
        <f t="shared" si="33"/>
        <v>0</v>
      </c>
      <c r="FG29" s="90">
        <f t="shared" si="33"/>
        <v>0</v>
      </c>
      <c r="FH29" s="90">
        <f t="shared" si="33"/>
        <v>0</v>
      </c>
      <c r="FI29" s="90">
        <f t="shared" si="33"/>
        <v>0</v>
      </c>
      <c r="FJ29" s="90">
        <f t="shared" si="33"/>
        <v>0</v>
      </c>
      <c r="FK29" s="90">
        <f t="shared" si="33"/>
        <v>0</v>
      </c>
      <c r="FL29" s="90">
        <f t="shared" si="33"/>
        <v>0</v>
      </c>
      <c r="FM29" s="90">
        <f t="shared" si="33"/>
        <v>0</v>
      </c>
      <c r="FN29" s="90">
        <f t="shared" si="33"/>
        <v>0</v>
      </c>
      <c r="FO29" s="90">
        <f t="shared" si="33"/>
        <v>0</v>
      </c>
      <c r="FP29" s="90">
        <f t="shared" si="33"/>
        <v>0</v>
      </c>
      <c r="FQ29" s="90">
        <f t="shared" si="33"/>
        <v>0</v>
      </c>
      <c r="FR29" s="90">
        <f t="shared" si="33"/>
        <v>0</v>
      </c>
      <c r="FS29" s="90">
        <f t="shared" si="33"/>
        <v>0</v>
      </c>
      <c r="FT29" s="90">
        <f t="shared" si="34"/>
        <v>0</v>
      </c>
      <c r="FU29" s="90">
        <f t="shared" si="34"/>
        <v>0</v>
      </c>
      <c r="FV29" s="90">
        <f t="shared" si="34"/>
        <v>0</v>
      </c>
      <c r="FW29" s="92">
        <f t="shared" si="63"/>
        <v>0</v>
      </c>
      <c r="FX29" s="90">
        <f t="shared" si="35"/>
        <v>0</v>
      </c>
      <c r="FY29" s="90">
        <f t="shared" si="36"/>
        <v>0</v>
      </c>
      <c r="FZ29" s="90">
        <f t="shared" si="36"/>
        <v>0</v>
      </c>
      <c r="GA29" s="90">
        <f t="shared" si="36"/>
        <v>0</v>
      </c>
      <c r="GB29" s="90">
        <f t="shared" si="36"/>
        <v>0</v>
      </c>
      <c r="GC29" s="90">
        <f t="shared" si="36"/>
        <v>0</v>
      </c>
      <c r="GD29" s="90">
        <f t="shared" si="36"/>
        <v>0</v>
      </c>
      <c r="GE29" s="90">
        <f t="shared" si="36"/>
        <v>0</v>
      </c>
      <c r="GF29" s="90">
        <f t="shared" si="36"/>
        <v>0</v>
      </c>
      <c r="GG29" s="90">
        <f t="shared" si="36"/>
        <v>0</v>
      </c>
      <c r="GH29" s="90">
        <f t="shared" si="36"/>
        <v>0</v>
      </c>
      <c r="GI29" s="90">
        <f t="shared" si="36"/>
        <v>0</v>
      </c>
      <c r="GJ29" s="90">
        <f t="shared" si="36"/>
        <v>0</v>
      </c>
      <c r="GK29" s="90">
        <f t="shared" si="36"/>
        <v>0</v>
      </c>
      <c r="GL29" s="90">
        <f t="shared" si="36"/>
        <v>0</v>
      </c>
      <c r="GM29" s="90">
        <f t="shared" si="36"/>
        <v>0</v>
      </c>
      <c r="GN29" s="90">
        <f t="shared" si="36"/>
        <v>0</v>
      </c>
      <c r="GO29" s="90">
        <f t="shared" si="36"/>
        <v>0</v>
      </c>
      <c r="GP29" s="90">
        <f t="shared" si="36"/>
        <v>0</v>
      </c>
      <c r="GQ29" s="90">
        <f t="shared" si="36"/>
        <v>0</v>
      </c>
      <c r="GR29" s="90">
        <f t="shared" si="36"/>
        <v>0</v>
      </c>
      <c r="GS29" s="92">
        <f t="shared" si="64"/>
        <v>0</v>
      </c>
      <c r="GT29" s="90">
        <f t="shared" si="37"/>
        <v>0</v>
      </c>
      <c r="GU29" s="90">
        <f t="shared" si="37"/>
        <v>0</v>
      </c>
      <c r="GV29" s="90">
        <f t="shared" si="37"/>
        <v>0</v>
      </c>
      <c r="GW29" s="90">
        <f t="shared" si="37"/>
        <v>0</v>
      </c>
      <c r="GX29" s="90">
        <f t="shared" si="37"/>
        <v>0</v>
      </c>
      <c r="GY29" s="90">
        <f t="shared" si="37"/>
        <v>0</v>
      </c>
      <c r="GZ29" s="90">
        <f t="shared" si="37"/>
        <v>0</v>
      </c>
      <c r="HA29" s="90">
        <f t="shared" si="37"/>
        <v>0</v>
      </c>
      <c r="HB29" s="90">
        <f t="shared" si="37"/>
        <v>0</v>
      </c>
      <c r="HC29" s="90">
        <f t="shared" si="37"/>
        <v>0</v>
      </c>
      <c r="HD29" s="90">
        <f t="shared" si="37"/>
        <v>0</v>
      </c>
      <c r="HE29" s="92">
        <f t="shared" si="65"/>
        <v>0</v>
      </c>
      <c r="HF29" s="90">
        <f t="shared" si="38"/>
        <v>0</v>
      </c>
      <c r="HG29" s="90">
        <f t="shared" si="38"/>
        <v>0</v>
      </c>
      <c r="HH29" s="90">
        <f t="shared" si="38"/>
        <v>0</v>
      </c>
      <c r="HI29" s="90">
        <f t="shared" si="38"/>
        <v>0</v>
      </c>
      <c r="HJ29" s="90">
        <f t="shared" si="38"/>
        <v>0</v>
      </c>
      <c r="HK29" s="90">
        <f t="shared" si="38"/>
        <v>0</v>
      </c>
      <c r="HL29" s="90">
        <f t="shared" si="38"/>
        <v>0</v>
      </c>
      <c r="HM29" s="90">
        <f t="shared" si="38"/>
        <v>0</v>
      </c>
      <c r="HN29" s="90">
        <f t="shared" si="38"/>
        <v>0</v>
      </c>
      <c r="HO29" s="90">
        <f t="shared" si="38"/>
        <v>0</v>
      </c>
      <c r="HP29" s="90">
        <f t="shared" si="38"/>
        <v>0</v>
      </c>
      <c r="HQ29" s="90">
        <f t="shared" si="38"/>
        <v>0</v>
      </c>
      <c r="HR29" s="90">
        <f t="shared" si="38"/>
        <v>0</v>
      </c>
      <c r="HS29" s="90">
        <f t="shared" si="38"/>
        <v>0</v>
      </c>
      <c r="HT29" s="90">
        <f t="shared" si="38"/>
        <v>0</v>
      </c>
      <c r="HU29" s="90">
        <f t="shared" si="38"/>
        <v>0</v>
      </c>
      <c r="HV29" s="92">
        <f t="shared" si="66"/>
        <v>0</v>
      </c>
      <c r="HW29" s="90">
        <f t="shared" si="39"/>
        <v>0</v>
      </c>
      <c r="HX29" s="90">
        <f t="shared" si="39"/>
        <v>0</v>
      </c>
      <c r="HY29" s="90">
        <f t="shared" si="39"/>
        <v>0</v>
      </c>
      <c r="HZ29" s="90">
        <f t="shared" si="39"/>
        <v>0</v>
      </c>
      <c r="IA29" s="90">
        <f t="shared" si="39"/>
        <v>0</v>
      </c>
      <c r="IB29" s="90">
        <f t="shared" si="39"/>
        <v>0</v>
      </c>
      <c r="IC29" s="90">
        <f t="shared" si="39"/>
        <v>0</v>
      </c>
      <c r="ID29" s="90">
        <f t="shared" si="39"/>
        <v>0</v>
      </c>
      <c r="IE29" s="90">
        <f t="shared" si="39"/>
        <v>0</v>
      </c>
      <c r="IF29" s="92">
        <f t="shared" si="40"/>
        <v>0</v>
      </c>
      <c r="IG29" s="90">
        <f t="shared" si="41"/>
        <v>0</v>
      </c>
      <c r="IH29" s="90">
        <f t="shared" si="42"/>
        <v>0</v>
      </c>
      <c r="II29" s="90">
        <f t="shared" si="42"/>
        <v>0</v>
      </c>
      <c r="IJ29" s="90">
        <f t="shared" si="42"/>
        <v>0</v>
      </c>
      <c r="IK29" s="90">
        <f t="shared" si="42"/>
        <v>0</v>
      </c>
      <c r="IL29" s="90">
        <f t="shared" si="42"/>
        <v>0</v>
      </c>
      <c r="IM29" s="90">
        <f t="shared" si="42"/>
        <v>0</v>
      </c>
      <c r="IN29" s="90">
        <f t="shared" si="42"/>
        <v>0</v>
      </c>
      <c r="IO29" s="90">
        <f t="shared" si="42"/>
        <v>0</v>
      </c>
      <c r="IP29" s="90">
        <f t="shared" si="42"/>
        <v>0</v>
      </c>
      <c r="IQ29" s="90">
        <f t="shared" si="42"/>
        <v>0</v>
      </c>
      <c r="IR29" s="90">
        <f t="shared" si="42"/>
        <v>0</v>
      </c>
      <c r="IS29" s="90">
        <f t="shared" si="42"/>
        <v>0</v>
      </c>
      <c r="IT29" s="90">
        <f t="shared" si="42"/>
        <v>0</v>
      </c>
      <c r="IU29" s="90">
        <f t="shared" si="42"/>
        <v>0</v>
      </c>
      <c r="IV29" s="90">
        <f t="shared" si="42"/>
        <v>0</v>
      </c>
      <c r="IW29" s="90">
        <f t="shared" si="42"/>
        <v>0</v>
      </c>
      <c r="IX29" s="90">
        <f t="shared" si="42"/>
        <v>0</v>
      </c>
      <c r="IY29" s="92">
        <f t="shared" si="43"/>
        <v>0</v>
      </c>
      <c r="IZ29" s="90">
        <f t="shared" si="44"/>
        <v>0</v>
      </c>
      <c r="JA29" s="90">
        <f t="shared" si="45"/>
        <v>0</v>
      </c>
      <c r="JB29" s="90">
        <f t="shared" si="44"/>
        <v>0</v>
      </c>
      <c r="JC29" s="90">
        <f t="shared" si="45"/>
        <v>0</v>
      </c>
      <c r="JD29" s="90">
        <f t="shared" si="45"/>
        <v>0</v>
      </c>
      <c r="JE29" s="90">
        <f t="shared" si="45"/>
        <v>0</v>
      </c>
      <c r="JF29" s="90">
        <f t="shared" si="45"/>
        <v>0</v>
      </c>
      <c r="JG29" s="90">
        <f t="shared" si="45"/>
        <v>0</v>
      </c>
      <c r="JH29" s="90">
        <f t="shared" si="45"/>
        <v>0</v>
      </c>
      <c r="JI29" s="90">
        <f t="shared" si="45"/>
        <v>0</v>
      </c>
      <c r="JJ29" s="90">
        <f t="shared" si="45"/>
        <v>0</v>
      </c>
      <c r="JK29" s="90">
        <f t="shared" si="45"/>
        <v>0</v>
      </c>
      <c r="JL29" s="90">
        <f t="shared" si="45"/>
        <v>0</v>
      </c>
      <c r="JM29" s="90">
        <f t="shared" si="45"/>
        <v>0</v>
      </c>
      <c r="JN29" s="90">
        <f t="shared" si="45"/>
        <v>0</v>
      </c>
      <c r="JO29" s="90">
        <f t="shared" si="45"/>
        <v>0</v>
      </c>
      <c r="JP29" s="90">
        <f t="shared" si="45"/>
        <v>0</v>
      </c>
      <c r="JQ29" s="90">
        <f t="shared" si="45"/>
        <v>0</v>
      </c>
      <c r="JR29" s="90">
        <f t="shared" si="45"/>
        <v>0</v>
      </c>
      <c r="JS29" s="90">
        <f t="shared" si="45"/>
        <v>0</v>
      </c>
      <c r="JT29" s="92">
        <f t="shared" si="46"/>
        <v>0</v>
      </c>
      <c r="JU29" s="90">
        <f t="shared" si="47"/>
        <v>0</v>
      </c>
      <c r="JV29" s="90">
        <f t="shared" si="73"/>
        <v>0</v>
      </c>
      <c r="JW29" s="90">
        <f t="shared" si="47"/>
        <v>0</v>
      </c>
      <c r="JX29" s="90">
        <f t="shared" si="73"/>
        <v>0</v>
      </c>
      <c r="JY29" s="90">
        <f t="shared" si="73"/>
        <v>0</v>
      </c>
      <c r="JZ29" s="90">
        <f t="shared" si="73"/>
        <v>0</v>
      </c>
      <c r="KA29" s="90">
        <f t="shared" si="73"/>
        <v>0</v>
      </c>
      <c r="KB29" s="90">
        <f t="shared" si="73"/>
        <v>0</v>
      </c>
      <c r="KC29" s="90">
        <f t="shared" si="47"/>
        <v>0</v>
      </c>
      <c r="KD29" s="90">
        <f t="shared" si="73"/>
        <v>0</v>
      </c>
      <c r="KE29" s="90">
        <f t="shared" si="73"/>
        <v>0</v>
      </c>
      <c r="KF29" s="90">
        <f t="shared" si="73"/>
        <v>0</v>
      </c>
      <c r="KG29" s="90">
        <f t="shared" si="73"/>
        <v>0</v>
      </c>
      <c r="KH29" s="90">
        <f t="shared" si="73"/>
        <v>0</v>
      </c>
      <c r="KI29" s="90">
        <f t="shared" si="73"/>
        <v>0</v>
      </c>
      <c r="KJ29" s="90">
        <f t="shared" si="47"/>
        <v>0</v>
      </c>
      <c r="KK29" s="90">
        <f t="shared" si="73"/>
        <v>0</v>
      </c>
      <c r="KL29" s="90">
        <f t="shared" si="73"/>
        <v>0</v>
      </c>
      <c r="KM29" s="90">
        <f t="shared" si="73"/>
        <v>0</v>
      </c>
      <c r="KN29" s="90">
        <f t="shared" si="48"/>
        <v>0</v>
      </c>
      <c r="KO29" s="90">
        <f t="shared" si="73"/>
        <v>0</v>
      </c>
      <c r="KP29" s="90">
        <f t="shared" si="73"/>
        <v>0</v>
      </c>
      <c r="KQ29" s="90">
        <f t="shared" si="73"/>
        <v>0</v>
      </c>
      <c r="KR29" s="90">
        <f t="shared" si="73"/>
        <v>0</v>
      </c>
      <c r="KS29" s="90">
        <f t="shared" si="73"/>
        <v>0</v>
      </c>
      <c r="KT29" s="90">
        <f t="shared" si="73"/>
        <v>0</v>
      </c>
      <c r="KU29" s="90">
        <f t="shared" si="73"/>
        <v>0</v>
      </c>
      <c r="KV29" s="90">
        <f t="shared" si="73"/>
        <v>0</v>
      </c>
      <c r="KW29" s="90">
        <f t="shared" si="73"/>
        <v>0</v>
      </c>
      <c r="KX29" s="90">
        <f t="shared" si="73"/>
        <v>0</v>
      </c>
      <c r="KY29" s="90">
        <f t="shared" si="73"/>
        <v>0</v>
      </c>
      <c r="KZ29" s="90">
        <f t="shared" si="73"/>
        <v>0</v>
      </c>
      <c r="LA29" s="90">
        <f t="shared" si="73"/>
        <v>0</v>
      </c>
      <c r="LB29" s="90">
        <f t="shared" si="73"/>
        <v>0</v>
      </c>
      <c r="LC29" s="90">
        <f t="shared" si="73"/>
        <v>0</v>
      </c>
      <c r="LD29" s="90">
        <f t="shared" si="73"/>
        <v>0</v>
      </c>
      <c r="LE29" s="90">
        <f t="shared" si="73"/>
        <v>0</v>
      </c>
      <c r="LF29" s="90">
        <f t="shared" si="73"/>
        <v>0</v>
      </c>
      <c r="LG29" s="90">
        <f t="shared" si="73"/>
        <v>0</v>
      </c>
      <c r="LH29" s="90">
        <f t="shared" si="73"/>
        <v>0</v>
      </c>
      <c r="LI29" s="90">
        <f t="shared" si="73"/>
        <v>0</v>
      </c>
      <c r="LJ29" s="90">
        <f t="shared" si="73"/>
        <v>0</v>
      </c>
      <c r="LK29" s="90">
        <f t="shared" si="50"/>
        <v>0</v>
      </c>
      <c r="LL29" s="90">
        <f t="shared" si="50"/>
        <v>0</v>
      </c>
      <c r="LM29" s="92">
        <f t="shared" si="67"/>
        <v>0</v>
      </c>
      <c r="LN29" s="90">
        <f t="shared" si="51"/>
        <v>0</v>
      </c>
      <c r="LO29" s="90">
        <f t="shared" si="51"/>
        <v>0</v>
      </c>
      <c r="LP29" s="90">
        <f t="shared" si="51"/>
        <v>0</v>
      </c>
      <c r="LQ29" s="90">
        <f t="shared" si="51"/>
        <v>0</v>
      </c>
      <c r="LR29" s="90">
        <f t="shared" si="51"/>
        <v>0</v>
      </c>
      <c r="LS29" s="92">
        <f t="shared" si="68"/>
        <v>0</v>
      </c>
      <c r="LT29" s="90">
        <f t="shared" si="52"/>
        <v>0</v>
      </c>
      <c r="LU29" s="90">
        <f t="shared" si="52"/>
        <v>0</v>
      </c>
      <c r="LV29" s="90">
        <f t="shared" si="52"/>
        <v>0</v>
      </c>
      <c r="LW29" s="90">
        <f t="shared" si="52"/>
        <v>0</v>
      </c>
      <c r="LX29" s="90">
        <f t="shared" si="52"/>
        <v>0</v>
      </c>
      <c r="LY29" s="90">
        <f t="shared" si="52"/>
        <v>0</v>
      </c>
      <c r="LZ29" s="90">
        <f t="shared" si="52"/>
        <v>0</v>
      </c>
      <c r="MA29" s="90">
        <f t="shared" si="52"/>
        <v>0</v>
      </c>
      <c r="MB29" s="90">
        <f t="shared" si="52"/>
        <v>0</v>
      </c>
      <c r="MC29" s="90">
        <f t="shared" si="52"/>
        <v>0</v>
      </c>
      <c r="MD29" s="90">
        <f t="shared" si="52"/>
        <v>0</v>
      </c>
      <c r="ME29" s="90">
        <f t="shared" si="52"/>
        <v>0</v>
      </c>
      <c r="MF29" s="90">
        <f t="shared" si="52"/>
        <v>0</v>
      </c>
      <c r="MG29" s="92">
        <f t="shared" si="69"/>
        <v>0</v>
      </c>
      <c r="MH29" s="90">
        <f t="shared" si="53"/>
        <v>0</v>
      </c>
      <c r="MI29" s="90">
        <f t="shared" si="54"/>
        <v>0</v>
      </c>
      <c r="MJ29" s="90">
        <f t="shared" si="54"/>
        <v>0</v>
      </c>
      <c r="MK29" s="90">
        <f t="shared" si="54"/>
        <v>0</v>
      </c>
      <c r="ML29" s="90">
        <f t="shared" si="54"/>
        <v>0</v>
      </c>
      <c r="MM29" s="90">
        <f t="shared" si="54"/>
        <v>0</v>
      </c>
      <c r="MN29" s="90">
        <f t="shared" si="54"/>
        <v>0</v>
      </c>
      <c r="MO29" s="90">
        <f t="shared" si="54"/>
        <v>0</v>
      </c>
      <c r="MP29" s="90">
        <f t="shared" si="54"/>
        <v>0</v>
      </c>
      <c r="MQ29" s="90">
        <f t="shared" si="54"/>
        <v>0</v>
      </c>
      <c r="MR29" s="90">
        <f t="shared" si="54"/>
        <v>0</v>
      </c>
      <c r="MS29" s="90">
        <f t="shared" si="54"/>
        <v>0</v>
      </c>
      <c r="MT29" s="90">
        <f t="shared" si="54"/>
        <v>0</v>
      </c>
      <c r="MU29" s="90">
        <f t="shared" si="54"/>
        <v>0</v>
      </c>
      <c r="MV29" s="90">
        <f t="shared" si="54"/>
        <v>0</v>
      </c>
      <c r="MW29" s="90">
        <f t="shared" si="54"/>
        <v>0</v>
      </c>
      <c r="MX29" s="90">
        <f t="shared" si="54"/>
        <v>0</v>
      </c>
      <c r="MY29" s="90">
        <f t="shared" si="54"/>
        <v>0</v>
      </c>
      <c r="MZ29" s="90">
        <f t="shared" si="54"/>
        <v>0</v>
      </c>
      <c r="NA29" s="90">
        <f t="shared" si="54"/>
        <v>0</v>
      </c>
      <c r="NB29" s="90">
        <f t="shared" si="54"/>
        <v>0</v>
      </c>
      <c r="NC29" s="92">
        <f t="shared" si="70"/>
        <v>0</v>
      </c>
      <c r="ND29" s="90">
        <f t="shared" si="55"/>
        <v>0</v>
      </c>
      <c r="NE29" s="90">
        <f t="shared" si="55"/>
        <v>0</v>
      </c>
      <c r="NF29" s="90">
        <f t="shared" si="55"/>
        <v>0</v>
      </c>
      <c r="NG29" s="90">
        <f t="shared" si="55"/>
        <v>0</v>
      </c>
      <c r="NH29" s="90">
        <f t="shared" si="55"/>
        <v>0</v>
      </c>
      <c r="NI29" s="90">
        <f t="shared" si="55"/>
        <v>0</v>
      </c>
      <c r="NJ29" s="93">
        <f t="shared" si="56"/>
        <v>0</v>
      </c>
      <c r="NK29" s="94">
        <f t="shared" si="57"/>
        <v>0</v>
      </c>
    </row>
    <row r="30" spans="1:375" x14ac:dyDescent="0.25">
      <c r="A30" s="67">
        <v>81250</v>
      </c>
      <c r="B30" s="96" t="s">
        <v>176</v>
      </c>
      <c r="C30" s="90">
        <f>IFERROR(HLOOKUP($A30,Náklady_2018!$D$1:$MN$27,24,FALSE),0)</f>
        <v>0</v>
      </c>
      <c r="D30" s="19"/>
      <c r="E30" s="19"/>
      <c r="F30" s="91" t="s">
        <v>585</v>
      </c>
      <c r="G30" s="92">
        <f t="shared" si="58"/>
        <v>0</v>
      </c>
      <c r="H30" s="90">
        <f t="shared" si="19"/>
        <v>0</v>
      </c>
      <c r="I30" s="90">
        <f t="shared" si="72"/>
        <v>0</v>
      </c>
      <c r="J30" s="90">
        <f t="shared" si="72"/>
        <v>0</v>
      </c>
      <c r="K30" s="90">
        <f t="shared" si="72"/>
        <v>0</v>
      </c>
      <c r="L30" s="90">
        <f t="shared" si="72"/>
        <v>0</v>
      </c>
      <c r="M30" s="90">
        <f t="shared" si="72"/>
        <v>0</v>
      </c>
      <c r="N30" s="90">
        <f t="shared" si="72"/>
        <v>0</v>
      </c>
      <c r="O30" s="90">
        <f t="shared" si="72"/>
        <v>0</v>
      </c>
      <c r="P30" s="90">
        <f t="shared" si="72"/>
        <v>0</v>
      </c>
      <c r="Q30" s="90">
        <f t="shared" si="72"/>
        <v>0</v>
      </c>
      <c r="R30" s="90">
        <f t="shared" si="72"/>
        <v>0</v>
      </c>
      <c r="S30" s="90">
        <f t="shared" si="72"/>
        <v>0</v>
      </c>
      <c r="T30" s="90">
        <f t="shared" si="72"/>
        <v>0</v>
      </c>
      <c r="U30" s="90">
        <f t="shared" si="72"/>
        <v>0</v>
      </c>
      <c r="V30" s="90">
        <f t="shared" si="72"/>
        <v>0</v>
      </c>
      <c r="W30" s="90">
        <f t="shared" si="72"/>
        <v>0</v>
      </c>
      <c r="X30" s="90">
        <f t="shared" si="72"/>
        <v>0</v>
      </c>
      <c r="Y30" s="90">
        <f t="shared" si="72"/>
        <v>0</v>
      </c>
      <c r="Z30" s="90">
        <f t="shared" si="72"/>
        <v>0</v>
      </c>
      <c r="AA30" s="90">
        <f t="shared" si="72"/>
        <v>0</v>
      </c>
      <c r="AB30" s="90">
        <f t="shared" si="72"/>
        <v>0</v>
      </c>
      <c r="AC30" s="90">
        <f t="shared" si="71"/>
        <v>0</v>
      </c>
      <c r="AD30" s="90">
        <f t="shared" si="71"/>
        <v>0</v>
      </c>
      <c r="AE30" s="90">
        <f t="shared" si="71"/>
        <v>0</v>
      </c>
      <c r="AF30" s="90">
        <f t="shared" si="71"/>
        <v>0</v>
      </c>
      <c r="AG30" s="90">
        <f t="shared" si="71"/>
        <v>0</v>
      </c>
      <c r="AH30" s="90">
        <f t="shared" si="71"/>
        <v>0</v>
      </c>
      <c r="AI30" s="90">
        <f t="shared" si="71"/>
        <v>0</v>
      </c>
      <c r="AJ30" s="90">
        <f t="shared" si="71"/>
        <v>0</v>
      </c>
      <c r="AK30" s="90">
        <f t="shared" si="71"/>
        <v>0</v>
      </c>
      <c r="AL30" s="90">
        <f t="shared" si="71"/>
        <v>0</v>
      </c>
      <c r="AM30" s="90">
        <f t="shared" si="71"/>
        <v>0</v>
      </c>
      <c r="AN30" s="90">
        <f t="shared" si="71"/>
        <v>0</v>
      </c>
      <c r="AO30" s="90">
        <f t="shared" si="71"/>
        <v>0</v>
      </c>
      <c r="AP30" s="90">
        <f t="shared" si="71"/>
        <v>0</v>
      </c>
      <c r="AQ30" s="90">
        <f t="shared" si="71"/>
        <v>0</v>
      </c>
      <c r="AR30" s="90">
        <f t="shared" si="71"/>
        <v>0</v>
      </c>
      <c r="AS30" s="90">
        <f t="shared" si="71"/>
        <v>0</v>
      </c>
      <c r="AT30" s="90">
        <f t="shared" si="71"/>
        <v>0</v>
      </c>
      <c r="AU30" s="90">
        <f t="shared" si="71"/>
        <v>0</v>
      </c>
      <c r="AV30" s="90">
        <f t="shared" si="71"/>
        <v>0</v>
      </c>
      <c r="AW30" s="90">
        <f t="shared" si="71"/>
        <v>0</v>
      </c>
      <c r="AX30" s="90">
        <f t="shared" si="71"/>
        <v>0</v>
      </c>
      <c r="AY30" s="90">
        <f t="shared" si="71"/>
        <v>0</v>
      </c>
      <c r="AZ30" s="90">
        <f t="shared" si="71"/>
        <v>0</v>
      </c>
      <c r="BA30" s="90">
        <f t="shared" si="71"/>
        <v>0</v>
      </c>
      <c r="BB30" s="90">
        <f t="shared" si="71"/>
        <v>0</v>
      </c>
      <c r="BC30" s="90">
        <f t="shared" si="71"/>
        <v>0</v>
      </c>
      <c r="BD30" s="92">
        <f t="shared" si="59"/>
        <v>0</v>
      </c>
      <c r="BE30" s="90">
        <f t="shared" si="21"/>
        <v>0</v>
      </c>
      <c r="BF30" s="90">
        <f t="shared" si="74"/>
        <v>0</v>
      </c>
      <c r="BG30" s="90">
        <f t="shared" si="74"/>
        <v>0</v>
      </c>
      <c r="BH30" s="90">
        <f t="shared" si="74"/>
        <v>0</v>
      </c>
      <c r="BI30" s="90">
        <f t="shared" si="74"/>
        <v>0</v>
      </c>
      <c r="BJ30" s="90">
        <f t="shared" si="74"/>
        <v>0</v>
      </c>
      <c r="BK30" s="90">
        <f t="shared" si="74"/>
        <v>0</v>
      </c>
      <c r="BL30" s="90">
        <f t="shared" si="74"/>
        <v>0</v>
      </c>
      <c r="BM30" s="90">
        <f t="shared" si="74"/>
        <v>0</v>
      </c>
      <c r="BN30" s="90">
        <f t="shared" si="74"/>
        <v>0</v>
      </c>
      <c r="BO30" s="90">
        <f t="shared" si="74"/>
        <v>0</v>
      </c>
      <c r="BP30" s="90">
        <f t="shared" si="74"/>
        <v>0</v>
      </c>
      <c r="BQ30" s="90">
        <f t="shared" si="74"/>
        <v>0</v>
      </c>
      <c r="BR30" s="90">
        <f t="shared" si="74"/>
        <v>0</v>
      </c>
      <c r="BS30" s="90">
        <f t="shared" si="74"/>
        <v>0</v>
      </c>
      <c r="BT30" s="90">
        <f t="shared" si="74"/>
        <v>0</v>
      </c>
      <c r="BU30" s="90">
        <f t="shared" si="74"/>
        <v>0</v>
      </c>
      <c r="BV30" s="90">
        <f t="shared" si="74"/>
        <v>0</v>
      </c>
      <c r="BW30" s="90">
        <f t="shared" si="74"/>
        <v>0</v>
      </c>
      <c r="BX30" s="90">
        <f t="shared" si="74"/>
        <v>0</v>
      </c>
      <c r="BY30" s="90">
        <f t="shared" si="74"/>
        <v>0</v>
      </c>
      <c r="BZ30" s="90">
        <f t="shared" si="74"/>
        <v>0</v>
      </c>
      <c r="CA30" s="90">
        <f t="shared" si="74"/>
        <v>0</v>
      </c>
      <c r="CB30" s="90">
        <f t="shared" si="74"/>
        <v>0</v>
      </c>
      <c r="CC30" s="90">
        <f t="shared" si="74"/>
        <v>0</v>
      </c>
      <c r="CD30" s="90">
        <f t="shared" si="74"/>
        <v>0</v>
      </c>
      <c r="CE30" s="90">
        <f t="shared" si="74"/>
        <v>0</v>
      </c>
      <c r="CF30" s="90">
        <f t="shared" si="23"/>
        <v>0</v>
      </c>
      <c r="CG30" s="92">
        <f t="shared" si="24"/>
        <v>0</v>
      </c>
      <c r="CH30" s="90">
        <f t="shared" si="25"/>
        <v>0</v>
      </c>
      <c r="CI30" s="90">
        <f t="shared" si="26"/>
        <v>0</v>
      </c>
      <c r="CJ30" s="90">
        <f t="shared" si="26"/>
        <v>0</v>
      </c>
      <c r="CK30" s="90">
        <f t="shared" si="26"/>
        <v>0</v>
      </c>
      <c r="CL30" s="90">
        <f t="shared" si="26"/>
        <v>0</v>
      </c>
      <c r="CM30" s="90">
        <f t="shared" si="26"/>
        <v>0</v>
      </c>
      <c r="CN30" s="90">
        <f t="shared" si="26"/>
        <v>0</v>
      </c>
      <c r="CO30" s="90">
        <f t="shared" si="26"/>
        <v>0</v>
      </c>
      <c r="CP30" s="90">
        <f t="shared" si="26"/>
        <v>0</v>
      </c>
      <c r="CQ30" s="90">
        <f t="shared" si="26"/>
        <v>0</v>
      </c>
      <c r="CR30" s="90">
        <f t="shared" si="26"/>
        <v>0</v>
      </c>
      <c r="CS30" s="90">
        <f t="shared" si="26"/>
        <v>0</v>
      </c>
      <c r="CT30" s="90">
        <f t="shared" si="26"/>
        <v>0</v>
      </c>
      <c r="CU30" s="90">
        <f t="shared" si="26"/>
        <v>0</v>
      </c>
      <c r="CV30" s="90">
        <f t="shared" si="26"/>
        <v>0</v>
      </c>
      <c r="CW30" s="90">
        <f t="shared" si="26"/>
        <v>0</v>
      </c>
      <c r="CX30" s="90">
        <f t="shared" si="26"/>
        <v>0</v>
      </c>
      <c r="CY30" s="92">
        <f t="shared" si="27"/>
        <v>0</v>
      </c>
      <c r="CZ30" s="90">
        <f t="shared" si="28"/>
        <v>0</v>
      </c>
      <c r="DA30" s="90">
        <f t="shared" si="76"/>
        <v>0</v>
      </c>
      <c r="DB30" s="90">
        <f t="shared" si="76"/>
        <v>0</v>
      </c>
      <c r="DC30" s="90">
        <f t="shared" si="76"/>
        <v>0</v>
      </c>
      <c r="DD30" s="90">
        <f t="shared" si="76"/>
        <v>0</v>
      </c>
      <c r="DE30" s="90">
        <f t="shared" si="76"/>
        <v>0</v>
      </c>
      <c r="DF30" s="90">
        <f t="shared" si="76"/>
        <v>0</v>
      </c>
      <c r="DG30" s="90">
        <f t="shared" si="76"/>
        <v>0</v>
      </c>
      <c r="DH30" s="90">
        <f t="shared" si="76"/>
        <v>0</v>
      </c>
      <c r="DI30" s="90">
        <f t="shared" si="76"/>
        <v>0</v>
      </c>
      <c r="DJ30" s="90">
        <f t="shared" si="76"/>
        <v>0</v>
      </c>
      <c r="DK30" s="90">
        <f t="shared" si="76"/>
        <v>0</v>
      </c>
      <c r="DL30" s="90">
        <f t="shared" si="76"/>
        <v>0</v>
      </c>
      <c r="DM30" s="90">
        <f t="shared" si="76"/>
        <v>0</v>
      </c>
      <c r="DN30" s="90">
        <f t="shared" si="76"/>
        <v>0</v>
      </c>
      <c r="DO30" s="90">
        <f t="shared" si="76"/>
        <v>0</v>
      </c>
      <c r="DP30" s="90">
        <f t="shared" si="76"/>
        <v>0</v>
      </c>
      <c r="DQ30" s="90">
        <f t="shared" si="76"/>
        <v>0</v>
      </c>
      <c r="DR30" s="90">
        <f t="shared" si="76"/>
        <v>0</v>
      </c>
      <c r="DS30" s="90">
        <f t="shared" si="76"/>
        <v>0</v>
      </c>
      <c r="DT30" s="90">
        <f t="shared" si="76"/>
        <v>0</v>
      </c>
      <c r="DU30" s="90">
        <f t="shared" si="76"/>
        <v>0</v>
      </c>
      <c r="DV30" s="92">
        <f t="shared" si="60"/>
        <v>0</v>
      </c>
      <c r="DW30" s="90">
        <f t="shared" si="30"/>
        <v>0</v>
      </c>
      <c r="DX30" s="90">
        <f t="shared" si="30"/>
        <v>0</v>
      </c>
      <c r="DY30" s="90">
        <f t="shared" si="30"/>
        <v>0</v>
      </c>
      <c r="DZ30" s="90">
        <f t="shared" si="30"/>
        <v>0</v>
      </c>
      <c r="EA30" s="90">
        <f t="shared" si="30"/>
        <v>0</v>
      </c>
      <c r="EB30" s="92">
        <f t="shared" si="61"/>
        <v>0</v>
      </c>
      <c r="EC30" s="90">
        <f t="shared" si="31"/>
        <v>0</v>
      </c>
      <c r="ED30" s="90">
        <f t="shared" si="75"/>
        <v>0</v>
      </c>
      <c r="EE30" s="90">
        <f t="shared" si="75"/>
        <v>0</v>
      </c>
      <c r="EF30" s="90">
        <f t="shared" si="75"/>
        <v>0</v>
      </c>
      <c r="EG30" s="90">
        <f t="shared" si="75"/>
        <v>0</v>
      </c>
      <c r="EH30" s="90">
        <f t="shared" si="75"/>
        <v>0</v>
      </c>
      <c r="EI30" s="90">
        <f t="shared" si="75"/>
        <v>0</v>
      </c>
      <c r="EJ30" s="90">
        <f t="shared" si="75"/>
        <v>0</v>
      </c>
      <c r="EK30" s="90">
        <f t="shared" si="75"/>
        <v>0</v>
      </c>
      <c r="EL30" s="90">
        <f t="shared" si="75"/>
        <v>0</v>
      </c>
      <c r="EM30" s="90">
        <f t="shared" si="75"/>
        <v>0</v>
      </c>
      <c r="EN30" s="90">
        <f t="shared" si="75"/>
        <v>0</v>
      </c>
      <c r="EO30" s="90">
        <f t="shared" si="75"/>
        <v>0</v>
      </c>
      <c r="EP30" s="90">
        <f t="shared" si="75"/>
        <v>0</v>
      </c>
      <c r="EQ30" s="90">
        <f t="shared" si="75"/>
        <v>0</v>
      </c>
      <c r="ER30" s="90">
        <f t="shared" si="75"/>
        <v>0</v>
      </c>
      <c r="ES30" s="90">
        <f t="shared" si="75"/>
        <v>0</v>
      </c>
      <c r="ET30" s="90">
        <f t="shared" si="75"/>
        <v>0</v>
      </c>
      <c r="EU30" s="90">
        <f t="shared" si="75"/>
        <v>0</v>
      </c>
      <c r="EV30" s="90">
        <f t="shared" si="75"/>
        <v>0</v>
      </c>
      <c r="EW30" s="90">
        <f t="shared" si="75"/>
        <v>0</v>
      </c>
      <c r="EX30" s="90">
        <f t="shared" si="75"/>
        <v>0</v>
      </c>
      <c r="EY30" s="90">
        <f t="shared" si="75"/>
        <v>0</v>
      </c>
      <c r="EZ30" s="90">
        <f t="shared" si="75"/>
        <v>0</v>
      </c>
      <c r="FA30" s="90">
        <f t="shared" si="75"/>
        <v>0</v>
      </c>
      <c r="FB30" s="90">
        <f t="shared" si="75"/>
        <v>0</v>
      </c>
      <c r="FC30" s="90">
        <f t="shared" si="75"/>
        <v>0</v>
      </c>
      <c r="FD30" s="90">
        <f t="shared" si="75"/>
        <v>0</v>
      </c>
      <c r="FE30" s="92">
        <f t="shared" si="62"/>
        <v>0</v>
      </c>
      <c r="FF30" s="90">
        <f t="shared" si="33"/>
        <v>0</v>
      </c>
      <c r="FG30" s="90">
        <f t="shared" si="33"/>
        <v>0</v>
      </c>
      <c r="FH30" s="90">
        <f t="shared" si="33"/>
        <v>0</v>
      </c>
      <c r="FI30" s="90">
        <f t="shared" si="33"/>
        <v>0</v>
      </c>
      <c r="FJ30" s="90">
        <f t="shared" si="33"/>
        <v>0</v>
      </c>
      <c r="FK30" s="90">
        <f t="shared" si="33"/>
        <v>0</v>
      </c>
      <c r="FL30" s="90">
        <f t="shared" si="33"/>
        <v>0</v>
      </c>
      <c r="FM30" s="90">
        <f t="shared" si="33"/>
        <v>0</v>
      </c>
      <c r="FN30" s="90">
        <f t="shared" si="33"/>
        <v>0</v>
      </c>
      <c r="FO30" s="90">
        <f t="shared" si="33"/>
        <v>0</v>
      </c>
      <c r="FP30" s="90">
        <f t="shared" si="33"/>
        <v>0</v>
      </c>
      <c r="FQ30" s="90">
        <f t="shared" si="33"/>
        <v>0</v>
      </c>
      <c r="FR30" s="90">
        <f t="shared" si="33"/>
        <v>0</v>
      </c>
      <c r="FS30" s="90">
        <f t="shared" si="33"/>
        <v>0</v>
      </c>
      <c r="FT30" s="90">
        <f t="shared" si="34"/>
        <v>0</v>
      </c>
      <c r="FU30" s="90">
        <f t="shared" si="34"/>
        <v>0</v>
      </c>
      <c r="FV30" s="90">
        <f t="shared" si="34"/>
        <v>0</v>
      </c>
      <c r="FW30" s="92">
        <f t="shared" si="63"/>
        <v>0</v>
      </c>
      <c r="FX30" s="90">
        <f t="shared" si="35"/>
        <v>0</v>
      </c>
      <c r="FY30" s="90">
        <f t="shared" si="36"/>
        <v>0</v>
      </c>
      <c r="FZ30" s="90">
        <f t="shared" si="36"/>
        <v>0</v>
      </c>
      <c r="GA30" s="90">
        <f t="shared" si="36"/>
        <v>0</v>
      </c>
      <c r="GB30" s="90">
        <f t="shared" si="36"/>
        <v>0</v>
      </c>
      <c r="GC30" s="90">
        <f t="shared" si="36"/>
        <v>0</v>
      </c>
      <c r="GD30" s="90">
        <f t="shared" si="36"/>
        <v>0</v>
      </c>
      <c r="GE30" s="90">
        <f t="shared" si="36"/>
        <v>0</v>
      </c>
      <c r="GF30" s="90">
        <f t="shared" si="36"/>
        <v>0</v>
      </c>
      <c r="GG30" s="90">
        <f t="shared" si="36"/>
        <v>0</v>
      </c>
      <c r="GH30" s="90">
        <f t="shared" si="36"/>
        <v>0</v>
      </c>
      <c r="GI30" s="90">
        <f t="shared" ref="FY30:GR34" si="77">IF($C30=0,0,"!!!")</f>
        <v>0</v>
      </c>
      <c r="GJ30" s="90">
        <f t="shared" si="77"/>
        <v>0</v>
      </c>
      <c r="GK30" s="90">
        <f t="shared" si="77"/>
        <v>0</v>
      </c>
      <c r="GL30" s="90">
        <f t="shared" si="77"/>
        <v>0</v>
      </c>
      <c r="GM30" s="90">
        <f t="shared" si="77"/>
        <v>0</v>
      </c>
      <c r="GN30" s="90">
        <f t="shared" si="77"/>
        <v>0</v>
      </c>
      <c r="GO30" s="90">
        <f t="shared" si="77"/>
        <v>0</v>
      </c>
      <c r="GP30" s="90">
        <f t="shared" si="77"/>
        <v>0</v>
      </c>
      <c r="GQ30" s="90">
        <f t="shared" si="77"/>
        <v>0</v>
      </c>
      <c r="GR30" s="90">
        <f t="shared" si="77"/>
        <v>0</v>
      </c>
      <c r="GS30" s="92">
        <f t="shared" si="64"/>
        <v>0</v>
      </c>
      <c r="GT30" s="90">
        <f t="shared" si="37"/>
        <v>0</v>
      </c>
      <c r="GU30" s="90">
        <f t="shared" si="37"/>
        <v>0</v>
      </c>
      <c r="GV30" s="90">
        <f t="shared" si="37"/>
        <v>0</v>
      </c>
      <c r="GW30" s="90">
        <f t="shared" si="37"/>
        <v>0</v>
      </c>
      <c r="GX30" s="90">
        <f t="shared" si="37"/>
        <v>0</v>
      </c>
      <c r="GY30" s="90">
        <f t="shared" si="37"/>
        <v>0</v>
      </c>
      <c r="GZ30" s="90">
        <f t="shared" si="37"/>
        <v>0</v>
      </c>
      <c r="HA30" s="90">
        <f t="shared" si="37"/>
        <v>0</v>
      </c>
      <c r="HB30" s="90">
        <f t="shared" si="37"/>
        <v>0</v>
      </c>
      <c r="HC30" s="90">
        <f t="shared" si="37"/>
        <v>0</v>
      </c>
      <c r="HD30" s="90">
        <f t="shared" si="37"/>
        <v>0</v>
      </c>
      <c r="HE30" s="92">
        <f t="shared" si="65"/>
        <v>0</v>
      </c>
      <c r="HF30" s="90">
        <f t="shared" si="38"/>
        <v>0</v>
      </c>
      <c r="HG30" s="90">
        <f t="shared" si="38"/>
        <v>0</v>
      </c>
      <c r="HH30" s="90">
        <f t="shared" si="38"/>
        <v>0</v>
      </c>
      <c r="HI30" s="90">
        <f t="shared" si="38"/>
        <v>0</v>
      </c>
      <c r="HJ30" s="90">
        <f t="shared" si="38"/>
        <v>0</v>
      </c>
      <c r="HK30" s="90">
        <f t="shared" si="38"/>
        <v>0</v>
      </c>
      <c r="HL30" s="90">
        <f t="shared" si="38"/>
        <v>0</v>
      </c>
      <c r="HM30" s="90">
        <f t="shared" si="38"/>
        <v>0</v>
      </c>
      <c r="HN30" s="90">
        <f t="shared" si="38"/>
        <v>0</v>
      </c>
      <c r="HO30" s="90">
        <f t="shared" si="38"/>
        <v>0</v>
      </c>
      <c r="HP30" s="90">
        <f t="shared" si="38"/>
        <v>0</v>
      </c>
      <c r="HQ30" s="90">
        <f t="shared" si="38"/>
        <v>0</v>
      </c>
      <c r="HR30" s="90">
        <f t="shared" si="38"/>
        <v>0</v>
      </c>
      <c r="HS30" s="90">
        <f t="shared" si="38"/>
        <v>0</v>
      </c>
      <c r="HT30" s="90">
        <f t="shared" si="38"/>
        <v>0</v>
      </c>
      <c r="HU30" s="90">
        <f t="shared" si="38"/>
        <v>0</v>
      </c>
      <c r="HV30" s="92">
        <f t="shared" si="66"/>
        <v>0</v>
      </c>
      <c r="HW30" s="90">
        <f t="shared" si="39"/>
        <v>0</v>
      </c>
      <c r="HX30" s="90">
        <f t="shared" si="39"/>
        <v>0</v>
      </c>
      <c r="HY30" s="90">
        <f t="shared" si="39"/>
        <v>0</v>
      </c>
      <c r="HZ30" s="90">
        <f t="shared" si="39"/>
        <v>0</v>
      </c>
      <c r="IA30" s="90">
        <f t="shared" si="39"/>
        <v>0</v>
      </c>
      <c r="IB30" s="90">
        <f t="shared" si="39"/>
        <v>0</v>
      </c>
      <c r="IC30" s="90">
        <f t="shared" si="39"/>
        <v>0</v>
      </c>
      <c r="ID30" s="90">
        <f t="shared" si="39"/>
        <v>0</v>
      </c>
      <c r="IE30" s="90">
        <f t="shared" si="39"/>
        <v>0</v>
      </c>
      <c r="IF30" s="92">
        <f t="shared" si="40"/>
        <v>0</v>
      </c>
      <c r="IG30" s="90">
        <f t="shared" si="41"/>
        <v>0</v>
      </c>
      <c r="IH30" s="90">
        <f t="shared" si="42"/>
        <v>0</v>
      </c>
      <c r="II30" s="90">
        <f t="shared" si="42"/>
        <v>0</v>
      </c>
      <c r="IJ30" s="90">
        <f t="shared" si="42"/>
        <v>0</v>
      </c>
      <c r="IK30" s="90">
        <f t="shared" si="42"/>
        <v>0</v>
      </c>
      <c r="IL30" s="90">
        <f t="shared" si="42"/>
        <v>0</v>
      </c>
      <c r="IM30" s="90">
        <f t="shared" si="42"/>
        <v>0</v>
      </c>
      <c r="IN30" s="90">
        <f t="shared" si="42"/>
        <v>0</v>
      </c>
      <c r="IO30" s="90">
        <f t="shared" si="42"/>
        <v>0</v>
      </c>
      <c r="IP30" s="90">
        <f t="shared" si="42"/>
        <v>0</v>
      </c>
      <c r="IQ30" s="90">
        <f t="shared" si="42"/>
        <v>0</v>
      </c>
      <c r="IR30" s="90">
        <f t="shared" ref="IH30:IX34" si="78">IF($C30=0,0,"!!!")</f>
        <v>0</v>
      </c>
      <c r="IS30" s="90">
        <f t="shared" si="78"/>
        <v>0</v>
      </c>
      <c r="IT30" s="90">
        <f t="shared" si="78"/>
        <v>0</v>
      </c>
      <c r="IU30" s="90">
        <f t="shared" si="78"/>
        <v>0</v>
      </c>
      <c r="IV30" s="90">
        <f t="shared" si="78"/>
        <v>0</v>
      </c>
      <c r="IW30" s="90">
        <f t="shared" si="78"/>
        <v>0</v>
      </c>
      <c r="IX30" s="90">
        <f t="shared" si="78"/>
        <v>0</v>
      </c>
      <c r="IY30" s="92">
        <f t="shared" si="43"/>
        <v>0</v>
      </c>
      <c r="IZ30" s="90">
        <f t="shared" si="44"/>
        <v>0</v>
      </c>
      <c r="JA30" s="90">
        <f t="shared" si="45"/>
        <v>0</v>
      </c>
      <c r="JB30" s="90">
        <f t="shared" si="44"/>
        <v>0</v>
      </c>
      <c r="JC30" s="90">
        <f t="shared" si="45"/>
        <v>0</v>
      </c>
      <c r="JD30" s="90">
        <f t="shared" si="45"/>
        <v>0</v>
      </c>
      <c r="JE30" s="90">
        <f t="shared" si="45"/>
        <v>0</v>
      </c>
      <c r="JF30" s="90">
        <f t="shared" si="45"/>
        <v>0</v>
      </c>
      <c r="JG30" s="90">
        <f t="shared" si="45"/>
        <v>0</v>
      </c>
      <c r="JH30" s="90">
        <f t="shared" si="45"/>
        <v>0</v>
      </c>
      <c r="JI30" s="90">
        <f t="shared" si="45"/>
        <v>0</v>
      </c>
      <c r="JJ30" s="90">
        <f t="shared" si="45"/>
        <v>0</v>
      </c>
      <c r="JK30" s="90">
        <f t="shared" si="45"/>
        <v>0</v>
      </c>
      <c r="JL30" s="90">
        <f t="shared" si="45"/>
        <v>0</v>
      </c>
      <c r="JM30" s="90">
        <f t="shared" si="45"/>
        <v>0</v>
      </c>
      <c r="JN30" s="90">
        <f t="shared" si="45"/>
        <v>0</v>
      </c>
      <c r="JO30" s="90">
        <f t="shared" si="45"/>
        <v>0</v>
      </c>
      <c r="JP30" s="90">
        <f t="shared" si="45"/>
        <v>0</v>
      </c>
      <c r="JQ30" s="90">
        <f t="shared" si="45"/>
        <v>0</v>
      </c>
      <c r="JR30" s="90">
        <f t="shared" si="45"/>
        <v>0</v>
      </c>
      <c r="JS30" s="90">
        <f t="shared" si="45"/>
        <v>0</v>
      </c>
      <c r="JT30" s="92">
        <f t="shared" si="46"/>
        <v>0</v>
      </c>
      <c r="JU30" s="90">
        <f t="shared" si="47"/>
        <v>0</v>
      </c>
      <c r="JV30" s="90">
        <f t="shared" si="73"/>
        <v>0</v>
      </c>
      <c r="JW30" s="90">
        <f t="shared" si="47"/>
        <v>0</v>
      </c>
      <c r="JX30" s="90">
        <f t="shared" si="73"/>
        <v>0</v>
      </c>
      <c r="JY30" s="90">
        <f t="shared" si="73"/>
        <v>0</v>
      </c>
      <c r="JZ30" s="90">
        <f t="shared" si="73"/>
        <v>0</v>
      </c>
      <c r="KA30" s="90">
        <f t="shared" si="73"/>
        <v>0</v>
      </c>
      <c r="KB30" s="90">
        <f t="shared" si="73"/>
        <v>0</v>
      </c>
      <c r="KC30" s="90">
        <f t="shared" si="47"/>
        <v>0</v>
      </c>
      <c r="KD30" s="90">
        <f t="shared" si="73"/>
        <v>0</v>
      </c>
      <c r="KE30" s="90">
        <f t="shared" si="73"/>
        <v>0</v>
      </c>
      <c r="KF30" s="90">
        <f t="shared" si="73"/>
        <v>0</v>
      </c>
      <c r="KG30" s="90">
        <f t="shared" si="73"/>
        <v>0</v>
      </c>
      <c r="KH30" s="90">
        <f t="shared" si="73"/>
        <v>0</v>
      </c>
      <c r="KI30" s="90">
        <f t="shared" si="73"/>
        <v>0</v>
      </c>
      <c r="KJ30" s="90">
        <f t="shared" si="47"/>
        <v>0</v>
      </c>
      <c r="KK30" s="90">
        <f t="shared" si="73"/>
        <v>0</v>
      </c>
      <c r="KL30" s="90">
        <f t="shared" si="73"/>
        <v>0</v>
      </c>
      <c r="KM30" s="90">
        <f t="shared" si="73"/>
        <v>0</v>
      </c>
      <c r="KN30" s="90">
        <f t="shared" si="48"/>
        <v>0</v>
      </c>
      <c r="KO30" s="90">
        <f t="shared" si="73"/>
        <v>0</v>
      </c>
      <c r="KP30" s="90">
        <f t="shared" si="73"/>
        <v>0</v>
      </c>
      <c r="KQ30" s="90">
        <f t="shared" si="73"/>
        <v>0</v>
      </c>
      <c r="KR30" s="90">
        <f t="shared" si="73"/>
        <v>0</v>
      </c>
      <c r="KS30" s="90">
        <f t="shared" si="73"/>
        <v>0</v>
      </c>
      <c r="KT30" s="90">
        <f t="shared" si="73"/>
        <v>0</v>
      </c>
      <c r="KU30" s="90">
        <f t="shared" si="73"/>
        <v>0</v>
      </c>
      <c r="KV30" s="90">
        <f t="shared" si="73"/>
        <v>0</v>
      </c>
      <c r="KW30" s="90">
        <f t="shared" si="73"/>
        <v>0</v>
      </c>
      <c r="KX30" s="90">
        <f t="shared" si="73"/>
        <v>0</v>
      </c>
      <c r="KY30" s="90">
        <f t="shared" si="73"/>
        <v>0</v>
      </c>
      <c r="KZ30" s="90">
        <f t="shared" si="73"/>
        <v>0</v>
      </c>
      <c r="LA30" s="90">
        <f t="shared" si="73"/>
        <v>0</v>
      </c>
      <c r="LB30" s="90">
        <f t="shared" si="73"/>
        <v>0</v>
      </c>
      <c r="LC30" s="90">
        <f t="shared" si="73"/>
        <v>0</v>
      </c>
      <c r="LD30" s="90">
        <f t="shared" ref="JV30:LJ34" si="79">IF($C30=0,0,"!!!")</f>
        <v>0</v>
      </c>
      <c r="LE30" s="90">
        <f t="shared" si="79"/>
        <v>0</v>
      </c>
      <c r="LF30" s="90">
        <f t="shared" si="79"/>
        <v>0</v>
      </c>
      <c r="LG30" s="90">
        <f t="shared" si="79"/>
        <v>0</v>
      </c>
      <c r="LH30" s="90">
        <f t="shared" si="79"/>
        <v>0</v>
      </c>
      <c r="LI30" s="90">
        <f t="shared" si="79"/>
        <v>0</v>
      </c>
      <c r="LJ30" s="90">
        <f t="shared" si="79"/>
        <v>0</v>
      </c>
      <c r="LK30" s="90">
        <f t="shared" si="50"/>
        <v>0</v>
      </c>
      <c r="LL30" s="90">
        <f t="shared" si="50"/>
        <v>0</v>
      </c>
      <c r="LM30" s="92">
        <f t="shared" si="67"/>
        <v>0</v>
      </c>
      <c r="LN30" s="90">
        <f t="shared" si="51"/>
        <v>0</v>
      </c>
      <c r="LO30" s="90">
        <f t="shared" si="51"/>
        <v>0</v>
      </c>
      <c r="LP30" s="90">
        <f t="shared" si="51"/>
        <v>0</v>
      </c>
      <c r="LQ30" s="90">
        <f t="shared" si="51"/>
        <v>0</v>
      </c>
      <c r="LR30" s="90">
        <f t="shared" si="51"/>
        <v>0</v>
      </c>
      <c r="LS30" s="92">
        <f t="shared" si="68"/>
        <v>0</v>
      </c>
      <c r="LT30" s="90">
        <f t="shared" si="52"/>
        <v>0</v>
      </c>
      <c r="LU30" s="90">
        <f t="shared" si="52"/>
        <v>0</v>
      </c>
      <c r="LV30" s="90">
        <f t="shared" si="52"/>
        <v>0</v>
      </c>
      <c r="LW30" s="90">
        <f t="shared" si="52"/>
        <v>0</v>
      </c>
      <c r="LX30" s="90">
        <f t="shared" si="52"/>
        <v>0</v>
      </c>
      <c r="LY30" s="90">
        <f t="shared" si="52"/>
        <v>0</v>
      </c>
      <c r="LZ30" s="90">
        <f t="shared" si="52"/>
        <v>0</v>
      </c>
      <c r="MA30" s="90">
        <f t="shared" si="52"/>
        <v>0</v>
      </c>
      <c r="MB30" s="90">
        <f t="shared" si="52"/>
        <v>0</v>
      </c>
      <c r="MC30" s="90">
        <f t="shared" si="52"/>
        <v>0</v>
      </c>
      <c r="MD30" s="90">
        <f t="shared" si="52"/>
        <v>0</v>
      </c>
      <c r="ME30" s="90">
        <f t="shared" si="52"/>
        <v>0</v>
      </c>
      <c r="MF30" s="90">
        <f t="shared" si="52"/>
        <v>0</v>
      </c>
      <c r="MG30" s="92">
        <f t="shared" si="69"/>
        <v>0</v>
      </c>
      <c r="MH30" s="90">
        <f t="shared" si="53"/>
        <v>0</v>
      </c>
      <c r="MI30" s="90">
        <f t="shared" si="54"/>
        <v>0</v>
      </c>
      <c r="MJ30" s="90">
        <f t="shared" si="54"/>
        <v>0</v>
      </c>
      <c r="MK30" s="90">
        <f t="shared" si="54"/>
        <v>0</v>
      </c>
      <c r="ML30" s="90">
        <f t="shared" si="54"/>
        <v>0</v>
      </c>
      <c r="MM30" s="90">
        <f t="shared" si="54"/>
        <v>0</v>
      </c>
      <c r="MN30" s="90">
        <f t="shared" si="54"/>
        <v>0</v>
      </c>
      <c r="MO30" s="90">
        <f t="shared" si="54"/>
        <v>0</v>
      </c>
      <c r="MP30" s="90">
        <f t="shared" si="54"/>
        <v>0</v>
      </c>
      <c r="MQ30" s="90">
        <f t="shared" si="54"/>
        <v>0</v>
      </c>
      <c r="MR30" s="90">
        <f t="shared" si="54"/>
        <v>0</v>
      </c>
      <c r="MS30" s="90">
        <f t="shared" ref="MI30:NB34" si="80">IF($C30=0,0,"!!!")</f>
        <v>0</v>
      </c>
      <c r="MT30" s="90">
        <f t="shared" si="80"/>
        <v>0</v>
      </c>
      <c r="MU30" s="90">
        <f t="shared" si="80"/>
        <v>0</v>
      </c>
      <c r="MV30" s="90">
        <f t="shared" si="80"/>
        <v>0</v>
      </c>
      <c r="MW30" s="90">
        <f t="shared" si="80"/>
        <v>0</v>
      </c>
      <c r="MX30" s="90">
        <f t="shared" si="80"/>
        <v>0</v>
      </c>
      <c r="MY30" s="90">
        <f t="shared" si="80"/>
        <v>0</v>
      </c>
      <c r="MZ30" s="90">
        <f t="shared" si="80"/>
        <v>0</v>
      </c>
      <c r="NA30" s="90">
        <f t="shared" si="80"/>
        <v>0</v>
      </c>
      <c r="NB30" s="90">
        <f t="shared" si="80"/>
        <v>0</v>
      </c>
      <c r="NC30" s="92">
        <f t="shared" si="70"/>
        <v>0</v>
      </c>
      <c r="ND30" s="90">
        <f t="shared" si="55"/>
        <v>0</v>
      </c>
      <c r="NE30" s="90">
        <f t="shared" si="55"/>
        <v>0</v>
      </c>
      <c r="NF30" s="90">
        <f t="shared" si="55"/>
        <v>0</v>
      </c>
      <c r="NG30" s="90">
        <f t="shared" si="55"/>
        <v>0</v>
      </c>
      <c r="NH30" s="90">
        <f t="shared" si="55"/>
        <v>0</v>
      </c>
      <c r="NI30" s="90">
        <f t="shared" si="55"/>
        <v>0</v>
      </c>
      <c r="NJ30" s="93">
        <f t="shared" si="56"/>
        <v>0</v>
      </c>
      <c r="NK30" s="94">
        <f t="shared" si="57"/>
        <v>0</v>
      </c>
    </row>
    <row r="31" spans="1:375" x14ac:dyDescent="0.25">
      <c r="A31" s="67">
        <v>81260</v>
      </c>
      <c r="B31" s="96" t="s">
        <v>437</v>
      </c>
      <c r="C31" s="90">
        <f>IFERROR(HLOOKUP($A31,Náklady_2018!$D$1:$MN$27,24,FALSE),0)</f>
        <v>0</v>
      </c>
      <c r="D31" s="19"/>
      <c r="E31" s="19"/>
      <c r="F31" s="91" t="s">
        <v>585</v>
      </c>
      <c r="G31" s="92">
        <f t="shared" si="58"/>
        <v>0</v>
      </c>
      <c r="H31" s="90">
        <f t="shared" si="19"/>
        <v>0</v>
      </c>
      <c r="I31" s="90">
        <f t="shared" si="72"/>
        <v>0</v>
      </c>
      <c r="J31" s="90">
        <f t="shared" si="72"/>
        <v>0</v>
      </c>
      <c r="K31" s="90">
        <f t="shared" si="72"/>
        <v>0</v>
      </c>
      <c r="L31" s="90">
        <f t="shared" si="72"/>
        <v>0</v>
      </c>
      <c r="M31" s="90">
        <f t="shared" si="72"/>
        <v>0</v>
      </c>
      <c r="N31" s="90">
        <f t="shared" si="72"/>
        <v>0</v>
      </c>
      <c r="O31" s="90">
        <f t="shared" si="72"/>
        <v>0</v>
      </c>
      <c r="P31" s="90">
        <f t="shared" si="72"/>
        <v>0</v>
      </c>
      <c r="Q31" s="90">
        <f t="shared" si="72"/>
        <v>0</v>
      </c>
      <c r="R31" s="90">
        <f t="shared" si="72"/>
        <v>0</v>
      </c>
      <c r="S31" s="90">
        <f t="shared" si="72"/>
        <v>0</v>
      </c>
      <c r="T31" s="90">
        <f t="shared" si="72"/>
        <v>0</v>
      </c>
      <c r="U31" s="90">
        <f t="shared" si="72"/>
        <v>0</v>
      </c>
      <c r="V31" s="90">
        <f t="shared" si="72"/>
        <v>0</v>
      </c>
      <c r="W31" s="90">
        <f t="shared" si="72"/>
        <v>0</v>
      </c>
      <c r="X31" s="90">
        <f t="shared" si="72"/>
        <v>0</v>
      </c>
      <c r="Y31" s="90">
        <f t="shared" si="72"/>
        <v>0</v>
      </c>
      <c r="Z31" s="90">
        <f t="shared" si="72"/>
        <v>0</v>
      </c>
      <c r="AA31" s="90">
        <f t="shared" si="72"/>
        <v>0</v>
      </c>
      <c r="AB31" s="90">
        <f t="shared" si="72"/>
        <v>0</v>
      </c>
      <c r="AC31" s="90">
        <f t="shared" si="71"/>
        <v>0</v>
      </c>
      <c r="AD31" s="90">
        <f t="shared" si="71"/>
        <v>0</v>
      </c>
      <c r="AE31" s="90">
        <f t="shared" si="71"/>
        <v>0</v>
      </c>
      <c r="AF31" s="90">
        <f t="shared" si="71"/>
        <v>0</v>
      </c>
      <c r="AG31" s="90">
        <f t="shared" si="71"/>
        <v>0</v>
      </c>
      <c r="AH31" s="90">
        <f t="shared" si="71"/>
        <v>0</v>
      </c>
      <c r="AI31" s="90">
        <f t="shared" si="71"/>
        <v>0</v>
      </c>
      <c r="AJ31" s="90">
        <f t="shared" si="71"/>
        <v>0</v>
      </c>
      <c r="AK31" s="90">
        <f t="shared" si="71"/>
        <v>0</v>
      </c>
      <c r="AL31" s="90">
        <f t="shared" si="71"/>
        <v>0</v>
      </c>
      <c r="AM31" s="90">
        <f t="shared" si="71"/>
        <v>0</v>
      </c>
      <c r="AN31" s="90">
        <f t="shared" si="71"/>
        <v>0</v>
      </c>
      <c r="AO31" s="90">
        <f t="shared" ref="AO31:BF32" si="81">IF($C31=0,0,"!!!")</f>
        <v>0</v>
      </c>
      <c r="AP31" s="90">
        <f t="shared" si="81"/>
        <v>0</v>
      </c>
      <c r="AQ31" s="90">
        <f t="shared" si="81"/>
        <v>0</v>
      </c>
      <c r="AR31" s="90">
        <f t="shared" si="81"/>
        <v>0</v>
      </c>
      <c r="AS31" s="90">
        <f t="shared" si="81"/>
        <v>0</v>
      </c>
      <c r="AT31" s="90">
        <f t="shared" si="81"/>
        <v>0</v>
      </c>
      <c r="AU31" s="90">
        <f t="shared" si="81"/>
        <v>0</v>
      </c>
      <c r="AV31" s="90">
        <f t="shared" si="81"/>
        <v>0</v>
      </c>
      <c r="AW31" s="90">
        <f t="shared" si="81"/>
        <v>0</v>
      </c>
      <c r="AX31" s="90">
        <f t="shared" si="81"/>
        <v>0</v>
      </c>
      <c r="AY31" s="90">
        <f t="shared" si="81"/>
        <v>0</v>
      </c>
      <c r="AZ31" s="90">
        <f t="shared" si="81"/>
        <v>0</v>
      </c>
      <c r="BA31" s="90">
        <f t="shared" si="81"/>
        <v>0</v>
      </c>
      <c r="BB31" s="90">
        <f t="shared" si="81"/>
        <v>0</v>
      </c>
      <c r="BC31" s="90">
        <f t="shared" si="81"/>
        <v>0</v>
      </c>
      <c r="BD31" s="92">
        <f t="shared" si="59"/>
        <v>0</v>
      </c>
      <c r="BE31" s="90">
        <f t="shared" si="81"/>
        <v>0</v>
      </c>
      <c r="BF31" s="90">
        <f t="shared" si="81"/>
        <v>0</v>
      </c>
      <c r="BG31" s="90">
        <f t="shared" si="74"/>
        <v>0</v>
      </c>
      <c r="BH31" s="90">
        <f t="shared" si="74"/>
        <v>0</v>
      </c>
      <c r="BI31" s="90">
        <f t="shared" si="74"/>
        <v>0</v>
      </c>
      <c r="BJ31" s="90">
        <f t="shared" si="74"/>
        <v>0</v>
      </c>
      <c r="BK31" s="90">
        <f t="shared" si="74"/>
        <v>0</v>
      </c>
      <c r="BL31" s="90">
        <f t="shared" si="74"/>
        <v>0</v>
      </c>
      <c r="BM31" s="90">
        <f t="shared" si="74"/>
        <v>0</v>
      </c>
      <c r="BN31" s="90">
        <f t="shared" si="74"/>
        <v>0</v>
      </c>
      <c r="BO31" s="90">
        <f t="shared" si="74"/>
        <v>0</v>
      </c>
      <c r="BP31" s="90">
        <f t="shared" si="74"/>
        <v>0</v>
      </c>
      <c r="BQ31" s="90">
        <f t="shared" si="74"/>
        <v>0</v>
      </c>
      <c r="BR31" s="90">
        <f t="shared" si="74"/>
        <v>0</v>
      </c>
      <c r="BS31" s="90">
        <f t="shared" si="74"/>
        <v>0</v>
      </c>
      <c r="BT31" s="90">
        <f t="shared" si="74"/>
        <v>0</v>
      </c>
      <c r="BU31" s="90">
        <f t="shared" si="74"/>
        <v>0</v>
      </c>
      <c r="BV31" s="90">
        <f t="shared" si="74"/>
        <v>0</v>
      </c>
      <c r="BW31" s="90">
        <f t="shared" si="74"/>
        <v>0</v>
      </c>
      <c r="BX31" s="90">
        <f t="shared" si="74"/>
        <v>0</v>
      </c>
      <c r="BY31" s="90">
        <f t="shared" si="74"/>
        <v>0</v>
      </c>
      <c r="BZ31" s="90">
        <f t="shared" si="74"/>
        <v>0</v>
      </c>
      <c r="CA31" s="90">
        <f t="shared" si="74"/>
        <v>0</v>
      </c>
      <c r="CB31" s="90">
        <f t="shared" si="74"/>
        <v>0</v>
      </c>
      <c r="CC31" s="90">
        <f t="shared" si="74"/>
        <v>0</v>
      </c>
      <c r="CD31" s="90">
        <f t="shared" si="74"/>
        <v>0</v>
      </c>
      <c r="CE31" s="90">
        <f t="shared" si="74"/>
        <v>0</v>
      </c>
      <c r="CF31" s="90">
        <f t="shared" si="23"/>
        <v>0</v>
      </c>
      <c r="CG31" s="92">
        <f t="shared" si="24"/>
        <v>0</v>
      </c>
      <c r="CH31" s="90">
        <f t="shared" si="25"/>
        <v>0</v>
      </c>
      <c r="CI31" s="90">
        <f t="shared" si="26"/>
        <v>0</v>
      </c>
      <c r="CJ31" s="90">
        <f t="shared" si="26"/>
        <v>0</v>
      </c>
      <c r="CK31" s="90">
        <f t="shared" si="26"/>
        <v>0</v>
      </c>
      <c r="CL31" s="90">
        <f t="shared" si="26"/>
        <v>0</v>
      </c>
      <c r="CM31" s="90">
        <f t="shared" si="26"/>
        <v>0</v>
      </c>
      <c r="CN31" s="90">
        <f t="shared" si="26"/>
        <v>0</v>
      </c>
      <c r="CO31" s="90">
        <f t="shared" si="26"/>
        <v>0</v>
      </c>
      <c r="CP31" s="90">
        <f t="shared" si="26"/>
        <v>0</v>
      </c>
      <c r="CQ31" s="90">
        <f t="shared" si="26"/>
        <v>0</v>
      </c>
      <c r="CR31" s="90">
        <f t="shared" si="26"/>
        <v>0</v>
      </c>
      <c r="CS31" s="90">
        <f t="shared" si="26"/>
        <v>0</v>
      </c>
      <c r="CT31" s="90">
        <f t="shared" si="26"/>
        <v>0</v>
      </c>
      <c r="CU31" s="90">
        <f t="shared" si="26"/>
        <v>0</v>
      </c>
      <c r="CV31" s="90">
        <f t="shared" si="26"/>
        <v>0</v>
      </c>
      <c r="CW31" s="90">
        <f t="shared" si="26"/>
        <v>0</v>
      </c>
      <c r="CX31" s="90">
        <f t="shared" si="26"/>
        <v>0</v>
      </c>
      <c r="CY31" s="92">
        <f t="shared" si="27"/>
        <v>0</v>
      </c>
      <c r="CZ31" s="90">
        <f t="shared" si="28"/>
        <v>0</v>
      </c>
      <c r="DA31" s="90">
        <f t="shared" si="76"/>
        <v>0</v>
      </c>
      <c r="DB31" s="90">
        <f t="shared" si="76"/>
        <v>0</v>
      </c>
      <c r="DC31" s="90">
        <f t="shared" si="76"/>
        <v>0</v>
      </c>
      <c r="DD31" s="90">
        <f t="shared" si="76"/>
        <v>0</v>
      </c>
      <c r="DE31" s="90">
        <f t="shared" si="76"/>
        <v>0</v>
      </c>
      <c r="DF31" s="90">
        <f t="shared" si="76"/>
        <v>0</v>
      </c>
      <c r="DG31" s="90">
        <f t="shared" si="76"/>
        <v>0</v>
      </c>
      <c r="DH31" s="90">
        <f t="shared" si="76"/>
        <v>0</v>
      </c>
      <c r="DI31" s="90">
        <f t="shared" si="76"/>
        <v>0</v>
      </c>
      <c r="DJ31" s="90">
        <f t="shared" si="76"/>
        <v>0</v>
      </c>
      <c r="DK31" s="90">
        <f t="shared" si="76"/>
        <v>0</v>
      </c>
      <c r="DL31" s="90">
        <f t="shared" si="76"/>
        <v>0</v>
      </c>
      <c r="DM31" s="90">
        <f t="shared" si="76"/>
        <v>0</v>
      </c>
      <c r="DN31" s="90">
        <f t="shared" si="76"/>
        <v>0</v>
      </c>
      <c r="DO31" s="90">
        <f t="shared" si="76"/>
        <v>0</v>
      </c>
      <c r="DP31" s="90">
        <f t="shared" si="76"/>
        <v>0</v>
      </c>
      <c r="DQ31" s="90">
        <f t="shared" si="76"/>
        <v>0</v>
      </c>
      <c r="DR31" s="90">
        <f t="shared" si="76"/>
        <v>0</v>
      </c>
      <c r="DS31" s="90">
        <f t="shared" si="76"/>
        <v>0</v>
      </c>
      <c r="DT31" s="90">
        <f t="shared" si="76"/>
        <v>0</v>
      </c>
      <c r="DU31" s="90">
        <f t="shared" si="76"/>
        <v>0</v>
      </c>
      <c r="DV31" s="92">
        <f t="shared" si="60"/>
        <v>0</v>
      </c>
      <c r="DW31" s="90">
        <f t="shared" si="30"/>
        <v>0</v>
      </c>
      <c r="DX31" s="90">
        <f t="shared" si="30"/>
        <v>0</v>
      </c>
      <c r="DY31" s="90">
        <f t="shared" si="30"/>
        <v>0</v>
      </c>
      <c r="DZ31" s="90">
        <f t="shared" si="30"/>
        <v>0</v>
      </c>
      <c r="EA31" s="90">
        <f t="shared" si="30"/>
        <v>0</v>
      </c>
      <c r="EB31" s="92">
        <f t="shared" si="61"/>
        <v>0</v>
      </c>
      <c r="EC31" s="90">
        <f t="shared" si="31"/>
        <v>0</v>
      </c>
      <c r="ED31" s="90">
        <f t="shared" si="75"/>
        <v>0</v>
      </c>
      <c r="EE31" s="90">
        <f t="shared" si="75"/>
        <v>0</v>
      </c>
      <c r="EF31" s="90">
        <f t="shared" si="75"/>
        <v>0</v>
      </c>
      <c r="EG31" s="90">
        <f t="shared" si="75"/>
        <v>0</v>
      </c>
      <c r="EH31" s="90">
        <f t="shared" si="75"/>
        <v>0</v>
      </c>
      <c r="EI31" s="90">
        <f t="shared" si="75"/>
        <v>0</v>
      </c>
      <c r="EJ31" s="90">
        <f t="shared" si="75"/>
        <v>0</v>
      </c>
      <c r="EK31" s="90">
        <f t="shared" si="75"/>
        <v>0</v>
      </c>
      <c r="EL31" s="90">
        <f t="shared" si="75"/>
        <v>0</v>
      </c>
      <c r="EM31" s="90">
        <f t="shared" si="75"/>
        <v>0</v>
      </c>
      <c r="EN31" s="90">
        <f t="shared" si="75"/>
        <v>0</v>
      </c>
      <c r="EO31" s="90">
        <f t="shared" si="75"/>
        <v>0</v>
      </c>
      <c r="EP31" s="90">
        <f t="shared" si="75"/>
        <v>0</v>
      </c>
      <c r="EQ31" s="90">
        <f t="shared" si="75"/>
        <v>0</v>
      </c>
      <c r="ER31" s="90">
        <f t="shared" si="75"/>
        <v>0</v>
      </c>
      <c r="ES31" s="90">
        <f t="shared" si="75"/>
        <v>0</v>
      </c>
      <c r="ET31" s="90">
        <f t="shared" si="75"/>
        <v>0</v>
      </c>
      <c r="EU31" s="90">
        <f t="shared" si="75"/>
        <v>0</v>
      </c>
      <c r="EV31" s="90">
        <f t="shared" si="75"/>
        <v>0</v>
      </c>
      <c r="EW31" s="90">
        <f t="shared" si="75"/>
        <v>0</v>
      </c>
      <c r="EX31" s="90">
        <f t="shared" si="75"/>
        <v>0</v>
      </c>
      <c r="EY31" s="90">
        <f t="shared" si="75"/>
        <v>0</v>
      </c>
      <c r="EZ31" s="90">
        <f t="shared" si="75"/>
        <v>0</v>
      </c>
      <c r="FA31" s="90">
        <f t="shared" si="75"/>
        <v>0</v>
      </c>
      <c r="FB31" s="90">
        <f t="shared" si="75"/>
        <v>0</v>
      </c>
      <c r="FC31" s="90">
        <f t="shared" si="75"/>
        <v>0</v>
      </c>
      <c r="FD31" s="90">
        <f t="shared" si="75"/>
        <v>0</v>
      </c>
      <c r="FE31" s="92">
        <f t="shared" si="62"/>
        <v>0</v>
      </c>
      <c r="FF31" s="90">
        <f t="shared" si="33"/>
        <v>0</v>
      </c>
      <c r="FG31" s="90">
        <f t="shared" si="33"/>
        <v>0</v>
      </c>
      <c r="FH31" s="90">
        <f t="shared" si="33"/>
        <v>0</v>
      </c>
      <c r="FI31" s="90">
        <f t="shared" si="33"/>
        <v>0</v>
      </c>
      <c r="FJ31" s="90">
        <f t="shared" si="33"/>
        <v>0</v>
      </c>
      <c r="FK31" s="90">
        <f t="shared" si="33"/>
        <v>0</v>
      </c>
      <c r="FL31" s="90">
        <f t="shared" si="33"/>
        <v>0</v>
      </c>
      <c r="FM31" s="90">
        <f t="shared" si="33"/>
        <v>0</v>
      </c>
      <c r="FN31" s="90">
        <f t="shared" si="33"/>
        <v>0</v>
      </c>
      <c r="FO31" s="90">
        <f t="shared" si="33"/>
        <v>0</v>
      </c>
      <c r="FP31" s="90">
        <f t="shared" si="33"/>
        <v>0</v>
      </c>
      <c r="FQ31" s="90">
        <f t="shared" si="33"/>
        <v>0</v>
      </c>
      <c r="FR31" s="90">
        <f t="shared" si="33"/>
        <v>0</v>
      </c>
      <c r="FS31" s="90">
        <f t="shared" si="33"/>
        <v>0</v>
      </c>
      <c r="FT31" s="90">
        <f t="shared" si="34"/>
        <v>0</v>
      </c>
      <c r="FU31" s="90">
        <f t="shared" si="34"/>
        <v>0</v>
      </c>
      <c r="FV31" s="90">
        <f t="shared" si="34"/>
        <v>0</v>
      </c>
      <c r="FW31" s="92">
        <f t="shared" si="63"/>
        <v>0</v>
      </c>
      <c r="FX31" s="90">
        <f t="shared" si="35"/>
        <v>0</v>
      </c>
      <c r="FY31" s="90">
        <f t="shared" si="77"/>
        <v>0</v>
      </c>
      <c r="FZ31" s="90">
        <f t="shared" si="77"/>
        <v>0</v>
      </c>
      <c r="GA31" s="90">
        <f t="shared" si="77"/>
        <v>0</v>
      </c>
      <c r="GB31" s="90">
        <f t="shared" si="77"/>
        <v>0</v>
      </c>
      <c r="GC31" s="90">
        <f t="shared" si="77"/>
        <v>0</v>
      </c>
      <c r="GD31" s="90">
        <f t="shared" si="77"/>
        <v>0</v>
      </c>
      <c r="GE31" s="90">
        <f t="shared" si="77"/>
        <v>0</v>
      </c>
      <c r="GF31" s="90">
        <f t="shared" si="77"/>
        <v>0</v>
      </c>
      <c r="GG31" s="90">
        <f t="shared" si="77"/>
        <v>0</v>
      </c>
      <c r="GH31" s="90">
        <f t="shared" si="77"/>
        <v>0</v>
      </c>
      <c r="GI31" s="90">
        <f t="shared" si="77"/>
        <v>0</v>
      </c>
      <c r="GJ31" s="90">
        <f t="shared" si="77"/>
        <v>0</v>
      </c>
      <c r="GK31" s="90">
        <f t="shared" si="77"/>
        <v>0</v>
      </c>
      <c r="GL31" s="90">
        <f t="shared" si="77"/>
        <v>0</v>
      </c>
      <c r="GM31" s="90">
        <f t="shared" si="77"/>
        <v>0</v>
      </c>
      <c r="GN31" s="90">
        <f t="shared" si="77"/>
        <v>0</v>
      </c>
      <c r="GO31" s="90">
        <f t="shared" si="77"/>
        <v>0</v>
      </c>
      <c r="GP31" s="90">
        <f t="shared" si="77"/>
        <v>0</v>
      </c>
      <c r="GQ31" s="90">
        <f t="shared" si="77"/>
        <v>0</v>
      </c>
      <c r="GR31" s="90">
        <f t="shared" si="77"/>
        <v>0</v>
      </c>
      <c r="GS31" s="92">
        <f t="shared" si="64"/>
        <v>0</v>
      </c>
      <c r="GT31" s="90">
        <f t="shared" si="37"/>
        <v>0</v>
      </c>
      <c r="GU31" s="90">
        <f t="shared" si="37"/>
        <v>0</v>
      </c>
      <c r="GV31" s="90">
        <f t="shared" si="37"/>
        <v>0</v>
      </c>
      <c r="GW31" s="90">
        <f t="shared" si="37"/>
        <v>0</v>
      </c>
      <c r="GX31" s="90">
        <f t="shared" si="37"/>
        <v>0</v>
      </c>
      <c r="GY31" s="90">
        <f t="shared" si="37"/>
        <v>0</v>
      </c>
      <c r="GZ31" s="90">
        <f t="shared" si="37"/>
        <v>0</v>
      </c>
      <c r="HA31" s="90">
        <f t="shared" si="37"/>
        <v>0</v>
      </c>
      <c r="HB31" s="90">
        <f t="shared" si="37"/>
        <v>0</v>
      </c>
      <c r="HC31" s="90">
        <f t="shared" si="37"/>
        <v>0</v>
      </c>
      <c r="HD31" s="90">
        <f t="shared" si="37"/>
        <v>0</v>
      </c>
      <c r="HE31" s="92">
        <f t="shared" si="65"/>
        <v>0</v>
      </c>
      <c r="HF31" s="90">
        <f t="shared" si="38"/>
        <v>0</v>
      </c>
      <c r="HG31" s="90">
        <f t="shared" si="38"/>
        <v>0</v>
      </c>
      <c r="HH31" s="90">
        <f t="shared" si="38"/>
        <v>0</v>
      </c>
      <c r="HI31" s="90">
        <f t="shared" si="38"/>
        <v>0</v>
      </c>
      <c r="HJ31" s="90">
        <f t="shared" si="38"/>
        <v>0</v>
      </c>
      <c r="HK31" s="90">
        <f t="shared" si="38"/>
        <v>0</v>
      </c>
      <c r="HL31" s="90">
        <f t="shared" si="38"/>
        <v>0</v>
      </c>
      <c r="HM31" s="90">
        <f t="shared" si="38"/>
        <v>0</v>
      </c>
      <c r="HN31" s="90">
        <f t="shared" si="38"/>
        <v>0</v>
      </c>
      <c r="HO31" s="90">
        <f t="shared" si="38"/>
        <v>0</v>
      </c>
      <c r="HP31" s="90">
        <f t="shared" si="38"/>
        <v>0</v>
      </c>
      <c r="HQ31" s="90">
        <f t="shared" si="38"/>
        <v>0</v>
      </c>
      <c r="HR31" s="90">
        <f t="shared" si="38"/>
        <v>0</v>
      </c>
      <c r="HS31" s="90">
        <f t="shared" si="38"/>
        <v>0</v>
      </c>
      <c r="HT31" s="90">
        <f t="shared" si="38"/>
        <v>0</v>
      </c>
      <c r="HU31" s="90">
        <f t="shared" si="38"/>
        <v>0</v>
      </c>
      <c r="HV31" s="92">
        <f t="shared" si="66"/>
        <v>0</v>
      </c>
      <c r="HW31" s="90">
        <f t="shared" si="39"/>
        <v>0</v>
      </c>
      <c r="HX31" s="90">
        <f t="shared" si="39"/>
        <v>0</v>
      </c>
      <c r="HY31" s="90">
        <f t="shared" si="39"/>
        <v>0</v>
      </c>
      <c r="HZ31" s="90">
        <f t="shared" si="39"/>
        <v>0</v>
      </c>
      <c r="IA31" s="90">
        <f t="shared" si="39"/>
        <v>0</v>
      </c>
      <c r="IB31" s="90">
        <f t="shared" si="39"/>
        <v>0</v>
      </c>
      <c r="IC31" s="90">
        <f t="shared" si="39"/>
        <v>0</v>
      </c>
      <c r="ID31" s="90">
        <f t="shared" si="39"/>
        <v>0</v>
      </c>
      <c r="IE31" s="90">
        <f t="shared" si="39"/>
        <v>0</v>
      </c>
      <c r="IF31" s="92">
        <f t="shared" si="40"/>
        <v>0</v>
      </c>
      <c r="IG31" s="90">
        <f t="shared" si="41"/>
        <v>0</v>
      </c>
      <c r="IH31" s="90">
        <f t="shared" si="78"/>
        <v>0</v>
      </c>
      <c r="II31" s="90">
        <f t="shared" si="78"/>
        <v>0</v>
      </c>
      <c r="IJ31" s="90">
        <f t="shared" si="78"/>
        <v>0</v>
      </c>
      <c r="IK31" s="90">
        <f t="shared" si="78"/>
        <v>0</v>
      </c>
      <c r="IL31" s="90">
        <f t="shared" si="78"/>
        <v>0</v>
      </c>
      <c r="IM31" s="90">
        <f t="shared" si="78"/>
        <v>0</v>
      </c>
      <c r="IN31" s="90">
        <f t="shared" si="78"/>
        <v>0</v>
      </c>
      <c r="IO31" s="90">
        <f t="shared" si="78"/>
        <v>0</v>
      </c>
      <c r="IP31" s="90">
        <f t="shared" si="78"/>
        <v>0</v>
      </c>
      <c r="IQ31" s="90">
        <f t="shared" si="78"/>
        <v>0</v>
      </c>
      <c r="IR31" s="90">
        <f t="shared" si="78"/>
        <v>0</v>
      </c>
      <c r="IS31" s="90">
        <f t="shared" si="78"/>
        <v>0</v>
      </c>
      <c r="IT31" s="90">
        <f t="shared" si="78"/>
        <v>0</v>
      </c>
      <c r="IU31" s="90">
        <f t="shared" si="78"/>
        <v>0</v>
      </c>
      <c r="IV31" s="90">
        <f t="shared" si="78"/>
        <v>0</v>
      </c>
      <c r="IW31" s="90">
        <f t="shared" si="78"/>
        <v>0</v>
      </c>
      <c r="IX31" s="90">
        <f t="shared" si="78"/>
        <v>0</v>
      </c>
      <c r="IY31" s="92">
        <f t="shared" si="43"/>
        <v>0</v>
      </c>
      <c r="IZ31" s="90">
        <f t="shared" si="44"/>
        <v>0</v>
      </c>
      <c r="JA31" s="90">
        <f t="shared" si="45"/>
        <v>0</v>
      </c>
      <c r="JB31" s="90">
        <f t="shared" si="44"/>
        <v>0</v>
      </c>
      <c r="JC31" s="90">
        <f t="shared" si="45"/>
        <v>0</v>
      </c>
      <c r="JD31" s="90">
        <f t="shared" si="45"/>
        <v>0</v>
      </c>
      <c r="JE31" s="90">
        <f t="shared" si="45"/>
        <v>0</v>
      </c>
      <c r="JF31" s="90">
        <f t="shared" si="45"/>
        <v>0</v>
      </c>
      <c r="JG31" s="90">
        <f t="shared" si="45"/>
        <v>0</v>
      </c>
      <c r="JH31" s="90">
        <f t="shared" si="45"/>
        <v>0</v>
      </c>
      <c r="JI31" s="90">
        <f t="shared" si="45"/>
        <v>0</v>
      </c>
      <c r="JJ31" s="90">
        <f t="shared" si="45"/>
        <v>0</v>
      </c>
      <c r="JK31" s="90">
        <f t="shared" si="45"/>
        <v>0</v>
      </c>
      <c r="JL31" s="90">
        <f t="shared" si="45"/>
        <v>0</v>
      </c>
      <c r="JM31" s="90">
        <f t="shared" si="45"/>
        <v>0</v>
      </c>
      <c r="JN31" s="90">
        <f t="shared" si="45"/>
        <v>0</v>
      </c>
      <c r="JO31" s="90">
        <f t="shared" si="45"/>
        <v>0</v>
      </c>
      <c r="JP31" s="90">
        <f t="shared" si="45"/>
        <v>0</v>
      </c>
      <c r="JQ31" s="90">
        <f t="shared" si="45"/>
        <v>0</v>
      </c>
      <c r="JR31" s="90">
        <f t="shared" si="45"/>
        <v>0</v>
      </c>
      <c r="JS31" s="90">
        <f t="shared" si="45"/>
        <v>0</v>
      </c>
      <c r="JT31" s="92">
        <f t="shared" si="46"/>
        <v>0</v>
      </c>
      <c r="JU31" s="90">
        <f t="shared" si="47"/>
        <v>0</v>
      </c>
      <c r="JV31" s="90">
        <f t="shared" si="79"/>
        <v>0</v>
      </c>
      <c r="JW31" s="90">
        <f t="shared" si="47"/>
        <v>0</v>
      </c>
      <c r="JX31" s="90">
        <f t="shared" si="79"/>
        <v>0</v>
      </c>
      <c r="JY31" s="90">
        <f t="shared" si="79"/>
        <v>0</v>
      </c>
      <c r="JZ31" s="90">
        <f t="shared" si="79"/>
        <v>0</v>
      </c>
      <c r="KA31" s="90">
        <f t="shared" si="79"/>
        <v>0</v>
      </c>
      <c r="KB31" s="90">
        <f t="shared" si="79"/>
        <v>0</v>
      </c>
      <c r="KC31" s="90">
        <f t="shared" si="47"/>
        <v>0</v>
      </c>
      <c r="KD31" s="90">
        <f t="shared" si="79"/>
        <v>0</v>
      </c>
      <c r="KE31" s="90">
        <f t="shared" si="79"/>
        <v>0</v>
      </c>
      <c r="KF31" s="90">
        <f t="shared" si="79"/>
        <v>0</v>
      </c>
      <c r="KG31" s="90">
        <f t="shared" si="79"/>
        <v>0</v>
      </c>
      <c r="KH31" s="90">
        <f t="shared" si="79"/>
        <v>0</v>
      </c>
      <c r="KI31" s="90">
        <f t="shared" si="79"/>
        <v>0</v>
      </c>
      <c r="KJ31" s="90">
        <f t="shared" si="47"/>
        <v>0</v>
      </c>
      <c r="KK31" s="90">
        <f t="shared" si="79"/>
        <v>0</v>
      </c>
      <c r="KL31" s="90">
        <f t="shared" si="79"/>
        <v>0</v>
      </c>
      <c r="KM31" s="90">
        <f t="shared" si="79"/>
        <v>0</v>
      </c>
      <c r="KN31" s="90">
        <f t="shared" si="48"/>
        <v>0</v>
      </c>
      <c r="KO31" s="90">
        <f t="shared" si="79"/>
        <v>0</v>
      </c>
      <c r="KP31" s="90">
        <f t="shared" si="79"/>
        <v>0</v>
      </c>
      <c r="KQ31" s="90">
        <f t="shared" si="79"/>
        <v>0</v>
      </c>
      <c r="KR31" s="90">
        <f t="shared" si="79"/>
        <v>0</v>
      </c>
      <c r="KS31" s="90">
        <f t="shared" si="79"/>
        <v>0</v>
      </c>
      <c r="KT31" s="90">
        <f t="shared" si="79"/>
        <v>0</v>
      </c>
      <c r="KU31" s="90">
        <f t="shared" si="79"/>
        <v>0</v>
      </c>
      <c r="KV31" s="90">
        <f t="shared" si="79"/>
        <v>0</v>
      </c>
      <c r="KW31" s="90">
        <f t="shared" si="79"/>
        <v>0</v>
      </c>
      <c r="KX31" s="90">
        <f t="shared" si="79"/>
        <v>0</v>
      </c>
      <c r="KY31" s="90">
        <f t="shared" si="79"/>
        <v>0</v>
      </c>
      <c r="KZ31" s="90">
        <f t="shared" si="79"/>
        <v>0</v>
      </c>
      <c r="LA31" s="90">
        <f t="shared" si="79"/>
        <v>0</v>
      </c>
      <c r="LB31" s="90">
        <f t="shared" si="79"/>
        <v>0</v>
      </c>
      <c r="LC31" s="90">
        <f t="shared" si="79"/>
        <v>0</v>
      </c>
      <c r="LD31" s="90">
        <f t="shared" si="79"/>
        <v>0</v>
      </c>
      <c r="LE31" s="90">
        <f t="shared" si="79"/>
        <v>0</v>
      </c>
      <c r="LF31" s="90">
        <f t="shared" si="79"/>
        <v>0</v>
      </c>
      <c r="LG31" s="90">
        <f t="shared" si="79"/>
        <v>0</v>
      </c>
      <c r="LH31" s="90">
        <f t="shared" si="79"/>
        <v>0</v>
      </c>
      <c r="LI31" s="90">
        <f t="shared" si="79"/>
        <v>0</v>
      </c>
      <c r="LJ31" s="90">
        <f t="shared" si="79"/>
        <v>0</v>
      </c>
      <c r="LK31" s="90">
        <f t="shared" si="50"/>
        <v>0</v>
      </c>
      <c r="LL31" s="90">
        <f t="shared" si="50"/>
        <v>0</v>
      </c>
      <c r="LM31" s="92">
        <f t="shared" si="67"/>
        <v>0</v>
      </c>
      <c r="LN31" s="90">
        <f t="shared" si="51"/>
        <v>0</v>
      </c>
      <c r="LO31" s="90">
        <f t="shared" si="51"/>
        <v>0</v>
      </c>
      <c r="LP31" s="90">
        <f t="shared" si="51"/>
        <v>0</v>
      </c>
      <c r="LQ31" s="90">
        <f t="shared" si="51"/>
        <v>0</v>
      </c>
      <c r="LR31" s="90">
        <f t="shared" si="51"/>
        <v>0</v>
      </c>
      <c r="LS31" s="92">
        <f t="shared" si="68"/>
        <v>0</v>
      </c>
      <c r="LT31" s="90">
        <f t="shared" si="52"/>
        <v>0</v>
      </c>
      <c r="LU31" s="90">
        <f t="shared" si="52"/>
        <v>0</v>
      </c>
      <c r="LV31" s="90">
        <f t="shared" si="52"/>
        <v>0</v>
      </c>
      <c r="LW31" s="90">
        <f t="shared" si="52"/>
        <v>0</v>
      </c>
      <c r="LX31" s="90">
        <f t="shared" si="52"/>
        <v>0</v>
      </c>
      <c r="LY31" s="90">
        <f t="shared" si="52"/>
        <v>0</v>
      </c>
      <c r="LZ31" s="90">
        <f t="shared" si="52"/>
        <v>0</v>
      </c>
      <c r="MA31" s="90">
        <f t="shared" si="52"/>
        <v>0</v>
      </c>
      <c r="MB31" s="90">
        <f t="shared" si="52"/>
        <v>0</v>
      </c>
      <c r="MC31" s="90">
        <f t="shared" si="52"/>
        <v>0</v>
      </c>
      <c r="MD31" s="90">
        <f t="shared" si="52"/>
        <v>0</v>
      </c>
      <c r="ME31" s="90">
        <f t="shared" si="52"/>
        <v>0</v>
      </c>
      <c r="MF31" s="90">
        <f t="shared" si="52"/>
        <v>0</v>
      </c>
      <c r="MG31" s="92">
        <f t="shared" si="69"/>
        <v>0</v>
      </c>
      <c r="MH31" s="90">
        <f t="shared" si="53"/>
        <v>0</v>
      </c>
      <c r="MI31" s="90">
        <f t="shared" si="80"/>
        <v>0</v>
      </c>
      <c r="MJ31" s="90">
        <f t="shared" si="80"/>
        <v>0</v>
      </c>
      <c r="MK31" s="90">
        <f t="shared" si="80"/>
        <v>0</v>
      </c>
      <c r="ML31" s="90">
        <f t="shared" si="80"/>
        <v>0</v>
      </c>
      <c r="MM31" s="90">
        <f t="shared" si="80"/>
        <v>0</v>
      </c>
      <c r="MN31" s="90">
        <f t="shared" si="80"/>
        <v>0</v>
      </c>
      <c r="MO31" s="90">
        <f t="shared" si="80"/>
        <v>0</v>
      </c>
      <c r="MP31" s="90">
        <f t="shared" si="80"/>
        <v>0</v>
      </c>
      <c r="MQ31" s="90">
        <f t="shared" si="80"/>
        <v>0</v>
      </c>
      <c r="MR31" s="90">
        <f t="shared" si="80"/>
        <v>0</v>
      </c>
      <c r="MS31" s="90">
        <f t="shared" si="80"/>
        <v>0</v>
      </c>
      <c r="MT31" s="90">
        <f t="shared" si="80"/>
        <v>0</v>
      </c>
      <c r="MU31" s="90">
        <f t="shared" si="80"/>
        <v>0</v>
      </c>
      <c r="MV31" s="90">
        <f t="shared" si="80"/>
        <v>0</v>
      </c>
      <c r="MW31" s="90">
        <f t="shared" si="80"/>
        <v>0</v>
      </c>
      <c r="MX31" s="90">
        <f t="shared" si="80"/>
        <v>0</v>
      </c>
      <c r="MY31" s="90">
        <f t="shared" si="80"/>
        <v>0</v>
      </c>
      <c r="MZ31" s="90">
        <f t="shared" si="80"/>
        <v>0</v>
      </c>
      <c r="NA31" s="90">
        <f t="shared" si="80"/>
        <v>0</v>
      </c>
      <c r="NB31" s="90">
        <f t="shared" si="80"/>
        <v>0</v>
      </c>
      <c r="NC31" s="92">
        <f t="shared" si="70"/>
        <v>0</v>
      </c>
      <c r="ND31" s="90">
        <f t="shared" si="55"/>
        <v>0</v>
      </c>
      <c r="NE31" s="90">
        <f t="shared" si="55"/>
        <v>0</v>
      </c>
      <c r="NF31" s="90">
        <f t="shared" si="55"/>
        <v>0</v>
      </c>
      <c r="NG31" s="90">
        <f t="shared" si="55"/>
        <v>0</v>
      </c>
      <c r="NH31" s="90">
        <f t="shared" si="55"/>
        <v>0</v>
      </c>
      <c r="NI31" s="90">
        <f t="shared" si="55"/>
        <v>0</v>
      </c>
      <c r="NJ31" s="93">
        <f t="shared" si="56"/>
        <v>0</v>
      </c>
      <c r="NK31" s="94">
        <f t="shared" si="57"/>
        <v>0</v>
      </c>
    </row>
    <row r="32" spans="1:375" x14ac:dyDescent="0.25">
      <c r="A32" s="67">
        <v>81270</v>
      </c>
      <c r="B32" s="96" t="s">
        <v>438</v>
      </c>
      <c r="C32" s="90">
        <f>IFERROR(HLOOKUP($A32,Náklady_2018!$D$1:$MN$27,24,FALSE),0)</f>
        <v>0</v>
      </c>
      <c r="D32" s="19"/>
      <c r="E32" s="19"/>
      <c r="F32" s="91" t="s">
        <v>585</v>
      </c>
      <c r="G32" s="92">
        <f t="shared" si="58"/>
        <v>0</v>
      </c>
      <c r="H32" s="90">
        <f t="shared" ref="H32:W34" si="82">IF($C32=0,0,"!!!")</f>
        <v>0</v>
      </c>
      <c r="I32" s="90">
        <f t="shared" si="82"/>
        <v>0</v>
      </c>
      <c r="J32" s="90">
        <f t="shared" si="82"/>
        <v>0</v>
      </c>
      <c r="K32" s="90">
        <f t="shared" si="82"/>
        <v>0</v>
      </c>
      <c r="L32" s="90">
        <f t="shared" si="82"/>
        <v>0</v>
      </c>
      <c r="M32" s="90">
        <f t="shared" si="82"/>
        <v>0</v>
      </c>
      <c r="N32" s="90">
        <f t="shared" si="82"/>
        <v>0</v>
      </c>
      <c r="O32" s="90">
        <f t="shared" si="82"/>
        <v>0</v>
      </c>
      <c r="P32" s="90">
        <f t="shared" si="82"/>
        <v>0</v>
      </c>
      <c r="Q32" s="90">
        <f t="shared" si="82"/>
        <v>0</v>
      </c>
      <c r="R32" s="90">
        <f t="shared" si="82"/>
        <v>0</v>
      </c>
      <c r="S32" s="90">
        <f t="shared" si="82"/>
        <v>0</v>
      </c>
      <c r="T32" s="90">
        <f t="shared" si="82"/>
        <v>0</v>
      </c>
      <c r="U32" s="90">
        <f t="shared" si="82"/>
        <v>0</v>
      </c>
      <c r="V32" s="90">
        <f t="shared" si="82"/>
        <v>0</v>
      </c>
      <c r="W32" s="90">
        <f t="shared" si="82"/>
        <v>0</v>
      </c>
      <c r="X32" s="90">
        <f t="shared" si="72"/>
        <v>0</v>
      </c>
      <c r="Y32" s="90">
        <f t="shared" si="72"/>
        <v>0</v>
      </c>
      <c r="Z32" s="90">
        <f t="shared" si="72"/>
        <v>0</v>
      </c>
      <c r="AA32" s="90">
        <f t="shared" si="72"/>
        <v>0</v>
      </c>
      <c r="AB32" s="90">
        <f t="shared" si="72"/>
        <v>0</v>
      </c>
      <c r="AC32" s="90">
        <f t="shared" si="72"/>
        <v>0</v>
      </c>
      <c r="AD32" s="90">
        <f t="shared" si="72"/>
        <v>0</v>
      </c>
      <c r="AE32" s="90">
        <f t="shared" si="72"/>
        <v>0</v>
      </c>
      <c r="AF32" s="90">
        <f t="shared" si="72"/>
        <v>0</v>
      </c>
      <c r="AG32" s="90">
        <f t="shared" si="72"/>
        <v>0</v>
      </c>
      <c r="AH32" s="90">
        <f t="shared" si="72"/>
        <v>0</v>
      </c>
      <c r="AI32" s="90">
        <f t="shared" si="72"/>
        <v>0</v>
      </c>
      <c r="AJ32" s="90">
        <f t="shared" si="72"/>
        <v>0</v>
      </c>
      <c r="AK32" s="90">
        <f t="shared" si="72"/>
        <v>0</v>
      </c>
      <c r="AL32" s="90">
        <f t="shared" si="72"/>
        <v>0</v>
      </c>
      <c r="AM32" s="90">
        <f t="shared" si="72"/>
        <v>0</v>
      </c>
      <c r="AN32" s="90">
        <f t="shared" si="72"/>
        <v>0</v>
      </c>
      <c r="AO32" s="90">
        <f t="shared" si="72"/>
        <v>0</v>
      </c>
      <c r="AP32" s="90">
        <f t="shared" si="72"/>
        <v>0</v>
      </c>
      <c r="AQ32" s="90">
        <f t="shared" si="72"/>
        <v>0</v>
      </c>
      <c r="AR32" s="90">
        <f t="shared" si="72"/>
        <v>0</v>
      </c>
      <c r="AS32" s="90">
        <f t="shared" si="72"/>
        <v>0</v>
      </c>
      <c r="AT32" s="90">
        <f t="shared" si="72"/>
        <v>0</v>
      </c>
      <c r="AU32" s="90">
        <f t="shared" si="72"/>
        <v>0</v>
      </c>
      <c r="AV32" s="90">
        <f t="shared" si="72"/>
        <v>0</v>
      </c>
      <c r="AW32" s="90">
        <f t="shared" si="72"/>
        <v>0</v>
      </c>
      <c r="AX32" s="90">
        <f t="shared" si="72"/>
        <v>0</v>
      </c>
      <c r="AY32" s="90">
        <f t="shared" si="72"/>
        <v>0</v>
      </c>
      <c r="AZ32" s="90">
        <f t="shared" si="72"/>
        <v>0</v>
      </c>
      <c r="BA32" s="90">
        <f t="shared" si="72"/>
        <v>0</v>
      </c>
      <c r="BB32" s="90">
        <f t="shared" si="72"/>
        <v>0</v>
      </c>
      <c r="BC32" s="90">
        <f t="shared" si="72"/>
        <v>0</v>
      </c>
      <c r="BD32" s="92">
        <f t="shared" si="59"/>
        <v>0</v>
      </c>
      <c r="BE32" s="90">
        <f t="shared" si="81"/>
        <v>0</v>
      </c>
      <c r="BF32" s="90">
        <f t="shared" si="74"/>
        <v>0</v>
      </c>
      <c r="BG32" s="90">
        <f t="shared" si="74"/>
        <v>0</v>
      </c>
      <c r="BH32" s="90">
        <f t="shared" si="74"/>
        <v>0</v>
      </c>
      <c r="BI32" s="90">
        <f t="shared" si="74"/>
        <v>0</v>
      </c>
      <c r="BJ32" s="90">
        <f t="shared" si="74"/>
        <v>0</v>
      </c>
      <c r="BK32" s="90">
        <f t="shared" si="74"/>
        <v>0</v>
      </c>
      <c r="BL32" s="90">
        <f t="shared" si="74"/>
        <v>0</v>
      </c>
      <c r="BM32" s="90">
        <f t="shared" si="74"/>
        <v>0</v>
      </c>
      <c r="BN32" s="90">
        <f t="shared" si="74"/>
        <v>0</v>
      </c>
      <c r="BO32" s="90">
        <f t="shared" si="74"/>
        <v>0</v>
      </c>
      <c r="BP32" s="90">
        <f t="shared" si="74"/>
        <v>0</v>
      </c>
      <c r="BQ32" s="90">
        <f t="shared" si="74"/>
        <v>0</v>
      </c>
      <c r="BR32" s="90">
        <f t="shared" si="74"/>
        <v>0</v>
      </c>
      <c r="BS32" s="90">
        <f t="shared" si="74"/>
        <v>0</v>
      </c>
      <c r="BT32" s="90">
        <f t="shared" si="74"/>
        <v>0</v>
      </c>
      <c r="BU32" s="90">
        <f t="shared" si="74"/>
        <v>0</v>
      </c>
      <c r="BV32" s="90">
        <f t="shared" si="74"/>
        <v>0</v>
      </c>
      <c r="BW32" s="90">
        <f t="shared" si="74"/>
        <v>0</v>
      </c>
      <c r="BX32" s="90">
        <f t="shared" si="74"/>
        <v>0</v>
      </c>
      <c r="BY32" s="90">
        <f t="shared" si="74"/>
        <v>0</v>
      </c>
      <c r="BZ32" s="90">
        <f t="shared" si="74"/>
        <v>0</v>
      </c>
      <c r="CA32" s="90">
        <f t="shared" si="74"/>
        <v>0</v>
      </c>
      <c r="CB32" s="90">
        <f t="shared" si="74"/>
        <v>0</v>
      </c>
      <c r="CC32" s="90">
        <f t="shared" si="74"/>
        <v>0</v>
      </c>
      <c r="CD32" s="90">
        <f t="shared" si="74"/>
        <v>0</v>
      </c>
      <c r="CE32" s="90">
        <f t="shared" si="74"/>
        <v>0</v>
      </c>
      <c r="CF32" s="90">
        <f t="shared" si="23"/>
        <v>0</v>
      </c>
      <c r="CG32" s="92">
        <f t="shared" si="24"/>
        <v>0</v>
      </c>
      <c r="CH32" s="90">
        <f t="shared" si="25"/>
        <v>0</v>
      </c>
      <c r="CI32" s="90">
        <f t="shared" si="26"/>
        <v>0</v>
      </c>
      <c r="CJ32" s="90">
        <f t="shared" si="26"/>
        <v>0</v>
      </c>
      <c r="CK32" s="90">
        <f t="shared" si="26"/>
        <v>0</v>
      </c>
      <c r="CL32" s="90">
        <f t="shared" si="26"/>
        <v>0</v>
      </c>
      <c r="CM32" s="90">
        <f t="shared" si="26"/>
        <v>0</v>
      </c>
      <c r="CN32" s="90">
        <f t="shared" si="26"/>
        <v>0</v>
      </c>
      <c r="CO32" s="90">
        <f t="shared" si="26"/>
        <v>0</v>
      </c>
      <c r="CP32" s="90">
        <f t="shared" si="26"/>
        <v>0</v>
      </c>
      <c r="CQ32" s="90">
        <f t="shared" si="26"/>
        <v>0</v>
      </c>
      <c r="CR32" s="90">
        <f t="shared" si="26"/>
        <v>0</v>
      </c>
      <c r="CS32" s="90">
        <f t="shared" si="26"/>
        <v>0</v>
      </c>
      <c r="CT32" s="90">
        <f t="shared" si="26"/>
        <v>0</v>
      </c>
      <c r="CU32" s="90">
        <f t="shared" si="26"/>
        <v>0</v>
      </c>
      <c r="CV32" s="90">
        <f t="shared" si="26"/>
        <v>0</v>
      </c>
      <c r="CW32" s="90">
        <f t="shared" ref="CI32:CX34" si="83">IF($C32=0,0,"!!!")</f>
        <v>0</v>
      </c>
      <c r="CX32" s="90">
        <f t="shared" si="83"/>
        <v>0</v>
      </c>
      <c r="CY32" s="92">
        <f t="shared" si="27"/>
        <v>0</v>
      </c>
      <c r="CZ32" s="90">
        <f t="shared" si="28"/>
        <v>0</v>
      </c>
      <c r="DA32" s="90">
        <f t="shared" si="76"/>
        <v>0</v>
      </c>
      <c r="DB32" s="90">
        <f t="shared" si="76"/>
        <v>0</v>
      </c>
      <c r="DC32" s="90">
        <f t="shared" si="76"/>
        <v>0</v>
      </c>
      <c r="DD32" s="90">
        <f t="shared" si="76"/>
        <v>0</v>
      </c>
      <c r="DE32" s="90">
        <f t="shared" si="76"/>
        <v>0</v>
      </c>
      <c r="DF32" s="90">
        <f t="shared" si="76"/>
        <v>0</v>
      </c>
      <c r="DG32" s="90">
        <f t="shared" si="76"/>
        <v>0</v>
      </c>
      <c r="DH32" s="90">
        <f t="shared" si="76"/>
        <v>0</v>
      </c>
      <c r="DI32" s="90">
        <f t="shared" si="76"/>
        <v>0</v>
      </c>
      <c r="DJ32" s="90">
        <f t="shared" si="76"/>
        <v>0</v>
      </c>
      <c r="DK32" s="90">
        <f t="shared" si="76"/>
        <v>0</v>
      </c>
      <c r="DL32" s="90">
        <f t="shared" si="76"/>
        <v>0</v>
      </c>
      <c r="DM32" s="90">
        <f t="shared" si="76"/>
        <v>0</v>
      </c>
      <c r="DN32" s="90">
        <f t="shared" si="76"/>
        <v>0</v>
      </c>
      <c r="DO32" s="90">
        <f t="shared" si="76"/>
        <v>0</v>
      </c>
      <c r="DP32" s="90">
        <f t="shared" si="76"/>
        <v>0</v>
      </c>
      <c r="DQ32" s="90">
        <f t="shared" si="76"/>
        <v>0</v>
      </c>
      <c r="DR32" s="90">
        <f t="shared" si="76"/>
        <v>0</v>
      </c>
      <c r="DS32" s="90">
        <f t="shared" si="76"/>
        <v>0</v>
      </c>
      <c r="DT32" s="90">
        <f t="shared" si="76"/>
        <v>0</v>
      </c>
      <c r="DU32" s="90">
        <f t="shared" si="76"/>
        <v>0</v>
      </c>
      <c r="DV32" s="92">
        <f t="shared" si="60"/>
        <v>0</v>
      </c>
      <c r="DW32" s="90">
        <f t="shared" si="30"/>
        <v>0</v>
      </c>
      <c r="DX32" s="90">
        <f t="shared" si="30"/>
        <v>0</v>
      </c>
      <c r="DY32" s="90">
        <f t="shared" si="30"/>
        <v>0</v>
      </c>
      <c r="DZ32" s="90">
        <f t="shared" si="30"/>
        <v>0</v>
      </c>
      <c r="EA32" s="90">
        <f t="shared" si="30"/>
        <v>0</v>
      </c>
      <c r="EB32" s="92">
        <f t="shared" si="61"/>
        <v>0</v>
      </c>
      <c r="EC32" s="90">
        <f t="shared" si="31"/>
        <v>0</v>
      </c>
      <c r="ED32" s="90">
        <f t="shared" si="75"/>
        <v>0</v>
      </c>
      <c r="EE32" s="90">
        <f t="shared" si="75"/>
        <v>0</v>
      </c>
      <c r="EF32" s="90">
        <f t="shared" si="75"/>
        <v>0</v>
      </c>
      <c r="EG32" s="90">
        <f t="shared" si="75"/>
        <v>0</v>
      </c>
      <c r="EH32" s="90">
        <f t="shared" si="75"/>
        <v>0</v>
      </c>
      <c r="EI32" s="90">
        <f t="shared" si="75"/>
        <v>0</v>
      </c>
      <c r="EJ32" s="90">
        <f t="shared" si="75"/>
        <v>0</v>
      </c>
      <c r="EK32" s="90">
        <f t="shared" si="75"/>
        <v>0</v>
      </c>
      <c r="EL32" s="90">
        <f t="shared" si="75"/>
        <v>0</v>
      </c>
      <c r="EM32" s="90">
        <f t="shared" si="75"/>
        <v>0</v>
      </c>
      <c r="EN32" s="90">
        <f t="shared" si="75"/>
        <v>0</v>
      </c>
      <c r="EO32" s="90">
        <f t="shared" si="75"/>
        <v>0</v>
      </c>
      <c r="EP32" s="90">
        <f t="shared" si="75"/>
        <v>0</v>
      </c>
      <c r="EQ32" s="90">
        <f t="shared" si="75"/>
        <v>0</v>
      </c>
      <c r="ER32" s="90">
        <f t="shared" si="75"/>
        <v>0</v>
      </c>
      <c r="ES32" s="90">
        <f t="shared" si="75"/>
        <v>0</v>
      </c>
      <c r="ET32" s="90">
        <f t="shared" si="75"/>
        <v>0</v>
      </c>
      <c r="EU32" s="90">
        <f t="shared" si="75"/>
        <v>0</v>
      </c>
      <c r="EV32" s="90">
        <f t="shared" si="75"/>
        <v>0</v>
      </c>
      <c r="EW32" s="90">
        <f t="shared" si="75"/>
        <v>0</v>
      </c>
      <c r="EX32" s="90">
        <f t="shared" si="75"/>
        <v>0</v>
      </c>
      <c r="EY32" s="90">
        <f t="shared" si="75"/>
        <v>0</v>
      </c>
      <c r="EZ32" s="90">
        <f t="shared" si="75"/>
        <v>0</v>
      </c>
      <c r="FA32" s="90">
        <f t="shared" si="75"/>
        <v>0</v>
      </c>
      <c r="FB32" s="90">
        <f t="shared" si="75"/>
        <v>0</v>
      </c>
      <c r="FC32" s="90">
        <f t="shared" si="75"/>
        <v>0</v>
      </c>
      <c r="FD32" s="90">
        <f t="shared" si="75"/>
        <v>0</v>
      </c>
      <c r="FE32" s="92">
        <f t="shared" si="62"/>
        <v>0</v>
      </c>
      <c r="FF32" s="90">
        <f t="shared" si="33"/>
        <v>0</v>
      </c>
      <c r="FG32" s="90">
        <f t="shared" si="33"/>
        <v>0</v>
      </c>
      <c r="FH32" s="90">
        <f t="shared" si="33"/>
        <v>0</v>
      </c>
      <c r="FI32" s="90">
        <f t="shared" si="33"/>
        <v>0</v>
      </c>
      <c r="FJ32" s="90">
        <f t="shared" si="33"/>
        <v>0</v>
      </c>
      <c r="FK32" s="90">
        <f t="shared" si="33"/>
        <v>0</v>
      </c>
      <c r="FL32" s="90">
        <f t="shared" si="33"/>
        <v>0</v>
      </c>
      <c r="FM32" s="90">
        <f t="shared" si="33"/>
        <v>0</v>
      </c>
      <c r="FN32" s="90">
        <f t="shared" si="33"/>
        <v>0</v>
      </c>
      <c r="FO32" s="90">
        <f t="shared" si="33"/>
        <v>0</v>
      </c>
      <c r="FP32" s="90">
        <f t="shared" si="33"/>
        <v>0</v>
      </c>
      <c r="FQ32" s="90">
        <f t="shared" si="33"/>
        <v>0</v>
      </c>
      <c r="FR32" s="90">
        <f t="shared" si="33"/>
        <v>0</v>
      </c>
      <c r="FS32" s="90">
        <f t="shared" si="33"/>
        <v>0</v>
      </c>
      <c r="FT32" s="90">
        <f t="shared" si="34"/>
        <v>0</v>
      </c>
      <c r="FU32" s="90">
        <f t="shared" si="34"/>
        <v>0</v>
      </c>
      <c r="FV32" s="90">
        <f t="shared" si="34"/>
        <v>0</v>
      </c>
      <c r="FW32" s="92">
        <f t="shared" si="63"/>
        <v>0</v>
      </c>
      <c r="FX32" s="90">
        <f t="shared" si="35"/>
        <v>0</v>
      </c>
      <c r="FY32" s="90">
        <f t="shared" si="77"/>
        <v>0</v>
      </c>
      <c r="FZ32" s="90">
        <f t="shared" si="77"/>
        <v>0</v>
      </c>
      <c r="GA32" s="90">
        <f t="shared" si="77"/>
        <v>0</v>
      </c>
      <c r="GB32" s="90">
        <f t="shared" si="77"/>
        <v>0</v>
      </c>
      <c r="GC32" s="90">
        <f t="shared" si="77"/>
        <v>0</v>
      </c>
      <c r="GD32" s="90">
        <f t="shared" si="77"/>
        <v>0</v>
      </c>
      <c r="GE32" s="90">
        <f t="shared" si="77"/>
        <v>0</v>
      </c>
      <c r="GF32" s="90">
        <f t="shared" si="77"/>
        <v>0</v>
      </c>
      <c r="GG32" s="90">
        <f t="shared" si="77"/>
        <v>0</v>
      </c>
      <c r="GH32" s="90">
        <f t="shared" si="77"/>
        <v>0</v>
      </c>
      <c r="GI32" s="90">
        <f t="shared" si="77"/>
        <v>0</v>
      </c>
      <c r="GJ32" s="90">
        <f t="shared" si="77"/>
        <v>0</v>
      </c>
      <c r="GK32" s="90">
        <f t="shared" si="77"/>
        <v>0</v>
      </c>
      <c r="GL32" s="90">
        <f t="shared" si="77"/>
        <v>0</v>
      </c>
      <c r="GM32" s="90">
        <f t="shared" si="77"/>
        <v>0</v>
      </c>
      <c r="GN32" s="90">
        <f t="shared" si="77"/>
        <v>0</v>
      </c>
      <c r="GO32" s="90">
        <f t="shared" si="77"/>
        <v>0</v>
      </c>
      <c r="GP32" s="90">
        <f t="shared" si="77"/>
        <v>0</v>
      </c>
      <c r="GQ32" s="90">
        <f t="shared" si="77"/>
        <v>0</v>
      </c>
      <c r="GR32" s="90">
        <f t="shared" si="77"/>
        <v>0</v>
      </c>
      <c r="GS32" s="92">
        <f t="shared" si="64"/>
        <v>0</v>
      </c>
      <c r="GT32" s="90">
        <f t="shared" si="37"/>
        <v>0</v>
      </c>
      <c r="GU32" s="90">
        <f t="shared" si="37"/>
        <v>0</v>
      </c>
      <c r="GV32" s="90">
        <f t="shared" si="37"/>
        <v>0</v>
      </c>
      <c r="GW32" s="90">
        <f t="shared" si="37"/>
        <v>0</v>
      </c>
      <c r="GX32" s="90">
        <f t="shared" si="37"/>
        <v>0</v>
      </c>
      <c r="GY32" s="90">
        <f t="shared" si="37"/>
        <v>0</v>
      </c>
      <c r="GZ32" s="90">
        <f t="shared" si="37"/>
        <v>0</v>
      </c>
      <c r="HA32" s="90">
        <f t="shared" si="37"/>
        <v>0</v>
      </c>
      <c r="HB32" s="90">
        <f t="shared" si="37"/>
        <v>0</v>
      </c>
      <c r="HC32" s="90">
        <f t="shared" si="37"/>
        <v>0</v>
      </c>
      <c r="HD32" s="90">
        <f t="shared" si="37"/>
        <v>0</v>
      </c>
      <c r="HE32" s="92">
        <f t="shared" si="65"/>
        <v>0</v>
      </c>
      <c r="HF32" s="90">
        <f t="shared" si="38"/>
        <v>0</v>
      </c>
      <c r="HG32" s="90">
        <f t="shared" si="38"/>
        <v>0</v>
      </c>
      <c r="HH32" s="90">
        <f t="shared" si="38"/>
        <v>0</v>
      </c>
      <c r="HI32" s="90">
        <f t="shared" si="38"/>
        <v>0</v>
      </c>
      <c r="HJ32" s="90">
        <f t="shared" si="38"/>
        <v>0</v>
      </c>
      <c r="HK32" s="90">
        <f t="shared" si="38"/>
        <v>0</v>
      </c>
      <c r="HL32" s="90">
        <f t="shared" si="38"/>
        <v>0</v>
      </c>
      <c r="HM32" s="90">
        <f t="shared" si="38"/>
        <v>0</v>
      </c>
      <c r="HN32" s="90">
        <f t="shared" si="38"/>
        <v>0</v>
      </c>
      <c r="HO32" s="90">
        <f t="shared" si="38"/>
        <v>0</v>
      </c>
      <c r="HP32" s="90">
        <f t="shared" ref="HG32:HU34" si="84">IF($C32=0,0,"!!!")</f>
        <v>0</v>
      </c>
      <c r="HQ32" s="90">
        <f t="shared" si="84"/>
        <v>0</v>
      </c>
      <c r="HR32" s="90">
        <f t="shared" si="84"/>
        <v>0</v>
      </c>
      <c r="HS32" s="90">
        <f t="shared" si="84"/>
        <v>0</v>
      </c>
      <c r="HT32" s="90">
        <f t="shared" si="84"/>
        <v>0</v>
      </c>
      <c r="HU32" s="90">
        <f t="shared" si="84"/>
        <v>0</v>
      </c>
      <c r="HV32" s="92">
        <f t="shared" si="66"/>
        <v>0</v>
      </c>
      <c r="HW32" s="90">
        <f t="shared" si="39"/>
        <v>0</v>
      </c>
      <c r="HX32" s="90">
        <f t="shared" si="39"/>
        <v>0</v>
      </c>
      <c r="HY32" s="90">
        <f t="shared" si="39"/>
        <v>0</v>
      </c>
      <c r="HZ32" s="90">
        <f t="shared" si="39"/>
        <v>0</v>
      </c>
      <c r="IA32" s="90">
        <f t="shared" si="39"/>
        <v>0</v>
      </c>
      <c r="IB32" s="90">
        <f t="shared" si="39"/>
        <v>0</v>
      </c>
      <c r="IC32" s="90">
        <f t="shared" si="39"/>
        <v>0</v>
      </c>
      <c r="ID32" s="90">
        <f t="shared" si="39"/>
        <v>0</v>
      </c>
      <c r="IE32" s="90">
        <f t="shared" si="39"/>
        <v>0</v>
      </c>
      <c r="IF32" s="92">
        <f t="shared" si="40"/>
        <v>0</v>
      </c>
      <c r="IG32" s="90">
        <f t="shared" si="41"/>
        <v>0</v>
      </c>
      <c r="IH32" s="90">
        <f t="shared" si="78"/>
        <v>0</v>
      </c>
      <c r="II32" s="90">
        <f t="shared" si="78"/>
        <v>0</v>
      </c>
      <c r="IJ32" s="90">
        <f t="shared" si="78"/>
        <v>0</v>
      </c>
      <c r="IK32" s="90">
        <f t="shared" si="78"/>
        <v>0</v>
      </c>
      <c r="IL32" s="90">
        <f t="shared" si="78"/>
        <v>0</v>
      </c>
      <c r="IM32" s="90">
        <f t="shared" si="78"/>
        <v>0</v>
      </c>
      <c r="IN32" s="90">
        <f t="shared" si="78"/>
        <v>0</v>
      </c>
      <c r="IO32" s="90">
        <f t="shared" si="78"/>
        <v>0</v>
      </c>
      <c r="IP32" s="90">
        <f t="shared" si="78"/>
        <v>0</v>
      </c>
      <c r="IQ32" s="90">
        <f t="shared" si="78"/>
        <v>0</v>
      </c>
      <c r="IR32" s="90">
        <f t="shared" si="78"/>
        <v>0</v>
      </c>
      <c r="IS32" s="90">
        <f t="shared" si="78"/>
        <v>0</v>
      </c>
      <c r="IT32" s="90">
        <f t="shared" si="78"/>
        <v>0</v>
      </c>
      <c r="IU32" s="90">
        <f t="shared" si="78"/>
        <v>0</v>
      </c>
      <c r="IV32" s="90">
        <f t="shared" si="78"/>
        <v>0</v>
      </c>
      <c r="IW32" s="90">
        <f t="shared" si="78"/>
        <v>0</v>
      </c>
      <c r="IX32" s="90">
        <f t="shared" si="78"/>
        <v>0</v>
      </c>
      <c r="IY32" s="92">
        <f t="shared" si="43"/>
        <v>0</v>
      </c>
      <c r="IZ32" s="90">
        <f t="shared" si="44"/>
        <v>0</v>
      </c>
      <c r="JA32" s="90">
        <f t="shared" ref="JA32:JS34" si="85">IF($C32=0,0,"!!!")</f>
        <v>0</v>
      </c>
      <c r="JB32" s="90">
        <f t="shared" si="85"/>
        <v>0</v>
      </c>
      <c r="JC32" s="90">
        <f t="shared" si="85"/>
        <v>0</v>
      </c>
      <c r="JD32" s="90">
        <f t="shared" si="85"/>
        <v>0</v>
      </c>
      <c r="JE32" s="90">
        <f t="shared" si="85"/>
        <v>0</v>
      </c>
      <c r="JF32" s="90">
        <f t="shared" si="85"/>
        <v>0</v>
      </c>
      <c r="JG32" s="90">
        <f t="shared" si="85"/>
        <v>0</v>
      </c>
      <c r="JH32" s="90">
        <f t="shared" si="85"/>
        <v>0</v>
      </c>
      <c r="JI32" s="90">
        <f t="shared" si="85"/>
        <v>0</v>
      </c>
      <c r="JJ32" s="90">
        <f t="shared" si="85"/>
        <v>0</v>
      </c>
      <c r="JK32" s="90">
        <f t="shared" si="85"/>
        <v>0</v>
      </c>
      <c r="JL32" s="90">
        <f t="shared" si="85"/>
        <v>0</v>
      </c>
      <c r="JM32" s="90">
        <f t="shared" si="85"/>
        <v>0</v>
      </c>
      <c r="JN32" s="90">
        <f t="shared" si="85"/>
        <v>0</v>
      </c>
      <c r="JO32" s="90">
        <f t="shared" si="85"/>
        <v>0</v>
      </c>
      <c r="JP32" s="90">
        <f t="shared" si="85"/>
        <v>0</v>
      </c>
      <c r="JQ32" s="90">
        <f t="shared" si="85"/>
        <v>0</v>
      </c>
      <c r="JR32" s="90">
        <f t="shared" si="85"/>
        <v>0</v>
      </c>
      <c r="JS32" s="90">
        <f t="shared" si="85"/>
        <v>0</v>
      </c>
      <c r="JT32" s="92">
        <f t="shared" si="46"/>
        <v>0</v>
      </c>
      <c r="JU32" s="90">
        <f t="shared" si="47"/>
        <v>0</v>
      </c>
      <c r="JV32" s="90">
        <f t="shared" si="79"/>
        <v>0</v>
      </c>
      <c r="JW32" s="90">
        <f t="shared" si="47"/>
        <v>0</v>
      </c>
      <c r="JX32" s="90">
        <f t="shared" si="79"/>
        <v>0</v>
      </c>
      <c r="JY32" s="90">
        <f t="shared" si="79"/>
        <v>0</v>
      </c>
      <c r="JZ32" s="90">
        <f t="shared" si="79"/>
        <v>0</v>
      </c>
      <c r="KA32" s="90">
        <f t="shared" si="79"/>
        <v>0</v>
      </c>
      <c r="KB32" s="90">
        <f t="shared" si="79"/>
        <v>0</v>
      </c>
      <c r="KC32" s="90">
        <f t="shared" si="47"/>
        <v>0</v>
      </c>
      <c r="KD32" s="90">
        <f t="shared" si="79"/>
        <v>0</v>
      </c>
      <c r="KE32" s="90">
        <f t="shared" si="79"/>
        <v>0</v>
      </c>
      <c r="KF32" s="90">
        <f t="shared" si="79"/>
        <v>0</v>
      </c>
      <c r="KG32" s="90">
        <f t="shared" si="79"/>
        <v>0</v>
      </c>
      <c r="KH32" s="90">
        <f t="shared" si="79"/>
        <v>0</v>
      </c>
      <c r="KI32" s="90">
        <f t="shared" si="79"/>
        <v>0</v>
      </c>
      <c r="KJ32" s="90">
        <f t="shared" si="47"/>
        <v>0</v>
      </c>
      <c r="KK32" s="90">
        <f t="shared" si="79"/>
        <v>0</v>
      </c>
      <c r="KL32" s="90">
        <f t="shared" si="79"/>
        <v>0</v>
      </c>
      <c r="KM32" s="90">
        <f t="shared" si="79"/>
        <v>0</v>
      </c>
      <c r="KN32" s="90">
        <f t="shared" si="48"/>
        <v>0</v>
      </c>
      <c r="KO32" s="90">
        <f t="shared" si="79"/>
        <v>0</v>
      </c>
      <c r="KP32" s="90">
        <f t="shared" si="79"/>
        <v>0</v>
      </c>
      <c r="KQ32" s="90">
        <f t="shared" si="79"/>
        <v>0</v>
      </c>
      <c r="KR32" s="90">
        <f t="shared" si="79"/>
        <v>0</v>
      </c>
      <c r="KS32" s="90">
        <f t="shared" si="79"/>
        <v>0</v>
      </c>
      <c r="KT32" s="90">
        <f t="shared" si="79"/>
        <v>0</v>
      </c>
      <c r="KU32" s="90">
        <f t="shared" si="79"/>
        <v>0</v>
      </c>
      <c r="KV32" s="90">
        <f t="shared" si="79"/>
        <v>0</v>
      </c>
      <c r="KW32" s="90">
        <f t="shared" si="79"/>
        <v>0</v>
      </c>
      <c r="KX32" s="90">
        <f t="shared" si="79"/>
        <v>0</v>
      </c>
      <c r="KY32" s="90">
        <f t="shared" si="79"/>
        <v>0</v>
      </c>
      <c r="KZ32" s="90">
        <f t="shared" si="79"/>
        <v>0</v>
      </c>
      <c r="LA32" s="90">
        <f t="shared" si="79"/>
        <v>0</v>
      </c>
      <c r="LB32" s="90">
        <f t="shared" si="79"/>
        <v>0</v>
      </c>
      <c r="LC32" s="90">
        <f t="shared" si="79"/>
        <v>0</v>
      </c>
      <c r="LD32" s="90">
        <f t="shared" si="79"/>
        <v>0</v>
      </c>
      <c r="LE32" s="90">
        <f t="shared" si="79"/>
        <v>0</v>
      </c>
      <c r="LF32" s="90">
        <f t="shared" si="79"/>
        <v>0</v>
      </c>
      <c r="LG32" s="90">
        <f t="shared" si="79"/>
        <v>0</v>
      </c>
      <c r="LH32" s="90">
        <f t="shared" si="79"/>
        <v>0</v>
      </c>
      <c r="LI32" s="90">
        <f t="shared" si="79"/>
        <v>0</v>
      </c>
      <c r="LJ32" s="90">
        <f t="shared" si="79"/>
        <v>0</v>
      </c>
      <c r="LK32" s="90">
        <f t="shared" si="50"/>
        <v>0</v>
      </c>
      <c r="LL32" s="90">
        <f t="shared" si="50"/>
        <v>0</v>
      </c>
      <c r="LM32" s="92">
        <f t="shared" si="67"/>
        <v>0</v>
      </c>
      <c r="LN32" s="90">
        <f t="shared" si="51"/>
        <v>0</v>
      </c>
      <c r="LO32" s="90">
        <f t="shared" si="51"/>
        <v>0</v>
      </c>
      <c r="LP32" s="90">
        <f t="shared" si="51"/>
        <v>0</v>
      </c>
      <c r="LQ32" s="90">
        <f t="shared" si="51"/>
        <v>0</v>
      </c>
      <c r="LR32" s="90">
        <f t="shared" si="51"/>
        <v>0</v>
      </c>
      <c r="LS32" s="92">
        <f t="shared" si="68"/>
        <v>0</v>
      </c>
      <c r="LT32" s="90">
        <f t="shared" si="52"/>
        <v>0</v>
      </c>
      <c r="LU32" s="90">
        <f t="shared" si="52"/>
        <v>0</v>
      </c>
      <c r="LV32" s="90">
        <f t="shared" si="52"/>
        <v>0</v>
      </c>
      <c r="LW32" s="90">
        <f t="shared" si="52"/>
        <v>0</v>
      </c>
      <c r="LX32" s="90">
        <f t="shared" si="52"/>
        <v>0</v>
      </c>
      <c r="LY32" s="90">
        <f t="shared" si="52"/>
        <v>0</v>
      </c>
      <c r="LZ32" s="90">
        <f t="shared" si="52"/>
        <v>0</v>
      </c>
      <c r="MA32" s="90">
        <f t="shared" si="52"/>
        <v>0</v>
      </c>
      <c r="MB32" s="90">
        <f t="shared" si="52"/>
        <v>0</v>
      </c>
      <c r="MC32" s="90">
        <f t="shared" si="52"/>
        <v>0</v>
      </c>
      <c r="MD32" s="90">
        <f t="shared" si="52"/>
        <v>0</v>
      </c>
      <c r="ME32" s="90">
        <f t="shared" si="52"/>
        <v>0</v>
      </c>
      <c r="MF32" s="90">
        <f t="shared" si="52"/>
        <v>0</v>
      </c>
      <c r="MG32" s="92">
        <f t="shared" si="69"/>
        <v>0</v>
      </c>
      <c r="MH32" s="90">
        <f t="shared" si="53"/>
        <v>0</v>
      </c>
      <c r="MI32" s="90">
        <f t="shared" si="80"/>
        <v>0</v>
      </c>
      <c r="MJ32" s="90">
        <f t="shared" si="80"/>
        <v>0</v>
      </c>
      <c r="MK32" s="90">
        <f t="shared" si="80"/>
        <v>0</v>
      </c>
      <c r="ML32" s="90">
        <f t="shared" si="80"/>
        <v>0</v>
      </c>
      <c r="MM32" s="90">
        <f t="shared" si="80"/>
        <v>0</v>
      </c>
      <c r="MN32" s="90">
        <f t="shared" si="80"/>
        <v>0</v>
      </c>
      <c r="MO32" s="90">
        <f t="shared" si="80"/>
        <v>0</v>
      </c>
      <c r="MP32" s="90">
        <f t="shared" si="80"/>
        <v>0</v>
      </c>
      <c r="MQ32" s="90">
        <f t="shared" si="80"/>
        <v>0</v>
      </c>
      <c r="MR32" s="90">
        <f t="shared" si="80"/>
        <v>0</v>
      </c>
      <c r="MS32" s="90">
        <f t="shared" si="80"/>
        <v>0</v>
      </c>
      <c r="MT32" s="90">
        <f t="shared" si="80"/>
        <v>0</v>
      </c>
      <c r="MU32" s="90">
        <f t="shared" si="80"/>
        <v>0</v>
      </c>
      <c r="MV32" s="90">
        <f t="shared" si="80"/>
        <v>0</v>
      </c>
      <c r="MW32" s="90">
        <f t="shared" si="80"/>
        <v>0</v>
      </c>
      <c r="MX32" s="90">
        <f t="shared" si="80"/>
        <v>0</v>
      </c>
      <c r="MY32" s="90">
        <f t="shared" si="80"/>
        <v>0</v>
      </c>
      <c r="MZ32" s="90">
        <f t="shared" si="80"/>
        <v>0</v>
      </c>
      <c r="NA32" s="90">
        <f t="shared" si="80"/>
        <v>0</v>
      </c>
      <c r="NB32" s="90">
        <f t="shared" si="80"/>
        <v>0</v>
      </c>
      <c r="NC32" s="92">
        <f t="shared" si="70"/>
        <v>0</v>
      </c>
      <c r="ND32" s="90">
        <f t="shared" si="55"/>
        <v>0</v>
      </c>
      <c r="NE32" s="90">
        <f t="shared" si="55"/>
        <v>0</v>
      </c>
      <c r="NF32" s="90">
        <f t="shared" si="55"/>
        <v>0</v>
      </c>
      <c r="NG32" s="90">
        <f t="shared" si="55"/>
        <v>0</v>
      </c>
      <c r="NH32" s="90">
        <f t="shared" si="55"/>
        <v>0</v>
      </c>
      <c r="NI32" s="90">
        <f t="shared" si="55"/>
        <v>0</v>
      </c>
      <c r="NJ32" s="93">
        <f t="shared" si="56"/>
        <v>0</v>
      </c>
      <c r="NK32" s="94">
        <f t="shared" si="57"/>
        <v>0</v>
      </c>
    </row>
    <row r="33" spans="1:375" x14ac:dyDescent="0.25">
      <c r="A33" s="67">
        <v>81900</v>
      </c>
      <c r="B33" s="95" t="s">
        <v>321</v>
      </c>
      <c r="C33" s="90">
        <f>IFERROR(HLOOKUP($A33,Náklady_2018!$D$1:$MN$27,24,FALSE),0)</f>
        <v>0</v>
      </c>
      <c r="D33" s="19"/>
      <c r="E33" s="19"/>
      <c r="F33" s="91" t="s">
        <v>585</v>
      </c>
      <c r="G33" s="92">
        <f t="shared" si="58"/>
        <v>0</v>
      </c>
      <c r="H33" s="90">
        <f t="shared" si="82"/>
        <v>0</v>
      </c>
      <c r="I33" s="90">
        <f t="shared" ref="I33:BE34" si="86">IF($C33=0,0,"!!!")</f>
        <v>0</v>
      </c>
      <c r="J33" s="90">
        <f t="shared" si="86"/>
        <v>0</v>
      </c>
      <c r="K33" s="90">
        <f t="shared" si="86"/>
        <v>0</v>
      </c>
      <c r="L33" s="90">
        <f t="shared" si="86"/>
        <v>0</v>
      </c>
      <c r="M33" s="90">
        <f t="shared" si="86"/>
        <v>0</v>
      </c>
      <c r="N33" s="90">
        <f t="shared" si="86"/>
        <v>0</v>
      </c>
      <c r="O33" s="90">
        <f t="shared" si="86"/>
        <v>0</v>
      </c>
      <c r="P33" s="90">
        <f t="shared" si="86"/>
        <v>0</v>
      </c>
      <c r="Q33" s="90">
        <f t="shared" si="86"/>
        <v>0</v>
      </c>
      <c r="R33" s="90">
        <f t="shared" si="86"/>
        <v>0</v>
      </c>
      <c r="S33" s="90">
        <f t="shared" si="86"/>
        <v>0</v>
      </c>
      <c r="T33" s="90">
        <f t="shared" si="86"/>
        <v>0</v>
      </c>
      <c r="U33" s="90">
        <f t="shared" si="86"/>
        <v>0</v>
      </c>
      <c r="V33" s="90">
        <f t="shared" si="86"/>
        <v>0</v>
      </c>
      <c r="W33" s="90">
        <f t="shared" si="86"/>
        <v>0</v>
      </c>
      <c r="X33" s="90">
        <f t="shared" si="86"/>
        <v>0</v>
      </c>
      <c r="Y33" s="90">
        <f t="shared" si="86"/>
        <v>0</v>
      </c>
      <c r="Z33" s="90">
        <f t="shared" si="86"/>
        <v>0</v>
      </c>
      <c r="AA33" s="90">
        <f t="shared" si="86"/>
        <v>0</v>
      </c>
      <c r="AB33" s="90">
        <f t="shared" si="86"/>
        <v>0</v>
      </c>
      <c r="AC33" s="90">
        <f t="shared" si="86"/>
        <v>0</v>
      </c>
      <c r="AD33" s="90">
        <f t="shared" si="86"/>
        <v>0</v>
      </c>
      <c r="AE33" s="90">
        <f t="shared" si="86"/>
        <v>0</v>
      </c>
      <c r="AF33" s="90">
        <f t="shared" si="86"/>
        <v>0</v>
      </c>
      <c r="AG33" s="90">
        <f t="shared" si="86"/>
        <v>0</v>
      </c>
      <c r="AH33" s="90">
        <f t="shared" si="86"/>
        <v>0</v>
      </c>
      <c r="AI33" s="90">
        <f t="shared" si="86"/>
        <v>0</v>
      </c>
      <c r="AJ33" s="90">
        <f t="shared" si="86"/>
        <v>0</v>
      </c>
      <c r="AK33" s="90">
        <f t="shared" si="86"/>
        <v>0</v>
      </c>
      <c r="AL33" s="90">
        <f t="shared" si="86"/>
        <v>0</v>
      </c>
      <c r="AM33" s="90">
        <f t="shared" si="86"/>
        <v>0</v>
      </c>
      <c r="AN33" s="90">
        <f t="shared" si="86"/>
        <v>0</v>
      </c>
      <c r="AO33" s="90">
        <f t="shared" si="86"/>
        <v>0</v>
      </c>
      <c r="AP33" s="90">
        <f t="shared" si="86"/>
        <v>0</v>
      </c>
      <c r="AQ33" s="90">
        <f t="shared" si="86"/>
        <v>0</v>
      </c>
      <c r="AR33" s="90">
        <f t="shared" si="86"/>
        <v>0</v>
      </c>
      <c r="AS33" s="90">
        <f t="shared" si="86"/>
        <v>0</v>
      </c>
      <c r="AT33" s="90">
        <f t="shared" si="86"/>
        <v>0</v>
      </c>
      <c r="AU33" s="90">
        <f t="shared" si="86"/>
        <v>0</v>
      </c>
      <c r="AV33" s="90">
        <f t="shared" si="86"/>
        <v>0</v>
      </c>
      <c r="AW33" s="90">
        <f t="shared" si="86"/>
        <v>0</v>
      </c>
      <c r="AX33" s="90">
        <f t="shared" si="86"/>
        <v>0</v>
      </c>
      <c r="AY33" s="90">
        <f t="shared" si="86"/>
        <v>0</v>
      </c>
      <c r="AZ33" s="90">
        <f t="shared" si="86"/>
        <v>0</v>
      </c>
      <c r="BA33" s="90">
        <f t="shared" si="86"/>
        <v>0</v>
      </c>
      <c r="BB33" s="90">
        <f t="shared" si="86"/>
        <v>0</v>
      </c>
      <c r="BC33" s="90">
        <f t="shared" si="86"/>
        <v>0</v>
      </c>
      <c r="BD33" s="92">
        <f t="shared" si="59"/>
        <v>0</v>
      </c>
      <c r="BE33" s="90">
        <f t="shared" si="86"/>
        <v>0</v>
      </c>
      <c r="BF33" s="90">
        <f t="shared" si="74"/>
        <v>0</v>
      </c>
      <c r="BG33" s="90">
        <f t="shared" si="74"/>
        <v>0</v>
      </c>
      <c r="BH33" s="90">
        <f t="shared" si="74"/>
        <v>0</v>
      </c>
      <c r="BI33" s="90">
        <f t="shared" si="74"/>
        <v>0</v>
      </c>
      <c r="BJ33" s="90">
        <f t="shared" si="74"/>
        <v>0</v>
      </c>
      <c r="BK33" s="90">
        <f t="shared" si="74"/>
        <v>0</v>
      </c>
      <c r="BL33" s="90">
        <f t="shared" si="74"/>
        <v>0</v>
      </c>
      <c r="BM33" s="90">
        <f t="shared" si="74"/>
        <v>0</v>
      </c>
      <c r="BN33" s="90">
        <f t="shared" si="74"/>
        <v>0</v>
      </c>
      <c r="BO33" s="90">
        <f t="shared" si="74"/>
        <v>0</v>
      </c>
      <c r="BP33" s="90">
        <f t="shared" si="74"/>
        <v>0</v>
      </c>
      <c r="BQ33" s="90">
        <f t="shared" si="74"/>
        <v>0</v>
      </c>
      <c r="BR33" s="90">
        <f t="shared" si="74"/>
        <v>0</v>
      </c>
      <c r="BS33" s="90">
        <f t="shared" si="74"/>
        <v>0</v>
      </c>
      <c r="BT33" s="90">
        <f t="shared" si="74"/>
        <v>0</v>
      </c>
      <c r="BU33" s="90">
        <f t="shared" si="74"/>
        <v>0</v>
      </c>
      <c r="BV33" s="90">
        <f t="shared" si="74"/>
        <v>0</v>
      </c>
      <c r="BW33" s="90">
        <f t="shared" si="74"/>
        <v>0</v>
      </c>
      <c r="BX33" s="90">
        <f t="shared" si="74"/>
        <v>0</v>
      </c>
      <c r="BY33" s="90">
        <f t="shared" si="74"/>
        <v>0</v>
      </c>
      <c r="BZ33" s="90">
        <f t="shared" si="74"/>
        <v>0</v>
      </c>
      <c r="CA33" s="90">
        <f t="shared" si="74"/>
        <v>0</v>
      </c>
      <c r="CB33" s="90">
        <f t="shared" si="74"/>
        <v>0</v>
      </c>
      <c r="CC33" s="90">
        <f t="shared" si="74"/>
        <v>0</v>
      </c>
      <c r="CD33" s="90">
        <f t="shared" si="74"/>
        <v>0</v>
      </c>
      <c r="CE33" s="90">
        <f t="shared" si="74"/>
        <v>0</v>
      </c>
      <c r="CF33" s="90">
        <f t="shared" si="23"/>
        <v>0</v>
      </c>
      <c r="CG33" s="92">
        <f t="shared" si="24"/>
        <v>0</v>
      </c>
      <c r="CH33" s="90">
        <f t="shared" ref="CH33:CI34" si="87">IF($C33=0,0,"!!!")</f>
        <v>0</v>
      </c>
      <c r="CI33" s="90">
        <f t="shared" si="87"/>
        <v>0</v>
      </c>
      <c r="CJ33" s="90">
        <f t="shared" si="83"/>
        <v>0</v>
      </c>
      <c r="CK33" s="90">
        <f t="shared" si="83"/>
        <v>0</v>
      </c>
      <c r="CL33" s="90">
        <f t="shared" si="83"/>
        <v>0</v>
      </c>
      <c r="CM33" s="90">
        <f t="shared" si="83"/>
        <v>0</v>
      </c>
      <c r="CN33" s="90">
        <f t="shared" si="83"/>
        <v>0</v>
      </c>
      <c r="CO33" s="90">
        <f t="shared" si="83"/>
        <v>0</v>
      </c>
      <c r="CP33" s="90">
        <f t="shared" si="83"/>
        <v>0</v>
      </c>
      <c r="CQ33" s="90">
        <f t="shared" si="83"/>
        <v>0</v>
      </c>
      <c r="CR33" s="90">
        <f t="shared" si="83"/>
        <v>0</v>
      </c>
      <c r="CS33" s="90">
        <f t="shared" si="83"/>
        <v>0</v>
      </c>
      <c r="CT33" s="90">
        <f t="shared" si="83"/>
        <v>0</v>
      </c>
      <c r="CU33" s="90">
        <f t="shared" si="83"/>
        <v>0</v>
      </c>
      <c r="CV33" s="90">
        <f t="shared" si="83"/>
        <v>0</v>
      </c>
      <c r="CW33" s="90">
        <f t="shared" si="83"/>
        <v>0</v>
      </c>
      <c r="CX33" s="90">
        <f t="shared" si="83"/>
        <v>0</v>
      </c>
      <c r="CY33" s="92">
        <f t="shared" si="27"/>
        <v>0</v>
      </c>
      <c r="CZ33" s="90">
        <f t="shared" si="28"/>
        <v>0</v>
      </c>
      <c r="DA33" s="90">
        <f t="shared" si="76"/>
        <v>0</v>
      </c>
      <c r="DB33" s="90">
        <f t="shared" si="76"/>
        <v>0</v>
      </c>
      <c r="DC33" s="90">
        <f t="shared" si="76"/>
        <v>0</v>
      </c>
      <c r="DD33" s="90">
        <f t="shared" si="76"/>
        <v>0</v>
      </c>
      <c r="DE33" s="90">
        <f t="shared" si="76"/>
        <v>0</v>
      </c>
      <c r="DF33" s="90">
        <f t="shared" si="76"/>
        <v>0</v>
      </c>
      <c r="DG33" s="90">
        <f t="shared" si="76"/>
        <v>0</v>
      </c>
      <c r="DH33" s="90">
        <f t="shared" si="76"/>
        <v>0</v>
      </c>
      <c r="DI33" s="90">
        <f t="shared" si="76"/>
        <v>0</v>
      </c>
      <c r="DJ33" s="90">
        <f t="shared" si="76"/>
        <v>0</v>
      </c>
      <c r="DK33" s="90">
        <f t="shared" si="76"/>
        <v>0</v>
      </c>
      <c r="DL33" s="90">
        <f t="shared" si="76"/>
        <v>0</v>
      </c>
      <c r="DM33" s="90">
        <f t="shared" si="76"/>
        <v>0</v>
      </c>
      <c r="DN33" s="90">
        <f t="shared" si="76"/>
        <v>0</v>
      </c>
      <c r="DO33" s="90">
        <f t="shared" si="76"/>
        <v>0</v>
      </c>
      <c r="DP33" s="90">
        <f t="shared" si="76"/>
        <v>0</v>
      </c>
      <c r="DQ33" s="90">
        <f t="shared" si="76"/>
        <v>0</v>
      </c>
      <c r="DR33" s="90">
        <f t="shared" si="76"/>
        <v>0</v>
      </c>
      <c r="DS33" s="90">
        <f t="shared" si="76"/>
        <v>0</v>
      </c>
      <c r="DT33" s="90">
        <f t="shared" si="76"/>
        <v>0</v>
      </c>
      <c r="DU33" s="90">
        <f t="shared" si="76"/>
        <v>0</v>
      </c>
      <c r="DV33" s="92">
        <f t="shared" si="60"/>
        <v>0</v>
      </c>
      <c r="DW33" s="90">
        <f t="shared" si="30"/>
        <v>0</v>
      </c>
      <c r="DX33" s="90">
        <f t="shared" si="30"/>
        <v>0</v>
      </c>
      <c r="DY33" s="90">
        <f t="shared" si="30"/>
        <v>0</v>
      </c>
      <c r="DZ33" s="90">
        <f t="shared" si="30"/>
        <v>0</v>
      </c>
      <c r="EA33" s="90">
        <f t="shared" si="30"/>
        <v>0</v>
      </c>
      <c r="EB33" s="92">
        <f t="shared" si="61"/>
        <v>0</v>
      </c>
      <c r="EC33" s="90">
        <f t="shared" si="31"/>
        <v>0</v>
      </c>
      <c r="ED33" s="90">
        <f t="shared" si="75"/>
        <v>0</v>
      </c>
      <c r="EE33" s="90">
        <f t="shared" si="75"/>
        <v>0</v>
      </c>
      <c r="EF33" s="90">
        <f t="shared" si="75"/>
        <v>0</v>
      </c>
      <c r="EG33" s="90">
        <f t="shared" si="75"/>
        <v>0</v>
      </c>
      <c r="EH33" s="90">
        <f t="shared" si="75"/>
        <v>0</v>
      </c>
      <c r="EI33" s="90">
        <f t="shared" si="75"/>
        <v>0</v>
      </c>
      <c r="EJ33" s="90">
        <f t="shared" si="75"/>
        <v>0</v>
      </c>
      <c r="EK33" s="90">
        <f t="shared" si="75"/>
        <v>0</v>
      </c>
      <c r="EL33" s="90">
        <f t="shared" si="75"/>
        <v>0</v>
      </c>
      <c r="EM33" s="90">
        <f t="shared" si="75"/>
        <v>0</v>
      </c>
      <c r="EN33" s="90">
        <f t="shared" si="75"/>
        <v>0</v>
      </c>
      <c r="EO33" s="90">
        <f t="shared" si="75"/>
        <v>0</v>
      </c>
      <c r="EP33" s="90">
        <f t="shared" ref="ED33:FD34" si="88">IF($C33=0,0,"!!!")</f>
        <v>0</v>
      </c>
      <c r="EQ33" s="90">
        <f t="shared" si="88"/>
        <v>0</v>
      </c>
      <c r="ER33" s="90">
        <f t="shared" si="88"/>
        <v>0</v>
      </c>
      <c r="ES33" s="90">
        <f t="shared" si="88"/>
        <v>0</v>
      </c>
      <c r="ET33" s="90">
        <f t="shared" si="88"/>
        <v>0</v>
      </c>
      <c r="EU33" s="90">
        <f t="shared" si="88"/>
        <v>0</v>
      </c>
      <c r="EV33" s="90">
        <f t="shared" si="88"/>
        <v>0</v>
      </c>
      <c r="EW33" s="90">
        <f t="shared" si="88"/>
        <v>0</v>
      </c>
      <c r="EX33" s="90">
        <f t="shared" si="88"/>
        <v>0</v>
      </c>
      <c r="EY33" s="90">
        <f t="shared" si="88"/>
        <v>0</v>
      </c>
      <c r="EZ33" s="90">
        <f t="shared" si="88"/>
        <v>0</v>
      </c>
      <c r="FA33" s="90">
        <f t="shared" si="88"/>
        <v>0</v>
      </c>
      <c r="FB33" s="90">
        <f t="shared" si="88"/>
        <v>0</v>
      </c>
      <c r="FC33" s="90">
        <f t="shared" si="88"/>
        <v>0</v>
      </c>
      <c r="FD33" s="90">
        <f t="shared" si="88"/>
        <v>0</v>
      </c>
      <c r="FE33" s="92">
        <f t="shared" si="62"/>
        <v>0</v>
      </c>
      <c r="FF33" s="90">
        <f t="shared" si="33"/>
        <v>0</v>
      </c>
      <c r="FG33" s="90">
        <f t="shared" ref="FG33:FV34" si="89">IF($C33=0,0,"!!!")</f>
        <v>0</v>
      </c>
      <c r="FH33" s="90">
        <f t="shared" si="89"/>
        <v>0</v>
      </c>
      <c r="FI33" s="90">
        <f t="shared" si="89"/>
        <v>0</v>
      </c>
      <c r="FJ33" s="90">
        <f t="shared" si="89"/>
        <v>0</v>
      </c>
      <c r="FK33" s="90">
        <f t="shared" si="89"/>
        <v>0</v>
      </c>
      <c r="FL33" s="90">
        <f t="shared" si="89"/>
        <v>0</v>
      </c>
      <c r="FM33" s="90">
        <f t="shared" si="89"/>
        <v>0</v>
      </c>
      <c r="FN33" s="90">
        <f t="shared" si="89"/>
        <v>0</v>
      </c>
      <c r="FO33" s="90">
        <f t="shared" si="89"/>
        <v>0</v>
      </c>
      <c r="FP33" s="90">
        <f t="shared" si="89"/>
        <v>0</v>
      </c>
      <c r="FQ33" s="90">
        <f t="shared" si="89"/>
        <v>0</v>
      </c>
      <c r="FR33" s="90">
        <f t="shared" si="89"/>
        <v>0</v>
      </c>
      <c r="FS33" s="90">
        <f t="shared" si="89"/>
        <v>0</v>
      </c>
      <c r="FT33" s="90">
        <f t="shared" si="89"/>
        <v>0</v>
      </c>
      <c r="FU33" s="90">
        <f t="shared" si="89"/>
        <v>0</v>
      </c>
      <c r="FV33" s="90">
        <f t="shared" si="89"/>
        <v>0</v>
      </c>
      <c r="FW33" s="92">
        <f t="shared" si="63"/>
        <v>0</v>
      </c>
      <c r="FX33" s="90">
        <f t="shared" si="35"/>
        <v>0</v>
      </c>
      <c r="FY33" s="90">
        <f t="shared" si="77"/>
        <v>0</v>
      </c>
      <c r="FZ33" s="90">
        <f t="shared" si="77"/>
        <v>0</v>
      </c>
      <c r="GA33" s="90">
        <f t="shared" si="77"/>
        <v>0</v>
      </c>
      <c r="GB33" s="90">
        <f t="shared" si="77"/>
        <v>0</v>
      </c>
      <c r="GC33" s="90">
        <f t="shared" si="77"/>
        <v>0</v>
      </c>
      <c r="GD33" s="90">
        <f t="shared" si="77"/>
        <v>0</v>
      </c>
      <c r="GE33" s="90">
        <f t="shared" si="77"/>
        <v>0</v>
      </c>
      <c r="GF33" s="90">
        <f t="shared" si="77"/>
        <v>0</v>
      </c>
      <c r="GG33" s="90">
        <f t="shared" si="77"/>
        <v>0</v>
      </c>
      <c r="GH33" s="90">
        <f t="shared" si="77"/>
        <v>0</v>
      </c>
      <c r="GI33" s="90">
        <f t="shared" si="77"/>
        <v>0</v>
      </c>
      <c r="GJ33" s="90">
        <f t="shared" si="77"/>
        <v>0</v>
      </c>
      <c r="GK33" s="90">
        <f t="shared" si="77"/>
        <v>0</v>
      </c>
      <c r="GL33" s="90">
        <f t="shared" si="77"/>
        <v>0</v>
      </c>
      <c r="GM33" s="90">
        <f t="shared" si="77"/>
        <v>0</v>
      </c>
      <c r="GN33" s="90">
        <f t="shared" si="77"/>
        <v>0</v>
      </c>
      <c r="GO33" s="90">
        <f t="shared" si="77"/>
        <v>0</v>
      </c>
      <c r="GP33" s="90">
        <f t="shared" si="77"/>
        <v>0</v>
      </c>
      <c r="GQ33" s="90">
        <f t="shared" si="77"/>
        <v>0</v>
      </c>
      <c r="GR33" s="90">
        <f t="shared" si="77"/>
        <v>0</v>
      </c>
      <c r="GS33" s="92">
        <f t="shared" si="64"/>
        <v>0</v>
      </c>
      <c r="GT33" s="90">
        <f t="shared" si="37"/>
        <v>0</v>
      </c>
      <c r="GU33" s="90">
        <f t="shared" si="37"/>
        <v>0</v>
      </c>
      <c r="GV33" s="90">
        <f t="shared" si="37"/>
        <v>0</v>
      </c>
      <c r="GW33" s="90">
        <f t="shared" si="37"/>
        <v>0</v>
      </c>
      <c r="GX33" s="90">
        <f t="shared" si="37"/>
        <v>0</v>
      </c>
      <c r="GY33" s="90">
        <f t="shared" si="37"/>
        <v>0</v>
      </c>
      <c r="GZ33" s="90">
        <f t="shared" si="37"/>
        <v>0</v>
      </c>
      <c r="HA33" s="90">
        <f t="shared" si="37"/>
        <v>0</v>
      </c>
      <c r="HB33" s="90">
        <f t="shared" si="37"/>
        <v>0</v>
      </c>
      <c r="HC33" s="90">
        <f t="shared" si="37"/>
        <v>0</v>
      </c>
      <c r="HD33" s="90">
        <f t="shared" si="37"/>
        <v>0</v>
      </c>
      <c r="HE33" s="92">
        <f t="shared" si="65"/>
        <v>0</v>
      </c>
      <c r="HF33" s="90">
        <f t="shared" si="38"/>
        <v>0</v>
      </c>
      <c r="HG33" s="90">
        <f t="shared" si="84"/>
        <v>0</v>
      </c>
      <c r="HH33" s="90">
        <f t="shared" si="84"/>
        <v>0</v>
      </c>
      <c r="HI33" s="90">
        <f t="shared" si="84"/>
        <v>0</v>
      </c>
      <c r="HJ33" s="90">
        <f t="shared" si="84"/>
        <v>0</v>
      </c>
      <c r="HK33" s="90">
        <f t="shared" si="84"/>
        <v>0</v>
      </c>
      <c r="HL33" s="90">
        <f t="shared" si="84"/>
        <v>0</v>
      </c>
      <c r="HM33" s="90">
        <f t="shared" si="84"/>
        <v>0</v>
      </c>
      <c r="HN33" s="90">
        <f t="shared" si="84"/>
        <v>0</v>
      </c>
      <c r="HO33" s="90">
        <f t="shared" si="84"/>
        <v>0</v>
      </c>
      <c r="HP33" s="90">
        <f t="shared" si="84"/>
        <v>0</v>
      </c>
      <c r="HQ33" s="90">
        <f t="shared" si="84"/>
        <v>0</v>
      </c>
      <c r="HR33" s="90">
        <f t="shared" si="84"/>
        <v>0</v>
      </c>
      <c r="HS33" s="90">
        <f t="shared" si="84"/>
        <v>0</v>
      </c>
      <c r="HT33" s="90">
        <f t="shared" si="84"/>
        <v>0</v>
      </c>
      <c r="HU33" s="90">
        <f t="shared" si="84"/>
        <v>0</v>
      </c>
      <c r="HV33" s="92">
        <f t="shared" si="66"/>
        <v>0</v>
      </c>
      <c r="HW33" s="90">
        <f t="shared" si="39"/>
        <v>0</v>
      </c>
      <c r="HX33" s="90">
        <f t="shared" si="39"/>
        <v>0</v>
      </c>
      <c r="HY33" s="90">
        <f t="shared" si="39"/>
        <v>0</v>
      </c>
      <c r="HZ33" s="90">
        <f t="shared" si="39"/>
        <v>0</v>
      </c>
      <c r="IA33" s="90">
        <f t="shared" si="39"/>
        <v>0</v>
      </c>
      <c r="IB33" s="90">
        <f t="shared" si="39"/>
        <v>0</v>
      </c>
      <c r="IC33" s="90">
        <f t="shared" si="39"/>
        <v>0</v>
      </c>
      <c r="ID33" s="90">
        <f t="shared" si="39"/>
        <v>0</v>
      </c>
      <c r="IE33" s="90">
        <f t="shared" si="39"/>
        <v>0</v>
      </c>
      <c r="IF33" s="92">
        <f t="shared" si="40"/>
        <v>0</v>
      </c>
      <c r="IG33" s="90">
        <f t="shared" si="41"/>
        <v>0</v>
      </c>
      <c r="IH33" s="90">
        <f t="shared" si="78"/>
        <v>0</v>
      </c>
      <c r="II33" s="90">
        <f t="shared" si="78"/>
        <v>0</v>
      </c>
      <c r="IJ33" s="90">
        <f t="shared" si="78"/>
        <v>0</v>
      </c>
      <c r="IK33" s="90">
        <f t="shared" si="78"/>
        <v>0</v>
      </c>
      <c r="IL33" s="90">
        <f t="shared" si="78"/>
        <v>0</v>
      </c>
      <c r="IM33" s="90">
        <f t="shared" si="78"/>
        <v>0</v>
      </c>
      <c r="IN33" s="90">
        <f t="shared" si="78"/>
        <v>0</v>
      </c>
      <c r="IO33" s="90">
        <f t="shared" si="78"/>
        <v>0</v>
      </c>
      <c r="IP33" s="90">
        <f t="shared" si="78"/>
        <v>0</v>
      </c>
      <c r="IQ33" s="90">
        <f t="shared" si="78"/>
        <v>0</v>
      </c>
      <c r="IR33" s="90">
        <f t="shared" si="78"/>
        <v>0</v>
      </c>
      <c r="IS33" s="90">
        <f t="shared" si="78"/>
        <v>0</v>
      </c>
      <c r="IT33" s="90">
        <f t="shared" si="78"/>
        <v>0</v>
      </c>
      <c r="IU33" s="90">
        <f t="shared" si="78"/>
        <v>0</v>
      </c>
      <c r="IV33" s="90">
        <f t="shared" si="78"/>
        <v>0</v>
      </c>
      <c r="IW33" s="90">
        <f t="shared" si="78"/>
        <v>0</v>
      </c>
      <c r="IX33" s="90">
        <f t="shared" si="78"/>
        <v>0</v>
      </c>
      <c r="IY33" s="92">
        <f t="shared" si="43"/>
        <v>0</v>
      </c>
      <c r="IZ33" s="90">
        <f t="shared" si="44"/>
        <v>0</v>
      </c>
      <c r="JA33" s="90">
        <f t="shared" si="85"/>
        <v>0</v>
      </c>
      <c r="JB33" s="90">
        <f t="shared" si="85"/>
        <v>0</v>
      </c>
      <c r="JC33" s="90">
        <f t="shared" si="85"/>
        <v>0</v>
      </c>
      <c r="JD33" s="90">
        <f t="shared" si="85"/>
        <v>0</v>
      </c>
      <c r="JE33" s="90">
        <f t="shared" si="85"/>
        <v>0</v>
      </c>
      <c r="JF33" s="90">
        <f t="shared" si="85"/>
        <v>0</v>
      </c>
      <c r="JG33" s="90">
        <f t="shared" si="85"/>
        <v>0</v>
      </c>
      <c r="JH33" s="90">
        <f t="shared" si="85"/>
        <v>0</v>
      </c>
      <c r="JI33" s="90">
        <f t="shared" si="85"/>
        <v>0</v>
      </c>
      <c r="JJ33" s="90">
        <f t="shared" si="85"/>
        <v>0</v>
      </c>
      <c r="JK33" s="90">
        <f t="shared" si="85"/>
        <v>0</v>
      </c>
      <c r="JL33" s="90">
        <f t="shared" si="85"/>
        <v>0</v>
      </c>
      <c r="JM33" s="90">
        <f t="shared" si="85"/>
        <v>0</v>
      </c>
      <c r="JN33" s="90">
        <f t="shared" si="85"/>
        <v>0</v>
      </c>
      <c r="JO33" s="90">
        <f t="shared" si="85"/>
        <v>0</v>
      </c>
      <c r="JP33" s="90">
        <f t="shared" si="85"/>
        <v>0</v>
      </c>
      <c r="JQ33" s="90">
        <f t="shared" si="85"/>
        <v>0</v>
      </c>
      <c r="JR33" s="90">
        <f t="shared" si="85"/>
        <v>0</v>
      </c>
      <c r="JS33" s="90">
        <f t="shared" si="85"/>
        <v>0</v>
      </c>
      <c r="JT33" s="92">
        <f t="shared" si="46"/>
        <v>0</v>
      </c>
      <c r="JU33" s="90">
        <f t="shared" si="47"/>
        <v>0</v>
      </c>
      <c r="JV33" s="90">
        <f t="shared" si="79"/>
        <v>0</v>
      </c>
      <c r="JW33" s="90">
        <f t="shared" si="47"/>
        <v>0</v>
      </c>
      <c r="JX33" s="90">
        <f t="shared" si="79"/>
        <v>0</v>
      </c>
      <c r="JY33" s="90">
        <f t="shared" si="79"/>
        <v>0</v>
      </c>
      <c r="JZ33" s="90">
        <f t="shared" si="79"/>
        <v>0</v>
      </c>
      <c r="KA33" s="90">
        <f t="shared" si="79"/>
        <v>0</v>
      </c>
      <c r="KB33" s="90">
        <f t="shared" si="79"/>
        <v>0</v>
      </c>
      <c r="KC33" s="90">
        <f t="shared" si="47"/>
        <v>0</v>
      </c>
      <c r="KD33" s="90">
        <f t="shared" si="79"/>
        <v>0</v>
      </c>
      <c r="KE33" s="90">
        <f t="shared" si="79"/>
        <v>0</v>
      </c>
      <c r="KF33" s="90">
        <f t="shared" si="79"/>
        <v>0</v>
      </c>
      <c r="KG33" s="90">
        <f t="shared" si="79"/>
        <v>0</v>
      </c>
      <c r="KH33" s="90">
        <f t="shared" si="79"/>
        <v>0</v>
      </c>
      <c r="KI33" s="90">
        <f t="shared" si="79"/>
        <v>0</v>
      </c>
      <c r="KJ33" s="90">
        <f t="shared" si="47"/>
        <v>0</v>
      </c>
      <c r="KK33" s="90">
        <f t="shared" si="79"/>
        <v>0</v>
      </c>
      <c r="KL33" s="90">
        <f t="shared" si="79"/>
        <v>0</v>
      </c>
      <c r="KM33" s="90">
        <f t="shared" si="79"/>
        <v>0</v>
      </c>
      <c r="KN33" s="90">
        <f t="shared" si="48"/>
        <v>0</v>
      </c>
      <c r="KO33" s="90">
        <f t="shared" si="79"/>
        <v>0</v>
      </c>
      <c r="KP33" s="90">
        <f t="shared" si="79"/>
        <v>0</v>
      </c>
      <c r="KQ33" s="90">
        <f t="shared" si="79"/>
        <v>0</v>
      </c>
      <c r="KR33" s="90">
        <f t="shared" si="79"/>
        <v>0</v>
      </c>
      <c r="KS33" s="90">
        <f t="shared" si="79"/>
        <v>0</v>
      </c>
      <c r="KT33" s="90">
        <f t="shared" si="79"/>
        <v>0</v>
      </c>
      <c r="KU33" s="90">
        <f t="shared" si="79"/>
        <v>0</v>
      </c>
      <c r="KV33" s="90">
        <f t="shared" si="79"/>
        <v>0</v>
      </c>
      <c r="KW33" s="90">
        <f t="shared" si="79"/>
        <v>0</v>
      </c>
      <c r="KX33" s="90">
        <f t="shared" si="79"/>
        <v>0</v>
      </c>
      <c r="KY33" s="90">
        <f t="shared" si="79"/>
        <v>0</v>
      </c>
      <c r="KZ33" s="90">
        <f t="shared" si="79"/>
        <v>0</v>
      </c>
      <c r="LA33" s="90">
        <f t="shared" si="79"/>
        <v>0</v>
      </c>
      <c r="LB33" s="90">
        <f t="shared" si="79"/>
        <v>0</v>
      </c>
      <c r="LC33" s="90">
        <f t="shared" si="79"/>
        <v>0</v>
      </c>
      <c r="LD33" s="90">
        <f t="shared" si="79"/>
        <v>0</v>
      </c>
      <c r="LE33" s="90">
        <f t="shared" si="79"/>
        <v>0</v>
      </c>
      <c r="LF33" s="90">
        <f t="shared" si="79"/>
        <v>0</v>
      </c>
      <c r="LG33" s="90">
        <f t="shared" si="79"/>
        <v>0</v>
      </c>
      <c r="LH33" s="90">
        <f t="shared" si="79"/>
        <v>0</v>
      </c>
      <c r="LI33" s="90">
        <f t="shared" si="79"/>
        <v>0</v>
      </c>
      <c r="LJ33" s="90">
        <f t="shared" si="79"/>
        <v>0</v>
      </c>
      <c r="LK33" s="90">
        <f t="shared" ref="LK33:LL33" si="90">IF($C33=0,0,"!!!")</f>
        <v>0</v>
      </c>
      <c r="LL33" s="90">
        <f t="shared" si="90"/>
        <v>0</v>
      </c>
      <c r="LM33" s="92">
        <f t="shared" si="67"/>
        <v>0</v>
      </c>
      <c r="LN33" s="90">
        <f t="shared" si="51"/>
        <v>0</v>
      </c>
      <c r="LO33" s="90">
        <f t="shared" si="51"/>
        <v>0</v>
      </c>
      <c r="LP33" s="90">
        <f t="shared" si="51"/>
        <v>0</v>
      </c>
      <c r="LQ33" s="90">
        <f t="shared" si="51"/>
        <v>0</v>
      </c>
      <c r="LR33" s="90">
        <f t="shared" si="51"/>
        <v>0</v>
      </c>
      <c r="LS33" s="92">
        <f t="shared" si="68"/>
        <v>0</v>
      </c>
      <c r="LT33" s="90">
        <f t="shared" si="52"/>
        <v>0</v>
      </c>
      <c r="LU33" s="90">
        <f t="shared" si="52"/>
        <v>0</v>
      </c>
      <c r="LV33" s="90">
        <f t="shared" si="52"/>
        <v>0</v>
      </c>
      <c r="LW33" s="90">
        <f t="shared" si="52"/>
        <v>0</v>
      </c>
      <c r="LX33" s="90">
        <f t="shared" si="52"/>
        <v>0</v>
      </c>
      <c r="LY33" s="90">
        <f t="shared" si="52"/>
        <v>0</v>
      </c>
      <c r="LZ33" s="90">
        <f t="shared" si="52"/>
        <v>0</v>
      </c>
      <c r="MA33" s="90">
        <f t="shared" ref="LU33:MF34" si="91">IF($C33=0,0,"!!!")</f>
        <v>0</v>
      </c>
      <c r="MB33" s="90">
        <f t="shared" si="91"/>
        <v>0</v>
      </c>
      <c r="MC33" s="90">
        <f t="shared" si="91"/>
        <v>0</v>
      </c>
      <c r="MD33" s="90">
        <f t="shared" si="91"/>
        <v>0</v>
      </c>
      <c r="ME33" s="90">
        <f t="shared" si="91"/>
        <v>0</v>
      </c>
      <c r="MF33" s="90">
        <f t="shared" si="91"/>
        <v>0</v>
      </c>
      <c r="MG33" s="92">
        <f t="shared" si="69"/>
        <v>0</v>
      </c>
      <c r="MH33" s="90">
        <f t="shared" si="53"/>
        <v>0</v>
      </c>
      <c r="MI33" s="90">
        <f t="shared" si="80"/>
        <v>0</v>
      </c>
      <c r="MJ33" s="90">
        <f t="shared" si="80"/>
        <v>0</v>
      </c>
      <c r="MK33" s="90">
        <f t="shared" si="80"/>
        <v>0</v>
      </c>
      <c r="ML33" s="90">
        <f t="shared" si="80"/>
        <v>0</v>
      </c>
      <c r="MM33" s="90">
        <f t="shared" si="80"/>
        <v>0</v>
      </c>
      <c r="MN33" s="90">
        <f t="shared" si="80"/>
        <v>0</v>
      </c>
      <c r="MO33" s="90">
        <f t="shared" si="80"/>
        <v>0</v>
      </c>
      <c r="MP33" s="90">
        <f t="shared" si="80"/>
        <v>0</v>
      </c>
      <c r="MQ33" s="90">
        <f t="shared" si="80"/>
        <v>0</v>
      </c>
      <c r="MR33" s="90">
        <f t="shared" si="80"/>
        <v>0</v>
      </c>
      <c r="MS33" s="90">
        <f t="shared" si="80"/>
        <v>0</v>
      </c>
      <c r="MT33" s="90">
        <f t="shared" si="80"/>
        <v>0</v>
      </c>
      <c r="MU33" s="90">
        <f t="shared" si="80"/>
        <v>0</v>
      </c>
      <c r="MV33" s="90">
        <f t="shared" si="80"/>
        <v>0</v>
      </c>
      <c r="MW33" s="90">
        <f t="shared" si="80"/>
        <v>0</v>
      </c>
      <c r="MX33" s="90">
        <f t="shared" si="80"/>
        <v>0</v>
      </c>
      <c r="MY33" s="90">
        <f t="shared" si="80"/>
        <v>0</v>
      </c>
      <c r="MZ33" s="90">
        <f t="shared" si="80"/>
        <v>0</v>
      </c>
      <c r="NA33" s="90">
        <f t="shared" si="80"/>
        <v>0</v>
      </c>
      <c r="NB33" s="90">
        <f t="shared" si="80"/>
        <v>0</v>
      </c>
      <c r="NC33" s="92">
        <f t="shared" si="70"/>
        <v>0</v>
      </c>
      <c r="ND33" s="90">
        <f t="shared" si="55"/>
        <v>0</v>
      </c>
      <c r="NE33" s="90">
        <f t="shared" si="55"/>
        <v>0</v>
      </c>
      <c r="NF33" s="90">
        <f t="shared" si="55"/>
        <v>0</v>
      </c>
      <c r="NG33" s="90">
        <f t="shared" si="55"/>
        <v>0</v>
      </c>
      <c r="NH33" s="90">
        <f t="shared" si="55"/>
        <v>0</v>
      </c>
      <c r="NI33" s="90">
        <f t="shared" si="55"/>
        <v>0</v>
      </c>
      <c r="NJ33" s="93">
        <f t="shared" si="56"/>
        <v>0</v>
      </c>
      <c r="NK33" s="94">
        <f t="shared" si="57"/>
        <v>0</v>
      </c>
    </row>
    <row r="34" spans="1:375" x14ac:dyDescent="0.25">
      <c r="A34" s="67">
        <v>81910</v>
      </c>
      <c r="B34" s="96" t="s">
        <v>4</v>
      </c>
      <c r="C34" s="90">
        <f>IFERROR(HLOOKUP($A34,Náklady_2018!$D$1:$MN$27,24,FALSE),0)</f>
        <v>0</v>
      </c>
      <c r="D34" s="19"/>
      <c r="E34" s="19"/>
      <c r="F34" s="91" t="s">
        <v>585</v>
      </c>
      <c r="G34" s="92">
        <f t="shared" si="58"/>
        <v>0</v>
      </c>
      <c r="H34" s="90">
        <f t="shared" si="82"/>
        <v>0</v>
      </c>
      <c r="I34" s="90">
        <f t="shared" si="86"/>
        <v>0</v>
      </c>
      <c r="J34" s="90">
        <f t="shared" si="86"/>
        <v>0</v>
      </c>
      <c r="K34" s="90">
        <f t="shared" si="86"/>
        <v>0</v>
      </c>
      <c r="L34" s="90">
        <f t="shared" si="86"/>
        <v>0</v>
      </c>
      <c r="M34" s="90">
        <f t="shared" si="86"/>
        <v>0</v>
      </c>
      <c r="N34" s="90">
        <f t="shared" si="86"/>
        <v>0</v>
      </c>
      <c r="O34" s="90">
        <f t="shared" si="86"/>
        <v>0</v>
      </c>
      <c r="P34" s="90">
        <f t="shared" si="86"/>
        <v>0</v>
      </c>
      <c r="Q34" s="90">
        <f t="shared" si="86"/>
        <v>0</v>
      </c>
      <c r="R34" s="90">
        <f t="shared" si="86"/>
        <v>0</v>
      </c>
      <c r="S34" s="90">
        <f t="shared" si="86"/>
        <v>0</v>
      </c>
      <c r="T34" s="90">
        <f t="shared" si="86"/>
        <v>0</v>
      </c>
      <c r="U34" s="90">
        <f t="shared" si="86"/>
        <v>0</v>
      </c>
      <c r="V34" s="90">
        <f t="shared" si="86"/>
        <v>0</v>
      </c>
      <c r="W34" s="90">
        <f t="shared" si="86"/>
        <v>0</v>
      </c>
      <c r="X34" s="90">
        <f t="shared" si="86"/>
        <v>0</v>
      </c>
      <c r="Y34" s="90">
        <f t="shared" si="86"/>
        <v>0</v>
      </c>
      <c r="Z34" s="90">
        <f t="shared" si="86"/>
        <v>0</v>
      </c>
      <c r="AA34" s="90">
        <f t="shared" si="86"/>
        <v>0</v>
      </c>
      <c r="AB34" s="90">
        <f t="shared" si="86"/>
        <v>0</v>
      </c>
      <c r="AC34" s="90">
        <f t="shared" si="86"/>
        <v>0</v>
      </c>
      <c r="AD34" s="90">
        <f t="shared" si="86"/>
        <v>0</v>
      </c>
      <c r="AE34" s="90">
        <f t="shared" si="86"/>
        <v>0</v>
      </c>
      <c r="AF34" s="90">
        <f t="shared" si="86"/>
        <v>0</v>
      </c>
      <c r="AG34" s="90">
        <f t="shared" si="86"/>
        <v>0</v>
      </c>
      <c r="AH34" s="90">
        <f t="shared" si="86"/>
        <v>0</v>
      </c>
      <c r="AI34" s="90">
        <f t="shared" si="86"/>
        <v>0</v>
      </c>
      <c r="AJ34" s="90">
        <f t="shared" si="86"/>
        <v>0</v>
      </c>
      <c r="AK34" s="90">
        <f t="shared" si="86"/>
        <v>0</v>
      </c>
      <c r="AL34" s="90">
        <f t="shared" si="86"/>
        <v>0</v>
      </c>
      <c r="AM34" s="90">
        <f t="shared" si="86"/>
        <v>0</v>
      </c>
      <c r="AN34" s="90">
        <f t="shared" si="86"/>
        <v>0</v>
      </c>
      <c r="AO34" s="90">
        <f t="shared" si="86"/>
        <v>0</v>
      </c>
      <c r="AP34" s="90">
        <f t="shared" si="86"/>
        <v>0</v>
      </c>
      <c r="AQ34" s="90">
        <f t="shared" si="86"/>
        <v>0</v>
      </c>
      <c r="AR34" s="90">
        <f t="shared" si="86"/>
        <v>0</v>
      </c>
      <c r="AS34" s="90">
        <f t="shared" si="86"/>
        <v>0</v>
      </c>
      <c r="AT34" s="90">
        <f t="shared" si="86"/>
        <v>0</v>
      </c>
      <c r="AU34" s="90">
        <f t="shared" si="86"/>
        <v>0</v>
      </c>
      <c r="AV34" s="90">
        <f t="shared" si="86"/>
        <v>0</v>
      </c>
      <c r="AW34" s="90">
        <f t="shared" si="86"/>
        <v>0</v>
      </c>
      <c r="AX34" s="90">
        <f t="shared" si="86"/>
        <v>0</v>
      </c>
      <c r="AY34" s="90">
        <f t="shared" si="86"/>
        <v>0</v>
      </c>
      <c r="AZ34" s="90">
        <f t="shared" si="86"/>
        <v>0</v>
      </c>
      <c r="BA34" s="90">
        <f t="shared" si="86"/>
        <v>0</v>
      </c>
      <c r="BB34" s="90">
        <f t="shared" si="86"/>
        <v>0</v>
      </c>
      <c r="BC34" s="90">
        <f t="shared" si="86"/>
        <v>0</v>
      </c>
      <c r="BD34" s="92">
        <f t="shared" si="59"/>
        <v>0</v>
      </c>
      <c r="BE34" s="90">
        <f t="shared" si="86"/>
        <v>0</v>
      </c>
      <c r="BF34" s="90">
        <f t="shared" si="74"/>
        <v>0</v>
      </c>
      <c r="BG34" s="90">
        <f t="shared" si="74"/>
        <v>0</v>
      </c>
      <c r="BH34" s="90">
        <f t="shared" si="74"/>
        <v>0</v>
      </c>
      <c r="BI34" s="90">
        <f t="shared" si="74"/>
        <v>0</v>
      </c>
      <c r="BJ34" s="90">
        <f t="shared" si="74"/>
        <v>0</v>
      </c>
      <c r="BK34" s="90">
        <f t="shared" si="74"/>
        <v>0</v>
      </c>
      <c r="BL34" s="90">
        <f t="shared" si="74"/>
        <v>0</v>
      </c>
      <c r="BM34" s="90">
        <f t="shared" ref="BM34:CE34" si="92">IF($C34=0,0,"!!!")</f>
        <v>0</v>
      </c>
      <c r="BN34" s="90">
        <f t="shared" si="92"/>
        <v>0</v>
      </c>
      <c r="BO34" s="90">
        <f t="shared" si="92"/>
        <v>0</v>
      </c>
      <c r="BP34" s="90">
        <f t="shared" si="92"/>
        <v>0</v>
      </c>
      <c r="BQ34" s="90">
        <f t="shared" si="92"/>
        <v>0</v>
      </c>
      <c r="BR34" s="90">
        <f t="shared" si="92"/>
        <v>0</v>
      </c>
      <c r="BS34" s="90">
        <f t="shared" si="92"/>
        <v>0</v>
      </c>
      <c r="BT34" s="90">
        <f t="shared" si="92"/>
        <v>0</v>
      </c>
      <c r="BU34" s="90">
        <f t="shared" si="92"/>
        <v>0</v>
      </c>
      <c r="BV34" s="90">
        <f t="shared" si="92"/>
        <v>0</v>
      </c>
      <c r="BW34" s="90">
        <f t="shared" si="92"/>
        <v>0</v>
      </c>
      <c r="BX34" s="90">
        <f t="shared" si="92"/>
        <v>0</v>
      </c>
      <c r="BY34" s="90">
        <f t="shared" si="92"/>
        <v>0</v>
      </c>
      <c r="BZ34" s="90">
        <f t="shared" si="92"/>
        <v>0</v>
      </c>
      <c r="CA34" s="90">
        <f t="shared" si="92"/>
        <v>0</v>
      </c>
      <c r="CB34" s="90">
        <f t="shared" si="92"/>
        <v>0</v>
      </c>
      <c r="CC34" s="90">
        <f t="shared" si="92"/>
        <v>0</v>
      </c>
      <c r="CD34" s="90">
        <f t="shared" si="92"/>
        <v>0</v>
      </c>
      <c r="CE34" s="90">
        <f t="shared" si="92"/>
        <v>0</v>
      </c>
      <c r="CF34" s="90">
        <f t="shared" si="23"/>
        <v>0</v>
      </c>
      <c r="CG34" s="92">
        <f t="shared" si="24"/>
        <v>0</v>
      </c>
      <c r="CH34" s="90">
        <f t="shared" si="87"/>
        <v>0</v>
      </c>
      <c r="CI34" s="90">
        <f t="shared" si="83"/>
        <v>0</v>
      </c>
      <c r="CJ34" s="90">
        <f t="shared" si="83"/>
        <v>0</v>
      </c>
      <c r="CK34" s="90">
        <f t="shared" si="83"/>
        <v>0</v>
      </c>
      <c r="CL34" s="90">
        <f t="shared" si="83"/>
        <v>0</v>
      </c>
      <c r="CM34" s="90">
        <f t="shared" si="83"/>
        <v>0</v>
      </c>
      <c r="CN34" s="90">
        <f t="shared" si="83"/>
        <v>0</v>
      </c>
      <c r="CO34" s="90">
        <f t="shared" si="83"/>
        <v>0</v>
      </c>
      <c r="CP34" s="90">
        <f t="shared" si="83"/>
        <v>0</v>
      </c>
      <c r="CQ34" s="90">
        <f t="shared" si="83"/>
        <v>0</v>
      </c>
      <c r="CR34" s="90">
        <f t="shared" si="83"/>
        <v>0</v>
      </c>
      <c r="CS34" s="90">
        <f t="shared" si="83"/>
        <v>0</v>
      </c>
      <c r="CT34" s="90">
        <f t="shared" si="83"/>
        <v>0</v>
      </c>
      <c r="CU34" s="90">
        <f t="shared" si="83"/>
        <v>0</v>
      </c>
      <c r="CV34" s="90">
        <f t="shared" si="83"/>
        <v>0</v>
      </c>
      <c r="CW34" s="90">
        <f t="shared" si="83"/>
        <v>0</v>
      </c>
      <c r="CX34" s="90">
        <f t="shared" si="83"/>
        <v>0</v>
      </c>
      <c r="CY34" s="92">
        <f t="shared" si="27"/>
        <v>0</v>
      </c>
      <c r="CZ34" s="90">
        <f t="shared" si="28"/>
        <v>0</v>
      </c>
      <c r="DA34" s="90">
        <f t="shared" si="76"/>
        <v>0</v>
      </c>
      <c r="DB34" s="90">
        <f t="shared" si="76"/>
        <v>0</v>
      </c>
      <c r="DC34" s="90">
        <f t="shared" si="76"/>
        <v>0</v>
      </c>
      <c r="DD34" s="90">
        <f t="shared" si="76"/>
        <v>0</v>
      </c>
      <c r="DE34" s="90">
        <f t="shared" si="76"/>
        <v>0</v>
      </c>
      <c r="DF34" s="90">
        <f t="shared" si="76"/>
        <v>0</v>
      </c>
      <c r="DG34" s="90">
        <f t="shared" si="76"/>
        <v>0</v>
      </c>
      <c r="DH34" s="90">
        <f t="shared" si="76"/>
        <v>0</v>
      </c>
      <c r="DI34" s="90">
        <f t="shared" si="76"/>
        <v>0</v>
      </c>
      <c r="DJ34" s="90">
        <f t="shared" si="76"/>
        <v>0</v>
      </c>
      <c r="DK34" s="90">
        <f t="shared" si="76"/>
        <v>0</v>
      </c>
      <c r="DL34" s="90">
        <f t="shared" si="76"/>
        <v>0</v>
      </c>
      <c r="DM34" s="90">
        <f t="shared" si="76"/>
        <v>0</v>
      </c>
      <c r="DN34" s="90">
        <f t="shared" si="76"/>
        <v>0</v>
      </c>
      <c r="DO34" s="90">
        <f t="shared" si="76"/>
        <v>0</v>
      </c>
      <c r="DP34" s="90">
        <f t="shared" si="76"/>
        <v>0</v>
      </c>
      <c r="DQ34" s="90">
        <f t="shared" si="76"/>
        <v>0</v>
      </c>
      <c r="DR34" s="90">
        <f t="shared" si="76"/>
        <v>0</v>
      </c>
      <c r="DS34" s="90">
        <f t="shared" si="76"/>
        <v>0</v>
      </c>
      <c r="DT34" s="90">
        <f t="shared" si="76"/>
        <v>0</v>
      </c>
      <c r="DU34" s="90">
        <f t="shared" si="76"/>
        <v>0</v>
      </c>
      <c r="DV34" s="92">
        <f t="shared" si="60"/>
        <v>0</v>
      </c>
      <c r="DW34" s="90">
        <f t="shared" si="30"/>
        <v>0</v>
      </c>
      <c r="DX34" s="90">
        <f t="shared" si="30"/>
        <v>0</v>
      </c>
      <c r="DY34" s="90">
        <f t="shared" si="30"/>
        <v>0</v>
      </c>
      <c r="DZ34" s="90">
        <f t="shared" si="30"/>
        <v>0</v>
      </c>
      <c r="EA34" s="90">
        <f t="shared" si="30"/>
        <v>0</v>
      </c>
      <c r="EB34" s="92">
        <f t="shared" si="61"/>
        <v>0</v>
      </c>
      <c r="EC34" s="90">
        <f t="shared" si="31"/>
        <v>0</v>
      </c>
      <c r="ED34" s="90">
        <f t="shared" si="88"/>
        <v>0</v>
      </c>
      <c r="EE34" s="90">
        <f t="shared" si="88"/>
        <v>0</v>
      </c>
      <c r="EF34" s="90">
        <f t="shared" si="88"/>
        <v>0</v>
      </c>
      <c r="EG34" s="90">
        <f t="shared" si="88"/>
        <v>0</v>
      </c>
      <c r="EH34" s="90">
        <f t="shared" si="88"/>
        <v>0</v>
      </c>
      <c r="EI34" s="90">
        <f t="shared" si="88"/>
        <v>0</v>
      </c>
      <c r="EJ34" s="90">
        <f t="shared" si="88"/>
        <v>0</v>
      </c>
      <c r="EK34" s="90">
        <f t="shared" si="88"/>
        <v>0</v>
      </c>
      <c r="EL34" s="90">
        <f t="shared" si="88"/>
        <v>0</v>
      </c>
      <c r="EM34" s="90">
        <f t="shared" si="88"/>
        <v>0</v>
      </c>
      <c r="EN34" s="90">
        <f t="shared" si="88"/>
        <v>0</v>
      </c>
      <c r="EO34" s="90">
        <f t="shared" si="88"/>
        <v>0</v>
      </c>
      <c r="EP34" s="90">
        <f t="shared" si="88"/>
        <v>0</v>
      </c>
      <c r="EQ34" s="90">
        <f t="shared" si="88"/>
        <v>0</v>
      </c>
      <c r="ER34" s="90">
        <f t="shared" si="88"/>
        <v>0</v>
      </c>
      <c r="ES34" s="90">
        <f t="shared" si="88"/>
        <v>0</v>
      </c>
      <c r="ET34" s="90">
        <f t="shared" si="88"/>
        <v>0</v>
      </c>
      <c r="EU34" s="90">
        <f t="shared" si="88"/>
        <v>0</v>
      </c>
      <c r="EV34" s="90">
        <f t="shared" si="88"/>
        <v>0</v>
      </c>
      <c r="EW34" s="90">
        <f t="shared" si="88"/>
        <v>0</v>
      </c>
      <c r="EX34" s="90">
        <f t="shared" si="88"/>
        <v>0</v>
      </c>
      <c r="EY34" s="90">
        <f t="shared" si="88"/>
        <v>0</v>
      </c>
      <c r="EZ34" s="90">
        <f t="shared" si="88"/>
        <v>0</v>
      </c>
      <c r="FA34" s="90">
        <f t="shared" si="88"/>
        <v>0</v>
      </c>
      <c r="FB34" s="90">
        <f t="shared" si="88"/>
        <v>0</v>
      </c>
      <c r="FC34" s="90">
        <f t="shared" si="88"/>
        <v>0</v>
      </c>
      <c r="FD34" s="90">
        <f t="shared" si="88"/>
        <v>0</v>
      </c>
      <c r="FE34" s="92">
        <f t="shared" si="62"/>
        <v>0</v>
      </c>
      <c r="FF34" s="90">
        <f t="shared" si="33"/>
        <v>0</v>
      </c>
      <c r="FG34" s="90">
        <f t="shared" si="89"/>
        <v>0</v>
      </c>
      <c r="FH34" s="90">
        <f t="shared" si="89"/>
        <v>0</v>
      </c>
      <c r="FI34" s="90">
        <f t="shared" si="89"/>
        <v>0</v>
      </c>
      <c r="FJ34" s="90">
        <f t="shared" si="89"/>
        <v>0</v>
      </c>
      <c r="FK34" s="90">
        <f t="shared" si="89"/>
        <v>0</v>
      </c>
      <c r="FL34" s="90">
        <f t="shared" si="89"/>
        <v>0</v>
      </c>
      <c r="FM34" s="90">
        <f t="shared" si="89"/>
        <v>0</v>
      </c>
      <c r="FN34" s="90">
        <f t="shared" si="89"/>
        <v>0</v>
      </c>
      <c r="FO34" s="90">
        <f t="shared" si="89"/>
        <v>0</v>
      </c>
      <c r="FP34" s="90">
        <f t="shared" si="89"/>
        <v>0</v>
      </c>
      <c r="FQ34" s="90">
        <f t="shared" si="89"/>
        <v>0</v>
      </c>
      <c r="FR34" s="90">
        <f t="shared" si="89"/>
        <v>0</v>
      </c>
      <c r="FS34" s="90">
        <f t="shared" si="89"/>
        <v>0</v>
      </c>
      <c r="FT34" s="90">
        <f t="shared" si="89"/>
        <v>0</v>
      </c>
      <c r="FU34" s="90">
        <f t="shared" si="89"/>
        <v>0</v>
      </c>
      <c r="FV34" s="90">
        <f t="shared" si="89"/>
        <v>0</v>
      </c>
      <c r="FW34" s="92">
        <f t="shared" si="63"/>
        <v>0</v>
      </c>
      <c r="FX34" s="90">
        <f t="shared" si="35"/>
        <v>0</v>
      </c>
      <c r="FY34" s="90">
        <f t="shared" si="77"/>
        <v>0</v>
      </c>
      <c r="FZ34" s="90">
        <f t="shared" si="77"/>
        <v>0</v>
      </c>
      <c r="GA34" s="90">
        <f t="shared" si="77"/>
        <v>0</v>
      </c>
      <c r="GB34" s="90">
        <f t="shared" si="77"/>
        <v>0</v>
      </c>
      <c r="GC34" s="90">
        <f t="shared" si="77"/>
        <v>0</v>
      </c>
      <c r="GD34" s="90">
        <f t="shared" si="77"/>
        <v>0</v>
      </c>
      <c r="GE34" s="90">
        <f t="shared" si="77"/>
        <v>0</v>
      </c>
      <c r="GF34" s="90">
        <f t="shared" si="77"/>
        <v>0</v>
      </c>
      <c r="GG34" s="90">
        <f t="shared" si="77"/>
        <v>0</v>
      </c>
      <c r="GH34" s="90">
        <f t="shared" si="77"/>
        <v>0</v>
      </c>
      <c r="GI34" s="90">
        <f t="shared" si="77"/>
        <v>0</v>
      </c>
      <c r="GJ34" s="90">
        <f t="shared" si="77"/>
        <v>0</v>
      </c>
      <c r="GK34" s="90">
        <f t="shared" si="77"/>
        <v>0</v>
      </c>
      <c r="GL34" s="90">
        <f t="shared" si="77"/>
        <v>0</v>
      </c>
      <c r="GM34" s="90">
        <f t="shared" si="77"/>
        <v>0</v>
      </c>
      <c r="GN34" s="90">
        <f t="shared" si="77"/>
        <v>0</v>
      </c>
      <c r="GO34" s="90">
        <f t="shared" si="77"/>
        <v>0</v>
      </c>
      <c r="GP34" s="90">
        <f t="shared" si="77"/>
        <v>0</v>
      </c>
      <c r="GQ34" s="90">
        <f t="shared" si="77"/>
        <v>0</v>
      </c>
      <c r="GR34" s="90">
        <f t="shared" si="77"/>
        <v>0</v>
      </c>
      <c r="GS34" s="92">
        <f t="shared" si="64"/>
        <v>0</v>
      </c>
      <c r="GT34" s="90">
        <f t="shared" si="37"/>
        <v>0</v>
      </c>
      <c r="GU34" s="90">
        <f t="shared" si="37"/>
        <v>0</v>
      </c>
      <c r="GV34" s="90">
        <f t="shared" si="37"/>
        <v>0</v>
      </c>
      <c r="GW34" s="90">
        <f t="shared" si="37"/>
        <v>0</v>
      </c>
      <c r="GX34" s="90">
        <f t="shared" si="37"/>
        <v>0</v>
      </c>
      <c r="GY34" s="90">
        <f t="shared" si="37"/>
        <v>0</v>
      </c>
      <c r="GZ34" s="90">
        <f t="shared" si="37"/>
        <v>0</v>
      </c>
      <c r="HA34" s="90">
        <f t="shared" si="37"/>
        <v>0</v>
      </c>
      <c r="HB34" s="90">
        <f t="shared" si="37"/>
        <v>0</v>
      </c>
      <c r="HC34" s="90">
        <f t="shared" si="37"/>
        <v>0</v>
      </c>
      <c r="HD34" s="90">
        <f t="shared" si="37"/>
        <v>0</v>
      </c>
      <c r="HE34" s="92">
        <f t="shared" si="65"/>
        <v>0</v>
      </c>
      <c r="HF34" s="90">
        <f t="shared" si="38"/>
        <v>0</v>
      </c>
      <c r="HG34" s="90">
        <f t="shared" si="84"/>
        <v>0</v>
      </c>
      <c r="HH34" s="90">
        <f t="shared" si="84"/>
        <v>0</v>
      </c>
      <c r="HI34" s="90">
        <f t="shared" si="84"/>
        <v>0</v>
      </c>
      <c r="HJ34" s="90">
        <f t="shared" si="84"/>
        <v>0</v>
      </c>
      <c r="HK34" s="90">
        <f t="shared" si="84"/>
        <v>0</v>
      </c>
      <c r="HL34" s="90">
        <f t="shared" si="84"/>
        <v>0</v>
      </c>
      <c r="HM34" s="90">
        <f t="shared" si="84"/>
        <v>0</v>
      </c>
      <c r="HN34" s="90">
        <f t="shared" si="84"/>
        <v>0</v>
      </c>
      <c r="HO34" s="90">
        <f t="shared" si="84"/>
        <v>0</v>
      </c>
      <c r="HP34" s="90">
        <f t="shared" si="84"/>
        <v>0</v>
      </c>
      <c r="HQ34" s="90">
        <f t="shared" si="84"/>
        <v>0</v>
      </c>
      <c r="HR34" s="90">
        <f t="shared" si="84"/>
        <v>0</v>
      </c>
      <c r="HS34" s="90">
        <f t="shared" si="84"/>
        <v>0</v>
      </c>
      <c r="HT34" s="90">
        <f t="shared" si="84"/>
        <v>0</v>
      </c>
      <c r="HU34" s="90">
        <f t="shared" si="84"/>
        <v>0</v>
      </c>
      <c r="HV34" s="92">
        <f t="shared" si="66"/>
        <v>0</v>
      </c>
      <c r="HW34" s="90">
        <f t="shared" si="39"/>
        <v>0</v>
      </c>
      <c r="HX34" s="90">
        <f t="shared" si="39"/>
        <v>0</v>
      </c>
      <c r="HY34" s="90">
        <f t="shared" si="39"/>
        <v>0</v>
      </c>
      <c r="HZ34" s="90">
        <f t="shared" si="39"/>
        <v>0</v>
      </c>
      <c r="IA34" s="90">
        <f t="shared" si="39"/>
        <v>0</v>
      </c>
      <c r="IB34" s="90">
        <f t="shared" si="39"/>
        <v>0</v>
      </c>
      <c r="IC34" s="90">
        <f t="shared" si="39"/>
        <v>0</v>
      </c>
      <c r="ID34" s="90">
        <f t="shared" si="39"/>
        <v>0</v>
      </c>
      <c r="IE34" s="90">
        <f t="shared" si="39"/>
        <v>0</v>
      </c>
      <c r="IF34" s="92">
        <f t="shared" si="40"/>
        <v>0</v>
      </c>
      <c r="IG34" s="90">
        <f t="shared" si="41"/>
        <v>0</v>
      </c>
      <c r="IH34" s="90">
        <f t="shared" si="78"/>
        <v>0</v>
      </c>
      <c r="II34" s="90">
        <f t="shared" si="78"/>
        <v>0</v>
      </c>
      <c r="IJ34" s="90">
        <f t="shared" si="78"/>
        <v>0</v>
      </c>
      <c r="IK34" s="90">
        <f t="shared" si="78"/>
        <v>0</v>
      </c>
      <c r="IL34" s="90">
        <f t="shared" si="78"/>
        <v>0</v>
      </c>
      <c r="IM34" s="90">
        <f t="shared" si="78"/>
        <v>0</v>
      </c>
      <c r="IN34" s="90">
        <f t="shared" si="78"/>
        <v>0</v>
      </c>
      <c r="IO34" s="90">
        <f t="shared" si="78"/>
        <v>0</v>
      </c>
      <c r="IP34" s="90">
        <f t="shared" si="78"/>
        <v>0</v>
      </c>
      <c r="IQ34" s="90">
        <f t="shared" si="78"/>
        <v>0</v>
      </c>
      <c r="IR34" s="90">
        <f t="shared" si="78"/>
        <v>0</v>
      </c>
      <c r="IS34" s="90">
        <f t="shared" si="78"/>
        <v>0</v>
      </c>
      <c r="IT34" s="90">
        <f t="shared" si="78"/>
        <v>0</v>
      </c>
      <c r="IU34" s="90">
        <f t="shared" si="78"/>
        <v>0</v>
      </c>
      <c r="IV34" s="90">
        <f t="shared" si="78"/>
        <v>0</v>
      </c>
      <c r="IW34" s="90">
        <f t="shared" si="78"/>
        <v>0</v>
      </c>
      <c r="IX34" s="90">
        <f t="shared" si="78"/>
        <v>0</v>
      </c>
      <c r="IY34" s="92">
        <f t="shared" si="43"/>
        <v>0</v>
      </c>
      <c r="IZ34" s="90">
        <f t="shared" si="44"/>
        <v>0</v>
      </c>
      <c r="JA34" s="90">
        <f t="shared" si="85"/>
        <v>0</v>
      </c>
      <c r="JB34" s="90">
        <f t="shared" si="85"/>
        <v>0</v>
      </c>
      <c r="JC34" s="90">
        <f t="shared" si="85"/>
        <v>0</v>
      </c>
      <c r="JD34" s="90">
        <f t="shared" si="85"/>
        <v>0</v>
      </c>
      <c r="JE34" s="90">
        <f t="shared" si="85"/>
        <v>0</v>
      </c>
      <c r="JF34" s="90">
        <f t="shared" si="85"/>
        <v>0</v>
      </c>
      <c r="JG34" s="90">
        <f t="shared" si="85"/>
        <v>0</v>
      </c>
      <c r="JH34" s="90">
        <f t="shared" si="85"/>
        <v>0</v>
      </c>
      <c r="JI34" s="90">
        <f t="shared" si="85"/>
        <v>0</v>
      </c>
      <c r="JJ34" s="90">
        <f t="shared" si="85"/>
        <v>0</v>
      </c>
      <c r="JK34" s="90">
        <f t="shared" si="85"/>
        <v>0</v>
      </c>
      <c r="JL34" s="90">
        <f t="shared" si="85"/>
        <v>0</v>
      </c>
      <c r="JM34" s="90">
        <f t="shared" si="85"/>
        <v>0</v>
      </c>
      <c r="JN34" s="90">
        <f t="shared" si="85"/>
        <v>0</v>
      </c>
      <c r="JO34" s="90">
        <f t="shared" si="85"/>
        <v>0</v>
      </c>
      <c r="JP34" s="90">
        <f t="shared" si="85"/>
        <v>0</v>
      </c>
      <c r="JQ34" s="90">
        <f t="shared" si="85"/>
        <v>0</v>
      </c>
      <c r="JR34" s="90">
        <f t="shared" si="85"/>
        <v>0</v>
      </c>
      <c r="JS34" s="90">
        <f t="shared" si="85"/>
        <v>0</v>
      </c>
      <c r="JT34" s="92">
        <f t="shared" si="46"/>
        <v>0</v>
      </c>
      <c r="JU34" s="90">
        <f t="shared" si="47"/>
        <v>0</v>
      </c>
      <c r="JV34" s="90">
        <f t="shared" si="79"/>
        <v>0</v>
      </c>
      <c r="JW34" s="90">
        <f t="shared" si="47"/>
        <v>0</v>
      </c>
      <c r="JX34" s="90">
        <f t="shared" si="79"/>
        <v>0</v>
      </c>
      <c r="JY34" s="90">
        <f t="shared" si="79"/>
        <v>0</v>
      </c>
      <c r="JZ34" s="90">
        <f t="shared" si="79"/>
        <v>0</v>
      </c>
      <c r="KA34" s="90">
        <f t="shared" si="79"/>
        <v>0</v>
      </c>
      <c r="KB34" s="90">
        <f t="shared" si="79"/>
        <v>0</v>
      </c>
      <c r="KC34" s="90">
        <f t="shared" si="47"/>
        <v>0</v>
      </c>
      <c r="KD34" s="90">
        <f t="shared" si="79"/>
        <v>0</v>
      </c>
      <c r="KE34" s="90">
        <f t="shared" si="79"/>
        <v>0</v>
      </c>
      <c r="KF34" s="90">
        <f t="shared" si="79"/>
        <v>0</v>
      </c>
      <c r="KG34" s="90">
        <f t="shared" si="79"/>
        <v>0</v>
      </c>
      <c r="KH34" s="90">
        <f t="shared" si="79"/>
        <v>0</v>
      </c>
      <c r="KI34" s="90">
        <f t="shared" si="79"/>
        <v>0</v>
      </c>
      <c r="KJ34" s="90">
        <f t="shared" si="47"/>
        <v>0</v>
      </c>
      <c r="KK34" s="90">
        <f t="shared" si="79"/>
        <v>0</v>
      </c>
      <c r="KL34" s="90">
        <f t="shared" si="79"/>
        <v>0</v>
      </c>
      <c r="KM34" s="90">
        <f t="shared" si="79"/>
        <v>0</v>
      </c>
      <c r="KN34" s="90">
        <f t="shared" si="48"/>
        <v>0</v>
      </c>
      <c r="KO34" s="90">
        <f t="shared" si="79"/>
        <v>0</v>
      </c>
      <c r="KP34" s="90">
        <f t="shared" si="79"/>
        <v>0</v>
      </c>
      <c r="KQ34" s="90">
        <f t="shared" si="79"/>
        <v>0</v>
      </c>
      <c r="KR34" s="90">
        <f t="shared" si="79"/>
        <v>0</v>
      </c>
      <c r="KS34" s="90">
        <f t="shared" ref="KS34:LL34" si="93">IF($C34=0,0,"!!!")</f>
        <v>0</v>
      </c>
      <c r="KT34" s="90">
        <f t="shared" si="93"/>
        <v>0</v>
      </c>
      <c r="KU34" s="90">
        <f t="shared" si="93"/>
        <v>0</v>
      </c>
      <c r="KV34" s="90">
        <f t="shared" si="93"/>
        <v>0</v>
      </c>
      <c r="KW34" s="90">
        <f t="shared" si="93"/>
        <v>0</v>
      </c>
      <c r="KX34" s="90">
        <f t="shared" si="93"/>
        <v>0</v>
      </c>
      <c r="KY34" s="90">
        <f t="shared" si="93"/>
        <v>0</v>
      </c>
      <c r="KZ34" s="90">
        <f t="shared" si="93"/>
        <v>0</v>
      </c>
      <c r="LA34" s="90">
        <f t="shared" si="93"/>
        <v>0</v>
      </c>
      <c r="LB34" s="90">
        <f t="shared" si="93"/>
        <v>0</v>
      </c>
      <c r="LC34" s="90">
        <f t="shared" si="93"/>
        <v>0</v>
      </c>
      <c r="LD34" s="90">
        <f t="shared" si="93"/>
        <v>0</v>
      </c>
      <c r="LE34" s="90">
        <f t="shared" si="93"/>
        <v>0</v>
      </c>
      <c r="LF34" s="90">
        <f t="shared" si="93"/>
        <v>0</v>
      </c>
      <c r="LG34" s="90">
        <f t="shared" si="93"/>
        <v>0</v>
      </c>
      <c r="LH34" s="90">
        <f t="shared" si="93"/>
        <v>0</v>
      </c>
      <c r="LI34" s="90">
        <f t="shared" si="93"/>
        <v>0</v>
      </c>
      <c r="LJ34" s="90">
        <f t="shared" si="93"/>
        <v>0</v>
      </c>
      <c r="LK34" s="90">
        <f t="shared" si="93"/>
        <v>0</v>
      </c>
      <c r="LL34" s="90">
        <f t="shared" si="93"/>
        <v>0</v>
      </c>
      <c r="LM34" s="92">
        <f t="shared" si="67"/>
        <v>0</v>
      </c>
      <c r="LN34" s="90">
        <f t="shared" si="51"/>
        <v>0</v>
      </c>
      <c r="LO34" s="90">
        <f t="shared" si="51"/>
        <v>0</v>
      </c>
      <c r="LP34" s="90">
        <f t="shared" si="51"/>
        <v>0</v>
      </c>
      <c r="LQ34" s="90">
        <f t="shared" si="51"/>
        <v>0</v>
      </c>
      <c r="LR34" s="90">
        <f t="shared" si="51"/>
        <v>0</v>
      </c>
      <c r="LS34" s="92">
        <f t="shared" si="68"/>
        <v>0</v>
      </c>
      <c r="LT34" s="90">
        <f t="shared" si="52"/>
        <v>0</v>
      </c>
      <c r="LU34" s="90">
        <f t="shared" si="91"/>
        <v>0</v>
      </c>
      <c r="LV34" s="90">
        <f t="shared" si="91"/>
        <v>0</v>
      </c>
      <c r="LW34" s="90">
        <f t="shared" si="91"/>
        <v>0</v>
      </c>
      <c r="LX34" s="90">
        <f t="shared" si="91"/>
        <v>0</v>
      </c>
      <c r="LY34" s="90">
        <f t="shared" si="91"/>
        <v>0</v>
      </c>
      <c r="LZ34" s="90">
        <f t="shared" si="91"/>
        <v>0</v>
      </c>
      <c r="MA34" s="90">
        <f t="shared" si="91"/>
        <v>0</v>
      </c>
      <c r="MB34" s="90">
        <f t="shared" si="91"/>
        <v>0</v>
      </c>
      <c r="MC34" s="90">
        <f t="shared" si="91"/>
        <v>0</v>
      </c>
      <c r="MD34" s="90">
        <f t="shared" si="91"/>
        <v>0</v>
      </c>
      <c r="ME34" s="90">
        <f t="shared" si="91"/>
        <v>0</v>
      </c>
      <c r="MF34" s="90">
        <f t="shared" si="91"/>
        <v>0</v>
      </c>
      <c r="MG34" s="92">
        <f t="shared" si="69"/>
        <v>0</v>
      </c>
      <c r="MH34" s="90">
        <f t="shared" si="53"/>
        <v>0</v>
      </c>
      <c r="MI34" s="90">
        <f t="shared" si="80"/>
        <v>0</v>
      </c>
      <c r="MJ34" s="90">
        <f t="shared" si="80"/>
        <v>0</v>
      </c>
      <c r="MK34" s="90">
        <f t="shared" si="80"/>
        <v>0</v>
      </c>
      <c r="ML34" s="90">
        <f t="shared" si="80"/>
        <v>0</v>
      </c>
      <c r="MM34" s="90">
        <f t="shared" si="80"/>
        <v>0</v>
      </c>
      <c r="MN34" s="90">
        <f t="shared" si="80"/>
        <v>0</v>
      </c>
      <c r="MO34" s="90">
        <f t="shared" si="80"/>
        <v>0</v>
      </c>
      <c r="MP34" s="90">
        <f t="shared" si="80"/>
        <v>0</v>
      </c>
      <c r="MQ34" s="90">
        <f t="shared" si="80"/>
        <v>0</v>
      </c>
      <c r="MR34" s="90">
        <f t="shared" si="80"/>
        <v>0</v>
      </c>
      <c r="MS34" s="90">
        <f t="shared" si="80"/>
        <v>0</v>
      </c>
      <c r="MT34" s="90">
        <f t="shared" si="80"/>
        <v>0</v>
      </c>
      <c r="MU34" s="90">
        <f t="shared" si="80"/>
        <v>0</v>
      </c>
      <c r="MV34" s="90">
        <f t="shared" si="80"/>
        <v>0</v>
      </c>
      <c r="MW34" s="90">
        <f t="shared" si="80"/>
        <v>0</v>
      </c>
      <c r="MX34" s="90">
        <f t="shared" si="80"/>
        <v>0</v>
      </c>
      <c r="MY34" s="90">
        <f t="shared" si="80"/>
        <v>0</v>
      </c>
      <c r="MZ34" s="90">
        <f t="shared" si="80"/>
        <v>0</v>
      </c>
      <c r="NA34" s="90">
        <f t="shared" si="80"/>
        <v>0</v>
      </c>
      <c r="NB34" s="90">
        <f t="shared" si="80"/>
        <v>0</v>
      </c>
      <c r="NC34" s="92">
        <f t="shared" si="70"/>
        <v>0</v>
      </c>
      <c r="ND34" s="90">
        <f t="shared" si="55"/>
        <v>0</v>
      </c>
      <c r="NE34" s="90">
        <f t="shared" si="55"/>
        <v>0</v>
      </c>
      <c r="NF34" s="90">
        <f t="shared" si="55"/>
        <v>0</v>
      </c>
      <c r="NG34" s="90">
        <f t="shared" si="55"/>
        <v>0</v>
      </c>
      <c r="NH34" s="90">
        <f t="shared" si="55"/>
        <v>0</v>
      </c>
      <c r="NI34" s="90">
        <f t="shared" si="55"/>
        <v>0</v>
      </c>
      <c r="NJ34" s="93">
        <f t="shared" si="56"/>
        <v>0</v>
      </c>
      <c r="NK34" s="94">
        <f t="shared" si="57"/>
        <v>0</v>
      </c>
    </row>
    <row r="35" spans="1:375" x14ac:dyDescent="0.25">
      <c r="A35" s="67">
        <v>82000</v>
      </c>
      <c r="B35" s="89" t="s">
        <v>472</v>
      </c>
      <c r="C35" s="90">
        <f ca="1">IFERROR(HLOOKUP($A35,Náklady_2018!$D$1:$MN$27,24,FALSE),0)</f>
        <v>0</v>
      </c>
      <c r="D35" s="19"/>
      <c r="E35" s="19"/>
      <c r="F35" s="91" t="str">
        <f>F7</f>
        <v>m2</v>
      </c>
      <c r="G35" s="92">
        <f t="shared" ca="1" si="58"/>
        <v>0</v>
      </c>
      <c r="H35" s="90">
        <f ca="1">$C35*H$7</f>
        <v>0</v>
      </c>
      <c r="I35" s="90">
        <f t="shared" ref="I35:BT35" ca="1" si="94">$C35*I$7</f>
        <v>0</v>
      </c>
      <c r="J35" s="90">
        <f t="shared" ca="1" si="94"/>
        <v>0</v>
      </c>
      <c r="K35" s="90">
        <f t="shared" ca="1" si="94"/>
        <v>0</v>
      </c>
      <c r="L35" s="90">
        <f t="shared" ca="1" si="94"/>
        <v>0</v>
      </c>
      <c r="M35" s="90">
        <f t="shared" ca="1" si="94"/>
        <v>0</v>
      </c>
      <c r="N35" s="90">
        <f t="shared" ca="1" si="94"/>
        <v>0</v>
      </c>
      <c r="O35" s="90">
        <f t="shared" ca="1" si="94"/>
        <v>0</v>
      </c>
      <c r="P35" s="90">
        <f t="shared" ca="1" si="94"/>
        <v>0</v>
      </c>
      <c r="Q35" s="90">
        <f t="shared" ca="1" si="94"/>
        <v>0</v>
      </c>
      <c r="R35" s="90">
        <f t="shared" ca="1" si="94"/>
        <v>0</v>
      </c>
      <c r="S35" s="90">
        <f t="shared" ca="1" si="94"/>
        <v>0</v>
      </c>
      <c r="T35" s="90">
        <f t="shared" ca="1" si="94"/>
        <v>0</v>
      </c>
      <c r="U35" s="90">
        <f t="shared" ca="1" si="94"/>
        <v>0</v>
      </c>
      <c r="V35" s="90">
        <f t="shared" ca="1" si="94"/>
        <v>0</v>
      </c>
      <c r="W35" s="90">
        <f t="shared" ca="1" si="94"/>
        <v>0</v>
      </c>
      <c r="X35" s="90">
        <f t="shared" ca="1" si="94"/>
        <v>0</v>
      </c>
      <c r="Y35" s="90">
        <f t="shared" ca="1" si="94"/>
        <v>0</v>
      </c>
      <c r="Z35" s="90">
        <f t="shared" ca="1" si="94"/>
        <v>0</v>
      </c>
      <c r="AA35" s="90">
        <f t="shared" ca="1" si="94"/>
        <v>0</v>
      </c>
      <c r="AB35" s="90">
        <f t="shared" ca="1" si="94"/>
        <v>0</v>
      </c>
      <c r="AC35" s="90">
        <f t="shared" ca="1" si="94"/>
        <v>0</v>
      </c>
      <c r="AD35" s="90">
        <f t="shared" ca="1" si="94"/>
        <v>0</v>
      </c>
      <c r="AE35" s="90">
        <f t="shared" ca="1" si="94"/>
        <v>0</v>
      </c>
      <c r="AF35" s="90">
        <f t="shared" ca="1" si="94"/>
        <v>0</v>
      </c>
      <c r="AG35" s="90">
        <f t="shared" ca="1" si="94"/>
        <v>0</v>
      </c>
      <c r="AH35" s="90">
        <f t="shared" ca="1" si="94"/>
        <v>0</v>
      </c>
      <c r="AI35" s="90">
        <f t="shared" ca="1" si="94"/>
        <v>0</v>
      </c>
      <c r="AJ35" s="90">
        <f t="shared" ca="1" si="94"/>
        <v>0</v>
      </c>
      <c r="AK35" s="90">
        <f t="shared" ca="1" si="94"/>
        <v>0</v>
      </c>
      <c r="AL35" s="90">
        <f t="shared" ca="1" si="94"/>
        <v>0</v>
      </c>
      <c r="AM35" s="90">
        <f t="shared" ca="1" si="94"/>
        <v>0</v>
      </c>
      <c r="AN35" s="90">
        <f t="shared" ca="1" si="94"/>
        <v>0</v>
      </c>
      <c r="AO35" s="90">
        <f t="shared" ca="1" si="94"/>
        <v>0</v>
      </c>
      <c r="AP35" s="90">
        <f t="shared" ca="1" si="94"/>
        <v>0</v>
      </c>
      <c r="AQ35" s="90">
        <f t="shared" ca="1" si="94"/>
        <v>0</v>
      </c>
      <c r="AR35" s="90">
        <f t="shared" ca="1" si="94"/>
        <v>0</v>
      </c>
      <c r="AS35" s="90">
        <f t="shared" ca="1" si="94"/>
        <v>0</v>
      </c>
      <c r="AT35" s="90">
        <f t="shared" ca="1" si="94"/>
        <v>0</v>
      </c>
      <c r="AU35" s="90">
        <f t="shared" ca="1" si="94"/>
        <v>0</v>
      </c>
      <c r="AV35" s="90">
        <f t="shared" ca="1" si="94"/>
        <v>0</v>
      </c>
      <c r="AW35" s="90">
        <f t="shared" ca="1" si="94"/>
        <v>0</v>
      </c>
      <c r="AX35" s="90">
        <f t="shared" ca="1" si="94"/>
        <v>0</v>
      </c>
      <c r="AY35" s="90">
        <f t="shared" ca="1" si="94"/>
        <v>0</v>
      </c>
      <c r="AZ35" s="90">
        <f t="shared" ca="1" si="94"/>
        <v>0</v>
      </c>
      <c r="BA35" s="90">
        <f t="shared" ca="1" si="94"/>
        <v>0</v>
      </c>
      <c r="BB35" s="90">
        <f t="shared" ca="1" si="94"/>
        <v>0</v>
      </c>
      <c r="BC35" s="90">
        <f t="shared" ca="1" si="94"/>
        <v>0</v>
      </c>
      <c r="BD35" s="92">
        <f t="shared" ca="1" si="59"/>
        <v>0</v>
      </c>
      <c r="BE35" s="90">
        <f t="shared" ca="1" si="94"/>
        <v>0</v>
      </c>
      <c r="BF35" s="90">
        <f t="shared" ca="1" si="94"/>
        <v>0</v>
      </c>
      <c r="BG35" s="90">
        <f t="shared" ca="1" si="94"/>
        <v>0</v>
      </c>
      <c r="BH35" s="90">
        <f t="shared" ca="1" si="94"/>
        <v>0</v>
      </c>
      <c r="BI35" s="90">
        <f t="shared" ca="1" si="94"/>
        <v>0</v>
      </c>
      <c r="BJ35" s="90">
        <f t="shared" ca="1" si="94"/>
        <v>0</v>
      </c>
      <c r="BK35" s="90">
        <f t="shared" ca="1" si="94"/>
        <v>0</v>
      </c>
      <c r="BL35" s="90">
        <f t="shared" ca="1" si="94"/>
        <v>0</v>
      </c>
      <c r="BM35" s="90">
        <f t="shared" ca="1" si="94"/>
        <v>0</v>
      </c>
      <c r="BN35" s="90">
        <f t="shared" ca="1" si="94"/>
        <v>0</v>
      </c>
      <c r="BO35" s="90">
        <f t="shared" ca="1" si="94"/>
        <v>0</v>
      </c>
      <c r="BP35" s="90">
        <f t="shared" ca="1" si="94"/>
        <v>0</v>
      </c>
      <c r="BQ35" s="90">
        <f t="shared" ca="1" si="94"/>
        <v>0</v>
      </c>
      <c r="BR35" s="90">
        <f t="shared" ca="1" si="94"/>
        <v>0</v>
      </c>
      <c r="BS35" s="90">
        <f t="shared" ca="1" si="94"/>
        <v>0</v>
      </c>
      <c r="BT35" s="90">
        <f t="shared" ca="1" si="94"/>
        <v>0</v>
      </c>
      <c r="BU35" s="90">
        <f t="shared" ref="BU35:CF35" ca="1" si="95">$C35*BU$7</f>
        <v>0</v>
      </c>
      <c r="BV35" s="90">
        <f t="shared" ca="1" si="95"/>
        <v>0</v>
      </c>
      <c r="BW35" s="90">
        <f t="shared" ca="1" si="95"/>
        <v>0</v>
      </c>
      <c r="BX35" s="90">
        <f t="shared" ca="1" si="95"/>
        <v>0</v>
      </c>
      <c r="BY35" s="90">
        <f t="shared" ca="1" si="95"/>
        <v>0</v>
      </c>
      <c r="BZ35" s="90">
        <f t="shared" ca="1" si="95"/>
        <v>0</v>
      </c>
      <c r="CA35" s="90">
        <f t="shared" ca="1" si="95"/>
        <v>0</v>
      </c>
      <c r="CB35" s="90">
        <f t="shared" ca="1" si="95"/>
        <v>0</v>
      </c>
      <c r="CC35" s="90">
        <f t="shared" ca="1" si="95"/>
        <v>0</v>
      </c>
      <c r="CD35" s="90">
        <f t="shared" ca="1" si="95"/>
        <v>0</v>
      </c>
      <c r="CE35" s="90">
        <f t="shared" ca="1" si="95"/>
        <v>0</v>
      </c>
      <c r="CF35" s="90">
        <f t="shared" ca="1" si="95"/>
        <v>0</v>
      </c>
      <c r="CG35" s="92">
        <f t="shared" ca="1" si="24"/>
        <v>0</v>
      </c>
      <c r="CH35" s="90">
        <f t="shared" ref="CH35:CX35" ca="1" si="96">$C35*CH$7</f>
        <v>0</v>
      </c>
      <c r="CI35" s="90">
        <f t="shared" ca="1" si="96"/>
        <v>0</v>
      </c>
      <c r="CJ35" s="90">
        <f t="shared" ca="1" si="96"/>
        <v>0</v>
      </c>
      <c r="CK35" s="90">
        <f t="shared" ca="1" si="96"/>
        <v>0</v>
      </c>
      <c r="CL35" s="90">
        <f t="shared" ca="1" si="96"/>
        <v>0</v>
      </c>
      <c r="CM35" s="90">
        <f t="shared" ca="1" si="96"/>
        <v>0</v>
      </c>
      <c r="CN35" s="90">
        <f t="shared" ca="1" si="96"/>
        <v>0</v>
      </c>
      <c r="CO35" s="90">
        <f t="shared" ca="1" si="96"/>
        <v>0</v>
      </c>
      <c r="CP35" s="90">
        <f t="shared" ca="1" si="96"/>
        <v>0</v>
      </c>
      <c r="CQ35" s="90">
        <f t="shared" ca="1" si="96"/>
        <v>0</v>
      </c>
      <c r="CR35" s="90">
        <f t="shared" ca="1" si="96"/>
        <v>0</v>
      </c>
      <c r="CS35" s="90">
        <f t="shared" ca="1" si="96"/>
        <v>0</v>
      </c>
      <c r="CT35" s="90">
        <f t="shared" ca="1" si="96"/>
        <v>0</v>
      </c>
      <c r="CU35" s="90">
        <f t="shared" ca="1" si="96"/>
        <v>0</v>
      </c>
      <c r="CV35" s="90">
        <f t="shared" ca="1" si="96"/>
        <v>0</v>
      </c>
      <c r="CW35" s="90">
        <f t="shared" ca="1" si="96"/>
        <v>0</v>
      </c>
      <c r="CX35" s="90">
        <f t="shared" ca="1" si="96"/>
        <v>0</v>
      </c>
      <c r="CY35" s="92">
        <f t="shared" ca="1" si="27"/>
        <v>0</v>
      </c>
      <c r="CZ35" s="90">
        <f t="shared" ref="CZ35:DU35" ca="1" si="97">$C35*CZ$7</f>
        <v>0</v>
      </c>
      <c r="DA35" s="90">
        <f t="shared" ca="1" si="97"/>
        <v>0</v>
      </c>
      <c r="DB35" s="90">
        <f t="shared" ca="1" si="97"/>
        <v>0</v>
      </c>
      <c r="DC35" s="90">
        <f t="shared" ca="1" si="97"/>
        <v>0</v>
      </c>
      <c r="DD35" s="90">
        <f t="shared" ca="1" si="97"/>
        <v>0</v>
      </c>
      <c r="DE35" s="90">
        <f t="shared" ca="1" si="97"/>
        <v>0</v>
      </c>
      <c r="DF35" s="90">
        <f t="shared" ca="1" si="97"/>
        <v>0</v>
      </c>
      <c r="DG35" s="90">
        <f t="shared" ca="1" si="97"/>
        <v>0</v>
      </c>
      <c r="DH35" s="90">
        <f t="shared" ca="1" si="97"/>
        <v>0</v>
      </c>
      <c r="DI35" s="90">
        <f t="shared" ca="1" si="97"/>
        <v>0</v>
      </c>
      <c r="DJ35" s="90">
        <f t="shared" ca="1" si="97"/>
        <v>0</v>
      </c>
      <c r="DK35" s="90">
        <f t="shared" ca="1" si="97"/>
        <v>0</v>
      </c>
      <c r="DL35" s="90">
        <f t="shared" ca="1" si="97"/>
        <v>0</v>
      </c>
      <c r="DM35" s="90">
        <f t="shared" ca="1" si="97"/>
        <v>0</v>
      </c>
      <c r="DN35" s="90">
        <f t="shared" ca="1" si="97"/>
        <v>0</v>
      </c>
      <c r="DO35" s="90">
        <f t="shared" ca="1" si="97"/>
        <v>0</v>
      </c>
      <c r="DP35" s="90">
        <f t="shared" ca="1" si="97"/>
        <v>0</v>
      </c>
      <c r="DQ35" s="90">
        <f t="shared" ca="1" si="97"/>
        <v>0</v>
      </c>
      <c r="DR35" s="90">
        <f t="shared" ca="1" si="97"/>
        <v>0</v>
      </c>
      <c r="DS35" s="90">
        <f t="shared" ca="1" si="97"/>
        <v>0</v>
      </c>
      <c r="DT35" s="90">
        <f t="shared" ca="1" si="97"/>
        <v>0</v>
      </c>
      <c r="DU35" s="90">
        <f t="shared" ca="1" si="97"/>
        <v>0</v>
      </c>
      <c r="DV35" s="92">
        <f t="shared" ca="1" si="60"/>
        <v>0</v>
      </c>
      <c r="DW35" s="90">
        <f t="shared" ref="DW35:EA35" ca="1" si="98">$C35*DW$7</f>
        <v>0</v>
      </c>
      <c r="DX35" s="90">
        <f t="shared" ca="1" si="98"/>
        <v>0</v>
      </c>
      <c r="DY35" s="90">
        <f t="shared" ca="1" si="98"/>
        <v>0</v>
      </c>
      <c r="DZ35" s="90">
        <f t="shared" ca="1" si="98"/>
        <v>0</v>
      </c>
      <c r="EA35" s="90">
        <f t="shared" ca="1" si="98"/>
        <v>0</v>
      </c>
      <c r="EB35" s="92">
        <f t="shared" ca="1" si="61"/>
        <v>0</v>
      </c>
      <c r="EC35" s="90">
        <f t="shared" ref="EC35:FD35" ca="1" si="99">$C35*EC$7</f>
        <v>0</v>
      </c>
      <c r="ED35" s="90">
        <f t="shared" ca="1" si="99"/>
        <v>0</v>
      </c>
      <c r="EE35" s="90">
        <f t="shared" ca="1" si="99"/>
        <v>0</v>
      </c>
      <c r="EF35" s="90">
        <f t="shared" ca="1" si="99"/>
        <v>0</v>
      </c>
      <c r="EG35" s="90">
        <f t="shared" ca="1" si="99"/>
        <v>0</v>
      </c>
      <c r="EH35" s="90">
        <f t="shared" ca="1" si="99"/>
        <v>0</v>
      </c>
      <c r="EI35" s="90">
        <f t="shared" ca="1" si="99"/>
        <v>0</v>
      </c>
      <c r="EJ35" s="90">
        <f t="shared" ca="1" si="99"/>
        <v>0</v>
      </c>
      <c r="EK35" s="90">
        <f t="shared" ca="1" si="99"/>
        <v>0</v>
      </c>
      <c r="EL35" s="90">
        <f t="shared" ca="1" si="99"/>
        <v>0</v>
      </c>
      <c r="EM35" s="90">
        <f t="shared" ca="1" si="99"/>
        <v>0</v>
      </c>
      <c r="EN35" s="90">
        <f t="shared" ca="1" si="99"/>
        <v>0</v>
      </c>
      <c r="EO35" s="90">
        <f t="shared" ca="1" si="99"/>
        <v>0</v>
      </c>
      <c r="EP35" s="90">
        <f t="shared" ca="1" si="99"/>
        <v>0</v>
      </c>
      <c r="EQ35" s="90">
        <f t="shared" ca="1" si="99"/>
        <v>0</v>
      </c>
      <c r="ER35" s="90">
        <f t="shared" ca="1" si="99"/>
        <v>0</v>
      </c>
      <c r="ES35" s="90">
        <f t="shared" ca="1" si="99"/>
        <v>0</v>
      </c>
      <c r="ET35" s="90">
        <f t="shared" ca="1" si="99"/>
        <v>0</v>
      </c>
      <c r="EU35" s="90">
        <f t="shared" ca="1" si="99"/>
        <v>0</v>
      </c>
      <c r="EV35" s="90">
        <f t="shared" ca="1" si="99"/>
        <v>0</v>
      </c>
      <c r="EW35" s="90">
        <f t="shared" ca="1" si="99"/>
        <v>0</v>
      </c>
      <c r="EX35" s="90">
        <f t="shared" ca="1" si="99"/>
        <v>0</v>
      </c>
      <c r="EY35" s="90">
        <f t="shared" ca="1" si="99"/>
        <v>0</v>
      </c>
      <c r="EZ35" s="90">
        <f t="shared" ca="1" si="99"/>
        <v>0</v>
      </c>
      <c r="FA35" s="90">
        <f t="shared" ca="1" si="99"/>
        <v>0</v>
      </c>
      <c r="FB35" s="90">
        <f t="shared" ca="1" si="99"/>
        <v>0</v>
      </c>
      <c r="FC35" s="90">
        <f t="shared" ca="1" si="99"/>
        <v>0</v>
      </c>
      <c r="FD35" s="90">
        <f t="shared" ca="1" si="99"/>
        <v>0</v>
      </c>
      <c r="FE35" s="92">
        <f t="shared" ca="1" si="62"/>
        <v>0</v>
      </c>
      <c r="FF35" s="90">
        <f t="shared" ref="FF35:FV35" ca="1" si="100">$C35*FF$7</f>
        <v>0</v>
      </c>
      <c r="FG35" s="90">
        <f t="shared" ca="1" si="100"/>
        <v>0</v>
      </c>
      <c r="FH35" s="90">
        <f t="shared" ca="1" si="100"/>
        <v>0</v>
      </c>
      <c r="FI35" s="90">
        <f t="shared" ca="1" si="100"/>
        <v>0</v>
      </c>
      <c r="FJ35" s="90">
        <f t="shared" ca="1" si="100"/>
        <v>0</v>
      </c>
      <c r="FK35" s="90">
        <f t="shared" ca="1" si="100"/>
        <v>0</v>
      </c>
      <c r="FL35" s="90">
        <f t="shared" ca="1" si="100"/>
        <v>0</v>
      </c>
      <c r="FM35" s="90">
        <f t="shared" ca="1" si="100"/>
        <v>0</v>
      </c>
      <c r="FN35" s="90">
        <f t="shared" ca="1" si="100"/>
        <v>0</v>
      </c>
      <c r="FO35" s="90">
        <f t="shared" ca="1" si="100"/>
        <v>0</v>
      </c>
      <c r="FP35" s="90">
        <f t="shared" ca="1" si="100"/>
        <v>0</v>
      </c>
      <c r="FQ35" s="90">
        <f t="shared" ca="1" si="100"/>
        <v>0</v>
      </c>
      <c r="FR35" s="90">
        <f t="shared" ca="1" si="100"/>
        <v>0</v>
      </c>
      <c r="FS35" s="90">
        <f t="shared" ca="1" si="100"/>
        <v>0</v>
      </c>
      <c r="FT35" s="90">
        <f t="shared" ca="1" si="100"/>
        <v>0</v>
      </c>
      <c r="FU35" s="90">
        <f t="shared" ca="1" si="100"/>
        <v>0</v>
      </c>
      <c r="FV35" s="90">
        <f t="shared" ca="1" si="100"/>
        <v>0</v>
      </c>
      <c r="FW35" s="92">
        <f t="shared" ca="1" si="63"/>
        <v>0</v>
      </c>
      <c r="FX35" s="90">
        <f t="shared" ref="FX35:GR35" ca="1" si="101">$C35*FX$7</f>
        <v>0</v>
      </c>
      <c r="FY35" s="90">
        <f t="shared" ca="1" si="101"/>
        <v>0</v>
      </c>
      <c r="FZ35" s="90">
        <f t="shared" ca="1" si="101"/>
        <v>0</v>
      </c>
      <c r="GA35" s="90">
        <f t="shared" ca="1" si="101"/>
        <v>0</v>
      </c>
      <c r="GB35" s="90">
        <f t="shared" ca="1" si="101"/>
        <v>0</v>
      </c>
      <c r="GC35" s="90">
        <f t="shared" ca="1" si="101"/>
        <v>0</v>
      </c>
      <c r="GD35" s="90">
        <f t="shared" ca="1" si="101"/>
        <v>0</v>
      </c>
      <c r="GE35" s="90">
        <f t="shared" ca="1" si="101"/>
        <v>0</v>
      </c>
      <c r="GF35" s="90">
        <f t="shared" ca="1" si="101"/>
        <v>0</v>
      </c>
      <c r="GG35" s="90">
        <f t="shared" ca="1" si="101"/>
        <v>0</v>
      </c>
      <c r="GH35" s="90">
        <f t="shared" ca="1" si="101"/>
        <v>0</v>
      </c>
      <c r="GI35" s="90">
        <f t="shared" ca="1" si="101"/>
        <v>0</v>
      </c>
      <c r="GJ35" s="90">
        <f t="shared" ca="1" si="101"/>
        <v>0</v>
      </c>
      <c r="GK35" s="90">
        <f t="shared" ca="1" si="101"/>
        <v>0</v>
      </c>
      <c r="GL35" s="90">
        <f t="shared" ca="1" si="101"/>
        <v>0</v>
      </c>
      <c r="GM35" s="90">
        <f t="shared" ca="1" si="101"/>
        <v>0</v>
      </c>
      <c r="GN35" s="90">
        <f t="shared" ca="1" si="101"/>
        <v>0</v>
      </c>
      <c r="GO35" s="90">
        <f t="shared" ca="1" si="101"/>
        <v>0</v>
      </c>
      <c r="GP35" s="90">
        <f t="shared" ca="1" si="101"/>
        <v>0</v>
      </c>
      <c r="GQ35" s="90">
        <f t="shared" ca="1" si="101"/>
        <v>0</v>
      </c>
      <c r="GR35" s="90">
        <f t="shared" ca="1" si="101"/>
        <v>0</v>
      </c>
      <c r="GS35" s="92">
        <f t="shared" ca="1" si="64"/>
        <v>0</v>
      </c>
      <c r="GT35" s="90">
        <f t="shared" ref="GT35:HD35" ca="1" si="102">$C35*GT$7</f>
        <v>0</v>
      </c>
      <c r="GU35" s="90">
        <f t="shared" ca="1" si="102"/>
        <v>0</v>
      </c>
      <c r="GV35" s="90">
        <f t="shared" ca="1" si="102"/>
        <v>0</v>
      </c>
      <c r="GW35" s="90">
        <f t="shared" ca="1" si="102"/>
        <v>0</v>
      </c>
      <c r="GX35" s="90">
        <f t="shared" ca="1" si="102"/>
        <v>0</v>
      </c>
      <c r="GY35" s="90">
        <f t="shared" ca="1" si="102"/>
        <v>0</v>
      </c>
      <c r="GZ35" s="90">
        <f t="shared" ca="1" si="102"/>
        <v>0</v>
      </c>
      <c r="HA35" s="90">
        <f t="shared" ca="1" si="102"/>
        <v>0</v>
      </c>
      <c r="HB35" s="90">
        <f t="shared" ca="1" si="102"/>
        <v>0</v>
      </c>
      <c r="HC35" s="90">
        <f t="shared" ca="1" si="102"/>
        <v>0</v>
      </c>
      <c r="HD35" s="90">
        <f t="shared" ca="1" si="102"/>
        <v>0</v>
      </c>
      <c r="HE35" s="92">
        <f t="shared" ca="1" si="65"/>
        <v>0</v>
      </c>
      <c r="HF35" s="90">
        <f t="shared" ref="HF35:HU35" ca="1" si="103">$C35*HF$7</f>
        <v>0</v>
      </c>
      <c r="HG35" s="90">
        <f t="shared" ca="1" si="103"/>
        <v>0</v>
      </c>
      <c r="HH35" s="90">
        <f t="shared" ca="1" si="103"/>
        <v>0</v>
      </c>
      <c r="HI35" s="90">
        <f t="shared" ca="1" si="103"/>
        <v>0</v>
      </c>
      <c r="HJ35" s="90">
        <f t="shared" ca="1" si="103"/>
        <v>0</v>
      </c>
      <c r="HK35" s="90">
        <f t="shared" ca="1" si="103"/>
        <v>0</v>
      </c>
      <c r="HL35" s="90">
        <f t="shared" ca="1" si="103"/>
        <v>0</v>
      </c>
      <c r="HM35" s="90">
        <f t="shared" ca="1" si="103"/>
        <v>0</v>
      </c>
      <c r="HN35" s="90">
        <f t="shared" ca="1" si="103"/>
        <v>0</v>
      </c>
      <c r="HO35" s="90">
        <f t="shared" ca="1" si="103"/>
        <v>0</v>
      </c>
      <c r="HP35" s="90">
        <f t="shared" ca="1" si="103"/>
        <v>0</v>
      </c>
      <c r="HQ35" s="90">
        <f t="shared" ca="1" si="103"/>
        <v>0</v>
      </c>
      <c r="HR35" s="90">
        <f t="shared" ca="1" si="103"/>
        <v>0</v>
      </c>
      <c r="HS35" s="90">
        <f t="shared" ca="1" si="103"/>
        <v>0</v>
      </c>
      <c r="HT35" s="90">
        <f t="shared" ca="1" si="103"/>
        <v>0</v>
      </c>
      <c r="HU35" s="90">
        <f t="shared" ca="1" si="103"/>
        <v>0</v>
      </c>
      <c r="HV35" s="92">
        <f t="shared" ca="1" si="66"/>
        <v>0</v>
      </c>
      <c r="HW35" s="90">
        <f t="shared" ref="HW35:IE35" ca="1" si="104">$C35*HW$7</f>
        <v>0</v>
      </c>
      <c r="HX35" s="90">
        <f t="shared" ca="1" si="104"/>
        <v>0</v>
      </c>
      <c r="HY35" s="90">
        <f t="shared" ca="1" si="104"/>
        <v>0</v>
      </c>
      <c r="HZ35" s="90">
        <f t="shared" ca="1" si="104"/>
        <v>0</v>
      </c>
      <c r="IA35" s="90">
        <f t="shared" ca="1" si="104"/>
        <v>0</v>
      </c>
      <c r="IB35" s="90">
        <f t="shared" ca="1" si="104"/>
        <v>0</v>
      </c>
      <c r="IC35" s="90">
        <f t="shared" ca="1" si="104"/>
        <v>0</v>
      </c>
      <c r="ID35" s="90">
        <f t="shared" ca="1" si="104"/>
        <v>0</v>
      </c>
      <c r="IE35" s="90">
        <f t="shared" ca="1" si="104"/>
        <v>0</v>
      </c>
      <c r="IF35" s="92">
        <f t="shared" ca="1" si="40"/>
        <v>0</v>
      </c>
      <c r="IG35" s="90">
        <f t="shared" ref="IG35:IX35" ca="1" si="105">$C35*IG$7</f>
        <v>0</v>
      </c>
      <c r="IH35" s="90">
        <f t="shared" ca="1" si="105"/>
        <v>0</v>
      </c>
      <c r="II35" s="90">
        <f t="shared" ca="1" si="105"/>
        <v>0</v>
      </c>
      <c r="IJ35" s="90">
        <f t="shared" ca="1" si="105"/>
        <v>0</v>
      </c>
      <c r="IK35" s="90">
        <f t="shared" ca="1" si="105"/>
        <v>0</v>
      </c>
      <c r="IL35" s="90">
        <f t="shared" ca="1" si="105"/>
        <v>0</v>
      </c>
      <c r="IM35" s="90">
        <f t="shared" ca="1" si="105"/>
        <v>0</v>
      </c>
      <c r="IN35" s="90">
        <f t="shared" ca="1" si="105"/>
        <v>0</v>
      </c>
      <c r="IO35" s="90">
        <f t="shared" ca="1" si="105"/>
        <v>0</v>
      </c>
      <c r="IP35" s="90">
        <f t="shared" ca="1" si="105"/>
        <v>0</v>
      </c>
      <c r="IQ35" s="90">
        <f t="shared" ca="1" si="105"/>
        <v>0</v>
      </c>
      <c r="IR35" s="90">
        <f t="shared" ca="1" si="105"/>
        <v>0</v>
      </c>
      <c r="IS35" s="90">
        <f t="shared" ca="1" si="105"/>
        <v>0</v>
      </c>
      <c r="IT35" s="90">
        <f t="shared" ca="1" si="105"/>
        <v>0</v>
      </c>
      <c r="IU35" s="90">
        <f t="shared" ca="1" si="105"/>
        <v>0</v>
      </c>
      <c r="IV35" s="90">
        <f t="shared" ca="1" si="105"/>
        <v>0</v>
      </c>
      <c r="IW35" s="90">
        <f t="shared" ca="1" si="105"/>
        <v>0</v>
      </c>
      <c r="IX35" s="90">
        <f t="shared" ca="1" si="105"/>
        <v>0</v>
      </c>
      <c r="IY35" s="92">
        <f t="shared" ca="1" si="43"/>
        <v>0</v>
      </c>
      <c r="IZ35" s="90">
        <f t="shared" ref="IZ35:JS35" ca="1" si="106">$C35*IZ$7</f>
        <v>0</v>
      </c>
      <c r="JA35" s="90">
        <f t="shared" ca="1" si="106"/>
        <v>0</v>
      </c>
      <c r="JB35" s="90">
        <f t="shared" ca="1" si="106"/>
        <v>0</v>
      </c>
      <c r="JC35" s="90">
        <f t="shared" ca="1" si="106"/>
        <v>0</v>
      </c>
      <c r="JD35" s="90">
        <f t="shared" ca="1" si="106"/>
        <v>0</v>
      </c>
      <c r="JE35" s="90">
        <f t="shared" ca="1" si="106"/>
        <v>0</v>
      </c>
      <c r="JF35" s="90">
        <f t="shared" ca="1" si="106"/>
        <v>0</v>
      </c>
      <c r="JG35" s="90">
        <f t="shared" ca="1" si="106"/>
        <v>0</v>
      </c>
      <c r="JH35" s="90">
        <f t="shared" ca="1" si="106"/>
        <v>0</v>
      </c>
      <c r="JI35" s="90">
        <f t="shared" ca="1" si="106"/>
        <v>0</v>
      </c>
      <c r="JJ35" s="90">
        <f t="shared" ca="1" si="106"/>
        <v>0</v>
      </c>
      <c r="JK35" s="90">
        <f t="shared" ca="1" si="106"/>
        <v>0</v>
      </c>
      <c r="JL35" s="90">
        <f t="shared" ca="1" si="106"/>
        <v>0</v>
      </c>
      <c r="JM35" s="90">
        <f t="shared" ca="1" si="106"/>
        <v>0</v>
      </c>
      <c r="JN35" s="90">
        <f t="shared" ca="1" si="106"/>
        <v>0</v>
      </c>
      <c r="JO35" s="90">
        <f t="shared" ca="1" si="106"/>
        <v>0</v>
      </c>
      <c r="JP35" s="90">
        <f t="shared" ca="1" si="106"/>
        <v>0</v>
      </c>
      <c r="JQ35" s="90">
        <f t="shared" ca="1" si="106"/>
        <v>0</v>
      </c>
      <c r="JR35" s="90">
        <f t="shared" ca="1" si="106"/>
        <v>0</v>
      </c>
      <c r="JS35" s="90">
        <f t="shared" ca="1" si="106"/>
        <v>0</v>
      </c>
      <c r="JT35" s="92">
        <f t="shared" ca="1" si="46"/>
        <v>0</v>
      </c>
      <c r="JU35" s="90">
        <f t="shared" ref="JU35:LL35" ca="1" si="107">$C35*JU$7</f>
        <v>0</v>
      </c>
      <c r="JV35" s="90">
        <f t="shared" ca="1" si="107"/>
        <v>0</v>
      </c>
      <c r="JW35" s="90">
        <f t="shared" ca="1" si="107"/>
        <v>0</v>
      </c>
      <c r="JX35" s="90">
        <f t="shared" ca="1" si="107"/>
        <v>0</v>
      </c>
      <c r="JY35" s="90">
        <f t="shared" ca="1" si="107"/>
        <v>0</v>
      </c>
      <c r="JZ35" s="90">
        <f t="shared" ca="1" si="107"/>
        <v>0</v>
      </c>
      <c r="KA35" s="90">
        <f t="shared" ca="1" si="107"/>
        <v>0</v>
      </c>
      <c r="KB35" s="90">
        <f t="shared" ca="1" si="107"/>
        <v>0</v>
      </c>
      <c r="KC35" s="90">
        <f t="shared" ca="1" si="107"/>
        <v>0</v>
      </c>
      <c r="KD35" s="90">
        <f t="shared" ca="1" si="107"/>
        <v>0</v>
      </c>
      <c r="KE35" s="90">
        <f t="shared" ca="1" si="107"/>
        <v>0</v>
      </c>
      <c r="KF35" s="90">
        <f t="shared" ca="1" si="107"/>
        <v>0</v>
      </c>
      <c r="KG35" s="90">
        <f t="shared" ca="1" si="107"/>
        <v>0</v>
      </c>
      <c r="KH35" s="90">
        <f t="shared" ca="1" si="107"/>
        <v>0</v>
      </c>
      <c r="KI35" s="90">
        <f t="shared" ca="1" si="107"/>
        <v>0</v>
      </c>
      <c r="KJ35" s="90">
        <f t="shared" ca="1" si="107"/>
        <v>0</v>
      </c>
      <c r="KK35" s="90">
        <f t="shared" ca="1" si="107"/>
        <v>0</v>
      </c>
      <c r="KL35" s="90">
        <f t="shared" ca="1" si="107"/>
        <v>0</v>
      </c>
      <c r="KM35" s="90">
        <f t="shared" ca="1" si="107"/>
        <v>0</v>
      </c>
      <c r="KN35" s="90">
        <f t="shared" ca="1" si="107"/>
        <v>0</v>
      </c>
      <c r="KO35" s="90">
        <f t="shared" ca="1" si="107"/>
        <v>0</v>
      </c>
      <c r="KP35" s="90">
        <f t="shared" ca="1" si="107"/>
        <v>0</v>
      </c>
      <c r="KQ35" s="90">
        <f t="shared" ca="1" si="107"/>
        <v>0</v>
      </c>
      <c r="KR35" s="90">
        <f t="shared" ca="1" si="107"/>
        <v>0</v>
      </c>
      <c r="KS35" s="90">
        <f t="shared" ca="1" si="107"/>
        <v>0</v>
      </c>
      <c r="KT35" s="90">
        <f t="shared" ca="1" si="107"/>
        <v>0</v>
      </c>
      <c r="KU35" s="90">
        <f t="shared" ca="1" si="107"/>
        <v>0</v>
      </c>
      <c r="KV35" s="90">
        <f t="shared" ca="1" si="107"/>
        <v>0</v>
      </c>
      <c r="KW35" s="90">
        <f t="shared" ca="1" si="107"/>
        <v>0</v>
      </c>
      <c r="KX35" s="90">
        <f t="shared" ca="1" si="107"/>
        <v>0</v>
      </c>
      <c r="KY35" s="90">
        <f t="shared" ca="1" si="107"/>
        <v>0</v>
      </c>
      <c r="KZ35" s="90">
        <f t="shared" ca="1" si="107"/>
        <v>0</v>
      </c>
      <c r="LA35" s="90">
        <f t="shared" ca="1" si="107"/>
        <v>0</v>
      </c>
      <c r="LB35" s="90">
        <f t="shared" ca="1" si="107"/>
        <v>0</v>
      </c>
      <c r="LC35" s="90">
        <f t="shared" ca="1" si="107"/>
        <v>0</v>
      </c>
      <c r="LD35" s="90">
        <f t="shared" ca="1" si="107"/>
        <v>0</v>
      </c>
      <c r="LE35" s="90">
        <f t="shared" ca="1" si="107"/>
        <v>0</v>
      </c>
      <c r="LF35" s="90">
        <f t="shared" ca="1" si="107"/>
        <v>0</v>
      </c>
      <c r="LG35" s="90">
        <f t="shared" ca="1" si="107"/>
        <v>0</v>
      </c>
      <c r="LH35" s="90">
        <f t="shared" ca="1" si="107"/>
        <v>0</v>
      </c>
      <c r="LI35" s="90">
        <f t="shared" ca="1" si="107"/>
        <v>0</v>
      </c>
      <c r="LJ35" s="90">
        <f t="shared" ca="1" si="107"/>
        <v>0</v>
      </c>
      <c r="LK35" s="90">
        <f t="shared" ca="1" si="107"/>
        <v>0</v>
      </c>
      <c r="LL35" s="90">
        <f t="shared" ca="1" si="107"/>
        <v>0</v>
      </c>
      <c r="LM35" s="92">
        <f t="shared" ca="1" si="67"/>
        <v>0</v>
      </c>
      <c r="LN35" s="90">
        <f t="shared" ref="LN35:LR35" ca="1" si="108">$C35*LN$7</f>
        <v>0</v>
      </c>
      <c r="LO35" s="90">
        <f t="shared" ca="1" si="108"/>
        <v>0</v>
      </c>
      <c r="LP35" s="90">
        <f t="shared" ca="1" si="108"/>
        <v>0</v>
      </c>
      <c r="LQ35" s="90">
        <f t="shared" ca="1" si="108"/>
        <v>0</v>
      </c>
      <c r="LR35" s="90">
        <f t="shared" ca="1" si="108"/>
        <v>0</v>
      </c>
      <c r="LS35" s="92">
        <f t="shared" ca="1" si="68"/>
        <v>0</v>
      </c>
      <c r="LT35" s="90">
        <f t="shared" ref="LT35:MF35" ca="1" si="109">$C35*LT$7</f>
        <v>0</v>
      </c>
      <c r="LU35" s="90">
        <f t="shared" ca="1" si="109"/>
        <v>0</v>
      </c>
      <c r="LV35" s="90">
        <f t="shared" ca="1" si="109"/>
        <v>0</v>
      </c>
      <c r="LW35" s="90">
        <f t="shared" ca="1" si="109"/>
        <v>0</v>
      </c>
      <c r="LX35" s="90">
        <f t="shared" ca="1" si="109"/>
        <v>0</v>
      </c>
      <c r="LY35" s="90">
        <f t="shared" ca="1" si="109"/>
        <v>0</v>
      </c>
      <c r="LZ35" s="90">
        <f t="shared" ca="1" si="109"/>
        <v>0</v>
      </c>
      <c r="MA35" s="90">
        <f t="shared" ca="1" si="109"/>
        <v>0</v>
      </c>
      <c r="MB35" s="90">
        <f t="shared" ca="1" si="109"/>
        <v>0</v>
      </c>
      <c r="MC35" s="90">
        <f t="shared" ca="1" si="109"/>
        <v>0</v>
      </c>
      <c r="MD35" s="90">
        <f t="shared" ca="1" si="109"/>
        <v>0</v>
      </c>
      <c r="ME35" s="90">
        <f t="shared" ca="1" si="109"/>
        <v>0</v>
      </c>
      <c r="MF35" s="90">
        <f t="shared" ca="1" si="109"/>
        <v>0</v>
      </c>
      <c r="MG35" s="92">
        <f t="shared" ca="1" si="69"/>
        <v>0</v>
      </c>
      <c r="MH35" s="90">
        <f t="shared" ref="MH35:NB35" ca="1" si="110">$C35*MH$7</f>
        <v>0</v>
      </c>
      <c r="MI35" s="90">
        <f t="shared" ca="1" si="110"/>
        <v>0</v>
      </c>
      <c r="MJ35" s="90">
        <f t="shared" ca="1" si="110"/>
        <v>0</v>
      </c>
      <c r="MK35" s="90">
        <f t="shared" ca="1" si="110"/>
        <v>0</v>
      </c>
      <c r="ML35" s="90">
        <f t="shared" ca="1" si="110"/>
        <v>0</v>
      </c>
      <c r="MM35" s="90">
        <f t="shared" ca="1" si="110"/>
        <v>0</v>
      </c>
      <c r="MN35" s="90">
        <f t="shared" ca="1" si="110"/>
        <v>0</v>
      </c>
      <c r="MO35" s="90">
        <f t="shared" ca="1" si="110"/>
        <v>0</v>
      </c>
      <c r="MP35" s="90">
        <f t="shared" ca="1" si="110"/>
        <v>0</v>
      </c>
      <c r="MQ35" s="90">
        <f t="shared" ca="1" si="110"/>
        <v>0</v>
      </c>
      <c r="MR35" s="90">
        <f t="shared" ca="1" si="110"/>
        <v>0</v>
      </c>
      <c r="MS35" s="90">
        <f t="shared" ca="1" si="110"/>
        <v>0</v>
      </c>
      <c r="MT35" s="90">
        <f t="shared" ca="1" si="110"/>
        <v>0</v>
      </c>
      <c r="MU35" s="90">
        <f t="shared" ca="1" si="110"/>
        <v>0</v>
      </c>
      <c r="MV35" s="90">
        <f t="shared" ca="1" si="110"/>
        <v>0</v>
      </c>
      <c r="MW35" s="90">
        <f t="shared" ca="1" si="110"/>
        <v>0</v>
      </c>
      <c r="MX35" s="90">
        <f t="shared" ca="1" si="110"/>
        <v>0</v>
      </c>
      <c r="MY35" s="90">
        <f t="shared" ca="1" si="110"/>
        <v>0</v>
      </c>
      <c r="MZ35" s="90">
        <f t="shared" ca="1" si="110"/>
        <v>0</v>
      </c>
      <c r="NA35" s="90">
        <f t="shared" ca="1" si="110"/>
        <v>0</v>
      </c>
      <c r="NB35" s="90">
        <f t="shared" ca="1" si="110"/>
        <v>0</v>
      </c>
      <c r="NC35" s="92">
        <f t="shared" ca="1" si="70"/>
        <v>0</v>
      </c>
      <c r="ND35" s="90">
        <f t="shared" ref="ND35:NI35" ca="1" si="111">$C35*ND$7</f>
        <v>0</v>
      </c>
      <c r="NE35" s="90">
        <f t="shared" ca="1" si="111"/>
        <v>0</v>
      </c>
      <c r="NF35" s="90">
        <f t="shared" ca="1" si="111"/>
        <v>0</v>
      </c>
      <c r="NG35" s="90">
        <f t="shared" ca="1" si="111"/>
        <v>0</v>
      </c>
      <c r="NH35" s="90">
        <f t="shared" ca="1" si="111"/>
        <v>0</v>
      </c>
      <c r="NI35" s="90">
        <f t="shared" ca="1" si="111"/>
        <v>0</v>
      </c>
      <c r="NJ35" s="93">
        <f t="shared" ca="1" si="56"/>
        <v>0</v>
      </c>
      <c r="NK35" s="94">
        <f t="shared" ca="1" si="57"/>
        <v>0</v>
      </c>
    </row>
    <row r="36" spans="1:375" x14ac:dyDescent="0.25">
      <c r="A36" s="67">
        <v>82100</v>
      </c>
      <c r="B36" s="95" t="s">
        <v>129</v>
      </c>
      <c r="C36" s="90">
        <f ca="1">IFERROR(HLOOKUP($A36,Náklady_2018!$D$1:$MN$27,24,FALSE),0)</f>
        <v>3141384.1</v>
      </c>
      <c r="D36" s="19"/>
      <c r="E36" s="19"/>
      <c r="F36" s="97" t="str">
        <f>F4</f>
        <v>FTE</v>
      </c>
      <c r="G36" s="92">
        <f t="shared" ca="1" si="58"/>
        <v>303961.85044768156</v>
      </c>
      <c r="H36" s="90">
        <f ca="1">$C36*H$4</f>
        <v>0</v>
      </c>
      <c r="I36" s="90">
        <f t="shared" ref="I36:BT36" ca="1" si="112">$C36*I$4</f>
        <v>0</v>
      </c>
      <c r="J36" s="90">
        <f t="shared" ca="1" si="112"/>
        <v>19915.384236767208</v>
      </c>
      <c r="K36" s="90">
        <f t="shared" ca="1" si="112"/>
        <v>0</v>
      </c>
      <c r="L36" s="90">
        <f t="shared" ca="1" si="112"/>
        <v>0</v>
      </c>
      <c r="M36" s="90">
        <f t="shared" ca="1" si="112"/>
        <v>0</v>
      </c>
      <c r="N36" s="90">
        <f t="shared" ca="1" si="112"/>
        <v>28949.486828971814</v>
      </c>
      <c r="O36" s="90">
        <f t="shared" ca="1" si="112"/>
        <v>0</v>
      </c>
      <c r="P36" s="90">
        <f t="shared" ca="1" si="112"/>
        <v>0</v>
      </c>
      <c r="Q36" s="90">
        <f t="shared" ca="1" si="112"/>
        <v>0</v>
      </c>
      <c r="R36" s="90">
        <f t="shared" ca="1" si="112"/>
        <v>0</v>
      </c>
      <c r="S36" s="90">
        <f t="shared" ca="1" si="112"/>
        <v>21281.365384729419</v>
      </c>
      <c r="T36" s="90">
        <f t="shared" ca="1" si="112"/>
        <v>0</v>
      </c>
      <c r="U36" s="90">
        <f t="shared" ca="1" si="112"/>
        <v>0</v>
      </c>
      <c r="V36" s="90">
        <f t="shared" ca="1" si="112"/>
        <v>14482.504671008423</v>
      </c>
      <c r="W36" s="90">
        <f t="shared" ca="1" si="112"/>
        <v>25394.831341661069</v>
      </c>
      <c r="X36" s="90">
        <f t="shared" ca="1" si="112"/>
        <v>0</v>
      </c>
      <c r="Y36" s="90">
        <f t="shared" ca="1" si="112"/>
        <v>0</v>
      </c>
      <c r="Z36" s="90">
        <f t="shared" ca="1" si="112"/>
        <v>0</v>
      </c>
      <c r="AA36" s="90">
        <f t="shared" ca="1" si="112"/>
        <v>24013.327680653838</v>
      </c>
      <c r="AB36" s="90">
        <f t="shared" ca="1" si="112"/>
        <v>0</v>
      </c>
      <c r="AC36" s="90">
        <f t="shared" ca="1" si="112"/>
        <v>0</v>
      </c>
      <c r="AD36" s="90">
        <f t="shared" ca="1" si="112"/>
        <v>136629.15982231096</v>
      </c>
      <c r="AE36" s="90">
        <f t="shared" ca="1" si="112"/>
        <v>0</v>
      </c>
      <c r="AF36" s="90">
        <f t="shared" ca="1" si="112"/>
        <v>0</v>
      </c>
      <c r="AG36" s="90">
        <f t="shared" ca="1" si="112"/>
        <v>0</v>
      </c>
      <c r="AH36" s="90">
        <f t="shared" ca="1" si="112"/>
        <v>0</v>
      </c>
      <c r="AI36" s="90">
        <f t="shared" ca="1" si="112"/>
        <v>0</v>
      </c>
      <c r="AJ36" s="90">
        <f t="shared" ca="1" si="112"/>
        <v>0</v>
      </c>
      <c r="AK36" s="90">
        <f t="shared" ca="1" si="112"/>
        <v>0</v>
      </c>
      <c r="AL36" s="90">
        <f t="shared" ca="1" si="112"/>
        <v>0</v>
      </c>
      <c r="AM36" s="90">
        <f t="shared" ca="1" si="112"/>
        <v>0</v>
      </c>
      <c r="AN36" s="90">
        <f t="shared" ca="1" si="112"/>
        <v>0</v>
      </c>
      <c r="AO36" s="90">
        <f t="shared" ca="1" si="112"/>
        <v>0</v>
      </c>
      <c r="AP36" s="90">
        <f t="shared" ca="1" si="112"/>
        <v>0</v>
      </c>
      <c r="AQ36" s="90">
        <f t="shared" ca="1" si="112"/>
        <v>0</v>
      </c>
      <c r="AR36" s="90">
        <f t="shared" ca="1" si="112"/>
        <v>0</v>
      </c>
      <c r="AS36" s="90">
        <f t="shared" ca="1" si="112"/>
        <v>0</v>
      </c>
      <c r="AT36" s="90">
        <f t="shared" ca="1" si="112"/>
        <v>17338.647071293042</v>
      </c>
      <c r="AU36" s="90">
        <f t="shared" ca="1" si="112"/>
        <v>0</v>
      </c>
      <c r="AV36" s="90">
        <f t="shared" ca="1" si="112"/>
        <v>0</v>
      </c>
      <c r="AW36" s="90">
        <f t="shared" ca="1" si="112"/>
        <v>0</v>
      </c>
      <c r="AX36" s="90">
        <f t="shared" ca="1" si="112"/>
        <v>15957.143410285806</v>
      </c>
      <c r="AY36" s="90">
        <f t="shared" ca="1" si="112"/>
        <v>0</v>
      </c>
      <c r="AZ36" s="90">
        <f t="shared" ca="1" si="112"/>
        <v>0</v>
      </c>
      <c r="BA36" s="90">
        <f t="shared" ca="1" si="112"/>
        <v>0</v>
      </c>
      <c r="BB36" s="90">
        <f t="shared" ca="1" si="112"/>
        <v>0</v>
      </c>
      <c r="BC36" s="90">
        <f t="shared" ca="1" si="112"/>
        <v>0</v>
      </c>
      <c r="BD36" s="92">
        <f t="shared" ca="1" si="59"/>
        <v>273491.1573402973</v>
      </c>
      <c r="BE36" s="90">
        <f t="shared" ca="1" si="112"/>
        <v>0</v>
      </c>
      <c r="BF36" s="90">
        <f t="shared" ca="1" si="112"/>
        <v>31898.764307526588</v>
      </c>
      <c r="BG36" s="90">
        <f t="shared" ca="1" si="112"/>
        <v>0</v>
      </c>
      <c r="BH36" s="90">
        <f t="shared" ca="1" si="112"/>
        <v>0</v>
      </c>
      <c r="BI36" s="90">
        <f t="shared" ca="1" si="112"/>
        <v>21498.680567359766</v>
      </c>
      <c r="BJ36" s="90">
        <f t="shared" ca="1" si="112"/>
        <v>0</v>
      </c>
      <c r="BK36" s="90">
        <f t="shared" ca="1" si="112"/>
        <v>0</v>
      </c>
      <c r="BL36" s="90">
        <f t="shared" ca="1" si="112"/>
        <v>0</v>
      </c>
      <c r="BM36" s="90">
        <f t="shared" ca="1" si="112"/>
        <v>0</v>
      </c>
      <c r="BN36" s="90">
        <f t="shared" ca="1" si="112"/>
        <v>26714.244950488206</v>
      </c>
      <c r="BO36" s="90">
        <f t="shared" ca="1" si="112"/>
        <v>0</v>
      </c>
      <c r="BP36" s="90">
        <f t="shared" ca="1" si="112"/>
        <v>0</v>
      </c>
      <c r="BQ36" s="90">
        <f t="shared" ca="1" si="112"/>
        <v>0</v>
      </c>
      <c r="BR36" s="90">
        <f t="shared" ca="1" si="112"/>
        <v>17152.376914752742</v>
      </c>
      <c r="BS36" s="90">
        <f t="shared" ca="1" si="112"/>
        <v>0</v>
      </c>
      <c r="BT36" s="90">
        <f t="shared" ca="1" si="112"/>
        <v>0</v>
      </c>
      <c r="BU36" s="90">
        <f t="shared" ref="BU36:CF36" ca="1" si="113">$C36*BU$4</f>
        <v>0</v>
      </c>
      <c r="BV36" s="90">
        <f t="shared" ca="1" si="113"/>
        <v>13970.261740522594</v>
      </c>
      <c r="BW36" s="90">
        <f t="shared" ca="1" si="113"/>
        <v>0</v>
      </c>
      <c r="BX36" s="90">
        <f t="shared" ca="1" si="113"/>
        <v>0</v>
      </c>
      <c r="BY36" s="90">
        <f t="shared" ca="1" si="113"/>
        <v>150428.6739193383</v>
      </c>
      <c r="BZ36" s="90">
        <f t="shared" ca="1" si="113"/>
        <v>0</v>
      </c>
      <c r="CA36" s="90">
        <f t="shared" ca="1" si="113"/>
        <v>0</v>
      </c>
      <c r="CB36" s="90">
        <f t="shared" ca="1" si="113"/>
        <v>0</v>
      </c>
      <c r="CC36" s="90">
        <f t="shared" ca="1" si="113"/>
        <v>11828.154940309129</v>
      </c>
      <c r="CD36" s="90">
        <f t="shared" ca="1" si="113"/>
        <v>0</v>
      </c>
      <c r="CE36" s="90">
        <f t="shared" ca="1" si="113"/>
        <v>0</v>
      </c>
      <c r="CF36" s="90">
        <f t="shared" ca="1" si="113"/>
        <v>0</v>
      </c>
      <c r="CG36" s="92">
        <f t="shared" ca="1" si="24"/>
        <v>105506.52116703562</v>
      </c>
      <c r="CH36" s="90">
        <f t="shared" ref="CH36:CX36" ca="1" si="114">$C36*CH$4</f>
        <v>0</v>
      </c>
      <c r="CI36" s="90">
        <f t="shared" ca="1" si="114"/>
        <v>7683.6439572874269</v>
      </c>
      <c r="CJ36" s="90">
        <f t="shared" ca="1" si="114"/>
        <v>11471.137140273551</v>
      </c>
      <c r="CK36" s="90">
        <f t="shared" ca="1" si="114"/>
        <v>9577.3905487804877</v>
      </c>
      <c r="CL36" s="90">
        <f t="shared" ca="1" si="114"/>
        <v>8925.4450008894346</v>
      </c>
      <c r="CM36" s="90">
        <f t="shared" ca="1" si="114"/>
        <v>8056.1842703680304</v>
      </c>
      <c r="CN36" s="90">
        <f t="shared" ca="1" si="114"/>
        <v>3151.0701481400956</v>
      </c>
      <c r="CO36" s="90">
        <f t="shared" ca="1" si="114"/>
        <v>15072.360166719378</v>
      </c>
      <c r="CP36" s="90">
        <f t="shared" ca="1" si="114"/>
        <v>6907.5183050361711</v>
      </c>
      <c r="CQ36" s="90">
        <f t="shared" ca="1" si="114"/>
        <v>6798.8607137209956</v>
      </c>
      <c r="CR36" s="90">
        <f t="shared" ca="1" si="114"/>
        <v>5370.7895135786857</v>
      </c>
      <c r="CS36" s="90">
        <f t="shared" ca="1" si="114"/>
        <v>5976.1675223346656</v>
      </c>
      <c r="CT36" s="90">
        <f t="shared" ca="1" si="114"/>
        <v>16515.953879906712</v>
      </c>
      <c r="CU36" s="90">
        <f t="shared" ca="1" si="114"/>
        <v>0</v>
      </c>
      <c r="CV36" s="90">
        <f t="shared" ca="1" si="114"/>
        <v>0</v>
      </c>
      <c r="CW36" s="90">
        <f t="shared" ca="1" si="114"/>
        <v>0</v>
      </c>
      <c r="CX36" s="90">
        <f t="shared" ca="1" si="114"/>
        <v>0</v>
      </c>
      <c r="CY36" s="92">
        <f t="shared" ca="1" si="27"/>
        <v>219395.1993783848</v>
      </c>
      <c r="CZ36" s="90">
        <f t="shared" ref="CZ36:DU36" ca="1" si="115">$C36*CZ$4</f>
        <v>0</v>
      </c>
      <c r="DA36" s="90">
        <f t="shared" ca="1" si="115"/>
        <v>34382.366394730605</v>
      </c>
      <c r="DB36" s="90">
        <f t="shared" ca="1" si="115"/>
        <v>16841.926653852239</v>
      </c>
      <c r="DC36" s="90">
        <f t="shared" ca="1" si="115"/>
        <v>24742.885793770016</v>
      </c>
      <c r="DD36" s="90">
        <f t="shared" ca="1" si="115"/>
        <v>0</v>
      </c>
      <c r="DE36" s="90">
        <f t="shared" ca="1" si="115"/>
        <v>0</v>
      </c>
      <c r="DF36" s="90">
        <f t="shared" ca="1" si="115"/>
        <v>0</v>
      </c>
      <c r="DG36" s="90">
        <f t="shared" ca="1" si="115"/>
        <v>0</v>
      </c>
      <c r="DH36" s="90">
        <f t="shared" ca="1" si="115"/>
        <v>11688.452322903904</v>
      </c>
      <c r="DI36" s="90">
        <f t="shared" ca="1" si="115"/>
        <v>43137.063752124763</v>
      </c>
      <c r="DJ36" s="90">
        <f t="shared" ca="1" si="115"/>
        <v>0</v>
      </c>
      <c r="DK36" s="90">
        <f t="shared" ca="1" si="115"/>
        <v>0</v>
      </c>
      <c r="DL36" s="90">
        <f t="shared" ca="1" si="115"/>
        <v>0</v>
      </c>
      <c r="DM36" s="90">
        <f t="shared" ca="1" si="115"/>
        <v>0</v>
      </c>
      <c r="DN36" s="90">
        <f t="shared" ca="1" si="115"/>
        <v>21436.590515179669</v>
      </c>
      <c r="DO36" s="90">
        <f t="shared" ca="1" si="115"/>
        <v>0</v>
      </c>
      <c r="DP36" s="90">
        <f t="shared" ca="1" si="115"/>
        <v>0</v>
      </c>
      <c r="DQ36" s="90">
        <f t="shared" ca="1" si="115"/>
        <v>20893.302558603791</v>
      </c>
      <c r="DR36" s="90">
        <f t="shared" ca="1" si="115"/>
        <v>6364.2303484602917</v>
      </c>
      <c r="DS36" s="90">
        <f t="shared" ca="1" si="115"/>
        <v>11579.794731588727</v>
      </c>
      <c r="DT36" s="90">
        <f t="shared" ca="1" si="115"/>
        <v>16609.088958176861</v>
      </c>
      <c r="DU36" s="90">
        <f t="shared" ca="1" si="115"/>
        <v>11719.497348993953</v>
      </c>
      <c r="DV36" s="92">
        <f t="shared" ca="1" si="60"/>
        <v>111063.58083715462</v>
      </c>
      <c r="DW36" s="90">
        <f t="shared" ref="DW36:EA36" ca="1" si="116">$C36*DW$4</f>
        <v>0</v>
      </c>
      <c r="DX36" s="90">
        <f t="shared" ca="1" si="116"/>
        <v>34879.086812171408</v>
      </c>
      <c r="DY36" s="90">
        <f t="shared" ca="1" si="116"/>
        <v>41134.659569316529</v>
      </c>
      <c r="DZ36" s="90">
        <f t="shared" ca="1" si="116"/>
        <v>35049.834455666685</v>
      </c>
      <c r="EA36" s="90">
        <f t="shared" ca="1" si="116"/>
        <v>0</v>
      </c>
      <c r="EB36" s="92">
        <f t="shared" ca="1" si="61"/>
        <v>273987.87775773811</v>
      </c>
      <c r="EC36" s="90">
        <f t="shared" ref="EC36:FD36" ca="1" si="117">$C36*EC$4</f>
        <v>0</v>
      </c>
      <c r="ED36" s="90">
        <f t="shared" ca="1" si="117"/>
        <v>19185.82612365103</v>
      </c>
      <c r="EE36" s="90">
        <f t="shared" ca="1" si="117"/>
        <v>11781.587401174054</v>
      </c>
      <c r="EF36" s="90">
        <f t="shared" ca="1" si="117"/>
        <v>17369.692097383089</v>
      </c>
      <c r="EG36" s="90">
        <f t="shared" ca="1" si="117"/>
        <v>12635.325618650435</v>
      </c>
      <c r="EH36" s="90">
        <f t="shared" ca="1" si="117"/>
        <v>20862.25753251374</v>
      </c>
      <c r="EI36" s="90">
        <f t="shared" ca="1" si="117"/>
        <v>16298.638697276358</v>
      </c>
      <c r="EJ36" s="90">
        <f t="shared" ca="1" si="117"/>
        <v>19341.051254101279</v>
      </c>
      <c r="EK36" s="90">
        <f t="shared" ca="1" si="117"/>
        <v>11005.461748922799</v>
      </c>
      <c r="EL36" s="90">
        <f t="shared" ca="1" si="117"/>
        <v>14420.414618828319</v>
      </c>
      <c r="EM36" s="90">
        <f t="shared" ca="1" si="117"/>
        <v>6814.38322676602</v>
      </c>
      <c r="EN36" s="90">
        <f t="shared" ca="1" si="117"/>
        <v>10167.246044491441</v>
      </c>
      <c r="EO36" s="90">
        <f t="shared" ca="1" si="117"/>
        <v>17198.944453887816</v>
      </c>
      <c r="EP36" s="90">
        <f t="shared" ca="1" si="117"/>
        <v>0</v>
      </c>
      <c r="EQ36" s="90">
        <f t="shared" ca="1" si="117"/>
        <v>0</v>
      </c>
      <c r="ER36" s="90">
        <f t="shared" ca="1" si="117"/>
        <v>0</v>
      </c>
      <c r="ES36" s="90">
        <f t="shared" ca="1" si="117"/>
        <v>8211.4094008182801</v>
      </c>
      <c r="ET36" s="90">
        <f t="shared" ca="1" si="117"/>
        <v>30517.260646519357</v>
      </c>
      <c r="EU36" s="90">
        <f t="shared" ca="1" si="117"/>
        <v>0</v>
      </c>
      <c r="EV36" s="90">
        <f t="shared" ca="1" si="117"/>
        <v>0</v>
      </c>
      <c r="EW36" s="90">
        <f t="shared" ca="1" si="117"/>
        <v>58178.378892754088</v>
      </c>
      <c r="EX36" s="90">
        <f t="shared" ca="1" si="117"/>
        <v>0</v>
      </c>
      <c r="EY36" s="90">
        <f t="shared" ca="1" si="117"/>
        <v>0</v>
      </c>
      <c r="EZ36" s="90">
        <f t="shared" ca="1" si="117"/>
        <v>0</v>
      </c>
      <c r="FA36" s="90">
        <f t="shared" ca="1" si="117"/>
        <v>0</v>
      </c>
      <c r="FB36" s="90">
        <f t="shared" ca="1" si="117"/>
        <v>0</v>
      </c>
      <c r="FC36" s="90">
        <f t="shared" ca="1" si="117"/>
        <v>0</v>
      </c>
      <c r="FD36" s="90">
        <f t="shared" ca="1" si="117"/>
        <v>0</v>
      </c>
      <c r="FE36" s="92">
        <f t="shared" ca="1" si="62"/>
        <v>89223.404982804292</v>
      </c>
      <c r="FF36" s="90">
        <f t="shared" ref="FF36:FV36" ca="1" si="118">$C36*FF$4</f>
        <v>0</v>
      </c>
      <c r="FG36" s="90">
        <f t="shared" ca="1" si="118"/>
        <v>13380.406244811638</v>
      </c>
      <c r="FH36" s="90">
        <f t="shared" ca="1" si="118"/>
        <v>0</v>
      </c>
      <c r="FI36" s="90">
        <f t="shared" ca="1" si="118"/>
        <v>0</v>
      </c>
      <c r="FJ36" s="90">
        <f t="shared" ca="1" si="118"/>
        <v>11983.38007075938</v>
      </c>
      <c r="FK36" s="90">
        <f t="shared" ca="1" si="118"/>
        <v>0</v>
      </c>
      <c r="FL36" s="90">
        <f t="shared" ca="1" si="118"/>
        <v>11238.299444598175</v>
      </c>
      <c r="FM36" s="90">
        <f t="shared" ca="1" si="118"/>
        <v>14777.432418863898</v>
      </c>
      <c r="FN36" s="90">
        <f t="shared" ca="1" si="118"/>
        <v>0</v>
      </c>
      <c r="FO36" s="90">
        <f t="shared" ca="1" si="118"/>
        <v>13892.649175297467</v>
      </c>
      <c r="FP36" s="90">
        <f t="shared" ca="1" si="118"/>
        <v>0</v>
      </c>
      <c r="FQ36" s="90">
        <f t="shared" ca="1" si="118"/>
        <v>0</v>
      </c>
      <c r="FR36" s="90">
        <f t="shared" ca="1" si="118"/>
        <v>0</v>
      </c>
      <c r="FS36" s="90">
        <f t="shared" ca="1" si="118"/>
        <v>23951.237628473733</v>
      </c>
      <c r="FT36" s="90">
        <f t="shared" ca="1" si="118"/>
        <v>0</v>
      </c>
      <c r="FU36" s="90">
        <f t="shared" ca="1" si="118"/>
        <v>0</v>
      </c>
      <c r="FV36" s="90">
        <f t="shared" ca="1" si="118"/>
        <v>0</v>
      </c>
      <c r="FW36" s="92">
        <f t="shared" ca="1" si="63"/>
        <v>480639.09392615728</v>
      </c>
      <c r="FX36" s="90">
        <f t="shared" ref="FX36:GR36" ca="1" si="119">$C36*FX$4</f>
        <v>0</v>
      </c>
      <c r="FY36" s="90">
        <f t="shared" ca="1" si="119"/>
        <v>9577.3905487804877</v>
      </c>
      <c r="FZ36" s="90">
        <f t="shared" ca="1" si="119"/>
        <v>18130.295236589322</v>
      </c>
      <c r="GA36" s="90">
        <f t="shared" ca="1" si="119"/>
        <v>0</v>
      </c>
      <c r="GB36" s="90">
        <f t="shared" ca="1" si="119"/>
        <v>17074.764349527613</v>
      </c>
      <c r="GC36" s="90">
        <f t="shared" ca="1" si="119"/>
        <v>0</v>
      </c>
      <c r="GD36" s="90">
        <f t="shared" ca="1" si="119"/>
        <v>15724.305714610433</v>
      </c>
      <c r="GE36" s="90">
        <f t="shared" ca="1" si="119"/>
        <v>39660.020830039146</v>
      </c>
      <c r="GF36" s="90">
        <f t="shared" ca="1" si="119"/>
        <v>2048.9717219433137</v>
      </c>
      <c r="GG36" s="90">
        <f t="shared" ca="1" si="119"/>
        <v>370894.9266978298</v>
      </c>
      <c r="GH36" s="90">
        <f t="shared" ca="1" si="119"/>
        <v>0</v>
      </c>
      <c r="GI36" s="90">
        <f t="shared" ca="1" si="119"/>
        <v>0</v>
      </c>
      <c r="GJ36" s="90">
        <f t="shared" ca="1" si="119"/>
        <v>0</v>
      </c>
      <c r="GK36" s="90">
        <f t="shared" ca="1" si="119"/>
        <v>0</v>
      </c>
      <c r="GL36" s="90">
        <f t="shared" ca="1" si="119"/>
        <v>0</v>
      </c>
      <c r="GM36" s="90">
        <f t="shared" ca="1" si="119"/>
        <v>0</v>
      </c>
      <c r="GN36" s="90">
        <f t="shared" ca="1" si="119"/>
        <v>0</v>
      </c>
      <c r="GO36" s="90">
        <f t="shared" ca="1" si="119"/>
        <v>7528.4188268371754</v>
      </c>
      <c r="GP36" s="90">
        <f t="shared" ca="1" si="119"/>
        <v>0</v>
      </c>
      <c r="GQ36" s="90">
        <f t="shared" ca="1" si="119"/>
        <v>0</v>
      </c>
      <c r="GR36" s="90">
        <f t="shared" ca="1" si="119"/>
        <v>0</v>
      </c>
      <c r="GS36" s="92">
        <f t="shared" ca="1" si="64"/>
        <v>104513.08033215402</v>
      </c>
      <c r="GT36" s="90">
        <f t="shared" ref="GT36:HD36" ca="1" si="120">$C36*GT$4</f>
        <v>0</v>
      </c>
      <c r="GU36" s="90">
        <f t="shared" ca="1" si="120"/>
        <v>23159.589463177454</v>
      </c>
      <c r="GV36" s="90">
        <f t="shared" ca="1" si="120"/>
        <v>21390.022976044591</v>
      </c>
      <c r="GW36" s="90">
        <f t="shared" ca="1" si="120"/>
        <v>24944.678463355343</v>
      </c>
      <c r="GX36" s="90">
        <f t="shared" ca="1" si="120"/>
        <v>0</v>
      </c>
      <c r="GY36" s="90">
        <f t="shared" ca="1" si="120"/>
        <v>35018.789429576631</v>
      </c>
      <c r="GZ36" s="90">
        <f t="shared" ca="1" si="120"/>
        <v>0</v>
      </c>
      <c r="HA36" s="90">
        <f t="shared" ca="1" si="120"/>
        <v>0</v>
      </c>
      <c r="HB36" s="90">
        <f t="shared" ca="1" si="120"/>
        <v>0</v>
      </c>
      <c r="HC36" s="90">
        <f t="shared" ca="1" si="120"/>
        <v>0</v>
      </c>
      <c r="HD36" s="90">
        <f t="shared" ca="1" si="120"/>
        <v>0</v>
      </c>
      <c r="HE36" s="92">
        <f t="shared" ca="1" si="65"/>
        <v>143381.45299689687</v>
      </c>
      <c r="HF36" s="90">
        <f t="shared" ref="HF36:HU36" ca="1" si="121">$C36*HF$4</f>
        <v>0</v>
      </c>
      <c r="HG36" s="90">
        <f t="shared" ca="1" si="121"/>
        <v>0</v>
      </c>
      <c r="HH36" s="90">
        <f t="shared" ca="1" si="121"/>
        <v>0</v>
      </c>
      <c r="HI36" s="90">
        <f t="shared" ca="1" si="121"/>
        <v>0</v>
      </c>
      <c r="HJ36" s="90">
        <f t="shared" ca="1" si="121"/>
        <v>0</v>
      </c>
      <c r="HK36" s="90">
        <f t="shared" ca="1" si="121"/>
        <v>0</v>
      </c>
      <c r="HL36" s="90">
        <f t="shared" ca="1" si="121"/>
        <v>0</v>
      </c>
      <c r="HM36" s="90">
        <f t="shared" ca="1" si="121"/>
        <v>0</v>
      </c>
      <c r="HN36" s="90">
        <f t="shared" ca="1" si="121"/>
        <v>21545.248106494848</v>
      </c>
      <c r="HO36" s="90">
        <f t="shared" ca="1" si="121"/>
        <v>121836.20489040203</v>
      </c>
      <c r="HP36" s="90">
        <f t="shared" ca="1" si="121"/>
        <v>0</v>
      </c>
      <c r="HQ36" s="90">
        <f t="shared" ca="1" si="121"/>
        <v>0</v>
      </c>
      <c r="HR36" s="90">
        <f t="shared" ca="1" si="121"/>
        <v>0</v>
      </c>
      <c r="HS36" s="90">
        <f t="shared" ca="1" si="121"/>
        <v>0</v>
      </c>
      <c r="HT36" s="90">
        <f t="shared" ca="1" si="121"/>
        <v>0</v>
      </c>
      <c r="HU36" s="90">
        <f t="shared" ca="1" si="121"/>
        <v>0</v>
      </c>
      <c r="HV36" s="92">
        <f t="shared" ca="1" si="66"/>
        <v>55741.344344685138</v>
      </c>
      <c r="HW36" s="90">
        <f t="shared" ref="HW36:IE36" ca="1" si="122">$C36*HW$4</f>
        <v>55741.344344685138</v>
      </c>
      <c r="HX36" s="90">
        <f t="shared" ca="1" si="122"/>
        <v>0</v>
      </c>
      <c r="HY36" s="90">
        <f t="shared" ca="1" si="122"/>
        <v>0</v>
      </c>
      <c r="HZ36" s="90">
        <f t="shared" ca="1" si="122"/>
        <v>0</v>
      </c>
      <c r="IA36" s="90">
        <f t="shared" ca="1" si="122"/>
        <v>0</v>
      </c>
      <c r="IB36" s="90">
        <f t="shared" ca="1" si="122"/>
        <v>0</v>
      </c>
      <c r="IC36" s="90">
        <f t="shared" ca="1" si="122"/>
        <v>0</v>
      </c>
      <c r="ID36" s="90">
        <f t="shared" ca="1" si="122"/>
        <v>0</v>
      </c>
      <c r="IE36" s="90">
        <f t="shared" ca="1" si="122"/>
        <v>0</v>
      </c>
      <c r="IF36" s="92">
        <f t="shared" ca="1" si="40"/>
        <v>161154.7304334506</v>
      </c>
      <c r="IG36" s="90">
        <f t="shared" ref="IG36:IX36" ca="1" si="123">$C36*IG$4</f>
        <v>161154.7304334506</v>
      </c>
      <c r="IH36" s="90">
        <f t="shared" ca="1" si="123"/>
        <v>0</v>
      </c>
      <c r="II36" s="90">
        <f t="shared" ca="1" si="123"/>
        <v>0</v>
      </c>
      <c r="IJ36" s="90">
        <f t="shared" ca="1" si="123"/>
        <v>0</v>
      </c>
      <c r="IK36" s="90">
        <f t="shared" ca="1" si="123"/>
        <v>0</v>
      </c>
      <c r="IL36" s="90">
        <f t="shared" ca="1" si="123"/>
        <v>0</v>
      </c>
      <c r="IM36" s="90">
        <f t="shared" ca="1" si="123"/>
        <v>0</v>
      </c>
      <c r="IN36" s="90">
        <f t="shared" ca="1" si="123"/>
        <v>0</v>
      </c>
      <c r="IO36" s="90">
        <f t="shared" ca="1" si="123"/>
        <v>0</v>
      </c>
      <c r="IP36" s="90">
        <f t="shared" ca="1" si="123"/>
        <v>0</v>
      </c>
      <c r="IQ36" s="90">
        <f t="shared" ca="1" si="123"/>
        <v>0</v>
      </c>
      <c r="IR36" s="90">
        <f t="shared" ca="1" si="123"/>
        <v>0</v>
      </c>
      <c r="IS36" s="90">
        <f t="shared" ca="1" si="123"/>
        <v>0</v>
      </c>
      <c r="IT36" s="90">
        <f t="shared" ca="1" si="123"/>
        <v>0</v>
      </c>
      <c r="IU36" s="90">
        <f t="shared" ca="1" si="123"/>
        <v>0</v>
      </c>
      <c r="IV36" s="90">
        <f t="shared" ca="1" si="123"/>
        <v>0</v>
      </c>
      <c r="IW36" s="90">
        <f t="shared" ca="1" si="123"/>
        <v>0</v>
      </c>
      <c r="IX36" s="90">
        <f t="shared" ca="1" si="123"/>
        <v>0</v>
      </c>
      <c r="IY36" s="92">
        <f t="shared" ca="1" si="43"/>
        <v>308649.64938727918</v>
      </c>
      <c r="IZ36" s="90">
        <f t="shared" ref="IZ36:JS36" ca="1" si="124">$C36*IZ$4</f>
        <v>308649.64938727918</v>
      </c>
      <c r="JA36" s="90">
        <f t="shared" ca="1" si="124"/>
        <v>0</v>
      </c>
      <c r="JB36" s="90">
        <f t="shared" ca="1" si="124"/>
        <v>0</v>
      </c>
      <c r="JC36" s="90">
        <f t="shared" ca="1" si="124"/>
        <v>0</v>
      </c>
      <c r="JD36" s="90">
        <f t="shared" ca="1" si="124"/>
        <v>0</v>
      </c>
      <c r="JE36" s="90">
        <f t="shared" ca="1" si="124"/>
        <v>0</v>
      </c>
      <c r="JF36" s="90">
        <f t="shared" ca="1" si="124"/>
        <v>0</v>
      </c>
      <c r="JG36" s="90">
        <f t="shared" ca="1" si="124"/>
        <v>0</v>
      </c>
      <c r="JH36" s="90">
        <f t="shared" ca="1" si="124"/>
        <v>0</v>
      </c>
      <c r="JI36" s="90">
        <f t="shared" ca="1" si="124"/>
        <v>0</v>
      </c>
      <c r="JJ36" s="90">
        <f t="shared" ca="1" si="124"/>
        <v>0</v>
      </c>
      <c r="JK36" s="90">
        <f t="shared" ca="1" si="124"/>
        <v>0</v>
      </c>
      <c r="JL36" s="90">
        <f t="shared" ca="1" si="124"/>
        <v>0</v>
      </c>
      <c r="JM36" s="90">
        <f t="shared" ca="1" si="124"/>
        <v>0</v>
      </c>
      <c r="JN36" s="90">
        <f t="shared" ca="1" si="124"/>
        <v>0</v>
      </c>
      <c r="JO36" s="90">
        <f t="shared" ca="1" si="124"/>
        <v>0</v>
      </c>
      <c r="JP36" s="90">
        <f t="shared" ca="1" si="124"/>
        <v>0</v>
      </c>
      <c r="JQ36" s="90">
        <f t="shared" ca="1" si="124"/>
        <v>0</v>
      </c>
      <c r="JR36" s="90">
        <f t="shared" ca="1" si="124"/>
        <v>0</v>
      </c>
      <c r="JS36" s="90">
        <f t="shared" ca="1" si="124"/>
        <v>0</v>
      </c>
      <c r="JT36" s="92">
        <f t="shared" ca="1" si="46"/>
        <v>201373.56173311066</v>
      </c>
      <c r="JU36" s="90">
        <f t="shared" ref="JU36:LL36" ca="1" si="125">$C36*JU$4</f>
        <v>121572.3221686366</v>
      </c>
      <c r="JV36" s="90">
        <f t="shared" ca="1" si="125"/>
        <v>0</v>
      </c>
      <c r="JW36" s="90">
        <f t="shared" ca="1" si="125"/>
        <v>0</v>
      </c>
      <c r="JX36" s="90">
        <f t="shared" ca="1" si="125"/>
        <v>0</v>
      </c>
      <c r="JY36" s="90">
        <f t="shared" ca="1" si="125"/>
        <v>0</v>
      </c>
      <c r="JZ36" s="90">
        <f t="shared" ca="1" si="125"/>
        <v>0</v>
      </c>
      <c r="KA36" s="90">
        <f t="shared" ca="1" si="125"/>
        <v>0</v>
      </c>
      <c r="KB36" s="90">
        <f t="shared" ca="1" si="125"/>
        <v>0</v>
      </c>
      <c r="KC36" s="90">
        <f t="shared" ca="1" si="125"/>
        <v>0</v>
      </c>
      <c r="KD36" s="90">
        <f t="shared" ca="1" si="125"/>
        <v>0</v>
      </c>
      <c r="KE36" s="90">
        <f t="shared" ca="1" si="125"/>
        <v>0</v>
      </c>
      <c r="KF36" s="90">
        <f t="shared" ca="1" si="125"/>
        <v>0</v>
      </c>
      <c r="KG36" s="90">
        <f t="shared" ca="1" si="125"/>
        <v>0</v>
      </c>
      <c r="KH36" s="90">
        <f t="shared" ca="1" si="125"/>
        <v>0</v>
      </c>
      <c r="KI36" s="90">
        <f t="shared" ca="1" si="125"/>
        <v>0</v>
      </c>
      <c r="KJ36" s="90">
        <f t="shared" ca="1" si="125"/>
        <v>0</v>
      </c>
      <c r="KK36" s="90">
        <f t="shared" ca="1" si="125"/>
        <v>0</v>
      </c>
      <c r="KL36" s="90">
        <f t="shared" ca="1" si="125"/>
        <v>0</v>
      </c>
      <c r="KM36" s="90">
        <f t="shared" ca="1" si="125"/>
        <v>21840.175854350324</v>
      </c>
      <c r="KN36" s="90">
        <f t="shared" ca="1" si="125"/>
        <v>0</v>
      </c>
      <c r="KO36" s="90">
        <f t="shared" ca="1" si="125"/>
        <v>0</v>
      </c>
      <c r="KP36" s="90">
        <f t="shared" ca="1" si="125"/>
        <v>0</v>
      </c>
      <c r="KQ36" s="90">
        <f t="shared" ca="1" si="125"/>
        <v>0</v>
      </c>
      <c r="KR36" s="90">
        <f t="shared" ca="1" si="125"/>
        <v>0</v>
      </c>
      <c r="KS36" s="90">
        <f t="shared" ca="1" si="125"/>
        <v>0</v>
      </c>
      <c r="KT36" s="90">
        <f t="shared" ca="1" si="125"/>
        <v>0</v>
      </c>
      <c r="KU36" s="90">
        <f t="shared" ca="1" si="125"/>
        <v>0</v>
      </c>
      <c r="KV36" s="90">
        <f t="shared" ca="1" si="125"/>
        <v>0</v>
      </c>
      <c r="KW36" s="90">
        <f t="shared" ca="1" si="125"/>
        <v>0</v>
      </c>
      <c r="KX36" s="90">
        <f t="shared" ca="1" si="125"/>
        <v>0</v>
      </c>
      <c r="KY36" s="90">
        <f t="shared" ca="1" si="125"/>
        <v>0</v>
      </c>
      <c r="KZ36" s="90">
        <f t="shared" ca="1" si="125"/>
        <v>0</v>
      </c>
      <c r="LA36" s="90">
        <f t="shared" ca="1" si="125"/>
        <v>0</v>
      </c>
      <c r="LB36" s="90">
        <f t="shared" ca="1" si="125"/>
        <v>19573.888949776658</v>
      </c>
      <c r="LC36" s="90">
        <f t="shared" ca="1" si="125"/>
        <v>0</v>
      </c>
      <c r="LD36" s="90">
        <f t="shared" ca="1" si="125"/>
        <v>0</v>
      </c>
      <c r="LE36" s="90">
        <f t="shared" ca="1" si="125"/>
        <v>0</v>
      </c>
      <c r="LF36" s="90">
        <f t="shared" ca="1" si="125"/>
        <v>0</v>
      </c>
      <c r="LG36" s="90">
        <f t="shared" ca="1" si="125"/>
        <v>38387.174760347079</v>
      </c>
      <c r="LH36" s="90">
        <f t="shared" ca="1" si="125"/>
        <v>0</v>
      </c>
      <c r="LI36" s="90">
        <f t="shared" ca="1" si="125"/>
        <v>0</v>
      </c>
      <c r="LJ36" s="90">
        <f t="shared" ca="1" si="125"/>
        <v>0</v>
      </c>
      <c r="LK36" s="90">
        <f t="shared" ca="1" si="125"/>
        <v>0</v>
      </c>
      <c r="LL36" s="90">
        <f t="shared" ca="1" si="125"/>
        <v>0</v>
      </c>
      <c r="LM36" s="92">
        <f t="shared" ca="1" si="67"/>
        <v>152291.37548474129</v>
      </c>
      <c r="LN36" s="90">
        <f t="shared" ref="LN36:LR36" ca="1" si="126">$C36*LN$4</f>
        <v>152291.37548474129</v>
      </c>
      <c r="LO36" s="90">
        <f t="shared" ca="1" si="126"/>
        <v>0</v>
      </c>
      <c r="LP36" s="90">
        <f t="shared" ca="1" si="126"/>
        <v>0</v>
      </c>
      <c r="LQ36" s="90">
        <f t="shared" ca="1" si="126"/>
        <v>0</v>
      </c>
      <c r="LR36" s="90">
        <f t="shared" ca="1" si="126"/>
        <v>0</v>
      </c>
      <c r="LS36" s="92">
        <f t="shared" ca="1" si="68"/>
        <v>73374.919163833678</v>
      </c>
      <c r="LT36" s="90">
        <f t="shared" ref="LT36:MF36" ca="1" si="127">$C36*LT$4</f>
        <v>73374.919163833678</v>
      </c>
      <c r="LU36" s="90">
        <f t="shared" ca="1" si="127"/>
        <v>0</v>
      </c>
      <c r="LV36" s="90">
        <f t="shared" ca="1" si="127"/>
        <v>0</v>
      </c>
      <c r="LW36" s="90">
        <f t="shared" ca="1" si="127"/>
        <v>0</v>
      </c>
      <c r="LX36" s="90">
        <f t="shared" ca="1" si="127"/>
        <v>0</v>
      </c>
      <c r="LY36" s="90">
        <f t="shared" ca="1" si="127"/>
        <v>0</v>
      </c>
      <c r="LZ36" s="90">
        <f t="shared" ca="1" si="127"/>
        <v>0</v>
      </c>
      <c r="MA36" s="90">
        <f t="shared" ca="1" si="127"/>
        <v>0</v>
      </c>
      <c r="MB36" s="90">
        <f t="shared" ca="1" si="127"/>
        <v>0</v>
      </c>
      <c r="MC36" s="90">
        <f t="shared" ca="1" si="127"/>
        <v>0</v>
      </c>
      <c r="MD36" s="90">
        <f t="shared" ca="1" si="127"/>
        <v>0</v>
      </c>
      <c r="ME36" s="90">
        <f t="shared" ca="1" si="127"/>
        <v>0</v>
      </c>
      <c r="MF36" s="90">
        <f t="shared" ca="1" si="127"/>
        <v>0</v>
      </c>
      <c r="MG36" s="92">
        <f t="shared" ca="1" si="69"/>
        <v>83635.300286595259</v>
      </c>
      <c r="MH36" s="90">
        <f t="shared" ref="MH36:NB36" ca="1" si="128">$C36*MH$4</f>
        <v>83635.300286595259</v>
      </c>
      <c r="MI36" s="90">
        <f t="shared" ca="1" si="128"/>
        <v>0</v>
      </c>
      <c r="MJ36" s="90">
        <f t="shared" ca="1" si="128"/>
        <v>0</v>
      </c>
      <c r="MK36" s="90">
        <f t="shared" ca="1" si="128"/>
        <v>0</v>
      </c>
      <c r="ML36" s="90">
        <f t="shared" ca="1" si="128"/>
        <v>0</v>
      </c>
      <c r="MM36" s="90">
        <f t="shared" ca="1" si="128"/>
        <v>0</v>
      </c>
      <c r="MN36" s="90">
        <f t="shared" ca="1" si="128"/>
        <v>0</v>
      </c>
      <c r="MO36" s="90">
        <f t="shared" ca="1" si="128"/>
        <v>0</v>
      </c>
      <c r="MP36" s="90">
        <f t="shared" ca="1" si="128"/>
        <v>0</v>
      </c>
      <c r="MQ36" s="90">
        <f t="shared" ca="1" si="128"/>
        <v>0</v>
      </c>
      <c r="MR36" s="90">
        <f t="shared" ca="1" si="128"/>
        <v>0</v>
      </c>
      <c r="MS36" s="90">
        <f t="shared" ca="1" si="128"/>
        <v>0</v>
      </c>
      <c r="MT36" s="90">
        <f t="shared" ca="1" si="128"/>
        <v>0</v>
      </c>
      <c r="MU36" s="90">
        <f t="shared" ca="1" si="128"/>
        <v>0</v>
      </c>
      <c r="MV36" s="90">
        <f t="shared" ca="1" si="128"/>
        <v>0</v>
      </c>
      <c r="MW36" s="90">
        <f t="shared" ca="1" si="128"/>
        <v>0</v>
      </c>
      <c r="MX36" s="90">
        <f t="shared" ca="1" si="128"/>
        <v>0</v>
      </c>
      <c r="MY36" s="90">
        <f t="shared" ca="1" si="128"/>
        <v>0</v>
      </c>
      <c r="MZ36" s="90">
        <f t="shared" ca="1" si="128"/>
        <v>0</v>
      </c>
      <c r="NA36" s="90">
        <f t="shared" ca="1" si="128"/>
        <v>0</v>
      </c>
      <c r="NB36" s="90">
        <f t="shared" ca="1" si="128"/>
        <v>0</v>
      </c>
      <c r="NC36" s="92">
        <f t="shared" ca="1" si="70"/>
        <v>0</v>
      </c>
      <c r="ND36" s="90">
        <f t="shared" ref="ND36:NI36" ca="1" si="129">$C36*ND$4</f>
        <v>0</v>
      </c>
      <c r="NE36" s="90">
        <f t="shared" ca="1" si="129"/>
        <v>0</v>
      </c>
      <c r="NF36" s="90">
        <f t="shared" ca="1" si="129"/>
        <v>0</v>
      </c>
      <c r="NG36" s="90">
        <f t="shared" ca="1" si="129"/>
        <v>0</v>
      </c>
      <c r="NH36" s="90">
        <f t="shared" ca="1" si="129"/>
        <v>0</v>
      </c>
      <c r="NI36" s="90">
        <f t="shared" ca="1" si="129"/>
        <v>0</v>
      </c>
      <c r="NJ36" s="93">
        <f t="shared" ca="1" si="56"/>
        <v>3141384.1000000006</v>
      </c>
      <c r="NK36" s="94">
        <f t="shared" ca="1" si="57"/>
        <v>0</v>
      </c>
    </row>
    <row r="37" spans="1:375" x14ac:dyDescent="0.25">
      <c r="A37" s="67">
        <v>82200</v>
      </c>
      <c r="B37" s="95" t="s">
        <v>3</v>
      </c>
      <c r="C37" s="90">
        <f>IFERROR(HLOOKUP($A37,Náklady_2018!$D$1:$MN$27,24,FALSE),0)</f>
        <v>0</v>
      </c>
      <c r="D37" s="19"/>
      <c r="E37" s="19"/>
      <c r="F37" s="91" t="s">
        <v>585</v>
      </c>
      <c r="G37" s="92">
        <f t="shared" si="58"/>
        <v>0</v>
      </c>
      <c r="H37" s="90">
        <f t="shared" ref="H37:BS37" si="130">IF($C37=0,0,"!!!")</f>
        <v>0</v>
      </c>
      <c r="I37" s="90">
        <f t="shared" si="130"/>
        <v>0</v>
      </c>
      <c r="J37" s="90">
        <f t="shared" si="130"/>
        <v>0</v>
      </c>
      <c r="K37" s="90">
        <f t="shared" si="130"/>
        <v>0</v>
      </c>
      <c r="L37" s="90">
        <f t="shared" si="130"/>
        <v>0</v>
      </c>
      <c r="M37" s="90">
        <f t="shared" si="130"/>
        <v>0</v>
      </c>
      <c r="N37" s="90">
        <f t="shared" si="130"/>
        <v>0</v>
      </c>
      <c r="O37" s="90">
        <f t="shared" si="130"/>
        <v>0</v>
      </c>
      <c r="P37" s="90">
        <f t="shared" si="130"/>
        <v>0</v>
      </c>
      <c r="Q37" s="90">
        <f t="shared" si="130"/>
        <v>0</v>
      </c>
      <c r="R37" s="90">
        <f t="shared" si="130"/>
        <v>0</v>
      </c>
      <c r="S37" s="90">
        <f t="shared" si="130"/>
        <v>0</v>
      </c>
      <c r="T37" s="90">
        <f t="shared" si="130"/>
        <v>0</v>
      </c>
      <c r="U37" s="90">
        <f t="shared" si="130"/>
        <v>0</v>
      </c>
      <c r="V37" s="90">
        <f t="shared" si="130"/>
        <v>0</v>
      </c>
      <c r="W37" s="90">
        <f t="shared" si="130"/>
        <v>0</v>
      </c>
      <c r="X37" s="90">
        <f t="shared" si="130"/>
        <v>0</v>
      </c>
      <c r="Y37" s="90">
        <f t="shared" si="130"/>
        <v>0</v>
      </c>
      <c r="Z37" s="90">
        <f t="shared" si="130"/>
        <v>0</v>
      </c>
      <c r="AA37" s="90">
        <f t="shared" si="130"/>
        <v>0</v>
      </c>
      <c r="AB37" s="90">
        <f t="shared" si="130"/>
        <v>0</v>
      </c>
      <c r="AC37" s="90">
        <f t="shared" si="130"/>
        <v>0</v>
      </c>
      <c r="AD37" s="90">
        <f t="shared" si="130"/>
        <v>0</v>
      </c>
      <c r="AE37" s="90">
        <f t="shared" si="130"/>
        <v>0</v>
      </c>
      <c r="AF37" s="90">
        <f t="shared" si="130"/>
        <v>0</v>
      </c>
      <c r="AG37" s="90">
        <f t="shared" si="130"/>
        <v>0</v>
      </c>
      <c r="AH37" s="90">
        <f t="shared" si="130"/>
        <v>0</v>
      </c>
      <c r="AI37" s="90">
        <f t="shared" si="130"/>
        <v>0</v>
      </c>
      <c r="AJ37" s="90">
        <f t="shared" si="130"/>
        <v>0</v>
      </c>
      <c r="AK37" s="90">
        <f t="shared" si="130"/>
        <v>0</v>
      </c>
      <c r="AL37" s="90">
        <f t="shared" si="130"/>
        <v>0</v>
      </c>
      <c r="AM37" s="90">
        <f t="shared" si="130"/>
        <v>0</v>
      </c>
      <c r="AN37" s="90">
        <f t="shared" si="130"/>
        <v>0</v>
      </c>
      <c r="AO37" s="90">
        <f t="shared" si="130"/>
        <v>0</v>
      </c>
      <c r="AP37" s="90">
        <f t="shared" si="130"/>
        <v>0</v>
      </c>
      <c r="AQ37" s="90">
        <f t="shared" si="130"/>
        <v>0</v>
      </c>
      <c r="AR37" s="90">
        <f t="shared" si="130"/>
        <v>0</v>
      </c>
      <c r="AS37" s="90">
        <f t="shared" si="130"/>
        <v>0</v>
      </c>
      <c r="AT37" s="90">
        <f t="shared" si="130"/>
        <v>0</v>
      </c>
      <c r="AU37" s="90">
        <f t="shared" si="130"/>
        <v>0</v>
      </c>
      <c r="AV37" s="90">
        <f t="shared" si="130"/>
        <v>0</v>
      </c>
      <c r="AW37" s="90">
        <f t="shared" si="130"/>
        <v>0</v>
      </c>
      <c r="AX37" s="90">
        <f t="shared" si="130"/>
        <v>0</v>
      </c>
      <c r="AY37" s="90">
        <f t="shared" si="130"/>
        <v>0</v>
      </c>
      <c r="AZ37" s="90">
        <f t="shared" si="130"/>
        <v>0</v>
      </c>
      <c r="BA37" s="90">
        <f t="shared" si="130"/>
        <v>0</v>
      </c>
      <c r="BB37" s="90">
        <f t="shared" si="130"/>
        <v>0</v>
      </c>
      <c r="BC37" s="90">
        <f t="shared" si="130"/>
        <v>0</v>
      </c>
      <c r="BD37" s="92">
        <f t="shared" si="130"/>
        <v>0</v>
      </c>
      <c r="BE37" s="90">
        <f t="shared" si="130"/>
        <v>0</v>
      </c>
      <c r="BF37" s="90">
        <f t="shared" si="130"/>
        <v>0</v>
      </c>
      <c r="BG37" s="90">
        <f t="shared" si="130"/>
        <v>0</v>
      </c>
      <c r="BH37" s="90">
        <f t="shared" si="130"/>
        <v>0</v>
      </c>
      <c r="BI37" s="90">
        <f t="shared" si="130"/>
        <v>0</v>
      </c>
      <c r="BJ37" s="90">
        <f t="shared" si="130"/>
        <v>0</v>
      </c>
      <c r="BK37" s="90">
        <f t="shared" si="130"/>
        <v>0</v>
      </c>
      <c r="BL37" s="90">
        <f t="shared" si="130"/>
        <v>0</v>
      </c>
      <c r="BM37" s="90">
        <f t="shared" si="130"/>
        <v>0</v>
      </c>
      <c r="BN37" s="90">
        <f t="shared" si="130"/>
        <v>0</v>
      </c>
      <c r="BO37" s="90">
        <f t="shared" si="130"/>
        <v>0</v>
      </c>
      <c r="BP37" s="90">
        <f t="shared" si="130"/>
        <v>0</v>
      </c>
      <c r="BQ37" s="90">
        <f t="shared" si="130"/>
        <v>0</v>
      </c>
      <c r="BR37" s="90">
        <f t="shared" si="130"/>
        <v>0</v>
      </c>
      <c r="BS37" s="90">
        <f t="shared" si="130"/>
        <v>0</v>
      </c>
      <c r="BT37" s="90">
        <f t="shared" ref="BT37:EE37" si="131">IF($C37=0,0,"!!!")</f>
        <v>0</v>
      </c>
      <c r="BU37" s="90">
        <f t="shared" si="131"/>
        <v>0</v>
      </c>
      <c r="BV37" s="90">
        <f t="shared" si="131"/>
        <v>0</v>
      </c>
      <c r="BW37" s="90">
        <f t="shared" si="131"/>
        <v>0</v>
      </c>
      <c r="BX37" s="90">
        <f t="shared" si="131"/>
        <v>0</v>
      </c>
      <c r="BY37" s="90">
        <f t="shared" si="131"/>
        <v>0</v>
      </c>
      <c r="BZ37" s="90">
        <f t="shared" si="131"/>
        <v>0</v>
      </c>
      <c r="CA37" s="90">
        <f t="shared" si="131"/>
        <v>0</v>
      </c>
      <c r="CB37" s="90">
        <f t="shared" si="131"/>
        <v>0</v>
      </c>
      <c r="CC37" s="90">
        <f t="shared" si="131"/>
        <v>0</v>
      </c>
      <c r="CD37" s="90">
        <f t="shared" si="131"/>
        <v>0</v>
      </c>
      <c r="CE37" s="90">
        <f t="shared" si="131"/>
        <v>0</v>
      </c>
      <c r="CF37" s="90">
        <f t="shared" si="131"/>
        <v>0</v>
      </c>
      <c r="CG37" s="92">
        <f t="shared" si="131"/>
        <v>0</v>
      </c>
      <c r="CH37" s="90">
        <f t="shared" si="131"/>
        <v>0</v>
      </c>
      <c r="CI37" s="90">
        <f t="shared" si="131"/>
        <v>0</v>
      </c>
      <c r="CJ37" s="90">
        <f t="shared" si="131"/>
        <v>0</v>
      </c>
      <c r="CK37" s="90">
        <f t="shared" si="131"/>
        <v>0</v>
      </c>
      <c r="CL37" s="90">
        <f t="shared" si="131"/>
        <v>0</v>
      </c>
      <c r="CM37" s="90">
        <f t="shared" si="131"/>
        <v>0</v>
      </c>
      <c r="CN37" s="90">
        <f t="shared" si="131"/>
        <v>0</v>
      </c>
      <c r="CO37" s="90">
        <f t="shared" si="131"/>
        <v>0</v>
      </c>
      <c r="CP37" s="90">
        <f t="shared" si="131"/>
        <v>0</v>
      </c>
      <c r="CQ37" s="90">
        <f t="shared" si="131"/>
        <v>0</v>
      </c>
      <c r="CR37" s="90">
        <f t="shared" si="131"/>
        <v>0</v>
      </c>
      <c r="CS37" s="90">
        <f t="shared" si="131"/>
        <v>0</v>
      </c>
      <c r="CT37" s="90">
        <f t="shared" si="131"/>
        <v>0</v>
      </c>
      <c r="CU37" s="90">
        <f t="shared" si="131"/>
        <v>0</v>
      </c>
      <c r="CV37" s="90">
        <f t="shared" si="131"/>
        <v>0</v>
      </c>
      <c r="CW37" s="90">
        <f t="shared" si="131"/>
        <v>0</v>
      </c>
      <c r="CX37" s="90">
        <f t="shared" si="131"/>
        <v>0</v>
      </c>
      <c r="CY37" s="92">
        <f t="shared" si="131"/>
        <v>0</v>
      </c>
      <c r="CZ37" s="90">
        <f t="shared" si="131"/>
        <v>0</v>
      </c>
      <c r="DA37" s="90">
        <f t="shared" si="131"/>
        <v>0</v>
      </c>
      <c r="DB37" s="90">
        <f t="shared" si="131"/>
        <v>0</v>
      </c>
      <c r="DC37" s="90">
        <f t="shared" si="131"/>
        <v>0</v>
      </c>
      <c r="DD37" s="90">
        <f t="shared" si="131"/>
        <v>0</v>
      </c>
      <c r="DE37" s="90">
        <f t="shared" si="131"/>
        <v>0</v>
      </c>
      <c r="DF37" s="90">
        <f t="shared" si="131"/>
        <v>0</v>
      </c>
      <c r="DG37" s="90">
        <f t="shared" si="131"/>
        <v>0</v>
      </c>
      <c r="DH37" s="90">
        <f t="shared" si="131"/>
        <v>0</v>
      </c>
      <c r="DI37" s="90">
        <f t="shared" si="131"/>
        <v>0</v>
      </c>
      <c r="DJ37" s="90">
        <f t="shared" si="131"/>
        <v>0</v>
      </c>
      <c r="DK37" s="90">
        <f t="shared" si="131"/>
        <v>0</v>
      </c>
      <c r="DL37" s="90">
        <f t="shared" si="131"/>
        <v>0</v>
      </c>
      <c r="DM37" s="90">
        <f t="shared" si="131"/>
        <v>0</v>
      </c>
      <c r="DN37" s="90">
        <f t="shared" si="131"/>
        <v>0</v>
      </c>
      <c r="DO37" s="90">
        <f t="shared" si="131"/>
        <v>0</v>
      </c>
      <c r="DP37" s="90">
        <f t="shared" si="131"/>
        <v>0</v>
      </c>
      <c r="DQ37" s="90">
        <f t="shared" si="131"/>
        <v>0</v>
      </c>
      <c r="DR37" s="90">
        <f t="shared" si="131"/>
        <v>0</v>
      </c>
      <c r="DS37" s="90">
        <f t="shared" si="131"/>
        <v>0</v>
      </c>
      <c r="DT37" s="90">
        <f t="shared" si="131"/>
        <v>0</v>
      </c>
      <c r="DU37" s="90">
        <f t="shared" si="131"/>
        <v>0</v>
      </c>
      <c r="DV37" s="92">
        <f t="shared" si="131"/>
        <v>0</v>
      </c>
      <c r="DW37" s="90">
        <f t="shared" si="131"/>
        <v>0</v>
      </c>
      <c r="DX37" s="90">
        <f t="shared" si="131"/>
        <v>0</v>
      </c>
      <c r="DY37" s="90">
        <f t="shared" si="131"/>
        <v>0</v>
      </c>
      <c r="DZ37" s="90">
        <f t="shared" si="131"/>
        <v>0</v>
      </c>
      <c r="EA37" s="90">
        <f t="shared" si="131"/>
        <v>0</v>
      </c>
      <c r="EB37" s="92">
        <f t="shared" si="131"/>
        <v>0</v>
      </c>
      <c r="EC37" s="90">
        <f t="shared" si="131"/>
        <v>0</v>
      </c>
      <c r="ED37" s="90">
        <f t="shared" si="131"/>
        <v>0</v>
      </c>
      <c r="EE37" s="90">
        <f t="shared" si="131"/>
        <v>0</v>
      </c>
      <c r="EF37" s="90">
        <f t="shared" ref="EF37:GQ37" si="132">IF($C37=0,0,"!!!")</f>
        <v>0</v>
      </c>
      <c r="EG37" s="90">
        <f t="shared" si="132"/>
        <v>0</v>
      </c>
      <c r="EH37" s="90">
        <f t="shared" si="132"/>
        <v>0</v>
      </c>
      <c r="EI37" s="90">
        <f t="shared" si="132"/>
        <v>0</v>
      </c>
      <c r="EJ37" s="90">
        <f t="shared" si="132"/>
        <v>0</v>
      </c>
      <c r="EK37" s="90">
        <f t="shared" si="132"/>
        <v>0</v>
      </c>
      <c r="EL37" s="90">
        <f t="shared" si="132"/>
        <v>0</v>
      </c>
      <c r="EM37" s="90">
        <f t="shared" si="132"/>
        <v>0</v>
      </c>
      <c r="EN37" s="90">
        <f t="shared" si="132"/>
        <v>0</v>
      </c>
      <c r="EO37" s="90">
        <f t="shared" si="132"/>
        <v>0</v>
      </c>
      <c r="EP37" s="90">
        <f t="shared" si="132"/>
        <v>0</v>
      </c>
      <c r="EQ37" s="90">
        <f t="shared" si="132"/>
        <v>0</v>
      </c>
      <c r="ER37" s="90">
        <f t="shared" si="132"/>
        <v>0</v>
      </c>
      <c r="ES37" s="90">
        <f t="shared" si="132"/>
        <v>0</v>
      </c>
      <c r="ET37" s="90">
        <f t="shared" si="132"/>
        <v>0</v>
      </c>
      <c r="EU37" s="90">
        <f t="shared" si="132"/>
        <v>0</v>
      </c>
      <c r="EV37" s="90">
        <f t="shared" si="132"/>
        <v>0</v>
      </c>
      <c r="EW37" s="90">
        <f t="shared" si="132"/>
        <v>0</v>
      </c>
      <c r="EX37" s="90">
        <f t="shared" si="132"/>
        <v>0</v>
      </c>
      <c r="EY37" s="90">
        <f t="shared" si="132"/>
        <v>0</v>
      </c>
      <c r="EZ37" s="90">
        <f t="shared" si="132"/>
        <v>0</v>
      </c>
      <c r="FA37" s="90">
        <f t="shared" si="132"/>
        <v>0</v>
      </c>
      <c r="FB37" s="90">
        <f t="shared" si="132"/>
        <v>0</v>
      </c>
      <c r="FC37" s="90">
        <f t="shared" si="132"/>
        <v>0</v>
      </c>
      <c r="FD37" s="90">
        <f t="shared" si="132"/>
        <v>0</v>
      </c>
      <c r="FE37" s="92">
        <f t="shared" si="132"/>
        <v>0</v>
      </c>
      <c r="FF37" s="90">
        <f t="shared" si="132"/>
        <v>0</v>
      </c>
      <c r="FG37" s="90">
        <f t="shared" si="132"/>
        <v>0</v>
      </c>
      <c r="FH37" s="90">
        <f t="shared" si="132"/>
        <v>0</v>
      </c>
      <c r="FI37" s="90">
        <f t="shared" si="132"/>
        <v>0</v>
      </c>
      <c r="FJ37" s="90">
        <f t="shared" si="132"/>
        <v>0</v>
      </c>
      <c r="FK37" s="90">
        <f t="shared" si="132"/>
        <v>0</v>
      </c>
      <c r="FL37" s="90">
        <f t="shared" si="132"/>
        <v>0</v>
      </c>
      <c r="FM37" s="90">
        <f t="shared" si="132"/>
        <v>0</v>
      </c>
      <c r="FN37" s="90">
        <f t="shared" si="132"/>
        <v>0</v>
      </c>
      <c r="FO37" s="90">
        <f t="shared" si="132"/>
        <v>0</v>
      </c>
      <c r="FP37" s="90">
        <f t="shared" si="132"/>
        <v>0</v>
      </c>
      <c r="FQ37" s="90">
        <f t="shared" si="132"/>
        <v>0</v>
      </c>
      <c r="FR37" s="90">
        <f t="shared" si="132"/>
        <v>0</v>
      </c>
      <c r="FS37" s="90">
        <f t="shared" si="132"/>
        <v>0</v>
      </c>
      <c r="FT37" s="90">
        <f t="shared" si="132"/>
        <v>0</v>
      </c>
      <c r="FU37" s="90">
        <f t="shared" si="132"/>
        <v>0</v>
      </c>
      <c r="FV37" s="90">
        <f t="shared" si="132"/>
        <v>0</v>
      </c>
      <c r="FW37" s="92">
        <f t="shared" si="132"/>
        <v>0</v>
      </c>
      <c r="FX37" s="90">
        <f t="shared" si="132"/>
        <v>0</v>
      </c>
      <c r="FY37" s="90">
        <f t="shared" si="132"/>
        <v>0</v>
      </c>
      <c r="FZ37" s="90">
        <f t="shared" si="132"/>
        <v>0</v>
      </c>
      <c r="GA37" s="90">
        <f t="shared" si="132"/>
        <v>0</v>
      </c>
      <c r="GB37" s="90">
        <f t="shared" si="132"/>
        <v>0</v>
      </c>
      <c r="GC37" s="90">
        <f t="shared" si="132"/>
        <v>0</v>
      </c>
      <c r="GD37" s="90">
        <f t="shared" si="132"/>
        <v>0</v>
      </c>
      <c r="GE37" s="90">
        <f t="shared" si="132"/>
        <v>0</v>
      </c>
      <c r="GF37" s="90">
        <f t="shared" si="132"/>
        <v>0</v>
      </c>
      <c r="GG37" s="90">
        <f t="shared" si="132"/>
        <v>0</v>
      </c>
      <c r="GH37" s="90">
        <f t="shared" si="132"/>
        <v>0</v>
      </c>
      <c r="GI37" s="90">
        <f t="shared" si="132"/>
        <v>0</v>
      </c>
      <c r="GJ37" s="90">
        <f t="shared" si="132"/>
        <v>0</v>
      </c>
      <c r="GK37" s="90">
        <f t="shared" si="132"/>
        <v>0</v>
      </c>
      <c r="GL37" s="90">
        <f t="shared" si="132"/>
        <v>0</v>
      </c>
      <c r="GM37" s="90">
        <f t="shared" si="132"/>
        <v>0</v>
      </c>
      <c r="GN37" s="90">
        <f t="shared" si="132"/>
        <v>0</v>
      </c>
      <c r="GO37" s="90">
        <f t="shared" si="132"/>
        <v>0</v>
      </c>
      <c r="GP37" s="90">
        <f t="shared" si="132"/>
        <v>0</v>
      </c>
      <c r="GQ37" s="90">
        <f t="shared" si="132"/>
        <v>0</v>
      </c>
      <c r="GR37" s="90">
        <f t="shared" ref="GR37:JC37" si="133">IF($C37=0,0,"!!!")</f>
        <v>0</v>
      </c>
      <c r="GS37" s="92">
        <f t="shared" si="133"/>
        <v>0</v>
      </c>
      <c r="GT37" s="90">
        <f t="shared" si="133"/>
        <v>0</v>
      </c>
      <c r="GU37" s="90">
        <f t="shared" si="133"/>
        <v>0</v>
      </c>
      <c r="GV37" s="90">
        <f t="shared" si="133"/>
        <v>0</v>
      </c>
      <c r="GW37" s="90">
        <f t="shared" si="133"/>
        <v>0</v>
      </c>
      <c r="GX37" s="90">
        <f t="shared" si="133"/>
        <v>0</v>
      </c>
      <c r="GY37" s="90">
        <f t="shared" si="133"/>
        <v>0</v>
      </c>
      <c r="GZ37" s="90">
        <f t="shared" si="133"/>
        <v>0</v>
      </c>
      <c r="HA37" s="90">
        <f t="shared" si="133"/>
        <v>0</v>
      </c>
      <c r="HB37" s="90">
        <f t="shared" si="133"/>
        <v>0</v>
      </c>
      <c r="HC37" s="90">
        <f t="shared" si="133"/>
        <v>0</v>
      </c>
      <c r="HD37" s="90">
        <f t="shared" si="133"/>
        <v>0</v>
      </c>
      <c r="HE37" s="92">
        <f t="shared" si="133"/>
        <v>0</v>
      </c>
      <c r="HF37" s="90">
        <f t="shared" si="133"/>
        <v>0</v>
      </c>
      <c r="HG37" s="90">
        <f t="shared" si="133"/>
        <v>0</v>
      </c>
      <c r="HH37" s="90">
        <f t="shared" si="133"/>
        <v>0</v>
      </c>
      <c r="HI37" s="90">
        <f t="shared" si="133"/>
        <v>0</v>
      </c>
      <c r="HJ37" s="90">
        <f t="shared" si="133"/>
        <v>0</v>
      </c>
      <c r="HK37" s="90">
        <f t="shared" si="133"/>
        <v>0</v>
      </c>
      <c r="HL37" s="90">
        <f t="shared" si="133"/>
        <v>0</v>
      </c>
      <c r="HM37" s="90">
        <f t="shared" si="133"/>
        <v>0</v>
      </c>
      <c r="HN37" s="90">
        <f t="shared" si="133"/>
        <v>0</v>
      </c>
      <c r="HO37" s="90">
        <f t="shared" si="133"/>
        <v>0</v>
      </c>
      <c r="HP37" s="90">
        <f t="shared" si="133"/>
        <v>0</v>
      </c>
      <c r="HQ37" s="90">
        <f t="shared" si="133"/>
        <v>0</v>
      </c>
      <c r="HR37" s="90">
        <f t="shared" si="133"/>
        <v>0</v>
      </c>
      <c r="HS37" s="90">
        <f t="shared" si="133"/>
        <v>0</v>
      </c>
      <c r="HT37" s="90">
        <f t="shared" si="133"/>
        <v>0</v>
      </c>
      <c r="HU37" s="90">
        <f t="shared" si="133"/>
        <v>0</v>
      </c>
      <c r="HV37" s="92">
        <f t="shared" si="133"/>
        <v>0</v>
      </c>
      <c r="HW37" s="90">
        <f t="shared" si="133"/>
        <v>0</v>
      </c>
      <c r="HX37" s="90">
        <f t="shared" si="133"/>
        <v>0</v>
      </c>
      <c r="HY37" s="90">
        <f t="shared" si="133"/>
        <v>0</v>
      </c>
      <c r="HZ37" s="90">
        <f t="shared" si="133"/>
        <v>0</v>
      </c>
      <c r="IA37" s="90">
        <f t="shared" si="133"/>
        <v>0</v>
      </c>
      <c r="IB37" s="90">
        <f t="shared" si="133"/>
        <v>0</v>
      </c>
      <c r="IC37" s="90">
        <f t="shared" si="133"/>
        <v>0</v>
      </c>
      <c r="ID37" s="90">
        <f t="shared" si="133"/>
        <v>0</v>
      </c>
      <c r="IE37" s="90">
        <f t="shared" si="133"/>
        <v>0</v>
      </c>
      <c r="IF37" s="92">
        <f t="shared" si="133"/>
        <v>0</v>
      </c>
      <c r="IG37" s="90">
        <f t="shared" si="133"/>
        <v>0</v>
      </c>
      <c r="IH37" s="90">
        <f t="shared" si="133"/>
        <v>0</v>
      </c>
      <c r="II37" s="90">
        <f t="shared" si="133"/>
        <v>0</v>
      </c>
      <c r="IJ37" s="90">
        <f t="shared" si="133"/>
        <v>0</v>
      </c>
      <c r="IK37" s="90">
        <f t="shared" si="133"/>
        <v>0</v>
      </c>
      <c r="IL37" s="90">
        <f t="shared" si="133"/>
        <v>0</v>
      </c>
      <c r="IM37" s="90">
        <f t="shared" si="133"/>
        <v>0</v>
      </c>
      <c r="IN37" s="90">
        <f t="shared" si="133"/>
        <v>0</v>
      </c>
      <c r="IO37" s="90">
        <f t="shared" si="133"/>
        <v>0</v>
      </c>
      <c r="IP37" s="90">
        <f t="shared" si="133"/>
        <v>0</v>
      </c>
      <c r="IQ37" s="90">
        <f t="shared" si="133"/>
        <v>0</v>
      </c>
      <c r="IR37" s="90">
        <f t="shared" si="133"/>
        <v>0</v>
      </c>
      <c r="IS37" s="90">
        <f t="shared" si="133"/>
        <v>0</v>
      </c>
      <c r="IT37" s="90">
        <f t="shared" si="133"/>
        <v>0</v>
      </c>
      <c r="IU37" s="90">
        <f t="shared" si="133"/>
        <v>0</v>
      </c>
      <c r="IV37" s="90">
        <f t="shared" si="133"/>
        <v>0</v>
      </c>
      <c r="IW37" s="90">
        <f t="shared" si="133"/>
        <v>0</v>
      </c>
      <c r="IX37" s="90">
        <f t="shared" si="133"/>
        <v>0</v>
      </c>
      <c r="IY37" s="92">
        <f t="shared" si="133"/>
        <v>0</v>
      </c>
      <c r="IZ37" s="90">
        <f t="shared" si="133"/>
        <v>0</v>
      </c>
      <c r="JA37" s="90">
        <f t="shared" si="133"/>
        <v>0</v>
      </c>
      <c r="JB37" s="90">
        <f t="shared" si="133"/>
        <v>0</v>
      </c>
      <c r="JC37" s="90">
        <f t="shared" si="133"/>
        <v>0</v>
      </c>
      <c r="JD37" s="90">
        <f t="shared" ref="JD37:LO37" si="134">IF($C37=0,0,"!!!")</f>
        <v>0</v>
      </c>
      <c r="JE37" s="90">
        <f t="shared" si="134"/>
        <v>0</v>
      </c>
      <c r="JF37" s="90">
        <f t="shared" si="134"/>
        <v>0</v>
      </c>
      <c r="JG37" s="90">
        <f t="shared" si="134"/>
        <v>0</v>
      </c>
      <c r="JH37" s="90">
        <f t="shared" si="134"/>
        <v>0</v>
      </c>
      <c r="JI37" s="90">
        <f t="shared" si="134"/>
        <v>0</v>
      </c>
      <c r="JJ37" s="90">
        <f t="shared" si="134"/>
        <v>0</v>
      </c>
      <c r="JK37" s="90">
        <f t="shared" si="134"/>
        <v>0</v>
      </c>
      <c r="JL37" s="90">
        <f t="shared" si="134"/>
        <v>0</v>
      </c>
      <c r="JM37" s="90">
        <f t="shared" si="134"/>
        <v>0</v>
      </c>
      <c r="JN37" s="90">
        <f t="shared" si="134"/>
        <v>0</v>
      </c>
      <c r="JO37" s="90">
        <f t="shared" si="134"/>
        <v>0</v>
      </c>
      <c r="JP37" s="90">
        <f t="shared" si="134"/>
        <v>0</v>
      </c>
      <c r="JQ37" s="90">
        <f t="shared" si="134"/>
        <v>0</v>
      </c>
      <c r="JR37" s="90">
        <f t="shared" si="134"/>
        <v>0</v>
      </c>
      <c r="JS37" s="90">
        <f t="shared" si="134"/>
        <v>0</v>
      </c>
      <c r="JT37" s="92">
        <f t="shared" si="134"/>
        <v>0</v>
      </c>
      <c r="JU37" s="90">
        <f t="shared" si="134"/>
        <v>0</v>
      </c>
      <c r="JV37" s="90">
        <f t="shared" si="134"/>
        <v>0</v>
      </c>
      <c r="JW37" s="90">
        <f t="shared" si="134"/>
        <v>0</v>
      </c>
      <c r="JX37" s="90">
        <f t="shared" si="134"/>
        <v>0</v>
      </c>
      <c r="JY37" s="90">
        <f t="shared" si="134"/>
        <v>0</v>
      </c>
      <c r="JZ37" s="90">
        <f t="shared" si="134"/>
        <v>0</v>
      </c>
      <c r="KA37" s="90">
        <f t="shared" si="134"/>
        <v>0</v>
      </c>
      <c r="KB37" s="90">
        <f t="shared" si="134"/>
        <v>0</v>
      </c>
      <c r="KC37" s="90">
        <f t="shared" si="134"/>
        <v>0</v>
      </c>
      <c r="KD37" s="90">
        <f t="shared" si="134"/>
        <v>0</v>
      </c>
      <c r="KE37" s="90">
        <f t="shared" si="134"/>
        <v>0</v>
      </c>
      <c r="KF37" s="90">
        <f t="shared" si="134"/>
        <v>0</v>
      </c>
      <c r="KG37" s="90">
        <f t="shared" si="134"/>
        <v>0</v>
      </c>
      <c r="KH37" s="90">
        <f t="shared" si="134"/>
        <v>0</v>
      </c>
      <c r="KI37" s="90">
        <f t="shared" si="134"/>
        <v>0</v>
      </c>
      <c r="KJ37" s="90">
        <f t="shared" si="134"/>
        <v>0</v>
      </c>
      <c r="KK37" s="90">
        <f t="shared" si="134"/>
        <v>0</v>
      </c>
      <c r="KL37" s="90">
        <f t="shared" si="134"/>
        <v>0</v>
      </c>
      <c r="KM37" s="90">
        <f t="shared" si="134"/>
        <v>0</v>
      </c>
      <c r="KN37" s="90">
        <f t="shared" si="134"/>
        <v>0</v>
      </c>
      <c r="KO37" s="90">
        <f t="shared" si="134"/>
        <v>0</v>
      </c>
      <c r="KP37" s="90">
        <f t="shared" si="134"/>
        <v>0</v>
      </c>
      <c r="KQ37" s="90">
        <f t="shared" si="134"/>
        <v>0</v>
      </c>
      <c r="KR37" s="90">
        <f t="shared" si="134"/>
        <v>0</v>
      </c>
      <c r="KS37" s="90">
        <f t="shared" si="134"/>
        <v>0</v>
      </c>
      <c r="KT37" s="90">
        <f t="shared" si="134"/>
        <v>0</v>
      </c>
      <c r="KU37" s="90">
        <f t="shared" si="134"/>
        <v>0</v>
      </c>
      <c r="KV37" s="90">
        <f t="shared" si="134"/>
        <v>0</v>
      </c>
      <c r="KW37" s="90">
        <f t="shared" si="134"/>
        <v>0</v>
      </c>
      <c r="KX37" s="90">
        <f t="shared" si="134"/>
        <v>0</v>
      </c>
      <c r="KY37" s="90">
        <f t="shared" si="134"/>
        <v>0</v>
      </c>
      <c r="KZ37" s="90">
        <f t="shared" si="134"/>
        <v>0</v>
      </c>
      <c r="LA37" s="90">
        <f t="shared" si="134"/>
        <v>0</v>
      </c>
      <c r="LB37" s="90">
        <f t="shared" si="134"/>
        <v>0</v>
      </c>
      <c r="LC37" s="90">
        <f t="shared" si="134"/>
        <v>0</v>
      </c>
      <c r="LD37" s="90">
        <f t="shared" si="134"/>
        <v>0</v>
      </c>
      <c r="LE37" s="90">
        <f t="shared" si="134"/>
        <v>0</v>
      </c>
      <c r="LF37" s="90">
        <f t="shared" si="134"/>
        <v>0</v>
      </c>
      <c r="LG37" s="90">
        <f t="shared" si="134"/>
        <v>0</v>
      </c>
      <c r="LH37" s="90">
        <f t="shared" si="134"/>
        <v>0</v>
      </c>
      <c r="LI37" s="90">
        <f t="shared" si="134"/>
        <v>0</v>
      </c>
      <c r="LJ37" s="90">
        <f t="shared" si="134"/>
        <v>0</v>
      </c>
      <c r="LK37" s="90">
        <f t="shared" si="134"/>
        <v>0</v>
      </c>
      <c r="LL37" s="90">
        <f t="shared" si="134"/>
        <v>0</v>
      </c>
      <c r="LM37" s="92">
        <f t="shared" si="134"/>
        <v>0</v>
      </c>
      <c r="LN37" s="90">
        <f t="shared" si="134"/>
        <v>0</v>
      </c>
      <c r="LO37" s="90">
        <f t="shared" si="134"/>
        <v>0</v>
      </c>
      <c r="LP37" s="90">
        <f t="shared" ref="LP37:NJ37" si="135">IF($C37=0,0,"!!!")</f>
        <v>0</v>
      </c>
      <c r="LQ37" s="90">
        <f t="shared" si="135"/>
        <v>0</v>
      </c>
      <c r="LR37" s="90">
        <f t="shared" si="135"/>
        <v>0</v>
      </c>
      <c r="LS37" s="92">
        <f t="shared" si="135"/>
        <v>0</v>
      </c>
      <c r="LT37" s="90">
        <f t="shared" si="135"/>
        <v>0</v>
      </c>
      <c r="LU37" s="90">
        <f t="shared" si="135"/>
        <v>0</v>
      </c>
      <c r="LV37" s="90">
        <f t="shared" si="135"/>
        <v>0</v>
      </c>
      <c r="LW37" s="90">
        <f t="shared" si="135"/>
        <v>0</v>
      </c>
      <c r="LX37" s="90">
        <f t="shared" si="135"/>
        <v>0</v>
      </c>
      <c r="LY37" s="90">
        <f t="shared" si="135"/>
        <v>0</v>
      </c>
      <c r="LZ37" s="90">
        <f t="shared" si="135"/>
        <v>0</v>
      </c>
      <c r="MA37" s="90">
        <f t="shared" si="135"/>
        <v>0</v>
      </c>
      <c r="MB37" s="90">
        <f t="shared" si="135"/>
        <v>0</v>
      </c>
      <c r="MC37" s="90">
        <f t="shared" si="135"/>
        <v>0</v>
      </c>
      <c r="MD37" s="90">
        <f t="shared" si="135"/>
        <v>0</v>
      </c>
      <c r="ME37" s="90">
        <f t="shared" si="135"/>
        <v>0</v>
      </c>
      <c r="MF37" s="90">
        <f t="shared" si="135"/>
        <v>0</v>
      </c>
      <c r="MG37" s="92">
        <f t="shared" si="135"/>
        <v>0</v>
      </c>
      <c r="MH37" s="90">
        <f t="shared" si="135"/>
        <v>0</v>
      </c>
      <c r="MI37" s="90">
        <f t="shared" si="135"/>
        <v>0</v>
      </c>
      <c r="MJ37" s="90">
        <f t="shared" si="135"/>
        <v>0</v>
      </c>
      <c r="MK37" s="90">
        <f t="shared" si="135"/>
        <v>0</v>
      </c>
      <c r="ML37" s="90">
        <f t="shared" si="135"/>
        <v>0</v>
      </c>
      <c r="MM37" s="90">
        <f t="shared" si="135"/>
        <v>0</v>
      </c>
      <c r="MN37" s="90">
        <f t="shared" si="135"/>
        <v>0</v>
      </c>
      <c r="MO37" s="90">
        <f t="shared" si="135"/>
        <v>0</v>
      </c>
      <c r="MP37" s="90">
        <f t="shared" si="135"/>
        <v>0</v>
      </c>
      <c r="MQ37" s="90">
        <f t="shared" si="135"/>
        <v>0</v>
      </c>
      <c r="MR37" s="90">
        <f t="shared" si="135"/>
        <v>0</v>
      </c>
      <c r="MS37" s="90">
        <f t="shared" si="135"/>
        <v>0</v>
      </c>
      <c r="MT37" s="90">
        <f t="shared" si="135"/>
        <v>0</v>
      </c>
      <c r="MU37" s="90">
        <f t="shared" si="135"/>
        <v>0</v>
      </c>
      <c r="MV37" s="90">
        <f t="shared" si="135"/>
        <v>0</v>
      </c>
      <c r="MW37" s="90">
        <f t="shared" si="135"/>
        <v>0</v>
      </c>
      <c r="MX37" s="90">
        <f t="shared" si="135"/>
        <v>0</v>
      </c>
      <c r="MY37" s="90">
        <f t="shared" si="135"/>
        <v>0</v>
      </c>
      <c r="MZ37" s="90">
        <f t="shared" si="135"/>
        <v>0</v>
      </c>
      <c r="NA37" s="90">
        <f t="shared" si="135"/>
        <v>0</v>
      </c>
      <c r="NB37" s="90">
        <f t="shared" si="135"/>
        <v>0</v>
      </c>
      <c r="NC37" s="92">
        <f t="shared" si="135"/>
        <v>0</v>
      </c>
      <c r="ND37" s="90">
        <f t="shared" si="135"/>
        <v>0</v>
      </c>
      <c r="NE37" s="90">
        <f t="shared" si="135"/>
        <v>0</v>
      </c>
      <c r="NF37" s="90">
        <f t="shared" si="135"/>
        <v>0</v>
      </c>
      <c r="NG37" s="90">
        <f t="shared" si="135"/>
        <v>0</v>
      </c>
      <c r="NH37" s="90">
        <f t="shared" si="135"/>
        <v>0</v>
      </c>
      <c r="NI37" s="90">
        <f t="shared" si="135"/>
        <v>0</v>
      </c>
      <c r="NJ37" s="90">
        <f t="shared" si="135"/>
        <v>0</v>
      </c>
      <c r="NK37" s="94"/>
    </row>
    <row r="38" spans="1:375" x14ac:dyDescent="0.25">
      <c r="A38" s="67">
        <v>82300</v>
      </c>
      <c r="B38" s="95" t="s">
        <v>130</v>
      </c>
      <c r="C38" s="90">
        <f ca="1">IFERROR(HLOOKUP($A38,Náklady_2018!$D$1:$MN$27,24,FALSE),0)</f>
        <v>7891119.2000000002</v>
      </c>
      <c r="D38" s="19"/>
      <c r="E38" s="19"/>
      <c r="F38" s="91" t="str">
        <f>F7</f>
        <v>m2</v>
      </c>
      <c r="G38" s="92">
        <f t="shared" ca="1" si="58"/>
        <v>851238.47731488454</v>
      </c>
      <c r="H38" s="90">
        <f ca="1">$C38*H$7</f>
        <v>0</v>
      </c>
      <c r="I38" s="90">
        <f t="shared" ref="I38:BT38" ca="1" si="136">$C38*I$7</f>
        <v>0</v>
      </c>
      <c r="J38" s="90">
        <f t="shared" ca="1" si="136"/>
        <v>88707.015363009821</v>
      </c>
      <c r="K38" s="90">
        <f t="shared" ca="1" si="136"/>
        <v>0</v>
      </c>
      <c r="L38" s="90">
        <f t="shared" ca="1" si="136"/>
        <v>0</v>
      </c>
      <c r="M38" s="90">
        <f t="shared" ca="1" si="136"/>
        <v>0</v>
      </c>
      <c r="N38" s="90">
        <f t="shared" ca="1" si="136"/>
        <v>145120.32620552802</v>
      </c>
      <c r="O38" s="90">
        <f t="shared" ca="1" si="136"/>
        <v>0</v>
      </c>
      <c r="P38" s="90">
        <f t="shared" ca="1" si="136"/>
        <v>0</v>
      </c>
      <c r="Q38" s="90">
        <f t="shared" ca="1" si="136"/>
        <v>0</v>
      </c>
      <c r="R38" s="90">
        <f t="shared" ca="1" si="136"/>
        <v>0</v>
      </c>
      <c r="S38" s="90">
        <f t="shared" ca="1" si="136"/>
        <v>94385.393768411508</v>
      </c>
      <c r="T38" s="90">
        <f t="shared" ca="1" si="136"/>
        <v>0</v>
      </c>
      <c r="U38" s="90">
        <f t="shared" ca="1" si="136"/>
        <v>0</v>
      </c>
      <c r="V38" s="90">
        <f t="shared" ca="1" si="136"/>
        <v>19953.440820850054</v>
      </c>
      <c r="W38" s="90">
        <f t="shared" ca="1" si="136"/>
        <v>129010.90026716</v>
      </c>
      <c r="X38" s="90">
        <f t="shared" ca="1" si="136"/>
        <v>0</v>
      </c>
      <c r="Y38" s="90">
        <f t="shared" ca="1" si="136"/>
        <v>0</v>
      </c>
      <c r="Z38" s="90">
        <f t="shared" ca="1" si="136"/>
        <v>0</v>
      </c>
      <c r="AA38" s="90">
        <f t="shared" ca="1" si="136"/>
        <v>69772.138998326438</v>
      </c>
      <c r="AB38" s="90">
        <f t="shared" ca="1" si="136"/>
        <v>0</v>
      </c>
      <c r="AC38" s="90">
        <f t="shared" ca="1" si="136"/>
        <v>0</v>
      </c>
      <c r="AD38" s="90">
        <f t="shared" ca="1" si="136"/>
        <v>260085.45949760464</v>
      </c>
      <c r="AE38" s="90">
        <f t="shared" ca="1" si="136"/>
        <v>0</v>
      </c>
      <c r="AF38" s="90">
        <f t="shared" ca="1" si="136"/>
        <v>0</v>
      </c>
      <c r="AG38" s="90">
        <f t="shared" ca="1" si="136"/>
        <v>0</v>
      </c>
      <c r="AH38" s="90">
        <f t="shared" ca="1" si="136"/>
        <v>0</v>
      </c>
      <c r="AI38" s="90">
        <f t="shared" ca="1" si="136"/>
        <v>0</v>
      </c>
      <c r="AJ38" s="90">
        <f t="shared" ca="1" si="136"/>
        <v>0</v>
      </c>
      <c r="AK38" s="90">
        <f t="shared" ca="1" si="136"/>
        <v>0</v>
      </c>
      <c r="AL38" s="90">
        <f t="shared" ca="1" si="136"/>
        <v>0</v>
      </c>
      <c r="AM38" s="90">
        <f t="shared" ca="1" si="136"/>
        <v>0</v>
      </c>
      <c r="AN38" s="90">
        <f t="shared" ca="1" si="136"/>
        <v>0</v>
      </c>
      <c r="AO38" s="90">
        <f t="shared" ca="1" si="136"/>
        <v>0</v>
      </c>
      <c r="AP38" s="90">
        <f t="shared" ca="1" si="136"/>
        <v>0</v>
      </c>
      <c r="AQ38" s="90">
        <f t="shared" ca="1" si="136"/>
        <v>0</v>
      </c>
      <c r="AR38" s="90">
        <f t="shared" ca="1" si="136"/>
        <v>0</v>
      </c>
      <c r="AS38" s="90">
        <f t="shared" ca="1" si="136"/>
        <v>0</v>
      </c>
      <c r="AT38" s="90">
        <f t="shared" ca="1" si="136"/>
        <v>13762.463930996108</v>
      </c>
      <c r="AU38" s="90">
        <f t="shared" ca="1" si="136"/>
        <v>0</v>
      </c>
      <c r="AV38" s="90">
        <f t="shared" ca="1" si="136"/>
        <v>0</v>
      </c>
      <c r="AW38" s="90">
        <f t="shared" ca="1" si="136"/>
        <v>0</v>
      </c>
      <c r="AX38" s="90">
        <f t="shared" ca="1" si="136"/>
        <v>30441.338462997792</v>
      </c>
      <c r="AY38" s="90">
        <f t="shared" ca="1" si="136"/>
        <v>0</v>
      </c>
      <c r="AZ38" s="90">
        <f t="shared" ca="1" si="136"/>
        <v>0</v>
      </c>
      <c r="BA38" s="90">
        <f t="shared" ca="1" si="136"/>
        <v>0</v>
      </c>
      <c r="BB38" s="90">
        <f t="shared" ca="1" si="136"/>
        <v>0</v>
      </c>
      <c r="BC38" s="90">
        <f t="shared" ca="1" si="136"/>
        <v>0</v>
      </c>
      <c r="BD38" s="92">
        <f t="shared" ca="1" si="59"/>
        <v>847395.409934222</v>
      </c>
      <c r="BE38" s="90">
        <f t="shared" ca="1" si="136"/>
        <v>0</v>
      </c>
      <c r="BF38" s="90">
        <f t="shared" ca="1" si="136"/>
        <v>122331.95994016575</v>
      </c>
      <c r="BG38" s="90">
        <f t="shared" ca="1" si="136"/>
        <v>0</v>
      </c>
      <c r="BH38" s="90">
        <f t="shared" ca="1" si="136"/>
        <v>0</v>
      </c>
      <c r="BI38" s="90">
        <f t="shared" ca="1" si="136"/>
        <v>156601.2057547108</v>
      </c>
      <c r="BJ38" s="90">
        <f t="shared" ca="1" si="136"/>
        <v>0</v>
      </c>
      <c r="BK38" s="90">
        <f t="shared" ca="1" si="136"/>
        <v>0</v>
      </c>
      <c r="BL38" s="90">
        <f t="shared" ca="1" si="136"/>
        <v>0</v>
      </c>
      <c r="BM38" s="90">
        <f t="shared" ca="1" si="136"/>
        <v>0</v>
      </c>
      <c r="BN38" s="90">
        <f t="shared" ca="1" si="136"/>
        <v>136185.38404585209</v>
      </c>
      <c r="BO38" s="90">
        <f t="shared" ca="1" si="136"/>
        <v>0</v>
      </c>
      <c r="BP38" s="90">
        <f t="shared" ca="1" si="136"/>
        <v>0</v>
      </c>
      <c r="BQ38" s="90">
        <f t="shared" ca="1" si="136"/>
        <v>0</v>
      </c>
      <c r="BR38" s="90">
        <f t="shared" ca="1" si="136"/>
        <v>125744.86149468884</v>
      </c>
      <c r="BS38" s="90">
        <f t="shared" ca="1" si="136"/>
        <v>0</v>
      </c>
      <c r="BT38" s="90">
        <f t="shared" ca="1" si="136"/>
        <v>0</v>
      </c>
      <c r="BU38" s="90">
        <f t="shared" ref="BU38:CF38" ca="1" si="137">$C38*BU$7</f>
        <v>0</v>
      </c>
      <c r="BV38" s="90">
        <f t="shared" ca="1" si="137"/>
        <v>56105.372751119001</v>
      </c>
      <c r="BW38" s="90">
        <f t="shared" ca="1" si="137"/>
        <v>0</v>
      </c>
      <c r="BX38" s="90">
        <f t="shared" ca="1" si="137"/>
        <v>0</v>
      </c>
      <c r="BY38" s="90">
        <f t="shared" ca="1" si="137"/>
        <v>200448.74746450133</v>
      </c>
      <c r="BZ38" s="90">
        <f t="shared" ca="1" si="137"/>
        <v>0</v>
      </c>
      <c r="CA38" s="90">
        <f t="shared" ca="1" si="137"/>
        <v>0</v>
      </c>
      <c r="CB38" s="90">
        <f t="shared" ca="1" si="137"/>
        <v>0</v>
      </c>
      <c r="CC38" s="90">
        <f t="shared" ca="1" si="137"/>
        <v>49977.878483184286</v>
      </c>
      <c r="CD38" s="90">
        <f t="shared" ca="1" si="137"/>
        <v>0</v>
      </c>
      <c r="CE38" s="90">
        <f t="shared" ca="1" si="137"/>
        <v>0</v>
      </c>
      <c r="CF38" s="90">
        <f t="shared" ca="1" si="137"/>
        <v>0</v>
      </c>
      <c r="CG38" s="92">
        <f t="shared" ref="CG38:CG72" ca="1" si="138">SUM(CH38:CX38)</f>
        <v>191738.36323609186</v>
      </c>
      <c r="CH38" s="90">
        <f t="shared" ref="CH38:CX38" ca="1" si="139">$C38*CH$7</f>
        <v>0</v>
      </c>
      <c r="CI38" s="90">
        <f t="shared" ca="1" si="139"/>
        <v>7645.3921830779755</v>
      </c>
      <c r="CJ38" s="90">
        <f t="shared" ca="1" si="139"/>
        <v>18026.222119600752</v>
      </c>
      <c r="CK38" s="90">
        <f t="shared" ca="1" si="139"/>
        <v>12847.177173175643</v>
      </c>
      <c r="CL38" s="90">
        <f t="shared" ca="1" si="139"/>
        <v>8757.7593193939447</v>
      </c>
      <c r="CM38" s="90">
        <f t="shared" ca="1" si="139"/>
        <v>8967.1572215454144</v>
      </c>
      <c r="CN38" s="90">
        <f t="shared" ca="1" si="139"/>
        <v>4659.8139492350329</v>
      </c>
      <c r="CO38" s="90">
        <f t="shared" ca="1" si="139"/>
        <v>14338.545037367581</v>
      </c>
      <c r="CP38" s="90">
        <f t="shared" ca="1" si="139"/>
        <v>9391.6380367665006</v>
      </c>
      <c r="CQ38" s="90">
        <f t="shared" ca="1" si="139"/>
        <v>9665.4660626568875</v>
      </c>
      <c r="CR38" s="90">
        <f t="shared" ca="1" si="139"/>
        <v>8983.264752480145</v>
      </c>
      <c r="CS38" s="90">
        <f t="shared" ca="1" si="139"/>
        <v>5319.2752157392188</v>
      </c>
      <c r="CT38" s="90">
        <f t="shared" ca="1" si="139"/>
        <v>83136.652165052757</v>
      </c>
      <c r="CU38" s="90">
        <f t="shared" ca="1" si="139"/>
        <v>0</v>
      </c>
      <c r="CV38" s="90">
        <f t="shared" ca="1" si="139"/>
        <v>0</v>
      </c>
      <c r="CW38" s="90">
        <f t="shared" ca="1" si="139"/>
        <v>0</v>
      </c>
      <c r="CX38" s="90">
        <f t="shared" ca="1" si="139"/>
        <v>0</v>
      </c>
      <c r="CY38" s="92">
        <f t="shared" ref="CY38:CY72" ca="1" si="140">SUM(CZ38:DU38)</f>
        <v>339561.9121331952</v>
      </c>
      <c r="CZ38" s="90">
        <f t="shared" ref="CZ38:DU38" ca="1" si="141">$C38*CZ$7</f>
        <v>0</v>
      </c>
      <c r="DA38" s="90">
        <f t="shared" ca="1" si="141"/>
        <v>49062.591725363811</v>
      </c>
      <c r="DB38" s="90">
        <f t="shared" ca="1" si="141"/>
        <v>18111.497283372846</v>
      </c>
      <c r="DC38" s="90">
        <f t="shared" ca="1" si="141"/>
        <v>42861.192315493281</v>
      </c>
      <c r="DD38" s="90">
        <f t="shared" ca="1" si="141"/>
        <v>0</v>
      </c>
      <c r="DE38" s="90">
        <f t="shared" ca="1" si="141"/>
        <v>0</v>
      </c>
      <c r="DF38" s="90">
        <f t="shared" ca="1" si="141"/>
        <v>0</v>
      </c>
      <c r="DG38" s="90">
        <f t="shared" ca="1" si="141"/>
        <v>0</v>
      </c>
      <c r="DH38" s="90">
        <f t="shared" ca="1" si="141"/>
        <v>20052.928511917493</v>
      </c>
      <c r="DI38" s="90">
        <f t="shared" ca="1" si="141"/>
        <v>41689.132564536849</v>
      </c>
      <c r="DJ38" s="90">
        <f t="shared" ca="1" si="141"/>
        <v>0</v>
      </c>
      <c r="DK38" s="90">
        <f t="shared" ca="1" si="141"/>
        <v>0</v>
      </c>
      <c r="DL38" s="90">
        <f t="shared" ca="1" si="141"/>
        <v>0</v>
      </c>
      <c r="DM38" s="90">
        <f t="shared" ca="1" si="141"/>
        <v>0</v>
      </c>
      <c r="DN38" s="90">
        <f t="shared" ca="1" si="141"/>
        <v>34632.13901148631</v>
      </c>
      <c r="DO38" s="90">
        <f t="shared" ca="1" si="141"/>
        <v>0</v>
      </c>
      <c r="DP38" s="90">
        <f t="shared" ca="1" si="141"/>
        <v>0</v>
      </c>
      <c r="DQ38" s="90">
        <f t="shared" ca="1" si="141"/>
        <v>23517.942666523541</v>
      </c>
      <c r="DR38" s="90">
        <f t="shared" ca="1" si="141"/>
        <v>13500.005926941998</v>
      </c>
      <c r="DS38" s="90">
        <f t="shared" ca="1" si="141"/>
        <v>21414.488626811912</v>
      </c>
      <c r="DT38" s="90">
        <f t="shared" ca="1" si="141"/>
        <v>10936.066002861073</v>
      </c>
      <c r="DU38" s="90">
        <f t="shared" ca="1" si="141"/>
        <v>63783.927497886121</v>
      </c>
      <c r="DV38" s="92">
        <f t="shared" ca="1" si="60"/>
        <v>570663.29096648516</v>
      </c>
      <c r="DW38" s="90">
        <f t="shared" ref="DW38:EA38" ca="1" si="142">$C38*DW$7</f>
        <v>0</v>
      </c>
      <c r="DX38" s="90">
        <f t="shared" ca="1" si="142"/>
        <v>0</v>
      </c>
      <c r="DY38" s="90">
        <f t="shared" ca="1" si="142"/>
        <v>0</v>
      </c>
      <c r="DZ38" s="90">
        <f t="shared" ca="1" si="142"/>
        <v>570663.29096648516</v>
      </c>
      <c r="EA38" s="90">
        <f t="shared" ca="1" si="142"/>
        <v>0</v>
      </c>
      <c r="EB38" s="92">
        <f t="shared" ca="1" si="61"/>
        <v>524689.55517331045</v>
      </c>
      <c r="EC38" s="90">
        <f t="shared" ref="EC38:FD38" ca="1" si="143">$C38*EC$7</f>
        <v>0</v>
      </c>
      <c r="ED38" s="90">
        <f t="shared" ca="1" si="143"/>
        <v>38637.229203315612</v>
      </c>
      <c r="EE38" s="90">
        <f t="shared" ca="1" si="143"/>
        <v>25331.46114941005</v>
      </c>
      <c r="EF38" s="90">
        <f t="shared" ca="1" si="143"/>
        <v>18558.718142266487</v>
      </c>
      <c r="EG38" s="90">
        <f t="shared" ca="1" si="143"/>
        <v>28796.47530401609</v>
      </c>
      <c r="EH38" s="90">
        <f t="shared" ca="1" si="143"/>
        <v>38234.540929947398</v>
      </c>
      <c r="EI38" s="90">
        <f t="shared" ca="1" si="143"/>
        <v>31187.969896913452</v>
      </c>
      <c r="EJ38" s="90">
        <f t="shared" ca="1" si="143"/>
        <v>26505.415904005858</v>
      </c>
      <c r="EK38" s="90">
        <f t="shared" ca="1" si="143"/>
        <v>20009.34342821176</v>
      </c>
      <c r="EL38" s="90">
        <f t="shared" ca="1" si="143"/>
        <v>13187.330326444326</v>
      </c>
      <c r="EM38" s="90">
        <f t="shared" ca="1" si="143"/>
        <v>10863.108362744948</v>
      </c>
      <c r="EN38" s="90">
        <f t="shared" ca="1" si="143"/>
        <v>18403.327843837342</v>
      </c>
      <c r="EO38" s="90">
        <f t="shared" ca="1" si="143"/>
        <v>99712.248998708237</v>
      </c>
      <c r="EP38" s="90">
        <f t="shared" ca="1" si="143"/>
        <v>0</v>
      </c>
      <c r="EQ38" s="90">
        <f t="shared" ca="1" si="143"/>
        <v>0</v>
      </c>
      <c r="ER38" s="90">
        <f t="shared" ca="1" si="143"/>
        <v>0</v>
      </c>
      <c r="ES38" s="90">
        <f t="shared" ca="1" si="143"/>
        <v>50198.646407172033</v>
      </c>
      <c r="ET38" s="90">
        <f t="shared" ca="1" si="143"/>
        <v>48411.657975236842</v>
      </c>
      <c r="EU38" s="90">
        <f t="shared" ca="1" si="143"/>
        <v>0</v>
      </c>
      <c r="EV38" s="90">
        <f t="shared" ca="1" si="143"/>
        <v>0</v>
      </c>
      <c r="EW38" s="90">
        <f t="shared" ca="1" si="143"/>
        <v>56652.081301080085</v>
      </c>
      <c r="EX38" s="90">
        <f t="shared" ca="1" si="143"/>
        <v>0</v>
      </c>
      <c r="EY38" s="90">
        <f t="shared" ca="1" si="143"/>
        <v>0</v>
      </c>
      <c r="EZ38" s="90">
        <f t="shared" ca="1" si="143"/>
        <v>0</v>
      </c>
      <c r="FA38" s="90">
        <f t="shared" ca="1" si="143"/>
        <v>0</v>
      </c>
      <c r="FB38" s="90">
        <f t="shared" ca="1" si="143"/>
        <v>0</v>
      </c>
      <c r="FC38" s="90">
        <f t="shared" ca="1" si="143"/>
        <v>0</v>
      </c>
      <c r="FD38" s="90">
        <f t="shared" ca="1" si="143"/>
        <v>0</v>
      </c>
      <c r="FE38" s="92">
        <f t="shared" ca="1" si="62"/>
        <v>194253.03306554892</v>
      </c>
      <c r="FF38" s="90">
        <f t="shared" ref="FF38:FV38" ca="1" si="144">$C38*FF$7</f>
        <v>0</v>
      </c>
      <c r="FG38" s="90">
        <f t="shared" ca="1" si="144"/>
        <v>20430.034236154086</v>
      </c>
      <c r="FH38" s="90">
        <f t="shared" ca="1" si="144"/>
        <v>0</v>
      </c>
      <c r="FI38" s="90">
        <f t="shared" ca="1" si="144"/>
        <v>0</v>
      </c>
      <c r="FJ38" s="90">
        <f t="shared" ca="1" si="144"/>
        <v>18580.510684119359</v>
      </c>
      <c r="FK38" s="90">
        <f t="shared" ca="1" si="144"/>
        <v>0</v>
      </c>
      <c r="FL38" s="90">
        <f t="shared" ca="1" si="144"/>
        <v>11857.985273419366</v>
      </c>
      <c r="FM38" s="90">
        <f t="shared" ca="1" si="144"/>
        <v>15851.705443412384</v>
      </c>
      <c r="FN38" s="90">
        <f t="shared" ca="1" si="144"/>
        <v>0</v>
      </c>
      <c r="FO38" s="90">
        <f t="shared" ca="1" si="144"/>
        <v>10570.330300460764</v>
      </c>
      <c r="FP38" s="90">
        <f t="shared" ca="1" si="144"/>
        <v>0</v>
      </c>
      <c r="FQ38" s="90">
        <f t="shared" ca="1" si="144"/>
        <v>0</v>
      </c>
      <c r="FR38" s="90">
        <f t="shared" ca="1" si="144"/>
        <v>0</v>
      </c>
      <c r="FS38" s="90">
        <f t="shared" ca="1" si="144"/>
        <v>116962.46712798296</v>
      </c>
      <c r="FT38" s="90">
        <f t="shared" ca="1" si="144"/>
        <v>0</v>
      </c>
      <c r="FU38" s="90">
        <f t="shared" ca="1" si="144"/>
        <v>0</v>
      </c>
      <c r="FV38" s="90">
        <f t="shared" ca="1" si="144"/>
        <v>0</v>
      </c>
      <c r="FW38" s="92">
        <f t="shared" ca="1" si="63"/>
        <v>914840.48446339008</v>
      </c>
      <c r="FX38" s="90">
        <f t="shared" ref="FX38:GR38" ca="1" si="145">$C38*FX$7</f>
        <v>0</v>
      </c>
      <c r="FY38" s="90">
        <f t="shared" ca="1" si="145"/>
        <v>26757.451388043377</v>
      </c>
      <c r="FZ38" s="90">
        <f t="shared" ca="1" si="145"/>
        <v>63046.771082167361</v>
      </c>
      <c r="GA38" s="90">
        <f t="shared" ca="1" si="145"/>
        <v>0</v>
      </c>
      <c r="GB38" s="90">
        <f t="shared" ca="1" si="145"/>
        <v>102523.48689772825</v>
      </c>
      <c r="GC38" s="90">
        <f t="shared" ca="1" si="145"/>
        <v>0</v>
      </c>
      <c r="GD38" s="90">
        <f t="shared" ca="1" si="145"/>
        <v>49856.598250263974</v>
      </c>
      <c r="GE38" s="90">
        <f t="shared" ca="1" si="145"/>
        <v>91514.463254751056</v>
      </c>
      <c r="GF38" s="90">
        <f t="shared" ca="1" si="145"/>
        <v>0</v>
      </c>
      <c r="GG38" s="90">
        <f t="shared" ca="1" si="145"/>
        <v>501071.17731389991</v>
      </c>
      <c r="GH38" s="90">
        <f t="shared" ca="1" si="145"/>
        <v>0</v>
      </c>
      <c r="GI38" s="90">
        <f t="shared" ca="1" si="145"/>
        <v>0</v>
      </c>
      <c r="GJ38" s="90">
        <f t="shared" ca="1" si="145"/>
        <v>0</v>
      </c>
      <c r="GK38" s="90">
        <f t="shared" ca="1" si="145"/>
        <v>0</v>
      </c>
      <c r="GL38" s="90">
        <f t="shared" ca="1" si="145"/>
        <v>0</v>
      </c>
      <c r="GM38" s="90">
        <f t="shared" ca="1" si="145"/>
        <v>0</v>
      </c>
      <c r="GN38" s="90">
        <f t="shared" ca="1" si="145"/>
        <v>0</v>
      </c>
      <c r="GO38" s="90">
        <f t="shared" ca="1" si="145"/>
        <v>80070.536276536179</v>
      </c>
      <c r="GP38" s="90">
        <f t="shared" ca="1" si="145"/>
        <v>0</v>
      </c>
      <c r="GQ38" s="90">
        <f t="shared" ca="1" si="145"/>
        <v>0</v>
      </c>
      <c r="GR38" s="90">
        <f t="shared" ca="1" si="145"/>
        <v>0</v>
      </c>
      <c r="GS38" s="92">
        <f t="shared" ca="1" si="64"/>
        <v>216961.80917805727</v>
      </c>
      <c r="GT38" s="90">
        <f t="shared" ref="GT38:HD38" ca="1" si="146">$C38*GT$7</f>
        <v>0</v>
      </c>
      <c r="GU38" s="90">
        <f t="shared" ca="1" si="146"/>
        <v>47791.991785159633</v>
      </c>
      <c r="GV38" s="90">
        <f t="shared" ca="1" si="146"/>
        <v>83039.059477624702</v>
      </c>
      <c r="GW38" s="90">
        <f t="shared" ca="1" si="146"/>
        <v>41065.676367180888</v>
      </c>
      <c r="GX38" s="90">
        <f t="shared" ca="1" si="146"/>
        <v>0</v>
      </c>
      <c r="GY38" s="90">
        <f t="shared" ca="1" si="146"/>
        <v>45065.081548092036</v>
      </c>
      <c r="GZ38" s="90">
        <f t="shared" ca="1" si="146"/>
        <v>0</v>
      </c>
      <c r="HA38" s="90">
        <f t="shared" ca="1" si="146"/>
        <v>0</v>
      </c>
      <c r="HB38" s="90">
        <f t="shared" ca="1" si="146"/>
        <v>0</v>
      </c>
      <c r="HC38" s="90">
        <f t="shared" ca="1" si="146"/>
        <v>0</v>
      </c>
      <c r="HD38" s="90">
        <f t="shared" ca="1" si="146"/>
        <v>0</v>
      </c>
      <c r="HE38" s="92">
        <f t="shared" ca="1" si="65"/>
        <v>39632.106113990034</v>
      </c>
      <c r="HF38" s="90">
        <f t="shared" ref="HF38:HU38" ca="1" si="147">$C38*HF$7</f>
        <v>0</v>
      </c>
      <c r="HG38" s="90">
        <f t="shared" ca="1" si="147"/>
        <v>0</v>
      </c>
      <c r="HH38" s="90">
        <f t="shared" ca="1" si="147"/>
        <v>0</v>
      </c>
      <c r="HI38" s="90">
        <f t="shared" ca="1" si="147"/>
        <v>0</v>
      </c>
      <c r="HJ38" s="90">
        <f t="shared" ca="1" si="147"/>
        <v>0</v>
      </c>
      <c r="HK38" s="90">
        <f t="shared" ca="1" si="147"/>
        <v>0</v>
      </c>
      <c r="HL38" s="90">
        <f t="shared" ca="1" si="147"/>
        <v>0</v>
      </c>
      <c r="HM38" s="90">
        <f t="shared" ca="1" si="147"/>
        <v>0</v>
      </c>
      <c r="HN38" s="90">
        <f t="shared" ca="1" si="147"/>
        <v>39632.106113990034</v>
      </c>
      <c r="HO38" s="90">
        <f t="shared" ca="1" si="147"/>
        <v>0</v>
      </c>
      <c r="HP38" s="90">
        <f t="shared" ca="1" si="147"/>
        <v>0</v>
      </c>
      <c r="HQ38" s="90">
        <f t="shared" ca="1" si="147"/>
        <v>0</v>
      </c>
      <c r="HR38" s="90">
        <f t="shared" ca="1" si="147"/>
        <v>0</v>
      </c>
      <c r="HS38" s="90">
        <f t="shared" ca="1" si="147"/>
        <v>0</v>
      </c>
      <c r="HT38" s="90">
        <f t="shared" ca="1" si="147"/>
        <v>0</v>
      </c>
      <c r="HU38" s="90">
        <f t="shared" ca="1" si="147"/>
        <v>0</v>
      </c>
      <c r="HV38" s="92">
        <f t="shared" ca="1" si="66"/>
        <v>82798.394015423473</v>
      </c>
      <c r="HW38" s="90">
        <f t="shared" ref="HW38:IE38" ca="1" si="148">$C38*HW$7</f>
        <v>82798.394015423473</v>
      </c>
      <c r="HX38" s="90">
        <f t="shared" ca="1" si="148"/>
        <v>0</v>
      </c>
      <c r="HY38" s="90">
        <f t="shared" ca="1" si="148"/>
        <v>0</v>
      </c>
      <c r="HZ38" s="90">
        <f t="shared" ca="1" si="148"/>
        <v>0</v>
      </c>
      <c r="IA38" s="90">
        <f t="shared" ca="1" si="148"/>
        <v>0</v>
      </c>
      <c r="IB38" s="90">
        <f t="shared" ca="1" si="148"/>
        <v>0</v>
      </c>
      <c r="IC38" s="90">
        <f t="shared" ca="1" si="148"/>
        <v>0</v>
      </c>
      <c r="ID38" s="90">
        <f t="shared" ca="1" si="148"/>
        <v>0</v>
      </c>
      <c r="IE38" s="90">
        <f t="shared" ca="1" si="148"/>
        <v>0</v>
      </c>
      <c r="IF38" s="92">
        <f t="shared" ref="IF38:IF72" ca="1" si="149">SUM(IG38:IX38)</f>
        <v>35773.878704212671</v>
      </c>
      <c r="IG38" s="90">
        <f t="shared" ref="IG38:IX38" ca="1" si="150">$C38*IG$7</f>
        <v>35773.878704212671</v>
      </c>
      <c r="IH38" s="90">
        <f t="shared" ca="1" si="150"/>
        <v>0</v>
      </c>
      <c r="II38" s="90">
        <f t="shared" ca="1" si="150"/>
        <v>0</v>
      </c>
      <c r="IJ38" s="90">
        <f t="shared" ca="1" si="150"/>
        <v>0</v>
      </c>
      <c r="IK38" s="90">
        <f t="shared" ca="1" si="150"/>
        <v>0</v>
      </c>
      <c r="IL38" s="90">
        <f t="shared" ca="1" si="150"/>
        <v>0</v>
      </c>
      <c r="IM38" s="90">
        <f t="shared" ca="1" si="150"/>
        <v>0</v>
      </c>
      <c r="IN38" s="90">
        <f t="shared" ca="1" si="150"/>
        <v>0</v>
      </c>
      <c r="IO38" s="90">
        <f t="shared" ca="1" si="150"/>
        <v>0</v>
      </c>
      <c r="IP38" s="90">
        <f t="shared" ca="1" si="150"/>
        <v>0</v>
      </c>
      <c r="IQ38" s="90">
        <f t="shared" ca="1" si="150"/>
        <v>0</v>
      </c>
      <c r="IR38" s="90">
        <f t="shared" ca="1" si="150"/>
        <v>0</v>
      </c>
      <c r="IS38" s="90">
        <f t="shared" ca="1" si="150"/>
        <v>0</v>
      </c>
      <c r="IT38" s="90">
        <f t="shared" ca="1" si="150"/>
        <v>0</v>
      </c>
      <c r="IU38" s="90">
        <f t="shared" ca="1" si="150"/>
        <v>0</v>
      </c>
      <c r="IV38" s="90">
        <f t="shared" ca="1" si="150"/>
        <v>0</v>
      </c>
      <c r="IW38" s="90">
        <f t="shared" ca="1" si="150"/>
        <v>0</v>
      </c>
      <c r="IX38" s="90">
        <f t="shared" ca="1" si="150"/>
        <v>0</v>
      </c>
      <c r="IY38" s="92">
        <f t="shared" ref="IY38:IY72" ca="1" si="151">SUM(IZ38:JS38)</f>
        <v>1488764.1291914284</v>
      </c>
      <c r="IZ38" s="90">
        <f t="shared" ref="IZ38:JS38" ca="1" si="152">$C38*IZ$7</f>
        <v>1488764.1291914284</v>
      </c>
      <c r="JA38" s="90">
        <f t="shared" ca="1" si="152"/>
        <v>0</v>
      </c>
      <c r="JB38" s="90">
        <f t="shared" ca="1" si="152"/>
        <v>0</v>
      </c>
      <c r="JC38" s="90">
        <f t="shared" ca="1" si="152"/>
        <v>0</v>
      </c>
      <c r="JD38" s="90">
        <f t="shared" ca="1" si="152"/>
        <v>0</v>
      </c>
      <c r="JE38" s="90">
        <f t="shared" ca="1" si="152"/>
        <v>0</v>
      </c>
      <c r="JF38" s="90">
        <f t="shared" ca="1" si="152"/>
        <v>0</v>
      </c>
      <c r="JG38" s="90">
        <f t="shared" ca="1" si="152"/>
        <v>0</v>
      </c>
      <c r="JH38" s="90">
        <f t="shared" ca="1" si="152"/>
        <v>0</v>
      </c>
      <c r="JI38" s="90">
        <f t="shared" ca="1" si="152"/>
        <v>0</v>
      </c>
      <c r="JJ38" s="90">
        <f t="shared" ca="1" si="152"/>
        <v>0</v>
      </c>
      <c r="JK38" s="90">
        <f t="shared" ca="1" si="152"/>
        <v>0</v>
      </c>
      <c r="JL38" s="90">
        <f t="shared" ca="1" si="152"/>
        <v>0</v>
      </c>
      <c r="JM38" s="90">
        <f t="shared" ca="1" si="152"/>
        <v>0</v>
      </c>
      <c r="JN38" s="90">
        <f t="shared" ca="1" si="152"/>
        <v>0</v>
      </c>
      <c r="JO38" s="90">
        <f t="shared" ca="1" si="152"/>
        <v>0</v>
      </c>
      <c r="JP38" s="90">
        <f t="shared" ca="1" si="152"/>
        <v>0</v>
      </c>
      <c r="JQ38" s="90">
        <f t="shared" ca="1" si="152"/>
        <v>0</v>
      </c>
      <c r="JR38" s="90">
        <f t="shared" ca="1" si="152"/>
        <v>0</v>
      </c>
      <c r="JS38" s="90">
        <f t="shared" ca="1" si="152"/>
        <v>0</v>
      </c>
      <c r="JT38" s="92">
        <f t="shared" ref="JT38:JT72" ca="1" si="153">SUM(JU38:LJ38)</f>
        <v>319856.71678910399</v>
      </c>
      <c r="JU38" s="90">
        <f t="shared" ref="JU38:LL38" ca="1" si="154">$C38*JU$7</f>
        <v>245837.87463492734</v>
      </c>
      <c r="JV38" s="90">
        <f t="shared" ca="1" si="154"/>
        <v>0</v>
      </c>
      <c r="JW38" s="90">
        <f t="shared" ca="1" si="154"/>
        <v>0</v>
      </c>
      <c r="JX38" s="90">
        <f t="shared" ca="1" si="154"/>
        <v>0</v>
      </c>
      <c r="JY38" s="90">
        <f t="shared" ca="1" si="154"/>
        <v>0</v>
      </c>
      <c r="JZ38" s="90">
        <f t="shared" ca="1" si="154"/>
        <v>0</v>
      </c>
      <c r="KA38" s="90">
        <f t="shared" ca="1" si="154"/>
        <v>0</v>
      </c>
      <c r="KB38" s="90">
        <f t="shared" ca="1" si="154"/>
        <v>0</v>
      </c>
      <c r="KC38" s="90">
        <f t="shared" ca="1" si="154"/>
        <v>0</v>
      </c>
      <c r="KD38" s="90">
        <f t="shared" ca="1" si="154"/>
        <v>0</v>
      </c>
      <c r="KE38" s="90">
        <f t="shared" ca="1" si="154"/>
        <v>0</v>
      </c>
      <c r="KF38" s="90">
        <f t="shared" ca="1" si="154"/>
        <v>0</v>
      </c>
      <c r="KG38" s="90">
        <f t="shared" ca="1" si="154"/>
        <v>0</v>
      </c>
      <c r="KH38" s="90">
        <f t="shared" ca="1" si="154"/>
        <v>0</v>
      </c>
      <c r="KI38" s="90">
        <f t="shared" ca="1" si="154"/>
        <v>0</v>
      </c>
      <c r="KJ38" s="90">
        <f t="shared" ca="1" si="154"/>
        <v>0</v>
      </c>
      <c r="KK38" s="90">
        <f t="shared" ca="1" si="154"/>
        <v>0</v>
      </c>
      <c r="KL38" s="90">
        <f t="shared" ca="1" si="154"/>
        <v>0</v>
      </c>
      <c r="KM38" s="90">
        <f t="shared" ca="1" si="154"/>
        <v>18750.113509843854</v>
      </c>
      <c r="KN38" s="90">
        <f t="shared" ca="1" si="154"/>
        <v>0</v>
      </c>
      <c r="KO38" s="90">
        <f t="shared" ca="1" si="154"/>
        <v>0</v>
      </c>
      <c r="KP38" s="90">
        <f t="shared" ca="1" si="154"/>
        <v>0</v>
      </c>
      <c r="KQ38" s="90">
        <f t="shared" ca="1" si="154"/>
        <v>0</v>
      </c>
      <c r="KR38" s="90">
        <f t="shared" ca="1" si="154"/>
        <v>0</v>
      </c>
      <c r="KS38" s="90">
        <f t="shared" ca="1" si="154"/>
        <v>0</v>
      </c>
      <c r="KT38" s="90">
        <f t="shared" ca="1" si="154"/>
        <v>0</v>
      </c>
      <c r="KU38" s="90">
        <f t="shared" ca="1" si="154"/>
        <v>0</v>
      </c>
      <c r="KV38" s="90">
        <f t="shared" ca="1" si="154"/>
        <v>0</v>
      </c>
      <c r="KW38" s="90">
        <f t="shared" ca="1" si="154"/>
        <v>0</v>
      </c>
      <c r="KX38" s="90">
        <f t="shared" ca="1" si="154"/>
        <v>0</v>
      </c>
      <c r="KY38" s="90">
        <f t="shared" ca="1" si="154"/>
        <v>0</v>
      </c>
      <c r="KZ38" s="90">
        <f t="shared" ca="1" si="154"/>
        <v>0</v>
      </c>
      <c r="LA38" s="90">
        <f t="shared" ca="1" si="154"/>
        <v>0</v>
      </c>
      <c r="LB38" s="90">
        <f t="shared" ca="1" si="154"/>
        <v>17460.56353324587</v>
      </c>
      <c r="LC38" s="90">
        <f t="shared" ca="1" si="154"/>
        <v>0</v>
      </c>
      <c r="LD38" s="90">
        <f t="shared" ca="1" si="154"/>
        <v>0</v>
      </c>
      <c r="LE38" s="90">
        <f t="shared" ca="1" si="154"/>
        <v>0</v>
      </c>
      <c r="LF38" s="90">
        <f t="shared" ca="1" si="154"/>
        <v>0</v>
      </c>
      <c r="LG38" s="90">
        <f t="shared" ca="1" si="154"/>
        <v>37808.165111086928</v>
      </c>
      <c r="LH38" s="90">
        <f t="shared" ca="1" si="154"/>
        <v>0</v>
      </c>
      <c r="LI38" s="90">
        <f t="shared" ca="1" si="154"/>
        <v>0</v>
      </c>
      <c r="LJ38" s="90">
        <f t="shared" ca="1" si="154"/>
        <v>0</v>
      </c>
      <c r="LK38" s="90">
        <f t="shared" ca="1" si="154"/>
        <v>0</v>
      </c>
      <c r="LL38" s="90">
        <f t="shared" ca="1" si="154"/>
        <v>0</v>
      </c>
      <c r="LM38" s="92">
        <f t="shared" ca="1" si="67"/>
        <v>32318.339567803523</v>
      </c>
      <c r="LN38" s="90">
        <f t="shared" ref="LN38:LR38" ca="1" si="155">$C38*LN$7</f>
        <v>32318.339567803523</v>
      </c>
      <c r="LO38" s="90">
        <f t="shared" ca="1" si="155"/>
        <v>0</v>
      </c>
      <c r="LP38" s="90">
        <f t="shared" ca="1" si="155"/>
        <v>0</v>
      </c>
      <c r="LQ38" s="90">
        <f t="shared" ca="1" si="155"/>
        <v>0</v>
      </c>
      <c r="LR38" s="90">
        <f t="shared" ca="1" si="155"/>
        <v>0</v>
      </c>
      <c r="LS38" s="92">
        <f t="shared" ca="1" si="68"/>
        <v>72957.640116123948</v>
      </c>
      <c r="LT38" s="90">
        <f t="shared" ref="LT38:MF38" ca="1" si="156">$C38*LT$7</f>
        <v>72957.640116123948</v>
      </c>
      <c r="LU38" s="90">
        <f t="shared" ca="1" si="156"/>
        <v>0</v>
      </c>
      <c r="LV38" s="90">
        <f t="shared" ca="1" si="156"/>
        <v>0</v>
      </c>
      <c r="LW38" s="90">
        <f t="shared" ca="1" si="156"/>
        <v>0</v>
      </c>
      <c r="LX38" s="90">
        <f t="shared" ca="1" si="156"/>
        <v>0</v>
      </c>
      <c r="LY38" s="90">
        <f t="shared" ca="1" si="156"/>
        <v>0</v>
      </c>
      <c r="LZ38" s="90">
        <f t="shared" ca="1" si="156"/>
        <v>0</v>
      </c>
      <c r="MA38" s="90">
        <f t="shared" ca="1" si="156"/>
        <v>0</v>
      </c>
      <c r="MB38" s="90">
        <f t="shared" ca="1" si="156"/>
        <v>0</v>
      </c>
      <c r="MC38" s="90">
        <f t="shared" ca="1" si="156"/>
        <v>0</v>
      </c>
      <c r="MD38" s="90">
        <f t="shared" ca="1" si="156"/>
        <v>0</v>
      </c>
      <c r="ME38" s="90">
        <f t="shared" ca="1" si="156"/>
        <v>0</v>
      </c>
      <c r="MF38" s="90">
        <f t="shared" ca="1" si="156"/>
        <v>0</v>
      </c>
      <c r="MG38" s="92">
        <f t="shared" ca="1" si="69"/>
        <v>267636.1014987136</v>
      </c>
      <c r="MH38" s="90">
        <f t="shared" ref="MH38:NB38" ca="1" si="157">$C38*MH$7</f>
        <v>267636.1014987136</v>
      </c>
      <c r="MI38" s="90">
        <f t="shared" ca="1" si="157"/>
        <v>0</v>
      </c>
      <c r="MJ38" s="90">
        <f t="shared" ca="1" si="157"/>
        <v>0</v>
      </c>
      <c r="MK38" s="90">
        <f t="shared" ca="1" si="157"/>
        <v>0</v>
      </c>
      <c r="ML38" s="90">
        <f t="shared" ca="1" si="157"/>
        <v>0</v>
      </c>
      <c r="MM38" s="90">
        <f t="shared" ca="1" si="157"/>
        <v>0</v>
      </c>
      <c r="MN38" s="90">
        <f t="shared" ca="1" si="157"/>
        <v>0</v>
      </c>
      <c r="MO38" s="90">
        <f t="shared" ca="1" si="157"/>
        <v>0</v>
      </c>
      <c r="MP38" s="90">
        <f t="shared" ca="1" si="157"/>
        <v>0</v>
      </c>
      <c r="MQ38" s="90">
        <f t="shared" ca="1" si="157"/>
        <v>0</v>
      </c>
      <c r="MR38" s="90">
        <f t="shared" ca="1" si="157"/>
        <v>0</v>
      </c>
      <c r="MS38" s="90">
        <f t="shared" ca="1" si="157"/>
        <v>0</v>
      </c>
      <c r="MT38" s="90">
        <f t="shared" ca="1" si="157"/>
        <v>0</v>
      </c>
      <c r="MU38" s="90">
        <f t="shared" ca="1" si="157"/>
        <v>0</v>
      </c>
      <c r="MV38" s="90">
        <f t="shared" ca="1" si="157"/>
        <v>0</v>
      </c>
      <c r="MW38" s="90">
        <f t="shared" ca="1" si="157"/>
        <v>0</v>
      </c>
      <c r="MX38" s="90">
        <f t="shared" ca="1" si="157"/>
        <v>0</v>
      </c>
      <c r="MY38" s="90">
        <f t="shared" ca="1" si="157"/>
        <v>0</v>
      </c>
      <c r="MZ38" s="90">
        <f t="shared" ca="1" si="157"/>
        <v>0</v>
      </c>
      <c r="NA38" s="90">
        <f t="shared" ca="1" si="157"/>
        <v>0</v>
      </c>
      <c r="NB38" s="90">
        <f t="shared" ca="1" si="157"/>
        <v>0</v>
      </c>
      <c r="NC38" s="92">
        <f t="shared" ca="1" si="70"/>
        <v>900039.55853801384</v>
      </c>
      <c r="ND38" s="90">
        <f t="shared" ref="ND38:NI38" ca="1" si="158">$C38*ND$7</f>
        <v>900039.55853801384</v>
      </c>
      <c r="NE38" s="90">
        <f t="shared" ca="1" si="158"/>
        <v>0</v>
      </c>
      <c r="NF38" s="90">
        <f t="shared" ca="1" si="158"/>
        <v>0</v>
      </c>
      <c r="NG38" s="90">
        <f t="shared" ca="1" si="158"/>
        <v>0</v>
      </c>
      <c r="NH38" s="90">
        <f t="shared" ca="1" si="158"/>
        <v>0</v>
      </c>
      <c r="NI38" s="90">
        <f t="shared" ca="1" si="158"/>
        <v>0</v>
      </c>
      <c r="NJ38" s="93">
        <f t="shared" ref="NJ38:NJ72" ca="1" si="159">SUM(NC38,MG38,LS38,LM38,JT38,IY38,IF38,HV38,HE38,GS38,FW38,FE38,EB38,DV38,CY38,CG38,BD38,G38)</f>
        <v>7891119.2000000002</v>
      </c>
      <c r="NK38" s="94">
        <f t="shared" ref="NK38:NK61" ca="1" si="160">C38-NJ38</f>
        <v>0</v>
      </c>
    </row>
    <row r="39" spans="1:375" x14ac:dyDescent="0.25">
      <c r="A39" s="67">
        <v>82400</v>
      </c>
      <c r="B39" s="95" t="s">
        <v>131</v>
      </c>
      <c r="C39" s="90">
        <f ca="1">IFERROR(HLOOKUP($A39,Náklady_2018!$D$1:$MN$27,24,FALSE),0)</f>
        <v>41399865.769999996</v>
      </c>
      <c r="D39" s="19"/>
      <c r="E39" s="19"/>
      <c r="F39" s="91" t="str">
        <f>F9</f>
        <v>m2 bez VC</v>
      </c>
      <c r="G39" s="92">
        <f t="shared" ca="1" si="58"/>
        <v>3531799.8113564346</v>
      </c>
      <c r="H39" s="90">
        <f ca="1">$C39*H$9</f>
        <v>0</v>
      </c>
      <c r="I39" s="90">
        <f t="shared" ref="I39:BT39" ca="1" si="161">$C39*I$9</f>
        <v>0</v>
      </c>
      <c r="J39" s="90">
        <f t="shared" ca="1" si="161"/>
        <v>529973.47671818419</v>
      </c>
      <c r="K39" s="90">
        <f t="shared" ca="1" si="161"/>
        <v>0</v>
      </c>
      <c r="L39" s="90">
        <f t="shared" ca="1" si="161"/>
        <v>0</v>
      </c>
      <c r="M39" s="90">
        <f t="shared" ca="1" si="161"/>
        <v>0</v>
      </c>
      <c r="N39" s="90">
        <f t="shared" ca="1" si="161"/>
        <v>867010.61361254612</v>
      </c>
      <c r="O39" s="90">
        <f t="shared" ca="1" si="161"/>
        <v>0</v>
      </c>
      <c r="P39" s="90">
        <f t="shared" ca="1" si="161"/>
        <v>0</v>
      </c>
      <c r="Q39" s="90">
        <f t="shared" ca="1" si="161"/>
        <v>0</v>
      </c>
      <c r="R39" s="90">
        <f t="shared" ca="1" si="161"/>
        <v>0</v>
      </c>
      <c r="S39" s="90">
        <f t="shared" ca="1" si="161"/>
        <v>563898.52687703655</v>
      </c>
      <c r="T39" s="90">
        <f t="shared" ca="1" si="161"/>
        <v>0</v>
      </c>
      <c r="U39" s="90">
        <f t="shared" ca="1" si="161"/>
        <v>0</v>
      </c>
      <c r="V39" s="90">
        <f t="shared" ca="1" si="161"/>
        <v>119210.35062494114</v>
      </c>
      <c r="W39" s="90">
        <f t="shared" ca="1" si="161"/>
        <v>770766.04448175896</v>
      </c>
      <c r="X39" s="90">
        <f t="shared" ca="1" si="161"/>
        <v>0</v>
      </c>
      <c r="Y39" s="90">
        <f t="shared" ca="1" si="161"/>
        <v>0</v>
      </c>
      <c r="Z39" s="90">
        <f t="shared" ca="1" si="161"/>
        <v>0</v>
      </c>
      <c r="AA39" s="90">
        <f t="shared" ca="1" si="161"/>
        <v>416848.46380737051</v>
      </c>
      <c r="AB39" s="90">
        <f t="shared" ca="1" si="161"/>
        <v>0</v>
      </c>
      <c r="AC39" s="90">
        <f t="shared" ca="1" si="161"/>
        <v>0</v>
      </c>
      <c r="AD39" s="90">
        <f t="shared" ca="1" si="161"/>
        <v>0</v>
      </c>
      <c r="AE39" s="90">
        <f t="shared" ca="1" si="161"/>
        <v>0</v>
      </c>
      <c r="AF39" s="90">
        <f t="shared" ca="1" si="161"/>
        <v>0</v>
      </c>
      <c r="AG39" s="90">
        <f t="shared" ca="1" si="161"/>
        <v>0</v>
      </c>
      <c r="AH39" s="90">
        <f t="shared" ca="1" si="161"/>
        <v>0</v>
      </c>
      <c r="AI39" s="90">
        <f t="shared" ca="1" si="161"/>
        <v>0</v>
      </c>
      <c r="AJ39" s="90">
        <f t="shared" ca="1" si="161"/>
        <v>0</v>
      </c>
      <c r="AK39" s="90">
        <f t="shared" ca="1" si="161"/>
        <v>0</v>
      </c>
      <c r="AL39" s="90">
        <f t="shared" ca="1" si="161"/>
        <v>0</v>
      </c>
      <c r="AM39" s="90">
        <f t="shared" ca="1" si="161"/>
        <v>0</v>
      </c>
      <c r="AN39" s="90">
        <f t="shared" ca="1" si="161"/>
        <v>0</v>
      </c>
      <c r="AO39" s="90">
        <f t="shared" ca="1" si="161"/>
        <v>0</v>
      </c>
      <c r="AP39" s="90">
        <f t="shared" ca="1" si="161"/>
        <v>0</v>
      </c>
      <c r="AQ39" s="90">
        <f t="shared" ca="1" si="161"/>
        <v>0</v>
      </c>
      <c r="AR39" s="90">
        <f t="shared" ca="1" si="161"/>
        <v>0</v>
      </c>
      <c r="AS39" s="90">
        <f t="shared" ca="1" si="161"/>
        <v>0</v>
      </c>
      <c r="AT39" s="90">
        <f t="shared" ca="1" si="161"/>
        <v>82222.818881583647</v>
      </c>
      <c r="AU39" s="90">
        <f t="shared" ca="1" si="161"/>
        <v>0</v>
      </c>
      <c r="AV39" s="90">
        <f t="shared" ca="1" si="161"/>
        <v>0</v>
      </c>
      <c r="AW39" s="90">
        <f t="shared" ca="1" si="161"/>
        <v>0</v>
      </c>
      <c r="AX39" s="90">
        <f t="shared" ca="1" si="161"/>
        <v>181869.51635301337</v>
      </c>
      <c r="AY39" s="90">
        <f t="shared" ca="1" si="161"/>
        <v>0</v>
      </c>
      <c r="AZ39" s="90">
        <f t="shared" ca="1" si="161"/>
        <v>0</v>
      </c>
      <c r="BA39" s="90">
        <f t="shared" ca="1" si="161"/>
        <v>0</v>
      </c>
      <c r="BB39" s="90">
        <f t="shared" ca="1" si="161"/>
        <v>0</v>
      </c>
      <c r="BC39" s="90">
        <f t="shared" ca="1" si="161"/>
        <v>0</v>
      </c>
      <c r="BD39" s="92">
        <f t="shared" ca="1" si="59"/>
        <v>3865134.7986089</v>
      </c>
      <c r="BE39" s="90">
        <f t="shared" ca="1" si="161"/>
        <v>0</v>
      </c>
      <c r="BF39" s="90">
        <f t="shared" ca="1" si="161"/>
        <v>730863.2114148892</v>
      </c>
      <c r="BG39" s="90">
        <f t="shared" ca="1" si="161"/>
        <v>0</v>
      </c>
      <c r="BH39" s="90">
        <f t="shared" ca="1" si="161"/>
        <v>0</v>
      </c>
      <c r="BI39" s="90">
        <f t="shared" ca="1" si="161"/>
        <v>935602.27601448412</v>
      </c>
      <c r="BJ39" s="90">
        <f t="shared" ca="1" si="161"/>
        <v>0</v>
      </c>
      <c r="BK39" s="90">
        <f t="shared" ca="1" si="161"/>
        <v>0</v>
      </c>
      <c r="BL39" s="90">
        <f t="shared" ca="1" si="161"/>
        <v>0</v>
      </c>
      <c r="BM39" s="90">
        <f t="shared" ca="1" si="161"/>
        <v>0</v>
      </c>
      <c r="BN39" s="90">
        <f t="shared" ca="1" si="161"/>
        <v>813629.46510629251</v>
      </c>
      <c r="BO39" s="90">
        <f t="shared" ca="1" si="161"/>
        <v>0</v>
      </c>
      <c r="BP39" s="90">
        <f t="shared" ca="1" si="161"/>
        <v>0</v>
      </c>
      <c r="BQ39" s="90">
        <f t="shared" ca="1" si="161"/>
        <v>0</v>
      </c>
      <c r="BR39" s="90">
        <f t="shared" ca="1" si="161"/>
        <v>751253.33834166813</v>
      </c>
      <c r="BS39" s="90">
        <f t="shared" ca="1" si="161"/>
        <v>0</v>
      </c>
      <c r="BT39" s="90">
        <f t="shared" ca="1" si="161"/>
        <v>0</v>
      </c>
      <c r="BU39" s="90">
        <f t="shared" ref="BU39:CF39" ca="1" si="162">$C39*BU$9</f>
        <v>0</v>
      </c>
      <c r="BV39" s="90">
        <f t="shared" ca="1" si="162"/>
        <v>335197.38363195141</v>
      </c>
      <c r="BW39" s="90">
        <f t="shared" ca="1" si="162"/>
        <v>0</v>
      </c>
      <c r="BX39" s="90">
        <f t="shared" ca="1" si="162"/>
        <v>0</v>
      </c>
      <c r="BY39" s="90">
        <f t="shared" ca="1" si="162"/>
        <v>0</v>
      </c>
      <c r="BZ39" s="90">
        <f t="shared" ca="1" si="162"/>
        <v>0</v>
      </c>
      <c r="CA39" s="90">
        <f t="shared" ca="1" si="162"/>
        <v>0</v>
      </c>
      <c r="CB39" s="90">
        <f t="shared" ca="1" si="162"/>
        <v>0</v>
      </c>
      <c r="CC39" s="90">
        <f t="shared" ca="1" si="162"/>
        <v>298589.12409961398</v>
      </c>
      <c r="CD39" s="90">
        <f t="shared" ca="1" si="162"/>
        <v>0</v>
      </c>
      <c r="CE39" s="90">
        <f t="shared" ca="1" si="162"/>
        <v>0</v>
      </c>
      <c r="CF39" s="90">
        <f t="shared" ca="1" si="162"/>
        <v>0</v>
      </c>
      <c r="CG39" s="92">
        <f t="shared" ca="1" si="138"/>
        <v>1145526.6144244429</v>
      </c>
      <c r="CH39" s="90">
        <f t="shared" ref="CH39:CX39" ca="1" si="163">$C39*CH$9</f>
        <v>0</v>
      </c>
      <c r="CI39" s="90">
        <f t="shared" ca="1" si="163"/>
        <v>45676.827921204713</v>
      </c>
      <c r="CJ39" s="90">
        <f t="shared" ca="1" si="163"/>
        <v>107696.32559188495</v>
      </c>
      <c r="CK39" s="90">
        <f t="shared" ca="1" si="163"/>
        <v>76754.506107772308</v>
      </c>
      <c r="CL39" s="90">
        <f t="shared" ca="1" si="163"/>
        <v>52322.582782958882</v>
      </c>
      <c r="CM39" s="90">
        <f t="shared" ca="1" si="163"/>
        <v>53573.615001398117</v>
      </c>
      <c r="CN39" s="90">
        <f t="shared" ca="1" si="163"/>
        <v>27839.712444724846</v>
      </c>
      <c r="CO39" s="90">
        <f t="shared" ca="1" si="163"/>
        <v>85664.572677108808</v>
      </c>
      <c r="CP39" s="90">
        <f t="shared" ca="1" si="163"/>
        <v>56109.644113890339</v>
      </c>
      <c r="CQ39" s="90">
        <f t="shared" ca="1" si="163"/>
        <v>57745.609322618577</v>
      </c>
      <c r="CR39" s="90">
        <f t="shared" ca="1" si="163"/>
        <v>53669.848248970367</v>
      </c>
      <c r="CS39" s="90">
        <f t="shared" ca="1" si="163"/>
        <v>31779.614815918118</v>
      </c>
      <c r="CT39" s="90">
        <f t="shared" ca="1" si="163"/>
        <v>496693.75539599266</v>
      </c>
      <c r="CU39" s="90">
        <f t="shared" ca="1" si="163"/>
        <v>0</v>
      </c>
      <c r="CV39" s="90">
        <f t="shared" ca="1" si="163"/>
        <v>0</v>
      </c>
      <c r="CW39" s="90">
        <f t="shared" ca="1" si="163"/>
        <v>0</v>
      </c>
      <c r="CX39" s="90">
        <f t="shared" ca="1" si="163"/>
        <v>0</v>
      </c>
      <c r="CY39" s="92">
        <f t="shared" ca="1" si="140"/>
        <v>2028687.4312913197</v>
      </c>
      <c r="CZ39" s="90">
        <f t="shared" ref="CZ39:DU39" ca="1" si="164">$C39*CZ$9</f>
        <v>0</v>
      </c>
      <c r="DA39" s="90">
        <f t="shared" ca="1" si="164"/>
        <v>293120.81132580258</v>
      </c>
      <c r="DB39" s="90">
        <f t="shared" ca="1" si="164"/>
        <v>108205.79572609098</v>
      </c>
      <c r="DC39" s="90">
        <f t="shared" ca="1" si="164"/>
        <v>256071.01101048663</v>
      </c>
      <c r="DD39" s="90">
        <f t="shared" ca="1" si="164"/>
        <v>0</v>
      </c>
      <c r="DE39" s="90">
        <f t="shared" ca="1" si="164"/>
        <v>0</v>
      </c>
      <c r="DF39" s="90">
        <f t="shared" ca="1" si="164"/>
        <v>0</v>
      </c>
      <c r="DG39" s="90">
        <f t="shared" ca="1" si="164"/>
        <v>0</v>
      </c>
      <c r="DH39" s="90">
        <f t="shared" ca="1" si="164"/>
        <v>119804.7324481815</v>
      </c>
      <c r="DI39" s="90">
        <f t="shared" ca="1" si="164"/>
        <v>249068.62705478826</v>
      </c>
      <c r="DJ39" s="90">
        <f t="shared" ca="1" si="164"/>
        <v>0</v>
      </c>
      <c r="DK39" s="90">
        <f t="shared" ca="1" si="164"/>
        <v>0</v>
      </c>
      <c r="DL39" s="90">
        <f t="shared" ca="1" si="164"/>
        <v>0</v>
      </c>
      <c r="DM39" s="90">
        <f t="shared" ca="1" si="164"/>
        <v>0</v>
      </c>
      <c r="DN39" s="90">
        <f t="shared" ca="1" si="164"/>
        <v>206907.14305960509</v>
      </c>
      <c r="DO39" s="90">
        <f t="shared" ca="1" si="164"/>
        <v>0</v>
      </c>
      <c r="DP39" s="90">
        <f t="shared" ca="1" si="164"/>
        <v>0</v>
      </c>
      <c r="DQ39" s="90">
        <f t="shared" ca="1" si="164"/>
        <v>140506.20223475303</v>
      </c>
      <c r="DR39" s="90">
        <f t="shared" ca="1" si="164"/>
        <v>80654.783024082877</v>
      </c>
      <c r="DS39" s="90">
        <f t="shared" ca="1" si="164"/>
        <v>127939.27225767105</v>
      </c>
      <c r="DT39" s="90">
        <f t="shared" ca="1" si="164"/>
        <v>65336.714322288368</v>
      </c>
      <c r="DU39" s="90">
        <f t="shared" ca="1" si="164"/>
        <v>381072.3388275695</v>
      </c>
      <c r="DV39" s="92">
        <f t="shared" ca="1" si="60"/>
        <v>3409385.459665264</v>
      </c>
      <c r="DW39" s="90">
        <f t="shared" ref="DW39:EA39" ca="1" si="165">$C39*DW$9</f>
        <v>0</v>
      </c>
      <c r="DX39" s="90">
        <f t="shared" ca="1" si="165"/>
        <v>0</v>
      </c>
      <c r="DY39" s="90">
        <f t="shared" ca="1" si="165"/>
        <v>0</v>
      </c>
      <c r="DZ39" s="90">
        <f t="shared" ca="1" si="165"/>
        <v>3409385.459665264</v>
      </c>
      <c r="EA39" s="90">
        <f t="shared" ca="1" si="165"/>
        <v>0</v>
      </c>
      <c r="EB39" s="92">
        <f t="shared" ca="1" si="61"/>
        <v>3134718.7887562574</v>
      </c>
      <c r="EC39" s="90">
        <f t="shared" ref="EC39:FD39" ca="1" si="166">$C39*EC$9</f>
        <v>0</v>
      </c>
      <c r="ED39" s="90">
        <f t="shared" ca="1" si="166"/>
        <v>230835.25702948144</v>
      </c>
      <c r="EE39" s="90">
        <f t="shared" ca="1" si="166"/>
        <v>151340.93375553453</v>
      </c>
      <c r="EF39" s="90">
        <f t="shared" ca="1" si="166"/>
        <v>110877.68354103815</v>
      </c>
      <c r="EG39" s="90">
        <f t="shared" ca="1" si="166"/>
        <v>172042.40354210607</v>
      </c>
      <c r="EH39" s="90">
        <f t="shared" ca="1" si="166"/>
        <v>228429.42584017522</v>
      </c>
      <c r="EI39" s="90">
        <f t="shared" ca="1" si="166"/>
        <v>186330.21041695061</v>
      </c>
      <c r="EJ39" s="90">
        <f t="shared" ca="1" si="166"/>
        <v>158354.63926977082</v>
      </c>
      <c r="EK39" s="90">
        <f t="shared" ca="1" si="166"/>
        <v>119544.33660180955</v>
      </c>
      <c r="EL39" s="90">
        <f t="shared" ca="1" si="166"/>
        <v>78786.725865327462</v>
      </c>
      <c r="EM39" s="90">
        <f t="shared" ca="1" si="166"/>
        <v>64900.83431857876</v>
      </c>
      <c r="EN39" s="90">
        <f t="shared" ca="1" si="166"/>
        <v>109949.31574092936</v>
      </c>
      <c r="EO39" s="90">
        <f t="shared" ca="1" si="166"/>
        <v>595723.42792710627</v>
      </c>
      <c r="EP39" s="90">
        <f t="shared" ca="1" si="166"/>
        <v>0</v>
      </c>
      <c r="EQ39" s="90">
        <f t="shared" ca="1" si="166"/>
        <v>0</v>
      </c>
      <c r="ER39" s="90">
        <f t="shared" ca="1" si="166"/>
        <v>0</v>
      </c>
      <c r="ES39" s="90">
        <f t="shared" ca="1" si="166"/>
        <v>299908.08566928067</v>
      </c>
      <c r="ET39" s="90">
        <f t="shared" ca="1" si="166"/>
        <v>289231.85596802994</v>
      </c>
      <c r="EU39" s="90">
        <f t="shared" ca="1" si="166"/>
        <v>0</v>
      </c>
      <c r="EV39" s="90">
        <f t="shared" ca="1" si="166"/>
        <v>0</v>
      </c>
      <c r="EW39" s="90">
        <f t="shared" ca="1" si="166"/>
        <v>338463.65327013895</v>
      </c>
      <c r="EX39" s="90">
        <f t="shared" ca="1" si="166"/>
        <v>0</v>
      </c>
      <c r="EY39" s="90">
        <f t="shared" ca="1" si="166"/>
        <v>0</v>
      </c>
      <c r="EZ39" s="90">
        <f t="shared" ca="1" si="166"/>
        <v>0</v>
      </c>
      <c r="FA39" s="90">
        <f t="shared" ca="1" si="166"/>
        <v>0</v>
      </c>
      <c r="FB39" s="90">
        <f t="shared" ca="1" si="166"/>
        <v>0</v>
      </c>
      <c r="FC39" s="90">
        <f t="shared" ca="1" si="166"/>
        <v>0</v>
      </c>
      <c r="FD39" s="90">
        <f t="shared" ca="1" si="166"/>
        <v>0</v>
      </c>
      <c r="FE39" s="92">
        <f t="shared" ca="1" si="62"/>
        <v>1160550.3226042516</v>
      </c>
      <c r="FF39" s="90">
        <f t="shared" ref="FF39:FV39" ca="1" si="167">$C39*FF$9</f>
        <v>0</v>
      </c>
      <c r="FG39" s="90">
        <f t="shared" ca="1" si="167"/>
        <v>122057.72259722593</v>
      </c>
      <c r="FH39" s="90">
        <f t="shared" ca="1" si="167"/>
        <v>0</v>
      </c>
      <c r="FI39" s="90">
        <f t="shared" ca="1" si="167"/>
        <v>0</v>
      </c>
      <c r="FJ39" s="90">
        <f t="shared" ca="1" si="167"/>
        <v>111007.88146422412</v>
      </c>
      <c r="FK39" s="90">
        <f t="shared" ca="1" si="167"/>
        <v>0</v>
      </c>
      <c r="FL39" s="90">
        <f t="shared" ca="1" si="167"/>
        <v>70844.652550982399</v>
      </c>
      <c r="FM39" s="90">
        <f t="shared" ca="1" si="167"/>
        <v>94704.837169631297</v>
      </c>
      <c r="FN39" s="90">
        <f t="shared" ca="1" si="167"/>
        <v>0</v>
      </c>
      <c r="FO39" s="90">
        <f t="shared" ca="1" si="167"/>
        <v>63151.653524471403</v>
      </c>
      <c r="FP39" s="90">
        <f t="shared" ca="1" si="167"/>
        <v>0</v>
      </c>
      <c r="FQ39" s="90">
        <f t="shared" ca="1" si="167"/>
        <v>0</v>
      </c>
      <c r="FR39" s="90">
        <f t="shared" ca="1" si="167"/>
        <v>0</v>
      </c>
      <c r="FS39" s="90">
        <f t="shared" ca="1" si="167"/>
        <v>698783.57529771642</v>
      </c>
      <c r="FT39" s="90">
        <f t="shared" ca="1" si="167"/>
        <v>0</v>
      </c>
      <c r="FU39" s="90">
        <f t="shared" ca="1" si="167"/>
        <v>0</v>
      </c>
      <c r="FV39" s="90">
        <f t="shared" ca="1" si="167"/>
        <v>0</v>
      </c>
      <c r="FW39" s="92">
        <f t="shared" ca="1" si="63"/>
        <v>2472034.0028566727</v>
      </c>
      <c r="FX39" s="90">
        <f t="shared" ref="FX39:GR39" ca="1" si="168">$C39*FX$9</f>
        <v>0</v>
      </c>
      <c r="FY39" s="90">
        <f t="shared" ca="1" si="168"/>
        <v>159860.40655531306</v>
      </c>
      <c r="FZ39" s="90">
        <f t="shared" ca="1" si="168"/>
        <v>376668.25255632191</v>
      </c>
      <c r="GA39" s="90">
        <f t="shared" ca="1" si="168"/>
        <v>0</v>
      </c>
      <c r="GB39" s="90">
        <f t="shared" ca="1" si="168"/>
        <v>612518.96001809824</v>
      </c>
      <c r="GC39" s="90">
        <f t="shared" ca="1" si="168"/>
        <v>0</v>
      </c>
      <c r="GD39" s="90">
        <f t="shared" ca="1" si="168"/>
        <v>297864.54435318767</v>
      </c>
      <c r="GE39" s="90">
        <f t="shared" ca="1" si="168"/>
        <v>546746.36569210037</v>
      </c>
      <c r="GF39" s="90">
        <f t="shared" ca="1" si="168"/>
        <v>0</v>
      </c>
      <c r="GG39" s="90">
        <f t="shared" ca="1" si="168"/>
        <v>0</v>
      </c>
      <c r="GH39" s="90">
        <f t="shared" ca="1" si="168"/>
        <v>0</v>
      </c>
      <c r="GI39" s="90">
        <f t="shared" ca="1" si="168"/>
        <v>0</v>
      </c>
      <c r="GJ39" s="90">
        <f t="shared" ca="1" si="168"/>
        <v>0</v>
      </c>
      <c r="GK39" s="90">
        <f t="shared" ca="1" si="168"/>
        <v>0</v>
      </c>
      <c r="GL39" s="90">
        <f t="shared" ca="1" si="168"/>
        <v>0</v>
      </c>
      <c r="GM39" s="90">
        <f t="shared" ca="1" si="168"/>
        <v>0</v>
      </c>
      <c r="GN39" s="90">
        <f t="shared" ca="1" si="168"/>
        <v>0</v>
      </c>
      <c r="GO39" s="90">
        <f t="shared" ca="1" si="168"/>
        <v>478375.47368165158</v>
      </c>
      <c r="GP39" s="90">
        <f t="shared" ca="1" si="168"/>
        <v>0</v>
      </c>
      <c r="GQ39" s="90">
        <f t="shared" ca="1" si="168"/>
        <v>0</v>
      </c>
      <c r="GR39" s="90">
        <f t="shared" ca="1" si="168"/>
        <v>0</v>
      </c>
      <c r="GS39" s="92">
        <f t="shared" ca="1" si="64"/>
        <v>1296222.2193433163</v>
      </c>
      <c r="GT39" s="90">
        <f t="shared" ref="GT39:HD39" ca="1" si="169">$C39*GT$9</f>
        <v>0</v>
      </c>
      <c r="GU39" s="90">
        <f t="shared" ca="1" si="169"/>
        <v>285529.70632613281</v>
      </c>
      <c r="GV39" s="90">
        <f t="shared" ca="1" si="169"/>
        <v>496110.6951312903</v>
      </c>
      <c r="GW39" s="90">
        <f t="shared" ca="1" si="169"/>
        <v>245343.83429581529</v>
      </c>
      <c r="GX39" s="90">
        <f t="shared" ca="1" si="169"/>
        <v>0</v>
      </c>
      <c r="GY39" s="90">
        <f t="shared" ca="1" si="169"/>
        <v>269237.9835900779</v>
      </c>
      <c r="GZ39" s="90">
        <f t="shared" ca="1" si="169"/>
        <v>0</v>
      </c>
      <c r="HA39" s="90">
        <f t="shared" ca="1" si="169"/>
        <v>0</v>
      </c>
      <c r="HB39" s="90">
        <f t="shared" ca="1" si="169"/>
        <v>0</v>
      </c>
      <c r="HC39" s="90">
        <f t="shared" ca="1" si="169"/>
        <v>0</v>
      </c>
      <c r="HD39" s="90">
        <f t="shared" ca="1" si="169"/>
        <v>0</v>
      </c>
      <c r="HE39" s="92">
        <f t="shared" ca="1" si="65"/>
        <v>236779.07526188507</v>
      </c>
      <c r="HF39" s="90">
        <f t="shared" ref="HF39:HU39" ca="1" si="170">$C39*HF$9</f>
        <v>0</v>
      </c>
      <c r="HG39" s="90">
        <f t="shared" ca="1" si="170"/>
        <v>0</v>
      </c>
      <c r="HH39" s="90">
        <f t="shared" ca="1" si="170"/>
        <v>0</v>
      </c>
      <c r="HI39" s="90">
        <f t="shared" ca="1" si="170"/>
        <v>0</v>
      </c>
      <c r="HJ39" s="90">
        <f t="shared" ca="1" si="170"/>
        <v>0</v>
      </c>
      <c r="HK39" s="90">
        <f t="shared" ca="1" si="170"/>
        <v>0</v>
      </c>
      <c r="HL39" s="90">
        <f t="shared" ca="1" si="170"/>
        <v>0</v>
      </c>
      <c r="HM39" s="90">
        <f t="shared" ca="1" si="170"/>
        <v>0</v>
      </c>
      <c r="HN39" s="90">
        <f t="shared" ca="1" si="170"/>
        <v>236779.07526188507</v>
      </c>
      <c r="HO39" s="90">
        <f t="shared" ca="1" si="170"/>
        <v>0</v>
      </c>
      <c r="HP39" s="90">
        <f t="shared" ca="1" si="170"/>
        <v>0</v>
      </c>
      <c r="HQ39" s="90">
        <f t="shared" ca="1" si="170"/>
        <v>0</v>
      </c>
      <c r="HR39" s="90">
        <f t="shared" ca="1" si="170"/>
        <v>0</v>
      </c>
      <c r="HS39" s="90">
        <f t="shared" ca="1" si="170"/>
        <v>0</v>
      </c>
      <c r="HT39" s="90">
        <f t="shared" ca="1" si="170"/>
        <v>0</v>
      </c>
      <c r="HU39" s="90">
        <f t="shared" ca="1" si="170"/>
        <v>0</v>
      </c>
      <c r="HV39" s="92">
        <f t="shared" ca="1" si="66"/>
        <v>494672.8571969755</v>
      </c>
      <c r="HW39" s="90">
        <f t="shared" ref="HW39:IE39" ca="1" si="171">$C39*HW$9</f>
        <v>494672.8571969755</v>
      </c>
      <c r="HX39" s="90">
        <f t="shared" ca="1" si="171"/>
        <v>0</v>
      </c>
      <c r="HY39" s="90">
        <f t="shared" ca="1" si="171"/>
        <v>0</v>
      </c>
      <c r="HZ39" s="90">
        <f t="shared" ca="1" si="171"/>
        <v>0</v>
      </c>
      <c r="IA39" s="90">
        <f t="shared" ca="1" si="171"/>
        <v>0</v>
      </c>
      <c r="IB39" s="90">
        <f t="shared" ca="1" si="171"/>
        <v>0</v>
      </c>
      <c r="IC39" s="90">
        <f t="shared" ca="1" si="171"/>
        <v>0</v>
      </c>
      <c r="ID39" s="90">
        <f t="shared" ca="1" si="171"/>
        <v>0</v>
      </c>
      <c r="IE39" s="90">
        <f t="shared" ca="1" si="171"/>
        <v>0</v>
      </c>
      <c r="IF39" s="92">
        <f t="shared" ca="1" si="149"/>
        <v>213728.38207869689</v>
      </c>
      <c r="IG39" s="90">
        <f t="shared" ref="IG39:IX39" ca="1" si="172">$C39*IG$9</f>
        <v>213728.38207869689</v>
      </c>
      <c r="IH39" s="90">
        <f t="shared" ca="1" si="172"/>
        <v>0</v>
      </c>
      <c r="II39" s="90">
        <f t="shared" ca="1" si="172"/>
        <v>0</v>
      </c>
      <c r="IJ39" s="90">
        <f t="shared" ca="1" si="172"/>
        <v>0</v>
      </c>
      <c r="IK39" s="90">
        <f t="shared" ca="1" si="172"/>
        <v>0</v>
      </c>
      <c r="IL39" s="90">
        <f t="shared" ca="1" si="172"/>
        <v>0</v>
      </c>
      <c r="IM39" s="90">
        <f t="shared" ca="1" si="172"/>
        <v>0</v>
      </c>
      <c r="IN39" s="90">
        <f t="shared" ca="1" si="172"/>
        <v>0</v>
      </c>
      <c r="IO39" s="90">
        <f t="shared" ca="1" si="172"/>
        <v>0</v>
      </c>
      <c r="IP39" s="90">
        <f t="shared" ca="1" si="172"/>
        <v>0</v>
      </c>
      <c r="IQ39" s="90">
        <f t="shared" ca="1" si="172"/>
        <v>0</v>
      </c>
      <c r="IR39" s="90">
        <f t="shared" ca="1" si="172"/>
        <v>0</v>
      </c>
      <c r="IS39" s="90">
        <f t="shared" ca="1" si="172"/>
        <v>0</v>
      </c>
      <c r="IT39" s="90">
        <f t="shared" ca="1" si="172"/>
        <v>0</v>
      </c>
      <c r="IU39" s="90">
        <f t="shared" ca="1" si="172"/>
        <v>0</v>
      </c>
      <c r="IV39" s="90">
        <f t="shared" ca="1" si="172"/>
        <v>0</v>
      </c>
      <c r="IW39" s="90">
        <f t="shared" ca="1" si="172"/>
        <v>0</v>
      </c>
      <c r="IX39" s="90">
        <f t="shared" ca="1" si="172"/>
        <v>0</v>
      </c>
      <c r="IY39" s="92">
        <f t="shared" ca="1" si="151"/>
        <v>8894510.747905409</v>
      </c>
      <c r="IZ39" s="90">
        <f t="shared" ref="IZ39:JS39" ca="1" si="173">$C39*IZ$9</f>
        <v>8894510.747905409</v>
      </c>
      <c r="JA39" s="90">
        <f t="shared" ca="1" si="173"/>
        <v>0</v>
      </c>
      <c r="JB39" s="90">
        <f t="shared" ca="1" si="173"/>
        <v>0</v>
      </c>
      <c r="JC39" s="90">
        <f t="shared" ca="1" si="173"/>
        <v>0</v>
      </c>
      <c r="JD39" s="90">
        <f t="shared" ca="1" si="173"/>
        <v>0</v>
      </c>
      <c r="JE39" s="90">
        <f t="shared" ca="1" si="173"/>
        <v>0</v>
      </c>
      <c r="JF39" s="90">
        <f t="shared" ca="1" si="173"/>
        <v>0</v>
      </c>
      <c r="JG39" s="90">
        <f t="shared" ca="1" si="173"/>
        <v>0</v>
      </c>
      <c r="JH39" s="90">
        <f t="shared" ca="1" si="173"/>
        <v>0</v>
      </c>
      <c r="JI39" s="90">
        <f t="shared" ca="1" si="173"/>
        <v>0</v>
      </c>
      <c r="JJ39" s="90">
        <f t="shared" ca="1" si="173"/>
        <v>0</v>
      </c>
      <c r="JK39" s="90">
        <f t="shared" ca="1" si="173"/>
        <v>0</v>
      </c>
      <c r="JL39" s="90">
        <f t="shared" ca="1" si="173"/>
        <v>0</v>
      </c>
      <c r="JM39" s="90">
        <f t="shared" ca="1" si="173"/>
        <v>0</v>
      </c>
      <c r="JN39" s="90">
        <f t="shared" ca="1" si="173"/>
        <v>0</v>
      </c>
      <c r="JO39" s="90">
        <f t="shared" ca="1" si="173"/>
        <v>0</v>
      </c>
      <c r="JP39" s="90">
        <f t="shared" ca="1" si="173"/>
        <v>0</v>
      </c>
      <c r="JQ39" s="90">
        <f t="shared" ca="1" si="173"/>
        <v>0</v>
      </c>
      <c r="JR39" s="90">
        <f t="shared" ca="1" si="173"/>
        <v>0</v>
      </c>
      <c r="JS39" s="90">
        <f t="shared" ca="1" si="173"/>
        <v>0</v>
      </c>
      <c r="JT39" s="92">
        <f t="shared" ca="1" si="153"/>
        <v>1910960.2048348454</v>
      </c>
      <c r="JU39" s="90">
        <f t="shared" ref="JU39:LL39" ca="1" si="174">$C39*JU$9</f>
        <v>1468740.1283440148</v>
      </c>
      <c r="JV39" s="90">
        <f t="shared" ca="1" si="174"/>
        <v>0</v>
      </c>
      <c r="JW39" s="90">
        <f t="shared" ca="1" si="174"/>
        <v>0</v>
      </c>
      <c r="JX39" s="90">
        <f t="shared" ca="1" si="174"/>
        <v>0</v>
      </c>
      <c r="JY39" s="90">
        <f t="shared" ca="1" si="174"/>
        <v>0</v>
      </c>
      <c r="JZ39" s="90">
        <f t="shared" ca="1" si="174"/>
        <v>0</v>
      </c>
      <c r="KA39" s="90">
        <f t="shared" ca="1" si="174"/>
        <v>0</v>
      </c>
      <c r="KB39" s="90">
        <f t="shared" ca="1" si="174"/>
        <v>0</v>
      </c>
      <c r="KC39" s="90">
        <f t="shared" ca="1" si="174"/>
        <v>0</v>
      </c>
      <c r="KD39" s="90">
        <f t="shared" ca="1" si="174"/>
        <v>0</v>
      </c>
      <c r="KE39" s="90">
        <f t="shared" ca="1" si="174"/>
        <v>0</v>
      </c>
      <c r="KF39" s="90">
        <f t="shared" ca="1" si="174"/>
        <v>0</v>
      </c>
      <c r="KG39" s="90">
        <f t="shared" ca="1" si="174"/>
        <v>0</v>
      </c>
      <c r="KH39" s="90">
        <f t="shared" ca="1" si="174"/>
        <v>0</v>
      </c>
      <c r="KI39" s="90">
        <f t="shared" ca="1" si="174"/>
        <v>0</v>
      </c>
      <c r="KJ39" s="90">
        <f t="shared" ca="1" si="174"/>
        <v>0</v>
      </c>
      <c r="KK39" s="90">
        <f t="shared" ca="1" si="174"/>
        <v>0</v>
      </c>
      <c r="KL39" s="90">
        <f t="shared" ca="1" si="174"/>
        <v>0</v>
      </c>
      <c r="KM39" s="90">
        <f t="shared" ca="1" si="174"/>
        <v>112021.16095336722</v>
      </c>
      <c r="KN39" s="90">
        <f t="shared" ca="1" si="174"/>
        <v>0</v>
      </c>
      <c r="KO39" s="90">
        <f t="shared" ca="1" si="174"/>
        <v>0</v>
      </c>
      <c r="KP39" s="90">
        <f t="shared" ca="1" si="174"/>
        <v>0</v>
      </c>
      <c r="KQ39" s="90">
        <f t="shared" ca="1" si="174"/>
        <v>0</v>
      </c>
      <c r="KR39" s="90">
        <f t="shared" ca="1" si="174"/>
        <v>0</v>
      </c>
      <c r="KS39" s="90">
        <f t="shared" ca="1" si="174"/>
        <v>0</v>
      </c>
      <c r="KT39" s="90">
        <f t="shared" ca="1" si="174"/>
        <v>0</v>
      </c>
      <c r="KU39" s="90">
        <f t="shared" ca="1" si="174"/>
        <v>0</v>
      </c>
      <c r="KV39" s="90">
        <f t="shared" ca="1" si="174"/>
        <v>0</v>
      </c>
      <c r="KW39" s="90">
        <f t="shared" ca="1" si="174"/>
        <v>0</v>
      </c>
      <c r="KX39" s="90">
        <f t="shared" ca="1" si="174"/>
        <v>0</v>
      </c>
      <c r="KY39" s="90">
        <f t="shared" ca="1" si="174"/>
        <v>0</v>
      </c>
      <c r="KZ39" s="90">
        <f t="shared" ca="1" si="174"/>
        <v>0</v>
      </c>
      <c r="LA39" s="90">
        <f t="shared" ca="1" si="174"/>
        <v>0</v>
      </c>
      <c r="LB39" s="90">
        <f t="shared" ca="1" si="174"/>
        <v>104316.84036831831</v>
      </c>
      <c r="LC39" s="90">
        <f t="shared" ca="1" si="174"/>
        <v>0</v>
      </c>
      <c r="LD39" s="90">
        <f t="shared" ca="1" si="174"/>
        <v>0</v>
      </c>
      <c r="LE39" s="90">
        <f t="shared" ca="1" si="174"/>
        <v>0</v>
      </c>
      <c r="LF39" s="90">
        <f t="shared" ca="1" si="174"/>
        <v>0</v>
      </c>
      <c r="LG39" s="90">
        <f t="shared" ca="1" si="174"/>
        <v>225882.07516914507</v>
      </c>
      <c r="LH39" s="90">
        <f t="shared" ca="1" si="174"/>
        <v>0</v>
      </c>
      <c r="LI39" s="90">
        <f t="shared" ca="1" si="174"/>
        <v>0</v>
      </c>
      <c r="LJ39" s="90">
        <f t="shared" ca="1" si="174"/>
        <v>0</v>
      </c>
      <c r="LK39" s="90">
        <f t="shared" ca="1" si="174"/>
        <v>0</v>
      </c>
      <c r="LL39" s="90">
        <f t="shared" ca="1" si="174"/>
        <v>0</v>
      </c>
      <c r="LM39" s="92">
        <f t="shared" ca="1" si="67"/>
        <v>193083.5200848149</v>
      </c>
      <c r="LN39" s="90">
        <f t="shared" ref="LN39:LR39" ca="1" si="175">$C39*LN$9</f>
        <v>193083.5200848149</v>
      </c>
      <c r="LO39" s="90">
        <f t="shared" ca="1" si="175"/>
        <v>0</v>
      </c>
      <c r="LP39" s="90">
        <f t="shared" ca="1" si="175"/>
        <v>0</v>
      </c>
      <c r="LQ39" s="90">
        <f t="shared" ca="1" si="175"/>
        <v>0</v>
      </c>
      <c r="LR39" s="90">
        <f t="shared" ca="1" si="175"/>
        <v>0</v>
      </c>
      <c r="LS39" s="92">
        <f t="shared" ca="1" si="68"/>
        <v>435880.00370960007</v>
      </c>
      <c r="LT39" s="90">
        <f t="shared" ref="LT39:MF39" ca="1" si="176">$C39*LT$9</f>
        <v>435880.00370960007</v>
      </c>
      <c r="LU39" s="90">
        <f t="shared" ca="1" si="176"/>
        <v>0</v>
      </c>
      <c r="LV39" s="90">
        <f t="shared" ca="1" si="176"/>
        <v>0</v>
      </c>
      <c r="LW39" s="90">
        <f t="shared" ca="1" si="176"/>
        <v>0</v>
      </c>
      <c r="LX39" s="90">
        <f t="shared" ca="1" si="176"/>
        <v>0</v>
      </c>
      <c r="LY39" s="90">
        <f t="shared" ca="1" si="176"/>
        <v>0</v>
      </c>
      <c r="LZ39" s="90">
        <f t="shared" ca="1" si="176"/>
        <v>0</v>
      </c>
      <c r="MA39" s="90">
        <f t="shared" ca="1" si="176"/>
        <v>0</v>
      </c>
      <c r="MB39" s="90">
        <f t="shared" ca="1" si="176"/>
        <v>0</v>
      </c>
      <c r="MC39" s="90">
        <f t="shared" ca="1" si="176"/>
        <v>0</v>
      </c>
      <c r="MD39" s="90">
        <f t="shared" ca="1" si="176"/>
        <v>0</v>
      </c>
      <c r="ME39" s="90">
        <f t="shared" ca="1" si="176"/>
        <v>0</v>
      </c>
      <c r="MF39" s="90">
        <f t="shared" ca="1" si="176"/>
        <v>0</v>
      </c>
      <c r="MG39" s="92">
        <f t="shared" ca="1" si="69"/>
        <v>1598972.0162056128</v>
      </c>
      <c r="MH39" s="90">
        <f t="shared" ref="MH39:NB39" ca="1" si="177">$C39*MH$9</f>
        <v>1598972.0162056128</v>
      </c>
      <c r="MI39" s="90">
        <f t="shared" ca="1" si="177"/>
        <v>0</v>
      </c>
      <c r="MJ39" s="90">
        <f t="shared" ca="1" si="177"/>
        <v>0</v>
      </c>
      <c r="MK39" s="90">
        <f t="shared" ca="1" si="177"/>
        <v>0</v>
      </c>
      <c r="ML39" s="90">
        <f t="shared" ca="1" si="177"/>
        <v>0</v>
      </c>
      <c r="MM39" s="90">
        <f t="shared" ca="1" si="177"/>
        <v>0</v>
      </c>
      <c r="MN39" s="90">
        <f t="shared" ca="1" si="177"/>
        <v>0</v>
      </c>
      <c r="MO39" s="90">
        <f t="shared" ca="1" si="177"/>
        <v>0</v>
      </c>
      <c r="MP39" s="90">
        <f t="shared" ca="1" si="177"/>
        <v>0</v>
      </c>
      <c r="MQ39" s="90">
        <f t="shared" ca="1" si="177"/>
        <v>0</v>
      </c>
      <c r="MR39" s="90">
        <f t="shared" ca="1" si="177"/>
        <v>0</v>
      </c>
      <c r="MS39" s="90">
        <f t="shared" ca="1" si="177"/>
        <v>0</v>
      </c>
      <c r="MT39" s="90">
        <f t="shared" ca="1" si="177"/>
        <v>0</v>
      </c>
      <c r="MU39" s="90">
        <f t="shared" ca="1" si="177"/>
        <v>0</v>
      </c>
      <c r="MV39" s="90">
        <f t="shared" ca="1" si="177"/>
        <v>0</v>
      </c>
      <c r="MW39" s="90">
        <f t="shared" ca="1" si="177"/>
        <v>0</v>
      </c>
      <c r="MX39" s="90">
        <f t="shared" ca="1" si="177"/>
        <v>0</v>
      </c>
      <c r="MY39" s="90">
        <f t="shared" ca="1" si="177"/>
        <v>0</v>
      </c>
      <c r="MZ39" s="90">
        <f t="shared" ca="1" si="177"/>
        <v>0</v>
      </c>
      <c r="NA39" s="90">
        <f t="shared" ca="1" si="177"/>
        <v>0</v>
      </c>
      <c r="NB39" s="90">
        <f t="shared" ca="1" si="177"/>
        <v>0</v>
      </c>
      <c r="NC39" s="92">
        <f t="shared" ca="1" si="70"/>
        <v>5377219.5138153089</v>
      </c>
      <c r="ND39" s="90">
        <f t="shared" ref="ND39:NI39" ca="1" si="178">$C39*ND$9</f>
        <v>5377219.5138153089</v>
      </c>
      <c r="NE39" s="90">
        <f t="shared" ca="1" si="178"/>
        <v>0</v>
      </c>
      <c r="NF39" s="90">
        <f t="shared" ca="1" si="178"/>
        <v>0</v>
      </c>
      <c r="NG39" s="90">
        <f t="shared" ca="1" si="178"/>
        <v>0</v>
      </c>
      <c r="NH39" s="90">
        <f t="shared" ca="1" si="178"/>
        <v>0</v>
      </c>
      <c r="NI39" s="90">
        <f t="shared" ca="1" si="178"/>
        <v>0</v>
      </c>
      <c r="NJ39" s="93">
        <f t="shared" ca="1" si="159"/>
        <v>41399865.770000003</v>
      </c>
      <c r="NK39" s="94">
        <f t="shared" ca="1" si="160"/>
        <v>0</v>
      </c>
    </row>
    <row r="40" spans="1:375" x14ac:dyDescent="0.25">
      <c r="A40" s="67">
        <v>82500</v>
      </c>
      <c r="B40" s="95" t="s">
        <v>134</v>
      </c>
      <c r="C40" s="90">
        <f ca="1">IFERROR(HLOOKUP($A40,Náklady_2018!$D$1:$MN$27,24,FALSE),0)</f>
        <v>2834086.11</v>
      </c>
      <c r="D40" s="19"/>
      <c r="E40" s="19"/>
      <c r="F40" s="91" t="str">
        <f>F7</f>
        <v>m2</v>
      </c>
      <c r="G40" s="92">
        <f t="shared" ca="1" si="58"/>
        <v>305721.29044200265</v>
      </c>
      <c r="H40" s="90">
        <f t="shared" ref="H40:W49" ca="1" si="179">$C40*H$7</f>
        <v>0</v>
      </c>
      <c r="I40" s="90">
        <f t="shared" ca="1" si="179"/>
        <v>0</v>
      </c>
      <c r="J40" s="90">
        <f t="shared" ca="1" si="179"/>
        <v>31859.019453142049</v>
      </c>
      <c r="K40" s="90">
        <f t="shared" ca="1" si="179"/>
        <v>0</v>
      </c>
      <c r="L40" s="90">
        <f t="shared" ca="1" si="179"/>
        <v>0</v>
      </c>
      <c r="M40" s="90">
        <f t="shared" ca="1" si="179"/>
        <v>0</v>
      </c>
      <c r="N40" s="90">
        <f t="shared" ca="1" si="179"/>
        <v>52119.793194577011</v>
      </c>
      <c r="O40" s="90">
        <f t="shared" ca="1" si="179"/>
        <v>0</v>
      </c>
      <c r="P40" s="90">
        <f t="shared" ca="1" si="179"/>
        <v>0</v>
      </c>
      <c r="Q40" s="90">
        <f t="shared" ca="1" si="179"/>
        <v>0</v>
      </c>
      <c r="R40" s="90">
        <f t="shared" ca="1" si="179"/>
        <v>0</v>
      </c>
      <c r="S40" s="90">
        <f t="shared" ca="1" si="179"/>
        <v>33898.402328776836</v>
      </c>
      <c r="T40" s="90">
        <f t="shared" ca="1" si="179"/>
        <v>0</v>
      </c>
      <c r="U40" s="90">
        <f t="shared" ca="1" si="179"/>
        <v>0</v>
      </c>
      <c r="V40" s="90">
        <f t="shared" ca="1" si="179"/>
        <v>7166.2546267300249</v>
      </c>
      <c r="W40" s="90">
        <f t="shared" ca="1" si="179"/>
        <v>46334.111957877081</v>
      </c>
      <c r="X40" s="90">
        <f t="shared" ref="I40:BC45" ca="1" si="180">$C40*X$7</f>
        <v>0</v>
      </c>
      <c r="Y40" s="90">
        <f t="shared" ca="1" si="180"/>
        <v>0</v>
      </c>
      <c r="Z40" s="90">
        <f t="shared" ca="1" si="180"/>
        <v>0</v>
      </c>
      <c r="AA40" s="90">
        <f t="shared" ca="1" si="180"/>
        <v>25058.581043883642</v>
      </c>
      <c r="AB40" s="90">
        <f t="shared" ca="1" si="180"/>
        <v>0</v>
      </c>
      <c r="AC40" s="90">
        <f t="shared" ca="1" si="180"/>
        <v>0</v>
      </c>
      <c r="AD40" s="90">
        <f t="shared" ca="1" si="180"/>
        <v>93409.384587059452</v>
      </c>
      <c r="AE40" s="90">
        <f t="shared" ca="1" si="180"/>
        <v>0</v>
      </c>
      <c r="AF40" s="90">
        <f t="shared" ca="1" si="180"/>
        <v>0</v>
      </c>
      <c r="AG40" s="90">
        <f t="shared" ca="1" si="180"/>
        <v>0</v>
      </c>
      <c r="AH40" s="90">
        <f t="shared" ca="1" si="180"/>
        <v>0</v>
      </c>
      <c r="AI40" s="90">
        <f t="shared" ca="1" si="180"/>
        <v>0</v>
      </c>
      <c r="AJ40" s="90">
        <f t="shared" ca="1" si="180"/>
        <v>0</v>
      </c>
      <c r="AK40" s="90">
        <f t="shared" ca="1" si="180"/>
        <v>0</v>
      </c>
      <c r="AL40" s="90">
        <f t="shared" ca="1" si="180"/>
        <v>0</v>
      </c>
      <c r="AM40" s="90">
        <f t="shared" ca="1" si="180"/>
        <v>0</v>
      </c>
      <c r="AN40" s="90">
        <f t="shared" ca="1" si="180"/>
        <v>0</v>
      </c>
      <c r="AO40" s="90">
        <f t="shared" ca="1" si="180"/>
        <v>0</v>
      </c>
      <c r="AP40" s="90">
        <f t="shared" ca="1" si="180"/>
        <v>0</v>
      </c>
      <c r="AQ40" s="90">
        <f t="shared" ca="1" si="180"/>
        <v>0</v>
      </c>
      <c r="AR40" s="90">
        <f t="shared" ca="1" si="180"/>
        <v>0</v>
      </c>
      <c r="AS40" s="90">
        <f t="shared" ca="1" si="180"/>
        <v>0</v>
      </c>
      <c r="AT40" s="90">
        <f t="shared" ca="1" si="180"/>
        <v>4942.7726128141703</v>
      </c>
      <c r="AU40" s="90">
        <f t="shared" ca="1" si="180"/>
        <v>0</v>
      </c>
      <c r="AV40" s="90">
        <f t="shared" ca="1" si="180"/>
        <v>0</v>
      </c>
      <c r="AW40" s="90">
        <f t="shared" ca="1" si="180"/>
        <v>0</v>
      </c>
      <c r="AX40" s="90">
        <f t="shared" ca="1" si="180"/>
        <v>10932.97063714242</v>
      </c>
      <c r="AY40" s="90">
        <f t="shared" ca="1" si="180"/>
        <v>0</v>
      </c>
      <c r="AZ40" s="90">
        <f t="shared" ca="1" si="180"/>
        <v>0</v>
      </c>
      <c r="BA40" s="90">
        <f t="shared" ca="1" si="180"/>
        <v>0</v>
      </c>
      <c r="BB40" s="90">
        <f t="shared" ca="1" si="180"/>
        <v>0</v>
      </c>
      <c r="BC40" s="90">
        <f t="shared" ca="1" si="180"/>
        <v>0</v>
      </c>
      <c r="BD40" s="92">
        <f t="shared" ca="1" si="59"/>
        <v>304341.05734612839</v>
      </c>
      <c r="BE40" s="90">
        <f t="shared" ref="BE40:BT44" ca="1" si="181">$C40*BE$7</f>
        <v>0</v>
      </c>
      <c r="BF40" s="90">
        <f t="shared" ca="1" si="181"/>
        <v>43935.378453730635</v>
      </c>
      <c r="BG40" s="90">
        <f t="shared" ca="1" si="181"/>
        <v>0</v>
      </c>
      <c r="BH40" s="90">
        <f t="shared" ca="1" si="181"/>
        <v>0</v>
      </c>
      <c r="BI40" s="90">
        <f t="shared" ca="1" si="181"/>
        <v>56243.137480254758</v>
      </c>
      <c r="BJ40" s="90">
        <f t="shared" ca="1" si="181"/>
        <v>0</v>
      </c>
      <c r="BK40" s="90">
        <f t="shared" ca="1" si="181"/>
        <v>0</v>
      </c>
      <c r="BL40" s="90">
        <f t="shared" ca="1" si="181"/>
        <v>0</v>
      </c>
      <c r="BM40" s="90">
        <f t="shared" ca="1" si="181"/>
        <v>0</v>
      </c>
      <c r="BN40" s="90">
        <f t="shared" ca="1" si="181"/>
        <v>48910.819305500416</v>
      </c>
      <c r="BO40" s="90">
        <f t="shared" ca="1" si="181"/>
        <v>0</v>
      </c>
      <c r="BP40" s="90">
        <f t="shared" ca="1" si="181"/>
        <v>0</v>
      </c>
      <c r="BQ40" s="90">
        <f t="shared" ca="1" si="181"/>
        <v>0</v>
      </c>
      <c r="BR40" s="90">
        <f t="shared" ca="1" si="181"/>
        <v>45161.118002877396</v>
      </c>
      <c r="BS40" s="90">
        <f t="shared" ca="1" si="181"/>
        <v>0</v>
      </c>
      <c r="BT40" s="90">
        <f t="shared" ca="1" si="181"/>
        <v>0</v>
      </c>
      <c r="BU40" s="90">
        <f t="shared" ref="BF40:CE49" ca="1" si="182">$C40*BU$7</f>
        <v>0</v>
      </c>
      <c r="BV40" s="90">
        <f t="shared" ca="1" si="182"/>
        <v>20150.178140804011</v>
      </c>
      <c r="BW40" s="90">
        <f t="shared" ca="1" si="182"/>
        <v>0</v>
      </c>
      <c r="BX40" s="90">
        <f t="shared" ca="1" si="182"/>
        <v>0</v>
      </c>
      <c r="BY40" s="90">
        <f t="shared" ca="1" si="182"/>
        <v>71990.930127635249</v>
      </c>
      <c r="BZ40" s="90">
        <f t="shared" ca="1" si="182"/>
        <v>0</v>
      </c>
      <c r="CA40" s="90">
        <f t="shared" ca="1" si="182"/>
        <v>0</v>
      </c>
      <c r="CB40" s="90">
        <f t="shared" ca="1" si="182"/>
        <v>0</v>
      </c>
      <c r="CC40" s="90">
        <f t="shared" ca="1" si="182"/>
        <v>17949.495835325924</v>
      </c>
      <c r="CD40" s="90">
        <f t="shared" ca="1" si="182"/>
        <v>0</v>
      </c>
      <c r="CE40" s="90">
        <f t="shared" ca="1" si="182"/>
        <v>0</v>
      </c>
      <c r="CF40" s="90">
        <f t="shared" ref="CF40:CF49" ca="1" si="183">$C40*CF$7</f>
        <v>0</v>
      </c>
      <c r="CG40" s="92">
        <f t="shared" ca="1" si="138"/>
        <v>68862.605953480292</v>
      </c>
      <c r="CH40" s="90">
        <f t="shared" ref="CH40" ca="1" si="184">$C40*CH$7</f>
        <v>0</v>
      </c>
      <c r="CI40" s="90">
        <f t="shared" ref="CI40:CX49" ca="1" si="185">$C40*CI$7</f>
        <v>2745.8335430497445</v>
      </c>
      <c r="CJ40" s="90">
        <f t="shared" ca="1" si="185"/>
        <v>6474.0963138581474</v>
      </c>
      <c r="CK40" s="90">
        <f t="shared" ca="1" si="185"/>
        <v>4614.0484583233965</v>
      </c>
      <c r="CL40" s="90">
        <f t="shared" ca="1" si="185"/>
        <v>3145.3388819443289</v>
      </c>
      <c r="CM40" s="90">
        <f t="shared" ca="1" si="185"/>
        <v>3220.5438903733771</v>
      </c>
      <c r="CN40" s="90">
        <f t="shared" ca="1" si="185"/>
        <v>1673.5666581631731</v>
      </c>
      <c r="CO40" s="90">
        <f t="shared" ca="1" si="185"/>
        <v>5149.6714595330013</v>
      </c>
      <c r="CP40" s="90">
        <f t="shared" ca="1" si="185"/>
        <v>3372.9956721662002</v>
      </c>
      <c r="CQ40" s="90">
        <f t="shared" ca="1" si="185"/>
        <v>3471.3406831888019</v>
      </c>
      <c r="CR40" s="90">
        <f t="shared" ca="1" si="185"/>
        <v>3226.3288910217657</v>
      </c>
      <c r="CS40" s="90">
        <f t="shared" ca="1" si="185"/>
        <v>1910.4113905913084</v>
      </c>
      <c r="CT40" s="90">
        <f t="shared" ca="1" si="185"/>
        <v>29858.430111267036</v>
      </c>
      <c r="CU40" s="90">
        <f t="shared" ca="1" si="185"/>
        <v>0</v>
      </c>
      <c r="CV40" s="90">
        <f t="shared" ca="1" si="185"/>
        <v>0</v>
      </c>
      <c r="CW40" s="90">
        <f t="shared" ca="1" si="185"/>
        <v>0</v>
      </c>
      <c r="CX40" s="90">
        <f t="shared" ca="1" si="185"/>
        <v>0</v>
      </c>
      <c r="CY40" s="92">
        <f t="shared" ca="1" si="140"/>
        <v>121953.25837451915</v>
      </c>
      <c r="CZ40" s="90">
        <f t="shared" ref="CZ40:DO49" ca="1" si="186">$C40*CZ$7</f>
        <v>0</v>
      </c>
      <c r="DA40" s="90">
        <f t="shared" ca="1" si="186"/>
        <v>17620.771680835147</v>
      </c>
      <c r="DB40" s="90">
        <f t="shared" ca="1" si="186"/>
        <v>6504.7227878790272</v>
      </c>
      <c r="DC40" s="90">
        <f t="shared" ca="1" si="186"/>
        <v>15393.546431205632</v>
      </c>
      <c r="DD40" s="90">
        <f t="shared" ca="1" si="186"/>
        <v>0</v>
      </c>
      <c r="DE40" s="90">
        <f t="shared" ca="1" si="186"/>
        <v>0</v>
      </c>
      <c r="DF40" s="90">
        <f t="shared" ca="1" si="186"/>
        <v>0</v>
      </c>
      <c r="DG40" s="90">
        <f t="shared" ca="1" si="186"/>
        <v>0</v>
      </c>
      <c r="DH40" s="90">
        <f t="shared" ca="1" si="186"/>
        <v>7201.9855130877168</v>
      </c>
      <c r="DI40" s="90">
        <f t="shared" ca="1" si="186"/>
        <v>14972.602560496432</v>
      </c>
      <c r="DJ40" s="90">
        <f t="shared" ca="1" si="186"/>
        <v>0</v>
      </c>
      <c r="DK40" s="90">
        <f t="shared" ca="1" si="186"/>
        <v>0</v>
      </c>
      <c r="DL40" s="90">
        <f t="shared" ca="1" si="186"/>
        <v>0</v>
      </c>
      <c r="DM40" s="90">
        <f t="shared" ca="1" si="186"/>
        <v>0</v>
      </c>
      <c r="DN40" s="90">
        <f t="shared" ca="1" si="186"/>
        <v>12438.091688190754</v>
      </c>
      <c r="DO40" s="90">
        <f t="shared" ca="1" si="186"/>
        <v>0</v>
      </c>
      <c r="DP40" s="90">
        <f t="shared" ref="DP40:DU49" ca="1" si="187">$C40*DP$7</f>
        <v>0</v>
      </c>
      <c r="DQ40" s="90">
        <f t="shared" ca="1" si="187"/>
        <v>8446.4412408027893</v>
      </c>
      <c r="DR40" s="90">
        <f t="shared" ca="1" si="187"/>
        <v>4848.5111316610182</v>
      </c>
      <c r="DS40" s="90">
        <f t="shared" ca="1" si="187"/>
        <v>7690.9882149544273</v>
      </c>
      <c r="DT40" s="90">
        <f t="shared" ca="1" si="187"/>
        <v>3927.6751460999071</v>
      </c>
      <c r="DU40" s="90">
        <f t="shared" ca="1" si="187"/>
        <v>22907.921979306317</v>
      </c>
      <c r="DV40" s="92">
        <f t="shared" ca="1" si="60"/>
        <v>204953.04473603747</v>
      </c>
      <c r="DW40" s="90">
        <f t="shared" ref="DW40:EA49" ca="1" si="188">$C40*DW$7</f>
        <v>0</v>
      </c>
      <c r="DX40" s="90">
        <f t="shared" ca="1" si="188"/>
        <v>0</v>
      </c>
      <c r="DY40" s="90">
        <f t="shared" ca="1" si="188"/>
        <v>0</v>
      </c>
      <c r="DZ40" s="90">
        <f t="shared" ca="1" si="188"/>
        <v>204953.04473603747</v>
      </c>
      <c r="EA40" s="90">
        <f t="shared" ca="1" si="188"/>
        <v>0</v>
      </c>
      <c r="EB40" s="92">
        <f t="shared" ca="1" si="61"/>
        <v>188441.63200306974</v>
      </c>
      <c r="EC40" s="90">
        <f t="shared" ref="EC40:ER49" ca="1" si="189">$C40*EC$7</f>
        <v>0</v>
      </c>
      <c r="ED40" s="90">
        <f t="shared" ca="1" si="189"/>
        <v>13876.515084704732</v>
      </c>
      <c r="EE40" s="90">
        <f t="shared" ca="1" si="189"/>
        <v>9097.7642549801621</v>
      </c>
      <c r="EF40" s="90">
        <f t="shared" ca="1" si="189"/>
        <v>6665.3416294107501</v>
      </c>
      <c r="EG40" s="90">
        <f t="shared" ca="1" si="189"/>
        <v>10342.219982695235</v>
      </c>
      <c r="EH40" s="90">
        <f t="shared" ca="1" si="189"/>
        <v>13731.890068495022</v>
      </c>
      <c r="EI40" s="90">
        <f t="shared" ca="1" si="189"/>
        <v>11201.122431903012</v>
      </c>
      <c r="EJ40" s="90">
        <f t="shared" ca="1" si="189"/>
        <v>9519.3887140009356</v>
      </c>
      <c r="EK40" s="90">
        <f t="shared" ca="1" si="189"/>
        <v>7186.3319819214903</v>
      </c>
      <c r="EL40" s="90">
        <f t="shared" ca="1" si="189"/>
        <v>4736.2140602511272</v>
      </c>
      <c r="EM40" s="90">
        <f t="shared" ca="1" si="189"/>
        <v>3901.4724961042657</v>
      </c>
      <c r="EN40" s="90">
        <f t="shared" ca="1" si="189"/>
        <v>6609.5333878615911</v>
      </c>
      <c r="EO40" s="90">
        <f t="shared" ca="1" si="189"/>
        <v>35811.536072614443</v>
      </c>
      <c r="EP40" s="90">
        <f t="shared" ca="1" si="189"/>
        <v>0</v>
      </c>
      <c r="EQ40" s="90">
        <f t="shared" ca="1" si="189"/>
        <v>0</v>
      </c>
      <c r="ER40" s="90">
        <f t="shared" ca="1" si="189"/>
        <v>0</v>
      </c>
      <c r="ES40" s="90">
        <f t="shared" ref="ED40:FD49" ca="1" si="190">$C40*ES$7</f>
        <v>18028.784373624421</v>
      </c>
      <c r="ET40" s="90">
        <f t="shared" ca="1" si="190"/>
        <v>17386.989595809104</v>
      </c>
      <c r="EU40" s="90">
        <f t="shared" ca="1" si="190"/>
        <v>0</v>
      </c>
      <c r="EV40" s="90">
        <f t="shared" ca="1" si="190"/>
        <v>0</v>
      </c>
      <c r="EW40" s="90">
        <f t="shared" ca="1" si="190"/>
        <v>20346.527868693429</v>
      </c>
      <c r="EX40" s="90">
        <f t="shared" ca="1" si="190"/>
        <v>0</v>
      </c>
      <c r="EY40" s="90">
        <f t="shared" ca="1" si="190"/>
        <v>0</v>
      </c>
      <c r="EZ40" s="90">
        <f t="shared" ca="1" si="190"/>
        <v>0</v>
      </c>
      <c r="FA40" s="90">
        <f t="shared" ca="1" si="190"/>
        <v>0</v>
      </c>
      <c r="FB40" s="90">
        <f t="shared" ca="1" si="190"/>
        <v>0</v>
      </c>
      <c r="FC40" s="90">
        <f t="shared" ca="1" si="190"/>
        <v>0</v>
      </c>
      <c r="FD40" s="90">
        <f t="shared" ca="1" si="190"/>
        <v>0</v>
      </c>
      <c r="FE40" s="92">
        <f t="shared" ca="1" si="62"/>
        <v>69765.746642940445</v>
      </c>
      <c r="FF40" s="90">
        <f t="shared" ref="FF40:FU49" ca="1" si="191">$C40*FF$7</f>
        <v>0</v>
      </c>
      <c r="FG40" s="90">
        <f t="shared" ca="1" si="191"/>
        <v>7337.4225870911623</v>
      </c>
      <c r="FH40" s="90">
        <f t="shared" ca="1" si="191"/>
        <v>0</v>
      </c>
      <c r="FI40" s="90">
        <f t="shared" ca="1" si="191"/>
        <v>0</v>
      </c>
      <c r="FJ40" s="90">
        <f t="shared" ca="1" si="191"/>
        <v>6673.1683949938642</v>
      </c>
      <c r="FK40" s="90">
        <f t="shared" ca="1" si="191"/>
        <v>0</v>
      </c>
      <c r="FL40" s="90">
        <f t="shared" ca="1" si="191"/>
        <v>4258.7813596811939</v>
      </c>
      <c r="FM40" s="90">
        <f t="shared" ca="1" si="191"/>
        <v>5693.1212263257194</v>
      </c>
      <c r="FN40" s="90">
        <f t="shared" ca="1" si="191"/>
        <v>0</v>
      </c>
      <c r="FO40" s="90">
        <f t="shared" ca="1" si="191"/>
        <v>3796.321601965913</v>
      </c>
      <c r="FP40" s="90">
        <f t="shared" ca="1" si="191"/>
        <v>0</v>
      </c>
      <c r="FQ40" s="90">
        <f t="shared" ca="1" si="191"/>
        <v>0</v>
      </c>
      <c r="FR40" s="90">
        <f t="shared" ca="1" si="191"/>
        <v>0</v>
      </c>
      <c r="FS40" s="90">
        <f t="shared" ca="1" si="191"/>
        <v>42006.931472882592</v>
      </c>
      <c r="FT40" s="90">
        <f t="shared" ca="1" si="191"/>
        <v>0</v>
      </c>
      <c r="FU40" s="90">
        <f t="shared" ca="1" si="191"/>
        <v>0</v>
      </c>
      <c r="FV40" s="90">
        <f t="shared" ref="FT40:FV49" ca="1" si="192">$C40*FV$7</f>
        <v>0</v>
      </c>
      <c r="FW40" s="92">
        <f t="shared" ca="1" si="63"/>
        <v>328563.87594339775</v>
      </c>
      <c r="FX40" s="90">
        <f t="shared" ref="FX40:GM49" ca="1" si="193">$C40*FX$7</f>
        <v>0</v>
      </c>
      <c r="FY40" s="90">
        <f t="shared" ca="1" si="193"/>
        <v>9609.9069594404245</v>
      </c>
      <c r="FZ40" s="90">
        <f t="shared" ca="1" si="193"/>
        <v>22643.173126103604</v>
      </c>
      <c r="GA40" s="90">
        <f t="shared" ca="1" si="193"/>
        <v>0</v>
      </c>
      <c r="GB40" s="90">
        <f t="shared" ca="1" si="193"/>
        <v>36821.188832836109</v>
      </c>
      <c r="GC40" s="90">
        <f t="shared" ca="1" si="193"/>
        <v>0</v>
      </c>
      <c r="GD40" s="90">
        <f t="shared" ca="1" si="193"/>
        <v>17905.938183385118</v>
      </c>
      <c r="GE40" s="90">
        <f t="shared" ca="1" si="193"/>
        <v>32867.311036740561</v>
      </c>
      <c r="GF40" s="90">
        <f t="shared" ca="1" si="193"/>
        <v>0</v>
      </c>
      <c r="GG40" s="90">
        <f t="shared" ca="1" si="193"/>
        <v>179959.11958175345</v>
      </c>
      <c r="GH40" s="90">
        <f t="shared" ca="1" si="193"/>
        <v>0</v>
      </c>
      <c r="GI40" s="90">
        <f t="shared" ca="1" si="193"/>
        <v>0</v>
      </c>
      <c r="GJ40" s="90">
        <f t="shared" ca="1" si="193"/>
        <v>0</v>
      </c>
      <c r="GK40" s="90">
        <f t="shared" ca="1" si="193"/>
        <v>0</v>
      </c>
      <c r="GL40" s="90">
        <f t="shared" ca="1" si="193"/>
        <v>0</v>
      </c>
      <c r="GM40" s="90">
        <f t="shared" ca="1" si="193"/>
        <v>0</v>
      </c>
      <c r="GN40" s="90">
        <f t="shared" ref="FY40:GR49" ca="1" si="194">$C40*GN$7</f>
        <v>0</v>
      </c>
      <c r="GO40" s="90">
        <f t="shared" ca="1" si="194"/>
        <v>28757.238223138527</v>
      </c>
      <c r="GP40" s="90">
        <f t="shared" ca="1" si="194"/>
        <v>0</v>
      </c>
      <c r="GQ40" s="90">
        <f t="shared" ca="1" si="194"/>
        <v>0</v>
      </c>
      <c r="GR40" s="90">
        <f t="shared" ca="1" si="194"/>
        <v>0</v>
      </c>
      <c r="GS40" s="92">
        <f t="shared" ca="1" si="64"/>
        <v>77921.576674700671</v>
      </c>
      <c r="GT40" s="90">
        <f t="shared" ref="GT40:HD49" ca="1" si="195">$C40*GT$7</f>
        <v>0</v>
      </c>
      <c r="GU40" s="90">
        <f t="shared" ca="1" si="195"/>
        <v>17164.437217924045</v>
      </c>
      <c r="GV40" s="90">
        <f t="shared" ca="1" si="195"/>
        <v>29823.379813220919</v>
      </c>
      <c r="GW40" s="90">
        <f t="shared" ca="1" si="195"/>
        <v>14748.689005988224</v>
      </c>
      <c r="GX40" s="90">
        <f t="shared" ca="1" si="195"/>
        <v>0</v>
      </c>
      <c r="GY40" s="90">
        <f t="shared" ca="1" si="195"/>
        <v>16185.070637567474</v>
      </c>
      <c r="GZ40" s="90">
        <f t="shared" ca="1" si="195"/>
        <v>0</v>
      </c>
      <c r="HA40" s="90">
        <f t="shared" ca="1" si="195"/>
        <v>0</v>
      </c>
      <c r="HB40" s="90">
        <f t="shared" ca="1" si="195"/>
        <v>0</v>
      </c>
      <c r="HC40" s="90">
        <f t="shared" ca="1" si="195"/>
        <v>0</v>
      </c>
      <c r="HD40" s="90">
        <f t="shared" ca="1" si="195"/>
        <v>0</v>
      </c>
      <c r="HE40" s="92">
        <f t="shared" ca="1" si="65"/>
        <v>14233.823948281661</v>
      </c>
      <c r="HF40" s="90">
        <f t="shared" ref="HF40:HU49" ca="1" si="196">$C40*HF$7</f>
        <v>0</v>
      </c>
      <c r="HG40" s="90">
        <f t="shared" ca="1" si="196"/>
        <v>0</v>
      </c>
      <c r="HH40" s="90">
        <f t="shared" ca="1" si="196"/>
        <v>0</v>
      </c>
      <c r="HI40" s="90">
        <f t="shared" ca="1" si="196"/>
        <v>0</v>
      </c>
      <c r="HJ40" s="90">
        <f t="shared" ca="1" si="196"/>
        <v>0</v>
      </c>
      <c r="HK40" s="90">
        <f t="shared" ca="1" si="196"/>
        <v>0</v>
      </c>
      <c r="HL40" s="90">
        <f t="shared" ca="1" si="196"/>
        <v>0</v>
      </c>
      <c r="HM40" s="90">
        <f t="shared" ca="1" si="196"/>
        <v>0</v>
      </c>
      <c r="HN40" s="90">
        <f t="shared" ca="1" si="196"/>
        <v>14233.823948281661</v>
      </c>
      <c r="HO40" s="90">
        <f t="shared" ca="1" si="196"/>
        <v>0</v>
      </c>
      <c r="HP40" s="90">
        <f t="shared" ca="1" si="196"/>
        <v>0</v>
      </c>
      <c r="HQ40" s="90">
        <f t="shared" ca="1" si="196"/>
        <v>0</v>
      </c>
      <c r="HR40" s="90">
        <f t="shared" ca="1" si="196"/>
        <v>0</v>
      </c>
      <c r="HS40" s="90">
        <f t="shared" ca="1" si="196"/>
        <v>0</v>
      </c>
      <c r="HT40" s="90">
        <f t="shared" ca="1" si="196"/>
        <v>0</v>
      </c>
      <c r="HU40" s="90">
        <f t="shared" ca="1" si="196"/>
        <v>0</v>
      </c>
      <c r="HV40" s="92">
        <f t="shared" ca="1" si="66"/>
        <v>29736.945097650882</v>
      </c>
      <c r="HW40" s="90">
        <f t="shared" ref="HW40:IE49" ca="1" si="197">$C40*HW$7</f>
        <v>29736.945097650882</v>
      </c>
      <c r="HX40" s="90">
        <f t="shared" ca="1" si="197"/>
        <v>0</v>
      </c>
      <c r="HY40" s="90">
        <f t="shared" ca="1" si="197"/>
        <v>0</v>
      </c>
      <c r="HZ40" s="90">
        <f t="shared" ca="1" si="197"/>
        <v>0</v>
      </c>
      <c r="IA40" s="90">
        <f t="shared" ca="1" si="197"/>
        <v>0</v>
      </c>
      <c r="IB40" s="90">
        <f t="shared" ca="1" si="197"/>
        <v>0</v>
      </c>
      <c r="IC40" s="90">
        <f t="shared" ca="1" si="197"/>
        <v>0</v>
      </c>
      <c r="ID40" s="90">
        <f t="shared" ca="1" si="197"/>
        <v>0</v>
      </c>
      <c r="IE40" s="90">
        <f t="shared" ca="1" si="197"/>
        <v>0</v>
      </c>
      <c r="IF40" s="92">
        <f t="shared" ca="1" si="149"/>
        <v>12848.146145914754</v>
      </c>
      <c r="IG40" s="90">
        <f t="shared" ref="IG40:IV49" ca="1" si="198">$C40*IG$7</f>
        <v>12848.146145914754</v>
      </c>
      <c r="IH40" s="90">
        <f t="shared" ca="1" si="198"/>
        <v>0</v>
      </c>
      <c r="II40" s="90">
        <f t="shared" ca="1" si="198"/>
        <v>0</v>
      </c>
      <c r="IJ40" s="90">
        <f t="shared" ca="1" si="198"/>
        <v>0</v>
      </c>
      <c r="IK40" s="90">
        <f t="shared" ca="1" si="198"/>
        <v>0</v>
      </c>
      <c r="IL40" s="90">
        <f t="shared" ca="1" si="198"/>
        <v>0</v>
      </c>
      <c r="IM40" s="90">
        <f t="shared" ca="1" si="198"/>
        <v>0</v>
      </c>
      <c r="IN40" s="90">
        <f t="shared" ca="1" si="198"/>
        <v>0</v>
      </c>
      <c r="IO40" s="90">
        <f t="shared" ca="1" si="198"/>
        <v>0</v>
      </c>
      <c r="IP40" s="90">
        <f t="shared" ca="1" si="198"/>
        <v>0</v>
      </c>
      <c r="IQ40" s="90">
        <f t="shared" ca="1" si="198"/>
        <v>0</v>
      </c>
      <c r="IR40" s="90">
        <f t="shared" ca="1" si="198"/>
        <v>0</v>
      </c>
      <c r="IS40" s="90">
        <f t="shared" ca="1" si="198"/>
        <v>0</v>
      </c>
      <c r="IT40" s="90">
        <f t="shared" ca="1" si="198"/>
        <v>0</v>
      </c>
      <c r="IU40" s="90">
        <f t="shared" ca="1" si="198"/>
        <v>0</v>
      </c>
      <c r="IV40" s="90">
        <f t="shared" ca="1" si="198"/>
        <v>0</v>
      </c>
      <c r="IW40" s="90">
        <f t="shared" ref="IW40:IX49" ca="1" si="199">$C40*IW$7</f>
        <v>0</v>
      </c>
      <c r="IX40" s="90">
        <f t="shared" ca="1" si="199"/>
        <v>0</v>
      </c>
      <c r="IY40" s="92">
        <f t="shared" ca="1" si="151"/>
        <v>534687.87286950031</v>
      </c>
      <c r="IZ40" s="90">
        <f t="shared" ref="IZ40:JP49" ca="1" si="200">$C40*IZ$7</f>
        <v>534687.87286950031</v>
      </c>
      <c r="JA40" s="90">
        <f t="shared" ca="1" si="200"/>
        <v>0</v>
      </c>
      <c r="JB40" s="90">
        <f t="shared" ca="1" si="200"/>
        <v>0</v>
      </c>
      <c r="JC40" s="90">
        <f t="shared" ca="1" si="200"/>
        <v>0</v>
      </c>
      <c r="JD40" s="90">
        <f t="shared" ca="1" si="200"/>
        <v>0</v>
      </c>
      <c r="JE40" s="90">
        <f t="shared" ca="1" si="200"/>
        <v>0</v>
      </c>
      <c r="JF40" s="90">
        <f t="shared" ca="1" si="200"/>
        <v>0</v>
      </c>
      <c r="JG40" s="90">
        <f t="shared" ca="1" si="200"/>
        <v>0</v>
      </c>
      <c r="JH40" s="90">
        <f t="shared" ca="1" si="200"/>
        <v>0</v>
      </c>
      <c r="JI40" s="90">
        <f t="shared" ca="1" si="200"/>
        <v>0</v>
      </c>
      <c r="JJ40" s="90">
        <f t="shared" ca="1" si="200"/>
        <v>0</v>
      </c>
      <c r="JK40" s="90">
        <f t="shared" ca="1" si="200"/>
        <v>0</v>
      </c>
      <c r="JL40" s="90">
        <f t="shared" ca="1" si="200"/>
        <v>0</v>
      </c>
      <c r="JM40" s="90">
        <f t="shared" ca="1" si="200"/>
        <v>0</v>
      </c>
      <c r="JN40" s="90">
        <f t="shared" ca="1" si="200"/>
        <v>0</v>
      </c>
      <c r="JO40" s="90">
        <f t="shared" ca="1" si="200"/>
        <v>0</v>
      </c>
      <c r="JP40" s="90">
        <f t="shared" ca="1" si="200"/>
        <v>0</v>
      </c>
      <c r="JQ40" s="90">
        <f t="shared" ref="JA40:JS49" ca="1" si="201">$C40*JQ$7</f>
        <v>0</v>
      </c>
      <c r="JR40" s="90">
        <f t="shared" ca="1" si="201"/>
        <v>0</v>
      </c>
      <c r="JS40" s="90">
        <f t="shared" ca="1" si="201"/>
        <v>0</v>
      </c>
      <c r="JT40" s="92">
        <f t="shared" ca="1" si="153"/>
        <v>114876.16081660549</v>
      </c>
      <c r="JU40" s="90">
        <f t="shared" ref="JU40:KD49" ca="1" si="202">$C40*JU$7</f>
        <v>88292.381366482063</v>
      </c>
      <c r="JV40" s="90">
        <f t="shared" ca="1" si="202"/>
        <v>0</v>
      </c>
      <c r="JW40" s="90">
        <f t="shared" ca="1" si="202"/>
        <v>0</v>
      </c>
      <c r="JX40" s="90">
        <f t="shared" ca="1" si="202"/>
        <v>0</v>
      </c>
      <c r="JY40" s="90">
        <f t="shared" ca="1" si="202"/>
        <v>0</v>
      </c>
      <c r="JZ40" s="90">
        <f t="shared" ca="1" si="202"/>
        <v>0</v>
      </c>
      <c r="KA40" s="90">
        <f t="shared" ca="1" si="202"/>
        <v>0</v>
      </c>
      <c r="KB40" s="90">
        <f t="shared" ca="1" si="202"/>
        <v>0</v>
      </c>
      <c r="KC40" s="90">
        <f t="shared" ca="1" si="202"/>
        <v>0</v>
      </c>
      <c r="KD40" s="90">
        <f t="shared" ca="1" si="202"/>
        <v>0</v>
      </c>
      <c r="KE40" s="90">
        <f t="shared" ref="KE40:KM49" ca="1" si="203">$C40*KE$7</f>
        <v>0</v>
      </c>
      <c r="KF40" s="90">
        <f t="shared" ca="1" si="203"/>
        <v>0</v>
      </c>
      <c r="KG40" s="90">
        <f t="shared" ca="1" si="203"/>
        <v>0</v>
      </c>
      <c r="KH40" s="90">
        <f t="shared" ca="1" si="203"/>
        <v>0</v>
      </c>
      <c r="KI40" s="90">
        <f t="shared" ca="1" si="203"/>
        <v>0</v>
      </c>
      <c r="KJ40" s="90">
        <f t="shared" ca="1" si="203"/>
        <v>0</v>
      </c>
      <c r="KK40" s="90">
        <f t="shared" ca="1" si="203"/>
        <v>0</v>
      </c>
      <c r="KL40" s="90">
        <f t="shared" ca="1" si="203"/>
        <v>0</v>
      </c>
      <c r="KM40" s="90">
        <f t="shared" ca="1" si="203"/>
        <v>6734.0810488798352</v>
      </c>
      <c r="KN40" s="90">
        <f t="shared" ref="KN40:KN46" ca="1" si="204">$C40*KN$7</f>
        <v>0</v>
      </c>
      <c r="KO40" s="90">
        <f t="shared" ref="KO40:KX49" ca="1" si="205">$C40*KO$7</f>
        <v>0</v>
      </c>
      <c r="KP40" s="90">
        <f t="shared" ca="1" si="205"/>
        <v>0</v>
      </c>
      <c r="KQ40" s="90">
        <f t="shared" ca="1" si="205"/>
        <v>0</v>
      </c>
      <c r="KR40" s="90">
        <f t="shared" ca="1" si="205"/>
        <v>0</v>
      </c>
      <c r="KS40" s="90">
        <f t="shared" ca="1" si="205"/>
        <v>0</v>
      </c>
      <c r="KT40" s="90">
        <f t="shared" ca="1" si="205"/>
        <v>0</v>
      </c>
      <c r="KU40" s="90">
        <f t="shared" ca="1" si="205"/>
        <v>0</v>
      </c>
      <c r="KV40" s="90">
        <f t="shared" ca="1" si="205"/>
        <v>0</v>
      </c>
      <c r="KW40" s="90">
        <f t="shared" ca="1" si="205"/>
        <v>0</v>
      </c>
      <c r="KX40" s="90">
        <f t="shared" ca="1" si="205"/>
        <v>0</v>
      </c>
      <c r="KY40" s="90">
        <f t="shared" ref="KY40:LJ49" ca="1" si="206">$C40*KY$7</f>
        <v>0</v>
      </c>
      <c r="KZ40" s="90">
        <f t="shared" ca="1" si="206"/>
        <v>0</v>
      </c>
      <c r="LA40" s="90">
        <f t="shared" ca="1" si="206"/>
        <v>0</v>
      </c>
      <c r="LB40" s="90">
        <f t="shared" ca="1" si="206"/>
        <v>6270.9407028529795</v>
      </c>
      <c r="LC40" s="90">
        <f t="shared" ca="1" si="206"/>
        <v>0</v>
      </c>
      <c r="LD40" s="90">
        <f t="shared" ca="1" si="206"/>
        <v>0</v>
      </c>
      <c r="LE40" s="90">
        <f t="shared" ca="1" si="206"/>
        <v>0</v>
      </c>
      <c r="LF40" s="90">
        <f t="shared" ca="1" si="206"/>
        <v>0</v>
      </c>
      <c r="LG40" s="90">
        <f t="shared" ca="1" si="206"/>
        <v>13578.757698390626</v>
      </c>
      <c r="LH40" s="90">
        <f t="shared" ca="1" si="206"/>
        <v>0</v>
      </c>
      <c r="LI40" s="90">
        <f t="shared" ca="1" si="206"/>
        <v>0</v>
      </c>
      <c r="LJ40" s="90">
        <f t="shared" ca="1" si="206"/>
        <v>0</v>
      </c>
      <c r="LK40" s="90">
        <f t="shared" ref="LK40:LL49" ca="1" si="207">$C40*LK$7</f>
        <v>0</v>
      </c>
      <c r="LL40" s="90">
        <f t="shared" ca="1" si="207"/>
        <v>0</v>
      </c>
      <c r="LM40" s="92">
        <f t="shared" ca="1" si="67"/>
        <v>11607.093359757557</v>
      </c>
      <c r="LN40" s="90">
        <f t="shared" ref="LN40:LR49" ca="1" si="208">$C40*LN$7</f>
        <v>11607.093359757557</v>
      </c>
      <c r="LO40" s="90">
        <f t="shared" ca="1" si="208"/>
        <v>0</v>
      </c>
      <c r="LP40" s="90">
        <f t="shared" ca="1" si="208"/>
        <v>0</v>
      </c>
      <c r="LQ40" s="90">
        <f t="shared" ca="1" si="208"/>
        <v>0</v>
      </c>
      <c r="LR40" s="90">
        <f t="shared" ca="1" si="208"/>
        <v>0</v>
      </c>
      <c r="LS40" s="92">
        <f t="shared" ca="1" si="68"/>
        <v>26202.649995641383</v>
      </c>
      <c r="LT40" s="90">
        <f t="shared" ref="LT40:MF49" ca="1" si="209">$C40*LT$7</f>
        <v>26202.649995641383</v>
      </c>
      <c r="LU40" s="90">
        <f t="shared" ca="1" si="209"/>
        <v>0</v>
      </c>
      <c r="LV40" s="90">
        <f t="shared" ca="1" si="209"/>
        <v>0</v>
      </c>
      <c r="LW40" s="90">
        <f t="shared" ca="1" si="209"/>
        <v>0</v>
      </c>
      <c r="LX40" s="90">
        <f t="shared" ca="1" si="209"/>
        <v>0</v>
      </c>
      <c r="LY40" s="90">
        <f t="shared" ca="1" si="209"/>
        <v>0</v>
      </c>
      <c r="LZ40" s="90">
        <f t="shared" ca="1" si="209"/>
        <v>0</v>
      </c>
      <c r="MA40" s="90">
        <f t="shared" ca="1" si="209"/>
        <v>0</v>
      </c>
      <c r="MB40" s="90">
        <f t="shared" ca="1" si="209"/>
        <v>0</v>
      </c>
      <c r="MC40" s="90">
        <f t="shared" ca="1" si="209"/>
        <v>0</v>
      </c>
      <c r="MD40" s="90">
        <f t="shared" ca="1" si="209"/>
        <v>0</v>
      </c>
      <c r="ME40" s="90">
        <f t="shared" ca="1" si="209"/>
        <v>0</v>
      </c>
      <c r="MF40" s="90">
        <f t="shared" ca="1" si="209"/>
        <v>0</v>
      </c>
      <c r="MG40" s="92">
        <f t="shared" ca="1" si="69"/>
        <v>96121.188714530435</v>
      </c>
      <c r="MH40" s="90">
        <f t="shared" ref="MH40:MW49" ca="1" si="210">$C40*MH$7</f>
        <v>96121.188714530435</v>
      </c>
      <c r="MI40" s="90">
        <f t="shared" ca="1" si="210"/>
        <v>0</v>
      </c>
      <c r="MJ40" s="90">
        <f t="shared" ca="1" si="210"/>
        <v>0</v>
      </c>
      <c r="MK40" s="90">
        <f t="shared" ca="1" si="210"/>
        <v>0</v>
      </c>
      <c r="ML40" s="90">
        <f t="shared" ca="1" si="210"/>
        <v>0</v>
      </c>
      <c r="MM40" s="90">
        <f t="shared" ca="1" si="210"/>
        <v>0</v>
      </c>
      <c r="MN40" s="90">
        <f t="shared" ca="1" si="210"/>
        <v>0</v>
      </c>
      <c r="MO40" s="90">
        <f t="shared" ca="1" si="210"/>
        <v>0</v>
      </c>
      <c r="MP40" s="90">
        <f t="shared" ca="1" si="210"/>
        <v>0</v>
      </c>
      <c r="MQ40" s="90">
        <f t="shared" ca="1" si="210"/>
        <v>0</v>
      </c>
      <c r="MR40" s="90">
        <f t="shared" ca="1" si="210"/>
        <v>0</v>
      </c>
      <c r="MS40" s="90">
        <f t="shared" ca="1" si="210"/>
        <v>0</v>
      </c>
      <c r="MT40" s="90">
        <f t="shared" ca="1" si="210"/>
        <v>0</v>
      </c>
      <c r="MU40" s="90">
        <f t="shared" ca="1" si="210"/>
        <v>0</v>
      </c>
      <c r="MV40" s="90">
        <f t="shared" ca="1" si="210"/>
        <v>0</v>
      </c>
      <c r="MW40" s="90">
        <f t="shared" ca="1" si="210"/>
        <v>0</v>
      </c>
      <c r="MX40" s="90">
        <f t="shared" ref="MI40:NB49" ca="1" si="211">$C40*MX$7</f>
        <v>0</v>
      </c>
      <c r="MY40" s="90">
        <f t="shared" ca="1" si="211"/>
        <v>0</v>
      </c>
      <c r="MZ40" s="90">
        <f t="shared" ca="1" si="211"/>
        <v>0</v>
      </c>
      <c r="NA40" s="90">
        <f t="shared" ca="1" si="211"/>
        <v>0</v>
      </c>
      <c r="NB40" s="90">
        <f t="shared" ca="1" si="211"/>
        <v>0</v>
      </c>
      <c r="NC40" s="92">
        <f t="shared" ca="1" si="70"/>
        <v>323248.14093584043</v>
      </c>
      <c r="ND40" s="90">
        <f t="shared" ref="ND40:NI49" ca="1" si="212">$C40*ND$7</f>
        <v>323248.14093584043</v>
      </c>
      <c r="NE40" s="90">
        <f t="shared" ca="1" si="212"/>
        <v>0</v>
      </c>
      <c r="NF40" s="90">
        <f t="shared" ca="1" si="212"/>
        <v>0</v>
      </c>
      <c r="NG40" s="90">
        <f t="shared" ca="1" si="212"/>
        <v>0</v>
      </c>
      <c r="NH40" s="90">
        <f t="shared" ca="1" si="212"/>
        <v>0</v>
      </c>
      <c r="NI40" s="90">
        <f t="shared" ca="1" si="212"/>
        <v>0</v>
      </c>
      <c r="NJ40" s="93">
        <f t="shared" ca="1" si="159"/>
        <v>2834086.1099999989</v>
      </c>
      <c r="NK40" s="94">
        <f t="shared" ca="1" si="160"/>
        <v>0</v>
      </c>
    </row>
    <row r="41" spans="1:375" x14ac:dyDescent="0.25">
      <c r="A41" s="67">
        <v>82510</v>
      </c>
      <c r="B41" s="96" t="s">
        <v>5</v>
      </c>
      <c r="C41" s="90">
        <f ca="1">IFERROR(HLOOKUP($A41,Náklady_2018!$D$1:$MN$27,24,FALSE),0)</f>
        <v>5548641.5799999991</v>
      </c>
      <c r="D41" s="19"/>
      <c r="E41" s="19"/>
      <c r="F41" s="91" t="str">
        <f t="shared" ref="F41:F46" si="213">$F$40</f>
        <v>m2</v>
      </c>
      <c r="G41" s="92">
        <f t="shared" ca="1" si="58"/>
        <v>598548.45555054513</v>
      </c>
      <c r="H41" s="90">
        <f t="shared" ca="1" si="179"/>
        <v>0</v>
      </c>
      <c r="I41" s="90">
        <f t="shared" ca="1" si="180"/>
        <v>0</v>
      </c>
      <c r="J41" s="90">
        <f t="shared" ca="1" si="180"/>
        <v>62374.350381235534</v>
      </c>
      <c r="K41" s="90">
        <f t="shared" ca="1" si="180"/>
        <v>0</v>
      </c>
      <c r="L41" s="90">
        <f t="shared" ca="1" si="180"/>
        <v>0</v>
      </c>
      <c r="M41" s="90">
        <f t="shared" ca="1" si="180"/>
        <v>0</v>
      </c>
      <c r="N41" s="90">
        <f t="shared" ca="1" si="180"/>
        <v>102041.37786781327</v>
      </c>
      <c r="O41" s="90">
        <f t="shared" ca="1" si="180"/>
        <v>0</v>
      </c>
      <c r="P41" s="90">
        <f t="shared" ca="1" si="180"/>
        <v>0</v>
      </c>
      <c r="Q41" s="90">
        <f t="shared" ca="1" si="180"/>
        <v>0</v>
      </c>
      <c r="R41" s="90">
        <f t="shared" ca="1" si="180"/>
        <v>0</v>
      </c>
      <c r="S41" s="90">
        <f t="shared" ca="1" si="180"/>
        <v>66367.102958992298</v>
      </c>
      <c r="T41" s="90">
        <f t="shared" ca="1" si="180"/>
        <v>0</v>
      </c>
      <c r="U41" s="90">
        <f t="shared" ca="1" si="180"/>
        <v>0</v>
      </c>
      <c r="V41" s="90">
        <f t="shared" ca="1" si="180"/>
        <v>14030.264731349886</v>
      </c>
      <c r="W41" s="90">
        <f t="shared" ca="1" si="180"/>
        <v>90714.032743998716</v>
      </c>
      <c r="X41" s="90">
        <f t="shared" ca="1" si="180"/>
        <v>0</v>
      </c>
      <c r="Y41" s="90">
        <f t="shared" ca="1" si="180"/>
        <v>0</v>
      </c>
      <c r="Z41" s="90">
        <f t="shared" ca="1" si="180"/>
        <v>0</v>
      </c>
      <c r="AA41" s="90">
        <f t="shared" ca="1" si="180"/>
        <v>49060.289391098479</v>
      </c>
      <c r="AB41" s="90">
        <f t="shared" ca="1" si="180"/>
        <v>0</v>
      </c>
      <c r="AC41" s="90">
        <f t="shared" ca="1" si="180"/>
        <v>0</v>
      </c>
      <c r="AD41" s="90">
        <f t="shared" ca="1" si="180"/>
        <v>182879.12757949656</v>
      </c>
      <c r="AE41" s="90">
        <f t="shared" ca="1" si="180"/>
        <v>0</v>
      </c>
      <c r="AF41" s="90">
        <f t="shared" ca="1" si="180"/>
        <v>0</v>
      </c>
      <c r="AG41" s="90">
        <f t="shared" ca="1" si="180"/>
        <v>0</v>
      </c>
      <c r="AH41" s="90">
        <f t="shared" ca="1" si="180"/>
        <v>0</v>
      </c>
      <c r="AI41" s="90">
        <f t="shared" ca="1" si="180"/>
        <v>0</v>
      </c>
      <c r="AJ41" s="90">
        <f t="shared" ca="1" si="180"/>
        <v>0</v>
      </c>
      <c r="AK41" s="90">
        <f t="shared" ca="1" si="180"/>
        <v>0</v>
      </c>
      <c r="AL41" s="90">
        <f t="shared" ca="1" si="180"/>
        <v>0</v>
      </c>
      <c r="AM41" s="90">
        <f t="shared" ca="1" si="180"/>
        <v>0</v>
      </c>
      <c r="AN41" s="90">
        <f t="shared" ca="1" si="180"/>
        <v>0</v>
      </c>
      <c r="AO41" s="90">
        <f t="shared" ca="1" si="180"/>
        <v>0</v>
      </c>
      <c r="AP41" s="90">
        <f t="shared" ca="1" si="180"/>
        <v>0</v>
      </c>
      <c r="AQ41" s="90">
        <f t="shared" ca="1" si="180"/>
        <v>0</v>
      </c>
      <c r="AR41" s="90">
        <f t="shared" ca="1" si="180"/>
        <v>0</v>
      </c>
      <c r="AS41" s="90">
        <f t="shared" ca="1" si="180"/>
        <v>0</v>
      </c>
      <c r="AT41" s="90">
        <f t="shared" ca="1" si="180"/>
        <v>9677.0784568525141</v>
      </c>
      <c r="AU41" s="90">
        <f t="shared" ca="1" si="180"/>
        <v>0</v>
      </c>
      <c r="AV41" s="90">
        <f t="shared" ca="1" si="180"/>
        <v>0</v>
      </c>
      <c r="AW41" s="90">
        <f t="shared" ca="1" si="180"/>
        <v>0</v>
      </c>
      <c r="AX41" s="90">
        <f t="shared" ca="1" si="180"/>
        <v>21404.831439707919</v>
      </c>
      <c r="AY41" s="90">
        <f t="shared" ca="1" si="180"/>
        <v>0</v>
      </c>
      <c r="AZ41" s="90">
        <f t="shared" ca="1" si="180"/>
        <v>0</v>
      </c>
      <c r="BA41" s="90">
        <f t="shared" ca="1" si="180"/>
        <v>0</v>
      </c>
      <c r="BB41" s="90">
        <f t="shared" ca="1" si="180"/>
        <v>0</v>
      </c>
      <c r="BC41" s="90">
        <f t="shared" ca="1" si="180"/>
        <v>0</v>
      </c>
      <c r="BD41" s="92">
        <f t="shared" ca="1" si="59"/>
        <v>595846.20217904821</v>
      </c>
      <c r="BE41" s="90">
        <f t="shared" ca="1" si="181"/>
        <v>0</v>
      </c>
      <c r="BF41" s="90">
        <f t="shared" ca="1" si="182"/>
        <v>86017.734909757521</v>
      </c>
      <c r="BG41" s="90">
        <f t="shared" ca="1" si="182"/>
        <v>0</v>
      </c>
      <c r="BH41" s="90">
        <f t="shared" ca="1" si="182"/>
        <v>0</v>
      </c>
      <c r="BI41" s="90">
        <f t="shared" ca="1" si="182"/>
        <v>110114.15994434903</v>
      </c>
      <c r="BJ41" s="90">
        <f t="shared" ca="1" si="182"/>
        <v>0</v>
      </c>
      <c r="BK41" s="90">
        <f t="shared" ca="1" si="182"/>
        <v>0</v>
      </c>
      <c r="BL41" s="90">
        <f t="shared" ca="1" si="182"/>
        <v>0</v>
      </c>
      <c r="BM41" s="90">
        <f t="shared" ca="1" si="182"/>
        <v>0</v>
      </c>
      <c r="BN41" s="90">
        <f t="shared" ca="1" si="182"/>
        <v>95758.772026290448</v>
      </c>
      <c r="BO41" s="90">
        <f t="shared" ca="1" si="182"/>
        <v>0</v>
      </c>
      <c r="BP41" s="90">
        <f t="shared" ca="1" si="182"/>
        <v>0</v>
      </c>
      <c r="BQ41" s="90">
        <f t="shared" ca="1" si="182"/>
        <v>0</v>
      </c>
      <c r="BR41" s="90">
        <f t="shared" ca="1" si="182"/>
        <v>88417.517119849275</v>
      </c>
      <c r="BS41" s="90">
        <f t="shared" ca="1" si="182"/>
        <v>0</v>
      </c>
      <c r="BT41" s="90">
        <f t="shared" ca="1" si="182"/>
        <v>0</v>
      </c>
      <c r="BU41" s="90">
        <f t="shared" ca="1" si="182"/>
        <v>0</v>
      </c>
      <c r="BV41" s="90">
        <f t="shared" ca="1" si="182"/>
        <v>39450.500774118053</v>
      </c>
      <c r="BW41" s="90">
        <f t="shared" ca="1" si="182"/>
        <v>0</v>
      </c>
      <c r="BX41" s="90">
        <f t="shared" ca="1" si="182"/>
        <v>0</v>
      </c>
      <c r="BY41" s="90">
        <f t="shared" ca="1" si="182"/>
        <v>140945.56509049458</v>
      </c>
      <c r="BZ41" s="90">
        <f t="shared" ca="1" si="182"/>
        <v>0</v>
      </c>
      <c r="CA41" s="90">
        <f t="shared" ca="1" si="182"/>
        <v>0</v>
      </c>
      <c r="CB41" s="90">
        <f t="shared" ca="1" si="182"/>
        <v>0</v>
      </c>
      <c r="CC41" s="90">
        <f t="shared" ca="1" si="182"/>
        <v>35141.952314189301</v>
      </c>
      <c r="CD41" s="90">
        <f t="shared" ca="1" si="182"/>
        <v>0</v>
      </c>
      <c r="CE41" s="90">
        <f t="shared" ca="1" si="182"/>
        <v>0</v>
      </c>
      <c r="CF41" s="90">
        <f t="shared" ca="1" si="183"/>
        <v>0</v>
      </c>
      <c r="CG41" s="92">
        <f t="shared" ca="1" si="138"/>
        <v>134820.85719005772</v>
      </c>
      <c r="CH41" s="90">
        <f t="shared" ref="CH41:CH49" ca="1" si="214">$C41*CH$7</f>
        <v>0</v>
      </c>
      <c r="CI41" s="90">
        <f t="shared" ca="1" si="185"/>
        <v>5375.8585933454688</v>
      </c>
      <c r="CJ41" s="90">
        <f t="shared" ca="1" si="185"/>
        <v>12675.140629371364</v>
      </c>
      <c r="CK41" s="90">
        <f t="shared" ca="1" si="185"/>
        <v>9033.4944438184666</v>
      </c>
      <c r="CL41" s="90">
        <f t="shared" ca="1" si="185"/>
        <v>6158.0197023537203</v>
      </c>
      <c r="CM41" s="90">
        <f t="shared" ca="1" si="185"/>
        <v>6305.2578668263122</v>
      </c>
      <c r="CN41" s="90">
        <f t="shared" ca="1" si="185"/>
        <v>3276.5488365439351</v>
      </c>
      <c r="CO41" s="90">
        <f t="shared" ca="1" si="185"/>
        <v>10082.149968161728</v>
      </c>
      <c r="CP41" s="90">
        <f t="shared" ca="1" si="185"/>
        <v>6603.7316120015221</v>
      </c>
      <c r="CQ41" s="90">
        <f t="shared" ca="1" si="185"/>
        <v>6796.273827081066</v>
      </c>
      <c r="CR41" s="90">
        <f t="shared" ca="1" si="185"/>
        <v>6316.5838794780502</v>
      </c>
      <c r="CS41" s="90">
        <f t="shared" ca="1" si="185"/>
        <v>3740.2491192268512</v>
      </c>
      <c r="CT41" s="90">
        <f t="shared" ca="1" si="185"/>
        <v>58457.548711849224</v>
      </c>
      <c r="CU41" s="90">
        <f t="shared" ca="1" si="185"/>
        <v>0</v>
      </c>
      <c r="CV41" s="90">
        <f t="shared" ca="1" si="185"/>
        <v>0</v>
      </c>
      <c r="CW41" s="90">
        <f t="shared" ca="1" si="185"/>
        <v>0</v>
      </c>
      <c r="CX41" s="90">
        <f t="shared" ca="1" si="185"/>
        <v>0</v>
      </c>
      <c r="CY41" s="92">
        <f t="shared" ca="1" si="140"/>
        <v>238763.00647524794</v>
      </c>
      <c r="CZ41" s="90">
        <f t="shared" ca="1" si="186"/>
        <v>0</v>
      </c>
      <c r="DA41" s="90">
        <f t="shared" ref="DA41:DO49" ca="1" si="215">$C41*DA$7</f>
        <v>34498.368301155242</v>
      </c>
      <c r="DB41" s="90">
        <f t="shared" ca="1" si="215"/>
        <v>12735.101872821742</v>
      </c>
      <c r="DC41" s="90">
        <f t="shared" ca="1" si="215"/>
        <v>30137.853430236162</v>
      </c>
      <c r="DD41" s="90">
        <f t="shared" ca="1" si="215"/>
        <v>0</v>
      </c>
      <c r="DE41" s="90">
        <f t="shared" ca="1" si="215"/>
        <v>0</v>
      </c>
      <c r="DF41" s="90">
        <f t="shared" ca="1" si="215"/>
        <v>0</v>
      </c>
      <c r="DG41" s="90">
        <f t="shared" ca="1" si="215"/>
        <v>0</v>
      </c>
      <c r="DH41" s="90">
        <f t="shared" ca="1" si="215"/>
        <v>14100.219515375324</v>
      </c>
      <c r="DI41" s="90">
        <f t="shared" ca="1" si="215"/>
        <v>29313.719450812652</v>
      </c>
      <c r="DJ41" s="90">
        <f t="shared" ca="1" si="215"/>
        <v>0</v>
      </c>
      <c r="DK41" s="90">
        <f t="shared" ca="1" si="215"/>
        <v>0</v>
      </c>
      <c r="DL41" s="90">
        <f t="shared" ca="1" si="215"/>
        <v>0</v>
      </c>
      <c r="DM41" s="90">
        <f t="shared" ca="1" si="215"/>
        <v>0</v>
      </c>
      <c r="DN41" s="90">
        <f t="shared" ca="1" si="215"/>
        <v>24351.59343727478</v>
      </c>
      <c r="DO41" s="90">
        <f t="shared" ca="1" si="215"/>
        <v>0</v>
      </c>
      <c r="DP41" s="90">
        <f t="shared" ca="1" si="187"/>
        <v>0</v>
      </c>
      <c r="DQ41" s="90">
        <f t="shared" ca="1" si="187"/>
        <v>16536.644707575644</v>
      </c>
      <c r="DR41" s="90">
        <f t="shared" ca="1" si="187"/>
        <v>9492.5310742330184</v>
      </c>
      <c r="DS41" s="90">
        <f t="shared" ca="1" si="187"/>
        <v>15057.600702466343</v>
      </c>
      <c r="DT41" s="90">
        <f t="shared" ca="1" si="187"/>
        <v>7689.6963544916844</v>
      </c>
      <c r="DU41" s="90">
        <f t="shared" ca="1" si="187"/>
        <v>44849.67762880533</v>
      </c>
      <c r="DV41" s="92">
        <f t="shared" ca="1" si="60"/>
        <v>401261.97364199971</v>
      </c>
      <c r="DW41" s="90">
        <f t="shared" ca="1" si="188"/>
        <v>0</v>
      </c>
      <c r="DX41" s="90">
        <f t="shared" ca="1" si="188"/>
        <v>0</v>
      </c>
      <c r="DY41" s="90">
        <f t="shared" ca="1" si="188"/>
        <v>0</v>
      </c>
      <c r="DZ41" s="90">
        <f t="shared" ca="1" si="188"/>
        <v>401261.97364199971</v>
      </c>
      <c r="EA41" s="90">
        <f t="shared" ca="1" si="188"/>
        <v>0</v>
      </c>
      <c r="EB41" s="92">
        <f t="shared" ca="1" si="61"/>
        <v>368935.53482582478</v>
      </c>
      <c r="EC41" s="90">
        <f t="shared" ca="1" si="189"/>
        <v>0</v>
      </c>
      <c r="ED41" s="90">
        <f t="shared" ca="1" si="190"/>
        <v>27167.773171327488</v>
      </c>
      <c r="EE41" s="90">
        <f t="shared" ca="1" si="190"/>
        <v>17811.820484953663</v>
      </c>
      <c r="EF41" s="90">
        <f t="shared" ca="1" si="190"/>
        <v>13049.56528291705</v>
      </c>
      <c r="EG41" s="90">
        <f t="shared" ca="1" si="190"/>
        <v>20248.245677153984</v>
      </c>
      <c r="EH41" s="90">
        <f t="shared" ca="1" si="190"/>
        <v>26884.622855034042</v>
      </c>
      <c r="EI41" s="90">
        <f t="shared" ca="1" si="190"/>
        <v>21929.825437917891</v>
      </c>
      <c r="EJ41" s="90">
        <f t="shared" ca="1" si="190"/>
        <v>18637.286936453853</v>
      </c>
      <c r="EK41" s="90">
        <f t="shared" ca="1" si="190"/>
        <v>14069.5726576118</v>
      </c>
      <c r="EL41" s="90">
        <f t="shared" ca="1" si="190"/>
        <v>9272.6731815816365</v>
      </c>
      <c r="EM41" s="90">
        <f t="shared" ca="1" si="190"/>
        <v>7638.3961795396945</v>
      </c>
      <c r="EN41" s="90">
        <f t="shared" ca="1" si="190"/>
        <v>12940.302572629696</v>
      </c>
      <c r="EO41" s="90">
        <f t="shared" ca="1" si="190"/>
        <v>70112.681966525837</v>
      </c>
      <c r="EP41" s="90">
        <f t="shared" ca="1" si="190"/>
        <v>0</v>
      </c>
      <c r="EQ41" s="90">
        <f t="shared" ca="1" si="190"/>
        <v>0</v>
      </c>
      <c r="ER41" s="90">
        <f t="shared" ca="1" si="190"/>
        <v>0</v>
      </c>
      <c r="ES41" s="90">
        <f t="shared" ca="1" si="190"/>
        <v>35297.185311121939</v>
      </c>
      <c r="ET41" s="90">
        <f t="shared" ca="1" si="190"/>
        <v>34040.664142817375</v>
      </c>
      <c r="EU41" s="90">
        <f t="shared" ca="1" si="190"/>
        <v>0</v>
      </c>
      <c r="EV41" s="90">
        <f t="shared" ca="1" si="190"/>
        <v>0</v>
      </c>
      <c r="EW41" s="90">
        <f t="shared" ca="1" si="190"/>
        <v>39834.918968238802</v>
      </c>
      <c r="EX41" s="90">
        <f t="shared" ca="1" si="190"/>
        <v>0</v>
      </c>
      <c r="EY41" s="90">
        <f t="shared" ca="1" si="190"/>
        <v>0</v>
      </c>
      <c r="EZ41" s="90">
        <f t="shared" ca="1" si="190"/>
        <v>0</v>
      </c>
      <c r="FA41" s="90">
        <f t="shared" ca="1" si="190"/>
        <v>0</v>
      </c>
      <c r="FB41" s="90">
        <f t="shared" ca="1" si="190"/>
        <v>0</v>
      </c>
      <c r="FC41" s="90">
        <f t="shared" ca="1" si="190"/>
        <v>0</v>
      </c>
      <c r="FD41" s="90">
        <f t="shared" ca="1" si="190"/>
        <v>0</v>
      </c>
      <c r="FE41" s="92">
        <f t="shared" ca="1" si="62"/>
        <v>136589.0476358055</v>
      </c>
      <c r="FF41" s="90">
        <f t="shared" ca="1" si="191"/>
        <v>0</v>
      </c>
      <c r="FG41" s="90">
        <f t="shared" ca="1" si="191"/>
        <v>14365.381458633659</v>
      </c>
      <c r="FH41" s="90">
        <f t="shared" ca="1" si="191"/>
        <v>0</v>
      </c>
      <c r="FI41" s="90">
        <f t="shared" ca="1" si="191"/>
        <v>0</v>
      </c>
      <c r="FJ41" s="90">
        <f t="shared" ca="1" si="191"/>
        <v>13064.888711798814</v>
      </c>
      <c r="FK41" s="90">
        <f t="shared" ca="1" si="191"/>
        <v>0</v>
      </c>
      <c r="FL41" s="90">
        <f t="shared" ca="1" si="191"/>
        <v>8337.944019794093</v>
      </c>
      <c r="FM41" s="90">
        <f t="shared" ca="1" si="191"/>
        <v>11146.128921386751</v>
      </c>
      <c r="FN41" s="90">
        <f t="shared" ca="1" si="191"/>
        <v>0</v>
      </c>
      <c r="FO41" s="90">
        <f t="shared" ca="1" si="191"/>
        <v>7432.5292436934005</v>
      </c>
      <c r="FP41" s="90">
        <f t="shared" ca="1" si="191"/>
        <v>0</v>
      </c>
      <c r="FQ41" s="90">
        <f t="shared" ca="1" si="191"/>
        <v>0</v>
      </c>
      <c r="FR41" s="90">
        <f t="shared" ca="1" si="191"/>
        <v>0</v>
      </c>
      <c r="FS41" s="90">
        <f t="shared" ca="1" si="191"/>
        <v>82242.175280498777</v>
      </c>
      <c r="FT41" s="90">
        <f t="shared" ca="1" si="192"/>
        <v>0</v>
      </c>
      <c r="FU41" s="90">
        <f t="shared" ca="1" si="192"/>
        <v>0</v>
      </c>
      <c r="FV41" s="90">
        <f t="shared" ca="1" si="192"/>
        <v>0</v>
      </c>
      <c r="FW41" s="92">
        <f t="shared" ca="1" si="63"/>
        <v>643270.21585998975</v>
      </c>
      <c r="FX41" s="90">
        <f t="shared" ca="1" si="193"/>
        <v>0</v>
      </c>
      <c r="FY41" s="90">
        <f t="shared" ca="1" si="194"/>
        <v>18814.505722651633</v>
      </c>
      <c r="FZ41" s="90">
        <f t="shared" ca="1" si="194"/>
        <v>44331.345990978742</v>
      </c>
      <c r="GA41" s="90">
        <f t="shared" ca="1" si="194"/>
        <v>0</v>
      </c>
      <c r="GB41" s="90">
        <f t="shared" ca="1" si="194"/>
        <v>72089.404292273277</v>
      </c>
      <c r="GC41" s="90">
        <f t="shared" ca="1" si="194"/>
        <v>0</v>
      </c>
      <c r="GD41" s="90">
        <f t="shared" ca="1" si="194"/>
        <v>35056.6741012821</v>
      </c>
      <c r="GE41" s="90">
        <f t="shared" ca="1" si="194"/>
        <v>64348.407762829607</v>
      </c>
      <c r="GF41" s="90">
        <f t="shared" ca="1" si="194"/>
        <v>0</v>
      </c>
      <c r="GG41" s="90">
        <f t="shared" ca="1" si="194"/>
        <v>352328.26909818535</v>
      </c>
      <c r="GH41" s="90">
        <f t="shared" ca="1" si="194"/>
        <v>0</v>
      </c>
      <c r="GI41" s="90">
        <f t="shared" ca="1" si="194"/>
        <v>0</v>
      </c>
      <c r="GJ41" s="90">
        <f t="shared" ca="1" si="194"/>
        <v>0</v>
      </c>
      <c r="GK41" s="90">
        <f t="shared" ca="1" si="194"/>
        <v>0</v>
      </c>
      <c r="GL41" s="90">
        <f t="shared" ca="1" si="194"/>
        <v>0</v>
      </c>
      <c r="GM41" s="90">
        <f t="shared" ca="1" si="194"/>
        <v>0</v>
      </c>
      <c r="GN41" s="90">
        <f t="shared" ca="1" si="194"/>
        <v>0</v>
      </c>
      <c r="GO41" s="90">
        <f t="shared" ca="1" si="194"/>
        <v>56301.608891789008</v>
      </c>
      <c r="GP41" s="90">
        <f t="shared" ca="1" si="194"/>
        <v>0</v>
      </c>
      <c r="GQ41" s="90">
        <f t="shared" ca="1" si="194"/>
        <v>0</v>
      </c>
      <c r="GR41" s="90">
        <f t="shared" ca="1" si="194"/>
        <v>0</v>
      </c>
      <c r="GS41" s="92">
        <f t="shared" ca="1" si="64"/>
        <v>152556.7267666409</v>
      </c>
      <c r="GT41" s="90">
        <f t="shared" ca="1" si="195"/>
        <v>0</v>
      </c>
      <c r="GU41" s="90">
        <f t="shared" ca="1" si="195"/>
        <v>33604.945773744628</v>
      </c>
      <c r="GV41" s="90">
        <f t="shared" ca="1" si="195"/>
        <v>58388.926399900469</v>
      </c>
      <c r="GW41" s="90">
        <f t="shared" ca="1" si="195"/>
        <v>28875.336137586564</v>
      </c>
      <c r="GX41" s="90">
        <f t="shared" ca="1" si="195"/>
        <v>0</v>
      </c>
      <c r="GY41" s="90">
        <f t="shared" ca="1" si="195"/>
        <v>31687.518455409241</v>
      </c>
      <c r="GZ41" s="90">
        <f t="shared" ca="1" si="195"/>
        <v>0</v>
      </c>
      <c r="HA41" s="90">
        <f t="shared" ca="1" si="195"/>
        <v>0</v>
      </c>
      <c r="HB41" s="90">
        <f t="shared" ca="1" si="195"/>
        <v>0</v>
      </c>
      <c r="HC41" s="90">
        <f t="shared" ca="1" si="195"/>
        <v>0</v>
      </c>
      <c r="HD41" s="90">
        <f t="shared" ca="1" si="195"/>
        <v>0</v>
      </c>
      <c r="HE41" s="92">
        <f t="shared" ca="1" si="65"/>
        <v>27867.321011581887</v>
      </c>
      <c r="HF41" s="90">
        <f t="shared" ca="1" si="196"/>
        <v>0</v>
      </c>
      <c r="HG41" s="90">
        <f t="shared" ca="1" si="196"/>
        <v>0</v>
      </c>
      <c r="HH41" s="90">
        <f t="shared" ca="1" si="196"/>
        <v>0</v>
      </c>
      <c r="HI41" s="90">
        <f t="shared" ca="1" si="196"/>
        <v>0</v>
      </c>
      <c r="HJ41" s="90">
        <f t="shared" ca="1" si="196"/>
        <v>0</v>
      </c>
      <c r="HK41" s="90">
        <f t="shared" ca="1" si="196"/>
        <v>0</v>
      </c>
      <c r="HL41" s="90">
        <f t="shared" ca="1" si="196"/>
        <v>0</v>
      </c>
      <c r="HM41" s="90">
        <f t="shared" ca="1" si="196"/>
        <v>0</v>
      </c>
      <c r="HN41" s="90">
        <f t="shared" ca="1" si="196"/>
        <v>27867.321011581887</v>
      </c>
      <c r="HO41" s="90">
        <f t="shared" ca="1" si="196"/>
        <v>0</v>
      </c>
      <c r="HP41" s="90">
        <f t="shared" ca="1" si="196"/>
        <v>0</v>
      </c>
      <c r="HQ41" s="90">
        <f t="shared" ca="1" si="196"/>
        <v>0</v>
      </c>
      <c r="HR41" s="90">
        <f t="shared" ca="1" si="196"/>
        <v>0</v>
      </c>
      <c r="HS41" s="90">
        <f t="shared" ca="1" si="196"/>
        <v>0</v>
      </c>
      <c r="HT41" s="90">
        <f t="shared" ca="1" si="196"/>
        <v>0</v>
      </c>
      <c r="HU41" s="90">
        <f t="shared" ca="1" si="196"/>
        <v>0</v>
      </c>
      <c r="HV41" s="92">
        <f t="shared" ca="1" si="66"/>
        <v>58219.702446162737</v>
      </c>
      <c r="HW41" s="90">
        <f t="shared" ca="1" si="197"/>
        <v>58219.702446162737</v>
      </c>
      <c r="HX41" s="90">
        <f t="shared" ca="1" si="197"/>
        <v>0</v>
      </c>
      <c r="HY41" s="90">
        <f t="shared" ca="1" si="197"/>
        <v>0</v>
      </c>
      <c r="HZ41" s="90">
        <f t="shared" ca="1" si="197"/>
        <v>0</v>
      </c>
      <c r="IA41" s="90">
        <f t="shared" ca="1" si="197"/>
        <v>0</v>
      </c>
      <c r="IB41" s="90">
        <f t="shared" ca="1" si="197"/>
        <v>0</v>
      </c>
      <c r="IC41" s="90">
        <f t="shared" ca="1" si="197"/>
        <v>0</v>
      </c>
      <c r="ID41" s="90">
        <f t="shared" ca="1" si="197"/>
        <v>0</v>
      </c>
      <c r="IE41" s="90">
        <f t="shared" ca="1" si="197"/>
        <v>0</v>
      </c>
      <c r="IF41" s="92">
        <f t="shared" ca="1" si="149"/>
        <v>25154.407863471497</v>
      </c>
      <c r="IG41" s="90">
        <f t="shared" ca="1" si="198"/>
        <v>25154.407863471497</v>
      </c>
      <c r="IH41" s="90">
        <f t="shared" ref="IH41:IV49" ca="1" si="216">$C41*IH$7</f>
        <v>0</v>
      </c>
      <c r="II41" s="90">
        <f t="shared" ca="1" si="216"/>
        <v>0</v>
      </c>
      <c r="IJ41" s="90">
        <f t="shared" ca="1" si="216"/>
        <v>0</v>
      </c>
      <c r="IK41" s="90">
        <f t="shared" ca="1" si="216"/>
        <v>0</v>
      </c>
      <c r="IL41" s="90">
        <f t="shared" ca="1" si="216"/>
        <v>0</v>
      </c>
      <c r="IM41" s="90">
        <f t="shared" ca="1" si="216"/>
        <v>0</v>
      </c>
      <c r="IN41" s="90">
        <f t="shared" ca="1" si="216"/>
        <v>0</v>
      </c>
      <c r="IO41" s="90">
        <f t="shared" ca="1" si="216"/>
        <v>0</v>
      </c>
      <c r="IP41" s="90">
        <f t="shared" ca="1" si="216"/>
        <v>0</v>
      </c>
      <c r="IQ41" s="90">
        <f t="shared" ca="1" si="216"/>
        <v>0</v>
      </c>
      <c r="IR41" s="90">
        <f t="shared" ca="1" si="216"/>
        <v>0</v>
      </c>
      <c r="IS41" s="90">
        <f t="shared" ca="1" si="216"/>
        <v>0</v>
      </c>
      <c r="IT41" s="90">
        <f t="shared" ca="1" si="216"/>
        <v>0</v>
      </c>
      <c r="IU41" s="90">
        <f t="shared" ca="1" si="216"/>
        <v>0</v>
      </c>
      <c r="IV41" s="90">
        <f t="shared" ca="1" si="216"/>
        <v>0</v>
      </c>
      <c r="IW41" s="90">
        <f t="shared" ca="1" si="199"/>
        <v>0</v>
      </c>
      <c r="IX41" s="90">
        <f t="shared" ca="1" si="199"/>
        <v>0</v>
      </c>
      <c r="IY41" s="92">
        <f t="shared" ca="1" si="151"/>
        <v>1046824.7077099088</v>
      </c>
      <c r="IZ41" s="90">
        <f t="shared" ca="1" si="200"/>
        <v>1046824.7077099088</v>
      </c>
      <c r="JA41" s="90">
        <f t="shared" ca="1" si="201"/>
        <v>0</v>
      </c>
      <c r="JB41" s="90">
        <f t="shared" ca="1" si="201"/>
        <v>0</v>
      </c>
      <c r="JC41" s="90">
        <f t="shared" ca="1" si="201"/>
        <v>0</v>
      </c>
      <c r="JD41" s="90">
        <f t="shared" ca="1" si="201"/>
        <v>0</v>
      </c>
      <c r="JE41" s="90">
        <f t="shared" ca="1" si="201"/>
        <v>0</v>
      </c>
      <c r="JF41" s="90">
        <f t="shared" ca="1" si="201"/>
        <v>0</v>
      </c>
      <c r="JG41" s="90">
        <f t="shared" ca="1" si="201"/>
        <v>0</v>
      </c>
      <c r="JH41" s="90">
        <f t="shared" ca="1" si="201"/>
        <v>0</v>
      </c>
      <c r="JI41" s="90">
        <f t="shared" ca="1" si="201"/>
        <v>0</v>
      </c>
      <c r="JJ41" s="90">
        <f t="shared" ca="1" si="201"/>
        <v>0</v>
      </c>
      <c r="JK41" s="90">
        <f t="shared" ca="1" si="201"/>
        <v>0</v>
      </c>
      <c r="JL41" s="90">
        <f t="shared" ca="1" si="201"/>
        <v>0</v>
      </c>
      <c r="JM41" s="90">
        <f t="shared" ca="1" si="201"/>
        <v>0</v>
      </c>
      <c r="JN41" s="90">
        <f t="shared" ca="1" si="201"/>
        <v>0</v>
      </c>
      <c r="JO41" s="90">
        <f t="shared" ca="1" si="201"/>
        <v>0</v>
      </c>
      <c r="JP41" s="90">
        <f t="shared" ca="1" si="201"/>
        <v>0</v>
      </c>
      <c r="JQ41" s="90">
        <f t="shared" ca="1" si="201"/>
        <v>0</v>
      </c>
      <c r="JR41" s="90">
        <f t="shared" ca="1" si="201"/>
        <v>0</v>
      </c>
      <c r="JS41" s="90">
        <f t="shared" ca="1" si="201"/>
        <v>0</v>
      </c>
      <c r="JT41" s="92">
        <f t="shared" ca="1" si="153"/>
        <v>224907.29558594251</v>
      </c>
      <c r="JU41" s="90">
        <f t="shared" ca="1" si="202"/>
        <v>172860.93627101526</v>
      </c>
      <c r="JV41" s="90">
        <f t="shared" ca="1" si="202"/>
        <v>0</v>
      </c>
      <c r="JW41" s="90">
        <f t="shared" ca="1" si="202"/>
        <v>0</v>
      </c>
      <c r="JX41" s="90">
        <f t="shared" ca="1" si="202"/>
        <v>0</v>
      </c>
      <c r="JY41" s="90">
        <f t="shared" ca="1" si="202"/>
        <v>0</v>
      </c>
      <c r="JZ41" s="90">
        <f t="shared" ca="1" si="202"/>
        <v>0</v>
      </c>
      <c r="KA41" s="90">
        <f t="shared" ca="1" si="202"/>
        <v>0</v>
      </c>
      <c r="KB41" s="90">
        <f t="shared" ca="1" si="202"/>
        <v>0</v>
      </c>
      <c r="KC41" s="90">
        <f t="shared" ca="1" si="202"/>
        <v>0</v>
      </c>
      <c r="KD41" s="90">
        <f t="shared" ca="1" si="202"/>
        <v>0</v>
      </c>
      <c r="KE41" s="90">
        <f t="shared" ca="1" si="203"/>
        <v>0</v>
      </c>
      <c r="KF41" s="90">
        <f t="shared" ca="1" si="203"/>
        <v>0</v>
      </c>
      <c r="KG41" s="90">
        <f t="shared" ca="1" si="203"/>
        <v>0</v>
      </c>
      <c r="KH41" s="90">
        <f t="shared" ca="1" si="203"/>
        <v>0</v>
      </c>
      <c r="KI41" s="90">
        <f t="shared" ca="1" si="203"/>
        <v>0</v>
      </c>
      <c r="KJ41" s="90">
        <f t="shared" ca="1" si="203"/>
        <v>0</v>
      </c>
      <c r="KK41" s="90">
        <f t="shared" ca="1" si="203"/>
        <v>0</v>
      </c>
      <c r="KL41" s="90">
        <f t="shared" ca="1" si="203"/>
        <v>0</v>
      </c>
      <c r="KM41" s="90">
        <f t="shared" ca="1" si="203"/>
        <v>13184.14496266123</v>
      </c>
      <c r="KN41" s="90">
        <f t="shared" ca="1" si="204"/>
        <v>0</v>
      </c>
      <c r="KO41" s="90">
        <f t="shared" ca="1" si="205"/>
        <v>0</v>
      </c>
      <c r="KP41" s="90">
        <f t="shared" ca="1" si="205"/>
        <v>0</v>
      </c>
      <c r="KQ41" s="90">
        <f t="shared" ca="1" si="205"/>
        <v>0</v>
      </c>
      <c r="KR41" s="90">
        <f t="shared" ca="1" si="205"/>
        <v>0</v>
      </c>
      <c r="KS41" s="90">
        <f t="shared" ca="1" si="205"/>
        <v>0</v>
      </c>
      <c r="KT41" s="90">
        <f t="shared" ca="1" si="205"/>
        <v>0</v>
      </c>
      <c r="KU41" s="90">
        <f t="shared" ca="1" si="205"/>
        <v>0</v>
      </c>
      <c r="KV41" s="90">
        <f t="shared" ca="1" si="205"/>
        <v>0</v>
      </c>
      <c r="KW41" s="90">
        <f t="shared" ca="1" si="205"/>
        <v>0</v>
      </c>
      <c r="KX41" s="90">
        <f t="shared" ca="1" si="205"/>
        <v>0</v>
      </c>
      <c r="KY41" s="90">
        <f t="shared" ca="1" si="206"/>
        <v>0</v>
      </c>
      <c r="KZ41" s="90">
        <f t="shared" ca="1" si="206"/>
        <v>0</v>
      </c>
      <c r="LA41" s="90">
        <f t="shared" ca="1" si="206"/>
        <v>0</v>
      </c>
      <c r="LB41" s="90">
        <f t="shared" ca="1" si="206"/>
        <v>12277.397714483863</v>
      </c>
      <c r="LC41" s="90">
        <f t="shared" ca="1" si="206"/>
        <v>0</v>
      </c>
      <c r="LD41" s="90">
        <f t="shared" ca="1" si="206"/>
        <v>0</v>
      </c>
      <c r="LE41" s="90">
        <f t="shared" ca="1" si="206"/>
        <v>0</v>
      </c>
      <c r="LF41" s="90">
        <f t="shared" ca="1" si="206"/>
        <v>0</v>
      </c>
      <c r="LG41" s="90">
        <f t="shared" ca="1" si="206"/>
        <v>26584.816637782158</v>
      </c>
      <c r="LH41" s="90">
        <f t="shared" ca="1" si="206"/>
        <v>0</v>
      </c>
      <c r="LI41" s="90">
        <f t="shared" ca="1" si="206"/>
        <v>0</v>
      </c>
      <c r="LJ41" s="90">
        <f t="shared" ca="1" si="206"/>
        <v>0</v>
      </c>
      <c r="LK41" s="90">
        <f t="shared" ca="1" si="207"/>
        <v>0</v>
      </c>
      <c r="LL41" s="90">
        <f t="shared" ca="1" si="207"/>
        <v>0</v>
      </c>
      <c r="LM41" s="92">
        <f t="shared" ca="1" si="67"/>
        <v>22724.645031654552</v>
      </c>
      <c r="LN41" s="90">
        <f t="shared" ca="1" si="208"/>
        <v>22724.645031654552</v>
      </c>
      <c r="LO41" s="90">
        <f t="shared" ca="1" si="208"/>
        <v>0</v>
      </c>
      <c r="LP41" s="90">
        <f t="shared" ca="1" si="208"/>
        <v>0</v>
      </c>
      <c r="LQ41" s="90">
        <f t="shared" ca="1" si="208"/>
        <v>0</v>
      </c>
      <c r="LR41" s="90">
        <f t="shared" ca="1" si="208"/>
        <v>0</v>
      </c>
      <c r="LS41" s="92">
        <f t="shared" ca="1" si="68"/>
        <v>51300.174951989226</v>
      </c>
      <c r="LT41" s="90">
        <f t="shared" ca="1" si="209"/>
        <v>51300.174951989226</v>
      </c>
      <c r="LU41" s="90">
        <f t="shared" ca="1" si="209"/>
        <v>0</v>
      </c>
      <c r="LV41" s="90">
        <f t="shared" ca="1" si="209"/>
        <v>0</v>
      </c>
      <c r="LW41" s="90">
        <f t="shared" ca="1" si="209"/>
        <v>0</v>
      </c>
      <c r="LX41" s="90">
        <f t="shared" ca="1" si="209"/>
        <v>0</v>
      </c>
      <c r="LY41" s="90">
        <f t="shared" ca="1" si="209"/>
        <v>0</v>
      </c>
      <c r="LZ41" s="90">
        <f t="shared" ca="1" si="209"/>
        <v>0</v>
      </c>
      <c r="MA41" s="90">
        <f t="shared" ca="1" si="209"/>
        <v>0</v>
      </c>
      <c r="MB41" s="90">
        <f t="shared" ca="1" si="209"/>
        <v>0</v>
      </c>
      <c r="MC41" s="90">
        <f t="shared" ca="1" si="209"/>
        <v>0</v>
      </c>
      <c r="MD41" s="90">
        <f t="shared" ca="1" si="209"/>
        <v>0</v>
      </c>
      <c r="ME41" s="90">
        <f t="shared" ca="1" si="209"/>
        <v>0</v>
      </c>
      <c r="MF41" s="90">
        <f t="shared" ca="1" si="209"/>
        <v>0</v>
      </c>
      <c r="MG41" s="92">
        <f t="shared" ca="1" si="69"/>
        <v>188188.36256900828</v>
      </c>
      <c r="MH41" s="90">
        <f t="shared" ca="1" si="210"/>
        <v>188188.36256900828</v>
      </c>
      <c r="MI41" s="90">
        <f t="shared" ca="1" si="211"/>
        <v>0</v>
      </c>
      <c r="MJ41" s="90">
        <f t="shared" ca="1" si="211"/>
        <v>0</v>
      </c>
      <c r="MK41" s="90">
        <f t="shared" ca="1" si="211"/>
        <v>0</v>
      </c>
      <c r="ML41" s="90">
        <f t="shared" ca="1" si="211"/>
        <v>0</v>
      </c>
      <c r="MM41" s="90">
        <f t="shared" ca="1" si="211"/>
        <v>0</v>
      </c>
      <c r="MN41" s="90">
        <f t="shared" ca="1" si="211"/>
        <v>0</v>
      </c>
      <c r="MO41" s="90">
        <f t="shared" ca="1" si="211"/>
        <v>0</v>
      </c>
      <c r="MP41" s="90">
        <f t="shared" ca="1" si="211"/>
        <v>0</v>
      </c>
      <c r="MQ41" s="90">
        <f t="shared" ca="1" si="211"/>
        <v>0</v>
      </c>
      <c r="MR41" s="90">
        <f t="shared" ca="1" si="211"/>
        <v>0</v>
      </c>
      <c r="MS41" s="90">
        <f t="shared" ca="1" si="211"/>
        <v>0</v>
      </c>
      <c r="MT41" s="90">
        <f t="shared" ca="1" si="211"/>
        <v>0</v>
      </c>
      <c r="MU41" s="90">
        <f t="shared" ca="1" si="211"/>
        <v>0</v>
      </c>
      <c r="MV41" s="90">
        <f t="shared" ca="1" si="211"/>
        <v>0</v>
      </c>
      <c r="MW41" s="90">
        <f t="shared" ca="1" si="211"/>
        <v>0</v>
      </c>
      <c r="MX41" s="90">
        <f t="shared" ca="1" si="211"/>
        <v>0</v>
      </c>
      <c r="MY41" s="90">
        <f t="shared" ca="1" si="211"/>
        <v>0</v>
      </c>
      <c r="MZ41" s="90">
        <f t="shared" ca="1" si="211"/>
        <v>0</v>
      </c>
      <c r="NA41" s="90">
        <f t="shared" ca="1" si="211"/>
        <v>0</v>
      </c>
      <c r="NB41" s="90">
        <f t="shared" ca="1" si="211"/>
        <v>0</v>
      </c>
      <c r="NC41" s="92">
        <f t="shared" ca="1" si="70"/>
        <v>632862.94270511926</v>
      </c>
      <c r="ND41" s="90">
        <f t="shared" ca="1" si="212"/>
        <v>632862.94270511926</v>
      </c>
      <c r="NE41" s="90">
        <f t="shared" ca="1" si="212"/>
        <v>0</v>
      </c>
      <c r="NF41" s="90">
        <f t="shared" ca="1" si="212"/>
        <v>0</v>
      </c>
      <c r="NG41" s="90">
        <f t="shared" ca="1" si="212"/>
        <v>0</v>
      </c>
      <c r="NH41" s="90">
        <f t="shared" ca="1" si="212"/>
        <v>0</v>
      </c>
      <c r="NI41" s="90">
        <f t="shared" ca="1" si="212"/>
        <v>0</v>
      </c>
      <c r="NJ41" s="93">
        <f t="shared" ca="1" si="159"/>
        <v>5548641.5799999973</v>
      </c>
      <c r="NK41" s="94">
        <f t="shared" ca="1" si="160"/>
        <v>0</v>
      </c>
    </row>
    <row r="42" spans="1:375" x14ac:dyDescent="0.25">
      <c r="A42" s="67">
        <v>82520</v>
      </c>
      <c r="B42" s="96" t="s">
        <v>6</v>
      </c>
      <c r="C42" s="90">
        <f ca="1">IFERROR(HLOOKUP($A42,Náklady_2018!$D$1:$MN$27,24,FALSE),0)</f>
        <v>2659877.1399999997</v>
      </c>
      <c r="D42" s="19"/>
      <c r="E42" s="19"/>
      <c r="F42" s="91" t="str">
        <f t="shared" si="213"/>
        <v>m2</v>
      </c>
      <c r="G42" s="92">
        <f t="shared" ca="1" si="58"/>
        <v>286928.85116958688</v>
      </c>
      <c r="H42" s="90">
        <f t="shared" ca="1" si="179"/>
        <v>0</v>
      </c>
      <c r="I42" s="90">
        <f t="shared" ca="1" si="180"/>
        <v>0</v>
      </c>
      <c r="J42" s="90">
        <f t="shared" ca="1" si="180"/>
        <v>29900.671418282291</v>
      </c>
      <c r="K42" s="90">
        <f t="shared" ca="1" si="180"/>
        <v>0</v>
      </c>
      <c r="L42" s="90">
        <f t="shared" ca="1" si="180"/>
        <v>0</v>
      </c>
      <c r="M42" s="90">
        <f t="shared" ca="1" si="180"/>
        <v>0</v>
      </c>
      <c r="N42" s="90">
        <f t="shared" ca="1" si="180"/>
        <v>48916.031863189557</v>
      </c>
      <c r="O42" s="90">
        <f t="shared" ca="1" si="180"/>
        <v>0</v>
      </c>
      <c r="P42" s="90">
        <f t="shared" ca="1" si="180"/>
        <v>0</v>
      </c>
      <c r="Q42" s="90">
        <f t="shared" ca="1" si="180"/>
        <v>0</v>
      </c>
      <c r="R42" s="90">
        <f t="shared" ca="1" si="180"/>
        <v>0</v>
      </c>
      <c r="S42" s="90">
        <f t="shared" ca="1" si="180"/>
        <v>31814.695085900639</v>
      </c>
      <c r="T42" s="90">
        <f t="shared" ca="1" si="180"/>
        <v>0</v>
      </c>
      <c r="U42" s="90">
        <f t="shared" ca="1" si="180"/>
        <v>0</v>
      </c>
      <c r="V42" s="90">
        <f t="shared" ca="1" si="180"/>
        <v>6725.7507786375709</v>
      </c>
      <c r="W42" s="90">
        <f t="shared" ca="1" si="180"/>
        <v>43485.991750249916</v>
      </c>
      <c r="X42" s="90">
        <f t="shared" ca="1" si="180"/>
        <v>0</v>
      </c>
      <c r="Y42" s="90">
        <f t="shared" ca="1" si="180"/>
        <v>0</v>
      </c>
      <c r="Z42" s="90">
        <f t="shared" ca="1" si="180"/>
        <v>0</v>
      </c>
      <c r="AA42" s="90">
        <f t="shared" ca="1" si="180"/>
        <v>23518.250431516855</v>
      </c>
      <c r="AB42" s="90">
        <f t="shared" ca="1" si="180"/>
        <v>0</v>
      </c>
      <c r="AC42" s="90">
        <f t="shared" ca="1" si="180"/>
        <v>0</v>
      </c>
      <c r="AD42" s="90">
        <f t="shared" ca="1" si="180"/>
        <v>87667.585627660315</v>
      </c>
      <c r="AE42" s="90">
        <f t="shared" ca="1" si="180"/>
        <v>0</v>
      </c>
      <c r="AF42" s="90">
        <f t="shared" ca="1" si="180"/>
        <v>0</v>
      </c>
      <c r="AG42" s="90">
        <f t="shared" ca="1" si="180"/>
        <v>0</v>
      </c>
      <c r="AH42" s="90">
        <f t="shared" ca="1" si="180"/>
        <v>0</v>
      </c>
      <c r="AI42" s="90">
        <f t="shared" ca="1" si="180"/>
        <v>0</v>
      </c>
      <c r="AJ42" s="90">
        <f t="shared" ca="1" si="180"/>
        <v>0</v>
      </c>
      <c r="AK42" s="90">
        <f t="shared" ca="1" si="180"/>
        <v>0</v>
      </c>
      <c r="AL42" s="90">
        <f t="shared" ca="1" si="180"/>
        <v>0</v>
      </c>
      <c r="AM42" s="90">
        <f t="shared" ca="1" si="180"/>
        <v>0</v>
      </c>
      <c r="AN42" s="90">
        <f t="shared" ca="1" si="180"/>
        <v>0</v>
      </c>
      <c r="AO42" s="90">
        <f t="shared" ca="1" si="180"/>
        <v>0</v>
      </c>
      <c r="AP42" s="90">
        <f t="shared" ca="1" si="180"/>
        <v>0</v>
      </c>
      <c r="AQ42" s="90">
        <f t="shared" ca="1" si="180"/>
        <v>0</v>
      </c>
      <c r="AR42" s="90">
        <f t="shared" ca="1" si="180"/>
        <v>0</v>
      </c>
      <c r="AS42" s="90">
        <f t="shared" ca="1" si="180"/>
        <v>0</v>
      </c>
      <c r="AT42" s="90">
        <f t="shared" ca="1" si="180"/>
        <v>4638.9443971561195</v>
      </c>
      <c r="AU42" s="90">
        <f t="shared" ca="1" si="180"/>
        <v>0</v>
      </c>
      <c r="AV42" s="90">
        <f t="shared" ca="1" si="180"/>
        <v>0</v>
      </c>
      <c r="AW42" s="90">
        <f t="shared" ca="1" si="180"/>
        <v>0</v>
      </c>
      <c r="AX42" s="90">
        <f t="shared" ca="1" si="180"/>
        <v>10260.929816993583</v>
      </c>
      <c r="AY42" s="90">
        <f t="shared" ca="1" si="180"/>
        <v>0</v>
      </c>
      <c r="AZ42" s="90">
        <f t="shared" ca="1" si="180"/>
        <v>0</v>
      </c>
      <c r="BA42" s="90">
        <f t="shared" ca="1" si="180"/>
        <v>0</v>
      </c>
      <c r="BB42" s="90">
        <f t="shared" ca="1" si="180"/>
        <v>0</v>
      </c>
      <c r="BC42" s="90">
        <f t="shared" ca="1" si="180"/>
        <v>0</v>
      </c>
      <c r="BD42" s="92">
        <f t="shared" ca="1" si="59"/>
        <v>285633.45988043951</v>
      </c>
      <c r="BE42" s="90">
        <f t="shared" ca="1" si="181"/>
        <v>0</v>
      </c>
      <c r="BF42" s="90">
        <f t="shared" ca="1" si="182"/>
        <v>41234.706445220414</v>
      </c>
      <c r="BG42" s="90">
        <f t="shared" ca="1" si="182"/>
        <v>0</v>
      </c>
      <c r="BH42" s="90">
        <f t="shared" ca="1" si="182"/>
        <v>0</v>
      </c>
      <c r="BI42" s="90">
        <f t="shared" ca="1" si="182"/>
        <v>52785.917526552083</v>
      </c>
      <c r="BJ42" s="90">
        <f t="shared" ca="1" si="182"/>
        <v>0</v>
      </c>
      <c r="BK42" s="90">
        <f t="shared" ca="1" si="182"/>
        <v>0</v>
      </c>
      <c r="BL42" s="90">
        <f t="shared" ca="1" si="182"/>
        <v>0</v>
      </c>
      <c r="BM42" s="90">
        <f t="shared" ca="1" si="182"/>
        <v>0</v>
      </c>
      <c r="BN42" s="90">
        <f t="shared" ca="1" si="182"/>
        <v>45904.310991232094</v>
      </c>
      <c r="BO42" s="90">
        <f t="shared" ca="1" si="182"/>
        <v>0</v>
      </c>
      <c r="BP42" s="90">
        <f t="shared" ca="1" si="182"/>
        <v>0</v>
      </c>
      <c r="BQ42" s="90">
        <f t="shared" ca="1" si="182"/>
        <v>0</v>
      </c>
      <c r="BR42" s="90">
        <f t="shared" ca="1" si="182"/>
        <v>42385.100780405024</v>
      </c>
      <c r="BS42" s="90">
        <f t="shared" ca="1" si="182"/>
        <v>0</v>
      </c>
      <c r="BT42" s="90">
        <f t="shared" ca="1" si="182"/>
        <v>0</v>
      </c>
      <c r="BU42" s="90">
        <f t="shared" ca="1" si="182"/>
        <v>0</v>
      </c>
      <c r="BV42" s="90">
        <f t="shared" ca="1" si="182"/>
        <v>18911.563065969185</v>
      </c>
      <c r="BW42" s="90">
        <f t="shared" ca="1" si="182"/>
        <v>0</v>
      </c>
      <c r="BX42" s="90">
        <f t="shared" ca="1" si="182"/>
        <v>0</v>
      </c>
      <c r="BY42" s="90">
        <f t="shared" ca="1" si="182"/>
        <v>67565.706157684195</v>
      </c>
      <c r="BZ42" s="90">
        <f t="shared" ca="1" si="182"/>
        <v>0</v>
      </c>
      <c r="CA42" s="90">
        <f t="shared" ca="1" si="182"/>
        <v>0</v>
      </c>
      <c r="CB42" s="90">
        <f t="shared" ca="1" si="182"/>
        <v>0</v>
      </c>
      <c r="CC42" s="90">
        <f t="shared" ca="1" si="182"/>
        <v>16846.154913376515</v>
      </c>
      <c r="CD42" s="90">
        <f t="shared" ca="1" si="182"/>
        <v>0</v>
      </c>
      <c r="CE42" s="90">
        <f t="shared" ca="1" si="182"/>
        <v>0</v>
      </c>
      <c r="CF42" s="90">
        <f t="shared" ca="1" si="183"/>
        <v>0</v>
      </c>
      <c r="CG42" s="92">
        <f t="shared" ca="1" si="138"/>
        <v>64629.677528213877</v>
      </c>
      <c r="CH42" s="90">
        <f t="shared" ca="1" si="214"/>
        <v>0</v>
      </c>
      <c r="CI42" s="90">
        <f t="shared" ca="1" si="185"/>
        <v>2577.049386619809</v>
      </c>
      <c r="CJ42" s="90">
        <f t="shared" ca="1" si="185"/>
        <v>6076.1388747604251</v>
      </c>
      <c r="CK42" s="90">
        <f t="shared" ca="1" si="185"/>
        <v>4330.4266492970619</v>
      </c>
      <c r="CL42" s="90">
        <f t="shared" ca="1" si="185"/>
        <v>2951.9974569992437</v>
      </c>
      <c r="CM42" s="90">
        <f t="shared" ca="1" si="185"/>
        <v>3022.5796746771434</v>
      </c>
      <c r="CN42" s="90">
        <f t="shared" ca="1" si="185"/>
        <v>1570.6938757462165</v>
      </c>
      <c r="CO42" s="90">
        <f t="shared" ca="1" si="185"/>
        <v>4833.1253399079906</v>
      </c>
      <c r="CP42" s="90">
        <f t="shared" ca="1" si="185"/>
        <v>3165.6603693364168</v>
      </c>
      <c r="CQ42" s="90">
        <f t="shared" ca="1" si="185"/>
        <v>3257.960192453671</v>
      </c>
      <c r="CR42" s="90">
        <f t="shared" ca="1" si="185"/>
        <v>3028.0090760369822</v>
      </c>
      <c r="CS42" s="90">
        <f t="shared" ca="1" si="185"/>
        <v>1792.9799549490158</v>
      </c>
      <c r="CT42" s="90">
        <f t="shared" ca="1" si="185"/>
        <v>28023.0566774299</v>
      </c>
      <c r="CU42" s="90">
        <f t="shared" ca="1" si="185"/>
        <v>0</v>
      </c>
      <c r="CV42" s="90">
        <f t="shared" ca="1" si="185"/>
        <v>0</v>
      </c>
      <c r="CW42" s="90">
        <f t="shared" ca="1" si="185"/>
        <v>0</v>
      </c>
      <c r="CX42" s="90">
        <f t="shared" ca="1" si="185"/>
        <v>0</v>
      </c>
      <c r="CY42" s="92">
        <f t="shared" ca="1" si="140"/>
        <v>114456.89069020457</v>
      </c>
      <c r="CZ42" s="90">
        <f t="shared" ca="1" si="186"/>
        <v>0</v>
      </c>
      <c r="DA42" s="90">
        <f t="shared" ca="1" si="215"/>
        <v>16537.637165517452</v>
      </c>
      <c r="DB42" s="90">
        <f t="shared" ca="1" si="215"/>
        <v>6104.8827643125114</v>
      </c>
      <c r="DC42" s="90">
        <f t="shared" ca="1" si="215"/>
        <v>14447.317641979635</v>
      </c>
      <c r="DD42" s="90">
        <f t="shared" ca="1" si="215"/>
        <v>0</v>
      </c>
      <c r="DE42" s="90">
        <f t="shared" ca="1" si="215"/>
        <v>0</v>
      </c>
      <c r="DF42" s="90">
        <f t="shared" ca="1" si="215"/>
        <v>0</v>
      </c>
      <c r="DG42" s="90">
        <f t="shared" ca="1" si="215"/>
        <v>0</v>
      </c>
      <c r="DH42" s="90">
        <f t="shared" ca="1" si="215"/>
        <v>6759.2853164483377</v>
      </c>
      <c r="DI42" s="90">
        <f t="shared" ca="1" si="215"/>
        <v>14052.248848913741</v>
      </c>
      <c r="DJ42" s="90">
        <f t="shared" ca="1" si="215"/>
        <v>0</v>
      </c>
      <c r="DK42" s="90">
        <f t="shared" ca="1" si="215"/>
        <v>0</v>
      </c>
      <c r="DL42" s="90">
        <f t="shared" ca="1" si="215"/>
        <v>0</v>
      </c>
      <c r="DM42" s="90">
        <f t="shared" ca="1" si="215"/>
        <v>0</v>
      </c>
      <c r="DN42" s="90">
        <f t="shared" ca="1" si="215"/>
        <v>11673.532300203326</v>
      </c>
      <c r="DO42" s="90">
        <f t="shared" ca="1" si="215"/>
        <v>0</v>
      </c>
      <c r="DP42" s="90">
        <f t="shared" ca="1" si="187"/>
        <v>0</v>
      </c>
      <c r="DQ42" s="90">
        <f t="shared" ca="1" si="187"/>
        <v>7927.2453619147709</v>
      </c>
      <c r="DR42" s="90">
        <f t="shared" ca="1" si="187"/>
        <v>4550.4770926458095</v>
      </c>
      <c r="DS42" s="90">
        <f t="shared" ca="1" si="187"/>
        <v>7218.229419629979</v>
      </c>
      <c r="DT42" s="90">
        <f t="shared" ca="1" si="187"/>
        <v>3686.2441467797544</v>
      </c>
      <c r="DU42" s="90">
        <f t="shared" ca="1" si="187"/>
        <v>21499.79063185925</v>
      </c>
      <c r="DV42" s="92">
        <f t="shared" ca="1" si="60"/>
        <v>192354.74763566139</v>
      </c>
      <c r="DW42" s="90">
        <f t="shared" ca="1" si="188"/>
        <v>0</v>
      </c>
      <c r="DX42" s="90">
        <f t="shared" ca="1" si="188"/>
        <v>0</v>
      </c>
      <c r="DY42" s="90">
        <f t="shared" ca="1" si="188"/>
        <v>0</v>
      </c>
      <c r="DZ42" s="90">
        <f t="shared" ca="1" si="188"/>
        <v>192354.74763566139</v>
      </c>
      <c r="EA42" s="90">
        <f t="shared" ca="1" si="188"/>
        <v>0</v>
      </c>
      <c r="EB42" s="92">
        <f t="shared" ca="1" si="61"/>
        <v>176858.27802503062</v>
      </c>
      <c r="EC42" s="90">
        <f t="shared" ca="1" si="189"/>
        <v>0</v>
      </c>
      <c r="ED42" s="90">
        <f t="shared" ca="1" si="190"/>
        <v>13023.536979499637</v>
      </c>
      <c r="EE42" s="90">
        <f t="shared" ca="1" si="190"/>
        <v>8538.5320797224686</v>
      </c>
      <c r="EF42" s="90">
        <f t="shared" ca="1" si="190"/>
        <v>6255.6284961856736</v>
      </c>
      <c r="EG42" s="90">
        <f t="shared" ca="1" si="190"/>
        <v>9706.4921251889009</v>
      </c>
      <c r="EH42" s="90">
        <f t="shared" ca="1" si="190"/>
        <v>12887.801945503676</v>
      </c>
      <c r="EI42" s="90">
        <f t="shared" ca="1" si="190"/>
        <v>10512.598538849626</v>
      </c>
      <c r="EJ42" s="90">
        <f t="shared" ca="1" si="190"/>
        <v>8934.2396258895205</v>
      </c>
      <c r="EK42" s="90">
        <f t="shared" ca="1" si="190"/>
        <v>6744.593995121716</v>
      </c>
      <c r="EL42" s="90">
        <f t="shared" ca="1" si="190"/>
        <v>4445.0828309548278</v>
      </c>
      <c r="EM42" s="90">
        <f t="shared" ca="1" si="190"/>
        <v>3661.6521523851916</v>
      </c>
      <c r="EN42" s="90">
        <f t="shared" ca="1" si="190"/>
        <v>6203.2507418907608</v>
      </c>
      <c r="EO42" s="90">
        <f t="shared" ca="1" si="190"/>
        <v>33610.230053254279</v>
      </c>
      <c r="EP42" s="90">
        <f t="shared" ca="1" si="190"/>
        <v>0</v>
      </c>
      <c r="EQ42" s="90">
        <f t="shared" ca="1" si="190"/>
        <v>0</v>
      </c>
      <c r="ER42" s="90">
        <f t="shared" ca="1" si="190"/>
        <v>0</v>
      </c>
      <c r="ES42" s="90">
        <f t="shared" ca="1" si="190"/>
        <v>16920.569649661356</v>
      </c>
      <c r="ET42" s="90">
        <f t="shared" ca="1" si="190"/>
        <v>16318.225475269865</v>
      </c>
      <c r="EU42" s="90">
        <f t="shared" ca="1" si="190"/>
        <v>0</v>
      </c>
      <c r="EV42" s="90">
        <f t="shared" ca="1" si="190"/>
        <v>0</v>
      </c>
      <c r="EW42" s="90">
        <f t="shared" ca="1" si="190"/>
        <v>19095.843335653117</v>
      </c>
      <c r="EX42" s="90">
        <f t="shared" ca="1" si="190"/>
        <v>0</v>
      </c>
      <c r="EY42" s="90">
        <f t="shared" ca="1" si="190"/>
        <v>0</v>
      </c>
      <c r="EZ42" s="90">
        <f t="shared" ca="1" si="190"/>
        <v>0</v>
      </c>
      <c r="FA42" s="90">
        <f t="shared" ca="1" si="190"/>
        <v>0</v>
      </c>
      <c r="FB42" s="90">
        <f t="shared" ca="1" si="190"/>
        <v>0</v>
      </c>
      <c r="FC42" s="90">
        <f t="shared" ca="1" si="190"/>
        <v>0</v>
      </c>
      <c r="FD42" s="90">
        <f t="shared" ca="1" si="190"/>
        <v>0</v>
      </c>
      <c r="FE42" s="92">
        <f t="shared" ca="1" si="62"/>
        <v>65477.302893449843</v>
      </c>
      <c r="FF42" s="90">
        <f t="shared" ca="1" si="191"/>
        <v>0</v>
      </c>
      <c r="FG42" s="90">
        <f t="shared" ca="1" si="191"/>
        <v>6886.3971835786742</v>
      </c>
      <c r="FH42" s="90">
        <f t="shared" ca="1" si="191"/>
        <v>0</v>
      </c>
      <c r="FI42" s="90">
        <f t="shared" ca="1" si="191"/>
        <v>0</v>
      </c>
      <c r="FJ42" s="90">
        <f t="shared" ca="1" si="191"/>
        <v>6262.9741568489844</v>
      </c>
      <c r="FK42" s="90">
        <f t="shared" ca="1" si="191"/>
        <v>0</v>
      </c>
      <c r="FL42" s="90">
        <f t="shared" ca="1" si="191"/>
        <v>3996.997530492863</v>
      </c>
      <c r="FM42" s="90">
        <f t="shared" ca="1" si="191"/>
        <v>5343.1696911822291</v>
      </c>
      <c r="FN42" s="90">
        <f t="shared" ca="1" si="191"/>
        <v>0</v>
      </c>
      <c r="FO42" s="90">
        <f t="shared" ca="1" si="191"/>
        <v>3562.9647982563629</v>
      </c>
      <c r="FP42" s="90">
        <f t="shared" ca="1" si="191"/>
        <v>0</v>
      </c>
      <c r="FQ42" s="90">
        <f t="shared" ca="1" si="191"/>
        <v>0</v>
      </c>
      <c r="FR42" s="90">
        <f t="shared" ca="1" si="191"/>
        <v>0</v>
      </c>
      <c r="FS42" s="90">
        <f t="shared" ca="1" si="191"/>
        <v>39424.799533090729</v>
      </c>
      <c r="FT42" s="90">
        <f t="shared" ca="1" si="192"/>
        <v>0</v>
      </c>
      <c r="FU42" s="90">
        <f t="shared" ca="1" si="192"/>
        <v>0</v>
      </c>
      <c r="FV42" s="90">
        <f t="shared" ca="1" si="192"/>
        <v>0</v>
      </c>
      <c r="FW42" s="92">
        <f t="shared" ca="1" si="63"/>
        <v>308367.32150373497</v>
      </c>
      <c r="FX42" s="90">
        <f t="shared" ca="1" si="193"/>
        <v>0</v>
      </c>
      <c r="FY42" s="90">
        <f t="shared" ca="1" si="194"/>
        <v>9019.1937883434639</v>
      </c>
      <c r="FZ42" s="90">
        <f t="shared" ca="1" si="194"/>
        <v>21251.315675508995</v>
      </c>
      <c r="GA42" s="90">
        <f t="shared" ca="1" si="194"/>
        <v>0</v>
      </c>
      <c r="GB42" s="90">
        <f t="shared" ca="1" si="194"/>
        <v>34557.820278821397</v>
      </c>
      <c r="GC42" s="90">
        <f t="shared" ca="1" si="194"/>
        <v>0</v>
      </c>
      <c r="GD42" s="90">
        <f t="shared" ca="1" si="194"/>
        <v>16805.274714902436</v>
      </c>
      <c r="GE42" s="90">
        <f t="shared" ca="1" si="194"/>
        <v>30846.984137647076</v>
      </c>
      <c r="GF42" s="90">
        <f t="shared" ca="1" si="194"/>
        <v>0</v>
      </c>
      <c r="GG42" s="90">
        <f t="shared" ca="1" si="194"/>
        <v>168897.17874875452</v>
      </c>
      <c r="GH42" s="90">
        <f t="shared" ca="1" si="194"/>
        <v>0</v>
      </c>
      <c r="GI42" s="90">
        <f t="shared" ca="1" si="194"/>
        <v>0</v>
      </c>
      <c r="GJ42" s="90">
        <f t="shared" ca="1" si="194"/>
        <v>0</v>
      </c>
      <c r="GK42" s="90">
        <f t="shared" ca="1" si="194"/>
        <v>0</v>
      </c>
      <c r="GL42" s="90">
        <f t="shared" ca="1" si="194"/>
        <v>0</v>
      </c>
      <c r="GM42" s="90">
        <f t="shared" ca="1" si="194"/>
        <v>0</v>
      </c>
      <c r="GN42" s="90">
        <f t="shared" ca="1" si="194"/>
        <v>0</v>
      </c>
      <c r="GO42" s="90">
        <f t="shared" ca="1" si="194"/>
        <v>26989.554159757121</v>
      </c>
      <c r="GP42" s="90">
        <f t="shared" ca="1" si="194"/>
        <v>0</v>
      </c>
      <c r="GQ42" s="90">
        <f t="shared" ca="1" si="194"/>
        <v>0</v>
      </c>
      <c r="GR42" s="90">
        <f t="shared" ca="1" si="194"/>
        <v>0</v>
      </c>
      <c r="GS42" s="92">
        <f t="shared" ca="1" si="64"/>
        <v>73131.800681170367</v>
      </c>
      <c r="GT42" s="90">
        <f t="shared" ca="1" si="195"/>
        <v>0</v>
      </c>
      <c r="GU42" s="90">
        <f t="shared" ca="1" si="195"/>
        <v>16109.35321119137</v>
      </c>
      <c r="GV42" s="90">
        <f t="shared" ca="1" si="195"/>
        <v>27990.160892720294</v>
      </c>
      <c r="GW42" s="90">
        <f t="shared" ca="1" si="195"/>
        <v>13842.099078632935</v>
      </c>
      <c r="GX42" s="90">
        <f t="shared" ca="1" si="195"/>
        <v>0</v>
      </c>
      <c r="GY42" s="90">
        <f t="shared" ca="1" si="195"/>
        <v>15190.187498625772</v>
      </c>
      <c r="GZ42" s="90">
        <f t="shared" ca="1" si="195"/>
        <v>0</v>
      </c>
      <c r="HA42" s="90">
        <f t="shared" ca="1" si="195"/>
        <v>0</v>
      </c>
      <c r="HB42" s="90">
        <f t="shared" ca="1" si="195"/>
        <v>0</v>
      </c>
      <c r="HC42" s="90">
        <f t="shared" ca="1" si="195"/>
        <v>0</v>
      </c>
      <c r="HD42" s="90">
        <f t="shared" ca="1" si="195"/>
        <v>0</v>
      </c>
      <c r="HE42" s="92">
        <f t="shared" ca="1" si="65"/>
        <v>13358.882357607308</v>
      </c>
      <c r="HF42" s="90">
        <f t="shared" ca="1" si="196"/>
        <v>0</v>
      </c>
      <c r="HG42" s="90">
        <f t="shared" ca="1" si="196"/>
        <v>0</v>
      </c>
      <c r="HH42" s="90">
        <f t="shared" ca="1" si="196"/>
        <v>0</v>
      </c>
      <c r="HI42" s="90">
        <f t="shared" ca="1" si="196"/>
        <v>0</v>
      </c>
      <c r="HJ42" s="90">
        <f t="shared" ca="1" si="196"/>
        <v>0</v>
      </c>
      <c r="HK42" s="90">
        <f t="shared" ca="1" si="196"/>
        <v>0</v>
      </c>
      <c r="HL42" s="90">
        <f t="shared" ca="1" si="196"/>
        <v>0</v>
      </c>
      <c r="HM42" s="90">
        <f t="shared" ca="1" si="196"/>
        <v>0</v>
      </c>
      <c r="HN42" s="90">
        <f t="shared" ca="1" si="196"/>
        <v>13358.882357607308</v>
      </c>
      <c r="HO42" s="90">
        <f t="shared" ca="1" si="196"/>
        <v>0</v>
      </c>
      <c r="HP42" s="90">
        <f t="shared" ca="1" si="196"/>
        <v>0</v>
      </c>
      <c r="HQ42" s="90">
        <f t="shared" ca="1" si="196"/>
        <v>0</v>
      </c>
      <c r="HR42" s="90">
        <f t="shared" ca="1" si="196"/>
        <v>0</v>
      </c>
      <c r="HS42" s="90">
        <f t="shared" ca="1" si="196"/>
        <v>0</v>
      </c>
      <c r="HT42" s="90">
        <f t="shared" ca="1" si="196"/>
        <v>0</v>
      </c>
      <c r="HU42" s="90">
        <f t="shared" ca="1" si="196"/>
        <v>0</v>
      </c>
      <c r="HV42" s="92">
        <f t="shared" ca="1" si="66"/>
        <v>27909.039248873298</v>
      </c>
      <c r="HW42" s="90">
        <f t="shared" ca="1" si="197"/>
        <v>27909.039248873298</v>
      </c>
      <c r="HX42" s="90">
        <f t="shared" ca="1" si="197"/>
        <v>0</v>
      </c>
      <c r="HY42" s="90">
        <f t="shared" ca="1" si="197"/>
        <v>0</v>
      </c>
      <c r="HZ42" s="90">
        <f t="shared" ca="1" si="197"/>
        <v>0</v>
      </c>
      <c r="IA42" s="90">
        <f t="shared" ca="1" si="197"/>
        <v>0</v>
      </c>
      <c r="IB42" s="90">
        <f t="shared" ca="1" si="197"/>
        <v>0</v>
      </c>
      <c r="IC42" s="90">
        <f t="shared" ca="1" si="197"/>
        <v>0</v>
      </c>
      <c r="ID42" s="90">
        <f t="shared" ca="1" si="197"/>
        <v>0</v>
      </c>
      <c r="IE42" s="90">
        <f t="shared" ca="1" si="197"/>
        <v>0</v>
      </c>
      <c r="IF42" s="92">
        <f t="shared" ca="1" si="149"/>
        <v>12058.381043650701</v>
      </c>
      <c r="IG42" s="90">
        <f t="shared" ca="1" si="198"/>
        <v>12058.381043650701</v>
      </c>
      <c r="IH42" s="90">
        <f t="shared" ca="1" si="216"/>
        <v>0</v>
      </c>
      <c r="II42" s="90">
        <f t="shared" ca="1" si="216"/>
        <v>0</v>
      </c>
      <c r="IJ42" s="90">
        <f t="shared" ca="1" si="216"/>
        <v>0</v>
      </c>
      <c r="IK42" s="90">
        <f t="shared" ca="1" si="216"/>
        <v>0</v>
      </c>
      <c r="IL42" s="90">
        <f t="shared" ca="1" si="216"/>
        <v>0</v>
      </c>
      <c r="IM42" s="90">
        <f t="shared" ca="1" si="216"/>
        <v>0</v>
      </c>
      <c r="IN42" s="90">
        <f t="shared" ca="1" si="216"/>
        <v>0</v>
      </c>
      <c r="IO42" s="90">
        <f t="shared" ca="1" si="216"/>
        <v>0</v>
      </c>
      <c r="IP42" s="90">
        <f t="shared" ca="1" si="216"/>
        <v>0</v>
      </c>
      <c r="IQ42" s="90">
        <f t="shared" ca="1" si="216"/>
        <v>0</v>
      </c>
      <c r="IR42" s="90">
        <f t="shared" ca="1" si="216"/>
        <v>0</v>
      </c>
      <c r="IS42" s="90">
        <f t="shared" ca="1" si="216"/>
        <v>0</v>
      </c>
      <c r="IT42" s="90">
        <f t="shared" ca="1" si="216"/>
        <v>0</v>
      </c>
      <c r="IU42" s="90">
        <f t="shared" ca="1" si="216"/>
        <v>0</v>
      </c>
      <c r="IV42" s="90">
        <f t="shared" ca="1" si="216"/>
        <v>0</v>
      </c>
      <c r="IW42" s="90">
        <f t="shared" ca="1" si="199"/>
        <v>0</v>
      </c>
      <c r="IX42" s="90">
        <f t="shared" ca="1" si="199"/>
        <v>0</v>
      </c>
      <c r="IY42" s="92">
        <f t="shared" ca="1" si="151"/>
        <v>501821.04384993785</v>
      </c>
      <c r="IZ42" s="90">
        <f t="shared" ca="1" si="200"/>
        <v>501821.04384993785</v>
      </c>
      <c r="JA42" s="90">
        <f t="shared" ca="1" si="201"/>
        <v>0</v>
      </c>
      <c r="JB42" s="90">
        <f t="shared" ca="1" si="201"/>
        <v>0</v>
      </c>
      <c r="JC42" s="90">
        <f t="shared" ca="1" si="201"/>
        <v>0</v>
      </c>
      <c r="JD42" s="90">
        <f t="shared" ca="1" si="201"/>
        <v>0</v>
      </c>
      <c r="JE42" s="90">
        <f t="shared" ca="1" si="201"/>
        <v>0</v>
      </c>
      <c r="JF42" s="90">
        <f t="shared" ca="1" si="201"/>
        <v>0</v>
      </c>
      <c r="JG42" s="90">
        <f t="shared" ca="1" si="201"/>
        <v>0</v>
      </c>
      <c r="JH42" s="90">
        <f t="shared" ca="1" si="201"/>
        <v>0</v>
      </c>
      <c r="JI42" s="90">
        <f t="shared" ca="1" si="201"/>
        <v>0</v>
      </c>
      <c r="JJ42" s="90">
        <f t="shared" ca="1" si="201"/>
        <v>0</v>
      </c>
      <c r="JK42" s="90">
        <f t="shared" ca="1" si="201"/>
        <v>0</v>
      </c>
      <c r="JL42" s="90">
        <f t="shared" ca="1" si="201"/>
        <v>0</v>
      </c>
      <c r="JM42" s="90">
        <f t="shared" ca="1" si="201"/>
        <v>0</v>
      </c>
      <c r="JN42" s="90">
        <f t="shared" ca="1" si="201"/>
        <v>0</v>
      </c>
      <c r="JO42" s="90">
        <f t="shared" ca="1" si="201"/>
        <v>0</v>
      </c>
      <c r="JP42" s="90">
        <f t="shared" ca="1" si="201"/>
        <v>0</v>
      </c>
      <c r="JQ42" s="90">
        <f t="shared" ca="1" si="201"/>
        <v>0</v>
      </c>
      <c r="JR42" s="90">
        <f t="shared" ca="1" si="201"/>
        <v>0</v>
      </c>
      <c r="JS42" s="90">
        <f t="shared" ca="1" si="201"/>
        <v>0</v>
      </c>
      <c r="JT42" s="92">
        <f t="shared" ca="1" si="153"/>
        <v>107814.81656781863</v>
      </c>
      <c r="JU42" s="90">
        <f t="shared" ca="1" si="202"/>
        <v>82865.120436607889</v>
      </c>
      <c r="JV42" s="90">
        <f t="shared" ca="1" si="202"/>
        <v>0</v>
      </c>
      <c r="JW42" s="90">
        <f t="shared" ca="1" si="202"/>
        <v>0</v>
      </c>
      <c r="JX42" s="90">
        <f t="shared" ca="1" si="202"/>
        <v>0</v>
      </c>
      <c r="JY42" s="90">
        <f t="shared" ca="1" si="202"/>
        <v>0</v>
      </c>
      <c r="JZ42" s="90">
        <f t="shared" ca="1" si="202"/>
        <v>0</v>
      </c>
      <c r="KA42" s="90">
        <f t="shared" ca="1" si="202"/>
        <v>0</v>
      </c>
      <c r="KB42" s="90">
        <f t="shared" ca="1" si="202"/>
        <v>0</v>
      </c>
      <c r="KC42" s="90">
        <f t="shared" ca="1" si="202"/>
        <v>0</v>
      </c>
      <c r="KD42" s="90">
        <f t="shared" ca="1" si="202"/>
        <v>0</v>
      </c>
      <c r="KE42" s="90">
        <f t="shared" ca="1" si="203"/>
        <v>0</v>
      </c>
      <c r="KF42" s="90">
        <f t="shared" ca="1" si="203"/>
        <v>0</v>
      </c>
      <c r="KG42" s="90">
        <f t="shared" ca="1" si="203"/>
        <v>0</v>
      </c>
      <c r="KH42" s="90">
        <f t="shared" ca="1" si="203"/>
        <v>0</v>
      </c>
      <c r="KI42" s="90">
        <f t="shared" ca="1" si="203"/>
        <v>0</v>
      </c>
      <c r="KJ42" s="90">
        <f t="shared" ca="1" si="203"/>
        <v>0</v>
      </c>
      <c r="KK42" s="90">
        <f t="shared" ca="1" si="203"/>
        <v>0</v>
      </c>
      <c r="KL42" s="90">
        <f t="shared" ca="1" si="203"/>
        <v>0</v>
      </c>
      <c r="KM42" s="90">
        <f t="shared" ca="1" si="203"/>
        <v>6320.1425594025777</v>
      </c>
      <c r="KN42" s="90">
        <f t="shared" ca="1" si="204"/>
        <v>0</v>
      </c>
      <c r="KO42" s="90">
        <f t="shared" ca="1" si="205"/>
        <v>0</v>
      </c>
      <c r="KP42" s="90">
        <f t="shared" ca="1" si="205"/>
        <v>0</v>
      </c>
      <c r="KQ42" s="90">
        <f t="shared" ca="1" si="205"/>
        <v>0</v>
      </c>
      <c r="KR42" s="90">
        <f t="shared" ca="1" si="205"/>
        <v>0</v>
      </c>
      <c r="KS42" s="90">
        <f t="shared" ca="1" si="205"/>
        <v>0</v>
      </c>
      <c r="KT42" s="90">
        <f t="shared" ca="1" si="205"/>
        <v>0</v>
      </c>
      <c r="KU42" s="90">
        <f t="shared" ca="1" si="205"/>
        <v>0</v>
      </c>
      <c r="KV42" s="90">
        <f t="shared" ca="1" si="205"/>
        <v>0</v>
      </c>
      <c r="KW42" s="90">
        <f t="shared" ca="1" si="205"/>
        <v>0</v>
      </c>
      <c r="KX42" s="90">
        <f t="shared" ca="1" si="205"/>
        <v>0</v>
      </c>
      <c r="KY42" s="90">
        <f t="shared" ca="1" si="206"/>
        <v>0</v>
      </c>
      <c r="KZ42" s="90">
        <f t="shared" ca="1" si="206"/>
        <v>0</v>
      </c>
      <c r="LA42" s="90">
        <f t="shared" ca="1" si="206"/>
        <v>0</v>
      </c>
      <c r="LB42" s="90">
        <f t="shared" ca="1" si="206"/>
        <v>5885.4710740649198</v>
      </c>
      <c r="LC42" s="90">
        <f t="shared" ca="1" si="206"/>
        <v>0</v>
      </c>
      <c r="LD42" s="90">
        <f t="shared" ca="1" si="206"/>
        <v>0</v>
      </c>
      <c r="LE42" s="90">
        <f t="shared" ca="1" si="206"/>
        <v>0</v>
      </c>
      <c r="LF42" s="90">
        <f t="shared" ca="1" si="206"/>
        <v>0</v>
      </c>
      <c r="LG42" s="90">
        <f t="shared" ca="1" si="206"/>
        <v>12744.082497743244</v>
      </c>
      <c r="LH42" s="90">
        <f t="shared" ca="1" si="206"/>
        <v>0</v>
      </c>
      <c r="LI42" s="90">
        <f t="shared" ca="1" si="206"/>
        <v>0</v>
      </c>
      <c r="LJ42" s="90">
        <f t="shared" ca="1" si="206"/>
        <v>0</v>
      </c>
      <c r="LK42" s="90">
        <f t="shared" ca="1" si="207"/>
        <v>0</v>
      </c>
      <c r="LL42" s="90">
        <f t="shared" ca="1" si="207"/>
        <v>0</v>
      </c>
      <c r="LM42" s="92">
        <f t="shared" ca="1" si="67"/>
        <v>10893.614763690055</v>
      </c>
      <c r="LN42" s="90">
        <f t="shared" ca="1" si="208"/>
        <v>10893.614763690055</v>
      </c>
      <c r="LO42" s="90">
        <f t="shared" ca="1" si="208"/>
        <v>0</v>
      </c>
      <c r="LP42" s="90">
        <f t="shared" ca="1" si="208"/>
        <v>0</v>
      </c>
      <c r="LQ42" s="90">
        <f t="shared" ca="1" si="208"/>
        <v>0</v>
      </c>
      <c r="LR42" s="90">
        <f t="shared" ca="1" si="208"/>
        <v>0</v>
      </c>
      <c r="LS42" s="92">
        <f t="shared" ca="1" si="68"/>
        <v>24591.99439456256</v>
      </c>
      <c r="LT42" s="90">
        <f t="shared" ca="1" si="209"/>
        <v>24591.99439456256</v>
      </c>
      <c r="LU42" s="90">
        <f t="shared" ca="1" si="209"/>
        <v>0</v>
      </c>
      <c r="LV42" s="90">
        <f t="shared" ca="1" si="209"/>
        <v>0</v>
      </c>
      <c r="LW42" s="90">
        <f t="shared" ca="1" si="209"/>
        <v>0</v>
      </c>
      <c r="LX42" s="90">
        <f t="shared" ca="1" si="209"/>
        <v>0</v>
      </c>
      <c r="LY42" s="90">
        <f t="shared" ca="1" si="209"/>
        <v>0</v>
      </c>
      <c r="LZ42" s="90">
        <f t="shared" ca="1" si="209"/>
        <v>0</v>
      </c>
      <c r="MA42" s="90">
        <f t="shared" ca="1" si="209"/>
        <v>0</v>
      </c>
      <c r="MB42" s="90">
        <f t="shared" ca="1" si="209"/>
        <v>0</v>
      </c>
      <c r="MC42" s="90">
        <f t="shared" ca="1" si="209"/>
        <v>0</v>
      </c>
      <c r="MD42" s="90">
        <f t="shared" ca="1" si="209"/>
        <v>0</v>
      </c>
      <c r="ME42" s="90">
        <f t="shared" ca="1" si="209"/>
        <v>0</v>
      </c>
      <c r="MF42" s="90">
        <f t="shared" ca="1" si="209"/>
        <v>0</v>
      </c>
      <c r="MG42" s="92">
        <f t="shared" ca="1" si="69"/>
        <v>90212.697359222249</v>
      </c>
      <c r="MH42" s="90">
        <f t="shared" ca="1" si="210"/>
        <v>90212.697359222249</v>
      </c>
      <c r="MI42" s="90">
        <f t="shared" ca="1" si="211"/>
        <v>0</v>
      </c>
      <c r="MJ42" s="90">
        <f t="shared" ca="1" si="211"/>
        <v>0</v>
      </c>
      <c r="MK42" s="90">
        <f t="shared" ca="1" si="211"/>
        <v>0</v>
      </c>
      <c r="ML42" s="90">
        <f t="shared" ca="1" si="211"/>
        <v>0</v>
      </c>
      <c r="MM42" s="90">
        <f t="shared" ca="1" si="211"/>
        <v>0</v>
      </c>
      <c r="MN42" s="90">
        <f t="shared" ca="1" si="211"/>
        <v>0</v>
      </c>
      <c r="MO42" s="90">
        <f t="shared" ca="1" si="211"/>
        <v>0</v>
      </c>
      <c r="MP42" s="90">
        <f t="shared" ca="1" si="211"/>
        <v>0</v>
      </c>
      <c r="MQ42" s="90">
        <f t="shared" ca="1" si="211"/>
        <v>0</v>
      </c>
      <c r="MR42" s="90">
        <f t="shared" ca="1" si="211"/>
        <v>0</v>
      </c>
      <c r="MS42" s="90">
        <f t="shared" ca="1" si="211"/>
        <v>0</v>
      </c>
      <c r="MT42" s="90">
        <f t="shared" ca="1" si="211"/>
        <v>0</v>
      </c>
      <c r="MU42" s="90">
        <f t="shared" ca="1" si="211"/>
        <v>0</v>
      </c>
      <c r="MV42" s="90">
        <f t="shared" ca="1" si="211"/>
        <v>0</v>
      </c>
      <c r="MW42" s="90">
        <f t="shared" ca="1" si="211"/>
        <v>0</v>
      </c>
      <c r="MX42" s="90">
        <f t="shared" ca="1" si="211"/>
        <v>0</v>
      </c>
      <c r="MY42" s="90">
        <f t="shared" ca="1" si="211"/>
        <v>0</v>
      </c>
      <c r="MZ42" s="90">
        <f t="shared" ca="1" si="211"/>
        <v>0</v>
      </c>
      <c r="NA42" s="90">
        <f t="shared" ca="1" si="211"/>
        <v>0</v>
      </c>
      <c r="NB42" s="90">
        <f t="shared" ca="1" si="211"/>
        <v>0</v>
      </c>
      <c r="NC42" s="92">
        <f t="shared" ca="1" si="70"/>
        <v>303378.34040714457</v>
      </c>
      <c r="ND42" s="90">
        <f t="shared" ca="1" si="212"/>
        <v>303378.34040714457</v>
      </c>
      <c r="NE42" s="90">
        <f t="shared" ca="1" si="212"/>
        <v>0</v>
      </c>
      <c r="NF42" s="90">
        <f t="shared" ca="1" si="212"/>
        <v>0</v>
      </c>
      <c r="NG42" s="90">
        <f t="shared" ca="1" si="212"/>
        <v>0</v>
      </c>
      <c r="NH42" s="90">
        <f t="shared" ca="1" si="212"/>
        <v>0</v>
      </c>
      <c r="NI42" s="90">
        <f t="shared" ca="1" si="212"/>
        <v>0</v>
      </c>
      <c r="NJ42" s="93">
        <f t="shared" ca="1" si="159"/>
        <v>2659877.1399999987</v>
      </c>
      <c r="NK42" s="94">
        <f t="shared" ca="1" si="160"/>
        <v>0</v>
      </c>
    </row>
    <row r="43" spans="1:375" x14ac:dyDescent="0.25">
      <c r="A43" s="67">
        <v>82550</v>
      </c>
      <c r="B43" s="96" t="s">
        <v>7</v>
      </c>
      <c r="C43" s="90">
        <f ca="1">IFERROR(HLOOKUP($A43,Náklady_2018!$D$1:$MN$27,24,FALSE),0)</f>
        <v>19774871.84</v>
      </c>
      <c r="D43" s="19"/>
      <c r="E43" s="19"/>
      <c r="F43" s="91" t="str">
        <f t="shared" si="213"/>
        <v>m2</v>
      </c>
      <c r="G43" s="92">
        <f t="shared" ca="1" si="58"/>
        <v>2133174.1882924014</v>
      </c>
      <c r="H43" s="90">
        <f t="shared" ca="1" si="179"/>
        <v>0</v>
      </c>
      <c r="I43" s="90">
        <f t="shared" ca="1" si="180"/>
        <v>0</v>
      </c>
      <c r="J43" s="90">
        <f t="shared" ca="1" si="180"/>
        <v>222296.71300776073</v>
      </c>
      <c r="K43" s="90">
        <f t="shared" ca="1" si="180"/>
        <v>0</v>
      </c>
      <c r="L43" s="90">
        <f t="shared" ca="1" si="180"/>
        <v>0</v>
      </c>
      <c r="M43" s="90">
        <f t="shared" ca="1" si="180"/>
        <v>0</v>
      </c>
      <c r="N43" s="90">
        <f t="shared" ca="1" si="180"/>
        <v>363666.51920469158</v>
      </c>
      <c r="O43" s="90">
        <f t="shared" ca="1" si="180"/>
        <v>0</v>
      </c>
      <c r="P43" s="90">
        <f t="shared" ca="1" si="180"/>
        <v>0</v>
      </c>
      <c r="Q43" s="90">
        <f t="shared" ca="1" si="180"/>
        <v>0</v>
      </c>
      <c r="R43" s="90">
        <f t="shared" ca="1" si="180"/>
        <v>0</v>
      </c>
      <c r="S43" s="90">
        <f t="shared" ca="1" si="180"/>
        <v>236526.53293315758</v>
      </c>
      <c r="T43" s="90">
        <f t="shared" ca="1" si="180"/>
        <v>0</v>
      </c>
      <c r="U43" s="90">
        <f t="shared" ca="1" si="180"/>
        <v>0</v>
      </c>
      <c r="V43" s="90">
        <f t="shared" ca="1" si="180"/>
        <v>50002.632706312965</v>
      </c>
      <c r="W43" s="90">
        <f t="shared" ca="1" si="180"/>
        <v>323296.85486769868</v>
      </c>
      <c r="X43" s="90">
        <f t="shared" ca="1" si="180"/>
        <v>0</v>
      </c>
      <c r="Y43" s="90">
        <f t="shared" ca="1" si="180"/>
        <v>0</v>
      </c>
      <c r="Z43" s="90">
        <f t="shared" ca="1" si="180"/>
        <v>0</v>
      </c>
      <c r="AA43" s="90">
        <f t="shared" ca="1" si="180"/>
        <v>174846.56760660405</v>
      </c>
      <c r="AB43" s="90">
        <f t="shared" ca="1" si="180"/>
        <v>0</v>
      </c>
      <c r="AC43" s="90">
        <f t="shared" ca="1" si="180"/>
        <v>0</v>
      </c>
      <c r="AD43" s="90">
        <f t="shared" ca="1" si="180"/>
        <v>651765.16773598385</v>
      </c>
      <c r="AE43" s="90">
        <f t="shared" ca="1" si="180"/>
        <v>0</v>
      </c>
      <c r="AF43" s="90">
        <f t="shared" ca="1" si="180"/>
        <v>0</v>
      </c>
      <c r="AG43" s="90">
        <f t="shared" ca="1" si="180"/>
        <v>0</v>
      </c>
      <c r="AH43" s="90">
        <f t="shared" ca="1" si="180"/>
        <v>0</v>
      </c>
      <c r="AI43" s="90">
        <f t="shared" ca="1" si="180"/>
        <v>0</v>
      </c>
      <c r="AJ43" s="90">
        <f t="shared" ca="1" si="180"/>
        <v>0</v>
      </c>
      <c r="AK43" s="90">
        <f t="shared" ca="1" si="180"/>
        <v>0</v>
      </c>
      <c r="AL43" s="90">
        <f t="shared" ca="1" si="180"/>
        <v>0</v>
      </c>
      <c r="AM43" s="90">
        <f t="shared" ca="1" si="180"/>
        <v>0</v>
      </c>
      <c r="AN43" s="90">
        <f t="shared" ca="1" si="180"/>
        <v>0</v>
      </c>
      <c r="AO43" s="90">
        <f t="shared" ca="1" si="180"/>
        <v>0</v>
      </c>
      <c r="AP43" s="90">
        <f t="shared" ca="1" si="180"/>
        <v>0</v>
      </c>
      <c r="AQ43" s="90">
        <f t="shared" ca="1" si="180"/>
        <v>0</v>
      </c>
      <c r="AR43" s="90">
        <f t="shared" ca="1" si="180"/>
        <v>0</v>
      </c>
      <c r="AS43" s="90">
        <f t="shared" ca="1" si="180"/>
        <v>0</v>
      </c>
      <c r="AT43" s="90">
        <f t="shared" ca="1" si="180"/>
        <v>34488.258704553671</v>
      </c>
      <c r="AU43" s="90">
        <f t="shared" ca="1" si="180"/>
        <v>0</v>
      </c>
      <c r="AV43" s="90">
        <f t="shared" ca="1" si="180"/>
        <v>0</v>
      </c>
      <c r="AW43" s="90">
        <f t="shared" ca="1" si="180"/>
        <v>0</v>
      </c>
      <c r="AX43" s="90">
        <f t="shared" ca="1" si="180"/>
        <v>76284.941525638584</v>
      </c>
      <c r="AY43" s="90">
        <f t="shared" ca="1" si="180"/>
        <v>0</v>
      </c>
      <c r="AZ43" s="90">
        <f t="shared" ca="1" si="180"/>
        <v>0</v>
      </c>
      <c r="BA43" s="90">
        <f t="shared" ca="1" si="180"/>
        <v>0</v>
      </c>
      <c r="BB43" s="90">
        <f t="shared" ca="1" si="180"/>
        <v>0</v>
      </c>
      <c r="BC43" s="90">
        <f t="shared" ca="1" si="180"/>
        <v>0</v>
      </c>
      <c r="BD43" s="92">
        <f t="shared" ca="1" si="59"/>
        <v>2123543.5943298773</v>
      </c>
      <c r="BE43" s="90">
        <f t="shared" ca="1" si="181"/>
        <v>0</v>
      </c>
      <c r="BF43" s="90">
        <f t="shared" ca="1" si="182"/>
        <v>306559.66136625985</v>
      </c>
      <c r="BG43" s="90">
        <f t="shared" ca="1" si="182"/>
        <v>0</v>
      </c>
      <c r="BH43" s="90">
        <f t="shared" ca="1" si="182"/>
        <v>0</v>
      </c>
      <c r="BI43" s="90">
        <f t="shared" ca="1" si="182"/>
        <v>392437.20634569513</v>
      </c>
      <c r="BJ43" s="90">
        <f t="shared" ca="1" si="182"/>
        <v>0</v>
      </c>
      <c r="BK43" s="90">
        <f t="shared" ca="1" si="182"/>
        <v>0</v>
      </c>
      <c r="BL43" s="90">
        <f t="shared" ca="1" si="182"/>
        <v>0</v>
      </c>
      <c r="BM43" s="90">
        <f t="shared" ca="1" si="182"/>
        <v>0</v>
      </c>
      <c r="BN43" s="90">
        <f t="shared" ca="1" si="182"/>
        <v>341275.86312318104</v>
      </c>
      <c r="BO43" s="90">
        <f t="shared" ca="1" si="182"/>
        <v>0</v>
      </c>
      <c r="BP43" s="90">
        <f t="shared" ca="1" si="182"/>
        <v>0</v>
      </c>
      <c r="BQ43" s="90">
        <f t="shared" ca="1" si="182"/>
        <v>0</v>
      </c>
      <c r="BR43" s="90">
        <f t="shared" ca="1" si="182"/>
        <v>315112.27464363008</v>
      </c>
      <c r="BS43" s="90">
        <f t="shared" ca="1" si="182"/>
        <v>0</v>
      </c>
      <c r="BT43" s="90">
        <f t="shared" ca="1" si="182"/>
        <v>0</v>
      </c>
      <c r="BU43" s="90">
        <f t="shared" ca="1" si="182"/>
        <v>0</v>
      </c>
      <c r="BV43" s="90">
        <f t="shared" ca="1" si="182"/>
        <v>140598.12398839527</v>
      </c>
      <c r="BW43" s="90">
        <f t="shared" ca="1" si="182"/>
        <v>0</v>
      </c>
      <c r="BX43" s="90">
        <f t="shared" ca="1" si="182"/>
        <v>0</v>
      </c>
      <c r="BY43" s="90">
        <f t="shared" ca="1" si="182"/>
        <v>502317.62962078163</v>
      </c>
      <c r="BZ43" s="90">
        <f t="shared" ca="1" si="182"/>
        <v>0</v>
      </c>
      <c r="CA43" s="90">
        <f t="shared" ca="1" si="182"/>
        <v>0</v>
      </c>
      <c r="CB43" s="90">
        <f t="shared" ca="1" si="182"/>
        <v>0</v>
      </c>
      <c r="CC43" s="90">
        <f t="shared" ca="1" si="182"/>
        <v>125242.83524193411</v>
      </c>
      <c r="CD43" s="90">
        <f t="shared" ca="1" si="182"/>
        <v>0</v>
      </c>
      <c r="CE43" s="90">
        <f t="shared" ca="1" si="182"/>
        <v>0</v>
      </c>
      <c r="CF43" s="90">
        <f t="shared" ca="1" si="183"/>
        <v>0</v>
      </c>
      <c r="CG43" s="92">
        <f t="shared" ca="1" si="138"/>
        <v>480489.70794980309</v>
      </c>
      <c r="CH43" s="90">
        <f t="shared" ca="1" si="214"/>
        <v>0</v>
      </c>
      <c r="CI43" s="90">
        <f t="shared" ca="1" si="185"/>
        <v>19159.088432842931</v>
      </c>
      <c r="CJ43" s="90">
        <f t="shared" ca="1" si="185"/>
        <v>45173.089284277703</v>
      </c>
      <c r="CK43" s="90">
        <f t="shared" ca="1" si="185"/>
        <v>32194.581740106249</v>
      </c>
      <c r="CL43" s="90">
        <f t="shared" ca="1" si="185"/>
        <v>21946.642010753159</v>
      </c>
      <c r="CM43" s="90">
        <f t="shared" ca="1" si="185"/>
        <v>22471.38591255738</v>
      </c>
      <c r="CN43" s="90">
        <f t="shared" ca="1" si="185"/>
        <v>11677.332620240617</v>
      </c>
      <c r="CO43" s="90">
        <f t="shared" ca="1" si="185"/>
        <v>35931.898036214166</v>
      </c>
      <c r="CP43" s="90">
        <f t="shared" ca="1" si="185"/>
        <v>23535.120156938796</v>
      </c>
      <c r="CQ43" s="90">
        <f t="shared" ca="1" si="185"/>
        <v>24221.32372083663</v>
      </c>
      <c r="CR43" s="90">
        <f t="shared" ca="1" si="185"/>
        <v>22511.750828080785</v>
      </c>
      <c r="CS43" s="90">
        <f t="shared" ca="1" si="185"/>
        <v>13329.919749904602</v>
      </c>
      <c r="CT43" s="90">
        <f t="shared" ca="1" si="185"/>
        <v>208337.57545705009</v>
      </c>
      <c r="CU43" s="90">
        <f t="shared" ca="1" si="185"/>
        <v>0</v>
      </c>
      <c r="CV43" s="90">
        <f t="shared" ca="1" si="185"/>
        <v>0</v>
      </c>
      <c r="CW43" s="90">
        <f t="shared" ca="1" si="185"/>
        <v>0</v>
      </c>
      <c r="CX43" s="90">
        <f t="shared" ca="1" si="185"/>
        <v>0</v>
      </c>
      <c r="CY43" s="92">
        <f t="shared" ca="1" si="140"/>
        <v>850930.40974203963</v>
      </c>
      <c r="CZ43" s="90">
        <f t="shared" ca="1" si="186"/>
        <v>0</v>
      </c>
      <c r="DA43" s="90">
        <f t="shared" ca="1" si="215"/>
        <v>122949.15827748665</v>
      </c>
      <c r="DB43" s="90">
        <f t="shared" ca="1" si="215"/>
        <v>45386.785895872184</v>
      </c>
      <c r="DC43" s="90">
        <f t="shared" ca="1" si="215"/>
        <v>107408.66580097693</v>
      </c>
      <c r="DD43" s="90">
        <f t="shared" ca="1" si="215"/>
        <v>0</v>
      </c>
      <c r="DE43" s="90">
        <f t="shared" ca="1" si="215"/>
        <v>0</v>
      </c>
      <c r="DF43" s="90">
        <f t="shared" ca="1" si="215"/>
        <v>0</v>
      </c>
      <c r="DG43" s="90">
        <f t="shared" ca="1" si="215"/>
        <v>0</v>
      </c>
      <c r="DH43" s="90">
        <f t="shared" ca="1" si="215"/>
        <v>50251.945419839853</v>
      </c>
      <c r="DI43" s="90">
        <f t="shared" ca="1" si="215"/>
        <v>104471.52459495058</v>
      </c>
      <c r="DJ43" s="90">
        <f t="shared" ca="1" si="215"/>
        <v>0</v>
      </c>
      <c r="DK43" s="90">
        <f t="shared" ca="1" si="215"/>
        <v>0</v>
      </c>
      <c r="DL43" s="90">
        <f t="shared" ca="1" si="215"/>
        <v>0</v>
      </c>
      <c r="DM43" s="90">
        <f t="shared" ca="1" si="215"/>
        <v>0</v>
      </c>
      <c r="DN43" s="90">
        <f t="shared" ca="1" si="215"/>
        <v>86786.942782109545</v>
      </c>
      <c r="DO43" s="90">
        <f t="shared" ca="1" si="215"/>
        <v>0</v>
      </c>
      <c r="DP43" s="90">
        <f t="shared" ca="1" si="187"/>
        <v>0</v>
      </c>
      <c r="DQ43" s="90">
        <f t="shared" ca="1" si="187"/>
        <v>58935.15107096226</v>
      </c>
      <c r="DR43" s="90">
        <f t="shared" ca="1" si="187"/>
        <v>33830.548022201772</v>
      </c>
      <c r="DS43" s="90">
        <f t="shared" ca="1" si="187"/>
        <v>53663.967984965064</v>
      </c>
      <c r="DT43" s="90">
        <f t="shared" ca="1" si="187"/>
        <v>27405.403233594388</v>
      </c>
      <c r="DU43" s="90">
        <f t="shared" ca="1" si="187"/>
        <v>159840.31665908048</v>
      </c>
      <c r="DV43" s="92">
        <f t="shared" ca="1" si="60"/>
        <v>1430062.4736038551</v>
      </c>
      <c r="DW43" s="90">
        <f t="shared" ca="1" si="188"/>
        <v>0</v>
      </c>
      <c r="DX43" s="90">
        <f t="shared" ca="1" si="188"/>
        <v>0</v>
      </c>
      <c r="DY43" s="90">
        <f t="shared" ca="1" si="188"/>
        <v>0</v>
      </c>
      <c r="DZ43" s="90">
        <f t="shared" ca="1" si="188"/>
        <v>1430062.4736038551</v>
      </c>
      <c r="EA43" s="90">
        <f t="shared" ca="1" si="188"/>
        <v>0</v>
      </c>
      <c r="EB43" s="92">
        <f t="shared" ca="1" si="61"/>
        <v>1314853.8814796796</v>
      </c>
      <c r="EC43" s="90">
        <f t="shared" ca="1" si="189"/>
        <v>0</v>
      </c>
      <c r="ED43" s="90">
        <f t="shared" ca="1" si="190"/>
        <v>96823.560306663654</v>
      </c>
      <c r="EE43" s="90">
        <f t="shared" ca="1" si="190"/>
        <v>63479.765677538213</v>
      </c>
      <c r="EF43" s="90">
        <f t="shared" ca="1" si="190"/>
        <v>46507.50590334546</v>
      </c>
      <c r="EG43" s="90">
        <f t="shared" ca="1" si="190"/>
        <v>72162.971328660613</v>
      </c>
      <c r="EH43" s="90">
        <f t="shared" ca="1" si="190"/>
        <v>95814.437418578615</v>
      </c>
      <c r="EI43" s="90">
        <f t="shared" ca="1" si="190"/>
        <v>78155.974080488042</v>
      </c>
      <c r="EJ43" s="90">
        <f t="shared" ca="1" si="190"/>
        <v>66421.655697155555</v>
      </c>
      <c r="EK43" s="90">
        <f t="shared" ca="1" si="190"/>
        <v>50142.722707247121</v>
      </c>
      <c r="EL43" s="90">
        <f t="shared" ca="1" si="190"/>
        <v>33046.993779688681</v>
      </c>
      <c r="EM43" s="90">
        <f t="shared" ca="1" si="190"/>
        <v>27222.573910341333</v>
      </c>
      <c r="EN43" s="90">
        <f t="shared" ca="1" si="190"/>
        <v>46118.103188884401</v>
      </c>
      <c r="EO43" s="90">
        <f t="shared" ca="1" si="190"/>
        <v>249875.44793742613</v>
      </c>
      <c r="EP43" s="90">
        <f t="shared" ca="1" si="190"/>
        <v>0</v>
      </c>
      <c r="EQ43" s="90">
        <f t="shared" ca="1" si="190"/>
        <v>0</v>
      </c>
      <c r="ER43" s="90">
        <f t="shared" ca="1" si="190"/>
        <v>0</v>
      </c>
      <c r="ES43" s="90">
        <f t="shared" ca="1" si="190"/>
        <v>125796.07202528423</v>
      </c>
      <c r="ET43" s="90">
        <f t="shared" ca="1" si="190"/>
        <v>121317.94080898214</v>
      </c>
      <c r="EU43" s="90">
        <f t="shared" ca="1" si="190"/>
        <v>0</v>
      </c>
      <c r="EV43" s="90">
        <f t="shared" ca="1" si="190"/>
        <v>0</v>
      </c>
      <c r="EW43" s="90">
        <f t="shared" ca="1" si="190"/>
        <v>141968.15670939544</v>
      </c>
      <c r="EX43" s="90">
        <f t="shared" ca="1" si="190"/>
        <v>0</v>
      </c>
      <c r="EY43" s="90">
        <f t="shared" ca="1" si="190"/>
        <v>0</v>
      </c>
      <c r="EZ43" s="90">
        <f t="shared" ca="1" si="190"/>
        <v>0</v>
      </c>
      <c r="FA43" s="90">
        <f t="shared" ca="1" si="190"/>
        <v>0</v>
      </c>
      <c r="FB43" s="90">
        <f t="shared" ca="1" si="190"/>
        <v>0</v>
      </c>
      <c r="FC43" s="90">
        <f t="shared" ca="1" si="190"/>
        <v>0</v>
      </c>
      <c r="FD43" s="90">
        <f t="shared" ca="1" si="190"/>
        <v>0</v>
      </c>
      <c r="FE43" s="92">
        <f t="shared" ca="1" si="62"/>
        <v>486791.38358504476</v>
      </c>
      <c r="FF43" s="90">
        <f t="shared" ca="1" si="191"/>
        <v>0</v>
      </c>
      <c r="FG43" s="90">
        <f t="shared" ca="1" si="191"/>
        <v>51196.959324446565</v>
      </c>
      <c r="FH43" s="90">
        <f t="shared" ca="1" si="191"/>
        <v>0</v>
      </c>
      <c r="FI43" s="90">
        <f t="shared" ca="1" si="191"/>
        <v>0</v>
      </c>
      <c r="FJ43" s="90">
        <f t="shared" ca="1" si="191"/>
        <v>46562.117259641826</v>
      </c>
      <c r="FK43" s="90">
        <f t="shared" ca="1" si="191"/>
        <v>0</v>
      </c>
      <c r="FL43" s="90">
        <f t="shared" ca="1" si="191"/>
        <v>29715.701045610276</v>
      </c>
      <c r="FM43" s="90">
        <f t="shared" ca="1" si="191"/>
        <v>39723.825688618446</v>
      </c>
      <c r="FN43" s="90">
        <f t="shared" ca="1" si="191"/>
        <v>0</v>
      </c>
      <c r="FO43" s="90">
        <f t="shared" ca="1" si="191"/>
        <v>26488.882210533618</v>
      </c>
      <c r="FP43" s="90">
        <f t="shared" ca="1" si="191"/>
        <v>0</v>
      </c>
      <c r="FQ43" s="90">
        <f t="shared" ca="1" si="191"/>
        <v>0</v>
      </c>
      <c r="FR43" s="90">
        <f t="shared" ca="1" si="191"/>
        <v>0</v>
      </c>
      <c r="FS43" s="90">
        <f t="shared" ca="1" si="191"/>
        <v>293103.89805619407</v>
      </c>
      <c r="FT43" s="90">
        <f t="shared" ca="1" si="192"/>
        <v>0</v>
      </c>
      <c r="FU43" s="90">
        <f t="shared" ca="1" si="192"/>
        <v>0</v>
      </c>
      <c r="FV43" s="90">
        <f t="shared" ca="1" si="192"/>
        <v>0</v>
      </c>
      <c r="FW43" s="92">
        <f t="shared" ca="1" si="63"/>
        <v>2292558.6188467471</v>
      </c>
      <c r="FX43" s="90">
        <f t="shared" ca="1" si="193"/>
        <v>0</v>
      </c>
      <c r="FY43" s="90">
        <f t="shared" ca="1" si="194"/>
        <v>67053.247904757023</v>
      </c>
      <c r="FZ43" s="90">
        <f t="shared" ca="1" si="194"/>
        <v>157993.02817218596</v>
      </c>
      <c r="GA43" s="90">
        <f t="shared" ca="1" si="194"/>
        <v>0</v>
      </c>
      <c r="GB43" s="90">
        <f t="shared" ca="1" si="194"/>
        <v>256920.31289965755</v>
      </c>
      <c r="GC43" s="90">
        <f t="shared" ca="1" si="194"/>
        <v>0</v>
      </c>
      <c r="GD43" s="90">
        <f t="shared" ca="1" si="194"/>
        <v>124938.91117211085</v>
      </c>
      <c r="GE43" s="90">
        <f t="shared" ca="1" si="194"/>
        <v>229332.08034281008</v>
      </c>
      <c r="GF43" s="90">
        <f t="shared" ca="1" si="194"/>
        <v>0</v>
      </c>
      <c r="GG43" s="90">
        <f t="shared" ca="1" si="194"/>
        <v>1255667.043288395</v>
      </c>
      <c r="GH43" s="90">
        <f t="shared" ca="1" si="194"/>
        <v>0</v>
      </c>
      <c r="GI43" s="90">
        <f t="shared" ca="1" si="194"/>
        <v>0</v>
      </c>
      <c r="GJ43" s="90">
        <f t="shared" ca="1" si="194"/>
        <v>0</v>
      </c>
      <c r="GK43" s="90">
        <f t="shared" ca="1" si="194"/>
        <v>0</v>
      </c>
      <c r="GL43" s="90">
        <f t="shared" ca="1" si="194"/>
        <v>0</v>
      </c>
      <c r="GM43" s="90">
        <f t="shared" ca="1" si="194"/>
        <v>0</v>
      </c>
      <c r="GN43" s="90">
        <f t="shared" ca="1" si="194"/>
        <v>0</v>
      </c>
      <c r="GO43" s="90">
        <f t="shared" ca="1" si="194"/>
        <v>200653.9950668308</v>
      </c>
      <c r="GP43" s="90">
        <f t="shared" ca="1" si="194"/>
        <v>0</v>
      </c>
      <c r="GQ43" s="90">
        <f t="shared" ca="1" si="194"/>
        <v>0</v>
      </c>
      <c r="GR43" s="90">
        <f t="shared" ca="1" si="194"/>
        <v>0</v>
      </c>
      <c r="GS43" s="92">
        <f t="shared" ca="1" si="64"/>
        <v>543698.79125265498</v>
      </c>
      <c r="GT43" s="90">
        <f t="shared" ca="1" si="195"/>
        <v>0</v>
      </c>
      <c r="GU43" s="90">
        <f t="shared" ca="1" si="195"/>
        <v>119765.0787647289</v>
      </c>
      <c r="GV43" s="90">
        <f t="shared" ca="1" si="195"/>
        <v>208093.01155711422</v>
      </c>
      <c r="GW43" s="90">
        <f t="shared" ca="1" si="195"/>
        <v>102909.16492351539</v>
      </c>
      <c r="GX43" s="90">
        <f t="shared" ca="1" si="195"/>
        <v>0</v>
      </c>
      <c r="GY43" s="90">
        <f t="shared" ca="1" si="195"/>
        <v>112931.53600729651</v>
      </c>
      <c r="GZ43" s="90">
        <f t="shared" ca="1" si="195"/>
        <v>0</v>
      </c>
      <c r="HA43" s="90">
        <f t="shared" ca="1" si="195"/>
        <v>0</v>
      </c>
      <c r="HB43" s="90">
        <f t="shared" ca="1" si="195"/>
        <v>0</v>
      </c>
      <c r="HC43" s="90">
        <f t="shared" ca="1" si="195"/>
        <v>0</v>
      </c>
      <c r="HD43" s="90">
        <f t="shared" ca="1" si="195"/>
        <v>0</v>
      </c>
      <c r="HE43" s="92">
        <f t="shared" ca="1" si="65"/>
        <v>99316.687441932605</v>
      </c>
      <c r="HF43" s="90">
        <f t="shared" ca="1" si="196"/>
        <v>0</v>
      </c>
      <c r="HG43" s="90">
        <f t="shared" ca="1" si="196"/>
        <v>0</v>
      </c>
      <c r="HH43" s="90">
        <f t="shared" ca="1" si="196"/>
        <v>0</v>
      </c>
      <c r="HI43" s="90">
        <f t="shared" ca="1" si="196"/>
        <v>0</v>
      </c>
      <c r="HJ43" s="90">
        <f t="shared" ca="1" si="196"/>
        <v>0</v>
      </c>
      <c r="HK43" s="90">
        <f t="shared" ca="1" si="196"/>
        <v>0</v>
      </c>
      <c r="HL43" s="90">
        <f t="shared" ca="1" si="196"/>
        <v>0</v>
      </c>
      <c r="HM43" s="90">
        <f t="shared" ca="1" si="196"/>
        <v>0</v>
      </c>
      <c r="HN43" s="90">
        <f t="shared" ca="1" si="196"/>
        <v>99316.687441932605</v>
      </c>
      <c r="HO43" s="90">
        <f t="shared" ca="1" si="196"/>
        <v>0</v>
      </c>
      <c r="HP43" s="90">
        <f t="shared" ca="1" si="196"/>
        <v>0</v>
      </c>
      <c r="HQ43" s="90">
        <f t="shared" ca="1" si="196"/>
        <v>0</v>
      </c>
      <c r="HR43" s="90">
        <f t="shared" ca="1" si="196"/>
        <v>0</v>
      </c>
      <c r="HS43" s="90">
        <f t="shared" ca="1" si="196"/>
        <v>0</v>
      </c>
      <c r="HT43" s="90">
        <f t="shared" ca="1" si="196"/>
        <v>0</v>
      </c>
      <c r="HU43" s="90">
        <f t="shared" ca="1" si="196"/>
        <v>0</v>
      </c>
      <c r="HV43" s="92">
        <f t="shared" ca="1" si="66"/>
        <v>207489.91223105867</v>
      </c>
      <c r="HW43" s="90">
        <f t="shared" ca="1" si="197"/>
        <v>207489.91223105867</v>
      </c>
      <c r="HX43" s="90">
        <f t="shared" ca="1" si="197"/>
        <v>0</v>
      </c>
      <c r="HY43" s="90">
        <f t="shared" ca="1" si="197"/>
        <v>0</v>
      </c>
      <c r="HZ43" s="90">
        <f t="shared" ca="1" si="197"/>
        <v>0</v>
      </c>
      <c r="IA43" s="90">
        <f t="shared" ca="1" si="197"/>
        <v>0</v>
      </c>
      <c r="IB43" s="90">
        <f t="shared" ca="1" si="197"/>
        <v>0</v>
      </c>
      <c r="IC43" s="90">
        <f t="shared" ca="1" si="197"/>
        <v>0</v>
      </c>
      <c r="ID43" s="90">
        <f t="shared" ca="1" si="197"/>
        <v>0</v>
      </c>
      <c r="IE43" s="90">
        <f t="shared" ca="1" si="197"/>
        <v>0</v>
      </c>
      <c r="IF43" s="92">
        <f t="shared" ca="1" si="149"/>
        <v>89648.102970680105</v>
      </c>
      <c r="IG43" s="90">
        <f t="shared" ca="1" si="198"/>
        <v>89648.102970680105</v>
      </c>
      <c r="IH43" s="90">
        <f t="shared" ca="1" si="216"/>
        <v>0</v>
      </c>
      <c r="II43" s="90">
        <f t="shared" ca="1" si="216"/>
        <v>0</v>
      </c>
      <c r="IJ43" s="90">
        <f t="shared" ca="1" si="216"/>
        <v>0</v>
      </c>
      <c r="IK43" s="90">
        <f t="shared" ca="1" si="216"/>
        <v>0</v>
      </c>
      <c r="IL43" s="90">
        <f t="shared" ca="1" si="216"/>
        <v>0</v>
      </c>
      <c r="IM43" s="90">
        <f t="shared" ca="1" si="216"/>
        <v>0</v>
      </c>
      <c r="IN43" s="90">
        <f t="shared" ca="1" si="216"/>
        <v>0</v>
      </c>
      <c r="IO43" s="90">
        <f t="shared" ca="1" si="216"/>
        <v>0</v>
      </c>
      <c r="IP43" s="90">
        <f t="shared" ca="1" si="216"/>
        <v>0</v>
      </c>
      <c r="IQ43" s="90">
        <f t="shared" ca="1" si="216"/>
        <v>0</v>
      </c>
      <c r="IR43" s="90">
        <f t="shared" ca="1" si="216"/>
        <v>0</v>
      </c>
      <c r="IS43" s="90">
        <f t="shared" ca="1" si="216"/>
        <v>0</v>
      </c>
      <c r="IT43" s="90">
        <f t="shared" ca="1" si="216"/>
        <v>0</v>
      </c>
      <c r="IU43" s="90">
        <f t="shared" ca="1" si="216"/>
        <v>0</v>
      </c>
      <c r="IV43" s="90">
        <f t="shared" ca="1" si="216"/>
        <v>0</v>
      </c>
      <c r="IW43" s="90">
        <f t="shared" ca="1" si="199"/>
        <v>0</v>
      </c>
      <c r="IX43" s="90">
        <f t="shared" ca="1" si="199"/>
        <v>0</v>
      </c>
      <c r="IY43" s="92">
        <f t="shared" ca="1" si="151"/>
        <v>3730791.4262338984</v>
      </c>
      <c r="IZ43" s="90">
        <f t="shared" ca="1" si="200"/>
        <v>3730791.4262338984</v>
      </c>
      <c r="JA43" s="90">
        <f t="shared" ca="1" si="201"/>
        <v>0</v>
      </c>
      <c r="JB43" s="90">
        <f t="shared" ca="1" si="201"/>
        <v>0</v>
      </c>
      <c r="JC43" s="90">
        <f t="shared" ca="1" si="201"/>
        <v>0</v>
      </c>
      <c r="JD43" s="90">
        <f t="shared" ca="1" si="201"/>
        <v>0</v>
      </c>
      <c r="JE43" s="90">
        <f t="shared" ca="1" si="201"/>
        <v>0</v>
      </c>
      <c r="JF43" s="90">
        <f t="shared" ca="1" si="201"/>
        <v>0</v>
      </c>
      <c r="JG43" s="90">
        <f t="shared" ca="1" si="201"/>
        <v>0</v>
      </c>
      <c r="JH43" s="90">
        <f t="shared" ca="1" si="201"/>
        <v>0</v>
      </c>
      <c r="JI43" s="90">
        <f t="shared" ca="1" si="201"/>
        <v>0</v>
      </c>
      <c r="JJ43" s="90">
        <f t="shared" ca="1" si="201"/>
        <v>0</v>
      </c>
      <c r="JK43" s="90">
        <f t="shared" ca="1" si="201"/>
        <v>0</v>
      </c>
      <c r="JL43" s="90">
        <f t="shared" ca="1" si="201"/>
        <v>0</v>
      </c>
      <c r="JM43" s="90">
        <f t="shared" ca="1" si="201"/>
        <v>0</v>
      </c>
      <c r="JN43" s="90">
        <f t="shared" ca="1" si="201"/>
        <v>0</v>
      </c>
      <c r="JO43" s="90">
        <f t="shared" ca="1" si="201"/>
        <v>0</v>
      </c>
      <c r="JP43" s="90">
        <f t="shared" ca="1" si="201"/>
        <v>0</v>
      </c>
      <c r="JQ43" s="90">
        <f t="shared" ca="1" si="201"/>
        <v>0</v>
      </c>
      <c r="JR43" s="90">
        <f t="shared" ca="1" si="201"/>
        <v>0</v>
      </c>
      <c r="JS43" s="90">
        <f t="shared" ca="1" si="201"/>
        <v>0</v>
      </c>
      <c r="JT43" s="92">
        <f t="shared" ca="1" si="153"/>
        <v>801549.87161614629</v>
      </c>
      <c r="JU43" s="90">
        <f t="shared" ca="1" si="202"/>
        <v>616061.21275213722</v>
      </c>
      <c r="JV43" s="90">
        <f t="shared" ca="1" si="202"/>
        <v>0</v>
      </c>
      <c r="JW43" s="90">
        <f t="shared" ca="1" si="202"/>
        <v>0</v>
      </c>
      <c r="JX43" s="90">
        <f t="shared" ca="1" si="202"/>
        <v>0</v>
      </c>
      <c r="JY43" s="90">
        <f t="shared" ca="1" si="202"/>
        <v>0</v>
      </c>
      <c r="JZ43" s="90">
        <f t="shared" ca="1" si="202"/>
        <v>0</v>
      </c>
      <c r="KA43" s="90">
        <f t="shared" ca="1" si="202"/>
        <v>0</v>
      </c>
      <c r="KB43" s="90">
        <f t="shared" ca="1" si="202"/>
        <v>0</v>
      </c>
      <c r="KC43" s="90">
        <f t="shared" ca="1" si="202"/>
        <v>0</v>
      </c>
      <c r="KD43" s="90">
        <f t="shared" ca="1" si="202"/>
        <v>0</v>
      </c>
      <c r="KE43" s="90">
        <f t="shared" ca="1" si="203"/>
        <v>0</v>
      </c>
      <c r="KF43" s="90">
        <f t="shared" ca="1" si="203"/>
        <v>0</v>
      </c>
      <c r="KG43" s="90">
        <f t="shared" ca="1" si="203"/>
        <v>0</v>
      </c>
      <c r="KH43" s="90">
        <f t="shared" ca="1" si="203"/>
        <v>0</v>
      </c>
      <c r="KI43" s="90">
        <f t="shared" ca="1" si="203"/>
        <v>0</v>
      </c>
      <c r="KJ43" s="90">
        <f t="shared" ca="1" si="203"/>
        <v>0</v>
      </c>
      <c r="KK43" s="90">
        <f t="shared" ca="1" si="203"/>
        <v>0</v>
      </c>
      <c r="KL43" s="90">
        <f t="shared" ca="1" si="203"/>
        <v>0</v>
      </c>
      <c r="KM43" s="90">
        <f t="shared" ca="1" si="203"/>
        <v>46987.136076035291</v>
      </c>
      <c r="KN43" s="90">
        <f t="shared" ca="1" si="204"/>
        <v>0</v>
      </c>
      <c r="KO43" s="90">
        <f t="shared" ca="1" si="205"/>
        <v>0</v>
      </c>
      <c r="KP43" s="90">
        <f t="shared" ca="1" si="205"/>
        <v>0</v>
      </c>
      <c r="KQ43" s="90">
        <f t="shared" ca="1" si="205"/>
        <v>0</v>
      </c>
      <c r="KR43" s="90">
        <f t="shared" ca="1" si="205"/>
        <v>0</v>
      </c>
      <c r="KS43" s="90">
        <f t="shared" ca="1" si="205"/>
        <v>0</v>
      </c>
      <c r="KT43" s="90">
        <f t="shared" ca="1" si="205"/>
        <v>0</v>
      </c>
      <c r="KU43" s="90">
        <f t="shared" ca="1" si="205"/>
        <v>0</v>
      </c>
      <c r="KV43" s="90">
        <f t="shared" ca="1" si="205"/>
        <v>0</v>
      </c>
      <c r="KW43" s="90">
        <f t="shared" ca="1" si="205"/>
        <v>0</v>
      </c>
      <c r="KX43" s="90">
        <f t="shared" ca="1" si="205"/>
        <v>0</v>
      </c>
      <c r="KY43" s="90">
        <f t="shared" ca="1" si="206"/>
        <v>0</v>
      </c>
      <c r="KZ43" s="90">
        <f t="shared" ca="1" si="206"/>
        <v>0</v>
      </c>
      <c r="LA43" s="90">
        <f t="shared" ca="1" si="206"/>
        <v>0</v>
      </c>
      <c r="LB43" s="90">
        <f t="shared" ca="1" si="206"/>
        <v>43755.568427367645</v>
      </c>
      <c r="LC43" s="90">
        <f t="shared" ca="1" si="206"/>
        <v>0</v>
      </c>
      <c r="LD43" s="90">
        <f t="shared" ca="1" si="206"/>
        <v>0</v>
      </c>
      <c r="LE43" s="90">
        <f t="shared" ca="1" si="206"/>
        <v>0</v>
      </c>
      <c r="LF43" s="90">
        <f t="shared" ca="1" si="206"/>
        <v>0</v>
      </c>
      <c r="LG43" s="90">
        <f t="shared" ca="1" si="206"/>
        <v>94745.954360606207</v>
      </c>
      <c r="LH43" s="90">
        <f t="shared" ca="1" si="206"/>
        <v>0</v>
      </c>
      <c r="LI43" s="90">
        <f t="shared" ca="1" si="206"/>
        <v>0</v>
      </c>
      <c r="LJ43" s="90">
        <f t="shared" ca="1" si="206"/>
        <v>0</v>
      </c>
      <c r="LK43" s="90">
        <f t="shared" ca="1" si="207"/>
        <v>0</v>
      </c>
      <c r="LL43" s="90">
        <f t="shared" ca="1" si="207"/>
        <v>0</v>
      </c>
      <c r="LM43" s="92">
        <f t="shared" ca="1" si="67"/>
        <v>80988.641387512645</v>
      </c>
      <c r="LN43" s="90">
        <f t="shared" ca="1" si="208"/>
        <v>80988.641387512645</v>
      </c>
      <c r="LO43" s="90">
        <f t="shared" ca="1" si="208"/>
        <v>0</v>
      </c>
      <c r="LP43" s="90">
        <f t="shared" ca="1" si="208"/>
        <v>0</v>
      </c>
      <c r="LQ43" s="90">
        <f t="shared" ca="1" si="208"/>
        <v>0</v>
      </c>
      <c r="LR43" s="90">
        <f t="shared" ca="1" si="208"/>
        <v>0</v>
      </c>
      <c r="LS43" s="92">
        <f t="shared" ca="1" si="68"/>
        <v>182829.32325305563</v>
      </c>
      <c r="LT43" s="90">
        <f t="shared" ca="1" si="209"/>
        <v>182829.32325305563</v>
      </c>
      <c r="LU43" s="90">
        <f t="shared" ca="1" si="209"/>
        <v>0</v>
      </c>
      <c r="LV43" s="90">
        <f t="shared" ca="1" si="209"/>
        <v>0</v>
      </c>
      <c r="LW43" s="90">
        <f t="shared" ca="1" si="209"/>
        <v>0</v>
      </c>
      <c r="LX43" s="90">
        <f t="shared" ca="1" si="209"/>
        <v>0</v>
      </c>
      <c r="LY43" s="90">
        <f t="shared" ca="1" si="209"/>
        <v>0</v>
      </c>
      <c r="LZ43" s="90">
        <f t="shared" ca="1" si="209"/>
        <v>0</v>
      </c>
      <c r="MA43" s="90">
        <f t="shared" ca="1" si="209"/>
        <v>0</v>
      </c>
      <c r="MB43" s="90">
        <f t="shared" ca="1" si="209"/>
        <v>0</v>
      </c>
      <c r="MC43" s="90">
        <f t="shared" ca="1" si="209"/>
        <v>0</v>
      </c>
      <c r="MD43" s="90">
        <f t="shared" ca="1" si="209"/>
        <v>0</v>
      </c>
      <c r="ME43" s="90">
        <f t="shared" ca="1" si="209"/>
        <v>0</v>
      </c>
      <c r="MF43" s="90">
        <f t="shared" ca="1" si="209"/>
        <v>0</v>
      </c>
      <c r="MG43" s="92">
        <f t="shared" ca="1" si="69"/>
        <v>670686.81548927736</v>
      </c>
      <c r="MH43" s="90">
        <f t="shared" ca="1" si="210"/>
        <v>670686.81548927736</v>
      </c>
      <c r="MI43" s="90">
        <f t="shared" ca="1" si="211"/>
        <v>0</v>
      </c>
      <c r="MJ43" s="90">
        <f t="shared" ca="1" si="211"/>
        <v>0</v>
      </c>
      <c r="MK43" s="90">
        <f t="shared" ca="1" si="211"/>
        <v>0</v>
      </c>
      <c r="ML43" s="90">
        <f t="shared" ca="1" si="211"/>
        <v>0</v>
      </c>
      <c r="MM43" s="90">
        <f t="shared" ca="1" si="211"/>
        <v>0</v>
      </c>
      <c r="MN43" s="90">
        <f t="shared" ca="1" si="211"/>
        <v>0</v>
      </c>
      <c r="MO43" s="90">
        <f t="shared" ca="1" si="211"/>
        <v>0</v>
      </c>
      <c r="MP43" s="90">
        <f t="shared" ca="1" si="211"/>
        <v>0</v>
      </c>
      <c r="MQ43" s="90">
        <f t="shared" ca="1" si="211"/>
        <v>0</v>
      </c>
      <c r="MR43" s="90">
        <f t="shared" ca="1" si="211"/>
        <v>0</v>
      </c>
      <c r="MS43" s="90">
        <f t="shared" ca="1" si="211"/>
        <v>0</v>
      </c>
      <c r="MT43" s="90">
        <f t="shared" ca="1" si="211"/>
        <v>0</v>
      </c>
      <c r="MU43" s="90">
        <f t="shared" ca="1" si="211"/>
        <v>0</v>
      </c>
      <c r="MV43" s="90">
        <f t="shared" ca="1" si="211"/>
        <v>0</v>
      </c>
      <c r="MW43" s="90">
        <f t="shared" ca="1" si="211"/>
        <v>0</v>
      </c>
      <c r="MX43" s="90">
        <f t="shared" ca="1" si="211"/>
        <v>0</v>
      </c>
      <c r="MY43" s="90">
        <f t="shared" ca="1" si="211"/>
        <v>0</v>
      </c>
      <c r="MZ43" s="90">
        <f t="shared" ca="1" si="211"/>
        <v>0</v>
      </c>
      <c r="NA43" s="90">
        <f t="shared" ca="1" si="211"/>
        <v>0</v>
      </c>
      <c r="NB43" s="90">
        <f t="shared" ca="1" si="211"/>
        <v>0</v>
      </c>
      <c r="NC43" s="92">
        <f t="shared" ca="1" si="70"/>
        <v>2255468.0102943317</v>
      </c>
      <c r="ND43" s="90">
        <f t="shared" ca="1" si="212"/>
        <v>2255468.0102943317</v>
      </c>
      <c r="NE43" s="90">
        <f t="shared" ca="1" si="212"/>
        <v>0</v>
      </c>
      <c r="NF43" s="90">
        <f t="shared" ca="1" si="212"/>
        <v>0</v>
      </c>
      <c r="NG43" s="90">
        <f t="shared" ca="1" si="212"/>
        <v>0</v>
      </c>
      <c r="NH43" s="90">
        <f t="shared" ca="1" si="212"/>
        <v>0</v>
      </c>
      <c r="NI43" s="90">
        <f t="shared" ca="1" si="212"/>
        <v>0</v>
      </c>
      <c r="NJ43" s="93">
        <f t="shared" ca="1" si="159"/>
        <v>19774871.84</v>
      </c>
      <c r="NK43" s="94">
        <f t="shared" ca="1" si="160"/>
        <v>0</v>
      </c>
    </row>
    <row r="44" spans="1:375" x14ac:dyDescent="0.25">
      <c r="A44" s="67">
        <v>82560</v>
      </c>
      <c r="B44" s="96" t="s">
        <v>8</v>
      </c>
      <c r="C44" s="90">
        <f ca="1">IFERROR(HLOOKUP($A44,Náklady_2018!$D$1:$MN$27,24,FALSE),0)</f>
        <v>2192357.35</v>
      </c>
      <c r="D44" s="19"/>
      <c r="E44" s="19"/>
      <c r="F44" s="91" t="str">
        <f t="shared" si="213"/>
        <v>m2</v>
      </c>
      <c r="G44" s="92">
        <f t="shared" ca="1" si="58"/>
        <v>236496.10214278544</v>
      </c>
      <c r="H44" s="90">
        <f t="shared" ca="1" si="179"/>
        <v>0</v>
      </c>
      <c r="I44" s="90">
        <f t="shared" ca="1" si="180"/>
        <v>0</v>
      </c>
      <c r="J44" s="90">
        <f t="shared" ca="1" si="180"/>
        <v>24645.107011899847</v>
      </c>
      <c r="K44" s="90">
        <f t="shared" ca="1" si="180"/>
        <v>0</v>
      </c>
      <c r="L44" s="90">
        <f t="shared" ca="1" si="180"/>
        <v>0</v>
      </c>
      <c r="M44" s="90">
        <f t="shared" ca="1" si="180"/>
        <v>0</v>
      </c>
      <c r="N44" s="90">
        <f t="shared" ca="1" si="180"/>
        <v>40318.186270850783</v>
      </c>
      <c r="O44" s="90">
        <f t="shared" ca="1" si="180"/>
        <v>0</v>
      </c>
      <c r="P44" s="90">
        <f t="shared" ca="1" si="180"/>
        <v>0</v>
      </c>
      <c r="Q44" s="90">
        <f t="shared" ca="1" si="180"/>
        <v>0</v>
      </c>
      <c r="R44" s="90">
        <f t="shared" ca="1" si="180"/>
        <v>0</v>
      </c>
      <c r="S44" s="90">
        <f t="shared" ca="1" si="180"/>
        <v>26222.707643400085</v>
      </c>
      <c r="T44" s="90">
        <f t="shared" ca="1" si="180"/>
        <v>0</v>
      </c>
      <c r="U44" s="90">
        <f t="shared" ca="1" si="180"/>
        <v>0</v>
      </c>
      <c r="V44" s="90">
        <f t="shared" ca="1" si="180"/>
        <v>5543.5827963897254</v>
      </c>
      <c r="W44" s="90">
        <f t="shared" ca="1" si="180"/>
        <v>35842.570396202507</v>
      </c>
      <c r="X44" s="90">
        <f t="shared" ca="1" si="180"/>
        <v>0</v>
      </c>
      <c r="Y44" s="90">
        <f t="shared" ca="1" si="180"/>
        <v>0</v>
      </c>
      <c r="Z44" s="90">
        <f t="shared" ca="1" si="180"/>
        <v>0</v>
      </c>
      <c r="AA44" s="90">
        <f t="shared" ca="1" si="180"/>
        <v>19384.507809513587</v>
      </c>
      <c r="AB44" s="90">
        <f t="shared" ca="1" si="180"/>
        <v>0</v>
      </c>
      <c r="AC44" s="90">
        <f t="shared" ca="1" si="180"/>
        <v>0</v>
      </c>
      <c r="AD44" s="90">
        <f t="shared" ca="1" si="180"/>
        <v>72258.478715883655</v>
      </c>
      <c r="AE44" s="90">
        <f t="shared" ca="1" si="180"/>
        <v>0</v>
      </c>
      <c r="AF44" s="90">
        <f t="shared" ca="1" si="180"/>
        <v>0</v>
      </c>
      <c r="AG44" s="90">
        <f t="shared" ca="1" si="180"/>
        <v>0</v>
      </c>
      <c r="AH44" s="90">
        <f t="shared" ca="1" si="180"/>
        <v>0</v>
      </c>
      <c r="AI44" s="90">
        <f t="shared" ca="1" si="180"/>
        <v>0</v>
      </c>
      <c r="AJ44" s="90">
        <f t="shared" ca="1" si="180"/>
        <v>0</v>
      </c>
      <c r="AK44" s="90">
        <f t="shared" ca="1" si="180"/>
        <v>0</v>
      </c>
      <c r="AL44" s="90">
        <f t="shared" ca="1" si="180"/>
        <v>0</v>
      </c>
      <c r="AM44" s="90">
        <f t="shared" ca="1" si="180"/>
        <v>0</v>
      </c>
      <c r="AN44" s="90">
        <f t="shared" ca="1" si="180"/>
        <v>0</v>
      </c>
      <c r="AO44" s="90">
        <f t="shared" ca="1" si="180"/>
        <v>0</v>
      </c>
      <c r="AP44" s="90">
        <f t="shared" ca="1" si="180"/>
        <v>0</v>
      </c>
      <c r="AQ44" s="90">
        <f t="shared" ca="1" si="180"/>
        <v>0</v>
      </c>
      <c r="AR44" s="90">
        <f t="shared" ca="1" si="180"/>
        <v>0</v>
      </c>
      <c r="AS44" s="90">
        <f t="shared" ca="1" si="180"/>
        <v>0</v>
      </c>
      <c r="AT44" s="90">
        <f t="shared" ca="1" si="180"/>
        <v>3823.5690259537851</v>
      </c>
      <c r="AU44" s="90">
        <f t="shared" ca="1" si="180"/>
        <v>0</v>
      </c>
      <c r="AV44" s="90">
        <f t="shared" ca="1" si="180"/>
        <v>0</v>
      </c>
      <c r="AW44" s="90">
        <f t="shared" ca="1" si="180"/>
        <v>0</v>
      </c>
      <c r="AX44" s="90">
        <f t="shared" ca="1" si="180"/>
        <v>8457.3924726914429</v>
      </c>
      <c r="AY44" s="90">
        <f t="shared" ca="1" si="180"/>
        <v>0</v>
      </c>
      <c r="AZ44" s="90">
        <f t="shared" ca="1" si="180"/>
        <v>0</v>
      </c>
      <c r="BA44" s="90">
        <f t="shared" ca="1" si="180"/>
        <v>0</v>
      </c>
      <c r="BB44" s="90">
        <f t="shared" ca="1" si="180"/>
        <v>0</v>
      </c>
      <c r="BC44" s="90">
        <f t="shared" ca="1" si="180"/>
        <v>0</v>
      </c>
      <c r="BD44" s="92">
        <f t="shared" ca="1" si="59"/>
        <v>235428.39846159652</v>
      </c>
      <c r="BE44" s="90">
        <f t="shared" ca="1" si="181"/>
        <v>0</v>
      </c>
      <c r="BF44" s="90">
        <f t="shared" ca="1" si="182"/>
        <v>33986.987741197459</v>
      </c>
      <c r="BG44" s="90">
        <f t="shared" ca="1" si="182"/>
        <v>0</v>
      </c>
      <c r="BH44" s="90">
        <f t="shared" ca="1" si="182"/>
        <v>0</v>
      </c>
      <c r="BI44" s="90">
        <f t="shared" ca="1" si="182"/>
        <v>43507.872046236807</v>
      </c>
      <c r="BJ44" s="90">
        <f t="shared" ca="1" si="182"/>
        <v>0</v>
      </c>
      <c r="BK44" s="90">
        <f t="shared" ca="1" si="182"/>
        <v>0</v>
      </c>
      <c r="BL44" s="90">
        <f t="shared" ca="1" si="182"/>
        <v>0</v>
      </c>
      <c r="BM44" s="90">
        <f t="shared" ca="1" si="182"/>
        <v>0</v>
      </c>
      <c r="BN44" s="90">
        <f t="shared" ca="1" si="182"/>
        <v>37835.82786019714</v>
      </c>
      <c r="BO44" s="90">
        <f t="shared" ca="1" si="182"/>
        <v>0</v>
      </c>
      <c r="BP44" s="90">
        <f t="shared" ca="1" si="182"/>
        <v>0</v>
      </c>
      <c r="BQ44" s="90">
        <f t="shared" ca="1" si="182"/>
        <v>0</v>
      </c>
      <c r="BR44" s="90">
        <f t="shared" ca="1" si="182"/>
        <v>34935.18021152349</v>
      </c>
      <c r="BS44" s="90">
        <f t="shared" ca="1" si="182"/>
        <v>0</v>
      </c>
      <c r="BT44" s="90">
        <f t="shared" ca="1" si="182"/>
        <v>0</v>
      </c>
      <c r="BU44" s="90">
        <f t="shared" ca="1" si="182"/>
        <v>0</v>
      </c>
      <c r="BV44" s="90">
        <f t="shared" ca="1" si="182"/>
        <v>15587.526079368496</v>
      </c>
      <c r="BW44" s="90">
        <f t="shared" ca="1" si="182"/>
        <v>0</v>
      </c>
      <c r="BX44" s="90">
        <f t="shared" ca="1" si="182"/>
        <v>0</v>
      </c>
      <c r="BY44" s="90">
        <f t="shared" ca="1" si="182"/>
        <v>55689.855097118969</v>
      </c>
      <c r="BZ44" s="90">
        <f t="shared" ca="1" si="182"/>
        <v>0</v>
      </c>
      <c r="CA44" s="90">
        <f t="shared" ca="1" si="182"/>
        <v>0</v>
      </c>
      <c r="CB44" s="90">
        <f t="shared" ca="1" si="182"/>
        <v>0</v>
      </c>
      <c r="CC44" s="90">
        <f t="shared" ca="1" si="182"/>
        <v>13885.149425954169</v>
      </c>
      <c r="CD44" s="90">
        <f t="shared" ca="1" si="182"/>
        <v>0</v>
      </c>
      <c r="CE44" s="90">
        <f t="shared" ca="1" si="182"/>
        <v>0</v>
      </c>
      <c r="CF44" s="90">
        <f t="shared" ca="1" si="183"/>
        <v>0</v>
      </c>
      <c r="CG44" s="92">
        <f t="shared" ca="1" si="138"/>
        <v>53269.884697422363</v>
      </c>
      <c r="CH44" s="90">
        <f t="shared" ca="1" si="214"/>
        <v>0</v>
      </c>
      <c r="CI44" s="90">
        <f t="shared" ca="1" si="185"/>
        <v>2124.088018617631</v>
      </c>
      <c r="CJ44" s="90">
        <f t="shared" ca="1" si="185"/>
        <v>5008.1515124799143</v>
      </c>
      <c r="CK44" s="90">
        <f t="shared" ca="1" si="185"/>
        <v>3569.2786521795092</v>
      </c>
      <c r="CL44" s="90">
        <f t="shared" ca="1" si="185"/>
        <v>2433.1324273246705</v>
      </c>
      <c r="CM44" s="90">
        <f t="shared" ca="1" si="185"/>
        <v>2491.3085894407309</v>
      </c>
      <c r="CN44" s="90">
        <f t="shared" ca="1" si="185"/>
        <v>1294.6170374967789</v>
      </c>
      <c r="CO44" s="90">
        <f t="shared" ca="1" si="185"/>
        <v>3983.6192819110934</v>
      </c>
      <c r="CP44" s="90">
        <f t="shared" ca="1" si="185"/>
        <v>2609.2403569882213</v>
      </c>
      <c r="CQ44" s="90">
        <f t="shared" ca="1" si="185"/>
        <v>2685.3168766784552</v>
      </c>
      <c r="CR44" s="90">
        <f t="shared" ca="1" si="185"/>
        <v>2495.7836788342743</v>
      </c>
      <c r="CS44" s="90">
        <f t="shared" ca="1" si="185"/>
        <v>1477.8324620794872</v>
      </c>
      <c r="CT44" s="90">
        <f t="shared" ca="1" si="185"/>
        <v>23097.515803391594</v>
      </c>
      <c r="CU44" s="90">
        <f t="shared" ca="1" si="185"/>
        <v>0</v>
      </c>
      <c r="CV44" s="90">
        <f t="shared" ca="1" si="185"/>
        <v>0</v>
      </c>
      <c r="CW44" s="90">
        <f t="shared" ca="1" si="185"/>
        <v>0</v>
      </c>
      <c r="CX44" s="90">
        <f t="shared" ca="1" si="185"/>
        <v>0</v>
      </c>
      <c r="CY44" s="92">
        <f t="shared" ca="1" si="140"/>
        <v>94339.096264730717</v>
      </c>
      <c r="CZ44" s="90">
        <f t="shared" ca="1" si="186"/>
        <v>0</v>
      </c>
      <c r="DA44" s="90">
        <f t="shared" ca="1" si="215"/>
        <v>13630.859052179891</v>
      </c>
      <c r="DB44" s="90">
        <f t="shared" ca="1" si="215"/>
        <v>5031.8431622104372</v>
      </c>
      <c r="DC44" s="90">
        <f t="shared" ca="1" si="215"/>
        <v>11907.949635665776</v>
      </c>
      <c r="DD44" s="90">
        <f t="shared" ca="1" si="215"/>
        <v>0</v>
      </c>
      <c r="DE44" s="90">
        <f t="shared" ca="1" si="215"/>
        <v>0</v>
      </c>
      <c r="DF44" s="90">
        <f t="shared" ca="1" si="215"/>
        <v>0</v>
      </c>
      <c r="DG44" s="90">
        <f t="shared" ca="1" si="215"/>
        <v>0</v>
      </c>
      <c r="DH44" s="90">
        <f t="shared" ca="1" si="215"/>
        <v>5571.2230544086678</v>
      </c>
      <c r="DI44" s="90">
        <f t="shared" ca="1" si="215"/>
        <v>11582.321072147372</v>
      </c>
      <c r="DJ44" s="90">
        <f t="shared" ca="1" si="215"/>
        <v>0</v>
      </c>
      <c r="DK44" s="90">
        <f t="shared" ca="1" si="215"/>
        <v>0</v>
      </c>
      <c r="DL44" s="90">
        <f t="shared" ca="1" si="215"/>
        <v>0</v>
      </c>
      <c r="DM44" s="90">
        <f t="shared" ca="1" si="215"/>
        <v>0</v>
      </c>
      <c r="DN44" s="90">
        <f t="shared" ca="1" si="215"/>
        <v>9621.7054366703469</v>
      </c>
      <c r="DO44" s="90">
        <f t="shared" ca="1" si="215"/>
        <v>0</v>
      </c>
      <c r="DP44" s="90">
        <f t="shared" ca="1" si="187"/>
        <v>0</v>
      </c>
      <c r="DQ44" s="90">
        <f t="shared" ca="1" si="187"/>
        <v>6533.8937551255694</v>
      </c>
      <c r="DR44" s="90">
        <f t="shared" ca="1" si="187"/>
        <v>3750.6513928942873</v>
      </c>
      <c r="DS44" s="90">
        <f t="shared" ca="1" si="187"/>
        <v>5949.4997284393448</v>
      </c>
      <c r="DT44" s="90">
        <f t="shared" ca="1" si="187"/>
        <v>3038.3224576632419</v>
      </c>
      <c r="DU44" s="90">
        <f t="shared" ca="1" si="187"/>
        <v>17720.827517325772</v>
      </c>
      <c r="DV44" s="92">
        <f t="shared" ca="1" si="60"/>
        <v>158545.04647776231</v>
      </c>
      <c r="DW44" s="90">
        <f t="shared" ca="1" si="188"/>
        <v>0</v>
      </c>
      <c r="DX44" s="90">
        <f t="shared" ca="1" si="188"/>
        <v>0</v>
      </c>
      <c r="DY44" s="90">
        <f t="shared" ca="1" si="188"/>
        <v>0</v>
      </c>
      <c r="DZ44" s="90">
        <f t="shared" ca="1" si="188"/>
        <v>158545.04647776231</v>
      </c>
      <c r="EA44" s="90">
        <f t="shared" ca="1" si="188"/>
        <v>0</v>
      </c>
      <c r="EB44" s="92">
        <f t="shared" ca="1" si="61"/>
        <v>145772.35162693245</v>
      </c>
      <c r="EC44" s="90">
        <f t="shared" ca="1" si="189"/>
        <v>0</v>
      </c>
      <c r="ED44" s="90">
        <f t="shared" ca="1" si="190"/>
        <v>10734.423252347224</v>
      </c>
      <c r="EE44" s="90">
        <f t="shared" ca="1" si="190"/>
        <v>7037.7361727280168</v>
      </c>
      <c r="EF44" s="90">
        <f t="shared" ca="1" si="190"/>
        <v>5156.0927030193998</v>
      </c>
      <c r="EG44" s="90">
        <f t="shared" ca="1" si="190"/>
        <v>8000.4068734449183</v>
      </c>
      <c r="EH44" s="90">
        <f t="shared" ca="1" si="190"/>
        <v>10622.546017508646</v>
      </c>
      <c r="EI44" s="90">
        <f t="shared" ca="1" si="190"/>
        <v>8664.8260281097955</v>
      </c>
      <c r="EJ44" s="90">
        <f t="shared" ca="1" si="190"/>
        <v>7363.8912173515437</v>
      </c>
      <c r="EK44" s="90">
        <f t="shared" ca="1" si="190"/>
        <v>5559.1139889908454</v>
      </c>
      <c r="EL44" s="90">
        <f t="shared" ca="1" si="190"/>
        <v>3663.7820105490382</v>
      </c>
      <c r="EM44" s="90">
        <f t="shared" ca="1" si="190"/>
        <v>3018.0529351160167</v>
      </c>
      <c r="EN44" s="90">
        <f t="shared" ca="1" si="190"/>
        <v>5112.9212523993356</v>
      </c>
      <c r="EO44" s="90">
        <f t="shared" ca="1" si="190"/>
        <v>27702.646029900061</v>
      </c>
      <c r="EP44" s="90">
        <f t="shared" ca="1" si="190"/>
        <v>0</v>
      </c>
      <c r="EQ44" s="90">
        <f t="shared" ca="1" si="190"/>
        <v>0</v>
      </c>
      <c r="ER44" s="90">
        <f t="shared" ca="1" si="190"/>
        <v>0</v>
      </c>
      <c r="ES44" s="90">
        <f t="shared" ca="1" si="190"/>
        <v>13946.484474700965</v>
      </c>
      <c r="ET44" s="90">
        <f t="shared" ca="1" si="190"/>
        <v>13450.012792570236</v>
      </c>
      <c r="EU44" s="90">
        <f t="shared" ca="1" si="190"/>
        <v>0</v>
      </c>
      <c r="EV44" s="90">
        <f t="shared" ca="1" si="190"/>
        <v>0</v>
      </c>
      <c r="EW44" s="90">
        <f t="shared" ca="1" si="190"/>
        <v>15739.415878196402</v>
      </c>
      <c r="EX44" s="90">
        <f t="shared" ca="1" si="190"/>
        <v>0</v>
      </c>
      <c r="EY44" s="90">
        <f t="shared" ca="1" si="190"/>
        <v>0</v>
      </c>
      <c r="EZ44" s="90">
        <f t="shared" ca="1" si="190"/>
        <v>0</v>
      </c>
      <c r="FA44" s="90">
        <f t="shared" ca="1" si="190"/>
        <v>0</v>
      </c>
      <c r="FB44" s="90">
        <f t="shared" ca="1" si="190"/>
        <v>0</v>
      </c>
      <c r="FC44" s="90">
        <f t="shared" ca="1" si="190"/>
        <v>0</v>
      </c>
      <c r="FD44" s="90">
        <f t="shared" ca="1" si="190"/>
        <v>0</v>
      </c>
      <c r="FE44" s="92">
        <f t="shared" ca="1" si="62"/>
        <v>53968.525123920219</v>
      </c>
      <c r="FF44" s="90">
        <f t="shared" ca="1" si="191"/>
        <v>0</v>
      </c>
      <c r="FG44" s="90">
        <f t="shared" ca="1" si="191"/>
        <v>5675.99279432809</v>
      </c>
      <c r="FH44" s="90">
        <f t="shared" ca="1" si="191"/>
        <v>0</v>
      </c>
      <c r="FI44" s="90">
        <f t="shared" ca="1" si="191"/>
        <v>0</v>
      </c>
      <c r="FJ44" s="90">
        <f t="shared" ca="1" si="191"/>
        <v>5162.147235728311</v>
      </c>
      <c r="FK44" s="90">
        <f t="shared" ca="1" si="191"/>
        <v>0</v>
      </c>
      <c r="FL44" s="90">
        <f t="shared" ca="1" si="191"/>
        <v>3294.4555153054471</v>
      </c>
      <c r="FM44" s="90">
        <f t="shared" ca="1" si="191"/>
        <v>4404.0144443515883</v>
      </c>
      <c r="FN44" s="90">
        <f t="shared" ca="1" si="191"/>
        <v>0</v>
      </c>
      <c r="FO44" s="90">
        <f t="shared" ca="1" si="191"/>
        <v>2936.7116043745559</v>
      </c>
      <c r="FP44" s="90">
        <f t="shared" ca="1" si="191"/>
        <v>0</v>
      </c>
      <c r="FQ44" s="90">
        <f t="shared" ca="1" si="191"/>
        <v>0</v>
      </c>
      <c r="FR44" s="90">
        <f t="shared" ca="1" si="191"/>
        <v>0</v>
      </c>
      <c r="FS44" s="90">
        <f t="shared" ca="1" si="191"/>
        <v>32495.203529832226</v>
      </c>
      <c r="FT44" s="90">
        <f t="shared" ca="1" si="192"/>
        <v>0</v>
      </c>
      <c r="FU44" s="90">
        <f t="shared" ca="1" si="192"/>
        <v>0</v>
      </c>
      <c r="FV44" s="90">
        <f t="shared" ca="1" si="192"/>
        <v>0</v>
      </c>
      <c r="FW44" s="92">
        <f t="shared" ca="1" si="63"/>
        <v>254166.3874740194</v>
      </c>
      <c r="FX44" s="90">
        <f t="shared" ca="1" si="193"/>
        <v>0</v>
      </c>
      <c r="FY44" s="90">
        <f t="shared" ca="1" si="194"/>
        <v>7433.9132043328664</v>
      </c>
      <c r="FZ44" s="90">
        <f t="shared" ca="1" si="194"/>
        <v>17516.026367433034</v>
      </c>
      <c r="GA44" s="90">
        <f t="shared" ca="1" si="194"/>
        <v>0</v>
      </c>
      <c r="GB44" s="90">
        <f t="shared" ca="1" si="194"/>
        <v>28483.680749349627</v>
      </c>
      <c r="GC44" s="90">
        <f t="shared" ca="1" si="194"/>
        <v>0</v>
      </c>
      <c r="GD44" s="90">
        <f t="shared" ca="1" si="194"/>
        <v>13851.454635226315</v>
      </c>
      <c r="GE44" s="90">
        <f t="shared" ca="1" si="194"/>
        <v>25425.088769139162</v>
      </c>
      <c r="GF44" s="90">
        <f t="shared" ca="1" si="194"/>
        <v>0</v>
      </c>
      <c r="GG44" s="90">
        <f t="shared" ca="1" si="194"/>
        <v>139210.55437323538</v>
      </c>
      <c r="GH44" s="90">
        <f t="shared" ca="1" si="194"/>
        <v>0</v>
      </c>
      <c r="GI44" s="90">
        <f t="shared" ca="1" si="194"/>
        <v>0</v>
      </c>
      <c r="GJ44" s="90">
        <f t="shared" ca="1" si="194"/>
        <v>0</v>
      </c>
      <c r="GK44" s="90">
        <f t="shared" ca="1" si="194"/>
        <v>0</v>
      </c>
      <c r="GL44" s="90">
        <f t="shared" ca="1" si="194"/>
        <v>0</v>
      </c>
      <c r="GM44" s="90">
        <f t="shared" ca="1" si="194"/>
        <v>0</v>
      </c>
      <c r="GN44" s="90">
        <f t="shared" ca="1" si="194"/>
        <v>0</v>
      </c>
      <c r="GO44" s="90">
        <f t="shared" ca="1" si="194"/>
        <v>22245.66937530303</v>
      </c>
      <c r="GP44" s="90">
        <f t="shared" ca="1" si="194"/>
        <v>0</v>
      </c>
      <c r="GQ44" s="90">
        <f t="shared" ca="1" si="194"/>
        <v>0</v>
      </c>
      <c r="GR44" s="90">
        <f t="shared" ca="1" si="194"/>
        <v>0</v>
      </c>
      <c r="GS44" s="92">
        <f t="shared" ca="1" si="64"/>
        <v>60277.611447158386</v>
      </c>
      <c r="GT44" s="90">
        <f t="shared" ca="1" si="195"/>
        <v>0</v>
      </c>
      <c r="GU44" s="90">
        <f t="shared" ca="1" si="195"/>
        <v>13277.853471195105</v>
      </c>
      <c r="GV44" s="90">
        <f t="shared" ca="1" si="195"/>
        <v>23070.402026477776</v>
      </c>
      <c r="GW44" s="90">
        <f t="shared" ca="1" si="195"/>
        <v>11409.108788561996</v>
      </c>
      <c r="GX44" s="90">
        <f t="shared" ca="1" si="195"/>
        <v>0</v>
      </c>
      <c r="GY44" s="90">
        <f t="shared" ca="1" si="195"/>
        <v>12520.247160923505</v>
      </c>
      <c r="GZ44" s="90">
        <f t="shared" ca="1" si="195"/>
        <v>0</v>
      </c>
      <c r="HA44" s="90">
        <f t="shared" ca="1" si="195"/>
        <v>0</v>
      </c>
      <c r="HB44" s="90">
        <f t="shared" ca="1" si="195"/>
        <v>0</v>
      </c>
      <c r="HC44" s="90">
        <f t="shared" ca="1" si="195"/>
        <v>0</v>
      </c>
      <c r="HD44" s="90">
        <f t="shared" ca="1" si="195"/>
        <v>0</v>
      </c>
      <c r="HE44" s="92">
        <f t="shared" ca="1" si="65"/>
        <v>11010.825832536655</v>
      </c>
      <c r="HF44" s="90">
        <f t="shared" ca="1" si="196"/>
        <v>0</v>
      </c>
      <c r="HG44" s="90">
        <f t="shared" ca="1" si="196"/>
        <v>0</v>
      </c>
      <c r="HH44" s="90">
        <f t="shared" ca="1" si="196"/>
        <v>0</v>
      </c>
      <c r="HI44" s="90">
        <f t="shared" ca="1" si="196"/>
        <v>0</v>
      </c>
      <c r="HJ44" s="90">
        <f t="shared" ca="1" si="196"/>
        <v>0</v>
      </c>
      <c r="HK44" s="90">
        <f t="shared" ca="1" si="196"/>
        <v>0</v>
      </c>
      <c r="HL44" s="90">
        <f t="shared" ca="1" si="196"/>
        <v>0</v>
      </c>
      <c r="HM44" s="90">
        <f t="shared" ca="1" si="196"/>
        <v>0</v>
      </c>
      <c r="HN44" s="90">
        <f t="shared" ca="1" si="196"/>
        <v>11010.825832536655</v>
      </c>
      <c r="HO44" s="90">
        <f t="shared" ca="1" si="196"/>
        <v>0</v>
      </c>
      <c r="HP44" s="90">
        <f t="shared" ca="1" si="196"/>
        <v>0</v>
      </c>
      <c r="HQ44" s="90">
        <f t="shared" ca="1" si="196"/>
        <v>0</v>
      </c>
      <c r="HR44" s="90">
        <f t="shared" ca="1" si="196"/>
        <v>0</v>
      </c>
      <c r="HS44" s="90">
        <f t="shared" ca="1" si="196"/>
        <v>0</v>
      </c>
      <c r="HT44" s="90">
        <f t="shared" ca="1" si="196"/>
        <v>0</v>
      </c>
      <c r="HU44" s="90">
        <f t="shared" ca="1" si="196"/>
        <v>0</v>
      </c>
      <c r="HV44" s="92">
        <f t="shared" ca="1" si="66"/>
        <v>23003.538926127192</v>
      </c>
      <c r="HW44" s="90">
        <f t="shared" ca="1" si="197"/>
        <v>23003.538926127192</v>
      </c>
      <c r="HX44" s="90">
        <f t="shared" ca="1" si="197"/>
        <v>0</v>
      </c>
      <c r="HY44" s="90">
        <f t="shared" ca="1" si="197"/>
        <v>0</v>
      </c>
      <c r="HZ44" s="90">
        <f t="shared" ca="1" si="197"/>
        <v>0</v>
      </c>
      <c r="IA44" s="90">
        <f t="shared" ca="1" si="197"/>
        <v>0</v>
      </c>
      <c r="IB44" s="90">
        <f t="shared" ca="1" si="197"/>
        <v>0</v>
      </c>
      <c r="IC44" s="90">
        <f t="shared" ca="1" si="197"/>
        <v>0</v>
      </c>
      <c r="ID44" s="90">
        <f t="shared" ca="1" si="197"/>
        <v>0</v>
      </c>
      <c r="IE44" s="90">
        <f t="shared" ca="1" si="197"/>
        <v>0</v>
      </c>
      <c r="IF44" s="92">
        <f t="shared" ca="1" si="149"/>
        <v>9938.9103025067889</v>
      </c>
      <c r="IG44" s="90">
        <f t="shared" ca="1" si="198"/>
        <v>9938.9103025067889</v>
      </c>
      <c r="IH44" s="90">
        <f t="shared" ca="1" si="216"/>
        <v>0</v>
      </c>
      <c r="II44" s="90">
        <f t="shared" ca="1" si="216"/>
        <v>0</v>
      </c>
      <c r="IJ44" s="90">
        <f t="shared" ca="1" si="216"/>
        <v>0</v>
      </c>
      <c r="IK44" s="90">
        <f t="shared" ca="1" si="216"/>
        <v>0</v>
      </c>
      <c r="IL44" s="90">
        <f t="shared" ca="1" si="216"/>
        <v>0</v>
      </c>
      <c r="IM44" s="90">
        <f t="shared" ca="1" si="216"/>
        <v>0</v>
      </c>
      <c r="IN44" s="90">
        <f t="shared" ca="1" si="216"/>
        <v>0</v>
      </c>
      <c r="IO44" s="90">
        <f t="shared" ca="1" si="216"/>
        <v>0</v>
      </c>
      <c r="IP44" s="90">
        <f t="shared" ca="1" si="216"/>
        <v>0</v>
      </c>
      <c r="IQ44" s="90">
        <f t="shared" ca="1" si="216"/>
        <v>0</v>
      </c>
      <c r="IR44" s="90">
        <f t="shared" ca="1" si="216"/>
        <v>0</v>
      </c>
      <c r="IS44" s="90">
        <f t="shared" ca="1" si="216"/>
        <v>0</v>
      </c>
      <c r="IT44" s="90">
        <f t="shared" ca="1" si="216"/>
        <v>0</v>
      </c>
      <c r="IU44" s="90">
        <f t="shared" ca="1" si="216"/>
        <v>0</v>
      </c>
      <c r="IV44" s="90">
        <f t="shared" ca="1" si="216"/>
        <v>0</v>
      </c>
      <c r="IW44" s="90">
        <f t="shared" ca="1" si="199"/>
        <v>0</v>
      </c>
      <c r="IX44" s="90">
        <f t="shared" ca="1" si="199"/>
        <v>0</v>
      </c>
      <c r="IY44" s="92">
        <f t="shared" ca="1" si="151"/>
        <v>413617.24469314539</v>
      </c>
      <c r="IZ44" s="90">
        <f t="shared" ca="1" si="200"/>
        <v>413617.24469314539</v>
      </c>
      <c r="JA44" s="90">
        <f t="shared" ca="1" si="201"/>
        <v>0</v>
      </c>
      <c r="JB44" s="90">
        <f t="shared" ca="1" si="201"/>
        <v>0</v>
      </c>
      <c r="JC44" s="90">
        <f t="shared" ca="1" si="201"/>
        <v>0</v>
      </c>
      <c r="JD44" s="90">
        <f t="shared" ca="1" si="201"/>
        <v>0</v>
      </c>
      <c r="JE44" s="90">
        <f t="shared" ca="1" si="201"/>
        <v>0</v>
      </c>
      <c r="JF44" s="90">
        <f t="shared" ca="1" si="201"/>
        <v>0</v>
      </c>
      <c r="JG44" s="90">
        <f t="shared" ca="1" si="201"/>
        <v>0</v>
      </c>
      <c r="JH44" s="90">
        <f t="shared" ca="1" si="201"/>
        <v>0</v>
      </c>
      <c r="JI44" s="90">
        <f t="shared" ca="1" si="201"/>
        <v>0</v>
      </c>
      <c r="JJ44" s="90">
        <f t="shared" ca="1" si="201"/>
        <v>0</v>
      </c>
      <c r="JK44" s="90">
        <f t="shared" ca="1" si="201"/>
        <v>0</v>
      </c>
      <c r="JL44" s="90">
        <f t="shared" ca="1" si="201"/>
        <v>0</v>
      </c>
      <c r="JM44" s="90">
        <f t="shared" ca="1" si="201"/>
        <v>0</v>
      </c>
      <c r="JN44" s="90">
        <f t="shared" ca="1" si="201"/>
        <v>0</v>
      </c>
      <c r="JO44" s="90">
        <f t="shared" ca="1" si="201"/>
        <v>0</v>
      </c>
      <c r="JP44" s="90">
        <f t="shared" ca="1" si="201"/>
        <v>0</v>
      </c>
      <c r="JQ44" s="90">
        <f t="shared" ca="1" si="201"/>
        <v>0</v>
      </c>
      <c r="JR44" s="90">
        <f t="shared" ca="1" si="201"/>
        <v>0</v>
      </c>
      <c r="JS44" s="90">
        <f t="shared" ca="1" si="201"/>
        <v>0</v>
      </c>
      <c r="JT44" s="92">
        <f t="shared" ca="1" si="153"/>
        <v>88864.482493112067</v>
      </c>
      <c r="JU44" s="90">
        <f t="shared" ca="1" si="202"/>
        <v>68300.130527018468</v>
      </c>
      <c r="JV44" s="90">
        <f t="shared" ca="1" si="202"/>
        <v>0</v>
      </c>
      <c r="JW44" s="90">
        <f t="shared" ca="1" si="202"/>
        <v>0</v>
      </c>
      <c r="JX44" s="90">
        <f t="shared" ca="1" si="202"/>
        <v>0</v>
      </c>
      <c r="JY44" s="90">
        <f t="shared" ca="1" si="202"/>
        <v>0</v>
      </c>
      <c r="JZ44" s="90">
        <f t="shared" ca="1" si="202"/>
        <v>0</v>
      </c>
      <c r="KA44" s="90">
        <f t="shared" ca="1" si="202"/>
        <v>0</v>
      </c>
      <c r="KB44" s="90">
        <f t="shared" ca="1" si="202"/>
        <v>0</v>
      </c>
      <c r="KC44" s="90">
        <f t="shared" ca="1" si="202"/>
        <v>0</v>
      </c>
      <c r="KD44" s="90">
        <f t="shared" ca="1" si="202"/>
        <v>0</v>
      </c>
      <c r="KE44" s="90">
        <f t="shared" ca="1" si="203"/>
        <v>0</v>
      </c>
      <c r="KF44" s="90">
        <f t="shared" ca="1" si="203"/>
        <v>0</v>
      </c>
      <c r="KG44" s="90">
        <f t="shared" ca="1" si="203"/>
        <v>0</v>
      </c>
      <c r="KH44" s="90">
        <f t="shared" ca="1" si="203"/>
        <v>0</v>
      </c>
      <c r="KI44" s="90">
        <f t="shared" ca="1" si="203"/>
        <v>0</v>
      </c>
      <c r="KJ44" s="90">
        <f t="shared" ca="1" si="203"/>
        <v>0</v>
      </c>
      <c r="KK44" s="90">
        <f t="shared" ca="1" si="203"/>
        <v>0</v>
      </c>
      <c r="KL44" s="90">
        <f t="shared" ca="1" si="203"/>
        <v>0</v>
      </c>
      <c r="KM44" s="90">
        <f t="shared" ca="1" si="203"/>
        <v>5209.2672946367948</v>
      </c>
      <c r="KN44" s="90">
        <f t="shared" ca="1" si="204"/>
        <v>0</v>
      </c>
      <c r="KO44" s="90">
        <f t="shared" ca="1" si="205"/>
        <v>0</v>
      </c>
      <c r="KP44" s="90">
        <f t="shared" ca="1" si="205"/>
        <v>0</v>
      </c>
      <c r="KQ44" s="90">
        <f t="shared" ca="1" si="205"/>
        <v>0</v>
      </c>
      <c r="KR44" s="90">
        <f t="shared" ca="1" si="205"/>
        <v>0</v>
      </c>
      <c r="KS44" s="90">
        <f t="shared" ca="1" si="205"/>
        <v>0</v>
      </c>
      <c r="KT44" s="90">
        <f t="shared" ca="1" si="205"/>
        <v>0</v>
      </c>
      <c r="KU44" s="90">
        <f t="shared" ca="1" si="205"/>
        <v>0</v>
      </c>
      <c r="KV44" s="90">
        <f t="shared" ca="1" si="205"/>
        <v>0</v>
      </c>
      <c r="KW44" s="90">
        <f t="shared" ca="1" si="205"/>
        <v>0</v>
      </c>
      <c r="KX44" s="90">
        <f t="shared" ca="1" si="205"/>
        <v>0</v>
      </c>
      <c r="KY44" s="90">
        <f t="shared" ca="1" si="206"/>
        <v>0</v>
      </c>
      <c r="KZ44" s="90">
        <f t="shared" ca="1" si="206"/>
        <v>0</v>
      </c>
      <c r="LA44" s="90">
        <f t="shared" ca="1" si="206"/>
        <v>0</v>
      </c>
      <c r="LB44" s="90">
        <f t="shared" ca="1" si="206"/>
        <v>4850.9969026007811</v>
      </c>
      <c r="LC44" s="90">
        <f t="shared" ca="1" si="206"/>
        <v>0</v>
      </c>
      <c r="LD44" s="90">
        <f t="shared" ca="1" si="206"/>
        <v>0</v>
      </c>
      <c r="LE44" s="90">
        <f t="shared" ca="1" si="206"/>
        <v>0</v>
      </c>
      <c r="LF44" s="90">
        <f t="shared" ca="1" si="206"/>
        <v>0</v>
      </c>
      <c r="LG44" s="90">
        <f t="shared" ca="1" si="206"/>
        <v>10504.087768856032</v>
      </c>
      <c r="LH44" s="90">
        <f t="shared" ca="1" si="206"/>
        <v>0</v>
      </c>
      <c r="LI44" s="90">
        <f t="shared" ca="1" si="206"/>
        <v>0</v>
      </c>
      <c r="LJ44" s="90">
        <f t="shared" ca="1" si="206"/>
        <v>0</v>
      </c>
      <c r="LK44" s="90">
        <f t="shared" ca="1" si="207"/>
        <v>0</v>
      </c>
      <c r="LL44" s="90">
        <f t="shared" ca="1" si="207"/>
        <v>0</v>
      </c>
      <c r="LM44" s="92">
        <f t="shared" ca="1" si="67"/>
        <v>8978.8720073155</v>
      </c>
      <c r="LN44" s="90">
        <f t="shared" ca="1" si="208"/>
        <v>8978.8720073155</v>
      </c>
      <c r="LO44" s="90">
        <f t="shared" ca="1" si="208"/>
        <v>0</v>
      </c>
      <c r="LP44" s="90">
        <f t="shared" ca="1" si="208"/>
        <v>0</v>
      </c>
      <c r="LQ44" s="90">
        <f t="shared" ca="1" si="208"/>
        <v>0</v>
      </c>
      <c r="LR44" s="90">
        <f t="shared" ca="1" si="208"/>
        <v>0</v>
      </c>
      <c r="LS44" s="92">
        <f t="shared" ca="1" si="68"/>
        <v>20269.522547224882</v>
      </c>
      <c r="LT44" s="90">
        <f t="shared" ca="1" si="209"/>
        <v>20269.522547224882</v>
      </c>
      <c r="LU44" s="90">
        <f t="shared" ca="1" si="209"/>
        <v>0</v>
      </c>
      <c r="LV44" s="90">
        <f t="shared" ca="1" si="209"/>
        <v>0</v>
      </c>
      <c r="LW44" s="90">
        <f t="shared" ca="1" si="209"/>
        <v>0</v>
      </c>
      <c r="LX44" s="90">
        <f t="shared" ca="1" si="209"/>
        <v>0</v>
      </c>
      <c r="LY44" s="90">
        <f t="shared" ca="1" si="209"/>
        <v>0</v>
      </c>
      <c r="LZ44" s="90">
        <f t="shared" ca="1" si="209"/>
        <v>0</v>
      </c>
      <c r="MA44" s="90">
        <f t="shared" ca="1" si="209"/>
        <v>0</v>
      </c>
      <c r="MB44" s="90">
        <f t="shared" ca="1" si="209"/>
        <v>0</v>
      </c>
      <c r="MC44" s="90">
        <f t="shared" ca="1" si="209"/>
        <v>0</v>
      </c>
      <c r="MD44" s="90">
        <f t="shared" ca="1" si="209"/>
        <v>0</v>
      </c>
      <c r="ME44" s="90">
        <f t="shared" ca="1" si="209"/>
        <v>0</v>
      </c>
      <c r="MF44" s="90">
        <f t="shared" ca="1" si="209"/>
        <v>0</v>
      </c>
      <c r="MG44" s="92">
        <f t="shared" ca="1" si="69"/>
        <v>74356.242679245144</v>
      </c>
      <c r="MH44" s="90">
        <f t="shared" ca="1" si="210"/>
        <v>74356.242679245144</v>
      </c>
      <c r="MI44" s="90">
        <f t="shared" ca="1" si="211"/>
        <v>0</v>
      </c>
      <c r="MJ44" s="90">
        <f t="shared" ca="1" si="211"/>
        <v>0</v>
      </c>
      <c r="MK44" s="90">
        <f t="shared" ca="1" si="211"/>
        <v>0</v>
      </c>
      <c r="ML44" s="90">
        <f t="shared" ca="1" si="211"/>
        <v>0</v>
      </c>
      <c r="MM44" s="90">
        <f t="shared" ca="1" si="211"/>
        <v>0</v>
      </c>
      <c r="MN44" s="90">
        <f t="shared" ca="1" si="211"/>
        <v>0</v>
      </c>
      <c r="MO44" s="90">
        <f t="shared" ca="1" si="211"/>
        <v>0</v>
      </c>
      <c r="MP44" s="90">
        <f t="shared" ca="1" si="211"/>
        <v>0</v>
      </c>
      <c r="MQ44" s="90">
        <f t="shared" ca="1" si="211"/>
        <v>0</v>
      </c>
      <c r="MR44" s="90">
        <f t="shared" ca="1" si="211"/>
        <v>0</v>
      </c>
      <c r="MS44" s="90">
        <f t="shared" ca="1" si="211"/>
        <v>0</v>
      </c>
      <c r="MT44" s="90">
        <f t="shared" ca="1" si="211"/>
        <v>0</v>
      </c>
      <c r="MU44" s="90">
        <f t="shared" ca="1" si="211"/>
        <v>0</v>
      </c>
      <c r="MV44" s="90">
        <f t="shared" ca="1" si="211"/>
        <v>0</v>
      </c>
      <c r="MW44" s="90">
        <f t="shared" ca="1" si="211"/>
        <v>0</v>
      </c>
      <c r="MX44" s="90">
        <f t="shared" ca="1" si="211"/>
        <v>0</v>
      </c>
      <c r="MY44" s="90">
        <f t="shared" ca="1" si="211"/>
        <v>0</v>
      </c>
      <c r="MZ44" s="90">
        <f t="shared" ca="1" si="211"/>
        <v>0</v>
      </c>
      <c r="NA44" s="90">
        <f t="shared" ca="1" si="211"/>
        <v>0</v>
      </c>
      <c r="NB44" s="90">
        <f t="shared" ca="1" si="211"/>
        <v>0</v>
      </c>
      <c r="NC44" s="92">
        <f t="shared" ca="1" si="70"/>
        <v>250054.30680245836</v>
      </c>
      <c r="ND44" s="90">
        <f t="shared" ca="1" si="212"/>
        <v>250054.30680245836</v>
      </c>
      <c r="NE44" s="90">
        <f t="shared" ca="1" si="212"/>
        <v>0</v>
      </c>
      <c r="NF44" s="90">
        <f t="shared" ca="1" si="212"/>
        <v>0</v>
      </c>
      <c r="NG44" s="90">
        <f t="shared" ca="1" si="212"/>
        <v>0</v>
      </c>
      <c r="NH44" s="90">
        <f t="shared" ca="1" si="212"/>
        <v>0</v>
      </c>
      <c r="NI44" s="90">
        <f t="shared" ca="1" si="212"/>
        <v>0</v>
      </c>
      <c r="NJ44" s="93">
        <f t="shared" ca="1" si="159"/>
        <v>2192357.3499999996</v>
      </c>
      <c r="NK44" s="94">
        <f t="shared" ca="1" si="160"/>
        <v>0</v>
      </c>
    </row>
    <row r="45" spans="1:375" x14ac:dyDescent="0.25">
      <c r="A45" s="67">
        <v>82570</v>
      </c>
      <c r="B45" s="96" t="s">
        <v>9</v>
      </c>
      <c r="C45" s="90">
        <f ca="1">IFERROR(HLOOKUP($A45,Náklady_2018!$D$1:$MN$27,24,FALSE),0)</f>
        <v>94464.85</v>
      </c>
      <c r="D45" s="19"/>
      <c r="E45" s="19"/>
      <c r="F45" s="91" t="str">
        <f t="shared" si="213"/>
        <v>m2</v>
      </c>
      <c r="G45" s="92">
        <f t="shared" ca="1" si="58"/>
        <v>10190.204080782223</v>
      </c>
      <c r="H45" s="90">
        <f t="shared" ca="1" si="179"/>
        <v>0</v>
      </c>
      <c r="I45" s="90">
        <f t="shared" ca="1" si="180"/>
        <v>0</v>
      </c>
      <c r="J45" s="90">
        <f t="shared" ca="1" si="180"/>
        <v>1061.9146267888614</v>
      </c>
      <c r="K45" s="90">
        <f t="shared" ca="1" si="180"/>
        <v>0</v>
      </c>
      <c r="L45" s="90">
        <f t="shared" ca="1" si="180"/>
        <v>0</v>
      </c>
      <c r="M45" s="90">
        <f t="shared" ca="1" si="180"/>
        <v>0</v>
      </c>
      <c r="N45" s="90">
        <f t="shared" ca="1" si="180"/>
        <v>1737.2402443187368</v>
      </c>
      <c r="O45" s="90">
        <f t="shared" ca="1" si="180"/>
        <v>0</v>
      </c>
      <c r="P45" s="90">
        <f t="shared" ca="1" si="180"/>
        <v>0</v>
      </c>
      <c r="Q45" s="90">
        <f t="shared" ca="1" si="180"/>
        <v>0</v>
      </c>
      <c r="R45" s="90">
        <f t="shared" ca="1" si="180"/>
        <v>0</v>
      </c>
      <c r="S45" s="90">
        <f t="shared" ca="1" si="180"/>
        <v>1129.8906832536413</v>
      </c>
      <c r="T45" s="90">
        <f t="shared" ca="1" si="180"/>
        <v>0</v>
      </c>
      <c r="U45" s="90">
        <f t="shared" ca="1" si="180"/>
        <v>0</v>
      </c>
      <c r="V45" s="90">
        <f t="shared" ca="1" si="180"/>
        <v>238.86330270178624</v>
      </c>
      <c r="W45" s="90">
        <f t="shared" ca="1" si="180"/>
        <v>1544.3937714313363</v>
      </c>
      <c r="X45" s="90">
        <f t="shared" ca="1" si="180"/>
        <v>0</v>
      </c>
      <c r="Y45" s="90">
        <f t="shared" ca="1" si="180"/>
        <v>0</v>
      </c>
      <c r="Z45" s="90">
        <f t="shared" ca="1" si="180"/>
        <v>0</v>
      </c>
      <c r="AA45" s="90">
        <f t="shared" ca="1" si="180"/>
        <v>835.24459301743366</v>
      </c>
      <c r="AB45" s="90">
        <f t="shared" ca="1" si="180"/>
        <v>0</v>
      </c>
      <c r="AC45" s="90">
        <f t="shared" ca="1" si="180"/>
        <v>0</v>
      </c>
      <c r="AD45" s="90">
        <f t="shared" ca="1" si="180"/>
        <v>3113.4916728443663</v>
      </c>
      <c r="AE45" s="90">
        <f t="shared" ca="1" si="180"/>
        <v>0</v>
      </c>
      <c r="AF45" s="90">
        <f t="shared" ca="1" si="180"/>
        <v>0</v>
      </c>
      <c r="AG45" s="90">
        <f t="shared" ca="1" si="180"/>
        <v>0</v>
      </c>
      <c r="AH45" s="90">
        <f t="shared" ca="1" si="180"/>
        <v>0</v>
      </c>
      <c r="AI45" s="90">
        <f t="shared" ca="1" si="180"/>
        <v>0</v>
      </c>
      <c r="AJ45" s="90">
        <f t="shared" ca="1" si="180"/>
        <v>0</v>
      </c>
      <c r="AK45" s="90">
        <f t="shared" ca="1" si="180"/>
        <v>0</v>
      </c>
      <c r="AL45" s="90">
        <f t="shared" ca="1" si="180"/>
        <v>0</v>
      </c>
      <c r="AM45" s="90">
        <f t="shared" ca="1" si="180"/>
        <v>0</v>
      </c>
      <c r="AN45" s="90">
        <f t="shared" ca="1" si="180"/>
        <v>0</v>
      </c>
      <c r="AO45" s="90">
        <f t="shared" ca="1" si="180"/>
        <v>0</v>
      </c>
      <c r="AP45" s="90">
        <f t="shared" ca="1" si="180"/>
        <v>0</v>
      </c>
      <c r="AQ45" s="90">
        <f t="shared" ca="1" si="180"/>
        <v>0</v>
      </c>
      <c r="AR45" s="90">
        <f t="shared" ref="I45:BF49" ca="1" si="217">$C45*AR$7</f>
        <v>0</v>
      </c>
      <c r="AS45" s="90">
        <f t="shared" ca="1" si="217"/>
        <v>0</v>
      </c>
      <c r="AT45" s="90">
        <f t="shared" ca="1" si="217"/>
        <v>164.75091275670474</v>
      </c>
      <c r="AU45" s="90">
        <f t="shared" ca="1" si="217"/>
        <v>0</v>
      </c>
      <c r="AV45" s="90">
        <f t="shared" ca="1" si="217"/>
        <v>0</v>
      </c>
      <c r="AW45" s="90">
        <f t="shared" ca="1" si="217"/>
        <v>0</v>
      </c>
      <c r="AX45" s="90">
        <f t="shared" ca="1" si="217"/>
        <v>364.41427366935693</v>
      </c>
      <c r="AY45" s="90">
        <f t="shared" ca="1" si="217"/>
        <v>0</v>
      </c>
      <c r="AZ45" s="90">
        <f t="shared" ca="1" si="217"/>
        <v>0</v>
      </c>
      <c r="BA45" s="90">
        <f t="shared" ca="1" si="217"/>
        <v>0</v>
      </c>
      <c r="BB45" s="90">
        <f t="shared" ca="1" si="217"/>
        <v>0</v>
      </c>
      <c r="BC45" s="90">
        <f t="shared" ca="1" si="217"/>
        <v>0</v>
      </c>
      <c r="BD45" s="92">
        <f t="shared" ca="1" si="59"/>
        <v>10144.198593543588</v>
      </c>
      <c r="BE45" s="90">
        <f t="shared" ca="1" si="217"/>
        <v>0</v>
      </c>
      <c r="BF45" s="90">
        <f t="shared" ca="1" si="217"/>
        <v>1464.4399549754319</v>
      </c>
      <c r="BG45" s="90">
        <f t="shared" ca="1" si="182"/>
        <v>0</v>
      </c>
      <c r="BH45" s="90">
        <f t="shared" ca="1" si="182"/>
        <v>0</v>
      </c>
      <c r="BI45" s="90">
        <f t="shared" ca="1" si="182"/>
        <v>1874.6782346714385</v>
      </c>
      <c r="BJ45" s="90">
        <f t="shared" ca="1" si="182"/>
        <v>0</v>
      </c>
      <c r="BK45" s="90">
        <f t="shared" ca="1" si="182"/>
        <v>0</v>
      </c>
      <c r="BL45" s="90">
        <f t="shared" ca="1" si="182"/>
        <v>0</v>
      </c>
      <c r="BM45" s="90">
        <f t="shared" ca="1" si="182"/>
        <v>0</v>
      </c>
      <c r="BN45" s="90">
        <f t="shared" ca="1" si="182"/>
        <v>1630.2797550040571</v>
      </c>
      <c r="BO45" s="90">
        <f t="shared" ca="1" si="182"/>
        <v>0</v>
      </c>
      <c r="BP45" s="90">
        <f t="shared" ca="1" si="182"/>
        <v>0</v>
      </c>
      <c r="BQ45" s="90">
        <f t="shared" ca="1" si="182"/>
        <v>0</v>
      </c>
      <c r="BR45" s="90">
        <f t="shared" ca="1" si="182"/>
        <v>1505.2959128239449</v>
      </c>
      <c r="BS45" s="90">
        <f t="shared" ca="1" si="182"/>
        <v>0</v>
      </c>
      <c r="BT45" s="90">
        <f t="shared" ca="1" si="182"/>
        <v>0</v>
      </c>
      <c r="BU45" s="90">
        <f t="shared" ca="1" si="182"/>
        <v>0</v>
      </c>
      <c r="BV45" s="90">
        <f t="shared" ca="1" si="182"/>
        <v>671.63928041139513</v>
      </c>
      <c r="BW45" s="90">
        <f t="shared" ca="1" si="182"/>
        <v>0</v>
      </c>
      <c r="BX45" s="90">
        <f t="shared" ca="1" si="182"/>
        <v>0</v>
      </c>
      <c r="BY45" s="90">
        <f t="shared" ca="1" si="182"/>
        <v>2399.5786126158123</v>
      </c>
      <c r="BZ45" s="90">
        <f t="shared" ca="1" si="182"/>
        <v>0</v>
      </c>
      <c r="CA45" s="90">
        <f t="shared" ca="1" si="182"/>
        <v>0</v>
      </c>
      <c r="CB45" s="90">
        <f t="shared" ca="1" si="182"/>
        <v>0</v>
      </c>
      <c r="CC45" s="90">
        <f t="shared" ca="1" si="182"/>
        <v>598.28684304150818</v>
      </c>
      <c r="CD45" s="90">
        <f t="shared" ca="1" si="182"/>
        <v>0</v>
      </c>
      <c r="CE45" s="90">
        <f t="shared" ca="1" si="182"/>
        <v>0</v>
      </c>
      <c r="CF45" s="90">
        <f t="shared" ca="1" si="183"/>
        <v>0</v>
      </c>
      <c r="CG45" s="92">
        <f t="shared" ca="1" si="138"/>
        <v>2295.3063137536856</v>
      </c>
      <c r="CH45" s="90">
        <f t="shared" ca="1" si="214"/>
        <v>0</v>
      </c>
      <c r="CI45" s="90">
        <f t="shared" ca="1" si="185"/>
        <v>91.523243720058559</v>
      </c>
      <c r="CJ45" s="90">
        <f t="shared" ca="1" si="185"/>
        <v>215.79250362797299</v>
      </c>
      <c r="CK45" s="90">
        <f t="shared" ca="1" si="185"/>
        <v>153.79398458300582</v>
      </c>
      <c r="CL45" s="90">
        <f t="shared" ca="1" si="185"/>
        <v>104.83942764958499</v>
      </c>
      <c r="CM45" s="90">
        <f t="shared" ca="1" si="185"/>
        <v>107.34613689015171</v>
      </c>
      <c r="CN45" s="90">
        <f t="shared" ca="1" si="185"/>
        <v>55.782787534421608</v>
      </c>
      <c r="CO45" s="90">
        <f t="shared" ca="1" si="185"/>
        <v>171.64719881220054</v>
      </c>
      <c r="CP45" s="90">
        <f t="shared" ca="1" si="185"/>
        <v>112.42761082578019</v>
      </c>
      <c r="CQ45" s="90">
        <f t="shared" ca="1" si="185"/>
        <v>115.70561521729054</v>
      </c>
      <c r="CR45" s="90">
        <f t="shared" ca="1" si="185"/>
        <v>107.53896067788762</v>
      </c>
      <c r="CS45" s="90">
        <f t="shared" ca="1" si="185"/>
        <v>63.677220255844439</v>
      </c>
      <c r="CT45" s="90">
        <f t="shared" ca="1" si="185"/>
        <v>995.23162395948657</v>
      </c>
      <c r="CU45" s="90">
        <f t="shared" ca="1" si="185"/>
        <v>0</v>
      </c>
      <c r="CV45" s="90">
        <f t="shared" ca="1" si="185"/>
        <v>0</v>
      </c>
      <c r="CW45" s="90">
        <f t="shared" ca="1" si="185"/>
        <v>0</v>
      </c>
      <c r="CX45" s="90">
        <f t="shared" ca="1" si="185"/>
        <v>0</v>
      </c>
      <c r="CY45" s="92">
        <f t="shared" ca="1" si="140"/>
        <v>4064.9069266848069</v>
      </c>
      <c r="CZ45" s="90">
        <f t="shared" ca="1" si="186"/>
        <v>0</v>
      </c>
      <c r="DA45" s="90">
        <f t="shared" ca="1" si="215"/>
        <v>587.32991486780907</v>
      </c>
      <c r="DB45" s="90">
        <f t="shared" ca="1" si="215"/>
        <v>216.81333544539837</v>
      </c>
      <c r="DC45" s="90">
        <f t="shared" ca="1" si="215"/>
        <v>513.09275658948673</v>
      </c>
      <c r="DD45" s="90">
        <f t="shared" ca="1" si="215"/>
        <v>0</v>
      </c>
      <c r="DE45" s="90">
        <f t="shared" ca="1" si="215"/>
        <v>0</v>
      </c>
      <c r="DF45" s="90">
        <f t="shared" ca="1" si="215"/>
        <v>0</v>
      </c>
      <c r="DG45" s="90">
        <f t="shared" ca="1" si="215"/>
        <v>0</v>
      </c>
      <c r="DH45" s="90">
        <f t="shared" ca="1" si="215"/>
        <v>240.05427315544915</v>
      </c>
      <c r="DI45" s="90">
        <f t="shared" ca="1" si="215"/>
        <v>499.06199038776265</v>
      </c>
      <c r="DJ45" s="90">
        <f t="shared" ca="1" si="215"/>
        <v>0</v>
      </c>
      <c r="DK45" s="90">
        <f t="shared" ca="1" si="215"/>
        <v>0</v>
      </c>
      <c r="DL45" s="90">
        <f t="shared" ca="1" si="215"/>
        <v>0</v>
      </c>
      <c r="DM45" s="90">
        <f t="shared" ca="1" si="215"/>
        <v>0</v>
      </c>
      <c r="DN45" s="90">
        <f t="shared" ca="1" si="215"/>
        <v>414.58248620793904</v>
      </c>
      <c r="DO45" s="90">
        <f t="shared" ca="1" si="215"/>
        <v>0</v>
      </c>
      <c r="DP45" s="90">
        <f t="shared" ca="1" si="187"/>
        <v>0</v>
      </c>
      <c r="DQ45" s="90">
        <f t="shared" ca="1" si="187"/>
        <v>281.53407267016649</v>
      </c>
      <c r="DR45" s="90">
        <f t="shared" ca="1" si="187"/>
        <v>161.60901927418445</v>
      </c>
      <c r="DS45" s="90">
        <f t="shared" ca="1" si="187"/>
        <v>256.35355450700746</v>
      </c>
      <c r="DT45" s="90">
        <f t="shared" ca="1" si="187"/>
        <v>130.91600929692848</v>
      </c>
      <c r="DU45" s="90">
        <f t="shared" ca="1" si="187"/>
        <v>763.55951428267463</v>
      </c>
      <c r="DV45" s="92">
        <f t="shared" ca="1" si="60"/>
        <v>6831.4292073620409</v>
      </c>
      <c r="DW45" s="90">
        <f t="shared" ca="1" si="188"/>
        <v>0</v>
      </c>
      <c r="DX45" s="90">
        <f t="shared" ca="1" si="188"/>
        <v>0</v>
      </c>
      <c r="DY45" s="90">
        <f t="shared" ca="1" si="188"/>
        <v>0</v>
      </c>
      <c r="DZ45" s="90">
        <f t="shared" ca="1" si="188"/>
        <v>6831.4292073620409</v>
      </c>
      <c r="EA45" s="90">
        <f t="shared" ca="1" si="188"/>
        <v>0</v>
      </c>
      <c r="EB45" s="92">
        <f t="shared" ca="1" si="61"/>
        <v>6281.0760894365285</v>
      </c>
      <c r="EC45" s="90">
        <f t="shared" ca="1" si="189"/>
        <v>0</v>
      </c>
      <c r="ED45" s="90">
        <f t="shared" ca="1" si="190"/>
        <v>462.52755389968371</v>
      </c>
      <c r="EE45" s="90">
        <f t="shared" ca="1" si="190"/>
        <v>303.24376265407932</v>
      </c>
      <c r="EF45" s="90">
        <f t="shared" ca="1" si="190"/>
        <v>222.16703119900691</v>
      </c>
      <c r="EG45" s="90">
        <f t="shared" ca="1" si="190"/>
        <v>344.7235621687966</v>
      </c>
      <c r="EH45" s="90">
        <f t="shared" ca="1" si="190"/>
        <v>457.70695920628617</v>
      </c>
      <c r="EI45" s="90">
        <f t="shared" ca="1" si="190"/>
        <v>373.35222335970354</v>
      </c>
      <c r="EJ45" s="90">
        <f t="shared" ca="1" si="190"/>
        <v>317.29721400730176</v>
      </c>
      <c r="EK45" s="90">
        <f t="shared" ca="1" si="190"/>
        <v>239.5325146709873</v>
      </c>
      <c r="EL45" s="90">
        <f t="shared" ca="1" si="190"/>
        <v>157.86596927695811</v>
      </c>
      <c r="EM45" s="90">
        <f t="shared" ca="1" si="190"/>
        <v>130.04263096424233</v>
      </c>
      <c r="EN45" s="90">
        <f t="shared" ca="1" si="190"/>
        <v>220.30684877614291</v>
      </c>
      <c r="EO45" s="90">
        <f t="shared" ca="1" si="190"/>
        <v>1193.6586441154791</v>
      </c>
      <c r="EP45" s="90">
        <f t="shared" ca="1" si="190"/>
        <v>0</v>
      </c>
      <c r="EQ45" s="90">
        <f t="shared" ca="1" si="190"/>
        <v>0</v>
      </c>
      <c r="ER45" s="90">
        <f t="shared" ca="1" si="190"/>
        <v>0</v>
      </c>
      <c r="ES45" s="90">
        <f t="shared" ca="1" si="190"/>
        <v>600.92966319106483</v>
      </c>
      <c r="ET45" s="90">
        <f t="shared" ca="1" si="190"/>
        <v>579.53756532812895</v>
      </c>
      <c r="EU45" s="90">
        <f t="shared" ca="1" si="190"/>
        <v>0</v>
      </c>
      <c r="EV45" s="90">
        <f t="shared" ca="1" si="190"/>
        <v>0</v>
      </c>
      <c r="EW45" s="90">
        <f t="shared" ca="1" si="190"/>
        <v>678.1839466186666</v>
      </c>
      <c r="EX45" s="90">
        <f t="shared" ca="1" si="190"/>
        <v>0</v>
      </c>
      <c r="EY45" s="90">
        <f t="shared" ca="1" si="190"/>
        <v>0</v>
      </c>
      <c r="EZ45" s="90">
        <f t="shared" ca="1" si="190"/>
        <v>0</v>
      </c>
      <c r="FA45" s="90">
        <f t="shared" ca="1" si="190"/>
        <v>0</v>
      </c>
      <c r="FB45" s="90">
        <f t="shared" ca="1" si="190"/>
        <v>0</v>
      </c>
      <c r="FC45" s="90">
        <f t="shared" ca="1" si="190"/>
        <v>0</v>
      </c>
      <c r="FD45" s="90">
        <f t="shared" ca="1" si="190"/>
        <v>0</v>
      </c>
      <c r="FE45" s="92">
        <f t="shared" ca="1" si="62"/>
        <v>2325.4095097919849</v>
      </c>
      <c r="FF45" s="90">
        <f t="shared" ca="1" si="191"/>
        <v>0</v>
      </c>
      <c r="FG45" s="90">
        <f t="shared" ca="1" si="191"/>
        <v>244.5686183036191</v>
      </c>
      <c r="FH45" s="90">
        <f t="shared" ca="1" si="191"/>
        <v>0</v>
      </c>
      <c r="FI45" s="90">
        <f t="shared" ca="1" si="191"/>
        <v>0</v>
      </c>
      <c r="FJ45" s="90">
        <f t="shared" ca="1" si="191"/>
        <v>222.42791044123786</v>
      </c>
      <c r="FK45" s="90">
        <f t="shared" ca="1" si="191"/>
        <v>0</v>
      </c>
      <c r="FL45" s="90">
        <f t="shared" ca="1" si="191"/>
        <v>141.95233550087158</v>
      </c>
      <c r="FM45" s="90">
        <f t="shared" ca="1" si="191"/>
        <v>189.76129228362618</v>
      </c>
      <c r="FN45" s="90">
        <f t="shared" ca="1" si="191"/>
        <v>0</v>
      </c>
      <c r="FO45" s="90">
        <f t="shared" ca="1" si="191"/>
        <v>126.53777505774859</v>
      </c>
      <c r="FP45" s="90">
        <f t="shared" ca="1" si="191"/>
        <v>0</v>
      </c>
      <c r="FQ45" s="90">
        <f t="shared" ca="1" si="191"/>
        <v>0</v>
      </c>
      <c r="FR45" s="90">
        <f t="shared" ca="1" si="191"/>
        <v>0</v>
      </c>
      <c r="FS45" s="90">
        <f t="shared" ca="1" si="191"/>
        <v>1400.1615782048814</v>
      </c>
      <c r="FT45" s="90">
        <f t="shared" ca="1" si="192"/>
        <v>0</v>
      </c>
      <c r="FU45" s="90">
        <f t="shared" ca="1" si="192"/>
        <v>0</v>
      </c>
      <c r="FV45" s="90">
        <f t="shared" ca="1" si="192"/>
        <v>0</v>
      </c>
      <c r="FW45" s="92">
        <f t="shared" ca="1" si="63"/>
        <v>10951.585820521059</v>
      </c>
      <c r="FX45" s="90">
        <f t="shared" ca="1" si="193"/>
        <v>0</v>
      </c>
      <c r="FY45" s="90">
        <f t="shared" ca="1" si="194"/>
        <v>320.31433915658118</v>
      </c>
      <c r="FZ45" s="90">
        <f t="shared" ca="1" si="194"/>
        <v>754.73499034981978</v>
      </c>
      <c r="GA45" s="90">
        <f t="shared" ca="1" si="194"/>
        <v>0</v>
      </c>
      <c r="GB45" s="90">
        <f t="shared" ca="1" si="194"/>
        <v>1227.312066363269</v>
      </c>
      <c r="GC45" s="90">
        <f t="shared" ca="1" si="194"/>
        <v>0</v>
      </c>
      <c r="GD45" s="90">
        <f t="shared" ca="1" si="194"/>
        <v>596.83499334561429</v>
      </c>
      <c r="GE45" s="90">
        <f t="shared" ca="1" si="194"/>
        <v>1095.5226787336542</v>
      </c>
      <c r="GF45" s="90">
        <f t="shared" ca="1" si="194"/>
        <v>0</v>
      </c>
      <c r="GG45" s="90">
        <f t="shared" ca="1" si="194"/>
        <v>5998.3397037369505</v>
      </c>
      <c r="GH45" s="90">
        <f t="shared" ca="1" si="194"/>
        <v>0</v>
      </c>
      <c r="GI45" s="90">
        <f t="shared" ca="1" si="194"/>
        <v>0</v>
      </c>
      <c r="GJ45" s="90">
        <f t="shared" ca="1" si="194"/>
        <v>0</v>
      </c>
      <c r="GK45" s="90">
        <f t="shared" ca="1" si="194"/>
        <v>0</v>
      </c>
      <c r="GL45" s="90">
        <f t="shared" ca="1" si="194"/>
        <v>0</v>
      </c>
      <c r="GM45" s="90">
        <f t="shared" ca="1" si="194"/>
        <v>0</v>
      </c>
      <c r="GN45" s="90">
        <f t="shared" ca="1" si="194"/>
        <v>0</v>
      </c>
      <c r="GO45" s="90">
        <f t="shared" ca="1" si="194"/>
        <v>958.52704883517026</v>
      </c>
      <c r="GP45" s="90">
        <f t="shared" ca="1" si="194"/>
        <v>0</v>
      </c>
      <c r="GQ45" s="90">
        <f t="shared" ca="1" si="194"/>
        <v>0</v>
      </c>
      <c r="GR45" s="90">
        <f t="shared" ca="1" si="194"/>
        <v>0</v>
      </c>
      <c r="GS45" s="92">
        <f t="shared" ca="1" si="64"/>
        <v>2597.2570227723595</v>
      </c>
      <c r="GT45" s="90">
        <f t="shared" ca="1" si="195"/>
        <v>0</v>
      </c>
      <c r="GU45" s="90">
        <f t="shared" ca="1" si="195"/>
        <v>572.11952078817126</v>
      </c>
      <c r="GV45" s="90">
        <f t="shared" ca="1" si="195"/>
        <v>994.06333865732211</v>
      </c>
      <c r="GW45" s="90">
        <f t="shared" ca="1" si="195"/>
        <v>491.59857554480834</v>
      </c>
      <c r="GX45" s="90">
        <f t="shared" ca="1" si="195"/>
        <v>0</v>
      </c>
      <c r="GY45" s="90">
        <f t="shared" ca="1" si="195"/>
        <v>539.47558778205791</v>
      </c>
      <c r="GZ45" s="90">
        <f t="shared" ca="1" si="195"/>
        <v>0</v>
      </c>
      <c r="HA45" s="90">
        <f t="shared" ca="1" si="195"/>
        <v>0</v>
      </c>
      <c r="HB45" s="90">
        <f t="shared" ca="1" si="195"/>
        <v>0</v>
      </c>
      <c r="HC45" s="90">
        <f t="shared" ca="1" si="195"/>
        <v>0</v>
      </c>
      <c r="HD45" s="90">
        <f t="shared" ca="1" si="195"/>
        <v>0</v>
      </c>
      <c r="HE45" s="92">
        <f t="shared" ca="1" si="65"/>
        <v>474.43725843631296</v>
      </c>
      <c r="HF45" s="90">
        <f t="shared" ca="1" si="196"/>
        <v>0</v>
      </c>
      <c r="HG45" s="90">
        <f t="shared" ca="1" si="196"/>
        <v>0</v>
      </c>
      <c r="HH45" s="90">
        <f t="shared" ca="1" si="196"/>
        <v>0</v>
      </c>
      <c r="HI45" s="90">
        <f t="shared" ca="1" si="196"/>
        <v>0</v>
      </c>
      <c r="HJ45" s="90">
        <f t="shared" ca="1" si="196"/>
        <v>0</v>
      </c>
      <c r="HK45" s="90">
        <f t="shared" ca="1" si="196"/>
        <v>0</v>
      </c>
      <c r="HL45" s="90">
        <f t="shared" ca="1" si="196"/>
        <v>0</v>
      </c>
      <c r="HM45" s="90">
        <f t="shared" ca="1" si="196"/>
        <v>0</v>
      </c>
      <c r="HN45" s="90">
        <f t="shared" ca="1" si="196"/>
        <v>474.43725843631296</v>
      </c>
      <c r="HO45" s="90">
        <f t="shared" ca="1" si="196"/>
        <v>0</v>
      </c>
      <c r="HP45" s="90">
        <f t="shared" ca="1" si="196"/>
        <v>0</v>
      </c>
      <c r="HQ45" s="90">
        <f t="shared" ca="1" si="196"/>
        <v>0</v>
      </c>
      <c r="HR45" s="90">
        <f t="shared" ca="1" si="196"/>
        <v>0</v>
      </c>
      <c r="HS45" s="90">
        <f t="shared" ca="1" si="196"/>
        <v>0</v>
      </c>
      <c r="HT45" s="90">
        <f t="shared" ca="1" si="196"/>
        <v>0</v>
      </c>
      <c r="HU45" s="90">
        <f t="shared" ca="1" si="196"/>
        <v>0</v>
      </c>
      <c r="HV45" s="92">
        <f t="shared" ca="1" si="66"/>
        <v>991.18232441703276</v>
      </c>
      <c r="HW45" s="90">
        <f t="shared" ca="1" si="197"/>
        <v>991.18232441703276</v>
      </c>
      <c r="HX45" s="90">
        <f t="shared" ca="1" si="197"/>
        <v>0</v>
      </c>
      <c r="HY45" s="90">
        <f t="shared" ca="1" si="197"/>
        <v>0</v>
      </c>
      <c r="HZ45" s="90">
        <f t="shared" ca="1" si="197"/>
        <v>0</v>
      </c>
      <c r="IA45" s="90">
        <f t="shared" ca="1" si="197"/>
        <v>0</v>
      </c>
      <c r="IB45" s="90">
        <f t="shared" ca="1" si="197"/>
        <v>0</v>
      </c>
      <c r="IC45" s="90">
        <f t="shared" ca="1" si="197"/>
        <v>0</v>
      </c>
      <c r="ID45" s="90">
        <f t="shared" ca="1" si="197"/>
        <v>0</v>
      </c>
      <c r="IE45" s="90">
        <f t="shared" ca="1" si="197"/>
        <v>0</v>
      </c>
      <c r="IF45" s="92">
        <f t="shared" ca="1" si="149"/>
        <v>428.25028998568979</v>
      </c>
      <c r="IG45" s="90">
        <f t="shared" ca="1" si="198"/>
        <v>428.25028998568979</v>
      </c>
      <c r="IH45" s="90">
        <f t="shared" ca="1" si="216"/>
        <v>0</v>
      </c>
      <c r="II45" s="90">
        <f t="shared" ca="1" si="216"/>
        <v>0</v>
      </c>
      <c r="IJ45" s="90">
        <f t="shared" ca="1" si="216"/>
        <v>0</v>
      </c>
      <c r="IK45" s="90">
        <f t="shared" ca="1" si="216"/>
        <v>0</v>
      </c>
      <c r="IL45" s="90">
        <f t="shared" ca="1" si="216"/>
        <v>0</v>
      </c>
      <c r="IM45" s="90">
        <f t="shared" ca="1" si="216"/>
        <v>0</v>
      </c>
      <c r="IN45" s="90">
        <f t="shared" ca="1" si="216"/>
        <v>0</v>
      </c>
      <c r="IO45" s="90">
        <f t="shared" ca="1" si="216"/>
        <v>0</v>
      </c>
      <c r="IP45" s="90">
        <f t="shared" ca="1" si="216"/>
        <v>0</v>
      </c>
      <c r="IQ45" s="90">
        <f t="shared" ca="1" si="216"/>
        <v>0</v>
      </c>
      <c r="IR45" s="90">
        <f t="shared" ca="1" si="216"/>
        <v>0</v>
      </c>
      <c r="IS45" s="90">
        <f t="shared" ca="1" si="216"/>
        <v>0</v>
      </c>
      <c r="IT45" s="90">
        <f t="shared" ca="1" si="216"/>
        <v>0</v>
      </c>
      <c r="IU45" s="90">
        <f t="shared" ca="1" si="216"/>
        <v>0</v>
      </c>
      <c r="IV45" s="90">
        <f t="shared" ca="1" si="216"/>
        <v>0</v>
      </c>
      <c r="IW45" s="90">
        <f t="shared" ca="1" si="199"/>
        <v>0</v>
      </c>
      <c r="IX45" s="90">
        <f t="shared" ca="1" si="199"/>
        <v>0</v>
      </c>
      <c r="IY45" s="92">
        <f t="shared" ca="1" si="151"/>
        <v>17822.044831035997</v>
      </c>
      <c r="IZ45" s="90">
        <f t="shared" ca="1" si="200"/>
        <v>17822.044831035997</v>
      </c>
      <c r="JA45" s="90">
        <f t="shared" ca="1" si="201"/>
        <v>0</v>
      </c>
      <c r="JB45" s="90">
        <f t="shared" ca="1" si="201"/>
        <v>0</v>
      </c>
      <c r="JC45" s="90">
        <f t="shared" ca="1" si="201"/>
        <v>0</v>
      </c>
      <c r="JD45" s="90">
        <f t="shared" ca="1" si="201"/>
        <v>0</v>
      </c>
      <c r="JE45" s="90">
        <f t="shared" ca="1" si="201"/>
        <v>0</v>
      </c>
      <c r="JF45" s="90">
        <f t="shared" ca="1" si="201"/>
        <v>0</v>
      </c>
      <c r="JG45" s="90">
        <f t="shared" ca="1" si="201"/>
        <v>0</v>
      </c>
      <c r="JH45" s="90">
        <f t="shared" ca="1" si="201"/>
        <v>0</v>
      </c>
      <c r="JI45" s="90">
        <f t="shared" ca="1" si="201"/>
        <v>0</v>
      </c>
      <c r="JJ45" s="90">
        <f t="shared" ca="1" si="201"/>
        <v>0</v>
      </c>
      <c r="JK45" s="90">
        <f t="shared" ca="1" si="201"/>
        <v>0</v>
      </c>
      <c r="JL45" s="90">
        <f t="shared" ca="1" si="201"/>
        <v>0</v>
      </c>
      <c r="JM45" s="90">
        <f t="shared" ca="1" si="201"/>
        <v>0</v>
      </c>
      <c r="JN45" s="90">
        <f t="shared" ca="1" si="201"/>
        <v>0</v>
      </c>
      <c r="JO45" s="90">
        <f t="shared" ca="1" si="201"/>
        <v>0</v>
      </c>
      <c r="JP45" s="90">
        <f t="shared" ca="1" si="201"/>
        <v>0</v>
      </c>
      <c r="JQ45" s="90">
        <f t="shared" ca="1" si="201"/>
        <v>0</v>
      </c>
      <c r="JR45" s="90">
        <f t="shared" ca="1" si="201"/>
        <v>0</v>
      </c>
      <c r="JS45" s="90">
        <f t="shared" ca="1" si="201"/>
        <v>0</v>
      </c>
      <c r="JT45" s="92">
        <f t="shared" ca="1" si="153"/>
        <v>3829.0153788293037</v>
      </c>
      <c r="JU45" s="90">
        <f t="shared" ca="1" si="202"/>
        <v>2942.9333613040867</v>
      </c>
      <c r="JV45" s="90">
        <f t="shared" ca="1" si="202"/>
        <v>0</v>
      </c>
      <c r="JW45" s="90">
        <f t="shared" ca="1" si="202"/>
        <v>0</v>
      </c>
      <c r="JX45" s="90">
        <f t="shared" ca="1" si="202"/>
        <v>0</v>
      </c>
      <c r="JY45" s="90">
        <f t="shared" ca="1" si="202"/>
        <v>0</v>
      </c>
      <c r="JZ45" s="90">
        <f t="shared" ca="1" si="202"/>
        <v>0</v>
      </c>
      <c r="KA45" s="90">
        <f t="shared" ca="1" si="202"/>
        <v>0</v>
      </c>
      <c r="KB45" s="90">
        <f t="shared" ca="1" si="202"/>
        <v>0</v>
      </c>
      <c r="KC45" s="90">
        <f t="shared" ca="1" si="202"/>
        <v>0</v>
      </c>
      <c r="KD45" s="90">
        <f t="shared" ca="1" si="202"/>
        <v>0</v>
      </c>
      <c r="KE45" s="90">
        <f t="shared" ca="1" si="203"/>
        <v>0</v>
      </c>
      <c r="KF45" s="90">
        <f t="shared" ca="1" si="203"/>
        <v>0</v>
      </c>
      <c r="KG45" s="90">
        <f t="shared" ca="1" si="203"/>
        <v>0</v>
      </c>
      <c r="KH45" s="90">
        <f t="shared" ca="1" si="203"/>
        <v>0</v>
      </c>
      <c r="KI45" s="90">
        <f t="shared" ca="1" si="203"/>
        <v>0</v>
      </c>
      <c r="KJ45" s="90">
        <f t="shared" ca="1" si="203"/>
        <v>0</v>
      </c>
      <c r="KK45" s="90">
        <f t="shared" ca="1" si="203"/>
        <v>0</v>
      </c>
      <c r="KL45" s="90">
        <f t="shared" ca="1" si="203"/>
        <v>0</v>
      </c>
      <c r="KM45" s="90">
        <f t="shared" ca="1" si="203"/>
        <v>224.45823150033939</v>
      </c>
      <c r="KN45" s="90">
        <f t="shared" ca="1" si="204"/>
        <v>0</v>
      </c>
      <c r="KO45" s="90">
        <f t="shared" ca="1" si="205"/>
        <v>0</v>
      </c>
      <c r="KP45" s="90">
        <f t="shared" ca="1" si="205"/>
        <v>0</v>
      </c>
      <c r="KQ45" s="90">
        <f t="shared" ca="1" si="205"/>
        <v>0</v>
      </c>
      <c r="KR45" s="90">
        <f t="shared" ca="1" si="205"/>
        <v>0</v>
      </c>
      <c r="KS45" s="90">
        <f t="shared" ca="1" si="205"/>
        <v>0</v>
      </c>
      <c r="KT45" s="90">
        <f t="shared" ca="1" si="205"/>
        <v>0</v>
      </c>
      <c r="KU45" s="90">
        <f t="shared" ca="1" si="205"/>
        <v>0</v>
      </c>
      <c r="KV45" s="90">
        <f t="shared" ca="1" si="205"/>
        <v>0</v>
      </c>
      <c r="KW45" s="90">
        <f t="shared" ca="1" si="205"/>
        <v>0</v>
      </c>
      <c r="KX45" s="90">
        <f t="shared" ca="1" si="205"/>
        <v>0</v>
      </c>
      <c r="KY45" s="90">
        <f t="shared" ca="1" si="206"/>
        <v>0</v>
      </c>
      <c r="KZ45" s="90">
        <f t="shared" ca="1" si="206"/>
        <v>0</v>
      </c>
      <c r="LA45" s="90">
        <f t="shared" ca="1" si="206"/>
        <v>0</v>
      </c>
      <c r="LB45" s="90">
        <f t="shared" ca="1" si="206"/>
        <v>209.02098590571805</v>
      </c>
      <c r="LC45" s="90">
        <f t="shared" ca="1" si="206"/>
        <v>0</v>
      </c>
      <c r="LD45" s="90">
        <f t="shared" ca="1" si="206"/>
        <v>0</v>
      </c>
      <c r="LE45" s="90">
        <f t="shared" ca="1" si="206"/>
        <v>0</v>
      </c>
      <c r="LF45" s="90">
        <f t="shared" ca="1" si="206"/>
        <v>0</v>
      </c>
      <c r="LG45" s="90">
        <f t="shared" ca="1" si="206"/>
        <v>452.60280011915933</v>
      </c>
      <c r="LH45" s="90">
        <f t="shared" ca="1" si="206"/>
        <v>0</v>
      </c>
      <c r="LI45" s="90">
        <f t="shared" ca="1" si="206"/>
        <v>0</v>
      </c>
      <c r="LJ45" s="90">
        <f t="shared" ca="1" si="206"/>
        <v>0</v>
      </c>
      <c r="LK45" s="90">
        <f t="shared" ca="1" si="207"/>
        <v>0</v>
      </c>
      <c r="LL45" s="90">
        <f t="shared" ca="1" si="207"/>
        <v>0</v>
      </c>
      <c r="LM45" s="92">
        <f t="shared" ca="1" si="67"/>
        <v>386.8839162284641</v>
      </c>
      <c r="LN45" s="90">
        <f t="shared" ca="1" si="208"/>
        <v>386.8839162284641</v>
      </c>
      <c r="LO45" s="90">
        <f t="shared" ca="1" si="208"/>
        <v>0</v>
      </c>
      <c r="LP45" s="90">
        <f t="shared" ca="1" si="208"/>
        <v>0</v>
      </c>
      <c r="LQ45" s="90">
        <f t="shared" ca="1" si="208"/>
        <v>0</v>
      </c>
      <c r="LR45" s="90">
        <f t="shared" ca="1" si="208"/>
        <v>0</v>
      </c>
      <c r="LS45" s="92">
        <f t="shared" ca="1" si="68"/>
        <v>873.37833268614565</v>
      </c>
      <c r="LT45" s="90">
        <f t="shared" ca="1" si="209"/>
        <v>873.37833268614565</v>
      </c>
      <c r="LU45" s="90">
        <f t="shared" ca="1" si="209"/>
        <v>0</v>
      </c>
      <c r="LV45" s="90">
        <f t="shared" ca="1" si="209"/>
        <v>0</v>
      </c>
      <c r="LW45" s="90">
        <f t="shared" ca="1" si="209"/>
        <v>0</v>
      </c>
      <c r="LX45" s="90">
        <f t="shared" ca="1" si="209"/>
        <v>0</v>
      </c>
      <c r="LY45" s="90">
        <f t="shared" ca="1" si="209"/>
        <v>0</v>
      </c>
      <c r="LZ45" s="90">
        <f t="shared" ca="1" si="209"/>
        <v>0</v>
      </c>
      <c r="MA45" s="90">
        <f t="shared" ca="1" si="209"/>
        <v>0</v>
      </c>
      <c r="MB45" s="90">
        <f t="shared" ca="1" si="209"/>
        <v>0</v>
      </c>
      <c r="MC45" s="90">
        <f t="shared" ca="1" si="209"/>
        <v>0</v>
      </c>
      <c r="MD45" s="90">
        <f t="shared" ca="1" si="209"/>
        <v>0</v>
      </c>
      <c r="ME45" s="90">
        <f t="shared" ca="1" si="209"/>
        <v>0</v>
      </c>
      <c r="MF45" s="90">
        <f t="shared" ca="1" si="209"/>
        <v>0</v>
      </c>
      <c r="MG45" s="92">
        <f t="shared" ca="1" si="69"/>
        <v>3203.880658989508</v>
      </c>
      <c r="MH45" s="90">
        <f t="shared" ca="1" si="210"/>
        <v>3203.880658989508</v>
      </c>
      <c r="MI45" s="90">
        <f t="shared" ca="1" si="211"/>
        <v>0</v>
      </c>
      <c r="MJ45" s="90">
        <f t="shared" ca="1" si="211"/>
        <v>0</v>
      </c>
      <c r="MK45" s="90">
        <f t="shared" ca="1" si="211"/>
        <v>0</v>
      </c>
      <c r="ML45" s="90">
        <f t="shared" ca="1" si="211"/>
        <v>0</v>
      </c>
      <c r="MM45" s="90">
        <f t="shared" ca="1" si="211"/>
        <v>0</v>
      </c>
      <c r="MN45" s="90">
        <f t="shared" ca="1" si="211"/>
        <v>0</v>
      </c>
      <c r="MO45" s="90">
        <f t="shared" ca="1" si="211"/>
        <v>0</v>
      </c>
      <c r="MP45" s="90">
        <f t="shared" ca="1" si="211"/>
        <v>0</v>
      </c>
      <c r="MQ45" s="90">
        <f t="shared" ca="1" si="211"/>
        <v>0</v>
      </c>
      <c r="MR45" s="90">
        <f t="shared" ca="1" si="211"/>
        <v>0</v>
      </c>
      <c r="MS45" s="90">
        <f t="shared" ca="1" si="211"/>
        <v>0</v>
      </c>
      <c r="MT45" s="90">
        <f t="shared" ca="1" si="211"/>
        <v>0</v>
      </c>
      <c r="MU45" s="90">
        <f t="shared" ca="1" si="211"/>
        <v>0</v>
      </c>
      <c r="MV45" s="90">
        <f t="shared" ca="1" si="211"/>
        <v>0</v>
      </c>
      <c r="MW45" s="90">
        <f t="shared" ca="1" si="211"/>
        <v>0</v>
      </c>
      <c r="MX45" s="90">
        <f t="shared" ca="1" si="211"/>
        <v>0</v>
      </c>
      <c r="MY45" s="90">
        <f t="shared" ca="1" si="211"/>
        <v>0</v>
      </c>
      <c r="MZ45" s="90">
        <f t="shared" ca="1" si="211"/>
        <v>0</v>
      </c>
      <c r="NA45" s="90">
        <f t="shared" ca="1" si="211"/>
        <v>0</v>
      </c>
      <c r="NB45" s="90">
        <f t="shared" ca="1" si="211"/>
        <v>0</v>
      </c>
      <c r="NC45" s="92">
        <f t="shared" ca="1" si="70"/>
        <v>10774.403444743262</v>
      </c>
      <c r="ND45" s="90">
        <f t="shared" ca="1" si="212"/>
        <v>10774.403444743262</v>
      </c>
      <c r="NE45" s="90">
        <f t="shared" ca="1" si="212"/>
        <v>0</v>
      </c>
      <c r="NF45" s="90">
        <f t="shared" ca="1" si="212"/>
        <v>0</v>
      </c>
      <c r="NG45" s="90">
        <f t="shared" ca="1" si="212"/>
        <v>0</v>
      </c>
      <c r="NH45" s="90">
        <f t="shared" ca="1" si="212"/>
        <v>0</v>
      </c>
      <c r="NI45" s="90">
        <f t="shared" ca="1" si="212"/>
        <v>0</v>
      </c>
      <c r="NJ45" s="93">
        <f t="shared" ca="1" si="159"/>
        <v>94464.85</v>
      </c>
      <c r="NK45" s="94">
        <f t="shared" ca="1" si="160"/>
        <v>0</v>
      </c>
    </row>
    <row r="46" spans="1:375" x14ac:dyDescent="0.25">
      <c r="A46" s="67">
        <v>82575</v>
      </c>
      <c r="B46" s="98" t="s">
        <v>10</v>
      </c>
      <c r="C46" s="90">
        <f ca="1">IFERROR(HLOOKUP($A46,Náklady_2018!$D$1:$MN$27,24,FALSE),0)</f>
        <v>0</v>
      </c>
      <c r="D46" s="19"/>
      <c r="E46" s="19"/>
      <c r="F46" s="91" t="str">
        <f t="shared" si="213"/>
        <v>m2</v>
      </c>
      <c r="G46" s="92">
        <f t="shared" ca="1" si="58"/>
        <v>0</v>
      </c>
      <c r="H46" s="90">
        <f t="shared" ca="1" si="179"/>
        <v>0</v>
      </c>
      <c r="I46" s="90">
        <f t="shared" ca="1" si="217"/>
        <v>0</v>
      </c>
      <c r="J46" s="90">
        <f t="shared" ca="1" si="217"/>
        <v>0</v>
      </c>
      <c r="K46" s="90">
        <f t="shared" ca="1" si="217"/>
        <v>0</v>
      </c>
      <c r="L46" s="90">
        <f t="shared" ca="1" si="217"/>
        <v>0</v>
      </c>
      <c r="M46" s="90">
        <f t="shared" ca="1" si="217"/>
        <v>0</v>
      </c>
      <c r="N46" s="90">
        <f t="shared" ca="1" si="217"/>
        <v>0</v>
      </c>
      <c r="O46" s="90">
        <f t="shared" ca="1" si="217"/>
        <v>0</v>
      </c>
      <c r="P46" s="90">
        <f t="shared" ca="1" si="217"/>
        <v>0</v>
      </c>
      <c r="Q46" s="90">
        <f t="shared" ca="1" si="217"/>
        <v>0</v>
      </c>
      <c r="R46" s="90">
        <f t="shared" ca="1" si="217"/>
        <v>0</v>
      </c>
      <c r="S46" s="90">
        <f t="shared" ca="1" si="217"/>
        <v>0</v>
      </c>
      <c r="T46" s="90">
        <f t="shared" ca="1" si="217"/>
        <v>0</v>
      </c>
      <c r="U46" s="90">
        <f t="shared" ca="1" si="217"/>
        <v>0</v>
      </c>
      <c r="V46" s="90">
        <f t="shared" ca="1" si="217"/>
        <v>0</v>
      </c>
      <c r="W46" s="90">
        <f t="shared" ca="1" si="217"/>
        <v>0</v>
      </c>
      <c r="X46" s="90">
        <f t="shared" ca="1" si="217"/>
        <v>0</v>
      </c>
      <c r="Y46" s="90">
        <f t="shared" ca="1" si="217"/>
        <v>0</v>
      </c>
      <c r="Z46" s="90">
        <f t="shared" ca="1" si="217"/>
        <v>0</v>
      </c>
      <c r="AA46" s="90">
        <f t="shared" ca="1" si="217"/>
        <v>0</v>
      </c>
      <c r="AB46" s="90">
        <f t="shared" ca="1" si="217"/>
        <v>0</v>
      </c>
      <c r="AC46" s="90">
        <f t="shared" ca="1" si="217"/>
        <v>0</v>
      </c>
      <c r="AD46" s="90">
        <f t="shared" ca="1" si="217"/>
        <v>0</v>
      </c>
      <c r="AE46" s="90">
        <f t="shared" ca="1" si="217"/>
        <v>0</v>
      </c>
      <c r="AF46" s="90">
        <f t="shared" ca="1" si="217"/>
        <v>0</v>
      </c>
      <c r="AG46" s="90">
        <f t="shared" ca="1" si="217"/>
        <v>0</v>
      </c>
      <c r="AH46" s="90">
        <f t="shared" ca="1" si="217"/>
        <v>0</v>
      </c>
      <c r="AI46" s="90">
        <f t="shared" ca="1" si="217"/>
        <v>0</v>
      </c>
      <c r="AJ46" s="90">
        <f t="shared" ca="1" si="217"/>
        <v>0</v>
      </c>
      <c r="AK46" s="90">
        <f t="shared" ca="1" si="217"/>
        <v>0</v>
      </c>
      <c r="AL46" s="90">
        <f t="shared" ca="1" si="217"/>
        <v>0</v>
      </c>
      <c r="AM46" s="90">
        <f t="shared" ca="1" si="217"/>
        <v>0</v>
      </c>
      <c r="AN46" s="90">
        <f t="shared" ca="1" si="217"/>
        <v>0</v>
      </c>
      <c r="AO46" s="90">
        <f t="shared" ca="1" si="217"/>
        <v>0</v>
      </c>
      <c r="AP46" s="90">
        <f t="shared" ca="1" si="217"/>
        <v>0</v>
      </c>
      <c r="AQ46" s="90">
        <f t="shared" ca="1" si="217"/>
        <v>0</v>
      </c>
      <c r="AR46" s="90">
        <f t="shared" ca="1" si="217"/>
        <v>0</v>
      </c>
      <c r="AS46" s="90">
        <f t="shared" ca="1" si="217"/>
        <v>0</v>
      </c>
      <c r="AT46" s="90">
        <f t="shared" ca="1" si="217"/>
        <v>0</v>
      </c>
      <c r="AU46" s="90">
        <f t="shared" ca="1" si="217"/>
        <v>0</v>
      </c>
      <c r="AV46" s="90">
        <f t="shared" ca="1" si="217"/>
        <v>0</v>
      </c>
      <c r="AW46" s="90">
        <f t="shared" ca="1" si="217"/>
        <v>0</v>
      </c>
      <c r="AX46" s="90">
        <f t="shared" ca="1" si="217"/>
        <v>0</v>
      </c>
      <c r="AY46" s="90">
        <f t="shared" ca="1" si="217"/>
        <v>0</v>
      </c>
      <c r="AZ46" s="90">
        <f t="shared" ca="1" si="217"/>
        <v>0</v>
      </c>
      <c r="BA46" s="90">
        <f t="shared" ca="1" si="217"/>
        <v>0</v>
      </c>
      <c r="BB46" s="90">
        <f t="shared" ca="1" si="217"/>
        <v>0</v>
      </c>
      <c r="BC46" s="90">
        <f t="shared" ca="1" si="217"/>
        <v>0</v>
      </c>
      <c r="BD46" s="92">
        <f t="shared" ca="1" si="59"/>
        <v>0</v>
      </c>
      <c r="BE46" s="90">
        <f t="shared" ca="1" si="217"/>
        <v>0</v>
      </c>
      <c r="BF46" s="90">
        <f t="shared" ca="1" si="182"/>
        <v>0</v>
      </c>
      <c r="BG46" s="90">
        <f t="shared" ca="1" si="182"/>
        <v>0</v>
      </c>
      <c r="BH46" s="90">
        <f t="shared" ca="1" si="182"/>
        <v>0</v>
      </c>
      <c r="BI46" s="90">
        <f t="shared" ca="1" si="182"/>
        <v>0</v>
      </c>
      <c r="BJ46" s="90">
        <f t="shared" ca="1" si="182"/>
        <v>0</v>
      </c>
      <c r="BK46" s="90">
        <f t="shared" ca="1" si="182"/>
        <v>0</v>
      </c>
      <c r="BL46" s="90">
        <f t="shared" ca="1" si="182"/>
        <v>0</v>
      </c>
      <c r="BM46" s="90">
        <f t="shared" ca="1" si="182"/>
        <v>0</v>
      </c>
      <c r="BN46" s="90">
        <f t="shared" ca="1" si="182"/>
        <v>0</v>
      </c>
      <c r="BO46" s="90">
        <f t="shared" ca="1" si="182"/>
        <v>0</v>
      </c>
      <c r="BP46" s="90">
        <f t="shared" ca="1" si="182"/>
        <v>0</v>
      </c>
      <c r="BQ46" s="90">
        <f t="shared" ca="1" si="182"/>
        <v>0</v>
      </c>
      <c r="BR46" s="90">
        <f t="shared" ca="1" si="182"/>
        <v>0</v>
      </c>
      <c r="BS46" s="90">
        <f t="shared" ca="1" si="182"/>
        <v>0</v>
      </c>
      <c r="BT46" s="90">
        <f t="shared" ca="1" si="182"/>
        <v>0</v>
      </c>
      <c r="BU46" s="90">
        <f t="shared" ca="1" si="182"/>
        <v>0</v>
      </c>
      <c r="BV46" s="90">
        <f t="shared" ca="1" si="182"/>
        <v>0</v>
      </c>
      <c r="BW46" s="90">
        <f t="shared" ca="1" si="182"/>
        <v>0</v>
      </c>
      <c r="BX46" s="90">
        <f t="shared" ca="1" si="182"/>
        <v>0</v>
      </c>
      <c r="BY46" s="90">
        <f t="shared" ca="1" si="182"/>
        <v>0</v>
      </c>
      <c r="BZ46" s="90">
        <f t="shared" ca="1" si="182"/>
        <v>0</v>
      </c>
      <c r="CA46" s="90">
        <f t="shared" ca="1" si="182"/>
        <v>0</v>
      </c>
      <c r="CB46" s="90">
        <f t="shared" ca="1" si="182"/>
        <v>0</v>
      </c>
      <c r="CC46" s="90">
        <f t="shared" ca="1" si="182"/>
        <v>0</v>
      </c>
      <c r="CD46" s="90">
        <f t="shared" ca="1" si="182"/>
        <v>0</v>
      </c>
      <c r="CE46" s="90">
        <f t="shared" ca="1" si="182"/>
        <v>0</v>
      </c>
      <c r="CF46" s="90">
        <f t="shared" ca="1" si="183"/>
        <v>0</v>
      </c>
      <c r="CG46" s="92">
        <f t="shared" ca="1" si="138"/>
        <v>0</v>
      </c>
      <c r="CH46" s="90">
        <f t="shared" ca="1" si="214"/>
        <v>0</v>
      </c>
      <c r="CI46" s="90">
        <f t="shared" ca="1" si="185"/>
        <v>0</v>
      </c>
      <c r="CJ46" s="90">
        <f t="shared" ca="1" si="185"/>
        <v>0</v>
      </c>
      <c r="CK46" s="90">
        <f t="shared" ca="1" si="185"/>
        <v>0</v>
      </c>
      <c r="CL46" s="90">
        <f t="shared" ca="1" si="185"/>
        <v>0</v>
      </c>
      <c r="CM46" s="90">
        <f t="shared" ca="1" si="185"/>
        <v>0</v>
      </c>
      <c r="CN46" s="90">
        <f t="shared" ca="1" si="185"/>
        <v>0</v>
      </c>
      <c r="CO46" s="90">
        <f t="shared" ca="1" si="185"/>
        <v>0</v>
      </c>
      <c r="CP46" s="90">
        <f t="shared" ca="1" si="185"/>
        <v>0</v>
      </c>
      <c r="CQ46" s="90">
        <f t="shared" ca="1" si="185"/>
        <v>0</v>
      </c>
      <c r="CR46" s="90">
        <f t="shared" ca="1" si="185"/>
        <v>0</v>
      </c>
      <c r="CS46" s="90">
        <f t="shared" ca="1" si="185"/>
        <v>0</v>
      </c>
      <c r="CT46" s="90">
        <f t="shared" ca="1" si="185"/>
        <v>0</v>
      </c>
      <c r="CU46" s="90">
        <f t="shared" ca="1" si="185"/>
        <v>0</v>
      </c>
      <c r="CV46" s="90">
        <f t="shared" ca="1" si="185"/>
        <v>0</v>
      </c>
      <c r="CW46" s="90">
        <f t="shared" ca="1" si="185"/>
        <v>0</v>
      </c>
      <c r="CX46" s="90">
        <f t="shared" ca="1" si="185"/>
        <v>0</v>
      </c>
      <c r="CY46" s="92">
        <f t="shared" ca="1" si="140"/>
        <v>0</v>
      </c>
      <c r="CZ46" s="90">
        <f t="shared" ca="1" si="186"/>
        <v>0</v>
      </c>
      <c r="DA46" s="90">
        <f t="shared" ca="1" si="215"/>
        <v>0</v>
      </c>
      <c r="DB46" s="90">
        <f t="shared" ca="1" si="215"/>
        <v>0</v>
      </c>
      <c r="DC46" s="90">
        <f t="shared" ca="1" si="215"/>
        <v>0</v>
      </c>
      <c r="DD46" s="90">
        <f t="shared" ca="1" si="215"/>
        <v>0</v>
      </c>
      <c r="DE46" s="90">
        <f t="shared" ca="1" si="215"/>
        <v>0</v>
      </c>
      <c r="DF46" s="90">
        <f t="shared" ca="1" si="215"/>
        <v>0</v>
      </c>
      <c r="DG46" s="90">
        <f t="shared" ca="1" si="215"/>
        <v>0</v>
      </c>
      <c r="DH46" s="90">
        <f t="shared" ca="1" si="215"/>
        <v>0</v>
      </c>
      <c r="DI46" s="90">
        <f t="shared" ca="1" si="215"/>
        <v>0</v>
      </c>
      <c r="DJ46" s="90">
        <f t="shared" ca="1" si="215"/>
        <v>0</v>
      </c>
      <c r="DK46" s="90">
        <f t="shared" ca="1" si="215"/>
        <v>0</v>
      </c>
      <c r="DL46" s="90">
        <f t="shared" ca="1" si="215"/>
        <v>0</v>
      </c>
      <c r="DM46" s="90">
        <f t="shared" ca="1" si="215"/>
        <v>0</v>
      </c>
      <c r="DN46" s="90">
        <f t="shared" ca="1" si="215"/>
        <v>0</v>
      </c>
      <c r="DO46" s="90">
        <f t="shared" ca="1" si="215"/>
        <v>0</v>
      </c>
      <c r="DP46" s="90">
        <f t="shared" ca="1" si="187"/>
        <v>0</v>
      </c>
      <c r="DQ46" s="90">
        <f t="shared" ca="1" si="187"/>
        <v>0</v>
      </c>
      <c r="DR46" s="90">
        <f t="shared" ca="1" si="187"/>
        <v>0</v>
      </c>
      <c r="DS46" s="90">
        <f t="shared" ca="1" si="187"/>
        <v>0</v>
      </c>
      <c r="DT46" s="90">
        <f t="shared" ca="1" si="187"/>
        <v>0</v>
      </c>
      <c r="DU46" s="90">
        <f t="shared" ca="1" si="187"/>
        <v>0</v>
      </c>
      <c r="DV46" s="92">
        <f t="shared" ca="1" si="60"/>
        <v>0</v>
      </c>
      <c r="DW46" s="90">
        <f t="shared" ca="1" si="188"/>
        <v>0</v>
      </c>
      <c r="DX46" s="90">
        <f t="shared" ca="1" si="188"/>
        <v>0</v>
      </c>
      <c r="DY46" s="90">
        <f t="shared" ca="1" si="188"/>
        <v>0</v>
      </c>
      <c r="DZ46" s="90">
        <f t="shared" ca="1" si="188"/>
        <v>0</v>
      </c>
      <c r="EA46" s="90">
        <f t="shared" ca="1" si="188"/>
        <v>0</v>
      </c>
      <c r="EB46" s="92">
        <f t="shared" ca="1" si="61"/>
        <v>0</v>
      </c>
      <c r="EC46" s="90">
        <f t="shared" ca="1" si="189"/>
        <v>0</v>
      </c>
      <c r="ED46" s="90">
        <f t="shared" ca="1" si="190"/>
        <v>0</v>
      </c>
      <c r="EE46" s="90">
        <f t="shared" ca="1" si="190"/>
        <v>0</v>
      </c>
      <c r="EF46" s="90">
        <f t="shared" ca="1" si="190"/>
        <v>0</v>
      </c>
      <c r="EG46" s="90">
        <f t="shared" ca="1" si="190"/>
        <v>0</v>
      </c>
      <c r="EH46" s="90">
        <f t="shared" ca="1" si="190"/>
        <v>0</v>
      </c>
      <c r="EI46" s="90">
        <f t="shared" ca="1" si="190"/>
        <v>0</v>
      </c>
      <c r="EJ46" s="90">
        <f t="shared" ca="1" si="190"/>
        <v>0</v>
      </c>
      <c r="EK46" s="90">
        <f t="shared" ca="1" si="190"/>
        <v>0</v>
      </c>
      <c r="EL46" s="90">
        <f t="shared" ca="1" si="190"/>
        <v>0</v>
      </c>
      <c r="EM46" s="90">
        <f t="shared" ca="1" si="190"/>
        <v>0</v>
      </c>
      <c r="EN46" s="90">
        <f t="shared" ca="1" si="190"/>
        <v>0</v>
      </c>
      <c r="EO46" s="90">
        <f t="shared" ca="1" si="190"/>
        <v>0</v>
      </c>
      <c r="EP46" s="90">
        <f t="shared" ca="1" si="190"/>
        <v>0</v>
      </c>
      <c r="EQ46" s="90">
        <f t="shared" ca="1" si="190"/>
        <v>0</v>
      </c>
      <c r="ER46" s="90">
        <f t="shared" ca="1" si="190"/>
        <v>0</v>
      </c>
      <c r="ES46" s="90">
        <f t="shared" ca="1" si="190"/>
        <v>0</v>
      </c>
      <c r="ET46" s="90">
        <f t="shared" ca="1" si="190"/>
        <v>0</v>
      </c>
      <c r="EU46" s="90">
        <f t="shared" ca="1" si="190"/>
        <v>0</v>
      </c>
      <c r="EV46" s="90">
        <f t="shared" ca="1" si="190"/>
        <v>0</v>
      </c>
      <c r="EW46" s="90">
        <f t="shared" ca="1" si="190"/>
        <v>0</v>
      </c>
      <c r="EX46" s="90">
        <f t="shared" ca="1" si="190"/>
        <v>0</v>
      </c>
      <c r="EY46" s="90">
        <f t="shared" ca="1" si="190"/>
        <v>0</v>
      </c>
      <c r="EZ46" s="90">
        <f t="shared" ca="1" si="190"/>
        <v>0</v>
      </c>
      <c r="FA46" s="90">
        <f t="shared" ca="1" si="190"/>
        <v>0</v>
      </c>
      <c r="FB46" s="90">
        <f t="shared" ca="1" si="190"/>
        <v>0</v>
      </c>
      <c r="FC46" s="90">
        <f t="shared" ca="1" si="190"/>
        <v>0</v>
      </c>
      <c r="FD46" s="90">
        <f t="shared" ca="1" si="190"/>
        <v>0</v>
      </c>
      <c r="FE46" s="92">
        <f t="shared" ca="1" si="62"/>
        <v>0</v>
      </c>
      <c r="FF46" s="90">
        <f t="shared" ca="1" si="191"/>
        <v>0</v>
      </c>
      <c r="FG46" s="90">
        <f t="shared" ca="1" si="191"/>
        <v>0</v>
      </c>
      <c r="FH46" s="90">
        <f t="shared" ca="1" si="191"/>
        <v>0</v>
      </c>
      <c r="FI46" s="90">
        <f t="shared" ca="1" si="191"/>
        <v>0</v>
      </c>
      <c r="FJ46" s="90">
        <f t="shared" ca="1" si="191"/>
        <v>0</v>
      </c>
      <c r="FK46" s="90">
        <f t="shared" ca="1" si="191"/>
        <v>0</v>
      </c>
      <c r="FL46" s="90">
        <f t="shared" ca="1" si="191"/>
        <v>0</v>
      </c>
      <c r="FM46" s="90">
        <f t="shared" ca="1" si="191"/>
        <v>0</v>
      </c>
      <c r="FN46" s="90">
        <f t="shared" ca="1" si="191"/>
        <v>0</v>
      </c>
      <c r="FO46" s="90">
        <f t="shared" ca="1" si="191"/>
        <v>0</v>
      </c>
      <c r="FP46" s="90">
        <f t="shared" ca="1" si="191"/>
        <v>0</v>
      </c>
      <c r="FQ46" s="90">
        <f t="shared" ca="1" si="191"/>
        <v>0</v>
      </c>
      <c r="FR46" s="90">
        <f t="shared" ca="1" si="191"/>
        <v>0</v>
      </c>
      <c r="FS46" s="90">
        <f t="shared" ca="1" si="191"/>
        <v>0</v>
      </c>
      <c r="FT46" s="90">
        <f t="shared" ca="1" si="192"/>
        <v>0</v>
      </c>
      <c r="FU46" s="90">
        <f t="shared" ca="1" si="192"/>
        <v>0</v>
      </c>
      <c r="FV46" s="90">
        <f t="shared" ca="1" si="192"/>
        <v>0</v>
      </c>
      <c r="FW46" s="92">
        <f t="shared" ca="1" si="63"/>
        <v>0</v>
      </c>
      <c r="FX46" s="90">
        <f t="shared" ca="1" si="193"/>
        <v>0</v>
      </c>
      <c r="FY46" s="90">
        <f t="shared" ca="1" si="194"/>
        <v>0</v>
      </c>
      <c r="FZ46" s="90">
        <f t="shared" ca="1" si="194"/>
        <v>0</v>
      </c>
      <c r="GA46" s="90">
        <f t="shared" ca="1" si="194"/>
        <v>0</v>
      </c>
      <c r="GB46" s="90">
        <f t="shared" ca="1" si="194"/>
        <v>0</v>
      </c>
      <c r="GC46" s="90">
        <f t="shared" ca="1" si="194"/>
        <v>0</v>
      </c>
      <c r="GD46" s="90">
        <f t="shared" ca="1" si="194"/>
        <v>0</v>
      </c>
      <c r="GE46" s="90">
        <f t="shared" ca="1" si="194"/>
        <v>0</v>
      </c>
      <c r="GF46" s="90">
        <f t="shared" ca="1" si="194"/>
        <v>0</v>
      </c>
      <c r="GG46" s="90">
        <f t="shared" ca="1" si="194"/>
        <v>0</v>
      </c>
      <c r="GH46" s="90">
        <f t="shared" ca="1" si="194"/>
        <v>0</v>
      </c>
      <c r="GI46" s="90">
        <f t="shared" ca="1" si="194"/>
        <v>0</v>
      </c>
      <c r="GJ46" s="90">
        <f t="shared" ca="1" si="194"/>
        <v>0</v>
      </c>
      <c r="GK46" s="90">
        <f t="shared" ca="1" si="194"/>
        <v>0</v>
      </c>
      <c r="GL46" s="90">
        <f t="shared" ca="1" si="194"/>
        <v>0</v>
      </c>
      <c r="GM46" s="90">
        <f t="shared" ca="1" si="194"/>
        <v>0</v>
      </c>
      <c r="GN46" s="90">
        <f t="shared" ca="1" si="194"/>
        <v>0</v>
      </c>
      <c r="GO46" s="90">
        <f t="shared" ca="1" si="194"/>
        <v>0</v>
      </c>
      <c r="GP46" s="90">
        <f t="shared" ca="1" si="194"/>
        <v>0</v>
      </c>
      <c r="GQ46" s="90">
        <f t="shared" ca="1" si="194"/>
        <v>0</v>
      </c>
      <c r="GR46" s="90">
        <f t="shared" ca="1" si="194"/>
        <v>0</v>
      </c>
      <c r="GS46" s="92">
        <f t="shared" ca="1" si="64"/>
        <v>0</v>
      </c>
      <c r="GT46" s="90">
        <f t="shared" ca="1" si="195"/>
        <v>0</v>
      </c>
      <c r="GU46" s="90">
        <f t="shared" ca="1" si="195"/>
        <v>0</v>
      </c>
      <c r="GV46" s="90">
        <f t="shared" ca="1" si="195"/>
        <v>0</v>
      </c>
      <c r="GW46" s="90">
        <f t="shared" ca="1" si="195"/>
        <v>0</v>
      </c>
      <c r="GX46" s="90">
        <f t="shared" ca="1" si="195"/>
        <v>0</v>
      </c>
      <c r="GY46" s="90">
        <f t="shared" ca="1" si="195"/>
        <v>0</v>
      </c>
      <c r="GZ46" s="90">
        <f t="shared" ca="1" si="195"/>
        <v>0</v>
      </c>
      <c r="HA46" s="90">
        <f t="shared" ca="1" si="195"/>
        <v>0</v>
      </c>
      <c r="HB46" s="90">
        <f t="shared" ca="1" si="195"/>
        <v>0</v>
      </c>
      <c r="HC46" s="90">
        <f t="shared" ca="1" si="195"/>
        <v>0</v>
      </c>
      <c r="HD46" s="90">
        <f t="shared" ca="1" si="195"/>
        <v>0</v>
      </c>
      <c r="HE46" s="92">
        <f t="shared" ca="1" si="65"/>
        <v>0</v>
      </c>
      <c r="HF46" s="90">
        <f t="shared" ca="1" si="196"/>
        <v>0</v>
      </c>
      <c r="HG46" s="90">
        <f t="shared" ca="1" si="196"/>
        <v>0</v>
      </c>
      <c r="HH46" s="90">
        <f t="shared" ca="1" si="196"/>
        <v>0</v>
      </c>
      <c r="HI46" s="90">
        <f t="shared" ca="1" si="196"/>
        <v>0</v>
      </c>
      <c r="HJ46" s="90">
        <f t="shared" ca="1" si="196"/>
        <v>0</v>
      </c>
      <c r="HK46" s="90">
        <f t="shared" ca="1" si="196"/>
        <v>0</v>
      </c>
      <c r="HL46" s="90">
        <f t="shared" ca="1" si="196"/>
        <v>0</v>
      </c>
      <c r="HM46" s="90">
        <f t="shared" ca="1" si="196"/>
        <v>0</v>
      </c>
      <c r="HN46" s="90">
        <f t="shared" ca="1" si="196"/>
        <v>0</v>
      </c>
      <c r="HO46" s="90">
        <f t="shared" ca="1" si="196"/>
        <v>0</v>
      </c>
      <c r="HP46" s="90">
        <f t="shared" ca="1" si="196"/>
        <v>0</v>
      </c>
      <c r="HQ46" s="90">
        <f t="shared" ca="1" si="196"/>
        <v>0</v>
      </c>
      <c r="HR46" s="90">
        <f t="shared" ca="1" si="196"/>
        <v>0</v>
      </c>
      <c r="HS46" s="90">
        <f t="shared" ca="1" si="196"/>
        <v>0</v>
      </c>
      <c r="HT46" s="90">
        <f t="shared" ca="1" si="196"/>
        <v>0</v>
      </c>
      <c r="HU46" s="90">
        <f t="shared" ca="1" si="196"/>
        <v>0</v>
      </c>
      <c r="HV46" s="92">
        <f t="shared" ca="1" si="66"/>
        <v>0</v>
      </c>
      <c r="HW46" s="90">
        <f t="shared" ca="1" si="197"/>
        <v>0</v>
      </c>
      <c r="HX46" s="90">
        <f t="shared" ca="1" si="197"/>
        <v>0</v>
      </c>
      <c r="HY46" s="90">
        <f t="shared" ca="1" si="197"/>
        <v>0</v>
      </c>
      <c r="HZ46" s="90">
        <f t="shared" ca="1" si="197"/>
        <v>0</v>
      </c>
      <c r="IA46" s="90">
        <f t="shared" ca="1" si="197"/>
        <v>0</v>
      </c>
      <c r="IB46" s="90">
        <f t="shared" ca="1" si="197"/>
        <v>0</v>
      </c>
      <c r="IC46" s="90">
        <f t="shared" ca="1" si="197"/>
        <v>0</v>
      </c>
      <c r="ID46" s="90">
        <f t="shared" ca="1" si="197"/>
        <v>0</v>
      </c>
      <c r="IE46" s="90">
        <f t="shared" ca="1" si="197"/>
        <v>0</v>
      </c>
      <c r="IF46" s="92">
        <f t="shared" ca="1" si="149"/>
        <v>0</v>
      </c>
      <c r="IG46" s="90">
        <f t="shared" ca="1" si="198"/>
        <v>0</v>
      </c>
      <c r="IH46" s="90">
        <f t="shared" ca="1" si="216"/>
        <v>0</v>
      </c>
      <c r="II46" s="90">
        <f t="shared" ca="1" si="216"/>
        <v>0</v>
      </c>
      <c r="IJ46" s="90">
        <f t="shared" ca="1" si="216"/>
        <v>0</v>
      </c>
      <c r="IK46" s="90">
        <f t="shared" ca="1" si="216"/>
        <v>0</v>
      </c>
      <c r="IL46" s="90">
        <f t="shared" ca="1" si="216"/>
        <v>0</v>
      </c>
      <c r="IM46" s="90">
        <f t="shared" ca="1" si="216"/>
        <v>0</v>
      </c>
      <c r="IN46" s="90">
        <f t="shared" ca="1" si="216"/>
        <v>0</v>
      </c>
      <c r="IO46" s="90">
        <f t="shared" ca="1" si="216"/>
        <v>0</v>
      </c>
      <c r="IP46" s="90">
        <f t="shared" ca="1" si="216"/>
        <v>0</v>
      </c>
      <c r="IQ46" s="90">
        <f t="shared" ca="1" si="216"/>
        <v>0</v>
      </c>
      <c r="IR46" s="90">
        <f t="shared" ca="1" si="216"/>
        <v>0</v>
      </c>
      <c r="IS46" s="90">
        <f t="shared" ca="1" si="216"/>
        <v>0</v>
      </c>
      <c r="IT46" s="90">
        <f t="shared" ca="1" si="216"/>
        <v>0</v>
      </c>
      <c r="IU46" s="90">
        <f t="shared" ca="1" si="216"/>
        <v>0</v>
      </c>
      <c r="IV46" s="90">
        <f t="shared" ca="1" si="216"/>
        <v>0</v>
      </c>
      <c r="IW46" s="90">
        <f t="shared" ca="1" si="199"/>
        <v>0</v>
      </c>
      <c r="IX46" s="90">
        <f t="shared" ca="1" si="199"/>
        <v>0</v>
      </c>
      <c r="IY46" s="92">
        <f t="shared" ca="1" si="151"/>
        <v>0</v>
      </c>
      <c r="IZ46" s="90">
        <f t="shared" ca="1" si="200"/>
        <v>0</v>
      </c>
      <c r="JA46" s="90">
        <f t="shared" ca="1" si="201"/>
        <v>0</v>
      </c>
      <c r="JB46" s="90">
        <f t="shared" ca="1" si="201"/>
        <v>0</v>
      </c>
      <c r="JC46" s="90">
        <f t="shared" ca="1" si="201"/>
        <v>0</v>
      </c>
      <c r="JD46" s="90">
        <f t="shared" ca="1" si="201"/>
        <v>0</v>
      </c>
      <c r="JE46" s="90">
        <f t="shared" ca="1" si="201"/>
        <v>0</v>
      </c>
      <c r="JF46" s="90">
        <f t="shared" ca="1" si="201"/>
        <v>0</v>
      </c>
      <c r="JG46" s="90">
        <f t="shared" ca="1" si="201"/>
        <v>0</v>
      </c>
      <c r="JH46" s="90">
        <f t="shared" ca="1" si="201"/>
        <v>0</v>
      </c>
      <c r="JI46" s="90">
        <f t="shared" ca="1" si="201"/>
        <v>0</v>
      </c>
      <c r="JJ46" s="90">
        <f t="shared" ca="1" si="201"/>
        <v>0</v>
      </c>
      <c r="JK46" s="90">
        <f t="shared" ca="1" si="201"/>
        <v>0</v>
      </c>
      <c r="JL46" s="90">
        <f t="shared" ca="1" si="201"/>
        <v>0</v>
      </c>
      <c r="JM46" s="90">
        <f t="shared" ca="1" si="201"/>
        <v>0</v>
      </c>
      <c r="JN46" s="90">
        <f t="shared" ca="1" si="201"/>
        <v>0</v>
      </c>
      <c r="JO46" s="90">
        <f t="shared" ca="1" si="201"/>
        <v>0</v>
      </c>
      <c r="JP46" s="90">
        <f t="shared" ca="1" si="201"/>
        <v>0</v>
      </c>
      <c r="JQ46" s="90">
        <f t="shared" ca="1" si="201"/>
        <v>0</v>
      </c>
      <c r="JR46" s="90">
        <f t="shared" ca="1" si="201"/>
        <v>0</v>
      </c>
      <c r="JS46" s="90">
        <f t="shared" ca="1" si="201"/>
        <v>0</v>
      </c>
      <c r="JT46" s="92">
        <f t="shared" ca="1" si="153"/>
        <v>0</v>
      </c>
      <c r="JU46" s="90">
        <f t="shared" ca="1" si="202"/>
        <v>0</v>
      </c>
      <c r="JV46" s="90">
        <f t="shared" ca="1" si="202"/>
        <v>0</v>
      </c>
      <c r="JW46" s="90">
        <f t="shared" ca="1" si="202"/>
        <v>0</v>
      </c>
      <c r="JX46" s="90">
        <f t="shared" ca="1" si="202"/>
        <v>0</v>
      </c>
      <c r="JY46" s="90">
        <f t="shared" ca="1" si="202"/>
        <v>0</v>
      </c>
      <c r="JZ46" s="90">
        <f t="shared" ca="1" si="202"/>
        <v>0</v>
      </c>
      <c r="KA46" s="90">
        <f t="shared" ca="1" si="202"/>
        <v>0</v>
      </c>
      <c r="KB46" s="90">
        <f t="shared" ca="1" si="202"/>
        <v>0</v>
      </c>
      <c r="KC46" s="90">
        <f t="shared" ca="1" si="202"/>
        <v>0</v>
      </c>
      <c r="KD46" s="90">
        <f t="shared" ca="1" si="202"/>
        <v>0</v>
      </c>
      <c r="KE46" s="90">
        <f t="shared" ca="1" si="203"/>
        <v>0</v>
      </c>
      <c r="KF46" s="90">
        <f t="shared" ca="1" si="203"/>
        <v>0</v>
      </c>
      <c r="KG46" s="90">
        <f t="shared" ca="1" si="203"/>
        <v>0</v>
      </c>
      <c r="KH46" s="90">
        <f t="shared" ca="1" si="203"/>
        <v>0</v>
      </c>
      <c r="KI46" s="90">
        <f t="shared" ca="1" si="203"/>
        <v>0</v>
      </c>
      <c r="KJ46" s="90">
        <f t="shared" ca="1" si="203"/>
        <v>0</v>
      </c>
      <c r="KK46" s="90">
        <f t="shared" ca="1" si="203"/>
        <v>0</v>
      </c>
      <c r="KL46" s="90">
        <f t="shared" ca="1" si="203"/>
        <v>0</v>
      </c>
      <c r="KM46" s="90">
        <f t="shared" ca="1" si="203"/>
        <v>0</v>
      </c>
      <c r="KN46" s="90">
        <f t="shared" ca="1" si="204"/>
        <v>0</v>
      </c>
      <c r="KO46" s="90">
        <f t="shared" ca="1" si="205"/>
        <v>0</v>
      </c>
      <c r="KP46" s="90">
        <f t="shared" ca="1" si="205"/>
        <v>0</v>
      </c>
      <c r="KQ46" s="90">
        <f t="shared" ca="1" si="205"/>
        <v>0</v>
      </c>
      <c r="KR46" s="90">
        <f t="shared" ca="1" si="205"/>
        <v>0</v>
      </c>
      <c r="KS46" s="90">
        <f t="shared" ca="1" si="205"/>
        <v>0</v>
      </c>
      <c r="KT46" s="90">
        <f t="shared" ca="1" si="205"/>
        <v>0</v>
      </c>
      <c r="KU46" s="90">
        <f t="shared" ca="1" si="205"/>
        <v>0</v>
      </c>
      <c r="KV46" s="90">
        <f t="shared" ca="1" si="205"/>
        <v>0</v>
      </c>
      <c r="KW46" s="90">
        <f t="shared" ca="1" si="205"/>
        <v>0</v>
      </c>
      <c r="KX46" s="90">
        <f t="shared" ca="1" si="205"/>
        <v>0</v>
      </c>
      <c r="KY46" s="90">
        <f t="shared" ca="1" si="206"/>
        <v>0</v>
      </c>
      <c r="KZ46" s="90">
        <f t="shared" ca="1" si="206"/>
        <v>0</v>
      </c>
      <c r="LA46" s="90">
        <f t="shared" ca="1" si="206"/>
        <v>0</v>
      </c>
      <c r="LB46" s="90">
        <f t="shared" ca="1" si="206"/>
        <v>0</v>
      </c>
      <c r="LC46" s="90">
        <f t="shared" ca="1" si="206"/>
        <v>0</v>
      </c>
      <c r="LD46" s="90">
        <f t="shared" ca="1" si="206"/>
        <v>0</v>
      </c>
      <c r="LE46" s="90">
        <f t="shared" ca="1" si="206"/>
        <v>0</v>
      </c>
      <c r="LF46" s="90">
        <f t="shared" ca="1" si="206"/>
        <v>0</v>
      </c>
      <c r="LG46" s="90">
        <f t="shared" ca="1" si="206"/>
        <v>0</v>
      </c>
      <c r="LH46" s="90">
        <f t="shared" ca="1" si="206"/>
        <v>0</v>
      </c>
      <c r="LI46" s="90">
        <f t="shared" ca="1" si="206"/>
        <v>0</v>
      </c>
      <c r="LJ46" s="90">
        <f t="shared" ca="1" si="206"/>
        <v>0</v>
      </c>
      <c r="LK46" s="90">
        <f t="shared" ca="1" si="207"/>
        <v>0</v>
      </c>
      <c r="LL46" s="90">
        <f t="shared" ca="1" si="207"/>
        <v>0</v>
      </c>
      <c r="LM46" s="92">
        <f t="shared" ca="1" si="67"/>
        <v>0</v>
      </c>
      <c r="LN46" s="90">
        <f t="shared" ca="1" si="208"/>
        <v>0</v>
      </c>
      <c r="LO46" s="90">
        <f t="shared" ca="1" si="208"/>
        <v>0</v>
      </c>
      <c r="LP46" s="90">
        <f t="shared" ca="1" si="208"/>
        <v>0</v>
      </c>
      <c r="LQ46" s="90">
        <f t="shared" ca="1" si="208"/>
        <v>0</v>
      </c>
      <c r="LR46" s="90">
        <f t="shared" ca="1" si="208"/>
        <v>0</v>
      </c>
      <c r="LS46" s="92">
        <f t="shared" ca="1" si="68"/>
        <v>0</v>
      </c>
      <c r="LT46" s="90">
        <f t="shared" ca="1" si="209"/>
        <v>0</v>
      </c>
      <c r="LU46" s="90">
        <f t="shared" ca="1" si="209"/>
        <v>0</v>
      </c>
      <c r="LV46" s="90">
        <f t="shared" ca="1" si="209"/>
        <v>0</v>
      </c>
      <c r="LW46" s="90">
        <f t="shared" ca="1" si="209"/>
        <v>0</v>
      </c>
      <c r="LX46" s="90">
        <f t="shared" ca="1" si="209"/>
        <v>0</v>
      </c>
      <c r="LY46" s="90">
        <f t="shared" ca="1" si="209"/>
        <v>0</v>
      </c>
      <c r="LZ46" s="90">
        <f t="shared" ca="1" si="209"/>
        <v>0</v>
      </c>
      <c r="MA46" s="90">
        <f t="shared" ca="1" si="209"/>
        <v>0</v>
      </c>
      <c r="MB46" s="90">
        <f t="shared" ca="1" si="209"/>
        <v>0</v>
      </c>
      <c r="MC46" s="90">
        <f t="shared" ca="1" si="209"/>
        <v>0</v>
      </c>
      <c r="MD46" s="90">
        <f t="shared" ca="1" si="209"/>
        <v>0</v>
      </c>
      <c r="ME46" s="90">
        <f t="shared" ca="1" si="209"/>
        <v>0</v>
      </c>
      <c r="MF46" s="90">
        <f t="shared" ca="1" si="209"/>
        <v>0</v>
      </c>
      <c r="MG46" s="92">
        <f t="shared" ca="1" si="69"/>
        <v>0</v>
      </c>
      <c r="MH46" s="90">
        <f t="shared" ca="1" si="210"/>
        <v>0</v>
      </c>
      <c r="MI46" s="90">
        <f t="shared" ca="1" si="211"/>
        <v>0</v>
      </c>
      <c r="MJ46" s="90">
        <f t="shared" ca="1" si="211"/>
        <v>0</v>
      </c>
      <c r="MK46" s="90">
        <f t="shared" ca="1" si="211"/>
        <v>0</v>
      </c>
      <c r="ML46" s="90">
        <f t="shared" ca="1" si="211"/>
        <v>0</v>
      </c>
      <c r="MM46" s="90">
        <f t="shared" ca="1" si="211"/>
        <v>0</v>
      </c>
      <c r="MN46" s="90">
        <f t="shared" ca="1" si="211"/>
        <v>0</v>
      </c>
      <c r="MO46" s="90">
        <f t="shared" ca="1" si="211"/>
        <v>0</v>
      </c>
      <c r="MP46" s="90">
        <f t="shared" ca="1" si="211"/>
        <v>0</v>
      </c>
      <c r="MQ46" s="90">
        <f t="shared" ca="1" si="211"/>
        <v>0</v>
      </c>
      <c r="MR46" s="90">
        <f t="shared" ca="1" si="211"/>
        <v>0</v>
      </c>
      <c r="MS46" s="90">
        <f t="shared" ca="1" si="211"/>
        <v>0</v>
      </c>
      <c r="MT46" s="90">
        <f t="shared" ca="1" si="211"/>
        <v>0</v>
      </c>
      <c r="MU46" s="90">
        <f t="shared" ca="1" si="211"/>
        <v>0</v>
      </c>
      <c r="MV46" s="90">
        <f t="shared" ca="1" si="211"/>
        <v>0</v>
      </c>
      <c r="MW46" s="90">
        <f t="shared" ca="1" si="211"/>
        <v>0</v>
      </c>
      <c r="MX46" s="90">
        <f t="shared" ca="1" si="211"/>
        <v>0</v>
      </c>
      <c r="MY46" s="90">
        <f t="shared" ca="1" si="211"/>
        <v>0</v>
      </c>
      <c r="MZ46" s="90">
        <f t="shared" ca="1" si="211"/>
        <v>0</v>
      </c>
      <c r="NA46" s="90">
        <f t="shared" ca="1" si="211"/>
        <v>0</v>
      </c>
      <c r="NB46" s="90">
        <f t="shared" ca="1" si="211"/>
        <v>0</v>
      </c>
      <c r="NC46" s="92">
        <f t="shared" ca="1" si="70"/>
        <v>0</v>
      </c>
      <c r="ND46" s="90">
        <f t="shared" ca="1" si="212"/>
        <v>0</v>
      </c>
      <c r="NE46" s="90">
        <f t="shared" ca="1" si="212"/>
        <v>0</v>
      </c>
      <c r="NF46" s="90">
        <f t="shared" ca="1" si="212"/>
        <v>0</v>
      </c>
      <c r="NG46" s="90">
        <f t="shared" ca="1" si="212"/>
        <v>0</v>
      </c>
      <c r="NH46" s="90">
        <f t="shared" ca="1" si="212"/>
        <v>0</v>
      </c>
      <c r="NI46" s="90">
        <f t="shared" ca="1" si="212"/>
        <v>0</v>
      </c>
      <c r="NJ46" s="93">
        <f t="shared" ca="1" si="159"/>
        <v>0</v>
      </c>
      <c r="NK46" s="94">
        <f t="shared" ca="1" si="160"/>
        <v>0</v>
      </c>
    </row>
    <row r="47" spans="1:375" x14ac:dyDescent="0.25">
      <c r="A47" s="67">
        <v>82600</v>
      </c>
      <c r="B47" s="95" t="s">
        <v>439</v>
      </c>
      <c r="C47" s="90">
        <f ca="1">IFERROR(HLOOKUP($A47,Náklady_2018!$D$1:$MN$27,24,FALSE),0)</f>
        <v>2474162.2800000003</v>
      </c>
      <c r="D47" s="19"/>
      <c r="E47" s="19"/>
      <c r="F47" s="91" t="s">
        <v>342</v>
      </c>
      <c r="G47" s="92">
        <f t="shared" ca="1" si="58"/>
        <v>266895.23735202517</v>
      </c>
      <c r="H47" s="90">
        <f t="shared" ca="1" si="179"/>
        <v>0</v>
      </c>
      <c r="I47" s="90">
        <f t="shared" ca="1" si="217"/>
        <v>0</v>
      </c>
      <c r="J47" s="90">
        <f t="shared" ca="1" si="217"/>
        <v>27812.981380706991</v>
      </c>
      <c r="K47" s="90">
        <f t="shared" ca="1" si="217"/>
        <v>0</v>
      </c>
      <c r="L47" s="90">
        <f t="shared" ca="1" si="217"/>
        <v>0</v>
      </c>
      <c r="M47" s="90">
        <f t="shared" ca="1" si="217"/>
        <v>0</v>
      </c>
      <c r="N47" s="90">
        <f t="shared" ca="1" si="217"/>
        <v>45500.673359364919</v>
      </c>
      <c r="O47" s="90">
        <f t="shared" ca="1" si="217"/>
        <v>0</v>
      </c>
      <c r="P47" s="90">
        <f t="shared" ca="1" si="217"/>
        <v>0</v>
      </c>
      <c r="Q47" s="90">
        <f t="shared" ca="1" si="217"/>
        <v>0</v>
      </c>
      <c r="R47" s="90">
        <f t="shared" ca="1" si="217"/>
        <v>0</v>
      </c>
      <c r="S47" s="90">
        <f t="shared" ca="1" si="217"/>
        <v>29593.366305346248</v>
      </c>
      <c r="T47" s="90">
        <f t="shared" ca="1" si="217"/>
        <v>0</v>
      </c>
      <c r="U47" s="90">
        <f t="shared" ca="1" si="217"/>
        <v>0</v>
      </c>
      <c r="V47" s="90">
        <f t="shared" ca="1" si="217"/>
        <v>6256.1532000631096</v>
      </c>
      <c r="W47" s="90">
        <f t="shared" ca="1" si="217"/>
        <v>40449.763216078303</v>
      </c>
      <c r="X47" s="90">
        <f t="shared" ca="1" si="217"/>
        <v>0</v>
      </c>
      <c r="Y47" s="90">
        <f t="shared" ca="1" si="217"/>
        <v>0</v>
      </c>
      <c r="Z47" s="90">
        <f t="shared" ca="1" si="217"/>
        <v>0</v>
      </c>
      <c r="AA47" s="90">
        <f t="shared" ca="1" si="217"/>
        <v>21876.186397561483</v>
      </c>
      <c r="AB47" s="90">
        <f t="shared" ca="1" si="217"/>
        <v>0</v>
      </c>
      <c r="AC47" s="90">
        <f t="shared" ca="1" si="217"/>
        <v>0</v>
      </c>
      <c r="AD47" s="90">
        <f t="shared" ca="1" si="217"/>
        <v>81546.561033502221</v>
      </c>
      <c r="AE47" s="90">
        <f t="shared" ca="1" si="217"/>
        <v>0</v>
      </c>
      <c r="AF47" s="90">
        <f t="shared" ca="1" si="217"/>
        <v>0</v>
      </c>
      <c r="AG47" s="90">
        <f t="shared" ca="1" si="217"/>
        <v>0</v>
      </c>
      <c r="AH47" s="90">
        <f t="shared" ca="1" si="217"/>
        <v>0</v>
      </c>
      <c r="AI47" s="90">
        <f t="shared" ca="1" si="217"/>
        <v>0</v>
      </c>
      <c r="AJ47" s="90">
        <f t="shared" ca="1" si="217"/>
        <v>0</v>
      </c>
      <c r="AK47" s="90">
        <f t="shared" ca="1" si="217"/>
        <v>0</v>
      </c>
      <c r="AL47" s="90">
        <f t="shared" ca="1" si="217"/>
        <v>0</v>
      </c>
      <c r="AM47" s="90">
        <f t="shared" ca="1" si="217"/>
        <v>0</v>
      </c>
      <c r="AN47" s="90">
        <f t="shared" ca="1" si="217"/>
        <v>0</v>
      </c>
      <c r="AO47" s="90">
        <f t="shared" ca="1" si="217"/>
        <v>0</v>
      </c>
      <c r="AP47" s="90">
        <f t="shared" ca="1" si="217"/>
        <v>0</v>
      </c>
      <c r="AQ47" s="90">
        <f t="shared" ca="1" si="217"/>
        <v>0</v>
      </c>
      <c r="AR47" s="90">
        <f t="shared" ca="1" si="217"/>
        <v>0</v>
      </c>
      <c r="AS47" s="90">
        <f t="shared" ca="1" si="217"/>
        <v>0</v>
      </c>
      <c r="AT47" s="90">
        <f t="shared" ca="1" si="217"/>
        <v>4315.0493960262438</v>
      </c>
      <c r="AU47" s="90">
        <f t="shared" ca="1" si="217"/>
        <v>0</v>
      </c>
      <c r="AV47" s="90">
        <f t="shared" ca="1" si="217"/>
        <v>0</v>
      </c>
      <c r="AW47" s="90">
        <f t="shared" ca="1" si="217"/>
        <v>0</v>
      </c>
      <c r="AX47" s="90">
        <f t="shared" ca="1" si="217"/>
        <v>9544.5030633756378</v>
      </c>
      <c r="AY47" s="90">
        <f t="shared" ca="1" si="217"/>
        <v>0</v>
      </c>
      <c r="AZ47" s="90">
        <f t="shared" ca="1" si="217"/>
        <v>0</v>
      </c>
      <c r="BA47" s="90">
        <f t="shared" ca="1" si="217"/>
        <v>0</v>
      </c>
      <c r="BB47" s="90">
        <f t="shared" ca="1" si="217"/>
        <v>0</v>
      </c>
      <c r="BC47" s="90">
        <f t="shared" ca="1" si="217"/>
        <v>0</v>
      </c>
      <c r="BD47" s="92">
        <f t="shared" ca="1" si="59"/>
        <v>265690.29137265973</v>
      </c>
      <c r="BE47" s="90">
        <f t="shared" ca="1" si="217"/>
        <v>0</v>
      </c>
      <c r="BF47" s="90">
        <f t="shared" ca="1" si="182"/>
        <v>38355.664545332067</v>
      </c>
      <c r="BG47" s="90">
        <f t="shared" ca="1" si="182"/>
        <v>0</v>
      </c>
      <c r="BH47" s="90">
        <f t="shared" ca="1" si="182"/>
        <v>0</v>
      </c>
      <c r="BI47" s="90">
        <f t="shared" ca="1" si="182"/>
        <v>49100.360349495728</v>
      </c>
      <c r="BJ47" s="90">
        <f t="shared" ca="1" si="182"/>
        <v>0</v>
      </c>
      <c r="BK47" s="90">
        <f t="shared" ca="1" si="182"/>
        <v>0</v>
      </c>
      <c r="BL47" s="90">
        <f t="shared" ca="1" si="182"/>
        <v>0</v>
      </c>
      <c r="BM47" s="90">
        <f t="shared" ca="1" si="182"/>
        <v>0</v>
      </c>
      <c r="BN47" s="90">
        <f t="shared" ca="1" si="182"/>
        <v>42699.233372822586</v>
      </c>
      <c r="BO47" s="90">
        <f t="shared" ca="1" si="182"/>
        <v>0</v>
      </c>
      <c r="BP47" s="90">
        <f t="shared" ca="1" si="182"/>
        <v>0</v>
      </c>
      <c r="BQ47" s="90">
        <f t="shared" ca="1" si="182"/>
        <v>0</v>
      </c>
      <c r="BR47" s="90">
        <f t="shared" ca="1" si="182"/>
        <v>39425.737380064362</v>
      </c>
      <c r="BS47" s="90">
        <f t="shared" ca="1" si="182"/>
        <v>0</v>
      </c>
      <c r="BT47" s="90">
        <f t="shared" ca="1" si="182"/>
        <v>0</v>
      </c>
      <c r="BU47" s="90">
        <f t="shared" ca="1" si="182"/>
        <v>0</v>
      </c>
      <c r="BV47" s="90">
        <f t="shared" ca="1" si="182"/>
        <v>17591.141820054938</v>
      </c>
      <c r="BW47" s="90">
        <f t="shared" ca="1" si="182"/>
        <v>0</v>
      </c>
      <c r="BX47" s="90">
        <f t="shared" ca="1" si="182"/>
        <v>0</v>
      </c>
      <c r="BY47" s="90">
        <f t="shared" ca="1" si="182"/>
        <v>62848.21170232923</v>
      </c>
      <c r="BZ47" s="90">
        <f t="shared" ca="1" si="182"/>
        <v>0</v>
      </c>
      <c r="CA47" s="90">
        <f t="shared" ca="1" si="182"/>
        <v>0</v>
      </c>
      <c r="CB47" s="90">
        <f t="shared" ca="1" si="182"/>
        <v>0</v>
      </c>
      <c r="CC47" s="90">
        <f t="shared" ca="1" si="182"/>
        <v>15669.942202560847</v>
      </c>
      <c r="CD47" s="90">
        <f t="shared" ca="1" si="182"/>
        <v>0</v>
      </c>
      <c r="CE47" s="90">
        <f t="shared" ca="1" si="182"/>
        <v>0</v>
      </c>
      <c r="CF47" s="90">
        <f t="shared" ca="1" si="183"/>
        <v>0</v>
      </c>
      <c r="CG47" s="92">
        <f t="shared" ca="1" si="138"/>
        <v>60117.179062214287</v>
      </c>
      <c r="CH47" s="90">
        <f t="shared" ca="1" si="214"/>
        <v>0</v>
      </c>
      <c r="CI47" s="90">
        <f t="shared" ca="1" si="185"/>
        <v>2397.1176300540969</v>
      </c>
      <c r="CJ47" s="90">
        <f t="shared" ca="1" si="185"/>
        <v>5651.8977459138923</v>
      </c>
      <c r="CK47" s="90">
        <f t="shared" ca="1" si="185"/>
        <v>4028.0726169170284</v>
      </c>
      <c r="CL47" s="90">
        <f t="shared" ca="1" si="185"/>
        <v>2745.8865106692306</v>
      </c>
      <c r="CM47" s="90">
        <f t="shared" ca="1" si="185"/>
        <v>2811.5406185192678</v>
      </c>
      <c r="CN47" s="90">
        <f t="shared" ca="1" si="185"/>
        <v>1461.0267077216567</v>
      </c>
      <c r="CO47" s="90">
        <f t="shared" ca="1" si="185"/>
        <v>4495.6724619666202</v>
      </c>
      <c r="CP47" s="90">
        <f t="shared" ca="1" si="185"/>
        <v>2944.6312986858607</v>
      </c>
      <c r="CQ47" s="90">
        <f t="shared" ca="1" si="185"/>
        <v>3030.4866704897563</v>
      </c>
      <c r="CR47" s="90">
        <f t="shared" ca="1" si="185"/>
        <v>2816.5909345077325</v>
      </c>
      <c r="CS47" s="90">
        <f t="shared" ca="1" si="185"/>
        <v>1667.7925858376134</v>
      </c>
      <c r="CT47" s="90">
        <f t="shared" ca="1" si="185"/>
        <v>26066.463280931541</v>
      </c>
      <c r="CU47" s="90">
        <f t="shared" ca="1" si="185"/>
        <v>0</v>
      </c>
      <c r="CV47" s="90">
        <f t="shared" ca="1" si="185"/>
        <v>0</v>
      </c>
      <c r="CW47" s="90">
        <f t="shared" ca="1" si="185"/>
        <v>0</v>
      </c>
      <c r="CX47" s="90">
        <f t="shared" ca="1" si="185"/>
        <v>0</v>
      </c>
      <c r="CY47" s="92">
        <f t="shared" ca="1" si="140"/>
        <v>106465.41427540799</v>
      </c>
      <c r="CZ47" s="90">
        <f t="shared" ca="1" si="186"/>
        <v>0</v>
      </c>
      <c r="DA47" s="90">
        <f t="shared" ca="1" si="215"/>
        <v>15382.965423451627</v>
      </c>
      <c r="DB47" s="90">
        <f t="shared" ca="1" si="215"/>
        <v>5678.6347129116457</v>
      </c>
      <c r="DC47" s="90">
        <f t="shared" ca="1" si="215"/>
        <v>13438.593767892817</v>
      </c>
      <c r="DD47" s="90">
        <f t="shared" ca="1" si="215"/>
        <v>0</v>
      </c>
      <c r="DE47" s="90">
        <f t="shared" ca="1" si="215"/>
        <v>0</v>
      </c>
      <c r="DF47" s="90">
        <f t="shared" ca="1" si="215"/>
        <v>0</v>
      </c>
      <c r="DG47" s="90">
        <f t="shared" ca="1" si="215"/>
        <v>0</v>
      </c>
      <c r="DH47" s="90">
        <f t="shared" ca="1" si="215"/>
        <v>6287.3463282271541</v>
      </c>
      <c r="DI47" s="90">
        <f t="shared" ca="1" si="215"/>
        <v>13071.109010379256</v>
      </c>
      <c r="DJ47" s="90">
        <f t="shared" ca="1" si="215"/>
        <v>0</v>
      </c>
      <c r="DK47" s="90">
        <f t="shared" ca="1" si="215"/>
        <v>0</v>
      </c>
      <c r="DL47" s="90">
        <f t="shared" ca="1" si="215"/>
        <v>0</v>
      </c>
      <c r="DM47" s="90">
        <f t="shared" ca="1" si="215"/>
        <v>0</v>
      </c>
      <c r="DN47" s="90">
        <f t="shared" ca="1" si="215"/>
        <v>10858.476452609653</v>
      </c>
      <c r="DO47" s="90">
        <f t="shared" ca="1" si="215"/>
        <v>0</v>
      </c>
      <c r="DP47" s="90">
        <f t="shared" ca="1" si="187"/>
        <v>0</v>
      </c>
      <c r="DQ47" s="90">
        <f t="shared" ca="1" si="187"/>
        <v>7373.7584205691837</v>
      </c>
      <c r="DR47" s="90">
        <f t="shared" ca="1" si="187"/>
        <v>4232.7589531553813</v>
      </c>
      <c r="DS47" s="90">
        <f t="shared" ca="1" si="187"/>
        <v>6714.2465679579436</v>
      </c>
      <c r="DT47" s="90">
        <f t="shared" ca="1" si="187"/>
        <v>3428.8674787562759</v>
      </c>
      <c r="DU47" s="90">
        <f t="shared" ca="1" si="187"/>
        <v>19998.657159497048</v>
      </c>
      <c r="DV47" s="92">
        <f t="shared" ca="1" si="60"/>
        <v>178924.37730378506</v>
      </c>
      <c r="DW47" s="90">
        <f t="shared" ca="1" si="188"/>
        <v>0</v>
      </c>
      <c r="DX47" s="90">
        <f t="shared" ca="1" si="188"/>
        <v>0</v>
      </c>
      <c r="DY47" s="90">
        <f t="shared" ca="1" si="188"/>
        <v>0</v>
      </c>
      <c r="DZ47" s="90">
        <f t="shared" ca="1" si="188"/>
        <v>178924.37730378506</v>
      </c>
      <c r="EA47" s="90">
        <f t="shared" ca="1" si="188"/>
        <v>0</v>
      </c>
      <c r="EB47" s="92">
        <f t="shared" ca="1" si="61"/>
        <v>164509.88424047426</v>
      </c>
      <c r="EC47" s="90">
        <f t="shared" ca="1" si="189"/>
        <v>0</v>
      </c>
      <c r="ED47" s="90">
        <f t="shared" ca="1" si="190"/>
        <v>12114.222669270786</v>
      </c>
      <c r="EE47" s="90">
        <f t="shared" ca="1" si="190"/>
        <v>7942.3645853880644</v>
      </c>
      <c r="EF47" s="90">
        <f t="shared" ca="1" si="190"/>
        <v>5818.8552509443052</v>
      </c>
      <c r="EG47" s="90">
        <f t="shared" ca="1" si="190"/>
        <v>9028.7766777300931</v>
      </c>
      <c r="EH47" s="90">
        <f t="shared" ca="1" si="190"/>
        <v>11987.964769559174</v>
      </c>
      <c r="EI47" s="90">
        <f t="shared" ca="1" si="190"/>
        <v>9778.6000633115218</v>
      </c>
      <c r="EJ47" s="90">
        <f t="shared" ca="1" si="190"/>
        <v>8310.4434977237961</v>
      </c>
      <c r="EK47" s="90">
        <f t="shared" ca="1" si="190"/>
        <v>6273.6807673171916</v>
      </c>
      <c r="EL47" s="90">
        <f t="shared" ca="1" si="190"/>
        <v>4134.7234074969547</v>
      </c>
      <c r="EM47" s="90">
        <f t="shared" ca="1" si="190"/>
        <v>3405.9925181026424</v>
      </c>
      <c r="EN47" s="90">
        <f t="shared" ca="1" si="190"/>
        <v>5770.1345555261769</v>
      </c>
      <c r="EO47" s="90">
        <f t="shared" ca="1" si="190"/>
        <v>31263.535510472546</v>
      </c>
      <c r="EP47" s="90">
        <f t="shared" ca="1" si="190"/>
        <v>0</v>
      </c>
      <c r="EQ47" s="90">
        <f t="shared" ca="1" si="190"/>
        <v>0</v>
      </c>
      <c r="ER47" s="90">
        <f t="shared" ca="1" si="190"/>
        <v>0</v>
      </c>
      <c r="ES47" s="90">
        <f t="shared" ca="1" si="190"/>
        <v>15739.161239343915</v>
      </c>
      <c r="ET47" s="90">
        <f t="shared" ca="1" si="190"/>
        <v>15178.87324203545</v>
      </c>
      <c r="EU47" s="90">
        <f t="shared" ca="1" si="190"/>
        <v>0</v>
      </c>
      <c r="EV47" s="90">
        <f t="shared" ca="1" si="190"/>
        <v>0</v>
      </c>
      <c r="EW47" s="90">
        <f t="shared" ca="1" si="190"/>
        <v>17762.555486251644</v>
      </c>
      <c r="EX47" s="90">
        <f t="shared" ca="1" si="190"/>
        <v>0</v>
      </c>
      <c r="EY47" s="90">
        <f t="shared" ca="1" si="190"/>
        <v>0</v>
      </c>
      <c r="EZ47" s="90">
        <f t="shared" ca="1" si="190"/>
        <v>0</v>
      </c>
      <c r="FA47" s="90">
        <f t="shared" ca="1" si="190"/>
        <v>0</v>
      </c>
      <c r="FB47" s="90">
        <f t="shared" ca="1" si="190"/>
        <v>0</v>
      </c>
      <c r="FC47" s="90">
        <f t="shared" ca="1" si="190"/>
        <v>0</v>
      </c>
      <c r="FD47" s="90">
        <f t="shared" ca="1" si="190"/>
        <v>0</v>
      </c>
      <c r="FE47" s="92">
        <f t="shared" ca="1" si="62"/>
        <v>60905.622511236928</v>
      </c>
      <c r="FF47" s="90">
        <f t="shared" ca="1" si="191"/>
        <v>0</v>
      </c>
      <c r="FG47" s="90">
        <f t="shared" ca="1" si="191"/>
        <v>6405.5831378394405</v>
      </c>
      <c r="FH47" s="90">
        <f t="shared" ca="1" si="191"/>
        <v>0</v>
      </c>
      <c r="FI47" s="90">
        <f t="shared" ca="1" si="191"/>
        <v>0</v>
      </c>
      <c r="FJ47" s="90">
        <f t="shared" ca="1" si="191"/>
        <v>5825.688031399287</v>
      </c>
      <c r="FK47" s="90">
        <f t="shared" ca="1" si="191"/>
        <v>0</v>
      </c>
      <c r="FL47" s="90">
        <f t="shared" ca="1" si="191"/>
        <v>3717.9237997430942</v>
      </c>
      <c r="FM47" s="90">
        <f t="shared" ca="1" si="191"/>
        <v>4970.1050874711918</v>
      </c>
      <c r="FN47" s="90">
        <f t="shared" ca="1" si="191"/>
        <v>0</v>
      </c>
      <c r="FO47" s="90">
        <f t="shared" ca="1" si="191"/>
        <v>3314.1955980770244</v>
      </c>
      <c r="FP47" s="90">
        <f t="shared" ca="1" si="191"/>
        <v>0</v>
      </c>
      <c r="FQ47" s="90">
        <f t="shared" ca="1" si="191"/>
        <v>0</v>
      </c>
      <c r="FR47" s="90">
        <f t="shared" ca="1" si="191"/>
        <v>0</v>
      </c>
      <c r="FS47" s="90">
        <f t="shared" ca="1" si="191"/>
        <v>36672.126856706891</v>
      </c>
      <c r="FT47" s="90">
        <f t="shared" ca="1" si="192"/>
        <v>0</v>
      </c>
      <c r="FU47" s="90">
        <f t="shared" ca="1" si="192"/>
        <v>0</v>
      </c>
      <c r="FV47" s="90">
        <f t="shared" ca="1" si="192"/>
        <v>0</v>
      </c>
      <c r="FW47" s="92">
        <f t="shared" ca="1" si="63"/>
        <v>286836.85564859369</v>
      </c>
      <c r="FX47" s="90">
        <f t="shared" ca="1" si="193"/>
        <v>0</v>
      </c>
      <c r="FY47" s="90">
        <f t="shared" ca="1" si="194"/>
        <v>8389.46608907271</v>
      </c>
      <c r="FZ47" s="90">
        <f t="shared" ca="1" si="194"/>
        <v>19767.530933672031</v>
      </c>
      <c r="GA47" s="90">
        <f t="shared" ca="1" si="194"/>
        <v>0</v>
      </c>
      <c r="GB47" s="90">
        <f t="shared" ca="1" si="194"/>
        <v>32144.964189165141</v>
      </c>
      <c r="GC47" s="90">
        <f t="shared" ca="1" si="194"/>
        <v>0</v>
      </c>
      <c r="GD47" s="90">
        <f t="shared" ca="1" si="194"/>
        <v>15631.91629394182</v>
      </c>
      <c r="GE47" s="90">
        <f t="shared" ca="1" si="194"/>
        <v>28693.22174975523</v>
      </c>
      <c r="GF47" s="90">
        <f t="shared" ca="1" si="194"/>
        <v>0</v>
      </c>
      <c r="GG47" s="90">
        <f t="shared" ca="1" si="194"/>
        <v>157104.63561432995</v>
      </c>
      <c r="GH47" s="90">
        <f t="shared" ca="1" si="194"/>
        <v>0</v>
      </c>
      <c r="GI47" s="90">
        <f t="shared" ca="1" si="194"/>
        <v>0</v>
      </c>
      <c r="GJ47" s="90">
        <f t="shared" ca="1" si="194"/>
        <v>0</v>
      </c>
      <c r="GK47" s="90">
        <f t="shared" ca="1" si="194"/>
        <v>0</v>
      </c>
      <c r="GL47" s="90">
        <f t="shared" ca="1" si="194"/>
        <v>0</v>
      </c>
      <c r="GM47" s="90">
        <f t="shared" ca="1" si="194"/>
        <v>0</v>
      </c>
      <c r="GN47" s="90">
        <f t="shared" ca="1" si="194"/>
        <v>0</v>
      </c>
      <c r="GO47" s="90">
        <f t="shared" ca="1" si="194"/>
        <v>25105.120778656783</v>
      </c>
      <c r="GP47" s="90">
        <f t="shared" ca="1" si="194"/>
        <v>0</v>
      </c>
      <c r="GQ47" s="90">
        <f t="shared" ca="1" si="194"/>
        <v>0</v>
      </c>
      <c r="GR47" s="90">
        <f t="shared" ca="1" si="194"/>
        <v>0</v>
      </c>
      <c r="GS47" s="92">
        <f t="shared" ca="1" si="64"/>
        <v>68025.676822738547</v>
      </c>
      <c r="GT47" s="90">
        <f t="shared" ca="1" si="195"/>
        <v>0</v>
      </c>
      <c r="GU47" s="90">
        <f t="shared" ca="1" si="195"/>
        <v>14984.584615185111</v>
      </c>
      <c r="GV47" s="90">
        <f t="shared" ca="1" si="195"/>
        <v>26035.864307589673</v>
      </c>
      <c r="GW47" s="90">
        <f t="shared" ca="1" si="195"/>
        <v>12875.632073884575</v>
      </c>
      <c r="GX47" s="90">
        <f t="shared" ca="1" si="195"/>
        <v>0</v>
      </c>
      <c r="GY47" s="90">
        <f t="shared" ca="1" si="195"/>
        <v>14129.595826079187</v>
      </c>
      <c r="GZ47" s="90">
        <f t="shared" ca="1" si="195"/>
        <v>0</v>
      </c>
      <c r="HA47" s="90">
        <f t="shared" ca="1" si="195"/>
        <v>0</v>
      </c>
      <c r="HB47" s="90">
        <f t="shared" ca="1" si="195"/>
        <v>0</v>
      </c>
      <c r="HC47" s="90">
        <f t="shared" ca="1" si="195"/>
        <v>0</v>
      </c>
      <c r="HD47" s="90">
        <f t="shared" ca="1" si="195"/>
        <v>0</v>
      </c>
      <c r="HE47" s="92">
        <f t="shared" ca="1" si="65"/>
        <v>12426.153950911237</v>
      </c>
      <c r="HF47" s="90">
        <f t="shared" ca="1" si="196"/>
        <v>0</v>
      </c>
      <c r="HG47" s="90">
        <f t="shared" ca="1" si="196"/>
        <v>0</v>
      </c>
      <c r="HH47" s="90">
        <f t="shared" ca="1" si="196"/>
        <v>0</v>
      </c>
      <c r="HI47" s="90">
        <f t="shared" ca="1" si="196"/>
        <v>0</v>
      </c>
      <c r="HJ47" s="90">
        <f t="shared" ca="1" si="196"/>
        <v>0</v>
      </c>
      <c r="HK47" s="90">
        <f t="shared" ca="1" si="196"/>
        <v>0</v>
      </c>
      <c r="HL47" s="90">
        <f t="shared" ca="1" si="196"/>
        <v>0</v>
      </c>
      <c r="HM47" s="90">
        <f t="shared" ca="1" si="196"/>
        <v>0</v>
      </c>
      <c r="HN47" s="90">
        <f t="shared" ca="1" si="196"/>
        <v>12426.153950911237</v>
      </c>
      <c r="HO47" s="90">
        <f t="shared" ca="1" si="196"/>
        <v>0</v>
      </c>
      <c r="HP47" s="90">
        <f t="shared" ca="1" si="196"/>
        <v>0</v>
      </c>
      <c r="HQ47" s="90">
        <f t="shared" ca="1" si="196"/>
        <v>0</v>
      </c>
      <c r="HR47" s="90">
        <f t="shared" ca="1" si="196"/>
        <v>0</v>
      </c>
      <c r="HS47" s="90">
        <f t="shared" ca="1" si="196"/>
        <v>0</v>
      </c>
      <c r="HT47" s="90">
        <f t="shared" ca="1" si="196"/>
        <v>0</v>
      </c>
      <c r="HU47" s="90">
        <f t="shared" ca="1" si="196"/>
        <v>0</v>
      </c>
      <c r="HV47" s="92">
        <f t="shared" ca="1" si="66"/>
        <v>25960.406645173793</v>
      </c>
      <c r="HW47" s="90">
        <f t="shared" ca="1" si="197"/>
        <v>25960.406645173793</v>
      </c>
      <c r="HX47" s="90">
        <f t="shared" ca="1" si="197"/>
        <v>0</v>
      </c>
      <c r="HY47" s="90">
        <f t="shared" ca="1" si="197"/>
        <v>0</v>
      </c>
      <c r="HZ47" s="90">
        <f t="shared" ca="1" si="197"/>
        <v>0</v>
      </c>
      <c r="IA47" s="90">
        <f t="shared" ca="1" si="197"/>
        <v>0</v>
      </c>
      <c r="IB47" s="90">
        <f t="shared" ca="1" si="197"/>
        <v>0</v>
      </c>
      <c r="IC47" s="90">
        <f t="shared" ca="1" si="197"/>
        <v>0</v>
      </c>
      <c r="ID47" s="90">
        <f t="shared" ca="1" si="197"/>
        <v>0</v>
      </c>
      <c r="IE47" s="90">
        <f t="shared" ca="1" si="197"/>
        <v>0</v>
      </c>
      <c r="IF47" s="92">
        <f t="shared" ca="1" si="149"/>
        <v>11216.454732968457</v>
      </c>
      <c r="IG47" s="90">
        <f t="shared" ca="1" si="198"/>
        <v>11216.454732968457</v>
      </c>
      <c r="IH47" s="90">
        <f t="shared" ca="1" si="216"/>
        <v>0</v>
      </c>
      <c r="II47" s="90">
        <f t="shared" ca="1" si="216"/>
        <v>0</v>
      </c>
      <c r="IJ47" s="90">
        <f t="shared" ca="1" si="216"/>
        <v>0</v>
      </c>
      <c r="IK47" s="90">
        <f t="shared" ca="1" si="216"/>
        <v>0</v>
      </c>
      <c r="IL47" s="90">
        <f t="shared" ca="1" si="216"/>
        <v>0</v>
      </c>
      <c r="IM47" s="90">
        <f t="shared" ca="1" si="216"/>
        <v>0</v>
      </c>
      <c r="IN47" s="90">
        <f t="shared" ca="1" si="216"/>
        <v>0</v>
      </c>
      <c r="IO47" s="90">
        <f t="shared" ca="1" si="216"/>
        <v>0</v>
      </c>
      <c r="IP47" s="90">
        <f t="shared" ca="1" si="216"/>
        <v>0</v>
      </c>
      <c r="IQ47" s="90">
        <f t="shared" ca="1" si="216"/>
        <v>0</v>
      </c>
      <c r="IR47" s="90">
        <f t="shared" ca="1" si="216"/>
        <v>0</v>
      </c>
      <c r="IS47" s="90">
        <f t="shared" ca="1" si="216"/>
        <v>0</v>
      </c>
      <c r="IT47" s="90">
        <f t="shared" ca="1" si="216"/>
        <v>0</v>
      </c>
      <c r="IU47" s="90">
        <f t="shared" ca="1" si="216"/>
        <v>0</v>
      </c>
      <c r="IV47" s="90">
        <f t="shared" ca="1" si="216"/>
        <v>0</v>
      </c>
      <c r="IW47" s="90">
        <f t="shared" ca="1" si="199"/>
        <v>0</v>
      </c>
      <c r="IX47" s="90">
        <f t="shared" ca="1" si="199"/>
        <v>0</v>
      </c>
      <c r="IY47" s="92">
        <f t="shared" ca="1" si="151"/>
        <v>466783.47632392618</v>
      </c>
      <c r="IZ47" s="90">
        <f t="shared" ca="1" si="200"/>
        <v>466783.47632392618</v>
      </c>
      <c r="JA47" s="90">
        <f t="shared" ca="1" si="201"/>
        <v>0</v>
      </c>
      <c r="JB47" s="90">
        <f t="shared" ca="1" si="201"/>
        <v>0</v>
      </c>
      <c r="JC47" s="90">
        <f t="shared" ca="1" si="201"/>
        <v>0</v>
      </c>
      <c r="JD47" s="90">
        <f t="shared" ca="1" si="201"/>
        <v>0</v>
      </c>
      <c r="JE47" s="90">
        <f t="shared" ca="1" si="201"/>
        <v>0</v>
      </c>
      <c r="JF47" s="90">
        <f t="shared" ca="1" si="201"/>
        <v>0</v>
      </c>
      <c r="JG47" s="90">
        <f t="shared" ca="1" si="201"/>
        <v>0</v>
      </c>
      <c r="JH47" s="90">
        <f t="shared" ca="1" si="201"/>
        <v>0</v>
      </c>
      <c r="JI47" s="90">
        <f t="shared" ca="1" si="201"/>
        <v>0</v>
      </c>
      <c r="JJ47" s="90">
        <f t="shared" ca="1" si="201"/>
        <v>0</v>
      </c>
      <c r="JK47" s="90">
        <f t="shared" ca="1" si="201"/>
        <v>0</v>
      </c>
      <c r="JL47" s="90">
        <f t="shared" ca="1" si="201"/>
        <v>0</v>
      </c>
      <c r="JM47" s="90">
        <f t="shared" ca="1" si="201"/>
        <v>0</v>
      </c>
      <c r="JN47" s="90">
        <f t="shared" ca="1" si="201"/>
        <v>0</v>
      </c>
      <c r="JO47" s="90">
        <f t="shared" ca="1" si="201"/>
        <v>0</v>
      </c>
      <c r="JP47" s="90">
        <f t="shared" ca="1" si="201"/>
        <v>0</v>
      </c>
      <c r="JQ47" s="90">
        <f t="shared" ca="1" si="201"/>
        <v>0</v>
      </c>
      <c r="JR47" s="90">
        <f t="shared" ca="1" si="201"/>
        <v>0</v>
      </c>
      <c r="JS47" s="90">
        <f t="shared" ca="1" si="201"/>
        <v>0</v>
      </c>
      <c r="JT47" s="92">
        <f t="shared" ca="1" si="153"/>
        <v>100287.09535704946</v>
      </c>
      <c r="JU47" s="90">
        <f t="shared" ca="1" si="202"/>
        <v>77079.408002999888</v>
      </c>
      <c r="JV47" s="90">
        <f t="shared" ca="1" si="202"/>
        <v>0</v>
      </c>
      <c r="JW47" s="90">
        <f t="shared" ca="1" si="202"/>
        <v>0</v>
      </c>
      <c r="JX47" s="90">
        <f t="shared" ca="1" si="202"/>
        <v>0</v>
      </c>
      <c r="JY47" s="90">
        <f t="shared" ca="1" si="202"/>
        <v>0</v>
      </c>
      <c r="JZ47" s="90">
        <f t="shared" ca="1" si="202"/>
        <v>0</v>
      </c>
      <c r="KA47" s="90">
        <f t="shared" ca="1" si="202"/>
        <v>0</v>
      </c>
      <c r="KB47" s="90">
        <f t="shared" ca="1" si="202"/>
        <v>0</v>
      </c>
      <c r="KC47" s="90">
        <f t="shared" ca="1" si="202"/>
        <v>0</v>
      </c>
      <c r="KD47" s="90">
        <f t="shared" ca="1" si="202"/>
        <v>0</v>
      </c>
      <c r="KE47" s="90">
        <f t="shared" ca="1" si="203"/>
        <v>0</v>
      </c>
      <c r="KF47" s="90">
        <f t="shared" ca="1" si="203"/>
        <v>0</v>
      </c>
      <c r="KG47" s="90">
        <f t="shared" ca="1" si="203"/>
        <v>0</v>
      </c>
      <c r="KH47" s="90">
        <f t="shared" ca="1" si="203"/>
        <v>0</v>
      </c>
      <c r="KI47" s="90">
        <f t="shared" ca="1" si="203"/>
        <v>0</v>
      </c>
      <c r="KJ47" s="90">
        <f t="shared" ca="1" si="203"/>
        <v>0</v>
      </c>
      <c r="KK47" s="90">
        <f t="shared" ca="1" si="203"/>
        <v>0</v>
      </c>
      <c r="KL47" s="90">
        <f t="shared" ca="1" si="203"/>
        <v>0</v>
      </c>
      <c r="KM47" s="90">
        <f t="shared" ca="1" si="203"/>
        <v>5878.8648879837056</v>
      </c>
      <c r="KN47" s="90">
        <f ca="1">$C47*KN$7</f>
        <v>0</v>
      </c>
      <c r="KO47" s="90">
        <f t="shared" ca="1" si="205"/>
        <v>0</v>
      </c>
      <c r="KP47" s="90">
        <f t="shared" ca="1" si="205"/>
        <v>0</v>
      </c>
      <c r="KQ47" s="90">
        <f t="shared" ca="1" si="205"/>
        <v>0</v>
      </c>
      <c r="KR47" s="90">
        <f t="shared" ca="1" si="205"/>
        <v>0</v>
      </c>
      <c r="KS47" s="90">
        <f t="shared" ca="1" si="205"/>
        <v>0</v>
      </c>
      <c r="KT47" s="90">
        <f t="shared" ca="1" si="205"/>
        <v>0</v>
      </c>
      <c r="KU47" s="90">
        <f t="shared" ca="1" si="205"/>
        <v>0</v>
      </c>
      <c r="KV47" s="90">
        <f t="shared" ca="1" si="205"/>
        <v>0</v>
      </c>
      <c r="KW47" s="90">
        <f t="shared" ca="1" si="205"/>
        <v>0</v>
      </c>
      <c r="KX47" s="90">
        <f t="shared" ca="1" si="205"/>
        <v>0</v>
      </c>
      <c r="KY47" s="90">
        <f t="shared" ca="1" si="206"/>
        <v>0</v>
      </c>
      <c r="KZ47" s="90">
        <f t="shared" ca="1" si="206"/>
        <v>0</v>
      </c>
      <c r="LA47" s="90">
        <f t="shared" ca="1" si="206"/>
        <v>0</v>
      </c>
      <c r="LB47" s="90">
        <f t="shared" ca="1" si="206"/>
        <v>5474.5425314954637</v>
      </c>
      <c r="LC47" s="90">
        <f t="shared" ca="1" si="206"/>
        <v>0</v>
      </c>
      <c r="LD47" s="90">
        <f t="shared" ca="1" si="206"/>
        <v>0</v>
      </c>
      <c r="LE47" s="90">
        <f t="shared" ca="1" si="206"/>
        <v>0</v>
      </c>
      <c r="LF47" s="90">
        <f t="shared" ca="1" si="206"/>
        <v>0</v>
      </c>
      <c r="LG47" s="90">
        <f t="shared" ca="1" si="206"/>
        <v>11854.27993457041</v>
      </c>
      <c r="LH47" s="90">
        <f t="shared" ca="1" si="206"/>
        <v>0</v>
      </c>
      <c r="LI47" s="90">
        <f t="shared" ca="1" si="206"/>
        <v>0</v>
      </c>
      <c r="LJ47" s="90">
        <f t="shared" ca="1" si="206"/>
        <v>0</v>
      </c>
      <c r="LK47" s="90">
        <f ca="1">$C47*LK$7</f>
        <v>0</v>
      </c>
      <c r="LL47" s="90">
        <f t="shared" ca="1" si="207"/>
        <v>0</v>
      </c>
      <c r="LM47" s="92">
        <f t="shared" ca="1" si="67"/>
        <v>10133.01341473729</v>
      </c>
      <c r="LN47" s="90">
        <f t="shared" ca="1" si="208"/>
        <v>10133.01341473729</v>
      </c>
      <c r="LO47" s="90">
        <f t="shared" ca="1" si="208"/>
        <v>0</v>
      </c>
      <c r="LP47" s="90">
        <f t="shared" ca="1" si="208"/>
        <v>0</v>
      </c>
      <c r="LQ47" s="90">
        <f t="shared" ca="1" si="208"/>
        <v>0</v>
      </c>
      <c r="LR47" s="90">
        <f t="shared" ca="1" si="208"/>
        <v>0</v>
      </c>
      <c r="LS47" s="92">
        <f t="shared" ca="1" si="68"/>
        <v>22874.960653633098</v>
      </c>
      <c r="LT47" s="90">
        <f t="shared" ca="1" si="209"/>
        <v>22874.960653633098</v>
      </c>
      <c r="LU47" s="90">
        <f t="shared" ca="1" si="209"/>
        <v>0</v>
      </c>
      <c r="LV47" s="90">
        <f t="shared" ca="1" si="209"/>
        <v>0</v>
      </c>
      <c r="LW47" s="90">
        <f t="shared" ca="1" si="209"/>
        <v>0</v>
      </c>
      <c r="LX47" s="90">
        <f t="shared" ca="1" si="209"/>
        <v>0</v>
      </c>
      <c r="LY47" s="90">
        <f t="shared" ca="1" si="209"/>
        <v>0</v>
      </c>
      <c r="LZ47" s="90">
        <f t="shared" ca="1" si="209"/>
        <v>0</v>
      </c>
      <c r="MA47" s="90">
        <f t="shared" ca="1" si="209"/>
        <v>0</v>
      </c>
      <c r="MB47" s="90">
        <f t="shared" ca="1" si="209"/>
        <v>0</v>
      </c>
      <c r="MC47" s="90">
        <f t="shared" ca="1" si="209"/>
        <v>0</v>
      </c>
      <c r="MD47" s="90">
        <f t="shared" ca="1" si="209"/>
        <v>0</v>
      </c>
      <c r="ME47" s="90">
        <f t="shared" ca="1" si="209"/>
        <v>0</v>
      </c>
      <c r="MF47" s="90">
        <f t="shared" ca="1" si="209"/>
        <v>0</v>
      </c>
      <c r="MG47" s="92">
        <f t="shared" ca="1" si="69"/>
        <v>83913.970922447697</v>
      </c>
      <c r="MH47" s="90">
        <f t="shared" ca="1" si="210"/>
        <v>83913.970922447697</v>
      </c>
      <c r="MI47" s="90">
        <f t="shared" ca="1" si="211"/>
        <v>0</v>
      </c>
      <c r="MJ47" s="90">
        <f t="shared" ca="1" si="211"/>
        <v>0</v>
      </c>
      <c r="MK47" s="90">
        <f t="shared" ca="1" si="211"/>
        <v>0</v>
      </c>
      <c r="ML47" s="90">
        <f t="shared" ca="1" si="211"/>
        <v>0</v>
      </c>
      <c r="MM47" s="90">
        <f t="shared" ca="1" si="211"/>
        <v>0</v>
      </c>
      <c r="MN47" s="90">
        <f t="shared" ca="1" si="211"/>
        <v>0</v>
      </c>
      <c r="MO47" s="90">
        <f t="shared" ca="1" si="211"/>
        <v>0</v>
      </c>
      <c r="MP47" s="90">
        <f t="shared" ca="1" si="211"/>
        <v>0</v>
      </c>
      <c r="MQ47" s="90">
        <f t="shared" ca="1" si="211"/>
        <v>0</v>
      </c>
      <c r="MR47" s="90">
        <f t="shared" ca="1" si="211"/>
        <v>0</v>
      </c>
      <c r="MS47" s="90">
        <f t="shared" ca="1" si="211"/>
        <v>0</v>
      </c>
      <c r="MT47" s="90">
        <f t="shared" ca="1" si="211"/>
        <v>0</v>
      </c>
      <c r="MU47" s="90">
        <f t="shared" ca="1" si="211"/>
        <v>0</v>
      </c>
      <c r="MV47" s="90">
        <f t="shared" ca="1" si="211"/>
        <v>0</v>
      </c>
      <c r="MW47" s="90">
        <f t="shared" ca="1" si="211"/>
        <v>0</v>
      </c>
      <c r="MX47" s="90">
        <f t="shared" ca="1" si="211"/>
        <v>0</v>
      </c>
      <c r="MY47" s="90">
        <f t="shared" ca="1" si="211"/>
        <v>0</v>
      </c>
      <c r="MZ47" s="90">
        <f t="shared" ca="1" si="211"/>
        <v>0</v>
      </c>
      <c r="NA47" s="90">
        <f t="shared" ca="1" si="211"/>
        <v>0</v>
      </c>
      <c r="NB47" s="90">
        <f t="shared" ca="1" si="211"/>
        <v>0</v>
      </c>
      <c r="NC47" s="92">
        <f t="shared" ca="1" si="70"/>
        <v>282196.20941001701</v>
      </c>
      <c r="ND47" s="90">
        <f t="shared" ca="1" si="212"/>
        <v>282196.20941001701</v>
      </c>
      <c r="NE47" s="90">
        <f t="shared" ca="1" si="212"/>
        <v>0</v>
      </c>
      <c r="NF47" s="90">
        <f t="shared" ca="1" si="212"/>
        <v>0</v>
      </c>
      <c r="NG47" s="90">
        <f t="shared" ca="1" si="212"/>
        <v>0</v>
      </c>
      <c r="NH47" s="90">
        <f t="shared" ca="1" si="212"/>
        <v>0</v>
      </c>
      <c r="NI47" s="90">
        <f t="shared" ca="1" si="212"/>
        <v>0</v>
      </c>
      <c r="NJ47" s="93">
        <f t="shared" ca="1" si="159"/>
        <v>2474162.2800000003</v>
      </c>
      <c r="NK47" s="94">
        <f t="shared" ca="1" si="160"/>
        <v>0</v>
      </c>
    </row>
    <row r="48" spans="1:375" x14ac:dyDescent="0.25">
      <c r="A48" s="67">
        <v>82610</v>
      </c>
      <c r="B48" s="98" t="s">
        <v>132</v>
      </c>
      <c r="C48" s="90">
        <f ca="1">IFERROR(HLOOKUP($A48,Náklady_2018!$D$1:$MN$27,24,FALSE),0)</f>
        <v>546441.75</v>
      </c>
      <c r="D48" s="19"/>
      <c r="E48" s="19"/>
      <c r="F48" s="91" t="s">
        <v>342</v>
      </c>
      <c r="G48" s="92">
        <f t="shared" ca="1" si="58"/>
        <v>58946.295376108457</v>
      </c>
      <c r="H48" s="90">
        <f t="shared" ca="1" si="179"/>
        <v>0</v>
      </c>
      <c r="I48" s="90">
        <f t="shared" ca="1" si="217"/>
        <v>0</v>
      </c>
      <c r="J48" s="90">
        <f t="shared" ca="1" si="217"/>
        <v>6142.755607118439</v>
      </c>
      <c r="K48" s="90">
        <f t="shared" ca="1" si="217"/>
        <v>0</v>
      </c>
      <c r="L48" s="90">
        <f t="shared" ca="1" si="217"/>
        <v>0</v>
      </c>
      <c r="M48" s="90">
        <f t="shared" ca="1" si="217"/>
        <v>0</v>
      </c>
      <c r="N48" s="90">
        <f t="shared" ca="1" si="217"/>
        <v>10049.246881522155</v>
      </c>
      <c r="O48" s="90">
        <f t="shared" ca="1" si="217"/>
        <v>0</v>
      </c>
      <c r="P48" s="90">
        <f t="shared" ca="1" si="217"/>
        <v>0</v>
      </c>
      <c r="Q48" s="90">
        <f t="shared" ca="1" si="217"/>
        <v>0</v>
      </c>
      <c r="R48" s="90">
        <f t="shared" ca="1" si="217"/>
        <v>0</v>
      </c>
      <c r="S48" s="90">
        <f t="shared" ca="1" si="217"/>
        <v>6535.9701758465235</v>
      </c>
      <c r="T48" s="90">
        <f t="shared" ca="1" si="217"/>
        <v>0</v>
      </c>
      <c r="U48" s="90">
        <f t="shared" ca="1" si="217"/>
        <v>0</v>
      </c>
      <c r="V48" s="90">
        <f t="shared" ca="1" si="217"/>
        <v>1381.7296183622141</v>
      </c>
      <c r="W48" s="90">
        <f t="shared" ca="1" si="217"/>
        <v>8933.7064013761665</v>
      </c>
      <c r="X48" s="90">
        <f t="shared" ca="1" si="217"/>
        <v>0</v>
      </c>
      <c r="Y48" s="90">
        <f t="shared" ca="1" si="217"/>
        <v>0</v>
      </c>
      <c r="Z48" s="90">
        <f t="shared" ca="1" si="217"/>
        <v>0</v>
      </c>
      <c r="AA48" s="90">
        <f t="shared" ca="1" si="217"/>
        <v>4831.5592210910645</v>
      </c>
      <c r="AB48" s="90">
        <f t="shared" ca="1" si="217"/>
        <v>0</v>
      </c>
      <c r="AC48" s="90">
        <f t="shared" ca="1" si="217"/>
        <v>0</v>
      </c>
      <c r="AD48" s="90">
        <f t="shared" ca="1" si="217"/>
        <v>18010.316412078177</v>
      </c>
      <c r="AE48" s="90">
        <f t="shared" ca="1" si="217"/>
        <v>0</v>
      </c>
      <c r="AF48" s="90">
        <f t="shared" ca="1" si="217"/>
        <v>0</v>
      </c>
      <c r="AG48" s="90">
        <f t="shared" ca="1" si="217"/>
        <v>0</v>
      </c>
      <c r="AH48" s="90">
        <f t="shared" ca="1" si="217"/>
        <v>0</v>
      </c>
      <c r="AI48" s="90">
        <f t="shared" ca="1" si="217"/>
        <v>0</v>
      </c>
      <c r="AJ48" s="90">
        <f t="shared" ca="1" si="217"/>
        <v>0</v>
      </c>
      <c r="AK48" s="90">
        <f t="shared" ca="1" si="217"/>
        <v>0</v>
      </c>
      <c r="AL48" s="90">
        <f t="shared" ca="1" si="217"/>
        <v>0</v>
      </c>
      <c r="AM48" s="90">
        <f t="shared" ca="1" si="217"/>
        <v>0</v>
      </c>
      <c r="AN48" s="90">
        <f t="shared" ca="1" si="217"/>
        <v>0</v>
      </c>
      <c r="AO48" s="90">
        <f t="shared" ca="1" si="217"/>
        <v>0</v>
      </c>
      <c r="AP48" s="90">
        <f t="shared" ca="1" si="217"/>
        <v>0</v>
      </c>
      <c r="AQ48" s="90">
        <f t="shared" ca="1" si="217"/>
        <v>0</v>
      </c>
      <c r="AR48" s="90">
        <f t="shared" ca="1" si="217"/>
        <v>0</v>
      </c>
      <c r="AS48" s="90">
        <f t="shared" ca="1" si="217"/>
        <v>0</v>
      </c>
      <c r="AT48" s="90">
        <f t="shared" ca="1" si="217"/>
        <v>953.01879038468871</v>
      </c>
      <c r="AU48" s="90">
        <f t="shared" ca="1" si="217"/>
        <v>0</v>
      </c>
      <c r="AV48" s="90">
        <f t="shared" ca="1" si="217"/>
        <v>0</v>
      </c>
      <c r="AW48" s="90">
        <f t="shared" ca="1" si="217"/>
        <v>0</v>
      </c>
      <c r="AX48" s="90">
        <f t="shared" ca="1" si="217"/>
        <v>2107.9922683290379</v>
      </c>
      <c r="AY48" s="90">
        <f t="shared" ca="1" si="217"/>
        <v>0</v>
      </c>
      <c r="AZ48" s="90">
        <f t="shared" ca="1" si="217"/>
        <v>0</v>
      </c>
      <c r="BA48" s="90">
        <f t="shared" ca="1" si="217"/>
        <v>0</v>
      </c>
      <c r="BB48" s="90">
        <f t="shared" ca="1" si="217"/>
        <v>0</v>
      </c>
      <c r="BC48" s="90">
        <f t="shared" ca="1" si="217"/>
        <v>0</v>
      </c>
      <c r="BD48" s="92">
        <f t="shared" ca="1" si="59"/>
        <v>58680.17185020139</v>
      </c>
      <c r="BE48" s="90">
        <f t="shared" ca="1" si="217"/>
        <v>0</v>
      </c>
      <c r="BF48" s="90">
        <f t="shared" ca="1" si="182"/>
        <v>8471.2052341870676</v>
      </c>
      <c r="BG48" s="90">
        <f t="shared" ca="1" si="182"/>
        <v>0</v>
      </c>
      <c r="BH48" s="90">
        <f t="shared" ca="1" si="182"/>
        <v>0</v>
      </c>
      <c r="BI48" s="90">
        <f t="shared" ca="1" si="182"/>
        <v>10844.271231476803</v>
      </c>
      <c r="BJ48" s="90">
        <f t="shared" ca="1" si="182"/>
        <v>0</v>
      </c>
      <c r="BK48" s="90">
        <f t="shared" ca="1" si="182"/>
        <v>0</v>
      </c>
      <c r="BL48" s="90">
        <f t="shared" ca="1" si="182"/>
        <v>0</v>
      </c>
      <c r="BM48" s="90">
        <f t="shared" ca="1" si="182"/>
        <v>0</v>
      </c>
      <c r="BN48" s="90">
        <f t="shared" ca="1" si="182"/>
        <v>9430.52280625003</v>
      </c>
      <c r="BO48" s="90">
        <f t="shared" ca="1" si="182"/>
        <v>0</v>
      </c>
      <c r="BP48" s="90">
        <f t="shared" ca="1" si="182"/>
        <v>0</v>
      </c>
      <c r="BQ48" s="90">
        <f t="shared" ca="1" si="182"/>
        <v>0</v>
      </c>
      <c r="BR48" s="90">
        <f t="shared" ca="1" si="182"/>
        <v>8707.5407717406415</v>
      </c>
      <c r="BS48" s="90">
        <f t="shared" ca="1" si="182"/>
        <v>0</v>
      </c>
      <c r="BT48" s="90">
        <f t="shared" ca="1" si="182"/>
        <v>0</v>
      </c>
      <c r="BU48" s="90">
        <f t="shared" ca="1" si="182"/>
        <v>0</v>
      </c>
      <c r="BV48" s="90">
        <f t="shared" ca="1" si="182"/>
        <v>3885.1672739303926</v>
      </c>
      <c r="BW48" s="90">
        <f t="shared" ca="1" si="182"/>
        <v>0</v>
      </c>
      <c r="BX48" s="90">
        <f t="shared" ca="1" si="182"/>
        <v>0</v>
      </c>
      <c r="BY48" s="90">
        <f t="shared" ca="1" si="182"/>
        <v>13880.612061950626</v>
      </c>
      <c r="BZ48" s="90">
        <f t="shared" ca="1" si="182"/>
        <v>0</v>
      </c>
      <c r="CA48" s="90">
        <f t="shared" ca="1" si="182"/>
        <v>0</v>
      </c>
      <c r="CB48" s="90">
        <f t="shared" ca="1" si="182"/>
        <v>0</v>
      </c>
      <c r="CC48" s="90">
        <f t="shared" ca="1" si="182"/>
        <v>3460.85247066583</v>
      </c>
      <c r="CD48" s="90">
        <f t="shared" ca="1" si="182"/>
        <v>0</v>
      </c>
      <c r="CE48" s="90">
        <f t="shared" ca="1" si="182"/>
        <v>0</v>
      </c>
      <c r="CF48" s="90">
        <f t="shared" ca="1" si="183"/>
        <v>0</v>
      </c>
      <c r="CG48" s="92">
        <f t="shared" ca="1" si="138"/>
        <v>13277.438103946737</v>
      </c>
      <c r="CH48" s="90">
        <f t="shared" ca="1" si="214"/>
        <v>0</v>
      </c>
      <c r="CI48" s="90">
        <f t="shared" ca="1" si="185"/>
        <v>529.42572252076093</v>
      </c>
      <c r="CJ48" s="90">
        <f t="shared" ca="1" si="185"/>
        <v>1248.2741815537831</v>
      </c>
      <c r="CK48" s="90">
        <f t="shared" ca="1" si="185"/>
        <v>889.63729974705643</v>
      </c>
      <c r="CL48" s="90">
        <f t="shared" ca="1" si="185"/>
        <v>606.45457346132036</v>
      </c>
      <c r="CM48" s="90">
        <f t="shared" ca="1" si="185"/>
        <v>620.95489378318018</v>
      </c>
      <c r="CN48" s="90">
        <f t="shared" ca="1" si="185"/>
        <v>322.68133639324606</v>
      </c>
      <c r="CO48" s="90">
        <f t="shared" ca="1" si="185"/>
        <v>992.9110743470909</v>
      </c>
      <c r="CP48" s="90">
        <f t="shared" ca="1" si="185"/>
        <v>650.34920828179236</v>
      </c>
      <c r="CQ48" s="90">
        <f t="shared" ca="1" si="185"/>
        <v>669.31116562576312</v>
      </c>
      <c r="CR48" s="90">
        <f t="shared" ca="1" si="185"/>
        <v>622.07030303870795</v>
      </c>
      <c r="CS48" s="90">
        <f t="shared" ca="1" si="185"/>
        <v>368.34750356073272</v>
      </c>
      <c r="CT48" s="90">
        <f t="shared" ca="1" si="185"/>
        <v>5757.0208416333035</v>
      </c>
      <c r="CU48" s="90">
        <f t="shared" ca="1" si="185"/>
        <v>0</v>
      </c>
      <c r="CV48" s="90">
        <f t="shared" ca="1" si="185"/>
        <v>0</v>
      </c>
      <c r="CW48" s="90">
        <f t="shared" ca="1" si="185"/>
        <v>0</v>
      </c>
      <c r="CX48" s="90">
        <f t="shared" ca="1" si="185"/>
        <v>0</v>
      </c>
      <c r="CY48" s="92">
        <f t="shared" ca="1" si="140"/>
        <v>23513.876903470096</v>
      </c>
      <c r="CZ48" s="90">
        <f t="shared" ca="1" si="186"/>
        <v>0</v>
      </c>
      <c r="DA48" s="90">
        <f t="shared" ca="1" si="215"/>
        <v>3397.4709800281967</v>
      </c>
      <c r="DB48" s="90">
        <f t="shared" ca="1" si="215"/>
        <v>1254.1792893771651</v>
      </c>
      <c r="DC48" s="90">
        <f t="shared" ca="1" si="215"/>
        <v>2968.0384166500362</v>
      </c>
      <c r="DD48" s="90">
        <f t="shared" ca="1" si="215"/>
        <v>0</v>
      </c>
      <c r="DE48" s="90">
        <f t="shared" ca="1" si="215"/>
        <v>0</v>
      </c>
      <c r="DF48" s="90">
        <f t="shared" ca="1" si="215"/>
        <v>0</v>
      </c>
      <c r="DG48" s="90">
        <f t="shared" ca="1" si="215"/>
        <v>0</v>
      </c>
      <c r="DH48" s="90">
        <f t="shared" ca="1" si="215"/>
        <v>1388.6189108228261</v>
      </c>
      <c r="DI48" s="90">
        <f t="shared" ca="1" si="215"/>
        <v>2886.8759902331099</v>
      </c>
      <c r="DJ48" s="90">
        <f t="shared" ca="1" si="215"/>
        <v>0</v>
      </c>
      <c r="DK48" s="90">
        <f t="shared" ca="1" si="215"/>
        <v>0</v>
      </c>
      <c r="DL48" s="90">
        <f t="shared" ca="1" si="215"/>
        <v>0</v>
      </c>
      <c r="DM48" s="90">
        <f t="shared" ca="1" si="215"/>
        <v>0</v>
      </c>
      <c r="DN48" s="90">
        <f t="shared" ca="1" si="215"/>
        <v>2398.1955116936833</v>
      </c>
      <c r="DO48" s="90">
        <f t="shared" ca="1" si="215"/>
        <v>0</v>
      </c>
      <c r="DP48" s="90">
        <f t="shared" ca="1" si="187"/>
        <v>0</v>
      </c>
      <c r="DQ48" s="90">
        <f t="shared" ca="1" si="187"/>
        <v>1628.5631253795771</v>
      </c>
      <c r="DR48" s="90">
        <f t="shared" ca="1" si="187"/>
        <v>934.84418075050212</v>
      </c>
      <c r="DS48" s="90">
        <f t="shared" ca="1" si="187"/>
        <v>1482.9037990694903</v>
      </c>
      <c r="DT48" s="90">
        <f t="shared" ca="1" si="187"/>
        <v>757.29727219415327</v>
      </c>
      <c r="DU48" s="90">
        <f t="shared" ca="1" si="187"/>
        <v>4416.8894272713569</v>
      </c>
      <c r="DV48" s="92">
        <f t="shared" ca="1" si="60"/>
        <v>39517.112778689916</v>
      </c>
      <c r="DW48" s="90">
        <f t="shared" ca="1" si="188"/>
        <v>0</v>
      </c>
      <c r="DX48" s="90">
        <f t="shared" ca="1" si="188"/>
        <v>0</v>
      </c>
      <c r="DY48" s="90">
        <f t="shared" ca="1" si="188"/>
        <v>0</v>
      </c>
      <c r="DZ48" s="90">
        <f t="shared" ca="1" si="188"/>
        <v>39517.112778689916</v>
      </c>
      <c r="EA48" s="90">
        <f t="shared" ca="1" si="188"/>
        <v>0</v>
      </c>
      <c r="EB48" s="92">
        <f t="shared" ca="1" si="61"/>
        <v>36333.537926486446</v>
      </c>
      <c r="EC48" s="90">
        <f t="shared" ca="1" si="189"/>
        <v>0</v>
      </c>
      <c r="ED48" s="90">
        <f t="shared" ca="1" si="190"/>
        <v>2675.5387424651863</v>
      </c>
      <c r="EE48" s="90">
        <f t="shared" ca="1" si="190"/>
        <v>1754.1450850901656</v>
      </c>
      <c r="EF48" s="90">
        <f t="shared" ca="1" si="190"/>
        <v>1285.1482992953456</v>
      </c>
      <c r="EG48" s="90">
        <f t="shared" ca="1" si="190"/>
        <v>1994.0892996469163</v>
      </c>
      <c r="EH48" s="90">
        <f t="shared" ca="1" si="190"/>
        <v>2647.6535110769942</v>
      </c>
      <c r="EI48" s="90">
        <f t="shared" ca="1" si="190"/>
        <v>2159.6947679382042</v>
      </c>
      <c r="EJ48" s="90">
        <f t="shared" ca="1" si="190"/>
        <v>1835.4387361253894</v>
      </c>
      <c r="EK48" s="90">
        <f t="shared" ca="1" si="190"/>
        <v>1385.6007446019867</v>
      </c>
      <c r="EL48" s="90">
        <f t="shared" ca="1" si="190"/>
        <v>913.19211873143524</v>
      </c>
      <c r="EM48" s="90">
        <f t="shared" ca="1" si="190"/>
        <v>752.2451243897043</v>
      </c>
      <c r="EN48" s="90">
        <f t="shared" ca="1" si="190"/>
        <v>1274.3878805949607</v>
      </c>
      <c r="EO48" s="90">
        <f t="shared" ca="1" si="190"/>
        <v>6904.8425778804449</v>
      </c>
      <c r="EP48" s="90">
        <f t="shared" ca="1" si="190"/>
        <v>0</v>
      </c>
      <c r="EQ48" s="90">
        <f t="shared" ca="1" si="190"/>
        <v>0</v>
      </c>
      <c r="ER48" s="90">
        <f t="shared" ca="1" si="190"/>
        <v>0</v>
      </c>
      <c r="ES48" s="90">
        <f t="shared" ca="1" si="190"/>
        <v>3476.1401386974735</v>
      </c>
      <c r="ET48" s="90">
        <f t="shared" ca="1" si="190"/>
        <v>3352.3953236430489</v>
      </c>
      <c r="EU48" s="90">
        <f t="shared" ca="1" si="190"/>
        <v>0</v>
      </c>
      <c r="EV48" s="90">
        <f t="shared" ca="1" si="190"/>
        <v>0</v>
      </c>
      <c r="EW48" s="90">
        <f t="shared" ca="1" si="190"/>
        <v>3923.0255763091855</v>
      </c>
      <c r="EX48" s="90">
        <f t="shared" ca="1" si="190"/>
        <v>0</v>
      </c>
      <c r="EY48" s="90">
        <f t="shared" ca="1" si="190"/>
        <v>0</v>
      </c>
      <c r="EZ48" s="90">
        <f t="shared" ca="1" si="190"/>
        <v>0</v>
      </c>
      <c r="FA48" s="90">
        <f t="shared" ca="1" si="190"/>
        <v>0</v>
      </c>
      <c r="FB48" s="90">
        <f t="shared" ca="1" si="190"/>
        <v>0</v>
      </c>
      <c r="FC48" s="90">
        <f t="shared" ca="1" si="190"/>
        <v>0</v>
      </c>
      <c r="FD48" s="90">
        <f t="shared" ca="1" si="190"/>
        <v>0</v>
      </c>
      <c r="FE48" s="92">
        <f t="shared" ca="1" si="62"/>
        <v>13451.573172427354</v>
      </c>
      <c r="FF48" s="90">
        <f t="shared" ca="1" si="191"/>
        <v>0</v>
      </c>
      <c r="FG48" s="90">
        <f t="shared" ca="1" si="191"/>
        <v>1414.732609864004</v>
      </c>
      <c r="FH48" s="90">
        <f t="shared" ca="1" si="191"/>
        <v>0</v>
      </c>
      <c r="FI48" s="90">
        <f t="shared" ca="1" si="191"/>
        <v>0</v>
      </c>
      <c r="FJ48" s="90">
        <f t="shared" ca="1" si="191"/>
        <v>1286.6573824057655</v>
      </c>
      <c r="FK48" s="90">
        <f t="shared" ca="1" si="191"/>
        <v>0</v>
      </c>
      <c r="FL48" s="90">
        <f t="shared" ca="1" si="191"/>
        <v>821.13804899582647</v>
      </c>
      <c r="FM48" s="90">
        <f t="shared" ca="1" si="191"/>
        <v>1097.693932057545</v>
      </c>
      <c r="FN48" s="90">
        <f t="shared" ca="1" si="191"/>
        <v>0</v>
      </c>
      <c r="FO48" s="90">
        <f t="shared" ca="1" si="191"/>
        <v>731.97092086275995</v>
      </c>
      <c r="FP48" s="90">
        <f t="shared" ca="1" si="191"/>
        <v>0</v>
      </c>
      <c r="FQ48" s="90">
        <f t="shared" ca="1" si="191"/>
        <v>0</v>
      </c>
      <c r="FR48" s="90">
        <f t="shared" ca="1" si="191"/>
        <v>0</v>
      </c>
      <c r="FS48" s="90">
        <f t="shared" ca="1" si="191"/>
        <v>8099.3802782414541</v>
      </c>
      <c r="FT48" s="90">
        <f t="shared" ca="1" si="192"/>
        <v>0</v>
      </c>
      <c r="FU48" s="90">
        <f t="shared" ca="1" si="192"/>
        <v>0</v>
      </c>
      <c r="FV48" s="90">
        <f t="shared" ca="1" si="192"/>
        <v>0</v>
      </c>
      <c r="FW48" s="92">
        <f t="shared" ca="1" si="63"/>
        <v>63350.587240023284</v>
      </c>
      <c r="FX48" s="90">
        <f t="shared" ca="1" si="193"/>
        <v>0</v>
      </c>
      <c r="FY48" s="90">
        <f t="shared" ca="1" si="194"/>
        <v>1852.8916103589402</v>
      </c>
      <c r="FZ48" s="90">
        <f t="shared" ca="1" si="194"/>
        <v>4365.8430507536787</v>
      </c>
      <c r="GA48" s="90">
        <f t="shared" ca="1" si="194"/>
        <v>0</v>
      </c>
      <c r="GB48" s="90">
        <f t="shared" ca="1" si="194"/>
        <v>7099.514299124603</v>
      </c>
      <c r="GC48" s="90">
        <f t="shared" ca="1" si="194"/>
        <v>0</v>
      </c>
      <c r="GD48" s="90">
        <f t="shared" ca="1" si="194"/>
        <v>3452.454095094798</v>
      </c>
      <c r="GE48" s="90">
        <f t="shared" ca="1" si="194"/>
        <v>6337.1648791260004</v>
      </c>
      <c r="GF48" s="90">
        <f t="shared" ca="1" si="194"/>
        <v>0</v>
      </c>
      <c r="GG48" s="90">
        <f t="shared" ca="1" si="194"/>
        <v>34698.019896337108</v>
      </c>
      <c r="GH48" s="90">
        <f t="shared" ca="1" si="194"/>
        <v>0</v>
      </c>
      <c r="GI48" s="90">
        <f t="shared" ca="1" si="194"/>
        <v>0</v>
      </c>
      <c r="GJ48" s="90">
        <f t="shared" ca="1" si="194"/>
        <v>0</v>
      </c>
      <c r="GK48" s="90">
        <f t="shared" ca="1" si="194"/>
        <v>0</v>
      </c>
      <c r="GL48" s="90">
        <f t="shared" ca="1" si="194"/>
        <v>0</v>
      </c>
      <c r="GM48" s="90">
        <f t="shared" ca="1" si="194"/>
        <v>0</v>
      </c>
      <c r="GN48" s="90">
        <f t="shared" ca="1" si="194"/>
        <v>0</v>
      </c>
      <c r="GO48" s="90">
        <f t="shared" ca="1" si="194"/>
        <v>5544.6994092281502</v>
      </c>
      <c r="GP48" s="90">
        <f t="shared" ca="1" si="194"/>
        <v>0</v>
      </c>
      <c r="GQ48" s="90">
        <f t="shared" ca="1" si="194"/>
        <v>0</v>
      </c>
      <c r="GR48" s="90">
        <f t="shared" ca="1" si="194"/>
        <v>0</v>
      </c>
      <c r="GS48" s="92">
        <f t="shared" ca="1" si="64"/>
        <v>15024.103385793951</v>
      </c>
      <c r="GT48" s="90">
        <f t="shared" ca="1" si="195"/>
        <v>0</v>
      </c>
      <c r="GU48" s="90">
        <f t="shared" ca="1" si="195"/>
        <v>3309.4848734598067</v>
      </c>
      <c r="GV48" s="90">
        <f t="shared" ca="1" si="195"/>
        <v>5750.2627737909888</v>
      </c>
      <c r="GW48" s="90">
        <f t="shared" ca="1" si="195"/>
        <v>2843.7030908132733</v>
      </c>
      <c r="GX48" s="90">
        <f t="shared" ca="1" si="195"/>
        <v>0</v>
      </c>
      <c r="GY48" s="90">
        <f t="shared" ca="1" si="195"/>
        <v>3120.6526477298839</v>
      </c>
      <c r="GZ48" s="90">
        <f t="shared" ca="1" si="195"/>
        <v>0</v>
      </c>
      <c r="HA48" s="90">
        <f t="shared" ca="1" si="195"/>
        <v>0</v>
      </c>
      <c r="HB48" s="90">
        <f t="shared" ca="1" si="195"/>
        <v>0</v>
      </c>
      <c r="HC48" s="90">
        <f t="shared" ca="1" si="195"/>
        <v>0</v>
      </c>
      <c r="HD48" s="90">
        <f t="shared" ca="1" si="195"/>
        <v>0</v>
      </c>
      <c r="HE48" s="92">
        <f t="shared" ca="1" si="65"/>
        <v>2744.4316670713088</v>
      </c>
      <c r="HF48" s="90">
        <f t="shared" ca="1" si="196"/>
        <v>0</v>
      </c>
      <c r="HG48" s="90">
        <f t="shared" ca="1" si="196"/>
        <v>0</v>
      </c>
      <c r="HH48" s="90">
        <f t="shared" ca="1" si="196"/>
        <v>0</v>
      </c>
      <c r="HI48" s="90">
        <f t="shared" ca="1" si="196"/>
        <v>0</v>
      </c>
      <c r="HJ48" s="90">
        <f t="shared" ca="1" si="196"/>
        <v>0</v>
      </c>
      <c r="HK48" s="90">
        <f t="shared" ca="1" si="196"/>
        <v>0</v>
      </c>
      <c r="HL48" s="90">
        <f t="shared" ca="1" si="196"/>
        <v>0</v>
      </c>
      <c r="HM48" s="90">
        <f t="shared" ca="1" si="196"/>
        <v>0</v>
      </c>
      <c r="HN48" s="90">
        <f t="shared" ca="1" si="196"/>
        <v>2744.4316670713088</v>
      </c>
      <c r="HO48" s="90">
        <f t="shared" ca="1" si="196"/>
        <v>0</v>
      </c>
      <c r="HP48" s="90">
        <f t="shared" ca="1" si="196"/>
        <v>0</v>
      </c>
      <c r="HQ48" s="90">
        <f t="shared" ca="1" si="196"/>
        <v>0</v>
      </c>
      <c r="HR48" s="90">
        <f t="shared" ca="1" si="196"/>
        <v>0</v>
      </c>
      <c r="HS48" s="90">
        <f t="shared" ca="1" si="196"/>
        <v>0</v>
      </c>
      <c r="HT48" s="90">
        <f t="shared" ca="1" si="196"/>
        <v>0</v>
      </c>
      <c r="HU48" s="90">
        <f t="shared" ca="1" si="196"/>
        <v>0</v>
      </c>
      <c r="HV48" s="92">
        <f t="shared" ca="1" si="66"/>
        <v>5733.597247267222</v>
      </c>
      <c r="HW48" s="90">
        <f t="shared" ca="1" si="197"/>
        <v>5733.597247267222</v>
      </c>
      <c r="HX48" s="90">
        <f t="shared" ca="1" si="197"/>
        <v>0</v>
      </c>
      <c r="HY48" s="90">
        <f t="shared" ca="1" si="197"/>
        <v>0</v>
      </c>
      <c r="HZ48" s="90">
        <f t="shared" ca="1" si="197"/>
        <v>0</v>
      </c>
      <c r="IA48" s="90">
        <f t="shared" ca="1" si="197"/>
        <v>0</v>
      </c>
      <c r="IB48" s="90">
        <f t="shared" ca="1" si="197"/>
        <v>0</v>
      </c>
      <c r="IC48" s="90">
        <f t="shared" ca="1" si="197"/>
        <v>0</v>
      </c>
      <c r="ID48" s="90">
        <f t="shared" ca="1" si="197"/>
        <v>0</v>
      </c>
      <c r="IE48" s="90">
        <f t="shared" ca="1" si="197"/>
        <v>0</v>
      </c>
      <c r="IF48" s="92">
        <f t="shared" ca="1" si="149"/>
        <v>2477.2583442178525</v>
      </c>
      <c r="IG48" s="90">
        <f t="shared" ca="1" si="198"/>
        <v>2477.2583442178525</v>
      </c>
      <c r="IH48" s="90">
        <f t="shared" ca="1" si="216"/>
        <v>0</v>
      </c>
      <c r="II48" s="90">
        <f t="shared" ca="1" si="216"/>
        <v>0</v>
      </c>
      <c r="IJ48" s="90">
        <f t="shared" ca="1" si="216"/>
        <v>0</v>
      </c>
      <c r="IK48" s="90">
        <f t="shared" ca="1" si="216"/>
        <v>0</v>
      </c>
      <c r="IL48" s="90">
        <f t="shared" ca="1" si="216"/>
        <v>0</v>
      </c>
      <c r="IM48" s="90">
        <f t="shared" ca="1" si="216"/>
        <v>0</v>
      </c>
      <c r="IN48" s="90">
        <f t="shared" ca="1" si="216"/>
        <v>0</v>
      </c>
      <c r="IO48" s="90">
        <f t="shared" ca="1" si="216"/>
        <v>0</v>
      </c>
      <c r="IP48" s="90">
        <f t="shared" ca="1" si="216"/>
        <v>0</v>
      </c>
      <c r="IQ48" s="90">
        <f t="shared" ca="1" si="216"/>
        <v>0</v>
      </c>
      <c r="IR48" s="90">
        <f t="shared" ca="1" si="216"/>
        <v>0</v>
      </c>
      <c r="IS48" s="90">
        <f t="shared" ca="1" si="216"/>
        <v>0</v>
      </c>
      <c r="IT48" s="90">
        <f t="shared" ca="1" si="216"/>
        <v>0</v>
      </c>
      <c r="IU48" s="90">
        <f t="shared" ca="1" si="216"/>
        <v>0</v>
      </c>
      <c r="IV48" s="90">
        <f t="shared" ca="1" si="216"/>
        <v>0</v>
      </c>
      <c r="IW48" s="90">
        <f t="shared" ca="1" si="199"/>
        <v>0</v>
      </c>
      <c r="IX48" s="90">
        <f t="shared" ca="1" si="199"/>
        <v>0</v>
      </c>
      <c r="IY48" s="92">
        <f t="shared" ca="1" si="151"/>
        <v>103093.47197449383</v>
      </c>
      <c r="IZ48" s="90">
        <f t="shared" ca="1" si="200"/>
        <v>103093.47197449383</v>
      </c>
      <c r="JA48" s="90">
        <f t="shared" ca="1" si="201"/>
        <v>0</v>
      </c>
      <c r="JB48" s="90">
        <f t="shared" ca="1" si="201"/>
        <v>0</v>
      </c>
      <c r="JC48" s="90">
        <f t="shared" ca="1" si="201"/>
        <v>0</v>
      </c>
      <c r="JD48" s="90">
        <f t="shared" ca="1" si="201"/>
        <v>0</v>
      </c>
      <c r="JE48" s="90">
        <f t="shared" ca="1" si="201"/>
        <v>0</v>
      </c>
      <c r="JF48" s="90">
        <f t="shared" ca="1" si="201"/>
        <v>0</v>
      </c>
      <c r="JG48" s="90">
        <f t="shared" ca="1" si="201"/>
        <v>0</v>
      </c>
      <c r="JH48" s="90">
        <f t="shared" ca="1" si="201"/>
        <v>0</v>
      </c>
      <c r="JI48" s="90">
        <f t="shared" ca="1" si="201"/>
        <v>0</v>
      </c>
      <c r="JJ48" s="90">
        <f t="shared" ca="1" si="201"/>
        <v>0</v>
      </c>
      <c r="JK48" s="90">
        <f t="shared" ca="1" si="201"/>
        <v>0</v>
      </c>
      <c r="JL48" s="90">
        <f t="shared" ca="1" si="201"/>
        <v>0</v>
      </c>
      <c r="JM48" s="90">
        <f t="shared" ca="1" si="201"/>
        <v>0</v>
      </c>
      <c r="JN48" s="90">
        <f t="shared" ca="1" si="201"/>
        <v>0</v>
      </c>
      <c r="JO48" s="90">
        <f t="shared" ca="1" si="201"/>
        <v>0</v>
      </c>
      <c r="JP48" s="90">
        <f t="shared" ca="1" si="201"/>
        <v>0</v>
      </c>
      <c r="JQ48" s="90">
        <f t="shared" ca="1" si="201"/>
        <v>0</v>
      </c>
      <c r="JR48" s="90">
        <f t="shared" ca="1" si="201"/>
        <v>0</v>
      </c>
      <c r="JS48" s="90">
        <f t="shared" ca="1" si="201"/>
        <v>0</v>
      </c>
      <c r="JT48" s="92">
        <f t="shared" ca="1" si="153"/>
        <v>22149.337710104846</v>
      </c>
      <c r="JU48" s="90">
        <f t="shared" ca="1" si="202"/>
        <v>17023.704119409362</v>
      </c>
      <c r="JV48" s="90">
        <f t="shared" ca="1" si="202"/>
        <v>0</v>
      </c>
      <c r="JW48" s="90">
        <f t="shared" ca="1" si="202"/>
        <v>0</v>
      </c>
      <c r="JX48" s="90">
        <f t="shared" ca="1" si="202"/>
        <v>0</v>
      </c>
      <c r="JY48" s="90">
        <f t="shared" ca="1" si="202"/>
        <v>0</v>
      </c>
      <c r="JZ48" s="90">
        <f t="shared" ca="1" si="202"/>
        <v>0</v>
      </c>
      <c r="KA48" s="90">
        <f t="shared" ca="1" si="202"/>
        <v>0</v>
      </c>
      <c r="KB48" s="90">
        <f t="shared" ca="1" si="202"/>
        <v>0</v>
      </c>
      <c r="KC48" s="90">
        <f t="shared" ca="1" si="202"/>
        <v>0</v>
      </c>
      <c r="KD48" s="90">
        <f t="shared" ca="1" si="202"/>
        <v>0</v>
      </c>
      <c r="KE48" s="90">
        <f t="shared" ca="1" si="203"/>
        <v>0</v>
      </c>
      <c r="KF48" s="90">
        <f t="shared" ca="1" si="203"/>
        <v>0</v>
      </c>
      <c r="KG48" s="90">
        <f t="shared" ca="1" si="203"/>
        <v>0</v>
      </c>
      <c r="KH48" s="90">
        <f t="shared" ca="1" si="203"/>
        <v>0</v>
      </c>
      <c r="KI48" s="90">
        <f t="shared" ca="1" si="203"/>
        <v>0</v>
      </c>
      <c r="KJ48" s="90">
        <f t="shared" ca="1" si="203"/>
        <v>0</v>
      </c>
      <c r="KK48" s="90">
        <f t="shared" ca="1" si="203"/>
        <v>0</v>
      </c>
      <c r="KL48" s="90">
        <f t="shared" ca="1" si="203"/>
        <v>0</v>
      </c>
      <c r="KM48" s="90">
        <f t="shared" ca="1" si="203"/>
        <v>1298.4019857433805</v>
      </c>
      <c r="KN48" s="90">
        <f ca="1">$C48*KN$7</f>
        <v>0</v>
      </c>
      <c r="KO48" s="90">
        <f t="shared" ca="1" si="205"/>
        <v>0</v>
      </c>
      <c r="KP48" s="90">
        <f t="shared" ca="1" si="205"/>
        <v>0</v>
      </c>
      <c r="KQ48" s="90">
        <f t="shared" ca="1" si="205"/>
        <v>0</v>
      </c>
      <c r="KR48" s="90">
        <f t="shared" ca="1" si="205"/>
        <v>0</v>
      </c>
      <c r="KS48" s="90">
        <f t="shared" ca="1" si="205"/>
        <v>0</v>
      </c>
      <c r="KT48" s="90">
        <f t="shared" ca="1" si="205"/>
        <v>0</v>
      </c>
      <c r="KU48" s="90">
        <f t="shared" ca="1" si="205"/>
        <v>0</v>
      </c>
      <c r="KV48" s="90">
        <f t="shared" ca="1" si="205"/>
        <v>0</v>
      </c>
      <c r="KW48" s="90">
        <f t="shared" ca="1" si="205"/>
        <v>0</v>
      </c>
      <c r="KX48" s="90">
        <f t="shared" ca="1" si="205"/>
        <v>0</v>
      </c>
      <c r="KY48" s="90">
        <f t="shared" ca="1" si="206"/>
        <v>0</v>
      </c>
      <c r="KZ48" s="90">
        <f t="shared" ca="1" si="206"/>
        <v>0</v>
      </c>
      <c r="LA48" s="90">
        <f t="shared" ca="1" si="206"/>
        <v>0</v>
      </c>
      <c r="LB48" s="90">
        <f t="shared" ca="1" si="206"/>
        <v>1209.1036329920166</v>
      </c>
      <c r="LC48" s="90">
        <f t="shared" ca="1" si="206"/>
        <v>0</v>
      </c>
      <c r="LD48" s="90">
        <f t="shared" ca="1" si="206"/>
        <v>0</v>
      </c>
      <c r="LE48" s="90">
        <f t="shared" ca="1" si="206"/>
        <v>0</v>
      </c>
      <c r="LF48" s="90">
        <f t="shared" ca="1" si="206"/>
        <v>0</v>
      </c>
      <c r="LG48" s="90">
        <f t="shared" ca="1" si="206"/>
        <v>2618.1279719600848</v>
      </c>
      <c r="LH48" s="90">
        <f t="shared" ca="1" si="206"/>
        <v>0</v>
      </c>
      <c r="LI48" s="90">
        <f t="shared" ca="1" si="206"/>
        <v>0</v>
      </c>
      <c r="LJ48" s="90">
        <f t="shared" ca="1" si="206"/>
        <v>0</v>
      </c>
      <c r="LK48" s="90">
        <f t="shared" ca="1" si="207"/>
        <v>0</v>
      </c>
      <c r="LL48" s="90">
        <f t="shared" ca="1" si="207"/>
        <v>0</v>
      </c>
      <c r="LM48" s="92">
        <f t="shared" ca="1" si="67"/>
        <v>2237.9702527525883</v>
      </c>
      <c r="LN48" s="90">
        <f t="shared" ca="1" si="208"/>
        <v>2237.9702527525883</v>
      </c>
      <c r="LO48" s="90">
        <f t="shared" ca="1" si="208"/>
        <v>0</v>
      </c>
      <c r="LP48" s="90">
        <f t="shared" ca="1" si="208"/>
        <v>0</v>
      </c>
      <c r="LQ48" s="90">
        <f t="shared" ca="1" si="208"/>
        <v>0</v>
      </c>
      <c r="LR48" s="90">
        <f t="shared" ca="1" si="208"/>
        <v>0</v>
      </c>
      <c r="LS48" s="92">
        <f t="shared" ca="1" si="68"/>
        <v>5052.1478044489522</v>
      </c>
      <c r="LT48" s="90">
        <f t="shared" ca="1" si="209"/>
        <v>5052.1478044489522</v>
      </c>
      <c r="LU48" s="90">
        <f t="shared" ca="1" si="209"/>
        <v>0</v>
      </c>
      <c r="LV48" s="90">
        <f t="shared" ca="1" si="209"/>
        <v>0</v>
      </c>
      <c r="LW48" s="90">
        <f t="shared" ca="1" si="209"/>
        <v>0</v>
      </c>
      <c r="LX48" s="90">
        <f t="shared" ca="1" si="209"/>
        <v>0</v>
      </c>
      <c r="LY48" s="90">
        <f t="shared" ca="1" si="209"/>
        <v>0</v>
      </c>
      <c r="LZ48" s="90">
        <f t="shared" ca="1" si="209"/>
        <v>0</v>
      </c>
      <c r="MA48" s="90">
        <f t="shared" ca="1" si="209"/>
        <v>0</v>
      </c>
      <c r="MB48" s="90">
        <f t="shared" ca="1" si="209"/>
        <v>0</v>
      </c>
      <c r="MC48" s="90">
        <f t="shared" ca="1" si="209"/>
        <v>0</v>
      </c>
      <c r="MD48" s="90">
        <f t="shared" ca="1" si="209"/>
        <v>0</v>
      </c>
      <c r="ME48" s="90">
        <f t="shared" ca="1" si="209"/>
        <v>0</v>
      </c>
      <c r="MF48" s="90">
        <f t="shared" ca="1" si="209"/>
        <v>0</v>
      </c>
      <c r="MG48" s="92">
        <f t="shared" ca="1" si="69"/>
        <v>18533.180903684068</v>
      </c>
      <c r="MH48" s="90">
        <f t="shared" ca="1" si="210"/>
        <v>18533.180903684068</v>
      </c>
      <c r="MI48" s="90">
        <f t="shared" ca="1" si="211"/>
        <v>0</v>
      </c>
      <c r="MJ48" s="90">
        <f t="shared" ca="1" si="211"/>
        <v>0</v>
      </c>
      <c r="MK48" s="90">
        <f t="shared" ca="1" si="211"/>
        <v>0</v>
      </c>
      <c r="ML48" s="90">
        <f t="shared" ca="1" si="211"/>
        <v>0</v>
      </c>
      <c r="MM48" s="90">
        <f t="shared" ca="1" si="211"/>
        <v>0</v>
      </c>
      <c r="MN48" s="90">
        <f t="shared" ca="1" si="211"/>
        <v>0</v>
      </c>
      <c r="MO48" s="90">
        <f t="shared" ca="1" si="211"/>
        <v>0</v>
      </c>
      <c r="MP48" s="90">
        <f t="shared" ca="1" si="211"/>
        <v>0</v>
      </c>
      <c r="MQ48" s="90">
        <f t="shared" ca="1" si="211"/>
        <v>0</v>
      </c>
      <c r="MR48" s="90">
        <f t="shared" ca="1" si="211"/>
        <v>0</v>
      </c>
      <c r="MS48" s="90">
        <f t="shared" ca="1" si="211"/>
        <v>0</v>
      </c>
      <c r="MT48" s="90">
        <f t="shared" ca="1" si="211"/>
        <v>0</v>
      </c>
      <c r="MU48" s="90">
        <f t="shared" ca="1" si="211"/>
        <v>0</v>
      </c>
      <c r="MV48" s="90">
        <f t="shared" ca="1" si="211"/>
        <v>0</v>
      </c>
      <c r="MW48" s="90">
        <f t="shared" ca="1" si="211"/>
        <v>0</v>
      </c>
      <c r="MX48" s="90">
        <f t="shared" ca="1" si="211"/>
        <v>0</v>
      </c>
      <c r="MY48" s="90">
        <f t="shared" ca="1" si="211"/>
        <v>0</v>
      </c>
      <c r="MZ48" s="90">
        <f t="shared" ca="1" si="211"/>
        <v>0</v>
      </c>
      <c r="NA48" s="90">
        <f t="shared" ca="1" si="211"/>
        <v>0</v>
      </c>
      <c r="NB48" s="90">
        <f t="shared" ca="1" si="211"/>
        <v>0</v>
      </c>
      <c r="NC48" s="92">
        <f t="shared" ca="1" si="70"/>
        <v>62325.657358811623</v>
      </c>
      <c r="ND48" s="90">
        <f t="shared" ca="1" si="212"/>
        <v>62325.657358811623</v>
      </c>
      <c r="NE48" s="90">
        <f t="shared" ca="1" si="212"/>
        <v>0</v>
      </c>
      <c r="NF48" s="90">
        <f t="shared" ca="1" si="212"/>
        <v>0</v>
      </c>
      <c r="NG48" s="90">
        <f t="shared" ca="1" si="212"/>
        <v>0</v>
      </c>
      <c r="NH48" s="90">
        <f t="shared" ca="1" si="212"/>
        <v>0</v>
      </c>
      <c r="NI48" s="90">
        <f t="shared" ca="1" si="212"/>
        <v>0</v>
      </c>
      <c r="NJ48" s="93">
        <f t="shared" ca="1" si="159"/>
        <v>546441.75</v>
      </c>
      <c r="NK48" s="94">
        <f t="shared" ca="1" si="160"/>
        <v>0</v>
      </c>
    </row>
    <row r="49" spans="1:375" s="99" customFormat="1" x14ac:dyDescent="0.25">
      <c r="A49" s="67">
        <v>82620</v>
      </c>
      <c r="B49" s="98" t="s">
        <v>133</v>
      </c>
      <c r="C49" s="90">
        <f ca="1">IFERROR(HLOOKUP($A49,Náklady_2018!$D$1:$MN$27,24,FALSE),0)</f>
        <v>1921391.5799999998</v>
      </c>
      <c r="D49" s="24"/>
      <c r="E49" s="24"/>
      <c r="F49" s="91" t="s">
        <v>342</v>
      </c>
      <c r="G49" s="92">
        <f t="shared" ca="1" si="58"/>
        <v>207266.21933234006</v>
      </c>
      <c r="H49" s="90">
        <f t="shared" ca="1" si="179"/>
        <v>0</v>
      </c>
      <c r="I49" s="90">
        <f t="shared" ca="1" si="217"/>
        <v>0</v>
      </c>
      <c r="J49" s="90">
        <f t="shared" ca="1" si="217"/>
        <v>21599.079685099383</v>
      </c>
      <c r="K49" s="90">
        <f t="shared" ca="1" si="217"/>
        <v>0</v>
      </c>
      <c r="L49" s="90">
        <f t="shared" ca="1" si="217"/>
        <v>0</v>
      </c>
      <c r="M49" s="90">
        <f t="shared" ca="1" si="217"/>
        <v>0</v>
      </c>
      <c r="N49" s="90">
        <f t="shared" ca="1" si="217"/>
        <v>35335.034966669227</v>
      </c>
      <c r="O49" s="90">
        <f t="shared" ca="1" si="217"/>
        <v>0</v>
      </c>
      <c r="P49" s="90">
        <f t="shared" ca="1" si="217"/>
        <v>0</v>
      </c>
      <c r="Q49" s="90">
        <f t="shared" ca="1" si="217"/>
        <v>0</v>
      </c>
      <c r="R49" s="90">
        <f t="shared" ca="1" si="217"/>
        <v>0</v>
      </c>
      <c r="S49" s="90">
        <f t="shared" ca="1" si="217"/>
        <v>22981.695785511682</v>
      </c>
      <c r="T49" s="90">
        <f t="shared" ca="1" si="217"/>
        <v>0</v>
      </c>
      <c r="U49" s="90">
        <f t="shared" ca="1" si="217"/>
        <v>0</v>
      </c>
      <c r="V49" s="90">
        <f t="shared" ca="1" si="217"/>
        <v>4858.4202333693775</v>
      </c>
      <c r="W49" s="90">
        <f t="shared" ca="1" si="217"/>
        <v>31412.585619228885</v>
      </c>
      <c r="X49" s="90">
        <f t="shared" ca="1" si="217"/>
        <v>0</v>
      </c>
      <c r="Y49" s="90">
        <f t="shared" ca="1" si="217"/>
        <v>0</v>
      </c>
      <c r="Z49" s="90">
        <f t="shared" ca="1" si="217"/>
        <v>0</v>
      </c>
      <c r="AA49" s="90">
        <f t="shared" ca="1" si="217"/>
        <v>16988.667512458058</v>
      </c>
      <c r="AB49" s="90">
        <f t="shared" ca="1" si="217"/>
        <v>0</v>
      </c>
      <c r="AC49" s="90">
        <f t="shared" ca="1" si="217"/>
        <v>0</v>
      </c>
      <c r="AD49" s="90">
        <f t="shared" ca="1" si="217"/>
        <v>63327.64710475145</v>
      </c>
      <c r="AE49" s="90">
        <f t="shared" ca="1" si="217"/>
        <v>0</v>
      </c>
      <c r="AF49" s="90">
        <f t="shared" ca="1" si="217"/>
        <v>0</v>
      </c>
      <c r="AG49" s="90">
        <f t="shared" ca="1" si="217"/>
        <v>0</v>
      </c>
      <c r="AH49" s="90">
        <f t="shared" ca="1" si="217"/>
        <v>0</v>
      </c>
      <c r="AI49" s="90">
        <f t="shared" ca="1" si="217"/>
        <v>0</v>
      </c>
      <c r="AJ49" s="90">
        <f t="shared" ca="1" si="217"/>
        <v>0</v>
      </c>
      <c r="AK49" s="90">
        <f t="shared" ca="1" si="217"/>
        <v>0</v>
      </c>
      <c r="AL49" s="90">
        <f t="shared" ca="1" si="217"/>
        <v>0</v>
      </c>
      <c r="AM49" s="90">
        <f t="shared" ca="1" si="217"/>
        <v>0</v>
      </c>
      <c r="AN49" s="90">
        <f t="shared" ca="1" si="217"/>
        <v>0</v>
      </c>
      <c r="AO49" s="90">
        <f t="shared" ca="1" si="217"/>
        <v>0</v>
      </c>
      <c r="AP49" s="90">
        <f t="shared" ca="1" si="217"/>
        <v>0</v>
      </c>
      <c r="AQ49" s="90">
        <f t="shared" ca="1" si="217"/>
        <v>0</v>
      </c>
      <c r="AR49" s="90">
        <f t="shared" ca="1" si="217"/>
        <v>0</v>
      </c>
      <c r="AS49" s="90">
        <f t="shared" ca="1" si="217"/>
        <v>0</v>
      </c>
      <c r="AT49" s="90">
        <f t="shared" ca="1" si="217"/>
        <v>3350.9926344883525</v>
      </c>
      <c r="AU49" s="90">
        <f t="shared" ca="1" si="217"/>
        <v>0</v>
      </c>
      <c r="AV49" s="90">
        <f t="shared" ca="1" si="217"/>
        <v>0</v>
      </c>
      <c r="AW49" s="90">
        <f t="shared" ca="1" si="217"/>
        <v>0</v>
      </c>
      <c r="AX49" s="90">
        <f t="shared" ca="1" si="217"/>
        <v>7412.0957907636339</v>
      </c>
      <c r="AY49" s="90">
        <f t="shared" ca="1" si="217"/>
        <v>0</v>
      </c>
      <c r="AZ49" s="90">
        <f t="shared" ca="1" si="217"/>
        <v>0</v>
      </c>
      <c r="BA49" s="90">
        <f t="shared" ca="1" si="217"/>
        <v>0</v>
      </c>
      <c r="BB49" s="90">
        <f t="shared" ca="1" si="217"/>
        <v>0</v>
      </c>
      <c r="BC49" s="90">
        <f t="shared" ca="1" si="217"/>
        <v>0</v>
      </c>
      <c r="BD49" s="92">
        <f t="shared" ca="1" si="59"/>
        <v>206330.4791515838</v>
      </c>
      <c r="BE49" s="90">
        <f t="shared" ca="1" si="217"/>
        <v>0</v>
      </c>
      <c r="BF49" s="90">
        <f t="shared" ca="1" si="182"/>
        <v>29786.344856371164</v>
      </c>
      <c r="BG49" s="90">
        <f t="shared" ca="1" si="182"/>
        <v>0</v>
      </c>
      <c r="BH49" s="90">
        <f t="shared" ca="1" si="182"/>
        <v>0</v>
      </c>
      <c r="BI49" s="90">
        <f t="shared" ca="1" si="182"/>
        <v>38130.489545126737</v>
      </c>
      <c r="BJ49" s="90">
        <f t="shared" ca="1" si="182"/>
        <v>0</v>
      </c>
      <c r="BK49" s="90">
        <f t="shared" ca="1" si="182"/>
        <v>0</v>
      </c>
      <c r="BL49" s="90">
        <f t="shared" ca="1" si="182"/>
        <v>0</v>
      </c>
      <c r="BM49" s="90">
        <f t="shared" ca="1" si="182"/>
        <v>0</v>
      </c>
      <c r="BN49" s="90">
        <f t="shared" ca="1" si="182"/>
        <v>33159.485187445469</v>
      </c>
      <c r="BO49" s="90">
        <f t="shared" ca="1" si="182"/>
        <v>0</v>
      </c>
      <c r="BP49" s="90">
        <f t="shared" ca="1" si="182"/>
        <v>0</v>
      </c>
      <c r="BQ49" s="90">
        <f t="shared" ca="1" si="182"/>
        <v>0</v>
      </c>
      <c r="BR49" s="90">
        <f t="shared" ca="1" si="182"/>
        <v>30617.344888689724</v>
      </c>
      <c r="BS49" s="90">
        <f t="shared" ca="1" si="182"/>
        <v>0</v>
      </c>
      <c r="BT49" s="90">
        <f t="shared" ca="1" si="182"/>
        <v>0</v>
      </c>
      <c r="BU49" s="90">
        <f t="shared" ca="1" si="182"/>
        <v>0</v>
      </c>
      <c r="BV49" s="90">
        <f t="shared" ca="1" si="182"/>
        <v>13660.976100419504</v>
      </c>
      <c r="BW49" s="90">
        <f t="shared" ca="1" si="182"/>
        <v>0</v>
      </c>
      <c r="BX49" s="90">
        <f t="shared" ca="1" si="182"/>
        <v>0</v>
      </c>
      <c r="BY49" s="90">
        <f t="shared" ca="1" si="182"/>
        <v>48806.832825417107</v>
      </c>
      <c r="BZ49" s="90">
        <f t="shared" ca="1" si="182"/>
        <v>0</v>
      </c>
      <c r="CA49" s="90">
        <f t="shared" ca="1" si="182"/>
        <v>0</v>
      </c>
      <c r="CB49" s="90">
        <f t="shared" ca="1" si="182"/>
        <v>0</v>
      </c>
      <c r="CC49" s="90">
        <f t="shared" ca="1" si="182"/>
        <v>12169.005748114088</v>
      </c>
      <c r="CD49" s="90">
        <f t="shared" ca="1" si="182"/>
        <v>0</v>
      </c>
      <c r="CE49" s="90">
        <f t="shared" ca="1" si="182"/>
        <v>0</v>
      </c>
      <c r="CF49" s="90">
        <f t="shared" ca="1" si="183"/>
        <v>0</v>
      </c>
      <c r="CG49" s="92">
        <f t="shared" ca="1" si="138"/>
        <v>46685.960172139894</v>
      </c>
      <c r="CH49" s="90">
        <f t="shared" ca="1" si="214"/>
        <v>0</v>
      </c>
      <c r="CI49" s="90">
        <f t="shared" ca="1" si="185"/>
        <v>1861.5600390834088</v>
      </c>
      <c r="CJ49" s="90">
        <f t="shared" ca="1" si="185"/>
        <v>4389.165911954623</v>
      </c>
      <c r="CK49" s="90">
        <f t="shared" ca="1" si="185"/>
        <v>3128.1314375922598</v>
      </c>
      <c r="CL49" s="90">
        <f t="shared" ca="1" si="185"/>
        <v>2132.4079119157209</v>
      </c>
      <c r="CM49" s="90">
        <f t="shared" ca="1" si="185"/>
        <v>2183.3937550979526</v>
      </c>
      <c r="CN49" s="90">
        <f t="shared" ca="1" si="185"/>
        <v>1134.608039684249</v>
      </c>
      <c r="CO49" s="90">
        <f t="shared" ca="1" si="185"/>
        <v>3491.2613795326843</v>
      </c>
      <c r="CP49" s="90">
        <f t="shared" ca="1" si="185"/>
        <v>2286.7496724990397</v>
      </c>
      <c r="CQ49" s="90">
        <f t="shared" ca="1" si="185"/>
        <v>2353.4234674296513</v>
      </c>
      <c r="CR49" s="90">
        <f t="shared" ca="1" si="185"/>
        <v>2187.3157430350479</v>
      </c>
      <c r="CS49" s="90">
        <f t="shared" ca="1" si="185"/>
        <v>1295.1788399323657</v>
      </c>
      <c r="CT49" s="90">
        <f t="shared" ca="1" si="185"/>
        <v>20242.763974382888</v>
      </c>
      <c r="CU49" s="90">
        <f t="shared" ca="1" si="185"/>
        <v>0</v>
      </c>
      <c r="CV49" s="90">
        <f t="shared" ca="1" si="185"/>
        <v>0</v>
      </c>
      <c r="CW49" s="90">
        <f t="shared" ca="1" si="185"/>
        <v>0</v>
      </c>
      <c r="CX49" s="90">
        <f t="shared" ca="1" si="185"/>
        <v>0</v>
      </c>
      <c r="CY49" s="92">
        <f t="shared" ca="1" si="140"/>
        <v>82679.196996722734</v>
      </c>
      <c r="CZ49" s="90">
        <f t="shared" ca="1" si="186"/>
        <v>0</v>
      </c>
      <c r="DA49" s="90">
        <f t="shared" ca="1" si="215"/>
        <v>11946.144551217993</v>
      </c>
      <c r="DB49" s="90">
        <f t="shared" ca="1" si="215"/>
        <v>4409.9293775039487</v>
      </c>
      <c r="DC49" s="90">
        <f t="shared" ca="1" si="215"/>
        <v>10436.179195436496</v>
      </c>
      <c r="DD49" s="90">
        <f t="shared" ca="1" si="215"/>
        <v>0</v>
      </c>
      <c r="DE49" s="90">
        <f t="shared" ca="1" si="215"/>
        <v>0</v>
      </c>
      <c r="DF49" s="90">
        <f t="shared" ca="1" si="215"/>
        <v>0</v>
      </c>
      <c r="DG49" s="90">
        <f t="shared" ca="1" si="215"/>
        <v>0</v>
      </c>
      <c r="DH49" s="90">
        <f t="shared" ca="1" si="215"/>
        <v>4882.6442765102574</v>
      </c>
      <c r="DI49" s="90">
        <f t="shared" ca="1" si="215"/>
        <v>10150.796896719658</v>
      </c>
      <c r="DJ49" s="90">
        <f t="shared" ca="1" si="215"/>
        <v>0</v>
      </c>
      <c r="DK49" s="90">
        <f t="shared" ca="1" si="215"/>
        <v>0</v>
      </c>
      <c r="DL49" s="90">
        <f t="shared" ca="1" si="215"/>
        <v>0</v>
      </c>
      <c r="DM49" s="90">
        <f t="shared" ca="1" si="215"/>
        <v>0</v>
      </c>
      <c r="DN49" s="90">
        <f t="shared" ca="1" si="215"/>
        <v>8432.5047699265924</v>
      </c>
      <c r="DO49" s="90">
        <f t="shared" ca="1" si="215"/>
        <v>0</v>
      </c>
      <c r="DP49" s="90">
        <f t="shared" ca="1" si="187"/>
        <v>0</v>
      </c>
      <c r="DQ49" s="90">
        <f t="shared" ca="1" si="187"/>
        <v>5726.3330933311809</v>
      </c>
      <c r="DR49" s="90">
        <f t="shared" ca="1" si="187"/>
        <v>3287.0873016309838</v>
      </c>
      <c r="DS49" s="90">
        <f t="shared" ca="1" si="187"/>
        <v>5214.1676097811533</v>
      </c>
      <c r="DT49" s="90">
        <f t="shared" ca="1" si="187"/>
        <v>2662.7991041146001</v>
      </c>
      <c r="DU49" s="90">
        <f t="shared" ca="1" si="187"/>
        <v>15530.610820549871</v>
      </c>
      <c r="DV49" s="92">
        <f t="shared" ca="1" si="60"/>
        <v>138949.57286643123</v>
      </c>
      <c r="DW49" s="90">
        <f t="shared" ca="1" si="188"/>
        <v>0</v>
      </c>
      <c r="DX49" s="90">
        <f t="shared" ca="1" si="188"/>
        <v>0</v>
      </c>
      <c r="DY49" s="90">
        <f t="shared" ca="1" si="188"/>
        <v>0</v>
      </c>
      <c r="DZ49" s="90">
        <f t="shared" ca="1" si="188"/>
        <v>138949.57286643123</v>
      </c>
      <c r="EA49" s="90">
        <f t="shared" ca="1" si="188"/>
        <v>0</v>
      </c>
      <c r="EB49" s="92">
        <f t="shared" ca="1" si="61"/>
        <v>127755.52717844436</v>
      </c>
      <c r="EC49" s="90">
        <f t="shared" ca="1" si="189"/>
        <v>0</v>
      </c>
      <c r="ED49" s="90">
        <f t="shared" ca="1" si="190"/>
        <v>9407.6955352265759</v>
      </c>
      <c r="EE49" s="90">
        <f t="shared" ca="1" si="190"/>
        <v>6167.902794013502</v>
      </c>
      <c r="EF49" s="90">
        <f t="shared" ca="1" si="190"/>
        <v>4518.8222190515216</v>
      </c>
      <c r="EG49" s="90">
        <f t="shared" ca="1" si="190"/>
        <v>7011.5916108344245</v>
      </c>
      <c r="EH49" s="90">
        <f t="shared" ca="1" si="190"/>
        <v>9309.6458367992072</v>
      </c>
      <c r="EI49" s="90">
        <f t="shared" ca="1" si="190"/>
        <v>7593.8914669066171</v>
      </c>
      <c r="EJ49" s="90">
        <f t="shared" ca="1" si="190"/>
        <v>6453.7465030758813</v>
      </c>
      <c r="EK49" s="90">
        <f t="shared" ca="1" si="190"/>
        <v>4872.0318385628243</v>
      </c>
      <c r="EL49" s="90">
        <f t="shared" ca="1" si="190"/>
        <v>3210.9545946167909</v>
      </c>
      <c r="EM49" s="90">
        <f t="shared" ca="1" si="190"/>
        <v>2645.0348058112882</v>
      </c>
      <c r="EN49" s="90">
        <f t="shared" ca="1" si="190"/>
        <v>4480.9865707171948</v>
      </c>
      <c r="EO49" s="90">
        <f t="shared" ca="1" si="190"/>
        <v>24278.720266826211</v>
      </c>
      <c r="EP49" s="90">
        <f t="shared" ca="1" si="190"/>
        <v>0</v>
      </c>
      <c r="EQ49" s="90">
        <f t="shared" ca="1" si="190"/>
        <v>0</v>
      </c>
      <c r="ER49" s="90">
        <f t="shared" ca="1" si="190"/>
        <v>0</v>
      </c>
      <c r="ES49" s="90">
        <f t="shared" ca="1" si="190"/>
        <v>12222.760053369562</v>
      </c>
      <c r="ET49" s="90">
        <f t="shared" ca="1" si="190"/>
        <v>11787.650097524811</v>
      </c>
      <c r="EU49" s="90">
        <f t="shared" ca="1" si="190"/>
        <v>0</v>
      </c>
      <c r="EV49" s="90">
        <f t="shared" ca="1" si="190"/>
        <v>0</v>
      </c>
      <c r="EW49" s="90">
        <f t="shared" ca="1" si="190"/>
        <v>13794.092985107956</v>
      </c>
      <c r="EX49" s="90">
        <f t="shared" ca="1" si="190"/>
        <v>0</v>
      </c>
      <c r="EY49" s="90">
        <f t="shared" ca="1" si="190"/>
        <v>0</v>
      </c>
      <c r="EZ49" s="90">
        <f t="shared" ca="1" si="190"/>
        <v>0</v>
      </c>
      <c r="FA49" s="90">
        <f t="shared" ca="1" si="190"/>
        <v>0</v>
      </c>
      <c r="FB49" s="90">
        <f t="shared" ca="1" si="190"/>
        <v>0</v>
      </c>
      <c r="FC49" s="90">
        <f t="shared" ca="1" si="190"/>
        <v>0</v>
      </c>
      <c r="FD49" s="90">
        <f t="shared" ca="1" si="190"/>
        <v>0</v>
      </c>
      <c r="FE49" s="92">
        <f t="shared" ca="1" si="62"/>
        <v>47298.251700672219</v>
      </c>
      <c r="FF49" s="90">
        <f t="shared" ca="1" si="191"/>
        <v>0</v>
      </c>
      <c r="FG49" s="90">
        <f t="shared" ca="1" si="191"/>
        <v>4974.4649352728302</v>
      </c>
      <c r="FH49" s="90">
        <f t="shared" ca="1" si="191"/>
        <v>0</v>
      </c>
      <c r="FI49" s="90">
        <f t="shared" ca="1" si="191"/>
        <v>0</v>
      </c>
      <c r="FJ49" s="90">
        <f t="shared" ca="1" si="191"/>
        <v>4524.1284380252382</v>
      </c>
      <c r="FK49" s="90">
        <f t="shared" ca="1" si="191"/>
        <v>0</v>
      </c>
      <c r="FL49" s="90">
        <f t="shared" ca="1" si="191"/>
        <v>2887.2752372200848</v>
      </c>
      <c r="FM49" s="90">
        <f t="shared" ca="1" si="191"/>
        <v>3859.6975404468253</v>
      </c>
      <c r="FN49" s="90">
        <f t="shared" ca="1" si="191"/>
        <v>0</v>
      </c>
      <c r="FO49" s="90">
        <f t="shared" ca="1" si="191"/>
        <v>2573.7469074252708</v>
      </c>
      <c r="FP49" s="90">
        <f t="shared" ca="1" si="191"/>
        <v>0</v>
      </c>
      <c r="FQ49" s="90">
        <f t="shared" ca="1" si="191"/>
        <v>0</v>
      </c>
      <c r="FR49" s="90">
        <f t="shared" ca="1" si="191"/>
        <v>0</v>
      </c>
      <c r="FS49" s="90">
        <f t="shared" ca="1" si="191"/>
        <v>28478.938642281973</v>
      </c>
      <c r="FT49" s="90">
        <f t="shared" ca="1" si="192"/>
        <v>0</v>
      </c>
      <c r="FU49" s="90">
        <f t="shared" ca="1" si="192"/>
        <v>0</v>
      </c>
      <c r="FV49" s="90">
        <f t="shared" ca="1" si="192"/>
        <v>0</v>
      </c>
      <c r="FW49" s="92">
        <f t="shared" ca="1" si="63"/>
        <v>222752.53475971802</v>
      </c>
      <c r="FX49" s="90">
        <f t="shared" ca="1" si="193"/>
        <v>0</v>
      </c>
      <c r="FY49" s="90">
        <f t="shared" ca="1" si="194"/>
        <v>6515.1140790327754</v>
      </c>
      <c r="FZ49" s="90">
        <f t="shared" ca="1" si="194"/>
        <v>15351.122196134593</v>
      </c>
      <c r="GA49" s="90">
        <f t="shared" ca="1" si="194"/>
        <v>0</v>
      </c>
      <c r="GB49" s="90">
        <f t="shared" ca="1" si="194"/>
        <v>24963.222514435642</v>
      </c>
      <c r="GC49" s="90">
        <f t="shared" ca="1" si="194"/>
        <v>0</v>
      </c>
      <c r="GD49" s="90">
        <f t="shared" ca="1" si="194"/>
        <v>12139.475485999494</v>
      </c>
      <c r="GE49" s="90">
        <f t="shared" ca="1" si="194"/>
        <v>22282.659112017729</v>
      </c>
      <c r="GF49" s="90">
        <f t="shared" ca="1" si="194"/>
        <v>0</v>
      </c>
      <c r="GG49" s="90">
        <f t="shared" ca="1" si="194"/>
        <v>122004.73933679955</v>
      </c>
      <c r="GH49" s="90">
        <f t="shared" ca="1" si="194"/>
        <v>0</v>
      </c>
      <c r="GI49" s="90">
        <f t="shared" ca="1" si="194"/>
        <v>0</v>
      </c>
      <c r="GJ49" s="90">
        <f t="shared" ca="1" si="194"/>
        <v>0</v>
      </c>
      <c r="GK49" s="90">
        <f t="shared" ca="1" si="194"/>
        <v>0</v>
      </c>
      <c r="GL49" s="90">
        <f t="shared" ca="1" si="194"/>
        <v>0</v>
      </c>
      <c r="GM49" s="90">
        <f t="shared" ca="1" si="194"/>
        <v>0</v>
      </c>
      <c r="GN49" s="90">
        <f t="shared" ca="1" si="194"/>
        <v>0</v>
      </c>
      <c r="GO49" s="90">
        <f t="shared" ca="1" si="194"/>
        <v>19496.202035298258</v>
      </c>
      <c r="GP49" s="90">
        <f t="shared" ca="1" si="194"/>
        <v>0</v>
      </c>
      <c r="GQ49" s="90">
        <f t="shared" ca="1" si="194"/>
        <v>0</v>
      </c>
      <c r="GR49" s="90">
        <f t="shared" ca="1" si="194"/>
        <v>0</v>
      </c>
      <c r="GS49" s="92">
        <f t="shared" ca="1" si="64"/>
        <v>52827.562576457582</v>
      </c>
      <c r="GT49" s="90">
        <f t="shared" ca="1" si="195"/>
        <v>0</v>
      </c>
      <c r="GU49" s="90">
        <f t="shared" ca="1" si="195"/>
        <v>11636.768914533046</v>
      </c>
      <c r="GV49" s="90">
        <f t="shared" ca="1" si="195"/>
        <v>20219.001341587551</v>
      </c>
      <c r="GW49" s="90">
        <f t="shared" ca="1" si="195"/>
        <v>9998.9928930368114</v>
      </c>
      <c r="GX49" s="90">
        <f t="shared" ca="1" si="195"/>
        <v>0</v>
      </c>
      <c r="GY49" s="90">
        <f t="shared" ca="1" si="195"/>
        <v>10972.799427300173</v>
      </c>
      <c r="GZ49" s="90">
        <f t="shared" ca="1" si="195"/>
        <v>0</v>
      </c>
      <c r="HA49" s="90">
        <f t="shared" ca="1" si="195"/>
        <v>0</v>
      </c>
      <c r="HB49" s="90">
        <f t="shared" ca="1" si="195"/>
        <v>0</v>
      </c>
      <c r="HC49" s="90">
        <f t="shared" ca="1" si="195"/>
        <v>0</v>
      </c>
      <c r="HD49" s="90">
        <f t="shared" ca="1" si="195"/>
        <v>0</v>
      </c>
      <c r="HE49" s="92">
        <f t="shared" ca="1" si="65"/>
        <v>9649.9359666353739</v>
      </c>
      <c r="HF49" s="90">
        <f t="shared" ca="1" si="196"/>
        <v>0</v>
      </c>
      <c r="HG49" s="90">
        <f t="shared" ca="1" si="196"/>
        <v>0</v>
      </c>
      <c r="HH49" s="90">
        <f t="shared" ca="1" si="196"/>
        <v>0</v>
      </c>
      <c r="HI49" s="90">
        <f t="shared" ca="1" si="196"/>
        <v>0</v>
      </c>
      <c r="HJ49" s="90">
        <f t="shared" ca="1" si="196"/>
        <v>0</v>
      </c>
      <c r="HK49" s="90">
        <f t="shared" ca="1" si="196"/>
        <v>0</v>
      </c>
      <c r="HL49" s="90">
        <f t="shared" ca="1" si="196"/>
        <v>0</v>
      </c>
      <c r="HM49" s="90">
        <f t="shared" ca="1" si="196"/>
        <v>0</v>
      </c>
      <c r="HN49" s="90">
        <f t="shared" ca="1" si="196"/>
        <v>9649.9359666353739</v>
      </c>
      <c r="HO49" s="90">
        <f t="shared" ca="1" si="196"/>
        <v>0</v>
      </c>
      <c r="HP49" s="90">
        <f t="shared" ca="1" si="196"/>
        <v>0</v>
      </c>
      <c r="HQ49" s="90">
        <f t="shared" ca="1" si="196"/>
        <v>0</v>
      </c>
      <c r="HR49" s="90">
        <f t="shared" ca="1" si="196"/>
        <v>0</v>
      </c>
      <c r="HS49" s="90">
        <f t="shared" ca="1" si="196"/>
        <v>0</v>
      </c>
      <c r="HT49" s="90">
        <f t="shared" ca="1" si="196"/>
        <v>0</v>
      </c>
      <c r="HU49" s="90">
        <f t="shared" ca="1" si="196"/>
        <v>0</v>
      </c>
      <c r="HV49" s="92">
        <f t="shared" ca="1" si="66"/>
        <v>20160.4022277039</v>
      </c>
      <c r="HW49" s="90">
        <f t="shared" ca="1" si="197"/>
        <v>20160.4022277039</v>
      </c>
      <c r="HX49" s="90">
        <f t="shared" ca="1" si="197"/>
        <v>0</v>
      </c>
      <c r="HY49" s="90">
        <f t="shared" ca="1" si="197"/>
        <v>0</v>
      </c>
      <c r="HZ49" s="90">
        <f t="shared" ca="1" si="197"/>
        <v>0</v>
      </c>
      <c r="IA49" s="90">
        <f t="shared" ca="1" si="197"/>
        <v>0</v>
      </c>
      <c r="IB49" s="90">
        <f t="shared" ca="1" si="197"/>
        <v>0</v>
      </c>
      <c r="IC49" s="90">
        <f t="shared" ca="1" si="197"/>
        <v>0</v>
      </c>
      <c r="ID49" s="90">
        <f t="shared" ca="1" si="197"/>
        <v>0</v>
      </c>
      <c r="IE49" s="90">
        <f t="shared" ca="1" si="197"/>
        <v>0</v>
      </c>
      <c r="IF49" s="92">
        <f t="shared" ca="1" si="149"/>
        <v>8710.5045031147838</v>
      </c>
      <c r="IG49" s="90">
        <f t="shared" ca="1" si="198"/>
        <v>8710.5045031147838</v>
      </c>
      <c r="IH49" s="90">
        <f t="shared" ca="1" si="216"/>
        <v>0</v>
      </c>
      <c r="II49" s="90">
        <f t="shared" ca="1" si="216"/>
        <v>0</v>
      </c>
      <c r="IJ49" s="90">
        <f t="shared" ca="1" si="216"/>
        <v>0</v>
      </c>
      <c r="IK49" s="90">
        <f t="shared" ca="1" si="216"/>
        <v>0</v>
      </c>
      <c r="IL49" s="90">
        <f t="shared" ca="1" si="216"/>
        <v>0</v>
      </c>
      <c r="IM49" s="90">
        <f t="shared" ca="1" si="216"/>
        <v>0</v>
      </c>
      <c r="IN49" s="90">
        <f t="shared" ca="1" si="216"/>
        <v>0</v>
      </c>
      <c r="IO49" s="90">
        <f t="shared" ca="1" si="216"/>
        <v>0</v>
      </c>
      <c r="IP49" s="90">
        <f t="shared" ca="1" si="216"/>
        <v>0</v>
      </c>
      <c r="IQ49" s="90">
        <f t="shared" ca="1" si="216"/>
        <v>0</v>
      </c>
      <c r="IR49" s="90">
        <f t="shared" ca="1" si="216"/>
        <v>0</v>
      </c>
      <c r="IS49" s="90">
        <f t="shared" ca="1" si="216"/>
        <v>0</v>
      </c>
      <c r="IT49" s="90">
        <f t="shared" ca="1" si="216"/>
        <v>0</v>
      </c>
      <c r="IU49" s="90">
        <f t="shared" ca="1" si="216"/>
        <v>0</v>
      </c>
      <c r="IV49" s="90">
        <f t="shared" ca="1" si="216"/>
        <v>0</v>
      </c>
      <c r="IW49" s="90">
        <f t="shared" ca="1" si="199"/>
        <v>0</v>
      </c>
      <c r="IX49" s="90">
        <f t="shared" ca="1" si="199"/>
        <v>0</v>
      </c>
      <c r="IY49" s="92">
        <f t="shared" ca="1" si="151"/>
        <v>362495.96412565187</v>
      </c>
      <c r="IZ49" s="90">
        <f t="shared" ca="1" si="200"/>
        <v>362495.96412565187</v>
      </c>
      <c r="JA49" s="90">
        <f t="shared" ca="1" si="201"/>
        <v>0</v>
      </c>
      <c r="JB49" s="90">
        <f t="shared" ca="1" si="201"/>
        <v>0</v>
      </c>
      <c r="JC49" s="90">
        <f t="shared" ca="1" si="201"/>
        <v>0</v>
      </c>
      <c r="JD49" s="90">
        <f t="shared" ca="1" si="201"/>
        <v>0</v>
      </c>
      <c r="JE49" s="90">
        <f t="shared" ca="1" si="201"/>
        <v>0</v>
      </c>
      <c r="JF49" s="90">
        <f t="shared" ca="1" si="201"/>
        <v>0</v>
      </c>
      <c r="JG49" s="90">
        <f t="shared" ca="1" si="201"/>
        <v>0</v>
      </c>
      <c r="JH49" s="90">
        <f t="shared" ca="1" si="201"/>
        <v>0</v>
      </c>
      <c r="JI49" s="90">
        <f t="shared" ca="1" si="201"/>
        <v>0</v>
      </c>
      <c r="JJ49" s="90">
        <f t="shared" ca="1" si="201"/>
        <v>0</v>
      </c>
      <c r="JK49" s="90">
        <f t="shared" ca="1" si="201"/>
        <v>0</v>
      </c>
      <c r="JL49" s="90">
        <f t="shared" ca="1" si="201"/>
        <v>0</v>
      </c>
      <c r="JM49" s="90">
        <f t="shared" ca="1" si="201"/>
        <v>0</v>
      </c>
      <c r="JN49" s="90">
        <f t="shared" ca="1" si="201"/>
        <v>0</v>
      </c>
      <c r="JO49" s="90">
        <f t="shared" ca="1" si="201"/>
        <v>0</v>
      </c>
      <c r="JP49" s="90">
        <f t="shared" ca="1" si="201"/>
        <v>0</v>
      </c>
      <c r="JQ49" s="90">
        <f t="shared" ca="1" si="201"/>
        <v>0</v>
      </c>
      <c r="JR49" s="90">
        <f t="shared" ca="1" si="201"/>
        <v>0</v>
      </c>
      <c r="JS49" s="90">
        <f t="shared" ca="1" si="201"/>
        <v>0</v>
      </c>
      <c r="JT49" s="92">
        <f t="shared" ca="1" si="153"/>
        <v>77881.221518619175</v>
      </c>
      <c r="JU49" s="90">
        <f t="shared" ca="1" si="202"/>
        <v>59858.533421804714</v>
      </c>
      <c r="JV49" s="90">
        <f t="shared" ca="1" si="202"/>
        <v>0</v>
      </c>
      <c r="JW49" s="90">
        <f t="shared" ca="1" si="202"/>
        <v>0</v>
      </c>
      <c r="JX49" s="90">
        <f t="shared" ca="1" si="202"/>
        <v>0</v>
      </c>
      <c r="JY49" s="90">
        <f t="shared" ca="1" si="202"/>
        <v>0</v>
      </c>
      <c r="JZ49" s="90">
        <f t="shared" ca="1" si="202"/>
        <v>0</v>
      </c>
      <c r="KA49" s="90">
        <f t="shared" ca="1" si="202"/>
        <v>0</v>
      </c>
      <c r="KB49" s="90">
        <f t="shared" ca="1" si="202"/>
        <v>0</v>
      </c>
      <c r="KC49" s="90">
        <f t="shared" ca="1" si="202"/>
        <v>0</v>
      </c>
      <c r="KD49" s="90">
        <f t="shared" ca="1" si="202"/>
        <v>0</v>
      </c>
      <c r="KE49" s="90">
        <f t="shared" ca="1" si="203"/>
        <v>0</v>
      </c>
      <c r="KF49" s="90">
        <f t="shared" ca="1" si="203"/>
        <v>0</v>
      </c>
      <c r="KG49" s="90">
        <f t="shared" ca="1" si="203"/>
        <v>0</v>
      </c>
      <c r="KH49" s="90">
        <f t="shared" ca="1" si="203"/>
        <v>0</v>
      </c>
      <c r="KI49" s="90">
        <f t="shared" ca="1" si="203"/>
        <v>0</v>
      </c>
      <c r="KJ49" s="90">
        <f t="shared" ca="1" si="203"/>
        <v>0</v>
      </c>
      <c r="KK49" s="90">
        <f t="shared" ca="1" si="203"/>
        <v>0</v>
      </c>
      <c r="KL49" s="90">
        <f t="shared" ca="1" si="203"/>
        <v>0</v>
      </c>
      <c r="KM49" s="90">
        <f t="shared" ca="1" si="203"/>
        <v>4565.4246639511184</v>
      </c>
      <c r="KN49" s="90">
        <f ca="1">$C49*KN$7</f>
        <v>0</v>
      </c>
      <c r="KO49" s="90">
        <f t="shared" ca="1" si="205"/>
        <v>0</v>
      </c>
      <c r="KP49" s="90">
        <f t="shared" ca="1" si="205"/>
        <v>0</v>
      </c>
      <c r="KQ49" s="90">
        <f t="shared" ca="1" si="205"/>
        <v>0</v>
      </c>
      <c r="KR49" s="90">
        <f t="shared" ca="1" si="205"/>
        <v>0</v>
      </c>
      <c r="KS49" s="90">
        <f t="shared" ca="1" si="205"/>
        <v>0</v>
      </c>
      <c r="KT49" s="90">
        <f t="shared" ca="1" si="205"/>
        <v>0</v>
      </c>
      <c r="KU49" s="90">
        <f t="shared" ca="1" si="205"/>
        <v>0</v>
      </c>
      <c r="KV49" s="90">
        <f t="shared" ca="1" si="205"/>
        <v>0</v>
      </c>
      <c r="KW49" s="90">
        <f t="shared" ca="1" si="205"/>
        <v>0</v>
      </c>
      <c r="KX49" s="90">
        <f t="shared" ca="1" si="205"/>
        <v>0</v>
      </c>
      <c r="KY49" s="90">
        <f t="shared" ca="1" si="206"/>
        <v>0</v>
      </c>
      <c r="KZ49" s="90">
        <f t="shared" ca="1" si="206"/>
        <v>0</v>
      </c>
      <c r="LA49" s="90">
        <f t="shared" ca="1" si="206"/>
        <v>0</v>
      </c>
      <c r="LB49" s="90">
        <f t="shared" ca="1" si="206"/>
        <v>4251.4349238107643</v>
      </c>
      <c r="LC49" s="90">
        <f t="shared" ca="1" si="206"/>
        <v>0</v>
      </c>
      <c r="LD49" s="90">
        <f t="shared" ca="1" si="206"/>
        <v>0</v>
      </c>
      <c r="LE49" s="90">
        <f t="shared" ca="1" si="206"/>
        <v>0</v>
      </c>
      <c r="LF49" s="90">
        <f t="shared" ca="1" si="206"/>
        <v>0</v>
      </c>
      <c r="LG49" s="90">
        <f t="shared" ca="1" si="206"/>
        <v>9205.8285090525787</v>
      </c>
      <c r="LH49" s="90">
        <f t="shared" ca="1" si="206"/>
        <v>0</v>
      </c>
      <c r="LI49" s="90">
        <f t="shared" ca="1" si="206"/>
        <v>0</v>
      </c>
      <c r="LJ49" s="90">
        <f t="shared" ca="1" si="206"/>
        <v>0</v>
      </c>
      <c r="LK49" s="90">
        <f t="shared" ca="1" si="207"/>
        <v>0</v>
      </c>
      <c r="LL49" s="90">
        <f t="shared" ca="1" si="207"/>
        <v>0</v>
      </c>
      <c r="LM49" s="92">
        <f t="shared" ca="1" si="67"/>
        <v>7869.1227380215632</v>
      </c>
      <c r="LN49" s="90">
        <f t="shared" ca="1" si="208"/>
        <v>7869.1227380215632</v>
      </c>
      <c r="LO49" s="90">
        <f t="shared" ca="1" si="208"/>
        <v>0</v>
      </c>
      <c r="LP49" s="90">
        <f t="shared" ca="1" si="208"/>
        <v>0</v>
      </c>
      <c r="LQ49" s="90">
        <f t="shared" ca="1" si="208"/>
        <v>0</v>
      </c>
      <c r="LR49" s="90">
        <f t="shared" ca="1" si="208"/>
        <v>0</v>
      </c>
      <c r="LS49" s="92">
        <f t="shared" ca="1" si="68"/>
        <v>17764.298303311749</v>
      </c>
      <c r="LT49" s="90">
        <f t="shared" ca="1" si="209"/>
        <v>17764.298303311749</v>
      </c>
      <c r="LU49" s="90">
        <f t="shared" ca="1" si="209"/>
        <v>0</v>
      </c>
      <c r="LV49" s="90">
        <f t="shared" ca="1" si="209"/>
        <v>0</v>
      </c>
      <c r="LW49" s="90">
        <f t="shared" ca="1" si="209"/>
        <v>0</v>
      </c>
      <c r="LX49" s="90">
        <f t="shared" ca="1" si="209"/>
        <v>0</v>
      </c>
      <c r="LY49" s="90">
        <f t="shared" ca="1" si="209"/>
        <v>0</v>
      </c>
      <c r="LZ49" s="90">
        <f t="shared" ca="1" si="209"/>
        <v>0</v>
      </c>
      <c r="MA49" s="90">
        <f t="shared" ca="1" si="209"/>
        <v>0</v>
      </c>
      <c r="MB49" s="90">
        <f t="shared" ca="1" si="209"/>
        <v>0</v>
      </c>
      <c r="MC49" s="90">
        <f t="shared" ca="1" si="209"/>
        <v>0</v>
      </c>
      <c r="MD49" s="90">
        <f t="shared" ca="1" si="209"/>
        <v>0</v>
      </c>
      <c r="ME49" s="90">
        <f t="shared" ca="1" si="209"/>
        <v>0</v>
      </c>
      <c r="MF49" s="90">
        <f t="shared" ca="1" si="209"/>
        <v>0</v>
      </c>
      <c r="MG49" s="92">
        <f t="shared" ca="1" si="69"/>
        <v>65166.136626557825</v>
      </c>
      <c r="MH49" s="90">
        <f t="shared" ca="1" si="210"/>
        <v>65166.136626557825</v>
      </c>
      <c r="MI49" s="90">
        <f t="shared" ca="1" si="211"/>
        <v>0</v>
      </c>
      <c r="MJ49" s="90">
        <f t="shared" ca="1" si="211"/>
        <v>0</v>
      </c>
      <c r="MK49" s="90">
        <f t="shared" ca="1" si="211"/>
        <v>0</v>
      </c>
      <c r="ML49" s="90">
        <f t="shared" ca="1" si="211"/>
        <v>0</v>
      </c>
      <c r="MM49" s="90">
        <f t="shared" ca="1" si="211"/>
        <v>0</v>
      </c>
      <c r="MN49" s="90">
        <f t="shared" ca="1" si="211"/>
        <v>0</v>
      </c>
      <c r="MO49" s="90">
        <f t="shared" ca="1" si="211"/>
        <v>0</v>
      </c>
      <c r="MP49" s="90">
        <f t="shared" ca="1" si="211"/>
        <v>0</v>
      </c>
      <c r="MQ49" s="90">
        <f t="shared" ca="1" si="211"/>
        <v>0</v>
      </c>
      <c r="MR49" s="90">
        <f t="shared" ca="1" si="211"/>
        <v>0</v>
      </c>
      <c r="MS49" s="90">
        <f t="shared" ca="1" si="211"/>
        <v>0</v>
      </c>
      <c r="MT49" s="90">
        <f t="shared" ca="1" si="211"/>
        <v>0</v>
      </c>
      <c r="MU49" s="90">
        <f t="shared" ca="1" si="211"/>
        <v>0</v>
      </c>
      <c r="MV49" s="90">
        <f t="shared" ca="1" si="211"/>
        <v>0</v>
      </c>
      <c r="MW49" s="90">
        <f t="shared" ca="1" si="211"/>
        <v>0</v>
      </c>
      <c r="MX49" s="90">
        <f t="shared" ca="1" si="211"/>
        <v>0</v>
      </c>
      <c r="MY49" s="90">
        <f t="shared" ca="1" si="211"/>
        <v>0</v>
      </c>
      <c r="MZ49" s="90">
        <f t="shared" ca="1" si="211"/>
        <v>0</v>
      </c>
      <c r="NA49" s="90">
        <f t="shared" ca="1" si="211"/>
        <v>0</v>
      </c>
      <c r="NB49" s="90">
        <f t="shared" ca="1" si="211"/>
        <v>0</v>
      </c>
      <c r="NC49" s="92">
        <f t="shared" ca="1" si="70"/>
        <v>219148.68925587344</v>
      </c>
      <c r="ND49" s="90">
        <f t="shared" ca="1" si="212"/>
        <v>219148.68925587344</v>
      </c>
      <c r="NE49" s="90">
        <f t="shared" ca="1" si="212"/>
        <v>0</v>
      </c>
      <c r="NF49" s="90">
        <f t="shared" ca="1" si="212"/>
        <v>0</v>
      </c>
      <c r="NG49" s="90">
        <f t="shared" ca="1" si="212"/>
        <v>0</v>
      </c>
      <c r="NH49" s="90">
        <f t="shared" ca="1" si="212"/>
        <v>0</v>
      </c>
      <c r="NI49" s="90">
        <f t="shared" ca="1" si="212"/>
        <v>0</v>
      </c>
      <c r="NJ49" s="93">
        <f t="shared" ca="1" si="159"/>
        <v>1921391.5799999996</v>
      </c>
      <c r="NK49" s="94">
        <f t="shared" ca="1" si="160"/>
        <v>0</v>
      </c>
    </row>
    <row r="50" spans="1:375" x14ac:dyDescent="0.25">
      <c r="A50" s="67">
        <v>82750</v>
      </c>
      <c r="B50" s="95" t="s">
        <v>440</v>
      </c>
      <c r="C50" s="90">
        <f ca="1">IFERROR(HLOOKUP($A50,Náklady_2018!$D$1:$MN$27,24,FALSE),0)</f>
        <v>8932776.1100000013</v>
      </c>
      <c r="D50" s="24"/>
      <c r="E50" s="24"/>
      <c r="F50" s="91" t="str">
        <f>F12</f>
        <v>FTE(k)</v>
      </c>
      <c r="G50" s="92">
        <f t="shared" ca="1" si="58"/>
        <v>921562.22640607203</v>
      </c>
      <c r="H50" s="90">
        <f ca="1">$C50*H$12</f>
        <v>0</v>
      </c>
      <c r="I50" s="90">
        <f t="shared" ref="I50:BT50" ca="1" si="218">$C50*I$12</f>
        <v>0</v>
      </c>
      <c r="J50" s="90">
        <f t="shared" ca="1" si="218"/>
        <v>49804.761291031107</v>
      </c>
      <c r="K50" s="90">
        <f t="shared" ca="1" si="218"/>
        <v>0</v>
      </c>
      <c r="L50" s="90">
        <f t="shared" ca="1" si="218"/>
        <v>0</v>
      </c>
      <c r="M50" s="90">
        <f t="shared" ca="1" si="218"/>
        <v>0</v>
      </c>
      <c r="N50" s="90">
        <f t="shared" ca="1" si="218"/>
        <v>78015.849854482294</v>
      </c>
      <c r="O50" s="90">
        <f t="shared" ca="1" si="218"/>
        <v>0</v>
      </c>
      <c r="P50" s="90">
        <f t="shared" ca="1" si="218"/>
        <v>0</v>
      </c>
      <c r="Q50" s="90">
        <f t="shared" ca="1" si="218"/>
        <v>0</v>
      </c>
      <c r="R50" s="90">
        <f t="shared" ca="1" si="218"/>
        <v>0</v>
      </c>
      <c r="S50" s="90">
        <f t="shared" ca="1" si="218"/>
        <v>65322.794917840329</v>
      </c>
      <c r="T50" s="90">
        <f t="shared" ca="1" si="218"/>
        <v>0</v>
      </c>
      <c r="U50" s="90">
        <f t="shared" ca="1" si="218"/>
        <v>0</v>
      </c>
      <c r="V50" s="90">
        <f t="shared" ca="1" si="218"/>
        <v>36647.326295731516</v>
      </c>
      <c r="W50" s="90">
        <f t="shared" ca="1" si="218"/>
        <v>73526.842620791853</v>
      </c>
      <c r="X50" s="90">
        <f t="shared" ca="1" si="218"/>
        <v>0</v>
      </c>
      <c r="Y50" s="90">
        <f t="shared" ca="1" si="218"/>
        <v>0</v>
      </c>
      <c r="Z50" s="90">
        <f t="shared" ca="1" si="218"/>
        <v>0</v>
      </c>
      <c r="AA50" s="90">
        <f t="shared" ca="1" si="218"/>
        <v>66715.935093813227</v>
      </c>
      <c r="AB50" s="90">
        <f t="shared" ca="1" si="218"/>
        <v>0</v>
      </c>
      <c r="AC50" s="90">
        <f t="shared" ca="1" si="218"/>
        <v>0</v>
      </c>
      <c r="AD50" s="90">
        <f t="shared" ca="1" si="218"/>
        <v>450758.24360367551</v>
      </c>
      <c r="AE50" s="90">
        <f t="shared" ca="1" si="218"/>
        <v>0</v>
      </c>
      <c r="AF50" s="90">
        <f t="shared" ca="1" si="218"/>
        <v>0</v>
      </c>
      <c r="AG50" s="90">
        <f t="shared" ca="1" si="218"/>
        <v>0</v>
      </c>
      <c r="AH50" s="90">
        <f t="shared" ca="1" si="218"/>
        <v>0</v>
      </c>
      <c r="AI50" s="90">
        <f t="shared" ca="1" si="218"/>
        <v>0</v>
      </c>
      <c r="AJ50" s="90">
        <f t="shared" ca="1" si="218"/>
        <v>0</v>
      </c>
      <c r="AK50" s="90">
        <f t="shared" ca="1" si="218"/>
        <v>0</v>
      </c>
      <c r="AL50" s="90">
        <f t="shared" ca="1" si="218"/>
        <v>0</v>
      </c>
      <c r="AM50" s="90">
        <f t="shared" ca="1" si="218"/>
        <v>0</v>
      </c>
      <c r="AN50" s="90">
        <f t="shared" ca="1" si="218"/>
        <v>0</v>
      </c>
      <c r="AO50" s="90">
        <f t="shared" ca="1" si="218"/>
        <v>0</v>
      </c>
      <c r="AP50" s="90">
        <f t="shared" ca="1" si="218"/>
        <v>0</v>
      </c>
      <c r="AQ50" s="90">
        <f t="shared" ca="1" si="218"/>
        <v>0</v>
      </c>
      <c r="AR50" s="90">
        <f t="shared" ca="1" si="218"/>
        <v>0</v>
      </c>
      <c r="AS50" s="90">
        <f t="shared" ca="1" si="218"/>
        <v>0</v>
      </c>
      <c r="AT50" s="90">
        <f t="shared" ca="1" si="218"/>
        <v>59014.965787740824</v>
      </c>
      <c r="AU50" s="90">
        <f t="shared" ca="1" si="218"/>
        <v>0</v>
      </c>
      <c r="AV50" s="90">
        <f t="shared" ca="1" si="218"/>
        <v>0</v>
      </c>
      <c r="AW50" s="90">
        <f t="shared" ca="1" si="218"/>
        <v>0</v>
      </c>
      <c r="AX50" s="90">
        <f t="shared" ca="1" si="218"/>
        <v>41755.506940965468</v>
      </c>
      <c r="AY50" s="90">
        <f t="shared" ca="1" si="218"/>
        <v>0</v>
      </c>
      <c r="AZ50" s="90">
        <f t="shared" ca="1" si="218"/>
        <v>0</v>
      </c>
      <c r="BA50" s="90">
        <f t="shared" ca="1" si="218"/>
        <v>0</v>
      </c>
      <c r="BB50" s="90">
        <f t="shared" ca="1" si="218"/>
        <v>0</v>
      </c>
      <c r="BC50" s="90">
        <f t="shared" ca="1" si="218"/>
        <v>0</v>
      </c>
      <c r="BD50" s="92">
        <f t="shared" ca="1" si="59"/>
        <v>838167.30753880565</v>
      </c>
      <c r="BE50" s="90">
        <f t="shared" ca="1" si="218"/>
        <v>0</v>
      </c>
      <c r="BF50" s="90">
        <f t="shared" ca="1" si="218"/>
        <v>87342.149365856429</v>
      </c>
      <c r="BG50" s="90">
        <f t="shared" ca="1" si="218"/>
        <v>0</v>
      </c>
      <c r="BH50" s="90">
        <f t="shared" ca="1" si="218"/>
        <v>0</v>
      </c>
      <c r="BI50" s="90">
        <f t="shared" ca="1" si="218"/>
        <v>53597.198436735111</v>
      </c>
      <c r="BJ50" s="90">
        <f t="shared" ca="1" si="218"/>
        <v>0</v>
      </c>
      <c r="BK50" s="90">
        <f t="shared" ca="1" si="218"/>
        <v>0</v>
      </c>
      <c r="BL50" s="90">
        <f t="shared" ca="1" si="218"/>
        <v>0</v>
      </c>
      <c r="BM50" s="90">
        <f t="shared" ca="1" si="218"/>
        <v>0</v>
      </c>
      <c r="BN50" s="90">
        <f t="shared" ca="1" si="218"/>
        <v>67528.600196464089</v>
      </c>
      <c r="BO50" s="90">
        <f t="shared" ca="1" si="218"/>
        <v>0</v>
      </c>
      <c r="BP50" s="90">
        <f t="shared" ca="1" si="218"/>
        <v>0</v>
      </c>
      <c r="BQ50" s="90">
        <f t="shared" ca="1" si="218"/>
        <v>0</v>
      </c>
      <c r="BR50" s="90">
        <f t="shared" ca="1" si="218"/>
        <v>43226.043793381308</v>
      </c>
      <c r="BS50" s="90">
        <f t="shared" ca="1" si="218"/>
        <v>0</v>
      </c>
      <c r="BT50" s="90">
        <f t="shared" ca="1" si="218"/>
        <v>0</v>
      </c>
      <c r="BU50" s="90">
        <f t="shared" ref="BU50:CF50" ca="1" si="219">$C50*BU$12</f>
        <v>0</v>
      </c>
      <c r="BV50" s="90">
        <f t="shared" ca="1" si="219"/>
        <v>34828.504399322454</v>
      </c>
      <c r="BW50" s="90">
        <f t="shared" ca="1" si="219"/>
        <v>0</v>
      </c>
      <c r="BX50" s="90">
        <f t="shared" ca="1" si="219"/>
        <v>0</v>
      </c>
      <c r="BY50" s="90">
        <f t="shared" ca="1" si="219"/>
        <v>522156.67762228654</v>
      </c>
      <c r="BZ50" s="90">
        <f t="shared" ca="1" si="219"/>
        <v>0</v>
      </c>
      <c r="CA50" s="90">
        <f t="shared" ca="1" si="219"/>
        <v>0</v>
      </c>
      <c r="CB50" s="90">
        <f t="shared" ca="1" si="219"/>
        <v>0</v>
      </c>
      <c r="CC50" s="90">
        <f t="shared" ca="1" si="219"/>
        <v>29488.133724759678</v>
      </c>
      <c r="CD50" s="90">
        <f t="shared" ca="1" si="219"/>
        <v>0</v>
      </c>
      <c r="CE50" s="90">
        <f t="shared" ca="1" si="219"/>
        <v>0</v>
      </c>
      <c r="CF50" s="90">
        <f t="shared" ca="1" si="219"/>
        <v>0</v>
      </c>
      <c r="CG50" s="92">
        <f t="shared" ca="1" si="138"/>
        <v>272668.49110847339</v>
      </c>
      <c r="CH50" s="90">
        <f t="shared" ref="CH50:CX50" ca="1" si="220">$C50*CH$12</f>
        <v>0</v>
      </c>
      <c r="CI50" s="90">
        <f t="shared" ca="1" si="220"/>
        <v>19155.677419627347</v>
      </c>
      <c r="CJ50" s="90">
        <f t="shared" ca="1" si="220"/>
        <v>28598.071945665877</v>
      </c>
      <c r="CK50" s="90">
        <f t="shared" ca="1" si="220"/>
        <v>24147.7630501969</v>
      </c>
      <c r="CL50" s="90">
        <f t="shared" ca="1" si="220"/>
        <v>26198.774975934779</v>
      </c>
      <c r="CM50" s="90">
        <f t="shared" ca="1" si="220"/>
        <v>20084.437536942616</v>
      </c>
      <c r="CN50" s="90">
        <f t="shared" ca="1" si="220"/>
        <v>7855.762658958286</v>
      </c>
      <c r="CO50" s="90">
        <f t="shared" ca="1" si="220"/>
        <v>42993.853764052488</v>
      </c>
      <c r="CP50" s="90">
        <f t="shared" ca="1" si="220"/>
        <v>17220.760508553882</v>
      </c>
      <c r="CQ50" s="90">
        <f t="shared" ca="1" si="220"/>
        <v>16949.872141003594</v>
      </c>
      <c r="CR50" s="90">
        <f t="shared" ca="1" si="220"/>
        <v>13389.625024628411</v>
      </c>
      <c r="CS50" s="90">
        <f t="shared" ca="1" si="220"/>
        <v>14898.860215265717</v>
      </c>
      <c r="CT50" s="90">
        <f t="shared" ca="1" si="220"/>
        <v>41175.03186764344</v>
      </c>
      <c r="CU50" s="90">
        <f t="shared" ca="1" si="220"/>
        <v>0</v>
      </c>
      <c r="CV50" s="90">
        <f t="shared" ca="1" si="220"/>
        <v>0</v>
      </c>
      <c r="CW50" s="90">
        <f t="shared" ca="1" si="220"/>
        <v>0</v>
      </c>
      <c r="CX50" s="90">
        <f t="shared" ca="1" si="220"/>
        <v>0</v>
      </c>
      <c r="CY50" s="92">
        <f t="shared" ca="1" si="140"/>
        <v>594483.8717582128</v>
      </c>
      <c r="CZ50" s="90">
        <f t="shared" ref="CZ50:DU50" ca="1" si="221">$C50*CZ$12</f>
        <v>0</v>
      </c>
      <c r="DA50" s="90">
        <f t="shared" ca="1" si="221"/>
        <v>99454.72922917633</v>
      </c>
      <c r="DB50" s="90">
        <f t="shared" ca="1" si="221"/>
        <v>46438.005865763269</v>
      </c>
      <c r="DC50" s="90">
        <f t="shared" ca="1" si="221"/>
        <v>71591.925709718387</v>
      </c>
      <c r="DD50" s="90">
        <f t="shared" ca="1" si="221"/>
        <v>0</v>
      </c>
      <c r="DE50" s="90">
        <f t="shared" ca="1" si="221"/>
        <v>0</v>
      </c>
      <c r="DF50" s="90">
        <f t="shared" ca="1" si="221"/>
        <v>0</v>
      </c>
      <c r="DG50" s="90">
        <f t="shared" ca="1" si="221"/>
        <v>0</v>
      </c>
      <c r="DH50" s="90">
        <f t="shared" ca="1" si="221"/>
        <v>29139.848680766452</v>
      </c>
      <c r="DI50" s="90">
        <f t="shared" ca="1" si="221"/>
        <v>114508.38279732793</v>
      </c>
      <c r="DJ50" s="90">
        <f t="shared" ca="1" si="221"/>
        <v>0</v>
      </c>
      <c r="DK50" s="90">
        <f t="shared" ca="1" si="221"/>
        <v>0</v>
      </c>
      <c r="DL50" s="90">
        <f t="shared" ca="1" si="221"/>
        <v>0</v>
      </c>
      <c r="DM50" s="90">
        <f t="shared" ca="1" si="221"/>
        <v>0</v>
      </c>
      <c r="DN50" s="90">
        <f t="shared" ca="1" si="221"/>
        <v>55261.226980258289</v>
      </c>
      <c r="DO50" s="90">
        <f t="shared" ca="1" si="221"/>
        <v>0</v>
      </c>
      <c r="DP50" s="90">
        <f t="shared" ca="1" si="221"/>
        <v>0</v>
      </c>
      <c r="DQ50" s="90">
        <f t="shared" ca="1" si="221"/>
        <v>56693.065494452661</v>
      </c>
      <c r="DR50" s="90">
        <f t="shared" ca="1" si="221"/>
        <v>15866.31867080245</v>
      </c>
      <c r="DS50" s="90">
        <f t="shared" ca="1" si="221"/>
        <v>34131.934311336001</v>
      </c>
      <c r="DT50" s="90">
        <f t="shared" ca="1" si="221"/>
        <v>42181.18866140164</v>
      </c>
      <c r="DU50" s="90">
        <f t="shared" ca="1" si="221"/>
        <v>29217.245357209391</v>
      </c>
      <c r="DV50" s="92">
        <f t="shared" ca="1" si="60"/>
        <v>283736.21583981358</v>
      </c>
      <c r="DW50" s="90">
        <f t="shared" ref="DW50:EA50" ca="1" si="222">$C50*DW$12</f>
        <v>0</v>
      </c>
      <c r="DX50" s="90">
        <f t="shared" ca="1" si="222"/>
        <v>86955.165983641724</v>
      </c>
      <c r="DY50" s="90">
        <f t="shared" ca="1" si="222"/>
        <v>102550.5962868939</v>
      </c>
      <c r="DZ50" s="90">
        <f t="shared" ca="1" si="222"/>
        <v>94230.453569277975</v>
      </c>
      <c r="EA50" s="90">
        <f t="shared" ca="1" si="222"/>
        <v>0</v>
      </c>
      <c r="EB50" s="92">
        <f t="shared" ca="1" si="61"/>
        <v>766033.60509398649</v>
      </c>
      <c r="EC50" s="90">
        <f t="shared" ref="EC50:FD50" ca="1" si="223">$C50*EC$12</f>
        <v>0</v>
      </c>
      <c r="ED50" s="90">
        <f t="shared" ca="1" si="223"/>
        <v>54642.053568714779</v>
      </c>
      <c r="EE50" s="90">
        <f t="shared" ca="1" si="223"/>
        <v>29372.038710095268</v>
      </c>
      <c r="EF50" s="90">
        <f t="shared" ca="1" si="223"/>
        <v>49727.364614588165</v>
      </c>
      <c r="EG50" s="90">
        <f t="shared" ca="1" si="223"/>
        <v>31616.542326940493</v>
      </c>
      <c r="EH50" s="90">
        <f t="shared" ca="1" si="223"/>
        <v>57737.920626432337</v>
      </c>
      <c r="EI50" s="90">
        <f t="shared" ca="1" si="223"/>
        <v>52010.56656965486</v>
      </c>
      <c r="EJ50" s="90">
        <f t="shared" ca="1" si="223"/>
        <v>48218.129423950864</v>
      </c>
      <c r="EK50" s="90">
        <f t="shared" ca="1" si="223"/>
        <v>27437.121799021799</v>
      </c>
      <c r="EL50" s="90">
        <f t="shared" ca="1" si="223"/>
        <v>36221.644575295344</v>
      </c>
      <c r="EM50" s="90">
        <f t="shared" ca="1" si="223"/>
        <v>16988.570479225062</v>
      </c>
      <c r="EN50" s="90">
        <f t="shared" ca="1" si="223"/>
        <v>25850.489931941553</v>
      </c>
      <c r="EO50" s="90">
        <f t="shared" ca="1" si="223"/>
        <v>46167.117498212981</v>
      </c>
      <c r="EP50" s="90">
        <f t="shared" ca="1" si="223"/>
        <v>0</v>
      </c>
      <c r="EQ50" s="90">
        <f t="shared" ca="1" si="223"/>
        <v>0</v>
      </c>
      <c r="ER50" s="90">
        <f t="shared" ca="1" si="223"/>
        <v>0</v>
      </c>
      <c r="ES50" s="90">
        <f t="shared" ca="1" si="223"/>
        <v>20471.42091915731</v>
      </c>
      <c r="ET50" s="90">
        <f t="shared" ca="1" si="223"/>
        <v>96707.147215452002</v>
      </c>
      <c r="EU50" s="90">
        <f t="shared" ca="1" si="223"/>
        <v>0</v>
      </c>
      <c r="EV50" s="90">
        <f t="shared" ca="1" si="223"/>
        <v>0</v>
      </c>
      <c r="EW50" s="90">
        <f t="shared" ca="1" si="223"/>
        <v>172865.47683530377</v>
      </c>
      <c r="EX50" s="90">
        <f t="shared" ca="1" si="223"/>
        <v>0</v>
      </c>
      <c r="EY50" s="90">
        <f t="shared" ca="1" si="223"/>
        <v>0</v>
      </c>
      <c r="EZ50" s="90">
        <f t="shared" ca="1" si="223"/>
        <v>0</v>
      </c>
      <c r="FA50" s="90">
        <f t="shared" ca="1" si="223"/>
        <v>0</v>
      </c>
      <c r="FB50" s="90">
        <f t="shared" ca="1" si="223"/>
        <v>0</v>
      </c>
      <c r="FC50" s="90">
        <f t="shared" ca="1" si="223"/>
        <v>0</v>
      </c>
      <c r="FD50" s="90">
        <f t="shared" ca="1" si="223"/>
        <v>0</v>
      </c>
      <c r="FE50" s="92">
        <f t="shared" ca="1" si="62"/>
        <v>231686.95093193726</v>
      </c>
      <c r="FF50" s="90">
        <f t="shared" ref="FF50:FV50" ca="1" si="224">$C50*FF$12</f>
        <v>0</v>
      </c>
      <c r="FG50" s="90">
        <f t="shared" ca="1" si="224"/>
        <v>33357.967546906613</v>
      </c>
      <c r="FH50" s="90">
        <f t="shared" ca="1" si="224"/>
        <v>0</v>
      </c>
      <c r="FI50" s="90">
        <f t="shared" ca="1" si="224"/>
        <v>0</v>
      </c>
      <c r="FJ50" s="90">
        <f t="shared" ca="1" si="224"/>
        <v>29875.117106974369</v>
      </c>
      <c r="FK50" s="90">
        <f t="shared" ca="1" si="224"/>
        <v>0</v>
      </c>
      <c r="FL50" s="90">
        <f t="shared" ca="1" si="224"/>
        <v>28017.596872343838</v>
      </c>
      <c r="FM50" s="90">
        <f t="shared" ca="1" si="224"/>
        <v>36840.817986838862</v>
      </c>
      <c r="FN50" s="90">
        <f t="shared" ca="1" si="224"/>
        <v>0</v>
      </c>
      <c r="FO50" s="90">
        <f t="shared" ca="1" si="224"/>
        <v>39975.383382777887</v>
      </c>
      <c r="FP50" s="90">
        <f t="shared" ca="1" si="224"/>
        <v>0</v>
      </c>
      <c r="FQ50" s="90">
        <f t="shared" ca="1" si="224"/>
        <v>0</v>
      </c>
      <c r="FR50" s="90">
        <f t="shared" ca="1" si="224"/>
        <v>0</v>
      </c>
      <c r="FS50" s="90">
        <f t="shared" ca="1" si="224"/>
        <v>63620.06803609569</v>
      </c>
      <c r="FT50" s="90">
        <f t="shared" ca="1" si="224"/>
        <v>0</v>
      </c>
      <c r="FU50" s="90">
        <f t="shared" ca="1" si="224"/>
        <v>0</v>
      </c>
      <c r="FV50" s="90">
        <f t="shared" ca="1" si="224"/>
        <v>0</v>
      </c>
      <c r="FW50" s="92">
        <f t="shared" ca="1" si="63"/>
        <v>1499754.0977730465</v>
      </c>
      <c r="FX50" s="90">
        <f t="shared" ref="FX50:GR50" ca="1" si="225">$C50*FX$12</f>
        <v>0</v>
      </c>
      <c r="FY50" s="90">
        <f t="shared" ca="1" si="225"/>
        <v>23876.874682646616</v>
      </c>
      <c r="FZ50" s="90">
        <f t="shared" ca="1" si="225"/>
        <v>45199.659042676249</v>
      </c>
      <c r="GA50" s="90">
        <f t="shared" ca="1" si="225"/>
        <v>0</v>
      </c>
      <c r="GB50" s="90">
        <f t="shared" ca="1" si="225"/>
        <v>42568.172043616338</v>
      </c>
      <c r="GC50" s="90">
        <f t="shared" ca="1" si="225"/>
        <v>0</v>
      </c>
      <c r="GD50" s="90">
        <f t="shared" ca="1" si="225"/>
        <v>39201.416618348499</v>
      </c>
      <c r="GE50" s="90">
        <f t="shared" ca="1" si="225"/>
        <v>101350.94780202834</v>
      </c>
      <c r="GF50" s="90">
        <f t="shared" ca="1" si="225"/>
        <v>6114.3374389921646</v>
      </c>
      <c r="GG50" s="90">
        <f t="shared" ca="1" si="225"/>
        <v>1222673.9961073254</v>
      </c>
      <c r="GH50" s="90">
        <f t="shared" ca="1" si="225"/>
        <v>0</v>
      </c>
      <c r="GI50" s="90">
        <f t="shared" ca="1" si="225"/>
        <v>0</v>
      </c>
      <c r="GJ50" s="90">
        <f t="shared" ca="1" si="225"/>
        <v>0</v>
      </c>
      <c r="GK50" s="90">
        <f t="shared" ca="1" si="225"/>
        <v>0</v>
      </c>
      <c r="GL50" s="90">
        <f t="shared" ca="1" si="225"/>
        <v>0</v>
      </c>
      <c r="GM50" s="90">
        <f t="shared" ca="1" si="225"/>
        <v>0</v>
      </c>
      <c r="GN50" s="90">
        <f t="shared" ca="1" si="225"/>
        <v>0</v>
      </c>
      <c r="GO50" s="90">
        <f t="shared" ca="1" si="225"/>
        <v>18768.694037412653</v>
      </c>
      <c r="GP50" s="90">
        <f t="shared" ca="1" si="225"/>
        <v>0</v>
      </c>
      <c r="GQ50" s="90">
        <f t="shared" ca="1" si="225"/>
        <v>0</v>
      </c>
      <c r="GR50" s="90">
        <f t="shared" ca="1" si="225"/>
        <v>0</v>
      </c>
      <c r="GS50" s="92">
        <f t="shared" ca="1" si="64"/>
        <v>276306.13490129146</v>
      </c>
      <c r="GT50" s="90">
        <f t="shared" ref="GT50:HD50" ca="1" si="226">$C50*GT$12</f>
        <v>0</v>
      </c>
      <c r="GU50" s="90">
        <f t="shared" ca="1" si="226"/>
        <v>58202.300685089969</v>
      </c>
      <c r="GV50" s="90">
        <f t="shared" ca="1" si="226"/>
        <v>53326.310069184823</v>
      </c>
      <c r="GW50" s="90">
        <f t="shared" ca="1" si="226"/>
        <v>62226.927860122778</v>
      </c>
      <c r="GX50" s="90">
        <f t="shared" ca="1" si="226"/>
        <v>0</v>
      </c>
      <c r="GY50" s="90">
        <f t="shared" ca="1" si="226"/>
        <v>102550.5962868939</v>
      </c>
      <c r="GZ50" s="90">
        <f t="shared" ca="1" si="226"/>
        <v>0</v>
      </c>
      <c r="HA50" s="90">
        <f t="shared" ca="1" si="226"/>
        <v>0</v>
      </c>
      <c r="HB50" s="90">
        <f t="shared" ca="1" si="226"/>
        <v>0</v>
      </c>
      <c r="HC50" s="90">
        <f t="shared" ca="1" si="226"/>
        <v>0</v>
      </c>
      <c r="HD50" s="90">
        <f t="shared" ca="1" si="226"/>
        <v>0</v>
      </c>
      <c r="HE50" s="92">
        <f t="shared" ca="1" si="65"/>
        <v>468791.66921488021</v>
      </c>
      <c r="HF50" s="90">
        <f t="shared" ref="HF50:HU50" ca="1" si="227">$C50*HF$12</f>
        <v>0</v>
      </c>
      <c r="HG50" s="90">
        <f t="shared" ca="1" si="227"/>
        <v>0</v>
      </c>
      <c r="HH50" s="90">
        <f t="shared" ca="1" si="227"/>
        <v>0</v>
      </c>
      <c r="HI50" s="90">
        <f t="shared" ca="1" si="227"/>
        <v>0</v>
      </c>
      <c r="HJ50" s="90">
        <f t="shared" ca="1" si="227"/>
        <v>0</v>
      </c>
      <c r="HK50" s="90">
        <f t="shared" ca="1" si="227"/>
        <v>0</v>
      </c>
      <c r="HL50" s="90">
        <f t="shared" ca="1" si="227"/>
        <v>0</v>
      </c>
      <c r="HM50" s="90">
        <f t="shared" ca="1" si="227"/>
        <v>0</v>
      </c>
      <c r="HN50" s="90">
        <f t="shared" ca="1" si="227"/>
        <v>69463.517107537555</v>
      </c>
      <c r="HO50" s="90">
        <f t="shared" ca="1" si="227"/>
        <v>399328.15210734267</v>
      </c>
      <c r="HP50" s="90">
        <f t="shared" ca="1" si="227"/>
        <v>0</v>
      </c>
      <c r="HQ50" s="90">
        <f t="shared" ca="1" si="227"/>
        <v>0</v>
      </c>
      <c r="HR50" s="90">
        <f t="shared" ca="1" si="227"/>
        <v>0</v>
      </c>
      <c r="HS50" s="90">
        <f t="shared" ca="1" si="227"/>
        <v>0</v>
      </c>
      <c r="HT50" s="90">
        <f t="shared" ca="1" si="227"/>
        <v>0</v>
      </c>
      <c r="HU50" s="90">
        <f t="shared" ca="1" si="227"/>
        <v>0</v>
      </c>
      <c r="HV50" s="92">
        <f t="shared" ca="1" si="66"/>
        <v>141635.91789057798</v>
      </c>
      <c r="HW50" s="90">
        <f t="shared" ref="HW50:IE50" ca="1" si="228">$C50*HW$12</f>
        <v>141635.91789057798</v>
      </c>
      <c r="HX50" s="90">
        <f t="shared" ca="1" si="228"/>
        <v>0</v>
      </c>
      <c r="HY50" s="90">
        <f t="shared" ca="1" si="228"/>
        <v>0</v>
      </c>
      <c r="HZ50" s="90">
        <f t="shared" ca="1" si="228"/>
        <v>0</v>
      </c>
      <c r="IA50" s="90">
        <f t="shared" ca="1" si="228"/>
        <v>0</v>
      </c>
      <c r="IB50" s="90">
        <f t="shared" ca="1" si="228"/>
        <v>0</v>
      </c>
      <c r="IC50" s="90">
        <f t="shared" ca="1" si="228"/>
        <v>0</v>
      </c>
      <c r="ID50" s="90">
        <f t="shared" ca="1" si="228"/>
        <v>0</v>
      </c>
      <c r="IE50" s="90">
        <f t="shared" ca="1" si="228"/>
        <v>0</v>
      </c>
      <c r="IF50" s="92">
        <f t="shared" ca="1" si="149"/>
        <v>401766.14741529519</v>
      </c>
      <c r="IG50" s="90">
        <f t="shared" ref="IG50:IX50" ca="1" si="229">$C50*IG$12</f>
        <v>401766.14741529519</v>
      </c>
      <c r="IH50" s="90">
        <f t="shared" ca="1" si="229"/>
        <v>0</v>
      </c>
      <c r="II50" s="90">
        <f t="shared" ca="1" si="229"/>
        <v>0</v>
      </c>
      <c r="IJ50" s="90">
        <f t="shared" ca="1" si="229"/>
        <v>0</v>
      </c>
      <c r="IK50" s="90">
        <f t="shared" ca="1" si="229"/>
        <v>0</v>
      </c>
      <c r="IL50" s="90">
        <f t="shared" ca="1" si="229"/>
        <v>0</v>
      </c>
      <c r="IM50" s="90">
        <f t="shared" ca="1" si="229"/>
        <v>0</v>
      </c>
      <c r="IN50" s="90">
        <f t="shared" ca="1" si="229"/>
        <v>0</v>
      </c>
      <c r="IO50" s="90">
        <f t="shared" ca="1" si="229"/>
        <v>0</v>
      </c>
      <c r="IP50" s="90">
        <f t="shared" ca="1" si="229"/>
        <v>0</v>
      </c>
      <c r="IQ50" s="90">
        <f t="shared" ca="1" si="229"/>
        <v>0</v>
      </c>
      <c r="IR50" s="90">
        <f t="shared" ca="1" si="229"/>
        <v>0</v>
      </c>
      <c r="IS50" s="90">
        <f t="shared" ca="1" si="229"/>
        <v>0</v>
      </c>
      <c r="IT50" s="90">
        <f t="shared" ca="1" si="229"/>
        <v>0</v>
      </c>
      <c r="IU50" s="90">
        <f t="shared" ca="1" si="229"/>
        <v>0</v>
      </c>
      <c r="IV50" s="90">
        <f t="shared" ca="1" si="229"/>
        <v>0</v>
      </c>
      <c r="IW50" s="90">
        <f t="shared" ca="1" si="229"/>
        <v>0</v>
      </c>
      <c r="IX50" s="90">
        <f t="shared" ca="1" si="229"/>
        <v>0</v>
      </c>
      <c r="IY50" s="92">
        <f t="shared" ca="1" si="151"/>
        <v>769903.43891613348</v>
      </c>
      <c r="IZ50" s="90">
        <f t="shared" ref="IZ50:JS50" ca="1" si="230">$C50*IZ$12</f>
        <v>769903.43891613348</v>
      </c>
      <c r="JA50" s="90">
        <f t="shared" ca="1" si="230"/>
        <v>0</v>
      </c>
      <c r="JB50" s="90">
        <f t="shared" ca="1" si="230"/>
        <v>0</v>
      </c>
      <c r="JC50" s="90">
        <f t="shared" ca="1" si="230"/>
        <v>0</v>
      </c>
      <c r="JD50" s="90">
        <f t="shared" ca="1" si="230"/>
        <v>0</v>
      </c>
      <c r="JE50" s="90">
        <f t="shared" ca="1" si="230"/>
        <v>0</v>
      </c>
      <c r="JF50" s="90">
        <f t="shared" ca="1" si="230"/>
        <v>0</v>
      </c>
      <c r="JG50" s="90">
        <f t="shared" ca="1" si="230"/>
        <v>0</v>
      </c>
      <c r="JH50" s="90">
        <f t="shared" ca="1" si="230"/>
        <v>0</v>
      </c>
      <c r="JI50" s="90">
        <f t="shared" ca="1" si="230"/>
        <v>0</v>
      </c>
      <c r="JJ50" s="90">
        <f t="shared" ca="1" si="230"/>
        <v>0</v>
      </c>
      <c r="JK50" s="90">
        <f t="shared" ca="1" si="230"/>
        <v>0</v>
      </c>
      <c r="JL50" s="90">
        <f t="shared" ca="1" si="230"/>
        <v>0</v>
      </c>
      <c r="JM50" s="90">
        <f t="shared" ca="1" si="230"/>
        <v>0</v>
      </c>
      <c r="JN50" s="90">
        <f t="shared" ca="1" si="230"/>
        <v>0</v>
      </c>
      <c r="JO50" s="90">
        <f t="shared" ca="1" si="230"/>
        <v>0</v>
      </c>
      <c r="JP50" s="90">
        <f t="shared" ca="1" si="230"/>
        <v>0</v>
      </c>
      <c r="JQ50" s="90">
        <f t="shared" ca="1" si="230"/>
        <v>0</v>
      </c>
      <c r="JR50" s="90">
        <f t="shared" ca="1" si="230"/>
        <v>0</v>
      </c>
      <c r="JS50" s="90">
        <f t="shared" ca="1" si="230"/>
        <v>0</v>
      </c>
      <c r="JT50" s="92">
        <f t="shared" ca="1" si="153"/>
        <v>552612.26980258292</v>
      </c>
      <c r="JU50" s="90">
        <f t="shared" ref="JU50:LL50" ca="1" si="231">$C50*JU$12</f>
        <v>343138.16500976909</v>
      </c>
      <c r="JV50" s="90">
        <f t="shared" ca="1" si="231"/>
        <v>0</v>
      </c>
      <c r="JW50" s="90">
        <f t="shared" ca="1" si="231"/>
        <v>0</v>
      </c>
      <c r="JX50" s="90">
        <f t="shared" ca="1" si="231"/>
        <v>0</v>
      </c>
      <c r="JY50" s="90">
        <f t="shared" ca="1" si="231"/>
        <v>0</v>
      </c>
      <c r="JZ50" s="90">
        <f t="shared" ca="1" si="231"/>
        <v>0</v>
      </c>
      <c r="KA50" s="90">
        <f t="shared" ca="1" si="231"/>
        <v>0</v>
      </c>
      <c r="KB50" s="90">
        <f t="shared" ca="1" si="231"/>
        <v>0</v>
      </c>
      <c r="KC50" s="90">
        <f t="shared" ca="1" si="231"/>
        <v>0</v>
      </c>
      <c r="KD50" s="90">
        <f t="shared" ca="1" si="231"/>
        <v>0</v>
      </c>
      <c r="KE50" s="90">
        <f t="shared" ca="1" si="231"/>
        <v>0</v>
      </c>
      <c r="KF50" s="90">
        <f t="shared" ca="1" si="231"/>
        <v>0</v>
      </c>
      <c r="KG50" s="90">
        <f t="shared" ca="1" si="231"/>
        <v>0</v>
      </c>
      <c r="KH50" s="90">
        <f t="shared" ca="1" si="231"/>
        <v>0</v>
      </c>
      <c r="KI50" s="90">
        <f t="shared" ca="1" si="231"/>
        <v>0</v>
      </c>
      <c r="KJ50" s="90">
        <f t="shared" ca="1" si="231"/>
        <v>0</v>
      </c>
      <c r="KK50" s="90">
        <f t="shared" ca="1" si="231"/>
        <v>0</v>
      </c>
      <c r="KL50" s="90">
        <f t="shared" ca="1" si="231"/>
        <v>0</v>
      </c>
      <c r="KM50" s="90">
        <f t="shared" ca="1" si="231"/>
        <v>64974.509873847106</v>
      </c>
      <c r="KN50" s="90">
        <f t="shared" ca="1" si="231"/>
        <v>0</v>
      </c>
      <c r="KO50" s="90">
        <f t="shared" ca="1" si="231"/>
        <v>0</v>
      </c>
      <c r="KP50" s="90">
        <f t="shared" ca="1" si="231"/>
        <v>0</v>
      </c>
      <c r="KQ50" s="90">
        <f t="shared" ca="1" si="231"/>
        <v>0</v>
      </c>
      <c r="KR50" s="90">
        <f t="shared" ca="1" si="231"/>
        <v>0</v>
      </c>
      <c r="KS50" s="90">
        <f t="shared" ca="1" si="231"/>
        <v>0</v>
      </c>
      <c r="KT50" s="90">
        <f t="shared" ca="1" si="231"/>
        <v>0</v>
      </c>
      <c r="KU50" s="90">
        <f t="shared" ca="1" si="231"/>
        <v>0</v>
      </c>
      <c r="KV50" s="90">
        <f t="shared" ca="1" si="231"/>
        <v>0</v>
      </c>
      <c r="KW50" s="90">
        <f t="shared" ca="1" si="231"/>
        <v>0</v>
      </c>
      <c r="KX50" s="90">
        <f t="shared" ca="1" si="231"/>
        <v>0</v>
      </c>
      <c r="KY50" s="90">
        <f t="shared" ca="1" si="231"/>
        <v>0</v>
      </c>
      <c r="KZ50" s="90">
        <f t="shared" ca="1" si="231"/>
        <v>0</v>
      </c>
      <c r="LA50" s="90">
        <f t="shared" ca="1" si="231"/>
        <v>0</v>
      </c>
      <c r="LB50" s="90">
        <f t="shared" ca="1" si="231"/>
        <v>48798.6044972729</v>
      </c>
      <c r="LC50" s="90">
        <f t="shared" ca="1" si="231"/>
        <v>0</v>
      </c>
      <c r="LD50" s="90">
        <f t="shared" ca="1" si="231"/>
        <v>0</v>
      </c>
      <c r="LE50" s="90">
        <f t="shared" ca="1" si="231"/>
        <v>0</v>
      </c>
      <c r="LF50" s="90">
        <f t="shared" ca="1" si="231"/>
        <v>0</v>
      </c>
      <c r="LG50" s="90">
        <f t="shared" ca="1" si="231"/>
        <v>95700.990421693816</v>
      </c>
      <c r="LH50" s="90">
        <f t="shared" ca="1" si="231"/>
        <v>0</v>
      </c>
      <c r="LI50" s="90">
        <f t="shared" ca="1" si="231"/>
        <v>0</v>
      </c>
      <c r="LJ50" s="90">
        <f t="shared" ca="1" si="231"/>
        <v>0</v>
      </c>
      <c r="LK50" s="90">
        <f t="shared" ca="1" si="231"/>
        <v>0</v>
      </c>
      <c r="LL50" s="90">
        <f t="shared" ca="1" si="231"/>
        <v>0</v>
      </c>
      <c r="LM50" s="92">
        <f t="shared" ca="1" si="67"/>
        <v>519796.07899077685</v>
      </c>
      <c r="LN50" s="90">
        <f t="shared" ref="LN50:LR50" ca="1" si="232">$C50*LN$12</f>
        <v>519796.07899077685</v>
      </c>
      <c r="LO50" s="90">
        <f t="shared" ca="1" si="232"/>
        <v>0</v>
      </c>
      <c r="LP50" s="90">
        <f t="shared" ca="1" si="232"/>
        <v>0</v>
      </c>
      <c r="LQ50" s="90">
        <f t="shared" ca="1" si="232"/>
        <v>0</v>
      </c>
      <c r="LR50" s="90">
        <f t="shared" ca="1" si="232"/>
        <v>0</v>
      </c>
      <c r="LS50" s="92">
        <f t="shared" ca="1" si="68"/>
        <v>184784.56500751636</v>
      </c>
      <c r="LT50" s="90">
        <f t="shared" ref="LT50:MF50" ca="1" si="233">$C50*LT$12</f>
        <v>184784.56500751636</v>
      </c>
      <c r="LU50" s="90">
        <f t="shared" ca="1" si="233"/>
        <v>0</v>
      </c>
      <c r="LV50" s="90">
        <f t="shared" ca="1" si="233"/>
        <v>0</v>
      </c>
      <c r="LW50" s="90">
        <f t="shared" ca="1" si="233"/>
        <v>0</v>
      </c>
      <c r="LX50" s="90">
        <f t="shared" ca="1" si="233"/>
        <v>0</v>
      </c>
      <c r="LY50" s="90">
        <f t="shared" ca="1" si="233"/>
        <v>0</v>
      </c>
      <c r="LZ50" s="90">
        <f t="shared" ca="1" si="233"/>
        <v>0</v>
      </c>
      <c r="MA50" s="90">
        <f t="shared" ca="1" si="233"/>
        <v>0</v>
      </c>
      <c r="MB50" s="90">
        <f t="shared" ca="1" si="233"/>
        <v>0</v>
      </c>
      <c r="MC50" s="90">
        <f t="shared" ca="1" si="233"/>
        <v>0</v>
      </c>
      <c r="MD50" s="90">
        <f t="shared" ca="1" si="233"/>
        <v>0</v>
      </c>
      <c r="ME50" s="90">
        <f t="shared" ca="1" si="233"/>
        <v>0</v>
      </c>
      <c r="MF50" s="90">
        <f t="shared" ca="1" si="233"/>
        <v>0</v>
      </c>
      <c r="MG50" s="92">
        <f t="shared" ca="1" si="69"/>
        <v>209087.12141059912</v>
      </c>
      <c r="MH50" s="90">
        <f t="shared" ref="MH50:NB50" ca="1" si="234">$C50*MH$12</f>
        <v>209087.12141059912</v>
      </c>
      <c r="MI50" s="90">
        <f t="shared" ca="1" si="234"/>
        <v>0</v>
      </c>
      <c r="MJ50" s="90">
        <f t="shared" ca="1" si="234"/>
        <v>0</v>
      </c>
      <c r="MK50" s="90">
        <f t="shared" ca="1" si="234"/>
        <v>0</v>
      </c>
      <c r="ML50" s="90">
        <f t="shared" ca="1" si="234"/>
        <v>0</v>
      </c>
      <c r="MM50" s="90">
        <f t="shared" ca="1" si="234"/>
        <v>0</v>
      </c>
      <c r="MN50" s="90">
        <f t="shared" ca="1" si="234"/>
        <v>0</v>
      </c>
      <c r="MO50" s="90">
        <f t="shared" ca="1" si="234"/>
        <v>0</v>
      </c>
      <c r="MP50" s="90">
        <f t="shared" ca="1" si="234"/>
        <v>0</v>
      </c>
      <c r="MQ50" s="90">
        <f t="shared" ca="1" si="234"/>
        <v>0</v>
      </c>
      <c r="MR50" s="90">
        <f t="shared" ca="1" si="234"/>
        <v>0</v>
      </c>
      <c r="MS50" s="90">
        <f t="shared" ca="1" si="234"/>
        <v>0</v>
      </c>
      <c r="MT50" s="90">
        <f t="shared" ca="1" si="234"/>
        <v>0</v>
      </c>
      <c r="MU50" s="90">
        <f t="shared" ca="1" si="234"/>
        <v>0</v>
      </c>
      <c r="MV50" s="90">
        <f t="shared" ca="1" si="234"/>
        <v>0</v>
      </c>
      <c r="MW50" s="90">
        <f t="shared" ca="1" si="234"/>
        <v>0</v>
      </c>
      <c r="MX50" s="90">
        <f t="shared" ca="1" si="234"/>
        <v>0</v>
      </c>
      <c r="MY50" s="90">
        <f t="shared" ca="1" si="234"/>
        <v>0</v>
      </c>
      <c r="MZ50" s="90">
        <f t="shared" ca="1" si="234"/>
        <v>0</v>
      </c>
      <c r="NA50" s="90">
        <f t="shared" ca="1" si="234"/>
        <v>0</v>
      </c>
      <c r="NB50" s="90">
        <f t="shared" ca="1" si="234"/>
        <v>0</v>
      </c>
      <c r="NC50" s="92">
        <f t="shared" ca="1" si="70"/>
        <v>0</v>
      </c>
      <c r="ND50" s="90">
        <f t="shared" ref="ND50:NI50" ca="1" si="235">$C50*ND$12</f>
        <v>0</v>
      </c>
      <c r="NE50" s="90">
        <f t="shared" ca="1" si="235"/>
        <v>0</v>
      </c>
      <c r="NF50" s="90">
        <f t="shared" ca="1" si="235"/>
        <v>0</v>
      </c>
      <c r="NG50" s="90">
        <f t="shared" ca="1" si="235"/>
        <v>0</v>
      </c>
      <c r="NH50" s="90">
        <f t="shared" ca="1" si="235"/>
        <v>0</v>
      </c>
      <c r="NI50" s="90">
        <f t="shared" ca="1" si="235"/>
        <v>0</v>
      </c>
      <c r="NJ50" s="93">
        <f t="shared" ca="1" si="159"/>
        <v>8932776.1100000013</v>
      </c>
      <c r="NK50" s="94">
        <f t="shared" ca="1" si="160"/>
        <v>0</v>
      </c>
    </row>
    <row r="51" spans="1:375" x14ac:dyDescent="0.25">
      <c r="A51" s="67">
        <v>82760</v>
      </c>
      <c r="B51" s="95" t="s">
        <v>479</v>
      </c>
      <c r="C51" s="90">
        <f ca="1">IFERROR(HLOOKUP($A51,Náklady_2018!$D$1:$MN$27,24,FALSE),0)</f>
        <v>3105385.81</v>
      </c>
      <c r="D51" s="24">
        <v>50</v>
      </c>
      <c r="E51" s="24">
        <v>50</v>
      </c>
      <c r="F51" s="91" t="s">
        <v>586</v>
      </c>
      <c r="G51" s="92">
        <f t="shared" ca="1" si="58"/>
        <v>327679.31289904454</v>
      </c>
      <c r="H51" s="90">
        <f ca="1">($C51/100*$D51)*H$7+($C51/100*$E51)*H$12</f>
        <v>0</v>
      </c>
      <c r="I51" s="90">
        <f t="shared" ref="I51:BT51" ca="1" si="236">($C51/100*$D51)*I$7+($C51/100*$E51)*I$12</f>
        <v>0</v>
      </c>
      <c r="J51" s="90">
        <f t="shared" ca="1" si="236"/>
        <v>26111.451433003007</v>
      </c>
      <c r="K51" s="90">
        <f t="shared" ca="1" si="236"/>
        <v>0</v>
      </c>
      <c r="L51" s="90">
        <f t="shared" ca="1" si="236"/>
        <v>0</v>
      </c>
      <c r="M51" s="90">
        <f t="shared" ca="1" si="236"/>
        <v>0</v>
      </c>
      <c r="N51" s="90">
        <f t="shared" ca="1" si="236"/>
        <v>42115.238263600448</v>
      </c>
      <c r="O51" s="90">
        <f t="shared" ca="1" si="236"/>
        <v>0</v>
      </c>
      <c r="P51" s="90">
        <f t="shared" ca="1" si="236"/>
        <v>0</v>
      </c>
      <c r="Q51" s="90">
        <f t="shared" ca="1" si="236"/>
        <v>0</v>
      </c>
      <c r="R51" s="90">
        <f t="shared" ca="1" si="236"/>
        <v>0</v>
      </c>
      <c r="S51" s="90">
        <f t="shared" ca="1" si="236"/>
        <v>29926.095999266639</v>
      </c>
      <c r="T51" s="90">
        <f t="shared" ca="1" si="236"/>
        <v>0</v>
      </c>
      <c r="U51" s="90">
        <f t="shared" ca="1" si="236"/>
        <v>0</v>
      </c>
      <c r="V51" s="90">
        <f t="shared" ca="1" si="236"/>
        <v>10296.159855030079</v>
      </c>
      <c r="W51" s="90">
        <f t="shared" ca="1" si="236"/>
        <v>38165.195416345807</v>
      </c>
      <c r="X51" s="90">
        <f t="shared" ca="1" si="236"/>
        <v>0</v>
      </c>
      <c r="Y51" s="90">
        <f t="shared" ca="1" si="236"/>
        <v>0</v>
      </c>
      <c r="Z51" s="90">
        <f t="shared" ca="1" si="236"/>
        <v>0</v>
      </c>
      <c r="AA51" s="90">
        <f t="shared" ca="1" si="236"/>
        <v>25325.234070783859</v>
      </c>
      <c r="AB51" s="90">
        <f t="shared" ca="1" si="236"/>
        <v>0</v>
      </c>
      <c r="AC51" s="90">
        <f t="shared" ca="1" si="236"/>
        <v>0</v>
      </c>
      <c r="AD51" s="90">
        <f t="shared" ca="1" si="236"/>
        <v>129526.2960910573</v>
      </c>
      <c r="AE51" s="90">
        <f t="shared" ca="1" si="236"/>
        <v>0</v>
      </c>
      <c r="AF51" s="90">
        <f t="shared" ca="1" si="236"/>
        <v>0</v>
      </c>
      <c r="AG51" s="90">
        <f t="shared" ca="1" si="236"/>
        <v>0</v>
      </c>
      <c r="AH51" s="90">
        <f t="shared" ca="1" si="236"/>
        <v>0</v>
      </c>
      <c r="AI51" s="90">
        <f t="shared" ca="1" si="236"/>
        <v>0</v>
      </c>
      <c r="AJ51" s="90">
        <f t="shared" ca="1" si="236"/>
        <v>0</v>
      </c>
      <c r="AK51" s="90">
        <f t="shared" ca="1" si="236"/>
        <v>0</v>
      </c>
      <c r="AL51" s="90">
        <f t="shared" ca="1" si="236"/>
        <v>0</v>
      </c>
      <c r="AM51" s="90">
        <f t="shared" ca="1" si="236"/>
        <v>0</v>
      </c>
      <c r="AN51" s="90">
        <f t="shared" ca="1" si="236"/>
        <v>0</v>
      </c>
      <c r="AO51" s="90">
        <f t="shared" ca="1" si="236"/>
        <v>0</v>
      </c>
      <c r="AP51" s="90">
        <f t="shared" ca="1" si="236"/>
        <v>0</v>
      </c>
      <c r="AQ51" s="90">
        <f t="shared" ca="1" si="236"/>
        <v>0</v>
      </c>
      <c r="AR51" s="90">
        <f t="shared" ca="1" si="236"/>
        <v>0</v>
      </c>
      <c r="AS51" s="90">
        <f t="shared" ca="1" si="236"/>
        <v>0</v>
      </c>
      <c r="AT51" s="90">
        <f t="shared" ca="1" si="236"/>
        <v>12965.932261373087</v>
      </c>
      <c r="AU51" s="90">
        <f t="shared" ca="1" si="236"/>
        <v>0</v>
      </c>
      <c r="AV51" s="90">
        <f t="shared" ca="1" si="236"/>
        <v>0</v>
      </c>
      <c r="AW51" s="90">
        <f t="shared" ca="1" si="236"/>
        <v>0</v>
      </c>
      <c r="AX51" s="90">
        <f t="shared" ca="1" si="236"/>
        <v>13247.709508584328</v>
      </c>
      <c r="AY51" s="90">
        <f t="shared" ca="1" si="236"/>
        <v>0</v>
      </c>
      <c r="AZ51" s="90">
        <f t="shared" ca="1" si="236"/>
        <v>0</v>
      </c>
      <c r="BA51" s="90">
        <f t="shared" ca="1" si="236"/>
        <v>0</v>
      </c>
      <c r="BB51" s="90">
        <f t="shared" ca="1" si="236"/>
        <v>0</v>
      </c>
      <c r="BC51" s="90">
        <f t="shared" ca="1" si="236"/>
        <v>0</v>
      </c>
      <c r="BD51" s="92">
        <f t="shared" ca="1" si="59"/>
        <v>312427.44938718138</v>
      </c>
      <c r="BE51" s="90">
        <f t="shared" ca="1" si="236"/>
        <v>0</v>
      </c>
      <c r="BF51" s="90">
        <f t="shared" ca="1" si="236"/>
        <v>39252.389557688279</v>
      </c>
      <c r="BG51" s="90">
        <f t="shared" ca="1" si="236"/>
        <v>0</v>
      </c>
      <c r="BH51" s="90">
        <f t="shared" ca="1" si="236"/>
        <v>0</v>
      </c>
      <c r="BI51" s="90">
        <f t="shared" ca="1" si="236"/>
        <v>40129.825053762092</v>
      </c>
      <c r="BJ51" s="90">
        <f t="shared" ca="1" si="236"/>
        <v>0</v>
      </c>
      <c r="BK51" s="90">
        <f t="shared" ca="1" si="236"/>
        <v>0</v>
      </c>
      <c r="BL51" s="90">
        <f t="shared" ca="1" si="236"/>
        <v>0</v>
      </c>
      <c r="BM51" s="90">
        <f t="shared" ca="1" si="236"/>
        <v>0</v>
      </c>
      <c r="BN51" s="90">
        <f t="shared" ca="1" si="236"/>
        <v>38534.266844934122</v>
      </c>
      <c r="BO51" s="90">
        <f t="shared" ca="1" si="236"/>
        <v>0</v>
      </c>
      <c r="BP51" s="90">
        <f t="shared" ca="1" si="236"/>
        <v>0</v>
      </c>
      <c r="BQ51" s="90">
        <f t="shared" ca="1" si="236"/>
        <v>0</v>
      </c>
      <c r="BR51" s="90">
        <f t="shared" ca="1" si="236"/>
        <v>32255.677347797136</v>
      </c>
      <c r="BS51" s="90">
        <f t="shared" ca="1" si="236"/>
        <v>0</v>
      </c>
      <c r="BT51" s="90">
        <f t="shared" ca="1" si="236"/>
        <v>0</v>
      </c>
      <c r="BU51" s="90">
        <f t="shared" ref="BU51:CF51" ca="1" si="237">($C51/100*$D51)*BU$7+($C51/100*$E51)*BU$12</f>
        <v>0</v>
      </c>
      <c r="BV51" s="90">
        <f t="shared" ca="1" si="237"/>
        <v>17093.433077879174</v>
      </c>
      <c r="BW51" s="90">
        <f t="shared" ca="1" si="237"/>
        <v>0</v>
      </c>
      <c r="BX51" s="90">
        <f t="shared" ca="1" si="237"/>
        <v>0</v>
      </c>
      <c r="BY51" s="90">
        <f t="shared" ca="1" si="237"/>
        <v>130202.36027213163</v>
      </c>
      <c r="BZ51" s="90">
        <f t="shared" ca="1" si="237"/>
        <v>0</v>
      </c>
      <c r="CA51" s="90">
        <f t="shared" ca="1" si="237"/>
        <v>0</v>
      </c>
      <c r="CB51" s="90">
        <f t="shared" ca="1" si="237"/>
        <v>0</v>
      </c>
      <c r="CC51" s="90">
        <f t="shared" ca="1" si="237"/>
        <v>14959.497232988942</v>
      </c>
      <c r="CD51" s="90">
        <f t="shared" ca="1" si="237"/>
        <v>0</v>
      </c>
      <c r="CE51" s="90">
        <f t="shared" ca="1" si="237"/>
        <v>0</v>
      </c>
      <c r="CF51" s="90">
        <f t="shared" ca="1" si="237"/>
        <v>0</v>
      </c>
      <c r="CG51" s="92">
        <f t="shared" ca="1" si="138"/>
        <v>85122.490951085754</v>
      </c>
      <c r="CH51" s="90">
        <f t="shared" ref="CH51:CX51" ca="1" si="238">($C51/100*$D51)*CH$7+($C51/100*$E51)*CH$12</f>
        <v>0</v>
      </c>
      <c r="CI51" s="90">
        <f t="shared" ca="1" si="238"/>
        <v>4833.977575963645</v>
      </c>
      <c r="CJ51" s="90">
        <f t="shared" ca="1" si="238"/>
        <v>8517.8320660179379</v>
      </c>
      <c r="CK51" s="90">
        <f t="shared" ca="1" si="238"/>
        <v>6725.227786944366</v>
      </c>
      <c r="CL51" s="90">
        <f t="shared" ca="1" si="238"/>
        <v>6277.0815018012945</v>
      </c>
      <c r="CM51" s="90">
        <f t="shared" ca="1" si="238"/>
        <v>5255.4909945779236</v>
      </c>
      <c r="CN51" s="90">
        <f t="shared" ca="1" si="238"/>
        <v>2282.3731199326003</v>
      </c>
      <c r="CO51" s="90">
        <f t="shared" ca="1" si="238"/>
        <v>10294.49895198577</v>
      </c>
      <c r="CP51" s="90">
        <f t="shared" ca="1" si="238"/>
        <v>4841.2501684919971</v>
      </c>
      <c r="CQ51" s="90">
        <f t="shared" ca="1" si="238"/>
        <v>4848.044082033166</v>
      </c>
      <c r="CR51" s="90">
        <f t="shared" ca="1" si="238"/>
        <v>4094.9697531875768</v>
      </c>
      <c r="CS51" s="90">
        <f t="shared" ca="1" si="238"/>
        <v>3636.3612039148106</v>
      </c>
      <c r="CT51" s="90">
        <f t="shared" ca="1" si="238"/>
        <v>23515.383746234667</v>
      </c>
      <c r="CU51" s="90">
        <f t="shared" ca="1" si="238"/>
        <v>0</v>
      </c>
      <c r="CV51" s="90">
        <f t="shared" ca="1" si="238"/>
        <v>0</v>
      </c>
      <c r="CW51" s="90">
        <f t="shared" ca="1" si="238"/>
        <v>0</v>
      </c>
      <c r="CX51" s="90">
        <f t="shared" ca="1" si="238"/>
        <v>0</v>
      </c>
      <c r="CY51" s="92">
        <f t="shared" ca="1" si="140"/>
        <v>170146.80109335156</v>
      </c>
      <c r="CZ51" s="90">
        <f t="shared" ref="CZ51:DU51" ca="1" si="239">($C51/100*$D51)*CZ$7+($C51/100*$E51)*CZ$12</f>
        <v>0</v>
      </c>
      <c r="DA51" s="90">
        <f t="shared" ca="1" si="239"/>
        <v>26940.977298959908</v>
      </c>
      <c r="DB51" s="90">
        <f t="shared" ca="1" si="239"/>
        <v>11635.544042952231</v>
      </c>
      <c r="DC51" s="90">
        <f t="shared" ca="1" si="239"/>
        <v>20877.655905188938</v>
      </c>
      <c r="DD51" s="90">
        <f t="shared" ca="1" si="239"/>
        <v>0</v>
      </c>
      <c r="DE51" s="90">
        <f t="shared" ca="1" si="239"/>
        <v>0</v>
      </c>
      <c r="DF51" s="90">
        <f t="shared" ca="1" si="239"/>
        <v>0</v>
      </c>
      <c r="DG51" s="90">
        <f t="shared" ca="1" si="239"/>
        <v>0</v>
      </c>
      <c r="DH51" s="90">
        <f t="shared" ca="1" si="239"/>
        <v>9010.7876329130559</v>
      </c>
      <c r="DI51" s="90">
        <f t="shared" ca="1" si="239"/>
        <v>28106.763854944671</v>
      </c>
      <c r="DJ51" s="90">
        <f t="shared" ca="1" si="239"/>
        <v>0</v>
      </c>
      <c r="DK51" s="90">
        <f t="shared" ca="1" si="239"/>
        <v>0</v>
      </c>
      <c r="DL51" s="90">
        <f t="shared" ca="1" si="239"/>
        <v>0</v>
      </c>
      <c r="DM51" s="90">
        <f t="shared" ca="1" si="239"/>
        <v>0</v>
      </c>
      <c r="DN51" s="90">
        <f t="shared" ca="1" si="239"/>
        <v>16419.87157083855</v>
      </c>
      <c r="DO51" s="90">
        <f t="shared" ca="1" si="239"/>
        <v>0</v>
      </c>
      <c r="DP51" s="90">
        <f t="shared" ca="1" si="239"/>
        <v>0</v>
      </c>
      <c r="DQ51" s="90">
        <f t="shared" ca="1" si="239"/>
        <v>14481.87299562071</v>
      </c>
      <c r="DR51" s="90">
        <f t="shared" ca="1" si="239"/>
        <v>5414.2027880892019</v>
      </c>
      <c r="DS51" s="90">
        <f t="shared" ca="1" si="239"/>
        <v>10146.417536278528</v>
      </c>
      <c r="DT51" s="90">
        <f t="shared" ca="1" si="239"/>
        <v>9483.754284677183</v>
      </c>
      <c r="DU51" s="90">
        <f t="shared" ca="1" si="239"/>
        <v>17628.953182888607</v>
      </c>
      <c r="DV51" s="92">
        <f t="shared" ca="1" si="60"/>
        <v>161605.29154406837</v>
      </c>
      <c r="DW51" s="90">
        <f t="shared" ref="DW51:EA51" ca="1" si="240">($C51/100*$D51)*DW$7+($C51/100*$E51)*DW$12</f>
        <v>0</v>
      </c>
      <c r="DX51" s="90">
        <f t="shared" ca="1" si="240"/>
        <v>15114.525161416794</v>
      </c>
      <c r="DY51" s="90">
        <f t="shared" ca="1" si="240"/>
        <v>17825.318948711396</v>
      </c>
      <c r="DZ51" s="90">
        <f t="shared" ca="1" si="240"/>
        <v>128665.44743394018</v>
      </c>
      <c r="EA51" s="90">
        <f t="shared" ca="1" si="240"/>
        <v>0</v>
      </c>
      <c r="EB51" s="92">
        <f t="shared" ca="1" si="61"/>
        <v>236392.09919904135</v>
      </c>
      <c r="EC51" s="90">
        <f t="shared" ref="EC51:FD51" ca="1" si="241">($C51/100*$D51)*EC$7+($C51/100*$E51)*EC$12</f>
        <v>0</v>
      </c>
      <c r="ED51" s="90">
        <f t="shared" ca="1" si="241"/>
        <v>17100.306969130201</v>
      </c>
      <c r="EE51" s="90">
        <f t="shared" ca="1" si="241"/>
        <v>10089.775203318844</v>
      </c>
      <c r="EF51" s="90">
        <f t="shared" ca="1" si="241"/>
        <v>12295.296789363318</v>
      </c>
      <c r="EG51" s="90">
        <f t="shared" ca="1" si="241"/>
        <v>11161.706380193569</v>
      </c>
      <c r="EH51" s="90">
        <f t="shared" ca="1" si="241"/>
        <v>17559.19500868893</v>
      </c>
      <c r="EI51" s="90">
        <f t="shared" ca="1" si="241"/>
        <v>15177.152038146021</v>
      </c>
      <c r="EJ51" s="90">
        <f t="shared" ca="1" si="241"/>
        <v>13596.590705135204</v>
      </c>
      <c r="EK51" s="90">
        <f t="shared" ca="1" si="241"/>
        <v>8706.244071492456</v>
      </c>
      <c r="EL51" s="90">
        <f t="shared" ca="1" si="241"/>
        <v>8890.8369468750461</v>
      </c>
      <c r="EM51" s="90">
        <f t="shared" ca="1" si="241"/>
        <v>5090.4242244003071</v>
      </c>
      <c r="EN51" s="90">
        <f t="shared" ca="1" si="241"/>
        <v>8114.4491055091839</v>
      </c>
      <c r="EO51" s="90">
        <f t="shared" ca="1" si="241"/>
        <v>27644.597483643574</v>
      </c>
      <c r="EP51" s="90">
        <f t="shared" ca="1" si="241"/>
        <v>0</v>
      </c>
      <c r="EQ51" s="90">
        <f t="shared" ca="1" si="241"/>
        <v>0</v>
      </c>
      <c r="ER51" s="90">
        <f t="shared" ca="1" si="241"/>
        <v>0</v>
      </c>
      <c r="ES51" s="90">
        <f t="shared" ca="1" si="241"/>
        <v>13435.653784626942</v>
      </c>
      <c r="ET51" s="90">
        <f t="shared" ca="1" si="241"/>
        <v>26335.312563528249</v>
      </c>
      <c r="EU51" s="90">
        <f t="shared" ca="1" si="241"/>
        <v>0</v>
      </c>
      <c r="EV51" s="90">
        <f t="shared" ca="1" si="241"/>
        <v>0</v>
      </c>
      <c r="EW51" s="90">
        <f t="shared" ca="1" si="241"/>
        <v>41194.557924989502</v>
      </c>
      <c r="EX51" s="90">
        <f t="shared" ca="1" si="241"/>
        <v>0</v>
      </c>
      <c r="EY51" s="90">
        <f t="shared" ca="1" si="241"/>
        <v>0</v>
      </c>
      <c r="EZ51" s="90">
        <f t="shared" ca="1" si="241"/>
        <v>0</v>
      </c>
      <c r="FA51" s="90">
        <f t="shared" ca="1" si="241"/>
        <v>0</v>
      </c>
      <c r="FB51" s="90">
        <f t="shared" ca="1" si="241"/>
        <v>0</v>
      </c>
      <c r="FC51" s="90">
        <f t="shared" ca="1" si="241"/>
        <v>0</v>
      </c>
      <c r="FD51" s="90">
        <f t="shared" ca="1" si="241"/>
        <v>0</v>
      </c>
      <c r="FE51" s="92">
        <f t="shared" ca="1" si="62"/>
        <v>78493.887907648372</v>
      </c>
      <c r="FF51" s="90">
        <f t="shared" ref="FF51:FV51" ca="1" si="242">($C51/100*$D51)*FF$7+($C51/100*$E51)*FF$12</f>
        <v>0</v>
      </c>
      <c r="FG51" s="90">
        <f t="shared" ca="1" si="242"/>
        <v>9818.1810538262107</v>
      </c>
      <c r="FH51" s="90">
        <f t="shared" ca="1" si="242"/>
        <v>0</v>
      </c>
      <c r="FI51" s="90">
        <f t="shared" ca="1" si="242"/>
        <v>0</v>
      </c>
      <c r="FJ51" s="90">
        <f t="shared" ca="1" si="242"/>
        <v>8848.8721030696215</v>
      </c>
      <c r="FK51" s="90">
        <f t="shared" ca="1" si="242"/>
        <v>0</v>
      </c>
      <c r="FL51" s="90">
        <f t="shared" ca="1" si="242"/>
        <v>7203.2433846953336</v>
      </c>
      <c r="FM51" s="90">
        <f t="shared" ca="1" si="242"/>
        <v>9522.7162155717342</v>
      </c>
      <c r="FN51" s="90">
        <f t="shared" ca="1" si="242"/>
        <v>0</v>
      </c>
      <c r="FO51" s="90">
        <f t="shared" ca="1" si="242"/>
        <v>9028.3779250730786</v>
      </c>
      <c r="FP51" s="90">
        <f t="shared" ca="1" si="242"/>
        <v>0</v>
      </c>
      <c r="FQ51" s="90">
        <f t="shared" ca="1" si="242"/>
        <v>0</v>
      </c>
      <c r="FR51" s="90">
        <f t="shared" ca="1" si="242"/>
        <v>0</v>
      </c>
      <c r="FS51" s="90">
        <f t="shared" ca="1" si="242"/>
        <v>34072.4972254124</v>
      </c>
      <c r="FT51" s="90">
        <f t="shared" ca="1" si="242"/>
        <v>0</v>
      </c>
      <c r="FU51" s="90">
        <f t="shared" ca="1" si="242"/>
        <v>0</v>
      </c>
      <c r="FV51" s="90">
        <f t="shared" ca="1" si="242"/>
        <v>0</v>
      </c>
      <c r="FW51" s="92">
        <f t="shared" ca="1" si="63"/>
        <v>440695.10252428934</v>
      </c>
      <c r="FX51" s="90">
        <f t="shared" ref="FX51:GR51" ca="1" si="243">($C51/100*$D51)*FX$7+($C51/100*$E51)*FX$12</f>
        <v>0</v>
      </c>
      <c r="FY51" s="90">
        <f t="shared" ca="1" si="243"/>
        <v>9415.1915665597171</v>
      </c>
      <c r="FZ51" s="90">
        <f t="shared" ca="1" si="243"/>
        <v>20261.966038172064</v>
      </c>
      <c r="GA51" s="90">
        <f t="shared" ca="1" si="243"/>
        <v>0</v>
      </c>
      <c r="GB51" s="90">
        <f t="shared" ca="1" si="243"/>
        <v>27572.181784452339</v>
      </c>
      <c r="GC51" s="90">
        <f t="shared" ca="1" si="243"/>
        <v>0</v>
      </c>
      <c r="GD51" s="90">
        <f t="shared" ca="1" si="243"/>
        <v>16623.993975130834</v>
      </c>
      <c r="GE51" s="90">
        <f t="shared" ca="1" si="243"/>
        <v>35623.603014139473</v>
      </c>
      <c r="GF51" s="90">
        <f t="shared" ca="1" si="243"/>
        <v>1062.7926014703398</v>
      </c>
      <c r="GG51" s="90">
        <f t="shared" ca="1" si="243"/>
        <v>311117.95688830945</v>
      </c>
      <c r="GH51" s="90">
        <f t="shared" ca="1" si="243"/>
        <v>0</v>
      </c>
      <c r="GI51" s="90">
        <f t="shared" ca="1" si="243"/>
        <v>0</v>
      </c>
      <c r="GJ51" s="90">
        <f t="shared" ca="1" si="243"/>
        <v>0</v>
      </c>
      <c r="GK51" s="90">
        <f t="shared" ca="1" si="243"/>
        <v>0</v>
      </c>
      <c r="GL51" s="90">
        <f t="shared" ca="1" si="243"/>
        <v>0</v>
      </c>
      <c r="GM51" s="90">
        <f t="shared" ca="1" si="243"/>
        <v>0</v>
      </c>
      <c r="GN51" s="90">
        <f t="shared" ca="1" si="243"/>
        <v>0</v>
      </c>
      <c r="GO51" s="90">
        <f t="shared" ca="1" si="243"/>
        <v>19017.41665605516</v>
      </c>
      <c r="GP51" s="90">
        <f t="shared" ca="1" si="243"/>
        <v>0</v>
      </c>
      <c r="GQ51" s="90">
        <f t="shared" ca="1" si="243"/>
        <v>0</v>
      </c>
      <c r="GR51" s="90">
        <f t="shared" ca="1" si="243"/>
        <v>0</v>
      </c>
      <c r="GS51" s="92">
        <f t="shared" ca="1" si="64"/>
        <v>90717.866509617816</v>
      </c>
      <c r="GT51" s="90">
        <f t="shared" ref="GT51:HD51" ca="1" si="244">($C51/100*$D51)*GT$7+($C51/100*$E51)*GT$12</f>
        <v>0</v>
      </c>
      <c r="GU51" s="90">
        <f t="shared" ca="1" si="244"/>
        <v>19520.481419045507</v>
      </c>
      <c r="GV51" s="90">
        <f t="shared" ca="1" si="244"/>
        <v>25608.313092264154</v>
      </c>
      <c r="GW51" s="90">
        <f t="shared" ca="1" si="244"/>
        <v>18896.540350165109</v>
      </c>
      <c r="GX51" s="90">
        <f t="shared" ca="1" si="244"/>
        <v>0</v>
      </c>
      <c r="GY51" s="90">
        <f t="shared" ca="1" si="244"/>
        <v>26692.531648143045</v>
      </c>
      <c r="GZ51" s="90">
        <f t="shared" ca="1" si="244"/>
        <v>0</v>
      </c>
      <c r="HA51" s="90">
        <f t="shared" ca="1" si="244"/>
        <v>0</v>
      </c>
      <c r="HB51" s="90">
        <f t="shared" ca="1" si="244"/>
        <v>0</v>
      </c>
      <c r="HC51" s="90">
        <f t="shared" ca="1" si="244"/>
        <v>0</v>
      </c>
      <c r="HD51" s="90">
        <f t="shared" ca="1" si="244"/>
        <v>0</v>
      </c>
      <c r="HE51" s="92">
        <f t="shared" ca="1" si="65"/>
        <v>89283.445936491873</v>
      </c>
      <c r="HF51" s="90">
        <f t="shared" ref="HF51:HU51" ca="1" si="245">($C51/100*$D51)*HF$7+($C51/100*$E51)*HF$12</f>
        <v>0</v>
      </c>
      <c r="HG51" s="90">
        <f t="shared" ca="1" si="245"/>
        <v>0</v>
      </c>
      <c r="HH51" s="90">
        <f t="shared" ca="1" si="245"/>
        <v>0</v>
      </c>
      <c r="HI51" s="90">
        <f t="shared" ca="1" si="245"/>
        <v>0</v>
      </c>
      <c r="HJ51" s="90">
        <f t="shared" ca="1" si="245"/>
        <v>0</v>
      </c>
      <c r="HK51" s="90">
        <f t="shared" ca="1" si="245"/>
        <v>0</v>
      </c>
      <c r="HL51" s="90">
        <f t="shared" ca="1" si="245"/>
        <v>0</v>
      </c>
      <c r="HM51" s="90">
        <f t="shared" ca="1" si="245"/>
        <v>0</v>
      </c>
      <c r="HN51" s="90">
        <f t="shared" ca="1" si="245"/>
        <v>19872.326603754933</v>
      </c>
      <c r="HO51" s="90">
        <f t="shared" ca="1" si="245"/>
        <v>69411.11933273694</v>
      </c>
      <c r="HP51" s="90">
        <f t="shared" ca="1" si="245"/>
        <v>0</v>
      </c>
      <c r="HQ51" s="90">
        <f t="shared" ca="1" si="245"/>
        <v>0</v>
      </c>
      <c r="HR51" s="90">
        <f t="shared" ca="1" si="245"/>
        <v>0</v>
      </c>
      <c r="HS51" s="90">
        <f t="shared" ca="1" si="245"/>
        <v>0</v>
      </c>
      <c r="HT51" s="90">
        <f t="shared" ca="1" si="245"/>
        <v>0</v>
      </c>
      <c r="HU51" s="90">
        <f t="shared" ca="1" si="245"/>
        <v>0</v>
      </c>
      <c r="HV51" s="92">
        <f t="shared" ca="1" si="66"/>
        <v>40910.912551351314</v>
      </c>
      <c r="HW51" s="90">
        <f t="shared" ref="HW51:IE51" ca="1" si="246">($C51/100*$D51)*HW$7+($C51/100*$E51)*HW$12</f>
        <v>40910.912551351314</v>
      </c>
      <c r="HX51" s="90">
        <f t="shared" ca="1" si="246"/>
        <v>0</v>
      </c>
      <c r="HY51" s="90">
        <f t="shared" ca="1" si="246"/>
        <v>0</v>
      </c>
      <c r="HZ51" s="90">
        <f t="shared" ca="1" si="246"/>
        <v>0</v>
      </c>
      <c r="IA51" s="90">
        <f t="shared" ca="1" si="246"/>
        <v>0</v>
      </c>
      <c r="IB51" s="90">
        <f t="shared" ca="1" si="246"/>
        <v>0</v>
      </c>
      <c r="IC51" s="90">
        <f t="shared" ca="1" si="246"/>
        <v>0</v>
      </c>
      <c r="ID51" s="90">
        <f t="shared" ca="1" si="246"/>
        <v>0</v>
      </c>
      <c r="IE51" s="90">
        <f t="shared" ca="1" si="246"/>
        <v>0</v>
      </c>
      <c r="IF51" s="92">
        <f t="shared" ca="1" si="149"/>
        <v>76873.923963920592</v>
      </c>
      <c r="IG51" s="90">
        <f t="shared" ref="IG51:IX51" ca="1" si="247">($C51/100*$D51)*IG$7+($C51/100*$E51)*IG$12</f>
        <v>76873.923963920592</v>
      </c>
      <c r="IH51" s="90">
        <f t="shared" ca="1" si="247"/>
        <v>0</v>
      </c>
      <c r="II51" s="90">
        <f t="shared" ca="1" si="247"/>
        <v>0</v>
      </c>
      <c r="IJ51" s="90">
        <f t="shared" ca="1" si="247"/>
        <v>0</v>
      </c>
      <c r="IK51" s="90">
        <f t="shared" ca="1" si="247"/>
        <v>0</v>
      </c>
      <c r="IL51" s="90">
        <f t="shared" ca="1" si="247"/>
        <v>0</v>
      </c>
      <c r="IM51" s="90">
        <f t="shared" ca="1" si="247"/>
        <v>0</v>
      </c>
      <c r="IN51" s="90">
        <f t="shared" ca="1" si="247"/>
        <v>0</v>
      </c>
      <c r="IO51" s="90">
        <f t="shared" ca="1" si="247"/>
        <v>0</v>
      </c>
      <c r="IP51" s="90">
        <f t="shared" ca="1" si="247"/>
        <v>0</v>
      </c>
      <c r="IQ51" s="90">
        <f t="shared" ca="1" si="247"/>
        <v>0</v>
      </c>
      <c r="IR51" s="90">
        <f t="shared" ca="1" si="247"/>
        <v>0</v>
      </c>
      <c r="IS51" s="90">
        <f t="shared" ca="1" si="247"/>
        <v>0</v>
      </c>
      <c r="IT51" s="90">
        <f t="shared" ca="1" si="247"/>
        <v>0</v>
      </c>
      <c r="IU51" s="90">
        <f t="shared" ca="1" si="247"/>
        <v>0</v>
      </c>
      <c r="IV51" s="90">
        <f t="shared" ca="1" si="247"/>
        <v>0</v>
      </c>
      <c r="IW51" s="90">
        <f t="shared" ca="1" si="247"/>
        <v>0</v>
      </c>
      <c r="IX51" s="90">
        <f t="shared" ca="1" si="247"/>
        <v>0</v>
      </c>
      <c r="IY51" s="92">
        <f t="shared" ca="1" si="151"/>
        <v>426760.49970103556</v>
      </c>
      <c r="IZ51" s="90">
        <f t="shared" ref="IZ51:JS51" ca="1" si="248">($C51/100*$D51)*IZ$7+($C51/100*$E51)*IZ$12</f>
        <v>426760.49970103556</v>
      </c>
      <c r="JA51" s="90">
        <f t="shared" ca="1" si="248"/>
        <v>0</v>
      </c>
      <c r="JB51" s="90">
        <f t="shared" ca="1" si="248"/>
        <v>0</v>
      </c>
      <c r="JC51" s="90">
        <f t="shared" ca="1" si="248"/>
        <v>0</v>
      </c>
      <c r="JD51" s="90">
        <f t="shared" ca="1" si="248"/>
        <v>0</v>
      </c>
      <c r="JE51" s="90">
        <f t="shared" ca="1" si="248"/>
        <v>0</v>
      </c>
      <c r="JF51" s="90">
        <f t="shared" ca="1" si="248"/>
        <v>0</v>
      </c>
      <c r="JG51" s="90">
        <f t="shared" ca="1" si="248"/>
        <v>0</v>
      </c>
      <c r="JH51" s="90">
        <f t="shared" ca="1" si="248"/>
        <v>0</v>
      </c>
      <c r="JI51" s="90">
        <f t="shared" ca="1" si="248"/>
        <v>0</v>
      </c>
      <c r="JJ51" s="90">
        <f t="shared" ca="1" si="248"/>
        <v>0</v>
      </c>
      <c r="JK51" s="90">
        <f t="shared" ca="1" si="248"/>
        <v>0</v>
      </c>
      <c r="JL51" s="90">
        <f t="shared" ca="1" si="248"/>
        <v>0</v>
      </c>
      <c r="JM51" s="90">
        <f t="shared" ca="1" si="248"/>
        <v>0</v>
      </c>
      <c r="JN51" s="90">
        <f t="shared" ca="1" si="248"/>
        <v>0</v>
      </c>
      <c r="JO51" s="90">
        <f t="shared" ca="1" si="248"/>
        <v>0</v>
      </c>
      <c r="JP51" s="90">
        <f t="shared" ca="1" si="248"/>
        <v>0</v>
      </c>
      <c r="JQ51" s="90">
        <f t="shared" ca="1" si="248"/>
        <v>0</v>
      </c>
      <c r="JR51" s="90">
        <f t="shared" ca="1" si="248"/>
        <v>0</v>
      </c>
      <c r="JS51" s="90">
        <f t="shared" ca="1" si="248"/>
        <v>0</v>
      </c>
      <c r="JT51" s="92">
        <f t="shared" ca="1" si="153"/>
        <v>158991.40487394153</v>
      </c>
      <c r="JU51" s="90">
        <f t="shared" ref="JU51:LL51" ca="1" si="249">($C51/100*$D51)*JU$7+($C51/100*$E51)*JU$12</f>
        <v>108016.38067595453</v>
      </c>
      <c r="JV51" s="90">
        <f t="shared" ca="1" si="249"/>
        <v>0</v>
      </c>
      <c r="JW51" s="90">
        <f t="shared" ca="1" si="249"/>
        <v>0</v>
      </c>
      <c r="JX51" s="90">
        <f t="shared" ca="1" si="249"/>
        <v>0</v>
      </c>
      <c r="JY51" s="90">
        <f t="shared" ca="1" si="249"/>
        <v>0</v>
      </c>
      <c r="JZ51" s="90">
        <f t="shared" ca="1" si="249"/>
        <v>0</v>
      </c>
      <c r="KA51" s="90">
        <f t="shared" ca="1" si="249"/>
        <v>0</v>
      </c>
      <c r="KB51" s="90">
        <f t="shared" ca="1" si="249"/>
        <v>0</v>
      </c>
      <c r="KC51" s="90">
        <f t="shared" ca="1" si="249"/>
        <v>0</v>
      </c>
      <c r="KD51" s="90">
        <f t="shared" ca="1" si="249"/>
        <v>0</v>
      </c>
      <c r="KE51" s="90">
        <f t="shared" ca="1" si="249"/>
        <v>0</v>
      </c>
      <c r="KF51" s="90">
        <f t="shared" ca="1" si="249"/>
        <v>0</v>
      </c>
      <c r="KG51" s="90">
        <f t="shared" ca="1" si="249"/>
        <v>0</v>
      </c>
      <c r="KH51" s="90">
        <f t="shared" ca="1" si="249"/>
        <v>0</v>
      </c>
      <c r="KI51" s="90">
        <f t="shared" ca="1" si="249"/>
        <v>0</v>
      </c>
      <c r="KJ51" s="90">
        <f t="shared" ca="1" si="249"/>
        <v>0</v>
      </c>
      <c r="KK51" s="90">
        <f t="shared" ca="1" si="249"/>
        <v>0</v>
      </c>
      <c r="KL51" s="90">
        <f t="shared" ca="1" si="249"/>
        <v>0</v>
      </c>
      <c r="KM51" s="90">
        <f t="shared" ca="1" si="249"/>
        <v>14983.211590337447</v>
      </c>
      <c r="KN51" s="90">
        <f t="shared" ca="1" si="249"/>
        <v>0</v>
      </c>
      <c r="KO51" s="90">
        <f t="shared" ca="1" si="249"/>
        <v>0</v>
      </c>
      <c r="KP51" s="90">
        <f t="shared" ca="1" si="249"/>
        <v>0</v>
      </c>
      <c r="KQ51" s="90">
        <f t="shared" ca="1" si="249"/>
        <v>0</v>
      </c>
      <c r="KR51" s="90">
        <f t="shared" ca="1" si="249"/>
        <v>0</v>
      </c>
      <c r="KS51" s="90">
        <f t="shared" ca="1" si="249"/>
        <v>0</v>
      </c>
      <c r="KT51" s="90">
        <f t="shared" ca="1" si="249"/>
        <v>0</v>
      </c>
      <c r="KU51" s="90">
        <f t="shared" ca="1" si="249"/>
        <v>0</v>
      </c>
      <c r="KV51" s="90">
        <f t="shared" ca="1" si="249"/>
        <v>0</v>
      </c>
      <c r="KW51" s="90">
        <f t="shared" ca="1" si="249"/>
        <v>0</v>
      </c>
      <c r="KX51" s="90">
        <f t="shared" ca="1" si="249"/>
        <v>0</v>
      </c>
      <c r="KY51" s="90">
        <f t="shared" ca="1" si="249"/>
        <v>0</v>
      </c>
      <c r="KZ51" s="90">
        <f t="shared" ca="1" si="249"/>
        <v>0</v>
      </c>
      <c r="LA51" s="90">
        <f t="shared" ca="1" si="249"/>
        <v>0</v>
      </c>
      <c r="LB51" s="90">
        <f t="shared" ca="1" si="249"/>
        <v>11917.781987229966</v>
      </c>
      <c r="LC51" s="90">
        <f t="shared" ca="1" si="249"/>
        <v>0</v>
      </c>
      <c r="LD51" s="90">
        <f t="shared" ca="1" si="249"/>
        <v>0</v>
      </c>
      <c r="LE51" s="90">
        <f t="shared" ca="1" si="249"/>
        <v>0</v>
      </c>
      <c r="LF51" s="90">
        <f t="shared" ca="1" si="249"/>
        <v>0</v>
      </c>
      <c r="LG51" s="90">
        <f t="shared" ca="1" si="249"/>
        <v>24074.030620419599</v>
      </c>
      <c r="LH51" s="90">
        <f t="shared" ca="1" si="249"/>
        <v>0</v>
      </c>
      <c r="LI51" s="90">
        <f t="shared" ca="1" si="249"/>
        <v>0</v>
      </c>
      <c r="LJ51" s="90">
        <f t="shared" ca="1" si="249"/>
        <v>0</v>
      </c>
      <c r="LK51" s="90">
        <f t="shared" ca="1" si="249"/>
        <v>0</v>
      </c>
      <c r="LL51" s="90">
        <f t="shared" ca="1" si="249"/>
        <v>0</v>
      </c>
      <c r="LM51" s="92">
        <f t="shared" ca="1" si="67"/>
        <v>96709.929321086747</v>
      </c>
      <c r="LN51" s="90">
        <f t="shared" ref="LN51:LR51" ca="1" si="250">($C51/100*$D51)*LN$7+($C51/100*$E51)*LN$12</f>
        <v>96709.929321086747</v>
      </c>
      <c r="LO51" s="90">
        <f t="shared" ca="1" si="250"/>
        <v>0</v>
      </c>
      <c r="LP51" s="90">
        <f t="shared" ca="1" si="250"/>
        <v>0</v>
      </c>
      <c r="LQ51" s="90">
        <f t="shared" ca="1" si="250"/>
        <v>0</v>
      </c>
      <c r="LR51" s="90">
        <f t="shared" ca="1" si="250"/>
        <v>0</v>
      </c>
      <c r="LS51" s="92">
        <f t="shared" ca="1" si="68"/>
        <v>46474.687585922788</v>
      </c>
      <c r="LT51" s="90">
        <f t="shared" ref="LT51:MF51" ca="1" si="251">($C51/100*$D51)*LT$7+($C51/100*$E51)*LT$12</f>
        <v>46474.687585922788</v>
      </c>
      <c r="LU51" s="90">
        <f t="shared" ca="1" si="251"/>
        <v>0</v>
      </c>
      <c r="LV51" s="90">
        <f t="shared" ca="1" si="251"/>
        <v>0</v>
      </c>
      <c r="LW51" s="90">
        <f t="shared" ca="1" si="251"/>
        <v>0</v>
      </c>
      <c r="LX51" s="90">
        <f t="shared" ca="1" si="251"/>
        <v>0</v>
      </c>
      <c r="LY51" s="90">
        <f t="shared" ca="1" si="251"/>
        <v>0</v>
      </c>
      <c r="LZ51" s="90">
        <f t="shared" ca="1" si="251"/>
        <v>0</v>
      </c>
      <c r="MA51" s="90">
        <f t="shared" ca="1" si="251"/>
        <v>0</v>
      </c>
      <c r="MB51" s="90">
        <f t="shared" ca="1" si="251"/>
        <v>0</v>
      </c>
      <c r="MC51" s="90">
        <f t="shared" ca="1" si="251"/>
        <v>0</v>
      </c>
      <c r="MD51" s="90">
        <f t="shared" ca="1" si="251"/>
        <v>0</v>
      </c>
      <c r="ME51" s="90">
        <f t="shared" ca="1" si="251"/>
        <v>0</v>
      </c>
      <c r="MF51" s="90">
        <f t="shared" ca="1" si="251"/>
        <v>0</v>
      </c>
      <c r="MG51" s="92">
        <f t="shared" ca="1" si="69"/>
        <v>89004.781236663199</v>
      </c>
      <c r="MH51" s="90">
        <f t="shared" ref="MH51:NB51" ca="1" si="252">($C51/100*$D51)*MH$7+($C51/100*$E51)*MH$12</f>
        <v>89004.781236663199</v>
      </c>
      <c r="MI51" s="90">
        <f t="shared" ca="1" si="252"/>
        <v>0</v>
      </c>
      <c r="MJ51" s="90">
        <f t="shared" ca="1" si="252"/>
        <v>0</v>
      </c>
      <c r="MK51" s="90">
        <f t="shared" ca="1" si="252"/>
        <v>0</v>
      </c>
      <c r="ML51" s="90">
        <f t="shared" ca="1" si="252"/>
        <v>0</v>
      </c>
      <c r="MM51" s="90">
        <f t="shared" ca="1" si="252"/>
        <v>0</v>
      </c>
      <c r="MN51" s="90">
        <f t="shared" ca="1" si="252"/>
        <v>0</v>
      </c>
      <c r="MO51" s="90">
        <f t="shared" ca="1" si="252"/>
        <v>0</v>
      </c>
      <c r="MP51" s="90">
        <f t="shared" ca="1" si="252"/>
        <v>0</v>
      </c>
      <c r="MQ51" s="90">
        <f t="shared" ca="1" si="252"/>
        <v>0</v>
      </c>
      <c r="MR51" s="90">
        <f t="shared" ca="1" si="252"/>
        <v>0</v>
      </c>
      <c r="MS51" s="90">
        <f t="shared" ca="1" si="252"/>
        <v>0</v>
      </c>
      <c r="MT51" s="90">
        <f t="shared" ca="1" si="252"/>
        <v>0</v>
      </c>
      <c r="MU51" s="90">
        <f t="shared" ca="1" si="252"/>
        <v>0</v>
      </c>
      <c r="MV51" s="90">
        <f t="shared" ca="1" si="252"/>
        <v>0</v>
      </c>
      <c r="MW51" s="90">
        <f t="shared" ca="1" si="252"/>
        <v>0</v>
      </c>
      <c r="MX51" s="90">
        <f t="shared" ca="1" si="252"/>
        <v>0</v>
      </c>
      <c r="MY51" s="90">
        <f t="shared" ca="1" si="252"/>
        <v>0</v>
      </c>
      <c r="MZ51" s="90">
        <f t="shared" ca="1" si="252"/>
        <v>0</v>
      </c>
      <c r="NA51" s="90">
        <f t="shared" ca="1" si="252"/>
        <v>0</v>
      </c>
      <c r="NB51" s="90">
        <f t="shared" ca="1" si="252"/>
        <v>0</v>
      </c>
      <c r="NC51" s="92">
        <f t="shared" ca="1" si="70"/>
        <v>177095.92281425759</v>
      </c>
      <c r="ND51" s="90">
        <f t="shared" ref="ND51:NI51" ca="1" si="253">($C51/100*$D51)*ND$7+($C51/100*$E51)*ND$12</f>
        <v>177095.92281425759</v>
      </c>
      <c r="NE51" s="90">
        <f t="shared" ca="1" si="253"/>
        <v>0</v>
      </c>
      <c r="NF51" s="90">
        <f t="shared" ca="1" si="253"/>
        <v>0</v>
      </c>
      <c r="NG51" s="90">
        <f t="shared" ca="1" si="253"/>
        <v>0</v>
      </c>
      <c r="NH51" s="90">
        <f t="shared" ca="1" si="253"/>
        <v>0</v>
      </c>
      <c r="NI51" s="90">
        <f t="shared" ca="1" si="253"/>
        <v>0</v>
      </c>
      <c r="NJ51" s="93">
        <f t="shared" ca="1" si="159"/>
        <v>3105385.8100000005</v>
      </c>
      <c r="NK51" s="94">
        <f t="shared" ca="1" si="160"/>
        <v>0</v>
      </c>
    </row>
    <row r="52" spans="1:375" x14ac:dyDescent="0.25">
      <c r="A52" s="67">
        <v>82800</v>
      </c>
      <c r="B52" s="95" t="s">
        <v>135</v>
      </c>
      <c r="C52" s="90">
        <f ca="1">IFERROR(HLOOKUP($A52,Náklady_2018!$D$1:$MN$27,24,FALSE),0)</f>
        <v>4842648.7999999989</v>
      </c>
      <c r="D52" s="19"/>
      <c r="E52" s="19"/>
      <c r="F52" s="91" t="s">
        <v>342</v>
      </c>
      <c r="G52" s="92">
        <f t="shared" ca="1" si="58"/>
        <v>522390.91644728306</v>
      </c>
      <c r="H52" s="90">
        <f t="shared" ref="H52:BT52" ca="1" si="254">$C52*H$7</f>
        <v>0</v>
      </c>
      <c r="I52" s="90">
        <f t="shared" ca="1" si="254"/>
        <v>0</v>
      </c>
      <c r="J52" s="90">
        <f t="shared" ca="1" si="254"/>
        <v>54438.022112156279</v>
      </c>
      <c r="K52" s="90">
        <f t="shared" ca="1" si="254"/>
        <v>0</v>
      </c>
      <c r="L52" s="90">
        <f t="shared" ca="1" si="254"/>
        <v>0</v>
      </c>
      <c r="M52" s="90">
        <f t="shared" ca="1" si="254"/>
        <v>0</v>
      </c>
      <c r="N52" s="90">
        <f t="shared" ca="1" si="254"/>
        <v>89057.934083014319</v>
      </c>
      <c r="O52" s="90">
        <f t="shared" ca="1" si="254"/>
        <v>0</v>
      </c>
      <c r="P52" s="90">
        <f t="shared" ca="1" si="254"/>
        <v>0</v>
      </c>
      <c r="Q52" s="90">
        <f t="shared" ca="1" si="254"/>
        <v>0</v>
      </c>
      <c r="R52" s="90">
        <f t="shared" ca="1" si="254"/>
        <v>0</v>
      </c>
      <c r="S52" s="90">
        <f t="shared" ca="1" si="254"/>
        <v>57922.748634962372</v>
      </c>
      <c r="T52" s="90">
        <f t="shared" ca="1" si="254"/>
        <v>0</v>
      </c>
      <c r="U52" s="90">
        <f t="shared" ca="1" si="254"/>
        <v>0</v>
      </c>
      <c r="V52" s="90">
        <f t="shared" ca="1" si="254"/>
        <v>12245.095251755987</v>
      </c>
      <c r="W52" s="90">
        <f t="shared" ca="1" si="254"/>
        <v>79171.846924537895</v>
      </c>
      <c r="X52" s="90">
        <f t="shared" ca="1" si="254"/>
        <v>0</v>
      </c>
      <c r="Y52" s="90">
        <f t="shared" ca="1" si="254"/>
        <v>0</v>
      </c>
      <c r="Z52" s="90">
        <f t="shared" ca="1" si="254"/>
        <v>0</v>
      </c>
      <c r="AA52" s="90">
        <f t="shared" ca="1" si="254"/>
        <v>42818.002951175622</v>
      </c>
      <c r="AB52" s="90">
        <f t="shared" ca="1" si="254"/>
        <v>0</v>
      </c>
      <c r="AC52" s="90">
        <f t="shared" ca="1" si="254"/>
        <v>0</v>
      </c>
      <c r="AD52" s="90">
        <f t="shared" ca="1" si="254"/>
        <v>159610.12708229315</v>
      </c>
      <c r="AE52" s="90">
        <f t="shared" ca="1" si="254"/>
        <v>0</v>
      </c>
      <c r="AF52" s="90">
        <f t="shared" ca="1" si="254"/>
        <v>0</v>
      </c>
      <c r="AG52" s="90">
        <f t="shared" ca="1" si="254"/>
        <v>0</v>
      </c>
      <c r="AH52" s="90">
        <f t="shared" ca="1" si="254"/>
        <v>0</v>
      </c>
      <c r="AI52" s="90">
        <f t="shared" ca="1" si="254"/>
        <v>0</v>
      </c>
      <c r="AJ52" s="90">
        <f t="shared" ca="1" si="254"/>
        <v>0</v>
      </c>
      <c r="AK52" s="90">
        <f t="shared" ca="1" si="254"/>
        <v>0</v>
      </c>
      <c r="AL52" s="90">
        <f t="shared" ca="1" si="254"/>
        <v>0</v>
      </c>
      <c r="AM52" s="90">
        <f t="shared" ca="1" si="254"/>
        <v>0</v>
      </c>
      <c r="AN52" s="90">
        <f t="shared" ca="1" si="254"/>
        <v>0</v>
      </c>
      <c r="AO52" s="90">
        <f t="shared" ca="1" si="254"/>
        <v>0</v>
      </c>
      <c r="AP52" s="90">
        <f t="shared" ca="1" si="254"/>
        <v>0</v>
      </c>
      <c r="AQ52" s="90">
        <f t="shared" ca="1" si="254"/>
        <v>0</v>
      </c>
      <c r="AR52" s="90">
        <f t="shared" ca="1" si="254"/>
        <v>0</v>
      </c>
      <c r="AS52" s="90">
        <f t="shared" ca="1" si="254"/>
        <v>0</v>
      </c>
      <c r="AT52" s="90">
        <f t="shared" ca="1" si="254"/>
        <v>8445.7955521038857</v>
      </c>
      <c r="AU52" s="90">
        <f t="shared" ca="1" si="254"/>
        <v>0</v>
      </c>
      <c r="AV52" s="90">
        <f t="shared" ca="1" si="254"/>
        <v>0</v>
      </c>
      <c r="AW52" s="90">
        <f t="shared" ca="1" si="254"/>
        <v>0</v>
      </c>
      <c r="AX52" s="90">
        <f t="shared" ca="1" si="254"/>
        <v>18681.343855283554</v>
      </c>
      <c r="AY52" s="90">
        <f t="shared" ca="1" si="254"/>
        <v>0</v>
      </c>
      <c r="AZ52" s="90">
        <f t="shared" ca="1" si="254"/>
        <v>0</v>
      </c>
      <c r="BA52" s="90">
        <f t="shared" ca="1" si="254"/>
        <v>0</v>
      </c>
      <c r="BB52" s="90">
        <f t="shared" ca="1" si="254"/>
        <v>0</v>
      </c>
      <c r="BC52" s="90">
        <f t="shared" ca="1" si="254"/>
        <v>0</v>
      </c>
      <c r="BD52" s="92">
        <f t="shared" ca="1" si="59"/>
        <v>520032.48982013436</v>
      </c>
      <c r="BE52" s="90">
        <f t="shared" ca="1" si="254"/>
        <v>0</v>
      </c>
      <c r="BF52" s="90">
        <f t="shared" ca="1" si="254"/>
        <v>75073.092167444585</v>
      </c>
      <c r="BG52" s="90">
        <f t="shared" ca="1" si="254"/>
        <v>0</v>
      </c>
      <c r="BH52" s="90">
        <f t="shared" ca="1" si="254"/>
        <v>0</v>
      </c>
      <c r="BI52" s="90">
        <f t="shared" ca="1" si="254"/>
        <v>96103.55919178146</v>
      </c>
      <c r="BJ52" s="90">
        <f t="shared" ca="1" si="254"/>
        <v>0</v>
      </c>
      <c r="BK52" s="90">
        <f t="shared" ca="1" si="254"/>
        <v>0</v>
      </c>
      <c r="BL52" s="90">
        <f t="shared" ca="1" si="254"/>
        <v>0</v>
      </c>
      <c r="BM52" s="90">
        <f t="shared" ca="1" si="254"/>
        <v>0</v>
      </c>
      <c r="BN52" s="90">
        <f t="shared" ca="1" si="254"/>
        <v>83574.708468120036</v>
      </c>
      <c r="BO52" s="90">
        <f t="shared" ca="1" si="254"/>
        <v>0</v>
      </c>
      <c r="BP52" s="90">
        <f t="shared" ca="1" si="254"/>
        <v>0</v>
      </c>
      <c r="BQ52" s="90">
        <f t="shared" ca="1" si="254"/>
        <v>0</v>
      </c>
      <c r="BR52" s="90">
        <f t="shared" ca="1" si="254"/>
        <v>77167.533171140152</v>
      </c>
      <c r="BS52" s="90">
        <f t="shared" ca="1" si="254"/>
        <v>0</v>
      </c>
      <c r="BT52" s="90">
        <f t="shared" ca="1" si="254"/>
        <v>0</v>
      </c>
      <c r="BU52" s="90">
        <f t="shared" ref="BU52:CF52" ca="1" si="255">$C52*BU$7</f>
        <v>0</v>
      </c>
      <c r="BV52" s="90">
        <f t="shared" ca="1" si="255"/>
        <v>34430.935478298066</v>
      </c>
      <c r="BW52" s="90">
        <f t="shared" ca="1" si="255"/>
        <v>0</v>
      </c>
      <c r="BX52" s="90">
        <f t="shared" ca="1" si="255"/>
        <v>0</v>
      </c>
      <c r="BY52" s="90">
        <f t="shared" ca="1" si="255"/>
        <v>123012.0673339303</v>
      </c>
      <c r="BZ52" s="90">
        <f t="shared" ca="1" si="255"/>
        <v>0</v>
      </c>
      <c r="CA52" s="90">
        <f t="shared" ca="1" si="255"/>
        <v>0</v>
      </c>
      <c r="CB52" s="90">
        <f t="shared" ca="1" si="255"/>
        <v>0</v>
      </c>
      <c r="CC52" s="90">
        <f t="shared" ca="1" si="255"/>
        <v>30670.594009419874</v>
      </c>
      <c r="CD52" s="90">
        <f t="shared" ca="1" si="255"/>
        <v>0</v>
      </c>
      <c r="CE52" s="90">
        <f t="shared" ca="1" si="255"/>
        <v>0</v>
      </c>
      <c r="CF52" s="90">
        <f t="shared" ca="1" si="255"/>
        <v>0</v>
      </c>
      <c r="CG52" s="92">
        <f t="shared" ca="1" si="138"/>
        <v>117666.64919207201</v>
      </c>
      <c r="CH52" s="90">
        <f t="shared" ref="CH52:CX52" ca="1" si="256">$C52*CH$7</f>
        <v>0</v>
      </c>
      <c r="CI52" s="90">
        <f t="shared" ca="1" si="256"/>
        <v>4691.850210666179</v>
      </c>
      <c r="CJ52" s="90">
        <f t="shared" ca="1" si="256"/>
        <v>11062.393141395965</v>
      </c>
      <c r="CK52" s="90">
        <f t="shared" ca="1" si="256"/>
        <v>7884.0992696025187</v>
      </c>
      <c r="CL52" s="90">
        <f t="shared" ca="1" si="256"/>
        <v>5374.4914484059354</v>
      </c>
      <c r="CM52" s="90">
        <f t="shared" ca="1" si="256"/>
        <v>5502.9954633467232</v>
      </c>
      <c r="CN52" s="90">
        <f t="shared" ca="1" si="256"/>
        <v>2859.6504320307681</v>
      </c>
      <c r="CO52" s="90">
        <f t="shared" ca="1" si="256"/>
        <v>8799.3269597237941</v>
      </c>
      <c r="CP52" s="90">
        <f t="shared" ca="1" si="256"/>
        <v>5763.4922900140245</v>
      </c>
      <c r="CQ52" s="90">
        <f t="shared" ca="1" si="256"/>
        <v>5931.5360018596712</v>
      </c>
      <c r="CR52" s="90">
        <f t="shared" ca="1" si="256"/>
        <v>5512.8803875729382</v>
      </c>
      <c r="CS52" s="90">
        <f t="shared" ca="1" si="256"/>
        <v>3264.3508591746104</v>
      </c>
      <c r="CT52" s="90">
        <f t="shared" ca="1" si="256"/>
        <v>51019.582728278903</v>
      </c>
      <c r="CU52" s="90">
        <f t="shared" ca="1" si="256"/>
        <v>0</v>
      </c>
      <c r="CV52" s="90">
        <f t="shared" ca="1" si="256"/>
        <v>0</v>
      </c>
      <c r="CW52" s="90">
        <f t="shared" ca="1" si="256"/>
        <v>0</v>
      </c>
      <c r="CX52" s="90">
        <f t="shared" ca="1" si="256"/>
        <v>0</v>
      </c>
      <c r="CY52" s="92">
        <f t="shared" ca="1" si="140"/>
        <v>208383.50614669756</v>
      </c>
      <c r="CZ52" s="90">
        <f t="shared" ref="CZ52:DU52" ca="1" si="257">$C52*CZ$7</f>
        <v>0</v>
      </c>
      <c r="DA52" s="90">
        <f t="shared" ca="1" si="257"/>
        <v>30108.897726918502</v>
      </c>
      <c r="DB52" s="90">
        <f t="shared" ca="1" si="257"/>
        <v>11114.725093181809</v>
      </c>
      <c r="DC52" s="90">
        <f t="shared" ca="1" si="257"/>
        <v>26303.201899825908</v>
      </c>
      <c r="DD52" s="90">
        <f t="shared" ca="1" si="257"/>
        <v>0</v>
      </c>
      <c r="DE52" s="90">
        <f t="shared" ca="1" si="257"/>
        <v>0</v>
      </c>
      <c r="DF52" s="90">
        <f t="shared" ca="1" si="257"/>
        <v>0</v>
      </c>
      <c r="DG52" s="90">
        <f t="shared" ca="1" si="257"/>
        <v>0</v>
      </c>
      <c r="DH52" s="90">
        <f t="shared" ca="1" si="257"/>
        <v>12306.149195506136</v>
      </c>
      <c r="DI52" s="90">
        <f t="shared" ca="1" si="257"/>
        <v>25583.928295836064</v>
      </c>
      <c r="DJ52" s="90">
        <f t="shared" ca="1" si="257"/>
        <v>0</v>
      </c>
      <c r="DK52" s="90">
        <f t="shared" ca="1" si="257"/>
        <v>0</v>
      </c>
      <c r="DL52" s="90">
        <f t="shared" ca="1" si="257"/>
        <v>0</v>
      </c>
      <c r="DM52" s="90">
        <f t="shared" ca="1" si="257"/>
        <v>0</v>
      </c>
      <c r="DN52" s="90">
        <f t="shared" ca="1" si="257"/>
        <v>21253.168552492192</v>
      </c>
      <c r="DO52" s="90">
        <f t="shared" ca="1" si="257"/>
        <v>0</v>
      </c>
      <c r="DP52" s="90">
        <f t="shared" ca="1" si="257"/>
        <v>0</v>
      </c>
      <c r="DQ52" s="90">
        <f t="shared" ca="1" si="257"/>
        <v>14432.570836404167</v>
      </c>
      <c r="DR52" s="90">
        <f t="shared" ca="1" si="257"/>
        <v>8284.7294338296833</v>
      </c>
      <c r="DS52" s="90">
        <f t="shared" ca="1" si="257"/>
        <v>13141.716025686739</v>
      </c>
      <c r="DT52" s="90">
        <f t="shared" ca="1" si="257"/>
        <v>6711.2820834687118</v>
      </c>
      <c r="DU52" s="90">
        <f t="shared" ca="1" si="257"/>
        <v>39143.137003547628</v>
      </c>
      <c r="DV52" s="92">
        <f t="shared" ca="1" si="60"/>
        <v>350206.58428311406</v>
      </c>
      <c r="DW52" s="90">
        <f t="shared" ref="DW52:EA52" ca="1" si="258">$C52*DW$7</f>
        <v>0</v>
      </c>
      <c r="DX52" s="90">
        <f t="shared" ca="1" si="258"/>
        <v>0</v>
      </c>
      <c r="DY52" s="90">
        <f t="shared" ca="1" si="258"/>
        <v>0</v>
      </c>
      <c r="DZ52" s="90">
        <f t="shared" ca="1" si="258"/>
        <v>350206.58428311406</v>
      </c>
      <c r="EA52" s="90">
        <f t="shared" ca="1" si="258"/>
        <v>0</v>
      </c>
      <c r="EB52" s="92">
        <f t="shared" ca="1" si="61"/>
        <v>321993.26614310488</v>
      </c>
      <c r="EC52" s="90">
        <f t="shared" ref="EC52:FD52" ca="1" si="259">$C52*EC$7</f>
        <v>0</v>
      </c>
      <c r="ED52" s="90">
        <f t="shared" ca="1" si="259"/>
        <v>23711.025888033888</v>
      </c>
      <c r="EE52" s="90">
        <f t="shared" ca="1" si="259"/>
        <v>15545.497011049734</v>
      </c>
      <c r="EF52" s="90">
        <f t="shared" ca="1" si="259"/>
        <v>11389.177106992</v>
      </c>
      <c r="EG52" s="90">
        <f t="shared" ca="1" si="259"/>
        <v>17671.918651947766</v>
      </c>
      <c r="EH52" s="90">
        <f t="shared" ca="1" si="259"/>
        <v>23463.902782378525</v>
      </c>
      <c r="EI52" s="90">
        <f t="shared" ca="1" si="259"/>
        <v>19139.539166475144</v>
      </c>
      <c r="EJ52" s="90">
        <f t="shared" ca="1" si="259"/>
        <v>16265.933547301485</v>
      </c>
      <c r="EK52" s="90">
        <f t="shared" ca="1" si="259"/>
        <v>12279.401753482261</v>
      </c>
      <c r="EL52" s="90">
        <f t="shared" ca="1" si="259"/>
        <v>8092.8456106149306</v>
      </c>
      <c r="EM52" s="90">
        <f t="shared" ca="1" si="259"/>
        <v>6666.5091913852693</v>
      </c>
      <c r="EN52" s="90">
        <f t="shared" ca="1" si="259"/>
        <v>11293.816661515575</v>
      </c>
      <c r="EO52" s="90">
        <f t="shared" ca="1" si="259"/>
        <v>61191.751223184605</v>
      </c>
      <c r="EP52" s="90">
        <f t="shared" ca="1" si="259"/>
        <v>0</v>
      </c>
      <c r="EQ52" s="90">
        <f t="shared" ca="1" si="259"/>
        <v>0</v>
      </c>
      <c r="ER52" s="90">
        <f t="shared" ca="1" si="259"/>
        <v>0</v>
      </c>
      <c r="ES52" s="90">
        <f t="shared" ca="1" si="259"/>
        <v>30806.075617932103</v>
      </c>
      <c r="ET52" s="90">
        <f t="shared" ca="1" si="259"/>
        <v>29709.430494953249</v>
      </c>
      <c r="EU52" s="90">
        <f t="shared" ca="1" si="259"/>
        <v>0</v>
      </c>
      <c r="EV52" s="90">
        <f t="shared" ca="1" si="259"/>
        <v>0</v>
      </c>
      <c r="EW52" s="90">
        <f t="shared" ca="1" si="259"/>
        <v>34766.441435858404</v>
      </c>
      <c r="EX52" s="90">
        <f t="shared" ca="1" si="259"/>
        <v>0</v>
      </c>
      <c r="EY52" s="90">
        <f t="shared" ca="1" si="259"/>
        <v>0</v>
      </c>
      <c r="EZ52" s="90">
        <f t="shared" ca="1" si="259"/>
        <v>0</v>
      </c>
      <c r="FA52" s="90">
        <f t="shared" ca="1" si="259"/>
        <v>0</v>
      </c>
      <c r="FB52" s="90">
        <f t="shared" ca="1" si="259"/>
        <v>0</v>
      </c>
      <c r="FC52" s="90">
        <f t="shared" ca="1" si="259"/>
        <v>0</v>
      </c>
      <c r="FD52" s="90">
        <f t="shared" ca="1" si="259"/>
        <v>0</v>
      </c>
      <c r="FE52" s="92">
        <f t="shared" ca="1" si="62"/>
        <v>119209.86030362343</v>
      </c>
      <c r="FF52" s="90">
        <f t="shared" ref="FF52:FV52" ca="1" si="260">$C52*FF$7</f>
        <v>0</v>
      </c>
      <c r="FG52" s="90">
        <f t="shared" ca="1" si="260"/>
        <v>12537.572715625747</v>
      </c>
      <c r="FH52" s="90">
        <f t="shared" ca="1" si="260"/>
        <v>0</v>
      </c>
      <c r="FI52" s="90">
        <f t="shared" ca="1" si="260"/>
        <v>0</v>
      </c>
      <c r="FJ52" s="90">
        <f t="shared" ca="1" si="260"/>
        <v>11402.550828003938</v>
      </c>
      <c r="FK52" s="90">
        <f t="shared" ca="1" si="260"/>
        <v>0</v>
      </c>
      <c r="FL52" s="90">
        <f t="shared" ca="1" si="260"/>
        <v>7277.0486288867551</v>
      </c>
      <c r="FM52" s="90">
        <f t="shared" ca="1" si="260"/>
        <v>9727.9283708570056</v>
      </c>
      <c r="FN52" s="90">
        <f t="shared" ca="1" si="260"/>
        <v>0</v>
      </c>
      <c r="FO52" s="90">
        <f t="shared" ca="1" si="260"/>
        <v>6486.8361569205472</v>
      </c>
      <c r="FP52" s="90">
        <f t="shared" ca="1" si="260"/>
        <v>0</v>
      </c>
      <c r="FQ52" s="90">
        <f t="shared" ca="1" si="260"/>
        <v>0</v>
      </c>
      <c r="FR52" s="90">
        <f t="shared" ca="1" si="260"/>
        <v>0</v>
      </c>
      <c r="FS52" s="90">
        <f t="shared" ca="1" si="260"/>
        <v>71777.923603329429</v>
      </c>
      <c r="FT52" s="90">
        <f t="shared" ca="1" si="260"/>
        <v>0</v>
      </c>
      <c r="FU52" s="90">
        <f t="shared" ca="1" si="260"/>
        <v>0</v>
      </c>
      <c r="FV52" s="90">
        <f t="shared" ca="1" si="260"/>
        <v>0</v>
      </c>
      <c r="FW52" s="92">
        <f t="shared" ca="1" si="63"/>
        <v>561422.41195368755</v>
      </c>
      <c r="FX52" s="90">
        <f t="shared" ref="FX52:GR52" ca="1" si="261">$C52*FX$7</f>
        <v>0</v>
      </c>
      <c r="FY52" s="90">
        <f t="shared" ca="1" si="261"/>
        <v>16420.603538135194</v>
      </c>
      <c r="FZ52" s="90">
        <f t="shared" ca="1" si="261"/>
        <v>38690.756353665573</v>
      </c>
      <c r="GA52" s="90">
        <f t="shared" ca="1" si="261"/>
        <v>0</v>
      </c>
      <c r="GB52" s="90">
        <f t="shared" ca="1" si="261"/>
        <v>62916.961233724527</v>
      </c>
      <c r="GC52" s="90">
        <f t="shared" ca="1" si="261"/>
        <v>0</v>
      </c>
      <c r="GD52" s="90">
        <f t="shared" ca="1" si="261"/>
        <v>30596.166344657788</v>
      </c>
      <c r="GE52" s="90">
        <f t="shared" ca="1" si="261"/>
        <v>56160.90625817237</v>
      </c>
      <c r="GF52" s="90">
        <f t="shared" ca="1" si="261"/>
        <v>0</v>
      </c>
      <c r="GG52" s="90">
        <f t="shared" ca="1" si="261"/>
        <v>307499.0598968197</v>
      </c>
      <c r="GH52" s="90">
        <f t="shared" ca="1" si="261"/>
        <v>0</v>
      </c>
      <c r="GI52" s="90">
        <f t="shared" ca="1" si="261"/>
        <v>0</v>
      </c>
      <c r="GJ52" s="90">
        <f t="shared" ca="1" si="261"/>
        <v>0</v>
      </c>
      <c r="GK52" s="90">
        <f t="shared" ca="1" si="261"/>
        <v>0</v>
      </c>
      <c r="GL52" s="90">
        <f t="shared" ca="1" si="261"/>
        <v>0</v>
      </c>
      <c r="GM52" s="90">
        <f t="shared" ca="1" si="261"/>
        <v>0</v>
      </c>
      <c r="GN52" s="90">
        <f t="shared" ca="1" si="261"/>
        <v>0</v>
      </c>
      <c r="GO52" s="90">
        <f t="shared" ca="1" si="261"/>
        <v>49137.958328512424</v>
      </c>
      <c r="GP52" s="90">
        <f t="shared" ca="1" si="261"/>
        <v>0</v>
      </c>
      <c r="GQ52" s="90">
        <f t="shared" ca="1" si="261"/>
        <v>0</v>
      </c>
      <c r="GR52" s="90">
        <f t="shared" ca="1" si="261"/>
        <v>0</v>
      </c>
      <c r="GS52" s="92">
        <f t="shared" ca="1" si="64"/>
        <v>133145.85906419304</v>
      </c>
      <c r="GT52" s="90">
        <f t="shared" ref="GT52:HD52" ca="1" si="262">$C52*GT$7</f>
        <v>0</v>
      </c>
      <c r="GU52" s="90">
        <f t="shared" ca="1" si="262"/>
        <v>29329.151645309463</v>
      </c>
      <c r="GV52" s="90">
        <f t="shared" ca="1" si="262"/>
        <v>50959.691716790672</v>
      </c>
      <c r="GW52" s="90">
        <f t="shared" ca="1" si="262"/>
        <v>25201.323581668468</v>
      </c>
      <c r="GX52" s="90">
        <f t="shared" ca="1" si="262"/>
        <v>0</v>
      </c>
      <c r="GY52" s="90">
        <f t="shared" ca="1" si="262"/>
        <v>27655.692120424439</v>
      </c>
      <c r="GZ52" s="90">
        <f t="shared" ca="1" si="262"/>
        <v>0</v>
      </c>
      <c r="HA52" s="90">
        <f t="shared" ca="1" si="262"/>
        <v>0</v>
      </c>
      <c r="HB52" s="90">
        <f t="shared" ca="1" si="262"/>
        <v>0</v>
      </c>
      <c r="HC52" s="90">
        <f t="shared" ca="1" si="262"/>
        <v>0</v>
      </c>
      <c r="HD52" s="90">
        <f t="shared" ca="1" si="262"/>
        <v>0</v>
      </c>
      <c r="HE52" s="92">
        <f t="shared" ca="1" si="65"/>
        <v>24321.565325535375</v>
      </c>
      <c r="HF52" s="90">
        <f t="shared" ref="HF52:HU52" ca="1" si="263">$C52*HF$7</f>
        <v>0</v>
      </c>
      <c r="HG52" s="90">
        <f t="shared" ca="1" si="263"/>
        <v>0</v>
      </c>
      <c r="HH52" s="90">
        <f t="shared" ca="1" si="263"/>
        <v>0</v>
      </c>
      <c r="HI52" s="90">
        <f t="shared" ca="1" si="263"/>
        <v>0</v>
      </c>
      <c r="HJ52" s="90">
        <f t="shared" ca="1" si="263"/>
        <v>0</v>
      </c>
      <c r="HK52" s="90">
        <f t="shared" ca="1" si="263"/>
        <v>0</v>
      </c>
      <c r="HL52" s="90">
        <f t="shared" ca="1" si="263"/>
        <v>0</v>
      </c>
      <c r="HM52" s="90">
        <f t="shared" ca="1" si="263"/>
        <v>0</v>
      </c>
      <c r="HN52" s="90">
        <f t="shared" ca="1" si="263"/>
        <v>24321.565325535375</v>
      </c>
      <c r="HO52" s="90">
        <f t="shared" ca="1" si="263"/>
        <v>0</v>
      </c>
      <c r="HP52" s="90">
        <f t="shared" ca="1" si="263"/>
        <v>0</v>
      </c>
      <c r="HQ52" s="90">
        <f t="shared" ca="1" si="263"/>
        <v>0</v>
      </c>
      <c r="HR52" s="90">
        <f t="shared" ca="1" si="263"/>
        <v>0</v>
      </c>
      <c r="HS52" s="90">
        <f t="shared" ca="1" si="263"/>
        <v>0</v>
      </c>
      <c r="HT52" s="90">
        <f t="shared" ca="1" si="263"/>
        <v>0</v>
      </c>
      <c r="HU52" s="90">
        <f t="shared" ca="1" si="263"/>
        <v>0</v>
      </c>
      <c r="HV52" s="92">
        <f t="shared" ca="1" si="66"/>
        <v>50811.999319528404</v>
      </c>
      <c r="HW52" s="90">
        <f t="shared" ref="HW52:IE52" ca="1" si="264">$C52*HW$7</f>
        <v>50811.999319528404</v>
      </c>
      <c r="HX52" s="90">
        <f t="shared" ca="1" si="264"/>
        <v>0</v>
      </c>
      <c r="HY52" s="90">
        <f t="shared" ca="1" si="264"/>
        <v>0</v>
      </c>
      <c r="HZ52" s="90">
        <f t="shared" ca="1" si="264"/>
        <v>0</v>
      </c>
      <c r="IA52" s="90">
        <f t="shared" ca="1" si="264"/>
        <v>0</v>
      </c>
      <c r="IB52" s="90">
        <f t="shared" ca="1" si="264"/>
        <v>0</v>
      </c>
      <c r="IC52" s="90">
        <f t="shared" ca="1" si="264"/>
        <v>0</v>
      </c>
      <c r="ID52" s="90">
        <f t="shared" ca="1" si="264"/>
        <v>0</v>
      </c>
      <c r="IE52" s="90">
        <f t="shared" ca="1" si="264"/>
        <v>0</v>
      </c>
      <c r="IF52" s="92">
        <f t="shared" ca="1" si="149"/>
        <v>21953.835240291515</v>
      </c>
      <c r="IG52" s="90">
        <f t="shared" ref="IG52:IX52" ca="1" si="265">$C52*IG$7</f>
        <v>21953.835240291515</v>
      </c>
      <c r="IH52" s="90">
        <f t="shared" ca="1" si="265"/>
        <v>0</v>
      </c>
      <c r="II52" s="90">
        <f t="shared" ca="1" si="265"/>
        <v>0</v>
      </c>
      <c r="IJ52" s="90">
        <f t="shared" ca="1" si="265"/>
        <v>0</v>
      </c>
      <c r="IK52" s="90">
        <f t="shared" ca="1" si="265"/>
        <v>0</v>
      </c>
      <c r="IL52" s="90">
        <f t="shared" ca="1" si="265"/>
        <v>0</v>
      </c>
      <c r="IM52" s="90">
        <f t="shared" ca="1" si="265"/>
        <v>0</v>
      </c>
      <c r="IN52" s="90">
        <f t="shared" ca="1" si="265"/>
        <v>0</v>
      </c>
      <c r="IO52" s="90">
        <f t="shared" ca="1" si="265"/>
        <v>0</v>
      </c>
      <c r="IP52" s="90">
        <f t="shared" ca="1" si="265"/>
        <v>0</v>
      </c>
      <c r="IQ52" s="90">
        <f t="shared" ca="1" si="265"/>
        <v>0</v>
      </c>
      <c r="IR52" s="90">
        <f t="shared" ca="1" si="265"/>
        <v>0</v>
      </c>
      <c r="IS52" s="90">
        <f t="shared" ca="1" si="265"/>
        <v>0</v>
      </c>
      <c r="IT52" s="90">
        <f t="shared" ca="1" si="265"/>
        <v>0</v>
      </c>
      <c r="IU52" s="90">
        <f t="shared" ca="1" si="265"/>
        <v>0</v>
      </c>
      <c r="IV52" s="90">
        <f t="shared" ca="1" si="265"/>
        <v>0</v>
      </c>
      <c r="IW52" s="90">
        <f t="shared" ca="1" si="265"/>
        <v>0</v>
      </c>
      <c r="IX52" s="90">
        <f t="shared" ca="1" si="265"/>
        <v>0</v>
      </c>
      <c r="IY52" s="92">
        <f t="shared" ca="1" si="151"/>
        <v>913629.82119341369</v>
      </c>
      <c r="IZ52" s="90">
        <f t="shared" ref="IZ52:JS52" ca="1" si="266">$C52*IZ$7</f>
        <v>913629.82119341369</v>
      </c>
      <c r="JA52" s="90">
        <f t="shared" ca="1" si="266"/>
        <v>0</v>
      </c>
      <c r="JB52" s="90">
        <f t="shared" ca="1" si="266"/>
        <v>0</v>
      </c>
      <c r="JC52" s="90">
        <f t="shared" ca="1" si="266"/>
        <v>0</v>
      </c>
      <c r="JD52" s="90">
        <f t="shared" ca="1" si="266"/>
        <v>0</v>
      </c>
      <c r="JE52" s="90">
        <f t="shared" ca="1" si="266"/>
        <v>0</v>
      </c>
      <c r="JF52" s="90">
        <f t="shared" ca="1" si="266"/>
        <v>0</v>
      </c>
      <c r="JG52" s="90">
        <f t="shared" ca="1" si="266"/>
        <v>0</v>
      </c>
      <c r="JH52" s="90">
        <f t="shared" ca="1" si="266"/>
        <v>0</v>
      </c>
      <c r="JI52" s="90">
        <f t="shared" ca="1" si="266"/>
        <v>0</v>
      </c>
      <c r="JJ52" s="90">
        <f t="shared" ca="1" si="266"/>
        <v>0</v>
      </c>
      <c r="JK52" s="90">
        <f t="shared" ca="1" si="266"/>
        <v>0</v>
      </c>
      <c r="JL52" s="90">
        <f t="shared" ca="1" si="266"/>
        <v>0</v>
      </c>
      <c r="JM52" s="90">
        <f t="shared" ca="1" si="266"/>
        <v>0</v>
      </c>
      <c r="JN52" s="90">
        <f t="shared" ca="1" si="266"/>
        <v>0</v>
      </c>
      <c r="JO52" s="90">
        <f t="shared" ca="1" si="266"/>
        <v>0</v>
      </c>
      <c r="JP52" s="90">
        <f t="shared" ca="1" si="266"/>
        <v>0</v>
      </c>
      <c r="JQ52" s="90">
        <f t="shared" ca="1" si="266"/>
        <v>0</v>
      </c>
      <c r="JR52" s="90">
        <f t="shared" ca="1" si="266"/>
        <v>0</v>
      </c>
      <c r="JS52" s="90">
        <f t="shared" ca="1" si="266"/>
        <v>0</v>
      </c>
      <c r="JT52" s="92">
        <f t="shared" ca="1" si="153"/>
        <v>196290.75502125148</v>
      </c>
      <c r="JU52" s="90">
        <f t="shared" ref="JU52:LL52" ca="1" si="267">$C52*JU$7</f>
        <v>150866.62087114094</v>
      </c>
      <c r="JV52" s="90">
        <f t="shared" ca="1" si="267"/>
        <v>0</v>
      </c>
      <c r="JW52" s="90">
        <f t="shared" ca="1" si="267"/>
        <v>0</v>
      </c>
      <c r="JX52" s="90">
        <f t="shared" ca="1" si="267"/>
        <v>0</v>
      </c>
      <c r="JY52" s="90">
        <f t="shared" ca="1" si="267"/>
        <v>0</v>
      </c>
      <c r="JZ52" s="90">
        <f t="shared" ca="1" si="267"/>
        <v>0</v>
      </c>
      <c r="KA52" s="90">
        <f t="shared" ca="1" si="267"/>
        <v>0</v>
      </c>
      <c r="KB52" s="90">
        <f t="shared" ca="1" si="267"/>
        <v>0</v>
      </c>
      <c r="KC52" s="90">
        <f t="shared" ca="1" si="267"/>
        <v>0</v>
      </c>
      <c r="KD52" s="90">
        <f t="shared" ca="1" si="267"/>
        <v>0</v>
      </c>
      <c r="KE52" s="90">
        <f t="shared" ca="1" si="267"/>
        <v>0</v>
      </c>
      <c r="KF52" s="90">
        <f t="shared" ca="1" si="267"/>
        <v>0</v>
      </c>
      <c r="KG52" s="90">
        <f t="shared" ca="1" si="267"/>
        <v>0</v>
      </c>
      <c r="KH52" s="90">
        <f t="shared" ca="1" si="267"/>
        <v>0</v>
      </c>
      <c r="KI52" s="90">
        <f t="shared" ca="1" si="267"/>
        <v>0</v>
      </c>
      <c r="KJ52" s="90">
        <f t="shared" ca="1" si="267"/>
        <v>0</v>
      </c>
      <c r="KK52" s="90">
        <f t="shared" ca="1" si="267"/>
        <v>0</v>
      </c>
      <c r="KL52" s="90">
        <f t="shared" ca="1" si="267"/>
        <v>0</v>
      </c>
      <c r="KM52" s="90">
        <f t="shared" ca="1" si="267"/>
        <v>11506.633265444665</v>
      </c>
      <c r="KN52" s="90">
        <f t="shared" ca="1" si="267"/>
        <v>0</v>
      </c>
      <c r="KO52" s="90">
        <f t="shared" ca="1" si="267"/>
        <v>0</v>
      </c>
      <c r="KP52" s="90">
        <f t="shared" ca="1" si="267"/>
        <v>0</v>
      </c>
      <c r="KQ52" s="90">
        <f t="shared" ca="1" si="267"/>
        <v>0</v>
      </c>
      <c r="KR52" s="90">
        <f t="shared" ca="1" si="267"/>
        <v>0</v>
      </c>
      <c r="KS52" s="90">
        <f t="shared" ca="1" si="267"/>
        <v>0</v>
      </c>
      <c r="KT52" s="90">
        <f t="shared" ca="1" si="267"/>
        <v>0</v>
      </c>
      <c r="KU52" s="90">
        <f t="shared" ca="1" si="267"/>
        <v>0</v>
      </c>
      <c r="KV52" s="90">
        <f t="shared" ca="1" si="267"/>
        <v>0</v>
      </c>
      <c r="KW52" s="90">
        <f t="shared" ca="1" si="267"/>
        <v>0</v>
      </c>
      <c r="KX52" s="90">
        <f t="shared" ca="1" si="267"/>
        <v>0</v>
      </c>
      <c r="KY52" s="90">
        <f t="shared" ca="1" si="267"/>
        <v>0</v>
      </c>
      <c r="KZ52" s="90">
        <f t="shared" ca="1" si="267"/>
        <v>0</v>
      </c>
      <c r="LA52" s="90">
        <f t="shared" ca="1" si="267"/>
        <v>0</v>
      </c>
      <c r="LB52" s="90">
        <f t="shared" ca="1" si="267"/>
        <v>10715.257861216549</v>
      </c>
      <c r="LC52" s="90">
        <f t="shared" ca="1" si="267"/>
        <v>0</v>
      </c>
      <c r="LD52" s="90">
        <f t="shared" ca="1" si="267"/>
        <v>0</v>
      </c>
      <c r="LE52" s="90">
        <f t="shared" ca="1" si="267"/>
        <v>0</v>
      </c>
      <c r="LF52" s="90">
        <f t="shared" ca="1" si="267"/>
        <v>0</v>
      </c>
      <c r="LG52" s="90">
        <f t="shared" ca="1" si="267"/>
        <v>23202.243023449315</v>
      </c>
      <c r="LH52" s="90">
        <f t="shared" ca="1" si="267"/>
        <v>0</v>
      </c>
      <c r="LI52" s="90">
        <f t="shared" ca="1" si="267"/>
        <v>0</v>
      </c>
      <c r="LJ52" s="90">
        <f t="shared" ca="1" si="267"/>
        <v>0</v>
      </c>
      <c r="LK52" s="90">
        <f t="shared" ca="1" si="267"/>
        <v>0</v>
      </c>
      <c r="LL52" s="90">
        <f t="shared" ca="1" si="267"/>
        <v>0</v>
      </c>
      <c r="LM52" s="92">
        <f t="shared" ca="1" si="67"/>
        <v>19833.228260703021</v>
      </c>
      <c r="LN52" s="90">
        <f t="shared" ref="LN52:LR52" ca="1" si="268">$C52*LN$7</f>
        <v>19833.228260703021</v>
      </c>
      <c r="LO52" s="90">
        <f t="shared" ca="1" si="268"/>
        <v>0</v>
      </c>
      <c r="LP52" s="90">
        <f t="shared" ca="1" si="268"/>
        <v>0</v>
      </c>
      <c r="LQ52" s="90">
        <f t="shared" ca="1" si="268"/>
        <v>0</v>
      </c>
      <c r="LR52" s="90">
        <f t="shared" ca="1" si="268"/>
        <v>0</v>
      </c>
      <c r="LS52" s="92">
        <f t="shared" ca="1" si="68"/>
        <v>44772.892083442282</v>
      </c>
      <c r="LT52" s="90">
        <f t="shared" ref="LT52:MF52" ca="1" si="269">$C52*LT$7</f>
        <v>44772.892083442282</v>
      </c>
      <c r="LU52" s="90">
        <f t="shared" ca="1" si="269"/>
        <v>0</v>
      </c>
      <c r="LV52" s="90">
        <f t="shared" ca="1" si="269"/>
        <v>0</v>
      </c>
      <c r="LW52" s="90">
        <f t="shared" ca="1" si="269"/>
        <v>0</v>
      </c>
      <c r="LX52" s="90">
        <f t="shared" ca="1" si="269"/>
        <v>0</v>
      </c>
      <c r="LY52" s="90">
        <f t="shared" ca="1" si="269"/>
        <v>0</v>
      </c>
      <c r="LZ52" s="90">
        <f t="shared" ca="1" si="269"/>
        <v>0</v>
      </c>
      <c r="MA52" s="90">
        <f t="shared" ca="1" si="269"/>
        <v>0</v>
      </c>
      <c r="MB52" s="90">
        <f t="shared" ca="1" si="269"/>
        <v>0</v>
      </c>
      <c r="MC52" s="90">
        <f t="shared" ca="1" si="269"/>
        <v>0</v>
      </c>
      <c r="MD52" s="90">
        <f t="shared" ca="1" si="269"/>
        <v>0</v>
      </c>
      <c r="ME52" s="90">
        <f t="shared" ca="1" si="269"/>
        <v>0</v>
      </c>
      <c r="MF52" s="90">
        <f t="shared" ca="1" si="269"/>
        <v>0</v>
      </c>
      <c r="MG52" s="92">
        <f t="shared" ca="1" si="69"/>
        <v>164243.83067986395</v>
      </c>
      <c r="MH52" s="90">
        <f t="shared" ref="MH52:NB52" ca="1" si="270">$C52*MH$7</f>
        <v>164243.83067986395</v>
      </c>
      <c r="MI52" s="90">
        <f t="shared" ca="1" si="270"/>
        <v>0</v>
      </c>
      <c r="MJ52" s="90">
        <f t="shared" ca="1" si="270"/>
        <v>0</v>
      </c>
      <c r="MK52" s="90">
        <f t="shared" ca="1" si="270"/>
        <v>0</v>
      </c>
      <c r="ML52" s="90">
        <f t="shared" ca="1" si="270"/>
        <v>0</v>
      </c>
      <c r="MM52" s="90">
        <f t="shared" ca="1" si="270"/>
        <v>0</v>
      </c>
      <c r="MN52" s="90">
        <f t="shared" ca="1" si="270"/>
        <v>0</v>
      </c>
      <c r="MO52" s="90">
        <f t="shared" ca="1" si="270"/>
        <v>0</v>
      </c>
      <c r="MP52" s="90">
        <f t="shared" ca="1" si="270"/>
        <v>0</v>
      </c>
      <c r="MQ52" s="90">
        <f t="shared" ca="1" si="270"/>
        <v>0</v>
      </c>
      <c r="MR52" s="90">
        <f t="shared" ca="1" si="270"/>
        <v>0</v>
      </c>
      <c r="MS52" s="90">
        <f t="shared" ca="1" si="270"/>
        <v>0</v>
      </c>
      <c r="MT52" s="90">
        <f t="shared" ca="1" si="270"/>
        <v>0</v>
      </c>
      <c r="MU52" s="90">
        <f t="shared" ca="1" si="270"/>
        <v>0</v>
      </c>
      <c r="MV52" s="90">
        <f t="shared" ca="1" si="270"/>
        <v>0</v>
      </c>
      <c r="MW52" s="90">
        <f t="shared" ca="1" si="270"/>
        <v>0</v>
      </c>
      <c r="MX52" s="90">
        <f t="shared" ca="1" si="270"/>
        <v>0</v>
      </c>
      <c r="MY52" s="90">
        <f t="shared" ca="1" si="270"/>
        <v>0</v>
      </c>
      <c r="MZ52" s="90">
        <f t="shared" ca="1" si="270"/>
        <v>0</v>
      </c>
      <c r="NA52" s="90">
        <f t="shared" ca="1" si="270"/>
        <v>0</v>
      </c>
      <c r="NB52" s="90">
        <f t="shared" ca="1" si="270"/>
        <v>0</v>
      </c>
      <c r="NC52" s="92">
        <f t="shared" ca="1" si="70"/>
        <v>552339.32952205825</v>
      </c>
      <c r="ND52" s="90">
        <f t="shared" ref="ND52:NI52" ca="1" si="271">$C52*ND$7</f>
        <v>552339.32952205825</v>
      </c>
      <c r="NE52" s="90">
        <f t="shared" ca="1" si="271"/>
        <v>0</v>
      </c>
      <c r="NF52" s="90">
        <f t="shared" ca="1" si="271"/>
        <v>0</v>
      </c>
      <c r="NG52" s="90">
        <f t="shared" ca="1" si="271"/>
        <v>0</v>
      </c>
      <c r="NH52" s="90">
        <f t="shared" ca="1" si="271"/>
        <v>0</v>
      </c>
      <c r="NI52" s="90">
        <f t="shared" ca="1" si="271"/>
        <v>0</v>
      </c>
      <c r="NJ52" s="93">
        <f t="shared" ca="1" si="159"/>
        <v>4842648.799999998</v>
      </c>
      <c r="NK52" s="94">
        <f t="shared" ca="1" si="160"/>
        <v>0</v>
      </c>
    </row>
    <row r="53" spans="1:375" x14ac:dyDescent="0.25">
      <c r="A53" s="67">
        <v>82820</v>
      </c>
      <c r="B53" s="95" t="s">
        <v>11</v>
      </c>
      <c r="C53" s="90">
        <f ca="1">IFERROR(HLOOKUP($A53,Náklady_2018!$D$1:$MN$27,24,FALSE),0)</f>
        <v>2974321.5100000002</v>
      </c>
      <c r="D53" s="19"/>
      <c r="E53" s="19"/>
      <c r="F53" s="91" t="s">
        <v>343</v>
      </c>
      <c r="G53" s="92">
        <f t="shared" ca="1" si="58"/>
        <v>287796.79314157815</v>
      </c>
      <c r="H53" s="90">
        <f ca="1">$C53*H$4</f>
        <v>0</v>
      </c>
      <c r="I53" s="90">
        <f t="shared" ref="I53:BT53" ca="1" si="272">$C53*I$4</f>
        <v>0</v>
      </c>
      <c r="J53" s="90">
        <f t="shared" ca="1" si="272"/>
        <v>18856.260116466383</v>
      </c>
      <c r="K53" s="90">
        <f t="shared" ca="1" si="272"/>
        <v>0</v>
      </c>
      <c r="L53" s="90">
        <f t="shared" ca="1" si="272"/>
        <v>0</v>
      </c>
      <c r="M53" s="90">
        <f t="shared" ca="1" si="272"/>
        <v>0</v>
      </c>
      <c r="N53" s="90">
        <f t="shared" ca="1" si="272"/>
        <v>27409.918251917225</v>
      </c>
      <c r="O53" s="90">
        <f t="shared" ca="1" si="272"/>
        <v>0</v>
      </c>
      <c r="P53" s="90">
        <f t="shared" ca="1" si="272"/>
        <v>0</v>
      </c>
      <c r="Q53" s="90">
        <f t="shared" ca="1" si="272"/>
        <v>0</v>
      </c>
      <c r="R53" s="90">
        <f t="shared" ca="1" si="272"/>
        <v>0</v>
      </c>
      <c r="S53" s="90">
        <f t="shared" ca="1" si="272"/>
        <v>20149.59674175792</v>
      </c>
      <c r="T53" s="90">
        <f t="shared" ca="1" si="272"/>
        <v>0</v>
      </c>
      <c r="U53" s="90">
        <f t="shared" ca="1" si="272"/>
        <v>0</v>
      </c>
      <c r="V53" s="90">
        <f t="shared" ca="1" si="272"/>
        <v>13712.307629511408</v>
      </c>
      <c r="W53" s="90">
        <f t="shared" ca="1" si="272"/>
        <v>24044.303624738117</v>
      </c>
      <c r="X53" s="90">
        <f t="shared" ca="1" si="272"/>
        <v>0</v>
      </c>
      <c r="Y53" s="90">
        <f t="shared" ca="1" si="272"/>
        <v>0</v>
      </c>
      <c r="Z53" s="90">
        <f t="shared" ca="1" si="272"/>
        <v>0</v>
      </c>
      <c r="AA53" s="90">
        <f t="shared" ca="1" si="272"/>
        <v>22736.269992340996</v>
      </c>
      <c r="AB53" s="90">
        <f t="shared" ca="1" si="272"/>
        <v>0</v>
      </c>
      <c r="AC53" s="90">
        <f t="shared" ca="1" si="272"/>
        <v>0</v>
      </c>
      <c r="AD53" s="90">
        <f t="shared" ca="1" si="272"/>
        <v>129363.05654336486</v>
      </c>
      <c r="AE53" s="90">
        <f t="shared" ca="1" si="272"/>
        <v>0</v>
      </c>
      <c r="AF53" s="90">
        <f t="shared" ca="1" si="272"/>
        <v>0</v>
      </c>
      <c r="AG53" s="90">
        <f t="shared" ca="1" si="272"/>
        <v>0</v>
      </c>
      <c r="AH53" s="90">
        <f t="shared" ca="1" si="272"/>
        <v>0</v>
      </c>
      <c r="AI53" s="90">
        <f t="shared" ca="1" si="272"/>
        <v>0</v>
      </c>
      <c r="AJ53" s="90">
        <f t="shared" ca="1" si="272"/>
        <v>0</v>
      </c>
      <c r="AK53" s="90">
        <f t="shared" ca="1" si="272"/>
        <v>0</v>
      </c>
      <c r="AL53" s="90">
        <f t="shared" ca="1" si="272"/>
        <v>0</v>
      </c>
      <c r="AM53" s="90">
        <f t="shared" ca="1" si="272"/>
        <v>0</v>
      </c>
      <c r="AN53" s="90">
        <f t="shared" ca="1" si="272"/>
        <v>0</v>
      </c>
      <c r="AO53" s="90">
        <f t="shared" ca="1" si="272"/>
        <v>0</v>
      </c>
      <c r="AP53" s="90">
        <f t="shared" ca="1" si="272"/>
        <v>0</v>
      </c>
      <c r="AQ53" s="90">
        <f t="shared" ca="1" si="272"/>
        <v>0</v>
      </c>
      <c r="AR53" s="90">
        <f t="shared" ca="1" si="272"/>
        <v>0</v>
      </c>
      <c r="AS53" s="90">
        <f t="shared" ca="1" si="272"/>
        <v>0</v>
      </c>
      <c r="AT53" s="90">
        <f t="shared" ca="1" si="272"/>
        <v>16416.556936939167</v>
      </c>
      <c r="AU53" s="90">
        <f t="shared" ca="1" si="272"/>
        <v>0</v>
      </c>
      <c r="AV53" s="90">
        <f t="shared" ca="1" si="272"/>
        <v>0</v>
      </c>
      <c r="AW53" s="90">
        <f t="shared" ca="1" si="272"/>
        <v>0</v>
      </c>
      <c r="AX53" s="90">
        <f t="shared" ca="1" si="272"/>
        <v>15108.523304542043</v>
      </c>
      <c r="AY53" s="90">
        <f t="shared" ca="1" si="272"/>
        <v>0</v>
      </c>
      <c r="AZ53" s="90">
        <f t="shared" ca="1" si="272"/>
        <v>0</v>
      </c>
      <c r="BA53" s="90">
        <f t="shared" ca="1" si="272"/>
        <v>0</v>
      </c>
      <c r="BB53" s="90">
        <f t="shared" ca="1" si="272"/>
        <v>0</v>
      </c>
      <c r="BC53" s="90">
        <f t="shared" ca="1" si="272"/>
        <v>0</v>
      </c>
      <c r="BD53" s="92">
        <f t="shared" ca="1" si="59"/>
        <v>258946.56819331349</v>
      </c>
      <c r="BE53" s="90">
        <f t="shared" ca="1" si="272"/>
        <v>0</v>
      </c>
      <c r="BF53" s="90">
        <f t="shared" ca="1" si="272"/>
        <v>30202.349601978502</v>
      </c>
      <c r="BG53" s="90">
        <f t="shared" ca="1" si="272"/>
        <v>0</v>
      </c>
      <c r="BH53" s="90">
        <f t="shared" ca="1" si="272"/>
        <v>0</v>
      </c>
      <c r="BI53" s="90">
        <f t="shared" ca="1" si="272"/>
        <v>20355.354841236116</v>
      </c>
      <c r="BJ53" s="90">
        <f t="shared" ca="1" si="272"/>
        <v>0</v>
      </c>
      <c r="BK53" s="90">
        <f t="shared" ca="1" si="272"/>
        <v>0</v>
      </c>
      <c r="BL53" s="90">
        <f t="shared" ca="1" si="272"/>
        <v>0</v>
      </c>
      <c r="BM53" s="90">
        <f t="shared" ca="1" si="272"/>
        <v>0</v>
      </c>
      <c r="BN53" s="90">
        <f t="shared" ca="1" si="272"/>
        <v>25293.549228712898</v>
      </c>
      <c r="BO53" s="90">
        <f t="shared" ca="1" si="272"/>
        <v>0</v>
      </c>
      <c r="BP53" s="90">
        <f t="shared" ca="1" si="272"/>
        <v>0</v>
      </c>
      <c r="BQ53" s="90">
        <f t="shared" ca="1" si="272"/>
        <v>0</v>
      </c>
      <c r="BR53" s="90">
        <f t="shared" ca="1" si="272"/>
        <v>16240.192851672138</v>
      </c>
      <c r="BS53" s="90">
        <f t="shared" ca="1" si="272"/>
        <v>0</v>
      </c>
      <c r="BT53" s="90">
        <f t="shared" ca="1" si="272"/>
        <v>0</v>
      </c>
      <c r="BU53" s="90">
        <f t="shared" ref="BU53:CF53" ca="1" si="273">$C53*BU$4</f>
        <v>0</v>
      </c>
      <c r="BV53" s="90">
        <f t="shared" ca="1" si="273"/>
        <v>13227.306395027081</v>
      </c>
      <c r="BW53" s="90">
        <f t="shared" ca="1" si="273"/>
        <v>0</v>
      </c>
      <c r="BX53" s="90">
        <f t="shared" ca="1" si="273"/>
        <v>0</v>
      </c>
      <c r="BY53" s="90">
        <f t="shared" ca="1" si="273"/>
        <v>142428.69586023048</v>
      </c>
      <c r="BZ53" s="90">
        <f t="shared" ca="1" si="273"/>
        <v>0</v>
      </c>
      <c r="CA53" s="90">
        <f t="shared" ca="1" si="273"/>
        <v>0</v>
      </c>
      <c r="CB53" s="90">
        <f t="shared" ca="1" si="273"/>
        <v>0</v>
      </c>
      <c r="CC53" s="90">
        <f t="shared" ca="1" si="273"/>
        <v>11199.119414456261</v>
      </c>
      <c r="CD53" s="90">
        <f t="shared" ca="1" si="273"/>
        <v>0</v>
      </c>
      <c r="CE53" s="90">
        <f t="shared" ca="1" si="273"/>
        <v>0</v>
      </c>
      <c r="CF53" s="90">
        <f t="shared" ca="1" si="273"/>
        <v>0</v>
      </c>
      <c r="CG53" s="92">
        <f t="shared" ca="1" si="138"/>
        <v>99895.557296665618</v>
      </c>
      <c r="CH53" s="90">
        <f t="shared" ref="CH53:CX53" ca="1" si="274">$C53*CH$4</f>
        <v>0</v>
      </c>
      <c r="CI53" s="90">
        <f t="shared" ca="1" si="274"/>
        <v>7275.0185172648944</v>
      </c>
      <c r="CJ53" s="90">
        <f t="shared" ca="1" si="274"/>
        <v>10861.088251027792</v>
      </c>
      <c r="CK53" s="90">
        <f t="shared" ca="1" si="274"/>
        <v>9068.0533841463421</v>
      </c>
      <c r="CL53" s="90">
        <f t="shared" ca="1" si="274"/>
        <v>8450.7790857117452</v>
      </c>
      <c r="CM53" s="90">
        <f t="shared" ca="1" si="274"/>
        <v>7627.7466877989509</v>
      </c>
      <c r="CN53" s="90">
        <f t="shared" ca="1" si="274"/>
        <v>2983.4924424338856</v>
      </c>
      <c r="CO53" s="90">
        <f t="shared" ca="1" si="274"/>
        <v>14270.793899523664</v>
      </c>
      <c r="CP53" s="90">
        <f t="shared" ca="1" si="274"/>
        <v>6540.1681619856117</v>
      </c>
      <c r="CQ53" s="90">
        <f t="shared" ca="1" si="274"/>
        <v>6437.2891122465126</v>
      </c>
      <c r="CR53" s="90">
        <f t="shared" ca="1" si="274"/>
        <v>5085.164458532633</v>
      </c>
      <c r="CS53" s="90">
        <f t="shared" ca="1" si="274"/>
        <v>5658.3477356504736</v>
      </c>
      <c r="CT53" s="90">
        <f t="shared" ca="1" si="274"/>
        <v>15637.615560343129</v>
      </c>
      <c r="CU53" s="90">
        <f t="shared" ca="1" si="274"/>
        <v>0</v>
      </c>
      <c r="CV53" s="90">
        <f t="shared" ca="1" si="274"/>
        <v>0</v>
      </c>
      <c r="CW53" s="90">
        <f t="shared" ca="1" si="274"/>
        <v>0</v>
      </c>
      <c r="CX53" s="90">
        <f t="shared" ca="1" si="274"/>
        <v>0</v>
      </c>
      <c r="CY53" s="92">
        <f t="shared" ca="1" si="140"/>
        <v>207727.49843034751</v>
      </c>
      <c r="CZ53" s="90">
        <f t="shared" ref="CZ53:DU53" ca="1" si="275">$C53*CZ$4</f>
        <v>0</v>
      </c>
      <c r="DA53" s="90">
        <f t="shared" ca="1" si="275"/>
        <v>32553.870738872203</v>
      </c>
      <c r="DB53" s="90">
        <f t="shared" ca="1" si="275"/>
        <v>15946.252709560426</v>
      </c>
      <c r="DC53" s="90">
        <f t="shared" ca="1" si="275"/>
        <v>23427.029326303516</v>
      </c>
      <c r="DD53" s="90">
        <f t="shared" ca="1" si="275"/>
        <v>0</v>
      </c>
      <c r="DE53" s="90">
        <f t="shared" ca="1" si="275"/>
        <v>0</v>
      </c>
      <c r="DF53" s="90">
        <f t="shared" ca="1" si="275"/>
        <v>0</v>
      </c>
      <c r="DG53" s="90">
        <f t="shared" ca="1" si="275"/>
        <v>0</v>
      </c>
      <c r="DH53" s="90">
        <f t="shared" ca="1" si="275"/>
        <v>11066.846350505992</v>
      </c>
      <c r="DI53" s="90">
        <f t="shared" ca="1" si="275"/>
        <v>40842.982746422509</v>
      </c>
      <c r="DJ53" s="90">
        <f t="shared" ca="1" si="275"/>
        <v>0</v>
      </c>
      <c r="DK53" s="90">
        <f t="shared" ca="1" si="275"/>
        <v>0</v>
      </c>
      <c r="DL53" s="90">
        <f t="shared" ca="1" si="275"/>
        <v>0</v>
      </c>
      <c r="DM53" s="90">
        <f t="shared" ca="1" si="275"/>
        <v>0</v>
      </c>
      <c r="DN53" s="90">
        <f t="shared" ca="1" si="275"/>
        <v>20296.566812813777</v>
      </c>
      <c r="DO53" s="90">
        <f t="shared" ca="1" si="275"/>
        <v>0</v>
      </c>
      <c r="DP53" s="90">
        <f t="shared" ca="1" si="275"/>
        <v>0</v>
      </c>
      <c r="DQ53" s="90">
        <f t="shared" ca="1" si="275"/>
        <v>19782.171564118278</v>
      </c>
      <c r="DR53" s="90">
        <f t="shared" ca="1" si="275"/>
        <v>6025.772913290114</v>
      </c>
      <c r="DS53" s="90">
        <f t="shared" ca="1" si="275"/>
        <v>10963.967300766892</v>
      </c>
      <c r="DT53" s="90">
        <f t="shared" ca="1" si="275"/>
        <v>15725.797602976641</v>
      </c>
      <c r="DU53" s="90">
        <f t="shared" ca="1" si="275"/>
        <v>11096.240364717161</v>
      </c>
      <c r="DV53" s="92">
        <f t="shared" ca="1" si="60"/>
        <v>105157.0858404653</v>
      </c>
      <c r="DW53" s="90">
        <f t="shared" ref="DW53:EA53" ca="1" si="276">$C53*DW$4</f>
        <v>0</v>
      </c>
      <c r="DX53" s="90">
        <f t="shared" ca="1" si="276"/>
        <v>33024.174966250946</v>
      </c>
      <c r="DY53" s="90">
        <f t="shared" ca="1" si="276"/>
        <v>38947.06882980196</v>
      </c>
      <c r="DZ53" s="90">
        <f t="shared" ca="1" si="276"/>
        <v>33185.842044412384</v>
      </c>
      <c r="EA53" s="90">
        <f t="shared" ca="1" si="276"/>
        <v>0</v>
      </c>
      <c r="EB53" s="92">
        <f t="shared" ca="1" si="61"/>
        <v>259416.87242069223</v>
      </c>
      <c r="EC53" s="90">
        <f t="shared" ref="EC53:FD53" ca="1" si="277">$C53*EC$4</f>
        <v>0</v>
      </c>
      <c r="ED53" s="90">
        <f t="shared" ca="1" si="277"/>
        <v>18165.500782503859</v>
      </c>
      <c r="EE53" s="90">
        <f t="shared" ca="1" si="277"/>
        <v>11155.028393139504</v>
      </c>
      <c r="EF53" s="90">
        <f t="shared" ca="1" si="277"/>
        <v>16445.950951150335</v>
      </c>
      <c r="EG53" s="90">
        <f t="shared" ca="1" si="277"/>
        <v>11963.363783946716</v>
      </c>
      <c r="EH53" s="90">
        <f t="shared" ca="1" si="277"/>
        <v>19752.777549907107</v>
      </c>
      <c r="EI53" s="90">
        <f t="shared" ca="1" si="277"/>
        <v>15431.857460864927</v>
      </c>
      <c r="EJ53" s="90">
        <f t="shared" ca="1" si="277"/>
        <v>18312.470853559713</v>
      </c>
      <c r="EK53" s="90">
        <f t="shared" ca="1" si="277"/>
        <v>10420.178037860222</v>
      </c>
      <c r="EL53" s="90">
        <f t="shared" ca="1" si="277"/>
        <v>13653.519601089063</v>
      </c>
      <c r="EM53" s="90">
        <f t="shared" ca="1" si="277"/>
        <v>6451.9861193520974</v>
      </c>
      <c r="EN53" s="90">
        <f t="shared" ca="1" si="277"/>
        <v>9626.539654158596</v>
      </c>
      <c r="EO53" s="90">
        <f t="shared" ca="1" si="277"/>
        <v>16284.283872988895</v>
      </c>
      <c r="EP53" s="90">
        <f t="shared" ca="1" si="277"/>
        <v>0</v>
      </c>
      <c r="EQ53" s="90">
        <f t="shared" ca="1" si="277"/>
        <v>0</v>
      </c>
      <c r="ER53" s="90">
        <f t="shared" ca="1" si="277"/>
        <v>0</v>
      </c>
      <c r="ES53" s="90">
        <f t="shared" ca="1" si="277"/>
        <v>7774.7167588548073</v>
      </c>
      <c r="ET53" s="90">
        <f t="shared" ca="1" si="277"/>
        <v>28894.315969581381</v>
      </c>
      <c r="EU53" s="90">
        <f t="shared" ca="1" si="277"/>
        <v>0</v>
      </c>
      <c r="EV53" s="90">
        <f t="shared" ca="1" si="277"/>
        <v>0</v>
      </c>
      <c r="EW53" s="90">
        <f t="shared" ca="1" si="277"/>
        <v>55084.382631734996</v>
      </c>
      <c r="EX53" s="90">
        <f t="shared" ca="1" si="277"/>
        <v>0</v>
      </c>
      <c r="EY53" s="90">
        <f t="shared" ca="1" si="277"/>
        <v>0</v>
      </c>
      <c r="EZ53" s="90">
        <f t="shared" ca="1" si="277"/>
        <v>0</v>
      </c>
      <c r="FA53" s="90">
        <f t="shared" ca="1" si="277"/>
        <v>0</v>
      </c>
      <c r="FB53" s="90">
        <f t="shared" ca="1" si="277"/>
        <v>0</v>
      </c>
      <c r="FC53" s="90">
        <f t="shared" ca="1" si="277"/>
        <v>0</v>
      </c>
      <c r="FD53" s="90">
        <f t="shared" ca="1" si="277"/>
        <v>0</v>
      </c>
      <c r="FE53" s="92">
        <f t="shared" ca="1" si="62"/>
        <v>84478.396842906281</v>
      </c>
      <c r="FF53" s="90">
        <f t="shared" ref="FF53:FV53" ca="1" si="278">$C53*FF$4</f>
        <v>0</v>
      </c>
      <c r="FG53" s="90">
        <f t="shared" ca="1" si="278"/>
        <v>12668.820125014825</v>
      </c>
      <c r="FH53" s="90">
        <f t="shared" ca="1" si="278"/>
        <v>0</v>
      </c>
      <c r="FI53" s="90">
        <f t="shared" ca="1" si="278"/>
        <v>0</v>
      </c>
      <c r="FJ53" s="90">
        <f t="shared" ca="1" si="278"/>
        <v>11346.089485512117</v>
      </c>
      <c r="FK53" s="90">
        <f t="shared" ca="1" si="278"/>
        <v>0</v>
      </c>
      <c r="FL53" s="90">
        <f t="shared" ca="1" si="278"/>
        <v>10640.633144444007</v>
      </c>
      <c r="FM53" s="90">
        <f t="shared" ca="1" si="278"/>
        <v>13991.550764517533</v>
      </c>
      <c r="FN53" s="90">
        <f t="shared" ca="1" si="278"/>
        <v>0</v>
      </c>
      <c r="FO53" s="90">
        <f t="shared" ca="1" si="278"/>
        <v>13153.821359499152</v>
      </c>
      <c r="FP53" s="90">
        <f t="shared" ca="1" si="278"/>
        <v>0</v>
      </c>
      <c r="FQ53" s="90">
        <f t="shared" ca="1" si="278"/>
        <v>0</v>
      </c>
      <c r="FR53" s="90">
        <f t="shared" ca="1" si="278"/>
        <v>0</v>
      </c>
      <c r="FS53" s="90">
        <f t="shared" ca="1" si="278"/>
        <v>22677.48196391865</v>
      </c>
      <c r="FT53" s="90">
        <f t="shared" ca="1" si="278"/>
        <v>0</v>
      </c>
      <c r="FU53" s="90">
        <f t="shared" ca="1" si="278"/>
        <v>0</v>
      </c>
      <c r="FV53" s="90">
        <f t="shared" ca="1" si="278"/>
        <v>0</v>
      </c>
      <c r="FW53" s="92">
        <f t="shared" ca="1" si="63"/>
        <v>455078.12801735394</v>
      </c>
      <c r="FX53" s="90">
        <f t="shared" ref="FX53:GR53" ca="1" si="279">$C53*FX$4</f>
        <v>0</v>
      </c>
      <c r="FY53" s="90">
        <f t="shared" ca="1" si="279"/>
        <v>9068.0533841463421</v>
      </c>
      <c r="FZ53" s="90">
        <f t="shared" ca="1" si="279"/>
        <v>17166.104299324033</v>
      </c>
      <c r="GA53" s="90">
        <f t="shared" ca="1" si="279"/>
        <v>0</v>
      </c>
      <c r="GB53" s="90">
        <f t="shared" ca="1" si="279"/>
        <v>16166.70781614421</v>
      </c>
      <c r="GC53" s="90">
        <f t="shared" ca="1" si="279"/>
        <v>0</v>
      </c>
      <c r="GD53" s="90">
        <f t="shared" ca="1" si="279"/>
        <v>14888.06819795826</v>
      </c>
      <c r="GE53" s="90">
        <f t="shared" ca="1" si="279"/>
        <v>37550.853154771328</v>
      </c>
      <c r="GF53" s="90">
        <f t="shared" ca="1" si="279"/>
        <v>1940.0049379373052</v>
      </c>
      <c r="GG53" s="90">
        <f t="shared" ca="1" si="279"/>
        <v>351170.28778086341</v>
      </c>
      <c r="GH53" s="90">
        <f t="shared" ca="1" si="279"/>
        <v>0</v>
      </c>
      <c r="GI53" s="90">
        <f t="shared" ca="1" si="279"/>
        <v>0</v>
      </c>
      <c r="GJ53" s="90">
        <f t="shared" ca="1" si="279"/>
        <v>0</v>
      </c>
      <c r="GK53" s="90">
        <f t="shared" ca="1" si="279"/>
        <v>0</v>
      </c>
      <c r="GL53" s="90">
        <f t="shared" ca="1" si="279"/>
        <v>0</v>
      </c>
      <c r="GM53" s="90">
        <f t="shared" ca="1" si="279"/>
        <v>0</v>
      </c>
      <c r="GN53" s="90">
        <f t="shared" ca="1" si="279"/>
        <v>0</v>
      </c>
      <c r="GO53" s="90">
        <f t="shared" ca="1" si="279"/>
        <v>7128.048446209038</v>
      </c>
      <c r="GP53" s="90">
        <f t="shared" ca="1" si="279"/>
        <v>0</v>
      </c>
      <c r="GQ53" s="90">
        <f t="shared" ca="1" si="279"/>
        <v>0</v>
      </c>
      <c r="GR53" s="90">
        <f t="shared" ca="1" si="279"/>
        <v>0</v>
      </c>
      <c r="GS53" s="92">
        <f t="shared" ca="1" si="64"/>
        <v>98954.948841908161</v>
      </c>
      <c r="GT53" s="90">
        <f t="shared" ref="GT53:HD53" ca="1" si="280">$C53*GT$4</f>
        <v>0</v>
      </c>
      <c r="GU53" s="90">
        <f t="shared" ca="1" si="280"/>
        <v>21927.934601533783</v>
      </c>
      <c r="GV53" s="90">
        <f t="shared" ca="1" si="280"/>
        <v>20252.475791497018</v>
      </c>
      <c r="GW53" s="90">
        <f t="shared" ca="1" si="280"/>
        <v>23618.090418676133</v>
      </c>
      <c r="GX53" s="90">
        <f t="shared" ca="1" si="280"/>
        <v>0</v>
      </c>
      <c r="GY53" s="90">
        <f t="shared" ca="1" si="280"/>
        <v>33156.448030201216</v>
      </c>
      <c r="GZ53" s="90">
        <f t="shared" ca="1" si="280"/>
        <v>0</v>
      </c>
      <c r="HA53" s="90">
        <f t="shared" ca="1" si="280"/>
        <v>0</v>
      </c>
      <c r="HB53" s="90">
        <f t="shared" ca="1" si="280"/>
        <v>0</v>
      </c>
      <c r="HC53" s="90">
        <f t="shared" ca="1" si="280"/>
        <v>0</v>
      </c>
      <c r="HD53" s="90">
        <f t="shared" ca="1" si="280"/>
        <v>0</v>
      </c>
      <c r="HE53" s="92">
        <f t="shared" ca="1" si="65"/>
        <v>135756.2546342946</v>
      </c>
      <c r="HF53" s="90">
        <f t="shared" ref="HF53:HU53" ca="1" si="281">$C53*HF$4</f>
        <v>0</v>
      </c>
      <c r="HG53" s="90">
        <f t="shared" ca="1" si="281"/>
        <v>0</v>
      </c>
      <c r="HH53" s="90">
        <f t="shared" ca="1" si="281"/>
        <v>0</v>
      </c>
      <c r="HI53" s="90">
        <f t="shared" ca="1" si="281"/>
        <v>0</v>
      </c>
      <c r="HJ53" s="90">
        <f t="shared" ca="1" si="281"/>
        <v>0</v>
      </c>
      <c r="HK53" s="90">
        <f t="shared" ca="1" si="281"/>
        <v>0</v>
      </c>
      <c r="HL53" s="90">
        <f t="shared" ca="1" si="281"/>
        <v>0</v>
      </c>
      <c r="HM53" s="90">
        <f t="shared" ca="1" si="281"/>
        <v>0</v>
      </c>
      <c r="HN53" s="90">
        <f t="shared" ca="1" si="281"/>
        <v>20399.445862552879</v>
      </c>
      <c r="HO53" s="90">
        <f t="shared" ca="1" si="281"/>
        <v>115356.80877174172</v>
      </c>
      <c r="HP53" s="90">
        <f t="shared" ca="1" si="281"/>
        <v>0</v>
      </c>
      <c r="HQ53" s="90">
        <f t="shared" ca="1" si="281"/>
        <v>0</v>
      </c>
      <c r="HR53" s="90">
        <f t="shared" ca="1" si="281"/>
        <v>0</v>
      </c>
      <c r="HS53" s="90">
        <f t="shared" ca="1" si="281"/>
        <v>0</v>
      </c>
      <c r="HT53" s="90">
        <f t="shared" ca="1" si="281"/>
        <v>0</v>
      </c>
      <c r="HU53" s="90">
        <f t="shared" ca="1" si="281"/>
        <v>0</v>
      </c>
      <c r="HV53" s="92">
        <f t="shared" ca="1" si="66"/>
        <v>52776.952516158046</v>
      </c>
      <c r="HW53" s="90">
        <f t="shared" ref="HW53:IE53" ca="1" si="282">$C53*HW$4</f>
        <v>52776.952516158046</v>
      </c>
      <c r="HX53" s="90">
        <f t="shared" ca="1" si="282"/>
        <v>0</v>
      </c>
      <c r="HY53" s="90">
        <f t="shared" ca="1" si="282"/>
        <v>0</v>
      </c>
      <c r="HZ53" s="90">
        <f t="shared" ca="1" si="282"/>
        <v>0</v>
      </c>
      <c r="IA53" s="90">
        <f t="shared" ca="1" si="282"/>
        <v>0</v>
      </c>
      <c r="IB53" s="90">
        <f t="shared" ca="1" si="282"/>
        <v>0</v>
      </c>
      <c r="IC53" s="90">
        <f t="shared" ca="1" si="282"/>
        <v>0</v>
      </c>
      <c r="ID53" s="90">
        <f t="shared" ca="1" si="282"/>
        <v>0</v>
      </c>
      <c r="IE53" s="90">
        <f t="shared" ca="1" si="282"/>
        <v>0</v>
      </c>
      <c r="IF53" s="92">
        <f t="shared" ca="1" si="149"/>
        <v>152584.32777019017</v>
      </c>
      <c r="IG53" s="90">
        <f t="shared" ref="IG53:IX53" ca="1" si="283">$C53*IG$4</f>
        <v>152584.32777019017</v>
      </c>
      <c r="IH53" s="90">
        <f t="shared" ca="1" si="283"/>
        <v>0</v>
      </c>
      <c r="II53" s="90">
        <f t="shared" ca="1" si="283"/>
        <v>0</v>
      </c>
      <c r="IJ53" s="90">
        <f t="shared" ca="1" si="283"/>
        <v>0</v>
      </c>
      <c r="IK53" s="90">
        <f t="shared" ca="1" si="283"/>
        <v>0</v>
      </c>
      <c r="IL53" s="90">
        <f t="shared" ca="1" si="283"/>
        <v>0</v>
      </c>
      <c r="IM53" s="90">
        <f t="shared" ca="1" si="283"/>
        <v>0</v>
      </c>
      <c r="IN53" s="90">
        <f t="shared" ca="1" si="283"/>
        <v>0</v>
      </c>
      <c r="IO53" s="90">
        <f t="shared" ca="1" si="283"/>
        <v>0</v>
      </c>
      <c r="IP53" s="90">
        <f t="shared" ca="1" si="283"/>
        <v>0</v>
      </c>
      <c r="IQ53" s="90">
        <f t="shared" ca="1" si="283"/>
        <v>0</v>
      </c>
      <c r="IR53" s="90">
        <f t="shared" ca="1" si="283"/>
        <v>0</v>
      </c>
      <c r="IS53" s="90">
        <f t="shared" ca="1" si="283"/>
        <v>0</v>
      </c>
      <c r="IT53" s="90">
        <f t="shared" ca="1" si="283"/>
        <v>0</v>
      </c>
      <c r="IU53" s="90">
        <f t="shared" ca="1" si="283"/>
        <v>0</v>
      </c>
      <c r="IV53" s="90">
        <f t="shared" ca="1" si="283"/>
        <v>0</v>
      </c>
      <c r="IW53" s="90">
        <f t="shared" ca="1" si="283"/>
        <v>0</v>
      </c>
      <c r="IX53" s="90">
        <f t="shared" ca="1" si="283"/>
        <v>0</v>
      </c>
      <c r="IY53" s="92">
        <f t="shared" ca="1" si="151"/>
        <v>292235.28928746498</v>
      </c>
      <c r="IZ53" s="90">
        <f t="shared" ref="IZ53:JS53" ca="1" si="284">$C53*IZ$4</f>
        <v>292235.28928746498</v>
      </c>
      <c r="JA53" s="90">
        <f t="shared" ca="1" si="284"/>
        <v>0</v>
      </c>
      <c r="JB53" s="90">
        <f t="shared" ca="1" si="284"/>
        <v>0</v>
      </c>
      <c r="JC53" s="90">
        <f t="shared" ca="1" si="284"/>
        <v>0</v>
      </c>
      <c r="JD53" s="90">
        <f t="shared" ca="1" si="284"/>
        <v>0</v>
      </c>
      <c r="JE53" s="90">
        <f t="shared" ca="1" si="284"/>
        <v>0</v>
      </c>
      <c r="JF53" s="90">
        <f t="shared" ca="1" si="284"/>
        <v>0</v>
      </c>
      <c r="JG53" s="90">
        <f t="shared" ca="1" si="284"/>
        <v>0</v>
      </c>
      <c r="JH53" s="90">
        <f t="shared" ca="1" si="284"/>
        <v>0</v>
      </c>
      <c r="JI53" s="90">
        <f t="shared" ca="1" si="284"/>
        <v>0</v>
      </c>
      <c r="JJ53" s="90">
        <f t="shared" ca="1" si="284"/>
        <v>0</v>
      </c>
      <c r="JK53" s="90">
        <f t="shared" ca="1" si="284"/>
        <v>0</v>
      </c>
      <c r="JL53" s="90">
        <f t="shared" ca="1" si="284"/>
        <v>0</v>
      </c>
      <c r="JM53" s="90">
        <f t="shared" ca="1" si="284"/>
        <v>0</v>
      </c>
      <c r="JN53" s="90">
        <f t="shared" ca="1" si="284"/>
        <v>0</v>
      </c>
      <c r="JO53" s="90">
        <f t="shared" ca="1" si="284"/>
        <v>0</v>
      </c>
      <c r="JP53" s="90">
        <f t="shared" ca="1" si="284"/>
        <v>0</v>
      </c>
      <c r="JQ53" s="90">
        <f t="shared" ca="1" si="284"/>
        <v>0</v>
      </c>
      <c r="JR53" s="90">
        <f t="shared" ca="1" si="284"/>
        <v>0</v>
      </c>
      <c r="JS53" s="90">
        <f t="shared" ca="1" si="284"/>
        <v>0</v>
      </c>
      <c r="JT53" s="92">
        <f t="shared" ca="1" si="153"/>
        <v>190664.27318076257</v>
      </c>
      <c r="JU53" s="90">
        <f t="shared" ref="JU53:LL53" ca="1" si="285">$C53*JU$4</f>
        <v>115106.95965094675</v>
      </c>
      <c r="JV53" s="90">
        <f t="shared" ca="1" si="285"/>
        <v>0</v>
      </c>
      <c r="JW53" s="90">
        <f t="shared" ca="1" si="285"/>
        <v>0</v>
      </c>
      <c r="JX53" s="90">
        <f t="shared" ca="1" si="285"/>
        <v>0</v>
      </c>
      <c r="JY53" s="90">
        <f t="shared" ca="1" si="285"/>
        <v>0</v>
      </c>
      <c r="JZ53" s="90">
        <f t="shared" ca="1" si="285"/>
        <v>0</v>
      </c>
      <c r="KA53" s="90">
        <f t="shared" ca="1" si="285"/>
        <v>0</v>
      </c>
      <c r="KB53" s="90">
        <f t="shared" ca="1" si="285"/>
        <v>0</v>
      </c>
      <c r="KC53" s="90">
        <f t="shared" ca="1" si="285"/>
        <v>0</v>
      </c>
      <c r="KD53" s="90">
        <f t="shared" ca="1" si="285"/>
        <v>0</v>
      </c>
      <c r="KE53" s="90">
        <f t="shared" ca="1" si="285"/>
        <v>0</v>
      </c>
      <c r="KF53" s="90">
        <f t="shared" ca="1" si="285"/>
        <v>0</v>
      </c>
      <c r="KG53" s="90">
        <f t="shared" ca="1" si="285"/>
        <v>0</v>
      </c>
      <c r="KH53" s="90">
        <f t="shared" ca="1" si="285"/>
        <v>0</v>
      </c>
      <c r="KI53" s="90">
        <f t="shared" ca="1" si="285"/>
        <v>0</v>
      </c>
      <c r="KJ53" s="90">
        <f t="shared" ca="1" si="285"/>
        <v>0</v>
      </c>
      <c r="KK53" s="90">
        <f t="shared" ca="1" si="285"/>
        <v>0</v>
      </c>
      <c r="KL53" s="90">
        <f t="shared" ca="1" si="285"/>
        <v>0</v>
      </c>
      <c r="KM53" s="90">
        <f t="shared" ca="1" si="285"/>
        <v>20678.688997559006</v>
      </c>
      <c r="KN53" s="90">
        <f t="shared" ca="1" si="285"/>
        <v>0</v>
      </c>
      <c r="KO53" s="90">
        <f t="shared" ca="1" si="285"/>
        <v>0</v>
      </c>
      <c r="KP53" s="90">
        <f t="shared" ca="1" si="285"/>
        <v>0</v>
      </c>
      <c r="KQ53" s="90">
        <f t="shared" ca="1" si="285"/>
        <v>0</v>
      </c>
      <c r="KR53" s="90">
        <f t="shared" ca="1" si="285"/>
        <v>0</v>
      </c>
      <c r="KS53" s="90">
        <f t="shared" ca="1" si="285"/>
        <v>0</v>
      </c>
      <c r="KT53" s="90">
        <f t="shared" ca="1" si="285"/>
        <v>0</v>
      </c>
      <c r="KU53" s="90">
        <f t="shared" ca="1" si="285"/>
        <v>0</v>
      </c>
      <c r="KV53" s="90">
        <f t="shared" ca="1" si="285"/>
        <v>0</v>
      </c>
      <c r="KW53" s="90">
        <f t="shared" ca="1" si="285"/>
        <v>0</v>
      </c>
      <c r="KX53" s="90">
        <f t="shared" ca="1" si="285"/>
        <v>0</v>
      </c>
      <c r="KY53" s="90">
        <f t="shared" ca="1" si="285"/>
        <v>0</v>
      </c>
      <c r="KZ53" s="90">
        <f t="shared" ca="1" si="285"/>
        <v>0</v>
      </c>
      <c r="LA53" s="90">
        <f t="shared" ca="1" si="285"/>
        <v>0</v>
      </c>
      <c r="LB53" s="90">
        <f t="shared" ca="1" si="285"/>
        <v>18532.925960143501</v>
      </c>
      <c r="LC53" s="90">
        <f t="shared" ca="1" si="285"/>
        <v>0</v>
      </c>
      <c r="LD53" s="90">
        <f t="shared" ca="1" si="285"/>
        <v>0</v>
      </c>
      <c r="LE53" s="90">
        <f t="shared" ca="1" si="285"/>
        <v>0</v>
      </c>
      <c r="LF53" s="90">
        <f t="shared" ca="1" si="285"/>
        <v>0</v>
      </c>
      <c r="LG53" s="90">
        <f t="shared" ca="1" si="285"/>
        <v>36345.698572113302</v>
      </c>
      <c r="LH53" s="90">
        <f t="shared" ca="1" si="285"/>
        <v>0</v>
      </c>
      <c r="LI53" s="90">
        <f t="shared" ca="1" si="285"/>
        <v>0</v>
      </c>
      <c r="LJ53" s="90">
        <f t="shared" ca="1" si="285"/>
        <v>0</v>
      </c>
      <c r="LK53" s="90">
        <f t="shared" ca="1" si="285"/>
        <v>0</v>
      </c>
      <c r="LL53" s="90">
        <f t="shared" ca="1" si="285"/>
        <v>0</v>
      </c>
      <c r="LM53" s="92">
        <f t="shared" ca="1" si="67"/>
        <v>144192.33671290075</v>
      </c>
      <c r="LN53" s="90">
        <f t="shared" ref="LN53:LR53" ca="1" si="286">$C53*LN$4</f>
        <v>144192.33671290075</v>
      </c>
      <c r="LO53" s="90">
        <f t="shared" ca="1" si="286"/>
        <v>0</v>
      </c>
      <c r="LP53" s="90">
        <f t="shared" ca="1" si="286"/>
        <v>0</v>
      </c>
      <c r="LQ53" s="90">
        <f t="shared" ca="1" si="286"/>
        <v>0</v>
      </c>
      <c r="LR53" s="90">
        <f t="shared" ca="1" si="286"/>
        <v>0</v>
      </c>
      <c r="LS53" s="92">
        <f t="shared" ca="1" si="68"/>
        <v>69472.752588103351</v>
      </c>
      <c r="LT53" s="90">
        <f t="shared" ref="LT53:MF53" ca="1" si="287">$C53*LT$4</f>
        <v>69472.752588103351</v>
      </c>
      <c r="LU53" s="90">
        <f t="shared" ca="1" si="287"/>
        <v>0</v>
      </c>
      <c r="LV53" s="90">
        <f t="shared" ca="1" si="287"/>
        <v>0</v>
      </c>
      <c r="LW53" s="90">
        <f t="shared" ca="1" si="287"/>
        <v>0</v>
      </c>
      <c r="LX53" s="90">
        <f t="shared" ca="1" si="287"/>
        <v>0</v>
      </c>
      <c r="LY53" s="90">
        <f t="shared" ca="1" si="287"/>
        <v>0</v>
      </c>
      <c r="LZ53" s="90">
        <f t="shared" ca="1" si="287"/>
        <v>0</v>
      </c>
      <c r="MA53" s="90">
        <f t="shared" ca="1" si="287"/>
        <v>0</v>
      </c>
      <c r="MB53" s="90">
        <f t="shared" ca="1" si="287"/>
        <v>0</v>
      </c>
      <c r="MC53" s="90">
        <f t="shared" ca="1" si="287"/>
        <v>0</v>
      </c>
      <c r="MD53" s="90">
        <f t="shared" ca="1" si="287"/>
        <v>0</v>
      </c>
      <c r="ME53" s="90">
        <f t="shared" ca="1" si="287"/>
        <v>0</v>
      </c>
      <c r="MF53" s="90">
        <f t="shared" ca="1" si="287"/>
        <v>0</v>
      </c>
      <c r="MG53" s="92">
        <f t="shared" ca="1" si="69"/>
        <v>79187.474284895463</v>
      </c>
      <c r="MH53" s="90">
        <f t="shared" ref="MH53:NB53" ca="1" si="288">$C53*MH$4</f>
        <v>79187.474284895463</v>
      </c>
      <c r="MI53" s="90">
        <f t="shared" ca="1" si="288"/>
        <v>0</v>
      </c>
      <c r="MJ53" s="90">
        <f t="shared" ca="1" si="288"/>
        <v>0</v>
      </c>
      <c r="MK53" s="90">
        <f t="shared" ca="1" si="288"/>
        <v>0</v>
      </c>
      <c r="ML53" s="90">
        <f t="shared" ca="1" si="288"/>
        <v>0</v>
      </c>
      <c r="MM53" s="90">
        <f t="shared" ca="1" si="288"/>
        <v>0</v>
      </c>
      <c r="MN53" s="90">
        <f t="shared" ca="1" si="288"/>
        <v>0</v>
      </c>
      <c r="MO53" s="90">
        <f t="shared" ca="1" si="288"/>
        <v>0</v>
      </c>
      <c r="MP53" s="90">
        <f t="shared" ca="1" si="288"/>
        <v>0</v>
      </c>
      <c r="MQ53" s="90">
        <f t="shared" ca="1" si="288"/>
        <v>0</v>
      </c>
      <c r="MR53" s="90">
        <f t="shared" ca="1" si="288"/>
        <v>0</v>
      </c>
      <c r="MS53" s="90">
        <f t="shared" ca="1" si="288"/>
        <v>0</v>
      </c>
      <c r="MT53" s="90">
        <f t="shared" ca="1" si="288"/>
        <v>0</v>
      </c>
      <c r="MU53" s="90">
        <f t="shared" ca="1" si="288"/>
        <v>0</v>
      </c>
      <c r="MV53" s="90">
        <f t="shared" ca="1" si="288"/>
        <v>0</v>
      </c>
      <c r="MW53" s="90">
        <f t="shared" ca="1" si="288"/>
        <v>0</v>
      </c>
      <c r="MX53" s="90">
        <f t="shared" ca="1" si="288"/>
        <v>0</v>
      </c>
      <c r="MY53" s="90">
        <f t="shared" ca="1" si="288"/>
        <v>0</v>
      </c>
      <c r="MZ53" s="90">
        <f t="shared" ca="1" si="288"/>
        <v>0</v>
      </c>
      <c r="NA53" s="90">
        <f t="shared" ca="1" si="288"/>
        <v>0</v>
      </c>
      <c r="NB53" s="90">
        <f t="shared" ca="1" si="288"/>
        <v>0</v>
      </c>
      <c r="NC53" s="92">
        <f t="shared" ca="1" si="70"/>
        <v>0</v>
      </c>
      <c r="ND53" s="90">
        <f t="shared" ref="ND53:NI53" ca="1" si="289">$C53*ND$4</f>
        <v>0</v>
      </c>
      <c r="NE53" s="90">
        <f t="shared" ca="1" si="289"/>
        <v>0</v>
      </c>
      <c r="NF53" s="90">
        <f t="shared" ca="1" si="289"/>
        <v>0</v>
      </c>
      <c r="NG53" s="90">
        <f t="shared" ca="1" si="289"/>
        <v>0</v>
      </c>
      <c r="NH53" s="90">
        <f t="shared" ca="1" si="289"/>
        <v>0</v>
      </c>
      <c r="NI53" s="90">
        <f t="shared" ca="1" si="289"/>
        <v>0</v>
      </c>
      <c r="NJ53" s="93">
        <f t="shared" ca="1" si="159"/>
        <v>2974321.5100000016</v>
      </c>
      <c r="NK53" s="94">
        <f t="shared" ca="1" si="160"/>
        <v>0</v>
      </c>
    </row>
    <row r="54" spans="1:375" x14ac:dyDescent="0.25">
      <c r="A54" s="67">
        <v>82900</v>
      </c>
      <c r="B54" s="95" t="s">
        <v>12</v>
      </c>
      <c r="C54" s="90">
        <f ca="1">IFERROR(HLOOKUP($A54,Náklady_2018!$D$1:$MN$27,24,FALSE),0)</f>
        <v>0</v>
      </c>
      <c r="D54" s="19"/>
      <c r="E54" s="19"/>
      <c r="F54" s="91" t="str">
        <f>F7</f>
        <v>m2</v>
      </c>
      <c r="G54" s="92">
        <f t="shared" ca="1" si="58"/>
        <v>0</v>
      </c>
      <c r="H54" s="90">
        <f t="shared" ref="H54:BT54" ca="1" si="290">$C54*H$7</f>
        <v>0</v>
      </c>
      <c r="I54" s="90">
        <f t="shared" ca="1" si="290"/>
        <v>0</v>
      </c>
      <c r="J54" s="90">
        <f t="shared" ca="1" si="290"/>
        <v>0</v>
      </c>
      <c r="K54" s="90">
        <f t="shared" ca="1" si="290"/>
        <v>0</v>
      </c>
      <c r="L54" s="90">
        <f t="shared" ca="1" si="290"/>
        <v>0</v>
      </c>
      <c r="M54" s="90">
        <f t="shared" ca="1" si="290"/>
        <v>0</v>
      </c>
      <c r="N54" s="90">
        <f t="shared" ca="1" si="290"/>
        <v>0</v>
      </c>
      <c r="O54" s="90">
        <f t="shared" ca="1" si="290"/>
        <v>0</v>
      </c>
      <c r="P54" s="90">
        <f t="shared" ca="1" si="290"/>
        <v>0</v>
      </c>
      <c r="Q54" s="90">
        <f t="shared" ca="1" si="290"/>
        <v>0</v>
      </c>
      <c r="R54" s="90">
        <f t="shared" ca="1" si="290"/>
        <v>0</v>
      </c>
      <c r="S54" s="90">
        <f t="shared" ca="1" si="290"/>
        <v>0</v>
      </c>
      <c r="T54" s="90">
        <f t="shared" ca="1" si="290"/>
        <v>0</v>
      </c>
      <c r="U54" s="90">
        <f t="shared" ca="1" si="290"/>
        <v>0</v>
      </c>
      <c r="V54" s="90">
        <f t="shared" ca="1" si="290"/>
        <v>0</v>
      </c>
      <c r="W54" s="90">
        <f t="shared" ca="1" si="290"/>
        <v>0</v>
      </c>
      <c r="X54" s="90">
        <f t="shared" ca="1" si="290"/>
        <v>0</v>
      </c>
      <c r="Y54" s="90">
        <f t="shared" ca="1" si="290"/>
        <v>0</v>
      </c>
      <c r="Z54" s="90">
        <f t="shared" ca="1" si="290"/>
        <v>0</v>
      </c>
      <c r="AA54" s="90">
        <f t="shared" ca="1" si="290"/>
        <v>0</v>
      </c>
      <c r="AB54" s="90">
        <f t="shared" ca="1" si="290"/>
        <v>0</v>
      </c>
      <c r="AC54" s="90">
        <f t="shared" ca="1" si="290"/>
        <v>0</v>
      </c>
      <c r="AD54" s="90">
        <f t="shared" ca="1" si="290"/>
        <v>0</v>
      </c>
      <c r="AE54" s="90">
        <f t="shared" ca="1" si="290"/>
        <v>0</v>
      </c>
      <c r="AF54" s="90">
        <f t="shared" ca="1" si="290"/>
        <v>0</v>
      </c>
      <c r="AG54" s="90">
        <f t="shared" ca="1" si="290"/>
        <v>0</v>
      </c>
      <c r="AH54" s="90">
        <f t="shared" ca="1" si="290"/>
        <v>0</v>
      </c>
      <c r="AI54" s="90">
        <f t="shared" ca="1" si="290"/>
        <v>0</v>
      </c>
      <c r="AJ54" s="90">
        <f t="shared" ca="1" si="290"/>
        <v>0</v>
      </c>
      <c r="AK54" s="90">
        <f t="shared" ca="1" si="290"/>
        <v>0</v>
      </c>
      <c r="AL54" s="90">
        <f t="shared" ca="1" si="290"/>
        <v>0</v>
      </c>
      <c r="AM54" s="90">
        <f t="shared" ca="1" si="290"/>
        <v>0</v>
      </c>
      <c r="AN54" s="90">
        <f t="shared" ca="1" si="290"/>
        <v>0</v>
      </c>
      <c r="AO54" s="90">
        <f t="shared" ca="1" si="290"/>
        <v>0</v>
      </c>
      <c r="AP54" s="90">
        <f t="shared" ca="1" si="290"/>
        <v>0</v>
      </c>
      <c r="AQ54" s="90">
        <f t="shared" ca="1" si="290"/>
        <v>0</v>
      </c>
      <c r="AR54" s="90">
        <f t="shared" ca="1" si="290"/>
        <v>0</v>
      </c>
      <c r="AS54" s="90">
        <f t="shared" ca="1" si="290"/>
        <v>0</v>
      </c>
      <c r="AT54" s="90">
        <f t="shared" ca="1" si="290"/>
        <v>0</v>
      </c>
      <c r="AU54" s="90">
        <f t="shared" ca="1" si="290"/>
        <v>0</v>
      </c>
      <c r="AV54" s="90">
        <f t="shared" ca="1" si="290"/>
        <v>0</v>
      </c>
      <c r="AW54" s="90">
        <f t="shared" ca="1" si="290"/>
        <v>0</v>
      </c>
      <c r="AX54" s="90">
        <f t="shared" ca="1" si="290"/>
        <v>0</v>
      </c>
      <c r="AY54" s="90">
        <f t="shared" ca="1" si="290"/>
        <v>0</v>
      </c>
      <c r="AZ54" s="90">
        <f t="shared" ca="1" si="290"/>
        <v>0</v>
      </c>
      <c r="BA54" s="90">
        <f t="shared" ca="1" si="290"/>
        <v>0</v>
      </c>
      <c r="BB54" s="90">
        <f t="shared" ca="1" si="290"/>
        <v>0</v>
      </c>
      <c r="BC54" s="90">
        <f t="shared" ca="1" si="290"/>
        <v>0</v>
      </c>
      <c r="BD54" s="92">
        <f t="shared" ca="1" si="59"/>
        <v>0</v>
      </c>
      <c r="BE54" s="90">
        <f t="shared" ca="1" si="290"/>
        <v>0</v>
      </c>
      <c r="BF54" s="90">
        <f t="shared" ca="1" si="290"/>
        <v>0</v>
      </c>
      <c r="BG54" s="90">
        <f t="shared" ca="1" si="290"/>
        <v>0</v>
      </c>
      <c r="BH54" s="90">
        <f t="shared" ca="1" si="290"/>
        <v>0</v>
      </c>
      <c r="BI54" s="90">
        <f t="shared" ca="1" si="290"/>
        <v>0</v>
      </c>
      <c r="BJ54" s="90">
        <f t="shared" ca="1" si="290"/>
        <v>0</v>
      </c>
      <c r="BK54" s="90">
        <f t="shared" ca="1" si="290"/>
        <v>0</v>
      </c>
      <c r="BL54" s="90">
        <f t="shared" ca="1" si="290"/>
        <v>0</v>
      </c>
      <c r="BM54" s="90">
        <f t="shared" ca="1" si="290"/>
        <v>0</v>
      </c>
      <c r="BN54" s="90">
        <f t="shared" ca="1" si="290"/>
        <v>0</v>
      </c>
      <c r="BO54" s="90">
        <f t="shared" ca="1" si="290"/>
        <v>0</v>
      </c>
      <c r="BP54" s="90">
        <f t="shared" ca="1" si="290"/>
        <v>0</v>
      </c>
      <c r="BQ54" s="90">
        <f t="shared" ca="1" si="290"/>
        <v>0</v>
      </c>
      <c r="BR54" s="90">
        <f t="shared" ca="1" si="290"/>
        <v>0</v>
      </c>
      <c r="BS54" s="90">
        <f t="shared" ca="1" si="290"/>
        <v>0</v>
      </c>
      <c r="BT54" s="90">
        <f t="shared" ca="1" si="290"/>
        <v>0</v>
      </c>
      <c r="BU54" s="90">
        <f t="shared" ref="BU54:CF54" ca="1" si="291">$C54*BU$7</f>
        <v>0</v>
      </c>
      <c r="BV54" s="90">
        <f t="shared" ca="1" si="291"/>
        <v>0</v>
      </c>
      <c r="BW54" s="90">
        <f t="shared" ca="1" si="291"/>
        <v>0</v>
      </c>
      <c r="BX54" s="90">
        <f t="shared" ca="1" si="291"/>
        <v>0</v>
      </c>
      <c r="BY54" s="90">
        <f t="shared" ca="1" si="291"/>
        <v>0</v>
      </c>
      <c r="BZ54" s="90">
        <f t="shared" ca="1" si="291"/>
        <v>0</v>
      </c>
      <c r="CA54" s="90">
        <f t="shared" ca="1" si="291"/>
        <v>0</v>
      </c>
      <c r="CB54" s="90">
        <f t="shared" ca="1" si="291"/>
        <v>0</v>
      </c>
      <c r="CC54" s="90">
        <f t="shared" ca="1" si="291"/>
        <v>0</v>
      </c>
      <c r="CD54" s="90">
        <f t="shared" ca="1" si="291"/>
        <v>0</v>
      </c>
      <c r="CE54" s="90">
        <f t="shared" ca="1" si="291"/>
        <v>0</v>
      </c>
      <c r="CF54" s="90">
        <f t="shared" ca="1" si="291"/>
        <v>0</v>
      </c>
      <c r="CG54" s="92">
        <f t="shared" ca="1" si="138"/>
        <v>0</v>
      </c>
      <c r="CH54" s="90">
        <f t="shared" ref="CH54:CX54" ca="1" si="292">$C54*CH$7</f>
        <v>0</v>
      </c>
      <c r="CI54" s="90">
        <f t="shared" ca="1" si="292"/>
        <v>0</v>
      </c>
      <c r="CJ54" s="90">
        <f t="shared" ca="1" si="292"/>
        <v>0</v>
      </c>
      <c r="CK54" s="90">
        <f t="shared" ca="1" si="292"/>
        <v>0</v>
      </c>
      <c r="CL54" s="90">
        <f t="shared" ca="1" si="292"/>
        <v>0</v>
      </c>
      <c r="CM54" s="90">
        <f t="shared" ca="1" si="292"/>
        <v>0</v>
      </c>
      <c r="CN54" s="90">
        <f t="shared" ca="1" si="292"/>
        <v>0</v>
      </c>
      <c r="CO54" s="90">
        <f t="shared" ca="1" si="292"/>
        <v>0</v>
      </c>
      <c r="CP54" s="90">
        <f t="shared" ca="1" si="292"/>
        <v>0</v>
      </c>
      <c r="CQ54" s="90">
        <f t="shared" ca="1" si="292"/>
        <v>0</v>
      </c>
      <c r="CR54" s="90">
        <f t="shared" ca="1" si="292"/>
        <v>0</v>
      </c>
      <c r="CS54" s="90">
        <f t="shared" ca="1" si="292"/>
        <v>0</v>
      </c>
      <c r="CT54" s="90">
        <f t="shared" ca="1" si="292"/>
        <v>0</v>
      </c>
      <c r="CU54" s="90">
        <f t="shared" ca="1" si="292"/>
        <v>0</v>
      </c>
      <c r="CV54" s="90">
        <f t="shared" ca="1" si="292"/>
        <v>0</v>
      </c>
      <c r="CW54" s="90">
        <f t="shared" ca="1" si="292"/>
        <v>0</v>
      </c>
      <c r="CX54" s="90">
        <f t="shared" ca="1" si="292"/>
        <v>0</v>
      </c>
      <c r="CY54" s="92">
        <f t="shared" ca="1" si="140"/>
        <v>0</v>
      </c>
      <c r="CZ54" s="90">
        <f t="shared" ref="CZ54:DU54" ca="1" si="293">$C54*CZ$7</f>
        <v>0</v>
      </c>
      <c r="DA54" s="90">
        <f t="shared" ca="1" si="293"/>
        <v>0</v>
      </c>
      <c r="DB54" s="90">
        <f t="shared" ca="1" si="293"/>
        <v>0</v>
      </c>
      <c r="DC54" s="90">
        <f t="shared" ca="1" si="293"/>
        <v>0</v>
      </c>
      <c r="DD54" s="90">
        <f t="shared" ca="1" si="293"/>
        <v>0</v>
      </c>
      <c r="DE54" s="90">
        <f t="shared" ca="1" si="293"/>
        <v>0</v>
      </c>
      <c r="DF54" s="90">
        <f t="shared" ca="1" si="293"/>
        <v>0</v>
      </c>
      <c r="DG54" s="90">
        <f t="shared" ca="1" si="293"/>
        <v>0</v>
      </c>
      <c r="DH54" s="90">
        <f t="shared" ca="1" si="293"/>
        <v>0</v>
      </c>
      <c r="DI54" s="90">
        <f t="shared" ca="1" si="293"/>
        <v>0</v>
      </c>
      <c r="DJ54" s="90">
        <f t="shared" ca="1" si="293"/>
        <v>0</v>
      </c>
      <c r="DK54" s="90">
        <f t="shared" ca="1" si="293"/>
        <v>0</v>
      </c>
      <c r="DL54" s="90">
        <f t="shared" ca="1" si="293"/>
        <v>0</v>
      </c>
      <c r="DM54" s="90">
        <f t="shared" ca="1" si="293"/>
        <v>0</v>
      </c>
      <c r="DN54" s="90">
        <f t="shared" ca="1" si="293"/>
        <v>0</v>
      </c>
      <c r="DO54" s="90">
        <f t="shared" ca="1" si="293"/>
        <v>0</v>
      </c>
      <c r="DP54" s="90">
        <f t="shared" ca="1" si="293"/>
        <v>0</v>
      </c>
      <c r="DQ54" s="90">
        <f t="shared" ca="1" si="293"/>
        <v>0</v>
      </c>
      <c r="DR54" s="90">
        <f t="shared" ca="1" si="293"/>
        <v>0</v>
      </c>
      <c r="DS54" s="90">
        <f t="shared" ca="1" si="293"/>
        <v>0</v>
      </c>
      <c r="DT54" s="90">
        <f t="shared" ca="1" si="293"/>
        <v>0</v>
      </c>
      <c r="DU54" s="90">
        <f t="shared" ca="1" si="293"/>
        <v>0</v>
      </c>
      <c r="DV54" s="92">
        <f t="shared" ca="1" si="60"/>
        <v>0</v>
      </c>
      <c r="DW54" s="90">
        <f t="shared" ref="DW54:EA54" ca="1" si="294">$C54*DW$7</f>
        <v>0</v>
      </c>
      <c r="DX54" s="90">
        <f t="shared" ca="1" si="294"/>
        <v>0</v>
      </c>
      <c r="DY54" s="90">
        <f t="shared" ca="1" si="294"/>
        <v>0</v>
      </c>
      <c r="DZ54" s="90">
        <f t="shared" ca="1" si="294"/>
        <v>0</v>
      </c>
      <c r="EA54" s="90">
        <f t="shared" ca="1" si="294"/>
        <v>0</v>
      </c>
      <c r="EB54" s="92">
        <f t="shared" ca="1" si="61"/>
        <v>0</v>
      </c>
      <c r="EC54" s="90">
        <f t="shared" ref="EC54:FD54" ca="1" si="295">$C54*EC$7</f>
        <v>0</v>
      </c>
      <c r="ED54" s="90">
        <f t="shared" ca="1" si="295"/>
        <v>0</v>
      </c>
      <c r="EE54" s="90">
        <f t="shared" ca="1" si="295"/>
        <v>0</v>
      </c>
      <c r="EF54" s="90">
        <f t="shared" ca="1" si="295"/>
        <v>0</v>
      </c>
      <c r="EG54" s="90">
        <f t="shared" ca="1" si="295"/>
        <v>0</v>
      </c>
      <c r="EH54" s="90">
        <f t="shared" ca="1" si="295"/>
        <v>0</v>
      </c>
      <c r="EI54" s="90">
        <f t="shared" ca="1" si="295"/>
        <v>0</v>
      </c>
      <c r="EJ54" s="90">
        <f t="shared" ca="1" si="295"/>
        <v>0</v>
      </c>
      <c r="EK54" s="90">
        <f t="shared" ca="1" si="295"/>
        <v>0</v>
      </c>
      <c r="EL54" s="90">
        <f t="shared" ca="1" si="295"/>
        <v>0</v>
      </c>
      <c r="EM54" s="90">
        <f t="shared" ca="1" si="295"/>
        <v>0</v>
      </c>
      <c r="EN54" s="90">
        <f t="shared" ca="1" si="295"/>
        <v>0</v>
      </c>
      <c r="EO54" s="90">
        <f t="shared" ca="1" si="295"/>
        <v>0</v>
      </c>
      <c r="EP54" s="90">
        <f t="shared" ca="1" si="295"/>
        <v>0</v>
      </c>
      <c r="EQ54" s="90">
        <f t="shared" ca="1" si="295"/>
        <v>0</v>
      </c>
      <c r="ER54" s="90">
        <f t="shared" ca="1" si="295"/>
        <v>0</v>
      </c>
      <c r="ES54" s="90">
        <f t="shared" ca="1" si="295"/>
        <v>0</v>
      </c>
      <c r="ET54" s="90">
        <f t="shared" ca="1" si="295"/>
        <v>0</v>
      </c>
      <c r="EU54" s="90">
        <f t="shared" ca="1" si="295"/>
        <v>0</v>
      </c>
      <c r="EV54" s="90">
        <f t="shared" ca="1" si="295"/>
        <v>0</v>
      </c>
      <c r="EW54" s="90">
        <f t="shared" ca="1" si="295"/>
        <v>0</v>
      </c>
      <c r="EX54" s="90">
        <f t="shared" ca="1" si="295"/>
        <v>0</v>
      </c>
      <c r="EY54" s="90">
        <f t="shared" ca="1" si="295"/>
        <v>0</v>
      </c>
      <c r="EZ54" s="90">
        <f t="shared" ca="1" si="295"/>
        <v>0</v>
      </c>
      <c r="FA54" s="90">
        <f t="shared" ca="1" si="295"/>
        <v>0</v>
      </c>
      <c r="FB54" s="90">
        <f t="shared" ca="1" si="295"/>
        <v>0</v>
      </c>
      <c r="FC54" s="90">
        <f t="shared" ca="1" si="295"/>
        <v>0</v>
      </c>
      <c r="FD54" s="90">
        <f t="shared" ca="1" si="295"/>
        <v>0</v>
      </c>
      <c r="FE54" s="92">
        <f t="shared" ca="1" si="62"/>
        <v>0</v>
      </c>
      <c r="FF54" s="90">
        <f t="shared" ref="FF54:FV54" ca="1" si="296">$C54*FF$7</f>
        <v>0</v>
      </c>
      <c r="FG54" s="90">
        <f t="shared" ca="1" si="296"/>
        <v>0</v>
      </c>
      <c r="FH54" s="90">
        <f t="shared" ca="1" si="296"/>
        <v>0</v>
      </c>
      <c r="FI54" s="90">
        <f t="shared" ca="1" si="296"/>
        <v>0</v>
      </c>
      <c r="FJ54" s="90">
        <f t="shared" ca="1" si="296"/>
        <v>0</v>
      </c>
      <c r="FK54" s="90">
        <f t="shared" ca="1" si="296"/>
        <v>0</v>
      </c>
      <c r="FL54" s="90">
        <f t="shared" ca="1" si="296"/>
        <v>0</v>
      </c>
      <c r="FM54" s="90">
        <f t="shared" ca="1" si="296"/>
        <v>0</v>
      </c>
      <c r="FN54" s="90">
        <f t="shared" ca="1" si="296"/>
        <v>0</v>
      </c>
      <c r="FO54" s="90">
        <f t="shared" ca="1" si="296"/>
        <v>0</v>
      </c>
      <c r="FP54" s="90">
        <f t="shared" ca="1" si="296"/>
        <v>0</v>
      </c>
      <c r="FQ54" s="90">
        <f t="shared" ca="1" si="296"/>
        <v>0</v>
      </c>
      <c r="FR54" s="90">
        <f t="shared" ca="1" si="296"/>
        <v>0</v>
      </c>
      <c r="FS54" s="90">
        <f t="shared" ca="1" si="296"/>
        <v>0</v>
      </c>
      <c r="FT54" s="90">
        <f t="shared" ca="1" si="296"/>
        <v>0</v>
      </c>
      <c r="FU54" s="90">
        <f t="shared" ca="1" si="296"/>
        <v>0</v>
      </c>
      <c r="FV54" s="90">
        <f t="shared" ca="1" si="296"/>
        <v>0</v>
      </c>
      <c r="FW54" s="92">
        <f t="shared" ca="1" si="63"/>
        <v>0</v>
      </c>
      <c r="FX54" s="90">
        <f t="shared" ref="FX54:GR54" ca="1" si="297">$C54*FX$7</f>
        <v>0</v>
      </c>
      <c r="FY54" s="90">
        <f t="shared" ca="1" si="297"/>
        <v>0</v>
      </c>
      <c r="FZ54" s="90">
        <f t="shared" ca="1" si="297"/>
        <v>0</v>
      </c>
      <c r="GA54" s="90">
        <f t="shared" ca="1" si="297"/>
        <v>0</v>
      </c>
      <c r="GB54" s="90">
        <f t="shared" ca="1" si="297"/>
        <v>0</v>
      </c>
      <c r="GC54" s="90">
        <f t="shared" ca="1" si="297"/>
        <v>0</v>
      </c>
      <c r="GD54" s="90">
        <f t="shared" ca="1" si="297"/>
        <v>0</v>
      </c>
      <c r="GE54" s="90">
        <f t="shared" ca="1" si="297"/>
        <v>0</v>
      </c>
      <c r="GF54" s="90">
        <f t="shared" ca="1" si="297"/>
        <v>0</v>
      </c>
      <c r="GG54" s="90">
        <f t="shared" ca="1" si="297"/>
        <v>0</v>
      </c>
      <c r="GH54" s="90">
        <f t="shared" ca="1" si="297"/>
        <v>0</v>
      </c>
      <c r="GI54" s="90">
        <f t="shared" ca="1" si="297"/>
        <v>0</v>
      </c>
      <c r="GJ54" s="90">
        <f t="shared" ca="1" si="297"/>
        <v>0</v>
      </c>
      <c r="GK54" s="90">
        <f t="shared" ca="1" si="297"/>
        <v>0</v>
      </c>
      <c r="GL54" s="90">
        <f t="shared" ca="1" si="297"/>
        <v>0</v>
      </c>
      <c r="GM54" s="90">
        <f t="shared" ca="1" si="297"/>
        <v>0</v>
      </c>
      <c r="GN54" s="90">
        <f t="shared" ca="1" si="297"/>
        <v>0</v>
      </c>
      <c r="GO54" s="90">
        <f t="shared" ca="1" si="297"/>
        <v>0</v>
      </c>
      <c r="GP54" s="90">
        <f t="shared" ca="1" si="297"/>
        <v>0</v>
      </c>
      <c r="GQ54" s="90">
        <f t="shared" ca="1" si="297"/>
        <v>0</v>
      </c>
      <c r="GR54" s="90">
        <f t="shared" ca="1" si="297"/>
        <v>0</v>
      </c>
      <c r="GS54" s="92">
        <f t="shared" ca="1" si="64"/>
        <v>0</v>
      </c>
      <c r="GT54" s="90">
        <f t="shared" ref="GT54:HD54" ca="1" si="298">$C54*GT$7</f>
        <v>0</v>
      </c>
      <c r="GU54" s="90">
        <f t="shared" ca="1" si="298"/>
        <v>0</v>
      </c>
      <c r="GV54" s="90">
        <f t="shared" ca="1" si="298"/>
        <v>0</v>
      </c>
      <c r="GW54" s="90">
        <f t="shared" ca="1" si="298"/>
        <v>0</v>
      </c>
      <c r="GX54" s="90">
        <f t="shared" ca="1" si="298"/>
        <v>0</v>
      </c>
      <c r="GY54" s="90">
        <f t="shared" ca="1" si="298"/>
        <v>0</v>
      </c>
      <c r="GZ54" s="90">
        <f t="shared" ca="1" si="298"/>
        <v>0</v>
      </c>
      <c r="HA54" s="90">
        <f t="shared" ca="1" si="298"/>
        <v>0</v>
      </c>
      <c r="HB54" s="90">
        <f t="shared" ca="1" si="298"/>
        <v>0</v>
      </c>
      <c r="HC54" s="90">
        <f t="shared" ca="1" si="298"/>
        <v>0</v>
      </c>
      <c r="HD54" s="90">
        <f t="shared" ca="1" si="298"/>
        <v>0</v>
      </c>
      <c r="HE54" s="92">
        <f t="shared" ca="1" si="65"/>
        <v>0</v>
      </c>
      <c r="HF54" s="90">
        <f t="shared" ref="HF54:HU54" ca="1" si="299">$C54*HF$7</f>
        <v>0</v>
      </c>
      <c r="HG54" s="90">
        <f t="shared" ca="1" si="299"/>
        <v>0</v>
      </c>
      <c r="HH54" s="90">
        <f t="shared" ca="1" si="299"/>
        <v>0</v>
      </c>
      <c r="HI54" s="90">
        <f t="shared" ca="1" si="299"/>
        <v>0</v>
      </c>
      <c r="HJ54" s="90">
        <f t="shared" ca="1" si="299"/>
        <v>0</v>
      </c>
      <c r="HK54" s="90">
        <f t="shared" ca="1" si="299"/>
        <v>0</v>
      </c>
      <c r="HL54" s="90">
        <f t="shared" ca="1" si="299"/>
        <v>0</v>
      </c>
      <c r="HM54" s="90">
        <f t="shared" ca="1" si="299"/>
        <v>0</v>
      </c>
      <c r="HN54" s="90">
        <f t="shared" ca="1" si="299"/>
        <v>0</v>
      </c>
      <c r="HO54" s="90">
        <f t="shared" ca="1" si="299"/>
        <v>0</v>
      </c>
      <c r="HP54" s="90">
        <f t="shared" ca="1" si="299"/>
        <v>0</v>
      </c>
      <c r="HQ54" s="90">
        <f t="shared" ca="1" si="299"/>
        <v>0</v>
      </c>
      <c r="HR54" s="90">
        <f t="shared" ca="1" si="299"/>
        <v>0</v>
      </c>
      <c r="HS54" s="90">
        <f t="shared" ca="1" si="299"/>
        <v>0</v>
      </c>
      <c r="HT54" s="90">
        <f t="shared" ca="1" si="299"/>
        <v>0</v>
      </c>
      <c r="HU54" s="90">
        <f t="shared" ca="1" si="299"/>
        <v>0</v>
      </c>
      <c r="HV54" s="92">
        <f t="shared" ca="1" si="66"/>
        <v>0</v>
      </c>
      <c r="HW54" s="90">
        <f t="shared" ref="HW54:IE54" ca="1" si="300">$C54*HW$7</f>
        <v>0</v>
      </c>
      <c r="HX54" s="90">
        <f t="shared" ca="1" si="300"/>
        <v>0</v>
      </c>
      <c r="HY54" s="90">
        <f t="shared" ca="1" si="300"/>
        <v>0</v>
      </c>
      <c r="HZ54" s="90">
        <f t="shared" ca="1" si="300"/>
        <v>0</v>
      </c>
      <c r="IA54" s="90">
        <f t="shared" ca="1" si="300"/>
        <v>0</v>
      </c>
      <c r="IB54" s="90">
        <f t="shared" ca="1" si="300"/>
        <v>0</v>
      </c>
      <c r="IC54" s="90">
        <f t="shared" ca="1" si="300"/>
        <v>0</v>
      </c>
      <c r="ID54" s="90">
        <f t="shared" ca="1" si="300"/>
        <v>0</v>
      </c>
      <c r="IE54" s="90">
        <f t="shared" ca="1" si="300"/>
        <v>0</v>
      </c>
      <c r="IF54" s="92">
        <f t="shared" ca="1" si="149"/>
        <v>0</v>
      </c>
      <c r="IG54" s="90">
        <f t="shared" ref="IG54:IX54" ca="1" si="301">$C54*IG$7</f>
        <v>0</v>
      </c>
      <c r="IH54" s="90">
        <f t="shared" ca="1" si="301"/>
        <v>0</v>
      </c>
      <c r="II54" s="90">
        <f t="shared" ca="1" si="301"/>
        <v>0</v>
      </c>
      <c r="IJ54" s="90">
        <f t="shared" ca="1" si="301"/>
        <v>0</v>
      </c>
      <c r="IK54" s="90">
        <f t="shared" ca="1" si="301"/>
        <v>0</v>
      </c>
      <c r="IL54" s="90">
        <f t="shared" ca="1" si="301"/>
        <v>0</v>
      </c>
      <c r="IM54" s="90">
        <f t="shared" ca="1" si="301"/>
        <v>0</v>
      </c>
      <c r="IN54" s="90">
        <f t="shared" ca="1" si="301"/>
        <v>0</v>
      </c>
      <c r="IO54" s="90">
        <f t="shared" ca="1" si="301"/>
        <v>0</v>
      </c>
      <c r="IP54" s="90">
        <f t="shared" ca="1" si="301"/>
        <v>0</v>
      </c>
      <c r="IQ54" s="90">
        <f t="shared" ca="1" si="301"/>
        <v>0</v>
      </c>
      <c r="IR54" s="90">
        <f t="shared" ca="1" si="301"/>
        <v>0</v>
      </c>
      <c r="IS54" s="90">
        <f t="shared" ca="1" si="301"/>
        <v>0</v>
      </c>
      <c r="IT54" s="90">
        <f t="shared" ca="1" si="301"/>
        <v>0</v>
      </c>
      <c r="IU54" s="90">
        <f t="shared" ca="1" si="301"/>
        <v>0</v>
      </c>
      <c r="IV54" s="90">
        <f t="shared" ca="1" si="301"/>
        <v>0</v>
      </c>
      <c r="IW54" s="90">
        <f t="shared" ca="1" si="301"/>
        <v>0</v>
      </c>
      <c r="IX54" s="90">
        <f t="shared" ca="1" si="301"/>
        <v>0</v>
      </c>
      <c r="IY54" s="92">
        <f t="shared" ca="1" si="151"/>
        <v>0</v>
      </c>
      <c r="IZ54" s="90">
        <f t="shared" ref="IZ54:JS54" ca="1" si="302">$C54*IZ$7</f>
        <v>0</v>
      </c>
      <c r="JA54" s="90">
        <f t="shared" ca="1" si="302"/>
        <v>0</v>
      </c>
      <c r="JB54" s="90">
        <f t="shared" ca="1" si="302"/>
        <v>0</v>
      </c>
      <c r="JC54" s="90">
        <f t="shared" ca="1" si="302"/>
        <v>0</v>
      </c>
      <c r="JD54" s="90">
        <f t="shared" ca="1" si="302"/>
        <v>0</v>
      </c>
      <c r="JE54" s="90">
        <f t="shared" ca="1" si="302"/>
        <v>0</v>
      </c>
      <c r="JF54" s="90">
        <f t="shared" ca="1" si="302"/>
        <v>0</v>
      </c>
      <c r="JG54" s="90">
        <f t="shared" ca="1" si="302"/>
        <v>0</v>
      </c>
      <c r="JH54" s="90">
        <f t="shared" ca="1" si="302"/>
        <v>0</v>
      </c>
      <c r="JI54" s="90">
        <f t="shared" ca="1" si="302"/>
        <v>0</v>
      </c>
      <c r="JJ54" s="90">
        <f t="shared" ca="1" si="302"/>
        <v>0</v>
      </c>
      <c r="JK54" s="90">
        <f t="shared" ca="1" si="302"/>
        <v>0</v>
      </c>
      <c r="JL54" s="90">
        <f t="shared" ca="1" si="302"/>
        <v>0</v>
      </c>
      <c r="JM54" s="90">
        <f t="shared" ca="1" si="302"/>
        <v>0</v>
      </c>
      <c r="JN54" s="90">
        <f t="shared" ca="1" si="302"/>
        <v>0</v>
      </c>
      <c r="JO54" s="90">
        <f t="shared" ca="1" si="302"/>
        <v>0</v>
      </c>
      <c r="JP54" s="90">
        <f t="shared" ca="1" si="302"/>
        <v>0</v>
      </c>
      <c r="JQ54" s="90">
        <f t="shared" ca="1" si="302"/>
        <v>0</v>
      </c>
      <c r="JR54" s="90">
        <f t="shared" ca="1" si="302"/>
        <v>0</v>
      </c>
      <c r="JS54" s="90">
        <f t="shared" ca="1" si="302"/>
        <v>0</v>
      </c>
      <c r="JT54" s="92">
        <f t="shared" ca="1" si="153"/>
        <v>0</v>
      </c>
      <c r="JU54" s="90">
        <f t="shared" ref="JU54:LL54" ca="1" si="303">$C54*JU$7</f>
        <v>0</v>
      </c>
      <c r="JV54" s="90">
        <f t="shared" ca="1" si="303"/>
        <v>0</v>
      </c>
      <c r="JW54" s="90">
        <f t="shared" ca="1" si="303"/>
        <v>0</v>
      </c>
      <c r="JX54" s="90">
        <f t="shared" ca="1" si="303"/>
        <v>0</v>
      </c>
      <c r="JY54" s="90">
        <f t="shared" ca="1" si="303"/>
        <v>0</v>
      </c>
      <c r="JZ54" s="90">
        <f t="shared" ca="1" si="303"/>
        <v>0</v>
      </c>
      <c r="KA54" s="90">
        <f t="shared" ca="1" si="303"/>
        <v>0</v>
      </c>
      <c r="KB54" s="90">
        <f t="shared" ca="1" si="303"/>
        <v>0</v>
      </c>
      <c r="KC54" s="90">
        <f t="shared" ca="1" si="303"/>
        <v>0</v>
      </c>
      <c r="KD54" s="90">
        <f t="shared" ca="1" si="303"/>
        <v>0</v>
      </c>
      <c r="KE54" s="90">
        <f t="shared" ca="1" si="303"/>
        <v>0</v>
      </c>
      <c r="KF54" s="90">
        <f t="shared" ca="1" si="303"/>
        <v>0</v>
      </c>
      <c r="KG54" s="90">
        <f t="shared" ca="1" si="303"/>
        <v>0</v>
      </c>
      <c r="KH54" s="90">
        <f t="shared" ca="1" si="303"/>
        <v>0</v>
      </c>
      <c r="KI54" s="90">
        <f t="shared" ca="1" si="303"/>
        <v>0</v>
      </c>
      <c r="KJ54" s="90">
        <f t="shared" ca="1" si="303"/>
        <v>0</v>
      </c>
      <c r="KK54" s="90">
        <f t="shared" ca="1" si="303"/>
        <v>0</v>
      </c>
      <c r="KL54" s="90">
        <f t="shared" ca="1" si="303"/>
        <v>0</v>
      </c>
      <c r="KM54" s="90">
        <f t="shared" ca="1" si="303"/>
        <v>0</v>
      </c>
      <c r="KN54" s="90">
        <f t="shared" ca="1" si="303"/>
        <v>0</v>
      </c>
      <c r="KO54" s="90">
        <f t="shared" ca="1" si="303"/>
        <v>0</v>
      </c>
      <c r="KP54" s="90">
        <f t="shared" ca="1" si="303"/>
        <v>0</v>
      </c>
      <c r="KQ54" s="90">
        <f t="shared" ca="1" si="303"/>
        <v>0</v>
      </c>
      <c r="KR54" s="90">
        <f t="shared" ca="1" si="303"/>
        <v>0</v>
      </c>
      <c r="KS54" s="90">
        <f t="shared" ca="1" si="303"/>
        <v>0</v>
      </c>
      <c r="KT54" s="90">
        <f t="shared" ca="1" si="303"/>
        <v>0</v>
      </c>
      <c r="KU54" s="90">
        <f t="shared" ca="1" si="303"/>
        <v>0</v>
      </c>
      <c r="KV54" s="90">
        <f t="shared" ca="1" si="303"/>
        <v>0</v>
      </c>
      <c r="KW54" s="90">
        <f t="shared" ca="1" si="303"/>
        <v>0</v>
      </c>
      <c r="KX54" s="90">
        <f t="shared" ca="1" si="303"/>
        <v>0</v>
      </c>
      <c r="KY54" s="90">
        <f t="shared" ca="1" si="303"/>
        <v>0</v>
      </c>
      <c r="KZ54" s="90">
        <f t="shared" ca="1" si="303"/>
        <v>0</v>
      </c>
      <c r="LA54" s="90">
        <f t="shared" ca="1" si="303"/>
        <v>0</v>
      </c>
      <c r="LB54" s="90">
        <f t="shared" ca="1" si="303"/>
        <v>0</v>
      </c>
      <c r="LC54" s="90">
        <f t="shared" ca="1" si="303"/>
        <v>0</v>
      </c>
      <c r="LD54" s="90">
        <f t="shared" ca="1" si="303"/>
        <v>0</v>
      </c>
      <c r="LE54" s="90">
        <f t="shared" ca="1" si="303"/>
        <v>0</v>
      </c>
      <c r="LF54" s="90">
        <f t="shared" ca="1" si="303"/>
        <v>0</v>
      </c>
      <c r="LG54" s="90">
        <f t="shared" ca="1" si="303"/>
        <v>0</v>
      </c>
      <c r="LH54" s="90">
        <f t="shared" ca="1" si="303"/>
        <v>0</v>
      </c>
      <c r="LI54" s="90">
        <f t="shared" ca="1" si="303"/>
        <v>0</v>
      </c>
      <c r="LJ54" s="90">
        <f t="shared" ca="1" si="303"/>
        <v>0</v>
      </c>
      <c r="LK54" s="90">
        <f t="shared" ca="1" si="303"/>
        <v>0</v>
      </c>
      <c r="LL54" s="90">
        <f t="shared" ca="1" si="303"/>
        <v>0</v>
      </c>
      <c r="LM54" s="92">
        <f t="shared" ca="1" si="67"/>
        <v>0</v>
      </c>
      <c r="LN54" s="90">
        <f t="shared" ref="LN54:LR54" ca="1" si="304">$C54*LN$7</f>
        <v>0</v>
      </c>
      <c r="LO54" s="90">
        <f t="shared" ca="1" si="304"/>
        <v>0</v>
      </c>
      <c r="LP54" s="90">
        <f t="shared" ca="1" si="304"/>
        <v>0</v>
      </c>
      <c r="LQ54" s="90">
        <f t="shared" ca="1" si="304"/>
        <v>0</v>
      </c>
      <c r="LR54" s="90">
        <f t="shared" ca="1" si="304"/>
        <v>0</v>
      </c>
      <c r="LS54" s="92">
        <f t="shared" ca="1" si="68"/>
        <v>0</v>
      </c>
      <c r="LT54" s="90">
        <f t="shared" ref="LT54:MF54" ca="1" si="305">$C54*LT$7</f>
        <v>0</v>
      </c>
      <c r="LU54" s="90">
        <f t="shared" ca="1" si="305"/>
        <v>0</v>
      </c>
      <c r="LV54" s="90">
        <f t="shared" ca="1" si="305"/>
        <v>0</v>
      </c>
      <c r="LW54" s="90">
        <f t="shared" ca="1" si="305"/>
        <v>0</v>
      </c>
      <c r="LX54" s="90">
        <f t="shared" ca="1" si="305"/>
        <v>0</v>
      </c>
      <c r="LY54" s="90">
        <f t="shared" ca="1" si="305"/>
        <v>0</v>
      </c>
      <c r="LZ54" s="90">
        <f t="shared" ca="1" si="305"/>
        <v>0</v>
      </c>
      <c r="MA54" s="90">
        <f t="shared" ca="1" si="305"/>
        <v>0</v>
      </c>
      <c r="MB54" s="90">
        <f t="shared" ca="1" si="305"/>
        <v>0</v>
      </c>
      <c r="MC54" s="90">
        <f t="shared" ca="1" si="305"/>
        <v>0</v>
      </c>
      <c r="MD54" s="90">
        <f t="shared" ca="1" si="305"/>
        <v>0</v>
      </c>
      <c r="ME54" s="90">
        <f t="shared" ca="1" si="305"/>
        <v>0</v>
      </c>
      <c r="MF54" s="90">
        <f t="shared" ca="1" si="305"/>
        <v>0</v>
      </c>
      <c r="MG54" s="92">
        <f t="shared" ca="1" si="69"/>
        <v>0</v>
      </c>
      <c r="MH54" s="90">
        <f t="shared" ref="MH54:NB54" ca="1" si="306">$C54*MH$7</f>
        <v>0</v>
      </c>
      <c r="MI54" s="90">
        <f t="shared" ca="1" si="306"/>
        <v>0</v>
      </c>
      <c r="MJ54" s="90">
        <f t="shared" ca="1" si="306"/>
        <v>0</v>
      </c>
      <c r="MK54" s="90">
        <f t="shared" ca="1" si="306"/>
        <v>0</v>
      </c>
      <c r="ML54" s="90">
        <f t="shared" ca="1" si="306"/>
        <v>0</v>
      </c>
      <c r="MM54" s="90">
        <f t="shared" ca="1" si="306"/>
        <v>0</v>
      </c>
      <c r="MN54" s="90">
        <f t="shared" ca="1" si="306"/>
        <v>0</v>
      </c>
      <c r="MO54" s="90">
        <f t="shared" ca="1" si="306"/>
        <v>0</v>
      </c>
      <c r="MP54" s="90">
        <f t="shared" ca="1" si="306"/>
        <v>0</v>
      </c>
      <c r="MQ54" s="90">
        <f t="shared" ca="1" si="306"/>
        <v>0</v>
      </c>
      <c r="MR54" s="90">
        <f t="shared" ca="1" si="306"/>
        <v>0</v>
      </c>
      <c r="MS54" s="90">
        <f t="shared" ca="1" si="306"/>
        <v>0</v>
      </c>
      <c r="MT54" s="90">
        <f t="shared" ca="1" si="306"/>
        <v>0</v>
      </c>
      <c r="MU54" s="90">
        <f t="shared" ca="1" si="306"/>
        <v>0</v>
      </c>
      <c r="MV54" s="90">
        <f t="shared" ca="1" si="306"/>
        <v>0</v>
      </c>
      <c r="MW54" s="90">
        <f t="shared" ca="1" si="306"/>
        <v>0</v>
      </c>
      <c r="MX54" s="90">
        <f t="shared" ca="1" si="306"/>
        <v>0</v>
      </c>
      <c r="MY54" s="90">
        <f t="shared" ca="1" si="306"/>
        <v>0</v>
      </c>
      <c r="MZ54" s="90">
        <f t="shared" ca="1" si="306"/>
        <v>0</v>
      </c>
      <c r="NA54" s="90">
        <f t="shared" ca="1" si="306"/>
        <v>0</v>
      </c>
      <c r="NB54" s="90">
        <f t="shared" ca="1" si="306"/>
        <v>0</v>
      </c>
      <c r="NC54" s="92">
        <f t="shared" ca="1" si="70"/>
        <v>0</v>
      </c>
      <c r="ND54" s="90">
        <f t="shared" ref="ND54:NI54" ca="1" si="307">$C54*ND$7</f>
        <v>0</v>
      </c>
      <c r="NE54" s="90">
        <f t="shared" ca="1" si="307"/>
        <v>0</v>
      </c>
      <c r="NF54" s="90">
        <f t="shared" ca="1" si="307"/>
        <v>0</v>
      </c>
      <c r="NG54" s="90">
        <f t="shared" ca="1" si="307"/>
        <v>0</v>
      </c>
      <c r="NH54" s="90">
        <f t="shared" ca="1" si="307"/>
        <v>0</v>
      </c>
      <c r="NI54" s="90">
        <f t="shared" ca="1" si="307"/>
        <v>0</v>
      </c>
      <c r="NJ54" s="93">
        <f t="shared" ca="1" si="159"/>
        <v>0</v>
      </c>
      <c r="NK54" s="94">
        <f t="shared" ca="1" si="160"/>
        <v>0</v>
      </c>
    </row>
    <row r="55" spans="1:375" x14ac:dyDescent="0.25">
      <c r="A55" s="67">
        <v>90000</v>
      </c>
      <c r="B55" s="89" t="s">
        <v>333</v>
      </c>
      <c r="C55" s="90">
        <f ca="1">IFERROR(HLOOKUP($A55,Náklady_2018!$D$1:$MN$27,24,FALSE),0)</f>
        <v>0</v>
      </c>
      <c r="D55" s="19"/>
      <c r="E55" s="19"/>
      <c r="F55" s="91" t="str">
        <f>F12</f>
        <v>FTE(k)</v>
      </c>
      <c r="G55" s="92">
        <f t="shared" ca="1" si="58"/>
        <v>0</v>
      </c>
      <c r="H55" s="90">
        <f ca="1">$C55*H$12</f>
        <v>0</v>
      </c>
      <c r="I55" s="90">
        <f t="shared" ref="I55:BF58" ca="1" si="308">$C55*I$12</f>
        <v>0</v>
      </c>
      <c r="J55" s="90">
        <f t="shared" ca="1" si="308"/>
        <v>0</v>
      </c>
      <c r="K55" s="90">
        <f t="shared" ca="1" si="308"/>
        <v>0</v>
      </c>
      <c r="L55" s="90">
        <f t="shared" ca="1" si="308"/>
        <v>0</v>
      </c>
      <c r="M55" s="90">
        <f t="shared" ca="1" si="308"/>
        <v>0</v>
      </c>
      <c r="N55" s="90">
        <f t="shared" ca="1" si="308"/>
        <v>0</v>
      </c>
      <c r="O55" s="90">
        <f t="shared" ca="1" si="308"/>
        <v>0</v>
      </c>
      <c r="P55" s="90">
        <f t="shared" ca="1" si="308"/>
        <v>0</v>
      </c>
      <c r="Q55" s="90">
        <f t="shared" ca="1" si="308"/>
        <v>0</v>
      </c>
      <c r="R55" s="90">
        <f t="shared" ca="1" si="308"/>
        <v>0</v>
      </c>
      <c r="S55" s="90">
        <f t="shared" ca="1" si="308"/>
        <v>0</v>
      </c>
      <c r="T55" s="90">
        <f t="shared" ca="1" si="308"/>
        <v>0</v>
      </c>
      <c r="U55" s="90">
        <f t="shared" ca="1" si="308"/>
        <v>0</v>
      </c>
      <c r="V55" s="90">
        <f t="shared" ca="1" si="308"/>
        <v>0</v>
      </c>
      <c r="W55" s="90">
        <f t="shared" ca="1" si="308"/>
        <v>0</v>
      </c>
      <c r="X55" s="90">
        <f t="shared" ca="1" si="308"/>
        <v>0</v>
      </c>
      <c r="Y55" s="90">
        <f t="shared" ca="1" si="308"/>
        <v>0</v>
      </c>
      <c r="Z55" s="90">
        <f t="shared" ca="1" si="308"/>
        <v>0</v>
      </c>
      <c r="AA55" s="90">
        <f t="shared" ca="1" si="308"/>
        <v>0</v>
      </c>
      <c r="AB55" s="90">
        <f t="shared" ca="1" si="308"/>
        <v>0</v>
      </c>
      <c r="AC55" s="90">
        <f t="shared" ca="1" si="308"/>
        <v>0</v>
      </c>
      <c r="AD55" s="90">
        <f t="shared" ca="1" si="308"/>
        <v>0</v>
      </c>
      <c r="AE55" s="90">
        <f t="shared" ca="1" si="308"/>
        <v>0</v>
      </c>
      <c r="AF55" s="90">
        <f t="shared" ca="1" si="308"/>
        <v>0</v>
      </c>
      <c r="AG55" s="90">
        <f t="shared" ca="1" si="308"/>
        <v>0</v>
      </c>
      <c r="AH55" s="90">
        <f t="shared" ca="1" si="308"/>
        <v>0</v>
      </c>
      <c r="AI55" s="90">
        <f t="shared" ca="1" si="308"/>
        <v>0</v>
      </c>
      <c r="AJ55" s="90">
        <f t="shared" ca="1" si="308"/>
        <v>0</v>
      </c>
      <c r="AK55" s="90">
        <f t="shared" ca="1" si="308"/>
        <v>0</v>
      </c>
      <c r="AL55" s="90">
        <f t="shared" ca="1" si="308"/>
        <v>0</v>
      </c>
      <c r="AM55" s="90">
        <f t="shared" ca="1" si="308"/>
        <v>0</v>
      </c>
      <c r="AN55" s="90">
        <f t="shared" ca="1" si="308"/>
        <v>0</v>
      </c>
      <c r="AO55" s="90">
        <f t="shared" ca="1" si="308"/>
        <v>0</v>
      </c>
      <c r="AP55" s="90">
        <f t="shared" ca="1" si="308"/>
        <v>0</v>
      </c>
      <c r="AQ55" s="90">
        <f t="shared" ca="1" si="308"/>
        <v>0</v>
      </c>
      <c r="AR55" s="90">
        <f t="shared" ca="1" si="308"/>
        <v>0</v>
      </c>
      <c r="AS55" s="90">
        <f t="shared" ca="1" si="308"/>
        <v>0</v>
      </c>
      <c r="AT55" s="90">
        <f t="shared" ca="1" si="308"/>
        <v>0</v>
      </c>
      <c r="AU55" s="90">
        <f t="shared" ca="1" si="308"/>
        <v>0</v>
      </c>
      <c r="AV55" s="90">
        <f t="shared" ca="1" si="308"/>
        <v>0</v>
      </c>
      <c r="AW55" s="90">
        <f t="shared" ca="1" si="308"/>
        <v>0</v>
      </c>
      <c r="AX55" s="90">
        <f t="shared" ca="1" si="308"/>
        <v>0</v>
      </c>
      <c r="AY55" s="90">
        <f t="shared" ca="1" si="308"/>
        <v>0</v>
      </c>
      <c r="AZ55" s="90">
        <f t="shared" ca="1" si="308"/>
        <v>0</v>
      </c>
      <c r="BA55" s="90">
        <f t="shared" ca="1" si="308"/>
        <v>0</v>
      </c>
      <c r="BB55" s="90">
        <f t="shared" ca="1" si="308"/>
        <v>0</v>
      </c>
      <c r="BC55" s="90">
        <f t="shared" ca="1" si="308"/>
        <v>0</v>
      </c>
      <c r="BD55" s="92">
        <f t="shared" ca="1" si="59"/>
        <v>0</v>
      </c>
      <c r="BE55" s="90">
        <f t="shared" ca="1" si="308"/>
        <v>0</v>
      </c>
      <c r="BF55" s="90">
        <f t="shared" ca="1" si="308"/>
        <v>0</v>
      </c>
      <c r="BG55" s="90">
        <f t="shared" ref="BF55:CE58" ca="1" si="309">$C55*BG$12</f>
        <v>0</v>
      </c>
      <c r="BH55" s="90">
        <f t="shared" ca="1" si="309"/>
        <v>0</v>
      </c>
      <c r="BI55" s="90">
        <f t="shared" ca="1" si="309"/>
        <v>0</v>
      </c>
      <c r="BJ55" s="90">
        <f t="shared" ca="1" si="309"/>
        <v>0</v>
      </c>
      <c r="BK55" s="90">
        <f t="shared" ca="1" si="309"/>
        <v>0</v>
      </c>
      <c r="BL55" s="90">
        <f t="shared" ca="1" si="309"/>
        <v>0</v>
      </c>
      <c r="BM55" s="90">
        <f t="shared" ca="1" si="309"/>
        <v>0</v>
      </c>
      <c r="BN55" s="90">
        <f t="shared" ca="1" si="309"/>
        <v>0</v>
      </c>
      <c r="BO55" s="90">
        <f t="shared" ca="1" si="309"/>
        <v>0</v>
      </c>
      <c r="BP55" s="90">
        <f t="shared" ca="1" si="309"/>
        <v>0</v>
      </c>
      <c r="BQ55" s="90">
        <f t="shared" ca="1" si="309"/>
        <v>0</v>
      </c>
      <c r="BR55" s="90">
        <f t="shared" ca="1" si="309"/>
        <v>0</v>
      </c>
      <c r="BS55" s="90">
        <f t="shared" ca="1" si="309"/>
        <v>0</v>
      </c>
      <c r="BT55" s="90">
        <f t="shared" ca="1" si="309"/>
        <v>0</v>
      </c>
      <c r="BU55" s="90">
        <f t="shared" ca="1" si="309"/>
        <v>0</v>
      </c>
      <c r="BV55" s="90">
        <f t="shared" ca="1" si="309"/>
        <v>0</v>
      </c>
      <c r="BW55" s="90">
        <f t="shared" ca="1" si="309"/>
        <v>0</v>
      </c>
      <c r="BX55" s="90">
        <f t="shared" ca="1" si="309"/>
        <v>0</v>
      </c>
      <c r="BY55" s="90">
        <f t="shared" ca="1" si="309"/>
        <v>0</v>
      </c>
      <c r="BZ55" s="90">
        <f t="shared" ca="1" si="309"/>
        <v>0</v>
      </c>
      <c r="CA55" s="90">
        <f t="shared" ca="1" si="309"/>
        <v>0</v>
      </c>
      <c r="CB55" s="90">
        <f t="shared" ca="1" si="309"/>
        <v>0</v>
      </c>
      <c r="CC55" s="90">
        <f t="shared" ca="1" si="309"/>
        <v>0</v>
      </c>
      <c r="CD55" s="90">
        <f t="shared" ca="1" si="309"/>
        <v>0</v>
      </c>
      <c r="CE55" s="90">
        <f t="shared" ca="1" si="309"/>
        <v>0</v>
      </c>
      <c r="CF55" s="90">
        <f t="shared" ref="CF55:CG58" ca="1" si="310">$C55*CF$12</f>
        <v>0</v>
      </c>
      <c r="CG55" s="92">
        <f t="shared" ca="1" si="138"/>
        <v>0</v>
      </c>
      <c r="CH55" s="90">
        <f t="shared" ref="CH55:CI58" ca="1" si="311">$C55*CH$12</f>
        <v>0</v>
      </c>
      <c r="CI55" s="90">
        <f t="shared" ca="1" si="311"/>
        <v>0</v>
      </c>
      <c r="CJ55" s="90">
        <f t="shared" ref="CJ55:CY58" ca="1" si="312">$C55*CJ$12</f>
        <v>0</v>
      </c>
      <c r="CK55" s="90">
        <f t="shared" ca="1" si="312"/>
        <v>0</v>
      </c>
      <c r="CL55" s="90">
        <f t="shared" ca="1" si="312"/>
        <v>0</v>
      </c>
      <c r="CM55" s="90">
        <f t="shared" ca="1" si="312"/>
        <v>0</v>
      </c>
      <c r="CN55" s="90">
        <f t="shared" ca="1" si="312"/>
        <v>0</v>
      </c>
      <c r="CO55" s="90">
        <f t="shared" ca="1" si="312"/>
        <v>0</v>
      </c>
      <c r="CP55" s="90">
        <f t="shared" ca="1" si="312"/>
        <v>0</v>
      </c>
      <c r="CQ55" s="90">
        <f t="shared" ca="1" si="312"/>
        <v>0</v>
      </c>
      <c r="CR55" s="90">
        <f t="shared" ca="1" si="312"/>
        <v>0</v>
      </c>
      <c r="CS55" s="90">
        <f t="shared" ca="1" si="312"/>
        <v>0</v>
      </c>
      <c r="CT55" s="90">
        <f t="shared" ca="1" si="312"/>
        <v>0</v>
      </c>
      <c r="CU55" s="90">
        <f t="shared" ca="1" si="312"/>
        <v>0</v>
      </c>
      <c r="CV55" s="90">
        <f t="shared" ca="1" si="312"/>
        <v>0</v>
      </c>
      <c r="CW55" s="90">
        <f t="shared" ca="1" si="312"/>
        <v>0</v>
      </c>
      <c r="CX55" s="90">
        <f t="shared" ca="1" si="312"/>
        <v>0</v>
      </c>
      <c r="CY55" s="92">
        <f t="shared" ca="1" si="140"/>
        <v>0</v>
      </c>
      <c r="CZ55" s="90">
        <f t="shared" ref="CZ55:DO58" ca="1" si="313">$C55*CZ$12</f>
        <v>0</v>
      </c>
      <c r="DA55" s="90">
        <f t="shared" ca="1" si="313"/>
        <v>0</v>
      </c>
      <c r="DB55" s="90">
        <f t="shared" ca="1" si="313"/>
        <v>0</v>
      </c>
      <c r="DC55" s="90">
        <f t="shared" ca="1" si="313"/>
        <v>0</v>
      </c>
      <c r="DD55" s="90">
        <f t="shared" ca="1" si="313"/>
        <v>0</v>
      </c>
      <c r="DE55" s="90">
        <f t="shared" ca="1" si="313"/>
        <v>0</v>
      </c>
      <c r="DF55" s="90">
        <f t="shared" ca="1" si="313"/>
        <v>0</v>
      </c>
      <c r="DG55" s="90">
        <f t="shared" ca="1" si="313"/>
        <v>0</v>
      </c>
      <c r="DH55" s="90">
        <f t="shared" ca="1" si="313"/>
        <v>0</v>
      </c>
      <c r="DI55" s="90">
        <f t="shared" ca="1" si="313"/>
        <v>0</v>
      </c>
      <c r="DJ55" s="90">
        <f t="shared" ca="1" si="313"/>
        <v>0</v>
      </c>
      <c r="DK55" s="90">
        <f t="shared" ca="1" si="313"/>
        <v>0</v>
      </c>
      <c r="DL55" s="90">
        <f t="shared" ca="1" si="313"/>
        <v>0</v>
      </c>
      <c r="DM55" s="90">
        <f t="shared" ca="1" si="313"/>
        <v>0</v>
      </c>
      <c r="DN55" s="90">
        <f t="shared" ca="1" si="313"/>
        <v>0</v>
      </c>
      <c r="DO55" s="90">
        <f t="shared" ca="1" si="313"/>
        <v>0</v>
      </c>
      <c r="DP55" s="90">
        <f t="shared" ref="DP55:DV58" ca="1" si="314">$C55*DP$12</f>
        <v>0</v>
      </c>
      <c r="DQ55" s="90">
        <f t="shared" ca="1" si="314"/>
        <v>0</v>
      </c>
      <c r="DR55" s="90">
        <f t="shared" ca="1" si="314"/>
        <v>0</v>
      </c>
      <c r="DS55" s="90">
        <f t="shared" ca="1" si="314"/>
        <v>0</v>
      </c>
      <c r="DT55" s="90">
        <f t="shared" ca="1" si="314"/>
        <v>0</v>
      </c>
      <c r="DU55" s="90">
        <f t="shared" ca="1" si="314"/>
        <v>0</v>
      </c>
      <c r="DV55" s="92">
        <f t="shared" ca="1" si="60"/>
        <v>0</v>
      </c>
      <c r="DW55" s="90">
        <f t="shared" ref="DW55:EB58" ca="1" si="315">$C55*DW$12</f>
        <v>0</v>
      </c>
      <c r="DX55" s="90">
        <f t="shared" ca="1" si="315"/>
        <v>0</v>
      </c>
      <c r="DY55" s="90">
        <f t="shared" ca="1" si="315"/>
        <v>0</v>
      </c>
      <c r="DZ55" s="90">
        <f t="shared" ca="1" si="315"/>
        <v>0</v>
      </c>
      <c r="EA55" s="90">
        <f t="shared" ca="1" si="315"/>
        <v>0</v>
      </c>
      <c r="EB55" s="92">
        <f t="shared" ca="1" si="61"/>
        <v>0</v>
      </c>
      <c r="EC55" s="90">
        <f t="shared" ref="EC55:ER58" ca="1" si="316">$C55*EC$12</f>
        <v>0</v>
      </c>
      <c r="ED55" s="90">
        <f t="shared" ca="1" si="316"/>
        <v>0</v>
      </c>
      <c r="EE55" s="90">
        <f t="shared" ca="1" si="316"/>
        <v>0</v>
      </c>
      <c r="EF55" s="90">
        <f t="shared" ca="1" si="316"/>
        <v>0</v>
      </c>
      <c r="EG55" s="90">
        <f t="shared" ca="1" si="316"/>
        <v>0</v>
      </c>
      <c r="EH55" s="90">
        <f t="shared" ca="1" si="316"/>
        <v>0</v>
      </c>
      <c r="EI55" s="90">
        <f t="shared" ca="1" si="316"/>
        <v>0</v>
      </c>
      <c r="EJ55" s="90">
        <f t="shared" ca="1" si="316"/>
        <v>0</v>
      </c>
      <c r="EK55" s="90">
        <f t="shared" ca="1" si="316"/>
        <v>0</v>
      </c>
      <c r="EL55" s="90">
        <f t="shared" ca="1" si="316"/>
        <v>0</v>
      </c>
      <c r="EM55" s="90">
        <f t="shared" ca="1" si="316"/>
        <v>0</v>
      </c>
      <c r="EN55" s="90">
        <f t="shared" ca="1" si="316"/>
        <v>0</v>
      </c>
      <c r="EO55" s="90">
        <f t="shared" ca="1" si="316"/>
        <v>0</v>
      </c>
      <c r="EP55" s="90">
        <f t="shared" ca="1" si="316"/>
        <v>0</v>
      </c>
      <c r="EQ55" s="90">
        <f t="shared" ca="1" si="316"/>
        <v>0</v>
      </c>
      <c r="ER55" s="90">
        <f t="shared" ca="1" si="316"/>
        <v>0</v>
      </c>
      <c r="ES55" s="90">
        <f t="shared" ref="ED55:FD58" ca="1" si="317">$C55*ES$12</f>
        <v>0</v>
      </c>
      <c r="ET55" s="90">
        <f t="shared" ca="1" si="317"/>
        <v>0</v>
      </c>
      <c r="EU55" s="90">
        <f t="shared" ca="1" si="317"/>
        <v>0</v>
      </c>
      <c r="EV55" s="90">
        <f t="shared" ca="1" si="317"/>
        <v>0</v>
      </c>
      <c r="EW55" s="90">
        <f t="shared" ca="1" si="317"/>
        <v>0</v>
      </c>
      <c r="EX55" s="90">
        <f t="shared" ca="1" si="317"/>
        <v>0</v>
      </c>
      <c r="EY55" s="90">
        <f t="shared" ca="1" si="317"/>
        <v>0</v>
      </c>
      <c r="EZ55" s="90">
        <f t="shared" ca="1" si="317"/>
        <v>0</v>
      </c>
      <c r="FA55" s="90">
        <f t="shared" ca="1" si="317"/>
        <v>0</v>
      </c>
      <c r="FB55" s="90">
        <f t="shared" ca="1" si="317"/>
        <v>0</v>
      </c>
      <c r="FC55" s="90">
        <f t="shared" ca="1" si="317"/>
        <v>0</v>
      </c>
      <c r="FD55" s="90">
        <f t="shared" ca="1" si="317"/>
        <v>0</v>
      </c>
      <c r="FE55" s="92">
        <f t="shared" ca="1" si="62"/>
        <v>0</v>
      </c>
      <c r="FF55" s="90">
        <f t="shared" ref="FF55:FU58" ca="1" si="318">$C55*FF$12</f>
        <v>0</v>
      </c>
      <c r="FG55" s="90">
        <f t="shared" ca="1" si="318"/>
        <v>0</v>
      </c>
      <c r="FH55" s="90">
        <f t="shared" ca="1" si="318"/>
        <v>0</v>
      </c>
      <c r="FI55" s="90">
        <f t="shared" ca="1" si="318"/>
        <v>0</v>
      </c>
      <c r="FJ55" s="90">
        <f t="shared" ca="1" si="318"/>
        <v>0</v>
      </c>
      <c r="FK55" s="90">
        <f t="shared" ca="1" si="318"/>
        <v>0</v>
      </c>
      <c r="FL55" s="90">
        <f t="shared" ca="1" si="318"/>
        <v>0</v>
      </c>
      <c r="FM55" s="90">
        <f t="shared" ca="1" si="318"/>
        <v>0</v>
      </c>
      <c r="FN55" s="90">
        <f t="shared" ca="1" si="318"/>
        <v>0</v>
      </c>
      <c r="FO55" s="90">
        <f t="shared" ca="1" si="318"/>
        <v>0</v>
      </c>
      <c r="FP55" s="90">
        <f t="shared" ca="1" si="318"/>
        <v>0</v>
      </c>
      <c r="FQ55" s="90">
        <f t="shared" ca="1" si="318"/>
        <v>0</v>
      </c>
      <c r="FR55" s="90">
        <f t="shared" ca="1" si="318"/>
        <v>0</v>
      </c>
      <c r="FS55" s="90">
        <f t="shared" ca="1" si="318"/>
        <v>0</v>
      </c>
      <c r="FT55" s="90">
        <f t="shared" ca="1" si="318"/>
        <v>0</v>
      </c>
      <c r="FU55" s="90">
        <f t="shared" ca="1" si="318"/>
        <v>0</v>
      </c>
      <c r="FV55" s="90">
        <f t="shared" ref="FT55:FW58" ca="1" si="319">$C55*FV$12</f>
        <v>0</v>
      </c>
      <c r="FW55" s="92">
        <f t="shared" ca="1" si="63"/>
        <v>0</v>
      </c>
      <c r="FX55" s="90">
        <f t="shared" ref="FX55:GM58" ca="1" si="320">$C55*FX$12</f>
        <v>0</v>
      </c>
      <c r="FY55" s="90">
        <f t="shared" ca="1" si="320"/>
        <v>0</v>
      </c>
      <c r="FZ55" s="90">
        <f t="shared" ca="1" si="320"/>
        <v>0</v>
      </c>
      <c r="GA55" s="90">
        <f t="shared" ca="1" si="320"/>
        <v>0</v>
      </c>
      <c r="GB55" s="90">
        <f t="shared" ca="1" si="320"/>
        <v>0</v>
      </c>
      <c r="GC55" s="90">
        <f t="shared" ca="1" si="320"/>
        <v>0</v>
      </c>
      <c r="GD55" s="90">
        <f t="shared" ca="1" si="320"/>
        <v>0</v>
      </c>
      <c r="GE55" s="90">
        <f t="shared" ca="1" si="320"/>
        <v>0</v>
      </c>
      <c r="GF55" s="90">
        <f t="shared" ca="1" si="320"/>
        <v>0</v>
      </c>
      <c r="GG55" s="90">
        <f t="shared" ca="1" si="320"/>
        <v>0</v>
      </c>
      <c r="GH55" s="90">
        <f t="shared" ca="1" si="320"/>
        <v>0</v>
      </c>
      <c r="GI55" s="90">
        <f t="shared" ca="1" si="320"/>
        <v>0</v>
      </c>
      <c r="GJ55" s="90">
        <f t="shared" ca="1" si="320"/>
        <v>0</v>
      </c>
      <c r="GK55" s="90">
        <f t="shared" ca="1" si="320"/>
        <v>0</v>
      </c>
      <c r="GL55" s="90">
        <f t="shared" ca="1" si="320"/>
        <v>0</v>
      </c>
      <c r="GM55" s="90">
        <f t="shared" ca="1" si="320"/>
        <v>0</v>
      </c>
      <c r="GN55" s="90">
        <f t="shared" ref="FY55:GR58" ca="1" si="321">$C55*GN$12</f>
        <v>0</v>
      </c>
      <c r="GO55" s="90">
        <f t="shared" ca="1" si="321"/>
        <v>0</v>
      </c>
      <c r="GP55" s="90">
        <f t="shared" ca="1" si="321"/>
        <v>0</v>
      </c>
      <c r="GQ55" s="90">
        <f t="shared" ca="1" si="321"/>
        <v>0</v>
      </c>
      <c r="GR55" s="90">
        <f t="shared" ca="1" si="321"/>
        <v>0</v>
      </c>
      <c r="GS55" s="92">
        <f t="shared" ca="1" si="64"/>
        <v>0</v>
      </c>
      <c r="GT55" s="90">
        <f t="shared" ref="GT55:HE58" ca="1" si="322">$C55*GT$12</f>
        <v>0</v>
      </c>
      <c r="GU55" s="90">
        <f t="shared" ca="1" si="322"/>
        <v>0</v>
      </c>
      <c r="GV55" s="90">
        <f t="shared" ca="1" si="322"/>
        <v>0</v>
      </c>
      <c r="GW55" s="90">
        <f t="shared" ca="1" si="322"/>
        <v>0</v>
      </c>
      <c r="GX55" s="90">
        <f t="shared" ca="1" si="322"/>
        <v>0</v>
      </c>
      <c r="GY55" s="90">
        <f t="shared" ca="1" si="322"/>
        <v>0</v>
      </c>
      <c r="GZ55" s="90">
        <f t="shared" ca="1" si="322"/>
        <v>0</v>
      </c>
      <c r="HA55" s="90">
        <f t="shared" ca="1" si="322"/>
        <v>0</v>
      </c>
      <c r="HB55" s="90">
        <f t="shared" ca="1" si="322"/>
        <v>0</v>
      </c>
      <c r="HC55" s="90">
        <f t="shared" ca="1" si="322"/>
        <v>0</v>
      </c>
      <c r="HD55" s="90">
        <f t="shared" ca="1" si="322"/>
        <v>0</v>
      </c>
      <c r="HE55" s="92">
        <f t="shared" ca="1" si="65"/>
        <v>0</v>
      </c>
      <c r="HF55" s="90">
        <f t="shared" ref="HF55:HU58" ca="1" si="323">$C55*HF$12</f>
        <v>0</v>
      </c>
      <c r="HG55" s="90">
        <f t="shared" ca="1" si="323"/>
        <v>0</v>
      </c>
      <c r="HH55" s="90">
        <f t="shared" ca="1" si="323"/>
        <v>0</v>
      </c>
      <c r="HI55" s="90">
        <f t="shared" ca="1" si="323"/>
        <v>0</v>
      </c>
      <c r="HJ55" s="90">
        <f t="shared" ca="1" si="323"/>
        <v>0</v>
      </c>
      <c r="HK55" s="90">
        <f t="shared" ca="1" si="323"/>
        <v>0</v>
      </c>
      <c r="HL55" s="90">
        <f t="shared" ca="1" si="323"/>
        <v>0</v>
      </c>
      <c r="HM55" s="90">
        <f t="shared" ca="1" si="323"/>
        <v>0</v>
      </c>
      <c r="HN55" s="90">
        <f t="shared" ca="1" si="323"/>
        <v>0</v>
      </c>
      <c r="HO55" s="90">
        <f t="shared" ca="1" si="323"/>
        <v>0</v>
      </c>
      <c r="HP55" s="90">
        <f t="shared" ca="1" si="323"/>
        <v>0</v>
      </c>
      <c r="HQ55" s="90">
        <f t="shared" ca="1" si="323"/>
        <v>0</v>
      </c>
      <c r="HR55" s="90">
        <f t="shared" ca="1" si="323"/>
        <v>0</v>
      </c>
      <c r="HS55" s="90">
        <f t="shared" ca="1" si="323"/>
        <v>0</v>
      </c>
      <c r="HT55" s="90">
        <f t="shared" ca="1" si="323"/>
        <v>0</v>
      </c>
      <c r="HU55" s="90">
        <f t="shared" ca="1" si="323"/>
        <v>0</v>
      </c>
      <c r="HV55" s="92">
        <f t="shared" ca="1" si="66"/>
        <v>0</v>
      </c>
      <c r="HW55" s="90">
        <f t="shared" ref="HW55:IF58" ca="1" si="324">$C55*HW$12</f>
        <v>0</v>
      </c>
      <c r="HX55" s="90">
        <f t="shared" ca="1" si="324"/>
        <v>0</v>
      </c>
      <c r="HY55" s="90">
        <f t="shared" ca="1" si="324"/>
        <v>0</v>
      </c>
      <c r="HZ55" s="90">
        <f t="shared" ca="1" si="324"/>
        <v>0</v>
      </c>
      <c r="IA55" s="90">
        <f t="shared" ca="1" si="324"/>
        <v>0</v>
      </c>
      <c r="IB55" s="90">
        <f t="shared" ca="1" si="324"/>
        <v>0</v>
      </c>
      <c r="IC55" s="90">
        <f t="shared" ca="1" si="324"/>
        <v>0</v>
      </c>
      <c r="ID55" s="90">
        <f t="shared" ca="1" si="324"/>
        <v>0</v>
      </c>
      <c r="IE55" s="90">
        <f t="shared" ca="1" si="324"/>
        <v>0</v>
      </c>
      <c r="IF55" s="92">
        <f t="shared" ca="1" si="149"/>
        <v>0</v>
      </c>
      <c r="IG55" s="90">
        <f t="shared" ref="IG55:IV58" ca="1" si="325">$C55*IG$12</f>
        <v>0</v>
      </c>
      <c r="IH55" s="90">
        <f t="shared" ca="1" si="325"/>
        <v>0</v>
      </c>
      <c r="II55" s="90">
        <f t="shared" ca="1" si="325"/>
        <v>0</v>
      </c>
      <c r="IJ55" s="90">
        <f t="shared" ca="1" si="325"/>
        <v>0</v>
      </c>
      <c r="IK55" s="90">
        <f t="shared" ca="1" si="325"/>
        <v>0</v>
      </c>
      <c r="IL55" s="90">
        <f t="shared" ca="1" si="325"/>
        <v>0</v>
      </c>
      <c r="IM55" s="90">
        <f t="shared" ca="1" si="325"/>
        <v>0</v>
      </c>
      <c r="IN55" s="90">
        <f t="shared" ca="1" si="325"/>
        <v>0</v>
      </c>
      <c r="IO55" s="90">
        <f t="shared" ca="1" si="325"/>
        <v>0</v>
      </c>
      <c r="IP55" s="90">
        <f t="shared" ca="1" si="325"/>
        <v>0</v>
      </c>
      <c r="IQ55" s="90">
        <f t="shared" ca="1" si="325"/>
        <v>0</v>
      </c>
      <c r="IR55" s="90">
        <f t="shared" ca="1" si="325"/>
        <v>0</v>
      </c>
      <c r="IS55" s="90">
        <f t="shared" ca="1" si="325"/>
        <v>0</v>
      </c>
      <c r="IT55" s="90">
        <f t="shared" ca="1" si="325"/>
        <v>0</v>
      </c>
      <c r="IU55" s="90">
        <f t="shared" ca="1" si="325"/>
        <v>0</v>
      </c>
      <c r="IV55" s="90">
        <f t="shared" ca="1" si="325"/>
        <v>0</v>
      </c>
      <c r="IW55" s="90">
        <f t="shared" ref="IW55:IY58" ca="1" si="326">$C55*IW$12</f>
        <v>0</v>
      </c>
      <c r="IX55" s="90">
        <f t="shared" ca="1" si="326"/>
        <v>0</v>
      </c>
      <c r="IY55" s="92">
        <f t="shared" ca="1" si="151"/>
        <v>0</v>
      </c>
      <c r="IZ55" s="90">
        <f t="shared" ref="IZ55:JP58" ca="1" si="327">$C55*IZ$12</f>
        <v>0</v>
      </c>
      <c r="JA55" s="90">
        <f t="shared" ca="1" si="327"/>
        <v>0</v>
      </c>
      <c r="JB55" s="90">
        <f t="shared" ca="1" si="327"/>
        <v>0</v>
      </c>
      <c r="JC55" s="90">
        <f t="shared" ca="1" si="327"/>
        <v>0</v>
      </c>
      <c r="JD55" s="90">
        <f t="shared" ca="1" si="327"/>
        <v>0</v>
      </c>
      <c r="JE55" s="90">
        <f t="shared" ca="1" si="327"/>
        <v>0</v>
      </c>
      <c r="JF55" s="90">
        <f t="shared" ca="1" si="327"/>
        <v>0</v>
      </c>
      <c r="JG55" s="90">
        <f t="shared" ca="1" si="327"/>
        <v>0</v>
      </c>
      <c r="JH55" s="90">
        <f t="shared" ca="1" si="327"/>
        <v>0</v>
      </c>
      <c r="JI55" s="90">
        <f t="shared" ca="1" si="327"/>
        <v>0</v>
      </c>
      <c r="JJ55" s="90">
        <f t="shared" ca="1" si="327"/>
        <v>0</v>
      </c>
      <c r="JK55" s="90">
        <f t="shared" ca="1" si="327"/>
        <v>0</v>
      </c>
      <c r="JL55" s="90">
        <f t="shared" ca="1" si="327"/>
        <v>0</v>
      </c>
      <c r="JM55" s="90">
        <f t="shared" ca="1" si="327"/>
        <v>0</v>
      </c>
      <c r="JN55" s="90">
        <f t="shared" ca="1" si="327"/>
        <v>0</v>
      </c>
      <c r="JO55" s="90">
        <f t="shared" ca="1" si="327"/>
        <v>0</v>
      </c>
      <c r="JP55" s="90">
        <f t="shared" ca="1" si="327"/>
        <v>0</v>
      </c>
      <c r="JQ55" s="90">
        <f t="shared" ref="JA55:JS58" ca="1" si="328">$C55*JQ$12</f>
        <v>0</v>
      </c>
      <c r="JR55" s="90">
        <f t="shared" ca="1" si="328"/>
        <v>0</v>
      </c>
      <c r="JS55" s="90">
        <f t="shared" ca="1" si="328"/>
        <v>0</v>
      </c>
      <c r="JT55" s="92">
        <f t="shared" ca="1" si="153"/>
        <v>0</v>
      </c>
      <c r="JU55" s="90">
        <f t="shared" ref="JU55:LK55" ca="1" si="329">$C55*JU$12</f>
        <v>0</v>
      </c>
      <c r="JV55" s="90">
        <f t="shared" ca="1" si="329"/>
        <v>0</v>
      </c>
      <c r="JW55" s="90">
        <f t="shared" ca="1" si="329"/>
        <v>0</v>
      </c>
      <c r="JX55" s="90">
        <f t="shared" ca="1" si="329"/>
        <v>0</v>
      </c>
      <c r="JY55" s="90">
        <f t="shared" ca="1" si="329"/>
        <v>0</v>
      </c>
      <c r="JZ55" s="90">
        <f t="shared" ca="1" si="329"/>
        <v>0</v>
      </c>
      <c r="KA55" s="90">
        <f t="shared" ca="1" si="329"/>
        <v>0</v>
      </c>
      <c r="KB55" s="90">
        <f t="shared" ca="1" si="329"/>
        <v>0</v>
      </c>
      <c r="KC55" s="90">
        <f t="shared" ca="1" si="329"/>
        <v>0</v>
      </c>
      <c r="KD55" s="90">
        <f t="shared" ca="1" si="329"/>
        <v>0</v>
      </c>
      <c r="KE55" s="90">
        <f t="shared" ca="1" si="329"/>
        <v>0</v>
      </c>
      <c r="KF55" s="90">
        <f t="shared" ca="1" si="329"/>
        <v>0</v>
      </c>
      <c r="KG55" s="90">
        <f t="shared" ca="1" si="329"/>
        <v>0</v>
      </c>
      <c r="KH55" s="90">
        <f t="shared" ca="1" si="329"/>
        <v>0</v>
      </c>
      <c r="KI55" s="90">
        <f t="shared" ca="1" si="329"/>
        <v>0</v>
      </c>
      <c r="KJ55" s="90">
        <f t="shared" ca="1" si="329"/>
        <v>0</v>
      </c>
      <c r="KK55" s="90">
        <f t="shared" ca="1" si="329"/>
        <v>0</v>
      </c>
      <c r="KL55" s="90">
        <f t="shared" ca="1" si="329"/>
        <v>0</v>
      </c>
      <c r="KM55" s="90">
        <f t="shared" ca="1" si="329"/>
        <v>0</v>
      </c>
      <c r="KN55" s="90">
        <f t="shared" ca="1" si="329"/>
        <v>0</v>
      </c>
      <c r="KO55" s="90">
        <f t="shared" ca="1" si="329"/>
        <v>0</v>
      </c>
      <c r="KP55" s="90">
        <f t="shared" ca="1" si="329"/>
        <v>0</v>
      </c>
      <c r="KQ55" s="90">
        <f t="shared" ca="1" si="329"/>
        <v>0</v>
      </c>
      <c r="KR55" s="90">
        <f t="shared" ca="1" si="329"/>
        <v>0</v>
      </c>
      <c r="KS55" s="90">
        <f t="shared" ca="1" si="329"/>
        <v>0</v>
      </c>
      <c r="KT55" s="90">
        <f t="shared" ca="1" si="329"/>
        <v>0</v>
      </c>
      <c r="KU55" s="90">
        <f t="shared" ca="1" si="329"/>
        <v>0</v>
      </c>
      <c r="KV55" s="90">
        <f t="shared" ca="1" si="329"/>
        <v>0</v>
      </c>
      <c r="KW55" s="90">
        <f t="shared" ca="1" si="329"/>
        <v>0</v>
      </c>
      <c r="KX55" s="90">
        <f t="shared" ca="1" si="329"/>
        <v>0</v>
      </c>
      <c r="KY55" s="90">
        <f t="shared" ca="1" si="329"/>
        <v>0</v>
      </c>
      <c r="KZ55" s="90">
        <f t="shared" ca="1" si="329"/>
        <v>0</v>
      </c>
      <c r="LA55" s="90">
        <f t="shared" ca="1" si="329"/>
        <v>0</v>
      </c>
      <c r="LB55" s="90">
        <f t="shared" ca="1" si="329"/>
        <v>0</v>
      </c>
      <c r="LC55" s="90">
        <f t="shared" ca="1" si="329"/>
        <v>0</v>
      </c>
      <c r="LD55" s="90">
        <f t="shared" ca="1" si="329"/>
        <v>0</v>
      </c>
      <c r="LE55" s="90">
        <f t="shared" ca="1" si="329"/>
        <v>0</v>
      </c>
      <c r="LF55" s="90">
        <f t="shared" ca="1" si="329"/>
        <v>0</v>
      </c>
      <c r="LG55" s="90">
        <f t="shared" ca="1" si="329"/>
        <v>0</v>
      </c>
      <c r="LH55" s="90">
        <f t="shared" ca="1" si="329"/>
        <v>0</v>
      </c>
      <c r="LI55" s="90">
        <f t="shared" ca="1" si="329"/>
        <v>0</v>
      </c>
      <c r="LJ55" s="90">
        <f t="shared" ca="1" si="329"/>
        <v>0</v>
      </c>
      <c r="LK55" s="90">
        <f t="shared" ca="1" si="329"/>
        <v>0</v>
      </c>
      <c r="LL55" s="90">
        <f t="shared" ref="LK55:LM58" ca="1" si="330">$C55*LL$12</f>
        <v>0</v>
      </c>
      <c r="LM55" s="92">
        <f t="shared" ca="1" si="67"/>
        <v>0</v>
      </c>
      <c r="LN55" s="90">
        <f t="shared" ref="LN55:LS58" ca="1" si="331">$C55*LN$12</f>
        <v>0</v>
      </c>
      <c r="LO55" s="90">
        <f t="shared" ca="1" si="331"/>
        <v>0</v>
      </c>
      <c r="LP55" s="90">
        <f t="shared" ca="1" si="331"/>
        <v>0</v>
      </c>
      <c r="LQ55" s="90">
        <f t="shared" ca="1" si="331"/>
        <v>0</v>
      </c>
      <c r="LR55" s="90">
        <f t="shared" ca="1" si="331"/>
        <v>0</v>
      </c>
      <c r="LS55" s="92">
        <f t="shared" ca="1" si="68"/>
        <v>0</v>
      </c>
      <c r="LT55" s="90">
        <f t="shared" ref="LT55:MG58" ca="1" si="332">$C55*LT$12</f>
        <v>0</v>
      </c>
      <c r="LU55" s="90">
        <f t="shared" ca="1" si="332"/>
        <v>0</v>
      </c>
      <c r="LV55" s="90">
        <f t="shared" ca="1" si="332"/>
        <v>0</v>
      </c>
      <c r="LW55" s="90">
        <f t="shared" ca="1" si="332"/>
        <v>0</v>
      </c>
      <c r="LX55" s="90">
        <f t="shared" ca="1" si="332"/>
        <v>0</v>
      </c>
      <c r="LY55" s="90">
        <f t="shared" ca="1" si="332"/>
        <v>0</v>
      </c>
      <c r="LZ55" s="90">
        <f t="shared" ca="1" si="332"/>
        <v>0</v>
      </c>
      <c r="MA55" s="90">
        <f t="shared" ca="1" si="332"/>
        <v>0</v>
      </c>
      <c r="MB55" s="90">
        <f t="shared" ca="1" si="332"/>
        <v>0</v>
      </c>
      <c r="MC55" s="90">
        <f t="shared" ca="1" si="332"/>
        <v>0</v>
      </c>
      <c r="MD55" s="90">
        <f t="shared" ca="1" si="332"/>
        <v>0</v>
      </c>
      <c r="ME55" s="90">
        <f t="shared" ca="1" si="332"/>
        <v>0</v>
      </c>
      <c r="MF55" s="90">
        <f t="shared" ca="1" si="332"/>
        <v>0</v>
      </c>
      <c r="MG55" s="92">
        <f t="shared" ca="1" si="69"/>
        <v>0</v>
      </c>
      <c r="MH55" s="90">
        <f t="shared" ref="MH55:MW58" ca="1" si="333">$C55*MH$12</f>
        <v>0</v>
      </c>
      <c r="MI55" s="90">
        <f t="shared" ca="1" si="333"/>
        <v>0</v>
      </c>
      <c r="MJ55" s="90">
        <f t="shared" ca="1" si="333"/>
        <v>0</v>
      </c>
      <c r="MK55" s="90">
        <f t="shared" ca="1" si="333"/>
        <v>0</v>
      </c>
      <c r="ML55" s="90">
        <f t="shared" ca="1" si="333"/>
        <v>0</v>
      </c>
      <c r="MM55" s="90">
        <f t="shared" ca="1" si="333"/>
        <v>0</v>
      </c>
      <c r="MN55" s="90">
        <f t="shared" ca="1" si="333"/>
        <v>0</v>
      </c>
      <c r="MO55" s="90">
        <f t="shared" ca="1" si="333"/>
        <v>0</v>
      </c>
      <c r="MP55" s="90">
        <f t="shared" ca="1" si="333"/>
        <v>0</v>
      </c>
      <c r="MQ55" s="90">
        <f t="shared" ca="1" si="333"/>
        <v>0</v>
      </c>
      <c r="MR55" s="90">
        <f t="shared" ca="1" si="333"/>
        <v>0</v>
      </c>
      <c r="MS55" s="90">
        <f t="shared" ca="1" si="333"/>
        <v>0</v>
      </c>
      <c r="MT55" s="90">
        <f t="shared" ca="1" si="333"/>
        <v>0</v>
      </c>
      <c r="MU55" s="90">
        <f t="shared" ca="1" si="333"/>
        <v>0</v>
      </c>
      <c r="MV55" s="90">
        <f t="shared" ca="1" si="333"/>
        <v>0</v>
      </c>
      <c r="MW55" s="90">
        <f t="shared" ca="1" si="333"/>
        <v>0</v>
      </c>
      <c r="MX55" s="90">
        <f t="shared" ref="MI55:NB58" ca="1" si="334">$C55*MX$12</f>
        <v>0</v>
      </c>
      <c r="MY55" s="90">
        <f t="shared" ca="1" si="334"/>
        <v>0</v>
      </c>
      <c r="MZ55" s="90">
        <f t="shared" ca="1" si="334"/>
        <v>0</v>
      </c>
      <c r="NA55" s="90">
        <f t="shared" ca="1" si="334"/>
        <v>0</v>
      </c>
      <c r="NB55" s="90">
        <f t="shared" ca="1" si="334"/>
        <v>0</v>
      </c>
      <c r="NC55" s="92">
        <f t="shared" ca="1" si="70"/>
        <v>0</v>
      </c>
      <c r="ND55" s="90">
        <f t="shared" ref="ND55:NI58" ca="1" si="335">$C55*ND$12</f>
        <v>0</v>
      </c>
      <c r="NE55" s="90">
        <f t="shared" ca="1" si="335"/>
        <v>0</v>
      </c>
      <c r="NF55" s="90">
        <f t="shared" ca="1" si="335"/>
        <v>0</v>
      </c>
      <c r="NG55" s="90">
        <f t="shared" ca="1" si="335"/>
        <v>0</v>
      </c>
      <c r="NH55" s="90">
        <f t="shared" ca="1" si="335"/>
        <v>0</v>
      </c>
      <c r="NI55" s="90">
        <f t="shared" ca="1" si="335"/>
        <v>0</v>
      </c>
      <c r="NJ55" s="93">
        <f t="shared" ca="1" si="159"/>
        <v>0</v>
      </c>
      <c r="NK55" s="94">
        <f t="shared" ca="1" si="160"/>
        <v>0</v>
      </c>
    </row>
    <row r="56" spans="1:375" x14ac:dyDescent="0.25">
      <c r="A56" s="67">
        <v>90100</v>
      </c>
      <c r="B56" s="95" t="s">
        <v>136</v>
      </c>
      <c r="C56" s="90">
        <f ca="1">IFERROR(HLOOKUP($A56,Náklady_2018!$D$1:$MN$27,24,FALSE),0)</f>
        <v>0</v>
      </c>
      <c r="D56" s="19"/>
      <c r="E56" s="19"/>
      <c r="F56" s="91" t="str">
        <f>F12</f>
        <v>FTE(k)</v>
      </c>
      <c r="G56" s="92">
        <f t="shared" ca="1" si="58"/>
        <v>0</v>
      </c>
      <c r="H56" s="90">
        <f ca="1">$C56*H$12</f>
        <v>0</v>
      </c>
      <c r="I56" s="90">
        <f t="shared" ca="1" si="308"/>
        <v>0</v>
      </c>
      <c r="J56" s="90">
        <f t="shared" ca="1" si="308"/>
        <v>0</v>
      </c>
      <c r="K56" s="90">
        <f t="shared" ca="1" si="308"/>
        <v>0</v>
      </c>
      <c r="L56" s="90">
        <f t="shared" ca="1" si="308"/>
        <v>0</v>
      </c>
      <c r="M56" s="90">
        <f t="shared" ca="1" si="308"/>
        <v>0</v>
      </c>
      <c r="N56" s="90">
        <f t="shared" ca="1" si="308"/>
        <v>0</v>
      </c>
      <c r="O56" s="90">
        <f t="shared" ca="1" si="308"/>
        <v>0</v>
      </c>
      <c r="P56" s="90">
        <f t="shared" ca="1" si="308"/>
        <v>0</v>
      </c>
      <c r="Q56" s="90">
        <f t="shared" ca="1" si="308"/>
        <v>0</v>
      </c>
      <c r="R56" s="90">
        <f t="shared" ca="1" si="308"/>
        <v>0</v>
      </c>
      <c r="S56" s="90">
        <f t="shared" ca="1" si="308"/>
        <v>0</v>
      </c>
      <c r="T56" s="90">
        <f t="shared" ca="1" si="308"/>
        <v>0</v>
      </c>
      <c r="U56" s="90">
        <f t="shared" ca="1" si="308"/>
        <v>0</v>
      </c>
      <c r="V56" s="90">
        <f t="shared" ca="1" si="308"/>
        <v>0</v>
      </c>
      <c r="W56" s="90">
        <f t="shared" ca="1" si="308"/>
        <v>0</v>
      </c>
      <c r="X56" s="90">
        <f t="shared" ca="1" si="308"/>
        <v>0</v>
      </c>
      <c r="Y56" s="90">
        <f t="shared" ca="1" si="308"/>
        <v>0</v>
      </c>
      <c r="Z56" s="90">
        <f t="shared" ca="1" si="308"/>
        <v>0</v>
      </c>
      <c r="AA56" s="90">
        <f t="shared" ca="1" si="308"/>
        <v>0</v>
      </c>
      <c r="AB56" s="90">
        <f t="shared" ca="1" si="308"/>
        <v>0</v>
      </c>
      <c r="AC56" s="90">
        <f t="shared" ca="1" si="308"/>
        <v>0</v>
      </c>
      <c r="AD56" s="90">
        <f t="shared" ca="1" si="308"/>
        <v>0</v>
      </c>
      <c r="AE56" s="90">
        <f t="shared" ca="1" si="308"/>
        <v>0</v>
      </c>
      <c r="AF56" s="90">
        <f t="shared" ca="1" si="308"/>
        <v>0</v>
      </c>
      <c r="AG56" s="90">
        <f t="shared" ca="1" si="308"/>
        <v>0</v>
      </c>
      <c r="AH56" s="90">
        <f t="shared" ca="1" si="308"/>
        <v>0</v>
      </c>
      <c r="AI56" s="90">
        <f t="shared" ca="1" si="308"/>
        <v>0</v>
      </c>
      <c r="AJ56" s="90">
        <f t="shared" ca="1" si="308"/>
        <v>0</v>
      </c>
      <c r="AK56" s="90">
        <f t="shared" ca="1" si="308"/>
        <v>0</v>
      </c>
      <c r="AL56" s="90">
        <f t="shared" ca="1" si="308"/>
        <v>0</v>
      </c>
      <c r="AM56" s="90">
        <f t="shared" ca="1" si="308"/>
        <v>0</v>
      </c>
      <c r="AN56" s="90">
        <f t="shared" ca="1" si="308"/>
        <v>0</v>
      </c>
      <c r="AO56" s="90">
        <f t="shared" ca="1" si="308"/>
        <v>0</v>
      </c>
      <c r="AP56" s="90">
        <f t="shared" ca="1" si="308"/>
        <v>0</v>
      </c>
      <c r="AQ56" s="90">
        <f t="shared" ca="1" si="308"/>
        <v>0</v>
      </c>
      <c r="AR56" s="90">
        <f t="shared" ca="1" si="308"/>
        <v>0</v>
      </c>
      <c r="AS56" s="90">
        <f t="shared" ca="1" si="308"/>
        <v>0</v>
      </c>
      <c r="AT56" s="90">
        <f t="shared" ca="1" si="308"/>
        <v>0</v>
      </c>
      <c r="AU56" s="90">
        <f t="shared" ca="1" si="308"/>
        <v>0</v>
      </c>
      <c r="AV56" s="90">
        <f t="shared" ca="1" si="308"/>
        <v>0</v>
      </c>
      <c r="AW56" s="90">
        <f t="shared" ca="1" si="308"/>
        <v>0</v>
      </c>
      <c r="AX56" s="90">
        <f t="shared" ca="1" si="308"/>
        <v>0</v>
      </c>
      <c r="AY56" s="90">
        <f t="shared" ca="1" si="308"/>
        <v>0</v>
      </c>
      <c r="AZ56" s="90">
        <f t="shared" ca="1" si="308"/>
        <v>0</v>
      </c>
      <c r="BA56" s="90">
        <f t="shared" ca="1" si="308"/>
        <v>0</v>
      </c>
      <c r="BB56" s="90">
        <f t="shared" ca="1" si="308"/>
        <v>0</v>
      </c>
      <c r="BC56" s="90">
        <f t="shared" ca="1" si="308"/>
        <v>0</v>
      </c>
      <c r="BD56" s="92">
        <f t="shared" ca="1" si="59"/>
        <v>0</v>
      </c>
      <c r="BE56" s="90">
        <f t="shared" ca="1" si="308"/>
        <v>0</v>
      </c>
      <c r="BF56" s="90">
        <f t="shared" ca="1" si="309"/>
        <v>0</v>
      </c>
      <c r="BG56" s="90">
        <f t="shared" ca="1" si="309"/>
        <v>0</v>
      </c>
      <c r="BH56" s="90">
        <f t="shared" ca="1" si="309"/>
        <v>0</v>
      </c>
      <c r="BI56" s="90">
        <f t="shared" ca="1" si="309"/>
        <v>0</v>
      </c>
      <c r="BJ56" s="90">
        <f t="shared" ca="1" si="309"/>
        <v>0</v>
      </c>
      <c r="BK56" s="90">
        <f t="shared" ca="1" si="309"/>
        <v>0</v>
      </c>
      <c r="BL56" s="90">
        <f t="shared" ca="1" si="309"/>
        <v>0</v>
      </c>
      <c r="BM56" s="90">
        <f t="shared" ca="1" si="309"/>
        <v>0</v>
      </c>
      <c r="BN56" s="90">
        <f t="shared" ca="1" si="309"/>
        <v>0</v>
      </c>
      <c r="BO56" s="90">
        <f t="shared" ca="1" si="309"/>
        <v>0</v>
      </c>
      <c r="BP56" s="90">
        <f t="shared" ca="1" si="309"/>
        <v>0</v>
      </c>
      <c r="BQ56" s="90">
        <f t="shared" ca="1" si="309"/>
        <v>0</v>
      </c>
      <c r="BR56" s="90">
        <f t="shared" ca="1" si="309"/>
        <v>0</v>
      </c>
      <c r="BS56" s="90">
        <f t="shared" ca="1" si="309"/>
        <v>0</v>
      </c>
      <c r="BT56" s="90">
        <f t="shared" ca="1" si="309"/>
        <v>0</v>
      </c>
      <c r="BU56" s="90">
        <f t="shared" ca="1" si="309"/>
        <v>0</v>
      </c>
      <c r="BV56" s="90">
        <f t="shared" ca="1" si="309"/>
        <v>0</v>
      </c>
      <c r="BW56" s="90">
        <f t="shared" ca="1" si="309"/>
        <v>0</v>
      </c>
      <c r="BX56" s="90">
        <f t="shared" ca="1" si="309"/>
        <v>0</v>
      </c>
      <c r="BY56" s="90">
        <f t="shared" ca="1" si="309"/>
        <v>0</v>
      </c>
      <c r="BZ56" s="90">
        <f t="shared" ca="1" si="309"/>
        <v>0</v>
      </c>
      <c r="CA56" s="90">
        <f t="shared" ca="1" si="309"/>
        <v>0</v>
      </c>
      <c r="CB56" s="90">
        <f t="shared" ca="1" si="309"/>
        <v>0</v>
      </c>
      <c r="CC56" s="90">
        <f t="shared" ca="1" si="309"/>
        <v>0</v>
      </c>
      <c r="CD56" s="90">
        <f t="shared" ca="1" si="309"/>
        <v>0</v>
      </c>
      <c r="CE56" s="90">
        <f t="shared" ca="1" si="309"/>
        <v>0</v>
      </c>
      <c r="CF56" s="90">
        <f t="shared" ca="1" si="310"/>
        <v>0</v>
      </c>
      <c r="CG56" s="92">
        <f t="shared" ca="1" si="138"/>
        <v>0</v>
      </c>
      <c r="CH56" s="90">
        <f t="shared" ca="1" si="311"/>
        <v>0</v>
      </c>
      <c r="CI56" s="90">
        <f ca="1">$C56*CI$12</f>
        <v>0</v>
      </c>
      <c r="CJ56" s="90">
        <f t="shared" ca="1" si="312"/>
        <v>0</v>
      </c>
      <c r="CK56" s="90">
        <f t="shared" ca="1" si="312"/>
        <v>0</v>
      </c>
      <c r="CL56" s="90">
        <f t="shared" ca="1" si="312"/>
        <v>0</v>
      </c>
      <c r="CM56" s="90">
        <f t="shared" ca="1" si="312"/>
        <v>0</v>
      </c>
      <c r="CN56" s="90">
        <f t="shared" ca="1" si="312"/>
        <v>0</v>
      </c>
      <c r="CO56" s="90">
        <f t="shared" ca="1" si="312"/>
        <v>0</v>
      </c>
      <c r="CP56" s="90">
        <f t="shared" ca="1" si="312"/>
        <v>0</v>
      </c>
      <c r="CQ56" s="90">
        <f t="shared" ca="1" si="312"/>
        <v>0</v>
      </c>
      <c r="CR56" s="90">
        <f t="shared" ca="1" si="312"/>
        <v>0</v>
      </c>
      <c r="CS56" s="90">
        <f t="shared" ca="1" si="312"/>
        <v>0</v>
      </c>
      <c r="CT56" s="90">
        <f t="shared" ca="1" si="312"/>
        <v>0</v>
      </c>
      <c r="CU56" s="90">
        <f t="shared" ca="1" si="312"/>
        <v>0</v>
      </c>
      <c r="CV56" s="90">
        <f t="shared" ca="1" si="312"/>
        <v>0</v>
      </c>
      <c r="CW56" s="90">
        <f t="shared" ca="1" si="312"/>
        <v>0</v>
      </c>
      <c r="CX56" s="90">
        <f t="shared" ca="1" si="312"/>
        <v>0</v>
      </c>
      <c r="CY56" s="92">
        <f t="shared" ca="1" si="140"/>
        <v>0</v>
      </c>
      <c r="CZ56" s="90">
        <f t="shared" ca="1" si="313"/>
        <v>0</v>
      </c>
      <c r="DA56" s="90">
        <f t="shared" ref="DA56:DO58" ca="1" si="336">$C56*DA$12</f>
        <v>0</v>
      </c>
      <c r="DB56" s="90">
        <f t="shared" ca="1" si="336"/>
        <v>0</v>
      </c>
      <c r="DC56" s="90">
        <f t="shared" ca="1" si="336"/>
        <v>0</v>
      </c>
      <c r="DD56" s="90">
        <f t="shared" ca="1" si="336"/>
        <v>0</v>
      </c>
      <c r="DE56" s="90">
        <f t="shared" ca="1" si="336"/>
        <v>0</v>
      </c>
      <c r="DF56" s="90">
        <f t="shared" ca="1" si="336"/>
        <v>0</v>
      </c>
      <c r="DG56" s="90">
        <f t="shared" ca="1" si="336"/>
        <v>0</v>
      </c>
      <c r="DH56" s="90">
        <f t="shared" ca="1" si="336"/>
        <v>0</v>
      </c>
      <c r="DI56" s="90">
        <f t="shared" ca="1" si="336"/>
        <v>0</v>
      </c>
      <c r="DJ56" s="90">
        <f t="shared" ca="1" si="336"/>
        <v>0</v>
      </c>
      <c r="DK56" s="90">
        <f t="shared" ca="1" si="336"/>
        <v>0</v>
      </c>
      <c r="DL56" s="90">
        <f t="shared" ca="1" si="336"/>
        <v>0</v>
      </c>
      <c r="DM56" s="90">
        <f t="shared" ca="1" si="336"/>
        <v>0</v>
      </c>
      <c r="DN56" s="90">
        <f t="shared" ca="1" si="336"/>
        <v>0</v>
      </c>
      <c r="DO56" s="90">
        <f t="shared" ca="1" si="336"/>
        <v>0</v>
      </c>
      <c r="DP56" s="90">
        <f t="shared" ca="1" si="314"/>
        <v>0</v>
      </c>
      <c r="DQ56" s="90">
        <f t="shared" ca="1" si="314"/>
        <v>0</v>
      </c>
      <c r="DR56" s="90">
        <f t="shared" ca="1" si="314"/>
        <v>0</v>
      </c>
      <c r="DS56" s="90">
        <f t="shared" ca="1" si="314"/>
        <v>0</v>
      </c>
      <c r="DT56" s="90">
        <f t="shared" ca="1" si="314"/>
        <v>0</v>
      </c>
      <c r="DU56" s="90">
        <f t="shared" ca="1" si="314"/>
        <v>0</v>
      </c>
      <c r="DV56" s="92">
        <f t="shared" ca="1" si="60"/>
        <v>0</v>
      </c>
      <c r="DW56" s="90">
        <f t="shared" ca="1" si="315"/>
        <v>0</v>
      </c>
      <c r="DX56" s="90">
        <f t="shared" ca="1" si="315"/>
        <v>0</v>
      </c>
      <c r="DY56" s="90">
        <f t="shared" ca="1" si="315"/>
        <v>0</v>
      </c>
      <c r="DZ56" s="90">
        <f t="shared" ca="1" si="315"/>
        <v>0</v>
      </c>
      <c r="EA56" s="90">
        <f t="shared" ca="1" si="315"/>
        <v>0</v>
      </c>
      <c r="EB56" s="92">
        <f t="shared" ca="1" si="61"/>
        <v>0</v>
      </c>
      <c r="EC56" s="90">
        <f t="shared" ca="1" si="316"/>
        <v>0</v>
      </c>
      <c r="ED56" s="90">
        <f t="shared" ca="1" si="317"/>
        <v>0</v>
      </c>
      <c r="EE56" s="90">
        <f t="shared" ca="1" si="317"/>
        <v>0</v>
      </c>
      <c r="EF56" s="90">
        <f t="shared" ca="1" si="317"/>
        <v>0</v>
      </c>
      <c r="EG56" s="90">
        <f t="shared" ca="1" si="317"/>
        <v>0</v>
      </c>
      <c r="EH56" s="90">
        <f t="shared" ca="1" si="317"/>
        <v>0</v>
      </c>
      <c r="EI56" s="90">
        <f t="shared" ca="1" si="317"/>
        <v>0</v>
      </c>
      <c r="EJ56" s="90">
        <f t="shared" ca="1" si="317"/>
        <v>0</v>
      </c>
      <c r="EK56" s="90">
        <f t="shared" ca="1" si="317"/>
        <v>0</v>
      </c>
      <c r="EL56" s="90">
        <f t="shared" ca="1" si="317"/>
        <v>0</v>
      </c>
      <c r="EM56" s="90">
        <f t="shared" ca="1" si="317"/>
        <v>0</v>
      </c>
      <c r="EN56" s="90">
        <f t="shared" ca="1" si="317"/>
        <v>0</v>
      </c>
      <c r="EO56" s="90">
        <f t="shared" ca="1" si="317"/>
        <v>0</v>
      </c>
      <c r="EP56" s="90">
        <f t="shared" ca="1" si="317"/>
        <v>0</v>
      </c>
      <c r="EQ56" s="90">
        <f t="shared" ca="1" si="317"/>
        <v>0</v>
      </c>
      <c r="ER56" s="90">
        <f t="shared" ca="1" si="317"/>
        <v>0</v>
      </c>
      <c r="ES56" s="90">
        <f t="shared" ca="1" si="317"/>
        <v>0</v>
      </c>
      <c r="ET56" s="90">
        <f t="shared" ca="1" si="317"/>
        <v>0</v>
      </c>
      <c r="EU56" s="90">
        <f t="shared" ca="1" si="317"/>
        <v>0</v>
      </c>
      <c r="EV56" s="90">
        <f t="shared" ca="1" si="317"/>
        <v>0</v>
      </c>
      <c r="EW56" s="90">
        <f t="shared" ca="1" si="317"/>
        <v>0</v>
      </c>
      <c r="EX56" s="90">
        <f t="shared" ca="1" si="317"/>
        <v>0</v>
      </c>
      <c r="EY56" s="90">
        <f t="shared" ca="1" si="317"/>
        <v>0</v>
      </c>
      <c r="EZ56" s="90">
        <f t="shared" ca="1" si="317"/>
        <v>0</v>
      </c>
      <c r="FA56" s="90">
        <f t="shared" ca="1" si="317"/>
        <v>0</v>
      </c>
      <c r="FB56" s="90">
        <f t="shared" ca="1" si="317"/>
        <v>0</v>
      </c>
      <c r="FC56" s="90">
        <f t="shared" ca="1" si="317"/>
        <v>0</v>
      </c>
      <c r="FD56" s="90">
        <f t="shared" ca="1" si="317"/>
        <v>0</v>
      </c>
      <c r="FE56" s="92">
        <f t="shared" ca="1" si="62"/>
        <v>0</v>
      </c>
      <c r="FF56" s="90">
        <f t="shared" ca="1" si="318"/>
        <v>0</v>
      </c>
      <c r="FG56" s="90">
        <f t="shared" ca="1" si="318"/>
        <v>0</v>
      </c>
      <c r="FH56" s="90">
        <f t="shared" ca="1" si="318"/>
        <v>0</v>
      </c>
      <c r="FI56" s="90">
        <f t="shared" ca="1" si="318"/>
        <v>0</v>
      </c>
      <c r="FJ56" s="90">
        <f t="shared" ca="1" si="318"/>
        <v>0</v>
      </c>
      <c r="FK56" s="90">
        <f t="shared" ca="1" si="318"/>
        <v>0</v>
      </c>
      <c r="FL56" s="90">
        <f t="shared" ca="1" si="318"/>
        <v>0</v>
      </c>
      <c r="FM56" s="90">
        <f t="shared" ca="1" si="318"/>
        <v>0</v>
      </c>
      <c r="FN56" s="90">
        <f t="shared" ca="1" si="318"/>
        <v>0</v>
      </c>
      <c r="FO56" s="90">
        <f t="shared" ca="1" si="318"/>
        <v>0</v>
      </c>
      <c r="FP56" s="90">
        <f t="shared" ca="1" si="318"/>
        <v>0</v>
      </c>
      <c r="FQ56" s="90">
        <f t="shared" ca="1" si="318"/>
        <v>0</v>
      </c>
      <c r="FR56" s="90">
        <f t="shared" ca="1" si="318"/>
        <v>0</v>
      </c>
      <c r="FS56" s="90">
        <f t="shared" ca="1" si="318"/>
        <v>0</v>
      </c>
      <c r="FT56" s="90">
        <f t="shared" ca="1" si="319"/>
        <v>0</v>
      </c>
      <c r="FU56" s="90">
        <f t="shared" ca="1" si="319"/>
        <v>0</v>
      </c>
      <c r="FV56" s="90">
        <f t="shared" ca="1" si="319"/>
        <v>0</v>
      </c>
      <c r="FW56" s="92">
        <f t="shared" ca="1" si="63"/>
        <v>0</v>
      </c>
      <c r="FX56" s="90">
        <f t="shared" ca="1" si="320"/>
        <v>0</v>
      </c>
      <c r="FY56" s="90">
        <f t="shared" ca="1" si="321"/>
        <v>0</v>
      </c>
      <c r="FZ56" s="90">
        <f t="shared" ca="1" si="321"/>
        <v>0</v>
      </c>
      <c r="GA56" s="90">
        <f t="shared" ca="1" si="321"/>
        <v>0</v>
      </c>
      <c r="GB56" s="90">
        <f t="shared" ca="1" si="321"/>
        <v>0</v>
      </c>
      <c r="GC56" s="90">
        <f t="shared" ca="1" si="321"/>
        <v>0</v>
      </c>
      <c r="GD56" s="90">
        <f t="shared" ca="1" si="321"/>
        <v>0</v>
      </c>
      <c r="GE56" s="90">
        <f t="shared" ca="1" si="321"/>
        <v>0</v>
      </c>
      <c r="GF56" s="90">
        <f t="shared" ca="1" si="321"/>
        <v>0</v>
      </c>
      <c r="GG56" s="90">
        <f t="shared" ca="1" si="321"/>
        <v>0</v>
      </c>
      <c r="GH56" s="90">
        <f t="shared" ca="1" si="321"/>
        <v>0</v>
      </c>
      <c r="GI56" s="90">
        <f t="shared" ca="1" si="321"/>
        <v>0</v>
      </c>
      <c r="GJ56" s="90">
        <f t="shared" ca="1" si="321"/>
        <v>0</v>
      </c>
      <c r="GK56" s="90">
        <f t="shared" ca="1" si="321"/>
        <v>0</v>
      </c>
      <c r="GL56" s="90">
        <f t="shared" ca="1" si="321"/>
        <v>0</v>
      </c>
      <c r="GM56" s="90">
        <f t="shared" ca="1" si="321"/>
        <v>0</v>
      </c>
      <c r="GN56" s="90">
        <f t="shared" ca="1" si="321"/>
        <v>0</v>
      </c>
      <c r="GO56" s="90">
        <f t="shared" ca="1" si="321"/>
        <v>0</v>
      </c>
      <c r="GP56" s="90">
        <f t="shared" ca="1" si="321"/>
        <v>0</v>
      </c>
      <c r="GQ56" s="90">
        <f t="shared" ca="1" si="321"/>
        <v>0</v>
      </c>
      <c r="GR56" s="90">
        <f t="shared" ca="1" si="321"/>
        <v>0</v>
      </c>
      <c r="GS56" s="92">
        <f t="shared" ca="1" si="64"/>
        <v>0</v>
      </c>
      <c r="GT56" s="90">
        <f t="shared" ca="1" si="322"/>
        <v>0</v>
      </c>
      <c r="GU56" s="90">
        <f t="shared" ca="1" si="322"/>
        <v>0</v>
      </c>
      <c r="GV56" s="90">
        <f t="shared" ca="1" si="322"/>
        <v>0</v>
      </c>
      <c r="GW56" s="90">
        <f t="shared" ca="1" si="322"/>
        <v>0</v>
      </c>
      <c r="GX56" s="90">
        <f t="shared" ca="1" si="322"/>
        <v>0</v>
      </c>
      <c r="GY56" s="90">
        <f t="shared" ca="1" si="322"/>
        <v>0</v>
      </c>
      <c r="GZ56" s="90">
        <f t="shared" ca="1" si="322"/>
        <v>0</v>
      </c>
      <c r="HA56" s="90">
        <f t="shared" ca="1" si="322"/>
        <v>0</v>
      </c>
      <c r="HB56" s="90">
        <f t="shared" ca="1" si="322"/>
        <v>0</v>
      </c>
      <c r="HC56" s="90">
        <f t="shared" ca="1" si="322"/>
        <v>0</v>
      </c>
      <c r="HD56" s="90">
        <f t="shared" ca="1" si="322"/>
        <v>0</v>
      </c>
      <c r="HE56" s="92">
        <f t="shared" ca="1" si="65"/>
        <v>0</v>
      </c>
      <c r="HF56" s="90">
        <f t="shared" ca="1" si="323"/>
        <v>0</v>
      </c>
      <c r="HG56" s="90">
        <f t="shared" ca="1" si="323"/>
        <v>0</v>
      </c>
      <c r="HH56" s="90">
        <f t="shared" ca="1" si="323"/>
        <v>0</v>
      </c>
      <c r="HI56" s="90">
        <f t="shared" ca="1" si="323"/>
        <v>0</v>
      </c>
      <c r="HJ56" s="90">
        <f t="shared" ca="1" si="323"/>
        <v>0</v>
      </c>
      <c r="HK56" s="90">
        <f t="shared" ca="1" si="323"/>
        <v>0</v>
      </c>
      <c r="HL56" s="90">
        <f t="shared" ca="1" si="323"/>
        <v>0</v>
      </c>
      <c r="HM56" s="90">
        <f t="shared" ca="1" si="323"/>
        <v>0</v>
      </c>
      <c r="HN56" s="90">
        <f t="shared" ca="1" si="323"/>
        <v>0</v>
      </c>
      <c r="HO56" s="90">
        <f t="shared" ca="1" si="323"/>
        <v>0</v>
      </c>
      <c r="HP56" s="90">
        <f t="shared" ca="1" si="323"/>
        <v>0</v>
      </c>
      <c r="HQ56" s="90">
        <f t="shared" ca="1" si="323"/>
        <v>0</v>
      </c>
      <c r="HR56" s="90">
        <f t="shared" ca="1" si="323"/>
        <v>0</v>
      </c>
      <c r="HS56" s="90">
        <f t="shared" ca="1" si="323"/>
        <v>0</v>
      </c>
      <c r="HT56" s="90">
        <f t="shared" ca="1" si="323"/>
        <v>0</v>
      </c>
      <c r="HU56" s="90">
        <f t="shared" ca="1" si="323"/>
        <v>0</v>
      </c>
      <c r="HV56" s="92">
        <f t="shared" ca="1" si="66"/>
        <v>0</v>
      </c>
      <c r="HW56" s="90">
        <f t="shared" ca="1" si="324"/>
        <v>0</v>
      </c>
      <c r="HX56" s="90">
        <f t="shared" ca="1" si="324"/>
        <v>0</v>
      </c>
      <c r="HY56" s="90">
        <f t="shared" ca="1" si="324"/>
        <v>0</v>
      </c>
      <c r="HZ56" s="90">
        <f t="shared" ca="1" si="324"/>
        <v>0</v>
      </c>
      <c r="IA56" s="90">
        <f t="shared" ca="1" si="324"/>
        <v>0</v>
      </c>
      <c r="IB56" s="90">
        <f t="shared" ca="1" si="324"/>
        <v>0</v>
      </c>
      <c r="IC56" s="90">
        <f t="shared" ca="1" si="324"/>
        <v>0</v>
      </c>
      <c r="ID56" s="90">
        <f t="shared" ca="1" si="324"/>
        <v>0</v>
      </c>
      <c r="IE56" s="90">
        <f t="shared" ca="1" si="324"/>
        <v>0</v>
      </c>
      <c r="IF56" s="92">
        <f t="shared" ca="1" si="149"/>
        <v>0</v>
      </c>
      <c r="IG56" s="90">
        <f t="shared" ca="1" si="325"/>
        <v>0</v>
      </c>
      <c r="IH56" s="90">
        <f t="shared" ref="IH56:IV58" ca="1" si="337">$C56*IH$12</f>
        <v>0</v>
      </c>
      <c r="II56" s="90">
        <f t="shared" ca="1" si="337"/>
        <v>0</v>
      </c>
      <c r="IJ56" s="90">
        <f t="shared" ca="1" si="337"/>
        <v>0</v>
      </c>
      <c r="IK56" s="90">
        <f t="shared" ca="1" si="337"/>
        <v>0</v>
      </c>
      <c r="IL56" s="90">
        <f t="shared" ca="1" si="337"/>
        <v>0</v>
      </c>
      <c r="IM56" s="90">
        <f t="shared" ca="1" si="337"/>
        <v>0</v>
      </c>
      <c r="IN56" s="90">
        <f t="shared" ca="1" si="337"/>
        <v>0</v>
      </c>
      <c r="IO56" s="90">
        <f t="shared" ca="1" si="337"/>
        <v>0</v>
      </c>
      <c r="IP56" s="90">
        <f t="shared" ca="1" si="337"/>
        <v>0</v>
      </c>
      <c r="IQ56" s="90">
        <f t="shared" ca="1" si="337"/>
        <v>0</v>
      </c>
      <c r="IR56" s="90">
        <f t="shared" ca="1" si="337"/>
        <v>0</v>
      </c>
      <c r="IS56" s="90">
        <f t="shared" ca="1" si="337"/>
        <v>0</v>
      </c>
      <c r="IT56" s="90">
        <f t="shared" ca="1" si="337"/>
        <v>0</v>
      </c>
      <c r="IU56" s="90">
        <f t="shared" ca="1" si="337"/>
        <v>0</v>
      </c>
      <c r="IV56" s="90">
        <f t="shared" ca="1" si="337"/>
        <v>0</v>
      </c>
      <c r="IW56" s="90">
        <f t="shared" ca="1" si="326"/>
        <v>0</v>
      </c>
      <c r="IX56" s="90">
        <f t="shared" ca="1" si="326"/>
        <v>0</v>
      </c>
      <c r="IY56" s="92">
        <f t="shared" ca="1" si="151"/>
        <v>0</v>
      </c>
      <c r="IZ56" s="90">
        <f t="shared" ca="1" si="327"/>
        <v>0</v>
      </c>
      <c r="JA56" s="90">
        <f t="shared" ca="1" si="328"/>
        <v>0</v>
      </c>
      <c r="JB56" s="90">
        <f t="shared" ca="1" si="328"/>
        <v>0</v>
      </c>
      <c r="JC56" s="90">
        <f t="shared" ca="1" si="328"/>
        <v>0</v>
      </c>
      <c r="JD56" s="90">
        <f t="shared" ca="1" si="328"/>
        <v>0</v>
      </c>
      <c r="JE56" s="90">
        <f t="shared" ca="1" si="328"/>
        <v>0</v>
      </c>
      <c r="JF56" s="90">
        <f t="shared" ca="1" si="328"/>
        <v>0</v>
      </c>
      <c r="JG56" s="90">
        <f t="shared" ca="1" si="328"/>
        <v>0</v>
      </c>
      <c r="JH56" s="90">
        <f t="shared" ca="1" si="328"/>
        <v>0</v>
      </c>
      <c r="JI56" s="90">
        <f t="shared" ca="1" si="328"/>
        <v>0</v>
      </c>
      <c r="JJ56" s="90">
        <f t="shared" ca="1" si="328"/>
        <v>0</v>
      </c>
      <c r="JK56" s="90">
        <f t="shared" ca="1" si="328"/>
        <v>0</v>
      </c>
      <c r="JL56" s="90">
        <f t="shared" ca="1" si="328"/>
        <v>0</v>
      </c>
      <c r="JM56" s="90">
        <f t="shared" ca="1" si="328"/>
        <v>0</v>
      </c>
      <c r="JN56" s="90">
        <f t="shared" ca="1" si="328"/>
        <v>0</v>
      </c>
      <c r="JO56" s="90">
        <f t="shared" ca="1" si="328"/>
        <v>0</v>
      </c>
      <c r="JP56" s="90">
        <f t="shared" ca="1" si="328"/>
        <v>0</v>
      </c>
      <c r="JQ56" s="90">
        <f t="shared" ca="1" si="328"/>
        <v>0</v>
      </c>
      <c r="JR56" s="90">
        <f t="shared" ca="1" si="328"/>
        <v>0</v>
      </c>
      <c r="JS56" s="90">
        <f t="shared" ca="1" si="328"/>
        <v>0</v>
      </c>
      <c r="JT56" s="92">
        <f t="shared" ca="1" si="153"/>
        <v>0</v>
      </c>
      <c r="JU56" s="90">
        <f t="shared" ref="JU56:KD58" ca="1" si="338">$C56*JU$12</f>
        <v>0</v>
      </c>
      <c r="JV56" s="90">
        <f t="shared" ca="1" si="338"/>
        <v>0</v>
      </c>
      <c r="JW56" s="90">
        <f t="shared" ca="1" si="338"/>
        <v>0</v>
      </c>
      <c r="JX56" s="90">
        <f t="shared" ca="1" si="338"/>
        <v>0</v>
      </c>
      <c r="JY56" s="90">
        <f t="shared" ca="1" si="338"/>
        <v>0</v>
      </c>
      <c r="JZ56" s="90">
        <f t="shared" ca="1" si="338"/>
        <v>0</v>
      </c>
      <c r="KA56" s="90">
        <f t="shared" ca="1" si="338"/>
        <v>0</v>
      </c>
      <c r="KB56" s="90">
        <f t="shared" ca="1" si="338"/>
        <v>0</v>
      </c>
      <c r="KC56" s="90">
        <f t="shared" ca="1" si="338"/>
        <v>0</v>
      </c>
      <c r="KD56" s="90">
        <f t="shared" ca="1" si="338"/>
        <v>0</v>
      </c>
      <c r="KE56" s="90">
        <f t="shared" ref="KE56:KN58" ca="1" si="339">$C56*KE$12</f>
        <v>0</v>
      </c>
      <c r="KF56" s="90">
        <f t="shared" ca="1" si="339"/>
        <v>0</v>
      </c>
      <c r="KG56" s="90">
        <f t="shared" ca="1" si="339"/>
        <v>0</v>
      </c>
      <c r="KH56" s="90">
        <f t="shared" ca="1" si="339"/>
        <v>0</v>
      </c>
      <c r="KI56" s="90">
        <f t="shared" ca="1" si="339"/>
        <v>0</v>
      </c>
      <c r="KJ56" s="90">
        <f t="shared" ca="1" si="339"/>
        <v>0</v>
      </c>
      <c r="KK56" s="90">
        <f t="shared" ca="1" si="339"/>
        <v>0</v>
      </c>
      <c r="KL56" s="90">
        <f t="shared" ca="1" si="339"/>
        <v>0</v>
      </c>
      <c r="KM56" s="90">
        <f t="shared" ca="1" si="339"/>
        <v>0</v>
      </c>
      <c r="KN56" s="90">
        <f t="shared" ca="1" si="339"/>
        <v>0</v>
      </c>
      <c r="KO56" s="90">
        <f t="shared" ref="KO56:KX58" ca="1" si="340">$C56*KO$12</f>
        <v>0</v>
      </c>
      <c r="KP56" s="90">
        <f t="shared" ca="1" si="340"/>
        <v>0</v>
      </c>
      <c r="KQ56" s="90">
        <f t="shared" ca="1" si="340"/>
        <v>0</v>
      </c>
      <c r="KR56" s="90">
        <f t="shared" ca="1" si="340"/>
        <v>0</v>
      </c>
      <c r="KS56" s="90">
        <f t="shared" ca="1" si="340"/>
        <v>0</v>
      </c>
      <c r="KT56" s="90">
        <f t="shared" ca="1" si="340"/>
        <v>0</v>
      </c>
      <c r="KU56" s="90">
        <f t="shared" ca="1" si="340"/>
        <v>0</v>
      </c>
      <c r="KV56" s="90">
        <f t="shared" ca="1" si="340"/>
        <v>0</v>
      </c>
      <c r="KW56" s="90">
        <f t="shared" ca="1" si="340"/>
        <v>0</v>
      </c>
      <c r="KX56" s="90">
        <f t="shared" ca="1" si="340"/>
        <v>0</v>
      </c>
      <c r="KY56" s="90">
        <f t="shared" ref="KY56:LJ58" ca="1" si="341">$C56*KY$12</f>
        <v>0</v>
      </c>
      <c r="KZ56" s="90">
        <f t="shared" ca="1" si="341"/>
        <v>0</v>
      </c>
      <c r="LA56" s="90">
        <f t="shared" ca="1" si="341"/>
        <v>0</v>
      </c>
      <c r="LB56" s="90">
        <f t="shared" ca="1" si="341"/>
        <v>0</v>
      </c>
      <c r="LC56" s="90">
        <f t="shared" ca="1" si="341"/>
        <v>0</v>
      </c>
      <c r="LD56" s="90">
        <f t="shared" ca="1" si="341"/>
        <v>0</v>
      </c>
      <c r="LE56" s="90">
        <f t="shared" ca="1" si="341"/>
        <v>0</v>
      </c>
      <c r="LF56" s="90">
        <f t="shared" ca="1" si="341"/>
        <v>0</v>
      </c>
      <c r="LG56" s="90">
        <f t="shared" ca="1" si="341"/>
        <v>0</v>
      </c>
      <c r="LH56" s="90">
        <f t="shared" ca="1" si="341"/>
        <v>0</v>
      </c>
      <c r="LI56" s="90">
        <f t="shared" ca="1" si="341"/>
        <v>0</v>
      </c>
      <c r="LJ56" s="90">
        <f t="shared" ca="1" si="341"/>
        <v>0</v>
      </c>
      <c r="LK56" s="90">
        <f t="shared" ca="1" si="330"/>
        <v>0</v>
      </c>
      <c r="LL56" s="90">
        <f t="shared" ca="1" si="330"/>
        <v>0</v>
      </c>
      <c r="LM56" s="92">
        <f t="shared" ca="1" si="67"/>
        <v>0</v>
      </c>
      <c r="LN56" s="90">
        <f t="shared" ca="1" si="331"/>
        <v>0</v>
      </c>
      <c r="LO56" s="90">
        <f t="shared" ca="1" si="331"/>
        <v>0</v>
      </c>
      <c r="LP56" s="90">
        <f t="shared" ca="1" si="331"/>
        <v>0</v>
      </c>
      <c r="LQ56" s="90">
        <f t="shared" ca="1" si="331"/>
        <v>0</v>
      </c>
      <c r="LR56" s="90">
        <f t="shared" ca="1" si="331"/>
        <v>0</v>
      </c>
      <c r="LS56" s="92">
        <f t="shared" ca="1" si="68"/>
        <v>0</v>
      </c>
      <c r="LT56" s="90">
        <f t="shared" ca="1" si="332"/>
        <v>0</v>
      </c>
      <c r="LU56" s="90">
        <f t="shared" ca="1" si="332"/>
        <v>0</v>
      </c>
      <c r="LV56" s="90">
        <f t="shared" ca="1" si="332"/>
        <v>0</v>
      </c>
      <c r="LW56" s="90">
        <f t="shared" ca="1" si="332"/>
        <v>0</v>
      </c>
      <c r="LX56" s="90">
        <f t="shared" ca="1" si="332"/>
        <v>0</v>
      </c>
      <c r="LY56" s="90">
        <f t="shared" ca="1" si="332"/>
        <v>0</v>
      </c>
      <c r="LZ56" s="90">
        <f t="shared" ca="1" si="332"/>
        <v>0</v>
      </c>
      <c r="MA56" s="90">
        <f t="shared" ca="1" si="332"/>
        <v>0</v>
      </c>
      <c r="MB56" s="90">
        <f t="shared" ca="1" si="332"/>
        <v>0</v>
      </c>
      <c r="MC56" s="90">
        <f t="shared" ca="1" si="332"/>
        <v>0</v>
      </c>
      <c r="MD56" s="90">
        <f t="shared" ca="1" si="332"/>
        <v>0</v>
      </c>
      <c r="ME56" s="90">
        <f t="shared" ca="1" si="332"/>
        <v>0</v>
      </c>
      <c r="MF56" s="90">
        <f t="shared" ca="1" si="332"/>
        <v>0</v>
      </c>
      <c r="MG56" s="92">
        <f t="shared" ca="1" si="69"/>
        <v>0</v>
      </c>
      <c r="MH56" s="90">
        <f t="shared" ca="1" si="333"/>
        <v>0</v>
      </c>
      <c r="MI56" s="90">
        <f t="shared" ca="1" si="334"/>
        <v>0</v>
      </c>
      <c r="MJ56" s="90">
        <f t="shared" ca="1" si="334"/>
        <v>0</v>
      </c>
      <c r="MK56" s="90">
        <f t="shared" ca="1" si="334"/>
        <v>0</v>
      </c>
      <c r="ML56" s="90">
        <f t="shared" ca="1" si="334"/>
        <v>0</v>
      </c>
      <c r="MM56" s="90">
        <f t="shared" ca="1" si="334"/>
        <v>0</v>
      </c>
      <c r="MN56" s="90">
        <f t="shared" ca="1" si="334"/>
        <v>0</v>
      </c>
      <c r="MO56" s="90">
        <f t="shared" ca="1" si="334"/>
        <v>0</v>
      </c>
      <c r="MP56" s="90">
        <f t="shared" ca="1" si="334"/>
        <v>0</v>
      </c>
      <c r="MQ56" s="90">
        <f t="shared" ca="1" si="334"/>
        <v>0</v>
      </c>
      <c r="MR56" s="90">
        <f t="shared" ca="1" si="334"/>
        <v>0</v>
      </c>
      <c r="MS56" s="90">
        <f t="shared" ca="1" si="334"/>
        <v>0</v>
      </c>
      <c r="MT56" s="90">
        <f t="shared" ca="1" si="334"/>
        <v>0</v>
      </c>
      <c r="MU56" s="90">
        <f t="shared" ca="1" si="334"/>
        <v>0</v>
      </c>
      <c r="MV56" s="90">
        <f t="shared" ca="1" si="334"/>
        <v>0</v>
      </c>
      <c r="MW56" s="90">
        <f t="shared" ca="1" si="334"/>
        <v>0</v>
      </c>
      <c r="MX56" s="90">
        <f t="shared" ca="1" si="334"/>
        <v>0</v>
      </c>
      <c r="MY56" s="90">
        <f t="shared" ca="1" si="334"/>
        <v>0</v>
      </c>
      <c r="MZ56" s="90">
        <f t="shared" ca="1" si="334"/>
        <v>0</v>
      </c>
      <c r="NA56" s="90">
        <f t="shared" ca="1" si="334"/>
        <v>0</v>
      </c>
      <c r="NB56" s="90">
        <f t="shared" ca="1" si="334"/>
        <v>0</v>
      </c>
      <c r="NC56" s="92">
        <f t="shared" ca="1" si="70"/>
        <v>0</v>
      </c>
      <c r="ND56" s="90">
        <f t="shared" ca="1" si="335"/>
        <v>0</v>
      </c>
      <c r="NE56" s="90">
        <f t="shared" ca="1" si="335"/>
        <v>0</v>
      </c>
      <c r="NF56" s="90">
        <f t="shared" ca="1" si="335"/>
        <v>0</v>
      </c>
      <c r="NG56" s="90">
        <f t="shared" ca="1" si="335"/>
        <v>0</v>
      </c>
      <c r="NH56" s="90">
        <f t="shared" ca="1" si="335"/>
        <v>0</v>
      </c>
      <c r="NI56" s="90">
        <f t="shared" ca="1" si="335"/>
        <v>0</v>
      </c>
      <c r="NJ56" s="93">
        <f t="shared" ca="1" si="159"/>
        <v>0</v>
      </c>
      <c r="NK56" s="94">
        <f t="shared" ca="1" si="160"/>
        <v>0</v>
      </c>
    </row>
    <row r="57" spans="1:375" x14ac:dyDescent="0.25">
      <c r="A57" s="67">
        <v>90101</v>
      </c>
      <c r="B57" s="201" t="s">
        <v>708</v>
      </c>
      <c r="C57" s="90">
        <f ca="1">IFERROR(HLOOKUP($A57,Náklady_2018!$D$1:$MN$27,24,FALSE),0)</f>
        <v>0</v>
      </c>
      <c r="D57" s="19"/>
      <c r="E57" s="19"/>
      <c r="F57" s="91" t="str">
        <f>F12</f>
        <v>FTE(k)</v>
      </c>
      <c r="G57" s="92">
        <f t="shared" ca="1" si="58"/>
        <v>0</v>
      </c>
      <c r="H57" s="90">
        <f ca="1">$C57*H$12</f>
        <v>0</v>
      </c>
      <c r="I57" s="90">
        <f t="shared" ca="1" si="308"/>
        <v>0</v>
      </c>
      <c r="J57" s="90">
        <f t="shared" ca="1" si="308"/>
        <v>0</v>
      </c>
      <c r="K57" s="90">
        <f t="shared" ca="1" si="308"/>
        <v>0</v>
      </c>
      <c r="L57" s="90">
        <f t="shared" ca="1" si="308"/>
        <v>0</v>
      </c>
      <c r="M57" s="90">
        <f t="shared" ca="1" si="308"/>
        <v>0</v>
      </c>
      <c r="N57" s="90">
        <f t="shared" ca="1" si="308"/>
        <v>0</v>
      </c>
      <c r="O57" s="90">
        <f t="shared" ca="1" si="308"/>
        <v>0</v>
      </c>
      <c r="P57" s="90">
        <f t="shared" ca="1" si="308"/>
        <v>0</v>
      </c>
      <c r="Q57" s="90">
        <f t="shared" ca="1" si="308"/>
        <v>0</v>
      </c>
      <c r="R57" s="90">
        <f t="shared" ca="1" si="308"/>
        <v>0</v>
      </c>
      <c r="S57" s="90">
        <f t="shared" ca="1" si="308"/>
        <v>0</v>
      </c>
      <c r="T57" s="90">
        <f t="shared" ca="1" si="308"/>
        <v>0</v>
      </c>
      <c r="U57" s="90">
        <f t="shared" ca="1" si="308"/>
        <v>0</v>
      </c>
      <c r="V57" s="90">
        <f t="shared" ca="1" si="308"/>
        <v>0</v>
      </c>
      <c r="W57" s="90">
        <f t="shared" ca="1" si="308"/>
        <v>0</v>
      </c>
      <c r="X57" s="90">
        <f t="shared" ca="1" si="308"/>
        <v>0</v>
      </c>
      <c r="Y57" s="90">
        <f t="shared" ca="1" si="308"/>
        <v>0</v>
      </c>
      <c r="Z57" s="90">
        <f t="shared" ca="1" si="308"/>
        <v>0</v>
      </c>
      <c r="AA57" s="90">
        <f t="shared" ca="1" si="308"/>
        <v>0</v>
      </c>
      <c r="AB57" s="90">
        <f t="shared" ca="1" si="308"/>
        <v>0</v>
      </c>
      <c r="AC57" s="90">
        <f t="shared" ca="1" si="308"/>
        <v>0</v>
      </c>
      <c r="AD57" s="90">
        <f t="shared" ca="1" si="308"/>
        <v>0</v>
      </c>
      <c r="AE57" s="90">
        <f t="shared" ca="1" si="308"/>
        <v>0</v>
      </c>
      <c r="AF57" s="90">
        <f t="shared" ca="1" si="308"/>
        <v>0</v>
      </c>
      <c r="AG57" s="90">
        <f t="shared" ca="1" si="308"/>
        <v>0</v>
      </c>
      <c r="AH57" s="90">
        <f t="shared" ca="1" si="308"/>
        <v>0</v>
      </c>
      <c r="AI57" s="90">
        <f t="shared" ca="1" si="308"/>
        <v>0</v>
      </c>
      <c r="AJ57" s="90">
        <f t="shared" ca="1" si="308"/>
        <v>0</v>
      </c>
      <c r="AK57" s="90">
        <f t="shared" ca="1" si="308"/>
        <v>0</v>
      </c>
      <c r="AL57" s="90">
        <f t="shared" ca="1" si="308"/>
        <v>0</v>
      </c>
      <c r="AM57" s="90">
        <f t="shared" ca="1" si="308"/>
        <v>0</v>
      </c>
      <c r="AN57" s="90">
        <f t="shared" ca="1" si="308"/>
        <v>0</v>
      </c>
      <c r="AO57" s="90">
        <f t="shared" ca="1" si="308"/>
        <v>0</v>
      </c>
      <c r="AP57" s="90">
        <f t="shared" ca="1" si="308"/>
        <v>0</v>
      </c>
      <c r="AQ57" s="90">
        <f t="shared" ca="1" si="308"/>
        <v>0</v>
      </c>
      <c r="AR57" s="90">
        <f t="shared" ca="1" si="308"/>
        <v>0</v>
      </c>
      <c r="AS57" s="90">
        <f t="shared" ca="1" si="308"/>
        <v>0</v>
      </c>
      <c r="AT57" s="90">
        <f t="shared" ca="1" si="308"/>
        <v>0</v>
      </c>
      <c r="AU57" s="90">
        <f t="shared" ca="1" si="308"/>
        <v>0</v>
      </c>
      <c r="AV57" s="90">
        <f t="shared" ca="1" si="308"/>
        <v>0</v>
      </c>
      <c r="AW57" s="90">
        <f t="shared" ca="1" si="308"/>
        <v>0</v>
      </c>
      <c r="AX57" s="90">
        <f t="shared" ca="1" si="308"/>
        <v>0</v>
      </c>
      <c r="AY57" s="90">
        <f t="shared" ca="1" si="308"/>
        <v>0</v>
      </c>
      <c r="AZ57" s="90">
        <f t="shared" ca="1" si="308"/>
        <v>0</v>
      </c>
      <c r="BA57" s="90">
        <f t="shared" ca="1" si="308"/>
        <v>0</v>
      </c>
      <c r="BB57" s="90">
        <f t="shared" ca="1" si="308"/>
        <v>0</v>
      </c>
      <c r="BC57" s="90">
        <f t="shared" ca="1" si="308"/>
        <v>0</v>
      </c>
      <c r="BD57" s="92">
        <f t="shared" ca="1" si="308"/>
        <v>0</v>
      </c>
      <c r="BE57" s="90">
        <f t="shared" ca="1" si="308"/>
        <v>0</v>
      </c>
      <c r="BF57" s="90">
        <f t="shared" ca="1" si="309"/>
        <v>0</v>
      </c>
      <c r="BG57" s="90">
        <f t="shared" ca="1" si="309"/>
        <v>0</v>
      </c>
      <c r="BH57" s="90">
        <f t="shared" ca="1" si="309"/>
        <v>0</v>
      </c>
      <c r="BI57" s="90">
        <f t="shared" ca="1" si="309"/>
        <v>0</v>
      </c>
      <c r="BJ57" s="90">
        <f t="shared" ca="1" si="309"/>
        <v>0</v>
      </c>
      <c r="BK57" s="90">
        <f t="shared" ca="1" si="309"/>
        <v>0</v>
      </c>
      <c r="BL57" s="90">
        <f t="shared" ca="1" si="309"/>
        <v>0</v>
      </c>
      <c r="BM57" s="90">
        <f t="shared" ca="1" si="309"/>
        <v>0</v>
      </c>
      <c r="BN57" s="90">
        <f t="shared" ca="1" si="309"/>
        <v>0</v>
      </c>
      <c r="BO57" s="90">
        <f t="shared" ca="1" si="309"/>
        <v>0</v>
      </c>
      <c r="BP57" s="90">
        <f t="shared" ca="1" si="309"/>
        <v>0</v>
      </c>
      <c r="BQ57" s="90">
        <f t="shared" ca="1" si="309"/>
        <v>0</v>
      </c>
      <c r="BR57" s="90">
        <f t="shared" ca="1" si="309"/>
        <v>0</v>
      </c>
      <c r="BS57" s="90">
        <f t="shared" ca="1" si="309"/>
        <v>0</v>
      </c>
      <c r="BT57" s="90">
        <f t="shared" ca="1" si="309"/>
        <v>0</v>
      </c>
      <c r="BU57" s="90">
        <f t="shared" ca="1" si="309"/>
        <v>0</v>
      </c>
      <c r="BV57" s="90">
        <f t="shared" ca="1" si="309"/>
        <v>0</v>
      </c>
      <c r="BW57" s="90">
        <f t="shared" ca="1" si="309"/>
        <v>0</v>
      </c>
      <c r="BX57" s="90">
        <f t="shared" ca="1" si="309"/>
        <v>0</v>
      </c>
      <c r="BY57" s="90">
        <f t="shared" ca="1" si="309"/>
        <v>0</v>
      </c>
      <c r="BZ57" s="90">
        <f t="shared" ca="1" si="309"/>
        <v>0</v>
      </c>
      <c r="CA57" s="90">
        <f t="shared" ca="1" si="309"/>
        <v>0</v>
      </c>
      <c r="CB57" s="90">
        <f t="shared" ca="1" si="309"/>
        <v>0</v>
      </c>
      <c r="CC57" s="90">
        <f t="shared" ca="1" si="309"/>
        <v>0</v>
      </c>
      <c r="CD57" s="90">
        <f t="shared" ca="1" si="309"/>
        <v>0</v>
      </c>
      <c r="CE57" s="90">
        <f t="shared" ca="1" si="309"/>
        <v>0</v>
      </c>
      <c r="CF57" s="90">
        <f t="shared" ca="1" si="310"/>
        <v>0</v>
      </c>
      <c r="CG57" s="92">
        <f t="shared" ca="1" si="310"/>
        <v>0</v>
      </c>
      <c r="CH57" s="90">
        <f t="shared" ca="1" si="311"/>
        <v>0</v>
      </c>
      <c r="CI57" s="90">
        <f t="shared" ca="1" si="311"/>
        <v>0</v>
      </c>
      <c r="CJ57" s="90">
        <f t="shared" ca="1" si="312"/>
        <v>0</v>
      </c>
      <c r="CK57" s="90">
        <f t="shared" ca="1" si="312"/>
        <v>0</v>
      </c>
      <c r="CL57" s="90">
        <f t="shared" ca="1" si="312"/>
        <v>0</v>
      </c>
      <c r="CM57" s="90">
        <f t="shared" ca="1" si="312"/>
        <v>0</v>
      </c>
      <c r="CN57" s="90">
        <f t="shared" ca="1" si="312"/>
        <v>0</v>
      </c>
      <c r="CO57" s="90">
        <f t="shared" ca="1" si="312"/>
        <v>0</v>
      </c>
      <c r="CP57" s="90">
        <f t="shared" ca="1" si="312"/>
        <v>0</v>
      </c>
      <c r="CQ57" s="90">
        <f t="shared" ca="1" si="312"/>
        <v>0</v>
      </c>
      <c r="CR57" s="90">
        <f t="shared" ca="1" si="312"/>
        <v>0</v>
      </c>
      <c r="CS57" s="90">
        <f t="shared" ca="1" si="312"/>
        <v>0</v>
      </c>
      <c r="CT57" s="90">
        <f t="shared" ca="1" si="312"/>
        <v>0</v>
      </c>
      <c r="CU57" s="90">
        <f t="shared" ca="1" si="312"/>
        <v>0</v>
      </c>
      <c r="CV57" s="90">
        <f t="shared" ca="1" si="312"/>
        <v>0</v>
      </c>
      <c r="CW57" s="90">
        <f t="shared" ca="1" si="312"/>
        <v>0</v>
      </c>
      <c r="CX57" s="90">
        <f t="shared" ca="1" si="312"/>
        <v>0</v>
      </c>
      <c r="CY57" s="92">
        <f t="shared" ca="1" si="312"/>
        <v>0</v>
      </c>
      <c r="CZ57" s="90">
        <f t="shared" ca="1" si="313"/>
        <v>0</v>
      </c>
      <c r="DA57" s="90">
        <f t="shared" ca="1" si="336"/>
        <v>0</v>
      </c>
      <c r="DB57" s="90">
        <f t="shared" ca="1" si="336"/>
        <v>0</v>
      </c>
      <c r="DC57" s="90">
        <f t="shared" ca="1" si="336"/>
        <v>0</v>
      </c>
      <c r="DD57" s="90">
        <f t="shared" ca="1" si="336"/>
        <v>0</v>
      </c>
      <c r="DE57" s="90">
        <f t="shared" ca="1" si="336"/>
        <v>0</v>
      </c>
      <c r="DF57" s="90">
        <f t="shared" ca="1" si="336"/>
        <v>0</v>
      </c>
      <c r="DG57" s="90">
        <f t="shared" ca="1" si="336"/>
        <v>0</v>
      </c>
      <c r="DH57" s="90">
        <f t="shared" ca="1" si="336"/>
        <v>0</v>
      </c>
      <c r="DI57" s="90">
        <f t="shared" ca="1" si="336"/>
        <v>0</v>
      </c>
      <c r="DJ57" s="90">
        <f t="shared" ca="1" si="336"/>
        <v>0</v>
      </c>
      <c r="DK57" s="90">
        <f t="shared" ca="1" si="336"/>
        <v>0</v>
      </c>
      <c r="DL57" s="90">
        <f t="shared" ca="1" si="336"/>
        <v>0</v>
      </c>
      <c r="DM57" s="90">
        <f t="shared" ca="1" si="336"/>
        <v>0</v>
      </c>
      <c r="DN57" s="90">
        <f t="shared" ca="1" si="336"/>
        <v>0</v>
      </c>
      <c r="DO57" s="90">
        <f t="shared" ca="1" si="336"/>
        <v>0</v>
      </c>
      <c r="DP57" s="90">
        <f t="shared" ca="1" si="314"/>
        <v>0</v>
      </c>
      <c r="DQ57" s="90">
        <f t="shared" ca="1" si="314"/>
        <v>0</v>
      </c>
      <c r="DR57" s="90">
        <f t="shared" ca="1" si="314"/>
        <v>0</v>
      </c>
      <c r="DS57" s="90">
        <f t="shared" ca="1" si="314"/>
        <v>0</v>
      </c>
      <c r="DT57" s="90">
        <f t="shared" ca="1" si="314"/>
        <v>0</v>
      </c>
      <c r="DU57" s="90">
        <f t="shared" ca="1" si="314"/>
        <v>0</v>
      </c>
      <c r="DV57" s="92">
        <f t="shared" ca="1" si="314"/>
        <v>0</v>
      </c>
      <c r="DW57" s="90">
        <f t="shared" ca="1" si="315"/>
        <v>0</v>
      </c>
      <c r="DX57" s="90">
        <f t="shared" ca="1" si="315"/>
        <v>0</v>
      </c>
      <c r="DY57" s="90">
        <f t="shared" ca="1" si="315"/>
        <v>0</v>
      </c>
      <c r="DZ57" s="90">
        <f t="shared" ca="1" si="315"/>
        <v>0</v>
      </c>
      <c r="EA57" s="90">
        <f t="shared" ca="1" si="315"/>
        <v>0</v>
      </c>
      <c r="EB57" s="92">
        <f t="shared" ca="1" si="315"/>
        <v>0</v>
      </c>
      <c r="EC57" s="90">
        <f t="shared" ca="1" si="316"/>
        <v>0</v>
      </c>
      <c r="ED57" s="90">
        <f t="shared" ca="1" si="317"/>
        <v>0</v>
      </c>
      <c r="EE57" s="90">
        <f t="shared" ca="1" si="317"/>
        <v>0</v>
      </c>
      <c r="EF57" s="90">
        <f t="shared" ca="1" si="317"/>
        <v>0</v>
      </c>
      <c r="EG57" s="90">
        <f t="shared" ca="1" si="317"/>
        <v>0</v>
      </c>
      <c r="EH57" s="90">
        <f t="shared" ca="1" si="317"/>
        <v>0</v>
      </c>
      <c r="EI57" s="90">
        <f t="shared" ca="1" si="317"/>
        <v>0</v>
      </c>
      <c r="EJ57" s="90">
        <f t="shared" ca="1" si="317"/>
        <v>0</v>
      </c>
      <c r="EK57" s="90">
        <f t="shared" ca="1" si="317"/>
        <v>0</v>
      </c>
      <c r="EL57" s="90">
        <f t="shared" ca="1" si="317"/>
        <v>0</v>
      </c>
      <c r="EM57" s="90">
        <f t="shared" ca="1" si="317"/>
        <v>0</v>
      </c>
      <c r="EN57" s="90">
        <f t="shared" ca="1" si="317"/>
        <v>0</v>
      </c>
      <c r="EO57" s="90">
        <f t="shared" ca="1" si="317"/>
        <v>0</v>
      </c>
      <c r="EP57" s="90">
        <f t="shared" ca="1" si="317"/>
        <v>0</v>
      </c>
      <c r="EQ57" s="90">
        <f t="shared" ca="1" si="317"/>
        <v>0</v>
      </c>
      <c r="ER57" s="90">
        <f t="shared" ca="1" si="317"/>
        <v>0</v>
      </c>
      <c r="ES57" s="90">
        <f t="shared" ca="1" si="317"/>
        <v>0</v>
      </c>
      <c r="ET57" s="90">
        <f t="shared" ca="1" si="317"/>
        <v>0</v>
      </c>
      <c r="EU57" s="90">
        <f t="shared" ca="1" si="317"/>
        <v>0</v>
      </c>
      <c r="EV57" s="90">
        <f t="shared" ca="1" si="317"/>
        <v>0</v>
      </c>
      <c r="EW57" s="90">
        <f t="shared" ca="1" si="317"/>
        <v>0</v>
      </c>
      <c r="EX57" s="90">
        <f t="shared" ca="1" si="317"/>
        <v>0</v>
      </c>
      <c r="EY57" s="90">
        <f t="shared" ca="1" si="317"/>
        <v>0</v>
      </c>
      <c r="EZ57" s="90">
        <f t="shared" ca="1" si="317"/>
        <v>0</v>
      </c>
      <c r="FA57" s="90">
        <f t="shared" ca="1" si="317"/>
        <v>0</v>
      </c>
      <c r="FB57" s="90">
        <f t="shared" ca="1" si="317"/>
        <v>0</v>
      </c>
      <c r="FC57" s="90">
        <f t="shared" ca="1" si="317"/>
        <v>0</v>
      </c>
      <c r="FD57" s="90">
        <f t="shared" ca="1" si="317"/>
        <v>0</v>
      </c>
      <c r="FE57" s="92">
        <f t="shared" ref="FE57" ca="1" si="342">$C57*FE$12</f>
        <v>0</v>
      </c>
      <c r="FF57" s="90">
        <f t="shared" ca="1" si="318"/>
        <v>0</v>
      </c>
      <c r="FG57" s="90">
        <f t="shared" ca="1" si="318"/>
        <v>0</v>
      </c>
      <c r="FH57" s="90">
        <f t="shared" ca="1" si="318"/>
        <v>0</v>
      </c>
      <c r="FI57" s="90">
        <f t="shared" ca="1" si="318"/>
        <v>0</v>
      </c>
      <c r="FJ57" s="90">
        <f t="shared" ca="1" si="318"/>
        <v>0</v>
      </c>
      <c r="FK57" s="90">
        <f t="shared" ca="1" si="318"/>
        <v>0</v>
      </c>
      <c r="FL57" s="90">
        <f t="shared" ca="1" si="318"/>
        <v>0</v>
      </c>
      <c r="FM57" s="90">
        <f t="shared" ca="1" si="318"/>
        <v>0</v>
      </c>
      <c r="FN57" s="90">
        <f t="shared" ca="1" si="318"/>
        <v>0</v>
      </c>
      <c r="FO57" s="90">
        <f t="shared" ca="1" si="318"/>
        <v>0</v>
      </c>
      <c r="FP57" s="90">
        <f t="shared" ca="1" si="318"/>
        <v>0</v>
      </c>
      <c r="FQ57" s="90">
        <f t="shared" ca="1" si="318"/>
        <v>0</v>
      </c>
      <c r="FR57" s="90">
        <f t="shared" ca="1" si="318"/>
        <v>0</v>
      </c>
      <c r="FS57" s="90">
        <f t="shared" ca="1" si="318"/>
        <v>0</v>
      </c>
      <c r="FT57" s="90">
        <f t="shared" ca="1" si="319"/>
        <v>0</v>
      </c>
      <c r="FU57" s="90">
        <f t="shared" ca="1" si="319"/>
        <v>0</v>
      </c>
      <c r="FV57" s="90">
        <f t="shared" ca="1" si="319"/>
        <v>0</v>
      </c>
      <c r="FW57" s="92">
        <f t="shared" ca="1" si="319"/>
        <v>0</v>
      </c>
      <c r="FX57" s="90">
        <f t="shared" ca="1" si="320"/>
        <v>0</v>
      </c>
      <c r="FY57" s="90">
        <f t="shared" ca="1" si="321"/>
        <v>0</v>
      </c>
      <c r="FZ57" s="90">
        <f t="shared" ca="1" si="321"/>
        <v>0</v>
      </c>
      <c r="GA57" s="90">
        <f t="shared" ca="1" si="321"/>
        <v>0</v>
      </c>
      <c r="GB57" s="90">
        <f t="shared" ca="1" si="321"/>
        <v>0</v>
      </c>
      <c r="GC57" s="90">
        <f t="shared" ca="1" si="321"/>
        <v>0</v>
      </c>
      <c r="GD57" s="90">
        <f t="shared" ca="1" si="321"/>
        <v>0</v>
      </c>
      <c r="GE57" s="90">
        <f t="shared" ca="1" si="321"/>
        <v>0</v>
      </c>
      <c r="GF57" s="90">
        <f t="shared" ca="1" si="321"/>
        <v>0</v>
      </c>
      <c r="GG57" s="90">
        <f t="shared" ca="1" si="321"/>
        <v>0</v>
      </c>
      <c r="GH57" s="90">
        <f t="shared" ca="1" si="321"/>
        <v>0</v>
      </c>
      <c r="GI57" s="90">
        <f t="shared" ca="1" si="321"/>
        <v>0</v>
      </c>
      <c r="GJ57" s="90">
        <f t="shared" ca="1" si="321"/>
        <v>0</v>
      </c>
      <c r="GK57" s="90">
        <f t="shared" ca="1" si="321"/>
        <v>0</v>
      </c>
      <c r="GL57" s="90">
        <f t="shared" ca="1" si="321"/>
        <v>0</v>
      </c>
      <c r="GM57" s="90">
        <f t="shared" ca="1" si="321"/>
        <v>0</v>
      </c>
      <c r="GN57" s="90">
        <f t="shared" ca="1" si="321"/>
        <v>0</v>
      </c>
      <c r="GO57" s="90">
        <f t="shared" ca="1" si="321"/>
        <v>0</v>
      </c>
      <c r="GP57" s="90">
        <f t="shared" ca="1" si="321"/>
        <v>0</v>
      </c>
      <c r="GQ57" s="90">
        <f t="shared" ca="1" si="321"/>
        <v>0</v>
      </c>
      <c r="GR57" s="90">
        <f t="shared" ca="1" si="321"/>
        <v>0</v>
      </c>
      <c r="GS57" s="92">
        <f t="shared" ref="GS57" ca="1" si="343">$C57*GS$12</f>
        <v>0</v>
      </c>
      <c r="GT57" s="90">
        <f t="shared" ca="1" si="322"/>
        <v>0</v>
      </c>
      <c r="GU57" s="90">
        <f t="shared" ca="1" si="322"/>
        <v>0</v>
      </c>
      <c r="GV57" s="90">
        <f t="shared" ca="1" si="322"/>
        <v>0</v>
      </c>
      <c r="GW57" s="90">
        <f t="shared" ca="1" si="322"/>
        <v>0</v>
      </c>
      <c r="GX57" s="90">
        <f t="shared" ca="1" si="322"/>
        <v>0</v>
      </c>
      <c r="GY57" s="90">
        <f t="shared" ca="1" si="322"/>
        <v>0</v>
      </c>
      <c r="GZ57" s="90">
        <f t="shared" ca="1" si="322"/>
        <v>0</v>
      </c>
      <c r="HA57" s="90">
        <f t="shared" ca="1" si="322"/>
        <v>0</v>
      </c>
      <c r="HB57" s="90">
        <f t="shared" ca="1" si="322"/>
        <v>0</v>
      </c>
      <c r="HC57" s="90">
        <f t="shared" ca="1" si="322"/>
        <v>0</v>
      </c>
      <c r="HD57" s="90">
        <f t="shared" ca="1" si="322"/>
        <v>0</v>
      </c>
      <c r="HE57" s="92">
        <f t="shared" ca="1" si="322"/>
        <v>0</v>
      </c>
      <c r="HF57" s="90">
        <f t="shared" ca="1" si="323"/>
        <v>0</v>
      </c>
      <c r="HG57" s="90">
        <f t="shared" ca="1" si="323"/>
        <v>0</v>
      </c>
      <c r="HH57" s="90">
        <f t="shared" ca="1" si="323"/>
        <v>0</v>
      </c>
      <c r="HI57" s="90">
        <f t="shared" ca="1" si="323"/>
        <v>0</v>
      </c>
      <c r="HJ57" s="90">
        <f t="shared" ca="1" si="323"/>
        <v>0</v>
      </c>
      <c r="HK57" s="90">
        <f t="shared" ca="1" si="323"/>
        <v>0</v>
      </c>
      <c r="HL57" s="90">
        <f t="shared" ca="1" si="323"/>
        <v>0</v>
      </c>
      <c r="HM57" s="90">
        <f t="shared" ca="1" si="323"/>
        <v>0</v>
      </c>
      <c r="HN57" s="90">
        <f t="shared" ca="1" si="323"/>
        <v>0</v>
      </c>
      <c r="HO57" s="90">
        <f t="shared" ca="1" si="323"/>
        <v>0</v>
      </c>
      <c r="HP57" s="90">
        <f t="shared" ca="1" si="323"/>
        <v>0</v>
      </c>
      <c r="HQ57" s="90">
        <f t="shared" ca="1" si="323"/>
        <v>0</v>
      </c>
      <c r="HR57" s="90">
        <f t="shared" ca="1" si="323"/>
        <v>0</v>
      </c>
      <c r="HS57" s="90">
        <f t="shared" ca="1" si="323"/>
        <v>0</v>
      </c>
      <c r="HT57" s="90">
        <f t="shared" ca="1" si="323"/>
        <v>0</v>
      </c>
      <c r="HU57" s="90">
        <f t="shared" ca="1" si="323"/>
        <v>0</v>
      </c>
      <c r="HV57" s="92">
        <f t="shared" ref="HV57" ca="1" si="344">$C57*HV$12</f>
        <v>0</v>
      </c>
      <c r="HW57" s="90">
        <f t="shared" ca="1" si="324"/>
        <v>0</v>
      </c>
      <c r="HX57" s="90">
        <f t="shared" ca="1" si="324"/>
        <v>0</v>
      </c>
      <c r="HY57" s="90">
        <f t="shared" ca="1" si="324"/>
        <v>0</v>
      </c>
      <c r="HZ57" s="90">
        <f t="shared" ca="1" si="324"/>
        <v>0</v>
      </c>
      <c r="IA57" s="90">
        <f t="shared" ca="1" si="324"/>
        <v>0</v>
      </c>
      <c r="IB57" s="90">
        <f t="shared" ca="1" si="324"/>
        <v>0</v>
      </c>
      <c r="IC57" s="90">
        <f t="shared" ca="1" si="324"/>
        <v>0</v>
      </c>
      <c r="ID57" s="90">
        <f t="shared" ca="1" si="324"/>
        <v>0</v>
      </c>
      <c r="IE57" s="90">
        <f t="shared" ca="1" si="324"/>
        <v>0</v>
      </c>
      <c r="IF57" s="92">
        <f t="shared" ca="1" si="324"/>
        <v>0</v>
      </c>
      <c r="IG57" s="90">
        <f t="shared" ca="1" si="325"/>
        <v>0</v>
      </c>
      <c r="IH57" s="90">
        <f t="shared" ca="1" si="337"/>
        <v>0</v>
      </c>
      <c r="II57" s="90">
        <f t="shared" ca="1" si="337"/>
        <v>0</v>
      </c>
      <c r="IJ57" s="90">
        <f t="shared" ca="1" si="337"/>
        <v>0</v>
      </c>
      <c r="IK57" s="90">
        <f t="shared" ca="1" si="337"/>
        <v>0</v>
      </c>
      <c r="IL57" s="90">
        <f t="shared" ca="1" si="337"/>
        <v>0</v>
      </c>
      <c r="IM57" s="90">
        <f t="shared" ca="1" si="337"/>
        <v>0</v>
      </c>
      <c r="IN57" s="90">
        <f t="shared" ca="1" si="337"/>
        <v>0</v>
      </c>
      <c r="IO57" s="90">
        <f t="shared" ca="1" si="337"/>
        <v>0</v>
      </c>
      <c r="IP57" s="90">
        <f t="shared" ca="1" si="337"/>
        <v>0</v>
      </c>
      <c r="IQ57" s="90">
        <f t="shared" ca="1" si="337"/>
        <v>0</v>
      </c>
      <c r="IR57" s="90">
        <f t="shared" ca="1" si="337"/>
        <v>0</v>
      </c>
      <c r="IS57" s="90">
        <f t="shared" ca="1" si="337"/>
        <v>0</v>
      </c>
      <c r="IT57" s="90">
        <f t="shared" ca="1" si="337"/>
        <v>0</v>
      </c>
      <c r="IU57" s="90">
        <f t="shared" ca="1" si="337"/>
        <v>0</v>
      </c>
      <c r="IV57" s="90">
        <f t="shared" ca="1" si="337"/>
        <v>0</v>
      </c>
      <c r="IW57" s="90">
        <f t="shared" ca="1" si="326"/>
        <v>0</v>
      </c>
      <c r="IX57" s="90">
        <f t="shared" ca="1" si="326"/>
        <v>0</v>
      </c>
      <c r="IY57" s="92">
        <f t="shared" ca="1" si="326"/>
        <v>0</v>
      </c>
      <c r="IZ57" s="90">
        <f t="shared" ca="1" si="327"/>
        <v>0</v>
      </c>
      <c r="JA57" s="90">
        <f t="shared" ca="1" si="328"/>
        <v>0</v>
      </c>
      <c r="JB57" s="90">
        <f t="shared" ca="1" si="328"/>
        <v>0</v>
      </c>
      <c r="JC57" s="90">
        <f t="shared" ca="1" si="328"/>
        <v>0</v>
      </c>
      <c r="JD57" s="90">
        <f t="shared" ca="1" si="328"/>
        <v>0</v>
      </c>
      <c r="JE57" s="90">
        <f t="shared" ca="1" si="328"/>
        <v>0</v>
      </c>
      <c r="JF57" s="90">
        <f t="shared" ca="1" si="328"/>
        <v>0</v>
      </c>
      <c r="JG57" s="90">
        <f t="shared" ca="1" si="328"/>
        <v>0</v>
      </c>
      <c r="JH57" s="90">
        <f t="shared" ca="1" si="328"/>
        <v>0</v>
      </c>
      <c r="JI57" s="90">
        <f t="shared" ca="1" si="328"/>
        <v>0</v>
      </c>
      <c r="JJ57" s="90">
        <f t="shared" ca="1" si="328"/>
        <v>0</v>
      </c>
      <c r="JK57" s="90">
        <f t="shared" ca="1" si="328"/>
        <v>0</v>
      </c>
      <c r="JL57" s="90">
        <f t="shared" ca="1" si="328"/>
        <v>0</v>
      </c>
      <c r="JM57" s="90">
        <f t="shared" ca="1" si="328"/>
        <v>0</v>
      </c>
      <c r="JN57" s="90">
        <f t="shared" ca="1" si="328"/>
        <v>0</v>
      </c>
      <c r="JO57" s="90">
        <f t="shared" ca="1" si="328"/>
        <v>0</v>
      </c>
      <c r="JP57" s="90">
        <f t="shared" ca="1" si="328"/>
        <v>0</v>
      </c>
      <c r="JQ57" s="90">
        <f t="shared" ca="1" si="328"/>
        <v>0</v>
      </c>
      <c r="JR57" s="90">
        <f t="shared" ca="1" si="328"/>
        <v>0</v>
      </c>
      <c r="JS57" s="90">
        <f t="shared" ca="1" si="328"/>
        <v>0</v>
      </c>
      <c r="JT57" s="92">
        <f t="shared" ref="JT57" ca="1" si="345">$C57*JT$12</f>
        <v>0</v>
      </c>
      <c r="JU57" s="90">
        <f t="shared" ca="1" si="338"/>
        <v>0</v>
      </c>
      <c r="JV57" s="90">
        <f t="shared" ca="1" si="338"/>
        <v>0</v>
      </c>
      <c r="JW57" s="90">
        <f t="shared" ca="1" si="338"/>
        <v>0</v>
      </c>
      <c r="JX57" s="90">
        <f t="shared" ca="1" si="338"/>
        <v>0</v>
      </c>
      <c r="JY57" s="90">
        <f t="shared" ca="1" si="338"/>
        <v>0</v>
      </c>
      <c r="JZ57" s="90">
        <f t="shared" ca="1" si="338"/>
        <v>0</v>
      </c>
      <c r="KA57" s="90">
        <f t="shared" ca="1" si="338"/>
        <v>0</v>
      </c>
      <c r="KB57" s="90">
        <f t="shared" ca="1" si="338"/>
        <v>0</v>
      </c>
      <c r="KC57" s="90">
        <f t="shared" ca="1" si="338"/>
        <v>0</v>
      </c>
      <c r="KD57" s="90">
        <f t="shared" ca="1" si="338"/>
        <v>0</v>
      </c>
      <c r="KE57" s="90">
        <f t="shared" ca="1" si="339"/>
        <v>0</v>
      </c>
      <c r="KF57" s="90">
        <f t="shared" ca="1" si="339"/>
        <v>0</v>
      </c>
      <c r="KG57" s="90">
        <f t="shared" ca="1" si="339"/>
        <v>0</v>
      </c>
      <c r="KH57" s="90">
        <f t="shared" ca="1" si="339"/>
        <v>0</v>
      </c>
      <c r="KI57" s="90">
        <f t="shared" ca="1" si="339"/>
        <v>0</v>
      </c>
      <c r="KJ57" s="90">
        <f t="shared" ca="1" si="339"/>
        <v>0</v>
      </c>
      <c r="KK57" s="90">
        <f t="shared" ca="1" si="339"/>
        <v>0</v>
      </c>
      <c r="KL57" s="90">
        <f t="shared" ca="1" si="339"/>
        <v>0</v>
      </c>
      <c r="KM57" s="90">
        <f t="shared" ca="1" si="339"/>
        <v>0</v>
      </c>
      <c r="KN57" s="90">
        <f t="shared" ca="1" si="339"/>
        <v>0</v>
      </c>
      <c r="KO57" s="90">
        <f t="shared" ca="1" si="340"/>
        <v>0</v>
      </c>
      <c r="KP57" s="90">
        <f t="shared" ca="1" si="340"/>
        <v>0</v>
      </c>
      <c r="KQ57" s="90">
        <f t="shared" ca="1" si="340"/>
        <v>0</v>
      </c>
      <c r="KR57" s="90">
        <f t="shared" ca="1" si="340"/>
        <v>0</v>
      </c>
      <c r="KS57" s="90">
        <f t="shared" ca="1" si="340"/>
        <v>0</v>
      </c>
      <c r="KT57" s="90">
        <f t="shared" ca="1" si="340"/>
        <v>0</v>
      </c>
      <c r="KU57" s="90">
        <f t="shared" ca="1" si="340"/>
        <v>0</v>
      </c>
      <c r="KV57" s="90">
        <f t="shared" ca="1" si="340"/>
        <v>0</v>
      </c>
      <c r="KW57" s="90">
        <f t="shared" ca="1" si="340"/>
        <v>0</v>
      </c>
      <c r="KX57" s="90">
        <f t="shared" ca="1" si="340"/>
        <v>0</v>
      </c>
      <c r="KY57" s="90">
        <f t="shared" ca="1" si="341"/>
        <v>0</v>
      </c>
      <c r="KZ57" s="90">
        <f t="shared" ca="1" si="341"/>
        <v>0</v>
      </c>
      <c r="LA57" s="90">
        <f t="shared" ca="1" si="341"/>
        <v>0</v>
      </c>
      <c r="LB57" s="90">
        <f t="shared" ca="1" si="341"/>
        <v>0</v>
      </c>
      <c r="LC57" s="90">
        <f t="shared" ca="1" si="341"/>
        <v>0</v>
      </c>
      <c r="LD57" s="90">
        <f t="shared" ca="1" si="341"/>
        <v>0</v>
      </c>
      <c r="LE57" s="90">
        <f t="shared" ca="1" si="341"/>
        <v>0</v>
      </c>
      <c r="LF57" s="90">
        <f t="shared" ca="1" si="341"/>
        <v>0</v>
      </c>
      <c r="LG57" s="90">
        <f t="shared" ca="1" si="341"/>
        <v>0</v>
      </c>
      <c r="LH57" s="90">
        <f t="shared" ca="1" si="341"/>
        <v>0</v>
      </c>
      <c r="LI57" s="90">
        <f t="shared" ca="1" si="341"/>
        <v>0</v>
      </c>
      <c r="LJ57" s="90">
        <f t="shared" ca="1" si="341"/>
        <v>0</v>
      </c>
      <c r="LK57" s="90">
        <f t="shared" ca="1" si="330"/>
        <v>0</v>
      </c>
      <c r="LL57" s="90">
        <f t="shared" ca="1" si="330"/>
        <v>0</v>
      </c>
      <c r="LM57" s="92">
        <f t="shared" ca="1" si="330"/>
        <v>0</v>
      </c>
      <c r="LN57" s="90">
        <f t="shared" ca="1" si="331"/>
        <v>0</v>
      </c>
      <c r="LO57" s="90">
        <f t="shared" ca="1" si="331"/>
        <v>0</v>
      </c>
      <c r="LP57" s="90">
        <f t="shared" ca="1" si="331"/>
        <v>0</v>
      </c>
      <c r="LQ57" s="90">
        <f t="shared" ca="1" si="331"/>
        <v>0</v>
      </c>
      <c r="LR57" s="90">
        <f t="shared" ca="1" si="331"/>
        <v>0</v>
      </c>
      <c r="LS57" s="92">
        <f t="shared" ca="1" si="331"/>
        <v>0</v>
      </c>
      <c r="LT57" s="90">
        <f t="shared" ca="1" si="332"/>
        <v>0</v>
      </c>
      <c r="LU57" s="90">
        <f t="shared" ca="1" si="332"/>
        <v>0</v>
      </c>
      <c r="LV57" s="90">
        <f t="shared" ca="1" si="332"/>
        <v>0</v>
      </c>
      <c r="LW57" s="90">
        <f t="shared" ca="1" si="332"/>
        <v>0</v>
      </c>
      <c r="LX57" s="90">
        <f t="shared" ca="1" si="332"/>
        <v>0</v>
      </c>
      <c r="LY57" s="90">
        <f t="shared" ca="1" si="332"/>
        <v>0</v>
      </c>
      <c r="LZ57" s="90">
        <f t="shared" ca="1" si="332"/>
        <v>0</v>
      </c>
      <c r="MA57" s="90">
        <f t="shared" ca="1" si="332"/>
        <v>0</v>
      </c>
      <c r="MB57" s="90">
        <f t="shared" ca="1" si="332"/>
        <v>0</v>
      </c>
      <c r="MC57" s="90">
        <f t="shared" ca="1" si="332"/>
        <v>0</v>
      </c>
      <c r="MD57" s="90">
        <f t="shared" ca="1" si="332"/>
        <v>0</v>
      </c>
      <c r="ME57" s="90">
        <f t="shared" ca="1" si="332"/>
        <v>0</v>
      </c>
      <c r="MF57" s="90">
        <f t="shared" ca="1" si="332"/>
        <v>0</v>
      </c>
      <c r="MG57" s="92">
        <f t="shared" ca="1" si="332"/>
        <v>0</v>
      </c>
      <c r="MH57" s="90">
        <f t="shared" ca="1" si="333"/>
        <v>0</v>
      </c>
      <c r="MI57" s="90">
        <f t="shared" ca="1" si="334"/>
        <v>0</v>
      </c>
      <c r="MJ57" s="90">
        <f t="shared" ca="1" si="334"/>
        <v>0</v>
      </c>
      <c r="MK57" s="90">
        <f t="shared" ca="1" si="334"/>
        <v>0</v>
      </c>
      <c r="ML57" s="90">
        <f t="shared" ca="1" si="334"/>
        <v>0</v>
      </c>
      <c r="MM57" s="90">
        <f t="shared" ca="1" si="334"/>
        <v>0</v>
      </c>
      <c r="MN57" s="90">
        <f t="shared" ca="1" si="334"/>
        <v>0</v>
      </c>
      <c r="MO57" s="90">
        <f t="shared" ca="1" si="334"/>
        <v>0</v>
      </c>
      <c r="MP57" s="90">
        <f t="shared" ca="1" si="334"/>
        <v>0</v>
      </c>
      <c r="MQ57" s="90">
        <f t="shared" ca="1" si="334"/>
        <v>0</v>
      </c>
      <c r="MR57" s="90">
        <f t="shared" ca="1" si="334"/>
        <v>0</v>
      </c>
      <c r="MS57" s="90">
        <f t="shared" ca="1" si="334"/>
        <v>0</v>
      </c>
      <c r="MT57" s="90">
        <f t="shared" ca="1" si="334"/>
        <v>0</v>
      </c>
      <c r="MU57" s="90">
        <f t="shared" ca="1" si="334"/>
        <v>0</v>
      </c>
      <c r="MV57" s="90">
        <f t="shared" ca="1" si="334"/>
        <v>0</v>
      </c>
      <c r="MW57" s="90">
        <f t="shared" ca="1" si="334"/>
        <v>0</v>
      </c>
      <c r="MX57" s="90">
        <f t="shared" ca="1" si="334"/>
        <v>0</v>
      </c>
      <c r="MY57" s="90">
        <f t="shared" ca="1" si="334"/>
        <v>0</v>
      </c>
      <c r="MZ57" s="90">
        <f t="shared" ca="1" si="334"/>
        <v>0</v>
      </c>
      <c r="NA57" s="90">
        <f t="shared" ca="1" si="334"/>
        <v>0</v>
      </c>
      <c r="NB57" s="90">
        <f t="shared" ca="1" si="334"/>
        <v>0</v>
      </c>
      <c r="NC57" s="92">
        <f t="shared" ref="NC57" ca="1" si="346">$C57*NC$12</f>
        <v>0</v>
      </c>
      <c r="ND57" s="90">
        <f t="shared" ca="1" si="335"/>
        <v>0</v>
      </c>
      <c r="NE57" s="90">
        <f t="shared" ca="1" si="335"/>
        <v>0</v>
      </c>
      <c r="NF57" s="90">
        <f t="shared" ca="1" si="335"/>
        <v>0</v>
      </c>
      <c r="NG57" s="90">
        <f t="shared" ca="1" si="335"/>
        <v>0</v>
      </c>
      <c r="NH57" s="90">
        <f t="shared" ca="1" si="335"/>
        <v>0</v>
      </c>
      <c r="NI57" s="90">
        <f t="shared" ca="1" si="335"/>
        <v>0</v>
      </c>
      <c r="NJ57" s="93">
        <f t="shared" ca="1" si="159"/>
        <v>0</v>
      </c>
      <c r="NK57" s="94">
        <f t="shared" ca="1" si="160"/>
        <v>0</v>
      </c>
    </row>
    <row r="58" spans="1:375" x14ac:dyDescent="0.25">
      <c r="A58" s="67">
        <v>90110</v>
      </c>
      <c r="B58" s="96" t="s">
        <v>137</v>
      </c>
      <c r="C58" s="90">
        <f ca="1">IFERROR(HLOOKUP($A58,Náklady_2018!$D$1:$MN$27,24,FALSE),0)</f>
        <v>17353913.649999999</v>
      </c>
      <c r="D58" s="19"/>
      <c r="E58" s="19"/>
      <c r="F58" s="91" t="str">
        <f>F12</f>
        <v>FTE(k)</v>
      </c>
      <c r="G58" s="92">
        <f t="shared" ca="1" si="58"/>
        <v>1790340.5507106932</v>
      </c>
      <c r="H58" s="90">
        <f ca="1">$C58*H$12</f>
        <v>0</v>
      </c>
      <c r="I58" s="90">
        <f t="shared" ca="1" si="308"/>
        <v>0</v>
      </c>
      <c r="J58" s="90">
        <f t="shared" ca="1" si="308"/>
        <v>96756.877835082792</v>
      </c>
      <c r="K58" s="90">
        <f t="shared" ca="1" si="308"/>
        <v>0</v>
      </c>
      <c r="L58" s="90">
        <f t="shared" ca="1" si="308"/>
        <v>0</v>
      </c>
      <c r="M58" s="90">
        <f t="shared" ca="1" si="308"/>
        <v>0</v>
      </c>
      <c r="N58" s="90">
        <f t="shared" ca="1" si="308"/>
        <v>151563.22122418566</v>
      </c>
      <c r="O58" s="90">
        <f t="shared" ca="1" si="308"/>
        <v>0</v>
      </c>
      <c r="P58" s="90">
        <f t="shared" ca="1" si="308"/>
        <v>0</v>
      </c>
      <c r="Q58" s="90">
        <f t="shared" ca="1" si="308"/>
        <v>0</v>
      </c>
      <c r="R58" s="90">
        <f t="shared" ca="1" si="308"/>
        <v>0</v>
      </c>
      <c r="S58" s="90">
        <f t="shared" ca="1" si="308"/>
        <v>126904.12570755226</v>
      </c>
      <c r="T58" s="90">
        <f t="shared" ca="1" si="308"/>
        <v>0</v>
      </c>
      <c r="U58" s="90">
        <f t="shared" ca="1" si="308"/>
        <v>0</v>
      </c>
      <c r="V58" s="90">
        <f t="shared" ca="1" si="308"/>
        <v>71195.620287353086</v>
      </c>
      <c r="W58" s="90">
        <f t="shared" ca="1" si="308"/>
        <v>142842.32159025435</v>
      </c>
      <c r="X58" s="90">
        <f t="shared" ca="1" si="308"/>
        <v>0</v>
      </c>
      <c r="Y58" s="90">
        <f t="shared" ca="1" si="308"/>
        <v>0</v>
      </c>
      <c r="Z58" s="90">
        <f t="shared" ca="1" si="308"/>
        <v>0</v>
      </c>
      <c r="AA58" s="90">
        <f t="shared" ca="1" si="308"/>
        <v>129610.61180084129</v>
      </c>
      <c r="AB58" s="90">
        <f t="shared" ca="1" si="308"/>
        <v>0</v>
      </c>
      <c r="AC58" s="90">
        <f t="shared" ca="1" si="308"/>
        <v>0</v>
      </c>
      <c r="AD58" s="90">
        <f t="shared" ca="1" si="308"/>
        <v>875698.61151751713</v>
      </c>
      <c r="AE58" s="90">
        <f t="shared" ca="1" si="308"/>
        <v>0</v>
      </c>
      <c r="AF58" s="90">
        <f t="shared" ca="1" si="308"/>
        <v>0</v>
      </c>
      <c r="AG58" s="90">
        <f t="shared" ca="1" si="308"/>
        <v>0</v>
      </c>
      <c r="AH58" s="90">
        <f t="shared" ca="1" si="308"/>
        <v>0</v>
      </c>
      <c r="AI58" s="90">
        <f t="shared" ca="1" si="308"/>
        <v>0</v>
      </c>
      <c r="AJ58" s="90">
        <f t="shared" ca="1" si="308"/>
        <v>0</v>
      </c>
      <c r="AK58" s="90">
        <f t="shared" ca="1" si="308"/>
        <v>0</v>
      </c>
      <c r="AL58" s="90">
        <f t="shared" ca="1" si="308"/>
        <v>0</v>
      </c>
      <c r="AM58" s="90">
        <f t="shared" ca="1" si="308"/>
        <v>0</v>
      </c>
      <c r="AN58" s="90">
        <f t="shared" ca="1" si="308"/>
        <v>0</v>
      </c>
      <c r="AO58" s="90">
        <f t="shared" ca="1" si="308"/>
        <v>0</v>
      </c>
      <c r="AP58" s="90">
        <f t="shared" ca="1" si="308"/>
        <v>0</v>
      </c>
      <c r="AQ58" s="90">
        <f t="shared" ca="1" si="308"/>
        <v>0</v>
      </c>
      <c r="AR58" s="90">
        <f t="shared" ca="1" si="308"/>
        <v>0</v>
      </c>
      <c r="AS58" s="90">
        <f t="shared" ca="1" si="308"/>
        <v>0</v>
      </c>
      <c r="AT58" s="90">
        <f t="shared" ca="1" si="308"/>
        <v>114649.75811849361</v>
      </c>
      <c r="AU58" s="90">
        <f t="shared" ca="1" si="308"/>
        <v>0</v>
      </c>
      <c r="AV58" s="90">
        <f t="shared" ca="1" si="308"/>
        <v>0</v>
      </c>
      <c r="AW58" s="90">
        <f t="shared" ca="1" si="308"/>
        <v>0</v>
      </c>
      <c r="AX58" s="90">
        <f t="shared" ca="1" si="308"/>
        <v>81119.402629412842</v>
      </c>
      <c r="AY58" s="90">
        <f t="shared" ca="1" si="308"/>
        <v>0</v>
      </c>
      <c r="AZ58" s="90">
        <f t="shared" ca="1" si="308"/>
        <v>0</v>
      </c>
      <c r="BA58" s="90">
        <f t="shared" ca="1" si="308"/>
        <v>0</v>
      </c>
      <c r="BB58" s="90">
        <f t="shared" ca="1" si="308"/>
        <v>0</v>
      </c>
      <c r="BC58" s="90">
        <f t="shared" ca="1" si="308"/>
        <v>0</v>
      </c>
      <c r="BD58" s="92">
        <f t="shared" ca="1" si="59"/>
        <v>1628327.2859596412</v>
      </c>
      <c r="BE58" s="90">
        <f t="shared" ca="1" si="308"/>
        <v>0</v>
      </c>
      <c r="BF58" s="90">
        <f t="shared" ca="1" si="309"/>
        <v>169681.64201537057</v>
      </c>
      <c r="BG58" s="90">
        <f t="shared" ca="1" si="309"/>
        <v>0</v>
      </c>
      <c r="BH58" s="90">
        <f t="shared" ca="1" si="309"/>
        <v>0</v>
      </c>
      <c r="BI58" s="90">
        <f t="shared" ca="1" si="309"/>
        <v>104124.5344223696</v>
      </c>
      <c r="BJ58" s="90">
        <f t="shared" ca="1" si="309"/>
        <v>0</v>
      </c>
      <c r="BK58" s="90">
        <f t="shared" ca="1" si="309"/>
        <v>0</v>
      </c>
      <c r="BL58" s="90">
        <f t="shared" ca="1" si="309"/>
        <v>0</v>
      </c>
      <c r="BM58" s="90">
        <f t="shared" ca="1" si="309"/>
        <v>0</v>
      </c>
      <c r="BN58" s="90">
        <f t="shared" ca="1" si="309"/>
        <v>131189.39535525988</v>
      </c>
      <c r="BO58" s="90">
        <f t="shared" ca="1" si="309"/>
        <v>0</v>
      </c>
      <c r="BP58" s="90">
        <f t="shared" ca="1" si="309"/>
        <v>0</v>
      </c>
      <c r="BQ58" s="90">
        <f t="shared" ca="1" si="309"/>
        <v>0</v>
      </c>
      <c r="BR58" s="90">
        <f t="shared" ca="1" si="309"/>
        <v>83976.249061217939</v>
      </c>
      <c r="BS58" s="90">
        <f t="shared" ca="1" si="309"/>
        <v>0</v>
      </c>
      <c r="BT58" s="90">
        <f t="shared" ca="1" si="309"/>
        <v>0</v>
      </c>
      <c r="BU58" s="90">
        <f t="shared" ca="1" si="309"/>
        <v>0</v>
      </c>
      <c r="BV58" s="90">
        <f t="shared" ca="1" si="309"/>
        <v>67662.152332225742</v>
      </c>
      <c r="BW58" s="90">
        <f t="shared" ca="1" si="309"/>
        <v>0</v>
      </c>
      <c r="BX58" s="90">
        <f t="shared" ca="1" si="309"/>
        <v>0</v>
      </c>
      <c r="BY58" s="90">
        <f t="shared" ca="1" si="309"/>
        <v>1014406.0237985798</v>
      </c>
      <c r="BZ58" s="90">
        <f t="shared" ca="1" si="309"/>
        <v>0</v>
      </c>
      <c r="CA58" s="90">
        <f t="shared" ca="1" si="309"/>
        <v>0</v>
      </c>
      <c r="CB58" s="90">
        <f t="shared" ca="1" si="309"/>
        <v>0</v>
      </c>
      <c r="CC58" s="90">
        <f t="shared" ca="1" si="309"/>
        <v>57287.28897461779</v>
      </c>
      <c r="CD58" s="90">
        <f t="shared" ca="1" si="309"/>
        <v>0</v>
      </c>
      <c r="CE58" s="90">
        <f t="shared" ca="1" si="309"/>
        <v>0</v>
      </c>
      <c r="CF58" s="90">
        <f t="shared" ca="1" si="310"/>
        <v>0</v>
      </c>
      <c r="CG58" s="92">
        <f t="shared" ca="1" si="138"/>
        <v>529719.47259206953</v>
      </c>
      <c r="CH58" s="90">
        <f t="shared" ca="1" si="311"/>
        <v>0</v>
      </c>
      <c r="CI58" s="90">
        <f ca="1">$C58*CI$12</f>
        <v>37214.183782724154</v>
      </c>
      <c r="CJ58" s="90">
        <f t="shared" ca="1" si="312"/>
        <v>55558.145081683128</v>
      </c>
      <c r="CK58" s="90">
        <f t="shared" ca="1" si="312"/>
        <v>46912.425617009845</v>
      </c>
      <c r="CL58" s="90">
        <f t="shared" ca="1" si="312"/>
        <v>50896.974587685356</v>
      </c>
      <c r="CM58" s="90">
        <f t="shared" ca="1" si="312"/>
        <v>39018.507844916843</v>
      </c>
      <c r="CN58" s="90">
        <f t="shared" ca="1" si="312"/>
        <v>15261.574359379803</v>
      </c>
      <c r="CO58" s="90">
        <f t="shared" ca="1" si="312"/>
        <v>83525.168045669765</v>
      </c>
      <c r="CP58" s="90">
        <f t="shared" ca="1" si="312"/>
        <v>33455.175319822731</v>
      </c>
      <c r="CQ58" s="90">
        <f t="shared" ca="1" si="312"/>
        <v>32928.914135016523</v>
      </c>
      <c r="CR58" s="90">
        <f t="shared" ca="1" si="312"/>
        <v>26012.338563277895</v>
      </c>
      <c r="CS58" s="90">
        <f t="shared" ca="1" si="312"/>
        <v>28944.365164341008</v>
      </c>
      <c r="CT58" s="90">
        <f t="shared" ca="1" si="312"/>
        <v>79991.700090542436</v>
      </c>
      <c r="CU58" s="90">
        <f t="shared" ca="1" si="312"/>
        <v>0</v>
      </c>
      <c r="CV58" s="90">
        <f t="shared" ca="1" si="312"/>
        <v>0</v>
      </c>
      <c r="CW58" s="90">
        <f t="shared" ca="1" si="312"/>
        <v>0</v>
      </c>
      <c r="CX58" s="90">
        <f t="shared" ca="1" si="312"/>
        <v>0</v>
      </c>
      <c r="CY58" s="92">
        <f t="shared" ca="1" si="140"/>
        <v>1154917.7601418351</v>
      </c>
      <c r="CZ58" s="90">
        <f t="shared" ca="1" si="313"/>
        <v>0</v>
      </c>
      <c r="DA58" s="90">
        <f t="shared" ca="1" si="336"/>
        <v>193213.03499313348</v>
      </c>
      <c r="DB58" s="90">
        <f t="shared" ca="1" si="336"/>
        <v>90216.203109634313</v>
      </c>
      <c r="DC58" s="90">
        <f t="shared" ca="1" si="336"/>
        <v>139083.31312735291</v>
      </c>
      <c r="DD58" s="90">
        <f t="shared" ca="1" si="336"/>
        <v>0</v>
      </c>
      <c r="DE58" s="90">
        <f t="shared" ca="1" si="336"/>
        <v>0</v>
      </c>
      <c r="DF58" s="90">
        <f t="shared" ca="1" si="336"/>
        <v>0</v>
      </c>
      <c r="DG58" s="90">
        <f t="shared" ca="1" si="336"/>
        <v>0</v>
      </c>
      <c r="DH58" s="90">
        <f t="shared" ca="1" si="336"/>
        <v>56610.667451295529</v>
      </c>
      <c r="DI58" s="90">
        <f t="shared" ca="1" si="336"/>
        <v>222458.12083450661</v>
      </c>
      <c r="DJ58" s="90">
        <f t="shared" ca="1" si="336"/>
        <v>0</v>
      </c>
      <c r="DK58" s="90">
        <f t="shared" ca="1" si="336"/>
        <v>0</v>
      </c>
      <c r="DL58" s="90">
        <f t="shared" ca="1" si="336"/>
        <v>0</v>
      </c>
      <c r="DM58" s="90">
        <f t="shared" ca="1" si="336"/>
        <v>0</v>
      </c>
      <c r="DN58" s="90">
        <f t="shared" ca="1" si="336"/>
        <v>107357.28170046482</v>
      </c>
      <c r="DO58" s="90">
        <f t="shared" ca="1" si="336"/>
        <v>0</v>
      </c>
      <c r="DP58" s="90">
        <f t="shared" ca="1" si="314"/>
        <v>0</v>
      </c>
      <c r="DQ58" s="90">
        <f t="shared" ca="1" si="314"/>
        <v>110138.9479630119</v>
      </c>
      <c r="DR58" s="90">
        <f t="shared" ca="1" si="314"/>
        <v>30823.869395791724</v>
      </c>
      <c r="DS58" s="90">
        <f t="shared" ca="1" si="314"/>
        <v>66308.90928558122</v>
      </c>
      <c r="DT58" s="90">
        <f t="shared" ca="1" si="314"/>
        <v>81946.38449125117</v>
      </c>
      <c r="DU58" s="90">
        <f t="shared" ca="1" si="314"/>
        <v>56761.027789811589</v>
      </c>
      <c r="DV58" s="92">
        <f t="shared" ca="1" si="60"/>
        <v>551221.0009998657</v>
      </c>
      <c r="DW58" s="90">
        <f t="shared" ca="1" si="315"/>
        <v>0</v>
      </c>
      <c r="DX58" s="90">
        <f t="shared" ca="1" si="315"/>
        <v>168929.84032279026</v>
      </c>
      <c r="DY58" s="90">
        <f t="shared" ca="1" si="315"/>
        <v>199227.44853377578</v>
      </c>
      <c r="DZ58" s="90">
        <f t="shared" ca="1" si="315"/>
        <v>183063.71214329964</v>
      </c>
      <c r="EA58" s="90">
        <f t="shared" ca="1" si="315"/>
        <v>0</v>
      </c>
      <c r="EB58" s="92">
        <f t="shared" ca="1" si="61"/>
        <v>1488191.4504626759</v>
      </c>
      <c r="EC58" s="90">
        <f t="shared" ca="1" si="316"/>
        <v>0</v>
      </c>
      <c r="ED58" s="90">
        <f t="shared" ca="1" si="317"/>
        <v>106154.39899233637</v>
      </c>
      <c r="EE58" s="90">
        <f t="shared" ca="1" si="317"/>
        <v>57061.748466843703</v>
      </c>
      <c r="EF58" s="90">
        <f t="shared" ca="1" si="317"/>
        <v>96606.517496566739</v>
      </c>
      <c r="EG58" s="90">
        <f t="shared" ca="1" si="317"/>
        <v>61422.198283809361</v>
      </c>
      <c r="EH58" s="90">
        <f t="shared" ca="1" si="317"/>
        <v>112168.81253297867</v>
      </c>
      <c r="EI58" s="90">
        <f t="shared" ca="1" si="317"/>
        <v>101042.14748279043</v>
      </c>
      <c r="EJ58" s="90">
        <f t="shared" ca="1" si="317"/>
        <v>93674.490895503637</v>
      </c>
      <c r="EK58" s="90">
        <f t="shared" ca="1" si="317"/>
        <v>53302.740003942279</v>
      </c>
      <c r="EL58" s="90">
        <f t="shared" ca="1" si="317"/>
        <v>70368.638425514757</v>
      </c>
      <c r="EM58" s="90">
        <f t="shared" ca="1" si="317"/>
        <v>33004.094304274549</v>
      </c>
      <c r="EN58" s="90">
        <f t="shared" ca="1" si="317"/>
        <v>50220.353064363095</v>
      </c>
      <c r="EO58" s="90">
        <f t="shared" ca="1" si="317"/>
        <v>89689.941924828105</v>
      </c>
      <c r="EP58" s="90">
        <f t="shared" ca="1" si="317"/>
        <v>0</v>
      </c>
      <c r="EQ58" s="90">
        <f t="shared" ca="1" si="317"/>
        <v>0</v>
      </c>
      <c r="ER58" s="90">
        <f t="shared" ca="1" si="317"/>
        <v>0</v>
      </c>
      <c r="ES58" s="90">
        <f t="shared" ca="1" si="317"/>
        <v>39770.309537497131</v>
      </c>
      <c r="ET58" s="90">
        <f t="shared" ca="1" si="317"/>
        <v>187875.24297581342</v>
      </c>
      <c r="EU58" s="90">
        <f t="shared" ca="1" si="317"/>
        <v>0</v>
      </c>
      <c r="EV58" s="90">
        <f t="shared" ca="1" si="317"/>
        <v>0</v>
      </c>
      <c r="EW58" s="90">
        <f t="shared" ca="1" si="317"/>
        <v>335829.81607561372</v>
      </c>
      <c r="EX58" s="90">
        <f t="shared" ca="1" si="317"/>
        <v>0</v>
      </c>
      <c r="EY58" s="90">
        <f t="shared" ca="1" si="317"/>
        <v>0</v>
      </c>
      <c r="EZ58" s="90">
        <f t="shared" ca="1" si="317"/>
        <v>0</v>
      </c>
      <c r="FA58" s="90">
        <f t="shared" ca="1" si="317"/>
        <v>0</v>
      </c>
      <c r="FB58" s="90">
        <f t="shared" ca="1" si="317"/>
        <v>0</v>
      </c>
      <c r="FC58" s="90">
        <f t="shared" ca="1" si="317"/>
        <v>0</v>
      </c>
      <c r="FD58" s="90">
        <f t="shared" ca="1" si="317"/>
        <v>0</v>
      </c>
      <c r="FE58" s="92">
        <f t="shared" ca="1" si="62"/>
        <v>450103.67334781721</v>
      </c>
      <c r="FF58" s="90">
        <f t="shared" ca="1" si="318"/>
        <v>0</v>
      </c>
      <c r="FG58" s="90">
        <f t="shared" ca="1" si="318"/>
        <v>64805.305900420644</v>
      </c>
      <c r="FH58" s="90">
        <f t="shared" ca="1" si="318"/>
        <v>0</v>
      </c>
      <c r="FI58" s="90">
        <f t="shared" ca="1" si="318"/>
        <v>0</v>
      </c>
      <c r="FJ58" s="90">
        <f t="shared" ca="1" si="318"/>
        <v>58039.09066719807</v>
      </c>
      <c r="FK58" s="90">
        <f t="shared" ca="1" si="318"/>
        <v>0</v>
      </c>
      <c r="FL58" s="90">
        <f t="shared" ca="1" si="318"/>
        <v>54430.4425428127</v>
      </c>
      <c r="FM58" s="90">
        <f t="shared" ca="1" si="318"/>
        <v>71571.521133643226</v>
      </c>
      <c r="FN58" s="90">
        <f t="shared" ca="1" si="318"/>
        <v>0</v>
      </c>
      <c r="FO58" s="90">
        <f t="shared" ca="1" si="318"/>
        <v>77661.114843543546</v>
      </c>
      <c r="FP58" s="90">
        <f t="shared" ca="1" si="318"/>
        <v>0</v>
      </c>
      <c r="FQ58" s="90">
        <f t="shared" ca="1" si="318"/>
        <v>0</v>
      </c>
      <c r="FR58" s="90">
        <f t="shared" ca="1" si="318"/>
        <v>0</v>
      </c>
      <c r="FS58" s="90">
        <f t="shared" ca="1" si="318"/>
        <v>123596.19826019903</v>
      </c>
      <c r="FT58" s="90">
        <f t="shared" ca="1" si="319"/>
        <v>0</v>
      </c>
      <c r="FU58" s="90">
        <f t="shared" ca="1" si="319"/>
        <v>0</v>
      </c>
      <c r="FV58" s="90">
        <f t="shared" ca="1" si="319"/>
        <v>0</v>
      </c>
      <c r="FW58" s="92">
        <f t="shared" ca="1" si="63"/>
        <v>2913607.4595948979</v>
      </c>
      <c r="FX58" s="90">
        <f t="shared" ca="1" si="320"/>
        <v>0</v>
      </c>
      <c r="FY58" s="90">
        <f t="shared" ca="1" si="321"/>
        <v>46386.164432203645</v>
      </c>
      <c r="FZ58" s="90">
        <f t="shared" ca="1" si="321"/>
        <v>87810.437693377389</v>
      </c>
      <c r="GA58" s="90">
        <f t="shared" ca="1" si="321"/>
        <v>0</v>
      </c>
      <c r="GB58" s="90">
        <f t="shared" ca="1" si="321"/>
        <v>82698.186183831465</v>
      </c>
      <c r="GC58" s="90">
        <f t="shared" ca="1" si="321"/>
        <v>0</v>
      </c>
      <c r="GD58" s="90">
        <f t="shared" ca="1" si="321"/>
        <v>76157.511458382985</v>
      </c>
      <c r="GE58" s="90">
        <f t="shared" ca="1" si="321"/>
        <v>196896.8632867769</v>
      </c>
      <c r="GF58" s="90">
        <f t="shared" ca="1" si="321"/>
        <v>11878.46674276852</v>
      </c>
      <c r="GG58" s="90">
        <f t="shared" ca="1" si="321"/>
        <v>2375317.4477074132</v>
      </c>
      <c r="GH58" s="90">
        <f t="shared" ca="1" si="321"/>
        <v>0</v>
      </c>
      <c r="GI58" s="90">
        <f t="shared" ca="1" si="321"/>
        <v>0</v>
      </c>
      <c r="GJ58" s="90">
        <f t="shared" ca="1" si="321"/>
        <v>0</v>
      </c>
      <c r="GK58" s="90">
        <f t="shared" ca="1" si="321"/>
        <v>0</v>
      </c>
      <c r="GL58" s="90">
        <f t="shared" ca="1" si="321"/>
        <v>0</v>
      </c>
      <c r="GM58" s="90">
        <f t="shared" ca="1" si="321"/>
        <v>0</v>
      </c>
      <c r="GN58" s="90">
        <f t="shared" ca="1" si="321"/>
        <v>0</v>
      </c>
      <c r="GO58" s="90">
        <f t="shared" ca="1" si="321"/>
        <v>36462.382090143867</v>
      </c>
      <c r="GP58" s="90">
        <f t="shared" ca="1" si="321"/>
        <v>0</v>
      </c>
      <c r="GQ58" s="90">
        <f t="shared" ca="1" si="321"/>
        <v>0</v>
      </c>
      <c r="GR58" s="90">
        <f t="shared" ca="1" si="321"/>
        <v>0</v>
      </c>
      <c r="GS58" s="92">
        <f t="shared" ca="1" si="64"/>
        <v>536786.40850232414</v>
      </c>
      <c r="GT58" s="90">
        <f t="shared" ca="1" si="322"/>
        <v>0</v>
      </c>
      <c r="GU58" s="90">
        <f t="shared" ca="1" si="322"/>
        <v>113070.974564075</v>
      </c>
      <c r="GV58" s="90">
        <f t="shared" ca="1" si="322"/>
        <v>103598.27323756341</v>
      </c>
      <c r="GW58" s="90">
        <f t="shared" ca="1" si="322"/>
        <v>120889.71216690997</v>
      </c>
      <c r="GX58" s="90">
        <f t="shared" ca="1" si="322"/>
        <v>0</v>
      </c>
      <c r="GY58" s="90">
        <f t="shared" ca="1" si="322"/>
        <v>199227.44853377578</v>
      </c>
      <c r="GZ58" s="90">
        <f t="shared" ca="1" si="322"/>
        <v>0</v>
      </c>
      <c r="HA58" s="90">
        <f t="shared" ca="1" si="322"/>
        <v>0</v>
      </c>
      <c r="HB58" s="90">
        <f t="shared" ca="1" si="322"/>
        <v>0</v>
      </c>
      <c r="HC58" s="90">
        <f t="shared" ca="1" si="322"/>
        <v>0</v>
      </c>
      <c r="HD58" s="90">
        <f t="shared" ca="1" si="322"/>
        <v>0</v>
      </c>
      <c r="HE58" s="92">
        <f t="shared" ca="1" si="65"/>
        <v>910732.57039175846</v>
      </c>
      <c r="HF58" s="90">
        <f t="shared" ca="1" si="323"/>
        <v>0</v>
      </c>
      <c r="HG58" s="90">
        <f t="shared" ca="1" si="323"/>
        <v>0</v>
      </c>
      <c r="HH58" s="90">
        <f t="shared" ca="1" si="323"/>
        <v>0</v>
      </c>
      <c r="HI58" s="90">
        <f t="shared" ca="1" si="323"/>
        <v>0</v>
      </c>
      <c r="HJ58" s="90">
        <f t="shared" ca="1" si="323"/>
        <v>0</v>
      </c>
      <c r="HK58" s="90">
        <f t="shared" ca="1" si="323"/>
        <v>0</v>
      </c>
      <c r="HL58" s="90">
        <f t="shared" ca="1" si="323"/>
        <v>0</v>
      </c>
      <c r="HM58" s="90">
        <f t="shared" ca="1" si="323"/>
        <v>0</v>
      </c>
      <c r="HN58" s="90">
        <f t="shared" ca="1" si="323"/>
        <v>134948.40381816131</v>
      </c>
      <c r="HO58" s="90">
        <f t="shared" ca="1" si="323"/>
        <v>775784.16657359712</v>
      </c>
      <c r="HP58" s="90">
        <f t="shared" ca="1" si="323"/>
        <v>0</v>
      </c>
      <c r="HQ58" s="90">
        <f t="shared" ca="1" si="323"/>
        <v>0</v>
      </c>
      <c r="HR58" s="90">
        <f t="shared" ca="1" si="323"/>
        <v>0</v>
      </c>
      <c r="HS58" s="90">
        <f t="shared" ca="1" si="323"/>
        <v>0</v>
      </c>
      <c r="HT58" s="90">
        <f t="shared" ca="1" si="323"/>
        <v>0</v>
      </c>
      <c r="HU58" s="90">
        <f t="shared" ca="1" si="323"/>
        <v>0</v>
      </c>
      <c r="HV58" s="92">
        <f t="shared" ca="1" si="66"/>
        <v>275159.41948438465</v>
      </c>
      <c r="HW58" s="90">
        <f t="shared" ca="1" si="324"/>
        <v>275159.41948438465</v>
      </c>
      <c r="HX58" s="90">
        <f t="shared" ca="1" si="324"/>
        <v>0</v>
      </c>
      <c r="HY58" s="90">
        <f t="shared" ca="1" si="324"/>
        <v>0</v>
      </c>
      <c r="HZ58" s="90">
        <f t="shared" ca="1" si="324"/>
        <v>0</v>
      </c>
      <c r="IA58" s="90">
        <f t="shared" ca="1" si="324"/>
        <v>0</v>
      </c>
      <c r="IB58" s="90">
        <f t="shared" ca="1" si="324"/>
        <v>0</v>
      </c>
      <c r="IC58" s="90">
        <f t="shared" ca="1" si="324"/>
        <v>0</v>
      </c>
      <c r="ID58" s="90">
        <f t="shared" ca="1" si="324"/>
        <v>0</v>
      </c>
      <c r="IE58" s="90">
        <f t="shared" ca="1" si="324"/>
        <v>0</v>
      </c>
      <c r="IF58" s="92">
        <f t="shared" ca="1" si="149"/>
        <v>780520.51723685279</v>
      </c>
      <c r="IG58" s="90">
        <f t="shared" ca="1" si="325"/>
        <v>780520.51723685279</v>
      </c>
      <c r="IH58" s="90">
        <f t="shared" ca="1" si="337"/>
        <v>0</v>
      </c>
      <c r="II58" s="90">
        <f t="shared" ca="1" si="337"/>
        <v>0</v>
      </c>
      <c r="IJ58" s="90">
        <f t="shared" ca="1" si="337"/>
        <v>0</v>
      </c>
      <c r="IK58" s="90">
        <f t="shared" ca="1" si="337"/>
        <v>0</v>
      </c>
      <c r="IL58" s="90">
        <f t="shared" ca="1" si="337"/>
        <v>0</v>
      </c>
      <c r="IM58" s="90">
        <f t="shared" ca="1" si="337"/>
        <v>0</v>
      </c>
      <c r="IN58" s="90">
        <f t="shared" ca="1" si="337"/>
        <v>0</v>
      </c>
      <c r="IO58" s="90">
        <f t="shared" ca="1" si="337"/>
        <v>0</v>
      </c>
      <c r="IP58" s="90">
        <f t="shared" ca="1" si="337"/>
        <v>0</v>
      </c>
      <c r="IQ58" s="90">
        <f t="shared" ca="1" si="337"/>
        <v>0</v>
      </c>
      <c r="IR58" s="90">
        <f t="shared" ca="1" si="337"/>
        <v>0</v>
      </c>
      <c r="IS58" s="90">
        <f t="shared" ca="1" si="337"/>
        <v>0</v>
      </c>
      <c r="IT58" s="90">
        <f t="shared" ca="1" si="337"/>
        <v>0</v>
      </c>
      <c r="IU58" s="90">
        <f t="shared" ca="1" si="337"/>
        <v>0</v>
      </c>
      <c r="IV58" s="90">
        <f t="shared" ca="1" si="337"/>
        <v>0</v>
      </c>
      <c r="IW58" s="90">
        <f t="shared" ca="1" si="326"/>
        <v>0</v>
      </c>
      <c r="IX58" s="90">
        <f t="shared" ca="1" si="326"/>
        <v>0</v>
      </c>
      <c r="IY58" s="92">
        <f t="shared" ca="1" si="151"/>
        <v>1495709.4673884788</v>
      </c>
      <c r="IZ58" s="90">
        <f t="shared" ca="1" si="327"/>
        <v>1495709.4673884788</v>
      </c>
      <c r="JA58" s="90">
        <f t="shared" ca="1" si="328"/>
        <v>0</v>
      </c>
      <c r="JB58" s="90">
        <f t="shared" ca="1" si="328"/>
        <v>0</v>
      </c>
      <c r="JC58" s="90">
        <f t="shared" ca="1" si="328"/>
        <v>0</v>
      </c>
      <c r="JD58" s="90">
        <f t="shared" ca="1" si="328"/>
        <v>0</v>
      </c>
      <c r="JE58" s="90">
        <f t="shared" ca="1" si="328"/>
        <v>0</v>
      </c>
      <c r="JF58" s="90">
        <f t="shared" ca="1" si="328"/>
        <v>0</v>
      </c>
      <c r="JG58" s="90">
        <f t="shared" ca="1" si="328"/>
        <v>0</v>
      </c>
      <c r="JH58" s="90">
        <f t="shared" ca="1" si="328"/>
        <v>0</v>
      </c>
      <c r="JI58" s="90">
        <f t="shared" ca="1" si="328"/>
        <v>0</v>
      </c>
      <c r="JJ58" s="90">
        <f t="shared" ca="1" si="328"/>
        <v>0</v>
      </c>
      <c r="JK58" s="90">
        <f t="shared" ca="1" si="328"/>
        <v>0</v>
      </c>
      <c r="JL58" s="90">
        <f t="shared" ca="1" si="328"/>
        <v>0</v>
      </c>
      <c r="JM58" s="90">
        <f t="shared" ca="1" si="328"/>
        <v>0</v>
      </c>
      <c r="JN58" s="90">
        <f t="shared" ca="1" si="328"/>
        <v>0</v>
      </c>
      <c r="JO58" s="90">
        <f t="shared" ca="1" si="328"/>
        <v>0</v>
      </c>
      <c r="JP58" s="90">
        <f t="shared" ca="1" si="328"/>
        <v>0</v>
      </c>
      <c r="JQ58" s="90">
        <f t="shared" ca="1" si="328"/>
        <v>0</v>
      </c>
      <c r="JR58" s="90">
        <f t="shared" ca="1" si="328"/>
        <v>0</v>
      </c>
      <c r="JS58" s="90">
        <f t="shared" ca="1" si="328"/>
        <v>0</v>
      </c>
      <c r="JT58" s="92">
        <f t="shared" ca="1" si="153"/>
        <v>1073572.8170046483</v>
      </c>
      <c r="JU58" s="90">
        <f t="shared" ca="1" si="338"/>
        <v>666622.56081093953</v>
      </c>
      <c r="JV58" s="90">
        <f t="shared" ca="1" si="338"/>
        <v>0</v>
      </c>
      <c r="JW58" s="90">
        <f t="shared" ca="1" si="338"/>
        <v>0</v>
      </c>
      <c r="JX58" s="90">
        <f t="shared" ca="1" si="338"/>
        <v>0</v>
      </c>
      <c r="JY58" s="90">
        <f t="shared" ca="1" si="338"/>
        <v>0</v>
      </c>
      <c r="JZ58" s="90">
        <f t="shared" ca="1" si="338"/>
        <v>0</v>
      </c>
      <c r="KA58" s="90">
        <f t="shared" ca="1" si="338"/>
        <v>0</v>
      </c>
      <c r="KB58" s="90">
        <f t="shared" ca="1" si="338"/>
        <v>0</v>
      </c>
      <c r="KC58" s="90">
        <f t="shared" ca="1" si="338"/>
        <v>0</v>
      </c>
      <c r="KD58" s="90">
        <f t="shared" ca="1" si="338"/>
        <v>0</v>
      </c>
      <c r="KE58" s="90">
        <f t="shared" ca="1" si="339"/>
        <v>0</v>
      </c>
      <c r="KF58" s="90">
        <f t="shared" ca="1" si="339"/>
        <v>0</v>
      </c>
      <c r="KG58" s="90">
        <f t="shared" ca="1" si="339"/>
        <v>0</v>
      </c>
      <c r="KH58" s="90">
        <f t="shared" ca="1" si="339"/>
        <v>0</v>
      </c>
      <c r="KI58" s="90">
        <f t="shared" ca="1" si="339"/>
        <v>0</v>
      </c>
      <c r="KJ58" s="90">
        <f t="shared" ca="1" si="339"/>
        <v>0</v>
      </c>
      <c r="KK58" s="90">
        <f t="shared" ca="1" si="339"/>
        <v>0</v>
      </c>
      <c r="KL58" s="90">
        <f t="shared" ca="1" si="339"/>
        <v>0</v>
      </c>
      <c r="KM58" s="90">
        <f t="shared" ca="1" si="339"/>
        <v>126227.50418423</v>
      </c>
      <c r="KN58" s="90">
        <f t="shared" ca="1" si="339"/>
        <v>0</v>
      </c>
      <c r="KO58" s="90">
        <f t="shared" ca="1" si="340"/>
        <v>0</v>
      </c>
      <c r="KP58" s="90">
        <f t="shared" ca="1" si="340"/>
        <v>0</v>
      </c>
      <c r="KQ58" s="90">
        <f t="shared" ca="1" si="340"/>
        <v>0</v>
      </c>
      <c r="KR58" s="90">
        <f t="shared" ca="1" si="340"/>
        <v>0</v>
      </c>
      <c r="KS58" s="90">
        <f t="shared" ca="1" si="340"/>
        <v>0</v>
      </c>
      <c r="KT58" s="90">
        <f t="shared" ca="1" si="340"/>
        <v>0</v>
      </c>
      <c r="KU58" s="90">
        <f t="shared" ca="1" si="340"/>
        <v>0</v>
      </c>
      <c r="KV58" s="90">
        <f t="shared" ca="1" si="340"/>
        <v>0</v>
      </c>
      <c r="KW58" s="90">
        <f t="shared" ca="1" si="340"/>
        <v>0</v>
      </c>
      <c r="KX58" s="90">
        <f t="shared" ca="1" si="340"/>
        <v>0</v>
      </c>
      <c r="KY58" s="90">
        <f t="shared" ca="1" si="341"/>
        <v>0</v>
      </c>
      <c r="KZ58" s="90">
        <f t="shared" ca="1" si="341"/>
        <v>0</v>
      </c>
      <c r="LA58" s="90">
        <f t="shared" ca="1" si="341"/>
        <v>0</v>
      </c>
      <c r="LB58" s="90">
        <f t="shared" ca="1" si="341"/>
        <v>94802.193434374058</v>
      </c>
      <c r="LC58" s="90">
        <f t="shared" ca="1" si="341"/>
        <v>0</v>
      </c>
      <c r="LD58" s="90">
        <f t="shared" ca="1" si="341"/>
        <v>0</v>
      </c>
      <c r="LE58" s="90">
        <f t="shared" ca="1" si="341"/>
        <v>0</v>
      </c>
      <c r="LF58" s="90">
        <f t="shared" ca="1" si="341"/>
        <v>0</v>
      </c>
      <c r="LG58" s="90">
        <f t="shared" ca="1" si="341"/>
        <v>185920.55857510472</v>
      </c>
      <c r="LH58" s="90">
        <f t="shared" ca="1" si="341"/>
        <v>0</v>
      </c>
      <c r="LI58" s="90">
        <f t="shared" ca="1" si="341"/>
        <v>0</v>
      </c>
      <c r="LJ58" s="90">
        <f t="shared" ca="1" si="341"/>
        <v>0</v>
      </c>
      <c r="LK58" s="90">
        <f t="shared" ca="1" si="330"/>
        <v>0</v>
      </c>
      <c r="LL58" s="90">
        <f t="shared" ca="1" si="330"/>
        <v>0</v>
      </c>
      <c r="LM58" s="92">
        <f t="shared" ca="1" si="67"/>
        <v>1009820.03347384</v>
      </c>
      <c r="LN58" s="90">
        <f t="shared" ca="1" si="331"/>
        <v>1009820.03347384</v>
      </c>
      <c r="LO58" s="90">
        <f t="shared" ca="1" si="331"/>
        <v>0</v>
      </c>
      <c r="LP58" s="90">
        <f t="shared" ca="1" si="331"/>
        <v>0</v>
      </c>
      <c r="LQ58" s="90">
        <f t="shared" ca="1" si="331"/>
        <v>0</v>
      </c>
      <c r="LR58" s="90">
        <f t="shared" ca="1" si="331"/>
        <v>0</v>
      </c>
      <c r="LS58" s="92">
        <f t="shared" ca="1" si="68"/>
        <v>358985.30820708658</v>
      </c>
      <c r="LT58" s="90">
        <f t="shared" ca="1" si="332"/>
        <v>358985.30820708658</v>
      </c>
      <c r="LU58" s="90">
        <f t="shared" ca="1" si="332"/>
        <v>0</v>
      </c>
      <c r="LV58" s="90">
        <f t="shared" ca="1" si="332"/>
        <v>0</v>
      </c>
      <c r="LW58" s="90">
        <f t="shared" ca="1" si="332"/>
        <v>0</v>
      </c>
      <c r="LX58" s="90">
        <f t="shared" ca="1" si="332"/>
        <v>0</v>
      </c>
      <c r="LY58" s="90">
        <f t="shared" ca="1" si="332"/>
        <v>0</v>
      </c>
      <c r="LZ58" s="90">
        <f t="shared" ca="1" si="332"/>
        <v>0</v>
      </c>
      <c r="MA58" s="90">
        <f t="shared" ca="1" si="332"/>
        <v>0</v>
      </c>
      <c r="MB58" s="90">
        <f t="shared" ca="1" si="332"/>
        <v>0</v>
      </c>
      <c r="MC58" s="90">
        <f t="shared" ca="1" si="332"/>
        <v>0</v>
      </c>
      <c r="MD58" s="90">
        <f t="shared" ca="1" si="332"/>
        <v>0</v>
      </c>
      <c r="ME58" s="90">
        <f t="shared" ca="1" si="332"/>
        <v>0</v>
      </c>
      <c r="MF58" s="90">
        <f t="shared" ca="1" si="332"/>
        <v>0</v>
      </c>
      <c r="MG58" s="92">
        <f t="shared" ca="1" si="69"/>
        <v>406198.45450112852</v>
      </c>
      <c r="MH58" s="90">
        <f t="shared" ca="1" si="333"/>
        <v>406198.45450112852</v>
      </c>
      <c r="MI58" s="90">
        <f t="shared" ca="1" si="334"/>
        <v>0</v>
      </c>
      <c r="MJ58" s="90">
        <f t="shared" ca="1" si="334"/>
        <v>0</v>
      </c>
      <c r="MK58" s="90">
        <f t="shared" ca="1" si="334"/>
        <v>0</v>
      </c>
      <c r="ML58" s="90">
        <f t="shared" ca="1" si="334"/>
        <v>0</v>
      </c>
      <c r="MM58" s="90">
        <f t="shared" ca="1" si="334"/>
        <v>0</v>
      </c>
      <c r="MN58" s="90">
        <f t="shared" ca="1" si="334"/>
        <v>0</v>
      </c>
      <c r="MO58" s="90">
        <f t="shared" ca="1" si="334"/>
        <v>0</v>
      </c>
      <c r="MP58" s="90">
        <f t="shared" ca="1" si="334"/>
        <v>0</v>
      </c>
      <c r="MQ58" s="90">
        <f t="shared" ca="1" si="334"/>
        <v>0</v>
      </c>
      <c r="MR58" s="90">
        <f t="shared" ca="1" si="334"/>
        <v>0</v>
      </c>
      <c r="MS58" s="90">
        <f t="shared" ca="1" si="334"/>
        <v>0</v>
      </c>
      <c r="MT58" s="90">
        <f t="shared" ca="1" si="334"/>
        <v>0</v>
      </c>
      <c r="MU58" s="90">
        <f t="shared" ca="1" si="334"/>
        <v>0</v>
      </c>
      <c r="MV58" s="90">
        <f t="shared" ca="1" si="334"/>
        <v>0</v>
      </c>
      <c r="MW58" s="90">
        <f t="shared" ca="1" si="334"/>
        <v>0</v>
      </c>
      <c r="MX58" s="90">
        <f t="shared" ca="1" si="334"/>
        <v>0</v>
      </c>
      <c r="MY58" s="90">
        <f t="shared" ca="1" si="334"/>
        <v>0</v>
      </c>
      <c r="MZ58" s="90">
        <f t="shared" ca="1" si="334"/>
        <v>0</v>
      </c>
      <c r="NA58" s="90">
        <f t="shared" ca="1" si="334"/>
        <v>0</v>
      </c>
      <c r="NB58" s="90">
        <f t="shared" ca="1" si="334"/>
        <v>0</v>
      </c>
      <c r="NC58" s="92">
        <f t="shared" ca="1" si="70"/>
        <v>0</v>
      </c>
      <c r="ND58" s="90">
        <f t="shared" ca="1" si="335"/>
        <v>0</v>
      </c>
      <c r="NE58" s="90">
        <f t="shared" ca="1" si="335"/>
        <v>0</v>
      </c>
      <c r="NF58" s="90">
        <f t="shared" ca="1" si="335"/>
        <v>0</v>
      </c>
      <c r="NG58" s="90">
        <f t="shared" ca="1" si="335"/>
        <v>0</v>
      </c>
      <c r="NH58" s="90">
        <f t="shared" ca="1" si="335"/>
        <v>0</v>
      </c>
      <c r="NI58" s="90">
        <f t="shared" ca="1" si="335"/>
        <v>0</v>
      </c>
      <c r="NJ58" s="93">
        <f t="shared" ca="1" si="159"/>
        <v>17353913.649999999</v>
      </c>
      <c r="NK58" s="94">
        <f t="shared" ca="1" si="160"/>
        <v>0</v>
      </c>
    </row>
    <row r="59" spans="1:375" x14ac:dyDescent="0.25">
      <c r="A59" s="67">
        <v>90112</v>
      </c>
      <c r="B59" s="96" t="s">
        <v>13</v>
      </c>
      <c r="C59" s="90">
        <f ca="1">IFERROR(HLOOKUP($A59,Náklady_2018!$D$1:$MN$27,24,FALSE),0)</f>
        <v>82566.28</v>
      </c>
      <c r="D59" s="19"/>
      <c r="E59" s="19"/>
      <c r="F59" s="91" t="str">
        <f>F4</f>
        <v>FTE</v>
      </c>
      <c r="G59" s="92">
        <f t="shared" ca="1" si="58"/>
        <v>7989.1533332015651</v>
      </c>
      <c r="H59" s="90">
        <f ca="1">$C59*H$4</f>
        <v>0</v>
      </c>
      <c r="I59" s="90">
        <f t="shared" ref="I59:BT59" ca="1" si="347">$C59*I$4</f>
        <v>0</v>
      </c>
      <c r="J59" s="90">
        <f t="shared" ca="1" si="347"/>
        <v>523.44416946673527</v>
      </c>
      <c r="K59" s="90">
        <f t="shared" ca="1" si="347"/>
        <v>0</v>
      </c>
      <c r="L59" s="90">
        <f t="shared" ca="1" si="347"/>
        <v>0</v>
      </c>
      <c r="M59" s="90">
        <f t="shared" ca="1" si="347"/>
        <v>0</v>
      </c>
      <c r="N59" s="90">
        <f t="shared" ca="1" si="347"/>
        <v>760.89117385460725</v>
      </c>
      <c r="O59" s="90">
        <f t="shared" ca="1" si="347"/>
        <v>0</v>
      </c>
      <c r="P59" s="90">
        <f t="shared" ca="1" si="347"/>
        <v>0</v>
      </c>
      <c r="Q59" s="90">
        <f t="shared" ca="1" si="347"/>
        <v>0</v>
      </c>
      <c r="R59" s="90">
        <f t="shared" ca="1" si="347"/>
        <v>0</v>
      </c>
      <c r="S59" s="90">
        <f t="shared" ca="1" si="347"/>
        <v>559.3468093054513</v>
      </c>
      <c r="T59" s="90">
        <f t="shared" ca="1" si="347"/>
        <v>0</v>
      </c>
      <c r="U59" s="90">
        <f t="shared" ca="1" si="347"/>
        <v>0</v>
      </c>
      <c r="V59" s="90">
        <f t="shared" ca="1" si="347"/>
        <v>380.64957919911456</v>
      </c>
      <c r="W59" s="90">
        <f t="shared" ca="1" si="347"/>
        <v>667.46271336522125</v>
      </c>
      <c r="X59" s="90">
        <f t="shared" ca="1" si="347"/>
        <v>0</v>
      </c>
      <c r="Y59" s="90">
        <f t="shared" ca="1" si="347"/>
        <v>0</v>
      </c>
      <c r="Z59" s="90">
        <f t="shared" ca="1" si="347"/>
        <v>0</v>
      </c>
      <c r="AA59" s="90">
        <f t="shared" ca="1" si="347"/>
        <v>631.15208898288347</v>
      </c>
      <c r="AB59" s="90">
        <f t="shared" ca="1" si="347"/>
        <v>0</v>
      </c>
      <c r="AC59" s="90">
        <f t="shared" ca="1" si="347"/>
        <v>0</v>
      </c>
      <c r="AD59" s="90">
        <f t="shared" ca="1" si="347"/>
        <v>3591.0799529588494</v>
      </c>
      <c r="AE59" s="90">
        <f t="shared" ca="1" si="347"/>
        <v>0</v>
      </c>
      <c r="AF59" s="90">
        <f t="shared" ca="1" si="347"/>
        <v>0</v>
      </c>
      <c r="AG59" s="90">
        <f t="shared" ca="1" si="347"/>
        <v>0</v>
      </c>
      <c r="AH59" s="90">
        <f t="shared" ca="1" si="347"/>
        <v>0</v>
      </c>
      <c r="AI59" s="90">
        <f t="shared" ca="1" si="347"/>
        <v>0</v>
      </c>
      <c r="AJ59" s="90">
        <f t="shared" ca="1" si="347"/>
        <v>0</v>
      </c>
      <c r="AK59" s="90">
        <f t="shared" ca="1" si="347"/>
        <v>0</v>
      </c>
      <c r="AL59" s="90">
        <f t="shared" ca="1" si="347"/>
        <v>0</v>
      </c>
      <c r="AM59" s="90">
        <f t="shared" ca="1" si="347"/>
        <v>0</v>
      </c>
      <c r="AN59" s="90">
        <f t="shared" ca="1" si="347"/>
        <v>0</v>
      </c>
      <c r="AO59" s="90">
        <f t="shared" ca="1" si="347"/>
        <v>0</v>
      </c>
      <c r="AP59" s="90">
        <f t="shared" ca="1" si="347"/>
        <v>0</v>
      </c>
      <c r="AQ59" s="90">
        <f t="shared" ca="1" si="347"/>
        <v>0</v>
      </c>
      <c r="AR59" s="90">
        <f t="shared" ca="1" si="347"/>
        <v>0</v>
      </c>
      <c r="AS59" s="90">
        <f t="shared" ca="1" si="347"/>
        <v>0</v>
      </c>
      <c r="AT59" s="90">
        <f t="shared" ca="1" si="347"/>
        <v>455.71873522552085</v>
      </c>
      <c r="AU59" s="90">
        <f t="shared" ca="1" si="347"/>
        <v>0</v>
      </c>
      <c r="AV59" s="90">
        <f t="shared" ca="1" si="347"/>
        <v>0</v>
      </c>
      <c r="AW59" s="90">
        <f t="shared" ca="1" si="347"/>
        <v>0</v>
      </c>
      <c r="AX59" s="90">
        <f t="shared" ca="1" si="347"/>
        <v>419.40811084318301</v>
      </c>
      <c r="AY59" s="90">
        <f t="shared" ca="1" si="347"/>
        <v>0</v>
      </c>
      <c r="AZ59" s="90">
        <f t="shared" ca="1" si="347"/>
        <v>0</v>
      </c>
      <c r="BA59" s="90">
        <f t="shared" ca="1" si="347"/>
        <v>0</v>
      </c>
      <c r="BB59" s="90">
        <f t="shared" ca="1" si="347"/>
        <v>0</v>
      </c>
      <c r="BC59" s="90">
        <f t="shared" ca="1" si="347"/>
        <v>0</v>
      </c>
      <c r="BD59" s="92">
        <f t="shared" ca="1" si="59"/>
        <v>7188.279674072025</v>
      </c>
      <c r="BE59" s="90">
        <f t="shared" ca="1" si="347"/>
        <v>0</v>
      </c>
      <c r="BF59" s="90">
        <f t="shared" ca="1" si="347"/>
        <v>838.40823714274427</v>
      </c>
      <c r="BG59" s="90">
        <f t="shared" ca="1" si="347"/>
        <v>0</v>
      </c>
      <c r="BH59" s="90">
        <f t="shared" ca="1" si="347"/>
        <v>0</v>
      </c>
      <c r="BI59" s="90">
        <f t="shared" ca="1" si="347"/>
        <v>565.05859291615604</v>
      </c>
      <c r="BJ59" s="90">
        <f t="shared" ca="1" si="347"/>
        <v>0</v>
      </c>
      <c r="BK59" s="90">
        <f t="shared" ca="1" si="347"/>
        <v>0</v>
      </c>
      <c r="BL59" s="90">
        <f t="shared" ca="1" si="347"/>
        <v>0</v>
      </c>
      <c r="BM59" s="90">
        <f t="shared" ca="1" si="347"/>
        <v>0</v>
      </c>
      <c r="BN59" s="90">
        <f t="shared" ca="1" si="347"/>
        <v>702.14139957307202</v>
      </c>
      <c r="BO59" s="90">
        <f t="shared" ca="1" si="347"/>
        <v>0</v>
      </c>
      <c r="BP59" s="90">
        <f t="shared" ca="1" si="347"/>
        <v>0</v>
      </c>
      <c r="BQ59" s="90">
        <f t="shared" ca="1" si="347"/>
        <v>0</v>
      </c>
      <c r="BR59" s="90">
        <f t="shared" ca="1" si="347"/>
        <v>450.8229207020596</v>
      </c>
      <c r="BS59" s="90">
        <f t="shared" ca="1" si="347"/>
        <v>0</v>
      </c>
      <c r="BT59" s="90">
        <f t="shared" ca="1" si="347"/>
        <v>0</v>
      </c>
      <c r="BU59" s="90">
        <f t="shared" ref="BU59:CF59" ca="1" si="348">$C59*BU$4</f>
        <v>0</v>
      </c>
      <c r="BV59" s="90">
        <f t="shared" ca="1" si="348"/>
        <v>367.18608925959603</v>
      </c>
      <c r="BW59" s="90">
        <f t="shared" ca="1" si="348"/>
        <v>0</v>
      </c>
      <c r="BX59" s="90">
        <f t="shared" ca="1" si="348"/>
        <v>0</v>
      </c>
      <c r="BY59" s="90">
        <f t="shared" ca="1" si="348"/>
        <v>3953.7782122386056</v>
      </c>
      <c r="BZ59" s="90">
        <f t="shared" ca="1" si="348"/>
        <v>0</v>
      </c>
      <c r="CA59" s="90">
        <f t="shared" ca="1" si="348"/>
        <v>0</v>
      </c>
      <c r="CB59" s="90">
        <f t="shared" ca="1" si="348"/>
        <v>0</v>
      </c>
      <c r="CC59" s="90">
        <f t="shared" ca="1" si="348"/>
        <v>310.88422223979131</v>
      </c>
      <c r="CD59" s="90">
        <f t="shared" ca="1" si="348"/>
        <v>0</v>
      </c>
      <c r="CE59" s="90">
        <f t="shared" ca="1" si="348"/>
        <v>0</v>
      </c>
      <c r="CF59" s="90">
        <f t="shared" ca="1" si="348"/>
        <v>0</v>
      </c>
      <c r="CG59" s="92">
        <f t="shared" ca="1" si="138"/>
        <v>2773.0709429971935</v>
      </c>
      <c r="CH59" s="90">
        <f t="shared" ref="CH59:CX59" ca="1" si="349">$C59*CH$4</f>
        <v>0</v>
      </c>
      <c r="CI59" s="90">
        <f t="shared" ca="1" si="349"/>
        <v>201.95234909277784</v>
      </c>
      <c r="CJ59" s="90">
        <f t="shared" ca="1" si="349"/>
        <v>301.50057773649053</v>
      </c>
      <c r="CK59" s="90">
        <f t="shared" ca="1" si="349"/>
        <v>251.72646341463414</v>
      </c>
      <c r="CL59" s="90">
        <f t="shared" ca="1" si="349"/>
        <v>234.59111258251968</v>
      </c>
      <c r="CM59" s="90">
        <f t="shared" ca="1" si="349"/>
        <v>211.7439781397004</v>
      </c>
      <c r="CN59" s="90">
        <f t="shared" ca="1" si="349"/>
        <v>82.820862355219987</v>
      </c>
      <c r="CO59" s="90">
        <f t="shared" ca="1" si="349"/>
        <v>396.15299185674201</v>
      </c>
      <c r="CP59" s="90">
        <f t="shared" ca="1" si="349"/>
        <v>181.55312191168915</v>
      </c>
      <c r="CQ59" s="90">
        <f t="shared" ca="1" si="349"/>
        <v>178.69723010633672</v>
      </c>
      <c r="CR59" s="90">
        <f t="shared" ca="1" si="349"/>
        <v>141.16265209313357</v>
      </c>
      <c r="CS59" s="90">
        <f t="shared" ca="1" si="349"/>
        <v>157.07404929438275</v>
      </c>
      <c r="CT59" s="90">
        <f t="shared" ca="1" si="349"/>
        <v>434.0955544135669</v>
      </c>
      <c r="CU59" s="90">
        <f t="shared" ca="1" si="349"/>
        <v>0</v>
      </c>
      <c r="CV59" s="90">
        <f t="shared" ca="1" si="349"/>
        <v>0</v>
      </c>
      <c r="CW59" s="90">
        <f t="shared" ca="1" si="349"/>
        <v>0</v>
      </c>
      <c r="CX59" s="90">
        <f t="shared" ca="1" si="349"/>
        <v>0</v>
      </c>
      <c r="CY59" s="92">
        <f t="shared" ca="1" si="140"/>
        <v>5766.4535395501443</v>
      </c>
      <c r="CZ59" s="90">
        <f t="shared" ref="CZ59:DU59" ca="1" si="350">$C59*CZ$4</f>
        <v>0</v>
      </c>
      <c r="DA59" s="90">
        <f t="shared" ca="1" si="350"/>
        <v>903.68576412222797</v>
      </c>
      <c r="DB59" s="90">
        <f t="shared" ca="1" si="350"/>
        <v>442.66322982962407</v>
      </c>
      <c r="DC59" s="90">
        <f t="shared" ca="1" si="350"/>
        <v>650.32736253310668</v>
      </c>
      <c r="DD59" s="90">
        <f t="shared" ca="1" si="350"/>
        <v>0</v>
      </c>
      <c r="DE59" s="90">
        <f t="shared" ca="1" si="350"/>
        <v>0</v>
      </c>
      <c r="DF59" s="90">
        <f t="shared" ca="1" si="350"/>
        <v>0</v>
      </c>
      <c r="DG59" s="90">
        <f t="shared" ca="1" si="350"/>
        <v>0</v>
      </c>
      <c r="DH59" s="90">
        <f t="shared" ca="1" si="350"/>
        <v>307.21236134719533</v>
      </c>
      <c r="DI59" s="90">
        <f t="shared" ca="1" si="350"/>
        <v>1133.7890467249083</v>
      </c>
      <c r="DJ59" s="90">
        <f t="shared" ca="1" si="350"/>
        <v>0</v>
      </c>
      <c r="DK59" s="90">
        <f t="shared" ca="1" si="350"/>
        <v>0</v>
      </c>
      <c r="DL59" s="90">
        <f t="shared" ca="1" si="350"/>
        <v>0</v>
      </c>
      <c r="DM59" s="90">
        <f t="shared" ca="1" si="350"/>
        <v>0</v>
      </c>
      <c r="DN59" s="90">
        <f t="shared" ca="1" si="350"/>
        <v>563.42665474166904</v>
      </c>
      <c r="DO59" s="90">
        <f t="shared" ca="1" si="350"/>
        <v>0</v>
      </c>
      <c r="DP59" s="90">
        <f t="shared" ca="1" si="350"/>
        <v>0</v>
      </c>
      <c r="DQ59" s="90">
        <f t="shared" ca="1" si="350"/>
        <v>549.14719571490696</v>
      </c>
      <c r="DR59" s="90">
        <f t="shared" ca="1" si="350"/>
        <v>167.27366288492706</v>
      </c>
      <c r="DS59" s="90">
        <f t="shared" ca="1" si="350"/>
        <v>304.35646954184296</v>
      </c>
      <c r="DT59" s="90">
        <f t="shared" ca="1" si="350"/>
        <v>436.54346167529752</v>
      </c>
      <c r="DU59" s="90">
        <f t="shared" ca="1" si="350"/>
        <v>308.02833043443889</v>
      </c>
      <c r="DV59" s="92">
        <f t="shared" ca="1" si="60"/>
        <v>2919.1294096137881</v>
      </c>
      <c r="DW59" s="90">
        <f t="shared" ref="DW59:EA59" ca="1" si="351">$C59*DW$4</f>
        <v>0</v>
      </c>
      <c r="DX59" s="90">
        <f t="shared" ca="1" si="351"/>
        <v>916.7412695181248</v>
      </c>
      <c r="DY59" s="90">
        <f t="shared" ca="1" si="351"/>
        <v>1081.1590405976995</v>
      </c>
      <c r="DZ59" s="90">
        <f t="shared" ca="1" si="351"/>
        <v>921.22909949796417</v>
      </c>
      <c r="EA59" s="90">
        <f t="shared" ca="1" si="351"/>
        <v>0</v>
      </c>
      <c r="EB59" s="92">
        <f t="shared" ca="1" si="61"/>
        <v>7201.3351794679211</v>
      </c>
      <c r="EC59" s="90">
        <f t="shared" ref="EC59:FD59" ca="1" si="352">$C59*EC$4</f>
        <v>0</v>
      </c>
      <c r="ED59" s="90">
        <f t="shared" ca="1" si="352"/>
        <v>504.26889591651189</v>
      </c>
      <c r="EE59" s="90">
        <f t="shared" ca="1" si="352"/>
        <v>309.660268608926</v>
      </c>
      <c r="EF59" s="90">
        <f t="shared" ca="1" si="352"/>
        <v>456.53470431276435</v>
      </c>
      <c r="EG59" s="90">
        <f t="shared" ca="1" si="352"/>
        <v>332.09941850812351</v>
      </c>
      <c r="EH59" s="90">
        <f t="shared" ca="1" si="352"/>
        <v>548.33122662766345</v>
      </c>
      <c r="EI59" s="90">
        <f t="shared" ca="1" si="352"/>
        <v>428.38377080286199</v>
      </c>
      <c r="EJ59" s="90">
        <f t="shared" ca="1" si="352"/>
        <v>508.34874135272963</v>
      </c>
      <c r="EK59" s="90">
        <f t="shared" ca="1" si="352"/>
        <v>289.26104142783731</v>
      </c>
      <c r="EL59" s="90">
        <f t="shared" ca="1" si="352"/>
        <v>379.01764102462738</v>
      </c>
      <c r="EM59" s="90">
        <f t="shared" ca="1" si="352"/>
        <v>179.1052146499585</v>
      </c>
      <c r="EN59" s="90">
        <f t="shared" ca="1" si="352"/>
        <v>267.22987607226156</v>
      </c>
      <c r="EO59" s="90">
        <f t="shared" ca="1" si="352"/>
        <v>452.04687433292492</v>
      </c>
      <c r="EP59" s="90">
        <f t="shared" ca="1" si="352"/>
        <v>0</v>
      </c>
      <c r="EQ59" s="90">
        <f t="shared" ca="1" si="352"/>
        <v>0</v>
      </c>
      <c r="ER59" s="90">
        <f t="shared" ca="1" si="352"/>
        <v>0</v>
      </c>
      <c r="ES59" s="90">
        <f t="shared" ca="1" si="352"/>
        <v>215.82382357591811</v>
      </c>
      <c r="ET59" s="90">
        <f t="shared" ca="1" si="352"/>
        <v>802.09761276040649</v>
      </c>
      <c r="EU59" s="90">
        <f t="shared" ca="1" si="352"/>
        <v>0</v>
      </c>
      <c r="EV59" s="90">
        <f t="shared" ca="1" si="352"/>
        <v>0</v>
      </c>
      <c r="EW59" s="90">
        <f t="shared" ca="1" si="352"/>
        <v>1529.1260694944065</v>
      </c>
      <c r="EX59" s="90">
        <f t="shared" ca="1" si="352"/>
        <v>0</v>
      </c>
      <c r="EY59" s="90">
        <f t="shared" ca="1" si="352"/>
        <v>0</v>
      </c>
      <c r="EZ59" s="90">
        <f t="shared" ca="1" si="352"/>
        <v>0</v>
      </c>
      <c r="FA59" s="90">
        <f t="shared" ca="1" si="352"/>
        <v>0</v>
      </c>
      <c r="FB59" s="90">
        <f t="shared" ca="1" si="352"/>
        <v>0</v>
      </c>
      <c r="FC59" s="90">
        <f t="shared" ca="1" si="352"/>
        <v>0</v>
      </c>
      <c r="FD59" s="90">
        <f t="shared" ca="1" si="352"/>
        <v>0</v>
      </c>
      <c r="FE59" s="92">
        <f t="shared" ca="1" si="62"/>
        <v>2345.0951567379534</v>
      </c>
      <c r="FF59" s="90">
        <f t="shared" ref="FF59:FV59" ca="1" si="353">$C59*FF$4</f>
        <v>0</v>
      </c>
      <c r="FG59" s="90">
        <f t="shared" ca="1" si="353"/>
        <v>351.68267660196864</v>
      </c>
      <c r="FH59" s="90">
        <f t="shared" ca="1" si="353"/>
        <v>0</v>
      </c>
      <c r="FI59" s="90">
        <f t="shared" ca="1" si="353"/>
        <v>0</v>
      </c>
      <c r="FJ59" s="90">
        <f t="shared" ca="1" si="353"/>
        <v>314.96406767600899</v>
      </c>
      <c r="FK59" s="90">
        <f t="shared" ca="1" si="353"/>
        <v>0</v>
      </c>
      <c r="FL59" s="90">
        <f t="shared" ca="1" si="353"/>
        <v>295.38080958216392</v>
      </c>
      <c r="FM59" s="90">
        <f t="shared" ca="1" si="353"/>
        <v>388.40128552792822</v>
      </c>
      <c r="FN59" s="90">
        <f t="shared" ca="1" si="353"/>
        <v>0</v>
      </c>
      <c r="FO59" s="90">
        <f t="shared" ca="1" si="353"/>
        <v>365.14616654148716</v>
      </c>
      <c r="FP59" s="90">
        <f t="shared" ca="1" si="353"/>
        <v>0</v>
      </c>
      <c r="FQ59" s="90">
        <f t="shared" ca="1" si="353"/>
        <v>0</v>
      </c>
      <c r="FR59" s="90">
        <f t="shared" ca="1" si="353"/>
        <v>0</v>
      </c>
      <c r="FS59" s="90">
        <f t="shared" ca="1" si="353"/>
        <v>629.52015080839624</v>
      </c>
      <c r="FT59" s="90">
        <f t="shared" ca="1" si="353"/>
        <v>0</v>
      </c>
      <c r="FU59" s="90">
        <f t="shared" ca="1" si="353"/>
        <v>0</v>
      </c>
      <c r="FV59" s="90">
        <f t="shared" ca="1" si="353"/>
        <v>0</v>
      </c>
      <c r="FW59" s="92">
        <f t="shared" ca="1" si="63"/>
        <v>12632.83340870459</v>
      </c>
      <c r="FX59" s="90">
        <f t="shared" ref="FX59:GR59" ca="1" si="354">$C59*FX$4</f>
        <v>0</v>
      </c>
      <c r="FY59" s="90">
        <f t="shared" ca="1" si="354"/>
        <v>251.72646341463414</v>
      </c>
      <c r="FZ59" s="90">
        <f t="shared" ca="1" si="354"/>
        <v>476.52594695023129</v>
      </c>
      <c r="GA59" s="90">
        <f t="shared" ca="1" si="354"/>
        <v>0</v>
      </c>
      <c r="GB59" s="90">
        <f t="shared" ca="1" si="354"/>
        <v>448.78299798395068</v>
      </c>
      <c r="GC59" s="90">
        <f t="shared" ca="1" si="354"/>
        <v>0</v>
      </c>
      <c r="GD59" s="90">
        <f t="shared" ca="1" si="354"/>
        <v>413.28834268885646</v>
      </c>
      <c r="GE59" s="90">
        <f t="shared" ca="1" si="354"/>
        <v>1042.4005089536311</v>
      </c>
      <c r="GF59" s="90">
        <f t="shared" ca="1" si="354"/>
        <v>53.853959758074083</v>
      </c>
      <c r="GG59" s="90">
        <f t="shared" ca="1" si="354"/>
        <v>9748.3826852986531</v>
      </c>
      <c r="GH59" s="90">
        <f t="shared" ca="1" si="354"/>
        <v>0</v>
      </c>
      <c r="GI59" s="90">
        <f t="shared" ca="1" si="354"/>
        <v>0</v>
      </c>
      <c r="GJ59" s="90">
        <f t="shared" ca="1" si="354"/>
        <v>0</v>
      </c>
      <c r="GK59" s="90">
        <f t="shared" ca="1" si="354"/>
        <v>0</v>
      </c>
      <c r="GL59" s="90">
        <f t="shared" ca="1" si="354"/>
        <v>0</v>
      </c>
      <c r="GM59" s="90">
        <f t="shared" ca="1" si="354"/>
        <v>0</v>
      </c>
      <c r="GN59" s="90">
        <f t="shared" ca="1" si="354"/>
        <v>0</v>
      </c>
      <c r="GO59" s="90">
        <f t="shared" ca="1" si="354"/>
        <v>197.87250365656007</v>
      </c>
      <c r="GP59" s="90">
        <f t="shared" ca="1" si="354"/>
        <v>0</v>
      </c>
      <c r="GQ59" s="90">
        <f t="shared" ca="1" si="354"/>
        <v>0</v>
      </c>
      <c r="GR59" s="90">
        <f t="shared" ca="1" si="354"/>
        <v>0</v>
      </c>
      <c r="GS59" s="92">
        <f t="shared" ca="1" si="64"/>
        <v>2746.9599322054</v>
      </c>
      <c r="GT59" s="90">
        <f t="shared" ref="GT59:HD59" ca="1" si="355">$C59*GT$4</f>
        <v>0</v>
      </c>
      <c r="GU59" s="90">
        <f t="shared" ca="1" si="355"/>
        <v>608.71293908368591</v>
      </c>
      <c r="GV59" s="90">
        <f t="shared" ca="1" si="355"/>
        <v>562.20270111080367</v>
      </c>
      <c r="GW59" s="90">
        <f t="shared" ca="1" si="355"/>
        <v>655.63116160018978</v>
      </c>
      <c r="GX59" s="90">
        <f t="shared" ca="1" si="355"/>
        <v>0</v>
      </c>
      <c r="GY59" s="90">
        <f t="shared" ca="1" si="355"/>
        <v>920.41313041072067</v>
      </c>
      <c r="GZ59" s="90">
        <f t="shared" ca="1" si="355"/>
        <v>0</v>
      </c>
      <c r="HA59" s="90">
        <f t="shared" ca="1" si="355"/>
        <v>0</v>
      </c>
      <c r="HB59" s="90">
        <f t="shared" ca="1" si="355"/>
        <v>0</v>
      </c>
      <c r="HC59" s="90">
        <f t="shared" ca="1" si="355"/>
        <v>0</v>
      </c>
      <c r="HD59" s="90">
        <f t="shared" ca="1" si="355"/>
        <v>0</v>
      </c>
      <c r="HE59" s="92">
        <f t="shared" ca="1" si="65"/>
        <v>3768.5532294343202</v>
      </c>
      <c r="HF59" s="90">
        <f t="shared" ref="HF59:HU59" ca="1" si="356">$C59*HF$4</f>
        <v>0</v>
      </c>
      <c r="HG59" s="90">
        <f t="shared" ca="1" si="356"/>
        <v>0</v>
      </c>
      <c r="HH59" s="90">
        <f t="shared" ca="1" si="356"/>
        <v>0</v>
      </c>
      <c r="HI59" s="90">
        <f t="shared" ca="1" si="356"/>
        <v>0</v>
      </c>
      <c r="HJ59" s="90">
        <f t="shared" ca="1" si="356"/>
        <v>0</v>
      </c>
      <c r="HK59" s="90">
        <f t="shared" ca="1" si="356"/>
        <v>0</v>
      </c>
      <c r="HL59" s="90">
        <f t="shared" ca="1" si="356"/>
        <v>0</v>
      </c>
      <c r="HM59" s="90">
        <f t="shared" ca="1" si="356"/>
        <v>0</v>
      </c>
      <c r="HN59" s="90">
        <f t="shared" ca="1" si="356"/>
        <v>566.28254654702152</v>
      </c>
      <c r="HO59" s="90">
        <f t="shared" ca="1" si="356"/>
        <v>3202.2706828872988</v>
      </c>
      <c r="HP59" s="90">
        <f t="shared" ca="1" si="356"/>
        <v>0</v>
      </c>
      <c r="HQ59" s="90">
        <f t="shared" ca="1" si="356"/>
        <v>0</v>
      </c>
      <c r="HR59" s="90">
        <f t="shared" ca="1" si="356"/>
        <v>0</v>
      </c>
      <c r="HS59" s="90">
        <f t="shared" ca="1" si="356"/>
        <v>0</v>
      </c>
      <c r="HT59" s="90">
        <f t="shared" ca="1" si="356"/>
        <v>0</v>
      </c>
      <c r="HU59" s="90">
        <f t="shared" ca="1" si="356"/>
        <v>0</v>
      </c>
      <c r="HV59" s="92">
        <f t="shared" ca="1" si="66"/>
        <v>1465.0724961457879</v>
      </c>
      <c r="HW59" s="90">
        <f t="shared" ref="HW59:IE59" ca="1" si="357">$C59*HW$4</f>
        <v>1465.0724961457879</v>
      </c>
      <c r="HX59" s="90">
        <f t="shared" ca="1" si="357"/>
        <v>0</v>
      </c>
      <c r="HY59" s="90">
        <f t="shared" ca="1" si="357"/>
        <v>0</v>
      </c>
      <c r="HZ59" s="90">
        <f t="shared" ca="1" si="357"/>
        <v>0</v>
      </c>
      <c r="IA59" s="90">
        <f t="shared" ca="1" si="357"/>
        <v>0</v>
      </c>
      <c r="IB59" s="90">
        <f t="shared" ca="1" si="357"/>
        <v>0</v>
      </c>
      <c r="IC59" s="90">
        <f t="shared" ca="1" si="357"/>
        <v>0</v>
      </c>
      <c r="ID59" s="90">
        <f t="shared" ca="1" si="357"/>
        <v>0</v>
      </c>
      <c r="IE59" s="90">
        <f t="shared" ca="1" si="357"/>
        <v>0</v>
      </c>
      <c r="IF59" s="92">
        <f t="shared" ca="1" si="149"/>
        <v>4235.6955318812506</v>
      </c>
      <c r="IG59" s="90">
        <f t="shared" ref="IG59:IX59" ca="1" si="358">$C59*IG$4</f>
        <v>4235.6955318812506</v>
      </c>
      <c r="IH59" s="90">
        <f t="shared" ca="1" si="358"/>
        <v>0</v>
      </c>
      <c r="II59" s="90">
        <f t="shared" ca="1" si="358"/>
        <v>0</v>
      </c>
      <c r="IJ59" s="90">
        <f t="shared" ca="1" si="358"/>
        <v>0</v>
      </c>
      <c r="IK59" s="90">
        <f t="shared" ca="1" si="358"/>
        <v>0</v>
      </c>
      <c r="IL59" s="90">
        <f t="shared" ca="1" si="358"/>
        <v>0</v>
      </c>
      <c r="IM59" s="90">
        <f t="shared" ca="1" si="358"/>
        <v>0</v>
      </c>
      <c r="IN59" s="90">
        <f t="shared" ca="1" si="358"/>
        <v>0</v>
      </c>
      <c r="IO59" s="90">
        <f t="shared" ca="1" si="358"/>
        <v>0</v>
      </c>
      <c r="IP59" s="90">
        <f t="shared" ca="1" si="358"/>
        <v>0</v>
      </c>
      <c r="IQ59" s="90">
        <f t="shared" ca="1" si="358"/>
        <v>0</v>
      </c>
      <c r="IR59" s="90">
        <f t="shared" ca="1" si="358"/>
        <v>0</v>
      </c>
      <c r="IS59" s="90">
        <f t="shared" ca="1" si="358"/>
        <v>0</v>
      </c>
      <c r="IT59" s="90">
        <f t="shared" ca="1" si="358"/>
        <v>0</v>
      </c>
      <c r="IU59" s="90">
        <f t="shared" ca="1" si="358"/>
        <v>0</v>
      </c>
      <c r="IV59" s="90">
        <f t="shared" ca="1" si="358"/>
        <v>0</v>
      </c>
      <c r="IW59" s="90">
        <f t="shared" ca="1" si="358"/>
        <v>0</v>
      </c>
      <c r="IX59" s="90">
        <f t="shared" ca="1" si="358"/>
        <v>0</v>
      </c>
      <c r="IY59" s="92">
        <f t="shared" ca="1" si="151"/>
        <v>8112.3646653753422</v>
      </c>
      <c r="IZ59" s="90">
        <f t="shared" ref="IZ59:JS59" ca="1" si="359">$C59*IZ$4</f>
        <v>8112.3646653753422</v>
      </c>
      <c r="JA59" s="90">
        <f t="shared" ca="1" si="359"/>
        <v>0</v>
      </c>
      <c r="JB59" s="90">
        <f t="shared" ca="1" si="359"/>
        <v>0</v>
      </c>
      <c r="JC59" s="90">
        <f t="shared" ca="1" si="359"/>
        <v>0</v>
      </c>
      <c r="JD59" s="90">
        <f t="shared" ca="1" si="359"/>
        <v>0</v>
      </c>
      <c r="JE59" s="90">
        <f t="shared" ca="1" si="359"/>
        <v>0</v>
      </c>
      <c r="JF59" s="90">
        <f t="shared" ca="1" si="359"/>
        <v>0</v>
      </c>
      <c r="JG59" s="90">
        <f t="shared" ca="1" si="359"/>
        <v>0</v>
      </c>
      <c r="JH59" s="90">
        <f t="shared" ca="1" si="359"/>
        <v>0</v>
      </c>
      <c r="JI59" s="90">
        <f t="shared" ca="1" si="359"/>
        <v>0</v>
      </c>
      <c r="JJ59" s="90">
        <f t="shared" ca="1" si="359"/>
        <v>0</v>
      </c>
      <c r="JK59" s="90">
        <f t="shared" ca="1" si="359"/>
        <v>0</v>
      </c>
      <c r="JL59" s="90">
        <f t="shared" ca="1" si="359"/>
        <v>0</v>
      </c>
      <c r="JM59" s="90">
        <f t="shared" ca="1" si="359"/>
        <v>0</v>
      </c>
      <c r="JN59" s="90">
        <f t="shared" ca="1" si="359"/>
        <v>0</v>
      </c>
      <c r="JO59" s="90">
        <f t="shared" ca="1" si="359"/>
        <v>0</v>
      </c>
      <c r="JP59" s="90">
        <f t="shared" ca="1" si="359"/>
        <v>0</v>
      </c>
      <c r="JQ59" s="90">
        <f t="shared" ca="1" si="359"/>
        <v>0</v>
      </c>
      <c r="JR59" s="90">
        <f t="shared" ca="1" si="359"/>
        <v>0</v>
      </c>
      <c r="JS59" s="90">
        <f t="shared" ca="1" si="359"/>
        <v>0</v>
      </c>
      <c r="JT59" s="92">
        <f t="shared" ca="1" si="153"/>
        <v>5292.7834844052659</v>
      </c>
      <c r="JU59" s="90">
        <f t="shared" ref="JU59:LL59" ca="1" si="360">$C59*JU$4</f>
        <v>3195.3349456457286</v>
      </c>
      <c r="JV59" s="90">
        <f t="shared" ca="1" si="360"/>
        <v>0</v>
      </c>
      <c r="JW59" s="90">
        <f t="shared" ca="1" si="360"/>
        <v>0</v>
      </c>
      <c r="JX59" s="90">
        <f t="shared" ca="1" si="360"/>
        <v>0</v>
      </c>
      <c r="JY59" s="90">
        <f t="shared" ca="1" si="360"/>
        <v>0</v>
      </c>
      <c r="JZ59" s="90">
        <f t="shared" ca="1" si="360"/>
        <v>0</v>
      </c>
      <c r="KA59" s="90">
        <f t="shared" ca="1" si="360"/>
        <v>0</v>
      </c>
      <c r="KB59" s="90">
        <f t="shared" ca="1" si="360"/>
        <v>0</v>
      </c>
      <c r="KC59" s="90">
        <f t="shared" ca="1" si="360"/>
        <v>0</v>
      </c>
      <c r="KD59" s="90">
        <f t="shared" ca="1" si="360"/>
        <v>0</v>
      </c>
      <c r="KE59" s="90">
        <f t="shared" ca="1" si="360"/>
        <v>0</v>
      </c>
      <c r="KF59" s="90">
        <f t="shared" ca="1" si="360"/>
        <v>0</v>
      </c>
      <c r="KG59" s="90">
        <f t="shared" ca="1" si="360"/>
        <v>0</v>
      </c>
      <c r="KH59" s="90">
        <f t="shared" ca="1" si="360"/>
        <v>0</v>
      </c>
      <c r="KI59" s="90">
        <f t="shared" ca="1" si="360"/>
        <v>0</v>
      </c>
      <c r="KJ59" s="90">
        <f t="shared" ca="1" si="360"/>
        <v>0</v>
      </c>
      <c r="KK59" s="90">
        <f t="shared" ca="1" si="360"/>
        <v>0</v>
      </c>
      <c r="KL59" s="90">
        <f t="shared" ca="1" si="360"/>
        <v>0</v>
      </c>
      <c r="KM59" s="90">
        <f t="shared" ca="1" si="360"/>
        <v>574.03425287583514</v>
      </c>
      <c r="KN59" s="90">
        <f t="shared" ca="1" si="360"/>
        <v>0</v>
      </c>
      <c r="KO59" s="90">
        <f t="shared" ca="1" si="360"/>
        <v>0</v>
      </c>
      <c r="KP59" s="90">
        <f t="shared" ca="1" si="360"/>
        <v>0</v>
      </c>
      <c r="KQ59" s="90">
        <f t="shared" ca="1" si="360"/>
        <v>0</v>
      </c>
      <c r="KR59" s="90">
        <f t="shared" ca="1" si="360"/>
        <v>0</v>
      </c>
      <c r="KS59" s="90">
        <f t="shared" ca="1" si="360"/>
        <v>0</v>
      </c>
      <c r="KT59" s="90">
        <f t="shared" ca="1" si="360"/>
        <v>0</v>
      </c>
      <c r="KU59" s="90">
        <f t="shared" ca="1" si="360"/>
        <v>0</v>
      </c>
      <c r="KV59" s="90">
        <f t="shared" ca="1" si="360"/>
        <v>0</v>
      </c>
      <c r="KW59" s="90">
        <f t="shared" ca="1" si="360"/>
        <v>0</v>
      </c>
      <c r="KX59" s="90">
        <f t="shared" ca="1" si="360"/>
        <v>0</v>
      </c>
      <c r="KY59" s="90">
        <f t="shared" ca="1" si="360"/>
        <v>0</v>
      </c>
      <c r="KZ59" s="90">
        <f t="shared" ca="1" si="360"/>
        <v>0</v>
      </c>
      <c r="LA59" s="90">
        <f t="shared" ca="1" si="360"/>
        <v>0</v>
      </c>
      <c r="LB59" s="90">
        <f t="shared" ca="1" si="360"/>
        <v>514.46850950705618</v>
      </c>
      <c r="LC59" s="90">
        <f t="shared" ca="1" si="360"/>
        <v>0</v>
      </c>
      <c r="LD59" s="90">
        <f t="shared" ca="1" si="360"/>
        <v>0</v>
      </c>
      <c r="LE59" s="90">
        <f t="shared" ca="1" si="360"/>
        <v>0</v>
      </c>
      <c r="LF59" s="90">
        <f t="shared" ca="1" si="360"/>
        <v>0</v>
      </c>
      <c r="LG59" s="90">
        <f t="shared" ca="1" si="360"/>
        <v>1008.9457763766455</v>
      </c>
      <c r="LH59" s="90">
        <f t="shared" ca="1" si="360"/>
        <v>0</v>
      </c>
      <c r="LI59" s="90">
        <f t="shared" ca="1" si="360"/>
        <v>0</v>
      </c>
      <c r="LJ59" s="90">
        <f t="shared" ca="1" si="360"/>
        <v>0</v>
      </c>
      <c r="LK59" s="90">
        <f t="shared" ca="1" si="360"/>
        <v>0</v>
      </c>
      <c r="LL59" s="90">
        <f t="shared" ca="1" si="360"/>
        <v>0</v>
      </c>
      <c r="LM59" s="92">
        <f t="shared" ca="1" si="67"/>
        <v>4002.7363574732185</v>
      </c>
      <c r="LN59" s="90">
        <f t="shared" ref="LN59:LR59" ca="1" si="361">$C59*LN$4</f>
        <v>4002.7363574732185</v>
      </c>
      <c r="LO59" s="90">
        <f t="shared" ca="1" si="361"/>
        <v>0</v>
      </c>
      <c r="LP59" s="90">
        <f t="shared" ca="1" si="361"/>
        <v>0</v>
      </c>
      <c r="LQ59" s="90">
        <f t="shared" ca="1" si="361"/>
        <v>0</v>
      </c>
      <c r="LR59" s="90">
        <f t="shared" ca="1" si="361"/>
        <v>0</v>
      </c>
      <c r="LS59" s="92">
        <f t="shared" ca="1" si="68"/>
        <v>1928.5429377001228</v>
      </c>
      <c r="LT59" s="90">
        <f t="shared" ref="LT59:MF59" ca="1" si="362">$C59*LT$4</f>
        <v>1928.5429377001228</v>
      </c>
      <c r="LU59" s="90">
        <f t="shared" ca="1" si="362"/>
        <v>0</v>
      </c>
      <c r="LV59" s="90">
        <f t="shared" ca="1" si="362"/>
        <v>0</v>
      </c>
      <c r="LW59" s="90">
        <f t="shared" ca="1" si="362"/>
        <v>0</v>
      </c>
      <c r="LX59" s="90">
        <f t="shared" ca="1" si="362"/>
        <v>0</v>
      </c>
      <c r="LY59" s="90">
        <f t="shared" ca="1" si="362"/>
        <v>0</v>
      </c>
      <c r="LZ59" s="90">
        <f t="shared" ca="1" si="362"/>
        <v>0</v>
      </c>
      <c r="MA59" s="90">
        <f t="shared" ca="1" si="362"/>
        <v>0</v>
      </c>
      <c r="MB59" s="90">
        <f t="shared" ca="1" si="362"/>
        <v>0</v>
      </c>
      <c r="MC59" s="90">
        <f t="shared" ca="1" si="362"/>
        <v>0</v>
      </c>
      <c r="MD59" s="90">
        <f t="shared" ca="1" si="362"/>
        <v>0</v>
      </c>
      <c r="ME59" s="90">
        <f t="shared" ca="1" si="362"/>
        <v>0</v>
      </c>
      <c r="MF59" s="90">
        <f t="shared" ca="1" si="362"/>
        <v>0</v>
      </c>
      <c r="MG59" s="92">
        <f t="shared" ca="1" si="69"/>
        <v>2198.2207210341148</v>
      </c>
      <c r="MH59" s="90">
        <f t="shared" ref="MH59:NB59" ca="1" si="363">$C59*MH$4</f>
        <v>2198.2207210341148</v>
      </c>
      <c r="MI59" s="90">
        <f t="shared" ca="1" si="363"/>
        <v>0</v>
      </c>
      <c r="MJ59" s="90">
        <f t="shared" ca="1" si="363"/>
        <v>0</v>
      </c>
      <c r="MK59" s="90">
        <f t="shared" ca="1" si="363"/>
        <v>0</v>
      </c>
      <c r="ML59" s="90">
        <f t="shared" ca="1" si="363"/>
        <v>0</v>
      </c>
      <c r="MM59" s="90">
        <f t="shared" ca="1" si="363"/>
        <v>0</v>
      </c>
      <c r="MN59" s="90">
        <f t="shared" ca="1" si="363"/>
        <v>0</v>
      </c>
      <c r="MO59" s="90">
        <f t="shared" ca="1" si="363"/>
        <v>0</v>
      </c>
      <c r="MP59" s="90">
        <f t="shared" ca="1" si="363"/>
        <v>0</v>
      </c>
      <c r="MQ59" s="90">
        <f t="shared" ca="1" si="363"/>
        <v>0</v>
      </c>
      <c r="MR59" s="90">
        <f t="shared" ca="1" si="363"/>
        <v>0</v>
      </c>
      <c r="MS59" s="90">
        <f t="shared" ca="1" si="363"/>
        <v>0</v>
      </c>
      <c r="MT59" s="90">
        <f t="shared" ca="1" si="363"/>
        <v>0</v>
      </c>
      <c r="MU59" s="90">
        <f t="shared" ca="1" si="363"/>
        <v>0</v>
      </c>
      <c r="MV59" s="90">
        <f t="shared" ca="1" si="363"/>
        <v>0</v>
      </c>
      <c r="MW59" s="90">
        <f t="shared" ca="1" si="363"/>
        <v>0</v>
      </c>
      <c r="MX59" s="90">
        <f t="shared" ca="1" si="363"/>
        <v>0</v>
      </c>
      <c r="MY59" s="90">
        <f t="shared" ca="1" si="363"/>
        <v>0</v>
      </c>
      <c r="MZ59" s="90">
        <f t="shared" ca="1" si="363"/>
        <v>0</v>
      </c>
      <c r="NA59" s="90">
        <f t="shared" ca="1" si="363"/>
        <v>0</v>
      </c>
      <c r="NB59" s="90">
        <f t="shared" ca="1" si="363"/>
        <v>0</v>
      </c>
      <c r="NC59" s="92">
        <f t="shared" ca="1" si="70"/>
        <v>0</v>
      </c>
      <c r="ND59" s="90">
        <f t="shared" ref="ND59:NI59" ca="1" si="364">$C59*ND$4</f>
        <v>0</v>
      </c>
      <c r="NE59" s="90">
        <f t="shared" ca="1" si="364"/>
        <v>0</v>
      </c>
      <c r="NF59" s="90">
        <f t="shared" ca="1" si="364"/>
        <v>0</v>
      </c>
      <c r="NG59" s="90">
        <f t="shared" ca="1" si="364"/>
        <v>0</v>
      </c>
      <c r="NH59" s="90">
        <f t="shared" ca="1" si="364"/>
        <v>0</v>
      </c>
      <c r="NI59" s="90">
        <f t="shared" ca="1" si="364"/>
        <v>0</v>
      </c>
      <c r="NJ59" s="93">
        <f t="shared" ca="1" si="159"/>
        <v>82566.28</v>
      </c>
      <c r="NK59" s="94">
        <f t="shared" ca="1" si="160"/>
        <v>0</v>
      </c>
    </row>
    <row r="60" spans="1:375" x14ac:dyDescent="0.25">
      <c r="A60" s="67">
        <v>90115</v>
      </c>
      <c r="B60" s="96" t="s">
        <v>138</v>
      </c>
      <c r="C60" s="90">
        <f ca="1">IFERROR(HLOOKUP($A60,Náklady_2018!$D$1:$MN$27,24,FALSE),0)</f>
        <v>2027044.76</v>
      </c>
      <c r="D60" s="19"/>
      <c r="E60" s="19"/>
      <c r="F60" s="91" t="str">
        <f>F12</f>
        <v>FTE(k)</v>
      </c>
      <c r="G60" s="92">
        <f t="shared" ca="1" si="58"/>
        <v>209122.88173876127</v>
      </c>
      <c r="H60" s="90">
        <f ca="1">$C60*H$12</f>
        <v>0</v>
      </c>
      <c r="I60" s="90">
        <f t="shared" ref="I60:BF61" ca="1" si="365">$C60*I$12</f>
        <v>0</v>
      </c>
      <c r="J60" s="90">
        <f t="shared" ca="1" si="365"/>
        <v>11301.803510447036</v>
      </c>
      <c r="K60" s="90">
        <f t="shared" ca="1" si="365"/>
        <v>0</v>
      </c>
      <c r="L60" s="90">
        <f t="shared" ca="1" si="365"/>
        <v>0</v>
      </c>
      <c r="M60" s="90">
        <f t="shared" ca="1" si="365"/>
        <v>0</v>
      </c>
      <c r="N60" s="90">
        <f t="shared" ca="1" si="365"/>
        <v>17703.524380000956</v>
      </c>
      <c r="O60" s="90">
        <f t="shared" ca="1" si="365"/>
        <v>0</v>
      </c>
      <c r="P60" s="90">
        <f t="shared" ca="1" si="365"/>
        <v>0</v>
      </c>
      <c r="Q60" s="90">
        <f t="shared" ca="1" si="365"/>
        <v>0</v>
      </c>
      <c r="R60" s="90">
        <f t="shared" ca="1" si="365"/>
        <v>0</v>
      </c>
      <c r="S60" s="90">
        <f t="shared" ca="1" si="365"/>
        <v>14823.189064207147</v>
      </c>
      <c r="T60" s="90">
        <f t="shared" ca="1" si="365"/>
        <v>0</v>
      </c>
      <c r="U60" s="90">
        <f t="shared" ca="1" si="365"/>
        <v>0</v>
      </c>
      <c r="V60" s="90">
        <f t="shared" ca="1" si="365"/>
        <v>8316.0900733437029</v>
      </c>
      <c r="W60" s="90">
        <f t="shared" ca="1" si="365"/>
        <v>16684.86920734217</v>
      </c>
      <c r="X60" s="90">
        <f t="shared" ca="1" si="365"/>
        <v>0</v>
      </c>
      <c r="Y60" s="90">
        <f t="shared" ca="1" si="365"/>
        <v>0</v>
      </c>
      <c r="Z60" s="90">
        <f t="shared" ca="1" si="365"/>
        <v>0</v>
      </c>
      <c r="AA60" s="90">
        <f t="shared" ca="1" si="365"/>
        <v>15139.323428135735</v>
      </c>
      <c r="AB60" s="90">
        <f t="shared" ca="1" si="365"/>
        <v>0</v>
      </c>
      <c r="AC60" s="90">
        <f t="shared" ca="1" si="365"/>
        <v>0</v>
      </c>
      <c r="AD60" s="90">
        <f t="shared" ca="1" si="365"/>
        <v>102287.02975111663</v>
      </c>
      <c r="AE60" s="90">
        <f t="shared" ca="1" si="365"/>
        <v>0</v>
      </c>
      <c r="AF60" s="90">
        <f t="shared" ca="1" si="365"/>
        <v>0</v>
      </c>
      <c r="AG60" s="90">
        <f t="shared" ca="1" si="365"/>
        <v>0</v>
      </c>
      <c r="AH60" s="90">
        <f t="shared" ca="1" si="365"/>
        <v>0</v>
      </c>
      <c r="AI60" s="90">
        <f t="shared" ca="1" si="365"/>
        <v>0</v>
      </c>
      <c r="AJ60" s="90">
        <f t="shared" ca="1" si="365"/>
        <v>0</v>
      </c>
      <c r="AK60" s="90">
        <f t="shared" ca="1" si="365"/>
        <v>0</v>
      </c>
      <c r="AL60" s="90">
        <f t="shared" ca="1" si="365"/>
        <v>0</v>
      </c>
      <c r="AM60" s="90">
        <f t="shared" ca="1" si="365"/>
        <v>0</v>
      </c>
      <c r="AN60" s="90">
        <f t="shared" ca="1" si="365"/>
        <v>0</v>
      </c>
      <c r="AO60" s="90">
        <f t="shared" ca="1" si="365"/>
        <v>0</v>
      </c>
      <c r="AP60" s="90">
        <f t="shared" ca="1" si="365"/>
        <v>0</v>
      </c>
      <c r="AQ60" s="90">
        <f t="shared" ca="1" si="365"/>
        <v>0</v>
      </c>
      <c r="AR60" s="90">
        <f t="shared" ca="1" si="365"/>
        <v>0</v>
      </c>
      <c r="AS60" s="90">
        <f t="shared" ca="1" si="365"/>
        <v>0</v>
      </c>
      <c r="AT60" s="90">
        <f t="shared" ca="1" si="365"/>
        <v>13391.802916419372</v>
      </c>
      <c r="AU60" s="90">
        <f t="shared" ca="1" si="365"/>
        <v>0</v>
      </c>
      <c r="AV60" s="90">
        <f t="shared" ca="1" si="365"/>
        <v>0</v>
      </c>
      <c r="AW60" s="90">
        <f t="shared" ca="1" si="365"/>
        <v>0</v>
      </c>
      <c r="AX60" s="90">
        <f t="shared" ca="1" si="365"/>
        <v>9475.2494077485244</v>
      </c>
      <c r="AY60" s="90">
        <f t="shared" ca="1" si="365"/>
        <v>0</v>
      </c>
      <c r="AZ60" s="90">
        <f t="shared" ca="1" si="365"/>
        <v>0</v>
      </c>
      <c r="BA60" s="90">
        <f t="shared" ca="1" si="365"/>
        <v>0</v>
      </c>
      <c r="BB60" s="90">
        <f t="shared" ca="1" si="365"/>
        <v>0</v>
      </c>
      <c r="BC60" s="90">
        <f t="shared" ca="1" si="365"/>
        <v>0</v>
      </c>
      <c r="BD60" s="92">
        <f t="shared" ca="1" si="59"/>
        <v>190198.72745359159</v>
      </c>
      <c r="BE60" s="90">
        <f t="shared" ca="1" si="365"/>
        <v>0</v>
      </c>
      <c r="BF60" s="90">
        <f t="shared" ca="1" si="365"/>
        <v>19819.868316300672</v>
      </c>
      <c r="BG60" s="90">
        <f t="shared" ref="BF60:CE61" ca="1" si="366">$C60*BG$12</f>
        <v>0</v>
      </c>
      <c r="BH60" s="90">
        <f t="shared" ca="1" si="366"/>
        <v>0</v>
      </c>
      <c r="BI60" s="90">
        <f t="shared" ca="1" si="366"/>
        <v>12162.391501141528</v>
      </c>
      <c r="BJ60" s="90">
        <f t="shared" ca="1" si="366"/>
        <v>0</v>
      </c>
      <c r="BK60" s="90">
        <f t="shared" ca="1" si="366"/>
        <v>0</v>
      </c>
      <c r="BL60" s="90">
        <f t="shared" ca="1" si="366"/>
        <v>0</v>
      </c>
      <c r="BM60" s="90">
        <f t="shared" ca="1" si="366"/>
        <v>0</v>
      </c>
      <c r="BN60" s="90">
        <f t="shared" ca="1" si="366"/>
        <v>15323.735140427412</v>
      </c>
      <c r="BO60" s="90">
        <f t="shared" ca="1" si="366"/>
        <v>0</v>
      </c>
      <c r="BP60" s="90">
        <f t="shared" ca="1" si="366"/>
        <v>0</v>
      </c>
      <c r="BQ60" s="90">
        <f t="shared" ca="1" si="366"/>
        <v>0</v>
      </c>
      <c r="BR60" s="90">
        <f t="shared" ca="1" si="366"/>
        <v>9808.9467918953687</v>
      </c>
      <c r="BS60" s="90">
        <f t="shared" ca="1" si="366"/>
        <v>0</v>
      </c>
      <c r="BT60" s="90">
        <f t="shared" ca="1" si="366"/>
        <v>0</v>
      </c>
      <c r="BU60" s="90">
        <f t="shared" ca="1" si="366"/>
        <v>0</v>
      </c>
      <c r="BV60" s="90">
        <f t="shared" ca="1" si="366"/>
        <v>7903.3590982147116</v>
      </c>
      <c r="BW60" s="90">
        <f t="shared" ca="1" si="366"/>
        <v>0</v>
      </c>
      <c r="BX60" s="90">
        <f t="shared" ca="1" si="366"/>
        <v>0</v>
      </c>
      <c r="BY60" s="90">
        <f t="shared" ca="1" si="366"/>
        <v>118488.91590245678</v>
      </c>
      <c r="BZ60" s="90">
        <f t="shared" ca="1" si="366"/>
        <v>0</v>
      </c>
      <c r="CA60" s="90">
        <f t="shared" ca="1" si="366"/>
        <v>0</v>
      </c>
      <c r="CB60" s="90">
        <f t="shared" ca="1" si="366"/>
        <v>0</v>
      </c>
      <c r="CC60" s="90">
        <f t="shared" ca="1" si="366"/>
        <v>6691.5107031551224</v>
      </c>
      <c r="CD60" s="90">
        <f t="shared" ca="1" si="366"/>
        <v>0</v>
      </c>
      <c r="CE60" s="90">
        <f t="shared" ca="1" si="366"/>
        <v>0</v>
      </c>
      <c r="CF60" s="90">
        <f t="shared" ref="CF60:CF61" ca="1" si="367">$C60*CF$12</f>
        <v>0</v>
      </c>
      <c r="CG60" s="92">
        <f t="shared" ca="1" si="138"/>
        <v>61874.520228912072</v>
      </c>
      <c r="CH60" s="90">
        <f t="shared" ref="CH60:CI61" ca="1" si="368">$C60*CH$12</f>
        <v>0</v>
      </c>
      <c r="CI60" s="90">
        <f t="shared" ca="1" si="368"/>
        <v>4346.8475040180911</v>
      </c>
      <c r="CJ60" s="90">
        <f t="shared" ref="CJ60:CX61" ca="1" si="369">$C60*CJ$12</f>
        <v>6489.53597064519</v>
      </c>
      <c r="CK60" s="90">
        <f t="shared" ca="1" si="369"/>
        <v>5479.6623080955333</v>
      </c>
      <c r="CL60" s="90">
        <f t="shared" ca="1" si="369"/>
        <v>5945.0823438792886</v>
      </c>
      <c r="CM60" s="90">
        <f t="shared" ca="1" si="369"/>
        <v>4557.6037466371508</v>
      </c>
      <c r="CN60" s="90">
        <f t="shared" ca="1" si="369"/>
        <v>1782.6465521528735</v>
      </c>
      <c r="CO60" s="90">
        <f t="shared" ca="1" si="369"/>
        <v>9756.2577312406047</v>
      </c>
      <c r="CP60" s="90">
        <f t="shared" ca="1" si="369"/>
        <v>3907.7719985617186</v>
      </c>
      <c r="CQ60" s="90">
        <f t="shared" ca="1" si="369"/>
        <v>3846.3014277978264</v>
      </c>
      <c r="CR60" s="90">
        <f t="shared" ca="1" si="369"/>
        <v>3038.4024977581003</v>
      </c>
      <c r="CS60" s="90">
        <f t="shared" ca="1" si="369"/>
        <v>3380.881392014071</v>
      </c>
      <c r="CT60" s="90">
        <f t="shared" ca="1" si="369"/>
        <v>9343.5267561116143</v>
      </c>
      <c r="CU60" s="90">
        <f t="shared" ca="1" si="369"/>
        <v>0</v>
      </c>
      <c r="CV60" s="90">
        <f t="shared" ca="1" si="369"/>
        <v>0</v>
      </c>
      <c r="CW60" s="90">
        <f t="shared" ca="1" si="369"/>
        <v>0</v>
      </c>
      <c r="CX60" s="90">
        <f t="shared" ca="1" si="369"/>
        <v>0</v>
      </c>
      <c r="CY60" s="92">
        <f t="shared" ca="1" si="140"/>
        <v>134901.55829641601</v>
      </c>
      <c r="CZ60" s="90">
        <f t="shared" ref="CZ60:DO61" ca="1" si="370">$C60*CZ$12</f>
        <v>0</v>
      </c>
      <c r="DA60" s="90">
        <f t="shared" ca="1" si="370"/>
        <v>22568.480980457563</v>
      </c>
      <c r="DB60" s="90">
        <f t="shared" ca="1" si="370"/>
        <v>10537.812130952949</v>
      </c>
      <c r="DC60" s="90">
        <f t="shared" ca="1" si="370"/>
        <v>16245.793701885797</v>
      </c>
      <c r="DD60" s="90">
        <f t="shared" ca="1" si="370"/>
        <v>0</v>
      </c>
      <c r="DE60" s="90">
        <f t="shared" ca="1" si="370"/>
        <v>0</v>
      </c>
      <c r="DF60" s="90">
        <f t="shared" ca="1" si="370"/>
        <v>0</v>
      </c>
      <c r="DG60" s="90">
        <f t="shared" ca="1" si="370"/>
        <v>0</v>
      </c>
      <c r="DH60" s="90">
        <f t="shared" ca="1" si="370"/>
        <v>6612.4771121729755</v>
      </c>
      <c r="DI60" s="90">
        <f t="shared" ca="1" si="370"/>
        <v>25984.488412908144</v>
      </c>
      <c r="DJ60" s="90">
        <f t="shared" ca="1" si="370"/>
        <v>0</v>
      </c>
      <c r="DK60" s="90">
        <f t="shared" ca="1" si="370"/>
        <v>0</v>
      </c>
      <c r="DL60" s="90">
        <f t="shared" ca="1" si="370"/>
        <v>0</v>
      </c>
      <c r="DM60" s="90">
        <f t="shared" ca="1" si="370"/>
        <v>0</v>
      </c>
      <c r="DN60" s="90">
        <f t="shared" ca="1" si="370"/>
        <v>12539.996435834008</v>
      </c>
      <c r="DO60" s="90">
        <f t="shared" ca="1" si="370"/>
        <v>0</v>
      </c>
      <c r="DP60" s="90">
        <f t="shared" ref="DP60:DU61" ca="1" si="371">$C60*DP$12</f>
        <v>0</v>
      </c>
      <c r="DQ60" s="90">
        <f t="shared" ca="1" si="371"/>
        <v>12864.912309871725</v>
      </c>
      <c r="DR60" s="90">
        <f t="shared" ca="1" si="371"/>
        <v>3600.4191447422572</v>
      </c>
      <c r="DS60" s="90">
        <f t="shared" ca="1" si="371"/>
        <v>7745.2919162504168</v>
      </c>
      <c r="DT60" s="90">
        <f t="shared" ca="1" si="371"/>
        <v>9571.8460189489288</v>
      </c>
      <c r="DU60" s="90">
        <f t="shared" ca="1" si="371"/>
        <v>6630.0401323912301</v>
      </c>
      <c r="DV60" s="92">
        <f t="shared" ca="1" si="60"/>
        <v>64386.032120122516</v>
      </c>
      <c r="DW60" s="90">
        <f t="shared" ref="DW60:EA61" ca="1" si="372">$C60*DW$12</f>
        <v>0</v>
      </c>
      <c r="DX60" s="90">
        <f t="shared" ca="1" si="372"/>
        <v>19732.053215209395</v>
      </c>
      <c r="DY60" s="90">
        <f t="shared" ca="1" si="372"/>
        <v>23271.001789187761</v>
      </c>
      <c r="DZ60" s="90">
        <f t="shared" ca="1" si="372"/>
        <v>21382.977115725356</v>
      </c>
      <c r="EA60" s="90">
        <f t="shared" ca="1" si="372"/>
        <v>0</v>
      </c>
      <c r="EB60" s="92">
        <f t="shared" ca="1" si="61"/>
        <v>173829.99261017799</v>
      </c>
      <c r="EC60" s="90">
        <f t="shared" ref="EC60:ER61" ca="1" si="373">$C60*EC$12</f>
        <v>0</v>
      </c>
      <c r="ED60" s="90">
        <f t="shared" ca="1" si="373"/>
        <v>12399.492274087968</v>
      </c>
      <c r="EE60" s="90">
        <f t="shared" ca="1" si="373"/>
        <v>6665.1661728277395</v>
      </c>
      <c r="EF60" s="90">
        <f t="shared" ca="1" si="373"/>
        <v>11284.240490228782</v>
      </c>
      <c r="EG60" s="90">
        <f t="shared" ca="1" si="373"/>
        <v>7174.4937591571324</v>
      </c>
      <c r="EH60" s="90">
        <f t="shared" ca="1" si="373"/>
        <v>13102.013082818166</v>
      </c>
      <c r="EI60" s="90">
        <f t="shared" ca="1" si="373"/>
        <v>11802.349586667302</v>
      </c>
      <c r="EJ60" s="90">
        <f t="shared" ca="1" si="373"/>
        <v>10941.761595972812</v>
      </c>
      <c r="EK60" s="90">
        <f t="shared" ca="1" si="373"/>
        <v>6226.0906673713671</v>
      </c>
      <c r="EL60" s="90">
        <f t="shared" ca="1" si="373"/>
        <v>8219.4934621432985</v>
      </c>
      <c r="EM60" s="90">
        <f t="shared" ca="1" si="373"/>
        <v>3855.0829379069537</v>
      </c>
      <c r="EN60" s="90">
        <f t="shared" ca="1" si="373"/>
        <v>5866.0487528971407</v>
      </c>
      <c r="EO60" s="90">
        <f t="shared" ca="1" si="373"/>
        <v>10476.341560189056</v>
      </c>
      <c r="EP60" s="90">
        <f t="shared" ca="1" si="373"/>
        <v>0</v>
      </c>
      <c r="EQ60" s="90">
        <f t="shared" ca="1" si="373"/>
        <v>0</v>
      </c>
      <c r="ER60" s="90">
        <f t="shared" ca="1" si="373"/>
        <v>0</v>
      </c>
      <c r="ES60" s="90">
        <f t="shared" ref="ED60:FD61" ca="1" si="374">$C60*ES$12</f>
        <v>4645.4188477284251</v>
      </c>
      <c r="ET60" s="90">
        <f t="shared" ca="1" si="374"/>
        <v>21944.993762709513</v>
      </c>
      <c r="EU60" s="90">
        <f t="shared" ca="1" si="374"/>
        <v>0</v>
      </c>
      <c r="EV60" s="90">
        <f t="shared" ca="1" si="374"/>
        <v>0</v>
      </c>
      <c r="EW60" s="90">
        <f t="shared" ca="1" si="374"/>
        <v>39227.005657472349</v>
      </c>
      <c r="EX60" s="90">
        <f t="shared" ca="1" si="374"/>
        <v>0</v>
      </c>
      <c r="EY60" s="90">
        <f t="shared" ca="1" si="374"/>
        <v>0</v>
      </c>
      <c r="EZ60" s="90">
        <f t="shared" ca="1" si="374"/>
        <v>0</v>
      </c>
      <c r="FA60" s="90">
        <f t="shared" ca="1" si="374"/>
        <v>0</v>
      </c>
      <c r="FB60" s="90">
        <f t="shared" ca="1" si="374"/>
        <v>0</v>
      </c>
      <c r="FC60" s="90">
        <f t="shared" ca="1" si="374"/>
        <v>0</v>
      </c>
      <c r="FD60" s="90">
        <f t="shared" ca="1" si="374"/>
        <v>0</v>
      </c>
      <c r="FE60" s="92">
        <f t="shared" ca="1" si="62"/>
        <v>52574.901023346087</v>
      </c>
      <c r="FF60" s="90">
        <f t="shared" ref="FF60:FU61" ca="1" si="375">$C60*FF$12</f>
        <v>0</v>
      </c>
      <c r="FG60" s="90">
        <f t="shared" ca="1" si="375"/>
        <v>7569.6617140678673</v>
      </c>
      <c r="FH60" s="90">
        <f t="shared" ca="1" si="375"/>
        <v>0</v>
      </c>
      <c r="FI60" s="90">
        <f t="shared" ca="1" si="375"/>
        <v>0</v>
      </c>
      <c r="FJ60" s="90">
        <f t="shared" ca="1" si="375"/>
        <v>6779.3258042463967</v>
      </c>
      <c r="FK60" s="90">
        <f t="shared" ca="1" si="375"/>
        <v>0</v>
      </c>
      <c r="FL60" s="90">
        <f t="shared" ca="1" si="375"/>
        <v>6357.813319008279</v>
      </c>
      <c r="FM60" s="90">
        <f t="shared" ca="1" si="375"/>
        <v>8359.9976238893396</v>
      </c>
      <c r="FN60" s="90">
        <f t="shared" ca="1" si="375"/>
        <v>0</v>
      </c>
      <c r="FO60" s="90">
        <f t="shared" ca="1" si="375"/>
        <v>9071.2999427286632</v>
      </c>
      <c r="FP60" s="90">
        <f t="shared" ca="1" si="375"/>
        <v>0</v>
      </c>
      <c r="FQ60" s="90">
        <f t="shared" ca="1" si="375"/>
        <v>0</v>
      </c>
      <c r="FR60" s="90">
        <f t="shared" ca="1" si="375"/>
        <v>0</v>
      </c>
      <c r="FS60" s="90">
        <f t="shared" ca="1" si="375"/>
        <v>14436.802619405542</v>
      </c>
      <c r="FT60" s="90">
        <f t="shared" ca="1" si="375"/>
        <v>0</v>
      </c>
      <c r="FU60" s="90">
        <f t="shared" ca="1" si="375"/>
        <v>0</v>
      </c>
      <c r="FV60" s="90">
        <f t="shared" ref="FT60:FV61" ca="1" si="376">$C60*FV$12</f>
        <v>0</v>
      </c>
      <c r="FW60" s="92">
        <f t="shared" ca="1" si="63"/>
        <v>340327.4242792346</v>
      </c>
      <c r="FX60" s="90">
        <f t="shared" ref="FX60:GM61" ca="1" si="377">$C60*FX$12</f>
        <v>0</v>
      </c>
      <c r="FY60" s="90">
        <f t="shared" ca="1" si="377"/>
        <v>5418.191737331641</v>
      </c>
      <c r="FZ60" s="90">
        <f t="shared" ca="1" si="377"/>
        <v>10256.803807460868</v>
      </c>
      <c r="GA60" s="90">
        <f t="shared" ca="1" si="377"/>
        <v>0</v>
      </c>
      <c r="GB60" s="90">
        <f t="shared" ca="1" si="377"/>
        <v>9659.661120040204</v>
      </c>
      <c r="GC60" s="90">
        <f t="shared" ca="1" si="377"/>
        <v>0</v>
      </c>
      <c r="GD60" s="90">
        <f t="shared" ca="1" si="377"/>
        <v>8895.6697405461164</v>
      </c>
      <c r="GE60" s="90">
        <f t="shared" ca="1" si="377"/>
        <v>22998.774975804812</v>
      </c>
      <c r="GF60" s="90">
        <f t="shared" ca="1" si="377"/>
        <v>1387.4785972421382</v>
      </c>
      <c r="GG60" s="90">
        <f t="shared" ca="1" si="377"/>
        <v>277451.81189788197</v>
      </c>
      <c r="GH60" s="90">
        <f t="shared" ca="1" si="377"/>
        <v>0</v>
      </c>
      <c r="GI60" s="90">
        <f t="shared" ca="1" si="377"/>
        <v>0</v>
      </c>
      <c r="GJ60" s="90">
        <f t="shared" ca="1" si="377"/>
        <v>0</v>
      </c>
      <c r="GK60" s="90">
        <f t="shared" ca="1" si="377"/>
        <v>0</v>
      </c>
      <c r="GL60" s="90">
        <f t="shared" ca="1" si="377"/>
        <v>0</v>
      </c>
      <c r="GM60" s="90">
        <f t="shared" ca="1" si="377"/>
        <v>0</v>
      </c>
      <c r="GN60" s="90">
        <f t="shared" ref="FY60:GR61" ca="1" si="378">$C60*GN$12</f>
        <v>0</v>
      </c>
      <c r="GO60" s="90">
        <f t="shared" ca="1" si="378"/>
        <v>4259.0324029268158</v>
      </c>
      <c r="GP60" s="90">
        <f t="shared" ca="1" si="378"/>
        <v>0</v>
      </c>
      <c r="GQ60" s="90">
        <f t="shared" ca="1" si="378"/>
        <v>0</v>
      </c>
      <c r="GR60" s="90">
        <f t="shared" ca="1" si="378"/>
        <v>0</v>
      </c>
      <c r="GS60" s="92">
        <f t="shared" ca="1" si="64"/>
        <v>62699.982179170038</v>
      </c>
      <c r="GT60" s="90">
        <f t="shared" ref="GT60:HD61" ca="1" si="379">$C60*GT$12</f>
        <v>0</v>
      </c>
      <c r="GU60" s="90">
        <f t="shared" ca="1" si="379"/>
        <v>13207.391204127696</v>
      </c>
      <c r="GV60" s="90">
        <f t="shared" ca="1" si="379"/>
        <v>12100.920930377635</v>
      </c>
      <c r="GW60" s="90">
        <f t="shared" ca="1" si="379"/>
        <v>14120.66825547695</v>
      </c>
      <c r="GX60" s="90">
        <f t="shared" ca="1" si="379"/>
        <v>0</v>
      </c>
      <c r="GY60" s="90">
        <f t="shared" ca="1" si="379"/>
        <v>23271.001789187761</v>
      </c>
      <c r="GZ60" s="90">
        <f t="shared" ca="1" si="379"/>
        <v>0</v>
      </c>
      <c r="HA60" s="90">
        <f t="shared" ca="1" si="379"/>
        <v>0</v>
      </c>
      <c r="HB60" s="90">
        <f t="shared" ca="1" si="379"/>
        <v>0</v>
      </c>
      <c r="HC60" s="90">
        <f t="shared" ca="1" si="379"/>
        <v>0</v>
      </c>
      <c r="HD60" s="90">
        <f t="shared" ca="1" si="379"/>
        <v>0</v>
      </c>
      <c r="HE60" s="92">
        <f t="shared" ca="1" si="65"/>
        <v>106379.21346197002</v>
      </c>
      <c r="HF60" s="90">
        <f t="shared" ref="HF60:HU61" ca="1" si="380">$C60*HF$12</f>
        <v>0</v>
      </c>
      <c r="HG60" s="90">
        <f t="shared" ca="1" si="380"/>
        <v>0</v>
      </c>
      <c r="HH60" s="90">
        <f t="shared" ca="1" si="380"/>
        <v>0</v>
      </c>
      <c r="HI60" s="90">
        <f t="shared" ca="1" si="380"/>
        <v>0</v>
      </c>
      <c r="HJ60" s="90">
        <f t="shared" ca="1" si="380"/>
        <v>0</v>
      </c>
      <c r="HK60" s="90">
        <f t="shared" ca="1" si="380"/>
        <v>0</v>
      </c>
      <c r="HL60" s="90">
        <f t="shared" ca="1" si="380"/>
        <v>0</v>
      </c>
      <c r="HM60" s="90">
        <f t="shared" ca="1" si="380"/>
        <v>0</v>
      </c>
      <c r="HN60" s="90">
        <f t="shared" ca="1" si="380"/>
        <v>15762.810645883785</v>
      </c>
      <c r="HO60" s="90">
        <f t="shared" ca="1" si="380"/>
        <v>90616.402816086236</v>
      </c>
      <c r="HP60" s="90">
        <f t="shared" ca="1" si="380"/>
        <v>0</v>
      </c>
      <c r="HQ60" s="90">
        <f t="shared" ca="1" si="380"/>
        <v>0</v>
      </c>
      <c r="HR60" s="90">
        <f t="shared" ca="1" si="380"/>
        <v>0</v>
      </c>
      <c r="HS60" s="90">
        <f t="shared" ca="1" si="380"/>
        <v>0</v>
      </c>
      <c r="HT60" s="90">
        <f t="shared" ca="1" si="380"/>
        <v>0</v>
      </c>
      <c r="HU60" s="90">
        <f t="shared" ca="1" si="380"/>
        <v>0</v>
      </c>
      <c r="HV60" s="92">
        <f t="shared" ca="1" si="66"/>
        <v>32140.326999406494</v>
      </c>
      <c r="HW60" s="90">
        <f t="shared" ref="HW60:IE61" ca="1" si="381">$C60*HW$12</f>
        <v>32140.326999406494</v>
      </c>
      <c r="HX60" s="90">
        <f t="shared" ca="1" si="381"/>
        <v>0</v>
      </c>
      <c r="HY60" s="90">
        <f t="shared" ca="1" si="381"/>
        <v>0</v>
      </c>
      <c r="HZ60" s="90">
        <f t="shared" ca="1" si="381"/>
        <v>0</v>
      </c>
      <c r="IA60" s="90">
        <f t="shared" ca="1" si="381"/>
        <v>0</v>
      </c>
      <c r="IB60" s="90">
        <f t="shared" ca="1" si="381"/>
        <v>0</v>
      </c>
      <c r="IC60" s="90">
        <f t="shared" ca="1" si="381"/>
        <v>0</v>
      </c>
      <c r="ID60" s="90">
        <f t="shared" ca="1" si="381"/>
        <v>0</v>
      </c>
      <c r="IE60" s="90">
        <f t="shared" ca="1" si="381"/>
        <v>0</v>
      </c>
      <c r="IF60" s="92">
        <f t="shared" ca="1" si="149"/>
        <v>91169.637952961246</v>
      </c>
      <c r="IG60" s="90">
        <f t="shared" ref="IG60:IV61" ca="1" si="382">$C60*IG$12</f>
        <v>91169.637952961246</v>
      </c>
      <c r="IH60" s="90">
        <f t="shared" ca="1" si="382"/>
        <v>0</v>
      </c>
      <c r="II60" s="90">
        <f t="shared" ca="1" si="382"/>
        <v>0</v>
      </c>
      <c r="IJ60" s="90">
        <f t="shared" ca="1" si="382"/>
        <v>0</v>
      </c>
      <c r="IK60" s="90">
        <f t="shared" ca="1" si="382"/>
        <v>0</v>
      </c>
      <c r="IL60" s="90">
        <f t="shared" ca="1" si="382"/>
        <v>0</v>
      </c>
      <c r="IM60" s="90">
        <f t="shared" ca="1" si="382"/>
        <v>0</v>
      </c>
      <c r="IN60" s="90">
        <f t="shared" ca="1" si="382"/>
        <v>0</v>
      </c>
      <c r="IO60" s="90">
        <f t="shared" ca="1" si="382"/>
        <v>0</v>
      </c>
      <c r="IP60" s="90">
        <f t="shared" ca="1" si="382"/>
        <v>0</v>
      </c>
      <c r="IQ60" s="90">
        <f t="shared" ca="1" si="382"/>
        <v>0</v>
      </c>
      <c r="IR60" s="90">
        <f t="shared" ca="1" si="382"/>
        <v>0</v>
      </c>
      <c r="IS60" s="90">
        <f t="shared" ca="1" si="382"/>
        <v>0</v>
      </c>
      <c r="IT60" s="90">
        <f t="shared" ca="1" si="382"/>
        <v>0</v>
      </c>
      <c r="IU60" s="90">
        <f t="shared" ca="1" si="382"/>
        <v>0</v>
      </c>
      <c r="IV60" s="90">
        <f t="shared" ca="1" si="382"/>
        <v>0</v>
      </c>
      <c r="IW60" s="90">
        <f ca="1">$C60*IW$12</f>
        <v>0</v>
      </c>
      <c r="IX60" s="90">
        <f ca="1">$C60*IX$12</f>
        <v>0</v>
      </c>
      <c r="IY60" s="92">
        <f t="shared" ca="1" si="151"/>
        <v>174708.14362109074</v>
      </c>
      <c r="IZ60" s="90">
        <f t="shared" ref="IZ60:JP61" ca="1" si="383">$C60*IZ$12</f>
        <v>174708.14362109074</v>
      </c>
      <c r="JA60" s="90">
        <f t="shared" ca="1" si="383"/>
        <v>0</v>
      </c>
      <c r="JB60" s="90">
        <f t="shared" ca="1" si="383"/>
        <v>0</v>
      </c>
      <c r="JC60" s="90">
        <f t="shared" ca="1" si="383"/>
        <v>0</v>
      </c>
      <c r="JD60" s="90">
        <f t="shared" ca="1" si="383"/>
        <v>0</v>
      </c>
      <c r="JE60" s="90">
        <f t="shared" ca="1" si="383"/>
        <v>0</v>
      </c>
      <c r="JF60" s="90">
        <f t="shared" ca="1" si="383"/>
        <v>0</v>
      </c>
      <c r="JG60" s="90">
        <f t="shared" ca="1" si="383"/>
        <v>0</v>
      </c>
      <c r="JH60" s="90">
        <f t="shared" ca="1" si="383"/>
        <v>0</v>
      </c>
      <c r="JI60" s="90">
        <f t="shared" ca="1" si="383"/>
        <v>0</v>
      </c>
      <c r="JJ60" s="90">
        <f t="shared" ca="1" si="383"/>
        <v>0</v>
      </c>
      <c r="JK60" s="90">
        <f t="shared" ca="1" si="383"/>
        <v>0</v>
      </c>
      <c r="JL60" s="90">
        <f t="shared" ca="1" si="383"/>
        <v>0</v>
      </c>
      <c r="JM60" s="90">
        <f t="shared" ca="1" si="383"/>
        <v>0</v>
      </c>
      <c r="JN60" s="90">
        <f t="shared" ca="1" si="383"/>
        <v>0</v>
      </c>
      <c r="JO60" s="90">
        <f t="shared" ca="1" si="383"/>
        <v>0</v>
      </c>
      <c r="JP60" s="90">
        <f t="shared" ca="1" si="383"/>
        <v>0</v>
      </c>
      <c r="JQ60" s="90">
        <f t="shared" ref="JA60:JS61" ca="1" si="384">$C60*JQ$12</f>
        <v>0</v>
      </c>
      <c r="JR60" s="90">
        <f t="shared" ca="1" si="384"/>
        <v>0</v>
      </c>
      <c r="JS60" s="90">
        <f t="shared" ca="1" si="384"/>
        <v>0</v>
      </c>
      <c r="JT60" s="92">
        <f t="shared" ca="1" si="153"/>
        <v>125399.96435834008</v>
      </c>
      <c r="JU60" s="90">
        <f t="shared" ref="JU60:LK60" ca="1" si="385">$C60*JU$12</f>
        <v>77865.650137633158</v>
      </c>
      <c r="JV60" s="90">
        <f t="shared" ca="1" si="385"/>
        <v>0</v>
      </c>
      <c r="JW60" s="90">
        <f t="shared" ca="1" si="385"/>
        <v>0</v>
      </c>
      <c r="JX60" s="90">
        <f t="shared" ca="1" si="385"/>
        <v>0</v>
      </c>
      <c r="JY60" s="90">
        <f t="shared" ca="1" si="385"/>
        <v>0</v>
      </c>
      <c r="JZ60" s="90">
        <f t="shared" ca="1" si="385"/>
        <v>0</v>
      </c>
      <c r="KA60" s="90">
        <f t="shared" ca="1" si="385"/>
        <v>0</v>
      </c>
      <c r="KB60" s="90">
        <f t="shared" ca="1" si="385"/>
        <v>0</v>
      </c>
      <c r="KC60" s="90">
        <f t="shared" ca="1" si="385"/>
        <v>0</v>
      </c>
      <c r="KD60" s="90">
        <f t="shared" ca="1" si="385"/>
        <v>0</v>
      </c>
      <c r="KE60" s="90">
        <f t="shared" ca="1" si="385"/>
        <v>0</v>
      </c>
      <c r="KF60" s="90">
        <f t="shared" ca="1" si="385"/>
        <v>0</v>
      </c>
      <c r="KG60" s="90">
        <f t="shared" ca="1" si="385"/>
        <v>0</v>
      </c>
      <c r="KH60" s="90">
        <f t="shared" ca="1" si="385"/>
        <v>0</v>
      </c>
      <c r="KI60" s="90">
        <f t="shared" ca="1" si="385"/>
        <v>0</v>
      </c>
      <c r="KJ60" s="90">
        <f t="shared" ca="1" si="385"/>
        <v>0</v>
      </c>
      <c r="KK60" s="90">
        <f t="shared" ca="1" si="385"/>
        <v>0</v>
      </c>
      <c r="KL60" s="90">
        <f t="shared" ca="1" si="385"/>
        <v>0</v>
      </c>
      <c r="KM60" s="90">
        <f t="shared" ca="1" si="385"/>
        <v>14744.155473224999</v>
      </c>
      <c r="KN60" s="90">
        <f t="shared" ca="1" si="385"/>
        <v>0</v>
      </c>
      <c r="KO60" s="90">
        <f t="shared" ca="1" si="385"/>
        <v>0</v>
      </c>
      <c r="KP60" s="90">
        <f t="shared" ca="1" si="385"/>
        <v>0</v>
      </c>
      <c r="KQ60" s="90">
        <f t="shared" ca="1" si="385"/>
        <v>0</v>
      </c>
      <c r="KR60" s="90">
        <f t="shared" ca="1" si="385"/>
        <v>0</v>
      </c>
      <c r="KS60" s="90">
        <f t="shared" ca="1" si="385"/>
        <v>0</v>
      </c>
      <c r="KT60" s="90">
        <f t="shared" ca="1" si="385"/>
        <v>0</v>
      </c>
      <c r="KU60" s="90">
        <f t="shared" ca="1" si="385"/>
        <v>0</v>
      </c>
      <c r="KV60" s="90">
        <f t="shared" ca="1" si="385"/>
        <v>0</v>
      </c>
      <c r="KW60" s="90">
        <f t="shared" ca="1" si="385"/>
        <v>0</v>
      </c>
      <c r="KX60" s="90">
        <f t="shared" ca="1" si="385"/>
        <v>0</v>
      </c>
      <c r="KY60" s="90">
        <f t="shared" ca="1" si="385"/>
        <v>0</v>
      </c>
      <c r="KZ60" s="90">
        <f t="shared" ca="1" si="385"/>
        <v>0</v>
      </c>
      <c r="LA60" s="90">
        <f t="shared" ca="1" si="385"/>
        <v>0</v>
      </c>
      <c r="LB60" s="90">
        <f t="shared" ca="1" si="385"/>
        <v>11073.484247609724</v>
      </c>
      <c r="LC60" s="90">
        <f t="shared" ca="1" si="385"/>
        <v>0</v>
      </c>
      <c r="LD60" s="90">
        <f t="shared" ca="1" si="385"/>
        <v>0</v>
      </c>
      <c r="LE60" s="90">
        <f t="shared" ca="1" si="385"/>
        <v>0</v>
      </c>
      <c r="LF60" s="90">
        <f t="shared" ca="1" si="385"/>
        <v>0</v>
      </c>
      <c r="LG60" s="90">
        <f t="shared" ca="1" si="385"/>
        <v>21716.674499872202</v>
      </c>
      <c r="LH60" s="90">
        <f t="shared" ca="1" si="385"/>
        <v>0</v>
      </c>
      <c r="LI60" s="90">
        <f t="shared" ca="1" si="385"/>
        <v>0</v>
      </c>
      <c r="LJ60" s="90">
        <f t="shared" ca="1" si="385"/>
        <v>0</v>
      </c>
      <c r="LK60" s="90">
        <f t="shared" ca="1" si="385"/>
        <v>0</v>
      </c>
      <c r="LL60" s="90">
        <f t="shared" ref="LK60:LL61" ca="1" si="386">$C60*LL$12</f>
        <v>0</v>
      </c>
      <c r="LM60" s="92">
        <f t="shared" ca="1" si="67"/>
        <v>117953.24378579999</v>
      </c>
      <c r="LN60" s="90">
        <f t="shared" ref="LN60:LR61" ca="1" si="387">$C60*LN$12</f>
        <v>117953.24378579999</v>
      </c>
      <c r="LO60" s="90">
        <f t="shared" ca="1" si="387"/>
        <v>0</v>
      </c>
      <c r="LP60" s="90">
        <f t="shared" ca="1" si="387"/>
        <v>0</v>
      </c>
      <c r="LQ60" s="90">
        <f t="shared" ca="1" si="387"/>
        <v>0</v>
      </c>
      <c r="LR60" s="90">
        <f t="shared" ca="1" si="387"/>
        <v>0</v>
      </c>
      <c r="LS60" s="92">
        <f t="shared" ca="1" si="68"/>
        <v>41931.710771083606</v>
      </c>
      <c r="LT60" s="90">
        <f t="shared" ref="LT60:MF61" ca="1" si="388">$C60*LT$12</f>
        <v>41931.710771083606</v>
      </c>
      <c r="LU60" s="90">
        <f t="shared" ca="1" si="388"/>
        <v>0</v>
      </c>
      <c r="LV60" s="90">
        <f t="shared" ca="1" si="388"/>
        <v>0</v>
      </c>
      <c r="LW60" s="90">
        <f t="shared" ca="1" si="388"/>
        <v>0</v>
      </c>
      <c r="LX60" s="90">
        <f t="shared" ca="1" si="388"/>
        <v>0</v>
      </c>
      <c r="LY60" s="90">
        <f t="shared" ca="1" si="388"/>
        <v>0</v>
      </c>
      <c r="LZ60" s="90">
        <f t="shared" ca="1" si="388"/>
        <v>0</v>
      </c>
      <c r="MA60" s="90">
        <f t="shared" ca="1" si="388"/>
        <v>0</v>
      </c>
      <c r="MB60" s="90">
        <f t="shared" ca="1" si="388"/>
        <v>0</v>
      </c>
      <c r="MC60" s="90">
        <f t="shared" ca="1" si="388"/>
        <v>0</v>
      </c>
      <c r="MD60" s="90">
        <f t="shared" ca="1" si="388"/>
        <v>0</v>
      </c>
      <c r="ME60" s="90">
        <f t="shared" ca="1" si="388"/>
        <v>0</v>
      </c>
      <c r="MF60" s="90">
        <f t="shared" ca="1" si="388"/>
        <v>0</v>
      </c>
      <c r="MG60" s="92">
        <f t="shared" ca="1" si="69"/>
        <v>47446.499119615648</v>
      </c>
      <c r="MH60" s="90">
        <f t="shared" ref="MH60:MW61" ca="1" si="389">$C60*MH$12</f>
        <v>47446.499119615648</v>
      </c>
      <c r="MI60" s="90">
        <f t="shared" ca="1" si="389"/>
        <v>0</v>
      </c>
      <c r="MJ60" s="90">
        <f t="shared" ca="1" si="389"/>
        <v>0</v>
      </c>
      <c r="MK60" s="90">
        <f t="shared" ca="1" si="389"/>
        <v>0</v>
      </c>
      <c r="ML60" s="90">
        <f t="shared" ca="1" si="389"/>
        <v>0</v>
      </c>
      <c r="MM60" s="90">
        <f t="shared" ca="1" si="389"/>
        <v>0</v>
      </c>
      <c r="MN60" s="90">
        <f t="shared" ca="1" si="389"/>
        <v>0</v>
      </c>
      <c r="MO60" s="90">
        <f t="shared" ca="1" si="389"/>
        <v>0</v>
      </c>
      <c r="MP60" s="90">
        <f t="shared" ca="1" si="389"/>
        <v>0</v>
      </c>
      <c r="MQ60" s="90">
        <f t="shared" ca="1" si="389"/>
        <v>0</v>
      </c>
      <c r="MR60" s="90">
        <f t="shared" ca="1" si="389"/>
        <v>0</v>
      </c>
      <c r="MS60" s="90">
        <f t="shared" ca="1" si="389"/>
        <v>0</v>
      </c>
      <c r="MT60" s="90">
        <f t="shared" ca="1" si="389"/>
        <v>0</v>
      </c>
      <c r="MU60" s="90">
        <f t="shared" ca="1" si="389"/>
        <v>0</v>
      </c>
      <c r="MV60" s="90">
        <f t="shared" ca="1" si="389"/>
        <v>0</v>
      </c>
      <c r="MW60" s="90">
        <f t="shared" ca="1" si="389"/>
        <v>0</v>
      </c>
      <c r="MX60" s="90">
        <f t="shared" ref="MI60:NB61" ca="1" si="390">$C60*MX$12</f>
        <v>0</v>
      </c>
      <c r="MY60" s="90">
        <f t="shared" ca="1" si="390"/>
        <v>0</v>
      </c>
      <c r="MZ60" s="90">
        <f t="shared" ca="1" si="390"/>
        <v>0</v>
      </c>
      <c r="NA60" s="90">
        <f t="shared" ca="1" si="390"/>
        <v>0</v>
      </c>
      <c r="NB60" s="90">
        <f t="shared" ca="1" si="390"/>
        <v>0</v>
      </c>
      <c r="NC60" s="92">
        <f t="shared" ca="1" si="70"/>
        <v>0</v>
      </c>
      <c r="ND60" s="90">
        <f t="shared" ref="ND60:NI61" ca="1" si="391">$C60*ND$12</f>
        <v>0</v>
      </c>
      <c r="NE60" s="90">
        <f t="shared" ca="1" si="391"/>
        <v>0</v>
      </c>
      <c r="NF60" s="90">
        <f t="shared" ca="1" si="391"/>
        <v>0</v>
      </c>
      <c r="NG60" s="90">
        <f t="shared" ca="1" si="391"/>
        <v>0</v>
      </c>
      <c r="NH60" s="90">
        <f t="shared" ca="1" si="391"/>
        <v>0</v>
      </c>
      <c r="NI60" s="90">
        <f t="shared" ca="1" si="391"/>
        <v>0</v>
      </c>
      <c r="NJ60" s="93">
        <f t="shared" ca="1" si="159"/>
        <v>2027044.7599999998</v>
      </c>
      <c r="NK60" s="94">
        <f t="shared" ca="1" si="160"/>
        <v>0</v>
      </c>
    </row>
    <row r="61" spans="1:375" x14ac:dyDescent="0.25">
      <c r="A61" s="124">
        <v>90116</v>
      </c>
      <c r="B61" s="201" t="s">
        <v>604</v>
      </c>
      <c r="C61" s="90">
        <f ca="1">IFERROR(HLOOKUP($A61,Náklady_2018!$D$1:$MN$27,24,FALSE),0)</f>
        <v>490491.87999999995</v>
      </c>
      <c r="D61" s="19"/>
      <c r="E61" s="19"/>
      <c r="F61" s="129" t="str">
        <f>F12</f>
        <v>FTE(k)</v>
      </c>
      <c r="G61" s="92">
        <f t="shared" ca="1" si="58"/>
        <v>50602.274522572785</v>
      </c>
      <c r="H61" s="90">
        <f ca="1">$C61*H$12</f>
        <v>0</v>
      </c>
      <c r="I61" s="90">
        <f t="shared" ca="1" si="365"/>
        <v>0</v>
      </c>
      <c r="J61" s="90">
        <f t="shared" ca="1" si="365"/>
        <v>2734.7412156945988</v>
      </c>
      <c r="K61" s="90">
        <f t="shared" ca="1" si="365"/>
        <v>0</v>
      </c>
      <c r="L61" s="90">
        <f t="shared" ca="1" si="365"/>
        <v>0</v>
      </c>
      <c r="M61" s="90">
        <f t="shared" ca="1" si="365"/>
        <v>0</v>
      </c>
      <c r="N61" s="90">
        <f t="shared" ca="1" si="365"/>
        <v>4283.7904357733578</v>
      </c>
      <c r="O61" s="90">
        <f t="shared" ca="1" si="365"/>
        <v>0</v>
      </c>
      <c r="P61" s="90">
        <f t="shared" ca="1" si="365"/>
        <v>0</v>
      </c>
      <c r="Q61" s="90">
        <f t="shared" ca="1" si="365"/>
        <v>0</v>
      </c>
      <c r="R61" s="90">
        <f t="shared" ca="1" si="365"/>
        <v>0</v>
      </c>
      <c r="S61" s="90">
        <f t="shared" ca="1" si="365"/>
        <v>3586.8245315403906</v>
      </c>
      <c r="T61" s="90">
        <f t="shared" ca="1" si="365"/>
        <v>0</v>
      </c>
      <c r="U61" s="90">
        <f t="shared" ca="1" si="365"/>
        <v>0</v>
      </c>
      <c r="V61" s="90">
        <f t="shared" ca="1" si="365"/>
        <v>2012.276558867743</v>
      </c>
      <c r="W61" s="90">
        <f t="shared" ca="1" si="365"/>
        <v>4037.3024940324303</v>
      </c>
      <c r="X61" s="90">
        <f t="shared" ca="1" si="365"/>
        <v>0</v>
      </c>
      <c r="Y61" s="90">
        <f t="shared" ca="1" si="365"/>
        <v>0</v>
      </c>
      <c r="Z61" s="90">
        <f t="shared" ca="1" si="365"/>
        <v>0</v>
      </c>
      <c r="AA61" s="90">
        <f t="shared" ca="1" si="365"/>
        <v>3663.3207893220574</v>
      </c>
      <c r="AB61" s="90">
        <f t="shared" ca="1" si="365"/>
        <v>0</v>
      </c>
      <c r="AC61" s="90">
        <f t="shared" ca="1" si="365"/>
        <v>0</v>
      </c>
      <c r="AD61" s="90">
        <f t="shared" ca="1" si="365"/>
        <v>24750.789184468289</v>
      </c>
      <c r="AE61" s="90">
        <f t="shared" ca="1" si="365"/>
        <v>0</v>
      </c>
      <c r="AF61" s="90">
        <f t="shared" ca="1" si="365"/>
        <v>0</v>
      </c>
      <c r="AG61" s="90">
        <f t="shared" ca="1" si="365"/>
        <v>0</v>
      </c>
      <c r="AH61" s="90">
        <f t="shared" ca="1" si="365"/>
        <v>0</v>
      </c>
      <c r="AI61" s="90">
        <f t="shared" ca="1" si="365"/>
        <v>0</v>
      </c>
      <c r="AJ61" s="90">
        <f t="shared" ca="1" si="365"/>
        <v>0</v>
      </c>
      <c r="AK61" s="90">
        <f t="shared" ca="1" si="365"/>
        <v>0</v>
      </c>
      <c r="AL61" s="90">
        <f t="shared" ca="1" si="365"/>
        <v>0</v>
      </c>
      <c r="AM61" s="90">
        <f t="shared" ca="1" si="365"/>
        <v>0</v>
      </c>
      <c r="AN61" s="90">
        <f t="shared" ca="1" si="365"/>
        <v>0</v>
      </c>
      <c r="AO61" s="90">
        <f t="shared" ca="1" si="365"/>
        <v>0</v>
      </c>
      <c r="AP61" s="90">
        <f t="shared" ca="1" si="365"/>
        <v>0</v>
      </c>
      <c r="AQ61" s="90">
        <f t="shared" ca="1" si="365"/>
        <v>0</v>
      </c>
      <c r="AR61" s="90">
        <f t="shared" ca="1" si="365"/>
        <v>0</v>
      </c>
      <c r="AS61" s="90">
        <f t="shared" ca="1" si="365"/>
        <v>0</v>
      </c>
      <c r="AT61" s="90">
        <f t="shared" ca="1" si="365"/>
        <v>3240.4664754733981</v>
      </c>
      <c r="AU61" s="90">
        <f t="shared" ca="1" si="365"/>
        <v>0</v>
      </c>
      <c r="AV61" s="90">
        <f t="shared" ca="1" si="365"/>
        <v>0</v>
      </c>
      <c r="AW61" s="90">
        <f t="shared" ca="1" si="365"/>
        <v>0</v>
      </c>
      <c r="AX61" s="90">
        <f t="shared" ca="1" si="365"/>
        <v>2292.7628374005221</v>
      </c>
      <c r="AY61" s="90">
        <f t="shared" ca="1" si="365"/>
        <v>0</v>
      </c>
      <c r="AZ61" s="90">
        <f t="shared" ca="1" si="365"/>
        <v>0</v>
      </c>
      <c r="BA61" s="90">
        <f t="shared" ca="1" si="365"/>
        <v>0</v>
      </c>
      <c r="BB61" s="90">
        <f t="shared" ca="1" si="365"/>
        <v>0</v>
      </c>
      <c r="BC61" s="90">
        <f t="shared" ca="1" si="365"/>
        <v>0</v>
      </c>
      <c r="BD61" s="92">
        <f t="shared" ca="1" si="59"/>
        <v>46023.123535920218</v>
      </c>
      <c r="BE61" s="90">
        <f t="shared" ca="1" si="365"/>
        <v>0</v>
      </c>
      <c r="BF61" s="90">
        <f t="shared" ca="1" si="366"/>
        <v>4795.8903837006292</v>
      </c>
      <c r="BG61" s="90">
        <f t="shared" ca="1" si="366"/>
        <v>0</v>
      </c>
      <c r="BH61" s="90">
        <f t="shared" ca="1" si="366"/>
        <v>0</v>
      </c>
      <c r="BI61" s="90">
        <f t="shared" ca="1" si="366"/>
        <v>2942.9810285446929</v>
      </c>
      <c r="BJ61" s="90">
        <f t="shared" ca="1" si="366"/>
        <v>0</v>
      </c>
      <c r="BK61" s="90">
        <f t="shared" ca="1" si="366"/>
        <v>0</v>
      </c>
      <c r="BL61" s="90">
        <f t="shared" ca="1" si="366"/>
        <v>0</v>
      </c>
      <c r="BM61" s="90">
        <f t="shared" ca="1" si="366"/>
        <v>0</v>
      </c>
      <c r="BN61" s="90">
        <f t="shared" ca="1" si="366"/>
        <v>3707.9436063613634</v>
      </c>
      <c r="BO61" s="90">
        <f t="shared" ca="1" si="366"/>
        <v>0</v>
      </c>
      <c r="BP61" s="90">
        <f t="shared" ca="1" si="366"/>
        <v>0</v>
      </c>
      <c r="BQ61" s="90">
        <f t="shared" ca="1" si="366"/>
        <v>0</v>
      </c>
      <c r="BR61" s="90">
        <f t="shared" ca="1" si="366"/>
        <v>2373.5088872811707</v>
      </c>
      <c r="BS61" s="90">
        <f t="shared" ca="1" si="366"/>
        <v>0</v>
      </c>
      <c r="BT61" s="90">
        <f t="shared" ca="1" si="366"/>
        <v>0</v>
      </c>
      <c r="BU61" s="90">
        <f t="shared" ca="1" si="366"/>
        <v>0</v>
      </c>
      <c r="BV61" s="90">
        <f t="shared" ca="1" si="366"/>
        <v>1912.4064445416775</v>
      </c>
      <c r="BW61" s="90">
        <f t="shared" ca="1" si="366"/>
        <v>0</v>
      </c>
      <c r="BX61" s="90">
        <f t="shared" ca="1" si="366"/>
        <v>0</v>
      </c>
      <c r="BY61" s="90">
        <f t="shared" ca="1" si="366"/>
        <v>28671.222395778728</v>
      </c>
      <c r="BZ61" s="90">
        <f t="shared" ca="1" si="366"/>
        <v>0</v>
      </c>
      <c r="CA61" s="90">
        <f t="shared" ca="1" si="366"/>
        <v>0</v>
      </c>
      <c r="CB61" s="90">
        <f t="shared" ca="1" si="366"/>
        <v>0</v>
      </c>
      <c r="CC61" s="90">
        <f t="shared" ca="1" si="366"/>
        <v>1619.1707897119536</v>
      </c>
      <c r="CD61" s="90">
        <f t="shared" ca="1" si="366"/>
        <v>0</v>
      </c>
      <c r="CE61" s="90">
        <f t="shared" ca="1" si="366"/>
        <v>0</v>
      </c>
      <c r="CF61" s="90">
        <f t="shared" ca="1" si="367"/>
        <v>0</v>
      </c>
      <c r="CG61" s="92">
        <f t="shared" ca="1" si="138"/>
        <v>14972.017564711843</v>
      </c>
      <c r="CH61" s="90">
        <f t="shared" ca="1" si="368"/>
        <v>0</v>
      </c>
      <c r="CI61" s="90">
        <f ca="1">$C61*CI$12</f>
        <v>1051.8235444979225</v>
      </c>
      <c r="CJ61" s="90">
        <f t="shared" ca="1" si="369"/>
        <v>1570.2981805736661</v>
      </c>
      <c r="CK61" s="90">
        <f t="shared" ca="1" si="369"/>
        <v>1325.9351348822297</v>
      </c>
      <c r="CL61" s="90">
        <f t="shared" ca="1" si="369"/>
        <v>1438.5546255052395</v>
      </c>
      <c r="CM61" s="90">
        <f t="shared" ca="1" si="369"/>
        <v>1102.8210496857009</v>
      </c>
      <c r="CN61" s="90">
        <f t="shared" ca="1" si="369"/>
        <v>431.35389804662276</v>
      </c>
      <c r="CO61" s="90">
        <f t="shared" ca="1" si="369"/>
        <v>2360.7595109842259</v>
      </c>
      <c r="CP61" s="90">
        <f t="shared" ca="1" si="369"/>
        <v>945.57874202338508</v>
      </c>
      <c r="CQ61" s="90">
        <f t="shared" ca="1" si="369"/>
        <v>930.70446967694977</v>
      </c>
      <c r="CR61" s="90">
        <f t="shared" ca="1" si="369"/>
        <v>735.2140331238005</v>
      </c>
      <c r="CS61" s="90">
        <f t="shared" ca="1" si="369"/>
        <v>818.08497905393983</v>
      </c>
      <c r="CT61" s="90">
        <f t="shared" ca="1" si="369"/>
        <v>2260.8893966581613</v>
      </c>
      <c r="CU61" s="90">
        <f t="shared" ca="1" si="369"/>
        <v>0</v>
      </c>
      <c r="CV61" s="90">
        <f t="shared" ca="1" si="369"/>
        <v>0</v>
      </c>
      <c r="CW61" s="90">
        <f t="shared" ca="1" si="369"/>
        <v>0</v>
      </c>
      <c r="CX61" s="90">
        <f t="shared" ca="1" si="369"/>
        <v>0</v>
      </c>
      <c r="CY61" s="92">
        <f t="shared" ca="1" si="140"/>
        <v>32642.653112276945</v>
      </c>
      <c r="CZ61" s="90">
        <f t="shared" ca="1" si="370"/>
        <v>0</v>
      </c>
      <c r="DA61" s="90">
        <f t="shared" ref="DA61:DO61" ca="1" si="392">$C61*DA$12</f>
        <v>5460.9828471912342</v>
      </c>
      <c r="DB61" s="90">
        <f t="shared" ca="1" si="392"/>
        <v>2549.8752593889035</v>
      </c>
      <c r="DC61" s="90">
        <f t="shared" ca="1" si="392"/>
        <v>3931.0576915578931</v>
      </c>
      <c r="DD61" s="90">
        <f t="shared" ca="1" si="392"/>
        <v>0</v>
      </c>
      <c r="DE61" s="90">
        <f t="shared" ca="1" si="392"/>
        <v>0</v>
      </c>
      <c r="DF61" s="90">
        <f t="shared" ca="1" si="392"/>
        <v>0</v>
      </c>
      <c r="DG61" s="90">
        <f t="shared" ca="1" si="392"/>
        <v>0</v>
      </c>
      <c r="DH61" s="90">
        <f t="shared" ca="1" si="392"/>
        <v>1600.0467252665369</v>
      </c>
      <c r="DI61" s="90">
        <f t="shared" ca="1" si="392"/>
        <v>6287.5674104431373</v>
      </c>
      <c r="DJ61" s="90">
        <f t="shared" ca="1" si="392"/>
        <v>0</v>
      </c>
      <c r="DK61" s="90">
        <f t="shared" ca="1" si="392"/>
        <v>0</v>
      </c>
      <c r="DL61" s="90">
        <f t="shared" ca="1" si="392"/>
        <v>0</v>
      </c>
      <c r="DM61" s="90">
        <f t="shared" ca="1" si="392"/>
        <v>0</v>
      </c>
      <c r="DN61" s="90">
        <f t="shared" ca="1" si="392"/>
        <v>3034.3515586727949</v>
      </c>
      <c r="DO61" s="90">
        <f t="shared" ca="1" si="392"/>
        <v>0</v>
      </c>
      <c r="DP61" s="90">
        <f t="shared" ca="1" si="371"/>
        <v>0</v>
      </c>
      <c r="DQ61" s="90">
        <f t="shared" ca="1" si="371"/>
        <v>3112.9727125039531</v>
      </c>
      <c r="DR61" s="90">
        <f t="shared" ca="1" si="371"/>
        <v>871.20738029120855</v>
      </c>
      <c r="DS61" s="90">
        <f t="shared" ca="1" si="371"/>
        <v>1874.1583156508439</v>
      </c>
      <c r="DT61" s="90">
        <f t="shared" ca="1" si="371"/>
        <v>2316.1366939449208</v>
      </c>
      <c r="DU61" s="90">
        <f t="shared" ca="1" si="371"/>
        <v>1604.2965173655182</v>
      </c>
      <c r="DV61" s="92">
        <f t="shared" ca="1" si="60"/>
        <v>15579.737834866201</v>
      </c>
      <c r="DW61" s="90">
        <f t="shared" ca="1" si="372"/>
        <v>0</v>
      </c>
      <c r="DX61" s="90">
        <f t="shared" ca="1" si="372"/>
        <v>4774.6414232057214</v>
      </c>
      <c r="DY61" s="90">
        <f t="shared" ca="1" si="372"/>
        <v>5630.9745311504948</v>
      </c>
      <c r="DZ61" s="90">
        <f t="shared" ca="1" si="372"/>
        <v>5174.1218805099834</v>
      </c>
      <c r="EA61" s="90">
        <f t="shared" ca="1" si="372"/>
        <v>0</v>
      </c>
      <c r="EB61" s="92">
        <f t="shared" ca="1" si="61"/>
        <v>42062.317299669448</v>
      </c>
      <c r="EC61" s="90">
        <f t="shared" ca="1" si="373"/>
        <v>0</v>
      </c>
      <c r="ED61" s="90">
        <f t="shared" ca="1" si="374"/>
        <v>3000.3532218809428</v>
      </c>
      <c r="EE61" s="90">
        <f t="shared" ca="1" si="374"/>
        <v>1612.7961015634814</v>
      </c>
      <c r="EF61" s="90">
        <f t="shared" ca="1" si="374"/>
        <v>2730.4914235956171</v>
      </c>
      <c r="EG61" s="90">
        <f t="shared" ca="1" si="374"/>
        <v>1736.0400724339449</v>
      </c>
      <c r="EH61" s="90">
        <f t="shared" ca="1" si="374"/>
        <v>3170.3449058402034</v>
      </c>
      <c r="EI61" s="90">
        <f t="shared" ca="1" si="374"/>
        <v>2855.8602905155717</v>
      </c>
      <c r="EJ61" s="90">
        <f t="shared" ca="1" si="374"/>
        <v>2647.6204776654781</v>
      </c>
      <c r="EK61" s="90">
        <f t="shared" ca="1" si="374"/>
        <v>1506.5512990889438</v>
      </c>
      <c r="EL61" s="90">
        <f t="shared" ca="1" si="374"/>
        <v>1988.9027023233443</v>
      </c>
      <c r="EM61" s="90">
        <f t="shared" ca="1" si="374"/>
        <v>932.82936572644041</v>
      </c>
      <c r="EN61" s="90">
        <f t="shared" ca="1" si="374"/>
        <v>1419.4305610598228</v>
      </c>
      <c r="EO61" s="90">
        <f t="shared" ca="1" si="374"/>
        <v>2535.0009870424678</v>
      </c>
      <c r="EP61" s="90">
        <f t="shared" ca="1" si="374"/>
        <v>0</v>
      </c>
      <c r="EQ61" s="90">
        <f t="shared" ca="1" si="374"/>
        <v>0</v>
      </c>
      <c r="ER61" s="90">
        <f t="shared" ca="1" si="374"/>
        <v>0</v>
      </c>
      <c r="ES61" s="90">
        <f t="shared" ca="1" si="374"/>
        <v>1124.0700101806083</v>
      </c>
      <c r="ET61" s="90">
        <f t="shared" ca="1" si="374"/>
        <v>5310.115227677391</v>
      </c>
      <c r="EU61" s="90">
        <f t="shared" ca="1" si="374"/>
        <v>0</v>
      </c>
      <c r="EV61" s="90">
        <f t="shared" ca="1" si="374"/>
        <v>0</v>
      </c>
      <c r="EW61" s="90">
        <f t="shared" ca="1" si="374"/>
        <v>9491.9106530751924</v>
      </c>
      <c r="EX61" s="90">
        <f t="shared" ca="1" si="374"/>
        <v>0</v>
      </c>
      <c r="EY61" s="90">
        <f t="shared" ca="1" si="374"/>
        <v>0</v>
      </c>
      <c r="EZ61" s="90">
        <f t="shared" ca="1" si="374"/>
        <v>0</v>
      </c>
      <c r="FA61" s="90">
        <f t="shared" ca="1" si="374"/>
        <v>0</v>
      </c>
      <c r="FB61" s="90">
        <f t="shared" ca="1" si="374"/>
        <v>0</v>
      </c>
      <c r="FC61" s="90">
        <f t="shared" ca="1" si="374"/>
        <v>0</v>
      </c>
      <c r="FD61" s="90">
        <f t="shared" ca="1" si="374"/>
        <v>0</v>
      </c>
      <c r="FE61" s="92">
        <f t="shared" ca="1" si="62"/>
        <v>12721.752648301137</v>
      </c>
      <c r="FF61" s="90">
        <f t="shared" ca="1" si="375"/>
        <v>0</v>
      </c>
      <c r="FG61" s="90">
        <f t="shared" ca="1" si="375"/>
        <v>1831.6603946610287</v>
      </c>
      <c r="FH61" s="90">
        <f t="shared" ca="1" si="375"/>
        <v>0</v>
      </c>
      <c r="FI61" s="90">
        <f t="shared" ca="1" si="375"/>
        <v>0</v>
      </c>
      <c r="FJ61" s="90">
        <f t="shared" ca="1" si="375"/>
        <v>1640.4197502068612</v>
      </c>
      <c r="FK61" s="90">
        <f t="shared" ca="1" si="375"/>
        <v>0</v>
      </c>
      <c r="FL61" s="90">
        <f t="shared" ca="1" si="375"/>
        <v>1538.424739831305</v>
      </c>
      <c r="FM61" s="90">
        <f t="shared" ca="1" si="375"/>
        <v>2022.9010391151967</v>
      </c>
      <c r="FN61" s="90">
        <f t="shared" ca="1" si="375"/>
        <v>0</v>
      </c>
      <c r="FO61" s="90">
        <f t="shared" ca="1" si="375"/>
        <v>2195.0176191239475</v>
      </c>
      <c r="FP61" s="90">
        <f t="shared" ca="1" si="375"/>
        <v>0</v>
      </c>
      <c r="FQ61" s="90">
        <f t="shared" ca="1" si="375"/>
        <v>0</v>
      </c>
      <c r="FR61" s="90">
        <f t="shared" ca="1" si="375"/>
        <v>0</v>
      </c>
      <c r="FS61" s="90">
        <f t="shared" ca="1" si="375"/>
        <v>3493.3291053627981</v>
      </c>
      <c r="FT61" s="90">
        <f t="shared" ca="1" si="376"/>
        <v>0</v>
      </c>
      <c r="FU61" s="90">
        <f t="shared" ca="1" si="376"/>
        <v>0</v>
      </c>
      <c r="FV61" s="90">
        <f t="shared" ca="1" si="376"/>
        <v>0</v>
      </c>
      <c r="FW61" s="92">
        <f t="shared" ca="1" si="63"/>
        <v>82350.346398014124</v>
      </c>
      <c r="FX61" s="90">
        <f t="shared" ca="1" si="377"/>
        <v>0</v>
      </c>
      <c r="FY61" s="90">
        <f t="shared" ca="1" si="378"/>
        <v>1311.0608625357945</v>
      </c>
      <c r="FZ61" s="90">
        <f t="shared" ca="1" si="378"/>
        <v>2481.8785858051992</v>
      </c>
      <c r="GA61" s="90">
        <f t="shared" ca="1" si="378"/>
        <v>0</v>
      </c>
      <c r="GB61" s="90">
        <f t="shared" ca="1" si="378"/>
        <v>2337.3856544398282</v>
      </c>
      <c r="GC61" s="90">
        <f t="shared" ca="1" si="378"/>
        <v>0</v>
      </c>
      <c r="GD61" s="90">
        <f t="shared" ca="1" si="378"/>
        <v>2152.5196981341328</v>
      </c>
      <c r="GE61" s="90">
        <f t="shared" ca="1" si="378"/>
        <v>5565.1027536162819</v>
      </c>
      <c r="GF61" s="90">
        <f t="shared" ca="1" si="378"/>
        <v>335.73357581953894</v>
      </c>
      <c r="GG61" s="90">
        <f t="shared" ca="1" si="378"/>
        <v>67136.090683660339</v>
      </c>
      <c r="GH61" s="90">
        <f t="shared" ca="1" si="378"/>
        <v>0</v>
      </c>
      <c r="GI61" s="90">
        <f t="shared" ca="1" si="378"/>
        <v>0</v>
      </c>
      <c r="GJ61" s="90">
        <f t="shared" ca="1" si="378"/>
        <v>0</v>
      </c>
      <c r="GK61" s="90">
        <f t="shared" ca="1" si="378"/>
        <v>0</v>
      </c>
      <c r="GL61" s="90">
        <f t="shared" ca="1" si="378"/>
        <v>0</v>
      </c>
      <c r="GM61" s="90">
        <f t="shared" ca="1" si="378"/>
        <v>0</v>
      </c>
      <c r="GN61" s="90">
        <f t="shared" ca="1" si="378"/>
        <v>0</v>
      </c>
      <c r="GO61" s="90">
        <f t="shared" ca="1" si="378"/>
        <v>1030.5745840030149</v>
      </c>
      <c r="GP61" s="90">
        <f t="shared" ca="1" si="378"/>
        <v>0</v>
      </c>
      <c r="GQ61" s="90">
        <f t="shared" ca="1" si="378"/>
        <v>0</v>
      </c>
      <c r="GR61" s="90">
        <f t="shared" ca="1" si="378"/>
        <v>0</v>
      </c>
      <c r="GS61" s="92">
        <f t="shared" ca="1" si="64"/>
        <v>15171.757793363973</v>
      </c>
      <c r="GT61" s="90">
        <f t="shared" ca="1" si="379"/>
        <v>0</v>
      </c>
      <c r="GU61" s="90">
        <f t="shared" ca="1" si="379"/>
        <v>3195.843658434092</v>
      </c>
      <c r="GV61" s="90">
        <f t="shared" ca="1" si="379"/>
        <v>2928.1067561982572</v>
      </c>
      <c r="GW61" s="90">
        <f t="shared" ca="1" si="379"/>
        <v>3416.83284758113</v>
      </c>
      <c r="GX61" s="90">
        <f t="shared" ca="1" si="379"/>
        <v>0</v>
      </c>
      <c r="GY61" s="90">
        <f t="shared" ca="1" si="379"/>
        <v>5630.9745311504948</v>
      </c>
      <c r="GZ61" s="90">
        <f t="shared" ca="1" si="379"/>
        <v>0</v>
      </c>
      <c r="HA61" s="90">
        <f t="shared" ca="1" si="379"/>
        <v>0</v>
      </c>
      <c r="HB61" s="90">
        <f t="shared" ca="1" si="379"/>
        <v>0</v>
      </c>
      <c r="HC61" s="90">
        <f t="shared" ca="1" si="379"/>
        <v>0</v>
      </c>
      <c r="HD61" s="90">
        <f t="shared" ca="1" si="379"/>
        <v>0</v>
      </c>
      <c r="HE61" s="92">
        <f t="shared" ca="1" si="65"/>
        <v>25740.99074353098</v>
      </c>
      <c r="HF61" s="90">
        <f t="shared" ca="1" si="380"/>
        <v>0</v>
      </c>
      <c r="HG61" s="90">
        <f t="shared" ca="1" si="380"/>
        <v>0</v>
      </c>
      <c r="HH61" s="90">
        <f t="shared" ca="1" si="380"/>
        <v>0</v>
      </c>
      <c r="HI61" s="90">
        <f t="shared" ca="1" si="380"/>
        <v>0</v>
      </c>
      <c r="HJ61" s="90">
        <f t="shared" ca="1" si="380"/>
        <v>0</v>
      </c>
      <c r="HK61" s="90">
        <f t="shared" ca="1" si="380"/>
        <v>0</v>
      </c>
      <c r="HL61" s="90">
        <f t="shared" ca="1" si="380"/>
        <v>0</v>
      </c>
      <c r="HM61" s="90">
        <f t="shared" ca="1" si="380"/>
        <v>0</v>
      </c>
      <c r="HN61" s="90">
        <f t="shared" ca="1" si="380"/>
        <v>3814.1884088359011</v>
      </c>
      <c r="HO61" s="90">
        <f t="shared" ca="1" si="380"/>
        <v>21926.802334695079</v>
      </c>
      <c r="HP61" s="90">
        <f t="shared" ca="1" si="380"/>
        <v>0</v>
      </c>
      <c r="HQ61" s="90">
        <f t="shared" ca="1" si="380"/>
        <v>0</v>
      </c>
      <c r="HR61" s="90">
        <f t="shared" ca="1" si="380"/>
        <v>0</v>
      </c>
      <c r="HS61" s="90">
        <f t="shared" ca="1" si="380"/>
        <v>0</v>
      </c>
      <c r="HT61" s="90">
        <f t="shared" ca="1" si="380"/>
        <v>0</v>
      </c>
      <c r="HU61" s="90">
        <f t="shared" ca="1" si="380"/>
        <v>0</v>
      </c>
      <c r="HV61" s="92">
        <f t="shared" ca="1" si="66"/>
        <v>7777.119541136155</v>
      </c>
      <c r="HW61" s="90">
        <f t="shared" ca="1" si="381"/>
        <v>7777.119541136155</v>
      </c>
      <c r="HX61" s="90">
        <f t="shared" ca="1" si="381"/>
        <v>0</v>
      </c>
      <c r="HY61" s="90">
        <f t="shared" ca="1" si="381"/>
        <v>0</v>
      </c>
      <c r="HZ61" s="90">
        <f t="shared" ca="1" si="381"/>
        <v>0</v>
      </c>
      <c r="IA61" s="90">
        <f t="shared" ca="1" si="381"/>
        <v>0</v>
      </c>
      <c r="IB61" s="90">
        <f t="shared" ca="1" si="381"/>
        <v>0</v>
      </c>
      <c r="IC61" s="90">
        <f t="shared" ca="1" si="381"/>
        <v>0</v>
      </c>
      <c r="ID61" s="90">
        <f t="shared" ca="1" si="381"/>
        <v>0</v>
      </c>
      <c r="IE61" s="90">
        <f t="shared" ca="1" si="381"/>
        <v>0</v>
      </c>
      <c r="IF61" s="92">
        <f t="shared" ca="1" si="149"/>
        <v>22060.670785812992</v>
      </c>
      <c r="IG61" s="90">
        <f t="shared" ca="1" si="382"/>
        <v>22060.670785812992</v>
      </c>
      <c r="IH61" s="90">
        <f t="shared" ref="IH61:IV61" ca="1" si="393">$C61*IH$12</f>
        <v>0</v>
      </c>
      <c r="II61" s="90">
        <f t="shared" ca="1" si="393"/>
        <v>0</v>
      </c>
      <c r="IJ61" s="90">
        <f t="shared" ca="1" si="393"/>
        <v>0</v>
      </c>
      <c r="IK61" s="90">
        <f t="shared" ca="1" si="393"/>
        <v>0</v>
      </c>
      <c r="IL61" s="90">
        <f t="shared" ca="1" si="393"/>
        <v>0</v>
      </c>
      <c r="IM61" s="90">
        <f t="shared" ca="1" si="393"/>
        <v>0</v>
      </c>
      <c r="IN61" s="90">
        <f t="shared" ca="1" si="393"/>
        <v>0</v>
      </c>
      <c r="IO61" s="90">
        <f t="shared" ca="1" si="393"/>
        <v>0</v>
      </c>
      <c r="IP61" s="90">
        <f t="shared" ca="1" si="393"/>
        <v>0</v>
      </c>
      <c r="IQ61" s="90">
        <f t="shared" ca="1" si="393"/>
        <v>0</v>
      </c>
      <c r="IR61" s="90">
        <f t="shared" ca="1" si="393"/>
        <v>0</v>
      </c>
      <c r="IS61" s="90">
        <f t="shared" ca="1" si="393"/>
        <v>0</v>
      </c>
      <c r="IT61" s="90">
        <f t="shared" ca="1" si="393"/>
        <v>0</v>
      </c>
      <c r="IU61" s="90">
        <f t="shared" ca="1" si="393"/>
        <v>0</v>
      </c>
      <c r="IV61" s="90">
        <f t="shared" ca="1" si="393"/>
        <v>0</v>
      </c>
      <c r="IW61" s="90">
        <f ca="1">$C61*IW$12</f>
        <v>0</v>
      </c>
      <c r="IX61" s="90">
        <f ca="1">$C61*IX$12</f>
        <v>0</v>
      </c>
      <c r="IY61" s="92">
        <f t="shared" ca="1" si="151"/>
        <v>42274.806904618526</v>
      </c>
      <c r="IZ61" s="90">
        <f t="shared" ca="1" si="383"/>
        <v>42274.806904618526</v>
      </c>
      <c r="JA61" s="90">
        <f t="shared" ca="1" si="384"/>
        <v>0</v>
      </c>
      <c r="JB61" s="90">
        <f t="shared" ca="1" si="384"/>
        <v>0</v>
      </c>
      <c r="JC61" s="90">
        <f t="shared" ca="1" si="384"/>
        <v>0</v>
      </c>
      <c r="JD61" s="90">
        <f t="shared" ca="1" si="384"/>
        <v>0</v>
      </c>
      <c r="JE61" s="90">
        <f t="shared" ca="1" si="384"/>
        <v>0</v>
      </c>
      <c r="JF61" s="90">
        <f t="shared" ca="1" si="384"/>
        <v>0</v>
      </c>
      <c r="JG61" s="90">
        <f t="shared" ca="1" si="384"/>
        <v>0</v>
      </c>
      <c r="JH61" s="90">
        <f t="shared" ca="1" si="384"/>
        <v>0</v>
      </c>
      <c r="JI61" s="90">
        <f t="shared" ca="1" si="384"/>
        <v>0</v>
      </c>
      <c r="JJ61" s="90">
        <f t="shared" ca="1" si="384"/>
        <v>0</v>
      </c>
      <c r="JK61" s="90">
        <f t="shared" ca="1" si="384"/>
        <v>0</v>
      </c>
      <c r="JL61" s="90">
        <f t="shared" ca="1" si="384"/>
        <v>0</v>
      </c>
      <c r="JM61" s="90">
        <f t="shared" ca="1" si="384"/>
        <v>0</v>
      </c>
      <c r="JN61" s="90">
        <f t="shared" ca="1" si="384"/>
        <v>0</v>
      </c>
      <c r="JO61" s="90">
        <f t="shared" ca="1" si="384"/>
        <v>0</v>
      </c>
      <c r="JP61" s="90">
        <f t="shared" ca="1" si="384"/>
        <v>0</v>
      </c>
      <c r="JQ61" s="90">
        <f t="shared" ca="1" si="384"/>
        <v>0</v>
      </c>
      <c r="JR61" s="90">
        <f t="shared" ca="1" si="384"/>
        <v>0</v>
      </c>
      <c r="JS61" s="90">
        <f t="shared" ca="1" si="384"/>
        <v>0</v>
      </c>
      <c r="JT61" s="92">
        <f t="shared" ca="1" si="153"/>
        <v>30343.515586727954</v>
      </c>
      <c r="JU61" s="90">
        <f t="shared" ref="JU61:LJ61" ca="1" si="394">$C61*JU$12</f>
        <v>18841.453270834507</v>
      </c>
      <c r="JV61" s="90">
        <f t="shared" ca="1" si="394"/>
        <v>0</v>
      </c>
      <c r="JW61" s="90">
        <f t="shared" ca="1" si="394"/>
        <v>0</v>
      </c>
      <c r="JX61" s="90">
        <f t="shared" ca="1" si="394"/>
        <v>0</v>
      </c>
      <c r="JY61" s="90">
        <f t="shared" ca="1" si="394"/>
        <v>0</v>
      </c>
      <c r="JZ61" s="90">
        <f t="shared" ca="1" si="394"/>
        <v>0</v>
      </c>
      <c r="KA61" s="90">
        <f t="shared" ca="1" si="394"/>
        <v>0</v>
      </c>
      <c r="KB61" s="90">
        <f t="shared" ca="1" si="394"/>
        <v>0</v>
      </c>
      <c r="KC61" s="90">
        <f t="shared" ca="1" si="394"/>
        <v>0</v>
      </c>
      <c r="KD61" s="90">
        <f t="shared" ca="1" si="394"/>
        <v>0</v>
      </c>
      <c r="KE61" s="90">
        <f t="shared" ca="1" si="394"/>
        <v>0</v>
      </c>
      <c r="KF61" s="90">
        <f t="shared" ca="1" si="394"/>
        <v>0</v>
      </c>
      <c r="KG61" s="90">
        <f t="shared" ca="1" si="394"/>
        <v>0</v>
      </c>
      <c r="KH61" s="90">
        <f t="shared" ca="1" si="394"/>
        <v>0</v>
      </c>
      <c r="KI61" s="90">
        <f t="shared" ca="1" si="394"/>
        <v>0</v>
      </c>
      <c r="KJ61" s="90">
        <f t="shared" ca="1" si="394"/>
        <v>0</v>
      </c>
      <c r="KK61" s="90">
        <f t="shared" ca="1" si="394"/>
        <v>0</v>
      </c>
      <c r="KL61" s="90">
        <f t="shared" ca="1" si="394"/>
        <v>0</v>
      </c>
      <c r="KM61" s="90">
        <f t="shared" ca="1" si="394"/>
        <v>3567.7004670949736</v>
      </c>
      <c r="KN61" s="90">
        <f t="shared" ca="1" si="394"/>
        <v>0</v>
      </c>
      <c r="KO61" s="90">
        <f t="shared" ca="1" si="394"/>
        <v>0</v>
      </c>
      <c r="KP61" s="90">
        <f t="shared" ca="1" si="394"/>
        <v>0</v>
      </c>
      <c r="KQ61" s="90">
        <f t="shared" ca="1" si="394"/>
        <v>0</v>
      </c>
      <c r="KR61" s="90">
        <f t="shared" ca="1" si="394"/>
        <v>0</v>
      </c>
      <c r="KS61" s="90">
        <f t="shared" ca="1" si="394"/>
        <v>0</v>
      </c>
      <c r="KT61" s="90">
        <f t="shared" ca="1" si="394"/>
        <v>0</v>
      </c>
      <c r="KU61" s="90">
        <f t="shared" ca="1" si="394"/>
        <v>0</v>
      </c>
      <c r="KV61" s="90">
        <f t="shared" ca="1" si="394"/>
        <v>0</v>
      </c>
      <c r="KW61" s="90">
        <f t="shared" ca="1" si="394"/>
        <v>0</v>
      </c>
      <c r="KX61" s="90">
        <f t="shared" ca="1" si="394"/>
        <v>0</v>
      </c>
      <c r="KY61" s="90">
        <f t="shared" ca="1" si="394"/>
        <v>0</v>
      </c>
      <c r="KZ61" s="90">
        <f t="shared" ca="1" si="394"/>
        <v>0</v>
      </c>
      <c r="LA61" s="90">
        <f t="shared" ca="1" si="394"/>
        <v>0</v>
      </c>
      <c r="LB61" s="90">
        <f t="shared" ca="1" si="394"/>
        <v>2679.4939184078389</v>
      </c>
      <c r="LC61" s="90">
        <f t="shared" ca="1" si="394"/>
        <v>0</v>
      </c>
      <c r="LD61" s="90">
        <f t="shared" ca="1" si="394"/>
        <v>0</v>
      </c>
      <c r="LE61" s="90">
        <f t="shared" ca="1" si="394"/>
        <v>0</v>
      </c>
      <c r="LF61" s="90">
        <f t="shared" ca="1" si="394"/>
        <v>0</v>
      </c>
      <c r="LG61" s="90">
        <f t="shared" ca="1" si="394"/>
        <v>5254.867930390632</v>
      </c>
      <c r="LH61" s="90">
        <f t="shared" ca="1" si="394"/>
        <v>0</v>
      </c>
      <c r="LI61" s="90">
        <f t="shared" ca="1" si="394"/>
        <v>0</v>
      </c>
      <c r="LJ61" s="90">
        <f t="shared" ca="1" si="394"/>
        <v>0</v>
      </c>
      <c r="LK61" s="90">
        <f t="shared" ca="1" si="386"/>
        <v>0</v>
      </c>
      <c r="LL61" s="90">
        <f t="shared" ca="1" si="386"/>
        <v>0</v>
      </c>
      <c r="LM61" s="92">
        <f t="shared" ca="1" si="67"/>
        <v>28541.603736759789</v>
      </c>
      <c r="LN61" s="90">
        <f t="shared" ca="1" si="387"/>
        <v>28541.603736759789</v>
      </c>
      <c r="LO61" s="90">
        <f t="shared" ca="1" si="387"/>
        <v>0</v>
      </c>
      <c r="LP61" s="90">
        <f t="shared" ca="1" si="387"/>
        <v>0</v>
      </c>
      <c r="LQ61" s="90">
        <f t="shared" ca="1" si="387"/>
        <v>0</v>
      </c>
      <c r="LR61" s="90">
        <f t="shared" ca="1" si="387"/>
        <v>0</v>
      </c>
      <c r="LS61" s="92">
        <f t="shared" ca="1" si="68"/>
        <v>10146.378636318344</v>
      </c>
      <c r="LT61" s="90">
        <f t="shared" ca="1" si="388"/>
        <v>10146.378636318344</v>
      </c>
      <c r="LU61" s="90">
        <f t="shared" ca="1" si="388"/>
        <v>0</v>
      </c>
      <c r="LV61" s="90">
        <f t="shared" ca="1" si="388"/>
        <v>0</v>
      </c>
      <c r="LW61" s="90">
        <f t="shared" ca="1" si="388"/>
        <v>0</v>
      </c>
      <c r="LX61" s="90">
        <f t="shared" ca="1" si="388"/>
        <v>0</v>
      </c>
      <c r="LY61" s="90">
        <f t="shared" ca="1" si="388"/>
        <v>0</v>
      </c>
      <c r="LZ61" s="90">
        <f t="shared" ca="1" si="388"/>
        <v>0</v>
      </c>
      <c r="MA61" s="90">
        <f t="shared" ca="1" si="388"/>
        <v>0</v>
      </c>
      <c r="MB61" s="90">
        <f t="shared" ca="1" si="388"/>
        <v>0</v>
      </c>
      <c r="MC61" s="90">
        <f t="shared" ca="1" si="388"/>
        <v>0</v>
      </c>
      <c r="MD61" s="90">
        <f t="shared" ca="1" si="388"/>
        <v>0</v>
      </c>
      <c r="ME61" s="90">
        <f t="shared" ca="1" si="388"/>
        <v>0</v>
      </c>
      <c r="MF61" s="90">
        <f t="shared" ca="1" si="388"/>
        <v>0</v>
      </c>
      <c r="MG61" s="92">
        <f t="shared" ca="1" si="69"/>
        <v>11480.813355398537</v>
      </c>
      <c r="MH61" s="90">
        <f t="shared" ca="1" si="389"/>
        <v>11480.813355398537</v>
      </c>
      <c r="MI61" s="90">
        <f t="shared" ca="1" si="390"/>
        <v>0</v>
      </c>
      <c r="MJ61" s="90">
        <f t="shared" ca="1" si="390"/>
        <v>0</v>
      </c>
      <c r="MK61" s="90">
        <f t="shared" ca="1" si="390"/>
        <v>0</v>
      </c>
      <c r="ML61" s="90">
        <f t="shared" ca="1" si="390"/>
        <v>0</v>
      </c>
      <c r="MM61" s="90">
        <f t="shared" ca="1" si="390"/>
        <v>0</v>
      </c>
      <c r="MN61" s="90">
        <f t="shared" ca="1" si="390"/>
        <v>0</v>
      </c>
      <c r="MO61" s="90">
        <f t="shared" ca="1" si="390"/>
        <v>0</v>
      </c>
      <c r="MP61" s="90">
        <f t="shared" ca="1" si="390"/>
        <v>0</v>
      </c>
      <c r="MQ61" s="90">
        <f t="shared" ca="1" si="390"/>
        <v>0</v>
      </c>
      <c r="MR61" s="90">
        <f t="shared" ca="1" si="390"/>
        <v>0</v>
      </c>
      <c r="MS61" s="90">
        <f t="shared" ca="1" si="390"/>
        <v>0</v>
      </c>
      <c r="MT61" s="90">
        <f t="shared" ca="1" si="390"/>
        <v>0</v>
      </c>
      <c r="MU61" s="90">
        <f t="shared" ca="1" si="390"/>
        <v>0</v>
      </c>
      <c r="MV61" s="90">
        <f t="shared" ca="1" si="390"/>
        <v>0</v>
      </c>
      <c r="MW61" s="90">
        <f t="shared" ca="1" si="390"/>
        <v>0</v>
      </c>
      <c r="MX61" s="90">
        <f t="shared" ca="1" si="390"/>
        <v>0</v>
      </c>
      <c r="MY61" s="90">
        <f t="shared" ca="1" si="390"/>
        <v>0</v>
      </c>
      <c r="MZ61" s="90">
        <f t="shared" ca="1" si="390"/>
        <v>0</v>
      </c>
      <c r="NA61" s="90">
        <f t="shared" ca="1" si="390"/>
        <v>0</v>
      </c>
      <c r="NB61" s="90">
        <f t="shared" ca="1" si="390"/>
        <v>0</v>
      </c>
      <c r="NC61" s="92">
        <f t="shared" ca="1" si="70"/>
        <v>0</v>
      </c>
      <c r="ND61" s="90">
        <f t="shared" ca="1" si="391"/>
        <v>0</v>
      </c>
      <c r="NE61" s="90">
        <f t="shared" ca="1" si="391"/>
        <v>0</v>
      </c>
      <c r="NF61" s="90">
        <f t="shared" ca="1" si="391"/>
        <v>0</v>
      </c>
      <c r="NG61" s="90">
        <f t="shared" ca="1" si="391"/>
        <v>0</v>
      </c>
      <c r="NH61" s="90">
        <f t="shared" ca="1" si="391"/>
        <v>0</v>
      </c>
      <c r="NI61" s="90">
        <f t="shared" ca="1" si="391"/>
        <v>0</v>
      </c>
      <c r="NJ61" s="93">
        <f t="shared" ca="1" si="159"/>
        <v>490491.88</v>
      </c>
      <c r="NK61" s="94">
        <f t="shared" ca="1" si="160"/>
        <v>0</v>
      </c>
    </row>
    <row r="62" spans="1:375" x14ac:dyDescent="0.25">
      <c r="A62" s="218">
        <v>90117</v>
      </c>
      <c r="B62" s="214" t="s">
        <v>706</v>
      </c>
      <c r="C62" s="216">
        <f ca="1">IFERROR(HLOOKUP($A62,Náklady_2018!$D$1:$MN$27,24,FALSE),0)</f>
        <v>5623891.96</v>
      </c>
      <c r="D62" s="19">
        <v>30</v>
      </c>
      <c r="E62" s="19">
        <f ca="1">C62/100*D62</f>
        <v>1687167.588</v>
      </c>
      <c r="F62" s="129" t="str">
        <f>F12</f>
        <v>FTE(k)</v>
      </c>
      <c r="G62" s="92">
        <f t="shared" ca="1" si="58"/>
        <v>174058.98228847946</v>
      </c>
      <c r="H62" s="90">
        <f ca="1">$E62*H$12</f>
        <v>0</v>
      </c>
      <c r="I62" s="90">
        <f t="shared" ref="I62:BT62" ca="1" si="395">$E62*I$12</f>
        <v>0</v>
      </c>
      <c r="J62" s="90">
        <f t="shared" ca="1" si="395"/>
        <v>9406.8157472609819</v>
      </c>
      <c r="K62" s="90">
        <f t="shared" ca="1" si="395"/>
        <v>0</v>
      </c>
      <c r="L62" s="90">
        <f t="shared" ca="1" si="395"/>
        <v>0</v>
      </c>
      <c r="M62" s="90">
        <f t="shared" ca="1" si="395"/>
        <v>0</v>
      </c>
      <c r="N62" s="90">
        <f t="shared" ca="1" si="395"/>
        <v>14735.151939765457</v>
      </c>
      <c r="O62" s="90">
        <f t="shared" ca="1" si="395"/>
        <v>0</v>
      </c>
      <c r="P62" s="90">
        <f t="shared" ca="1" si="395"/>
        <v>0</v>
      </c>
      <c r="Q62" s="90">
        <f t="shared" ca="1" si="395"/>
        <v>0</v>
      </c>
      <c r="R62" s="90">
        <f t="shared" ca="1" si="395"/>
        <v>0</v>
      </c>
      <c r="S62" s="90">
        <f t="shared" ca="1" si="395"/>
        <v>12337.766108295678</v>
      </c>
      <c r="T62" s="90">
        <f t="shared" ca="1" si="395"/>
        <v>0</v>
      </c>
      <c r="U62" s="90">
        <f t="shared" ca="1" si="395"/>
        <v>0</v>
      </c>
      <c r="V62" s="90">
        <f t="shared" ca="1" si="395"/>
        <v>6921.7206780545084</v>
      </c>
      <c r="W62" s="90">
        <f t="shared" ca="1" si="395"/>
        <v>13887.295974977365</v>
      </c>
      <c r="X62" s="90">
        <f t="shared" ca="1" si="395"/>
        <v>0</v>
      </c>
      <c r="Y62" s="90">
        <f t="shared" ca="1" si="395"/>
        <v>0</v>
      </c>
      <c r="Z62" s="90">
        <f t="shared" ca="1" si="395"/>
        <v>0</v>
      </c>
      <c r="AA62" s="90">
        <f t="shared" ca="1" si="395"/>
        <v>12600.893821505777</v>
      </c>
      <c r="AB62" s="90">
        <f t="shared" ca="1" si="395"/>
        <v>0</v>
      </c>
      <c r="AC62" s="90">
        <f t="shared" ca="1" si="395"/>
        <v>0</v>
      </c>
      <c r="AD62" s="90">
        <f t="shared" ca="1" si="395"/>
        <v>85136.433429755969</v>
      </c>
      <c r="AE62" s="90">
        <f t="shared" ca="1" si="395"/>
        <v>0</v>
      </c>
      <c r="AF62" s="90">
        <f t="shared" ca="1" si="395"/>
        <v>0</v>
      </c>
      <c r="AG62" s="90">
        <f t="shared" ca="1" si="395"/>
        <v>0</v>
      </c>
      <c r="AH62" s="90">
        <f t="shared" ca="1" si="395"/>
        <v>0</v>
      </c>
      <c r="AI62" s="90">
        <f t="shared" ca="1" si="395"/>
        <v>0</v>
      </c>
      <c r="AJ62" s="90">
        <f t="shared" ca="1" si="395"/>
        <v>0</v>
      </c>
      <c r="AK62" s="90">
        <f t="shared" ca="1" si="395"/>
        <v>0</v>
      </c>
      <c r="AL62" s="90">
        <f t="shared" ca="1" si="395"/>
        <v>0</v>
      </c>
      <c r="AM62" s="90">
        <f t="shared" ca="1" si="395"/>
        <v>0</v>
      </c>
      <c r="AN62" s="90">
        <f t="shared" ca="1" si="395"/>
        <v>0</v>
      </c>
      <c r="AO62" s="90">
        <f t="shared" ca="1" si="395"/>
        <v>0</v>
      </c>
      <c r="AP62" s="90">
        <f t="shared" ca="1" si="395"/>
        <v>0</v>
      </c>
      <c r="AQ62" s="90">
        <f t="shared" ca="1" si="395"/>
        <v>0</v>
      </c>
      <c r="AR62" s="90">
        <f t="shared" ca="1" si="395"/>
        <v>0</v>
      </c>
      <c r="AS62" s="90">
        <f t="shared" ca="1" si="395"/>
        <v>0</v>
      </c>
      <c r="AT62" s="90">
        <f t="shared" ca="1" si="395"/>
        <v>11146.382295705516</v>
      </c>
      <c r="AU62" s="90">
        <f t="shared" ca="1" si="395"/>
        <v>0</v>
      </c>
      <c r="AV62" s="90">
        <f t="shared" ca="1" si="395"/>
        <v>0</v>
      </c>
      <c r="AW62" s="90">
        <f t="shared" ca="1" si="395"/>
        <v>0</v>
      </c>
      <c r="AX62" s="90">
        <f t="shared" ca="1" si="395"/>
        <v>7886.5222931581966</v>
      </c>
      <c r="AY62" s="90">
        <f t="shared" ca="1" si="395"/>
        <v>0</v>
      </c>
      <c r="AZ62" s="90">
        <f t="shared" ca="1" si="395"/>
        <v>0</v>
      </c>
      <c r="BA62" s="90">
        <f t="shared" ca="1" si="395"/>
        <v>0</v>
      </c>
      <c r="BB62" s="90">
        <f t="shared" ca="1" si="395"/>
        <v>0</v>
      </c>
      <c r="BC62" s="90">
        <f t="shared" ca="1" si="395"/>
        <v>0</v>
      </c>
      <c r="BD62" s="92">
        <f t="shared" ca="1" si="395"/>
        <v>158307.86501159723</v>
      </c>
      <c r="BE62" s="90">
        <f t="shared" ca="1" si="395"/>
        <v>0</v>
      </c>
      <c r="BF62" s="90">
        <f t="shared" ca="1" si="395"/>
        <v>16496.645797644167</v>
      </c>
      <c r="BG62" s="90">
        <f t="shared" ca="1" si="395"/>
        <v>0</v>
      </c>
      <c r="BH62" s="90">
        <f t="shared" ca="1" si="395"/>
        <v>0</v>
      </c>
      <c r="BI62" s="90">
        <f t="shared" ca="1" si="395"/>
        <v>10123.107855444026</v>
      </c>
      <c r="BJ62" s="90">
        <f t="shared" ca="1" si="395"/>
        <v>0</v>
      </c>
      <c r="BK62" s="90">
        <f t="shared" ca="1" si="395"/>
        <v>0</v>
      </c>
      <c r="BL62" s="90">
        <f t="shared" ca="1" si="395"/>
        <v>0</v>
      </c>
      <c r="BM62" s="90">
        <f t="shared" ca="1" si="395"/>
        <v>0</v>
      </c>
      <c r="BN62" s="90">
        <f t="shared" ca="1" si="395"/>
        <v>12754.384987545</v>
      </c>
      <c r="BO62" s="90">
        <f t="shared" ca="1" si="395"/>
        <v>0</v>
      </c>
      <c r="BP62" s="90">
        <f t="shared" ca="1" si="395"/>
        <v>0</v>
      </c>
      <c r="BQ62" s="90">
        <f t="shared" ca="1" si="395"/>
        <v>0</v>
      </c>
      <c r="BR62" s="90">
        <f t="shared" ca="1" si="395"/>
        <v>8164.2682126577456</v>
      </c>
      <c r="BS62" s="90">
        <f t="shared" ca="1" si="395"/>
        <v>0</v>
      </c>
      <c r="BT62" s="90">
        <f t="shared" ca="1" si="395"/>
        <v>0</v>
      </c>
      <c r="BU62" s="90">
        <f t="shared" ref="BU62:EF62" ca="1" si="396">$E62*BU$12</f>
        <v>0</v>
      </c>
      <c r="BV62" s="90">
        <f t="shared" ca="1" si="396"/>
        <v>6578.1928302524357</v>
      </c>
      <c r="BW62" s="90">
        <f t="shared" ca="1" si="396"/>
        <v>0</v>
      </c>
      <c r="BX62" s="90">
        <f t="shared" ca="1" si="396"/>
        <v>0</v>
      </c>
      <c r="BY62" s="90">
        <f t="shared" ca="1" si="396"/>
        <v>98621.728731773459</v>
      </c>
      <c r="BZ62" s="90">
        <f t="shared" ca="1" si="396"/>
        <v>0</v>
      </c>
      <c r="CA62" s="90">
        <f t="shared" ca="1" si="396"/>
        <v>0</v>
      </c>
      <c r="CB62" s="90">
        <f t="shared" ca="1" si="396"/>
        <v>0</v>
      </c>
      <c r="CC62" s="90">
        <f t="shared" ca="1" si="396"/>
        <v>5569.5365962803962</v>
      </c>
      <c r="CD62" s="90">
        <f t="shared" ca="1" si="396"/>
        <v>0</v>
      </c>
      <c r="CE62" s="90">
        <f t="shared" ca="1" si="396"/>
        <v>0</v>
      </c>
      <c r="CF62" s="90">
        <f t="shared" ca="1" si="396"/>
        <v>0</v>
      </c>
      <c r="CG62" s="92">
        <f t="shared" ca="1" si="396"/>
        <v>51499.940757731849</v>
      </c>
      <c r="CH62" s="90">
        <f t="shared" ca="1" si="396"/>
        <v>0</v>
      </c>
      <c r="CI62" s="90">
        <f t="shared" ca="1" si="396"/>
        <v>3618.0060566388397</v>
      </c>
      <c r="CJ62" s="90">
        <f t="shared" ca="1" si="396"/>
        <v>5401.4272239517222</v>
      </c>
      <c r="CK62" s="90">
        <f t="shared" ca="1" si="396"/>
        <v>4560.880362308355</v>
      </c>
      <c r="CL62" s="90">
        <f t="shared" ca="1" si="396"/>
        <v>4948.2628289787763</v>
      </c>
      <c r="CM62" s="90">
        <f t="shared" ca="1" si="396"/>
        <v>3793.4245321122385</v>
      </c>
      <c r="CN62" s="90">
        <f t="shared" ca="1" si="396"/>
        <v>1483.7479383791604</v>
      </c>
      <c r="CO62" s="90">
        <f t="shared" ca="1" si="396"/>
        <v>8120.4135937893952</v>
      </c>
      <c r="CP62" s="90">
        <f t="shared" ca="1" si="396"/>
        <v>3252.5508994025936</v>
      </c>
      <c r="CQ62" s="90">
        <f t="shared" ca="1" si="396"/>
        <v>3201.3871773895189</v>
      </c>
      <c r="CR62" s="90">
        <f t="shared" ca="1" si="396"/>
        <v>2528.9496880748256</v>
      </c>
      <c r="CS62" s="90">
        <f t="shared" ca="1" si="396"/>
        <v>2814.0047107190976</v>
      </c>
      <c r="CT62" s="90">
        <f t="shared" ca="1" si="396"/>
        <v>7776.8857459873252</v>
      </c>
      <c r="CU62" s="90">
        <f t="shared" ca="1" si="396"/>
        <v>0</v>
      </c>
      <c r="CV62" s="90">
        <f t="shared" ca="1" si="396"/>
        <v>0</v>
      </c>
      <c r="CW62" s="90">
        <f t="shared" ca="1" si="396"/>
        <v>0</v>
      </c>
      <c r="CX62" s="90">
        <f t="shared" ca="1" si="396"/>
        <v>0</v>
      </c>
      <c r="CY62" s="92">
        <f t="shared" ca="1" si="396"/>
        <v>112282.44250926437</v>
      </c>
      <c r="CZ62" s="90">
        <f t="shared" ca="1" si="396"/>
        <v>0</v>
      </c>
      <c r="DA62" s="90">
        <f t="shared" ca="1" si="396"/>
        <v>18784.395081943065</v>
      </c>
      <c r="DB62" s="90">
        <f t="shared" ca="1" si="396"/>
        <v>8770.9237736699142</v>
      </c>
      <c r="DC62" s="90">
        <f t="shared" ca="1" si="396"/>
        <v>13521.840817741118</v>
      </c>
      <c r="DD62" s="90">
        <f t="shared" ca="1" si="396"/>
        <v>0</v>
      </c>
      <c r="DE62" s="90">
        <f t="shared" ca="1" si="396"/>
        <v>0</v>
      </c>
      <c r="DF62" s="90">
        <f t="shared" ca="1" si="396"/>
        <v>0</v>
      </c>
      <c r="DG62" s="90">
        <f t="shared" ca="1" si="396"/>
        <v>0</v>
      </c>
      <c r="DH62" s="90">
        <f t="shared" ca="1" si="396"/>
        <v>5503.7546679778716</v>
      </c>
      <c r="DI62" s="90">
        <f t="shared" ca="1" si="396"/>
        <v>21627.636205241062</v>
      </c>
      <c r="DJ62" s="90">
        <f t="shared" ca="1" si="396"/>
        <v>0</v>
      </c>
      <c r="DK62" s="90">
        <f t="shared" ca="1" si="396"/>
        <v>0</v>
      </c>
      <c r="DL62" s="90">
        <f t="shared" ca="1" si="396"/>
        <v>0</v>
      </c>
      <c r="DM62" s="90">
        <f t="shared" ca="1" si="396"/>
        <v>0</v>
      </c>
      <c r="DN62" s="90">
        <f t="shared" ca="1" si="396"/>
        <v>10437.399290667197</v>
      </c>
      <c r="DO62" s="90">
        <f t="shared" ca="1" si="396"/>
        <v>0</v>
      </c>
      <c r="DP62" s="90">
        <f t="shared" ca="1" si="396"/>
        <v>0</v>
      </c>
      <c r="DQ62" s="90">
        <f t="shared" ca="1" si="396"/>
        <v>10707.836107022022</v>
      </c>
      <c r="DR62" s="90">
        <f t="shared" ca="1" si="396"/>
        <v>2996.7322893372207</v>
      </c>
      <c r="DS62" s="90">
        <f t="shared" ca="1" si="396"/>
        <v>6446.6289736473873</v>
      </c>
      <c r="DT62" s="90">
        <f t="shared" ca="1" si="396"/>
        <v>7966.9224277501726</v>
      </c>
      <c r="DU62" s="90">
        <f t="shared" ca="1" si="396"/>
        <v>5518.3728742673211</v>
      </c>
      <c r="DV62" s="92">
        <f t="shared" ca="1" si="396"/>
        <v>53590.344257123186</v>
      </c>
      <c r="DW62" s="90">
        <f t="shared" ca="1" si="396"/>
        <v>0</v>
      </c>
      <c r="DX62" s="90">
        <f t="shared" ca="1" si="396"/>
        <v>16423.554766196914</v>
      </c>
      <c r="DY62" s="90">
        <f t="shared" ca="1" si="396"/>
        <v>19369.123333521064</v>
      </c>
      <c r="DZ62" s="90">
        <f t="shared" ca="1" si="396"/>
        <v>17797.666157405201</v>
      </c>
      <c r="EA62" s="90">
        <f t="shared" ca="1" si="396"/>
        <v>0</v>
      </c>
      <c r="EB62" s="92">
        <f t="shared" ca="1" si="396"/>
        <v>144683.69674982998</v>
      </c>
      <c r="EC62" s="90">
        <f t="shared" ca="1" si="396"/>
        <v>0</v>
      </c>
      <c r="ED62" s="90">
        <f t="shared" ca="1" si="396"/>
        <v>10320.453640351599</v>
      </c>
      <c r="EE62" s="90">
        <f t="shared" ca="1" si="396"/>
        <v>5547.609286846221</v>
      </c>
      <c r="EF62" s="90">
        <f t="shared" ca="1" si="396"/>
        <v>9392.1975409715324</v>
      </c>
      <c r="EG62" s="90">
        <f t="shared" ref="EG62:GR62" ca="1" si="397">$E62*EG$12</f>
        <v>5971.5372692402671</v>
      </c>
      <c r="EH62" s="90">
        <f t="shared" ca="1" si="397"/>
        <v>10905.181891929593</v>
      </c>
      <c r="EI62" s="90">
        <f t="shared" ca="1" si="397"/>
        <v>9823.4346265103031</v>
      </c>
      <c r="EJ62" s="90">
        <f t="shared" ca="1" si="397"/>
        <v>9107.1425183272604</v>
      </c>
      <c r="EK62" s="90">
        <f t="shared" ca="1" si="397"/>
        <v>5182.1541296099749</v>
      </c>
      <c r="EL62" s="90">
        <f t="shared" ca="1" si="397"/>
        <v>6841.3205434625324</v>
      </c>
      <c r="EM62" s="90">
        <f t="shared" ca="1" si="397"/>
        <v>3208.6962805342437</v>
      </c>
      <c r="EN62" s="90">
        <f t="shared" ca="1" si="397"/>
        <v>4882.4809006762516</v>
      </c>
      <c r="EO62" s="90">
        <f t="shared" ca="1" si="397"/>
        <v>8719.76005165684</v>
      </c>
      <c r="EP62" s="90">
        <f t="shared" ca="1" si="397"/>
        <v>0</v>
      </c>
      <c r="EQ62" s="90">
        <f t="shared" ca="1" si="397"/>
        <v>0</v>
      </c>
      <c r="ER62" s="90">
        <f t="shared" ca="1" si="397"/>
        <v>0</v>
      </c>
      <c r="ES62" s="90">
        <f t="shared" ca="1" si="397"/>
        <v>3866.5155635594874</v>
      </c>
      <c r="ET62" s="90">
        <f t="shared" ca="1" si="397"/>
        <v>18265.448758667593</v>
      </c>
      <c r="EU62" s="90">
        <f t="shared" ca="1" si="397"/>
        <v>0</v>
      </c>
      <c r="EV62" s="90">
        <f t="shared" ca="1" si="397"/>
        <v>0</v>
      </c>
      <c r="EW62" s="90">
        <f t="shared" ca="1" si="397"/>
        <v>32649.763747486257</v>
      </c>
      <c r="EX62" s="90">
        <f t="shared" ca="1" si="397"/>
        <v>0</v>
      </c>
      <c r="EY62" s="90">
        <f t="shared" ca="1" si="397"/>
        <v>0</v>
      </c>
      <c r="EZ62" s="90">
        <f t="shared" ca="1" si="397"/>
        <v>0</v>
      </c>
      <c r="FA62" s="90">
        <f t="shared" ca="1" si="397"/>
        <v>0</v>
      </c>
      <c r="FB62" s="90">
        <f t="shared" ca="1" si="397"/>
        <v>0</v>
      </c>
      <c r="FC62" s="90">
        <f t="shared" ca="1" si="397"/>
        <v>0</v>
      </c>
      <c r="FD62" s="90">
        <f t="shared" ca="1" si="397"/>
        <v>0</v>
      </c>
      <c r="FE62" s="92">
        <f t="shared" ca="1" si="397"/>
        <v>43759.600527468152</v>
      </c>
      <c r="FF62" s="90">
        <f t="shared" ca="1" si="397"/>
        <v>0</v>
      </c>
      <c r="FG62" s="90">
        <f t="shared" ca="1" si="397"/>
        <v>6300.4469107528885</v>
      </c>
      <c r="FH62" s="90">
        <f t="shared" ca="1" si="397"/>
        <v>0</v>
      </c>
      <c r="FI62" s="90">
        <f t="shared" ca="1" si="397"/>
        <v>0</v>
      </c>
      <c r="FJ62" s="90">
        <f t="shared" ca="1" si="397"/>
        <v>5642.6276277276447</v>
      </c>
      <c r="FK62" s="90">
        <f t="shared" ca="1" si="397"/>
        <v>0</v>
      </c>
      <c r="FL62" s="90">
        <f t="shared" ca="1" si="397"/>
        <v>5291.7906767808481</v>
      </c>
      <c r="FM62" s="90">
        <f t="shared" ca="1" si="397"/>
        <v>6958.2661937781322</v>
      </c>
      <c r="FN62" s="90">
        <f t="shared" ca="1" si="397"/>
        <v>0</v>
      </c>
      <c r="FO62" s="90">
        <f t="shared" ca="1" si="397"/>
        <v>7550.3035485008513</v>
      </c>
      <c r="FP62" s="90">
        <f t="shared" ca="1" si="397"/>
        <v>0</v>
      </c>
      <c r="FQ62" s="90">
        <f t="shared" ca="1" si="397"/>
        <v>0</v>
      </c>
      <c r="FR62" s="90">
        <f t="shared" ca="1" si="397"/>
        <v>0</v>
      </c>
      <c r="FS62" s="90">
        <f t="shared" ca="1" si="397"/>
        <v>12016.165569927785</v>
      </c>
      <c r="FT62" s="90">
        <f t="shared" ca="1" si="397"/>
        <v>0</v>
      </c>
      <c r="FU62" s="90">
        <f t="shared" ca="1" si="397"/>
        <v>0</v>
      </c>
      <c r="FV62" s="90">
        <f t="shared" ca="1" si="397"/>
        <v>0</v>
      </c>
      <c r="FW62" s="92">
        <f t="shared" ca="1" si="397"/>
        <v>283264.29237381462</v>
      </c>
      <c r="FX62" s="90">
        <f t="shared" ca="1" si="397"/>
        <v>0</v>
      </c>
      <c r="FY62" s="90">
        <f t="shared" ca="1" si="397"/>
        <v>4509.7166402952807</v>
      </c>
      <c r="FZ62" s="90">
        <f t="shared" ca="1" si="397"/>
        <v>8537.0324730387165</v>
      </c>
      <c r="GA62" s="90">
        <f t="shared" ca="1" si="397"/>
        <v>0</v>
      </c>
      <c r="GB62" s="90">
        <f t="shared" ca="1" si="397"/>
        <v>8040.013459197422</v>
      </c>
      <c r="GC62" s="90">
        <f t="shared" ca="1" si="397"/>
        <v>0</v>
      </c>
      <c r="GD62" s="90">
        <f t="shared" ca="1" si="397"/>
        <v>7404.1214856063543</v>
      </c>
      <c r="GE62" s="90">
        <f t="shared" ca="1" si="397"/>
        <v>19142.54113603459</v>
      </c>
      <c r="GF62" s="90">
        <f t="shared" ca="1" si="397"/>
        <v>1154.8382968665387</v>
      </c>
      <c r="GG62" s="90">
        <f t="shared" ca="1" si="397"/>
        <v>230931.1138575841</v>
      </c>
      <c r="GH62" s="90">
        <f t="shared" ca="1" si="397"/>
        <v>0</v>
      </c>
      <c r="GI62" s="90">
        <f t="shared" ca="1" si="397"/>
        <v>0</v>
      </c>
      <c r="GJ62" s="90">
        <f t="shared" ca="1" si="397"/>
        <v>0</v>
      </c>
      <c r="GK62" s="90">
        <f t="shared" ca="1" si="397"/>
        <v>0</v>
      </c>
      <c r="GL62" s="90">
        <f t="shared" ca="1" si="397"/>
        <v>0</v>
      </c>
      <c r="GM62" s="90">
        <f t="shared" ca="1" si="397"/>
        <v>0</v>
      </c>
      <c r="GN62" s="90">
        <f t="shared" ca="1" si="397"/>
        <v>0</v>
      </c>
      <c r="GO62" s="90">
        <f t="shared" ca="1" si="397"/>
        <v>3544.9150251915898</v>
      </c>
      <c r="GP62" s="90">
        <f t="shared" ca="1" si="397"/>
        <v>0</v>
      </c>
      <c r="GQ62" s="90">
        <f t="shared" ca="1" si="397"/>
        <v>0</v>
      </c>
      <c r="GR62" s="90">
        <f t="shared" ca="1" si="397"/>
        <v>0</v>
      </c>
      <c r="GS62" s="92">
        <f t="shared" ref="GS62:JD62" ca="1" si="398">$E62*GS$12</f>
        <v>52186.996453335989</v>
      </c>
      <c r="GT62" s="90">
        <f t="shared" ca="1" si="398"/>
        <v>0</v>
      </c>
      <c r="GU62" s="90">
        <f t="shared" ca="1" si="398"/>
        <v>10992.891129666294</v>
      </c>
      <c r="GV62" s="90">
        <f t="shared" ca="1" si="398"/>
        <v>10071.944133430952</v>
      </c>
      <c r="GW62" s="90">
        <f t="shared" ca="1" si="398"/>
        <v>11753.037856717685</v>
      </c>
      <c r="GX62" s="90">
        <f t="shared" ca="1" si="398"/>
        <v>0</v>
      </c>
      <c r="GY62" s="90">
        <f t="shared" ca="1" si="398"/>
        <v>19369.123333521064</v>
      </c>
      <c r="GZ62" s="90">
        <f t="shared" ca="1" si="398"/>
        <v>0</v>
      </c>
      <c r="HA62" s="90">
        <f t="shared" ca="1" si="398"/>
        <v>0</v>
      </c>
      <c r="HB62" s="90">
        <f t="shared" ca="1" si="398"/>
        <v>0</v>
      </c>
      <c r="HC62" s="90">
        <f t="shared" ca="1" si="398"/>
        <v>0</v>
      </c>
      <c r="HD62" s="90">
        <f t="shared" ca="1" si="398"/>
        <v>0</v>
      </c>
      <c r="HE62" s="92">
        <f t="shared" ca="1" si="398"/>
        <v>88542.475495197796</v>
      </c>
      <c r="HF62" s="90">
        <f t="shared" ca="1" si="398"/>
        <v>0</v>
      </c>
      <c r="HG62" s="90">
        <f t="shared" ca="1" si="398"/>
        <v>0</v>
      </c>
      <c r="HH62" s="90">
        <f t="shared" ca="1" si="398"/>
        <v>0</v>
      </c>
      <c r="HI62" s="90">
        <f t="shared" ca="1" si="398"/>
        <v>0</v>
      </c>
      <c r="HJ62" s="90">
        <f t="shared" ca="1" si="398"/>
        <v>0</v>
      </c>
      <c r="HK62" s="90">
        <f t="shared" ca="1" si="398"/>
        <v>0</v>
      </c>
      <c r="HL62" s="90">
        <f t="shared" ca="1" si="398"/>
        <v>0</v>
      </c>
      <c r="HM62" s="90">
        <f t="shared" ca="1" si="398"/>
        <v>0</v>
      </c>
      <c r="HN62" s="90">
        <f t="shared" ca="1" si="398"/>
        <v>13119.840144781247</v>
      </c>
      <c r="HO62" s="90">
        <f t="shared" ca="1" si="398"/>
        <v>75422.635350416545</v>
      </c>
      <c r="HP62" s="90">
        <f t="shared" ca="1" si="398"/>
        <v>0</v>
      </c>
      <c r="HQ62" s="90">
        <f t="shared" ca="1" si="398"/>
        <v>0</v>
      </c>
      <c r="HR62" s="90">
        <f t="shared" ca="1" si="398"/>
        <v>0</v>
      </c>
      <c r="HS62" s="90">
        <f t="shared" ca="1" si="398"/>
        <v>0</v>
      </c>
      <c r="HT62" s="90">
        <f t="shared" ca="1" si="398"/>
        <v>0</v>
      </c>
      <c r="HU62" s="90">
        <f t="shared" ca="1" si="398"/>
        <v>0</v>
      </c>
      <c r="HV62" s="92">
        <f t="shared" ca="1" si="398"/>
        <v>26751.317509693239</v>
      </c>
      <c r="HW62" s="90">
        <f t="shared" ca="1" si="398"/>
        <v>26751.317509693239</v>
      </c>
      <c r="HX62" s="90">
        <f t="shared" ca="1" si="398"/>
        <v>0</v>
      </c>
      <c r="HY62" s="90">
        <f t="shared" ca="1" si="398"/>
        <v>0</v>
      </c>
      <c r="HZ62" s="90">
        <f t="shared" ca="1" si="398"/>
        <v>0</v>
      </c>
      <c r="IA62" s="90">
        <f t="shared" ca="1" si="398"/>
        <v>0</v>
      </c>
      <c r="IB62" s="90">
        <f t="shared" ca="1" si="398"/>
        <v>0</v>
      </c>
      <c r="IC62" s="90">
        <f t="shared" ca="1" si="398"/>
        <v>0</v>
      </c>
      <c r="ID62" s="90">
        <f t="shared" ca="1" si="398"/>
        <v>0</v>
      </c>
      <c r="IE62" s="90">
        <f t="shared" ca="1" si="398"/>
        <v>0</v>
      </c>
      <c r="IF62" s="92">
        <f t="shared" ca="1" si="398"/>
        <v>75883.108848534204</v>
      </c>
      <c r="IG62" s="90">
        <f t="shared" ca="1" si="398"/>
        <v>75883.108848534204</v>
      </c>
      <c r="IH62" s="90">
        <f t="shared" ca="1" si="398"/>
        <v>0</v>
      </c>
      <c r="II62" s="90">
        <f t="shared" ca="1" si="398"/>
        <v>0</v>
      </c>
      <c r="IJ62" s="90">
        <f t="shared" ca="1" si="398"/>
        <v>0</v>
      </c>
      <c r="IK62" s="90">
        <f t="shared" ca="1" si="398"/>
        <v>0</v>
      </c>
      <c r="IL62" s="90">
        <f t="shared" ca="1" si="398"/>
        <v>0</v>
      </c>
      <c r="IM62" s="90">
        <f t="shared" ca="1" si="398"/>
        <v>0</v>
      </c>
      <c r="IN62" s="90">
        <f t="shared" ca="1" si="398"/>
        <v>0</v>
      </c>
      <c r="IO62" s="90">
        <f t="shared" ca="1" si="398"/>
        <v>0</v>
      </c>
      <c r="IP62" s="90">
        <f t="shared" ca="1" si="398"/>
        <v>0</v>
      </c>
      <c r="IQ62" s="90">
        <f t="shared" ca="1" si="398"/>
        <v>0</v>
      </c>
      <c r="IR62" s="90">
        <f t="shared" ca="1" si="398"/>
        <v>0</v>
      </c>
      <c r="IS62" s="90">
        <f t="shared" ca="1" si="398"/>
        <v>0</v>
      </c>
      <c r="IT62" s="90">
        <f t="shared" ca="1" si="398"/>
        <v>0</v>
      </c>
      <c r="IU62" s="90">
        <f t="shared" ca="1" si="398"/>
        <v>0</v>
      </c>
      <c r="IV62" s="90">
        <f t="shared" ca="1" si="398"/>
        <v>0</v>
      </c>
      <c r="IW62" s="90">
        <f t="shared" ca="1" si="398"/>
        <v>0</v>
      </c>
      <c r="IX62" s="90">
        <f t="shared" ca="1" si="398"/>
        <v>0</v>
      </c>
      <c r="IY62" s="92">
        <f t="shared" ca="1" si="398"/>
        <v>145414.60706430246</v>
      </c>
      <c r="IZ62" s="90">
        <f t="shared" ca="1" si="398"/>
        <v>145414.60706430246</v>
      </c>
      <c r="JA62" s="90">
        <f t="shared" ca="1" si="398"/>
        <v>0</v>
      </c>
      <c r="JB62" s="90">
        <f t="shared" ca="1" si="398"/>
        <v>0</v>
      </c>
      <c r="JC62" s="90">
        <f t="shared" ca="1" si="398"/>
        <v>0</v>
      </c>
      <c r="JD62" s="90">
        <f t="shared" ca="1" si="398"/>
        <v>0</v>
      </c>
      <c r="JE62" s="90">
        <f t="shared" ref="JE62:LP62" ca="1" si="399">$E62*JE$12</f>
        <v>0</v>
      </c>
      <c r="JF62" s="90">
        <f t="shared" ca="1" si="399"/>
        <v>0</v>
      </c>
      <c r="JG62" s="90">
        <f t="shared" ca="1" si="399"/>
        <v>0</v>
      </c>
      <c r="JH62" s="90">
        <f t="shared" ca="1" si="399"/>
        <v>0</v>
      </c>
      <c r="JI62" s="90">
        <f t="shared" ca="1" si="399"/>
        <v>0</v>
      </c>
      <c r="JJ62" s="90">
        <f t="shared" ca="1" si="399"/>
        <v>0</v>
      </c>
      <c r="JK62" s="90">
        <f t="shared" ca="1" si="399"/>
        <v>0</v>
      </c>
      <c r="JL62" s="90">
        <f t="shared" ca="1" si="399"/>
        <v>0</v>
      </c>
      <c r="JM62" s="90">
        <f t="shared" ca="1" si="399"/>
        <v>0</v>
      </c>
      <c r="JN62" s="90">
        <f t="shared" ca="1" si="399"/>
        <v>0</v>
      </c>
      <c r="JO62" s="90">
        <f t="shared" ca="1" si="399"/>
        <v>0</v>
      </c>
      <c r="JP62" s="90">
        <f t="shared" ca="1" si="399"/>
        <v>0</v>
      </c>
      <c r="JQ62" s="90">
        <f t="shared" ca="1" si="399"/>
        <v>0</v>
      </c>
      <c r="JR62" s="90">
        <f t="shared" ca="1" si="399"/>
        <v>0</v>
      </c>
      <c r="JS62" s="90">
        <f t="shared" ca="1" si="399"/>
        <v>0</v>
      </c>
      <c r="JT62" s="92">
        <f t="shared" ca="1" si="399"/>
        <v>104373.99290667198</v>
      </c>
      <c r="JU62" s="90">
        <f t="shared" ca="1" si="399"/>
        <v>64809.817584275945</v>
      </c>
      <c r="JV62" s="90">
        <f t="shared" ca="1" si="399"/>
        <v>0</v>
      </c>
      <c r="JW62" s="90">
        <f t="shared" ca="1" si="399"/>
        <v>0</v>
      </c>
      <c r="JX62" s="90">
        <f t="shared" ca="1" si="399"/>
        <v>0</v>
      </c>
      <c r="JY62" s="90">
        <f t="shared" ca="1" si="399"/>
        <v>0</v>
      </c>
      <c r="JZ62" s="90">
        <f t="shared" ca="1" si="399"/>
        <v>0</v>
      </c>
      <c r="KA62" s="90">
        <f t="shared" ca="1" si="399"/>
        <v>0</v>
      </c>
      <c r="KB62" s="90">
        <f t="shared" ca="1" si="399"/>
        <v>0</v>
      </c>
      <c r="KC62" s="90">
        <f t="shared" ca="1" si="399"/>
        <v>0</v>
      </c>
      <c r="KD62" s="90">
        <f t="shared" ca="1" si="399"/>
        <v>0</v>
      </c>
      <c r="KE62" s="90">
        <f t="shared" ca="1" si="399"/>
        <v>0</v>
      </c>
      <c r="KF62" s="90">
        <f t="shared" ca="1" si="399"/>
        <v>0</v>
      </c>
      <c r="KG62" s="90">
        <f t="shared" ca="1" si="399"/>
        <v>0</v>
      </c>
      <c r="KH62" s="90">
        <f t="shared" ca="1" si="399"/>
        <v>0</v>
      </c>
      <c r="KI62" s="90">
        <f t="shared" ca="1" si="399"/>
        <v>0</v>
      </c>
      <c r="KJ62" s="90">
        <f t="shared" ca="1" si="399"/>
        <v>0</v>
      </c>
      <c r="KK62" s="90">
        <f t="shared" ca="1" si="399"/>
        <v>0</v>
      </c>
      <c r="KL62" s="90">
        <f t="shared" ca="1" si="399"/>
        <v>0</v>
      </c>
      <c r="KM62" s="90">
        <f t="shared" ca="1" si="399"/>
        <v>12271.984179993155</v>
      </c>
      <c r="KN62" s="90">
        <f t="shared" ca="1" si="399"/>
        <v>0</v>
      </c>
      <c r="KO62" s="90">
        <f t="shared" ca="1" si="399"/>
        <v>0</v>
      </c>
      <c r="KP62" s="90">
        <f t="shared" ca="1" si="399"/>
        <v>0</v>
      </c>
      <c r="KQ62" s="90">
        <f t="shared" ca="1" si="399"/>
        <v>0</v>
      </c>
      <c r="KR62" s="90">
        <f t="shared" ca="1" si="399"/>
        <v>0</v>
      </c>
      <c r="KS62" s="90">
        <f t="shared" ca="1" si="399"/>
        <v>0</v>
      </c>
      <c r="KT62" s="90">
        <f t="shared" ca="1" si="399"/>
        <v>0</v>
      </c>
      <c r="KU62" s="90">
        <f t="shared" ca="1" si="399"/>
        <v>0</v>
      </c>
      <c r="KV62" s="90">
        <f t="shared" ca="1" si="399"/>
        <v>0</v>
      </c>
      <c r="KW62" s="90">
        <f t="shared" ca="1" si="399"/>
        <v>0</v>
      </c>
      <c r="KX62" s="90">
        <f t="shared" ca="1" si="399"/>
        <v>0</v>
      </c>
      <c r="KY62" s="90">
        <f t="shared" ca="1" si="399"/>
        <v>0</v>
      </c>
      <c r="KZ62" s="90">
        <f t="shared" ca="1" si="399"/>
        <v>0</v>
      </c>
      <c r="LA62" s="90">
        <f t="shared" ca="1" si="399"/>
        <v>0</v>
      </c>
      <c r="LB62" s="90">
        <f t="shared" ca="1" si="399"/>
        <v>9216.7790654981345</v>
      </c>
      <c r="LC62" s="90">
        <f t="shared" ca="1" si="399"/>
        <v>0</v>
      </c>
      <c r="LD62" s="90">
        <f t="shared" ca="1" si="399"/>
        <v>0</v>
      </c>
      <c r="LE62" s="90">
        <f t="shared" ca="1" si="399"/>
        <v>0</v>
      </c>
      <c r="LF62" s="90">
        <f t="shared" ca="1" si="399"/>
        <v>0</v>
      </c>
      <c r="LG62" s="90">
        <f t="shared" ca="1" si="399"/>
        <v>18075.412076904751</v>
      </c>
      <c r="LH62" s="90">
        <f t="shared" ca="1" si="399"/>
        <v>0</v>
      </c>
      <c r="LI62" s="90">
        <f t="shared" ca="1" si="399"/>
        <v>0</v>
      </c>
      <c r="LJ62" s="90">
        <f t="shared" ca="1" si="399"/>
        <v>0</v>
      </c>
      <c r="LK62" s="90">
        <f t="shared" ca="1" si="399"/>
        <v>0</v>
      </c>
      <c r="LL62" s="90">
        <f t="shared" ca="1" si="399"/>
        <v>0</v>
      </c>
      <c r="LM62" s="92">
        <f t="shared" ca="1" si="399"/>
        <v>98175.873439945237</v>
      </c>
      <c r="LN62" s="90">
        <f t="shared" ca="1" si="399"/>
        <v>98175.873439945237</v>
      </c>
      <c r="LO62" s="90">
        <f t="shared" ca="1" si="399"/>
        <v>0</v>
      </c>
      <c r="LP62" s="90">
        <f t="shared" ca="1" si="399"/>
        <v>0</v>
      </c>
      <c r="LQ62" s="90">
        <f t="shared" ref="LQ62:NJ62" ca="1" si="400">$E62*LQ$12</f>
        <v>0</v>
      </c>
      <c r="LR62" s="90">
        <f t="shared" ca="1" si="400"/>
        <v>0</v>
      </c>
      <c r="LS62" s="92">
        <f t="shared" ca="1" si="400"/>
        <v>34900.967516061537</v>
      </c>
      <c r="LT62" s="90">
        <f t="shared" ca="1" si="400"/>
        <v>34900.967516061537</v>
      </c>
      <c r="LU62" s="90">
        <f t="shared" ca="1" si="400"/>
        <v>0</v>
      </c>
      <c r="LV62" s="90">
        <f t="shared" ca="1" si="400"/>
        <v>0</v>
      </c>
      <c r="LW62" s="90">
        <f t="shared" ca="1" si="400"/>
        <v>0</v>
      </c>
      <c r="LX62" s="90">
        <f t="shared" ca="1" si="400"/>
        <v>0</v>
      </c>
      <c r="LY62" s="90">
        <f t="shared" ca="1" si="400"/>
        <v>0</v>
      </c>
      <c r="LZ62" s="90">
        <f t="shared" ca="1" si="400"/>
        <v>0</v>
      </c>
      <c r="MA62" s="90">
        <f t="shared" ca="1" si="400"/>
        <v>0</v>
      </c>
      <c r="MB62" s="90">
        <f t="shared" ca="1" si="400"/>
        <v>0</v>
      </c>
      <c r="MC62" s="90">
        <f t="shared" ca="1" si="400"/>
        <v>0</v>
      </c>
      <c r="MD62" s="90">
        <f t="shared" ca="1" si="400"/>
        <v>0</v>
      </c>
      <c r="ME62" s="90">
        <f t="shared" ca="1" si="400"/>
        <v>0</v>
      </c>
      <c r="MF62" s="90">
        <f t="shared" ca="1" si="400"/>
        <v>0</v>
      </c>
      <c r="MG62" s="92">
        <f t="shared" ca="1" si="400"/>
        <v>39491.084290948791</v>
      </c>
      <c r="MH62" s="90">
        <f t="shared" ca="1" si="400"/>
        <v>39491.084290948791</v>
      </c>
      <c r="MI62" s="90">
        <f t="shared" ca="1" si="400"/>
        <v>0</v>
      </c>
      <c r="MJ62" s="90">
        <f t="shared" ca="1" si="400"/>
        <v>0</v>
      </c>
      <c r="MK62" s="90">
        <f t="shared" ca="1" si="400"/>
        <v>0</v>
      </c>
      <c r="ML62" s="90">
        <f t="shared" ca="1" si="400"/>
        <v>0</v>
      </c>
      <c r="MM62" s="90">
        <f t="shared" ca="1" si="400"/>
        <v>0</v>
      </c>
      <c r="MN62" s="90">
        <f t="shared" ca="1" si="400"/>
        <v>0</v>
      </c>
      <c r="MO62" s="90">
        <f t="shared" ca="1" si="400"/>
        <v>0</v>
      </c>
      <c r="MP62" s="90">
        <f t="shared" ca="1" si="400"/>
        <v>0</v>
      </c>
      <c r="MQ62" s="90">
        <f t="shared" ca="1" si="400"/>
        <v>0</v>
      </c>
      <c r="MR62" s="90">
        <f t="shared" ca="1" si="400"/>
        <v>0</v>
      </c>
      <c r="MS62" s="90">
        <f t="shared" ca="1" si="400"/>
        <v>0</v>
      </c>
      <c r="MT62" s="90">
        <f t="shared" ca="1" si="400"/>
        <v>0</v>
      </c>
      <c r="MU62" s="90">
        <f t="shared" ca="1" si="400"/>
        <v>0</v>
      </c>
      <c r="MV62" s="90">
        <f t="shared" ca="1" si="400"/>
        <v>0</v>
      </c>
      <c r="MW62" s="90">
        <f t="shared" ca="1" si="400"/>
        <v>0</v>
      </c>
      <c r="MX62" s="90">
        <f t="shared" ca="1" si="400"/>
        <v>0</v>
      </c>
      <c r="MY62" s="90">
        <f t="shared" ca="1" si="400"/>
        <v>0</v>
      </c>
      <c r="MZ62" s="90">
        <f t="shared" ca="1" si="400"/>
        <v>0</v>
      </c>
      <c r="NA62" s="90">
        <f t="shared" ca="1" si="400"/>
        <v>0</v>
      </c>
      <c r="NB62" s="90">
        <f t="shared" ca="1" si="400"/>
        <v>0</v>
      </c>
      <c r="NC62" s="92">
        <f t="shared" ca="1" si="400"/>
        <v>0</v>
      </c>
      <c r="ND62" s="90">
        <f t="shared" ca="1" si="400"/>
        <v>0</v>
      </c>
      <c r="NE62" s="90">
        <f t="shared" ca="1" si="400"/>
        <v>0</v>
      </c>
      <c r="NF62" s="90">
        <f t="shared" ca="1" si="400"/>
        <v>0</v>
      </c>
      <c r="NG62" s="90">
        <f t="shared" ca="1" si="400"/>
        <v>0</v>
      </c>
      <c r="NH62" s="90">
        <f t="shared" ca="1" si="400"/>
        <v>0</v>
      </c>
      <c r="NI62" s="90">
        <f t="shared" ca="1" si="400"/>
        <v>0</v>
      </c>
      <c r="NJ62" s="90">
        <f t="shared" ca="1" si="400"/>
        <v>1687167.5880000005</v>
      </c>
      <c r="NK62" s="94">
        <f ca="1">E62-NJ62</f>
        <v>0</v>
      </c>
    </row>
    <row r="63" spans="1:375" ht="17.25" customHeight="1" x14ac:dyDescent="0.25">
      <c r="A63" s="219"/>
      <c r="B63" s="215"/>
      <c r="C63" s="217"/>
      <c r="D63" s="19">
        <v>70</v>
      </c>
      <c r="E63" s="19">
        <f ca="1">C62/100*D63</f>
        <v>3936724.372</v>
      </c>
      <c r="F63" s="91" t="str">
        <f>F13</f>
        <v>PRAV</v>
      </c>
      <c r="G63" s="92">
        <f t="shared" ca="1" si="58"/>
        <v>406137.62533978542</v>
      </c>
      <c r="H63" s="90">
        <f ca="1">$E63*H$12</f>
        <v>0</v>
      </c>
      <c r="I63" s="90">
        <f t="shared" ref="I63:BT63" ca="1" si="401">$E63*I$12</f>
        <v>0</v>
      </c>
      <c r="J63" s="90">
        <f t="shared" ca="1" si="401"/>
        <v>21949.236743608959</v>
      </c>
      <c r="K63" s="90">
        <f t="shared" ca="1" si="401"/>
        <v>0</v>
      </c>
      <c r="L63" s="90">
        <f t="shared" ca="1" si="401"/>
        <v>0</v>
      </c>
      <c r="M63" s="90">
        <f t="shared" ca="1" si="401"/>
        <v>0</v>
      </c>
      <c r="N63" s="90">
        <f t="shared" ca="1" si="401"/>
        <v>34382.021192786066</v>
      </c>
      <c r="O63" s="90">
        <f t="shared" ca="1" si="401"/>
        <v>0</v>
      </c>
      <c r="P63" s="90">
        <f t="shared" ca="1" si="401"/>
        <v>0</v>
      </c>
      <c r="Q63" s="90">
        <f t="shared" ca="1" si="401"/>
        <v>0</v>
      </c>
      <c r="R63" s="90">
        <f t="shared" ca="1" si="401"/>
        <v>0</v>
      </c>
      <c r="S63" s="90">
        <f t="shared" ca="1" si="401"/>
        <v>28788.120919356585</v>
      </c>
      <c r="T63" s="90">
        <f t="shared" ca="1" si="401"/>
        <v>0</v>
      </c>
      <c r="U63" s="90">
        <f t="shared" ca="1" si="401"/>
        <v>0</v>
      </c>
      <c r="V63" s="90">
        <f t="shared" ca="1" si="401"/>
        <v>16150.681582127185</v>
      </c>
      <c r="W63" s="90">
        <f t="shared" ca="1" si="401"/>
        <v>32403.690608280518</v>
      </c>
      <c r="X63" s="90">
        <f t="shared" ca="1" si="401"/>
        <v>0</v>
      </c>
      <c r="Y63" s="90">
        <f t="shared" ca="1" si="401"/>
        <v>0</v>
      </c>
      <c r="Z63" s="90">
        <f t="shared" ca="1" si="401"/>
        <v>0</v>
      </c>
      <c r="AA63" s="90">
        <f t="shared" ca="1" si="401"/>
        <v>29402.085583513479</v>
      </c>
      <c r="AB63" s="90">
        <f t="shared" ca="1" si="401"/>
        <v>0</v>
      </c>
      <c r="AC63" s="90">
        <f t="shared" ca="1" si="401"/>
        <v>0</v>
      </c>
      <c r="AD63" s="90">
        <f t="shared" ca="1" si="401"/>
        <v>198651.67800276395</v>
      </c>
      <c r="AE63" s="90">
        <f t="shared" ca="1" si="401"/>
        <v>0</v>
      </c>
      <c r="AF63" s="90">
        <f t="shared" ca="1" si="401"/>
        <v>0</v>
      </c>
      <c r="AG63" s="90">
        <f t="shared" ca="1" si="401"/>
        <v>0</v>
      </c>
      <c r="AH63" s="90">
        <f t="shared" ca="1" si="401"/>
        <v>0</v>
      </c>
      <c r="AI63" s="90">
        <f t="shared" ca="1" si="401"/>
        <v>0</v>
      </c>
      <c r="AJ63" s="90">
        <f t="shared" ca="1" si="401"/>
        <v>0</v>
      </c>
      <c r="AK63" s="90">
        <f t="shared" ca="1" si="401"/>
        <v>0</v>
      </c>
      <c r="AL63" s="90">
        <f t="shared" ca="1" si="401"/>
        <v>0</v>
      </c>
      <c r="AM63" s="90">
        <f t="shared" ca="1" si="401"/>
        <v>0</v>
      </c>
      <c r="AN63" s="90">
        <f t="shared" ca="1" si="401"/>
        <v>0</v>
      </c>
      <c r="AO63" s="90">
        <f t="shared" ca="1" si="401"/>
        <v>0</v>
      </c>
      <c r="AP63" s="90">
        <f t="shared" ca="1" si="401"/>
        <v>0</v>
      </c>
      <c r="AQ63" s="90">
        <f t="shared" ca="1" si="401"/>
        <v>0</v>
      </c>
      <c r="AR63" s="90">
        <f t="shared" ca="1" si="401"/>
        <v>0</v>
      </c>
      <c r="AS63" s="90">
        <f t="shared" ca="1" si="401"/>
        <v>0</v>
      </c>
      <c r="AT63" s="90">
        <f t="shared" ca="1" si="401"/>
        <v>26008.225356646206</v>
      </c>
      <c r="AU63" s="90">
        <f t="shared" ca="1" si="401"/>
        <v>0</v>
      </c>
      <c r="AV63" s="90">
        <f t="shared" ca="1" si="401"/>
        <v>0</v>
      </c>
      <c r="AW63" s="90">
        <f t="shared" ca="1" si="401"/>
        <v>0</v>
      </c>
      <c r="AX63" s="90">
        <f t="shared" ca="1" si="401"/>
        <v>18401.885350702458</v>
      </c>
      <c r="AY63" s="90">
        <f t="shared" ca="1" si="401"/>
        <v>0</v>
      </c>
      <c r="AZ63" s="90">
        <f t="shared" ca="1" si="401"/>
        <v>0</v>
      </c>
      <c r="BA63" s="90">
        <f t="shared" ca="1" si="401"/>
        <v>0</v>
      </c>
      <c r="BB63" s="90">
        <f t="shared" ca="1" si="401"/>
        <v>0</v>
      </c>
      <c r="BC63" s="90">
        <f t="shared" ca="1" si="401"/>
        <v>0</v>
      </c>
      <c r="BD63" s="92">
        <f t="shared" ca="1" si="59"/>
        <v>369385.01836039353</v>
      </c>
      <c r="BE63" s="90">
        <f t="shared" ca="1" si="401"/>
        <v>0</v>
      </c>
      <c r="BF63" s="90">
        <f t="shared" ca="1" si="401"/>
        <v>38492.173527836385</v>
      </c>
      <c r="BG63" s="90">
        <f t="shared" ca="1" si="401"/>
        <v>0</v>
      </c>
      <c r="BH63" s="90">
        <f t="shared" ca="1" si="401"/>
        <v>0</v>
      </c>
      <c r="BI63" s="90">
        <f t="shared" ca="1" si="401"/>
        <v>23620.584996036061</v>
      </c>
      <c r="BJ63" s="90">
        <f t="shared" ca="1" si="401"/>
        <v>0</v>
      </c>
      <c r="BK63" s="90">
        <f t="shared" ca="1" si="401"/>
        <v>0</v>
      </c>
      <c r="BL63" s="90">
        <f t="shared" ca="1" si="401"/>
        <v>0</v>
      </c>
      <c r="BM63" s="90">
        <f t="shared" ca="1" si="401"/>
        <v>0</v>
      </c>
      <c r="BN63" s="90">
        <f t="shared" ca="1" si="401"/>
        <v>29760.231637605</v>
      </c>
      <c r="BO63" s="90">
        <f t="shared" ca="1" si="401"/>
        <v>0</v>
      </c>
      <c r="BP63" s="90">
        <f t="shared" ca="1" si="401"/>
        <v>0</v>
      </c>
      <c r="BQ63" s="90">
        <f t="shared" ca="1" si="401"/>
        <v>0</v>
      </c>
      <c r="BR63" s="90">
        <f t="shared" ca="1" si="401"/>
        <v>19049.959162868072</v>
      </c>
      <c r="BS63" s="90">
        <f t="shared" ca="1" si="401"/>
        <v>0</v>
      </c>
      <c r="BT63" s="90">
        <f t="shared" ca="1" si="401"/>
        <v>0</v>
      </c>
      <c r="BU63" s="90">
        <f t="shared" ref="BU63:CF63" ca="1" si="402">$E63*BU$12</f>
        <v>0</v>
      </c>
      <c r="BV63" s="90">
        <f t="shared" ca="1" si="402"/>
        <v>15349.11660392235</v>
      </c>
      <c r="BW63" s="90">
        <f t="shared" ca="1" si="402"/>
        <v>0</v>
      </c>
      <c r="BX63" s="90">
        <f t="shared" ca="1" si="402"/>
        <v>0</v>
      </c>
      <c r="BY63" s="90">
        <f t="shared" ca="1" si="402"/>
        <v>230117.36704080476</v>
      </c>
      <c r="BZ63" s="90">
        <f t="shared" ca="1" si="402"/>
        <v>0</v>
      </c>
      <c r="CA63" s="90">
        <f t="shared" ca="1" si="402"/>
        <v>0</v>
      </c>
      <c r="CB63" s="90">
        <f t="shared" ca="1" si="402"/>
        <v>0</v>
      </c>
      <c r="CC63" s="90">
        <f t="shared" ca="1" si="402"/>
        <v>12995.585391320923</v>
      </c>
      <c r="CD63" s="90">
        <f t="shared" ca="1" si="402"/>
        <v>0</v>
      </c>
      <c r="CE63" s="90">
        <f t="shared" ca="1" si="402"/>
        <v>0</v>
      </c>
      <c r="CF63" s="90">
        <f t="shared" ca="1" si="402"/>
        <v>0</v>
      </c>
      <c r="CG63" s="92">
        <f t="shared" ca="1" si="138"/>
        <v>120166.52843470764</v>
      </c>
      <c r="CH63" s="90">
        <f t="shared" ref="CH63:CX63" ca="1" si="403">$E63*CH$12</f>
        <v>0</v>
      </c>
      <c r="CI63" s="90">
        <f t="shared" ca="1" si="403"/>
        <v>8442.0141321572919</v>
      </c>
      <c r="CJ63" s="90">
        <f t="shared" ca="1" si="403"/>
        <v>12603.330189220684</v>
      </c>
      <c r="CK63" s="90">
        <f t="shared" ca="1" si="403"/>
        <v>10642.054178719496</v>
      </c>
      <c r="CL63" s="90">
        <f t="shared" ca="1" si="403"/>
        <v>11545.946600950479</v>
      </c>
      <c r="CM63" s="90">
        <f t="shared" ca="1" si="403"/>
        <v>8851.3239082618893</v>
      </c>
      <c r="CN63" s="90">
        <f t="shared" ca="1" si="403"/>
        <v>3462.0785228847076</v>
      </c>
      <c r="CO63" s="90">
        <f t="shared" ca="1" si="403"/>
        <v>18947.631718841923</v>
      </c>
      <c r="CP63" s="90">
        <f t="shared" ca="1" si="403"/>
        <v>7589.2854319393846</v>
      </c>
      <c r="CQ63" s="90">
        <f t="shared" ca="1" si="403"/>
        <v>7469.9034139088772</v>
      </c>
      <c r="CR63" s="90">
        <f t="shared" ca="1" si="403"/>
        <v>5900.8826055079262</v>
      </c>
      <c r="CS63" s="90">
        <f t="shared" ca="1" si="403"/>
        <v>6566.0109916778947</v>
      </c>
      <c r="CT63" s="90">
        <f t="shared" ca="1" si="403"/>
        <v>18146.066740637092</v>
      </c>
      <c r="CU63" s="90">
        <f t="shared" ca="1" si="403"/>
        <v>0</v>
      </c>
      <c r="CV63" s="90">
        <f t="shared" ca="1" si="403"/>
        <v>0</v>
      </c>
      <c r="CW63" s="90">
        <f t="shared" ca="1" si="403"/>
        <v>0</v>
      </c>
      <c r="CX63" s="90">
        <f t="shared" ca="1" si="403"/>
        <v>0</v>
      </c>
      <c r="CY63" s="92">
        <f t="shared" ca="1" si="140"/>
        <v>261992.36585495019</v>
      </c>
      <c r="CZ63" s="90">
        <f t="shared" ref="CZ63:DU63" ca="1" si="404">$E63*CZ$12</f>
        <v>0</v>
      </c>
      <c r="DA63" s="90">
        <f t="shared" ca="1" si="404"/>
        <v>43830.255191200486</v>
      </c>
      <c r="DB63" s="90">
        <f t="shared" ca="1" si="404"/>
        <v>20465.488805229801</v>
      </c>
      <c r="DC63" s="90">
        <f t="shared" ca="1" si="404"/>
        <v>31550.961908062611</v>
      </c>
      <c r="DD63" s="90">
        <f t="shared" ca="1" si="404"/>
        <v>0</v>
      </c>
      <c r="DE63" s="90">
        <f t="shared" ca="1" si="404"/>
        <v>0</v>
      </c>
      <c r="DF63" s="90">
        <f t="shared" ca="1" si="404"/>
        <v>0</v>
      </c>
      <c r="DG63" s="90">
        <f t="shared" ca="1" si="404"/>
        <v>0</v>
      </c>
      <c r="DH63" s="90">
        <f t="shared" ca="1" si="404"/>
        <v>12842.0942252817</v>
      </c>
      <c r="DI63" s="90">
        <f t="shared" ca="1" si="404"/>
        <v>50464.484478895814</v>
      </c>
      <c r="DJ63" s="90">
        <f t="shared" ca="1" si="404"/>
        <v>0</v>
      </c>
      <c r="DK63" s="90">
        <f t="shared" ca="1" si="404"/>
        <v>0</v>
      </c>
      <c r="DL63" s="90">
        <f t="shared" ca="1" si="404"/>
        <v>0</v>
      </c>
      <c r="DM63" s="90">
        <f t="shared" ca="1" si="404"/>
        <v>0</v>
      </c>
      <c r="DN63" s="90">
        <f t="shared" ca="1" si="404"/>
        <v>24353.93167822346</v>
      </c>
      <c r="DO63" s="90">
        <f t="shared" ca="1" si="404"/>
        <v>0</v>
      </c>
      <c r="DP63" s="90">
        <f t="shared" ca="1" si="404"/>
        <v>0</v>
      </c>
      <c r="DQ63" s="90">
        <f t="shared" ca="1" si="404"/>
        <v>24984.950916384714</v>
      </c>
      <c r="DR63" s="90">
        <f t="shared" ca="1" si="404"/>
        <v>6992.3753417868484</v>
      </c>
      <c r="DS63" s="90">
        <f t="shared" ca="1" si="404"/>
        <v>15042.134271843903</v>
      </c>
      <c r="DT63" s="90">
        <f t="shared" ca="1" si="404"/>
        <v>18589.485664750402</v>
      </c>
      <c r="DU63" s="90">
        <f t="shared" ca="1" si="404"/>
        <v>12876.203373290415</v>
      </c>
      <c r="DV63" s="92">
        <f t="shared" ca="1" si="60"/>
        <v>125044.13659995407</v>
      </c>
      <c r="DW63" s="90">
        <f t="shared" ref="DW63:EA63" ca="1" si="405">$E63*DW$12</f>
        <v>0</v>
      </c>
      <c r="DX63" s="90">
        <f t="shared" ca="1" si="405"/>
        <v>38321.627787792801</v>
      </c>
      <c r="DY63" s="90">
        <f t="shared" ca="1" si="405"/>
        <v>45194.621111549146</v>
      </c>
      <c r="DZ63" s="90">
        <f t="shared" ca="1" si="405"/>
        <v>41527.887700612133</v>
      </c>
      <c r="EA63" s="90">
        <f t="shared" ca="1" si="405"/>
        <v>0</v>
      </c>
      <c r="EB63" s="92">
        <f t="shared" ca="1" si="61"/>
        <v>337595.29241626983</v>
      </c>
      <c r="EC63" s="90">
        <f t="shared" ref="EC63:FD63" ca="1" si="406">$E63*EC$12</f>
        <v>0</v>
      </c>
      <c r="ED63" s="90">
        <f t="shared" ca="1" si="406"/>
        <v>24081.058494153731</v>
      </c>
      <c r="EE63" s="90">
        <f t="shared" ca="1" si="406"/>
        <v>12944.421669307849</v>
      </c>
      <c r="EF63" s="90">
        <f t="shared" ca="1" si="406"/>
        <v>21915.127595600243</v>
      </c>
      <c r="EG63" s="90">
        <f t="shared" ca="1" si="406"/>
        <v>13933.586961560623</v>
      </c>
      <c r="EH63" s="90">
        <f t="shared" ca="1" si="406"/>
        <v>25445.424414502384</v>
      </c>
      <c r="EI63" s="90">
        <f t="shared" ca="1" si="406"/>
        <v>22921.347461857375</v>
      </c>
      <c r="EJ63" s="90">
        <f t="shared" ca="1" si="406"/>
        <v>21249.999209430276</v>
      </c>
      <c r="EK63" s="90">
        <f t="shared" ca="1" si="406"/>
        <v>12091.692969089941</v>
      </c>
      <c r="EL63" s="90">
        <f t="shared" ca="1" si="406"/>
        <v>15963.081268079242</v>
      </c>
      <c r="EM63" s="90">
        <f t="shared" ca="1" si="406"/>
        <v>7486.9579879132352</v>
      </c>
      <c r="EN63" s="90">
        <f t="shared" ca="1" si="406"/>
        <v>11392.455434911255</v>
      </c>
      <c r="EO63" s="90">
        <f t="shared" ca="1" si="406"/>
        <v>20346.106787199293</v>
      </c>
      <c r="EP63" s="90">
        <f t="shared" ca="1" si="406"/>
        <v>0</v>
      </c>
      <c r="EQ63" s="90">
        <f t="shared" ca="1" si="406"/>
        <v>0</v>
      </c>
      <c r="ER63" s="90">
        <f t="shared" ca="1" si="406"/>
        <v>0</v>
      </c>
      <c r="ES63" s="90">
        <f t="shared" ca="1" si="406"/>
        <v>9021.86964830547</v>
      </c>
      <c r="ET63" s="90">
        <f t="shared" ca="1" si="406"/>
        <v>42619.380436891057</v>
      </c>
      <c r="EU63" s="90">
        <f t="shared" ca="1" si="406"/>
        <v>0</v>
      </c>
      <c r="EV63" s="90">
        <f t="shared" ca="1" si="406"/>
        <v>0</v>
      </c>
      <c r="EW63" s="90">
        <f t="shared" ca="1" si="406"/>
        <v>76182.782077467928</v>
      </c>
      <c r="EX63" s="90">
        <f t="shared" ca="1" si="406"/>
        <v>0</v>
      </c>
      <c r="EY63" s="90">
        <f t="shared" ca="1" si="406"/>
        <v>0</v>
      </c>
      <c r="EZ63" s="90">
        <f t="shared" ca="1" si="406"/>
        <v>0</v>
      </c>
      <c r="FA63" s="90">
        <f t="shared" ca="1" si="406"/>
        <v>0</v>
      </c>
      <c r="FB63" s="90">
        <f t="shared" ca="1" si="406"/>
        <v>0</v>
      </c>
      <c r="FC63" s="90">
        <f t="shared" ca="1" si="406"/>
        <v>0</v>
      </c>
      <c r="FD63" s="90">
        <f t="shared" ca="1" si="406"/>
        <v>0</v>
      </c>
      <c r="FE63" s="92">
        <f t="shared" ca="1" si="62"/>
        <v>102105.73456409234</v>
      </c>
      <c r="FF63" s="90">
        <f t="shared" ref="FF63:FV63" ca="1" si="407">$E63*FF$12</f>
        <v>0</v>
      </c>
      <c r="FG63" s="90">
        <f t="shared" ca="1" si="407"/>
        <v>14701.042791756739</v>
      </c>
      <c r="FH63" s="90">
        <f t="shared" ca="1" si="407"/>
        <v>0</v>
      </c>
      <c r="FI63" s="90">
        <f t="shared" ca="1" si="407"/>
        <v>0</v>
      </c>
      <c r="FJ63" s="90">
        <f t="shared" ca="1" si="407"/>
        <v>13166.131131364504</v>
      </c>
      <c r="FK63" s="90">
        <f t="shared" ca="1" si="407"/>
        <v>0</v>
      </c>
      <c r="FL63" s="90">
        <f t="shared" ca="1" si="407"/>
        <v>12347.511579155313</v>
      </c>
      <c r="FM63" s="90">
        <f t="shared" ca="1" si="407"/>
        <v>16235.954452148975</v>
      </c>
      <c r="FN63" s="90">
        <f t="shared" ca="1" si="407"/>
        <v>0</v>
      </c>
      <c r="FO63" s="90">
        <f t="shared" ca="1" si="407"/>
        <v>17617.374946501986</v>
      </c>
      <c r="FP63" s="90">
        <f t="shared" ca="1" si="407"/>
        <v>0</v>
      </c>
      <c r="FQ63" s="90">
        <f t="shared" ca="1" si="407"/>
        <v>0</v>
      </c>
      <c r="FR63" s="90">
        <f t="shared" ca="1" si="407"/>
        <v>0</v>
      </c>
      <c r="FS63" s="90">
        <f t="shared" ca="1" si="407"/>
        <v>28037.719663164829</v>
      </c>
      <c r="FT63" s="90">
        <f t="shared" ca="1" si="407"/>
        <v>0</v>
      </c>
      <c r="FU63" s="90">
        <f t="shared" ca="1" si="407"/>
        <v>0</v>
      </c>
      <c r="FV63" s="90">
        <f t="shared" ca="1" si="407"/>
        <v>0</v>
      </c>
      <c r="FW63" s="92">
        <f t="shared" ca="1" si="63"/>
        <v>660950.01553890074</v>
      </c>
      <c r="FX63" s="90">
        <f t="shared" ref="FX63:GR63" ca="1" si="408">$E63*FX$12</f>
        <v>0</v>
      </c>
      <c r="FY63" s="90">
        <f t="shared" ca="1" si="408"/>
        <v>10522.67216068899</v>
      </c>
      <c r="FZ63" s="90">
        <f t="shared" ca="1" si="408"/>
        <v>19919.742437090339</v>
      </c>
      <c r="GA63" s="90">
        <f t="shared" ca="1" si="408"/>
        <v>0</v>
      </c>
      <c r="GB63" s="90">
        <f t="shared" ca="1" si="408"/>
        <v>18760.031404793986</v>
      </c>
      <c r="GC63" s="90">
        <f t="shared" ca="1" si="408"/>
        <v>0</v>
      </c>
      <c r="GD63" s="90">
        <f t="shared" ca="1" si="408"/>
        <v>17276.283466414825</v>
      </c>
      <c r="GE63" s="90">
        <f t="shared" ca="1" si="408"/>
        <v>44665.92931741404</v>
      </c>
      <c r="GF63" s="90">
        <f t="shared" ca="1" si="408"/>
        <v>2694.6226926885906</v>
      </c>
      <c r="GG63" s="90">
        <f t="shared" ca="1" si="408"/>
        <v>538839.26566769625</v>
      </c>
      <c r="GH63" s="90">
        <f t="shared" ca="1" si="408"/>
        <v>0</v>
      </c>
      <c r="GI63" s="90">
        <f t="shared" ca="1" si="408"/>
        <v>0</v>
      </c>
      <c r="GJ63" s="90">
        <f t="shared" ca="1" si="408"/>
        <v>0</v>
      </c>
      <c r="GK63" s="90">
        <f t="shared" ca="1" si="408"/>
        <v>0</v>
      </c>
      <c r="GL63" s="90">
        <f t="shared" ca="1" si="408"/>
        <v>0</v>
      </c>
      <c r="GM63" s="90">
        <f t="shared" ca="1" si="408"/>
        <v>0</v>
      </c>
      <c r="GN63" s="90">
        <f t="shared" ca="1" si="408"/>
        <v>0</v>
      </c>
      <c r="GO63" s="90">
        <f t="shared" ca="1" si="408"/>
        <v>8271.4683921137093</v>
      </c>
      <c r="GP63" s="90">
        <f t="shared" ca="1" si="408"/>
        <v>0</v>
      </c>
      <c r="GQ63" s="90">
        <f t="shared" ca="1" si="408"/>
        <v>0</v>
      </c>
      <c r="GR63" s="90">
        <f t="shared" ca="1" si="408"/>
        <v>0</v>
      </c>
      <c r="GS63" s="92">
        <f t="shared" ca="1" si="64"/>
        <v>121769.65839111731</v>
      </c>
      <c r="GT63" s="90">
        <f t="shared" ref="GT63:HD63" ca="1" si="409">$E63*GT$12</f>
        <v>0</v>
      </c>
      <c r="GU63" s="90">
        <f t="shared" ca="1" si="409"/>
        <v>25650.079302554685</v>
      </c>
      <c r="GV63" s="90">
        <f t="shared" ca="1" si="409"/>
        <v>23501.202978005553</v>
      </c>
      <c r="GW63" s="90">
        <f t="shared" ca="1" si="409"/>
        <v>27423.754999007931</v>
      </c>
      <c r="GX63" s="90">
        <f t="shared" ca="1" si="409"/>
        <v>0</v>
      </c>
      <c r="GY63" s="90">
        <f t="shared" ca="1" si="409"/>
        <v>45194.621111549146</v>
      </c>
      <c r="GZ63" s="90">
        <f t="shared" ca="1" si="409"/>
        <v>0</v>
      </c>
      <c r="HA63" s="90">
        <f t="shared" ca="1" si="409"/>
        <v>0</v>
      </c>
      <c r="HB63" s="90">
        <f t="shared" ca="1" si="409"/>
        <v>0</v>
      </c>
      <c r="HC63" s="90">
        <f t="shared" ca="1" si="409"/>
        <v>0</v>
      </c>
      <c r="HD63" s="90">
        <f t="shared" ca="1" si="409"/>
        <v>0</v>
      </c>
      <c r="HE63" s="92">
        <f t="shared" ca="1" si="65"/>
        <v>206599.10948879484</v>
      </c>
      <c r="HF63" s="90">
        <f t="shared" ref="HF63:HU63" ca="1" si="410">$E63*HF$12</f>
        <v>0</v>
      </c>
      <c r="HG63" s="90">
        <f t="shared" ca="1" si="410"/>
        <v>0</v>
      </c>
      <c r="HH63" s="90">
        <f t="shared" ca="1" si="410"/>
        <v>0</v>
      </c>
      <c r="HI63" s="90">
        <f t="shared" ca="1" si="410"/>
        <v>0</v>
      </c>
      <c r="HJ63" s="90">
        <f t="shared" ca="1" si="410"/>
        <v>0</v>
      </c>
      <c r="HK63" s="90">
        <f t="shared" ca="1" si="410"/>
        <v>0</v>
      </c>
      <c r="HL63" s="90">
        <f t="shared" ca="1" si="410"/>
        <v>0</v>
      </c>
      <c r="HM63" s="90">
        <f t="shared" ca="1" si="410"/>
        <v>0</v>
      </c>
      <c r="HN63" s="90">
        <f t="shared" ca="1" si="410"/>
        <v>30612.960337822908</v>
      </c>
      <c r="HO63" s="90">
        <f t="shared" ca="1" si="410"/>
        <v>175986.14915097193</v>
      </c>
      <c r="HP63" s="90">
        <f t="shared" ca="1" si="410"/>
        <v>0</v>
      </c>
      <c r="HQ63" s="90">
        <f t="shared" ca="1" si="410"/>
        <v>0</v>
      </c>
      <c r="HR63" s="90">
        <f t="shared" ca="1" si="410"/>
        <v>0</v>
      </c>
      <c r="HS63" s="90">
        <f t="shared" ca="1" si="410"/>
        <v>0</v>
      </c>
      <c r="HT63" s="90">
        <f t="shared" ca="1" si="410"/>
        <v>0</v>
      </c>
      <c r="HU63" s="90">
        <f t="shared" ca="1" si="410"/>
        <v>0</v>
      </c>
      <c r="HV63" s="92">
        <f t="shared" ca="1" si="66"/>
        <v>62419.740855950891</v>
      </c>
      <c r="HW63" s="90">
        <f t="shared" ref="HW63:IE63" ca="1" si="411">$E63*HW$12</f>
        <v>62419.740855950891</v>
      </c>
      <c r="HX63" s="90">
        <f t="shared" ca="1" si="411"/>
        <v>0</v>
      </c>
      <c r="HY63" s="90">
        <f t="shared" ca="1" si="411"/>
        <v>0</v>
      </c>
      <c r="HZ63" s="90">
        <f t="shared" ca="1" si="411"/>
        <v>0</v>
      </c>
      <c r="IA63" s="90">
        <f t="shared" ca="1" si="411"/>
        <v>0</v>
      </c>
      <c r="IB63" s="90">
        <f t="shared" ca="1" si="411"/>
        <v>0</v>
      </c>
      <c r="IC63" s="90">
        <f t="shared" ca="1" si="411"/>
        <v>0</v>
      </c>
      <c r="ID63" s="90">
        <f t="shared" ca="1" si="411"/>
        <v>0</v>
      </c>
      <c r="IE63" s="90">
        <f t="shared" ca="1" si="411"/>
        <v>0</v>
      </c>
      <c r="IF63" s="92">
        <f t="shared" ca="1" si="149"/>
        <v>177060.58731324648</v>
      </c>
      <c r="IG63" s="90">
        <f t="shared" ref="IG63:IX63" ca="1" si="412">$E63*IG$12</f>
        <v>177060.58731324648</v>
      </c>
      <c r="IH63" s="90">
        <f t="shared" ca="1" si="412"/>
        <v>0</v>
      </c>
      <c r="II63" s="90">
        <f t="shared" ca="1" si="412"/>
        <v>0</v>
      </c>
      <c r="IJ63" s="90">
        <f t="shared" ca="1" si="412"/>
        <v>0</v>
      </c>
      <c r="IK63" s="90">
        <f t="shared" ca="1" si="412"/>
        <v>0</v>
      </c>
      <c r="IL63" s="90">
        <f t="shared" ca="1" si="412"/>
        <v>0</v>
      </c>
      <c r="IM63" s="90">
        <f t="shared" ca="1" si="412"/>
        <v>0</v>
      </c>
      <c r="IN63" s="90">
        <f t="shared" ca="1" si="412"/>
        <v>0</v>
      </c>
      <c r="IO63" s="90">
        <f t="shared" ca="1" si="412"/>
        <v>0</v>
      </c>
      <c r="IP63" s="90">
        <f t="shared" ca="1" si="412"/>
        <v>0</v>
      </c>
      <c r="IQ63" s="90">
        <f t="shared" ca="1" si="412"/>
        <v>0</v>
      </c>
      <c r="IR63" s="90">
        <f t="shared" ca="1" si="412"/>
        <v>0</v>
      </c>
      <c r="IS63" s="90">
        <f t="shared" ca="1" si="412"/>
        <v>0</v>
      </c>
      <c r="IT63" s="90">
        <f t="shared" ca="1" si="412"/>
        <v>0</v>
      </c>
      <c r="IU63" s="90">
        <f t="shared" ca="1" si="412"/>
        <v>0</v>
      </c>
      <c r="IV63" s="90">
        <f t="shared" ca="1" si="412"/>
        <v>0</v>
      </c>
      <c r="IW63" s="90">
        <f t="shared" ca="1" si="412"/>
        <v>0</v>
      </c>
      <c r="IX63" s="90">
        <f t="shared" ca="1" si="412"/>
        <v>0</v>
      </c>
      <c r="IY63" s="92">
        <f t="shared" ca="1" si="151"/>
        <v>339300.74981670571</v>
      </c>
      <c r="IZ63" s="90">
        <f t="shared" ref="IZ63:JS63" ca="1" si="413">$E63*IZ$12</f>
        <v>339300.74981670571</v>
      </c>
      <c r="JA63" s="90">
        <f t="shared" ca="1" si="413"/>
        <v>0</v>
      </c>
      <c r="JB63" s="90">
        <f t="shared" ca="1" si="413"/>
        <v>0</v>
      </c>
      <c r="JC63" s="90">
        <f t="shared" ca="1" si="413"/>
        <v>0</v>
      </c>
      <c r="JD63" s="90">
        <f t="shared" ca="1" si="413"/>
        <v>0</v>
      </c>
      <c r="JE63" s="90">
        <f t="shared" ca="1" si="413"/>
        <v>0</v>
      </c>
      <c r="JF63" s="90">
        <f t="shared" ca="1" si="413"/>
        <v>0</v>
      </c>
      <c r="JG63" s="90">
        <f t="shared" ca="1" si="413"/>
        <v>0</v>
      </c>
      <c r="JH63" s="90">
        <f t="shared" ca="1" si="413"/>
        <v>0</v>
      </c>
      <c r="JI63" s="90">
        <f t="shared" ca="1" si="413"/>
        <v>0</v>
      </c>
      <c r="JJ63" s="90">
        <f t="shared" ca="1" si="413"/>
        <v>0</v>
      </c>
      <c r="JK63" s="90">
        <f t="shared" ca="1" si="413"/>
        <v>0</v>
      </c>
      <c r="JL63" s="90">
        <f t="shared" ca="1" si="413"/>
        <v>0</v>
      </c>
      <c r="JM63" s="90">
        <f t="shared" ca="1" si="413"/>
        <v>0</v>
      </c>
      <c r="JN63" s="90">
        <f t="shared" ca="1" si="413"/>
        <v>0</v>
      </c>
      <c r="JO63" s="90">
        <f t="shared" ca="1" si="413"/>
        <v>0</v>
      </c>
      <c r="JP63" s="90">
        <f t="shared" ca="1" si="413"/>
        <v>0</v>
      </c>
      <c r="JQ63" s="90">
        <f t="shared" ca="1" si="413"/>
        <v>0</v>
      </c>
      <c r="JR63" s="90">
        <f t="shared" ca="1" si="413"/>
        <v>0</v>
      </c>
      <c r="JS63" s="90">
        <f t="shared" ca="1" si="413"/>
        <v>0</v>
      </c>
      <c r="JT63" s="92">
        <f t="shared" ca="1" si="153"/>
        <v>243539.31678223464</v>
      </c>
      <c r="JU63" s="90">
        <f t="shared" ref="JU63:LL63" ca="1" si="414">$E63*JU$12</f>
        <v>151222.90769664387</v>
      </c>
      <c r="JV63" s="90">
        <f t="shared" ca="1" si="414"/>
        <v>0</v>
      </c>
      <c r="JW63" s="90">
        <f t="shared" ca="1" si="414"/>
        <v>0</v>
      </c>
      <c r="JX63" s="90">
        <f t="shared" ca="1" si="414"/>
        <v>0</v>
      </c>
      <c r="JY63" s="90">
        <f t="shared" ca="1" si="414"/>
        <v>0</v>
      </c>
      <c r="JZ63" s="90">
        <f t="shared" ca="1" si="414"/>
        <v>0</v>
      </c>
      <c r="KA63" s="90">
        <f t="shared" ca="1" si="414"/>
        <v>0</v>
      </c>
      <c r="KB63" s="90">
        <f t="shared" ca="1" si="414"/>
        <v>0</v>
      </c>
      <c r="KC63" s="90">
        <f t="shared" ca="1" si="414"/>
        <v>0</v>
      </c>
      <c r="KD63" s="90">
        <f t="shared" ca="1" si="414"/>
        <v>0</v>
      </c>
      <c r="KE63" s="90">
        <f t="shared" ca="1" si="414"/>
        <v>0</v>
      </c>
      <c r="KF63" s="90">
        <f t="shared" ca="1" si="414"/>
        <v>0</v>
      </c>
      <c r="KG63" s="90">
        <f t="shared" ca="1" si="414"/>
        <v>0</v>
      </c>
      <c r="KH63" s="90">
        <f t="shared" ca="1" si="414"/>
        <v>0</v>
      </c>
      <c r="KI63" s="90">
        <f t="shared" ca="1" si="414"/>
        <v>0</v>
      </c>
      <c r="KJ63" s="90">
        <f t="shared" ca="1" si="414"/>
        <v>0</v>
      </c>
      <c r="KK63" s="90">
        <f t="shared" ca="1" si="414"/>
        <v>0</v>
      </c>
      <c r="KL63" s="90">
        <f t="shared" ca="1" si="414"/>
        <v>0</v>
      </c>
      <c r="KM63" s="90">
        <f t="shared" ca="1" si="414"/>
        <v>28634.62975331736</v>
      </c>
      <c r="KN63" s="90">
        <f t="shared" ca="1" si="414"/>
        <v>0</v>
      </c>
      <c r="KO63" s="90">
        <f t="shared" ca="1" si="414"/>
        <v>0</v>
      </c>
      <c r="KP63" s="90">
        <f t="shared" ca="1" si="414"/>
        <v>0</v>
      </c>
      <c r="KQ63" s="90">
        <f t="shared" ca="1" si="414"/>
        <v>0</v>
      </c>
      <c r="KR63" s="90">
        <f t="shared" ca="1" si="414"/>
        <v>0</v>
      </c>
      <c r="KS63" s="90">
        <f t="shared" ca="1" si="414"/>
        <v>0</v>
      </c>
      <c r="KT63" s="90">
        <f t="shared" ca="1" si="414"/>
        <v>0</v>
      </c>
      <c r="KU63" s="90">
        <f t="shared" ca="1" si="414"/>
        <v>0</v>
      </c>
      <c r="KV63" s="90">
        <f t="shared" ca="1" si="414"/>
        <v>0</v>
      </c>
      <c r="KW63" s="90">
        <f t="shared" ca="1" si="414"/>
        <v>0</v>
      </c>
      <c r="KX63" s="90">
        <f t="shared" ca="1" si="414"/>
        <v>0</v>
      </c>
      <c r="KY63" s="90">
        <f t="shared" ca="1" si="414"/>
        <v>0</v>
      </c>
      <c r="KZ63" s="90">
        <f t="shared" ca="1" si="414"/>
        <v>0</v>
      </c>
      <c r="LA63" s="90">
        <f t="shared" ca="1" si="414"/>
        <v>0</v>
      </c>
      <c r="LB63" s="90">
        <f t="shared" ca="1" si="414"/>
        <v>21505.817819495649</v>
      </c>
      <c r="LC63" s="90">
        <f t="shared" ca="1" si="414"/>
        <v>0</v>
      </c>
      <c r="LD63" s="90">
        <f t="shared" ca="1" si="414"/>
        <v>0</v>
      </c>
      <c r="LE63" s="90">
        <f t="shared" ca="1" si="414"/>
        <v>0</v>
      </c>
      <c r="LF63" s="90">
        <f t="shared" ca="1" si="414"/>
        <v>0</v>
      </c>
      <c r="LG63" s="90">
        <f t="shared" ca="1" si="414"/>
        <v>42175.961512777751</v>
      </c>
      <c r="LH63" s="90">
        <f t="shared" ca="1" si="414"/>
        <v>0</v>
      </c>
      <c r="LI63" s="90">
        <f t="shared" ca="1" si="414"/>
        <v>0</v>
      </c>
      <c r="LJ63" s="90">
        <f t="shared" ca="1" si="414"/>
        <v>0</v>
      </c>
      <c r="LK63" s="90">
        <f t="shared" ca="1" si="414"/>
        <v>0</v>
      </c>
      <c r="LL63" s="90">
        <f t="shared" ca="1" si="414"/>
        <v>0</v>
      </c>
      <c r="LM63" s="92">
        <f t="shared" ca="1" si="67"/>
        <v>229077.03802653888</v>
      </c>
      <c r="LN63" s="90">
        <f t="shared" ref="LN63:LR63" ca="1" si="415">$E63*LN$12</f>
        <v>229077.03802653888</v>
      </c>
      <c r="LO63" s="90">
        <f t="shared" ca="1" si="415"/>
        <v>0</v>
      </c>
      <c r="LP63" s="90">
        <f t="shared" ca="1" si="415"/>
        <v>0</v>
      </c>
      <c r="LQ63" s="90">
        <f t="shared" ca="1" si="415"/>
        <v>0</v>
      </c>
      <c r="LR63" s="90">
        <f t="shared" ca="1" si="415"/>
        <v>0</v>
      </c>
      <c r="LS63" s="92">
        <f t="shared" ca="1" si="68"/>
        <v>81435.590870810251</v>
      </c>
      <c r="LT63" s="90">
        <f t="shared" ref="LT63:MF63" ca="1" si="416">$E63*LT$12</f>
        <v>81435.590870810251</v>
      </c>
      <c r="LU63" s="90">
        <f t="shared" ca="1" si="416"/>
        <v>0</v>
      </c>
      <c r="LV63" s="90">
        <f t="shared" ca="1" si="416"/>
        <v>0</v>
      </c>
      <c r="LW63" s="90">
        <f t="shared" ca="1" si="416"/>
        <v>0</v>
      </c>
      <c r="LX63" s="90">
        <f t="shared" ca="1" si="416"/>
        <v>0</v>
      </c>
      <c r="LY63" s="90">
        <f t="shared" ca="1" si="416"/>
        <v>0</v>
      </c>
      <c r="LZ63" s="90">
        <f t="shared" ca="1" si="416"/>
        <v>0</v>
      </c>
      <c r="MA63" s="90">
        <f t="shared" ca="1" si="416"/>
        <v>0</v>
      </c>
      <c r="MB63" s="90">
        <f t="shared" ca="1" si="416"/>
        <v>0</v>
      </c>
      <c r="MC63" s="90">
        <f t="shared" ca="1" si="416"/>
        <v>0</v>
      </c>
      <c r="MD63" s="90">
        <f t="shared" ca="1" si="416"/>
        <v>0</v>
      </c>
      <c r="ME63" s="90">
        <f t="shared" ca="1" si="416"/>
        <v>0</v>
      </c>
      <c r="MF63" s="90">
        <f t="shared" ca="1" si="416"/>
        <v>0</v>
      </c>
      <c r="MG63" s="92">
        <f t="shared" ca="1" si="69"/>
        <v>92145.863345547172</v>
      </c>
      <c r="MH63" s="90">
        <f t="shared" ref="MH63:NB63" ca="1" si="417">$E63*MH$12</f>
        <v>92145.863345547172</v>
      </c>
      <c r="MI63" s="90">
        <f t="shared" ca="1" si="417"/>
        <v>0</v>
      </c>
      <c r="MJ63" s="90">
        <f t="shared" ca="1" si="417"/>
        <v>0</v>
      </c>
      <c r="MK63" s="90">
        <f t="shared" ca="1" si="417"/>
        <v>0</v>
      </c>
      <c r="ML63" s="90">
        <f t="shared" ca="1" si="417"/>
        <v>0</v>
      </c>
      <c r="MM63" s="90">
        <f t="shared" ca="1" si="417"/>
        <v>0</v>
      </c>
      <c r="MN63" s="90">
        <f t="shared" ca="1" si="417"/>
        <v>0</v>
      </c>
      <c r="MO63" s="90">
        <f t="shared" ca="1" si="417"/>
        <v>0</v>
      </c>
      <c r="MP63" s="90">
        <f t="shared" ca="1" si="417"/>
        <v>0</v>
      </c>
      <c r="MQ63" s="90">
        <f t="shared" ca="1" si="417"/>
        <v>0</v>
      </c>
      <c r="MR63" s="90">
        <f t="shared" ca="1" si="417"/>
        <v>0</v>
      </c>
      <c r="MS63" s="90">
        <f t="shared" ca="1" si="417"/>
        <v>0</v>
      </c>
      <c r="MT63" s="90">
        <f t="shared" ca="1" si="417"/>
        <v>0</v>
      </c>
      <c r="MU63" s="90">
        <f t="shared" ca="1" si="417"/>
        <v>0</v>
      </c>
      <c r="MV63" s="90">
        <f t="shared" ca="1" si="417"/>
        <v>0</v>
      </c>
      <c r="MW63" s="90">
        <f t="shared" ca="1" si="417"/>
        <v>0</v>
      </c>
      <c r="MX63" s="90">
        <f t="shared" ca="1" si="417"/>
        <v>0</v>
      </c>
      <c r="MY63" s="90">
        <f t="shared" ca="1" si="417"/>
        <v>0</v>
      </c>
      <c r="MZ63" s="90">
        <f t="shared" ca="1" si="417"/>
        <v>0</v>
      </c>
      <c r="NA63" s="90">
        <f t="shared" ca="1" si="417"/>
        <v>0</v>
      </c>
      <c r="NB63" s="90">
        <f t="shared" ca="1" si="417"/>
        <v>0</v>
      </c>
      <c r="NC63" s="92">
        <f t="shared" ca="1" si="70"/>
        <v>0</v>
      </c>
      <c r="ND63" s="90">
        <f t="shared" ref="ND63:NI63" ca="1" si="418">$E63*ND$12</f>
        <v>0</v>
      </c>
      <c r="NE63" s="90">
        <f t="shared" ca="1" si="418"/>
        <v>0</v>
      </c>
      <c r="NF63" s="90">
        <f t="shared" ca="1" si="418"/>
        <v>0</v>
      </c>
      <c r="NG63" s="90">
        <f t="shared" ca="1" si="418"/>
        <v>0</v>
      </c>
      <c r="NH63" s="90">
        <f t="shared" ca="1" si="418"/>
        <v>0</v>
      </c>
      <c r="NI63" s="90">
        <f t="shared" ca="1" si="418"/>
        <v>0</v>
      </c>
      <c r="NJ63" s="93">
        <f t="shared" ca="1" si="159"/>
        <v>3936724.3720000004</v>
      </c>
      <c r="NK63" s="94">
        <f ca="1">E63-NJ63</f>
        <v>0</v>
      </c>
    </row>
    <row r="64" spans="1:375" ht="18.75" customHeight="1" x14ac:dyDescent="0.25">
      <c r="A64" s="67">
        <v>90118</v>
      </c>
      <c r="B64" s="202" t="s">
        <v>707</v>
      </c>
      <c r="C64" s="90">
        <f ca="1">IFERROR(HLOOKUP($A64,Náklady_2018!$D$1:$MN$27,24,FALSE),0)</f>
        <v>2422548.2000000002</v>
      </c>
      <c r="D64" s="19"/>
      <c r="E64" s="19"/>
      <c r="F64" s="91" t="str">
        <f>F4</f>
        <v>FTE</v>
      </c>
      <c r="G64" s="92">
        <f t="shared" ca="1" si="58"/>
        <v>234406.93981697439</v>
      </c>
      <c r="H64" s="90">
        <f ca="1">$C64*H$4</f>
        <v>0</v>
      </c>
      <c r="I64" s="90">
        <f t="shared" ref="I64:BT64" ca="1" si="419">$C64*I$4</f>
        <v>0</v>
      </c>
      <c r="J64" s="90">
        <f t="shared" ca="1" si="419"/>
        <v>15358.191389295176</v>
      </c>
      <c r="K64" s="90">
        <f t="shared" ca="1" si="419"/>
        <v>0</v>
      </c>
      <c r="L64" s="90">
        <f t="shared" ca="1" si="419"/>
        <v>0</v>
      </c>
      <c r="M64" s="90">
        <f t="shared" ca="1" si="419"/>
        <v>0</v>
      </c>
      <c r="N64" s="90">
        <f t="shared" ca="1" si="419"/>
        <v>22325.040484049492</v>
      </c>
      <c r="O64" s="90">
        <f t="shared" ca="1" si="419"/>
        <v>0</v>
      </c>
      <c r="P64" s="90">
        <f t="shared" ca="1" si="419"/>
        <v>0</v>
      </c>
      <c r="Q64" s="90">
        <f t="shared" ca="1" si="419"/>
        <v>0</v>
      </c>
      <c r="R64" s="90">
        <f t="shared" ca="1" si="419"/>
        <v>0</v>
      </c>
      <c r="S64" s="90">
        <f t="shared" ca="1" si="419"/>
        <v>16411.598125271776</v>
      </c>
      <c r="T64" s="90">
        <f t="shared" ca="1" si="419"/>
        <v>0</v>
      </c>
      <c r="U64" s="90">
        <f t="shared" ca="1" si="419"/>
        <v>0</v>
      </c>
      <c r="V64" s="90">
        <f t="shared" ca="1" si="419"/>
        <v>11168.505507570069</v>
      </c>
      <c r="W64" s="90">
        <f t="shared" ca="1" si="419"/>
        <v>19583.788864292212</v>
      </c>
      <c r="X64" s="90">
        <f t="shared" ca="1" si="419"/>
        <v>0</v>
      </c>
      <c r="Y64" s="90">
        <f t="shared" ca="1" si="419"/>
        <v>0</v>
      </c>
      <c r="Z64" s="90">
        <f t="shared" ca="1" si="419"/>
        <v>0</v>
      </c>
      <c r="AA64" s="90">
        <f t="shared" ca="1" si="419"/>
        <v>18518.411597224971</v>
      </c>
      <c r="AB64" s="90">
        <f t="shared" ca="1" si="419"/>
        <v>0</v>
      </c>
      <c r="AC64" s="90">
        <f t="shared" ca="1" si="419"/>
        <v>0</v>
      </c>
      <c r="AD64" s="90">
        <f t="shared" ca="1" si="419"/>
        <v>105364.61465984111</v>
      </c>
      <c r="AE64" s="90">
        <f t="shared" ca="1" si="419"/>
        <v>0</v>
      </c>
      <c r="AF64" s="90">
        <f t="shared" ca="1" si="419"/>
        <v>0</v>
      </c>
      <c r="AG64" s="90">
        <f t="shared" ca="1" si="419"/>
        <v>0</v>
      </c>
      <c r="AH64" s="90">
        <f t="shared" ca="1" si="419"/>
        <v>0</v>
      </c>
      <c r="AI64" s="90">
        <f t="shared" ca="1" si="419"/>
        <v>0</v>
      </c>
      <c r="AJ64" s="90">
        <f t="shared" ca="1" si="419"/>
        <v>0</v>
      </c>
      <c r="AK64" s="90">
        <f t="shared" ca="1" si="419"/>
        <v>0</v>
      </c>
      <c r="AL64" s="90">
        <f t="shared" ca="1" si="419"/>
        <v>0</v>
      </c>
      <c r="AM64" s="90">
        <f t="shared" ca="1" si="419"/>
        <v>0</v>
      </c>
      <c r="AN64" s="90">
        <f t="shared" ca="1" si="419"/>
        <v>0</v>
      </c>
      <c r="AO64" s="90">
        <f t="shared" ca="1" si="419"/>
        <v>0</v>
      </c>
      <c r="AP64" s="90">
        <f t="shared" ca="1" si="419"/>
        <v>0</v>
      </c>
      <c r="AQ64" s="90">
        <f t="shared" ca="1" si="419"/>
        <v>0</v>
      </c>
      <c r="AR64" s="90">
        <f t="shared" ca="1" si="419"/>
        <v>0</v>
      </c>
      <c r="AS64" s="90">
        <f t="shared" ca="1" si="419"/>
        <v>0</v>
      </c>
      <c r="AT64" s="90">
        <f t="shared" ca="1" si="419"/>
        <v>13371.083228248412</v>
      </c>
      <c r="AU64" s="90">
        <f t="shared" ca="1" si="419"/>
        <v>0</v>
      </c>
      <c r="AV64" s="90">
        <f t="shared" ca="1" si="419"/>
        <v>0</v>
      </c>
      <c r="AW64" s="90">
        <f t="shared" ca="1" si="419"/>
        <v>0</v>
      </c>
      <c r="AX64" s="90">
        <f t="shared" ca="1" si="419"/>
        <v>12305.705961181169</v>
      </c>
      <c r="AY64" s="90">
        <f t="shared" ca="1" si="419"/>
        <v>0</v>
      </c>
      <c r="AZ64" s="90">
        <f t="shared" ca="1" si="419"/>
        <v>0</v>
      </c>
      <c r="BA64" s="90">
        <f t="shared" ca="1" si="419"/>
        <v>0</v>
      </c>
      <c r="BB64" s="90">
        <f t="shared" ca="1" si="419"/>
        <v>0</v>
      </c>
      <c r="BC64" s="90">
        <f t="shared" ca="1" si="419"/>
        <v>0</v>
      </c>
      <c r="BD64" s="92">
        <f t="shared" ca="1" si="419"/>
        <v>210908.78728604186</v>
      </c>
      <c r="BE64" s="90">
        <f t="shared" ca="1" si="419"/>
        <v>0</v>
      </c>
      <c r="BF64" s="90">
        <f t="shared" ca="1" si="419"/>
        <v>24599.441391271695</v>
      </c>
      <c r="BG64" s="90">
        <f t="shared" ca="1" si="419"/>
        <v>0</v>
      </c>
      <c r="BH64" s="90">
        <f t="shared" ca="1" si="419"/>
        <v>0</v>
      </c>
      <c r="BI64" s="90">
        <f t="shared" ca="1" si="419"/>
        <v>16579.185560540776</v>
      </c>
      <c r="BJ64" s="90">
        <f t="shared" ca="1" si="419"/>
        <v>0</v>
      </c>
      <c r="BK64" s="90">
        <f t="shared" ca="1" si="419"/>
        <v>0</v>
      </c>
      <c r="BL64" s="90">
        <f t="shared" ca="1" si="419"/>
        <v>0</v>
      </c>
      <c r="BM64" s="90">
        <f t="shared" ca="1" si="419"/>
        <v>0</v>
      </c>
      <c r="BN64" s="90">
        <f t="shared" ca="1" si="419"/>
        <v>20601.284006996881</v>
      </c>
      <c r="BO64" s="90">
        <f t="shared" ca="1" si="419"/>
        <v>0</v>
      </c>
      <c r="BP64" s="90">
        <f t="shared" ca="1" si="419"/>
        <v>0</v>
      </c>
      <c r="BQ64" s="90">
        <f t="shared" ca="1" si="419"/>
        <v>0</v>
      </c>
      <c r="BR64" s="90">
        <f t="shared" ca="1" si="419"/>
        <v>13227.436855160695</v>
      </c>
      <c r="BS64" s="90">
        <f t="shared" ca="1" si="419"/>
        <v>0</v>
      </c>
      <c r="BT64" s="90">
        <f t="shared" ca="1" si="419"/>
        <v>0</v>
      </c>
      <c r="BU64" s="90">
        <f t="shared" ref="BU64:EF64" ca="1" si="420">$C64*BU$4</f>
        <v>0</v>
      </c>
      <c r="BV64" s="90">
        <f t="shared" ca="1" si="420"/>
        <v>10773.477981578846</v>
      </c>
      <c r="BW64" s="90">
        <f t="shared" ca="1" si="420"/>
        <v>0</v>
      </c>
      <c r="BX64" s="90">
        <f t="shared" ca="1" si="420"/>
        <v>0</v>
      </c>
      <c r="BY64" s="90">
        <f t="shared" ca="1" si="420"/>
        <v>116006.41679942288</v>
      </c>
      <c r="BZ64" s="90">
        <f t="shared" ca="1" si="420"/>
        <v>0</v>
      </c>
      <c r="CA64" s="90">
        <f t="shared" ca="1" si="420"/>
        <v>0</v>
      </c>
      <c r="CB64" s="90">
        <f t="shared" ca="1" si="420"/>
        <v>0</v>
      </c>
      <c r="CC64" s="90">
        <f t="shared" ca="1" si="420"/>
        <v>9121.5446910700884</v>
      </c>
      <c r="CD64" s="90">
        <f t="shared" ca="1" si="420"/>
        <v>0</v>
      </c>
      <c r="CE64" s="90">
        <f t="shared" ca="1" si="420"/>
        <v>0</v>
      </c>
      <c r="CF64" s="90">
        <f t="shared" ca="1" si="420"/>
        <v>0</v>
      </c>
      <c r="CG64" s="92">
        <f t="shared" ca="1" si="420"/>
        <v>81363.69982310156</v>
      </c>
      <c r="CH64" s="90">
        <f t="shared" ca="1" si="420"/>
        <v>0</v>
      </c>
      <c r="CI64" s="90">
        <f t="shared" ca="1" si="420"/>
        <v>5925.4128898683648</v>
      </c>
      <c r="CJ64" s="90">
        <f t="shared" ca="1" si="420"/>
        <v>8846.2224759852961</v>
      </c>
      <c r="CK64" s="90">
        <f t="shared" ca="1" si="420"/>
        <v>7385.8176829268305</v>
      </c>
      <c r="CL64" s="90">
        <f t="shared" ca="1" si="420"/>
        <v>6883.0553771198174</v>
      </c>
      <c r="CM64" s="90">
        <f t="shared" ca="1" si="420"/>
        <v>6212.7056360438019</v>
      </c>
      <c r="CN64" s="90">
        <f t="shared" ca="1" si="420"/>
        <v>2430.0178114005616</v>
      </c>
      <c r="CO64" s="90">
        <f t="shared" ca="1" si="420"/>
        <v>11623.385689014511</v>
      </c>
      <c r="CP64" s="90">
        <f t="shared" ca="1" si="420"/>
        <v>5326.8863353362067</v>
      </c>
      <c r="CQ64" s="90">
        <f t="shared" ca="1" si="420"/>
        <v>5243.0926177017045</v>
      </c>
      <c r="CR64" s="90">
        <f t="shared" ca="1" si="420"/>
        <v>4141.8037573625334</v>
      </c>
      <c r="CS64" s="90">
        <f t="shared" ca="1" si="420"/>
        <v>4608.6544698976177</v>
      </c>
      <c r="CT64" s="90">
        <f t="shared" ca="1" si="420"/>
        <v>12736.645080444325</v>
      </c>
      <c r="CU64" s="90">
        <f t="shared" ca="1" si="420"/>
        <v>0</v>
      </c>
      <c r="CV64" s="90">
        <f t="shared" ca="1" si="420"/>
        <v>0</v>
      </c>
      <c r="CW64" s="90">
        <f t="shared" ca="1" si="420"/>
        <v>0</v>
      </c>
      <c r="CX64" s="90">
        <f t="shared" ca="1" si="420"/>
        <v>0</v>
      </c>
      <c r="CY64" s="92">
        <f t="shared" ca="1" si="420"/>
        <v>169191.48643515041</v>
      </c>
      <c r="CZ64" s="90">
        <f t="shared" ca="1" si="420"/>
        <v>0</v>
      </c>
      <c r="DA64" s="90">
        <f t="shared" ca="1" si="420"/>
        <v>26514.726365774601</v>
      </c>
      <c r="DB64" s="90">
        <f t="shared" ca="1" si="420"/>
        <v>12988.026233347829</v>
      </c>
      <c r="DC64" s="90">
        <f t="shared" ca="1" si="420"/>
        <v>19081.026558485199</v>
      </c>
      <c r="DD64" s="90">
        <f t="shared" ca="1" si="420"/>
        <v>0</v>
      </c>
      <c r="DE64" s="90">
        <f t="shared" ca="1" si="420"/>
        <v>0</v>
      </c>
      <c r="DF64" s="90">
        <f t="shared" ca="1" si="420"/>
        <v>0</v>
      </c>
      <c r="DG64" s="90">
        <f t="shared" ca="1" si="420"/>
        <v>0</v>
      </c>
      <c r="DH64" s="90">
        <f t="shared" ca="1" si="420"/>
        <v>9013.8099112543005</v>
      </c>
      <c r="DI64" s="90">
        <f t="shared" ca="1" si="420"/>
        <v>33266.105900897346</v>
      </c>
      <c r="DJ64" s="90">
        <f t="shared" ca="1" si="420"/>
        <v>0</v>
      </c>
      <c r="DK64" s="90">
        <f t="shared" ca="1" si="420"/>
        <v>0</v>
      </c>
      <c r="DL64" s="90">
        <f t="shared" ca="1" si="420"/>
        <v>0</v>
      </c>
      <c r="DM64" s="90">
        <f t="shared" ca="1" si="420"/>
        <v>0</v>
      </c>
      <c r="DN64" s="90">
        <f t="shared" ca="1" si="420"/>
        <v>16531.303436178208</v>
      </c>
      <c r="DO64" s="90">
        <f t="shared" ca="1" si="420"/>
        <v>0</v>
      </c>
      <c r="DP64" s="90">
        <f t="shared" ca="1" si="420"/>
        <v>0</v>
      </c>
      <c r="DQ64" s="90">
        <f t="shared" ca="1" si="420"/>
        <v>16112.334848005696</v>
      </c>
      <c r="DR64" s="90">
        <f t="shared" ca="1" si="420"/>
        <v>4907.9177471636958</v>
      </c>
      <c r="DS64" s="90">
        <f t="shared" ca="1" si="420"/>
        <v>8930.0161936197983</v>
      </c>
      <c r="DT64" s="90">
        <f t="shared" ca="1" si="420"/>
        <v>12808.468266988182</v>
      </c>
      <c r="DU64" s="90">
        <f t="shared" ca="1" si="420"/>
        <v>9037.7509734355863</v>
      </c>
      <c r="DV64" s="92">
        <f t="shared" ca="1" si="420"/>
        <v>85649.149953551823</v>
      </c>
      <c r="DW64" s="90">
        <f t="shared" ca="1" si="420"/>
        <v>0</v>
      </c>
      <c r="DX64" s="90">
        <f t="shared" ca="1" si="420"/>
        <v>26897.783360675185</v>
      </c>
      <c r="DY64" s="90">
        <f t="shared" ca="1" si="420"/>
        <v>31721.907390204378</v>
      </c>
      <c r="DZ64" s="90">
        <f t="shared" ca="1" si="420"/>
        <v>27029.459202672257</v>
      </c>
      <c r="EA64" s="90">
        <f t="shared" ca="1" si="420"/>
        <v>0</v>
      </c>
      <c r="EB64" s="92">
        <f t="shared" ca="1" si="420"/>
        <v>211291.84428094243</v>
      </c>
      <c r="EC64" s="90">
        <f t="shared" ca="1" si="420"/>
        <v>0</v>
      </c>
      <c r="ED64" s="90">
        <f t="shared" ca="1" si="420"/>
        <v>14795.576428034947</v>
      </c>
      <c r="EE64" s="90">
        <f t="shared" ca="1" si="420"/>
        <v>9085.6330977981597</v>
      </c>
      <c r="EF64" s="90">
        <f t="shared" ca="1" si="420"/>
        <v>13395.024290429696</v>
      </c>
      <c r="EG64" s="90">
        <f t="shared" ref="EG64:GR64" ca="1" si="421">$C64*EG$4</f>
        <v>9744.0123077835342</v>
      </c>
      <c r="EH64" s="90">
        <f t="shared" ca="1" si="421"/>
        <v>16088.393785824408</v>
      </c>
      <c r="EI64" s="90">
        <f t="shared" ca="1" si="421"/>
        <v>12569.057645175319</v>
      </c>
      <c r="EJ64" s="90">
        <f t="shared" ca="1" si="421"/>
        <v>14915.281738941379</v>
      </c>
      <c r="EK64" s="90">
        <f t="shared" ca="1" si="421"/>
        <v>8487.1065432660016</v>
      </c>
      <c r="EL64" s="90">
        <f t="shared" ca="1" si="421"/>
        <v>11120.623383207496</v>
      </c>
      <c r="EM64" s="90">
        <f t="shared" ca="1" si="421"/>
        <v>5255.0631487923474</v>
      </c>
      <c r="EN64" s="90">
        <f t="shared" ca="1" si="421"/>
        <v>7840.69786437127</v>
      </c>
      <c r="EO64" s="90">
        <f t="shared" ca="1" si="421"/>
        <v>13263.348448432624</v>
      </c>
      <c r="EP64" s="90">
        <f t="shared" ca="1" si="421"/>
        <v>0</v>
      </c>
      <c r="EQ64" s="90">
        <f t="shared" ca="1" si="421"/>
        <v>0</v>
      </c>
      <c r="ER64" s="90">
        <f t="shared" ca="1" si="421"/>
        <v>0</v>
      </c>
      <c r="ES64" s="90">
        <f t="shared" ca="1" si="421"/>
        <v>6332.4109469502328</v>
      </c>
      <c r="ET64" s="90">
        <f t="shared" ca="1" si="421"/>
        <v>23534.064124204455</v>
      </c>
      <c r="EU64" s="90">
        <f t="shared" ca="1" si="421"/>
        <v>0</v>
      </c>
      <c r="EV64" s="90">
        <f t="shared" ca="1" si="421"/>
        <v>0</v>
      </c>
      <c r="EW64" s="90">
        <f t="shared" ca="1" si="421"/>
        <v>44865.550527730571</v>
      </c>
      <c r="EX64" s="90">
        <f t="shared" ca="1" si="421"/>
        <v>0</v>
      </c>
      <c r="EY64" s="90">
        <f t="shared" ca="1" si="421"/>
        <v>0</v>
      </c>
      <c r="EZ64" s="90">
        <f t="shared" ca="1" si="421"/>
        <v>0</v>
      </c>
      <c r="FA64" s="90">
        <f t="shared" ca="1" si="421"/>
        <v>0</v>
      </c>
      <c r="FB64" s="90">
        <f t="shared" ca="1" si="421"/>
        <v>0</v>
      </c>
      <c r="FC64" s="90">
        <f t="shared" ca="1" si="421"/>
        <v>0</v>
      </c>
      <c r="FD64" s="90">
        <f t="shared" ca="1" si="421"/>
        <v>0</v>
      </c>
      <c r="FE64" s="92">
        <f t="shared" ca="1" si="421"/>
        <v>68806.612709016888</v>
      </c>
      <c r="FF64" s="90">
        <f t="shared" ca="1" si="421"/>
        <v>0</v>
      </c>
      <c r="FG64" s="90">
        <f t="shared" ca="1" si="421"/>
        <v>10318.597800134405</v>
      </c>
      <c r="FH64" s="90">
        <f t="shared" ca="1" si="421"/>
        <v>0</v>
      </c>
      <c r="FI64" s="90">
        <f t="shared" ca="1" si="421"/>
        <v>0</v>
      </c>
      <c r="FJ64" s="90">
        <f t="shared" ca="1" si="421"/>
        <v>9241.2500019765193</v>
      </c>
      <c r="FK64" s="90">
        <f t="shared" ca="1" si="421"/>
        <v>0</v>
      </c>
      <c r="FL64" s="90">
        <f t="shared" ca="1" si="421"/>
        <v>8666.6645096256489</v>
      </c>
      <c r="FM64" s="90">
        <f t="shared" ca="1" si="421"/>
        <v>11395.94559829229</v>
      </c>
      <c r="FN64" s="90">
        <f t="shared" ca="1" si="421"/>
        <v>0</v>
      </c>
      <c r="FO64" s="90">
        <f t="shared" ca="1" si="421"/>
        <v>10713.625326125628</v>
      </c>
      <c r="FP64" s="90">
        <f t="shared" ca="1" si="421"/>
        <v>0</v>
      </c>
      <c r="FQ64" s="90">
        <f t="shared" ca="1" si="421"/>
        <v>0</v>
      </c>
      <c r="FR64" s="90">
        <f t="shared" ca="1" si="421"/>
        <v>0</v>
      </c>
      <c r="FS64" s="90">
        <f t="shared" ca="1" si="421"/>
        <v>18470.529472862396</v>
      </c>
      <c r="FT64" s="90">
        <f t="shared" ca="1" si="421"/>
        <v>0</v>
      </c>
      <c r="FU64" s="90">
        <f t="shared" ca="1" si="421"/>
        <v>0</v>
      </c>
      <c r="FV64" s="90">
        <f t="shared" ca="1" si="421"/>
        <v>0</v>
      </c>
      <c r="FW64" s="92">
        <f t="shared" ca="1" si="421"/>
        <v>370655.52469067485</v>
      </c>
      <c r="FX64" s="90">
        <f t="shared" ca="1" si="421"/>
        <v>0</v>
      </c>
      <c r="FY64" s="90">
        <f t="shared" ca="1" si="421"/>
        <v>7385.8176829268305</v>
      </c>
      <c r="FZ64" s="90">
        <f t="shared" ca="1" si="421"/>
        <v>13981.580313871213</v>
      </c>
      <c r="GA64" s="90">
        <f t="shared" ca="1" si="421"/>
        <v>0</v>
      </c>
      <c r="GB64" s="90">
        <f t="shared" ca="1" si="421"/>
        <v>13167.584199707477</v>
      </c>
      <c r="GC64" s="90">
        <f t="shared" ca="1" si="421"/>
        <v>0</v>
      </c>
      <c r="GD64" s="90">
        <f t="shared" ca="1" si="421"/>
        <v>12126.147994821524</v>
      </c>
      <c r="GE64" s="90">
        <f t="shared" ca="1" si="421"/>
        <v>30584.70693659328</v>
      </c>
      <c r="GF64" s="90">
        <f t="shared" ca="1" si="421"/>
        <v>1580.1101039648972</v>
      </c>
      <c r="GG64" s="90">
        <f t="shared" ca="1" si="421"/>
        <v>286023.86987982772</v>
      </c>
      <c r="GH64" s="90">
        <f t="shared" ca="1" si="421"/>
        <v>0</v>
      </c>
      <c r="GI64" s="90">
        <f t="shared" ca="1" si="421"/>
        <v>0</v>
      </c>
      <c r="GJ64" s="90">
        <f t="shared" ca="1" si="421"/>
        <v>0</v>
      </c>
      <c r="GK64" s="90">
        <f t="shared" ca="1" si="421"/>
        <v>0</v>
      </c>
      <c r="GL64" s="90">
        <f t="shared" ca="1" si="421"/>
        <v>0</v>
      </c>
      <c r="GM64" s="90">
        <f t="shared" ca="1" si="421"/>
        <v>0</v>
      </c>
      <c r="GN64" s="90">
        <f t="shared" ca="1" si="421"/>
        <v>0</v>
      </c>
      <c r="GO64" s="90">
        <f t="shared" ca="1" si="421"/>
        <v>5805.707578961933</v>
      </c>
      <c r="GP64" s="90">
        <f t="shared" ca="1" si="421"/>
        <v>0</v>
      </c>
      <c r="GQ64" s="90">
        <f t="shared" ca="1" si="421"/>
        <v>0</v>
      </c>
      <c r="GR64" s="90">
        <f t="shared" ca="1" si="421"/>
        <v>0</v>
      </c>
      <c r="GS64" s="92">
        <f t="shared" ref="GS64:JD64" ca="1" si="422">$C64*GS$4</f>
        <v>80597.585833300414</v>
      </c>
      <c r="GT64" s="90">
        <f t="shared" ca="1" si="422"/>
        <v>0</v>
      </c>
      <c r="GU64" s="90">
        <f t="shared" ca="1" si="422"/>
        <v>17860.032387239597</v>
      </c>
      <c r="GV64" s="90">
        <f t="shared" ca="1" si="422"/>
        <v>16495.391842906276</v>
      </c>
      <c r="GW64" s="90">
        <f t="shared" ca="1" si="422"/>
        <v>19236.64346266356</v>
      </c>
      <c r="GX64" s="90">
        <f t="shared" ca="1" si="422"/>
        <v>0</v>
      </c>
      <c r="GY64" s="90">
        <f t="shared" ca="1" si="422"/>
        <v>27005.518140490971</v>
      </c>
      <c r="GZ64" s="90">
        <f t="shared" ca="1" si="422"/>
        <v>0</v>
      </c>
      <c r="HA64" s="90">
        <f t="shared" ca="1" si="422"/>
        <v>0</v>
      </c>
      <c r="HB64" s="90">
        <f t="shared" ca="1" si="422"/>
        <v>0</v>
      </c>
      <c r="HC64" s="90">
        <f t="shared" ca="1" si="422"/>
        <v>0</v>
      </c>
      <c r="HD64" s="90">
        <f t="shared" ca="1" si="422"/>
        <v>0</v>
      </c>
      <c r="HE64" s="92">
        <f t="shared" ca="1" si="422"/>
        <v>110571.79568427087</v>
      </c>
      <c r="HF64" s="90">
        <f t="shared" ca="1" si="422"/>
        <v>0</v>
      </c>
      <c r="HG64" s="90">
        <f t="shared" ca="1" si="422"/>
        <v>0</v>
      </c>
      <c r="HH64" s="90">
        <f t="shared" ca="1" si="422"/>
        <v>0</v>
      </c>
      <c r="HI64" s="90">
        <f t="shared" ca="1" si="422"/>
        <v>0</v>
      </c>
      <c r="HJ64" s="90">
        <f t="shared" ca="1" si="422"/>
        <v>0</v>
      </c>
      <c r="HK64" s="90">
        <f t="shared" ca="1" si="422"/>
        <v>0</v>
      </c>
      <c r="HL64" s="90">
        <f t="shared" ca="1" si="422"/>
        <v>0</v>
      </c>
      <c r="HM64" s="90">
        <f t="shared" ca="1" si="422"/>
        <v>0</v>
      </c>
      <c r="HN64" s="90">
        <f t="shared" ca="1" si="422"/>
        <v>16615.097153812709</v>
      </c>
      <c r="HO64" s="90">
        <f t="shared" ca="1" si="422"/>
        <v>93956.698530458161</v>
      </c>
      <c r="HP64" s="90">
        <f t="shared" ca="1" si="422"/>
        <v>0</v>
      </c>
      <c r="HQ64" s="90">
        <f t="shared" ca="1" si="422"/>
        <v>0</v>
      </c>
      <c r="HR64" s="90">
        <f t="shared" ca="1" si="422"/>
        <v>0</v>
      </c>
      <c r="HS64" s="90">
        <f t="shared" ca="1" si="422"/>
        <v>0</v>
      </c>
      <c r="HT64" s="90">
        <f t="shared" ca="1" si="422"/>
        <v>0</v>
      </c>
      <c r="HU64" s="90">
        <f t="shared" ca="1" si="422"/>
        <v>0</v>
      </c>
      <c r="HV64" s="92">
        <f t="shared" ca="1" si="422"/>
        <v>42986.177146499584</v>
      </c>
      <c r="HW64" s="90">
        <f t="shared" ca="1" si="422"/>
        <v>42986.177146499584</v>
      </c>
      <c r="HX64" s="90">
        <f t="shared" ca="1" si="422"/>
        <v>0</v>
      </c>
      <c r="HY64" s="90">
        <f t="shared" ca="1" si="422"/>
        <v>0</v>
      </c>
      <c r="HZ64" s="90">
        <f t="shared" ca="1" si="422"/>
        <v>0</v>
      </c>
      <c r="IA64" s="90">
        <f t="shared" ca="1" si="422"/>
        <v>0</v>
      </c>
      <c r="IB64" s="90">
        <f t="shared" ca="1" si="422"/>
        <v>0</v>
      </c>
      <c r="IC64" s="90">
        <f t="shared" ca="1" si="422"/>
        <v>0</v>
      </c>
      <c r="ID64" s="90">
        <f t="shared" ca="1" si="422"/>
        <v>0</v>
      </c>
      <c r="IE64" s="90">
        <f t="shared" ca="1" si="422"/>
        <v>0</v>
      </c>
      <c r="IF64" s="92">
        <f t="shared" ca="1" si="422"/>
        <v>124278.05378305729</v>
      </c>
      <c r="IG64" s="90">
        <f t="shared" ca="1" si="422"/>
        <v>124278.05378305729</v>
      </c>
      <c r="IH64" s="90">
        <f t="shared" ca="1" si="422"/>
        <v>0</v>
      </c>
      <c r="II64" s="90">
        <f t="shared" ca="1" si="422"/>
        <v>0</v>
      </c>
      <c r="IJ64" s="90">
        <f t="shared" ca="1" si="422"/>
        <v>0</v>
      </c>
      <c r="IK64" s="90">
        <f t="shared" ca="1" si="422"/>
        <v>0</v>
      </c>
      <c r="IL64" s="90">
        <f t="shared" ca="1" si="422"/>
        <v>0</v>
      </c>
      <c r="IM64" s="90">
        <f t="shared" ca="1" si="422"/>
        <v>0</v>
      </c>
      <c r="IN64" s="90">
        <f t="shared" ca="1" si="422"/>
        <v>0</v>
      </c>
      <c r="IO64" s="90">
        <f t="shared" ca="1" si="422"/>
        <v>0</v>
      </c>
      <c r="IP64" s="90">
        <f t="shared" ca="1" si="422"/>
        <v>0</v>
      </c>
      <c r="IQ64" s="90">
        <f t="shared" ca="1" si="422"/>
        <v>0</v>
      </c>
      <c r="IR64" s="90">
        <f t="shared" ca="1" si="422"/>
        <v>0</v>
      </c>
      <c r="IS64" s="90">
        <f t="shared" ca="1" si="422"/>
        <v>0</v>
      </c>
      <c r="IT64" s="90">
        <f t="shared" ca="1" si="422"/>
        <v>0</v>
      </c>
      <c r="IU64" s="90">
        <f t="shared" ca="1" si="422"/>
        <v>0</v>
      </c>
      <c r="IV64" s="90">
        <f t="shared" ca="1" si="422"/>
        <v>0</v>
      </c>
      <c r="IW64" s="90">
        <f t="shared" ca="1" si="422"/>
        <v>0</v>
      </c>
      <c r="IX64" s="90">
        <f t="shared" ca="1" si="422"/>
        <v>0</v>
      </c>
      <c r="IY64" s="92">
        <f t="shared" ca="1" si="422"/>
        <v>238022.04020634864</v>
      </c>
      <c r="IZ64" s="90">
        <f t="shared" ca="1" si="422"/>
        <v>238022.04020634864</v>
      </c>
      <c r="JA64" s="90">
        <f t="shared" ca="1" si="422"/>
        <v>0</v>
      </c>
      <c r="JB64" s="90">
        <f t="shared" ca="1" si="422"/>
        <v>0</v>
      </c>
      <c r="JC64" s="90">
        <f t="shared" ca="1" si="422"/>
        <v>0</v>
      </c>
      <c r="JD64" s="90">
        <f t="shared" ca="1" si="422"/>
        <v>0</v>
      </c>
      <c r="JE64" s="90">
        <f t="shared" ref="JE64:LP64" ca="1" si="423">$C64*JE$4</f>
        <v>0</v>
      </c>
      <c r="JF64" s="90">
        <f t="shared" ca="1" si="423"/>
        <v>0</v>
      </c>
      <c r="JG64" s="90">
        <f t="shared" ca="1" si="423"/>
        <v>0</v>
      </c>
      <c r="JH64" s="90">
        <f t="shared" ca="1" si="423"/>
        <v>0</v>
      </c>
      <c r="JI64" s="90">
        <f t="shared" ca="1" si="423"/>
        <v>0</v>
      </c>
      <c r="JJ64" s="90">
        <f t="shared" ca="1" si="423"/>
        <v>0</v>
      </c>
      <c r="JK64" s="90">
        <f t="shared" ca="1" si="423"/>
        <v>0</v>
      </c>
      <c r="JL64" s="90">
        <f t="shared" ca="1" si="423"/>
        <v>0</v>
      </c>
      <c r="JM64" s="90">
        <f t="shared" ca="1" si="423"/>
        <v>0</v>
      </c>
      <c r="JN64" s="90">
        <f t="shared" ca="1" si="423"/>
        <v>0</v>
      </c>
      <c r="JO64" s="90">
        <f t="shared" ca="1" si="423"/>
        <v>0</v>
      </c>
      <c r="JP64" s="90">
        <f t="shared" ca="1" si="423"/>
        <v>0</v>
      </c>
      <c r="JQ64" s="90">
        <f t="shared" ca="1" si="423"/>
        <v>0</v>
      </c>
      <c r="JR64" s="90">
        <f t="shared" ca="1" si="423"/>
        <v>0</v>
      </c>
      <c r="JS64" s="90">
        <f t="shared" ca="1" si="423"/>
        <v>0</v>
      </c>
      <c r="JT64" s="92">
        <f t="shared" ca="1" si="423"/>
        <v>155293.69983891372</v>
      </c>
      <c r="JU64" s="90">
        <f t="shared" ca="1" si="423"/>
        <v>93753.199501917232</v>
      </c>
      <c r="JV64" s="90">
        <f t="shared" ca="1" si="423"/>
        <v>0</v>
      </c>
      <c r="JW64" s="90">
        <f t="shared" ca="1" si="423"/>
        <v>0</v>
      </c>
      <c r="JX64" s="90">
        <f t="shared" ca="1" si="423"/>
        <v>0</v>
      </c>
      <c r="JY64" s="90">
        <f t="shared" ca="1" si="423"/>
        <v>0</v>
      </c>
      <c r="JZ64" s="90">
        <f t="shared" ca="1" si="423"/>
        <v>0</v>
      </c>
      <c r="KA64" s="90">
        <f t="shared" ca="1" si="423"/>
        <v>0</v>
      </c>
      <c r="KB64" s="90">
        <f t="shared" ca="1" si="423"/>
        <v>0</v>
      </c>
      <c r="KC64" s="90">
        <f t="shared" ca="1" si="423"/>
        <v>0</v>
      </c>
      <c r="KD64" s="90">
        <f t="shared" ca="1" si="423"/>
        <v>0</v>
      </c>
      <c r="KE64" s="90">
        <f t="shared" ca="1" si="423"/>
        <v>0</v>
      </c>
      <c r="KF64" s="90">
        <f t="shared" ca="1" si="423"/>
        <v>0</v>
      </c>
      <c r="KG64" s="90">
        <f t="shared" ca="1" si="423"/>
        <v>0</v>
      </c>
      <c r="KH64" s="90">
        <f t="shared" ca="1" si="423"/>
        <v>0</v>
      </c>
      <c r="KI64" s="90">
        <f t="shared" ca="1" si="423"/>
        <v>0</v>
      </c>
      <c r="KJ64" s="90">
        <f t="shared" ca="1" si="423"/>
        <v>0</v>
      </c>
      <c r="KK64" s="90">
        <f t="shared" ca="1" si="423"/>
        <v>0</v>
      </c>
      <c r="KL64" s="90">
        <f t="shared" ca="1" si="423"/>
        <v>0</v>
      </c>
      <c r="KM64" s="90">
        <f t="shared" ca="1" si="423"/>
        <v>16842.537244534928</v>
      </c>
      <c r="KN64" s="90">
        <f t="shared" ca="1" si="423"/>
        <v>0</v>
      </c>
      <c r="KO64" s="90">
        <f t="shared" ca="1" si="423"/>
        <v>0</v>
      </c>
      <c r="KP64" s="90">
        <f t="shared" ca="1" si="423"/>
        <v>0</v>
      </c>
      <c r="KQ64" s="90">
        <f t="shared" ca="1" si="423"/>
        <v>0</v>
      </c>
      <c r="KR64" s="90">
        <f t="shared" ca="1" si="423"/>
        <v>0</v>
      </c>
      <c r="KS64" s="90">
        <f t="shared" ca="1" si="423"/>
        <v>0</v>
      </c>
      <c r="KT64" s="90">
        <f t="shared" ca="1" si="423"/>
        <v>0</v>
      </c>
      <c r="KU64" s="90">
        <f t="shared" ca="1" si="423"/>
        <v>0</v>
      </c>
      <c r="KV64" s="90">
        <f t="shared" ca="1" si="423"/>
        <v>0</v>
      </c>
      <c r="KW64" s="90">
        <f t="shared" ca="1" si="423"/>
        <v>0</v>
      </c>
      <c r="KX64" s="90">
        <f t="shared" ca="1" si="423"/>
        <v>0</v>
      </c>
      <c r="KY64" s="90">
        <f t="shared" ca="1" si="423"/>
        <v>0</v>
      </c>
      <c r="KZ64" s="90">
        <f t="shared" ca="1" si="423"/>
        <v>0</v>
      </c>
      <c r="LA64" s="90">
        <f t="shared" ca="1" si="423"/>
        <v>0</v>
      </c>
      <c r="LB64" s="90">
        <f t="shared" ca="1" si="423"/>
        <v>15094.839705301027</v>
      </c>
      <c r="LC64" s="90">
        <f t="shared" ca="1" si="423"/>
        <v>0</v>
      </c>
      <c r="LD64" s="90">
        <f t="shared" ca="1" si="423"/>
        <v>0</v>
      </c>
      <c r="LE64" s="90">
        <f t="shared" ca="1" si="423"/>
        <v>0</v>
      </c>
      <c r="LF64" s="90">
        <f t="shared" ca="1" si="423"/>
        <v>0</v>
      </c>
      <c r="LG64" s="90">
        <f t="shared" ca="1" si="423"/>
        <v>29603.123387160536</v>
      </c>
      <c r="LH64" s="90">
        <f t="shared" ca="1" si="423"/>
        <v>0</v>
      </c>
      <c r="LI64" s="90">
        <f t="shared" ca="1" si="423"/>
        <v>0</v>
      </c>
      <c r="LJ64" s="90">
        <f t="shared" ca="1" si="423"/>
        <v>0</v>
      </c>
      <c r="LK64" s="90">
        <f t="shared" ca="1" si="423"/>
        <v>0</v>
      </c>
      <c r="LL64" s="90">
        <f t="shared" ca="1" si="423"/>
        <v>0</v>
      </c>
      <c r="LM64" s="92">
        <f t="shared" ca="1" si="423"/>
        <v>117442.88053030006</v>
      </c>
      <c r="LN64" s="90">
        <f t="shared" ca="1" si="423"/>
        <v>117442.88053030006</v>
      </c>
      <c r="LO64" s="90">
        <f t="shared" ca="1" si="423"/>
        <v>0</v>
      </c>
      <c r="LP64" s="90">
        <f t="shared" ca="1" si="423"/>
        <v>0</v>
      </c>
      <c r="LQ64" s="90">
        <f t="shared" ref="LQ64:NI64" ca="1" si="424">$C64*LQ$4</f>
        <v>0</v>
      </c>
      <c r="LR64" s="90">
        <f t="shared" ca="1" si="424"/>
        <v>0</v>
      </c>
      <c r="LS64" s="92">
        <f t="shared" ca="1" si="424"/>
        <v>56584.700465470225</v>
      </c>
      <c r="LT64" s="90">
        <f t="shared" ca="1" si="424"/>
        <v>56584.700465470225</v>
      </c>
      <c r="LU64" s="90">
        <f t="shared" ca="1" si="424"/>
        <v>0</v>
      </c>
      <c r="LV64" s="90">
        <f t="shared" ca="1" si="424"/>
        <v>0</v>
      </c>
      <c r="LW64" s="90">
        <f t="shared" ca="1" si="424"/>
        <v>0</v>
      </c>
      <c r="LX64" s="90">
        <f t="shared" ca="1" si="424"/>
        <v>0</v>
      </c>
      <c r="LY64" s="90">
        <f t="shared" ca="1" si="424"/>
        <v>0</v>
      </c>
      <c r="LZ64" s="90">
        <f t="shared" ca="1" si="424"/>
        <v>0</v>
      </c>
      <c r="MA64" s="90">
        <f t="shared" ca="1" si="424"/>
        <v>0</v>
      </c>
      <c r="MB64" s="90">
        <f t="shared" ca="1" si="424"/>
        <v>0</v>
      </c>
      <c r="MC64" s="90">
        <f t="shared" ca="1" si="424"/>
        <v>0</v>
      </c>
      <c r="MD64" s="90">
        <f t="shared" ca="1" si="424"/>
        <v>0</v>
      </c>
      <c r="ME64" s="90">
        <f t="shared" ca="1" si="424"/>
        <v>0</v>
      </c>
      <c r="MF64" s="90">
        <f t="shared" ca="1" si="424"/>
        <v>0</v>
      </c>
      <c r="MG64" s="92">
        <f t="shared" ca="1" si="424"/>
        <v>64497.221516385354</v>
      </c>
      <c r="MH64" s="90">
        <f t="shared" ca="1" si="424"/>
        <v>64497.221516385354</v>
      </c>
      <c r="MI64" s="90">
        <f t="shared" ca="1" si="424"/>
        <v>0</v>
      </c>
      <c r="MJ64" s="90">
        <f t="shared" ca="1" si="424"/>
        <v>0</v>
      </c>
      <c r="MK64" s="90">
        <f t="shared" ca="1" si="424"/>
        <v>0</v>
      </c>
      <c r="ML64" s="90">
        <f t="shared" ca="1" si="424"/>
        <v>0</v>
      </c>
      <c r="MM64" s="90">
        <f t="shared" ca="1" si="424"/>
        <v>0</v>
      </c>
      <c r="MN64" s="90">
        <f t="shared" ca="1" si="424"/>
        <v>0</v>
      </c>
      <c r="MO64" s="90">
        <f t="shared" ca="1" si="424"/>
        <v>0</v>
      </c>
      <c r="MP64" s="90">
        <f t="shared" ca="1" si="424"/>
        <v>0</v>
      </c>
      <c r="MQ64" s="90">
        <f t="shared" ca="1" si="424"/>
        <v>0</v>
      </c>
      <c r="MR64" s="90">
        <f t="shared" ca="1" si="424"/>
        <v>0</v>
      </c>
      <c r="MS64" s="90">
        <f t="shared" ca="1" si="424"/>
        <v>0</v>
      </c>
      <c r="MT64" s="90">
        <f t="shared" ca="1" si="424"/>
        <v>0</v>
      </c>
      <c r="MU64" s="90">
        <f t="shared" ca="1" si="424"/>
        <v>0</v>
      </c>
      <c r="MV64" s="90">
        <f t="shared" ca="1" si="424"/>
        <v>0</v>
      </c>
      <c r="MW64" s="90">
        <f t="shared" ca="1" si="424"/>
        <v>0</v>
      </c>
      <c r="MX64" s="90">
        <f t="shared" ca="1" si="424"/>
        <v>0</v>
      </c>
      <c r="MY64" s="90">
        <f t="shared" ca="1" si="424"/>
        <v>0</v>
      </c>
      <c r="MZ64" s="90">
        <f t="shared" ca="1" si="424"/>
        <v>0</v>
      </c>
      <c r="NA64" s="90">
        <f t="shared" ca="1" si="424"/>
        <v>0</v>
      </c>
      <c r="NB64" s="90">
        <f t="shared" ca="1" si="424"/>
        <v>0</v>
      </c>
      <c r="NC64" s="92">
        <f t="shared" ca="1" si="424"/>
        <v>0</v>
      </c>
      <c r="ND64" s="90">
        <f t="shared" ca="1" si="424"/>
        <v>0</v>
      </c>
      <c r="NE64" s="90">
        <f t="shared" ca="1" si="424"/>
        <v>0</v>
      </c>
      <c r="NF64" s="90">
        <f t="shared" ca="1" si="424"/>
        <v>0</v>
      </c>
      <c r="NG64" s="90">
        <f t="shared" ca="1" si="424"/>
        <v>0</v>
      </c>
      <c r="NH64" s="90">
        <f t="shared" ca="1" si="424"/>
        <v>0</v>
      </c>
      <c r="NI64" s="90">
        <f t="shared" ca="1" si="424"/>
        <v>0</v>
      </c>
      <c r="NJ64" s="93">
        <f t="shared" ca="1" si="159"/>
        <v>2422548.2000000007</v>
      </c>
      <c r="NK64" s="94">
        <f ca="1">C64-NJ64</f>
        <v>0</v>
      </c>
    </row>
    <row r="65" spans="1:375" x14ac:dyDescent="0.25">
      <c r="A65" s="100">
        <v>90300</v>
      </c>
      <c r="B65" s="95" t="s">
        <v>139</v>
      </c>
      <c r="C65" s="90">
        <f ca="1">IFERROR(HLOOKUP($A65,Náklady_2018!$D$1:$MN$27,24,FALSE),0)</f>
        <v>2868538.2199999993</v>
      </c>
      <c r="D65" s="19"/>
      <c r="E65" s="19"/>
      <c r="F65" s="91" t="str">
        <f>F5</f>
        <v>STUD VLAST</v>
      </c>
      <c r="G65" s="92">
        <f t="shared" ca="1" si="58"/>
        <v>280692.6755644434</v>
      </c>
      <c r="H65" s="90">
        <f t="shared" ref="H65:W70" ca="1" si="425">$C65*H$5</f>
        <v>0</v>
      </c>
      <c r="I65" s="90">
        <f t="shared" ca="1" si="425"/>
        <v>0</v>
      </c>
      <c r="J65" s="90">
        <f t="shared" ca="1" si="425"/>
        <v>46322.796389071926</v>
      </c>
      <c r="K65" s="90">
        <f t="shared" ca="1" si="425"/>
        <v>0</v>
      </c>
      <c r="L65" s="90">
        <f t="shared" ca="1" si="425"/>
        <v>0</v>
      </c>
      <c r="M65" s="90">
        <f t="shared" ca="1" si="425"/>
        <v>0</v>
      </c>
      <c r="N65" s="90">
        <f t="shared" ca="1" si="425"/>
        <v>76274.250899859486</v>
      </c>
      <c r="O65" s="90">
        <f t="shared" ca="1" si="425"/>
        <v>0</v>
      </c>
      <c r="P65" s="90">
        <f t="shared" ca="1" si="425"/>
        <v>0</v>
      </c>
      <c r="Q65" s="90">
        <f t="shared" ca="1" si="425"/>
        <v>0</v>
      </c>
      <c r="R65" s="90">
        <f t="shared" ca="1" si="425"/>
        <v>0</v>
      </c>
      <c r="S65" s="90">
        <f t="shared" ca="1" si="425"/>
        <v>33224.713400279594</v>
      </c>
      <c r="T65" s="90">
        <f t="shared" ca="1" si="425"/>
        <v>0</v>
      </c>
      <c r="U65" s="90">
        <f t="shared" ca="1" si="425"/>
        <v>0</v>
      </c>
      <c r="V65" s="90">
        <f t="shared" ca="1" si="425"/>
        <v>7106.7826004699828</v>
      </c>
      <c r="W65" s="90">
        <f t="shared" ca="1" si="425"/>
        <v>54396.16199237571</v>
      </c>
      <c r="X65" s="90">
        <f t="shared" ref="I65:BC70" ca="1" si="426">$C65*X$5</f>
        <v>0</v>
      </c>
      <c r="Y65" s="90">
        <f t="shared" ca="1" si="426"/>
        <v>0</v>
      </c>
      <c r="Z65" s="90">
        <f t="shared" ca="1" si="426"/>
        <v>0</v>
      </c>
      <c r="AA65" s="90">
        <f t="shared" ca="1" si="426"/>
        <v>63062.600717522706</v>
      </c>
      <c r="AB65" s="90">
        <f t="shared" ca="1" si="426"/>
        <v>0</v>
      </c>
      <c r="AC65" s="90">
        <f t="shared" ca="1" si="426"/>
        <v>0</v>
      </c>
      <c r="AD65" s="90">
        <f t="shared" ca="1" si="426"/>
        <v>0</v>
      </c>
      <c r="AE65" s="90">
        <f t="shared" ca="1" si="426"/>
        <v>0</v>
      </c>
      <c r="AF65" s="90">
        <f t="shared" ca="1" si="426"/>
        <v>0</v>
      </c>
      <c r="AG65" s="90">
        <f t="shared" ca="1" si="426"/>
        <v>0</v>
      </c>
      <c r="AH65" s="90">
        <f t="shared" ca="1" si="426"/>
        <v>0</v>
      </c>
      <c r="AI65" s="90">
        <f t="shared" ca="1" si="426"/>
        <v>0</v>
      </c>
      <c r="AJ65" s="90">
        <f t="shared" ca="1" si="426"/>
        <v>0</v>
      </c>
      <c r="AK65" s="90">
        <f t="shared" ca="1" si="426"/>
        <v>0</v>
      </c>
      <c r="AL65" s="90">
        <f t="shared" ca="1" si="426"/>
        <v>0</v>
      </c>
      <c r="AM65" s="90">
        <f t="shared" ca="1" si="426"/>
        <v>0</v>
      </c>
      <c r="AN65" s="90">
        <f t="shared" ca="1" si="426"/>
        <v>0</v>
      </c>
      <c r="AO65" s="90">
        <f t="shared" ca="1" si="426"/>
        <v>0</v>
      </c>
      <c r="AP65" s="90">
        <f t="shared" ca="1" si="426"/>
        <v>0</v>
      </c>
      <c r="AQ65" s="90">
        <f t="shared" ca="1" si="426"/>
        <v>0</v>
      </c>
      <c r="AR65" s="90">
        <f t="shared" ca="1" si="426"/>
        <v>0</v>
      </c>
      <c r="AS65" s="90">
        <f t="shared" ca="1" si="426"/>
        <v>0</v>
      </c>
      <c r="AT65" s="90">
        <f t="shared" ca="1" si="426"/>
        <v>0</v>
      </c>
      <c r="AU65" s="90">
        <f t="shared" ca="1" si="426"/>
        <v>0</v>
      </c>
      <c r="AV65" s="90">
        <f t="shared" ca="1" si="426"/>
        <v>0</v>
      </c>
      <c r="AW65" s="90">
        <f t="shared" ca="1" si="426"/>
        <v>0</v>
      </c>
      <c r="AX65" s="90">
        <f t="shared" ca="1" si="426"/>
        <v>305.36956486394456</v>
      </c>
      <c r="AY65" s="90">
        <f t="shared" ca="1" si="426"/>
        <v>0</v>
      </c>
      <c r="AZ65" s="90">
        <f t="shared" ca="1" si="426"/>
        <v>0</v>
      </c>
      <c r="BA65" s="90">
        <f t="shared" ca="1" si="426"/>
        <v>0</v>
      </c>
      <c r="BB65" s="90">
        <f t="shared" ca="1" si="426"/>
        <v>0</v>
      </c>
      <c r="BC65" s="90">
        <f t="shared" ca="1" si="426"/>
        <v>0</v>
      </c>
      <c r="BD65" s="92">
        <f t="shared" ca="1" si="59"/>
        <v>249847.82579777285</v>
      </c>
      <c r="BE65" s="90">
        <f t="shared" ref="BE65:BT69" ca="1" si="427">$C65*BE$5</f>
        <v>0</v>
      </c>
      <c r="BF65" s="90">
        <f t="shared" ca="1" si="427"/>
        <v>32179.895219670721</v>
      </c>
      <c r="BG65" s="90">
        <f t="shared" ca="1" si="427"/>
        <v>0</v>
      </c>
      <c r="BH65" s="90">
        <f t="shared" ca="1" si="427"/>
        <v>0</v>
      </c>
      <c r="BI65" s="90">
        <f t="shared" ca="1" si="427"/>
        <v>55963.38926328902</v>
      </c>
      <c r="BJ65" s="90">
        <f t="shared" ca="1" si="427"/>
        <v>0</v>
      </c>
      <c r="BK65" s="90">
        <f t="shared" ca="1" si="427"/>
        <v>0</v>
      </c>
      <c r="BL65" s="90">
        <f t="shared" ca="1" si="427"/>
        <v>0</v>
      </c>
      <c r="BM65" s="90">
        <f t="shared" ca="1" si="427"/>
        <v>0</v>
      </c>
      <c r="BN65" s="90">
        <f t="shared" ca="1" si="427"/>
        <v>53409.389266245111</v>
      </c>
      <c r="BO65" s="90">
        <f t="shared" ca="1" si="427"/>
        <v>0</v>
      </c>
      <c r="BP65" s="90">
        <f t="shared" ca="1" si="427"/>
        <v>0</v>
      </c>
      <c r="BQ65" s="90">
        <f t="shared" ca="1" si="427"/>
        <v>0</v>
      </c>
      <c r="BR65" s="90">
        <f t="shared" ca="1" si="427"/>
        <v>46385.8892743744</v>
      </c>
      <c r="BS65" s="90">
        <f t="shared" ca="1" si="427"/>
        <v>0</v>
      </c>
      <c r="BT65" s="90">
        <f t="shared" ca="1" si="427"/>
        <v>0</v>
      </c>
      <c r="BU65" s="90">
        <f t="shared" ref="BF65:CE69" ca="1" si="428">$C65*BU$5</f>
        <v>0</v>
      </c>
      <c r="BV65" s="90">
        <f t="shared" ca="1" si="428"/>
        <v>61909.262774193587</v>
      </c>
      <c r="BW65" s="90">
        <f t="shared" ca="1" si="428"/>
        <v>0</v>
      </c>
      <c r="BX65" s="90">
        <f t="shared" ca="1" si="428"/>
        <v>0</v>
      </c>
      <c r="BY65" s="90">
        <f t="shared" ca="1" si="428"/>
        <v>0</v>
      </c>
      <c r="BZ65" s="90">
        <f t="shared" ca="1" si="428"/>
        <v>0</v>
      </c>
      <c r="CA65" s="90">
        <f t="shared" ca="1" si="428"/>
        <v>0</v>
      </c>
      <c r="CB65" s="90">
        <f t="shared" ca="1" si="428"/>
        <v>0</v>
      </c>
      <c r="CC65" s="90">
        <f t="shared" ca="1" si="428"/>
        <v>0</v>
      </c>
      <c r="CD65" s="90">
        <f t="shared" ca="1" si="428"/>
        <v>0</v>
      </c>
      <c r="CE65" s="90">
        <f t="shared" ca="1" si="428"/>
        <v>0</v>
      </c>
      <c r="CF65" s="90">
        <f t="shared" ref="CF65:CF69" ca="1" si="429">$C65*CF$5</f>
        <v>0</v>
      </c>
      <c r="CG65" s="92">
        <f t="shared" ca="1" si="138"/>
        <v>413341.68133976404</v>
      </c>
      <c r="CH65" s="90">
        <f t="shared" ref="CH65:CI69" ca="1" si="430">$C65*CH$5</f>
        <v>0</v>
      </c>
      <c r="CI65" s="90">
        <f t="shared" ca="1" si="430"/>
        <v>35261.351737843252</v>
      </c>
      <c r="CJ65" s="90">
        <f t="shared" ref="CJ65:CX70" ca="1" si="431">$C65*CJ$5</f>
        <v>65230.47225651551</v>
      </c>
      <c r="CK65" s="90">
        <f t="shared" ca="1" si="431"/>
        <v>55844.774638920375</v>
      </c>
      <c r="CL65" s="90">
        <f t="shared" ca="1" si="431"/>
        <v>28164.663999021664</v>
      </c>
      <c r="CM65" s="90">
        <f t="shared" ca="1" si="431"/>
        <v>24972.164002716789</v>
      </c>
      <c r="CN65" s="90">
        <f t="shared" ca="1" si="431"/>
        <v>20641.468355555397</v>
      </c>
      <c r="CO65" s="90">
        <f t="shared" ca="1" si="431"/>
        <v>49182.165950979761</v>
      </c>
      <c r="CP65" s="90">
        <f t="shared" ca="1" si="431"/>
        <v>37224.802328456055</v>
      </c>
      <c r="CQ65" s="90">
        <f t="shared" ca="1" si="431"/>
        <v>35753.476243202495</v>
      </c>
      <c r="CR65" s="90">
        <f t="shared" ca="1" si="431"/>
        <v>36177.460432435088</v>
      </c>
      <c r="CS65" s="90">
        <f t="shared" ca="1" si="431"/>
        <v>19379.610649506038</v>
      </c>
      <c r="CT65" s="90">
        <f t="shared" ca="1" si="431"/>
        <v>5509.2707446114955</v>
      </c>
      <c r="CU65" s="90">
        <f t="shared" ca="1" si="431"/>
        <v>0</v>
      </c>
      <c r="CV65" s="90">
        <f t="shared" ca="1" si="431"/>
        <v>0</v>
      </c>
      <c r="CW65" s="90">
        <f t="shared" ca="1" si="431"/>
        <v>0</v>
      </c>
      <c r="CX65" s="90">
        <f t="shared" ca="1" si="431"/>
        <v>0</v>
      </c>
      <c r="CY65" s="92">
        <f t="shared" ca="1" si="140"/>
        <v>366698.37309335545</v>
      </c>
      <c r="CZ65" s="90">
        <f t="shared" ref="CZ65:DO70" ca="1" si="432">$C65*CZ$5</f>
        <v>0</v>
      </c>
      <c r="DA65" s="90">
        <f t="shared" ca="1" si="432"/>
        <v>23639.64226512867</v>
      </c>
      <c r="DB65" s="90">
        <f t="shared" ca="1" si="432"/>
        <v>24919.165979062716</v>
      </c>
      <c r="DC65" s="90">
        <f t="shared" ca="1" si="432"/>
        <v>43253.958447959878</v>
      </c>
      <c r="DD65" s="90">
        <f t="shared" ca="1" si="432"/>
        <v>0</v>
      </c>
      <c r="DE65" s="90">
        <f t="shared" ca="1" si="432"/>
        <v>0</v>
      </c>
      <c r="DF65" s="90">
        <f t="shared" ca="1" si="432"/>
        <v>0</v>
      </c>
      <c r="DG65" s="90">
        <f t="shared" ca="1" si="432"/>
        <v>0</v>
      </c>
      <c r="DH65" s="90">
        <f t="shared" ca="1" si="432"/>
        <v>41802.822086003122</v>
      </c>
      <c r="DI65" s="90">
        <f t="shared" ca="1" si="432"/>
        <v>61210.193605042245</v>
      </c>
      <c r="DJ65" s="90">
        <f t="shared" ca="1" si="432"/>
        <v>0</v>
      </c>
      <c r="DK65" s="90">
        <f t="shared" ca="1" si="432"/>
        <v>0</v>
      </c>
      <c r="DL65" s="90">
        <f t="shared" ca="1" si="432"/>
        <v>0</v>
      </c>
      <c r="DM65" s="90">
        <f t="shared" ca="1" si="432"/>
        <v>0</v>
      </c>
      <c r="DN65" s="90">
        <f t="shared" ca="1" si="432"/>
        <v>74699.452482709879</v>
      </c>
      <c r="DO65" s="90">
        <f t="shared" ca="1" si="432"/>
        <v>0</v>
      </c>
      <c r="DP65" s="90">
        <f t="shared" ref="DP65:DU70" ca="1" si="433">$C65*DP$5</f>
        <v>0</v>
      </c>
      <c r="DQ65" s="90">
        <f t="shared" ca="1" si="433"/>
        <v>31261.26280966679</v>
      </c>
      <c r="DR65" s="90">
        <f t="shared" ca="1" si="433"/>
        <v>8472.1126384153886</v>
      </c>
      <c r="DS65" s="90">
        <f t="shared" ca="1" si="433"/>
        <v>18940.48416780086</v>
      </c>
      <c r="DT65" s="90">
        <f t="shared" ca="1" si="433"/>
        <v>38499.278611565911</v>
      </c>
      <c r="DU65" s="90">
        <f t="shared" ca="1" si="433"/>
        <v>0</v>
      </c>
      <c r="DV65" s="92">
        <f t="shared" ca="1" si="60"/>
        <v>169492.72707654972</v>
      </c>
      <c r="DW65" s="90">
        <f t="shared" ref="DW65:EA70" ca="1" si="434">$C65*DW$5</f>
        <v>0</v>
      </c>
      <c r="DX65" s="90">
        <f t="shared" ca="1" si="434"/>
        <v>79093.241015173742</v>
      </c>
      <c r="DY65" s="90">
        <f t="shared" ca="1" si="434"/>
        <v>86714.861559711862</v>
      </c>
      <c r="DZ65" s="90">
        <f t="shared" ca="1" si="434"/>
        <v>3684.6245016641246</v>
      </c>
      <c r="EA65" s="90">
        <f t="shared" ca="1" si="434"/>
        <v>0</v>
      </c>
      <c r="EB65" s="92">
        <f t="shared" ca="1" si="61"/>
        <v>488442.40457299742</v>
      </c>
      <c r="EC65" s="90">
        <f t="shared" ref="EC65:ER70" ca="1" si="435">$C65*EC$5</f>
        <v>0</v>
      </c>
      <c r="ED65" s="90">
        <f t="shared" ca="1" si="435"/>
        <v>62782.468306779745</v>
      </c>
      <c r="EE65" s="90">
        <f t="shared" ca="1" si="435"/>
        <v>45770.1027138223</v>
      </c>
      <c r="EF65" s="90">
        <f t="shared" ca="1" si="435"/>
        <v>25239.677836399253</v>
      </c>
      <c r="EG65" s="90">
        <f t="shared" ca="1" si="435"/>
        <v>26801.857676488358</v>
      </c>
      <c r="EH65" s="90">
        <f t="shared" ca="1" si="435"/>
        <v>54651.057248997691</v>
      </c>
      <c r="EI65" s="90">
        <f t="shared" ca="1" si="435"/>
        <v>20969.551359128229</v>
      </c>
      <c r="EJ65" s="90">
        <f t="shared" ca="1" si="435"/>
        <v>55875.059223865566</v>
      </c>
      <c r="EK65" s="90">
        <f t="shared" ca="1" si="435"/>
        <v>30105.40115092558</v>
      </c>
      <c r="EL65" s="90">
        <f t="shared" ca="1" si="435"/>
        <v>14826.828046079952</v>
      </c>
      <c r="EM65" s="90">
        <f t="shared" ca="1" si="435"/>
        <v>16290.582985097208</v>
      </c>
      <c r="EN65" s="90">
        <f t="shared" ca="1" si="435"/>
        <v>35826.663990153371</v>
      </c>
      <c r="EO65" s="90">
        <f t="shared" ca="1" si="435"/>
        <v>39604.665962065141</v>
      </c>
      <c r="EP65" s="90">
        <f t="shared" ca="1" si="435"/>
        <v>0</v>
      </c>
      <c r="EQ65" s="90">
        <f t="shared" ca="1" si="435"/>
        <v>0</v>
      </c>
      <c r="ER65" s="90">
        <f t="shared" ca="1" si="435"/>
        <v>0</v>
      </c>
      <c r="ES65" s="90">
        <f t="shared" ref="ED65:FD70" ca="1" si="436">$C65*ES$5</f>
        <v>8456.9703459427965</v>
      </c>
      <c r="ET65" s="90">
        <f t="shared" ca="1" si="436"/>
        <v>30254.300360239402</v>
      </c>
      <c r="EU65" s="90">
        <f t="shared" ca="1" si="436"/>
        <v>0</v>
      </c>
      <c r="EV65" s="90">
        <f t="shared" ca="1" si="436"/>
        <v>0</v>
      </c>
      <c r="EW65" s="90">
        <f t="shared" ca="1" si="436"/>
        <v>20987.21736701292</v>
      </c>
      <c r="EX65" s="90">
        <f t="shared" ca="1" si="436"/>
        <v>0</v>
      </c>
      <c r="EY65" s="90">
        <f t="shared" ca="1" si="436"/>
        <v>0</v>
      </c>
      <c r="EZ65" s="90">
        <f t="shared" ca="1" si="436"/>
        <v>0</v>
      </c>
      <c r="FA65" s="90">
        <f t="shared" ca="1" si="436"/>
        <v>0</v>
      </c>
      <c r="FB65" s="90">
        <f t="shared" ca="1" si="436"/>
        <v>0</v>
      </c>
      <c r="FC65" s="90">
        <f t="shared" ca="1" si="436"/>
        <v>0</v>
      </c>
      <c r="FD65" s="90">
        <f t="shared" ca="1" si="436"/>
        <v>0</v>
      </c>
      <c r="FE65" s="92">
        <f t="shared" ca="1" si="62"/>
        <v>403771.7524970856</v>
      </c>
      <c r="FF65" s="90">
        <f t="shared" ref="FF65:FU70" ca="1" si="437">$C65*FF$5</f>
        <v>0</v>
      </c>
      <c r="FG65" s="90">
        <f t="shared" ca="1" si="437"/>
        <v>87371.02756685752</v>
      </c>
      <c r="FH65" s="90">
        <f t="shared" ca="1" si="437"/>
        <v>0</v>
      </c>
      <c r="FI65" s="90">
        <f t="shared" ca="1" si="437"/>
        <v>0</v>
      </c>
      <c r="FJ65" s="90">
        <f t="shared" ca="1" si="437"/>
        <v>83704.069073078106</v>
      </c>
      <c r="FK65" s="90">
        <f t="shared" ca="1" si="437"/>
        <v>0</v>
      </c>
      <c r="FL65" s="90">
        <f t="shared" ca="1" si="437"/>
        <v>82255.456426533434</v>
      </c>
      <c r="FM65" s="90">
        <f t="shared" ca="1" si="437"/>
        <v>97942.871428139042</v>
      </c>
      <c r="FN65" s="90">
        <f t="shared" ca="1" si="437"/>
        <v>0</v>
      </c>
      <c r="FO65" s="90">
        <f t="shared" ca="1" si="437"/>
        <v>38993.926832337253</v>
      </c>
      <c r="FP65" s="90">
        <f t="shared" ca="1" si="437"/>
        <v>0</v>
      </c>
      <c r="FQ65" s="90">
        <f t="shared" ca="1" si="437"/>
        <v>0</v>
      </c>
      <c r="FR65" s="90">
        <f t="shared" ca="1" si="437"/>
        <v>0</v>
      </c>
      <c r="FS65" s="90">
        <f t="shared" ca="1" si="437"/>
        <v>13504.401170140227</v>
      </c>
      <c r="FT65" s="90">
        <f t="shared" ca="1" si="437"/>
        <v>0</v>
      </c>
      <c r="FU65" s="90">
        <f t="shared" ca="1" si="437"/>
        <v>0</v>
      </c>
      <c r="FV65" s="90">
        <f t="shared" ref="FT65:FV70" ca="1" si="438">$C65*FV$5</f>
        <v>0</v>
      </c>
      <c r="FW65" s="92">
        <f t="shared" ca="1" si="63"/>
        <v>249348.13014617728</v>
      </c>
      <c r="FX65" s="90">
        <f t="shared" ref="FX65:GM70" ca="1" si="439">$C65*FX$5</f>
        <v>0</v>
      </c>
      <c r="FY65" s="90">
        <f t="shared" ca="1" si="439"/>
        <v>14359.940694841693</v>
      </c>
      <c r="FZ65" s="90">
        <f t="shared" ca="1" si="439"/>
        <v>34385.622489844995</v>
      </c>
      <c r="GA65" s="90">
        <f t="shared" ca="1" si="439"/>
        <v>0</v>
      </c>
      <c r="GB65" s="90">
        <f t="shared" ca="1" si="439"/>
        <v>54156.409028226335</v>
      </c>
      <c r="GC65" s="90">
        <f t="shared" ca="1" si="439"/>
        <v>0</v>
      </c>
      <c r="GD65" s="90">
        <f t="shared" ca="1" si="439"/>
        <v>39889.845803632292</v>
      </c>
      <c r="GE65" s="90">
        <f t="shared" ca="1" si="439"/>
        <v>98270.954431711885</v>
      </c>
      <c r="GF65" s="90">
        <f t="shared" ca="1" si="439"/>
        <v>8285.3576979200825</v>
      </c>
      <c r="GG65" s="90">
        <f t="shared" ca="1" si="439"/>
        <v>0</v>
      </c>
      <c r="GH65" s="90">
        <f t="shared" ca="1" si="439"/>
        <v>0</v>
      </c>
      <c r="GI65" s="90">
        <f t="shared" ca="1" si="439"/>
        <v>0</v>
      </c>
      <c r="GJ65" s="90">
        <f t="shared" ca="1" si="439"/>
        <v>0</v>
      </c>
      <c r="GK65" s="90">
        <f t="shared" ca="1" si="439"/>
        <v>0</v>
      </c>
      <c r="GL65" s="90">
        <f t="shared" ca="1" si="439"/>
        <v>0</v>
      </c>
      <c r="GM65" s="90">
        <f t="shared" ca="1" si="439"/>
        <v>0</v>
      </c>
      <c r="GN65" s="90">
        <f t="shared" ref="FY65:GR70" ca="1" si="440">$C65*GN$5</f>
        <v>0</v>
      </c>
      <c r="GO65" s="90">
        <f t="shared" ca="1" si="440"/>
        <v>0</v>
      </c>
      <c r="GP65" s="90">
        <f t="shared" ca="1" si="440"/>
        <v>0</v>
      </c>
      <c r="GQ65" s="90">
        <f t="shared" ca="1" si="440"/>
        <v>0</v>
      </c>
      <c r="GR65" s="90">
        <f t="shared" ca="1" si="440"/>
        <v>0</v>
      </c>
      <c r="GS65" s="92">
        <f t="shared" ca="1" si="64"/>
        <v>239752.96414937795</v>
      </c>
      <c r="GT65" s="90">
        <f t="shared" ref="GT65:HD70" ca="1" si="441">$C65*GT$5</f>
        <v>0</v>
      </c>
      <c r="GU65" s="90">
        <f t="shared" ca="1" si="441"/>
        <v>69924.582923019116</v>
      </c>
      <c r="GV65" s="90">
        <f t="shared" ca="1" si="441"/>
        <v>73639.492009628419</v>
      </c>
      <c r="GW65" s="90">
        <f t="shared" ca="1" si="441"/>
        <v>96188.889216730429</v>
      </c>
      <c r="GX65" s="90">
        <f t="shared" ca="1" si="441"/>
        <v>0</v>
      </c>
      <c r="GY65" s="90">
        <f t="shared" ca="1" si="441"/>
        <v>0</v>
      </c>
      <c r="GZ65" s="90">
        <f t="shared" ca="1" si="441"/>
        <v>0</v>
      </c>
      <c r="HA65" s="90">
        <f t="shared" ca="1" si="441"/>
        <v>0</v>
      </c>
      <c r="HB65" s="90">
        <f t="shared" ca="1" si="441"/>
        <v>0</v>
      </c>
      <c r="HC65" s="90">
        <f t="shared" ca="1" si="441"/>
        <v>0</v>
      </c>
      <c r="HD65" s="90">
        <f t="shared" ca="1" si="441"/>
        <v>0</v>
      </c>
      <c r="HE65" s="92">
        <f t="shared" ca="1" si="65"/>
        <v>0</v>
      </c>
      <c r="HF65" s="90">
        <f t="shared" ref="HF65:HU70" ca="1" si="442">$C65*HF$5</f>
        <v>0</v>
      </c>
      <c r="HG65" s="90">
        <f t="shared" ca="1" si="442"/>
        <v>0</v>
      </c>
      <c r="HH65" s="90">
        <f t="shared" ca="1" si="442"/>
        <v>0</v>
      </c>
      <c r="HI65" s="90">
        <f t="shared" ca="1" si="442"/>
        <v>0</v>
      </c>
      <c r="HJ65" s="90">
        <f t="shared" ca="1" si="442"/>
        <v>0</v>
      </c>
      <c r="HK65" s="90">
        <f t="shared" ca="1" si="442"/>
        <v>0</v>
      </c>
      <c r="HL65" s="90">
        <f t="shared" ca="1" si="442"/>
        <v>0</v>
      </c>
      <c r="HM65" s="90">
        <f t="shared" ca="1" si="442"/>
        <v>0</v>
      </c>
      <c r="HN65" s="90">
        <f t="shared" ca="1" si="442"/>
        <v>0</v>
      </c>
      <c r="HO65" s="90">
        <f t="shared" ca="1" si="442"/>
        <v>0</v>
      </c>
      <c r="HP65" s="90">
        <f t="shared" ca="1" si="442"/>
        <v>0</v>
      </c>
      <c r="HQ65" s="90">
        <f t="shared" ca="1" si="442"/>
        <v>0</v>
      </c>
      <c r="HR65" s="90">
        <f t="shared" ca="1" si="442"/>
        <v>0</v>
      </c>
      <c r="HS65" s="90">
        <f t="shared" ca="1" si="442"/>
        <v>0</v>
      </c>
      <c r="HT65" s="90">
        <f t="shared" ca="1" si="442"/>
        <v>0</v>
      </c>
      <c r="HU65" s="90">
        <f t="shared" ca="1" si="442"/>
        <v>0</v>
      </c>
      <c r="HV65" s="92">
        <f t="shared" ca="1" si="66"/>
        <v>6493.519755329995</v>
      </c>
      <c r="HW65" s="90">
        <f t="shared" ref="HW65:IE70" ca="1" si="443">$C65*HW$5</f>
        <v>6493.519755329995</v>
      </c>
      <c r="HX65" s="90">
        <f t="shared" ca="1" si="443"/>
        <v>0</v>
      </c>
      <c r="HY65" s="90">
        <f t="shared" ca="1" si="443"/>
        <v>0</v>
      </c>
      <c r="HZ65" s="90">
        <f t="shared" ca="1" si="443"/>
        <v>0</v>
      </c>
      <c r="IA65" s="90">
        <f t="shared" ca="1" si="443"/>
        <v>0</v>
      </c>
      <c r="IB65" s="90">
        <f t="shared" ca="1" si="443"/>
        <v>0</v>
      </c>
      <c r="IC65" s="90">
        <f t="shared" ca="1" si="443"/>
        <v>0</v>
      </c>
      <c r="ID65" s="90">
        <f t="shared" ca="1" si="443"/>
        <v>0</v>
      </c>
      <c r="IE65" s="90">
        <f t="shared" ca="1" si="443"/>
        <v>0</v>
      </c>
      <c r="IF65" s="92">
        <f t="shared" ca="1" si="149"/>
        <v>0</v>
      </c>
      <c r="IG65" s="90">
        <f t="shared" ref="IG65:IV70" ca="1" si="444">$C65*IG$5</f>
        <v>0</v>
      </c>
      <c r="IH65" s="90">
        <f t="shared" ca="1" si="444"/>
        <v>0</v>
      </c>
      <c r="II65" s="90">
        <f t="shared" ca="1" si="444"/>
        <v>0</v>
      </c>
      <c r="IJ65" s="90">
        <f t="shared" ca="1" si="444"/>
        <v>0</v>
      </c>
      <c r="IK65" s="90">
        <f t="shared" ca="1" si="444"/>
        <v>0</v>
      </c>
      <c r="IL65" s="90">
        <f t="shared" ca="1" si="444"/>
        <v>0</v>
      </c>
      <c r="IM65" s="90">
        <f t="shared" ca="1" si="444"/>
        <v>0</v>
      </c>
      <c r="IN65" s="90">
        <f t="shared" ca="1" si="444"/>
        <v>0</v>
      </c>
      <c r="IO65" s="90">
        <f t="shared" ca="1" si="444"/>
        <v>0</v>
      </c>
      <c r="IP65" s="90">
        <f t="shared" ca="1" si="444"/>
        <v>0</v>
      </c>
      <c r="IQ65" s="90">
        <f t="shared" ca="1" si="444"/>
        <v>0</v>
      </c>
      <c r="IR65" s="90">
        <f t="shared" ca="1" si="444"/>
        <v>0</v>
      </c>
      <c r="IS65" s="90">
        <f t="shared" ca="1" si="444"/>
        <v>0</v>
      </c>
      <c r="IT65" s="90">
        <f t="shared" ca="1" si="444"/>
        <v>0</v>
      </c>
      <c r="IU65" s="90">
        <f t="shared" ca="1" si="444"/>
        <v>0</v>
      </c>
      <c r="IV65" s="90">
        <f t="shared" ca="1" si="444"/>
        <v>0</v>
      </c>
      <c r="IW65" s="90">
        <f t="shared" ref="IW65:IX70" ca="1" si="445">$C65*IW$5</f>
        <v>0</v>
      </c>
      <c r="IX65" s="90">
        <f t="shared" ca="1" si="445"/>
        <v>0</v>
      </c>
      <c r="IY65" s="92">
        <f t="shared" ca="1" si="151"/>
        <v>0</v>
      </c>
      <c r="IZ65" s="90">
        <f t="shared" ref="IZ65:JP70" ca="1" si="446">$C65*IZ$5</f>
        <v>0</v>
      </c>
      <c r="JA65" s="90">
        <f t="shared" ca="1" si="446"/>
        <v>0</v>
      </c>
      <c r="JB65" s="90">
        <f t="shared" ca="1" si="446"/>
        <v>0</v>
      </c>
      <c r="JC65" s="90">
        <f t="shared" ca="1" si="446"/>
        <v>0</v>
      </c>
      <c r="JD65" s="90">
        <f t="shared" ca="1" si="446"/>
        <v>0</v>
      </c>
      <c r="JE65" s="90">
        <f t="shared" ca="1" si="446"/>
        <v>0</v>
      </c>
      <c r="JF65" s="90">
        <f t="shared" ca="1" si="446"/>
        <v>0</v>
      </c>
      <c r="JG65" s="90">
        <f t="shared" ca="1" si="446"/>
        <v>0</v>
      </c>
      <c r="JH65" s="90">
        <f t="shared" ca="1" si="446"/>
        <v>0</v>
      </c>
      <c r="JI65" s="90">
        <f t="shared" ca="1" si="446"/>
        <v>0</v>
      </c>
      <c r="JJ65" s="90">
        <f t="shared" ca="1" si="446"/>
        <v>0</v>
      </c>
      <c r="JK65" s="90">
        <f t="shared" ca="1" si="446"/>
        <v>0</v>
      </c>
      <c r="JL65" s="90">
        <f t="shared" ca="1" si="446"/>
        <v>0</v>
      </c>
      <c r="JM65" s="90">
        <f t="shared" ca="1" si="446"/>
        <v>0</v>
      </c>
      <c r="JN65" s="90">
        <f t="shared" ca="1" si="446"/>
        <v>0</v>
      </c>
      <c r="JO65" s="90">
        <f t="shared" ca="1" si="446"/>
        <v>0</v>
      </c>
      <c r="JP65" s="90">
        <f t="shared" ca="1" si="446"/>
        <v>0</v>
      </c>
      <c r="JQ65" s="90">
        <f t="shared" ref="JA65:JS70" ca="1" si="447">$C65*JQ$5</f>
        <v>0</v>
      </c>
      <c r="JR65" s="90">
        <f t="shared" ca="1" si="447"/>
        <v>0</v>
      </c>
      <c r="JS65" s="90">
        <f t="shared" ca="1" si="447"/>
        <v>0</v>
      </c>
      <c r="JT65" s="92">
        <f t="shared" ca="1" si="153"/>
        <v>656.16600714566607</v>
      </c>
      <c r="JU65" s="90">
        <f t="shared" ref="JU65:LK65" ca="1" si="448">$C65*JU$5</f>
        <v>656.16600714566607</v>
      </c>
      <c r="JV65" s="90">
        <f t="shared" ca="1" si="448"/>
        <v>0</v>
      </c>
      <c r="JW65" s="90">
        <f t="shared" ca="1" si="448"/>
        <v>0</v>
      </c>
      <c r="JX65" s="90">
        <f t="shared" ca="1" si="448"/>
        <v>0</v>
      </c>
      <c r="JY65" s="90">
        <f t="shared" ca="1" si="448"/>
        <v>0</v>
      </c>
      <c r="JZ65" s="90">
        <f t="shared" ca="1" si="448"/>
        <v>0</v>
      </c>
      <c r="KA65" s="90">
        <f t="shared" ca="1" si="448"/>
        <v>0</v>
      </c>
      <c r="KB65" s="90">
        <f t="shared" ca="1" si="448"/>
        <v>0</v>
      </c>
      <c r="KC65" s="90">
        <f t="shared" ca="1" si="448"/>
        <v>0</v>
      </c>
      <c r="KD65" s="90">
        <f t="shared" ca="1" si="448"/>
        <v>0</v>
      </c>
      <c r="KE65" s="90">
        <f t="shared" ca="1" si="448"/>
        <v>0</v>
      </c>
      <c r="KF65" s="90">
        <f t="shared" ca="1" si="448"/>
        <v>0</v>
      </c>
      <c r="KG65" s="90">
        <f t="shared" ca="1" si="448"/>
        <v>0</v>
      </c>
      <c r="KH65" s="90">
        <f t="shared" ca="1" si="448"/>
        <v>0</v>
      </c>
      <c r="KI65" s="90">
        <f t="shared" ca="1" si="448"/>
        <v>0</v>
      </c>
      <c r="KJ65" s="90">
        <f t="shared" ca="1" si="448"/>
        <v>0</v>
      </c>
      <c r="KK65" s="90">
        <f t="shared" ca="1" si="448"/>
        <v>0</v>
      </c>
      <c r="KL65" s="90">
        <f t="shared" ca="1" si="448"/>
        <v>0</v>
      </c>
      <c r="KM65" s="90">
        <f t="shared" ca="1" si="448"/>
        <v>0</v>
      </c>
      <c r="KN65" s="90">
        <f t="shared" ca="1" si="448"/>
        <v>0</v>
      </c>
      <c r="KO65" s="90">
        <f t="shared" ca="1" si="448"/>
        <v>0</v>
      </c>
      <c r="KP65" s="90">
        <f t="shared" ca="1" si="448"/>
        <v>0</v>
      </c>
      <c r="KQ65" s="90">
        <f t="shared" ca="1" si="448"/>
        <v>0</v>
      </c>
      <c r="KR65" s="90">
        <f t="shared" ca="1" si="448"/>
        <v>0</v>
      </c>
      <c r="KS65" s="90">
        <f t="shared" ca="1" si="448"/>
        <v>0</v>
      </c>
      <c r="KT65" s="90">
        <f t="shared" ca="1" si="448"/>
        <v>0</v>
      </c>
      <c r="KU65" s="90">
        <f t="shared" ca="1" si="448"/>
        <v>0</v>
      </c>
      <c r="KV65" s="90">
        <f t="shared" ca="1" si="448"/>
        <v>0</v>
      </c>
      <c r="KW65" s="90">
        <f t="shared" ca="1" si="448"/>
        <v>0</v>
      </c>
      <c r="KX65" s="90">
        <f t="shared" ca="1" si="448"/>
        <v>0</v>
      </c>
      <c r="KY65" s="90">
        <f t="shared" ca="1" si="448"/>
        <v>0</v>
      </c>
      <c r="KZ65" s="90">
        <f t="shared" ca="1" si="448"/>
        <v>0</v>
      </c>
      <c r="LA65" s="90">
        <f t="shared" ca="1" si="448"/>
        <v>0</v>
      </c>
      <c r="LB65" s="90">
        <f t="shared" ca="1" si="448"/>
        <v>0</v>
      </c>
      <c r="LC65" s="90">
        <f t="shared" ca="1" si="448"/>
        <v>0</v>
      </c>
      <c r="LD65" s="90">
        <f t="shared" ca="1" si="448"/>
        <v>0</v>
      </c>
      <c r="LE65" s="90">
        <f t="shared" ca="1" si="448"/>
        <v>0</v>
      </c>
      <c r="LF65" s="90">
        <f t="shared" ca="1" si="448"/>
        <v>0</v>
      </c>
      <c r="LG65" s="90">
        <f t="shared" ca="1" si="448"/>
        <v>0</v>
      </c>
      <c r="LH65" s="90">
        <f t="shared" ca="1" si="448"/>
        <v>0</v>
      </c>
      <c r="LI65" s="90">
        <f t="shared" ca="1" si="448"/>
        <v>0</v>
      </c>
      <c r="LJ65" s="90">
        <f t="shared" ca="1" si="448"/>
        <v>0</v>
      </c>
      <c r="LK65" s="90">
        <f t="shared" ca="1" si="448"/>
        <v>0</v>
      </c>
      <c r="LL65" s="90">
        <f t="shared" ref="LK65:LL70" ca="1" si="449">$C65*LL$5</f>
        <v>0</v>
      </c>
      <c r="LM65" s="92">
        <f t="shared" ca="1" si="67"/>
        <v>0</v>
      </c>
      <c r="LN65" s="90">
        <f t="shared" ref="LN65:LR70" ca="1" si="450">$C65*LN$5</f>
        <v>0</v>
      </c>
      <c r="LO65" s="90">
        <f t="shared" ca="1" si="450"/>
        <v>0</v>
      </c>
      <c r="LP65" s="90">
        <f t="shared" ca="1" si="450"/>
        <v>0</v>
      </c>
      <c r="LQ65" s="90">
        <f t="shared" ca="1" si="450"/>
        <v>0</v>
      </c>
      <c r="LR65" s="90">
        <f t="shared" ca="1" si="450"/>
        <v>0</v>
      </c>
      <c r="LS65" s="92">
        <f t="shared" ca="1" si="68"/>
        <v>0</v>
      </c>
      <c r="LT65" s="90">
        <f t="shared" ref="LT65:MF70" ca="1" si="451">$C65*LT$5</f>
        <v>0</v>
      </c>
      <c r="LU65" s="90">
        <f t="shared" ca="1" si="451"/>
        <v>0</v>
      </c>
      <c r="LV65" s="90">
        <f t="shared" ca="1" si="451"/>
        <v>0</v>
      </c>
      <c r="LW65" s="90">
        <f t="shared" ca="1" si="451"/>
        <v>0</v>
      </c>
      <c r="LX65" s="90">
        <f t="shared" ca="1" si="451"/>
        <v>0</v>
      </c>
      <c r="LY65" s="90">
        <f t="shared" ca="1" si="451"/>
        <v>0</v>
      </c>
      <c r="LZ65" s="90">
        <f t="shared" ca="1" si="451"/>
        <v>0</v>
      </c>
      <c r="MA65" s="90">
        <f t="shared" ca="1" si="451"/>
        <v>0</v>
      </c>
      <c r="MB65" s="90">
        <f t="shared" ca="1" si="451"/>
        <v>0</v>
      </c>
      <c r="MC65" s="90">
        <f t="shared" ca="1" si="451"/>
        <v>0</v>
      </c>
      <c r="MD65" s="90">
        <f t="shared" ca="1" si="451"/>
        <v>0</v>
      </c>
      <c r="ME65" s="90">
        <f t="shared" ca="1" si="451"/>
        <v>0</v>
      </c>
      <c r="MF65" s="90">
        <f t="shared" ca="1" si="451"/>
        <v>0</v>
      </c>
      <c r="MG65" s="92">
        <f t="shared" ca="1" si="69"/>
        <v>0</v>
      </c>
      <c r="MH65" s="90">
        <f t="shared" ref="MH65:MW70" ca="1" si="452">$C65*MH$5</f>
        <v>0</v>
      </c>
      <c r="MI65" s="90">
        <f t="shared" ca="1" si="452"/>
        <v>0</v>
      </c>
      <c r="MJ65" s="90">
        <f t="shared" ca="1" si="452"/>
        <v>0</v>
      </c>
      <c r="MK65" s="90">
        <f t="shared" ca="1" si="452"/>
        <v>0</v>
      </c>
      <c r="ML65" s="90">
        <f t="shared" ca="1" si="452"/>
        <v>0</v>
      </c>
      <c r="MM65" s="90">
        <f t="shared" ca="1" si="452"/>
        <v>0</v>
      </c>
      <c r="MN65" s="90">
        <f t="shared" ca="1" si="452"/>
        <v>0</v>
      </c>
      <c r="MO65" s="90">
        <f t="shared" ca="1" si="452"/>
        <v>0</v>
      </c>
      <c r="MP65" s="90">
        <f t="shared" ca="1" si="452"/>
        <v>0</v>
      </c>
      <c r="MQ65" s="90">
        <f t="shared" ca="1" si="452"/>
        <v>0</v>
      </c>
      <c r="MR65" s="90">
        <f t="shared" ca="1" si="452"/>
        <v>0</v>
      </c>
      <c r="MS65" s="90">
        <f t="shared" ca="1" si="452"/>
        <v>0</v>
      </c>
      <c r="MT65" s="90">
        <f t="shared" ca="1" si="452"/>
        <v>0</v>
      </c>
      <c r="MU65" s="90">
        <f t="shared" ca="1" si="452"/>
        <v>0</v>
      </c>
      <c r="MV65" s="90">
        <f t="shared" ca="1" si="452"/>
        <v>0</v>
      </c>
      <c r="MW65" s="90">
        <f t="shared" ca="1" si="452"/>
        <v>0</v>
      </c>
      <c r="MX65" s="90">
        <f t="shared" ref="MI65:NB70" ca="1" si="453">$C65*MX$5</f>
        <v>0</v>
      </c>
      <c r="MY65" s="90">
        <f t="shared" ca="1" si="453"/>
        <v>0</v>
      </c>
      <c r="MZ65" s="90">
        <f t="shared" ca="1" si="453"/>
        <v>0</v>
      </c>
      <c r="NA65" s="90">
        <f t="shared" ca="1" si="453"/>
        <v>0</v>
      </c>
      <c r="NB65" s="90">
        <f t="shared" ca="1" si="453"/>
        <v>0</v>
      </c>
      <c r="NC65" s="92">
        <f t="shared" ca="1" si="70"/>
        <v>0</v>
      </c>
      <c r="ND65" s="90">
        <f t="shared" ref="ND65:NI70" ca="1" si="454">$C65*ND$5</f>
        <v>0</v>
      </c>
      <c r="NE65" s="90">
        <f t="shared" ca="1" si="454"/>
        <v>0</v>
      </c>
      <c r="NF65" s="90">
        <f t="shared" ca="1" si="454"/>
        <v>0</v>
      </c>
      <c r="NG65" s="90">
        <f t="shared" ca="1" si="454"/>
        <v>0</v>
      </c>
      <c r="NH65" s="90">
        <f t="shared" ca="1" si="454"/>
        <v>0</v>
      </c>
      <c r="NI65" s="90">
        <f t="shared" ca="1" si="454"/>
        <v>0</v>
      </c>
      <c r="NJ65" s="93">
        <f t="shared" ca="1" si="159"/>
        <v>2868538.2199999993</v>
      </c>
      <c r="NK65" s="94">
        <f t="shared" ref="NK65:NK88" ca="1" si="455">C65-NJ65</f>
        <v>0</v>
      </c>
    </row>
    <row r="66" spans="1:375" ht="16.5" customHeight="1" x14ac:dyDescent="0.25">
      <c r="A66" s="67">
        <v>90320</v>
      </c>
      <c r="B66" s="96" t="s">
        <v>567</v>
      </c>
      <c r="C66" s="90">
        <f ca="1">IFERROR(HLOOKUP($A66,Náklady_2018!$D$1:$MN$27,24,FALSE),0)</f>
        <v>0</v>
      </c>
      <c r="D66" s="19"/>
      <c r="E66" s="19"/>
      <c r="F66" s="91" t="str">
        <f>F5</f>
        <v>STUD VLAST</v>
      </c>
      <c r="G66" s="92">
        <f t="shared" ca="1" si="58"/>
        <v>0</v>
      </c>
      <c r="H66" s="90">
        <f t="shared" ca="1" si="425"/>
        <v>0</v>
      </c>
      <c r="I66" s="90">
        <f t="shared" ca="1" si="426"/>
        <v>0</v>
      </c>
      <c r="J66" s="90">
        <f t="shared" ca="1" si="426"/>
        <v>0</v>
      </c>
      <c r="K66" s="90">
        <f t="shared" ca="1" si="426"/>
        <v>0</v>
      </c>
      <c r="L66" s="90">
        <f t="shared" ca="1" si="426"/>
        <v>0</v>
      </c>
      <c r="M66" s="90">
        <f t="shared" ca="1" si="426"/>
        <v>0</v>
      </c>
      <c r="N66" s="90">
        <f t="shared" ca="1" si="426"/>
        <v>0</v>
      </c>
      <c r="O66" s="90">
        <f t="shared" ca="1" si="426"/>
        <v>0</v>
      </c>
      <c r="P66" s="90">
        <f t="shared" ca="1" si="426"/>
        <v>0</v>
      </c>
      <c r="Q66" s="90">
        <f t="shared" ca="1" si="426"/>
        <v>0</v>
      </c>
      <c r="R66" s="90">
        <f t="shared" ca="1" si="426"/>
        <v>0</v>
      </c>
      <c r="S66" s="90">
        <f t="shared" ca="1" si="426"/>
        <v>0</v>
      </c>
      <c r="T66" s="90">
        <f t="shared" ca="1" si="426"/>
        <v>0</v>
      </c>
      <c r="U66" s="90">
        <f t="shared" ca="1" si="426"/>
        <v>0</v>
      </c>
      <c r="V66" s="90">
        <f t="shared" ca="1" si="426"/>
        <v>0</v>
      </c>
      <c r="W66" s="90">
        <f t="shared" ca="1" si="426"/>
        <v>0</v>
      </c>
      <c r="X66" s="90">
        <f t="shared" ca="1" si="426"/>
        <v>0</v>
      </c>
      <c r="Y66" s="90">
        <f t="shared" ca="1" si="426"/>
        <v>0</v>
      </c>
      <c r="Z66" s="90">
        <f t="shared" ca="1" si="426"/>
        <v>0</v>
      </c>
      <c r="AA66" s="90">
        <f t="shared" ca="1" si="426"/>
        <v>0</v>
      </c>
      <c r="AB66" s="90">
        <f t="shared" ca="1" si="426"/>
        <v>0</v>
      </c>
      <c r="AC66" s="90">
        <f t="shared" ca="1" si="426"/>
        <v>0</v>
      </c>
      <c r="AD66" s="90">
        <f t="shared" ca="1" si="426"/>
        <v>0</v>
      </c>
      <c r="AE66" s="90">
        <f t="shared" ca="1" si="426"/>
        <v>0</v>
      </c>
      <c r="AF66" s="90">
        <f t="shared" ca="1" si="426"/>
        <v>0</v>
      </c>
      <c r="AG66" s="90">
        <f t="shared" ca="1" si="426"/>
        <v>0</v>
      </c>
      <c r="AH66" s="90">
        <f t="shared" ca="1" si="426"/>
        <v>0</v>
      </c>
      <c r="AI66" s="90">
        <f t="shared" ca="1" si="426"/>
        <v>0</v>
      </c>
      <c r="AJ66" s="90">
        <f t="shared" ca="1" si="426"/>
        <v>0</v>
      </c>
      <c r="AK66" s="90">
        <f t="shared" ca="1" si="426"/>
        <v>0</v>
      </c>
      <c r="AL66" s="90">
        <f t="shared" ca="1" si="426"/>
        <v>0</v>
      </c>
      <c r="AM66" s="90">
        <f t="shared" ca="1" si="426"/>
        <v>0</v>
      </c>
      <c r="AN66" s="90">
        <f t="shared" ca="1" si="426"/>
        <v>0</v>
      </c>
      <c r="AO66" s="90">
        <f t="shared" ca="1" si="426"/>
        <v>0</v>
      </c>
      <c r="AP66" s="90">
        <f t="shared" ca="1" si="426"/>
        <v>0</v>
      </c>
      <c r="AQ66" s="90">
        <f t="shared" ca="1" si="426"/>
        <v>0</v>
      </c>
      <c r="AR66" s="90">
        <f t="shared" ca="1" si="426"/>
        <v>0</v>
      </c>
      <c r="AS66" s="90">
        <f t="shared" ca="1" si="426"/>
        <v>0</v>
      </c>
      <c r="AT66" s="90">
        <f t="shared" ca="1" si="426"/>
        <v>0</v>
      </c>
      <c r="AU66" s="90">
        <f t="shared" ca="1" si="426"/>
        <v>0</v>
      </c>
      <c r="AV66" s="90">
        <f t="shared" ca="1" si="426"/>
        <v>0</v>
      </c>
      <c r="AW66" s="90">
        <f t="shared" ca="1" si="426"/>
        <v>0</v>
      </c>
      <c r="AX66" s="90">
        <f t="shared" ca="1" si="426"/>
        <v>0</v>
      </c>
      <c r="AY66" s="90">
        <f t="shared" ca="1" si="426"/>
        <v>0</v>
      </c>
      <c r="AZ66" s="90">
        <f t="shared" ca="1" si="426"/>
        <v>0</v>
      </c>
      <c r="BA66" s="90">
        <f t="shared" ca="1" si="426"/>
        <v>0</v>
      </c>
      <c r="BB66" s="90">
        <f t="shared" ca="1" si="426"/>
        <v>0</v>
      </c>
      <c r="BC66" s="90">
        <f t="shared" ca="1" si="426"/>
        <v>0</v>
      </c>
      <c r="BD66" s="92">
        <f t="shared" ca="1" si="59"/>
        <v>0</v>
      </c>
      <c r="BE66" s="90">
        <f t="shared" ca="1" si="427"/>
        <v>0</v>
      </c>
      <c r="BF66" s="90">
        <f t="shared" ca="1" si="428"/>
        <v>0</v>
      </c>
      <c r="BG66" s="90">
        <f t="shared" ca="1" si="428"/>
        <v>0</v>
      </c>
      <c r="BH66" s="90">
        <f t="shared" ca="1" si="428"/>
        <v>0</v>
      </c>
      <c r="BI66" s="90">
        <f t="shared" ca="1" si="428"/>
        <v>0</v>
      </c>
      <c r="BJ66" s="90">
        <f t="shared" ca="1" si="428"/>
        <v>0</v>
      </c>
      <c r="BK66" s="90">
        <f t="shared" ca="1" si="428"/>
        <v>0</v>
      </c>
      <c r="BL66" s="90">
        <f t="shared" ca="1" si="428"/>
        <v>0</v>
      </c>
      <c r="BM66" s="90">
        <f t="shared" ca="1" si="428"/>
        <v>0</v>
      </c>
      <c r="BN66" s="90">
        <f t="shared" ca="1" si="428"/>
        <v>0</v>
      </c>
      <c r="BO66" s="90">
        <f t="shared" ca="1" si="428"/>
        <v>0</v>
      </c>
      <c r="BP66" s="90">
        <f t="shared" ca="1" si="428"/>
        <v>0</v>
      </c>
      <c r="BQ66" s="90">
        <f t="shared" ca="1" si="428"/>
        <v>0</v>
      </c>
      <c r="BR66" s="90">
        <f t="shared" ca="1" si="428"/>
        <v>0</v>
      </c>
      <c r="BS66" s="90">
        <f t="shared" ca="1" si="428"/>
        <v>0</v>
      </c>
      <c r="BT66" s="90">
        <f t="shared" ca="1" si="428"/>
        <v>0</v>
      </c>
      <c r="BU66" s="90">
        <f t="shared" ca="1" si="428"/>
        <v>0</v>
      </c>
      <c r="BV66" s="90">
        <f t="shared" ca="1" si="428"/>
        <v>0</v>
      </c>
      <c r="BW66" s="90">
        <f t="shared" ca="1" si="428"/>
        <v>0</v>
      </c>
      <c r="BX66" s="90">
        <f t="shared" ca="1" si="428"/>
        <v>0</v>
      </c>
      <c r="BY66" s="90">
        <f t="shared" ca="1" si="428"/>
        <v>0</v>
      </c>
      <c r="BZ66" s="90">
        <f t="shared" ca="1" si="428"/>
        <v>0</v>
      </c>
      <c r="CA66" s="90">
        <f t="shared" ca="1" si="428"/>
        <v>0</v>
      </c>
      <c r="CB66" s="90">
        <f t="shared" ca="1" si="428"/>
        <v>0</v>
      </c>
      <c r="CC66" s="90">
        <f t="shared" ca="1" si="428"/>
        <v>0</v>
      </c>
      <c r="CD66" s="90">
        <f t="shared" ca="1" si="428"/>
        <v>0</v>
      </c>
      <c r="CE66" s="90">
        <f t="shared" ca="1" si="428"/>
        <v>0</v>
      </c>
      <c r="CF66" s="90">
        <f t="shared" ca="1" si="429"/>
        <v>0</v>
      </c>
      <c r="CG66" s="92">
        <f t="shared" ca="1" si="138"/>
        <v>0</v>
      </c>
      <c r="CH66" s="90">
        <f t="shared" ca="1" si="430"/>
        <v>0</v>
      </c>
      <c r="CI66" s="90">
        <f ca="1">$C66*CI$5</f>
        <v>0</v>
      </c>
      <c r="CJ66" s="90">
        <f t="shared" ca="1" si="431"/>
        <v>0</v>
      </c>
      <c r="CK66" s="90">
        <f t="shared" ca="1" si="431"/>
        <v>0</v>
      </c>
      <c r="CL66" s="90">
        <f t="shared" ca="1" si="431"/>
        <v>0</v>
      </c>
      <c r="CM66" s="90">
        <f t="shared" ca="1" si="431"/>
        <v>0</v>
      </c>
      <c r="CN66" s="90">
        <f t="shared" ca="1" si="431"/>
        <v>0</v>
      </c>
      <c r="CO66" s="90">
        <f t="shared" ca="1" si="431"/>
        <v>0</v>
      </c>
      <c r="CP66" s="90">
        <f t="shared" ca="1" si="431"/>
        <v>0</v>
      </c>
      <c r="CQ66" s="90">
        <f t="shared" ca="1" si="431"/>
        <v>0</v>
      </c>
      <c r="CR66" s="90">
        <f t="shared" ca="1" si="431"/>
        <v>0</v>
      </c>
      <c r="CS66" s="90">
        <f t="shared" ca="1" si="431"/>
        <v>0</v>
      </c>
      <c r="CT66" s="90">
        <f t="shared" ca="1" si="431"/>
        <v>0</v>
      </c>
      <c r="CU66" s="90">
        <f t="shared" ca="1" si="431"/>
        <v>0</v>
      </c>
      <c r="CV66" s="90">
        <f t="shared" ca="1" si="431"/>
        <v>0</v>
      </c>
      <c r="CW66" s="90">
        <f t="shared" ca="1" si="431"/>
        <v>0</v>
      </c>
      <c r="CX66" s="90">
        <f t="shared" ca="1" si="431"/>
        <v>0</v>
      </c>
      <c r="CY66" s="92">
        <f t="shared" ca="1" si="140"/>
        <v>0</v>
      </c>
      <c r="CZ66" s="90">
        <f t="shared" ca="1" si="432"/>
        <v>0</v>
      </c>
      <c r="DA66" s="90">
        <f t="shared" ref="DA66:DO70" ca="1" si="456">$C66*DA$5</f>
        <v>0</v>
      </c>
      <c r="DB66" s="90">
        <f t="shared" ca="1" si="456"/>
        <v>0</v>
      </c>
      <c r="DC66" s="90">
        <f t="shared" ca="1" si="456"/>
        <v>0</v>
      </c>
      <c r="DD66" s="90">
        <f t="shared" ca="1" si="456"/>
        <v>0</v>
      </c>
      <c r="DE66" s="90">
        <f t="shared" ca="1" si="456"/>
        <v>0</v>
      </c>
      <c r="DF66" s="90">
        <f t="shared" ca="1" si="456"/>
        <v>0</v>
      </c>
      <c r="DG66" s="90">
        <f t="shared" ca="1" si="456"/>
        <v>0</v>
      </c>
      <c r="DH66" s="90">
        <f t="shared" ca="1" si="456"/>
        <v>0</v>
      </c>
      <c r="DI66" s="90">
        <f t="shared" ca="1" si="456"/>
        <v>0</v>
      </c>
      <c r="DJ66" s="90">
        <f t="shared" ca="1" si="456"/>
        <v>0</v>
      </c>
      <c r="DK66" s="90">
        <f t="shared" ca="1" si="456"/>
        <v>0</v>
      </c>
      <c r="DL66" s="90">
        <f t="shared" ca="1" si="456"/>
        <v>0</v>
      </c>
      <c r="DM66" s="90">
        <f t="shared" ca="1" si="456"/>
        <v>0</v>
      </c>
      <c r="DN66" s="90">
        <f t="shared" ca="1" si="456"/>
        <v>0</v>
      </c>
      <c r="DO66" s="90">
        <f t="shared" ca="1" si="456"/>
        <v>0</v>
      </c>
      <c r="DP66" s="90">
        <f t="shared" ca="1" si="433"/>
        <v>0</v>
      </c>
      <c r="DQ66" s="90">
        <f t="shared" ca="1" si="433"/>
        <v>0</v>
      </c>
      <c r="DR66" s="90">
        <f t="shared" ca="1" si="433"/>
        <v>0</v>
      </c>
      <c r="DS66" s="90">
        <f t="shared" ca="1" si="433"/>
        <v>0</v>
      </c>
      <c r="DT66" s="90">
        <f t="shared" ca="1" si="433"/>
        <v>0</v>
      </c>
      <c r="DU66" s="90">
        <f t="shared" ca="1" si="433"/>
        <v>0</v>
      </c>
      <c r="DV66" s="92">
        <f t="shared" ca="1" si="60"/>
        <v>0</v>
      </c>
      <c r="DW66" s="90">
        <f t="shared" ca="1" si="434"/>
        <v>0</v>
      </c>
      <c r="DX66" s="90">
        <f t="shared" ca="1" si="434"/>
        <v>0</v>
      </c>
      <c r="DY66" s="90">
        <f t="shared" ca="1" si="434"/>
        <v>0</v>
      </c>
      <c r="DZ66" s="90">
        <f t="shared" ca="1" si="434"/>
        <v>0</v>
      </c>
      <c r="EA66" s="90">
        <f t="shared" ca="1" si="434"/>
        <v>0</v>
      </c>
      <c r="EB66" s="92">
        <f t="shared" ca="1" si="61"/>
        <v>0</v>
      </c>
      <c r="EC66" s="90">
        <f t="shared" ca="1" si="435"/>
        <v>0</v>
      </c>
      <c r="ED66" s="90">
        <f t="shared" ca="1" si="436"/>
        <v>0</v>
      </c>
      <c r="EE66" s="90">
        <f t="shared" ca="1" si="436"/>
        <v>0</v>
      </c>
      <c r="EF66" s="90">
        <f t="shared" ca="1" si="436"/>
        <v>0</v>
      </c>
      <c r="EG66" s="90">
        <f t="shared" ca="1" si="436"/>
        <v>0</v>
      </c>
      <c r="EH66" s="90">
        <f t="shared" ca="1" si="436"/>
        <v>0</v>
      </c>
      <c r="EI66" s="90">
        <f t="shared" ca="1" si="436"/>
        <v>0</v>
      </c>
      <c r="EJ66" s="90">
        <f t="shared" ca="1" si="436"/>
        <v>0</v>
      </c>
      <c r="EK66" s="90">
        <f t="shared" ca="1" si="436"/>
        <v>0</v>
      </c>
      <c r="EL66" s="90">
        <f t="shared" ca="1" si="436"/>
        <v>0</v>
      </c>
      <c r="EM66" s="90">
        <f t="shared" ca="1" si="436"/>
        <v>0</v>
      </c>
      <c r="EN66" s="90">
        <f t="shared" ca="1" si="436"/>
        <v>0</v>
      </c>
      <c r="EO66" s="90">
        <f t="shared" ca="1" si="436"/>
        <v>0</v>
      </c>
      <c r="EP66" s="90">
        <f t="shared" ca="1" si="436"/>
        <v>0</v>
      </c>
      <c r="EQ66" s="90">
        <f t="shared" ca="1" si="436"/>
        <v>0</v>
      </c>
      <c r="ER66" s="90">
        <f t="shared" ca="1" si="436"/>
        <v>0</v>
      </c>
      <c r="ES66" s="90">
        <f t="shared" ca="1" si="436"/>
        <v>0</v>
      </c>
      <c r="ET66" s="90">
        <f t="shared" ca="1" si="436"/>
        <v>0</v>
      </c>
      <c r="EU66" s="90">
        <f t="shared" ca="1" si="436"/>
        <v>0</v>
      </c>
      <c r="EV66" s="90">
        <f t="shared" ca="1" si="436"/>
        <v>0</v>
      </c>
      <c r="EW66" s="90">
        <f t="shared" ca="1" si="436"/>
        <v>0</v>
      </c>
      <c r="EX66" s="90">
        <f t="shared" ca="1" si="436"/>
        <v>0</v>
      </c>
      <c r="EY66" s="90">
        <f t="shared" ca="1" si="436"/>
        <v>0</v>
      </c>
      <c r="EZ66" s="90">
        <f t="shared" ca="1" si="436"/>
        <v>0</v>
      </c>
      <c r="FA66" s="90">
        <f t="shared" ca="1" si="436"/>
        <v>0</v>
      </c>
      <c r="FB66" s="90">
        <f t="shared" ca="1" si="436"/>
        <v>0</v>
      </c>
      <c r="FC66" s="90">
        <f t="shared" ca="1" si="436"/>
        <v>0</v>
      </c>
      <c r="FD66" s="90">
        <f t="shared" ca="1" si="436"/>
        <v>0</v>
      </c>
      <c r="FE66" s="92">
        <f t="shared" ca="1" si="62"/>
        <v>0</v>
      </c>
      <c r="FF66" s="90">
        <f t="shared" ca="1" si="437"/>
        <v>0</v>
      </c>
      <c r="FG66" s="90">
        <f t="shared" ca="1" si="437"/>
        <v>0</v>
      </c>
      <c r="FH66" s="90">
        <f t="shared" ca="1" si="437"/>
        <v>0</v>
      </c>
      <c r="FI66" s="90">
        <f t="shared" ca="1" si="437"/>
        <v>0</v>
      </c>
      <c r="FJ66" s="90">
        <f t="shared" ca="1" si="437"/>
        <v>0</v>
      </c>
      <c r="FK66" s="90">
        <f t="shared" ca="1" si="437"/>
        <v>0</v>
      </c>
      <c r="FL66" s="90">
        <f t="shared" ca="1" si="437"/>
        <v>0</v>
      </c>
      <c r="FM66" s="90">
        <f t="shared" ca="1" si="437"/>
        <v>0</v>
      </c>
      <c r="FN66" s="90">
        <f t="shared" ca="1" si="437"/>
        <v>0</v>
      </c>
      <c r="FO66" s="90">
        <f t="shared" ca="1" si="437"/>
        <v>0</v>
      </c>
      <c r="FP66" s="90">
        <f t="shared" ca="1" si="437"/>
        <v>0</v>
      </c>
      <c r="FQ66" s="90">
        <f t="shared" ca="1" si="437"/>
        <v>0</v>
      </c>
      <c r="FR66" s="90">
        <f t="shared" ca="1" si="437"/>
        <v>0</v>
      </c>
      <c r="FS66" s="90">
        <f t="shared" ca="1" si="437"/>
        <v>0</v>
      </c>
      <c r="FT66" s="90">
        <f t="shared" ca="1" si="438"/>
        <v>0</v>
      </c>
      <c r="FU66" s="90">
        <f t="shared" ca="1" si="438"/>
        <v>0</v>
      </c>
      <c r="FV66" s="90">
        <f t="shared" ca="1" si="438"/>
        <v>0</v>
      </c>
      <c r="FW66" s="92">
        <f t="shared" ca="1" si="63"/>
        <v>0</v>
      </c>
      <c r="FX66" s="90">
        <f t="shared" ca="1" si="439"/>
        <v>0</v>
      </c>
      <c r="FY66" s="90">
        <f t="shared" ca="1" si="440"/>
        <v>0</v>
      </c>
      <c r="FZ66" s="90">
        <f t="shared" ca="1" si="440"/>
        <v>0</v>
      </c>
      <c r="GA66" s="90">
        <f t="shared" ca="1" si="440"/>
        <v>0</v>
      </c>
      <c r="GB66" s="90">
        <f t="shared" ca="1" si="440"/>
        <v>0</v>
      </c>
      <c r="GC66" s="90">
        <f t="shared" ca="1" si="440"/>
        <v>0</v>
      </c>
      <c r="GD66" s="90">
        <f t="shared" ca="1" si="440"/>
        <v>0</v>
      </c>
      <c r="GE66" s="90">
        <f t="shared" ca="1" si="440"/>
        <v>0</v>
      </c>
      <c r="GF66" s="90">
        <f t="shared" ca="1" si="440"/>
        <v>0</v>
      </c>
      <c r="GG66" s="90">
        <f t="shared" ca="1" si="440"/>
        <v>0</v>
      </c>
      <c r="GH66" s="90">
        <f t="shared" ca="1" si="440"/>
        <v>0</v>
      </c>
      <c r="GI66" s="90">
        <f t="shared" ca="1" si="440"/>
        <v>0</v>
      </c>
      <c r="GJ66" s="90">
        <f t="shared" ca="1" si="440"/>
        <v>0</v>
      </c>
      <c r="GK66" s="90">
        <f t="shared" ca="1" si="440"/>
        <v>0</v>
      </c>
      <c r="GL66" s="90">
        <f t="shared" ca="1" si="440"/>
        <v>0</v>
      </c>
      <c r="GM66" s="90">
        <f t="shared" ca="1" si="440"/>
        <v>0</v>
      </c>
      <c r="GN66" s="90">
        <f t="shared" ca="1" si="440"/>
        <v>0</v>
      </c>
      <c r="GO66" s="90">
        <f t="shared" ca="1" si="440"/>
        <v>0</v>
      </c>
      <c r="GP66" s="90">
        <f t="shared" ca="1" si="440"/>
        <v>0</v>
      </c>
      <c r="GQ66" s="90">
        <f t="shared" ca="1" si="440"/>
        <v>0</v>
      </c>
      <c r="GR66" s="90">
        <f t="shared" ca="1" si="440"/>
        <v>0</v>
      </c>
      <c r="GS66" s="92">
        <f t="shared" ca="1" si="64"/>
        <v>0</v>
      </c>
      <c r="GT66" s="90">
        <f t="shared" ca="1" si="441"/>
        <v>0</v>
      </c>
      <c r="GU66" s="90">
        <f t="shared" ca="1" si="441"/>
        <v>0</v>
      </c>
      <c r="GV66" s="90">
        <f t="shared" ca="1" si="441"/>
        <v>0</v>
      </c>
      <c r="GW66" s="90">
        <f t="shared" ca="1" si="441"/>
        <v>0</v>
      </c>
      <c r="GX66" s="90">
        <f t="shared" ca="1" si="441"/>
        <v>0</v>
      </c>
      <c r="GY66" s="90">
        <f t="shared" ca="1" si="441"/>
        <v>0</v>
      </c>
      <c r="GZ66" s="90">
        <f t="shared" ca="1" si="441"/>
        <v>0</v>
      </c>
      <c r="HA66" s="90">
        <f t="shared" ca="1" si="441"/>
        <v>0</v>
      </c>
      <c r="HB66" s="90">
        <f t="shared" ca="1" si="441"/>
        <v>0</v>
      </c>
      <c r="HC66" s="90">
        <f t="shared" ca="1" si="441"/>
        <v>0</v>
      </c>
      <c r="HD66" s="90">
        <f t="shared" ca="1" si="441"/>
        <v>0</v>
      </c>
      <c r="HE66" s="92">
        <f t="shared" ca="1" si="65"/>
        <v>0</v>
      </c>
      <c r="HF66" s="90">
        <f t="shared" ca="1" si="442"/>
        <v>0</v>
      </c>
      <c r="HG66" s="90">
        <f t="shared" ca="1" si="442"/>
        <v>0</v>
      </c>
      <c r="HH66" s="90">
        <f t="shared" ca="1" si="442"/>
        <v>0</v>
      </c>
      <c r="HI66" s="90">
        <f t="shared" ca="1" si="442"/>
        <v>0</v>
      </c>
      <c r="HJ66" s="90">
        <f t="shared" ca="1" si="442"/>
        <v>0</v>
      </c>
      <c r="HK66" s="90">
        <f t="shared" ca="1" si="442"/>
        <v>0</v>
      </c>
      <c r="HL66" s="90">
        <f t="shared" ca="1" si="442"/>
        <v>0</v>
      </c>
      <c r="HM66" s="90">
        <f t="shared" ca="1" si="442"/>
        <v>0</v>
      </c>
      <c r="HN66" s="90">
        <f t="shared" ca="1" si="442"/>
        <v>0</v>
      </c>
      <c r="HO66" s="90">
        <f t="shared" ca="1" si="442"/>
        <v>0</v>
      </c>
      <c r="HP66" s="90">
        <f t="shared" ca="1" si="442"/>
        <v>0</v>
      </c>
      <c r="HQ66" s="90">
        <f t="shared" ca="1" si="442"/>
        <v>0</v>
      </c>
      <c r="HR66" s="90">
        <f t="shared" ca="1" si="442"/>
        <v>0</v>
      </c>
      <c r="HS66" s="90">
        <f t="shared" ca="1" si="442"/>
        <v>0</v>
      </c>
      <c r="HT66" s="90">
        <f t="shared" ca="1" si="442"/>
        <v>0</v>
      </c>
      <c r="HU66" s="90">
        <f t="shared" ca="1" si="442"/>
        <v>0</v>
      </c>
      <c r="HV66" s="92">
        <f t="shared" ca="1" si="66"/>
        <v>0</v>
      </c>
      <c r="HW66" s="90">
        <f t="shared" ca="1" si="443"/>
        <v>0</v>
      </c>
      <c r="HX66" s="90">
        <f t="shared" ca="1" si="443"/>
        <v>0</v>
      </c>
      <c r="HY66" s="90">
        <f t="shared" ca="1" si="443"/>
        <v>0</v>
      </c>
      <c r="HZ66" s="90">
        <f t="shared" ca="1" si="443"/>
        <v>0</v>
      </c>
      <c r="IA66" s="90">
        <f t="shared" ca="1" si="443"/>
        <v>0</v>
      </c>
      <c r="IB66" s="90">
        <f t="shared" ca="1" si="443"/>
        <v>0</v>
      </c>
      <c r="IC66" s="90">
        <f t="shared" ca="1" si="443"/>
        <v>0</v>
      </c>
      <c r="ID66" s="90">
        <f t="shared" ca="1" si="443"/>
        <v>0</v>
      </c>
      <c r="IE66" s="90">
        <f t="shared" ca="1" si="443"/>
        <v>0</v>
      </c>
      <c r="IF66" s="92">
        <f t="shared" ca="1" si="149"/>
        <v>0</v>
      </c>
      <c r="IG66" s="90">
        <f t="shared" ca="1" si="444"/>
        <v>0</v>
      </c>
      <c r="IH66" s="90">
        <f t="shared" ref="IH66:IV70" ca="1" si="457">$C66*IH$5</f>
        <v>0</v>
      </c>
      <c r="II66" s="90">
        <f t="shared" ca="1" si="457"/>
        <v>0</v>
      </c>
      <c r="IJ66" s="90">
        <f t="shared" ca="1" si="457"/>
        <v>0</v>
      </c>
      <c r="IK66" s="90">
        <f t="shared" ca="1" si="457"/>
        <v>0</v>
      </c>
      <c r="IL66" s="90">
        <f t="shared" ca="1" si="457"/>
        <v>0</v>
      </c>
      <c r="IM66" s="90">
        <f t="shared" ca="1" si="457"/>
        <v>0</v>
      </c>
      <c r="IN66" s="90">
        <f t="shared" ca="1" si="457"/>
        <v>0</v>
      </c>
      <c r="IO66" s="90">
        <f t="shared" ca="1" si="457"/>
        <v>0</v>
      </c>
      <c r="IP66" s="90">
        <f t="shared" ca="1" si="457"/>
        <v>0</v>
      </c>
      <c r="IQ66" s="90">
        <f t="shared" ca="1" si="457"/>
        <v>0</v>
      </c>
      <c r="IR66" s="90">
        <f t="shared" ca="1" si="457"/>
        <v>0</v>
      </c>
      <c r="IS66" s="90">
        <f t="shared" ca="1" si="457"/>
        <v>0</v>
      </c>
      <c r="IT66" s="90">
        <f t="shared" ca="1" si="457"/>
        <v>0</v>
      </c>
      <c r="IU66" s="90">
        <f t="shared" ca="1" si="457"/>
        <v>0</v>
      </c>
      <c r="IV66" s="90">
        <f t="shared" ca="1" si="457"/>
        <v>0</v>
      </c>
      <c r="IW66" s="90">
        <f t="shared" ca="1" si="445"/>
        <v>0</v>
      </c>
      <c r="IX66" s="90">
        <f t="shared" ca="1" si="445"/>
        <v>0</v>
      </c>
      <c r="IY66" s="92">
        <f t="shared" ca="1" si="151"/>
        <v>0</v>
      </c>
      <c r="IZ66" s="90">
        <f t="shared" ca="1" si="446"/>
        <v>0</v>
      </c>
      <c r="JA66" s="90">
        <f t="shared" ca="1" si="447"/>
        <v>0</v>
      </c>
      <c r="JB66" s="90">
        <f t="shared" ca="1" si="447"/>
        <v>0</v>
      </c>
      <c r="JC66" s="90">
        <f t="shared" ca="1" si="447"/>
        <v>0</v>
      </c>
      <c r="JD66" s="90">
        <f t="shared" ca="1" si="447"/>
        <v>0</v>
      </c>
      <c r="JE66" s="90">
        <f t="shared" ca="1" si="447"/>
        <v>0</v>
      </c>
      <c r="JF66" s="90">
        <f t="shared" ca="1" si="447"/>
        <v>0</v>
      </c>
      <c r="JG66" s="90">
        <f t="shared" ca="1" si="447"/>
        <v>0</v>
      </c>
      <c r="JH66" s="90">
        <f t="shared" ca="1" si="447"/>
        <v>0</v>
      </c>
      <c r="JI66" s="90">
        <f t="shared" ca="1" si="447"/>
        <v>0</v>
      </c>
      <c r="JJ66" s="90">
        <f t="shared" ca="1" si="447"/>
        <v>0</v>
      </c>
      <c r="JK66" s="90">
        <f t="shared" ca="1" si="447"/>
        <v>0</v>
      </c>
      <c r="JL66" s="90">
        <f t="shared" ca="1" si="447"/>
        <v>0</v>
      </c>
      <c r="JM66" s="90">
        <f t="shared" ca="1" si="447"/>
        <v>0</v>
      </c>
      <c r="JN66" s="90">
        <f t="shared" ca="1" si="447"/>
        <v>0</v>
      </c>
      <c r="JO66" s="90">
        <f t="shared" ca="1" si="447"/>
        <v>0</v>
      </c>
      <c r="JP66" s="90">
        <f t="shared" ca="1" si="447"/>
        <v>0</v>
      </c>
      <c r="JQ66" s="90">
        <f t="shared" ca="1" si="447"/>
        <v>0</v>
      </c>
      <c r="JR66" s="90">
        <f t="shared" ca="1" si="447"/>
        <v>0</v>
      </c>
      <c r="JS66" s="90">
        <f t="shared" ca="1" si="447"/>
        <v>0</v>
      </c>
      <c r="JT66" s="92">
        <f t="shared" ca="1" si="153"/>
        <v>0</v>
      </c>
      <c r="JU66" s="90">
        <f t="shared" ref="JU66:KD70" ca="1" si="458">$C66*JU$5</f>
        <v>0</v>
      </c>
      <c r="JV66" s="90">
        <f t="shared" ca="1" si="458"/>
        <v>0</v>
      </c>
      <c r="JW66" s="90">
        <f t="shared" ca="1" si="458"/>
        <v>0</v>
      </c>
      <c r="JX66" s="90">
        <f t="shared" ca="1" si="458"/>
        <v>0</v>
      </c>
      <c r="JY66" s="90">
        <f t="shared" ca="1" si="458"/>
        <v>0</v>
      </c>
      <c r="JZ66" s="90">
        <f t="shared" ca="1" si="458"/>
        <v>0</v>
      </c>
      <c r="KA66" s="90">
        <f t="shared" ca="1" si="458"/>
        <v>0</v>
      </c>
      <c r="KB66" s="90">
        <f t="shared" ca="1" si="458"/>
        <v>0</v>
      </c>
      <c r="KC66" s="90">
        <f t="shared" ca="1" si="458"/>
        <v>0</v>
      </c>
      <c r="KD66" s="90">
        <f t="shared" ca="1" si="458"/>
        <v>0</v>
      </c>
      <c r="KE66" s="90">
        <f t="shared" ref="KE66:KN70" ca="1" si="459">$C66*KE$5</f>
        <v>0</v>
      </c>
      <c r="KF66" s="90">
        <f t="shared" ca="1" si="459"/>
        <v>0</v>
      </c>
      <c r="KG66" s="90">
        <f t="shared" ca="1" si="459"/>
        <v>0</v>
      </c>
      <c r="KH66" s="90">
        <f t="shared" ca="1" si="459"/>
        <v>0</v>
      </c>
      <c r="KI66" s="90">
        <f t="shared" ca="1" si="459"/>
        <v>0</v>
      </c>
      <c r="KJ66" s="90">
        <f t="shared" ca="1" si="459"/>
        <v>0</v>
      </c>
      <c r="KK66" s="90">
        <f t="shared" ca="1" si="459"/>
        <v>0</v>
      </c>
      <c r="KL66" s="90">
        <f t="shared" ca="1" si="459"/>
        <v>0</v>
      </c>
      <c r="KM66" s="90">
        <f t="shared" ca="1" si="459"/>
        <v>0</v>
      </c>
      <c r="KN66" s="90">
        <f t="shared" ca="1" si="459"/>
        <v>0</v>
      </c>
      <c r="KO66" s="90">
        <f t="shared" ref="KO66:KX70" ca="1" si="460">$C66*KO$5</f>
        <v>0</v>
      </c>
      <c r="KP66" s="90">
        <f t="shared" ca="1" si="460"/>
        <v>0</v>
      </c>
      <c r="KQ66" s="90">
        <f t="shared" ca="1" si="460"/>
        <v>0</v>
      </c>
      <c r="KR66" s="90">
        <f t="shared" ca="1" si="460"/>
        <v>0</v>
      </c>
      <c r="KS66" s="90">
        <f t="shared" ca="1" si="460"/>
        <v>0</v>
      </c>
      <c r="KT66" s="90">
        <f t="shared" ca="1" si="460"/>
        <v>0</v>
      </c>
      <c r="KU66" s="90">
        <f t="shared" ca="1" si="460"/>
        <v>0</v>
      </c>
      <c r="KV66" s="90">
        <f t="shared" ca="1" si="460"/>
        <v>0</v>
      </c>
      <c r="KW66" s="90">
        <f t="shared" ca="1" si="460"/>
        <v>0</v>
      </c>
      <c r="KX66" s="90">
        <f t="shared" ca="1" si="460"/>
        <v>0</v>
      </c>
      <c r="KY66" s="90">
        <f t="shared" ref="KY66:LJ70" ca="1" si="461">$C66*KY$5</f>
        <v>0</v>
      </c>
      <c r="KZ66" s="90">
        <f t="shared" ca="1" si="461"/>
        <v>0</v>
      </c>
      <c r="LA66" s="90">
        <f t="shared" ca="1" si="461"/>
        <v>0</v>
      </c>
      <c r="LB66" s="90">
        <f t="shared" ca="1" si="461"/>
        <v>0</v>
      </c>
      <c r="LC66" s="90">
        <f t="shared" ca="1" si="461"/>
        <v>0</v>
      </c>
      <c r="LD66" s="90">
        <f t="shared" ca="1" si="461"/>
        <v>0</v>
      </c>
      <c r="LE66" s="90">
        <f t="shared" ca="1" si="461"/>
        <v>0</v>
      </c>
      <c r="LF66" s="90">
        <f t="shared" ca="1" si="461"/>
        <v>0</v>
      </c>
      <c r="LG66" s="90">
        <f t="shared" ca="1" si="461"/>
        <v>0</v>
      </c>
      <c r="LH66" s="90">
        <f t="shared" ca="1" si="461"/>
        <v>0</v>
      </c>
      <c r="LI66" s="90">
        <f t="shared" ca="1" si="461"/>
        <v>0</v>
      </c>
      <c r="LJ66" s="90">
        <f t="shared" ca="1" si="461"/>
        <v>0</v>
      </c>
      <c r="LK66" s="90">
        <f t="shared" ca="1" si="449"/>
        <v>0</v>
      </c>
      <c r="LL66" s="90">
        <f t="shared" ca="1" si="449"/>
        <v>0</v>
      </c>
      <c r="LM66" s="92">
        <f t="shared" ca="1" si="67"/>
        <v>0</v>
      </c>
      <c r="LN66" s="90">
        <f t="shared" ca="1" si="450"/>
        <v>0</v>
      </c>
      <c r="LO66" s="90">
        <f t="shared" ca="1" si="450"/>
        <v>0</v>
      </c>
      <c r="LP66" s="90">
        <f t="shared" ca="1" si="450"/>
        <v>0</v>
      </c>
      <c r="LQ66" s="90">
        <f t="shared" ca="1" si="450"/>
        <v>0</v>
      </c>
      <c r="LR66" s="90">
        <f t="shared" ca="1" si="450"/>
        <v>0</v>
      </c>
      <c r="LS66" s="92">
        <f t="shared" ca="1" si="68"/>
        <v>0</v>
      </c>
      <c r="LT66" s="90">
        <f t="shared" ca="1" si="451"/>
        <v>0</v>
      </c>
      <c r="LU66" s="90">
        <f t="shared" ca="1" si="451"/>
        <v>0</v>
      </c>
      <c r="LV66" s="90">
        <f t="shared" ca="1" si="451"/>
        <v>0</v>
      </c>
      <c r="LW66" s="90">
        <f t="shared" ca="1" si="451"/>
        <v>0</v>
      </c>
      <c r="LX66" s="90">
        <f t="shared" ca="1" si="451"/>
        <v>0</v>
      </c>
      <c r="LY66" s="90">
        <f t="shared" ca="1" si="451"/>
        <v>0</v>
      </c>
      <c r="LZ66" s="90">
        <f t="shared" ca="1" si="451"/>
        <v>0</v>
      </c>
      <c r="MA66" s="90">
        <f t="shared" ca="1" si="451"/>
        <v>0</v>
      </c>
      <c r="MB66" s="90">
        <f t="shared" ca="1" si="451"/>
        <v>0</v>
      </c>
      <c r="MC66" s="90">
        <f t="shared" ca="1" si="451"/>
        <v>0</v>
      </c>
      <c r="MD66" s="90">
        <f t="shared" ca="1" si="451"/>
        <v>0</v>
      </c>
      <c r="ME66" s="90">
        <f t="shared" ca="1" si="451"/>
        <v>0</v>
      </c>
      <c r="MF66" s="90">
        <f t="shared" ca="1" si="451"/>
        <v>0</v>
      </c>
      <c r="MG66" s="92">
        <f t="shared" ca="1" si="69"/>
        <v>0</v>
      </c>
      <c r="MH66" s="90">
        <f t="shared" ca="1" si="452"/>
        <v>0</v>
      </c>
      <c r="MI66" s="90">
        <f t="shared" ca="1" si="453"/>
        <v>0</v>
      </c>
      <c r="MJ66" s="90">
        <f t="shared" ca="1" si="453"/>
        <v>0</v>
      </c>
      <c r="MK66" s="90">
        <f t="shared" ca="1" si="453"/>
        <v>0</v>
      </c>
      <c r="ML66" s="90">
        <f t="shared" ca="1" si="453"/>
        <v>0</v>
      </c>
      <c r="MM66" s="90">
        <f t="shared" ca="1" si="453"/>
        <v>0</v>
      </c>
      <c r="MN66" s="90">
        <f t="shared" ca="1" si="453"/>
        <v>0</v>
      </c>
      <c r="MO66" s="90">
        <f t="shared" ca="1" si="453"/>
        <v>0</v>
      </c>
      <c r="MP66" s="90">
        <f t="shared" ca="1" si="453"/>
        <v>0</v>
      </c>
      <c r="MQ66" s="90">
        <f t="shared" ca="1" si="453"/>
        <v>0</v>
      </c>
      <c r="MR66" s="90">
        <f t="shared" ca="1" si="453"/>
        <v>0</v>
      </c>
      <c r="MS66" s="90">
        <f t="shared" ca="1" si="453"/>
        <v>0</v>
      </c>
      <c r="MT66" s="90">
        <f t="shared" ca="1" si="453"/>
        <v>0</v>
      </c>
      <c r="MU66" s="90">
        <f t="shared" ca="1" si="453"/>
        <v>0</v>
      </c>
      <c r="MV66" s="90">
        <f t="shared" ca="1" si="453"/>
        <v>0</v>
      </c>
      <c r="MW66" s="90">
        <f t="shared" ca="1" si="453"/>
        <v>0</v>
      </c>
      <c r="MX66" s="90">
        <f t="shared" ca="1" si="453"/>
        <v>0</v>
      </c>
      <c r="MY66" s="90">
        <f t="shared" ca="1" si="453"/>
        <v>0</v>
      </c>
      <c r="MZ66" s="90">
        <f t="shared" ca="1" si="453"/>
        <v>0</v>
      </c>
      <c r="NA66" s="90">
        <f t="shared" ca="1" si="453"/>
        <v>0</v>
      </c>
      <c r="NB66" s="90">
        <f t="shared" ca="1" si="453"/>
        <v>0</v>
      </c>
      <c r="NC66" s="92">
        <f t="shared" ca="1" si="70"/>
        <v>0</v>
      </c>
      <c r="ND66" s="90">
        <f t="shared" ca="1" si="454"/>
        <v>0</v>
      </c>
      <c r="NE66" s="90">
        <f t="shared" ca="1" si="454"/>
        <v>0</v>
      </c>
      <c r="NF66" s="90">
        <f t="shared" ca="1" si="454"/>
        <v>0</v>
      </c>
      <c r="NG66" s="90">
        <f t="shared" ca="1" si="454"/>
        <v>0</v>
      </c>
      <c r="NH66" s="90">
        <f t="shared" ca="1" si="454"/>
        <v>0</v>
      </c>
      <c r="NI66" s="90">
        <f t="shared" ca="1" si="454"/>
        <v>0</v>
      </c>
      <c r="NJ66" s="93">
        <f t="shared" ca="1" si="159"/>
        <v>0</v>
      </c>
      <c r="NK66" s="94">
        <f t="shared" ca="1" si="455"/>
        <v>0</v>
      </c>
    </row>
    <row r="67" spans="1:375" x14ac:dyDescent="0.25">
      <c r="A67" s="67">
        <v>90321</v>
      </c>
      <c r="B67" s="96" t="s">
        <v>360</v>
      </c>
      <c r="C67" s="90">
        <f ca="1">IFERROR(HLOOKUP($A67,Náklady_2018!$D$1:$MN$27,24,FALSE),0)</f>
        <v>0</v>
      </c>
      <c r="D67" s="19"/>
      <c r="E67" s="19"/>
      <c r="F67" s="91" t="str">
        <f>F5</f>
        <v>STUD VLAST</v>
      </c>
      <c r="G67" s="92">
        <f t="shared" ca="1" si="58"/>
        <v>0</v>
      </c>
      <c r="H67" s="90">
        <f t="shared" ca="1" si="425"/>
        <v>0</v>
      </c>
      <c r="I67" s="90">
        <f t="shared" ca="1" si="426"/>
        <v>0</v>
      </c>
      <c r="J67" s="90">
        <f t="shared" ca="1" si="426"/>
        <v>0</v>
      </c>
      <c r="K67" s="90">
        <f t="shared" ca="1" si="426"/>
        <v>0</v>
      </c>
      <c r="L67" s="90">
        <f t="shared" ca="1" si="426"/>
        <v>0</v>
      </c>
      <c r="M67" s="90">
        <f t="shared" ca="1" si="426"/>
        <v>0</v>
      </c>
      <c r="N67" s="90">
        <f t="shared" ca="1" si="426"/>
        <v>0</v>
      </c>
      <c r="O67" s="90">
        <f t="shared" ca="1" si="426"/>
        <v>0</v>
      </c>
      <c r="P67" s="90">
        <f t="shared" ca="1" si="426"/>
        <v>0</v>
      </c>
      <c r="Q67" s="90">
        <f t="shared" ca="1" si="426"/>
        <v>0</v>
      </c>
      <c r="R67" s="90">
        <f t="shared" ca="1" si="426"/>
        <v>0</v>
      </c>
      <c r="S67" s="90">
        <f t="shared" ca="1" si="426"/>
        <v>0</v>
      </c>
      <c r="T67" s="90">
        <f t="shared" ca="1" si="426"/>
        <v>0</v>
      </c>
      <c r="U67" s="90">
        <f t="shared" ca="1" si="426"/>
        <v>0</v>
      </c>
      <c r="V67" s="90">
        <f t="shared" ca="1" si="426"/>
        <v>0</v>
      </c>
      <c r="W67" s="90">
        <f t="shared" ca="1" si="426"/>
        <v>0</v>
      </c>
      <c r="X67" s="90">
        <f t="shared" ca="1" si="426"/>
        <v>0</v>
      </c>
      <c r="Y67" s="90">
        <f t="shared" ca="1" si="426"/>
        <v>0</v>
      </c>
      <c r="Z67" s="90">
        <f t="shared" ca="1" si="426"/>
        <v>0</v>
      </c>
      <c r="AA67" s="90">
        <f t="shared" ca="1" si="426"/>
        <v>0</v>
      </c>
      <c r="AB67" s="90">
        <f t="shared" ca="1" si="426"/>
        <v>0</v>
      </c>
      <c r="AC67" s="90">
        <f t="shared" ca="1" si="426"/>
        <v>0</v>
      </c>
      <c r="AD67" s="90">
        <f t="shared" ca="1" si="426"/>
        <v>0</v>
      </c>
      <c r="AE67" s="90">
        <f t="shared" ca="1" si="426"/>
        <v>0</v>
      </c>
      <c r="AF67" s="90">
        <f t="shared" ca="1" si="426"/>
        <v>0</v>
      </c>
      <c r="AG67" s="90">
        <f t="shared" ca="1" si="426"/>
        <v>0</v>
      </c>
      <c r="AH67" s="90">
        <f t="shared" ca="1" si="426"/>
        <v>0</v>
      </c>
      <c r="AI67" s="90">
        <f t="shared" ca="1" si="426"/>
        <v>0</v>
      </c>
      <c r="AJ67" s="90">
        <f t="shared" ca="1" si="426"/>
        <v>0</v>
      </c>
      <c r="AK67" s="90">
        <f t="shared" ca="1" si="426"/>
        <v>0</v>
      </c>
      <c r="AL67" s="90">
        <f t="shared" ca="1" si="426"/>
        <v>0</v>
      </c>
      <c r="AM67" s="90">
        <f t="shared" ca="1" si="426"/>
        <v>0</v>
      </c>
      <c r="AN67" s="90">
        <f t="shared" ca="1" si="426"/>
        <v>0</v>
      </c>
      <c r="AO67" s="90">
        <f t="shared" ca="1" si="426"/>
        <v>0</v>
      </c>
      <c r="AP67" s="90">
        <f t="shared" ca="1" si="426"/>
        <v>0</v>
      </c>
      <c r="AQ67" s="90">
        <f t="shared" ca="1" si="426"/>
        <v>0</v>
      </c>
      <c r="AR67" s="90">
        <f t="shared" ca="1" si="426"/>
        <v>0</v>
      </c>
      <c r="AS67" s="90">
        <f t="shared" ca="1" si="426"/>
        <v>0</v>
      </c>
      <c r="AT67" s="90">
        <f t="shared" ca="1" si="426"/>
        <v>0</v>
      </c>
      <c r="AU67" s="90">
        <f t="shared" ca="1" si="426"/>
        <v>0</v>
      </c>
      <c r="AV67" s="90">
        <f t="shared" ca="1" si="426"/>
        <v>0</v>
      </c>
      <c r="AW67" s="90">
        <f t="shared" ca="1" si="426"/>
        <v>0</v>
      </c>
      <c r="AX67" s="90">
        <f t="shared" ca="1" si="426"/>
        <v>0</v>
      </c>
      <c r="AY67" s="90">
        <f t="shared" ca="1" si="426"/>
        <v>0</v>
      </c>
      <c r="AZ67" s="90">
        <f t="shared" ca="1" si="426"/>
        <v>0</v>
      </c>
      <c r="BA67" s="90">
        <f t="shared" ca="1" si="426"/>
        <v>0</v>
      </c>
      <c r="BB67" s="90">
        <f t="shared" ca="1" si="426"/>
        <v>0</v>
      </c>
      <c r="BC67" s="90">
        <f t="shared" ca="1" si="426"/>
        <v>0</v>
      </c>
      <c r="BD67" s="92">
        <f t="shared" ca="1" si="59"/>
        <v>0</v>
      </c>
      <c r="BE67" s="90">
        <f t="shared" ca="1" si="427"/>
        <v>0</v>
      </c>
      <c r="BF67" s="90">
        <f t="shared" ca="1" si="428"/>
        <v>0</v>
      </c>
      <c r="BG67" s="90">
        <f t="shared" ca="1" si="428"/>
        <v>0</v>
      </c>
      <c r="BH67" s="90">
        <f t="shared" ca="1" si="428"/>
        <v>0</v>
      </c>
      <c r="BI67" s="90">
        <f t="shared" ca="1" si="428"/>
        <v>0</v>
      </c>
      <c r="BJ67" s="90">
        <f t="shared" ca="1" si="428"/>
        <v>0</v>
      </c>
      <c r="BK67" s="90">
        <f t="shared" ca="1" si="428"/>
        <v>0</v>
      </c>
      <c r="BL67" s="90">
        <f t="shared" ca="1" si="428"/>
        <v>0</v>
      </c>
      <c r="BM67" s="90">
        <f t="shared" ca="1" si="428"/>
        <v>0</v>
      </c>
      <c r="BN67" s="90">
        <f t="shared" ca="1" si="428"/>
        <v>0</v>
      </c>
      <c r="BO67" s="90">
        <f t="shared" ca="1" si="428"/>
        <v>0</v>
      </c>
      <c r="BP67" s="90">
        <f t="shared" ca="1" si="428"/>
        <v>0</v>
      </c>
      <c r="BQ67" s="90">
        <f t="shared" ca="1" si="428"/>
        <v>0</v>
      </c>
      <c r="BR67" s="90">
        <f t="shared" ca="1" si="428"/>
        <v>0</v>
      </c>
      <c r="BS67" s="90">
        <f t="shared" ca="1" si="428"/>
        <v>0</v>
      </c>
      <c r="BT67" s="90">
        <f t="shared" ca="1" si="428"/>
        <v>0</v>
      </c>
      <c r="BU67" s="90">
        <f t="shared" ca="1" si="428"/>
        <v>0</v>
      </c>
      <c r="BV67" s="90">
        <f t="shared" ca="1" si="428"/>
        <v>0</v>
      </c>
      <c r="BW67" s="90">
        <f t="shared" ca="1" si="428"/>
        <v>0</v>
      </c>
      <c r="BX67" s="90">
        <f t="shared" ca="1" si="428"/>
        <v>0</v>
      </c>
      <c r="BY67" s="90">
        <f t="shared" ca="1" si="428"/>
        <v>0</v>
      </c>
      <c r="BZ67" s="90">
        <f t="shared" ca="1" si="428"/>
        <v>0</v>
      </c>
      <c r="CA67" s="90">
        <f t="shared" ca="1" si="428"/>
        <v>0</v>
      </c>
      <c r="CB67" s="90">
        <f t="shared" ca="1" si="428"/>
        <v>0</v>
      </c>
      <c r="CC67" s="90">
        <f t="shared" ca="1" si="428"/>
        <v>0</v>
      </c>
      <c r="CD67" s="90">
        <f t="shared" ca="1" si="428"/>
        <v>0</v>
      </c>
      <c r="CE67" s="90">
        <f t="shared" ca="1" si="428"/>
        <v>0</v>
      </c>
      <c r="CF67" s="90">
        <f t="shared" ca="1" si="429"/>
        <v>0</v>
      </c>
      <c r="CG67" s="92">
        <f t="shared" ca="1" si="138"/>
        <v>0</v>
      </c>
      <c r="CH67" s="90">
        <f t="shared" ca="1" si="430"/>
        <v>0</v>
      </c>
      <c r="CI67" s="90">
        <f ca="1">$C67*CI$5</f>
        <v>0</v>
      </c>
      <c r="CJ67" s="90">
        <f t="shared" ca="1" si="431"/>
        <v>0</v>
      </c>
      <c r="CK67" s="90">
        <f t="shared" ca="1" si="431"/>
        <v>0</v>
      </c>
      <c r="CL67" s="90">
        <f t="shared" ca="1" si="431"/>
        <v>0</v>
      </c>
      <c r="CM67" s="90">
        <f t="shared" ca="1" si="431"/>
        <v>0</v>
      </c>
      <c r="CN67" s="90">
        <f t="shared" ca="1" si="431"/>
        <v>0</v>
      </c>
      <c r="CO67" s="90">
        <f t="shared" ca="1" si="431"/>
        <v>0</v>
      </c>
      <c r="CP67" s="90">
        <f t="shared" ca="1" si="431"/>
        <v>0</v>
      </c>
      <c r="CQ67" s="90">
        <f t="shared" ca="1" si="431"/>
        <v>0</v>
      </c>
      <c r="CR67" s="90">
        <f t="shared" ca="1" si="431"/>
        <v>0</v>
      </c>
      <c r="CS67" s="90">
        <f t="shared" ca="1" si="431"/>
        <v>0</v>
      </c>
      <c r="CT67" s="90">
        <f t="shared" ca="1" si="431"/>
        <v>0</v>
      </c>
      <c r="CU67" s="90">
        <f t="shared" ca="1" si="431"/>
        <v>0</v>
      </c>
      <c r="CV67" s="90">
        <f t="shared" ca="1" si="431"/>
        <v>0</v>
      </c>
      <c r="CW67" s="90">
        <f t="shared" ca="1" si="431"/>
        <v>0</v>
      </c>
      <c r="CX67" s="90">
        <f t="shared" ca="1" si="431"/>
        <v>0</v>
      </c>
      <c r="CY67" s="92">
        <f t="shared" ca="1" si="140"/>
        <v>0</v>
      </c>
      <c r="CZ67" s="90">
        <f t="shared" ca="1" si="432"/>
        <v>0</v>
      </c>
      <c r="DA67" s="90">
        <f t="shared" ca="1" si="456"/>
        <v>0</v>
      </c>
      <c r="DB67" s="90">
        <f t="shared" ca="1" si="456"/>
        <v>0</v>
      </c>
      <c r="DC67" s="90">
        <f t="shared" ca="1" si="456"/>
        <v>0</v>
      </c>
      <c r="DD67" s="90">
        <f t="shared" ca="1" si="456"/>
        <v>0</v>
      </c>
      <c r="DE67" s="90">
        <f t="shared" ca="1" si="456"/>
        <v>0</v>
      </c>
      <c r="DF67" s="90">
        <f t="shared" ca="1" si="456"/>
        <v>0</v>
      </c>
      <c r="DG67" s="90">
        <f t="shared" ca="1" si="456"/>
        <v>0</v>
      </c>
      <c r="DH67" s="90">
        <f t="shared" ca="1" si="456"/>
        <v>0</v>
      </c>
      <c r="DI67" s="90">
        <f t="shared" ca="1" si="456"/>
        <v>0</v>
      </c>
      <c r="DJ67" s="90">
        <f t="shared" ca="1" si="456"/>
        <v>0</v>
      </c>
      <c r="DK67" s="90">
        <f t="shared" ca="1" si="456"/>
        <v>0</v>
      </c>
      <c r="DL67" s="90">
        <f t="shared" ca="1" si="456"/>
        <v>0</v>
      </c>
      <c r="DM67" s="90">
        <f t="shared" ca="1" si="456"/>
        <v>0</v>
      </c>
      <c r="DN67" s="90">
        <f t="shared" ca="1" si="456"/>
        <v>0</v>
      </c>
      <c r="DO67" s="90">
        <f t="shared" ca="1" si="456"/>
        <v>0</v>
      </c>
      <c r="DP67" s="90">
        <f t="shared" ca="1" si="433"/>
        <v>0</v>
      </c>
      <c r="DQ67" s="90">
        <f t="shared" ca="1" si="433"/>
        <v>0</v>
      </c>
      <c r="DR67" s="90">
        <f t="shared" ca="1" si="433"/>
        <v>0</v>
      </c>
      <c r="DS67" s="90">
        <f t="shared" ca="1" si="433"/>
        <v>0</v>
      </c>
      <c r="DT67" s="90">
        <f t="shared" ca="1" si="433"/>
        <v>0</v>
      </c>
      <c r="DU67" s="90">
        <f t="shared" ca="1" si="433"/>
        <v>0</v>
      </c>
      <c r="DV67" s="92">
        <f t="shared" ca="1" si="60"/>
        <v>0</v>
      </c>
      <c r="DW67" s="90">
        <f t="shared" ca="1" si="434"/>
        <v>0</v>
      </c>
      <c r="DX67" s="90">
        <f t="shared" ca="1" si="434"/>
        <v>0</v>
      </c>
      <c r="DY67" s="90">
        <f t="shared" ca="1" si="434"/>
        <v>0</v>
      </c>
      <c r="DZ67" s="90">
        <f t="shared" ca="1" si="434"/>
        <v>0</v>
      </c>
      <c r="EA67" s="90">
        <f t="shared" ca="1" si="434"/>
        <v>0</v>
      </c>
      <c r="EB67" s="92">
        <f t="shared" ca="1" si="61"/>
        <v>0</v>
      </c>
      <c r="EC67" s="90">
        <f t="shared" ca="1" si="435"/>
        <v>0</v>
      </c>
      <c r="ED67" s="90">
        <f t="shared" ca="1" si="436"/>
        <v>0</v>
      </c>
      <c r="EE67" s="90">
        <f t="shared" ca="1" si="436"/>
        <v>0</v>
      </c>
      <c r="EF67" s="90">
        <f t="shared" ca="1" si="436"/>
        <v>0</v>
      </c>
      <c r="EG67" s="90">
        <f t="shared" ca="1" si="436"/>
        <v>0</v>
      </c>
      <c r="EH67" s="90">
        <f t="shared" ca="1" si="436"/>
        <v>0</v>
      </c>
      <c r="EI67" s="90">
        <f t="shared" ca="1" si="436"/>
        <v>0</v>
      </c>
      <c r="EJ67" s="90">
        <f t="shared" ca="1" si="436"/>
        <v>0</v>
      </c>
      <c r="EK67" s="90">
        <f t="shared" ca="1" si="436"/>
        <v>0</v>
      </c>
      <c r="EL67" s="90">
        <f t="shared" ca="1" si="436"/>
        <v>0</v>
      </c>
      <c r="EM67" s="90">
        <f t="shared" ca="1" si="436"/>
        <v>0</v>
      </c>
      <c r="EN67" s="90">
        <f t="shared" ca="1" si="436"/>
        <v>0</v>
      </c>
      <c r="EO67" s="90">
        <f t="shared" ca="1" si="436"/>
        <v>0</v>
      </c>
      <c r="EP67" s="90">
        <f t="shared" ca="1" si="436"/>
        <v>0</v>
      </c>
      <c r="EQ67" s="90">
        <f t="shared" ca="1" si="436"/>
        <v>0</v>
      </c>
      <c r="ER67" s="90">
        <f t="shared" ca="1" si="436"/>
        <v>0</v>
      </c>
      <c r="ES67" s="90">
        <f t="shared" ca="1" si="436"/>
        <v>0</v>
      </c>
      <c r="ET67" s="90">
        <f t="shared" ca="1" si="436"/>
        <v>0</v>
      </c>
      <c r="EU67" s="90">
        <f t="shared" ca="1" si="436"/>
        <v>0</v>
      </c>
      <c r="EV67" s="90">
        <f t="shared" ca="1" si="436"/>
        <v>0</v>
      </c>
      <c r="EW67" s="90">
        <f t="shared" ca="1" si="436"/>
        <v>0</v>
      </c>
      <c r="EX67" s="90">
        <f t="shared" ca="1" si="436"/>
        <v>0</v>
      </c>
      <c r="EY67" s="90">
        <f t="shared" ca="1" si="436"/>
        <v>0</v>
      </c>
      <c r="EZ67" s="90">
        <f t="shared" ca="1" si="436"/>
        <v>0</v>
      </c>
      <c r="FA67" s="90">
        <f t="shared" ca="1" si="436"/>
        <v>0</v>
      </c>
      <c r="FB67" s="90">
        <f t="shared" ca="1" si="436"/>
        <v>0</v>
      </c>
      <c r="FC67" s="90">
        <f t="shared" ca="1" si="436"/>
        <v>0</v>
      </c>
      <c r="FD67" s="90">
        <f t="shared" ca="1" si="436"/>
        <v>0</v>
      </c>
      <c r="FE67" s="92">
        <f t="shared" ca="1" si="62"/>
        <v>0</v>
      </c>
      <c r="FF67" s="90">
        <f t="shared" ca="1" si="437"/>
        <v>0</v>
      </c>
      <c r="FG67" s="90">
        <f t="shared" ca="1" si="437"/>
        <v>0</v>
      </c>
      <c r="FH67" s="90">
        <f t="shared" ca="1" si="437"/>
        <v>0</v>
      </c>
      <c r="FI67" s="90">
        <f t="shared" ca="1" si="437"/>
        <v>0</v>
      </c>
      <c r="FJ67" s="90">
        <f t="shared" ca="1" si="437"/>
        <v>0</v>
      </c>
      <c r="FK67" s="90">
        <f t="shared" ca="1" si="437"/>
        <v>0</v>
      </c>
      <c r="FL67" s="90">
        <f t="shared" ca="1" si="437"/>
        <v>0</v>
      </c>
      <c r="FM67" s="90">
        <f t="shared" ca="1" si="437"/>
        <v>0</v>
      </c>
      <c r="FN67" s="90">
        <f t="shared" ca="1" si="437"/>
        <v>0</v>
      </c>
      <c r="FO67" s="90">
        <f t="shared" ca="1" si="437"/>
        <v>0</v>
      </c>
      <c r="FP67" s="90">
        <f t="shared" ca="1" si="437"/>
        <v>0</v>
      </c>
      <c r="FQ67" s="90">
        <f t="shared" ca="1" si="437"/>
        <v>0</v>
      </c>
      <c r="FR67" s="90">
        <f t="shared" ca="1" si="437"/>
        <v>0</v>
      </c>
      <c r="FS67" s="90">
        <f t="shared" ca="1" si="437"/>
        <v>0</v>
      </c>
      <c r="FT67" s="90">
        <f t="shared" ca="1" si="438"/>
        <v>0</v>
      </c>
      <c r="FU67" s="90">
        <f t="shared" ca="1" si="438"/>
        <v>0</v>
      </c>
      <c r="FV67" s="90">
        <f t="shared" ca="1" si="438"/>
        <v>0</v>
      </c>
      <c r="FW67" s="92">
        <f t="shared" ca="1" si="63"/>
        <v>0</v>
      </c>
      <c r="FX67" s="90">
        <f t="shared" ca="1" si="439"/>
        <v>0</v>
      </c>
      <c r="FY67" s="90">
        <f t="shared" ca="1" si="440"/>
        <v>0</v>
      </c>
      <c r="FZ67" s="90">
        <f t="shared" ca="1" si="440"/>
        <v>0</v>
      </c>
      <c r="GA67" s="90">
        <f t="shared" ca="1" si="440"/>
        <v>0</v>
      </c>
      <c r="GB67" s="90">
        <f t="shared" ca="1" si="440"/>
        <v>0</v>
      </c>
      <c r="GC67" s="90">
        <f t="shared" ca="1" si="440"/>
        <v>0</v>
      </c>
      <c r="GD67" s="90">
        <f t="shared" ca="1" si="440"/>
        <v>0</v>
      </c>
      <c r="GE67" s="90">
        <f t="shared" ca="1" si="440"/>
        <v>0</v>
      </c>
      <c r="GF67" s="90">
        <f t="shared" ca="1" si="440"/>
        <v>0</v>
      </c>
      <c r="GG67" s="90">
        <f t="shared" ca="1" si="440"/>
        <v>0</v>
      </c>
      <c r="GH67" s="90">
        <f t="shared" ca="1" si="440"/>
        <v>0</v>
      </c>
      <c r="GI67" s="90">
        <f t="shared" ca="1" si="440"/>
        <v>0</v>
      </c>
      <c r="GJ67" s="90">
        <f t="shared" ca="1" si="440"/>
        <v>0</v>
      </c>
      <c r="GK67" s="90">
        <f t="shared" ca="1" si="440"/>
        <v>0</v>
      </c>
      <c r="GL67" s="90">
        <f t="shared" ca="1" si="440"/>
        <v>0</v>
      </c>
      <c r="GM67" s="90">
        <f t="shared" ca="1" si="440"/>
        <v>0</v>
      </c>
      <c r="GN67" s="90">
        <f t="shared" ca="1" si="440"/>
        <v>0</v>
      </c>
      <c r="GO67" s="90">
        <f t="shared" ca="1" si="440"/>
        <v>0</v>
      </c>
      <c r="GP67" s="90">
        <f t="shared" ca="1" si="440"/>
        <v>0</v>
      </c>
      <c r="GQ67" s="90">
        <f t="shared" ca="1" si="440"/>
        <v>0</v>
      </c>
      <c r="GR67" s="90">
        <f t="shared" ca="1" si="440"/>
        <v>0</v>
      </c>
      <c r="GS67" s="92">
        <f t="shared" ca="1" si="64"/>
        <v>0</v>
      </c>
      <c r="GT67" s="90">
        <f t="shared" ca="1" si="441"/>
        <v>0</v>
      </c>
      <c r="GU67" s="90">
        <f t="shared" ca="1" si="441"/>
        <v>0</v>
      </c>
      <c r="GV67" s="90">
        <f t="shared" ca="1" si="441"/>
        <v>0</v>
      </c>
      <c r="GW67" s="90">
        <f t="shared" ca="1" si="441"/>
        <v>0</v>
      </c>
      <c r="GX67" s="90">
        <f t="shared" ca="1" si="441"/>
        <v>0</v>
      </c>
      <c r="GY67" s="90">
        <f t="shared" ca="1" si="441"/>
        <v>0</v>
      </c>
      <c r="GZ67" s="90">
        <f t="shared" ca="1" si="441"/>
        <v>0</v>
      </c>
      <c r="HA67" s="90">
        <f t="shared" ca="1" si="441"/>
        <v>0</v>
      </c>
      <c r="HB67" s="90">
        <f t="shared" ca="1" si="441"/>
        <v>0</v>
      </c>
      <c r="HC67" s="90">
        <f t="shared" ca="1" si="441"/>
        <v>0</v>
      </c>
      <c r="HD67" s="90">
        <f t="shared" ca="1" si="441"/>
        <v>0</v>
      </c>
      <c r="HE67" s="92">
        <f t="shared" ca="1" si="65"/>
        <v>0</v>
      </c>
      <c r="HF67" s="90">
        <f t="shared" ca="1" si="442"/>
        <v>0</v>
      </c>
      <c r="HG67" s="90">
        <f t="shared" ca="1" si="442"/>
        <v>0</v>
      </c>
      <c r="HH67" s="90">
        <f t="shared" ca="1" si="442"/>
        <v>0</v>
      </c>
      <c r="HI67" s="90">
        <f t="shared" ca="1" si="442"/>
        <v>0</v>
      </c>
      <c r="HJ67" s="90">
        <f t="shared" ca="1" si="442"/>
        <v>0</v>
      </c>
      <c r="HK67" s="90">
        <f t="shared" ca="1" si="442"/>
        <v>0</v>
      </c>
      <c r="HL67" s="90">
        <f t="shared" ca="1" si="442"/>
        <v>0</v>
      </c>
      <c r="HM67" s="90">
        <f t="shared" ca="1" si="442"/>
        <v>0</v>
      </c>
      <c r="HN67" s="90">
        <f t="shared" ca="1" si="442"/>
        <v>0</v>
      </c>
      <c r="HO67" s="90">
        <f t="shared" ca="1" si="442"/>
        <v>0</v>
      </c>
      <c r="HP67" s="90">
        <f t="shared" ca="1" si="442"/>
        <v>0</v>
      </c>
      <c r="HQ67" s="90">
        <f t="shared" ca="1" si="442"/>
        <v>0</v>
      </c>
      <c r="HR67" s="90">
        <f t="shared" ca="1" si="442"/>
        <v>0</v>
      </c>
      <c r="HS67" s="90">
        <f t="shared" ca="1" si="442"/>
        <v>0</v>
      </c>
      <c r="HT67" s="90">
        <f t="shared" ca="1" si="442"/>
        <v>0</v>
      </c>
      <c r="HU67" s="90">
        <f t="shared" ca="1" si="442"/>
        <v>0</v>
      </c>
      <c r="HV67" s="92">
        <f t="shared" ca="1" si="66"/>
        <v>0</v>
      </c>
      <c r="HW67" s="90">
        <f t="shared" ca="1" si="443"/>
        <v>0</v>
      </c>
      <c r="HX67" s="90">
        <f t="shared" ca="1" si="443"/>
        <v>0</v>
      </c>
      <c r="HY67" s="90">
        <f t="shared" ca="1" si="443"/>
        <v>0</v>
      </c>
      <c r="HZ67" s="90">
        <f t="shared" ca="1" si="443"/>
        <v>0</v>
      </c>
      <c r="IA67" s="90">
        <f t="shared" ca="1" si="443"/>
        <v>0</v>
      </c>
      <c r="IB67" s="90">
        <f t="shared" ca="1" si="443"/>
        <v>0</v>
      </c>
      <c r="IC67" s="90">
        <f t="shared" ca="1" si="443"/>
        <v>0</v>
      </c>
      <c r="ID67" s="90">
        <f t="shared" ca="1" si="443"/>
        <v>0</v>
      </c>
      <c r="IE67" s="90">
        <f t="shared" ca="1" si="443"/>
        <v>0</v>
      </c>
      <c r="IF67" s="92">
        <f t="shared" ca="1" si="149"/>
        <v>0</v>
      </c>
      <c r="IG67" s="90">
        <f t="shared" ca="1" si="444"/>
        <v>0</v>
      </c>
      <c r="IH67" s="90">
        <f t="shared" ca="1" si="457"/>
        <v>0</v>
      </c>
      <c r="II67" s="90">
        <f t="shared" ca="1" si="457"/>
        <v>0</v>
      </c>
      <c r="IJ67" s="90">
        <f t="shared" ca="1" si="457"/>
        <v>0</v>
      </c>
      <c r="IK67" s="90">
        <f t="shared" ca="1" si="457"/>
        <v>0</v>
      </c>
      <c r="IL67" s="90">
        <f t="shared" ca="1" si="457"/>
        <v>0</v>
      </c>
      <c r="IM67" s="90">
        <f t="shared" ca="1" si="457"/>
        <v>0</v>
      </c>
      <c r="IN67" s="90">
        <f t="shared" ca="1" si="457"/>
        <v>0</v>
      </c>
      <c r="IO67" s="90">
        <f t="shared" ca="1" si="457"/>
        <v>0</v>
      </c>
      <c r="IP67" s="90">
        <f t="shared" ca="1" si="457"/>
        <v>0</v>
      </c>
      <c r="IQ67" s="90">
        <f t="shared" ca="1" si="457"/>
        <v>0</v>
      </c>
      <c r="IR67" s="90">
        <f t="shared" ca="1" si="457"/>
        <v>0</v>
      </c>
      <c r="IS67" s="90">
        <f t="shared" ca="1" si="457"/>
        <v>0</v>
      </c>
      <c r="IT67" s="90">
        <f t="shared" ca="1" si="457"/>
        <v>0</v>
      </c>
      <c r="IU67" s="90">
        <f t="shared" ca="1" si="457"/>
        <v>0</v>
      </c>
      <c r="IV67" s="90">
        <f t="shared" ca="1" si="457"/>
        <v>0</v>
      </c>
      <c r="IW67" s="90">
        <f t="shared" ca="1" si="445"/>
        <v>0</v>
      </c>
      <c r="IX67" s="90">
        <f t="shared" ca="1" si="445"/>
        <v>0</v>
      </c>
      <c r="IY67" s="92">
        <f t="shared" ca="1" si="151"/>
        <v>0</v>
      </c>
      <c r="IZ67" s="90">
        <f t="shared" ca="1" si="446"/>
        <v>0</v>
      </c>
      <c r="JA67" s="90">
        <f t="shared" ca="1" si="447"/>
        <v>0</v>
      </c>
      <c r="JB67" s="90">
        <f t="shared" ca="1" si="447"/>
        <v>0</v>
      </c>
      <c r="JC67" s="90">
        <f t="shared" ca="1" si="447"/>
        <v>0</v>
      </c>
      <c r="JD67" s="90">
        <f t="shared" ca="1" si="447"/>
        <v>0</v>
      </c>
      <c r="JE67" s="90">
        <f t="shared" ca="1" si="447"/>
        <v>0</v>
      </c>
      <c r="JF67" s="90">
        <f t="shared" ca="1" si="447"/>
        <v>0</v>
      </c>
      <c r="JG67" s="90">
        <f t="shared" ca="1" si="447"/>
        <v>0</v>
      </c>
      <c r="JH67" s="90">
        <f t="shared" ca="1" si="447"/>
        <v>0</v>
      </c>
      <c r="JI67" s="90">
        <f t="shared" ca="1" si="447"/>
        <v>0</v>
      </c>
      <c r="JJ67" s="90">
        <f t="shared" ca="1" si="447"/>
        <v>0</v>
      </c>
      <c r="JK67" s="90">
        <f t="shared" ca="1" si="447"/>
        <v>0</v>
      </c>
      <c r="JL67" s="90">
        <f t="shared" ca="1" si="447"/>
        <v>0</v>
      </c>
      <c r="JM67" s="90">
        <f t="shared" ca="1" si="447"/>
        <v>0</v>
      </c>
      <c r="JN67" s="90">
        <f t="shared" ca="1" si="447"/>
        <v>0</v>
      </c>
      <c r="JO67" s="90">
        <f t="shared" ca="1" si="447"/>
        <v>0</v>
      </c>
      <c r="JP67" s="90">
        <f t="shared" ca="1" si="447"/>
        <v>0</v>
      </c>
      <c r="JQ67" s="90">
        <f t="shared" ca="1" si="447"/>
        <v>0</v>
      </c>
      <c r="JR67" s="90">
        <f t="shared" ca="1" si="447"/>
        <v>0</v>
      </c>
      <c r="JS67" s="90">
        <f t="shared" ca="1" si="447"/>
        <v>0</v>
      </c>
      <c r="JT67" s="92">
        <f t="shared" ca="1" si="153"/>
        <v>0</v>
      </c>
      <c r="JU67" s="90">
        <f t="shared" ca="1" si="458"/>
        <v>0</v>
      </c>
      <c r="JV67" s="90">
        <f t="shared" ca="1" si="458"/>
        <v>0</v>
      </c>
      <c r="JW67" s="90">
        <f t="shared" ca="1" si="458"/>
        <v>0</v>
      </c>
      <c r="JX67" s="90">
        <f t="shared" ca="1" si="458"/>
        <v>0</v>
      </c>
      <c r="JY67" s="90">
        <f t="shared" ca="1" si="458"/>
        <v>0</v>
      </c>
      <c r="JZ67" s="90">
        <f t="shared" ca="1" si="458"/>
        <v>0</v>
      </c>
      <c r="KA67" s="90">
        <f t="shared" ca="1" si="458"/>
        <v>0</v>
      </c>
      <c r="KB67" s="90">
        <f t="shared" ca="1" si="458"/>
        <v>0</v>
      </c>
      <c r="KC67" s="90">
        <f t="shared" ca="1" si="458"/>
        <v>0</v>
      </c>
      <c r="KD67" s="90">
        <f t="shared" ca="1" si="458"/>
        <v>0</v>
      </c>
      <c r="KE67" s="90">
        <f t="shared" ca="1" si="459"/>
        <v>0</v>
      </c>
      <c r="KF67" s="90">
        <f t="shared" ca="1" si="459"/>
        <v>0</v>
      </c>
      <c r="KG67" s="90">
        <f t="shared" ca="1" si="459"/>
        <v>0</v>
      </c>
      <c r="KH67" s="90">
        <f t="shared" ca="1" si="459"/>
        <v>0</v>
      </c>
      <c r="KI67" s="90">
        <f t="shared" ca="1" si="459"/>
        <v>0</v>
      </c>
      <c r="KJ67" s="90">
        <f t="shared" ca="1" si="459"/>
        <v>0</v>
      </c>
      <c r="KK67" s="90">
        <f t="shared" ca="1" si="459"/>
        <v>0</v>
      </c>
      <c r="KL67" s="90">
        <f t="shared" ca="1" si="459"/>
        <v>0</v>
      </c>
      <c r="KM67" s="90">
        <f t="shared" ca="1" si="459"/>
        <v>0</v>
      </c>
      <c r="KN67" s="90">
        <f t="shared" ca="1" si="459"/>
        <v>0</v>
      </c>
      <c r="KO67" s="90">
        <f t="shared" ca="1" si="460"/>
        <v>0</v>
      </c>
      <c r="KP67" s="90">
        <f t="shared" ca="1" si="460"/>
        <v>0</v>
      </c>
      <c r="KQ67" s="90">
        <f t="shared" ca="1" si="460"/>
        <v>0</v>
      </c>
      <c r="KR67" s="90">
        <f t="shared" ca="1" si="460"/>
        <v>0</v>
      </c>
      <c r="KS67" s="90">
        <f t="shared" ca="1" si="460"/>
        <v>0</v>
      </c>
      <c r="KT67" s="90">
        <f t="shared" ca="1" si="460"/>
        <v>0</v>
      </c>
      <c r="KU67" s="90">
        <f t="shared" ca="1" si="460"/>
        <v>0</v>
      </c>
      <c r="KV67" s="90">
        <f t="shared" ca="1" si="460"/>
        <v>0</v>
      </c>
      <c r="KW67" s="90">
        <f t="shared" ca="1" si="460"/>
        <v>0</v>
      </c>
      <c r="KX67" s="90">
        <f t="shared" ca="1" si="460"/>
        <v>0</v>
      </c>
      <c r="KY67" s="90">
        <f t="shared" ca="1" si="461"/>
        <v>0</v>
      </c>
      <c r="KZ67" s="90">
        <f t="shared" ca="1" si="461"/>
        <v>0</v>
      </c>
      <c r="LA67" s="90">
        <f t="shared" ca="1" si="461"/>
        <v>0</v>
      </c>
      <c r="LB67" s="90">
        <f t="shared" ca="1" si="461"/>
        <v>0</v>
      </c>
      <c r="LC67" s="90">
        <f t="shared" ca="1" si="461"/>
        <v>0</v>
      </c>
      <c r="LD67" s="90">
        <f t="shared" ca="1" si="461"/>
        <v>0</v>
      </c>
      <c r="LE67" s="90">
        <f t="shared" ca="1" si="461"/>
        <v>0</v>
      </c>
      <c r="LF67" s="90">
        <f t="shared" ca="1" si="461"/>
        <v>0</v>
      </c>
      <c r="LG67" s="90">
        <f t="shared" ca="1" si="461"/>
        <v>0</v>
      </c>
      <c r="LH67" s="90">
        <f t="shared" ca="1" si="461"/>
        <v>0</v>
      </c>
      <c r="LI67" s="90">
        <f t="shared" ca="1" si="461"/>
        <v>0</v>
      </c>
      <c r="LJ67" s="90">
        <f t="shared" ca="1" si="461"/>
        <v>0</v>
      </c>
      <c r="LK67" s="90">
        <f t="shared" ca="1" si="449"/>
        <v>0</v>
      </c>
      <c r="LL67" s="90">
        <f t="shared" ca="1" si="449"/>
        <v>0</v>
      </c>
      <c r="LM67" s="92">
        <f t="shared" ca="1" si="67"/>
        <v>0</v>
      </c>
      <c r="LN67" s="90">
        <f t="shared" ca="1" si="450"/>
        <v>0</v>
      </c>
      <c r="LO67" s="90">
        <f t="shared" ca="1" si="450"/>
        <v>0</v>
      </c>
      <c r="LP67" s="90">
        <f t="shared" ca="1" si="450"/>
        <v>0</v>
      </c>
      <c r="LQ67" s="90">
        <f t="shared" ca="1" si="450"/>
        <v>0</v>
      </c>
      <c r="LR67" s="90">
        <f t="shared" ca="1" si="450"/>
        <v>0</v>
      </c>
      <c r="LS67" s="92">
        <f t="shared" ca="1" si="68"/>
        <v>0</v>
      </c>
      <c r="LT67" s="90">
        <f t="shared" ca="1" si="451"/>
        <v>0</v>
      </c>
      <c r="LU67" s="90">
        <f t="shared" ca="1" si="451"/>
        <v>0</v>
      </c>
      <c r="LV67" s="90">
        <f t="shared" ca="1" si="451"/>
        <v>0</v>
      </c>
      <c r="LW67" s="90">
        <f t="shared" ca="1" si="451"/>
        <v>0</v>
      </c>
      <c r="LX67" s="90">
        <f t="shared" ca="1" si="451"/>
        <v>0</v>
      </c>
      <c r="LY67" s="90">
        <f t="shared" ca="1" si="451"/>
        <v>0</v>
      </c>
      <c r="LZ67" s="90">
        <f t="shared" ca="1" si="451"/>
        <v>0</v>
      </c>
      <c r="MA67" s="90">
        <f t="shared" ca="1" si="451"/>
        <v>0</v>
      </c>
      <c r="MB67" s="90">
        <f t="shared" ca="1" si="451"/>
        <v>0</v>
      </c>
      <c r="MC67" s="90">
        <f t="shared" ca="1" si="451"/>
        <v>0</v>
      </c>
      <c r="MD67" s="90">
        <f t="shared" ca="1" si="451"/>
        <v>0</v>
      </c>
      <c r="ME67" s="90">
        <f t="shared" ca="1" si="451"/>
        <v>0</v>
      </c>
      <c r="MF67" s="90">
        <f t="shared" ca="1" si="451"/>
        <v>0</v>
      </c>
      <c r="MG67" s="92">
        <f t="shared" ca="1" si="69"/>
        <v>0</v>
      </c>
      <c r="MH67" s="90">
        <f t="shared" ca="1" si="452"/>
        <v>0</v>
      </c>
      <c r="MI67" s="90">
        <f t="shared" ca="1" si="453"/>
        <v>0</v>
      </c>
      <c r="MJ67" s="90">
        <f t="shared" ca="1" si="453"/>
        <v>0</v>
      </c>
      <c r="MK67" s="90">
        <f t="shared" ca="1" si="453"/>
        <v>0</v>
      </c>
      <c r="ML67" s="90">
        <f t="shared" ca="1" si="453"/>
        <v>0</v>
      </c>
      <c r="MM67" s="90">
        <f t="shared" ca="1" si="453"/>
        <v>0</v>
      </c>
      <c r="MN67" s="90">
        <f t="shared" ca="1" si="453"/>
        <v>0</v>
      </c>
      <c r="MO67" s="90">
        <f t="shared" ca="1" si="453"/>
        <v>0</v>
      </c>
      <c r="MP67" s="90">
        <f t="shared" ca="1" si="453"/>
        <v>0</v>
      </c>
      <c r="MQ67" s="90">
        <f t="shared" ca="1" si="453"/>
        <v>0</v>
      </c>
      <c r="MR67" s="90">
        <f t="shared" ca="1" si="453"/>
        <v>0</v>
      </c>
      <c r="MS67" s="90">
        <f t="shared" ca="1" si="453"/>
        <v>0</v>
      </c>
      <c r="MT67" s="90">
        <f t="shared" ca="1" si="453"/>
        <v>0</v>
      </c>
      <c r="MU67" s="90">
        <f t="shared" ca="1" si="453"/>
        <v>0</v>
      </c>
      <c r="MV67" s="90">
        <f t="shared" ca="1" si="453"/>
        <v>0</v>
      </c>
      <c r="MW67" s="90">
        <f t="shared" ca="1" si="453"/>
        <v>0</v>
      </c>
      <c r="MX67" s="90">
        <f t="shared" ca="1" si="453"/>
        <v>0</v>
      </c>
      <c r="MY67" s="90">
        <f t="shared" ca="1" si="453"/>
        <v>0</v>
      </c>
      <c r="MZ67" s="90">
        <f t="shared" ca="1" si="453"/>
        <v>0</v>
      </c>
      <c r="NA67" s="90">
        <f t="shared" ca="1" si="453"/>
        <v>0</v>
      </c>
      <c r="NB67" s="90">
        <f t="shared" ca="1" si="453"/>
        <v>0</v>
      </c>
      <c r="NC67" s="92">
        <f t="shared" ca="1" si="70"/>
        <v>0</v>
      </c>
      <c r="ND67" s="90">
        <f t="shared" ca="1" si="454"/>
        <v>0</v>
      </c>
      <c r="NE67" s="90">
        <f t="shared" ca="1" si="454"/>
        <v>0</v>
      </c>
      <c r="NF67" s="90">
        <f t="shared" ca="1" si="454"/>
        <v>0</v>
      </c>
      <c r="NG67" s="90">
        <f t="shared" ca="1" si="454"/>
        <v>0</v>
      </c>
      <c r="NH67" s="90">
        <f t="shared" ca="1" si="454"/>
        <v>0</v>
      </c>
      <c r="NI67" s="90">
        <f t="shared" ca="1" si="454"/>
        <v>0</v>
      </c>
      <c r="NJ67" s="93">
        <f t="shared" ca="1" si="159"/>
        <v>0</v>
      </c>
      <c r="NK67" s="94">
        <f t="shared" ca="1" si="455"/>
        <v>0</v>
      </c>
    </row>
    <row r="68" spans="1:375" x14ac:dyDescent="0.25">
      <c r="A68" s="67">
        <v>90322</v>
      </c>
      <c r="B68" s="96" t="s">
        <v>14</v>
      </c>
      <c r="C68" s="90">
        <f ca="1">IFERROR(HLOOKUP($A68,Náklady_2018!$D$1:$MN$27,24,FALSE),0)</f>
        <v>0</v>
      </c>
      <c r="D68" s="19"/>
      <c r="E68" s="19"/>
      <c r="F68" s="91" t="str">
        <f>F5</f>
        <v>STUD VLAST</v>
      </c>
      <c r="G68" s="92">
        <f t="shared" ca="1" si="58"/>
        <v>0</v>
      </c>
      <c r="H68" s="90">
        <f t="shared" ca="1" si="425"/>
        <v>0</v>
      </c>
      <c r="I68" s="90">
        <f t="shared" ca="1" si="426"/>
        <v>0</v>
      </c>
      <c r="J68" s="90">
        <f t="shared" ca="1" si="426"/>
        <v>0</v>
      </c>
      <c r="K68" s="90">
        <f t="shared" ca="1" si="426"/>
        <v>0</v>
      </c>
      <c r="L68" s="90">
        <f t="shared" ca="1" si="426"/>
        <v>0</v>
      </c>
      <c r="M68" s="90">
        <f t="shared" ca="1" si="426"/>
        <v>0</v>
      </c>
      <c r="N68" s="90">
        <f t="shared" ca="1" si="426"/>
        <v>0</v>
      </c>
      <c r="O68" s="90">
        <f t="shared" ca="1" si="426"/>
        <v>0</v>
      </c>
      <c r="P68" s="90">
        <f t="shared" ca="1" si="426"/>
        <v>0</v>
      </c>
      <c r="Q68" s="90">
        <f t="shared" ca="1" si="426"/>
        <v>0</v>
      </c>
      <c r="R68" s="90">
        <f t="shared" ca="1" si="426"/>
        <v>0</v>
      </c>
      <c r="S68" s="90">
        <f t="shared" ca="1" si="426"/>
        <v>0</v>
      </c>
      <c r="T68" s="90">
        <f t="shared" ca="1" si="426"/>
        <v>0</v>
      </c>
      <c r="U68" s="90">
        <f t="shared" ca="1" si="426"/>
        <v>0</v>
      </c>
      <c r="V68" s="90">
        <f t="shared" ca="1" si="426"/>
        <v>0</v>
      </c>
      <c r="W68" s="90">
        <f t="shared" ca="1" si="426"/>
        <v>0</v>
      </c>
      <c r="X68" s="90">
        <f t="shared" ca="1" si="426"/>
        <v>0</v>
      </c>
      <c r="Y68" s="90">
        <f t="shared" ca="1" si="426"/>
        <v>0</v>
      </c>
      <c r="Z68" s="90">
        <f t="shared" ca="1" si="426"/>
        <v>0</v>
      </c>
      <c r="AA68" s="90">
        <f t="shared" ca="1" si="426"/>
        <v>0</v>
      </c>
      <c r="AB68" s="90">
        <f t="shared" ca="1" si="426"/>
        <v>0</v>
      </c>
      <c r="AC68" s="90">
        <f t="shared" ca="1" si="426"/>
        <v>0</v>
      </c>
      <c r="AD68" s="90">
        <f t="shared" ca="1" si="426"/>
        <v>0</v>
      </c>
      <c r="AE68" s="90">
        <f t="shared" ca="1" si="426"/>
        <v>0</v>
      </c>
      <c r="AF68" s="90">
        <f t="shared" ca="1" si="426"/>
        <v>0</v>
      </c>
      <c r="AG68" s="90">
        <f t="shared" ca="1" si="426"/>
        <v>0</v>
      </c>
      <c r="AH68" s="90">
        <f t="shared" ca="1" si="426"/>
        <v>0</v>
      </c>
      <c r="AI68" s="90">
        <f t="shared" ca="1" si="426"/>
        <v>0</v>
      </c>
      <c r="AJ68" s="90">
        <f t="shared" ca="1" si="426"/>
        <v>0</v>
      </c>
      <c r="AK68" s="90">
        <f t="shared" ca="1" si="426"/>
        <v>0</v>
      </c>
      <c r="AL68" s="90">
        <f t="shared" ca="1" si="426"/>
        <v>0</v>
      </c>
      <c r="AM68" s="90">
        <f t="shared" ca="1" si="426"/>
        <v>0</v>
      </c>
      <c r="AN68" s="90">
        <f t="shared" ca="1" si="426"/>
        <v>0</v>
      </c>
      <c r="AO68" s="90">
        <f t="shared" ca="1" si="426"/>
        <v>0</v>
      </c>
      <c r="AP68" s="90">
        <f t="shared" ca="1" si="426"/>
        <v>0</v>
      </c>
      <c r="AQ68" s="90">
        <f t="shared" ca="1" si="426"/>
        <v>0</v>
      </c>
      <c r="AR68" s="90">
        <f t="shared" ca="1" si="426"/>
        <v>0</v>
      </c>
      <c r="AS68" s="90">
        <f t="shared" ca="1" si="426"/>
        <v>0</v>
      </c>
      <c r="AT68" s="90">
        <f t="shared" ca="1" si="426"/>
        <v>0</v>
      </c>
      <c r="AU68" s="90">
        <f t="shared" ca="1" si="426"/>
        <v>0</v>
      </c>
      <c r="AV68" s="90">
        <f t="shared" ca="1" si="426"/>
        <v>0</v>
      </c>
      <c r="AW68" s="90">
        <f t="shared" ca="1" si="426"/>
        <v>0</v>
      </c>
      <c r="AX68" s="90">
        <f t="shared" ca="1" si="426"/>
        <v>0</v>
      </c>
      <c r="AY68" s="90">
        <f t="shared" ca="1" si="426"/>
        <v>0</v>
      </c>
      <c r="AZ68" s="90">
        <f t="shared" ca="1" si="426"/>
        <v>0</v>
      </c>
      <c r="BA68" s="90">
        <f t="shared" ca="1" si="426"/>
        <v>0</v>
      </c>
      <c r="BB68" s="90">
        <f t="shared" ca="1" si="426"/>
        <v>0</v>
      </c>
      <c r="BC68" s="90">
        <f t="shared" ca="1" si="426"/>
        <v>0</v>
      </c>
      <c r="BD68" s="92">
        <f t="shared" ca="1" si="59"/>
        <v>0</v>
      </c>
      <c r="BE68" s="90">
        <f t="shared" ca="1" si="427"/>
        <v>0</v>
      </c>
      <c r="BF68" s="90">
        <f t="shared" ca="1" si="428"/>
        <v>0</v>
      </c>
      <c r="BG68" s="90">
        <f t="shared" ca="1" si="428"/>
        <v>0</v>
      </c>
      <c r="BH68" s="90">
        <f t="shared" ca="1" si="428"/>
        <v>0</v>
      </c>
      <c r="BI68" s="90">
        <f t="shared" ca="1" si="428"/>
        <v>0</v>
      </c>
      <c r="BJ68" s="90">
        <f t="shared" ca="1" si="428"/>
        <v>0</v>
      </c>
      <c r="BK68" s="90">
        <f t="shared" ca="1" si="428"/>
        <v>0</v>
      </c>
      <c r="BL68" s="90">
        <f t="shared" ca="1" si="428"/>
        <v>0</v>
      </c>
      <c r="BM68" s="90">
        <f t="shared" ca="1" si="428"/>
        <v>0</v>
      </c>
      <c r="BN68" s="90">
        <f t="shared" ca="1" si="428"/>
        <v>0</v>
      </c>
      <c r="BO68" s="90">
        <f t="shared" ca="1" si="428"/>
        <v>0</v>
      </c>
      <c r="BP68" s="90">
        <f t="shared" ca="1" si="428"/>
        <v>0</v>
      </c>
      <c r="BQ68" s="90">
        <f t="shared" ca="1" si="428"/>
        <v>0</v>
      </c>
      <c r="BR68" s="90">
        <f t="shared" ca="1" si="428"/>
        <v>0</v>
      </c>
      <c r="BS68" s="90">
        <f t="shared" ca="1" si="428"/>
        <v>0</v>
      </c>
      <c r="BT68" s="90">
        <f t="shared" ca="1" si="428"/>
        <v>0</v>
      </c>
      <c r="BU68" s="90">
        <f t="shared" ca="1" si="428"/>
        <v>0</v>
      </c>
      <c r="BV68" s="90">
        <f t="shared" ca="1" si="428"/>
        <v>0</v>
      </c>
      <c r="BW68" s="90">
        <f t="shared" ca="1" si="428"/>
        <v>0</v>
      </c>
      <c r="BX68" s="90">
        <f t="shared" ca="1" si="428"/>
        <v>0</v>
      </c>
      <c r="BY68" s="90">
        <f t="shared" ca="1" si="428"/>
        <v>0</v>
      </c>
      <c r="BZ68" s="90">
        <f t="shared" ca="1" si="428"/>
        <v>0</v>
      </c>
      <c r="CA68" s="90">
        <f t="shared" ca="1" si="428"/>
        <v>0</v>
      </c>
      <c r="CB68" s="90">
        <f t="shared" ca="1" si="428"/>
        <v>0</v>
      </c>
      <c r="CC68" s="90">
        <f t="shared" ca="1" si="428"/>
        <v>0</v>
      </c>
      <c r="CD68" s="90">
        <f t="shared" ca="1" si="428"/>
        <v>0</v>
      </c>
      <c r="CE68" s="90">
        <f t="shared" ca="1" si="428"/>
        <v>0</v>
      </c>
      <c r="CF68" s="90">
        <f t="shared" ca="1" si="429"/>
        <v>0</v>
      </c>
      <c r="CG68" s="92">
        <f t="shared" ca="1" si="138"/>
        <v>0</v>
      </c>
      <c r="CH68" s="90">
        <f t="shared" ca="1" si="430"/>
        <v>0</v>
      </c>
      <c r="CI68" s="90">
        <f ca="1">$C68*CI$5</f>
        <v>0</v>
      </c>
      <c r="CJ68" s="90">
        <f t="shared" ca="1" si="431"/>
        <v>0</v>
      </c>
      <c r="CK68" s="90">
        <f t="shared" ca="1" si="431"/>
        <v>0</v>
      </c>
      <c r="CL68" s="90">
        <f t="shared" ca="1" si="431"/>
        <v>0</v>
      </c>
      <c r="CM68" s="90">
        <f t="shared" ca="1" si="431"/>
        <v>0</v>
      </c>
      <c r="CN68" s="90">
        <f t="shared" ca="1" si="431"/>
        <v>0</v>
      </c>
      <c r="CO68" s="90">
        <f t="shared" ca="1" si="431"/>
        <v>0</v>
      </c>
      <c r="CP68" s="90">
        <f t="shared" ca="1" si="431"/>
        <v>0</v>
      </c>
      <c r="CQ68" s="90">
        <f t="shared" ca="1" si="431"/>
        <v>0</v>
      </c>
      <c r="CR68" s="90">
        <f t="shared" ca="1" si="431"/>
        <v>0</v>
      </c>
      <c r="CS68" s="90">
        <f t="shared" ca="1" si="431"/>
        <v>0</v>
      </c>
      <c r="CT68" s="90">
        <f t="shared" ca="1" si="431"/>
        <v>0</v>
      </c>
      <c r="CU68" s="90">
        <f t="shared" ca="1" si="431"/>
        <v>0</v>
      </c>
      <c r="CV68" s="90">
        <f t="shared" ca="1" si="431"/>
        <v>0</v>
      </c>
      <c r="CW68" s="90">
        <f t="shared" ca="1" si="431"/>
        <v>0</v>
      </c>
      <c r="CX68" s="90">
        <f t="shared" ca="1" si="431"/>
        <v>0</v>
      </c>
      <c r="CY68" s="92">
        <f t="shared" ca="1" si="140"/>
        <v>0</v>
      </c>
      <c r="CZ68" s="90">
        <f t="shared" ca="1" si="432"/>
        <v>0</v>
      </c>
      <c r="DA68" s="90">
        <f t="shared" ca="1" si="456"/>
        <v>0</v>
      </c>
      <c r="DB68" s="90">
        <f t="shared" ca="1" si="456"/>
        <v>0</v>
      </c>
      <c r="DC68" s="90">
        <f t="shared" ca="1" si="456"/>
        <v>0</v>
      </c>
      <c r="DD68" s="90">
        <f t="shared" ca="1" si="456"/>
        <v>0</v>
      </c>
      <c r="DE68" s="90">
        <f t="shared" ca="1" si="456"/>
        <v>0</v>
      </c>
      <c r="DF68" s="90">
        <f t="shared" ca="1" si="456"/>
        <v>0</v>
      </c>
      <c r="DG68" s="90">
        <f t="shared" ca="1" si="456"/>
        <v>0</v>
      </c>
      <c r="DH68" s="90">
        <f t="shared" ca="1" si="456"/>
        <v>0</v>
      </c>
      <c r="DI68" s="90">
        <f t="shared" ca="1" si="456"/>
        <v>0</v>
      </c>
      <c r="DJ68" s="90">
        <f t="shared" ca="1" si="456"/>
        <v>0</v>
      </c>
      <c r="DK68" s="90">
        <f t="shared" ca="1" si="456"/>
        <v>0</v>
      </c>
      <c r="DL68" s="90">
        <f t="shared" ca="1" si="456"/>
        <v>0</v>
      </c>
      <c r="DM68" s="90">
        <f t="shared" ca="1" si="456"/>
        <v>0</v>
      </c>
      <c r="DN68" s="90">
        <f t="shared" ca="1" si="456"/>
        <v>0</v>
      </c>
      <c r="DO68" s="90">
        <f t="shared" ca="1" si="456"/>
        <v>0</v>
      </c>
      <c r="DP68" s="90">
        <f t="shared" ca="1" si="433"/>
        <v>0</v>
      </c>
      <c r="DQ68" s="90">
        <f t="shared" ca="1" si="433"/>
        <v>0</v>
      </c>
      <c r="DR68" s="90">
        <f t="shared" ca="1" si="433"/>
        <v>0</v>
      </c>
      <c r="DS68" s="90">
        <f t="shared" ca="1" si="433"/>
        <v>0</v>
      </c>
      <c r="DT68" s="90">
        <f t="shared" ca="1" si="433"/>
        <v>0</v>
      </c>
      <c r="DU68" s="90">
        <f t="shared" ca="1" si="433"/>
        <v>0</v>
      </c>
      <c r="DV68" s="92">
        <f t="shared" ca="1" si="60"/>
        <v>0</v>
      </c>
      <c r="DW68" s="90">
        <f t="shared" ca="1" si="434"/>
        <v>0</v>
      </c>
      <c r="DX68" s="90">
        <f t="shared" ca="1" si="434"/>
        <v>0</v>
      </c>
      <c r="DY68" s="90">
        <f t="shared" ca="1" si="434"/>
        <v>0</v>
      </c>
      <c r="DZ68" s="90">
        <f t="shared" ca="1" si="434"/>
        <v>0</v>
      </c>
      <c r="EA68" s="90">
        <f t="shared" ca="1" si="434"/>
        <v>0</v>
      </c>
      <c r="EB68" s="92">
        <f t="shared" ca="1" si="61"/>
        <v>0</v>
      </c>
      <c r="EC68" s="90">
        <f t="shared" ca="1" si="435"/>
        <v>0</v>
      </c>
      <c r="ED68" s="90">
        <f t="shared" ca="1" si="436"/>
        <v>0</v>
      </c>
      <c r="EE68" s="90">
        <f t="shared" ca="1" si="436"/>
        <v>0</v>
      </c>
      <c r="EF68" s="90">
        <f t="shared" ca="1" si="436"/>
        <v>0</v>
      </c>
      <c r="EG68" s="90">
        <f t="shared" ca="1" si="436"/>
        <v>0</v>
      </c>
      <c r="EH68" s="90">
        <f t="shared" ca="1" si="436"/>
        <v>0</v>
      </c>
      <c r="EI68" s="90">
        <f t="shared" ca="1" si="436"/>
        <v>0</v>
      </c>
      <c r="EJ68" s="90">
        <f t="shared" ca="1" si="436"/>
        <v>0</v>
      </c>
      <c r="EK68" s="90">
        <f t="shared" ca="1" si="436"/>
        <v>0</v>
      </c>
      <c r="EL68" s="90">
        <f t="shared" ca="1" si="436"/>
        <v>0</v>
      </c>
      <c r="EM68" s="90">
        <f t="shared" ca="1" si="436"/>
        <v>0</v>
      </c>
      <c r="EN68" s="90">
        <f t="shared" ca="1" si="436"/>
        <v>0</v>
      </c>
      <c r="EO68" s="90">
        <f t="shared" ca="1" si="436"/>
        <v>0</v>
      </c>
      <c r="EP68" s="90">
        <f t="shared" ca="1" si="436"/>
        <v>0</v>
      </c>
      <c r="EQ68" s="90">
        <f t="shared" ca="1" si="436"/>
        <v>0</v>
      </c>
      <c r="ER68" s="90">
        <f t="shared" ca="1" si="436"/>
        <v>0</v>
      </c>
      <c r="ES68" s="90">
        <f t="shared" ca="1" si="436"/>
        <v>0</v>
      </c>
      <c r="ET68" s="90">
        <f t="shared" ca="1" si="436"/>
        <v>0</v>
      </c>
      <c r="EU68" s="90">
        <f t="shared" ca="1" si="436"/>
        <v>0</v>
      </c>
      <c r="EV68" s="90">
        <f t="shared" ca="1" si="436"/>
        <v>0</v>
      </c>
      <c r="EW68" s="90">
        <f t="shared" ca="1" si="436"/>
        <v>0</v>
      </c>
      <c r="EX68" s="90">
        <f t="shared" ca="1" si="436"/>
        <v>0</v>
      </c>
      <c r="EY68" s="90">
        <f t="shared" ca="1" si="436"/>
        <v>0</v>
      </c>
      <c r="EZ68" s="90">
        <f t="shared" ca="1" si="436"/>
        <v>0</v>
      </c>
      <c r="FA68" s="90">
        <f t="shared" ca="1" si="436"/>
        <v>0</v>
      </c>
      <c r="FB68" s="90">
        <f t="shared" ca="1" si="436"/>
        <v>0</v>
      </c>
      <c r="FC68" s="90">
        <f t="shared" ca="1" si="436"/>
        <v>0</v>
      </c>
      <c r="FD68" s="90">
        <f t="shared" ca="1" si="436"/>
        <v>0</v>
      </c>
      <c r="FE68" s="92">
        <f t="shared" ca="1" si="62"/>
        <v>0</v>
      </c>
      <c r="FF68" s="90">
        <f t="shared" ca="1" si="437"/>
        <v>0</v>
      </c>
      <c r="FG68" s="90">
        <f t="shared" ca="1" si="437"/>
        <v>0</v>
      </c>
      <c r="FH68" s="90">
        <f t="shared" ca="1" si="437"/>
        <v>0</v>
      </c>
      <c r="FI68" s="90">
        <f t="shared" ca="1" si="437"/>
        <v>0</v>
      </c>
      <c r="FJ68" s="90">
        <f t="shared" ca="1" si="437"/>
        <v>0</v>
      </c>
      <c r="FK68" s="90">
        <f t="shared" ca="1" si="437"/>
        <v>0</v>
      </c>
      <c r="FL68" s="90">
        <f t="shared" ca="1" si="437"/>
        <v>0</v>
      </c>
      <c r="FM68" s="90">
        <f t="shared" ca="1" si="437"/>
        <v>0</v>
      </c>
      <c r="FN68" s="90">
        <f t="shared" ca="1" si="437"/>
        <v>0</v>
      </c>
      <c r="FO68" s="90">
        <f t="shared" ca="1" si="437"/>
        <v>0</v>
      </c>
      <c r="FP68" s="90">
        <f t="shared" ca="1" si="437"/>
        <v>0</v>
      </c>
      <c r="FQ68" s="90">
        <f t="shared" ca="1" si="437"/>
        <v>0</v>
      </c>
      <c r="FR68" s="90">
        <f t="shared" ca="1" si="437"/>
        <v>0</v>
      </c>
      <c r="FS68" s="90">
        <f t="shared" ca="1" si="437"/>
        <v>0</v>
      </c>
      <c r="FT68" s="90">
        <f t="shared" ca="1" si="438"/>
        <v>0</v>
      </c>
      <c r="FU68" s="90">
        <f t="shared" ca="1" si="438"/>
        <v>0</v>
      </c>
      <c r="FV68" s="90">
        <f t="shared" ca="1" si="438"/>
        <v>0</v>
      </c>
      <c r="FW68" s="92">
        <f t="shared" ca="1" si="63"/>
        <v>0</v>
      </c>
      <c r="FX68" s="90">
        <f t="shared" ca="1" si="439"/>
        <v>0</v>
      </c>
      <c r="FY68" s="90">
        <f t="shared" ca="1" si="440"/>
        <v>0</v>
      </c>
      <c r="FZ68" s="90">
        <f t="shared" ca="1" si="440"/>
        <v>0</v>
      </c>
      <c r="GA68" s="90">
        <f t="shared" ca="1" si="440"/>
        <v>0</v>
      </c>
      <c r="GB68" s="90">
        <f t="shared" ca="1" si="440"/>
        <v>0</v>
      </c>
      <c r="GC68" s="90">
        <f t="shared" ca="1" si="440"/>
        <v>0</v>
      </c>
      <c r="GD68" s="90">
        <f t="shared" ca="1" si="440"/>
        <v>0</v>
      </c>
      <c r="GE68" s="90">
        <f t="shared" ca="1" si="440"/>
        <v>0</v>
      </c>
      <c r="GF68" s="90">
        <f t="shared" ca="1" si="440"/>
        <v>0</v>
      </c>
      <c r="GG68" s="90">
        <f t="shared" ca="1" si="440"/>
        <v>0</v>
      </c>
      <c r="GH68" s="90">
        <f t="shared" ca="1" si="440"/>
        <v>0</v>
      </c>
      <c r="GI68" s="90">
        <f t="shared" ca="1" si="440"/>
        <v>0</v>
      </c>
      <c r="GJ68" s="90">
        <f t="shared" ca="1" si="440"/>
        <v>0</v>
      </c>
      <c r="GK68" s="90">
        <f t="shared" ca="1" si="440"/>
        <v>0</v>
      </c>
      <c r="GL68" s="90">
        <f t="shared" ca="1" si="440"/>
        <v>0</v>
      </c>
      <c r="GM68" s="90">
        <f t="shared" ca="1" si="440"/>
        <v>0</v>
      </c>
      <c r="GN68" s="90">
        <f t="shared" ca="1" si="440"/>
        <v>0</v>
      </c>
      <c r="GO68" s="90">
        <f t="shared" ca="1" si="440"/>
        <v>0</v>
      </c>
      <c r="GP68" s="90">
        <f t="shared" ca="1" si="440"/>
        <v>0</v>
      </c>
      <c r="GQ68" s="90">
        <f t="shared" ca="1" si="440"/>
        <v>0</v>
      </c>
      <c r="GR68" s="90">
        <f t="shared" ca="1" si="440"/>
        <v>0</v>
      </c>
      <c r="GS68" s="92">
        <f t="shared" ca="1" si="64"/>
        <v>0</v>
      </c>
      <c r="GT68" s="90">
        <f t="shared" ca="1" si="441"/>
        <v>0</v>
      </c>
      <c r="GU68" s="90">
        <f t="shared" ca="1" si="441"/>
        <v>0</v>
      </c>
      <c r="GV68" s="90">
        <f t="shared" ca="1" si="441"/>
        <v>0</v>
      </c>
      <c r="GW68" s="90">
        <f t="shared" ca="1" si="441"/>
        <v>0</v>
      </c>
      <c r="GX68" s="90">
        <f t="shared" ca="1" si="441"/>
        <v>0</v>
      </c>
      <c r="GY68" s="90">
        <f t="shared" ca="1" si="441"/>
        <v>0</v>
      </c>
      <c r="GZ68" s="90">
        <f t="shared" ca="1" si="441"/>
        <v>0</v>
      </c>
      <c r="HA68" s="90">
        <f t="shared" ca="1" si="441"/>
        <v>0</v>
      </c>
      <c r="HB68" s="90">
        <f t="shared" ca="1" si="441"/>
        <v>0</v>
      </c>
      <c r="HC68" s="90">
        <f t="shared" ca="1" si="441"/>
        <v>0</v>
      </c>
      <c r="HD68" s="90">
        <f t="shared" ca="1" si="441"/>
        <v>0</v>
      </c>
      <c r="HE68" s="92">
        <f t="shared" ca="1" si="65"/>
        <v>0</v>
      </c>
      <c r="HF68" s="90">
        <f t="shared" ca="1" si="442"/>
        <v>0</v>
      </c>
      <c r="HG68" s="90">
        <f t="shared" ca="1" si="442"/>
        <v>0</v>
      </c>
      <c r="HH68" s="90">
        <f t="shared" ca="1" si="442"/>
        <v>0</v>
      </c>
      <c r="HI68" s="90">
        <f t="shared" ca="1" si="442"/>
        <v>0</v>
      </c>
      <c r="HJ68" s="90">
        <f t="shared" ca="1" si="442"/>
        <v>0</v>
      </c>
      <c r="HK68" s="90">
        <f t="shared" ca="1" si="442"/>
        <v>0</v>
      </c>
      <c r="HL68" s="90">
        <f t="shared" ca="1" si="442"/>
        <v>0</v>
      </c>
      <c r="HM68" s="90">
        <f t="shared" ca="1" si="442"/>
        <v>0</v>
      </c>
      <c r="HN68" s="90">
        <f t="shared" ca="1" si="442"/>
        <v>0</v>
      </c>
      <c r="HO68" s="90">
        <f t="shared" ca="1" si="442"/>
        <v>0</v>
      </c>
      <c r="HP68" s="90">
        <f t="shared" ca="1" si="442"/>
        <v>0</v>
      </c>
      <c r="HQ68" s="90">
        <f t="shared" ca="1" si="442"/>
        <v>0</v>
      </c>
      <c r="HR68" s="90">
        <f t="shared" ca="1" si="442"/>
        <v>0</v>
      </c>
      <c r="HS68" s="90">
        <f t="shared" ca="1" si="442"/>
        <v>0</v>
      </c>
      <c r="HT68" s="90">
        <f t="shared" ca="1" si="442"/>
        <v>0</v>
      </c>
      <c r="HU68" s="90">
        <f t="shared" ca="1" si="442"/>
        <v>0</v>
      </c>
      <c r="HV68" s="92">
        <f t="shared" ca="1" si="66"/>
        <v>0</v>
      </c>
      <c r="HW68" s="90">
        <f t="shared" ca="1" si="443"/>
        <v>0</v>
      </c>
      <c r="HX68" s="90">
        <f t="shared" ca="1" si="443"/>
        <v>0</v>
      </c>
      <c r="HY68" s="90">
        <f t="shared" ca="1" si="443"/>
        <v>0</v>
      </c>
      <c r="HZ68" s="90">
        <f t="shared" ca="1" si="443"/>
        <v>0</v>
      </c>
      <c r="IA68" s="90">
        <f t="shared" ca="1" si="443"/>
        <v>0</v>
      </c>
      <c r="IB68" s="90">
        <f t="shared" ca="1" si="443"/>
        <v>0</v>
      </c>
      <c r="IC68" s="90">
        <f t="shared" ca="1" si="443"/>
        <v>0</v>
      </c>
      <c r="ID68" s="90">
        <f t="shared" ca="1" si="443"/>
        <v>0</v>
      </c>
      <c r="IE68" s="90">
        <f t="shared" ca="1" si="443"/>
        <v>0</v>
      </c>
      <c r="IF68" s="92">
        <f t="shared" ca="1" si="149"/>
        <v>0</v>
      </c>
      <c r="IG68" s="90">
        <f t="shared" ca="1" si="444"/>
        <v>0</v>
      </c>
      <c r="IH68" s="90">
        <f t="shared" ca="1" si="457"/>
        <v>0</v>
      </c>
      <c r="II68" s="90">
        <f t="shared" ca="1" si="457"/>
        <v>0</v>
      </c>
      <c r="IJ68" s="90">
        <f t="shared" ca="1" si="457"/>
        <v>0</v>
      </c>
      <c r="IK68" s="90">
        <f t="shared" ca="1" si="457"/>
        <v>0</v>
      </c>
      <c r="IL68" s="90">
        <f t="shared" ca="1" si="457"/>
        <v>0</v>
      </c>
      <c r="IM68" s="90">
        <f t="shared" ca="1" si="457"/>
        <v>0</v>
      </c>
      <c r="IN68" s="90">
        <f t="shared" ca="1" si="457"/>
        <v>0</v>
      </c>
      <c r="IO68" s="90">
        <f t="shared" ca="1" si="457"/>
        <v>0</v>
      </c>
      <c r="IP68" s="90">
        <f t="shared" ca="1" si="457"/>
        <v>0</v>
      </c>
      <c r="IQ68" s="90">
        <f t="shared" ca="1" si="457"/>
        <v>0</v>
      </c>
      <c r="IR68" s="90">
        <f t="shared" ca="1" si="457"/>
        <v>0</v>
      </c>
      <c r="IS68" s="90">
        <f t="shared" ca="1" si="457"/>
        <v>0</v>
      </c>
      <c r="IT68" s="90">
        <f t="shared" ca="1" si="457"/>
        <v>0</v>
      </c>
      <c r="IU68" s="90">
        <f t="shared" ca="1" si="457"/>
        <v>0</v>
      </c>
      <c r="IV68" s="90">
        <f t="shared" ca="1" si="457"/>
        <v>0</v>
      </c>
      <c r="IW68" s="90">
        <f t="shared" ca="1" si="445"/>
        <v>0</v>
      </c>
      <c r="IX68" s="90">
        <f t="shared" ca="1" si="445"/>
        <v>0</v>
      </c>
      <c r="IY68" s="92">
        <f t="shared" ca="1" si="151"/>
        <v>0</v>
      </c>
      <c r="IZ68" s="90">
        <f t="shared" ca="1" si="446"/>
        <v>0</v>
      </c>
      <c r="JA68" s="90">
        <f t="shared" ca="1" si="447"/>
        <v>0</v>
      </c>
      <c r="JB68" s="90">
        <f t="shared" ca="1" si="447"/>
        <v>0</v>
      </c>
      <c r="JC68" s="90">
        <f t="shared" ca="1" si="447"/>
        <v>0</v>
      </c>
      <c r="JD68" s="90">
        <f t="shared" ca="1" si="447"/>
        <v>0</v>
      </c>
      <c r="JE68" s="90">
        <f t="shared" ca="1" si="447"/>
        <v>0</v>
      </c>
      <c r="JF68" s="90">
        <f t="shared" ca="1" si="447"/>
        <v>0</v>
      </c>
      <c r="JG68" s="90">
        <f t="shared" ca="1" si="447"/>
        <v>0</v>
      </c>
      <c r="JH68" s="90">
        <f t="shared" ca="1" si="447"/>
        <v>0</v>
      </c>
      <c r="JI68" s="90">
        <f t="shared" ca="1" si="447"/>
        <v>0</v>
      </c>
      <c r="JJ68" s="90">
        <f t="shared" ca="1" si="447"/>
        <v>0</v>
      </c>
      <c r="JK68" s="90">
        <f t="shared" ca="1" si="447"/>
        <v>0</v>
      </c>
      <c r="JL68" s="90">
        <f t="shared" ca="1" si="447"/>
        <v>0</v>
      </c>
      <c r="JM68" s="90">
        <f t="shared" ca="1" si="447"/>
        <v>0</v>
      </c>
      <c r="JN68" s="90">
        <f t="shared" ca="1" si="447"/>
        <v>0</v>
      </c>
      <c r="JO68" s="90">
        <f t="shared" ca="1" si="447"/>
        <v>0</v>
      </c>
      <c r="JP68" s="90">
        <f t="shared" ca="1" si="447"/>
        <v>0</v>
      </c>
      <c r="JQ68" s="90">
        <f t="shared" ca="1" si="447"/>
        <v>0</v>
      </c>
      <c r="JR68" s="90">
        <f t="shared" ca="1" si="447"/>
        <v>0</v>
      </c>
      <c r="JS68" s="90">
        <f t="shared" ca="1" si="447"/>
        <v>0</v>
      </c>
      <c r="JT68" s="92">
        <f t="shared" ca="1" si="153"/>
        <v>0</v>
      </c>
      <c r="JU68" s="90">
        <f t="shared" ca="1" si="458"/>
        <v>0</v>
      </c>
      <c r="JV68" s="90">
        <f t="shared" ca="1" si="458"/>
        <v>0</v>
      </c>
      <c r="JW68" s="90">
        <f t="shared" ca="1" si="458"/>
        <v>0</v>
      </c>
      <c r="JX68" s="90">
        <f t="shared" ca="1" si="458"/>
        <v>0</v>
      </c>
      <c r="JY68" s="90">
        <f t="shared" ca="1" si="458"/>
        <v>0</v>
      </c>
      <c r="JZ68" s="90">
        <f t="shared" ca="1" si="458"/>
        <v>0</v>
      </c>
      <c r="KA68" s="90">
        <f t="shared" ca="1" si="458"/>
        <v>0</v>
      </c>
      <c r="KB68" s="90">
        <f t="shared" ca="1" si="458"/>
        <v>0</v>
      </c>
      <c r="KC68" s="90">
        <f t="shared" ca="1" si="458"/>
        <v>0</v>
      </c>
      <c r="KD68" s="90">
        <f t="shared" ca="1" si="458"/>
        <v>0</v>
      </c>
      <c r="KE68" s="90">
        <f t="shared" ca="1" si="459"/>
        <v>0</v>
      </c>
      <c r="KF68" s="90">
        <f t="shared" ca="1" si="459"/>
        <v>0</v>
      </c>
      <c r="KG68" s="90">
        <f t="shared" ca="1" si="459"/>
        <v>0</v>
      </c>
      <c r="KH68" s="90">
        <f t="shared" ca="1" si="459"/>
        <v>0</v>
      </c>
      <c r="KI68" s="90">
        <f t="shared" ca="1" si="459"/>
        <v>0</v>
      </c>
      <c r="KJ68" s="90">
        <f t="shared" ca="1" si="459"/>
        <v>0</v>
      </c>
      <c r="KK68" s="90">
        <f t="shared" ca="1" si="459"/>
        <v>0</v>
      </c>
      <c r="KL68" s="90">
        <f t="shared" ca="1" si="459"/>
        <v>0</v>
      </c>
      <c r="KM68" s="90">
        <f t="shared" ca="1" si="459"/>
        <v>0</v>
      </c>
      <c r="KN68" s="90">
        <f t="shared" ca="1" si="459"/>
        <v>0</v>
      </c>
      <c r="KO68" s="90">
        <f t="shared" ca="1" si="460"/>
        <v>0</v>
      </c>
      <c r="KP68" s="90">
        <f t="shared" ca="1" si="460"/>
        <v>0</v>
      </c>
      <c r="KQ68" s="90">
        <f t="shared" ca="1" si="460"/>
        <v>0</v>
      </c>
      <c r="KR68" s="90">
        <f t="shared" ca="1" si="460"/>
        <v>0</v>
      </c>
      <c r="KS68" s="90">
        <f t="shared" ca="1" si="460"/>
        <v>0</v>
      </c>
      <c r="KT68" s="90">
        <f t="shared" ca="1" si="460"/>
        <v>0</v>
      </c>
      <c r="KU68" s="90">
        <f t="shared" ca="1" si="460"/>
        <v>0</v>
      </c>
      <c r="KV68" s="90">
        <f t="shared" ca="1" si="460"/>
        <v>0</v>
      </c>
      <c r="KW68" s="90">
        <f t="shared" ca="1" si="460"/>
        <v>0</v>
      </c>
      <c r="KX68" s="90">
        <f t="shared" ca="1" si="460"/>
        <v>0</v>
      </c>
      <c r="KY68" s="90">
        <f t="shared" ca="1" si="461"/>
        <v>0</v>
      </c>
      <c r="KZ68" s="90">
        <f t="shared" ca="1" si="461"/>
        <v>0</v>
      </c>
      <c r="LA68" s="90">
        <f t="shared" ca="1" si="461"/>
        <v>0</v>
      </c>
      <c r="LB68" s="90">
        <f t="shared" ca="1" si="461"/>
        <v>0</v>
      </c>
      <c r="LC68" s="90">
        <f t="shared" ca="1" si="461"/>
        <v>0</v>
      </c>
      <c r="LD68" s="90">
        <f t="shared" ca="1" si="461"/>
        <v>0</v>
      </c>
      <c r="LE68" s="90">
        <f t="shared" ca="1" si="461"/>
        <v>0</v>
      </c>
      <c r="LF68" s="90">
        <f t="shared" ca="1" si="461"/>
        <v>0</v>
      </c>
      <c r="LG68" s="90">
        <f t="shared" ca="1" si="461"/>
        <v>0</v>
      </c>
      <c r="LH68" s="90">
        <f t="shared" ca="1" si="461"/>
        <v>0</v>
      </c>
      <c r="LI68" s="90">
        <f t="shared" ca="1" si="461"/>
        <v>0</v>
      </c>
      <c r="LJ68" s="90">
        <f t="shared" ca="1" si="461"/>
        <v>0</v>
      </c>
      <c r="LK68" s="90">
        <f t="shared" ca="1" si="449"/>
        <v>0</v>
      </c>
      <c r="LL68" s="90">
        <f t="shared" ca="1" si="449"/>
        <v>0</v>
      </c>
      <c r="LM68" s="92">
        <f t="shared" ca="1" si="67"/>
        <v>0</v>
      </c>
      <c r="LN68" s="90">
        <f t="shared" ca="1" si="450"/>
        <v>0</v>
      </c>
      <c r="LO68" s="90">
        <f t="shared" ca="1" si="450"/>
        <v>0</v>
      </c>
      <c r="LP68" s="90">
        <f t="shared" ca="1" si="450"/>
        <v>0</v>
      </c>
      <c r="LQ68" s="90">
        <f t="shared" ca="1" si="450"/>
        <v>0</v>
      </c>
      <c r="LR68" s="90">
        <f t="shared" ca="1" si="450"/>
        <v>0</v>
      </c>
      <c r="LS68" s="92">
        <f t="shared" ca="1" si="68"/>
        <v>0</v>
      </c>
      <c r="LT68" s="90">
        <f t="shared" ca="1" si="451"/>
        <v>0</v>
      </c>
      <c r="LU68" s="90">
        <f t="shared" ca="1" si="451"/>
        <v>0</v>
      </c>
      <c r="LV68" s="90">
        <f t="shared" ca="1" si="451"/>
        <v>0</v>
      </c>
      <c r="LW68" s="90">
        <f t="shared" ca="1" si="451"/>
        <v>0</v>
      </c>
      <c r="LX68" s="90">
        <f t="shared" ca="1" si="451"/>
        <v>0</v>
      </c>
      <c r="LY68" s="90">
        <f t="shared" ca="1" si="451"/>
        <v>0</v>
      </c>
      <c r="LZ68" s="90">
        <f t="shared" ca="1" si="451"/>
        <v>0</v>
      </c>
      <c r="MA68" s="90">
        <f t="shared" ca="1" si="451"/>
        <v>0</v>
      </c>
      <c r="MB68" s="90">
        <f t="shared" ca="1" si="451"/>
        <v>0</v>
      </c>
      <c r="MC68" s="90">
        <f t="shared" ca="1" si="451"/>
        <v>0</v>
      </c>
      <c r="MD68" s="90">
        <f t="shared" ca="1" si="451"/>
        <v>0</v>
      </c>
      <c r="ME68" s="90">
        <f t="shared" ca="1" si="451"/>
        <v>0</v>
      </c>
      <c r="MF68" s="90">
        <f t="shared" ca="1" si="451"/>
        <v>0</v>
      </c>
      <c r="MG68" s="92">
        <f t="shared" ca="1" si="69"/>
        <v>0</v>
      </c>
      <c r="MH68" s="90">
        <f t="shared" ca="1" si="452"/>
        <v>0</v>
      </c>
      <c r="MI68" s="90">
        <f t="shared" ca="1" si="453"/>
        <v>0</v>
      </c>
      <c r="MJ68" s="90">
        <f t="shared" ca="1" si="453"/>
        <v>0</v>
      </c>
      <c r="MK68" s="90">
        <f t="shared" ca="1" si="453"/>
        <v>0</v>
      </c>
      <c r="ML68" s="90">
        <f t="shared" ca="1" si="453"/>
        <v>0</v>
      </c>
      <c r="MM68" s="90">
        <f t="shared" ca="1" si="453"/>
        <v>0</v>
      </c>
      <c r="MN68" s="90">
        <f t="shared" ca="1" si="453"/>
        <v>0</v>
      </c>
      <c r="MO68" s="90">
        <f t="shared" ca="1" si="453"/>
        <v>0</v>
      </c>
      <c r="MP68" s="90">
        <f t="shared" ca="1" si="453"/>
        <v>0</v>
      </c>
      <c r="MQ68" s="90">
        <f t="shared" ca="1" si="453"/>
        <v>0</v>
      </c>
      <c r="MR68" s="90">
        <f t="shared" ca="1" si="453"/>
        <v>0</v>
      </c>
      <c r="MS68" s="90">
        <f t="shared" ca="1" si="453"/>
        <v>0</v>
      </c>
      <c r="MT68" s="90">
        <f t="shared" ca="1" si="453"/>
        <v>0</v>
      </c>
      <c r="MU68" s="90">
        <f t="shared" ca="1" si="453"/>
        <v>0</v>
      </c>
      <c r="MV68" s="90">
        <f t="shared" ca="1" si="453"/>
        <v>0</v>
      </c>
      <c r="MW68" s="90">
        <f t="shared" ca="1" si="453"/>
        <v>0</v>
      </c>
      <c r="MX68" s="90">
        <f t="shared" ca="1" si="453"/>
        <v>0</v>
      </c>
      <c r="MY68" s="90">
        <f t="shared" ca="1" si="453"/>
        <v>0</v>
      </c>
      <c r="MZ68" s="90">
        <f t="shared" ca="1" si="453"/>
        <v>0</v>
      </c>
      <c r="NA68" s="90">
        <f t="shared" ca="1" si="453"/>
        <v>0</v>
      </c>
      <c r="NB68" s="90">
        <f t="shared" ca="1" si="453"/>
        <v>0</v>
      </c>
      <c r="NC68" s="92">
        <f t="shared" ca="1" si="70"/>
        <v>0</v>
      </c>
      <c r="ND68" s="90">
        <f t="shared" ca="1" si="454"/>
        <v>0</v>
      </c>
      <c r="NE68" s="90">
        <f t="shared" ca="1" si="454"/>
        <v>0</v>
      </c>
      <c r="NF68" s="90">
        <f t="shared" ca="1" si="454"/>
        <v>0</v>
      </c>
      <c r="NG68" s="90">
        <f t="shared" ca="1" si="454"/>
        <v>0</v>
      </c>
      <c r="NH68" s="90">
        <f t="shared" ca="1" si="454"/>
        <v>0</v>
      </c>
      <c r="NI68" s="90">
        <f t="shared" ca="1" si="454"/>
        <v>0</v>
      </c>
      <c r="NJ68" s="93">
        <f t="shared" ca="1" si="159"/>
        <v>0</v>
      </c>
      <c r="NK68" s="94">
        <f t="shared" ca="1" si="455"/>
        <v>0</v>
      </c>
    </row>
    <row r="69" spans="1:375" x14ac:dyDescent="0.25">
      <c r="A69" s="67">
        <v>90330</v>
      </c>
      <c r="B69" s="96" t="s">
        <v>568</v>
      </c>
      <c r="C69" s="90">
        <f ca="1">IFERROR(HLOOKUP($A69,Náklady_2018!$D$1:$MN$27,24,FALSE),0)</f>
        <v>0</v>
      </c>
      <c r="D69" s="19"/>
      <c r="E69" s="19"/>
      <c r="F69" s="91" t="str">
        <f>F5</f>
        <v>STUD VLAST</v>
      </c>
      <c r="G69" s="92">
        <f t="shared" ca="1" si="58"/>
        <v>0</v>
      </c>
      <c r="H69" s="90">
        <f t="shared" ca="1" si="425"/>
        <v>0</v>
      </c>
      <c r="I69" s="90">
        <f t="shared" ca="1" si="426"/>
        <v>0</v>
      </c>
      <c r="J69" s="90">
        <f t="shared" ca="1" si="426"/>
        <v>0</v>
      </c>
      <c r="K69" s="90">
        <f t="shared" ca="1" si="426"/>
        <v>0</v>
      </c>
      <c r="L69" s="90">
        <f t="shared" ca="1" si="426"/>
        <v>0</v>
      </c>
      <c r="M69" s="90">
        <f t="shared" ca="1" si="426"/>
        <v>0</v>
      </c>
      <c r="N69" s="90">
        <f t="shared" ca="1" si="426"/>
        <v>0</v>
      </c>
      <c r="O69" s="90">
        <f t="shared" ca="1" si="426"/>
        <v>0</v>
      </c>
      <c r="P69" s="90">
        <f t="shared" ca="1" si="426"/>
        <v>0</v>
      </c>
      <c r="Q69" s="90">
        <f t="shared" ca="1" si="426"/>
        <v>0</v>
      </c>
      <c r="R69" s="90">
        <f t="shared" ca="1" si="426"/>
        <v>0</v>
      </c>
      <c r="S69" s="90">
        <f t="shared" ca="1" si="426"/>
        <v>0</v>
      </c>
      <c r="T69" s="90">
        <f t="shared" ca="1" si="426"/>
        <v>0</v>
      </c>
      <c r="U69" s="90">
        <f t="shared" ca="1" si="426"/>
        <v>0</v>
      </c>
      <c r="V69" s="90">
        <f t="shared" ca="1" si="426"/>
        <v>0</v>
      </c>
      <c r="W69" s="90">
        <f t="shared" ca="1" si="426"/>
        <v>0</v>
      </c>
      <c r="X69" s="90">
        <f t="shared" ca="1" si="426"/>
        <v>0</v>
      </c>
      <c r="Y69" s="90">
        <f t="shared" ca="1" si="426"/>
        <v>0</v>
      </c>
      <c r="Z69" s="90">
        <f t="shared" ca="1" si="426"/>
        <v>0</v>
      </c>
      <c r="AA69" s="90">
        <f t="shared" ca="1" si="426"/>
        <v>0</v>
      </c>
      <c r="AB69" s="90">
        <f t="shared" ca="1" si="426"/>
        <v>0</v>
      </c>
      <c r="AC69" s="90">
        <f t="shared" ca="1" si="426"/>
        <v>0</v>
      </c>
      <c r="AD69" s="90">
        <f t="shared" ca="1" si="426"/>
        <v>0</v>
      </c>
      <c r="AE69" s="90">
        <f t="shared" ca="1" si="426"/>
        <v>0</v>
      </c>
      <c r="AF69" s="90">
        <f t="shared" ca="1" si="426"/>
        <v>0</v>
      </c>
      <c r="AG69" s="90">
        <f t="shared" ca="1" si="426"/>
        <v>0</v>
      </c>
      <c r="AH69" s="90">
        <f t="shared" ca="1" si="426"/>
        <v>0</v>
      </c>
      <c r="AI69" s="90">
        <f t="shared" ca="1" si="426"/>
        <v>0</v>
      </c>
      <c r="AJ69" s="90">
        <f t="shared" ca="1" si="426"/>
        <v>0</v>
      </c>
      <c r="AK69" s="90">
        <f t="shared" ca="1" si="426"/>
        <v>0</v>
      </c>
      <c r="AL69" s="90">
        <f t="shared" ca="1" si="426"/>
        <v>0</v>
      </c>
      <c r="AM69" s="90">
        <f t="shared" ca="1" si="426"/>
        <v>0</v>
      </c>
      <c r="AN69" s="90">
        <f t="shared" ca="1" si="426"/>
        <v>0</v>
      </c>
      <c r="AO69" s="90">
        <f t="shared" ca="1" si="426"/>
        <v>0</v>
      </c>
      <c r="AP69" s="90">
        <f t="shared" ca="1" si="426"/>
        <v>0</v>
      </c>
      <c r="AQ69" s="90">
        <f t="shared" ca="1" si="426"/>
        <v>0</v>
      </c>
      <c r="AR69" s="90">
        <f t="shared" ca="1" si="426"/>
        <v>0</v>
      </c>
      <c r="AS69" s="90">
        <f t="shared" ca="1" si="426"/>
        <v>0</v>
      </c>
      <c r="AT69" s="90">
        <f t="shared" ca="1" si="426"/>
        <v>0</v>
      </c>
      <c r="AU69" s="90">
        <f t="shared" ca="1" si="426"/>
        <v>0</v>
      </c>
      <c r="AV69" s="90">
        <f t="shared" ca="1" si="426"/>
        <v>0</v>
      </c>
      <c r="AW69" s="90">
        <f t="shared" ca="1" si="426"/>
        <v>0</v>
      </c>
      <c r="AX69" s="90">
        <f t="shared" ca="1" si="426"/>
        <v>0</v>
      </c>
      <c r="AY69" s="90">
        <f t="shared" ca="1" si="426"/>
        <v>0</v>
      </c>
      <c r="AZ69" s="90">
        <f t="shared" ca="1" si="426"/>
        <v>0</v>
      </c>
      <c r="BA69" s="90">
        <f t="shared" ca="1" si="426"/>
        <v>0</v>
      </c>
      <c r="BB69" s="90">
        <f t="shared" ca="1" si="426"/>
        <v>0</v>
      </c>
      <c r="BC69" s="90">
        <f t="shared" ca="1" si="426"/>
        <v>0</v>
      </c>
      <c r="BD69" s="92">
        <f t="shared" ca="1" si="59"/>
        <v>0</v>
      </c>
      <c r="BE69" s="90">
        <f t="shared" ca="1" si="427"/>
        <v>0</v>
      </c>
      <c r="BF69" s="90">
        <f t="shared" ca="1" si="428"/>
        <v>0</v>
      </c>
      <c r="BG69" s="90">
        <f t="shared" ca="1" si="428"/>
        <v>0</v>
      </c>
      <c r="BH69" s="90">
        <f t="shared" ca="1" si="428"/>
        <v>0</v>
      </c>
      <c r="BI69" s="90">
        <f t="shared" ca="1" si="428"/>
        <v>0</v>
      </c>
      <c r="BJ69" s="90">
        <f t="shared" ca="1" si="428"/>
        <v>0</v>
      </c>
      <c r="BK69" s="90">
        <f t="shared" ca="1" si="428"/>
        <v>0</v>
      </c>
      <c r="BL69" s="90">
        <f t="shared" ca="1" si="428"/>
        <v>0</v>
      </c>
      <c r="BM69" s="90">
        <f t="shared" ca="1" si="428"/>
        <v>0</v>
      </c>
      <c r="BN69" s="90">
        <f t="shared" ca="1" si="428"/>
        <v>0</v>
      </c>
      <c r="BO69" s="90">
        <f t="shared" ca="1" si="428"/>
        <v>0</v>
      </c>
      <c r="BP69" s="90">
        <f t="shared" ca="1" si="428"/>
        <v>0</v>
      </c>
      <c r="BQ69" s="90">
        <f t="shared" ca="1" si="428"/>
        <v>0</v>
      </c>
      <c r="BR69" s="90">
        <f t="shared" ca="1" si="428"/>
        <v>0</v>
      </c>
      <c r="BS69" s="90">
        <f t="shared" ca="1" si="428"/>
        <v>0</v>
      </c>
      <c r="BT69" s="90">
        <f t="shared" ca="1" si="428"/>
        <v>0</v>
      </c>
      <c r="BU69" s="90">
        <f t="shared" ca="1" si="428"/>
        <v>0</v>
      </c>
      <c r="BV69" s="90">
        <f t="shared" ca="1" si="428"/>
        <v>0</v>
      </c>
      <c r="BW69" s="90">
        <f t="shared" ca="1" si="428"/>
        <v>0</v>
      </c>
      <c r="BX69" s="90">
        <f t="shared" ca="1" si="428"/>
        <v>0</v>
      </c>
      <c r="BY69" s="90">
        <f t="shared" ca="1" si="428"/>
        <v>0</v>
      </c>
      <c r="BZ69" s="90">
        <f t="shared" ca="1" si="428"/>
        <v>0</v>
      </c>
      <c r="CA69" s="90">
        <f t="shared" ca="1" si="428"/>
        <v>0</v>
      </c>
      <c r="CB69" s="90">
        <f t="shared" ca="1" si="428"/>
        <v>0</v>
      </c>
      <c r="CC69" s="90">
        <f t="shared" ca="1" si="428"/>
        <v>0</v>
      </c>
      <c r="CD69" s="90">
        <f t="shared" ca="1" si="428"/>
        <v>0</v>
      </c>
      <c r="CE69" s="90">
        <f t="shared" ca="1" si="428"/>
        <v>0</v>
      </c>
      <c r="CF69" s="90">
        <f t="shared" ca="1" si="429"/>
        <v>0</v>
      </c>
      <c r="CG69" s="92">
        <f t="shared" ca="1" si="138"/>
        <v>0</v>
      </c>
      <c r="CH69" s="90">
        <f t="shared" ca="1" si="430"/>
        <v>0</v>
      </c>
      <c r="CI69" s="90">
        <f ca="1">$C69*CI$5</f>
        <v>0</v>
      </c>
      <c r="CJ69" s="90">
        <f t="shared" ca="1" si="431"/>
        <v>0</v>
      </c>
      <c r="CK69" s="90">
        <f t="shared" ca="1" si="431"/>
        <v>0</v>
      </c>
      <c r="CL69" s="90">
        <f t="shared" ca="1" si="431"/>
        <v>0</v>
      </c>
      <c r="CM69" s="90">
        <f t="shared" ca="1" si="431"/>
        <v>0</v>
      </c>
      <c r="CN69" s="90">
        <f t="shared" ca="1" si="431"/>
        <v>0</v>
      </c>
      <c r="CO69" s="90">
        <f t="shared" ca="1" si="431"/>
        <v>0</v>
      </c>
      <c r="CP69" s="90">
        <f t="shared" ca="1" si="431"/>
        <v>0</v>
      </c>
      <c r="CQ69" s="90">
        <f t="shared" ca="1" si="431"/>
        <v>0</v>
      </c>
      <c r="CR69" s="90">
        <f t="shared" ca="1" si="431"/>
        <v>0</v>
      </c>
      <c r="CS69" s="90">
        <f t="shared" ca="1" si="431"/>
        <v>0</v>
      </c>
      <c r="CT69" s="90">
        <f t="shared" ca="1" si="431"/>
        <v>0</v>
      </c>
      <c r="CU69" s="90">
        <f t="shared" ca="1" si="431"/>
        <v>0</v>
      </c>
      <c r="CV69" s="90">
        <f t="shared" ca="1" si="431"/>
        <v>0</v>
      </c>
      <c r="CW69" s="90">
        <f t="shared" ca="1" si="431"/>
        <v>0</v>
      </c>
      <c r="CX69" s="90">
        <f t="shared" ca="1" si="431"/>
        <v>0</v>
      </c>
      <c r="CY69" s="92">
        <f t="shared" ca="1" si="140"/>
        <v>0</v>
      </c>
      <c r="CZ69" s="90">
        <f t="shared" ca="1" si="432"/>
        <v>0</v>
      </c>
      <c r="DA69" s="90">
        <f t="shared" ca="1" si="456"/>
        <v>0</v>
      </c>
      <c r="DB69" s="90">
        <f t="shared" ca="1" si="456"/>
        <v>0</v>
      </c>
      <c r="DC69" s="90">
        <f t="shared" ca="1" si="456"/>
        <v>0</v>
      </c>
      <c r="DD69" s="90">
        <f t="shared" ca="1" si="456"/>
        <v>0</v>
      </c>
      <c r="DE69" s="90">
        <f t="shared" ca="1" si="456"/>
        <v>0</v>
      </c>
      <c r="DF69" s="90">
        <f t="shared" ca="1" si="456"/>
        <v>0</v>
      </c>
      <c r="DG69" s="90">
        <f t="shared" ca="1" si="456"/>
        <v>0</v>
      </c>
      <c r="DH69" s="90">
        <f t="shared" ca="1" si="456"/>
        <v>0</v>
      </c>
      <c r="DI69" s="90">
        <f t="shared" ca="1" si="456"/>
        <v>0</v>
      </c>
      <c r="DJ69" s="90">
        <f t="shared" ca="1" si="456"/>
        <v>0</v>
      </c>
      <c r="DK69" s="90">
        <f t="shared" ca="1" si="456"/>
        <v>0</v>
      </c>
      <c r="DL69" s="90">
        <f t="shared" ca="1" si="456"/>
        <v>0</v>
      </c>
      <c r="DM69" s="90">
        <f t="shared" ca="1" si="456"/>
        <v>0</v>
      </c>
      <c r="DN69" s="90">
        <f t="shared" ca="1" si="456"/>
        <v>0</v>
      </c>
      <c r="DO69" s="90">
        <f t="shared" ca="1" si="456"/>
        <v>0</v>
      </c>
      <c r="DP69" s="90">
        <f t="shared" ca="1" si="433"/>
        <v>0</v>
      </c>
      <c r="DQ69" s="90">
        <f t="shared" ca="1" si="433"/>
        <v>0</v>
      </c>
      <c r="DR69" s="90">
        <f t="shared" ca="1" si="433"/>
        <v>0</v>
      </c>
      <c r="DS69" s="90">
        <f t="shared" ca="1" si="433"/>
        <v>0</v>
      </c>
      <c r="DT69" s="90">
        <f t="shared" ca="1" si="433"/>
        <v>0</v>
      </c>
      <c r="DU69" s="90">
        <f t="shared" ca="1" si="433"/>
        <v>0</v>
      </c>
      <c r="DV69" s="92">
        <f t="shared" ca="1" si="60"/>
        <v>0</v>
      </c>
      <c r="DW69" s="90">
        <f t="shared" ca="1" si="434"/>
        <v>0</v>
      </c>
      <c r="DX69" s="90">
        <f t="shared" ca="1" si="434"/>
        <v>0</v>
      </c>
      <c r="DY69" s="90">
        <f t="shared" ca="1" si="434"/>
        <v>0</v>
      </c>
      <c r="DZ69" s="90">
        <f t="shared" ca="1" si="434"/>
        <v>0</v>
      </c>
      <c r="EA69" s="90">
        <f t="shared" ca="1" si="434"/>
        <v>0</v>
      </c>
      <c r="EB69" s="92">
        <f t="shared" ca="1" si="61"/>
        <v>0</v>
      </c>
      <c r="EC69" s="90">
        <f t="shared" ca="1" si="435"/>
        <v>0</v>
      </c>
      <c r="ED69" s="90">
        <f t="shared" ca="1" si="436"/>
        <v>0</v>
      </c>
      <c r="EE69" s="90">
        <f t="shared" ca="1" si="436"/>
        <v>0</v>
      </c>
      <c r="EF69" s="90">
        <f t="shared" ca="1" si="436"/>
        <v>0</v>
      </c>
      <c r="EG69" s="90">
        <f t="shared" ca="1" si="436"/>
        <v>0</v>
      </c>
      <c r="EH69" s="90">
        <f t="shared" ca="1" si="436"/>
        <v>0</v>
      </c>
      <c r="EI69" s="90">
        <f t="shared" ca="1" si="436"/>
        <v>0</v>
      </c>
      <c r="EJ69" s="90">
        <f t="shared" ca="1" si="436"/>
        <v>0</v>
      </c>
      <c r="EK69" s="90">
        <f t="shared" ca="1" si="436"/>
        <v>0</v>
      </c>
      <c r="EL69" s="90">
        <f t="shared" ca="1" si="436"/>
        <v>0</v>
      </c>
      <c r="EM69" s="90">
        <f t="shared" ca="1" si="436"/>
        <v>0</v>
      </c>
      <c r="EN69" s="90">
        <f t="shared" ca="1" si="436"/>
        <v>0</v>
      </c>
      <c r="EO69" s="90">
        <f t="shared" ca="1" si="436"/>
        <v>0</v>
      </c>
      <c r="EP69" s="90">
        <f t="shared" ca="1" si="436"/>
        <v>0</v>
      </c>
      <c r="EQ69" s="90">
        <f t="shared" ca="1" si="436"/>
        <v>0</v>
      </c>
      <c r="ER69" s="90">
        <f t="shared" ca="1" si="436"/>
        <v>0</v>
      </c>
      <c r="ES69" s="90">
        <f t="shared" ca="1" si="436"/>
        <v>0</v>
      </c>
      <c r="ET69" s="90">
        <f t="shared" ca="1" si="436"/>
        <v>0</v>
      </c>
      <c r="EU69" s="90">
        <f t="shared" ca="1" si="436"/>
        <v>0</v>
      </c>
      <c r="EV69" s="90">
        <f t="shared" ca="1" si="436"/>
        <v>0</v>
      </c>
      <c r="EW69" s="90">
        <f t="shared" ca="1" si="436"/>
        <v>0</v>
      </c>
      <c r="EX69" s="90">
        <f t="shared" ca="1" si="436"/>
        <v>0</v>
      </c>
      <c r="EY69" s="90">
        <f t="shared" ca="1" si="436"/>
        <v>0</v>
      </c>
      <c r="EZ69" s="90">
        <f t="shared" ca="1" si="436"/>
        <v>0</v>
      </c>
      <c r="FA69" s="90">
        <f t="shared" ca="1" si="436"/>
        <v>0</v>
      </c>
      <c r="FB69" s="90">
        <f t="shared" ca="1" si="436"/>
        <v>0</v>
      </c>
      <c r="FC69" s="90">
        <f t="shared" ca="1" si="436"/>
        <v>0</v>
      </c>
      <c r="FD69" s="90">
        <f t="shared" ca="1" si="436"/>
        <v>0</v>
      </c>
      <c r="FE69" s="92">
        <f t="shared" ca="1" si="62"/>
        <v>0</v>
      </c>
      <c r="FF69" s="90">
        <f t="shared" ca="1" si="437"/>
        <v>0</v>
      </c>
      <c r="FG69" s="90">
        <f t="shared" ca="1" si="437"/>
        <v>0</v>
      </c>
      <c r="FH69" s="90">
        <f t="shared" ca="1" si="437"/>
        <v>0</v>
      </c>
      <c r="FI69" s="90">
        <f t="shared" ca="1" si="437"/>
        <v>0</v>
      </c>
      <c r="FJ69" s="90">
        <f t="shared" ca="1" si="437"/>
        <v>0</v>
      </c>
      <c r="FK69" s="90">
        <f t="shared" ca="1" si="437"/>
        <v>0</v>
      </c>
      <c r="FL69" s="90">
        <f t="shared" ca="1" si="437"/>
        <v>0</v>
      </c>
      <c r="FM69" s="90">
        <f t="shared" ca="1" si="437"/>
        <v>0</v>
      </c>
      <c r="FN69" s="90">
        <f t="shared" ca="1" si="437"/>
        <v>0</v>
      </c>
      <c r="FO69" s="90">
        <f t="shared" ca="1" si="437"/>
        <v>0</v>
      </c>
      <c r="FP69" s="90">
        <f t="shared" ca="1" si="437"/>
        <v>0</v>
      </c>
      <c r="FQ69" s="90">
        <f t="shared" ca="1" si="437"/>
        <v>0</v>
      </c>
      <c r="FR69" s="90">
        <f t="shared" ca="1" si="437"/>
        <v>0</v>
      </c>
      <c r="FS69" s="90">
        <f t="shared" ca="1" si="437"/>
        <v>0</v>
      </c>
      <c r="FT69" s="90">
        <f t="shared" ca="1" si="438"/>
        <v>0</v>
      </c>
      <c r="FU69" s="90">
        <f t="shared" ca="1" si="438"/>
        <v>0</v>
      </c>
      <c r="FV69" s="90">
        <f t="shared" ca="1" si="438"/>
        <v>0</v>
      </c>
      <c r="FW69" s="92">
        <f t="shared" ca="1" si="63"/>
        <v>0</v>
      </c>
      <c r="FX69" s="90">
        <f t="shared" ca="1" si="439"/>
        <v>0</v>
      </c>
      <c r="FY69" s="90">
        <f t="shared" ca="1" si="440"/>
        <v>0</v>
      </c>
      <c r="FZ69" s="90">
        <f t="shared" ca="1" si="440"/>
        <v>0</v>
      </c>
      <c r="GA69" s="90">
        <f t="shared" ca="1" si="440"/>
        <v>0</v>
      </c>
      <c r="GB69" s="90">
        <f t="shared" ca="1" si="440"/>
        <v>0</v>
      </c>
      <c r="GC69" s="90">
        <f t="shared" ca="1" si="440"/>
        <v>0</v>
      </c>
      <c r="GD69" s="90">
        <f t="shared" ca="1" si="440"/>
        <v>0</v>
      </c>
      <c r="GE69" s="90">
        <f t="shared" ca="1" si="440"/>
        <v>0</v>
      </c>
      <c r="GF69" s="90">
        <f t="shared" ca="1" si="440"/>
        <v>0</v>
      </c>
      <c r="GG69" s="90">
        <f t="shared" ca="1" si="440"/>
        <v>0</v>
      </c>
      <c r="GH69" s="90">
        <f t="shared" ca="1" si="440"/>
        <v>0</v>
      </c>
      <c r="GI69" s="90">
        <f t="shared" ca="1" si="440"/>
        <v>0</v>
      </c>
      <c r="GJ69" s="90">
        <f t="shared" ca="1" si="440"/>
        <v>0</v>
      </c>
      <c r="GK69" s="90">
        <f t="shared" ca="1" si="440"/>
        <v>0</v>
      </c>
      <c r="GL69" s="90">
        <f t="shared" ca="1" si="440"/>
        <v>0</v>
      </c>
      <c r="GM69" s="90">
        <f t="shared" ca="1" si="440"/>
        <v>0</v>
      </c>
      <c r="GN69" s="90">
        <f t="shared" ca="1" si="440"/>
        <v>0</v>
      </c>
      <c r="GO69" s="90">
        <f t="shared" ca="1" si="440"/>
        <v>0</v>
      </c>
      <c r="GP69" s="90">
        <f t="shared" ca="1" si="440"/>
        <v>0</v>
      </c>
      <c r="GQ69" s="90">
        <f t="shared" ca="1" si="440"/>
        <v>0</v>
      </c>
      <c r="GR69" s="90">
        <f t="shared" ca="1" si="440"/>
        <v>0</v>
      </c>
      <c r="GS69" s="92">
        <f t="shared" ca="1" si="64"/>
        <v>0</v>
      </c>
      <c r="GT69" s="90">
        <f t="shared" ca="1" si="441"/>
        <v>0</v>
      </c>
      <c r="GU69" s="90">
        <f t="shared" ca="1" si="441"/>
        <v>0</v>
      </c>
      <c r="GV69" s="90">
        <f t="shared" ca="1" si="441"/>
        <v>0</v>
      </c>
      <c r="GW69" s="90">
        <f t="shared" ca="1" si="441"/>
        <v>0</v>
      </c>
      <c r="GX69" s="90">
        <f t="shared" ca="1" si="441"/>
        <v>0</v>
      </c>
      <c r="GY69" s="90">
        <f t="shared" ca="1" si="441"/>
        <v>0</v>
      </c>
      <c r="GZ69" s="90">
        <f t="shared" ca="1" si="441"/>
        <v>0</v>
      </c>
      <c r="HA69" s="90">
        <f t="shared" ca="1" si="441"/>
        <v>0</v>
      </c>
      <c r="HB69" s="90">
        <f t="shared" ca="1" si="441"/>
        <v>0</v>
      </c>
      <c r="HC69" s="90">
        <f t="shared" ca="1" si="441"/>
        <v>0</v>
      </c>
      <c r="HD69" s="90">
        <f t="shared" ca="1" si="441"/>
        <v>0</v>
      </c>
      <c r="HE69" s="92">
        <f t="shared" ca="1" si="65"/>
        <v>0</v>
      </c>
      <c r="HF69" s="90">
        <f t="shared" ca="1" si="442"/>
        <v>0</v>
      </c>
      <c r="HG69" s="90">
        <f t="shared" ca="1" si="442"/>
        <v>0</v>
      </c>
      <c r="HH69" s="90">
        <f t="shared" ca="1" si="442"/>
        <v>0</v>
      </c>
      <c r="HI69" s="90">
        <f t="shared" ca="1" si="442"/>
        <v>0</v>
      </c>
      <c r="HJ69" s="90">
        <f t="shared" ca="1" si="442"/>
        <v>0</v>
      </c>
      <c r="HK69" s="90">
        <f t="shared" ca="1" si="442"/>
        <v>0</v>
      </c>
      <c r="HL69" s="90">
        <f t="shared" ca="1" si="442"/>
        <v>0</v>
      </c>
      <c r="HM69" s="90">
        <f t="shared" ca="1" si="442"/>
        <v>0</v>
      </c>
      <c r="HN69" s="90">
        <f t="shared" ca="1" si="442"/>
        <v>0</v>
      </c>
      <c r="HO69" s="90">
        <f t="shared" ca="1" si="442"/>
        <v>0</v>
      </c>
      <c r="HP69" s="90">
        <f t="shared" ca="1" si="442"/>
        <v>0</v>
      </c>
      <c r="HQ69" s="90">
        <f t="shared" ca="1" si="442"/>
        <v>0</v>
      </c>
      <c r="HR69" s="90">
        <f t="shared" ca="1" si="442"/>
        <v>0</v>
      </c>
      <c r="HS69" s="90">
        <f t="shared" ca="1" si="442"/>
        <v>0</v>
      </c>
      <c r="HT69" s="90">
        <f t="shared" ca="1" si="442"/>
        <v>0</v>
      </c>
      <c r="HU69" s="90">
        <f t="shared" ca="1" si="442"/>
        <v>0</v>
      </c>
      <c r="HV69" s="92">
        <f t="shared" ca="1" si="66"/>
        <v>0</v>
      </c>
      <c r="HW69" s="90">
        <f t="shared" ca="1" si="443"/>
        <v>0</v>
      </c>
      <c r="HX69" s="90">
        <f t="shared" ca="1" si="443"/>
        <v>0</v>
      </c>
      <c r="HY69" s="90">
        <f t="shared" ca="1" si="443"/>
        <v>0</v>
      </c>
      <c r="HZ69" s="90">
        <f t="shared" ca="1" si="443"/>
        <v>0</v>
      </c>
      <c r="IA69" s="90">
        <f t="shared" ca="1" si="443"/>
        <v>0</v>
      </c>
      <c r="IB69" s="90">
        <f t="shared" ca="1" si="443"/>
        <v>0</v>
      </c>
      <c r="IC69" s="90">
        <f t="shared" ca="1" si="443"/>
        <v>0</v>
      </c>
      <c r="ID69" s="90">
        <f t="shared" ca="1" si="443"/>
        <v>0</v>
      </c>
      <c r="IE69" s="90">
        <f t="shared" ca="1" si="443"/>
        <v>0</v>
      </c>
      <c r="IF69" s="92">
        <f t="shared" ca="1" si="149"/>
        <v>0</v>
      </c>
      <c r="IG69" s="90">
        <f t="shared" ca="1" si="444"/>
        <v>0</v>
      </c>
      <c r="IH69" s="90">
        <f t="shared" ca="1" si="457"/>
        <v>0</v>
      </c>
      <c r="II69" s="90">
        <f t="shared" ca="1" si="457"/>
        <v>0</v>
      </c>
      <c r="IJ69" s="90">
        <f t="shared" ca="1" si="457"/>
        <v>0</v>
      </c>
      <c r="IK69" s="90">
        <f t="shared" ca="1" si="457"/>
        <v>0</v>
      </c>
      <c r="IL69" s="90">
        <f t="shared" ca="1" si="457"/>
        <v>0</v>
      </c>
      <c r="IM69" s="90">
        <f t="shared" ca="1" si="457"/>
        <v>0</v>
      </c>
      <c r="IN69" s="90">
        <f t="shared" ca="1" si="457"/>
        <v>0</v>
      </c>
      <c r="IO69" s="90">
        <f t="shared" ca="1" si="457"/>
        <v>0</v>
      </c>
      <c r="IP69" s="90">
        <f t="shared" ca="1" si="457"/>
        <v>0</v>
      </c>
      <c r="IQ69" s="90">
        <f t="shared" ca="1" si="457"/>
        <v>0</v>
      </c>
      <c r="IR69" s="90">
        <f t="shared" ca="1" si="457"/>
        <v>0</v>
      </c>
      <c r="IS69" s="90">
        <f t="shared" ca="1" si="457"/>
        <v>0</v>
      </c>
      <c r="IT69" s="90">
        <f t="shared" ca="1" si="457"/>
        <v>0</v>
      </c>
      <c r="IU69" s="90">
        <f t="shared" ca="1" si="457"/>
        <v>0</v>
      </c>
      <c r="IV69" s="90">
        <f t="shared" ca="1" si="457"/>
        <v>0</v>
      </c>
      <c r="IW69" s="90">
        <f t="shared" ca="1" si="445"/>
        <v>0</v>
      </c>
      <c r="IX69" s="90">
        <f t="shared" ca="1" si="445"/>
        <v>0</v>
      </c>
      <c r="IY69" s="92">
        <f t="shared" ca="1" si="151"/>
        <v>0</v>
      </c>
      <c r="IZ69" s="90">
        <f t="shared" ca="1" si="446"/>
        <v>0</v>
      </c>
      <c r="JA69" s="90">
        <f t="shared" ca="1" si="447"/>
        <v>0</v>
      </c>
      <c r="JB69" s="90">
        <f t="shared" ca="1" si="447"/>
        <v>0</v>
      </c>
      <c r="JC69" s="90">
        <f t="shared" ca="1" si="447"/>
        <v>0</v>
      </c>
      <c r="JD69" s="90">
        <f t="shared" ca="1" si="447"/>
        <v>0</v>
      </c>
      <c r="JE69" s="90">
        <f t="shared" ca="1" si="447"/>
        <v>0</v>
      </c>
      <c r="JF69" s="90">
        <f t="shared" ca="1" si="447"/>
        <v>0</v>
      </c>
      <c r="JG69" s="90">
        <f t="shared" ca="1" si="447"/>
        <v>0</v>
      </c>
      <c r="JH69" s="90">
        <f t="shared" ca="1" si="447"/>
        <v>0</v>
      </c>
      <c r="JI69" s="90">
        <f t="shared" ca="1" si="447"/>
        <v>0</v>
      </c>
      <c r="JJ69" s="90">
        <f t="shared" ca="1" si="447"/>
        <v>0</v>
      </c>
      <c r="JK69" s="90">
        <f t="shared" ca="1" si="447"/>
        <v>0</v>
      </c>
      <c r="JL69" s="90">
        <f t="shared" ca="1" si="447"/>
        <v>0</v>
      </c>
      <c r="JM69" s="90">
        <f t="shared" ca="1" si="447"/>
        <v>0</v>
      </c>
      <c r="JN69" s="90">
        <f t="shared" ca="1" si="447"/>
        <v>0</v>
      </c>
      <c r="JO69" s="90">
        <f t="shared" ca="1" si="447"/>
        <v>0</v>
      </c>
      <c r="JP69" s="90">
        <f t="shared" ca="1" si="447"/>
        <v>0</v>
      </c>
      <c r="JQ69" s="90">
        <f t="shared" ca="1" si="447"/>
        <v>0</v>
      </c>
      <c r="JR69" s="90">
        <f t="shared" ca="1" si="447"/>
        <v>0</v>
      </c>
      <c r="JS69" s="90">
        <f t="shared" ca="1" si="447"/>
        <v>0</v>
      </c>
      <c r="JT69" s="92">
        <f t="shared" ca="1" si="153"/>
        <v>0</v>
      </c>
      <c r="JU69" s="90">
        <f t="shared" ca="1" si="458"/>
        <v>0</v>
      </c>
      <c r="JV69" s="90">
        <f t="shared" ca="1" si="458"/>
        <v>0</v>
      </c>
      <c r="JW69" s="90">
        <f t="shared" ca="1" si="458"/>
        <v>0</v>
      </c>
      <c r="JX69" s="90">
        <f t="shared" ca="1" si="458"/>
        <v>0</v>
      </c>
      <c r="JY69" s="90">
        <f t="shared" ca="1" si="458"/>
        <v>0</v>
      </c>
      <c r="JZ69" s="90">
        <f t="shared" ca="1" si="458"/>
        <v>0</v>
      </c>
      <c r="KA69" s="90">
        <f t="shared" ca="1" si="458"/>
        <v>0</v>
      </c>
      <c r="KB69" s="90">
        <f t="shared" ca="1" si="458"/>
        <v>0</v>
      </c>
      <c r="KC69" s="90">
        <f t="shared" ca="1" si="458"/>
        <v>0</v>
      </c>
      <c r="KD69" s="90">
        <f t="shared" ca="1" si="458"/>
        <v>0</v>
      </c>
      <c r="KE69" s="90">
        <f t="shared" ca="1" si="459"/>
        <v>0</v>
      </c>
      <c r="KF69" s="90">
        <f t="shared" ca="1" si="459"/>
        <v>0</v>
      </c>
      <c r="KG69" s="90">
        <f t="shared" ca="1" si="459"/>
        <v>0</v>
      </c>
      <c r="KH69" s="90">
        <f t="shared" ca="1" si="459"/>
        <v>0</v>
      </c>
      <c r="KI69" s="90">
        <f t="shared" ca="1" si="459"/>
        <v>0</v>
      </c>
      <c r="KJ69" s="90">
        <f t="shared" ca="1" si="459"/>
        <v>0</v>
      </c>
      <c r="KK69" s="90">
        <f t="shared" ca="1" si="459"/>
        <v>0</v>
      </c>
      <c r="KL69" s="90">
        <f t="shared" ca="1" si="459"/>
        <v>0</v>
      </c>
      <c r="KM69" s="90">
        <f t="shared" ca="1" si="459"/>
        <v>0</v>
      </c>
      <c r="KN69" s="90">
        <f t="shared" ca="1" si="459"/>
        <v>0</v>
      </c>
      <c r="KO69" s="90">
        <f t="shared" ca="1" si="460"/>
        <v>0</v>
      </c>
      <c r="KP69" s="90">
        <f t="shared" ca="1" si="460"/>
        <v>0</v>
      </c>
      <c r="KQ69" s="90">
        <f t="shared" ca="1" si="460"/>
        <v>0</v>
      </c>
      <c r="KR69" s="90">
        <f t="shared" ca="1" si="460"/>
        <v>0</v>
      </c>
      <c r="KS69" s="90">
        <f t="shared" ca="1" si="460"/>
        <v>0</v>
      </c>
      <c r="KT69" s="90">
        <f t="shared" ca="1" si="460"/>
        <v>0</v>
      </c>
      <c r="KU69" s="90">
        <f t="shared" ca="1" si="460"/>
        <v>0</v>
      </c>
      <c r="KV69" s="90">
        <f t="shared" ca="1" si="460"/>
        <v>0</v>
      </c>
      <c r="KW69" s="90">
        <f t="shared" ca="1" si="460"/>
        <v>0</v>
      </c>
      <c r="KX69" s="90">
        <f t="shared" ca="1" si="460"/>
        <v>0</v>
      </c>
      <c r="KY69" s="90">
        <f t="shared" ca="1" si="461"/>
        <v>0</v>
      </c>
      <c r="KZ69" s="90">
        <f t="shared" ca="1" si="461"/>
        <v>0</v>
      </c>
      <c r="LA69" s="90">
        <f t="shared" ca="1" si="461"/>
        <v>0</v>
      </c>
      <c r="LB69" s="90">
        <f t="shared" ca="1" si="461"/>
        <v>0</v>
      </c>
      <c r="LC69" s="90">
        <f t="shared" ca="1" si="461"/>
        <v>0</v>
      </c>
      <c r="LD69" s="90">
        <f t="shared" ca="1" si="461"/>
        <v>0</v>
      </c>
      <c r="LE69" s="90">
        <f t="shared" ca="1" si="461"/>
        <v>0</v>
      </c>
      <c r="LF69" s="90">
        <f t="shared" ca="1" si="461"/>
        <v>0</v>
      </c>
      <c r="LG69" s="90">
        <f t="shared" ca="1" si="461"/>
        <v>0</v>
      </c>
      <c r="LH69" s="90">
        <f t="shared" ca="1" si="461"/>
        <v>0</v>
      </c>
      <c r="LI69" s="90">
        <f t="shared" ca="1" si="461"/>
        <v>0</v>
      </c>
      <c r="LJ69" s="90">
        <f t="shared" ca="1" si="461"/>
        <v>0</v>
      </c>
      <c r="LK69" s="90">
        <f t="shared" ca="1" si="449"/>
        <v>0</v>
      </c>
      <c r="LL69" s="90">
        <f t="shared" ca="1" si="449"/>
        <v>0</v>
      </c>
      <c r="LM69" s="92">
        <f t="shared" ca="1" si="67"/>
        <v>0</v>
      </c>
      <c r="LN69" s="90">
        <f t="shared" ca="1" si="450"/>
        <v>0</v>
      </c>
      <c r="LO69" s="90">
        <f t="shared" ca="1" si="450"/>
        <v>0</v>
      </c>
      <c r="LP69" s="90">
        <f t="shared" ca="1" si="450"/>
        <v>0</v>
      </c>
      <c r="LQ69" s="90">
        <f t="shared" ca="1" si="450"/>
        <v>0</v>
      </c>
      <c r="LR69" s="90">
        <f t="shared" ca="1" si="450"/>
        <v>0</v>
      </c>
      <c r="LS69" s="92">
        <f t="shared" ca="1" si="68"/>
        <v>0</v>
      </c>
      <c r="LT69" s="90">
        <f t="shared" ca="1" si="451"/>
        <v>0</v>
      </c>
      <c r="LU69" s="90">
        <f t="shared" ca="1" si="451"/>
        <v>0</v>
      </c>
      <c r="LV69" s="90">
        <f t="shared" ca="1" si="451"/>
        <v>0</v>
      </c>
      <c r="LW69" s="90">
        <f t="shared" ca="1" si="451"/>
        <v>0</v>
      </c>
      <c r="LX69" s="90">
        <f t="shared" ca="1" si="451"/>
        <v>0</v>
      </c>
      <c r="LY69" s="90">
        <f t="shared" ca="1" si="451"/>
        <v>0</v>
      </c>
      <c r="LZ69" s="90">
        <f t="shared" ca="1" si="451"/>
        <v>0</v>
      </c>
      <c r="MA69" s="90">
        <f t="shared" ca="1" si="451"/>
        <v>0</v>
      </c>
      <c r="MB69" s="90">
        <f t="shared" ca="1" si="451"/>
        <v>0</v>
      </c>
      <c r="MC69" s="90">
        <f t="shared" ca="1" si="451"/>
        <v>0</v>
      </c>
      <c r="MD69" s="90">
        <f t="shared" ca="1" si="451"/>
        <v>0</v>
      </c>
      <c r="ME69" s="90">
        <f t="shared" ca="1" si="451"/>
        <v>0</v>
      </c>
      <c r="MF69" s="90">
        <f t="shared" ca="1" si="451"/>
        <v>0</v>
      </c>
      <c r="MG69" s="92">
        <f t="shared" ca="1" si="69"/>
        <v>0</v>
      </c>
      <c r="MH69" s="90">
        <f t="shared" ca="1" si="452"/>
        <v>0</v>
      </c>
      <c r="MI69" s="90">
        <f t="shared" ca="1" si="453"/>
        <v>0</v>
      </c>
      <c r="MJ69" s="90">
        <f t="shared" ca="1" si="453"/>
        <v>0</v>
      </c>
      <c r="MK69" s="90">
        <f t="shared" ca="1" si="453"/>
        <v>0</v>
      </c>
      <c r="ML69" s="90">
        <f t="shared" ca="1" si="453"/>
        <v>0</v>
      </c>
      <c r="MM69" s="90">
        <f t="shared" ca="1" si="453"/>
        <v>0</v>
      </c>
      <c r="MN69" s="90">
        <f t="shared" ca="1" si="453"/>
        <v>0</v>
      </c>
      <c r="MO69" s="90">
        <f t="shared" ca="1" si="453"/>
        <v>0</v>
      </c>
      <c r="MP69" s="90">
        <f t="shared" ca="1" si="453"/>
        <v>0</v>
      </c>
      <c r="MQ69" s="90">
        <f t="shared" ca="1" si="453"/>
        <v>0</v>
      </c>
      <c r="MR69" s="90">
        <f t="shared" ca="1" si="453"/>
        <v>0</v>
      </c>
      <c r="MS69" s="90">
        <f t="shared" ca="1" si="453"/>
        <v>0</v>
      </c>
      <c r="MT69" s="90">
        <f t="shared" ca="1" si="453"/>
        <v>0</v>
      </c>
      <c r="MU69" s="90">
        <f t="shared" ca="1" si="453"/>
        <v>0</v>
      </c>
      <c r="MV69" s="90">
        <f t="shared" ca="1" si="453"/>
        <v>0</v>
      </c>
      <c r="MW69" s="90">
        <f t="shared" ca="1" si="453"/>
        <v>0</v>
      </c>
      <c r="MX69" s="90">
        <f t="shared" ca="1" si="453"/>
        <v>0</v>
      </c>
      <c r="MY69" s="90">
        <f t="shared" ca="1" si="453"/>
        <v>0</v>
      </c>
      <c r="MZ69" s="90">
        <f t="shared" ca="1" si="453"/>
        <v>0</v>
      </c>
      <c r="NA69" s="90">
        <f t="shared" ca="1" si="453"/>
        <v>0</v>
      </c>
      <c r="NB69" s="90">
        <f t="shared" ca="1" si="453"/>
        <v>0</v>
      </c>
      <c r="NC69" s="92">
        <f t="shared" ca="1" si="70"/>
        <v>0</v>
      </c>
      <c r="ND69" s="90">
        <f t="shared" ca="1" si="454"/>
        <v>0</v>
      </c>
      <c r="NE69" s="90">
        <f t="shared" ca="1" si="454"/>
        <v>0</v>
      </c>
      <c r="NF69" s="90">
        <f t="shared" ca="1" si="454"/>
        <v>0</v>
      </c>
      <c r="NG69" s="90">
        <f t="shared" ca="1" si="454"/>
        <v>0</v>
      </c>
      <c r="NH69" s="90">
        <f t="shared" ca="1" si="454"/>
        <v>0</v>
      </c>
      <c r="NI69" s="90">
        <f t="shared" ca="1" si="454"/>
        <v>0</v>
      </c>
      <c r="NJ69" s="93">
        <f t="shared" ca="1" si="159"/>
        <v>0</v>
      </c>
      <c r="NK69" s="94">
        <f t="shared" ca="1" si="455"/>
        <v>0</v>
      </c>
    </row>
    <row r="70" spans="1:375" x14ac:dyDescent="0.25">
      <c r="A70" s="67">
        <v>90331</v>
      </c>
      <c r="B70" s="96" t="s">
        <v>177</v>
      </c>
      <c r="C70" s="90">
        <f ca="1">IFERROR(HLOOKUP($A70,Náklady_2018!$D$1:$MN$27,24,FALSE),0)</f>
        <v>4934516.5900000008</v>
      </c>
      <c r="D70" s="19"/>
      <c r="E70" s="19"/>
      <c r="F70" s="91" t="str">
        <f>F5</f>
        <v>STUD VLAST</v>
      </c>
      <c r="G70" s="92">
        <f t="shared" ca="1" si="58"/>
        <v>482853.13216577389</v>
      </c>
      <c r="H70" s="90">
        <f t="shared" ca="1" si="425"/>
        <v>0</v>
      </c>
      <c r="I70" s="90">
        <f t="shared" ca="1" si="426"/>
        <v>0</v>
      </c>
      <c r="J70" s="90">
        <f t="shared" ca="1" si="426"/>
        <v>79685.397141777532</v>
      </c>
      <c r="K70" s="90">
        <f t="shared" ca="1" si="426"/>
        <v>0</v>
      </c>
      <c r="L70" s="90">
        <f t="shared" ca="1" si="426"/>
        <v>0</v>
      </c>
      <c r="M70" s="90">
        <f t="shared" ca="1" si="426"/>
        <v>0</v>
      </c>
      <c r="N70" s="90">
        <f t="shared" ca="1" si="426"/>
        <v>131208.48585213526</v>
      </c>
      <c r="O70" s="90">
        <f t="shared" ca="1" si="426"/>
        <v>0</v>
      </c>
      <c r="P70" s="90">
        <f t="shared" ca="1" si="426"/>
        <v>0</v>
      </c>
      <c r="Q70" s="90">
        <f t="shared" ca="1" si="426"/>
        <v>0</v>
      </c>
      <c r="R70" s="90">
        <f t="shared" ca="1" si="426"/>
        <v>0</v>
      </c>
      <c r="S70" s="90">
        <f t="shared" ca="1" si="426"/>
        <v>57153.813858431007</v>
      </c>
      <c r="T70" s="90">
        <f t="shared" ca="1" si="426"/>
        <v>0</v>
      </c>
      <c r="U70" s="90">
        <f t="shared" ca="1" si="426"/>
        <v>0</v>
      </c>
      <c r="V70" s="90">
        <f t="shared" ca="1" si="426"/>
        <v>12225.229003064314</v>
      </c>
      <c r="W70" s="90">
        <f t="shared" ca="1" si="426"/>
        <v>93573.361481551212</v>
      </c>
      <c r="X70" s="90">
        <f t="shared" ca="1" si="426"/>
        <v>0</v>
      </c>
      <c r="Y70" s="90">
        <f t="shared" ca="1" si="426"/>
        <v>0</v>
      </c>
      <c r="Z70" s="90">
        <f t="shared" ca="1" si="426"/>
        <v>0</v>
      </c>
      <c r="AA70" s="90">
        <f t="shared" ca="1" si="426"/>
        <v>108481.54202008918</v>
      </c>
      <c r="AB70" s="90">
        <f t="shared" ca="1" si="426"/>
        <v>0</v>
      </c>
      <c r="AC70" s="90">
        <f t="shared" ca="1" si="426"/>
        <v>0</v>
      </c>
      <c r="AD70" s="90">
        <f t="shared" ca="1" si="426"/>
        <v>0</v>
      </c>
      <c r="AE70" s="90">
        <f t="shared" ca="1" si="426"/>
        <v>0</v>
      </c>
      <c r="AF70" s="90">
        <f t="shared" ca="1" si="426"/>
        <v>0</v>
      </c>
      <c r="AG70" s="90">
        <f t="shared" ca="1" si="426"/>
        <v>0</v>
      </c>
      <c r="AH70" s="90">
        <f t="shared" ca="1" si="426"/>
        <v>0</v>
      </c>
      <c r="AI70" s="90">
        <f t="shared" ca="1" si="426"/>
        <v>0</v>
      </c>
      <c r="AJ70" s="90">
        <f t="shared" ca="1" si="426"/>
        <v>0</v>
      </c>
      <c r="AK70" s="90">
        <f t="shared" ca="1" si="426"/>
        <v>0</v>
      </c>
      <c r="AL70" s="90">
        <f t="shared" ca="1" si="426"/>
        <v>0</v>
      </c>
      <c r="AM70" s="90">
        <f t="shared" ca="1" si="426"/>
        <v>0</v>
      </c>
      <c r="AN70" s="90">
        <f t="shared" ca="1" si="426"/>
        <v>0</v>
      </c>
      <c r="AO70" s="90">
        <f t="shared" ca="1" si="426"/>
        <v>0</v>
      </c>
      <c r="AP70" s="90">
        <f t="shared" ca="1" si="426"/>
        <v>0</v>
      </c>
      <c r="AQ70" s="90">
        <f t="shared" ca="1" si="426"/>
        <v>0</v>
      </c>
      <c r="AR70" s="90">
        <f t="shared" ref="AR70:BC70" ca="1" si="462">$C70*AR$5</f>
        <v>0</v>
      </c>
      <c r="AS70" s="90">
        <f t="shared" ca="1" si="462"/>
        <v>0</v>
      </c>
      <c r="AT70" s="90">
        <f t="shared" ca="1" si="462"/>
        <v>0</v>
      </c>
      <c r="AU70" s="90">
        <f t="shared" ca="1" si="462"/>
        <v>0</v>
      </c>
      <c r="AV70" s="90">
        <f t="shared" ca="1" si="462"/>
        <v>0</v>
      </c>
      <c r="AW70" s="90">
        <f t="shared" ca="1" si="462"/>
        <v>0</v>
      </c>
      <c r="AX70" s="90">
        <f t="shared" ca="1" si="462"/>
        <v>525.30280872541971</v>
      </c>
      <c r="AY70" s="90">
        <f t="shared" ca="1" si="462"/>
        <v>0</v>
      </c>
      <c r="AZ70" s="90">
        <f t="shared" ca="1" si="462"/>
        <v>0</v>
      </c>
      <c r="BA70" s="90">
        <f t="shared" ca="1" si="462"/>
        <v>0</v>
      </c>
      <c r="BB70" s="90">
        <f t="shared" ca="1" si="462"/>
        <v>0</v>
      </c>
      <c r="BC70" s="90">
        <f t="shared" ca="1" si="462"/>
        <v>0</v>
      </c>
      <c r="BD70" s="92">
        <f t="shared" ca="1" si="59"/>
        <v>429793.20713897987</v>
      </c>
      <c r="BE70" s="90">
        <f t="shared" ref="BE70:CF70" ca="1" si="463">$C70*BE$5</f>
        <v>0</v>
      </c>
      <c r="BF70" s="90">
        <f t="shared" ca="1" si="463"/>
        <v>55356.496810395271</v>
      </c>
      <c r="BG70" s="90">
        <f t="shared" ca="1" si="463"/>
        <v>0</v>
      </c>
      <c r="BH70" s="90">
        <f t="shared" ca="1" si="463"/>
        <v>0</v>
      </c>
      <c r="BI70" s="90">
        <f t="shared" ca="1" si="463"/>
        <v>96269.337053604831</v>
      </c>
      <c r="BJ70" s="90">
        <f t="shared" ca="1" si="463"/>
        <v>0</v>
      </c>
      <c r="BK70" s="90">
        <f t="shared" ca="1" si="463"/>
        <v>0</v>
      </c>
      <c r="BL70" s="90">
        <f t="shared" ca="1" si="463"/>
        <v>0</v>
      </c>
      <c r="BM70" s="90">
        <f t="shared" ca="1" si="463"/>
        <v>0</v>
      </c>
      <c r="BN70" s="90">
        <f t="shared" ca="1" si="463"/>
        <v>91875.895380628586</v>
      </c>
      <c r="BO70" s="90">
        <f t="shared" ca="1" si="463"/>
        <v>0</v>
      </c>
      <c r="BP70" s="90">
        <f t="shared" ca="1" si="463"/>
        <v>0</v>
      </c>
      <c r="BQ70" s="90">
        <f t="shared" ca="1" si="463"/>
        <v>0</v>
      </c>
      <c r="BR70" s="90">
        <f t="shared" ca="1" si="463"/>
        <v>79793.930779943941</v>
      </c>
      <c r="BS70" s="90">
        <f t="shared" ca="1" si="463"/>
        <v>0</v>
      </c>
      <c r="BT70" s="90">
        <f t="shared" ca="1" si="463"/>
        <v>0</v>
      </c>
      <c r="BU70" s="90">
        <f t="shared" ca="1" si="463"/>
        <v>0</v>
      </c>
      <c r="BV70" s="90">
        <f t="shared" ca="1" si="463"/>
        <v>106497.54711440722</v>
      </c>
      <c r="BW70" s="90">
        <f t="shared" ca="1" si="463"/>
        <v>0</v>
      </c>
      <c r="BX70" s="90">
        <f t="shared" ca="1" si="463"/>
        <v>0</v>
      </c>
      <c r="BY70" s="90">
        <f t="shared" ca="1" si="463"/>
        <v>0</v>
      </c>
      <c r="BZ70" s="90">
        <f t="shared" ca="1" si="463"/>
        <v>0</v>
      </c>
      <c r="CA70" s="90">
        <f t="shared" ca="1" si="463"/>
        <v>0</v>
      </c>
      <c r="CB70" s="90">
        <f t="shared" ca="1" si="463"/>
        <v>0</v>
      </c>
      <c r="CC70" s="90">
        <f t="shared" ca="1" si="463"/>
        <v>0</v>
      </c>
      <c r="CD70" s="90">
        <f t="shared" ca="1" si="463"/>
        <v>0</v>
      </c>
      <c r="CE70" s="90">
        <f t="shared" ca="1" si="463"/>
        <v>0</v>
      </c>
      <c r="CF70" s="90">
        <f t="shared" ca="1" si="463"/>
        <v>0</v>
      </c>
      <c r="CG70" s="92">
        <f t="shared" ca="1" si="138"/>
        <v>711038.59439235902</v>
      </c>
      <c r="CH70" s="90">
        <f ca="1">$C70*CH$5</f>
        <v>0</v>
      </c>
      <c r="CI70" s="90">
        <f ca="1">$C70*CI$5</f>
        <v>60657.27969844269</v>
      </c>
      <c r="CJ70" s="90">
        <f t="shared" ca="1" si="431"/>
        <v>112210.757827487</v>
      </c>
      <c r="CK70" s="90">
        <f t="shared" ca="1" si="431"/>
        <v>96065.293813851968</v>
      </c>
      <c r="CL70" s="90">
        <f t="shared" ca="1" si="431"/>
        <v>48449.416077485002</v>
      </c>
      <c r="CM70" s="90">
        <f t="shared" ca="1" si="431"/>
        <v>42957.613986264703</v>
      </c>
      <c r="CN70" s="90">
        <f t="shared" ca="1" si="431"/>
        <v>35507.865062522389</v>
      </c>
      <c r="CO70" s="90">
        <f t="shared" ca="1" si="431"/>
        <v>84604.141623479183</v>
      </c>
      <c r="CP70" s="90">
        <f t="shared" ca="1" si="431"/>
        <v>64034.846518181344</v>
      </c>
      <c r="CQ70" s="90">
        <f t="shared" ca="1" si="431"/>
        <v>61503.842076140674</v>
      </c>
      <c r="CR70" s="90">
        <f t="shared" ca="1" si="431"/>
        <v>62233.188124618944</v>
      </c>
      <c r="CS70" s="90">
        <f t="shared" ca="1" si="431"/>
        <v>33337.192299194212</v>
      </c>
      <c r="CT70" s="90">
        <f t="shared" ca="1" si="431"/>
        <v>9477.1572846908384</v>
      </c>
      <c r="CU70" s="90">
        <f t="shared" ca="1" si="431"/>
        <v>0</v>
      </c>
      <c r="CV70" s="90">
        <f t="shared" ca="1" si="431"/>
        <v>0</v>
      </c>
      <c r="CW70" s="90">
        <f t="shared" ca="1" si="431"/>
        <v>0</v>
      </c>
      <c r="CX70" s="90">
        <f t="shared" ca="1" si="431"/>
        <v>0</v>
      </c>
      <c r="CY70" s="92">
        <f t="shared" ca="1" si="140"/>
        <v>630801.84636869607</v>
      </c>
      <c r="CZ70" s="90">
        <f t="shared" ca="1" si="432"/>
        <v>0</v>
      </c>
      <c r="DA70" s="90">
        <f t="shared" ca="1" si="456"/>
        <v>40665.383548190148</v>
      </c>
      <c r="DB70" s="90">
        <f t="shared" ca="1" si="456"/>
        <v>42866.44573020492</v>
      </c>
      <c r="DC70" s="90">
        <f t="shared" ca="1" si="456"/>
        <v>74406.320981363373</v>
      </c>
      <c r="DD70" s="90">
        <f t="shared" ca="1" si="456"/>
        <v>0</v>
      </c>
      <c r="DE70" s="90">
        <f t="shared" ca="1" si="456"/>
        <v>0</v>
      </c>
      <c r="DF70" s="90">
        <f t="shared" ca="1" si="456"/>
        <v>0</v>
      </c>
      <c r="DG70" s="90">
        <f t="shared" ca="1" si="456"/>
        <v>0</v>
      </c>
      <c r="DH70" s="90">
        <f t="shared" ca="1" si="456"/>
        <v>71910.047303535976</v>
      </c>
      <c r="DI70" s="90">
        <f t="shared" ca="1" si="456"/>
        <v>105294.99440352341</v>
      </c>
      <c r="DJ70" s="90">
        <f t="shared" ca="1" si="456"/>
        <v>0</v>
      </c>
      <c r="DK70" s="90">
        <f t="shared" ca="1" si="456"/>
        <v>0</v>
      </c>
      <c r="DL70" s="90">
        <f t="shared" ca="1" si="456"/>
        <v>0</v>
      </c>
      <c r="DM70" s="90">
        <f t="shared" ca="1" si="456"/>
        <v>0</v>
      </c>
      <c r="DN70" s="90">
        <f t="shared" ca="1" si="456"/>
        <v>128499.48624350167</v>
      </c>
      <c r="DO70" s="90">
        <f t="shared" ca="1" si="456"/>
        <v>0</v>
      </c>
      <c r="DP70" s="90">
        <f t="shared" ca="1" si="433"/>
        <v>0</v>
      </c>
      <c r="DQ70" s="90">
        <f t="shared" ca="1" si="433"/>
        <v>53776.24703869236</v>
      </c>
      <c r="DR70" s="90">
        <f t="shared" ca="1" si="433"/>
        <v>14573.896932985408</v>
      </c>
      <c r="DS70" s="90">
        <f t="shared" ca="1" si="433"/>
        <v>32581.798177555997</v>
      </c>
      <c r="DT70" s="90">
        <f t="shared" ca="1" si="433"/>
        <v>66227.226009142803</v>
      </c>
      <c r="DU70" s="90">
        <f t="shared" ca="1" si="433"/>
        <v>0</v>
      </c>
      <c r="DV70" s="92">
        <f t="shared" ca="1" si="60"/>
        <v>291564.76557024126</v>
      </c>
      <c r="DW70" s="90">
        <f t="shared" ca="1" si="434"/>
        <v>0</v>
      </c>
      <c r="DX70" s="90">
        <f t="shared" ca="1" si="434"/>
        <v>136057.76880541036</v>
      </c>
      <c r="DY70" s="90">
        <f t="shared" ca="1" si="434"/>
        <v>149168.6322959126</v>
      </c>
      <c r="DZ70" s="90">
        <f t="shared" ca="1" si="434"/>
        <v>6338.3644689182884</v>
      </c>
      <c r="EA70" s="90">
        <f t="shared" ca="1" si="434"/>
        <v>0</v>
      </c>
      <c r="EB70" s="92">
        <f t="shared" ca="1" si="61"/>
        <v>840228.35457459884</v>
      </c>
      <c r="EC70" s="90">
        <f t="shared" ca="1" si="435"/>
        <v>0</v>
      </c>
      <c r="ED70" s="90">
        <f t="shared" ca="1" si="436"/>
        <v>107999.65266663033</v>
      </c>
      <c r="EE70" s="90">
        <f t="shared" ca="1" si="436"/>
        <v>78734.642471439787</v>
      </c>
      <c r="EF70" s="90">
        <f t="shared" ca="1" si="436"/>
        <v>43417.796612090278</v>
      </c>
      <c r="EG70" s="90">
        <f t="shared" ca="1" si="436"/>
        <v>46105.089493090571</v>
      </c>
      <c r="EH70" s="90">
        <f t="shared" ca="1" si="436"/>
        <v>94011.837379743534</v>
      </c>
      <c r="EI70" s="90">
        <f t="shared" ca="1" si="436"/>
        <v>36072.239980987717</v>
      </c>
      <c r="EJ70" s="90">
        <f t="shared" ca="1" si="436"/>
        <v>96117.389960171859</v>
      </c>
      <c r="EK70" s="90">
        <f t="shared" ca="1" si="436"/>
        <v>51787.91078748375</v>
      </c>
      <c r="EL70" s="90">
        <f t="shared" ca="1" si="436"/>
        <v>25505.404969106126</v>
      </c>
      <c r="EM70" s="90">
        <f t="shared" ca="1" si="436"/>
        <v>28023.385374566817</v>
      </c>
      <c r="EN70" s="90">
        <f t="shared" ca="1" si="436"/>
        <v>61629.741096413716</v>
      </c>
      <c r="EO70" s="90">
        <f t="shared" ca="1" si="436"/>
        <v>68128.735349818293</v>
      </c>
      <c r="EP70" s="90">
        <f t="shared" ca="1" si="436"/>
        <v>0</v>
      </c>
      <c r="EQ70" s="90">
        <f t="shared" ca="1" si="436"/>
        <v>0</v>
      </c>
      <c r="ER70" s="90">
        <f t="shared" ca="1" si="436"/>
        <v>0</v>
      </c>
      <c r="ES70" s="90">
        <f t="shared" ca="1" si="436"/>
        <v>14547.84885982547</v>
      </c>
      <c r="ET70" s="90">
        <f t="shared" ca="1" si="436"/>
        <v>52044.050173556469</v>
      </c>
      <c r="EU70" s="90">
        <f t="shared" ca="1" si="436"/>
        <v>0</v>
      </c>
      <c r="EV70" s="90">
        <f t="shared" ca="1" si="436"/>
        <v>0</v>
      </c>
      <c r="EW70" s="90">
        <f t="shared" ca="1" si="436"/>
        <v>36102.629399674304</v>
      </c>
      <c r="EX70" s="90">
        <f t="shared" ca="1" si="436"/>
        <v>0</v>
      </c>
      <c r="EY70" s="90">
        <f t="shared" ca="1" si="436"/>
        <v>0</v>
      </c>
      <c r="EZ70" s="90">
        <f t="shared" ca="1" si="436"/>
        <v>0</v>
      </c>
      <c r="FA70" s="90">
        <f t="shared" ca="1" si="436"/>
        <v>0</v>
      </c>
      <c r="FB70" s="90">
        <f t="shared" ca="1" si="436"/>
        <v>0</v>
      </c>
      <c r="FC70" s="90">
        <f t="shared" ca="1" si="436"/>
        <v>0</v>
      </c>
      <c r="FD70" s="90">
        <f t="shared" ca="1" si="436"/>
        <v>0</v>
      </c>
      <c r="FE70" s="92">
        <f t="shared" ca="1" si="62"/>
        <v>694576.21215527796</v>
      </c>
      <c r="FF70" s="90">
        <f t="shared" ca="1" si="437"/>
        <v>0</v>
      </c>
      <c r="FG70" s="90">
        <f t="shared" ca="1" si="437"/>
        <v>150297.38213284325</v>
      </c>
      <c r="FH70" s="90">
        <f t="shared" ca="1" si="437"/>
        <v>0</v>
      </c>
      <c r="FI70" s="90">
        <f t="shared" ca="1" si="437"/>
        <v>0</v>
      </c>
      <c r="FJ70" s="90">
        <f t="shared" ca="1" si="437"/>
        <v>143989.40708261158</v>
      </c>
      <c r="FK70" s="90">
        <f t="shared" ca="1" si="437"/>
        <v>0</v>
      </c>
      <c r="FL70" s="90">
        <f t="shared" ca="1" si="437"/>
        <v>141497.47475031082</v>
      </c>
      <c r="FM70" s="90">
        <f t="shared" ca="1" si="437"/>
        <v>168483.27854400675</v>
      </c>
      <c r="FN70" s="90">
        <f t="shared" ca="1" si="437"/>
        <v>0</v>
      </c>
      <c r="FO70" s="90">
        <f t="shared" ca="1" si="437"/>
        <v>67078.129732367437</v>
      </c>
      <c r="FP70" s="90">
        <f t="shared" ca="1" si="437"/>
        <v>0</v>
      </c>
      <c r="FQ70" s="90">
        <f t="shared" ca="1" si="437"/>
        <v>0</v>
      </c>
      <c r="FR70" s="90">
        <f t="shared" ca="1" si="437"/>
        <v>0</v>
      </c>
      <c r="FS70" s="90">
        <f t="shared" ca="1" si="437"/>
        <v>23230.539913138193</v>
      </c>
      <c r="FT70" s="90">
        <f t="shared" ca="1" si="438"/>
        <v>0</v>
      </c>
      <c r="FU70" s="90">
        <f t="shared" ca="1" si="438"/>
        <v>0</v>
      </c>
      <c r="FV70" s="90">
        <f t="shared" ca="1" si="438"/>
        <v>0</v>
      </c>
      <c r="FW70" s="92">
        <f t="shared" ca="1" si="63"/>
        <v>428933.62072470185</v>
      </c>
      <c r="FX70" s="90">
        <f t="shared" ca="1" si="439"/>
        <v>0</v>
      </c>
      <c r="FY70" s="90">
        <f t="shared" ca="1" si="440"/>
        <v>24702.256046674702</v>
      </c>
      <c r="FZ70" s="90">
        <f t="shared" ca="1" si="440"/>
        <v>59150.83280069293</v>
      </c>
      <c r="GA70" s="90">
        <f t="shared" ca="1" si="440"/>
        <v>0</v>
      </c>
      <c r="GB70" s="90">
        <f t="shared" ca="1" si="440"/>
        <v>93160.933656518871</v>
      </c>
      <c r="GC70" s="90">
        <f t="shared" ca="1" si="440"/>
        <v>0</v>
      </c>
      <c r="GD70" s="90">
        <f t="shared" ca="1" si="440"/>
        <v>68619.307394330463</v>
      </c>
      <c r="GE70" s="90">
        <f t="shared" ca="1" si="440"/>
        <v>169047.65346247208</v>
      </c>
      <c r="GF70" s="90">
        <f t="shared" ca="1" si="440"/>
        <v>14252.637364012837</v>
      </c>
      <c r="GG70" s="90">
        <f t="shared" ca="1" si="440"/>
        <v>0</v>
      </c>
      <c r="GH70" s="90">
        <f t="shared" ca="1" si="440"/>
        <v>0</v>
      </c>
      <c r="GI70" s="90">
        <f t="shared" ca="1" si="440"/>
        <v>0</v>
      </c>
      <c r="GJ70" s="90">
        <f t="shared" ca="1" si="440"/>
        <v>0</v>
      </c>
      <c r="GK70" s="90">
        <f t="shared" ca="1" si="440"/>
        <v>0</v>
      </c>
      <c r="GL70" s="90">
        <f t="shared" ca="1" si="440"/>
        <v>0</v>
      </c>
      <c r="GM70" s="90">
        <f t="shared" ca="1" si="440"/>
        <v>0</v>
      </c>
      <c r="GN70" s="90">
        <f t="shared" ca="1" si="440"/>
        <v>0</v>
      </c>
      <c r="GO70" s="90">
        <f t="shared" ca="1" si="440"/>
        <v>0</v>
      </c>
      <c r="GP70" s="90">
        <f t="shared" ca="1" si="440"/>
        <v>0</v>
      </c>
      <c r="GQ70" s="90">
        <f t="shared" ca="1" si="440"/>
        <v>0</v>
      </c>
      <c r="GR70" s="90">
        <f t="shared" ca="1" si="440"/>
        <v>0</v>
      </c>
      <c r="GS70" s="92">
        <f t="shared" ca="1" si="64"/>
        <v>412427.82503235439</v>
      </c>
      <c r="GT70" s="90">
        <f t="shared" ca="1" si="441"/>
        <v>0</v>
      </c>
      <c r="GU70" s="90">
        <f t="shared" ca="1" si="441"/>
        <v>120285.66050706782</v>
      </c>
      <c r="GV70" s="90">
        <f t="shared" ca="1" si="441"/>
        <v>126676.12112230599</v>
      </c>
      <c r="GW70" s="90">
        <f t="shared" ca="1" si="441"/>
        <v>165466.04340298058</v>
      </c>
      <c r="GX70" s="90">
        <f t="shared" ca="1" si="441"/>
        <v>0</v>
      </c>
      <c r="GY70" s="90">
        <f t="shared" ca="1" si="441"/>
        <v>0</v>
      </c>
      <c r="GZ70" s="90">
        <f t="shared" ca="1" si="441"/>
        <v>0</v>
      </c>
      <c r="HA70" s="90">
        <f t="shared" ca="1" si="441"/>
        <v>0</v>
      </c>
      <c r="HB70" s="90">
        <f t="shared" ca="1" si="441"/>
        <v>0</v>
      </c>
      <c r="HC70" s="90">
        <f t="shared" ca="1" si="441"/>
        <v>0</v>
      </c>
      <c r="HD70" s="90">
        <f t="shared" ca="1" si="441"/>
        <v>0</v>
      </c>
      <c r="HE70" s="92">
        <f t="shared" ca="1" si="65"/>
        <v>0</v>
      </c>
      <c r="HF70" s="90">
        <f t="shared" ca="1" si="442"/>
        <v>0</v>
      </c>
      <c r="HG70" s="90">
        <f t="shared" ca="1" si="442"/>
        <v>0</v>
      </c>
      <c r="HH70" s="90">
        <f t="shared" ca="1" si="442"/>
        <v>0</v>
      </c>
      <c r="HI70" s="90">
        <f t="shared" ca="1" si="442"/>
        <v>0</v>
      </c>
      <c r="HJ70" s="90">
        <f t="shared" ca="1" si="442"/>
        <v>0</v>
      </c>
      <c r="HK70" s="90">
        <f t="shared" ca="1" si="442"/>
        <v>0</v>
      </c>
      <c r="HL70" s="90">
        <f t="shared" ca="1" si="442"/>
        <v>0</v>
      </c>
      <c r="HM70" s="90">
        <f t="shared" ca="1" si="442"/>
        <v>0</v>
      </c>
      <c r="HN70" s="90">
        <f t="shared" ca="1" si="442"/>
        <v>0</v>
      </c>
      <c r="HO70" s="90">
        <f t="shared" ca="1" si="442"/>
        <v>0</v>
      </c>
      <c r="HP70" s="90">
        <f t="shared" ca="1" si="442"/>
        <v>0</v>
      </c>
      <c r="HQ70" s="90">
        <f t="shared" ca="1" si="442"/>
        <v>0</v>
      </c>
      <c r="HR70" s="90">
        <f t="shared" ca="1" si="442"/>
        <v>0</v>
      </c>
      <c r="HS70" s="90">
        <f t="shared" ca="1" si="442"/>
        <v>0</v>
      </c>
      <c r="HT70" s="90">
        <f t="shared" ca="1" si="442"/>
        <v>0</v>
      </c>
      <c r="HU70" s="90">
        <f t="shared" ca="1" si="442"/>
        <v>0</v>
      </c>
      <c r="HV70" s="92">
        <f t="shared" ca="1" si="66"/>
        <v>11170.282040086819</v>
      </c>
      <c r="HW70" s="90">
        <f t="shared" ca="1" si="443"/>
        <v>11170.282040086819</v>
      </c>
      <c r="HX70" s="90">
        <f t="shared" ca="1" si="443"/>
        <v>0</v>
      </c>
      <c r="HY70" s="90">
        <f t="shared" ca="1" si="443"/>
        <v>0</v>
      </c>
      <c r="HZ70" s="90">
        <f t="shared" ca="1" si="443"/>
        <v>0</v>
      </c>
      <c r="IA70" s="90">
        <f t="shared" ca="1" si="443"/>
        <v>0</v>
      </c>
      <c r="IB70" s="90">
        <f t="shared" ca="1" si="443"/>
        <v>0</v>
      </c>
      <c r="IC70" s="90">
        <f t="shared" ca="1" si="443"/>
        <v>0</v>
      </c>
      <c r="ID70" s="90">
        <f t="shared" ca="1" si="443"/>
        <v>0</v>
      </c>
      <c r="IE70" s="90">
        <f t="shared" ca="1" si="443"/>
        <v>0</v>
      </c>
      <c r="IF70" s="92">
        <f t="shared" ca="1" si="149"/>
        <v>0</v>
      </c>
      <c r="IG70" s="90">
        <f t="shared" ca="1" si="444"/>
        <v>0</v>
      </c>
      <c r="IH70" s="90">
        <f t="shared" ca="1" si="457"/>
        <v>0</v>
      </c>
      <c r="II70" s="90">
        <f t="shared" ca="1" si="457"/>
        <v>0</v>
      </c>
      <c r="IJ70" s="90">
        <f t="shared" ca="1" si="457"/>
        <v>0</v>
      </c>
      <c r="IK70" s="90">
        <f t="shared" ca="1" si="457"/>
        <v>0</v>
      </c>
      <c r="IL70" s="90">
        <f t="shared" ca="1" si="457"/>
        <v>0</v>
      </c>
      <c r="IM70" s="90">
        <f t="shared" ca="1" si="457"/>
        <v>0</v>
      </c>
      <c r="IN70" s="90">
        <f t="shared" ca="1" si="457"/>
        <v>0</v>
      </c>
      <c r="IO70" s="90">
        <f t="shared" ca="1" si="457"/>
        <v>0</v>
      </c>
      <c r="IP70" s="90">
        <f t="shared" ca="1" si="457"/>
        <v>0</v>
      </c>
      <c r="IQ70" s="90">
        <f t="shared" ca="1" si="457"/>
        <v>0</v>
      </c>
      <c r="IR70" s="90">
        <f t="shared" ca="1" si="457"/>
        <v>0</v>
      </c>
      <c r="IS70" s="90">
        <f t="shared" ca="1" si="457"/>
        <v>0</v>
      </c>
      <c r="IT70" s="90">
        <f t="shared" ca="1" si="457"/>
        <v>0</v>
      </c>
      <c r="IU70" s="90">
        <f t="shared" ca="1" si="457"/>
        <v>0</v>
      </c>
      <c r="IV70" s="90">
        <f t="shared" ca="1" si="457"/>
        <v>0</v>
      </c>
      <c r="IW70" s="90">
        <f t="shared" ca="1" si="445"/>
        <v>0</v>
      </c>
      <c r="IX70" s="90">
        <f t="shared" ca="1" si="445"/>
        <v>0</v>
      </c>
      <c r="IY70" s="92">
        <f t="shared" ca="1" si="151"/>
        <v>0</v>
      </c>
      <c r="IZ70" s="90">
        <f t="shared" ca="1" si="446"/>
        <v>0</v>
      </c>
      <c r="JA70" s="90">
        <f t="shared" ca="1" si="447"/>
        <v>0</v>
      </c>
      <c r="JB70" s="90">
        <f t="shared" ca="1" si="447"/>
        <v>0</v>
      </c>
      <c r="JC70" s="90">
        <f t="shared" ca="1" si="447"/>
        <v>0</v>
      </c>
      <c r="JD70" s="90">
        <f t="shared" ca="1" si="447"/>
        <v>0</v>
      </c>
      <c r="JE70" s="90">
        <f t="shared" ca="1" si="447"/>
        <v>0</v>
      </c>
      <c r="JF70" s="90">
        <f t="shared" ca="1" si="447"/>
        <v>0</v>
      </c>
      <c r="JG70" s="90">
        <f t="shared" ca="1" si="447"/>
        <v>0</v>
      </c>
      <c r="JH70" s="90">
        <f t="shared" ca="1" si="447"/>
        <v>0</v>
      </c>
      <c r="JI70" s="90">
        <f t="shared" ca="1" si="447"/>
        <v>0</v>
      </c>
      <c r="JJ70" s="90">
        <f t="shared" ca="1" si="447"/>
        <v>0</v>
      </c>
      <c r="JK70" s="90">
        <f t="shared" ca="1" si="447"/>
        <v>0</v>
      </c>
      <c r="JL70" s="90">
        <f t="shared" ca="1" si="447"/>
        <v>0</v>
      </c>
      <c r="JM70" s="90">
        <f t="shared" ca="1" si="447"/>
        <v>0</v>
      </c>
      <c r="JN70" s="90">
        <f t="shared" ca="1" si="447"/>
        <v>0</v>
      </c>
      <c r="JO70" s="90">
        <f t="shared" ca="1" si="447"/>
        <v>0</v>
      </c>
      <c r="JP70" s="90">
        <f t="shared" ca="1" si="447"/>
        <v>0</v>
      </c>
      <c r="JQ70" s="90">
        <f t="shared" ca="1" si="447"/>
        <v>0</v>
      </c>
      <c r="JR70" s="90">
        <f t="shared" ca="1" si="447"/>
        <v>0</v>
      </c>
      <c r="JS70" s="90">
        <f t="shared" ca="1" si="447"/>
        <v>0</v>
      </c>
      <c r="JT70" s="92">
        <f t="shared" ca="1" si="153"/>
        <v>1128.7498369306543</v>
      </c>
      <c r="JU70" s="90">
        <f t="shared" ca="1" si="458"/>
        <v>1128.7498369306543</v>
      </c>
      <c r="JV70" s="90">
        <f t="shared" ca="1" si="458"/>
        <v>0</v>
      </c>
      <c r="JW70" s="90">
        <f t="shared" ca="1" si="458"/>
        <v>0</v>
      </c>
      <c r="JX70" s="90">
        <f t="shared" ca="1" si="458"/>
        <v>0</v>
      </c>
      <c r="JY70" s="90">
        <f t="shared" ca="1" si="458"/>
        <v>0</v>
      </c>
      <c r="JZ70" s="90">
        <f t="shared" ca="1" si="458"/>
        <v>0</v>
      </c>
      <c r="KA70" s="90">
        <f t="shared" ca="1" si="458"/>
        <v>0</v>
      </c>
      <c r="KB70" s="90">
        <f t="shared" ca="1" si="458"/>
        <v>0</v>
      </c>
      <c r="KC70" s="90">
        <f t="shared" ca="1" si="458"/>
        <v>0</v>
      </c>
      <c r="KD70" s="90">
        <f t="shared" ca="1" si="458"/>
        <v>0</v>
      </c>
      <c r="KE70" s="90">
        <f t="shared" ca="1" si="459"/>
        <v>0</v>
      </c>
      <c r="KF70" s="90">
        <f t="shared" ca="1" si="459"/>
        <v>0</v>
      </c>
      <c r="KG70" s="90">
        <f t="shared" ca="1" si="459"/>
        <v>0</v>
      </c>
      <c r="KH70" s="90">
        <f t="shared" ca="1" si="459"/>
        <v>0</v>
      </c>
      <c r="KI70" s="90">
        <f t="shared" ca="1" si="459"/>
        <v>0</v>
      </c>
      <c r="KJ70" s="90">
        <f t="shared" ca="1" si="459"/>
        <v>0</v>
      </c>
      <c r="KK70" s="90">
        <f t="shared" ca="1" si="459"/>
        <v>0</v>
      </c>
      <c r="KL70" s="90">
        <f t="shared" ca="1" si="459"/>
        <v>0</v>
      </c>
      <c r="KM70" s="90">
        <f t="shared" ca="1" si="459"/>
        <v>0</v>
      </c>
      <c r="KN70" s="90">
        <f t="shared" ca="1" si="459"/>
        <v>0</v>
      </c>
      <c r="KO70" s="90">
        <f t="shared" ca="1" si="460"/>
        <v>0</v>
      </c>
      <c r="KP70" s="90">
        <f t="shared" ca="1" si="460"/>
        <v>0</v>
      </c>
      <c r="KQ70" s="90">
        <f t="shared" ca="1" si="460"/>
        <v>0</v>
      </c>
      <c r="KR70" s="90">
        <f t="shared" ca="1" si="460"/>
        <v>0</v>
      </c>
      <c r="KS70" s="90">
        <f t="shared" ca="1" si="460"/>
        <v>0</v>
      </c>
      <c r="KT70" s="90">
        <f t="shared" ca="1" si="460"/>
        <v>0</v>
      </c>
      <c r="KU70" s="90">
        <f t="shared" ca="1" si="460"/>
        <v>0</v>
      </c>
      <c r="KV70" s="90">
        <f t="shared" ca="1" si="460"/>
        <v>0</v>
      </c>
      <c r="KW70" s="90">
        <f t="shared" ca="1" si="460"/>
        <v>0</v>
      </c>
      <c r="KX70" s="90">
        <f t="shared" ca="1" si="460"/>
        <v>0</v>
      </c>
      <c r="KY70" s="90">
        <f t="shared" ca="1" si="461"/>
        <v>0</v>
      </c>
      <c r="KZ70" s="90">
        <f t="shared" ca="1" si="461"/>
        <v>0</v>
      </c>
      <c r="LA70" s="90">
        <f t="shared" ca="1" si="461"/>
        <v>0</v>
      </c>
      <c r="LB70" s="90">
        <f t="shared" ca="1" si="461"/>
        <v>0</v>
      </c>
      <c r="LC70" s="90">
        <f t="shared" ca="1" si="461"/>
        <v>0</v>
      </c>
      <c r="LD70" s="90">
        <f t="shared" ca="1" si="461"/>
        <v>0</v>
      </c>
      <c r="LE70" s="90">
        <f t="shared" ca="1" si="461"/>
        <v>0</v>
      </c>
      <c r="LF70" s="90">
        <f t="shared" ca="1" si="461"/>
        <v>0</v>
      </c>
      <c r="LG70" s="90">
        <f t="shared" ca="1" si="461"/>
        <v>0</v>
      </c>
      <c r="LH70" s="90">
        <f t="shared" ca="1" si="461"/>
        <v>0</v>
      </c>
      <c r="LI70" s="90">
        <f t="shared" ca="1" si="461"/>
        <v>0</v>
      </c>
      <c r="LJ70" s="90">
        <f t="shared" ca="1" si="461"/>
        <v>0</v>
      </c>
      <c r="LK70" s="90">
        <f t="shared" ca="1" si="449"/>
        <v>0</v>
      </c>
      <c r="LL70" s="90">
        <f t="shared" ca="1" si="449"/>
        <v>0</v>
      </c>
      <c r="LM70" s="92">
        <f t="shared" ca="1" si="67"/>
        <v>0</v>
      </c>
      <c r="LN70" s="90">
        <f t="shared" ca="1" si="450"/>
        <v>0</v>
      </c>
      <c r="LO70" s="90">
        <f t="shared" ca="1" si="450"/>
        <v>0</v>
      </c>
      <c r="LP70" s="90">
        <f t="shared" ca="1" si="450"/>
        <v>0</v>
      </c>
      <c r="LQ70" s="90">
        <f t="shared" ca="1" si="450"/>
        <v>0</v>
      </c>
      <c r="LR70" s="90">
        <f t="shared" ca="1" si="450"/>
        <v>0</v>
      </c>
      <c r="LS70" s="92">
        <f t="shared" ca="1" si="68"/>
        <v>0</v>
      </c>
      <c r="LT70" s="90">
        <f t="shared" ca="1" si="451"/>
        <v>0</v>
      </c>
      <c r="LU70" s="90">
        <f t="shared" ca="1" si="451"/>
        <v>0</v>
      </c>
      <c r="LV70" s="90">
        <f t="shared" ca="1" si="451"/>
        <v>0</v>
      </c>
      <c r="LW70" s="90">
        <f t="shared" ca="1" si="451"/>
        <v>0</v>
      </c>
      <c r="LX70" s="90">
        <f t="shared" ca="1" si="451"/>
        <v>0</v>
      </c>
      <c r="LY70" s="90">
        <f t="shared" ca="1" si="451"/>
        <v>0</v>
      </c>
      <c r="LZ70" s="90">
        <f t="shared" ca="1" si="451"/>
        <v>0</v>
      </c>
      <c r="MA70" s="90">
        <f t="shared" ca="1" si="451"/>
        <v>0</v>
      </c>
      <c r="MB70" s="90">
        <f t="shared" ca="1" si="451"/>
        <v>0</v>
      </c>
      <c r="MC70" s="90">
        <f t="shared" ca="1" si="451"/>
        <v>0</v>
      </c>
      <c r="MD70" s="90">
        <f t="shared" ca="1" si="451"/>
        <v>0</v>
      </c>
      <c r="ME70" s="90">
        <f t="shared" ca="1" si="451"/>
        <v>0</v>
      </c>
      <c r="MF70" s="90">
        <f t="shared" ca="1" si="451"/>
        <v>0</v>
      </c>
      <c r="MG70" s="92">
        <f t="shared" ca="1" si="69"/>
        <v>0</v>
      </c>
      <c r="MH70" s="90">
        <f t="shared" ca="1" si="452"/>
        <v>0</v>
      </c>
      <c r="MI70" s="90">
        <f t="shared" ca="1" si="453"/>
        <v>0</v>
      </c>
      <c r="MJ70" s="90">
        <f t="shared" ca="1" si="453"/>
        <v>0</v>
      </c>
      <c r="MK70" s="90">
        <f t="shared" ca="1" si="453"/>
        <v>0</v>
      </c>
      <c r="ML70" s="90">
        <f t="shared" ca="1" si="453"/>
        <v>0</v>
      </c>
      <c r="MM70" s="90">
        <f t="shared" ca="1" si="453"/>
        <v>0</v>
      </c>
      <c r="MN70" s="90">
        <f t="shared" ca="1" si="453"/>
        <v>0</v>
      </c>
      <c r="MO70" s="90">
        <f t="shared" ca="1" si="453"/>
        <v>0</v>
      </c>
      <c r="MP70" s="90">
        <f t="shared" ca="1" si="453"/>
        <v>0</v>
      </c>
      <c r="MQ70" s="90">
        <f t="shared" ca="1" si="453"/>
        <v>0</v>
      </c>
      <c r="MR70" s="90">
        <f t="shared" ca="1" si="453"/>
        <v>0</v>
      </c>
      <c r="MS70" s="90">
        <f t="shared" ca="1" si="453"/>
        <v>0</v>
      </c>
      <c r="MT70" s="90">
        <f t="shared" ca="1" si="453"/>
        <v>0</v>
      </c>
      <c r="MU70" s="90">
        <f t="shared" ca="1" si="453"/>
        <v>0</v>
      </c>
      <c r="MV70" s="90">
        <f t="shared" ca="1" si="453"/>
        <v>0</v>
      </c>
      <c r="MW70" s="90">
        <f t="shared" ca="1" si="453"/>
        <v>0</v>
      </c>
      <c r="MX70" s="90">
        <f t="shared" ca="1" si="453"/>
        <v>0</v>
      </c>
      <c r="MY70" s="90">
        <f t="shared" ca="1" si="453"/>
        <v>0</v>
      </c>
      <c r="MZ70" s="90">
        <f t="shared" ca="1" si="453"/>
        <v>0</v>
      </c>
      <c r="NA70" s="90">
        <f t="shared" ca="1" si="453"/>
        <v>0</v>
      </c>
      <c r="NB70" s="90">
        <f t="shared" ca="1" si="453"/>
        <v>0</v>
      </c>
      <c r="NC70" s="92">
        <f t="shared" ca="1" si="70"/>
        <v>0</v>
      </c>
      <c r="ND70" s="90">
        <f t="shared" ca="1" si="454"/>
        <v>0</v>
      </c>
      <c r="NE70" s="90">
        <f t="shared" ca="1" si="454"/>
        <v>0</v>
      </c>
      <c r="NF70" s="90">
        <f t="shared" ca="1" si="454"/>
        <v>0</v>
      </c>
      <c r="NG70" s="90">
        <f t="shared" ca="1" si="454"/>
        <v>0</v>
      </c>
      <c r="NH70" s="90">
        <f t="shared" ca="1" si="454"/>
        <v>0</v>
      </c>
      <c r="NI70" s="90">
        <f t="shared" ca="1" si="454"/>
        <v>0</v>
      </c>
      <c r="NJ70" s="93">
        <f t="shared" ca="1" si="159"/>
        <v>4934516.59</v>
      </c>
      <c r="NK70" s="94">
        <f t="shared" ca="1" si="455"/>
        <v>0</v>
      </c>
    </row>
    <row r="71" spans="1:375" x14ac:dyDescent="0.25">
      <c r="A71" s="67">
        <v>90340</v>
      </c>
      <c r="B71" s="201" t="s">
        <v>703</v>
      </c>
      <c r="C71" s="90">
        <f ca="1">IFERROR(HLOOKUP($A71,Náklady_2018!$D$1:$MN$27,24,FALSE),0)</f>
        <v>0</v>
      </c>
      <c r="D71" s="19"/>
      <c r="E71" s="19"/>
      <c r="F71" s="91" t="str">
        <f>F4</f>
        <v>FTE</v>
      </c>
      <c r="G71" s="92">
        <f t="shared" ca="1" si="58"/>
        <v>0</v>
      </c>
      <c r="H71" s="90">
        <f ca="1">$C71*H$4</f>
        <v>0</v>
      </c>
      <c r="I71" s="90">
        <f t="shared" ref="I71:BT71" ca="1" si="464">$C71*I$4</f>
        <v>0</v>
      </c>
      <c r="J71" s="90">
        <f t="shared" ca="1" si="464"/>
        <v>0</v>
      </c>
      <c r="K71" s="90">
        <f t="shared" ca="1" si="464"/>
        <v>0</v>
      </c>
      <c r="L71" s="90">
        <f t="shared" ca="1" si="464"/>
        <v>0</v>
      </c>
      <c r="M71" s="90">
        <f t="shared" ca="1" si="464"/>
        <v>0</v>
      </c>
      <c r="N71" s="90">
        <f t="shared" ca="1" si="464"/>
        <v>0</v>
      </c>
      <c r="O71" s="90">
        <f t="shared" ca="1" si="464"/>
        <v>0</v>
      </c>
      <c r="P71" s="90">
        <f t="shared" ca="1" si="464"/>
        <v>0</v>
      </c>
      <c r="Q71" s="90">
        <f t="shared" ca="1" si="464"/>
        <v>0</v>
      </c>
      <c r="R71" s="90">
        <f t="shared" ca="1" si="464"/>
        <v>0</v>
      </c>
      <c r="S71" s="90">
        <f t="shared" ca="1" si="464"/>
        <v>0</v>
      </c>
      <c r="T71" s="90">
        <f t="shared" ca="1" si="464"/>
        <v>0</v>
      </c>
      <c r="U71" s="90">
        <f t="shared" ca="1" si="464"/>
        <v>0</v>
      </c>
      <c r="V71" s="90">
        <f t="shared" ca="1" si="464"/>
        <v>0</v>
      </c>
      <c r="W71" s="90">
        <f t="shared" ca="1" si="464"/>
        <v>0</v>
      </c>
      <c r="X71" s="90">
        <f t="shared" ca="1" si="464"/>
        <v>0</v>
      </c>
      <c r="Y71" s="90">
        <f t="shared" ca="1" si="464"/>
        <v>0</v>
      </c>
      <c r="Z71" s="90">
        <f t="shared" ca="1" si="464"/>
        <v>0</v>
      </c>
      <c r="AA71" s="90">
        <f t="shared" ca="1" si="464"/>
        <v>0</v>
      </c>
      <c r="AB71" s="90">
        <f t="shared" ca="1" si="464"/>
        <v>0</v>
      </c>
      <c r="AC71" s="90">
        <f t="shared" ca="1" si="464"/>
        <v>0</v>
      </c>
      <c r="AD71" s="90">
        <f t="shared" ca="1" si="464"/>
        <v>0</v>
      </c>
      <c r="AE71" s="90">
        <f t="shared" ca="1" si="464"/>
        <v>0</v>
      </c>
      <c r="AF71" s="90">
        <f t="shared" ca="1" si="464"/>
        <v>0</v>
      </c>
      <c r="AG71" s="90">
        <f t="shared" ca="1" si="464"/>
        <v>0</v>
      </c>
      <c r="AH71" s="90">
        <f t="shared" ca="1" si="464"/>
        <v>0</v>
      </c>
      <c r="AI71" s="90">
        <f t="shared" ca="1" si="464"/>
        <v>0</v>
      </c>
      <c r="AJ71" s="90">
        <f t="shared" ca="1" si="464"/>
        <v>0</v>
      </c>
      <c r="AK71" s="90">
        <f t="shared" ca="1" si="464"/>
        <v>0</v>
      </c>
      <c r="AL71" s="90">
        <f t="shared" ca="1" si="464"/>
        <v>0</v>
      </c>
      <c r="AM71" s="90">
        <f t="shared" ca="1" si="464"/>
        <v>0</v>
      </c>
      <c r="AN71" s="90">
        <f t="shared" ca="1" si="464"/>
        <v>0</v>
      </c>
      <c r="AO71" s="90">
        <f t="shared" ca="1" si="464"/>
        <v>0</v>
      </c>
      <c r="AP71" s="90">
        <f t="shared" ca="1" si="464"/>
        <v>0</v>
      </c>
      <c r="AQ71" s="90">
        <f t="shared" ca="1" si="464"/>
        <v>0</v>
      </c>
      <c r="AR71" s="90">
        <f t="shared" ca="1" si="464"/>
        <v>0</v>
      </c>
      <c r="AS71" s="90">
        <f t="shared" ca="1" si="464"/>
        <v>0</v>
      </c>
      <c r="AT71" s="90">
        <f t="shared" ca="1" si="464"/>
        <v>0</v>
      </c>
      <c r="AU71" s="90">
        <f t="shared" ca="1" si="464"/>
        <v>0</v>
      </c>
      <c r="AV71" s="90">
        <f t="shared" ca="1" si="464"/>
        <v>0</v>
      </c>
      <c r="AW71" s="90">
        <f t="shared" ca="1" si="464"/>
        <v>0</v>
      </c>
      <c r="AX71" s="90">
        <f t="shared" ca="1" si="464"/>
        <v>0</v>
      </c>
      <c r="AY71" s="90">
        <f t="shared" ca="1" si="464"/>
        <v>0</v>
      </c>
      <c r="AZ71" s="90">
        <f t="shared" ca="1" si="464"/>
        <v>0</v>
      </c>
      <c r="BA71" s="90">
        <f t="shared" ca="1" si="464"/>
        <v>0</v>
      </c>
      <c r="BB71" s="90">
        <f t="shared" ca="1" si="464"/>
        <v>0</v>
      </c>
      <c r="BC71" s="90">
        <f t="shared" ca="1" si="464"/>
        <v>0</v>
      </c>
      <c r="BD71" s="92">
        <f t="shared" ca="1" si="464"/>
        <v>0</v>
      </c>
      <c r="BE71" s="90">
        <f t="shared" ca="1" si="464"/>
        <v>0</v>
      </c>
      <c r="BF71" s="90">
        <f t="shared" ca="1" si="464"/>
        <v>0</v>
      </c>
      <c r="BG71" s="90">
        <f t="shared" ca="1" si="464"/>
        <v>0</v>
      </c>
      <c r="BH71" s="90">
        <f t="shared" ca="1" si="464"/>
        <v>0</v>
      </c>
      <c r="BI71" s="90">
        <f t="shared" ca="1" si="464"/>
        <v>0</v>
      </c>
      <c r="BJ71" s="90">
        <f t="shared" ca="1" si="464"/>
        <v>0</v>
      </c>
      <c r="BK71" s="90">
        <f t="shared" ca="1" si="464"/>
        <v>0</v>
      </c>
      <c r="BL71" s="90">
        <f t="shared" ca="1" si="464"/>
        <v>0</v>
      </c>
      <c r="BM71" s="90">
        <f t="shared" ca="1" si="464"/>
        <v>0</v>
      </c>
      <c r="BN71" s="90">
        <f t="shared" ca="1" si="464"/>
        <v>0</v>
      </c>
      <c r="BO71" s="90">
        <f t="shared" ca="1" si="464"/>
        <v>0</v>
      </c>
      <c r="BP71" s="90">
        <f t="shared" ca="1" si="464"/>
        <v>0</v>
      </c>
      <c r="BQ71" s="90">
        <f t="shared" ca="1" si="464"/>
        <v>0</v>
      </c>
      <c r="BR71" s="90">
        <f t="shared" ca="1" si="464"/>
        <v>0</v>
      </c>
      <c r="BS71" s="90">
        <f t="shared" ca="1" si="464"/>
        <v>0</v>
      </c>
      <c r="BT71" s="90">
        <f t="shared" ca="1" si="464"/>
        <v>0</v>
      </c>
      <c r="BU71" s="90">
        <f t="shared" ref="BU71:EF71" ca="1" si="465">$C71*BU$4</f>
        <v>0</v>
      </c>
      <c r="BV71" s="90">
        <f t="shared" ca="1" si="465"/>
        <v>0</v>
      </c>
      <c r="BW71" s="90">
        <f t="shared" ca="1" si="465"/>
        <v>0</v>
      </c>
      <c r="BX71" s="90">
        <f t="shared" ca="1" si="465"/>
        <v>0</v>
      </c>
      <c r="BY71" s="90">
        <f t="shared" ca="1" si="465"/>
        <v>0</v>
      </c>
      <c r="BZ71" s="90">
        <f t="shared" ca="1" si="465"/>
        <v>0</v>
      </c>
      <c r="CA71" s="90">
        <f t="shared" ca="1" si="465"/>
        <v>0</v>
      </c>
      <c r="CB71" s="90">
        <f t="shared" ca="1" si="465"/>
        <v>0</v>
      </c>
      <c r="CC71" s="90">
        <f t="shared" ca="1" si="465"/>
        <v>0</v>
      </c>
      <c r="CD71" s="90">
        <f t="shared" ca="1" si="465"/>
        <v>0</v>
      </c>
      <c r="CE71" s="90">
        <f t="shared" ca="1" si="465"/>
        <v>0</v>
      </c>
      <c r="CF71" s="90">
        <f t="shared" ca="1" si="465"/>
        <v>0</v>
      </c>
      <c r="CG71" s="92">
        <f t="shared" ca="1" si="465"/>
        <v>0</v>
      </c>
      <c r="CH71" s="90">
        <f t="shared" ca="1" si="465"/>
        <v>0</v>
      </c>
      <c r="CI71" s="90">
        <f t="shared" ca="1" si="465"/>
        <v>0</v>
      </c>
      <c r="CJ71" s="90">
        <f t="shared" ca="1" si="465"/>
        <v>0</v>
      </c>
      <c r="CK71" s="90">
        <f t="shared" ca="1" si="465"/>
        <v>0</v>
      </c>
      <c r="CL71" s="90">
        <f t="shared" ca="1" si="465"/>
        <v>0</v>
      </c>
      <c r="CM71" s="90">
        <f t="shared" ca="1" si="465"/>
        <v>0</v>
      </c>
      <c r="CN71" s="90">
        <f t="shared" ca="1" si="465"/>
        <v>0</v>
      </c>
      <c r="CO71" s="90">
        <f t="shared" ca="1" si="465"/>
        <v>0</v>
      </c>
      <c r="CP71" s="90">
        <f t="shared" ca="1" si="465"/>
        <v>0</v>
      </c>
      <c r="CQ71" s="90">
        <f t="shared" ca="1" si="465"/>
        <v>0</v>
      </c>
      <c r="CR71" s="90">
        <f t="shared" ca="1" si="465"/>
        <v>0</v>
      </c>
      <c r="CS71" s="90">
        <f t="shared" ca="1" si="465"/>
        <v>0</v>
      </c>
      <c r="CT71" s="90">
        <f t="shared" ca="1" si="465"/>
        <v>0</v>
      </c>
      <c r="CU71" s="90">
        <f t="shared" ca="1" si="465"/>
        <v>0</v>
      </c>
      <c r="CV71" s="90">
        <f t="shared" ca="1" si="465"/>
        <v>0</v>
      </c>
      <c r="CW71" s="90">
        <f t="shared" ca="1" si="465"/>
        <v>0</v>
      </c>
      <c r="CX71" s="90">
        <f t="shared" ca="1" si="465"/>
        <v>0</v>
      </c>
      <c r="CY71" s="92">
        <f t="shared" ca="1" si="465"/>
        <v>0</v>
      </c>
      <c r="CZ71" s="90">
        <f t="shared" ca="1" si="465"/>
        <v>0</v>
      </c>
      <c r="DA71" s="90">
        <f t="shared" ca="1" si="465"/>
        <v>0</v>
      </c>
      <c r="DB71" s="90">
        <f t="shared" ca="1" si="465"/>
        <v>0</v>
      </c>
      <c r="DC71" s="90">
        <f t="shared" ca="1" si="465"/>
        <v>0</v>
      </c>
      <c r="DD71" s="90">
        <f t="shared" ca="1" si="465"/>
        <v>0</v>
      </c>
      <c r="DE71" s="90">
        <f t="shared" ca="1" si="465"/>
        <v>0</v>
      </c>
      <c r="DF71" s="90">
        <f t="shared" ca="1" si="465"/>
        <v>0</v>
      </c>
      <c r="DG71" s="90">
        <f t="shared" ca="1" si="465"/>
        <v>0</v>
      </c>
      <c r="DH71" s="90">
        <f t="shared" ca="1" si="465"/>
        <v>0</v>
      </c>
      <c r="DI71" s="90">
        <f t="shared" ca="1" si="465"/>
        <v>0</v>
      </c>
      <c r="DJ71" s="90">
        <f t="shared" ca="1" si="465"/>
        <v>0</v>
      </c>
      <c r="DK71" s="90">
        <f t="shared" ca="1" si="465"/>
        <v>0</v>
      </c>
      <c r="DL71" s="90">
        <f t="shared" ca="1" si="465"/>
        <v>0</v>
      </c>
      <c r="DM71" s="90">
        <f t="shared" ca="1" si="465"/>
        <v>0</v>
      </c>
      <c r="DN71" s="90">
        <f t="shared" ca="1" si="465"/>
        <v>0</v>
      </c>
      <c r="DO71" s="90">
        <f t="shared" ca="1" si="465"/>
        <v>0</v>
      </c>
      <c r="DP71" s="90">
        <f t="shared" ca="1" si="465"/>
        <v>0</v>
      </c>
      <c r="DQ71" s="90">
        <f t="shared" ca="1" si="465"/>
        <v>0</v>
      </c>
      <c r="DR71" s="90">
        <f t="shared" ca="1" si="465"/>
        <v>0</v>
      </c>
      <c r="DS71" s="90">
        <f t="shared" ca="1" si="465"/>
        <v>0</v>
      </c>
      <c r="DT71" s="90">
        <f t="shared" ca="1" si="465"/>
        <v>0</v>
      </c>
      <c r="DU71" s="90">
        <f t="shared" ca="1" si="465"/>
        <v>0</v>
      </c>
      <c r="DV71" s="92">
        <f t="shared" ca="1" si="465"/>
        <v>0</v>
      </c>
      <c r="DW71" s="90">
        <f t="shared" ca="1" si="465"/>
        <v>0</v>
      </c>
      <c r="DX71" s="90">
        <f t="shared" ca="1" si="465"/>
        <v>0</v>
      </c>
      <c r="DY71" s="90">
        <f t="shared" ca="1" si="465"/>
        <v>0</v>
      </c>
      <c r="DZ71" s="90">
        <f t="shared" ca="1" si="465"/>
        <v>0</v>
      </c>
      <c r="EA71" s="90">
        <f t="shared" ca="1" si="465"/>
        <v>0</v>
      </c>
      <c r="EB71" s="92">
        <f t="shared" ca="1" si="465"/>
        <v>0</v>
      </c>
      <c r="EC71" s="90">
        <f t="shared" ca="1" si="465"/>
        <v>0</v>
      </c>
      <c r="ED71" s="90">
        <f t="shared" ca="1" si="465"/>
        <v>0</v>
      </c>
      <c r="EE71" s="90">
        <f t="shared" ca="1" si="465"/>
        <v>0</v>
      </c>
      <c r="EF71" s="90">
        <f t="shared" ca="1" si="465"/>
        <v>0</v>
      </c>
      <c r="EG71" s="90">
        <f t="shared" ref="EG71:GR71" ca="1" si="466">$C71*EG$4</f>
        <v>0</v>
      </c>
      <c r="EH71" s="90">
        <f t="shared" ca="1" si="466"/>
        <v>0</v>
      </c>
      <c r="EI71" s="90">
        <f t="shared" ca="1" si="466"/>
        <v>0</v>
      </c>
      <c r="EJ71" s="90">
        <f t="shared" ca="1" si="466"/>
        <v>0</v>
      </c>
      <c r="EK71" s="90">
        <f t="shared" ca="1" si="466"/>
        <v>0</v>
      </c>
      <c r="EL71" s="90">
        <f t="shared" ca="1" si="466"/>
        <v>0</v>
      </c>
      <c r="EM71" s="90">
        <f t="shared" ca="1" si="466"/>
        <v>0</v>
      </c>
      <c r="EN71" s="90">
        <f t="shared" ca="1" si="466"/>
        <v>0</v>
      </c>
      <c r="EO71" s="90">
        <f t="shared" ca="1" si="466"/>
        <v>0</v>
      </c>
      <c r="EP71" s="90">
        <f t="shared" ca="1" si="466"/>
        <v>0</v>
      </c>
      <c r="EQ71" s="90">
        <f t="shared" ca="1" si="466"/>
        <v>0</v>
      </c>
      <c r="ER71" s="90">
        <f t="shared" ca="1" si="466"/>
        <v>0</v>
      </c>
      <c r="ES71" s="90">
        <f t="shared" ca="1" si="466"/>
        <v>0</v>
      </c>
      <c r="ET71" s="90">
        <f t="shared" ca="1" si="466"/>
        <v>0</v>
      </c>
      <c r="EU71" s="90">
        <f t="shared" ca="1" si="466"/>
        <v>0</v>
      </c>
      <c r="EV71" s="90">
        <f t="shared" ca="1" si="466"/>
        <v>0</v>
      </c>
      <c r="EW71" s="90">
        <f t="shared" ca="1" si="466"/>
        <v>0</v>
      </c>
      <c r="EX71" s="90">
        <f t="shared" ca="1" si="466"/>
        <v>0</v>
      </c>
      <c r="EY71" s="90">
        <f t="shared" ca="1" si="466"/>
        <v>0</v>
      </c>
      <c r="EZ71" s="90">
        <f t="shared" ca="1" si="466"/>
        <v>0</v>
      </c>
      <c r="FA71" s="90">
        <f t="shared" ca="1" si="466"/>
        <v>0</v>
      </c>
      <c r="FB71" s="90">
        <f t="shared" ca="1" si="466"/>
        <v>0</v>
      </c>
      <c r="FC71" s="90">
        <f t="shared" ca="1" si="466"/>
        <v>0</v>
      </c>
      <c r="FD71" s="90">
        <f t="shared" ca="1" si="466"/>
        <v>0</v>
      </c>
      <c r="FE71" s="92">
        <f t="shared" ca="1" si="466"/>
        <v>0</v>
      </c>
      <c r="FF71" s="90">
        <f t="shared" ca="1" si="466"/>
        <v>0</v>
      </c>
      <c r="FG71" s="90">
        <f t="shared" ca="1" si="466"/>
        <v>0</v>
      </c>
      <c r="FH71" s="90">
        <f t="shared" ca="1" si="466"/>
        <v>0</v>
      </c>
      <c r="FI71" s="90">
        <f t="shared" ca="1" si="466"/>
        <v>0</v>
      </c>
      <c r="FJ71" s="90">
        <f t="shared" ca="1" si="466"/>
        <v>0</v>
      </c>
      <c r="FK71" s="90">
        <f t="shared" ca="1" si="466"/>
        <v>0</v>
      </c>
      <c r="FL71" s="90">
        <f t="shared" ca="1" si="466"/>
        <v>0</v>
      </c>
      <c r="FM71" s="90">
        <f t="shared" ca="1" si="466"/>
        <v>0</v>
      </c>
      <c r="FN71" s="90">
        <f t="shared" ca="1" si="466"/>
        <v>0</v>
      </c>
      <c r="FO71" s="90">
        <f t="shared" ca="1" si="466"/>
        <v>0</v>
      </c>
      <c r="FP71" s="90">
        <f t="shared" ca="1" si="466"/>
        <v>0</v>
      </c>
      <c r="FQ71" s="90">
        <f t="shared" ca="1" si="466"/>
        <v>0</v>
      </c>
      <c r="FR71" s="90">
        <f t="shared" ca="1" si="466"/>
        <v>0</v>
      </c>
      <c r="FS71" s="90">
        <f t="shared" ca="1" si="466"/>
        <v>0</v>
      </c>
      <c r="FT71" s="90">
        <f t="shared" ca="1" si="466"/>
        <v>0</v>
      </c>
      <c r="FU71" s="90">
        <f t="shared" ca="1" si="466"/>
        <v>0</v>
      </c>
      <c r="FV71" s="90">
        <f t="shared" ca="1" si="466"/>
        <v>0</v>
      </c>
      <c r="FW71" s="92">
        <f t="shared" ca="1" si="466"/>
        <v>0</v>
      </c>
      <c r="FX71" s="90">
        <f t="shared" ca="1" si="466"/>
        <v>0</v>
      </c>
      <c r="FY71" s="90">
        <f t="shared" ca="1" si="466"/>
        <v>0</v>
      </c>
      <c r="FZ71" s="90">
        <f t="shared" ca="1" si="466"/>
        <v>0</v>
      </c>
      <c r="GA71" s="90">
        <f t="shared" ca="1" si="466"/>
        <v>0</v>
      </c>
      <c r="GB71" s="90">
        <f t="shared" ca="1" si="466"/>
        <v>0</v>
      </c>
      <c r="GC71" s="90">
        <f t="shared" ca="1" si="466"/>
        <v>0</v>
      </c>
      <c r="GD71" s="90">
        <f t="shared" ca="1" si="466"/>
        <v>0</v>
      </c>
      <c r="GE71" s="90">
        <f t="shared" ca="1" si="466"/>
        <v>0</v>
      </c>
      <c r="GF71" s="90">
        <f t="shared" ca="1" si="466"/>
        <v>0</v>
      </c>
      <c r="GG71" s="90">
        <f t="shared" ca="1" si="466"/>
        <v>0</v>
      </c>
      <c r="GH71" s="90">
        <f t="shared" ca="1" si="466"/>
        <v>0</v>
      </c>
      <c r="GI71" s="90">
        <f t="shared" ca="1" si="466"/>
        <v>0</v>
      </c>
      <c r="GJ71" s="90">
        <f t="shared" ca="1" si="466"/>
        <v>0</v>
      </c>
      <c r="GK71" s="90">
        <f t="shared" ca="1" si="466"/>
        <v>0</v>
      </c>
      <c r="GL71" s="90">
        <f t="shared" ca="1" si="466"/>
        <v>0</v>
      </c>
      <c r="GM71" s="90">
        <f t="shared" ca="1" si="466"/>
        <v>0</v>
      </c>
      <c r="GN71" s="90">
        <f t="shared" ca="1" si="466"/>
        <v>0</v>
      </c>
      <c r="GO71" s="90">
        <f t="shared" ca="1" si="466"/>
        <v>0</v>
      </c>
      <c r="GP71" s="90">
        <f t="shared" ca="1" si="466"/>
        <v>0</v>
      </c>
      <c r="GQ71" s="90">
        <f t="shared" ca="1" si="466"/>
        <v>0</v>
      </c>
      <c r="GR71" s="90">
        <f t="shared" ca="1" si="466"/>
        <v>0</v>
      </c>
      <c r="GS71" s="92">
        <f t="shared" ref="GS71:JD71" ca="1" si="467">$C71*GS$4</f>
        <v>0</v>
      </c>
      <c r="GT71" s="90">
        <f t="shared" ca="1" si="467"/>
        <v>0</v>
      </c>
      <c r="GU71" s="90">
        <f t="shared" ca="1" si="467"/>
        <v>0</v>
      </c>
      <c r="GV71" s="90">
        <f t="shared" ca="1" si="467"/>
        <v>0</v>
      </c>
      <c r="GW71" s="90">
        <f t="shared" ca="1" si="467"/>
        <v>0</v>
      </c>
      <c r="GX71" s="90">
        <f t="shared" ca="1" si="467"/>
        <v>0</v>
      </c>
      <c r="GY71" s="90">
        <f t="shared" ca="1" si="467"/>
        <v>0</v>
      </c>
      <c r="GZ71" s="90">
        <f t="shared" ca="1" si="467"/>
        <v>0</v>
      </c>
      <c r="HA71" s="90">
        <f t="shared" ca="1" si="467"/>
        <v>0</v>
      </c>
      <c r="HB71" s="90">
        <f t="shared" ca="1" si="467"/>
        <v>0</v>
      </c>
      <c r="HC71" s="90">
        <f t="shared" ca="1" si="467"/>
        <v>0</v>
      </c>
      <c r="HD71" s="90">
        <f t="shared" ca="1" si="467"/>
        <v>0</v>
      </c>
      <c r="HE71" s="92">
        <f t="shared" ca="1" si="467"/>
        <v>0</v>
      </c>
      <c r="HF71" s="90">
        <f t="shared" ca="1" si="467"/>
        <v>0</v>
      </c>
      <c r="HG71" s="90">
        <f t="shared" ca="1" si="467"/>
        <v>0</v>
      </c>
      <c r="HH71" s="90">
        <f t="shared" ca="1" si="467"/>
        <v>0</v>
      </c>
      <c r="HI71" s="90">
        <f t="shared" ca="1" si="467"/>
        <v>0</v>
      </c>
      <c r="HJ71" s="90">
        <f t="shared" ca="1" si="467"/>
        <v>0</v>
      </c>
      <c r="HK71" s="90">
        <f t="shared" ca="1" si="467"/>
        <v>0</v>
      </c>
      <c r="HL71" s="90">
        <f t="shared" ca="1" si="467"/>
        <v>0</v>
      </c>
      <c r="HM71" s="90">
        <f t="shared" ca="1" si="467"/>
        <v>0</v>
      </c>
      <c r="HN71" s="90">
        <f t="shared" ca="1" si="467"/>
        <v>0</v>
      </c>
      <c r="HO71" s="90">
        <f t="shared" ca="1" si="467"/>
        <v>0</v>
      </c>
      <c r="HP71" s="90">
        <f t="shared" ca="1" si="467"/>
        <v>0</v>
      </c>
      <c r="HQ71" s="90">
        <f t="shared" ca="1" si="467"/>
        <v>0</v>
      </c>
      <c r="HR71" s="90">
        <f t="shared" ca="1" si="467"/>
        <v>0</v>
      </c>
      <c r="HS71" s="90">
        <f t="shared" ca="1" si="467"/>
        <v>0</v>
      </c>
      <c r="HT71" s="90">
        <f t="shared" ca="1" si="467"/>
        <v>0</v>
      </c>
      <c r="HU71" s="90">
        <f t="shared" ca="1" si="467"/>
        <v>0</v>
      </c>
      <c r="HV71" s="92">
        <f t="shared" ca="1" si="467"/>
        <v>0</v>
      </c>
      <c r="HW71" s="90">
        <f t="shared" ca="1" si="467"/>
        <v>0</v>
      </c>
      <c r="HX71" s="90">
        <f t="shared" ca="1" si="467"/>
        <v>0</v>
      </c>
      <c r="HY71" s="90">
        <f t="shared" ca="1" si="467"/>
        <v>0</v>
      </c>
      <c r="HZ71" s="90">
        <f t="shared" ca="1" si="467"/>
        <v>0</v>
      </c>
      <c r="IA71" s="90">
        <f t="shared" ca="1" si="467"/>
        <v>0</v>
      </c>
      <c r="IB71" s="90">
        <f t="shared" ca="1" si="467"/>
        <v>0</v>
      </c>
      <c r="IC71" s="90">
        <f t="shared" ca="1" si="467"/>
        <v>0</v>
      </c>
      <c r="ID71" s="90">
        <f t="shared" ca="1" si="467"/>
        <v>0</v>
      </c>
      <c r="IE71" s="90">
        <f t="shared" ca="1" si="467"/>
        <v>0</v>
      </c>
      <c r="IF71" s="92">
        <f t="shared" ca="1" si="467"/>
        <v>0</v>
      </c>
      <c r="IG71" s="90">
        <f t="shared" ca="1" si="467"/>
        <v>0</v>
      </c>
      <c r="IH71" s="90">
        <f t="shared" ca="1" si="467"/>
        <v>0</v>
      </c>
      <c r="II71" s="90">
        <f t="shared" ca="1" si="467"/>
        <v>0</v>
      </c>
      <c r="IJ71" s="90">
        <f t="shared" ca="1" si="467"/>
        <v>0</v>
      </c>
      <c r="IK71" s="90">
        <f t="shared" ca="1" si="467"/>
        <v>0</v>
      </c>
      <c r="IL71" s="90">
        <f t="shared" ca="1" si="467"/>
        <v>0</v>
      </c>
      <c r="IM71" s="90">
        <f t="shared" ca="1" si="467"/>
        <v>0</v>
      </c>
      <c r="IN71" s="90">
        <f t="shared" ca="1" si="467"/>
        <v>0</v>
      </c>
      <c r="IO71" s="90">
        <f t="shared" ca="1" si="467"/>
        <v>0</v>
      </c>
      <c r="IP71" s="90">
        <f t="shared" ca="1" si="467"/>
        <v>0</v>
      </c>
      <c r="IQ71" s="90">
        <f t="shared" ca="1" si="467"/>
        <v>0</v>
      </c>
      <c r="IR71" s="90">
        <f t="shared" ca="1" si="467"/>
        <v>0</v>
      </c>
      <c r="IS71" s="90">
        <f t="shared" ca="1" si="467"/>
        <v>0</v>
      </c>
      <c r="IT71" s="90">
        <f t="shared" ca="1" si="467"/>
        <v>0</v>
      </c>
      <c r="IU71" s="90">
        <f t="shared" ca="1" si="467"/>
        <v>0</v>
      </c>
      <c r="IV71" s="90">
        <f t="shared" ca="1" si="467"/>
        <v>0</v>
      </c>
      <c r="IW71" s="90">
        <f t="shared" ca="1" si="467"/>
        <v>0</v>
      </c>
      <c r="IX71" s="90">
        <f t="shared" ca="1" si="467"/>
        <v>0</v>
      </c>
      <c r="IY71" s="92">
        <f t="shared" ca="1" si="467"/>
        <v>0</v>
      </c>
      <c r="IZ71" s="90">
        <f t="shared" ca="1" si="467"/>
        <v>0</v>
      </c>
      <c r="JA71" s="90">
        <f t="shared" ca="1" si="467"/>
        <v>0</v>
      </c>
      <c r="JB71" s="90">
        <f t="shared" ca="1" si="467"/>
        <v>0</v>
      </c>
      <c r="JC71" s="90">
        <f t="shared" ca="1" si="467"/>
        <v>0</v>
      </c>
      <c r="JD71" s="90">
        <f t="shared" ca="1" si="467"/>
        <v>0</v>
      </c>
      <c r="JE71" s="90">
        <f t="shared" ref="JE71:LP71" ca="1" si="468">$C71*JE$4</f>
        <v>0</v>
      </c>
      <c r="JF71" s="90">
        <f t="shared" ca="1" si="468"/>
        <v>0</v>
      </c>
      <c r="JG71" s="90">
        <f t="shared" ca="1" si="468"/>
        <v>0</v>
      </c>
      <c r="JH71" s="90">
        <f t="shared" ca="1" si="468"/>
        <v>0</v>
      </c>
      <c r="JI71" s="90">
        <f t="shared" ca="1" si="468"/>
        <v>0</v>
      </c>
      <c r="JJ71" s="90">
        <f t="shared" ca="1" si="468"/>
        <v>0</v>
      </c>
      <c r="JK71" s="90">
        <f t="shared" ca="1" si="468"/>
        <v>0</v>
      </c>
      <c r="JL71" s="90">
        <f t="shared" ca="1" si="468"/>
        <v>0</v>
      </c>
      <c r="JM71" s="90">
        <f t="shared" ca="1" si="468"/>
        <v>0</v>
      </c>
      <c r="JN71" s="90">
        <f t="shared" ca="1" si="468"/>
        <v>0</v>
      </c>
      <c r="JO71" s="90">
        <f t="shared" ca="1" si="468"/>
        <v>0</v>
      </c>
      <c r="JP71" s="90">
        <f t="shared" ca="1" si="468"/>
        <v>0</v>
      </c>
      <c r="JQ71" s="90">
        <f t="shared" ca="1" si="468"/>
        <v>0</v>
      </c>
      <c r="JR71" s="90">
        <f t="shared" ca="1" si="468"/>
        <v>0</v>
      </c>
      <c r="JS71" s="90">
        <f t="shared" ca="1" si="468"/>
        <v>0</v>
      </c>
      <c r="JT71" s="92">
        <f t="shared" ca="1" si="468"/>
        <v>0</v>
      </c>
      <c r="JU71" s="90">
        <f t="shared" ca="1" si="468"/>
        <v>0</v>
      </c>
      <c r="JV71" s="90">
        <f t="shared" ca="1" si="468"/>
        <v>0</v>
      </c>
      <c r="JW71" s="90">
        <f t="shared" ca="1" si="468"/>
        <v>0</v>
      </c>
      <c r="JX71" s="90">
        <f t="shared" ca="1" si="468"/>
        <v>0</v>
      </c>
      <c r="JY71" s="90">
        <f t="shared" ca="1" si="468"/>
        <v>0</v>
      </c>
      <c r="JZ71" s="90">
        <f t="shared" ca="1" si="468"/>
        <v>0</v>
      </c>
      <c r="KA71" s="90">
        <f t="shared" ca="1" si="468"/>
        <v>0</v>
      </c>
      <c r="KB71" s="90">
        <f t="shared" ca="1" si="468"/>
        <v>0</v>
      </c>
      <c r="KC71" s="90">
        <f t="shared" ca="1" si="468"/>
        <v>0</v>
      </c>
      <c r="KD71" s="90">
        <f t="shared" ca="1" si="468"/>
        <v>0</v>
      </c>
      <c r="KE71" s="90">
        <f t="shared" ca="1" si="468"/>
        <v>0</v>
      </c>
      <c r="KF71" s="90">
        <f t="shared" ca="1" si="468"/>
        <v>0</v>
      </c>
      <c r="KG71" s="90">
        <f t="shared" ca="1" si="468"/>
        <v>0</v>
      </c>
      <c r="KH71" s="90">
        <f t="shared" ca="1" si="468"/>
        <v>0</v>
      </c>
      <c r="KI71" s="90">
        <f t="shared" ca="1" si="468"/>
        <v>0</v>
      </c>
      <c r="KJ71" s="90">
        <f t="shared" ca="1" si="468"/>
        <v>0</v>
      </c>
      <c r="KK71" s="90">
        <f t="shared" ca="1" si="468"/>
        <v>0</v>
      </c>
      <c r="KL71" s="90">
        <f t="shared" ca="1" si="468"/>
        <v>0</v>
      </c>
      <c r="KM71" s="90">
        <f t="shared" ca="1" si="468"/>
        <v>0</v>
      </c>
      <c r="KN71" s="90">
        <f t="shared" ca="1" si="468"/>
        <v>0</v>
      </c>
      <c r="KO71" s="90">
        <f t="shared" ca="1" si="468"/>
        <v>0</v>
      </c>
      <c r="KP71" s="90">
        <f t="shared" ca="1" si="468"/>
        <v>0</v>
      </c>
      <c r="KQ71" s="90">
        <f t="shared" ca="1" si="468"/>
        <v>0</v>
      </c>
      <c r="KR71" s="90">
        <f t="shared" ca="1" si="468"/>
        <v>0</v>
      </c>
      <c r="KS71" s="90">
        <f t="shared" ca="1" si="468"/>
        <v>0</v>
      </c>
      <c r="KT71" s="90">
        <f t="shared" ca="1" si="468"/>
        <v>0</v>
      </c>
      <c r="KU71" s="90">
        <f t="shared" ca="1" si="468"/>
        <v>0</v>
      </c>
      <c r="KV71" s="90">
        <f t="shared" ca="1" si="468"/>
        <v>0</v>
      </c>
      <c r="KW71" s="90">
        <f t="shared" ca="1" si="468"/>
        <v>0</v>
      </c>
      <c r="KX71" s="90">
        <f t="shared" ca="1" si="468"/>
        <v>0</v>
      </c>
      <c r="KY71" s="90">
        <f t="shared" ca="1" si="468"/>
        <v>0</v>
      </c>
      <c r="KZ71" s="90">
        <f t="shared" ca="1" si="468"/>
        <v>0</v>
      </c>
      <c r="LA71" s="90">
        <f t="shared" ca="1" si="468"/>
        <v>0</v>
      </c>
      <c r="LB71" s="90">
        <f t="shared" ca="1" si="468"/>
        <v>0</v>
      </c>
      <c r="LC71" s="90">
        <f t="shared" ca="1" si="468"/>
        <v>0</v>
      </c>
      <c r="LD71" s="90">
        <f t="shared" ca="1" si="468"/>
        <v>0</v>
      </c>
      <c r="LE71" s="90">
        <f t="shared" ca="1" si="468"/>
        <v>0</v>
      </c>
      <c r="LF71" s="90">
        <f t="shared" ca="1" si="468"/>
        <v>0</v>
      </c>
      <c r="LG71" s="90">
        <f t="shared" ca="1" si="468"/>
        <v>0</v>
      </c>
      <c r="LH71" s="90">
        <f t="shared" ca="1" si="468"/>
        <v>0</v>
      </c>
      <c r="LI71" s="90">
        <f t="shared" ca="1" si="468"/>
        <v>0</v>
      </c>
      <c r="LJ71" s="90">
        <f t="shared" ca="1" si="468"/>
        <v>0</v>
      </c>
      <c r="LK71" s="90">
        <f t="shared" ca="1" si="468"/>
        <v>0</v>
      </c>
      <c r="LL71" s="90">
        <f t="shared" ca="1" si="468"/>
        <v>0</v>
      </c>
      <c r="LM71" s="92">
        <f t="shared" ca="1" si="468"/>
        <v>0</v>
      </c>
      <c r="LN71" s="90">
        <f t="shared" ca="1" si="468"/>
        <v>0</v>
      </c>
      <c r="LO71" s="90">
        <f t="shared" ca="1" si="468"/>
        <v>0</v>
      </c>
      <c r="LP71" s="90">
        <f t="shared" ca="1" si="468"/>
        <v>0</v>
      </c>
      <c r="LQ71" s="90">
        <f t="shared" ref="LQ71:NI71" ca="1" si="469">$C71*LQ$4</f>
        <v>0</v>
      </c>
      <c r="LR71" s="90">
        <f t="shared" ca="1" si="469"/>
        <v>0</v>
      </c>
      <c r="LS71" s="92">
        <f t="shared" ca="1" si="469"/>
        <v>0</v>
      </c>
      <c r="LT71" s="90">
        <f t="shared" ca="1" si="469"/>
        <v>0</v>
      </c>
      <c r="LU71" s="90">
        <f t="shared" ca="1" si="469"/>
        <v>0</v>
      </c>
      <c r="LV71" s="90">
        <f t="shared" ca="1" si="469"/>
        <v>0</v>
      </c>
      <c r="LW71" s="90">
        <f t="shared" ca="1" si="469"/>
        <v>0</v>
      </c>
      <c r="LX71" s="90">
        <f t="shared" ca="1" si="469"/>
        <v>0</v>
      </c>
      <c r="LY71" s="90">
        <f t="shared" ca="1" si="469"/>
        <v>0</v>
      </c>
      <c r="LZ71" s="90">
        <f t="shared" ca="1" si="469"/>
        <v>0</v>
      </c>
      <c r="MA71" s="90">
        <f t="shared" ca="1" si="469"/>
        <v>0</v>
      </c>
      <c r="MB71" s="90">
        <f t="shared" ca="1" si="469"/>
        <v>0</v>
      </c>
      <c r="MC71" s="90">
        <f t="shared" ca="1" si="469"/>
        <v>0</v>
      </c>
      <c r="MD71" s="90">
        <f t="shared" ca="1" si="469"/>
        <v>0</v>
      </c>
      <c r="ME71" s="90">
        <f t="shared" ca="1" si="469"/>
        <v>0</v>
      </c>
      <c r="MF71" s="90">
        <f t="shared" ca="1" si="469"/>
        <v>0</v>
      </c>
      <c r="MG71" s="92">
        <f t="shared" ca="1" si="469"/>
        <v>0</v>
      </c>
      <c r="MH71" s="90">
        <f t="shared" ca="1" si="469"/>
        <v>0</v>
      </c>
      <c r="MI71" s="90">
        <f t="shared" ca="1" si="469"/>
        <v>0</v>
      </c>
      <c r="MJ71" s="90">
        <f t="shared" ca="1" si="469"/>
        <v>0</v>
      </c>
      <c r="MK71" s="90">
        <f t="shared" ca="1" si="469"/>
        <v>0</v>
      </c>
      <c r="ML71" s="90">
        <f t="shared" ca="1" si="469"/>
        <v>0</v>
      </c>
      <c r="MM71" s="90">
        <f t="shared" ca="1" si="469"/>
        <v>0</v>
      </c>
      <c r="MN71" s="90">
        <f t="shared" ca="1" si="469"/>
        <v>0</v>
      </c>
      <c r="MO71" s="90">
        <f t="shared" ca="1" si="469"/>
        <v>0</v>
      </c>
      <c r="MP71" s="90">
        <f t="shared" ca="1" si="469"/>
        <v>0</v>
      </c>
      <c r="MQ71" s="90">
        <f t="shared" ca="1" si="469"/>
        <v>0</v>
      </c>
      <c r="MR71" s="90">
        <f t="shared" ca="1" si="469"/>
        <v>0</v>
      </c>
      <c r="MS71" s="90">
        <f t="shared" ca="1" si="469"/>
        <v>0</v>
      </c>
      <c r="MT71" s="90">
        <f t="shared" ca="1" si="469"/>
        <v>0</v>
      </c>
      <c r="MU71" s="90">
        <f t="shared" ca="1" si="469"/>
        <v>0</v>
      </c>
      <c r="MV71" s="90">
        <f t="shared" ca="1" si="469"/>
        <v>0</v>
      </c>
      <c r="MW71" s="90">
        <f t="shared" ca="1" si="469"/>
        <v>0</v>
      </c>
      <c r="MX71" s="90">
        <f t="shared" ca="1" si="469"/>
        <v>0</v>
      </c>
      <c r="MY71" s="90">
        <f t="shared" ca="1" si="469"/>
        <v>0</v>
      </c>
      <c r="MZ71" s="90">
        <f t="shared" ca="1" si="469"/>
        <v>0</v>
      </c>
      <c r="NA71" s="90">
        <f t="shared" ca="1" si="469"/>
        <v>0</v>
      </c>
      <c r="NB71" s="90">
        <f t="shared" ca="1" si="469"/>
        <v>0</v>
      </c>
      <c r="NC71" s="92">
        <f t="shared" ca="1" si="469"/>
        <v>0</v>
      </c>
      <c r="ND71" s="90">
        <f t="shared" ca="1" si="469"/>
        <v>0</v>
      </c>
      <c r="NE71" s="90">
        <f t="shared" ca="1" si="469"/>
        <v>0</v>
      </c>
      <c r="NF71" s="90">
        <f t="shared" ca="1" si="469"/>
        <v>0</v>
      </c>
      <c r="NG71" s="90">
        <f t="shared" ca="1" si="469"/>
        <v>0</v>
      </c>
      <c r="NH71" s="90">
        <f t="shared" ca="1" si="469"/>
        <v>0</v>
      </c>
      <c r="NI71" s="90">
        <f t="shared" ca="1" si="469"/>
        <v>0</v>
      </c>
      <c r="NJ71" s="93">
        <f t="shared" ca="1" si="159"/>
        <v>0</v>
      </c>
      <c r="NK71" s="94">
        <f t="shared" ca="1" si="455"/>
        <v>0</v>
      </c>
    </row>
    <row r="72" spans="1:375" x14ac:dyDescent="0.25">
      <c r="A72" s="199">
        <v>90341</v>
      </c>
      <c r="B72" s="96" t="s">
        <v>617</v>
      </c>
      <c r="C72" s="90">
        <f ca="1">IFERROR(HLOOKUP($A72,Náklady_2018!$D$1:$MN$27,24,FALSE),0)</f>
        <v>741039.39999999991</v>
      </c>
      <c r="D72" s="19"/>
      <c r="E72" s="19"/>
      <c r="F72" s="91" t="str">
        <f>F4</f>
        <v>FTE</v>
      </c>
      <c r="G72" s="92">
        <f t="shared" ca="1" si="58"/>
        <v>71703.332069020049</v>
      </c>
      <c r="H72" s="90">
        <f ca="1">$C72*H$4</f>
        <v>0</v>
      </c>
      <c r="I72" s="90">
        <f t="shared" ref="I72:BT72" ca="1" si="470">$C72*I$4</f>
        <v>0</v>
      </c>
      <c r="J72" s="90">
        <f t="shared" ca="1" si="470"/>
        <v>4697.9560333241097</v>
      </c>
      <c r="K72" s="90">
        <f t="shared" ca="1" si="470"/>
        <v>0</v>
      </c>
      <c r="L72" s="90">
        <f t="shared" ca="1" si="470"/>
        <v>0</v>
      </c>
      <c r="M72" s="90">
        <f t="shared" ca="1" si="470"/>
        <v>0</v>
      </c>
      <c r="N72" s="90">
        <f t="shared" ca="1" si="470"/>
        <v>6829.0631349567129</v>
      </c>
      <c r="O72" s="90">
        <f t="shared" ca="1" si="470"/>
        <v>0</v>
      </c>
      <c r="P72" s="90">
        <f t="shared" ca="1" si="470"/>
        <v>0</v>
      </c>
      <c r="Q72" s="90">
        <f t="shared" ca="1" si="470"/>
        <v>0</v>
      </c>
      <c r="R72" s="90">
        <f t="shared" ca="1" si="470"/>
        <v>0</v>
      </c>
      <c r="S72" s="90">
        <f t="shared" ca="1" si="470"/>
        <v>5020.1852858046414</v>
      </c>
      <c r="T72" s="90">
        <f t="shared" ca="1" si="470"/>
        <v>0</v>
      </c>
      <c r="U72" s="90">
        <f t="shared" ca="1" si="470"/>
        <v>0</v>
      </c>
      <c r="V72" s="90">
        <f t="shared" ca="1" si="470"/>
        <v>3416.3624155038146</v>
      </c>
      <c r="W72" s="90">
        <f t="shared" ca="1" si="470"/>
        <v>5990.5347392971498</v>
      </c>
      <c r="X72" s="90">
        <f t="shared" ca="1" si="470"/>
        <v>0</v>
      </c>
      <c r="Y72" s="90">
        <f t="shared" ca="1" si="470"/>
        <v>0</v>
      </c>
      <c r="Z72" s="90">
        <f t="shared" ca="1" si="470"/>
        <v>0</v>
      </c>
      <c r="AA72" s="90">
        <f t="shared" ca="1" si="470"/>
        <v>5664.6437907657037</v>
      </c>
      <c r="AB72" s="90">
        <f t="shared" ca="1" si="470"/>
        <v>0</v>
      </c>
      <c r="AC72" s="90">
        <f t="shared" ca="1" si="470"/>
        <v>0</v>
      </c>
      <c r="AD72" s="90">
        <f t="shared" ca="1" si="470"/>
        <v>32230.248640154958</v>
      </c>
      <c r="AE72" s="90">
        <f t="shared" ca="1" si="470"/>
        <v>0</v>
      </c>
      <c r="AF72" s="90">
        <f t="shared" ca="1" si="470"/>
        <v>0</v>
      </c>
      <c r="AG72" s="90">
        <f t="shared" ca="1" si="470"/>
        <v>0</v>
      </c>
      <c r="AH72" s="90">
        <f t="shared" ca="1" si="470"/>
        <v>0</v>
      </c>
      <c r="AI72" s="90">
        <f t="shared" ca="1" si="470"/>
        <v>0</v>
      </c>
      <c r="AJ72" s="90">
        <f t="shared" ca="1" si="470"/>
        <v>0</v>
      </c>
      <c r="AK72" s="90">
        <f t="shared" ca="1" si="470"/>
        <v>0</v>
      </c>
      <c r="AL72" s="90">
        <f t="shared" ca="1" si="470"/>
        <v>0</v>
      </c>
      <c r="AM72" s="90">
        <f t="shared" ca="1" si="470"/>
        <v>0</v>
      </c>
      <c r="AN72" s="90">
        <f t="shared" ca="1" si="470"/>
        <v>0</v>
      </c>
      <c r="AO72" s="90">
        <f t="shared" ca="1" si="470"/>
        <v>0</v>
      </c>
      <c r="AP72" s="90">
        <f t="shared" ca="1" si="470"/>
        <v>0</v>
      </c>
      <c r="AQ72" s="90">
        <f t="shared" ca="1" si="470"/>
        <v>0</v>
      </c>
      <c r="AR72" s="90">
        <f t="shared" ca="1" si="470"/>
        <v>0</v>
      </c>
      <c r="AS72" s="90">
        <f t="shared" ca="1" si="470"/>
        <v>0</v>
      </c>
      <c r="AT72" s="90">
        <f t="shared" ca="1" si="470"/>
        <v>4090.1144888721983</v>
      </c>
      <c r="AU72" s="90">
        <f t="shared" ca="1" si="470"/>
        <v>0</v>
      </c>
      <c r="AV72" s="90">
        <f t="shared" ca="1" si="470"/>
        <v>0</v>
      </c>
      <c r="AW72" s="90">
        <f t="shared" ca="1" si="470"/>
        <v>0</v>
      </c>
      <c r="AX72" s="90">
        <f t="shared" ca="1" si="470"/>
        <v>3764.2235403407517</v>
      </c>
      <c r="AY72" s="90">
        <f t="shared" ca="1" si="470"/>
        <v>0</v>
      </c>
      <c r="AZ72" s="90">
        <f t="shared" ca="1" si="470"/>
        <v>0</v>
      </c>
      <c r="BA72" s="90">
        <f t="shared" ca="1" si="470"/>
        <v>0</v>
      </c>
      <c r="BB72" s="90">
        <f t="shared" ca="1" si="470"/>
        <v>0</v>
      </c>
      <c r="BC72" s="90">
        <f t="shared" ca="1" si="470"/>
        <v>0</v>
      </c>
      <c r="BD72" s="92">
        <f t="shared" ca="1" si="59"/>
        <v>64515.422721073643</v>
      </c>
      <c r="BE72" s="90">
        <f t="shared" ca="1" si="470"/>
        <v>0</v>
      </c>
      <c r="BF72" s="90">
        <f t="shared" ca="1" si="470"/>
        <v>7524.7853846305879</v>
      </c>
      <c r="BG72" s="90">
        <f t="shared" ca="1" si="470"/>
        <v>0</v>
      </c>
      <c r="BH72" s="90">
        <f t="shared" ca="1" si="470"/>
        <v>0</v>
      </c>
      <c r="BI72" s="90">
        <f t="shared" ca="1" si="470"/>
        <v>5071.4490305174522</v>
      </c>
      <c r="BJ72" s="90">
        <f t="shared" ca="1" si="470"/>
        <v>0</v>
      </c>
      <c r="BK72" s="90">
        <f t="shared" ca="1" si="470"/>
        <v>0</v>
      </c>
      <c r="BL72" s="90">
        <f t="shared" ca="1" si="470"/>
        <v>0</v>
      </c>
      <c r="BM72" s="90">
        <f t="shared" ca="1" si="470"/>
        <v>0</v>
      </c>
      <c r="BN72" s="90">
        <f t="shared" ca="1" si="470"/>
        <v>6301.778903624936</v>
      </c>
      <c r="BO72" s="90">
        <f t="shared" ca="1" si="470"/>
        <v>0</v>
      </c>
      <c r="BP72" s="90">
        <f t="shared" ca="1" si="470"/>
        <v>0</v>
      </c>
      <c r="BQ72" s="90">
        <f t="shared" ca="1" si="470"/>
        <v>0</v>
      </c>
      <c r="BR72" s="90">
        <f t="shared" ca="1" si="470"/>
        <v>4046.174136261217</v>
      </c>
      <c r="BS72" s="90">
        <f t="shared" ca="1" si="470"/>
        <v>0</v>
      </c>
      <c r="BT72" s="90">
        <f t="shared" ca="1" si="470"/>
        <v>0</v>
      </c>
      <c r="BU72" s="90">
        <f t="shared" ref="BU72:CF72" ca="1" si="471">$C72*BU$4</f>
        <v>0</v>
      </c>
      <c r="BV72" s="90">
        <f t="shared" ca="1" si="471"/>
        <v>3295.5264458236156</v>
      </c>
      <c r="BW72" s="90">
        <f t="shared" ca="1" si="471"/>
        <v>0</v>
      </c>
      <c r="BX72" s="90">
        <f t="shared" ca="1" si="471"/>
        <v>0</v>
      </c>
      <c r="BY72" s="90">
        <f t="shared" ca="1" si="471"/>
        <v>35485.496429418505</v>
      </c>
      <c r="BZ72" s="90">
        <f t="shared" ca="1" si="471"/>
        <v>0</v>
      </c>
      <c r="CA72" s="90">
        <f t="shared" ca="1" si="471"/>
        <v>0</v>
      </c>
      <c r="CB72" s="90">
        <f t="shared" ca="1" si="471"/>
        <v>0</v>
      </c>
      <c r="CC72" s="90">
        <f t="shared" ca="1" si="471"/>
        <v>2790.2123907973278</v>
      </c>
      <c r="CD72" s="90">
        <f t="shared" ca="1" si="471"/>
        <v>0</v>
      </c>
      <c r="CE72" s="90">
        <f t="shared" ca="1" si="471"/>
        <v>0</v>
      </c>
      <c r="CF72" s="90">
        <f t="shared" ca="1" si="471"/>
        <v>0</v>
      </c>
      <c r="CG72" s="92">
        <f t="shared" ca="1" si="138"/>
        <v>24888.548058070122</v>
      </c>
      <c r="CH72" s="90">
        <f t="shared" ref="CH72:CX72" ca="1" si="472">$C72*CH$4</f>
        <v>0</v>
      </c>
      <c r="CI72" s="90">
        <f t="shared" ca="1" si="472"/>
        <v>1812.5395452029886</v>
      </c>
      <c r="CJ72" s="90">
        <f t="shared" ca="1" si="472"/>
        <v>2705.9933816262796</v>
      </c>
      <c r="CK72" s="90">
        <f t="shared" ca="1" si="472"/>
        <v>2259.266463414634</v>
      </c>
      <c r="CL72" s="90">
        <f t="shared" ca="1" si="472"/>
        <v>2105.4752292761987</v>
      </c>
      <c r="CM72" s="90">
        <f t="shared" ca="1" si="472"/>
        <v>1900.4202504249517</v>
      </c>
      <c r="CN72" s="90">
        <f t="shared" ca="1" si="472"/>
        <v>743.324298335771</v>
      </c>
      <c r="CO72" s="90">
        <f t="shared" ca="1" si="472"/>
        <v>3555.50686543859</v>
      </c>
      <c r="CP72" s="90">
        <f t="shared" ca="1" si="472"/>
        <v>1629.4547426572321</v>
      </c>
      <c r="CQ72" s="90">
        <f t="shared" ca="1" si="472"/>
        <v>1603.822870300826</v>
      </c>
      <c r="CR72" s="90">
        <f t="shared" ca="1" si="472"/>
        <v>1266.9468336166344</v>
      </c>
      <c r="CS72" s="90">
        <f t="shared" ca="1" si="472"/>
        <v>1409.7529796023246</v>
      </c>
      <c r="CT72" s="90">
        <f t="shared" ca="1" si="472"/>
        <v>3896.0445981736971</v>
      </c>
      <c r="CU72" s="90">
        <f t="shared" ca="1" si="472"/>
        <v>0</v>
      </c>
      <c r="CV72" s="90">
        <f t="shared" ca="1" si="472"/>
        <v>0</v>
      </c>
      <c r="CW72" s="90">
        <f t="shared" ca="1" si="472"/>
        <v>0</v>
      </c>
      <c r="CX72" s="90">
        <f t="shared" ca="1" si="472"/>
        <v>0</v>
      </c>
      <c r="CY72" s="92">
        <f t="shared" ca="1" si="140"/>
        <v>51754.411983634433</v>
      </c>
      <c r="CZ72" s="90">
        <f t="shared" ref="CZ72:DU72" ca="1" si="473">$C72*CZ$4</f>
        <v>0</v>
      </c>
      <c r="DA72" s="90">
        <f t="shared" ca="1" si="473"/>
        <v>8110.6567527770085</v>
      </c>
      <c r="DB72" s="90">
        <f t="shared" ca="1" si="473"/>
        <v>3972.9402152429138</v>
      </c>
      <c r="DC72" s="90">
        <f t="shared" ca="1" si="473"/>
        <v>5836.7435051587145</v>
      </c>
      <c r="DD72" s="90">
        <f t="shared" ca="1" si="473"/>
        <v>0</v>
      </c>
      <c r="DE72" s="90">
        <f t="shared" ca="1" si="473"/>
        <v>0</v>
      </c>
      <c r="DF72" s="90">
        <f t="shared" ca="1" si="473"/>
        <v>0</v>
      </c>
      <c r="DG72" s="90">
        <f t="shared" ca="1" si="473"/>
        <v>0</v>
      </c>
      <c r="DH72" s="90">
        <f t="shared" ca="1" si="473"/>
        <v>2757.2571263390914</v>
      </c>
      <c r="DI72" s="90">
        <f t="shared" ca="1" si="473"/>
        <v>10175.853325493143</v>
      </c>
      <c r="DJ72" s="90">
        <f t="shared" ca="1" si="473"/>
        <v>0</v>
      </c>
      <c r="DK72" s="90">
        <f t="shared" ca="1" si="473"/>
        <v>0</v>
      </c>
      <c r="DL72" s="90">
        <f t="shared" ca="1" si="473"/>
        <v>0</v>
      </c>
      <c r="DM72" s="90">
        <f t="shared" ca="1" si="473"/>
        <v>0</v>
      </c>
      <c r="DN72" s="90">
        <f t="shared" ca="1" si="473"/>
        <v>5056.8022463137922</v>
      </c>
      <c r="DO72" s="90">
        <f t="shared" ca="1" si="473"/>
        <v>0</v>
      </c>
      <c r="DP72" s="90">
        <f t="shared" ca="1" si="473"/>
        <v>0</v>
      </c>
      <c r="DQ72" s="90">
        <f t="shared" ca="1" si="473"/>
        <v>4928.6428845317632</v>
      </c>
      <c r="DR72" s="90">
        <f t="shared" ca="1" si="473"/>
        <v>1501.2953808752025</v>
      </c>
      <c r="DS72" s="90">
        <f t="shared" ca="1" si="473"/>
        <v>2731.6252539826855</v>
      </c>
      <c r="DT72" s="90">
        <f t="shared" ca="1" si="473"/>
        <v>3918.0147744791871</v>
      </c>
      <c r="DU72" s="90">
        <f t="shared" ca="1" si="473"/>
        <v>2764.5805184409219</v>
      </c>
      <c r="DV72" s="92">
        <f t="shared" ca="1" si="60"/>
        <v>26199.43524429774</v>
      </c>
      <c r="DW72" s="90">
        <f t="shared" ref="DW72:EA72" ca="1" si="474">$C72*DW$4</f>
        <v>0</v>
      </c>
      <c r="DX72" s="90">
        <f t="shared" ca="1" si="474"/>
        <v>8227.8310264062929</v>
      </c>
      <c r="DY72" s="90">
        <f t="shared" ca="1" si="474"/>
        <v>9703.4945349250902</v>
      </c>
      <c r="DZ72" s="90">
        <f t="shared" ca="1" si="474"/>
        <v>8268.1096829663584</v>
      </c>
      <c r="EA72" s="90">
        <f t="shared" ca="1" si="474"/>
        <v>0</v>
      </c>
      <c r="EB72" s="92">
        <f t="shared" ca="1" si="61"/>
        <v>64632.596994702923</v>
      </c>
      <c r="EC72" s="90">
        <f t="shared" ref="EC72:FD72" ca="1" si="475">$C72*EC$4</f>
        <v>0</v>
      </c>
      <c r="ED72" s="90">
        <f t="shared" ca="1" si="475"/>
        <v>4525.856318931098</v>
      </c>
      <c r="EE72" s="90">
        <f t="shared" ca="1" si="475"/>
        <v>2779.2273026445823</v>
      </c>
      <c r="EF72" s="90">
        <f t="shared" ca="1" si="475"/>
        <v>4097.4378809740283</v>
      </c>
      <c r="EG72" s="90">
        <f t="shared" ca="1" si="475"/>
        <v>2980.6205854449145</v>
      </c>
      <c r="EH72" s="90">
        <f t="shared" ca="1" si="475"/>
        <v>4921.3194924299323</v>
      </c>
      <c r="EI72" s="90">
        <f t="shared" ca="1" si="475"/>
        <v>3844.7808534608844</v>
      </c>
      <c r="EJ72" s="90">
        <f t="shared" ca="1" si="475"/>
        <v>4562.4732794402498</v>
      </c>
      <c r="EK72" s="90">
        <f t="shared" ca="1" si="475"/>
        <v>2596.1425000988256</v>
      </c>
      <c r="EL72" s="90">
        <f t="shared" ca="1" si="475"/>
        <v>3401.7156313001537</v>
      </c>
      <c r="EM72" s="90">
        <f t="shared" ca="1" si="475"/>
        <v>1607.484566351741</v>
      </c>
      <c r="EN72" s="90">
        <f t="shared" ca="1" si="475"/>
        <v>2398.4109133494089</v>
      </c>
      <c r="EO72" s="90">
        <f t="shared" ca="1" si="475"/>
        <v>4057.1592244139624</v>
      </c>
      <c r="EP72" s="90">
        <f t="shared" ca="1" si="475"/>
        <v>0</v>
      </c>
      <c r="EQ72" s="90">
        <f t="shared" ca="1" si="475"/>
        <v>0</v>
      </c>
      <c r="ER72" s="90">
        <f t="shared" ca="1" si="475"/>
        <v>0</v>
      </c>
      <c r="ES72" s="90">
        <f t="shared" ca="1" si="475"/>
        <v>1937.0372109341029</v>
      </c>
      <c r="ET72" s="90">
        <f t="shared" ca="1" si="475"/>
        <v>7198.8944360991427</v>
      </c>
      <c r="EU72" s="90">
        <f t="shared" ca="1" si="475"/>
        <v>0</v>
      </c>
      <c r="EV72" s="90">
        <f t="shared" ca="1" si="475"/>
        <v>0</v>
      </c>
      <c r="EW72" s="90">
        <f t="shared" ca="1" si="475"/>
        <v>13724.0367988299</v>
      </c>
      <c r="EX72" s="90">
        <f t="shared" ca="1" si="475"/>
        <v>0</v>
      </c>
      <c r="EY72" s="90">
        <f t="shared" ca="1" si="475"/>
        <v>0</v>
      </c>
      <c r="EZ72" s="90">
        <f t="shared" ca="1" si="475"/>
        <v>0</v>
      </c>
      <c r="FA72" s="90">
        <f t="shared" ca="1" si="475"/>
        <v>0</v>
      </c>
      <c r="FB72" s="90">
        <f t="shared" ca="1" si="475"/>
        <v>0</v>
      </c>
      <c r="FC72" s="90">
        <f t="shared" ca="1" si="475"/>
        <v>0</v>
      </c>
      <c r="FD72" s="90">
        <f t="shared" ca="1" si="475"/>
        <v>0</v>
      </c>
      <c r="FE72" s="92">
        <f t="shared" ca="1" si="62"/>
        <v>21047.428900660154</v>
      </c>
      <c r="FF72" s="90">
        <f t="shared" ref="FF72:FV72" ca="1" si="476">$C72*FF$4</f>
        <v>0</v>
      </c>
      <c r="FG72" s="90">
        <f t="shared" ca="1" si="476"/>
        <v>3156.3819958888403</v>
      </c>
      <c r="FH72" s="90">
        <f t="shared" ca="1" si="476"/>
        <v>0</v>
      </c>
      <c r="FI72" s="90">
        <f t="shared" ca="1" si="476"/>
        <v>0</v>
      </c>
      <c r="FJ72" s="90">
        <f t="shared" ca="1" si="476"/>
        <v>2826.8293513064787</v>
      </c>
      <c r="FK72" s="90">
        <f t="shared" ca="1" si="476"/>
        <v>0</v>
      </c>
      <c r="FL72" s="90">
        <f t="shared" ca="1" si="476"/>
        <v>2651.0679408625529</v>
      </c>
      <c r="FM72" s="90">
        <f t="shared" ca="1" si="476"/>
        <v>3485.9346404712019</v>
      </c>
      <c r="FN72" s="90">
        <f t="shared" ca="1" si="476"/>
        <v>0</v>
      </c>
      <c r="FO72" s="90">
        <f t="shared" ca="1" si="476"/>
        <v>3277.2179655690393</v>
      </c>
      <c r="FP72" s="90">
        <f t="shared" ca="1" si="476"/>
        <v>0</v>
      </c>
      <c r="FQ72" s="90">
        <f t="shared" ca="1" si="476"/>
        <v>0</v>
      </c>
      <c r="FR72" s="90">
        <f t="shared" ca="1" si="476"/>
        <v>0</v>
      </c>
      <c r="FS72" s="90">
        <f t="shared" ca="1" si="476"/>
        <v>5649.9970065620428</v>
      </c>
      <c r="FT72" s="90">
        <f t="shared" ca="1" si="476"/>
        <v>0</v>
      </c>
      <c r="FU72" s="90">
        <f t="shared" ca="1" si="476"/>
        <v>0</v>
      </c>
      <c r="FV72" s="90">
        <f t="shared" ca="1" si="476"/>
        <v>0</v>
      </c>
      <c r="FW72" s="92">
        <f t="shared" ca="1" si="63"/>
        <v>113380.75652053603</v>
      </c>
      <c r="FX72" s="90">
        <f t="shared" ref="FX72:GR72" ca="1" si="477">$C72*FX$4</f>
        <v>0</v>
      </c>
      <c r="FY72" s="90">
        <f t="shared" ca="1" si="477"/>
        <v>2259.266463414634</v>
      </c>
      <c r="FZ72" s="90">
        <f t="shared" ca="1" si="477"/>
        <v>4276.86098746887</v>
      </c>
      <c r="GA72" s="90">
        <f t="shared" ca="1" si="477"/>
        <v>0</v>
      </c>
      <c r="GB72" s="90">
        <f t="shared" ca="1" si="477"/>
        <v>4027.8656560066406</v>
      </c>
      <c r="GC72" s="90">
        <f t="shared" ca="1" si="477"/>
        <v>0</v>
      </c>
      <c r="GD72" s="90">
        <f t="shared" ca="1" si="477"/>
        <v>3709.2980995770254</v>
      </c>
      <c r="GE72" s="90">
        <f t="shared" ca="1" si="477"/>
        <v>9355.6334100881522</v>
      </c>
      <c r="GF72" s="90">
        <f t="shared" ca="1" si="477"/>
        <v>483.34387872079691</v>
      </c>
      <c r="GG72" s="90">
        <f t="shared" ca="1" si="477"/>
        <v>87492.565440566075</v>
      </c>
      <c r="GH72" s="90">
        <f t="shared" ca="1" si="477"/>
        <v>0</v>
      </c>
      <c r="GI72" s="90">
        <f t="shared" ca="1" si="477"/>
        <v>0</v>
      </c>
      <c r="GJ72" s="90">
        <f t="shared" ca="1" si="477"/>
        <v>0</v>
      </c>
      <c r="GK72" s="90">
        <f t="shared" ca="1" si="477"/>
        <v>0</v>
      </c>
      <c r="GL72" s="90">
        <f t="shared" ca="1" si="477"/>
        <v>0</v>
      </c>
      <c r="GM72" s="90">
        <f t="shared" ca="1" si="477"/>
        <v>0</v>
      </c>
      <c r="GN72" s="90">
        <f t="shared" ca="1" si="477"/>
        <v>0</v>
      </c>
      <c r="GO72" s="90">
        <f t="shared" ca="1" si="477"/>
        <v>1775.9225846938371</v>
      </c>
      <c r="GP72" s="90">
        <f t="shared" ca="1" si="477"/>
        <v>0</v>
      </c>
      <c r="GQ72" s="90">
        <f t="shared" ca="1" si="477"/>
        <v>0</v>
      </c>
      <c r="GR72" s="90">
        <f t="shared" ca="1" si="477"/>
        <v>0</v>
      </c>
      <c r="GS72" s="92">
        <f t="shared" ca="1" si="64"/>
        <v>24654.199510811559</v>
      </c>
      <c r="GT72" s="90">
        <f t="shared" ref="GT72:HD72" ca="1" si="478">$C72*GT$4</f>
        <v>0</v>
      </c>
      <c r="GU72" s="90">
        <f t="shared" ca="1" si="478"/>
        <v>5463.2505079653711</v>
      </c>
      <c r="GV72" s="90">
        <f t="shared" ca="1" si="478"/>
        <v>5045.8171581610468</v>
      </c>
      <c r="GW72" s="90">
        <f t="shared" ca="1" si="478"/>
        <v>5884.3455538206108</v>
      </c>
      <c r="GX72" s="90">
        <f t="shared" ca="1" si="478"/>
        <v>0</v>
      </c>
      <c r="GY72" s="90">
        <f t="shared" ca="1" si="478"/>
        <v>8260.7862908645293</v>
      </c>
      <c r="GZ72" s="90">
        <f t="shared" ca="1" si="478"/>
        <v>0</v>
      </c>
      <c r="HA72" s="90">
        <f t="shared" ca="1" si="478"/>
        <v>0</v>
      </c>
      <c r="HB72" s="90">
        <f t="shared" ca="1" si="478"/>
        <v>0</v>
      </c>
      <c r="HC72" s="90">
        <f t="shared" ca="1" si="478"/>
        <v>0</v>
      </c>
      <c r="HD72" s="90">
        <f t="shared" ca="1" si="478"/>
        <v>0</v>
      </c>
      <c r="HE72" s="92">
        <f t="shared" ca="1" si="65"/>
        <v>33823.086422303037</v>
      </c>
      <c r="HF72" s="90">
        <f t="shared" ref="HF72:HU72" ca="1" si="479">$C72*HF$4</f>
        <v>0</v>
      </c>
      <c r="HG72" s="90">
        <f t="shared" ca="1" si="479"/>
        <v>0</v>
      </c>
      <c r="HH72" s="90">
        <f t="shared" ca="1" si="479"/>
        <v>0</v>
      </c>
      <c r="HI72" s="90">
        <f t="shared" ca="1" si="479"/>
        <v>0</v>
      </c>
      <c r="HJ72" s="90">
        <f t="shared" ca="1" si="479"/>
        <v>0</v>
      </c>
      <c r="HK72" s="90">
        <f t="shared" ca="1" si="479"/>
        <v>0</v>
      </c>
      <c r="HL72" s="90">
        <f t="shared" ca="1" si="479"/>
        <v>0</v>
      </c>
      <c r="HM72" s="90">
        <f t="shared" ca="1" si="479"/>
        <v>0</v>
      </c>
      <c r="HN72" s="90">
        <f t="shared" ca="1" si="479"/>
        <v>5082.4341186701986</v>
      </c>
      <c r="HO72" s="90">
        <f t="shared" ca="1" si="479"/>
        <v>28740.65230363284</v>
      </c>
      <c r="HP72" s="90">
        <f t="shared" ca="1" si="479"/>
        <v>0</v>
      </c>
      <c r="HQ72" s="90">
        <f t="shared" ca="1" si="479"/>
        <v>0</v>
      </c>
      <c r="HR72" s="90">
        <f t="shared" ca="1" si="479"/>
        <v>0</v>
      </c>
      <c r="HS72" s="90">
        <f t="shared" ca="1" si="479"/>
        <v>0</v>
      </c>
      <c r="HT72" s="90">
        <f t="shared" ca="1" si="479"/>
        <v>0</v>
      </c>
      <c r="HU72" s="90">
        <f t="shared" ca="1" si="479"/>
        <v>0</v>
      </c>
      <c r="HV72" s="92">
        <f t="shared" ca="1" si="66"/>
        <v>13149.150518836224</v>
      </c>
      <c r="HW72" s="90">
        <f t="shared" ref="HW72:IE72" ca="1" si="480">$C72*HW$4</f>
        <v>13149.150518836224</v>
      </c>
      <c r="HX72" s="90">
        <f t="shared" ca="1" si="480"/>
        <v>0</v>
      </c>
      <c r="HY72" s="90">
        <f t="shared" ca="1" si="480"/>
        <v>0</v>
      </c>
      <c r="HZ72" s="90">
        <f t="shared" ca="1" si="480"/>
        <v>0</v>
      </c>
      <c r="IA72" s="90">
        <f t="shared" ca="1" si="480"/>
        <v>0</v>
      </c>
      <c r="IB72" s="90">
        <f t="shared" ca="1" si="480"/>
        <v>0</v>
      </c>
      <c r="IC72" s="90">
        <f t="shared" ca="1" si="480"/>
        <v>0</v>
      </c>
      <c r="ID72" s="90">
        <f t="shared" ca="1" si="480"/>
        <v>0</v>
      </c>
      <c r="IE72" s="90">
        <f t="shared" ca="1" si="480"/>
        <v>0</v>
      </c>
      <c r="IF72" s="92">
        <f t="shared" ca="1" si="149"/>
        <v>38015.728400600856</v>
      </c>
      <c r="IG72" s="90">
        <f t="shared" ref="IG72:IX72" ca="1" si="481">$C72*IG$4</f>
        <v>38015.728400600856</v>
      </c>
      <c r="IH72" s="90">
        <f t="shared" ca="1" si="481"/>
        <v>0</v>
      </c>
      <c r="II72" s="90">
        <f t="shared" ca="1" si="481"/>
        <v>0</v>
      </c>
      <c r="IJ72" s="90">
        <f t="shared" ca="1" si="481"/>
        <v>0</v>
      </c>
      <c r="IK72" s="90">
        <f t="shared" ca="1" si="481"/>
        <v>0</v>
      </c>
      <c r="IL72" s="90">
        <f t="shared" ca="1" si="481"/>
        <v>0</v>
      </c>
      <c r="IM72" s="90">
        <f t="shared" ca="1" si="481"/>
        <v>0</v>
      </c>
      <c r="IN72" s="90">
        <f t="shared" ca="1" si="481"/>
        <v>0</v>
      </c>
      <c r="IO72" s="90">
        <f t="shared" ca="1" si="481"/>
        <v>0</v>
      </c>
      <c r="IP72" s="90">
        <f t="shared" ca="1" si="481"/>
        <v>0</v>
      </c>
      <c r="IQ72" s="90">
        <f t="shared" ca="1" si="481"/>
        <v>0</v>
      </c>
      <c r="IR72" s="90">
        <f t="shared" ca="1" si="481"/>
        <v>0</v>
      </c>
      <c r="IS72" s="90">
        <f t="shared" ca="1" si="481"/>
        <v>0</v>
      </c>
      <c r="IT72" s="90">
        <f t="shared" ca="1" si="481"/>
        <v>0</v>
      </c>
      <c r="IU72" s="90">
        <f t="shared" ca="1" si="481"/>
        <v>0</v>
      </c>
      <c r="IV72" s="90">
        <f t="shared" ca="1" si="481"/>
        <v>0</v>
      </c>
      <c r="IW72" s="90">
        <f t="shared" ca="1" si="481"/>
        <v>0</v>
      </c>
      <c r="IX72" s="90">
        <f t="shared" ca="1" si="481"/>
        <v>0</v>
      </c>
      <c r="IY72" s="92">
        <f t="shared" ca="1" si="151"/>
        <v>72809.164276396419</v>
      </c>
      <c r="IZ72" s="90">
        <f t="shared" ref="IZ72:JS72" ca="1" si="482">$C72*IZ$4</f>
        <v>72809.164276396419</v>
      </c>
      <c r="JA72" s="90">
        <f t="shared" ca="1" si="482"/>
        <v>0</v>
      </c>
      <c r="JB72" s="90">
        <f t="shared" ca="1" si="482"/>
        <v>0</v>
      </c>
      <c r="JC72" s="90">
        <f t="shared" ca="1" si="482"/>
        <v>0</v>
      </c>
      <c r="JD72" s="90">
        <f t="shared" ca="1" si="482"/>
        <v>0</v>
      </c>
      <c r="JE72" s="90">
        <f t="shared" ca="1" si="482"/>
        <v>0</v>
      </c>
      <c r="JF72" s="90">
        <f t="shared" ca="1" si="482"/>
        <v>0</v>
      </c>
      <c r="JG72" s="90">
        <f t="shared" ca="1" si="482"/>
        <v>0</v>
      </c>
      <c r="JH72" s="90">
        <f t="shared" ca="1" si="482"/>
        <v>0</v>
      </c>
      <c r="JI72" s="90">
        <f t="shared" ca="1" si="482"/>
        <v>0</v>
      </c>
      <c r="JJ72" s="90">
        <f t="shared" ca="1" si="482"/>
        <v>0</v>
      </c>
      <c r="JK72" s="90">
        <f t="shared" ca="1" si="482"/>
        <v>0</v>
      </c>
      <c r="JL72" s="90">
        <f t="shared" ca="1" si="482"/>
        <v>0</v>
      </c>
      <c r="JM72" s="90">
        <f t="shared" ca="1" si="482"/>
        <v>0</v>
      </c>
      <c r="JN72" s="90">
        <f t="shared" ca="1" si="482"/>
        <v>0</v>
      </c>
      <c r="JO72" s="90">
        <f t="shared" ca="1" si="482"/>
        <v>0</v>
      </c>
      <c r="JP72" s="90">
        <f t="shared" ca="1" si="482"/>
        <v>0</v>
      </c>
      <c r="JQ72" s="90">
        <f t="shared" ca="1" si="482"/>
        <v>0</v>
      </c>
      <c r="JR72" s="90">
        <f t="shared" ca="1" si="482"/>
        <v>0</v>
      </c>
      <c r="JS72" s="90">
        <f t="shared" ca="1" si="482"/>
        <v>0</v>
      </c>
      <c r="JT72" s="92">
        <f t="shared" ca="1" si="153"/>
        <v>47503.182868521952</v>
      </c>
      <c r="JU72" s="90">
        <f t="shared" ref="JU72:LL72" ca="1" si="483">$C72*JU$4</f>
        <v>28678.40347076728</v>
      </c>
      <c r="JV72" s="90">
        <f t="shared" ca="1" si="483"/>
        <v>0</v>
      </c>
      <c r="JW72" s="90">
        <f t="shared" ca="1" si="483"/>
        <v>0</v>
      </c>
      <c r="JX72" s="90">
        <f t="shared" ca="1" si="483"/>
        <v>0</v>
      </c>
      <c r="JY72" s="90">
        <f t="shared" ca="1" si="483"/>
        <v>0</v>
      </c>
      <c r="JZ72" s="90">
        <f t="shared" ca="1" si="483"/>
        <v>0</v>
      </c>
      <c r="KA72" s="90">
        <f t="shared" ca="1" si="483"/>
        <v>0</v>
      </c>
      <c r="KB72" s="90">
        <f t="shared" ca="1" si="483"/>
        <v>0</v>
      </c>
      <c r="KC72" s="90">
        <f t="shared" ca="1" si="483"/>
        <v>0</v>
      </c>
      <c r="KD72" s="90">
        <f t="shared" ca="1" si="483"/>
        <v>0</v>
      </c>
      <c r="KE72" s="90">
        <f t="shared" ca="1" si="483"/>
        <v>0</v>
      </c>
      <c r="KF72" s="90">
        <f t="shared" ca="1" si="483"/>
        <v>0</v>
      </c>
      <c r="KG72" s="90">
        <f t="shared" ca="1" si="483"/>
        <v>0</v>
      </c>
      <c r="KH72" s="90">
        <f t="shared" ca="1" si="483"/>
        <v>0</v>
      </c>
      <c r="KI72" s="90">
        <f t="shared" ca="1" si="483"/>
        <v>0</v>
      </c>
      <c r="KJ72" s="90">
        <f t="shared" ca="1" si="483"/>
        <v>0</v>
      </c>
      <c r="KK72" s="90">
        <f t="shared" ca="1" si="483"/>
        <v>0</v>
      </c>
      <c r="KL72" s="90">
        <f t="shared" ca="1" si="483"/>
        <v>0</v>
      </c>
      <c r="KM72" s="90">
        <f t="shared" ca="1" si="483"/>
        <v>5152.0063436375858</v>
      </c>
      <c r="KN72" s="90">
        <f t="shared" ca="1" si="483"/>
        <v>0</v>
      </c>
      <c r="KO72" s="90">
        <f t="shared" ca="1" si="483"/>
        <v>0</v>
      </c>
      <c r="KP72" s="90">
        <f t="shared" ca="1" si="483"/>
        <v>0</v>
      </c>
      <c r="KQ72" s="90">
        <f t="shared" ca="1" si="483"/>
        <v>0</v>
      </c>
      <c r="KR72" s="90">
        <f t="shared" ca="1" si="483"/>
        <v>0</v>
      </c>
      <c r="KS72" s="90">
        <f t="shared" ca="1" si="483"/>
        <v>0</v>
      </c>
      <c r="KT72" s="90">
        <f t="shared" ca="1" si="483"/>
        <v>0</v>
      </c>
      <c r="KU72" s="90">
        <f t="shared" ca="1" si="483"/>
        <v>0</v>
      </c>
      <c r="KV72" s="90">
        <f t="shared" ca="1" si="483"/>
        <v>0</v>
      </c>
      <c r="KW72" s="90">
        <f t="shared" ca="1" si="483"/>
        <v>0</v>
      </c>
      <c r="KX72" s="90">
        <f t="shared" ca="1" si="483"/>
        <v>0</v>
      </c>
      <c r="KY72" s="90">
        <f t="shared" ca="1" si="483"/>
        <v>0</v>
      </c>
      <c r="KZ72" s="90">
        <f t="shared" ca="1" si="483"/>
        <v>0</v>
      </c>
      <c r="LA72" s="90">
        <f t="shared" ca="1" si="483"/>
        <v>0</v>
      </c>
      <c r="LB72" s="90">
        <f t="shared" ca="1" si="483"/>
        <v>4617.3987202039771</v>
      </c>
      <c r="LC72" s="90">
        <f t="shared" ca="1" si="483"/>
        <v>0</v>
      </c>
      <c r="LD72" s="90">
        <f t="shared" ca="1" si="483"/>
        <v>0</v>
      </c>
      <c r="LE72" s="90">
        <f t="shared" ca="1" si="483"/>
        <v>0</v>
      </c>
      <c r="LF72" s="90">
        <f t="shared" ca="1" si="483"/>
        <v>0</v>
      </c>
      <c r="LG72" s="90">
        <f t="shared" ca="1" si="483"/>
        <v>9055.3743339131124</v>
      </c>
      <c r="LH72" s="90">
        <f t="shared" ca="1" si="483"/>
        <v>0</v>
      </c>
      <c r="LI72" s="90">
        <f t="shared" ca="1" si="483"/>
        <v>0</v>
      </c>
      <c r="LJ72" s="90">
        <f t="shared" ca="1" si="483"/>
        <v>0</v>
      </c>
      <c r="LK72" s="90">
        <f t="shared" ca="1" si="483"/>
        <v>0</v>
      </c>
      <c r="LL72" s="90">
        <f t="shared" ca="1" si="483"/>
        <v>0</v>
      </c>
      <c r="LM72" s="92">
        <f t="shared" ca="1" si="67"/>
        <v>35924.899955528323</v>
      </c>
      <c r="LN72" s="90">
        <f t="shared" ref="LN72:LR72" ca="1" si="484">$C72*LN$4</f>
        <v>35924.899955528323</v>
      </c>
      <c r="LO72" s="90">
        <f t="shared" ca="1" si="484"/>
        <v>0</v>
      </c>
      <c r="LP72" s="90">
        <f t="shared" ca="1" si="484"/>
        <v>0</v>
      </c>
      <c r="LQ72" s="90">
        <f t="shared" ca="1" si="484"/>
        <v>0</v>
      </c>
      <c r="LR72" s="90">
        <f t="shared" ca="1" si="484"/>
        <v>0</v>
      </c>
      <c r="LS72" s="92">
        <f t="shared" ca="1" si="68"/>
        <v>17308.837232675811</v>
      </c>
      <c r="LT72" s="90">
        <f t="shared" ref="LT72:MF72" ca="1" si="485">$C72*LT$4</f>
        <v>17308.837232675811</v>
      </c>
      <c r="LU72" s="90">
        <f t="shared" ca="1" si="485"/>
        <v>0</v>
      </c>
      <c r="LV72" s="90">
        <f t="shared" ca="1" si="485"/>
        <v>0</v>
      </c>
      <c r="LW72" s="90">
        <f t="shared" ca="1" si="485"/>
        <v>0</v>
      </c>
      <c r="LX72" s="90">
        <f t="shared" ca="1" si="485"/>
        <v>0</v>
      </c>
      <c r="LY72" s="90">
        <f t="shared" ca="1" si="485"/>
        <v>0</v>
      </c>
      <c r="LZ72" s="90">
        <f t="shared" ca="1" si="485"/>
        <v>0</v>
      </c>
      <c r="MA72" s="90">
        <f t="shared" ca="1" si="485"/>
        <v>0</v>
      </c>
      <c r="MB72" s="90">
        <f t="shared" ca="1" si="485"/>
        <v>0</v>
      </c>
      <c r="MC72" s="90">
        <f t="shared" ca="1" si="485"/>
        <v>0</v>
      </c>
      <c r="MD72" s="90">
        <f t="shared" ca="1" si="485"/>
        <v>0</v>
      </c>
      <c r="ME72" s="90">
        <f t="shared" ca="1" si="485"/>
        <v>0</v>
      </c>
      <c r="MF72" s="90">
        <f t="shared" ca="1" si="485"/>
        <v>0</v>
      </c>
      <c r="MG72" s="92">
        <f t="shared" ca="1" si="69"/>
        <v>19729.218322330711</v>
      </c>
      <c r="MH72" s="90">
        <f t="shared" ref="MH72:NB72" ca="1" si="486">$C72*MH$4</f>
        <v>19729.218322330711</v>
      </c>
      <c r="MI72" s="90">
        <f t="shared" ca="1" si="486"/>
        <v>0</v>
      </c>
      <c r="MJ72" s="90">
        <f t="shared" ca="1" si="486"/>
        <v>0</v>
      </c>
      <c r="MK72" s="90">
        <f t="shared" ca="1" si="486"/>
        <v>0</v>
      </c>
      <c r="ML72" s="90">
        <f t="shared" ca="1" si="486"/>
        <v>0</v>
      </c>
      <c r="MM72" s="90">
        <f t="shared" ca="1" si="486"/>
        <v>0</v>
      </c>
      <c r="MN72" s="90">
        <f t="shared" ca="1" si="486"/>
        <v>0</v>
      </c>
      <c r="MO72" s="90">
        <f t="shared" ca="1" si="486"/>
        <v>0</v>
      </c>
      <c r="MP72" s="90">
        <f t="shared" ca="1" si="486"/>
        <v>0</v>
      </c>
      <c r="MQ72" s="90">
        <f t="shared" ca="1" si="486"/>
        <v>0</v>
      </c>
      <c r="MR72" s="90">
        <f t="shared" ca="1" si="486"/>
        <v>0</v>
      </c>
      <c r="MS72" s="90">
        <f t="shared" ca="1" si="486"/>
        <v>0</v>
      </c>
      <c r="MT72" s="90">
        <f t="shared" ca="1" si="486"/>
        <v>0</v>
      </c>
      <c r="MU72" s="90">
        <f t="shared" ca="1" si="486"/>
        <v>0</v>
      </c>
      <c r="MV72" s="90">
        <f t="shared" ca="1" si="486"/>
        <v>0</v>
      </c>
      <c r="MW72" s="90">
        <f t="shared" ca="1" si="486"/>
        <v>0</v>
      </c>
      <c r="MX72" s="90">
        <f t="shared" ca="1" si="486"/>
        <v>0</v>
      </c>
      <c r="MY72" s="90">
        <f t="shared" ca="1" si="486"/>
        <v>0</v>
      </c>
      <c r="MZ72" s="90">
        <f t="shared" ca="1" si="486"/>
        <v>0</v>
      </c>
      <c r="NA72" s="90">
        <f t="shared" ca="1" si="486"/>
        <v>0</v>
      </c>
      <c r="NB72" s="90">
        <f t="shared" ca="1" si="486"/>
        <v>0</v>
      </c>
      <c r="NC72" s="92">
        <f t="shared" ca="1" si="70"/>
        <v>0</v>
      </c>
      <c r="ND72" s="90">
        <f t="shared" ref="ND72:NI72" ca="1" si="487">$C72*ND$4</f>
        <v>0</v>
      </c>
      <c r="NE72" s="90">
        <f t="shared" ca="1" si="487"/>
        <v>0</v>
      </c>
      <c r="NF72" s="90">
        <f t="shared" ca="1" si="487"/>
        <v>0</v>
      </c>
      <c r="NG72" s="90">
        <f t="shared" ca="1" si="487"/>
        <v>0</v>
      </c>
      <c r="NH72" s="90">
        <f t="shared" ca="1" si="487"/>
        <v>0</v>
      </c>
      <c r="NI72" s="90">
        <f t="shared" ca="1" si="487"/>
        <v>0</v>
      </c>
      <c r="NJ72" s="93">
        <f t="shared" ca="1" si="159"/>
        <v>741039.39999999991</v>
      </c>
      <c r="NK72" s="94">
        <f t="shared" ca="1" si="455"/>
        <v>0</v>
      </c>
    </row>
    <row r="73" spans="1:375" x14ac:dyDescent="0.25">
      <c r="A73" s="199">
        <v>90342</v>
      </c>
      <c r="B73" s="96" t="s">
        <v>618</v>
      </c>
      <c r="C73" s="90">
        <f>IFERROR(HLOOKUP($A73,Náklady_2018!$D$1:$MN$27,24,FALSE),0)</f>
        <v>0</v>
      </c>
      <c r="D73" s="19"/>
      <c r="E73" s="19"/>
      <c r="F73" s="91" t="str">
        <f>F6</f>
        <v>STUD VYUC</v>
      </c>
      <c r="G73" s="92">
        <f t="shared" si="58"/>
        <v>0</v>
      </c>
      <c r="H73" s="90">
        <f>$C73*H$6</f>
        <v>0</v>
      </c>
      <c r="I73" s="90">
        <f t="shared" ref="I73:BT73" si="488">$C73*I$6</f>
        <v>0</v>
      </c>
      <c r="J73" s="90">
        <f t="shared" si="488"/>
        <v>0</v>
      </c>
      <c r="K73" s="90">
        <f t="shared" si="488"/>
        <v>0</v>
      </c>
      <c r="L73" s="90">
        <f t="shared" si="488"/>
        <v>0</v>
      </c>
      <c r="M73" s="90">
        <f t="shared" si="488"/>
        <v>0</v>
      </c>
      <c r="N73" s="90">
        <f t="shared" si="488"/>
        <v>0</v>
      </c>
      <c r="O73" s="90">
        <f t="shared" si="488"/>
        <v>0</v>
      </c>
      <c r="P73" s="90">
        <f t="shared" si="488"/>
        <v>0</v>
      </c>
      <c r="Q73" s="90">
        <f t="shared" si="488"/>
        <v>0</v>
      </c>
      <c r="R73" s="90">
        <f t="shared" si="488"/>
        <v>0</v>
      </c>
      <c r="S73" s="90">
        <f t="shared" si="488"/>
        <v>0</v>
      </c>
      <c r="T73" s="90">
        <f t="shared" si="488"/>
        <v>0</v>
      </c>
      <c r="U73" s="90">
        <f t="shared" si="488"/>
        <v>0</v>
      </c>
      <c r="V73" s="90">
        <f t="shared" si="488"/>
        <v>0</v>
      </c>
      <c r="W73" s="90">
        <f t="shared" si="488"/>
        <v>0</v>
      </c>
      <c r="X73" s="90">
        <f t="shared" si="488"/>
        <v>0</v>
      </c>
      <c r="Y73" s="90">
        <f t="shared" si="488"/>
        <v>0</v>
      </c>
      <c r="Z73" s="90">
        <f t="shared" si="488"/>
        <v>0</v>
      </c>
      <c r="AA73" s="90">
        <f t="shared" si="488"/>
        <v>0</v>
      </c>
      <c r="AB73" s="90">
        <f t="shared" si="488"/>
        <v>0</v>
      </c>
      <c r="AC73" s="90">
        <f t="shared" si="488"/>
        <v>0</v>
      </c>
      <c r="AD73" s="90">
        <f t="shared" si="488"/>
        <v>0</v>
      </c>
      <c r="AE73" s="90">
        <f t="shared" si="488"/>
        <v>0</v>
      </c>
      <c r="AF73" s="90">
        <f t="shared" si="488"/>
        <v>0</v>
      </c>
      <c r="AG73" s="90">
        <f t="shared" si="488"/>
        <v>0</v>
      </c>
      <c r="AH73" s="90">
        <f t="shared" si="488"/>
        <v>0</v>
      </c>
      <c r="AI73" s="90">
        <f t="shared" si="488"/>
        <v>0</v>
      </c>
      <c r="AJ73" s="90">
        <f t="shared" si="488"/>
        <v>0</v>
      </c>
      <c r="AK73" s="90">
        <f t="shared" si="488"/>
        <v>0</v>
      </c>
      <c r="AL73" s="90">
        <f t="shared" si="488"/>
        <v>0</v>
      </c>
      <c r="AM73" s="90">
        <f t="shared" si="488"/>
        <v>0</v>
      </c>
      <c r="AN73" s="90">
        <f t="shared" si="488"/>
        <v>0</v>
      </c>
      <c r="AO73" s="90">
        <f t="shared" si="488"/>
        <v>0</v>
      </c>
      <c r="AP73" s="90">
        <f t="shared" si="488"/>
        <v>0</v>
      </c>
      <c r="AQ73" s="90">
        <f t="shared" si="488"/>
        <v>0</v>
      </c>
      <c r="AR73" s="90">
        <f t="shared" si="488"/>
        <v>0</v>
      </c>
      <c r="AS73" s="90">
        <f t="shared" si="488"/>
        <v>0</v>
      </c>
      <c r="AT73" s="90">
        <f t="shared" si="488"/>
        <v>0</v>
      </c>
      <c r="AU73" s="90">
        <f t="shared" si="488"/>
        <v>0</v>
      </c>
      <c r="AV73" s="90">
        <f t="shared" si="488"/>
        <v>0</v>
      </c>
      <c r="AW73" s="90">
        <f t="shared" si="488"/>
        <v>0</v>
      </c>
      <c r="AX73" s="90">
        <f t="shared" si="488"/>
        <v>0</v>
      </c>
      <c r="AY73" s="90">
        <f t="shared" si="488"/>
        <v>0</v>
      </c>
      <c r="AZ73" s="90">
        <f t="shared" si="488"/>
        <v>0</v>
      </c>
      <c r="BA73" s="90">
        <f t="shared" si="488"/>
        <v>0</v>
      </c>
      <c r="BB73" s="90">
        <f t="shared" si="488"/>
        <v>0</v>
      </c>
      <c r="BC73" s="90">
        <f t="shared" si="488"/>
        <v>0</v>
      </c>
      <c r="BD73" s="92">
        <f t="shared" si="59"/>
        <v>0</v>
      </c>
      <c r="BE73" s="90">
        <f t="shared" si="488"/>
        <v>0</v>
      </c>
      <c r="BF73" s="90">
        <f t="shared" si="488"/>
        <v>0</v>
      </c>
      <c r="BG73" s="90">
        <f t="shared" si="488"/>
        <v>0</v>
      </c>
      <c r="BH73" s="90">
        <f t="shared" si="488"/>
        <v>0</v>
      </c>
      <c r="BI73" s="90">
        <f t="shared" si="488"/>
        <v>0</v>
      </c>
      <c r="BJ73" s="90">
        <f t="shared" si="488"/>
        <v>0</v>
      </c>
      <c r="BK73" s="90">
        <f t="shared" si="488"/>
        <v>0</v>
      </c>
      <c r="BL73" s="90">
        <f t="shared" si="488"/>
        <v>0</v>
      </c>
      <c r="BM73" s="90">
        <f t="shared" si="488"/>
        <v>0</v>
      </c>
      <c r="BN73" s="90">
        <f t="shared" si="488"/>
        <v>0</v>
      </c>
      <c r="BO73" s="90">
        <f t="shared" si="488"/>
        <v>0</v>
      </c>
      <c r="BP73" s="90">
        <f t="shared" si="488"/>
        <v>0</v>
      </c>
      <c r="BQ73" s="90">
        <f t="shared" si="488"/>
        <v>0</v>
      </c>
      <c r="BR73" s="90">
        <f t="shared" si="488"/>
        <v>0</v>
      </c>
      <c r="BS73" s="90">
        <f t="shared" si="488"/>
        <v>0</v>
      </c>
      <c r="BT73" s="90">
        <f t="shared" si="488"/>
        <v>0</v>
      </c>
      <c r="BU73" s="90">
        <f t="shared" ref="BU73:CF73" si="489">$C73*BU$6</f>
        <v>0</v>
      </c>
      <c r="BV73" s="90">
        <f t="shared" si="489"/>
        <v>0</v>
      </c>
      <c r="BW73" s="90">
        <f t="shared" si="489"/>
        <v>0</v>
      </c>
      <c r="BX73" s="90">
        <f t="shared" si="489"/>
        <v>0</v>
      </c>
      <c r="BY73" s="90">
        <f t="shared" si="489"/>
        <v>0</v>
      </c>
      <c r="BZ73" s="90">
        <f t="shared" si="489"/>
        <v>0</v>
      </c>
      <c r="CA73" s="90">
        <f t="shared" si="489"/>
        <v>0</v>
      </c>
      <c r="CB73" s="90">
        <f t="shared" si="489"/>
        <v>0</v>
      </c>
      <c r="CC73" s="90">
        <f t="shared" si="489"/>
        <v>0</v>
      </c>
      <c r="CD73" s="90">
        <f t="shared" si="489"/>
        <v>0</v>
      </c>
      <c r="CE73" s="90">
        <f t="shared" si="489"/>
        <v>0</v>
      </c>
      <c r="CF73" s="90">
        <f t="shared" si="489"/>
        <v>0</v>
      </c>
      <c r="CG73" s="92">
        <f t="shared" ref="CG73:CG106" si="490">SUM(CH73:CX73)</f>
        <v>0</v>
      </c>
      <c r="CH73" s="90">
        <f t="shared" ref="CH73:CX73" si="491">$C73*CH$6</f>
        <v>0</v>
      </c>
      <c r="CI73" s="90">
        <f t="shared" si="491"/>
        <v>0</v>
      </c>
      <c r="CJ73" s="90">
        <f t="shared" si="491"/>
        <v>0</v>
      </c>
      <c r="CK73" s="90">
        <f t="shared" si="491"/>
        <v>0</v>
      </c>
      <c r="CL73" s="90">
        <f t="shared" si="491"/>
        <v>0</v>
      </c>
      <c r="CM73" s="90">
        <f t="shared" si="491"/>
        <v>0</v>
      </c>
      <c r="CN73" s="90">
        <f t="shared" si="491"/>
        <v>0</v>
      </c>
      <c r="CO73" s="90">
        <f t="shared" si="491"/>
        <v>0</v>
      </c>
      <c r="CP73" s="90">
        <f t="shared" si="491"/>
        <v>0</v>
      </c>
      <c r="CQ73" s="90">
        <f t="shared" si="491"/>
        <v>0</v>
      </c>
      <c r="CR73" s="90">
        <f t="shared" si="491"/>
        <v>0</v>
      </c>
      <c r="CS73" s="90">
        <f t="shared" si="491"/>
        <v>0</v>
      </c>
      <c r="CT73" s="90">
        <f t="shared" si="491"/>
        <v>0</v>
      </c>
      <c r="CU73" s="90">
        <f t="shared" si="491"/>
        <v>0</v>
      </c>
      <c r="CV73" s="90">
        <f t="shared" si="491"/>
        <v>0</v>
      </c>
      <c r="CW73" s="90">
        <f t="shared" si="491"/>
        <v>0</v>
      </c>
      <c r="CX73" s="90">
        <f t="shared" si="491"/>
        <v>0</v>
      </c>
      <c r="CY73" s="92">
        <f t="shared" ref="CY73:CY106" si="492">SUM(CZ73:DU73)</f>
        <v>0</v>
      </c>
      <c r="CZ73" s="90">
        <f t="shared" ref="CZ73:DU73" si="493">$C73*CZ$6</f>
        <v>0</v>
      </c>
      <c r="DA73" s="90">
        <f t="shared" si="493"/>
        <v>0</v>
      </c>
      <c r="DB73" s="90">
        <f t="shared" si="493"/>
        <v>0</v>
      </c>
      <c r="DC73" s="90">
        <f t="shared" si="493"/>
        <v>0</v>
      </c>
      <c r="DD73" s="90">
        <f t="shared" si="493"/>
        <v>0</v>
      </c>
      <c r="DE73" s="90">
        <f t="shared" si="493"/>
        <v>0</v>
      </c>
      <c r="DF73" s="90">
        <f t="shared" si="493"/>
        <v>0</v>
      </c>
      <c r="DG73" s="90">
        <f t="shared" si="493"/>
        <v>0</v>
      </c>
      <c r="DH73" s="90">
        <f t="shared" si="493"/>
        <v>0</v>
      </c>
      <c r="DI73" s="90">
        <f t="shared" si="493"/>
        <v>0</v>
      </c>
      <c r="DJ73" s="90">
        <f t="shared" si="493"/>
        <v>0</v>
      </c>
      <c r="DK73" s="90">
        <f t="shared" si="493"/>
        <v>0</v>
      </c>
      <c r="DL73" s="90">
        <f t="shared" si="493"/>
        <v>0</v>
      </c>
      <c r="DM73" s="90">
        <f t="shared" si="493"/>
        <v>0</v>
      </c>
      <c r="DN73" s="90">
        <f t="shared" si="493"/>
        <v>0</v>
      </c>
      <c r="DO73" s="90">
        <f t="shared" si="493"/>
        <v>0</v>
      </c>
      <c r="DP73" s="90">
        <f t="shared" si="493"/>
        <v>0</v>
      </c>
      <c r="DQ73" s="90">
        <f t="shared" si="493"/>
        <v>0</v>
      </c>
      <c r="DR73" s="90">
        <f t="shared" si="493"/>
        <v>0</v>
      </c>
      <c r="DS73" s="90">
        <f t="shared" si="493"/>
        <v>0</v>
      </c>
      <c r="DT73" s="90">
        <f t="shared" si="493"/>
        <v>0</v>
      </c>
      <c r="DU73" s="90">
        <f t="shared" si="493"/>
        <v>0</v>
      </c>
      <c r="DV73" s="92">
        <f t="shared" si="60"/>
        <v>0</v>
      </c>
      <c r="DW73" s="90">
        <f t="shared" ref="DW73:EA73" si="494">$C73*DW$6</f>
        <v>0</v>
      </c>
      <c r="DX73" s="90">
        <f t="shared" si="494"/>
        <v>0</v>
      </c>
      <c r="DY73" s="90">
        <f t="shared" si="494"/>
        <v>0</v>
      </c>
      <c r="DZ73" s="90">
        <f t="shared" si="494"/>
        <v>0</v>
      </c>
      <c r="EA73" s="90">
        <f t="shared" si="494"/>
        <v>0</v>
      </c>
      <c r="EB73" s="92">
        <f t="shared" si="61"/>
        <v>0</v>
      </c>
      <c r="EC73" s="90">
        <f t="shared" ref="EC73:FD73" si="495">$C73*EC$6</f>
        <v>0</v>
      </c>
      <c r="ED73" s="90">
        <f t="shared" si="495"/>
        <v>0</v>
      </c>
      <c r="EE73" s="90">
        <f t="shared" si="495"/>
        <v>0</v>
      </c>
      <c r="EF73" s="90">
        <f t="shared" si="495"/>
        <v>0</v>
      </c>
      <c r="EG73" s="90">
        <f t="shared" si="495"/>
        <v>0</v>
      </c>
      <c r="EH73" s="90">
        <f t="shared" si="495"/>
        <v>0</v>
      </c>
      <c r="EI73" s="90">
        <f t="shared" si="495"/>
        <v>0</v>
      </c>
      <c r="EJ73" s="90">
        <f t="shared" si="495"/>
        <v>0</v>
      </c>
      <c r="EK73" s="90">
        <f t="shared" si="495"/>
        <v>0</v>
      </c>
      <c r="EL73" s="90">
        <f t="shared" si="495"/>
        <v>0</v>
      </c>
      <c r="EM73" s="90">
        <f t="shared" si="495"/>
        <v>0</v>
      </c>
      <c r="EN73" s="90">
        <f t="shared" si="495"/>
        <v>0</v>
      </c>
      <c r="EO73" s="90">
        <f t="shared" si="495"/>
        <v>0</v>
      </c>
      <c r="EP73" s="90">
        <f t="shared" si="495"/>
        <v>0</v>
      </c>
      <c r="EQ73" s="90">
        <f t="shared" si="495"/>
        <v>0</v>
      </c>
      <c r="ER73" s="90">
        <f t="shared" si="495"/>
        <v>0</v>
      </c>
      <c r="ES73" s="90">
        <f t="shared" si="495"/>
        <v>0</v>
      </c>
      <c r="ET73" s="90">
        <f t="shared" si="495"/>
        <v>0</v>
      </c>
      <c r="EU73" s="90">
        <f t="shared" si="495"/>
        <v>0</v>
      </c>
      <c r="EV73" s="90">
        <f t="shared" si="495"/>
        <v>0</v>
      </c>
      <c r="EW73" s="90">
        <f t="shared" si="495"/>
        <v>0</v>
      </c>
      <c r="EX73" s="90">
        <f t="shared" si="495"/>
        <v>0</v>
      </c>
      <c r="EY73" s="90">
        <f t="shared" si="495"/>
        <v>0</v>
      </c>
      <c r="EZ73" s="90">
        <f t="shared" si="495"/>
        <v>0</v>
      </c>
      <c r="FA73" s="90">
        <f t="shared" si="495"/>
        <v>0</v>
      </c>
      <c r="FB73" s="90">
        <f t="shared" si="495"/>
        <v>0</v>
      </c>
      <c r="FC73" s="90">
        <f t="shared" si="495"/>
        <v>0</v>
      </c>
      <c r="FD73" s="90">
        <f t="shared" si="495"/>
        <v>0</v>
      </c>
      <c r="FE73" s="92">
        <f t="shared" si="62"/>
        <v>0</v>
      </c>
      <c r="FF73" s="90">
        <f t="shared" ref="FF73:FV73" si="496">$C73*FF$6</f>
        <v>0</v>
      </c>
      <c r="FG73" s="90">
        <f t="shared" si="496"/>
        <v>0</v>
      </c>
      <c r="FH73" s="90">
        <f t="shared" si="496"/>
        <v>0</v>
      </c>
      <c r="FI73" s="90">
        <f t="shared" si="496"/>
        <v>0</v>
      </c>
      <c r="FJ73" s="90">
        <f t="shared" si="496"/>
        <v>0</v>
      </c>
      <c r="FK73" s="90">
        <f t="shared" si="496"/>
        <v>0</v>
      </c>
      <c r="FL73" s="90">
        <f t="shared" si="496"/>
        <v>0</v>
      </c>
      <c r="FM73" s="90">
        <f t="shared" si="496"/>
        <v>0</v>
      </c>
      <c r="FN73" s="90">
        <f t="shared" si="496"/>
        <v>0</v>
      </c>
      <c r="FO73" s="90">
        <f t="shared" si="496"/>
        <v>0</v>
      </c>
      <c r="FP73" s="90">
        <f t="shared" si="496"/>
        <v>0</v>
      </c>
      <c r="FQ73" s="90">
        <f t="shared" si="496"/>
        <v>0</v>
      </c>
      <c r="FR73" s="90">
        <f t="shared" si="496"/>
        <v>0</v>
      </c>
      <c r="FS73" s="90">
        <f t="shared" si="496"/>
        <v>0</v>
      </c>
      <c r="FT73" s="90">
        <f t="shared" si="496"/>
        <v>0</v>
      </c>
      <c r="FU73" s="90">
        <f t="shared" si="496"/>
        <v>0</v>
      </c>
      <c r="FV73" s="90">
        <f t="shared" si="496"/>
        <v>0</v>
      </c>
      <c r="FW73" s="92">
        <f t="shared" si="63"/>
        <v>0</v>
      </c>
      <c r="FX73" s="90">
        <f t="shared" ref="FX73:GR73" si="497">$C73*FX$6</f>
        <v>0</v>
      </c>
      <c r="FY73" s="90">
        <f t="shared" si="497"/>
        <v>0</v>
      </c>
      <c r="FZ73" s="90">
        <f t="shared" si="497"/>
        <v>0</v>
      </c>
      <c r="GA73" s="90">
        <f t="shared" si="497"/>
        <v>0</v>
      </c>
      <c r="GB73" s="90">
        <f t="shared" si="497"/>
        <v>0</v>
      </c>
      <c r="GC73" s="90">
        <f t="shared" si="497"/>
        <v>0</v>
      </c>
      <c r="GD73" s="90">
        <f t="shared" si="497"/>
        <v>0</v>
      </c>
      <c r="GE73" s="90">
        <f t="shared" si="497"/>
        <v>0</v>
      </c>
      <c r="GF73" s="90">
        <f t="shared" si="497"/>
        <v>0</v>
      </c>
      <c r="GG73" s="90">
        <f t="shared" si="497"/>
        <v>0</v>
      </c>
      <c r="GH73" s="90">
        <f t="shared" si="497"/>
        <v>0</v>
      </c>
      <c r="GI73" s="90">
        <f t="shared" si="497"/>
        <v>0</v>
      </c>
      <c r="GJ73" s="90">
        <f t="shared" si="497"/>
        <v>0</v>
      </c>
      <c r="GK73" s="90">
        <f t="shared" si="497"/>
        <v>0</v>
      </c>
      <c r="GL73" s="90">
        <f t="shared" si="497"/>
        <v>0</v>
      </c>
      <c r="GM73" s="90">
        <f t="shared" si="497"/>
        <v>0</v>
      </c>
      <c r="GN73" s="90">
        <f t="shared" si="497"/>
        <v>0</v>
      </c>
      <c r="GO73" s="90">
        <f t="shared" si="497"/>
        <v>0</v>
      </c>
      <c r="GP73" s="90">
        <f t="shared" si="497"/>
        <v>0</v>
      </c>
      <c r="GQ73" s="90">
        <f t="shared" si="497"/>
        <v>0</v>
      </c>
      <c r="GR73" s="90">
        <f t="shared" si="497"/>
        <v>0</v>
      </c>
      <c r="GS73" s="92">
        <f t="shared" si="64"/>
        <v>0</v>
      </c>
      <c r="GT73" s="90">
        <f t="shared" ref="GT73:HD73" si="498">$C73*GT$6</f>
        <v>0</v>
      </c>
      <c r="GU73" s="90">
        <f t="shared" si="498"/>
        <v>0</v>
      </c>
      <c r="GV73" s="90">
        <f t="shared" si="498"/>
        <v>0</v>
      </c>
      <c r="GW73" s="90">
        <f t="shared" si="498"/>
        <v>0</v>
      </c>
      <c r="GX73" s="90">
        <f t="shared" si="498"/>
        <v>0</v>
      </c>
      <c r="GY73" s="90">
        <f t="shared" si="498"/>
        <v>0</v>
      </c>
      <c r="GZ73" s="90">
        <f t="shared" si="498"/>
        <v>0</v>
      </c>
      <c r="HA73" s="90">
        <f t="shared" si="498"/>
        <v>0</v>
      </c>
      <c r="HB73" s="90">
        <f t="shared" si="498"/>
        <v>0</v>
      </c>
      <c r="HC73" s="90">
        <f t="shared" si="498"/>
        <v>0</v>
      </c>
      <c r="HD73" s="90">
        <f t="shared" si="498"/>
        <v>0</v>
      </c>
      <c r="HE73" s="92">
        <f t="shared" si="65"/>
        <v>0</v>
      </c>
      <c r="HF73" s="90">
        <f t="shared" ref="HF73:HU73" si="499">$C73*HF$6</f>
        <v>0</v>
      </c>
      <c r="HG73" s="90">
        <f t="shared" si="499"/>
        <v>0</v>
      </c>
      <c r="HH73" s="90">
        <f t="shared" si="499"/>
        <v>0</v>
      </c>
      <c r="HI73" s="90">
        <f t="shared" si="499"/>
        <v>0</v>
      </c>
      <c r="HJ73" s="90">
        <f t="shared" si="499"/>
        <v>0</v>
      </c>
      <c r="HK73" s="90">
        <f t="shared" si="499"/>
        <v>0</v>
      </c>
      <c r="HL73" s="90">
        <f t="shared" si="499"/>
        <v>0</v>
      </c>
      <c r="HM73" s="90">
        <f t="shared" si="499"/>
        <v>0</v>
      </c>
      <c r="HN73" s="90">
        <f t="shared" si="499"/>
        <v>0</v>
      </c>
      <c r="HO73" s="90">
        <f t="shared" si="499"/>
        <v>0</v>
      </c>
      <c r="HP73" s="90">
        <f t="shared" si="499"/>
        <v>0</v>
      </c>
      <c r="HQ73" s="90">
        <f t="shared" si="499"/>
        <v>0</v>
      </c>
      <c r="HR73" s="90">
        <f t="shared" si="499"/>
        <v>0</v>
      </c>
      <c r="HS73" s="90">
        <f t="shared" si="499"/>
        <v>0</v>
      </c>
      <c r="HT73" s="90">
        <f t="shared" si="499"/>
        <v>0</v>
      </c>
      <c r="HU73" s="90">
        <f t="shared" si="499"/>
        <v>0</v>
      </c>
      <c r="HV73" s="92">
        <f t="shared" si="66"/>
        <v>0</v>
      </c>
      <c r="HW73" s="90">
        <f t="shared" ref="HW73:IE73" si="500">$C73*HW$6</f>
        <v>0</v>
      </c>
      <c r="HX73" s="90">
        <f t="shared" si="500"/>
        <v>0</v>
      </c>
      <c r="HY73" s="90">
        <f t="shared" si="500"/>
        <v>0</v>
      </c>
      <c r="HZ73" s="90">
        <f t="shared" si="500"/>
        <v>0</v>
      </c>
      <c r="IA73" s="90">
        <f t="shared" si="500"/>
        <v>0</v>
      </c>
      <c r="IB73" s="90">
        <f t="shared" si="500"/>
        <v>0</v>
      </c>
      <c r="IC73" s="90">
        <f t="shared" si="500"/>
        <v>0</v>
      </c>
      <c r="ID73" s="90">
        <f t="shared" si="500"/>
        <v>0</v>
      </c>
      <c r="IE73" s="90">
        <f t="shared" si="500"/>
        <v>0</v>
      </c>
      <c r="IF73" s="92">
        <f t="shared" ref="IF73:IF106" si="501">SUM(IG73:IX73)</f>
        <v>0</v>
      </c>
      <c r="IG73" s="90">
        <f t="shared" ref="IG73:IX73" si="502">$C73*IG$6</f>
        <v>0</v>
      </c>
      <c r="IH73" s="90">
        <f t="shared" si="502"/>
        <v>0</v>
      </c>
      <c r="II73" s="90">
        <f t="shared" si="502"/>
        <v>0</v>
      </c>
      <c r="IJ73" s="90">
        <f t="shared" si="502"/>
        <v>0</v>
      </c>
      <c r="IK73" s="90">
        <f t="shared" si="502"/>
        <v>0</v>
      </c>
      <c r="IL73" s="90">
        <f t="shared" si="502"/>
        <v>0</v>
      </c>
      <c r="IM73" s="90">
        <f t="shared" si="502"/>
        <v>0</v>
      </c>
      <c r="IN73" s="90">
        <f t="shared" si="502"/>
        <v>0</v>
      </c>
      <c r="IO73" s="90">
        <f t="shared" si="502"/>
        <v>0</v>
      </c>
      <c r="IP73" s="90">
        <f t="shared" si="502"/>
        <v>0</v>
      </c>
      <c r="IQ73" s="90">
        <f t="shared" si="502"/>
        <v>0</v>
      </c>
      <c r="IR73" s="90">
        <f t="shared" si="502"/>
        <v>0</v>
      </c>
      <c r="IS73" s="90">
        <f t="shared" si="502"/>
        <v>0</v>
      </c>
      <c r="IT73" s="90">
        <f t="shared" si="502"/>
        <v>0</v>
      </c>
      <c r="IU73" s="90">
        <f t="shared" si="502"/>
        <v>0</v>
      </c>
      <c r="IV73" s="90">
        <f t="shared" si="502"/>
        <v>0</v>
      </c>
      <c r="IW73" s="90">
        <f t="shared" si="502"/>
        <v>0</v>
      </c>
      <c r="IX73" s="90">
        <f t="shared" si="502"/>
        <v>0</v>
      </c>
      <c r="IY73" s="92">
        <f t="shared" ref="IY73:IY106" si="503">SUM(IZ73:JS73)</f>
        <v>0</v>
      </c>
      <c r="IZ73" s="90">
        <f t="shared" ref="IZ73:JS73" si="504">$C73*IZ$6</f>
        <v>0</v>
      </c>
      <c r="JA73" s="90">
        <f t="shared" si="504"/>
        <v>0</v>
      </c>
      <c r="JB73" s="90">
        <f t="shared" si="504"/>
        <v>0</v>
      </c>
      <c r="JC73" s="90">
        <f t="shared" si="504"/>
        <v>0</v>
      </c>
      <c r="JD73" s="90">
        <f t="shared" si="504"/>
        <v>0</v>
      </c>
      <c r="JE73" s="90">
        <f t="shared" si="504"/>
        <v>0</v>
      </c>
      <c r="JF73" s="90">
        <f t="shared" si="504"/>
        <v>0</v>
      </c>
      <c r="JG73" s="90">
        <f t="shared" si="504"/>
        <v>0</v>
      </c>
      <c r="JH73" s="90">
        <f t="shared" si="504"/>
        <v>0</v>
      </c>
      <c r="JI73" s="90">
        <f t="shared" si="504"/>
        <v>0</v>
      </c>
      <c r="JJ73" s="90">
        <f t="shared" si="504"/>
        <v>0</v>
      </c>
      <c r="JK73" s="90">
        <f t="shared" si="504"/>
        <v>0</v>
      </c>
      <c r="JL73" s="90">
        <f t="shared" si="504"/>
        <v>0</v>
      </c>
      <c r="JM73" s="90">
        <f t="shared" si="504"/>
        <v>0</v>
      </c>
      <c r="JN73" s="90">
        <f t="shared" si="504"/>
        <v>0</v>
      </c>
      <c r="JO73" s="90">
        <f t="shared" si="504"/>
        <v>0</v>
      </c>
      <c r="JP73" s="90">
        <f t="shared" si="504"/>
        <v>0</v>
      </c>
      <c r="JQ73" s="90">
        <f t="shared" si="504"/>
        <v>0</v>
      </c>
      <c r="JR73" s="90">
        <f t="shared" si="504"/>
        <v>0</v>
      </c>
      <c r="JS73" s="90">
        <f t="shared" si="504"/>
        <v>0</v>
      </c>
      <c r="JT73" s="92">
        <f t="shared" ref="JT73:JT106" si="505">SUM(JU73:LJ73)</f>
        <v>0</v>
      </c>
      <c r="JU73" s="90">
        <f t="shared" ref="JU73:LL73" si="506">$C73*JU$6</f>
        <v>0</v>
      </c>
      <c r="JV73" s="90">
        <f t="shared" si="506"/>
        <v>0</v>
      </c>
      <c r="JW73" s="90">
        <f t="shared" si="506"/>
        <v>0</v>
      </c>
      <c r="JX73" s="90">
        <f t="shared" si="506"/>
        <v>0</v>
      </c>
      <c r="JY73" s="90">
        <f t="shared" si="506"/>
        <v>0</v>
      </c>
      <c r="JZ73" s="90">
        <f t="shared" si="506"/>
        <v>0</v>
      </c>
      <c r="KA73" s="90">
        <f t="shared" si="506"/>
        <v>0</v>
      </c>
      <c r="KB73" s="90">
        <f t="shared" si="506"/>
        <v>0</v>
      </c>
      <c r="KC73" s="90">
        <f t="shared" si="506"/>
        <v>0</v>
      </c>
      <c r="KD73" s="90">
        <f t="shared" si="506"/>
        <v>0</v>
      </c>
      <c r="KE73" s="90">
        <f t="shared" si="506"/>
        <v>0</v>
      </c>
      <c r="KF73" s="90">
        <f t="shared" si="506"/>
        <v>0</v>
      </c>
      <c r="KG73" s="90">
        <f t="shared" si="506"/>
        <v>0</v>
      </c>
      <c r="KH73" s="90">
        <f t="shared" si="506"/>
        <v>0</v>
      </c>
      <c r="KI73" s="90">
        <f t="shared" si="506"/>
        <v>0</v>
      </c>
      <c r="KJ73" s="90">
        <f t="shared" si="506"/>
        <v>0</v>
      </c>
      <c r="KK73" s="90">
        <f t="shared" si="506"/>
        <v>0</v>
      </c>
      <c r="KL73" s="90">
        <f t="shared" si="506"/>
        <v>0</v>
      </c>
      <c r="KM73" s="90">
        <f t="shared" si="506"/>
        <v>0</v>
      </c>
      <c r="KN73" s="90">
        <f t="shared" si="506"/>
        <v>0</v>
      </c>
      <c r="KO73" s="90">
        <f t="shared" si="506"/>
        <v>0</v>
      </c>
      <c r="KP73" s="90">
        <f t="shared" si="506"/>
        <v>0</v>
      </c>
      <c r="KQ73" s="90">
        <f t="shared" si="506"/>
        <v>0</v>
      </c>
      <c r="KR73" s="90">
        <f t="shared" si="506"/>
        <v>0</v>
      </c>
      <c r="KS73" s="90">
        <f t="shared" si="506"/>
        <v>0</v>
      </c>
      <c r="KT73" s="90">
        <f t="shared" si="506"/>
        <v>0</v>
      </c>
      <c r="KU73" s="90">
        <f t="shared" si="506"/>
        <v>0</v>
      </c>
      <c r="KV73" s="90">
        <f t="shared" si="506"/>
        <v>0</v>
      </c>
      <c r="KW73" s="90">
        <f t="shared" si="506"/>
        <v>0</v>
      </c>
      <c r="KX73" s="90">
        <f t="shared" si="506"/>
        <v>0</v>
      </c>
      <c r="KY73" s="90">
        <f t="shared" si="506"/>
        <v>0</v>
      </c>
      <c r="KZ73" s="90">
        <f t="shared" si="506"/>
        <v>0</v>
      </c>
      <c r="LA73" s="90">
        <f t="shared" si="506"/>
        <v>0</v>
      </c>
      <c r="LB73" s="90">
        <f t="shared" si="506"/>
        <v>0</v>
      </c>
      <c r="LC73" s="90">
        <f t="shared" si="506"/>
        <v>0</v>
      </c>
      <c r="LD73" s="90">
        <f t="shared" si="506"/>
        <v>0</v>
      </c>
      <c r="LE73" s="90">
        <f t="shared" si="506"/>
        <v>0</v>
      </c>
      <c r="LF73" s="90">
        <f t="shared" si="506"/>
        <v>0</v>
      </c>
      <c r="LG73" s="90">
        <f t="shared" si="506"/>
        <v>0</v>
      </c>
      <c r="LH73" s="90">
        <f t="shared" si="506"/>
        <v>0</v>
      </c>
      <c r="LI73" s="90">
        <f t="shared" si="506"/>
        <v>0</v>
      </c>
      <c r="LJ73" s="90">
        <f t="shared" si="506"/>
        <v>0</v>
      </c>
      <c r="LK73" s="90">
        <f t="shared" si="506"/>
        <v>0</v>
      </c>
      <c r="LL73" s="90">
        <f t="shared" si="506"/>
        <v>0</v>
      </c>
      <c r="LM73" s="92">
        <f t="shared" si="67"/>
        <v>0</v>
      </c>
      <c r="LN73" s="90">
        <f t="shared" ref="LN73:LR73" si="507">$C73*LN$6</f>
        <v>0</v>
      </c>
      <c r="LO73" s="90">
        <f t="shared" si="507"/>
        <v>0</v>
      </c>
      <c r="LP73" s="90">
        <f t="shared" si="507"/>
        <v>0</v>
      </c>
      <c r="LQ73" s="90">
        <f t="shared" si="507"/>
        <v>0</v>
      </c>
      <c r="LR73" s="90">
        <f t="shared" si="507"/>
        <v>0</v>
      </c>
      <c r="LS73" s="92">
        <f t="shared" si="68"/>
        <v>0</v>
      </c>
      <c r="LT73" s="90">
        <f t="shared" ref="LT73:MF73" si="508">$C73*LT$6</f>
        <v>0</v>
      </c>
      <c r="LU73" s="90">
        <f t="shared" si="508"/>
        <v>0</v>
      </c>
      <c r="LV73" s="90">
        <f t="shared" si="508"/>
        <v>0</v>
      </c>
      <c r="LW73" s="90">
        <f t="shared" si="508"/>
        <v>0</v>
      </c>
      <c r="LX73" s="90">
        <f t="shared" si="508"/>
        <v>0</v>
      </c>
      <c r="LY73" s="90">
        <f t="shared" si="508"/>
        <v>0</v>
      </c>
      <c r="LZ73" s="90">
        <f t="shared" si="508"/>
        <v>0</v>
      </c>
      <c r="MA73" s="90">
        <f t="shared" si="508"/>
        <v>0</v>
      </c>
      <c r="MB73" s="90">
        <f t="shared" si="508"/>
        <v>0</v>
      </c>
      <c r="MC73" s="90">
        <f t="shared" si="508"/>
        <v>0</v>
      </c>
      <c r="MD73" s="90">
        <f t="shared" si="508"/>
        <v>0</v>
      </c>
      <c r="ME73" s="90">
        <f t="shared" si="508"/>
        <v>0</v>
      </c>
      <c r="MF73" s="90">
        <f t="shared" si="508"/>
        <v>0</v>
      </c>
      <c r="MG73" s="92">
        <f t="shared" si="69"/>
        <v>0</v>
      </c>
      <c r="MH73" s="90">
        <f t="shared" ref="MH73:NB73" si="509">$C73*MH$6</f>
        <v>0</v>
      </c>
      <c r="MI73" s="90">
        <f t="shared" si="509"/>
        <v>0</v>
      </c>
      <c r="MJ73" s="90">
        <f t="shared" si="509"/>
        <v>0</v>
      </c>
      <c r="MK73" s="90">
        <f t="shared" si="509"/>
        <v>0</v>
      </c>
      <c r="ML73" s="90">
        <f t="shared" si="509"/>
        <v>0</v>
      </c>
      <c r="MM73" s="90">
        <f t="shared" si="509"/>
        <v>0</v>
      </c>
      <c r="MN73" s="90">
        <f t="shared" si="509"/>
        <v>0</v>
      </c>
      <c r="MO73" s="90">
        <f t="shared" si="509"/>
        <v>0</v>
      </c>
      <c r="MP73" s="90">
        <f t="shared" si="509"/>
        <v>0</v>
      </c>
      <c r="MQ73" s="90">
        <f t="shared" si="509"/>
        <v>0</v>
      </c>
      <c r="MR73" s="90">
        <f t="shared" si="509"/>
        <v>0</v>
      </c>
      <c r="MS73" s="90">
        <f t="shared" si="509"/>
        <v>0</v>
      </c>
      <c r="MT73" s="90">
        <f t="shared" si="509"/>
        <v>0</v>
      </c>
      <c r="MU73" s="90">
        <f t="shared" si="509"/>
        <v>0</v>
      </c>
      <c r="MV73" s="90">
        <f t="shared" si="509"/>
        <v>0</v>
      </c>
      <c r="MW73" s="90">
        <f t="shared" si="509"/>
        <v>0</v>
      </c>
      <c r="MX73" s="90">
        <f t="shared" si="509"/>
        <v>0</v>
      </c>
      <c r="MY73" s="90">
        <f t="shared" si="509"/>
        <v>0</v>
      </c>
      <c r="MZ73" s="90">
        <f t="shared" si="509"/>
        <v>0</v>
      </c>
      <c r="NA73" s="90">
        <f t="shared" si="509"/>
        <v>0</v>
      </c>
      <c r="NB73" s="90">
        <f t="shared" si="509"/>
        <v>0</v>
      </c>
      <c r="NC73" s="92">
        <f t="shared" si="70"/>
        <v>0</v>
      </c>
      <c r="ND73" s="90">
        <f t="shared" ref="ND73:NI73" si="510">$C73*ND$6</f>
        <v>0</v>
      </c>
      <c r="NE73" s="90">
        <f t="shared" si="510"/>
        <v>0</v>
      </c>
      <c r="NF73" s="90">
        <f t="shared" si="510"/>
        <v>0</v>
      </c>
      <c r="NG73" s="90">
        <f t="shared" si="510"/>
        <v>0</v>
      </c>
      <c r="NH73" s="90">
        <f t="shared" si="510"/>
        <v>0</v>
      </c>
      <c r="NI73" s="90">
        <f t="shared" si="510"/>
        <v>0</v>
      </c>
      <c r="NJ73" s="93">
        <f t="shared" ref="NJ73:NJ106" si="511">SUM(NC73,MG73,LS73,LM73,JT73,IY73,IF73,HV73,HE73,GS73,FW73,FE73,EB73,DV73,CY73,CG73,BD73,G73)</f>
        <v>0</v>
      </c>
      <c r="NK73" s="94">
        <f t="shared" si="455"/>
        <v>0</v>
      </c>
    </row>
    <row r="74" spans="1:375" x14ac:dyDescent="0.25">
      <c r="A74" s="67">
        <v>90350</v>
      </c>
      <c r="B74" s="101" t="s">
        <v>91</v>
      </c>
      <c r="C74" s="90">
        <f>IFERROR(HLOOKUP($A74,Náklady_2018!$D$1:$MN$27,24,FALSE),0)</f>
        <v>0</v>
      </c>
      <c r="D74" s="19"/>
      <c r="E74" s="19"/>
      <c r="F74" s="91" t="s">
        <v>585</v>
      </c>
      <c r="G74" s="92">
        <f t="shared" si="58"/>
        <v>0</v>
      </c>
      <c r="H74" s="90">
        <f>IF($C74=0,0,"!!!")</f>
        <v>0</v>
      </c>
      <c r="I74" s="90">
        <f t="shared" ref="I74:BT74" si="512">IF($C74=0,0,"!!!")</f>
        <v>0</v>
      </c>
      <c r="J74" s="90">
        <f t="shared" si="512"/>
        <v>0</v>
      </c>
      <c r="K74" s="90">
        <f t="shared" si="512"/>
        <v>0</v>
      </c>
      <c r="L74" s="90">
        <f t="shared" si="512"/>
        <v>0</v>
      </c>
      <c r="M74" s="90">
        <f t="shared" si="512"/>
        <v>0</v>
      </c>
      <c r="N74" s="90">
        <f t="shared" si="512"/>
        <v>0</v>
      </c>
      <c r="O74" s="90">
        <f t="shared" si="512"/>
        <v>0</v>
      </c>
      <c r="P74" s="90">
        <f t="shared" si="512"/>
        <v>0</v>
      </c>
      <c r="Q74" s="90">
        <f t="shared" si="512"/>
        <v>0</v>
      </c>
      <c r="R74" s="90">
        <f t="shared" si="512"/>
        <v>0</v>
      </c>
      <c r="S74" s="90">
        <f t="shared" si="512"/>
        <v>0</v>
      </c>
      <c r="T74" s="90">
        <f t="shared" si="512"/>
        <v>0</v>
      </c>
      <c r="U74" s="90">
        <f t="shared" si="512"/>
        <v>0</v>
      </c>
      <c r="V74" s="90">
        <f t="shared" si="512"/>
        <v>0</v>
      </c>
      <c r="W74" s="90">
        <f t="shared" si="512"/>
        <v>0</v>
      </c>
      <c r="X74" s="90">
        <f t="shared" si="512"/>
        <v>0</v>
      </c>
      <c r="Y74" s="90">
        <f t="shared" si="512"/>
        <v>0</v>
      </c>
      <c r="Z74" s="90">
        <f t="shared" si="512"/>
        <v>0</v>
      </c>
      <c r="AA74" s="90">
        <f t="shared" si="512"/>
        <v>0</v>
      </c>
      <c r="AB74" s="90">
        <f t="shared" si="512"/>
        <v>0</v>
      </c>
      <c r="AC74" s="90">
        <f t="shared" si="512"/>
        <v>0</v>
      </c>
      <c r="AD74" s="90">
        <f t="shared" si="512"/>
        <v>0</v>
      </c>
      <c r="AE74" s="90">
        <f t="shared" si="512"/>
        <v>0</v>
      </c>
      <c r="AF74" s="90">
        <f t="shared" si="512"/>
        <v>0</v>
      </c>
      <c r="AG74" s="90">
        <f t="shared" si="512"/>
        <v>0</v>
      </c>
      <c r="AH74" s="90">
        <f t="shared" si="512"/>
        <v>0</v>
      </c>
      <c r="AI74" s="90">
        <f t="shared" si="512"/>
        <v>0</v>
      </c>
      <c r="AJ74" s="90">
        <f t="shared" si="512"/>
        <v>0</v>
      </c>
      <c r="AK74" s="90">
        <f t="shared" si="512"/>
        <v>0</v>
      </c>
      <c r="AL74" s="90">
        <f t="shared" si="512"/>
        <v>0</v>
      </c>
      <c r="AM74" s="90">
        <f t="shared" si="512"/>
        <v>0</v>
      </c>
      <c r="AN74" s="90">
        <f t="shared" si="512"/>
        <v>0</v>
      </c>
      <c r="AO74" s="90">
        <f t="shared" si="512"/>
        <v>0</v>
      </c>
      <c r="AP74" s="90">
        <f t="shared" si="512"/>
        <v>0</v>
      </c>
      <c r="AQ74" s="90">
        <f t="shared" si="512"/>
        <v>0</v>
      </c>
      <c r="AR74" s="90">
        <f t="shared" si="512"/>
        <v>0</v>
      </c>
      <c r="AS74" s="90">
        <f t="shared" si="512"/>
        <v>0</v>
      </c>
      <c r="AT74" s="90">
        <f t="shared" si="512"/>
        <v>0</v>
      </c>
      <c r="AU74" s="90">
        <f t="shared" si="512"/>
        <v>0</v>
      </c>
      <c r="AV74" s="90">
        <f t="shared" si="512"/>
        <v>0</v>
      </c>
      <c r="AW74" s="90">
        <f t="shared" si="512"/>
        <v>0</v>
      </c>
      <c r="AX74" s="90">
        <f t="shared" si="512"/>
        <v>0</v>
      </c>
      <c r="AY74" s="90">
        <f t="shared" si="512"/>
        <v>0</v>
      </c>
      <c r="AZ74" s="90">
        <f t="shared" si="512"/>
        <v>0</v>
      </c>
      <c r="BA74" s="90">
        <f t="shared" si="512"/>
        <v>0</v>
      </c>
      <c r="BB74" s="90">
        <f t="shared" si="512"/>
        <v>0</v>
      </c>
      <c r="BC74" s="90">
        <f t="shared" si="512"/>
        <v>0</v>
      </c>
      <c r="BD74" s="92">
        <f t="shared" si="59"/>
        <v>0</v>
      </c>
      <c r="BE74" s="90">
        <f t="shared" si="512"/>
        <v>0</v>
      </c>
      <c r="BF74" s="90">
        <f t="shared" si="512"/>
        <v>0</v>
      </c>
      <c r="BG74" s="90">
        <f t="shared" si="512"/>
        <v>0</v>
      </c>
      <c r="BH74" s="90">
        <f t="shared" si="512"/>
        <v>0</v>
      </c>
      <c r="BI74" s="90">
        <f t="shared" si="512"/>
        <v>0</v>
      </c>
      <c r="BJ74" s="90">
        <f t="shared" si="512"/>
        <v>0</v>
      </c>
      <c r="BK74" s="90">
        <f t="shared" si="512"/>
        <v>0</v>
      </c>
      <c r="BL74" s="90">
        <f t="shared" si="512"/>
        <v>0</v>
      </c>
      <c r="BM74" s="90">
        <f t="shared" si="512"/>
        <v>0</v>
      </c>
      <c r="BN74" s="90">
        <f t="shared" si="512"/>
        <v>0</v>
      </c>
      <c r="BO74" s="90">
        <f t="shared" si="512"/>
        <v>0</v>
      </c>
      <c r="BP74" s="90">
        <f t="shared" si="512"/>
        <v>0</v>
      </c>
      <c r="BQ74" s="90">
        <f t="shared" si="512"/>
        <v>0</v>
      </c>
      <c r="BR74" s="90">
        <f t="shared" si="512"/>
        <v>0</v>
      </c>
      <c r="BS74" s="90">
        <f t="shared" si="512"/>
        <v>0</v>
      </c>
      <c r="BT74" s="90">
        <f t="shared" si="512"/>
        <v>0</v>
      </c>
      <c r="BU74" s="90">
        <f t="shared" ref="BU74:CF74" si="513">IF($C74=0,0,"!!!")</f>
        <v>0</v>
      </c>
      <c r="BV74" s="90">
        <f t="shared" si="513"/>
        <v>0</v>
      </c>
      <c r="BW74" s="90">
        <f t="shared" si="513"/>
        <v>0</v>
      </c>
      <c r="BX74" s="90">
        <f t="shared" si="513"/>
        <v>0</v>
      </c>
      <c r="BY74" s="90">
        <f t="shared" si="513"/>
        <v>0</v>
      </c>
      <c r="BZ74" s="90">
        <f t="shared" si="513"/>
        <v>0</v>
      </c>
      <c r="CA74" s="90">
        <f t="shared" si="513"/>
        <v>0</v>
      </c>
      <c r="CB74" s="90">
        <f t="shared" si="513"/>
        <v>0</v>
      </c>
      <c r="CC74" s="90">
        <f t="shared" si="513"/>
        <v>0</v>
      </c>
      <c r="CD74" s="90">
        <f t="shared" si="513"/>
        <v>0</v>
      </c>
      <c r="CE74" s="90">
        <f t="shared" si="513"/>
        <v>0</v>
      </c>
      <c r="CF74" s="90">
        <f t="shared" si="513"/>
        <v>0</v>
      </c>
      <c r="CG74" s="92">
        <f t="shared" si="490"/>
        <v>0</v>
      </c>
      <c r="CH74" s="90">
        <f t="shared" ref="CH74:CX74" si="514">IF($C74=0,0,"!!!")</f>
        <v>0</v>
      </c>
      <c r="CI74" s="90">
        <f t="shared" si="514"/>
        <v>0</v>
      </c>
      <c r="CJ74" s="90">
        <f t="shared" si="514"/>
        <v>0</v>
      </c>
      <c r="CK74" s="90">
        <f t="shared" si="514"/>
        <v>0</v>
      </c>
      <c r="CL74" s="90">
        <f t="shared" si="514"/>
        <v>0</v>
      </c>
      <c r="CM74" s="90">
        <f t="shared" si="514"/>
        <v>0</v>
      </c>
      <c r="CN74" s="90">
        <f t="shared" si="514"/>
        <v>0</v>
      </c>
      <c r="CO74" s="90">
        <f t="shared" si="514"/>
        <v>0</v>
      </c>
      <c r="CP74" s="90">
        <f t="shared" si="514"/>
        <v>0</v>
      </c>
      <c r="CQ74" s="90">
        <f t="shared" si="514"/>
        <v>0</v>
      </c>
      <c r="CR74" s="90">
        <f t="shared" si="514"/>
        <v>0</v>
      </c>
      <c r="CS74" s="90">
        <f t="shared" si="514"/>
        <v>0</v>
      </c>
      <c r="CT74" s="90">
        <f t="shared" si="514"/>
        <v>0</v>
      </c>
      <c r="CU74" s="90">
        <f t="shared" si="514"/>
        <v>0</v>
      </c>
      <c r="CV74" s="90">
        <f t="shared" si="514"/>
        <v>0</v>
      </c>
      <c r="CW74" s="90">
        <f t="shared" si="514"/>
        <v>0</v>
      </c>
      <c r="CX74" s="90">
        <f t="shared" si="514"/>
        <v>0</v>
      </c>
      <c r="CY74" s="92">
        <f t="shared" si="492"/>
        <v>0</v>
      </c>
      <c r="CZ74" s="90">
        <f t="shared" ref="CZ74:DU74" si="515">IF($C74=0,0,"!!!")</f>
        <v>0</v>
      </c>
      <c r="DA74" s="90">
        <f t="shared" si="515"/>
        <v>0</v>
      </c>
      <c r="DB74" s="90">
        <f t="shared" si="515"/>
        <v>0</v>
      </c>
      <c r="DC74" s="90">
        <f t="shared" si="515"/>
        <v>0</v>
      </c>
      <c r="DD74" s="90">
        <f t="shared" si="515"/>
        <v>0</v>
      </c>
      <c r="DE74" s="90">
        <f t="shared" si="515"/>
        <v>0</v>
      </c>
      <c r="DF74" s="90">
        <f t="shared" si="515"/>
        <v>0</v>
      </c>
      <c r="DG74" s="90">
        <f t="shared" si="515"/>
        <v>0</v>
      </c>
      <c r="DH74" s="90">
        <f t="shared" si="515"/>
        <v>0</v>
      </c>
      <c r="DI74" s="90">
        <f t="shared" si="515"/>
        <v>0</v>
      </c>
      <c r="DJ74" s="90">
        <f t="shared" si="515"/>
        <v>0</v>
      </c>
      <c r="DK74" s="90">
        <f t="shared" si="515"/>
        <v>0</v>
      </c>
      <c r="DL74" s="90">
        <f t="shared" si="515"/>
        <v>0</v>
      </c>
      <c r="DM74" s="90">
        <f t="shared" si="515"/>
        <v>0</v>
      </c>
      <c r="DN74" s="90">
        <f t="shared" si="515"/>
        <v>0</v>
      </c>
      <c r="DO74" s="90">
        <f t="shared" si="515"/>
        <v>0</v>
      </c>
      <c r="DP74" s="90">
        <f t="shared" si="515"/>
        <v>0</v>
      </c>
      <c r="DQ74" s="90">
        <f t="shared" si="515"/>
        <v>0</v>
      </c>
      <c r="DR74" s="90">
        <f t="shared" si="515"/>
        <v>0</v>
      </c>
      <c r="DS74" s="90">
        <f t="shared" si="515"/>
        <v>0</v>
      </c>
      <c r="DT74" s="90">
        <f t="shared" si="515"/>
        <v>0</v>
      </c>
      <c r="DU74" s="90">
        <f t="shared" si="515"/>
        <v>0</v>
      </c>
      <c r="DV74" s="92">
        <f t="shared" si="60"/>
        <v>0</v>
      </c>
      <c r="DW74" s="90">
        <f t="shared" ref="DW74:EA74" si="516">IF($C74=0,0,"!!!")</f>
        <v>0</v>
      </c>
      <c r="DX74" s="90">
        <f t="shared" si="516"/>
        <v>0</v>
      </c>
      <c r="DY74" s="90">
        <f t="shared" si="516"/>
        <v>0</v>
      </c>
      <c r="DZ74" s="90">
        <f t="shared" si="516"/>
        <v>0</v>
      </c>
      <c r="EA74" s="90">
        <f t="shared" si="516"/>
        <v>0</v>
      </c>
      <c r="EB74" s="92">
        <f t="shared" si="61"/>
        <v>0</v>
      </c>
      <c r="EC74" s="90">
        <f t="shared" ref="EC74:FD74" si="517">IF($C74=0,0,"!!!")</f>
        <v>0</v>
      </c>
      <c r="ED74" s="90">
        <f t="shared" si="517"/>
        <v>0</v>
      </c>
      <c r="EE74" s="90">
        <f t="shared" si="517"/>
        <v>0</v>
      </c>
      <c r="EF74" s="90">
        <f t="shared" si="517"/>
        <v>0</v>
      </c>
      <c r="EG74" s="90">
        <f t="shared" si="517"/>
        <v>0</v>
      </c>
      <c r="EH74" s="90">
        <f t="shared" si="517"/>
        <v>0</v>
      </c>
      <c r="EI74" s="90">
        <f t="shared" si="517"/>
        <v>0</v>
      </c>
      <c r="EJ74" s="90">
        <f t="shared" si="517"/>
        <v>0</v>
      </c>
      <c r="EK74" s="90">
        <f t="shared" si="517"/>
        <v>0</v>
      </c>
      <c r="EL74" s="90">
        <f t="shared" si="517"/>
        <v>0</v>
      </c>
      <c r="EM74" s="90">
        <f t="shared" si="517"/>
        <v>0</v>
      </c>
      <c r="EN74" s="90">
        <f t="shared" si="517"/>
        <v>0</v>
      </c>
      <c r="EO74" s="90">
        <f t="shared" si="517"/>
        <v>0</v>
      </c>
      <c r="EP74" s="90">
        <f t="shared" si="517"/>
        <v>0</v>
      </c>
      <c r="EQ74" s="90">
        <f t="shared" si="517"/>
        <v>0</v>
      </c>
      <c r="ER74" s="90">
        <f t="shared" si="517"/>
        <v>0</v>
      </c>
      <c r="ES74" s="90">
        <f t="shared" si="517"/>
        <v>0</v>
      </c>
      <c r="ET74" s="90">
        <f t="shared" si="517"/>
        <v>0</v>
      </c>
      <c r="EU74" s="90">
        <f t="shared" si="517"/>
        <v>0</v>
      </c>
      <c r="EV74" s="90">
        <f t="shared" si="517"/>
        <v>0</v>
      </c>
      <c r="EW74" s="90">
        <f t="shared" si="517"/>
        <v>0</v>
      </c>
      <c r="EX74" s="90">
        <f t="shared" si="517"/>
        <v>0</v>
      </c>
      <c r="EY74" s="90">
        <f t="shared" si="517"/>
        <v>0</v>
      </c>
      <c r="EZ74" s="90">
        <f t="shared" si="517"/>
        <v>0</v>
      </c>
      <c r="FA74" s="90">
        <f t="shared" si="517"/>
        <v>0</v>
      </c>
      <c r="FB74" s="90">
        <f t="shared" si="517"/>
        <v>0</v>
      </c>
      <c r="FC74" s="90">
        <f t="shared" si="517"/>
        <v>0</v>
      </c>
      <c r="FD74" s="90">
        <f t="shared" si="517"/>
        <v>0</v>
      </c>
      <c r="FE74" s="92">
        <f t="shared" si="62"/>
        <v>0</v>
      </c>
      <c r="FF74" s="90">
        <f t="shared" ref="FF74:FV74" si="518">IF($C74=0,0,"!!!")</f>
        <v>0</v>
      </c>
      <c r="FG74" s="90">
        <f t="shared" si="518"/>
        <v>0</v>
      </c>
      <c r="FH74" s="90">
        <f t="shared" si="518"/>
        <v>0</v>
      </c>
      <c r="FI74" s="90">
        <f t="shared" si="518"/>
        <v>0</v>
      </c>
      <c r="FJ74" s="90">
        <f t="shared" si="518"/>
        <v>0</v>
      </c>
      <c r="FK74" s="90">
        <f t="shared" si="518"/>
        <v>0</v>
      </c>
      <c r="FL74" s="90">
        <f t="shared" si="518"/>
        <v>0</v>
      </c>
      <c r="FM74" s="90">
        <f t="shared" si="518"/>
        <v>0</v>
      </c>
      <c r="FN74" s="90">
        <f t="shared" si="518"/>
        <v>0</v>
      </c>
      <c r="FO74" s="90">
        <f t="shared" si="518"/>
        <v>0</v>
      </c>
      <c r="FP74" s="90">
        <f t="shared" si="518"/>
        <v>0</v>
      </c>
      <c r="FQ74" s="90">
        <f t="shared" si="518"/>
        <v>0</v>
      </c>
      <c r="FR74" s="90">
        <f t="shared" si="518"/>
        <v>0</v>
      </c>
      <c r="FS74" s="90">
        <f t="shared" si="518"/>
        <v>0</v>
      </c>
      <c r="FT74" s="90">
        <f t="shared" si="518"/>
        <v>0</v>
      </c>
      <c r="FU74" s="90">
        <f t="shared" si="518"/>
        <v>0</v>
      </c>
      <c r="FV74" s="90">
        <f t="shared" si="518"/>
        <v>0</v>
      </c>
      <c r="FW74" s="92">
        <f t="shared" si="63"/>
        <v>0</v>
      </c>
      <c r="FX74" s="90">
        <f t="shared" ref="FX74:GR74" si="519">IF($C74=0,0,"!!!")</f>
        <v>0</v>
      </c>
      <c r="FY74" s="90">
        <f t="shared" si="519"/>
        <v>0</v>
      </c>
      <c r="FZ74" s="90">
        <f t="shared" si="519"/>
        <v>0</v>
      </c>
      <c r="GA74" s="90">
        <f t="shared" si="519"/>
        <v>0</v>
      </c>
      <c r="GB74" s="90">
        <f t="shared" si="519"/>
        <v>0</v>
      </c>
      <c r="GC74" s="90">
        <f t="shared" si="519"/>
        <v>0</v>
      </c>
      <c r="GD74" s="90">
        <f t="shared" si="519"/>
        <v>0</v>
      </c>
      <c r="GE74" s="90">
        <f t="shared" si="519"/>
        <v>0</v>
      </c>
      <c r="GF74" s="90">
        <f t="shared" si="519"/>
        <v>0</v>
      </c>
      <c r="GG74" s="90">
        <f t="shared" si="519"/>
        <v>0</v>
      </c>
      <c r="GH74" s="90">
        <f t="shared" si="519"/>
        <v>0</v>
      </c>
      <c r="GI74" s="90">
        <f t="shared" si="519"/>
        <v>0</v>
      </c>
      <c r="GJ74" s="90">
        <f t="shared" si="519"/>
        <v>0</v>
      </c>
      <c r="GK74" s="90">
        <f t="shared" si="519"/>
        <v>0</v>
      </c>
      <c r="GL74" s="90">
        <f t="shared" si="519"/>
        <v>0</v>
      </c>
      <c r="GM74" s="90">
        <f t="shared" si="519"/>
        <v>0</v>
      </c>
      <c r="GN74" s="90">
        <f t="shared" si="519"/>
        <v>0</v>
      </c>
      <c r="GO74" s="90">
        <f t="shared" si="519"/>
        <v>0</v>
      </c>
      <c r="GP74" s="90">
        <f t="shared" si="519"/>
        <v>0</v>
      </c>
      <c r="GQ74" s="90">
        <f t="shared" si="519"/>
        <v>0</v>
      </c>
      <c r="GR74" s="90">
        <f t="shared" si="519"/>
        <v>0</v>
      </c>
      <c r="GS74" s="92">
        <f t="shared" si="64"/>
        <v>0</v>
      </c>
      <c r="GT74" s="90">
        <f t="shared" ref="GT74:HD74" si="520">IF($C74=0,0,"!!!")</f>
        <v>0</v>
      </c>
      <c r="GU74" s="90">
        <f t="shared" si="520"/>
        <v>0</v>
      </c>
      <c r="GV74" s="90">
        <f t="shared" si="520"/>
        <v>0</v>
      </c>
      <c r="GW74" s="90">
        <f t="shared" si="520"/>
        <v>0</v>
      </c>
      <c r="GX74" s="90">
        <f t="shared" si="520"/>
        <v>0</v>
      </c>
      <c r="GY74" s="90">
        <f t="shared" si="520"/>
        <v>0</v>
      </c>
      <c r="GZ74" s="90">
        <f t="shared" si="520"/>
        <v>0</v>
      </c>
      <c r="HA74" s="90">
        <f t="shared" si="520"/>
        <v>0</v>
      </c>
      <c r="HB74" s="90">
        <f t="shared" si="520"/>
        <v>0</v>
      </c>
      <c r="HC74" s="90">
        <f t="shared" si="520"/>
        <v>0</v>
      </c>
      <c r="HD74" s="90">
        <f t="shared" si="520"/>
        <v>0</v>
      </c>
      <c r="HE74" s="92">
        <f t="shared" si="65"/>
        <v>0</v>
      </c>
      <c r="HF74" s="90">
        <f t="shared" ref="HF74:HU74" si="521">IF($C74=0,0,"!!!")</f>
        <v>0</v>
      </c>
      <c r="HG74" s="90">
        <f t="shared" si="521"/>
        <v>0</v>
      </c>
      <c r="HH74" s="90">
        <f t="shared" si="521"/>
        <v>0</v>
      </c>
      <c r="HI74" s="90">
        <f t="shared" si="521"/>
        <v>0</v>
      </c>
      <c r="HJ74" s="90">
        <f t="shared" si="521"/>
        <v>0</v>
      </c>
      <c r="HK74" s="90">
        <f t="shared" si="521"/>
        <v>0</v>
      </c>
      <c r="HL74" s="90">
        <f t="shared" si="521"/>
        <v>0</v>
      </c>
      <c r="HM74" s="90">
        <f t="shared" si="521"/>
        <v>0</v>
      </c>
      <c r="HN74" s="90">
        <f t="shared" si="521"/>
        <v>0</v>
      </c>
      <c r="HO74" s="90">
        <f t="shared" si="521"/>
        <v>0</v>
      </c>
      <c r="HP74" s="90">
        <f t="shared" si="521"/>
        <v>0</v>
      </c>
      <c r="HQ74" s="90">
        <f t="shared" si="521"/>
        <v>0</v>
      </c>
      <c r="HR74" s="90">
        <f t="shared" si="521"/>
        <v>0</v>
      </c>
      <c r="HS74" s="90">
        <f t="shared" si="521"/>
        <v>0</v>
      </c>
      <c r="HT74" s="90">
        <f t="shared" si="521"/>
        <v>0</v>
      </c>
      <c r="HU74" s="90">
        <f t="shared" si="521"/>
        <v>0</v>
      </c>
      <c r="HV74" s="92">
        <f t="shared" si="66"/>
        <v>0</v>
      </c>
      <c r="HW74" s="90">
        <f t="shared" ref="HW74:IE74" si="522">IF($C74=0,0,"!!!")</f>
        <v>0</v>
      </c>
      <c r="HX74" s="90">
        <f t="shared" si="522"/>
        <v>0</v>
      </c>
      <c r="HY74" s="90">
        <f t="shared" si="522"/>
        <v>0</v>
      </c>
      <c r="HZ74" s="90">
        <f t="shared" si="522"/>
        <v>0</v>
      </c>
      <c r="IA74" s="90">
        <f t="shared" si="522"/>
        <v>0</v>
      </c>
      <c r="IB74" s="90">
        <f t="shared" si="522"/>
        <v>0</v>
      </c>
      <c r="IC74" s="90">
        <f t="shared" si="522"/>
        <v>0</v>
      </c>
      <c r="ID74" s="90">
        <f t="shared" si="522"/>
        <v>0</v>
      </c>
      <c r="IE74" s="90">
        <f t="shared" si="522"/>
        <v>0</v>
      </c>
      <c r="IF74" s="92">
        <f t="shared" si="501"/>
        <v>0</v>
      </c>
      <c r="IG74" s="90">
        <f t="shared" ref="IG74:IX74" si="523">IF($C74=0,0,"!!!")</f>
        <v>0</v>
      </c>
      <c r="IH74" s="90">
        <f t="shared" si="523"/>
        <v>0</v>
      </c>
      <c r="II74" s="90">
        <f t="shared" si="523"/>
        <v>0</v>
      </c>
      <c r="IJ74" s="90">
        <f t="shared" si="523"/>
        <v>0</v>
      </c>
      <c r="IK74" s="90">
        <f t="shared" si="523"/>
        <v>0</v>
      </c>
      <c r="IL74" s="90">
        <f t="shared" si="523"/>
        <v>0</v>
      </c>
      <c r="IM74" s="90">
        <f t="shared" si="523"/>
        <v>0</v>
      </c>
      <c r="IN74" s="90">
        <f t="shared" si="523"/>
        <v>0</v>
      </c>
      <c r="IO74" s="90">
        <f t="shared" si="523"/>
        <v>0</v>
      </c>
      <c r="IP74" s="90">
        <f t="shared" si="523"/>
        <v>0</v>
      </c>
      <c r="IQ74" s="90">
        <f t="shared" si="523"/>
        <v>0</v>
      </c>
      <c r="IR74" s="90">
        <f t="shared" si="523"/>
        <v>0</v>
      </c>
      <c r="IS74" s="90">
        <f t="shared" si="523"/>
        <v>0</v>
      </c>
      <c r="IT74" s="90">
        <f t="shared" si="523"/>
        <v>0</v>
      </c>
      <c r="IU74" s="90">
        <f t="shared" si="523"/>
        <v>0</v>
      </c>
      <c r="IV74" s="90">
        <f t="shared" si="523"/>
        <v>0</v>
      </c>
      <c r="IW74" s="90">
        <f t="shared" si="523"/>
        <v>0</v>
      </c>
      <c r="IX74" s="90">
        <f t="shared" si="523"/>
        <v>0</v>
      </c>
      <c r="IY74" s="92">
        <f t="shared" si="503"/>
        <v>0</v>
      </c>
      <c r="IZ74" s="90">
        <f t="shared" ref="IZ74:JS74" si="524">IF($C74=0,0,"!!!")</f>
        <v>0</v>
      </c>
      <c r="JA74" s="90">
        <f t="shared" si="524"/>
        <v>0</v>
      </c>
      <c r="JB74" s="90">
        <f t="shared" si="524"/>
        <v>0</v>
      </c>
      <c r="JC74" s="90">
        <f t="shared" si="524"/>
        <v>0</v>
      </c>
      <c r="JD74" s="90">
        <f t="shared" si="524"/>
        <v>0</v>
      </c>
      <c r="JE74" s="90">
        <f t="shared" si="524"/>
        <v>0</v>
      </c>
      <c r="JF74" s="90">
        <f t="shared" si="524"/>
        <v>0</v>
      </c>
      <c r="JG74" s="90">
        <f t="shared" si="524"/>
        <v>0</v>
      </c>
      <c r="JH74" s="90">
        <f t="shared" si="524"/>
        <v>0</v>
      </c>
      <c r="JI74" s="90">
        <f t="shared" si="524"/>
        <v>0</v>
      </c>
      <c r="JJ74" s="90">
        <f t="shared" si="524"/>
        <v>0</v>
      </c>
      <c r="JK74" s="90">
        <f t="shared" si="524"/>
        <v>0</v>
      </c>
      <c r="JL74" s="90">
        <f t="shared" si="524"/>
        <v>0</v>
      </c>
      <c r="JM74" s="90">
        <f t="shared" si="524"/>
        <v>0</v>
      </c>
      <c r="JN74" s="90">
        <f t="shared" si="524"/>
        <v>0</v>
      </c>
      <c r="JO74" s="90">
        <f t="shared" si="524"/>
        <v>0</v>
      </c>
      <c r="JP74" s="90">
        <f t="shared" si="524"/>
        <v>0</v>
      </c>
      <c r="JQ74" s="90">
        <f t="shared" si="524"/>
        <v>0</v>
      </c>
      <c r="JR74" s="90">
        <f t="shared" si="524"/>
        <v>0</v>
      </c>
      <c r="JS74" s="90">
        <f t="shared" si="524"/>
        <v>0</v>
      </c>
      <c r="JT74" s="92">
        <f t="shared" si="505"/>
        <v>0</v>
      </c>
      <c r="JU74" s="90">
        <f t="shared" ref="JU74:LL74" si="525">IF($C74=0,0,"!!!")</f>
        <v>0</v>
      </c>
      <c r="JV74" s="90">
        <f t="shared" si="525"/>
        <v>0</v>
      </c>
      <c r="JW74" s="90">
        <f t="shared" si="525"/>
        <v>0</v>
      </c>
      <c r="JX74" s="90">
        <f t="shared" si="525"/>
        <v>0</v>
      </c>
      <c r="JY74" s="90">
        <f t="shared" si="525"/>
        <v>0</v>
      </c>
      <c r="JZ74" s="90">
        <f t="shared" si="525"/>
        <v>0</v>
      </c>
      <c r="KA74" s="90">
        <f t="shared" si="525"/>
        <v>0</v>
      </c>
      <c r="KB74" s="90">
        <f t="shared" si="525"/>
        <v>0</v>
      </c>
      <c r="KC74" s="90">
        <f t="shared" si="525"/>
        <v>0</v>
      </c>
      <c r="KD74" s="90">
        <f t="shared" si="525"/>
        <v>0</v>
      </c>
      <c r="KE74" s="90">
        <f t="shared" si="525"/>
        <v>0</v>
      </c>
      <c r="KF74" s="90">
        <f t="shared" si="525"/>
        <v>0</v>
      </c>
      <c r="KG74" s="90">
        <f t="shared" si="525"/>
        <v>0</v>
      </c>
      <c r="KH74" s="90">
        <f t="shared" si="525"/>
        <v>0</v>
      </c>
      <c r="KI74" s="90">
        <f t="shared" si="525"/>
        <v>0</v>
      </c>
      <c r="KJ74" s="90">
        <f t="shared" si="525"/>
        <v>0</v>
      </c>
      <c r="KK74" s="90">
        <f t="shared" si="525"/>
        <v>0</v>
      </c>
      <c r="KL74" s="90">
        <f t="shared" si="525"/>
        <v>0</v>
      </c>
      <c r="KM74" s="90">
        <f t="shared" si="525"/>
        <v>0</v>
      </c>
      <c r="KN74" s="90">
        <f t="shared" si="525"/>
        <v>0</v>
      </c>
      <c r="KO74" s="90">
        <f t="shared" si="525"/>
        <v>0</v>
      </c>
      <c r="KP74" s="90">
        <f t="shared" si="525"/>
        <v>0</v>
      </c>
      <c r="KQ74" s="90">
        <f t="shared" si="525"/>
        <v>0</v>
      </c>
      <c r="KR74" s="90">
        <f t="shared" si="525"/>
        <v>0</v>
      </c>
      <c r="KS74" s="90">
        <f t="shared" si="525"/>
        <v>0</v>
      </c>
      <c r="KT74" s="90">
        <f t="shared" si="525"/>
        <v>0</v>
      </c>
      <c r="KU74" s="90">
        <f t="shared" si="525"/>
        <v>0</v>
      </c>
      <c r="KV74" s="90">
        <f t="shared" si="525"/>
        <v>0</v>
      </c>
      <c r="KW74" s="90">
        <f t="shared" si="525"/>
        <v>0</v>
      </c>
      <c r="KX74" s="90">
        <f t="shared" si="525"/>
        <v>0</v>
      </c>
      <c r="KY74" s="90">
        <f t="shared" si="525"/>
        <v>0</v>
      </c>
      <c r="KZ74" s="90">
        <f t="shared" si="525"/>
        <v>0</v>
      </c>
      <c r="LA74" s="90">
        <f t="shared" si="525"/>
        <v>0</v>
      </c>
      <c r="LB74" s="90">
        <f t="shared" si="525"/>
        <v>0</v>
      </c>
      <c r="LC74" s="90">
        <f t="shared" si="525"/>
        <v>0</v>
      </c>
      <c r="LD74" s="90">
        <f t="shared" si="525"/>
        <v>0</v>
      </c>
      <c r="LE74" s="90">
        <f t="shared" si="525"/>
        <v>0</v>
      </c>
      <c r="LF74" s="90">
        <f t="shared" si="525"/>
        <v>0</v>
      </c>
      <c r="LG74" s="90">
        <f t="shared" si="525"/>
        <v>0</v>
      </c>
      <c r="LH74" s="90">
        <f t="shared" si="525"/>
        <v>0</v>
      </c>
      <c r="LI74" s="90">
        <f t="shared" si="525"/>
        <v>0</v>
      </c>
      <c r="LJ74" s="90">
        <f t="shared" si="525"/>
        <v>0</v>
      </c>
      <c r="LK74" s="90">
        <f t="shared" si="525"/>
        <v>0</v>
      </c>
      <c r="LL74" s="90">
        <f t="shared" si="525"/>
        <v>0</v>
      </c>
      <c r="LM74" s="92">
        <f t="shared" si="67"/>
        <v>0</v>
      </c>
      <c r="LN74" s="90">
        <f t="shared" ref="LN74:LR74" si="526">IF($C74=0,0,"!!!")</f>
        <v>0</v>
      </c>
      <c r="LO74" s="90">
        <f t="shared" si="526"/>
        <v>0</v>
      </c>
      <c r="LP74" s="90">
        <f t="shared" si="526"/>
        <v>0</v>
      </c>
      <c r="LQ74" s="90">
        <f t="shared" si="526"/>
        <v>0</v>
      </c>
      <c r="LR74" s="90">
        <f t="shared" si="526"/>
        <v>0</v>
      </c>
      <c r="LS74" s="92">
        <f t="shared" si="68"/>
        <v>0</v>
      </c>
      <c r="LT74" s="90">
        <f t="shared" ref="LT74:MF74" si="527">IF($C74=0,0,"!!!")</f>
        <v>0</v>
      </c>
      <c r="LU74" s="90">
        <f t="shared" si="527"/>
        <v>0</v>
      </c>
      <c r="LV74" s="90">
        <f t="shared" si="527"/>
        <v>0</v>
      </c>
      <c r="LW74" s="90">
        <f t="shared" si="527"/>
        <v>0</v>
      </c>
      <c r="LX74" s="90">
        <f t="shared" si="527"/>
        <v>0</v>
      </c>
      <c r="LY74" s="90">
        <f t="shared" si="527"/>
        <v>0</v>
      </c>
      <c r="LZ74" s="90">
        <f t="shared" si="527"/>
        <v>0</v>
      </c>
      <c r="MA74" s="90">
        <f t="shared" si="527"/>
        <v>0</v>
      </c>
      <c r="MB74" s="90">
        <f t="shared" si="527"/>
        <v>0</v>
      </c>
      <c r="MC74" s="90">
        <f t="shared" si="527"/>
        <v>0</v>
      </c>
      <c r="MD74" s="90">
        <f t="shared" si="527"/>
        <v>0</v>
      </c>
      <c r="ME74" s="90">
        <f t="shared" si="527"/>
        <v>0</v>
      </c>
      <c r="MF74" s="90">
        <f t="shared" si="527"/>
        <v>0</v>
      </c>
      <c r="MG74" s="92">
        <f t="shared" si="69"/>
        <v>0</v>
      </c>
      <c r="MH74" s="90">
        <f t="shared" ref="MH74:NB74" si="528">IF($C74=0,0,"!!!")</f>
        <v>0</v>
      </c>
      <c r="MI74" s="90">
        <f t="shared" si="528"/>
        <v>0</v>
      </c>
      <c r="MJ74" s="90">
        <f t="shared" si="528"/>
        <v>0</v>
      </c>
      <c r="MK74" s="90">
        <f t="shared" si="528"/>
        <v>0</v>
      </c>
      <c r="ML74" s="90">
        <f t="shared" si="528"/>
        <v>0</v>
      </c>
      <c r="MM74" s="90">
        <f t="shared" si="528"/>
        <v>0</v>
      </c>
      <c r="MN74" s="90">
        <f t="shared" si="528"/>
        <v>0</v>
      </c>
      <c r="MO74" s="90">
        <f t="shared" si="528"/>
        <v>0</v>
      </c>
      <c r="MP74" s="90">
        <f t="shared" si="528"/>
        <v>0</v>
      </c>
      <c r="MQ74" s="90">
        <f t="shared" si="528"/>
        <v>0</v>
      </c>
      <c r="MR74" s="90">
        <f t="shared" si="528"/>
        <v>0</v>
      </c>
      <c r="MS74" s="90">
        <f t="shared" si="528"/>
        <v>0</v>
      </c>
      <c r="MT74" s="90">
        <f t="shared" si="528"/>
        <v>0</v>
      </c>
      <c r="MU74" s="90">
        <f t="shared" si="528"/>
        <v>0</v>
      </c>
      <c r="MV74" s="90">
        <f t="shared" si="528"/>
        <v>0</v>
      </c>
      <c r="MW74" s="90">
        <f t="shared" si="528"/>
        <v>0</v>
      </c>
      <c r="MX74" s="90">
        <f t="shared" si="528"/>
        <v>0</v>
      </c>
      <c r="MY74" s="90">
        <f t="shared" si="528"/>
        <v>0</v>
      </c>
      <c r="MZ74" s="90">
        <f t="shared" si="528"/>
        <v>0</v>
      </c>
      <c r="NA74" s="90">
        <f t="shared" si="528"/>
        <v>0</v>
      </c>
      <c r="NB74" s="90">
        <f t="shared" si="528"/>
        <v>0</v>
      </c>
      <c r="NC74" s="92">
        <f t="shared" si="70"/>
        <v>0</v>
      </c>
      <c r="ND74" s="90">
        <f t="shared" ref="ND74:NI74" si="529">IF($C74=0,0,"!!!")</f>
        <v>0</v>
      </c>
      <c r="NE74" s="90">
        <f t="shared" si="529"/>
        <v>0</v>
      </c>
      <c r="NF74" s="90">
        <f t="shared" si="529"/>
        <v>0</v>
      </c>
      <c r="NG74" s="90">
        <f t="shared" si="529"/>
        <v>0</v>
      </c>
      <c r="NH74" s="90">
        <f t="shared" si="529"/>
        <v>0</v>
      </c>
      <c r="NI74" s="90">
        <f t="shared" si="529"/>
        <v>0</v>
      </c>
      <c r="NJ74" s="93">
        <f t="shared" si="511"/>
        <v>0</v>
      </c>
      <c r="NK74" s="94">
        <f t="shared" si="455"/>
        <v>0</v>
      </c>
    </row>
    <row r="75" spans="1:375" ht="17.25" customHeight="1" x14ac:dyDescent="0.25">
      <c r="A75" s="67">
        <v>90370</v>
      </c>
      <c r="B75" s="202" t="s">
        <v>705</v>
      </c>
      <c r="C75" s="90">
        <f ca="1">IFERROR(HLOOKUP($A75,Náklady_2018!$D$1:$MN$27,24,FALSE),0)</f>
        <v>170290.29</v>
      </c>
      <c r="D75" s="19"/>
      <c r="E75" s="19"/>
      <c r="F75" s="91" t="str">
        <f>F5</f>
        <v>STUD VLAST</v>
      </c>
      <c r="G75" s="92">
        <f t="shared" ca="1" si="58"/>
        <v>16663.273575885971</v>
      </c>
      <c r="H75" s="90">
        <f t="shared" ref="H75:BS75" ca="1" si="530">$C75*H$5</f>
        <v>0</v>
      </c>
      <c r="I75" s="90">
        <f t="shared" ca="1" si="530"/>
        <v>0</v>
      </c>
      <c r="J75" s="90">
        <f t="shared" ca="1" si="530"/>
        <v>2749.9450332253246</v>
      </c>
      <c r="K75" s="90">
        <f t="shared" ca="1" si="530"/>
        <v>0</v>
      </c>
      <c r="L75" s="90">
        <f t="shared" ca="1" si="530"/>
        <v>0</v>
      </c>
      <c r="M75" s="90">
        <f t="shared" ca="1" si="530"/>
        <v>0</v>
      </c>
      <c r="N75" s="90">
        <f t="shared" ca="1" si="530"/>
        <v>4528.0081034687546</v>
      </c>
      <c r="O75" s="90">
        <f t="shared" ca="1" si="530"/>
        <v>0</v>
      </c>
      <c r="P75" s="90">
        <f t="shared" ca="1" si="530"/>
        <v>0</v>
      </c>
      <c r="Q75" s="90">
        <f t="shared" ca="1" si="530"/>
        <v>0</v>
      </c>
      <c r="R75" s="90">
        <f t="shared" ca="1" si="530"/>
        <v>0</v>
      </c>
      <c r="S75" s="90">
        <f t="shared" ca="1" si="530"/>
        <v>1972.3795348630563</v>
      </c>
      <c r="T75" s="90">
        <f t="shared" ca="1" si="530"/>
        <v>0</v>
      </c>
      <c r="U75" s="90">
        <f t="shared" ca="1" si="530"/>
        <v>0</v>
      </c>
      <c r="V75" s="90">
        <f t="shared" ca="1" si="530"/>
        <v>421.89295633682991</v>
      </c>
      <c r="W75" s="90">
        <f t="shared" ca="1" si="530"/>
        <v>3229.2190273025681</v>
      </c>
      <c r="X75" s="90">
        <f t="shared" ca="1" si="530"/>
        <v>0</v>
      </c>
      <c r="Y75" s="90">
        <f t="shared" ca="1" si="530"/>
        <v>0</v>
      </c>
      <c r="Z75" s="90">
        <f t="shared" ca="1" si="530"/>
        <v>0</v>
      </c>
      <c r="AA75" s="90">
        <f t="shared" ca="1" si="530"/>
        <v>3743.7007077218418</v>
      </c>
      <c r="AB75" s="90">
        <f t="shared" ca="1" si="530"/>
        <v>0</v>
      </c>
      <c r="AC75" s="90">
        <f t="shared" ca="1" si="530"/>
        <v>0</v>
      </c>
      <c r="AD75" s="90">
        <f t="shared" ca="1" si="530"/>
        <v>0</v>
      </c>
      <c r="AE75" s="90">
        <f t="shared" ca="1" si="530"/>
        <v>0</v>
      </c>
      <c r="AF75" s="90">
        <f t="shared" ca="1" si="530"/>
        <v>0</v>
      </c>
      <c r="AG75" s="90">
        <f t="shared" ca="1" si="530"/>
        <v>0</v>
      </c>
      <c r="AH75" s="90">
        <f t="shared" ca="1" si="530"/>
        <v>0</v>
      </c>
      <c r="AI75" s="90">
        <f t="shared" ca="1" si="530"/>
        <v>0</v>
      </c>
      <c r="AJ75" s="90">
        <f t="shared" ca="1" si="530"/>
        <v>0</v>
      </c>
      <c r="AK75" s="90">
        <f t="shared" ca="1" si="530"/>
        <v>0</v>
      </c>
      <c r="AL75" s="90">
        <f t="shared" ca="1" si="530"/>
        <v>0</v>
      </c>
      <c r="AM75" s="90">
        <f t="shared" ca="1" si="530"/>
        <v>0</v>
      </c>
      <c r="AN75" s="90">
        <f t="shared" ca="1" si="530"/>
        <v>0</v>
      </c>
      <c r="AO75" s="90">
        <f t="shared" ca="1" si="530"/>
        <v>0</v>
      </c>
      <c r="AP75" s="90">
        <f t="shared" ca="1" si="530"/>
        <v>0</v>
      </c>
      <c r="AQ75" s="90">
        <f t="shared" ca="1" si="530"/>
        <v>0</v>
      </c>
      <c r="AR75" s="90">
        <f t="shared" ca="1" si="530"/>
        <v>0</v>
      </c>
      <c r="AS75" s="90">
        <f t="shared" ca="1" si="530"/>
        <v>0</v>
      </c>
      <c r="AT75" s="90">
        <f t="shared" ca="1" si="530"/>
        <v>0</v>
      </c>
      <c r="AU75" s="90">
        <f t="shared" ca="1" si="530"/>
        <v>0</v>
      </c>
      <c r="AV75" s="90">
        <f t="shared" ca="1" si="530"/>
        <v>0</v>
      </c>
      <c r="AW75" s="90">
        <f t="shared" ca="1" si="530"/>
        <v>0</v>
      </c>
      <c r="AX75" s="90">
        <f t="shared" ca="1" si="530"/>
        <v>18.128212967598159</v>
      </c>
      <c r="AY75" s="90">
        <f t="shared" ca="1" si="530"/>
        <v>0</v>
      </c>
      <c r="AZ75" s="90">
        <f t="shared" ca="1" si="530"/>
        <v>0</v>
      </c>
      <c r="BA75" s="90">
        <f t="shared" ca="1" si="530"/>
        <v>0</v>
      </c>
      <c r="BB75" s="90">
        <f t="shared" ca="1" si="530"/>
        <v>0</v>
      </c>
      <c r="BC75" s="90">
        <f t="shared" ca="1" si="530"/>
        <v>0</v>
      </c>
      <c r="BD75" s="92">
        <f t="shared" ca="1" si="530"/>
        <v>14832.174246216679</v>
      </c>
      <c r="BE75" s="90">
        <f t="shared" ca="1" si="530"/>
        <v>0</v>
      </c>
      <c r="BF75" s="90">
        <f t="shared" ca="1" si="530"/>
        <v>1910.3540789243318</v>
      </c>
      <c r="BG75" s="90">
        <f t="shared" ca="1" si="530"/>
        <v>0</v>
      </c>
      <c r="BH75" s="90">
        <f t="shared" ca="1" si="530"/>
        <v>0</v>
      </c>
      <c r="BI75" s="90">
        <f t="shared" ca="1" si="530"/>
        <v>3322.257211210655</v>
      </c>
      <c r="BJ75" s="90">
        <f t="shared" ca="1" si="530"/>
        <v>0</v>
      </c>
      <c r="BK75" s="90">
        <f t="shared" ca="1" si="530"/>
        <v>0</v>
      </c>
      <c r="BL75" s="90">
        <f t="shared" ca="1" si="530"/>
        <v>0</v>
      </c>
      <c r="BM75" s="90">
        <f t="shared" ca="1" si="530"/>
        <v>0</v>
      </c>
      <c r="BN75" s="90">
        <f t="shared" ca="1" si="530"/>
        <v>3170.6394300271063</v>
      </c>
      <c r="BO75" s="90">
        <f t="shared" ca="1" si="530"/>
        <v>0</v>
      </c>
      <c r="BP75" s="90">
        <f t="shared" ca="1" si="530"/>
        <v>0</v>
      </c>
      <c r="BQ75" s="90">
        <f t="shared" ca="1" si="530"/>
        <v>0</v>
      </c>
      <c r="BR75" s="90">
        <f t="shared" ca="1" si="530"/>
        <v>2753.690531772349</v>
      </c>
      <c r="BS75" s="90">
        <f t="shared" ca="1" si="530"/>
        <v>0</v>
      </c>
      <c r="BT75" s="90">
        <f t="shared" ref="BT75:EE75" ca="1" si="531">$C75*BT$5</f>
        <v>0</v>
      </c>
      <c r="BU75" s="90">
        <f t="shared" ca="1" si="531"/>
        <v>0</v>
      </c>
      <c r="BV75" s="90">
        <f t="shared" ca="1" si="531"/>
        <v>3675.2329942822357</v>
      </c>
      <c r="BW75" s="90">
        <f t="shared" ca="1" si="531"/>
        <v>0</v>
      </c>
      <c r="BX75" s="90">
        <f t="shared" ca="1" si="531"/>
        <v>0</v>
      </c>
      <c r="BY75" s="90">
        <f t="shared" ca="1" si="531"/>
        <v>0</v>
      </c>
      <c r="BZ75" s="90">
        <f t="shared" ca="1" si="531"/>
        <v>0</v>
      </c>
      <c r="CA75" s="90">
        <f t="shared" ca="1" si="531"/>
        <v>0</v>
      </c>
      <c r="CB75" s="90">
        <f t="shared" ca="1" si="531"/>
        <v>0</v>
      </c>
      <c r="CC75" s="90">
        <f t="shared" ca="1" si="531"/>
        <v>0</v>
      </c>
      <c r="CD75" s="90">
        <f t="shared" ca="1" si="531"/>
        <v>0</v>
      </c>
      <c r="CE75" s="90">
        <f t="shared" ca="1" si="531"/>
        <v>0</v>
      </c>
      <c r="CF75" s="90">
        <f t="shared" ca="1" si="531"/>
        <v>0</v>
      </c>
      <c r="CG75" s="92">
        <f t="shared" ca="1" si="531"/>
        <v>24537.959541091979</v>
      </c>
      <c r="CH75" s="90">
        <f t="shared" ca="1" si="531"/>
        <v>0</v>
      </c>
      <c r="CI75" s="90">
        <f t="shared" ca="1" si="531"/>
        <v>2093.284227961004</v>
      </c>
      <c r="CJ75" s="90">
        <f t="shared" ca="1" si="531"/>
        <v>3872.3960377976014</v>
      </c>
      <c r="CK75" s="90">
        <f t="shared" ca="1" si="531"/>
        <v>3315.2156739422485</v>
      </c>
      <c r="CL75" s="90">
        <f t="shared" ca="1" si="531"/>
        <v>1671.9905513916981</v>
      </c>
      <c r="CM75" s="90">
        <f t="shared" ca="1" si="531"/>
        <v>1482.4683249122627</v>
      </c>
      <c r="CN75" s="90">
        <f t="shared" ca="1" si="531"/>
        <v>1225.3773046445074</v>
      </c>
      <c r="CO75" s="90">
        <f t="shared" ca="1" si="531"/>
        <v>2919.6910273764706</v>
      </c>
      <c r="CP75" s="90">
        <f t="shared" ca="1" si="531"/>
        <v>2209.8441427444041</v>
      </c>
      <c r="CQ75" s="90">
        <f t="shared" ca="1" si="531"/>
        <v>2122.4991166277941</v>
      </c>
      <c r="CR75" s="90">
        <f t="shared" ca="1" si="531"/>
        <v>2147.6688668637985</v>
      </c>
      <c r="CS75" s="90">
        <f t="shared" ca="1" si="531"/>
        <v>1150.467333704019</v>
      </c>
      <c r="CT75" s="90">
        <f t="shared" ca="1" si="531"/>
        <v>327.05693312617177</v>
      </c>
      <c r="CU75" s="90">
        <f t="shared" ca="1" si="531"/>
        <v>0</v>
      </c>
      <c r="CV75" s="90">
        <f t="shared" ca="1" si="531"/>
        <v>0</v>
      </c>
      <c r="CW75" s="90">
        <f t="shared" ca="1" si="531"/>
        <v>0</v>
      </c>
      <c r="CX75" s="90">
        <f t="shared" ca="1" si="531"/>
        <v>0</v>
      </c>
      <c r="CY75" s="92">
        <f t="shared" ca="1" si="531"/>
        <v>21768.987375247772</v>
      </c>
      <c r="CZ75" s="90">
        <f t="shared" ca="1" si="531"/>
        <v>0</v>
      </c>
      <c r="DA75" s="90">
        <f t="shared" ca="1" si="531"/>
        <v>1403.3633955991072</v>
      </c>
      <c r="DB75" s="90">
        <f t="shared" ca="1" si="531"/>
        <v>1479.3221061327624</v>
      </c>
      <c r="DC75" s="90">
        <f t="shared" ca="1" si="531"/>
        <v>2567.7639838980567</v>
      </c>
      <c r="DD75" s="90">
        <f t="shared" ca="1" si="531"/>
        <v>0</v>
      </c>
      <c r="DE75" s="90">
        <f t="shared" ca="1" si="531"/>
        <v>0</v>
      </c>
      <c r="DF75" s="90">
        <f t="shared" ca="1" si="531"/>
        <v>0</v>
      </c>
      <c r="DG75" s="90">
        <f t="shared" ca="1" si="531"/>
        <v>0</v>
      </c>
      <c r="DH75" s="90">
        <f t="shared" ca="1" si="531"/>
        <v>2481.6175173164952</v>
      </c>
      <c r="DI75" s="90">
        <f t="shared" ca="1" si="531"/>
        <v>3633.732870381205</v>
      </c>
      <c r="DJ75" s="90">
        <f t="shared" ca="1" si="531"/>
        <v>0</v>
      </c>
      <c r="DK75" s="90">
        <f t="shared" ca="1" si="531"/>
        <v>0</v>
      </c>
      <c r="DL75" s="90">
        <f t="shared" ca="1" si="531"/>
        <v>0</v>
      </c>
      <c r="DM75" s="90">
        <f t="shared" ca="1" si="531"/>
        <v>0</v>
      </c>
      <c r="DN75" s="90">
        <f t="shared" ca="1" si="531"/>
        <v>4434.5204597350248</v>
      </c>
      <c r="DO75" s="90">
        <f t="shared" ca="1" si="531"/>
        <v>0</v>
      </c>
      <c r="DP75" s="90">
        <f t="shared" ca="1" si="531"/>
        <v>0</v>
      </c>
      <c r="DQ75" s="90">
        <f t="shared" ca="1" si="531"/>
        <v>1855.8196200796565</v>
      </c>
      <c r="DR75" s="90">
        <f t="shared" ca="1" si="531"/>
        <v>502.94554489443823</v>
      </c>
      <c r="DS75" s="90">
        <f t="shared" ca="1" si="531"/>
        <v>1124.3986638167289</v>
      </c>
      <c r="DT75" s="90">
        <f t="shared" ca="1" si="531"/>
        <v>2285.5032133942973</v>
      </c>
      <c r="DU75" s="90">
        <f t="shared" ca="1" si="531"/>
        <v>0</v>
      </c>
      <c r="DV75" s="92">
        <f t="shared" ca="1" si="531"/>
        <v>10061.907296726384</v>
      </c>
      <c r="DW75" s="90">
        <f t="shared" ca="1" si="531"/>
        <v>0</v>
      </c>
      <c r="DX75" s="90">
        <f t="shared" ca="1" si="531"/>
        <v>4695.3569785498048</v>
      </c>
      <c r="DY75" s="90">
        <f t="shared" ca="1" si="531"/>
        <v>5147.8132030303541</v>
      </c>
      <c r="DZ75" s="90">
        <f t="shared" ca="1" si="531"/>
        <v>218.73711514622573</v>
      </c>
      <c r="EA75" s="90">
        <f t="shared" ca="1" si="531"/>
        <v>0</v>
      </c>
      <c r="EB75" s="92">
        <f t="shared" ca="1" si="531"/>
        <v>28996.30137158608</v>
      </c>
      <c r="EC75" s="90">
        <f t="shared" ca="1" si="531"/>
        <v>0</v>
      </c>
      <c r="ED75" s="90">
        <f t="shared" ca="1" si="531"/>
        <v>3727.0706941730537</v>
      </c>
      <c r="EE75" s="90">
        <f t="shared" ca="1" si="531"/>
        <v>2717.1344659533906</v>
      </c>
      <c r="EF75" s="90">
        <f t="shared" ref="EF75:GQ75" ca="1" si="532">$C75*EF$5</f>
        <v>1498.3492387516465</v>
      </c>
      <c r="EG75" s="90">
        <f t="shared" ca="1" si="532"/>
        <v>1591.0877827759709</v>
      </c>
      <c r="EH75" s="90">
        <f t="shared" ca="1" si="532"/>
        <v>3244.3508414325474</v>
      </c>
      <c r="EI75" s="90">
        <f t="shared" ca="1" si="532"/>
        <v>1244.8538970890343</v>
      </c>
      <c r="EJ75" s="90">
        <f t="shared" ca="1" si="532"/>
        <v>3317.0135132448208</v>
      </c>
      <c r="EK75" s="90">
        <f t="shared" ca="1" si="532"/>
        <v>1787.2020866981693</v>
      </c>
      <c r="EL75" s="90">
        <f t="shared" ca="1" si="532"/>
        <v>880.19215855073708</v>
      </c>
      <c r="EM75" s="90">
        <f t="shared" ca="1" si="532"/>
        <v>967.08772484170345</v>
      </c>
      <c r="EN75" s="90">
        <f t="shared" ca="1" si="532"/>
        <v>2126.843894942343</v>
      </c>
      <c r="EO75" s="90">
        <f t="shared" ca="1" si="532"/>
        <v>2351.1243479381646</v>
      </c>
      <c r="EP75" s="90">
        <f t="shared" ca="1" si="532"/>
        <v>0</v>
      </c>
      <c r="EQ75" s="90">
        <f t="shared" ca="1" si="532"/>
        <v>0</v>
      </c>
      <c r="ER75" s="90">
        <f t="shared" ca="1" si="532"/>
        <v>0</v>
      </c>
      <c r="ES75" s="90">
        <f t="shared" ca="1" si="532"/>
        <v>502.04662524315239</v>
      </c>
      <c r="ET75" s="90">
        <f t="shared" ca="1" si="532"/>
        <v>1796.0414632691468</v>
      </c>
      <c r="EU75" s="90">
        <f t="shared" ca="1" si="532"/>
        <v>0</v>
      </c>
      <c r="EV75" s="90">
        <f t="shared" ca="1" si="532"/>
        <v>0</v>
      </c>
      <c r="EW75" s="90">
        <f t="shared" ca="1" si="532"/>
        <v>1245.9026366822009</v>
      </c>
      <c r="EX75" s="90">
        <f t="shared" ca="1" si="532"/>
        <v>0</v>
      </c>
      <c r="EY75" s="90">
        <f t="shared" ca="1" si="532"/>
        <v>0</v>
      </c>
      <c r="EZ75" s="90">
        <f t="shared" ca="1" si="532"/>
        <v>0</v>
      </c>
      <c r="FA75" s="90">
        <f t="shared" ca="1" si="532"/>
        <v>0</v>
      </c>
      <c r="FB75" s="90">
        <f t="shared" ca="1" si="532"/>
        <v>0</v>
      </c>
      <c r="FC75" s="90">
        <f t="shared" ca="1" si="532"/>
        <v>0</v>
      </c>
      <c r="FD75" s="90">
        <f t="shared" ca="1" si="532"/>
        <v>0</v>
      </c>
      <c r="FE75" s="92">
        <f t="shared" ca="1" si="532"/>
        <v>23969.842321479318</v>
      </c>
      <c r="FF75" s="90">
        <f t="shared" ca="1" si="532"/>
        <v>0</v>
      </c>
      <c r="FG75" s="90">
        <f t="shared" ca="1" si="532"/>
        <v>5186.7663879194079</v>
      </c>
      <c r="FH75" s="90">
        <f t="shared" ca="1" si="532"/>
        <v>0</v>
      </c>
      <c r="FI75" s="90">
        <f t="shared" ca="1" si="532"/>
        <v>0</v>
      </c>
      <c r="FJ75" s="90">
        <f t="shared" ca="1" si="532"/>
        <v>4969.078012366349</v>
      </c>
      <c r="FK75" s="90">
        <f t="shared" ca="1" si="532"/>
        <v>0</v>
      </c>
      <c r="FL75" s="90">
        <f t="shared" ca="1" si="532"/>
        <v>4883.0813657266681</v>
      </c>
      <c r="FM75" s="90">
        <f t="shared" ca="1" si="532"/>
        <v>5814.3621244588185</v>
      </c>
      <c r="FN75" s="90">
        <f t="shared" ca="1" si="532"/>
        <v>0</v>
      </c>
      <c r="FO75" s="90">
        <f t="shared" ca="1" si="532"/>
        <v>2314.8679220029685</v>
      </c>
      <c r="FP75" s="90">
        <f t="shared" ca="1" si="532"/>
        <v>0</v>
      </c>
      <c r="FQ75" s="90">
        <f t="shared" ca="1" si="532"/>
        <v>0</v>
      </c>
      <c r="FR75" s="90">
        <f t="shared" ca="1" si="532"/>
        <v>0</v>
      </c>
      <c r="FS75" s="90">
        <f t="shared" ca="1" si="532"/>
        <v>801.68650900510545</v>
      </c>
      <c r="FT75" s="90">
        <f t="shared" ca="1" si="532"/>
        <v>0</v>
      </c>
      <c r="FU75" s="90">
        <f t="shared" ca="1" si="532"/>
        <v>0</v>
      </c>
      <c r="FV75" s="90">
        <f t="shared" ca="1" si="532"/>
        <v>0</v>
      </c>
      <c r="FW75" s="92">
        <f t="shared" ca="1" si="532"/>
        <v>14802.509897724241</v>
      </c>
      <c r="FX75" s="90">
        <f t="shared" ca="1" si="532"/>
        <v>0</v>
      </c>
      <c r="FY75" s="90">
        <f t="shared" ca="1" si="532"/>
        <v>852.47546930275655</v>
      </c>
      <c r="FZ75" s="90">
        <f t="shared" ca="1" si="532"/>
        <v>2041.2967081283052</v>
      </c>
      <c r="GA75" s="90">
        <f t="shared" ca="1" si="532"/>
        <v>0</v>
      </c>
      <c r="GB75" s="90">
        <f t="shared" ca="1" si="532"/>
        <v>3214.9861328238753</v>
      </c>
      <c r="GC75" s="90">
        <f t="shared" ca="1" si="532"/>
        <v>0</v>
      </c>
      <c r="GD75" s="90">
        <f t="shared" ca="1" si="532"/>
        <v>2368.054001370715</v>
      </c>
      <c r="GE75" s="90">
        <f t="shared" ca="1" si="532"/>
        <v>5833.8387169033458</v>
      </c>
      <c r="GF75" s="90">
        <f t="shared" ca="1" si="532"/>
        <v>491.85886919524597</v>
      </c>
      <c r="GG75" s="90">
        <f t="shared" ca="1" si="532"/>
        <v>0</v>
      </c>
      <c r="GH75" s="90">
        <f t="shared" ca="1" si="532"/>
        <v>0</v>
      </c>
      <c r="GI75" s="90">
        <f t="shared" ca="1" si="532"/>
        <v>0</v>
      </c>
      <c r="GJ75" s="90">
        <f t="shared" ca="1" si="532"/>
        <v>0</v>
      </c>
      <c r="GK75" s="90">
        <f t="shared" ca="1" si="532"/>
        <v>0</v>
      </c>
      <c r="GL75" s="90">
        <f t="shared" ca="1" si="532"/>
        <v>0</v>
      </c>
      <c r="GM75" s="90">
        <f t="shared" ca="1" si="532"/>
        <v>0</v>
      </c>
      <c r="GN75" s="90">
        <f t="shared" ca="1" si="532"/>
        <v>0</v>
      </c>
      <c r="GO75" s="90">
        <f t="shared" ca="1" si="532"/>
        <v>0</v>
      </c>
      <c r="GP75" s="90">
        <f t="shared" ca="1" si="532"/>
        <v>0</v>
      </c>
      <c r="GQ75" s="90">
        <f t="shared" ca="1" si="532"/>
        <v>0</v>
      </c>
      <c r="GR75" s="90">
        <f t="shared" ref="GR75:JC75" ca="1" si="533">$C75*GR$5</f>
        <v>0</v>
      </c>
      <c r="GS75" s="92">
        <f t="shared" ca="1" si="533"/>
        <v>14232.894478692771</v>
      </c>
      <c r="GT75" s="90">
        <f t="shared" ca="1" si="533"/>
        <v>0</v>
      </c>
      <c r="GU75" s="90">
        <f t="shared" ca="1" si="533"/>
        <v>4151.061129696217</v>
      </c>
      <c r="GV75" s="90">
        <f t="shared" ca="1" si="533"/>
        <v>4371.5960841450151</v>
      </c>
      <c r="GW75" s="90">
        <f t="shared" ca="1" si="533"/>
        <v>5710.2372648515393</v>
      </c>
      <c r="GX75" s="90">
        <f t="shared" ca="1" si="533"/>
        <v>0</v>
      </c>
      <c r="GY75" s="90">
        <f t="shared" ca="1" si="533"/>
        <v>0</v>
      </c>
      <c r="GZ75" s="90">
        <f t="shared" ca="1" si="533"/>
        <v>0</v>
      </c>
      <c r="HA75" s="90">
        <f t="shared" ca="1" si="533"/>
        <v>0</v>
      </c>
      <c r="HB75" s="90">
        <f t="shared" ca="1" si="533"/>
        <v>0</v>
      </c>
      <c r="HC75" s="90">
        <f t="shared" ca="1" si="533"/>
        <v>0</v>
      </c>
      <c r="HD75" s="90">
        <f t="shared" ca="1" si="533"/>
        <v>0</v>
      </c>
      <c r="HE75" s="92">
        <f t="shared" ca="1" si="533"/>
        <v>0</v>
      </c>
      <c r="HF75" s="90">
        <f t="shared" ca="1" si="533"/>
        <v>0</v>
      </c>
      <c r="HG75" s="90">
        <f t="shared" ca="1" si="533"/>
        <v>0</v>
      </c>
      <c r="HH75" s="90">
        <f t="shared" ca="1" si="533"/>
        <v>0</v>
      </c>
      <c r="HI75" s="90">
        <f t="shared" ca="1" si="533"/>
        <v>0</v>
      </c>
      <c r="HJ75" s="90">
        <f t="shared" ca="1" si="533"/>
        <v>0</v>
      </c>
      <c r="HK75" s="90">
        <f t="shared" ca="1" si="533"/>
        <v>0</v>
      </c>
      <c r="HL75" s="90">
        <f t="shared" ca="1" si="533"/>
        <v>0</v>
      </c>
      <c r="HM75" s="90">
        <f t="shared" ca="1" si="533"/>
        <v>0</v>
      </c>
      <c r="HN75" s="90">
        <f t="shared" ca="1" si="533"/>
        <v>0</v>
      </c>
      <c r="HO75" s="90">
        <f t="shared" ca="1" si="533"/>
        <v>0</v>
      </c>
      <c r="HP75" s="90">
        <f t="shared" ca="1" si="533"/>
        <v>0</v>
      </c>
      <c r="HQ75" s="90">
        <f t="shared" ca="1" si="533"/>
        <v>0</v>
      </c>
      <c r="HR75" s="90">
        <f t="shared" ca="1" si="533"/>
        <v>0</v>
      </c>
      <c r="HS75" s="90">
        <f t="shared" ca="1" si="533"/>
        <v>0</v>
      </c>
      <c r="HT75" s="90">
        <f t="shared" ca="1" si="533"/>
        <v>0</v>
      </c>
      <c r="HU75" s="90">
        <f t="shared" ca="1" si="533"/>
        <v>0</v>
      </c>
      <c r="HV75" s="92">
        <f t="shared" ca="1" si="533"/>
        <v>385.4867104597526</v>
      </c>
      <c r="HW75" s="90">
        <f t="shared" ca="1" si="533"/>
        <v>385.4867104597526</v>
      </c>
      <c r="HX75" s="90">
        <f t="shared" ca="1" si="533"/>
        <v>0</v>
      </c>
      <c r="HY75" s="90">
        <f t="shared" ca="1" si="533"/>
        <v>0</v>
      </c>
      <c r="HZ75" s="90">
        <f t="shared" ca="1" si="533"/>
        <v>0</v>
      </c>
      <c r="IA75" s="90">
        <f t="shared" ca="1" si="533"/>
        <v>0</v>
      </c>
      <c r="IB75" s="90">
        <f t="shared" ca="1" si="533"/>
        <v>0</v>
      </c>
      <c r="IC75" s="90">
        <f t="shared" ca="1" si="533"/>
        <v>0</v>
      </c>
      <c r="ID75" s="90">
        <f t="shared" ca="1" si="533"/>
        <v>0</v>
      </c>
      <c r="IE75" s="90">
        <f t="shared" ca="1" si="533"/>
        <v>0</v>
      </c>
      <c r="IF75" s="92">
        <f t="shared" ca="1" si="533"/>
        <v>0</v>
      </c>
      <c r="IG75" s="90">
        <f t="shared" ca="1" si="533"/>
        <v>0</v>
      </c>
      <c r="IH75" s="90">
        <f t="shared" ca="1" si="533"/>
        <v>0</v>
      </c>
      <c r="II75" s="90">
        <f t="shared" ca="1" si="533"/>
        <v>0</v>
      </c>
      <c r="IJ75" s="90">
        <f t="shared" ca="1" si="533"/>
        <v>0</v>
      </c>
      <c r="IK75" s="90">
        <f t="shared" ca="1" si="533"/>
        <v>0</v>
      </c>
      <c r="IL75" s="90">
        <f t="shared" ca="1" si="533"/>
        <v>0</v>
      </c>
      <c r="IM75" s="90">
        <f t="shared" ca="1" si="533"/>
        <v>0</v>
      </c>
      <c r="IN75" s="90">
        <f t="shared" ca="1" si="533"/>
        <v>0</v>
      </c>
      <c r="IO75" s="90">
        <f t="shared" ca="1" si="533"/>
        <v>0</v>
      </c>
      <c r="IP75" s="90">
        <f t="shared" ca="1" si="533"/>
        <v>0</v>
      </c>
      <c r="IQ75" s="90">
        <f t="shared" ca="1" si="533"/>
        <v>0</v>
      </c>
      <c r="IR75" s="90">
        <f t="shared" ca="1" si="533"/>
        <v>0</v>
      </c>
      <c r="IS75" s="90">
        <f t="shared" ca="1" si="533"/>
        <v>0</v>
      </c>
      <c r="IT75" s="90">
        <f t="shared" ca="1" si="533"/>
        <v>0</v>
      </c>
      <c r="IU75" s="90">
        <f t="shared" ca="1" si="533"/>
        <v>0</v>
      </c>
      <c r="IV75" s="90">
        <f t="shared" ca="1" si="533"/>
        <v>0</v>
      </c>
      <c r="IW75" s="90">
        <f t="shared" ca="1" si="533"/>
        <v>0</v>
      </c>
      <c r="IX75" s="90">
        <f t="shared" ca="1" si="533"/>
        <v>0</v>
      </c>
      <c r="IY75" s="92">
        <f t="shared" ca="1" si="533"/>
        <v>0</v>
      </c>
      <c r="IZ75" s="90">
        <f t="shared" ca="1" si="533"/>
        <v>0</v>
      </c>
      <c r="JA75" s="90">
        <f t="shared" ca="1" si="533"/>
        <v>0</v>
      </c>
      <c r="JB75" s="90">
        <f t="shared" ca="1" si="533"/>
        <v>0</v>
      </c>
      <c r="JC75" s="90">
        <f t="shared" ca="1" si="533"/>
        <v>0</v>
      </c>
      <c r="JD75" s="90">
        <f t="shared" ref="JD75:LO75" ca="1" si="534">$C75*JD$5</f>
        <v>0</v>
      </c>
      <c r="JE75" s="90">
        <f t="shared" ca="1" si="534"/>
        <v>0</v>
      </c>
      <c r="JF75" s="90">
        <f t="shared" ca="1" si="534"/>
        <v>0</v>
      </c>
      <c r="JG75" s="90">
        <f t="shared" ca="1" si="534"/>
        <v>0</v>
      </c>
      <c r="JH75" s="90">
        <f t="shared" ca="1" si="534"/>
        <v>0</v>
      </c>
      <c r="JI75" s="90">
        <f t="shared" ca="1" si="534"/>
        <v>0</v>
      </c>
      <c r="JJ75" s="90">
        <f t="shared" ca="1" si="534"/>
        <v>0</v>
      </c>
      <c r="JK75" s="90">
        <f t="shared" ca="1" si="534"/>
        <v>0</v>
      </c>
      <c r="JL75" s="90">
        <f t="shared" ca="1" si="534"/>
        <v>0</v>
      </c>
      <c r="JM75" s="90">
        <f t="shared" ca="1" si="534"/>
        <v>0</v>
      </c>
      <c r="JN75" s="90">
        <f t="shared" ca="1" si="534"/>
        <v>0</v>
      </c>
      <c r="JO75" s="90">
        <f t="shared" ca="1" si="534"/>
        <v>0</v>
      </c>
      <c r="JP75" s="90">
        <f t="shared" ca="1" si="534"/>
        <v>0</v>
      </c>
      <c r="JQ75" s="90">
        <f t="shared" ca="1" si="534"/>
        <v>0</v>
      </c>
      <c r="JR75" s="90">
        <f t="shared" ca="1" si="534"/>
        <v>0</v>
      </c>
      <c r="JS75" s="90">
        <f t="shared" ca="1" si="534"/>
        <v>0</v>
      </c>
      <c r="JT75" s="92">
        <f t="shared" ca="1" si="534"/>
        <v>38.953184889053901</v>
      </c>
      <c r="JU75" s="90">
        <f t="shared" ca="1" si="534"/>
        <v>38.953184889053901</v>
      </c>
      <c r="JV75" s="90">
        <f t="shared" ca="1" si="534"/>
        <v>0</v>
      </c>
      <c r="JW75" s="90">
        <f t="shared" ca="1" si="534"/>
        <v>0</v>
      </c>
      <c r="JX75" s="90">
        <f t="shared" ca="1" si="534"/>
        <v>0</v>
      </c>
      <c r="JY75" s="90">
        <f t="shared" ca="1" si="534"/>
        <v>0</v>
      </c>
      <c r="JZ75" s="90">
        <f t="shared" ca="1" si="534"/>
        <v>0</v>
      </c>
      <c r="KA75" s="90">
        <f t="shared" ca="1" si="534"/>
        <v>0</v>
      </c>
      <c r="KB75" s="90">
        <f t="shared" ca="1" si="534"/>
        <v>0</v>
      </c>
      <c r="KC75" s="90">
        <f t="shared" ca="1" si="534"/>
        <v>0</v>
      </c>
      <c r="KD75" s="90">
        <f t="shared" ca="1" si="534"/>
        <v>0</v>
      </c>
      <c r="KE75" s="90">
        <f t="shared" ca="1" si="534"/>
        <v>0</v>
      </c>
      <c r="KF75" s="90">
        <f t="shared" ca="1" si="534"/>
        <v>0</v>
      </c>
      <c r="KG75" s="90">
        <f t="shared" ca="1" si="534"/>
        <v>0</v>
      </c>
      <c r="KH75" s="90">
        <f t="shared" ca="1" si="534"/>
        <v>0</v>
      </c>
      <c r="KI75" s="90">
        <f t="shared" ca="1" si="534"/>
        <v>0</v>
      </c>
      <c r="KJ75" s="90">
        <f t="shared" ca="1" si="534"/>
        <v>0</v>
      </c>
      <c r="KK75" s="90">
        <f t="shared" ca="1" si="534"/>
        <v>0</v>
      </c>
      <c r="KL75" s="90">
        <f t="shared" ca="1" si="534"/>
        <v>0</v>
      </c>
      <c r="KM75" s="90">
        <f t="shared" ca="1" si="534"/>
        <v>0</v>
      </c>
      <c r="KN75" s="90">
        <f t="shared" ca="1" si="534"/>
        <v>0</v>
      </c>
      <c r="KO75" s="90">
        <f t="shared" ca="1" si="534"/>
        <v>0</v>
      </c>
      <c r="KP75" s="90">
        <f t="shared" ca="1" si="534"/>
        <v>0</v>
      </c>
      <c r="KQ75" s="90">
        <f t="shared" ca="1" si="534"/>
        <v>0</v>
      </c>
      <c r="KR75" s="90">
        <f t="shared" ca="1" si="534"/>
        <v>0</v>
      </c>
      <c r="KS75" s="90">
        <f t="shared" ca="1" si="534"/>
        <v>0</v>
      </c>
      <c r="KT75" s="90">
        <f t="shared" ca="1" si="534"/>
        <v>0</v>
      </c>
      <c r="KU75" s="90">
        <f t="shared" ca="1" si="534"/>
        <v>0</v>
      </c>
      <c r="KV75" s="90">
        <f t="shared" ca="1" si="534"/>
        <v>0</v>
      </c>
      <c r="KW75" s="90">
        <f t="shared" ca="1" si="534"/>
        <v>0</v>
      </c>
      <c r="KX75" s="90">
        <f t="shared" ca="1" si="534"/>
        <v>0</v>
      </c>
      <c r="KY75" s="90">
        <f t="shared" ca="1" si="534"/>
        <v>0</v>
      </c>
      <c r="KZ75" s="90">
        <f t="shared" ca="1" si="534"/>
        <v>0</v>
      </c>
      <c r="LA75" s="90">
        <f t="shared" ca="1" si="534"/>
        <v>0</v>
      </c>
      <c r="LB75" s="90">
        <f t="shared" ca="1" si="534"/>
        <v>0</v>
      </c>
      <c r="LC75" s="90">
        <f t="shared" ca="1" si="534"/>
        <v>0</v>
      </c>
      <c r="LD75" s="90">
        <f t="shared" ca="1" si="534"/>
        <v>0</v>
      </c>
      <c r="LE75" s="90">
        <f t="shared" ca="1" si="534"/>
        <v>0</v>
      </c>
      <c r="LF75" s="90">
        <f t="shared" ca="1" si="534"/>
        <v>0</v>
      </c>
      <c r="LG75" s="90">
        <f t="shared" ca="1" si="534"/>
        <v>0</v>
      </c>
      <c r="LH75" s="90">
        <f t="shared" ca="1" si="534"/>
        <v>0</v>
      </c>
      <c r="LI75" s="90">
        <f t="shared" ca="1" si="534"/>
        <v>0</v>
      </c>
      <c r="LJ75" s="90">
        <f t="shared" ca="1" si="534"/>
        <v>0</v>
      </c>
      <c r="LK75" s="90">
        <f t="shared" ca="1" si="534"/>
        <v>0</v>
      </c>
      <c r="LL75" s="90">
        <f t="shared" ca="1" si="534"/>
        <v>0</v>
      </c>
      <c r="LM75" s="92">
        <f t="shared" ca="1" si="534"/>
        <v>0</v>
      </c>
      <c r="LN75" s="90">
        <f t="shared" ca="1" si="534"/>
        <v>0</v>
      </c>
      <c r="LO75" s="90">
        <f t="shared" ca="1" si="534"/>
        <v>0</v>
      </c>
      <c r="LP75" s="90">
        <f t="shared" ref="LP75:NI75" ca="1" si="535">$C75*LP$5</f>
        <v>0</v>
      </c>
      <c r="LQ75" s="90">
        <f t="shared" ca="1" si="535"/>
        <v>0</v>
      </c>
      <c r="LR75" s="90">
        <f t="shared" ca="1" si="535"/>
        <v>0</v>
      </c>
      <c r="LS75" s="92">
        <f t="shared" ca="1" si="535"/>
        <v>0</v>
      </c>
      <c r="LT75" s="90">
        <f t="shared" ca="1" si="535"/>
        <v>0</v>
      </c>
      <c r="LU75" s="90">
        <f t="shared" ca="1" si="535"/>
        <v>0</v>
      </c>
      <c r="LV75" s="90">
        <f t="shared" ca="1" si="535"/>
        <v>0</v>
      </c>
      <c r="LW75" s="90">
        <f t="shared" ca="1" si="535"/>
        <v>0</v>
      </c>
      <c r="LX75" s="90">
        <f t="shared" ca="1" si="535"/>
        <v>0</v>
      </c>
      <c r="LY75" s="90">
        <f t="shared" ca="1" si="535"/>
        <v>0</v>
      </c>
      <c r="LZ75" s="90">
        <f t="shared" ca="1" si="535"/>
        <v>0</v>
      </c>
      <c r="MA75" s="90">
        <f t="shared" ca="1" si="535"/>
        <v>0</v>
      </c>
      <c r="MB75" s="90">
        <f t="shared" ca="1" si="535"/>
        <v>0</v>
      </c>
      <c r="MC75" s="90">
        <f t="shared" ca="1" si="535"/>
        <v>0</v>
      </c>
      <c r="MD75" s="90">
        <f t="shared" ca="1" si="535"/>
        <v>0</v>
      </c>
      <c r="ME75" s="90">
        <f t="shared" ca="1" si="535"/>
        <v>0</v>
      </c>
      <c r="MF75" s="90">
        <f t="shared" ca="1" si="535"/>
        <v>0</v>
      </c>
      <c r="MG75" s="92">
        <f t="shared" ca="1" si="535"/>
        <v>0</v>
      </c>
      <c r="MH75" s="90">
        <f t="shared" ca="1" si="535"/>
        <v>0</v>
      </c>
      <c r="MI75" s="90">
        <f t="shared" ca="1" si="535"/>
        <v>0</v>
      </c>
      <c r="MJ75" s="90">
        <f t="shared" ca="1" si="535"/>
        <v>0</v>
      </c>
      <c r="MK75" s="90">
        <f t="shared" ca="1" si="535"/>
        <v>0</v>
      </c>
      <c r="ML75" s="90">
        <f t="shared" ca="1" si="535"/>
        <v>0</v>
      </c>
      <c r="MM75" s="90">
        <f t="shared" ca="1" si="535"/>
        <v>0</v>
      </c>
      <c r="MN75" s="90">
        <f t="shared" ca="1" si="535"/>
        <v>0</v>
      </c>
      <c r="MO75" s="90">
        <f t="shared" ca="1" si="535"/>
        <v>0</v>
      </c>
      <c r="MP75" s="90">
        <f t="shared" ca="1" si="535"/>
        <v>0</v>
      </c>
      <c r="MQ75" s="90">
        <f t="shared" ca="1" si="535"/>
        <v>0</v>
      </c>
      <c r="MR75" s="90">
        <f t="shared" ca="1" si="535"/>
        <v>0</v>
      </c>
      <c r="MS75" s="90">
        <f t="shared" ca="1" si="535"/>
        <v>0</v>
      </c>
      <c r="MT75" s="90">
        <f t="shared" ca="1" si="535"/>
        <v>0</v>
      </c>
      <c r="MU75" s="90">
        <f t="shared" ca="1" si="535"/>
        <v>0</v>
      </c>
      <c r="MV75" s="90">
        <f t="shared" ca="1" si="535"/>
        <v>0</v>
      </c>
      <c r="MW75" s="90">
        <f t="shared" ca="1" si="535"/>
        <v>0</v>
      </c>
      <c r="MX75" s="90">
        <f t="shared" ca="1" si="535"/>
        <v>0</v>
      </c>
      <c r="MY75" s="90">
        <f t="shared" ca="1" si="535"/>
        <v>0</v>
      </c>
      <c r="MZ75" s="90">
        <f t="shared" ca="1" si="535"/>
        <v>0</v>
      </c>
      <c r="NA75" s="90">
        <f t="shared" ca="1" si="535"/>
        <v>0</v>
      </c>
      <c r="NB75" s="90">
        <f t="shared" ca="1" si="535"/>
        <v>0</v>
      </c>
      <c r="NC75" s="92">
        <f t="shared" ca="1" si="535"/>
        <v>0</v>
      </c>
      <c r="ND75" s="90">
        <f t="shared" ca="1" si="535"/>
        <v>0</v>
      </c>
      <c r="NE75" s="90">
        <f t="shared" ca="1" si="535"/>
        <v>0</v>
      </c>
      <c r="NF75" s="90">
        <f t="shared" ca="1" si="535"/>
        <v>0</v>
      </c>
      <c r="NG75" s="90">
        <f t="shared" ca="1" si="535"/>
        <v>0</v>
      </c>
      <c r="NH75" s="90">
        <f t="shared" ca="1" si="535"/>
        <v>0</v>
      </c>
      <c r="NI75" s="90">
        <f t="shared" ca="1" si="535"/>
        <v>0</v>
      </c>
      <c r="NJ75" s="93">
        <f t="shared" ca="1" si="511"/>
        <v>170290.29</v>
      </c>
      <c r="NK75" s="94">
        <f t="shared" ca="1" si="455"/>
        <v>0</v>
      </c>
    </row>
    <row r="76" spans="1:375" x14ac:dyDescent="0.25">
      <c r="A76" s="67">
        <v>90400</v>
      </c>
      <c r="B76" s="95" t="s">
        <v>349</v>
      </c>
      <c r="C76" s="90">
        <f ca="1">IFERROR(HLOOKUP($A76,Náklady_2018!$D$1:$MN$27,24,FALSE),0)</f>
        <v>41771.96</v>
      </c>
      <c r="D76" s="19"/>
      <c r="E76" s="19"/>
      <c r="F76" s="91" t="str">
        <f>F11</f>
        <v>AKAD + VED</v>
      </c>
      <c r="G76" s="92">
        <f t="shared" ca="1" si="58"/>
        <v>5188.2709289895647</v>
      </c>
      <c r="H76" s="90">
        <f ca="1">$C76*H$11</f>
        <v>0</v>
      </c>
      <c r="I76" s="90">
        <f t="shared" ref="I76:BF78" ca="1" si="536">$C76*I$11</f>
        <v>0</v>
      </c>
      <c r="J76" s="90">
        <f t="shared" ca="1" si="536"/>
        <v>372.89712885193677</v>
      </c>
      <c r="K76" s="90">
        <f t="shared" ca="1" si="536"/>
        <v>0</v>
      </c>
      <c r="L76" s="90">
        <f t="shared" ca="1" si="536"/>
        <v>0</v>
      </c>
      <c r="M76" s="90">
        <f t="shared" ca="1" si="536"/>
        <v>0</v>
      </c>
      <c r="N76" s="90">
        <f t="shared" ca="1" si="536"/>
        <v>606.7945887654007</v>
      </c>
      <c r="O76" s="90">
        <f t="shared" ca="1" si="536"/>
        <v>0</v>
      </c>
      <c r="P76" s="90">
        <f t="shared" ca="1" si="536"/>
        <v>0</v>
      </c>
      <c r="Q76" s="90">
        <f t="shared" ca="1" si="536"/>
        <v>0</v>
      </c>
      <c r="R76" s="90">
        <f t="shared" ca="1" si="536"/>
        <v>0</v>
      </c>
      <c r="S76" s="90">
        <f t="shared" ca="1" si="536"/>
        <v>379.59116389996512</v>
      </c>
      <c r="T76" s="90">
        <f t="shared" ca="1" si="536"/>
        <v>0</v>
      </c>
      <c r="U76" s="90">
        <f t="shared" ca="1" si="536"/>
        <v>0</v>
      </c>
      <c r="V76" s="90">
        <f t="shared" ca="1" si="536"/>
        <v>305.16924483659022</v>
      </c>
      <c r="W76" s="90">
        <f t="shared" ca="1" si="536"/>
        <v>416.21147328035596</v>
      </c>
      <c r="X76" s="90">
        <f t="shared" ca="1" si="536"/>
        <v>0</v>
      </c>
      <c r="Y76" s="90">
        <f t="shared" ca="1" si="536"/>
        <v>0</v>
      </c>
      <c r="Z76" s="90">
        <f t="shared" ca="1" si="536"/>
        <v>0</v>
      </c>
      <c r="AA76" s="90">
        <f t="shared" ca="1" si="536"/>
        <v>383.528831575276</v>
      </c>
      <c r="AB76" s="90">
        <f t="shared" ca="1" si="536"/>
        <v>0</v>
      </c>
      <c r="AC76" s="90">
        <f t="shared" ca="1" si="536"/>
        <v>0</v>
      </c>
      <c r="AD76" s="90">
        <f t="shared" ca="1" si="536"/>
        <v>2327.5553628762386</v>
      </c>
      <c r="AE76" s="90">
        <f t="shared" ca="1" si="536"/>
        <v>0</v>
      </c>
      <c r="AF76" s="90">
        <f t="shared" ca="1" si="536"/>
        <v>0</v>
      </c>
      <c r="AG76" s="90">
        <f t="shared" ca="1" si="536"/>
        <v>0</v>
      </c>
      <c r="AH76" s="90">
        <f t="shared" ca="1" si="536"/>
        <v>0</v>
      </c>
      <c r="AI76" s="90">
        <f t="shared" ca="1" si="536"/>
        <v>0</v>
      </c>
      <c r="AJ76" s="90">
        <f t="shared" ca="1" si="536"/>
        <v>0</v>
      </c>
      <c r="AK76" s="90">
        <f t="shared" ca="1" si="536"/>
        <v>0</v>
      </c>
      <c r="AL76" s="90">
        <f t="shared" ca="1" si="536"/>
        <v>0</v>
      </c>
      <c r="AM76" s="90">
        <f t="shared" ca="1" si="536"/>
        <v>0</v>
      </c>
      <c r="AN76" s="90">
        <f t="shared" ca="1" si="536"/>
        <v>0</v>
      </c>
      <c r="AO76" s="90">
        <f t="shared" ca="1" si="536"/>
        <v>0</v>
      </c>
      <c r="AP76" s="90">
        <f t="shared" ca="1" si="536"/>
        <v>0</v>
      </c>
      <c r="AQ76" s="90">
        <f t="shared" ca="1" si="536"/>
        <v>0</v>
      </c>
      <c r="AR76" s="90">
        <f t="shared" ca="1" si="536"/>
        <v>0</v>
      </c>
      <c r="AS76" s="90">
        <f t="shared" ca="1" si="536"/>
        <v>0</v>
      </c>
      <c r="AT76" s="90">
        <f t="shared" ca="1" si="536"/>
        <v>352.02749017278921</v>
      </c>
      <c r="AU76" s="90">
        <f t="shared" ca="1" si="536"/>
        <v>0</v>
      </c>
      <c r="AV76" s="90">
        <f t="shared" ca="1" si="536"/>
        <v>0</v>
      </c>
      <c r="AW76" s="90">
        <f t="shared" ca="1" si="536"/>
        <v>0</v>
      </c>
      <c r="AX76" s="90">
        <f t="shared" ca="1" si="536"/>
        <v>44.495644731012511</v>
      </c>
      <c r="AY76" s="90">
        <f t="shared" ca="1" si="536"/>
        <v>0</v>
      </c>
      <c r="AZ76" s="90">
        <f t="shared" ca="1" si="536"/>
        <v>0</v>
      </c>
      <c r="BA76" s="90">
        <f t="shared" ca="1" si="536"/>
        <v>0</v>
      </c>
      <c r="BB76" s="90">
        <f t="shared" ca="1" si="536"/>
        <v>0</v>
      </c>
      <c r="BC76" s="90">
        <f t="shared" ca="1" si="536"/>
        <v>0</v>
      </c>
      <c r="BD76" s="92">
        <f t="shared" ca="1" si="59"/>
        <v>5621.4143732737575</v>
      </c>
      <c r="BE76" s="90">
        <f t="shared" ca="1" si="536"/>
        <v>0</v>
      </c>
      <c r="BF76" s="90">
        <f t="shared" ca="1" si="536"/>
        <v>711.53654892866905</v>
      </c>
      <c r="BG76" s="90">
        <f t="shared" ref="BF76:CE78" ca="1" si="537">$C76*BG$11</f>
        <v>0</v>
      </c>
      <c r="BH76" s="90">
        <f t="shared" ca="1" si="537"/>
        <v>0</v>
      </c>
      <c r="BI76" s="90">
        <f t="shared" ca="1" si="537"/>
        <v>503.23392890472559</v>
      </c>
      <c r="BJ76" s="90">
        <f t="shared" ca="1" si="537"/>
        <v>0</v>
      </c>
      <c r="BK76" s="90">
        <f t="shared" ca="1" si="537"/>
        <v>0</v>
      </c>
      <c r="BL76" s="90">
        <f t="shared" ca="1" si="537"/>
        <v>0</v>
      </c>
      <c r="BM76" s="90">
        <f t="shared" ca="1" si="537"/>
        <v>0</v>
      </c>
      <c r="BN76" s="90">
        <f t="shared" ca="1" si="537"/>
        <v>628.84552774714143</v>
      </c>
      <c r="BO76" s="90">
        <f t="shared" ca="1" si="537"/>
        <v>0</v>
      </c>
      <c r="BP76" s="90">
        <f t="shared" ca="1" si="537"/>
        <v>0</v>
      </c>
      <c r="BQ76" s="90">
        <f t="shared" ca="1" si="537"/>
        <v>0</v>
      </c>
      <c r="BR76" s="90">
        <f t="shared" ca="1" si="537"/>
        <v>385.10389864540031</v>
      </c>
      <c r="BS76" s="90">
        <f t="shared" ca="1" si="537"/>
        <v>0</v>
      </c>
      <c r="BT76" s="90">
        <f t="shared" ca="1" si="537"/>
        <v>0</v>
      </c>
      <c r="BU76" s="90">
        <f t="shared" ca="1" si="537"/>
        <v>0</v>
      </c>
      <c r="BV76" s="90">
        <f t="shared" ca="1" si="537"/>
        <v>313.83211372227407</v>
      </c>
      <c r="BW76" s="90">
        <f t="shared" ca="1" si="537"/>
        <v>0</v>
      </c>
      <c r="BX76" s="90">
        <f t="shared" ca="1" si="537"/>
        <v>0</v>
      </c>
      <c r="BY76" s="90">
        <f t="shared" ca="1" si="537"/>
        <v>3078.862355325547</v>
      </c>
      <c r="BZ76" s="90">
        <f t="shared" ca="1" si="537"/>
        <v>0</v>
      </c>
      <c r="CA76" s="90">
        <f t="shared" ca="1" si="537"/>
        <v>0</v>
      </c>
      <c r="CB76" s="90">
        <f t="shared" ca="1" si="537"/>
        <v>0</v>
      </c>
      <c r="CC76" s="90">
        <f t="shared" ca="1" si="537"/>
        <v>0</v>
      </c>
      <c r="CD76" s="90">
        <f t="shared" ca="1" si="537"/>
        <v>0</v>
      </c>
      <c r="CE76" s="90">
        <f t="shared" ca="1" si="537"/>
        <v>0</v>
      </c>
      <c r="CF76" s="90">
        <f t="shared" ref="CF76:CF78" ca="1" si="538">$C76*CF$11</f>
        <v>0</v>
      </c>
      <c r="CG76" s="92">
        <f t="shared" ca="1" si="490"/>
        <v>1823.5339004364512</v>
      </c>
      <c r="CH76" s="90">
        <f t="shared" ref="CH76:CI78" ca="1" si="539">$C76*CH$11</f>
        <v>0</v>
      </c>
      <c r="CI76" s="90">
        <f t="shared" ca="1" si="539"/>
        <v>153.96280610465391</v>
      </c>
      <c r="CJ76" s="90">
        <f t="shared" ref="CJ76:CX78" ca="1" si="540">$C76*CJ$11</f>
        <v>249.25436384717631</v>
      </c>
      <c r="CK76" s="90">
        <f t="shared" ca="1" si="540"/>
        <v>192.94571609023126</v>
      </c>
      <c r="CL76" s="90">
        <f t="shared" ca="1" si="540"/>
        <v>201.60858497591511</v>
      </c>
      <c r="CM76" s="90">
        <f t="shared" ca="1" si="540"/>
        <v>159.08177408255801</v>
      </c>
      <c r="CN76" s="90">
        <f t="shared" ca="1" si="540"/>
        <v>77.178286436092492</v>
      </c>
      <c r="CO76" s="90">
        <f t="shared" ca="1" si="540"/>
        <v>205.15248588369485</v>
      </c>
      <c r="CP76" s="90">
        <f t="shared" ca="1" si="540"/>
        <v>135.45576803069295</v>
      </c>
      <c r="CQ76" s="90">
        <f t="shared" ca="1" si="540"/>
        <v>130.33680005278887</v>
      </c>
      <c r="CR76" s="90">
        <f t="shared" ca="1" si="540"/>
        <v>112.61729551389007</v>
      </c>
      <c r="CS76" s="90">
        <f t="shared" ca="1" si="540"/>
        <v>112.22352874635899</v>
      </c>
      <c r="CT76" s="90">
        <f t="shared" ca="1" si="540"/>
        <v>93.716490672398024</v>
      </c>
      <c r="CU76" s="90">
        <f t="shared" ca="1" si="540"/>
        <v>0</v>
      </c>
      <c r="CV76" s="90">
        <f t="shared" ca="1" si="540"/>
        <v>0</v>
      </c>
      <c r="CW76" s="90">
        <f t="shared" ca="1" si="540"/>
        <v>0</v>
      </c>
      <c r="CX76" s="90">
        <f t="shared" ca="1" si="540"/>
        <v>0</v>
      </c>
      <c r="CY76" s="92">
        <f t="shared" ca="1" si="492"/>
        <v>4283.7886639706649</v>
      </c>
      <c r="CZ76" s="90">
        <f t="shared" ref="CZ76:DO78" ca="1" si="541">$C76*CZ$11</f>
        <v>0</v>
      </c>
      <c r="DA76" s="90">
        <f t="shared" ca="1" si="541"/>
        <v>508.35289688262964</v>
      </c>
      <c r="DB76" s="90">
        <f t="shared" ca="1" si="541"/>
        <v>376.44102975971651</v>
      </c>
      <c r="DC76" s="90">
        <f t="shared" ca="1" si="541"/>
        <v>468.58245336199019</v>
      </c>
      <c r="DD76" s="90">
        <f t="shared" ca="1" si="541"/>
        <v>0</v>
      </c>
      <c r="DE76" s="90">
        <f t="shared" ca="1" si="541"/>
        <v>0</v>
      </c>
      <c r="DF76" s="90">
        <f t="shared" ca="1" si="541"/>
        <v>0</v>
      </c>
      <c r="DG76" s="90">
        <f t="shared" ca="1" si="541"/>
        <v>0</v>
      </c>
      <c r="DH76" s="90">
        <f t="shared" ca="1" si="541"/>
        <v>237.83512758877484</v>
      </c>
      <c r="DI76" s="90">
        <f t="shared" ca="1" si="541"/>
        <v>951.7342771226306</v>
      </c>
      <c r="DJ76" s="90">
        <f t="shared" ca="1" si="541"/>
        <v>0</v>
      </c>
      <c r="DK76" s="90">
        <f t="shared" ca="1" si="541"/>
        <v>0</v>
      </c>
      <c r="DL76" s="90">
        <f t="shared" ca="1" si="541"/>
        <v>0</v>
      </c>
      <c r="DM76" s="90">
        <f t="shared" ca="1" si="541"/>
        <v>0</v>
      </c>
      <c r="DN76" s="90">
        <f t="shared" ca="1" si="541"/>
        <v>501.26509506707015</v>
      </c>
      <c r="DO76" s="90">
        <f t="shared" ca="1" si="541"/>
        <v>0</v>
      </c>
      <c r="DP76" s="90">
        <f t="shared" ref="DP76:DU78" ca="1" si="542">$C76*DP$11</f>
        <v>0</v>
      </c>
      <c r="DQ76" s="90">
        <f t="shared" ca="1" si="542"/>
        <v>463.06971861655501</v>
      </c>
      <c r="DR76" s="90">
        <f t="shared" ca="1" si="542"/>
        <v>148.05630459168765</v>
      </c>
      <c r="DS76" s="90">
        <f t="shared" ca="1" si="542"/>
        <v>234.29122668099509</v>
      </c>
      <c r="DT76" s="90">
        <f t="shared" ca="1" si="542"/>
        <v>354.78385754550686</v>
      </c>
      <c r="DU76" s="90">
        <f t="shared" ca="1" si="542"/>
        <v>39.376676753108413</v>
      </c>
      <c r="DV76" s="92">
        <f t="shared" ca="1" si="60"/>
        <v>1696.7410012914418</v>
      </c>
      <c r="DW76" s="90">
        <f t="shared" ref="DW76:EA78" ca="1" si="543">$C76*DW$11</f>
        <v>0</v>
      </c>
      <c r="DX76" s="90">
        <f t="shared" ca="1" si="543"/>
        <v>749.73192537918419</v>
      </c>
      <c r="DY76" s="90">
        <f t="shared" ca="1" si="543"/>
        <v>871.40585654628933</v>
      </c>
      <c r="DZ76" s="90">
        <f t="shared" ca="1" si="543"/>
        <v>75.603219365968158</v>
      </c>
      <c r="EA76" s="90">
        <f t="shared" ca="1" si="543"/>
        <v>0</v>
      </c>
      <c r="EB76" s="92">
        <f t="shared" ca="1" si="61"/>
        <v>5256.7863465399741</v>
      </c>
      <c r="EC76" s="90">
        <f t="shared" ref="EC76:ER78" ca="1" si="544">$C76*EC$11</f>
        <v>0</v>
      </c>
      <c r="ED76" s="90">
        <f t="shared" ca="1" si="544"/>
        <v>411.88003883751412</v>
      </c>
      <c r="EE76" s="90">
        <f t="shared" ca="1" si="544"/>
        <v>261.46113364063984</v>
      </c>
      <c r="EF76" s="90">
        <f t="shared" ca="1" si="544"/>
        <v>301.2315771612794</v>
      </c>
      <c r="EG76" s="90">
        <f t="shared" ca="1" si="544"/>
        <v>276.03050403929001</v>
      </c>
      <c r="EH76" s="90">
        <f t="shared" ca="1" si="544"/>
        <v>445.74398084518731</v>
      </c>
      <c r="EI76" s="90">
        <f t="shared" ca="1" si="544"/>
        <v>229.17225870309099</v>
      </c>
      <c r="EJ76" s="90">
        <f t="shared" ca="1" si="544"/>
        <v>448.10658145037382</v>
      </c>
      <c r="EK76" s="90">
        <f t="shared" ca="1" si="544"/>
        <v>268.15516868866831</v>
      </c>
      <c r="EL76" s="90">
        <f t="shared" ca="1" si="544"/>
        <v>346.12098865982296</v>
      </c>
      <c r="EM76" s="90">
        <f t="shared" ca="1" si="544"/>
        <v>130.73056682031992</v>
      </c>
      <c r="EN76" s="90">
        <f t="shared" ca="1" si="544"/>
        <v>203.57741881357052</v>
      </c>
      <c r="EO76" s="90">
        <f t="shared" ca="1" si="544"/>
        <v>374.8659626895921</v>
      </c>
      <c r="EP76" s="90">
        <f t="shared" ca="1" si="544"/>
        <v>0</v>
      </c>
      <c r="EQ76" s="90">
        <f t="shared" ca="1" si="544"/>
        <v>0</v>
      </c>
      <c r="ER76" s="90">
        <f t="shared" ca="1" si="544"/>
        <v>0</v>
      </c>
      <c r="ES76" s="90">
        <f t="shared" ref="ED76:FD78" ca="1" si="545">$C76*ES$11</f>
        <v>128.76173298266451</v>
      </c>
      <c r="ET76" s="90">
        <f t="shared" ca="1" si="545"/>
        <v>614.66992411602234</v>
      </c>
      <c r="EU76" s="90">
        <f t="shared" ca="1" si="545"/>
        <v>0</v>
      </c>
      <c r="EV76" s="90">
        <f t="shared" ca="1" si="545"/>
        <v>0</v>
      </c>
      <c r="EW76" s="90">
        <f t="shared" ca="1" si="545"/>
        <v>816.27850909193751</v>
      </c>
      <c r="EX76" s="90">
        <f t="shared" ca="1" si="545"/>
        <v>0</v>
      </c>
      <c r="EY76" s="90">
        <f t="shared" ca="1" si="545"/>
        <v>0</v>
      </c>
      <c r="EZ76" s="90">
        <f t="shared" ca="1" si="545"/>
        <v>0</v>
      </c>
      <c r="FA76" s="90">
        <f t="shared" ca="1" si="545"/>
        <v>0</v>
      </c>
      <c r="FB76" s="90">
        <f t="shared" ca="1" si="545"/>
        <v>0</v>
      </c>
      <c r="FC76" s="90">
        <f t="shared" ca="1" si="545"/>
        <v>0</v>
      </c>
      <c r="FD76" s="90">
        <f t="shared" ca="1" si="545"/>
        <v>0</v>
      </c>
      <c r="FE76" s="92">
        <f t="shared" ca="1" si="62"/>
        <v>1555.7724985153131</v>
      </c>
      <c r="FF76" s="90">
        <f t="shared" ref="FF76:FU78" ca="1" si="546">$C76*FF$11</f>
        <v>0</v>
      </c>
      <c r="FG76" s="90">
        <f t="shared" ca="1" si="546"/>
        <v>332.73291856376613</v>
      </c>
      <c r="FH76" s="90">
        <f t="shared" ca="1" si="546"/>
        <v>0</v>
      </c>
      <c r="FI76" s="90">
        <f t="shared" ca="1" si="546"/>
        <v>0</v>
      </c>
      <c r="FJ76" s="90">
        <f t="shared" ca="1" si="546"/>
        <v>266.18633485101287</v>
      </c>
      <c r="FK76" s="90">
        <f t="shared" ca="1" si="546"/>
        <v>0</v>
      </c>
      <c r="FL76" s="90">
        <f t="shared" ca="1" si="546"/>
        <v>227.99095840049773</v>
      </c>
      <c r="FM76" s="90">
        <f t="shared" ca="1" si="546"/>
        <v>339.03318684426347</v>
      </c>
      <c r="FN76" s="90">
        <f t="shared" ca="1" si="546"/>
        <v>0</v>
      </c>
      <c r="FO76" s="90">
        <f t="shared" ca="1" si="546"/>
        <v>277.21180434188329</v>
      </c>
      <c r="FP76" s="90">
        <f t="shared" ca="1" si="546"/>
        <v>0</v>
      </c>
      <c r="FQ76" s="90">
        <f t="shared" ca="1" si="546"/>
        <v>0</v>
      </c>
      <c r="FR76" s="90">
        <f t="shared" ca="1" si="546"/>
        <v>0</v>
      </c>
      <c r="FS76" s="90">
        <f t="shared" ca="1" si="546"/>
        <v>112.61729551389007</v>
      </c>
      <c r="FT76" s="90">
        <f t="shared" ca="1" si="546"/>
        <v>0</v>
      </c>
      <c r="FU76" s="90">
        <f t="shared" ca="1" si="546"/>
        <v>0</v>
      </c>
      <c r="FV76" s="90">
        <f t="shared" ref="FT76:FV78" ca="1" si="547">$C76*FV$11</f>
        <v>0</v>
      </c>
      <c r="FW76" s="92">
        <f t="shared" ca="1" si="63"/>
        <v>10283.612900841794</v>
      </c>
      <c r="FX76" s="90">
        <f t="shared" ref="FX76:GM78" ca="1" si="548">$C76*FX$11</f>
        <v>0</v>
      </c>
      <c r="FY76" s="90">
        <f t="shared" ca="1" si="548"/>
        <v>181.13271306429868</v>
      </c>
      <c r="FZ76" s="90">
        <f t="shared" ca="1" si="548"/>
        <v>333.91421886635942</v>
      </c>
      <c r="GA76" s="90">
        <f t="shared" ca="1" si="548"/>
        <v>0</v>
      </c>
      <c r="GB76" s="90">
        <f t="shared" ca="1" si="548"/>
        <v>392.979233996022</v>
      </c>
      <c r="GC76" s="90">
        <f t="shared" ca="1" si="548"/>
        <v>0</v>
      </c>
      <c r="GD76" s="90">
        <f t="shared" ca="1" si="548"/>
        <v>347.69605572994732</v>
      </c>
      <c r="GE76" s="90">
        <f t="shared" ca="1" si="548"/>
        <v>894.63809583062323</v>
      </c>
      <c r="GF76" s="90">
        <f t="shared" ca="1" si="548"/>
        <v>31.895108170017821</v>
      </c>
      <c r="GG76" s="90">
        <f t="shared" ca="1" si="548"/>
        <v>8097.4198075092145</v>
      </c>
      <c r="GH76" s="90">
        <f t="shared" ca="1" si="548"/>
        <v>0</v>
      </c>
      <c r="GI76" s="90">
        <f t="shared" ca="1" si="548"/>
        <v>0</v>
      </c>
      <c r="GJ76" s="90">
        <f t="shared" ca="1" si="548"/>
        <v>0</v>
      </c>
      <c r="GK76" s="90">
        <f t="shared" ca="1" si="548"/>
        <v>0</v>
      </c>
      <c r="GL76" s="90">
        <f t="shared" ca="1" si="548"/>
        <v>0</v>
      </c>
      <c r="GM76" s="90">
        <f t="shared" ca="1" si="548"/>
        <v>0</v>
      </c>
      <c r="GN76" s="90">
        <f t="shared" ref="FY76:GR78" ca="1" si="549">$C76*GN$11</f>
        <v>0</v>
      </c>
      <c r="GO76" s="90">
        <f t="shared" ca="1" si="549"/>
        <v>3.9376676753108417</v>
      </c>
      <c r="GP76" s="90">
        <f t="shared" ca="1" si="549"/>
        <v>0</v>
      </c>
      <c r="GQ76" s="90">
        <f t="shared" ca="1" si="549"/>
        <v>0</v>
      </c>
      <c r="GR76" s="90">
        <f t="shared" ca="1" si="549"/>
        <v>0</v>
      </c>
      <c r="GS76" s="92">
        <f t="shared" ca="1" si="64"/>
        <v>1510.0955534817081</v>
      </c>
      <c r="GT76" s="90">
        <f t="shared" ref="GT76:HD78" ca="1" si="550">$C76*GT$11</f>
        <v>0</v>
      </c>
      <c r="GU76" s="90">
        <f t="shared" ca="1" si="550"/>
        <v>448.10658145037382</v>
      </c>
      <c r="GV76" s="90">
        <f t="shared" ca="1" si="550"/>
        <v>465.03855245421045</v>
      </c>
      <c r="GW76" s="90">
        <f t="shared" ca="1" si="550"/>
        <v>488.66455850607548</v>
      </c>
      <c r="GX76" s="90">
        <f t="shared" ca="1" si="550"/>
        <v>0</v>
      </c>
      <c r="GY76" s="90">
        <f t="shared" ca="1" si="550"/>
        <v>108.28586107104815</v>
      </c>
      <c r="GZ76" s="90">
        <f t="shared" ca="1" si="550"/>
        <v>0</v>
      </c>
      <c r="HA76" s="90">
        <f t="shared" ca="1" si="550"/>
        <v>0</v>
      </c>
      <c r="HB76" s="90">
        <f t="shared" ca="1" si="550"/>
        <v>0</v>
      </c>
      <c r="HC76" s="90">
        <f t="shared" ca="1" si="550"/>
        <v>0</v>
      </c>
      <c r="HD76" s="90">
        <f t="shared" ca="1" si="550"/>
        <v>0</v>
      </c>
      <c r="HE76" s="92">
        <f t="shared" ca="1" si="65"/>
        <v>2627.9994065024557</v>
      </c>
      <c r="HF76" s="90">
        <f t="shared" ref="HF76:HU78" ca="1" si="551">$C76*HF$11</f>
        <v>0</v>
      </c>
      <c r="HG76" s="90">
        <f t="shared" ca="1" si="551"/>
        <v>0</v>
      </c>
      <c r="HH76" s="90">
        <f t="shared" ca="1" si="551"/>
        <v>0</v>
      </c>
      <c r="HI76" s="90">
        <f t="shared" ca="1" si="551"/>
        <v>0</v>
      </c>
      <c r="HJ76" s="90">
        <f t="shared" ca="1" si="551"/>
        <v>0</v>
      </c>
      <c r="HK76" s="90">
        <f t="shared" ca="1" si="551"/>
        <v>0</v>
      </c>
      <c r="HL76" s="90">
        <f t="shared" ca="1" si="551"/>
        <v>0</v>
      </c>
      <c r="HM76" s="90">
        <f t="shared" ca="1" si="551"/>
        <v>0</v>
      </c>
      <c r="HN76" s="90">
        <f t="shared" ca="1" si="551"/>
        <v>340.60825391438783</v>
      </c>
      <c r="HO76" s="90">
        <f t="shared" ca="1" si="551"/>
        <v>2287.3911525880681</v>
      </c>
      <c r="HP76" s="90">
        <f t="shared" ca="1" si="551"/>
        <v>0</v>
      </c>
      <c r="HQ76" s="90">
        <f t="shared" ca="1" si="551"/>
        <v>0</v>
      </c>
      <c r="HR76" s="90">
        <f t="shared" ca="1" si="551"/>
        <v>0</v>
      </c>
      <c r="HS76" s="90">
        <f t="shared" ca="1" si="551"/>
        <v>0</v>
      </c>
      <c r="HT76" s="90">
        <f t="shared" ca="1" si="551"/>
        <v>0</v>
      </c>
      <c r="HU76" s="90">
        <f t="shared" ca="1" si="551"/>
        <v>0</v>
      </c>
      <c r="HV76" s="92">
        <f t="shared" ca="1" si="66"/>
        <v>1095.8529140390071</v>
      </c>
      <c r="HW76" s="90">
        <f t="shared" ref="HW76:IE78" ca="1" si="552">$C76*HW$11</f>
        <v>1095.8529140390071</v>
      </c>
      <c r="HX76" s="90">
        <f t="shared" ca="1" si="552"/>
        <v>0</v>
      </c>
      <c r="HY76" s="90">
        <f t="shared" ca="1" si="552"/>
        <v>0</v>
      </c>
      <c r="HZ76" s="90">
        <f t="shared" ca="1" si="552"/>
        <v>0</v>
      </c>
      <c r="IA76" s="90">
        <f t="shared" ca="1" si="552"/>
        <v>0</v>
      </c>
      <c r="IB76" s="90">
        <f t="shared" ca="1" si="552"/>
        <v>0</v>
      </c>
      <c r="IC76" s="90">
        <f t="shared" ca="1" si="552"/>
        <v>0</v>
      </c>
      <c r="ID76" s="90">
        <f t="shared" ca="1" si="552"/>
        <v>0</v>
      </c>
      <c r="IE76" s="90">
        <f t="shared" ca="1" si="552"/>
        <v>0</v>
      </c>
      <c r="IF76" s="92">
        <f t="shared" ca="1" si="501"/>
        <v>0</v>
      </c>
      <c r="IG76" s="90">
        <f t="shared" ref="IG76:IV78" ca="1" si="553">$C76*IG$11</f>
        <v>0</v>
      </c>
      <c r="IH76" s="90">
        <f t="shared" ca="1" si="553"/>
        <v>0</v>
      </c>
      <c r="II76" s="90">
        <f t="shared" ca="1" si="553"/>
        <v>0</v>
      </c>
      <c r="IJ76" s="90">
        <f t="shared" ca="1" si="553"/>
        <v>0</v>
      </c>
      <c r="IK76" s="90">
        <f t="shared" ca="1" si="553"/>
        <v>0</v>
      </c>
      <c r="IL76" s="90">
        <f t="shared" ca="1" si="553"/>
        <v>0</v>
      </c>
      <c r="IM76" s="90">
        <f t="shared" ca="1" si="553"/>
        <v>0</v>
      </c>
      <c r="IN76" s="90">
        <f t="shared" ca="1" si="553"/>
        <v>0</v>
      </c>
      <c r="IO76" s="90">
        <f t="shared" ca="1" si="553"/>
        <v>0</v>
      </c>
      <c r="IP76" s="90">
        <f t="shared" ca="1" si="553"/>
        <v>0</v>
      </c>
      <c r="IQ76" s="90">
        <f t="shared" ca="1" si="553"/>
        <v>0</v>
      </c>
      <c r="IR76" s="90">
        <f t="shared" ca="1" si="553"/>
        <v>0</v>
      </c>
      <c r="IS76" s="90">
        <f t="shared" ca="1" si="553"/>
        <v>0</v>
      </c>
      <c r="IT76" s="90">
        <f t="shared" ca="1" si="553"/>
        <v>0</v>
      </c>
      <c r="IU76" s="90">
        <f t="shared" ca="1" si="553"/>
        <v>0</v>
      </c>
      <c r="IV76" s="90">
        <f t="shared" ca="1" si="553"/>
        <v>0</v>
      </c>
      <c r="IW76" s="90">
        <f t="shared" ref="IW76:IX78" ca="1" si="554">$C76*IW$11</f>
        <v>0</v>
      </c>
      <c r="IX76" s="90">
        <f t="shared" ca="1" si="554"/>
        <v>0</v>
      </c>
      <c r="IY76" s="92">
        <f t="shared" ca="1" si="503"/>
        <v>0</v>
      </c>
      <c r="IZ76" s="90">
        <f t="shared" ref="IZ76:JP78" ca="1" si="555">$C76*IZ$11</f>
        <v>0</v>
      </c>
      <c r="JA76" s="90">
        <f t="shared" ca="1" si="555"/>
        <v>0</v>
      </c>
      <c r="JB76" s="90">
        <f t="shared" ca="1" si="555"/>
        <v>0</v>
      </c>
      <c r="JC76" s="90">
        <f t="shared" ca="1" si="555"/>
        <v>0</v>
      </c>
      <c r="JD76" s="90">
        <f t="shared" ca="1" si="555"/>
        <v>0</v>
      </c>
      <c r="JE76" s="90">
        <f t="shared" ca="1" si="555"/>
        <v>0</v>
      </c>
      <c r="JF76" s="90">
        <f t="shared" ca="1" si="555"/>
        <v>0</v>
      </c>
      <c r="JG76" s="90">
        <f t="shared" ca="1" si="555"/>
        <v>0</v>
      </c>
      <c r="JH76" s="90">
        <f t="shared" ca="1" si="555"/>
        <v>0</v>
      </c>
      <c r="JI76" s="90">
        <f t="shared" ca="1" si="555"/>
        <v>0</v>
      </c>
      <c r="JJ76" s="90">
        <f t="shared" ca="1" si="555"/>
        <v>0</v>
      </c>
      <c r="JK76" s="90">
        <f t="shared" ca="1" si="555"/>
        <v>0</v>
      </c>
      <c r="JL76" s="90">
        <f t="shared" ca="1" si="555"/>
        <v>0</v>
      </c>
      <c r="JM76" s="90">
        <f t="shared" ca="1" si="555"/>
        <v>0</v>
      </c>
      <c r="JN76" s="90">
        <f t="shared" ca="1" si="555"/>
        <v>0</v>
      </c>
      <c r="JO76" s="90">
        <f t="shared" ca="1" si="555"/>
        <v>0</v>
      </c>
      <c r="JP76" s="90">
        <f t="shared" ca="1" si="555"/>
        <v>0</v>
      </c>
      <c r="JQ76" s="90">
        <f t="shared" ref="JA76:JS78" ca="1" si="556">$C76*JQ$11</f>
        <v>0</v>
      </c>
      <c r="JR76" s="90">
        <f t="shared" ca="1" si="556"/>
        <v>0</v>
      </c>
      <c r="JS76" s="90">
        <f t="shared" ca="1" si="556"/>
        <v>0</v>
      </c>
      <c r="JT76" s="92">
        <f t="shared" ca="1" si="505"/>
        <v>267.36763515360616</v>
      </c>
      <c r="JU76" s="90">
        <f t="shared" ref="JU76:LK76" ca="1" si="557">$C76*JU$11</f>
        <v>267.36763515360616</v>
      </c>
      <c r="JV76" s="90">
        <f t="shared" ca="1" si="557"/>
        <v>0</v>
      </c>
      <c r="JW76" s="90">
        <f t="shared" ca="1" si="557"/>
        <v>0</v>
      </c>
      <c r="JX76" s="90">
        <f t="shared" ca="1" si="557"/>
        <v>0</v>
      </c>
      <c r="JY76" s="90">
        <f t="shared" ca="1" si="557"/>
        <v>0</v>
      </c>
      <c r="JZ76" s="90">
        <f t="shared" ca="1" si="557"/>
        <v>0</v>
      </c>
      <c r="KA76" s="90">
        <f t="shared" ca="1" si="557"/>
        <v>0</v>
      </c>
      <c r="KB76" s="90">
        <f t="shared" ca="1" si="557"/>
        <v>0</v>
      </c>
      <c r="KC76" s="90">
        <f t="shared" ca="1" si="557"/>
        <v>0</v>
      </c>
      <c r="KD76" s="90">
        <f t="shared" ca="1" si="557"/>
        <v>0</v>
      </c>
      <c r="KE76" s="90">
        <f t="shared" ca="1" si="557"/>
        <v>0</v>
      </c>
      <c r="KF76" s="90">
        <f t="shared" ca="1" si="557"/>
        <v>0</v>
      </c>
      <c r="KG76" s="90">
        <f t="shared" ca="1" si="557"/>
        <v>0</v>
      </c>
      <c r="KH76" s="90">
        <f t="shared" ca="1" si="557"/>
        <v>0</v>
      </c>
      <c r="KI76" s="90">
        <f t="shared" ca="1" si="557"/>
        <v>0</v>
      </c>
      <c r="KJ76" s="90">
        <f t="shared" ca="1" si="557"/>
        <v>0</v>
      </c>
      <c r="KK76" s="90">
        <f t="shared" ca="1" si="557"/>
        <v>0</v>
      </c>
      <c r="KL76" s="90">
        <f t="shared" ca="1" si="557"/>
        <v>0</v>
      </c>
      <c r="KM76" s="90">
        <f t="shared" ca="1" si="557"/>
        <v>0</v>
      </c>
      <c r="KN76" s="90">
        <f t="shared" ca="1" si="557"/>
        <v>0</v>
      </c>
      <c r="KO76" s="90">
        <f t="shared" ca="1" si="557"/>
        <v>0</v>
      </c>
      <c r="KP76" s="90">
        <f t="shared" ca="1" si="557"/>
        <v>0</v>
      </c>
      <c r="KQ76" s="90">
        <f t="shared" ca="1" si="557"/>
        <v>0</v>
      </c>
      <c r="KR76" s="90">
        <f t="shared" ca="1" si="557"/>
        <v>0</v>
      </c>
      <c r="KS76" s="90">
        <f t="shared" ca="1" si="557"/>
        <v>0</v>
      </c>
      <c r="KT76" s="90">
        <f t="shared" ca="1" si="557"/>
        <v>0</v>
      </c>
      <c r="KU76" s="90">
        <f t="shared" ca="1" si="557"/>
        <v>0</v>
      </c>
      <c r="KV76" s="90">
        <f t="shared" ca="1" si="557"/>
        <v>0</v>
      </c>
      <c r="KW76" s="90">
        <f t="shared" ca="1" si="557"/>
        <v>0</v>
      </c>
      <c r="KX76" s="90">
        <f t="shared" ca="1" si="557"/>
        <v>0</v>
      </c>
      <c r="KY76" s="90">
        <f t="shared" ca="1" si="557"/>
        <v>0</v>
      </c>
      <c r="KZ76" s="90">
        <f t="shared" ca="1" si="557"/>
        <v>0</v>
      </c>
      <c r="LA76" s="90">
        <f t="shared" ca="1" si="557"/>
        <v>0</v>
      </c>
      <c r="LB76" s="90">
        <f t="shared" ca="1" si="557"/>
        <v>0</v>
      </c>
      <c r="LC76" s="90">
        <f t="shared" ca="1" si="557"/>
        <v>0</v>
      </c>
      <c r="LD76" s="90">
        <f t="shared" ca="1" si="557"/>
        <v>0</v>
      </c>
      <c r="LE76" s="90">
        <f t="shared" ca="1" si="557"/>
        <v>0</v>
      </c>
      <c r="LF76" s="90">
        <f t="shared" ca="1" si="557"/>
        <v>0</v>
      </c>
      <c r="LG76" s="90">
        <f t="shared" ca="1" si="557"/>
        <v>0</v>
      </c>
      <c r="LH76" s="90">
        <f t="shared" ca="1" si="557"/>
        <v>0</v>
      </c>
      <c r="LI76" s="90">
        <f t="shared" ca="1" si="557"/>
        <v>0</v>
      </c>
      <c r="LJ76" s="90">
        <f t="shared" ca="1" si="557"/>
        <v>0</v>
      </c>
      <c r="LK76" s="90">
        <f t="shared" ca="1" si="557"/>
        <v>0</v>
      </c>
      <c r="LL76" s="90">
        <f t="shared" ref="LK76:LL78" ca="1" si="558">$C76*LL$11</f>
        <v>0</v>
      </c>
      <c r="LM76" s="92">
        <f t="shared" ca="1" si="67"/>
        <v>416.60524004788709</v>
      </c>
      <c r="LN76" s="90">
        <f t="shared" ref="LN76:LR78" ca="1" si="559">$C76*LN$11</f>
        <v>416.60524004788709</v>
      </c>
      <c r="LO76" s="90">
        <f t="shared" ca="1" si="559"/>
        <v>0</v>
      </c>
      <c r="LP76" s="90">
        <f t="shared" ca="1" si="559"/>
        <v>0</v>
      </c>
      <c r="LQ76" s="90">
        <f t="shared" ca="1" si="559"/>
        <v>0</v>
      </c>
      <c r="LR76" s="90">
        <f t="shared" ca="1" si="559"/>
        <v>0</v>
      </c>
      <c r="LS76" s="92">
        <f t="shared" ca="1" si="68"/>
        <v>0</v>
      </c>
      <c r="LT76" s="90">
        <f t="shared" ref="LT76:MF78" ca="1" si="560">$C76*LT$11</f>
        <v>0</v>
      </c>
      <c r="LU76" s="90">
        <f t="shared" ca="1" si="560"/>
        <v>0</v>
      </c>
      <c r="LV76" s="90">
        <f t="shared" ca="1" si="560"/>
        <v>0</v>
      </c>
      <c r="LW76" s="90">
        <f t="shared" ca="1" si="560"/>
        <v>0</v>
      </c>
      <c r="LX76" s="90">
        <f t="shared" ca="1" si="560"/>
        <v>0</v>
      </c>
      <c r="LY76" s="90">
        <f t="shared" ca="1" si="560"/>
        <v>0</v>
      </c>
      <c r="LZ76" s="90">
        <f t="shared" ca="1" si="560"/>
        <v>0</v>
      </c>
      <c r="MA76" s="90">
        <f t="shared" ca="1" si="560"/>
        <v>0</v>
      </c>
      <c r="MB76" s="90">
        <f t="shared" ca="1" si="560"/>
        <v>0</v>
      </c>
      <c r="MC76" s="90">
        <f t="shared" ca="1" si="560"/>
        <v>0</v>
      </c>
      <c r="MD76" s="90">
        <f t="shared" ca="1" si="560"/>
        <v>0</v>
      </c>
      <c r="ME76" s="90">
        <f t="shared" ca="1" si="560"/>
        <v>0</v>
      </c>
      <c r="MF76" s="90">
        <f t="shared" ca="1" si="560"/>
        <v>0</v>
      </c>
      <c r="MG76" s="92">
        <f t="shared" ca="1" si="69"/>
        <v>144.1186369163768</v>
      </c>
      <c r="MH76" s="90">
        <f t="shared" ref="MH76:MW78" ca="1" si="561">$C76*MH$11</f>
        <v>144.1186369163768</v>
      </c>
      <c r="MI76" s="90">
        <f t="shared" ca="1" si="561"/>
        <v>0</v>
      </c>
      <c r="MJ76" s="90">
        <f t="shared" ca="1" si="561"/>
        <v>0</v>
      </c>
      <c r="MK76" s="90">
        <f t="shared" ca="1" si="561"/>
        <v>0</v>
      </c>
      <c r="ML76" s="90">
        <f t="shared" ca="1" si="561"/>
        <v>0</v>
      </c>
      <c r="MM76" s="90">
        <f t="shared" ca="1" si="561"/>
        <v>0</v>
      </c>
      <c r="MN76" s="90">
        <f t="shared" ca="1" si="561"/>
        <v>0</v>
      </c>
      <c r="MO76" s="90">
        <f t="shared" ca="1" si="561"/>
        <v>0</v>
      </c>
      <c r="MP76" s="90">
        <f t="shared" ca="1" si="561"/>
        <v>0</v>
      </c>
      <c r="MQ76" s="90">
        <f t="shared" ca="1" si="561"/>
        <v>0</v>
      </c>
      <c r="MR76" s="90">
        <f t="shared" ca="1" si="561"/>
        <v>0</v>
      </c>
      <c r="MS76" s="90">
        <f t="shared" ca="1" si="561"/>
        <v>0</v>
      </c>
      <c r="MT76" s="90">
        <f t="shared" ca="1" si="561"/>
        <v>0</v>
      </c>
      <c r="MU76" s="90">
        <f t="shared" ca="1" si="561"/>
        <v>0</v>
      </c>
      <c r="MV76" s="90">
        <f t="shared" ca="1" si="561"/>
        <v>0</v>
      </c>
      <c r="MW76" s="90">
        <f t="shared" ca="1" si="561"/>
        <v>0</v>
      </c>
      <c r="MX76" s="90">
        <f t="shared" ref="MI76:NB78" ca="1" si="562">$C76*MX$11</f>
        <v>0</v>
      </c>
      <c r="MY76" s="90">
        <f t="shared" ca="1" si="562"/>
        <v>0</v>
      </c>
      <c r="MZ76" s="90">
        <f t="shared" ca="1" si="562"/>
        <v>0</v>
      </c>
      <c r="NA76" s="90">
        <f t="shared" ca="1" si="562"/>
        <v>0</v>
      </c>
      <c r="NB76" s="90">
        <f t="shared" ca="1" si="562"/>
        <v>0</v>
      </c>
      <c r="NC76" s="92">
        <f t="shared" ca="1" si="70"/>
        <v>0</v>
      </c>
      <c r="ND76" s="90">
        <f t="shared" ref="ND76:NI78" ca="1" si="563">$C76*ND$11</f>
        <v>0</v>
      </c>
      <c r="NE76" s="90">
        <f t="shared" ca="1" si="563"/>
        <v>0</v>
      </c>
      <c r="NF76" s="90">
        <f t="shared" ca="1" si="563"/>
        <v>0</v>
      </c>
      <c r="NG76" s="90">
        <f t="shared" ca="1" si="563"/>
        <v>0</v>
      </c>
      <c r="NH76" s="90">
        <f t="shared" ca="1" si="563"/>
        <v>0</v>
      </c>
      <c r="NI76" s="90">
        <f t="shared" ca="1" si="563"/>
        <v>0</v>
      </c>
      <c r="NJ76" s="93">
        <f t="shared" ca="1" si="511"/>
        <v>41771.96</v>
      </c>
      <c r="NK76" s="94">
        <f t="shared" ca="1" si="455"/>
        <v>0</v>
      </c>
    </row>
    <row r="77" spans="1:375" x14ac:dyDescent="0.25">
      <c r="A77" s="67">
        <v>90420</v>
      </c>
      <c r="B77" s="96" t="s">
        <v>569</v>
      </c>
      <c r="C77" s="90">
        <f ca="1">IFERROR(HLOOKUP($A77,Náklady_2018!$D$1:$MN$27,24,FALSE),0)</f>
        <v>1459735.9699999997</v>
      </c>
      <c r="D77" s="19"/>
      <c r="E77" s="19"/>
      <c r="F77" s="91" t="str">
        <f>F11</f>
        <v>AKAD + VED</v>
      </c>
      <c r="G77" s="92">
        <f t="shared" ca="1" si="58"/>
        <v>181305.96929498596</v>
      </c>
      <c r="H77" s="90">
        <f ca="1">$C77*H$11</f>
        <v>0</v>
      </c>
      <c r="I77" s="90">
        <f t="shared" ca="1" si="536"/>
        <v>0</v>
      </c>
      <c r="J77" s="90">
        <f t="shared" ca="1" si="536"/>
        <v>13031.022535090447</v>
      </c>
      <c r="K77" s="90">
        <f t="shared" ca="1" si="536"/>
        <v>0</v>
      </c>
      <c r="L77" s="90">
        <f t="shared" ca="1" si="536"/>
        <v>0</v>
      </c>
      <c r="M77" s="90">
        <f t="shared" ca="1" si="536"/>
        <v>0</v>
      </c>
      <c r="N77" s="90">
        <f t="shared" ca="1" si="536"/>
        <v>21204.652298388995</v>
      </c>
      <c r="O77" s="90">
        <f t="shared" ca="1" si="536"/>
        <v>0</v>
      </c>
      <c r="P77" s="90">
        <f t="shared" ca="1" si="536"/>
        <v>0</v>
      </c>
      <c r="Q77" s="90">
        <f t="shared" ca="1" si="536"/>
        <v>0</v>
      </c>
      <c r="R77" s="90">
        <f t="shared" ca="1" si="536"/>
        <v>0</v>
      </c>
      <c r="S77" s="90">
        <f t="shared" ca="1" si="536"/>
        <v>13264.947966026601</v>
      </c>
      <c r="T77" s="90">
        <f t="shared" ca="1" si="536"/>
        <v>0</v>
      </c>
      <c r="U77" s="90">
        <f t="shared" ca="1" si="536"/>
        <v>0</v>
      </c>
      <c r="V77" s="90">
        <f t="shared" ca="1" si="536"/>
        <v>10664.247586795245</v>
      </c>
      <c r="W77" s="90">
        <f t="shared" ca="1" si="536"/>
        <v>14544.65767644203</v>
      </c>
      <c r="X77" s="90">
        <f t="shared" ca="1" si="536"/>
        <v>0</v>
      </c>
      <c r="Y77" s="90">
        <f t="shared" ca="1" si="536"/>
        <v>0</v>
      </c>
      <c r="Z77" s="90">
        <f t="shared" ca="1" si="536"/>
        <v>0</v>
      </c>
      <c r="AA77" s="90">
        <f t="shared" ca="1" si="536"/>
        <v>13402.551160694926</v>
      </c>
      <c r="AB77" s="90">
        <f t="shared" ca="1" si="536"/>
        <v>0</v>
      </c>
      <c r="AC77" s="90">
        <f t="shared" ca="1" si="536"/>
        <v>0</v>
      </c>
      <c r="AD77" s="90">
        <f t="shared" ca="1" si="536"/>
        <v>81337.248368447341</v>
      </c>
      <c r="AE77" s="90">
        <f t="shared" ca="1" si="536"/>
        <v>0</v>
      </c>
      <c r="AF77" s="90">
        <f t="shared" ca="1" si="536"/>
        <v>0</v>
      </c>
      <c r="AG77" s="90">
        <f t="shared" ca="1" si="536"/>
        <v>0</v>
      </c>
      <c r="AH77" s="90">
        <f t="shared" ca="1" si="536"/>
        <v>0</v>
      </c>
      <c r="AI77" s="90">
        <f t="shared" ca="1" si="536"/>
        <v>0</v>
      </c>
      <c r="AJ77" s="90">
        <f t="shared" ca="1" si="536"/>
        <v>0</v>
      </c>
      <c r="AK77" s="90">
        <f t="shared" ca="1" si="536"/>
        <v>0</v>
      </c>
      <c r="AL77" s="90">
        <f t="shared" ca="1" si="536"/>
        <v>0</v>
      </c>
      <c r="AM77" s="90">
        <f t="shared" ca="1" si="536"/>
        <v>0</v>
      </c>
      <c r="AN77" s="90">
        <f t="shared" ca="1" si="536"/>
        <v>0</v>
      </c>
      <c r="AO77" s="90">
        <f t="shared" ca="1" si="536"/>
        <v>0</v>
      </c>
      <c r="AP77" s="90">
        <f t="shared" ca="1" si="536"/>
        <v>0</v>
      </c>
      <c r="AQ77" s="90">
        <f t="shared" ca="1" si="536"/>
        <v>0</v>
      </c>
      <c r="AR77" s="90">
        <f t="shared" ca="1" si="536"/>
        <v>0</v>
      </c>
      <c r="AS77" s="90">
        <f t="shared" ca="1" si="536"/>
        <v>0</v>
      </c>
      <c r="AT77" s="90">
        <f t="shared" ca="1" si="536"/>
        <v>12301.725603348319</v>
      </c>
      <c r="AU77" s="90">
        <f t="shared" ca="1" si="536"/>
        <v>0</v>
      </c>
      <c r="AV77" s="90">
        <f t="shared" ca="1" si="536"/>
        <v>0</v>
      </c>
      <c r="AW77" s="90">
        <f t="shared" ca="1" si="536"/>
        <v>0</v>
      </c>
      <c r="AX77" s="90">
        <f t="shared" ca="1" si="536"/>
        <v>1554.9160997520808</v>
      </c>
      <c r="AY77" s="90">
        <f t="shared" ca="1" si="536"/>
        <v>0</v>
      </c>
      <c r="AZ77" s="90">
        <f t="shared" ca="1" si="536"/>
        <v>0</v>
      </c>
      <c r="BA77" s="90">
        <f t="shared" ca="1" si="536"/>
        <v>0</v>
      </c>
      <c r="BB77" s="90">
        <f t="shared" ca="1" si="536"/>
        <v>0</v>
      </c>
      <c r="BC77" s="90">
        <f t="shared" ca="1" si="536"/>
        <v>0</v>
      </c>
      <c r="BD77" s="92">
        <f t="shared" ca="1" si="59"/>
        <v>196442.32070850179</v>
      </c>
      <c r="BE77" s="90">
        <f t="shared" ca="1" si="536"/>
        <v>0</v>
      </c>
      <c r="BF77" s="90">
        <f t="shared" ca="1" si="537"/>
        <v>24864.897276566458</v>
      </c>
      <c r="BG77" s="90">
        <f t="shared" ca="1" si="537"/>
        <v>0</v>
      </c>
      <c r="BH77" s="90">
        <f t="shared" ca="1" si="537"/>
        <v>0</v>
      </c>
      <c r="BI77" s="90">
        <f t="shared" ca="1" si="537"/>
        <v>17585.68827861203</v>
      </c>
      <c r="BJ77" s="90">
        <f t="shared" ca="1" si="537"/>
        <v>0</v>
      </c>
      <c r="BK77" s="90">
        <f t="shared" ca="1" si="537"/>
        <v>0</v>
      </c>
      <c r="BL77" s="90">
        <f t="shared" ca="1" si="537"/>
        <v>0</v>
      </c>
      <c r="BM77" s="90">
        <f t="shared" ca="1" si="537"/>
        <v>0</v>
      </c>
      <c r="BN77" s="90">
        <f t="shared" ca="1" si="537"/>
        <v>21975.230188531619</v>
      </c>
      <c r="BO77" s="90">
        <f t="shared" ca="1" si="537"/>
        <v>0</v>
      </c>
      <c r="BP77" s="90">
        <f t="shared" ca="1" si="537"/>
        <v>0</v>
      </c>
      <c r="BQ77" s="90">
        <f t="shared" ca="1" si="537"/>
        <v>0</v>
      </c>
      <c r="BR77" s="90">
        <f t="shared" ca="1" si="537"/>
        <v>13457.592438562257</v>
      </c>
      <c r="BS77" s="90">
        <f t="shared" ca="1" si="537"/>
        <v>0</v>
      </c>
      <c r="BT77" s="90">
        <f t="shared" ca="1" si="537"/>
        <v>0</v>
      </c>
      <c r="BU77" s="90">
        <f t="shared" ca="1" si="537"/>
        <v>0</v>
      </c>
      <c r="BV77" s="90">
        <f t="shared" ca="1" si="537"/>
        <v>10966.974615065559</v>
      </c>
      <c r="BW77" s="90">
        <f t="shared" ca="1" si="537"/>
        <v>0</v>
      </c>
      <c r="BX77" s="90">
        <f t="shared" ca="1" si="537"/>
        <v>0</v>
      </c>
      <c r="BY77" s="90">
        <f t="shared" ca="1" si="537"/>
        <v>107591.93791116388</v>
      </c>
      <c r="BZ77" s="90">
        <f t="shared" ca="1" si="537"/>
        <v>0</v>
      </c>
      <c r="CA77" s="90">
        <f t="shared" ca="1" si="537"/>
        <v>0</v>
      </c>
      <c r="CB77" s="90">
        <f t="shared" ca="1" si="537"/>
        <v>0</v>
      </c>
      <c r="CC77" s="90">
        <f t="shared" ca="1" si="537"/>
        <v>0</v>
      </c>
      <c r="CD77" s="90">
        <f t="shared" ca="1" si="537"/>
        <v>0</v>
      </c>
      <c r="CE77" s="90">
        <f t="shared" ca="1" si="537"/>
        <v>0</v>
      </c>
      <c r="CF77" s="90">
        <f t="shared" ca="1" si="538"/>
        <v>0</v>
      </c>
      <c r="CG77" s="92">
        <f t="shared" ca="1" si="490"/>
        <v>63724.039450901633</v>
      </c>
      <c r="CH77" s="90">
        <f t="shared" ca="1" si="539"/>
        <v>0</v>
      </c>
      <c r="CI77" s="90">
        <f ca="1">$C77*CI$11</f>
        <v>5380.2849115315357</v>
      </c>
      <c r="CJ77" s="90">
        <f t="shared" ca="1" si="540"/>
        <v>8710.2822225050186</v>
      </c>
      <c r="CK77" s="90">
        <f t="shared" ca="1" si="540"/>
        <v>6742.556538747961</v>
      </c>
      <c r="CL77" s="90">
        <f t="shared" ca="1" si="540"/>
        <v>7045.2835670182776</v>
      </c>
      <c r="CM77" s="90">
        <f t="shared" ca="1" si="540"/>
        <v>5559.169064600359</v>
      </c>
      <c r="CN77" s="90">
        <f t="shared" ca="1" si="540"/>
        <v>2697.0226154991842</v>
      </c>
      <c r="CO77" s="90">
        <f t="shared" ca="1" si="540"/>
        <v>7169.1264422197701</v>
      </c>
      <c r="CP77" s="90">
        <f t="shared" ca="1" si="540"/>
        <v>4733.5498965904053</v>
      </c>
      <c r="CQ77" s="90">
        <f t="shared" ca="1" si="540"/>
        <v>4554.665743521582</v>
      </c>
      <c r="CR77" s="90">
        <f t="shared" ca="1" si="540"/>
        <v>3935.4513675141156</v>
      </c>
      <c r="CS77" s="90">
        <f t="shared" ca="1" si="540"/>
        <v>3921.6910480472834</v>
      </c>
      <c r="CT77" s="90">
        <f t="shared" ca="1" si="540"/>
        <v>3274.9560331061521</v>
      </c>
      <c r="CU77" s="90">
        <f t="shared" ca="1" si="540"/>
        <v>0</v>
      </c>
      <c r="CV77" s="90">
        <f t="shared" ca="1" si="540"/>
        <v>0</v>
      </c>
      <c r="CW77" s="90">
        <f t="shared" ca="1" si="540"/>
        <v>0</v>
      </c>
      <c r="CX77" s="90">
        <f t="shared" ca="1" si="540"/>
        <v>0</v>
      </c>
      <c r="CY77" s="92">
        <f t="shared" ca="1" si="492"/>
        <v>149698.51547967154</v>
      </c>
      <c r="CZ77" s="90">
        <f t="shared" ca="1" si="541"/>
        <v>0</v>
      </c>
      <c r="DA77" s="90">
        <f t="shared" ref="DA77:DO78" ca="1" si="564">$C77*DA$11</f>
        <v>17764.572431680852</v>
      </c>
      <c r="DB77" s="90">
        <f t="shared" ca="1" si="564"/>
        <v>13154.865410291941</v>
      </c>
      <c r="DC77" s="90">
        <f t="shared" ca="1" si="564"/>
        <v>16374.780165530761</v>
      </c>
      <c r="DD77" s="90">
        <f t="shared" ca="1" si="564"/>
        <v>0</v>
      </c>
      <c r="DE77" s="90">
        <f t="shared" ca="1" si="564"/>
        <v>0</v>
      </c>
      <c r="DF77" s="90">
        <f t="shared" ca="1" si="564"/>
        <v>0</v>
      </c>
      <c r="DG77" s="90">
        <f t="shared" ca="1" si="564"/>
        <v>0</v>
      </c>
      <c r="DH77" s="90">
        <f t="shared" ca="1" si="564"/>
        <v>8311.2329579668731</v>
      </c>
      <c r="DI77" s="90">
        <f t="shared" ca="1" si="564"/>
        <v>33258.692151334333</v>
      </c>
      <c r="DJ77" s="90">
        <f t="shared" ca="1" si="564"/>
        <v>0</v>
      </c>
      <c r="DK77" s="90">
        <f t="shared" ca="1" si="564"/>
        <v>0</v>
      </c>
      <c r="DL77" s="90">
        <f t="shared" ca="1" si="564"/>
        <v>0</v>
      </c>
      <c r="DM77" s="90">
        <f t="shared" ca="1" si="564"/>
        <v>0</v>
      </c>
      <c r="DN77" s="90">
        <f t="shared" ca="1" si="564"/>
        <v>17516.886681277865</v>
      </c>
      <c r="DO77" s="90">
        <f t="shared" ca="1" si="564"/>
        <v>0</v>
      </c>
      <c r="DP77" s="90">
        <f t="shared" ca="1" si="542"/>
        <v>0</v>
      </c>
      <c r="DQ77" s="90">
        <f t="shared" ca="1" si="542"/>
        <v>16182.135692995107</v>
      </c>
      <c r="DR77" s="90">
        <f t="shared" ca="1" si="542"/>
        <v>5173.8801195290471</v>
      </c>
      <c r="DS77" s="90">
        <f t="shared" ca="1" si="542"/>
        <v>8187.3900827653806</v>
      </c>
      <c r="DT77" s="90">
        <f t="shared" ca="1" si="542"/>
        <v>12398.047839616149</v>
      </c>
      <c r="DU77" s="90">
        <f t="shared" ca="1" si="542"/>
        <v>1376.0319466832573</v>
      </c>
      <c r="DV77" s="92">
        <f t="shared" ca="1" si="60"/>
        <v>59293.216582581554</v>
      </c>
      <c r="DW77" s="90">
        <f t="shared" ca="1" si="543"/>
        <v>0</v>
      </c>
      <c r="DX77" s="90">
        <f t="shared" ca="1" si="543"/>
        <v>26199.648264849217</v>
      </c>
      <c r="DY77" s="90">
        <f t="shared" ca="1" si="543"/>
        <v>30451.586980100485</v>
      </c>
      <c r="DZ77" s="90">
        <f t="shared" ca="1" si="543"/>
        <v>2641.9813376318539</v>
      </c>
      <c r="EA77" s="90">
        <f t="shared" ca="1" si="543"/>
        <v>0</v>
      </c>
      <c r="EB77" s="92">
        <f t="shared" ca="1" si="61"/>
        <v>183700.26488221483</v>
      </c>
      <c r="EC77" s="90">
        <f t="shared" ca="1" si="544"/>
        <v>0</v>
      </c>
      <c r="ED77" s="90">
        <f t="shared" ca="1" si="545"/>
        <v>14393.294162306873</v>
      </c>
      <c r="EE77" s="90">
        <f t="shared" ca="1" si="545"/>
        <v>9136.8521259768277</v>
      </c>
      <c r="EF77" s="90">
        <f t="shared" ca="1" si="545"/>
        <v>10526.644392126918</v>
      </c>
      <c r="EG77" s="90">
        <f t="shared" ca="1" si="545"/>
        <v>9645.9839462496348</v>
      </c>
      <c r="EH77" s="90">
        <f t="shared" ca="1" si="545"/>
        <v>15576.681636454474</v>
      </c>
      <c r="EI77" s="90">
        <f t="shared" ca="1" si="545"/>
        <v>8008.5059296965574</v>
      </c>
      <c r="EJ77" s="90">
        <f t="shared" ca="1" si="545"/>
        <v>15659.24355325547</v>
      </c>
      <c r="EK77" s="90">
        <f t="shared" ca="1" si="545"/>
        <v>9370.7775569129808</v>
      </c>
      <c r="EL77" s="90">
        <f t="shared" ca="1" si="545"/>
        <v>12095.320811345831</v>
      </c>
      <c r="EM77" s="90">
        <f t="shared" ca="1" si="545"/>
        <v>4568.4260629884138</v>
      </c>
      <c r="EN77" s="90">
        <f t="shared" ca="1" si="545"/>
        <v>7114.0851643524411</v>
      </c>
      <c r="EO77" s="90">
        <f t="shared" ca="1" si="545"/>
        <v>13099.824132424608</v>
      </c>
      <c r="EP77" s="90">
        <f t="shared" ca="1" si="545"/>
        <v>0</v>
      </c>
      <c r="EQ77" s="90">
        <f t="shared" ca="1" si="545"/>
        <v>0</v>
      </c>
      <c r="ER77" s="90">
        <f t="shared" ca="1" si="545"/>
        <v>0</v>
      </c>
      <c r="ES77" s="90">
        <f t="shared" ca="1" si="545"/>
        <v>4499.6244656542513</v>
      </c>
      <c r="ET77" s="90">
        <f t="shared" ca="1" si="545"/>
        <v>21479.858687725646</v>
      </c>
      <c r="EU77" s="90">
        <f t="shared" ca="1" si="545"/>
        <v>0</v>
      </c>
      <c r="EV77" s="90">
        <f t="shared" ca="1" si="545"/>
        <v>0</v>
      </c>
      <c r="EW77" s="90">
        <f t="shared" ca="1" si="545"/>
        <v>28525.142254743922</v>
      </c>
      <c r="EX77" s="90">
        <f t="shared" ca="1" si="545"/>
        <v>0</v>
      </c>
      <c r="EY77" s="90">
        <f t="shared" ca="1" si="545"/>
        <v>0</v>
      </c>
      <c r="EZ77" s="90">
        <f t="shared" ca="1" si="545"/>
        <v>0</v>
      </c>
      <c r="FA77" s="90">
        <f t="shared" ca="1" si="545"/>
        <v>0</v>
      </c>
      <c r="FB77" s="90">
        <f t="shared" ca="1" si="545"/>
        <v>0</v>
      </c>
      <c r="FC77" s="90">
        <f t="shared" ca="1" si="545"/>
        <v>0</v>
      </c>
      <c r="FD77" s="90">
        <f t="shared" ca="1" si="545"/>
        <v>0</v>
      </c>
      <c r="FE77" s="92">
        <f t="shared" ca="1" si="62"/>
        <v>54367.022213455493</v>
      </c>
      <c r="FF77" s="90">
        <f t="shared" ca="1" si="546"/>
        <v>0</v>
      </c>
      <c r="FG77" s="90">
        <f t="shared" ca="1" si="546"/>
        <v>11627.469949473523</v>
      </c>
      <c r="FH77" s="90">
        <f t="shared" ca="1" si="546"/>
        <v>0</v>
      </c>
      <c r="FI77" s="90">
        <f t="shared" ca="1" si="546"/>
        <v>0</v>
      </c>
      <c r="FJ77" s="90">
        <f t="shared" ca="1" si="546"/>
        <v>9301.97595957882</v>
      </c>
      <c r="FK77" s="90">
        <f t="shared" ca="1" si="546"/>
        <v>0</v>
      </c>
      <c r="FL77" s="90">
        <f t="shared" ca="1" si="546"/>
        <v>7967.2249712960593</v>
      </c>
      <c r="FM77" s="90">
        <f t="shared" ca="1" si="546"/>
        <v>11847.635060942846</v>
      </c>
      <c r="FN77" s="90">
        <f t="shared" ca="1" si="546"/>
        <v>0</v>
      </c>
      <c r="FO77" s="90">
        <f t="shared" ca="1" si="546"/>
        <v>9687.2649046501319</v>
      </c>
      <c r="FP77" s="90">
        <f t="shared" ca="1" si="546"/>
        <v>0</v>
      </c>
      <c r="FQ77" s="90">
        <f t="shared" ca="1" si="546"/>
        <v>0</v>
      </c>
      <c r="FR77" s="90">
        <f t="shared" ca="1" si="546"/>
        <v>0</v>
      </c>
      <c r="FS77" s="90">
        <f t="shared" ca="1" si="546"/>
        <v>3935.4513675141156</v>
      </c>
      <c r="FT77" s="90">
        <f t="shared" ca="1" si="547"/>
        <v>0</v>
      </c>
      <c r="FU77" s="90">
        <f t="shared" ca="1" si="547"/>
        <v>0</v>
      </c>
      <c r="FV77" s="90">
        <f t="shared" ca="1" si="547"/>
        <v>0</v>
      </c>
      <c r="FW77" s="92">
        <f t="shared" ca="1" si="63"/>
        <v>359364.50319579948</v>
      </c>
      <c r="FX77" s="90">
        <f t="shared" ca="1" si="548"/>
        <v>0</v>
      </c>
      <c r="FY77" s="90">
        <f t="shared" ca="1" si="549"/>
        <v>6329.7469547429828</v>
      </c>
      <c r="FZ77" s="90">
        <f t="shared" ca="1" si="549"/>
        <v>11668.750907874024</v>
      </c>
      <c r="GA77" s="90">
        <f t="shared" ca="1" si="549"/>
        <v>0</v>
      </c>
      <c r="GB77" s="90">
        <f t="shared" ca="1" si="549"/>
        <v>13732.798827898909</v>
      </c>
      <c r="GC77" s="90">
        <f t="shared" ca="1" si="549"/>
        <v>0</v>
      </c>
      <c r="GD77" s="90">
        <f t="shared" ca="1" si="549"/>
        <v>12150.36208921316</v>
      </c>
      <c r="GE77" s="90">
        <f t="shared" ca="1" si="549"/>
        <v>31263.445828643606</v>
      </c>
      <c r="GF77" s="90">
        <f t="shared" ca="1" si="549"/>
        <v>1114.5858768134385</v>
      </c>
      <c r="GG77" s="90">
        <f t="shared" ca="1" si="549"/>
        <v>282967.20951594505</v>
      </c>
      <c r="GH77" s="90">
        <f t="shared" ca="1" si="549"/>
        <v>0</v>
      </c>
      <c r="GI77" s="90">
        <f t="shared" ca="1" si="549"/>
        <v>0</v>
      </c>
      <c r="GJ77" s="90">
        <f t="shared" ca="1" si="549"/>
        <v>0</v>
      </c>
      <c r="GK77" s="90">
        <f t="shared" ca="1" si="549"/>
        <v>0</v>
      </c>
      <c r="GL77" s="90">
        <f t="shared" ca="1" si="549"/>
        <v>0</v>
      </c>
      <c r="GM77" s="90">
        <f t="shared" ca="1" si="549"/>
        <v>0</v>
      </c>
      <c r="GN77" s="90">
        <f t="shared" ca="1" si="549"/>
        <v>0</v>
      </c>
      <c r="GO77" s="90">
        <f t="shared" ca="1" si="549"/>
        <v>137.60319466832573</v>
      </c>
      <c r="GP77" s="90">
        <f t="shared" ca="1" si="549"/>
        <v>0</v>
      </c>
      <c r="GQ77" s="90">
        <f t="shared" ca="1" si="549"/>
        <v>0</v>
      </c>
      <c r="GR77" s="90">
        <f t="shared" ca="1" si="549"/>
        <v>0</v>
      </c>
      <c r="GS77" s="92">
        <f t="shared" ca="1" si="64"/>
        <v>52770.825155302926</v>
      </c>
      <c r="GT77" s="90">
        <f t="shared" ca="1" si="550"/>
        <v>0</v>
      </c>
      <c r="GU77" s="90">
        <f t="shared" ca="1" si="550"/>
        <v>15659.24355325547</v>
      </c>
      <c r="GV77" s="90">
        <f t="shared" ca="1" si="550"/>
        <v>16250.93729032927</v>
      </c>
      <c r="GW77" s="90">
        <f t="shared" ca="1" si="550"/>
        <v>17076.556458339226</v>
      </c>
      <c r="GX77" s="90">
        <f t="shared" ca="1" si="550"/>
        <v>0</v>
      </c>
      <c r="GY77" s="90">
        <f t="shared" ca="1" si="550"/>
        <v>3784.0878533789573</v>
      </c>
      <c r="GZ77" s="90">
        <f t="shared" ca="1" si="550"/>
        <v>0</v>
      </c>
      <c r="HA77" s="90">
        <f t="shared" ca="1" si="550"/>
        <v>0</v>
      </c>
      <c r="HB77" s="90">
        <f t="shared" ca="1" si="550"/>
        <v>0</v>
      </c>
      <c r="HC77" s="90">
        <f t="shared" ca="1" si="550"/>
        <v>0</v>
      </c>
      <c r="HD77" s="90">
        <f t="shared" ca="1" si="550"/>
        <v>0</v>
      </c>
      <c r="HE77" s="92">
        <f t="shared" ca="1" si="65"/>
        <v>91836.372121640597</v>
      </c>
      <c r="HF77" s="90">
        <f t="shared" ca="1" si="551"/>
        <v>0</v>
      </c>
      <c r="HG77" s="90">
        <f t="shared" ca="1" si="551"/>
        <v>0</v>
      </c>
      <c r="HH77" s="90">
        <f t="shared" ca="1" si="551"/>
        <v>0</v>
      </c>
      <c r="HI77" s="90">
        <f t="shared" ca="1" si="551"/>
        <v>0</v>
      </c>
      <c r="HJ77" s="90">
        <f t="shared" ca="1" si="551"/>
        <v>0</v>
      </c>
      <c r="HK77" s="90">
        <f t="shared" ca="1" si="551"/>
        <v>0</v>
      </c>
      <c r="HL77" s="90">
        <f t="shared" ca="1" si="551"/>
        <v>0</v>
      </c>
      <c r="HM77" s="90">
        <f t="shared" ca="1" si="551"/>
        <v>0</v>
      </c>
      <c r="HN77" s="90">
        <f t="shared" ca="1" si="551"/>
        <v>11902.676338810175</v>
      </c>
      <c r="HO77" s="90">
        <f t="shared" ca="1" si="551"/>
        <v>79933.695782830429</v>
      </c>
      <c r="HP77" s="90">
        <f t="shared" ca="1" si="551"/>
        <v>0</v>
      </c>
      <c r="HQ77" s="90">
        <f t="shared" ca="1" si="551"/>
        <v>0</v>
      </c>
      <c r="HR77" s="90">
        <f t="shared" ca="1" si="551"/>
        <v>0</v>
      </c>
      <c r="HS77" s="90">
        <f t="shared" ca="1" si="551"/>
        <v>0</v>
      </c>
      <c r="HT77" s="90">
        <f t="shared" ca="1" si="551"/>
        <v>0</v>
      </c>
      <c r="HU77" s="90">
        <f t="shared" ca="1" si="551"/>
        <v>0</v>
      </c>
      <c r="HV77" s="92">
        <f t="shared" ca="1" si="66"/>
        <v>38294.969076195048</v>
      </c>
      <c r="HW77" s="90">
        <f t="shared" ca="1" si="552"/>
        <v>38294.969076195048</v>
      </c>
      <c r="HX77" s="90">
        <f t="shared" ca="1" si="552"/>
        <v>0</v>
      </c>
      <c r="HY77" s="90">
        <f t="shared" ca="1" si="552"/>
        <v>0</v>
      </c>
      <c r="HZ77" s="90">
        <f t="shared" ca="1" si="552"/>
        <v>0</v>
      </c>
      <c r="IA77" s="90">
        <f t="shared" ca="1" si="552"/>
        <v>0</v>
      </c>
      <c r="IB77" s="90">
        <f t="shared" ca="1" si="552"/>
        <v>0</v>
      </c>
      <c r="IC77" s="90">
        <f t="shared" ca="1" si="552"/>
        <v>0</v>
      </c>
      <c r="ID77" s="90">
        <f t="shared" ca="1" si="552"/>
        <v>0</v>
      </c>
      <c r="IE77" s="90">
        <f t="shared" ca="1" si="552"/>
        <v>0</v>
      </c>
      <c r="IF77" s="92">
        <f t="shared" ca="1" si="501"/>
        <v>0</v>
      </c>
      <c r="IG77" s="90">
        <f t="shared" ca="1" si="553"/>
        <v>0</v>
      </c>
      <c r="IH77" s="90">
        <f t="shared" ref="IH77:IV78" ca="1" si="565">$C77*IH$11</f>
        <v>0</v>
      </c>
      <c r="II77" s="90">
        <f t="shared" ca="1" si="565"/>
        <v>0</v>
      </c>
      <c r="IJ77" s="90">
        <f t="shared" ca="1" si="565"/>
        <v>0</v>
      </c>
      <c r="IK77" s="90">
        <f t="shared" ca="1" si="565"/>
        <v>0</v>
      </c>
      <c r="IL77" s="90">
        <f t="shared" ca="1" si="565"/>
        <v>0</v>
      </c>
      <c r="IM77" s="90">
        <f t="shared" ca="1" si="565"/>
        <v>0</v>
      </c>
      <c r="IN77" s="90">
        <f t="shared" ca="1" si="565"/>
        <v>0</v>
      </c>
      <c r="IO77" s="90">
        <f t="shared" ca="1" si="565"/>
        <v>0</v>
      </c>
      <c r="IP77" s="90">
        <f t="shared" ca="1" si="565"/>
        <v>0</v>
      </c>
      <c r="IQ77" s="90">
        <f t="shared" ca="1" si="565"/>
        <v>0</v>
      </c>
      <c r="IR77" s="90">
        <f t="shared" ca="1" si="565"/>
        <v>0</v>
      </c>
      <c r="IS77" s="90">
        <f t="shared" ca="1" si="565"/>
        <v>0</v>
      </c>
      <c r="IT77" s="90">
        <f t="shared" ca="1" si="565"/>
        <v>0</v>
      </c>
      <c r="IU77" s="90">
        <f t="shared" ca="1" si="565"/>
        <v>0</v>
      </c>
      <c r="IV77" s="90">
        <f t="shared" ca="1" si="565"/>
        <v>0</v>
      </c>
      <c r="IW77" s="90">
        <f t="shared" ca="1" si="554"/>
        <v>0</v>
      </c>
      <c r="IX77" s="90">
        <f t="shared" ca="1" si="554"/>
        <v>0</v>
      </c>
      <c r="IY77" s="92">
        <f t="shared" ca="1" si="503"/>
        <v>0</v>
      </c>
      <c r="IZ77" s="90">
        <f t="shared" ca="1" si="555"/>
        <v>0</v>
      </c>
      <c r="JA77" s="90">
        <f t="shared" ca="1" si="556"/>
        <v>0</v>
      </c>
      <c r="JB77" s="90">
        <f t="shared" ca="1" si="556"/>
        <v>0</v>
      </c>
      <c r="JC77" s="90">
        <f t="shared" ca="1" si="556"/>
        <v>0</v>
      </c>
      <c r="JD77" s="90">
        <f t="shared" ca="1" si="556"/>
        <v>0</v>
      </c>
      <c r="JE77" s="90">
        <f t="shared" ca="1" si="556"/>
        <v>0</v>
      </c>
      <c r="JF77" s="90">
        <f t="shared" ca="1" si="556"/>
        <v>0</v>
      </c>
      <c r="JG77" s="90">
        <f t="shared" ca="1" si="556"/>
        <v>0</v>
      </c>
      <c r="JH77" s="90">
        <f t="shared" ca="1" si="556"/>
        <v>0</v>
      </c>
      <c r="JI77" s="90">
        <f t="shared" ca="1" si="556"/>
        <v>0</v>
      </c>
      <c r="JJ77" s="90">
        <f t="shared" ca="1" si="556"/>
        <v>0</v>
      </c>
      <c r="JK77" s="90">
        <f t="shared" ca="1" si="556"/>
        <v>0</v>
      </c>
      <c r="JL77" s="90">
        <f t="shared" ca="1" si="556"/>
        <v>0</v>
      </c>
      <c r="JM77" s="90">
        <f t="shared" ca="1" si="556"/>
        <v>0</v>
      </c>
      <c r="JN77" s="90">
        <f t="shared" ca="1" si="556"/>
        <v>0</v>
      </c>
      <c r="JO77" s="90">
        <f t="shared" ca="1" si="556"/>
        <v>0</v>
      </c>
      <c r="JP77" s="90">
        <f t="shared" ca="1" si="556"/>
        <v>0</v>
      </c>
      <c r="JQ77" s="90">
        <f t="shared" ca="1" si="556"/>
        <v>0</v>
      </c>
      <c r="JR77" s="90">
        <f t="shared" ca="1" si="556"/>
        <v>0</v>
      </c>
      <c r="JS77" s="90">
        <f t="shared" ca="1" si="556"/>
        <v>0</v>
      </c>
      <c r="JT77" s="92">
        <f t="shared" ca="1" si="505"/>
        <v>9343.2569179793172</v>
      </c>
      <c r="JU77" s="90">
        <f t="shared" ref="JU77:KD78" ca="1" si="566">$C77*JU$11</f>
        <v>9343.2569179793172</v>
      </c>
      <c r="JV77" s="90">
        <f t="shared" ca="1" si="566"/>
        <v>0</v>
      </c>
      <c r="JW77" s="90">
        <f t="shared" ca="1" si="566"/>
        <v>0</v>
      </c>
      <c r="JX77" s="90">
        <f t="shared" ca="1" si="566"/>
        <v>0</v>
      </c>
      <c r="JY77" s="90">
        <f t="shared" ca="1" si="566"/>
        <v>0</v>
      </c>
      <c r="JZ77" s="90">
        <f t="shared" ca="1" si="566"/>
        <v>0</v>
      </c>
      <c r="KA77" s="90">
        <f t="shared" ca="1" si="566"/>
        <v>0</v>
      </c>
      <c r="KB77" s="90">
        <f t="shared" ca="1" si="566"/>
        <v>0</v>
      </c>
      <c r="KC77" s="90">
        <f t="shared" ca="1" si="566"/>
        <v>0</v>
      </c>
      <c r="KD77" s="90">
        <f t="shared" ca="1" si="566"/>
        <v>0</v>
      </c>
      <c r="KE77" s="90">
        <f t="shared" ref="KE77:KN78" ca="1" si="567">$C77*KE$11</f>
        <v>0</v>
      </c>
      <c r="KF77" s="90">
        <f t="shared" ca="1" si="567"/>
        <v>0</v>
      </c>
      <c r="KG77" s="90">
        <f t="shared" ca="1" si="567"/>
        <v>0</v>
      </c>
      <c r="KH77" s="90">
        <f t="shared" ca="1" si="567"/>
        <v>0</v>
      </c>
      <c r="KI77" s="90">
        <f t="shared" ca="1" si="567"/>
        <v>0</v>
      </c>
      <c r="KJ77" s="90">
        <f t="shared" ca="1" si="567"/>
        <v>0</v>
      </c>
      <c r="KK77" s="90">
        <f t="shared" ca="1" si="567"/>
        <v>0</v>
      </c>
      <c r="KL77" s="90">
        <f t="shared" ca="1" si="567"/>
        <v>0</v>
      </c>
      <c r="KM77" s="90">
        <f t="shared" ca="1" si="567"/>
        <v>0</v>
      </c>
      <c r="KN77" s="90">
        <f t="shared" ca="1" si="567"/>
        <v>0</v>
      </c>
      <c r="KO77" s="90">
        <f t="shared" ref="KO77:KX78" ca="1" si="568">$C77*KO$11</f>
        <v>0</v>
      </c>
      <c r="KP77" s="90">
        <f t="shared" ca="1" si="568"/>
        <v>0</v>
      </c>
      <c r="KQ77" s="90">
        <f t="shared" ca="1" si="568"/>
        <v>0</v>
      </c>
      <c r="KR77" s="90">
        <f t="shared" ca="1" si="568"/>
        <v>0</v>
      </c>
      <c r="KS77" s="90">
        <f t="shared" ca="1" si="568"/>
        <v>0</v>
      </c>
      <c r="KT77" s="90">
        <f t="shared" ca="1" si="568"/>
        <v>0</v>
      </c>
      <c r="KU77" s="90">
        <f t="shared" ca="1" si="568"/>
        <v>0</v>
      </c>
      <c r="KV77" s="90">
        <f t="shared" ca="1" si="568"/>
        <v>0</v>
      </c>
      <c r="KW77" s="90">
        <f t="shared" ca="1" si="568"/>
        <v>0</v>
      </c>
      <c r="KX77" s="90">
        <f t="shared" ca="1" si="568"/>
        <v>0</v>
      </c>
      <c r="KY77" s="90">
        <f t="shared" ref="KY77:LJ78" ca="1" si="569">$C77*KY$11</f>
        <v>0</v>
      </c>
      <c r="KZ77" s="90">
        <f t="shared" ca="1" si="569"/>
        <v>0</v>
      </c>
      <c r="LA77" s="90">
        <f t="shared" ca="1" si="569"/>
        <v>0</v>
      </c>
      <c r="LB77" s="90">
        <f t="shared" ca="1" si="569"/>
        <v>0</v>
      </c>
      <c r="LC77" s="90">
        <f t="shared" ca="1" si="569"/>
        <v>0</v>
      </c>
      <c r="LD77" s="90">
        <f t="shared" ca="1" si="569"/>
        <v>0</v>
      </c>
      <c r="LE77" s="90">
        <f t="shared" ca="1" si="569"/>
        <v>0</v>
      </c>
      <c r="LF77" s="90">
        <f t="shared" ca="1" si="569"/>
        <v>0</v>
      </c>
      <c r="LG77" s="90">
        <f t="shared" ca="1" si="569"/>
        <v>0</v>
      </c>
      <c r="LH77" s="90">
        <f t="shared" ca="1" si="569"/>
        <v>0</v>
      </c>
      <c r="LI77" s="90">
        <f t="shared" ca="1" si="569"/>
        <v>0</v>
      </c>
      <c r="LJ77" s="90">
        <f t="shared" ca="1" si="569"/>
        <v>0</v>
      </c>
      <c r="LK77" s="90">
        <f t="shared" ca="1" si="558"/>
        <v>0</v>
      </c>
      <c r="LL77" s="90">
        <f t="shared" ca="1" si="558"/>
        <v>0</v>
      </c>
      <c r="LM77" s="92">
        <f t="shared" ca="1" si="67"/>
        <v>14558.417995908863</v>
      </c>
      <c r="LN77" s="90">
        <f t="shared" ca="1" si="559"/>
        <v>14558.417995908863</v>
      </c>
      <c r="LO77" s="90">
        <f t="shared" ca="1" si="559"/>
        <v>0</v>
      </c>
      <c r="LP77" s="90">
        <f t="shared" ca="1" si="559"/>
        <v>0</v>
      </c>
      <c r="LQ77" s="90">
        <f t="shared" ca="1" si="559"/>
        <v>0</v>
      </c>
      <c r="LR77" s="90">
        <f t="shared" ca="1" si="559"/>
        <v>0</v>
      </c>
      <c r="LS77" s="92">
        <f t="shared" ca="1" si="68"/>
        <v>0</v>
      </c>
      <c r="LT77" s="90">
        <f t="shared" ca="1" si="560"/>
        <v>0</v>
      </c>
      <c r="LU77" s="90">
        <f t="shared" ca="1" si="560"/>
        <v>0</v>
      </c>
      <c r="LV77" s="90">
        <f t="shared" ca="1" si="560"/>
        <v>0</v>
      </c>
      <c r="LW77" s="90">
        <f t="shared" ca="1" si="560"/>
        <v>0</v>
      </c>
      <c r="LX77" s="90">
        <f t="shared" ca="1" si="560"/>
        <v>0</v>
      </c>
      <c r="LY77" s="90">
        <f t="shared" ca="1" si="560"/>
        <v>0</v>
      </c>
      <c r="LZ77" s="90">
        <f t="shared" ca="1" si="560"/>
        <v>0</v>
      </c>
      <c r="MA77" s="90">
        <f t="shared" ca="1" si="560"/>
        <v>0</v>
      </c>
      <c r="MB77" s="90">
        <f t="shared" ca="1" si="560"/>
        <v>0</v>
      </c>
      <c r="MC77" s="90">
        <f t="shared" ca="1" si="560"/>
        <v>0</v>
      </c>
      <c r="MD77" s="90">
        <f t="shared" ca="1" si="560"/>
        <v>0</v>
      </c>
      <c r="ME77" s="90">
        <f t="shared" ca="1" si="560"/>
        <v>0</v>
      </c>
      <c r="MF77" s="90">
        <f t="shared" ca="1" si="560"/>
        <v>0</v>
      </c>
      <c r="MG77" s="92">
        <f t="shared" ca="1" si="69"/>
        <v>5036.2769248607219</v>
      </c>
      <c r="MH77" s="90">
        <f t="shared" ca="1" si="561"/>
        <v>5036.2769248607219</v>
      </c>
      <c r="MI77" s="90">
        <f t="shared" ca="1" si="562"/>
        <v>0</v>
      </c>
      <c r="MJ77" s="90">
        <f t="shared" ca="1" si="562"/>
        <v>0</v>
      </c>
      <c r="MK77" s="90">
        <f t="shared" ca="1" si="562"/>
        <v>0</v>
      </c>
      <c r="ML77" s="90">
        <f t="shared" ca="1" si="562"/>
        <v>0</v>
      </c>
      <c r="MM77" s="90">
        <f t="shared" ca="1" si="562"/>
        <v>0</v>
      </c>
      <c r="MN77" s="90">
        <f t="shared" ca="1" si="562"/>
        <v>0</v>
      </c>
      <c r="MO77" s="90">
        <f t="shared" ca="1" si="562"/>
        <v>0</v>
      </c>
      <c r="MP77" s="90">
        <f t="shared" ca="1" si="562"/>
        <v>0</v>
      </c>
      <c r="MQ77" s="90">
        <f t="shared" ca="1" si="562"/>
        <v>0</v>
      </c>
      <c r="MR77" s="90">
        <f t="shared" ca="1" si="562"/>
        <v>0</v>
      </c>
      <c r="MS77" s="90">
        <f t="shared" ca="1" si="562"/>
        <v>0</v>
      </c>
      <c r="MT77" s="90">
        <f t="shared" ca="1" si="562"/>
        <v>0</v>
      </c>
      <c r="MU77" s="90">
        <f t="shared" ca="1" si="562"/>
        <v>0</v>
      </c>
      <c r="MV77" s="90">
        <f t="shared" ca="1" si="562"/>
        <v>0</v>
      </c>
      <c r="MW77" s="90">
        <f t="shared" ca="1" si="562"/>
        <v>0</v>
      </c>
      <c r="MX77" s="90">
        <f t="shared" ca="1" si="562"/>
        <v>0</v>
      </c>
      <c r="MY77" s="90">
        <f t="shared" ca="1" si="562"/>
        <v>0</v>
      </c>
      <c r="MZ77" s="90">
        <f t="shared" ca="1" si="562"/>
        <v>0</v>
      </c>
      <c r="NA77" s="90">
        <f t="shared" ca="1" si="562"/>
        <v>0</v>
      </c>
      <c r="NB77" s="90">
        <f t="shared" ca="1" si="562"/>
        <v>0</v>
      </c>
      <c r="NC77" s="92">
        <f t="shared" ca="1" si="70"/>
        <v>0</v>
      </c>
      <c r="ND77" s="90">
        <f t="shared" ca="1" si="563"/>
        <v>0</v>
      </c>
      <c r="NE77" s="90">
        <f t="shared" ca="1" si="563"/>
        <v>0</v>
      </c>
      <c r="NF77" s="90">
        <f t="shared" ca="1" si="563"/>
        <v>0</v>
      </c>
      <c r="NG77" s="90">
        <f t="shared" ca="1" si="563"/>
        <v>0</v>
      </c>
      <c r="NH77" s="90">
        <f t="shared" ca="1" si="563"/>
        <v>0</v>
      </c>
      <c r="NI77" s="90">
        <f t="shared" ca="1" si="563"/>
        <v>0</v>
      </c>
      <c r="NJ77" s="93">
        <f t="shared" ca="1" si="511"/>
        <v>1459735.97</v>
      </c>
      <c r="NK77" s="94">
        <f t="shared" ca="1" si="455"/>
        <v>0</v>
      </c>
    </row>
    <row r="78" spans="1:375" x14ac:dyDescent="0.25">
      <c r="A78" s="67">
        <v>90425</v>
      </c>
      <c r="B78" s="96" t="s">
        <v>15</v>
      </c>
      <c r="C78" s="90">
        <f ca="1">IFERROR(HLOOKUP($A78,Náklady_2018!$D$1:$MN$27,24,FALSE),0)</f>
        <v>5495508.9399999995</v>
      </c>
      <c r="D78" s="19"/>
      <c r="E78" s="19"/>
      <c r="F78" s="91" t="str">
        <f>F11</f>
        <v>AKAD + VED</v>
      </c>
      <c r="G78" s="92">
        <f t="shared" ca="1" si="58"/>
        <v>682567.6667650803</v>
      </c>
      <c r="H78" s="90">
        <f ca="1">$C78*H$11</f>
        <v>0</v>
      </c>
      <c r="I78" s="90">
        <f t="shared" ca="1" si="536"/>
        <v>0</v>
      </c>
      <c r="J78" s="90">
        <f t="shared" ca="1" si="536"/>
        <v>49058.255952226093</v>
      </c>
      <c r="K78" s="90">
        <f t="shared" ca="1" si="536"/>
        <v>0</v>
      </c>
      <c r="L78" s="90">
        <f t="shared" ca="1" si="536"/>
        <v>0</v>
      </c>
      <c r="M78" s="90">
        <f t="shared" ca="1" si="536"/>
        <v>0</v>
      </c>
      <c r="N78" s="90">
        <f t="shared" ca="1" si="536"/>
        <v>79829.749126061666</v>
      </c>
      <c r="O78" s="90">
        <f t="shared" ca="1" si="536"/>
        <v>0</v>
      </c>
      <c r="P78" s="90">
        <f t="shared" ca="1" si="536"/>
        <v>0</v>
      </c>
      <c r="Q78" s="90">
        <f t="shared" ca="1" si="536"/>
        <v>0</v>
      </c>
      <c r="R78" s="90">
        <f t="shared" ca="1" si="536"/>
        <v>0</v>
      </c>
      <c r="S78" s="90">
        <f t="shared" ca="1" si="536"/>
        <v>49938.921581780305</v>
      </c>
      <c r="T78" s="90">
        <f t="shared" ca="1" si="536"/>
        <v>0</v>
      </c>
      <c r="U78" s="90">
        <f t="shared" ca="1" si="536"/>
        <v>0</v>
      </c>
      <c r="V78" s="90">
        <f t="shared" ca="1" si="536"/>
        <v>40147.99193555989</v>
      </c>
      <c r="W78" s="90">
        <f t="shared" ca="1" si="536"/>
        <v>54756.680614047487</v>
      </c>
      <c r="X78" s="90">
        <f t="shared" ca="1" si="536"/>
        <v>0</v>
      </c>
      <c r="Y78" s="90">
        <f t="shared" ca="1" si="536"/>
        <v>0</v>
      </c>
      <c r="Z78" s="90">
        <f t="shared" ca="1" si="536"/>
        <v>0</v>
      </c>
      <c r="AA78" s="90">
        <f t="shared" ca="1" si="536"/>
        <v>50456.960187400429</v>
      </c>
      <c r="AB78" s="90">
        <f t="shared" ca="1" si="536"/>
        <v>0</v>
      </c>
      <c r="AC78" s="90">
        <f t="shared" ca="1" si="536"/>
        <v>0</v>
      </c>
      <c r="AD78" s="90">
        <f t="shared" ca="1" si="536"/>
        <v>306212.61978205742</v>
      </c>
      <c r="AE78" s="90">
        <f t="shared" ca="1" si="536"/>
        <v>0</v>
      </c>
      <c r="AF78" s="90">
        <f t="shared" ca="1" si="536"/>
        <v>0</v>
      </c>
      <c r="AG78" s="90">
        <f t="shared" ca="1" si="536"/>
        <v>0</v>
      </c>
      <c r="AH78" s="90">
        <f t="shared" ca="1" si="536"/>
        <v>0</v>
      </c>
      <c r="AI78" s="90">
        <f t="shared" ca="1" si="536"/>
        <v>0</v>
      </c>
      <c r="AJ78" s="90">
        <f t="shared" ca="1" si="536"/>
        <v>0</v>
      </c>
      <c r="AK78" s="90">
        <f t="shared" ca="1" si="536"/>
        <v>0</v>
      </c>
      <c r="AL78" s="90">
        <f t="shared" ca="1" si="536"/>
        <v>0</v>
      </c>
      <c r="AM78" s="90">
        <f t="shared" ca="1" si="536"/>
        <v>0</v>
      </c>
      <c r="AN78" s="90">
        <f t="shared" ca="1" si="536"/>
        <v>0</v>
      </c>
      <c r="AO78" s="90">
        <f t="shared" ca="1" si="536"/>
        <v>0</v>
      </c>
      <c r="AP78" s="90">
        <f t="shared" ca="1" si="536"/>
        <v>0</v>
      </c>
      <c r="AQ78" s="90">
        <f t="shared" ca="1" si="536"/>
        <v>0</v>
      </c>
      <c r="AR78" s="90">
        <f t="shared" ca="1" si="536"/>
        <v>0</v>
      </c>
      <c r="AS78" s="90">
        <f t="shared" ca="1" si="536"/>
        <v>0</v>
      </c>
      <c r="AT78" s="90">
        <f t="shared" ca="1" si="536"/>
        <v>46312.651342439407</v>
      </c>
      <c r="AU78" s="90">
        <f t="shared" ca="1" si="536"/>
        <v>0</v>
      </c>
      <c r="AV78" s="90">
        <f t="shared" ca="1" si="536"/>
        <v>0</v>
      </c>
      <c r="AW78" s="90">
        <f t="shared" ca="1" si="536"/>
        <v>0</v>
      </c>
      <c r="AX78" s="90">
        <f t="shared" ca="1" si="536"/>
        <v>5853.8362435074423</v>
      </c>
      <c r="AY78" s="90">
        <f t="shared" ca="1" si="536"/>
        <v>0</v>
      </c>
      <c r="AZ78" s="90">
        <f t="shared" ca="1" si="536"/>
        <v>0</v>
      </c>
      <c r="BA78" s="90">
        <f t="shared" ca="1" si="536"/>
        <v>0</v>
      </c>
      <c r="BB78" s="90">
        <f t="shared" ca="1" si="536"/>
        <v>0</v>
      </c>
      <c r="BC78" s="90">
        <f t="shared" ca="1" si="536"/>
        <v>0</v>
      </c>
      <c r="BD78" s="92">
        <f t="shared" ca="1" si="59"/>
        <v>739551.91338329413</v>
      </c>
      <c r="BE78" s="90">
        <f t="shared" ca="1" si="536"/>
        <v>0</v>
      </c>
      <c r="BF78" s="90">
        <f t="shared" ca="1" si="537"/>
        <v>93609.576035557053</v>
      </c>
      <c r="BG78" s="90">
        <f t="shared" ca="1" si="537"/>
        <v>0</v>
      </c>
      <c r="BH78" s="90">
        <f t="shared" ca="1" si="537"/>
        <v>0</v>
      </c>
      <c r="BI78" s="90">
        <f t="shared" ca="1" si="537"/>
        <v>66205.333798252308</v>
      </c>
      <c r="BJ78" s="90">
        <f t="shared" ca="1" si="537"/>
        <v>0</v>
      </c>
      <c r="BK78" s="90">
        <f t="shared" ca="1" si="537"/>
        <v>0</v>
      </c>
      <c r="BL78" s="90">
        <f t="shared" ca="1" si="537"/>
        <v>0</v>
      </c>
      <c r="BM78" s="90">
        <f t="shared" ca="1" si="537"/>
        <v>0</v>
      </c>
      <c r="BN78" s="90">
        <f t="shared" ca="1" si="537"/>
        <v>82730.765317534388</v>
      </c>
      <c r="BO78" s="90">
        <f t="shared" ca="1" si="537"/>
        <v>0</v>
      </c>
      <c r="BP78" s="90">
        <f t="shared" ca="1" si="537"/>
        <v>0</v>
      </c>
      <c r="BQ78" s="90">
        <f t="shared" ca="1" si="537"/>
        <v>0</v>
      </c>
      <c r="BR78" s="90">
        <f t="shared" ca="1" si="537"/>
        <v>50664.175629648482</v>
      </c>
      <c r="BS78" s="90">
        <f t="shared" ca="1" si="537"/>
        <v>0</v>
      </c>
      <c r="BT78" s="90">
        <f t="shared" ca="1" si="537"/>
        <v>0</v>
      </c>
      <c r="BU78" s="90">
        <f t="shared" ca="1" si="537"/>
        <v>0</v>
      </c>
      <c r="BV78" s="90">
        <f t="shared" ca="1" si="537"/>
        <v>41287.676867924165</v>
      </c>
      <c r="BW78" s="90">
        <f t="shared" ca="1" si="537"/>
        <v>0</v>
      </c>
      <c r="BX78" s="90">
        <f t="shared" ca="1" si="537"/>
        <v>0</v>
      </c>
      <c r="BY78" s="90">
        <f t="shared" ca="1" si="537"/>
        <v>405054.38573437778</v>
      </c>
      <c r="BZ78" s="90">
        <f t="shared" ca="1" si="537"/>
        <v>0</v>
      </c>
      <c r="CA78" s="90">
        <f t="shared" ca="1" si="537"/>
        <v>0</v>
      </c>
      <c r="CB78" s="90">
        <f t="shared" ca="1" si="537"/>
        <v>0</v>
      </c>
      <c r="CC78" s="90">
        <f t="shared" ca="1" si="537"/>
        <v>0</v>
      </c>
      <c r="CD78" s="90">
        <f t="shared" ca="1" si="537"/>
        <v>0</v>
      </c>
      <c r="CE78" s="90">
        <f t="shared" ca="1" si="537"/>
        <v>0</v>
      </c>
      <c r="CF78" s="90">
        <f t="shared" ca="1" si="538"/>
        <v>0</v>
      </c>
      <c r="CG78" s="92">
        <f t="shared" ca="1" si="490"/>
        <v>239903.67826268112</v>
      </c>
      <c r="CH78" s="90">
        <f t="shared" ca="1" si="539"/>
        <v>0</v>
      </c>
      <c r="CI78" s="90">
        <f ca="1">$C78*CI$11</f>
        <v>20255.309479746989</v>
      </c>
      <c r="CJ78" s="90">
        <f t="shared" ca="1" si="540"/>
        <v>32791.843735754082</v>
      </c>
      <c r="CK78" s="90">
        <f t="shared" ca="1" si="540"/>
        <v>25383.891675386254</v>
      </c>
      <c r="CL78" s="90">
        <f t="shared" ca="1" si="540"/>
        <v>26523.576607750536</v>
      </c>
      <c r="CM78" s="90">
        <f t="shared" ca="1" si="540"/>
        <v>20928.759667053157</v>
      </c>
      <c r="CN78" s="90">
        <f t="shared" ca="1" si="540"/>
        <v>10153.556670154501</v>
      </c>
      <c r="CO78" s="90">
        <f t="shared" ca="1" si="540"/>
        <v>26989.811352808651</v>
      </c>
      <c r="CP78" s="90">
        <f t="shared" ca="1" si="540"/>
        <v>17820.52803333239</v>
      </c>
      <c r="CQ78" s="90">
        <f t="shared" ca="1" si="540"/>
        <v>17147.077846026226</v>
      </c>
      <c r="CR78" s="90">
        <f t="shared" ca="1" si="540"/>
        <v>14815.904120735649</v>
      </c>
      <c r="CS78" s="90">
        <f t="shared" ca="1" si="540"/>
        <v>14764.100260173636</v>
      </c>
      <c r="CT78" s="90">
        <f t="shared" ca="1" si="540"/>
        <v>12329.318813759037</v>
      </c>
      <c r="CU78" s="90">
        <f t="shared" ca="1" si="540"/>
        <v>0</v>
      </c>
      <c r="CV78" s="90">
        <f t="shared" ca="1" si="540"/>
        <v>0</v>
      </c>
      <c r="CW78" s="90">
        <f t="shared" ca="1" si="540"/>
        <v>0</v>
      </c>
      <c r="CX78" s="90">
        <f t="shared" ca="1" si="540"/>
        <v>0</v>
      </c>
      <c r="CY78" s="92">
        <f t="shared" ca="1" si="492"/>
        <v>563574.19905413687</v>
      </c>
      <c r="CZ78" s="90">
        <f t="shared" ca="1" si="541"/>
        <v>0</v>
      </c>
      <c r="DA78" s="90">
        <f t="shared" ca="1" si="564"/>
        <v>66878.783985558475</v>
      </c>
      <c r="DB78" s="90">
        <f t="shared" ca="1" si="564"/>
        <v>49524.490697284207</v>
      </c>
      <c r="DC78" s="90">
        <f t="shared" ca="1" si="564"/>
        <v>61646.594068795188</v>
      </c>
      <c r="DD78" s="90">
        <f t="shared" ca="1" si="564"/>
        <v>0</v>
      </c>
      <c r="DE78" s="90">
        <f t="shared" ca="1" si="564"/>
        <v>0</v>
      </c>
      <c r="DF78" s="90">
        <f t="shared" ca="1" si="564"/>
        <v>0</v>
      </c>
      <c r="DG78" s="90">
        <f t="shared" ca="1" si="564"/>
        <v>0</v>
      </c>
      <c r="DH78" s="90">
        <f t="shared" ca="1" si="564"/>
        <v>31289.531779455709</v>
      </c>
      <c r="DI78" s="90">
        <f t="shared" ca="1" si="564"/>
        <v>125209.93097838486</v>
      </c>
      <c r="DJ78" s="90">
        <f t="shared" ca="1" si="564"/>
        <v>0</v>
      </c>
      <c r="DK78" s="90">
        <f t="shared" ca="1" si="564"/>
        <v>0</v>
      </c>
      <c r="DL78" s="90">
        <f t="shared" ca="1" si="564"/>
        <v>0</v>
      </c>
      <c r="DM78" s="90">
        <f t="shared" ca="1" si="564"/>
        <v>0</v>
      </c>
      <c r="DN78" s="90">
        <f t="shared" ca="1" si="564"/>
        <v>65946.314495442246</v>
      </c>
      <c r="DO78" s="90">
        <f t="shared" ca="1" si="564"/>
        <v>0</v>
      </c>
      <c r="DP78" s="90">
        <f t="shared" ca="1" si="542"/>
        <v>0</v>
      </c>
      <c r="DQ78" s="90">
        <f t="shared" ca="1" si="542"/>
        <v>60921.340020927011</v>
      </c>
      <c r="DR78" s="90">
        <f t="shared" ca="1" si="542"/>
        <v>19478.2515713168</v>
      </c>
      <c r="DS78" s="90">
        <f t="shared" ca="1" si="542"/>
        <v>30823.297034397594</v>
      </c>
      <c r="DT78" s="90">
        <f t="shared" ca="1" si="542"/>
        <v>46675.278366373503</v>
      </c>
      <c r="DU78" s="90">
        <f t="shared" ca="1" si="542"/>
        <v>5180.386056201276</v>
      </c>
      <c r="DV78" s="92">
        <f t="shared" ca="1" si="60"/>
        <v>223222.83516171301</v>
      </c>
      <c r="DW78" s="90">
        <f t="shared" ca="1" si="543"/>
        <v>0</v>
      </c>
      <c r="DX78" s="90">
        <f t="shared" ca="1" si="543"/>
        <v>98634.550510072295</v>
      </c>
      <c r="DY78" s="90">
        <f t="shared" ca="1" si="543"/>
        <v>114641.94342373425</v>
      </c>
      <c r="DZ78" s="90">
        <f t="shared" ca="1" si="543"/>
        <v>9946.3412279064505</v>
      </c>
      <c r="EA78" s="90">
        <f t="shared" ca="1" si="543"/>
        <v>0</v>
      </c>
      <c r="EB78" s="92">
        <f t="shared" ca="1" si="61"/>
        <v>691581.53850287048</v>
      </c>
      <c r="EC78" s="90">
        <f t="shared" ca="1" si="544"/>
        <v>0</v>
      </c>
      <c r="ED78" s="90">
        <f t="shared" ca="1" si="545"/>
        <v>54186.838147865354</v>
      </c>
      <c r="EE78" s="90">
        <f t="shared" ca="1" si="545"/>
        <v>34397.763413176472</v>
      </c>
      <c r="EF78" s="90">
        <f t="shared" ca="1" si="545"/>
        <v>39629.953329939766</v>
      </c>
      <c r="EG78" s="90">
        <f t="shared" ca="1" si="545"/>
        <v>36314.506253970947</v>
      </c>
      <c r="EH78" s="90">
        <f t="shared" ca="1" si="545"/>
        <v>58641.970156198448</v>
      </c>
      <c r="EI78" s="90">
        <f t="shared" ca="1" si="545"/>
        <v>30149.846847091427</v>
      </c>
      <c r="EJ78" s="90">
        <f t="shared" ca="1" si="545"/>
        <v>58952.793319570526</v>
      </c>
      <c r="EK78" s="90">
        <f t="shared" ca="1" si="545"/>
        <v>35278.429042730684</v>
      </c>
      <c r="EL78" s="90">
        <f t="shared" ca="1" si="545"/>
        <v>45535.593434009214</v>
      </c>
      <c r="EM78" s="90">
        <f t="shared" ca="1" si="545"/>
        <v>17198.881706588236</v>
      </c>
      <c r="EN78" s="90">
        <f t="shared" ca="1" si="545"/>
        <v>26782.595910560602</v>
      </c>
      <c r="EO78" s="90">
        <f t="shared" ca="1" si="545"/>
        <v>49317.275255036147</v>
      </c>
      <c r="EP78" s="90">
        <f t="shared" ca="1" si="545"/>
        <v>0</v>
      </c>
      <c r="EQ78" s="90">
        <f t="shared" ca="1" si="545"/>
        <v>0</v>
      </c>
      <c r="ER78" s="90">
        <f t="shared" ca="1" si="545"/>
        <v>0</v>
      </c>
      <c r="ES78" s="90">
        <f t="shared" ca="1" si="545"/>
        <v>16939.862403778174</v>
      </c>
      <c r="ET78" s="90">
        <f t="shared" ca="1" si="545"/>
        <v>80865.826337301914</v>
      </c>
      <c r="EU78" s="90">
        <f t="shared" ca="1" si="545"/>
        <v>0</v>
      </c>
      <c r="EV78" s="90">
        <f t="shared" ca="1" si="545"/>
        <v>0</v>
      </c>
      <c r="EW78" s="90">
        <f t="shared" ca="1" si="545"/>
        <v>107389.40294505245</v>
      </c>
      <c r="EX78" s="90">
        <f t="shared" ca="1" si="545"/>
        <v>0</v>
      </c>
      <c r="EY78" s="90">
        <f t="shared" ca="1" si="545"/>
        <v>0</v>
      </c>
      <c r="EZ78" s="90">
        <f t="shared" ca="1" si="545"/>
        <v>0</v>
      </c>
      <c r="FA78" s="90">
        <f t="shared" ca="1" si="545"/>
        <v>0</v>
      </c>
      <c r="FB78" s="90">
        <f t="shared" ca="1" si="545"/>
        <v>0</v>
      </c>
      <c r="FC78" s="90">
        <f t="shared" ca="1" si="545"/>
        <v>0</v>
      </c>
      <c r="FD78" s="90">
        <f t="shared" ca="1" si="545"/>
        <v>0</v>
      </c>
      <c r="FE78" s="92">
        <f t="shared" ca="1" si="62"/>
        <v>204677.05308051241</v>
      </c>
      <c r="FF78" s="90">
        <f t="shared" ca="1" si="546"/>
        <v>0</v>
      </c>
      <c r="FG78" s="90">
        <f t="shared" ca="1" si="546"/>
        <v>43774.262174900781</v>
      </c>
      <c r="FH78" s="90">
        <f t="shared" ca="1" si="546"/>
        <v>0</v>
      </c>
      <c r="FI78" s="90">
        <f t="shared" ca="1" si="546"/>
        <v>0</v>
      </c>
      <c r="FJ78" s="90">
        <f t="shared" ca="1" si="546"/>
        <v>35019.409739920629</v>
      </c>
      <c r="FK78" s="90">
        <f t="shared" ca="1" si="546"/>
        <v>0</v>
      </c>
      <c r="FL78" s="90">
        <f t="shared" ca="1" si="546"/>
        <v>29994.435265405387</v>
      </c>
      <c r="FM78" s="90">
        <f t="shared" ca="1" si="546"/>
        <v>44603.123943892992</v>
      </c>
      <c r="FN78" s="90">
        <f t="shared" ca="1" si="546"/>
        <v>0</v>
      </c>
      <c r="FO78" s="90">
        <f t="shared" ca="1" si="546"/>
        <v>36469.91783565699</v>
      </c>
      <c r="FP78" s="90">
        <f t="shared" ca="1" si="546"/>
        <v>0</v>
      </c>
      <c r="FQ78" s="90">
        <f t="shared" ca="1" si="546"/>
        <v>0</v>
      </c>
      <c r="FR78" s="90">
        <f t="shared" ca="1" si="546"/>
        <v>0</v>
      </c>
      <c r="FS78" s="90">
        <f t="shared" ca="1" si="546"/>
        <v>14815.904120735649</v>
      </c>
      <c r="FT78" s="90">
        <f t="shared" ca="1" si="547"/>
        <v>0</v>
      </c>
      <c r="FU78" s="90">
        <f t="shared" ca="1" si="547"/>
        <v>0</v>
      </c>
      <c r="FV78" s="90">
        <f t="shared" ca="1" si="547"/>
        <v>0</v>
      </c>
      <c r="FW78" s="92">
        <f t="shared" ca="1" si="63"/>
        <v>1352909.6224375253</v>
      </c>
      <c r="FX78" s="90">
        <f t="shared" ca="1" si="548"/>
        <v>0</v>
      </c>
      <c r="FY78" s="90">
        <f t="shared" ca="1" si="549"/>
        <v>23829.775858525867</v>
      </c>
      <c r="FZ78" s="90">
        <f t="shared" ca="1" si="549"/>
        <v>43929.673756586824</v>
      </c>
      <c r="GA78" s="90">
        <f t="shared" ca="1" si="549"/>
        <v>0</v>
      </c>
      <c r="GB78" s="90">
        <f t="shared" ca="1" si="549"/>
        <v>51700.252840888737</v>
      </c>
      <c r="GC78" s="90">
        <f t="shared" ca="1" si="549"/>
        <v>0</v>
      </c>
      <c r="GD78" s="90">
        <f t="shared" ca="1" si="549"/>
        <v>45742.808876257266</v>
      </c>
      <c r="GE78" s="90">
        <f t="shared" ca="1" si="549"/>
        <v>117698.371196893</v>
      </c>
      <c r="GF78" s="90">
        <f t="shared" ca="1" si="549"/>
        <v>4196.1127055230345</v>
      </c>
      <c r="GG78" s="90">
        <f t="shared" ca="1" si="549"/>
        <v>1065294.5885972304</v>
      </c>
      <c r="GH78" s="90">
        <f t="shared" ca="1" si="549"/>
        <v>0</v>
      </c>
      <c r="GI78" s="90">
        <f t="shared" ca="1" si="549"/>
        <v>0</v>
      </c>
      <c r="GJ78" s="90">
        <f t="shared" ca="1" si="549"/>
        <v>0</v>
      </c>
      <c r="GK78" s="90">
        <f t="shared" ca="1" si="549"/>
        <v>0</v>
      </c>
      <c r="GL78" s="90">
        <f t="shared" ca="1" si="549"/>
        <v>0</v>
      </c>
      <c r="GM78" s="90">
        <f t="shared" ca="1" si="549"/>
        <v>0</v>
      </c>
      <c r="GN78" s="90">
        <f t="shared" ca="1" si="549"/>
        <v>0</v>
      </c>
      <c r="GO78" s="90">
        <f t="shared" ca="1" si="549"/>
        <v>518.03860562012767</v>
      </c>
      <c r="GP78" s="90">
        <f t="shared" ca="1" si="549"/>
        <v>0</v>
      </c>
      <c r="GQ78" s="90">
        <f t="shared" ca="1" si="549"/>
        <v>0</v>
      </c>
      <c r="GR78" s="90">
        <f t="shared" ca="1" si="549"/>
        <v>0</v>
      </c>
      <c r="GS78" s="92">
        <f t="shared" ca="1" si="64"/>
        <v>198667.80525531896</v>
      </c>
      <c r="GT78" s="90">
        <f t="shared" ca="1" si="550"/>
        <v>0</v>
      </c>
      <c r="GU78" s="90">
        <f t="shared" ca="1" si="550"/>
        <v>58952.793319570526</v>
      </c>
      <c r="GV78" s="90">
        <f t="shared" ca="1" si="550"/>
        <v>61180.359323737073</v>
      </c>
      <c r="GW78" s="90">
        <f t="shared" ca="1" si="550"/>
        <v>64288.59095745784</v>
      </c>
      <c r="GX78" s="90">
        <f t="shared" ca="1" si="550"/>
        <v>0</v>
      </c>
      <c r="GY78" s="90">
        <f t="shared" ca="1" si="550"/>
        <v>14246.061654553509</v>
      </c>
      <c r="GZ78" s="90">
        <f t="shared" ca="1" si="550"/>
        <v>0</v>
      </c>
      <c r="HA78" s="90">
        <f t="shared" ca="1" si="550"/>
        <v>0</v>
      </c>
      <c r="HB78" s="90">
        <f t="shared" ca="1" si="550"/>
        <v>0</v>
      </c>
      <c r="HC78" s="90">
        <f t="shared" ca="1" si="550"/>
        <v>0</v>
      </c>
      <c r="HD78" s="90">
        <f t="shared" ca="1" si="550"/>
        <v>0</v>
      </c>
      <c r="HE78" s="92">
        <f t="shared" ca="1" si="65"/>
        <v>345738.9653908732</v>
      </c>
      <c r="HF78" s="90">
        <f t="shared" ca="1" si="551"/>
        <v>0</v>
      </c>
      <c r="HG78" s="90">
        <f t="shared" ca="1" si="551"/>
        <v>0</v>
      </c>
      <c r="HH78" s="90">
        <f t="shared" ca="1" si="551"/>
        <v>0</v>
      </c>
      <c r="HI78" s="90">
        <f t="shared" ca="1" si="551"/>
        <v>0</v>
      </c>
      <c r="HJ78" s="90">
        <f t="shared" ca="1" si="551"/>
        <v>0</v>
      </c>
      <c r="HK78" s="90">
        <f t="shared" ca="1" si="551"/>
        <v>0</v>
      </c>
      <c r="HL78" s="90">
        <f t="shared" ca="1" si="551"/>
        <v>0</v>
      </c>
      <c r="HM78" s="90">
        <f t="shared" ca="1" si="551"/>
        <v>0</v>
      </c>
      <c r="HN78" s="90">
        <f t="shared" ca="1" si="551"/>
        <v>44810.339386141037</v>
      </c>
      <c r="HO78" s="90">
        <f t="shared" ca="1" si="551"/>
        <v>300928.62600473216</v>
      </c>
      <c r="HP78" s="90">
        <f t="shared" ca="1" si="551"/>
        <v>0</v>
      </c>
      <c r="HQ78" s="90">
        <f t="shared" ca="1" si="551"/>
        <v>0</v>
      </c>
      <c r="HR78" s="90">
        <f t="shared" ca="1" si="551"/>
        <v>0</v>
      </c>
      <c r="HS78" s="90">
        <f t="shared" ca="1" si="551"/>
        <v>0</v>
      </c>
      <c r="HT78" s="90">
        <f t="shared" ca="1" si="551"/>
        <v>0</v>
      </c>
      <c r="HU78" s="90">
        <f t="shared" ca="1" si="551"/>
        <v>0</v>
      </c>
      <c r="HV78" s="92">
        <f t="shared" ca="1" si="66"/>
        <v>144170.1439440815</v>
      </c>
      <c r="HW78" s="90">
        <f t="shared" ca="1" si="552"/>
        <v>144170.1439440815</v>
      </c>
      <c r="HX78" s="90">
        <f t="shared" ca="1" si="552"/>
        <v>0</v>
      </c>
      <c r="HY78" s="90">
        <f t="shared" ca="1" si="552"/>
        <v>0</v>
      </c>
      <c r="HZ78" s="90">
        <f t="shared" ca="1" si="552"/>
        <v>0</v>
      </c>
      <c r="IA78" s="90">
        <f t="shared" ca="1" si="552"/>
        <v>0</v>
      </c>
      <c r="IB78" s="90">
        <f t="shared" ca="1" si="552"/>
        <v>0</v>
      </c>
      <c r="IC78" s="90">
        <f t="shared" ca="1" si="552"/>
        <v>0</v>
      </c>
      <c r="ID78" s="90">
        <f t="shared" ca="1" si="552"/>
        <v>0</v>
      </c>
      <c r="IE78" s="90">
        <f t="shared" ca="1" si="552"/>
        <v>0</v>
      </c>
      <c r="IF78" s="92">
        <f t="shared" ca="1" si="501"/>
        <v>0</v>
      </c>
      <c r="IG78" s="90">
        <f t="shared" ca="1" si="553"/>
        <v>0</v>
      </c>
      <c r="IH78" s="90">
        <f t="shared" ca="1" si="565"/>
        <v>0</v>
      </c>
      <c r="II78" s="90">
        <f t="shared" ca="1" si="565"/>
        <v>0</v>
      </c>
      <c r="IJ78" s="90">
        <f t="shared" ca="1" si="565"/>
        <v>0</v>
      </c>
      <c r="IK78" s="90">
        <f t="shared" ca="1" si="565"/>
        <v>0</v>
      </c>
      <c r="IL78" s="90">
        <f t="shared" ca="1" si="565"/>
        <v>0</v>
      </c>
      <c r="IM78" s="90">
        <f t="shared" ca="1" si="565"/>
        <v>0</v>
      </c>
      <c r="IN78" s="90">
        <f t="shared" ca="1" si="565"/>
        <v>0</v>
      </c>
      <c r="IO78" s="90">
        <f t="shared" ca="1" si="565"/>
        <v>0</v>
      </c>
      <c r="IP78" s="90">
        <f t="shared" ca="1" si="565"/>
        <v>0</v>
      </c>
      <c r="IQ78" s="90">
        <f t="shared" ca="1" si="565"/>
        <v>0</v>
      </c>
      <c r="IR78" s="90">
        <f t="shared" ca="1" si="565"/>
        <v>0</v>
      </c>
      <c r="IS78" s="90">
        <f t="shared" ca="1" si="565"/>
        <v>0</v>
      </c>
      <c r="IT78" s="90">
        <f t="shared" ca="1" si="565"/>
        <v>0</v>
      </c>
      <c r="IU78" s="90">
        <f t="shared" ca="1" si="565"/>
        <v>0</v>
      </c>
      <c r="IV78" s="90">
        <f t="shared" ca="1" si="565"/>
        <v>0</v>
      </c>
      <c r="IW78" s="90">
        <f t="shared" ca="1" si="554"/>
        <v>0</v>
      </c>
      <c r="IX78" s="90">
        <f t="shared" ca="1" si="554"/>
        <v>0</v>
      </c>
      <c r="IY78" s="92">
        <f t="shared" ca="1" si="503"/>
        <v>0</v>
      </c>
      <c r="IZ78" s="90">
        <f t="shared" ca="1" si="555"/>
        <v>0</v>
      </c>
      <c r="JA78" s="90">
        <f t="shared" ca="1" si="556"/>
        <v>0</v>
      </c>
      <c r="JB78" s="90">
        <f t="shared" ca="1" si="556"/>
        <v>0</v>
      </c>
      <c r="JC78" s="90">
        <f t="shared" ca="1" si="556"/>
        <v>0</v>
      </c>
      <c r="JD78" s="90">
        <f t="shared" ca="1" si="556"/>
        <v>0</v>
      </c>
      <c r="JE78" s="90">
        <f t="shared" ca="1" si="556"/>
        <v>0</v>
      </c>
      <c r="JF78" s="90">
        <f t="shared" ca="1" si="556"/>
        <v>0</v>
      </c>
      <c r="JG78" s="90">
        <f t="shared" ca="1" si="556"/>
        <v>0</v>
      </c>
      <c r="JH78" s="90">
        <f t="shared" ca="1" si="556"/>
        <v>0</v>
      </c>
      <c r="JI78" s="90">
        <f t="shared" ca="1" si="556"/>
        <v>0</v>
      </c>
      <c r="JJ78" s="90">
        <f t="shared" ca="1" si="556"/>
        <v>0</v>
      </c>
      <c r="JK78" s="90">
        <f t="shared" ca="1" si="556"/>
        <v>0</v>
      </c>
      <c r="JL78" s="90">
        <f t="shared" ca="1" si="556"/>
        <v>0</v>
      </c>
      <c r="JM78" s="90">
        <f t="shared" ca="1" si="556"/>
        <v>0</v>
      </c>
      <c r="JN78" s="90">
        <f t="shared" ca="1" si="556"/>
        <v>0</v>
      </c>
      <c r="JO78" s="90">
        <f t="shared" ca="1" si="556"/>
        <v>0</v>
      </c>
      <c r="JP78" s="90">
        <f t="shared" ca="1" si="556"/>
        <v>0</v>
      </c>
      <c r="JQ78" s="90">
        <f t="shared" ca="1" si="556"/>
        <v>0</v>
      </c>
      <c r="JR78" s="90">
        <f t="shared" ca="1" si="556"/>
        <v>0</v>
      </c>
      <c r="JS78" s="90">
        <f t="shared" ca="1" si="556"/>
        <v>0</v>
      </c>
      <c r="JT78" s="92">
        <f t="shared" ca="1" si="505"/>
        <v>35174.821321606665</v>
      </c>
      <c r="JU78" s="90">
        <f t="shared" ca="1" si="566"/>
        <v>35174.821321606665</v>
      </c>
      <c r="JV78" s="90">
        <f t="shared" ca="1" si="566"/>
        <v>0</v>
      </c>
      <c r="JW78" s="90">
        <f t="shared" ca="1" si="566"/>
        <v>0</v>
      </c>
      <c r="JX78" s="90">
        <f t="shared" ca="1" si="566"/>
        <v>0</v>
      </c>
      <c r="JY78" s="90">
        <f t="shared" ca="1" si="566"/>
        <v>0</v>
      </c>
      <c r="JZ78" s="90">
        <f t="shared" ca="1" si="566"/>
        <v>0</v>
      </c>
      <c r="KA78" s="90">
        <f t="shared" ca="1" si="566"/>
        <v>0</v>
      </c>
      <c r="KB78" s="90">
        <f t="shared" ca="1" si="566"/>
        <v>0</v>
      </c>
      <c r="KC78" s="90">
        <f t="shared" ca="1" si="566"/>
        <v>0</v>
      </c>
      <c r="KD78" s="90">
        <f t="shared" ca="1" si="566"/>
        <v>0</v>
      </c>
      <c r="KE78" s="90">
        <f t="shared" ca="1" si="567"/>
        <v>0</v>
      </c>
      <c r="KF78" s="90">
        <f t="shared" ca="1" si="567"/>
        <v>0</v>
      </c>
      <c r="KG78" s="90">
        <f t="shared" ca="1" si="567"/>
        <v>0</v>
      </c>
      <c r="KH78" s="90">
        <f t="shared" ca="1" si="567"/>
        <v>0</v>
      </c>
      <c r="KI78" s="90">
        <f t="shared" ca="1" si="567"/>
        <v>0</v>
      </c>
      <c r="KJ78" s="90">
        <f t="shared" ca="1" si="567"/>
        <v>0</v>
      </c>
      <c r="KK78" s="90">
        <f t="shared" ca="1" si="567"/>
        <v>0</v>
      </c>
      <c r="KL78" s="90">
        <f t="shared" ca="1" si="567"/>
        <v>0</v>
      </c>
      <c r="KM78" s="90">
        <f t="shared" ca="1" si="567"/>
        <v>0</v>
      </c>
      <c r="KN78" s="90">
        <f t="shared" ca="1" si="567"/>
        <v>0</v>
      </c>
      <c r="KO78" s="90">
        <f t="shared" ca="1" si="568"/>
        <v>0</v>
      </c>
      <c r="KP78" s="90">
        <f t="shared" ca="1" si="568"/>
        <v>0</v>
      </c>
      <c r="KQ78" s="90">
        <f t="shared" ca="1" si="568"/>
        <v>0</v>
      </c>
      <c r="KR78" s="90">
        <f t="shared" ca="1" si="568"/>
        <v>0</v>
      </c>
      <c r="KS78" s="90">
        <f t="shared" ca="1" si="568"/>
        <v>0</v>
      </c>
      <c r="KT78" s="90">
        <f t="shared" ca="1" si="568"/>
        <v>0</v>
      </c>
      <c r="KU78" s="90">
        <f t="shared" ca="1" si="568"/>
        <v>0</v>
      </c>
      <c r="KV78" s="90">
        <f t="shared" ca="1" si="568"/>
        <v>0</v>
      </c>
      <c r="KW78" s="90">
        <f t="shared" ca="1" si="568"/>
        <v>0</v>
      </c>
      <c r="KX78" s="90">
        <f t="shared" ca="1" si="568"/>
        <v>0</v>
      </c>
      <c r="KY78" s="90">
        <f t="shared" ca="1" si="569"/>
        <v>0</v>
      </c>
      <c r="KZ78" s="90">
        <f t="shared" ca="1" si="569"/>
        <v>0</v>
      </c>
      <c r="LA78" s="90">
        <f t="shared" ca="1" si="569"/>
        <v>0</v>
      </c>
      <c r="LB78" s="90">
        <f t="shared" ca="1" si="569"/>
        <v>0</v>
      </c>
      <c r="LC78" s="90">
        <f t="shared" ca="1" si="569"/>
        <v>0</v>
      </c>
      <c r="LD78" s="90">
        <f t="shared" ca="1" si="569"/>
        <v>0</v>
      </c>
      <c r="LE78" s="90">
        <f t="shared" ca="1" si="569"/>
        <v>0</v>
      </c>
      <c r="LF78" s="90">
        <f t="shared" ca="1" si="569"/>
        <v>0</v>
      </c>
      <c r="LG78" s="90">
        <f t="shared" ca="1" si="569"/>
        <v>0</v>
      </c>
      <c r="LH78" s="90">
        <f t="shared" ca="1" si="569"/>
        <v>0</v>
      </c>
      <c r="LI78" s="90">
        <f t="shared" ca="1" si="569"/>
        <v>0</v>
      </c>
      <c r="LJ78" s="90">
        <f t="shared" ca="1" si="569"/>
        <v>0</v>
      </c>
      <c r="LK78" s="90">
        <f t="shared" ca="1" si="558"/>
        <v>0</v>
      </c>
      <c r="LL78" s="90">
        <f t="shared" ca="1" si="558"/>
        <v>0</v>
      </c>
      <c r="LM78" s="92">
        <f t="shared" ca="1" si="67"/>
        <v>54808.484474609504</v>
      </c>
      <c r="LN78" s="90">
        <f t="shared" ca="1" si="559"/>
        <v>54808.484474609504</v>
      </c>
      <c r="LO78" s="90">
        <f t="shared" ca="1" si="559"/>
        <v>0</v>
      </c>
      <c r="LP78" s="90">
        <f t="shared" ca="1" si="559"/>
        <v>0</v>
      </c>
      <c r="LQ78" s="90">
        <f t="shared" ca="1" si="559"/>
        <v>0</v>
      </c>
      <c r="LR78" s="90">
        <f t="shared" ca="1" si="559"/>
        <v>0</v>
      </c>
      <c r="LS78" s="92">
        <f t="shared" ca="1" si="68"/>
        <v>0</v>
      </c>
      <c r="LT78" s="90">
        <f t="shared" ca="1" si="560"/>
        <v>0</v>
      </c>
      <c r="LU78" s="90">
        <f t="shared" ca="1" si="560"/>
        <v>0</v>
      </c>
      <c r="LV78" s="90">
        <f t="shared" ca="1" si="560"/>
        <v>0</v>
      </c>
      <c r="LW78" s="90">
        <f t="shared" ca="1" si="560"/>
        <v>0</v>
      </c>
      <c r="LX78" s="90">
        <f t="shared" ca="1" si="560"/>
        <v>0</v>
      </c>
      <c r="LY78" s="90">
        <f t="shared" ca="1" si="560"/>
        <v>0</v>
      </c>
      <c r="LZ78" s="90">
        <f t="shared" ca="1" si="560"/>
        <v>0</v>
      </c>
      <c r="MA78" s="90">
        <f t="shared" ca="1" si="560"/>
        <v>0</v>
      </c>
      <c r="MB78" s="90">
        <f t="shared" ca="1" si="560"/>
        <v>0</v>
      </c>
      <c r="MC78" s="90">
        <f t="shared" ca="1" si="560"/>
        <v>0</v>
      </c>
      <c r="MD78" s="90">
        <f t="shared" ca="1" si="560"/>
        <v>0</v>
      </c>
      <c r="ME78" s="90">
        <f t="shared" ca="1" si="560"/>
        <v>0</v>
      </c>
      <c r="MF78" s="90">
        <f t="shared" ca="1" si="560"/>
        <v>0</v>
      </c>
      <c r="MG78" s="92">
        <f t="shared" ca="1" si="69"/>
        <v>18960.212965696672</v>
      </c>
      <c r="MH78" s="90">
        <f t="shared" ca="1" si="561"/>
        <v>18960.212965696672</v>
      </c>
      <c r="MI78" s="90">
        <f t="shared" ca="1" si="562"/>
        <v>0</v>
      </c>
      <c r="MJ78" s="90">
        <f t="shared" ca="1" si="562"/>
        <v>0</v>
      </c>
      <c r="MK78" s="90">
        <f t="shared" ca="1" si="562"/>
        <v>0</v>
      </c>
      <c r="ML78" s="90">
        <f t="shared" ca="1" si="562"/>
        <v>0</v>
      </c>
      <c r="MM78" s="90">
        <f t="shared" ca="1" si="562"/>
        <v>0</v>
      </c>
      <c r="MN78" s="90">
        <f t="shared" ca="1" si="562"/>
        <v>0</v>
      </c>
      <c r="MO78" s="90">
        <f t="shared" ca="1" si="562"/>
        <v>0</v>
      </c>
      <c r="MP78" s="90">
        <f t="shared" ca="1" si="562"/>
        <v>0</v>
      </c>
      <c r="MQ78" s="90">
        <f t="shared" ca="1" si="562"/>
        <v>0</v>
      </c>
      <c r="MR78" s="90">
        <f t="shared" ca="1" si="562"/>
        <v>0</v>
      </c>
      <c r="MS78" s="90">
        <f t="shared" ca="1" si="562"/>
        <v>0</v>
      </c>
      <c r="MT78" s="90">
        <f t="shared" ca="1" si="562"/>
        <v>0</v>
      </c>
      <c r="MU78" s="90">
        <f t="shared" ca="1" si="562"/>
        <v>0</v>
      </c>
      <c r="MV78" s="90">
        <f t="shared" ca="1" si="562"/>
        <v>0</v>
      </c>
      <c r="MW78" s="90">
        <f t="shared" ca="1" si="562"/>
        <v>0</v>
      </c>
      <c r="MX78" s="90">
        <f t="shared" ca="1" si="562"/>
        <v>0</v>
      </c>
      <c r="MY78" s="90">
        <f t="shared" ca="1" si="562"/>
        <v>0</v>
      </c>
      <c r="MZ78" s="90">
        <f t="shared" ca="1" si="562"/>
        <v>0</v>
      </c>
      <c r="NA78" s="90">
        <f t="shared" ca="1" si="562"/>
        <v>0</v>
      </c>
      <c r="NB78" s="90">
        <f t="shared" ca="1" si="562"/>
        <v>0</v>
      </c>
      <c r="NC78" s="92">
        <f t="shared" ca="1" si="70"/>
        <v>0</v>
      </c>
      <c r="ND78" s="90">
        <f t="shared" ca="1" si="563"/>
        <v>0</v>
      </c>
      <c r="NE78" s="90">
        <f t="shared" ca="1" si="563"/>
        <v>0</v>
      </c>
      <c r="NF78" s="90">
        <f t="shared" ca="1" si="563"/>
        <v>0</v>
      </c>
      <c r="NG78" s="90">
        <f t="shared" ca="1" si="563"/>
        <v>0</v>
      </c>
      <c r="NH78" s="90">
        <f t="shared" ca="1" si="563"/>
        <v>0</v>
      </c>
      <c r="NI78" s="90">
        <f t="shared" ca="1" si="563"/>
        <v>0</v>
      </c>
      <c r="NJ78" s="93">
        <f t="shared" ca="1" si="511"/>
        <v>5495508.9399999995</v>
      </c>
      <c r="NK78" s="94">
        <f t="shared" ca="1" si="455"/>
        <v>0</v>
      </c>
    </row>
    <row r="79" spans="1:375" x14ac:dyDescent="0.25">
      <c r="A79" s="67">
        <v>90500</v>
      </c>
      <c r="B79" s="95" t="s">
        <v>348</v>
      </c>
      <c r="C79" s="90">
        <f ca="1">IFERROR(HLOOKUP($A79,Náklady_2018!$D$1:$MN$27,24,FALSE),0)</f>
        <v>1870353.96</v>
      </c>
      <c r="D79" s="19"/>
      <c r="E79" s="19"/>
      <c r="F79" s="91" t="str">
        <f>F4</f>
        <v>FTE</v>
      </c>
      <c r="G79" s="92">
        <f t="shared" ca="1" si="58"/>
        <v>180976.35710123731</v>
      </c>
      <c r="H79" s="90">
        <f t="shared" ref="H79:W82" ca="1" si="570">$C79*H$4</f>
        <v>0</v>
      </c>
      <c r="I79" s="90">
        <f t="shared" ca="1" si="570"/>
        <v>0</v>
      </c>
      <c r="J79" s="90">
        <f t="shared" ca="1" si="570"/>
        <v>11857.454098707358</v>
      </c>
      <c r="K79" s="90">
        <f t="shared" ca="1" si="570"/>
        <v>0</v>
      </c>
      <c r="L79" s="90">
        <f t="shared" ca="1" si="570"/>
        <v>0</v>
      </c>
      <c r="M79" s="90">
        <f t="shared" ca="1" si="570"/>
        <v>0</v>
      </c>
      <c r="N79" s="90">
        <f t="shared" ca="1" si="570"/>
        <v>17236.283627505236</v>
      </c>
      <c r="O79" s="90">
        <f t="shared" ca="1" si="570"/>
        <v>0</v>
      </c>
      <c r="P79" s="90">
        <f t="shared" ca="1" si="570"/>
        <v>0</v>
      </c>
      <c r="Q79" s="90">
        <f t="shared" ca="1" si="570"/>
        <v>0</v>
      </c>
      <c r="R79" s="90">
        <f t="shared" ca="1" si="570"/>
        <v>0</v>
      </c>
      <c r="S79" s="90">
        <f t="shared" ca="1" si="570"/>
        <v>12670.747910621814</v>
      </c>
      <c r="T79" s="90">
        <f t="shared" ca="1" si="570"/>
        <v>0</v>
      </c>
      <c r="U79" s="90">
        <f t="shared" ca="1" si="570"/>
        <v>0</v>
      </c>
      <c r="V79" s="90">
        <f t="shared" ca="1" si="570"/>
        <v>8622.7628013203157</v>
      </c>
      <c r="W79" s="90">
        <f t="shared" ca="1" si="570"/>
        <v>15119.871321500574</v>
      </c>
      <c r="X79" s="90">
        <f t="shared" ref="I79:BC84" ca="1" si="571">$C79*X$4</f>
        <v>0</v>
      </c>
      <c r="Y79" s="90">
        <f t="shared" ca="1" si="571"/>
        <v>0</v>
      </c>
      <c r="Z79" s="90">
        <f t="shared" ca="1" si="571"/>
        <v>0</v>
      </c>
      <c r="AA79" s="90">
        <f t="shared" ca="1" si="571"/>
        <v>14297.335534450727</v>
      </c>
      <c r="AB79" s="90">
        <f t="shared" ca="1" si="571"/>
        <v>0</v>
      </c>
      <c r="AC79" s="90">
        <f t="shared" ca="1" si="571"/>
        <v>0</v>
      </c>
      <c r="AD79" s="90">
        <f t="shared" ca="1" si="571"/>
        <v>81347.865141716422</v>
      </c>
      <c r="AE79" s="90">
        <f t="shared" ca="1" si="571"/>
        <v>0</v>
      </c>
      <c r="AF79" s="90">
        <f t="shared" ca="1" si="571"/>
        <v>0</v>
      </c>
      <c r="AG79" s="90">
        <f t="shared" ca="1" si="571"/>
        <v>0</v>
      </c>
      <c r="AH79" s="90">
        <f t="shared" ca="1" si="571"/>
        <v>0</v>
      </c>
      <c r="AI79" s="90">
        <f t="shared" ca="1" si="571"/>
        <v>0</v>
      </c>
      <c r="AJ79" s="90">
        <f t="shared" ca="1" si="571"/>
        <v>0</v>
      </c>
      <c r="AK79" s="90">
        <f t="shared" ca="1" si="571"/>
        <v>0</v>
      </c>
      <c r="AL79" s="90">
        <f t="shared" ca="1" si="571"/>
        <v>0</v>
      </c>
      <c r="AM79" s="90">
        <f t="shared" ca="1" si="571"/>
        <v>0</v>
      </c>
      <c r="AN79" s="90">
        <f t="shared" ca="1" si="571"/>
        <v>0</v>
      </c>
      <c r="AO79" s="90">
        <f t="shared" ca="1" si="571"/>
        <v>0</v>
      </c>
      <c r="AP79" s="90">
        <f t="shared" ca="1" si="571"/>
        <v>0</v>
      </c>
      <c r="AQ79" s="90">
        <f t="shared" ca="1" si="571"/>
        <v>0</v>
      </c>
      <c r="AR79" s="90">
        <f t="shared" ca="1" si="571"/>
        <v>0</v>
      </c>
      <c r="AS79" s="90">
        <f t="shared" ca="1" si="571"/>
        <v>0</v>
      </c>
      <c r="AT79" s="90">
        <f t="shared" ca="1" si="571"/>
        <v>10323.28622623236</v>
      </c>
      <c r="AU79" s="90">
        <f t="shared" ca="1" si="571"/>
        <v>0</v>
      </c>
      <c r="AV79" s="90">
        <f t="shared" ca="1" si="571"/>
        <v>0</v>
      </c>
      <c r="AW79" s="90">
        <f t="shared" ca="1" si="571"/>
        <v>0</v>
      </c>
      <c r="AX79" s="90">
        <f t="shared" ca="1" si="571"/>
        <v>9500.7504391825114</v>
      </c>
      <c r="AY79" s="90">
        <f t="shared" ca="1" si="571"/>
        <v>0</v>
      </c>
      <c r="AZ79" s="90">
        <f t="shared" ca="1" si="571"/>
        <v>0</v>
      </c>
      <c r="BA79" s="90">
        <f t="shared" ca="1" si="571"/>
        <v>0</v>
      </c>
      <c r="BB79" s="90">
        <f t="shared" ca="1" si="571"/>
        <v>0</v>
      </c>
      <c r="BC79" s="90">
        <f t="shared" ca="1" si="571"/>
        <v>0</v>
      </c>
      <c r="BD79" s="92">
        <f t="shared" ca="1" si="59"/>
        <v>162834.35991046371</v>
      </c>
      <c r="BE79" s="90">
        <f t="shared" ref="BE79:BT83" ca="1" si="572">$C79*BE$4</f>
        <v>0</v>
      </c>
      <c r="BF79" s="90">
        <f t="shared" ca="1" si="572"/>
        <v>18992.258903229635</v>
      </c>
      <c r="BG79" s="90">
        <f t="shared" ca="1" si="572"/>
        <v>0</v>
      </c>
      <c r="BH79" s="90">
        <f t="shared" ca="1" si="572"/>
        <v>0</v>
      </c>
      <c r="BI79" s="90">
        <f t="shared" ca="1" si="572"/>
        <v>12800.135562517295</v>
      </c>
      <c r="BJ79" s="90">
        <f t="shared" ca="1" si="572"/>
        <v>0</v>
      </c>
      <c r="BK79" s="90">
        <f t="shared" ca="1" si="572"/>
        <v>0</v>
      </c>
      <c r="BL79" s="90">
        <f t="shared" ca="1" si="572"/>
        <v>0</v>
      </c>
      <c r="BM79" s="90">
        <f t="shared" ca="1" si="572"/>
        <v>0</v>
      </c>
      <c r="BN79" s="90">
        <f t="shared" ca="1" si="572"/>
        <v>15905.439208008856</v>
      </c>
      <c r="BO79" s="90">
        <f t="shared" ca="1" si="572"/>
        <v>0</v>
      </c>
      <c r="BP79" s="90">
        <f t="shared" ca="1" si="572"/>
        <v>0</v>
      </c>
      <c r="BQ79" s="90">
        <f t="shared" ca="1" si="572"/>
        <v>0</v>
      </c>
      <c r="BR79" s="90">
        <f t="shared" ca="1" si="572"/>
        <v>10212.382524607663</v>
      </c>
      <c r="BS79" s="90">
        <f t="shared" ca="1" si="572"/>
        <v>0</v>
      </c>
      <c r="BT79" s="90">
        <f t="shared" ca="1" si="572"/>
        <v>0</v>
      </c>
      <c r="BU79" s="90">
        <f t="shared" ref="BF79:CE83" ca="1" si="573">$C79*BU$4</f>
        <v>0</v>
      </c>
      <c r="BV79" s="90">
        <f t="shared" ca="1" si="573"/>
        <v>8317.7776218523941</v>
      </c>
      <c r="BW79" s="90">
        <f t="shared" ca="1" si="573"/>
        <v>0</v>
      </c>
      <c r="BX79" s="90">
        <f t="shared" ca="1" si="573"/>
        <v>0</v>
      </c>
      <c r="BY79" s="90">
        <f t="shared" ca="1" si="573"/>
        <v>89563.981037079502</v>
      </c>
      <c r="BZ79" s="90">
        <f t="shared" ca="1" si="573"/>
        <v>0</v>
      </c>
      <c r="CA79" s="90">
        <f t="shared" ca="1" si="573"/>
        <v>0</v>
      </c>
      <c r="CB79" s="90">
        <f t="shared" ca="1" si="573"/>
        <v>0</v>
      </c>
      <c r="CC79" s="90">
        <f t="shared" ca="1" si="573"/>
        <v>7042.3850531683602</v>
      </c>
      <c r="CD79" s="90">
        <f t="shared" ca="1" si="573"/>
        <v>0</v>
      </c>
      <c r="CE79" s="90">
        <f t="shared" ca="1" si="573"/>
        <v>0</v>
      </c>
      <c r="CF79" s="90">
        <f t="shared" ref="CF79:CF83" ca="1" si="574">$C79*CF$4</f>
        <v>0</v>
      </c>
      <c r="CG79" s="92">
        <f t="shared" ca="1" si="490"/>
        <v>62817.704995256368</v>
      </c>
      <c r="CH79" s="90">
        <f t="shared" ref="CH79:CI83" ca="1" si="575">$C79*CH$4</f>
        <v>0</v>
      </c>
      <c r="CI79" s="90">
        <f t="shared" ca="1" si="575"/>
        <v>4574.7776920188171</v>
      </c>
      <c r="CJ79" s="90">
        <f t="shared" ref="CJ79:CX86" ca="1" si="576">$C79*CJ$4</f>
        <v>6829.8196250543551</v>
      </c>
      <c r="CK79" s="90">
        <f t="shared" ca="1" si="576"/>
        <v>5702.2986585365852</v>
      </c>
      <c r="CL79" s="90">
        <f t="shared" ca="1" si="576"/>
        <v>5314.1357028501407</v>
      </c>
      <c r="CM79" s="90">
        <f t="shared" ca="1" si="576"/>
        <v>4796.5850952682149</v>
      </c>
      <c r="CN79" s="90">
        <f t="shared" ca="1" si="576"/>
        <v>1876.1209524844844</v>
      </c>
      <c r="CO79" s="90">
        <f t="shared" ca="1" si="576"/>
        <v>8973.9578564651947</v>
      </c>
      <c r="CP79" s="90">
        <f t="shared" ca="1" si="576"/>
        <v>4112.6789352492397</v>
      </c>
      <c r="CQ79" s="90">
        <f t="shared" ca="1" si="576"/>
        <v>4047.9851093014986</v>
      </c>
      <c r="CR79" s="90">
        <f t="shared" ca="1" si="576"/>
        <v>3197.7233968454761</v>
      </c>
      <c r="CS79" s="90">
        <f t="shared" ca="1" si="576"/>
        <v>3558.1604271257465</v>
      </c>
      <c r="CT79" s="90">
        <f t="shared" ca="1" si="576"/>
        <v>9833.4615440566104</v>
      </c>
      <c r="CU79" s="90">
        <f t="shared" ca="1" si="576"/>
        <v>0</v>
      </c>
      <c r="CV79" s="90">
        <f t="shared" ca="1" si="576"/>
        <v>0</v>
      </c>
      <c r="CW79" s="90">
        <f t="shared" ca="1" si="576"/>
        <v>0</v>
      </c>
      <c r="CX79" s="90">
        <f t="shared" ca="1" si="576"/>
        <v>0</v>
      </c>
      <c r="CY79" s="92">
        <f t="shared" ca="1" si="492"/>
        <v>130626.07656362417</v>
      </c>
      <c r="CZ79" s="90">
        <f t="shared" ref="CZ79:DO86" ca="1" si="577">$C79*CZ$4</f>
        <v>0</v>
      </c>
      <c r="DA79" s="90">
        <f t="shared" ca="1" si="577"/>
        <v>20470.974924892282</v>
      </c>
      <c r="DB79" s="90">
        <f t="shared" ca="1" si="577"/>
        <v>10027.54302189983</v>
      </c>
      <c r="DC79" s="90">
        <f t="shared" ca="1" si="577"/>
        <v>14731.708365814129</v>
      </c>
      <c r="DD79" s="90">
        <f t="shared" ca="1" si="577"/>
        <v>0</v>
      </c>
      <c r="DE79" s="90">
        <f t="shared" ca="1" si="577"/>
        <v>0</v>
      </c>
      <c r="DF79" s="90">
        <f t="shared" ca="1" si="577"/>
        <v>0</v>
      </c>
      <c r="DG79" s="90">
        <f t="shared" ca="1" si="577"/>
        <v>0</v>
      </c>
      <c r="DH79" s="90">
        <f t="shared" ca="1" si="577"/>
        <v>6959.2072769498363</v>
      </c>
      <c r="DI79" s="90">
        <f t="shared" ca="1" si="577"/>
        <v>25683.448901253116</v>
      </c>
      <c r="DJ79" s="90">
        <f t="shared" ca="1" si="577"/>
        <v>0</v>
      </c>
      <c r="DK79" s="90">
        <f t="shared" ca="1" si="577"/>
        <v>0</v>
      </c>
      <c r="DL79" s="90">
        <f t="shared" ca="1" si="577"/>
        <v>0</v>
      </c>
      <c r="DM79" s="90">
        <f t="shared" ca="1" si="577"/>
        <v>0</v>
      </c>
      <c r="DN79" s="90">
        <f t="shared" ca="1" si="577"/>
        <v>12763.167661975731</v>
      </c>
      <c r="DO79" s="90">
        <f t="shared" ca="1" si="577"/>
        <v>0</v>
      </c>
      <c r="DP79" s="90">
        <f t="shared" ref="DP79:DU86" ca="1" si="578">$C79*DP$4</f>
        <v>0</v>
      </c>
      <c r="DQ79" s="90">
        <f t="shared" ca="1" si="578"/>
        <v>12439.698532237026</v>
      </c>
      <c r="DR79" s="90">
        <f t="shared" ca="1" si="578"/>
        <v>3789.2098055105348</v>
      </c>
      <c r="DS79" s="90">
        <f t="shared" ca="1" si="578"/>
        <v>6894.5134510020953</v>
      </c>
      <c r="DT79" s="90">
        <f t="shared" ca="1" si="578"/>
        <v>9888.9133948689578</v>
      </c>
      <c r="DU79" s="90">
        <f t="shared" ca="1" si="578"/>
        <v>6977.6912272206191</v>
      </c>
      <c r="DV79" s="92">
        <f t="shared" ca="1" si="60"/>
        <v>66126.332093726538</v>
      </c>
      <c r="DW79" s="90">
        <f t="shared" ref="DW79:EA86" ca="1" si="579">$C79*DW$4</f>
        <v>0</v>
      </c>
      <c r="DX79" s="90">
        <f t="shared" ca="1" si="579"/>
        <v>20766.718129224813</v>
      </c>
      <c r="DY79" s="90">
        <f t="shared" ca="1" si="579"/>
        <v>24491.234108787605</v>
      </c>
      <c r="DZ79" s="90">
        <f t="shared" ca="1" si="579"/>
        <v>20868.379855714116</v>
      </c>
      <c r="EA79" s="90">
        <f t="shared" ca="1" si="579"/>
        <v>0</v>
      </c>
      <c r="EB79" s="92">
        <f t="shared" ca="1" si="61"/>
        <v>163130.10311479622</v>
      </c>
      <c r="EC79" s="90">
        <f t="shared" ref="EC79:ER86" ca="1" si="580">$C79*EC$4</f>
        <v>0</v>
      </c>
      <c r="ED79" s="90">
        <f t="shared" ca="1" si="580"/>
        <v>11423.081267343954</v>
      </c>
      <c r="EE79" s="90">
        <f t="shared" ca="1" si="580"/>
        <v>7014.6591277621856</v>
      </c>
      <c r="EF79" s="90">
        <f t="shared" ca="1" si="580"/>
        <v>10341.770176503143</v>
      </c>
      <c r="EG79" s="90">
        <f t="shared" ca="1" si="580"/>
        <v>7522.9677602087213</v>
      </c>
      <c r="EH79" s="90">
        <f t="shared" ca="1" si="580"/>
        <v>12421.214581966242</v>
      </c>
      <c r="EI79" s="90">
        <f t="shared" ca="1" si="580"/>
        <v>9704.0738921611264</v>
      </c>
      <c r="EJ79" s="90">
        <f t="shared" ca="1" si="580"/>
        <v>11515.501018697871</v>
      </c>
      <c r="EK79" s="90">
        <f t="shared" ca="1" si="580"/>
        <v>6552.5603709926081</v>
      </c>
      <c r="EL79" s="90">
        <f t="shared" ca="1" si="580"/>
        <v>8585.7949007787483</v>
      </c>
      <c r="EM79" s="90">
        <f t="shared" ca="1" si="580"/>
        <v>4057.2270844368895</v>
      </c>
      <c r="EN79" s="90">
        <f t="shared" ca="1" si="580"/>
        <v>6053.4937136814642</v>
      </c>
      <c r="EO79" s="90">
        <f t="shared" ca="1" si="580"/>
        <v>10240.108450013837</v>
      </c>
      <c r="EP79" s="90">
        <f t="shared" ca="1" si="580"/>
        <v>0</v>
      </c>
      <c r="EQ79" s="90">
        <f t="shared" ca="1" si="580"/>
        <v>0</v>
      </c>
      <c r="ER79" s="90">
        <f t="shared" ca="1" si="580"/>
        <v>0</v>
      </c>
      <c r="ES79" s="90">
        <f t="shared" ref="ED79:FD86" ca="1" si="581">$C79*ES$4</f>
        <v>4889.0048466221297</v>
      </c>
      <c r="ET79" s="90">
        <f t="shared" ca="1" si="581"/>
        <v>18169.723116179786</v>
      </c>
      <c r="EU79" s="90">
        <f t="shared" ca="1" si="581"/>
        <v>0</v>
      </c>
      <c r="EV79" s="90">
        <f t="shared" ca="1" si="581"/>
        <v>0</v>
      </c>
      <c r="EW79" s="90">
        <f t="shared" ca="1" si="581"/>
        <v>34638.922807447525</v>
      </c>
      <c r="EX79" s="90">
        <f t="shared" ca="1" si="581"/>
        <v>0</v>
      </c>
      <c r="EY79" s="90">
        <f t="shared" ca="1" si="581"/>
        <v>0</v>
      </c>
      <c r="EZ79" s="90">
        <f t="shared" ca="1" si="581"/>
        <v>0</v>
      </c>
      <c r="FA79" s="90">
        <f t="shared" ca="1" si="581"/>
        <v>0</v>
      </c>
      <c r="FB79" s="90">
        <f t="shared" ca="1" si="581"/>
        <v>0</v>
      </c>
      <c r="FC79" s="90">
        <f t="shared" ca="1" si="581"/>
        <v>0</v>
      </c>
      <c r="FD79" s="90">
        <f t="shared" ca="1" si="581"/>
        <v>0</v>
      </c>
      <c r="FE79" s="92">
        <f t="shared" ca="1" si="62"/>
        <v>53122.873078230623</v>
      </c>
      <c r="FF79" s="90">
        <f t="shared" ref="FF79:FU86" ca="1" si="582">$C79*FF$4</f>
        <v>0</v>
      </c>
      <c r="FG79" s="90">
        <f t="shared" ca="1" si="582"/>
        <v>7966.5825667075151</v>
      </c>
      <c r="FH79" s="90">
        <f t="shared" ca="1" si="582"/>
        <v>0</v>
      </c>
      <c r="FI79" s="90">
        <f t="shared" ca="1" si="582"/>
        <v>0</v>
      </c>
      <c r="FJ79" s="90">
        <f t="shared" ca="1" si="582"/>
        <v>7134.8048045222758</v>
      </c>
      <c r="FK79" s="90">
        <f t="shared" ca="1" si="582"/>
        <v>0</v>
      </c>
      <c r="FL79" s="90">
        <f t="shared" ca="1" si="582"/>
        <v>6691.1899980234821</v>
      </c>
      <c r="FM79" s="90">
        <f t="shared" ca="1" si="582"/>
        <v>8798.3603288927552</v>
      </c>
      <c r="FN79" s="90">
        <f t="shared" ca="1" si="582"/>
        <v>0</v>
      </c>
      <c r="FO79" s="90">
        <f t="shared" ca="1" si="582"/>
        <v>8271.5677461754367</v>
      </c>
      <c r="FP79" s="90">
        <f t="shared" ca="1" si="582"/>
        <v>0</v>
      </c>
      <c r="FQ79" s="90">
        <f t="shared" ca="1" si="582"/>
        <v>0</v>
      </c>
      <c r="FR79" s="90">
        <f t="shared" ca="1" si="582"/>
        <v>0</v>
      </c>
      <c r="FS79" s="90">
        <f t="shared" ca="1" si="582"/>
        <v>14260.36763390916</v>
      </c>
      <c r="FT79" s="90">
        <f t="shared" ca="1" si="582"/>
        <v>0</v>
      </c>
      <c r="FU79" s="90">
        <f t="shared" ca="1" si="582"/>
        <v>0</v>
      </c>
      <c r="FV79" s="90">
        <f t="shared" ref="FT79:FV86" ca="1" si="583">$C79*FV$4</f>
        <v>0</v>
      </c>
      <c r="FW79" s="92">
        <f t="shared" ca="1" si="63"/>
        <v>286168.51809226396</v>
      </c>
      <c r="FX79" s="90">
        <f t="shared" ref="FX79:GM86" ca="1" si="584">$C79*FX$4</f>
        <v>0</v>
      </c>
      <c r="FY79" s="90">
        <f t="shared" ca="1" si="584"/>
        <v>5702.2986585365852</v>
      </c>
      <c r="FZ79" s="90">
        <f t="shared" ca="1" si="584"/>
        <v>10794.626958137329</v>
      </c>
      <c r="GA79" s="90">
        <f t="shared" ca="1" si="584"/>
        <v>0</v>
      </c>
      <c r="GB79" s="90">
        <f t="shared" ca="1" si="584"/>
        <v>10166.172648930704</v>
      </c>
      <c r="GC79" s="90">
        <f t="shared" ca="1" si="584"/>
        <v>0</v>
      </c>
      <c r="GD79" s="90">
        <f t="shared" ca="1" si="584"/>
        <v>9362.1208121516411</v>
      </c>
      <c r="GE79" s="90">
        <f t="shared" ca="1" si="584"/>
        <v>23613.246470925409</v>
      </c>
      <c r="GF79" s="90">
        <f t="shared" ca="1" si="584"/>
        <v>1219.9407178716845</v>
      </c>
      <c r="GG79" s="90">
        <f t="shared" ca="1" si="584"/>
        <v>220827.75388504568</v>
      </c>
      <c r="GH79" s="90">
        <f t="shared" ca="1" si="584"/>
        <v>0</v>
      </c>
      <c r="GI79" s="90">
        <f t="shared" ca="1" si="584"/>
        <v>0</v>
      </c>
      <c r="GJ79" s="90">
        <f t="shared" ca="1" si="584"/>
        <v>0</v>
      </c>
      <c r="GK79" s="90">
        <f t="shared" ca="1" si="584"/>
        <v>0</v>
      </c>
      <c r="GL79" s="90">
        <f t="shared" ca="1" si="584"/>
        <v>0</v>
      </c>
      <c r="GM79" s="90">
        <f t="shared" ca="1" si="584"/>
        <v>0</v>
      </c>
      <c r="GN79" s="90">
        <f t="shared" ref="FY79:GR86" ca="1" si="585">$C79*GN$4</f>
        <v>0</v>
      </c>
      <c r="GO79" s="90">
        <f t="shared" ca="1" si="585"/>
        <v>4482.3579406649014</v>
      </c>
      <c r="GP79" s="90">
        <f t="shared" ca="1" si="585"/>
        <v>0</v>
      </c>
      <c r="GQ79" s="90">
        <f t="shared" ca="1" si="585"/>
        <v>0</v>
      </c>
      <c r="GR79" s="90">
        <f t="shared" ca="1" si="585"/>
        <v>0</v>
      </c>
      <c r="GS79" s="92">
        <f t="shared" ca="1" si="64"/>
        <v>62226.218586591298</v>
      </c>
      <c r="GT79" s="90">
        <f t="shared" ref="GT79:HD86" ca="1" si="586">$C79*GT$4</f>
        <v>0</v>
      </c>
      <c r="GU79" s="90">
        <f t="shared" ca="1" si="586"/>
        <v>13789.026902004191</v>
      </c>
      <c r="GV79" s="90">
        <f t="shared" ca="1" si="586"/>
        <v>12735.441736569554</v>
      </c>
      <c r="GW79" s="90">
        <f t="shared" ca="1" si="586"/>
        <v>14851.854042574219</v>
      </c>
      <c r="GX79" s="90">
        <f t="shared" ca="1" si="586"/>
        <v>0</v>
      </c>
      <c r="GY79" s="90">
        <f t="shared" ca="1" si="586"/>
        <v>20849.895905443336</v>
      </c>
      <c r="GZ79" s="90">
        <f t="shared" ca="1" si="586"/>
        <v>0</v>
      </c>
      <c r="HA79" s="90">
        <f t="shared" ca="1" si="586"/>
        <v>0</v>
      </c>
      <c r="HB79" s="90">
        <f t="shared" ca="1" si="586"/>
        <v>0</v>
      </c>
      <c r="HC79" s="90">
        <f t="shared" ca="1" si="586"/>
        <v>0</v>
      </c>
      <c r="HD79" s="90">
        <f t="shared" ca="1" si="586"/>
        <v>0</v>
      </c>
      <c r="HE79" s="92">
        <f t="shared" ca="1" si="65"/>
        <v>85368.12432561173</v>
      </c>
      <c r="HF79" s="90">
        <f t="shared" ref="HF79:HU86" ca="1" si="587">$C79*HF$4</f>
        <v>0</v>
      </c>
      <c r="HG79" s="90">
        <f t="shared" ca="1" si="587"/>
        <v>0</v>
      </c>
      <c r="HH79" s="90">
        <f t="shared" ca="1" si="587"/>
        <v>0</v>
      </c>
      <c r="HI79" s="90">
        <f t="shared" ca="1" si="587"/>
        <v>0</v>
      </c>
      <c r="HJ79" s="90">
        <f t="shared" ca="1" si="587"/>
        <v>0</v>
      </c>
      <c r="HK79" s="90">
        <f t="shared" ca="1" si="587"/>
        <v>0</v>
      </c>
      <c r="HL79" s="90">
        <f t="shared" ca="1" si="587"/>
        <v>0</v>
      </c>
      <c r="HM79" s="90">
        <f t="shared" ca="1" si="587"/>
        <v>0</v>
      </c>
      <c r="HN79" s="90">
        <f t="shared" ca="1" si="587"/>
        <v>12827.861487923472</v>
      </c>
      <c r="HO79" s="90">
        <f t="shared" ca="1" si="587"/>
        <v>72540.262837688264</v>
      </c>
      <c r="HP79" s="90">
        <f t="shared" ca="1" si="587"/>
        <v>0</v>
      </c>
      <c r="HQ79" s="90">
        <f t="shared" ca="1" si="587"/>
        <v>0</v>
      </c>
      <c r="HR79" s="90">
        <f t="shared" ca="1" si="587"/>
        <v>0</v>
      </c>
      <c r="HS79" s="90">
        <f t="shared" ca="1" si="587"/>
        <v>0</v>
      </c>
      <c r="HT79" s="90">
        <f t="shared" ca="1" si="587"/>
        <v>0</v>
      </c>
      <c r="HU79" s="90">
        <f t="shared" ca="1" si="587"/>
        <v>0</v>
      </c>
      <c r="HV79" s="92">
        <f t="shared" ca="1" si="66"/>
        <v>33187.932711191046</v>
      </c>
      <c r="HW79" s="90">
        <f t="shared" ref="HW79:IE86" ca="1" si="588">$C79*HW$4</f>
        <v>33187.932711191046</v>
      </c>
      <c r="HX79" s="90">
        <f t="shared" ca="1" si="588"/>
        <v>0</v>
      </c>
      <c r="HY79" s="90">
        <f t="shared" ca="1" si="588"/>
        <v>0</v>
      </c>
      <c r="HZ79" s="90">
        <f t="shared" ca="1" si="588"/>
        <v>0</v>
      </c>
      <c r="IA79" s="90">
        <f t="shared" ca="1" si="588"/>
        <v>0</v>
      </c>
      <c r="IB79" s="90">
        <f t="shared" ca="1" si="588"/>
        <v>0</v>
      </c>
      <c r="IC79" s="90">
        <f t="shared" ca="1" si="588"/>
        <v>0</v>
      </c>
      <c r="ID79" s="90">
        <f t="shared" ca="1" si="588"/>
        <v>0</v>
      </c>
      <c r="IE79" s="90">
        <f t="shared" ca="1" si="588"/>
        <v>0</v>
      </c>
      <c r="IF79" s="92">
        <f t="shared" ca="1" si="501"/>
        <v>95950.185855635049</v>
      </c>
      <c r="IG79" s="90">
        <f t="shared" ref="IG79:IV86" ca="1" si="589">$C79*IG$4</f>
        <v>95950.185855635049</v>
      </c>
      <c r="IH79" s="90">
        <f t="shared" ca="1" si="589"/>
        <v>0</v>
      </c>
      <c r="II79" s="90">
        <f t="shared" ca="1" si="589"/>
        <v>0</v>
      </c>
      <c r="IJ79" s="90">
        <f t="shared" ca="1" si="589"/>
        <v>0</v>
      </c>
      <c r="IK79" s="90">
        <f t="shared" ca="1" si="589"/>
        <v>0</v>
      </c>
      <c r="IL79" s="90">
        <f t="shared" ca="1" si="589"/>
        <v>0</v>
      </c>
      <c r="IM79" s="90">
        <f t="shared" ca="1" si="589"/>
        <v>0</v>
      </c>
      <c r="IN79" s="90">
        <f t="shared" ca="1" si="589"/>
        <v>0</v>
      </c>
      <c r="IO79" s="90">
        <f t="shared" ca="1" si="589"/>
        <v>0</v>
      </c>
      <c r="IP79" s="90">
        <f t="shared" ca="1" si="589"/>
        <v>0</v>
      </c>
      <c r="IQ79" s="90">
        <f t="shared" ca="1" si="589"/>
        <v>0</v>
      </c>
      <c r="IR79" s="90">
        <f t="shared" ca="1" si="589"/>
        <v>0</v>
      </c>
      <c r="IS79" s="90">
        <f t="shared" ca="1" si="589"/>
        <v>0</v>
      </c>
      <c r="IT79" s="90">
        <f t="shared" ca="1" si="589"/>
        <v>0</v>
      </c>
      <c r="IU79" s="90">
        <f t="shared" ca="1" si="589"/>
        <v>0</v>
      </c>
      <c r="IV79" s="90">
        <f t="shared" ca="1" si="589"/>
        <v>0</v>
      </c>
      <c r="IW79" s="90">
        <f t="shared" ref="IW79:IX86" ca="1" si="590">$C79*IW$4</f>
        <v>0</v>
      </c>
      <c r="IX79" s="90">
        <f t="shared" ca="1" si="590"/>
        <v>0</v>
      </c>
      <c r="IY79" s="92">
        <f t="shared" ca="1" si="503"/>
        <v>183767.43359212557</v>
      </c>
      <c r="IZ79" s="90">
        <f t="shared" ref="IZ79:JP86" ca="1" si="591">$C79*IZ$4</f>
        <v>183767.43359212557</v>
      </c>
      <c r="JA79" s="90">
        <f t="shared" ca="1" si="591"/>
        <v>0</v>
      </c>
      <c r="JB79" s="90">
        <f t="shared" ca="1" si="591"/>
        <v>0</v>
      </c>
      <c r="JC79" s="90">
        <f t="shared" ca="1" si="591"/>
        <v>0</v>
      </c>
      <c r="JD79" s="90">
        <f t="shared" ca="1" si="591"/>
        <v>0</v>
      </c>
      <c r="JE79" s="90">
        <f t="shared" ca="1" si="591"/>
        <v>0</v>
      </c>
      <c r="JF79" s="90">
        <f t="shared" ca="1" si="591"/>
        <v>0</v>
      </c>
      <c r="JG79" s="90">
        <f t="shared" ca="1" si="591"/>
        <v>0</v>
      </c>
      <c r="JH79" s="90">
        <f t="shared" ca="1" si="591"/>
        <v>0</v>
      </c>
      <c r="JI79" s="90">
        <f t="shared" ca="1" si="591"/>
        <v>0</v>
      </c>
      <c r="JJ79" s="90">
        <f t="shared" ca="1" si="591"/>
        <v>0</v>
      </c>
      <c r="JK79" s="90">
        <f t="shared" ca="1" si="591"/>
        <v>0</v>
      </c>
      <c r="JL79" s="90">
        <f t="shared" ca="1" si="591"/>
        <v>0</v>
      </c>
      <c r="JM79" s="90">
        <f t="shared" ca="1" si="591"/>
        <v>0</v>
      </c>
      <c r="JN79" s="90">
        <f t="shared" ca="1" si="591"/>
        <v>0</v>
      </c>
      <c r="JO79" s="90">
        <f t="shared" ca="1" si="591"/>
        <v>0</v>
      </c>
      <c r="JP79" s="90">
        <f t="shared" ca="1" si="591"/>
        <v>0</v>
      </c>
      <c r="JQ79" s="90">
        <f t="shared" ref="JA79:JS86" ca="1" si="592">$C79*JQ$4</f>
        <v>0</v>
      </c>
      <c r="JR79" s="90">
        <f t="shared" ca="1" si="592"/>
        <v>0</v>
      </c>
      <c r="JS79" s="90">
        <f t="shared" ca="1" si="592"/>
        <v>0</v>
      </c>
      <c r="JT79" s="92">
        <f t="shared" ca="1" si="505"/>
        <v>119896.14343143457</v>
      </c>
      <c r="JU79" s="90">
        <f t="shared" ref="JU79:KD86" ca="1" si="593">$C79*JU$4</f>
        <v>72383.149260386606</v>
      </c>
      <c r="JV79" s="90">
        <f t="shared" ca="1" si="593"/>
        <v>0</v>
      </c>
      <c r="JW79" s="90">
        <f t="shared" ca="1" si="593"/>
        <v>0</v>
      </c>
      <c r="JX79" s="90">
        <f t="shared" ca="1" si="593"/>
        <v>0</v>
      </c>
      <c r="JY79" s="90">
        <f t="shared" ca="1" si="593"/>
        <v>0</v>
      </c>
      <c r="JZ79" s="90">
        <f t="shared" ca="1" si="593"/>
        <v>0</v>
      </c>
      <c r="KA79" s="90">
        <f t="shared" ca="1" si="593"/>
        <v>0</v>
      </c>
      <c r="KB79" s="90">
        <f t="shared" ca="1" si="593"/>
        <v>0</v>
      </c>
      <c r="KC79" s="90">
        <f t="shared" ca="1" si="593"/>
        <v>0</v>
      </c>
      <c r="KD79" s="90">
        <f t="shared" ca="1" si="593"/>
        <v>0</v>
      </c>
      <c r="KE79" s="90">
        <f t="shared" ref="KE79:KM86" ca="1" si="594">$C79*KE$4</f>
        <v>0</v>
      </c>
      <c r="KF79" s="90">
        <f t="shared" ca="1" si="594"/>
        <v>0</v>
      </c>
      <c r="KG79" s="90">
        <f t="shared" ca="1" si="594"/>
        <v>0</v>
      </c>
      <c r="KH79" s="90">
        <f t="shared" ca="1" si="594"/>
        <v>0</v>
      </c>
      <c r="KI79" s="90">
        <f t="shared" ca="1" si="594"/>
        <v>0</v>
      </c>
      <c r="KJ79" s="90">
        <f t="shared" ca="1" si="594"/>
        <v>0</v>
      </c>
      <c r="KK79" s="90">
        <f t="shared" ca="1" si="594"/>
        <v>0</v>
      </c>
      <c r="KL79" s="90">
        <f t="shared" ca="1" si="594"/>
        <v>0</v>
      </c>
      <c r="KM79" s="90">
        <f t="shared" ca="1" si="594"/>
        <v>13003.45901549591</v>
      </c>
      <c r="KN79" s="90">
        <f t="shared" ref="KN79:KN85" ca="1" si="595">$C79*KN$4</f>
        <v>0</v>
      </c>
      <c r="KO79" s="90">
        <f t="shared" ref="KO79:KX86" ca="1" si="596">$C79*KO$4</f>
        <v>0</v>
      </c>
      <c r="KP79" s="90">
        <f t="shared" ca="1" si="596"/>
        <v>0</v>
      </c>
      <c r="KQ79" s="90">
        <f t="shared" ca="1" si="596"/>
        <v>0</v>
      </c>
      <c r="KR79" s="90">
        <f t="shared" ca="1" si="596"/>
        <v>0</v>
      </c>
      <c r="KS79" s="90">
        <f t="shared" ca="1" si="596"/>
        <v>0</v>
      </c>
      <c r="KT79" s="90">
        <f t="shared" ca="1" si="596"/>
        <v>0</v>
      </c>
      <c r="KU79" s="90">
        <f t="shared" ca="1" si="596"/>
        <v>0</v>
      </c>
      <c r="KV79" s="90">
        <f t="shared" ca="1" si="596"/>
        <v>0</v>
      </c>
      <c r="KW79" s="90">
        <f t="shared" ca="1" si="596"/>
        <v>0</v>
      </c>
      <c r="KX79" s="90">
        <f t="shared" ca="1" si="596"/>
        <v>0</v>
      </c>
      <c r="KY79" s="90">
        <f t="shared" ref="KY79:LJ86" ca="1" si="597">$C79*KY$4</f>
        <v>0</v>
      </c>
      <c r="KZ79" s="90">
        <f t="shared" ca="1" si="597"/>
        <v>0</v>
      </c>
      <c r="LA79" s="90">
        <f t="shared" ca="1" si="597"/>
        <v>0</v>
      </c>
      <c r="LB79" s="90">
        <f t="shared" ca="1" si="597"/>
        <v>11654.130645728743</v>
      </c>
      <c r="LC79" s="90">
        <f t="shared" ca="1" si="597"/>
        <v>0</v>
      </c>
      <c r="LD79" s="90">
        <f t="shared" ca="1" si="597"/>
        <v>0</v>
      </c>
      <c r="LE79" s="90">
        <f t="shared" ca="1" si="597"/>
        <v>0</v>
      </c>
      <c r="LF79" s="90">
        <f t="shared" ca="1" si="597"/>
        <v>0</v>
      </c>
      <c r="LG79" s="90">
        <f t="shared" ca="1" si="597"/>
        <v>22855.4045098233</v>
      </c>
      <c r="LH79" s="90">
        <f t="shared" ca="1" si="597"/>
        <v>0</v>
      </c>
      <c r="LI79" s="90">
        <f t="shared" ca="1" si="597"/>
        <v>0</v>
      </c>
      <c r="LJ79" s="90">
        <f t="shared" ca="1" si="597"/>
        <v>0</v>
      </c>
      <c r="LK79" s="90">
        <f t="shared" ref="LK79:LL85" ca="1" si="598">$C79*LK$4</f>
        <v>0</v>
      </c>
      <c r="LL79" s="90">
        <f t="shared" ca="1" si="598"/>
        <v>0</v>
      </c>
      <c r="LM79" s="92">
        <f t="shared" ca="1" si="67"/>
        <v>90673.018053326494</v>
      </c>
      <c r="LN79" s="90">
        <f t="shared" ref="LN79:LR86" ca="1" si="599">$C79*LN$4</f>
        <v>90673.018053326494</v>
      </c>
      <c r="LO79" s="90">
        <f t="shared" ca="1" si="599"/>
        <v>0</v>
      </c>
      <c r="LP79" s="90">
        <f t="shared" ca="1" si="599"/>
        <v>0</v>
      </c>
      <c r="LQ79" s="90">
        <f t="shared" ca="1" si="599"/>
        <v>0</v>
      </c>
      <c r="LR79" s="90">
        <f t="shared" ca="1" si="599"/>
        <v>0</v>
      </c>
      <c r="LS79" s="92">
        <f t="shared" ca="1" si="68"/>
        <v>43686.816464995856</v>
      </c>
      <c r="LT79" s="90">
        <f t="shared" ref="LT79:MF86" ca="1" si="600">$C79*LT$4</f>
        <v>43686.816464995856</v>
      </c>
      <c r="LU79" s="90">
        <f t="shared" ca="1" si="600"/>
        <v>0</v>
      </c>
      <c r="LV79" s="90">
        <f t="shared" ca="1" si="600"/>
        <v>0</v>
      </c>
      <c r="LW79" s="90">
        <f t="shared" ca="1" si="600"/>
        <v>0</v>
      </c>
      <c r="LX79" s="90">
        <f t="shared" ca="1" si="600"/>
        <v>0</v>
      </c>
      <c r="LY79" s="90">
        <f t="shared" ca="1" si="600"/>
        <v>0</v>
      </c>
      <c r="LZ79" s="90">
        <f t="shared" ca="1" si="600"/>
        <v>0</v>
      </c>
      <c r="MA79" s="90">
        <f t="shared" ca="1" si="600"/>
        <v>0</v>
      </c>
      <c r="MB79" s="90">
        <f t="shared" ca="1" si="600"/>
        <v>0</v>
      </c>
      <c r="MC79" s="90">
        <f t="shared" ca="1" si="600"/>
        <v>0</v>
      </c>
      <c r="MD79" s="90">
        <f t="shared" ca="1" si="600"/>
        <v>0</v>
      </c>
      <c r="ME79" s="90">
        <f t="shared" ca="1" si="600"/>
        <v>0</v>
      </c>
      <c r="MF79" s="90">
        <f t="shared" ca="1" si="600"/>
        <v>0</v>
      </c>
      <c r="MG79" s="92">
        <f t="shared" ca="1" si="69"/>
        <v>49795.76202948967</v>
      </c>
      <c r="MH79" s="90">
        <f t="shared" ref="MH79:MW86" ca="1" si="601">$C79*MH$4</f>
        <v>49795.76202948967</v>
      </c>
      <c r="MI79" s="90">
        <f t="shared" ca="1" si="601"/>
        <v>0</v>
      </c>
      <c r="MJ79" s="90">
        <f t="shared" ca="1" si="601"/>
        <v>0</v>
      </c>
      <c r="MK79" s="90">
        <f t="shared" ca="1" si="601"/>
        <v>0</v>
      </c>
      <c r="ML79" s="90">
        <f t="shared" ca="1" si="601"/>
        <v>0</v>
      </c>
      <c r="MM79" s="90">
        <f t="shared" ca="1" si="601"/>
        <v>0</v>
      </c>
      <c r="MN79" s="90">
        <f t="shared" ca="1" si="601"/>
        <v>0</v>
      </c>
      <c r="MO79" s="90">
        <f t="shared" ca="1" si="601"/>
        <v>0</v>
      </c>
      <c r="MP79" s="90">
        <f t="shared" ca="1" si="601"/>
        <v>0</v>
      </c>
      <c r="MQ79" s="90">
        <f t="shared" ca="1" si="601"/>
        <v>0</v>
      </c>
      <c r="MR79" s="90">
        <f t="shared" ca="1" si="601"/>
        <v>0</v>
      </c>
      <c r="MS79" s="90">
        <f t="shared" ca="1" si="601"/>
        <v>0</v>
      </c>
      <c r="MT79" s="90">
        <f t="shared" ca="1" si="601"/>
        <v>0</v>
      </c>
      <c r="MU79" s="90">
        <f t="shared" ca="1" si="601"/>
        <v>0</v>
      </c>
      <c r="MV79" s="90">
        <f t="shared" ca="1" si="601"/>
        <v>0</v>
      </c>
      <c r="MW79" s="90">
        <f t="shared" ca="1" si="601"/>
        <v>0</v>
      </c>
      <c r="MX79" s="90">
        <f t="shared" ref="MI79:NB86" ca="1" si="602">$C79*MX$4</f>
        <v>0</v>
      </c>
      <c r="MY79" s="90">
        <f t="shared" ca="1" si="602"/>
        <v>0</v>
      </c>
      <c r="MZ79" s="90">
        <f t="shared" ca="1" si="602"/>
        <v>0</v>
      </c>
      <c r="NA79" s="90">
        <f t="shared" ca="1" si="602"/>
        <v>0</v>
      </c>
      <c r="NB79" s="90">
        <f t="shared" ca="1" si="602"/>
        <v>0</v>
      </c>
      <c r="NC79" s="92">
        <f t="shared" ca="1" si="70"/>
        <v>0</v>
      </c>
      <c r="ND79" s="90">
        <f t="shared" ref="ND79:NI86" ca="1" si="603">$C79*ND$4</f>
        <v>0</v>
      </c>
      <c r="NE79" s="90">
        <f t="shared" ca="1" si="603"/>
        <v>0</v>
      </c>
      <c r="NF79" s="90">
        <f t="shared" ca="1" si="603"/>
        <v>0</v>
      </c>
      <c r="NG79" s="90">
        <f t="shared" ca="1" si="603"/>
        <v>0</v>
      </c>
      <c r="NH79" s="90">
        <f t="shared" ca="1" si="603"/>
        <v>0</v>
      </c>
      <c r="NI79" s="90">
        <f t="shared" ca="1" si="603"/>
        <v>0</v>
      </c>
      <c r="NJ79" s="93">
        <f t="shared" ca="1" si="511"/>
        <v>1870353.9600000004</v>
      </c>
      <c r="NK79" s="94">
        <f t="shared" ca="1" si="455"/>
        <v>0</v>
      </c>
    </row>
    <row r="80" spans="1:375" x14ac:dyDescent="0.25">
      <c r="A80" s="67">
        <v>90520</v>
      </c>
      <c r="B80" s="96" t="s">
        <v>570</v>
      </c>
      <c r="C80" s="90">
        <f ca="1">IFERROR(HLOOKUP($A80,Náklady_2018!$D$1:$MN$27,24,FALSE),0)</f>
        <v>0</v>
      </c>
      <c r="D80" s="24"/>
      <c r="E80" s="24"/>
      <c r="F80" s="91" t="str">
        <f>F4</f>
        <v>FTE</v>
      </c>
      <c r="G80" s="92">
        <f t="shared" ca="1" si="58"/>
        <v>0</v>
      </c>
      <c r="H80" s="90">
        <f t="shared" ca="1" si="570"/>
        <v>0</v>
      </c>
      <c r="I80" s="90">
        <f t="shared" ca="1" si="571"/>
        <v>0</v>
      </c>
      <c r="J80" s="90">
        <f t="shared" ca="1" si="571"/>
        <v>0</v>
      </c>
      <c r="K80" s="90">
        <f t="shared" ca="1" si="571"/>
        <v>0</v>
      </c>
      <c r="L80" s="90">
        <f t="shared" ca="1" si="571"/>
        <v>0</v>
      </c>
      <c r="M80" s="90">
        <f t="shared" ca="1" si="571"/>
        <v>0</v>
      </c>
      <c r="N80" s="90">
        <f t="shared" ca="1" si="571"/>
        <v>0</v>
      </c>
      <c r="O80" s="90">
        <f t="shared" ca="1" si="571"/>
        <v>0</v>
      </c>
      <c r="P80" s="90">
        <f t="shared" ca="1" si="571"/>
        <v>0</v>
      </c>
      <c r="Q80" s="90">
        <f t="shared" ca="1" si="571"/>
        <v>0</v>
      </c>
      <c r="R80" s="90">
        <f t="shared" ca="1" si="571"/>
        <v>0</v>
      </c>
      <c r="S80" s="90">
        <f t="shared" ca="1" si="571"/>
        <v>0</v>
      </c>
      <c r="T80" s="90">
        <f t="shared" ca="1" si="571"/>
        <v>0</v>
      </c>
      <c r="U80" s="90">
        <f t="shared" ca="1" si="571"/>
        <v>0</v>
      </c>
      <c r="V80" s="90">
        <f t="shared" ca="1" si="571"/>
        <v>0</v>
      </c>
      <c r="W80" s="90">
        <f t="shared" ca="1" si="571"/>
        <v>0</v>
      </c>
      <c r="X80" s="90">
        <f t="shared" ca="1" si="571"/>
        <v>0</v>
      </c>
      <c r="Y80" s="90">
        <f t="shared" ca="1" si="571"/>
        <v>0</v>
      </c>
      <c r="Z80" s="90">
        <f t="shared" ca="1" si="571"/>
        <v>0</v>
      </c>
      <c r="AA80" s="90">
        <f t="shared" ca="1" si="571"/>
        <v>0</v>
      </c>
      <c r="AB80" s="90">
        <f t="shared" ca="1" si="571"/>
        <v>0</v>
      </c>
      <c r="AC80" s="90">
        <f t="shared" ca="1" si="571"/>
        <v>0</v>
      </c>
      <c r="AD80" s="90">
        <f t="shared" ca="1" si="571"/>
        <v>0</v>
      </c>
      <c r="AE80" s="90">
        <f t="shared" ca="1" si="571"/>
        <v>0</v>
      </c>
      <c r="AF80" s="90">
        <f t="shared" ca="1" si="571"/>
        <v>0</v>
      </c>
      <c r="AG80" s="90">
        <f t="shared" ca="1" si="571"/>
        <v>0</v>
      </c>
      <c r="AH80" s="90">
        <f t="shared" ca="1" si="571"/>
        <v>0</v>
      </c>
      <c r="AI80" s="90">
        <f t="shared" ca="1" si="571"/>
        <v>0</v>
      </c>
      <c r="AJ80" s="90">
        <f t="shared" ca="1" si="571"/>
        <v>0</v>
      </c>
      <c r="AK80" s="90">
        <f t="shared" ca="1" si="571"/>
        <v>0</v>
      </c>
      <c r="AL80" s="90">
        <f t="shared" ca="1" si="571"/>
        <v>0</v>
      </c>
      <c r="AM80" s="90">
        <f t="shared" ca="1" si="571"/>
        <v>0</v>
      </c>
      <c r="AN80" s="90">
        <f t="shared" ca="1" si="571"/>
        <v>0</v>
      </c>
      <c r="AO80" s="90">
        <f t="shared" ca="1" si="571"/>
        <v>0</v>
      </c>
      <c r="AP80" s="90">
        <f t="shared" ca="1" si="571"/>
        <v>0</v>
      </c>
      <c r="AQ80" s="90">
        <f t="shared" ca="1" si="571"/>
        <v>0</v>
      </c>
      <c r="AR80" s="90">
        <f t="shared" ca="1" si="571"/>
        <v>0</v>
      </c>
      <c r="AS80" s="90">
        <f t="shared" ca="1" si="571"/>
        <v>0</v>
      </c>
      <c r="AT80" s="90">
        <f t="shared" ca="1" si="571"/>
        <v>0</v>
      </c>
      <c r="AU80" s="90">
        <f t="shared" ca="1" si="571"/>
        <v>0</v>
      </c>
      <c r="AV80" s="90">
        <f t="shared" ca="1" si="571"/>
        <v>0</v>
      </c>
      <c r="AW80" s="90">
        <f t="shared" ca="1" si="571"/>
        <v>0</v>
      </c>
      <c r="AX80" s="90">
        <f t="shared" ca="1" si="571"/>
        <v>0</v>
      </c>
      <c r="AY80" s="90">
        <f t="shared" ca="1" si="571"/>
        <v>0</v>
      </c>
      <c r="AZ80" s="90">
        <f t="shared" ca="1" si="571"/>
        <v>0</v>
      </c>
      <c r="BA80" s="90">
        <f t="shared" ca="1" si="571"/>
        <v>0</v>
      </c>
      <c r="BB80" s="90">
        <f t="shared" ca="1" si="571"/>
        <v>0</v>
      </c>
      <c r="BC80" s="90">
        <f t="shared" ca="1" si="571"/>
        <v>0</v>
      </c>
      <c r="BD80" s="92">
        <f t="shared" ca="1" si="59"/>
        <v>0</v>
      </c>
      <c r="BE80" s="90">
        <f t="shared" ca="1" si="572"/>
        <v>0</v>
      </c>
      <c r="BF80" s="90">
        <f t="shared" ca="1" si="573"/>
        <v>0</v>
      </c>
      <c r="BG80" s="90">
        <f t="shared" ca="1" si="573"/>
        <v>0</v>
      </c>
      <c r="BH80" s="90">
        <f t="shared" ca="1" si="573"/>
        <v>0</v>
      </c>
      <c r="BI80" s="90">
        <f t="shared" ca="1" si="573"/>
        <v>0</v>
      </c>
      <c r="BJ80" s="90">
        <f t="shared" ca="1" si="573"/>
        <v>0</v>
      </c>
      <c r="BK80" s="90">
        <f t="shared" ca="1" si="573"/>
        <v>0</v>
      </c>
      <c r="BL80" s="90">
        <f t="shared" ca="1" si="573"/>
        <v>0</v>
      </c>
      <c r="BM80" s="90">
        <f t="shared" ca="1" si="573"/>
        <v>0</v>
      </c>
      <c r="BN80" s="90">
        <f t="shared" ca="1" si="573"/>
        <v>0</v>
      </c>
      <c r="BO80" s="90">
        <f t="shared" ca="1" si="573"/>
        <v>0</v>
      </c>
      <c r="BP80" s="90">
        <f t="shared" ca="1" si="573"/>
        <v>0</v>
      </c>
      <c r="BQ80" s="90">
        <f t="shared" ca="1" si="573"/>
        <v>0</v>
      </c>
      <c r="BR80" s="90">
        <f t="shared" ca="1" si="573"/>
        <v>0</v>
      </c>
      <c r="BS80" s="90">
        <f t="shared" ca="1" si="573"/>
        <v>0</v>
      </c>
      <c r="BT80" s="90">
        <f t="shared" ca="1" si="573"/>
        <v>0</v>
      </c>
      <c r="BU80" s="90">
        <f t="shared" ca="1" si="573"/>
        <v>0</v>
      </c>
      <c r="BV80" s="90">
        <f t="shared" ca="1" si="573"/>
        <v>0</v>
      </c>
      <c r="BW80" s="90">
        <f t="shared" ca="1" si="573"/>
        <v>0</v>
      </c>
      <c r="BX80" s="90">
        <f t="shared" ca="1" si="573"/>
        <v>0</v>
      </c>
      <c r="BY80" s="90">
        <f t="shared" ca="1" si="573"/>
        <v>0</v>
      </c>
      <c r="BZ80" s="90">
        <f t="shared" ca="1" si="573"/>
        <v>0</v>
      </c>
      <c r="CA80" s="90">
        <f t="shared" ca="1" si="573"/>
        <v>0</v>
      </c>
      <c r="CB80" s="90">
        <f t="shared" ca="1" si="573"/>
        <v>0</v>
      </c>
      <c r="CC80" s="90">
        <f t="shared" ca="1" si="573"/>
        <v>0</v>
      </c>
      <c r="CD80" s="90">
        <f t="shared" ca="1" si="573"/>
        <v>0</v>
      </c>
      <c r="CE80" s="90">
        <f t="shared" ca="1" si="573"/>
        <v>0</v>
      </c>
      <c r="CF80" s="90">
        <f t="shared" ca="1" si="574"/>
        <v>0</v>
      </c>
      <c r="CG80" s="92">
        <f t="shared" ca="1" si="490"/>
        <v>0</v>
      </c>
      <c r="CH80" s="90">
        <f t="shared" ca="1" si="575"/>
        <v>0</v>
      </c>
      <c r="CI80" s="90">
        <f ca="1">$C80*CI$4</f>
        <v>0</v>
      </c>
      <c r="CJ80" s="90">
        <f t="shared" ca="1" si="576"/>
        <v>0</v>
      </c>
      <c r="CK80" s="90">
        <f t="shared" ca="1" si="576"/>
        <v>0</v>
      </c>
      <c r="CL80" s="90">
        <f t="shared" ca="1" si="576"/>
        <v>0</v>
      </c>
      <c r="CM80" s="90">
        <f t="shared" ca="1" si="576"/>
        <v>0</v>
      </c>
      <c r="CN80" s="90">
        <f t="shared" ca="1" si="576"/>
        <v>0</v>
      </c>
      <c r="CO80" s="90">
        <f t="shared" ca="1" si="576"/>
        <v>0</v>
      </c>
      <c r="CP80" s="90">
        <f t="shared" ca="1" si="576"/>
        <v>0</v>
      </c>
      <c r="CQ80" s="90">
        <f t="shared" ca="1" si="576"/>
        <v>0</v>
      </c>
      <c r="CR80" s="90">
        <f t="shared" ca="1" si="576"/>
        <v>0</v>
      </c>
      <c r="CS80" s="90">
        <f t="shared" ca="1" si="576"/>
        <v>0</v>
      </c>
      <c r="CT80" s="90">
        <f t="shared" ca="1" si="576"/>
        <v>0</v>
      </c>
      <c r="CU80" s="90">
        <f t="shared" ca="1" si="576"/>
        <v>0</v>
      </c>
      <c r="CV80" s="90">
        <f t="shared" ca="1" si="576"/>
        <v>0</v>
      </c>
      <c r="CW80" s="90">
        <f t="shared" ca="1" si="576"/>
        <v>0</v>
      </c>
      <c r="CX80" s="90">
        <f t="shared" ca="1" si="576"/>
        <v>0</v>
      </c>
      <c r="CY80" s="92">
        <f t="shared" ca="1" si="492"/>
        <v>0</v>
      </c>
      <c r="CZ80" s="90">
        <f t="shared" ca="1" si="577"/>
        <v>0</v>
      </c>
      <c r="DA80" s="90">
        <f t="shared" ref="DA80:DO86" ca="1" si="604">$C80*DA$4</f>
        <v>0</v>
      </c>
      <c r="DB80" s="90">
        <f t="shared" ca="1" si="604"/>
        <v>0</v>
      </c>
      <c r="DC80" s="90">
        <f t="shared" ca="1" si="604"/>
        <v>0</v>
      </c>
      <c r="DD80" s="90">
        <f t="shared" ca="1" si="604"/>
        <v>0</v>
      </c>
      <c r="DE80" s="90">
        <f t="shared" ca="1" si="604"/>
        <v>0</v>
      </c>
      <c r="DF80" s="90">
        <f t="shared" ca="1" si="604"/>
        <v>0</v>
      </c>
      <c r="DG80" s="90">
        <f t="shared" ca="1" si="604"/>
        <v>0</v>
      </c>
      <c r="DH80" s="90">
        <f t="shared" ca="1" si="604"/>
        <v>0</v>
      </c>
      <c r="DI80" s="90">
        <f t="shared" ca="1" si="604"/>
        <v>0</v>
      </c>
      <c r="DJ80" s="90">
        <f t="shared" ca="1" si="604"/>
        <v>0</v>
      </c>
      <c r="DK80" s="90">
        <f t="shared" ca="1" si="604"/>
        <v>0</v>
      </c>
      <c r="DL80" s="90">
        <f t="shared" ca="1" si="604"/>
        <v>0</v>
      </c>
      <c r="DM80" s="90">
        <f t="shared" ca="1" si="604"/>
        <v>0</v>
      </c>
      <c r="DN80" s="90">
        <f t="shared" ca="1" si="604"/>
        <v>0</v>
      </c>
      <c r="DO80" s="90">
        <f t="shared" ca="1" si="604"/>
        <v>0</v>
      </c>
      <c r="DP80" s="90">
        <f t="shared" ca="1" si="578"/>
        <v>0</v>
      </c>
      <c r="DQ80" s="90">
        <f t="shared" ca="1" si="578"/>
        <v>0</v>
      </c>
      <c r="DR80" s="90">
        <f t="shared" ca="1" si="578"/>
        <v>0</v>
      </c>
      <c r="DS80" s="90">
        <f t="shared" ca="1" si="578"/>
        <v>0</v>
      </c>
      <c r="DT80" s="90">
        <f t="shared" ca="1" si="578"/>
        <v>0</v>
      </c>
      <c r="DU80" s="90">
        <f t="shared" ca="1" si="578"/>
        <v>0</v>
      </c>
      <c r="DV80" s="92">
        <f t="shared" ca="1" si="60"/>
        <v>0</v>
      </c>
      <c r="DW80" s="90">
        <f t="shared" ca="1" si="579"/>
        <v>0</v>
      </c>
      <c r="DX80" s="90">
        <f t="shared" ca="1" si="579"/>
        <v>0</v>
      </c>
      <c r="DY80" s="90">
        <f t="shared" ca="1" si="579"/>
        <v>0</v>
      </c>
      <c r="DZ80" s="90">
        <f t="shared" ca="1" si="579"/>
        <v>0</v>
      </c>
      <c r="EA80" s="90">
        <f t="shared" ca="1" si="579"/>
        <v>0</v>
      </c>
      <c r="EB80" s="92">
        <f t="shared" ca="1" si="61"/>
        <v>0</v>
      </c>
      <c r="EC80" s="90">
        <f t="shared" ca="1" si="580"/>
        <v>0</v>
      </c>
      <c r="ED80" s="90">
        <f t="shared" ca="1" si="581"/>
        <v>0</v>
      </c>
      <c r="EE80" s="90">
        <f t="shared" ca="1" si="581"/>
        <v>0</v>
      </c>
      <c r="EF80" s="90">
        <f t="shared" ca="1" si="581"/>
        <v>0</v>
      </c>
      <c r="EG80" s="90">
        <f t="shared" ca="1" si="581"/>
        <v>0</v>
      </c>
      <c r="EH80" s="90">
        <f t="shared" ca="1" si="581"/>
        <v>0</v>
      </c>
      <c r="EI80" s="90">
        <f t="shared" ca="1" si="581"/>
        <v>0</v>
      </c>
      <c r="EJ80" s="90">
        <f t="shared" ca="1" si="581"/>
        <v>0</v>
      </c>
      <c r="EK80" s="90">
        <f t="shared" ca="1" si="581"/>
        <v>0</v>
      </c>
      <c r="EL80" s="90">
        <f t="shared" ca="1" si="581"/>
        <v>0</v>
      </c>
      <c r="EM80" s="90">
        <f t="shared" ca="1" si="581"/>
        <v>0</v>
      </c>
      <c r="EN80" s="90">
        <f t="shared" ca="1" si="581"/>
        <v>0</v>
      </c>
      <c r="EO80" s="90">
        <f t="shared" ca="1" si="581"/>
        <v>0</v>
      </c>
      <c r="EP80" s="90">
        <f t="shared" ca="1" si="581"/>
        <v>0</v>
      </c>
      <c r="EQ80" s="90">
        <f t="shared" ca="1" si="581"/>
        <v>0</v>
      </c>
      <c r="ER80" s="90">
        <f t="shared" ca="1" si="581"/>
        <v>0</v>
      </c>
      <c r="ES80" s="90">
        <f t="shared" ca="1" si="581"/>
        <v>0</v>
      </c>
      <c r="ET80" s="90">
        <f t="shared" ca="1" si="581"/>
        <v>0</v>
      </c>
      <c r="EU80" s="90">
        <f t="shared" ca="1" si="581"/>
        <v>0</v>
      </c>
      <c r="EV80" s="90">
        <f t="shared" ca="1" si="581"/>
        <v>0</v>
      </c>
      <c r="EW80" s="90">
        <f t="shared" ca="1" si="581"/>
        <v>0</v>
      </c>
      <c r="EX80" s="90">
        <f t="shared" ca="1" si="581"/>
        <v>0</v>
      </c>
      <c r="EY80" s="90">
        <f t="shared" ca="1" si="581"/>
        <v>0</v>
      </c>
      <c r="EZ80" s="90">
        <f t="shared" ca="1" si="581"/>
        <v>0</v>
      </c>
      <c r="FA80" s="90">
        <f t="shared" ca="1" si="581"/>
        <v>0</v>
      </c>
      <c r="FB80" s="90">
        <f t="shared" ca="1" si="581"/>
        <v>0</v>
      </c>
      <c r="FC80" s="90">
        <f t="shared" ca="1" si="581"/>
        <v>0</v>
      </c>
      <c r="FD80" s="90">
        <f t="shared" ca="1" si="581"/>
        <v>0</v>
      </c>
      <c r="FE80" s="92">
        <f t="shared" ca="1" si="62"/>
        <v>0</v>
      </c>
      <c r="FF80" s="90">
        <f t="shared" ca="1" si="582"/>
        <v>0</v>
      </c>
      <c r="FG80" s="90">
        <f t="shared" ca="1" si="582"/>
        <v>0</v>
      </c>
      <c r="FH80" s="90">
        <f t="shared" ca="1" si="582"/>
        <v>0</v>
      </c>
      <c r="FI80" s="90">
        <f t="shared" ca="1" si="582"/>
        <v>0</v>
      </c>
      <c r="FJ80" s="90">
        <f t="shared" ca="1" si="582"/>
        <v>0</v>
      </c>
      <c r="FK80" s="90">
        <f t="shared" ca="1" si="582"/>
        <v>0</v>
      </c>
      <c r="FL80" s="90">
        <f t="shared" ca="1" si="582"/>
        <v>0</v>
      </c>
      <c r="FM80" s="90">
        <f t="shared" ca="1" si="582"/>
        <v>0</v>
      </c>
      <c r="FN80" s="90">
        <f t="shared" ca="1" si="582"/>
        <v>0</v>
      </c>
      <c r="FO80" s="90">
        <f t="shared" ca="1" si="582"/>
        <v>0</v>
      </c>
      <c r="FP80" s="90">
        <f t="shared" ca="1" si="582"/>
        <v>0</v>
      </c>
      <c r="FQ80" s="90">
        <f t="shared" ca="1" si="582"/>
        <v>0</v>
      </c>
      <c r="FR80" s="90">
        <f t="shared" ca="1" si="582"/>
        <v>0</v>
      </c>
      <c r="FS80" s="90">
        <f t="shared" ca="1" si="582"/>
        <v>0</v>
      </c>
      <c r="FT80" s="90">
        <f t="shared" ca="1" si="583"/>
        <v>0</v>
      </c>
      <c r="FU80" s="90">
        <f t="shared" ca="1" si="583"/>
        <v>0</v>
      </c>
      <c r="FV80" s="90">
        <f t="shared" ca="1" si="583"/>
        <v>0</v>
      </c>
      <c r="FW80" s="92">
        <f t="shared" ca="1" si="63"/>
        <v>0</v>
      </c>
      <c r="FX80" s="90">
        <f t="shared" ca="1" si="584"/>
        <v>0</v>
      </c>
      <c r="FY80" s="90">
        <f t="shared" ca="1" si="585"/>
        <v>0</v>
      </c>
      <c r="FZ80" s="90">
        <f t="shared" ca="1" si="585"/>
        <v>0</v>
      </c>
      <c r="GA80" s="90">
        <f t="shared" ca="1" si="585"/>
        <v>0</v>
      </c>
      <c r="GB80" s="90">
        <f t="shared" ca="1" si="585"/>
        <v>0</v>
      </c>
      <c r="GC80" s="90">
        <f t="shared" ca="1" si="585"/>
        <v>0</v>
      </c>
      <c r="GD80" s="90">
        <f t="shared" ca="1" si="585"/>
        <v>0</v>
      </c>
      <c r="GE80" s="90">
        <f t="shared" ca="1" si="585"/>
        <v>0</v>
      </c>
      <c r="GF80" s="90">
        <f t="shared" ca="1" si="585"/>
        <v>0</v>
      </c>
      <c r="GG80" s="90">
        <f t="shared" ca="1" si="585"/>
        <v>0</v>
      </c>
      <c r="GH80" s="90">
        <f t="shared" ca="1" si="585"/>
        <v>0</v>
      </c>
      <c r="GI80" s="90">
        <f t="shared" ca="1" si="585"/>
        <v>0</v>
      </c>
      <c r="GJ80" s="90">
        <f t="shared" ca="1" si="585"/>
        <v>0</v>
      </c>
      <c r="GK80" s="90">
        <f t="shared" ca="1" si="585"/>
        <v>0</v>
      </c>
      <c r="GL80" s="90">
        <f t="shared" ca="1" si="585"/>
        <v>0</v>
      </c>
      <c r="GM80" s="90">
        <f t="shared" ca="1" si="585"/>
        <v>0</v>
      </c>
      <c r="GN80" s="90">
        <f t="shared" ca="1" si="585"/>
        <v>0</v>
      </c>
      <c r="GO80" s="90">
        <f t="shared" ca="1" si="585"/>
        <v>0</v>
      </c>
      <c r="GP80" s="90">
        <f t="shared" ca="1" si="585"/>
        <v>0</v>
      </c>
      <c r="GQ80" s="90">
        <f t="shared" ca="1" si="585"/>
        <v>0</v>
      </c>
      <c r="GR80" s="90">
        <f t="shared" ca="1" si="585"/>
        <v>0</v>
      </c>
      <c r="GS80" s="92">
        <f t="shared" ca="1" si="64"/>
        <v>0</v>
      </c>
      <c r="GT80" s="90">
        <f t="shared" ca="1" si="586"/>
        <v>0</v>
      </c>
      <c r="GU80" s="90">
        <f t="shared" ca="1" si="586"/>
        <v>0</v>
      </c>
      <c r="GV80" s="90">
        <f t="shared" ca="1" si="586"/>
        <v>0</v>
      </c>
      <c r="GW80" s="90">
        <f t="shared" ca="1" si="586"/>
        <v>0</v>
      </c>
      <c r="GX80" s="90">
        <f t="shared" ca="1" si="586"/>
        <v>0</v>
      </c>
      <c r="GY80" s="90">
        <f t="shared" ca="1" si="586"/>
        <v>0</v>
      </c>
      <c r="GZ80" s="90">
        <f t="shared" ca="1" si="586"/>
        <v>0</v>
      </c>
      <c r="HA80" s="90">
        <f t="shared" ca="1" si="586"/>
        <v>0</v>
      </c>
      <c r="HB80" s="90">
        <f t="shared" ca="1" si="586"/>
        <v>0</v>
      </c>
      <c r="HC80" s="90">
        <f t="shared" ca="1" si="586"/>
        <v>0</v>
      </c>
      <c r="HD80" s="90">
        <f t="shared" ca="1" si="586"/>
        <v>0</v>
      </c>
      <c r="HE80" s="92">
        <f t="shared" ca="1" si="65"/>
        <v>0</v>
      </c>
      <c r="HF80" s="90">
        <f t="shared" ca="1" si="587"/>
        <v>0</v>
      </c>
      <c r="HG80" s="90">
        <f t="shared" ca="1" si="587"/>
        <v>0</v>
      </c>
      <c r="HH80" s="90">
        <f t="shared" ca="1" si="587"/>
        <v>0</v>
      </c>
      <c r="HI80" s="90">
        <f t="shared" ca="1" si="587"/>
        <v>0</v>
      </c>
      <c r="HJ80" s="90">
        <f t="shared" ca="1" si="587"/>
        <v>0</v>
      </c>
      <c r="HK80" s="90">
        <f t="shared" ca="1" si="587"/>
        <v>0</v>
      </c>
      <c r="HL80" s="90">
        <f t="shared" ca="1" si="587"/>
        <v>0</v>
      </c>
      <c r="HM80" s="90">
        <f t="shared" ca="1" si="587"/>
        <v>0</v>
      </c>
      <c r="HN80" s="90">
        <f t="shared" ca="1" si="587"/>
        <v>0</v>
      </c>
      <c r="HO80" s="90">
        <f t="shared" ca="1" si="587"/>
        <v>0</v>
      </c>
      <c r="HP80" s="90">
        <f t="shared" ca="1" si="587"/>
        <v>0</v>
      </c>
      <c r="HQ80" s="90">
        <f t="shared" ca="1" si="587"/>
        <v>0</v>
      </c>
      <c r="HR80" s="90">
        <f t="shared" ca="1" si="587"/>
        <v>0</v>
      </c>
      <c r="HS80" s="90">
        <f t="shared" ca="1" si="587"/>
        <v>0</v>
      </c>
      <c r="HT80" s="90">
        <f t="shared" ca="1" si="587"/>
        <v>0</v>
      </c>
      <c r="HU80" s="90">
        <f t="shared" ca="1" si="587"/>
        <v>0</v>
      </c>
      <c r="HV80" s="92">
        <f t="shared" ca="1" si="66"/>
        <v>0</v>
      </c>
      <c r="HW80" s="90">
        <f t="shared" ca="1" si="588"/>
        <v>0</v>
      </c>
      <c r="HX80" s="90">
        <f t="shared" ca="1" si="588"/>
        <v>0</v>
      </c>
      <c r="HY80" s="90">
        <f t="shared" ca="1" si="588"/>
        <v>0</v>
      </c>
      <c r="HZ80" s="90">
        <f t="shared" ca="1" si="588"/>
        <v>0</v>
      </c>
      <c r="IA80" s="90">
        <f t="shared" ca="1" si="588"/>
        <v>0</v>
      </c>
      <c r="IB80" s="90">
        <f t="shared" ca="1" si="588"/>
        <v>0</v>
      </c>
      <c r="IC80" s="90">
        <f t="shared" ca="1" si="588"/>
        <v>0</v>
      </c>
      <c r="ID80" s="90">
        <f t="shared" ca="1" si="588"/>
        <v>0</v>
      </c>
      <c r="IE80" s="90">
        <f t="shared" ca="1" si="588"/>
        <v>0</v>
      </c>
      <c r="IF80" s="92">
        <f t="shared" ca="1" si="501"/>
        <v>0</v>
      </c>
      <c r="IG80" s="90">
        <f t="shared" ca="1" si="589"/>
        <v>0</v>
      </c>
      <c r="IH80" s="90">
        <f t="shared" ref="IH80:IV86" ca="1" si="605">$C80*IH$4</f>
        <v>0</v>
      </c>
      <c r="II80" s="90">
        <f t="shared" ca="1" si="605"/>
        <v>0</v>
      </c>
      <c r="IJ80" s="90">
        <f t="shared" ca="1" si="605"/>
        <v>0</v>
      </c>
      <c r="IK80" s="90">
        <f t="shared" ca="1" si="605"/>
        <v>0</v>
      </c>
      <c r="IL80" s="90">
        <f t="shared" ca="1" si="605"/>
        <v>0</v>
      </c>
      <c r="IM80" s="90">
        <f t="shared" ca="1" si="605"/>
        <v>0</v>
      </c>
      <c r="IN80" s="90">
        <f t="shared" ca="1" si="605"/>
        <v>0</v>
      </c>
      <c r="IO80" s="90">
        <f t="shared" ca="1" si="605"/>
        <v>0</v>
      </c>
      <c r="IP80" s="90">
        <f t="shared" ca="1" si="605"/>
        <v>0</v>
      </c>
      <c r="IQ80" s="90">
        <f t="shared" ca="1" si="605"/>
        <v>0</v>
      </c>
      <c r="IR80" s="90">
        <f t="shared" ca="1" si="605"/>
        <v>0</v>
      </c>
      <c r="IS80" s="90">
        <f t="shared" ca="1" si="605"/>
        <v>0</v>
      </c>
      <c r="IT80" s="90">
        <f t="shared" ca="1" si="605"/>
        <v>0</v>
      </c>
      <c r="IU80" s="90">
        <f t="shared" ca="1" si="605"/>
        <v>0</v>
      </c>
      <c r="IV80" s="90">
        <f t="shared" ca="1" si="605"/>
        <v>0</v>
      </c>
      <c r="IW80" s="90">
        <f t="shared" ca="1" si="590"/>
        <v>0</v>
      </c>
      <c r="IX80" s="90">
        <f t="shared" ca="1" si="590"/>
        <v>0</v>
      </c>
      <c r="IY80" s="92">
        <f t="shared" ca="1" si="503"/>
        <v>0</v>
      </c>
      <c r="IZ80" s="90">
        <f t="shared" ca="1" si="591"/>
        <v>0</v>
      </c>
      <c r="JA80" s="90">
        <f t="shared" ca="1" si="592"/>
        <v>0</v>
      </c>
      <c r="JB80" s="90">
        <f t="shared" ca="1" si="592"/>
        <v>0</v>
      </c>
      <c r="JC80" s="90">
        <f t="shared" ca="1" si="592"/>
        <v>0</v>
      </c>
      <c r="JD80" s="90">
        <f t="shared" ca="1" si="592"/>
        <v>0</v>
      </c>
      <c r="JE80" s="90">
        <f t="shared" ca="1" si="592"/>
        <v>0</v>
      </c>
      <c r="JF80" s="90">
        <f t="shared" ca="1" si="592"/>
        <v>0</v>
      </c>
      <c r="JG80" s="90">
        <f t="shared" ca="1" si="592"/>
        <v>0</v>
      </c>
      <c r="JH80" s="90">
        <f t="shared" ca="1" si="592"/>
        <v>0</v>
      </c>
      <c r="JI80" s="90">
        <f t="shared" ca="1" si="592"/>
        <v>0</v>
      </c>
      <c r="JJ80" s="90">
        <f t="shared" ca="1" si="592"/>
        <v>0</v>
      </c>
      <c r="JK80" s="90">
        <f t="shared" ca="1" si="592"/>
        <v>0</v>
      </c>
      <c r="JL80" s="90">
        <f t="shared" ca="1" si="592"/>
        <v>0</v>
      </c>
      <c r="JM80" s="90">
        <f t="shared" ca="1" si="592"/>
        <v>0</v>
      </c>
      <c r="JN80" s="90">
        <f t="shared" ca="1" si="592"/>
        <v>0</v>
      </c>
      <c r="JO80" s="90">
        <f t="shared" ca="1" si="592"/>
        <v>0</v>
      </c>
      <c r="JP80" s="90">
        <f t="shared" ca="1" si="592"/>
        <v>0</v>
      </c>
      <c r="JQ80" s="90">
        <f t="shared" ca="1" si="592"/>
        <v>0</v>
      </c>
      <c r="JR80" s="90">
        <f t="shared" ca="1" si="592"/>
        <v>0</v>
      </c>
      <c r="JS80" s="90">
        <f t="shared" ca="1" si="592"/>
        <v>0</v>
      </c>
      <c r="JT80" s="92">
        <f t="shared" ca="1" si="505"/>
        <v>0</v>
      </c>
      <c r="JU80" s="90">
        <f t="shared" ca="1" si="593"/>
        <v>0</v>
      </c>
      <c r="JV80" s="90">
        <f t="shared" ca="1" si="593"/>
        <v>0</v>
      </c>
      <c r="JW80" s="90">
        <f t="shared" ca="1" si="593"/>
        <v>0</v>
      </c>
      <c r="JX80" s="90">
        <f t="shared" ca="1" si="593"/>
        <v>0</v>
      </c>
      <c r="JY80" s="90">
        <f t="shared" ca="1" si="593"/>
        <v>0</v>
      </c>
      <c r="JZ80" s="90">
        <f t="shared" ca="1" si="593"/>
        <v>0</v>
      </c>
      <c r="KA80" s="90">
        <f t="shared" ca="1" si="593"/>
        <v>0</v>
      </c>
      <c r="KB80" s="90">
        <f t="shared" ca="1" si="593"/>
        <v>0</v>
      </c>
      <c r="KC80" s="90">
        <f t="shared" ca="1" si="593"/>
        <v>0</v>
      </c>
      <c r="KD80" s="90">
        <f t="shared" ca="1" si="593"/>
        <v>0</v>
      </c>
      <c r="KE80" s="90">
        <f t="shared" ca="1" si="594"/>
        <v>0</v>
      </c>
      <c r="KF80" s="90">
        <f t="shared" ca="1" si="594"/>
        <v>0</v>
      </c>
      <c r="KG80" s="90">
        <f t="shared" ca="1" si="594"/>
        <v>0</v>
      </c>
      <c r="KH80" s="90">
        <f t="shared" ca="1" si="594"/>
        <v>0</v>
      </c>
      <c r="KI80" s="90">
        <f t="shared" ca="1" si="594"/>
        <v>0</v>
      </c>
      <c r="KJ80" s="90">
        <f t="shared" ca="1" si="594"/>
        <v>0</v>
      </c>
      <c r="KK80" s="90">
        <f t="shared" ca="1" si="594"/>
        <v>0</v>
      </c>
      <c r="KL80" s="90">
        <f t="shared" ca="1" si="594"/>
        <v>0</v>
      </c>
      <c r="KM80" s="90">
        <f t="shared" ca="1" si="594"/>
        <v>0</v>
      </c>
      <c r="KN80" s="90">
        <f t="shared" ca="1" si="595"/>
        <v>0</v>
      </c>
      <c r="KO80" s="90">
        <f t="shared" ca="1" si="596"/>
        <v>0</v>
      </c>
      <c r="KP80" s="90">
        <f t="shared" ca="1" si="596"/>
        <v>0</v>
      </c>
      <c r="KQ80" s="90">
        <f t="shared" ca="1" si="596"/>
        <v>0</v>
      </c>
      <c r="KR80" s="90">
        <f t="shared" ca="1" si="596"/>
        <v>0</v>
      </c>
      <c r="KS80" s="90">
        <f t="shared" ca="1" si="596"/>
        <v>0</v>
      </c>
      <c r="KT80" s="90">
        <f t="shared" ca="1" si="596"/>
        <v>0</v>
      </c>
      <c r="KU80" s="90">
        <f t="shared" ca="1" si="596"/>
        <v>0</v>
      </c>
      <c r="KV80" s="90">
        <f t="shared" ca="1" si="596"/>
        <v>0</v>
      </c>
      <c r="KW80" s="90">
        <f t="shared" ca="1" si="596"/>
        <v>0</v>
      </c>
      <c r="KX80" s="90">
        <f t="shared" ca="1" si="596"/>
        <v>0</v>
      </c>
      <c r="KY80" s="90">
        <f t="shared" ca="1" si="597"/>
        <v>0</v>
      </c>
      <c r="KZ80" s="90">
        <f t="shared" ca="1" si="597"/>
        <v>0</v>
      </c>
      <c r="LA80" s="90">
        <f t="shared" ca="1" si="597"/>
        <v>0</v>
      </c>
      <c r="LB80" s="90">
        <f t="shared" ca="1" si="597"/>
        <v>0</v>
      </c>
      <c r="LC80" s="90">
        <f t="shared" ca="1" si="597"/>
        <v>0</v>
      </c>
      <c r="LD80" s="90">
        <f t="shared" ca="1" si="597"/>
        <v>0</v>
      </c>
      <c r="LE80" s="90">
        <f t="shared" ca="1" si="597"/>
        <v>0</v>
      </c>
      <c r="LF80" s="90">
        <f t="shared" ca="1" si="597"/>
        <v>0</v>
      </c>
      <c r="LG80" s="90">
        <f t="shared" ca="1" si="597"/>
        <v>0</v>
      </c>
      <c r="LH80" s="90">
        <f t="shared" ca="1" si="597"/>
        <v>0</v>
      </c>
      <c r="LI80" s="90">
        <f t="shared" ca="1" si="597"/>
        <v>0</v>
      </c>
      <c r="LJ80" s="90">
        <f t="shared" ca="1" si="597"/>
        <v>0</v>
      </c>
      <c r="LK80" s="90">
        <f t="shared" ca="1" si="598"/>
        <v>0</v>
      </c>
      <c r="LL80" s="90">
        <f t="shared" ca="1" si="598"/>
        <v>0</v>
      </c>
      <c r="LM80" s="92">
        <f t="shared" ca="1" si="67"/>
        <v>0</v>
      </c>
      <c r="LN80" s="90">
        <f t="shared" ca="1" si="599"/>
        <v>0</v>
      </c>
      <c r="LO80" s="90">
        <f t="shared" ca="1" si="599"/>
        <v>0</v>
      </c>
      <c r="LP80" s="90">
        <f t="shared" ca="1" si="599"/>
        <v>0</v>
      </c>
      <c r="LQ80" s="90">
        <f t="shared" ca="1" si="599"/>
        <v>0</v>
      </c>
      <c r="LR80" s="90">
        <f t="shared" ca="1" si="599"/>
        <v>0</v>
      </c>
      <c r="LS80" s="92">
        <f t="shared" ca="1" si="68"/>
        <v>0</v>
      </c>
      <c r="LT80" s="90">
        <f t="shared" ca="1" si="600"/>
        <v>0</v>
      </c>
      <c r="LU80" s="90">
        <f t="shared" ca="1" si="600"/>
        <v>0</v>
      </c>
      <c r="LV80" s="90">
        <f t="shared" ca="1" si="600"/>
        <v>0</v>
      </c>
      <c r="LW80" s="90">
        <f t="shared" ca="1" si="600"/>
        <v>0</v>
      </c>
      <c r="LX80" s="90">
        <f t="shared" ca="1" si="600"/>
        <v>0</v>
      </c>
      <c r="LY80" s="90">
        <f t="shared" ca="1" si="600"/>
        <v>0</v>
      </c>
      <c r="LZ80" s="90">
        <f t="shared" ca="1" si="600"/>
        <v>0</v>
      </c>
      <c r="MA80" s="90">
        <f t="shared" ca="1" si="600"/>
        <v>0</v>
      </c>
      <c r="MB80" s="90">
        <f t="shared" ca="1" si="600"/>
        <v>0</v>
      </c>
      <c r="MC80" s="90">
        <f t="shared" ca="1" si="600"/>
        <v>0</v>
      </c>
      <c r="MD80" s="90">
        <f t="shared" ca="1" si="600"/>
        <v>0</v>
      </c>
      <c r="ME80" s="90">
        <f t="shared" ca="1" si="600"/>
        <v>0</v>
      </c>
      <c r="MF80" s="90">
        <f t="shared" ca="1" si="600"/>
        <v>0</v>
      </c>
      <c r="MG80" s="92">
        <f t="shared" ca="1" si="69"/>
        <v>0</v>
      </c>
      <c r="MH80" s="90">
        <f t="shared" ca="1" si="601"/>
        <v>0</v>
      </c>
      <c r="MI80" s="90">
        <f t="shared" ca="1" si="602"/>
        <v>0</v>
      </c>
      <c r="MJ80" s="90">
        <f t="shared" ca="1" si="602"/>
        <v>0</v>
      </c>
      <c r="MK80" s="90">
        <f t="shared" ca="1" si="602"/>
        <v>0</v>
      </c>
      <c r="ML80" s="90">
        <f t="shared" ca="1" si="602"/>
        <v>0</v>
      </c>
      <c r="MM80" s="90">
        <f t="shared" ca="1" si="602"/>
        <v>0</v>
      </c>
      <c r="MN80" s="90">
        <f t="shared" ca="1" si="602"/>
        <v>0</v>
      </c>
      <c r="MO80" s="90">
        <f t="shared" ca="1" si="602"/>
        <v>0</v>
      </c>
      <c r="MP80" s="90">
        <f t="shared" ca="1" si="602"/>
        <v>0</v>
      </c>
      <c r="MQ80" s="90">
        <f t="shared" ca="1" si="602"/>
        <v>0</v>
      </c>
      <c r="MR80" s="90">
        <f t="shared" ca="1" si="602"/>
        <v>0</v>
      </c>
      <c r="MS80" s="90">
        <f t="shared" ca="1" si="602"/>
        <v>0</v>
      </c>
      <c r="MT80" s="90">
        <f t="shared" ca="1" si="602"/>
        <v>0</v>
      </c>
      <c r="MU80" s="90">
        <f t="shared" ca="1" si="602"/>
        <v>0</v>
      </c>
      <c r="MV80" s="90">
        <f t="shared" ca="1" si="602"/>
        <v>0</v>
      </c>
      <c r="MW80" s="90">
        <f t="shared" ca="1" si="602"/>
        <v>0</v>
      </c>
      <c r="MX80" s="90">
        <f t="shared" ca="1" si="602"/>
        <v>0</v>
      </c>
      <c r="MY80" s="90">
        <f t="shared" ca="1" si="602"/>
        <v>0</v>
      </c>
      <c r="MZ80" s="90">
        <f t="shared" ca="1" si="602"/>
        <v>0</v>
      </c>
      <c r="NA80" s="90">
        <f t="shared" ca="1" si="602"/>
        <v>0</v>
      </c>
      <c r="NB80" s="90">
        <f t="shared" ca="1" si="602"/>
        <v>0</v>
      </c>
      <c r="NC80" s="92">
        <f t="shared" ca="1" si="70"/>
        <v>0</v>
      </c>
      <c r="ND80" s="90">
        <f t="shared" ca="1" si="603"/>
        <v>0</v>
      </c>
      <c r="NE80" s="90">
        <f t="shared" ca="1" si="603"/>
        <v>0</v>
      </c>
      <c r="NF80" s="90">
        <f t="shared" ca="1" si="603"/>
        <v>0</v>
      </c>
      <c r="NG80" s="90">
        <f t="shared" ca="1" si="603"/>
        <v>0</v>
      </c>
      <c r="NH80" s="90">
        <f t="shared" ca="1" si="603"/>
        <v>0</v>
      </c>
      <c r="NI80" s="90">
        <f t="shared" ca="1" si="603"/>
        <v>0</v>
      </c>
      <c r="NJ80" s="93">
        <f t="shared" ca="1" si="511"/>
        <v>0</v>
      </c>
      <c r="NK80" s="94">
        <f t="shared" ca="1" si="455"/>
        <v>0</v>
      </c>
    </row>
    <row r="81" spans="1:375" x14ac:dyDescent="0.25">
      <c r="A81" s="67">
        <v>90521</v>
      </c>
      <c r="B81" s="96" t="s">
        <v>16</v>
      </c>
      <c r="C81" s="90">
        <f ca="1">IFERROR(HLOOKUP($A81,Náklady_2018!$D$1:$MN$27,24,FALSE),0)</f>
        <v>1030.410000000149</v>
      </c>
      <c r="D81" s="24"/>
      <c r="E81" s="24"/>
      <c r="F81" s="91" t="str">
        <f>F4</f>
        <v>FTE</v>
      </c>
      <c r="G81" s="92">
        <f t="shared" ca="1" si="58"/>
        <v>99.702971795088942</v>
      </c>
      <c r="H81" s="90">
        <f t="shared" ca="1" si="570"/>
        <v>0</v>
      </c>
      <c r="I81" s="90">
        <f t="shared" ca="1" si="571"/>
        <v>0</v>
      </c>
      <c r="J81" s="90">
        <f t="shared" ca="1" si="571"/>
        <v>6.5324743546675066</v>
      </c>
      <c r="K81" s="90">
        <f t="shared" ca="1" si="571"/>
        <v>0</v>
      </c>
      <c r="L81" s="90">
        <f t="shared" ca="1" si="571"/>
        <v>0</v>
      </c>
      <c r="M81" s="90">
        <f t="shared" ca="1" si="571"/>
        <v>0</v>
      </c>
      <c r="N81" s="90">
        <f t="shared" ca="1" si="571"/>
        <v>9.4957635786865922</v>
      </c>
      <c r="O81" s="90">
        <f t="shared" ca="1" si="571"/>
        <v>0</v>
      </c>
      <c r="P81" s="90">
        <f t="shared" ca="1" si="571"/>
        <v>0</v>
      </c>
      <c r="Q81" s="90">
        <f t="shared" ca="1" si="571"/>
        <v>0</v>
      </c>
      <c r="R81" s="90">
        <f t="shared" ca="1" si="571"/>
        <v>0</v>
      </c>
      <c r="S81" s="90">
        <f t="shared" ca="1" si="571"/>
        <v>6.9805318318387783</v>
      </c>
      <c r="T81" s="90">
        <f t="shared" ca="1" si="571"/>
        <v>0</v>
      </c>
      <c r="U81" s="90">
        <f t="shared" ca="1" si="571"/>
        <v>0</v>
      </c>
      <c r="V81" s="90">
        <f t="shared" ca="1" si="571"/>
        <v>4.7504275704635885</v>
      </c>
      <c r="W81" s="90">
        <f t="shared" ca="1" si="571"/>
        <v>8.3297958255931732</v>
      </c>
      <c r="X81" s="90">
        <f t="shared" ca="1" si="571"/>
        <v>0</v>
      </c>
      <c r="Y81" s="90">
        <f t="shared" ca="1" si="571"/>
        <v>0</v>
      </c>
      <c r="Z81" s="90">
        <f t="shared" ca="1" si="571"/>
        <v>0</v>
      </c>
      <c r="AA81" s="90">
        <f t="shared" ca="1" si="571"/>
        <v>7.8766467861813201</v>
      </c>
      <c r="AB81" s="90">
        <f t="shared" ca="1" si="571"/>
        <v>0</v>
      </c>
      <c r="AC81" s="90">
        <f t="shared" ca="1" si="571"/>
        <v>0</v>
      </c>
      <c r="AD81" s="90">
        <f t="shared" ca="1" si="571"/>
        <v>44.815930841608257</v>
      </c>
      <c r="AE81" s="90">
        <f t="shared" ca="1" si="571"/>
        <v>0</v>
      </c>
      <c r="AF81" s="90">
        <f t="shared" ca="1" si="571"/>
        <v>0</v>
      </c>
      <c r="AG81" s="90">
        <f t="shared" ca="1" si="571"/>
        <v>0</v>
      </c>
      <c r="AH81" s="90">
        <f t="shared" ca="1" si="571"/>
        <v>0</v>
      </c>
      <c r="AI81" s="90">
        <f t="shared" ca="1" si="571"/>
        <v>0</v>
      </c>
      <c r="AJ81" s="90">
        <f t="shared" ca="1" si="571"/>
        <v>0</v>
      </c>
      <c r="AK81" s="90">
        <f t="shared" ca="1" si="571"/>
        <v>0</v>
      </c>
      <c r="AL81" s="90">
        <f t="shared" ca="1" si="571"/>
        <v>0</v>
      </c>
      <c r="AM81" s="90">
        <f t="shared" ca="1" si="571"/>
        <v>0</v>
      </c>
      <c r="AN81" s="90">
        <f t="shared" ca="1" si="571"/>
        <v>0</v>
      </c>
      <c r="AO81" s="90">
        <f t="shared" ca="1" si="571"/>
        <v>0</v>
      </c>
      <c r="AP81" s="90">
        <f t="shared" ca="1" si="571"/>
        <v>0</v>
      </c>
      <c r="AQ81" s="90">
        <f t="shared" ca="1" si="571"/>
        <v>0</v>
      </c>
      <c r="AR81" s="90">
        <f t="shared" ca="1" si="571"/>
        <v>0</v>
      </c>
      <c r="AS81" s="90">
        <f t="shared" ca="1" si="571"/>
        <v>0</v>
      </c>
      <c r="AT81" s="90">
        <f t="shared" ca="1" si="571"/>
        <v>5.6872750227307911</v>
      </c>
      <c r="AU81" s="90">
        <f t="shared" ca="1" si="571"/>
        <v>0</v>
      </c>
      <c r="AV81" s="90">
        <f t="shared" ca="1" si="571"/>
        <v>0</v>
      </c>
      <c r="AW81" s="90">
        <f t="shared" ca="1" si="571"/>
        <v>0</v>
      </c>
      <c r="AX81" s="90">
        <f t="shared" ca="1" si="571"/>
        <v>5.2341259833189371</v>
      </c>
      <c r="AY81" s="90">
        <f t="shared" ca="1" si="571"/>
        <v>0</v>
      </c>
      <c r="AZ81" s="90">
        <f t="shared" ca="1" si="571"/>
        <v>0</v>
      </c>
      <c r="BA81" s="90">
        <f t="shared" ca="1" si="571"/>
        <v>0</v>
      </c>
      <c r="BB81" s="90">
        <f t="shared" ca="1" si="571"/>
        <v>0</v>
      </c>
      <c r="BC81" s="90">
        <f t="shared" ca="1" si="571"/>
        <v>0</v>
      </c>
      <c r="BD81" s="92">
        <f t="shared" ca="1" si="59"/>
        <v>89.70823511682525</v>
      </c>
      <c r="BE81" s="90">
        <f t="shared" ca="1" si="572"/>
        <v>0</v>
      </c>
      <c r="BF81" s="90">
        <f t="shared" ca="1" si="573"/>
        <v>10.463160404397293</v>
      </c>
      <c r="BG81" s="90">
        <f t="shared" ca="1" si="573"/>
        <v>0</v>
      </c>
      <c r="BH81" s="90">
        <f t="shared" ca="1" si="573"/>
        <v>0</v>
      </c>
      <c r="BI81" s="90">
        <f t="shared" ca="1" si="573"/>
        <v>7.0518137032069337</v>
      </c>
      <c r="BJ81" s="90">
        <f t="shared" ca="1" si="573"/>
        <v>0</v>
      </c>
      <c r="BK81" s="90">
        <f t="shared" ca="1" si="573"/>
        <v>0</v>
      </c>
      <c r="BL81" s="90">
        <f t="shared" ca="1" si="573"/>
        <v>0</v>
      </c>
      <c r="BM81" s="90">
        <f t="shared" ca="1" si="573"/>
        <v>0</v>
      </c>
      <c r="BN81" s="90">
        <f t="shared" ca="1" si="573"/>
        <v>8.7625786160426955</v>
      </c>
      <c r="BO81" s="90">
        <f t="shared" ca="1" si="573"/>
        <v>0</v>
      </c>
      <c r="BP81" s="90">
        <f t="shared" ca="1" si="573"/>
        <v>0</v>
      </c>
      <c r="BQ81" s="90">
        <f t="shared" ca="1" si="573"/>
        <v>0</v>
      </c>
      <c r="BR81" s="90">
        <f t="shared" ca="1" si="573"/>
        <v>5.6261762758437994</v>
      </c>
      <c r="BS81" s="90">
        <f t="shared" ca="1" si="573"/>
        <v>0</v>
      </c>
      <c r="BT81" s="90">
        <f t="shared" ca="1" si="573"/>
        <v>0</v>
      </c>
      <c r="BU81" s="90">
        <f t="shared" ca="1" si="573"/>
        <v>0</v>
      </c>
      <c r="BV81" s="90">
        <f t="shared" ca="1" si="573"/>
        <v>4.5824060165243621</v>
      </c>
      <c r="BW81" s="90">
        <f t="shared" ca="1" si="573"/>
        <v>0</v>
      </c>
      <c r="BX81" s="90">
        <f t="shared" ca="1" si="573"/>
        <v>0</v>
      </c>
      <c r="BY81" s="90">
        <f t="shared" ca="1" si="573"/>
        <v>49.342329673486212</v>
      </c>
      <c r="BZ81" s="90">
        <f t="shared" ca="1" si="573"/>
        <v>0</v>
      </c>
      <c r="CA81" s="90">
        <f t="shared" ca="1" si="573"/>
        <v>0</v>
      </c>
      <c r="CB81" s="90">
        <f t="shared" ca="1" si="573"/>
        <v>0</v>
      </c>
      <c r="CC81" s="90">
        <f t="shared" ca="1" si="573"/>
        <v>3.8797704273239595</v>
      </c>
      <c r="CD81" s="90">
        <f t="shared" ca="1" si="573"/>
        <v>0</v>
      </c>
      <c r="CE81" s="90">
        <f t="shared" ca="1" si="573"/>
        <v>0</v>
      </c>
      <c r="CF81" s="90">
        <f t="shared" ca="1" si="574"/>
        <v>0</v>
      </c>
      <c r="CG81" s="92">
        <f t="shared" ca="1" si="490"/>
        <v>34.607348549240093</v>
      </c>
      <c r="CH81" s="90">
        <f t="shared" ca="1" si="575"/>
        <v>0</v>
      </c>
      <c r="CI81" s="90">
        <f ca="1">$C81*CI$4</f>
        <v>2.5203233090883992</v>
      </c>
      <c r="CJ81" s="90">
        <f t="shared" ca="1" si="576"/>
        <v>3.7626644957905588</v>
      </c>
      <c r="CK81" s="90">
        <f t="shared" ca="1" si="576"/>
        <v>3.1414939024394788</v>
      </c>
      <c r="CL81" s="90">
        <f t="shared" ca="1" si="576"/>
        <v>2.9276482883350088</v>
      </c>
      <c r="CM81" s="90">
        <f t="shared" ca="1" si="576"/>
        <v>2.6425208028623821</v>
      </c>
      <c r="CN81" s="90">
        <f t="shared" ca="1" si="576"/>
        <v>1.0335871348382726</v>
      </c>
      <c r="CO81" s="90">
        <f t="shared" ca="1" si="576"/>
        <v>4.9439069356057281</v>
      </c>
      <c r="CP81" s="90">
        <f t="shared" ca="1" si="576"/>
        <v>2.2657451970592675</v>
      </c>
      <c r="CQ81" s="90">
        <f t="shared" ca="1" si="576"/>
        <v>2.2301042613751894</v>
      </c>
      <c r="CR81" s="90">
        <f t="shared" ca="1" si="576"/>
        <v>1.7616805352415879</v>
      </c>
      <c r="CS81" s="90">
        <f t="shared" ca="1" si="576"/>
        <v>1.9602514626243104</v>
      </c>
      <c r="CT81" s="90">
        <f t="shared" ca="1" si="576"/>
        <v>5.417422223979913</v>
      </c>
      <c r="CU81" s="90">
        <f t="shared" ca="1" si="576"/>
        <v>0</v>
      </c>
      <c r="CV81" s="90">
        <f t="shared" ca="1" si="576"/>
        <v>0</v>
      </c>
      <c r="CW81" s="90">
        <f t="shared" ca="1" si="576"/>
        <v>0</v>
      </c>
      <c r="CX81" s="90">
        <f t="shared" ca="1" si="576"/>
        <v>0</v>
      </c>
      <c r="CY81" s="92">
        <f t="shared" ca="1" si="492"/>
        <v>71.964140708394808</v>
      </c>
      <c r="CZ81" s="90">
        <f t="shared" ca="1" si="577"/>
        <v>0</v>
      </c>
      <c r="DA81" s="90">
        <f t="shared" ca="1" si="604"/>
        <v>11.277810362890511</v>
      </c>
      <c r="DB81" s="90">
        <f t="shared" ca="1" si="604"/>
        <v>5.5243450310321469</v>
      </c>
      <c r="DC81" s="90">
        <f t="shared" ca="1" si="604"/>
        <v>8.1159502114887019</v>
      </c>
      <c r="DD81" s="90">
        <f t="shared" ca="1" si="604"/>
        <v>0</v>
      </c>
      <c r="DE81" s="90">
        <f t="shared" ca="1" si="604"/>
        <v>0</v>
      </c>
      <c r="DF81" s="90">
        <f t="shared" ca="1" si="604"/>
        <v>0</v>
      </c>
      <c r="DG81" s="90">
        <f t="shared" ca="1" si="604"/>
        <v>0</v>
      </c>
      <c r="DH81" s="90">
        <f t="shared" ca="1" si="604"/>
        <v>3.833946367158716</v>
      </c>
      <c r="DI81" s="90">
        <f t="shared" ca="1" si="604"/>
        <v>14.149451466579112</v>
      </c>
      <c r="DJ81" s="90">
        <f t="shared" ca="1" si="604"/>
        <v>0</v>
      </c>
      <c r="DK81" s="90">
        <f t="shared" ca="1" si="604"/>
        <v>0</v>
      </c>
      <c r="DL81" s="90">
        <f t="shared" ca="1" si="604"/>
        <v>0</v>
      </c>
      <c r="DM81" s="90">
        <f t="shared" ca="1" si="604"/>
        <v>0</v>
      </c>
      <c r="DN81" s="90">
        <f t="shared" ca="1" si="604"/>
        <v>7.0314474542446046</v>
      </c>
      <c r="DO81" s="90">
        <f t="shared" ca="1" si="604"/>
        <v>0</v>
      </c>
      <c r="DP81" s="90">
        <f t="shared" ca="1" si="578"/>
        <v>0</v>
      </c>
      <c r="DQ81" s="90">
        <f t="shared" ca="1" si="578"/>
        <v>6.8532427758242127</v>
      </c>
      <c r="DR81" s="90">
        <f t="shared" ca="1" si="578"/>
        <v>2.0875405186388756</v>
      </c>
      <c r="DS81" s="90">
        <f t="shared" ca="1" si="578"/>
        <v>3.7983054314746374</v>
      </c>
      <c r="DT81" s="90">
        <f t="shared" ca="1" si="578"/>
        <v>5.4479715974234075</v>
      </c>
      <c r="DU81" s="90">
        <f t="shared" ca="1" si="578"/>
        <v>3.8441294916398809</v>
      </c>
      <c r="DV81" s="92">
        <f t="shared" ca="1" si="60"/>
        <v>36.430127831368672</v>
      </c>
      <c r="DW81" s="90">
        <f t="shared" ca="1" si="579"/>
        <v>0</v>
      </c>
      <c r="DX81" s="90">
        <f t="shared" ca="1" si="579"/>
        <v>11.440740354589156</v>
      </c>
      <c r="DY81" s="90">
        <f t="shared" ca="1" si="579"/>
        <v>13.492639937543954</v>
      </c>
      <c r="DZ81" s="90">
        <f t="shared" ca="1" si="579"/>
        <v>11.496747539235564</v>
      </c>
      <c r="EA81" s="90">
        <f t="shared" ca="1" si="579"/>
        <v>0</v>
      </c>
      <c r="EB81" s="92">
        <f t="shared" ca="1" si="61"/>
        <v>89.871165108523897</v>
      </c>
      <c r="EC81" s="90">
        <f t="shared" ca="1" si="580"/>
        <v>0</v>
      </c>
      <c r="ED81" s="90">
        <f t="shared" ca="1" si="581"/>
        <v>6.293170929360123</v>
      </c>
      <c r="EE81" s="90">
        <f t="shared" ca="1" si="581"/>
        <v>3.8644957406022113</v>
      </c>
      <c r="EF81" s="90">
        <f t="shared" ca="1" si="581"/>
        <v>5.6974581472119556</v>
      </c>
      <c r="EG81" s="90">
        <f t="shared" ca="1" si="581"/>
        <v>4.1445316638342558</v>
      </c>
      <c r="EH81" s="90">
        <f t="shared" ca="1" si="581"/>
        <v>6.8430596513430464</v>
      </c>
      <c r="EI81" s="90">
        <f t="shared" ca="1" si="581"/>
        <v>5.346140352611755</v>
      </c>
      <c r="EJ81" s="90">
        <f t="shared" ca="1" si="581"/>
        <v>6.3440865517659493</v>
      </c>
      <c r="EK81" s="90">
        <f t="shared" ca="1" si="581"/>
        <v>3.6099176285730801</v>
      </c>
      <c r="EL81" s="90">
        <f t="shared" ca="1" si="581"/>
        <v>4.7300613215012568</v>
      </c>
      <c r="EM81" s="90">
        <f t="shared" ca="1" si="581"/>
        <v>2.2351958236157716</v>
      </c>
      <c r="EN81" s="90">
        <f t="shared" ca="1" si="581"/>
        <v>3.3349732675816184</v>
      </c>
      <c r="EO81" s="90">
        <f t="shared" ca="1" si="581"/>
        <v>5.641450962565548</v>
      </c>
      <c r="EP81" s="90">
        <f t="shared" ca="1" si="581"/>
        <v>0</v>
      </c>
      <c r="EQ81" s="90">
        <f t="shared" ca="1" si="581"/>
        <v>0</v>
      </c>
      <c r="ER81" s="90">
        <f t="shared" ca="1" si="581"/>
        <v>0</v>
      </c>
      <c r="ES81" s="90">
        <f t="shared" ca="1" si="581"/>
        <v>2.6934364252682084</v>
      </c>
      <c r="ET81" s="90">
        <f t="shared" ca="1" si="581"/>
        <v>10.01001136498544</v>
      </c>
      <c r="EU81" s="90">
        <f t="shared" ca="1" si="581"/>
        <v>0</v>
      </c>
      <c r="EV81" s="90">
        <f t="shared" ca="1" si="581"/>
        <v>0</v>
      </c>
      <c r="EW81" s="90">
        <f t="shared" ca="1" si="581"/>
        <v>19.083175277703674</v>
      </c>
      <c r="EX81" s="90">
        <f t="shared" ca="1" si="581"/>
        <v>0</v>
      </c>
      <c r="EY81" s="90">
        <f t="shared" ca="1" si="581"/>
        <v>0</v>
      </c>
      <c r="EZ81" s="90">
        <f t="shared" ca="1" si="581"/>
        <v>0</v>
      </c>
      <c r="FA81" s="90">
        <f t="shared" ca="1" si="581"/>
        <v>0</v>
      </c>
      <c r="FB81" s="90">
        <f t="shared" ca="1" si="581"/>
        <v>0</v>
      </c>
      <c r="FC81" s="90">
        <f t="shared" ca="1" si="581"/>
        <v>0</v>
      </c>
      <c r="FD81" s="90">
        <f t="shared" ca="1" si="581"/>
        <v>0</v>
      </c>
      <c r="FE81" s="92">
        <f t="shared" ca="1" si="62"/>
        <v>29.266299758868922</v>
      </c>
      <c r="FF81" s="90">
        <f t="shared" ca="1" si="582"/>
        <v>0</v>
      </c>
      <c r="FG81" s="90">
        <f t="shared" ca="1" si="582"/>
        <v>4.3889266513822216</v>
      </c>
      <c r="FH81" s="90">
        <f t="shared" ca="1" si="582"/>
        <v>0</v>
      </c>
      <c r="FI81" s="90">
        <f t="shared" ca="1" si="582"/>
        <v>0</v>
      </c>
      <c r="FJ81" s="90">
        <f t="shared" ca="1" si="582"/>
        <v>3.9306860497297853</v>
      </c>
      <c r="FK81" s="90">
        <f t="shared" ca="1" si="582"/>
        <v>0</v>
      </c>
      <c r="FL81" s="90">
        <f t="shared" ca="1" si="582"/>
        <v>3.6862910621818199</v>
      </c>
      <c r="FM81" s="90">
        <f t="shared" ca="1" si="582"/>
        <v>4.8471672530346579</v>
      </c>
      <c r="FN81" s="90">
        <f t="shared" ca="1" si="582"/>
        <v>0</v>
      </c>
      <c r="FO81" s="90">
        <f t="shared" ca="1" si="582"/>
        <v>4.5569482053214481</v>
      </c>
      <c r="FP81" s="90">
        <f t="shared" ca="1" si="582"/>
        <v>0</v>
      </c>
      <c r="FQ81" s="90">
        <f t="shared" ca="1" si="582"/>
        <v>0</v>
      </c>
      <c r="FR81" s="90">
        <f t="shared" ca="1" si="582"/>
        <v>0</v>
      </c>
      <c r="FS81" s="90">
        <f t="shared" ca="1" si="582"/>
        <v>7.8562805372189883</v>
      </c>
      <c r="FT81" s="90">
        <f t="shared" ca="1" si="583"/>
        <v>0</v>
      </c>
      <c r="FU81" s="90">
        <f t="shared" ca="1" si="583"/>
        <v>0</v>
      </c>
      <c r="FV81" s="90">
        <f t="shared" ca="1" si="583"/>
        <v>0</v>
      </c>
      <c r="FW81" s="92">
        <f t="shared" ca="1" si="63"/>
        <v>157.65513321740036</v>
      </c>
      <c r="FX81" s="90">
        <f t="shared" ca="1" si="584"/>
        <v>0</v>
      </c>
      <c r="FY81" s="90">
        <f t="shared" ca="1" si="585"/>
        <v>3.1414939024394788</v>
      </c>
      <c r="FZ81" s="90">
        <f t="shared" ca="1" si="585"/>
        <v>5.9469446970005047</v>
      </c>
      <c r="GA81" s="90">
        <f t="shared" ca="1" si="585"/>
        <v>0</v>
      </c>
      <c r="GB81" s="90">
        <f t="shared" ca="1" si="585"/>
        <v>5.6007184646408863</v>
      </c>
      <c r="GC81" s="90">
        <f t="shared" ca="1" si="585"/>
        <v>0</v>
      </c>
      <c r="GD81" s="90">
        <f t="shared" ca="1" si="585"/>
        <v>5.1577525497101986</v>
      </c>
      <c r="GE81" s="90">
        <f t="shared" ca="1" si="585"/>
        <v>13.008941524688606</v>
      </c>
      <c r="GF81" s="90">
        <f t="shared" ca="1" si="585"/>
        <v>0.67208621575690641</v>
      </c>
      <c r="GG81" s="90">
        <f t="shared" ca="1" si="585"/>
        <v>121.65778817648122</v>
      </c>
      <c r="GH81" s="90">
        <f t="shared" ca="1" si="585"/>
        <v>0</v>
      </c>
      <c r="GI81" s="90">
        <f t="shared" ca="1" si="585"/>
        <v>0</v>
      </c>
      <c r="GJ81" s="90">
        <f t="shared" ca="1" si="585"/>
        <v>0</v>
      </c>
      <c r="GK81" s="90">
        <f t="shared" ca="1" si="585"/>
        <v>0</v>
      </c>
      <c r="GL81" s="90">
        <f t="shared" ca="1" si="585"/>
        <v>0</v>
      </c>
      <c r="GM81" s="90">
        <f t="shared" ca="1" si="585"/>
        <v>0</v>
      </c>
      <c r="GN81" s="90">
        <f t="shared" ca="1" si="585"/>
        <v>0</v>
      </c>
      <c r="GO81" s="90">
        <f t="shared" ca="1" si="585"/>
        <v>2.4694076866825725</v>
      </c>
      <c r="GP81" s="90">
        <f t="shared" ca="1" si="585"/>
        <v>0</v>
      </c>
      <c r="GQ81" s="90">
        <f t="shared" ca="1" si="585"/>
        <v>0</v>
      </c>
      <c r="GR81" s="90">
        <f t="shared" ca="1" si="585"/>
        <v>0</v>
      </c>
      <c r="GS81" s="92">
        <f t="shared" ca="1" si="64"/>
        <v>34.281488565842807</v>
      </c>
      <c r="GT81" s="90">
        <f t="shared" ca="1" si="586"/>
        <v>0</v>
      </c>
      <c r="GU81" s="90">
        <f t="shared" ca="1" si="586"/>
        <v>7.5966108629492748</v>
      </c>
      <c r="GV81" s="90">
        <f t="shared" ca="1" si="586"/>
        <v>7.0161727675228551</v>
      </c>
      <c r="GW81" s="90">
        <f t="shared" ca="1" si="586"/>
        <v>8.1821405206162776</v>
      </c>
      <c r="GX81" s="90">
        <f t="shared" ca="1" si="586"/>
        <v>0</v>
      </c>
      <c r="GY81" s="90">
        <f t="shared" ca="1" si="586"/>
        <v>11.486564414754399</v>
      </c>
      <c r="GZ81" s="90">
        <f t="shared" ca="1" si="586"/>
        <v>0</v>
      </c>
      <c r="HA81" s="90">
        <f t="shared" ca="1" si="586"/>
        <v>0</v>
      </c>
      <c r="HB81" s="90">
        <f t="shared" ca="1" si="586"/>
        <v>0</v>
      </c>
      <c r="HC81" s="90">
        <f t="shared" ca="1" si="586"/>
        <v>0</v>
      </c>
      <c r="HD81" s="90">
        <f t="shared" ca="1" si="586"/>
        <v>0</v>
      </c>
      <c r="HE81" s="92">
        <f t="shared" ca="1" si="65"/>
        <v>47.0307604162617</v>
      </c>
      <c r="HF81" s="90">
        <f t="shared" ca="1" si="587"/>
        <v>0</v>
      </c>
      <c r="HG81" s="90">
        <f t="shared" ca="1" si="587"/>
        <v>0</v>
      </c>
      <c r="HH81" s="90">
        <f t="shared" ca="1" si="587"/>
        <v>0</v>
      </c>
      <c r="HI81" s="90">
        <f t="shared" ca="1" si="587"/>
        <v>0</v>
      </c>
      <c r="HJ81" s="90">
        <f t="shared" ca="1" si="587"/>
        <v>0</v>
      </c>
      <c r="HK81" s="90">
        <f t="shared" ca="1" si="587"/>
        <v>0</v>
      </c>
      <c r="HL81" s="90">
        <f t="shared" ca="1" si="587"/>
        <v>0</v>
      </c>
      <c r="HM81" s="90">
        <f t="shared" ca="1" si="587"/>
        <v>0</v>
      </c>
      <c r="HN81" s="90">
        <f t="shared" ca="1" si="587"/>
        <v>7.0670883899286832</v>
      </c>
      <c r="HO81" s="90">
        <f t="shared" ca="1" si="587"/>
        <v>39.963672026333015</v>
      </c>
      <c r="HP81" s="90">
        <f t="shared" ca="1" si="587"/>
        <v>0</v>
      </c>
      <c r="HQ81" s="90">
        <f t="shared" ca="1" si="587"/>
        <v>0</v>
      </c>
      <c r="HR81" s="90">
        <f t="shared" ca="1" si="587"/>
        <v>0</v>
      </c>
      <c r="HS81" s="90">
        <f t="shared" ca="1" si="587"/>
        <v>0</v>
      </c>
      <c r="HT81" s="90">
        <f t="shared" ca="1" si="587"/>
        <v>0</v>
      </c>
      <c r="HU81" s="90">
        <f t="shared" ca="1" si="587"/>
        <v>0</v>
      </c>
      <c r="HV81" s="92">
        <f t="shared" ca="1" si="66"/>
        <v>18.2838000059322</v>
      </c>
      <c r="HW81" s="90">
        <f t="shared" ca="1" si="588"/>
        <v>18.2838000059322</v>
      </c>
      <c r="HX81" s="90">
        <f t="shared" ca="1" si="588"/>
        <v>0</v>
      </c>
      <c r="HY81" s="90">
        <f t="shared" ca="1" si="588"/>
        <v>0</v>
      </c>
      <c r="HZ81" s="90">
        <f t="shared" ca="1" si="588"/>
        <v>0</v>
      </c>
      <c r="IA81" s="90">
        <f t="shared" ca="1" si="588"/>
        <v>0</v>
      </c>
      <c r="IB81" s="90">
        <f t="shared" ca="1" si="588"/>
        <v>0</v>
      </c>
      <c r="IC81" s="90">
        <f t="shared" ca="1" si="588"/>
        <v>0</v>
      </c>
      <c r="ID81" s="90">
        <f t="shared" ca="1" si="588"/>
        <v>0</v>
      </c>
      <c r="IE81" s="90">
        <f t="shared" ca="1" si="588"/>
        <v>0</v>
      </c>
      <c r="IF81" s="92">
        <f t="shared" ca="1" si="501"/>
        <v>52.860599181728794</v>
      </c>
      <c r="IG81" s="90">
        <f t="shared" ca="1" si="589"/>
        <v>52.860599181728794</v>
      </c>
      <c r="IH81" s="90">
        <f t="shared" ca="1" si="605"/>
        <v>0</v>
      </c>
      <c r="II81" s="90">
        <f t="shared" ca="1" si="605"/>
        <v>0</v>
      </c>
      <c r="IJ81" s="90">
        <f t="shared" ca="1" si="605"/>
        <v>0</v>
      </c>
      <c r="IK81" s="90">
        <f t="shared" ca="1" si="605"/>
        <v>0</v>
      </c>
      <c r="IL81" s="90">
        <f t="shared" ca="1" si="605"/>
        <v>0</v>
      </c>
      <c r="IM81" s="90">
        <f t="shared" ca="1" si="605"/>
        <v>0</v>
      </c>
      <c r="IN81" s="90">
        <f t="shared" ca="1" si="605"/>
        <v>0</v>
      </c>
      <c r="IO81" s="90">
        <f t="shared" ca="1" si="605"/>
        <v>0</v>
      </c>
      <c r="IP81" s="90">
        <f t="shared" ca="1" si="605"/>
        <v>0</v>
      </c>
      <c r="IQ81" s="90">
        <f t="shared" ca="1" si="605"/>
        <v>0</v>
      </c>
      <c r="IR81" s="90">
        <f t="shared" ca="1" si="605"/>
        <v>0</v>
      </c>
      <c r="IS81" s="90">
        <f t="shared" ca="1" si="605"/>
        <v>0</v>
      </c>
      <c r="IT81" s="90">
        <f t="shared" ca="1" si="605"/>
        <v>0</v>
      </c>
      <c r="IU81" s="90">
        <f t="shared" ca="1" si="605"/>
        <v>0</v>
      </c>
      <c r="IV81" s="90">
        <f t="shared" ca="1" si="605"/>
        <v>0</v>
      </c>
      <c r="IW81" s="90">
        <f t="shared" ca="1" si="590"/>
        <v>0</v>
      </c>
      <c r="IX81" s="90">
        <f t="shared" ca="1" si="590"/>
        <v>0</v>
      </c>
      <c r="IY81" s="92">
        <f t="shared" ca="1" si="503"/>
        <v>101.24062359174491</v>
      </c>
      <c r="IZ81" s="90">
        <f t="shared" ca="1" si="591"/>
        <v>101.24062359174491</v>
      </c>
      <c r="JA81" s="90">
        <f t="shared" ca="1" si="592"/>
        <v>0</v>
      </c>
      <c r="JB81" s="90">
        <f t="shared" ca="1" si="592"/>
        <v>0</v>
      </c>
      <c r="JC81" s="90">
        <f t="shared" ca="1" si="592"/>
        <v>0</v>
      </c>
      <c r="JD81" s="90">
        <f t="shared" ca="1" si="592"/>
        <v>0</v>
      </c>
      <c r="JE81" s="90">
        <f t="shared" ca="1" si="592"/>
        <v>0</v>
      </c>
      <c r="JF81" s="90">
        <f t="shared" ca="1" si="592"/>
        <v>0</v>
      </c>
      <c r="JG81" s="90">
        <f t="shared" ca="1" si="592"/>
        <v>0</v>
      </c>
      <c r="JH81" s="90">
        <f t="shared" ca="1" si="592"/>
        <v>0</v>
      </c>
      <c r="JI81" s="90">
        <f t="shared" ca="1" si="592"/>
        <v>0</v>
      </c>
      <c r="JJ81" s="90">
        <f t="shared" ca="1" si="592"/>
        <v>0</v>
      </c>
      <c r="JK81" s="90">
        <f t="shared" ca="1" si="592"/>
        <v>0</v>
      </c>
      <c r="JL81" s="90">
        <f t="shared" ca="1" si="592"/>
        <v>0</v>
      </c>
      <c r="JM81" s="90">
        <f t="shared" ca="1" si="592"/>
        <v>0</v>
      </c>
      <c r="JN81" s="90">
        <f t="shared" ca="1" si="592"/>
        <v>0</v>
      </c>
      <c r="JO81" s="90">
        <f t="shared" ca="1" si="592"/>
        <v>0</v>
      </c>
      <c r="JP81" s="90">
        <f t="shared" ca="1" si="592"/>
        <v>0</v>
      </c>
      <c r="JQ81" s="90">
        <f t="shared" ca="1" si="592"/>
        <v>0</v>
      </c>
      <c r="JR81" s="90">
        <f t="shared" ca="1" si="592"/>
        <v>0</v>
      </c>
      <c r="JS81" s="90">
        <f t="shared" ca="1" si="592"/>
        <v>0</v>
      </c>
      <c r="JT81" s="92">
        <f t="shared" ca="1" si="505"/>
        <v>66.052836947078376</v>
      </c>
      <c r="JU81" s="90">
        <f t="shared" ca="1" si="593"/>
        <v>39.877115468243105</v>
      </c>
      <c r="JV81" s="90">
        <f t="shared" ca="1" si="593"/>
        <v>0</v>
      </c>
      <c r="JW81" s="90">
        <f t="shared" ca="1" si="593"/>
        <v>0</v>
      </c>
      <c r="JX81" s="90">
        <f t="shared" ca="1" si="593"/>
        <v>0</v>
      </c>
      <c r="JY81" s="90">
        <f t="shared" ca="1" si="593"/>
        <v>0</v>
      </c>
      <c r="JZ81" s="90">
        <f t="shared" ca="1" si="593"/>
        <v>0</v>
      </c>
      <c r="KA81" s="90">
        <f t="shared" ca="1" si="593"/>
        <v>0</v>
      </c>
      <c r="KB81" s="90">
        <f t="shared" ca="1" si="593"/>
        <v>0</v>
      </c>
      <c r="KC81" s="90">
        <f t="shared" ca="1" si="593"/>
        <v>0</v>
      </c>
      <c r="KD81" s="90">
        <f t="shared" ca="1" si="593"/>
        <v>0</v>
      </c>
      <c r="KE81" s="90">
        <f t="shared" ca="1" si="594"/>
        <v>0</v>
      </c>
      <c r="KF81" s="90">
        <f t="shared" ca="1" si="594"/>
        <v>0</v>
      </c>
      <c r="KG81" s="90">
        <f t="shared" ca="1" si="594"/>
        <v>0</v>
      </c>
      <c r="KH81" s="90">
        <f t="shared" ca="1" si="594"/>
        <v>0</v>
      </c>
      <c r="KI81" s="90">
        <f t="shared" ca="1" si="594"/>
        <v>0</v>
      </c>
      <c r="KJ81" s="90">
        <f t="shared" ca="1" si="594"/>
        <v>0</v>
      </c>
      <c r="KK81" s="90">
        <f t="shared" ca="1" si="594"/>
        <v>0</v>
      </c>
      <c r="KL81" s="90">
        <f t="shared" ca="1" si="594"/>
        <v>0</v>
      </c>
      <c r="KM81" s="90">
        <f t="shared" ca="1" si="594"/>
        <v>7.1638280724997525</v>
      </c>
      <c r="KN81" s="90">
        <f t="shared" ca="1" si="595"/>
        <v>0</v>
      </c>
      <c r="KO81" s="90">
        <f t="shared" ca="1" si="596"/>
        <v>0</v>
      </c>
      <c r="KP81" s="90">
        <f t="shared" ca="1" si="596"/>
        <v>0</v>
      </c>
      <c r="KQ81" s="90">
        <f t="shared" ca="1" si="596"/>
        <v>0</v>
      </c>
      <c r="KR81" s="90">
        <f t="shared" ca="1" si="596"/>
        <v>0</v>
      </c>
      <c r="KS81" s="90">
        <f t="shared" ca="1" si="596"/>
        <v>0</v>
      </c>
      <c r="KT81" s="90">
        <f t="shared" ca="1" si="596"/>
        <v>0</v>
      </c>
      <c r="KU81" s="90">
        <f t="shared" ca="1" si="596"/>
        <v>0</v>
      </c>
      <c r="KV81" s="90">
        <f t="shared" ca="1" si="596"/>
        <v>0</v>
      </c>
      <c r="KW81" s="90">
        <f t="shared" ca="1" si="596"/>
        <v>0</v>
      </c>
      <c r="KX81" s="90">
        <f t="shared" ca="1" si="596"/>
        <v>0</v>
      </c>
      <c r="KY81" s="90">
        <f t="shared" ca="1" si="597"/>
        <v>0</v>
      </c>
      <c r="KZ81" s="90">
        <f t="shared" ca="1" si="597"/>
        <v>0</v>
      </c>
      <c r="LA81" s="90">
        <f t="shared" ca="1" si="597"/>
        <v>0</v>
      </c>
      <c r="LB81" s="90">
        <f t="shared" ca="1" si="597"/>
        <v>6.4204599853746886</v>
      </c>
      <c r="LC81" s="90">
        <f t="shared" ca="1" si="597"/>
        <v>0</v>
      </c>
      <c r="LD81" s="90">
        <f t="shared" ca="1" si="597"/>
        <v>0</v>
      </c>
      <c r="LE81" s="90">
        <f t="shared" ca="1" si="597"/>
        <v>0</v>
      </c>
      <c r="LF81" s="90">
        <f t="shared" ca="1" si="597"/>
        <v>0</v>
      </c>
      <c r="LG81" s="90">
        <f t="shared" ca="1" si="597"/>
        <v>12.591433420960829</v>
      </c>
      <c r="LH81" s="90">
        <f t="shared" ca="1" si="597"/>
        <v>0</v>
      </c>
      <c r="LI81" s="90">
        <f t="shared" ca="1" si="597"/>
        <v>0</v>
      </c>
      <c r="LJ81" s="90">
        <f t="shared" ca="1" si="597"/>
        <v>0</v>
      </c>
      <c r="LK81" s="90">
        <f t="shared" ca="1" si="598"/>
        <v>0</v>
      </c>
      <c r="LL81" s="90">
        <f t="shared" ca="1" si="598"/>
        <v>0</v>
      </c>
      <c r="LM81" s="92">
        <f t="shared" ca="1" si="67"/>
        <v>49.95331714235612</v>
      </c>
      <c r="LN81" s="90">
        <f t="shared" ca="1" si="599"/>
        <v>49.95331714235612</v>
      </c>
      <c r="LO81" s="90">
        <f t="shared" ca="1" si="599"/>
        <v>0</v>
      </c>
      <c r="LP81" s="90">
        <f t="shared" ca="1" si="599"/>
        <v>0</v>
      </c>
      <c r="LQ81" s="90">
        <f t="shared" ca="1" si="599"/>
        <v>0</v>
      </c>
      <c r="LR81" s="90">
        <f t="shared" ca="1" si="599"/>
        <v>0</v>
      </c>
      <c r="LS81" s="92">
        <f t="shared" ca="1" si="68"/>
        <v>24.067814711234064</v>
      </c>
      <c r="LT81" s="90">
        <f t="shared" ca="1" si="600"/>
        <v>24.067814711234064</v>
      </c>
      <c r="LU81" s="90">
        <f t="shared" ca="1" si="600"/>
        <v>0</v>
      </c>
      <c r="LV81" s="90">
        <f t="shared" ca="1" si="600"/>
        <v>0</v>
      </c>
      <c r="LW81" s="90">
        <f t="shared" ca="1" si="600"/>
        <v>0</v>
      </c>
      <c r="LX81" s="90">
        <f t="shared" ca="1" si="600"/>
        <v>0</v>
      </c>
      <c r="LY81" s="90">
        <f t="shared" ca="1" si="600"/>
        <v>0</v>
      </c>
      <c r="LZ81" s="90">
        <f t="shared" ca="1" si="600"/>
        <v>0</v>
      </c>
      <c r="MA81" s="90">
        <f t="shared" ca="1" si="600"/>
        <v>0</v>
      </c>
      <c r="MB81" s="90">
        <f t="shared" ca="1" si="600"/>
        <v>0</v>
      </c>
      <c r="MC81" s="90">
        <f t="shared" ca="1" si="600"/>
        <v>0</v>
      </c>
      <c r="MD81" s="90">
        <f t="shared" ca="1" si="600"/>
        <v>0</v>
      </c>
      <c r="ME81" s="90">
        <f t="shared" ca="1" si="600"/>
        <v>0</v>
      </c>
      <c r="MF81" s="90">
        <f t="shared" ca="1" si="600"/>
        <v>0</v>
      </c>
      <c r="MG81" s="92">
        <f t="shared" ca="1" si="69"/>
        <v>27.43333735225918</v>
      </c>
      <c r="MH81" s="90">
        <f t="shared" ca="1" si="601"/>
        <v>27.43333735225918</v>
      </c>
      <c r="MI81" s="90">
        <f t="shared" ca="1" si="602"/>
        <v>0</v>
      </c>
      <c r="MJ81" s="90">
        <f t="shared" ca="1" si="602"/>
        <v>0</v>
      </c>
      <c r="MK81" s="90">
        <f t="shared" ca="1" si="602"/>
        <v>0</v>
      </c>
      <c r="ML81" s="90">
        <f t="shared" ca="1" si="602"/>
        <v>0</v>
      </c>
      <c r="MM81" s="90">
        <f t="shared" ca="1" si="602"/>
        <v>0</v>
      </c>
      <c r="MN81" s="90">
        <f t="shared" ca="1" si="602"/>
        <v>0</v>
      </c>
      <c r="MO81" s="90">
        <f t="shared" ca="1" si="602"/>
        <v>0</v>
      </c>
      <c r="MP81" s="90">
        <f t="shared" ca="1" si="602"/>
        <v>0</v>
      </c>
      <c r="MQ81" s="90">
        <f t="shared" ca="1" si="602"/>
        <v>0</v>
      </c>
      <c r="MR81" s="90">
        <f t="shared" ca="1" si="602"/>
        <v>0</v>
      </c>
      <c r="MS81" s="90">
        <f t="shared" ca="1" si="602"/>
        <v>0</v>
      </c>
      <c r="MT81" s="90">
        <f t="shared" ca="1" si="602"/>
        <v>0</v>
      </c>
      <c r="MU81" s="90">
        <f t="shared" ca="1" si="602"/>
        <v>0</v>
      </c>
      <c r="MV81" s="90">
        <f t="shared" ca="1" si="602"/>
        <v>0</v>
      </c>
      <c r="MW81" s="90">
        <f t="shared" ca="1" si="602"/>
        <v>0</v>
      </c>
      <c r="MX81" s="90">
        <f t="shared" ca="1" si="602"/>
        <v>0</v>
      </c>
      <c r="MY81" s="90">
        <f t="shared" ca="1" si="602"/>
        <v>0</v>
      </c>
      <c r="MZ81" s="90">
        <f t="shared" ca="1" si="602"/>
        <v>0</v>
      </c>
      <c r="NA81" s="90">
        <f t="shared" ca="1" si="602"/>
        <v>0</v>
      </c>
      <c r="NB81" s="90">
        <f t="shared" ca="1" si="602"/>
        <v>0</v>
      </c>
      <c r="NC81" s="92">
        <f t="shared" ca="1" si="70"/>
        <v>0</v>
      </c>
      <c r="ND81" s="90">
        <f t="shared" ca="1" si="603"/>
        <v>0</v>
      </c>
      <c r="NE81" s="90">
        <f t="shared" ca="1" si="603"/>
        <v>0</v>
      </c>
      <c r="NF81" s="90">
        <f t="shared" ca="1" si="603"/>
        <v>0</v>
      </c>
      <c r="NG81" s="90">
        <f t="shared" ca="1" si="603"/>
        <v>0</v>
      </c>
      <c r="NH81" s="90">
        <f t="shared" ca="1" si="603"/>
        <v>0</v>
      </c>
      <c r="NI81" s="90">
        <f t="shared" ca="1" si="603"/>
        <v>0</v>
      </c>
      <c r="NJ81" s="93">
        <f t="shared" ca="1" si="511"/>
        <v>1030.410000000149</v>
      </c>
      <c r="NK81" s="94">
        <f t="shared" ca="1" si="455"/>
        <v>0</v>
      </c>
    </row>
    <row r="82" spans="1:375" x14ac:dyDescent="0.25">
      <c r="A82" s="67">
        <v>90540</v>
      </c>
      <c r="B82" s="96" t="s">
        <v>571</v>
      </c>
      <c r="C82" s="90">
        <f ca="1">IFERROR(HLOOKUP($A82,Náklady_2018!$D$1:$MN$27,24,FALSE),0)</f>
        <v>3799319.96</v>
      </c>
      <c r="D82" s="19"/>
      <c r="E82" s="19"/>
      <c r="F82" s="97" t="str">
        <f>F4</f>
        <v>FTE</v>
      </c>
      <c r="G82" s="92">
        <f t="shared" ref="G82:G139" ca="1" si="606">SUM(H82:BB82)</f>
        <v>367624.0436450963</v>
      </c>
      <c r="H82" s="90">
        <f t="shared" ca="1" si="570"/>
        <v>0</v>
      </c>
      <c r="I82" s="90">
        <f t="shared" ca="1" si="571"/>
        <v>0</v>
      </c>
      <c r="J82" s="90">
        <f t="shared" ca="1" si="571"/>
        <v>24086.490041704554</v>
      </c>
      <c r="K82" s="90">
        <f t="shared" ca="1" si="571"/>
        <v>0</v>
      </c>
      <c r="L82" s="90">
        <f t="shared" ca="1" si="571"/>
        <v>0</v>
      </c>
      <c r="M82" s="90">
        <f t="shared" ca="1" si="571"/>
        <v>0</v>
      </c>
      <c r="N82" s="90">
        <f t="shared" ca="1" si="571"/>
        <v>35012.707659999207</v>
      </c>
      <c r="O82" s="90">
        <f t="shared" ca="1" si="571"/>
        <v>0</v>
      </c>
      <c r="P82" s="90">
        <f t="shared" ca="1" si="571"/>
        <v>0</v>
      </c>
      <c r="Q82" s="90">
        <f t="shared" ca="1" si="571"/>
        <v>0</v>
      </c>
      <c r="R82" s="90">
        <f t="shared" ca="1" si="571"/>
        <v>0</v>
      </c>
      <c r="S82" s="90">
        <f t="shared" ca="1" si="571"/>
        <v>25738.564183302373</v>
      </c>
      <c r="T82" s="90">
        <f t="shared" ca="1" si="571"/>
        <v>0</v>
      </c>
      <c r="U82" s="90">
        <f t="shared" ca="1" si="571"/>
        <v>0</v>
      </c>
      <c r="V82" s="90">
        <f t="shared" ca="1" si="571"/>
        <v>17515.74061489505</v>
      </c>
      <c r="W82" s="90">
        <f t="shared" ca="1" si="571"/>
        <v>30713.560177886709</v>
      </c>
      <c r="X82" s="90">
        <f t="shared" ca="1" si="571"/>
        <v>0</v>
      </c>
      <c r="Y82" s="90">
        <f t="shared" ca="1" si="571"/>
        <v>0</v>
      </c>
      <c r="Z82" s="90">
        <f t="shared" ca="1" si="571"/>
        <v>0</v>
      </c>
      <c r="AA82" s="90">
        <f t="shared" ca="1" si="571"/>
        <v>29042.712466498007</v>
      </c>
      <c r="AB82" s="90">
        <f t="shared" ca="1" si="571"/>
        <v>0</v>
      </c>
      <c r="AC82" s="90">
        <f t="shared" ca="1" si="571"/>
        <v>0</v>
      </c>
      <c r="AD82" s="90">
        <f t="shared" ca="1" si="571"/>
        <v>165244.96129936358</v>
      </c>
      <c r="AE82" s="90">
        <f t="shared" ca="1" si="571"/>
        <v>0</v>
      </c>
      <c r="AF82" s="90">
        <f t="shared" ca="1" si="571"/>
        <v>0</v>
      </c>
      <c r="AG82" s="90">
        <f t="shared" ca="1" si="571"/>
        <v>0</v>
      </c>
      <c r="AH82" s="90">
        <f t="shared" ca="1" si="571"/>
        <v>0</v>
      </c>
      <c r="AI82" s="90">
        <f t="shared" ca="1" si="571"/>
        <v>0</v>
      </c>
      <c r="AJ82" s="90">
        <f t="shared" ca="1" si="571"/>
        <v>0</v>
      </c>
      <c r="AK82" s="90">
        <f t="shared" ca="1" si="571"/>
        <v>0</v>
      </c>
      <c r="AL82" s="90">
        <f t="shared" ca="1" si="571"/>
        <v>0</v>
      </c>
      <c r="AM82" s="90">
        <f t="shared" ca="1" si="571"/>
        <v>0</v>
      </c>
      <c r="AN82" s="90">
        <f t="shared" ca="1" si="571"/>
        <v>0</v>
      </c>
      <c r="AO82" s="90">
        <f t="shared" ca="1" si="571"/>
        <v>0</v>
      </c>
      <c r="AP82" s="90">
        <f t="shared" ca="1" si="571"/>
        <v>0</v>
      </c>
      <c r="AQ82" s="90">
        <f t="shared" ca="1" si="571"/>
        <v>0</v>
      </c>
      <c r="AR82" s="90">
        <f t="shared" ca="1" si="571"/>
        <v>0</v>
      </c>
      <c r="AS82" s="90">
        <f t="shared" ca="1" si="571"/>
        <v>0</v>
      </c>
      <c r="AT82" s="90">
        <f t="shared" ca="1" si="571"/>
        <v>20970.077456417759</v>
      </c>
      <c r="AU82" s="90">
        <f t="shared" ca="1" si="571"/>
        <v>0</v>
      </c>
      <c r="AV82" s="90">
        <f t="shared" ca="1" si="571"/>
        <v>0</v>
      </c>
      <c r="AW82" s="90">
        <f t="shared" ca="1" si="571"/>
        <v>0</v>
      </c>
      <c r="AX82" s="90">
        <f t="shared" ca="1" si="571"/>
        <v>19299.229745029057</v>
      </c>
      <c r="AY82" s="90">
        <f t="shared" ca="1" si="571"/>
        <v>0</v>
      </c>
      <c r="AZ82" s="90">
        <f t="shared" ca="1" si="571"/>
        <v>0</v>
      </c>
      <c r="BA82" s="90">
        <f t="shared" ca="1" si="571"/>
        <v>0</v>
      </c>
      <c r="BB82" s="90">
        <f t="shared" ca="1" si="571"/>
        <v>0</v>
      </c>
      <c r="BC82" s="90">
        <f t="shared" ca="1" si="571"/>
        <v>0</v>
      </c>
      <c r="BD82" s="92">
        <f t="shared" ref="BD82:BD139" ca="1" si="607">SUM(BE82:CF82)</f>
        <v>330771.52614559047</v>
      </c>
      <c r="BE82" s="90">
        <f t="shared" ca="1" si="572"/>
        <v>0</v>
      </c>
      <c r="BF82" s="90">
        <f t="shared" ca="1" si="573"/>
        <v>38579.685920267228</v>
      </c>
      <c r="BG82" s="90">
        <f t="shared" ca="1" si="573"/>
        <v>0</v>
      </c>
      <c r="BH82" s="90">
        <f t="shared" ca="1" si="573"/>
        <v>0</v>
      </c>
      <c r="BI82" s="90">
        <f t="shared" ca="1" si="573"/>
        <v>26001.394160374748</v>
      </c>
      <c r="BJ82" s="90">
        <f t="shared" ca="1" si="573"/>
        <v>0</v>
      </c>
      <c r="BK82" s="90">
        <f t="shared" ca="1" si="573"/>
        <v>0</v>
      </c>
      <c r="BL82" s="90">
        <f t="shared" ca="1" si="573"/>
        <v>0</v>
      </c>
      <c r="BM82" s="90">
        <f t="shared" ca="1" si="573"/>
        <v>0</v>
      </c>
      <c r="BN82" s="90">
        <f t="shared" ca="1" si="573"/>
        <v>32309.313610111876</v>
      </c>
      <c r="BO82" s="90">
        <f t="shared" ca="1" si="573"/>
        <v>0</v>
      </c>
      <c r="BP82" s="90">
        <f t="shared" ca="1" si="573"/>
        <v>0</v>
      </c>
      <c r="BQ82" s="90">
        <f t="shared" ca="1" si="573"/>
        <v>0</v>
      </c>
      <c r="BR82" s="90">
        <f t="shared" ca="1" si="573"/>
        <v>20744.79461892715</v>
      </c>
      <c r="BS82" s="90">
        <f t="shared" ca="1" si="573"/>
        <v>0</v>
      </c>
      <c r="BT82" s="90">
        <f t="shared" ca="1" si="573"/>
        <v>0</v>
      </c>
      <c r="BU82" s="90">
        <f t="shared" ca="1" si="573"/>
        <v>0</v>
      </c>
      <c r="BV82" s="90">
        <f t="shared" ca="1" si="573"/>
        <v>16896.212811795867</v>
      </c>
      <c r="BW82" s="90">
        <f t="shared" ca="1" si="573"/>
        <v>0</v>
      </c>
      <c r="BX82" s="90">
        <f t="shared" ca="1" si="573"/>
        <v>0</v>
      </c>
      <c r="BY82" s="90">
        <f t="shared" ca="1" si="573"/>
        <v>181934.66484345973</v>
      </c>
      <c r="BZ82" s="90">
        <f t="shared" ca="1" si="573"/>
        <v>0</v>
      </c>
      <c r="CA82" s="90">
        <f t="shared" ca="1" si="573"/>
        <v>0</v>
      </c>
      <c r="CB82" s="90">
        <f t="shared" ca="1" si="573"/>
        <v>0</v>
      </c>
      <c r="CC82" s="90">
        <f t="shared" ca="1" si="573"/>
        <v>14305.460180653834</v>
      </c>
      <c r="CD82" s="90">
        <f t="shared" ca="1" si="573"/>
        <v>0</v>
      </c>
      <c r="CE82" s="90">
        <f t="shared" ca="1" si="573"/>
        <v>0</v>
      </c>
      <c r="CF82" s="90">
        <f t="shared" ca="1" si="574"/>
        <v>0</v>
      </c>
      <c r="CG82" s="92">
        <f t="shared" ca="1" si="490"/>
        <v>127603.95386864057</v>
      </c>
      <c r="CH82" s="90">
        <f t="shared" ca="1" si="575"/>
        <v>0</v>
      </c>
      <c r="CI82" s="90">
        <f ca="1">$C82*CI$4</f>
        <v>9292.9170464877279</v>
      </c>
      <c r="CJ82" s="90">
        <f t="shared" ca="1" si="576"/>
        <v>13873.668075463494</v>
      </c>
      <c r="CK82" s="90">
        <f t="shared" ca="1" si="576"/>
        <v>11583.292560975609</v>
      </c>
      <c r="CL82" s="90">
        <f t="shared" ca="1" si="576"/>
        <v>10794.802629758469</v>
      </c>
      <c r="CM82" s="90">
        <f t="shared" ca="1" si="576"/>
        <v>9743.4827214689521</v>
      </c>
      <c r="CN82" s="90">
        <f t="shared" ca="1" si="576"/>
        <v>3811.0346675495121</v>
      </c>
      <c r="CO82" s="90">
        <f t="shared" ca="1" si="576"/>
        <v>18229.136266948652</v>
      </c>
      <c r="CP82" s="90">
        <f t="shared" ca="1" si="576"/>
        <v>8354.2385569435119</v>
      </c>
      <c r="CQ82" s="90">
        <f t="shared" ca="1" si="576"/>
        <v>8222.8235684073225</v>
      </c>
      <c r="CR82" s="90">
        <f t="shared" ca="1" si="576"/>
        <v>6495.6551476459663</v>
      </c>
      <c r="CS82" s="90">
        <f t="shared" ca="1" si="576"/>
        <v>7227.824369490455</v>
      </c>
      <c r="CT82" s="90">
        <f t="shared" ca="1" si="576"/>
        <v>19975.078257500893</v>
      </c>
      <c r="CU82" s="90">
        <f t="shared" ca="1" si="576"/>
        <v>0</v>
      </c>
      <c r="CV82" s="90">
        <f t="shared" ca="1" si="576"/>
        <v>0</v>
      </c>
      <c r="CW82" s="90">
        <f t="shared" ca="1" si="576"/>
        <v>0</v>
      </c>
      <c r="CX82" s="90">
        <f t="shared" ca="1" si="576"/>
        <v>0</v>
      </c>
      <c r="CY82" s="92">
        <f t="shared" ca="1" si="492"/>
        <v>265345.63542435865</v>
      </c>
      <c r="CZ82" s="90">
        <f t="shared" ca="1" si="577"/>
        <v>0</v>
      </c>
      <c r="DA82" s="90">
        <f t="shared" ca="1" si="604"/>
        <v>41583.45708680871</v>
      </c>
      <c r="DB82" s="90">
        <f t="shared" ca="1" si="604"/>
        <v>20369.323223109463</v>
      </c>
      <c r="DC82" s="90">
        <f t="shared" ca="1" si="604"/>
        <v>29925.070246669566</v>
      </c>
      <c r="DD82" s="90">
        <f t="shared" ca="1" si="604"/>
        <v>0</v>
      </c>
      <c r="DE82" s="90">
        <f t="shared" ca="1" si="604"/>
        <v>0</v>
      </c>
      <c r="DF82" s="90">
        <f t="shared" ca="1" si="604"/>
        <v>0</v>
      </c>
      <c r="DG82" s="90">
        <f t="shared" ca="1" si="604"/>
        <v>0</v>
      </c>
      <c r="DH82" s="90">
        <f t="shared" ca="1" si="604"/>
        <v>14136.498052535875</v>
      </c>
      <c r="DI82" s="90">
        <f t="shared" ca="1" si="604"/>
        <v>52171.75044886746</v>
      </c>
      <c r="DJ82" s="90">
        <f t="shared" ca="1" si="604"/>
        <v>0</v>
      </c>
      <c r="DK82" s="90">
        <f t="shared" ca="1" si="604"/>
        <v>0</v>
      </c>
      <c r="DL82" s="90">
        <f t="shared" ca="1" si="604"/>
        <v>0</v>
      </c>
      <c r="DM82" s="90">
        <f t="shared" ca="1" si="604"/>
        <v>0</v>
      </c>
      <c r="DN82" s="90">
        <f t="shared" ca="1" si="604"/>
        <v>25926.299881211216</v>
      </c>
      <c r="DO82" s="90">
        <f t="shared" ca="1" si="604"/>
        <v>0</v>
      </c>
      <c r="DP82" s="90">
        <f t="shared" ca="1" si="578"/>
        <v>0</v>
      </c>
      <c r="DQ82" s="90">
        <f t="shared" ca="1" si="578"/>
        <v>25269.224938530264</v>
      </c>
      <c r="DR82" s="90">
        <f t="shared" ca="1" si="578"/>
        <v>7697.1636142625603</v>
      </c>
      <c r="DS82" s="90">
        <f t="shared" ca="1" si="578"/>
        <v>14005.083063999686</v>
      </c>
      <c r="DT82" s="90">
        <f t="shared" ca="1" si="578"/>
        <v>20087.719676246197</v>
      </c>
      <c r="DU82" s="90">
        <f t="shared" ca="1" si="578"/>
        <v>14174.045192117643</v>
      </c>
      <c r="DV82" s="92">
        <f t="shared" ref="DV82:DV139" ca="1" si="608">SUM(DW82:EA82)</f>
        <v>134324.89185377714</v>
      </c>
      <c r="DW82" s="90">
        <f t="shared" ca="1" si="579"/>
        <v>0</v>
      </c>
      <c r="DX82" s="90">
        <f t="shared" ca="1" si="579"/>
        <v>42184.211320117014</v>
      </c>
      <c r="DY82" s="90">
        <f t="shared" ca="1" si="579"/>
        <v>49749.959945843388</v>
      </c>
      <c r="DZ82" s="90">
        <f t="shared" ca="1" si="579"/>
        <v>42390.720587816737</v>
      </c>
      <c r="EA82" s="90">
        <f t="shared" ca="1" si="579"/>
        <v>0</v>
      </c>
      <c r="EB82" s="92">
        <f t="shared" ref="EB82:EB139" ca="1" si="609">SUM(EC82:FD82)</f>
        <v>331372.28037889872</v>
      </c>
      <c r="EC82" s="90">
        <f t="shared" ca="1" si="580"/>
        <v>0</v>
      </c>
      <c r="ED82" s="90">
        <f t="shared" ca="1" si="581"/>
        <v>23204.132261532992</v>
      </c>
      <c r="EE82" s="90">
        <f t="shared" ca="1" si="581"/>
        <v>14249.13947128118</v>
      </c>
      <c r="EF82" s="90">
        <f t="shared" ca="1" si="581"/>
        <v>21007.624595999525</v>
      </c>
      <c r="EG82" s="90">
        <f t="shared" ca="1" si="581"/>
        <v>15281.685809779818</v>
      </c>
      <c r="EH82" s="90">
        <f t="shared" ca="1" si="581"/>
        <v>25231.677798948494</v>
      </c>
      <c r="EI82" s="90">
        <f t="shared" ca="1" si="581"/>
        <v>19712.24828042851</v>
      </c>
      <c r="EJ82" s="90">
        <f t="shared" ca="1" si="581"/>
        <v>23391.867959441835</v>
      </c>
      <c r="EK82" s="90">
        <f t="shared" ca="1" si="581"/>
        <v>13310.460981736966</v>
      </c>
      <c r="EL82" s="90">
        <f t="shared" ca="1" si="581"/>
        <v>17440.646335731508</v>
      </c>
      <c r="EM82" s="90">
        <f t="shared" ca="1" si="581"/>
        <v>8241.5971381982054</v>
      </c>
      <c r="EN82" s="90">
        <f t="shared" ca="1" si="581"/>
        <v>12296.688213029212</v>
      </c>
      <c r="EO82" s="90">
        <f t="shared" ca="1" si="581"/>
        <v>20801.115328299802</v>
      </c>
      <c r="EP82" s="90">
        <f t="shared" ca="1" si="581"/>
        <v>0</v>
      </c>
      <c r="EQ82" s="90">
        <f t="shared" ca="1" si="581"/>
        <v>0</v>
      </c>
      <c r="ER82" s="90">
        <f t="shared" ca="1" si="581"/>
        <v>0</v>
      </c>
      <c r="ES82" s="90">
        <f t="shared" ca="1" si="581"/>
        <v>9931.2184193777939</v>
      </c>
      <c r="ET82" s="90">
        <f t="shared" ca="1" si="581"/>
        <v>36908.838208878529</v>
      </c>
      <c r="EU82" s="90">
        <f t="shared" ca="1" si="581"/>
        <v>0</v>
      </c>
      <c r="EV82" s="90">
        <f t="shared" ca="1" si="581"/>
        <v>0</v>
      </c>
      <c r="EW82" s="90">
        <f t="shared" ca="1" si="581"/>
        <v>70363.339576234343</v>
      </c>
      <c r="EX82" s="90">
        <f t="shared" ca="1" si="581"/>
        <v>0</v>
      </c>
      <c r="EY82" s="90">
        <f t="shared" ca="1" si="581"/>
        <v>0</v>
      </c>
      <c r="EZ82" s="90">
        <f t="shared" ca="1" si="581"/>
        <v>0</v>
      </c>
      <c r="FA82" s="90">
        <f t="shared" ca="1" si="581"/>
        <v>0</v>
      </c>
      <c r="FB82" s="90">
        <f t="shared" ca="1" si="581"/>
        <v>0</v>
      </c>
      <c r="FC82" s="90">
        <f t="shared" ca="1" si="581"/>
        <v>0</v>
      </c>
      <c r="FD82" s="90">
        <f t="shared" ca="1" si="581"/>
        <v>0</v>
      </c>
      <c r="FE82" s="92">
        <f t="shared" ref="FE82:FE139" ca="1" si="610">SUM(FF82:FT82)</f>
        <v>107910.47915800294</v>
      </c>
      <c r="FF82" s="90">
        <f t="shared" ca="1" si="582"/>
        <v>0</v>
      </c>
      <c r="FG82" s="90">
        <f t="shared" ca="1" si="582"/>
        <v>16182.817159742262</v>
      </c>
      <c r="FH82" s="90">
        <f t="shared" ca="1" si="582"/>
        <v>0</v>
      </c>
      <c r="FI82" s="90">
        <f t="shared" ca="1" si="582"/>
        <v>0</v>
      </c>
      <c r="FJ82" s="90">
        <f t="shared" ca="1" si="582"/>
        <v>14493.195878562676</v>
      </c>
      <c r="FK82" s="90">
        <f t="shared" ca="1" si="582"/>
        <v>0</v>
      </c>
      <c r="FL82" s="90">
        <f t="shared" ca="1" si="582"/>
        <v>13592.064528600231</v>
      </c>
      <c r="FM82" s="90">
        <f t="shared" ca="1" si="582"/>
        <v>17872.438440921851</v>
      </c>
      <c r="FN82" s="90">
        <f t="shared" ca="1" si="582"/>
        <v>0</v>
      </c>
      <c r="FO82" s="90">
        <f t="shared" ca="1" si="582"/>
        <v>16802.344962841446</v>
      </c>
      <c r="FP82" s="90">
        <f t="shared" ca="1" si="582"/>
        <v>0</v>
      </c>
      <c r="FQ82" s="90">
        <f t="shared" ca="1" si="582"/>
        <v>0</v>
      </c>
      <c r="FR82" s="90">
        <f t="shared" ca="1" si="582"/>
        <v>0</v>
      </c>
      <c r="FS82" s="90">
        <f t="shared" ca="1" si="582"/>
        <v>28967.618187334469</v>
      </c>
      <c r="FT82" s="90">
        <f t="shared" ca="1" si="583"/>
        <v>0</v>
      </c>
      <c r="FU82" s="90">
        <f t="shared" ca="1" si="583"/>
        <v>0</v>
      </c>
      <c r="FV82" s="90">
        <f t="shared" ca="1" si="583"/>
        <v>0</v>
      </c>
      <c r="FW82" s="92">
        <f t="shared" ref="FW82:FW139" ca="1" si="611">SUM(FX82:GR82)</f>
        <v>581304.81500494131</v>
      </c>
      <c r="FX82" s="90">
        <f t="shared" ca="1" si="584"/>
        <v>0</v>
      </c>
      <c r="FY82" s="90">
        <f t="shared" ca="1" si="585"/>
        <v>11583.292560975609</v>
      </c>
      <c r="FZ82" s="90">
        <f t="shared" ca="1" si="585"/>
        <v>21927.529515752856</v>
      </c>
      <c r="GA82" s="90">
        <f t="shared" ca="1" si="585"/>
        <v>0</v>
      </c>
      <c r="GB82" s="90">
        <f t="shared" ca="1" si="585"/>
        <v>20650.926769972724</v>
      </c>
      <c r="GC82" s="90">
        <f t="shared" ca="1" si="585"/>
        <v>0</v>
      </c>
      <c r="GD82" s="90">
        <f t="shared" ca="1" si="585"/>
        <v>19017.626198165795</v>
      </c>
      <c r="GE82" s="90">
        <f t="shared" ca="1" si="585"/>
        <v>47966.470815709377</v>
      </c>
      <c r="GF82" s="90">
        <f t="shared" ca="1" si="585"/>
        <v>2478.1112123967273</v>
      </c>
      <c r="GG82" s="90">
        <f t="shared" ca="1" si="585"/>
        <v>448575.67658338934</v>
      </c>
      <c r="GH82" s="90">
        <f t="shared" ca="1" si="585"/>
        <v>0</v>
      </c>
      <c r="GI82" s="90">
        <f t="shared" ca="1" si="585"/>
        <v>0</v>
      </c>
      <c r="GJ82" s="90">
        <f t="shared" ca="1" si="585"/>
        <v>0</v>
      </c>
      <c r="GK82" s="90">
        <f t="shared" ca="1" si="585"/>
        <v>0</v>
      </c>
      <c r="GL82" s="90">
        <f t="shared" ca="1" si="585"/>
        <v>0</v>
      </c>
      <c r="GM82" s="90">
        <f t="shared" ca="1" si="585"/>
        <v>0</v>
      </c>
      <c r="GN82" s="90">
        <f t="shared" ca="1" si="585"/>
        <v>0</v>
      </c>
      <c r="GO82" s="90">
        <f t="shared" ca="1" si="585"/>
        <v>9105.1813485788825</v>
      </c>
      <c r="GP82" s="90">
        <f t="shared" ca="1" si="585"/>
        <v>0</v>
      </c>
      <c r="GQ82" s="90">
        <f t="shared" ca="1" si="585"/>
        <v>0</v>
      </c>
      <c r="GR82" s="90">
        <f t="shared" ca="1" si="585"/>
        <v>0</v>
      </c>
      <c r="GS82" s="92">
        <f t="shared" ref="GS82:GS139" ca="1" si="612">SUM(GT82:HC82)</f>
        <v>126402.44540202396</v>
      </c>
      <c r="GT82" s="90">
        <f t="shared" ca="1" si="586"/>
        <v>0</v>
      </c>
      <c r="GU82" s="90">
        <f t="shared" ca="1" si="586"/>
        <v>28010.166127999371</v>
      </c>
      <c r="GV82" s="90">
        <f t="shared" ca="1" si="586"/>
        <v>25869.97917183856</v>
      </c>
      <c r="GW82" s="90">
        <f t="shared" ca="1" si="586"/>
        <v>30169.126653951065</v>
      </c>
      <c r="GX82" s="90">
        <f t="shared" ca="1" si="586"/>
        <v>0</v>
      </c>
      <c r="GY82" s="90">
        <f t="shared" ca="1" si="586"/>
        <v>42353.173448234971</v>
      </c>
      <c r="GZ82" s="90">
        <f t="shared" ca="1" si="586"/>
        <v>0</v>
      </c>
      <c r="HA82" s="90">
        <f t="shared" ca="1" si="586"/>
        <v>0</v>
      </c>
      <c r="HB82" s="90">
        <f t="shared" ca="1" si="586"/>
        <v>0</v>
      </c>
      <c r="HC82" s="90">
        <f t="shared" ca="1" si="586"/>
        <v>0</v>
      </c>
      <c r="HD82" s="90">
        <f t="shared" ca="1" si="586"/>
        <v>0</v>
      </c>
      <c r="HE82" s="92">
        <f t="shared" ref="HE82:HE139" ca="1" si="613">SUM(HF82:HU82)</f>
        <v>173411.46415839824</v>
      </c>
      <c r="HF82" s="90">
        <f t="shared" ca="1" si="587"/>
        <v>0</v>
      </c>
      <c r="HG82" s="90">
        <f t="shared" ca="1" si="587"/>
        <v>0</v>
      </c>
      <c r="HH82" s="90">
        <f t="shared" ca="1" si="587"/>
        <v>0</v>
      </c>
      <c r="HI82" s="90">
        <f t="shared" ca="1" si="587"/>
        <v>0</v>
      </c>
      <c r="HJ82" s="90">
        <f t="shared" ca="1" si="587"/>
        <v>0</v>
      </c>
      <c r="HK82" s="90">
        <f t="shared" ca="1" si="587"/>
        <v>0</v>
      </c>
      <c r="HL82" s="90">
        <f t="shared" ca="1" si="587"/>
        <v>0</v>
      </c>
      <c r="HM82" s="90">
        <f t="shared" ca="1" si="587"/>
        <v>0</v>
      </c>
      <c r="HN82" s="90">
        <f t="shared" ca="1" si="587"/>
        <v>26057.714869747408</v>
      </c>
      <c r="HO82" s="90">
        <f t="shared" ca="1" si="587"/>
        <v>147353.74928865084</v>
      </c>
      <c r="HP82" s="90">
        <f t="shared" ca="1" si="587"/>
        <v>0</v>
      </c>
      <c r="HQ82" s="90">
        <f t="shared" ca="1" si="587"/>
        <v>0</v>
      </c>
      <c r="HR82" s="90">
        <f t="shared" ca="1" si="587"/>
        <v>0</v>
      </c>
      <c r="HS82" s="90">
        <f t="shared" ca="1" si="587"/>
        <v>0</v>
      </c>
      <c r="HT82" s="90">
        <f t="shared" ca="1" si="587"/>
        <v>0</v>
      </c>
      <c r="HU82" s="90">
        <f t="shared" ca="1" si="587"/>
        <v>0</v>
      </c>
      <c r="HV82" s="92">
        <f t="shared" ref="HV82:HV139" ca="1" si="614">SUM(HW82:IE82)</f>
        <v>67415.889119065498</v>
      </c>
      <c r="HW82" s="90">
        <f t="shared" ca="1" si="588"/>
        <v>67415.889119065498</v>
      </c>
      <c r="HX82" s="90">
        <f t="shared" ca="1" si="588"/>
        <v>0</v>
      </c>
      <c r="HY82" s="90">
        <f t="shared" ca="1" si="588"/>
        <v>0</v>
      </c>
      <c r="HZ82" s="90">
        <f t="shared" ca="1" si="588"/>
        <v>0</v>
      </c>
      <c r="IA82" s="90">
        <f t="shared" ca="1" si="588"/>
        <v>0</v>
      </c>
      <c r="IB82" s="90">
        <f t="shared" ca="1" si="588"/>
        <v>0</v>
      </c>
      <c r="IC82" s="90">
        <f t="shared" ca="1" si="588"/>
        <v>0</v>
      </c>
      <c r="ID82" s="90">
        <f t="shared" ca="1" si="588"/>
        <v>0</v>
      </c>
      <c r="IE82" s="90">
        <f t="shared" ca="1" si="588"/>
        <v>0</v>
      </c>
      <c r="IF82" s="92">
        <f t="shared" ca="1" si="501"/>
        <v>194907.20156896074</v>
      </c>
      <c r="IG82" s="90">
        <f t="shared" ca="1" si="589"/>
        <v>194907.20156896074</v>
      </c>
      <c r="IH82" s="90">
        <f t="shared" ca="1" si="605"/>
        <v>0</v>
      </c>
      <c r="II82" s="90">
        <f t="shared" ca="1" si="605"/>
        <v>0</v>
      </c>
      <c r="IJ82" s="90">
        <f t="shared" ca="1" si="605"/>
        <v>0</v>
      </c>
      <c r="IK82" s="90">
        <f t="shared" ca="1" si="605"/>
        <v>0</v>
      </c>
      <c r="IL82" s="90">
        <f t="shared" ca="1" si="605"/>
        <v>0</v>
      </c>
      <c r="IM82" s="90">
        <f t="shared" ca="1" si="605"/>
        <v>0</v>
      </c>
      <c r="IN82" s="90">
        <f t="shared" ca="1" si="605"/>
        <v>0</v>
      </c>
      <c r="IO82" s="90">
        <f t="shared" ca="1" si="605"/>
        <v>0</v>
      </c>
      <c r="IP82" s="90">
        <f t="shared" ca="1" si="605"/>
        <v>0</v>
      </c>
      <c r="IQ82" s="90">
        <f t="shared" ca="1" si="605"/>
        <v>0</v>
      </c>
      <c r="IR82" s="90">
        <f t="shared" ca="1" si="605"/>
        <v>0</v>
      </c>
      <c r="IS82" s="90">
        <f t="shared" ca="1" si="605"/>
        <v>0</v>
      </c>
      <c r="IT82" s="90">
        <f t="shared" ca="1" si="605"/>
        <v>0</v>
      </c>
      <c r="IU82" s="90">
        <f t="shared" ca="1" si="605"/>
        <v>0</v>
      </c>
      <c r="IV82" s="90">
        <f t="shared" ca="1" si="605"/>
        <v>0</v>
      </c>
      <c r="IW82" s="90">
        <f t="shared" ca="1" si="590"/>
        <v>0</v>
      </c>
      <c r="IX82" s="90">
        <f t="shared" ca="1" si="590"/>
        <v>0</v>
      </c>
      <c r="IY82" s="92">
        <f t="shared" ca="1" si="503"/>
        <v>373293.66172194335</v>
      </c>
      <c r="IZ82" s="90">
        <f t="shared" ca="1" si="591"/>
        <v>373293.66172194335</v>
      </c>
      <c r="JA82" s="90">
        <f t="shared" ca="1" si="592"/>
        <v>0</v>
      </c>
      <c r="JB82" s="90">
        <f t="shared" ca="1" si="592"/>
        <v>0</v>
      </c>
      <c r="JC82" s="90">
        <f t="shared" ca="1" si="592"/>
        <v>0</v>
      </c>
      <c r="JD82" s="90">
        <f t="shared" ca="1" si="592"/>
        <v>0</v>
      </c>
      <c r="JE82" s="90">
        <f t="shared" ca="1" si="592"/>
        <v>0</v>
      </c>
      <c r="JF82" s="90">
        <f t="shared" ca="1" si="592"/>
        <v>0</v>
      </c>
      <c r="JG82" s="90">
        <f t="shared" ca="1" si="592"/>
        <v>0</v>
      </c>
      <c r="JH82" s="90">
        <f t="shared" ca="1" si="592"/>
        <v>0</v>
      </c>
      <c r="JI82" s="90">
        <f t="shared" ca="1" si="592"/>
        <v>0</v>
      </c>
      <c r="JJ82" s="90">
        <f t="shared" ca="1" si="592"/>
        <v>0</v>
      </c>
      <c r="JK82" s="90">
        <f t="shared" ca="1" si="592"/>
        <v>0</v>
      </c>
      <c r="JL82" s="90">
        <f t="shared" ca="1" si="592"/>
        <v>0</v>
      </c>
      <c r="JM82" s="90">
        <f t="shared" ca="1" si="592"/>
        <v>0</v>
      </c>
      <c r="JN82" s="90">
        <f t="shared" ca="1" si="592"/>
        <v>0</v>
      </c>
      <c r="JO82" s="90">
        <f t="shared" ca="1" si="592"/>
        <v>0</v>
      </c>
      <c r="JP82" s="90">
        <f t="shared" ca="1" si="592"/>
        <v>0</v>
      </c>
      <c r="JQ82" s="90">
        <f t="shared" ca="1" si="592"/>
        <v>0</v>
      </c>
      <c r="JR82" s="90">
        <f t="shared" ca="1" si="592"/>
        <v>0</v>
      </c>
      <c r="JS82" s="90">
        <f t="shared" ca="1" si="592"/>
        <v>0</v>
      </c>
      <c r="JT82" s="92">
        <f t="shared" ca="1" si="505"/>
        <v>243549.52089714195</v>
      </c>
      <c r="JU82" s="90">
        <f t="shared" ca="1" si="593"/>
        <v>147034.59860220578</v>
      </c>
      <c r="JV82" s="90">
        <f t="shared" ca="1" si="593"/>
        <v>0</v>
      </c>
      <c r="JW82" s="90">
        <f t="shared" ca="1" si="593"/>
        <v>0</v>
      </c>
      <c r="JX82" s="90">
        <f t="shared" ca="1" si="593"/>
        <v>0</v>
      </c>
      <c r="JY82" s="90">
        <f t="shared" ca="1" si="593"/>
        <v>0</v>
      </c>
      <c r="JZ82" s="90">
        <f t="shared" ca="1" si="593"/>
        <v>0</v>
      </c>
      <c r="KA82" s="90">
        <f t="shared" ca="1" si="593"/>
        <v>0</v>
      </c>
      <c r="KB82" s="90">
        <f t="shared" ca="1" si="593"/>
        <v>0</v>
      </c>
      <c r="KC82" s="90">
        <f t="shared" ca="1" si="593"/>
        <v>0</v>
      </c>
      <c r="KD82" s="90">
        <f t="shared" ca="1" si="593"/>
        <v>0</v>
      </c>
      <c r="KE82" s="90">
        <f t="shared" ca="1" si="594"/>
        <v>0</v>
      </c>
      <c r="KF82" s="90">
        <f t="shared" ca="1" si="594"/>
        <v>0</v>
      </c>
      <c r="KG82" s="90">
        <f t="shared" ca="1" si="594"/>
        <v>0</v>
      </c>
      <c r="KH82" s="90">
        <f t="shared" ca="1" si="594"/>
        <v>0</v>
      </c>
      <c r="KI82" s="90">
        <f t="shared" ca="1" si="594"/>
        <v>0</v>
      </c>
      <c r="KJ82" s="90">
        <f t="shared" ca="1" si="594"/>
        <v>0</v>
      </c>
      <c r="KK82" s="90">
        <f t="shared" ca="1" si="594"/>
        <v>0</v>
      </c>
      <c r="KL82" s="90">
        <f t="shared" ca="1" si="594"/>
        <v>0</v>
      </c>
      <c r="KM82" s="90">
        <f t="shared" ca="1" si="594"/>
        <v>26414.412695774208</v>
      </c>
      <c r="KN82" s="90">
        <f t="shared" ca="1" si="595"/>
        <v>0</v>
      </c>
      <c r="KO82" s="90">
        <f t="shared" ca="1" si="596"/>
        <v>0</v>
      </c>
      <c r="KP82" s="90">
        <f t="shared" ca="1" si="596"/>
        <v>0</v>
      </c>
      <c r="KQ82" s="90">
        <f t="shared" ca="1" si="596"/>
        <v>0</v>
      </c>
      <c r="KR82" s="90">
        <f t="shared" ca="1" si="596"/>
        <v>0</v>
      </c>
      <c r="KS82" s="90">
        <f t="shared" ca="1" si="596"/>
        <v>0</v>
      </c>
      <c r="KT82" s="90">
        <f t="shared" ca="1" si="596"/>
        <v>0</v>
      </c>
      <c r="KU82" s="90">
        <f t="shared" ca="1" si="596"/>
        <v>0</v>
      </c>
      <c r="KV82" s="90">
        <f t="shared" ca="1" si="596"/>
        <v>0</v>
      </c>
      <c r="KW82" s="90">
        <f t="shared" ca="1" si="596"/>
        <v>0</v>
      </c>
      <c r="KX82" s="90">
        <f t="shared" ca="1" si="596"/>
        <v>0</v>
      </c>
      <c r="KY82" s="90">
        <f t="shared" ca="1" si="597"/>
        <v>0</v>
      </c>
      <c r="KZ82" s="90">
        <f t="shared" ca="1" si="597"/>
        <v>0</v>
      </c>
      <c r="LA82" s="90">
        <f t="shared" ca="1" si="597"/>
        <v>0</v>
      </c>
      <c r="LB82" s="90">
        <f t="shared" ca="1" si="597"/>
        <v>23673.471506305097</v>
      </c>
      <c r="LC82" s="90">
        <f t="shared" ca="1" si="597"/>
        <v>0</v>
      </c>
      <c r="LD82" s="90">
        <f t="shared" ca="1" si="597"/>
        <v>0</v>
      </c>
      <c r="LE82" s="90">
        <f t="shared" ca="1" si="597"/>
        <v>0</v>
      </c>
      <c r="LF82" s="90">
        <f t="shared" ca="1" si="597"/>
        <v>0</v>
      </c>
      <c r="LG82" s="90">
        <f t="shared" ca="1" si="597"/>
        <v>46427.038092856863</v>
      </c>
      <c r="LH82" s="90">
        <f t="shared" ca="1" si="597"/>
        <v>0</v>
      </c>
      <c r="LI82" s="90">
        <f t="shared" ca="1" si="597"/>
        <v>0</v>
      </c>
      <c r="LJ82" s="90">
        <f t="shared" ca="1" si="597"/>
        <v>0</v>
      </c>
      <c r="LK82" s="90">
        <f t="shared" ca="1" si="598"/>
        <v>0</v>
      </c>
      <c r="LL82" s="90">
        <f t="shared" ca="1" si="598"/>
        <v>0</v>
      </c>
      <c r="LM82" s="92">
        <f t="shared" ref="LM82:LM139" ca="1" si="615">SUM(LN82:LR82)</f>
        <v>184187.49321836582</v>
      </c>
      <c r="LN82" s="90">
        <f t="shared" ca="1" si="599"/>
        <v>184187.49321836582</v>
      </c>
      <c r="LO82" s="90">
        <f t="shared" ca="1" si="599"/>
        <v>0</v>
      </c>
      <c r="LP82" s="90">
        <f t="shared" ca="1" si="599"/>
        <v>0</v>
      </c>
      <c r="LQ82" s="90">
        <f t="shared" ca="1" si="599"/>
        <v>0</v>
      </c>
      <c r="LR82" s="90">
        <f t="shared" ca="1" si="599"/>
        <v>0</v>
      </c>
      <c r="LS82" s="92">
        <f t="shared" ref="LS82:LS139" ca="1" si="616">SUM(LT82:MF82)</f>
        <v>88742.664401510076</v>
      </c>
      <c r="LT82" s="90">
        <f t="shared" ca="1" si="600"/>
        <v>88742.664401510076</v>
      </c>
      <c r="LU82" s="90">
        <f t="shared" ca="1" si="600"/>
        <v>0</v>
      </c>
      <c r="LV82" s="90">
        <f t="shared" ca="1" si="600"/>
        <v>0</v>
      </c>
      <c r="LW82" s="90">
        <f t="shared" ca="1" si="600"/>
        <v>0</v>
      </c>
      <c r="LX82" s="90">
        <f t="shared" ca="1" si="600"/>
        <v>0</v>
      </c>
      <c r="LY82" s="90">
        <f t="shared" ca="1" si="600"/>
        <v>0</v>
      </c>
      <c r="LZ82" s="90">
        <f t="shared" ca="1" si="600"/>
        <v>0</v>
      </c>
      <c r="MA82" s="90">
        <f t="shared" ca="1" si="600"/>
        <v>0</v>
      </c>
      <c r="MB82" s="90">
        <f t="shared" ca="1" si="600"/>
        <v>0</v>
      </c>
      <c r="MC82" s="90">
        <f t="shared" ca="1" si="600"/>
        <v>0</v>
      </c>
      <c r="MD82" s="90">
        <f t="shared" ca="1" si="600"/>
        <v>0</v>
      </c>
      <c r="ME82" s="90">
        <f t="shared" ca="1" si="600"/>
        <v>0</v>
      </c>
      <c r="MF82" s="90">
        <f t="shared" ca="1" si="600"/>
        <v>0</v>
      </c>
      <c r="MG82" s="92">
        <f t="shared" ref="MG82:MG139" ca="1" si="617">SUM(MH82:NB82)</f>
        <v>101151.99403328459</v>
      </c>
      <c r="MH82" s="90">
        <f t="shared" ca="1" si="601"/>
        <v>101151.99403328459</v>
      </c>
      <c r="MI82" s="90">
        <f t="shared" ca="1" si="602"/>
        <v>0</v>
      </c>
      <c r="MJ82" s="90">
        <f t="shared" ca="1" si="602"/>
        <v>0</v>
      </c>
      <c r="MK82" s="90">
        <f t="shared" ca="1" si="602"/>
        <v>0</v>
      </c>
      <c r="ML82" s="90">
        <f t="shared" ca="1" si="602"/>
        <v>0</v>
      </c>
      <c r="MM82" s="90">
        <f t="shared" ca="1" si="602"/>
        <v>0</v>
      </c>
      <c r="MN82" s="90">
        <f t="shared" ca="1" si="602"/>
        <v>0</v>
      </c>
      <c r="MO82" s="90">
        <f t="shared" ca="1" si="602"/>
        <v>0</v>
      </c>
      <c r="MP82" s="90">
        <f t="shared" ca="1" si="602"/>
        <v>0</v>
      </c>
      <c r="MQ82" s="90">
        <f t="shared" ca="1" si="602"/>
        <v>0</v>
      </c>
      <c r="MR82" s="90">
        <f t="shared" ca="1" si="602"/>
        <v>0</v>
      </c>
      <c r="MS82" s="90">
        <f t="shared" ca="1" si="602"/>
        <v>0</v>
      </c>
      <c r="MT82" s="90">
        <f t="shared" ca="1" si="602"/>
        <v>0</v>
      </c>
      <c r="MU82" s="90">
        <f t="shared" ca="1" si="602"/>
        <v>0</v>
      </c>
      <c r="MV82" s="90">
        <f t="shared" ca="1" si="602"/>
        <v>0</v>
      </c>
      <c r="MW82" s="90">
        <f t="shared" ca="1" si="602"/>
        <v>0</v>
      </c>
      <c r="MX82" s="90">
        <f t="shared" ca="1" si="602"/>
        <v>0</v>
      </c>
      <c r="MY82" s="90">
        <f t="shared" ca="1" si="602"/>
        <v>0</v>
      </c>
      <c r="MZ82" s="90">
        <f t="shared" ca="1" si="602"/>
        <v>0</v>
      </c>
      <c r="NA82" s="90">
        <f t="shared" ca="1" si="602"/>
        <v>0</v>
      </c>
      <c r="NB82" s="90">
        <f t="shared" ca="1" si="602"/>
        <v>0</v>
      </c>
      <c r="NC82" s="92">
        <f t="shared" ref="NC82:NC139" ca="1" si="618">SUM(ND82:NI82)</f>
        <v>0</v>
      </c>
      <c r="ND82" s="90">
        <f t="shared" ca="1" si="603"/>
        <v>0</v>
      </c>
      <c r="NE82" s="90">
        <f t="shared" ca="1" si="603"/>
        <v>0</v>
      </c>
      <c r="NF82" s="90">
        <f t="shared" ca="1" si="603"/>
        <v>0</v>
      </c>
      <c r="NG82" s="90">
        <f t="shared" ca="1" si="603"/>
        <v>0</v>
      </c>
      <c r="NH82" s="90">
        <f t="shared" ca="1" si="603"/>
        <v>0</v>
      </c>
      <c r="NI82" s="90">
        <f t="shared" ca="1" si="603"/>
        <v>0</v>
      </c>
      <c r="NJ82" s="93">
        <f t="shared" ca="1" si="511"/>
        <v>3799319.9600000009</v>
      </c>
      <c r="NK82" s="94">
        <f t="shared" ca="1" si="455"/>
        <v>0</v>
      </c>
    </row>
    <row r="83" spans="1:375" x14ac:dyDescent="0.25">
      <c r="A83" s="67">
        <v>90541</v>
      </c>
      <c r="B83" s="125" t="s">
        <v>619</v>
      </c>
      <c r="C83" s="90">
        <f ca="1">IFERROR(HLOOKUP($A83,Náklady_2018!$D$1:$MN$27,24,FALSE),0)</f>
        <v>0</v>
      </c>
      <c r="D83" s="19"/>
      <c r="E83" s="19"/>
      <c r="F83" s="91" t="str">
        <f>F4</f>
        <v>FTE</v>
      </c>
      <c r="G83" s="92">
        <f t="shared" ca="1" si="606"/>
        <v>0</v>
      </c>
      <c r="H83" s="90">
        <f ca="1">$C83*H$4</f>
        <v>0</v>
      </c>
      <c r="I83" s="90">
        <f t="shared" ca="1" si="571"/>
        <v>0</v>
      </c>
      <c r="J83" s="90">
        <f t="shared" ca="1" si="571"/>
        <v>0</v>
      </c>
      <c r="K83" s="90">
        <f t="shared" ca="1" si="571"/>
        <v>0</v>
      </c>
      <c r="L83" s="90">
        <f t="shared" ca="1" si="571"/>
        <v>0</v>
      </c>
      <c r="M83" s="90">
        <f t="shared" ca="1" si="571"/>
        <v>0</v>
      </c>
      <c r="N83" s="90">
        <f t="shared" ca="1" si="571"/>
        <v>0</v>
      </c>
      <c r="O83" s="90">
        <f t="shared" ca="1" si="571"/>
        <v>0</v>
      </c>
      <c r="P83" s="90">
        <f t="shared" ca="1" si="571"/>
        <v>0</v>
      </c>
      <c r="Q83" s="90">
        <f t="shared" ca="1" si="571"/>
        <v>0</v>
      </c>
      <c r="R83" s="90">
        <f t="shared" ca="1" si="571"/>
        <v>0</v>
      </c>
      <c r="S83" s="90">
        <f t="shared" ca="1" si="571"/>
        <v>0</v>
      </c>
      <c r="T83" s="90">
        <f t="shared" ca="1" si="571"/>
        <v>0</v>
      </c>
      <c r="U83" s="90">
        <f t="shared" ca="1" si="571"/>
        <v>0</v>
      </c>
      <c r="V83" s="90">
        <f t="shared" ca="1" si="571"/>
        <v>0</v>
      </c>
      <c r="W83" s="90">
        <f t="shared" ca="1" si="571"/>
        <v>0</v>
      </c>
      <c r="X83" s="90">
        <f t="shared" ca="1" si="571"/>
        <v>0</v>
      </c>
      <c r="Y83" s="90">
        <f t="shared" ca="1" si="571"/>
        <v>0</v>
      </c>
      <c r="Z83" s="90">
        <f t="shared" ca="1" si="571"/>
        <v>0</v>
      </c>
      <c r="AA83" s="90">
        <f t="shared" ca="1" si="571"/>
        <v>0</v>
      </c>
      <c r="AB83" s="90">
        <f t="shared" ca="1" si="571"/>
        <v>0</v>
      </c>
      <c r="AC83" s="90">
        <f t="shared" ca="1" si="571"/>
        <v>0</v>
      </c>
      <c r="AD83" s="90">
        <f t="shared" ca="1" si="571"/>
        <v>0</v>
      </c>
      <c r="AE83" s="90">
        <f t="shared" ca="1" si="571"/>
        <v>0</v>
      </c>
      <c r="AF83" s="90">
        <f t="shared" ca="1" si="571"/>
        <v>0</v>
      </c>
      <c r="AG83" s="90">
        <f t="shared" ca="1" si="571"/>
        <v>0</v>
      </c>
      <c r="AH83" s="90">
        <f t="shared" ca="1" si="571"/>
        <v>0</v>
      </c>
      <c r="AI83" s="90">
        <f t="shared" ca="1" si="571"/>
        <v>0</v>
      </c>
      <c r="AJ83" s="90">
        <f t="shared" ca="1" si="571"/>
        <v>0</v>
      </c>
      <c r="AK83" s="90">
        <f t="shared" ca="1" si="571"/>
        <v>0</v>
      </c>
      <c r="AL83" s="90">
        <f t="shared" ca="1" si="571"/>
        <v>0</v>
      </c>
      <c r="AM83" s="90">
        <f t="shared" ca="1" si="571"/>
        <v>0</v>
      </c>
      <c r="AN83" s="90">
        <f t="shared" ca="1" si="571"/>
        <v>0</v>
      </c>
      <c r="AO83" s="90">
        <f t="shared" ca="1" si="571"/>
        <v>0</v>
      </c>
      <c r="AP83" s="90">
        <f t="shared" ca="1" si="571"/>
        <v>0</v>
      </c>
      <c r="AQ83" s="90">
        <f t="shared" ca="1" si="571"/>
        <v>0</v>
      </c>
      <c r="AR83" s="90">
        <f t="shared" ca="1" si="571"/>
        <v>0</v>
      </c>
      <c r="AS83" s="90">
        <f t="shared" ca="1" si="571"/>
        <v>0</v>
      </c>
      <c r="AT83" s="90">
        <f t="shared" ca="1" si="571"/>
        <v>0</v>
      </c>
      <c r="AU83" s="90">
        <f t="shared" ca="1" si="571"/>
        <v>0</v>
      </c>
      <c r="AV83" s="90">
        <f t="shared" ca="1" si="571"/>
        <v>0</v>
      </c>
      <c r="AW83" s="90">
        <f t="shared" ca="1" si="571"/>
        <v>0</v>
      </c>
      <c r="AX83" s="90">
        <f t="shared" ca="1" si="571"/>
        <v>0</v>
      </c>
      <c r="AY83" s="90">
        <f t="shared" ca="1" si="571"/>
        <v>0</v>
      </c>
      <c r="AZ83" s="90">
        <f t="shared" ca="1" si="571"/>
        <v>0</v>
      </c>
      <c r="BA83" s="90">
        <f t="shared" ca="1" si="571"/>
        <v>0</v>
      </c>
      <c r="BB83" s="90">
        <f t="shared" ca="1" si="571"/>
        <v>0</v>
      </c>
      <c r="BC83" s="90">
        <f t="shared" ca="1" si="571"/>
        <v>0</v>
      </c>
      <c r="BD83" s="92">
        <f t="shared" ca="1" si="607"/>
        <v>0</v>
      </c>
      <c r="BE83" s="90">
        <f t="shared" ca="1" si="572"/>
        <v>0</v>
      </c>
      <c r="BF83" s="90">
        <f t="shared" ca="1" si="573"/>
        <v>0</v>
      </c>
      <c r="BG83" s="90">
        <f t="shared" ca="1" si="573"/>
        <v>0</v>
      </c>
      <c r="BH83" s="90">
        <f t="shared" ca="1" si="573"/>
        <v>0</v>
      </c>
      <c r="BI83" s="90">
        <f t="shared" ca="1" si="573"/>
        <v>0</v>
      </c>
      <c r="BJ83" s="90">
        <f t="shared" ca="1" si="573"/>
        <v>0</v>
      </c>
      <c r="BK83" s="90">
        <f t="shared" ca="1" si="573"/>
        <v>0</v>
      </c>
      <c r="BL83" s="90">
        <f t="shared" ca="1" si="573"/>
        <v>0</v>
      </c>
      <c r="BM83" s="90">
        <f t="shared" ca="1" si="573"/>
        <v>0</v>
      </c>
      <c r="BN83" s="90">
        <f t="shared" ca="1" si="573"/>
        <v>0</v>
      </c>
      <c r="BO83" s="90">
        <f t="shared" ca="1" si="573"/>
        <v>0</v>
      </c>
      <c r="BP83" s="90">
        <f t="shared" ca="1" si="573"/>
        <v>0</v>
      </c>
      <c r="BQ83" s="90">
        <f t="shared" ca="1" si="573"/>
        <v>0</v>
      </c>
      <c r="BR83" s="90">
        <f t="shared" ca="1" si="573"/>
        <v>0</v>
      </c>
      <c r="BS83" s="90">
        <f t="shared" ca="1" si="573"/>
        <v>0</v>
      </c>
      <c r="BT83" s="90">
        <f t="shared" ca="1" si="573"/>
        <v>0</v>
      </c>
      <c r="BU83" s="90">
        <f t="shared" ca="1" si="573"/>
        <v>0</v>
      </c>
      <c r="BV83" s="90">
        <f t="shared" ca="1" si="573"/>
        <v>0</v>
      </c>
      <c r="BW83" s="90">
        <f t="shared" ca="1" si="573"/>
        <v>0</v>
      </c>
      <c r="BX83" s="90">
        <f t="shared" ca="1" si="573"/>
        <v>0</v>
      </c>
      <c r="BY83" s="90">
        <f t="shared" ca="1" si="573"/>
        <v>0</v>
      </c>
      <c r="BZ83" s="90">
        <f t="shared" ca="1" si="573"/>
        <v>0</v>
      </c>
      <c r="CA83" s="90">
        <f t="shared" ca="1" si="573"/>
        <v>0</v>
      </c>
      <c r="CB83" s="90">
        <f t="shared" ca="1" si="573"/>
        <v>0</v>
      </c>
      <c r="CC83" s="90">
        <f t="shared" ca="1" si="573"/>
        <v>0</v>
      </c>
      <c r="CD83" s="90">
        <f t="shared" ca="1" si="573"/>
        <v>0</v>
      </c>
      <c r="CE83" s="90">
        <f t="shared" ca="1" si="573"/>
        <v>0</v>
      </c>
      <c r="CF83" s="90">
        <f t="shared" ca="1" si="574"/>
        <v>0</v>
      </c>
      <c r="CG83" s="92">
        <f t="shared" ca="1" si="490"/>
        <v>0</v>
      </c>
      <c r="CH83" s="90">
        <f t="shared" ca="1" si="575"/>
        <v>0</v>
      </c>
      <c r="CI83" s="90">
        <f ca="1">$C83*CI$4</f>
        <v>0</v>
      </c>
      <c r="CJ83" s="90">
        <f t="shared" ca="1" si="576"/>
        <v>0</v>
      </c>
      <c r="CK83" s="90">
        <f t="shared" ca="1" si="576"/>
        <v>0</v>
      </c>
      <c r="CL83" s="90">
        <f t="shared" ca="1" si="576"/>
        <v>0</v>
      </c>
      <c r="CM83" s="90">
        <f t="shared" ca="1" si="576"/>
        <v>0</v>
      </c>
      <c r="CN83" s="90">
        <f t="shared" ca="1" si="576"/>
        <v>0</v>
      </c>
      <c r="CO83" s="90">
        <f t="shared" ca="1" si="576"/>
        <v>0</v>
      </c>
      <c r="CP83" s="90">
        <f t="shared" ca="1" si="576"/>
        <v>0</v>
      </c>
      <c r="CQ83" s="90">
        <f t="shared" ca="1" si="576"/>
        <v>0</v>
      </c>
      <c r="CR83" s="90">
        <f t="shared" ca="1" si="576"/>
        <v>0</v>
      </c>
      <c r="CS83" s="90">
        <f t="shared" ca="1" si="576"/>
        <v>0</v>
      </c>
      <c r="CT83" s="90">
        <f t="shared" ca="1" si="576"/>
        <v>0</v>
      </c>
      <c r="CU83" s="90">
        <f t="shared" ca="1" si="576"/>
        <v>0</v>
      </c>
      <c r="CV83" s="90">
        <f t="shared" ca="1" si="576"/>
        <v>0</v>
      </c>
      <c r="CW83" s="90">
        <f t="shared" ca="1" si="576"/>
        <v>0</v>
      </c>
      <c r="CX83" s="90">
        <f t="shared" ca="1" si="576"/>
        <v>0</v>
      </c>
      <c r="CY83" s="92">
        <f t="shared" ca="1" si="492"/>
        <v>0</v>
      </c>
      <c r="CZ83" s="90">
        <f t="shared" ca="1" si="577"/>
        <v>0</v>
      </c>
      <c r="DA83" s="90">
        <f t="shared" ca="1" si="604"/>
        <v>0</v>
      </c>
      <c r="DB83" s="90">
        <f t="shared" ca="1" si="604"/>
        <v>0</v>
      </c>
      <c r="DC83" s="90">
        <f t="shared" ca="1" si="604"/>
        <v>0</v>
      </c>
      <c r="DD83" s="90">
        <f t="shared" ca="1" si="604"/>
        <v>0</v>
      </c>
      <c r="DE83" s="90">
        <f t="shared" ca="1" si="604"/>
        <v>0</v>
      </c>
      <c r="DF83" s="90">
        <f t="shared" ca="1" si="604"/>
        <v>0</v>
      </c>
      <c r="DG83" s="90">
        <f t="shared" ca="1" si="604"/>
        <v>0</v>
      </c>
      <c r="DH83" s="90">
        <f t="shared" ca="1" si="604"/>
        <v>0</v>
      </c>
      <c r="DI83" s="90">
        <f t="shared" ca="1" si="604"/>
        <v>0</v>
      </c>
      <c r="DJ83" s="90">
        <f t="shared" ca="1" si="604"/>
        <v>0</v>
      </c>
      <c r="DK83" s="90">
        <f t="shared" ca="1" si="604"/>
        <v>0</v>
      </c>
      <c r="DL83" s="90">
        <f t="shared" ca="1" si="604"/>
        <v>0</v>
      </c>
      <c r="DM83" s="90">
        <f t="shared" ca="1" si="604"/>
        <v>0</v>
      </c>
      <c r="DN83" s="90">
        <f t="shared" ca="1" si="604"/>
        <v>0</v>
      </c>
      <c r="DO83" s="90">
        <f t="shared" ca="1" si="604"/>
        <v>0</v>
      </c>
      <c r="DP83" s="90">
        <f t="shared" ca="1" si="578"/>
        <v>0</v>
      </c>
      <c r="DQ83" s="90">
        <f t="shared" ca="1" si="578"/>
        <v>0</v>
      </c>
      <c r="DR83" s="90">
        <f t="shared" ca="1" si="578"/>
        <v>0</v>
      </c>
      <c r="DS83" s="90">
        <f t="shared" ca="1" si="578"/>
        <v>0</v>
      </c>
      <c r="DT83" s="90">
        <f t="shared" ca="1" si="578"/>
        <v>0</v>
      </c>
      <c r="DU83" s="90">
        <f t="shared" ca="1" si="578"/>
        <v>0</v>
      </c>
      <c r="DV83" s="92">
        <f t="shared" ca="1" si="608"/>
        <v>0</v>
      </c>
      <c r="DW83" s="90">
        <f t="shared" ca="1" si="579"/>
        <v>0</v>
      </c>
      <c r="DX83" s="90">
        <f t="shared" ca="1" si="579"/>
        <v>0</v>
      </c>
      <c r="DY83" s="90">
        <f t="shared" ca="1" si="579"/>
        <v>0</v>
      </c>
      <c r="DZ83" s="90">
        <f t="shared" ca="1" si="579"/>
        <v>0</v>
      </c>
      <c r="EA83" s="90">
        <f t="shared" ca="1" si="579"/>
        <v>0</v>
      </c>
      <c r="EB83" s="92">
        <f t="shared" ca="1" si="609"/>
        <v>0</v>
      </c>
      <c r="EC83" s="90">
        <f t="shared" ca="1" si="580"/>
        <v>0</v>
      </c>
      <c r="ED83" s="90">
        <f t="shared" ca="1" si="581"/>
        <v>0</v>
      </c>
      <c r="EE83" s="90">
        <f t="shared" ca="1" si="581"/>
        <v>0</v>
      </c>
      <c r="EF83" s="90">
        <f t="shared" ca="1" si="581"/>
        <v>0</v>
      </c>
      <c r="EG83" s="90">
        <f t="shared" ca="1" si="581"/>
        <v>0</v>
      </c>
      <c r="EH83" s="90">
        <f t="shared" ca="1" si="581"/>
        <v>0</v>
      </c>
      <c r="EI83" s="90">
        <f t="shared" ca="1" si="581"/>
        <v>0</v>
      </c>
      <c r="EJ83" s="90">
        <f t="shared" ca="1" si="581"/>
        <v>0</v>
      </c>
      <c r="EK83" s="90">
        <f t="shared" ca="1" si="581"/>
        <v>0</v>
      </c>
      <c r="EL83" s="90">
        <f t="shared" ca="1" si="581"/>
        <v>0</v>
      </c>
      <c r="EM83" s="90">
        <f t="shared" ca="1" si="581"/>
        <v>0</v>
      </c>
      <c r="EN83" s="90">
        <f t="shared" ca="1" si="581"/>
        <v>0</v>
      </c>
      <c r="EO83" s="90">
        <f t="shared" ca="1" si="581"/>
        <v>0</v>
      </c>
      <c r="EP83" s="90">
        <f t="shared" ca="1" si="581"/>
        <v>0</v>
      </c>
      <c r="EQ83" s="90">
        <f t="shared" ca="1" si="581"/>
        <v>0</v>
      </c>
      <c r="ER83" s="90">
        <f t="shared" ca="1" si="581"/>
        <v>0</v>
      </c>
      <c r="ES83" s="90">
        <f t="shared" ca="1" si="581"/>
        <v>0</v>
      </c>
      <c r="ET83" s="90">
        <f t="shared" ca="1" si="581"/>
        <v>0</v>
      </c>
      <c r="EU83" s="90">
        <f t="shared" ca="1" si="581"/>
        <v>0</v>
      </c>
      <c r="EV83" s="90">
        <f t="shared" ca="1" si="581"/>
        <v>0</v>
      </c>
      <c r="EW83" s="90">
        <f t="shared" ca="1" si="581"/>
        <v>0</v>
      </c>
      <c r="EX83" s="90">
        <f t="shared" ca="1" si="581"/>
        <v>0</v>
      </c>
      <c r="EY83" s="90">
        <f t="shared" ca="1" si="581"/>
        <v>0</v>
      </c>
      <c r="EZ83" s="90">
        <f t="shared" ca="1" si="581"/>
        <v>0</v>
      </c>
      <c r="FA83" s="90">
        <f t="shared" ca="1" si="581"/>
        <v>0</v>
      </c>
      <c r="FB83" s="90">
        <f t="shared" ca="1" si="581"/>
        <v>0</v>
      </c>
      <c r="FC83" s="90">
        <f t="shared" ca="1" si="581"/>
        <v>0</v>
      </c>
      <c r="FD83" s="90">
        <f t="shared" ca="1" si="581"/>
        <v>0</v>
      </c>
      <c r="FE83" s="92">
        <f t="shared" ca="1" si="610"/>
        <v>0</v>
      </c>
      <c r="FF83" s="90">
        <f t="shared" ca="1" si="582"/>
        <v>0</v>
      </c>
      <c r="FG83" s="90">
        <f t="shared" ca="1" si="582"/>
        <v>0</v>
      </c>
      <c r="FH83" s="90">
        <f t="shared" ca="1" si="582"/>
        <v>0</v>
      </c>
      <c r="FI83" s="90">
        <f t="shared" ca="1" si="582"/>
        <v>0</v>
      </c>
      <c r="FJ83" s="90">
        <f t="shared" ca="1" si="582"/>
        <v>0</v>
      </c>
      <c r="FK83" s="90">
        <f t="shared" ca="1" si="582"/>
        <v>0</v>
      </c>
      <c r="FL83" s="90">
        <f t="shared" ca="1" si="582"/>
        <v>0</v>
      </c>
      <c r="FM83" s="90">
        <f t="shared" ca="1" si="582"/>
        <v>0</v>
      </c>
      <c r="FN83" s="90">
        <f t="shared" ca="1" si="582"/>
        <v>0</v>
      </c>
      <c r="FO83" s="90">
        <f t="shared" ca="1" si="582"/>
        <v>0</v>
      </c>
      <c r="FP83" s="90">
        <f t="shared" ca="1" si="582"/>
        <v>0</v>
      </c>
      <c r="FQ83" s="90">
        <f t="shared" ca="1" si="582"/>
        <v>0</v>
      </c>
      <c r="FR83" s="90">
        <f t="shared" ca="1" si="582"/>
        <v>0</v>
      </c>
      <c r="FS83" s="90">
        <f t="shared" ca="1" si="582"/>
        <v>0</v>
      </c>
      <c r="FT83" s="90">
        <f t="shared" ca="1" si="583"/>
        <v>0</v>
      </c>
      <c r="FU83" s="90">
        <f t="shared" ca="1" si="583"/>
        <v>0</v>
      </c>
      <c r="FV83" s="90">
        <f t="shared" ca="1" si="583"/>
        <v>0</v>
      </c>
      <c r="FW83" s="92">
        <f t="shared" ca="1" si="611"/>
        <v>0</v>
      </c>
      <c r="FX83" s="90">
        <f t="shared" ca="1" si="584"/>
        <v>0</v>
      </c>
      <c r="FY83" s="90">
        <f t="shared" ca="1" si="585"/>
        <v>0</v>
      </c>
      <c r="FZ83" s="90">
        <f t="shared" ca="1" si="585"/>
        <v>0</v>
      </c>
      <c r="GA83" s="90">
        <f t="shared" ca="1" si="585"/>
        <v>0</v>
      </c>
      <c r="GB83" s="90">
        <f t="shared" ca="1" si="585"/>
        <v>0</v>
      </c>
      <c r="GC83" s="90">
        <f t="shared" ca="1" si="585"/>
        <v>0</v>
      </c>
      <c r="GD83" s="90">
        <f t="shared" ca="1" si="585"/>
        <v>0</v>
      </c>
      <c r="GE83" s="90">
        <f t="shared" ca="1" si="585"/>
        <v>0</v>
      </c>
      <c r="GF83" s="90">
        <f t="shared" ca="1" si="585"/>
        <v>0</v>
      </c>
      <c r="GG83" s="90">
        <f t="shared" ca="1" si="585"/>
        <v>0</v>
      </c>
      <c r="GH83" s="90">
        <f t="shared" ca="1" si="585"/>
        <v>0</v>
      </c>
      <c r="GI83" s="90">
        <f t="shared" ca="1" si="585"/>
        <v>0</v>
      </c>
      <c r="GJ83" s="90">
        <f t="shared" ca="1" si="585"/>
        <v>0</v>
      </c>
      <c r="GK83" s="90">
        <f t="shared" ca="1" si="585"/>
        <v>0</v>
      </c>
      <c r="GL83" s="90">
        <f t="shared" ca="1" si="585"/>
        <v>0</v>
      </c>
      <c r="GM83" s="90">
        <f t="shared" ca="1" si="585"/>
        <v>0</v>
      </c>
      <c r="GN83" s="90">
        <f t="shared" ca="1" si="585"/>
        <v>0</v>
      </c>
      <c r="GO83" s="90">
        <f t="shared" ca="1" si="585"/>
        <v>0</v>
      </c>
      <c r="GP83" s="90">
        <f t="shared" ca="1" si="585"/>
        <v>0</v>
      </c>
      <c r="GQ83" s="90">
        <f t="shared" ca="1" si="585"/>
        <v>0</v>
      </c>
      <c r="GR83" s="90">
        <f t="shared" ca="1" si="585"/>
        <v>0</v>
      </c>
      <c r="GS83" s="92">
        <f t="shared" ca="1" si="612"/>
        <v>0</v>
      </c>
      <c r="GT83" s="90">
        <f t="shared" ca="1" si="586"/>
        <v>0</v>
      </c>
      <c r="GU83" s="90">
        <f t="shared" ca="1" si="586"/>
        <v>0</v>
      </c>
      <c r="GV83" s="90">
        <f t="shared" ca="1" si="586"/>
        <v>0</v>
      </c>
      <c r="GW83" s="90">
        <f t="shared" ca="1" si="586"/>
        <v>0</v>
      </c>
      <c r="GX83" s="90">
        <f t="shared" ca="1" si="586"/>
        <v>0</v>
      </c>
      <c r="GY83" s="90">
        <f t="shared" ca="1" si="586"/>
        <v>0</v>
      </c>
      <c r="GZ83" s="90">
        <f t="shared" ca="1" si="586"/>
        <v>0</v>
      </c>
      <c r="HA83" s="90">
        <f t="shared" ca="1" si="586"/>
        <v>0</v>
      </c>
      <c r="HB83" s="90">
        <f t="shared" ca="1" si="586"/>
        <v>0</v>
      </c>
      <c r="HC83" s="90">
        <f t="shared" ca="1" si="586"/>
        <v>0</v>
      </c>
      <c r="HD83" s="90">
        <f t="shared" ca="1" si="586"/>
        <v>0</v>
      </c>
      <c r="HE83" s="92">
        <f t="shared" ca="1" si="613"/>
        <v>0</v>
      </c>
      <c r="HF83" s="90">
        <f t="shared" ca="1" si="587"/>
        <v>0</v>
      </c>
      <c r="HG83" s="90">
        <f t="shared" ca="1" si="587"/>
        <v>0</v>
      </c>
      <c r="HH83" s="90">
        <f t="shared" ca="1" si="587"/>
        <v>0</v>
      </c>
      <c r="HI83" s="90">
        <f t="shared" ca="1" si="587"/>
        <v>0</v>
      </c>
      <c r="HJ83" s="90">
        <f t="shared" ca="1" si="587"/>
        <v>0</v>
      </c>
      <c r="HK83" s="90">
        <f t="shared" ca="1" si="587"/>
        <v>0</v>
      </c>
      <c r="HL83" s="90">
        <f t="shared" ca="1" si="587"/>
        <v>0</v>
      </c>
      <c r="HM83" s="90">
        <f t="shared" ca="1" si="587"/>
        <v>0</v>
      </c>
      <c r="HN83" s="90">
        <f t="shared" ca="1" si="587"/>
        <v>0</v>
      </c>
      <c r="HO83" s="90">
        <f t="shared" ca="1" si="587"/>
        <v>0</v>
      </c>
      <c r="HP83" s="90">
        <f t="shared" ca="1" si="587"/>
        <v>0</v>
      </c>
      <c r="HQ83" s="90">
        <f t="shared" ca="1" si="587"/>
        <v>0</v>
      </c>
      <c r="HR83" s="90">
        <f t="shared" ca="1" si="587"/>
        <v>0</v>
      </c>
      <c r="HS83" s="90">
        <f t="shared" ca="1" si="587"/>
        <v>0</v>
      </c>
      <c r="HT83" s="90">
        <f t="shared" ca="1" si="587"/>
        <v>0</v>
      </c>
      <c r="HU83" s="90">
        <f t="shared" ca="1" si="587"/>
        <v>0</v>
      </c>
      <c r="HV83" s="92">
        <f t="shared" ca="1" si="614"/>
        <v>0</v>
      </c>
      <c r="HW83" s="90">
        <f t="shared" ca="1" si="588"/>
        <v>0</v>
      </c>
      <c r="HX83" s="90">
        <f t="shared" ca="1" si="588"/>
        <v>0</v>
      </c>
      <c r="HY83" s="90">
        <f t="shared" ca="1" si="588"/>
        <v>0</v>
      </c>
      <c r="HZ83" s="90">
        <f t="shared" ca="1" si="588"/>
        <v>0</v>
      </c>
      <c r="IA83" s="90">
        <f t="shared" ca="1" si="588"/>
        <v>0</v>
      </c>
      <c r="IB83" s="90">
        <f t="shared" ca="1" si="588"/>
        <v>0</v>
      </c>
      <c r="IC83" s="90">
        <f t="shared" ca="1" si="588"/>
        <v>0</v>
      </c>
      <c r="ID83" s="90">
        <f t="shared" ca="1" si="588"/>
        <v>0</v>
      </c>
      <c r="IE83" s="90">
        <f t="shared" ca="1" si="588"/>
        <v>0</v>
      </c>
      <c r="IF83" s="92">
        <f t="shared" ca="1" si="501"/>
        <v>0</v>
      </c>
      <c r="IG83" s="90">
        <f t="shared" ca="1" si="589"/>
        <v>0</v>
      </c>
      <c r="IH83" s="90">
        <f t="shared" ca="1" si="605"/>
        <v>0</v>
      </c>
      <c r="II83" s="90">
        <f t="shared" ca="1" si="605"/>
        <v>0</v>
      </c>
      <c r="IJ83" s="90">
        <f t="shared" ca="1" si="605"/>
        <v>0</v>
      </c>
      <c r="IK83" s="90">
        <f t="shared" ca="1" si="605"/>
        <v>0</v>
      </c>
      <c r="IL83" s="90">
        <f t="shared" ca="1" si="605"/>
        <v>0</v>
      </c>
      <c r="IM83" s="90">
        <f t="shared" ca="1" si="605"/>
        <v>0</v>
      </c>
      <c r="IN83" s="90">
        <f t="shared" ca="1" si="605"/>
        <v>0</v>
      </c>
      <c r="IO83" s="90">
        <f t="shared" ca="1" si="605"/>
        <v>0</v>
      </c>
      <c r="IP83" s="90">
        <f t="shared" ca="1" si="605"/>
        <v>0</v>
      </c>
      <c r="IQ83" s="90">
        <f t="shared" ca="1" si="605"/>
        <v>0</v>
      </c>
      <c r="IR83" s="90">
        <f t="shared" ca="1" si="605"/>
        <v>0</v>
      </c>
      <c r="IS83" s="90">
        <f t="shared" ca="1" si="605"/>
        <v>0</v>
      </c>
      <c r="IT83" s="90">
        <f t="shared" ca="1" si="605"/>
        <v>0</v>
      </c>
      <c r="IU83" s="90">
        <f t="shared" ca="1" si="605"/>
        <v>0</v>
      </c>
      <c r="IV83" s="90">
        <f t="shared" ca="1" si="605"/>
        <v>0</v>
      </c>
      <c r="IW83" s="90">
        <f t="shared" ca="1" si="590"/>
        <v>0</v>
      </c>
      <c r="IX83" s="90">
        <f t="shared" ca="1" si="590"/>
        <v>0</v>
      </c>
      <c r="IY83" s="92">
        <f t="shared" ca="1" si="503"/>
        <v>0</v>
      </c>
      <c r="IZ83" s="90">
        <f t="shared" ca="1" si="591"/>
        <v>0</v>
      </c>
      <c r="JA83" s="90">
        <f t="shared" ca="1" si="592"/>
        <v>0</v>
      </c>
      <c r="JB83" s="90">
        <f t="shared" ca="1" si="592"/>
        <v>0</v>
      </c>
      <c r="JC83" s="90">
        <f t="shared" ca="1" si="592"/>
        <v>0</v>
      </c>
      <c r="JD83" s="90">
        <f t="shared" ca="1" si="592"/>
        <v>0</v>
      </c>
      <c r="JE83" s="90">
        <f t="shared" ca="1" si="592"/>
        <v>0</v>
      </c>
      <c r="JF83" s="90">
        <f t="shared" ca="1" si="592"/>
        <v>0</v>
      </c>
      <c r="JG83" s="90">
        <f t="shared" ca="1" si="592"/>
        <v>0</v>
      </c>
      <c r="JH83" s="90">
        <f t="shared" ca="1" si="592"/>
        <v>0</v>
      </c>
      <c r="JI83" s="90">
        <f t="shared" ca="1" si="592"/>
        <v>0</v>
      </c>
      <c r="JJ83" s="90">
        <f t="shared" ca="1" si="592"/>
        <v>0</v>
      </c>
      <c r="JK83" s="90">
        <f t="shared" ca="1" si="592"/>
        <v>0</v>
      </c>
      <c r="JL83" s="90">
        <f t="shared" ca="1" si="592"/>
        <v>0</v>
      </c>
      <c r="JM83" s="90">
        <f t="shared" ca="1" si="592"/>
        <v>0</v>
      </c>
      <c r="JN83" s="90">
        <f t="shared" ca="1" si="592"/>
        <v>0</v>
      </c>
      <c r="JO83" s="90">
        <f t="shared" ca="1" si="592"/>
        <v>0</v>
      </c>
      <c r="JP83" s="90">
        <f t="shared" ca="1" si="592"/>
        <v>0</v>
      </c>
      <c r="JQ83" s="90">
        <f t="shared" ca="1" si="592"/>
        <v>0</v>
      </c>
      <c r="JR83" s="90">
        <f t="shared" ca="1" si="592"/>
        <v>0</v>
      </c>
      <c r="JS83" s="90">
        <f t="shared" ca="1" si="592"/>
        <v>0</v>
      </c>
      <c r="JT83" s="92">
        <f t="shared" ca="1" si="505"/>
        <v>0</v>
      </c>
      <c r="JU83" s="90">
        <f t="shared" ca="1" si="593"/>
        <v>0</v>
      </c>
      <c r="JV83" s="90">
        <f t="shared" ca="1" si="593"/>
        <v>0</v>
      </c>
      <c r="JW83" s="90">
        <f t="shared" ca="1" si="593"/>
        <v>0</v>
      </c>
      <c r="JX83" s="90">
        <f t="shared" ca="1" si="593"/>
        <v>0</v>
      </c>
      <c r="JY83" s="90">
        <f t="shared" ca="1" si="593"/>
        <v>0</v>
      </c>
      <c r="JZ83" s="90">
        <f t="shared" ca="1" si="593"/>
        <v>0</v>
      </c>
      <c r="KA83" s="90">
        <f t="shared" ca="1" si="593"/>
        <v>0</v>
      </c>
      <c r="KB83" s="90">
        <f t="shared" ca="1" si="593"/>
        <v>0</v>
      </c>
      <c r="KC83" s="90">
        <f t="shared" ca="1" si="593"/>
        <v>0</v>
      </c>
      <c r="KD83" s="90">
        <f t="shared" ca="1" si="593"/>
        <v>0</v>
      </c>
      <c r="KE83" s="90">
        <f t="shared" ca="1" si="594"/>
        <v>0</v>
      </c>
      <c r="KF83" s="90">
        <f t="shared" ca="1" si="594"/>
        <v>0</v>
      </c>
      <c r="KG83" s="90">
        <f t="shared" ca="1" si="594"/>
        <v>0</v>
      </c>
      <c r="KH83" s="90">
        <f t="shared" ca="1" si="594"/>
        <v>0</v>
      </c>
      <c r="KI83" s="90">
        <f t="shared" ca="1" si="594"/>
        <v>0</v>
      </c>
      <c r="KJ83" s="90">
        <f t="shared" ca="1" si="594"/>
        <v>0</v>
      </c>
      <c r="KK83" s="90">
        <f t="shared" ca="1" si="594"/>
        <v>0</v>
      </c>
      <c r="KL83" s="90">
        <f t="shared" ca="1" si="594"/>
        <v>0</v>
      </c>
      <c r="KM83" s="90">
        <f t="shared" ca="1" si="594"/>
        <v>0</v>
      </c>
      <c r="KN83" s="90">
        <f t="shared" ca="1" si="595"/>
        <v>0</v>
      </c>
      <c r="KO83" s="90">
        <f t="shared" ca="1" si="596"/>
        <v>0</v>
      </c>
      <c r="KP83" s="90">
        <f t="shared" ca="1" si="596"/>
        <v>0</v>
      </c>
      <c r="KQ83" s="90">
        <f t="shared" ca="1" si="596"/>
        <v>0</v>
      </c>
      <c r="KR83" s="90">
        <f t="shared" ca="1" si="596"/>
        <v>0</v>
      </c>
      <c r="KS83" s="90">
        <f t="shared" ca="1" si="596"/>
        <v>0</v>
      </c>
      <c r="KT83" s="90">
        <f t="shared" ca="1" si="596"/>
        <v>0</v>
      </c>
      <c r="KU83" s="90">
        <f t="shared" ca="1" si="596"/>
        <v>0</v>
      </c>
      <c r="KV83" s="90">
        <f t="shared" ca="1" si="596"/>
        <v>0</v>
      </c>
      <c r="KW83" s="90">
        <f t="shared" ca="1" si="596"/>
        <v>0</v>
      </c>
      <c r="KX83" s="90">
        <f t="shared" ca="1" si="596"/>
        <v>0</v>
      </c>
      <c r="KY83" s="90">
        <f t="shared" ca="1" si="597"/>
        <v>0</v>
      </c>
      <c r="KZ83" s="90">
        <f t="shared" ca="1" si="597"/>
        <v>0</v>
      </c>
      <c r="LA83" s="90">
        <f t="shared" ca="1" si="597"/>
        <v>0</v>
      </c>
      <c r="LB83" s="90">
        <f t="shared" ca="1" si="597"/>
        <v>0</v>
      </c>
      <c r="LC83" s="90">
        <f t="shared" ca="1" si="597"/>
        <v>0</v>
      </c>
      <c r="LD83" s="90">
        <f t="shared" ca="1" si="597"/>
        <v>0</v>
      </c>
      <c r="LE83" s="90">
        <f t="shared" ca="1" si="597"/>
        <v>0</v>
      </c>
      <c r="LF83" s="90">
        <f t="shared" ca="1" si="597"/>
        <v>0</v>
      </c>
      <c r="LG83" s="90">
        <f t="shared" ca="1" si="597"/>
        <v>0</v>
      </c>
      <c r="LH83" s="90">
        <f t="shared" ca="1" si="597"/>
        <v>0</v>
      </c>
      <c r="LI83" s="90">
        <f t="shared" ca="1" si="597"/>
        <v>0</v>
      </c>
      <c r="LJ83" s="90">
        <f t="shared" ca="1" si="597"/>
        <v>0</v>
      </c>
      <c r="LK83" s="90">
        <f t="shared" ca="1" si="598"/>
        <v>0</v>
      </c>
      <c r="LL83" s="90">
        <f t="shared" ca="1" si="598"/>
        <v>0</v>
      </c>
      <c r="LM83" s="92">
        <f t="shared" ca="1" si="615"/>
        <v>0</v>
      </c>
      <c r="LN83" s="90">
        <f t="shared" ca="1" si="599"/>
        <v>0</v>
      </c>
      <c r="LO83" s="90">
        <f t="shared" ca="1" si="599"/>
        <v>0</v>
      </c>
      <c r="LP83" s="90">
        <f t="shared" ca="1" si="599"/>
        <v>0</v>
      </c>
      <c r="LQ83" s="90">
        <f t="shared" ca="1" si="599"/>
        <v>0</v>
      </c>
      <c r="LR83" s="90">
        <f t="shared" ca="1" si="599"/>
        <v>0</v>
      </c>
      <c r="LS83" s="92">
        <f t="shared" ca="1" si="616"/>
        <v>0</v>
      </c>
      <c r="LT83" s="90">
        <f t="shared" ca="1" si="600"/>
        <v>0</v>
      </c>
      <c r="LU83" s="90">
        <f t="shared" ca="1" si="600"/>
        <v>0</v>
      </c>
      <c r="LV83" s="90">
        <f t="shared" ca="1" si="600"/>
        <v>0</v>
      </c>
      <c r="LW83" s="90">
        <f t="shared" ca="1" si="600"/>
        <v>0</v>
      </c>
      <c r="LX83" s="90">
        <f t="shared" ca="1" si="600"/>
        <v>0</v>
      </c>
      <c r="LY83" s="90">
        <f t="shared" ca="1" si="600"/>
        <v>0</v>
      </c>
      <c r="LZ83" s="90">
        <f t="shared" ca="1" si="600"/>
        <v>0</v>
      </c>
      <c r="MA83" s="90">
        <f t="shared" ca="1" si="600"/>
        <v>0</v>
      </c>
      <c r="MB83" s="90">
        <f t="shared" ca="1" si="600"/>
        <v>0</v>
      </c>
      <c r="MC83" s="90">
        <f t="shared" ca="1" si="600"/>
        <v>0</v>
      </c>
      <c r="MD83" s="90">
        <f t="shared" ca="1" si="600"/>
        <v>0</v>
      </c>
      <c r="ME83" s="90">
        <f t="shared" ca="1" si="600"/>
        <v>0</v>
      </c>
      <c r="MF83" s="90">
        <f t="shared" ca="1" si="600"/>
        <v>0</v>
      </c>
      <c r="MG83" s="92">
        <f t="shared" ca="1" si="617"/>
        <v>0</v>
      </c>
      <c r="MH83" s="90">
        <f t="shared" ca="1" si="601"/>
        <v>0</v>
      </c>
      <c r="MI83" s="90">
        <f t="shared" ca="1" si="602"/>
        <v>0</v>
      </c>
      <c r="MJ83" s="90">
        <f t="shared" ca="1" si="602"/>
        <v>0</v>
      </c>
      <c r="MK83" s="90">
        <f t="shared" ca="1" si="602"/>
        <v>0</v>
      </c>
      <c r="ML83" s="90">
        <f t="shared" ca="1" si="602"/>
        <v>0</v>
      </c>
      <c r="MM83" s="90">
        <f t="shared" ca="1" si="602"/>
        <v>0</v>
      </c>
      <c r="MN83" s="90">
        <f t="shared" ca="1" si="602"/>
        <v>0</v>
      </c>
      <c r="MO83" s="90">
        <f t="shared" ca="1" si="602"/>
        <v>0</v>
      </c>
      <c r="MP83" s="90">
        <f t="shared" ca="1" si="602"/>
        <v>0</v>
      </c>
      <c r="MQ83" s="90">
        <f t="shared" ca="1" si="602"/>
        <v>0</v>
      </c>
      <c r="MR83" s="90">
        <f t="shared" ca="1" si="602"/>
        <v>0</v>
      </c>
      <c r="MS83" s="90">
        <f t="shared" ca="1" si="602"/>
        <v>0</v>
      </c>
      <c r="MT83" s="90">
        <f t="shared" ca="1" si="602"/>
        <v>0</v>
      </c>
      <c r="MU83" s="90">
        <f t="shared" ca="1" si="602"/>
        <v>0</v>
      </c>
      <c r="MV83" s="90">
        <f t="shared" ca="1" si="602"/>
        <v>0</v>
      </c>
      <c r="MW83" s="90">
        <f t="shared" ca="1" si="602"/>
        <v>0</v>
      </c>
      <c r="MX83" s="90">
        <f t="shared" ca="1" si="602"/>
        <v>0</v>
      </c>
      <c r="MY83" s="90">
        <f t="shared" ca="1" si="602"/>
        <v>0</v>
      </c>
      <c r="MZ83" s="90">
        <f t="shared" ca="1" si="602"/>
        <v>0</v>
      </c>
      <c r="NA83" s="90">
        <f t="shared" ca="1" si="602"/>
        <v>0</v>
      </c>
      <c r="NB83" s="90">
        <f t="shared" ca="1" si="602"/>
        <v>0</v>
      </c>
      <c r="NC83" s="92">
        <f t="shared" ca="1" si="618"/>
        <v>0</v>
      </c>
      <c r="ND83" s="90">
        <f t="shared" ca="1" si="603"/>
        <v>0</v>
      </c>
      <c r="NE83" s="90">
        <f t="shared" ca="1" si="603"/>
        <v>0</v>
      </c>
      <c r="NF83" s="90">
        <f t="shared" ca="1" si="603"/>
        <v>0</v>
      </c>
      <c r="NG83" s="90">
        <f t="shared" ca="1" si="603"/>
        <v>0</v>
      </c>
      <c r="NH83" s="90">
        <f t="shared" ca="1" si="603"/>
        <v>0</v>
      </c>
      <c r="NI83" s="90">
        <f t="shared" ca="1" si="603"/>
        <v>0</v>
      </c>
      <c r="NJ83" s="93">
        <f t="shared" ca="1" si="511"/>
        <v>0</v>
      </c>
      <c r="NK83" s="94">
        <f t="shared" ca="1" si="455"/>
        <v>0</v>
      </c>
    </row>
    <row r="84" spans="1:375" x14ac:dyDescent="0.25">
      <c r="A84" s="67">
        <v>90542</v>
      </c>
      <c r="B84" s="125" t="s">
        <v>620</v>
      </c>
      <c r="C84" s="90">
        <f ca="1">IFERROR(HLOOKUP($A84,Náklady_2018!$D$1:$MN$27,24,FALSE),0)</f>
        <v>0</v>
      </c>
      <c r="D84" s="19"/>
      <c r="E84" s="19"/>
      <c r="F84" s="91" t="str">
        <f>F4</f>
        <v>FTE</v>
      </c>
      <c r="G84" s="92">
        <f t="shared" ca="1" si="606"/>
        <v>0</v>
      </c>
      <c r="H84" s="90">
        <f ca="1">$C84*H$4</f>
        <v>0</v>
      </c>
      <c r="I84" s="90">
        <f t="shared" ca="1" si="571"/>
        <v>0</v>
      </c>
      <c r="J84" s="90">
        <f t="shared" ca="1" si="571"/>
        <v>0</v>
      </c>
      <c r="K84" s="90">
        <f t="shared" ca="1" si="571"/>
        <v>0</v>
      </c>
      <c r="L84" s="90">
        <f t="shared" ca="1" si="571"/>
        <v>0</v>
      </c>
      <c r="M84" s="90">
        <f t="shared" ca="1" si="571"/>
        <v>0</v>
      </c>
      <c r="N84" s="90">
        <f t="shared" ca="1" si="571"/>
        <v>0</v>
      </c>
      <c r="O84" s="90">
        <f t="shared" ca="1" si="571"/>
        <v>0</v>
      </c>
      <c r="P84" s="90">
        <f t="shared" ca="1" si="571"/>
        <v>0</v>
      </c>
      <c r="Q84" s="90">
        <f t="shared" ca="1" si="571"/>
        <v>0</v>
      </c>
      <c r="R84" s="90">
        <f t="shared" ca="1" si="571"/>
        <v>0</v>
      </c>
      <c r="S84" s="90">
        <f t="shared" ca="1" si="571"/>
        <v>0</v>
      </c>
      <c r="T84" s="90">
        <f t="shared" ca="1" si="571"/>
        <v>0</v>
      </c>
      <c r="U84" s="90">
        <f t="shared" ca="1" si="571"/>
        <v>0</v>
      </c>
      <c r="V84" s="90">
        <f t="shared" ca="1" si="571"/>
        <v>0</v>
      </c>
      <c r="W84" s="90">
        <f t="shared" ca="1" si="571"/>
        <v>0</v>
      </c>
      <c r="X84" s="90">
        <f t="shared" ca="1" si="571"/>
        <v>0</v>
      </c>
      <c r="Y84" s="90">
        <f t="shared" ca="1" si="571"/>
        <v>0</v>
      </c>
      <c r="Z84" s="90">
        <f t="shared" ca="1" si="571"/>
        <v>0</v>
      </c>
      <c r="AA84" s="90">
        <f t="shared" ca="1" si="571"/>
        <v>0</v>
      </c>
      <c r="AB84" s="90">
        <f t="shared" ca="1" si="571"/>
        <v>0</v>
      </c>
      <c r="AC84" s="90">
        <f t="shared" ca="1" si="571"/>
        <v>0</v>
      </c>
      <c r="AD84" s="90">
        <f t="shared" ca="1" si="571"/>
        <v>0</v>
      </c>
      <c r="AE84" s="90">
        <f t="shared" ca="1" si="571"/>
        <v>0</v>
      </c>
      <c r="AF84" s="90">
        <f t="shared" ca="1" si="571"/>
        <v>0</v>
      </c>
      <c r="AG84" s="90">
        <f t="shared" ca="1" si="571"/>
        <v>0</v>
      </c>
      <c r="AH84" s="90">
        <f t="shared" ca="1" si="571"/>
        <v>0</v>
      </c>
      <c r="AI84" s="90">
        <f t="shared" ca="1" si="571"/>
        <v>0</v>
      </c>
      <c r="AJ84" s="90">
        <f t="shared" ca="1" si="571"/>
        <v>0</v>
      </c>
      <c r="AK84" s="90">
        <f t="shared" ca="1" si="571"/>
        <v>0</v>
      </c>
      <c r="AL84" s="90">
        <f t="shared" ca="1" si="571"/>
        <v>0</v>
      </c>
      <c r="AM84" s="90">
        <f t="shared" ca="1" si="571"/>
        <v>0</v>
      </c>
      <c r="AN84" s="90">
        <f t="shared" ca="1" si="571"/>
        <v>0</v>
      </c>
      <c r="AO84" s="90">
        <f t="shared" ca="1" si="571"/>
        <v>0</v>
      </c>
      <c r="AP84" s="90">
        <f t="shared" ca="1" si="571"/>
        <v>0</v>
      </c>
      <c r="AQ84" s="90">
        <f t="shared" ca="1" si="571"/>
        <v>0</v>
      </c>
      <c r="AR84" s="90">
        <f t="shared" ref="AR84:CI86" ca="1" si="619">$C84*AR$4</f>
        <v>0</v>
      </c>
      <c r="AS84" s="90">
        <f t="shared" ca="1" si="619"/>
        <v>0</v>
      </c>
      <c r="AT84" s="90">
        <f t="shared" ca="1" si="619"/>
        <v>0</v>
      </c>
      <c r="AU84" s="90">
        <f t="shared" ca="1" si="619"/>
        <v>0</v>
      </c>
      <c r="AV84" s="90">
        <f t="shared" ca="1" si="619"/>
        <v>0</v>
      </c>
      <c r="AW84" s="90">
        <f t="shared" ca="1" si="619"/>
        <v>0</v>
      </c>
      <c r="AX84" s="90">
        <f t="shared" ca="1" si="619"/>
        <v>0</v>
      </c>
      <c r="AY84" s="90">
        <f t="shared" ca="1" si="619"/>
        <v>0</v>
      </c>
      <c r="AZ84" s="90">
        <f t="shared" ca="1" si="619"/>
        <v>0</v>
      </c>
      <c r="BA84" s="90">
        <f t="shared" ca="1" si="619"/>
        <v>0</v>
      </c>
      <c r="BB84" s="90">
        <f t="shared" ca="1" si="619"/>
        <v>0</v>
      </c>
      <c r="BC84" s="90">
        <f t="shared" ca="1" si="619"/>
        <v>0</v>
      </c>
      <c r="BD84" s="92">
        <f t="shared" ca="1" si="607"/>
        <v>0</v>
      </c>
      <c r="BE84" s="90">
        <f t="shared" ca="1" si="619"/>
        <v>0</v>
      </c>
      <c r="BF84" s="90">
        <f t="shared" ca="1" si="619"/>
        <v>0</v>
      </c>
      <c r="BG84" s="90">
        <f t="shared" ca="1" si="619"/>
        <v>0</v>
      </c>
      <c r="BH84" s="90">
        <f t="shared" ca="1" si="619"/>
        <v>0</v>
      </c>
      <c r="BI84" s="90">
        <f t="shared" ca="1" si="619"/>
        <v>0</v>
      </c>
      <c r="BJ84" s="90">
        <f t="shared" ca="1" si="619"/>
        <v>0</v>
      </c>
      <c r="BK84" s="90">
        <f t="shared" ca="1" si="619"/>
        <v>0</v>
      </c>
      <c r="BL84" s="90">
        <f t="shared" ca="1" si="619"/>
        <v>0</v>
      </c>
      <c r="BM84" s="90">
        <f t="shared" ca="1" si="619"/>
        <v>0</v>
      </c>
      <c r="BN84" s="90">
        <f t="shared" ca="1" si="619"/>
        <v>0</v>
      </c>
      <c r="BO84" s="90">
        <f t="shared" ca="1" si="619"/>
        <v>0</v>
      </c>
      <c r="BP84" s="90">
        <f t="shared" ca="1" si="619"/>
        <v>0</v>
      </c>
      <c r="BQ84" s="90">
        <f t="shared" ca="1" si="619"/>
        <v>0</v>
      </c>
      <c r="BR84" s="90">
        <f t="shared" ca="1" si="619"/>
        <v>0</v>
      </c>
      <c r="BS84" s="90">
        <f t="shared" ca="1" si="619"/>
        <v>0</v>
      </c>
      <c r="BT84" s="90">
        <f t="shared" ca="1" si="619"/>
        <v>0</v>
      </c>
      <c r="BU84" s="90">
        <f t="shared" ca="1" si="619"/>
        <v>0</v>
      </c>
      <c r="BV84" s="90">
        <f t="shared" ca="1" si="619"/>
        <v>0</v>
      </c>
      <c r="BW84" s="90">
        <f t="shared" ca="1" si="619"/>
        <v>0</v>
      </c>
      <c r="BX84" s="90">
        <f t="shared" ca="1" si="619"/>
        <v>0</v>
      </c>
      <c r="BY84" s="90">
        <f t="shared" ca="1" si="619"/>
        <v>0</v>
      </c>
      <c r="BZ84" s="90">
        <f t="shared" ca="1" si="619"/>
        <v>0</v>
      </c>
      <c r="CA84" s="90">
        <f t="shared" ca="1" si="619"/>
        <v>0</v>
      </c>
      <c r="CB84" s="90">
        <f t="shared" ca="1" si="619"/>
        <v>0</v>
      </c>
      <c r="CC84" s="90">
        <f t="shared" ca="1" si="619"/>
        <v>0</v>
      </c>
      <c r="CD84" s="90">
        <f t="shared" ca="1" si="619"/>
        <v>0</v>
      </c>
      <c r="CE84" s="90">
        <f t="shared" ca="1" si="619"/>
        <v>0</v>
      </c>
      <c r="CF84" s="90">
        <f t="shared" ca="1" si="619"/>
        <v>0</v>
      </c>
      <c r="CG84" s="92">
        <f t="shared" ca="1" si="490"/>
        <v>0</v>
      </c>
      <c r="CH84" s="90">
        <f t="shared" ca="1" si="619"/>
        <v>0</v>
      </c>
      <c r="CI84" s="90">
        <f t="shared" ca="1" si="619"/>
        <v>0</v>
      </c>
      <c r="CJ84" s="90">
        <f t="shared" ca="1" si="576"/>
        <v>0</v>
      </c>
      <c r="CK84" s="90">
        <f t="shared" ca="1" si="576"/>
        <v>0</v>
      </c>
      <c r="CL84" s="90">
        <f t="shared" ca="1" si="576"/>
        <v>0</v>
      </c>
      <c r="CM84" s="90">
        <f t="shared" ca="1" si="576"/>
        <v>0</v>
      </c>
      <c r="CN84" s="90">
        <f t="shared" ca="1" si="576"/>
        <v>0</v>
      </c>
      <c r="CO84" s="90">
        <f t="shared" ca="1" si="576"/>
        <v>0</v>
      </c>
      <c r="CP84" s="90">
        <f t="shared" ca="1" si="576"/>
        <v>0</v>
      </c>
      <c r="CQ84" s="90">
        <f t="shared" ca="1" si="576"/>
        <v>0</v>
      </c>
      <c r="CR84" s="90">
        <f t="shared" ca="1" si="576"/>
        <v>0</v>
      </c>
      <c r="CS84" s="90">
        <f t="shared" ca="1" si="576"/>
        <v>0</v>
      </c>
      <c r="CT84" s="90">
        <f t="shared" ca="1" si="576"/>
        <v>0</v>
      </c>
      <c r="CU84" s="90">
        <f t="shared" ca="1" si="576"/>
        <v>0</v>
      </c>
      <c r="CV84" s="90">
        <f t="shared" ca="1" si="576"/>
        <v>0</v>
      </c>
      <c r="CW84" s="90">
        <f t="shared" ca="1" si="576"/>
        <v>0</v>
      </c>
      <c r="CX84" s="90">
        <f t="shared" ca="1" si="576"/>
        <v>0</v>
      </c>
      <c r="CY84" s="92">
        <f t="shared" ca="1" si="492"/>
        <v>0</v>
      </c>
      <c r="CZ84" s="90">
        <f t="shared" ca="1" si="577"/>
        <v>0</v>
      </c>
      <c r="DA84" s="90">
        <f t="shared" ca="1" si="604"/>
        <v>0</v>
      </c>
      <c r="DB84" s="90">
        <f t="shared" ca="1" si="604"/>
        <v>0</v>
      </c>
      <c r="DC84" s="90">
        <f t="shared" ca="1" si="604"/>
        <v>0</v>
      </c>
      <c r="DD84" s="90">
        <f t="shared" ca="1" si="604"/>
        <v>0</v>
      </c>
      <c r="DE84" s="90">
        <f t="shared" ca="1" si="604"/>
        <v>0</v>
      </c>
      <c r="DF84" s="90">
        <f t="shared" ca="1" si="604"/>
        <v>0</v>
      </c>
      <c r="DG84" s="90">
        <f t="shared" ca="1" si="604"/>
        <v>0</v>
      </c>
      <c r="DH84" s="90">
        <f t="shared" ca="1" si="604"/>
        <v>0</v>
      </c>
      <c r="DI84" s="90">
        <f t="shared" ca="1" si="604"/>
        <v>0</v>
      </c>
      <c r="DJ84" s="90">
        <f t="shared" ca="1" si="604"/>
        <v>0</v>
      </c>
      <c r="DK84" s="90">
        <f t="shared" ca="1" si="604"/>
        <v>0</v>
      </c>
      <c r="DL84" s="90">
        <f t="shared" ca="1" si="604"/>
        <v>0</v>
      </c>
      <c r="DM84" s="90">
        <f t="shared" ca="1" si="604"/>
        <v>0</v>
      </c>
      <c r="DN84" s="90">
        <f t="shared" ca="1" si="604"/>
        <v>0</v>
      </c>
      <c r="DO84" s="90">
        <f t="shared" ca="1" si="604"/>
        <v>0</v>
      </c>
      <c r="DP84" s="90">
        <f t="shared" ca="1" si="578"/>
        <v>0</v>
      </c>
      <c r="DQ84" s="90">
        <f t="shared" ca="1" si="578"/>
        <v>0</v>
      </c>
      <c r="DR84" s="90">
        <f t="shared" ca="1" si="578"/>
        <v>0</v>
      </c>
      <c r="DS84" s="90">
        <f t="shared" ca="1" si="578"/>
        <v>0</v>
      </c>
      <c r="DT84" s="90">
        <f t="shared" ca="1" si="578"/>
        <v>0</v>
      </c>
      <c r="DU84" s="90">
        <f t="shared" ca="1" si="578"/>
        <v>0</v>
      </c>
      <c r="DV84" s="92">
        <f t="shared" ca="1" si="608"/>
        <v>0</v>
      </c>
      <c r="DW84" s="90">
        <f t="shared" ca="1" si="579"/>
        <v>0</v>
      </c>
      <c r="DX84" s="90">
        <f t="shared" ca="1" si="579"/>
        <v>0</v>
      </c>
      <c r="DY84" s="90">
        <f t="shared" ca="1" si="579"/>
        <v>0</v>
      </c>
      <c r="DZ84" s="90">
        <f t="shared" ca="1" si="579"/>
        <v>0</v>
      </c>
      <c r="EA84" s="90">
        <f t="shared" ca="1" si="579"/>
        <v>0</v>
      </c>
      <c r="EB84" s="92">
        <f t="shared" ca="1" si="609"/>
        <v>0</v>
      </c>
      <c r="EC84" s="90">
        <f t="shared" ca="1" si="580"/>
        <v>0</v>
      </c>
      <c r="ED84" s="90">
        <f t="shared" ca="1" si="581"/>
        <v>0</v>
      </c>
      <c r="EE84" s="90">
        <f t="shared" ca="1" si="581"/>
        <v>0</v>
      </c>
      <c r="EF84" s="90">
        <f t="shared" ca="1" si="581"/>
        <v>0</v>
      </c>
      <c r="EG84" s="90">
        <f t="shared" ca="1" si="581"/>
        <v>0</v>
      </c>
      <c r="EH84" s="90">
        <f t="shared" ca="1" si="581"/>
        <v>0</v>
      </c>
      <c r="EI84" s="90">
        <f t="shared" ca="1" si="581"/>
        <v>0</v>
      </c>
      <c r="EJ84" s="90">
        <f t="shared" ca="1" si="581"/>
        <v>0</v>
      </c>
      <c r="EK84" s="90">
        <f t="shared" ca="1" si="581"/>
        <v>0</v>
      </c>
      <c r="EL84" s="90">
        <f t="shared" ca="1" si="581"/>
        <v>0</v>
      </c>
      <c r="EM84" s="90">
        <f t="shared" ca="1" si="581"/>
        <v>0</v>
      </c>
      <c r="EN84" s="90">
        <f t="shared" ca="1" si="581"/>
        <v>0</v>
      </c>
      <c r="EO84" s="90">
        <f t="shared" ca="1" si="581"/>
        <v>0</v>
      </c>
      <c r="EP84" s="90">
        <f t="shared" ca="1" si="581"/>
        <v>0</v>
      </c>
      <c r="EQ84" s="90">
        <f t="shared" ca="1" si="581"/>
        <v>0</v>
      </c>
      <c r="ER84" s="90">
        <f t="shared" ca="1" si="581"/>
        <v>0</v>
      </c>
      <c r="ES84" s="90">
        <f t="shared" ca="1" si="581"/>
        <v>0</v>
      </c>
      <c r="ET84" s="90">
        <f t="shared" ca="1" si="581"/>
        <v>0</v>
      </c>
      <c r="EU84" s="90">
        <f t="shared" ca="1" si="581"/>
        <v>0</v>
      </c>
      <c r="EV84" s="90">
        <f t="shared" ca="1" si="581"/>
        <v>0</v>
      </c>
      <c r="EW84" s="90">
        <f t="shared" ca="1" si="581"/>
        <v>0</v>
      </c>
      <c r="EX84" s="90">
        <f t="shared" ca="1" si="581"/>
        <v>0</v>
      </c>
      <c r="EY84" s="90">
        <f t="shared" ca="1" si="581"/>
        <v>0</v>
      </c>
      <c r="EZ84" s="90">
        <f t="shared" ca="1" si="581"/>
        <v>0</v>
      </c>
      <c r="FA84" s="90">
        <f t="shared" ca="1" si="581"/>
        <v>0</v>
      </c>
      <c r="FB84" s="90">
        <f t="shared" ca="1" si="581"/>
        <v>0</v>
      </c>
      <c r="FC84" s="90">
        <f t="shared" ca="1" si="581"/>
        <v>0</v>
      </c>
      <c r="FD84" s="90">
        <f t="shared" ca="1" si="581"/>
        <v>0</v>
      </c>
      <c r="FE84" s="92">
        <f t="shared" ca="1" si="610"/>
        <v>0</v>
      </c>
      <c r="FF84" s="90">
        <f t="shared" ca="1" si="582"/>
        <v>0</v>
      </c>
      <c r="FG84" s="90">
        <f t="shared" ca="1" si="582"/>
        <v>0</v>
      </c>
      <c r="FH84" s="90">
        <f t="shared" ca="1" si="582"/>
        <v>0</v>
      </c>
      <c r="FI84" s="90">
        <f t="shared" ca="1" si="582"/>
        <v>0</v>
      </c>
      <c r="FJ84" s="90">
        <f t="shared" ca="1" si="582"/>
        <v>0</v>
      </c>
      <c r="FK84" s="90">
        <f t="shared" ca="1" si="582"/>
        <v>0</v>
      </c>
      <c r="FL84" s="90">
        <f t="shared" ca="1" si="582"/>
        <v>0</v>
      </c>
      <c r="FM84" s="90">
        <f t="shared" ca="1" si="582"/>
        <v>0</v>
      </c>
      <c r="FN84" s="90">
        <f t="shared" ca="1" si="582"/>
        <v>0</v>
      </c>
      <c r="FO84" s="90">
        <f t="shared" ca="1" si="582"/>
        <v>0</v>
      </c>
      <c r="FP84" s="90">
        <f t="shared" ca="1" si="582"/>
        <v>0</v>
      </c>
      <c r="FQ84" s="90">
        <f t="shared" ca="1" si="582"/>
        <v>0</v>
      </c>
      <c r="FR84" s="90">
        <f t="shared" ca="1" si="582"/>
        <v>0</v>
      </c>
      <c r="FS84" s="90">
        <f t="shared" ca="1" si="582"/>
        <v>0</v>
      </c>
      <c r="FT84" s="90">
        <f t="shared" ca="1" si="583"/>
        <v>0</v>
      </c>
      <c r="FU84" s="90">
        <f t="shared" ca="1" si="583"/>
        <v>0</v>
      </c>
      <c r="FV84" s="90">
        <f t="shared" ca="1" si="583"/>
        <v>0</v>
      </c>
      <c r="FW84" s="92">
        <f t="shared" ca="1" si="611"/>
        <v>0</v>
      </c>
      <c r="FX84" s="90">
        <f t="shared" ca="1" si="584"/>
        <v>0</v>
      </c>
      <c r="FY84" s="90">
        <f t="shared" ca="1" si="585"/>
        <v>0</v>
      </c>
      <c r="FZ84" s="90">
        <f t="shared" ca="1" si="585"/>
        <v>0</v>
      </c>
      <c r="GA84" s="90">
        <f t="shared" ca="1" si="585"/>
        <v>0</v>
      </c>
      <c r="GB84" s="90">
        <f t="shared" ca="1" si="585"/>
        <v>0</v>
      </c>
      <c r="GC84" s="90">
        <f t="shared" ca="1" si="585"/>
        <v>0</v>
      </c>
      <c r="GD84" s="90">
        <f t="shared" ca="1" si="585"/>
        <v>0</v>
      </c>
      <c r="GE84" s="90">
        <f t="shared" ca="1" si="585"/>
        <v>0</v>
      </c>
      <c r="GF84" s="90">
        <f t="shared" ca="1" si="585"/>
        <v>0</v>
      </c>
      <c r="GG84" s="90">
        <f t="shared" ca="1" si="585"/>
        <v>0</v>
      </c>
      <c r="GH84" s="90">
        <f t="shared" ca="1" si="585"/>
        <v>0</v>
      </c>
      <c r="GI84" s="90">
        <f t="shared" ca="1" si="585"/>
        <v>0</v>
      </c>
      <c r="GJ84" s="90">
        <f t="shared" ca="1" si="585"/>
        <v>0</v>
      </c>
      <c r="GK84" s="90">
        <f t="shared" ca="1" si="585"/>
        <v>0</v>
      </c>
      <c r="GL84" s="90">
        <f t="shared" ca="1" si="585"/>
        <v>0</v>
      </c>
      <c r="GM84" s="90">
        <f t="shared" ca="1" si="585"/>
        <v>0</v>
      </c>
      <c r="GN84" s="90">
        <f t="shared" ca="1" si="585"/>
        <v>0</v>
      </c>
      <c r="GO84" s="90">
        <f t="shared" ca="1" si="585"/>
        <v>0</v>
      </c>
      <c r="GP84" s="90">
        <f t="shared" ca="1" si="585"/>
        <v>0</v>
      </c>
      <c r="GQ84" s="90">
        <f t="shared" ca="1" si="585"/>
        <v>0</v>
      </c>
      <c r="GR84" s="90">
        <f t="shared" ca="1" si="585"/>
        <v>0</v>
      </c>
      <c r="GS84" s="92">
        <f t="shared" ca="1" si="612"/>
        <v>0</v>
      </c>
      <c r="GT84" s="90">
        <f t="shared" ca="1" si="586"/>
        <v>0</v>
      </c>
      <c r="GU84" s="90">
        <f t="shared" ca="1" si="586"/>
        <v>0</v>
      </c>
      <c r="GV84" s="90">
        <f t="shared" ca="1" si="586"/>
        <v>0</v>
      </c>
      <c r="GW84" s="90">
        <f t="shared" ca="1" si="586"/>
        <v>0</v>
      </c>
      <c r="GX84" s="90">
        <f t="shared" ca="1" si="586"/>
        <v>0</v>
      </c>
      <c r="GY84" s="90">
        <f t="shared" ca="1" si="586"/>
        <v>0</v>
      </c>
      <c r="GZ84" s="90">
        <f t="shared" ca="1" si="586"/>
        <v>0</v>
      </c>
      <c r="HA84" s="90">
        <f t="shared" ca="1" si="586"/>
        <v>0</v>
      </c>
      <c r="HB84" s="90">
        <f t="shared" ca="1" si="586"/>
        <v>0</v>
      </c>
      <c r="HC84" s="90">
        <f t="shared" ca="1" si="586"/>
        <v>0</v>
      </c>
      <c r="HD84" s="90">
        <f t="shared" ca="1" si="586"/>
        <v>0</v>
      </c>
      <c r="HE84" s="92">
        <f t="shared" ca="1" si="613"/>
        <v>0</v>
      </c>
      <c r="HF84" s="90">
        <f t="shared" ca="1" si="587"/>
        <v>0</v>
      </c>
      <c r="HG84" s="90">
        <f t="shared" ca="1" si="587"/>
        <v>0</v>
      </c>
      <c r="HH84" s="90">
        <f t="shared" ca="1" si="587"/>
        <v>0</v>
      </c>
      <c r="HI84" s="90">
        <f t="shared" ca="1" si="587"/>
        <v>0</v>
      </c>
      <c r="HJ84" s="90">
        <f t="shared" ca="1" si="587"/>
        <v>0</v>
      </c>
      <c r="HK84" s="90">
        <f t="shared" ca="1" si="587"/>
        <v>0</v>
      </c>
      <c r="HL84" s="90">
        <f t="shared" ca="1" si="587"/>
        <v>0</v>
      </c>
      <c r="HM84" s="90">
        <f t="shared" ca="1" si="587"/>
        <v>0</v>
      </c>
      <c r="HN84" s="90">
        <f t="shared" ca="1" si="587"/>
        <v>0</v>
      </c>
      <c r="HO84" s="90">
        <f t="shared" ca="1" si="587"/>
        <v>0</v>
      </c>
      <c r="HP84" s="90">
        <f t="shared" ca="1" si="587"/>
        <v>0</v>
      </c>
      <c r="HQ84" s="90">
        <f t="shared" ca="1" si="587"/>
        <v>0</v>
      </c>
      <c r="HR84" s="90">
        <f t="shared" ca="1" si="587"/>
        <v>0</v>
      </c>
      <c r="HS84" s="90">
        <f t="shared" ca="1" si="587"/>
        <v>0</v>
      </c>
      <c r="HT84" s="90">
        <f t="shared" ca="1" si="587"/>
        <v>0</v>
      </c>
      <c r="HU84" s="90">
        <f t="shared" ca="1" si="587"/>
        <v>0</v>
      </c>
      <c r="HV84" s="92">
        <f t="shared" ca="1" si="614"/>
        <v>0</v>
      </c>
      <c r="HW84" s="90">
        <f t="shared" ca="1" si="588"/>
        <v>0</v>
      </c>
      <c r="HX84" s="90">
        <f t="shared" ca="1" si="588"/>
        <v>0</v>
      </c>
      <c r="HY84" s="90">
        <f t="shared" ca="1" si="588"/>
        <v>0</v>
      </c>
      <c r="HZ84" s="90">
        <f t="shared" ca="1" si="588"/>
        <v>0</v>
      </c>
      <c r="IA84" s="90">
        <f t="shared" ca="1" si="588"/>
        <v>0</v>
      </c>
      <c r="IB84" s="90">
        <f t="shared" ca="1" si="588"/>
        <v>0</v>
      </c>
      <c r="IC84" s="90">
        <f t="shared" ca="1" si="588"/>
        <v>0</v>
      </c>
      <c r="ID84" s="90">
        <f t="shared" ca="1" si="588"/>
        <v>0</v>
      </c>
      <c r="IE84" s="90">
        <f t="shared" ca="1" si="588"/>
        <v>0</v>
      </c>
      <c r="IF84" s="92">
        <f t="shared" ca="1" si="501"/>
        <v>0</v>
      </c>
      <c r="IG84" s="90">
        <f t="shared" ca="1" si="589"/>
        <v>0</v>
      </c>
      <c r="IH84" s="90">
        <f t="shared" ca="1" si="605"/>
        <v>0</v>
      </c>
      <c r="II84" s="90">
        <f t="shared" ca="1" si="605"/>
        <v>0</v>
      </c>
      <c r="IJ84" s="90">
        <f t="shared" ca="1" si="605"/>
        <v>0</v>
      </c>
      <c r="IK84" s="90">
        <f t="shared" ca="1" si="605"/>
        <v>0</v>
      </c>
      <c r="IL84" s="90">
        <f t="shared" ca="1" si="605"/>
        <v>0</v>
      </c>
      <c r="IM84" s="90">
        <f t="shared" ca="1" si="605"/>
        <v>0</v>
      </c>
      <c r="IN84" s="90">
        <f t="shared" ca="1" si="605"/>
        <v>0</v>
      </c>
      <c r="IO84" s="90">
        <f t="shared" ca="1" si="605"/>
        <v>0</v>
      </c>
      <c r="IP84" s="90">
        <f t="shared" ca="1" si="605"/>
        <v>0</v>
      </c>
      <c r="IQ84" s="90">
        <f t="shared" ca="1" si="605"/>
        <v>0</v>
      </c>
      <c r="IR84" s="90">
        <f t="shared" ca="1" si="605"/>
        <v>0</v>
      </c>
      <c r="IS84" s="90">
        <f t="shared" ca="1" si="605"/>
        <v>0</v>
      </c>
      <c r="IT84" s="90">
        <f t="shared" ca="1" si="605"/>
        <v>0</v>
      </c>
      <c r="IU84" s="90">
        <f t="shared" ca="1" si="605"/>
        <v>0</v>
      </c>
      <c r="IV84" s="90">
        <f t="shared" ca="1" si="605"/>
        <v>0</v>
      </c>
      <c r="IW84" s="90">
        <f t="shared" ca="1" si="590"/>
        <v>0</v>
      </c>
      <c r="IX84" s="90">
        <f t="shared" ca="1" si="590"/>
        <v>0</v>
      </c>
      <c r="IY84" s="92">
        <f t="shared" ca="1" si="503"/>
        <v>0</v>
      </c>
      <c r="IZ84" s="90">
        <f t="shared" ca="1" si="591"/>
        <v>0</v>
      </c>
      <c r="JA84" s="90">
        <f t="shared" ca="1" si="592"/>
        <v>0</v>
      </c>
      <c r="JB84" s="90">
        <f t="shared" ca="1" si="592"/>
        <v>0</v>
      </c>
      <c r="JC84" s="90">
        <f t="shared" ca="1" si="592"/>
        <v>0</v>
      </c>
      <c r="JD84" s="90">
        <f t="shared" ca="1" si="592"/>
        <v>0</v>
      </c>
      <c r="JE84" s="90">
        <f t="shared" ca="1" si="592"/>
        <v>0</v>
      </c>
      <c r="JF84" s="90">
        <f t="shared" ca="1" si="592"/>
        <v>0</v>
      </c>
      <c r="JG84" s="90">
        <f t="shared" ca="1" si="592"/>
        <v>0</v>
      </c>
      <c r="JH84" s="90">
        <f t="shared" ca="1" si="592"/>
        <v>0</v>
      </c>
      <c r="JI84" s="90">
        <f t="shared" ca="1" si="592"/>
        <v>0</v>
      </c>
      <c r="JJ84" s="90">
        <f t="shared" ca="1" si="592"/>
        <v>0</v>
      </c>
      <c r="JK84" s="90">
        <f t="shared" ca="1" si="592"/>
        <v>0</v>
      </c>
      <c r="JL84" s="90">
        <f t="shared" ca="1" si="592"/>
        <v>0</v>
      </c>
      <c r="JM84" s="90">
        <f t="shared" ca="1" si="592"/>
        <v>0</v>
      </c>
      <c r="JN84" s="90">
        <f t="shared" ca="1" si="592"/>
        <v>0</v>
      </c>
      <c r="JO84" s="90">
        <f t="shared" ca="1" si="592"/>
        <v>0</v>
      </c>
      <c r="JP84" s="90">
        <f t="shared" ca="1" si="592"/>
        <v>0</v>
      </c>
      <c r="JQ84" s="90">
        <f t="shared" ca="1" si="592"/>
        <v>0</v>
      </c>
      <c r="JR84" s="90">
        <f t="shared" ca="1" si="592"/>
        <v>0</v>
      </c>
      <c r="JS84" s="90">
        <f t="shared" ca="1" si="592"/>
        <v>0</v>
      </c>
      <c r="JT84" s="92">
        <f t="shared" ca="1" si="505"/>
        <v>0</v>
      </c>
      <c r="JU84" s="90">
        <f t="shared" ca="1" si="593"/>
        <v>0</v>
      </c>
      <c r="JV84" s="90">
        <f t="shared" ca="1" si="593"/>
        <v>0</v>
      </c>
      <c r="JW84" s="90">
        <f t="shared" ca="1" si="593"/>
        <v>0</v>
      </c>
      <c r="JX84" s="90">
        <f t="shared" ca="1" si="593"/>
        <v>0</v>
      </c>
      <c r="JY84" s="90">
        <f t="shared" ca="1" si="593"/>
        <v>0</v>
      </c>
      <c r="JZ84" s="90">
        <f t="shared" ca="1" si="593"/>
        <v>0</v>
      </c>
      <c r="KA84" s="90">
        <f t="shared" ca="1" si="593"/>
        <v>0</v>
      </c>
      <c r="KB84" s="90">
        <f t="shared" ca="1" si="593"/>
        <v>0</v>
      </c>
      <c r="KC84" s="90">
        <f t="shared" ca="1" si="593"/>
        <v>0</v>
      </c>
      <c r="KD84" s="90">
        <f t="shared" ca="1" si="593"/>
        <v>0</v>
      </c>
      <c r="KE84" s="90">
        <f t="shared" ca="1" si="594"/>
        <v>0</v>
      </c>
      <c r="KF84" s="90">
        <f t="shared" ca="1" si="594"/>
        <v>0</v>
      </c>
      <c r="KG84" s="90">
        <f t="shared" ca="1" si="594"/>
        <v>0</v>
      </c>
      <c r="KH84" s="90">
        <f t="shared" ca="1" si="594"/>
        <v>0</v>
      </c>
      <c r="KI84" s="90">
        <f t="shared" ca="1" si="594"/>
        <v>0</v>
      </c>
      <c r="KJ84" s="90">
        <f t="shared" ca="1" si="594"/>
        <v>0</v>
      </c>
      <c r="KK84" s="90">
        <f t="shared" ca="1" si="594"/>
        <v>0</v>
      </c>
      <c r="KL84" s="90">
        <f t="shared" ca="1" si="594"/>
        <v>0</v>
      </c>
      <c r="KM84" s="90">
        <f t="shared" ca="1" si="594"/>
        <v>0</v>
      </c>
      <c r="KN84" s="90">
        <f t="shared" ca="1" si="595"/>
        <v>0</v>
      </c>
      <c r="KO84" s="90">
        <f t="shared" ca="1" si="596"/>
        <v>0</v>
      </c>
      <c r="KP84" s="90">
        <f t="shared" ca="1" si="596"/>
        <v>0</v>
      </c>
      <c r="KQ84" s="90">
        <f t="shared" ca="1" si="596"/>
        <v>0</v>
      </c>
      <c r="KR84" s="90">
        <f t="shared" ca="1" si="596"/>
        <v>0</v>
      </c>
      <c r="KS84" s="90">
        <f t="shared" ca="1" si="596"/>
        <v>0</v>
      </c>
      <c r="KT84" s="90">
        <f t="shared" ca="1" si="596"/>
        <v>0</v>
      </c>
      <c r="KU84" s="90">
        <f t="shared" ca="1" si="596"/>
        <v>0</v>
      </c>
      <c r="KV84" s="90">
        <f t="shared" ca="1" si="596"/>
        <v>0</v>
      </c>
      <c r="KW84" s="90">
        <f t="shared" ca="1" si="596"/>
        <v>0</v>
      </c>
      <c r="KX84" s="90">
        <f t="shared" ca="1" si="596"/>
        <v>0</v>
      </c>
      <c r="KY84" s="90">
        <f t="shared" ca="1" si="597"/>
        <v>0</v>
      </c>
      <c r="KZ84" s="90">
        <f t="shared" ca="1" si="597"/>
        <v>0</v>
      </c>
      <c r="LA84" s="90">
        <f t="shared" ca="1" si="597"/>
        <v>0</v>
      </c>
      <c r="LB84" s="90">
        <f t="shared" ca="1" si="597"/>
        <v>0</v>
      </c>
      <c r="LC84" s="90">
        <f t="shared" ca="1" si="597"/>
        <v>0</v>
      </c>
      <c r="LD84" s="90">
        <f t="shared" ca="1" si="597"/>
        <v>0</v>
      </c>
      <c r="LE84" s="90">
        <f t="shared" ca="1" si="597"/>
        <v>0</v>
      </c>
      <c r="LF84" s="90">
        <f t="shared" ca="1" si="597"/>
        <v>0</v>
      </c>
      <c r="LG84" s="90">
        <f t="shared" ca="1" si="597"/>
        <v>0</v>
      </c>
      <c r="LH84" s="90">
        <f t="shared" ca="1" si="597"/>
        <v>0</v>
      </c>
      <c r="LI84" s="90">
        <f t="shared" ca="1" si="597"/>
        <v>0</v>
      </c>
      <c r="LJ84" s="90">
        <f t="shared" ca="1" si="597"/>
        <v>0</v>
      </c>
      <c r="LK84" s="90">
        <f t="shared" ca="1" si="598"/>
        <v>0</v>
      </c>
      <c r="LL84" s="90">
        <f t="shared" ca="1" si="598"/>
        <v>0</v>
      </c>
      <c r="LM84" s="92">
        <f t="shared" ca="1" si="615"/>
        <v>0</v>
      </c>
      <c r="LN84" s="90">
        <f t="shared" ca="1" si="599"/>
        <v>0</v>
      </c>
      <c r="LO84" s="90">
        <f t="shared" ca="1" si="599"/>
        <v>0</v>
      </c>
      <c r="LP84" s="90">
        <f t="shared" ca="1" si="599"/>
        <v>0</v>
      </c>
      <c r="LQ84" s="90">
        <f t="shared" ca="1" si="599"/>
        <v>0</v>
      </c>
      <c r="LR84" s="90">
        <f t="shared" ca="1" si="599"/>
        <v>0</v>
      </c>
      <c r="LS84" s="92">
        <f t="shared" ca="1" si="616"/>
        <v>0</v>
      </c>
      <c r="LT84" s="90">
        <f t="shared" ca="1" si="600"/>
        <v>0</v>
      </c>
      <c r="LU84" s="90">
        <f t="shared" ca="1" si="600"/>
        <v>0</v>
      </c>
      <c r="LV84" s="90">
        <f t="shared" ca="1" si="600"/>
        <v>0</v>
      </c>
      <c r="LW84" s="90">
        <f t="shared" ca="1" si="600"/>
        <v>0</v>
      </c>
      <c r="LX84" s="90">
        <f t="shared" ca="1" si="600"/>
        <v>0</v>
      </c>
      <c r="LY84" s="90">
        <f t="shared" ca="1" si="600"/>
        <v>0</v>
      </c>
      <c r="LZ84" s="90">
        <f t="shared" ca="1" si="600"/>
        <v>0</v>
      </c>
      <c r="MA84" s="90">
        <f t="shared" ca="1" si="600"/>
        <v>0</v>
      </c>
      <c r="MB84" s="90">
        <f t="shared" ca="1" si="600"/>
        <v>0</v>
      </c>
      <c r="MC84" s="90">
        <f t="shared" ca="1" si="600"/>
        <v>0</v>
      </c>
      <c r="MD84" s="90">
        <f t="shared" ca="1" si="600"/>
        <v>0</v>
      </c>
      <c r="ME84" s="90">
        <f t="shared" ca="1" si="600"/>
        <v>0</v>
      </c>
      <c r="MF84" s="90">
        <f t="shared" ca="1" si="600"/>
        <v>0</v>
      </c>
      <c r="MG84" s="92">
        <f t="shared" ca="1" si="617"/>
        <v>0</v>
      </c>
      <c r="MH84" s="90">
        <f t="shared" ca="1" si="601"/>
        <v>0</v>
      </c>
      <c r="MI84" s="90">
        <f t="shared" ca="1" si="602"/>
        <v>0</v>
      </c>
      <c r="MJ84" s="90">
        <f t="shared" ca="1" si="602"/>
        <v>0</v>
      </c>
      <c r="MK84" s="90">
        <f t="shared" ca="1" si="602"/>
        <v>0</v>
      </c>
      <c r="ML84" s="90">
        <f t="shared" ca="1" si="602"/>
        <v>0</v>
      </c>
      <c r="MM84" s="90">
        <f t="shared" ca="1" si="602"/>
        <v>0</v>
      </c>
      <c r="MN84" s="90">
        <f t="shared" ca="1" si="602"/>
        <v>0</v>
      </c>
      <c r="MO84" s="90">
        <f t="shared" ca="1" si="602"/>
        <v>0</v>
      </c>
      <c r="MP84" s="90">
        <f t="shared" ca="1" si="602"/>
        <v>0</v>
      </c>
      <c r="MQ84" s="90">
        <f t="shared" ca="1" si="602"/>
        <v>0</v>
      </c>
      <c r="MR84" s="90">
        <f t="shared" ca="1" si="602"/>
        <v>0</v>
      </c>
      <c r="MS84" s="90">
        <f t="shared" ca="1" si="602"/>
        <v>0</v>
      </c>
      <c r="MT84" s="90">
        <f t="shared" ca="1" si="602"/>
        <v>0</v>
      </c>
      <c r="MU84" s="90">
        <f t="shared" ca="1" si="602"/>
        <v>0</v>
      </c>
      <c r="MV84" s="90">
        <f t="shared" ca="1" si="602"/>
        <v>0</v>
      </c>
      <c r="MW84" s="90">
        <f t="shared" ca="1" si="602"/>
        <v>0</v>
      </c>
      <c r="MX84" s="90">
        <f t="shared" ca="1" si="602"/>
        <v>0</v>
      </c>
      <c r="MY84" s="90">
        <f t="shared" ca="1" si="602"/>
        <v>0</v>
      </c>
      <c r="MZ84" s="90">
        <f t="shared" ca="1" si="602"/>
        <v>0</v>
      </c>
      <c r="NA84" s="90">
        <f t="shared" ca="1" si="602"/>
        <v>0</v>
      </c>
      <c r="NB84" s="90">
        <f t="shared" ca="1" si="602"/>
        <v>0</v>
      </c>
      <c r="NC84" s="92">
        <f t="shared" ca="1" si="618"/>
        <v>0</v>
      </c>
      <c r="ND84" s="90">
        <f t="shared" ca="1" si="603"/>
        <v>0</v>
      </c>
      <c r="NE84" s="90">
        <f t="shared" ca="1" si="603"/>
        <v>0</v>
      </c>
      <c r="NF84" s="90">
        <f t="shared" ca="1" si="603"/>
        <v>0</v>
      </c>
      <c r="NG84" s="90">
        <f t="shared" ca="1" si="603"/>
        <v>0</v>
      </c>
      <c r="NH84" s="90">
        <f t="shared" ca="1" si="603"/>
        <v>0</v>
      </c>
      <c r="NI84" s="90">
        <f t="shared" ca="1" si="603"/>
        <v>0</v>
      </c>
      <c r="NJ84" s="93">
        <f t="shared" ca="1" si="511"/>
        <v>0</v>
      </c>
      <c r="NK84" s="94">
        <f t="shared" ca="1" si="455"/>
        <v>0</v>
      </c>
    </row>
    <row r="85" spans="1:375" x14ac:dyDescent="0.25">
      <c r="A85" s="67">
        <v>90600</v>
      </c>
      <c r="B85" s="95" t="s">
        <v>480</v>
      </c>
      <c r="C85" s="90">
        <f ca="1">IFERROR(HLOOKUP($A85,Náklady_2018!$D$1:$MN$27,24,FALSE),0)</f>
        <v>0</v>
      </c>
      <c r="D85" s="19"/>
      <c r="E85" s="19"/>
      <c r="F85" s="91" t="str">
        <f>F4</f>
        <v>FTE</v>
      </c>
      <c r="G85" s="92">
        <f t="shared" ca="1" si="606"/>
        <v>0</v>
      </c>
      <c r="H85" s="90">
        <f t="shared" ref="H85:W86" ca="1" si="620">$C85*H$4</f>
        <v>0</v>
      </c>
      <c r="I85" s="90">
        <f t="shared" ca="1" si="620"/>
        <v>0</v>
      </c>
      <c r="J85" s="90">
        <f t="shared" ca="1" si="620"/>
        <v>0</v>
      </c>
      <c r="K85" s="90">
        <f t="shared" ca="1" si="620"/>
        <v>0</v>
      </c>
      <c r="L85" s="90">
        <f t="shared" ca="1" si="620"/>
        <v>0</v>
      </c>
      <c r="M85" s="90">
        <f t="shared" ca="1" si="620"/>
        <v>0</v>
      </c>
      <c r="N85" s="90">
        <f t="shared" ca="1" si="620"/>
        <v>0</v>
      </c>
      <c r="O85" s="90">
        <f t="shared" ca="1" si="620"/>
        <v>0</v>
      </c>
      <c r="P85" s="90">
        <f t="shared" ca="1" si="620"/>
        <v>0</v>
      </c>
      <c r="Q85" s="90">
        <f t="shared" ca="1" si="620"/>
        <v>0</v>
      </c>
      <c r="R85" s="90">
        <f t="shared" ca="1" si="620"/>
        <v>0</v>
      </c>
      <c r="S85" s="90">
        <f t="shared" ca="1" si="620"/>
        <v>0</v>
      </c>
      <c r="T85" s="90">
        <f t="shared" ca="1" si="620"/>
        <v>0</v>
      </c>
      <c r="U85" s="90">
        <f t="shared" ca="1" si="620"/>
        <v>0</v>
      </c>
      <c r="V85" s="90">
        <f t="shared" ca="1" si="620"/>
        <v>0</v>
      </c>
      <c r="W85" s="90">
        <f t="shared" ca="1" si="620"/>
        <v>0</v>
      </c>
      <c r="X85" s="90">
        <f t="shared" ref="I85:BF86" ca="1" si="621">$C85*X$4</f>
        <v>0</v>
      </c>
      <c r="Y85" s="90">
        <f t="shared" ca="1" si="621"/>
        <v>0</v>
      </c>
      <c r="Z85" s="90">
        <f t="shared" ca="1" si="621"/>
        <v>0</v>
      </c>
      <c r="AA85" s="90">
        <f t="shared" ca="1" si="621"/>
        <v>0</v>
      </c>
      <c r="AB85" s="90">
        <f t="shared" ca="1" si="621"/>
        <v>0</v>
      </c>
      <c r="AC85" s="90">
        <f t="shared" ca="1" si="621"/>
        <v>0</v>
      </c>
      <c r="AD85" s="90">
        <f t="shared" ca="1" si="621"/>
        <v>0</v>
      </c>
      <c r="AE85" s="90">
        <f t="shared" ca="1" si="621"/>
        <v>0</v>
      </c>
      <c r="AF85" s="90">
        <f t="shared" ca="1" si="621"/>
        <v>0</v>
      </c>
      <c r="AG85" s="90">
        <f t="shared" ca="1" si="621"/>
        <v>0</v>
      </c>
      <c r="AH85" s="90">
        <f t="shared" ca="1" si="621"/>
        <v>0</v>
      </c>
      <c r="AI85" s="90">
        <f t="shared" ca="1" si="621"/>
        <v>0</v>
      </c>
      <c r="AJ85" s="90">
        <f t="shared" ca="1" si="621"/>
        <v>0</v>
      </c>
      <c r="AK85" s="90">
        <f t="shared" ca="1" si="621"/>
        <v>0</v>
      </c>
      <c r="AL85" s="90">
        <f t="shared" ca="1" si="621"/>
        <v>0</v>
      </c>
      <c r="AM85" s="90">
        <f t="shared" ca="1" si="621"/>
        <v>0</v>
      </c>
      <c r="AN85" s="90">
        <f t="shared" ca="1" si="621"/>
        <v>0</v>
      </c>
      <c r="AO85" s="90">
        <f t="shared" ca="1" si="621"/>
        <v>0</v>
      </c>
      <c r="AP85" s="90">
        <f t="shared" ca="1" si="621"/>
        <v>0</v>
      </c>
      <c r="AQ85" s="90">
        <f t="shared" ca="1" si="621"/>
        <v>0</v>
      </c>
      <c r="AR85" s="90">
        <f t="shared" ca="1" si="621"/>
        <v>0</v>
      </c>
      <c r="AS85" s="90">
        <f t="shared" ca="1" si="621"/>
        <v>0</v>
      </c>
      <c r="AT85" s="90">
        <f t="shared" ca="1" si="621"/>
        <v>0</v>
      </c>
      <c r="AU85" s="90">
        <f t="shared" ca="1" si="621"/>
        <v>0</v>
      </c>
      <c r="AV85" s="90">
        <f t="shared" ca="1" si="621"/>
        <v>0</v>
      </c>
      <c r="AW85" s="90">
        <f t="shared" ca="1" si="621"/>
        <v>0</v>
      </c>
      <c r="AX85" s="90">
        <f t="shared" ca="1" si="621"/>
        <v>0</v>
      </c>
      <c r="AY85" s="90">
        <f t="shared" ca="1" si="621"/>
        <v>0</v>
      </c>
      <c r="AZ85" s="90">
        <f t="shared" ca="1" si="621"/>
        <v>0</v>
      </c>
      <c r="BA85" s="90">
        <f t="shared" ca="1" si="621"/>
        <v>0</v>
      </c>
      <c r="BB85" s="90">
        <f t="shared" ca="1" si="621"/>
        <v>0</v>
      </c>
      <c r="BC85" s="90">
        <f t="shared" ca="1" si="621"/>
        <v>0</v>
      </c>
      <c r="BD85" s="92">
        <f t="shared" ca="1" si="607"/>
        <v>0</v>
      </c>
      <c r="BE85" s="90">
        <f t="shared" ca="1" si="621"/>
        <v>0</v>
      </c>
      <c r="BF85" s="90">
        <f t="shared" ca="1" si="621"/>
        <v>0</v>
      </c>
      <c r="BG85" s="90">
        <f t="shared" ca="1" si="619"/>
        <v>0</v>
      </c>
      <c r="BH85" s="90">
        <f t="shared" ca="1" si="619"/>
        <v>0</v>
      </c>
      <c r="BI85" s="90">
        <f t="shared" ca="1" si="619"/>
        <v>0</v>
      </c>
      <c r="BJ85" s="90">
        <f t="shared" ca="1" si="619"/>
        <v>0</v>
      </c>
      <c r="BK85" s="90">
        <f t="shared" ca="1" si="619"/>
        <v>0</v>
      </c>
      <c r="BL85" s="90">
        <f t="shared" ca="1" si="619"/>
        <v>0</v>
      </c>
      <c r="BM85" s="90">
        <f t="shared" ca="1" si="619"/>
        <v>0</v>
      </c>
      <c r="BN85" s="90">
        <f t="shared" ca="1" si="619"/>
        <v>0</v>
      </c>
      <c r="BO85" s="90">
        <f t="shared" ca="1" si="619"/>
        <v>0</v>
      </c>
      <c r="BP85" s="90">
        <f t="shared" ca="1" si="619"/>
        <v>0</v>
      </c>
      <c r="BQ85" s="90">
        <f t="shared" ca="1" si="619"/>
        <v>0</v>
      </c>
      <c r="BR85" s="90">
        <f t="shared" ca="1" si="619"/>
        <v>0</v>
      </c>
      <c r="BS85" s="90">
        <f t="shared" ca="1" si="619"/>
        <v>0</v>
      </c>
      <c r="BT85" s="90">
        <f t="shared" ca="1" si="619"/>
        <v>0</v>
      </c>
      <c r="BU85" s="90">
        <f t="shared" ca="1" si="619"/>
        <v>0</v>
      </c>
      <c r="BV85" s="90">
        <f t="shared" ca="1" si="619"/>
        <v>0</v>
      </c>
      <c r="BW85" s="90">
        <f t="shared" ca="1" si="619"/>
        <v>0</v>
      </c>
      <c r="BX85" s="90">
        <f t="shared" ca="1" si="619"/>
        <v>0</v>
      </c>
      <c r="BY85" s="90">
        <f t="shared" ca="1" si="619"/>
        <v>0</v>
      </c>
      <c r="BZ85" s="90">
        <f t="shared" ca="1" si="619"/>
        <v>0</v>
      </c>
      <c r="CA85" s="90">
        <f t="shared" ca="1" si="619"/>
        <v>0</v>
      </c>
      <c r="CB85" s="90">
        <f t="shared" ca="1" si="619"/>
        <v>0</v>
      </c>
      <c r="CC85" s="90">
        <f t="shared" ca="1" si="619"/>
        <v>0</v>
      </c>
      <c r="CD85" s="90">
        <f t="shared" ca="1" si="619"/>
        <v>0</v>
      </c>
      <c r="CE85" s="90">
        <f t="shared" ca="1" si="619"/>
        <v>0</v>
      </c>
      <c r="CF85" s="90">
        <f t="shared" ca="1" si="619"/>
        <v>0</v>
      </c>
      <c r="CG85" s="92">
        <f t="shared" ca="1" si="490"/>
        <v>0</v>
      </c>
      <c r="CH85" s="90">
        <f t="shared" ca="1" si="619"/>
        <v>0</v>
      </c>
      <c r="CI85" s="90">
        <f ca="1">$C85*CI$4</f>
        <v>0</v>
      </c>
      <c r="CJ85" s="90">
        <f t="shared" ca="1" si="576"/>
        <v>0</v>
      </c>
      <c r="CK85" s="90">
        <f t="shared" ca="1" si="576"/>
        <v>0</v>
      </c>
      <c r="CL85" s="90">
        <f t="shared" ca="1" si="576"/>
        <v>0</v>
      </c>
      <c r="CM85" s="90">
        <f t="shared" ca="1" si="576"/>
        <v>0</v>
      </c>
      <c r="CN85" s="90">
        <f t="shared" ca="1" si="576"/>
        <v>0</v>
      </c>
      <c r="CO85" s="90">
        <f t="shared" ca="1" si="576"/>
        <v>0</v>
      </c>
      <c r="CP85" s="90">
        <f t="shared" ca="1" si="576"/>
        <v>0</v>
      </c>
      <c r="CQ85" s="90">
        <f t="shared" ca="1" si="576"/>
        <v>0</v>
      </c>
      <c r="CR85" s="90">
        <f t="shared" ca="1" si="576"/>
        <v>0</v>
      </c>
      <c r="CS85" s="90">
        <f t="shared" ca="1" si="576"/>
        <v>0</v>
      </c>
      <c r="CT85" s="90">
        <f t="shared" ca="1" si="576"/>
        <v>0</v>
      </c>
      <c r="CU85" s="90">
        <f t="shared" ca="1" si="576"/>
        <v>0</v>
      </c>
      <c r="CV85" s="90">
        <f t="shared" ca="1" si="576"/>
        <v>0</v>
      </c>
      <c r="CW85" s="90">
        <f t="shared" ca="1" si="576"/>
        <v>0</v>
      </c>
      <c r="CX85" s="90">
        <f t="shared" ca="1" si="576"/>
        <v>0</v>
      </c>
      <c r="CY85" s="92">
        <f t="shared" ca="1" si="492"/>
        <v>0</v>
      </c>
      <c r="CZ85" s="90">
        <f t="shared" ca="1" si="577"/>
        <v>0</v>
      </c>
      <c r="DA85" s="90">
        <f t="shared" ca="1" si="604"/>
        <v>0</v>
      </c>
      <c r="DB85" s="90">
        <f t="shared" ca="1" si="604"/>
        <v>0</v>
      </c>
      <c r="DC85" s="90">
        <f t="shared" ca="1" si="604"/>
        <v>0</v>
      </c>
      <c r="DD85" s="90">
        <f t="shared" ca="1" si="604"/>
        <v>0</v>
      </c>
      <c r="DE85" s="90">
        <f t="shared" ca="1" si="604"/>
        <v>0</v>
      </c>
      <c r="DF85" s="90">
        <f t="shared" ca="1" si="604"/>
        <v>0</v>
      </c>
      <c r="DG85" s="90">
        <f t="shared" ca="1" si="604"/>
        <v>0</v>
      </c>
      <c r="DH85" s="90">
        <f t="shared" ca="1" si="604"/>
        <v>0</v>
      </c>
      <c r="DI85" s="90">
        <f t="shared" ca="1" si="604"/>
        <v>0</v>
      </c>
      <c r="DJ85" s="90">
        <f t="shared" ca="1" si="604"/>
        <v>0</v>
      </c>
      <c r="DK85" s="90">
        <f t="shared" ca="1" si="604"/>
        <v>0</v>
      </c>
      <c r="DL85" s="90">
        <f t="shared" ca="1" si="604"/>
        <v>0</v>
      </c>
      <c r="DM85" s="90">
        <f t="shared" ca="1" si="604"/>
        <v>0</v>
      </c>
      <c r="DN85" s="90">
        <f t="shared" ca="1" si="604"/>
        <v>0</v>
      </c>
      <c r="DO85" s="90">
        <f t="shared" ca="1" si="604"/>
        <v>0</v>
      </c>
      <c r="DP85" s="90">
        <f t="shared" ca="1" si="578"/>
        <v>0</v>
      </c>
      <c r="DQ85" s="90">
        <f t="shared" ca="1" si="578"/>
        <v>0</v>
      </c>
      <c r="DR85" s="90">
        <f t="shared" ca="1" si="578"/>
        <v>0</v>
      </c>
      <c r="DS85" s="90">
        <f t="shared" ca="1" si="578"/>
        <v>0</v>
      </c>
      <c r="DT85" s="90">
        <f t="shared" ca="1" si="578"/>
        <v>0</v>
      </c>
      <c r="DU85" s="90">
        <f t="shared" ca="1" si="578"/>
        <v>0</v>
      </c>
      <c r="DV85" s="92">
        <f t="shared" ca="1" si="608"/>
        <v>0</v>
      </c>
      <c r="DW85" s="90">
        <f t="shared" ca="1" si="579"/>
        <v>0</v>
      </c>
      <c r="DX85" s="90">
        <f t="shared" ca="1" si="579"/>
        <v>0</v>
      </c>
      <c r="DY85" s="90">
        <f t="shared" ca="1" si="579"/>
        <v>0</v>
      </c>
      <c r="DZ85" s="90">
        <f t="shared" ca="1" si="579"/>
        <v>0</v>
      </c>
      <c r="EA85" s="90">
        <f t="shared" ca="1" si="579"/>
        <v>0</v>
      </c>
      <c r="EB85" s="92">
        <f t="shared" ca="1" si="609"/>
        <v>0</v>
      </c>
      <c r="EC85" s="90">
        <f t="shared" ca="1" si="580"/>
        <v>0</v>
      </c>
      <c r="ED85" s="90">
        <f t="shared" ca="1" si="581"/>
        <v>0</v>
      </c>
      <c r="EE85" s="90">
        <f t="shared" ca="1" si="581"/>
        <v>0</v>
      </c>
      <c r="EF85" s="90">
        <f t="shared" ca="1" si="581"/>
        <v>0</v>
      </c>
      <c r="EG85" s="90">
        <f t="shared" ca="1" si="581"/>
        <v>0</v>
      </c>
      <c r="EH85" s="90">
        <f t="shared" ca="1" si="581"/>
        <v>0</v>
      </c>
      <c r="EI85" s="90">
        <f t="shared" ca="1" si="581"/>
        <v>0</v>
      </c>
      <c r="EJ85" s="90">
        <f t="shared" ca="1" si="581"/>
        <v>0</v>
      </c>
      <c r="EK85" s="90">
        <f t="shared" ca="1" si="581"/>
        <v>0</v>
      </c>
      <c r="EL85" s="90">
        <f t="shared" ca="1" si="581"/>
        <v>0</v>
      </c>
      <c r="EM85" s="90">
        <f t="shared" ca="1" si="581"/>
        <v>0</v>
      </c>
      <c r="EN85" s="90">
        <f t="shared" ca="1" si="581"/>
        <v>0</v>
      </c>
      <c r="EO85" s="90">
        <f t="shared" ca="1" si="581"/>
        <v>0</v>
      </c>
      <c r="EP85" s="90">
        <f t="shared" ca="1" si="581"/>
        <v>0</v>
      </c>
      <c r="EQ85" s="90">
        <f t="shared" ca="1" si="581"/>
        <v>0</v>
      </c>
      <c r="ER85" s="90">
        <f t="shared" ca="1" si="581"/>
        <v>0</v>
      </c>
      <c r="ES85" s="90">
        <f t="shared" ca="1" si="581"/>
        <v>0</v>
      </c>
      <c r="ET85" s="90">
        <f t="shared" ca="1" si="581"/>
        <v>0</v>
      </c>
      <c r="EU85" s="90">
        <f t="shared" ca="1" si="581"/>
        <v>0</v>
      </c>
      <c r="EV85" s="90">
        <f t="shared" ca="1" si="581"/>
        <v>0</v>
      </c>
      <c r="EW85" s="90">
        <f t="shared" ca="1" si="581"/>
        <v>0</v>
      </c>
      <c r="EX85" s="90">
        <f t="shared" ca="1" si="581"/>
        <v>0</v>
      </c>
      <c r="EY85" s="90">
        <f t="shared" ca="1" si="581"/>
        <v>0</v>
      </c>
      <c r="EZ85" s="90">
        <f t="shared" ca="1" si="581"/>
        <v>0</v>
      </c>
      <c r="FA85" s="90">
        <f t="shared" ca="1" si="581"/>
        <v>0</v>
      </c>
      <c r="FB85" s="90">
        <f t="shared" ca="1" si="581"/>
        <v>0</v>
      </c>
      <c r="FC85" s="90">
        <f t="shared" ca="1" si="581"/>
        <v>0</v>
      </c>
      <c r="FD85" s="90">
        <f t="shared" ca="1" si="581"/>
        <v>0</v>
      </c>
      <c r="FE85" s="92">
        <f t="shared" ca="1" si="610"/>
        <v>0</v>
      </c>
      <c r="FF85" s="90">
        <f t="shared" ca="1" si="582"/>
        <v>0</v>
      </c>
      <c r="FG85" s="90">
        <f t="shared" ca="1" si="582"/>
        <v>0</v>
      </c>
      <c r="FH85" s="90">
        <f t="shared" ca="1" si="582"/>
        <v>0</v>
      </c>
      <c r="FI85" s="90">
        <f t="shared" ca="1" si="582"/>
        <v>0</v>
      </c>
      <c r="FJ85" s="90">
        <f t="shared" ca="1" si="582"/>
        <v>0</v>
      </c>
      <c r="FK85" s="90">
        <f t="shared" ca="1" si="582"/>
        <v>0</v>
      </c>
      <c r="FL85" s="90">
        <f t="shared" ca="1" si="582"/>
        <v>0</v>
      </c>
      <c r="FM85" s="90">
        <f t="shared" ca="1" si="582"/>
        <v>0</v>
      </c>
      <c r="FN85" s="90">
        <f t="shared" ca="1" si="582"/>
        <v>0</v>
      </c>
      <c r="FO85" s="90">
        <f t="shared" ca="1" si="582"/>
        <v>0</v>
      </c>
      <c r="FP85" s="90">
        <f t="shared" ca="1" si="582"/>
        <v>0</v>
      </c>
      <c r="FQ85" s="90">
        <f t="shared" ca="1" si="582"/>
        <v>0</v>
      </c>
      <c r="FR85" s="90">
        <f t="shared" ca="1" si="582"/>
        <v>0</v>
      </c>
      <c r="FS85" s="90">
        <f t="shared" ca="1" si="582"/>
        <v>0</v>
      </c>
      <c r="FT85" s="90">
        <f t="shared" ca="1" si="583"/>
        <v>0</v>
      </c>
      <c r="FU85" s="90">
        <f t="shared" ca="1" si="583"/>
        <v>0</v>
      </c>
      <c r="FV85" s="90">
        <f t="shared" ca="1" si="583"/>
        <v>0</v>
      </c>
      <c r="FW85" s="92">
        <f t="shared" ca="1" si="611"/>
        <v>0</v>
      </c>
      <c r="FX85" s="90">
        <f t="shared" ca="1" si="584"/>
        <v>0</v>
      </c>
      <c r="FY85" s="90">
        <f t="shared" ca="1" si="585"/>
        <v>0</v>
      </c>
      <c r="FZ85" s="90">
        <f t="shared" ca="1" si="585"/>
        <v>0</v>
      </c>
      <c r="GA85" s="90">
        <f t="shared" ca="1" si="585"/>
        <v>0</v>
      </c>
      <c r="GB85" s="90">
        <f t="shared" ca="1" si="585"/>
        <v>0</v>
      </c>
      <c r="GC85" s="90">
        <f t="shared" ca="1" si="585"/>
        <v>0</v>
      </c>
      <c r="GD85" s="90">
        <f t="shared" ca="1" si="585"/>
        <v>0</v>
      </c>
      <c r="GE85" s="90">
        <f t="shared" ca="1" si="585"/>
        <v>0</v>
      </c>
      <c r="GF85" s="90">
        <f t="shared" ca="1" si="585"/>
        <v>0</v>
      </c>
      <c r="GG85" s="90">
        <f t="shared" ca="1" si="585"/>
        <v>0</v>
      </c>
      <c r="GH85" s="90">
        <f t="shared" ca="1" si="585"/>
        <v>0</v>
      </c>
      <c r="GI85" s="90">
        <f t="shared" ca="1" si="585"/>
        <v>0</v>
      </c>
      <c r="GJ85" s="90">
        <f t="shared" ca="1" si="585"/>
        <v>0</v>
      </c>
      <c r="GK85" s="90">
        <f t="shared" ca="1" si="585"/>
        <v>0</v>
      </c>
      <c r="GL85" s="90">
        <f t="shared" ca="1" si="585"/>
        <v>0</v>
      </c>
      <c r="GM85" s="90">
        <f t="shared" ca="1" si="585"/>
        <v>0</v>
      </c>
      <c r="GN85" s="90">
        <f t="shared" ca="1" si="585"/>
        <v>0</v>
      </c>
      <c r="GO85" s="90">
        <f t="shared" ca="1" si="585"/>
        <v>0</v>
      </c>
      <c r="GP85" s="90">
        <f t="shared" ca="1" si="585"/>
        <v>0</v>
      </c>
      <c r="GQ85" s="90">
        <f t="shared" ca="1" si="585"/>
        <v>0</v>
      </c>
      <c r="GR85" s="90">
        <f t="shared" ca="1" si="585"/>
        <v>0</v>
      </c>
      <c r="GS85" s="92">
        <f t="shared" ca="1" si="612"/>
        <v>0</v>
      </c>
      <c r="GT85" s="90">
        <f t="shared" ca="1" si="586"/>
        <v>0</v>
      </c>
      <c r="GU85" s="90">
        <f t="shared" ca="1" si="586"/>
        <v>0</v>
      </c>
      <c r="GV85" s="90">
        <f t="shared" ca="1" si="586"/>
        <v>0</v>
      </c>
      <c r="GW85" s="90">
        <f t="shared" ca="1" si="586"/>
        <v>0</v>
      </c>
      <c r="GX85" s="90">
        <f t="shared" ca="1" si="586"/>
        <v>0</v>
      </c>
      <c r="GY85" s="90">
        <f t="shared" ca="1" si="586"/>
        <v>0</v>
      </c>
      <c r="GZ85" s="90">
        <f t="shared" ca="1" si="586"/>
        <v>0</v>
      </c>
      <c r="HA85" s="90">
        <f t="shared" ca="1" si="586"/>
        <v>0</v>
      </c>
      <c r="HB85" s="90">
        <f t="shared" ca="1" si="586"/>
        <v>0</v>
      </c>
      <c r="HC85" s="90">
        <f t="shared" ca="1" si="586"/>
        <v>0</v>
      </c>
      <c r="HD85" s="90">
        <f t="shared" ca="1" si="586"/>
        <v>0</v>
      </c>
      <c r="HE85" s="92">
        <f t="shared" ca="1" si="613"/>
        <v>0</v>
      </c>
      <c r="HF85" s="90">
        <f t="shared" ca="1" si="587"/>
        <v>0</v>
      </c>
      <c r="HG85" s="90">
        <f t="shared" ca="1" si="587"/>
        <v>0</v>
      </c>
      <c r="HH85" s="90">
        <f t="shared" ca="1" si="587"/>
        <v>0</v>
      </c>
      <c r="HI85" s="90">
        <f t="shared" ca="1" si="587"/>
        <v>0</v>
      </c>
      <c r="HJ85" s="90">
        <f t="shared" ca="1" si="587"/>
        <v>0</v>
      </c>
      <c r="HK85" s="90">
        <f t="shared" ca="1" si="587"/>
        <v>0</v>
      </c>
      <c r="HL85" s="90">
        <f t="shared" ca="1" si="587"/>
        <v>0</v>
      </c>
      <c r="HM85" s="90">
        <f t="shared" ca="1" si="587"/>
        <v>0</v>
      </c>
      <c r="HN85" s="90">
        <f t="shared" ca="1" si="587"/>
        <v>0</v>
      </c>
      <c r="HO85" s="90">
        <f t="shared" ca="1" si="587"/>
        <v>0</v>
      </c>
      <c r="HP85" s="90">
        <f t="shared" ca="1" si="587"/>
        <v>0</v>
      </c>
      <c r="HQ85" s="90">
        <f t="shared" ca="1" si="587"/>
        <v>0</v>
      </c>
      <c r="HR85" s="90">
        <f t="shared" ca="1" si="587"/>
        <v>0</v>
      </c>
      <c r="HS85" s="90">
        <f t="shared" ca="1" si="587"/>
        <v>0</v>
      </c>
      <c r="HT85" s="90">
        <f t="shared" ca="1" si="587"/>
        <v>0</v>
      </c>
      <c r="HU85" s="90">
        <f t="shared" ca="1" si="587"/>
        <v>0</v>
      </c>
      <c r="HV85" s="92">
        <f t="shared" ca="1" si="614"/>
        <v>0</v>
      </c>
      <c r="HW85" s="90">
        <f t="shared" ca="1" si="588"/>
        <v>0</v>
      </c>
      <c r="HX85" s="90">
        <f t="shared" ca="1" si="588"/>
        <v>0</v>
      </c>
      <c r="HY85" s="90">
        <f t="shared" ca="1" si="588"/>
        <v>0</v>
      </c>
      <c r="HZ85" s="90">
        <f t="shared" ca="1" si="588"/>
        <v>0</v>
      </c>
      <c r="IA85" s="90">
        <f t="shared" ca="1" si="588"/>
        <v>0</v>
      </c>
      <c r="IB85" s="90">
        <f t="shared" ca="1" si="588"/>
        <v>0</v>
      </c>
      <c r="IC85" s="90">
        <f t="shared" ca="1" si="588"/>
        <v>0</v>
      </c>
      <c r="ID85" s="90">
        <f t="shared" ca="1" si="588"/>
        <v>0</v>
      </c>
      <c r="IE85" s="90">
        <f t="shared" ca="1" si="588"/>
        <v>0</v>
      </c>
      <c r="IF85" s="92">
        <f t="shared" ca="1" si="501"/>
        <v>0</v>
      </c>
      <c r="IG85" s="90">
        <f t="shared" ca="1" si="589"/>
        <v>0</v>
      </c>
      <c r="IH85" s="90">
        <f t="shared" ca="1" si="605"/>
        <v>0</v>
      </c>
      <c r="II85" s="90">
        <f t="shared" ca="1" si="605"/>
        <v>0</v>
      </c>
      <c r="IJ85" s="90">
        <f t="shared" ca="1" si="605"/>
        <v>0</v>
      </c>
      <c r="IK85" s="90">
        <f t="shared" ca="1" si="605"/>
        <v>0</v>
      </c>
      <c r="IL85" s="90">
        <f t="shared" ca="1" si="605"/>
        <v>0</v>
      </c>
      <c r="IM85" s="90">
        <f t="shared" ca="1" si="605"/>
        <v>0</v>
      </c>
      <c r="IN85" s="90">
        <f t="shared" ca="1" si="605"/>
        <v>0</v>
      </c>
      <c r="IO85" s="90">
        <f t="shared" ca="1" si="605"/>
        <v>0</v>
      </c>
      <c r="IP85" s="90">
        <f t="shared" ca="1" si="605"/>
        <v>0</v>
      </c>
      <c r="IQ85" s="90">
        <f t="shared" ca="1" si="605"/>
        <v>0</v>
      </c>
      <c r="IR85" s="90">
        <f t="shared" ca="1" si="605"/>
        <v>0</v>
      </c>
      <c r="IS85" s="90">
        <f t="shared" ca="1" si="605"/>
        <v>0</v>
      </c>
      <c r="IT85" s="90">
        <f t="shared" ca="1" si="605"/>
        <v>0</v>
      </c>
      <c r="IU85" s="90">
        <f t="shared" ca="1" si="605"/>
        <v>0</v>
      </c>
      <c r="IV85" s="90">
        <f t="shared" ca="1" si="605"/>
        <v>0</v>
      </c>
      <c r="IW85" s="90">
        <f t="shared" ca="1" si="590"/>
        <v>0</v>
      </c>
      <c r="IX85" s="90">
        <f t="shared" ca="1" si="590"/>
        <v>0</v>
      </c>
      <c r="IY85" s="92">
        <f t="shared" ca="1" si="503"/>
        <v>0</v>
      </c>
      <c r="IZ85" s="90">
        <f t="shared" ca="1" si="591"/>
        <v>0</v>
      </c>
      <c r="JA85" s="90">
        <f t="shared" ca="1" si="592"/>
        <v>0</v>
      </c>
      <c r="JB85" s="90">
        <f t="shared" ca="1" si="592"/>
        <v>0</v>
      </c>
      <c r="JC85" s="90">
        <f t="shared" ca="1" si="592"/>
        <v>0</v>
      </c>
      <c r="JD85" s="90">
        <f t="shared" ca="1" si="592"/>
        <v>0</v>
      </c>
      <c r="JE85" s="90">
        <f t="shared" ca="1" si="592"/>
        <v>0</v>
      </c>
      <c r="JF85" s="90">
        <f t="shared" ca="1" si="592"/>
        <v>0</v>
      </c>
      <c r="JG85" s="90">
        <f t="shared" ca="1" si="592"/>
        <v>0</v>
      </c>
      <c r="JH85" s="90">
        <f t="shared" ca="1" si="592"/>
        <v>0</v>
      </c>
      <c r="JI85" s="90">
        <f t="shared" ca="1" si="592"/>
        <v>0</v>
      </c>
      <c r="JJ85" s="90">
        <f t="shared" ca="1" si="592"/>
        <v>0</v>
      </c>
      <c r="JK85" s="90">
        <f t="shared" ca="1" si="592"/>
        <v>0</v>
      </c>
      <c r="JL85" s="90">
        <f t="shared" ca="1" si="592"/>
        <v>0</v>
      </c>
      <c r="JM85" s="90">
        <f t="shared" ca="1" si="592"/>
        <v>0</v>
      </c>
      <c r="JN85" s="90">
        <f t="shared" ca="1" si="592"/>
        <v>0</v>
      </c>
      <c r="JO85" s="90">
        <f t="shared" ca="1" si="592"/>
        <v>0</v>
      </c>
      <c r="JP85" s="90">
        <f t="shared" ca="1" si="592"/>
        <v>0</v>
      </c>
      <c r="JQ85" s="90">
        <f t="shared" ca="1" si="592"/>
        <v>0</v>
      </c>
      <c r="JR85" s="90">
        <f t="shared" ca="1" si="592"/>
        <v>0</v>
      </c>
      <c r="JS85" s="90">
        <f t="shared" ca="1" si="592"/>
        <v>0</v>
      </c>
      <c r="JT85" s="92">
        <f t="shared" ca="1" si="505"/>
        <v>0</v>
      </c>
      <c r="JU85" s="90">
        <f t="shared" ca="1" si="593"/>
        <v>0</v>
      </c>
      <c r="JV85" s="90">
        <f t="shared" ca="1" si="593"/>
        <v>0</v>
      </c>
      <c r="JW85" s="90">
        <f t="shared" ca="1" si="593"/>
        <v>0</v>
      </c>
      <c r="JX85" s="90">
        <f t="shared" ca="1" si="593"/>
        <v>0</v>
      </c>
      <c r="JY85" s="90">
        <f t="shared" ca="1" si="593"/>
        <v>0</v>
      </c>
      <c r="JZ85" s="90">
        <f t="shared" ca="1" si="593"/>
        <v>0</v>
      </c>
      <c r="KA85" s="90">
        <f t="shared" ca="1" si="593"/>
        <v>0</v>
      </c>
      <c r="KB85" s="90">
        <f t="shared" ca="1" si="593"/>
        <v>0</v>
      </c>
      <c r="KC85" s="90">
        <f t="shared" ca="1" si="593"/>
        <v>0</v>
      </c>
      <c r="KD85" s="90">
        <f t="shared" ca="1" si="593"/>
        <v>0</v>
      </c>
      <c r="KE85" s="90">
        <f t="shared" ca="1" si="594"/>
        <v>0</v>
      </c>
      <c r="KF85" s="90">
        <f t="shared" ca="1" si="594"/>
        <v>0</v>
      </c>
      <c r="KG85" s="90">
        <f t="shared" ca="1" si="594"/>
        <v>0</v>
      </c>
      <c r="KH85" s="90">
        <f t="shared" ca="1" si="594"/>
        <v>0</v>
      </c>
      <c r="KI85" s="90">
        <f t="shared" ca="1" si="594"/>
        <v>0</v>
      </c>
      <c r="KJ85" s="90">
        <f t="shared" ca="1" si="594"/>
        <v>0</v>
      </c>
      <c r="KK85" s="90">
        <f t="shared" ca="1" si="594"/>
        <v>0</v>
      </c>
      <c r="KL85" s="90">
        <f t="shared" ca="1" si="594"/>
        <v>0</v>
      </c>
      <c r="KM85" s="90">
        <f t="shared" ca="1" si="594"/>
        <v>0</v>
      </c>
      <c r="KN85" s="90">
        <f t="shared" ca="1" si="595"/>
        <v>0</v>
      </c>
      <c r="KO85" s="90">
        <f t="shared" ca="1" si="596"/>
        <v>0</v>
      </c>
      <c r="KP85" s="90">
        <f t="shared" ca="1" si="596"/>
        <v>0</v>
      </c>
      <c r="KQ85" s="90">
        <f t="shared" ca="1" si="596"/>
        <v>0</v>
      </c>
      <c r="KR85" s="90">
        <f t="shared" ca="1" si="596"/>
        <v>0</v>
      </c>
      <c r="KS85" s="90">
        <f t="shared" ca="1" si="596"/>
        <v>0</v>
      </c>
      <c r="KT85" s="90">
        <f t="shared" ca="1" si="596"/>
        <v>0</v>
      </c>
      <c r="KU85" s="90">
        <f t="shared" ca="1" si="596"/>
        <v>0</v>
      </c>
      <c r="KV85" s="90">
        <f t="shared" ca="1" si="596"/>
        <v>0</v>
      </c>
      <c r="KW85" s="90">
        <f t="shared" ca="1" si="596"/>
        <v>0</v>
      </c>
      <c r="KX85" s="90">
        <f t="shared" ca="1" si="596"/>
        <v>0</v>
      </c>
      <c r="KY85" s="90">
        <f t="shared" ca="1" si="597"/>
        <v>0</v>
      </c>
      <c r="KZ85" s="90">
        <f t="shared" ca="1" si="597"/>
        <v>0</v>
      </c>
      <c r="LA85" s="90">
        <f t="shared" ca="1" si="597"/>
        <v>0</v>
      </c>
      <c r="LB85" s="90">
        <f t="shared" ca="1" si="597"/>
        <v>0</v>
      </c>
      <c r="LC85" s="90">
        <f t="shared" ca="1" si="597"/>
        <v>0</v>
      </c>
      <c r="LD85" s="90">
        <f t="shared" ca="1" si="597"/>
        <v>0</v>
      </c>
      <c r="LE85" s="90">
        <f t="shared" ca="1" si="597"/>
        <v>0</v>
      </c>
      <c r="LF85" s="90">
        <f t="shared" ca="1" si="597"/>
        <v>0</v>
      </c>
      <c r="LG85" s="90">
        <f t="shared" ca="1" si="597"/>
        <v>0</v>
      </c>
      <c r="LH85" s="90">
        <f t="shared" ca="1" si="597"/>
        <v>0</v>
      </c>
      <c r="LI85" s="90">
        <f t="shared" ca="1" si="597"/>
        <v>0</v>
      </c>
      <c r="LJ85" s="90">
        <f t="shared" ca="1" si="597"/>
        <v>0</v>
      </c>
      <c r="LK85" s="90">
        <f t="shared" ca="1" si="598"/>
        <v>0</v>
      </c>
      <c r="LL85" s="90">
        <f t="shared" ca="1" si="598"/>
        <v>0</v>
      </c>
      <c r="LM85" s="92">
        <f t="shared" ca="1" si="615"/>
        <v>0</v>
      </c>
      <c r="LN85" s="90">
        <f t="shared" ca="1" si="599"/>
        <v>0</v>
      </c>
      <c r="LO85" s="90">
        <f t="shared" ca="1" si="599"/>
        <v>0</v>
      </c>
      <c r="LP85" s="90">
        <f t="shared" ca="1" si="599"/>
        <v>0</v>
      </c>
      <c r="LQ85" s="90">
        <f t="shared" ca="1" si="599"/>
        <v>0</v>
      </c>
      <c r="LR85" s="90">
        <f t="shared" ca="1" si="599"/>
        <v>0</v>
      </c>
      <c r="LS85" s="92">
        <f t="shared" ca="1" si="616"/>
        <v>0</v>
      </c>
      <c r="LT85" s="90">
        <f t="shared" ca="1" si="600"/>
        <v>0</v>
      </c>
      <c r="LU85" s="90">
        <f t="shared" ca="1" si="600"/>
        <v>0</v>
      </c>
      <c r="LV85" s="90">
        <f t="shared" ca="1" si="600"/>
        <v>0</v>
      </c>
      <c r="LW85" s="90">
        <f t="shared" ca="1" si="600"/>
        <v>0</v>
      </c>
      <c r="LX85" s="90">
        <f t="shared" ca="1" si="600"/>
        <v>0</v>
      </c>
      <c r="LY85" s="90">
        <f t="shared" ca="1" si="600"/>
        <v>0</v>
      </c>
      <c r="LZ85" s="90">
        <f t="shared" ca="1" si="600"/>
        <v>0</v>
      </c>
      <c r="MA85" s="90">
        <f t="shared" ca="1" si="600"/>
        <v>0</v>
      </c>
      <c r="MB85" s="90">
        <f t="shared" ca="1" si="600"/>
        <v>0</v>
      </c>
      <c r="MC85" s="90">
        <f t="shared" ca="1" si="600"/>
        <v>0</v>
      </c>
      <c r="MD85" s="90">
        <f t="shared" ca="1" si="600"/>
        <v>0</v>
      </c>
      <c r="ME85" s="90">
        <f t="shared" ca="1" si="600"/>
        <v>0</v>
      </c>
      <c r="MF85" s="90">
        <f t="shared" ca="1" si="600"/>
        <v>0</v>
      </c>
      <c r="MG85" s="92">
        <f t="shared" ca="1" si="617"/>
        <v>0</v>
      </c>
      <c r="MH85" s="90">
        <f t="shared" ca="1" si="601"/>
        <v>0</v>
      </c>
      <c r="MI85" s="90">
        <f t="shared" ca="1" si="602"/>
        <v>0</v>
      </c>
      <c r="MJ85" s="90">
        <f t="shared" ca="1" si="602"/>
        <v>0</v>
      </c>
      <c r="MK85" s="90">
        <f t="shared" ca="1" si="602"/>
        <v>0</v>
      </c>
      <c r="ML85" s="90">
        <f t="shared" ca="1" si="602"/>
        <v>0</v>
      </c>
      <c r="MM85" s="90">
        <f t="shared" ca="1" si="602"/>
        <v>0</v>
      </c>
      <c r="MN85" s="90">
        <f t="shared" ca="1" si="602"/>
        <v>0</v>
      </c>
      <c r="MO85" s="90">
        <f t="shared" ca="1" si="602"/>
        <v>0</v>
      </c>
      <c r="MP85" s="90">
        <f t="shared" ca="1" si="602"/>
        <v>0</v>
      </c>
      <c r="MQ85" s="90">
        <f t="shared" ca="1" si="602"/>
        <v>0</v>
      </c>
      <c r="MR85" s="90">
        <f t="shared" ca="1" si="602"/>
        <v>0</v>
      </c>
      <c r="MS85" s="90">
        <f t="shared" ca="1" si="602"/>
        <v>0</v>
      </c>
      <c r="MT85" s="90">
        <f t="shared" ca="1" si="602"/>
        <v>0</v>
      </c>
      <c r="MU85" s="90">
        <f t="shared" ca="1" si="602"/>
        <v>0</v>
      </c>
      <c r="MV85" s="90">
        <f t="shared" ca="1" si="602"/>
        <v>0</v>
      </c>
      <c r="MW85" s="90">
        <f t="shared" ca="1" si="602"/>
        <v>0</v>
      </c>
      <c r="MX85" s="90">
        <f t="shared" ca="1" si="602"/>
        <v>0</v>
      </c>
      <c r="MY85" s="90">
        <f t="shared" ca="1" si="602"/>
        <v>0</v>
      </c>
      <c r="MZ85" s="90">
        <f t="shared" ca="1" si="602"/>
        <v>0</v>
      </c>
      <c r="NA85" s="90">
        <f t="shared" ca="1" si="602"/>
        <v>0</v>
      </c>
      <c r="NB85" s="90">
        <f t="shared" ca="1" si="602"/>
        <v>0</v>
      </c>
      <c r="NC85" s="92">
        <f t="shared" ca="1" si="618"/>
        <v>0</v>
      </c>
      <c r="ND85" s="90">
        <f t="shared" ca="1" si="603"/>
        <v>0</v>
      </c>
      <c r="NE85" s="90">
        <f t="shared" ca="1" si="603"/>
        <v>0</v>
      </c>
      <c r="NF85" s="90">
        <f t="shared" ca="1" si="603"/>
        <v>0</v>
      </c>
      <c r="NG85" s="90">
        <f t="shared" ca="1" si="603"/>
        <v>0</v>
      </c>
      <c r="NH85" s="90">
        <f t="shared" ca="1" si="603"/>
        <v>0</v>
      </c>
      <c r="NI85" s="90">
        <f t="shared" ca="1" si="603"/>
        <v>0</v>
      </c>
      <c r="NJ85" s="93">
        <f t="shared" ca="1" si="511"/>
        <v>0</v>
      </c>
      <c r="NK85" s="94">
        <f t="shared" ca="1" si="455"/>
        <v>0</v>
      </c>
    </row>
    <row r="86" spans="1:375" x14ac:dyDescent="0.25">
      <c r="A86" s="67">
        <v>90610</v>
      </c>
      <c r="B86" s="96" t="s">
        <v>481</v>
      </c>
      <c r="C86" s="90">
        <f ca="1">IFERROR(HLOOKUP($A86,Náklady_2018!$D$1:$MN$27,24,FALSE),0)</f>
        <v>0</v>
      </c>
      <c r="D86" s="19"/>
      <c r="E86" s="19"/>
      <c r="F86" s="91" t="str">
        <f>F4</f>
        <v>FTE</v>
      </c>
      <c r="G86" s="92">
        <f t="shared" ca="1" si="606"/>
        <v>0</v>
      </c>
      <c r="H86" s="90">
        <f t="shared" ca="1" si="620"/>
        <v>0</v>
      </c>
      <c r="I86" s="90">
        <f t="shared" ca="1" si="621"/>
        <v>0</v>
      </c>
      <c r="J86" s="90">
        <f t="shared" ca="1" si="621"/>
        <v>0</v>
      </c>
      <c r="K86" s="90">
        <f t="shared" ca="1" si="621"/>
        <v>0</v>
      </c>
      <c r="L86" s="90">
        <f t="shared" ca="1" si="621"/>
        <v>0</v>
      </c>
      <c r="M86" s="90">
        <f t="shared" ca="1" si="621"/>
        <v>0</v>
      </c>
      <c r="N86" s="90">
        <f t="shared" ca="1" si="621"/>
        <v>0</v>
      </c>
      <c r="O86" s="90">
        <f t="shared" ca="1" si="621"/>
        <v>0</v>
      </c>
      <c r="P86" s="90">
        <f t="shared" ca="1" si="621"/>
        <v>0</v>
      </c>
      <c r="Q86" s="90">
        <f t="shared" ca="1" si="621"/>
        <v>0</v>
      </c>
      <c r="R86" s="90">
        <f t="shared" ca="1" si="621"/>
        <v>0</v>
      </c>
      <c r="S86" s="90">
        <f t="shared" ca="1" si="621"/>
        <v>0</v>
      </c>
      <c r="T86" s="90">
        <f t="shared" ca="1" si="621"/>
        <v>0</v>
      </c>
      <c r="U86" s="90">
        <f t="shared" ca="1" si="621"/>
        <v>0</v>
      </c>
      <c r="V86" s="90">
        <f t="shared" ca="1" si="621"/>
        <v>0</v>
      </c>
      <c r="W86" s="90">
        <f t="shared" ca="1" si="621"/>
        <v>0</v>
      </c>
      <c r="X86" s="90">
        <f t="shared" ca="1" si="621"/>
        <v>0</v>
      </c>
      <c r="Y86" s="90">
        <f t="shared" ca="1" si="621"/>
        <v>0</v>
      </c>
      <c r="Z86" s="90">
        <f t="shared" ca="1" si="621"/>
        <v>0</v>
      </c>
      <c r="AA86" s="90">
        <f t="shared" ca="1" si="621"/>
        <v>0</v>
      </c>
      <c r="AB86" s="90">
        <f t="shared" ca="1" si="621"/>
        <v>0</v>
      </c>
      <c r="AC86" s="90">
        <f t="shared" ca="1" si="621"/>
        <v>0</v>
      </c>
      <c r="AD86" s="90">
        <f t="shared" ca="1" si="621"/>
        <v>0</v>
      </c>
      <c r="AE86" s="90">
        <f t="shared" ca="1" si="621"/>
        <v>0</v>
      </c>
      <c r="AF86" s="90">
        <f t="shared" ca="1" si="621"/>
        <v>0</v>
      </c>
      <c r="AG86" s="90">
        <f t="shared" ca="1" si="621"/>
        <v>0</v>
      </c>
      <c r="AH86" s="90">
        <f t="shared" ca="1" si="621"/>
        <v>0</v>
      </c>
      <c r="AI86" s="90">
        <f t="shared" ca="1" si="621"/>
        <v>0</v>
      </c>
      <c r="AJ86" s="90">
        <f t="shared" ca="1" si="621"/>
        <v>0</v>
      </c>
      <c r="AK86" s="90">
        <f t="shared" ca="1" si="621"/>
        <v>0</v>
      </c>
      <c r="AL86" s="90">
        <f t="shared" ca="1" si="621"/>
        <v>0</v>
      </c>
      <c r="AM86" s="90">
        <f t="shared" ca="1" si="621"/>
        <v>0</v>
      </c>
      <c r="AN86" s="90">
        <f t="shared" ca="1" si="621"/>
        <v>0</v>
      </c>
      <c r="AO86" s="90">
        <f t="shared" ca="1" si="621"/>
        <v>0</v>
      </c>
      <c r="AP86" s="90">
        <f t="shared" ca="1" si="621"/>
        <v>0</v>
      </c>
      <c r="AQ86" s="90">
        <f t="shared" ca="1" si="621"/>
        <v>0</v>
      </c>
      <c r="AR86" s="90">
        <f t="shared" ca="1" si="621"/>
        <v>0</v>
      </c>
      <c r="AS86" s="90">
        <f t="shared" ca="1" si="621"/>
        <v>0</v>
      </c>
      <c r="AT86" s="90">
        <f t="shared" ca="1" si="621"/>
        <v>0</v>
      </c>
      <c r="AU86" s="90">
        <f t="shared" ca="1" si="621"/>
        <v>0</v>
      </c>
      <c r="AV86" s="90">
        <f t="shared" ca="1" si="621"/>
        <v>0</v>
      </c>
      <c r="AW86" s="90">
        <f t="shared" ca="1" si="621"/>
        <v>0</v>
      </c>
      <c r="AX86" s="90">
        <f t="shared" ca="1" si="621"/>
        <v>0</v>
      </c>
      <c r="AY86" s="90">
        <f t="shared" ca="1" si="621"/>
        <v>0</v>
      </c>
      <c r="AZ86" s="90">
        <f t="shared" ca="1" si="621"/>
        <v>0</v>
      </c>
      <c r="BA86" s="90">
        <f t="shared" ca="1" si="621"/>
        <v>0</v>
      </c>
      <c r="BB86" s="90">
        <f t="shared" ca="1" si="621"/>
        <v>0</v>
      </c>
      <c r="BC86" s="90">
        <f t="shared" ca="1" si="621"/>
        <v>0</v>
      </c>
      <c r="BD86" s="92">
        <f t="shared" ca="1" si="607"/>
        <v>0</v>
      </c>
      <c r="BE86" s="90">
        <f t="shared" ca="1" si="621"/>
        <v>0</v>
      </c>
      <c r="BF86" s="90">
        <f t="shared" ca="1" si="619"/>
        <v>0</v>
      </c>
      <c r="BG86" s="90">
        <f t="shared" ca="1" si="619"/>
        <v>0</v>
      </c>
      <c r="BH86" s="90">
        <f t="shared" ca="1" si="619"/>
        <v>0</v>
      </c>
      <c r="BI86" s="90">
        <f t="shared" ca="1" si="619"/>
        <v>0</v>
      </c>
      <c r="BJ86" s="90">
        <f t="shared" ca="1" si="619"/>
        <v>0</v>
      </c>
      <c r="BK86" s="90">
        <f t="shared" ca="1" si="619"/>
        <v>0</v>
      </c>
      <c r="BL86" s="90">
        <f t="shared" ca="1" si="619"/>
        <v>0</v>
      </c>
      <c r="BM86" s="90">
        <f t="shared" ca="1" si="619"/>
        <v>0</v>
      </c>
      <c r="BN86" s="90">
        <f t="shared" ca="1" si="619"/>
        <v>0</v>
      </c>
      <c r="BO86" s="90">
        <f t="shared" ca="1" si="619"/>
        <v>0</v>
      </c>
      <c r="BP86" s="90">
        <f t="shared" ca="1" si="619"/>
        <v>0</v>
      </c>
      <c r="BQ86" s="90">
        <f t="shared" ca="1" si="619"/>
        <v>0</v>
      </c>
      <c r="BR86" s="90">
        <f t="shared" ca="1" si="619"/>
        <v>0</v>
      </c>
      <c r="BS86" s="90">
        <f t="shared" ca="1" si="619"/>
        <v>0</v>
      </c>
      <c r="BT86" s="90">
        <f t="shared" ca="1" si="619"/>
        <v>0</v>
      </c>
      <c r="BU86" s="90">
        <f t="shared" ca="1" si="619"/>
        <v>0</v>
      </c>
      <c r="BV86" s="90">
        <f t="shared" ca="1" si="619"/>
        <v>0</v>
      </c>
      <c r="BW86" s="90">
        <f t="shared" ca="1" si="619"/>
        <v>0</v>
      </c>
      <c r="BX86" s="90">
        <f t="shared" ca="1" si="619"/>
        <v>0</v>
      </c>
      <c r="BY86" s="90">
        <f t="shared" ca="1" si="619"/>
        <v>0</v>
      </c>
      <c r="BZ86" s="90">
        <f t="shared" ca="1" si="619"/>
        <v>0</v>
      </c>
      <c r="CA86" s="90">
        <f t="shared" ca="1" si="619"/>
        <v>0</v>
      </c>
      <c r="CB86" s="90">
        <f t="shared" ca="1" si="619"/>
        <v>0</v>
      </c>
      <c r="CC86" s="90">
        <f t="shared" ca="1" si="619"/>
        <v>0</v>
      </c>
      <c r="CD86" s="90">
        <f t="shared" ca="1" si="619"/>
        <v>0</v>
      </c>
      <c r="CE86" s="90">
        <f t="shared" ca="1" si="619"/>
        <v>0</v>
      </c>
      <c r="CF86" s="90">
        <f t="shared" ca="1" si="619"/>
        <v>0</v>
      </c>
      <c r="CG86" s="92">
        <f t="shared" ca="1" si="490"/>
        <v>0</v>
      </c>
      <c r="CH86" s="90">
        <f t="shared" ca="1" si="619"/>
        <v>0</v>
      </c>
      <c r="CI86" s="90">
        <f ca="1">$C86*CI$4</f>
        <v>0</v>
      </c>
      <c r="CJ86" s="90">
        <f t="shared" ca="1" si="576"/>
        <v>0</v>
      </c>
      <c r="CK86" s="90">
        <f t="shared" ca="1" si="576"/>
        <v>0</v>
      </c>
      <c r="CL86" s="90">
        <f t="shared" ca="1" si="576"/>
        <v>0</v>
      </c>
      <c r="CM86" s="90">
        <f t="shared" ca="1" si="576"/>
        <v>0</v>
      </c>
      <c r="CN86" s="90">
        <f t="shared" ca="1" si="576"/>
        <v>0</v>
      </c>
      <c r="CO86" s="90">
        <f t="shared" ca="1" si="576"/>
        <v>0</v>
      </c>
      <c r="CP86" s="90">
        <f t="shared" ca="1" si="576"/>
        <v>0</v>
      </c>
      <c r="CQ86" s="90">
        <f t="shared" ca="1" si="576"/>
        <v>0</v>
      </c>
      <c r="CR86" s="90">
        <f t="shared" ca="1" si="576"/>
        <v>0</v>
      </c>
      <c r="CS86" s="90">
        <f t="shared" ca="1" si="576"/>
        <v>0</v>
      </c>
      <c r="CT86" s="90">
        <f t="shared" ca="1" si="576"/>
        <v>0</v>
      </c>
      <c r="CU86" s="90">
        <f t="shared" ca="1" si="576"/>
        <v>0</v>
      </c>
      <c r="CV86" s="90">
        <f t="shared" ca="1" si="576"/>
        <v>0</v>
      </c>
      <c r="CW86" s="90">
        <f t="shared" ca="1" si="576"/>
        <v>0</v>
      </c>
      <c r="CX86" s="90">
        <f t="shared" ca="1" si="576"/>
        <v>0</v>
      </c>
      <c r="CY86" s="92">
        <f t="shared" ca="1" si="492"/>
        <v>0</v>
      </c>
      <c r="CZ86" s="90">
        <f t="shared" ca="1" si="577"/>
        <v>0</v>
      </c>
      <c r="DA86" s="90">
        <f t="shared" ca="1" si="604"/>
        <v>0</v>
      </c>
      <c r="DB86" s="90">
        <f t="shared" ca="1" si="604"/>
        <v>0</v>
      </c>
      <c r="DC86" s="90">
        <f t="shared" ca="1" si="604"/>
        <v>0</v>
      </c>
      <c r="DD86" s="90">
        <f t="shared" ca="1" si="604"/>
        <v>0</v>
      </c>
      <c r="DE86" s="90">
        <f t="shared" ca="1" si="604"/>
        <v>0</v>
      </c>
      <c r="DF86" s="90">
        <f t="shared" ca="1" si="604"/>
        <v>0</v>
      </c>
      <c r="DG86" s="90">
        <f t="shared" ca="1" si="604"/>
        <v>0</v>
      </c>
      <c r="DH86" s="90">
        <f t="shared" ca="1" si="604"/>
        <v>0</v>
      </c>
      <c r="DI86" s="90">
        <f t="shared" ca="1" si="604"/>
        <v>0</v>
      </c>
      <c r="DJ86" s="90">
        <f t="shared" ca="1" si="604"/>
        <v>0</v>
      </c>
      <c r="DK86" s="90">
        <f t="shared" ca="1" si="604"/>
        <v>0</v>
      </c>
      <c r="DL86" s="90">
        <f t="shared" ca="1" si="604"/>
        <v>0</v>
      </c>
      <c r="DM86" s="90">
        <f t="shared" ca="1" si="604"/>
        <v>0</v>
      </c>
      <c r="DN86" s="90">
        <f t="shared" ca="1" si="604"/>
        <v>0</v>
      </c>
      <c r="DO86" s="90">
        <f t="shared" ca="1" si="604"/>
        <v>0</v>
      </c>
      <c r="DP86" s="90">
        <f t="shared" ca="1" si="578"/>
        <v>0</v>
      </c>
      <c r="DQ86" s="90">
        <f t="shared" ca="1" si="578"/>
        <v>0</v>
      </c>
      <c r="DR86" s="90">
        <f t="shared" ca="1" si="578"/>
        <v>0</v>
      </c>
      <c r="DS86" s="90">
        <f t="shared" ca="1" si="578"/>
        <v>0</v>
      </c>
      <c r="DT86" s="90">
        <f t="shared" ca="1" si="578"/>
        <v>0</v>
      </c>
      <c r="DU86" s="90">
        <f t="shared" ca="1" si="578"/>
        <v>0</v>
      </c>
      <c r="DV86" s="92">
        <f t="shared" ca="1" si="608"/>
        <v>0</v>
      </c>
      <c r="DW86" s="90">
        <f t="shared" ca="1" si="579"/>
        <v>0</v>
      </c>
      <c r="DX86" s="90">
        <f t="shared" ca="1" si="579"/>
        <v>0</v>
      </c>
      <c r="DY86" s="90">
        <f t="shared" ca="1" si="579"/>
        <v>0</v>
      </c>
      <c r="DZ86" s="90">
        <f t="shared" ca="1" si="579"/>
        <v>0</v>
      </c>
      <c r="EA86" s="90">
        <f t="shared" ca="1" si="579"/>
        <v>0</v>
      </c>
      <c r="EB86" s="92">
        <f t="shared" ca="1" si="609"/>
        <v>0</v>
      </c>
      <c r="EC86" s="90">
        <f t="shared" ca="1" si="580"/>
        <v>0</v>
      </c>
      <c r="ED86" s="90">
        <f t="shared" ca="1" si="581"/>
        <v>0</v>
      </c>
      <c r="EE86" s="90">
        <f t="shared" ca="1" si="581"/>
        <v>0</v>
      </c>
      <c r="EF86" s="90">
        <f t="shared" ca="1" si="581"/>
        <v>0</v>
      </c>
      <c r="EG86" s="90">
        <f t="shared" ca="1" si="581"/>
        <v>0</v>
      </c>
      <c r="EH86" s="90">
        <f t="shared" ca="1" si="581"/>
        <v>0</v>
      </c>
      <c r="EI86" s="90">
        <f t="shared" ca="1" si="581"/>
        <v>0</v>
      </c>
      <c r="EJ86" s="90">
        <f t="shared" ca="1" si="581"/>
        <v>0</v>
      </c>
      <c r="EK86" s="90">
        <f t="shared" ca="1" si="581"/>
        <v>0</v>
      </c>
      <c r="EL86" s="90">
        <f t="shared" ca="1" si="581"/>
        <v>0</v>
      </c>
      <c r="EM86" s="90">
        <f t="shared" ca="1" si="581"/>
        <v>0</v>
      </c>
      <c r="EN86" s="90">
        <f t="shared" ca="1" si="581"/>
        <v>0</v>
      </c>
      <c r="EO86" s="90">
        <f t="shared" ca="1" si="581"/>
        <v>0</v>
      </c>
      <c r="EP86" s="90">
        <f t="shared" ca="1" si="581"/>
        <v>0</v>
      </c>
      <c r="EQ86" s="90">
        <f t="shared" ca="1" si="581"/>
        <v>0</v>
      </c>
      <c r="ER86" s="90">
        <f t="shared" ca="1" si="581"/>
        <v>0</v>
      </c>
      <c r="ES86" s="90">
        <f t="shared" ca="1" si="581"/>
        <v>0</v>
      </c>
      <c r="ET86" s="90">
        <f t="shared" ca="1" si="581"/>
        <v>0</v>
      </c>
      <c r="EU86" s="90">
        <f t="shared" ca="1" si="581"/>
        <v>0</v>
      </c>
      <c r="EV86" s="90">
        <f t="shared" ca="1" si="581"/>
        <v>0</v>
      </c>
      <c r="EW86" s="90">
        <f t="shared" ca="1" si="581"/>
        <v>0</v>
      </c>
      <c r="EX86" s="90">
        <f t="shared" ca="1" si="581"/>
        <v>0</v>
      </c>
      <c r="EY86" s="90">
        <f t="shared" ca="1" si="581"/>
        <v>0</v>
      </c>
      <c r="EZ86" s="90">
        <f t="shared" ca="1" si="581"/>
        <v>0</v>
      </c>
      <c r="FA86" s="90">
        <f t="shared" ca="1" si="581"/>
        <v>0</v>
      </c>
      <c r="FB86" s="90">
        <f t="shared" ca="1" si="581"/>
        <v>0</v>
      </c>
      <c r="FC86" s="90">
        <f t="shared" ca="1" si="581"/>
        <v>0</v>
      </c>
      <c r="FD86" s="90">
        <f t="shared" ca="1" si="581"/>
        <v>0</v>
      </c>
      <c r="FE86" s="92">
        <f t="shared" ca="1" si="610"/>
        <v>0</v>
      </c>
      <c r="FF86" s="90">
        <f t="shared" ca="1" si="582"/>
        <v>0</v>
      </c>
      <c r="FG86" s="90">
        <f t="shared" ca="1" si="582"/>
        <v>0</v>
      </c>
      <c r="FH86" s="90">
        <f t="shared" ca="1" si="582"/>
        <v>0</v>
      </c>
      <c r="FI86" s="90">
        <f t="shared" ca="1" si="582"/>
        <v>0</v>
      </c>
      <c r="FJ86" s="90">
        <f t="shared" ca="1" si="582"/>
        <v>0</v>
      </c>
      <c r="FK86" s="90">
        <f t="shared" ca="1" si="582"/>
        <v>0</v>
      </c>
      <c r="FL86" s="90">
        <f t="shared" ca="1" si="582"/>
        <v>0</v>
      </c>
      <c r="FM86" s="90">
        <f t="shared" ca="1" si="582"/>
        <v>0</v>
      </c>
      <c r="FN86" s="90">
        <f t="shared" ca="1" si="582"/>
        <v>0</v>
      </c>
      <c r="FO86" s="90">
        <f t="shared" ca="1" si="582"/>
        <v>0</v>
      </c>
      <c r="FP86" s="90">
        <f t="shared" ca="1" si="582"/>
        <v>0</v>
      </c>
      <c r="FQ86" s="90">
        <f t="shared" ca="1" si="582"/>
        <v>0</v>
      </c>
      <c r="FR86" s="90">
        <f t="shared" ca="1" si="582"/>
        <v>0</v>
      </c>
      <c r="FS86" s="90">
        <f t="shared" ca="1" si="582"/>
        <v>0</v>
      </c>
      <c r="FT86" s="90">
        <f t="shared" ca="1" si="583"/>
        <v>0</v>
      </c>
      <c r="FU86" s="90">
        <f t="shared" ca="1" si="583"/>
        <v>0</v>
      </c>
      <c r="FV86" s="90">
        <f t="shared" ca="1" si="583"/>
        <v>0</v>
      </c>
      <c r="FW86" s="92">
        <f t="shared" ca="1" si="611"/>
        <v>0</v>
      </c>
      <c r="FX86" s="90">
        <f t="shared" ca="1" si="584"/>
        <v>0</v>
      </c>
      <c r="FY86" s="90">
        <f t="shared" ca="1" si="585"/>
        <v>0</v>
      </c>
      <c r="FZ86" s="90">
        <f t="shared" ca="1" si="585"/>
        <v>0</v>
      </c>
      <c r="GA86" s="90">
        <f t="shared" ca="1" si="585"/>
        <v>0</v>
      </c>
      <c r="GB86" s="90">
        <f t="shared" ca="1" si="585"/>
        <v>0</v>
      </c>
      <c r="GC86" s="90">
        <f t="shared" ca="1" si="585"/>
        <v>0</v>
      </c>
      <c r="GD86" s="90">
        <f t="shared" ca="1" si="585"/>
        <v>0</v>
      </c>
      <c r="GE86" s="90">
        <f t="shared" ca="1" si="585"/>
        <v>0</v>
      </c>
      <c r="GF86" s="90">
        <f t="shared" ca="1" si="585"/>
        <v>0</v>
      </c>
      <c r="GG86" s="90">
        <f t="shared" ca="1" si="585"/>
        <v>0</v>
      </c>
      <c r="GH86" s="90">
        <f t="shared" ca="1" si="585"/>
        <v>0</v>
      </c>
      <c r="GI86" s="90">
        <f t="shared" ca="1" si="585"/>
        <v>0</v>
      </c>
      <c r="GJ86" s="90">
        <f t="shared" ca="1" si="585"/>
        <v>0</v>
      </c>
      <c r="GK86" s="90">
        <f t="shared" ca="1" si="585"/>
        <v>0</v>
      </c>
      <c r="GL86" s="90">
        <f t="shared" ca="1" si="585"/>
        <v>0</v>
      </c>
      <c r="GM86" s="90">
        <f t="shared" ca="1" si="585"/>
        <v>0</v>
      </c>
      <c r="GN86" s="90">
        <f t="shared" ca="1" si="585"/>
        <v>0</v>
      </c>
      <c r="GO86" s="90">
        <f t="shared" ca="1" si="585"/>
        <v>0</v>
      </c>
      <c r="GP86" s="90">
        <f t="shared" ca="1" si="585"/>
        <v>0</v>
      </c>
      <c r="GQ86" s="90">
        <f t="shared" ca="1" si="585"/>
        <v>0</v>
      </c>
      <c r="GR86" s="90">
        <f t="shared" ca="1" si="585"/>
        <v>0</v>
      </c>
      <c r="GS86" s="92">
        <f t="shared" ca="1" si="612"/>
        <v>0</v>
      </c>
      <c r="GT86" s="90">
        <f t="shared" ca="1" si="586"/>
        <v>0</v>
      </c>
      <c r="GU86" s="90">
        <f t="shared" ca="1" si="586"/>
        <v>0</v>
      </c>
      <c r="GV86" s="90">
        <f t="shared" ca="1" si="586"/>
        <v>0</v>
      </c>
      <c r="GW86" s="90">
        <f t="shared" ca="1" si="586"/>
        <v>0</v>
      </c>
      <c r="GX86" s="90">
        <f t="shared" ca="1" si="586"/>
        <v>0</v>
      </c>
      <c r="GY86" s="90">
        <f t="shared" ca="1" si="586"/>
        <v>0</v>
      </c>
      <c r="GZ86" s="90">
        <f t="shared" ca="1" si="586"/>
        <v>0</v>
      </c>
      <c r="HA86" s="90">
        <f t="shared" ca="1" si="586"/>
        <v>0</v>
      </c>
      <c r="HB86" s="90">
        <f t="shared" ca="1" si="586"/>
        <v>0</v>
      </c>
      <c r="HC86" s="90">
        <f t="shared" ca="1" si="586"/>
        <v>0</v>
      </c>
      <c r="HD86" s="90">
        <f t="shared" ca="1" si="586"/>
        <v>0</v>
      </c>
      <c r="HE86" s="92">
        <f t="shared" ca="1" si="613"/>
        <v>0</v>
      </c>
      <c r="HF86" s="90">
        <f t="shared" ca="1" si="587"/>
        <v>0</v>
      </c>
      <c r="HG86" s="90">
        <f t="shared" ca="1" si="587"/>
        <v>0</v>
      </c>
      <c r="HH86" s="90">
        <f t="shared" ca="1" si="587"/>
        <v>0</v>
      </c>
      <c r="HI86" s="90">
        <f t="shared" ca="1" si="587"/>
        <v>0</v>
      </c>
      <c r="HJ86" s="90">
        <f t="shared" ca="1" si="587"/>
        <v>0</v>
      </c>
      <c r="HK86" s="90">
        <f t="shared" ca="1" si="587"/>
        <v>0</v>
      </c>
      <c r="HL86" s="90">
        <f t="shared" ca="1" si="587"/>
        <v>0</v>
      </c>
      <c r="HM86" s="90">
        <f t="shared" ca="1" si="587"/>
        <v>0</v>
      </c>
      <c r="HN86" s="90">
        <f t="shared" ca="1" si="587"/>
        <v>0</v>
      </c>
      <c r="HO86" s="90">
        <f t="shared" ca="1" si="587"/>
        <v>0</v>
      </c>
      <c r="HP86" s="90">
        <f t="shared" ca="1" si="587"/>
        <v>0</v>
      </c>
      <c r="HQ86" s="90">
        <f t="shared" ca="1" si="587"/>
        <v>0</v>
      </c>
      <c r="HR86" s="90">
        <f t="shared" ca="1" si="587"/>
        <v>0</v>
      </c>
      <c r="HS86" s="90">
        <f t="shared" ca="1" si="587"/>
        <v>0</v>
      </c>
      <c r="HT86" s="90">
        <f t="shared" ca="1" si="587"/>
        <v>0</v>
      </c>
      <c r="HU86" s="90">
        <f t="shared" ca="1" si="587"/>
        <v>0</v>
      </c>
      <c r="HV86" s="92">
        <f t="shared" ca="1" si="614"/>
        <v>0</v>
      </c>
      <c r="HW86" s="90">
        <f t="shared" ca="1" si="588"/>
        <v>0</v>
      </c>
      <c r="HX86" s="90">
        <f t="shared" ca="1" si="588"/>
        <v>0</v>
      </c>
      <c r="HY86" s="90">
        <f t="shared" ca="1" si="588"/>
        <v>0</v>
      </c>
      <c r="HZ86" s="90">
        <f t="shared" ca="1" si="588"/>
        <v>0</v>
      </c>
      <c r="IA86" s="90">
        <f t="shared" ca="1" si="588"/>
        <v>0</v>
      </c>
      <c r="IB86" s="90">
        <f t="shared" ca="1" si="588"/>
        <v>0</v>
      </c>
      <c r="IC86" s="90">
        <f t="shared" ca="1" si="588"/>
        <v>0</v>
      </c>
      <c r="ID86" s="90">
        <f t="shared" ca="1" si="588"/>
        <v>0</v>
      </c>
      <c r="IE86" s="90">
        <f t="shared" ca="1" si="588"/>
        <v>0</v>
      </c>
      <c r="IF86" s="92">
        <f t="shared" ca="1" si="501"/>
        <v>0</v>
      </c>
      <c r="IG86" s="90">
        <f t="shared" ca="1" si="589"/>
        <v>0</v>
      </c>
      <c r="IH86" s="90">
        <f t="shared" ca="1" si="605"/>
        <v>0</v>
      </c>
      <c r="II86" s="90">
        <f t="shared" ca="1" si="605"/>
        <v>0</v>
      </c>
      <c r="IJ86" s="90">
        <f t="shared" ca="1" si="605"/>
        <v>0</v>
      </c>
      <c r="IK86" s="90">
        <f t="shared" ca="1" si="605"/>
        <v>0</v>
      </c>
      <c r="IL86" s="90">
        <f t="shared" ca="1" si="605"/>
        <v>0</v>
      </c>
      <c r="IM86" s="90">
        <f t="shared" ca="1" si="605"/>
        <v>0</v>
      </c>
      <c r="IN86" s="90">
        <f t="shared" ca="1" si="605"/>
        <v>0</v>
      </c>
      <c r="IO86" s="90">
        <f t="shared" ca="1" si="605"/>
        <v>0</v>
      </c>
      <c r="IP86" s="90">
        <f t="shared" ca="1" si="605"/>
        <v>0</v>
      </c>
      <c r="IQ86" s="90">
        <f t="shared" ca="1" si="605"/>
        <v>0</v>
      </c>
      <c r="IR86" s="90">
        <f t="shared" ca="1" si="605"/>
        <v>0</v>
      </c>
      <c r="IS86" s="90">
        <f t="shared" ca="1" si="605"/>
        <v>0</v>
      </c>
      <c r="IT86" s="90">
        <f t="shared" ca="1" si="605"/>
        <v>0</v>
      </c>
      <c r="IU86" s="90">
        <f t="shared" ca="1" si="605"/>
        <v>0</v>
      </c>
      <c r="IV86" s="90">
        <f t="shared" ca="1" si="605"/>
        <v>0</v>
      </c>
      <c r="IW86" s="90">
        <f t="shared" ca="1" si="590"/>
        <v>0</v>
      </c>
      <c r="IX86" s="90">
        <f t="shared" ca="1" si="590"/>
        <v>0</v>
      </c>
      <c r="IY86" s="92">
        <f t="shared" ca="1" si="503"/>
        <v>0</v>
      </c>
      <c r="IZ86" s="90">
        <f t="shared" ca="1" si="591"/>
        <v>0</v>
      </c>
      <c r="JA86" s="90">
        <f t="shared" ca="1" si="592"/>
        <v>0</v>
      </c>
      <c r="JB86" s="90">
        <f t="shared" ca="1" si="592"/>
        <v>0</v>
      </c>
      <c r="JC86" s="90">
        <f t="shared" ca="1" si="592"/>
        <v>0</v>
      </c>
      <c r="JD86" s="90">
        <f t="shared" ca="1" si="592"/>
        <v>0</v>
      </c>
      <c r="JE86" s="90">
        <f t="shared" ca="1" si="592"/>
        <v>0</v>
      </c>
      <c r="JF86" s="90">
        <f t="shared" ca="1" si="592"/>
        <v>0</v>
      </c>
      <c r="JG86" s="90">
        <f t="shared" ca="1" si="592"/>
        <v>0</v>
      </c>
      <c r="JH86" s="90">
        <f t="shared" ca="1" si="592"/>
        <v>0</v>
      </c>
      <c r="JI86" s="90">
        <f t="shared" ca="1" si="592"/>
        <v>0</v>
      </c>
      <c r="JJ86" s="90">
        <f t="shared" ca="1" si="592"/>
        <v>0</v>
      </c>
      <c r="JK86" s="90">
        <f t="shared" ca="1" si="592"/>
        <v>0</v>
      </c>
      <c r="JL86" s="90">
        <f t="shared" ca="1" si="592"/>
        <v>0</v>
      </c>
      <c r="JM86" s="90">
        <f t="shared" ca="1" si="592"/>
        <v>0</v>
      </c>
      <c r="JN86" s="90">
        <f t="shared" ca="1" si="592"/>
        <v>0</v>
      </c>
      <c r="JO86" s="90">
        <f t="shared" ca="1" si="592"/>
        <v>0</v>
      </c>
      <c r="JP86" s="90">
        <f t="shared" ca="1" si="592"/>
        <v>0</v>
      </c>
      <c r="JQ86" s="90">
        <f t="shared" ca="1" si="592"/>
        <v>0</v>
      </c>
      <c r="JR86" s="90">
        <f t="shared" ca="1" si="592"/>
        <v>0</v>
      </c>
      <c r="JS86" s="90">
        <f t="shared" ca="1" si="592"/>
        <v>0</v>
      </c>
      <c r="JT86" s="92">
        <f t="shared" ca="1" si="505"/>
        <v>0</v>
      </c>
      <c r="JU86" s="90">
        <f t="shared" ca="1" si="593"/>
        <v>0</v>
      </c>
      <c r="JV86" s="90">
        <f t="shared" ca="1" si="593"/>
        <v>0</v>
      </c>
      <c r="JW86" s="90">
        <f t="shared" ca="1" si="593"/>
        <v>0</v>
      </c>
      <c r="JX86" s="90">
        <f t="shared" ca="1" si="593"/>
        <v>0</v>
      </c>
      <c r="JY86" s="90">
        <f t="shared" ca="1" si="593"/>
        <v>0</v>
      </c>
      <c r="JZ86" s="90">
        <f t="shared" ca="1" si="593"/>
        <v>0</v>
      </c>
      <c r="KA86" s="90">
        <f t="shared" ca="1" si="593"/>
        <v>0</v>
      </c>
      <c r="KB86" s="90">
        <f t="shared" ca="1" si="593"/>
        <v>0</v>
      </c>
      <c r="KC86" s="90">
        <f t="shared" ca="1" si="593"/>
        <v>0</v>
      </c>
      <c r="KD86" s="90">
        <f t="shared" ca="1" si="593"/>
        <v>0</v>
      </c>
      <c r="KE86" s="90">
        <f t="shared" ca="1" si="594"/>
        <v>0</v>
      </c>
      <c r="KF86" s="90">
        <f t="shared" ca="1" si="594"/>
        <v>0</v>
      </c>
      <c r="KG86" s="90">
        <f t="shared" ca="1" si="594"/>
        <v>0</v>
      </c>
      <c r="KH86" s="90">
        <f t="shared" ca="1" si="594"/>
        <v>0</v>
      </c>
      <c r="KI86" s="90">
        <f t="shared" ca="1" si="594"/>
        <v>0</v>
      </c>
      <c r="KJ86" s="90">
        <f t="shared" ca="1" si="594"/>
        <v>0</v>
      </c>
      <c r="KK86" s="90">
        <f t="shared" ca="1" si="594"/>
        <v>0</v>
      </c>
      <c r="KL86" s="90">
        <f t="shared" ca="1" si="594"/>
        <v>0</v>
      </c>
      <c r="KM86" s="90">
        <f t="shared" ca="1" si="594"/>
        <v>0</v>
      </c>
      <c r="KN86" s="90">
        <f ca="1">$C86*KN$4</f>
        <v>0</v>
      </c>
      <c r="KO86" s="90">
        <f t="shared" ca="1" si="596"/>
        <v>0</v>
      </c>
      <c r="KP86" s="90">
        <f t="shared" ca="1" si="596"/>
        <v>0</v>
      </c>
      <c r="KQ86" s="90">
        <f t="shared" ca="1" si="596"/>
        <v>0</v>
      </c>
      <c r="KR86" s="90">
        <f t="shared" ca="1" si="596"/>
        <v>0</v>
      </c>
      <c r="KS86" s="90">
        <f t="shared" ca="1" si="596"/>
        <v>0</v>
      </c>
      <c r="KT86" s="90">
        <f t="shared" ca="1" si="596"/>
        <v>0</v>
      </c>
      <c r="KU86" s="90">
        <f t="shared" ca="1" si="596"/>
        <v>0</v>
      </c>
      <c r="KV86" s="90">
        <f t="shared" ca="1" si="596"/>
        <v>0</v>
      </c>
      <c r="KW86" s="90">
        <f t="shared" ca="1" si="596"/>
        <v>0</v>
      </c>
      <c r="KX86" s="90">
        <f t="shared" ca="1" si="596"/>
        <v>0</v>
      </c>
      <c r="KY86" s="90">
        <f t="shared" ca="1" si="597"/>
        <v>0</v>
      </c>
      <c r="KZ86" s="90">
        <f t="shared" ca="1" si="597"/>
        <v>0</v>
      </c>
      <c r="LA86" s="90">
        <f t="shared" ca="1" si="597"/>
        <v>0</v>
      </c>
      <c r="LB86" s="90">
        <f t="shared" ca="1" si="597"/>
        <v>0</v>
      </c>
      <c r="LC86" s="90">
        <f t="shared" ca="1" si="597"/>
        <v>0</v>
      </c>
      <c r="LD86" s="90">
        <f t="shared" ca="1" si="597"/>
        <v>0</v>
      </c>
      <c r="LE86" s="90">
        <f t="shared" ca="1" si="597"/>
        <v>0</v>
      </c>
      <c r="LF86" s="90">
        <f t="shared" ca="1" si="597"/>
        <v>0</v>
      </c>
      <c r="LG86" s="90">
        <f t="shared" ca="1" si="597"/>
        <v>0</v>
      </c>
      <c r="LH86" s="90">
        <f t="shared" ca="1" si="597"/>
        <v>0</v>
      </c>
      <c r="LI86" s="90">
        <f t="shared" ca="1" si="597"/>
        <v>0</v>
      </c>
      <c r="LJ86" s="90">
        <f t="shared" ca="1" si="597"/>
        <v>0</v>
      </c>
      <c r="LK86" s="90">
        <f ca="1">$C86*LK$4</f>
        <v>0</v>
      </c>
      <c r="LL86" s="90">
        <f ca="1">$C86*LL$4</f>
        <v>0</v>
      </c>
      <c r="LM86" s="92">
        <f t="shared" ca="1" si="615"/>
        <v>0</v>
      </c>
      <c r="LN86" s="90">
        <f t="shared" ca="1" si="599"/>
        <v>0</v>
      </c>
      <c r="LO86" s="90">
        <f t="shared" ca="1" si="599"/>
        <v>0</v>
      </c>
      <c r="LP86" s="90">
        <f t="shared" ca="1" si="599"/>
        <v>0</v>
      </c>
      <c r="LQ86" s="90">
        <f t="shared" ca="1" si="599"/>
        <v>0</v>
      </c>
      <c r="LR86" s="90">
        <f t="shared" ca="1" si="599"/>
        <v>0</v>
      </c>
      <c r="LS86" s="92">
        <f t="shared" ca="1" si="616"/>
        <v>0</v>
      </c>
      <c r="LT86" s="90">
        <f t="shared" ca="1" si="600"/>
        <v>0</v>
      </c>
      <c r="LU86" s="90">
        <f t="shared" ca="1" si="600"/>
        <v>0</v>
      </c>
      <c r="LV86" s="90">
        <f t="shared" ca="1" si="600"/>
        <v>0</v>
      </c>
      <c r="LW86" s="90">
        <f t="shared" ca="1" si="600"/>
        <v>0</v>
      </c>
      <c r="LX86" s="90">
        <f t="shared" ca="1" si="600"/>
        <v>0</v>
      </c>
      <c r="LY86" s="90">
        <f t="shared" ca="1" si="600"/>
        <v>0</v>
      </c>
      <c r="LZ86" s="90">
        <f t="shared" ca="1" si="600"/>
        <v>0</v>
      </c>
      <c r="MA86" s="90">
        <f t="shared" ca="1" si="600"/>
        <v>0</v>
      </c>
      <c r="MB86" s="90">
        <f t="shared" ca="1" si="600"/>
        <v>0</v>
      </c>
      <c r="MC86" s="90">
        <f t="shared" ca="1" si="600"/>
        <v>0</v>
      </c>
      <c r="MD86" s="90">
        <f t="shared" ca="1" si="600"/>
        <v>0</v>
      </c>
      <c r="ME86" s="90">
        <f t="shared" ca="1" si="600"/>
        <v>0</v>
      </c>
      <c r="MF86" s="90">
        <f t="shared" ca="1" si="600"/>
        <v>0</v>
      </c>
      <c r="MG86" s="92">
        <f t="shared" ca="1" si="617"/>
        <v>0</v>
      </c>
      <c r="MH86" s="90">
        <f t="shared" ca="1" si="601"/>
        <v>0</v>
      </c>
      <c r="MI86" s="90">
        <f t="shared" ca="1" si="602"/>
        <v>0</v>
      </c>
      <c r="MJ86" s="90">
        <f t="shared" ca="1" si="602"/>
        <v>0</v>
      </c>
      <c r="MK86" s="90">
        <f t="shared" ca="1" si="602"/>
        <v>0</v>
      </c>
      <c r="ML86" s="90">
        <f t="shared" ca="1" si="602"/>
        <v>0</v>
      </c>
      <c r="MM86" s="90">
        <f t="shared" ca="1" si="602"/>
        <v>0</v>
      </c>
      <c r="MN86" s="90">
        <f t="shared" ca="1" si="602"/>
        <v>0</v>
      </c>
      <c r="MO86" s="90">
        <f t="shared" ca="1" si="602"/>
        <v>0</v>
      </c>
      <c r="MP86" s="90">
        <f t="shared" ca="1" si="602"/>
        <v>0</v>
      </c>
      <c r="MQ86" s="90">
        <f t="shared" ca="1" si="602"/>
        <v>0</v>
      </c>
      <c r="MR86" s="90">
        <f t="shared" ca="1" si="602"/>
        <v>0</v>
      </c>
      <c r="MS86" s="90">
        <f t="shared" ca="1" si="602"/>
        <v>0</v>
      </c>
      <c r="MT86" s="90">
        <f t="shared" ca="1" si="602"/>
        <v>0</v>
      </c>
      <c r="MU86" s="90">
        <f t="shared" ca="1" si="602"/>
        <v>0</v>
      </c>
      <c r="MV86" s="90">
        <f t="shared" ca="1" si="602"/>
        <v>0</v>
      </c>
      <c r="MW86" s="90">
        <f t="shared" ca="1" si="602"/>
        <v>0</v>
      </c>
      <c r="MX86" s="90">
        <f t="shared" ca="1" si="602"/>
        <v>0</v>
      </c>
      <c r="MY86" s="90">
        <f t="shared" ca="1" si="602"/>
        <v>0</v>
      </c>
      <c r="MZ86" s="90">
        <f t="shared" ca="1" si="602"/>
        <v>0</v>
      </c>
      <c r="NA86" s="90">
        <f t="shared" ca="1" si="602"/>
        <v>0</v>
      </c>
      <c r="NB86" s="90">
        <f t="shared" ca="1" si="602"/>
        <v>0</v>
      </c>
      <c r="NC86" s="92">
        <f t="shared" ca="1" si="618"/>
        <v>0</v>
      </c>
      <c r="ND86" s="90">
        <f t="shared" ca="1" si="603"/>
        <v>0</v>
      </c>
      <c r="NE86" s="90">
        <f t="shared" ca="1" si="603"/>
        <v>0</v>
      </c>
      <c r="NF86" s="90">
        <f t="shared" ca="1" si="603"/>
        <v>0</v>
      </c>
      <c r="NG86" s="90">
        <f t="shared" ca="1" si="603"/>
        <v>0</v>
      </c>
      <c r="NH86" s="90">
        <f t="shared" ca="1" si="603"/>
        <v>0</v>
      </c>
      <c r="NI86" s="90">
        <f t="shared" ca="1" si="603"/>
        <v>0</v>
      </c>
      <c r="NJ86" s="93">
        <f t="shared" ca="1" si="511"/>
        <v>0</v>
      </c>
      <c r="NK86" s="94">
        <f t="shared" ca="1" si="455"/>
        <v>0</v>
      </c>
    </row>
    <row r="87" spans="1:375" x14ac:dyDescent="0.25">
      <c r="A87" s="67">
        <v>90700</v>
      </c>
      <c r="B87" s="95" t="s">
        <v>322</v>
      </c>
      <c r="C87" s="90">
        <f ca="1">IFERROR(HLOOKUP($A87,Náklady_2018!$D$1:$MN$27,24,FALSE),0)</f>
        <v>0</v>
      </c>
      <c r="D87" s="19"/>
      <c r="E87" s="19"/>
      <c r="F87" s="91" t="str">
        <f>F12</f>
        <v>FTE(k)</v>
      </c>
      <c r="G87" s="92">
        <f t="shared" ca="1" si="606"/>
        <v>0</v>
      </c>
      <c r="H87" s="90">
        <f ca="1">$C87*H$12</f>
        <v>0</v>
      </c>
      <c r="I87" s="90">
        <f t="shared" ref="I87:BF88" ca="1" si="622">$C87*I$12</f>
        <v>0</v>
      </c>
      <c r="J87" s="90">
        <f t="shared" ca="1" si="622"/>
        <v>0</v>
      </c>
      <c r="K87" s="90">
        <f t="shared" ca="1" si="622"/>
        <v>0</v>
      </c>
      <c r="L87" s="90">
        <f t="shared" ca="1" si="622"/>
        <v>0</v>
      </c>
      <c r="M87" s="90">
        <f t="shared" ca="1" si="622"/>
        <v>0</v>
      </c>
      <c r="N87" s="90">
        <f t="shared" ca="1" si="622"/>
        <v>0</v>
      </c>
      <c r="O87" s="90">
        <f t="shared" ca="1" si="622"/>
        <v>0</v>
      </c>
      <c r="P87" s="90">
        <f t="shared" ca="1" si="622"/>
        <v>0</v>
      </c>
      <c r="Q87" s="90">
        <f t="shared" ca="1" si="622"/>
        <v>0</v>
      </c>
      <c r="R87" s="90">
        <f t="shared" ca="1" si="622"/>
        <v>0</v>
      </c>
      <c r="S87" s="90">
        <f t="shared" ca="1" si="622"/>
        <v>0</v>
      </c>
      <c r="T87" s="90">
        <f t="shared" ca="1" si="622"/>
        <v>0</v>
      </c>
      <c r="U87" s="90">
        <f t="shared" ca="1" si="622"/>
        <v>0</v>
      </c>
      <c r="V87" s="90">
        <f t="shared" ca="1" si="622"/>
        <v>0</v>
      </c>
      <c r="W87" s="90">
        <f t="shared" ca="1" si="622"/>
        <v>0</v>
      </c>
      <c r="X87" s="90">
        <f t="shared" ca="1" si="622"/>
        <v>0</v>
      </c>
      <c r="Y87" s="90">
        <f t="shared" ca="1" si="622"/>
        <v>0</v>
      </c>
      <c r="Z87" s="90">
        <f t="shared" ca="1" si="622"/>
        <v>0</v>
      </c>
      <c r="AA87" s="90">
        <f t="shared" ca="1" si="622"/>
        <v>0</v>
      </c>
      <c r="AB87" s="90">
        <f t="shared" ca="1" si="622"/>
        <v>0</v>
      </c>
      <c r="AC87" s="90">
        <f t="shared" ca="1" si="622"/>
        <v>0</v>
      </c>
      <c r="AD87" s="90">
        <f t="shared" ca="1" si="622"/>
        <v>0</v>
      </c>
      <c r="AE87" s="90">
        <f t="shared" ca="1" si="622"/>
        <v>0</v>
      </c>
      <c r="AF87" s="90">
        <f t="shared" ca="1" si="622"/>
        <v>0</v>
      </c>
      <c r="AG87" s="90">
        <f t="shared" ca="1" si="622"/>
        <v>0</v>
      </c>
      <c r="AH87" s="90">
        <f t="shared" ca="1" si="622"/>
        <v>0</v>
      </c>
      <c r="AI87" s="90">
        <f t="shared" ca="1" si="622"/>
        <v>0</v>
      </c>
      <c r="AJ87" s="90">
        <f t="shared" ca="1" si="622"/>
        <v>0</v>
      </c>
      <c r="AK87" s="90">
        <f t="shared" ca="1" si="622"/>
        <v>0</v>
      </c>
      <c r="AL87" s="90">
        <f t="shared" ca="1" si="622"/>
        <v>0</v>
      </c>
      <c r="AM87" s="90">
        <f t="shared" ca="1" si="622"/>
        <v>0</v>
      </c>
      <c r="AN87" s="90">
        <f t="shared" ca="1" si="622"/>
        <v>0</v>
      </c>
      <c r="AO87" s="90">
        <f t="shared" ca="1" si="622"/>
        <v>0</v>
      </c>
      <c r="AP87" s="90">
        <f t="shared" ca="1" si="622"/>
        <v>0</v>
      </c>
      <c r="AQ87" s="90">
        <f t="shared" ca="1" si="622"/>
        <v>0</v>
      </c>
      <c r="AR87" s="90">
        <f t="shared" ca="1" si="622"/>
        <v>0</v>
      </c>
      <c r="AS87" s="90">
        <f t="shared" ca="1" si="622"/>
        <v>0</v>
      </c>
      <c r="AT87" s="90">
        <f t="shared" ca="1" si="622"/>
        <v>0</v>
      </c>
      <c r="AU87" s="90">
        <f t="shared" ca="1" si="622"/>
        <v>0</v>
      </c>
      <c r="AV87" s="90">
        <f t="shared" ca="1" si="622"/>
        <v>0</v>
      </c>
      <c r="AW87" s="90">
        <f t="shared" ca="1" si="622"/>
        <v>0</v>
      </c>
      <c r="AX87" s="90">
        <f t="shared" ca="1" si="622"/>
        <v>0</v>
      </c>
      <c r="AY87" s="90">
        <f t="shared" ca="1" si="622"/>
        <v>0</v>
      </c>
      <c r="AZ87" s="90">
        <f t="shared" ca="1" si="622"/>
        <v>0</v>
      </c>
      <c r="BA87" s="90">
        <f t="shared" ca="1" si="622"/>
        <v>0</v>
      </c>
      <c r="BB87" s="90">
        <f t="shared" ca="1" si="622"/>
        <v>0</v>
      </c>
      <c r="BC87" s="90">
        <f t="shared" ca="1" si="622"/>
        <v>0</v>
      </c>
      <c r="BD87" s="92">
        <f t="shared" ca="1" si="607"/>
        <v>0</v>
      </c>
      <c r="BE87" s="90">
        <f t="shared" ca="1" si="622"/>
        <v>0</v>
      </c>
      <c r="BF87" s="90">
        <f t="shared" ca="1" si="622"/>
        <v>0</v>
      </c>
      <c r="BG87" s="90">
        <f t="shared" ref="BF87:CE88" ca="1" si="623">$C87*BG$12</f>
        <v>0</v>
      </c>
      <c r="BH87" s="90">
        <f t="shared" ca="1" si="623"/>
        <v>0</v>
      </c>
      <c r="BI87" s="90">
        <f t="shared" ca="1" si="623"/>
        <v>0</v>
      </c>
      <c r="BJ87" s="90">
        <f t="shared" ca="1" si="623"/>
        <v>0</v>
      </c>
      <c r="BK87" s="90">
        <f t="shared" ca="1" si="623"/>
        <v>0</v>
      </c>
      <c r="BL87" s="90">
        <f t="shared" ca="1" si="623"/>
        <v>0</v>
      </c>
      <c r="BM87" s="90">
        <f t="shared" ca="1" si="623"/>
        <v>0</v>
      </c>
      <c r="BN87" s="90">
        <f t="shared" ca="1" si="623"/>
        <v>0</v>
      </c>
      <c r="BO87" s="90">
        <f t="shared" ca="1" si="623"/>
        <v>0</v>
      </c>
      <c r="BP87" s="90">
        <f t="shared" ca="1" si="623"/>
        <v>0</v>
      </c>
      <c r="BQ87" s="90">
        <f t="shared" ca="1" si="623"/>
        <v>0</v>
      </c>
      <c r="BR87" s="90">
        <f t="shared" ca="1" si="623"/>
        <v>0</v>
      </c>
      <c r="BS87" s="90">
        <f t="shared" ca="1" si="623"/>
        <v>0</v>
      </c>
      <c r="BT87" s="90">
        <f t="shared" ca="1" si="623"/>
        <v>0</v>
      </c>
      <c r="BU87" s="90">
        <f t="shared" ca="1" si="623"/>
        <v>0</v>
      </c>
      <c r="BV87" s="90">
        <f t="shared" ca="1" si="623"/>
        <v>0</v>
      </c>
      <c r="BW87" s="90">
        <f t="shared" ca="1" si="623"/>
        <v>0</v>
      </c>
      <c r="BX87" s="90">
        <f t="shared" ca="1" si="623"/>
        <v>0</v>
      </c>
      <c r="BY87" s="90">
        <f t="shared" ca="1" si="623"/>
        <v>0</v>
      </c>
      <c r="BZ87" s="90">
        <f t="shared" ca="1" si="623"/>
        <v>0</v>
      </c>
      <c r="CA87" s="90">
        <f t="shared" ca="1" si="623"/>
        <v>0</v>
      </c>
      <c r="CB87" s="90">
        <f t="shared" ca="1" si="623"/>
        <v>0</v>
      </c>
      <c r="CC87" s="90">
        <f t="shared" ca="1" si="623"/>
        <v>0</v>
      </c>
      <c r="CD87" s="90">
        <f t="shared" ca="1" si="623"/>
        <v>0</v>
      </c>
      <c r="CE87" s="90">
        <f t="shared" ca="1" si="623"/>
        <v>0</v>
      </c>
      <c r="CF87" s="90">
        <f t="shared" ref="CF87:CF88" ca="1" si="624">$C87*CF$12</f>
        <v>0</v>
      </c>
      <c r="CG87" s="92">
        <f t="shared" ca="1" si="490"/>
        <v>0</v>
      </c>
      <c r="CH87" s="90">
        <f t="shared" ref="CH87:CI88" ca="1" si="625">$C87*CH$12</f>
        <v>0</v>
      </c>
      <c r="CI87" s="90">
        <f t="shared" ca="1" si="625"/>
        <v>0</v>
      </c>
      <c r="CJ87" s="90">
        <f t="shared" ref="CJ87:CX88" ca="1" si="626">$C87*CJ$12</f>
        <v>0</v>
      </c>
      <c r="CK87" s="90">
        <f t="shared" ca="1" si="626"/>
        <v>0</v>
      </c>
      <c r="CL87" s="90">
        <f t="shared" ca="1" si="626"/>
        <v>0</v>
      </c>
      <c r="CM87" s="90">
        <f t="shared" ca="1" si="626"/>
        <v>0</v>
      </c>
      <c r="CN87" s="90">
        <f t="shared" ca="1" si="626"/>
        <v>0</v>
      </c>
      <c r="CO87" s="90">
        <f t="shared" ca="1" si="626"/>
        <v>0</v>
      </c>
      <c r="CP87" s="90">
        <f t="shared" ca="1" si="626"/>
        <v>0</v>
      </c>
      <c r="CQ87" s="90">
        <f t="shared" ca="1" si="626"/>
        <v>0</v>
      </c>
      <c r="CR87" s="90">
        <f t="shared" ca="1" si="626"/>
        <v>0</v>
      </c>
      <c r="CS87" s="90">
        <f t="shared" ca="1" si="626"/>
        <v>0</v>
      </c>
      <c r="CT87" s="90">
        <f t="shared" ca="1" si="626"/>
        <v>0</v>
      </c>
      <c r="CU87" s="90">
        <f t="shared" ca="1" si="626"/>
        <v>0</v>
      </c>
      <c r="CV87" s="90">
        <f t="shared" ca="1" si="626"/>
        <v>0</v>
      </c>
      <c r="CW87" s="90">
        <f t="shared" ca="1" si="626"/>
        <v>0</v>
      </c>
      <c r="CX87" s="90">
        <f t="shared" ca="1" si="626"/>
        <v>0</v>
      </c>
      <c r="CY87" s="92">
        <f t="shared" ca="1" si="492"/>
        <v>0</v>
      </c>
      <c r="CZ87" s="90">
        <f t="shared" ref="CZ87:DO88" ca="1" si="627">$C87*CZ$12</f>
        <v>0</v>
      </c>
      <c r="DA87" s="90">
        <f t="shared" ca="1" si="627"/>
        <v>0</v>
      </c>
      <c r="DB87" s="90">
        <f t="shared" ca="1" si="627"/>
        <v>0</v>
      </c>
      <c r="DC87" s="90">
        <f t="shared" ca="1" si="627"/>
        <v>0</v>
      </c>
      <c r="DD87" s="90">
        <f t="shared" ca="1" si="627"/>
        <v>0</v>
      </c>
      <c r="DE87" s="90">
        <f t="shared" ca="1" si="627"/>
        <v>0</v>
      </c>
      <c r="DF87" s="90">
        <f t="shared" ca="1" si="627"/>
        <v>0</v>
      </c>
      <c r="DG87" s="90">
        <f t="shared" ca="1" si="627"/>
        <v>0</v>
      </c>
      <c r="DH87" s="90">
        <f t="shared" ca="1" si="627"/>
        <v>0</v>
      </c>
      <c r="DI87" s="90">
        <f t="shared" ca="1" si="627"/>
        <v>0</v>
      </c>
      <c r="DJ87" s="90">
        <f t="shared" ca="1" si="627"/>
        <v>0</v>
      </c>
      <c r="DK87" s="90">
        <f t="shared" ca="1" si="627"/>
        <v>0</v>
      </c>
      <c r="DL87" s="90">
        <f t="shared" ca="1" si="627"/>
        <v>0</v>
      </c>
      <c r="DM87" s="90">
        <f t="shared" ca="1" si="627"/>
        <v>0</v>
      </c>
      <c r="DN87" s="90">
        <f t="shared" ca="1" si="627"/>
        <v>0</v>
      </c>
      <c r="DO87" s="90">
        <f t="shared" ca="1" si="627"/>
        <v>0</v>
      </c>
      <c r="DP87" s="90">
        <f t="shared" ref="DP87:DU88" ca="1" si="628">$C87*DP$12</f>
        <v>0</v>
      </c>
      <c r="DQ87" s="90">
        <f t="shared" ca="1" si="628"/>
        <v>0</v>
      </c>
      <c r="DR87" s="90">
        <f t="shared" ca="1" si="628"/>
        <v>0</v>
      </c>
      <c r="DS87" s="90">
        <f t="shared" ca="1" si="628"/>
        <v>0</v>
      </c>
      <c r="DT87" s="90">
        <f t="shared" ca="1" si="628"/>
        <v>0</v>
      </c>
      <c r="DU87" s="90">
        <f t="shared" ca="1" si="628"/>
        <v>0</v>
      </c>
      <c r="DV87" s="92">
        <f t="shared" ca="1" si="608"/>
        <v>0</v>
      </c>
      <c r="DW87" s="90">
        <f t="shared" ref="DW87:EA88" ca="1" si="629">$C87*DW$12</f>
        <v>0</v>
      </c>
      <c r="DX87" s="90">
        <f t="shared" ca="1" si="629"/>
        <v>0</v>
      </c>
      <c r="DY87" s="90">
        <f t="shared" ca="1" si="629"/>
        <v>0</v>
      </c>
      <c r="DZ87" s="90">
        <f t="shared" ca="1" si="629"/>
        <v>0</v>
      </c>
      <c r="EA87" s="90">
        <f t="shared" ca="1" si="629"/>
        <v>0</v>
      </c>
      <c r="EB87" s="92">
        <f t="shared" ca="1" si="609"/>
        <v>0</v>
      </c>
      <c r="EC87" s="90">
        <f t="shared" ref="EC87:ER88" ca="1" si="630">$C87*EC$12</f>
        <v>0</v>
      </c>
      <c r="ED87" s="90">
        <f t="shared" ca="1" si="630"/>
        <v>0</v>
      </c>
      <c r="EE87" s="90">
        <f t="shared" ca="1" si="630"/>
        <v>0</v>
      </c>
      <c r="EF87" s="90">
        <f t="shared" ca="1" si="630"/>
        <v>0</v>
      </c>
      <c r="EG87" s="90">
        <f t="shared" ca="1" si="630"/>
        <v>0</v>
      </c>
      <c r="EH87" s="90">
        <f t="shared" ca="1" si="630"/>
        <v>0</v>
      </c>
      <c r="EI87" s="90">
        <f t="shared" ca="1" si="630"/>
        <v>0</v>
      </c>
      <c r="EJ87" s="90">
        <f t="shared" ca="1" si="630"/>
        <v>0</v>
      </c>
      <c r="EK87" s="90">
        <f t="shared" ca="1" si="630"/>
        <v>0</v>
      </c>
      <c r="EL87" s="90">
        <f t="shared" ca="1" si="630"/>
        <v>0</v>
      </c>
      <c r="EM87" s="90">
        <f t="shared" ca="1" si="630"/>
        <v>0</v>
      </c>
      <c r="EN87" s="90">
        <f t="shared" ca="1" si="630"/>
        <v>0</v>
      </c>
      <c r="EO87" s="90">
        <f t="shared" ca="1" si="630"/>
        <v>0</v>
      </c>
      <c r="EP87" s="90">
        <f t="shared" ca="1" si="630"/>
        <v>0</v>
      </c>
      <c r="EQ87" s="90">
        <f t="shared" ca="1" si="630"/>
        <v>0</v>
      </c>
      <c r="ER87" s="90">
        <f t="shared" ca="1" si="630"/>
        <v>0</v>
      </c>
      <c r="ES87" s="90">
        <f t="shared" ref="ED87:FD88" ca="1" si="631">$C87*ES$12</f>
        <v>0</v>
      </c>
      <c r="ET87" s="90">
        <f t="shared" ca="1" si="631"/>
        <v>0</v>
      </c>
      <c r="EU87" s="90">
        <f t="shared" ca="1" si="631"/>
        <v>0</v>
      </c>
      <c r="EV87" s="90">
        <f t="shared" ca="1" si="631"/>
        <v>0</v>
      </c>
      <c r="EW87" s="90">
        <f t="shared" ca="1" si="631"/>
        <v>0</v>
      </c>
      <c r="EX87" s="90">
        <f t="shared" ca="1" si="631"/>
        <v>0</v>
      </c>
      <c r="EY87" s="90">
        <f t="shared" ca="1" si="631"/>
        <v>0</v>
      </c>
      <c r="EZ87" s="90">
        <f t="shared" ca="1" si="631"/>
        <v>0</v>
      </c>
      <c r="FA87" s="90">
        <f t="shared" ca="1" si="631"/>
        <v>0</v>
      </c>
      <c r="FB87" s="90">
        <f t="shared" ca="1" si="631"/>
        <v>0</v>
      </c>
      <c r="FC87" s="90">
        <f t="shared" ca="1" si="631"/>
        <v>0</v>
      </c>
      <c r="FD87" s="90">
        <f t="shared" ca="1" si="631"/>
        <v>0</v>
      </c>
      <c r="FE87" s="92">
        <f t="shared" ca="1" si="610"/>
        <v>0</v>
      </c>
      <c r="FF87" s="90">
        <f t="shared" ref="FF87:FU88" ca="1" si="632">$C87*FF$12</f>
        <v>0</v>
      </c>
      <c r="FG87" s="90">
        <f t="shared" ca="1" si="632"/>
        <v>0</v>
      </c>
      <c r="FH87" s="90">
        <f t="shared" ca="1" si="632"/>
        <v>0</v>
      </c>
      <c r="FI87" s="90">
        <f t="shared" ca="1" si="632"/>
        <v>0</v>
      </c>
      <c r="FJ87" s="90">
        <f t="shared" ca="1" si="632"/>
        <v>0</v>
      </c>
      <c r="FK87" s="90">
        <f t="shared" ca="1" si="632"/>
        <v>0</v>
      </c>
      <c r="FL87" s="90">
        <f t="shared" ca="1" si="632"/>
        <v>0</v>
      </c>
      <c r="FM87" s="90">
        <f t="shared" ca="1" si="632"/>
        <v>0</v>
      </c>
      <c r="FN87" s="90">
        <f t="shared" ca="1" si="632"/>
        <v>0</v>
      </c>
      <c r="FO87" s="90">
        <f t="shared" ca="1" si="632"/>
        <v>0</v>
      </c>
      <c r="FP87" s="90">
        <f t="shared" ca="1" si="632"/>
        <v>0</v>
      </c>
      <c r="FQ87" s="90">
        <f t="shared" ca="1" si="632"/>
        <v>0</v>
      </c>
      <c r="FR87" s="90">
        <f t="shared" ca="1" si="632"/>
        <v>0</v>
      </c>
      <c r="FS87" s="90">
        <f t="shared" ca="1" si="632"/>
        <v>0</v>
      </c>
      <c r="FT87" s="90">
        <f t="shared" ca="1" si="632"/>
        <v>0</v>
      </c>
      <c r="FU87" s="90">
        <f t="shared" ca="1" si="632"/>
        <v>0</v>
      </c>
      <c r="FV87" s="90">
        <f t="shared" ref="FT87:FV88" ca="1" si="633">$C87*FV$12</f>
        <v>0</v>
      </c>
      <c r="FW87" s="92">
        <f t="shared" ca="1" si="611"/>
        <v>0</v>
      </c>
      <c r="FX87" s="90">
        <f t="shared" ref="FX87:GM88" ca="1" si="634">$C87*FX$12</f>
        <v>0</v>
      </c>
      <c r="FY87" s="90">
        <f t="shared" ca="1" si="634"/>
        <v>0</v>
      </c>
      <c r="FZ87" s="90">
        <f t="shared" ca="1" si="634"/>
        <v>0</v>
      </c>
      <c r="GA87" s="90">
        <f t="shared" ca="1" si="634"/>
        <v>0</v>
      </c>
      <c r="GB87" s="90">
        <f t="shared" ca="1" si="634"/>
        <v>0</v>
      </c>
      <c r="GC87" s="90">
        <f t="shared" ca="1" si="634"/>
        <v>0</v>
      </c>
      <c r="GD87" s="90">
        <f t="shared" ca="1" si="634"/>
        <v>0</v>
      </c>
      <c r="GE87" s="90">
        <f t="shared" ca="1" si="634"/>
        <v>0</v>
      </c>
      <c r="GF87" s="90">
        <f t="shared" ca="1" si="634"/>
        <v>0</v>
      </c>
      <c r="GG87" s="90">
        <f t="shared" ca="1" si="634"/>
        <v>0</v>
      </c>
      <c r="GH87" s="90">
        <f t="shared" ca="1" si="634"/>
        <v>0</v>
      </c>
      <c r="GI87" s="90">
        <f t="shared" ca="1" si="634"/>
        <v>0</v>
      </c>
      <c r="GJ87" s="90">
        <f t="shared" ca="1" si="634"/>
        <v>0</v>
      </c>
      <c r="GK87" s="90">
        <f t="shared" ca="1" si="634"/>
        <v>0</v>
      </c>
      <c r="GL87" s="90">
        <f t="shared" ca="1" si="634"/>
        <v>0</v>
      </c>
      <c r="GM87" s="90">
        <f t="shared" ca="1" si="634"/>
        <v>0</v>
      </c>
      <c r="GN87" s="90">
        <f t="shared" ref="FY87:GR88" ca="1" si="635">$C87*GN$12</f>
        <v>0</v>
      </c>
      <c r="GO87" s="90">
        <f t="shared" ca="1" si="635"/>
        <v>0</v>
      </c>
      <c r="GP87" s="90">
        <f t="shared" ca="1" si="635"/>
        <v>0</v>
      </c>
      <c r="GQ87" s="90">
        <f t="shared" ca="1" si="635"/>
        <v>0</v>
      </c>
      <c r="GR87" s="90">
        <f t="shared" ca="1" si="635"/>
        <v>0</v>
      </c>
      <c r="GS87" s="92">
        <f t="shared" ca="1" si="612"/>
        <v>0</v>
      </c>
      <c r="GT87" s="90">
        <f t="shared" ref="GT87:HD88" ca="1" si="636">$C87*GT$12</f>
        <v>0</v>
      </c>
      <c r="GU87" s="90">
        <f t="shared" ca="1" si="636"/>
        <v>0</v>
      </c>
      <c r="GV87" s="90">
        <f t="shared" ca="1" si="636"/>
        <v>0</v>
      </c>
      <c r="GW87" s="90">
        <f t="shared" ca="1" si="636"/>
        <v>0</v>
      </c>
      <c r="GX87" s="90">
        <f t="shared" ca="1" si="636"/>
        <v>0</v>
      </c>
      <c r="GY87" s="90">
        <f t="shared" ca="1" si="636"/>
        <v>0</v>
      </c>
      <c r="GZ87" s="90">
        <f t="shared" ca="1" si="636"/>
        <v>0</v>
      </c>
      <c r="HA87" s="90">
        <f t="shared" ca="1" si="636"/>
        <v>0</v>
      </c>
      <c r="HB87" s="90">
        <f t="shared" ca="1" si="636"/>
        <v>0</v>
      </c>
      <c r="HC87" s="90">
        <f t="shared" ca="1" si="636"/>
        <v>0</v>
      </c>
      <c r="HD87" s="90">
        <f t="shared" ca="1" si="636"/>
        <v>0</v>
      </c>
      <c r="HE87" s="92">
        <f t="shared" ca="1" si="613"/>
        <v>0</v>
      </c>
      <c r="HF87" s="90">
        <f t="shared" ref="HF87:HU88" ca="1" si="637">$C87*HF$12</f>
        <v>0</v>
      </c>
      <c r="HG87" s="90">
        <f t="shared" ca="1" si="637"/>
        <v>0</v>
      </c>
      <c r="HH87" s="90">
        <f t="shared" ca="1" si="637"/>
        <v>0</v>
      </c>
      <c r="HI87" s="90">
        <f t="shared" ca="1" si="637"/>
        <v>0</v>
      </c>
      <c r="HJ87" s="90">
        <f t="shared" ca="1" si="637"/>
        <v>0</v>
      </c>
      <c r="HK87" s="90">
        <f t="shared" ca="1" si="637"/>
        <v>0</v>
      </c>
      <c r="HL87" s="90">
        <f t="shared" ca="1" si="637"/>
        <v>0</v>
      </c>
      <c r="HM87" s="90">
        <f t="shared" ca="1" si="637"/>
        <v>0</v>
      </c>
      <c r="HN87" s="90">
        <f t="shared" ca="1" si="637"/>
        <v>0</v>
      </c>
      <c r="HO87" s="90">
        <f t="shared" ca="1" si="637"/>
        <v>0</v>
      </c>
      <c r="HP87" s="90">
        <f t="shared" ca="1" si="637"/>
        <v>0</v>
      </c>
      <c r="HQ87" s="90">
        <f t="shared" ca="1" si="637"/>
        <v>0</v>
      </c>
      <c r="HR87" s="90">
        <f t="shared" ca="1" si="637"/>
        <v>0</v>
      </c>
      <c r="HS87" s="90">
        <f t="shared" ca="1" si="637"/>
        <v>0</v>
      </c>
      <c r="HT87" s="90">
        <f t="shared" ca="1" si="637"/>
        <v>0</v>
      </c>
      <c r="HU87" s="90">
        <f t="shared" ca="1" si="637"/>
        <v>0</v>
      </c>
      <c r="HV87" s="92">
        <f t="shared" ca="1" si="614"/>
        <v>0</v>
      </c>
      <c r="HW87" s="90">
        <f t="shared" ref="HW87:IE88" ca="1" si="638">$C87*HW$12</f>
        <v>0</v>
      </c>
      <c r="HX87" s="90">
        <f t="shared" ca="1" si="638"/>
        <v>0</v>
      </c>
      <c r="HY87" s="90">
        <f t="shared" ca="1" si="638"/>
        <v>0</v>
      </c>
      <c r="HZ87" s="90">
        <f t="shared" ca="1" si="638"/>
        <v>0</v>
      </c>
      <c r="IA87" s="90">
        <f t="shared" ca="1" si="638"/>
        <v>0</v>
      </c>
      <c r="IB87" s="90">
        <f t="shared" ca="1" si="638"/>
        <v>0</v>
      </c>
      <c r="IC87" s="90">
        <f t="shared" ca="1" si="638"/>
        <v>0</v>
      </c>
      <c r="ID87" s="90">
        <f t="shared" ca="1" si="638"/>
        <v>0</v>
      </c>
      <c r="IE87" s="90">
        <f t="shared" ca="1" si="638"/>
        <v>0</v>
      </c>
      <c r="IF87" s="92">
        <f t="shared" ca="1" si="501"/>
        <v>0</v>
      </c>
      <c r="IG87" s="90">
        <f t="shared" ref="IG87:IV88" ca="1" si="639">$C87*IG$12</f>
        <v>0</v>
      </c>
      <c r="IH87" s="90">
        <f t="shared" ca="1" si="639"/>
        <v>0</v>
      </c>
      <c r="II87" s="90">
        <f t="shared" ca="1" si="639"/>
        <v>0</v>
      </c>
      <c r="IJ87" s="90">
        <f t="shared" ca="1" si="639"/>
        <v>0</v>
      </c>
      <c r="IK87" s="90">
        <f t="shared" ca="1" si="639"/>
        <v>0</v>
      </c>
      <c r="IL87" s="90">
        <f t="shared" ca="1" si="639"/>
        <v>0</v>
      </c>
      <c r="IM87" s="90">
        <f t="shared" ca="1" si="639"/>
        <v>0</v>
      </c>
      <c r="IN87" s="90">
        <f t="shared" ca="1" si="639"/>
        <v>0</v>
      </c>
      <c r="IO87" s="90">
        <f t="shared" ca="1" si="639"/>
        <v>0</v>
      </c>
      <c r="IP87" s="90">
        <f t="shared" ca="1" si="639"/>
        <v>0</v>
      </c>
      <c r="IQ87" s="90">
        <f t="shared" ca="1" si="639"/>
        <v>0</v>
      </c>
      <c r="IR87" s="90">
        <f t="shared" ca="1" si="639"/>
        <v>0</v>
      </c>
      <c r="IS87" s="90">
        <f t="shared" ca="1" si="639"/>
        <v>0</v>
      </c>
      <c r="IT87" s="90">
        <f t="shared" ca="1" si="639"/>
        <v>0</v>
      </c>
      <c r="IU87" s="90">
        <f t="shared" ca="1" si="639"/>
        <v>0</v>
      </c>
      <c r="IV87" s="90">
        <f t="shared" ca="1" si="639"/>
        <v>0</v>
      </c>
      <c r="IW87" s="90">
        <f ca="1">$C87*IW$12</f>
        <v>0</v>
      </c>
      <c r="IX87" s="90">
        <f ca="1">$C87*IX$12</f>
        <v>0</v>
      </c>
      <c r="IY87" s="92">
        <f t="shared" ca="1" si="503"/>
        <v>0</v>
      </c>
      <c r="IZ87" s="90">
        <f t="shared" ref="IZ87:JP88" ca="1" si="640">$C87*IZ$12</f>
        <v>0</v>
      </c>
      <c r="JA87" s="90">
        <f t="shared" ca="1" si="640"/>
        <v>0</v>
      </c>
      <c r="JB87" s="90">
        <f t="shared" ca="1" si="640"/>
        <v>0</v>
      </c>
      <c r="JC87" s="90">
        <f t="shared" ca="1" si="640"/>
        <v>0</v>
      </c>
      <c r="JD87" s="90">
        <f t="shared" ca="1" si="640"/>
        <v>0</v>
      </c>
      <c r="JE87" s="90">
        <f t="shared" ca="1" si="640"/>
        <v>0</v>
      </c>
      <c r="JF87" s="90">
        <f t="shared" ca="1" si="640"/>
        <v>0</v>
      </c>
      <c r="JG87" s="90">
        <f t="shared" ca="1" si="640"/>
        <v>0</v>
      </c>
      <c r="JH87" s="90">
        <f t="shared" ca="1" si="640"/>
        <v>0</v>
      </c>
      <c r="JI87" s="90">
        <f t="shared" ca="1" si="640"/>
        <v>0</v>
      </c>
      <c r="JJ87" s="90">
        <f t="shared" ca="1" si="640"/>
        <v>0</v>
      </c>
      <c r="JK87" s="90">
        <f t="shared" ca="1" si="640"/>
        <v>0</v>
      </c>
      <c r="JL87" s="90">
        <f t="shared" ca="1" si="640"/>
        <v>0</v>
      </c>
      <c r="JM87" s="90">
        <f t="shared" ca="1" si="640"/>
        <v>0</v>
      </c>
      <c r="JN87" s="90">
        <f t="shared" ca="1" si="640"/>
        <v>0</v>
      </c>
      <c r="JO87" s="90">
        <f t="shared" ca="1" si="640"/>
        <v>0</v>
      </c>
      <c r="JP87" s="90">
        <f t="shared" ca="1" si="640"/>
        <v>0</v>
      </c>
      <c r="JQ87" s="90">
        <f t="shared" ref="JA87:JS88" ca="1" si="641">$C87*JQ$12</f>
        <v>0</v>
      </c>
      <c r="JR87" s="90">
        <f t="shared" ca="1" si="641"/>
        <v>0</v>
      </c>
      <c r="JS87" s="90">
        <f t="shared" ca="1" si="641"/>
        <v>0</v>
      </c>
      <c r="JT87" s="92">
        <f t="shared" ca="1" si="505"/>
        <v>0</v>
      </c>
      <c r="JU87" s="90">
        <f t="shared" ref="JU87:LK87" ca="1" si="642">$C87*JU$12</f>
        <v>0</v>
      </c>
      <c r="JV87" s="90">
        <f t="shared" ca="1" si="642"/>
        <v>0</v>
      </c>
      <c r="JW87" s="90">
        <f t="shared" ca="1" si="642"/>
        <v>0</v>
      </c>
      <c r="JX87" s="90">
        <f t="shared" ca="1" si="642"/>
        <v>0</v>
      </c>
      <c r="JY87" s="90">
        <f t="shared" ca="1" si="642"/>
        <v>0</v>
      </c>
      <c r="JZ87" s="90">
        <f t="shared" ca="1" si="642"/>
        <v>0</v>
      </c>
      <c r="KA87" s="90">
        <f t="shared" ca="1" si="642"/>
        <v>0</v>
      </c>
      <c r="KB87" s="90">
        <f t="shared" ca="1" si="642"/>
        <v>0</v>
      </c>
      <c r="KC87" s="90">
        <f t="shared" ca="1" si="642"/>
        <v>0</v>
      </c>
      <c r="KD87" s="90">
        <f t="shared" ca="1" si="642"/>
        <v>0</v>
      </c>
      <c r="KE87" s="90">
        <f t="shared" ca="1" si="642"/>
        <v>0</v>
      </c>
      <c r="KF87" s="90">
        <f t="shared" ca="1" si="642"/>
        <v>0</v>
      </c>
      <c r="KG87" s="90">
        <f t="shared" ca="1" si="642"/>
        <v>0</v>
      </c>
      <c r="KH87" s="90">
        <f t="shared" ca="1" si="642"/>
        <v>0</v>
      </c>
      <c r="KI87" s="90">
        <f t="shared" ca="1" si="642"/>
        <v>0</v>
      </c>
      <c r="KJ87" s="90">
        <f t="shared" ca="1" si="642"/>
        <v>0</v>
      </c>
      <c r="KK87" s="90">
        <f t="shared" ca="1" si="642"/>
        <v>0</v>
      </c>
      <c r="KL87" s="90">
        <f t="shared" ca="1" si="642"/>
        <v>0</v>
      </c>
      <c r="KM87" s="90">
        <f t="shared" ca="1" si="642"/>
        <v>0</v>
      </c>
      <c r="KN87" s="90">
        <f t="shared" ca="1" si="642"/>
        <v>0</v>
      </c>
      <c r="KO87" s="90">
        <f t="shared" ca="1" si="642"/>
        <v>0</v>
      </c>
      <c r="KP87" s="90">
        <f t="shared" ca="1" si="642"/>
        <v>0</v>
      </c>
      <c r="KQ87" s="90">
        <f t="shared" ca="1" si="642"/>
        <v>0</v>
      </c>
      <c r="KR87" s="90">
        <f t="shared" ca="1" si="642"/>
        <v>0</v>
      </c>
      <c r="KS87" s="90">
        <f t="shared" ca="1" si="642"/>
        <v>0</v>
      </c>
      <c r="KT87" s="90">
        <f t="shared" ca="1" si="642"/>
        <v>0</v>
      </c>
      <c r="KU87" s="90">
        <f t="shared" ca="1" si="642"/>
        <v>0</v>
      </c>
      <c r="KV87" s="90">
        <f t="shared" ca="1" si="642"/>
        <v>0</v>
      </c>
      <c r="KW87" s="90">
        <f t="shared" ca="1" si="642"/>
        <v>0</v>
      </c>
      <c r="KX87" s="90">
        <f t="shared" ca="1" si="642"/>
        <v>0</v>
      </c>
      <c r="KY87" s="90">
        <f t="shared" ca="1" si="642"/>
        <v>0</v>
      </c>
      <c r="KZ87" s="90">
        <f t="shared" ca="1" si="642"/>
        <v>0</v>
      </c>
      <c r="LA87" s="90">
        <f t="shared" ca="1" si="642"/>
        <v>0</v>
      </c>
      <c r="LB87" s="90">
        <f t="shared" ca="1" si="642"/>
        <v>0</v>
      </c>
      <c r="LC87" s="90">
        <f t="shared" ca="1" si="642"/>
        <v>0</v>
      </c>
      <c r="LD87" s="90">
        <f t="shared" ca="1" si="642"/>
        <v>0</v>
      </c>
      <c r="LE87" s="90">
        <f t="shared" ca="1" si="642"/>
        <v>0</v>
      </c>
      <c r="LF87" s="90">
        <f t="shared" ca="1" si="642"/>
        <v>0</v>
      </c>
      <c r="LG87" s="90">
        <f t="shared" ca="1" si="642"/>
        <v>0</v>
      </c>
      <c r="LH87" s="90">
        <f t="shared" ca="1" si="642"/>
        <v>0</v>
      </c>
      <c r="LI87" s="90">
        <f t="shared" ca="1" si="642"/>
        <v>0</v>
      </c>
      <c r="LJ87" s="90">
        <f t="shared" ca="1" si="642"/>
        <v>0</v>
      </c>
      <c r="LK87" s="90">
        <f t="shared" ca="1" si="642"/>
        <v>0</v>
      </c>
      <c r="LL87" s="90">
        <f t="shared" ref="LK87:LL88" ca="1" si="643">$C87*LL$12</f>
        <v>0</v>
      </c>
      <c r="LM87" s="92">
        <f t="shared" ca="1" si="615"/>
        <v>0</v>
      </c>
      <c r="LN87" s="90">
        <f t="shared" ref="LN87:LR88" ca="1" si="644">$C87*LN$12</f>
        <v>0</v>
      </c>
      <c r="LO87" s="90">
        <f t="shared" ca="1" si="644"/>
        <v>0</v>
      </c>
      <c r="LP87" s="90">
        <f t="shared" ca="1" si="644"/>
        <v>0</v>
      </c>
      <c r="LQ87" s="90">
        <f t="shared" ca="1" si="644"/>
        <v>0</v>
      </c>
      <c r="LR87" s="90">
        <f t="shared" ca="1" si="644"/>
        <v>0</v>
      </c>
      <c r="LS87" s="92">
        <f t="shared" ca="1" si="616"/>
        <v>0</v>
      </c>
      <c r="LT87" s="90">
        <f t="shared" ref="LT87:MF88" ca="1" si="645">$C87*LT$12</f>
        <v>0</v>
      </c>
      <c r="LU87" s="90">
        <f t="shared" ca="1" si="645"/>
        <v>0</v>
      </c>
      <c r="LV87" s="90">
        <f t="shared" ca="1" si="645"/>
        <v>0</v>
      </c>
      <c r="LW87" s="90">
        <f t="shared" ca="1" si="645"/>
        <v>0</v>
      </c>
      <c r="LX87" s="90">
        <f t="shared" ca="1" si="645"/>
        <v>0</v>
      </c>
      <c r="LY87" s="90">
        <f t="shared" ca="1" si="645"/>
        <v>0</v>
      </c>
      <c r="LZ87" s="90">
        <f t="shared" ca="1" si="645"/>
        <v>0</v>
      </c>
      <c r="MA87" s="90">
        <f t="shared" ca="1" si="645"/>
        <v>0</v>
      </c>
      <c r="MB87" s="90">
        <f t="shared" ca="1" si="645"/>
        <v>0</v>
      </c>
      <c r="MC87" s="90">
        <f t="shared" ca="1" si="645"/>
        <v>0</v>
      </c>
      <c r="MD87" s="90">
        <f t="shared" ca="1" si="645"/>
        <v>0</v>
      </c>
      <c r="ME87" s="90">
        <f t="shared" ca="1" si="645"/>
        <v>0</v>
      </c>
      <c r="MF87" s="90">
        <f t="shared" ca="1" si="645"/>
        <v>0</v>
      </c>
      <c r="MG87" s="92">
        <f t="shared" ca="1" si="617"/>
        <v>0</v>
      </c>
      <c r="MH87" s="90">
        <f t="shared" ref="MH87:MW88" ca="1" si="646">$C87*MH$12</f>
        <v>0</v>
      </c>
      <c r="MI87" s="90">
        <f t="shared" ca="1" si="646"/>
        <v>0</v>
      </c>
      <c r="MJ87" s="90">
        <f t="shared" ca="1" si="646"/>
        <v>0</v>
      </c>
      <c r="MK87" s="90">
        <f t="shared" ca="1" si="646"/>
        <v>0</v>
      </c>
      <c r="ML87" s="90">
        <f t="shared" ca="1" si="646"/>
        <v>0</v>
      </c>
      <c r="MM87" s="90">
        <f t="shared" ca="1" si="646"/>
        <v>0</v>
      </c>
      <c r="MN87" s="90">
        <f t="shared" ca="1" si="646"/>
        <v>0</v>
      </c>
      <c r="MO87" s="90">
        <f t="shared" ca="1" si="646"/>
        <v>0</v>
      </c>
      <c r="MP87" s="90">
        <f t="shared" ca="1" si="646"/>
        <v>0</v>
      </c>
      <c r="MQ87" s="90">
        <f t="shared" ca="1" si="646"/>
        <v>0</v>
      </c>
      <c r="MR87" s="90">
        <f t="shared" ca="1" si="646"/>
        <v>0</v>
      </c>
      <c r="MS87" s="90">
        <f t="shared" ca="1" si="646"/>
        <v>0</v>
      </c>
      <c r="MT87" s="90">
        <f t="shared" ca="1" si="646"/>
        <v>0</v>
      </c>
      <c r="MU87" s="90">
        <f t="shared" ca="1" si="646"/>
        <v>0</v>
      </c>
      <c r="MV87" s="90">
        <f t="shared" ca="1" si="646"/>
        <v>0</v>
      </c>
      <c r="MW87" s="90">
        <f t="shared" ca="1" si="646"/>
        <v>0</v>
      </c>
      <c r="MX87" s="90">
        <f t="shared" ref="MI87:NB88" ca="1" si="647">$C87*MX$12</f>
        <v>0</v>
      </c>
      <c r="MY87" s="90">
        <f t="shared" ca="1" si="647"/>
        <v>0</v>
      </c>
      <c r="MZ87" s="90">
        <f t="shared" ca="1" si="647"/>
        <v>0</v>
      </c>
      <c r="NA87" s="90">
        <f t="shared" ca="1" si="647"/>
        <v>0</v>
      </c>
      <c r="NB87" s="90">
        <f t="shared" ca="1" si="647"/>
        <v>0</v>
      </c>
      <c r="NC87" s="92">
        <f t="shared" ca="1" si="618"/>
        <v>0</v>
      </c>
      <c r="ND87" s="90">
        <f t="shared" ref="ND87:NI88" ca="1" si="648">$C87*ND$12</f>
        <v>0</v>
      </c>
      <c r="NE87" s="90">
        <f t="shared" ca="1" si="648"/>
        <v>0</v>
      </c>
      <c r="NF87" s="90">
        <f t="shared" ca="1" si="648"/>
        <v>0</v>
      </c>
      <c r="NG87" s="90">
        <f t="shared" ca="1" si="648"/>
        <v>0</v>
      </c>
      <c r="NH87" s="90">
        <f t="shared" ca="1" si="648"/>
        <v>0</v>
      </c>
      <c r="NI87" s="90">
        <f t="shared" ca="1" si="648"/>
        <v>0</v>
      </c>
      <c r="NJ87" s="93">
        <f t="shared" ca="1" si="511"/>
        <v>0</v>
      </c>
      <c r="NK87" s="94">
        <f t="shared" ca="1" si="455"/>
        <v>0</v>
      </c>
    </row>
    <row r="88" spans="1:375" x14ac:dyDescent="0.25">
      <c r="A88" s="67">
        <v>90710</v>
      </c>
      <c r="B88" s="96" t="s">
        <v>17</v>
      </c>
      <c r="C88" s="90">
        <f ca="1">IFERROR(HLOOKUP($A88,Náklady_2018!$D$1:$MN$27,24,FALSE),0)</f>
        <v>2508541.2500000005</v>
      </c>
      <c r="D88" s="19"/>
      <c r="E88" s="19"/>
      <c r="F88" s="91" t="str">
        <f>F12</f>
        <v>FTE(k)</v>
      </c>
      <c r="G88" s="92">
        <f t="shared" ca="1" si="606"/>
        <v>258797.13438619603</v>
      </c>
      <c r="H88" s="90">
        <f ca="1">$C88*H$12</f>
        <v>0</v>
      </c>
      <c r="I88" s="90">
        <f t="shared" ca="1" si="622"/>
        <v>0</v>
      </c>
      <c r="J88" s="90">
        <f t="shared" ca="1" si="622"/>
        <v>13986.390860629639</v>
      </c>
      <c r="K88" s="90">
        <f t="shared" ca="1" si="622"/>
        <v>0</v>
      </c>
      <c r="L88" s="90">
        <f t="shared" ca="1" si="622"/>
        <v>0</v>
      </c>
      <c r="M88" s="90">
        <f t="shared" ca="1" si="622"/>
        <v>0</v>
      </c>
      <c r="N88" s="90">
        <f t="shared" ca="1" si="622"/>
        <v>21908.75211734993</v>
      </c>
      <c r="O88" s="90">
        <f t="shared" ca="1" si="622"/>
        <v>0</v>
      </c>
      <c r="P88" s="90">
        <f t="shared" ca="1" si="622"/>
        <v>0</v>
      </c>
      <c r="Q88" s="90">
        <f t="shared" ca="1" si="622"/>
        <v>0</v>
      </c>
      <c r="R88" s="90">
        <f t="shared" ca="1" si="622"/>
        <v>0</v>
      </c>
      <c r="S88" s="90">
        <f t="shared" ca="1" si="622"/>
        <v>18344.232923654105</v>
      </c>
      <c r="T88" s="90">
        <f t="shared" ca="1" si="622"/>
        <v>0</v>
      </c>
      <c r="U88" s="90">
        <f t="shared" ca="1" si="622"/>
        <v>0</v>
      </c>
      <c r="V88" s="90">
        <f t="shared" ca="1" si="622"/>
        <v>10291.46242814007</v>
      </c>
      <c r="W88" s="90">
        <f t="shared" ca="1" si="622"/>
        <v>20648.129475677015</v>
      </c>
      <c r="X88" s="90">
        <f t="shared" ca="1" si="622"/>
        <v>0</v>
      </c>
      <c r="Y88" s="90">
        <f t="shared" ca="1" si="622"/>
        <v>0</v>
      </c>
      <c r="Z88" s="90">
        <f t="shared" ca="1" si="622"/>
        <v>0</v>
      </c>
      <c r="AA88" s="90">
        <f t="shared" ca="1" si="622"/>
        <v>18735.460640035351</v>
      </c>
      <c r="AB88" s="90">
        <f t="shared" ca="1" si="622"/>
        <v>0</v>
      </c>
      <c r="AC88" s="90">
        <f t="shared" ca="1" si="622"/>
        <v>0</v>
      </c>
      <c r="AD88" s="90">
        <f t="shared" ca="1" si="622"/>
        <v>126583.90112246625</v>
      </c>
      <c r="AE88" s="90">
        <f t="shared" ca="1" si="622"/>
        <v>0</v>
      </c>
      <c r="AF88" s="90">
        <f t="shared" ca="1" si="622"/>
        <v>0</v>
      </c>
      <c r="AG88" s="90">
        <f t="shared" ca="1" si="622"/>
        <v>0</v>
      </c>
      <c r="AH88" s="90">
        <f t="shared" ca="1" si="622"/>
        <v>0</v>
      </c>
      <c r="AI88" s="90">
        <f t="shared" ca="1" si="622"/>
        <v>0</v>
      </c>
      <c r="AJ88" s="90">
        <f t="shared" ca="1" si="622"/>
        <v>0</v>
      </c>
      <c r="AK88" s="90">
        <f t="shared" ca="1" si="622"/>
        <v>0</v>
      </c>
      <c r="AL88" s="90">
        <f t="shared" ca="1" si="622"/>
        <v>0</v>
      </c>
      <c r="AM88" s="90">
        <f t="shared" ca="1" si="622"/>
        <v>0</v>
      </c>
      <c r="AN88" s="90">
        <f t="shared" ca="1" si="622"/>
        <v>0</v>
      </c>
      <c r="AO88" s="90">
        <f t="shared" ca="1" si="622"/>
        <v>0</v>
      </c>
      <c r="AP88" s="90">
        <f t="shared" ca="1" si="622"/>
        <v>0</v>
      </c>
      <c r="AQ88" s="90">
        <f t="shared" ca="1" si="622"/>
        <v>0</v>
      </c>
      <c r="AR88" s="90">
        <f t="shared" ca="1" si="622"/>
        <v>0</v>
      </c>
      <c r="AS88" s="90">
        <f t="shared" ca="1" si="622"/>
        <v>0</v>
      </c>
      <c r="AT88" s="90">
        <f t="shared" ca="1" si="622"/>
        <v>16572.84076337234</v>
      </c>
      <c r="AU88" s="90">
        <f t="shared" ca="1" si="622"/>
        <v>0</v>
      </c>
      <c r="AV88" s="90">
        <f t="shared" ca="1" si="622"/>
        <v>0</v>
      </c>
      <c r="AW88" s="90">
        <f t="shared" ca="1" si="622"/>
        <v>0</v>
      </c>
      <c r="AX88" s="90">
        <f t="shared" ca="1" si="622"/>
        <v>11725.964054871314</v>
      </c>
      <c r="AY88" s="90">
        <f t="shared" ca="1" si="622"/>
        <v>0</v>
      </c>
      <c r="AZ88" s="90">
        <f t="shared" ca="1" si="622"/>
        <v>0</v>
      </c>
      <c r="BA88" s="90">
        <f t="shared" ca="1" si="622"/>
        <v>0</v>
      </c>
      <c r="BB88" s="90">
        <f t="shared" ca="1" si="622"/>
        <v>0</v>
      </c>
      <c r="BC88" s="90">
        <f t="shared" ca="1" si="622"/>
        <v>0</v>
      </c>
      <c r="BD88" s="92">
        <f t="shared" ca="1" si="607"/>
        <v>235377.80858615186</v>
      </c>
      <c r="BE88" s="90">
        <f t="shared" ca="1" si="622"/>
        <v>0</v>
      </c>
      <c r="BF88" s="90">
        <f t="shared" ca="1" si="623"/>
        <v>24527.804329791066</v>
      </c>
      <c r="BG88" s="90">
        <f t="shared" ca="1" si="623"/>
        <v>0</v>
      </c>
      <c r="BH88" s="90">
        <f t="shared" ca="1" si="623"/>
        <v>0</v>
      </c>
      <c r="BI88" s="90">
        <f t="shared" ca="1" si="623"/>
        <v>15051.399644111929</v>
      </c>
      <c r="BJ88" s="90">
        <f t="shared" ca="1" si="623"/>
        <v>0</v>
      </c>
      <c r="BK88" s="90">
        <f t="shared" ca="1" si="623"/>
        <v>0</v>
      </c>
      <c r="BL88" s="90">
        <f t="shared" ca="1" si="623"/>
        <v>0</v>
      </c>
      <c r="BM88" s="90">
        <f t="shared" ca="1" si="623"/>
        <v>0</v>
      </c>
      <c r="BN88" s="90">
        <f t="shared" ca="1" si="623"/>
        <v>18963.676807924414</v>
      </c>
      <c r="BO88" s="90">
        <f t="shared" ca="1" si="623"/>
        <v>0</v>
      </c>
      <c r="BP88" s="90">
        <f t="shared" ca="1" si="623"/>
        <v>0</v>
      </c>
      <c r="BQ88" s="90">
        <f t="shared" ca="1" si="623"/>
        <v>0</v>
      </c>
      <c r="BR88" s="90">
        <f t="shared" ca="1" si="623"/>
        <v>12138.926644384856</v>
      </c>
      <c r="BS88" s="90">
        <f t="shared" ca="1" si="623"/>
        <v>0</v>
      </c>
      <c r="BT88" s="90">
        <f t="shared" ca="1" si="623"/>
        <v>0</v>
      </c>
      <c r="BU88" s="90">
        <f t="shared" ca="1" si="623"/>
        <v>0</v>
      </c>
      <c r="BV88" s="90">
        <f t="shared" ca="1" si="623"/>
        <v>9780.6929095312171</v>
      </c>
      <c r="BW88" s="90">
        <f t="shared" ca="1" si="623"/>
        <v>0</v>
      </c>
      <c r="BX88" s="90">
        <f t="shared" ca="1" si="623"/>
        <v>0</v>
      </c>
      <c r="BY88" s="90">
        <f t="shared" ca="1" si="623"/>
        <v>146634.32158700525</v>
      </c>
      <c r="BZ88" s="90">
        <f t="shared" ca="1" si="623"/>
        <v>0</v>
      </c>
      <c r="CA88" s="90">
        <f t="shared" ca="1" si="623"/>
        <v>0</v>
      </c>
      <c r="CB88" s="90">
        <f t="shared" ca="1" si="623"/>
        <v>0</v>
      </c>
      <c r="CC88" s="90">
        <f t="shared" ca="1" si="623"/>
        <v>8280.9866634030986</v>
      </c>
      <c r="CD88" s="90">
        <f t="shared" ca="1" si="623"/>
        <v>0</v>
      </c>
      <c r="CE88" s="90">
        <f t="shared" ca="1" si="623"/>
        <v>0</v>
      </c>
      <c r="CF88" s="90">
        <f t="shared" ca="1" si="624"/>
        <v>0</v>
      </c>
      <c r="CG88" s="92">
        <f t="shared" ca="1" si="490"/>
        <v>76571.958045063293</v>
      </c>
      <c r="CH88" s="90">
        <f t="shared" ca="1" si="625"/>
        <v>0</v>
      </c>
      <c r="CI88" s="90">
        <f ca="1">$C88*CI$12</f>
        <v>5379.3811002421689</v>
      </c>
      <c r="CJ88" s="90">
        <f t="shared" ca="1" si="626"/>
        <v>8031.0356223817435</v>
      </c>
      <c r="CK88" s="90">
        <f t="shared" ca="1" si="626"/>
        <v>6781.2804172749775</v>
      </c>
      <c r="CL88" s="90">
        <f t="shared" ca="1" si="626"/>
        <v>7357.2545552807042</v>
      </c>
      <c r="CM88" s="90">
        <f t="shared" ca="1" si="626"/>
        <v>5640.1995778296696</v>
      </c>
      <c r="CN88" s="90">
        <f t="shared" ca="1" si="626"/>
        <v>2206.0896229275963</v>
      </c>
      <c r="CO88" s="90">
        <f t="shared" ca="1" si="626"/>
        <v>12073.722024987979</v>
      </c>
      <c r="CP88" s="90">
        <f t="shared" ca="1" si="626"/>
        <v>4836.0092719348804</v>
      </c>
      <c r="CQ88" s="90">
        <f t="shared" ca="1" si="626"/>
        <v>4759.9372159718596</v>
      </c>
      <c r="CR88" s="90">
        <f t="shared" ca="1" si="626"/>
        <v>3760.1330518864461</v>
      </c>
      <c r="CS88" s="90">
        <f t="shared" ca="1" si="626"/>
        <v>4183.963077966132</v>
      </c>
      <c r="CT88" s="90">
        <f t="shared" ca="1" si="626"/>
        <v>11562.95250637913</v>
      </c>
      <c r="CU88" s="90">
        <f t="shared" ca="1" si="626"/>
        <v>0</v>
      </c>
      <c r="CV88" s="90">
        <f t="shared" ca="1" si="626"/>
        <v>0</v>
      </c>
      <c r="CW88" s="90">
        <f t="shared" ca="1" si="626"/>
        <v>0</v>
      </c>
      <c r="CX88" s="90">
        <f t="shared" ca="1" si="626"/>
        <v>0</v>
      </c>
      <c r="CY88" s="92">
        <f t="shared" ca="1" si="492"/>
        <v>166945.56052913168</v>
      </c>
      <c r="CZ88" s="90">
        <f t="shared" ca="1" si="627"/>
        <v>0</v>
      </c>
      <c r="DA88" s="90">
        <f t="shared" ref="DA88:DO88" ca="1" si="649">$C88*DA$12</f>
        <v>27929.311974994696</v>
      </c>
      <c r="DB88" s="90">
        <f t="shared" ca="1" si="649"/>
        <v>13040.923879374957</v>
      </c>
      <c r="DC88" s="90">
        <f t="shared" ca="1" si="649"/>
        <v>20104.757647369726</v>
      </c>
      <c r="DD88" s="90">
        <f t="shared" ca="1" si="649"/>
        <v>0</v>
      </c>
      <c r="DE88" s="90">
        <f t="shared" ca="1" si="649"/>
        <v>0</v>
      </c>
      <c r="DF88" s="90">
        <f t="shared" ca="1" si="649"/>
        <v>0</v>
      </c>
      <c r="DG88" s="90">
        <f t="shared" ca="1" si="649"/>
        <v>0</v>
      </c>
      <c r="DH88" s="90">
        <f t="shared" ca="1" si="649"/>
        <v>8183.1797343077851</v>
      </c>
      <c r="DI88" s="90">
        <f t="shared" ca="1" si="649"/>
        <v>32156.744799225413</v>
      </c>
      <c r="DJ88" s="90">
        <f t="shared" ca="1" si="649"/>
        <v>0</v>
      </c>
      <c r="DK88" s="90">
        <f t="shared" ca="1" si="649"/>
        <v>0</v>
      </c>
      <c r="DL88" s="90">
        <f t="shared" ca="1" si="649"/>
        <v>0</v>
      </c>
      <c r="DM88" s="90">
        <f t="shared" ca="1" si="649"/>
        <v>0</v>
      </c>
      <c r="DN88" s="90">
        <f t="shared" ca="1" si="649"/>
        <v>15518.699416456197</v>
      </c>
      <c r="DO88" s="90">
        <f t="shared" ca="1" si="649"/>
        <v>0</v>
      </c>
      <c r="DP88" s="90">
        <f t="shared" ca="1" si="628"/>
        <v>0</v>
      </c>
      <c r="DQ88" s="90">
        <f t="shared" ca="1" si="628"/>
        <v>15920.794569403593</v>
      </c>
      <c r="DR88" s="90">
        <f t="shared" ca="1" si="628"/>
        <v>4455.6489921197763</v>
      </c>
      <c r="DS88" s="90">
        <f t="shared" ca="1" si="628"/>
        <v>9585.0790513405937</v>
      </c>
      <c r="DT88" s="90">
        <f t="shared" ca="1" si="628"/>
        <v>11845.50585709892</v>
      </c>
      <c r="DU88" s="90">
        <f t="shared" ca="1" si="628"/>
        <v>8204.914607440076</v>
      </c>
      <c r="DV88" s="92">
        <f t="shared" ca="1" si="608"/>
        <v>79680.044902980982</v>
      </c>
      <c r="DW88" s="90">
        <f t="shared" ca="1" si="629"/>
        <v>0</v>
      </c>
      <c r="DX88" s="90">
        <f t="shared" ca="1" si="629"/>
        <v>24419.129964129606</v>
      </c>
      <c r="DY88" s="90">
        <f t="shared" ca="1" si="629"/>
        <v>28798.706900286365</v>
      </c>
      <c r="DZ88" s="90">
        <f t="shared" ca="1" si="629"/>
        <v>26462.208038565015</v>
      </c>
      <c r="EA88" s="90">
        <f t="shared" ca="1" si="629"/>
        <v>0</v>
      </c>
      <c r="EB88" s="92">
        <f t="shared" ca="1" si="609"/>
        <v>215120.90682685602</v>
      </c>
      <c r="EC88" s="90">
        <f t="shared" ca="1" si="630"/>
        <v>0</v>
      </c>
      <c r="ED88" s="90">
        <f t="shared" ca="1" si="631"/>
        <v>15344.820431397866</v>
      </c>
      <c r="EE88" s="90">
        <f t="shared" ca="1" si="631"/>
        <v>8248.3843537046596</v>
      </c>
      <c r="EF88" s="90">
        <f t="shared" ca="1" si="631"/>
        <v>13964.655987497348</v>
      </c>
      <c r="EG88" s="90">
        <f t="shared" ca="1" si="631"/>
        <v>8878.6956745411171</v>
      </c>
      <c r="EH88" s="90">
        <f t="shared" ca="1" si="631"/>
        <v>16214.21535668953</v>
      </c>
      <c r="EI88" s="90">
        <f t="shared" ca="1" si="631"/>
        <v>14605.83474489995</v>
      </c>
      <c r="EJ88" s="90">
        <f t="shared" ca="1" si="631"/>
        <v>13540.825961417664</v>
      </c>
      <c r="EK88" s="90">
        <f t="shared" ca="1" si="631"/>
        <v>7705.0125253973711</v>
      </c>
      <c r="EL88" s="90">
        <f t="shared" ca="1" si="631"/>
        <v>10171.920625912464</v>
      </c>
      <c r="EM88" s="90">
        <f t="shared" ca="1" si="631"/>
        <v>4770.804652538005</v>
      </c>
      <c r="EN88" s="90">
        <f t="shared" ca="1" si="631"/>
        <v>7259.4476261853915</v>
      </c>
      <c r="EO88" s="90">
        <f t="shared" ca="1" si="631"/>
        <v>12964.851823411935</v>
      </c>
      <c r="EP88" s="90">
        <f t="shared" ca="1" si="631"/>
        <v>0</v>
      </c>
      <c r="EQ88" s="90">
        <f t="shared" ca="1" si="631"/>
        <v>0</v>
      </c>
      <c r="ER88" s="90">
        <f t="shared" ca="1" si="631"/>
        <v>0</v>
      </c>
      <c r="ES88" s="90">
        <f t="shared" ca="1" si="631"/>
        <v>5748.8739434911267</v>
      </c>
      <c r="ET88" s="90">
        <f t="shared" ca="1" si="631"/>
        <v>27157.723978798345</v>
      </c>
      <c r="EU88" s="90">
        <f t="shared" ca="1" si="631"/>
        <v>0</v>
      </c>
      <c r="EV88" s="90">
        <f t="shared" ca="1" si="631"/>
        <v>0</v>
      </c>
      <c r="EW88" s="90">
        <f t="shared" ca="1" si="631"/>
        <v>48544.839140973272</v>
      </c>
      <c r="EX88" s="90">
        <f t="shared" ca="1" si="631"/>
        <v>0</v>
      </c>
      <c r="EY88" s="90">
        <f t="shared" ca="1" si="631"/>
        <v>0</v>
      </c>
      <c r="EZ88" s="90">
        <f t="shared" ca="1" si="631"/>
        <v>0</v>
      </c>
      <c r="FA88" s="90">
        <f t="shared" ca="1" si="631"/>
        <v>0</v>
      </c>
      <c r="FB88" s="90">
        <f t="shared" ca="1" si="631"/>
        <v>0</v>
      </c>
      <c r="FC88" s="90">
        <f t="shared" ca="1" si="631"/>
        <v>0</v>
      </c>
      <c r="FD88" s="90">
        <f t="shared" ca="1" si="631"/>
        <v>0</v>
      </c>
      <c r="FE88" s="92">
        <f t="shared" ca="1" si="610"/>
        <v>65063.342721514891</v>
      </c>
      <c r="FF88" s="90">
        <f t="shared" ca="1" si="632"/>
        <v>0</v>
      </c>
      <c r="FG88" s="90">
        <f t="shared" ca="1" si="632"/>
        <v>9367.7303200176757</v>
      </c>
      <c r="FH88" s="90">
        <f t="shared" ca="1" si="632"/>
        <v>0</v>
      </c>
      <c r="FI88" s="90">
        <f t="shared" ca="1" si="632"/>
        <v>0</v>
      </c>
      <c r="FJ88" s="90">
        <f t="shared" ca="1" si="632"/>
        <v>8389.6610290645549</v>
      </c>
      <c r="FK88" s="90">
        <f t="shared" ca="1" si="632"/>
        <v>0</v>
      </c>
      <c r="FL88" s="90">
        <f t="shared" ca="1" si="632"/>
        <v>7868.0240738895573</v>
      </c>
      <c r="FM88" s="90">
        <f t="shared" ca="1" si="632"/>
        <v>10345.799610970798</v>
      </c>
      <c r="FN88" s="90">
        <f t="shared" ca="1" si="632"/>
        <v>0</v>
      </c>
      <c r="FO88" s="90">
        <f t="shared" ca="1" si="632"/>
        <v>11226.061972828609</v>
      </c>
      <c r="FP88" s="90">
        <f t="shared" ca="1" si="632"/>
        <v>0</v>
      </c>
      <c r="FQ88" s="90">
        <f t="shared" ca="1" si="632"/>
        <v>0</v>
      </c>
      <c r="FR88" s="90">
        <f t="shared" ca="1" si="632"/>
        <v>0</v>
      </c>
      <c r="FS88" s="90">
        <f t="shared" ca="1" si="632"/>
        <v>17866.065714743694</v>
      </c>
      <c r="FT88" s="90">
        <f t="shared" ca="1" si="633"/>
        <v>0</v>
      </c>
      <c r="FU88" s="90">
        <f t="shared" ca="1" si="633"/>
        <v>0</v>
      </c>
      <c r="FV88" s="90">
        <f t="shared" ca="1" si="633"/>
        <v>0</v>
      </c>
      <c r="FW88" s="92">
        <f t="shared" ca="1" si="611"/>
        <v>421167.50412098033</v>
      </c>
      <c r="FX88" s="90">
        <f t="shared" ca="1" si="634"/>
        <v>0</v>
      </c>
      <c r="FY88" s="90">
        <f t="shared" ca="1" si="635"/>
        <v>6705.2083613119567</v>
      </c>
      <c r="FZ88" s="90">
        <f t="shared" ca="1" si="635"/>
        <v>12693.16590925829</v>
      </c>
      <c r="GA88" s="90">
        <f t="shared" ca="1" si="635"/>
        <v>0</v>
      </c>
      <c r="GB88" s="90">
        <f t="shared" ca="1" si="635"/>
        <v>11954.180222760378</v>
      </c>
      <c r="GC88" s="90">
        <f t="shared" ca="1" si="635"/>
        <v>0</v>
      </c>
      <c r="GD88" s="90">
        <f t="shared" ca="1" si="635"/>
        <v>11008.713241505695</v>
      </c>
      <c r="GE88" s="90">
        <f t="shared" ca="1" si="635"/>
        <v>28461.816366735842</v>
      </c>
      <c r="GF88" s="90">
        <f t="shared" ca="1" si="635"/>
        <v>1717.0549774510362</v>
      </c>
      <c r="GG88" s="90">
        <f t="shared" ca="1" si="635"/>
        <v>343356.65830737643</v>
      </c>
      <c r="GH88" s="90">
        <f t="shared" ca="1" si="635"/>
        <v>0</v>
      </c>
      <c r="GI88" s="90">
        <f t="shared" ca="1" si="635"/>
        <v>0</v>
      </c>
      <c r="GJ88" s="90">
        <f t="shared" ca="1" si="635"/>
        <v>0</v>
      </c>
      <c r="GK88" s="90">
        <f t="shared" ca="1" si="635"/>
        <v>0</v>
      </c>
      <c r="GL88" s="90">
        <f t="shared" ca="1" si="635"/>
        <v>0</v>
      </c>
      <c r="GM88" s="90">
        <f t="shared" ca="1" si="635"/>
        <v>0</v>
      </c>
      <c r="GN88" s="90">
        <f t="shared" ca="1" si="635"/>
        <v>0</v>
      </c>
      <c r="GO88" s="90">
        <f t="shared" ca="1" si="635"/>
        <v>5270.7067345807109</v>
      </c>
      <c r="GP88" s="90">
        <f t="shared" ca="1" si="635"/>
        <v>0</v>
      </c>
      <c r="GQ88" s="90">
        <f t="shared" ca="1" si="635"/>
        <v>0</v>
      </c>
      <c r="GR88" s="90">
        <f t="shared" ca="1" si="635"/>
        <v>0</v>
      </c>
      <c r="GS88" s="92">
        <f t="shared" ca="1" si="612"/>
        <v>77593.497082280985</v>
      </c>
      <c r="GT88" s="90">
        <f t="shared" ca="1" si="636"/>
        <v>0</v>
      </c>
      <c r="GU88" s="90">
        <f t="shared" ca="1" si="636"/>
        <v>16344.624595483279</v>
      </c>
      <c r="GV88" s="90">
        <f t="shared" ca="1" si="636"/>
        <v>14975.327588148908</v>
      </c>
      <c r="GW88" s="90">
        <f t="shared" ca="1" si="636"/>
        <v>17474.83799836244</v>
      </c>
      <c r="GX88" s="90">
        <f t="shared" ca="1" si="636"/>
        <v>0</v>
      </c>
      <c r="GY88" s="90">
        <f t="shared" ca="1" si="636"/>
        <v>28798.706900286365</v>
      </c>
      <c r="GZ88" s="90">
        <f t="shared" ca="1" si="636"/>
        <v>0</v>
      </c>
      <c r="HA88" s="90">
        <f t="shared" ca="1" si="636"/>
        <v>0</v>
      </c>
      <c r="HB88" s="90">
        <f t="shared" ca="1" si="636"/>
        <v>0</v>
      </c>
      <c r="HC88" s="90">
        <f t="shared" ca="1" si="636"/>
        <v>0</v>
      </c>
      <c r="HD88" s="90">
        <f t="shared" ca="1" si="636"/>
        <v>0</v>
      </c>
      <c r="HE88" s="92">
        <f t="shared" ca="1" si="613"/>
        <v>131648.12656229018</v>
      </c>
      <c r="HF88" s="90">
        <f t="shared" ca="1" si="637"/>
        <v>0</v>
      </c>
      <c r="HG88" s="90">
        <f t="shared" ca="1" si="637"/>
        <v>0</v>
      </c>
      <c r="HH88" s="90">
        <f t="shared" ca="1" si="637"/>
        <v>0</v>
      </c>
      <c r="HI88" s="90">
        <f t="shared" ca="1" si="637"/>
        <v>0</v>
      </c>
      <c r="HJ88" s="90">
        <f t="shared" ca="1" si="637"/>
        <v>0</v>
      </c>
      <c r="HK88" s="90">
        <f t="shared" ca="1" si="637"/>
        <v>0</v>
      </c>
      <c r="HL88" s="90">
        <f t="shared" ca="1" si="637"/>
        <v>0</v>
      </c>
      <c r="HM88" s="90">
        <f t="shared" ca="1" si="637"/>
        <v>0</v>
      </c>
      <c r="HN88" s="90">
        <f t="shared" ca="1" si="637"/>
        <v>19507.048636231706</v>
      </c>
      <c r="HO88" s="90">
        <f t="shared" ca="1" si="637"/>
        <v>112141.07792605848</v>
      </c>
      <c r="HP88" s="90">
        <f t="shared" ca="1" si="637"/>
        <v>0</v>
      </c>
      <c r="HQ88" s="90">
        <f t="shared" ca="1" si="637"/>
        <v>0</v>
      </c>
      <c r="HR88" s="90">
        <f t="shared" ca="1" si="637"/>
        <v>0</v>
      </c>
      <c r="HS88" s="90">
        <f t="shared" ca="1" si="637"/>
        <v>0</v>
      </c>
      <c r="HT88" s="90">
        <f t="shared" ca="1" si="637"/>
        <v>0</v>
      </c>
      <c r="HU88" s="90">
        <f t="shared" ca="1" si="637"/>
        <v>0</v>
      </c>
      <c r="HV88" s="92">
        <f t="shared" ca="1" si="614"/>
        <v>39774.81783209362</v>
      </c>
      <c r="HW88" s="90">
        <f t="shared" ca="1" si="638"/>
        <v>39774.81783209362</v>
      </c>
      <c r="HX88" s="90">
        <f t="shared" ca="1" si="638"/>
        <v>0</v>
      </c>
      <c r="HY88" s="90">
        <f t="shared" ca="1" si="638"/>
        <v>0</v>
      </c>
      <c r="HZ88" s="90">
        <f t="shared" ca="1" si="638"/>
        <v>0</v>
      </c>
      <c r="IA88" s="90">
        <f t="shared" ca="1" si="638"/>
        <v>0</v>
      </c>
      <c r="IB88" s="90">
        <f t="shared" ca="1" si="638"/>
        <v>0</v>
      </c>
      <c r="IC88" s="90">
        <f t="shared" ca="1" si="638"/>
        <v>0</v>
      </c>
      <c r="ID88" s="90">
        <f t="shared" ca="1" si="638"/>
        <v>0</v>
      </c>
      <c r="IE88" s="90">
        <f t="shared" ca="1" si="638"/>
        <v>0</v>
      </c>
      <c r="IF88" s="92">
        <f t="shared" ca="1" si="501"/>
        <v>112825.72642972566</v>
      </c>
      <c r="IG88" s="90">
        <f t="shared" ca="1" si="639"/>
        <v>112825.72642972566</v>
      </c>
      <c r="IH88" s="90">
        <f t="shared" ref="IH88:IV88" ca="1" si="650">$C88*IH$12</f>
        <v>0</v>
      </c>
      <c r="II88" s="90">
        <f t="shared" ca="1" si="650"/>
        <v>0</v>
      </c>
      <c r="IJ88" s="90">
        <f t="shared" ca="1" si="650"/>
        <v>0</v>
      </c>
      <c r="IK88" s="90">
        <f t="shared" ca="1" si="650"/>
        <v>0</v>
      </c>
      <c r="IL88" s="90">
        <f t="shared" ca="1" si="650"/>
        <v>0</v>
      </c>
      <c r="IM88" s="90">
        <f t="shared" ca="1" si="650"/>
        <v>0</v>
      </c>
      <c r="IN88" s="90">
        <f t="shared" ca="1" si="650"/>
        <v>0</v>
      </c>
      <c r="IO88" s="90">
        <f t="shared" ca="1" si="650"/>
        <v>0</v>
      </c>
      <c r="IP88" s="90">
        <f t="shared" ca="1" si="650"/>
        <v>0</v>
      </c>
      <c r="IQ88" s="90">
        <f t="shared" ca="1" si="650"/>
        <v>0</v>
      </c>
      <c r="IR88" s="90">
        <f t="shared" ca="1" si="650"/>
        <v>0</v>
      </c>
      <c r="IS88" s="90">
        <f t="shared" ca="1" si="650"/>
        <v>0</v>
      </c>
      <c r="IT88" s="90">
        <f t="shared" ca="1" si="650"/>
        <v>0</v>
      </c>
      <c r="IU88" s="90">
        <f t="shared" ca="1" si="650"/>
        <v>0</v>
      </c>
      <c r="IV88" s="90">
        <f t="shared" ca="1" si="650"/>
        <v>0</v>
      </c>
      <c r="IW88" s="90">
        <f ca="1">$C88*IW$12</f>
        <v>0</v>
      </c>
      <c r="IX88" s="90">
        <f ca="1">$C88*IX$12</f>
        <v>0</v>
      </c>
      <c r="IY88" s="92">
        <f t="shared" ca="1" si="503"/>
        <v>216207.65048347061</v>
      </c>
      <c r="IZ88" s="90">
        <f t="shared" ca="1" si="640"/>
        <v>216207.65048347061</v>
      </c>
      <c r="JA88" s="90">
        <f t="shared" ca="1" si="641"/>
        <v>0</v>
      </c>
      <c r="JB88" s="90">
        <f t="shared" ca="1" si="641"/>
        <v>0</v>
      </c>
      <c r="JC88" s="90">
        <f t="shared" ca="1" si="641"/>
        <v>0</v>
      </c>
      <c r="JD88" s="90">
        <f t="shared" ca="1" si="641"/>
        <v>0</v>
      </c>
      <c r="JE88" s="90">
        <f t="shared" ca="1" si="641"/>
        <v>0</v>
      </c>
      <c r="JF88" s="90">
        <f t="shared" ca="1" si="641"/>
        <v>0</v>
      </c>
      <c r="JG88" s="90">
        <f t="shared" ca="1" si="641"/>
        <v>0</v>
      </c>
      <c r="JH88" s="90">
        <f t="shared" ca="1" si="641"/>
        <v>0</v>
      </c>
      <c r="JI88" s="90">
        <f t="shared" ca="1" si="641"/>
        <v>0</v>
      </c>
      <c r="JJ88" s="90">
        <f t="shared" ca="1" si="641"/>
        <v>0</v>
      </c>
      <c r="JK88" s="90">
        <f t="shared" ca="1" si="641"/>
        <v>0</v>
      </c>
      <c r="JL88" s="90">
        <f t="shared" ca="1" si="641"/>
        <v>0</v>
      </c>
      <c r="JM88" s="90">
        <f t="shared" ca="1" si="641"/>
        <v>0</v>
      </c>
      <c r="JN88" s="90">
        <f t="shared" ca="1" si="641"/>
        <v>0</v>
      </c>
      <c r="JO88" s="90">
        <f t="shared" ca="1" si="641"/>
        <v>0</v>
      </c>
      <c r="JP88" s="90">
        <f t="shared" ca="1" si="641"/>
        <v>0</v>
      </c>
      <c r="JQ88" s="90">
        <f t="shared" ca="1" si="641"/>
        <v>0</v>
      </c>
      <c r="JR88" s="90">
        <f t="shared" ca="1" si="641"/>
        <v>0</v>
      </c>
      <c r="JS88" s="90">
        <f t="shared" ca="1" si="641"/>
        <v>0</v>
      </c>
      <c r="JT88" s="92">
        <f t="shared" ca="1" si="505"/>
        <v>155186.99416456197</v>
      </c>
      <c r="JU88" s="90">
        <f t="shared" ref="JU88:LJ88" ca="1" si="651">$C88*JU$12</f>
        <v>96361.560032014779</v>
      </c>
      <c r="JV88" s="90">
        <f t="shared" ca="1" si="651"/>
        <v>0</v>
      </c>
      <c r="JW88" s="90">
        <f t="shared" ca="1" si="651"/>
        <v>0</v>
      </c>
      <c r="JX88" s="90">
        <f t="shared" ca="1" si="651"/>
        <v>0</v>
      </c>
      <c r="JY88" s="90">
        <f t="shared" ca="1" si="651"/>
        <v>0</v>
      </c>
      <c r="JZ88" s="90">
        <f t="shared" ca="1" si="651"/>
        <v>0</v>
      </c>
      <c r="KA88" s="90">
        <f t="shared" ca="1" si="651"/>
        <v>0</v>
      </c>
      <c r="KB88" s="90">
        <f t="shared" ca="1" si="651"/>
        <v>0</v>
      </c>
      <c r="KC88" s="90">
        <f t="shared" ca="1" si="651"/>
        <v>0</v>
      </c>
      <c r="KD88" s="90">
        <f t="shared" ca="1" si="651"/>
        <v>0</v>
      </c>
      <c r="KE88" s="90">
        <f t="shared" ca="1" si="651"/>
        <v>0</v>
      </c>
      <c r="KF88" s="90">
        <f t="shared" ca="1" si="651"/>
        <v>0</v>
      </c>
      <c r="KG88" s="90">
        <f t="shared" ca="1" si="651"/>
        <v>0</v>
      </c>
      <c r="KH88" s="90">
        <f t="shared" ca="1" si="651"/>
        <v>0</v>
      </c>
      <c r="KI88" s="90">
        <f t="shared" ca="1" si="651"/>
        <v>0</v>
      </c>
      <c r="KJ88" s="90">
        <f t="shared" ca="1" si="651"/>
        <v>0</v>
      </c>
      <c r="KK88" s="90">
        <f t="shared" ca="1" si="651"/>
        <v>0</v>
      </c>
      <c r="KL88" s="90">
        <f t="shared" ca="1" si="651"/>
        <v>0</v>
      </c>
      <c r="KM88" s="90">
        <f t="shared" ca="1" si="651"/>
        <v>18246.425994558791</v>
      </c>
      <c r="KN88" s="90">
        <f t="shared" ca="1" si="651"/>
        <v>0</v>
      </c>
      <c r="KO88" s="90">
        <f t="shared" ca="1" si="651"/>
        <v>0</v>
      </c>
      <c r="KP88" s="90">
        <f t="shared" ca="1" si="651"/>
        <v>0</v>
      </c>
      <c r="KQ88" s="90">
        <f t="shared" ca="1" si="651"/>
        <v>0</v>
      </c>
      <c r="KR88" s="90">
        <f t="shared" ca="1" si="651"/>
        <v>0</v>
      </c>
      <c r="KS88" s="90">
        <f t="shared" ca="1" si="651"/>
        <v>0</v>
      </c>
      <c r="KT88" s="90">
        <f t="shared" ca="1" si="651"/>
        <v>0</v>
      </c>
      <c r="KU88" s="90">
        <f t="shared" ca="1" si="651"/>
        <v>0</v>
      </c>
      <c r="KV88" s="90">
        <f t="shared" ca="1" si="651"/>
        <v>0</v>
      </c>
      <c r="KW88" s="90">
        <f t="shared" ca="1" si="651"/>
        <v>0</v>
      </c>
      <c r="KX88" s="90">
        <f t="shared" ca="1" si="651"/>
        <v>0</v>
      </c>
      <c r="KY88" s="90">
        <f t="shared" ca="1" si="651"/>
        <v>0</v>
      </c>
      <c r="KZ88" s="90">
        <f t="shared" ca="1" si="651"/>
        <v>0</v>
      </c>
      <c r="LA88" s="90">
        <f t="shared" ca="1" si="651"/>
        <v>0</v>
      </c>
      <c r="LB88" s="90">
        <f t="shared" ca="1" si="651"/>
        <v>13703.83750990985</v>
      </c>
      <c r="LC88" s="90">
        <f t="shared" ca="1" si="651"/>
        <v>0</v>
      </c>
      <c r="LD88" s="90">
        <f t="shared" ca="1" si="651"/>
        <v>0</v>
      </c>
      <c r="LE88" s="90">
        <f t="shared" ca="1" si="651"/>
        <v>0</v>
      </c>
      <c r="LF88" s="90">
        <f t="shared" ca="1" si="651"/>
        <v>0</v>
      </c>
      <c r="LG88" s="90">
        <f t="shared" ca="1" si="651"/>
        <v>26875.170628078558</v>
      </c>
      <c r="LH88" s="90">
        <f t="shared" ca="1" si="651"/>
        <v>0</v>
      </c>
      <c r="LI88" s="90">
        <f t="shared" ca="1" si="651"/>
        <v>0</v>
      </c>
      <c r="LJ88" s="90">
        <f t="shared" ca="1" si="651"/>
        <v>0</v>
      </c>
      <c r="LK88" s="90">
        <f t="shared" ca="1" si="643"/>
        <v>0</v>
      </c>
      <c r="LL88" s="90">
        <f t="shared" ca="1" si="643"/>
        <v>0</v>
      </c>
      <c r="LM88" s="92">
        <f t="shared" ca="1" si="615"/>
        <v>145971.40795647033</v>
      </c>
      <c r="LN88" s="90">
        <f t="shared" ca="1" si="644"/>
        <v>145971.40795647033</v>
      </c>
      <c r="LO88" s="90">
        <f t="shared" ca="1" si="644"/>
        <v>0</v>
      </c>
      <c r="LP88" s="90">
        <f t="shared" ca="1" si="644"/>
        <v>0</v>
      </c>
      <c r="LQ88" s="90">
        <f t="shared" ca="1" si="644"/>
        <v>0</v>
      </c>
      <c r="LR88" s="90">
        <f t="shared" ca="1" si="644"/>
        <v>0</v>
      </c>
      <c r="LS88" s="92">
        <f t="shared" ca="1" si="616"/>
        <v>51892.009603346181</v>
      </c>
      <c r="LT88" s="90">
        <f t="shared" ca="1" si="645"/>
        <v>51892.009603346181</v>
      </c>
      <c r="LU88" s="90">
        <f t="shared" ca="1" si="645"/>
        <v>0</v>
      </c>
      <c r="LV88" s="90">
        <f t="shared" ca="1" si="645"/>
        <v>0</v>
      </c>
      <c r="LW88" s="90">
        <f t="shared" ca="1" si="645"/>
        <v>0</v>
      </c>
      <c r="LX88" s="90">
        <f t="shared" ca="1" si="645"/>
        <v>0</v>
      </c>
      <c r="LY88" s="90">
        <f t="shared" ca="1" si="645"/>
        <v>0</v>
      </c>
      <c r="LZ88" s="90">
        <f t="shared" ca="1" si="645"/>
        <v>0</v>
      </c>
      <c r="MA88" s="90">
        <f t="shared" ca="1" si="645"/>
        <v>0</v>
      </c>
      <c r="MB88" s="90">
        <f t="shared" ca="1" si="645"/>
        <v>0</v>
      </c>
      <c r="MC88" s="90">
        <f t="shared" ca="1" si="645"/>
        <v>0</v>
      </c>
      <c r="MD88" s="90">
        <f t="shared" ca="1" si="645"/>
        <v>0</v>
      </c>
      <c r="ME88" s="90">
        <f t="shared" ca="1" si="645"/>
        <v>0</v>
      </c>
      <c r="MF88" s="90">
        <f t="shared" ca="1" si="645"/>
        <v>0</v>
      </c>
      <c r="MG88" s="92">
        <f t="shared" ca="1" si="617"/>
        <v>58716.759766885742</v>
      </c>
      <c r="MH88" s="90">
        <f t="shared" ca="1" si="646"/>
        <v>58716.759766885742</v>
      </c>
      <c r="MI88" s="90">
        <f t="shared" ca="1" si="647"/>
        <v>0</v>
      </c>
      <c r="MJ88" s="90">
        <f t="shared" ca="1" si="647"/>
        <v>0</v>
      </c>
      <c r="MK88" s="90">
        <f t="shared" ca="1" si="647"/>
        <v>0</v>
      </c>
      <c r="ML88" s="90">
        <f t="shared" ca="1" si="647"/>
        <v>0</v>
      </c>
      <c r="MM88" s="90">
        <f t="shared" ca="1" si="647"/>
        <v>0</v>
      </c>
      <c r="MN88" s="90">
        <f t="shared" ca="1" si="647"/>
        <v>0</v>
      </c>
      <c r="MO88" s="90">
        <f t="shared" ca="1" si="647"/>
        <v>0</v>
      </c>
      <c r="MP88" s="90">
        <f t="shared" ca="1" si="647"/>
        <v>0</v>
      </c>
      <c r="MQ88" s="90">
        <f t="shared" ca="1" si="647"/>
        <v>0</v>
      </c>
      <c r="MR88" s="90">
        <f t="shared" ca="1" si="647"/>
        <v>0</v>
      </c>
      <c r="MS88" s="90">
        <f t="shared" ca="1" si="647"/>
        <v>0</v>
      </c>
      <c r="MT88" s="90">
        <f t="shared" ca="1" si="647"/>
        <v>0</v>
      </c>
      <c r="MU88" s="90">
        <f t="shared" ca="1" si="647"/>
        <v>0</v>
      </c>
      <c r="MV88" s="90">
        <f t="shared" ca="1" si="647"/>
        <v>0</v>
      </c>
      <c r="MW88" s="90">
        <f t="shared" ca="1" si="647"/>
        <v>0</v>
      </c>
      <c r="MX88" s="90">
        <f t="shared" ca="1" si="647"/>
        <v>0</v>
      </c>
      <c r="MY88" s="90">
        <f t="shared" ca="1" si="647"/>
        <v>0</v>
      </c>
      <c r="MZ88" s="90">
        <f t="shared" ca="1" si="647"/>
        <v>0</v>
      </c>
      <c r="NA88" s="90">
        <f t="shared" ca="1" si="647"/>
        <v>0</v>
      </c>
      <c r="NB88" s="90">
        <f t="shared" ca="1" si="647"/>
        <v>0</v>
      </c>
      <c r="NC88" s="92">
        <f t="shared" ca="1" si="618"/>
        <v>0</v>
      </c>
      <c r="ND88" s="90">
        <f t="shared" ca="1" si="648"/>
        <v>0</v>
      </c>
      <c r="NE88" s="90">
        <f t="shared" ca="1" si="648"/>
        <v>0</v>
      </c>
      <c r="NF88" s="90">
        <f t="shared" ca="1" si="648"/>
        <v>0</v>
      </c>
      <c r="NG88" s="90">
        <f t="shared" ca="1" si="648"/>
        <v>0</v>
      </c>
      <c r="NH88" s="90">
        <f t="shared" ca="1" si="648"/>
        <v>0</v>
      </c>
      <c r="NI88" s="90">
        <f t="shared" ca="1" si="648"/>
        <v>0</v>
      </c>
      <c r="NJ88" s="93">
        <f t="shared" ca="1" si="511"/>
        <v>2508541.2500000009</v>
      </c>
      <c r="NK88" s="94">
        <f t="shared" ca="1" si="455"/>
        <v>0</v>
      </c>
    </row>
    <row r="89" spans="1:375" x14ac:dyDescent="0.25">
      <c r="A89" s="208">
        <v>90730</v>
      </c>
      <c r="B89" s="210" t="s">
        <v>92</v>
      </c>
      <c r="C89" s="90">
        <f ca="1">IFERROR(HLOOKUP($A89,Náklady_2018!$D$1:$MN$27,24,FALSE),0)</f>
        <v>476479.21</v>
      </c>
      <c r="D89" s="19">
        <v>30</v>
      </c>
      <c r="E89" s="19">
        <f ca="1">C89/100*D89</f>
        <v>142943.76300000001</v>
      </c>
      <c r="F89" s="91" t="str">
        <f>F12</f>
        <v>FTE(k)</v>
      </c>
      <c r="G89" s="92">
        <f t="shared" ca="1" si="606"/>
        <v>14746.991400990335</v>
      </c>
      <c r="H89" s="90">
        <f ca="1">$E89*H$12</f>
        <v>0</v>
      </c>
      <c r="I89" s="90">
        <f t="shared" ref="I89:BT89" ca="1" si="652">$E89*I$12</f>
        <v>0</v>
      </c>
      <c r="J89" s="90">
        <f t="shared" ca="1" si="652"/>
        <v>796.98404018957592</v>
      </c>
      <c r="K89" s="90">
        <f t="shared" ca="1" si="652"/>
        <v>0</v>
      </c>
      <c r="L89" s="90">
        <f t="shared" ca="1" si="652"/>
        <v>0</v>
      </c>
      <c r="M89" s="90">
        <f t="shared" ca="1" si="652"/>
        <v>0</v>
      </c>
      <c r="N89" s="90">
        <f t="shared" ca="1" si="652"/>
        <v>1248.4225524647904</v>
      </c>
      <c r="O89" s="90">
        <f t="shared" ca="1" si="652"/>
        <v>0</v>
      </c>
      <c r="P89" s="90">
        <f t="shared" ca="1" si="652"/>
        <v>0</v>
      </c>
      <c r="Q89" s="90">
        <f t="shared" ca="1" si="652"/>
        <v>0</v>
      </c>
      <c r="R89" s="90">
        <f t="shared" ca="1" si="652"/>
        <v>0</v>
      </c>
      <c r="S89" s="90">
        <f t="shared" ca="1" si="652"/>
        <v>1045.3061848018681</v>
      </c>
      <c r="T89" s="90">
        <f t="shared" ca="1" si="652"/>
        <v>0</v>
      </c>
      <c r="U89" s="90">
        <f t="shared" ca="1" si="652"/>
        <v>0</v>
      </c>
      <c r="V89" s="90">
        <f t="shared" ca="1" si="652"/>
        <v>586.4365859048396</v>
      </c>
      <c r="W89" s="90">
        <f t="shared" ca="1" si="652"/>
        <v>1176.5887151205861</v>
      </c>
      <c r="X89" s="90">
        <f t="shared" ca="1" si="652"/>
        <v>0</v>
      </c>
      <c r="Y89" s="90">
        <f t="shared" ca="1" si="652"/>
        <v>0</v>
      </c>
      <c r="Z89" s="90">
        <f t="shared" ca="1" si="652"/>
        <v>0</v>
      </c>
      <c r="AA89" s="90">
        <f t="shared" ca="1" si="652"/>
        <v>1067.5994446673108</v>
      </c>
      <c r="AB89" s="90">
        <f t="shared" ca="1" si="652"/>
        <v>0</v>
      </c>
      <c r="AC89" s="90">
        <f t="shared" ca="1" si="652"/>
        <v>0</v>
      </c>
      <c r="AD89" s="90">
        <f t="shared" ca="1" si="652"/>
        <v>7213.1080809076775</v>
      </c>
      <c r="AE89" s="90">
        <f t="shared" ca="1" si="652"/>
        <v>0</v>
      </c>
      <c r="AF89" s="90">
        <f t="shared" ca="1" si="652"/>
        <v>0</v>
      </c>
      <c r="AG89" s="90">
        <f t="shared" ca="1" si="652"/>
        <v>0</v>
      </c>
      <c r="AH89" s="90">
        <f t="shared" ca="1" si="652"/>
        <v>0</v>
      </c>
      <c r="AI89" s="90">
        <f t="shared" ca="1" si="652"/>
        <v>0</v>
      </c>
      <c r="AJ89" s="90">
        <f t="shared" ca="1" si="652"/>
        <v>0</v>
      </c>
      <c r="AK89" s="90">
        <f t="shared" ca="1" si="652"/>
        <v>0</v>
      </c>
      <c r="AL89" s="90">
        <f t="shared" ca="1" si="652"/>
        <v>0</v>
      </c>
      <c r="AM89" s="90">
        <f t="shared" ca="1" si="652"/>
        <v>0</v>
      </c>
      <c r="AN89" s="90">
        <f t="shared" ca="1" si="652"/>
        <v>0</v>
      </c>
      <c r="AO89" s="90">
        <f t="shared" ca="1" si="652"/>
        <v>0</v>
      </c>
      <c r="AP89" s="90">
        <f t="shared" ca="1" si="652"/>
        <v>0</v>
      </c>
      <c r="AQ89" s="90">
        <f t="shared" ca="1" si="652"/>
        <v>0</v>
      </c>
      <c r="AR89" s="90">
        <f t="shared" ca="1" si="652"/>
        <v>0</v>
      </c>
      <c r="AS89" s="90">
        <f t="shared" ca="1" si="652"/>
        <v>0</v>
      </c>
      <c r="AT89" s="90">
        <f t="shared" ca="1" si="652"/>
        <v>944.36725818889158</v>
      </c>
      <c r="AU89" s="90">
        <f t="shared" ca="1" si="652"/>
        <v>0</v>
      </c>
      <c r="AV89" s="90">
        <f t="shared" ca="1" si="652"/>
        <v>0</v>
      </c>
      <c r="AW89" s="90">
        <f t="shared" ca="1" si="652"/>
        <v>0</v>
      </c>
      <c r="AX89" s="90">
        <f t="shared" ca="1" si="652"/>
        <v>668.1785387447959</v>
      </c>
      <c r="AY89" s="90">
        <f t="shared" ca="1" si="652"/>
        <v>0</v>
      </c>
      <c r="AZ89" s="90">
        <f t="shared" ca="1" si="652"/>
        <v>0</v>
      </c>
      <c r="BA89" s="90">
        <f t="shared" ca="1" si="652"/>
        <v>0</v>
      </c>
      <c r="BB89" s="90">
        <f t="shared" ca="1" si="652"/>
        <v>0</v>
      </c>
      <c r="BC89" s="90">
        <f t="shared" ca="1" si="652"/>
        <v>0</v>
      </c>
      <c r="BD89" s="92">
        <f t="shared" ca="1" si="607"/>
        <v>13412.492095156198</v>
      </c>
      <c r="BE89" s="90">
        <f t="shared" ca="1" si="652"/>
        <v>0</v>
      </c>
      <c r="BF89" s="90">
        <f t="shared" ca="1" si="652"/>
        <v>1397.6635421195595</v>
      </c>
      <c r="BG89" s="90">
        <f t="shared" ca="1" si="652"/>
        <v>0</v>
      </c>
      <c r="BH89" s="90">
        <f t="shared" ca="1" si="652"/>
        <v>0</v>
      </c>
      <c r="BI89" s="90">
        <f t="shared" ca="1" si="652"/>
        <v>857.67124760105889</v>
      </c>
      <c r="BJ89" s="90">
        <f t="shared" ca="1" si="652"/>
        <v>0</v>
      </c>
      <c r="BK89" s="90">
        <f t="shared" ca="1" si="652"/>
        <v>0</v>
      </c>
      <c r="BL89" s="90">
        <f t="shared" ca="1" si="652"/>
        <v>0</v>
      </c>
      <c r="BM89" s="90">
        <f t="shared" ca="1" si="652"/>
        <v>0</v>
      </c>
      <c r="BN89" s="90">
        <f t="shared" ca="1" si="652"/>
        <v>1080.6038462554857</v>
      </c>
      <c r="BO89" s="90">
        <f t="shared" ca="1" si="652"/>
        <v>0</v>
      </c>
      <c r="BP89" s="90">
        <f t="shared" ca="1" si="652"/>
        <v>0</v>
      </c>
      <c r="BQ89" s="90">
        <f t="shared" ca="1" si="652"/>
        <v>0</v>
      </c>
      <c r="BR89" s="90">
        <f t="shared" ca="1" si="652"/>
        <v>691.71031304720771</v>
      </c>
      <c r="BS89" s="90">
        <f t="shared" ca="1" si="652"/>
        <v>0</v>
      </c>
      <c r="BT89" s="90">
        <f t="shared" ca="1" si="652"/>
        <v>0</v>
      </c>
      <c r="BU89" s="90">
        <f t="shared" ref="BU89:CF89" ca="1" si="653">$E89*BU$12</f>
        <v>0</v>
      </c>
      <c r="BV89" s="90">
        <f t="shared" ca="1" si="653"/>
        <v>557.33149663606707</v>
      </c>
      <c r="BW89" s="90">
        <f t="shared" ca="1" si="653"/>
        <v>0</v>
      </c>
      <c r="BX89" s="90">
        <f t="shared" ca="1" si="653"/>
        <v>0</v>
      </c>
      <c r="BY89" s="90">
        <f t="shared" ca="1" si="653"/>
        <v>8355.6376490116145</v>
      </c>
      <c r="BZ89" s="90">
        <f t="shared" ca="1" si="653"/>
        <v>0</v>
      </c>
      <c r="CA89" s="90">
        <f t="shared" ca="1" si="653"/>
        <v>0</v>
      </c>
      <c r="CB89" s="90">
        <f t="shared" ca="1" si="653"/>
        <v>0</v>
      </c>
      <c r="CC89" s="90">
        <f t="shared" ca="1" si="653"/>
        <v>471.87400048520351</v>
      </c>
      <c r="CD89" s="90">
        <f t="shared" ca="1" si="653"/>
        <v>0</v>
      </c>
      <c r="CE89" s="90">
        <f t="shared" ca="1" si="653"/>
        <v>0</v>
      </c>
      <c r="CF89" s="90">
        <f t="shared" ca="1" si="653"/>
        <v>0</v>
      </c>
      <c r="CG89" s="92">
        <f t="shared" ca="1" si="490"/>
        <v>4363.2863614419211</v>
      </c>
      <c r="CH89" s="90">
        <f t="shared" ref="CH89:CX89" ca="1" si="654">$E89*CH$12</f>
        <v>0</v>
      </c>
      <c r="CI89" s="90">
        <f t="shared" ca="1" si="654"/>
        <v>306.53232314983688</v>
      </c>
      <c r="CJ89" s="90">
        <f t="shared" ca="1" si="654"/>
        <v>457.63108446005953</v>
      </c>
      <c r="CK89" s="90">
        <f t="shared" ca="1" si="654"/>
        <v>386.41650433433983</v>
      </c>
      <c r="CL89" s="90">
        <f t="shared" ca="1" si="654"/>
        <v>419.23713691401935</v>
      </c>
      <c r="CM89" s="90">
        <f t="shared" ca="1" si="654"/>
        <v>321.39449639346543</v>
      </c>
      <c r="CN89" s="90">
        <f t="shared" ca="1" si="654"/>
        <v>125.70921535235735</v>
      </c>
      <c r="CO89" s="90">
        <f t="shared" ca="1" si="654"/>
        <v>687.99476973630055</v>
      </c>
      <c r="CP89" s="90">
        <f t="shared" ca="1" si="654"/>
        <v>275.56946222561101</v>
      </c>
      <c r="CQ89" s="90">
        <f t="shared" ca="1" si="654"/>
        <v>271.23466169621935</v>
      </c>
      <c r="CR89" s="90">
        <f t="shared" ca="1" si="654"/>
        <v>214.26299759564358</v>
      </c>
      <c r="CS89" s="90">
        <f t="shared" ca="1" si="654"/>
        <v>238.41402911653981</v>
      </c>
      <c r="CT89" s="90">
        <f t="shared" ca="1" si="654"/>
        <v>658.88968046752825</v>
      </c>
      <c r="CU89" s="90">
        <f t="shared" ca="1" si="654"/>
        <v>0</v>
      </c>
      <c r="CV89" s="90">
        <f t="shared" ca="1" si="654"/>
        <v>0</v>
      </c>
      <c r="CW89" s="90">
        <f t="shared" ca="1" si="654"/>
        <v>0</v>
      </c>
      <c r="CX89" s="90">
        <f t="shared" ca="1" si="654"/>
        <v>0</v>
      </c>
      <c r="CY89" s="92">
        <f t="shared" ca="1" si="492"/>
        <v>9513.0293903591828</v>
      </c>
      <c r="CZ89" s="90">
        <f t="shared" ref="CZ89:DU89" ca="1" si="655">$E89*CZ$12</f>
        <v>0</v>
      </c>
      <c r="DA89" s="90">
        <f t="shared" ca="1" si="655"/>
        <v>1591.4910515052138</v>
      </c>
      <c r="DB89" s="90">
        <f t="shared" ca="1" si="655"/>
        <v>743.1086621814228</v>
      </c>
      <c r="DC89" s="90">
        <f t="shared" ca="1" si="655"/>
        <v>1145.6258541963603</v>
      </c>
      <c r="DD89" s="90">
        <f t="shared" ca="1" si="655"/>
        <v>0</v>
      </c>
      <c r="DE89" s="90">
        <f t="shared" ca="1" si="655"/>
        <v>0</v>
      </c>
      <c r="DF89" s="90">
        <f t="shared" ca="1" si="655"/>
        <v>0</v>
      </c>
      <c r="DG89" s="90">
        <f t="shared" ca="1" si="655"/>
        <v>0</v>
      </c>
      <c r="DH89" s="90">
        <f t="shared" ca="1" si="655"/>
        <v>466.30068551884278</v>
      </c>
      <c r="DI89" s="90">
        <f t="shared" ca="1" si="655"/>
        <v>1832.3821094956916</v>
      </c>
      <c r="DJ89" s="90">
        <f t="shared" ca="1" si="655"/>
        <v>0</v>
      </c>
      <c r="DK89" s="90">
        <f t="shared" ca="1" si="655"/>
        <v>0</v>
      </c>
      <c r="DL89" s="90">
        <f t="shared" ca="1" si="655"/>
        <v>0</v>
      </c>
      <c r="DM89" s="90">
        <f t="shared" ca="1" si="655"/>
        <v>0</v>
      </c>
      <c r="DN89" s="90">
        <f t="shared" ca="1" si="655"/>
        <v>884.29930799589306</v>
      </c>
      <c r="DO89" s="90">
        <f t="shared" ca="1" si="655"/>
        <v>0</v>
      </c>
      <c r="DP89" s="90">
        <f t="shared" ca="1" si="655"/>
        <v>0</v>
      </c>
      <c r="DQ89" s="90">
        <f t="shared" ca="1" si="655"/>
        <v>907.21182507982041</v>
      </c>
      <c r="DR89" s="90">
        <f t="shared" ca="1" si="655"/>
        <v>253.89545957865278</v>
      </c>
      <c r="DS89" s="90">
        <f t="shared" ca="1" si="655"/>
        <v>546.18486670334573</v>
      </c>
      <c r="DT89" s="90">
        <f t="shared" ca="1" si="655"/>
        <v>674.99036814812575</v>
      </c>
      <c r="DU89" s="90">
        <f t="shared" ca="1" si="655"/>
        <v>467.53919995581185</v>
      </c>
      <c r="DV89" s="92">
        <f t="shared" ca="1" si="608"/>
        <v>4540.3939259284934</v>
      </c>
      <c r="DW89" s="90">
        <f t="shared" ref="DW89:EA89" ca="1" si="656">$E89*DW$12</f>
        <v>0</v>
      </c>
      <c r="DX89" s="90">
        <f t="shared" ca="1" si="656"/>
        <v>1391.4709699347143</v>
      </c>
      <c r="DY89" s="90">
        <f t="shared" ca="1" si="656"/>
        <v>1641.0316289839755</v>
      </c>
      <c r="DZ89" s="90">
        <f t="shared" ca="1" si="656"/>
        <v>1507.8913270098037</v>
      </c>
      <c r="EA89" s="90">
        <f t="shared" ca="1" si="656"/>
        <v>0</v>
      </c>
      <c r="EB89" s="92">
        <f t="shared" ca="1" si="609"/>
        <v>12258.196639901054</v>
      </c>
      <c r="EC89" s="90">
        <f t="shared" ref="EC89:FD89" ca="1" si="657">$E89*EC$12</f>
        <v>0</v>
      </c>
      <c r="ED89" s="90">
        <f t="shared" ca="1" si="657"/>
        <v>874.39119250014085</v>
      </c>
      <c r="EE89" s="90">
        <f t="shared" ca="1" si="657"/>
        <v>470.01622882974993</v>
      </c>
      <c r="EF89" s="90">
        <f t="shared" ca="1" si="657"/>
        <v>795.74552575260691</v>
      </c>
      <c r="EG89" s="90">
        <f t="shared" ca="1" si="657"/>
        <v>505.93314750185203</v>
      </c>
      <c r="EH89" s="90">
        <f t="shared" ca="1" si="657"/>
        <v>923.93176997890237</v>
      </c>
      <c r="EI89" s="90">
        <f t="shared" ca="1" si="657"/>
        <v>832.28170164319351</v>
      </c>
      <c r="EJ89" s="90">
        <f t="shared" ca="1" si="657"/>
        <v>771.59449423171066</v>
      </c>
      <c r="EK89" s="90">
        <f t="shared" ca="1" si="657"/>
        <v>439.053367905524</v>
      </c>
      <c r="EL89" s="90">
        <f t="shared" ca="1" si="657"/>
        <v>579.62475650150975</v>
      </c>
      <c r="EM89" s="90">
        <f t="shared" ca="1" si="657"/>
        <v>271.85391891470385</v>
      </c>
      <c r="EN89" s="90">
        <f t="shared" ca="1" si="657"/>
        <v>413.66382194765868</v>
      </c>
      <c r="EO89" s="90">
        <f t="shared" ca="1" si="657"/>
        <v>738.77386165203109</v>
      </c>
      <c r="EP89" s="90">
        <f t="shared" ca="1" si="657"/>
        <v>0</v>
      </c>
      <c r="EQ89" s="90">
        <f t="shared" ca="1" si="657"/>
        <v>0</v>
      </c>
      <c r="ER89" s="90">
        <f t="shared" ca="1" si="657"/>
        <v>0</v>
      </c>
      <c r="ES89" s="90">
        <f t="shared" ca="1" si="657"/>
        <v>327.58706857831055</v>
      </c>
      <c r="ET89" s="90">
        <f t="shared" ca="1" si="657"/>
        <v>1547.5237889928128</v>
      </c>
      <c r="EU89" s="90">
        <f t="shared" ca="1" si="657"/>
        <v>0</v>
      </c>
      <c r="EV89" s="90">
        <f t="shared" ca="1" si="657"/>
        <v>0</v>
      </c>
      <c r="EW89" s="90">
        <f t="shared" ca="1" si="657"/>
        <v>2766.2219949703463</v>
      </c>
      <c r="EX89" s="90">
        <f t="shared" ca="1" si="657"/>
        <v>0</v>
      </c>
      <c r="EY89" s="90">
        <f t="shared" ca="1" si="657"/>
        <v>0</v>
      </c>
      <c r="EZ89" s="90">
        <f t="shared" ca="1" si="657"/>
        <v>0</v>
      </c>
      <c r="FA89" s="90">
        <f t="shared" ca="1" si="657"/>
        <v>0</v>
      </c>
      <c r="FB89" s="90">
        <f t="shared" ca="1" si="657"/>
        <v>0</v>
      </c>
      <c r="FC89" s="90">
        <f t="shared" ca="1" si="657"/>
        <v>0</v>
      </c>
      <c r="FD89" s="90">
        <f t="shared" ca="1" si="657"/>
        <v>0</v>
      </c>
      <c r="FE89" s="92">
        <f t="shared" ca="1" si="610"/>
        <v>3707.4929670668153</v>
      </c>
      <c r="FF89" s="90">
        <f t="shared" ref="FF89:FV89" ca="1" si="658">$E89*FF$12</f>
        <v>0</v>
      </c>
      <c r="FG89" s="90">
        <f t="shared" ca="1" si="658"/>
        <v>533.79972233365538</v>
      </c>
      <c r="FH89" s="90">
        <f t="shared" ca="1" si="658"/>
        <v>0</v>
      </c>
      <c r="FI89" s="90">
        <f t="shared" ca="1" si="658"/>
        <v>0</v>
      </c>
      <c r="FJ89" s="90">
        <f t="shared" ca="1" si="658"/>
        <v>478.06657267004869</v>
      </c>
      <c r="FK89" s="90">
        <f t="shared" ca="1" si="658"/>
        <v>0</v>
      </c>
      <c r="FL89" s="90">
        <f t="shared" ca="1" si="658"/>
        <v>448.34222618279176</v>
      </c>
      <c r="FM89" s="90">
        <f t="shared" ca="1" si="658"/>
        <v>589.53287199726208</v>
      </c>
      <c r="FN89" s="90">
        <f t="shared" ca="1" si="658"/>
        <v>0</v>
      </c>
      <c r="FO89" s="90">
        <f t="shared" ca="1" si="658"/>
        <v>639.69270669450816</v>
      </c>
      <c r="FP89" s="90">
        <f t="shared" ca="1" si="658"/>
        <v>0</v>
      </c>
      <c r="FQ89" s="90">
        <f t="shared" ca="1" si="658"/>
        <v>0</v>
      </c>
      <c r="FR89" s="90">
        <f t="shared" ca="1" si="658"/>
        <v>0</v>
      </c>
      <c r="FS89" s="90">
        <f t="shared" ca="1" si="658"/>
        <v>1018.0588671885494</v>
      </c>
      <c r="FT89" s="90">
        <f t="shared" ca="1" si="658"/>
        <v>0</v>
      </c>
      <c r="FU89" s="90">
        <f t="shared" ca="1" si="658"/>
        <v>0</v>
      </c>
      <c r="FV89" s="90">
        <f t="shared" ca="1" si="658"/>
        <v>0</v>
      </c>
      <c r="FW89" s="92">
        <f t="shared" ca="1" si="611"/>
        <v>23999.313502367531</v>
      </c>
      <c r="FX89" s="90">
        <f t="shared" ref="FX89:GR89" ca="1" si="659">$E89*FX$12</f>
        <v>0</v>
      </c>
      <c r="FY89" s="90">
        <f t="shared" ca="1" si="659"/>
        <v>382.08170380494823</v>
      </c>
      <c r="FZ89" s="90">
        <f t="shared" ca="1" si="659"/>
        <v>723.29243118991815</v>
      </c>
      <c r="GA89" s="90">
        <f t="shared" ca="1" si="659"/>
        <v>0</v>
      </c>
      <c r="GB89" s="90">
        <f t="shared" ca="1" si="659"/>
        <v>681.18294033297093</v>
      </c>
      <c r="GC89" s="90">
        <f t="shared" ca="1" si="659"/>
        <v>0</v>
      </c>
      <c r="GD89" s="90">
        <f t="shared" ca="1" si="659"/>
        <v>627.30756232481781</v>
      </c>
      <c r="GE89" s="90">
        <f t="shared" ca="1" si="659"/>
        <v>1621.8346552109554</v>
      </c>
      <c r="GF89" s="90">
        <f t="shared" ca="1" si="659"/>
        <v>97.842640520554014</v>
      </c>
      <c r="GG89" s="90">
        <f t="shared" ca="1" si="659"/>
        <v>19565.431818018376</v>
      </c>
      <c r="GH89" s="90">
        <f t="shared" ca="1" si="659"/>
        <v>0</v>
      </c>
      <c r="GI89" s="90">
        <f t="shared" ca="1" si="659"/>
        <v>0</v>
      </c>
      <c r="GJ89" s="90">
        <f t="shared" ca="1" si="659"/>
        <v>0</v>
      </c>
      <c r="GK89" s="90">
        <f t="shared" ca="1" si="659"/>
        <v>0</v>
      </c>
      <c r="GL89" s="90">
        <f t="shared" ca="1" si="659"/>
        <v>0</v>
      </c>
      <c r="GM89" s="90">
        <f t="shared" ca="1" si="659"/>
        <v>0</v>
      </c>
      <c r="GN89" s="90">
        <f t="shared" ca="1" si="659"/>
        <v>0</v>
      </c>
      <c r="GO89" s="90">
        <f t="shared" ca="1" si="659"/>
        <v>300.33975096499171</v>
      </c>
      <c r="GP89" s="90">
        <f t="shared" ca="1" si="659"/>
        <v>0</v>
      </c>
      <c r="GQ89" s="90">
        <f t="shared" ca="1" si="659"/>
        <v>0</v>
      </c>
      <c r="GR89" s="90">
        <f t="shared" ca="1" si="659"/>
        <v>0</v>
      </c>
      <c r="GS89" s="92">
        <f t="shared" ca="1" si="612"/>
        <v>4421.4965399794655</v>
      </c>
      <c r="GT89" s="90">
        <f t="shared" ref="GT89:HD89" ca="1" si="660">$E89*GT$12</f>
        <v>0</v>
      </c>
      <c r="GU89" s="90">
        <f t="shared" ca="1" si="660"/>
        <v>931.36285660071655</v>
      </c>
      <c r="GV89" s="90">
        <f t="shared" ca="1" si="660"/>
        <v>853.33644707166718</v>
      </c>
      <c r="GW89" s="90">
        <f t="shared" ca="1" si="660"/>
        <v>995.76560732310645</v>
      </c>
      <c r="GX89" s="90">
        <f t="shared" ca="1" si="660"/>
        <v>0</v>
      </c>
      <c r="GY89" s="90">
        <f t="shared" ca="1" si="660"/>
        <v>1641.0316289839755</v>
      </c>
      <c r="GZ89" s="90">
        <f t="shared" ca="1" si="660"/>
        <v>0</v>
      </c>
      <c r="HA89" s="90">
        <f t="shared" ca="1" si="660"/>
        <v>0</v>
      </c>
      <c r="HB89" s="90">
        <f t="shared" ca="1" si="660"/>
        <v>0</v>
      </c>
      <c r="HC89" s="90">
        <f t="shared" ca="1" si="660"/>
        <v>0</v>
      </c>
      <c r="HD89" s="90">
        <f t="shared" ca="1" si="660"/>
        <v>0</v>
      </c>
      <c r="HE89" s="92">
        <f t="shared" ca="1" si="613"/>
        <v>7501.6819447214639</v>
      </c>
      <c r="HF89" s="90">
        <f t="shared" ref="HF89:HU89" ca="1" si="661">$E89*HF$12</f>
        <v>0</v>
      </c>
      <c r="HG89" s="90">
        <f t="shared" ca="1" si="661"/>
        <v>0</v>
      </c>
      <c r="HH89" s="90">
        <f t="shared" ca="1" si="661"/>
        <v>0</v>
      </c>
      <c r="HI89" s="90">
        <f t="shared" ca="1" si="661"/>
        <v>0</v>
      </c>
      <c r="HJ89" s="90">
        <f t="shared" ca="1" si="661"/>
        <v>0</v>
      </c>
      <c r="HK89" s="90">
        <f t="shared" ca="1" si="661"/>
        <v>0</v>
      </c>
      <c r="HL89" s="90">
        <f t="shared" ca="1" si="661"/>
        <v>0</v>
      </c>
      <c r="HM89" s="90">
        <f t="shared" ca="1" si="661"/>
        <v>0</v>
      </c>
      <c r="HN89" s="90">
        <f t="shared" ca="1" si="661"/>
        <v>1111.5667071797116</v>
      </c>
      <c r="HO89" s="90">
        <f t="shared" ca="1" si="661"/>
        <v>6390.1152375417523</v>
      </c>
      <c r="HP89" s="90">
        <f t="shared" ca="1" si="661"/>
        <v>0</v>
      </c>
      <c r="HQ89" s="90">
        <f t="shared" ca="1" si="661"/>
        <v>0</v>
      </c>
      <c r="HR89" s="90">
        <f t="shared" ca="1" si="661"/>
        <v>0</v>
      </c>
      <c r="HS89" s="90">
        <f t="shared" ca="1" si="661"/>
        <v>0</v>
      </c>
      <c r="HT89" s="90">
        <f t="shared" ca="1" si="661"/>
        <v>0</v>
      </c>
      <c r="HU89" s="90">
        <f t="shared" ca="1" si="661"/>
        <v>0</v>
      </c>
      <c r="HV89" s="92">
        <f t="shared" ca="1" si="614"/>
        <v>2266.4814196533398</v>
      </c>
      <c r="HW89" s="90">
        <f t="shared" ref="HW89:IE89" ca="1" si="662">$E89*HW$12</f>
        <v>2266.4814196533398</v>
      </c>
      <c r="HX89" s="90">
        <f t="shared" ca="1" si="662"/>
        <v>0</v>
      </c>
      <c r="HY89" s="90">
        <f t="shared" ca="1" si="662"/>
        <v>0</v>
      </c>
      <c r="HZ89" s="90">
        <f t="shared" ca="1" si="662"/>
        <v>0</v>
      </c>
      <c r="IA89" s="90">
        <f t="shared" ca="1" si="662"/>
        <v>0</v>
      </c>
      <c r="IB89" s="90">
        <f t="shared" ca="1" si="662"/>
        <v>0</v>
      </c>
      <c r="IC89" s="90">
        <f t="shared" ca="1" si="662"/>
        <v>0</v>
      </c>
      <c r="ID89" s="90">
        <f t="shared" ca="1" si="662"/>
        <v>0</v>
      </c>
      <c r="IE89" s="90">
        <f t="shared" ca="1" si="662"/>
        <v>0</v>
      </c>
      <c r="IF89" s="92">
        <f t="shared" ca="1" si="501"/>
        <v>6429.1284423062762</v>
      </c>
      <c r="IG89" s="90">
        <f t="shared" ref="IG89:IX89" ca="1" si="663">$E89*IG$12</f>
        <v>6429.1284423062762</v>
      </c>
      <c r="IH89" s="90">
        <f t="shared" ca="1" si="663"/>
        <v>0</v>
      </c>
      <c r="II89" s="90">
        <f t="shared" ca="1" si="663"/>
        <v>0</v>
      </c>
      <c r="IJ89" s="90">
        <f t="shared" ca="1" si="663"/>
        <v>0</v>
      </c>
      <c r="IK89" s="90">
        <f t="shared" ca="1" si="663"/>
        <v>0</v>
      </c>
      <c r="IL89" s="90">
        <f t="shared" ca="1" si="663"/>
        <v>0</v>
      </c>
      <c r="IM89" s="90">
        <f t="shared" ca="1" si="663"/>
        <v>0</v>
      </c>
      <c r="IN89" s="90">
        <f t="shared" ca="1" si="663"/>
        <v>0</v>
      </c>
      <c r="IO89" s="90">
        <f t="shared" ca="1" si="663"/>
        <v>0</v>
      </c>
      <c r="IP89" s="90">
        <f t="shared" ca="1" si="663"/>
        <v>0</v>
      </c>
      <c r="IQ89" s="90">
        <f t="shared" ca="1" si="663"/>
        <v>0</v>
      </c>
      <c r="IR89" s="90">
        <f t="shared" ca="1" si="663"/>
        <v>0</v>
      </c>
      <c r="IS89" s="90">
        <f t="shared" ca="1" si="663"/>
        <v>0</v>
      </c>
      <c r="IT89" s="90">
        <f t="shared" ca="1" si="663"/>
        <v>0</v>
      </c>
      <c r="IU89" s="90">
        <f t="shared" ca="1" si="663"/>
        <v>0</v>
      </c>
      <c r="IV89" s="90">
        <f t="shared" ca="1" si="663"/>
        <v>0</v>
      </c>
      <c r="IW89" s="90">
        <f t="shared" ca="1" si="663"/>
        <v>0</v>
      </c>
      <c r="IX89" s="90">
        <f t="shared" ca="1" si="663"/>
        <v>0</v>
      </c>
      <c r="IY89" s="92">
        <f t="shared" ca="1" si="503"/>
        <v>12320.122361749505</v>
      </c>
      <c r="IZ89" s="90">
        <f t="shared" ref="IZ89:JS89" ca="1" si="664">$E89*IZ$12</f>
        <v>12320.122361749505</v>
      </c>
      <c r="JA89" s="90">
        <f t="shared" ca="1" si="664"/>
        <v>0</v>
      </c>
      <c r="JB89" s="90">
        <f t="shared" ca="1" si="664"/>
        <v>0</v>
      </c>
      <c r="JC89" s="90">
        <f t="shared" ca="1" si="664"/>
        <v>0</v>
      </c>
      <c r="JD89" s="90">
        <f t="shared" ca="1" si="664"/>
        <v>0</v>
      </c>
      <c r="JE89" s="90">
        <f t="shared" ca="1" si="664"/>
        <v>0</v>
      </c>
      <c r="JF89" s="90">
        <f t="shared" ca="1" si="664"/>
        <v>0</v>
      </c>
      <c r="JG89" s="90">
        <f t="shared" ca="1" si="664"/>
        <v>0</v>
      </c>
      <c r="JH89" s="90">
        <f t="shared" ca="1" si="664"/>
        <v>0</v>
      </c>
      <c r="JI89" s="90">
        <f t="shared" ca="1" si="664"/>
        <v>0</v>
      </c>
      <c r="JJ89" s="90">
        <f t="shared" ca="1" si="664"/>
        <v>0</v>
      </c>
      <c r="JK89" s="90">
        <f t="shared" ca="1" si="664"/>
        <v>0</v>
      </c>
      <c r="JL89" s="90">
        <f t="shared" ca="1" si="664"/>
        <v>0</v>
      </c>
      <c r="JM89" s="90">
        <f t="shared" ca="1" si="664"/>
        <v>0</v>
      </c>
      <c r="JN89" s="90">
        <f t="shared" ca="1" si="664"/>
        <v>0</v>
      </c>
      <c r="JO89" s="90">
        <f t="shared" ca="1" si="664"/>
        <v>0</v>
      </c>
      <c r="JP89" s="90">
        <f t="shared" ca="1" si="664"/>
        <v>0</v>
      </c>
      <c r="JQ89" s="90">
        <f t="shared" ca="1" si="664"/>
        <v>0</v>
      </c>
      <c r="JR89" s="90">
        <f t="shared" ca="1" si="664"/>
        <v>0</v>
      </c>
      <c r="JS89" s="90">
        <f t="shared" ca="1" si="664"/>
        <v>0</v>
      </c>
      <c r="JT89" s="92">
        <f t="shared" ca="1" si="505"/>
        <v>8842.9930799589329</v>
      </c>
      <c r="JU89" s="90">
        <f t="shared" ref="JU89:LL89" ca="1" si="665">$E89*JU$12</f>
        <v>5490.9537563022304</v>
      </c>
      <c r="JV89" s="90">
        <f t="shared" ca="1" si="665"/>
        <v>0</v>
      </c>
      <c r="JW89" s="90">
        <f t="shared" ca="1" si="665"/>
        <v>0</v>
      </c>
      <c r="JX89" s="90">
        <f t="shared" ca="1" si="665"/>
        <v>0</v>
      </c>
      <c r="JY89" s="90">
        <f t="shared" ca="1" si="665"/>
        <v>0</v>
      </c>
      <c r="JZ89" s="90">
        <f t="shared" ca="1" si="665"/>
        <v>0</v>
      </c>
      <c r="KA89" s="90">
        <f t="shared" ca="1" si="665"/>
        <v>0</v>
      </c>
      <c r="KB89" s="90">
        <f t="shared" ca="1" si="665"/>
        <v>0</v>
      </c>
      <c r="KC89" s="90">
        <f t="shared" ca="1" si="665"/>
        <v>0</v>
      </c>
      <c r="KD89" s="90">
        <f t="shared" ca="1" si="665"/>
        <v>0</v>
      </c>
      <c r="KE89" s="90">
        <f t="shared" ca="1" si="665"/>
        <v>0</v>
      </c>
      <c r="KF89" s="90">
        <f t="shared" ca="1" si="665"/>
        <v>0</v>
      </c>
      <c r="KG89" s="90">
        <f t="shared" ca="1" si="665"/>
        <v>0</v>
      </c>
      <c r="KH89" s="90">
        <f t="shared" ca="1" si="665"/>
        <v>0</v>
      </c>
      <c r="KI89" s="90">
        <f t="shared" ca="1" si="665"/>
        <v>0</v>
      </c>
      <c r="KJ89" s="90">
        <f t="shared" ca="1" si="665"/>
        <v>0</v>
      </c>
      <c r="KK89" s="90">
        <f t="shared" ca="1" si="665"/>
        <v>0</v>
      </c>
      <c r="KL89" s="90">
        <f t="shared" ca="1" si="665"/>
        <v>0</v>
      </c>
      <c r="KM89" s="90">
        <f t="shared" ca="1" si="665"/>
        <v>1039.7328698355072</v>
      </c>
      <c r="KN89" s="90">
        <f t="shared" ca="1" si="665"/>
        <v>0</v>
      </c>
      <c r="KO89" s="90">
        <f t="shared" ca="1" si="665"/>
        <v>0</v>
      </c>
      <c r="KP89" s="90">
        <f t="shared" ca="1" si="665"/>
        <v>0</v>
      </c>
      <c r="KQ89" s="90">
        <f t="shared" ca="1" si="665"/>
        <v>0</v>
      </c>
      <c r="KR89" s="90">
        <f t="shared" ca="1" si="665"/>
        <v>0</v>
      </c>
      <c r="KS89" s="90">
        <f t="shared" ca="1" si="665"/>
        <v>0</v>
      </c>
      <c r="KT89" s="90">
        <f t="shared" ca="1" si="665"/>
        <v>0</v>
      </c>
      <c r="KU89" s="90">
        <f t="shared" ca="1" si="665"/>
        <v>0</v>
      </c>
      <c r="KV89" s="90">
        <f t="shared" ca="1" si="665"/>
        <v>0</v>
      </c>
      <c r="KW89" s="90">
        <f t="shared" ca="1" si="665"/>
        <v>0</v>
      </c>
      <c r="KX89" s="90">
        <f t="shared" ca="1" si="665"/>
        <v>0</v>
      </c>
      <c r="KY89" s="90">
        <f t="shared" ca="1" si="665"/>
        <v>0</v>
      </c>
      <c r="KZ89" s="90">
        <f t="shared" ca="1" si="665"/>
        <v>0</v>
      </c>
      <c r="LA89" s="90">
        <f t="shared" ca="1" si="665"/>
        <v>0</v>
      </c>
      <c r="LB89" s="90">
        <f t="shared" ca="1" si="665"/>
        <v>780.88335250897842</v>
      </c>
      <c r="LC89" s="90">
        <f t="shared" ca="1" si="665"/>
        <v>0</v>
      </c>
      <c r="LD89" s="90">
        <f t="shared" ca="1" si="665"/>
        <v>0</v>
      </c>
      <c r="LE89" s="90">
        <f t="shared" ca="1" si="665"/>
        <v>0</v>
      </c>
      <c r="LF89" s="90">
        <f t="shared" ca="1" si="665"/>
        <v>0</v>
      </c>
      <c r="LG89" s="90">
        <f t="shared" ca="1" si="665"/>
        <v>1531.4231013122155</v>
      </c>
      <c r="LH89" s="90">
        <f t="shared" ca="1" si="665"/>
        <v>0</v>
      </c>
      <c r="LI89" s="90">
        <f t="shared" ca="1" si="665"/>
        <v>0</v>
      </c>
      <c r="LJ89" s="90">
        <f t="shared" ca="1" si="665"/>
        <v>0</v>
      </c>
      <c r="LK89" s="90">
        <f t="shared" ca="1" si="665"/>
        <v>0</v>
      </c>
      <c r="LL89" s="90">
        <f t="shared" ca="1" si="665"/>
        <v>0</v>
      </c>
      <c r="LM89" s="92">
        <f t="shared" ca="1" si="615"/>
        <v>8317.862958684058</v>
      </c>
      <c r="LN89" s="90">
        <f t="shared" ref="LN89:LR89" ca="1" si="666">$E89*LN$12</f>
        <v>8317.862958684058</v>
      </c>
      <c r="LO89" s="90">
        <f t="shared" ca="1" si="666"/>
        <v>0</v>
      </c>
      <c r="LP89" s="90">
        <f t="shared" ca="1" si="666"/>
        <v>0</v>
      </c>
      <c r="LQ89" s="90">
        <f t="shared" ca="1" si="666"/>
        <v>0</v>
      </c>
      <c r="LR89" s="90">
        <f t="shared" ca="1" si="666"/>
        <v>0</v>
      </c>
      <c r="LS89" s="92">
        <f t="shared" ca="1" si="616"/>
        <v>2956.9532182635785</v>
      </c>
      <c r="LT89" s="90">
        <f t="shared" ref="LT89:MF89" ca="1" si="667">$E89*LT$12</f>
        <v>2956.9532182635785</v>
      </c>
      <c r="LU89" s="90">
        <f t="shared" ca="1" si="667"/>
        <v>0</v>
      </c>
      <c r="LV89" s="90">
        <f t="shared" ca="1" si="667"/>
        <v>0</v>
      </c>
      <c r="LW89" s="90">
        <f t="shared" ca="1" si="667"/>
        <v>0</v>
      </c>
      <c r="LX89" s="90">
        <f t="shared" ca="1" si="667"/>
        <v>0</v>
      </c>
      <c r="LY89" s="90">
        <f t="shared" ca="1" si="667"/>
        <v>0</v>
      </c>
      <c r="LZ89" s="90">
        <f t="shared" ca="1" si="667"/>
        <v>0</v>
      </c>
      <c r="MA89" s="90">
        <f t="shared" ca="1" si="667"/>
        <v>0</v>
      </c>
      <c r="MB89" s="90">
        <f t="shared" ca="1" si="667"/>
        <v>0</v>
      </c>
      <c r="MC89" s="90">
        <f t="shared" ca="1" si="667"/>
        <v>0</v>
      </c>
      <c r="MD89" s="90">
        <f t="shared" ca="1" si="667"/>
        <v>0</v>
      </c>
      <c r="ME89" s="90">
        <f t="shared" ca="1" si="667"/>
        <v>0</v>
      </c>
      <c r="MF89" s="90">
        <f t="shared" ca="1" si="667"/>
        <v>0</v>
      </c>
      <c r="MG89" s="92">
        <f t="shared" ca="1" si="617"/>
        <v>3345.8467514718564</v>
      </c>
      <c r="MH89" s="90">
        <f t="shared" ref="MH89:NB89" ca="1" si="668">$E89*MH$12</f>
        <v>3345.8467514718564</v>
      </c>
      <c r="MI89" s="90">
        <f t="shared" ca="1" si="668"/>
        <v>0</v>
      </c>
      <c r="MJ89" s="90">
        <f t="shared" ca="1" si="668"/>
        <v>0</v>
      </c>
      <c r="MK89" s="90">
        <f t="shared" ca="1" si="668"/>
        <v>0</v>
      </c>
      <c r="ML89" s="90">
        <f t="shared" ca="1" si="668"/>
        <v>0</v>
      </c>
      <c r="MM89" s="90">
        <f t="shared" ca="1" si="668"/>
        <v>0</v>
      </c>
      <c r="MN89" s="90">
        <f t="shared" ca="1" si="668"/>
        <v>0</v>
      </c>
      <c r="MO89" s="90">
        <f t="shared" ca="1" si="668"/>
        <v>0</v>
      </c>
      <c r="MP89" s="90">
        <f t="shared" ca="1" si="668"/>
        <v>0</v>
      </c>
      <c r="MQ89" s="90">
        <f t="shared" ca="1" si="668"/>
        <v>0</v>
      </c>
      <c r="MR89" s="90">
        <f t="shared" ca="1" si="668"/>
        <v>0</v>
      </c>
      <c r="MS89" s="90">
        <f t="shared" ca="1" si="668"/>
        <v>0</v>
      </c>
      <c r="MT89" s="90">
        <f t="shared" ca="1" si="668"/>
        <v>0</v>
      </c>
      <c r="MU89" s="90">
        <f t="shared" ca="1" si="668"/>
        <v>0</v>
      </c>
      <c r="MV89" s="90">
        <f t="shared" ca="1" si="668"/>
        <v>0</v>
      </c>
      <c r="MW89" s="90">
        <f t="shared" ca="1" si="668"/>
        <v>0</v>
      </c>
      <c r="MX89" s="90">
        <f t="shared" ca="1" si="668"/>
        <v>0</v>
      </c>
      <c r="MY89" s="90">
        <f t="shared" ca="1" si="668"/>
        <v>0</v>
      </c>
      <c r="MZ89" s="90">
        <f t="shared" ca="1" si="668"/>
        <v>0</v>
      </c>
      <c r="NA89" s="90">
        <f t="shared" ca="1" si="668"/>
        <v>0</v>
      </c>
      <c r="NB89" s="90">
        <f t="shared" ca="1" si="668"/>
        <v>0</v>
      </c>
      <c r="NC89" s="92">
        <f t="shared" ca="1" si="618"/>
        <v>0</v>
      </c>
      <c r="ND89" s="90">
        <f t="shared" ref="ND89:NI89" ca="1" si="669">$E89*ND$12</f>
        <v>0</v>
      </c>
      <c r="NE89" s="90">
        <f t="shared" ca="1" si="669"/>
        <v>0</v>
      </c>
      <c r="NF89" s="90">
        <f t="shared" ca="1" si="669"/>
        <v>0</v>
      </c>
      <c r="NG89" s="90">
        <f t="shared" ca="1" si="669"/>
        <v>0</v>
      </c>
      <c r="NH89" s="90">
        <f t="shared" ca="1" si="669"/>
        <v>0</v>
      </c>
      <c r="NI89" s="90">
        <f t="shared" ca="1" si="669"/>
        <v>0</v>
      </c>
      <c r="NJ89" s="93">
        <f t="shared" ca="1" si="511"/>
        <v>142943.76300000001</v>
      </c>
      <c r="NK89" s="94">
        <f t="shared" ref="NK89:NK98" ca="1" si="670">E89-NJ89</f>
        <v>0</v>
      </c>
    </row>
    <row r="90" spans="1:375" x14ac:dyDescent="0.25">
      <c r="A90" s="209"/>
      <c r="B90" s="211"/>
      <c r="C90" s="90">
        <f>IFERROR(HLOOKUP($A90,Náklady_2018!$D$1:$MN$27,24,FALSE),0)</f>
        <v>0</v>
      </c>
      <c r="D90" s="19">
        <v>70</v>
      </c>
      <c r="E90" s="19">
        <f ca="1">C89/100*D90</f>
        <v>333535.44700000004</v>
      </c>
      <c r="F90" s="91" t="str">
        <f>F14</f>
        <v>PER</v>
      </c>
      <c r="G90" s="92">
        <f t="shared" ca="1" si="606"/>
        <v>24507.959421439551</v>
      </c>
      <c r="H90" s="90">
        <f ca="1">$E90*H$14</f>
        <v>0</v>
      </c>
      <c r="I90" s="90">
        <f t="shared" ref="I90:BT90" ca="1" si="671">$E90*I$14</f>
        <v>0</v>
      </c>
      <c r="J90" s="90">
        <f t="shared" ca="1" si="671"/>
        <v>1132.9087984017319</v>
      </c>
      <c r="K90" s="90">
        <f t="shared" ca="1" si="671"/>
        <v>0</v>
      </c>
      <c r="L90" s="90">
        <f t="shared" ca="1" si="671"/>
        <v>0</v>
      </c>
      <c r="M90" s="90">
        <f t="shared" ca="1" si="671"/>
        <v>0</v>
      </c>
      <c r="N90" s="90">
        <f t="shared" ca="1" si="671"/>
        <v>1444.5487129870471</v>
      </c>
      <c r="O90" s="90">
        <f t="shared" ca="1" si="671"/>
        <v>0</v>
      </c>
      <c r="P90" s="90">
        <f t="shared" ca="1" si="671"/>
        <v>0</v>
      </c>
      <c r="Q90" s="90">
        <f t="shared" ca="1" si="671"/>
        <v>0</v>
      </c>
      <c r="R90" s="90">
        <f t="shared" ca="1" si="671"/>
        <v>0</v>
      </c>
      <c r="S90" s="90">
        <f t="shared" ca="1" si="671"/>
        <v>2560.4870209905689</v>
      </c>
      <c r="T90" s="90">
        <f t="shared" ca="1" si="671"/>
        <v>0</v>
      </c>
      <c r="U90" s="90">
        <f t="shared" ca="1" si="671"/>
        <v>0</v>
      </c>
      <c r="V90" s="90">
        <f t="shared" ca="1" si="671"/>
        <v>1159.650177211033</v>
      </c>
      <c r="W90" s="90">
        <f t="shared" ca="1" si="671"/>
        <v>2000.9750951344254</v>
      </c>
      <c r="X90" s="90">
        <f t="shared" ca="1" si="671"/>
        <v>0</v>
      </c>
      <c r="Y90" s="90">
        <f t="shared" ca="1" si="671"/>
        <v>0</v>
      </c>
      <c r="Z90" s="90">
        <f t="shared" ca="1" si="671"/>
        <v>0</v>
      </c>
      <c r="AA90" s="90">
        <f t="shared" ca="1" si="671"/>
        <v>2163.4803971294082</v>
      </c>
      <c r="AB90" s="90">
        <f t="shared" ca="1" si="671"/>
        <v>0</v>
      </c>
      <c r="AC90" s="90">
        <f t="shared" ca="1" si="671"/>
        <v>0</v>
      </c>
      <c r="AD90" s="90">
        <f t="shared" ca="1" si="671"/>
        <v>10607.585013450987</v>
      </c>
      <c r="AE90" s="90">
        <f t="shared" ca="1" si="671"/>
        <v>0</v>
      </c>
      <c r="AF90" s="90">
        <f t="shared" ca="1" si="671"/>
        <v>0</v>
      </c>
      <c r="AG90" s="90">
        <f t="shared" ca="1" si="671"/>
        <v>0</v>
      </c>
      <c r="AH90" s="90">
        <f t="shared" ca="1" si="671"/>
        <v>0</v>
      </c>
      <c r="AI90" s="90">
        <f t="shared" ca="1" si="671"/>
        <v>0</v>
      </c>
      <c r="AJ90" s="90">
        <f t="shared" ca="1" si="671"/>
        <v>0</v>
      </c>
      <c r="AK90" s="90">
        <f t="shared" ca="1" si="671"/>
        <v>0</v>
      </c>
      <c r="AL90" s="90">
        <f t="shared" ca="1" si="671"/>
        <v>0</v>
      </c>
      <c r="AM90" s="90">
        <f t="shared" ca="1" si="671"/>
        <v>0</v>
      </c>
      <c r="AN90" s="90">
        <f t="shared" ca="1" si="671"/>
        <v>0</v>
      </c>
      <c r="AO90" s="90">
        <f t="shared" ca="1" si="671"/>
        <v>0</v>
      </c>
      <c r="AP90" s="90">
        <f t="shared" ca="1" si="671"/>
        <v>0</v>
      </c>
      <c r="AQ90" s="90">
        <f t="shared" ca="1" si="671"/>
        <v>0</v>
      </c>
      <c r="AR90" s="90">
        <f t="shared" ca="1" si="671"/>
        <v>0</v>
      </c>
      <c r="AS90" s="90">
        <f t="shared" ca="1" si="671"/>
        <v>0</v>
      </c>
      <c r="AT90" s="90">
        <f t="shared" ca="1" si="671"/>
        <v>788.87067487437889</v>
      </c>
      <c r="AU90" s="90">
        <f t="shared" ca="1" si="671"/>
        <v>0</v>
      </c>
      <c r="AV90" s="90">
        <f t="shared" ca="1" si="671"/>
        <v>0</v>
      </c>
      <c r="AW90" s="90">
        <f t="shared" ca="1" si="671"/>
        <v>0</v>
      </c>
      <c r="AX90" s="90">
        <f t="shared" ca="1" si="671"/>
        <v>2649.4535312599742</v>
      </c>
      <c r="AY90" s="90">
        <f t="shared" ca="1" si="671"/>
        <v>0</v>
      </c>
      <c r="AZ90" s="90">
        <f t="shared" ca="1" si="671"/>
        <v>0</v>
      </c>
      <c r="BA90" s="90">
        <f t="shared" ca="1" si="671"/>
        <v>0</v>
      </c>
      <c r="BB90" s="90">
        <f t="shared" ca="1" si="671"/>
        <v>0</v>
      </c>
      <c r="BC90" s="90">
        <f t="shared" ca="1" si="671"/>
        <v>0</v>
      </c>
      <c r="BD90" s="92">
        <f t="shared" ca="1" si="607"/>
        <v>24682.292640984804</v>
      </c>
      <c r="BE90" s="90">
        <f t="shared" ca="1" si="671"/>
        <v>0</v>
      </c>
      <c r="BF90" s="90">
        <f t="shared" ca="1" si="671"/>
        <v>2256.0467083923731</v>
      </c>
      <c r="BG90" s="90">
        <f t="shared" ca="1" si="671"/>
        <v>0</v>
      </c>
      <c r="BH90" s="90">
        <f t="shared" ca="1" si="671"/>
        <v>0</v>
      </c>
      <c r="BI90" s="90">
        <f t="shared" ca="1" si="671"/>
        <v>2544.0307878771528</v>
      </c>
      <c r="BJ90" s="90">
        <f t="shared" ca="1" si="671"/>
        <v>0</v>
      </c>
      <c r="BK90" s="90">
        <f t="shared" ca="1" si="671"/>
        <v>0</v>
      </c>
      <c r="BL90" s="90">
        <f t="shared" ca="1" si="671"/>
        <v>0</v>
      </c>
      <c r="BM90" s="90">
        <f t="shared" ca="1" si="671"/>
        <v>0</v>
      </c>
      <c r="BN90" s="90">
        <f t="shared" ca="1" si="671"/>
        <v>854.18135004324859</v>
      </c>
      <c r="BO90" s="90">
        <f t="shared" ca="1" si="671"/>
        <v>0</v>
      </c>
      <c r="BP90" s="90">
        <f t="shared" ca="1" si="671"/>
        <v>0</v>
      </c>
      <c r="BQ90" s="90">
        <f t="shared" ca="1" si="671"/>
        <v>0</v>
      </c>
      <c r="BR90" s="90">
        <f t="shared" ca="1" si="671"/>
        <v>1122.6236527058468</v>
      </c>
      <c r="BS90" s="90">
        <f t="shared" ca="1" si="671"/>
        <v>0</v>
      </c>
      <c r="BT90" s="90">
        <f t="shared" ca="1" si="671"/>
        <v>0</v>
      </c>
      <c r="BU90" s="90">
        <f t="shared" ref="BU90:CF90" ca="1" si="672">$E90*BU$14</f>
        <v>0</v>
      </c>
      <c r="BV90" s="90">
        <f t="shared" ca="1" si="672"/>
        <v>1243.9883719172899</v>
      </c>
      <c r="BW90" s="90">
        <f t="shared" ca="1" si="672"/>
        <v>0</v>
      </c>
      <c r="BX90" s="90">
        <f t="shared" ca="1" si="672"/>
        <v>0</v>
      </c>
      <c r="BY90" s="90">
        <f t="shared" ca="1" si="672"/>
        <v>15204.530882226785</v>
      </c>
      <c r="BZ90" s="90">
        <f t="shared" ca="1" si="672"/>
        <v>0</v>
      </c>
      <c r="CA90" s="90">
        <f t="shared" ca="1" si="672"/>
        <v>0</v>
      </c>
      <c r="CB90" s="90">
        <f t="shared" ca="1" si="672"/>
        <v>0</v>
      </c>
      <c r="CC90" s="90">
        <f t="shared" ca="1" si="672"/>
        <v>1456.8908878221091</v>
      </c>
      <c r="CD90" s="90">
        <f t="shared" ca="1" si="672"/>
        <v>0</v>
      </c>
      <c r="CE90" s="90">
        <f t="shared" ca="1" si="672"/>
        <v>0</v>
      </c>
      <c r="CF90" s="90">
        <f t="shared" ca="1" si="672"/>
        <v>0</v>
      </c>
      <c r="CG90" s="92">
        <f t="shared" ca="1" si="490"/>
        <v>6158.230985411139</v>
      </c>
      <c r="CH90" s="90">
        <f t="shared" ref="CH90:CX90" ca="1" si="673">$E90*CH$14</f>
        <v>0</v>
      </c>
      <c r="CI90" s="90">
        <f t="shared" ca="1" si="673"/>
        <v>365.63692948871153</v>
      </c>
      <c r="CJ90" s="90">
        <f t="shared" ca="1" si="673"/>
        <v>551.7980665842299</v>
      </c>
      <c r="CK90" s="90">
        <f t="shared" ca="1" si="673"/>
        <v>1142.6796868128226</v>
      </c>
      <c r="CL90" s="90">
        <f t="shared" ca="1" si="673"/>
        <v>623.27982917063059</v>
      </c>
      <c r="CM90" s="90">
        <f t="shared" ca="1" si="673"/>
        <v>405.74899770266296</v>
      </c>
      <c r="CN90" s="90">
        <f t="shared" ca="1" si="673"/>
        <v>332.72446326187952</v>
      </c>
      <c r="CO90" s="90">
        <f t="shared" ca="1" si="673"/>
        <v>617.10874175309959</v>
      </c>
      <c r="CP90" s="90">
        <f t="shared" ca="1" si="673"/>
        <v>568.76855698244003</v>
      </c>
      <c r="CQ90" s="90">
        <f t="shared" ca="1" si="673"/>
        <v>241.18666656850306</v>
      </c>
      <c r="CR90" s="90">
        <f t="shared" ca="1" si="673"/>
        <v>241.70092385329735</v>
      </c>
      <c r="CS90" s="90">
        <f t="shared" ca="1" si="673"/>
        <v>228.33023444864685</v>
      </c>
      <c r="CT90" s="90">
        <f t="shared" ca="1" si="673"/>
        <v>839.26788878421542</v>
      </c>
      <c r="CU90" s="90">
        <f t="shared" ca="1" si="673"/>
        <v>0</v>
      </c>
      <c r="CV90" s="90">
        <f t="shared" ca="1" si="673"/>
        <v>0</v>
      </c>
      <c r="CW90" s="90">
        <f t="shared" ca="1" si="673"/>
        <v>0</v>
      </c>
      <c r="CX90" s="90">
        <f t="shared" ca="1" si="673"/>
        <v>0</v>
      </c>
      <c r="CY90" s="92">
        <f t="shared" ca="1" si="492"/>
        <v>20595.489998724901</v>
      </c>
      <c r="CZ90" s="90">
        <f t="shared" ref="CZ90:DU90" ca="1" si="674">$E90*CZ$14</f>
        <v>0</v>
      </c>
      <c r="DA90" s="90">
        <f t="shared" ca="1" si="674"/>
        <v>3366.8424435479524</v>
      </c>
      <c r="DB90" s="90">
        <f t="shared" ca="1" si="674"/>
        <v>1084.0543563462782</v>
      </c>
      <c r="DC90" s="90">
        <f t="shared" ca="1" si="674"/>
        <v>2662.8242206646246</v>
      </c>
      <c r="DD90" s="90">
        <f t="shared" ca="1" si="674"/>
        <v>0</v>
      </c>
      <c r="DE90" s="90">
        <f t="shared" ca="1" si="674"/>
        <v>0</v>
      </c>
      <c r="DF90" s="90">
        <f t="shared" ca="1" si="674"/>
        <v>0</v>
      </c>
      <c r="DG90" s="90">
        <f t="shared" ca="1" si="674"/>
        <v>0</v>
      </c>
      <c r="DH90" s="90">
        <f t="shared" ca="1" si="674"/>
        <v>830.0112576579188</v>
      </c>
      <c r="DI90" s="90">
        <f t="shared" ca="1" si="674"/>
        <v>4628.8298204330404</v>
      </c>
      <c r="DJ90" s="90">
        <f t="shared" ca="1" si="674"/>
        <v>0</v>
      </c>
      <c r="DK90" s="90">
        <f t="shared" ca="1" si="674"/>
        <v>0</v>
      </c>
      <c r="DL90" s="90">
        <f t="shared" ca="1" si="674"/>
        <v>0</v>
      </c>
      <c r="DM90" s="90">
        <f t="shared" ca="1" si="674"/>
        <v>0</v>
      </c>
      <c r="DN90" s="90">
        <f t="shared" ca="1" si="674"/>
        <v>1182.2774977419799</v>
      </c>
      <c r="DO90" s="90">
        <f t="shared" ca="1" si="674"/>
        <v>0</v>
      </c>
      <c r="DP90" s="90">
        <f t="shared" ca="1" si="674"/>
        <v>0</v>
      </c>
      <c r="DQ90" s="90">
        <f t="shared" ca="1" si="674"/>
        <v>1335.5261686106662</v>
      </c>
      <c r="DR90" s="90">
        <f t="shared" ca="1" si="674"/>
        <v>637.67903314486955</v>
      </c>
      <c r="DS90" s="90">
        <f t="shared" ca="1" si="674"/>
        <v>2107.4263530868352</v>
      </c>
      <c r="DT90" s="90">
        <f t="shared" ca="1" si="674"/>
        <v>1159.650177211033</v>
      </c>
      <c r="DU90" s="90">
        <f t="shared" ca="1" si="674"/>
        <v>1600.3686702797047</v>
      </c>
      <c r="DV90" s="92">
        <f t="shared" ca="1" si="608"/>
        <v>12758.723235745332</v>
      </c>
      <c r="DW90" s="90">
        <f t="shared" ref="DW90:EA90" ca="1" si="675">$E90*DW$14</f>
        <v>0</v>
      </c>
      <c r="DX90" s="90">
        <f t="shared" ca="1" si="675"/>
        <v>1139.5941431040571</v>
      </c>
      <c r="DY90" s="90">
        <f t="shared" ca="1" si="675"/>
        <v>907.14985037705628</v>
      </c>
      <c r="DZ90" s="90">
        <f t="shared" ca="1" si="675"/>
        <v>10711.979242264219</v>
      </c>
      <c r="EA90" s="90">
        <f t="shared" ca="1" si="675"/>
        <v>0</v>
      </c>
      <c r="EB90" s="92">
        <f t="shared" ca="1" si="609"/>
        <v>48027.00208421977</v>
      </c>
      <c r="EC90" s="90">
        <f t="shared" ref="EC90:FD90" ca="1" si="676">$E90*EC$14</f>
        <v>0</v>
      </c>
      <c r="ED90" s="90">
        <f t="shared" ca="1" si="676"/>
        <v>2374.3258838950505</v>
      </c>
      <c r="EE90" s="90">
        <f t="shared" ca="1" si="676"/>
        <v>1291.3000421183608</v>
      </c>
      <c r="EF90" s="90">
        <f t="shared" ca="1" si="676"/>
        <v>3059.8308445257853</v>
      </c>
      <c r="EG90" s="90">
        <f t="shared" ca="1" si="676"/>
        <v>1385.9233825205029</v>
      </c>
      <c r="EH90" s="90">
        <f t="shared" ca="1" si="676"/>
        <v>2119.2542706371028</v>
      </c>
      <c r="EI90" s="90">
        <f t="shared" ca="1" si="676"/>
        <v>4339.3029690938783</v>
      </c>
      <c r="EJ90" s="90">
        <f t="shared" ca="1" si="676"/>
        <v>1534.0294805412468</v>
      </c>
      <c r="EK90" s="90">
        <f t="shared" ca="1" si="676"/>
        <v>783.21384474164222</v>
      </c>
      <c r="EL90" s="90">
        <f t="shared" ca="1" si="676"/>
        <v>849.03877719530612</v>
      </c>
      <c r="EM90" s="90">
        <f t="shared" ca="1" si="676"/>
        <v>758.0152377867239</v>
      </c>
      <c r="EN90" s="90">
        <f t="shared" ca="1" si="676"/>
        <v>1170.9638374765066</v>
      </c>
      <c r="EO90" s="90">
        <f t="shared" ca="1" si="676"/>
        <v>2405.6955782675</v>
      </c>
      <c r="EP90" s="90">
        <f t="shared" ca="1" si="676"/>
        <v>0</v>
      </c>
      <c r="EQ90" s="90">
        <f t="shared" ca="1" si="676"/>
        <v>0</v>
      </c>
      <c r="ER90" s="90">
        <f t="shared" ca="1" si="676"/>
        <v>0</v>
      </c>
      <c r="ES90" s="90">
        <f t="shared" ca="1" si="676"/>
        <v>999.71616164002126</v>
      </c>
      <c r="ET90" s="90">
        <f t="shared" ca="1" si="676"/>
        <v>2294.616004751942</v>
      </c>
      <c r="EU90" s="90">
        <f t="shared" ca="1" si="676"/>
        <v>0</v>
      </c>
      <c r="EV90" s="90">
        <f t="shared" ca="1" si="676"/>
        <v>0</v>
      </c>
      <c r="EW90" s="90">
        <f t="shared" ca="1" si="676"/>
        <v>22661.775769028198</v>
      </c>
      <c r="EX90" s="90">
        <f t="shared" ca="1" si="676"/>
        <v>0</v>
      </c>
      <c r="EY90" s="90">
        <f t="shared" ca="1" si="676"/>
        <v>0</v>
      </c>
      <c r="EZ90" s="90">
        <f t="shared" ca="1" si="676"/>
        <v>0</v>
      </c>
      <c r="FA90" s="90">
        <f t="shared" ca="1" si="676"/>
        <v>0</v>
      </c>
      <c r="FB90" s="90">
        <f t="shared" ca="1" si="676"/>
        <v>0</v>
      </c>
      <c r="FC90" s="90">
        <f t="shared" ca="1" si="676"/>
        <v>0</v>
      </c>
      <c r="FD90" s="90">
        <f t="shared" ca="1" si="676"/>
        <v>0</v>
      </c>
      <c r="FE90" s="92">
        <f t="shared" ca="1" si="610"/>
        <v>9631.5246869115017</v>
      </c>
      <c r="FF90" s="90">
        <f t="shared" ref="FF90:FV90" ca="1" si="677">$E90*FF$14</f>
        <v>0</v>
      </c>
      <c r="FG90" s="90">
        <f t="shared" ca="1" si="677"/>
        <v>1054.741691113006</v>
      </c>
      <c r="FH90" s="90">
        <f t="shared" ca="1" si="677"/>
        <v>0</v>
      </c>
      <c r="FI90" s="90">
        <f t="shared" ca="1" si="677"/>
        <v>0</v>
      </c>
      <c r="FJ90" s="90">
        <f t="shared" ca="1" si="677"/>
        <v>977.60309839386855</v>
      </c>
      <c r="FK90" s="90">
        <f t="shared" ca="1" si="677"/>
        <v>0</v>
      </c>
      <c r="FL90" s="90">
        <f t="shared" ca="1" si="677"/>
        <v>1506.2595871623573</v>
      </c>
      <c r="FM90" s="90">
        <f t="shared" ca="1" si="677"/>
        <v>995.08784607687301</v>
      </c>
      <c r="FN90" s="90">
        <f t="shared" ca="1" si="677"/>
        <v>0</v>
      </c>
      <c r="FO90" s="90">
        <f t="shared" ca="1" si="677"/>
        <v>2301.301349454267</v>
      </c>
      <c r="FP90" s="90">
        <f t="shared" ca="1" si="677"/>
        <v>0</v>
      </c>
      <c r="FQ90" s="90">
        <f t="shared" ca="1" si="677"/>
        <v>0</v>
      </c>
      <c r="FR90" s="90">
        <f t="shared" ca="1" si="677"/>
        <v>0</v>
      </c>
      <c r="FS90" s="90">
        <f t="shared" ca="1" si="677"/>
        <v>2796.5311147111297</v>
      </c>
      <c r="FT90" s="90">
        <f t="shared" ca="1" si="677"/>
        <v>0</v>
      </c>
      <c r="FU90" s="90">
        <f t="shared" ca="1" si="677"/>
        <v>0</v>
      </c>
      <c r="FV90" s="90">
        <f t="shared" ca="1" si="677"/>
        <v>0</v>
      </c>
      <c r="FW90" s="92">
        <f t="shared" ca="1" si="611"/>
        <v>48731.020307103099</v>
      </c>
      <c r="FX90" s="90">
        <f t="shared" ref="FX90:GR90" ca="1" si="678">$E90*FX$14</f>
        <v>0</v>
      </c>
      <c r="FY90" s="90">
        <f t="shared" ca="1" si="678"/>
        <v>948.29043316059631</v>
      </c>
      <c r="FZ90" s="90">
        <f t="shared" ca="1" si="678"/>
        <v>3067.5447037976992</v>
      </c>
      <c r="GA90" s="90">
        <f t="shared" ca="1" si="678"/>
        <v>0</v>
      </c>
      <c r="GB90" s="90">
        <f t="shared" ca="1" si="678"/>
        <v>2140.338819313667</v>
      </c>
      <c r="GC90" s="90">
        <f t="shared" ca="1" si="678"/>
        <v>0</v>
      </c>
      <c r="GD90" s="90">
        <f t="shared" ca="1" si="678"/>
        <v>1893.4953226124273</v>
      </c>
      <c r="GE90" s="90">
        <f t="shared" ca="1" si="678"/>
        <v>3576.1451584592119</v>
      </c>
      <c r="GF90" s="90">
        <f t="shared" ca="1" si="678"/>
        <v>873.20886958063591</v>
      </c>
      <c r="GG90" s="90">
        <f t="shared" ca="1" si="678"/>
        <v>35631.344491539174</v>
      </c>
      <c r="GH90" s="90">
        <f t="shared" ca="1" si="678"/>
        <v>0</v>
      </c>
      <c r="GI90" s="90">
        <f t="shared" ca="1" si="678"/>
        <v>0</v>
      </c>
      <c r="GJ90" s="90">
        <f t="shared" ca="1" si="678"/>
        <v>0</v>
      </c>
      <c r="GK90" s="90">
        <f t="shared" ca="1" si="678"/>
        <v>0</v>
      </c>
      <c r="GL90" s="90">
        <f t="shared" ca="1" si="678"/>
        <v>0</v>
      </c>
      <c r="GM90" s="90">
        <f t="shared" ca="1" si="678"/>
        <v>0</v>
      </c>
      <c r="GN90" s="90">
        <f t="shared" ca="1" si="678"/>
        <v>0</v>
      </c>
      <c r="GO90" s="90">
        <f t="shared" ca="1" si="678"/>
        <v>600.65250863968356</v>
      </c>
      <c r="GP90" s="90">
        <f t="shared" ca="1" si="678"/>
        <v>0</v>
      </c>
      <c r="GQ90" s="90">
        <f t="shared" ca="1" si="678"/>
        <v>0</v>
      </c>
      <c r="GR90" s="90">
        <f t="shared" ca="1" si="678"/>
        <v>0</v>
      </c>
      <c r="GS90" s="92">
        <f t="shared" ca="1" si="612"/>
        <v>22554.295996506204</v>
      </c>
      <c r="GT90" s="90">
        <f t="shared" ref="GT90:HD90" ca="1" si="679">$E90*GT$14</f>
        <v>0</v>
      </c>
      <c r="GU90" s="90">
        <f t="shared" ca="1" si="679"/>
        <v>4774.364632029813</v>
      </c>
      <c r="GV90" s="90">
        <f t="shared" ca="1" si="679"/>
        <v>1909.4372984410491</v>
      </c>
      <c r="GW90" s="90">
        <f t="shared" ca="1" si="679"/>
        <v>3978.8086124531096</v>
      </c>
      <c r="GX90" s="90">
        <f t="shared" ca="1" si="679"/>
        <v>0</v>
      </c>
      <c r="GY90" s="90">
        <f t="shared" ca="1" si="679"/>
        <v>11891.685453582229</v>
      </c>
      <c r="GZ90" s="90">
        <f t="shared" ca="1" si="679"/>
        <v>0</v>
      </c>
      <c r="HA90" s="90">
        <f t="shared" ca="1" si="679"/>
        <v>0</v>
      </c>
      <c r="HB90" s="90">
        <f t="shared" ca="1" si="679"/>
        <v>0</v>
      </c>
      <c r="HC90" s="90">
        <f t="shared" ca="1" si="679"/>
        <v>0</v>
      </c>
      <c r="HD90" s="90">
        <f t="shared" ca="1" si="679"/>
        <v>0</v>
      </c>
      <c r="HE90" s="92">
        <f t="shared" ca="1" si="613"/>
        <v>20314.191263942448</v>
      </c>
      <c r="HF90" s="90">
        <f t="shared" ref="HF90:HU90" ca="1" si="680">$E90*HF$14</f>
        <v>0</v>
      </c>
      <c r="HG90" s="90">
        <f t="shared" ca="1" si="680"/>
        <v>0</v>
      </c>
      <c r="HH90" s="90">
        <f t="shared" ca="1" si="680"/>
        <v>0</v>
      </c>
      <c r="HI90" s="90">
        <f t="shared" ca="1" si="680"/>
        <v>0</v>
      </c>
      <c r="HJ90" s="90">
        <f t="shared" ca="1" si="680"/>
        <v>0</v>
      </c>
      <c r="HK90" s="90">
        <f t="shared" ca="1" si="680"/>
        <v>0</v>
      </c>
      <c r="HL90" s="90">
        <f t="shared" ca="1" si="680"/>
        <v>0</v>
      </c>
      <c r="HM90" s="90">
        <f t="shared" ca="1" si="680"/>
        <v>0</v>
      </c>
      <c r="HN90" s="90">
        <f t="shared" ca="1" si="680"/>
        <v>4187.5970700795742</v>
      </c>
      <c r="HO90" s="90">
        <f t="shared" ca="1" si="680"/>
        <v>16126.594193862875</v>
      </c>
      <c r="HP90" s="90">
        <f t="shared" ca="1" si="680"/>
        <v>0</v>
      </c>
      <c r="HQ90" s="90">
        <f t="shared" ca="1" si="680"/>
        <v>0</v>
      </c>
      <c r="HR90" s="90">
        <f t="shared" ca="1" si="680"/>
        <v>0</v>
      </c>
      <c r="HS90" s="90">
        <f t="shared" ca="1" si="680"/>
        <v>0</v>
      </c>
      <c r="HT90" s="90">
        <f t="shared" ca="1" si="680"/>
        <v>0</v>
      </c>
      <c r="HU90" s="90">
        <f t="shared" ca="1" si="680"/>
        <v>0</v>
      </c>
      <c r="HV90" s="92">
        <f t="shared" ca="1" si="614"/>
        <v>6273.4246172050507</v>
      </c>
      <c r="HW90" s="90">
        <f t="shared" ref="HW90:IE90" ca="1" si="681">$E90*HW$14</f>
        <v>6273.4246172050507</v>
      </c>
      <c r="HX90" s="90">
        <f t="shared" ca="1" si="681"/>
        <v>0</v>
      </c>
      <c r="HY90" s="90">
        <f t="shared" ca="1" si="681"/>
        <v>0</v>
      </c>
      <c r="HZ90" s="90">
        <f t="shared" ca="1" si="681"/>
        <v>0</v>
      </c>
      <c r="IA90" s="90">
        <f t="shared" ca="1" si="681"/>
        <v>0</v>
      </c>
      <c r="IB90" s="90">
        <f t="shared" ca="1" si="681"/>
        <v>0</v>
      </c>
      <c r="IC90" s="90">
        <f t="shared" ca="1" si="681"/>
        <v>0</v>
      </c>
      <c r="ID90" s="90">
        <f t="shared" ca="1" si="681"/>
        <v>0</v>
      </c>
      <c r="IE90" s="90">
        <f t="shared" ca="1" si="681"/>
        <v>0</v>
      </c>
      <c r="IF90" s="92">
        <f t="shared" ca="1" si="501"/>
        <v>10286.688467739375</v>
      </c>
      <c r="IG90" s="90">
        <f t="shared" ref="IG90:IX90" ca="1" si="682">$E90*IG$14</f>
        <v>10286.688467739375</v>
      </c>
      <c r="IH90" s="90">
        <f t="shared" ca="1" si="682"/>
        <v>0</v>
      </c>
      <c r="II90" s="90">
        <f t="shared" ca="1" si="682"/>
        <v>0</v>
      </c>
      <c r="IJ90" s="90">
        <f t="shared" ca="1" si="682"/>
        <v>0</v>
      </c>
      <c r="IK90" s="90">
        <f t="shared" ca="1" si="682"/>
        <v>0</v>
      </c>
      <c r="IL90" s="90">
        <f t="shared" ca="1" si="682"/>
        <v>0</v>
      </c>
      <c r="IM90" s="90">
        <f t="shared" ca="1" si="682"/>
        <v>0</v>
      </c>
      <c r="IN90" s="90">
        <f t="shared" ca="1" si="682"/>
        <v>0</v>
      </c>
      <c r="IO90" s="90">
        <f t="shared" ca="1" si="682"/>
        <v>0</v>
      </c>
      <c r="IP90" s="90">
        <f t="shared" ca="1" si="682"/>
        <v>0</v>
      </c>
      <c r="IQ90" s="90">
        <f t="shared" ca="1" si="682"/>
        <v>0</v>
      </c>
      <c r="IR90" s="90">
        <f t="shared" ca="1" si="682"/>
        <v>0</v>
      </c>
      <c r="IS90" s="90">
        <f t="shared" ca="1" si="682"/>
        <v>0</v>
      </c>
      <c r="IT90" s="90">
        <f t="shared" ca="1" si="682"/>
        <v>0</v>
      </c>
      <c r="IU90" s="90">
        <f t="shared" ca="1" si="682"/>
        <v>0</v>
      </c>
      <c r="IV90" s="90">
        <f t="shared" ca="1" si="682"/>
        <v>0</v>
      </c>
      <c r="IW90" s="90">
        <f t="shared" ca="1" si="682"/>
        <v>0</v>
      </c>
      <c r="IX90" s="90">
        <f t="shared" ca="1" si="682"/>
        <v>0</v>
      </c>
      <c r="IY90" s="92">
        <f t="shared" ca="1" si="503"/>
        <v>15606.680078935888</v>
      </c>
      <c r="IZ90" s="90">
        <f t="shared" ref="IZ90:JS90" ca="1" si="683">$E90*IZ$14</f>
        <v>15606.680078935888</v>
      </c>
      <c r="JA90" s="90">
        <f t="shared" ca="1" si="683"/>
        <v>0</v>
      </c>
      <c r="JB90" s="90">
        <f t="shared" ca="1" si="683"/>
        <v>0</v>
      </c>
      <c r="JC90" s="90">
        <f t="shared" ca="1" si="683"/>
        <v>0</v>
      </c>
      <c r="JD90" s="90">
        <f t="shared" ca="1" si="683"/>
        <v>0</v>
      </c>
      <c r="JE90" s="90">
        <f t="shared" ca="1" si="683"/>
        <v>0</v>
      </c>
      <c r="JF90" s="90">
        <f t="shared" ca="1" si="683"/>
        <v>0</v>
      </c>
      <c r="JG90" s="90">
        <f t="shared" ca="1" si="683"/>
        <v>0</v>
      </c>
      <c r="JH90" s="90">
        <f t="shared" ca="1" si="683"/>
        <v>0</v>
      </c>
      <c r="JI90" s="90">
        <f t="shared" ca="1" si="683"/>
        <v>0</v>
      </c>
      <c r="JJ90" s="90">
        <f t="shared" ca="1" si="683"/>
        <v>0</v>
      </c>
      <c r="JK90" s="90">
        <f t="shared" ca="1" si="683"/>
        <v>0</v>
      </c>
      <c r="JL90" s="90">
        <f t="shared" ca="1" si="683"/>
        <v>0</v>
      </c>
      <c r="JM90" s="90">
        <f t="shared" ca="1" si="683"/>
        <v>0</v>
      </c>
      <c r="JN90" s="90">
        <f t="shared" ca="1" si="683"/>
        <v>0</v>
      </c>
      <c r="JO90" s="90">
        <f t="shared" ca="1" si="683"/>
        <v>0</v>
      </c>
      <c r="JP90" s="90">
        <f t="shared" ca="1" si="683"/>
        <v>0</v>
      </c>
      <c r="JQ90" s="90">
        <f t="shared" ca="1" si="683"/>
        <v>0</v>
      </c>
      <c r="JR90" s="90">
        <f t="shared" ca="1" si="683"/>
        <v>0</v>
      </c>
      <c r="JS90" s="90">
        <f t="shared" ca="1" si="683"/>
        <v>0</v>
      </c>
      <c r="JT90" s="92">
        <f t="shared" ca="1" si="505"/>
        <v>29428.373122350935</v>
      </c>
      <c r="JU90" s="90">
        <f t="shared" ref="JU90:LL90" ca="1" si="684">$E90*JU$14</f>
        <v>22567.666685910848</v>
      </c>
      <c r="JV90" s="90">
        <f t="shared" ca="1" si="684"/>
        <v>0</v>
      </c>
      <c r="JW90" s="90">
        <f t="shared" ca="1" si="684"/>
        <v>0</v>
      </c>
      <c r="JX90" s="90">
        <f t="shared" ca="1" si="684"/>
        <v>0</v>
      </c>
      <c r="JY90" s="90">
        <f t="shared" ca="1" si="684"/>
        <v>0</v>
      </c>
      <c r="JZ90" s="90">
        <f t="shared" ca="1" si="684"/>
        <v>0</v>
      </c>
      <c r="KA90" s="90">
        <f t="shared" ca="1" si="684"/>
        <v>0</v>
      </c>
      <c r="KB90" s="90">
        <f t="shared" ca="1" si="684"/>
        <v>0</v>
      </c>
      <c r="KC90" s="90">
        <f t="shared" ca="1" si="684"/>
        <v>0</v>
      </c>
      <c r="KD90" s="90">
        <f t="shared" ca="1" si="684"/>
        <v>0</v>
      </c>
      <c r="KE90" s="90">
        <f t="shared" ca="1" si="684"/>
        <v>0</v>
      </c>
      <c r="KF90" s="90">
        <f t="shared" ca="1" si="684"/>
        <v>0</v>
      </c>
      <c r="KG90" s="90">
        <f t="shared" ca="1" si="684"/>
        <v>0</v>
      </c>
      <c r="KH90" s="90">
        <f t="shared" ca="1" si="684"/>
        <v>0</v>
      </c>
      <c r="KI90" s="90">
        <f t="shared" ca="1" si="684"/>
        <v>0</v>
      </c>
      <c r="KJ90" s="90">
        <f t="shared" ca="1" si="684"/>
        <v>0</v>
      </c>
      <c r="KK90" s="90">
        <f t="shared" ca="1" si="684"/>
        <v>0</v>
      </c>
      <c r="KL90" s="90">
        <f t="shared" ca="1" si="684"/>
        <v>0</v>
      </c>
      <c r="KM90" s="90">
        <f t="shared" ca="1" si="684"/>
        <v>3207.9369425465288</v>
      </c>
      <c r="KN90" s="90">
        <f t="shared" ca="1" si="684"/>
        <v>0</v>
      </c>
      <c r="KO90" s="90">
        <f t="shared" ca="1" si="684"/>
        <v>0</v>
      </c>
      <c r="KP90" s="90">
        <f t="shared" ca="1" si="684"/>
        <v>0</v>
      </c>
      <c r="KQ90" s="90">
        <f t="shared" ca="1" si="684"/>
        <v>0</v>
      </c>
      <c r="KR90" s="90">
        <f t="shared" ca="1" si="684"/>
        <v>0</v>
      </c>
      <c r="KS90" s="90">
        <f t="shared" ca="1" si="684"/>
        <v>0</v>
      </c>
      <c r="KT90" s="90">
        <f t="shared" ca="1" si="684"/>
        <v>0</v>
      </c>
      <c r="KU90" s="90">
        <f t="shared" ca="1" si="684"/>
        <v>0</v>
      </c>
      <c r="KV90" s="90">
        <f t="shared" ca="1" si="684"/>
        <v>0</v>
      </c>
      <c r="KW90" s="90">
        <f t="shared" ca="1" si="684"/>
        <v>0</v>
      </c>
      <c r="KX90" s="90">
        <f t="shared" ca="1" si="684"/>
        <v>0</v>
      </c>
      <c r="KY90" s="90">
        <f t="shared" ca="1" si="684"/>
        <v>0</v>
      </c>
      <c r="KZ90" s="90">
        <f t="shared" ca="1" si="684"/>
        <v>0</v>
      </c>
      <c r="LA90" s="90">
        <f t="shared" ca="1" si="684"/>
        <v>0</v>
      </c>
      <c r="LB90" s="90">
        <f t="shared" ca="1" si="684"/>
        <v>1276.3865808593275</v>
      </c>
      <c r="LC90" s="90">
        <f t="shared" ca="1" si="684"/>
        <v>0</v>
      </c>
      <c r="LD90" s="90">
        <f t="shared" ca="1" si="684"/>
        <v>0</v>
      </c>
      <c r="LE90" s="90">
        <f t="shared" ca="1" si="684"/>
        <v>0</v>
      </c>
      <c r="LF90" s="90">
        <f t="shared" ca="1" si="684"/>
        <v>0</v>
      </c>
      <c r="LG90" s="90">
        <f t="shared" ca="1" si="684"/>
        <v>2376.3829130342274</v>
      </c>
      <c r="LH90" s="90">
        <f t="shared" ca="1" si="684"/>
        <v>0</v>
      </c>
      <c r="LI90" s="90">
        <f t="shared" ca="1" si="684"/>
        <v>0</v>
      </c>
      <c r="LJ90" s="90">
        <f t="shared" ca="1" si="684"/>
        <v>0</v>
      </c>
      <c r="LK90" s="90">
        <f t="shared" ca="1" si="684"/>
        <v>0</v>
      </c>
      <c r="LL90" s="90">
        <f t="shared" ca="1" si="684"/>
        <v>0</v>
      </c>
      <c r="LM90" s="92">
        <f t="shared" ca="1" si="615"/>
        <v>24531.100999255294</v>
      </c>
      <c r="LN90" s="90">
        <f t="shared" ref="LN90:LR90" ca="1" si="685">$E90*LN$14</f>
        <v>24531.100999255294</v>
      </c>
      <c r="LO90" s="90">
        <f t="shared" ca="1" si="685"/>
        <v>0</v>
      </c>
      <c r="LP90" s="90">
        <f t="shared" ca="1" si="685"/>
        <v>0</v>
      </c>
      <c r="LQ90" s="90">
        <f t="shared" ca="1" si="685"/>
        <v>0</v>
      </c>
      <c r="LR90" s="90">
        <f t="shared" ca="1" si="685"/>
        <v>0</v>
      </c>
      <c r="LS90" s="92">
        <f t="shared" ca="1" si="616"/>
        <v>4572.7757763904674</v>
      </c>
      <c r="LT90" s="90">
        <f t="shared" ref="LT90:MF90" ca="1" si="686">$E90*LT$14</f>
        <v>4572.7757763904674</v>
      </c>
      <c r="LU90" s="90">
        <f t="shared" ca="1" si="686"/>
        <v>0</v>
      </c>
      <c r="LV90" s="90">
        <f t="shared" ca="1" si="686"/>
        <v>0</v>
      </c>
      <c r="LW90" s="90">
        <f t="shared" ca="1" si="686"/>
        <v>0</v>
      </c>
      <c r="LX90" s="90">
        <f t="shared" ca="1" si="686"/>
        <v>0</v>
      </c>
      <c r="LY90" s="90">
        <f t="shared" ca="1" si="686"/>
        <v>0</v>
      </c>
      <c r="LZ90" s="90">
        <f t="shared" ca="1" si="686"/>
        <v>0</v>
      </c>
      <c r="MA90" s="90">
        <f t="shared" ca="1" si="686"/>
        <v>0</v>
      </c>
      <c r="MB90" s="90">
        <f t="shared" ca="1" si="686"/>
        <v>0</v>
      </c>
      <c r="MC90" s="90">
        <f t="shared" ca="1" si="686"/>
        <v>0</v>
      </c>
      <c r="MD90" s="90">
        <f t="shared" ca="1" si="686"/>
        <v>0</v>
      </c>
      <c r="ME90" s="90">
        <f t="shared" ca="1" si="686"/>
        <v>0</v>
      </c>
      <c r="MF90" s="90">
        <f t="shared" ca="1" si="686"/>
        <v>0</v>
      </c>
      <c r="MG90" s="92">
        <f t="shared" ca="1" si="617"/>
        <v>4875.6733171342812</v>
      </c>
      <c r="MH90" s="90">
        <f t="shared" ref="MH90:NB90" ca="1" si="687">$E90*MH$14</f>
        <v>4875.6733171342812</v>
      </c>
      <c r="MI90" s="90">
        <f t="shared" ca="1" si="687"/>
        <v>0</v>
      </c>
      <c r="MJ90" s="90">
        <f t="shared" ca="1" si="687"/>
        <v>0</v>
      </c>
      <c r="MK90" s="90">
        <f t="shared" ca="1" si="687"/>
        <v>0</v>
      </c>
      <c r="ML90" s="90">
        <f t="shared" ca="1" si="687"/>
        <v>0</v>
      </c>
      <c r="MM90" s="90">
        <f t="shared" ca="1" si="687"/>
        <v>0</v>
      </c>
      <c r="MN90" s="90">
        <f t="shared" ca="1" si="687"/>
        <v>0</v>
      </c>
      <c r="MO90" s="90">
        <f t="shared" ca="1" si="687"/>
        <v>0</v>
      </c>
      <c r="MP90" s="90">
        <f t="shared" ca="1" si="687"/>
        <v>0</v>
      </c>
      <c r="MQ90" s="90">
        <f t="shared" ca="1" si="687"/>
        <v>0</v>
      </c>
      <c r="MR90" s="90">
        <f t="shared" ca="1" si="687"/>
        <v>0</v>
      </c>
      <c r="MS90" s="90">
        <f t="shared" ca="1" si="687"/>
        <v>0</v>
      </c>
      <c r="MT90" s="90">
        <f t="shared" ca="1" si="687"/>
        <v>0</v>
      </c>
      <c r="MU90" s="90">
        <f t="shared" ca="1" si="687"/>
        <v>0</v>
      </c>
      <c r="MV90" s="90">
        <f t="shared" ca="1" si="687"/>
        <v>0</v>
      </c>
      <c r="MW90" s="90">
        <f t="shared" ca="1" si="687"/>
        <v>0</v>
      </c>
      <c r="MX90" s="90">
        <f t="shared" ca="1" si="687"/>
        <v>0</v>
      </c>
      <c r="MY90" s="90">
        <f t="shared" ca="1" si="687"/>
        <v>0</v>
      </c>
      <c r="MZ90" s="90">
        <f t="shared" ca="1" si="687"/>
        <v>0</v>
      </c>
      <c r="NA90" s="90">
        <f t="shared" ca="1" si="687"/>
        <v>0</v>
      </c>
      <c r="NB90" s="90">
        <f t="shared" ca="1" si="687"/>
        <v>0</v>
      </c>
      <c r="NC90" s="92">
        <f t="shared" ca="1" si="618"/>
        <v>0</v>
      </c>
      <c r="ND90" s="90">
        <f t="shared" ref="ND90:NI90" ca="1" si="688">$E90*ND$14</f>
        <v>0</v>
      </c>
      <c r="NE90" s="90">
        <f t="shared" ca="1" si="688"/>
        <v>0</v>
      </c>
      <c r="NF90" s="90">
        <f t="shared" ca="1" si="688"/>
        <v>0</v>
      </c>
      <c r="NG90" s="90">
        <f t="shared" ca="1" si="688"/>
        <v>0</v>
      </c>
      <c r="NH90" s="90">
        <f t="shared" ca="1" si="688"/>
        <v>0</v>
      </c>
      <c r="NI90" s="90">
        <f t="shared" ca="1" si="688"/>
        <v>0</v>
      </c>
      <c r="NJ90" s="93">
        <f t="shared" ca="1" si="511"/>
        <v>333535.44700000004</v>
      </c>
      <c r="NK90" s="94">
        <f t="shared" ca="1" si="670"/>
        <v>0</v>
      </c>
    </row>
    <row r="91" spans="1:375" x14ac:dyDescent="0.25">
      <c r="A91" s="208">
        <v>90731</v>
      </c>
      <c r="B91" s="214" t="s">
        <v>587</v>
      </c>
      <c r="C91" s="90">
        <f ca="1">IFERROR(HLOOKUP($A91,Náklady_2018!$D$1:$MN$27,24,FALSE),0)</f>
        <v>3724799.3000000003</v>
      </c>
      <c r="D91" s="19">
        <v>30</v>
      </c>
      <c r="E91" s="19">
        <f ca="1">C91/100*D91</f>
        <v>1117439.79</v>
      </c>
      <c r="F91" s="91" t="str">
        <f>F12</f>
        <v>FTE(k)</v>
      </c>
      <c r="G91" s="92">
        <f t="shared" ca="1" si="606"/>
        <v>115282.22448050739</v>
      </c>
      <c r="H91" s="90">
        <f ca="1">$E91*H$12</f>
        <v>0</v>
      </c>
      <c r="I91" s="90">
        <f t="shared" ref="I91:BT91" ca="1" si="689">$E91*I$12</f>
        <v>0</v>
      </c>
      <c r="J91" s="90">
        <f t="shared" ca="1" si="689"/>
        <v>6230.2940667847906</v>
      </c>
      <c r="K91" s="90">
        <f t="shared" ca="1" si="689"/>
        <v>0</v>
      </c>
      <c r="L91" s="90">
        <f t="shared" ca="1" si="689"/>
        <v>0</v>
      </c>
      <c r="M91" s="90">
        <f t="shared" ca="1" si="689"/>
        <v>0</v>
      </c>
      <c r="N91" s="90">
        <f t="shared" ca="1" si="689"/>
        <v>9759.3417549635888</v>
      </c>
      <c r="O91" s="90">
        <f t="shared" ca="1" si="689"/>
        <v>0</v>
      </c>
      <c r="P91" s="90">
        <f t="shared" ca="1" si="689"/>
        <v>0</v>
      </c>
      <c r="Q91" s="90">
        <f t="shared" ca="1" si="689"/>
        <v>0</v>
      </c>
      <c r="R91" s="90">
        <f t="shared" ca="1" si="689"/>
        <v>0</v>
      </c>
      <c r="S91" s="90">
        <f t="shared" ca="1" si="689"/>
        <v>8171.5123424496705</v>
      </c>
      <c r="T91" s="90">
        <f t="shared" ca="1" si="689"/>
        <v>0</v>
      </c>
      <c r="U91" s="90">
        <f t="shared" ca="1" si="689"/>
        <v>0</v>
      </c>
      <c r="V91" s="90">
        <f t="shared" ca="1" si="689"/>
        <v>4584.3733343008525</v>
      </c>
      <c r="W91" s="90">
        <f t="shared" ca="1" si="689"/>
        <v>9197.7923285867164</v>
      </c>
      <c r="X91" s="90">
        <f t="shared" ca="1" si="689"/>
        <v>0</v>
      </c>
      <c r="Y91" s="90">
        <f t="shared" ca="1" si="689"/>
        <v>0</v>
      </c>
      <c r="Z91" s="90">
        <f t="shared" ca="1" si="689"/>
        <v>0</v>
      </c>
      <c r="AA91" s="90">
        <f t="shared" ca="1" si="689"/>
        <v>8345.7863023597347</v>
      </c>
      <c r="AB91" s="90">
        <f t="shared" ca="1" si="689"/>
        <v>0</v>
      </c>
      <c r="AC91" s="90">
        <f t="shared" ca="1" si="689"/>
        <v>0</v>
      </c>
      <c r="AD91" s="90">
        <f t="shared" ca="1" si="689"/>
        <v>56387.307917567399</v>
      </c>
      <c r="AE91" s="90">
        <f t="shared" ca="1" si="689"/>
        <v>0</v>
      </c>
      <c r="AF91" s="90">
        <f t="shared" ca="1" si="689"/>
        <v>0</v>
      </c>
      <c r="AG91" s="90">
        <f t="shared" ca="1" si="689"/>
        <v>0</v>
      </c>
      <c r="AH91" s="90">
        <f t="shared" ca="1" si="689"/>
        <v>0</v>
      </c>
      <c r="AI91" s="90">
        <f t="shared" ca="1" si="689"/>
        <v>0</v>
      </c>
      <c r="AJ91" s="90">
        <f t="shared" ca="1" si="689"/>
        <v>0</v>
      </c>
      <c r="AK91" s="90">
        <f t="shared" ca="1" si="689"/>
        <v>0</v>
      </c>
      <c r="AL91" s="90">
        <f t="shared" ca="1" si="689"/>
        <v>0</v>
      </c>
      <c r="AM91" s="90">
        <f t="shared" ca="1" si="689"/>
        <v>0</v>
      </c>
      <c r="AN91" s="90">
        <f t="shared" ca="1" si="689"/>
        <v>0</v>
      </c>
      <c r="AO91" s="90">
        <f t="shared" ca="1" si="689"/>
        <v>0</v>
      </c>
      <c r="AP91" s="90">
        <f t="shared" ca="1" si="689"/>
        <v>0</v>
      </c>
      <c r="AQ91" s="90">
        <f t="shared" ca="1" si="689"/>
        <v>0</v>
      </c>
      <c r="AR91" s="90">
        <f t="shared" ca="1" si="689"/>
        <v>0</v>
      </c>
      <c r="AS91" s="90">
        <f t="shared" ca="1" si="689"/>
        <v>0</v>
      </c>
      <c r="AT91" s="90">
        <f t="shared" ca="1" si="689"/>
        <v>7382.4385795235485</v>
      </c>
      <c r="AU91" s="90">
        <f t="shared" ca="1" si="689"/>
        <v>0</v>
      </c>
      <c r="AV91" s="90">
        <f t="shared" ca="1" si="689"/>
        <v>0</v>
      </c>
      <c r="AW91" s="90">
        <f t="shared" ca="1" si="689"/>
        <v>0</v>
      </c>
      <c r="AX91" s="90">
        <f t="shared" ca="1" si="689"/>
        <v>5223.3778539710866</v>
      </c>
      <c r="AY91" s="90">
        <f t="shared" ca="1" si="689"/>
        <v>0</v>
      </c>
      <c r="AZ91" s="90">
        <f t="shared" ca="1" si="689"/>
        <v>0</v>
      </c>
      <c r="BA91" s="90">
        <f t="shared" ca="1" si="689"/>
        <v>0</v>
      </c>
      <c r="BB91" s="90">
        <f t="shared" ca="1" si="689"/>
        <v>0</v>
      </c>
      <c r="BC91" s="90">
        <f t="shared" ca="1" si="689"/>
        <v>0</v>
      </c>
      <c r="BD91" s="92">
        <f t="shared" ca="1" si="607"/>
        <v>104849.99160255773</v>
      </c>
      <c r="BE91" s="90">
        <f t="shared" ca="1" si="689"/>
        <v>0</v>
      </c>
      <c r="BF91" s="90">
        <f t="shared" ca="1" si="689"/>
        <v>10926.009097694852</v>
      </c>
      <c r="BG91" s="90">
        <f t="shared" ca="1" si="689"/>
        <v>0</v>
      </c>
      <c r="BH91" s="90">
        <f t="shared" ca="1" si="689"/>
        <v>0</v>
      </c>
      <c r="BI91" s="90">
        <f t="shared" ca="1" si="689"/>
        <v>6704.7065132066318</v>
      </c>
      <c r="BJ91" s="90">
        <f t="shared" ca="1" si="689"/>
        <v>0</v>
      </c>
      <c r="BK91" s="90">
        <f t="shared" ca="1" si="689"/>
        <v>0</v>
      </c>
      <c r="BL91" s="90">
        <f t="shared" ca="1" si="689"/>
        <v>0</v>
      </c>
      <c r="BM91" s="90">
        <f t="shared" ca="1" si="689"/>
        <v>0</v>
      </c>
      <c r="BN91" s="90">
        <f t="shared" ca="1" si="689"/>
        <v>8447.4461123072724</v>
      </c>
      <c r="BO91" s="90">
        <f t="shared" ca="1" si="689"/>
        <v>0</v>
      </c>
      <c r="BP91" s="90">
        <f t="shared" ca="1" si="689"/>
        <v>0</v>
      </c>
      <c r="BQ91" s="90">
        <f t="shared" ca="1" si="689"/>
        <v>0</v>
      </c>
      <c r="BR91" s="90">
        <f t="shared" ca="1" si="689"/>
        <v>5407.333700542822</v>
      </c>
      <c r="BS91" s="90">
        <f t="shared" ca="1" si="689"/>
        <v>0</v>
      </c>
      <c r="BT91" s="90">
        <f t="shared" ca="1" si="689"/>
        <v>0</v>
      </c>
      <c r="BU91" s="90">
        <f t="shared" ref="BU91:CF91" ca="1" si="690">$E91*BU$12</f>
        <v>0</v>
      </c>
      <c r="BV91" s="90">
        <f t="shared" ca="1" si="690"/>
        <v>4356.8489977516019</v>
      </c>
      <c r="BW91" s="90">
        <f t="shared" ca="1" si="690"/>
        <v>0</v>
      </c>
      <c r="BX91" s="90">
        <f t="shared" ca="1" si="690"/>
        <v>0</v>
      </c>
      <c r="BY91" s="90">
        <f t="shared" ca="1" si="690"/>
        <v>65318.84836295819</v>
      </c>
      <c r="BZ91" s="90">
        <f t="shared" ca="1" si="690"/>
        <v>0</v>
      </c>
      <c r="CA91" s="90">
        <f t="shared" ca="1" si="690"/>
        <v>0</v>
      </c>
      <c r="CB91" s="90">
        <f t="shared" ca="1" si="690"/>
        <v>0</v>
      </c>
      <c r="CC91" s="90">
        <f t="shared" ca="1" si="690"/>
        <v>3688.7988180963566</v>
      </c>
      <c r="CD91" s="90">
        <f t="shared" ca="1" si="690"/>
        <v>0</v>
      </c>
      <c r="CE91" s="90">
        <f t="shared" ca="1" si="690"/>
        <v>0</v>
      </c>
      <c r="CF91" s="90">
        <f t="shared" ca="1" si="690"/>
        <v>0</v>
      </c>
      <c r="CG91" s="92">
        <f t="shared" ca="1" si="490"/>
        <v>34109.28670906421</v>
      </c>
      <c r="CH91" s="90">
        <f t="shared" ref="CH91:CX91" ca="1" si="691">$E91*CH$12</f>
        <v>0</v>
      </c>
      <c r="CI91" s="90">
        <f t="shared" ca="1" si="691"/>
        <v>2396.2669487633812</v>
      </c>
      <c r="CJ91" s="90">
        <f t="shared" ca="1" si="691"/>
        <v>3577.4571214871485</v>
      </c>
      <c r="CK91" s="90">
        <f t="shared" ca="1" si="691"/>
        <v>3020.7486384411109</v>
      </c>
      <c r="CL91" s="90">
        <f t="shared" ca="1" si="691"/>
        <v>3277.3186349753719</v>
      </c>
      <c r="CM91" s="90">
        <f t="shared" ca="1" si="691"/>
        <v>2512.4495887034241</v>
      </c>
      <c r="CN91" s="90">
        <f t="shared" ca="1" si="691"/>
        <v>982.71149615952788</v>
      </c>
      <c r="CO91" s="90">
        <f t="shared" ca="1" si="691"/>
        <v>5378.2880405578107</v>
      </c>
      <c r="CP91" s="90">
        <f t="shared" ca="1" si="691"/>
        <v>2154.2197822216258</v>
      </c>
      <c r="CQ91" s="90">
        <f t="shared" ca="1" si="691"/>
        <v>2120.3331789057797</v>
      </c>
      <c r="CR91" s="90">
        <f t="shared" ca="1" si="691"/>
        <v>1674.9663924689494</v>
      </c>
      <c r="CS91" s="90">
        <f t="shared" ca="1" si="691"/>
        <v>1863.7631823715187</v>
      </c>
      <c r="CT91" s="90">
        <f t="shared" ca="1" si="691"/>
        <v>5150.763704008561</v>
      </c>
      <c r="CU91" s="90">
        <f t="shared" ca="1" si="691"/>
        <v>0</v>
      </c>
      <c r="CV91" s="90">
        <f t="shared" ca="1" si="691"/>
        <v>0</v>
      </c>
      <c r="CW91" s="90">
        <f t="shared" ca="1" si="691"/>
        <v>0</v>
      </c>
      <c r="CX91" s="90">
        <f t="shared" ca="1" si="691"/>
        <v>0</v>
      </c>
      <c r="CY91" s="92">
        <f t="shared" ca="1" si="492"/>
        <v>74366.571448289033</v>
      </c>
      <c r="CZ91" s="90">
        <f t="shared" ref="CZ91:DU91" ca="1" si="692">$E91*CZ$12</f>
        <v>0</v>
      </c>
      <c r="DA91" s="90">
        <f t="shared" ca="1" si="692"/>
        <v>12441.22436024624</v>
      </c>
      <c r="DB91" s="90">
        <f t="shared" ca="1" si="692"/>
        <v>5809.1319970021359</v>
      </c>
      <c r="DC91" s="90">
        <f t="shared" ca="1" si="692"/>
        <v>8955.745162044961</v>
      </c>
      <c r="DD91" s="90">
        <f t="shared" ca="1" si="692"/>
        <v>0</v>
      </c>
      <c r="DE91" s="90">
        <f t="shared" ca="1" si="692"/>
        <v>0</v>
      </c>
      <c r="DF91" s="90">
        <f t="shared" ca="1" si="692"/>
        <v>0</v>
      </c>
      <c r="DG91" s="90">
        <f t="shared" ca="1" si="692"/>
        <v>0</v>
      </c>
      <c r="DH91" s="90">
        <f t="shared" ca="1" si="692"/>
        <v>3645.2303281188401</v>
      </c>
      <c r="DI91" s="90">
        <f t="shared" ca="1" si="692"/>
        <v>14324.3513159411</v>
      </c>
      <c r="DJ91" s="90">
        <f t="shared" ca="1" si="692"/>
        <v>0</v>
      </c>
      <c r="DK91" s="90">
        <f t="shared" ca="1" si="692"/>
        <v>0</v>
      </c>
      <c r="DL91" s="90">
        <f t="shared" ca="1" si="692"/>
        <v>0</v>
      </c>
      <c r="DM91" s="90">
        <f t="shared" ca="1" si="692"/>
        <v>0</v>
      </c>
      <c r="DN91" s="90">
        <f t="shared" ca="1" si="692"/>
        <v>6912.8670764325416</v>
      </c>
      <c r="DO91" s="90">
        <f t="shared" ca="1" si="692"/>
        <v>0</v>
      </c>
      <c r="DP91" s="90">
        <f t="shared" ca="1" si="692"/>
        <v>0</v>
      </c>
      <c r="DQ91" s="90">
        <f t="shared" ca="1" si="692"/>
        <v>7091.9819796734419</v>
      </c>
      <c r="DR91" s="90">
        <f t="shared" ca="1" si="692"/>
        <v>1984.7867656423964</v>
      </c>
      <c r="DS91" s="90">
        <f t="shared" ca="1" si="692"/>
        <v>4269.7120177965699</v>
      </c>
      <c r="DT91" s="90">
        <f t="shared" ca="1" si="692"/>
        <v>5276.6282306102739</v>
      </c>
      <c r="DU91" s="90">
        <f t="shared" ca="1" si="692"/>
        <v>3654.9122147805106</v>
      </c>
      <c r="DV91" s="92">
        <f t="shared" ca="1" si="608"/>
        <v>35493.796501683049</v>
      </c>
      <c r="DW91" s="90">
        <f t="shared" ref="DW91:EA91" ca="1" si="693">$E91*DW$12</f>
        <v>0</v>
      </c>
      <c r="DX91" s="90">
        <f t="shared" ca="1" si="693"/>
        <v>10877.5996643865</v>
      </c>
      <c r="DY91" s="90">
        <f t="shared" ca="1" si="693"/>
        <v>12828.49982671305</v>
      </c>
      <c r="DZ91" s="90">
        <f t="shared" ca="1" si="693"/>
        <v>11787.697010583501</v>
      </c>
      <c r="EA91" s="90">
        <f t="shared" ca="1" si="693"/>
        <v>0</v>
      </c>
      <c r="EB91" s="92">
        <f t="shared" ca="1" si="609"/>
        <v>95826.473233881072</v>
      </c>
      <c r="EC91" s="90">
        <f t="shared" ref="EC91:FD91" ca="1" si="694">$E91*EC$12</f>
        <v>0</v>
      </c>
      <c r="ED91" s="90">
        <f t="shared" ca="1" si="694"/>
        <v>6835.4119831391799</v>
      </c>
      <c r="EE91" s="90">
        <f t="shared" ca="1" si="694"/>
        <v>3674.275988103851</v>
      </c>
      <c r="EF91" s="90">
        <f t="shared" ca="1" si="694"/>
        <v>6220.6121801231202</v>
      </c>
      <c r="EG91" s="90">
        <f t="shared" ca="1" si="694"/>
        <v>3955.0507012922876</v>
      </c>
      <c r="EH91" s="90">
        <f t="shared" ca="1" si="694"/>
        <v>7222.6874496059891</v>
      </c>
      <c r="EI91" s="90">
        <f t="shared" ca="1" si="694"/>
        <v>6506.2278366423925</v>
      </c>
      <c r="EJ91" s="90">
        <f t="shared" ca="1" si="694"/>
        <v>6031.8153902205513</v>
      </c>
      <c r="EK91" s="90">
        <f t="shared" ca="1" si="694"/>
        <v>3432.2288215620956</v>
      </c>
      <c r="EL91" s="90">
        <f t="shared" ca="1" si="694"/>
        <v>4531.1229576616652</v>
      </c>
      <c r="EM91" s="90">
        <f t="shared" ca="1" si="694"/>
        <v>2125.1741222366145</v>
      </c>
      <c r="EN91" s="90">
        <f t="shared" ca="1" si="694"/>
        <v>3233.7501449978554</v>
      </c>
      <c r="EO91" s="90">
        <f t="shared" ca="1" si="694"/>
        <v>5775.2453936862894</v>
      </c>
      <c r="EP91" s="90">
        <f t="shared" ca="1" si="694"/>
        <v>0</v>
      </c>
      <c r="EQ91" s="90">
        <f t="shared" ca="1" si="694"/>
        <v>0</v>
      </c>
      <c r="ER91" s="90">
        <f t="shared" ca="1" si="694"/>
        <v>0</v>
      </c>
      <c r="ES91" s="90">
        <f t="shared" ca="1" si="694"/>
        <v>2560.8590220117749</v>
      </c>
      <c r="ET91" s="90">
        <f t="shared" ca="1" si="694"/>
        <v>12097.517383756947</v>
      </c>
      <c r="EU91" s="90">
        <f t="shared" ca="1" si="694"/>
        <v>0</v>
      </c>
      <c r="EV91" s="90">
        <f t="shared" ca="1" si="694"/>
        <v>0</v>
      </c>
      <c r="EW91" s="90">
        <f t="shared" ca="1" si="694"/>
        <v>21624.493858840451</v>
      </c>
      <c r="EX91" s="90">
        <f t="shared" ca="1" si="694"/>
        <v>0</v>
      </c>
      <c r="EY91" s="90">
        <f t="shared" ca="1" si="694"/>
        <v>0</v>
      </c>
      <c r="EZ91" s="90">
        <f t="shared" ca="1" si="694"/>
        <v>0</v>
      </c>
      <c r="FA91" s="90">
        <f t="shared" ca="1" si="694"/>
        <v>0</v>
      </c>
      <c r="FB91" s="90">
        <f t="shared" ca="1" si="694"/>
        <v>0</v>
      </c>
      <c r="FC91" s="90">
        <f t="shared" ca="1" si="694"/>
        <v>0</v>
      </c>
      <c r="FD91" s="90">
        <f t="shared" ca="1" si="694"/>
        <v>0</v>
      </c>
      <c r="FE91" s="92">
        <f t="shared" ca="1" si="610"/>
        <v>28982.727721709824</v>
      </c>
      <c r="FF91" s="90">
        <f t="shared" ref="FF91:FV91" ca="1" si="695">$E91*FF$12</f>
        <v>0</v>
      </c>
      <c r="FG91" s="90">
        <f t="shared" ca="1" si="695"/>
        <v>4172.8931511798673</v>
      </c>
      <c r="FH91" s="90">
        <f t="shared" ca="1" si="695"/>
        <v>0</v>
      </c>
      <c r="FI91" s="90">
        <f t="shared" ca="1" si="695"/>
        <v>0</v>
      </c>
      <c r="FJ91" s="90">
        <f t="shared" ca="1" si="695"/>
        <v>3737.2082514047074</v>
      </c>
      <c r="FK91" s="90">
        <f t="shared" ca="1" si="695"/>
        <v>0</v>
      </c>
      <c r="FL91" s="90">
        <f t="shared" ca="1" si="695"/>
        <v>3504.842971524622</v>
      </c>
      <c r="FM91" s="90">
        <f t="shared" ca="1" si="695"/>
        <v>4608.5780509550277</v>
      </c>
      <c r="FN91" s="90">
        <f t="shared" ca="1" si="695"/>
        <v>0</v>
      </c>
      <c r="FO91" s="90">
        <f t="shared" ca="1" si="695"/>
        <v>5000.6944607526721</v>
      </c>
      <c r="FP91" s="90">
        <f t="shared" ca="1" si="695"/>
        <v>0</v>
      </c>
      <c r="FQ91" s="90">
        <f t="shared" ca="1" si="695"/>
        <v>0</v>
      </c>
      <c r="FR91" s="90">
        <f t="shared" ca="1" si="695"/>
        <v>0</v>
      </c>
      <c r="FS91" s="90">
        <f t="shared" ca="1" si="695"/>
        <v>7958.5108358929274</v>
      </c>
      <c r="FT91" s="90">
        <f t="shared" ca="1" si="695"/>
        <v>0</v>
      </c>
      <c r="FU91" s="90">
        <f t="shared" ca="1" si="695"/>
        <v>0</v>
      </c>
      <c r="FV91" s="90">
        <f t="shared" ca="1" si="695"/>
        <v>0</v>
      </c>
      <c r="FW91" s="92">
        <f t="shared" ca="1" si="611"/>
        <v>187610.75878651481</v>
      </c>
      <c r="FX91" s="90">
        <f t="shared" ref="FX91:GR91" ca="1" si="696">$E91*FX$12</f>
        <v>0</v>
      </c>
      <c r="FY91" s="90">
        <f t="shared" ca="1" si="696"/>
        <v>2986.8620351252648</v>
      </c>
      <c r="FZ91" s="90">
        <f t="shared" ca="1" si="696"/>
        <v>5654.2218104154117</v>
      </c>
      <c r="GA91" s="90">
        <f t="shared" ca="1" si="696"/>
        <v>0</v>
      </c>
      <c r="GB91" s="90">
        <f t="shared" ca="1" si="696"/>
        <v>5325.0376639186252</v>
      </c>
      <c r="GC91" s="90">
        <f t="shared" ca="1" si="696"/>
        <v>0</v>
      </c>
      <c r="GD91" s="90">
        <f t="shared" ca="1" si="696"/>
        <v>4903.8755941359705</v>
      </c>
      <c r="GE91" s="90">
        <f t="shared" ca="1" si="696"/>
        <v>12678.430583457162</v>
      </c>
      <c r="GF91" s="90">
        <f t="shared" ca="1" si="696"/>
        <v>764.86904627194792</v>
      </c>
      <c r="GG91" s="90">
        <f t="shared" ca="1" si="696"/>
        <v>152949.6045377354</v>
      </c>
      <c r="GH91" s="90">
        <f t="shared" ca="1" si="696"/>
        <v>0</v>
      </c>
      <c r="GI91" s="90">
        <f t="shared" ca="1" si="696"/>
        <v>0</v>
      </c>
      <c r="GJ91" s="90">
        <f t="shared" ca="1" si="696"/>
        <v>0</v>
      </c>
      <c r="GK91" s="90">
        <f t="shared" ca="1" si="696"/>
        <v>0</v>
      </c>
      <c r="GL91" s="90">
        <f t="shared" ca="1" si="696"/>
        <v>0</v>
      </c>
      <c r="GM91" s="90">
        <f t="shared" ca="1" si="696"/>
        <v>0</v>
      </c>
      <c r="GN91" s="90">
        <f t="shared" ca="1" si="696"/>
        <v>0</v>
      </c>
      <c r="GO91" s="90">
        <f t="shared" ca="1" si="696"/>
        <v>2347.8575154550299</v>
      </c>
      <c r="GP91" s="90">
        <f t="shared" ca="1" si="696"/>
        <v>0</v>
      </c>
      <c r="GQ91" s="90">
        <f t="shared" ca="1" si="696"/>
        <v>0</v>
      </c>
      <c r="GR91" s="90">
        <f t="shared" ca="1" si="696"/>
        <v>0</v>
      </c>
      <c r="GS91" s="92">
        <f t="shared" ca="1" si="612"/>
        <v>34564.33538216271</v>
      </c>
      <c r="GT91" s="90">
        <f t="shared" ref="GT91:HD91" ca="1" si="697">$E91*GT$12</f>
        <v>0</v>
      </c>
      <c r="GU91" s="90">
        <f t="shared" ca="1" si="697"/>
        <v>7280.7787695760107</v>
      </c>
      <c r="GV91" s="90">
        <f t="shared" ca="1" si="697"/>
        <v>6670.8199098907862</v>
      </c>
      <c r="GW91" s="90">
        <f t="shared" ca="1" si="697"/>
        <v>7784.2368759828614</v>
      </c>
      <c r="GX91" s="90">
        <f t="shared" ca="1" si="697"/>
        <v>0</v>
      </c>
      <c r="GY91" s="90">
        <f t="shared" ca="1" si="697"/>
        <v>12828.49982671305</v>
      </c>
      <c r="GZ91" s="90">
        <f t="shared" ca="1" si="697"/>
        <v>0</v>
      </c>
      <c r="HA91" s="90">
        <f t="shared" ca="1" si="697"/>
        <v>0</v>
      </c>
      <c r="HB91" s="90">
        <f t="shared" ca="1" si="697"/>
        <v>0</v>
      </c>
      <c r="HC91" s="90">
        <f t="shared" ca="1" si="697"/>
        <v>0</v>
      </c>
      <c r="HD91" s="90">
        <f t="shared" ca="1" si="697"/>
        <v>0</v>
      </c>
      <c r="HE91" s="92">
        <f t="shared" ca="1" si="613"/>
        <v>58643.187509736563</v>
      </c>
      <c r="HF91" s="90">
        <f t="shared" ref="HF91:HU91" ca="1" si="698">$E91*HF$12</f>
        <v>0</v>
      </c>
      <c r="HG91" s="90">
        <f t="shared" ca="1" si="698"/>
        <v>0</v>
      </c>
      <c r="HH91" s="90">
        <f t="shared" ca="1" si="698"/>
        <v>0</v>
      </c>
      <c r="HI91" s="90">
        <f t="shared" ca="1" si="698"/>
        <v>0</v>
      </c>
      <c r="HJ91" s="90">
        <f t="shared" ca="1" si="698"/>
        <v>0</v>
      </c>
      <c r="HK91" s="90">
        <f t="shared" ca="1" si="698"/>
        <v>0</v>
      </c>
      <c r="HL91" s="90">
        <f t="shared" ca="1" si="698"/>
        <v>0</v>
      </c>
      <c r="HM91" s="90">
        <f t="shared" ca="1" si="698"/>
        <v>0</v>
      </c>
      <c r="HN91" s="90">
        <f t="shared" ca="1" si="698"/>
        <v>8689.4932788490278</v>
      </c>
      <c r="HO91" s="90">
        <f t="shared" ca="1" si="698"/>
        <v>49953.694230887537</v>
      </c>
      <c r="HP91" s="90">
        <f t="shared" ca="1" si="698"/>
        <v>0</v>
      </c>
      <c r="HQ91" s="90">
        <f t="shared" ca="1" si="698"/>
        <v>0</v>
      </c>
      <c r="HR91" s="90">
        <f t="shared" ca="1" si="698"/>
        <v>0</v>
      </c>
      <c r="HS91" s="90">
        <f t="shared" ca="1" si="698"/>
        <v>0</v>
      </c>
      <c r="HT91" s="90">
        <f t="shared" ca="1" si="698"/>
        <v>0</v>
      </c>
      <c r="HU91" s="90">
        <f t="shared" ca="1" si="698"/>
        <v>0</v>
      </c>
      <c r="HV91" s="92">
        <f t="shared" ca="1" si="614"/>
        <v>17717.852590856517</v>
      </c>
      <c r="HW91" s="90">
        <f t="shared" ref="HW91:IE91" ca="1" si="699">$E91*HW$12</f>
        <v>17717.852590856517</v>
      </c>
      <c r="HX91" s="90">
        <f t="shared" ca="1" si="699"/>
        <v>0</v>
      </c>
      <c r="HY91" s="90">
        <f t="shared" ca="1" si="699"/>
        <v>0</v>
      </c>
      <c r="HZ91" s="90">
        <f t="shared" ca="1" si="699"/>
        <v>0</v>
      </c>
      <c r="IA91" s="90">
        <f t="shared" ca="1" si="699"/>
        <v>0</v>
      </c>
      <c r="IB91" s="90">
        <f t="shared" ca="1" si="699"/>
        <v>0</v>
      </c>
      <c r="IC91" s="90">
        <f t="shared" ca="1" si="699"/>
        <v>0</v>
      </c>
      <c r="ID91" s="90">
        <f t="shared" ca="1" si="699"/>
        <v>0</v>
      </c>
      <c r="IE91" s="90">
        <f t="shared" ca="1" si="699"/>
        <v>0</v>
      </c>
      <c r="IF91" s="92">
        <f t="shared" ca="1" si="501"/>
        <v>50258.673660730143</v>
      </c>
      <c r="IG91" s="90">
        <f t="shared" ref="IG91:IX91" ca="1" si="700">$E91*IG$12</f>
        <v>50258.673660730143</v>
      </c>
      <c r="IH91" s="90">
        <f t="shared" ca="1" si="700"/>
        <v>0</v>
      </c>
      <c r="II91" s="90">
        <f t="shared" ca="1" si="700"/>
        <v>0</v>
      </c>
      <c r="IJ91" s="90">
        <f t="shared" ca="1" si="700"/>
        <v>0</v>
      </c>
      <c r="IK91" s="90">
        <f t="shared" ca="1" si="700"/>
        <v>0</v>
      </c>
      <c r="IL91" s="90">
        <f t="shared" ca="1" si="700"/>
        <v>0</v>
      </c>
      <c r="IM91" s="90">
        <f t="shared" ca="1" si="700"/>
        <v>0</v>
      </c>
      <c r="IN91" s="90">
        <f t="shared" ca="1" si="700"/>
        <v>0</v>
      </c>
      <c r="IO91" s="90">
        <f t="shared" ca="1" si="700"/>
        <v>0</v>
      </c>
      <c r="IP91" s="90">
        <f t="shared" ca="1" si="700"/>
        <v>0</v>
      </c>
      <c r="IQ91" s="90">
        <f t="shared" ca="1" si="700"/>
        <v>0</v>
      </c>
      <c r="IR91" s="90">
        <f t="shared" ca="1" si="700"/>
        <v>0</v>
      </c>
      <c r="IS91" s="90">
        <f t="shared" ca="1" si="700"/>
        <v>0</v>
      </c>
      <c r="IT91" s="90">
        <f t="shared" ca="1" si="700"/>
        <v>0</v>
      </c>
      <c r="IU91" s="90">
        <f t="shared" ca="1" si="700"/>
        <v>0</v>
      </c>
      <c r="IV91" s="90">
        <f t="shared" ca="1" si="700"/>
        <v>0</v>
      </c>
      <c r="IW91" s="90">
        <f t="shared" ca="1" si="700"/>
        <v>0</v>
      </c>
      <c r="IX91" s="90">
        <f t="shared" ca="1" si="700"/>
        <v>0</v>
      </c>
      <c r="IY91" s="92">
        <f t="shared" ca="1" si="503"/>
        <v>96310.567566964572</v>
      </c>
      <c r="IZ91" s="90">
        <f t="shared" ref="IZ91:JS91" ca="1" si="701">$E91*IZ$12</f>
        <v>96310.567566964572</v>
      </c>
      <c r="JA91" s="90">
        <f t="shared" ca="1" si="701"/>
        <v>0</v>
      </c>
      <c r="JB91" s="90">
        <f t="shared" ca="1" si="701"/>
        <v>0</v>
      </c>
      <c r="JC91" s="90">
        <f t="shared" ca="1" si="701"/>
        <v>0</v>
      </c>
      <c r="JD91" s="90">
        <f t="shared" ca="1" si="701"/>
        <v>0</v>
      </c>
      <c r="JE91" s="90">
        <f t="shared" ca="1" si="701"/>
        <v>0</v>
      </c>
      <c r="JF91" s="90">
        <f t="shared" ca="1" si="701"/>
        <v>0</v>
      </c>
      <c r="JG91" s="90">
        <f t="shared" ca="1" si="701"/>
        <v>0</v>
      </c>
      <c r="JH91" s="90">
        <f t="shared" ca="1" si="701"/>
        <v>0</v>
      </c>
      <c r="JI91" s="90">
        <f t="shared" ca="1" si="701"/>
        <v>0</v>
      </c>
      <c r="JJ91" s="90">
        <f t="shared" ca="1" si="701"/>
        <v>0</v>
      </c>
      <c r="JK91" s="90">
        <f t="shared" ca="1" si="701"/>
        <v>0</v>
      </c>
      <c r="JL91" s="90">
        <f t="shared" ca="1" si="701"/>
        <v>0</v>
      </c>
      <c r="JM91" s="90">
        <f t="shared" ca="1" si="701"/>
        <v>0</v>
      </c>
      <c r="JN91" s="90">
        <f t="shared" ca="1" si="701"/>
        <v>0</v>
      </c>
      <c r="JO91" s="90">
        <f t="shared" ca="1" si="701"/>
        <v>0</v>
      </c>
      <c r="JP91" s="90">
        <f t="shared" ca="1" si="701"/>
        <v>0</v>
      </c>
      <c r="JQ91" s="90">
        <f t="shared" ca="1" si="701"/>
        <v>0</v>
      </c>
      <c r="JR91" s="90">
        <f t="shared" ca="1" si="701"/>
        <v>0</v>
      </c>
      <c r="JS91" s="90">
        <f t="shared" ca="1" si="701"/>
        <v>0</v>
      </c>
      <c r="JT91" s="92">
        <f t="shared" ca="1" si="505"/>
        <v>69128.670764325419</v>
      </c>
      <c r="JU91" s="90">
        <f t="shared" ref="JU91:LL91" ca="1" si="702">$E91*JU$12</f>
        <v>42924.644514514948</v>
      </c>
      <c r="JV91" s="90">
        <f t="shared" ca="1" si="702"/>
        <v>0</v>
      </c>
      <c r="JW91" s="90">
        <f t="shared" ca="1" si="702"/>
        <v>0</v>
      </c>
      <c r="JX91" s="90">
        <f t="shared" ca="1" si="702"/>
        <v>0</v>
      </c>
      <c r="JY91" s="90">
        <f t="shared" ca="1" si="702"/>
        <v>0</v>
      </c>
      <c r="JZ91" s="90">
        <f t="shared" ca="1" si="702"/>
        <v>0</v>
      </c>
      <c r="KA91" s="90">
        <f t="shared" ca="1" si="702"/>
        <v>0</v>
      </c>
      <c r="KB91" s="90">
        <f t="shared" ca="1" si="702"/>
        <v>0</v>
      </c>
      <c r="KC91" s="90">
        <f t="shared" ca="1" si="702"/>
        <v>0</v>
      </c>
      <c r="KD91" s="90">
        <f t="shared" ca="1" si="702"/>
        <v>0</v>
      </c>
      <c r="KE91" s="90">
        <f t="shared" ca="1" si="702"/>
        <v>0</v>
      </c>
      <c r="KF91" s="90">
        <f t="shared" ca="1" si="702"/>
        <v>0</v>
      </c>
      <c r="KG91" s="90">
        <f t="shared" ca="1" si="702"/>
        <v>0</v>
      </c>
      <c r="KH91" s="90">
        <f t="shared" ca="1" si="702"/>
        <v>0</v>
      </c>
      <c r="KI91" s="90">
        <f t="shared" ca="1" si="702"/>
        <v>0</v>
      </c>
      <c r="KJ91" s="90">
        <f t="shared" ca="1" si="702"/>
        <v>0</v>
      </c>
      <c r="KK91" s="90">
        <f t="shared" ca="1" si="702"/>
        <v>0</v>
      </c>
      <c r="KL91" s="90">
        <f t="shared" ca="1" si="702"/>
        <v>0</v>
      </c>
      <c r="KM91" s="90">
        <f t="shared" ca="1" si="702"/>
        <v>8127.9438524721545</v>
      </c>
      <c r="KN91" s="90">
        <f t="shared" ca="1" si="702"/>
        <v>0</v>
      </c>
      <c r="KO91" s="90">
        <f t="shared" ca="1" si="702"/>
        <v>0</v>
      </c>
      <c r="KP91" s="90">
        <f t="shared" ca="1" si="702"/>
        <v>0</v>
      </c>
      <c r="KQ91" s="90">
        <f t="shared" ca="1" si="702"/>
        <v>0</v>
      </c>
      <c r="KR91" s="90">
        <f t="shared" ca="1" si="702"/>
        <v>0</v>
      </c>
      <c r="KS91" s="90">
        <f t="shared" ca="1" si="702"/>
        <v>0</v>
      </c>
      <c r="KT91" s="90">
        <f t="shared" ca="1" si="702"/>
        <v>0</v>
      </c>
      <c r="KU91" s="90">
        <f t="shared" ca="1" si="702"/>
        <v>0</v>
      </c>
      <c r="KV91" s="90">
        <f t="shared" ca="1" si="702"/>
        <v>0</v>
      </c>
      <c r="KW91" s="90">
        <f t="shared" ca="1" si="702"/>
        <v>0</v>
      </c>
      <c r="KX91" s="90">
        <f t="shared" ca="1" si="702"/>
        <v>0</v>
      </c>
      <c r="KY91" s="90">
        <f t="shared" ca="1" si="702"/>
        <v>0</v>
      </c>
      <c r="KZ91" s="90">
        <f t="shared" ca="1" si="702"/>
        <v>0</v>
      </c>
      <c r="LA91" s="90">
        <f t="shared" ca="1" si="702"/>
        <v>0</v>
      </c>
      <c r="LB91" s="90">
        <f t="shared" ca="1" si="702"/>
        <v>6104.4295401830777</v>
      </c>
      <c r="LC91" s="90">
        <f t="shared" ca="1" si="702"/>
        <v>0</v>
      </c>
      <c r="LD91" s="90">
        <f t="shared" ca="1" si="702"/>
        <v>0</v>
      </c>
      <c r="LE91" s="90">
        <f t="shared" ca="1" si="702"/>
        <v>0</v>
      </c>
      <c r="LF91" s="90">
        <f t="shared" ca="1" si="702"/>
        <v>0</v>
      </c>
      <c r="LG91" s="90">
        <f t="shared" ca="1" si="702"/>
        <v>11971.652857155235</v>
      </c>
      <c r="LH91" s="90">
        <f t="shared" ca="1" si="702"/>
        <v>0</v>
      </c>
      <c r="LI91" s="90">
        <f t="shared" ca="1" si="702"/>
        <v>0</v>
      </c>
      <c r="LJ91" s="90">
        <f t="shared" ca="1" si="702"/>
        <v>0</v>
      </c>
      <c r="LK91" s="90">
        <f t="shared" ca="1" si="702"/>
        <v>0</v>
      </c>
      <c r="LL91" s="90">
        <f t="shared" ca="1" si="702"/>
        <v>0</v>
      </c>
      <c r="LM91" s="92">
        <f t="shared" ca="1" si="615"/>
        <v>65023.550819777236</v>
      </c>
      <c r="LN91" s="90">
        <f t="shared" ref="LN91:LR91" ca="1" si="703">$E91*LN$12</f>
        <v>65023.550819777236</v>
      </c>
      <c r="LO91" s="90">
        <f t="shared" ca="1" si="703"/>
        <v>0</v>
      </c>
      <c r="LP91" s="90">
        <f t="shared" ca="1" si="703"/>
        <v>0</v>
      </c>
      <c r="LQ91" s="90">
        <f t="shared" ca="1" si="703"/>
        <v>0</v>
      </c>
      <c r="LR91" s="90">
        <f t="shared" ca="1" si="703"/>
        <v>0</v>
      </c>
      <c r="LS91" s="92">
        <f t="shared" ca="1" si="616"/>
        <v>23115.504404737669</v>
      </c>
      <c r="LT91" s="90">
        <f t="shared" ref="LT91:MF91" ca="1" si="704">$E91*LT$12</f>
        <v>23115.504404737669</v>
      </c>
      <c r="LU91" s="90">
        <f t="shared" ca="1" si="704"/>
        <v>0</v>
      </c>
      <c r="LV91" s="90">
        <f t="shared" ca="1" si="704"/>
        <v>0</v>
      </c>
      <c r="LW91" s="90">
        <f t="shared" ca="1" si="704"/>
        <v>0</v>
      </c>
      <c r="LX91" s="90">
        <f t="shared" ca="1" si="704"/>
        <v>0</v>
      </c>
      <c r="LY91" s="90">
        <f t="shared" ca="1" si="704"/>
        <v>0</v>
      </c>
      <c r="LZ91" s="90">
        <f t="shared" ca="1" si="704"/>
        <v>0</v>
      </c>
      <c r="MA91" s="90">
        <f t="shared" ca="1" si="704"/>
        <v>0</v>
      </c>
      <c r="MB91" s="90">
        <f t="shared" ca="1" si="704"/>
        <v>0</v>
      </c>
      <c r="MC91" s="90">
        <f t="shared" ca="1" si="704"/>
        <v>0</v>
      </c>
      <c r="MD91" s="90">
        <f t="shared" ca="1" si="704"/>
        <v>0</v>
      </c>
      <c r="ME91" s="90">
        <f t="shared" ca="1" si="704"/>
        <v>0</v>
      </c>
      <c r="MF91" s="90">
        <f t="shared" ca="1" si="704"/>
        <v>0</v>
      </c>
      <c r="MG91" s="92">
        <f t="shared" ca="1" si="617"/>
        <v>26155.616816502115</v>
      </c>
      <c r="MH91" s="90">
        <f t="shared" ref="MH91:NB91" ca="1" si="705">$E91*MH$12</f>
        <v>26155.616816502115</v>
      </c>
      <c r="MI91" s="90">
        <f t="shared" ca="1" si="705"/>
        <v>0</v>
      </c>
      <c r="MJ91" s="90">
        <f t="shared" ca="1" si="705"/>
        <v>0</v>
      </c>
      <c r="MK91" s="90">
        <f t="shared" ca="1" si="705"/>
        <v>0</v>
      </c>
      <c r="ML91" s="90">
        <f t="shared" ca="1" si="705"/>
        <v>0</v>
      </c>
      <c r="MM91" s="90">
        <f t="shared" ca="1" si="705"/>
        <v>0</v>
      </c>
      <c r="MN91" s="90">
        <f t="shared" ca="1" si="705"/>
        <v>0</v>
      </c>
      <c r="MO91" s="90">
        <f t="shared" ca="1" si="705"/>
        <v>0</v>
      </c>
      <c r="MP91" s="90">
        <f t="shared" ca="1" si="705"/>
        <v>0</v>
      </c>
      <c r="MQ91" s="90">
        <f t="shared" ca="1" si="705"/>
        <v>0</v>
      </c>
      <c r="MR91" s="90">
        <f t="shared" ca="1" si="705"/>
        <v>0</v>
      </c>
      <c r="MS91" s="90">
        <f t="shared" ca="1" si="705"/>
        <v>0</v>
      </c>
      <c r="MT91" s="90">
        <f t="shared" ca="1" si="705"/>
        <v>0</v>
      </c>
      <c r="MU91" s="90">
        <f t="shared" ca="1" si="705"/>
        <v>0</v>
      </c>
      <c r="MV91" s="90">
        <f t="shared" ca="1" si="705"/>
        <v>0</v>
      </c>
      <c r="MW91" s="90">
        <f t="shared" ca="1" si="705"/>
        <v>0</v>
      </c>
      <c r="MX91" s="90">
        <f t="shared" ca="1" si="705"/>
        <v>0</v>
      </c>
      <c r="MY91" s="90">
        <f t="shared" ca="1" si="705"/>
        <v>0</v>
      </c>
      <c r="MZ91" s="90">
        <f t="shared" ca="1" si="705"/>
        <v>0</v>
      </c>
      <c r="NA91" s="90">
        <f t="shared" ca="1" si="705"/>
        <v>0</v>
      </c>
      <c r="NB91" s="90">
        <f t="shared" ca="1" si="705"/>
        <v>0</v>
      </c>
      <c r="NC91" s="92">
        <f t="shared" ca="1" si="618"/>
        <v>0</v>
      </c>
      <c r="ND91" s="90">
        <f t="shared" ref="ND91:NI91" ca="1" si="706">$E91*ND$12</f>
        <v>0</v>
      </c>
      <c r="NE91" s="90">
        <f t="shared" ca="1" si="706"/>
        <v>0</v>
      </c>
      <c r="NF91" s="90">
        <f t="shared" ca="1" si="706"/>
        <v>0</v>
      </c>
      <c r="NG91" s="90">
        <f t="shared" ca="1" si="706"/>
        <v>0</v>
      </c>
      <c r="NH91" s="90">
        <f t="shared" ca="1" si="706"/>
        <v>0</v>
      </c>
      <c r="NI91" s="90">
        <f t="shared" ca="1" si="706"/>
        <v>0</v>
      </c>
      <c r="NJ91" s="93">
        <f t="shared" ca="1" si="511"/>
        <v>1117439.79</v>
      </c>
      <c r="NK91" s="94">
        <f t="shared" ca="1" si="670"/>
        <v>0</v>
      </c>
    </row>
    <row r="92" spans="1:375" x14ac:dyDescent="0.25">
      <c r="A92" s="209"/>
      <c r="B92" s="215"/>
      <c r="C92" s="90">
        <f>IFERROR(HLOOKUP($A92,Náklady_2018!$D$1:$MN$27,24,FALSE),0)</f>
        <v>0</v>
      </c>
      <c r="D92" s="19">
        <v>70</v>
      </c>
      <c r="E92" s="19">
        <f ca="1">C91/100*D92</f>
        <v>2607359.5100000002</v>
      </c>
      <c r="F92" s="91" t="str">
        <f>F14</f>
        <v>PER</v>
      </c>
      <c r="G92" s="92">
        <f t="shared" ca="1" si="606"/>
        <v>191587.01614159922</v>
      </c>
      <c r="H92" s="90">
        <f ca="1">$E92*H$14</f>
        <v>0</v>
      </c>
      <c r="I92" s="90">
        <f t="shared" ref="I92:BT92" ca="1" si="707">$E92*I$14</f>
        <v>0</v>
      </c>
      <c r="J92" s="90">
        <f t="shared" ca="1" si="707"/>
        <v>8856.3316314485419</v>
      </c>
      <c r="K92" s="90">
        <f t="shared" ca="1" si="707"/>
        <v>0</v>
      </c>
      <c r="L92" s="90">
        <f t="shared" ca="1" si="707"/>
        <v>0</v>
      </c>
      <c r="M92" s="90">
        <f t="shared" ca="1" si="707"/>
        <v>0</v>
      </c>
      <c r="N92" s="90">
        <f t="shared" ca="1" si="707"/>
        <v>11292.526351674513</v>
      </c>
      <c r="O92" s="90">
        <f t="shared" ca="1" si="707"/>
        <v>0</v>
      </c>
      <c r="P92" s="90">
        <f t="shared" ca="1" si="707"/>
        <v>0</v>
      </c>
      <c r="Q92" s="90">
        <f t="shared" ca="1" si="707"/>
        <v>0</v>
      </c>
      <c r="R92" s="90">
        <f t="shared" ca="1" si="707"/>
        <v>0</v>
      </c>
      <c r="S92" s="90">
        <f t="shared" ca="1" si="707"/>
        <v>20016.193914199855</v>
      </c>
      <c r="T92" s="90">
        <f t="shared" ca="1" si="707"/>
        <v>0</v>
      </c>
      <c r="U92" s="90">
        <f t="shared" ca="1" si="707"/>
        <v>0</v>
      </c>
      <c r="V92" s="90">
        <f t="shared" ca="1" si="707"/>
        <v>9065.3780430850929</v>
      </c>
      <c r="W92" s="90">
        <f t="shared" ca="1" si="707"/>
        <v>15642.299763035076</v>
      </c>
      <c r="X92" s="90">
        <f t="shared" ca="1" si="707"/>
        <v>0</v>
      </c>
      <c r="Y92" s="90">
        <f t="shared" ca="1" si="707"/>
        <v>0</v>
      </c>
      <c r="Z92" s="90">
        <f t="shared" ca="1" si="707"/>
        <v>0</v>
      </c>
      <c r="AA92" s="90">
        <f t="shared" ca="1" si="707"/>
        <v>16912.658726057201</v>
      </c>
      <c r="AB92" s="90">
        <f t="shared" ca="1" si="707"/>
        <v>0</v>
      </c>
      <c r="AC92" s="90">
        <f t="shared" ca="1" si="707"/>
        <v>0</v>
      </c>
      <c r="AD92" s="90">
        <f t="shared" ca="1" si="707"/>
        <v>82923.083323599218</v>
      </c>
      <c r="AE92" s="90">
        <f t="shared" ca="1" si="707"/>
        <v>0</v>
      </c>
      <c r="AF92" s="90">
        <f t="shared" ca="1" si="707"/>
        <v>0</v>
      </c>
      <c r="AG92" s="90">
        <f t="shared" ca="1" si="707"/>
        <v>0</v>
      </c>
      <c r="AH92" s="90">
        <f t="shared" ca="1" si="707"/>
        <v>0</v>
      </c>
      <c r="AI92" s="90">
        <f t="shared" ca="1" si="707"/>
        <v>0</v>
      </c>
      <c r="AJ92" s="90">
        <f t="shared" ca="1" si="707"/>
        <v>0</v>
      </c>
      <c r="AK92" s="90">
        <f t="shared" ca="1" si="707"/>
        <v>0</v>
      </c>
      <c r="AL92" s="90">
        <f t="shared" ca="1" si="707"/>
        <v>0</v>
      </c>
      <c r="AM92" s="90">
        <f t="shared" ca="1" si="707"/>
        <v>0</v>
      </c>
      <c r="AN92" s="90">
        <f t="shared" ca="1" si="707"/>
        <v>0</v>
      </c>
      <c r="AO92" s="90">
        <f t="shared" ca="1" si="707"/>
        <v>0</v>
      </c>
      <c r="AP92" s="90">
        <f t="shared" ca="1" si="707"/>
        <v>0</v>
      </c>
      <c r="AQ92" s="90">
        <f t="shared" ca="1" si="707"/>
        <v>0</v>
      </c>
      <c r="AR92" s="90">
        <f t="shared" ca="1" si="707"/>
        <v>0</v>
      </c>
      <c r="AS92" s="90">
        <f t="shared" ca="1" si="707"/>
        <v>0</v>
      </c>
      <c r="AT92" s="90">
        <f t="shared" ca="1" si="707"/>
        <v>6166.8691432782844</v>
      </c>
      <c r="AU92" s="90">
        <f t="shared" ca="1" si="707"/>
        <v>0</v>
      </c>
      <c r="AV92" s="90">
        <f t="shared" ca="1" si="707"/>
        <v>0</v>
      </c>
      <c r="AW92" s="90">
        <f t="shared" ca="1" si="707"/>
        <v>0</v>
      </c>
      <c r="AX92" s="90">
        <f t="shared" ca="1" si="707"/>
        <v>20711.675245221464</v>
      </c>
      <c r="AY92" s="90">
        <f t="shared" ca="1" si="707"/>
        <v>0</v>
      </c>
      <c r="AZ92" s="90">
        <f t="shared" ca="1" si="707"/>
        <v>0</v>
      </c>
      <c r="BA92" s="90">
        <f t="shared" ca="1" si="707"/>
        <v>0</v>
      </c>
      <c r="BB92" s="90">
        <f t="shared" ca="1" si="707"/>
        <v>0</v>
      </c>
      <c r="BC92" s="90">
        <f t="shared" ca="1" si="707"/>
        <v>0</v>
      </c>
      <c r="BD92" s="92">
        <f t="shared" ca="1" si="607"/>
        <v>192949.83794053755</v>
      </c>
      <c r="BE92" s="90">
        <f t="shared" ca="1" si="707"/>
        <v>0</v>
      </c>
      <c r="BF92" s="90">
        <f t="shared" ca="1" si="707"/>
        <v>17636.280920183726</v>
      </c>
      <c r="BG92" s="90">
        <f t="shared" ca="1" si="707"/>
        <v>0</v>
      </c>
      <c r="BH92" s="90">
        <f t="shared" ca="1" si="707"/>
        <v>0</v>
      </c>
      <c r="BI92" s="90">
        <f t="shared" ca="1" si="707"/>
        <v>19887.549968577365</v>
      </c>
      <c r="BJ92" s="90">
        <f t="shared" ca="1" si="707"/>
        <v>0</v>
      </c>
      <c r="BK92" s="90">
        <f t="shared" ca="1" si="707"/>
        <v>0</v>
      </c>
      <c r="BL92" s="90">
        <f t="shared" ca="1" si="707"/>
        <v>0</v>
      </c>
      <c r="BM92" s="90">
        <f t="shared" ca="1" si="707"/>
        <v>0</v>
      </c>
      <c r="BN92" s="90">
        <f t="shared" ca="1" si="707"/>
        <v>6677.4248024675562</v>
      </c>
      <c r="BO92" s="90">
        <f t="shared" ca="1" si="707"/>
        <v>0</v>
      </c>
      <c r="BP92" s="90">
        <f t="shared" ca="1" si="707"/>
        <v>0</v>
      </c>
      <c r="BQ92" s="90">
        <f t="shared" ca="1" si="707"/>
        <v>0</v>
      </c>
      <c r="BR92" s="90">
        <f t="shared" ca="1" si="707"/>
        <v>8775.9291654344815</v>
      </c>
      <c r="BS92" s="90">
        <f t="shared" ca="1" si="707"/>
        <v>0</v>
      </c>
      <c r="BT92" s="90">
        <f t="shared" ca="1" si="707"/>
        <v>0</v>
      </c>
      <c r="BU92" s="90">
        <f t="shared" ref="BU92:CF92" ca="1" si="708">$E92*BU$14</f>
        <v>0</v>
      </c>
      <c r="BV92" s="90">
        <f t="shared" ca="1" si="708"/>
        <v>9724.6782644003724</v>
      </c>
      <c r="BW92" s="90">
        <f t="shared" ca="1" si="708"/>
        <v>0</v>
      </c>
      <c r="BX92" s="90">
        <f t="shared" ca="1" si="708"/>
        <v>0</v>
      </c>
      <c r="BY92" s="90">
        <f t="shared" ca="1" si="708"/>
        <v>118858.96550858265</v>
      </c>
      <c r="BZ92" s="90">
        <f t="shared" ca="1" si="708"/>
        <v>0</v>
      </c>
      <c r="CA92" s="90">
        <f t="shared" ca="1" si="708"/>
        <v>0</v>
      </c>
      <c r="CB92" s="90">
        <f t="shared" ca="1" si="708"/>
        <v>0</v>
      </c>
      <c r="CC92" s="90">
        <f t="shared" ca="1" si="708"/>
        <v>11389.009310891382</v>
      </c>
      <c r="CD92" s="90">
        <f t="shared" ca="1" si="708"/>
        <v>0</v>
      </c>
      <c r="CE92" s="90">
        <f t="shared" ca="1" si="708"/>
        <v>0</v>
      </c>
      <c r="CF92" s="90">
        <f t="shared" ca="1" si="708"/>
        <v>0</v>
      </c>
      <c r="CG92" s="92">
        <f t="shared" ca="1" si="490"/>
        <v>48140.976525917511</v>
      </c>
      <c r="CH92" s="90">
        <f t="shared" ref="CH92:CX92" ca="1" si="709">$E92*CH$14</f>
        <v>0</v>
      </c>
      <c r="CI92" s="90">
        <f t="shared" ca="1" si="709"/>
        <v>2858.3076667997789</v>
      </c>
      <c r="CJ92" s="90">
        <f t="shared" ca="1" si="709"/>
        <v>4313.5923016542374</v>
      </c>
      <c r="CK92" s="90">
        <f t="shared" ca="1" si="709"/>
        <v>8932.7139741618957</v>
      </c>
      <c r="CL92" s="90">
        <f t="shared" ca="1" si="709"/>
        <v>4872.3894404519442</v>
      </c>
      <c r="CM92" s="90">
        <f t="shared" ca="1" si="709"/>
        <v>3171.8772842546068</v>
      </c>
      <c r="CN92" s="90">
        <f t="shared" ca="1" si="709"/>
        <v>2601.019775554792</v>
      </c>
      <c r="CO92" s="90">
        <f t="shared" ca="1" si="709"/>
        <v>4824.1479608435084</v>
      </c>
      <c r="CP92" s="90">
        <f t="shared" ca="1" si="709"/>
        <v>4446.2563705774337</v>
      </c>
      <c r="CQ92" s="90">
        <f t="shared" ca="1" si="709"/>
        <v>1885.4378280296712</v>
      </c>
      <c r="CR92" s="90">
        <f t="shared" ca="1" si="709"/>
        <v>1889.4579513303743</v>
      </c>
      <c r="CS92" s="90">
        <f t="shared" ca="1" si="709"/>
        <v>1784.9347455120983</v>
      </c>
      <c r="CT92" s="90">
        <f t="shared" ca="1" si="709"/>
        <v>6560.8412267471722</v>
      </c>
      <c r="CU92" s="90">
        <f t="shared" ca="1" si="709"/>
        <v>0</v>
      </c>
      <c r="CV92" s="90">
        <f t="shared" ca="1" si="709"/>
        <v>0</v>
      </c>
      <c r="CW92" s="90">
        <f t="shared" ca="1" si="709"/>
        <v>0</v>
      </c>
      <c r="CX92" s="90">
        <f t="shared" ca="1" si="709"/>
        <v>0</v>
      </c>
      <c r="CY92" s="92">
        <f t="shared" ca="1" si="492"/>
        <v>161001.91806985141</v>
      </c>
      <c r="CZ92" s="90">
        <f t="shared" ref="CZ92:DU92" ca="1" si="710">$E92*CZ$14</f>
        <v>0</v>
      </c>
      <c r="DA92" s="90">
        <f t="shared" ca="1" si="710"/>
        <v>26319.747249702043</v>
      </c>
      <c r="DB92" s="90">
        <f t="shared" ca="1" si="710"/>
        <v>8474.4199178817635</v>
      </c>
      <c r="DC92" s="90">
        <f t="shared" ca="1" si="710"/>
        <v>20816.198451039741</v>
      </c>
      <c r="DD92" s="90">
        <f t="shared" ca="1" si="710"/>
        <v>0</v>
      </c>
      <c r="DE92" s="90">
        <f t="shared" ca="1" si="710"/>
        <v>0</v>
      </c>
      <c r="DF92" s="90">
        <f t="shared" ca="1" si="710"/>
        <v>0</v>
      </c>
      <c r="DG92" s="90">
        <f t="shared" ca="1" si="710"/>
        <v>0</v>
      </c>
      <c r="DH92" s="90">
        <f t="shared" ca="1" si="710"/>
        <v>6488.4790073345184</v>
      </c>
      <c r="DI92" s="90">
        <f t="shared" ca="1" si="710"/>
        <v>36185.129829627018</v>
      </c>
      <c r="DJ92" s="90">
        <f t="shared" ca="1" si="710"/>
        <v>0</v>
      </c>
      <c r="DK92" s="90">
        <f t="shared" ca="1" si="710"/>
        <v>0</v>
      </c>
      <c r="DL92" s="90">
        <f t="shared" ca="1" si="710"/>
        <v>0</v>
      </c>
      <c r="DM92" s="90">
        <f t="shared" ca="1" si="710"/>
        <v>0</v>
      </c>
      <c r="DN92" s="90">
        <f t="shared" ca="1" si="710"/>
        <v>9242.2634683160231</v>
      </c>
      <c r="DO92" s="90">
        <f t="shared" ca="1" si="710"/>
        <v>0</v>
      </c>
      <c r="DP92" s="90">
        <f t="shared" ca="1" si="710"/>
        <v>0</v>
      </c>
      <c r="DQ92" s="90">
        <f t="shared" ca="1" si="710"/>
        <v>10440.260211925493</v>
      </c>
      <c r="DR92" s="90">
        <f t="shared" ca="1" si="710"/>
        <v>4984.9528928716254</v>
      </c>
      <c r="DS92" s="90">
        <f t="shared" ca="1" si="710"/>
        <v>16474.465286280581</v>
      </c>
      <c r="DT92" s="90">
        <f t="shared" ca="1" si="710"/>
        <v>9065.3780430850929</v>
      </c>
      <c r="DU92" s="90">
        <f t="shared" ca="1" si="710"/>
        <v>12510.623711787499</v>
      </c>
      <c r="DV92" s="92">
        <f t="shared" ca="1" si="608"/>
        <v>99739.259090439533</v>
      </c>
      <c r="DW92" s="90">
        <f t="shared" ref="DW92:EA92" ca="1" si="711">$E92*DW$14</f>
        <v>0</v>
      </c>
      <c r="DX92" s="90">
        <f t="shared" ca="1" si="711"/>
        <v>8908.5932343576787</v>
      </c>
      <c r="DY92" s="90">
        <f t="shared" ca="1" si="711"/>
        <v>7091.4975024399573</v>
      </c>
      <c r="DZ92" s="90">
        <f t="shared" ca="1" si="711"/>
        <v>83739.1683536419</v>
      </c>
      <c r="EA92" s="90">
        <f t="shared" ca="1" si="711"/>
        <v>0</v>
      </c>
      <c r="EB92" s="92">
        <f t="shared" ca="1" si="609"/>
        <v>375443.33517594676</v>
      </c>
      <c r="EC92" s="90">
        <f t="shared" ref="EC92:FD92" ca="1" si="712">$E92*EC$14</f>
        <v>0</v>
      </c>
      <c r="ED92" s="90">
        <f t="shared" ca="1" si="712"/>
        <v>18560.9092793454</v>
      </c>
      <c r="EE92" s="90">
        <f t="shared" ca="1" si="712"/>
        <v>10094.529608065042</v>
      </c>
      <c r="EF92" s="90">
        <f t="shared" ca="1" si="712"/>
        <v>23919.733639182396</v>
      </c>
      <c r="EG92" s="90">
        <f t="shared" ca="1" si="712"/>
        <v>10834.23229539438</v>
      </c>
      <c r="EH92" s="90">
        <f t="shared" ca="1" si="712"/>
        <v>16566.92812219675</v>
      </c>
      <c r="EI92" s="90">
        <f t="shared" ca="1" si="712"/>
        <v>33921.800411331271</v>
      </c>
      <c r="EJ92" s="90">
        <f t="shared" ca="1" si="712"/>
        <v>11992.027805996822</v>
      </c>
      <c r="EK92" s="90">
        <f t="shared" ca="1" si="712"/>
        <v>6122.6477869705532</v>
      </c>
      <c r="EL92" s="90">
        <f t="shared" ca="1" si="712"/>
        <v>6637.223569460527</v>
      </c>
      <c r="EM92" s="90">
        <f t="shared" ca="1" si="712"/>
        <v>5925.6617452361097</v>
      </c>
      <c r="EN92" s="90">
        <f t="shared" ca="1" si="712"/>
        <v>9153.8207557005589</v>
      </c>
      <c r="EO92" s="90">
        <f t="shared" ca="1" si="712"/>
        <v>18806.136800688277</v>
      </c>
      <c r="EP92" s="90">
        <f t="shared" ca="1" si="712"/>
        <v>0</v>
      </c>
      <c r="EQ92" s="90">
        <f t="shared" ca="1" si="712"/>
        <v>0</v>
      </c>
      <c r="ER92" s="90">
        <f t="shared" ca="1" si="712"/>
        <v>0</v>
      </c>
      <c r="ES92" s="90">
        <f t="shared" ca="1" si="712"/>
        <v>7815.119696566484</v>
      </c>
      <c r="ET92" s="90">
        <f t="shared" ca="1" si="712"/>
        <v>17937.790167736446</v>
      </c>
      <c r="EU92" s="90">
        <f t="shared" ca="1" si="712"/>
        <v>0</v>
      </c>
      <c r="EV92" s="90">
        <f t="shared" ca="1" si="712"/>
        <v>0</v>
      </c>
      <c r="EW92" s="90">
        <f t="shared" ca="1" si="712"/>
        <v>177154.77349207574</v>
      </c>
      <c r="EX92" s="90">
        <f t="shared" ca="1" si="712"/>
        <v>0</v>
      </c>
      <c r="EY92" s="90">
        <f t="shared" ca="1" si="712"/>
        <v>0</v>
      </c>
      <c r="EZ92" s="90">
        <f t="shared" ca="1" si="712"/>
        <v>0</v>
      </c>
      <c r="FA92" s="90">
        <f t="shared" ca="1" si="712"/>
        <v>0</v>
      </c>
      <c r="FB92" s="90">
        <f t="shared" ca="1" si="712"/>
        <v>0</v>
      </c>
      <c r="FC92" s="90">
        <f t="shared" ca="1" si="712"/>
        <v>0</v>
      </c>
      <c r="FD92" s="90">
        <f t="shared" ca="1" si="712"/>
        <v>0</v>
      </c>
      <c r="FE92" s="92">
        <f t="shared" ca="1" si="610"/>
        <v>75292.889298865062</v>
      </c>
      <c r="FF92" s="90">
        <f t="shared" ref="FF92:FV92" ca="1" si="713">$E92*FF$14</f>
        <v>0</v>
      </c>
      <c r="FG92" s="90">
        <f t="shared" ca="1" si="713"/>
        <v>8245.2728897416964</v>
      </c>
      <c r="FH92" s="90">
        <f t="shared" ca="1" si="713"/>
        <v>0</v>
      </c>
      <c r="FI92" s="90">
        <f t="shared" ca="1" si="713"/>
        <v>0</v>
      </c>
      <c r="FJ92" s="90">
        <f t="shared" ca="1" si="713"/>
        <v>7642.2543946362584</v>
      </c>
      <c r="FK92" s="90">
        <f t="shared" ca="1" si="713"/>
        <v>0</v>
      </c>
      <c r="FL92" s="90">
        <f t="shared" ca="1" si="713"/>
        <v>11774.941147758866</v>
      </c>
      <c r="FM92" s="90">
        <f t="shared" ca="1" si="713"/>
        <v>7778.9385868601576</v>
      </c>
      <c r="FN92" s="90">
        <f t="shared" ca="1" si="713"/>
        <v>0</v>
      </c>
      <c r="FO92" s="90">
        <f t="shared" ca="1" si="713"/>
        <v>17990.051770645583</v>
      </c>
      <c r="FP92" s="90">
        <f t="shared" ca="1" si="713"/>
        <v>0</v>
      </c>
      <c r="FQ92" s="90">
        <f t="shared" ca="1" si="713"/>
        <v>0</v>
      </c>
      <c r="FR92" s="90">
        <f t="shared" ca="1" si="713"/>
        <v>0</v>
      </c>
      <c r="FS92" s="90">
        <f t="shared" ca="1" si="713"/>
        <v>21861.4305092225</v>
      </c>
      <c r="FT92" s="90">
        <f t="shared" ca="1" si="713"/>
        <v>0</v>
      </c>
      <c r="FU92" s="90">
        <f t="shared" ca="1" si="713"/>
        <v>0</v>
      </c>
      <c r="FV92" s="90">
        <f t="shared" ca="1" si="713"/>
        <v>0</v>
      </c>
      <c r="FW92" s="92">
        <f t="shared" ca="1" si="611"/>
        <v>380946.88397460908</v>
      </c>
      <c r="FX92" s="90">
        <f t="shared" ref="FX92:GR92" ca="1" si="714">$E92*FX$14</f>
        <v>0</v>
      </c>
      <c r="FY92" s="90">
        <f t="shared" ca="1" si="714"/>
        <v>7413.1073664961914</v>
      </c>
      <c r="FZ92" s="90">
        <f t="shared" ca="1" si="714"/>
        <v>23980.035488692942</v>
      </c>
      <c r="GA92" s="90">
        <f t="shared" ca="1" si="714"/>
        <v>0</v>
      </c>
      <c r="GB92" s="90">
        <f t="shared" ca="1" si="714"/>
        <v>16731.75317752557</v>
      </c>
      <c r="GC92" s="90">
        <f t="shared" ca="1" si="714"/>
        <v>0</v>
      </c>
      <c r="GD92" s="90">
        <f t="shared" ca="1" si="714"/>
        <v>14802.093993188166</v>
      </c>
      <c r="GE92" s="90">
        <f t="shared" ca="1" si="714"/>
        <v>27955.937433088129</v>
      </c>
      <c r="GF92" s="90">
        <f t="shared" ca="1" si="714"/>
        <v>6826.1693645935648</v>
      </c>
      <c r="GG92" s="90">
        <f t="shared" ca="1" si="714"/>
        <v>278542.28313580347</v>
      </c>
      <c r="GH92" s="90">
        <f t="shared" ca="1" si="714"/>
        <v>0</v>
      </c>
      <c r="GI92" s="90">
        <f t="shared" ca="1" si="714"/>
        <v>0</v>
      </c>
      <c r="GJ92" s="90">
        <f t="shared" ca="1" si="714"/>
        <v>0</v>
      </c>
      <c r="GK92" s="90">
        <f t="shared" ca="1" si="714"/>
        <v>0</v>
      </c>
      <c r="GL92" s="90">
        <f t="shared" ca="1" si="714"/>
        <v>0</v>
      </c>
      <c r="GM92" s="90">
        <f t="shared" ca="1" si="714"/>
        <v>0</v>
      </c>
      <c r="GN92" s="90">
        <f t="shared" ca="1" si="714"/>
        <v>0</v>
      </c>
      <c r="GO92" s="90">
        <f t="shared" ca="1" si="714"/>
        <v>4695.5040152210149</v>
      </c>
      <c r="GP92" s="90">
        <f t="shared" ca="1" si="714"/>
        <v>0</v>
      </c>
      <c r="GQ92" s="90">
        <f t="shared" ca="1" si="714"/>
        <v>0</v>
      </c>
      <c r="GR92" s="90">
        <f t="shared" ca="1" si="714"/>
        <v>0</v>
      </c>
      <c r="GS92" s="92">
        <f t="shared" ca="1" si="612"/>
        <v>176314.56772222882</v>
      </c>
      <c r="GT92" s="90">
        <f t="shared" ref="GT92:HD92" ca="1" si="715">$E92*GT$14</f>
        <v>0</v>
      </c>
      <c r="GU92" s="90">
        <f t="shared" ca="1" si="715"/>
        <v>37322.824723725942</v>
      </c>
      <c r="GV92" s="90">
        <f t="shared" ca="1" si="715"/>
        <v>14926.717815509957</v>
      </c>
      <c r="GW92" s="90">
        <f t="shared" ca="1" si="715"/>
        <v>31103.693977538522</v>
      </c>
      <c r="GX92" s="90">
        <f t="shared" ca="1" si="715"/>
        <v>0</v>
      </c>
      <c r="GY92" s="90">
        <f t="shared" ca="1" si="715"/>
        <v>92961.331205454408</v>
      </c>
      <c r="GZ92" s="90">
        <f t="shared" ca="1" si="715"/>
        <v>0</v>
      </c>
      <c r="HA92" s="90">
        <f t="shared" ca="1" si="715"/>
        <v>0</v>
      </c>
      <c r="HB92" s="90">
        <f t="shared" ca="1" si="715"/>
        <v>0</v>
      </c>
      <c r="HC92" s="90">
        <f t="shared" ca="1" si="715"/>
        <v>0</v>
      </c>
      <c r="HD92" s="90">
        <f t="shared" ca="1" si="715"/>
        <v>0</v>
      </c>
      <c r="HE92" s="92">
        <f t="shared" ca="1" si="613"/>
        <v>158802.91062436689</v>
      </c>
      <c r="HF92" s="90">
        <f t="shared" ref="HF92:HU92" ca="1" si="716">$E92*HF$14</f>
        <v>0</v>
      </c>
      <c r="HG92" s="90">
        <f t="shared" ca="1" si="716"/>
        <v>0</v>
      </c>
      <c r="HH92" s="90">
        <f t="shared" ca="1" si="716"/>
        <v>0</v>
      </c>
      <c r="HI92" s="90">
        <f t="shared" ca="1" si="716"/>
        <v>0</v>
      </c>
      <c r="HJ92" s="90">
        <f t="shared" ca="1" si="716"/>
        <v>0</v>
      </c>
      <c r="HK92" s="90">
        <f t="shared" ca="1" si="716"/>
        <v>0</v>
      </c>
      <c r="HL92" s="90">
        <f t="shared" ca="1" si="716"/>
        <v>0</v>
      </c>
      <c r="HM92" s="90">
        <f t="shared" ca="1" si="716"/>
        <v>0</v>
      </c>
      <c r="HN92" s="90">
        <f t="shared" ca="1" si="716"/>
        <v>32735.864037623905</v>
      </c>
      <c r="HO92" s="90">
        <f t="shared" ca="1" si="716"/>
        <v>126067.04658674299</v>
      </c>
      <c r="HP92" s="90">
        <f t="shared" ca="1" si="716"/>
        <v>0</v>
      </c>
      <c r="HQ92" s="90">
        <f t="shared" ca="1" si="716"/>
        <v>0</v>
      </c>
      <c r="HR92" s="90">
        <f t="shared" ca="1" si="716"/>
        <v>0</v>
      </c>
      <c r="HS92" s="90">
        <f t="shared" ca="1" si="716"/>
        <v>0</v>
      </c>
      <c r="HT92" s="90">
        <f t="shared" ca="1" si="716"/>
        <v>0</v>
      </c>
      <c r="HU92" s="90">
        <f t="shared" ca="1" si="716"/>
        <v>0</v>
      </c>
      <c r="HV92" s="92">
        <f t="shared" ca="1" si="614"/>
        <v>49041.484145274968</v>
      </c>
      <c r="HW92" s="90">
        <f t="shared" ref="HW92:IE92" ca="1" si="717">$E92*HW$14</f>
        <v>49041.484145274968</v>
      </c>
      <c r="HX92" s="90">
        <f t="shared" ca="1" si="717"/>
        <v>0</v>
      </c>
      <c r="HY92" s="90">
        <f t="shared" ca="1" si="717"/>
        <v>0</v>
      </c>
      <c r="HZ92" s="90">
        <f t="shared" ca="1" si="717"/>
        <v>0</v>
      </c>
      <c r="IA92" s="90">
        <f t="shared" ca="1" si="717"/>
        <v>0</v>
      </c>
      <c r="IB92" s="90">
        <f t="shared" ca="1" si="717"/>
        <v>0</v>
      </c>
      <c r="IC92" s="90">
        <f t="shared" ca="1" si="717"/>
        <v>0</v>
      </c>
      <c r="ID92" s="90">
        <f t="shared" ca="1" si="717"/>
        <v>0</v>
      </c>
      <c r="IE92" s="90">
        <f t="shared" ca="1" si="717"/>
        <v>0</v>
      </c>
      <c r="IF92" s="92">
        <f t="shared" ca="1" si="501"/>
        <v>80414.52638396059</v>
      </c>
      <c r="IG92" s="90">
        <f t="shared" ref="IG92:IX92" ca="1" si="718">$E92*IG$14</f>
        <v>80414.52638396059</v>
      </c>
      <c r="IH92" s="90">
        <f t="shared" ca="1" si="718"/>
        <v>0</v>
      </c>
      <c r="II92" s="90">
        <f t="shared" ca="1" si="718"/>
        <v>0</v>
      </c>
      <c r="IJ92" s="90">
        <f t="shared" ca="1" si="718"/>
        <v>0</v>
      </c>
      <c r="IK92" s="90">
        <f t="shared" ca="1" si="718"/>
        <v>0</v>
      </c>
      <c r="IL92" s="90">
        <f t="shared" ca="1" si="718"/>
        <v>0</v>
      </c>
      <c r="IM92" s="90">
        <f t="shared" ca="1" si="718"/>
        <v>0</v>
      </c>
      <c r="IN92" s="90">
        <f t="shared" ca="1" si="718"/>
        <v>0</v>
      </c>
      <c r="IO92" s="90">
        <f t="shared" ca="1" si="718"/>
        <v>0</v>
      </c>
      <c r="IP92" s="90">
        <f t="shared" ca="1" si="718"/>
        <v>0</v>
      </c>
      <c r="IQ92" s="90">
        <f t="shared" ca="1" si="718"/>
        <v>0</v>
      </c>
      <c r="IR92" s="90">
        <f t="shared" ca="1" si="718"/>
        <v>0</v>
      </c>
      <c r="IS92" s="90">
        <f t="shared" ca="1" si="718"/>
        <v>0</v>
      </c>
      <c r="IT92" s="90">
        <f t="shared" ca="1" si="718"/>
        <v>0</v>
      </c>
      <c r="IU92" s="90">
        <f t="shared" ca="1" si="718"/>
        <v>0</v>
      </c>
      <c r="IV92" s="90">
        <f t="shared" ca="1" si="718"/>
        <v>0</v>
      </c>
      <c r="IW92" s="90">
        <f t="shared" ca="1" si="718"/>
        <v>0</v>
      </c>
      <c r="IX92" s="90">
        <f t="shared" ca="1" si="718"/>
        <v>0</v>
      </c>
      <c r="IY92" s="92">
        <f t="shared" ca="1" si="503"/>
        <v>122002.70192973234</v>
      </c>
      <c r="IZ92" s="90">
        <f t="shared" ref="IZ92:JS92" ca="1" si="719">$E92*IZ$14</f>
        <v>122002.70192973234</v>
      </c>
      <c r="JA92" s="90">
        <f t="shared" ca="1" si="719"/>
        <v>0</v>
      </c>
      <c r="JB92" s="90">
        <f t="shared" ca="1" si="719"/>
        <v>0</v>
      </c>
      <c r="JC92" s="90">
        <f t="shared" ca="1" si="719"/>
        <v>0</v>
      </c>
      <c r="JD92" s="90">
        <f t="shared" ca="1" si="719"/>
        <v>0</v>
      </c>
      <c r="JE92" s="90">
        <f t="shared" ca="1" si="719"/>
        <v>0</v>
      </c>
      <c r="JF92" s="90">
        <f t="shared" ca="1" si="719"/>
        <v>0</v>
      </c>
      <c r="JG92" s="90">
        <f t="shared" ca="1" si="719"/>
        <v>0</v>
      </c>
      <c r="JH92" s="90">
        <f t="shared" ca="1" si="719"/>
        <v>0</v>
      </c>
      <c r="JI92" s="90">
        <f t="shared" ca="1" si="719"/>
        <v>0</v>
      </c>
      <c r="JJ92" s="90">
        <f t="shared" ca="1" si="719"/>
        <v>0</v>
      </c>
      <c r="JK92" s="90">
        <f t="shared" ca="1" si="719"/>
        <v>0</v>
      </c>
      <c r="JL92" s="90">
        <f t="shared" ca="1" si="719"/>
        <v>0</v>
      </c>
      <c r="JM92" s="90">
        <f t="shared" ca="1" si="719"/>
        <v>0</v>
      </c>
      <c r="JN92" s="90">
        <f t="shared" ca="1" si="719"/>
        <v>0</v>
      </c>
      <c r="JO92" s="90">
        <f t="shared" ca="1" si="719"/>
        <v>0</v>
      </c>
      <c r="JP92" s="90">
        <f t="shared" ca="1" si="719"/>
        <v>0</v>
      </c>
      <c r="JQ92" s="90">
        <f t="shared" ca="1" si="719"/>
        <v>0</v>
      </c>
      <c r="JR92" s="90">
        <f t="shared" ca="1" si="719"/>
        <v>0</v>
      </c>
      <c r="JS92" s="90">
        <f t="shared" ca="1" si="719"/>
        <v>0</v>
      </c>
      <c r="JT92" s="92">
        <f t="shared" ca="1" si="505"/>
        <v>230051.55588272482</v>
      </c>
      <c r="JU92" s="90">
        <f t="shared" ref="JU92:LL92" ca="1" si="720">$E92*JU$14</f>
        <v>176419.09092804711</v>
      </c>
      <c r="JV92" s="90">
        <f t="shared" ca="1" si="720"/>
        <v>0</v>
      </c>
      <c r="JW92" s="90">
        <f t="shared" ca="1" si="720"/>
        <v>0</v>
      </c>
      <c r="JX92" s="90">
        <f t="shared" ca="1" si="720"/>
        <v>0</v>
      </c>
      <c r="JY92" s="90">
        <f t="shared" ca="1" si="720"/>
        <v>0</v>
      </c>
      <c r="JZ92" s="90">
        <f t="shared" ca="1" si="720"/>
        <v>0</v>
      </c>
      <c r="KA92" s="90">
        <f t="shared" ca="1" si="720"/>
        <v>0</v>
      </c>
      <c r="KB92" s="90">
        <f t="shared" ca="1" si="720"/>
        <v>0</v>
      </c>
      <c r="KC92" s="90">
        <f t="shared" ca="1" si="720"/>
        <v>0</v>
      </c>
      <c r="KD92" s="90">
        <f t="shared" ca="1" si="720"/>
        <v>0</v>
      </c>
      <c r="KE92" s="90">
        <f t="shared" ca="1" si="720"/>
        <v>0</v>
      </c>
      <c r="KF92" s="90">
        <f t="shared" ca="1" si="720"/>
        <v>0</v>
      </c>
      <c r="KG92" s="90">
        <f t="shared" ca="1" si="720"/>
        <v>0</v>
      </c>
      <c r="KH92" s="90">
        <f t="shared" ca="1" si="720"/>
        <v>0</v>
      </c>
      <c r="KI92" s="90">
        <f t="shared" ca="1" si="720"/>
        <v>0</v>
      </c>
      <c r="KJ92" s="90">
        <f t="shared" ca="1" si="720"/>
        <v>0</v>
      </c>
      <c r="KK92" s="90">
        <f t="shared" ca="1" si="720"/>
        <v>0</v>
      </c>
      <c r="KL92" s="90">
        <f t="shared" ca="1" si="720"/>
        <v>0</v>
      </c>
      <c r="KM92" s="90">
        <f t="shared" ca="1" si="720"/>
        <v>25077.529149784838</v>
      </c>
      <c r="KN92" s="90">
        <f t="shared" ca="1" si="720"/>
        <v>0</v>
      </c>
      <c r="KO92" s="90">
        <f t="shared" ca="1" si="720"/>
        <v>0</v>
      </c>
      <c r="KP92" s="90">
        <f t="shared" ca="1" si="720"/>
        <v>0</v>
      </c>
      <c r="KQ92" s="90">
        <f t="shared" ca="1" si="720"/>
        <v>0</v>
      </c>
      <c r="KR92" s="90">
        <f t="shared" ca="1" si="720"/>
        <v>0</v>
      </c>
      <c r="KS92" s="90">
        <f t="shared" ca="1" si="720"/>
        <v>0</v>
      </c>
      <c r="KT92" s="90">
        <f t="shared" ca="1" si="720"/>
        <v>0</v>
      </c>
      <c r="KU92" s="90">
        <f t="shared" ca="1" si="720"/>
        <v>0</v>
      </c>
      <c r="KV92" s="90">
        <f t="shared" ca="1" si="720"/>
        <v>0</v>
      </c>
      <c r="KW92" s="90">
        <f t="shared" ca="1" si="720"/>
        <v>0</v>
      </c>
      <c r="KX92" s="90">
        <f t="shared" ca="1" si="720"/>
        <v>0</v>
      </c>
      <c r="KY92" s="90">
        <f t="shared" ca="1" si="720"/>
        <v>0</v>
      </c>
      <c r="KZ92" s="90">
        <f t="shared" ca="1" si="720"/>
        <v>0</v>
      </c>
      <c r="LA92" s="90">
        <f t="shared" ca="1" si="720"/>
        <v>0</v>
      </c>
      <c r="LB92" s="90">
        <f t="shared" ca="1" si="720"/>
        <v>9977.9460323446565</v>
      </c>
      <c r="LC92" s="90">
        <f t="shared" ca="1" si="720"/>
        <v>0</v>
      </c>
      <c r="LD92" s="90">
        <f t="shared" ca="1" si="720"/>
        <v>0</v>
      </c>
      <c r="LE92" s="90">
        <f t="shared" ca="1" si="720"/>
        <v>0</v>
      </c>
      <c r="LF92" s="90">
        <f t="shared" ca="1" si="720"/>
        <v>0</v>
      </c>
      <c r="LG92" s="90">
        <f t="shared" ca="1" si="720"/>
        <v>18576.989772548211</v>
      </c>
      <c r="LH92" s="90">
        <f t="shared" ca="1" si="720"/>
        <v>0</v>
      </c>
      <c r="LI92" s="90">
        <f t="shared" ca="1" si="720"/>
        <v>0</v>
      </c>
      <c r="LJ92" s="90">
        <f t="shared" ca="1" si="720"/>
        <v>0</v>
      </c>
      <c r="LK92" s="90">
        <f t="shared" ca="1" si="720"/>
        <v>0</v>
      </c>
      <c r="LL92" s="90">
        <f t="shared" ca="1" si="720"/>
        <v>0</v>
      </c>
      <c r="LM92" s="92">
        <f t="shared" ca="1" si="615"/>
        <v>191767.92169013087</v>
      </c>
      <c r="LN92" s="90">
        <f t="shared" ref="LN92:LR92" ca="1" si="721">$E92*LN$14</f>
        <v>191767.92169013087</v>
      </c>
      <c r="LO92" s="90">
        <f t="shared" ca="1" si="721"/>
        <v>0</v>
      </c>
      <c r="LP92" s="90">
        <f t="shared" ca="1" si="721"/>
        <v>0</v>
      </c>
      <c r="LQ92" s="90">
        <f t="shared" ca="1" si="721"/>
        <v>0</v>
      </c>
      <c r="LR92" s="90">
        <f t="shared" ca="1" si="721"/>
        <v>0</v>
      </c>
      <c r="LS92" s="92">
        <f t="shared" ca="1" si="616"/>
        <v>35746.936389850402</v>
      </c>
      <c r="LT92" s="90">
        <f t="shared" ref="LT92:MF92" ca="1" si="722">$E92*LT$14</f>
        <v>35746.936389850402</v>
      </c>
      <c r="LU92" s="90">
        <f t="shared" ca="1" si="722"/>
        <v>0</v>
      </c>
      <c r="LV92" s="90">
        <f t="shared" ca="1" si="722"/>
        <v>0</v>
      </c>
      <c r="LW92" s="90">
        <f t="shared" ca="1" si="722"/>
        <v>0</v>
      </c>
      <c r="LX92" s="90">
        <f t="shared" ca="1" si="722"/>
        <v>0</v>
      </c>
      <c r="LY92" s="90">
        <f t="shared" ca="1" si="722"/>
        <v>0</v>
      </c>
      <c r="LZ92" s="90">
        <f t="shared" ca="1" si="722"/>
        <v>0</v>
      </c>
      <c r="MA92" s="90">
        <f t="shared" ca="1" si="722"/>
        <v>0</v>
      </c>
      <c r="MB92" s="90">
        <f t="shared" ca="1" si="722"/>
        <v>0</v>
      </c>
      <c r="MC92" s="90">
        <f t="shared" ca="1" si="722"/>
        <v>0</v>
      </c>
      <c r="MD92" s="90">
        <f t="shared" ca="1" si="722"/>
        <v>0</v>
      </c>
      <c r="ME92" s="90">
        <f t="shared" ca="1" si="722"/>
        <v>0</v>
      </c>
      <c r="MF92" s="90">
        <f t="shared" ca="1" si="722"/>
        <v>0</v>
      </c>
      <c r="MG92" s="92">
        <f t="shared" ca="1" si="617"/>
        <v>38114.789013964422</v>
      </c>
      <c r="MH92" s="90">
        <f t="shared" ref="MH92:NB92" ca="1" si="723">$E92*MH$14</f>
        <v>38114.789013964422</v>
      </c>
      <c r="MI92" s="90">
        <f t="shared" ca="1" si="723"/>
        <v>0</v>
      </c>
      <c r="MJ92" s="90">
        <f t="shared" ca="1" si="723"/>
        <v>0</v>
      </c>
      <c r="MK92" s="90">
        <f t="shared" ca="1" si="723"/>
        <v>0</v>
      </c>
      <c r="ML92" s="90">
        <f t="shared" ca="1" si="723"/>
        <v>0</v>
      </c>
      <c r="MM92" s="90">
        <f t="shared" ca="1" si="723"/>
        <v>0</v>
      </c>
      <c r="MN92" s="90">
        <f t="shared" ca="1" si="723"/>
        <v>0</v>
      </c>
      <c r="MO92" s="90">
        <f t="shared" ca="1" si="723"/>
        <v>0</v>
      </c>
      <c r="MP92" s="90">
        <f t="shared" ca="1" si="723"/>
        <v>0</v>
      </c>
      <c r="MQ92" s="90">
        <f t="shared" ca="1" si="723"/>
        <v>0</v>
      </c>
      <c r="MR92" s="90">
        <f t="shared" ca="1" si="723"/>
        <v>0</v>
      </c>
      <c r="MS92" s="90">
        <f t="shared" ca="1" si="723"/>
        <v>0</v>
      </c>
      <c r="MT92" s="90">
        <f t="shared" ca="1" si="723"/>
        <v>0</v>
      </c>
      <c r="MU92" s="90">
        <f t="shared" ca="1" si="723"/>
        <v>0</v>
      </c>
      <c r="MV92" s="90">
        <f t="shared" ca="1" si="723"/>
        <v>0</v>
      </c>
      <c r="MW92" s="90">
        <f t="shared" ca="1" si="723"/>
        <v>0</v>
      </c>
      <c r="MX92" s="90">
        <f t="shared" ca="1" si="723"/>
        <v>0</v>
      </c>
      <c r="MY92" s="90">
        <f t="shared" ca="1" si="723"/>
        <v>0</v>
      </c>
      <c r="MZ92" s="90">
        <f t="shared" ca="1" si="723"/>
        <v>0</v>
      </c>
      <c r="NA92" s="90">
        <f t="shared" ca="1" si="723"/>
        <v>0</v>
      </c>
      <c r="NB92" s="90">
        <f t="shared" ca="1" si="723"/>
        <v>0</v>
      </c>
      <c r="NC92" s="92">
        <f t="shared" ca="1" si="618"/>
        <v>0</v>
      </c>
      <c r="ND92" s="90">
        <f t="shared" ref="ND92:NI92" ca="1" si="724">$E92*ND$14</f>
        <v>0</v>
      </c>
      <c r="NE92" s="90">
        <f t="shared" ca="1" si="724"/>
        <v>0</v>
      </c>
      <c r="NF92" s="90">
        <f t="shared" ca="1" si="724"/>
        <v>0</v>
      </c>
      <c r="NG92" s="90">
        <f t="shared" ca="1" si="724"/>
        <v>0</v>
      </c>
      <c r="NH92" s="90">
        <f t="shared" ca="1" si="724"/>
        <v>0</v>
      </c>
      <c r="NI92" s="90">
        <f t="shared" ca="1" si="724"/>
        <v>0</v>
      </c>
      <c r="NJ92" s="93">
        <f t="shared" ca="1" si="511"/>
        <v>2607359.5100000002</v>
      </c>
      <c r="NK92" s="94">
        <f t="shared" ca="1" si="670"/>
        <v>0</v>
      </c>
    </row>
    <row r="93" spans="1:375" x14ac:dyDescent="0.25">
      <c r="A93" s="208">
        <v>90732</v>
      </c>
      <c r="B93" s="214" t="s">
        <v>588</v>
      </c>
      <c r="C93" s="90">
        <f ca="1">IFERROR(HLOOKUP($A93,Náklady_2018!$D$1:$MN$27,24,FALSE),0)</f>
        <v>3675535</v>
      </c>
      <c r="D93" s="19">
        <v>30</v>
      </c>
      <c r="E93" s="19">
        <f ca="1">C93/100*D93</f>
        <v>1102660.5</v>
      </c>
      <c r="F93" s="91" t="str">
        <f>F12</f>
        <v>FTE(k)</v>
      </c>
      <c r="G93" s="92">
        <f t="shared" ca="1" si="606"/>
        <v>113757.49854655573</v>
      </c>
      <c r="H93" s="90">
        <f ca="1">$E93*H$12</f>
        <v>0</v>
      </c>
      <c r="I93" s="90">
        <f t="shared" ref="I93:BT93" ca="1" si="725">$E93*I$12</f>
        <v>0</v>
      </c>
      <c r="J93" s="90">
        <f t="shared" ca="1" si="725"/>
        <v>6147.8920227352473</v>
      </c>
      <c r="K93" s="90">
        <f t="shared" ca="1" si="725"/>
        <v>0</v>
      </c>
      <c r="L93" s="90">
        <f t="shared" ca="1" si="725"/>
        <v>0</v>
      </c>
      <c r="M93" s="90">
        <f t="shared" ca="1" si="725"/>
        <v>0</v>
      </c>
      <c r="N93" s="90">
        <f t="shared" ca="1" si="725"/>
        <v>9630.2644272216476</v>
      </c>
      <c r="O93" s="90">
        <f t="shared" ca="1" si="725"/>
        <v>0</v>
      </c>
      <c r="P93" s="90">
        <f t="shared" ca="1" si="725"/>
        <v>0</v>
      </c>
      <c r="Q93" s="90">
        <f t="shared" ca="1" si="725"/>
        <v>0</v>
      </c>
      <c r="R93" s="90">
        <f t="shared" ca="1" si="725"/>
        <v>0</v>
      </c>
      <c r="S93" s="90">
        <f t="shared" ca="1" si="725"/>
        <v>8063.4356910466959</v>
      </c>
      <c r="T93" s="90">
        <f t="shared" ca="1" si="725"/>
        <v>0</v>
      </c>
      <c r="U93" s="90">
        <f t="shared" ca="1" si="725"/>
        <v>0</v>
      </c>
      <c r="V93" s="90">
        <f t="shared" ca="1" si="725"/>
        <v>4523.7402840173118</v>
      </c>
      <c r="W93" s="90">
        <f t="shared" ca="1" si="725"/>
        <v>9076.1420693061154</v>
      </c>
      <c r="X93" s="90">
        <f t="shared" ca="1" si="725"/>
        <v>0</v>
      </c>
      <c r="Y93" s="90">
        <f t="shared" ca="1" si="725"/>
        <v>0</v>
      </c>
      <c r="Z93" s="90">
        <f t="shared" ca="1" si="725"/>
        <v>0</v>
      </c>
      <c r="AA93" s="90">
        <f t="shared" ca="1" si="725"/>
        <v>8235.4046986756548</v>
      </c>
      <c r="AB93" s="90">
        <f t="shared" ca="1" si="725"/>
        <v>0</v>
      </c>
      <c r="AC93" s="90">
        <f t="shared" ca="1" si="725"/>
        <v>0</v>
      </c>
      <c r="AD93" s="90">
        <f t="shared" ca="1" si="725"/>
        <v>55641.527801725075</v>
      </c>
      <c r="AE93" s="90">
        <f t="shared" ca="1" si="725"/>
        <v>0</v>
      </c>
      <c r="AF93" s="90">
        <f t="shared" ca="1" si="725"/>
        <v>0</v>
      </c>
      <c r="AG93" s="90">
        <f t="shared" ca="1" si="725"/>
        <v>0</v>
      </c>
      <c r="AH93" s="90">
        <f t="shared" ca="1" si="725"/>
        <v>0</v>
      </c>
      <c r="AI93" s="90">
        <f t="shared" ca="1" si="725"/>
        <v>0</v>
      </c>
      <c r="AJ93" s="90">
        <f t="shared" ca="1" si="725"/>
        <v>0</v>
      </c>
      <c r="AK93" s="90">
        <f t="shared" ca="1" si="725"/>
        <v>0</v>
      </c>
      <c r="AL93" s="90">
        <f t="shared" ca="1" si="725"/>
        <v>0</v>
      </c>
      <c r="AM93" s="90">
        <f t="shared" ca="1" si="725"/>
        <v>0</v>
      </c>
      <c r="AN93" s="90">
        <f t="shared" ca="1" si="725"/>
        <v>0</v>
      </c>
      <c r="AO93" s="90">
        <f t="shared" ca="1" si="725"/>
        <v>0</v>
      </c>
      <c r="AP93" s="90">
        <f t="shared" ca="1" si="725"/>
        <v>0</v>
      </c>
      <c r="AQ93" s="90">
        <f t="shared" ca="1" si="725"/>
        <v>0</v>
      </c>
      <c r="AR93" s="90">
        <f t="shared" ca="1" si="725"/>
        <v>0</v>
      </c>
      <c r="AS93" s="90">
        <f t="shared" ca="1" si="725"/>
        <v>0</v>
      </c>
      <c r="AT93" s="90">
        <f t="shared" ca="1" si="725"/>
        <v>7284.7982398378035</v>
      </c>
      <c r="AU93" s="90">
        <f t="shared" ca="1" si="725"/>
        <v>0</v>
      </c>
      <c r="AV93" s="90">
        <f t="shared" ca="1" si="725"/>
        <v>0</v>
      </c>
      <c r="AW93" s="90">
        <f t="shared" ca="1" si="725"/>
        <v>0</v>
      </c>
      <c r="AX93" s="90">
        <f t="shared" ca="1" si="725"/>
        <v>5154.2933119901563</v>
      </c>
      <c r="AY93" s="90">
        <f t="shared" ca="1" si="725"/>
        <v>0</v>
      </c>
      <c r="AZ93" s="90">
        <f t="shared" ca="1" si="725"/>
        <v>0</v>
      </c>
      <c r="BA93" s="90">
        <f t="shared" ca="1" si="725"/>
        <v>0</v>
      </c>
      <c r="BB93" s="90">
        <f t="shared" ca="1" si="725"/>
        <v>0</v>
      </c>
      <c r="BC93" s="90">
        <f t="shared" ca="1" si="725"/>
        <v>0</v>
      </c>
      <c r="BD93" s="92">
        <f t="shared" ca="1" si="607"/>
        <v>103463.24267321115</v>
      </c>
      <c r="BE93" s="90">
        <f t="shared" ca="1" si="725"/>
        <v>0</v>
      </c>
      <c r="BF93" s="90">
        <f t="shared" ca="1" si="725"/>
        <v>10781.501394959951</v>
      </c>
      <c r="BG93" s="90">
        <f t="shared" ca="1" si="725"/>
        <v>0</v>
      </c>
      <c r="BH93" s="90">
        <f t="shared" ca="1" si="725"/>
        <v>0</v>
      </c>
      <c r="BI93" s="90">
        <f t="shared" ca="1" si="725"/>
        <v>6616.0298768363009</v>
      </c>
      <c r="BJ93" s="90">
        <f t="shared" ca="1" si="725"/>
        <v>0</v>
      </c>
      <c r="BK93" s="90">
        <f t="shared" ca="1" si="725"/>
        <v>0</v>
      </c>
      <c r="BL93" s="90">
        <f t="shared" ca="1" si="725"/>
        <v>0</v>
      </c>
      <c r="BM93" s="90">
        <f t="shared" ca="1" si="725"/>
        <v>0</v>
      </c>
      <c r="BN93" s="90">
        <f t="shared" ca="1" si="725"/>
        <v>8335.7199531258793</v>
      </c>
      <c r="BO93" s="90">
        <f t="shared" ca="1" si="725"/>
        <v>0</v>
      </c>
      <c r="BP93" s="90">
        <f t="shared" ca="1" si="725"/>
        <v>0</v>
      </c>
      <c r="BQ93" s="90">
        <f t="shared" ca="1" si="725"/>
        <v>0</v>
      </c>
      <c r="BR93" s="90">
        <f t="shared" ca="1" si="725"/>
        <v>5335.8161533762795</v>
      </c>
      <c r="BS93" s="90">
        <f t="shared" ca="1" si="725"/>
        <v>0</v>
      </c>
      <c r="BT93" s="90">
        <f t="shared" ca="1" si="725"/>
        <v>0</v>
      </c>
      <c r="BU93" s="90">
        <f t="shared" ref="BU93:CF93" ca="1" si="726">$E93*BU$12</f>
        <v>0</v>
      </c>
      <c r="BV93" s="90">
        <f t="shared" ca="1" si="726"/>
        <v>4299.2251907239497</v>
      </c>
      <c r="BW93" s="90">
        <f t="shared" ca="1" si="726"/>
        <v>0</v>
      </c>
      <c r="BX93" s="90">
        <f t="shared" ca="1" si="726"/>
        <v>0</v>
      </c>
      <c r="BY93" s="90">
        <f t="shared" ca="1" si="726"/>
        <v>64454.939442709168</v>
      </c>
      <c r="BZ93" s="90">
        <f t="shared" ca="1" si="726"/>
        <v>0</v>
      </c>
      <c r="CA93" s="90">
        <f t="shared" ca="1" si="726"/>
        <v>0</v>
      </c>
      <c r="CB93" s="90">
        <f t="shared" ca="1" si="726"/>
        <v>0</v>
      </c>
      <c r="CC93" s="90">
        <f t="shared" ca="1" si="726"/>
        <v>3640.0106614796109</v>
      </c>
      <c r="CD93" s="90">
        <f t="shared" ca="1" si="726"/>
        <v>0</v>
      </c>
      <c r="CE93" s="90">
        <f t="shared" ca="1" si="726"/>
        <v>0</v>
      </c>
      <c r="CF93" s="90">
        <f t="shared" ca="1" si="726"/>
        <v>0</v>
      </c>
      <c r="CG93" s="92">
        <f t="shared" ca="1" si="490"/>
        <v>33658.156326489945</v>
      </c>
      <c r="CH93" s="90">
        <f t="shared" ref="CH93:CX93" ca="1" si="727">$E93*CH$12</f>
        <v>0</v>
      </c>
      <c r="CI93" s="90">
        <f t="shared" ca="1" si="727"/>
        <v>2364.5738548981722</v>
      </c>
      <c r="CJ93" s="90">
        <f t="shared" ca="1" si="727"/>
        <v>3530.1415732722207</v>
      </c>
      <c r="CK93" s="90">
        <f t="shared" ca="1" si="727"/>
        <v>2980.7961322352717</v>
      </c>
      <c r="CL93" s="90">
        <f t="shared" ca="1" si="727"/>
        <v>3233.9727268001266</v>
      </c>
      <c r="CM93" s="90">
        <f t="shared" ca="1" si="727"/>
        <v>2479.2198599841445</v>
      </c>
      <c r="CN93" s="90">
        <f t="shared" ca="1" si="727"/>
        <v>969.71412635217962</v>
      </c>
      <c r="CO93" s="90">
        <f t="shared" ca="1" si="727"/>
        <v>5307.1546521047858</v>
      </c>
      <c r="CP93" s="90">
        <f t="shared" ca="1" si="727"/>
        <v>2125.7280109690641</v>
      </c>
      <c r="CQ93" s="90">
        <f t="shared" ca="1" si="727"/>
        <v>2092.2895928189887</v>
      </c>
      <c r="CR93" s="90">
        <f t="shared" ca="1" si="727"/>
        <v>1652.8132399894296</v>
      </c>
      <c r="CS93" s="90">
        <f t="shared" ca="1" si="727"/>
        <v>1839.112998254134</v>
      </c>
      <c r="CT93" s="90">
        <f t="shared" ca="1" si="727"/>
        <v>5082.6395588114256</v>
      </c>
      <c r="CU93" s="90">
        <f t="shared" ca="1" si="727"/>
        <v>0</v>
      </c>
      <c r="CV93" s="90">
        <f t="shared" ca="1" si="727"/>
        <v>0</v>
      </c>
      <c r="CW93" s="90">
        <f t="shared" ca="1" si="727"/>
        <v>0</v>
      </c>
      <c r="CX93" s="90">
        <f t="shared" ca="1" si="727"/>
        <v>0</v>
      </c>
      <c r="CY93" s="92">
        <f t="shared" ca="1" si="492"/>
        <v>73382.99708877923</v>
      </c>
      <c r="CZ93" s="90">
        <f t="shared" ref="CZ93:DU93" ca="1" si="728">$E93*CZ$12</f>
        <v>0</v>
      </c>
      <c r="DA93" s="90">
        <f t="shared" ca="1" si="728"/>
        <v>12276.676377956166</v>
      </c>
      <c r="DB93" s="90">
        <f t="shared" ca="1" si="728"/>
        <v>5732.3002542985996</v>
      </c>
      <c r="DC93" s="90">
        <f t="shared" ca="1" si="728"/>
        <v>8837.2962253770074</v>
      </c>
      <c r="DD93" s="90">
        <f t="shared" ca="1" si="728"/>
        <v>0</v>
      </c>
      <c r="DE93" s="90">
        <f t="shared" ca="1" si="728"/>
        <v>0</v>
      </c>
      <c r="DF93" s="90">
        <f t="shared" ca="1" si="728"/>
        <v>0</v>
      </c>
      <c r="DG93" s="90">
        <f t="shared" ca="1" si="728"/>
        <v>0</v>
      </c>
      <c r="DH93" s="90">
        <f t="shared" ca="1" si="728"/>
        <v>3597.0184095723712</v>
      </c>
      <c r="DI93" s="90">
        <f t="shared" ca="1" si="728"/>
        <v>14134.89704372463</v>
      </c>
      <c r="DJ93" s="90">
        <f t="shared" ca="1" si="728"/>
        <v>0</v>
      </c>
      <c r="DK93" s="90">
        <f t="shared" ca="1" si="728"/>
        <v>0</v>
      </c>
      <c r="DL93" s="90">
        <f t="shared" ca="1" si="728"/>
        <v>0</v>
      </c>
      <c r="DM93" s="90">
        <f t="shared" ca="1" si="728"/>
        <v>0</v>
      </c>
      <c r="DN93" s="90">
        <f t="shared" ca="1" si="728"/>
        <v>6821.4373026153326</v>
      </c>
      <c r="DO93" s="90">
        <f t="shared" ca="1" si="728"/>
        <v>0</v>
      </c>
      <c r="DP93" s="90">
        <f t="shared" ca="1" si="728"/>
        <v>0</v>
      </c>
      <c r="DQ93" s="90">
        <f t="shared" ca="1" si="728"/>
        <v>6998.1832271228741</v>
      </c>
      <c r="DR93" s="90">
        <f t="shared" ca="1" si="728"/>
        <v>1958.535920218688</v>
      </c>
      <c r="DS93" s="90">
        <f t="shared" ca="1" si="728"/>
        <v>4213.2406869094702</v>
      </c>
      <c r="DT93" s="90">
        <f t="shared" ca="1" si="728"/>
        <v>5206.8393976545613</v>
      </c>
      <c r="DU93" s="90">
        <f t="shared" ca="1" si="728"/>
        <v>3606.5722433295355</v>
      </c>
      <c r="DV93" s="92">
        <f t="shared" ca="1" si="608"/>
        <v>35024.354553764446</v>
      </c>
      <c r="DW93" s="90">
        <f t="shared" ref="DW93:EA93" ca="1" si="729">$E93*DW$12</f>
        <v>0</v>
      </c>
      <c r="DX93" s="90">
        <f t="shared" ca="1" si="729"/>
        <v>10733.732226174128</v>
      </c>
      <c r="DY93" s="90">
        <f t="shared" ca="1" si="729"/>
        <v>12658.829728242741</v>
      </c>
      <c r="DZ93" s="90">
        <f t="shared" ca="1" si="729"/>
        <v>11631.792599347575</v>
      </c>
      <c r="EA93" s="90">
        <f t="shared" ca="1" si="729"/>
        <v>0</v>
      </c>
      <c r="EB93" s="92">
        <f t="shared" ca="1" si="609"/>
        <v>94559.069611533982</v>
      </c>
      <c r="EC93" s="90">
        <f t="shared" ref="EC93:FD93" ca="1" si="730">$E93*EC$12</f>
        <v>0</v>
      </c>
      <c r="ED93" s="90">
        <f t="shared" ca="1" si="730"/>
        <v>6745.0066325580183</v>
      </c>
      <c r="EE93" s="90">
        <f t="shared" ca="1" si="730"/>
        <v>3625.679910843864</v>
      </c>
      <c r="EF93" s="90">
        <f t="shared" ca="1" si="730"/>
        <v>6138.3381889780831</v>
      </c>
      <c r="EG93" s="90">
        <f t="shared" ca="1" si="730"/>
        <v>3902.7410898016296</v>
      </c>
      <c r="EH93" s="90">
        <f t="shared" ca="1" si="730"/>
        <v>7127.1599828445924</v>
      </c>
      <c r="EI93" s="90">
        <f t="shared" ca="1" si="730"/>
        <v>6420.1762848144308</v>
      </c>
      <c r="EJ93" s="90">
        <f t="shared" ca="1" si="730"/>
        <v>5952.0384307133791</v>
      </c>
      <c r="EK93" s="90">
        <f t="shared" ca="1" si="730"/>
        <v>3386.834066914756</v>
      </c>
      <c r="EL93" s="90">
        <f t="shared" ca="1" si="730"/>
        <v>4471.1941983529068</v>
      </c>
      <c r="EM93" s="90">
        <f t="shared" ca="1" si="730"/>
        <v>2097.0665096975708</v>
      </c>
      <c r="EN93" s="90">
        <f t="shared" ca="1" si="730"/>
        <v>3190.9804748928868</v>
      </c>
      <c r="EO93" s="90">
        <f t="shared" ca="1" si="730"/>
        <v>5698.8618361485242</v>
      </c>
      <c r="EP93" s="90">
        <f t="shared" ca="1" si="730"/>
        <v>0</v>
      </c>
      <c r="EQ93" s="90">
        <f t="shared" ca="1" si="730"/>
        <v>0</v>
      </c>
      <c r="ER93" s="90">
        <f t="shared" ca="1" si="730"/>
        <v>0</v>
      </c>
      <c r="ES93" s="90">
        <f t="shared" ca="1" si="730"/>
        <v>2526.9890287699659</v>
      </c>
      <c r="ET93" s="90">
        <f t="shared" ca="1" si="730"/>
        <v>11937.515279576832</v>
      </c>
      <c r="EU93" s="90">
        <f t="shared" ca="1" si="730"/>
        <v>0</v>
      </c>
      <c r="EV93" s="90">
        <f t="shared" ca="1" si="730"/>
        <v>0</v>
      </c>
      <c r="EW93" s="90">
        <f t="shared" ca="1" si="730"/>
        <v>21338.487696626536</v>
      </c>
      <c r="EX93" s="90">
        <f t="shared" ca="1" si="730"/>
        <v>0</v>
      </c>
      <c r="EY93" s="90">
        <f t="shared" ca="1" si="730"/>
        <v>0</v>
      </c>
      <c r="EZ93" s="90">
        <f t="shared" ca="1" si="730"/>
        <v>0</v>
      </c>
      <c r="FA93" s="90">
        <f t="shared" ca="1" si="730"/>
        <v>0</v>
      </c>
      <c r="FB93" s="90">
        <f t="shared" ca="1" si="730"/>
        <v>0</v>
      </c>
      <c r="FC93" s="90">
        <f t="shared" ca="1" si="730"/>
        <v>0</v>
      </c>
      <c r="FD93" s="90">
        <f t="shared" ca="1" si="730"/>
        <v>0</v>
      </c>
      <c r="FE93" s="92">
        <f t="shared" ca="1" si="610"/>
        <v>28599.401352071429</v>
      </c>
      <c r="FF93" s="90">
        <f t="shared" ref="FF93:FV93" ca="1" si="731">$E93*FF$12</f>
        <v>0</v>
      </c>
      <c r="FG93" s="90">
        <f t="shared" ca="1" si="731"/>
        <v>4117.7023493378274</v>
      </c>
      <c r="FH93" s="90">
        <f t="shared" ca="1" si="731"/>
        <v>0</v>
      </c>
      <c r="FI93" s="90">
        <f t="shared" ca="1" si="731"/>
        <v>0</v>
      </c>
      <c r="FJ93" s="90">
        <f t="shared" ca="1" si="731"/>
        <v>3687.7798302654323</v>
      </c>
      <c r="FK93" s="90">
        <f t="shared" ca="1" si="731"/>
        <v>0</v>
      </c>
      <c r="FL93" s="90">
        <f t="shared" ca="1" si="731"/>
        <v>3458.4878200934882</v>
      </c>
      <c r="FM93" s="90">
        <f t="shared" ca="1" si="731"/>
        <v>4547.624868410222</v>
      </c>
      <c r="FN93" s="90">
        <f t="shared" ca="1" si="731"/>
        <v>0</v>
      </c>
      <c r="FO93" s="90">
        <f t="shared" ca="1" si="731"/>
        <v>4934.5551355753778</v>
      </c>
      <c r="FP93" s="90">
        <f t="shared" ca="1" si="731"/>
        <v>0</v>
      </c>
      <c r="FQ93" s="90">
        <f t="shared" ca="1" si="731"/>
        <v>0</v>
      </c>
      <c r="FR93" s="90">
        <f t="shared" ca="1" si="731"/>
        <v>0</v>
      </c>
      <c r="FS93" s="90">
        <f t="shared" ca="1" si="731"/>
        <v>7853.2513483890825</v>
      </c>
      <c r="FT93" s="90">
        <f t="shared" ca="1" si="731"/>
        <v>0</v>
      </c>
      <c r="FU93" s="90">
        <f t="shared" ca="1" si="731"/>
        <v>0</v>
      </c>
      <c r="FV93" s="90">
        <f t="shared" ca="1" si="731"/>
        <v>0</v>
      </c>
      <c r="FW93" s="92">
        <f t="shared" ca="1" si="611"/>
        <v>185129.41362945185</v>
      </c>
      <c r="FX93" s="90">
        <f t="shared" ref="FX93:GR93" ca="1" si="732">$E93*FX$12</f>
        <v>0</v>
      </c>
      <c r="FY93" s="90">
        <f t="shared" ca="1" si="732"/>
        <v>2947.3577140851967</v>
      </c>
      <c r="FZ93" s="90">
        <f t="shared" ca="1" si="732"/>
        <v>5579.4389141839702</v>
      </c>
      <c r="GA93" s="90">
        <f t="shared" ca="1" si="732"/>
        <v>0</v>
      </c>
      <c r="GB93" s="90">
        <f t="shared" ca="1" si="732"/>
        <v>5254.6085664403836</v>
      </c>
      <c r="GC93" s="90">
        <f t="shared" ca="1" si="732"/>
        <v>0</v>
      </c>
      <c r="GD93" s="90">
        <f t="shared" ca="1" si="732"/>
        <v>4839.0167980037349</v>
      </c>
      <c r="GE93" s="90">
        <f t="shared" ca="1" si="732"/>
        <v>12510.745305006694</v>
      </c>
      <c r="GF93" s="90">
        <f t="shared" ca="1" si="732"/>
        <v>754.75286681598232</v>
      </c>
      <c r="GG93" s="90">
        <f t="shared" ca="1" si="732"/>
        <v>150926.68877880354</v>
      </c>
      <c r="GH93" s="90">
        <f t="shared" ca="1" si="732"/>
        <v>0</v>
      </c>
      <c r="GI93" s="90">
        <f t="shared" ca="1" si="732"/>
        <v>0</v>
      </c>
      <c r="GJ93" s="90">
        <f t="shared" ca="1" si="732"/>
        <v>0</v>
      </c>
      <c r="GK93" s="90">
        <f t="shared" ca="1" si="732"/>
        <v>0</v>
      </c>
      <c r="GL93" s="90">
        <f t="shared" ca="1" si="732"/>
        <v>0</v>
      </c>
      <c r="GM93" s="90">
        <f t="shared" ca="1" si="732"/>
        <v>0</v>
      </c>
      <c r="GN93" s="90">
        <f t="shared" ca="1" si="732"/>
        <v>0</v>
      </c>
      <c r="GO93" s="90">
        <f t="shared" ca="1" si="732"/>
        <v>2316.8046861123503</v>
      </c>
      <c r="GP93" s="90">
        <f t="shared" ca="1" si="732"/>
        <v>0</v>
      </c>
      <c r="GQ93" s="90">
        <f t="shared" ca="1" si="732"/>
        <v>0</v>
      </c>
      <c r="GR93" s="90">
        <f t="shared" ca="1" si="732"/>
        <v>0</v>
      </c>
      <c r="GS93" s="92">
        <f t="shared" ca="1" si="612"/>
        <v>34107.186513076667</v>
      </c>
      <c r="GT93" s="90">
        <f t="shared" ref="GT93:HD93" ca="1" si="733">$E93*GT$12</f>
        <v>0</v>
      </c>
      <c r="GU93" s="90">
        <f t="shared" ca="1" si="733"/>
        <v>7184.4829853875781</v>
      </c>
      <c r="GV93" s="90">
        <f t="shared" ca="1" si="733"/>
        <v>6582.5914586862245</v>
      </c>
      <c r="GW93" s="90">
        <f t="shared" ca="1" si="733"/>
        <v>7681.2823407601227</v>
      </c>
      <c r="GX93" s="90">
        <f t="shared" ca="1" si="733"/>
        <v>0</v>
      </c>
      <c r="GY93" s="90">
        <f t="shared" ca="1" si="733"/>
        <v>12658.829728242741</v>
      </c>
      <c r="GZ93" s="90">
        <f t="shared" ca="1" si="733"/>
        <v>0</v>
      </c>
      <c r="HA93" s="90">
        <f t="shared" ca="1" si="733"/>
        <v>0</v>
      </c>
      <c r="HB93" s="90">
        <f t="shared" ca="1" si="733"/>
        <v>0</v>
      </c>
      <c r="HC93" s="90">
        <f t="shared" ca="1" si="733"/>
        <v>0</v>
      </c>
      <c r="HD93" s="90">
        <f t="shared" ca="1" si="733"/>
        <v>0</v>
      </c>
      <c r="HE93" s="92">
        <f t="shared" ca="1" si="613"/>
        <v>57867.571067144359</v>
      </c>
      <c r="HF93" s="90">
        <f t="shared" ref="HF93:HU93" ca="1" si="734">$E93*HF$12</f>
        <v>0</v>
      </c>
      <c r="HG93" s="90">
        <f t="shared" ca="1" si="734"/>
        <v>0</v>
      </c>
      <c r="HH93" s="90">
        <f t="shared" ca="1" si="734"/>
        <v>0</v>
      </c>
      <c r="HI93" s="90">
        <f t="shared" ca="1" si="734"/>
        <v>0</v>
      </c>
      <c r="HJ93" s="90">
        <f t="shared" ca="1" si="734"/>
        <v>0</v>
      </c>
      <c r="HK93" s="90">
        <f t="shared" ca="1" si="734"/>
        <v>0</v>
      </c>
      <c r="HL93" s="90">
        <f t="shared" ca="1" si="734"/>
        <v>0</v>
      </c>
      <c r="HM93" s="90">
        <f t="shared" ca="1" si="734"/>
        <v>0</v>
      </c>
      <c r="HN93" s="90">
        <f t="shared" ca="1" si="734"/>
        <v>8574.5657970549873</v>
      </c>
      <c r="HO93" s="90">
        <f t="shared" ca="1" si="734"/>
        <v>49293.005270089372</v>
      </c>
      <c r="HP93" s="90">
        <f t="shared" ca="1" si="734"/>
        <v>0</v>
      </c>
      <c r="HQ93" s="90">
        <f t="shared" ca="1" si="734"/>
        <v>0</v>
      </c>
      <c r="HR93" s="90">
        <f t="shared" ca="1" si="734"/>
        <v>0</v>
      </c>
      <c r="HS93" s="90">
        <f t="shared" ca="1" si="734"/>
        <v>0</v>
      </c>
      <c r="HT93" s="90">
        <f t="shared" ca="1" si="734"/>
        <v>0</v>
      </c>
      <c r="HU93" s="90">
        <f t="shared" ca="1" si="734"/>
        <v>0</v>
      </c>
      <c r="HV93" s="92">
        <f t="shared" ca="1" si="614"/>
        <v>17483.515775610729</v>
      </c>
      <c r="HW93" s="90">
        <f t="shared" ref="HW93:IE93" ca="1" si="735">$E93*HW$12</f>
        <v>17483.515775610729</v>
      </c>
      <c r="HX93" s="90">
        <f t="shared" ca="1" si="735"/>
        <v>0</v>
      </c>
      <c r="HY93" s="90">
        <f t="shared" ca="1" si="735"/>
        <v>0</v>
      </c>
      <c r="HZ93" s="90">
        <f t="shared" ca="1" si="735"/>
        <v>0</v>
      </c>
      <c r="IA93" s="90">
        <f t="shared" ca="1" si="735"/>
        <v>0</v>
      </c>
      <c r="IB93" s="90">
        <f t="shared" ca="1" si="735"/>
        <v>0</v>
      </c>
      <c r="IC93" s="90">
        <f t="shared" ca="1" si="735"/>
        <v>0</v>
      </c>
      <c r="ID93" s="90">
        <f t="shared" ca="1" si="735"/>
        <v>0</v>
      </c>
      <c r="IE93" s="90">
        <f t="shared" ca="1" si="735"/>
        <v>0</v>
      </c>
      <c r="IF93" s="92">
        <f t="shared" ca="1" si="501"/>
        <v>49593.951033440047</v>
      </c>
      <c r="IG93" s="90">
        <f t="shared" ref="IG93:IX93" ca="1" si="736">$E93*IG$12</f>
        <v>49593.951033440047</v>
      </c>
      <c r="IH93" s="90">
        <f t="shared" ca="1" si="736"/>
        <v>0</v>
      </c>
      <c r="II93" s="90">
        <f t="shared" ca="1" si="736"/>
        <v>0</v>
      </c>
      <c r="IJ93" s="90">
        <f t="shared" ca="1" si="736"/>
        <v>0</v>
      </c>
      <c r="IK93" s="90">
        <f t="shared" ca="1" si="736"/>
        <v>0</v>
      </c>
      <c r="IL93" s="90">
        <f t="shared" ca="1" si="736"/>
        <v>0</v>
      </c>
      <c r="IM93" s="90">
        <f t="shared" ca="1" si="736"/>
        <v>0</v>
      </c>
      <c r="IN93" s="90">
        <f t="shared" ca="1" si="736"/>
        <v>0</v>
      </c>
      <c r="IO93" s="90">
        <f t="shared" ca="1" si="736"/>
        <v>0</v>
      </c>
      <c r="IP93" s="90">
        <f t="shared" ca="1" si="736"/>
        <v>0</v>
      </c>
      <c r="IQ93" s="90">
        <f t="shared" ca="1" si="736"/>
        <v>0</v>
      </c>
      <c r="IR93" s="90">
        <f t="shared" ca="1" si="736"/>
        <v>0</v>
      </c>
      <c r="IS93" s="90">
        <f t="shared" ca="1" si="736"/>
        <v>0</v>
      </c>
      <c r="IT93" s="90">
        <f t="shared" ca="1" si="736"/>
        <v>0</v>
      </c>
      <c r="IU93" s="90">
        <f t="shared" ca="1" si="736"/>
        <v>0</v>
      </c>
      <c r="IV93" s="90">
        <f t="shared" ca="1" si="736"/>
        <v>0</v>
      </c>
      <c r="IW93" s="90">
        <f t="shared" ca="1" si="736"/>
        <v>0</v>
      </c>
      <c r="IX93" s="90">
        <f t="shared" ca="1" si="736"/>
        <v>0</v>
      </c>
      <c r="IY93" s="92">
        <f t="shared" ca="1" si="503"/>
        <v>95036.761299392194</v>
      </c>
      <c r="IZ93" s="90">
        <f t="shared" ref="IZ93:JS93" ca="1" si="737">$E93*IZ$12</f>
        <v>95036.761299392194</v>
      </c>
      <c r="JA93" s="90">
        <f t="shared" ca="1" si="737"/>
        <v>0</v>
      </c>
      <c r="JB93" s="90">
        <f t="shared" ca="1" si="737"/>
        <v>0</v>
      </c>
      <c r="JC93" s="90">
        <f t="shared" ca="1" si="737"/>
        <v>0</v>
      </c>
      <c r="JD93" s="90">
        <f t="shared" ca="1" si="737"/>
        <v>0</v>
      </c>
      <c r="JE93" s="90">
        <f t="shared" ca="1" si="737"/>
        <v>0</v>
      </c>
      <c r="JF93" s="90">
        <f t="shared" ca="1" si="737"/>
        <v>0</v>
      </c>
      <c r="JG93" s="90">
        <f t="shared" ca="1" si="737"/>
        <v>0</v>
      </c>
      <c r="JH93" s="90">
        <f t="shared" ca="1" si="737"/>
        <v>0</v>
      </c>
      <c r="JI93" s="90">
        <f t="shared" ca="1" si="737"/>
        <v>0</v>
      </c>
      <c r="JJ93" s="90">
        <f t="shared" ca="1" si="737"/>
        <v>0</v>
      </c>
      <c r="JK93" s="90">
        <f t="shared" ca="1" si="737"/>
        <v>0</v>
      </c>
      <c r="JL93" s="90">
        <f t="shared" ca="1" si="737"/>
        <v>0</v>
      </c>
      <c r="JM93" s="90">
        <f t="shared" ca="1" si="737"/>
        <v>0</v>
      </c>
      <c r="JN93" s="90">
        <f t="shared" ca="1" si="737"/>
        <v>0</v>
      </c>
      <c r="JO93" s="90">
        <f t="shared" ca="1" si="737"/>
        <v>0</v>
      </c>
      <c r="JP93" s="90">
        <f t="shared" ca="1" si="737"/>
        <v>0</v>
      </c>
      <c r="JQ93" s="90">
        <f t="shared" ca="1" si="737"/>
        <v>0</v>
      </c>
      <c r="JR93" s="90">
        <f t="shared" ca="1" si="737"/>
        <v>0</v>
      </c>
      <c r="JS93" s="90">
        <f t="shared" ca="1" si="737"/>
        <v>0</v>
      </c>
      <c r="JT93" s="92">
        <f t="shared" ca="1" si="505"/>
        <v>68214.373026153335</v>
      </c>
      <c r="JU93" s="90">
        <f t="shared" ref="JU93:LL93" ca="1" si="738">$E93*JU$12</f>
        <v>42356.921962388071</v>
      </c>
      <c r="JV93" s="90">
        <f t="shared" ca="1" si="738"/>
        <v>0</v>
      </c>
      <c r="JW93" s="90">
        <f t="shared" ca="1" si="738"/>
        <v>0</v>
      </c>
      <c r="JX93" s="90">
        <f t="shared" ca="1" si="738"/>
        <v>0</v>
      </c>
      <c r="JY93" s="90">
        <f t="shared" ca="1" si="738"/>
        <v>0</v>
      </c>
      <c r="JZ93" s="90">
        <f t="shared" ca="1" si="738"/>
        <v>0</v>
      </c>
      <c r="KA93" s="90">
        <f t="shared" ca="1" si="738"/>
        <v>0</v>
      </c>
      <c r="KB93" s="90">
        <f t="shared" ca="1" si="738"/>
        <v>0</v>
      </c>
      <c r="KC93" s="90">
        <f t="shared" ca="1" si="738"/>
        <v>0</v>
      </c>
      <c r="KD93" s="90">
        <f t="shared" ca="1" si="738"/>
        <v>0</v>
      </c>
      <c r="KE93" s="90">
        <f t="shared" ca="1" si="738"/>
        <v>0</v>
      </c>
      <c r="KF93" s="90">
        <f t="shared" ca="1" si="738"/>
        <v>0</v>
      </c>
      <c r="KG93" s="90">
        <f t="shared" ca="1" si="738"/>
        <v>0</v>
      </c>
      <c r="KH93" s="90">
        <f t="shared" ca="1" si="738"/>
        <v>0</v>
      </c>
      <c r="KI93" s="90">
        <f t="shared" ca="1" si="738"/>
        <v>0</v>
      </c>
      <c r="KJ93" s="90">
        <f t="shared" ca="1" si="738"/>
        <v>0</v>
      </c>
      <c r="KK93" s="90">
        <f t="shared" ca="1" si="738"/>
        <v>0</v>
      </c>
      <c r="KL93" s="90">
        <f t="shared" ca="1" si="738"/>
        <v>0</v>
      </c>
      <c r="KM93" s="90">
        <f t="shared" ca="1" si="738"/>
        <v>8020.4434391394561</v>
      </c>
      <c r="KN93" s="90">
        <f t="shared" ca="1" si="738"/>
        <v>0</v>
      </c>
      <c r="KO93" s="90">
        <f t="shared" ca="1" si="738"/>
        <v>0</v>
      </c>
      <c r="KP93" s="90">
        <f t="shared" ca="1" si="738"/>
        <v>0</v>
      </c>
      <c r="KQ93" s="90">
        <f t="shared" ca="1" si="738"/>
        <v>0</v>
      </c>
      <c r="KR93" s="90">
        <f t="shared" ca="1" si="738"/>
        <v>0</v>
      </c>
      <c r="KS93" s="90">
        <f t="shared" ca="1" si="738"/>
        <v>0</v>
      </c>
      <c r="KT93" s="90">
        <f t="shared" ca="1" si="738"/>
        <v>0</v>
      </c>
      <c r="KU93" s="90">
        <f t="shared" ca="1" si="738"/>
        <v>0</v>
      </c>
      <c r="KV93" s="90">
        <f t="shared" ca="1" si="738"/>
        <v>0</v>
      </c>
      <c r="KW93" s="90">
        <f t="shared" ca="1" si="738"/>
        <v>0</v>
      </c>
      <c r="KX93" s="90">
        <f t="shared" ca="1" si="738"/>
        <v>0</v>
      </c>
      <c r="KY93" s="90">
        <f t="shared" ca="1" si="738"/>
        <v>0</v>
      </c>
      <c r="KZ93" s="90">
        <f t="shared" ca="1" si="738"/>
        <v>0</v>
      </c>
      <c r="LA93" s="90">
        <f t="shared" ca="1" si="738"/>
        <v>0</v>
      </c>
      <c r="LB93" s="90">
        <f t="shared" ca="1" si="738"/>
        <v>6023.6921838921116</v>
      </c>
      <c r="LC93" s="90">
        <f t="shared" ca="1" si="738"/>
        <v>0</v>
      </c>
      <c r="LD93" s="90">
        <f t="shared" ca="1" si="738"/>
        <v>0</v>
      </c>
      <c r="LE93" s="90">
        <f t="shared" ca="1" si="738"/>
        <v>0</v>
      </c>
      <c r="LF93" s="90">
        <f t="shared" ca="1" si="738"/>
        <v>0</v>
      </c>
      <c r="LG93" s="90">
        <f t="shared" ca="1" si="738"/>
        <v>11813.315440733697</v>
      </c>
      <c r="LH93" s="90">
        <f t="shared" ca="1" si="738"/>
        <v>0</v>
      </c>
      <c r="LI93" s="90">
        <f t="shared" ca="1" si="738"/>
        <v>0</v>
      </c>
      <c r="LJ93" s="90">
        <f t="shared" ca="1" si="738"/>
        <v>0</v>
      </c>
      <c r="LK93" s="90">
        <f t="shared" ca="1" si="738"/>
        <v>0</v>
      </c>
      <c r="LL93" s="90">
        <f t="shared" ca="1" si="738"/>
        <v>0</v>
      </c>
      <c r="LM93" s="92">
        <f t="shared" ca="1" si="615"/>
        <v>64163.547513115649</v>
      </c>
      <c r="LN93" s="90">
        <f t="shared" ref="LN93:LR93" ca="1" si="739">$E93*LN$12</f>
        <v>64163.547513115649</v>
      </c>
      <c r="LO93" s="90">
        <f t="shared" ca="1" si="739"/>
        <v>0</v>
      </c>
      <c r="LP93" s="90">
        <f t="shared" ca="1" si="739"/>
        <v>0</v>
      </c>
      <c r="LQ93" s="90">
        <f t="shared" ca="1" si="739"/>
        <v>0</v>
      </c>
      <c r="LR93" s="90">
        <f t="shared" ca="1" si="739"/>
        <v>0</v>
      </c>
      <c r="LS93" s="92">
        <f t="shared" ca="1" si="616"/>
        <v>22809.778095229845</v>
      </c>
      <c r="LT93" s="90">
        <f t="shared" ref="LT93:MF93" ca="1" si="740">$E93*LT$12</f>
        <v>22809.778095229845</v>
      </c>
      <c r="LU93" s="90">
        <f t="shared" ca="1" si="740"/>
        <v>0</v>
      </c>
      <c r="LV93" s="90">
        <f t="shared" ca="1" si="740"/>
        <v>0</v>
      </c>
      <c r="LW93" s="90">
        <f t="shared" ca="1" si="740"/>
        <v>0</v>
      </c>
      <c r="LX93" s="90">
        <f t="shared" ca="1" si="740"/>
        <v>0</v>
      </c>
      <c r="LY93" s="90">
        <f t="shared" ca="1" si="740"/>
        <v>0</v>
      </c>
      <c r="LZ93" s="90">
        <f t="shared" ca="1" si="740"/>
        <v>0</v>
      </c>
      <c r="MA93" s="90">
        <f t="shared" ca="1" si="740"/>
        <v>0</v>
      </c>
      <c r="MB93" s="90">
        <f t="shared" ca="1" si="740"/>
        <v>0</v>
      </c>
      <c r="MC93" s="90">
        <f t="shared" ca="1" si="740"/>
        <v>0</v>
      </c>
      <c r="MD93" s="90">
        <f t="shared" ca="1" si="740"/>
        <v>0</v>
      </c>
      <c r="ME93" s="90">
        <f t="shared" ca="1" si="740"/>
        <v>0</v>
      </c>
      <c r="MF93" s="90">
        <f t="shared" ca="1" si="740"/>
        <v>0</v>
      </c>
      <c r="MG93" s="92">
        <f t="shared" ca="1" si="617"/>
        <v>25809.681894979443</v>
      </c>
      <c r="MH93" s="90">
        <f t="shared" ref="MH93:NB93" ca="1" si="741">$E93*MH$12</f>
        <v>25809.681894979443</v>
      </c>
      <c r="MI93" s="90">
        <f t="shared" ca="1" si="741"/>
        <v>0</v>
      </c>
      <c r="MJ93" s="90">
        <f t="shared" ca="1" si="741"/>
        <v>0</v>
      </c>
      <c r="MK93" s="90">
        <f t="shared" ca="1" si="741"/>
        <v>0</v>
      </c>
      <c r="ML93" s="90">
        <f t="shared" ca="1" si="741"/>
        <v>0</v>
      </c>
      <c r="MM93" s="90">
        <f t="shared" ca="1" si="741"/>
        <v>0</v>
      </c>
      <c r="MN93" s="90">
        <f t="shared" ca="1" si="741"/>
        <v>0</v>
      </c>
      <c r="MO93" s="90">
        <f t="shared" ca="1" si="741"/>
        <v>0</v>
      </c>
      <c r="MP93" s="90">
        <f t="shared" ca="1" si="741"/>
        <v>0</v>
      </c>
      <c r="MQ93" s="90">
        <f t="shared" ca="1" si="741"/>
        <v>0</v>
      </c>
      <c r="MR93" s="90">
        <f t="shared" ca="1" si="741"/>
        <v>0</v>
      </c>
      <c r="MS93" s="90">
        <f t="shared" ca="1" si="741"/>
        <v>0</v>
      </c>
      <c r="MT93" s="90">
        <f t="shared" ca="1" si="741"/>
        <v>0</v>
      </c>
      <c r="MU93" s="90">
        <f t="shared" ca="1" si="741"/>
        <v>0</v>
      </c>
      <c r="MV93" s="90">
        <f t="shared" ca="1" si="741"/>
        <v>0</v>
      </c>
      <c r="MW93" s="90">
        <f t="shared" ca="1" si="741"/>
        <v>0</v>
      </c>
      <c r="MX93" s="90">
        <f t="shared" ca="1" si="741"/>
        <v>0</v>
      </c>
      <c r="MY93" s="90">
        <f t="shared" ca="1" si="741"/>
        <v>0</v>
      </c>
      <c r="MZ93" s="90">
        <f t="shared" ca="1" si="741"/>
        <v>0</v>
      </c>
      <c r="NA93" s="90">
        <f t="shared" ca="1" si="741"/>
        <v>0</v>
      </c>
      <c r="NB93" s="90">
        <f t="shared" ca="1" si="741"/>
        <v>0</v>
      </c>
      <c r="NC93" s="92">
        <f t="shared" ca="1" si="618"/>
        <v>0</v>
      </c>
      <c r="ND93" s="90">
        <f t="shared" ref="ND93:NI93" ca="1" si="742">$E93*ND$12</f>
        <v>0</v>
      </c>
      <c r="NE93" s="90">
        <f t="shared" ca="1" si="742"/>
        <v>0</v>
      </c>
      <c r="NF93" s="90">
        <f t="shared" ca="1" si="742"/>
        <v>0</v>
      </c>
      <c r="NG93" s="90">
        <f t="shared" ca="1" si="742"/>
        <v>0</v>
      </c>
      <c r="NH93" s="90">
        <f t="shared" ca="1" si="742"/>
        <v>0</v>
      </c>
      <c r="NI93" s="90">
        <f t="shared" ca="1" si="742"/>
        <v>0</v>
      </c>
      <c r="NJ93" s="93">
        <f t="shared" ca="1" si="511"/>
        <v>1102660.5</v>
      </c>
      <c r="NK93" s="94">
        <f t="shared" ca="1" si="670"/>
        <v>0</v>
      </c>
    </row>
    <row r="94" spans="1:375" x14ac:dyDescent="0.25">
      <c r="A94" s="209"/>
      <c r="B94" s="215"/>
      <c r="C94" s="90">
        <f>IFERROR(HLOOKUP($A94,Náklady_2018!$D$1:$MN$27,24,FALSE),0)</f>
        <v>0</v>
      </c>
      <c r="D94" s="19">
        <v>70</v>
      </c>
      <c r="E94" s="19">
        <f ca="1">C93/100*D94</f>
        <v>2572874.5</v>
      </c>
      <c r="F94" s="91" t="str">
        <f>F14</f>
        <v>PER</v>
      </c>
      <c r="G94" s="92">
        <f t="shared" ca="1" si="606"/>
        <v>189053.08089324782</v>
      </c>
      <c r="H94" s="90">
        <f ca="1">$E94*H$14</f>
        <v>0</v>
      </c>
      <c r="I94" s="90">
        <f t="shared" ref="I94:BT94" ca="1" si="743">$E94*I$14</f>
        <v>0</v>
      </c>
      <c r="J94" s="90">
        <f t="shared" ca="1" si="743"/>
        <v>8739.1975409242077</v>
      </c>
      <c r="K94" s="90">
        <f t="shared" ca="1" si="743"/>
        <v>0</v>
      </c>
      <c r="L94" s="90">
        <f t="shared" ca="1" si="743"/>
        <v>0</v>
      </c>
      <c r="M94" s="90">
        <f t="shared" ca="1" si="743"/>
        <v>0</v>
      </c>
      <c r="N94" s="90">
        <f t="shared" ca="1" si="743"/>
        <v>11143.171081459872</v>
      </c>
      <c r="O94" s="90">
        <f t="shared" ca="1" si="743"/>
        <v>0</v>
      </c>
      <c r="P94" s="90">
        <f t="shared" ca="1" si="743"/>
        <v>0</v>
      </c>
      <c r="Q94" s="90">
        <f t="shared" ca="1" si="743"/>
        <v>0</v>
      </c>
      <c r="R94" s="90">
        <f t="shared" ca="1" si="743"/>
        <v>0</v>
      </c>
      <c r="S94" s="90">
        <f t="shared" ca="1" si="743"/>
        <v>19751.45917215689</v>
      </c>
      <c r="T94" s="90">
        <f t="shared" ca="1" si="743"/>
        <v>0</v>
      </c>
      <c r="U94" s="90">
        <f t="shared" ca="1" si="743"/>
        <v>0</v>
      </c>
      <c r="V94" s="90">
        <f t="shared" ca="1" si="743"/>
        <v>8945.4790988579625</v>
      </c>
      <c r="W94" s="90">
        <f t="shared" ca="1" si="743"/>
        <v>15435.414267696819</v>
      </c>
      <c r="X94" s="90">
        <f t="shared" ca="1" si="743"/>
        <v>0</v>
      </c>
      <c r="Y94" s="90">
        <f t="shared" ca="1" si="743"/>
        <v>0</v>
      </c>
      <c r="Z94" s="90">
        <f t="shared" ca="1" si="743"/>
        <v>0</v>
      </c>
      <c r="AA94" s="90">
        <f t="shared" ca="1" si="743"/>
        <v>16688.97142744809</v>
      </c>
      <c r="AB94" s="90">
        <f t="shared" ca="1" si="743"/>
        <v>0</v>
      </c>
      <c r="AC94" s="90">
        <f t="shared" ca="1" si="743"/>
        <v>0</v>
      </c>
      <c r="AD94" s="90">
        <f t="shared" ca="1" si="743"/>
        <v>81826.340298067924</v>
      </c>
      <c r="AE94" s="90">
        <f t="shared" ca="1" si="743"/>
        <v>0</v>
      </c>
      <c r="AF94" s="90">
        <f t="shared" ca="1" si="743"/>
        <v>0</v>
      </c>
      <c r="AG94" s="90">
        <f t="shared" ca="1" si="743"/>
        <v>0</v>
      </c>
      <c r="AH94" s="90">
        <f t="shared" ca="1" si="743"/>
        <v>0</v>
      </c>
      <c r="AI94" s="90">
        <f t="shared" ca="1" si="743"/>
        <v>0</v>
      </c>
      <c r="AJ94" s="90">
        <f t="shared" ca="1" si="743"/>
        <v>0</v>
      </c>
      <c r="AK94" s="90">
        <f t="shared" ca="1" si="743"/>
        <v>0</v>
      </c>
      <c r="AL94" s="90">
        <f t="shared" ca="1" si="743"/>
        <v>0</v>
      </c>
      <c r="AM94" s="90">
        <f t="shared" ca="1" si="743"/>
        <v>0</v>
      </c>
      <c r="AN94" s="90">
        <f t="shared" ca="1" si="743"/>
        <v>0</v>
      </c>
      <c r="AO94" s="90">
        <f t="shared" ca="1" si="743"/>
        <v>0</v>
      </c>
      <c r="AP94" s="90">
        <f t="shared" ca="1" si="743"/>
        <v>0</v>
      </c>
      <c r="AQ94" s="90">
        <f t="shared" ca="1" si="743"/>
        <v>0</v>
      </c>
      <c r="AR94" s="90">
        <f t="shared" ca="1" si="743"/>
        <v>0</v>
      </c>
      <c r="AS94" s="90">
        <f t="shared" ca="1" si="743"/>
        <v>0</v>
      </c>
      <c r="AT94" s="90">
        <f t="shared" ca="1" si="743"/>
        <v>6085.305959045726</v>
      </c>
      <c r="AU94" s="90">
        <f t="shared" ca="1" si="743"/>
        <v>0</v>
      </c>
      <c r="AV94" s="90">
        <f t="shared" ca="1" si="743"/>
        <v>0</v>
      </c>
      <c r="AW94" s="90">
        <f t="shared" ca="1" si="743"/>
        <v>0</v>
      </c>
      <c r="AX94" s="90">
        <f t="shared" ca="1" si="743"/>
        <v>20437.742047590338</v>
      </c>
      <c r="AY94" s="90">
        <f t="shared" ca="1" si="743"/>
        <v>0</v>
      </c>
      <c r="AZ94" s="90">
        <f t="shared" ca="1" si="743"/>
        <v>0</v>
      </c>
      <c r="BA94" s="90">
        <f t="shared" ca="1" si="743"/>
        <v>0</v>
      </c>
      <c r="BB94" s="90">
        <f t="shared" ca="1" si="743"/>
        <v>0</v>
      </c>
      <c r="BC94" s="90">
        <f t="shared" ca="1" si="743"/>
        <v>0</v>
      </c>
      <c r="BD94" s="92">
        <f t="shared" ca="1" si="607"/>
        <v>190397.87797285445</v>
      </c>
      <c r="BE94" s="90">
        <f t="shared" ca="1" si="743"/>
        <v>0</v>
      </c>
      <c r="BF94" s="90">
        <f t="shared" ca="1" si="743"/>
        <v>17403.022974141852</v>
      </c>
      <c r="BG94" s="90">
        <f t="shared" ca="1" si="743"/>
        <v>0</v>
      </c>
      <c r="BH94" s="90">
        <f t="shared" ca="1" si="743"/>
        <v>0</v>
      </c>
      <c r="BI94" s="90">
        <f t="shared" ca="1" si="743"/>
        <v>19624.51667496689</v>
      </c>
      <c r="BJ94" s="90">
        <f t="shared" ca="1" si="743"/>
        <v>0</v>
      </c>
      <c r="BK94" s="90">
        <f t="shared" ca="1" si="743"/>
        <v>0</v>
      </c>
      <c r="BL94" s="90">
        <f t="shared" ca="1" si="743"/>
        <v>0</v>
      </c>
      <c r="BM94" s="90">
        <f t="shared" ca="1" si="743"/>
        <v>0</v>
      </c>
      <c r="BN94" s="90">
        <f t="shared" ca="1" si="743"/>
        <v>6589.1089947685468</v>
      </c>
      <c r="BO94" s="90">
        <f t="shared" ca="1" si="743"/>
        <v>0</v>
      </c>
      <c r="BP94" s="90">
        <f t="shared" ca="1" si="743"/>
        <v>0</v>
      </c>
      <c r="BQ94" s="90">
        <f t="shared" ca="1" si="743"/>
        <v>0</v>
      </c>
      <c r="BR94" s="90">
        <f t="shared" ca="1" si="743"/>
        <v>8659.8584801804554</v>
      </c>
      <c r="BS94" s="90">
        <f t="shared" ca="1" si="743"/>
        <v>0</v>
      </c>
      <c r="BT94" s="90">
        <f t="shared" ca="1" si="743"/>
        <v>0</v>
      </c>
      <c r="BU94" s="90">
        <f t="shared" ref="BU94:CF94" ca="1" si="744">$E94*BU$14</f>
        <v>0</v>
      </c>
      <c r="BV94" s="90">
        <f t="shared" ca="1" si="744"/>
        <v>9596.0593969567217</v>
      </c>
      <c r="BW94" s="90">
        <f t="shared" ca="1" si="744"/>
        <v>0</v>
      </c>
      <c r="BX94" s="90">
        <f t="shared" ca="1" si="744"/>
        <v>0</v>
      </c>
      <c r="BY94" s="90">
        <f t="shared" ca="1" si="744"/>
        <v>117286.93349748758</v>
      </c>
      <c r="BZ94" s="90">
        <f t="shared" ca="1" si="744"/>
        <v>0</v>
      </c>
      <c r="CA94" s="90">
        <f t="shared" ca="1" si="744"/>
        <v>0</v>
      </c>
      <c r="CB94" s="90">
        <f t="shared" ca="1" si="744"/>
        <v>0</v>
      </c>
      <c r="CC94" s="90">
        <f t="shared" ca="1" si="744"/>
        <v>11238.377954352374</v>
      </c>
      <c r="CD94" s="90">
        <f t="shared" ca="1" si="744"/>
        <v>0</v>
      </c>
      <c r="CE94" s="90">
        <f t="shared" ca="1" si="744"/>
        <v>0</v>
      </c>
      <c r="CF94" s="90">
        <f t="shared" ca="1" si="744"/>
        <v>0</v>
      </c>
      <c r="CG94" s="92">
        <f t="shared" ca="1" si="490"/>
        <v>47504.262620321104</v>
      </c>
      <c r="CH94" s="90">
        <f t="shared" ref="CH94:CX94" ca="1" si="745">$E94*CH$14</f>
        <v>0</v>
      </c>
      <c r="CI94" s="90">
        <f t="shared" ca="1" si="745"/>
        <v>2820.5036094403595</v>
      </c>
      <c r="CJ94" s="90">
        <f t="shared" ca="1" si="745"/>
        <v>4256.5406089022581</v>
      </c>
      <c r="CK94" s="90">
        <f t="shared" ca="1" si="745"/>
        <v>8814.5696486307716</v>
      </c>
      <c r="CL94" s="90">
        <f t="shared" ca="1" si="745"/>
        <v>4807.9470810713301</v>
      </c>
      <c r="CM94" s="90">
        <f t="shared" ca="1" si="745"/>
        <v>3129.9259463409894</v>
      </c>
      <c r="CN94" s="90">
        <f t="shared" ca="1" si="745"/>
        <v>2566.6186150603553</v>
      </c>
      <c r="CO94" s="90">
        <f t="shared" ca="1" si="745"/>
        <v>4760.3436446250789</v>
      </c>
      <c r="CP94" s="90">
        <f t="shared" ca="1" si="745"/>
        <v>4387.4500591294482</v>
      </c>
      <c r="CQ94" s="90">
        <f t="shared" ca="1" si="745"/>
        <v>1860.5009744409683</v>
      </c>
      <c r="CR94" s="90">
        <f t="shared" ca="1" si="745"/>
        <v>1864.4679274781561</v>
      </c>
      <c r="CS94" s="90">
        <f t="shared" ca="1" si="745"/>
        <v>1761.3271485112793</v>
      </c>
      <c r="CT94" s="90">
        <f t="shared" ca="1" si="745"/>
        <v>6474.0673566901078</v>
      </c>
      <c r="CU94" s="90">
        <f t="shared" ca="1" si="745"/>
        <v>0</v>
      </c>
      <c r="CV94" s="90">
        <f t="shared" ca="1" si="745"/>
        <v>0</v>
      </c>
      <c r="CW94" s="90">
        <f t="shared" ca="1" si="745"/>
        <v>0</v>
      </c>
      <c r="CX94" s="90">
        <f t="shared" ca="1" si="745"/>
        <v>0</v>
      </c>
      <c r="CY94" s="92">
        <f t="shared" ca="1" si="492"/>
        <v>158872.50218632483</v>
      </c>
      <c r="CZ94" s="90">
        <f t="shared" ref="CZ94:DU94" ca="1" si="746">$E94*CZ$14</f>
        <v>0</v>
      </c>
      <c r="DA94" s="90">
        <f t="shared" ca="1" si="746"/>
        <v>25971.641534466995</v>
      </c>
      <c r="DB94" s="90">
        <f t="shared" ca="1" si="746"/>
        <v>8362.3370023913885</v>
      </c>
      <c r="DC94" s="90">
        <f t="shared" ca="1" si="746"/>
        <v>20540.882826557216</v>
      </c>
      <c r="DD94" s="90">
        <f t="shared" ca="1" si="746"/>
        <v>0</v>
      </c>
      <c r="DE94" s="90">
        <f t="shared" ca="1" si="746"/>
        <v>0</v>
      </c>
      <c r="DF94" s="90">
        <f t="shared" ca="1" si="746"/>
        <v>0</v>
      </c>
      <c r="DG94" s="90">
        <f t="shared" ca="1" si="746"/>
        <v>0</v>
      </c>
      <c r="DH94" s="90">
        <f t="shared" ca="1" si="746"/>
        <v>6402.6622020207315</v>
      </c>
      <c r="DI94" s="90">
        <f t="shared" ca="1" si="746"/>
        <v>35706.544287725279</v>
      </c>
      <c r="DJ94" s="90">
        <f t="shared" ca="1" si="746"/>
        <v>0</v>
      </c>
      <c r="DK94" s="90">
        <f t="shared" ca="1" si="746"/>
        <v>0</v>
      </c>
      <c r="DL94" s="90">
        <f t="shared" ca="1" si="746"/>
        <v>0</v>
      </c>
      <c r="DM94" s="90">
        <f t="shared" ca="1" si="746"/>
        <v>0</v>
      </c>
      <c r="DN94" s="90">
        <f t="shared" ca="1" si="746"/>
        <v>9120.0250324942153</v>
      </c>
      <c r="DO94" s="90">
        <f t="shared" ca="1" si="746"/>
        <v>0</v>
      </c>
      <c r="DP94" s="90">
        <f t="shared" ca="1" si="746"/>
        <v>0</v>
      </c>
      <c r="DQ94" s="90">
        <f t="shared" ca="1" si="746"/>
        <v>10302.177037576108</v>
      </c>
      <c r="DR94" s="90">
        <f t="shared" ca="1" si="746"/>
        <v>4919.0217661125816</v>
      </c>
      <c r="DS94" s="90">
        <f t="shared" ca="1" si="746"/>
        <v>16256.573546394646</v>
      </c>
      <c r="DT94" s="90">
        <f t="shared" ca="1" si="746"/>
        <v>8945.4790988579625</v>
      </c>
      <c r="DU94" s="90">
        <f t="shared" ca="1" si="746"/>
        <v>12345.157851727705</v>
      </c>
      <c r="DV94" s="92">
        <f t="shared" ca="1" si="608"/>
        <v>98420.10485262351</v>
      </c>
      <c r="DW94" s="90">
        <f t="shared" ref="DW94:EA94" ca="1" si="747">$E94*DW$14</f>
        <v>0</v>
      </c>
      <c r="DX94" s="90">
        <f t="shared" ca="1" si="747"/>
        <v>8790.7679304076464</v>
      </c>
      <c r="DY94" s="90">
        <f t="shared" ca="1" si="747"/>
        <v>6997.7051575988662</v>
      </c>
      <c r="DZ94" s="90">
        <f t="shared" ca="1" si="747"/>
        <v>82631.631764616992</v>
      </c>
      <c r="EA94" s="90">
        <f t="shared" ca="1" si="747"/>
        <v>0</v>
      </c>
      <c r="EB94" s="92">
        <f t="shared" ca="1" si="609"/>
        <v>370477.71109598398</v>
      </c>
      <c r="EC94" s="90">
        <f t="shared" ref="EC94:FD94" ca="1" si="748">$E94*EC$14</f>
        <v>0</v>
      </c>
      <c r="ED94" s="90">
        <f t="shared" ca="1" si="748"/>
        <v>18315.422172694991</v>
      </c>
      <c r="EE94" s="90">
        <f t="shared" ca="1" si="748"/>
        <v>9961.0190763779774</v>
      </c>
      <c r="EF94" s="90">
        <f t="shared" ca="1" si="748"/>
        <v>23603.370571266016</v>
      </c>
      <c r="EG94" s="90">
        <f t="shared" ca="1" si="748"/>
        <v>10690.938435220491</v>
      </c>
      <c r="EH94" s="90">
        <f t="shared" ca="1" si="748"/>
        <v>16347.813466249961</v>
      </c>
      <c r="EI94" s="90">
        <f t="shared" ca="1" si="748"/>
        <v>33473.149727788681</v>
      </c>
      <c r="EJ94" s="90">
        <f t="shared" ca="1" si="748"/>
        <v>11833.42090993051</v>
      </c>
      <c r="EK94" s="90">
        <f t="shared" ca="1" si="748"/>
        <v>6041.6694756366633</v>
      </c>
      <c r="EL94" s="90">
        <f t="shared" ca="1" si="748"/>
        <v>6549.4394643966716</v>
      </c>
      <c r="EM94" s="90">
        <f t="shared" ca="1" si="748"/>
        <v>5847.2887768144719</v>
      </c>
      <c r="EN94" s="90">
        <f t="shared" ca="1" si="748"/>
        <v>9032.752065676088</v>
      </c>
      <c r="EO94" s="90">
        <f t="shared" ca="1" si="748"/>
        <v>18557.406307963432</v>
      </c>
      <c r="EP94" s="90">
        <f t="shared" ca="1" si="748"/>
        <v>0</v>
      </c>
      <c r="EQ94" s="90">
        <f t="shared" ca="1" si="748"/>
        <v>0</v>
      </c>
      <c r="ER94" s="90">
        <f t="shared" ca="1" si="748"/>
        <v>0</v>
      </c>
      <c r="ES94" s="90">
        <f t="shared" ca="1" si="748"/>
        <v>7711.7567042926285</v>
      </c>
      <c r="ET94" s="90">
        <f t="shared" ca="1" si="748"/>
        <v>17700.54445193092</v>
      </c>
      <c r="EU94" s="90">
        <f t="shared" ca="1" si="748"/>
        <v>0</v>
      </c>
      <c r="EV94" s="90">
        <f t="shared" ca="1" si="748"/>
        <v>0</v>
      </c>
      <c r="EW94" s="90">
        <f t="shared" ca="1" si="748"/>
        <v>174811.71948974446</v>
      </c>
      <c r="EX94" s="90">
        <f t="shared" ca="1" si="748"/>
        <v>0</v>
      </c>
      <c r="EY94" s="90">
        <f t="shared" ca="1" si="748"/>
        <v>0</v>
      </c>
      <c r="EZ94" s="90">
        <f t="shared" ca="1" si="748"/>
        <v>0</v>
      </c>
      <c r="FA94" s="90">
        <f t="shared" ca="1" si="748"/>
        <v>0</v>
      </c>
      <c r="FB94" s="90">
        <f t="shared" ca="1" si="748"/>
        <v>0</v>
      </c>
      <c r="FC94" s="90">
        <f t="shared" ca="1" si="748"/>
        <v>0</v>
      </c>
      <c r="FD94" s="90">
        <f t="shared" ca="1" si="748"/>
        <v>0</v>
      </c>
      <c r="FE94" s="92">
        <f t="shared" ca="1" si="610"/>
        <v>74297.063433485921</v>
      </c>
      <c r="FF94" s="90">
        <f t="shared" ref="FF94:FV94" ca="1" si="749">$E94*FF$14</f>
        <v>0</v>
      </c>
      <c r="FG94" s="90">
        <f t="shared" ca="1" si="749"/>
        <v>8136.2206792716979</v>
      </c>
      <c r="FH94" s="90">
        <f t="shared" ca="1" si="749"/>
        <v>0</v>
      </c>
      <c r="FI94" s="90">
        <f t="shared" ca="1" si="749"/>
        <v>0</v>
      </c>
      <c r="FJ94" s="90">
        <f t="shared" ca="1" si="749"/>
        <v>7541.1777236935632</v>
      </c>
      <c r="FK94" s="90">
        <f t="shared" ca="1" si="749"/>
        <v>0</v>
      </c>
      <c r="FL94" s="90">
        <f t="shared" ca="1" si="749"/>
        <v>11619.205445922382</v>
      </c>
      <c r="FM94" s="90">
        <f t="shared" ca="1" si="749"/>
        <v>7676.0541269579408</v>
      </c>
      <c r="FN94" s="90">
        <f t="shared" ca="1" si="749"/>
        <v>0</v>
      </c>
      <c r="FO94" s="90">
        <f t="shared" ca="1" si="749"/>
        <v>17752.114841414357</v>
      </c>
      <c r="FP94" s="90">
        <f t="shared" ca="1" si="749"/>
        <v>0</v>
      </c>
      <c r="FQ94" s="90">
        <f t="shared" ca="1" si="749"/>
        <v>0</v>
      </c>
      <c r="FR94" s="90">
        <f t="shared" ca="1" si="749"/>
        <v>0</v>
      </c>
      <c r="FS94" s="90">
        <f t="shared" ca="1" si="749"/>
        <v>21572.290616225982</v>
      </c>
      <c r="FT94" s="90">
        <f t="shared" ca="1" si="749"/>
        <v>0</v>
      </c>
      <c r="FU94" s="90">
        <f t="shared" ca="1" si="749"/>
        <v>0</v>
      </c>
      <c r="FV94" s="90">
        <f t="shared" ca="1" si="749"/>
        <v>0</v>
      </c>
      <c r="FW94" s="92">
        <f t="shared" ca="1" si="611"/>
        <v>375908.46980389376</v>
      </c>
      <c r="FX94" s="90">
        <f t="shared" ref="FX94:GR94" ca="1" si="750">$E94*FX$14</f>
        <v>0</v>
      </c>
      <c r="FY94" s="90">
        <f t="shared" ca="1" si="750"/>
        <v>7315.0614005738717</v>
      </c>
      <c r="FZ94" s="90">
        <f t="shared" ca="1" si="750"/>
        <v>23662.874866823833</v>
      </c>
      <c r="GA94" s="90">
        <f t="shared" ca="1" si="750"/>
        <v>0</v>
      </c>
      <c r="GB94" s="90">
        <f t="shared" ca="1" si="750"/>
        <v>16510.458540774649</v>
      </c>
      <c r="GC94" s="90">
        <f t="shared" ca="1" si="750"/>
        <v>0</v>
      </c>
      <c r="GD94" s="90">
        <f t="shared" ca="1" si="750"/>
        <v>14606.321082924618</v>
      </c>
      <c r="GE94" s="90">
        <f t="shared" ca="1" si="750"/>
        <v>27586.191420602332</v>
      </c>
      <c r="GF94" s="90">
        <f t="shared" ca="1" si="750"/>
        <v>6735.886257144487</v>
      </c>
      <c r="GG94" s="90">
        <f t="shared" ca="1" si="750"/>
        <v>274858.27508761489</v>
      </c>
      <c r="GH94" s="90">
        <f t="shared" ca="1" si="750"/>
        <v>0</v>
      </c>
      <c r="GI94" s="90">
        <f t="shared" ca="1" si="750"/>
        <v>0</v>
      </c>
      <c r="GJ94" s="90">
        <f t="shared" ca="1" si="750"/>
        <v>0</v>
      </c>
      <c r="GK94" s="90">
        <f t="shared" ca="1" si="750"/>
        <v>0</v>
      </c>
      <c r="GL94" s="90">
        <f t="shared" ca="1" si="750"/>
        <v>0</v>
      </c>
      <c r="GM94" s="90">
        <f t="shared" ca="1" si="750"/>
        <v>0</v>
      </c>
      <c r="GN94" s="90">
        <f t="shared" ca="1" si="750"/>
        <v>0</v>
      </c>
      <c r="GO94" s="90">
        <f t="shared" ca="1" si="750"/>
        <v>4633.4011474350773</v>
      </c>
      <c r="GP94" s="90">
        <f t="shared" ca="1" si="750"/>
        <v>0</v>
      </c>
      <c r="GQ94" s="90">
        <f t="shared" ca="1" si="750"/>
        <v>0</v>
      </c>
      <c r="GR94" s="90">
        <f t="shared" ca="1" si="750"/>
        <v>0</v>
      </c>
      <c r="GS94" s="92">
        <f t="shared" ca="1" si="612"/>
        <v>173982.62630497228</v>
      </c>
      <c r="GT94" s="90">
        <f t="shared" ref="GT94:HD94" ca="1" si="751">$E94*GT$14</f>
        <v>0</v>
      </c>
      <c r="GU94" s="90">
        <f t="shared" ca="1" si="751"/>
        <v>36829.191997249363</v>
      </c>
      <c r="GV94" s="90">
        <f t="shared" ca="1" si="751"/>
        <v>14729.296627077432</v>
      </c>
      <c r="GW94" s="90">
        <f t="shared" ca="1" si="751"/>
        <v>30692.3156487202</v>
      </c>
      <c r="GX94" s="90">
        <f t="shared" ca="1" si="751"/>
        <v>0</v>
      </c>
      <c r="GY94" s="90">
        <f t="shared" ca="1" si="751"/>
        <v>91731.822031925272</v>
      </c>
      <c r="GZ94" s="90">
        <f t="shared" ca="1" si="751"/>
        <v>0</v>
      </c>
      <c r="HA94" s="90">
        <f t="shared" ca="1" si="751"/>
        <v>0</v>
      </c>
      <c r="HB94" s="90">
        <f t="shared" ca="1" si="751"/>
        <v>0</v>
      </c>
      <c r="HC94" s="90">
        <f t="shared" ca="1" si="751"/>
        <v>0</v>
      </c>
      <c r="HD94" s="90">
        <f t="shared" ca="1" si="751"/>
        <v>0</v>
      </c>
      <c r="HE94" s="92">
        <f t="shared" ca="1" si="613"/>
        <v>156702.57887498324</v>
      </c>
      <c r="HF94" s="90">
        <f t="shared" ref="HF94:HU94" ca="1" si="752">$E94*HF$14</f>
        <v>0</v>
      </c>
      <c r="HG94" s="90">
        <f t="shared" ca="1" si="752"/>
        <v>0</v>
      </c>
      <c r="HH94" s="90">
        <f t="shared" ca="1" si="752"/>
        <v>0</v>
      </c>
      <c r="HI94" s="90">
        <f t="shared" ca="1" si="752"/>
        <v>0</v>
      </c>
      <c r="HJ94" s="90">
        <f t="shared" ca="1" si="752"/>
        <v>0</v>
      </c>
      <c r="HK94" s="90">
        <f t="shared" ca="1" si="752"/>
        <v>0</v>
      </c>
      <c r="HL94" s="90">
        <f t="shared" ca="1" si="752"/>
        <v>0</v>
      </c>
      <c r="HM94" s="90">
        <f t="shared" ca="1" si="752"/>
        <v>0</v>
      </c>
      <c r="HN94" s="90">
        <f t="shared" ca="1" si="752"/>
        <v>32302.898581818346</v>
      </c>
      <c r="HO94" s="90">
        <f t="shared" ca="1" si="752"/>
        <v>124399.68029316489</v>
      </c>
      <c r="HP94" s="90">
        <f t="shared" ca="1" si="752"/>
        <v>0</v>
      </c>
      <c r="HQ94" s="90">
        <f t="shared" ca="1" si="752"/>
        <v>0</v>
      </c>
      <c r="HR94" s="90">
        <f t="shared" ca="1" si="752"/>
        <v>0</v>
      </c>
      <c r="HS94" s="90">
        <f t="shared" ca="1" si="752"/>
        <v>0</v>
      </c>
      <c r="HT94" s="90">
        <f t="shared" ca="1" si="752"/>
        <v>0</v>
      </c>
      <c r="HU94" s="90">
        <f t="shared" ca="1" si="752"/>
        <v>0</v>
      </c>
      <c r="HV94" s="92">
        <f t="shared" ca="1" si="614"/>
        <v>48392.860100651116</v>
      </c>
      <c r="HW94" s="90">
        <f t="shared" ref="HW94:IE94" ca="1" si="753">$E94*HW$14</f>
        <v>48392.860100651116</v>
      </c>
      <c r="HX94" s="90">
        <f t="shared" ca="1" si="753"/>
        <v>0</v>
      </c>
      <c r="HY94" s="90">
        <f t="shared" ca="1" si="753"/>
        <v>0</v>
      </c>
      <c r="HZ94" s="90">
        <f t="shared" ca="1" si="753"/>
        <v>0</v>
      </c>
      <c r="IA94" s="90">
        <f t="shared" ca="1" si="753"/>
        <v>0</v>
      </c>
      <c r="IB94" s="90">
        <f t="shared" ca="1" si="753"/>
        <v>0</v>
      </c>
      <c r="IC94" s="90">
        <f t="shared" ca="1" si="753"/>
        <v>0</v>
      </c>
      <c r="ID94" s="90">
        <f t="shared" ca="1" si="753"/>
        <v>0</v>
      </c>
      <c r="IE94" s="90">
        <f t="shared" ca="1" si="753"/>
        <v>0</v>
      </c>
      <c r="IF94" s="92">
        <f t="shared" ca="1" si="501"/>
        <v>79350.961602862881</v>
      </c>
      <c r="IG94" s="90">
        <f t="shared" ref="IG94:IX94" ca="1" si="754">$E94*IG$14</f>
        <v>79350.961602862881</v>
      </c>
      <c r="IH94" s="90">
        <f t="shared" ca="1" si="754"/>
        <v>0</v>
      </c>
      <c r="II94" s="90">
        <f t="shared" ca="1" si="754"/>
        <v>0</v>
      </c>
      <c r="IJ94" s="90">
        <f t="shared" ca="1" si="754"/>
        <v>0</v>
      </c>
      <c r="IK94" s="90">
        <f t="shared" ca="1" si="754"/>
        <v>0</v>
      </c>
      <c r="IL94" s="90">
        <f t="shared" ca="1" si="754"/>
        <v>0</v>
      </c>
      <c r="IM94" s="90">
        <f t="shared" ca="1" si="754"/>
        <v>0</v>
      </c>
      <c r="IN94" s="90">
        <f t="shared" ca="1" si="754"/>
        <v>0</v>
      </c>
      <c r="IO94" s="90">
        <f t="shared" ca="1" si="754"/>
        <v>0</v>
      </c>
      <c r="IP94" s="90">
        <f t="shared" ca="1" si="754"/>
        <v>0</v>
      </c>
      <c r="IQ94" s="90">
        <f t="shared" ca="1" si="754"/>
        <v>0</v>
      </c>
      <c r="IR94" s="90">
        <f t="shared" ca="1" si="754"/>
        <v>0</v>
      </c>
      <c r="IS94" s="90">
        <f t="shared" ca="1" si="754"/>
        <v>0</v>
      </c>
      <c r="IT94" s="90">
        <f t="shared" ca="1" si="754"/>
        <v>0</v>
      </c>
      <c r="IU94" s="90">
        <f t="shared" ca="1" si="754"/>
        <v>0</v>
      </c>
      <c r="IV94" s="90">
        <f t="shared" ca="1" si="754"/>
        <v>0</v>
      </c>
      <c r="IW94" s="90">
        <f t="shared" ca="1" si="754"/>
        <v>0</v>
      </c>
      <c r="IX94" s="90">
        <f t="shared" ca="1" si="754"/>
        <v>0</v>
      </c>
      <c r="IY94" s="92">
        <f t="shared" ca="1" si="503"/>
        <v>120389.09077256825</v>
      </c>
      <c r="IZ94" s="90">
        <f t="shared" ref="IZ94:JS94" ca="1" si="755">$E94*IZ$14</f>
        <v>120389.09077256825</v>
      </c>
      <c r="JA94" s="90">
        <f t="shared" ca="1" si="755"/>
        <v>0</v>
      </c>
      <c r="JB94" s="90">
        <f t="shared" ca="1" si="755"/>
        <v>0</v>
      </c>
      <c r="JC94" s="90">
        <f t="shared" ca="1" si="755"/>
        <v>0</v>
      </c>
      <c r="JD94" s="90">
        <f t="shared" ca="1" si="755"/>
        <v>0</v>
      </c>
      <c r="JE94" s="90">
        <f t="shared" ca="1" si="755"/>
        <v>0</v>
      </c>
      <c r="JF94" s="90">
        <f t="shared" ca="1" si="755"/>
        <v>0</v>
      </c>
      <c r="JG94" s="90">
        <f t="shared" ca="1" si="755"/>
        <v>0</v>
      </c>
      <c r="JH94" s="90">
        <f t="shared" ca="1" si="755"/>
        <v>0</v>
      </c>
      <c r="JI94" s="90">
        <f t="shared" ca="1" si="755"/>
        <v>0</v>
      </c>
      <c r="JJ94" s="90">
        <f t="shared" ca="1" si="755"/>
        <v>0</v>
      </c>
      <c r="JK94" s="90">
        <f t="shared" ca="1" si="755"/>
        <v>0</v>
      </c>
      <c r="JL94" s="90">
        <f t="shared" ca="1" si="755"/>
        <v>0</v>
      </c>
      <c r="JM94" s="90">
        <f t="shared" ca="1" si="755"/>
        <v>0</v>
      </c>
      <c r="JN94" s="90">
        <f t="shared" ca="1" si="755"/>
        <v>0</v>
      </c>
      <c r="JO94" s="90">
        <f t="shared" ca="1" si="755"/>
        <v>0</v>
      </c>
      <c r="JP94" s="90">
        <f t="shared" ca="1" si="755"/>
        <v>0</v>
      </c>
      <c r="JQ94" s="90">
        <f t="shared" ca="1" si="755"/>
        <v>0</v>
      </c>
      <c r="JR94" s="90">
        <f t="shared" ca="1" si="755"/>
        <v>0</v>
      </c>
      <c r="JS94" s="90">
        <f t="shared" ca="1" si="755"/>
        <v>0</v>
      </c>
      <c r="JT94" s="92">
        <f t="shared" ca="1" si="505"/>
        <v>227008.88755305845</v>
      </c>
      <c r="JU94" s="90">
        <f t="shared" ref="JU94:LL94" ca="1" si="756">$E94*JU$14</f>
        <v>174085.76708393914</v>
      </c>
      <c r="JV94" s="90">
        <f t="shared" ca="1" si="756"/>
        <v>0</v>
      </c>
      <c r="JW94" s="90">
        <f t="shared" ca="1" si="756"/>
        <v>0</v>
      </c>
      <c r="JX94" s="90">
        <f t="shared" ca="1" si="756"/>
        <v>0</v>
      </c>
      <c r="JY94" s="90">
        <f t="shared" ca="1" si="756"/>
        <v>0</v>
      </c>
      <c r="JZ94" s="90">
        <f t="shared" ca="1" si="756"/>
        <v>0</v>
      </c>
      <c r="KA94" s="90">
        <f t="shared" ca="1" si="756"/>
        <v>0</v>
      </c>
      <c r="KB94" s="90">
        <f t="shared" ca="1" si="756"/>
        <v>0</v>
      </c>
      <c r="KC94" s="90">
        <f t="shared" ca="1" si="756"/>
        <v>0</v>
      </c>
      <c r="KD94" s="90">
        <f t="shared" ca="1" si="756"/>
        <v>0</v>
      </c>
      <c r="KE94" s="90">
        <f t="shared" ca="1" si="756"/>
        <v>0</v>
      </c>
      <c r="KF94" s="90">
        <f t="shared" ca="1" si="756"/>
        <v>0</v>
      </c>
      <c r="KG94" s="90">
        <f t="shared" ca="1" si="756"/>
        <v>0</v>
      </c>
      <c r="KH94" s="90">
        <f t="shared" ca="1" si="756"/>
        <v>0</v>
      </c>
      <c r="KI94" s="90">
        <f t="shared" ca="1" si="756"/>
        <v>0</v>
      </c>
      <c r="KJ94" s="90">
        <f t="shared" ca="1" si="756"/>
        <v>0</v>
      </c>
      <c r="KK94" s="90">
        <f t="shared" ca="1" si="756"/>
        <v>0</v>
      </c>
      <c r="KL94" s="90">
        <f t="shared" ca="1" si="756"/>
        <v>0</v>
      </c>
      <c r="KM94" s="90">
        <f t="shared" ca="1" si="756"/>
        <v>24745.853045976033</v>
      </c>
      <c r="KN94" s="90">
        <f t="shared" ca="1" si="756"/>
        <v>0</v>
      </c>
      <c r="KO94" s="90">
        <f t="shared" ca="1" si="756"/>
        <v>0</v>
      </c>
      <c r="KP94" s="90">
        <f t="shared" ca="1" si="756"/>
        <v>0</v>
      </c>
      <c r="KQ94" s="90">
        <f t="shared" ca="1" si="756"/>
        <v>0</v>
      </c>
      <c r="KR94" s="90">
        <f t="shared" ca="1" si="756"/>
        <v>0</v>
      </c>
      <c r="KS94" s="90">
        <f t="shared" ca="1" si="756"/>
        <v>0</v>
      </c>
      <c r="KT94" s="90">
        <f t="shared" ca="1" si="756"/>
        <v>0</v>
      </c>
      <c r="KU94" s="90">
        <f t="shared" ca="1" si="756"/>
        <v>0</v>
      </c>
      <c r="KV94" s="90">
        <f t="shared" ca="1" si="756"/>
        <v>0</v>
      </c>
      <c r="KW94" s="90">
        <f t="shared" ca="1" si="756"/>
        <v>0</v>
      </c>
      <c r="KX94" s="90">
        <f t="shared" ca="1" si="756"/>
        <v>0</v>
      </c>
      <c r="KY94" s="90">
        <f t="shared" ca="1" si="756"/>
        <v>0</v>
      </c>
      <c r="KZ94" s="90">
        <f t="shared" ca="1" si="756"/>
        <v>0</v>
      </c>
      <c r="LA94" s="90">
        <f t="shared" ca="1" si="756"/>
        <v>0</v>
      </c>
      <c r="LB94" s="90">
        <f t="shared" ca="1" si="756"/>
        <v>9845.9774382995383</v>
      </c>
      <c r="LC94" s="90">
        <f t="shared" ca="1" si="756"/>
        <v>0</v>
      </c>
      <c r="LD94" s="90">
        <f t="shared" ca="1" si="756"/>
        <v>0</v>
      </c>
      <c r="LE94" s="90">
        <f t="shared" ca="1" si="756"/>
        <v>0</v>
      </c>
      <c r="LF94" s="90">
        <f t="shared" ca="1" si="756"/>
        <v>0</v>
      </c>
      <c r="LG94" s="90">
        <f t="shared" ca="1" si="756"/>
        <v>18331.289984843741</v>
      </c>
      <c r="LH94" s="90">
        <f t="shared" ca="1" si="756"/>
        <v>0</v>
      </c>
      <c r="LI94" s="90">
        <f t="shared" ca="1" si="756"/>
        <v>0</v>
      </c>
      <c r="LJ94" s="90">
        <f t="shared" ca="1" si="756"/>
        <v>0</v>
      </c>
      <c r="LK94" s="90">
        <f t="shared" ca="1" si="756"/>
        <v>0</v>
      </c>
      <c r="LL94" s="90">
        <f t="shared" ca="1" si="756"/>
        <v>0</v>
      </c>
      <c r="LM94" s="92">
        <f t="shared" ca="1" si="615"/>
        <v>189231.59377992127</v>
      </c>
      <c r="LN94" s="90">
        <f t="shared" ref="LN94:LR94" ca="1" si="757">$E94*LN$14</f>
        <v>189231.59377992127</v>
      </c>
      <c r="LO94" s="90">
        <f t="shared" ca="1" si="757"/>
        <v>0</v>
      </c>
      <c r="LP94" s="90">
        <f t="shared" ca="1" si="757"/>
        <v>0</v>
      </c>
      <c r="LQ94" s="90">
        <f t="shared" ca="1" si="757"/>
        <v>0</v>
      </c>
      <c r="LR94" s="90">
        <f t="shared" ca="1" si="757"/>
        <v>0</v>
      </c>
      <c r="LS94" s="92">
        <f t="shared" ca="1" si="616"/>
        <v>35274.14640667184</v>
      </c>
      <c r="LT94" s="90">
        <f t="shared" ref="LT94:MF94" ca="1" si="758">$E94*LT$14</f>
        <v>35274.14640667184</v>
      </c>
      <c r="LU94" s="90">
        <f t="shared" ca="1" si="758"/>
        <v>0</v>
      </c>
      <c r="LV94" s="90">
        <f t="shared" ca="1" si="758"/>
        <v>0</v>
      </c>
      <c r="LW94" s="90">
        <f t="shared" ca="1" si="758"/>
        <v>0</v>
      </c>
      <c r="LX94" s="90">
        <f t="shared" ca="1" si="758"/>
        <v>0</v>
      </c>
      <c r="LY94" s="90">
        <f t="shared" ca="1" si="758"/>
        <v>0</v>
      </c>
      <c r="LZ94" s="90">
        <f t="shared" ca="1" si="758"/>
        <v>0</v>
      </c>
      <c r="MA94" s="90">
        <f t="shared" ca="1" si="758"/>
        <v>0</v>
      </c>
      <c r="MB94" s="90">
        <f t="shared" ca="1" si="758"/>
        <v>0</v>
      </c>
      <c r="MC94" s="90">
        <f t="shared" ca="1" si="758"/>
        <v>0</v>
      </c>
      <c r="MD94" s="90">
        <f t="shared" ca="1" si="758"/>
        <v>0</v>
      </c>
      <c r="ME94" s="90">
        <f t="shared" ca="1" si="758"/>
        <v>0</v>
      </c>
      <c r="MF94" s="90">
        <f t="shared" ca="1" si="758"/>
        <v>0</v>
      </c>
      <c r="MG94" s="92">
        <f t="shared" ca="1" si="617"/>
        <v>37610.681745575312</v>
      </c>
      <c r="MH94" s="90">
        <f t="shared" ref="MH94:NB94" ca="1" si="759">$E94*MH$14</f>
        <v>37610.681745575312</v>
      </c>
      <c r="MI94" s="90">
        <f t="shared" ca="1" si="759"/>
        <v>0</v>
      </c>
      <c r="MJ94" s="90">
        <f t="shared" ca="1" si="759"/>
        <v>0</v>
      </c>
      <c r="MK94" s="90">
        <f t="shared" ca="1" si="759"/>
        <v>0</v>
      </c>
      <c r="ML94" s="90">
        <f t="shared" ca="1" si="759"/>
        <v>0</v>
      </c>
      <c r="MM94" s="90">
        <f t="shared" ca="1" si="759"/>
        <v>0</v>
      </c>
      <c r="MN94" s="90">
        <f t="shared" ca="1" si="759"/>
        <v>0</v>
      </c>
      <c r="MO94" s="90">
        <f t="shared" ca="1" si="759"/>
        <v>0</v>
      </c>
      <c r="MP94" s="90">
        <f t="shared" ca="1" si="759"/>
        <v>0</v>
      </c>
      <c r="MQ94" s="90">
        <f t="shared" ca="1" si="759"/>
        <v>0</v>
      </c>
      <c r="MR94" s="90">
        <f t="shared" ca="1" si="759"/>
        <v>0</v>
      </c>
      <c r="MS94" s="90">
        <f t="shared" ca="1" si="759"/>
        <v>0</v>
      </c>
      <c r="MT94" s="90">
        <f t="shared" ca="1" si="759"/>
        <v>0</v>
      </c>
      <c r="MU94" s="90">
        <f t="shared" ca="1" si="759"/>
        <v>0</v>
      </c>
      <c r="MV94" s="90">
        <f t="shared" ca="1" si="759"/>
        <v>0</v>
      </c>
      <c r="MW94" s="90">
        <f t="shared" ca="1" si="759"/>
        <v>0</v>
      </c>
      <c r="MX94" s="90">
        <f t="shared" ca="1" si="759"/>
        <v>0</v>
      </c>
      <c r="MY94" s="90">
        <f t="shared" ca="1" si="759"/>
        <v>0</v>
      </c>
      <c r="MZ94" s="90">
        <f t="shared" ca="1" si="759"/>
        <v>0</v>
      </c>
      <c r="NA94" s="90">
        <f t="shared" ca="1" si="759"/>
        <v>0</v>
      </c>
      <c r="NB94" s="90">
        <f t="shared" ca="1" si="759"/>
        <v>0</v>
      </c>
      <c r="NC94" s="92">
        <f t="shared" ca="1" si="618"/>
        <v>0</v>
      </c>
      <c r="ND94" s="90">
        <f t="shared" ref="ND94:NI94" ca="1" si="760">$E94*ND$14</f>
        <v>0</v>
      </c>
      <c r="NE94" s="90">
        <f t="shared" ca="1" si="760"/>
        <v>0</v>
      </c>
      <c r="NF94" s="90">
        <f t="shared" ca="1" si="760"/>
        <v>0</v>
      </c>
      <c r="NG94" s="90">
        <f t="shared" ca="1" si="760"/>
        <v>0</v>
      </c>
      <c r="NH94" s="90">
        <f t="shared" ca="1" si="760"/>
        <v>0</v>
      </c>
      <c r="NI94" s="90">
        <f t="shared" ca="1" si="760"/>
        <v>0</v>
      </c>
      <c r="NJ94" s="93">
        <f t="shared" ca="1" si="511"/>
        <v>2572874.5</v>
      </c>
      <c r="NK94" s="94">
        <f t="shared" ca="1" si="670"/>
        <v>0</v>
      </c>
    </row>
    <row r="95" spans="1:375" x14ac:dyDescent="0.25">
      <c r="A95" s="208">
        <v>90733</v>
      </c>
      <c r="B95" s="214" t="s">
        <v>589</v>
      </c>
      <c r="C95" s="90">
        <f ca="1">IFERROR(HLOOKUP($A95,Náklady_2018!$D$1:$MN$27,24,FALSE),0)</f>
        <v>503171.62</v>
      </c>
      <c r="D95" s="19">
        <v>30</v>
      </c>
      <c r="E95" s="19">
        <f ca="1">C95/100*D95</f>
        <v>150951.486</v>
      </c>
      <c r="F95" s="91" t="str">
        <f>F12</f>
        <v>FTE(k)</v>
      </c>
      <c r="G95" s="92">
        <f t="shared" ca="1" si="606"/>
        <v>15573.119241367063</v>
      </c>
      <c r="H95" s="90">
        <f ca="1">$E95*H$12</f>
        <v>0</v>
      </c>
      <c r="I95" s="90">
        <f t="shared" ref="I95:BT95" ca="1" si="761">$E95*I$12</f>
        <v>0</v>
      </c>
      <c r="J95" s="90">
        <f t="shared" ca="1" si="761"/>
        <v>841.63116081462192</v>
      </c>
      <c r="K95" s="90">
        <f t="shared" ca="1" si="761"/>
        <v>0</v>
      </c>
      <c r="L95" s="90">
        <f t="shared" ca="1" si="761"/>
        <v>0</v>
      </c>
      <c r="M95" s="90">
        <f t="shared" ca="1" si="761"/>
        <v>0</v>
      </c>
      <c r="N95" s="90">
        <f t="shared" ca="1" si="761"/>
        <v>1318.3593008564708</v>
      </c>
      <c r="O95" s="90">
        <f t="shared" ca="1" si="761"/>
        <v>0</v>
      </c>
      <c r="P95" s="90">
        <f t="shared" ca="1" si="761"/>
        <v>0</v>
      </c>
      <c r="Q95" s="90">
        <f t="shared" ca="1" si="761"/>
        <v>0</v>
      </c>
      <c r="R95" s="90">
        <f t="shared" ca="1" si="761"/>
        <v>0</v>
      </c>
      <c r="S95" s="90">
        <f t="shared" ca="1" si="761"/>
        <v>1103.8643352409338</v>
      </c>
      <c r="T95" s="90">
        <f t="shared" ca="1" si="761"/>
        <v>0</v>
      </c>
      <c r="U95" s="90">
        <f t="shared" ca="1" si="761"/>
        <v>0</v>
      </c>
      <c r="V95" s="90">
        <f t="shared" ca="1" si="761"/>
        <v>619.28881840827285</v>
      </c>
      <c r="W95" s="90">
        <f t="shared" ca="1" si="761"/>
        <v>1242.5013252119518</v>
      </c>
      <c r="X95" s="90">
        <f t="shared" ca="1" si="761"/>
        <v>0</v>
      </c>
      <c r="Y95" s="90">
        <f t="shared" ca="1" si="761"/>
        <v>0</v>
      </c>
      <c r="Z95" s="90">
        <f t="shared" ca="1" si="761"/>
        <v>0</v>
      </c>
      <c r="AA95" s="90">
        <f t="shared" ca="1" si="761"/>
        <v>1127.4064656133708</v>
      </c>
      <c r="AB95" s="90">
        <f t="shared" ca="1" si="761"/>
        <v>0</v>
      </c>
      <c r="AC95" s="90">
        <f t="shared" ca="1" si="761"/>
        <v>0</v>
      </c>
      <c r="AD95" s="90">
        <f t="shared" ca="1" si="761"/>
        <v>7617.1870716151652</v>
      </c>
      <c r="AE95" s="90">
        <f t="shared" ca="1" si="761"/>
        <v>0</v>
      </c>
      <c r="AF95" s="90">
        <f t="shared" ca="1" si="761"/>
        <v>0</v>
      </c>
      <c r="AG95" s="90">
        <f t="shared" ca="1" si="761"/>
        <v>0</v>
      </c>
      <c r="AH95" s="90">
        <f t="shared" ca="1" si="761"/>
        <v>0</v>
      </c>
      <c r="AI95" s="90">
        <f t="shared" ca="1" si="761"/>
        <v>0</v>
      </c>
      <c r="AJ95" s="90">
        <f t="shared" ca="1" si="761"/>
        <v>0</v>
      </c>
      <c r="AK95" s="90">
        <f t="shared" ca="1" si="761"/>
        <v>0</v>
      </c>
      <c r="AL95" s="90">
        <f t="shared" ca="1" si="761"/>
        <v>0</v>
      </c>
      <c r="AM95" s="90">
        <f t="shared" ca="1" si="761"/>
        <v>0</v>
      </c>
      <c r="AN95" s="90">
        <f t="shared" ca="1" si="761"/>
        <v>0</v>
      </c>
      <c r="AO95" s="90">
        <f t="shared" ca="1" si="761"/>
        <v>0</v>
      </c>
      <c r="AP95" s="90">
        <f t="shared" ca="1" si="761"/>
        <v>0</v>
      </c>
      <c r="AQ95" s="90">
        <f t="shared" ca="1" si="761"/>
        <v>0</v>
      </c>
      <c r="AR95" s="90">
        <f t="shared" ca="1" si="761"/>
        <v>0</v>
      </c>
      <c r="AS95" s="90">
        <f t="shared" ca="1" si="761"/>
        <v>0</v>
      </c>
      <c r="AT95" s="90">
        <f t="shared" ca="1" si="761"/>
        <v>997.27080049906647</v>
      </c>
      <c r="AU95" s="90">
        <f t="shared" ca="1" si="761"/>
        <v>0</v>
      </c>
      <c r="AV95" s="90">
        <f t="shared" ca="1" si="761"/>
        <v>0</v>
      </c>
      <c r="AW95" s="90">
        <f t="shared" ca="1" si="761"/>
        <v>0</v>
      </c>
      <c r="AX95" s="90">
        <f t="shared" ca="1" si="761"/>
        <v>705.60996310720827</v>
      </c>
      <c r="AY95" s="90">
        <f t="shared" ca="1" si="761"/>
        <v>0</v>
      </c>
      <c r="AZ95" s="90">
        <f t="shared" ca="1" si="761"/>
        <v>0</v>
      </c>
      <c r="BA95" s="90">
        <f t="shared" ca="1" si="761"/>
        <v>0</v>
      </c>
      <c r="BB95" s="90">
        <f t="shared" ca="1" si="761"/>
        <v>0</v>
      </c>
      <c r="BC95" s="90">
        <f t="shared" ca="1" si="761"/>
        <v>0</v>
      </c>
      <c r="BD95" s="92">
        <f t="shared" ca="1" si="607"/>
        <v>14163.861159350348</v>
      </c>
      <c r="BE95" s="90">
        <f t="shared" ca="1" si="761"/>
        <v>0</v>
      </c>
      <c r="BF95" s="90">
        <f t="shared" ca="1" si="761"/>
        <v>1475.9607847386185</v>
      </c>
      <c r="BG95" s="90">
        <f t="shared" ca="1" si="761"/>
        <v>0</v>
      </c>
      <c r="BH95" s="90">
        <f t="shared" ca="1" si="761"/>
        <v>0</v>
      </c>
      <c r="BI95" s="90">
        <f t="shared" ca="1" si="761"/>
        <v>905.71807127292266</v>
      </c>
      <c r="BJ95" s="90">
        <f t="shared" ca="1" si="761"/>
        <v>0</v>
      </c>
      <c r="BK95" s="90">
        <f t="shared" ca="1" si="761"/>
        <v>0</v>
      </c>
      <c r="BL95" s="90">
        <f t="shared" ca="1" si="761"/>
        <v>0</v>
      </c>
      <c r="BM95" s="90">
        <f t="shared" ca="1" si="761"/>
        <v>0</v>
      </c>
      <c r="BN95" s="90">
        <f t="shared" ca="1" si="761"/>
        <v>1141.1393749972924</v>
      </c>
      <c r="BO95" s="90">
        <f t="shared" ca="1" si="761"/>
        <v>0</v>
      </c>
      <c r="BP95" s="90">
        <f t="shared" ca="1" si="761"/>
        <v>0</v>
      </c>
      <c r="BQ95" s="90">
        <f t="shared" ca="1" si="761"/>
        <v>0</v>
      </c>
      <c r="BR95" s="90">
        <f t="shared" ca="1" si="761"/>
        <v>730.45998961144733</v>
      </c>
      <c r="BS95" s="90">
        <f t="shared" ca="1" si="761"/>
        <v>0</v>
      </c>
      <c r="BT95" s="90">
        <f t="shared" ca="1" si="761"/>
        <v>0</v>
      </c>
      <c r="BU95" s="90">
        <f t="shared" ref="BU95:CF95" ca="1" si="762">$E95*BU$12</f>
        <v>0</v>
      </c>
      <c r="BV95" s="90">
        <f t="shared" ca="1" si="762"/>
        <v>588.55325931092443</v>
      </c>
      <c r="BW95" s="90">
        <f t="shared" ca="1" si="762"/>
        <v>0</v>
      </c>
      <c r="BX95" s="90">
        <f t="shared" ca="1" si="762"/>
        <v>0</v>
      </c>
      <c r="BY95" s="90">
        <f t="shared" ca="1" si="762"/>
        <v>8823.7212532025605</v>
      </c>
      <c r="BZ95" s="90">
        <f t="shared" ca="1" si="762"/>
        <v>0</v>
      </c>
      <c r="CA95" s="90">
        <f t="shared" ca="1" si="762"/>
        <v>0</v>
      </c>
      <c r="CB95" s="90">
        <f t="shared" ca="1" si="762"/>
        <v>0</v>
      </c>
      <c r="CC95" s="90">
        <f t="shared" ca="1" si="762"/>
        <v>498.30842621658275</v>
      </c>
      <c r="CD95" s="90">
        <f t="shared" ca="1" si="762"/>
        <v>0</v>
      </c>
      <c r="CE95" s="90">
        <f t="shared" ca="1" si="762"/>
        <v>0</v>
      </c>
      <c r="CF95" s="90">
        <f t="shared" ca="1" si="762"/>
        <v>0</v>
      </c>
      <c r="CG95" s="92">
        <f t="shared" ca="1" si="490"/>
        <v>4607.7180723386373</v>
      </c>
      <c r="CH95" s="90">
        <f t="shared" ref="CH95:CX95" ca="1" si="763">$E95*CH$12</f>
        <v>0</v>
      </c>
      <c r="CI95" s="90">
        <f t="shared" ca="1" si="763"/>
        <v>323.70429262100845</v>
      </c>
      <c r="CJ95" s="90">
        <f t="shared" ca="1" si="763"/>
        <v>483.26762070085903</v>
      </c>
      <c r="CK95" s="90">
        <f t="shared" ca="1" si="763"/>
        <v>408.06359312224095</v>
      </c>
      <c r="CL95" s="90">
        <f t="shared" ca="1" si="763"/>
        <v>442.72284061499539</v>
      </c>
      <c r="CM95" s="90">
        <f t="shared" ca="1" si="763"/>
        <v>339.39904620263314</v>
      </c>
      <c r="CN95" s="90">
        <f t="shared" ca="1" si="763"/>
        <v>132.75145737790851</v>
      </c>
      <c r="CO95" s="90">
        <f t="shared" ca="1" si="763"/>
        <v>726.53630121604112</v>
      </c>
      <c r="CP95" s="90">
        <f t="shared" ca="1" si="763"/>
        <v>291.0068893259571</v>
      </c>
      <c r="CQ95" s="90">
        <f t="shared" ca="1" si="763"/>
        <v>286.42925286464992</v>
      </c>
      <c r="CR95" s="90">
        <f t="shared" ca="1" si="763"/>
        <v>226.26603080175542</v>
      </c>
      <c r="CS95" s="90">
        <f t="shared" ca="1" si="763"/>
        <v>251.77000537189548</v>
      </c>
      <c r="CT95" s="90">
        <f t="shared" ca="1" si="763"/>
        <v>695.80074211869294</v>
      </c>
      <c r="CU95" s="90">
        <f t="shared" ca="1" si="763"/>
        <v>0</v>
      </c>
      <c r="CV95" s="90">
        <f t="shared" ca="1" si="763"/>
        <v>0</v>
      </c>
      <c r="CW95" s="90">
        <f t="shared" ca="1" si="763"/>
        <v>0</v>
      </c>
      <c r="CX95" s="90">
        <f t="shared" ca="1" si="763"/>
        <v>0</v>
      </c>
      <c r="CY95" s="92">
        <f t="shared" ca="1" si="492"/>
        <v>10045.950188371578</v>
      </c>
      <c r="CZ95" s="90">
        <f t="shared" ref="CZ95:DU95" ca="1" si="764">$E95*CZ$12</f>
        <v>0</v>
      </c>
      <c r="DA95" s="90">
        <f t="shared" ca="1" si="764"/>
        <v>1680.6465293656397</v>
      </c>
      <c r="DB95" s="90">
        <f t="shared" ca="1" si="764"/>
        <v>784.73767908123261</v>
      </c>
      <c r="DC95" s="90">
        <f t="shared" ca="1" si="764"/>
        <v>1209.8039219169004</v>
      </c>
      <c r="DD95" s="90">
        <f t="shared" ca="1" si="764"/>
        <v>0</v>
      </c>
      <c r="DE95" s="90">
        <f t="shared" ca="1" si="764"/>
        <v>0</v>
      </c>
      <c r="DF95" s="90">
        <f t="shared" ca="1" si="764"/>
        <v>0</v>
      </c>
      <c r="DG95" s="90">
        <f t="shared" ca="1" si="764"/>
        <v>0</v>
      </c>
      <c r="DH95" s="90">
        <f t="shared" ca="1" si="764"/>
        <v>492.42289362347344</v>
      </c>
      <c r="DI95" s="90">
        <f t="shared" ca="1" si="764"/>
        <v>1935.0323270011393</v>
      </c>
      <c r="DJ95" s="90">
        <f t="shared" ca="1" si="764"/>
        <v>0</v>
      </c>
      <c r="DK95" s="90">
        <f t="shared" ca="1" si="764"/>
        <v>0</v>
      </c>
      <c r="DL95" s="90">
        <f t="shared" ca="1" si="764"/>
        <v>0</v>
      </c>
      <c r="DM95" s="90">
        <f t="shared" ca="1" si="764"/>
        <v>0</v>
      </c>
      <c r="DN95" s="90">
        <f t="shared" ca="1" si="764"/>
        <v>933.83783810666671</v>
      </c>
      <c r="DO95" s="90">
        <f t="shared" ca="1" si="764"/>
        <v>0</v>
      </c>
      <c r="DP95" s="90">
        <f t="shared" ca="1" si="764"/>
        <v>0</v>
      </c>
      <c r="DQ95" s="90">
        <f t="shared" ca="1" si="764"/>
        <v>958.0339165450049</v>
      </c>
      <c r="DR95" s="90">
        <f t="shared" ca="1" si="764"/>
        <v>268.11870701942115</v>
      </c>
      <c r="DS95" s="90">
        <f t="shared" ca="1" si="764"/>
        <v>576.78219412470594</v>
      </c>
      <c r="DT95" s="90">
        <f t="shared" ca="1" si="764"/>
        <v>712.8033918321197</v>
      </c>
      <c r="DU95" s="90">
        <f t="shared" ca="1" si="764"/>
        <v>493.73078975527551</v>
      </c>
      <c r="DV95" s="92">
        <f t="shared" ca="1" si="608"/>
        <v>4794.7472191863317</v>
      </c>
      <c r="DW95" s="90">
        <f t="shared" ref="DW95:EA95" ca="1" si="765">$E95*DW$12</f>
        <v>0</v>
      </c>
      <c r="DX95" s="90">
        <f t="shared" ca="1" si="765"/>
        <v>1469.421304079608</v>
      </c>
      <c r="DY95" s="90">
        <f t="shared" ca="1" si="765"/>
        <v>1732.9623746377222</v>
      </c>
      <c r="DZ95" s="90">
        <f t="shared" ca="1" si="765"/>
        <v>1592.3635404690012</v>
      </c>
      <c r="EA95" s="90">
        <f t="shared" ca="1" si="765"/>
        <v>0</v>
      </c>
      <c r="EB95" s="92">
        <f t="shared" ca="1" si="609"/>
        <v>12944.901964510835</v>
      </c>
      <c r="EC95" s="90">
        <f t="shared" ref="EC95:FD95" ca="1" si="766">$E95*EC$12</f>
        <v>0</v>
      </c>
      <c r="ED95" s="90">
        <f t="shared" ca="1" si="766"/>
        <v>923.3746690522504</v>
      </c>
      <c r="EE95" s="90">
        <f t="shared" ca="1" si="766"/>
        <v>496.34658201887964</v>
      </c>
      <c r="EF95" s="90">
        <f t="shared" ca="1" si="766"/>
        <v>840.32326468281985</v>
      </c>
      <c r="EG95" s="90">
        <f t="shared" ca="1" si="766"/>
        <v>534.27556984113926</v>
      </c>
      <c r="EH95" s="90">
        <f t="shared" ca="1" si="766"/>
        <v>975.69051432433253</v>
      </c>
      <c r="EI95" s="90">
        <f t="shared" ca="1" si="766"/>
        <v>878.90620057098045</v>
      </c>
      <c r="EJ95" s="90">
        <f t="shared" ca="1" si="766"/>
        <v>814.81929011267982</v>
      </c>
      <c r="EK95" s="90">
        <f t="shared" ca="1" si="766"/>
        <v>463.6491787238283</v>
      </c>
      <c r="EL95" s="90">
        <f t="shared" ca="1" si="766"/>
        <v>612.09538968336142</v>
      </c>
      <c r="EM95" s="90">
        <f t="shared" ca="1" si="766"/>
        <v>287.0832009305509</v>
      </c>
      <c r="EN95" s="90">
        <f t="shared" ca="1" si="766"/>
        <v>436.83730802188614</v>
      </c>
      <c r="EO95" s="90">
        <f t="shared" ca="1" si="766"/>
        <v>780.16004261992532</v>
      </c>
      <c r="EP95" s="90">
        <f t="shared" ca="1" si="766"/>
        <v>0</v>
      </c>
      <c r="EQ95" s="90">
        <f t="shared" ca="1" si="766"/>
        <v>0</v>
      </c>
      <c r="ER95" s="90">
        <f t="shared" ca="1" si="766"/>
        <v>0</v>
      </c>
      <c r="ES95" s="90">
        <f t="shared" ca="1" si="766"/>
        <v>345.93852686164337</v>
      </c>
      <c r="ET95" s="90">
        <f t="shared" ca="1" si="766"/>
        <v>1634.2162166866667</v>
      </c>
      <c r="EU95" s="90">
        <f t="shared" ca="1" si="766"/>
        <v>0</v>
      </c>
      <c r="EV95" s="90">
        <f t="shared" ca="1" si="766"/>
        <v>0</v>
      </c>
      <c r="EW95" s="90">
        <f t="shared" ca="1" si="766"/>
        <v>2921.1860103798881</v>
      </c>
      <c r="EX95" s="90">
        <f t="shared" ca="1" si="766"/>
        <v>0</v>
      </c>
      <c r="EY95" s="90">
        <f t="shared" ca="1" si="766"/>
        <v>0</v>
      </c>
      <c r="EZ95" s="90">
        <f t="shared" ca="1" si="766"/>
        <v>0</v>
      </c>
      <c r="FA95" s="90">
        <f t="shared" ca="1" si="766"/>
        <v>0</v>
      </c>
      <c r="FB95" s="90">
        <f t="shared" ca="1" si="766"/>
        <v>0</v>
      </c>
      <c r="FC95" s="90">
        <f t="shared" ca="1" si="766"/>
        <v>0</v>
      </c>
      <c r="FD95" s="90">
        <f t="shared" ca="1" si="766"/>
        <v>0</v>
      </c>
      <c r="FE95" s="92">
        <f t="shared" ca="1" si="610"/>
        <v>3915.1870705494498</v>
      </c>
      <c r="FF95" s="90">
        <f t="shared" ref="FF95:FV95" ca="1" si="767">$E95*FF$12</f>
        <v>0</v>
      </c>
      <c r="FG95" s="90">
        <f t="shared" ca="1" si="767"/>
        <v>563.70323280668538</v>
      </c>
      <c r="FH95" s="90">
        <f t="shared" ca="1" si="767"/>
        <v>0</v>
      </c>
      <c r="FI95" s="90">
        <f t="shared" ca="1" si="767"/>
        <v>0</v>
      </c>
      <c r="FJ95" s="90">
        <f t="shared" ca="1" si="767"/>
        <v>504.84790687559297</v>
      </c>
      <c r="FK95" s="90">
        <f t="shared" ca="1" si="767"/>
        <v>0</v>
      </c>
      <c r="FL95" s="90">
        <f t="shared" ca="1" si="767"/>
        <v>473.45839971234369</v>
      </c>
      <c r="FM95" s="90">
        <f t="shared" ca="1" si="767"/>
        <v>622.55855873777784</v>
      </c>
      <c r="FN95" s="90">
        <f t="shared" ca="1" si="767"/>
        <v>0</v>
      </c>
      <c r="FO95" s="90">
        <f t="shared" ca="1" si="767"/>
        <v>675.52835207576106</v>
      </c>
      <c r="FP95" s="90">
        <f t="shared" ca="1" si="767"/>
        <v>0</v>
      </c>
      <c r="FQ95" s="90">
        <f t="shared" ca="1" si="767"/>
        <v>0</v>
      </c>
      <c r="FR95" s="90">
        <f t="shared" ca="1" si="767"/>
        <v>0</v>
      </c>
      <c r="FS95" s="90">
        <f t="shared" ca="1" si="767"/>
        <v>1075.0906203412887</v>
      </c>
      <c r="FT95" s="90">
        <f t="shared" ca="1" si="767"/>
        <v>0</v>
      </c>
      <c r="FU95" s="90">
        <f t="shared" ca="1" si="767"/>
        <v>0</v>
      </c>
      <c r="FV95" s="90">
        <f t="shared" ca="1" si="767"/>
        <v>0</v>
      </c>
      <c r="FW95" s="92">
        <f t="shared" ca="1" si="611"/>
        <v>25343.757293994306</v>
      </c>
      <c r="FX95" s="90">
        <f t="shared" ref="FX95:GR95" ca="1" si="768">$E95*FX$12</f>
        <v>0</v>
      </c>
      <c r="FY95" s="90">
        <f t="shared" ca="1" si="768"/>
        <v>403.48595666093377</v>
      </c>
      <c r="FZ95" s="90">
        <f t="shared" ca="1" si="768"/>
        <v>763.81134097239976</v>
      </c>
      <c r="GA95" s="90">
        <f t="shared" ca="1" si="768"/>
        <v>0</v>
      </c>
      <c r="GB95" s="90">
        <f t="shared" ca="1" si="768"/>
        <v>719.34287249112992</v>
      </c>
      <c r="GC95" s="90">
        <f t="shared" ca="1" si="768"/>
        <v>0</v>
      </c>
      <c r="GD95" s="90">
        <f t="shared" ca="1" si="768"/>
        <v>662.44939075774062</v>
      </c>
      <c r="GE95" s="90">
        <f t="shared" ca="1" si="768"/>
        <v>1712.6899845947903</v>
      </c>
      <c r="GF95" s="90">
        <f t="shared" ca="1" si="768"/>
        <v>103.3237944123623</v>
      </c>
      <c r="GG95" s="90">
        <f t="shared" ca="1" si="768"/>
        <v>20661.489142142953</v>
      </c>
      <c r="GH95" s="90">
        <f t="shared" ca="1" si="768"/>
        <v>0</v>
      </c>
      <c r="GI95" s="90">
        <f t="shared" ca="1" si="768"/>
        <v>0</v>
      </c>
      <c r="GJ95" s="90">
        <f t="shared" ca="1" si="768"/>
        <v>0</v>
      </c>
      <c r="GK95" s="90">
        <f t="shared" ca="1" si="768"/>
        <v>0</v>
      </c>
      <c r="GL95" s="90">
        <f t="shared" ca="1" si="768"/>
        <v>0</v>
      </c>
      <c r="GM95" s="90">
        <f t="shared" ca="1" si="768"/>
        <v>0</v>
      </c>
      <c r="GN95" s="90">
        <f t="shared" ca="1" si="768"/>
        <v>0</v>
      </c>
      <c r="GO95" s="90">
        <f t="shared" ca="1" si="768"/>
        <v>317.16481196199817</v>
      </c>
      <c r="GP95" s="90">
        <f t="shared" ca="1" si="768"/>
        <v>0</v>
      </c>
      <c r="GQ95" s="90">
        <f t="shared" ca="1" si="768"/>
        <v>0</v>
      </c>
      <c r="GR95" s="90">
        <f t="shared" ca="1" si="768"/>
        <v>0</v>
      </c>
      <c r="GS95" s="92">
        <f t="shared" ca="1" si="612"/>
        <v>4669.1891905333341</v>
      </c>
      <c r="GT95" s="90">
        <f t="shared" ref="GT95:HD95" ca="1" si="769">$E95*GT$12</f>
        <v>0</v>
      </c>
      <c r="GU95" s="90">
        <f t="shared" ca="1" si="769"/>
        <v>983.53789111514493</v>
      </c>
      <c r="GV95" s="90">
        <f t="shared" ca="1" si="769"/>
        <v>901.14043481161548</v>
      </c>
      <c r="GW95" s="90">
        <f t="shared" ca="1" si="769"/>
        <v>1051.5484899688515</v>
      </c>
      <c r="GX95" s="90">
        <f t="shared" ca="1" si="769"/>
        <v>0</v>
      </c>
      <c r="GY95" s="90">
        <f t="shared" ca="1" si="769"/>
        <v>1732.9623746377222</v>
      </c>
      <c r="GZ95" s="90">
        <f t="shared" ca="1" si="769"/>
        <v>0</v>
      </c>
      <c r="HA95" s="90">
        <f t="shared" ca="1" si="769"/>
        <v>0</v>
      </c>
      <c r="HB95" s="90">
        <f t="shared" ca="1" si="769"/>
        <v>0</v>
      </c>
      <c r="HC95" s="90">
        <f t="shared" ca="1" si="769"/>
        <v>0</v>
      </c>
      <c r="HD95" s="90">
        <f t="shared" ca="1" si="769"/>
        <v>0</v>
      </c>
      <c r="HE95" s="92">
        <f t="shared" ca="1" si="613"/>
        <v>7921.9268703250436</v>
      </c>
      <c r="HF95" s="90">
        <f t="shared" ref="HF95:HU95" ca="1" si="770">$E95*HF$12</f>
        <v>0</v>
      </c>
      <c r="HG95" s="90">
        <f t="shared" ca="1" si="770"/>
        <v>0</v>
      </c>
      <c r="HH95" s="90">
        <f t="shared" ca="1" si="770"/>
        <v>0</v>
      </c>
      <c r="HI95" s="90">
        <f t="shared" ca="1" si="770"/>
        <v>0</v>
      </c>
      <c r="HJ95" s="90">
        <f t="shared" ca="1" si="770"/>
        <v>0</v>
      </c>
      <c r="HK95" s="90">
        <f t="shared" ca="1" si="770"/>
        <v>0</v>
      </c>
      <c r="HL95" s="90">
        <f t="shared" ca="1" si="770"/>
        <v>0</v>
      </c>
      <c r="HM95" s="90">
        <f t="shared" ca="1" si="770"/>
        <v>0</v>
      </c>
      <c r="HN95" s="90">
        <f t="shared" ca="1" si="770"/>
        <v>1173.8367782923438</v>
      </c>
      <c r="HO95" s="90">
        <f t="shared" ca="1" si="770"/>
        <v>6748.0900920326994</v>
      </c>
      <c r="HP95" s="90">
        <f t="shared" ca="1" si="770"/>
        <v>0</v>
      </c>
      <c r="HQ95" s="90">
        <f t="shared" ca="1" si="770"/>
        <v>0</v>
      </c>
      <c r="HR95" s="90">
        <f t="shared" ca="1" si="770"/>
        <v>0</v>
      </c>
      <c r="HS95" s="90">
        <f t="shared" ca="1" si="770"/>
        <v>0</v>
      </c>
      <c r="HT95" s="90">
        <f t="shared" ca="1" si="770"/>
        <v>0</v>
      </c>
      <c r="HU95" s="90">
        <f t="shared" ca="1" si="770"/>
        <v>0</v>
      </c>
      <c r="HV95" s="92">
        <f t="shared" ca="1" si="614"/>
        <v>2393.4499211977595</v>
      </c>
      <c r="HW95" s="90">
        <f t="shared" ref="HW95:IE95" ca="1" si="771">$E95*HW$12</f>
        <v>2393.4499211977595</v>
      </c>
      <c r="HX95" s="90">
        <f t="shared" ca="1" si="771"/>
        <v>0</v>
      </c>
      <c r="HY95" s="90">
        <f t="shared" ca="1" si="771"/>
        <v>0</v>
      </c>
      <c r="HZ95" s="90">
        <f t="shared" ca="1" si="771"/>
        <v>0</v>
      </c>
      <c r="IA95" s="90">
        <f t="shared" ca="1" si="771"/>
        <v>0</v>
      </c>
      <c r="IB95" s="90">
        <f t="shared" ca="1" si="771"/>
        <v>0</v>
      </c>
      <c r="IC95" s="90">
        <f t="shared" ca="1" si="771"/>
        <v>0</v>
      </c>
      <c r="ID95" s="90">
        <f t="shared" ca="1" si="771"/>
        <v>0</v>
      </c>
      <c r="IE95" s="90">
        <f t="shared" ca="1" si="771"/>
        <v>0</v>
      </c>
      <c r="IF95" s="92">
        <f t="shared" ca="1" si="501"/>
        <v>6789.2888201844635</v>
      </c>
      <c r="IG95" s="90">
        <f t="shared" ref="IG95:IX95" ca="1" si="772">$E95*IG$12</f>
        <v>6789.2888201844635</v>
      </c>
      <c r="IH95" s="90">
        <f t="shared" ca="1" si="772"/>
        <v>0</v>
      </c>
      <c r="II95" s="90">
        <f t="shared" ca="1" si="772"/>
        <v>0</v>
      </c>
      <c r="IJ95" s="90">
        <f t="shared" ca="1" si="772"/>
        <v>0</v>
      </c>
      <c r="IK95" s="90">
        <f t="shared" ca="1" si="772"/>
        <v>0</v>
      </c>
      <c r="IL95" s="90">
        <f t="shared" ca="1" si="772"/>
        <v>0</v>
      </c>
      <c r="IM95" s="90">
        <f t="shared" ca="1" si="772"/>
        <v>0</v>
      </c>
      <c r="IN95" s="90">
        <f t="shared" ca="1" si="772"/>
        <v>0</v>
      </c>
      <c r="IO95" s="90">
        <f t="shared" ca="1" si="772"/>
        <v>0</v>
      </c>
      <c r="IP95" s="90">
        <f t="shared" ca="1" si="772"/>
        <v>0</v>
      </c>
      <c r="IQ95" s="90">
        <f t="shared" ca="1" si="772"/>
        <v>0</v>
      </c>
      <c r="IR95" s="90">
        <f t="shared" ca="1" si="772"/>
        <v>0</v>
      </c>
      <c r="IS95" s="90">
        <f t="shared" ca="1" si="772"/>
        <v>0</v>
      </c>
      <c r="IT95" s="90">
        <f t="shared" ca="1" si="772"/>
        <v>0</v>
      </c>
      <c r="IU95" s="90">
        <f t="shared" ca="1" si="772"/>
        <v>0</v>
      </c>
      <c r="IV95" s="90">
        <f t="shared" ca="1" si="772"/>
        <v>0</v>
      </c>
      <c r="IW95" s="90">
        <f t="shared" ca="1" si="772"/>
        <v>0</v>
      </c>
      <c r="IX95" s="90">
        <f t="shared" ca="1" si="772"/>
        <v>0</v>
      </c>
      <c r="IY95" s="92">
        <f t="shared" ca="1" si="503"/>
        <v>13010.296771100935</v>
      </c>
      <c r="IZ95" s="90">
        <f t="shared" ref="IZ95:JS95" ca="1" si="773">$E95*IZ$12</f>
        <v>13010.296771100935</v>
      </c>
      <c r="JA95" s="90">
        <f t="shared" ca="1" si="773"/>
        <v>0</v>
      </c>
      <c r="JB95" s="90">
        <f t="shared" ca="1" si="773"/>
        <v>0</v>
      </c>
      <c r="JC95" s="90">
        <f t="shared" ca="1" si="773"/>
        <v>0</v>
      </c>
      <c r="JD95" s="90">
        <f t="shared" ca="1" si="773"/>
        <v>0</v>
      </c>
      <c r="JE95" s="90">
        <f t="shared" ca="1" si="773"/>
        <v>0</v>
      </c>
      <c r="JF95" s="90">
        <f t="shared" ca="1" si="773"/>
        <v>0</v>
      </c>
      <c r="JG95" s="90">
        <f t="shared" ca="1" si="773"/>
        <v>0</v>
      </c>
      <c r="JH95" s="90">
        <f t="shared" ca="1" si="773"/>
        <v>0</v>
      </c>
      <c r="JI95" s="90">
        <f t="shared" ca="1" si="773"/>
        <v>0</v>
      </c>
      <c r="JJ95" s="90">
        <f t="shared" ca="1" si="773"/>
        <v>0</v>
      </c>
      <c r="JK95" s="90">
        <f t="shared" ca="1" si="773"/>
        <v>0</v>
      </c>
      <c r="JL95" s="90">
        <f t="shared" ca="1" si="773"/>
        <v>0</v>
      </c>
      <c r="JM95" s="90">
        <f t="shared" ca="1" si="773"/>
        <v>0</v>
      </c>
      <c r="JN95" s="90">
        <f t="shared" ca="1" si="773"/>
        <v>0</v>
      </c>
      <c r="JO95" s="90">
        <f t="shared" ca="1" si="773"/>
        <v>0</v>
      </c>
      <c r="JP95" s="90">
        <f t="shared" ca="1" si="773"/>
        <v>0</v>
      </c>
      <c r="JQ95" s="90">
        <f t="shared" ca="1" si="773"/>
        <v>0</v>
      </c>
      <c r="JR95" s="90">
        <f t="shared" ca="1" si="773"/>
        <v>0</v>
      </c>
      <c r="JS95" s="90">
        <f t="shared" ca="1" si="773"/>
        <v>0</v>
      </c>
      <c r="JT95" s="92">
        <f t="shared" ca="1" si="505"/>
        <v>9338.3783810666682</v>
      </c>
      <c r="JU95" s="90">
        <f t="shared" ref="JU95:LL95" ca="1" si="774">$E95*JU$12</f>
        <v>5798.5575003444083</v>
      </c>
      <c r="JV95" s="90">
        <f t="shared" ca="1" si="774"/>
        <v>0</v>
      </c>
      <c r="JW95" s="90">
        <f t="shared" ca="1" si="774"/>
        <v>0</v>
      </c>
      <c r="JX95" s="90">
        <f t="shared" ca="1" si="774"/>
        <v>0</v>
      </c>
      <c r="JY95" s="90">
        <f t="shared" ca="1" si="774"/>
        <v>0</v>
      </c>
      <c r="JZ95" s="90">
        <f t="shared" ca="1" si="774"/>
        <v>0</v>
      </c>
      <c r="KA95" s="90">
        <f t="shared" ca="1" si="774"/>
        <v>0</v>
      </c>
      <c r="KB95" s="90">
        <f t="shared" ca="1" si="774"/>
        <v>0</v>
      </c>
      <c r="KC95" s="90">
        <f t="shared" ca="1" si="774"/>
        <v>0</v>
      </c>
      <c r="KD95" s="90">
        <f t="shared" ca="1" si="774"/>
        <v>0</v>
      </c>
      <c r="KE95" s="90">
        <f t="shared" ca="1" si="774"/>
        <v>0</v>
      </c>
      <c r="KF95" s="90">
        <f t="shared" ca="1" si="774"/>
        <v>0</v>
      </c>
      <c r="KG95" s="90">
        <f t="shared" ca="1" si="774"/>
        <v>0</v>
      </c>
      <c r="KH95" s="90">
        <f t="shared" ca="1" si="774"/>
        <v>0</v>
      </c>
      <c r="KI95" s="90">
        <f t="shared" ca="1" si="774"/>
        <v>0</v>
      </c>
      <c r="KJ95" s="90">
        <f t="shared" ca="1" si="774"/>
        <v>0</v>
      </c>
      <c r="KK95" s="90">
        <f t="shared" ca="1" si="774"/>
        <v>0</v>
      </c>
      <c r="KL95" s="90">
        <f t="shared" ca="1" si="774"/>
        <v>0</v>
      </c>
      <c r="KM95" s="90">
        <f t="shared" ca="1" si="774"/>
        <v>1097.9788026478245</v>
      </c>
      <c r="KN95" s="90">
        <f t="shared" ca="1" si="774"/>
        <v>0</v>
      </c>
      <c r="KO95" s="90">
        <f t="shared" ca="1" si="774"/>
        <v>0</v>
      </c>
      <c r="KP95" s="90">
        <f t="shared" ca="1" si="774"/>
        <v>0</v>
      </c>
      <c r="KQ95" s="90">
        <f t="shared" ca="1" si="774"/>
        <v>0</v>
      </c>
      <c r="KR95" s="90">
        <f t="shared" ca="1" si="774"/>
        <v>0</v>
      </c>
      <c r="KS95" s="90">
        <f t="shared" ca="1" si="774"/>
        <v>0</v>
      </c>
      <c r="KT95" s="90">
        <f t="shared" ca="1" si="774"/>
        <v>0</v>
      </c>
      <c r="KU95" s="90">
        <f t="shared" ca="1" si="774"/>
        <v>0</v>
      </c>
      <c r="KV95" s="90">
        <f t="shared" ca="1" si="774"/>
        <v>0</v>
      </c>
      <c r="KW95" s="90">
        <f t="shared" ca="1" si="774"/>
        <v>0</v>
      </c>
      <c r="KX95" s="90">
        <f t="shared" ca="1" si="774"/>
        <v>0</v>
      </c>
      <c r="KY95" s="90">
        <f t="shared" ca="1" si="774"/>
        <v>0</v>
      </c>
      <c r="KZ95" s="90">
        <f t="shared" ca="1" si="774"/>
        <v>0</v>
      </c>
      <c r="LA95" s="90">
        <f t="shared" ca="1" si="774"/>
        <v>0</v>
      </c>
      <c r="LB95" s="90">
        <f t="shared" ca="1" si="774"/>
        <v>824.62851110119527</v>
      </c>
      <c r="LC95" s="90">
        <f t="shared" ca="1" si="774"/>
        <v>0</v>
      </c>
      <c r="LD95" s="90">
        <f t="shared" ca="1" si="774"/>
        <v>0</v>
      </c>
      <c r="LE95" s="90">
        <f t="shared" ca="1" si="774"/>
        <v>0</v>
      </c>
      <c r="LF95" s="90">
        <f t="shared" ca="1" si="774"/>
        <v>0</v>
      </c>
      <c r="LG95" s="90">
        <f t="shared" ca="1" si="774"/>
        <v>1617.2135669732404</v>
      </c>
      <c r="LH95" s="90">
        <f t="shared" ca="1" si="774"/>
        <v>0</v>
      </c>
      <c r="LI95" s="90">
        <f t="shared" ca="1" si="774"/>
        <v>0</v>
      </c>
      <c r="LJ95" s="90">
        <f t="shared" ca="1" si="774"/>
        <v>0</v>
      </c>
      <c r="LK95" s="90">
        <f t="shared" ca="1" si="774"/>
        <v>0</v>
      </c>
      <c r="LL95" s="90">
        <f t="shared" ca="1" si="774"/>
        <v>0</v>
      </c>
      <c r="LM95" s="92">
        <f t="shared" ca="1" si="615"/>
        <v>8783.8304211825962</v>
      </c>
      <c r="LN95" s="90">
        <f t="shared" ref="LN95:LR95" ca="1" si="775">$E95*LN$12</f>
        <v>8783.8304211825962</v>
      </c>
      <c r="LO95" s="90">
        <f t="shared" ca="1" si="775"/>
        <v>0</v>
      </c>
      <c r="LP95" s="90">
        <f t="shared" ca="1" si="775"/>
        <v>0</v>
      </c>
      <c r="LQ95" s="90">
        <f t="shared" ca="1" si="775"/>
        <v>0</v>
      </c>
      <c r="LR95" s="90">
        <f t="shared" ca="1" si="775"/>
        <v>0</v>
      </c>
      <c r="LS95" s="92">
        <f t="shared" ca="1" si="616"/>
        <v>3122.6020146774049</v>
      </c>
      <c r="LT95" s="90">
        <f t="shared" ref="LT95:MF95" ca="1" si="776">$E95*LT$12</f>
        <v>3122.6020146774049</v>
      </c>
      <c r="LU95" s="90">
        <f t="shared" ca="1" si="776"/>
        <v>0</v>
      </c>
      <c r="LV95" s="90">
        <f t="shared" ca="1" si="776"/>
        <v>0</v>
      </c>
      <c r="LW95" s="90">
        <f t="shared" ca="1" si="776"/>
        <v>0</v>
      </c>
      <c r="LX95" s="90">
        <f t="shared" ca="1" si="776"/>
        <v>0</v>
      </c>
      <c r="LY95" s="90">
        <f t="shared" ca="1" si="776"/>
        <v>0</v>
      </c>
      <c r="LZ95" s="90">
        <f t="shared" ca="1" si="776"/>
        <v>0</v>
      </c>
      <c r="MA95" s="90">
        <f t="shared" ca="1" si="776"/>
        <v>0</v>
      </c>
      <c r="MB95" s="90">
        <f t="shared" ca="1" si="776"/>
        <v>0</v>
      </c>
      <c r="MC95" s="90">
        <f t="shared" ca="1" si="776"/>
        <v>0</v>
      </c>
      <c r="MD95" s="90">
        <f t="shared" ca="1" si="776"/>
        <v>0</v>
      </c>
      <c r="ME95" s="90">
        <f t="shared" ca="1" si="776"/>
        <v>0</v>
      </c>
      <c r="MF95" s="90">
        <f t="shared" ca="1" si="776"/>
        <v>0</v>
      </c>
      <c r="MG95" s="92">
        <f t="shared" ca="1" si="617"/>
        <v>3533.2814000632497</v>
      </c>
      <c r="MH95" s="90">
        <f t="shared" ref="MH95:NB95" ca="1" si="777">$E95*MH$12</f>
        <v>3533.2814000632497</v>
      </c>
      <c r="MI95" s="90">
        <f t="shared" ca="1" si="777"/>
        <v>0</v>
      </c>
      <c r="MJ95" s="90">
        <f t="shared" ca="1" si="777"/>
        <v>0</v>
      </c>
      <c r="MK95" s="90">
        <f t="shared" ca="1" si="777"/>
        <v>0</v>
      </c>
      <c r="ML95" s="90">
        <f t="shared" ca="1" si="777"/>
        <v>0</v>
      </c>
      <c r="MM95" s="90">
        <f t="shared" ca="1" si="777"/>
        <v>0</v>
      </c>
      <c r="MN95" s="90">
        <f t="shared" ca="1" si="777"/>
        <v>0</v>
      </c>
      <c r="MO95" s="90">
        <f t="shared" ca="1" si="777"/>
        <v>0</v>
      </c>
      <c r="MP95" s="90">
        <f t="shared" ca="1" si="777"/>
        <v>0</v>
      </c>
      <c r="MQ95" s="90">
        <f t="shared" ca="1" si="777"/>
        <v>0</v>
      </c>
      <c r="MR95" s="90">
        <f t="shared" ca="1" si="777"/>
        <v>0</v>
      </c>
      <c r="MS95" s="90">
        <f t="shared" ca="1" si="777"/>
        <v>0</v>
      </c>
      <c r="MT95" s="90">
        <f t="shared" ca="1" si="777"/>
        <v>0</v>
      </c>
      <c r="MU95" s="90">
        <f t="shared" ca="1" si="777"/>
        <v>0</v>
      </c>
      <c r="MV95" s="90">
        <f t="shared" ca="1" si="777"/>
        <v>0</v>
      </c>
      <c r="MW95" s="90">
        <f t="shared" ca="1" si="777"/>
        <v>0</v>
      </c>
      <c r="MX95" s="90">
        <f t="shared" ca="1" si="777"/>
        <v>0</v>
      </c>
      <c r="MY95" s="90">
        <f t="shared" ca="1" si="777"/>
        <v>0</v>
      </c>
      <c r="MZ95" s="90">
        <f t="shared" ca="1" si="777"/>
        <v>0</v>
      </c>
      <c r="NA95" s="90">
        <f t="shared" ca="1" si="777"/>
        <v>0</v>
      </c>
      <c r="NB95" s="90">
        <f t="shared" ca="1" si="777"/>
        <v>0</v>
      </c>
      <c r="NC95" s="92">
        <f t="shared" ca="1" si="618"/>
        <v>0</v>
      </c>
      <c r="ND95" s="90">
        <f t="shared" ref="ND95:NI95" ca="1" si="778">$E95*ND$12</f>
        <v>0</v>
      </c>
      <c r="NE95" s="90">
        <f t="shared" ca="1" si="778"/>
        <v>0</v>
      </c>
      <c r="NF95" s="90">
        <f t="shared" ca="1" si="778"/>
        <v>0</v>
      </c>
      <c r="NG95" s="90">
        <f t="shared" ca="1" si="778"/>
        <v>0</v>
      </c>
      <c r="NH95" s="90">
        <f t="shared" ca="1" si="778"/>
        <v>0</v>
      </c>
      <c r="NI95" s="90">
        <f t="shared" ca="1" si="778"/>
        <v>0</v>
      </c>
      <c r="NJ95" s="93">
        <f t="shared" ca="1" si="511"/>
        <v>150951.486</v>
      </c>
      <c r="NK95" s="94">
        <f t="shared" ca="1" si="670"/>
        <v>0</v>
      </c>
    </row>
    <row r="96" spans="1:375" x14ac:dyDescent="0.25">
      <c r="A96" s="209"/>
      <c r="B96" s="215"/>
      <c r="C96" s="90">
        <f>IFERROR(HLOOKUP($A96,Náklady_2018!$D$1:$MN$27,24,FALSE),0)</f>
        <v>0</v>
      </c>
      <c r="D96" s="19">
        <v>70</v>
      </c>
      <c r="E96" s="19">
        <f ca="1">C95/100*D96</f>
        <v>352220.13399999996</v>
      </c>
      <c r="F96" s="91" t="str">
        <f>F14</f>
        <v>PER</v>
      </c>
      <c r="G96" s="92">
        <f t="shared" ca="1" si="606"/>
        <v>25880.897605123213</v>
      </c>
      <c r="H96" s="90">
        <f ca="1">$E96*H$14</f>
        <v>0</v>
      </c>
      <c r="I96" s="90">
        <f t="shared" ref="I96:BT96" ca="1" si="779">$E96*I$14</f>
        <v>0</v>
      </c>
      <c r="J96" s="90">
        <f t="shared" ca="1" si="779"/>
        <v>1196.3744554648097</v>
      </c>
      <c r="K96" s="90">
        <f t="shared" ca="1" si="779"/>
        <v>0</v>
      </c>
      <c r="L96" s="90">
        <f t="shared" ca="1" si="779"/>
        <v>0</v>
      </c>
      <c r="M96" s="90">
        <f t="shared" ca="1" si="779"/>
        <v>0</v>
      </c>
      <c r="N96" s="90">
        <f t="shared" ca="1" si="779"/>
        <v>1525.472467272197</v>
      </c>
      <c r="O96" s="90">
        <f t="shared" ca="1" si="779"/>
        <v>0</v>
      </c>
      <c r="P96" s="90">
        <f t="shared" ca="1" si="779"/>
        <v>0</v>
      </c>
      <c r="Q96" s="90">
        <f t="shared" ca="1" si="779"/>
        <v>0</v>
      </c>
      <c r="R96" s="90">
        <f t="shared" ca="1" si="779"/>
        <v>0</v>
      </c>
      <c r="S96" s="90">
        <f t="shared" ca="1" si="779"/>
        <v>2703.9257438762088</v>
      </c>
      <c r="T96" s="90">
        <f t="shared" ca="1" si="779"/>
        <v>0</v>
      </c>
      <c r="U96" s="90">
        <f t="shared" ca="1" si="779"/>
        <v>0</v>
      </c>
      <c r="V96" s="90">
        <f t="shared" ca="1" si="779"/>
        <v>1224.6138888212192</v>
      </c>
      <c r="W96" s="90">
        <f t="shared" ca="1" si="779"/>
        <v>2113.0699074959484</v>
      </c>
      <c r="X96" s="90">
        <f t="shared" ca="1" si="779"/>
        <v>0</v>
      </c>
      <c r="Y96" s="90">
        <f t="shared" ca="1" si="779"/>
        <v>0</v>
      </c>
      <c r="Z96" s="90">
        <f t="shared" ca="1" si="779"/>
        <v>0</v>
      </c>
      <c r="AA96" s="90">
        <f t="shared" ca="1" si="779"/>
        <v>2284.6787717387447</v>
      </c>
      <c r="AB96" s="90">
        <f t="shared" ca="1" si="779"/>
        <v>0</v>
      </c>
      <c r="AC96" s="90">
        <f t="shared" ca="1" si="779"/>
        <v>0</v>
      </c>
      <c r="AD96" s="90">
        <f t="shared" ca="1" si="779"/>
        <v>11201.822920051127</v>
      </c>
      <c r="AE96" s="90">
        <f t="shared" ca="1" si="779"/>
        <v>0</v>
      </c>
      <c r="AF96" s="90">
        <f t="shared" ca="1" si="779"/>
        <v>0</v>
      </c>
      <c r="AG96" s="90">
        <f t="shared" ca="1" si="779"/>
        <v>0</v>
      </c>
      <c r="AH96" s="90">
        <f t="shared" ca="1" si="779"/>
        <v>0</v>
      </c>
      <c r="AI96" s="90">
        <f t="shared" ca="1" si="779"/>
        <v>0</v>
      </c>
      <c r="AJ96" s="90">
        <f t="shared" ca="1" si="779"/>
        <v>0</v>
      </c>
      <c r="AK96" s="90">
        <f t="shared" ca="1" si="779"/>
        <v>0</v>
      </c>
      <c r="AL96" s="90">
        <f t="shared" ca="1" si="779"/>
        <v>0</v>
      </c>
      <c r="AM96" s="90">
        <f t="shared" ca="1" si="779"/>
        <v>0</v>
      </c>
      <c r="AN96" s="90">
        <f t="shared" ca="1" si="779"/>
        <v>0</v>
      </c>
      <c r="AO96" s="90">
        <f t="shared" ca="1" si="779"/>
        <v>0</v>
      </c>
      <c r="AP96" s="90">
        <f t="shared" ca="1" si="779"/>
        <v>0</v>
      </c>
      <c r="AQ96" s="90">
        <f t="shared" ca="1" si="779"/>
        <v>0</v>
      </c>
      <c r="AR96" s="90">
        <f t="shared" ca="1" si="779"/>
        <v>0</v>
      </c>
      <c r="AS96" s="90">
        <f t="shared" ca="1" si="779"/>
        <v>0</v>
      </c>
      <c r="AT96" s="90">
        <f t="shared" ca="1" si="779"/>
        <v>833.06328401407984</v>
      </c>
      <c r="AU96" s="90">
        <f t="shared" ca="1" si="779"/>
        <v>0</v>
      </c>
      <c r="AV96" s="90">
        <f t="shared" ca="1" si="779"/>
        <v>0</v>
      </c>
      <c r="AW96" s="90">
        <f t="shared" ca="1" si="779"/>
        <v>0</v>
      </c>
      <c r="AX96" s="90">
        <f t="shared" ca="1" si="779"/>
        <v>2797.8761663888786</v>
      </c>
      <c r="AY96" s="90">
        <f t="shared" ca="1" si="779"/>
        <v>0</v>
      </c>
      <c r="AZ96" s="90">
        <f t="shared" ca="1" si="779"/>
        <v>0</v>
      </c>
      <c r="BA96" s="90">
        <f t="shared" ca="1" si="779"/>
        <v>0</v>
      </c>
      <c r="BB96" s="90">
        <f t="shared" ca="1" si="779"/>
        <v>0</v>
      </c>
      <c r="BC96" s="90">
        <f t="shared" ca="1" si="779"/>
        <v>0</v>
      </c>
      <c r="BD96" s="92">
        <f t="shared" ca="1" si="607"/>
        <v>26064.996987965958</v>
      </c>
      <c r="BE96" s="90">
        <f t="shared" ca="1" si="779"/>
        <v>0</v>
      </c>
      <c r="BF96" s="90">
        <f t="shared" ca="1" si="779"/>
        <v>2382.4306564340086</v>
      </c>
      <c r="BG96" s="90">
        <f t="shared" ca="1" si="779"/>
        <v>0</v>
      </c>
      <c r="BH96" s="90">
        <f t="shared" ca="1" si="779"/>
        <v>0</v>
      </c>
      <c r="BI96" s="90">
        <f t="shared" ca="1" si="779"/>
        <v>2686.5476310414952</v>
      </c>
      <c r="BJ96" s="90">
        <f t="shared" ca="1" si="779"/>
        <v>0</v>
      </c>
      <c r="BK96" s="90">
        <f t="shared" ca="1" si="779"/>
        <v>0</v>
      </c>
      <c r="BL96" s="90">
        <f t="shared" ca="1" si="779"/>
        <v>0</v>
      </c>
      <c r="BM96" s="90">
        <f t="shared" ca="1" si="779"/>
        <v>0</v>
      </c>
      <c r="BN96" s="90">
        <f t="shared" ca="1" si="779"/>
        <v>902.03266932684926</v>
      </c>
      <c r="BO96" s="90">
        <f t="shared" ca="1" si="779"/>
        <v>0</v>
      </c>
      <c r="BP96" s="90">
        <f t="shared" ca="1" si="779"/>
        <v>0</v>
      </c>
      <c r="BQ96" s="90">
        <f t="shared" ca="1" si="779"/>
        <v>0</v>
      </c>
      <c r="BR96" s="90">
        <f t="shared" ca="1" si="779"/>
        <v>1185.5131349431138</v>
      </c>
      <c r="BS96" s="90">
        <f t="shared" ca="1" si="779"/>
        <v>0</v>
      </c>
      <c r="BT96" s="90">
        <f t="shared" ca="1" si="779"/>
        <v>0</v>
      </c>
      <c r="BU96" s="90">
        <f t="shared" ref="BU96:CF96" ca="1" si="780">$E96*BU$14</f>
        <v>0</v>
      </c>
      <c r="BV96" s="90">
        <f t="shared" ca="1" si="780"/>
        <v>1313.6767170991261</v>
      </c>
      <c r="BW96" s="90">
        <f t="shared" ca="1" si="780"/>
        <v>0</v>
      </c>
      <c r="BX96" s="90">
        <f t="shared" ca="1" si="780"/>
        <v>0</v>
      </c>
      <c r="BY96" s="90">
        <f t="shared" ca="1" si="780"/>
        <v>16056.290127223134</v>
      </c>
      <c r="BZ96" s="90">
        <f t="shared" ca="1" si="780"/>
        <v>0</v>
      </c>
      <c r="CA96" s="90">
        <f t="shared" ca="1" si="780"/>
        <v>0</v>
      </c>
      <c r="CB96" s="90">
        <f t="shared" ca="1" si="780"/>
        <v>0</v>
      </c>
      <c r="CC96" s="90">
        <f t="shared" ca="1" si="780"/>
        <v>1538.5060518982323</v>
      </c>
      <c r="CD96" s="90">
        <f t="shared" ca="1" si="780"/>
        <v>0</v>
      </c>
      <c r="CE96" s="90">
        <f t="shared" ca="1" si="780"/>
        <v>0</v>
      </c>
      <c r="CF96" s="90">
        <f t="shared" ca="1" si="780"/>
        <v>0</v>
      </c>
      <c r="CG96" s="92">
        <f t="shared" ca="1" si="490"/>
        <v>6503.2156623654555</v>
      </c>
      <c r="CH96" s="90">
        <f t="shared" ref="CH96:CX96" ca="1" si="781">$E96*CH$14</f>
        <v>0</v>
      </c>
      <c r="CI96" s="90">
        <f t="shared" ca="1" si="781"/>
        <v>386.11994454629132</v>
      </c>
      <c r="CJ96" s="90">
        <f t="shared" ca="1" si="781"/>
        <v>582.70984598898815</v>
      </c>
      <c r="CK96" s="90">
        <f t="shared" ca="1" si="781"/>
        <v>1206.6927099604209</v>
      </c>
      <c r="CL96" s="90">
        <f t="shared" ca="1" si="781"/>
        <v>658.19602361477507</v>
      </c>
      <c r="CM96" s="90">
        <f t="shared" ca="1" si="781"/>
        <v>428.4790945809055</v>
      </c>
      <c r="CN96" s="90">
        <f t="shared" ca="1" si="781"/>
        <v>351.36371887686425</v>
      </c>
      <c r="CO96" s="90">
        <f t="shared" ca="1" si="781"/>
        <v>651.67923130175745</v>
      </c>
      <c r="CP96" s="90">
        <f t="shared" ca="1" si="781"/>
        <v>600.6310248497864</v>
      </c>
      <c r="CQ96" s="90">
        <f t="shared" ca="1" si="781"/>
        <v>254.69796623377022</v>
      </c>
      <c r="CR96" s="90">
        <f t="shared" ca="1" si="781"/>
        <v>255.24103225985502</v>
      </c>
      <c r="CS96" s="90">
        <f t="shared" ca="1" si="781"/>
        <v>241.12131558165029</v>
      </c>
      <c r="CT96" s="90">
        <f t="shared" ca="1" si="781"/>
        <v>886.28375457039022</v>
      </c>
      <c r="CU96" s="90">
        <f t="shared" ca="1" si="781"/>
        <v>0</v>
      </c>
      <c r="CV96" s="90">
        <f t="shared" ca="1" si="781"/>
        <v>0</v>
      </c>
      <c r="CW96" s="90">
        <f t="shared" ca="1" si="781"/>
        <v>0</v>
      </c>
      <c r="CX96" s="90">
        <f t="shared" ca="1" si="781"/>
        <v>0</v>
      </c>
      <c r="CY96" s="92">
        <f t="shared" ca="1" si="492"/>
        <v>21749.251278670068</v>
      </c>
      <c r="CZ96" s="90">
        <f t="shared" ref="CZ96:DU96" ca="1" si="782">$E96*CZ$14</f>
        <v>0</v>
      </c>
      <c r="DA96" s="90">
        <f t="shared" ca="1" si="782"/>
        <v>3555.4532727771716</v>
      </c>
      <c r="DB96" s="90">
        <f t="shared" ca="1" si="782"/>
        <v>1144.7831829867539</v>
      </c>
      <c r="DC96" s="90">
        <f t="shared" ca="1" si="782"/>
        <v>2811.9958830670835</v>
      </c>
      <c r="DD96" s="90">
        <f t="shared" ca="1" si="782"/>
        <v>0</v>
      </c>
      <c r="DE96" s="90">
        <f t="shared" ca="1" si="782"/>
        <v>0</v>
      </c>
      <c r="DF96" s="90">
        <f t="shared" ca="1" si="782"/>
        <v>0</v>
      </c>
      <c r="DG96" s="90">
        <f t="shared" ca="1" si="782"/>
        <v>0</v>
      </c>
      <c r="DH96" s="90">
        <f t="shared" ca="1" si="782"/>
        <v>876.50856610086373</v>
      </c>
      <c r="DI96" s="90">
        <f t="shared" ca="1" si="782"/>
        <v>4888.1373007892653</v>
      </c>
      <c r="DJ96" s="90">
        <f t="shared" ca="1" si="782"/>
        <v>0</v>
      </c>
      <c r="DK96" s="90">
        <f t="shared" ca="1" si="782"/>
        <v>0</v>
      </c>
      <c r="DL96" s="90">
        <f t="shared" ca="1" si="782"/>
        <v>0</v>
      </c>
      <c r="DM96" s="90">
        <f t="shared" ca="1" si="782"/>
        <v>0</v>
      </c>
      <c r="DN96" s="90">
        <f t="shared" ca="1" si="782"/>
        <v>1248.5087939689504</v>
      </c>
      <c r="DO96" s="90">
        <f t="shared" ca="1" si="782"/>
        <v>0</v>
      </c>
      <c r="DP96" s="90">
        <f t="shared" ca="1" si="782"/>
        <v>0</v>
      </c>
      <c r="DQ96" s="90">
        <f t="shared" ca="1" si="782"/>
        <v>1410.3424697422201</v>
      </c>
      <c r="DR96" s="90">
        <f t="shared" ca="1" si="782"/>
        <v>673.4018723451494</v>
      </c>
      <c r="DS96" s="90">
        <f t="shared" ca="1" si="782"/>
        <v>2225.4845748955017</v>
      </c>
      <c r="DT96" s="90">
        <f t="shared" ca="1" si="782"/>
        <v>1224.6138888212192</v>
      </c>
      <c r="DU96" s="90">
        <f t="shared" ca="1" si="782"/>
        <v>1690.0214731758908</v>
      </c>
      <c r="DV96" s="92">
        <f t="shared" ca="1" si="608"/>
        <v>13473.468107163833</v>
      </c>
      <c r="DW96" s="90">
        <f t="shared" ref="DW96:EA96" ca="1" si="783">$E96*DW$14</f>
        <v>0</v>
      </c>
      <c r="DX96" s="90">
        <f t="shared" ca="1" si="783"/>
        <v>1203.4343138039121</v>
      </c>
      <c r="DY96" s="90">
        <f t="shared" ca="1" si="783"/>
        <v>957.96847001358344</v>
      </c>
      <c r="DZ96" s="90">
        <f t="shared" ca="1" si="783"/>
        <v>11312.065323346338</v>
      </c>
      <c r="EA96" s="90">
        <f t="shared" ca="1" si="783"/>
        <v>0</v>
      </c>
      <c r="EB96" s="92">
        <f t="shared" ca="1" si="609"/>
        <v>50717.479242085356</v>
      </c>
      <c r="EC96" s="90">
        <f t="shared" ref="EC96:FD96" ca="1" si="784">$E96*EC$14</f>
        <v>0</v>
      </c>
      <c r="ED96" s="90">
        <f t="shared" ca="1" si="784"/>
        <v>2507.335842433512</v>
      </c>
      <c r="EE96" s="90">
        <f t="shared" ca="1" si="784"/>
        <v>1363.6387914989275</v>
      </c>
      <c r="EF96" s="90">
        <f t="shared" ca="1" si="784"/>
        <v>3231.2428552045471</v>
      </c>
      <c r="EG96" s="90">
        <f t="shared" ca="1" si="784"/>
        <v>1463.5629402985303</v>
      </c>
      <c r="EH96" s="90">
        <f t="shared" ca="1" si="784"/>
        <v>2237.9750934954523</v>
      </c>
      <c r="EI96" s="90">
        <f t="shared" ca="1" si="784"/>
        <v>4582.3911281035244</v>
      </c>
      <c r="EJ96" s="90">
        <f t="shared" ca="1" si="784"/>
        <v>1619.9659558109522</v>
      </c>
      <c r="EK96" s="90">
        <f t="shared" ca="1" si="784"/>
        <v>827.08955772714717</v>
      </c>
      <c r="EL96" s="90">
        <f t="shared" ca="1" si="784"/>
        <v>896.6020090660013</v>
      </c>
      <c r="EM96" s="90">
        <f t="shared" ca="1" si="784"/>
        <v>800.47932244899209</v>
      </c>
      <c r="EN96" s="90">
        <f t="shared" ca="1" si="784"/>
        <v>1236.5613413950848</v>
      </c>
      <c r="EO96" s="90">
        <f t="shared" ca="1" si="784"/>
        <v>2540.4628700246844</v>
      </c>
      <c r="EP96" s="90">
        <f t="shared" ca="1" si="784"/>
        <v>0</v>
      </c>
      <c r="EQ96" s="90">
        <f t="shared" ca="1" si="784"/>
        <v>0</v>
      </c>
      <c r="ER96" s="90">
        <f t="shared" ca="1" si="784"/>
        <v>0</v>
      </c>
      <c r="ES96" s="90">
        <f t="shared" ca="1" si="784"/>
        <v>1055.720354708847</v>
      </c>
      <c r="ET96" s="90">
        <f t="shared" ca="1" si="784"/>
        <v>2423.1606083903685</v>
      </c>
      <c r="EU96" s="90">
        <f t="shared" ca="1" si="784"/>
        <v>0</v>
      </c>
      <c r="EV96" s="90">
        <f t="shared" ca="1" si="784"/>
        <v>0</v>
      </c>
      <c r="EW96" s="90">
        <f t="shared" ca="1" si="784"/>
        <v>23931.290571478785</v>
      </c>
      <c r="EX96" s="90">
        <f t="shared" ca="1" si="784"/>
        <v>0</v>
      </c>
      <c r="EY96" s="90">
        <f t="shared" ca="1" si="784"/>
        <v>0</v>
      </c>
      <c r="EZ96" s="90">
        <f t="shared" ca="1" si="784"/>
        <v>0</v>
      </c>
      <c r="FA96" s="90">
        <f t="shared" ca="1" si="784"/>
        <v>0</v>
      </c>
      <c r="FB96" s="90">
        <f t="shared" ca="1" si="784"/>
        <v>0</v>
      </c>
      <c r="FC96" s="90">
        <f t="shared" ca="1" si="784"/>
        <v>0</v>
      </c>
      <c r="FD96" s="90">
        <f t="shared" ca="1" si="784"/>
        <v>0</v>
      </c>
      <c r="FE96" s="92">
        <f t="shared" ca="1" si="610"/>
        <v>10171.08360254218</v>
      </c>
      <c r="FF96" s="90">
        <f t="shared" ref="FF96:FV96" ca="1" si="785">$E96*FF$14</f>
        <v>0</v>
      </c>
      <c r="FG96" s="90">
        <f t="shared" ca="1" si="785"/>
        <v>1113.8284194999205</v>
      </c>
      <c r="FH96" s="90">
        <f t="shared" ca="1" si="785"/>
        <v>0</v>
      </c>
      <c r="FI96" s="90">
        <f t="shared" ca="1" si="785"/>
        <v>0</v>
      </c>
      <c r="FJ96" s="90">
        <f t="shared" ca="1" si="785"/>
        <v>1032.3685155872008</v>
      </c>
      <c r="FK96" s="90">
        <f t="shared" ca="1" si="785"/>
        <v>0</v>
      </c>
      <c r="FL96" s="90">
        <f t="shared" ca="1" si="785"/>
        <v>1590.6403904023732</v>
      </c>
      <c r="FM96" s="90">
        <f t="shared" ca="1" si="785"/>
        <v>1050.8327604740839</v>
      </c>
      <c r="FN96" s="90">
        <f t="shared" ca="1" si="785"/>
        <v>0</v>
      </c>
      <c r="FO96" s="90">
        <f t="shared" ca="1" si="785"/>
        <v>2430.2204667294704</v>
      </c>
      <c r="FP96" s="90">
        <f t="shared" ca="1" si="785"/>
        <v>0</v>
      </c>
      <c r="FQ96" s="90">
        <f t="shared" ca="1" si="785"/>
        <v>0</v>
      </c>
      <c r="FR96" s="90">
        <f t="shared" ca="1" si="785"/>
        <v>0</v>
      </c>
      <c r="FS96" s="90">
        <f t="shared" ca="1" si="785"/>
        <v>2953.1930498491311</v>
      </c>
      <c r="FT96" s="90">
        <f t="shared" ca="1" si="785"/>
        <v>0</v>
      </c>
      <c r="FU96" s="90">
        <f t="shared" ca="1" si="785"/>
        <v>0</v>
      </c>
      <c r="FV96" s="90">
        <f t="shared" ca="1" si="785"/>
        <v>0</v>
      </c>
      <c r="FW96" s="92">
        <f t="shared" ca="1" si="611"/>
        <v>51460.936631795455</v>
      </c>
      <c r="FX96" s="90">
        <f t="shared" ref="FX96:GR96" ca="1" si="786">$E96*FX$14</f>
        <v>0</v>
      </c>
      <c r="FY96" s="90">
        <f t="shared" ca="1" si="786"/>
        <v>1001.4137521003672</v>
      </c>
      <c r="FZ96" s="90">
        <f t="shared" ca="1" si="786"/>
        <v>3239.3888455958195</v>
      </c>
      <c r="GA96" s="90">
        <f t="shared" ca="1" si="786"/>
        <v>0</v>
      </c>
      <c r="GB96" s="90">
        <f t="shared" ca="1" si="786"/>
        <v>2260.240800564929</v>
      </c>
      <c r="GC96" s="90">
        <f t="shared" ca="1" si="786"/>
        <v>0</v>
      </c>
      <c r="GD96" s="90">
        <f t="shared" ca="1" si="786"/>
        <v>1999.5691080442259</v>
      </c>
      <c r="GE96" s="90">
        <f t="shared" ca="1" si="786"/>
        <v>3776.4811453936841</v>
      </c>
      <c r="GF96" s="90">
        <f t="shared" ca="1" si="786"/>
        <v>922.12611229198683</v>
      </c>
      <c r="GG96" s="90">
        <f t="shared" ca="1" si="786"/>
        <v>37627.415749337393</v>
      </c>
      <c r="GH96" s="90">
        <f t="shared" ca="1" si="786"/>
        <v>0</v>
      </c>
      <c r="GI96" s="90">
        <f t="shared" ca="1" si="786"/>
        <v>0</v>
      </c>
      <c r="GJ96" s="90">
        <f t="shared" ca="1" si="786"/>
        <v>0</v>
      </c>
      <c r="GK96" s="90">
        <f t="shared" ca="1" si="786"/>
        <v>0</v>
      </c>
      <c r="GL96" s="90">
        <f t="shared" ca="1" si="786"/>
        <v>0</v>
      </c>
      <c r="GM96" s="90">
        <f t="shared" ca="1" si="786"/>
        <v>0</v>
      </c>
      <c r="GN96" s="90">
        <f t="shared" ca="1" si="786"/>
        <v>0</v>
      </c>
      <c r="GO96" s="90">
        <f t="shared" ca="1" si="786"/>
        <v>634.30111846704392</v>
      </c>
      <c r="GP96" s="90">
        <f t="shared" ca="1" si="786"/>
        <v>0</v>
      </c>
      <c r="GQ96" s="90">
        <f t="shared" ca="1" si="786"/>
        <v>0</v>
      </c>
      <c r="GR96" s="90">
        <f t="shared" ca="1" si="786"/>
        <v>0</v>
      </c>
      <c r="GS96" s="92">
        <f t="shared" ca="1" si="612"/>
        <v>23817.789772027063</v>
      </c>
      <c r="GT96" s="90">
        <f t="shared" ref="GT96:HD96" ca="1" si="787">$E96*GT$14</f>
        <v>0</v>
      </c>
      <c r="GU96" s="90">
        <f t="shared" ca="1" si="787"/>
        <v>5041.8249861712629</v>
      </c>
      <c r="GV96" s="90">
        <f t="shared" ca="1" si="787"/>
        <v>2016.4041548528546</v>
      </c>
      <c r="GW96" s="90">
        <f t="shared" ca="1" si="787"/>
        <v>4201.7018438180812</v>
      </c>
      <c r="GX96" s="90">
        <f t="shared" ca="1" si="787"/>
        <v>0</v>
      </c>
      <c r="GY96" s="90">
        <f t="shared" ca="1" si="787"/>
        <v>12557.858787184867</v>
      </c>
      <c r="GZ96" s="90">
        <f t="shared" ca="1" si="787"/>
        <v>0</v>
      </c>
      <c r="HA96" s="90">
        <f t="shared" ca="1" si="787"/>
        <v>0</v>
      </c>
      <c r="HB96" s="90">
        <f t="shared" ca="1" si="787"/>
        <v>0</v>
      </c>
      <c r="HC96" s="90">
        <f t="shared" ca="1" si="787"/>
        <v>0</v>
      </c>
      <c r="HD96" s="90">
        <f t="shared" ca="1" si="787"/>
        <v>0</v>
      </c>
      <c r="HE96" s="92">
        <f t="shared" ca="1" si="613"/>
        <v>21452.194162401684</v>
      </c>
      <c r="HF96" s="90">
        <f t="shared" ref="HF96:HU96" ca="1" si="788">$E96*HF$14</f>
        <v>0</v>
      </c>
      <c r="HG96" s="90">
        <f t="shared" ca="1" si="788"/>
        <v>0</v>
      </c>
      <c r="HH96" s="90">
        <f t="shared" ca="1" si="788"/>
        <v>0</v>
      </c>
      <c r="HI96" s="90">
        <f t="shared" ca="1" si="788"/>
        <v>0</v>
      </c>
      <c r="HJ96" s="90">
        <f t="shared" ca="1" si="788"/>
        <v>0</v>
      </c>
      <c r="HK96" s="90">
        <f t="shared" ca="1" si="788"/>
        <v>0</v>
      </c>
      <c r="HL96" s="90">
        <f t="shared" ca="1" si="788"/>
        <v>0</v>
      </c>
      <c r="HM96" s="90">
        <f t="shared" ca="1" si="788"/>
        <v>0</v>
      </c>
      <c r="HN96" s="90">
        <f t="shared" ca="1" si="788"/>
        <v>4422.1866504085092</v>
      </c>
      <c r="HO96" s="90">
        <f t="shared" ca="1" si="788"/>
        <v>17030.007511993175</v>
      </c>
      <c r="HP96" s="90">
        <f t="shared" ca="1" si="788"/>
        <v>0</v>
      </c>
      <c r="HQ96" s="90">
        <f t="shared" ca="1" si="788"/>
        <v>0</v>
      </c>
      <c r="HR96" s="90">
        <f t="shared" ca="1" si="788"/>
        <v>0</v>
      </c>
      <c r="HS96" s="90">
        <f t="shared" ca="1" si="788"/>
        <v>0</v>
      </c>
      <c r="HT96" s="90">
        <f t="shared" ca="1" si="788"/>
        <v>0</v>
      </c>
      <c r="HU96" s="90">
        <f t="shared" ca="1" si="788"/>
        <v>0</v>
      </c>
      <c r="HV96" s="92">
        <f t="shared" ca="1" si="614"/>
        <v>6624.8624522084492</v>
      </c>
      <c r="HW96" s="90">
        <f t="shared" ref="HW96:IE96" ca="1" si="789">$E96*HW$14</f>
        <v>6624.8624522084492</v>
      </c>
      <c r="HX96" s="90">
        <f t="shared" ca="1" si="789"/>
        <v>0</v>
      </c>
      <c r="HY96" s="90">
        <f t="shared" ca="1" si="789"/>
        <v>0</v>
      </c>
      <c r="HZ96" s="90">
        <f t="shared" ca="1" si="789"/>
        <v>0</v>
      </c>
      <c r="IA96" s="90">
        <f t="shared" ca="1" si="789"/>
        <v>0</v>
      </c>
      <c r="IB96" s="90">
        <f t="shared" ca="1" si="789"/>
        <v>0</v>
      </c>
      <c r="IC96" s="90">
        <f t="shared" ca="1" si="789"/>
        <v>0</v>
      </c>
      <c r="ID96" s="90">
        <f t="shared" ca="1" si="789"/>
        <v>0</v>
      </c>
      <c r="IE96" s="90">
        <f t="shared" ca="1" si="789"/>
        <v>0</v>
      </c>
      <c r="IF96" s="92">
        <f t="shared" ca="1" si="501"/>
        <v>10862.949719774213</v>
      </c>
      <c r="IG96" s="90">
        <f t="shared" ref="IG96:IX96" ca="1" si="790">$E96*IG$14</f>
        <v>10862.949719774213</v>
      </c>
      <c r="IH96" s="90">
        <f t="shared" ca="1" si="790"/>
        <v>0</v>
      </c>
      <c r="II96" s="90">
        <f t="shared" ca="1" si="790"/>
        <v>0</v>
      </c>
      <c r="IJ96" s="90">
        <f t="shared" ca="1" si="790"/>
        <v>0</v>
      </c>
      <c r="IK96" s="90">
        <f t="shared" ca="1" si="790"/>
        <v>0</v>
      </c>
      <c r="IL96" s="90">
        <f t="shared" ca="1" si="790"/>
        <v>0</v>
      </c>
      <c r="IM96" s="90">
        <f t="shared" ca="1" si="790"/>
        <v>0</v>
      </c>
      <c r="IN96" s="90">
        <f t="shared" ca="1" si="790"/>
        <v>0</v>
      </c>
      <c r="IO96" s="90">
        <f t="shared" ca="1" si="790"/>
        <v>0</v>
      </c>
      <c r="IP96" s="90">
        <f t="shared" ca="1" si="790"/>
        <v>0</v>
      </c>
      <c r="IQ96" s="90">
        <f t="shared" ca="1" si="790"/>
        <v>0</v>
      </c>
      <c r="IR96" s="90">
        <f t="shared" ca="1" si="790"/>
        <v>0</v>
      </c>
      <c r="IS96" s="90">
        <f t="shared" ca="1" si="790"/>
        <v>0</v>
      </c>
      <c r="IT96" s="90">
        <f t="shared" ca="1" si="790"/>
        <v>0</v>
      </c>
      <c r="IU96" s="90">
        <f t="shared" ca="1" si="790"/>
        <v>0</v>
      </c>
      <c r="IV96" s="90">
        <f t="shared" ca="1" si="790"/>
        <v>0</v>
      </c>
      <c r="IW96" s="90">
        <f t="shared" ca="1" si="790"/>
        <v>0</v>
      </c>
      <c r="IX96" s="90">
        <f t="shared" ca="1" si="790"/>
        <v>0</v>
      </c>
      <c r="IY96" s="92">
        <f t="shared" ca="1" si="503"/>
        <v>16480.967759621446</v>
      </c>
      <c r="IZ96" s="90">
        <f t="shared" ref="IZ96:JS96" ca="1" si="791">$E96*IZ$14</f>
        <v>16480.967759621446</v>
      </c>
      <c r="JA96" s="90">
        <f t="shared" ca="1" si="791"/>
        <v>0</v>
      </c>
      <c r="JB96" s="90">
        <f t="shared" ca="1" si="791"/>
        <v>0</v>
      </c>
      <c r="JC96" s="90">
        <f t="shared" ca="1" si="791"/>
        <v>0</v>
      </c>
      <c r="JD96" s="90">
        <f t="shared" ca="1" si="791"/>
        <v>0</v>
      </c>
      <c r="JE96" s="90">
        <f t="shared" ca="1" si="791"/>
        <v>0</v>
      </c>
      <c r="JF96" s="90">
        <f t="shared" ca="1" si="791"/>
        <v>0</v>
      </c>
      <c r="JG96" s="90">
        <f t="shared" ca="1" si="791"/>
        <v>0</v>
      </c>
      <c r="JH96" s="90">
        <f t="shared" ca="1" si="791"/>
        <v>0</v>
      </c>
      <c r="JI96" s="90">
        <f t="shared" ca="1" si="791"/>
        <v>0</v>
      </c>
      <c r="JJ96" s="90">
        <f t="shared" ca="1" si="791"/>
        <v>0</v>
      </c>
      <c r="JK96" s="90">
        <f t="shared" ca="1" si="791"/>
        <v>0</v>
      </c>
      <c r="JL96" s="90">
        <f t="shared" ca="1" si="791"/>
        <v>0</v>
      </c>
      <c r="JM96" s="90">
        <f t="shared" ca="1" si="791"/>
        <v>0</v>
      </c>
      <c r="JN96" s="90">
        <f t="shared" ca="1" si="791"/>
        <v>0</v>
      </c>
      <c r="JO96" s="90">
        <f t="shared" ca="1" si="791"/>
        <v>0</v>
      </c>
      <c r="JP96" s="90">
        <f t="shared" ca="1" si="791"/>
        <v>0</v>
      </c>
      <c r="JQ96" s="90">
        <f t="shared" ca="1" si="791"/>
        <v>0</v>
      </c>
      <c r="JR96" s="90">
        <f t="shared" ca="1" si="791"/>
        <v>0</v>
      </c>
      <c r="JS96" s="90">
        <f t="shared" ca="1" si="791"/>
        <v>0</v>
      </c>
      <c r="JT96" s="92">
        <f t="shared" ca="1" si="505"/>
        <v>31076.95334270256</v>
      </c>
      <c r="JU96" s="90">
        <f t="shared" ref="JU96:LL96" ca="1" si="792">$E96*JU$14</f>
        <v>23831.909488705271</v>
      </c>
      <c r="JV96" s="90">
        <f t="shared" ca="1" si="792"/>
        <v>0</v>
      </c>
      <c r="JW96" s="90">
        <f t="shared" ca="1" si="792"/>
        <v>0</v>
      </c>
      <c r="JX96" s="90">
        <f t="shared" ca="1" si="792"/>
        <v>0</v>
      </c>
      <c r="JY96" s="90">
        <f t="shared" ca="1" si="792"/>
        <v>0</v>
      </c>
      <c r="JZ96" s="90">
        <f t="shared" ca="1" si="792"/>
        <v>0</v>
      </c>
      <c r="KA96" s="90">
        <f t="shared" ca="1" si="792"/>
        <v>0</v>
      </c>
      <c r="KB96" s="90">
        <f t="shared" ca="1" si="792"/>
        <v>0</v>
      </c>
      <c r="KC96" s="90">
        <f t="shared" ca="1" si="792"/>
        <v>0</v>
      </c>
      <c r="KD96" s="90">
        <f t="shared" ca="1" si="792"/>
        <v>0</v>
      </c>
      <c r="KE96" s="90">
        <f t="shared" ca="1" si="792"/>
        <v>0</v>
      </c>
      <c r="KF96" s="90">
        <f t="shared" ca="1" si="792"/>
        <v>0</v>
      </c>
      <c r="KG96" s="90">
        <f t="shared" ca="1" si="792"/>
        <v>0</v>
      </c>
      <c r="KH96" s="90">
        <f t="shared" ca="1" si="792"/>
        <v>0</v>
      </c>
      <c r="KI96" s="90">
        <f t="shared" ca="1" si="792"/>
        <v>0</v>
      </c>
      <c r="KJ96" s="90">
        <f t="shared" ca="1" si="792"/>
        <v>0</v>
      </c>
      <c r="KK96" s="90">
        <f t="shared" ca="1" si="792"/>
        <v>0</v>
      </c>
      <c r="KL96" s="90">
        <f t="shared" ca="1" si="792"/>
        <v>0</v>
      </c>
      <c r="KM96" s="90">
        <f t="shared" ca="1" si="792"/>
        <v>3387.6458707169691</v>
      </c>
      <c r="KN96" s="90">
        <f t="shared" ca="1" si="792"/>
        <v>0</v>
      </c>
      <c r="KO96" s="90">
        <f t="shared" ca="1" si="792"/>
        <v>0</v>
      </c>
      <c r="KP96" s="90">
        <f t="shared" ca="1" si="792"/>
        <v>0</v>
      </c>
      <c r="KQ96" s="90">
        <f t="shared" ca="1" si="792"/>
        <v>0</v>
      </c>
      <c r="KR96" s="90">
        <f t="shared" ca="1" si="792"/>
        <v>0</v>
      </c>
      <c r="KS96" s="90">
        <f t="shared" ca="1" si="792"/>
        <v>0</v>
      </c>
      <c r="KT96" s="90">
        <f t="shared" ca="1" si="792"/>
        <v>0</v>
      </c>
      <c r="KU96" s="90">
        <f t="shared" ca="1" si="792"/>
        <v>0</v>
      </c>
      <c r="KV96" s="90">
        <f t="shared" ca="1" si="792"/>
        <v>0</v>
      </c>
      <c r="KW96" s="90">
        <f t="shared" ca="1" si="792"/>
        <v>0</v>
      </c>
      <c r="KX96" s="90">
        <f t="shared" ca="1" si="792"/>
        <v>0</v>
      </c>
      <c r="KY96" s="90">
        <f t="shared" ca="1" si="792"/>
        <v>0</v>
      </c>
      <c r="KZ96" s="90">
        <f t="shared" ca="1" si="792"/>
        <v>0</v>
      </c>
      <c r="LA96" s="90">
        <f t="shared" ca="1" si="792"/>
        <v>0</v>
      </c>
      <c r="LB96" s="90">
        <f t="shared" ca="1" si="792"/>
        <v>1347.8898767424685</v>
      </c>
      <c r="LC96" s="90">
        <f t="shared" ca="1" si="792"/>
        <v>0</v>
      </c>
      <c r="LD96" s="90">
        <f t="shared" ca="1" si="792"/>
        <v>0</v>
      </c>
      <c r="LE96" s="90">
        <f t="shared" ca="1" si="792"/>
        <v>0</v>
      </c>
      <c r="LF96" s="90">
        <f t="shared" ca="1" si="792"/>
        <v>0</v>
      </c>
      <c r="LG96" s="90">
        <f t="shared" ca="1" si="792"/>
        <v>2509.5081065378508</v>
      </c>
      <c r="LH96" s="90">
        <f t="shared" ca="1" si="792"/>
        <v>0</v>
      </c>
      <c r="LI96" s="90">
        <f t="shared" ca="1" si="792"/>
        <v>0</v>
      </c>
      <c r="LJ96" s="90">
        <f t="shared" ca="1" si="792"/>
        <v>0</v>
      </c>
      <c r="LK96" s="90">
        <f t="shared" ca="1" si="792"/>
        <v>0</v>
      </c>
      <c r="LL96" s="90">
        <f t="shared" ca="1" si="792"/>
        <v>0</v>
      </c>
      <c r="LM96" s="92">
        <f t="shared" ca="1" si="615"/>
        <v>25905.335576297028</v>
      </c>
      <c r="LN96" s="90">
        <f t="shared" ref="LN96:LR96" ca="1" si="793">$E96*LN$14</f>
        <v>25905.335576297028</v>
      </c>
      <c r="LO96" s="90">
        <f t="shared" ca="1" si="793"/>
        <v>0</v>
      </c>
      <c r="LP96" s="90">
        <f t="shared" ca="1" si="793"/>
        <v>0</v>
      </c>
      <c r="LQ96" s="90">
        <f t="shared" ca="1" si="793"/>
        <v>0</v>
      </c>
      <c r="LR96" s="90">
        <f t="shared" ca="1" si="793"/>
        <v>0</v>
      </c>
      <c r="LS96" s="92">
        <f t="shared" ca="1" si="616"/>
        <v>4828.9431039460233</v>
      </c>
      <c r="LT96" s="90">
        <f t="shared" ref="LT96:MF96" ca="1" si="794">$E96*LT$14</f>
        <v>4828.9431039460233</v>
      </c>
      <c r="LU96" s="90">
        <f t="shared" ca="1" si="794"/>
        <v>0</v>
      </c>
      <c r="LV96" s="90">
        <f t="shared" ca="1" si="794"/>
        <v>0</v>
      </c>
      <c r="LW96" s="90">
        <f t="shared" ca="1" si="794"/>
        <v>0</v>
      </c>
      <c r="LX96" s="90">
        <f t="shared" ca="1" si="794"/>
        <v>0</v>
      </c>
      <c r="LY96" s="90">
        <f t="shared" ca="1" si="794"/>
        <v>0</v>
      </c>
      <c r="LZ96" s="90">
        <f t="shared" ca="1" si="794"/>
        <v>0</v>
      </c>
      <c r="MA96" s="90">
        <f t="shared" ca="1" si="794"/>
        <v>0</v>
      </c>
      <c r="MB96" s="90">
        <f t="shared" ca="1" si="794"/>
        <v>0</v>
      </c>
      <c r="MC96" s="90">
        <f t="shared" ca="1" si="794"/>
        <v>0</v>
      </c>
      <c r="MD96" s="90">
        <f t="shared" ca="1" si="794"/>
        <v>0</v>
      </c>
      <c r="ME96" s="90">
        <f t="shared" ca="1" si="794"/>
        <v>0</v>
      </c>
      <c r="MF96" s="90">
        <f t="shared" ca="1" si="794"/>
        <v>0</v>
      </c>
      <c r="MG96" s="92">
        <f t="shared" ca="1" si="617"/>
        <v>5148.8089933099691</v>
      </c>
      <c r="MH96" s="90">
        <f t="shared" ref="MH96:NB96" ca="1" si="795">$E96*MH$14</f>
        <v>5148.8089933099691</v>
      </c>
      <c r="MI96" s="90">
        <f t="shared" ca="1" si="795"/>
        <v>0</v>
      </c>
      <c r="MJ96" s="90">
        <f t="shared" ca="1" si="795"/>
        <v>0</v>
      </c>
      <c r="MK96" s="90">
        <f t="shared" ca="1" si="795"/>
        <v>0</v>
      </c>
      <c r="ML96" s="90">
        <f t="shared" ca="1" si="795"/>
        <v>0</v>
      </c>
      <c r="MM96" s="90">
        <f t="shared" ca="1" si="795"/>
        <v>0</v>
      </c>
      <c r="MN96" s="90">
        <f t="shared" ca="1" si="795"/>
        <v>0</v>
      </c>
      <c r="MO96" s="90">
        <f t="shared" ca="1" si="795"/>
        <v>0</v>
      </c>
      <c r="MP96" s="90">
        <f t="shared" ca="1" si="795"/>
        <v>0</v>
      </c>
      <c r="MQ96" s="90">
        <f t="shared" ca="1" si="795"/>
        <v>0</v>
      </c>
      <c r="MR96" s="90">
        <f t="shared" ca="1" si="795"/>
        <v>0</v>
      </c>
      <c r="MS96" s="90">
        <f t="shared" ca="1" si="795"/>
        <v>0</v>
      </c>
      <c r="MT96" s="90">
        <f t="shared" ca="1" si="795"/>
        <v>0</v>
      </c>
      <c r="MU96" s="90">
        <f t="shared" ca="1" si="795"/>
        <v>0</v>
      </c>
      <c r="MV96" s="90">
        <f t="shared" ca="1" si="795"/>
        <v>0</v>
      </c>
      <c r="MW96" s="90">
        <f t="shared" ca="1" si="795"/>
        <v>0</v>
      </c>
      <c r="MX96" s="90">
        <f t="shared" ca="1" si="795"/>
        <v>0</v>
      </c>
      <c r="MY96" s="90">
        <f t="shared" ca="1" si="795"/>
        <v>0</v>
      </c>
      <c r="MZ96" s="90">
        <f t="shared" ca="1" si="795"/>
        <v>0</v>
      </c>
      <c r="NA96" s="90">
        <f t="shared" ca="1" si="795"/>
        <v>0</v>
      </c>
      <c r="NB96" s="90">
        <f t="shared" ca="1" si="795"/>
        <v>0</v>
      </c>
      <c r="NC96" s="92">
        <f t="shared" ca="1" si="618"/>
        <v>0</v>
      </c>
      <c r="ND96" s="90">
        <f t="shared" ref="ND96:NI96" ca="1" si="796">$E96*ND$14</f>
        <v>0</v>
      </c>
      <c r="NE96" s="90">
        <f t="shared" ca="1" si="796"/>
        <v>0</v>
      </c>
      <c r="NF96" s="90">
        <f t="shared" ca="1" si="796"/>
        <v>0</v>
      </c>
      <c r="NG96" s="90">
        <f t="shared" ca="1" si="796"/>
        <v>0</v>
      </c>
      <c r="NH96" s="90">
        <f t="shared" ca="1" si="796"/>
        <v>0</v>
      </c>
      <c r="NI96" s="90">
        <f t="shared" ca="1" si="796"/>
        <v>0</v>
      </c>
      <c r="NJ96" s="93">
        <f t="shared" ca="1" si="511"/>
        <v>352220.1339999999</v>
      </c>
      <c r="NK96" s="94">
        <f t="shared" ca="1" si="670"/>
        <v>0</v>
      </c>
    </row>
    <row r="97" spans="1:375" x14ac:dyDescent="0.25">
      <c r="A97" s="208">
        <v>90734</v>
      </c>
      <c r="B97" s="214" t="s">
        <v>590</v>
      </c>
      <c r="C97" s="90">
        <f ca="1">IFERROR(HLOOKUP($A97,Náklady_2018!$D$1:$MN$27,24,FALSE),0)</f>
        <v>0</v>
      </c>
      <c r="D97" s="19">
        <v>30</v>
      </c>
      <c r="E97" s="19">
        <f ca="1">C97/100*D97</f>
        <v>0</v>
      </c>
      <c r="F97" s="91" t="str">
        <f>F12</f>
        <v>FTE(k)</v>
      </c>
      <c r="G97" s="92">
        <f t="shared" ca="1" si="606"/>
        <v>0</v>
      </c>
      <c r="H97" s="90">
        <f ca="1">$E97*H$12</f>
        <v>0</v>
      </c>
      <c r="I97" s="90">
        <f t="shared" ref="I97:BT97" ca="1" si="797">$E97*I$12</f>
        <v>0</v>
      </c>
      <c r="J97" s="90">
        <f t="shared" ca="1" si="797"/>
        <v>0</v>
      </c>
      <c r="K97" s="90">
        <f t="shared" ca="1" si="797"/>
        <v>0</v>
      </c>
      <c r="L97" s="90">
        <f t="shared" ca="1" si="797"/>
        <v>0</v>
      </c>
      <c r="M97" s="90">
        <f t="shared" ca="1" si="797"/>
        <v>0</v>
      </c>
      <c r="N97" s="90">
        <f t="shared" ca="1" si="797"/>
        <v>0</v>
      </c>
      <c r="O97" s="90">
        <f t="shared" ca="1" si="797"/>
        <v>0</v>
      </c>
      <c r="P97" s="90">
        <f t="shared" ca="1" si="797"/>
        <v>0</v>
      </c>
      <c r="Q97" s="90">
        <f t="shared" ca="1" si="797"/>
        <v>0</v>
      </c>
      <c r="R97" s="90">
        <f t="shared" ca="1" si="797"/>
        <v>0</v>
      </c>
      <c r="S97" s="90">
        <f t="shared" ca="1" si="797"/>
        <v>0</v>
      </c>
      <c r="T97" s="90">
        <f t="shared" ca="1" si="797"/>
        <v>0</v>
      </c>
      <c r="U97" s="90">
        <f t="shared" ca="1" si="797"/>
        <v>0</v>
      </c>
      <c r="V97" s="90">
        <f t="shared" ca="1" si="797"/>
        <v>0</v>
      </c>
      <c r="W97" s="90">
        <f t="shared" ca="1" si="797"/>
        <v>0</v>
      </c>
      <c r="X97" s="90">
        <f t="shared" ca="1" si="797"/>
        <v>0</v>
      </c>
      <c r="Y97" s="90">
        <f t="shared" ca="1" si="797"/>
        <v>0</v>
      </c>
      <c r="Z97" s="90">
        <f t="shared" ca="1" si="797"/>
        <v>0</v>
      </c>
      <c r="AA97" s="90">
        <f t="shared" ca="1" si="797"/>
        <v>0</v>
      </c>
      <c r="AB97" s="90">
        <f t="shared" ca="1" si="797"/>
        <v>0</v>
      </c>
      <c r="AC97" s="90">
        <f t="shared" ca="1" si="797"/>
        <v>0</v>
      </c>
      <c r="AD97" s="90">
        <f t="shared" ca="1" si="797"/>
        <v>0</v>
      </c>
      <c r="AE97" s="90">
        <f t="shared" ca="1" si="797"/>
        <v>0</v>
      </c>
      <c r="AF97" s="90">
        <f t="shared" ca="1" si="797"/>
        <v>0</v>
      </c>
      <c r="AG97" s="90">
        <f t="shared" ca="1" si="797"/>
        <v>0</v>
      </c>
      <c r="AH97" s="90">
        <f t="shared" ca="1" si="797"/>
        <v>0</v>
      </c>
      <c r="AI97" s="90">
        <f t="shared" ca="1" si="797"/>
        <v>0</v>
      </c>
      <c r="AJ97" s="90">
        <f t="shared" ca="1" si="797"/>
        <v>0</v>
      </c>
      <c r="AK97" s="90">
        <f t="shared" ca="1" si="797"/>
        <v>0</v>
      </c>
      <c r="AL97" s="90">
        <f t="shared" ca="1" si="797"/>
        <v>0</v>
      </c>
      <c r="AM97" s="90">
        <f t="shared" ca="1" si="797"/>
        <v>0</v>
      </c>
      <c r="AN97" s="90">
        <f t="shared" ca="1" si="797"/>
        <v>0</v>
      </c>
      <c r="AO97" s="90">
        <f t="shared" ca="1" si="797"/>
        <v>0</v>
      </c>
      <c r="AP97" s="90">
        <f t="shared" ca="1" si="797"/>
        <v>0</v>
      </c>
      <c r="AQ97" s="90">
        <f t="shared" ca="1" si="797"/>
        <v>0</v>
      </c>
      <c r="AR97" s="90">
        <f t="shared" ca="1" si="797"/>
        <v>0</v>
      </c>
      <c r="AS97" s="90">
        <f t="shared" ca="1" si="797"/>
        <v>0</v>
      </c>
      <c r="AT97" s="90">
        <f t="shared" ca="1" si="797"/>
        <v>0</v>
      </c>
      <c r="AU97" s="90">
        <f t="shared" ca="1" si="797"/>
        <v>0</v>
      </c>
      <c r="AV97" s="90">
        <f t="shared" ca="1" si="797"/>
        <v>0</v>
      </c>
      <c r="AW97" s="90">
        <f t="shared" ca="1" si="797"/>
        <v>0</v>
      </c>
      <c r="AX97" s="90">
        <f t="shared" ca="1" si="797"/>
        <v>0</v>
      </c>
      <c r="AY97" s="90">
        <f t="shared" ca="1" si="797"/>
        <v>0</v>
      </c>
      <c r="AZ97" s="90">
        <f t="shared" ca="1" si="797"/>
        <v>0</v>
      </c>
      <c r="BA97" s="90">
        <f t="shared" ca="1" si="797"/>
        <v>0</v>
      </c>
      <c r="BB97" s="90">
        <f t="shared" ca="1" si="797"/>
        <v>0</v>
      </c>
      <c r="BC97" s="90">
        <f t="shared" ca="1" si="797"/>
        <v>0</v>
      </c>
      <c r="BD97" s="92">
        <f t="shared" ca="1" si="607"/>
        <v>0</v>
      </c>
      <c r="BE97" s="90">
        <f t="shared" ca="1" si="797"/>
        <v>0</v>
      </c>
      <c r="BF97" s="90">
        <f t="shared" ca="1" si="797"/>
        <v>0</v>
      </c>
      <c r="BG97" s="90">
        <f t="shared" ca="1" si="797"/>
        <v>0</v>
      </c>
      <c r="BH97" s="90">
        <f t="shared" ca="1" si="797"/>
        <v>0</v>
      </c>
      <c r="BI97" s="90">
        <f t="shared" ca="1" si="797"/>
        <v>0</v>
      </c>
      <c r="BJ97" s="90">
        <f t="shared" ca="1" si="797"/>
        <v>0</v>
      </c>
      <c r="BK97" s="90">
        <f t="shared" ca="1" si="797"/>
        <v>0</v>
      </c>
      <c r="BL97" s="90">
        <f t="shared" ca="1" si="797"/>
        <v>0</v>
      </c>
      <c r="BM97" s="90">
        <f t="shared" ca="1" si="797"/>
        <v>0</v>
      </c>
      <c r="BN97" s="90">
        <f t="shared" ca="1" si="797"/>
        <v>0</v>
      </c>
      <c r="BO97" s="90">
        <f t="shared" ca="1" si="797"/>
        <v>0</v>
      </c>
      <c r="BP97" s="90">
        <f t="shared" ca="1" si="797"/>
        <v>0</v>
      </c>
      <c r="BQ97" s="90">
        <f t="shared" ca="1" si="797"/>
        <v>0</v>
      </c>
      <c r="BR97" s="90">
        <f t="shared" ca="1" si="797"/>
        <v>0</v>
      </c>
      <c r="BS97" s="90">
        <f t="shared" ca="1" si="797"/>
        <v>0</v>
      </c>
      <c r="BT97" s="90">
        <f t="shared" ca="1" si="797"/>
        <v>0</v>
      </c>
      <c r="BU97" s="90">
        <f t="shared" ref="BU97:CF97" ca="1" si="798">$E97*BU$12</f>
        <v>0</v>
      </c>
      <c r="BV97" s="90">
        <f t="shared" ca="1" si="798"/>
        <v>0</v>
      </c>
      <c r="BW97" s="90">
        <f t="shared" ca="1" si="798"/>
        <v>0</v>
      </c>
      <c r="BX97" s="90">
        <f t="shared" ca="1" si="798"/>
        <v>0</v>
      </c>
      <c r="BY97" s="90">
        <f t="shared" ca="1" si="798"/>
        <v>0</v>
      </c>
      <c r="BZ97" s="90">
        <f t="shared" ca="1" si="798"/>
        <v>0</v>
      </c>
      <c r="CA97" s="90">
        <f t="shared" ca="1" si="798"/>
        <v>0</v>
      </c>
      <c r="CB97" s="90">
        <f t="shared" ca="1" si="798"/>
        <v>0</v>
      </c>
      <c r="CC97" s="90">
        <f t="shared" ca="1" si="798"/>
        <v>0</v>
      </c>
      <c r="CD97" s="90">
        <f t="shared" ca="1" si="798"/>
        <v>0</v>
      </c>
      <c r="CE97" s="90">
        <f t="shared" ca="1" si="798"/>
        <v>0</v>
      </c>
      <c r="CF97" s="90">
        <f t="shared" ca="1" si="798"/>
        <v>0</v>
      </c>
      <c r="CG97" s="92">
        <f t="shared" ca="1" si="490"/>
        <v>0</v>
      </c>
      <c r="CH97" s="90">
        <f t="shared" ref="CH97:CX97" ca="1" si="799">$E97*CH$12</f>
        <v>0</v>
      </c>
      <c r="CI97" s="90">
        <f t="shared" ca="1" si="799"/>
        <v>0</v>
      </c>
      <c r="CJ97" s="90">
        <f t="shared" ca="1" si="799"/>
        <v>0</v>
      </c>
      <c r="CK97" s="90">
        <f t="shared" ca="1" si="799"/>
        <v>0</v>
      </c>
      <c r="CL97" s="90">
        <f t="shared" ca="1" si="799"/>
        <v>0</v>
      </c>
      <c r="CM97" s="90">
        <f t="shared" ca="1" si="799"/>
        <v>0</v>
      </c>
      <c r="CN97" s="90">
        <f t="shared" ca="1" si="799"/>
        <v>0</v>
      </c>
      <c r="CO97" s="90">
        <f t="shared" ca="1" si="799"/>
        <v>0</v>
      </c>
      <c r="CP97" s="90">
        <f t="shared" ca="1" si="799"/>
        <v>0</v>
      </c>
      <c r="CQ97" s="90">
        <f t="shared" ca="1" si="799"/>
        <v>0</v>
      </c>
      <c r="CR97" s="90">
        <f t="shared" ca="1" si="799"/>
        <v>0</v>
      </c>
      <c r="CS97" s="90">
        <f t="shared" ca="1" si="799"/>
        <v>0</v>
      </c>
      <c r="CT97" s="90">
        <f t="shared" ca="1" si="799"/>
        <v>0</v>
      </c>
      <c r="CU97" s="90">
        <f t="shared" ca="1" si="799"/>
        <v>0</v>
      </c>
      <c r="CV97" s="90">
        <f t="shared" ca="1" si="799"/>
        <v>0</v>
      </c>
      <c r="CW97" s="90">
        <f t="shared" ca="1" si="799"/>
        <v>0</v>
      </c>
      <c r="CX97" s="90">
        <f t="shared" ca="1" si="799"/>
        <v>0</v>
      </c>
      <c r="CY97" s="92">
        <f t="shared" ca="1" si="492"/>
        <v>0</v>
      </c>
      <c r="CZ97" s="90">
        <f t="shared" ref="CZ97:DU97" ca="1" si="800">$E97*CZ$12</f>
        <v>0</v>
      </c>
      <c r="DA97" s="90">
        <f t="shared" ca="1" si="800"/>
        <v>0</v>
      </c>
      <c r="DB97" s="90">
        <f t="shared" ca="1" si="800"/>
        <v>0</v>
      </c>
      <c r="DC97" s="90">
        <f t="shared" ca="1" si="800"/>
        <v>0</v>
      </c>
      <c r="DD97" s="90">
        <f t="shared" ca="1" si="800"/>
        <v>0</v>
      </c>
      <c r="DE97" s="90">
        <f t="shared" ca="1" si="800"/>
        <v>0</v>
      </c>
      <c r="DF97" s="90">
        <f t="shared" ca="1" si="800"/>
        <v>0</v>
      </c>
      <c r="DG97" s="90">
        <f t="shared" ca="1" si="800"/>
        <v>0</v>
      </c>
      <c r="DH97" s="90">
        <f t="shared" ca="1" si="800"/>
        <v>0</v>
      </c>
      <c r="DI97" s="90">
        <f t="shared" ca="1" si="800"/>
        <v>0</v>
      </c>
      <c r="DJ97" s="90">
        <f t="shared" ca="1" si="800"/>
        <v>0</v>
      </c>
      <c r="DK97" s="90">
        <f t="shared" ca="1" si="800"/>
        <v>0</v>
      </c>
      <c r="DL97" s="90">
        <f t="shared" ca="1" si="800"/>
        <v>0</v>
      </c>
      <c r="DM97" s="90">
        <f t="shared" ca="1" si="800"/>
        <v>0</v>
      </c>
      <c r="DN97" s="90">
        <f t="shared" ca="1" si="800"/>
        <v>0</v>
      </c>
      <c r="DO97" s="90">
        <f t="shared" ca="1" si="800"/>
        <v>0</v>
      </c>
      <c r="DP97" s="90">
        <f t="shared" ca="1" si="800"/>
        <v>0</v>
      </c>
      <c r="DQ97" s="90">
        <f t="shared" ca="1" si="800"/>
        <v>0</v>
      </c>
      <c r="DR97" s="90">
        <f t="shared" ca="1" si="800"/>
        <v>0</v>
      </c>
      <c r="DS97" s="90">
        <f t="shared" ca="1" si="800"/>
        <v>0</v>
      </c>
      <c r="DT97" s="90">
        <f t="shared" ca="1" si="800"/>
        <v>0</v>
      </c>
      <c r="DU97" s="90">
        <f t="shared" ca="1" si="800"/>
        <v>0</v>
      </c>
      <c r="DV97" s="92">
        <f t="shared" ca="1" si="608"/>
        <v>0</v>
      </c>
      <c r="DW97" s="90">
        <f t="shared" ref="DW97:EA97" ca="1" si="801">$E97*DW$12</f>
        <v>0</v>
      </c>
      <c r="DX97" s="90">
        <f t="shared" ca="1" si="801"/>
        <v>0</v>
      </c>
      <c r="DY97" s="90">
        <f t="shared" ca="1" si="801"/>
        <v>0</v>
      </c>
      <c r="DZ97" s="90">
        <f t="shared" ca="1" si="801"/>
        <v>0</v>
      </c>
      <c r="EA97" s="90">
        <f t="shared" ca="1" si="801"/>
        <v>0</v>
      </c>
      <c r="EB97" s="92">
        <f t="shared" ca="1" si="609"/>
        <v>0</v>
      </c>
      <c r="EC97" s="90">
        <f t="shared" ref="EC97:FD97" ca="1" si="802">$E97*EC$12</f>
        <v>0</v>
      </c>
      <c r="ED97" s="90">
        <f t="shared" ca="1" si="802"/>
        <v>0</v>
      </c>
      <c r="EE97" s="90">
        <f t="shared" ca="1" si="802"/>
        <v>0</v>
      </c>
      <c r="EF97" s="90">
        <f t="shared" ca="1" si="802"/>
        <v>0</v>
      </c>
      <c r="EG97" s="90">
        <f t="shared" ca="1" si="802"/>
        <v>0</v>
      </c>
      <c r="EH97" s="90">
        <f t="shared" ca="1" si="802"/>
        <v>0</v>
      </c>
      <c r="EI97" s="90">
        <f t="shared" ca="1" si="802"/>
        <v>0</v>
      </c>
      <c r="EJ97" s="90">
        <f t="shared" ca="1" si="802"/>
        <v>0</v>
      </c>
      <c r="EK97" s="90">
        <f t="shared" ca="1" si="802"/>
        <v>0</v>
      </c>
      <c r="EL97" s="90">
        <f t="shared" ca="1" si="802"/>
        <v>0</v>
      </c>
      <c r="EM97" s="90">
        <f t="shared" ca="1" si="802"/>
        <v>0</v>
      </c>
      <c r="EN97" s="90">
        <f t="shared" ca="1" si="802"/>
        <v>0</v>
      </c>
      <c r="EO97" s="90">
        <f t="shared" ca="1" si="802"/>
        <v>0</v>
      </c>
      <c r="EP97" s="90">
        <f t="shared" ca="1" si="802"/>
        <v>0</v>
      </c>
      <c r="EQ97" s="90">
        <f t="shared" ca="1" si="802"/>
        <v>0</v>
      </c>
      <c r="ER97" s="90">
        <f t="shared" ca="1" si="802"/>
        <v>0</v>
      </c>
      <c r="ES97" s="90">
        <f t="shared" ca="1" si="802"/>
        <v>0</v>
      </c>
      <c r="ET97" s="90">
        <f t="shared" ca="1" si="802"/>
        <v>0</v>
      </c>
      <c r="EU97" s="90">
        <f t="shared" ca="1" si="802"/>
        <v>0</v>
      </c>
      <c r="EV97" s="90">
        <f t="shared" ca="1" si="802"/>
        <v>0</v>
      </c>
      <c r="EW97" s="90">
        <f t="shared" ca="1" si="802"/>
        <v>0</v>
      </c>
      <c r="EX97" s="90">
        <f t="shared" ca="1" si="802"/>
        <v>0</v>
      </c>
      <c r="EY97" s="90">
        <f t="shared" ca="1" si="802"/>
        <v>0</v>
      </c>
      <c r="EZ97" s="90">
        <f t="shared" ca="1" si="802"/>
        <v>0</v>
      </c>
      <c r="FA97" s="90">
        <f t="shared" ca="1" si="802"/>
        <v>0</v>
      </c>
      <c r="FB97" s="90">
        <f t="shared" ca="1" si="802"/>
        <v>0</v>
      </c>
      <c r="FC97" s="90">
        <f t="shared" ca="1" si="802"/>
        <v>0</v>
      </c>
      <c r="FD97" s="90">
        <f t="shared" ca="1" si="802"/>
        <v>0</v>
      </c>
      <c r="FE97" s="92">
        <f t="shared" ca="1" si="610"/>
        <v>0</v>
      </c>
      <c r="FF97" s="90">
        <f t="shared" ref="FF97:FV97" ca="1" si="803">$E97*FF$12</f>
        <v>0</v>
      </c>
      <c r="FG97" s="90">
        <f t="shared" ca="1" si="803"/>
        <v>0</v>
      </c>
      <c r="FH97" s="90">
        <f t="shared" ca="1" si="803"/>
        <v>0</v>
      </c>
      <c r="FI97" s="90">
        <f t="shared" ca="1" si="803"/>
        <v>0</v>
      </c>
      <c r="FJ97" s="90">
        <f t="shared" ca="1" si="803"/>
        <v>0</v>
      </c>
      <c r="FK97" s="90">
        <f t="shared" ca="1" si="803"/>
        <v>0</v>
      </c>
      <c r="FL97" s="90">
        <f t="shared" ca="1" si="803"/>
        <v>0</v>
      </c>
      <c r="FM97" s="90">
        <f t="shared" ca="1" si="803"/>
        <v>0</v>
      </c>
      <c r="FN97" s="90">
        <f t="shared" ca="1" si="803"/>
        <v>0</v>
      </c>
      <c r="FO97" s="90">
        <f t="shared" ca="1" si="803"/>
        <v>0</v>
      </c>
      <c r="FP97" s="90">
        <f t="shared" ca="1" si="803"/>
        <v>0</v>
      </c>
      <c r="FQ97" s="90">
        <f t="shared" ca="1" si="803"/>
        <v>0</v>
      </c>
      <c r="FR97" s="90">
        <f t="shared" ca="1" si="803"/>
        <v>0</v>
      </c>
      <c r="FS97" s="90">
        <f t="shared" ca="1" si="803"/>
        <v>0</v>
      </c>
      <c r="FT97" s="90">
        <f t="shared" ca="1" si="803"/>
        <v>0</v>
      </c>
      <c r="FU97" s="90">
        <f t="shared" ca="1" si="803"/>
        <v>0</v>
      </c>
      <c r="FV97" s="90">
        <f t="shared" ca="1" si="803"/>
        <v>0</v>
      </c>
      <c r="FW97" s="92">
        <f t="shared" ca="1" si="611"/>
        <v>0</v>
      </c>
      <c r="FX97" s="90">
        <f t="shared" ref="FX97:GR97" ca="1" si="804">$E97*FX$12</f>
        <v>0</v>
      </c>
      <c r="FY97" s="90">
        <f t="shared" ca="1" si="804"/>
        <v>0</v>
      </c>
      <c r="FZ97" s="90">
        <f t="shared" ca="1" si="804"/>
        <v>0</v>
      </c>
      <c r="GA97" s="90">
        <f t="shared" ca="1" si="804"/>
        <v>0</v>
      </c>
      <c r="GB97" s="90">
        <f t="shared" ca="1" si="804"/>
        <v>0</v>
      </c>
      <c r="GC97" s="90">
        <f t="shared" ca="1" si="804"/>
        <v>0</v>
      </c>
      <c r="GD97" s="90">
        <f t="shared" ca="1" si="804"/>
        <v>0</v>
      </c>
      <c r="GE97" s="90">
        <f t="shared" ca="1" si="804"/>
        <v>0</v>
      </c>
      <c r="GF97" s="90">
        <f t="shared" ca="1" si="804"/>
        <v>0</v>
      </c>
      <c r="GG97" s="90">
        <f t="shared" ca="1" si="804"/>
        <v>0</v>
      </c>
      <c r="GH97" s="90">
        <f t="shared" ca="1" si="804"/>
        <v>0</v>
      </c>
      <c r="GI97" s="90">
        <f t="shared" ca="1" si="804"/>
        <v>0</v>
      </c>
      <c r="GJ97" s="90">
        <f t="shared" ca="1" si="804"/>
        <v>0</v>
      </c>
      <c r="GK97" s="90">
        <f t="shared" ca="1" si="804"/>
        <v>0</v>
      </c>
      <c r="GL97" s="90">
        <f t="shared" ca="1" si="804"/>
        <v>0</v>
      </c>
      <c r="GM97" s="90">
        <f t="shared" ca="1" si="804"/>
        <v>0</v>
      </c>
      <c r="GN97" s="90">
        <f t="shared" ca="1" si="804"/>
        <v>0</v>
      </c>
      <c r="GO97" s="90">
        <f t="shared" ca="1" si="804"/>
        <v>0</v>
      </c>
      <c r="GP97" s="90">
        <f t="shared" ca="1" si="804"/>
        <v>0</v>
      </c>
      <c r="GQ97" s="90">
        <f t="shared" ca="1" si="804"/>
        <v>0</v>
      </c>
      <c r="GR97" s="90">
        <f t="shared" ca="1" si="804"/>
        <v>0</v>
      </c>
      <c r="GS97" s="92">
        <f t="shared" ca="1" si="612"/>
        <v>0</v>
      </c>
      <c r="GT97" s="90">
        <f t="shared" ref="GT97:HD97" ca="1" si="805">$E97*GT$12</f>
        <v>0</v>
      </c>
      <c r="GU97" s="90">
        <f t="shared" ca="1" si="805"/>
        <v>0</v>
      </c>
      <c r="GV97" s="90">
        <f t="shared" ca="1" si="805"/>
        <v>0</v>
      </c>
      <c r="GW97" s="90">
        <f t="shared" ca="1" si="805"/>
        <v>0</v>
      </c>
      <c r="GX97" s="90">
        <f t="shared" ca="1" si="805"/>
        <v>0</v>
      </c>
      <c r="GY97" s="90">
        <f t="shared" ca="1" si="805"/>
        <v>0</v>
      </c>
      <c r="GZ97" s="90">
        <f t="shared" ca="1" si="805"/>
        <v>0</v>
      </c>
      <c r="HA97" s="90">
        <f t="shared" ca="1" si="805"/>
        <v>0</v>
      </c>
      <c r="HB97" s="90">
        <f t="shared" ca="1" si="805"/>
        <v>0</v>
      </c>
      <c r="HC97" s="90">
        <f t="shared" ca="1" si="805"/>
        <v>0</v>
      </c>
      <c r="HD97" s="90">
        <f t="shared" ca="1" si="805"/>
        <v>0</v>
      </c>
      <c r="HE97" s="92">
        <f t="shared" ca="1" si="613"/>
        <v>0</v>
      </c>
      <c r="HF97" s="90">
        <f t="shared" ref="HF97:HU97" ca="1" si="806">$E97*HF$12</f>
        <v>0</v>
      </c>
      <c r="HG97" s="90">
        <f t="shared" ca="1" si="806"/>
        <v>0</v>
      </c>
      <c r="HH97" s="90">
        <f t="shared" ca="1" si="806"/>
        <v>0</v>
      </c>
      <c r="HI97" s="90">
        <f t="shared" ca="1" si="806"/>
        <v>0</v>
      </c>
      <c r="HJ97" s="90">
        <f t="shared" ca="1" si="806"/>
        <v>0</v>
      </c>
      <c r="HK97" s="90">
        <f t="shared" ca="1" si="806"/>
        <v>0</v>
      </c>
      <c r="HL97" s="90">
        <f t="shared" ca="1" si="806"/>
        <v>0</v>
      </c>
      <c r="HM97" s="90">
        <f t="shared" ca="1" si="806"/>
        <v>0</v>
      </c>
      <c r="HN97" s="90">
        <f t="shared" ca="1" si="806"/>
        <v>0</v>
      </c>
      <c r="HO97" s="90">
        <f t="shared" ca="1" si="806"/>
        <v>0</v>
      </c>
      <c r="HP97" s="90">
        <f t="shared" ca="1" si="806"/>
        <v>0</v>
      </c>
      <c r="HQ97" s="90">
        <f t="shared" ca="1" si="806"/>
        <v>0</v>
      </c>
      <c r="HR97" s="90">
        <f t="shared" ca="1" si="806"/>
        <v>0</v>
      </c>
      <c r="HS97" s="90">
        <f t="shared" ca="1" si="806"/>
        <v>0</v>
      </c>
      <c r="HT97" s="90">
        <f t="shared" ca="1" si="806"/>
        <v>0</v>
      </c>
      <c r="HU97" s="90">
        <f t="shared" ca="1" si="806"/>
        <v>0</v>
      </c>
      <c r="HV97" s="92">
        <f t="shared" ca="1" si="614"/>
        <v>0</v>
      </c>
      <c r="HW97" s="90">
        <f t="shared" ref="HW97:IE97" ca="1" si="807">$E97*HW$12</f>
        <v>0</v>
      </c>
      <c r="HX97" s="90">
        <f t="shared" ca="1" si="807"/>
        <v>0</v>
      </c>
      <c r="HY97" s="90">
        <f t="shared" ca="1" si="807"/>
        <v>0</v>
      </c>
      <c r="HZ97" s="90">
        <f t="shared" ca="1" si="807"/>
        <v>0</v>
      </c>
      <c r="IA97" s="90">
        <f t="shared" ca="1" si="807"/>
        <v>0</v>
      </c>
      <c r="IB97" s="90">
        <f t="shared" ca="1" si="807"/>
        <v>0</v>
      </c>
      <c r="IC97" s="90">
        <f t="shared" ca="1" si="807"/>
        <v>0</v>
      </c>
      <c r="ID97" s="90">
        <f t="shared" ca="1" si="807"/>
        <v>0</v>
      </c>
      <c r="IE97" s="90">
        <f t="shared" ca="1" si="807"/>
        <v>0</v>
      </c>
      <c r="IF97" s="92">
        <f t="shared" ca="1" si="501"/>
        <v>0</v>
      </c>
      <c r="IG97" s="90">
        <f t="shared" ref="IG97:IX97" ca="1" si="808">$E97*IG$12</f>
        <v>0</v>
      </c>
      <c r="IH97" s="90">
        <f t="shared" ca="1" si="808"/>
        <v>0</v>
      </c>
      <c r="II97" s="90">
        <f t="shared" ca="1" si="808"/>
        <v>0</v>
      </c>
      <c r="IJ97" s="90">
        <f t="shared" ca="1" si="808"/>
        <v>0</v>
      </c>
      <c r="IK97" s="90">
        <f t="shared" ca="1" si="808"/>
        <v>0</v>
      </c>
      <c r="IL97" s="90">
        <f t="shared" ca="1" si="808"/>
        <v>0</v>
      </c>
      <c r="IM97" s="90">
        <f t="shared" ca="1" si="808"/>
        <v>0</v>
      </c>
      <c r="IN97" s="90">
        <f t="shared" ca="1" si="808"/>
        <v>0</v>
      </c>
      <c r="IO97" s="90">
        <f t="shared" ca="1" si="808"/>
        <v>0</v>
      </c>
      <c r="IP97" s="90">
        <f t="shared" ca="1" si="808"/>
        <v>0</v>
      </c>
      <c r="IQ97" s="90">
        <f t="shared" ca="1" si="808"/>
        <v>0</v>
      </c>
      <c r="IR97" s="90">
        <f t="shared" ca="1" si="808"/>
        <v>0</v>
      </c>
      <c r="IS97" s="90">
        <f t="shared" ca="1" si="808"/>
        <v>0</v>
      </c>
      <c r="IT97" s="90">
        <f t="shared" ca="1" si="808"/>
        <v>0</v>
      </c>
      <c r="IU97" s="90">
        <f t="shared" ca="1" si="808"/>
        <v>0</v>
      </c>
      <c r="IV97" s="90">
        <f t="shared" ca="1" si="808"/>
        <v>0</v>
      </c>
      <c r="IW97" s="90">
        <f t="shared" ca="1" si="808"/>
        <v>0</v>
      </c>
      <c r="IX97" s="90">
        <f t="shared" ca="1" si="808"/>
        <v>0</v>
      </c>
      <c r="IY97" s="92">
        <f t="shared" ca="1" si="503"/>
        <v>0</v>
      </c>
      <c r="IZ97" s="90">
        <f t="shared" ref="IZ97:JS97" ca="1" si="809">$E97*IZ$12</f>
        <v>0</v>
      </c>
      <c r="JA97" s="90">
        <f t="shared" ca="1" si="809"/>
        <v>0</v>
      </c>
      <c r="JB97" s="90">
        <f t="shared" ca="1" si="809"/>
        <v>0</v>
      </c>
      <c r="JC97" s="90">
        <f t="shared" ca="1" si="809"/>
        <v>0</v>
      </c>
      <c r="JD97" s="90">
        <f t="shared" ca="1" si="809"/>
        <v>0</v>
      </c>
      <c r="JE97" s="90">
        <f t="shared" ca="1" si="809"/>
        <v>0</v>
      </c>
      <c r="JF97" s="90">
        <f t="shared" ca="1" si="809"/>
        <v>0</v>
      </c>
      <c r="JG97" s="90">
        <f t="shared" ca="1" si="809"/>
        <v>0</v>
      </c>
      <c r="JH97" s="90">
        <f t="shared" ca="1" si="809"/>
        <v>0</v>
      </c>
      <c r="JI97" s="90">
        <f t="shared" ca="1" si="809"/>
        <v>0</v>
      </c>
      <c r="JJ97" s="90">
        <f t="shared" ca="1" si="809"/>
        <v>0</v>
      </c>
      <c r="JK97" s="90">
        <f t="shared" ca="1" si="809"/>
        <v>0</v>
      </c>
      <c r="JL97" s="90">
        <f t="shared" ca="1" si="809"/>
        <v>0</v>
      </c>
      <c r="JM97" s="90">
        <f t="shared" ca="1" si="809"/>
        <v>0</v>
      </c>
      <c r="JN97" s="90">
        <f t="shared" ca="1" si="809"/>
        <v>0</v>
      </c>
      <c r="JO97" s="90">
        <f t="shared" ca="1" si="809"/>
        <v>0</v>
      </c>
      <c r="JP97" s="90">
        <f t="shared" ca="1" si="809"/>
        <v>0</v>
      </c>
      <c r="JQ97" s="90">
        <f t="shared" ca="1" si="809"/>
        <v>0</v>
      </c>
      <c r="JR97" s="90">
        <f t="shared" ca="1" si="809"/>
        <v>0</v>
      </c>
      <c r="JS97" s="90">
        <f t="shared" ca="1" si="809"/>
        <v>0</v>
      </c>
      <c r="JT97" s="92">
        <f t="shared" ca="1" si="505"/>
        <v>0</v>
      </c>
      <c r="JU97" s="90">
        <f t="shared" ref="JU97:LL97" ca="1" si="810">$E97*JU$12</f>
        <v>0</v>
      </c>
      <c r="JV97" s="90">
        <f t="shared" ca="1" si="810"/>
        <v>0</v>
      </c>
      <c r="JW97" s="90">
        <f t="shared" ca="1" si="810"/>
        <v>0</v>
      </c>
      <c r="JX97" s="90">
        <f t="shared" ca="1" si="810"/>
        <v>0</v>
      </c>
      <c r="JY97" s="90">
        <f t="shared" ca="1" si="810"/>
        <v>0</v>
      </c>
      <c r="JZ97" s="90">
        <f t="shared" ca="1" si="810"/>
        <v>0</v>
      </c>
      <c r="KA97" s="90">
        <f t="shared" ca="1" si="810"/>
        <v>0</v>
      </c>
      <c r="KB97" s="90">
        <f t="shared" ca="1" si="810"/>
        <v>0</v>
      </c>
      <c r="KC97" s="90">
        <f t="shared" ca="1" si="810"/>
        <v>0</v>
      </c>
      <c r="KD97" s="90">
        <f t="shared" ca="1" si="810"/>
        <v>0</v>
      </c>
      <c r="KE97" s="90">
        <f t="shared" ca="1" si="810"/>
        <v>0</v>
      </c>
      <c r="KF97" s="90">
        <f t="shared" ca="1" si="810"/>
        <v>0</v>
      </c>
      <c r="KG97" s="90">
        <f t="shared" ca="1" si="810"/>
        <v>0</v>
      </c>
      <c r="KH97" s="90">
        <f t="shared" ca="1" si="810"/>
        <v>0</v>
      </c>
      <c r="KI97" s="90">
        <f t="shared" ca="1" si="810"/>
        <v>0</v>
      </c>
      <c r="KJ97" s="90">
        <f t="shared" ca="1" si="810"/>
        <v>0</v>
      </c>
      <c r="KK97" s="90">
        <f t="shared" ca="1" si="810"/>
        <v>0</v>
      </c>
      <c r="KL97" s="90">
        <f t="shared" ca="1" si="810"/>
        <v>0</v>
      </c>
      <c r="KM97" s="90">
        <f t="shared" ca="1" si="810"/>
        <v>0</v>
      </c>
      <c r="KN97" s="90">
        <f t="shared" ca="1" si="810"/>
        <v>0</v>
      </c>
      <c r="KO97" s="90">
        <f t="shared" ca="1" si="810"/>
        <v>0</v>
      </c>
      <c r="KP97" s="90">
        <f t="shared" ca="1" si="810"/>
        <v>0</v>
      </c>
      <c r="KQ97" s="90">
        <f t="shared" ca="1" si="810"/>
        <v>0</v>
      </c>
      <c r="KR97" s="90">
        <f t="shared" ca="1" si="810"/>
        <v>0</v>
      </c>
      <c r="KS97" s="90">
        <f t="shared" ca="1" si="810"/>
        <v>0</v>
      </c>
      <c r="KT97" s="90">
        <f t="shared" ca="1" si="810"/>
        <v>0</v>
      </c>
      <c r="KU97" s="90">
        <f t="shared" ca="1" si="810"/>
        <v>0</v>
      </c>
      <c r="KV97" s="90">
        <f t="shared" ca="1" si="810"/>
        <v>0</v>
      </c>
      <c r="KW97" s="90">
        <f t="shared" ca="1" si="810"/>
        <v>0</v>
      </c>
      <c r="KX97" s="90">
        <f t="shared" ca="1" si="810"/>
        <v>0</v>
      </c>
      <c r="KY97" s="90">
        <f t="shared" ca="1" si="810"/>
        <v>0</v>
      </c>
      <c r="KZ97" s="90">
        <f t="shared" ca="1" si="810"/>
        <v>0</v>
      </c>
      <c r="LA97" s="90">
        <f t="shared" ca="1" si="810"/>
        <v>0</v>
      </c>
      <c r="LB97" s="90">
        <f t="shared" ca="1" si="810"/>
        <v>0</v>
      </c>
      <c r="LC97" s="90">
        <f t="shared" ca="1" si="810"/>
        <v>0</v>
      </c>
      <c r="LD97" s="90">
        <f t="shared" ca="1" si="810"/>
        <v>0</v>
      </c>
      <c r="LE97" s="90">
        <f t="shared" ca="1" si="810"/>
        <v>0</v>
      </c>
      <c r="LF97" s="90">
        <f t="shared" ca="1" si="810"/>
        <v>0</v>
      </c>
      <c r="LG97" s="90">
        <f t="shared" ca="1" si="810"/>
        <v>0</v>
      </c>
      <c r="LH97" s="90">
        <f t="shared" ca="1" si="810"/>
        <v>0</v>
      </c>
      <c r="LI97" s="90">
        <f t="shared" ca="1" si="810"/>
        <v>0</v>
      </c>
      <c r="LJ97" s="90">
        <f t="shared" ca="1" si="810"/>
        <v>0</v>
      </c>
      <c r="LK97" s="90">
        <f t="shared" ca="1" si="810"/>
        <v>0</v>
      </c>
      <c r="LL97" s="90">
        <f t="shared" ca="1" si="810"/>
        <v>0</v>
      </c>
      <c r="LM97" s="92">
        <f t="shared" ca="1" si="615"/>
        <v>0</v>
      </c>
      <c r="LN97" s="90">
        <f t="shared" ref="LN97:LR97" ca="1" si="811">$E97*LN$12</f>
        <v>0</v>
      </c>
      <c r="LO97" s="90">
        <f t="shared" ca="1" si="811"/>
        <v>0</v>
      </c>
      <c r="LP97" s="90">
        <f t="shared" ca="1" si="811"/>
        <v>0</v>
      </c>
      <c r="LQ97" s="90">
        <f t="shared" ca="1" si="811"/>
        <v>0</v>
      </c>
      <c r="LR97" s="90">
        <f t="shared" ca="1" si="811"/>
        <v>0</v>
      </c>
      <c r="LS97" s="92">
        <f t="shared" ca="1" si="616"/>
        <v>0</v>
      </c>
      <c r="LT97" s="90">
        <f t="shared" ref="LT97:MF97" ca="1" si="812">$E97*LT$12</f>
        <v>0</v>
      </c>
      <c r="LU97" s="90">
        <f t="shared" ca="1" si="812"/>
        <v>0</v>
      </c>
      <c r="LV97" s="90">
        <f t="shared" ca="1" si="812"/>
        <v>0</v>
      </c>
      <c r="LW97" s="90">
        <f t="shared" ca="1" si="812"/>
        <v>0</v>
      </c>
      <c r="LX97" s="90">
        <f t="shared" ca="1" si="812"/>
        <v>0</v>
      </c>
      <c r="LY97" s="90">
        <f t="shared" ca="1" si="812"/>
        <v>0</v>
      </c>
      <c r="LZ97" s="90">
        <f t="shared" ca="1" si="812"/>
        <v>0</v>
      </c>
      <c r="MA97" s="90">
        <f t="shared" ca="1" si="812"/>
        <v>0</v>
      </c>
      <c r="MB97" s="90">
        <f t="shared" ca="1" si="812"/>
        <v>0</v>
      </c>
      <c r="MC97" s="90">
        <f t="shared" ca="1" si="812"/>
        <v>0</v>
      </c>
      <c r="MD97" s="90">
        <f t="shared" ca="1" si="812"/>
        <v>0</v>
      </c>
      <c r="ME97" s="90">
        <f t="shared" ca="1" si="812"/>
        <v>0</v>
      </c>
      <c r="MF97" s="90">
        <f t="shared" ca="1" si="812"/>
        <v>0</v>
      </c>
      <c r="MG97" s="92">
        <f t="shared" ca="1" si="617"/>
        <v>0</v>
      </c>
      <c r="MH97" s="90">
        <f t="shared" ref="MH97:NB97" ca="1" si="813">$E97*MH$12</f>
        <v>0</v>
      </c>
      <c r="MI97" s="90">
        <f t="shared" ca="1" si="813"/>
        <v>0</v>
      </c>
      <c r="MJ97" s="90">
        <f t="shared" ca="1" si="813"/>
        <v>0</v>
      </c>
      <c r="MK97" s="90">
        <f t="shared" ca="1" si="813"/>
        <v>0</v>
      </c>
      <c r="ML97" s="90">
        <f t="shared" ca="1" si="813"/>
        <v>0</v>
      </c>
      <c r="MM97" s="90">
        <f t="shared" ca="1" si="813"/>
        <v>0</v>
      </c>
      <c r="MN97" s="90">
        <f t="shared" ca="1" si="813"/>
        <v>0</v>
      </c>
      <c r="MO97" s="90">
        <f t="shared" ca="1" si="813"/>
        <v>0</v>
      </c>
      <c r="MP97" s="90">
        <f t="shared" ca="1" si="813"/>
        <v>0</v>
      </c>
      <c r="MQ97" s="90">
        <f t="shared" ca="1" si="813"/>
        <v>0</v>
      </c>
      <c r="MR97" s="90">
        <f t="shared" ca="1" si="813"/>
        <v>0</v>
      </c>
      <c r="MS97" s="90">
        <f t="shared" ca="1" si="813"/>
        <v>0</v>
      </c>
      <c r="MT97" s="90">
        <f t="shared" ca="1" si="813"/>
        <v>0</v>
      </c>
      <c r="MU97" s="90">
        <f t="shared" ca="1" si="813"/>
        <v>0</v>
      </c>
      <c r="MV97" s="90">
        <f t="shared" ca="1" si="813"/>
        <v>0</v>
      </c>
      <c r="MW97" s="90">
        <f t="shared" ca="1" si="813"/>
        <v>0</v>
      </c>
      <c r="MX97" s="90">
        <f t="shared" ca="1" si="813"/>
        <v>0</v>
      </c>
      <c r="MY97" s="90">
        <f t="shared" ca="1" si="813"/>
        <v>0</v>
      </c>
      <c r="MZ97" s="90">
        <f t="shared" ca="1" si="813"/>
        <v>0</v>
      </c>
      <c r="NA97" s="90">
        <f t="shared" ca="1" si="813"/>
        <v>0</v>
      </c>
      <c r="NB97" s="90">
        <f t="shared" ca="1" si="813"/>
        <v>0</v>
      </c>
      <c r="NC97" s="92">
        <f t="shared" ca="1" si="618"/>
        <v>0</v>
      </c>
      <c r="ND97" s="90">
        <f t="shared" ref="ND97:NI97" ca="1" si="814">$E97*ND$12</f>
        <v>0</v>
      </c>
      <c r="NE97" s="90">
        <f t="shared" ca="1" si="814"/>
        <v>0</v>
      </c>
      <c r="NF97" s="90">
        <f t="shared" ca="1" si="814"/>
        <v>0</v>
      </c>
      <c r="NG97" s="90">
        <f t="shared" ca="1" si="814"/>
        <v>0</v>
      </c>
      <c r="NH97" s="90">
        <f t="shared" ca="1" si="814"/>
        <v>0</v>
      </c>
      <c r="NI97" s="90">
        <f t="shared" ca="1" si="814"/>
        <v>0</v>
      </c>
      <c r="NJ97" s="93">
        <f t="shared" ca="1" si="511"/>
        <v>0</v>
      </c>
      <c r="NK97" s="94">
        <f t="shared" ca="1" si="670"/>
        <v>0</v>
      </c>
    </row>
    <row r="98" spans="1:375" x14ac:dyDescent="0.25">
      <c r="A98" s="209"/>
      <c r="B98" s="215"/>
      <c r="C98" s="90">
        <f>IFERROR(HLOOKUP($A98,Náklady_2018!$D$1:$MN$27,24,FALSE),0)</f>
        <v>0</v>
      </c>
      <c r="D98" s="19">
        <v>70</v>
      </c>
      <c r="E98" s="19">
        <f ca="1">C97/100*D98</f>
        <v>0</v>
      </c>
      <c r="F98" s="91" t="str">
        <f>F14</f>
        <v>PER</v>
      </c>
      <c r="G98" s="92">
        <f t="shared" ca="1" si="606"/>
        <v>0</v>
      </c>
      <c r="H98" s="90">
        <f ca="1">$E98*H$14</f>
        <v>0</v>
      </c>
      <c r="I98" s="90">
        <f t="shared" ref="I98:BT98" ca="1" si="815">$E98*I$14</f>
        <v>0</v>
      </c>
      <c r="J98" s="90">
        <f t="shared" ca="1" si="815"/>
        <v>0</v>
      </c>
      <c r="K98" s="90">
        <f t="shared" ca="1" si="815"/>
        <v>0</v>
      </c>
      <c r="L98" s="90">
        <f t="shared" ca="1" si="815"/>
        <v>0</v>
      </c>
      <c r="M98" s="90">
        <f t="shared" ca="1" si="815"/>
        <v>0</v>
      </c>
      <c r="N98" s="90">
        <f t="shared" ca="1" si="815"/>
        <v>0</v>
      </c>
      <c r="O98" s="90">
        <f t="shared" ca="1" si="815"/>
        <v>0</v>
      </c>
      <c r="P98" s="90">
        <f t="shared" ca="1" si="815"/>
        <v>0</v>
      </c>
      <c r="Q98" s="90">
        <f t="shared" ca="1" si="815"/>
        <v>0</v>
      </c>
      <c r="R98" s="90">
        <f t="shared" ca="1" si="815"/>
        <v>0</v>
      </c>
      <c r="S98" s="90">
        <f t="shared" ca="1" si="815"/>
        <v>0</v>
      </c>
      <c r="T98" s="90">
        <f t="shared" ca="1" si="815"/>
        <v>0</v>
      </c>
      <c r="U98" s="90">
        <f t="shared" ca="1" si="815"/>
        <v>0</v>
      </c>
      <c r="V98" s="90">
        <f t="shared" ca="1" si="815"/>
        <v>0</v>
      </c>
      <c r="W98" s="90">
        <f t="shared" ca="1" si="815"/>
        <v>0</v>
      </c>
      <c r="X98" s="90">
        <f t="shared" ca="1" si="815"/>
        <v>0</v>
      </c>
      <c r="Y98" s="90">
        <f t="shared" ca="1" si="815"/>
        <v>0</v>
      </c>
      <c r="Z98" s="90">
        <f t="shared" ca="1" si="815"/>
        <v>0</v>
      </c>
      <c r="AA98" s="90">
        <f t="shared" ca="1" si="815"/>
        <v>0</v>
      </c>
      <c r="AB98" s="90">
        <f t="shared" ca="1" si="815"/>
        <v>0</v>
      </c>
      <c r="AC98" s="90">
        <f t="shared" ca="1" si="815"/>
        <v>0</v>
      </c>
      <c r="AD98" s="90">
        <f t="shared" ca="1" si="815"/>
        <v>0</v>
      </c>
      <c r="AE98" s="90">
        <f t="shared" ca="1" si="815"/>
        <v>0</v>
      </c>
      <c r="AF98" s="90">
        <f t="shared" ca="1" si="815"/>
        <v>0</v>
      </c>
      <c r="AG98" s="90">
        <f t="shared" ca="1" si="815"/>
        <v>0</v>
      </c>
      <c r="AH98" s="90">
        <f t="shared" ca="1" si="815"/>
        <v>0</v>
      </c>
      <c r="AI98" s="90">
        <f t="shared" ca="1" si="815"/>
        <v>0</v>
      </c>
      <c r="AJ98" s="90">
        <f t="shared" ca="1" si="815"/>
        <v>0</v>
      </c>
      <c r="AK98" s="90">
        <f t="shared" ca="1" si="815"/>
        <v>0</v>
      </c>
      <c r="AL98" s="90">
        <f t="shared" ca="1" si="815"/>
        <v>0</v>
      </c>
      <c r="AM98" s="90">
        <f t="shared" ca="1" si="815"/>
        <v>0</v>
      </c>
      <c r="AN98" s="90">
        <f t="shared" ca="1" si="815"/>
        <v>0</v>
      </c>
      <c r="AO98" s="90">
        <f t="shared" ca="1" si="815"/>
        <v>0</v>
      </c>
      <c r="AP98" s="90">
        <f t="shared" ca="1" si="815"/>
        <v>0</v>
      </c>
      <c r="AQ98" s="90">
        <f t="shared" ca="1" si="815"/>
        <v>0</v>
      </c>
      <c r="AR98" s="90">
        <f t="shared" ca="1" si="815"/>
        <v>0</v>
      </c>
      <c r="AS98" s="90">
        <f t="shared" ca="1" si="815"/>
        <v>0</v>
      </c>
      <c r="AT98" s="90">
        <f t="shared" ca="1" si="815"/>
        <v>0</v>
      </c>
      <c r="AU98" s="90">
        <f t="shared" ca="1" si="815"/>
        <v>0</v>
      </c>
      <c r="AV98" s="90">
        <f t="shared" ca="1" si="815"/>
        <v>0</v>
      </c>
      <c r="AW98" s="90">
        <f t="shared" ca="1" si="815"/>
        <v>0</v>
      </c>
      <c r="AX98" s="90">
        <f t="shared" ca="1" si="815"/>
        <v>0</v>
      </c>
      <c r="AY98" s="90">
        <f t="shared" ca="1" si="815"/>
        <v>0</v>
      </c>
      <c r="AZ98" s="90">
        <f t="shared" ca="1" si="815"/>
        <v>0</v>
      </c>
      <c r="BA98" s="90">
        <f t="shared" ca="1" si="815"/>
        <v>0</v>
      </c>
      <c r="BB98" s="90">
        <f t="shared" ca="1" si="815"/>
        <v>0</v>
      </c>
      <c r="BC98" s="90">
        <f t="shared" ca="1" si="815"/>
        <v>0</v>
      </c>
      <c r="BD98" s="92">
        <f t="shared" ca="1" si="607"/>
        <v>0</v>
      </c>
      <c r="BE98" s="90">
        <f t="shared" ca="1" si="815"/>
        <v>0</v>
      </c>
      <c r="BF98" s="90">
        <f t="shared" ca="1" si="815"/>
        <v>0</v>
      </c>
      <c r="BG98" s="90">
        <f t="shared" ca="1" si="815"/>
        <v>0</v>
      </c>
      <c r="BH98" s="90">
        <f t="shared" ca="1" si="815"/>
        <v>0</v>
      </c>
      <c r="BI98" s="90">
        <f t="shared" ca="1" si="815"/>
        <v>0</v>
      </c>
      <c r="BJ98" s="90">
        <f t="shared" ca="1" si="815"/>
        <v>0</v>
      </c>
      <c r="BK98" s="90">
        <f t="shared" ca="1" si="815"/>
        <v>0</v>
      </c>
      <c r="BL98" s="90">
        <f t="shared" ca="1" si="815"/>
        <v>0</v>
      </c>
      <c r="BM98" s="90">
        <f t="shared" ca="1" si="815"/>
        <v>0</v>
      </c>
      <c r="BN98" s="90">
        <f t="shared" ca="1" si="815"/>
        <v>0</v>
      </c>
      <c r="BO98" s="90">
        <f t="shared" ca="1" si="815"/>
        <v>0</v>
      </c>
      <c r="BP98" s="90">
        <f t="shared" ca="1" si="815"/>
        <v>0</v>
      </c>
      <c r="BQ98" s="90">
        <f t="shared" ca="1" si="815"/>
        <v>0</v>
      </c>
      <c r="BR98" s="90">
        <f t="shared" ca="1" si="815"/>
        <v>0</v>
      </c>
      <c r="BS98" s="90">
        <f t="shared" ca="1" si="815"/>
        <v>0</v>
      </c>
      <c r="BT98" s="90">
        <f t="shared" ca="1" si="815"/>
        <v>0</v>
      </c>
      <c r="BU98" s="90">
        <f t="shared" ref="BU98:CF98" ca="1" si="816">$E98*BU$14</f>
        <v>0</v>
      </c>
      <c r="BV98" s="90">
        <f t="shared" ca="1" si="816"/>
        <v>0</v>
      </c>
      <c r="BW98" s="90">
        <f t="shared" ca="1" si="816"/>
        <v>0</v>
      </c>
      <c r="BX98" s="90">
        <f t="shared" ca="1" si="816"/>
        <v>0</v>
      </c>
      <c r="BY98" s="90">
        <f t="shared" ca="1" si="816"/>
        <v>0</v>
      </c>
      <c r="BZ98" s="90">
        <f t="shared" ca="1" si="816"/>
        <v>0</v>
      </c>
      <c r="CA98" s="90">
        <f t="shared" ca="1" si="816"/>
        <v>0</v>
      </c>
      <c r="CB98" s="90">
        <f t="shared" ca="1" si="816"/>
        <v>0</v>
      </c>
      <c r="CC98" s="90">
        <f t="shared" ca="1" si="816"/>
        <v>0</v>
      </c>
      <c r="CD98" s="90">
        <f t="shared" ca="1" si="816"/>
        <v>0</v>
      </c>
      <c r="CE98" s="90">
        <f t="shared" ca="1" si="816"/>
        <v>0</v>
      </c>
      <c r="CF98" s="90">
        <f t="shared" ca="1" si="816"/>
        <v>0</v>
      </c>
      <c r="CG98" s="92">
        <f t="shared" ca="1" si="490"/>
        <v>0</v>
      </c>
      <c r="CH98" s="90">
        <f t="shared" ref="CH98:CX98" ca="1" si="817">$E98*CH$14</f>
        <v>0</v>
      </c>
      <c r="CI98" s="90">
        <f t="shared" ca="1" si="817"/>
        <v>0</v>
      </c>
      <c r="CJ98" s="90">
        <f t="shared" ca="1" si="817"/>
        <v>0</v>
      </c>
      <c r="CK98" s="90">
        <f t="shared" ca="1" si="817"/>
        <v>0</v>
      </c>
      <c r="CL98" s="90">
        <f t="shared" ca="1" si="817"/>
        <v>0</v>
      </c>
      <c r="CM98" s="90">
        <f t="shared" ca="1" si="817"/>
        <v>0</v>
      </c>
      <c r="CN98" s="90">
        <f t="shared" ca="1" si="817"/>
        <v>0</v>
      </c>
      <c r="CO98" s="90">
        <f t="shared" ca="1" si="817"/>
        <v>0</v>
      </c>
      <c r="CP98" s="90">
        <f t="shared" ca="1" si="817"/>
        <v>0</v>
      </c>
      <c r="CQ98" s="90">
        <f t="shared" ca="1" si="817"/>
        <v>0</v>
      </c>
      <c r="CR98" s="90">
        <f t="shared" ca="1" si="817"/>
        <v>0</v>
      </c>
      <c r="CS98" s="90">
        <f t="shared" ca="1" si="817"/>
        <v>0</v>
      </c>
      <c r="CT98" s="90">
        <f t="shared" ca="1" si="817"/>
        <v>0</v>
      </c>
      <c r="CU98" s="90">
        <f t="shared" ca="1" si="817"/>
        <v>0</v>
      </c>
      <c r="CV98" s="90">
        <f t="shared" ca="1" si="817"/>
        <v>0</v>
      </c>
      <c r="CW98" s="90">
        <f t="shared" ca="1" si="817"/>
        <v>0</v>
      </c>
      <c r="CX98" s="90">
        <f t="shared" ca="1" si="817"/>
        <v>0</v>
      </c>
      <c r="CY98" s="92">
        <f t="shared" ca="1" si="492"/>
        <v>0</v>
      </c>
      <c r="CZ98" s="90">
        <f t="shared" ref="CZ98:DU98" ca="1" si="818">$E98*CZ$14</f>
        <v>0</v>
      </c>
      <c r="DA98" s="90">
        <f t="shared" ca="1" si="818"/>
        <v>0</v>
      </c>
      <c r="DB98" s="90">
        <f t="shared" ca="1" si="818"/>
        <v>0</v>
      </c>
      <c r="DC98" s="90">
        <f t="shared" ca="1" si="818"/>
        <v>0</v>
      </c>
      <c r="DD98" s="90">
        <f t="shared" ca="1" si="818"/>
        <v>0</v>
      </c>
      <c r="DE98" s="90">
        <f t="shared" ca="1" si="818"/>
        <v>0</v>
      </c>
      <c r="DF98" s="90">
        <f t="shared" ca="1" si="818"/>
        <v>0</v>
      </c>
      <c r="DG98" s="90">
        <f t="shared" ca="1" si="818"/>
        <v>0</v>
      </c>
      <c r="DH98" s="90">
        <f t="shared" ca="1" si="818"/>
        <v>0</v>
      </c>
      <c r="DI98" s="90">
        <f t="shared" ca="1" si="818"/>
        <v>0</v>
      </c>
      <c r="DJ98" s="90">
        <f t="shared" ca="1" si="818"/>
        <v>0</v>
      </c>
      <c r="DK98" s="90">
        <f t="shared" ca="1" si="818"/>
        <v>0</v>
      </c>
      <c r="DL98" s="90">
        <f t="shared" ca="1" si="818"/>
        <v>0</v>
      </c>
      <c r="DM98" s="90">
        <f t="shared" ca="1" si="818"/>
        <v>0</v>
      </c>
      <c r="DN98" s="90">
        <f t="shared" ca="1" si="818"/>
        <v>0</v>
      </c>
      <c r="DO98" s="90">
        <f t="shared" ca="1" si="818"/>
        <v>0</v>
      </c>
      <c r="DP98" s="90">
        <f t="shared" ca="1" si="818"/>
        <v>0</v>
      </c>
      <c r="DQ98" s="90">
        <f t="shared" ca="1" si="818"/>
        <v>0</v>
      </c>
      <c r="DR98" s="90">
        <f t="shared" ca="1" si="818"/>
        <v>0</v>
      </c>
      <c r="DS98" s="90">
        <f t="shared" ca="1" si="818"/>
        <v>0</v>
      </c>
      <c r="DT98" s="90">
        <f t="shared" ca="1" si="818"/>
        <v>0</v>
      </c>
      <c r="DU98" s="90">
        <f t="shared" ca="1" si="818"/>
        <v>0</v>
      </c>
      <c r="DV98" s="92">
        <f t="shared" ca="1" si="608"/>
        <v>0</v>
      </c>
      <c r="DW98" s="90">
        <f t="shared" ref="DW98:EA98" ca="1" si="819">$E98*DW$14</f>
        <v>0</v>
      </c>
      <c r="DX98" s="90">
        <f t="shared" ca="1" si="819"/>
        <v>0</v>
      </c>
      <c r="DY98" s="90">
        <f t="shared" ca="1" si="819"/>
        <v>0</v>
      </c>
      <c r="DZ98" s="90">
        <f t="shared" ca="1" si="819"/>
        <v>0</v>
      </c>
      <c r="EA98" s="90">
        <f t="shared" ca="1" si="819"/>
        <v>0</v>
      </c>
      <c r="EB98" s="92">
        <f t="shared" ca="1" si="609"/>
        <v>0</v>
      </c>
      <c r="EC98" s="90">
        <f t="shared" ref="EC98:FD98" ca="1" si="820">$E98*EC$14</f>
        <v>0</v>
      </c>
      <c r="ED98" s="90">
        <f t="shared" ca="1" si="820"/>
        <v>0</v>
      </c>
      <c r="EE98" s="90">
        <f t="shared" ca="1" si="820"/>
        <v>0</v>
      </c>
      <c r="EF98" s="90">
        <f t="shared" ca="1" si="820"/>
        <v>0</v>
      </c>
      <c r="EG98" s="90">
        <f t="shared" ca="1" si="820"/>
        <v>0</v>
      </c>
      <c r="EH98" s="90">
        <f t="shared" ca="1" si="820"/>
        <v>0</v>
      </c>
      <c r="EI98" s="90">
        <f t="shared" ca="1" si="820"/>
        <v>0</v>
      </c>
      <c r="EJ98" s="90">
        <f t="shared" ca="1" si="820"/>
        <v>0</v>
      </c>
      <c r="EK98" s="90">
        <f t="shared" ca="1" si="820"/>
        <v>0</v>
      </c>
      <c r="EL98" s="90">
        <f t="shared" ca="1" si="820"/>
        <v>0</v>
      </c>
      <c r="EM98" s="90">
        <f t="shared" ca="1" si="820"/>
        <v>0</v>
      </c>
      <c r="EN98" s="90">
        <f t="shared" ca="1" si="820"/>
        <v>0</v>
      </c>
      <c r="EO98" s="90">
        <f t="shared" ca="1" si="820"/>
        <v>0</v>
      </c>
      <c r="EP98" s="90">
        <f t="shared" ca="1" si="820"/>
        <v>0</v>
      </c>
      <c r="EQ98" s="90">
        <f t="shared" ca="1" si="820"/>
        <v>0</v>
      </c>
      <c r="ER98" s="90">
        <f t="shared" ca="1" si="820"/>
        <v>0</v>
      </c>
      <c r="ES98" s="90">
        <f t="shared" ca="1" si="820"/>
        <v>0</v>
      </c>
      <c r="ET98" s="90">
        <f t="shared" ca="1" si="820"/>
        <v>0</v>
      </c>
      <c r="EU98" s="90">
        <f t="shared" ca="1" si="820"/>
        <v>0</v>
      </c>
      <c r="EV98" s="90">
        <f t="shared" ca="1" si="820"/>
        <v>0</v>
      </c>
      <c r="EW98" s="90">
        <f t="shared" ca="1" si="820"/>
        <v>0</v>
      </c>
      <c r="EX98" s="90">
        <f t="shared" ca="1" si="820"/>
        <v>0</v>
      </c>
      <c r="EY98" s="90">
        <f t="shared" ca="1" si="820"/>
        <v>0</v>
      </c>
      <c r="EZ98" s="90">
        <f t="shared" ca="1" si="820"/>
        <v>0</v>
      </c>
      <c r="FA98" s="90">
        <f t="shared" ca="1" si="820"/>
        <v>0</v>
      </c>
      <c r="FB98" s="90">
        <f t="shared" ca="1" si="820"/>
        <v>0</v>
      </c>
      <c r="FC98" s="90">
        <f t="shared" ca="1" si="820"/>
        <v>0</v>
      </c>
      <c r="FD98" s="90">
        <f t="shared" ca="1" si="820"/>
        <v>0</v>
      </c>
      <c r="FE98" s="92">
        <f t="shared" ca="1" si="610"/>
        <v>0</v>
      </c>
      <c r="FF98" s="90">
        <f t="shared" ref="FF98:FV98" ca="1" si="821">$E98*FF$14</f>
        <v>0</v>
      </c>
      <c r="FG98" s="90">
        <f t="shared" ca="1" si="821"/>
        <v>0</v>
      </c>
      <c r="FH98" s="90">
        <f t="shared" ca="1" si="821"/>
        <v>0</v>
      </c>
      <c r="FI98" s="90">
        <f t="shared" ca="1" si="821"/>
        <v>0</v>
      </c>
      <c r="FJ98" s="90">
        <f t="shared" ca="1" si="821"/>
        <v>0</v>
      </c>
      <c r="FK98" s="90">
        <f t="shared" ca="1" si="821"/>
        <v>0</v>
      </c>
      <c r="FL98" s="90">
        <f t="shared" ca="1" si="821"/>
        <v>0</v>
      </c>
      <c r="FM98" s="90">
        <f t="shared" ca="1" si="821"/>
        <v>0</v>
      </c>
      <c r="FN98" s="90">
        <f t="shared" ca="1" si="821"/>
        <v>0</v>
      </c>
      <c r="FO98" s="90">
        <f t="shared" ca="1" si="821"/>
        <v>0</v>
      </c>
      <c r="FP98" s="90">
        <f t="shared" ca="1" si="821"/>
        <v>0</v>
      </c>
      <c r="FQ98" s="90">
        <f t="shared" ca="1" si="821"/>
        <v>0</v>
      </c>
      <c r="FR98" s="90">
        <f t="shared" ca="1" si="821"/>
        <v>0</v>
      </c>
      <c r="FS98" s="90">
        <f t="shared" ca="1" si="821"/>
        <v>0</v>
      </c>
      <c r="FT98" s="90">
        <f t="shared" ca="1" si="821"/>
        <v>0</v>
      </c>
      <c r="FU98" s="90">
        <f t="shared" ca="1" si="821"/>
        <v>0</v>
      </c>
      <c r="FV98" s="90">
        <f t="shared" ca="1" si="821"/>
        <v>0</v>
      </c>
      <c r="FW98" s="92">
        <f t="shared" ca="1" si="611"/>
        <v>0</v>
      </c>
      <c r="FX98" s="90">
        <f t="shared" ref="FX98:GR98" ca="1" si="822">$E98*FX$14</f>
        <v>0</v>
      </c>
      <c r="FY98" s="90">
        <f t="shared" ca="1" si="822"/>
        <v>0</v>
      </c>
      <c r="FZ98" s="90">
        <f t="shared" ca="1" si="822"/>
        <v>0</v>
      </c>
      <c r="GA98" s="90">
        <f t="shared" ca="1" si="822"/>
        <v>0</v>
      </c>
      <c r="GB98" s="90">
        <f t="shared" ca="1" si="822"/>
        <v>0</v>
      </c>
      <c r="GC98" s="90">
        <f t="shared" ca="1" si="822"/>
        <v>0</v>
      </c>
      <c r="GD98" s="90">
        <f t="shared" ca="1" si="822"/>
        <v>0</v>
      </c>
      <c r="GE98" s="90">
        <f t="shared" ca="1" si="822"/>
        <v>0</v>
      </c>
      <c r="GF98" s="90">
        <f t="shared" ca="1" si="822"/>
        <v>0</v>
      </c>
      <c r="GG98" s="90">
        <f t="shared" ca="1" si="822"/>
        <v>0</v>
      </c>
      <c r="GH98" s="90">
        <f t="shared" ca="1" si="822"/>
        <v>0</v>
      </c>
      <c r="GI98" s="90">
        <f t="shared" ca="1" si="822"/>
        <v>0</v>
      </c>
      <c r="GJ98" s="90">
        <f t="shared" ca="1" si="822"/>
        <v>0</v>
      </c>
      <c r="GK98" s="90">
        <f t="shared" ca="1" si="822"/>
        <v>0</v>
      </c>
      <c r="GL98" s="90">
        <f t="shared" ca="1" si="822"/>
        <v>0</v>
      </c>
      <c r="GM98" s="90">
        <f t="shared" ca="1" si="822"/>
        <v>0</v>
      </c>
      <c r="GN98" s="90">
        <f t="shared" ca="1" si="822"/>
        <v>0</v>
      </c>
      <c r="GO98" s="90">
        <f t="shared" ca="1" si="822"/>
        <v>0</v>
      </c>
      <c r="GP98" s="90">
        <f t="shared" ca="1" si="822"/>
        <v>0</v>
      </c>
      <c r="GQ98" s="90">
        <f t="shared" ca="1" si="822"/>
        <v>0</v>
      </c>
      <c r="GR98" s="90">
        <f t="shared" ca="1" si="822"/>
        <v>0</v>
      </c>
      <c r="GS98" s="92">
        <f t="shared" ca="1" si="612"/>
        <v>0</v>
      </c>
      <c r="GT98" s="90">
        <f t="shared" ref="GT98:HD98" ca="1" si="823">$E98*GT$14</f>
        <v>0</v>
      </c>
      <c r="GU98" s="90">
        <f t="shared" ca="1" si="823"/>
        <v>0</v>
      </c>
      <c r="GV98" s="90">
        <f t="shared" ca="1" si="823"/>
        <v>0</v>
      </c>
      <c r="GW98" s="90">
        <f t="shared" ca="1" si="823"/>
        <v>0</v>
      </c>
      <c r="GX98" s="90">
        <f t="shared" ca="1" si="823"/>
        <v>0</v>
      </c>
      <c r="GY98" s="90">
        <f t="shared" ca="1" si="823"/>
        <v>0</v>
      </c>
      <c r="GZ98" s="90">
        <f t="shared" ca="1" si="823"/>
        <v>0</v>
      </c>
      <c r="HA98" s="90">
        <f t="shared" ca="1" si="823"/>
        <v>0</v>
      </c>
      <c r="HB98" s="90">
        <f t="shared" ca="1" si="823"/>
        <v>0</v>
      </c>
      <c r="HC98" s="90">
        <f t="shared" ca="1" si="823"/>
        <v>0</v>
      </c>
      <c r="HD98" s="90">
        <f t="shared" ca="1" si="823"/>
        <v>0</v>
      </c>
      <c r="HE98" s="92">
        <f t="shared" ca="1" si="613"/>
        <v>0</v>
      </c>
      <c r="HF98" s="90">
        <f t="shared" ref="HF98:HU98" ca="1" si="824">$E98*HF$14</f>
        <v>0</v>
      </c>
      <c r="HG98" s="90">
        <f t="shared" ca="1" si="824"/>
        <v>0</v>
      </c>
      <c r="HH98" s="90">
        <f t="shared" ca="1" si="824"/>
        <v>0</v>
      </c>
      <c r="HI98" s="90">
        <f t="shared" ca="1" si="824"/>
        <v>0</v>
      </c>
      <c r="HJ98" s="90">
        <f t="shared" ca="1" si="824"/>
        <v>0</v>
      </c>
      <c r="HK98" s="90">
        <f t="shared" ca="1" si="824"/>
        <v>0</v>
      </c>
      <c r="HL98" s="90">
        <f t="shared" ca="1" si="824"/>
        <v>0</v>
      </c>
      <c r="HM98" s="90">
        <f t="shared" ca="1" si="824"/>
        <v>0</v>
      </c>
      <c r="HN98" s="90">
        <f t="shared" ca="1" si="824"/>
        <v>0</v>
      </c>
      <c r="HO98" s="90">
        <f t="shared" ca="1" si="824"/>
        <v>0</v>
      </c>
      <c r="HP98" s="90">
        <f t="shared" ca="1" si="824"/>
        <v>0</v>
      </c>
      <c r="HQ98" s="90">
        <f t="shared" ca="1" si="824"/>
        <v>0</v>
      </c>
      <c r="HR98" s="90">
        <f t="shared" ca="1" si="824"/>
        <v>0</v>
      </c>
      <c r="HS98" s="90">
        <f t="shared" ca="1" si="824"/>
        <v>0</v>
      </c>
      <c r="HT98" s="90">
        <f t="shared" ca="1" si="824"/>
        <v>0</v>
      </c>
      <c r="HU98" s="90">
        <f t="shared" ca="1" si="824"/>
        <v>0</v>
      </c>
      <c r="HV98" s="92">
        <f t="shared" ca="1" si="614"/>
        <v>0</v>
      </c>
      <c r="HW98" s="90">
        <f t="shared" ref="HW98:IE98" ca="1" si="825">$E98*HW$14</f>
        <v>0</v>
      </c>
      <c r="HX98" s="90">
        <f t="shared" ca="1" si="825"/>
        <v>0</v>
      </c>
      <c r="HY98" s="90">
        <f t="shared" ca="1" si="825"/>
        <v>0</v>
      </c>
      <c r="HZ98" s="90">
        <f t="shared" ca="1" si="825"/>
        <v>0</v>
      </c>
      <c r="IA98" s="90">
        <f t="shared" ca="1" si="825"/>
        <v>0</v>
      </c>
      <c r="IB98" s="90">
        <f t="shared" ca="1" si="825"/>
        <v>0</v>
      </c>
      <c r="IC98" s="90">
        <f t="shared" ca="1" si="825"/>
        <v>0</v>
      </c>
      <c r="ID98" s="90">
        <f t="shared" ca="1" si="825"/>
        <v>0</v>
      </c>
      <c r="IE98" s="90">
        <f t="shared" ca="1" si="825"/>
        <v>0</v>
      </c>
      <c r="IF98" s="92">
        <f t="shared" ca="1" si="501"/>
        <v>0</v>
      </c>
      <c r="IG98" s="90">
        <f t="shared" ref="IG98:IX98" ca="1" si="826">$E98*IG$14</f>
        <v>0</v>
      </c>
      <c r="IH98" s="90">
        <f t="shared" ca="1" si="826"/>
        <v>0</v>
      </c>
      <c r="II98" s="90">
        <f t="shared" ca="1" si="826"/>
        <v>0</v>
      </c>
      <c r="IJ98" s="90">
        <f t="shared" ca="1" si="826"/>
        <v>0</v>
      </c>
      <c r="IK98" s="90">
        <f t="shared" ca="1" si="826"/>
        <v>0</v>
      </c>
      <c r="IL98" s="90">
        <f t="shared" ca="1" si="826"/>
        <v>0</v>
      </c>
      <c r="IM98" s="90">
        <f t="shared" ca="1" si="826"/>
        <v>0</v>
      </c>
      <c r="IN98" s="90">
        <f t="shared" ca="1" si="826"/>
        <v>0</v>
      </c>
      <c r="IO98" s="90">
        <f t="shared" ca="1" si="826"/>
        <v>0</v>
      </c>
      <c r="IP98" s="90">
        <f t="shared" ca="1" si="826"/>
        <v>0</v>
      </c>
      <c r="IQ98" s="90">
        <f t="shared" ca="1" si="826"/>
        <v>0</v>
      </c>
      <c r="IR98" s="90">
        <f t="shared" ca="1" si="826"/>
        <v>0</v>
      </c>
      <c r="IS98" s="90">
        <f t="shared" ca="1" si="826"/>
        <v>0</v>
      </c>
      <c r="IT98" s="90">
        <f t="shared" ca="1" si="826"/>
        <v>0</v>
      </c>
      <c r="IU98" s="90">
        <f t="shared" ca="1" si="826"/>
        <v>0</v>
      </c>
      <c r="IV98" s="90">
        <f t="shared" ca="1" si="826"/>
        <v>0</v>
      </c>
      <c r="IW98" s="90">
        <f t="shared" ca="1" si="826"/>
        <v>0</v>
      </c>
      <c r="IX98" s="90">
        <f t="shared" ca="1" si="826"/>
        <v>0</v>
      </c>
      <c r="IY98" s="92">
        <f t="shared" ca="1" si="503"/>
        <v>0</v>
      </c>
      <c r="IZ98" s="90">
        <f t="shared" ref="IZ98:JS98" ca="1" si="827">$E98*IZ$14</f>
        <v>0</v>
      </c>
      <c r="JA98" s="90">
        <f t="shared" ca="1" si="827"/>
        <v>0</v>
      </c>
      <c r="JB98" s="90">
        <f t="shared" ca="1" si="827"/>
        <v>0</v>
      </c>
      <c r="JC98" s="90">
        <f t="shared" ca="1" si="827"/>
        <v>0</v>
      </c>
      <c r="JD98" s="90">
        <f t="shared" ca="1" si="827"/>
        <v>0</v>
      </c>
      <c r="JE98" s="90">
        <f t="shared" ca="1" si="827"/>
        <v>0</v>
      </c>
      <c r="JF98" s="90">
        <f t="shared" ca="1" si="827"/>
        <v>0</v>
      </c>
      <c r="JG98" s="90">
        <f t="shared" ca="1" si="827"/>
        <v>0</v>
      </c>
      <c r="JH98" s="90">
        <f t="shared" ca="1" si="827"/>
        <v>0</v>
      </c>
      <c r="JI98" s="90">
        <f t="shared" ca="1" si="827"/>
        <v>0</v>
      </c>
      <c r="JJ98" s="90">
        <f t="shared" ca="1" si="827"/>
        <v>0</v>
      </c>
      <c r="JK98" s="90">
        <f t="shared" ca="1" si="827"/>
        <v>0</v>
      </c>
      <c r="JL98" s="90">
        <f t="shared" ca="1" si="827"/>
        <v>0</v>
      </c>
      <c r="JM98" s="90">
        <f t="shared" ca="1" si="827"/>
        <v>0</v>
      </c>
      <c r="JN98" s="90">
        <f t="shared" ca="1" si="827"/>
        <v>0</v>
      </c>
      <c r="JO98" s="90">
        <f t="shared" ca="1" si="827"/>
        <v>0</v>
      </c>
      <c r="JP98" s="90">
        <f t="shared" ca="1" si="827"/>
        <v>0</v>
      </c>
      <c r="JQ98" s="90">
        <f t="shared" ca="1" si="827"/>
        <v>0</v>
      </c>
      <c r="JR98" s="90">
        <f t="shared" ca="1" si="827"/>
        <v>0</v>
      </c>
      <c r="JS98" s="90">
        <f t="shared" ca="1" si="827"/>
        <v>0</v>
      </c>
      <c r="JT98" s="92">
        <f t="shared" ca="1" si="505"/>
        <v>0</v>
      </c>
      <c r="JU98" s="90">
        <f t="shared" ref="JU98:LL98" ca="1" si="828">$E98*JU$14</f>
        <v>0</v>
      </c>
      <c r="JV98" s="90">
        <f t="shared" ca="1" si="828"/>
        <v>0</v>
      </c>
      <c r="JW98" s="90">
        <f t="shared" ca="1" si="828"/>
        <v>0</v>
      </c>
      <c r="JX98" s="90">
        <f t="shared" ca="1" si="828"/>
        <v>0</v>
      </c>
      <c r="JY98" s="90">
        <f t="shared" ca="1" si="828"/>
        <v>0</v>
      </c>
      <c r="JZ98" s="90">
        <f t="shared" ca="1" si="828"/>
        <v>0</v>
      </c>
      <c r="KA98" s="90">
        <f t="shared" ca="1" si="828"/>
        <v>0</v>
      </c>
      <c r="KB98" s="90">
        <f t="shared" ca="1" si="828"/>
        <v>0</v>
      </c>
      <c r="KC98" s="90">
        <f t="shared" ca="1" si="828"/>
        <v>0</v>
      </c>
      <c r="KD98" s="90">
        <f t="shared" ca="1" si="828"/>
        <v>0</v>
      </c>
      <c r="KE98" s="90">
        <f t="shared" ca="1" si="828"/>
        <v>0</v>
      </c>
      <c r="KF98" s="90">
        <f t="shared" ca="1" si="828"/>
        <v>0</v>
      </c>
      <c r="KG98" s="90">
        <f t="shared" ca="1" si="828"/>
        <v>0</v>
      </c>
      <c r="KH98" s="90">
        <f t="shared" ca="1" si="828"/>
        <v>0</v>
      </c>
      <c r="KI98" s="90">
        <f t="shared" ca="1" si="828"/>
        <v>0</v>
      </c>
      <c r="KJ98" s="90">
        <f t="shared" ca="1" si="828"/>
        <v>0</v>
      </c>
      <c r="KK98" s="90">
        <f t="shared" ca="1" si="828"/>
        <v>0</v>
      </c>
      <c r="KL98" s="90">
        <f t="shared" ca="1" si="828"/>
        <v>0</v>
      </c>
      <c r="KM98" s="90">
        <f t="shared" ca="1" si="828"/>
        <v>0</v>
      </c>
      <c r="KN98" s="90">
        <f t="shared" ca="1" si="828"/>
        <v>0</v>
      </c>
      <c r="KO98" s="90">
        <f t="shared" ca="1" si="828"/>
        <v>0</v>
      </c>
      <c r="KP98" s="90">
        <f t="shared" ca="1" si="828"/>
        <v>0</v>
      </c>
      <c r="KQ98" s="90">
        <f t="shared" ca="1" si="828"/>
        <v>0</v>
      </c>
      <c r="KR98" s="90">
        <f t="shared" ca="1" si="828"/>
        <v>0</v>
      </c>
      <c r="KS98" s="90">
        <f t="shared" ca="1" si="828"/>
        <v>0</v>
      </c>
      <c r="KT98" s="90">
        <f t="shared" ca="1" si="828"/>
        <v>0</v>
      </c>
      <c r="KU98" s="90">
        <f t="shared" ca="1" si="828"/>
        <v>0</v>
      </c>
      <c r="KV98" s="90">
        <f t="shared" ca="1" si="828"/>
        <v>0</v>
      </c>
      <c r="KW98" s="90">
        <f t="shared" ca="1" si="828"/>
        <v>0</v>
      </c>
      <c r="KX98" s="90">
        <f t="shared" ca="1" si="828"/>
        <v>0</v>
      </c>
      <c r="KY98" s="90">
        <f t="shared" ca="1" si="828"/>
        <v>0</v>
      </c>
      <c r="KZ98" s="90">
        <f t="shared" ca="1" si="828"/>
        <v>0</v>
      </c>
      <c r="LA98" s="90">
        <f t="shared" ca="1" si="828"/>
        <v>0</v>
      </c>
      <c r="LB98" s="90">
        <f t="shared" ca="1" si="828"/>
        <v>0</v>
      </c>
      <c r="LC98" s="90">
        <f t="shared" ca="1" si="828"/>
        <v>0</v>
      </c>
      <c r="LD98" s="90">
        <f t="shared" ca="1" si="828"/>
        <v>0</v>
      </c>
      <c r="LE98" s="90">
        <f t="shared" ca="1" si="828"/>
        <v>0</v>
      </c>
      <c r="LF98" s="90">
        <f t="shared" ca="1" si="828"/>
        <v>0</v>
      </c>
      <c r="LG98" s="90">
        <f t="shared" ca="1" si="828"/>
        <v>0</v>
      </c>
      <c r="LH98" s="90">
        <f t="shared" ca="1" si="828"/>
        <v>0</v>
      </c>
      <c r="LI98" s="90">
        <f t="shared" ca="1" si="828"/>
        <v>0</v>
      </c>
      <c r="LJ98" s="90">
        <f t="shared" ca="1" si="828"/>
        <v>0</v>
      </c>
      <c r="LK98" s="90">
        <f t="shared" ca="1" si="828"/>
        <v>0</v>
      </c>
      <c r="LL98" s="90">
        <f t="shared" ca="1" si="828"/>
        <v>0</v>
      </c>
      <c r="LM98" s="92">
        <f t="shared" ca="1" si="615"/>
        <v>0</v>
      </c>
      <c r="LN98" s="90">
        <f t="shared" ref="LN98:LR98" ca="1" si="829">$E98*LN$14</f>
        <v>0</v>
      </c>
      <c r="LO98" s="90">
        <f t="shared" ca="1" si="829"/>
        <v>0</v>
      </c>
      <c r="LP98" s="90">
        <f t="shared" ca="1" si="829"/>
        <v>0</v>
      </c>
      <c r="LQ98" s="90">
        <f t="shared" ca="1" si="829"/>
        <v>0</v>
      </c>
      <c r="LR98" s="90">
        <f t="shared" ca="1" si="829"/>
        <v>0</v>
      </c>
      <c r="LS98" s="92">
        <f t="shared" ca="1" si="616"/>
        <v>0</v>
      </c>
      <c r="LT98" s="90">
        <f t="shared" ref="LT98:MF98" ca="1" si="830">$E98*LT$14</f>
        <v>0</v>
      </c>
      <c r="LU98" s="90">
        <f t="shared" ca="1" si="830"/>
        <v>0</v>
      </c>
      <c r="LV98" s="90">
        <f t="shared" ca="1" si="830"/>
        <v>0</v>
      </c>
      <c r="LW98" s="90">
        <f t="shared" ca="1" si="830"/>
        <v>0</v>
      </c>
      <c r="LX98" s="90">
        <f t="shared" ca="1" si="830"/>
        <v>0</v>
      </c>
      <c r="LY98" s="90">
        <f t="shared" ca="1" si="830"/>
        <v>0</v>
      </c>
      <c r="LZ98" s="90">
        <f t="shared" ca="1" si="830"/>
        <v>0</v>
      </c>
      <c r="MA98" s="90">
        <f t="shared" ca="1" si="830"/>
        <v>0</v>
      </c>
      <c r="MB98" s="90">
        <f t="shared" ca="1" si="830"/>
        <v>0</v>
      </c>
      <c r="MC98" s="90">
        <f t="shared" ca="1" si="830"/>
        <v>0</v>
      </c>
      <c r="MD98" s="90">
        <f t="shared" ca="1" si="830"/>
        <v>0</v>
      </c>
      <c r="ME98" s="90">
        <f t="shared" ca="1" si="830"/>
        <v>0</v>
      </c>
      <c r="MF98" s="90">
        <f t="shared" ca="1" si="830"/>
        <v>0</v>
      </c>
      <c r="MG98" s="92">
        <f t="shared" ca="1" si="617"/>
        <v>0</v>
      </c>
      <c r="MH98" s="90">
        <f t="shared" ref="MH98:NB98" ca="1" si="831">$E98*MH$14</f>
        <v>0</v>
      </c>
      <c r="MI98" s="90">
        <f t="shared" ca="1" si="831"/>
        <v>0</v>
      </c>
      <c r="MJ98" s="90">
        <f t="shared" ca="1" si="831"/>
        <v>0</v>
      </c>
      <c r="MK98" s="90">
        <f t="shared" ca="1" si="831"/>
        <v>0</v>
      </c>
      <c r="ML98" s="90">
        <f t="shared" ca="1" si="831"/>
        <v>0</v>
      </c>
      <c r="MM98" s="90">
        <f t="shared" ca="1" si="831"/>
        <v>0</v>
      </c>
      <c r="MN98" s="90">
        <f t="shared" ca="1" si="831"/>
        <v>0</v>
      </c>
      <c r="MO98" s="90">
        <f t="shared" ca="1" si="831"/>
        <v>0</v>
      </c>
      <c r="MP98" s="90">
        <f t="shared" ca="1" si="831"/>
        <v>0</v>
      </c>
      <c r="MQ98" s="90">
        <f t="shared" ca="1" si="831"/>
        <v>0</v>
      </c>
      <c r="MR98" s="90">
        <f t="shared" ca="1" si="831"/>
        <v>0</v>
      </c>
      <c r="MS98" s="90">
        <f t="shared" ca="1" si="831"/>
        <v>0</v>
      </c>
      <c r="MT98" s="90">
        <f t="shared" ca="1" si="831"/>
        <v>0</v>
      </c>
      <c r="MU98" s="90">
        <f t="shared" ca="1" si="831"/>
        <v>0</v>
      </c>
      <c r="MV98" s="90">
        <f t="shared" ca="1" si="831"/>
        <v>0</v>
      </c>
      <c r="MW98" s="90">
        <f t="shared" ca="1" si="831"/>
        <v>0</v>
      </c>
      <c r="MX98" s="90">
        <f t="shared" ca="1" si="831"/>
        <v>0</v>
      </c>
      <c r="MY98" s="90">
        <f t="shared" ca="1" si="831"/>
        <v>0</v>
      </c>
      <c r="MZ98" s="90">
        <f t="shared" ca="1" si="831"/>
        <v>0</v>
      </c>
      <c r="NA98" s="90">
        <f t="shared" ca="1" si="831"/>
        <v>0</v>
      </c>
      <c r="NB98" s="90">
        <f t="shared" ca="1" si="831"/>
        <v>0</v>
      </c>
      <c r="NC98" s="92">
        <f t="shared" ca="1" si="618"/>
        <v>0</v>
      </c>
      <c r="ND98" s="90">
        <f t="shared" ref="ND98:NI98" ca="1" si="832">$E98*ND$14</f>
        <v>0</v>
      </c>
      <c r="NE98" s="90">
        <f t="shared" ca="1" si="832"/>
        <v>0</v>
      </c>
      <c r="NF98" s="90">
        <f t="shared" ca="1" si="832"/>
        <v>0</v>
      </c>
      <c r="NG98" s="90">
        <f t="shared" ca="1" si="832"/>
        <v>0</v>
      </c>
      <c r="NH98" s="90">
        <f t="shared" ca="1" si="832"/>
        <v>0</v>
      </c>
      <c r="NI98" s="90">
        <f t="shared" ca="1" si="832"/>
        <v>0</v>
      </c>
      <c r="NJ98" s="93">
        <f t="shared" ca="1" si="511"/>
        <v>0</v>
      </c>
      <c r="NK98" s="94">
        <f t="shared" ca="1" si="670"/>
        <v>0</v>
      </c>
    </row>
    <row r="99" spans="1:375" x14ac:dyDescent="0.25">
      <c r="A99" s="67">
        <v>90740</v>
      </c>
      <c r="B99" s="95" t="s">
        <v>141</v>
      </c>
      <c r="C99" s="90">
        <f ca="1">IFERROR(HLOOKUP($A99,Náklady_2018!$D$1:$MN$27,24,FALSE),0)</f>
        <v>1031887.25</v>
      </c>
      <c r="D99" s="19"/>
      <c r="E99" s="19"/>
      <c r="F99" s="91" t="str">
        <f>F11</f>
        <v>AKAD + VED</v>
      </c>
      <c r="G99" s="92">
        <f t="shared" ca="1" si="606"/>
        <v>128165.17638075848</v>
      </c>
      <c r="H99" s="90">
        <f ca="1">$C99*H$11</f>
        <v>0</v>
      </c>
      <c r="I99" s="90">
        <f t="shared" ref="I99:BF100" ca="1" si="833">$C99*I$11</f>
        <v>0</v>
      </c>
      <c r="J99" s="90">
        <f t="shared" ca="1" si="833"/>
        <v>9211.6288731465011</v>
      </c>
      <c r="K99" s="90">
        <f t="shared" ca="1" si="833"/>
        <v>0</v>
      </c>
      <c r="L99" s="90">
        <f t="shared" ca="1" si="833"/>
        <v>0</v>
      </c>
      <c r="M99" s="90">
        <f t="shared" ca="1" si="833"/>
        <v>0</v>
      </c>
      <c r="N99" s="90">
        <f t="shared" ca="1" si="833"/>
        <v>14989.567152606924</v>
      </c>
      <c r="O99" s="90">
        <f t="shared" ca="1" si="833"/>
        <v>0</v>
      </c>
      <c r="P99" s="90">
        <f t="shared" ca="1" si="833"/>
        <v>0</v>
      </c>
      <c r="Q99" s="90">
        <f t="shared" ca="1" si="833"/>
        <v>0</v>
      </c>
      <c r="R99" s="90">
        <f t="shared" ca="1" si="833"/>
        <v>0</v>
      </c>
      <c r="S99" s="90">
        <f t="shared" ca="1" si="833"/>
        <v>9376.9907430973872</v>
      </c>
      <c r="T99" s="90">
        <f t="shared" ca="1" si="833"/>
        <v>0</v>
      </c>
      <c r="U99" s="90">
        <f t="shared" ca="1" si="833"/>
        <v>0</v>
      </c>
      <c r="V99" s="90">
        <f t="shared" ca="1" si="833"/>
        <v>7538.5558359963434</v>
      </c>
      <c r="W99" s="90">
        <f t="shared" ca="1" si="833"/>
        <v>10281.617443416948</v>
      </c>
      <c r="X99" s="90">
        <f t="shared" ca="1" si="833"/>
        <v>0</v>
      </c>
      <c r="Y99" s="90">
        <f t="shared" ca="1" si="833"/>
        <v>0</v>
      </c>
      <c r="Z99" s="90">
        <f t="shared" ca="1" si="833"/>
        <v>0</v>
      </c>
      <c r="AA99" s="90">
        <f t="shared" ca="1" si="833"/>
        <v>9474.2624313037923</v>
      </c>
      <c r="AB99" s="90">
        <f t="shared" ca="1" si="833"/>
        <v>0</v>
      </c>
      <c r="AC99" s="90">
        <f t="shared" ca="1" si="833"/>
        <v>0</v>
      </c>
      <c r="AD99" s="90">
        <f t="shared" ca="1" si="833"/>
        <v>57497.29489880566</v>
      </c>
      <c r="AE99" s="90">
        <f t="shared" ca="1" si="833"/>
        <v>0</v>
      </c>
      <c r="AF99" s="90">
        <f t="shared" ca="1" si="833"/>
        <v>0</v>
      </c>
      <c r="AG99" s="90">
        <f t="shared" ca="1" si="833"/>
        <v>0</v>
      </c>
      <c r="AH99" s="90">
        <f t="shared" ca="1" si="833"/>
        <v>0</v>
      </c>
      <c r="AI99" s="90">
        <f t="shared" ca="1" si="833"/>
        <v>0</v>
      </c>
      <c r="AJ99" s="90">
        <f t="shared" ca="1" si="833"/>
        <v>0</v>
      </c>
      <c r="AK99" s="90">
        <f t="shared" ca="1" si="833"/>
        <v>0</v>
      </c>
      <c r="AL99" s="90">
        <f t="shared" ca="1" si="833"/>
        <v>0</v>
      </c>
      <c r="AM99" s="90">
        <f t="shared" ca="1" si="833"/>
        <v>0</v>
      </c>
      <c r="AN99" s="90">
        <f t="shared" ca="1" si="833"/>
        <v>0</v>
      </c>
      <c r="AO99" s="90">
        <f t="shared" ca="1" si="833"/>
        <v>0</v>
      </c>
      <c r="AP99" s="90">
        <f t="shared" ca="1" si="833"/>
        <v>0</v>
      </c>
      <c r="AQ99" s="90">
        <f t="shared" ca="1" si="833"/>
        <v>0</v>
      </c>
      <c r="AR99" s="90">
        <f t="shared" ca="1" si="833"/>
        <v>0</v>
      </c>
      <c r="AS99" s="90">
        <f t="shared" ca="1" si="833"/>
        <v>0</v>
      </c>
      <c r="AT99" s="90">
        <f t="shared" ca="1" si="833"/>
        <v>8696.0889256525552</v>
      </c>
      <c r="AU99" s="90">
        <f t="shared" ca="1" si="833"/>
        <v>0</v>
      </c>
      <c r="AV99" s="90">
        <f t="shared" ca="1" si="833"/>
        <v>0</v>
      </c>
      <c r="AW99" s="90">
        <f t="shared" ca="1" si="833"/>
        <v>0</v>
      </c>
      <c r="AX99" s="90">
        <f t="shared" ca="1" si="833"/>
        <v>1099.17007673237</v>
      </c>
      <c r="AY99" s="90">
        <f t="shared" ca="1" si="833"/>
        <v>0</v>
      </c>
      <c r="AZ99" s="90">
        <f t="shared" ca="1" si="833"/>
        <v>0</v>
      </c>
      <c r="BA99" s="90">
        <f t="shared" ca="1" si="833"/>
        <v>0</v>
      </c>
      <c r="BB99" s="90">
        <f t="shared" ca="1" si="833"/>
        <v>0</v>
      </c>
      <c r="BC99" s="90">
        <f t="shared" ca="1" si="833"/>
        <v>0</v>
      </c>
      <c r="BD99" s="92">
        <f t="shared" ca="1" si="607"/>
        <v>138865.06208346295</v>
      </c>
      <c r="BE99" s="90">
        <f t="shared" ca="1" si="833"/>
        <v>0</v>
      </c>
      <c r="BF99" s="90">
        <f t="shared" ca="1" si="833"/>
        <v>17576.994058897279</v>
      </c>
      <c r="BG99" s="90">
        <f t="shared" ref="BF99:CI100" ca="1" si="834">$C99*BG$11</f>
        <v>0</v>
      </c>
      <c r="BH99" s="90">
        <f t="shared" ca="1" si="834"/>
        <v>0</v>
      </c>
      <c r="BI99" s="90">
        <f t="shared" ca="1" si="834"/>
        <v>12431.321752778485</v>
      </c>
      <c r="BJ99" s="90">
        <f t="shared" ca="1" si="834"/>
        <v>0</v>
      </c>
      <c r="BK99" s="90">
        <f t="shared" ca="1" si="834"/>
        <v>0</v>
      </c>
      <c r="BL99" s="90">
        <f t="shared" ca="1" si="834"/>
        <v>0</v>
      </c>
      <c r="BM99" s="90">
        <f t="shared" ca="1" si="834"/>
        <v>0</v>
      </c>
      <c r="BN99" s="90">
        <f t="shared" ca="1" si="834"/>
        <v>15534.288606562786</v>
      </c>
      <c r="BO99" s="90">
        <f t="shared" ca="1" si="834"/>
        <v>0</v>
      </c>
      <c r="BP99" s="90">
        <f t="shared" ca="1" si="834"/>
        <v>0</v>
      </c>
      <c r="BQ99" s="90">
        <f t="shared" ca="1" si="834"/>
        <v>0</v>
      </c>
      <c r="BR99" s="90">
        <f t="shared" ca="1" si="834"/>
        <v>9513.1711065863528</v>
      </c>
      <c r="BS99" s="90">
        <f t="shared" ca="1" si="834"/>
        <v>0</v>
      </c>
      <c r="BT99" s="90">
        <f t="shared" ca="1" si="834"/>
        <v>0</v>
      </c>
      <c r="BU99" s="90">
        <f t="shared" ca="1" si="834"/>
        <v>0</v>
      </c>
      <c r="BV99" s="90">
        <f t="shared" ca="1" si="834"/>
        <v>7752.553550050432</v>
      </c>
      <c r="BW99" s="90">
        <f t="shared" ca="1" si="834"/>
        <v>0</v>
      </c>
      <c r="BX99" s="90">
        <f t="shared" ca="1" si="834"/>
        <v>0</v>
      </c>
      <c r="BY99" s="90">
        <f t="shared" ca="1" si="834"/>
        <v>76056.733008587616</v>
      </c>
      <c r="BZ99" s="90">
        <f t="shared" ca="1" si="834"/>
        <v>0</v>
      </c>
      <c r="CA99" s="90">
        <f t="shared" ca="1" si="834"/>
        <v>0</v>
      </c>
      <c r="CB99" s="90">
        <f t="shared" ca="1" si="834"/>
        <v>0</v>
      </c>
      <c r="CC99" s="90">
        <f t="shared" ca="1" si="834"/>
        <v>0</v>
      </c>
      <c r="CD99" s="90">
        <f t="shared" ca="1" si="834"/>
        <v>0</v>
      </c>
      <c r="CE99" s="90">
        <f t="shared" ca="1" si="834"/>
        <v>0</v>
      </c>
      <c r="CF99" s="90">
        <f t="shared" ca="1" si="834"/>
        <v>0</v>
      </c>
      <c r="CG99" s="92">
        <f t="shared" ca="1" si="490"/>
        <v>45046.518808385888</v>
      </c>
      <c r="CH99" s="90">
        <f t="shared" ca="1" si="834"/>
        <v>0</v>
      </c>
      <c r="CI99" s="90">
        <f t="shared" ca="1" si="834"/>
        <v>3803.3230088704131</v>
      </c>
      <c r="CJ99" s="90">
        <f t="shared" ref="CJ99:CX100" ca="1" si="835">$C99*CJ$11</f>
        <v>6157.297863465401</v>
      </c>
      <c r="CK99" s="90">
        <f t="shared" ca="1" si="835"/>
        <v>4766.3127221138175</v>
      </c>
      <c r="CL99" s="90">
        <f t="shared" ca="1" si="835"/>
        <v>4980.310436167907</v>
      </c>
      <c r="CM99" s="90">
        <f t="shared" ca="1" si="835"/>
        <v>3929.7762035387386</v>
      </c>
      <c r="CN99" s="90">
        <f t="shared" ca="1" si="835"/>
        <v>1906.5250888455269</v>
      </c>
      <c r="CO99" s="90">
        <f t="shared" ca="1" si="835"/>
        <v>5067.8549555536702</v>
      </c>
      <c r="CP99" s="90">
        <f t="shared" ca="1" si="835"/>
        <v>3346.1460743003122</v>
      </c>
      <c r="CQ99" s="90">
        <f t="shared" ca="1" si="835"/>
        <v>3219.6928796319867</v>
      </c>
      <c r="CR99" s="90">
        <f t="shared" ca="1" si="835"/>
        <v>2781.9702827031665</v>
      </c>
      <c r="CS99" s="90">
        <f t="shared" ca="1" si="835"/>
        <v>2772.2431138825259</v>
      </c>
      <c r="CT99" s="90">
        <f t="shared" ca="1" si="835"/>
        <v>2315.066179312425</v>
      </c>
      <c r="CU99" s="90">
        <f t="shared" ca="1" si="835"/>
        <v>0</v>
      </c>
      <c r="CV99" s="90">
        <f t="shared" ca="1" si="835"/>
        <v>0</v>
      </c>
      <c r="CW99" s="90">
        <f t="shared" ca="1" si="835"/>
        <v>0</v>
      </c>
      <c r="CX99" s="90">
        <f t="shared" ca="1" si="835"/>
        <v>0</v>
      </c>
      <c r="CY99" s="92">
        <f t="shared" ca="1" si="492"/>
        <v>105821.8695997474</v>
      </c>
      <c r="CZ99" s="90">
        <f t="shared" ref="CZ99:DI100" ca="1" si="836">$C99*CZ$11</f>
        <v>0</v>
      </c>
      <c r="DA99" s="90">
        <f t="shared" ca="1" si="836"/>
        <v>12557.774947446811</v>
      </c>
      <c r="DB99" s="90">
        <f t="shared" ca="1" si="836"/>
        <v>9299.1733925322642</v>
      </c>
      <c r="DC99" s="90">
        <f t="shared" ca="1" si="836"/>
        <v>11575.330896562127</v>
      </c>
      <c r="DD99" s="90">
        <f t="shared" ca="1" si="836"/>
        <v>0</v>
      </c>
      <c r="DE99" s="90">
        <f t="shared" ca="1" si="836"/>
        <v>0</v>
      </c>
      <c r="DF99" s="90">
        <f t="shared" ca="1" si="836"/>
        <v>0</v>
      </c>
      <c r="DG99" s="90">
        <f t="shared" ca="1" si="836"/>
        <v>0</v>
      </c>
      <c r="DH99" s="90">
        <f t="shared" ca="1" si="836"/>
        <v>5875.2099676668267</v>
      </c>
      <c r="DI99" s="90">
        <f t="shared" ca="1" si="836"/>
        <v>23510.567039487953</v>
      </c>
      <c r="DJ99" s="90">
        <f t="shared" ref="DJ99:DU100" ca="1" si="837">$C99*DJ$11</f>
        <v>0</v>
      </c>
      <c r="DK99" s="90">
        <f t="shared" ca="1" si="837"/>
        <v>0</v>
      </c>
      <c r="DL99" s="90">
        <f t="shared" ca="1" si="837"/>
        <v>0</v>
      </c>
      <c r="DM99" s="90">
        <f t="shared" ca="1" si="837"/>
        <v>0</v>
      </c>
      <c r="DN99" s="90">
        <f t="shared" ca="1" si="837"/>
        <v>12382.685908675283</v>
      </c>
      <c r="DO99" s="90">
        <f t="shared" ca="1" si="837"/>
        <v>0</v>
      </c>
      <c r="DP99" s="90">
        <f t="shared" ca="1" si="837"/>
        <v>0</v>
      </c>
      <c r="DQ99" s="90">
        <f t="shared" ca="1" si="837"/>
        <v>11439.150533073162</v>
      </c>
      <c r="DR99" s="90">
        <f t="shared" ca="1" si="837"/>
        <v>3657.4154765608064</v>
      </c>
      <c r="DS99" s="90">
        <f t="shared" ca="1" si="837"/>
        <v>5787.6654482810636</v>
      </c>
      <c r="DT99" s="90">
        <f t="shared" ca="1" si="837"/>
        <v>8764.1791073970398</v>
      </c>
      <c r="DU99" s="90">
        <f t="shared" ca="1" si="837"/>
        <v>972.71688206404417</v>
      </c>
      <c r="DV99" s="92">
        <f t="shared" ca="1" si="608"/>
        <v>41914.370448139671</v>
      </c>
      <c r="DW99" s="90">
        <f ca="1">$C99*DW$11</f>
        <v>0</v>
      </c>
      <c r="DX99" s="90">
        <f ca="1">$C99*DX$11</f>
        <v>18520.5294344994</v>
      </c>
      <c r="DY99" s="90">
        <f t="shared" ref="DX99:EM100" ca="1" si="838">$C99*DY$11</f>
        <v>21526.224600077301</v>
      </c>
      <c r="DZ99" s="90">
        <f t="shared" ca="1" si="838"/>
        <v>1867.6164135629649</v>
      </c>
      <c r="EA99" s="90">
        <f t="shared" ca="1" si="838"/>
        <v>0</v>
      </c>
      <c r="EB99" s="92">
        <f t="shared" ca="1" si="609"/>
        <v>129857.70375554991</v>
      </c>
      <c r="EC99" s="90">
        <f t="shared" ca="1" si="838"/>
        <v>0</v>
      </c>
      <c r="ED99" s="90">
        <f t="shared" ca="1" si="838"/>
        <v>10174.618586389905</v>
      </c>
      <c r="EE99" s="90">
        <f t="shared" ca="1" si="838"/>
        <v>6458.8400969052527</v>
      </c>
      <c r="EF99" s="90">
        <f t="shared" ca="1" si="838"/>
        <v>7441.2841477899392</v>
      </c>
      <c r="EG99" s="90">
        <f t="shared" ca="1" si="838"/>
        <v>6818.7453432689508</v>
      </c>
      <c r="EH99" s="90">
        <f t="shared" ca="1" si="838"/>
        <v>11011.155104964982</v>
      </c>
      <c r="EI99" s="90">
        <f t="shared" ca="1" si="838"/>
        <v>5661.2122536127372</v>
      </c>
      <c r="EJ99" s="90">
        <f t="shared" ca="1" si="838"/>
        <v>11069.518117888825</v>
      </c>
      <c r="EK99" s="90">
        <f t="shared" ca="1" si="838"/>
        <v>6624.2019668561406</v>
      </c>
      <c r="EL99" s="90">
        <f t="shared" ca="1" si="838"/>
        <v>8550.1813933429494</v>
      </c>
      <c r="EM99" s="90">
        <f t="shared" ca="1" si="838"/>
        <v>3229.4200484526264</v>
      </c>
      <c r="EN99" s="90">
        <f t="shared" ref="ED99:FG100" ca="1" si="839">$C99*EN$11</f>
        <v>5028.9462802711096</v>
      </c>
      <c r="EO99" s="90">
        <f t="shared" ca="1" si="839"/>
        <v>9260.2647172497</v>
      </c>
      <c r="EP99" s="90">
        <f t="shared" ca="1" si="839"/>
        <v>0</v>
      </c>
      <c r="EQ99" s="90">
        <f t="shared" ca="1" si="839"/>
        <v>0</v>
      </c>
      <c r="ER99" s="90">
        <f t="shared" ca="1" si="839"/>
        <v>0</v>
      </c>
      <c r="ES99" s="90">
        <f t="shared" ca="1" si="839"/>
        <v>3180.7842043494247</v>
      </c>
      <c r="ET99" s="90">
        <f t="shared" ca="1" si="839"/>
        <v>15184.11052901973</v>
      </c>
      <c r="EU99" s="90">
        <f t="shared" ca="1" si="839"/>
        <v>0</v>
      </c>
      <c r="EV99" s="90">
        <f t="shared" ca="1" si="839"/>
        <v>0</v>
      </c>
      <c r="EW99" s="90">
        <f t="shared" ca="1" si="839"/>
        <v>20164.420965187637</v>
      </c>
      <c r="EX99" s="90">
        <f t="shared" ca="1" si="839"/>
        <v>0</v>
      </c>
      <c r="EY99" s="90">
        <f t="shared" ca="1" si="839"/>
        <v>0</v>
      </c>
      <c r="EZ99" s="90">
        <f t="shared" ca="1" si="839"/>
        <v>0</v>
      </c>
      <c r="FA99" s="90">
        <f t="shared" ca="1" si="839"/>
        <v>0</v>
      </c>
      <c r="FB99" s="90">
        <f t="shared" ca="1" si="839"/>
        <v>0</v>
      </c>
      <c r="FC99" s="90">
        <f t="shared" ca="1" si="839"/>
        <v>0</v>
      </c>
      <c r="FD99" s="90">
        <f t="shared" ca="1" si="839"/>
        <v>0</v>
      </c>
      <c r="FE99" s="92">
        <f t="shared" ca="1" si="610"/>
        <v>38432.044010350386</v>
      </c>
      <c r="FF99" s="90">
        <f t="shared" ca="1" si="839"/>
        <v>0</v>
      </c>
      <c r="FG99" s="90">
        <f t="shared" ca="1" si="839"/>
        <v>8219.4576534411735</v>
      </c>
      <c r="FH99" s="90">
        <f t="shared" ref="FG99:FY100" ca="1" si="840">$C99*FH$11</f>
        <v>0</v>
      </c>
      <c r="FI99" s="90">
        <f t="shared" ca="1" si="840"/>
        <v>0</v>
      </c>
      <c r="FJ99" s="90">
        <f t="shared" ca="1" si="840"/>
        <v>6575.566122752939</v>
      </c>
      <c r="FK99" s="90">
        <f t="shared" ca="1" si="840"/>
        <v>0</v>
      </c>
      <c r="FL99" s="90">
        <f t="shared" ca="1" si="840"/>
        <v>5632.0307471508158</v>
      </c>
      <c r="FM99" s="90">
        <f t="shared" ca="1" si="840"/>
        <v>8375.0923545714213</v>
      </c>
      <c r="FN99" s="90">
        <f t="shared" ca="1" si="840"/>
        <v>0</v>
      </c>
      <c r="FO99" s="90">
        <f t="shared" ca="1" si="840"/>
        <v>6847.9268497308722</v>
      </c>
      <c r="FP99" s="90">
        <f t="shared" ca="1" si="840"/>
        <v>0</v>
      </c>
      <c r="FQ99" s="90">
        <f t="shared" ca="1" si="840"/>
        <v>0</v>
      </c>
      <c r="FR99" s="90">
        <f t="shared" ca="1" si="840"/>
        <v>0</v>
      </c>
      <c r="FS99" s="90">
        <f t="shared" ca="1" si="840"/>
        <v>2781.9702827031665</v>
      </c>
      <c r="FT99" s="90">
        <f t="shared" ca="1" si="840"/>
        <v>0</v>
      </c>
      <c r="FU99" s="90">
        <f t="shared" ca="1" si="840"/>
        <v>0</v>
      </c>
      <c r="FV99" s="90">
        <f t="shared" ca="1" si="840"/>
        <v>0</v>
      </c>
      <c r="FW99" s="92">
        <f t="shared" ca="1" si="611"/>
        <v>254034.74091984582</v>
      </c>
      <c r="FX99" s="90">
        <f t="shared" ca="1" si="840"/>
        <v>0</v>
      </c>
      <c r="FY99" s="90">
        <f t="shared" ca="1" si="840"/>
        <v>4474.4976574946031</v>
      </c>
      <c r="FZ99" s="90">
        <f t="shared" ref="FY99:GU100" ca="1" si="841">$C99*FZ$11</f>
        <v>8248.6391599030958</v>
      </c>
      <c r="GA99" s="90">
        <f t="shared" ca="1" si="841"/>
        <v>0</v>
      </c>
      <c r="GB99" s="90">
        <f t="shared" ca="1" si="841"/>
        <v>9707.7144829991612</v>
      </c>
      <c r="GC99" s="90">
        <f t="shared" ca="1" si="841"/>
        <v>0</v>
      </c>
      <c r="GD99" s="90">
        <f t="shared" ca="1" si="841"/>
        <v>8589.09006862551</v>
      </c>
      <c r="GE99" s="90">
        <f t="shared" ca="1" si="841"/>
        <v>22100.127560495086</v>
      </c>
      <c r="GF99" s="90">
        <f t="shared" ca="1" si="841"/>
        <v>787.90067447187596</v>
      </c>
      <c r="GG99" s="90">
        <f t="shared" ca="1" si="841"/>
        <v>200029.49962765008</v>
      </c>
      <c r="GH99" s="90">
        <f t="shared" ca="1" si="841"/>
        <v>0</v>
      </c>
      <c r="GI99" s="90">
        <f t="shared" ca="1" si="841"/>
        <v>0</v>
      </c>
      <c r="GJ99" s="90">
        <f t="shared" ca="1" si="841"/>
        <v>0</v>
      </c>
      <c r="GK99" s="90">
        <f t="shared" ca="1" si="841"/>
        <v>0</v>
      </c>
      <c r="GL99" s="90">
        <f t="shared" ca="1" si="841"/>
        <v>0</v>
      </c>
      <c r="GM99" s="90">
        <f t="shared" ca="1" si="841"/>
        <v>0</v>
      </c>
      <c r="GN99" s="90">
        <f t="shared" ca="1" si="841"/>
        <v>0</v>
      </c>
      <c r="GO99" s="90">
        <f t="shared" ca="1" si="841"/>
        <v>97.271688206404434</v>
      </c>
      <c r="GP99" s="90">
        <f t="shared" ca="1" si="841"/>
        <v>0</v>
      </c>
      <c r="GQ99" s="90">
        <f t="shared" ca="1" si="841"/>
        <v>0</v>
      </c>
      <c r="GR99" s="90">
        <f t="shared" ca="1" si="841"/>
        <v>0</v>
      </c>
      <c r="GS99" s="92">
        <f t="shared" ca="1" si="612"/>
        <v>37303.6924271561</v>
      </c>
      <c r="GT99" s="90">
        <f t="shared" ca="1" si="841"/>
        <v>0</v>
      </c>
      <c r="GU99" s="90">
        <f t="shared" ca="1" si="841"/>
        <v>11069.518117888825</v>
      </c>
      <c r="GV99" s="90">
        <f t="shared" ref="GU99:HK100" ca="1" si="842">$C99*GV$11</f>
        <v>11487.786377176362</v>
      </c>
      <c r="GW99" s="90">
        <f t="shared" ca="1" si="842"/>
        <v>12071.416506414791</v>
      </c>
      <c r="GX99" s="90">
        <f t="shared" ca="1" si="842"/>
        <v>0</v>
      </c>
      <c r="GY99" s="90">
        <f t="shared" ca="1" si="842"/>
        <v>2674.9714256761217</v>
      </c>
      <c r="GZ99" s="90">
        <f t="shared" ca="1" si="842"/>
        <v>0</v>
      </c>
      <c r="HA99" s="90">
        <f t="shared" ca="1" si="842"/>
        <v>0</v>
      </c>
      <c r="HB99" s="90">
        <f t="shared" ca="1" si="842"/>
        <v>0</v>
      </c>
      <c r="HC99" s="90">
        <f t="shared" ca="1" si="842"/>
        <v>0</v>
      </c>
      <c r="HD99" s="90">
        <f t="shared" ca="1" si="842"/>
        <v>0</v>
      </c>
      <c r="HE99" s="92">
        <f t="shared" ca="1" si="613"/>
        <v>64919.124708954325</v>
      </c>
      <c r="HF99" s="90">
        <f t="shared" ca="1" si="842"/>
        <v>0</v>
      </c>
      <c r="HG99" s="90">
        <f t="shared" ca="1" si="842"/>
        <v>0</v>
      </c>
      <c r="HH99" s="90">
        <f t="shared" ca="1" si="842"/>
        <v>0</v>
      </c>
      <c r="HI99" s="90">
        <f t="shared" ca="1" si="842"/>
        <v>0</v>
      </c>
      <c r="HJ99" s="90">
        <f t="shared" ca="1" si="842"/>
        <v>0</v>
      </c>
      <c r="HK99" s="90">
        <f t="shared" ca="1" si="842"/>
        <v>0</v>
      </c>
      <c r="HL99" s="90">
        <f t="shared" ref="HG99:HX100" ca="1" si="843">$C99*HL$11</f>
        <v>0</v>
      </c>
      <c r="HM99" s="90">
        <f t="shared" ca="1" si="843"/>
        <v>0</v>
      </c>
      <c r="HN99" s="90">
        <f t="shared" ca="1" si="843"/>
        <v>8414.0010298539837</v>
      </c>
      <c r="HO99" s="90">
        <f t="shared" ca="1" si="843"/>
        <v>56505.123679100339</v>
      </c>
      <c r="HP99" s="90">
        <f t="shared" ca="1" si="843"/>
        <v>0</v>
      </c>
      <c r="HQ99" s="90">
        <f t="shared" ca="1" si="843"/>
        <v>0</v>
      </c>
      <c r="HR99" s="90">
        <f t="shared" ca="1" si="843"/>
        <v>0</v>
      </c>
      <c r="HS99" s="90">
        <f t="shared" ca="1" si="843"/>
        <v>0</v>
      </c>
      <c r="HT99" s="90">
        <f t="shared" ca="1" si="843"/>
        <v>0</v>
      </c>
      <c r="HU99" s="90">
        <f t="shared" ca="1" si="843"/>
        <v>0</v>
      </c>
      <c r="HV99" s="92">
        <f t="shared" ca="1" si="614"/>
        <v>27070.710827842347</v>
      </c>
      <c r="HW99" s="90">
        <f t="shared" ca="1" si="843"/>
        <v>27070.710827842347</v>
      </c>
      <c r="HX99" s="90">
        <f t="shared" ca="1" si="843"/>
        <v>0</v>
      </c>
      <c r="HY99" s="90">
        <f t="shared" ref="HX99:IM100" ca="1" si="844">$C99*HY$11</f>
        <v>0</v>
      </c>
      <c r="HZ99" s="90">
        <f t="shared" ca="1" si="844"/>
        <v>0</v>
      </c>
      <c r="IA99" s="90">
        <f t="shared" ca="1" si="844"/>
        <v>0</v>
      </c>
      <c r="IB99" s="90">
        <f t="shared" ca="1" si="844"/>
        <v>0</v>
      </c>
      <c r="IC99" s="90">
        <f t="shared" ca="1" si="844"/>
        <v>0</v>
      </c>
      <c r="ID99" s="90">
        <f t="shared" ca="1" si="844"/>
        <v>0</v>
      </c>
      <c r="IE99" s="90">
        <f t="shared" ca="1" si="844"/>
        <v>0</v>
      </c>
      <c r="IF99" s="92">
        <f t="shared" ca="1" si="501"/>
        <v>0</v>
      </c>
      <c r="IG99" s="90">
        <f t="shared" ca="1" si="844"/>
        <v>0</v>
      </c>
      <c r="IH99" s="90">
        <f t="shared" ca="1" si="844"/>
        <v>0</v>
      </c>
      <c r="II99" s="90">
        <f t="shared" ca="1" si="844"/>
        <v>0</v>
      </c>
      <c r="IJ99" s="90">
        <f t="shared" ca="1" si="844"/>
        <v>0</v>
      </c>
      <c r="IK99" s="90">
        <f t="shared" ca="1" si="844"/>
        <v>0</v>
      </c>
      <c r="IL99" s="90">
        <f t="shared" ca="1" si="844"/>
        <v>0</v>
      </c>
      <c r="IM99" s="90">
        <f t="shared" ca="1" si="844"/>
        <v>0</v>
      </c>
      <c r="IN99" s="90">
        <f t="shared" ref="IN99:IX100" ca="1" si="845">$C99*IN$11</f>
        <v>0</v>
      </c>
      <c r="IO99" s="90">
        <f t="shared" ca="1" si="845"/>
        <v>0</v>
      </c>
      <c r="IP99" s="90">
        <f t="shared" ca="1" si="845"/>
        <v>0</v>
      </c>
      <c r="IQ99" s="90">
        <f t="shared" ca="1" si="845"/>
        <v>0</v>
      </c>
      <c r="IR99" s="90">
        <f t="shared" ca="1" si="845"/>
        <v>0</v>
      </c>
      <c r="IS99" s="90">
        <f t="shared" ca="1" si="845"/>
        <v>0</v>
      </c>
      <c r="IT99" s="90">
        <f t="shared" ca="1" si="845"/>
        <v>0</v>
      </c>
      <c r="IU99" s="90">
        <f t="shared" ca="1" si="845"/>
        <v>0</v>
      </c>
      <c r="IV99" s="90">
        <f t="shared" ca="1" si="845"/>
        <v>0</v>
      </c>
      <c r="IW99" s="90">
        <f t="shared" ca="1" si="845"/>
        <v>0</v>
      </c>
      <c r="IX99" s="90">
        <f t="shared" ca="1" si="845"/>
        <v>0</v>
      </c>
      <c r="IY99" s="92">
        <f t="shared" ca="1" si="503"/>
        <v>0</v>
      </c>
      <c r="IZ99" s="90">
        <f ca="1">$C99*IZ$11</f>
        <v>0</v>
      </c>
      <c r="JA99" s="90">
        <f ca="1">$C99*JA$11</f>
        <v>0</v>
      </c>
      <c r="JB99" s="90">
        <f ca="1">$C99*JB$11</f>
        <v>0</v>
      </c>
      <c r="JC99" s="90">
        <f t="shared" ref="JA99:JW100" ca="1" si="846">$C99*JC$11</f>
        <v>0</v>
      </c>
      <c r="JD99" s="90">
        <f t="shared" ca="1" si="846"/>
        <v>0</v>
      </c>
      <c r="JE99" s="90">
        <f t="shared" ca="1" si="846"/>
        <v>0</v>
      </c>
      <c r="JF99" s="90">
        <f t="shared" ca="1" si="846"/>
        <v>0</v>
      </c>
      <c r="JG99" s="90">
        <f t="shared" ca="1" si="846"/>
        <v>0</v>
      </c>
      <c r="JH99" s="90">
        <f t="shared" ca="1" si="846"/>
        <v>0</v>
      </c>
      <c r="JI99" s="90">
        <f t="shared" ca="1" si="846"/>
        <v>0</v>
      </c>
      <c r="JJ99" s="90">
        <f t="shared" ca="1" si="846"/>
        <v>0</v>
      </c>
      <c r="JK99" s="90">
        <f t="shared" ca="1" si="846"/>
        <v>0</v>
      </c>
      <c r="JL99" s="90">
        <f t="shared" ca="1" si="846"/>
        <v>0</v>
      </c>
      <c r="JM99" s="90">
        <f t="shared" ca="1" si="846"/>
        <v>0</v>
      </c>
      <c r="JN99" s="90">
        <f t="shared" ca="1" si="846"/>
        <v>0</v>
      </c>
      <c r="JO99" s="90">
        <f t="shared" ca="1" si="846"/>
        <v>0</v>
      </c>
      <c r="JP99" s="90">
        <f t="shared" ca="1" si="846"/>
        <v>0</v>
      </c>
      <c r="JQ99" s="90">
        <f t="shared" ca="1" si="846"/>
        <v>0</v>
      </c>
      <c r="JR99" s="90">
        <f t="shared" ca="1" si="846"/>
        <v>0</v>
      </c>
      <c r="JS99" s="90">
        <f t="shared" ca="1" si="846"/>
        <v>0</v>
      </c>
      <c r="JT99" s="92">
        <f t="shared" ca="1" si="505"/>
        <v>6604.7476292148604</v>
      </c>
      <c r="JU99" s="90">
        <f t="shared" ca="1" si="846"/>
        <v>6604.7476292148604</v>
      </c>
      <c r="JV99" s="90">
        <f t="shared" ca="1" si="846"/>
        <v>0</v>
      </c>
      <c r="JW99" s="90">
        <f t="shared" ca="1" si="846"/>
        <v>0</v>
      </c>
      <c r="JX99" s="90">
        <f t="shared" ref="JX99:KG100" ca="1" si="847">$C99*JX$11</f>
        <v>0</v>
      </c>
      <c r="JY99" s="90">
        <f t="shared" ca="1" si="847"/>
        <v>0</v>
      </c>
      <c r="JZ99" s="90">
        <f t="shared" ca="1" si="847"/>
        <v>0</v>
      </c>
      <c r="KA99" s="90">
        <f t="shared" ca="1" si="847"/>
        <v>0</v>
      </c>
      <c r="KB99" s="90">
        <f t="shared" ca="1" si="847"/>
        <v>0</v>
      </c>
      <c r="KC99" s="90">
        <f t="shared" ca="1" si="847"/>
        <v>0</v>
      </c>
      <c r="KD99" s="90">
        <f t="shared" ca="1" si="847"/>
        <v>0</v>
      </c>
      <c r="KE99" s="90">
        <f t="shared" ca="1" si="847"/>
        <v>0</v>
      </c>
      <c r="KF99" s="90">
        <f t="shared" ca="1" si="847"/>
        <v>0</v>
      </c>
      <c r="KG99" s="90">
        <f t="shared" ca="1" si="847"/>
        <v>0</v>
      </c>
      <c r="KH99" s="90">
        <f t="shared" ref="KH99:KQ100" ca="1" si="848">$C99*KH$11</f>
        <v>0</v>
      </c>
      <c r="KI99" s="90">
        <f t="shared" ca="1" si="848"/>
        <v>0</v>
      </c>
      <c r="KJ99" s="90">
        <f t="shared" ca="1" si="848"/>
        <v>0</v>
      </c>
      <c r="KK99" s="90">
        <f t="shared" ca="1" si="848"/>
        <v>0</v>
      </c>
      <c r="KL99" s="90">
        <f t="shared" ca="1" si="848"/>
        <v>0</v>
      </c>
      <c r="KM99" s="90">
        <f t="shared" ca="1" si="848"/>
        <v>0</v>
      </c>
      <c r="KN99" s="90">
        <f t="shared" ca="1" si="848"/>
        <v>0</v>
      </c>
      <c r="KO99" s="90">
        <f t="shared" ca="1" si="848"/>
        <v>0</v>
      </c>
      <c r="KP99" s="90">
        <f t="shared" ca="1" si="848"/>
        <v>0</v>
      </c>
      <c r="KQ99" s="90">
        <f t="shared" ca="1" si="848"/>
        <v>0</v>
      </c>
      <c r="KR99" s="90">
        <f t="shared" ref="KR99:LA100" ca="1" si="849">$C99*KR$11</f>
        <v>0</v>
      </c>
      <c r="KS99" s="90">
        <f t="shared" ca="1" si="849"/>
        <v>0</v>
      </c>
      <c r="KT99" s="90">
        <f t="shared" ca="1" si="849"/>
        <v>0</v>
      </c>
      <c r="KU99" s="90">
        <f t="shared" ca="1" si="849"/>
        <v>0</v>
      </c>
      <c r="KV99" s="90">
        <f t="shared" ca="1" si="849"/>
        <v>0</v>
      </c>
      <c r="KW99" s="90">
        <f t="shared" ca="1" si="849"/>
        <v>0</v>
      </c>
      <c r="KX99" s="90">
        <f t="shared" ca="1" si="849"/>
        <v>0</v>
      </c>
      <c r="KY99" s="90">
        <f t="shared" ca="1" si="849"/>
        <v>0</v>
      </c>
      <c r="KZ99" s="90">
        <f t="shared" ca="1" si="849"/>
        <v>0</v>
      </c>
      <c r="LA99" s="90">
        <f t="shared" ca="1" si="849"/>
        <v>0</v>
      </c>
      <c r="LB99" s="90">
        <f t="shared" ref="LB99:LL100" ca="1" si="850">$C99*LB$11</f>
        <v>0</v>
      </c>
      <c r="LC99" s="90">
        <f t="shared" ca="1" si="850"/>
        <v>0</v>
      </c>
      <c r="LD99" s="90">
        <f t="shared" ca="1" si="850"/>
        <v>0</v>
      </c>
      <c r="LE99" s="90">
        <f t="shared" ca="1" si="850"/>
        <v>0</v>
      </c>
      <c r="LF99" s="90">
        <f t="shared" ca="1" si="850"/>
        <v>0</v>
      </c>
      <c r="LG99" s="90">
        <f t="shared" ca="1" si="850"/>
        <v>0</v>
      </c>
      <c r="LH99" s="90">
        <f t="shared" ca="1" si="850"/>
        <v>0</v>
      </c>
      <c r="LI99" s="90">
        <f t="shared" ca="1" si="850"/>
        <v>0</v>
      </c>
      <c r="LJ99" s="90">
        <f t="shared" ca="1" si="850"/>
        <v>0</v>
      </c>
      <c r="LK99" s="90">
        <f t="shared" ca="1" si="850"/>
        <v>0</v>
      </c>
      <c r="LL99" s="90">
        <f t="shared" ca="1" si="850"/>
        <v>0</v>
      </c>
      <c r="LM99" s="92">
        <f t="shared" ca="1" si="615"/>
        <v>10291.344612237588</v>
      </c>
      <c r="LN99" s="90">
        <f ca="1">$C99*LN$11</f>
        <v>10291.344612237588</v>
      </c>
      <c r="LO99" s="90">
        <f ca="1">$C99*LO$11</f>
        <v>0</v>
      </c>
      <c r="LP99" s="90">
        <f t="shared" ref="LO99:LW100" ca="1" si="851">$C99*LP$11</f>
        <v>0</v>
      </c>
      <c r="LQ99" s="90">
        <f t="shared" ca="1" si="851"/>
        <v>0</v>
      </c>
      <c r="LR99" s="90">
        <f t="shared" ca="1" si="851"/>
        <v>0</v>
      </c>
      <c r="LS99" s="92">
        <f t="shared" ca="1" si="616"/>
        <v>0</v>
      </c>
      <c r="LT99" s="90">
        <f t="shared" ca="1" si="851"/>
        <v>0</v>
      </c>
      <c r="LU99" s="90">
        <f t="shared" ca="1" si="851"/>
        <v>0</v>
      </c>
      <c r="LV99" s="90">
        <f t="shared" ca="1" si="851"/>
        <v>0</v>
      </c>
      <c r="LW99" s="90">
        <f t="shared" ca="1" si="851"/>
        <v>0</v>
      </c>
      <c r="LX99" s="90">
        <f t="shared" ref="LU99:MI100" ca="1" si="852">$C99*LX$11</f>
        <v>0</v>
      </c>
      <c r="LY99" s="90">
        <f t="shared" ca="1" si="852"/>
        <v>0</v>
      </c>
      <c r="LZ99" s="90">
        <f t="shared" ca="1" si="852"/>
        <v>0</v>
      </c>
      <c r="MA99" s="90">
        <f t="shared" ca="1" si="852"/>
        <v>0</v>
      </c>
      <c r="MB99" s="90">
        <f t="shared" ca="1" si="852"/>
        <v>0</v>
      </c>
      <c r="MC99" s="90">
        <f t="shared" ca="1" si="852"/>
        <v>0</v>
      </c>
      <c r="MD99" s="90">
        <f t="shared" ca="1" si="852"/>
        <v>0</v>
      </c>
      <c r="ME99" s="90">
        <f t="shared" ca="1" si="852"/>
        <v>0</v>
      </c>
      <c r="MF99" s="90">
        <f t="shared" ca="1" si="852"/>
        <v>0</v>
      </c>
      <c r="MG99" s="92">
        <f t="shared" ca="1" si="617"/>
        <v>3560.1437883544017</v>
      </c>
      <c r="MH99" s="90">
        <f t="shared" ca="1" si="852"/>
        <v>3560.1437883544017</v>
      </c>
      <c r="MI99" s="90">
        <f t="shared" ca="1" si="852"/>
        <v>0</v>
      </c>
      <c r="MJ99" s="90">
        <f t="shared" ref="MI99:NE100" ca="1" si="853">$C99*MJ$11</f>
        <v>0</v>
      </c>
      <c r="MK99" s="90">
        <f t="shared" ca="1" si="853"/>
        <v>0</v>
      </c>
      <c r="ML99" s="90">
        <f t="shared" ca="1" si="853"/>
        <v>0</v>
      </c>
      <c r="MM99" s="90">
        <f t="shared" ca="1" si="853"/>
        <v>0</v>
      </c>
      <c r="MN99" s="90">
        <f t="shared" ca="1" si="853"/>
        <v>0</v>
      </c>
      <c r="MO99" s="90">
        <f t="shared" ca="1" si="853"/>
        <v>0</v>
      </c>
      <c r="MP99" s="90">
        <f t="shared" ca="1" si="853"/>
        <v>0</v>
      </c>
      <c r="MQ99" s="90">
        <f t="shared" ca="1" si="853"/>
        <v>0</v>
      </c>
      <c r="MR99" s="90">
        <f t="shared" ca="1" si="853"/>
        <v>0</v>
      </c>
      <c r="MS99" s="90">
        <f t="shared" ca="1" si="853"/>
        <v>0</v>
      </c>
      <c r="MT99" s="90">
        <f t="shared" ca="1" si="853"/>
        <v>0</v>
      </c>
      <c r="MU99" s="90">
        <f t="shared" ca="1" si="853"/>
        <v>0</v>
      </c>
      <c r="MV99" s="90">
        <f t="shared" ca="1" si="853"/>
        <v>0</v>
      </c>
      <c r="MW99" s="90">
        <f t="shared" ca="1" si="853"/>
        <v>0</v>
      </c>
      <c r="MX99" s="90">
        <f t="shared" ca="1" si="853"/>
        <v>0</v>
      </c>
      <c r="MY99" s="90">
        <f t="shared" ca="1" si="853"/>
        <v>0</v>
      </c>
      <c r="MZ99" s="90">
        <f t="shared" ca="1" si="853"/>
        <v>0</v>
      </c>
      <c r="NA99" s="90">
        <f t="shared" ca="1" si="853"/>
        <v>0</v>
      </c>
      <c r="NB99" s="90">
        <f t="shared" ca="1" si="853"/>
        <v>0</v>
      </c>
      <c r="NC99" s="92">
        <f t="shared" ca="1" si="618"/>
        <v>0</v>
      </c>
      <c r="ND99" s="90">
        <f t="shared" ca="1" si="853"/>
        <v>0</v>
      </c>
      <c r="NE99" s="90">
        <f t="shared" ca="1" si="853"/>
        <v>0</v>
      </c>
      <c r="NF99" s="90">
        <f t="shared" ref="NE99:NI100" ca="1" si="854">$C99*NF$11</f>
        <v>0</v>
      </c>
      <c r="NG99" s="90">
        <f t="shared" ca="1" si="854"/>
        <v>0</v>
      </c>
      <c r="NH99" s="90">
        <f t="shared" ca="1" si="854"/>
        <v>0</v>
      </c>
      <c r="NI99" s="90">
        <f t="shared" ca="1" si="854"/>
        <v>0</v>
      </c>
      <c r="NJ99" s="93">
        <f t="shared" ca="1" si="511"/>
        <v>1031887.2500000001</v>
      </c>
      <c r="NK99" s="94">
        <f t="shared" ref="NK99:NK106" ca="1" si="855">C99-NJ99</f>
        <v>0</v>
      </c>
    </row>
    <row r="100" spans="1:375" x14ac:dyDescent="0.25">
      <c r="A100" s="67">
        <v>90744</v>
      </c>
      <c r="B100" s="96" t="s">
        <v>441</v>
      </c>
      <c r="C100" s="90">
        <f ca="1">IFERROR(HLOOKUP($A100,Náklady_2018!$D$1:$MN$27,24,FALSE),0)</f>
        <v>1923317.4700000002</v>
      </c>
      <c r="D100" s="24"/>
      <c r="E100" s="24"/>
      <c r="F100" s="91" t="str">
        <f>F11</f>
        <v>AKAD + VED</v>
      </c>
      <c r="G100" s="92">
        <f t="shared" ca="1" si="606"/>
        <v>238884.93900738106</v>
      </c>
      <c r="H100" s="90">
        <f ca="1">$C100*H$11</f>
        <v>0</v>
      </c>
      <c r="I100" s="90">
        <f t="shared" ca="1" si="833"/>
        <v>0</v>
      </c>
      <c r="J100" s="90">
        <f t="shared" ca="1" si="833"/>
        <v>17169.401733454</v>
      </c>
      <c r="K100" s="90">
        <f t="shared" ca="1" si="833"/>
        <v>0</v>
      </c>
      <c r="L100" s="90">
        <f t="shared" ca="1" si="833"/>
        <v>0</v>
      </c>
      <c r="M100" s="90">
        <f t="shared" ca="1" si="833"/>
        <v>0</v>
      </c>
      <c r="N100" s="90">
        <f t="shared" ca="1" si="833"/>
        <v>27938.80472149167</v>
      </c>
      <c r="O100" s="90">
        <f t="shared" ca="1" si="833"/>
        <v>0</v>
      </c>
      <c r="P100" s="90">
        <f t="shared" ca="1" si="833"/>
        <v>0</v>
      </c>
      <c r="Q100" s="90">
        <f t="shared" ca="1" si="833"/>
        <v>0</v>
      </c>
      <c r="R100" s="90">
        <f t="shared" ca="1" si="833"/>
        <v>0</v>
      </c>
      <c r="S100" s="90">
        <f t="shared" ca="1" si="833"/>
        <v>17477.616970485378</v>
      </c>
      <c r="T100" s="90">
        <f t="shared" ca="1" si="833"/>
        <v>0</v>
      </c>
      <c r="U100" s="90">
        <f t="shared" ca="1" si="833"/>
        <v>0</v>
      </c>
      <c r="V100" s="90">
        <f t="shared" ca="1" si="833"/>
        <v>14050.988747018846</v>
      </c>
      <c r="W100" s="90">
        <f t="shared" ca="1" si="833"/>
        <v>19163.735620127638</v>
      </c>
      <c r="X100" s="90">
        <f t="shared" ca="1" si="833"/>
        <v>0</v>
      </c>
      <c r="Y100" s="90">
        <f t="shared" ca="1" si="833"/>
        <v>0</v>
      </c>
      <c r="Z100" s="90">
        <f t="shared" ca="1" si="833"/>
        <v>0</v>
      </c>
      <c r="AA100" s="90">
        <f t="shared" ca="1" si="833"/>
        <v>17658.920051092075</v>
      </c>
      <c r="AB100" s="90">
        <f t="shared" ca="1" si="833"/>
        <v>0</v>
      </c>
      <c r="AC100" s="90">
        <f t="shared" ca="1" si="833"/>
        <v>0</v>
      </c>
      <c r="AD100" s="90">
        <f t="shared" ca="1" si="833"/>
        <v>107168.25094661729</v>
      </c>
      <c r="AE100" s="90">
        <f t="shared" ca="1" si="833"/>
        <v>0</v>
      </c>
      <c r="AF100" s="90">
        <f t="shared" ca="1" si="833"/>
        <v>0</v>
      </c>
      <c r="AG100" s="90">
        <f t="shared" ca="1" si="833"/>
        <v>0</v>
      </c>
      <c r="AH100" s="90">
        <f t="shared" ca="1" si="833"/>
        <v>0</v>
      </c>
      <c r="AI100" s="90">
        <f t="shared" ca="1" si="833"/>
        <v>0</v>
      </c>
      <c r="AJ100" s="90">
        <f t="shared" ca="1" si="833"/>
        <v>0</v>
      </c>
      <c r="AK100" s="90">
        <f t="shared" ca="1" si="833"/>
        <v>0</v>
      </c>
      <c r="AL100" s="90">
        <f t="shared" ca="1" si="833"/>
        <v>0</v>
      </c>
      <c r="AM100" s="90">
        <f t="shared" ca="1" si="833"/>
        <v>0</v>
      </c>
      <c r="AN100" s="90">
        <f t="shared" ca="1" si="833"/>
        <v>0</v>
      </c>
      <c r="AO100" s="90">
        <f t="shared" ca="1" si="833"/>
        <v>0</v>
      </c>
      <c r="AP100" s="90">
        <f t="shared" ca="1" si="833"/>
        <v>0</v>
      </c>
      <c r="AQ100" s="90">
        <f t="shared" ca="1" si="833"/>
        <v>0</v>
      </c>
      <c r="AR100" s="90">
        <f t="shared" ca="1" si="833"/>
        <v>0</v>
      </c>
      <c r="AS100" s="90">
        <f t="shared" ca="1" si="833"/>
        <v>0</v>
      </c>
      <c r="AT100" s="90">
        <f t="shared" ca="1" si="833"/>
        <v>16208.495406238513</v>
      </c>
      <c r="AU100" s="90">
        <f t="shared" ca="1" si="833"/>
        <v>0</v>
      </c>
      <c r="AV100" s="90">
        <f t="shared" ca="1" si="833"/>
        <v>0</v>
      </c>
      <c r="AW100" s="90">
        <f t="shared" ca="1" si="833"/>
        <v>0</v>
      </c>
      <c r="AX100" s="90">
        <f t="shared" ca="1" si="833"/>
        <v>2048.724810855651</v>
      </c>
      <c r="AY100" s="90">
        <f t="shared" ca="1" si="833"/>
        <v>0</v>
      </c>
      <c r="AZ100" s="90">
        <f t="shared" ca="1" si="833"/>
        <v>0</v>
      </c>
      <c r="BA100" s="90">
        <f t="shared" ca="1" si="833"/>
        <v>0</v>
      </c>
      <c r="BB100" s="90">
        <f t="shared" ca="1" si="833"/>
        <v>0</v>
      </c>
      <c r="BC100" s="90">
        <f t="shared" ca="1" si="833"/>
        <v>0</v>
      </c>
      <c r="BD100" s="92">
        <f t="shared" ca="1" si="607"/>
        <v>258828.27787411746</v>
      </c>
      <c r="BE100" s="90">
        <f t="shared" ca="1" si="833"/>
        <v>0</v>
      </c>
      <c r="BF100" s="90">
        <f t="shared" ca="1" si="834"/>
        <v>32761.466665629749</v>
      </c>
      <c r="BG100" s="90">
        <f t="shared" ca="1" si="834"/>
        <v>0</v>
      </c>
      <c r="BH100" s="90">
        <f t="shared" ca="1" si="834"/>
        <v>0</v>
      </c>
      <c r="BI100" s="90">
        <f t="shared" ca="1" si="834"/>
        <v>23170.533701535594</v>
      </c>
      <c r="BJ100" s="90">
        <f t="shared" ca="1" si="834"/>
        <v>0</v>
      </c>
      <c r="BK100" s="90">
        <f t="shared" ca="1" si="834"/>
        <v>0</v>
      </c>
      <c r="BL100" s="90">
        <f t="shared" ca="1" si="834"/>
        <v>0</v>
      </c>
      <c r="BM100" s="90">
        <f t="shared" ca="1" si="834"/>
        <v>0</v>
      </c>
      <c r="BN100" s="90">
        <f t="shared" ca="1" si="834"/>
        <v>28954.101972889159</v>
      </c>
      <c r="BO100" s="90">
        <f t="shared" ca="1" si="834"/>
        <v>0</v>
      </c>
      <c r="BP100" s="90">
        <f t="shared" ca="1" si="834"/>
        <v>0</v>
      </c>
      <c r="BQ100" s="90">
        <f t="shared" ca="1" si="834"/>
        <v>0</v>
      </c>
      <c r="BR100" s="90">
        <f t="shared" ca="1" si="834"/>
        <v>17731.441283334749</v>
      </c>
      <c r="BS100" s="90">
        <f t="shared" ca="1" si="834"/>
        <v>0</v>
      </c>
      <c r="BT100" s="90">
        <f t="shared" ca="1" si="834"/>
        <v>0</v>
      </c>
      <c r="BU100" s="90">
        <f t="shared" ca="1" si="834"/>
        <v>0</v>
      </c>
      <c r="BV100" s="90">
        <f t="shared" ca="1" si="834"/>
        <v>14449.855524353574</v>
      </c>
      <c r="BW100" s="90">
        <f t="shared" ca="1" si="834"/>
        <v>0</v>
      </c>
      <c r="BX100" s="90">
        <f t="shared" ca="1" si="834"/>
        <v>0</v>
      </c>
      <c r="BY100" s="90">
        <f t="shared" ca="1" si="834"/>
        <v>141760.87872637465</v>
      </c>
      <c r="BZ100" s="90">
        <f t="shared" ca="1" si="834"/>
        <v>0</v>
      </c>
      <c r="CA100" s="90">
        <f t="shared" ca="1" si="834"/>
        <v>0</v>
      </c>
      <c r="CB100" s="90">
        <f t="shared" ca="1" si="834"/>
        <v>0</v>
      </c>
      <c r="CC100" s="90">
        <f t="shared" ca="1" si="834"/>
        <v>0</v>
      </c>
      <c r="CD100" s="90">
        <f t="shared" ca="1" si="834"/>
        <v>0</v>
      </c>
      <c r="CE100" s="90">
        <f t="shared" ca="1" si="834"/>
        <v>0</v>
      </c>
      <c r="CF100" s="90">
        <f t="shared" ca="1" si="834"/>
        <v>0</v>
      </c>
      <c r="CG100" s="92">
        <f t="shared" ca="1" si="490"/>
        <v>83961.456628960354</v>
      </c>
      <c r="CH100" s="90">
        <f t="shared" ca="1" si="834"/>
        <v>0</v>
      </c>
      <c r="CI100" s="90">
        <f ca="1">$C100*CI$11</f>
        <v>7088.9504517217665</v>
      </c>
      <c r="CJ100" s="90">
        <f t="shared" ca="1" si="835"/>
        <v>11476.485002403781</v>
      </c>
      <c r="CK100" s="90">
        <f t="shared" ca="1" si="835"/>
        <v>8883.8509497280447</v>
      </c>
      <c r="CL100" s="90">
        <f t="shared" ca="1" si="835"/>
        <v>9282.7177270627744</v>
      </c>
      <c r="CM100" s="90">
        <f t="shared" ca="1" si="835"/>
        <v>7324.6444565104694</v>
      </c>
      <c r="CN100" s="90">
        <f t="shared" ca="1" si="835"/>
        <v>3553.540379891218</v>
      </c>
      <c r="CO100" s="90">
        <f t="shared" ca="1" si="835"/>
        <v>9445.8904996087986</v>
      </c>
      <c r="CP100" s="90">
        <f t="shared" ca="1" si="835"/>
        <v>6236.8259728703006</v>
      </c>
      <c r="CQ100" s="90">
        <f t="shared" ca="1" si="835"/>
        <v>6001.1319680815977</v>
      </c>
      <c r="CR100" s="90">
        <f t="shared" ca="1" si="835"/>
        <v>5185.2681053514707</v>
      </c>
      <c r="CS100" s="90">
        <f t="shared" ca="1" si="835"/>
        <v>5167.1377972908012</v>
      </c>
      <c r="CT100" s="90">
        <f t="shared" ca="1" si="835"/>
        <v>4315.0133184393353</v>
      </c>
      <c r="CU100" s="90">
        <f t="shared" ca="1" si="835"/>
        <v>0</v>
      </c>
      <c r="CV100" s="90">
        <f t="shared" ca="1" si="835"/>
        <v>0</v>
      </c>
      <c r="CW100" s="90">
        <f t="shared" ca="1" si="835"/>
        <v>0</v>
      </c>
      <c r="CX100" s="90">
        <f t="shared" ca="1" si="835"/>
        <v>0</v>
      </c>
      <c r="CY100" s="92">
        <f t="shared" ca="1" si="492"/>
        <v>197239.62139202328</v>
      </c>
      <c r="CZ100" s="90">
        <f t="shared" ca="1" si="836"/>
        <v>0</v>
      </c>
      <c r="DA100" s="90">
        <f t="shared" ca="1" si="836"/>
        <v>23406.227706324295</v>
      </c>
      <c r="DB100" s="90">
        <f t="shared" ca="1" si="836"/>
        <v>17332.574506000023</v>
      </c>
      <c r="DC100" s="90">
        <f t="shared" ca="1" si="836"/>
        <v>21575.066592196679</v>
      </c>
      <c r="DD100" s="90">
        <f t="shared" ca="1" si="836"/>
        <v>0</v>
      </c>
      <c r="DE100" s="90">
        <f t="shared" ca="1" si="836"/>
        <v>0</v>
      </c>
      <c r="DF100" s="90">
        <f t="shared" ca="1" si="836"/>
        <v>0</v>
      </c>
      <c r="DG100" s="90">
        <f t="shared" ca="1" si="836"/>
        <v>0</v>
      </c>
      <c r="DH100" s="90">
        <f t="shared" ca="1" si="836"/>
        <v>10950.706068644366</v>
      </c>
      <c r="DI100" s="90">
        <f t="shared" ca="1" si="836"/>
        <v>43820.954582638136</v>
      </c>
      <c r="DJ100" s="90">
        <f t="shared" ca="1" si="837"/>
        <v>0</v>
      </c>
      <c r="DK100" s="90">
        <f t="shared" ca="1" si="837"/>
        <v>0</v>
      </c>
      <c r="DL100" s="90">
        <f t="shared" ca="1" si="837"/>
        <v>0</v>
      </c>
      <c r="DM100" s="90">
        <f t="shared" ca="1" si="837"/>
        <v>0</v>
      </c>
      <c r="DN100" s="90">
        <f t="shared" ca="1" si="837"/>
        <v>23079.882161232246</v>
      </c>
      <c r="DO100" s="90">
        <f t="shared" ca="1" si="837"/>
        <v>0</v>
      </c>
      <c r="DP100" s="90">
        <f t="shared" ca="1" si="837"/>
        <v>0</v>
      </c>
      <c r="DQ100" s="90">
        <f t="shared" ca="1" si="837"/>
        <v>21321.242279347309</v>
      </c>
      <c r="DR100" s="90">
        <f t="shared" ca="1" si="837"/>
        <v>6816.9958308117239</v>
      </c>
      <c r="DS100" s="90">
        <f t="shared" ca="1" si="837"/>
        <v>10787.53329609834</v>
      </c>
      <c r="DT100" s="90">
        <f t="shared" ca="1" si="837"/>
        <v>16335.407562663202</v>
      </c>
      <c r="DU100" s="90">
        <f t="shared" ca="1" si="837"/>
        <v>1813.0308060669479</v>
      </c>
      <c r="DV100" s="92">
        <f t="shared" ca="1" si="608"/>
        <v>78123.497433424782</v>
      </c>
      <c r="DW100" s="90">
        <f ca="1">$C100*DW$11</f>
        <v>0</v>
      </c>
      <c r="DX100" s="90">
        <f t="shared" ca="1" si="838"/>
        <v>34520.106547514682</v>
      </c>
      <c r="DY100" s="90">
        <f t="shared" ca="1" si="838"/>
        <v>40122.371738261558</v>
      </c>
      <c r="DZ100" s="90">
        <f t="shared" ca="1" si="838"/>
        <v>3481.0191476485397</v>
      </c>
      <c r="EA100" s="90">
        <f t="shared" ca="1" si="838"/>
        <v>0</v>
      </c>
      <c r="EB100" s="92">
        <f t="shared" ca="1" si="609"/>
        <v>242039.61260993755</v>
      </c>
      <c r="EC100" s="90">
        <f t="shared" ca="1" si="838"/>
        <v>0</v>
      </c>
      <c r="ED100" s="90">
        <f t="shared" ca="1" si="839"/>
        <v>18964.302231460279</v>
      </c>
      <c r="EE100" s="90">
        <f t="shared" ca="1" si="839"/>
        <v>12038.524552284533</v>
      </c>
      <c r="EF100" s="90">
        <f t="shared" ca="1" si="839"/>
        <v>13869.685666412151</v>
      </c>
      <c r="EG100" s="90">
        <f t="shared" ca="1" si="839"/>
        <v>12709.345950529305</v>
      </c>
      <c r="EH100" s="90">
        <f t="shared" ca="1" si="839"/>
        <v>20523.508724677849</v>
      </c>
      <c r="EI100" s="90">
        <f t="shared" ca="1" si="839"/>
        <v>10551.839291309636</v>
      </c>
      <c r="EJ100" s="90">
        <f t="shared" ca="1" si="839"/>
        <v>20632.290573041868</v>
      </c>
      <c r="EK100" s="90">
        <f t="shared" ca="1" si="839"/>
        <v>12346.739789315914</v>
      </c>
      <c r="EL100" s="90">
        <f t="shared" ca="1" si="839"/>
        <v>15936.540785328472</v>
      </c>
      <c r="EM100" s="90">
        <f t="shared" ca="1" si="839"/>
        <v>6019.2622761422663</v>
      </c>
      <c r="EN100" s="90">
        <f t="shared" ca="1" si="839"/>
        <v>9373.3692673661208</v>
      </c>
      <c r="EO100" s="90">
        <f t="shared" ca="1" si="839"/>
        <v>17260.053273757341</v>
      </c>
      <c r="EP100" s="90">
        <f t="shared" ca="1" si="839"/>
        <v>0</v>
      </c>
      <c r="EQ100" s="90">
        <f t="shared" ca="1" si="839"/>
        <v>0</v>
      </c>
      <c r="ER100" s="90">
        <f t="shared" ca="1" si="839"/>
        <v>0</v>
      </c>
      <c r="ES100" s="90">
        <f t="shared" ca="1" si="839"/>
        <v>5928.6107358389199</v>
      </c>
      <c r="ET100" s="90">
        <f t="shared" ca="1" si="839"/>
        <v>28301.410882705055</v>
      </c>
      <c r="EU100" s="90">
        <f t="shared" ca="1" si="839"/>
        <v>0</v>
      </c>
      <c r="EV100" s="90">
        <f t="shared" ca="1" si="839"/>
        <v>0</v>
      </c>
      <c r="EW100" s="90">
        <f t="shared" ca="1" si="839"/>
        <v>37584.128609767831</v>
      </c>
      <c r="EX100" s="90">
        <f t="shared" ca="1" si="839"/>
        <v>0</v>
      </c>
      <c r="EY100" s="90">
        <f t="shared" ca="1" si="839"/>
        <v>0</v>
      </c>
      <c r="EZ100" s="90">
        <f t="shared" ca="1" si="839"/>
        <v>0</v>
      </c>
      <c r="FA100" s="90">
        <f t="shared" ca="1" si="839"/>
        <v>0</v>
      </c>
      <c r="FB100" s="90">
        <f t="shared" ca="1" si="839"/>
        <v>0</v>
      </c>
      <c r="FC100" s="90">
        <f t="shared" ca="1" si="839"/>
        <v>0</v>
      </c>
      <c r="FD100" s="90">
        <f t="shared" ca="1" si="839"/>
        <v>0</v>
      </c>
      <c r="FE100" s="92">
        <f t="shared" ca="1" si="610"/>
        <v>71632.847147705106</v>
      </c>
      <c r="FF100" s="90">
        <f t="shared" ca="1" si="839"/>
        <v>0</v>
      </c>
      <c r="FG100" s="90">
        <f t="shared" ca="1" si="840"/>
        <v>15320.110311265709</v>
      </c>
      <c r="FH100" s="90">
        <f t="shared" ca="1" si="840"/>
        <v>0</v>
      </c>
      <c r="FI100" s="90">
        <f t="shared" ca="1" si="840"/>
        <v>0</v>
      </c>
      <c r="FJ100" s="90">
        <f t="shared" ca="1" si="840"/>
        <v>12256.088249012568</v>
      </c>
      <c r="FK100" s="90">
        <f t="shared" ca="1" si="840"/>
        <v>0</v>
      </c>
      <c r="FL100" s="90">
        <f t="shared" ca="1" si="840"/>
        <v>10497.448367127628</v>
      </c>
      <c r="FM100" s="90">
        <f t="shared" ca="1" si="840"/>
        <v>15610.195240236422</v>
      </c>
      <c r="FN100" s="90">
        <f t="shared" ca="1" si="840"/>
        <v>0</v>
      </c>
      <c r="FO100" s="90">
        <f t="shared" ca="1" si="840"/>
        <v>12763.736874711314</v>
      </c>
      <c r="FP100" s="90">
        <f t="shared" ca="1" si="840"/>
        <v>0</v>
      </c>
      <c r="FQ100" s="90">
        <f t="shared" ca="1" si="840"/>
        <v>0</v>
      </c>
      <c r="FR100" s="90">
        <f t="shared" ca="1" si="840"/>
        <v>0</v>
      </c>
      <c r="FS100" s="90">
        <f t="shared" ca="1" si="840"/>
        <v>5185.2681053514707</v>
      </c>
      <c r="FT100" s="90">
        <f t="shared" ca="1" si="840"/>
        <v>0</v>
      </c>
      <c r="FU100" s="90">
        <f t="shared" ca="1" si="840"/>
        <v>0</v>
      </c>
      <c r="FV100" s="90">
        <f t="shared" ca="1" si="840"/>
        <v>0</v>
      </c>
      <c r="FW100" s="92">
        <f t="shared" ca="1" si="611"/>
        <v>473491.12531244411</v>
      </c>
      <c r="FX100" s="90">
        <f t="shared" ca="1" si="840"/>
        <v>0</v>
      </c>
      <c r="FY100" s="90">
        <f t="shared" ca="1" si="841"/>
        <v>8339.9417079079594</v>
      </c>
      <c r="FZ100" s="90">
        <f t="shared" ca="1" si="841"/>
        <v>15374.50123544772</v>
      </c>
      <c r="GA100" s="90">
        <f t="shared" ca="1" si="841"/>
        <v>0</v>
      </c>
      <c r="GB100" s="90">
        <f t="shared" ca="1" si="841"/>
        <v>18094.047444548141</v>
      </c>
      <c r="GC100" s="90">
        <f t="shared" ca="1" si="841"/>
        <v>0</v>
      </c>
      <c r="GD100" s="90">
        <f t="shared" ca="1" si="841"/>
        <v>16009.062017571148</v>
      </c>
      <c r="GE100" s="90">
        <f t="shared" ca="1" si="841"/>
        <v>41192.059913841054</v>
      </c>
      <c r="GF100" s="90">
        <f t="shared" ca="1" si="841"/>
        <v>1468.5549529142279</v>
      </c>
      <c r="GG100" s="90">
        <f t="shared" ca="1" si="841"/>
        <v>372831.65495960717</v>
      </c>
      <c r="GH100" s="90">
        <f t="shared" ca="1" si="841"/>
        <v>0</v>
      </c>
      <c r="GI100" s="90">
        <f t="shared" ca="1" si="841"/>
        <v>0</v>
      </c>
      <c r="GJ100" s="90">
        <f t="shared" ca="1" si="841"/>
        <v>0</v>
      </c>
      <c r="GK100" s="90">
        <f t="shared" ca="1" si="841"/>
        <v>0</v>
      </c>
      <c r="GL100" s="90">
        <f t="shared" ca="1" si="841"/>
        <v>0</v>
      </c>
      <c r="GM100" s="90">
        <f t="shared" ca="1" si="841"/>
        <v>0</v>
      </c>
      <c r="GN100" s="90">
        <f t="shared" ca="1" si="841"/>
        <v>0</v>
      </c>
      <c r="GO100" s="90">
        <f t="shared" ca="1" si="841"/>
        <v>181.30308060669481</v>
      </c>
      <c r="GP100" s="90">
        <f t="shared" ca="1" si="841"/>
        <v>0</v>
      </c>
      <c r="GQ100" s="90">
        <f t="shared" ca="1" si="841"/>
        <v>0</v>
      </c>
      <c r="GR100" s="90">
        <f t="shared" ca="1" si="841"/>
        <v>0</v>
      </c>
      <c r="GS100" s="92">
        <f t="shared" ca="1" si="612"/>
        <v>69529.731412667461</v>
      </c>
      <c r="GT100" s="90">
        <f t="shared" ca="1" si="841"/>
        <v>0</v>
      </c>
      <c r="GU100" s="90">
        <f t="shared" ca="1" si="842"/>
        <v>20632.290573041868</v>
      </c>
      <c r="GV100" s="90">
        <f t="shared" ca="1" si="842"/>
        <v>21411.893819650657</v>
      </c>
      <c r="GW100" s="90">
        <f t="shared" ca="1" si="842"/>
        <v>22499.712303290824</v>
      </c>
      <c r="GX100" s="90">
        <f t="shared" ca="1" si="842"/>
        <v>0</v>
      </c>
      <c r="GY100" s="90">
        <f t="shared" ca="1" si="842"/>
        <v>4985.8347166841068</v>
      </c>
      <c r="GZ100" s="90">
        <f t="shared" ca="1" si="842"/>
        <v>0</v>
      </c>
      <c r="HA100" s="90">
        <f t="shared" ca="1" si="842"/>
        <v>0</v>
      </c>
      <c r="HB100" s="90">
        <f t="shared" ca="1" si="842"/>
        <v>0</v>
      </c>
      <c r="HC100" s="90">
        <f t="shared" ca="1" si="842"/>
        <v>0</v>
      </c>
      <c r="HD100" s="90">
        <f t="shared" ca="1" si="842"/>
        <v>0</v>
      </c>
      <c r="HE100" s="92">
        <f t="shared" ca="1" si="613"/>
        <v>121001.6759969081</v>
      </c>
      <c r="HF100" s="90">
        <f t="shared" ca="1" si="842"/>
        <v>0</v>
      </c>
      <c r="HG100" s="90">
        <f t="shared" ca="1" si="843"/>
        <v>0</v>
      </c>
      <c r="HH100" s="90">
        <f t="shared" ca="1" si="843"/>
        <v>0</v>
      </c>
      <c r="HI100" s="90">
        <f t="shared" ca="1" si="843"/>
        <v>0</v>
      </c>
      <c r="HJ100" s="90">
        <f t="shared" ca="1" si="843"/>
        <v>0</v>
      </c>
      <c r="HK100" s="90">
        <f t="shared" ca="1" si="843"/>
        <v>0</v>
      </c>
      <c r="HL100" s="90">
        <f t="shared" ca="1" si="843"/>
        <v>0</v>
      </c>
      <c r="HM100" s="90">
        <f t="shared" ca="1" si="843"/>
        <v>0</v>
      </c>
      <c r="HN100" s="90">
        <f t="shared" ca="1" si="843"/>
        <v>15682.7164724791</v>
      </c>
      <c r="HO100" s="90">
        <f t="shared" ca="1" si="843"/>
        <v>105318.95952442901</v>
      </c>
      <c r="HP100" s="90">
        <f t="shared" ca="1" si="843"/>
        <v>0</v>
      </c>
      <c r="HQ100" s="90">
        <f t="shared" ca="1" si="843"/>
        <v>0</v>
      </c>
      <c r="HR100" s="90">
        <f t="shared" ca="1" si="843"/>
        <v>0</v>
      </c>
      <c r="HS100" s="90">
        <f t="shared" ca="1" si="843"/>
        <v>0</v>
      </c>
      <c r="HT100" s="90">
        <f t="shared" ca="1" si="843"/>
        <v>0</v>
      </c>
      <c r="HU100" s="90">
        <f t="shared" ca="1" si="843"/>
        <v>0</v>
      </c>
      <c r="HV100" s="92">
        <f t="shared" ca="1" si="614"/>
        <v>50456.647332843153</v>
      </c>
      <c r="HW100" s="90">
        <f t="shared" ca="1" si="843"/>
        <v>50456.647332843153</v>
      </c>
      <c r="HX100" s="90">
        <f t="shared" ca="1" si="844"/>
        <v>0</v>
      </c>
      <c r="HY100" s="90">
        <f t="shared" ca="1" si="844"/>
        <v>0</v>
      </c>
      <c r="HZ100" s="90">
        <f t="shared" ca="1" si="844"/>
        <v>0</v>
      </c>
      <c r="IA100" s="90">
        <f t="shared" ca="1" si="844"/>
        <v>0</v>
      </c>
      <c r="IB100" s="90">
        <f t="shared" ca="1" si="844"/>
        <v>0</v>
      </c>
      <c r="IC100" s="90">
        <f t="shared" ca="1" si="844"/>
        <v>0</v>
      </c>
      <c r="ID100" s="90">
        <f t="shared" ca="1" si="844"/>
        <v>0</v>
      </c>
      <c r="IE100" s="90">
        <f t="shared" ca="1" si="844"/>
        <v>0</v>
      </c>
      <c r="IF100" s="92">
        <f t="shared" ca="1" si="501"/>
        <v>0</v>
      </c>
      <c r="IG100" s="90">
        <f t="shared" ca="1" si="844"/>
        <v>0</v>
      </c>
      <c r="IH100" s="90">
        <f t="shared" ref="IH100:IM100" ca="1" si="856">$C100*IH$11</f>
        <v>0</v>
      </c>
      <c r="II100" s="90">
        <f t="shared" ca="1" si="856"/>
        <v>0</v>
      </c>
      <c r="IJ100" s="90">
        <f t="shared" ca="1" si="856"/>
        <v>0</v>
      </c>
      <c r="IK100" s="90">
        <f t="shared" ca="1" si="856"/>
        <v>0</v>
      </c>
      <c r="IL100" s="90">
        <f t="shared" ca="1" si="856"/>
        <v>0</v>
      </c>
      <c r="IM100" s="90">
        <f t="shared" ca="1" si="856"/>
        <v>0</v>
      </c>
      <c r="IN100" s="90">
        <f t="shared" ca="1" si="845"/>
        <v>0</v>
      </c>
      <c r="IO100" s="90">
        <f t="shared" ca="1" si="845"/>
        <v>0</v>
      </c>
      <c r="IP100" s="90">
        <f t="shared" ca="1" si="845"/>
        <v>0</v>
      </c>
      <c r="IQ100" s="90">
        <f t="shared" ca="1" si="845"/>
        <v>0</v>
      </c>
      <c r="IR100" s="90">
        <f t="shared" ca="1" si="845"/>
        <v>0</v>
      </c>
      <c r="IS100" s="90">
        <f t="shared" ca="1" si="845"/>
        <v>0</v>
      </c>
      <c r="IT100" s="90">
        <f t="shared" ca="1" si="845"/>
        <v>0</v>
      </c>
      <c r="IU100" s="90">
        <f t="shared" ca="1" si="845"/>
        <v>0</v>
      </c>
      <c r="IV100" s="90">
        <f t="shared" ca="1" si="845"/>
        <v>0</v>
      </c>
      <c r="IW100" s="90">
        <f t="shared" ca="1" si="845"/>
        <v>0</v>
      </c>
      <c r="IX100" s="90">
        <f t="shared" ca="1" si="845"/>
        <v>0</v>
      </c>
      <c r="IY100" s="92">
        <f t="shared" ca="1" si="503"/>
        <v>0</v>
      </c>
      <c r="IZ100" s="90">
        <f ca="1">$C100*IZ$11</f>
        <v>0</v>
      </c>
      <c r="JA100" s="90">
        <f t="shared" ca="1" si="846"/>
        <v>0</v>
      </c>
      <c r="JB100" s="90">
        <f t="shared" ca="1" si="846"/>
        <v>0</v>
      </c>
      <c r="JC100" s="90">
        <f t="shared" ca="1" si="846"/>
        <v>0</v>
      </c>
      <c r="JD100" s="90">
        <f t="shared" ca="1" si="846"/>
        <v>0</v>
      </c>
      <c r="JE100" s="90">
        <f t="shared" ca="1" si="846"/>
        <v>0</v>
      </c>
      <c r="JF100" s="90">
        <f t="shared" ca="1" si="846"/>
        <v>0</v>
      </c>
      <c r="JG100" s="90">
        <f t="shared" ca="1" si="846"/>
        <v>0</v>
      </c>
      <c r="JH100" s="90">
        <f t="shared" ca="1" si="846"/>
        <v>0</v>
      </c>
      <c r="JI100" s="90">
        <f t="shared" ca="1" si="846"/>
        <v>0</v>
      </c>
      <c r="JJ100" s="90">
        <f t="shared" ca="1" si="846"/>
        <v>0</v>
      </c>
      <c r="JK100" s="90">
        <f t="shared" ca="1" si="846"/>
        <v>0</v>
      </c>
      <c r="JL100" s="90">
        <f t="shared" ca="1" si="846"/>
        <v>0</v>
      </c>
      <c r="JM100" s="90">
        <f t="shared" ca="1" si="846"/>
        <v>0</v>
      </c>
      <c r="JN100" s="90">
        <f t="shared" ca="1" si="846"/>
        <v>0</v>
      </c>
      <c r="JO100" s="90">
        <f t="shared" ca="1" si="846"/>
        <v>0</v>
      </c>
      <c r="JP100" s="90">
        <f t="shared" ca="1" si="846"/>
        <v>0</v>
      </c>
      <c r="JQ100" s="90">
        <f t="shared" ca="1" si="846"/>
        <v>0</v>
      </c>
      <c r="JR100" s="90">
        <f t="shared" ca="1" si="846"/>
        <v>0</v>
      </c>
      <c r="JS100" s="90">
        <f t="shared" ca="1" si="846"/>
        <v>0</v>
      </c>
      <c r="JT100" s="92">
        <f t="shared" ca="1" si="505"/>
        <v>12310.479173194577</v>
      </c>
      <c r="JU100" s="90">
        <f t="shared" ca="1" si="846"/>
        <v>12310.479173194577</v>
      </c>
      <c r="JV100" s="90">
        <f ca="1">$C100*JV$11</f>
        <v>0</v>
      </c>
      <c r="JW100" s="90">
        <f ca="1">$C100*JW$11</f>
        <v>0</v>
      </c>
      <c r="JX100" s="90">
        <f t="shared" ca="1" si="847"/>
        <v>0</v>
      </c>
      <c r="JY100" s="90">
        <f t="shared" ca="1" si="847"/>
        <v>0</v>
      </c>
      <c r="JZ100" s="90">
        <f t="shared" ca="1" si="847"/>
        <v>0</v>
      </c>
      <c r="KA100" s="90">
        <f t="shared" ca="1" si="847"/>
        <v>0</v>
      </c>
      <c r="KB100" s="90">
        <f t="shared" ca="1" si="847"/>
        <v>0</v>
      </c>
      <c r="KC100" s="90">
        <f t="shared" ca="1" si="847"/>
        <v>0</v>
      </c>
      <c r="KD100" s="90">
        <f t="shared" ca="1" si="847"/>
        <v>0</v>
      </c>
      <c r="KE100" s="90">
        <f t="shared" ca="1" si="847"/>
        <v>0</v>
      </c>
      <c r="KF100" s="90">
        <f t="shared" ca="1" si="847"/>
        <v>0</v>
      </c>
      <c r="KG100" s="90">
        <f t="shared" ca="1" si="847"/>
        <v>0</v>
      </c>
      <c r="KH100" s="90">
        <f t="shared" ca="1" si="848"/>
        <v>0</v>
      </c>
      <c r="KI100" s="90">
        <f t="shared" ca="1" si="848"/>
        <v>0</v>
      </c>
      <c r="KJ100" s="90">
        <f t="shared" ca="1" si="848"/>
        <v>0</v>
      </c>
      <c r="KK100" s="90">
        <f t="shared" ca="1" si="848"/>
        <v>0</v>
      </c>
      <c r="KL100" s="90">
        <f t="shared" ca="1" si="848"/>
        <v>0</v>
      </c>
      <c r="KM100" s="90">
        <f t="shared" ca="1" si="848"/>
        <v>0</v>
      </c>
      <c r="KN100" s="90">
        <f t="shared" ca="1" si="848"/>
        <v>0</v>
      </c>
      <c r="KO100" s="90">
        <f t="shared" ca="1" si="848"/>
        <v>0</v>
      </c>
      <c r="KP100" s="90">
        <f t="shared" ca="1" si="848"/>
        <v>0</v>
      </c>
      <c r="KQ100" s="90">
        <f t="shared" ca="1" si="848"/>
        <v>0</v>
      </c>
      <c r="KR100" s="90">
        <f t="shared" ca="1" si="849"/>
        <v>0</v>
      </c>
      <c r="KS100" s="90">
        <f t="shared" ca="1" si="849"/>
        <v>0</v>
      </c>
      <c r="KT100" s="90">
        <f t="shared" ca="1" si="849"/>
        <v>0</v>
      </c>
      <c r="KU100" s="90">
        <f t="shared" ca="1" si="849"/>
        <v>0</v>
      </c>
      <c r="KV100" s="90">
        <f t="shared" ca="1" si="849"/>
        <v>0</v>
      </c>
      <c r="KW100" s="90">
        <f t="shared" ca="1" si="849"/>
        <v>0</v>
      </c>
      <c r="KX100" s="90">
        <f t="shared" ca="1" si="849"/>
        <v>0</v>
      </c>
      <c r="KY100" s="90">
        <f t="shared" ca="1" si="849"/>
        <v>0</v>
      </c>
      <c r="KZ100" s="90">
        <f t="shared" ca="1" si="849"/>
        <v>0</v>
      </c>
      <c r="LA100" s="90">
        <f t="shared" ca="1" si="849"/>
        <v>0</v>
      </c>
      <c r="LB100" s="90">
        <f t="shared" ca="1" si="850"/>
        <v>0</v>
      </c>
      <c r="LC100" s="90">
        <f t="shared" ca="1" si="850"/>
        <v>0</v>
      </c>
      <c r="LD100" s="90">
        <f t="shared" ca="1" si="850"/>
        <v>0</v>
      </c>
      <c r="LE100" s="90">
        <f t="shared" ca="1" si="850"/>
        <v>0</v>
      </c>
      <c r="LF100" s="90">
        <f t="shared" ca="1" si="850"/>
        <v>0</v>
      </c>
      <c r="LG100" s="90">
        <f t="shared" ca="1" si="850"/>
        <v>0</v>
      </c>
      <c r="LH100" s="90">
        <f t="shared" ca="1" si="850"/>
        <v>0</v>
      </c>
      <c r="LI100" s="90">
        <f t="shared" ca="1" si="850"/>
        <v>0</v>
      </c>
      <c r="LJ100" s="90">
        <f t="shared" ca="1" si="850"/>
        <v>0</v>
      </c>
      <c r="LK100" s="90">
        <f t="shared" ca="1" si="850"/>
        <v>0</v>
      </c>
      <c r="LL100" s="90">
        <f t="shared" ca="1" si="850"/>
        <v>0</v>
      </c>
      <c r="LM100" s="92">
        <f t="shared" ca="1" si="615"/>
        <v>19181.865928188308</v>
      </c>
      <c r="LN100" s="90">
        <f ca="1">$C100*LN$11</f>
        <v>19181.865928188308</v>
      </c>
      <c r="LO100" s="90">
        <f t="shared" ca="1" si="851"/>
        <v>0</v>
      </c>
      <c r="LP100" s="90">
        <f t="shared" ca="1" si="851"/>
        <v>0</v>
      </c>
      <c r="LQ100" s="90">
        <f t="shared" ca="1" si="851"/>
        <v>0</v>
      </c>
      <c r="LR100" s="90">
        <f t="shared" ca="1" si="851"/>
        <v>0</v>
      </c>
      <c r="LS100" s="92">
        <f t="shared" ca="1" si="616"/>
        <v>0</v>
      </c>
      <c r="LT100" s="90">
        <f t="shared" ca="1" si="851"/>
        <v>0</v>
      </c>
      <c r="LU100" s="90">
        <f t="shared" ca="1" si="852"/>
        <v>0</v>
      </c>
      <c r="LV100" s="90">
        <f t="shared" ca="1" si="852"/>
        <v>0</v>
      </c>
      <c r="LW100" s="90">
        <f t="shared" ca="1" si="852"/>
        <v>0</v>
      </c>
      <c r="LX100" s="90">
        <f t="shared" ca="1" si="852"/>
        <v>0</v>
      </c>
      <c r="LY100" s="90">
        <f t="shared" ca="1" si="852"/>
        <v>0</v>
      </c>
      <c r="LZ100" s="90">
        <f t="shared" ca="1" si="852"/>
        <v>0</v>
      </c>
      <c r="MA100" s="90">
        <f t="shared" ca="1" si="852"/>
        <v>0</v>
      </c>
      <c r="MB100" s="90">
        <f t="shared" ca="1" si="852"/>
        <v>0</v>
      </c>
      <c r="MC100" s="90">
        <f t="shared" ca="1" si="852"/>
        <v>0</v>
      </c>
      <c r="MD100" s="90">
        <f t="shared" ca="1" si="852"/>
        <v>0</v>
      </c>
      <c r="ME100" s="90">
        <f t="shared" ca="1" si="852"/>
        <v>0</v>
      </c>
      <c r="MF100" s="90">
        <f t="shared" ca="1" si="852"/>
        <v>0</v>
      </c>
      <c r="MG100" s="92">
        <f t="shared" ca="1" si="617"/>
        <v>6635.6927502050294</v>
      </c>
      <c r="MH100" s="90">
        <f t="shared" ca="1" si="852"/>
        <v>6635.6927502050294</v>
      </c>
      <c r="MI100" s="90">
        <f t="shared" ca="1" si="853"/>
        <v>0</v>
      </c>
      <c r="MJ100" s="90">
        <f t="shared" ca="1" si="853"/>
        <v>0</v>
      </c>
      <c r="MK100" s="90">
        <f t="shared" ca="1" si="853"/>
        <v>0</v>
      </c>
      <c r="ML100" s="90">
        <f t="shared" ca="1" si="853"/>
        <v>0</v>
      </c>
      <c r="MM100" s="90">
        <f t="shared" ca="1" si="853"/>
        <v>0</v>
      </c>
      <c r="MN100" s="90">
        <f t="shared" ca="1" si="853"/>
        <v>0</v>
      </c>
      <c r="MO100" s="90">
        <f t="shared" ca="1" si="853"/>
        <v>0</v>
      </c>
      <c r="MP100" s="90">
        <f t="shared" ca="1" si="853"/>
        <v>0</v>
      </c>
      <c r="MQ100" s="90">
        <f t="shared" ca="1" si="853"/>
        <v>0</v>
      </c>
      <c r="MR100" s="90">
        <f t="shared" ca="1" si="853"/>
        <v>0</v>
      </c>
      <c r="MS100" s="90">
        <f t="shared" ca="1" si="853"/>
        <v>0</v>
      </c>
      <c r="MT100" s="90">
        <f t="shared" ca="1" si="853"/>
        <v>0</v>
      </c>
      <c r="MU100" s="90">
        <f t="shared" ca="1" si="853"/>
        <v>0</v>
      </c>
      <c r="MV100" s="90">
        <f t="shared" ca="1" si="853"/>
        <v>0</v>
      </c>
      <c r="MW100" s="90">
        <f t="shared" ca="1" si="853"/>
        <v>0</v>
      </c>
      <c r="MX100" s="90">
        <f t="shared" ca="1" si="853"/>
        <v>0</v>
      </c>
      <c r="MY100" s="90">
        <f t="shared" ca="1" si="853"/>
        <v>0</v>
      </c>
      <c r="MZ100" s="90">
        <f t="shared" ca="1" si="853"/>
        <v>0</v>
      </c>
      <c r="NA100" s="90">
        <f t="shared" ca="1" si="853"/>
        <v>0</v>
      </c>
      <c r="NB100" s="90">
        <f t="shared" ca="1" si="853"/>
        <v>0</v>
      </c>
      <c r="NC100" s="92">
        <f t="shared" ca="1" si="618"/>
        <v>0</v>
      </c>
      <c r="ND100" s="90">
        <f t="shared" ca="1" si="853"/>
        <v>0</v>
      </c>
      <c r="NE100" s="90">
        <f t="shared" ca="1" si="854"/>
        <v>0</v>
      </c>
      <c r="NF100" s="90">
        <f t="shared" ca="1" si="854"/>
        <v>0</v>
      </c>
      <c r="NG100" s="90">
        <f t="shared" ca="1" si="854"/>
        <v>0</v>
      </c>
      <c r="NH100" s="90">
        <f t="shared" ca="1" si="854"/>
        <v>0</v>
      </c>
      <c r="NI100" s="90">
        <f t="shared" ca="1" si="854"/>
        <v>0</v>
      </c>
      <c r="NJ100" s="93">
        <f t="shared" ca="1" si="511"/>
        <v>1923317.4700000002</v>
      </c>
      <c r="NK100" s="94">
        <f t="shared" ca="1" si="855"/>
        <v>0</v>
      </c>
    </row>
    <row r="101" spans="1:375" x14ac:dyDescent="0.25">
      <c r="A101" s="67">
        <v>90745</v>
      </c>
      <c r="B101" s="96" t="s">
        <v>442</v>
      </c>
      <c r="C101" s="90">
        <f ca="1">IFERROR(HLOOKUP($A101,Náklady_2018!$D$1:$MN$27,24,FALSE),0)</f>
        <v>12739094.129999999</v>
      </c>
      <c r="D101" s="24"/>
      <c r="E101" s="24"/>
      <c r="F101" s="91" t="str">
        <f>F10</f>
        <v>Doklad</v>
      </c>
      <c r="G101" s="92">
        <f t="shared" ca="1" si="606"/>
        <v>1195540.5551450686</v>
      </c>
      <c r="H101" s="90">
        <f ca="1">$C101*H$10</f>
        <v>0</v>
      </c>
      <c r="I101" s="90">
        <f t="shared" ref="I101:BT101" ca="1" si="857">$C101*I$10</f>
        <v>0</v>
      </c>
      <c r="J101" s="90">
        <f t="shared" ca="1" si="857"/>
        <v>65268.696922185532</v>
      </c>
      <c r="K101" s="90">
        <f t="shared" ca="1" si="857"/>
        <v>0</v>
      </c>
      <c r="L101" s="90">
        <f t="shared" ca="1" si="857"/>
        <v>0</v>
      </c>
      <c r="M101" s="90">
        <f t="shared" ca="1" si="857"/>
        <v>0</v>
      </c>
      <c r="N101" s="90">
        <f t="shared" ca="1" si="857"/>
        <v>105748.28704746703</v>
      </c>
      <c r="O101" s="90">
        <f t="shared" ca="1" si="857"/>
        <v>0</v>
      </c>
      <c r="P101" s="90">
        <f t="shared" ca="1" si="857"/>
        <v>0</v>
      </c>
      <c r="Q101" s="90">
        <f t="shared" ca="1" si="857"/>
        <v>0</v>
      </c>
      <c r="R101" s="90">
        <f t="shared" ca="1" si="857"/>
        <v>0</v>
      </c>
      <c r="S101" s="90">
        <f t="shared" ca="1" si="857"/>
        <v>73067.51703806546</v>
      </c>
      <c r="T101" s="90">
        <f t="shared" ca="1" si="857"/>
        <v>0</v>
      </c>
      <c r="U101" s="90">
        <f t="shared" ca="1" si="857"/>
        <v>0</v>
      </c>
      <c r="V101" s="90">
        <f t="shared" ca="1" si="857"/>
        <v>101198.97531320374</v>
      </c>
      <c r="W101" s="90">
        <f t="shared" ca="1" si="857"/>
        <v>95442.703322911431</v>
      </c>
      <c r="X101" s="90">
        <f t="shared" ca="1" si="857"/>
        <v>0</v>
      </c>
      <c r="Y101" s="90">
        <f t="shared" ca="1" si="857"/>
        <v>0</v>
      </c>
      <c r="Z101" s="90">
        <f t="shared" ca="1" si="857"/>
        <v>0</v>
      </c>
      <c r="AA101" s="90">
        <f t="shared" ca="1" si="857"/>
        <v>55427.328680718012</v>
      </c>
      <c r="AB101" s="90">
        <f t="shared" ca="1" si="857"/>
        <v>0</v>
      </c>
      <c r="AC101" s="90">
        <f t="shared" ca="1" si="857"/>
        <v>0</v>
      </c>
      <c r="AD101" s="90">
        <f t="shared" ca="1" si="857"/>
        <v>454652.64413647592</v>
      </c>
      <c r="AE101" s="90">
        <f t="shared" ca="1" si="857"/>
        <v>0</v>
      </c>
      <c r="AF101" s="90">
        <f t="shared" ca="1" si="857"/>
        <v>0</v>
      </c>
      <c r="AG101" s="90">
        <f t="shared" ca="1" si="857"/>
        <v>0</v>
      </c>
      <c r="AH101" s="90">
        <f t="shared" ca="1" si="857"/>
        <v>0</v>
      </c>
      <c r="AI101" s="90">
        <f t="shared" ca="1" si="857"/>
        <v>0</v>
      </c>
      <c r="AJ101" s="90">
        <f t="shared" ca="1" si="857"/>
        <v>0</v>
      </c>
      <c r="AK101" s="90">
        <f t="shared" ca="1" si="857"/>
        <v>0</v>
      </c>
      <c r="AL101" s="90">
        <f t="shared" ca="1" si="857"/>
        <v>0</v>
      </c>
      <c r="AM101" s="90">
        <f t="shared" ca="1" si="857"/>
        <v>0</v>
      </c>
      <c r="AN101" s="90">
        <f t="shared" ca="1" si="857"/>
        <v>0</v>
      </c>
      <c r="AO101" s="90">
        <f t="shared" ca="1" si="857"/>
        <v>0</v>
      </c>
      <c r="AP101" s="90">
        <f t="shared" ca="1" si="857"/>
        <v>0</v>
      </c>
      <c r="AQ101" s="90">
        <f t="shared" ca="1" si="857"/>
        <v>0</v>
      </c>
      <c r="AR101" s="90">
        <f t="shared" ca="1" si="857"/>
        <v>0</v>
      </c>
      <c r="AS101" s="90">
        <f t="shared" ca="1" si="857"/>
        <v>0</v>
      </c>
      <c r="AT101" s="90">
        <f t="shared" ca="1" si="857"/>
        <v>34537.631941753942</v>
      </c>
      <c r="AU101" s="90">
        <f t="shared" ca="1" si="857"/>
        <v>0</v>
      </c>
      <c r="AV101" s="90">
        <f t="shared" ca="1" si="857"/>
        <v>0</v>
      </c>
      <c r="AW101" s="90">
        <f t="shared" ca="1" si="857"/>
        <v>0</v>
      </c>
      <c r="AX101" s="90">
        <f t="shared" ca="1" si="857"/>
        <v>210196.77074228739</v>
      </c>
      <c r="AY101" s="90">
        <f t="shared" ca="1" si="857"/>
        <v>0</v>
      </c>
      <c r="AZ101" s="90">
        <f t="shared" ca="1" si="857"/>
        <v>0</v>
      </c>
      <c r="BA101" s="90">
        <f t="shared" ca="1" si="857"/>
        <v>0</v>
      </c>
      <c r="BB101" s="90">
        <f t="shared" ca="1" si="857"/>
        <v>0</v>
      </c>
      <c r="BC101" s="90">
        <f t="shared" ca="1" si="857"/>
        <v>0</v>
      </c>
      <c r="BD101" s="92">
        <f t="shared" ca="1" si="607"/>
        <v>1055997.3809287886</v>
      </c>
      <c r="BE101" s="90">
        <f t="shared" ca="1" si="857"/>
        <v>0</v>
      </c>
      <c r="BF101" s="90">
        <f t="shared" ca="1" si="857"/>
        <v>96278.291192469987</v>
      </c>
      <c r="BG101" s="90">
        <f t="shared" ca="1" si="857"/>
        <v>0</v>
      </c>
      <c r="BH101" s="90">
        <f t="shared" ca="1" si="857"/>
        <v>0</v>
      </c>
      <c r="BI101" s="90">
        <f t="shared" ca="1" si="857"/>
        <v>168138.84797450641</v>
      </c>
      <c r="BJ101" s="90">
        <f t="shared" ca="1" si="857"/>
        <v>0</v>
      </c>
      <c r="BK101" s="90">
        <f t="shared" ca="1" si="857"/>
        <v>0</v>
      </c>
      <c r="BL101" s="90">
        <f t="shared" ca="1" si="857"/>
        <v>0</v>
      </c>
      <c r="BM101" s="90">
        <f t="shared" ca="1" si="857"/>
        <v>0</v>
      </c>
      <c r="BN101" s="90">
        <f t="shared" ca="1" si="857"/>
        <v>61090.757574392715</v>
      </c>
      <c r="BO101" s="90">
        <f t="shared" ca="1" si="857"/>
        <v>0</v>
      </c>
      <c r="BP101" s="90">
        <f t="shared" ca="1" si="857"/>
        <v>0</v>
      </c>
      <c r="BQ101" s="90">
        <f t="shared" ca="1" si="857"/>
        <v>0</v>
      </c>
      <c r="BR101" s="90">
        <f t="shared" ca="1" si="857"/>
        <v>62854.776410127466</v>
      </c>
      <c r="BS101" s="90">
        <f t="shared" ca="1" si="857"/>
        <v>0</v>
      </c>
      <c r="BT101" s="90">
        <f t="shared" ca="1" si="857"/>
        <v>0</v>
      </c>
      <c r="BU101" s="90">
        <f t="shared" ref="BU101:CF101" ca="1" si="858">$C101*BU$10</f>
        <v>0</v>
      </c>
      <c r="BV101" s="90">
        <f t="shared" ca="1" si="858"/>
        <v>61462.129960863189</v>
      </c>
      <c r="BW101" s="90">
        <f t="shared" ca="1" si="858"/>
        <v>0</v>
      </c>
      <c r="BX101" s="90">
        <f t="shared" ca="1" si="858"/>
        <v>0</v>
      </c>
      <c r="BY101" s="90">
        <f t="shared" ca="1" si="858"/>
        <v>477399.20280779235</v>
      </c>
      <c r="BZ101" s="90">
        <f t="shared" ca="1" si="858"/>
        <v>0</v>
      </c>
      <c r="CA101" s="90">
        <f t="shared" ca="1" si="858"/>
        <v>0</v>
      </c>
      <c r="CB101" s="90">
        <f t="shared" ca="1" si="858"/>
        <v>0</v>
      </c>
      <c r="CC101" s="90">
        <f t="shared" ca="1" si="858"/>
        <v>128773.37500863633</v>
      </c>
      <c r="CD101" s="90">
        <f t="shared" ca="1" si="858"/>
        <v>0</v>
      </c>
      <c r="CE101" s="90">
        <f t="shared" ca="1" si="858"/>
        <v>0</v>
      </c>
      <c r="CF101" s="90">
        <f t="shared" ca="1" si="858"/>
        <v>0</v>
      </c>
      <c r="CG101" s="92">
        <f t="shared" ca="1" si="490"/>
        <v>278900.66223932477</v>
      </c>
      <c r="CH101" s="90">
        <f t="shared" ref="CH101:CX101" ca="1" si="859">$C101*CH$10</f>
        <v>0</v>
      </c>
      <c r="CI101" s="90">
        <f t="shared" ca="1" si="859"/>
        <v>11326.857787349409</v>
      </c>
      <c r="CJ101" s="90">
        <f t="shared" ca="1" si="859"/>
        <v>28874.203048079231</v>
      </c>
      <c r="CK101" s="90">
        <f t="shared" ca="1" si="859"/>
        <v>17918.717647200298</v>
      </c>
      <c r="CL101" s="90">
        <f t="shared" ca="1" si="859"/>
        <v>15040.581652054134</v>
      </c>
      <c r="CM101" s="90">
        <f t="shared" ca="1" si="859"/>
        <v>15783.326424995079</v>
      </c>
      <c r="CN101" s="90">
        <f t="shared" ca="1" si="859"/>
        <v>4734.9979274985235</v>
      </c>
      <c r="CO101" s="90">
        <f t="shared" ca="1" si="859"/>
        <v>23674.989637492621</v>
      </c>
      <c r="CP101" s="90">
        <f t="shared" ca="1" si="859"/>
        <v>14112.150685877952</v>
      </c>
      <c r="CQ101" s="90">
        <f t="shared" ca="1" si="859"/>
        <v>8727.2510820561038</v>
      </c>
      <c r="CR101" s="90">
        <f t="shared" ca="1" si="859"/>
        <v>11605.387077202264</v>
      </c>
      <c r="CS101" s="90">
        <f t="shared" ca="1" si="859"/>
        <v>12626.661139996062</v>
      </c>
      <c r="CT101" s="90">
        <f t="shared" ca="1" si="859"/>
        <v>114475.53812952312</v>
      </c>
      <c r="CU101" s="90">
        <f t="shared" ca="1" si="859"/>
        <v>0</v>
      </c>
      <c r="CV101" s="90">
        <f t="shared" ca="1" si="859"/>
        <v>0</v>
      </c>
      <c r="CW101" s="90">
        <f t="shared" ca="1" si="859"/>
        <v>0</v>
      </c>
      <c r="CX101" s="90">
        <f t="shared" ca="1" si="859"/>
        <v>0</v>
      </c>
      <c r="CY101" s="92">
        <f t="shared" ca="1" si="492"/>
        <v>547217.21146424115</v>
      </c>
      <c r="CZ101" s="90">
        <f t="shared" ref="CZ101:DU101" ca="1" si="860">$C101*CZ$10</f>
        <v>0</v>
      </c>
      <c r="DA101" s="90">
        <f t="shared" ca="1" si="860"/>
        <v>97299.565255263777</v>
      </c>
      <c r="DB101" s="90">
        <f t="shared" ca="1" si="860"/>
        <v>20611.167449111221</v>
      </c>
      <c r="DC101" s="90">
        <f t="shared" ca="1" si="860"/>
        <v>59233.895642040356</v>
      </c>
      <c r="DD101" s="90">
        <f t="shared" ca="1" si="860"/>
        <v>0</v>
      </c>
      <c r="DE101" s="90">
        <f t="shared" ca="1" si="860"/>
        <v>0</v>
      </c>
      <c r="DF101" s="90">
        <f t="shared" ca="1" si="860"/>
        <v>0</v>
      </c>
      <c r="DG101" s="90">
        <f t="shared" ca="1" si="860"/>
        <v>0</v>
      </c>
      <c r="DH101" s="90">
        <f t="shared" ca="1" si="860"/>
        <v>11791.0732704375</v>
      </c>
      <c r="DI101" s="90">
        <f t="shared" ca="1" si="860"/>
        <v>97485.25144849901</v>
      </c>
      <c r="DJ101" s="90">
        <f t="shared" ca="1" si="860"/>
        <v>0</v>
      </c>
      <c r="DK101" s="90">
        <f t="shared" ca="1" si="860"/>
        <v>0</v>
      </c>
      <c r="DL101" s="90">
        <f t="shared" ca="1" si="860"/>
        <v>0</v>
      </c>
      <c r="DM101" s="90">
        <f t="shared" ca="1" si="860"/>
        <v>0</v>
      </c>
      <c r="DN101" s="90">
        <f t="shared" ca="1" si="860"/>
        <v>50692.330753219496</v>
      </c>
      <c r="DO101" s="90">
        <f t="shared" ca="1" si="860"/>
        <v>0</v>
      </c>
      <c r="DP101" s="90">
        <f t="shared" ca="1" si="860"/>
        <v>0</v>
      </c>
      <c r="DQ101" s="90">
        <f t="shared" ca="1" si="860"/>
        <v>28317.144468373528</v>
      </c>
      <c r="DR101" s="90">
        <f t="shared" ca="1" si="860"/>
        <v>7334.6046327918302</v>
      </c>
      <c r="DS101" s="90">
        <f t="shared" ca="1" si="860"/>
        <v>37601.454130135338</v>
      </c>
      <c r="DT101" s="90">
        <f t="shared" ca="1" si="860"/>
        <v>32309.397622931101</v>
      </c>
      <c r="DU101" s="90">
        <f t="shared" ca="1" si="860"/>
        <v>104541.326791438</v>
      </c>
      <c r="DV101" s="92">
        <f t="shared" ca="1" si="608"/>
        <v>327550.44486695668</v>
      </c>
      <c r="DW101" s="90">
        <f ca="1">$C101*DW$10</f>
        <v>0</v>
      </c>
      <c r="DX101" s="90">
        <f ca="1">$C101*DX$10</f>
        <v>5570.5857970570869</v>
      </c>
      <c r="DY101" s="90">
        <f ca="1">$C101*DY$10</f>
        <v>12255.288753525592</v>
      </c>
      <c r="DZ101" s="90">
        <f ca="1">$C101*DZ$10</f>
        <v>309724.57031637401</v>
      </c>
      <c r="EA101" s="90">
        <f ca="1">$C101*EA$10</f>
        <v>0</v>
      </c>
      <c r="EB101" s="92">
        <f t="shared" ca="1" si="609"/>
        <v>681468.32917331695</v>
      </c>
      <c r="EC101" s="90">
        <f ca="1">$C101*EC$10</f>
        <v>0</v>
      </c>
      <c r="ED101" s="90">
        <f ca="1">$C101*ED$10</f>
        <v>52549.192685571848</v>
      </c>
      <c r="EE101" s="90">
        <f t="shared" ref="EE101:GU101" ca="1" si="861">$C101*EE$10</f>
        <v>10584.113014408464</v>
      </c>
      <c r="EF101" s="90">
        <f t="shared" ca="1" si="861"/>
        <v>16618.914294553644</v>
      </c>
      <c r="EG101" s="90">
        <f t="shared" ca="1" si="861"/>
        <v>20425.481255875984</v>
      </c>
      <c r="EH101" s="90">
        <f t="shared" ca="1" si="861"/>
        <v>67589.77433762599</v>
      </c>
      <c r="EI101" s="90">
        <f t="shared" ca="1" si="861"/>
        <v>30452.535690578745</v>
      </c>
      <c r="EJ101" s="90">
        <f t="shared" ca="1" si="861"/>
        <v>25903.223956315451</v>
      </c>
      <c r="EK101" s="90">
        <f t="shared" ca="1" si="861"/>
        <v>8912.9372752913387</v>
      </c>
      <c r="EL101" s="90">
        <f t="shared" ca="1" si="861"/>
        <v>12162.445656907972</v>
      </c>
      <c r="EM101" s="90">
        <f t="shared" ca="1" si="861"/>
        <v>10584.113014408464</v>
      </c>
      <c r="EN101" s="90">
        <f t="shared" ca="1" si="861"/>
        <v>15319.110941906991</v>
      </c>
      <c r="EO101" s="90">
        <f t="shared" ca="1" si="861"/>
        <v>48185.567144543806</v>
      </c>
      <c r="EP101" s="90">
        <f t="shared" ca="1" si="861"/>
        <v>0</v>
      </c>
      <c r="EQ101" s="90">
        <f t="shared" ca="1" si="861"/>
        <v>0</v>
      </c>
      <c r="ER101" s="90">
        <f t="shared" ca="1" si="861"/>
        <v>0</v>
      </c>
      <c r="ES101" s="90">
        <f t="shared" ca="1" si="861"/>
        <v>21353.912222052168</v>
      </c>
      <c r="ET101" s="90">
        <f t="shared" ca="1" si="861"/>
        <v>84672.904115267709</v>
      </c>
      <c r="EU101" s="90">
        <f t="shared" ca="1" si="861"/>
        <v>0</v>
      </c>
      <c r="EV101" s="90">
        <f t="shared" ca="1" si="861"/>
        <v>0</v>
      </c>
      <c r="EW101" s="90">
        <f t="shared" ca="1" si="861"/>
        <v>256154.10356800834</v>
      </c>
      <c r="EX101" s="90">
        <f t="shared" ca="1" si="861"/>
        <v>0</v>
      </c>
      <c r="EY101" s="90">
        <f t="shared" ca="1" si="861"/>
        <v>0</v>
      </c>
      <c r="EZ101" s="90">
        <f t="shared" ca="1" si="861"/>
        <v>0</v>
      </c>
      <c r="FA101" s="90">
        <f t="shared" ca="1" si="861"/>
        <v>0</v>
      </c>
      <c r="FB101" s="90">
        <f t="shared" ca="1" si="861"/>
        <v>0</v>
      </c>
      <c r="FC101" s="90">
        <f t="shared" ca="1" si="861"/>
        <v>0</v>
      </c>
      <c r="FD101" s="90">
        <f t="shared" ca="1" si="861"/>
        <v>0</v>
      </c>
      <c r="FE101" s="92">
        <f t="shared" ca="1" si="610"/>
        <v>406931.29247502022</v>
      </c>
      <c r="FF101" s="90">
        <f t="shared" ca="1" si="861"/>
        <v>0</v>
      </c>
      <c r="FG101" s="90">
        <f t="shared" ca="1" si="861"/>
        <v>31009.594270284448</v>
      </c>
      <c r="FH101" s="90">
        <f t="shared" ca="1" si="861"/>
        <v>0</v>
      </c>
      <c r="FI101" s="90">
        <f t="shared" ca="1" si="861"/>
        <v>0</v>
      </c>
      <c r="FJ101" s="90">
        <f t="shared" ca="1" si="861"/>
        <v>42522.138250869095</v>
      </c>
      <c r="FK101" s="90">
        <f t="shared" ca="1" si="861"/>
        <v>0</v>
      </c>
      <c r="FL101" s="90">
        <f t="shared" ca="1" si="861"/>
        <v>58026.935386011319</v>
      </c>
      <c r="FM101" s="90">
        <f t="shared" ca="1" si="861"/>
        <v>43357.726120427658</v>
      </c>
      <c r="FN101" s="90">
        <f t="shared" ca="1" si="861"/>
        <v>0</v>
      </c>
      <c r="FO101" s="90">
        <f t="shared" ca="1" si="861"/>
        <v>29524.104724402558</v>
      </c>
      <c r="FP101" s="90">
        <f t="shared" ca="1" si="861"/>
        <v>0</v>
      </c>
      <c r="FQ101" s="90">
        <f t="shared" ca="1" si="861"/>
        <v>0</v>
      </c>
      <c r="FR101" s="90">
        <f t="shared" ca="1" si="861"/>
        <v>0</v>
      </c>
      <c r="FS101" s="90">
        <f t="shared" ca="1" si="861"/>
        <v>202490.79372302513</v>
      </c>
      <c r="FT101" s="90">
        <f t="shared" ca="1" si="861"/>
        <v>0</v>
      </c>
      <c r="FU101" s="90">
        <f t="shared" ca="1" si="861"/>
        <v>0</v>
      </c>
      <c r="FV101" s="90">
        <f t="shared" ca="1" si="861"/>
        <v>0</v>
      </c>
      <c r="FW101" s="92">
        <f t="shared" ca="1" si="611"/>
        <v>1068531.1989721667</v>
      </c>
      <c r="FX101" s="90">
        <f t="shared" ca="1" si="861"/>
        <v>0</v>
      </c>
      <c r="FY101" s="90">
        <f t="shared" ca="1" si="861"/>
        <v>28131.458275138288</v>
      </c>
      <c r="FZ101" s="90">
        <f t="shared" ca="1" si="861"/>
        <v>80959.180250563004</v>
      </c>
      <c r="GA101" s="90">
        <f t="shared" ca="1" si="861"/>
        <v>0</v>
      </c>
      <c r="GB101" s="90">
        <f t="shared" ca="1" si="861"/>
        <v>35466.062907930122</v>
      </c>
      <c r="GC101" s="90">
        <f t="shared" ca="1" si="861"/>
        <v>0</v>
      </c>
      <c r="GD101" s="90">
        <f t="shared" ca="1" si="861"/>
        <v>37694.297226752955</v>
      </c>
      <c r="GE101" s="90">
        <f t="shared" ca="1" si="861"/>
        <v>92471.724231147644</v>
      </c>
      <c r="GF101" s="90">
        <f t="shared" ca="1" si="861"/>
        <v>13833.621396025101</v>
      </c>
      <c r="GG101" s="90">
        <f t="shared" ca="1" si="861"/>
        <v>703472.14307169244</v>
      </c>
      <c r="GH101" s="90">
        <f t="shared" ca="1" si="861"/>
        <v>0</v>
      </c>
      <c r="GI101" s="90">
        <f t="shared" ca="1" si="861"/>
        <v>0</v>
      </c>
      <c r="GJ101" s="90">
        <f t="shared" ca="1" si="861"/>
        <v>0</v>
      </c>
      <c r="GK101" s="90">
        <f t="shared" ca="1" si="861"/>
        <v>0</v>
      </c>
      <c r="GL101" s="90">
        <f t="shared" ca="1" si="861"/>
        <v>0</v>
      </c>
      <c r="GM101" s="90">
        <f t="shared" ca="1" si="861"/>
        <v>0</v>
      </c>
      <c r="GN101" s="90">
        <f t="shared" ca="1" si="861"/>
        <v>0</v>
      </c>
      <c r="GO101" s="90">
        <f t="shared" ca="1" si="861"/>
        <v>76502.711612917323</v>
      </c>
      <c r="GP101" s="90">
        <f t="shared" ca="1" si="861"/>
        <v>0</v>
      </c>
      <c r="GQ101" s="90">
        <f t="shared" ca="1" si="861"/>
        <v>0</v>
      </c>
      <c r="GR101" s="90">
        <f t="shared" ca="1" si="861"/>
        <v>0</v>
      </c>
      <c r="GS101" s="92">
        <f t="shared" ca="1" si="612"/>
        <v>223659.01975184202</v>
      </c>
      <c r="GT101" s="90">
        <f t="shared" ca="1" si="861"/>
        <v>0</v>
      </c>
      <c r="GU101" s="90">
        <f t="shared" ca="1" si="861"/>
        <v>24324.891313815944</v>
      </c>
      <c r="GV101" s="90">
        <f t="shared" ref="GV101:HD101" ca="1" si="862">$C101*GV$10</f>
        <v>29616.947821020178</v>
      </c>
      <c r="GW101" s="90">
        <f t="shared" ca="1" si="862"/>
        <v>25903.223956315451</v>
      </c>
      <c r="GX101" s="90">
        <f t="shared" ca="1" si="862"/>
        <v>0</v>
      </c>
      <c r="GY101" s="90">
        <f t="shared" ca="1" si="862"/>
        <v>143813.95666069046</v>
      </c>
      <c r="GZ101" s="90">
        <f t="shared" ca="1" si="862"/>
        <v>0</v>
      </c>
      <c r="HA101" s="90">
        <f t="shared" ca="1" si="862"/>
        <v>0</v>
      </c>
      <c r="HB101" s="90">
        <f t="shared" ca="1" si="862"/>
        <v>0</v>
      </c>
      <c r="HC101" s="90">
        <f t="shared" ca="1" si="862"/>
        <v>0</v>
      </c>
      <c r="HD101" s="90">
        <f t="shared" ca="1" si="862"/>
        <v>0</v>
      </c>
      <c r="HE101" s="92">
        <f t="shared" ca="1" si="613"/>
        <v>553530.54203423916</v>
      </c>
      <c r="HF101" s="90">
        <f t="shared" ref="HF101:HU101" ca="1" si="863">$C101*HF$10</f>
        <v>0</v>
      </c>
      <c r="HG101" s="90">
        <f t="shared" ca="1" si="863"/>
        <v>0</v>
      </c>
      <c r="HH101" s="90">
        <f t="shared" ca="1" si="863"/>
        <v>0</v>
      </c>
      <c r="HI101" s="90">
        <f t="shared" ca="1" si="863"/>
        <v>0</v>
      </c>
      <c r="HJ101" s="90">
        <f t="shared" ca="1" si="863"/>
        <v>0</v>
      </c>
      <c r="HK101" s="90">
        <f t="shared" ca="1" si="863"/>
        <v>0</v>
      </c>
      <c r="HL101" s="90">
        <f t="shared" ca="1" si="863"/>
        <v>0</v>
      </c>
      <c r="HM101" s="90">
        <f t="shared" ca="1" si="863"/>
        <v>0</v>
      </c>
      <c r="HN101" s="90">
        <f t="shared" ca="1" si="863"/>
        <v>134901.01938539912</v>
      </c>
      <c r="HO101" s="90">
        <f t="shared" ca="1" si="863"/>
        <v>418629.52264884004</v>
      </c>
      <c r="HP101" s="90">
        <f t="shared" ca="1" si="863"/>
        <v>0</v>
      </c>
      <c r="HQ101" s="90">
        <f t="shared" ca="1" si="863"/>
        <v>0</v>
      </c>
      <c r="HR101" s="90">
        <f t="shared" ca="1" si="863"/>
        <v>0</v>
      </c>
      <c r="HS101" s="90">
        <f t="shared" ca="1" si="863"/>
        <v>0</v>
      </c>
      <c r="HT101" s="90">
        <f t="shared" ca="1" si="863"/>
        <v>0</v>
      </c>
      <c r="HU101" s="90">
        <f t="shared" ca="1" si="863"/>
        <v>0</v>
      </c>
      <c r="HV101" s="92">
        <f t="shared" ca="1" si="614"/>
        <v>181415.41079082579</v>
      </c>
      <c r="HW101" s="90">
        <f t="shared" ref="HW101:IE101" ca="1" si="864">$C101*HW$10</f>
        <v>181415.41079082579</v>
      </c>
      <c r="HX101" s="90">
        <f t="shared" ca="1" si="864"/>
        <v>0</v>
      </c>
      <c r="HY101" s="90">
        <f t="shared" ca="1" si="864"/>
        <v>0</v>
      </c>
      <c r="HZ101" s="90">
        <f t="shared" ca="1" si="864"/>
        <v>0</v>
      </c>
      <c r="IA101" s="90">
        <f t="shared" ca="1" si="864"/>
        <v>0</v>
      </c>
      <c r="IB101" s="90">
        <f t="shared" ca="1" si="864"/>
        <v>0</v>
      </c>
      <c r="IC101" s="90">
        <f t="shared" ca="1" si="864"/>
        <v>0</v>
      </c>
      <c r="ID101" s="90">
        <f t="shared" ca="1" si="864"/>
        <v>0</v>
      </c>
      <c r="IE101" s="90">
        <f t="shared" ca="1" si="864"/>
        <v>0</v>
      </c>
      <c r="IF101" s="92">
        <f t="shared" ca="1" si="501"/>
        <v>1760583.6411598923</v>
      </c>
      <c r="IG101" s="90">
        <f t="shared" ref="IG101:IX101" ca="1" si="865">$C101*IG$10</f>
        <v>1760583.6411598923</v>
      </c>
      <c r="IH101" s="90">
        <f t="shared" ca="1" si="865"/>
        <v>0</v>
      </c>
      <c r="II101" s="90">
        <f t="shared" ca="1" si="865"/>
        <v>0</v>
      </c>
      <c r="IJ101" s="90">
        <f t="shared" ca="1" si="865"/>
        <v>0</v>
      </c>
      <c r="IK101" s="90">
        <f t="shared" ca="1" si="865"/>
        <v>0</v>
      </c>
      <c r="IL101" s="90">
        <f t="shared" ca="1" si="865"/>
        <v>0</v>
      </c>
      <c r="IM101" s="90">
        <f t="shared" ca="1" si="865"/>
        <v>0</v>
      </c>
      <c r="IN101" s="90">
        <f t="shared" ca="1" si="865"/>
        <v>0</v>
      </c>
      <c r="IO101" s="90">
        <f t="shared" ca="1" si="865"/>
        <v>0</v>
      </c>
      <c r="IP101" s="90">
        <f t="shared" ca="1" si="865"/>
        <v>0</v>
      </c>
      <c r="IQ101" s="90">
        <f t="shared" ca="1" si="865"/>
        <v>0</v>
      </c>
      <c r="IR101" s="90">
        <f t="shared" ca="1" si="865"/>
        <v>0</v>
      </c>
      <c r="IS101" s="90">
        <f t="shared" ca="1" si="865"/>
        <v>0</v>
      </c>
      <c r="IT101" s="90">
        <f t="shared" ca="1" si="865"/>
        <v>0</v>
      </c>
      <c r="IU101" s="90">
        <f t="shared" ca="1" si="865"/>
        <v>0</v>
      </c>
      <c r="IV101" s="90">
        <f t="shared" ca="1" si="865"/>
        <v>0</v>
      </c>
      <c r="IW101" s="90">
        <f t="shared" ca="1" si="865"/>
        <v>0</v>
      </c>
      <c r="IX101" s="90">
        <f t="shared" ca="1" si="865"/>
        <v>0</v>
      </c>
      <c r="IY101" s="92">
        <f t="shared" ca="1" si="503"/>
        <v>1129993.3289330301</v>
      </c>
      <c r="IZ101" s="90">
        <f t="shared" ref="IZ101:JS101" ca="1" si="866">$C101*IZ$10</f>
        <v>1129993.3289330301</v>
      </c>
      <c r="JA101" s="90">
        <f t="shared" ca="1" si="866"/>
        <v>0</v>
      </c>
      <c r="JB101" s="90">
        <f t="shared" ca="1" si="866"/>
        <v>0</v>
      </c>
      <c r="JC101" s="90">
        <f t="shared" ca="1" si="866"/>
        <v>0</v>
      </c>
      <c r="JD101" s="90">
        <f t="shared" ca="1" si="866"/>
        <v>0</v>
      </c>
      <c r="JE101" s="90">
        <f t="shared" ca="1" si="866"/>
        <v>0</v>
      </c>
      <c r="JF101" s="90">
        <f t="shared" ca="1" si="866"/>
        <v>0</v>
      </c>
      <c r="JG101" s="90">
        <f t="shared" ca="1" si="866"/>
        <v>0</v>
      </c>
      <c r="JH101" s="90">
        <f t="shared" ca="1" si="866"/>
        <v>0</v>
      </c>
      <c r="JI101" s="90">
        <f t="shared" ca="1" si="866"/>
        <v>0</v>
      </c>
      <c r="JJ101" s="90">
        <f t="shared" ca="1" si="866"/>
        <v>0</v>
      </c>
      <c r="JK101" s="90">
        <f t="shared" ca="1" si="866"/>
        <v>0</v>
      </c>
      <c r="JL101" s="90">
        <f t="shared" ca="1" si="866"/>
        <v>0</v>
      </c>
      <c r="JM101" s="90">
        <f t="shared" ca="1" si="866"/>
        <v>0</v>
      </c>
      <c r="JN101" s="90">
        <f t="shared" ca="1" si="866"/>
        <v>0</v>
      </c>
      <c r="JO101" s="90">
        <f t="shared" ca="1" si="866"/>
        <v>0</v>
      </c>
      <c r="JP101" s="90">
        <f t="shared" ca="1" si="866"/>
        <v>0</v>
      </c>
      <c r="JQ101" s="90">
        <f t="shared" ca="1" si="866"/>
        <v>0</v>
      </c>
      <c r="JR101" s="90">
        <f t="shared" ca="1" si="866"/>
        <v>0</v>
      </c>
      <c r="JS101" s="90">
        <f t="shared" ca="1" si="866"/>
        <v>0</v>
      </c>
      <c r="JT101" s="92">
        <f t="shared" ca="1" si="505"/>
        <v>1041792.3871462928</v>
      </c>
      <c r="JU101" s="90">
        <f t="shared" ref="JU101:LL101" ca="1" si="867">$C101*JU$10</f>
        <v>657143.43785950099</v>
      </c>
      <c r="JV101" s="90">
        <f t="shared" ca="1" si="867"/>
        <v>0</v>
      </c>
      <c r="JW101" s="90">
        <f t="shared" ca="1" si="867"/>
        <v>0</v>
      </c>
      <c r="JX101" s="90">
        <f t="shared" ca="1" si="867"/>
        <v>0</v>
      </c>
      <c r="JY101" s="90">
        <f t="shared" ca="1" si="867"/>
        <v>0</v>
      </c>
      <c r="JZ101" s="90">
        <f t="shared" ca="1" si="867"/>
        <v>0</v>
      </c>
      <c r="KA101" s="90">
        <f t="shared" ca="1" si="867"/>
        <v>0</v>
      </c>
      <c r="KB101" s="90">
        <f t="shared" ca="1" si="867"/>
        <v>0</v>
      </c>
      <c r="KC101" s="90">
        <f t="shared" ca="1" si="867"/>
        <v>0</v>
      </c>
      <c r="KD101" s="90">
        <f t="shared" ca="1" si="867"/>
        <v>0</v>
      </c>
      <c r="KE101" s="90">
        <f t="shared" ca="1" si="867"/>
        <v>0</v>
      </c>
      <c r="KF101" s="90">
        <f t="shared" ca="1" si="867"/>
        <v>0</v>
      </c>
      <c r="KG101" s="90">
        <f t="shared" ca="1" si="867"/>
        <v>0</v>
      </c>
      <c r="KH101" s="90">
        <f t="shared" ca="1" si="867"/>
        <v>0</v>
      </c>
      <c r="KI101" s="90">
        <f t="shared" ca="1" si="867"/>
        <v>0</v>
      </c>
      <c r="KJ101" s="90">
        <f t="shared" ca="1" si="867"/>
        <v>0</v>
      </c>
      <c r="KK101" s="90">
        <f t="shared" ca="1" si="867"/>
        <v>0</v>
      </c>
      <c r="KL101" s="90">
        <f t="shared" ca="1" si="867"/>
        <v>0</v>
      </c>
      <c r="KM101" s="90">
        <f t="shared" ca="1" si="867"/>
        <v>273051.54715241486</v>
      </c>
      <c r="KN101" s="90">
        <f t="shared" ca="1" si="867"/>
        <v>0</v>
      </c>
      <c r="KO101" s="90">
        <f t="shared" ca="1" si="867"/>
        <v>0</v>
      </c>
      <c r="KP101" s="90">
        <f t="shared" ca="1" si="867"/>
        <v>0</v>
      </c>
      <c r="KQ101" s="90">
        <f t="shared" ca="1" si="867"/>
        <v>0</v>
      </c>
      <c r="KR101" s="90">
        <f t="shared" ca="1" si="867"/>
        <v>0</v>
      </c>
      <c r="KS101" s="90">
        <f t="shared" ca="1" si="867"/>
        <v>0</v>
      </c>
      <c r="KT101" s="90">
        <f t="shared" ca="1" si="867"/>
        <v>0</v>
      </c>
      <c r="KU101" s="90">
        <f t="shared" ca="1" si="867"/>
        <v>0</v>
      </c>
      <c r="KV101" s="90">
        <f t="shared" ca="1" si="867"/>
        <v>0</v>
      </c>
      <c r="KW101" s="90">
        <f t="shared" ca="1" si="867"/>
        <v>0</v>
      </c>
      <c r="KX101" s="90">
        <f t="shared" ca="1" si="867"/>
        <v>0</v>
      </c>
      <c r="KY101" s="90">
        <f t="shared" ca="1" si="867"/>
        <v>0</v>
      </c>
      <c r="KZ101" s="90">
        <f t="shared" ca="1" si="867"/>
        <v>0</v>
      </c>
      <c r="LA101" s="90">
        <f t="shared" ca="1" si="867"/>
        <v>0</v>
      </c>
      <c r="LB101" s="90">
        <f t="shared" ca="1" si="867"/>
        <v>21910.970801757874</v>
      </c>
      <c r="LC101" s="90">
        <f t="shared" ca="1" si="867"/>
        <v>0</v>
      </c>
      <c r="LD101" s="90">
        <f t="shared" ca="1" si="867"/>
        <v>0</v>
      </c>
      <c r="LE101" s="90">
        <f t="shared" ca="1" si="867"/>
        <v>0</v>
      </c>
      <c r="LF101" s="90">
        <f t="shared" ca="1" si="867"/>
        <v>0</v>
      </c>
      <c r="LG101" s="90">
        <f t="shared" ca="1" si="867"/>
        <v>89686.43133261909</v>
      </c>
      <c r="LH101" s="90">
        <f t="shared" ca="1" si="867"/>
        <v>0</v>
      </c>
      <c r="LI101" s="90">
        <f t="shared" ca="1" si="867"/>
        <v>0</v>
      </c>
      <c r="LJ101" s="90">
        <f t="shared" ca="1" si="867"/>
        <v>0</v>
      </c>
      <c r="LK101" s="90">
        <f t="shared" ca="1" si="867"/>
        <v>0</v>
      </c>
      <c r="LL101" s="90">
        <f t="shared" ca="1" si="867"/>
        <v>0</v>
      </c>
      <c r="LM101" s="92">
        <f t="shared" ca="1" si="615"/>
        <v>917661.16696853749</v>
      </c>
      <c r="LN101" s="90">
        <f ca="1">$C101*LN$10</f>
        <v>917661.16696853749</v>
      </c>
      <c r="LO101" s="90">
        <f ca="1">$C101*LO$10</f>
        <v>0</v>
      </c>
      <c r="LP101" s="90">
        <f ca="1">$C101*LP$10</f>
        <v>0</v>
      </c>
      <c r="LQ101" s="90">
        <f ca="1">$C101*LQ$10</f>
        <v>0</v>
      </c>
      <c r="LR101" s="90">
        <f ca="1">$C101*LR$10</f>
        <v>0</v>
      </c>
      <c r="LS101" s="92">
        <f t="shared" ca="1" si="616"/>
        <v>725104.58458359749</v>
      </c>
      <c r="LT101" s="90">
        <f t="shared" ref="LT101:NI101" ca="1" si="868">$C101*LT$10</f>
        <v>725104.58458359749</v>
      </c>
      <c r="LU101" s="90">
        <f t="shared" ca="1" si="868"/>
        <v>0</v>
      </c>
      <c r="LV101" s="90">
        <f t="shared" ca="1" si="868"/>
        <v>0</v>
      </c>
      <c r="LW101" s="90">
        <f t="shared" ca="1" si="868"/>
        <v>0</v>
      </c>
      <c r="LX101" s="90">
        <f t="shared" ca="1" si="868"/>
        <v>0</v>
      </c>
      <c r="LY101" s="90">
        <f t="shared" ca="1" si="868"/>
        <v>0</v>
      </c>
      <c r="LZ101" s="90">
        <f t="shared" ca="1" si="868"/>
        <v>0</v>
      </c>
      <c r="MA101" s="90">
        <f t="shared" ca="1" si="868"/>
        <v>0</v>
      </c>
      <c r="MB101" s="90">
        <f t="shared" ca="1" si="868"/>
        <v>0</v>
      </c>
      <c r="MC101" s="90">
        <f t="shared" ca="1" si="868"/>
        <v>0</v>
      </c>
      <c r="MD101" s="90">
        <f t="shared" ca="1" si="868"/>
        <v>0</v>
      </c>
      <c r="ME101" s="90">
        <f t="shared" ca="1" si="868"/>
        <v>0</v>
      </c>
      <c r="MF101" s="90">
        <f t="shared" ca="1" si="868"/>
        <v>0</v>
      </c>
      <c r="MG101" s="92">
        <f t="shared" ca="1" si="617"/>
        <v>643216.9733668582</v>
      </c>
      <c r="MH101" s="90">
        <f t="shared" ca="1" si="868"/>
        <v>643216.9733668582</v>
      </c>
      <c r="MI101" s="90">
        <f t="shared" ca="1" si="868"/>
        <v>0</v>
      </c>
      <c r="MJ101" s="90">
        <f t="shared" ca="1" si="868"/>
        <v>0</v>
      </c>
      <c r="MK101" s="90">
        <f t="shared" ca="1" si="868"/>
        <v>0</v>
      </c>
      <c r="ML101" s="90">
        <f t="shared" ca="1" si="868"/>
        <v>0</v>
      </c>
      <c r="MM101" s="90">
        <f t="shared" ca="1" si="868"/>
        <v>0</v>
      </c>
      <c r="MN101" s="90">
        <f t="shared" ca="1" si="868"/>
        <v>0</v>
      </c>
      <c r="MO101" s="90">
        <f t="shared" ca="1" si="868"/>
        <v>0</v>
      </c>
      <c r="MP101" s="90">
        <f t="shared" ca="1" si="868"/>
        <v>0</v>
      </c>
      <c r="MQ101" s="90">
        <f t="shared" ca="1" si="868"/>
        <v>0</v>
      </c>
      <c r="MR101" s="90">
        <f t="shared" ca="1" si="868"/>
        <v>0</v>
      </c>
      <c r="MS101" s="90">
        <f t="shared" ca="1" si="868"/>
        <v>0</v>
      </c>
      <c r="MT101" s="90">
        <f t="shared" ca="1" si="868"/>
        <v>0</v>
      </c>
      <c r="MU101" s="90">
        <f t="shared" ca="1" si="868"/>
        <v>0</v>
      </c>
      <c r="MV101" s="90">
        <f t="shared" ca="1" si="868"/>
        <v>0</v>
      </c>
      <c r="MW101" s="90">
        <f t="shared" ca="1" si="868"/>
        <v>0</v>
      </c>
      <c r="MX101" s="90">
        <f t="shared" ca="1" si="868"/>
        <v>0</v>
      </c>
      <c r="MY101" s="90">
        <f t="shared" ca="1" si="868"/>
        <v>0</v>
      </c>
      <c r="MZ101" s="90">
        <f t="shared" ca="1" si="868"/>
        <v>0</v>
      </c>
      <c r="NA101" s="90">
        <f t="shared" ca="1" si="868"/>
        <v>0</v>
      </c>
      <c r="NB101" s="90">
        <f t="shared" ca="1" si="868"/>
        <v>0</v>
      </c>
      <c r="NC101" s="92">
        <f t="shared" ca="1" si="618"/>
        <v>0</v>
      </c>
      <c r="ND101" s="90">
        <f t="shared" ca="1" si="868"/>
        <v>0</v>
      </c>
      <c r="NE101" s="90">
        <f t="shared" ca="1" si="868"/>
        <v>0</v>
      </c>
      <c r="NF101" s="90">
        <f t="shared" ca="1" si="868"/>
        <v>0</v>
      </c>
      <c r="NG101" s="90">
        <f t="shared" ca="1" si="868"/>
        <v>0</v>
      </c>
      <c r="NH101" s="90">
        <f t="shared" ca="1" si="868"/>
        <v>0</v>
      </c>
      <c r="NI101" s="90">
        <f t="shared" ca="1" si="868"/>
        <v>0</v>
      </c>
      <c r="NJ101" s="93">
        <f t="shared" ca="1" si="511"/>
        <v>12739094.129999999</v>
      </c>
      <c r="NK101" s="94">
        <f t="shared" ca="1" si="855"/>
        <v>0</v>
      </c>
    </row>
    <row r="102" spans="1:375" x14ac:dyDescent="0.25">
      <c r="A102" s="67">
        <v>90746</v>
      </c>
      <c r="B102" s="96" t="s">
        <v>142</v>
      </c>
      <c r="C102" s="90">
        <f ca="1">IFERROR(HLOOKUP($A102,Náklady_2018!$D$1:$MN$27,24,FALSE),0)</f>
        <v>164385.23000000001</v>
      </c>
      <c r="D102" s="24"/>
      <c r="E102" s="24"/>
      <c r="F102" s="91" t="str">
        <f>F11</f>
        <v>AKAD + VED</v>
      </c>
      <c r="G102" s="92">
        <f t="shared" ca="1" si="606"/>
        <v>20417.407034868927</v>
      </c>
      <c r="H102" s="90">
        <f ca="1">$C102*H$11</f>
        <v>0</v>
      </c>
      <c r="I102" s="90">
        <f t="shared" ref="I102:BT102" ca="1" si="869">$C102*I$11</f>
        <v>0</v>
      </c>
      <c r="J102" s="90">
        <f t="shared" ca="1" si="869"/>
        <v>1467.4623908637579</v>
      </c>
      <c r="K102" s="90">
        <f t="shared" ca="1" si="869"/>
        <v>0</v>
      </c>
      <c r="L102" s="90">
        <f t="shared" ca="1" si="869"/>
        <v>0</v>
      </c>
      <c r="M102" s="90">
        <f t="shared" ca="1" si="869"/>
        <v>0</v>
      </c>
      <c r="N102" s="90">
        <f t="shared" ca="1" si="869"/>
        <v>2387.9192653865375</v>
      </c>
      <c r="O102" s="90">
        <f t="shared" ca="1" si="869"/>
        <v>0</v>
      </c>
      <c r="P102" s="90">
        <f t="shared" ca="1" si="869"/>
        <v>0</v>
      </c>
      <c r="Q102" s="90">
        <f t="shared" ca="1" si="869"/>
        <v>0</v>
      </c>
      <c r="R102" s="90">
        <f t="shared" ca="1" si="869"/>
        <v>0</v>
      </c>
      <c r="S102" s="90">
        <f t="shared" ca="1" si="869"/>
        <v>1493.8054327272043</v>
      </c>
      <c r="T102" s="90">
        <f t="shared" ca="1" si="869"/>
        <v>0</v>
      </c>
      <c r="U102" s="90">
        <f t="shared" ca="1" si="869"/>
        <v>0</v>
      </c>
      <c r="V102" s="90">
        <f t="shared" ca="1" si="869"/>
        <v>1200.9327908335927</v>
      </c>
      <c r="W102" s="90">
        <f t="shared" ca="1" si="869"/>
        <v>1637.9173676272355</v>
      </c>
      <c r="X102" s="90">
        <f t="shared" ca="1" si="869"/>
        <v>0</v>
      </c>
      <c r="Y102" s="90">
        <f t="shared" ca="1" si="869"/>
        <v>0</v>
      </c>
      <c r="Z102" s="90">
        <f t="shared" ca="1" si="869"/>
        <v>0</v>
      </c>
      <c r="AA102" s="90">
        <f t="shared" ca="1" si="869"/>
        <v>1509.3013397057023</v>
      </c>
      <c r="AB102" s="90">
        <f t="shared" ca="1" si="869"/>
        <v>0</v>
      </c>
      <c r="AC102" s="90">
        <f t="shared" ca="1" si="869"/>
        <v>0</v>
      </c>
      <c r="AD102" s="90">
        <f t="shared" ca="1" si="869"/>
        <v>9159.6306149901502</v>
      </c>
      <c r="AE102" s="90">
        <f t="shared" ca="1" si="869"/>
        <v>0</v>
      </c>
      <c r="AF102" s="90">
        <f t="shared" ca="1" si="869"/>
        <v>0</v>
      </c>
      <c r="AG102" s="90">
        <f t="shared" ca="1" si="869"/>
        <v>0</v>
      </c>
      <c r="AH102" s="90">
        <f t="shared" ca="1" si="869"/>
        <v>0</v>
      </c>
      <c r="AI102" s="90">
        <f t="shared" ca="1" si="869"/>
        <v>0</v>
      </c>
      <c r="AJ102" s="90">
        <f t="shared" ca="1" si="869"/>
        <v>0</v>
      </c>
      <c r="AK102" s="90">
        <f t="shared" ca="1" si="869"/>
        <v>0</v>
      </c>
      <c r="AL102" s="90">
        <f t="shared" ca="1" si="869"/>
        <v>0</v>
      </c>
      <c r="AM102" s="90">
        <f t="shared" ca="1" si="869"/>
        <v>0</v>
      </c>
      <c r="AN102" s="90">
        <f t="shared" ca="1" si="869"/>
        <v>0</v>
      </c>
      <c r="AO102" s="90">
        <f t="shared" ca="1" si="869"/>
        <v>0</v>
      </c>
      <c r="AP102" s="90">
        <f t="shared" ca="1" si="869"/>
        <v>0</v>
      </c>
      <c r="AQ102" s="90">
        <f t="shared" ca="1" si="869"/>
        <v>0</v>
      </c>
      <c r="AR102" s="90">
        <f t="shared" ca="1" si="869"/>
        <v>0</v>
      </c>
      <c r="AS102" s="90">
        <f t="shared" ca="1" si="869"/>
        <v>0</v>
      </c>
      <c r="AT102" s="90">
        <f t="shared" ca="1" si="869"/>
        <v>1385.3340838777185</v>
      </c>
      <c r="AU102" s="90">
        <f t="shared" ca="1" si="869"/>
        <v>0</v>
      </c>
      <c r="AV102" s="90">
        <f t="shared" ca="1" si="869"/>
        <v>0</v>
      </c>
      <c r="AW102" s="90">
        <f t="shared" ca="1" si="869"/>
        <v>0</v>
      </c>
      <c r="AX102" s="90">
        <f t="shared" ca="1" si="869"/>
        <v>175.10374885702706</v>
      </c>
      <c r="AY102" s="90">
        <f t="shared" ca="1" si="869"/>
        <v>0</v>
      </c>
      <c r="AZ102" s="90">
        <f t="shared" ca="1" si="869"/>
        <v>0</v>
      </c>
      <c r="BA102" s="90">
        <f t="shared" ca="1" si="869"/>
        <v>0</v>
      </c>
      <c r="BB102" s="90">
        <f t="shared" ca="1" si="869"/>
        <v>0</v>
      </c>
      <c r="BC102" s="90">
        <f t="shared" ca="1" si="869"/>
        <v>0</v>
      </c>
      <c r="BD102" s="92">
        <f t="shared" ca="1" si="607"/>
        <v>22121.956802503701</v>
      </c>
      <c r="BE102" s="90">
        <f t="shared" ca="1" si="869"/>
        <v>0</v>
      </c>
      <c r="BF102" s="90">
        <f t="shared" ca="1" si="869"/>
        <v>2800.110391014583</v>
      </c>
      <c r="BG102" s="90">
        <f t="shared" ca="1" si="869"/>
        <v>0</v>
      </c>
      <c r="BH102" s="90">
        <f t="shared" ca="1" si="869"/>
        <v>0</v>
      </c>
      <c r="BI102" s="90">
        <f t="shared" ca="1" si="869"/>
        <v>1980.3769118520406</v>
      </c>
      <c r="BJ102" s="90">
        <f t="shared" ca="1" si="869"/>
        <v>0</v>
      </c>
      <c r="BK102" s="90">
        <f t="shared" ca="1" si="869"/>
        <v>0</v>
      </c>
      <c r="BL102" s="90">
        <f t="shared" ca="1" si="869"/>
        <v>0</v>
      </c>
      <c r="BM102" s="90">
        <f t="shared" ca="1" si="869"/>
        <v>0</v>
      </c>
      <c r="BN102" s="90">
        <f t="shared" ca="1" si="869"/>
        <v>2474.696344466126</v>
      </c>
      <c r="BO102" s="90">
        <f t="shared" ca="1" si="869"/>
        <v>0</v>
      </c>
      <c r="BP102" s="90">
        <f t="shared" ca="1" si="869"/>
        <v>0</v>
      </c>
      <c r="BQ102" s="90">
        <f t="shared" ca="1" si="869"/>
        <v>0</v>
      </c>
      <c r="BR102" s="90">
        <f t="shared" ca="1" si="869"/>
        <v>1515.4997024971015</v>
      </c>
      <c r="BS102" s="90">
        <f t="shared" ca="1" si="869"/>
        <v>0</v>
      </c>
      <c r="BT102" s="90">
        <f t="shared" ca="1" si="869"/>
        <v>0</v>
      </c>
      <c r="BU102" s="90">
        <f t="shared" ref="BU102:CF102" ca="1" si="870">$C102*BU$11</f>
        <v>0</v>
      </c>
      <c r="BV102" s="90">
        <f t="shared" ca="1" si="870"/>
        <v>1235.0237861862881</v>
      </c>
      <c r="BW102" s="90">
        <f t="shared" ca="1" si="870"/>
        <v>0</v>
      </c>
      <c r="BX102" s="90">
        <f t="shared" ca="1" si="870"/>
        <v>0</v>
      </c>
      <c r="BY102" s="90">
        <f t="shared" ca="1" si="870"/>
        <v>12116.249666487563</v>
      </c>
      <c r="BZ102" s="90">
        <f t="shared" ca="1" si="870"/>
        <v>0</v>
      </c>
      <c r="CA102" s="90">
        <f t="shared" ca="1" si="870"/>
        <v>0</v>
      </c>
      <c r="CB102" s="90">
        <f t="shared" ca="1" si="870"/>
        <v>0</v>
      </c>
      <c r="CC102" s="90">
        <f t="shared" ca="1" si="870"/>
        <v>0</v>
      </c>
      <c r="CD102" s="90">
        <f t="shared" ca="1" si="870"/>
        <v>0</v>
      </c>
      <c r="CE102" s="90">
        <f t="shared" ca="1" si="870"/>
        <v>0</v>
      </c>
      <c r="CF102" s="90">
        <f t="shared" ca="1" si="870"/>
        <v>0</v>
      </c>
      <c r="CG102" s="92">
        <f t="shared" ca="1" si="490"/>
        <v>7176.15452174241</v>
      </c>
      <c r="CH102" s="90">
        <f t="shared" ref="CH102:CX102" ca="1" si="871">$C102*CH$11</f>
        <v>0</v>
      </c>
      <c r="CI102" s="90">
        <f t="shared" ca="1" si="871"/>
        <v>605.88996285927067</v>
      </c>
      <c r="CJ102" s="90">
        <f t="shared" ca="1" si="871"/>
        <v>980.89091173892166</v>
      </c>
      <c r="CK102" s="90">
        <f t="shared" ca="1" si="871"/>
        <v>759.29944194640063</v>
      </c>
      <c r="CL102" s="90">
        <f t="shared" ca="1" si="871"/>
        <v>793.39043729909611</v>
      </c>
      <c r="CM102" s="90">
        <f t="shared" ca="1" si="871"/>
        <v>626.03464193131799</v>
      </c>
      <c r="CN102" s="90">
        <f t="shared" ca="1" si="871"/>
        <v>303.71977677856023</v>
      </c>
      <c r="CO102" s="90">
        <f t="shared" ca="1" si="871"/>
        <v>807.33675357974425</v>
      </c>
      <c r="CP102" s="90">
        <f t="shared" ca="1" si="871"/>
        <v>533.05920006033023</v>
      </c>
      <c r="CQ102" s="90">
        <f t="shared" ca="1" si="871"/>
        <v>512.9145209882829</v>
      </c>
      <c r="CR102" s="90">
        <f t="shared" ca="1" si="871"/>
        <v>443.18293958504194</v>
      </c>
      <c r="CS102" s="90">
        <f t="shared" ca="1" si="871"/>
        <v>441.63334888719214</v>
      </c>
      <c r="CT102" s="90">
        <f t="shared" ca="1" si="871"/>
        <v>368.8025860882517</v>
      </c>
      <c r="CU102" s="90">
        <f t="shared" ca="1" si="871"/>
        <v>0</v>
      </c>
      <c r="CV102" s="90">
        <f t="shared" ca="1" si="871"/>
        <v>0</v>
      </c>
      <c r="CW102" s="90">
        <f t="shared" ca="1" si="871"/>
        <v>0</v>
      </c>
      <c r="CX102" s="90">
        <f t="shared" ca="1" si="871"/>
        <v>0</v>
      </c>
      <c r="CY102" s="92">
        <f t="shared" ca="1" si="492"/>
        <v>16857.99720190794</v>
      </c>
      <c r="CZ102" s="90">
        <f t="shared" ref="CZ102:DU102" ca="1" si="872">$C102*CZ$11</f>
        <v>0</v>
      </c>
      <c r="DA102" s="90">
        <f t="shared" ca="1" si="872"/>
        <v>2000.5215909240878</v>
      </c>
      <c r="DB102" s="90">
        <f t="shared" ca="1" si="872"/>
        <v>1481.4087071444062</v>
      </c>
      <c r="DC102" s="90">
        <f t="shared" ca="1" si="872"/>
        <v>1844.0129304412585</v>
      </c>
      <c r="DD102" s="90">
        <f t="shared" ca="1" si="872"/>
        <v>0</v>
      </c>
      <c r="DE102" s="90">
        <f t="shared" ca="1" si="872"/>
        <v>0</v>
      </c>
      <c r="DF102" s="90">
        <f t="shared" ca="1" si="872"/>
        <v>0</v>
      </c>
      <c r="DG102" s="90">
        <f t="shared" ca="1" si="872"/>
        <v>0</v>
      </c>
      <c r="DH102" s="90">
        <f t="shared" ca="1" si="872"/>
        <v>935.9527815012774</v>
      </c>
      <c r="DI102" s="90">
        <f t="shared" ca="1" si="872"/>
        <v>3745.36071670296</v>
      </c>
      <c r="DJ102" s="90">
        <f t="shared" ca="1" si="872"/>
        <v>0</v>
      </c>
      <c r="DK102" s="90">
        <f t="shared" ca="1" si="872"/>
        <v>0</v>
      </c>
      <c r="DL102" s="90">
        <f t="shared" ca="1" si="872"/>
        <v>0</v>
      </c>
      <c r="DM102" s="90">
        <f t="shared" ca="1" si="872"/>
        <v>0</v>
      </c>
      <c r="DN102" s="90">
        <f t="shared" ca="1" si="872"/>
        <v>1972.6289583627918</v>
      </c>
      <c r="DO102" s="90">
        <f t="shared" ca="1" si="872"/>
        <v>0</v>
      </c>
      <c r="DP102" s="90">
        <f t="shared" ca="1" si="872"/>
        <v>0</v>
      </c>
      <c r="DQ102" s="90">
        <f t="shared" ca="1" si="872"/>
        <v>1822.3186606713614</v>
      </c>
      <c r="DR102" s="90">
        <f t="shared" ca="1" si="872"/>
        <v>582.64610239152364</v>
      </c>
      <c r="DS102" s="90">
        <f t="shared" ca="1" si="872"/>
        <v>922.00646522062925</v>
      </c>
      <c r="DT102" s="90">
        <f t="shared" ca="1" si="872"/>
        <v>1396.1812187626672</v>
      </c>
      <c r="DU102" s="90">
        <f t="shared" ca="1" si="872"/>
        <v>154.9590697849797</v>
      </c>
      <c r="DV102" s="92">
        <f t="shared" ca="1" si="608"/>
        <v>6677.186317034776</v>
      </c>
      <c r="DW102" s="90">
        <f ca="1">$C102*DW$11</f>
        <v>0</v>
      </c>
      <c r="DX102" s="90">
        <f ca="1">$C102*DX$11</f>
        <v>2950.4206887060136</v>
      </c>
      <c r="DY102" s="90">
        <f ca="1">$C102*DY$11</f>
        <v>3429.244214341601</v>
      </c>
      <c r="DZ102" s="90">
        <f ca="1">$C102*DZ$11</f>
        <v>297.521413987161</v>
      </c>
      <c r="EA102" s="90">
        <f ca="1">$C102*EA$11</f>
        <v>0</v>
      </c>
      <c r="EB102" s="92">
        <f t="shared" ca="1" si="609"/>
        <v>20687.035816294792</v>
      </c>
      <c r="EC102" s="90">
        <f ca="1">$C102*EC$11</f>
        <v>0</v>
      </c>
      <c r="ED102" s="90">
        <f ca="1">$C102*ED$11</f>
        <v>1620.8718699508879</v>
      </c>
      <c r="EE102" s="90">
        <f t="shared" ref="EE102:GU102" ca="1" si="873">$C102*EE$11</f>
        <v>1028.9282233722652</v>
      </c>
      <c r="EF102" s="90">
        <f t="shared" ca="1" si="873"/>
        <v>1185.4368838550947</v>
      </c>
      <c r="EG102" s="90">
        <f t="shared" ca="1" si="873"/>
        <v>1086.2630791927077</v>
      </c>
      <c r="EH102" s="90">
        <f t="shared" ca="1" si="873"/>
        <v>1754.1366699659704</v>
      </c>
      <c r="EI102" s="90">
        <f t="shared" ca="1" si="873"/>
        <v>901.86178614858181</v>
      </c>
      <c r="EJ102" s="90">
        <f t="shared" ca="1" si="873"/>
        <v>1763.4342141530692</v>
      </c>
      <c r="EK102" s="90">
        <f t="shared" ca="1" si="873"/>
        <v>1055.2712652357118</v>
      </c>
      <c r="EL102" s="90">
        <f t="shared" ca="1" si="873"/>
        <v>1362.0902234099715</v>
      </c>
      <c r="EM102" s="90">
        <f t="shared" ca="1" si="873"/>
        <v>514.46411168613258</v>
      </c>
      <c r="EN102" s="90">
        <f t="shared" ca="1" si="873"/>
        <v>801.13839078834508</v>
      </c>
      <c r="EO102" s="90">
        <f t="shared" ca="1" si="873"/>
        <v>1475.2103443530068</v>
      </c>
      <c r="EP102" s="90">
        <f t="shared" ca="1" si="873"/>
        <v>0</v>
      </c>
      <c r="EQ102" s="90">
        <f t="shared" ca="1" si="873"/>
        <v>0</v>
      </c>
      <c r="ER102" s="90">
        <f t="shared" ca="1" si="873"/>
        <v>0</v>
      </c>
      <c r="ES102" s="90">
        <f t="shared" ca="1" si="873"/>
        <v>506.71615819688367</v>
      </c>
      <c r="ET102" s="90">
        <f t="shared" ca="1" si="873"/>
        <v>2418.9110793435329</v>
      </c>
      <c r="EU102" s="90">
        <f t="shared" ca="1" si="873"/>
        <v>0</v>
      </c>
      <c r="EV102" s="90">
        <f t="shared" ca="1" si="873"/>
        <v>0</v>
      </c>
      <c r="EW102" s="90">
        <f t="shared" ca="1" si="873"/>
        <v>3212.3015166426294</v>
      </c>
      <c r="EX102" s="90">
        <f t="shared" ca="1" si="873"/>
        <v>0</v>
      </c>
      <c r="EY102" s="90">
        <f t="shared" ca="1" si="873"/>
        <v>0</v>
      </c>
      <c r="EZ102" s="90">
        <f t="shared" ca="1" si="873"/>
        <v>0</v>
      </c>
      <c r="FA102" s="90">
        <f t="shared" ca="1" si="873"/>
        <v>0</v>
      </c>
      <c r="FB102" s="90">
        <f t="shared" ca="1" si="873"/>
        <v>0</v>
      </c>
      <c r="FC102" s="90">
        <f t="shared" ca="1" si="873"/>
        <v>0</v>
      </c>
      <c r="FD102" s="90">
        <f t="shared" ca="1" si="873"/>
        <v>0</v>
      </c>
      <c r="FE102" s="92">
        <f t="shared" ca="1" si="610"/>
        <v>6122.4328472045481</v>
      </c>
      <c r="FF102" s="90">
        <f t="shared" ca="1" si="873"/>
        <v>0</v>
      </c>
      <c r="FG102" s="90">
        <f t="shared" ca="1" si="873"/>
        <v>1309.4041396830785</v>
      </c>
      <c r="FH102" s="90">
        <f t="shared" ca="1" si="873"/>
        <v>0</v>
      </c>
      <c r="FI102" s="90">
        <f t="shared" ca="1" si="873"/>
        <v>0</v>
      </c>
      <c r="FJ102" s="90">
        <f t="shared" ca="1" si="873"/>
        <v>1047.5233117464629</v>
      </c>
      <c r="FK102" s="90">
        <f t="shared" ca="1" si="873"/>
        <v>0</v>
      </c>
      <c r="FL102" s="90">
        <f t="shared" ca="1" si="873"/>
        <v>897.21301405503243</v>
      </c>
      <c r="FM102" s="90">
        <f t="shared" ca="1" si="873"/>
        <v>1334.1975908486754</v>
      </c>
      <c r="FN102" s="90">
        <f t="shared" ca="1" si="873"/>
        <v>0</v>
      </c>
      <c r="FO102" s="90">
        <f t="shared" ca="1" si="873"/>
        <v>1090.9118512862572</v>
      </c>
      <c r="FP102" s="90">
        <f t="shared" ca="1" si="873"/>
        <v>0</v>
      </c>
      <c r="FQ102" s="90">
        <f t="shared" ca="1" si="873"/>
        <v>0</v>
      </c>
      <c r="FR102" s="90">
        <f t="shared" ca="1" si="873"/>
        <v>0</v>
      </c>
      <c r="FS102" s="90">
        <f t="shared" ca="1" si="873"/>
        <v>443.18293958504194</v>
      </c>
      <c r="FT102" s="90">
        <f t="shared" ca="1" si="873"/>
        <v>0</v>
      </c>
      <c r="FU102" s="90">
        <f t="shared" ca="1" si="873"/>
        <v>0</v>
      </c>
      <c r="FV102" s="90">
        <f t="shared" ca="1" si="873"/>
        <v>0</v>
      </c>
      <c r="FW102" s="92">
        <f t="shared" ca="1" si="611"/>
        <v>40469.1106650453</v>
      </c>
      <c r="FX102" s="90">
        <f t="shared" ca="1" si="873"/>
        <v>0</v>
      </c>
      <c r="FY102" s="90">
        <f t="shared" ca="1" si="873"/>
        <v>712.81172101090658</v>
      </c>
      <c r="FZ102" s="90">
        <f t="shared" ca="1" si="873"/>
        <v>1314.052911776628</v>
      </c>
      <c r="GA102" s="90">
        <f t="shared" ca="1" si="873"/>
        <v>0</v>
      </c>
      <c r="GB102" s="90">
        <f t="shared" ca="1" si="873"/>
        <v>1546.4915164540976</v>
      </c>
      <c r="GC102" s="90">
        <f t="shared" ca="1" si="873"/>
        <v>0</v>
      </c>
      <c r="GD102" s="90">
        <f t="shared" ca="1" si="873"/>
        <v>1368.2885862013707</v>
      </c>
      <c r="GE102" s="90">
        <f t="shared" ca="1" si="873"/>
        <v>3520.6700655147388</v>
      </c>
      <c r="GF102" s="90">
        <f t="shared" ca="1" si="873"/>
        <v>125.51684652583357</v>
      </c>
      <c r="GG102" s="90">
        <f t="shared" ca="1" si="873"/>
        <v>31865.783110583227</v>
      </c>
      <c r="GH102" s="90">
        <f t="shared" ca="1" si="873"/>
        <v>0</v>
      </c>
      <c r="GI102" s="90">
        <f t="shared" ca="1" si="873"/>
        <v>0</v>
      </c>
      <c r="GJ102" s="90">
        <f t="shared" ca="1" si="873"/>
        <v>0</v>
      </c>
      <c r="GK102" s="90">
        <f t="shared" ca="1" si="873"/>
        <v>0</v>
      </c>
      <c r="GL102" s="90">
        <f t="shared" ca="1" si="873"/>
        <v>0</v>
      </c>
      <c r="GM102" s="90">
        <f t="shared" ca="1" si="873"/>
        <v>0</v>
      </c>
      <c r="GN102" s="90">
        <f t="shared" ca="1" si="873"/>
        <v>0</v>
      </c>
      <c r="GO102" s="90">
        <f t="shared" ca="1" si="873"/>
        <v>15.495906978497972</v>
      </c>
      <c r="GP102" s="90">
        <f t="shared" ca="1" si="873"/>
        <v>0</v>
      </c>
      <c r="GQ102" s="90">
        <f t="shared" ca="1" si="873"/>
        <v>0</v>
      </c>
      <c r="GR102" s="90">
        <f t="shared" ca="1" si="873"/>
        <v>0</v>
      </c>
      <c r="GS102" s="92">
        <f t="shared" ca="1" si="612"/>
        <v>5942.6803262539715</v>
      </c>
      <c r="GT102" s="90">
        <f t="shared" ca="1" si="873"/>
        <v>0</v>
      </c>
      <c r="GU102" s="90">
        <f t="shared" ca="1" si="873"/>
        <v>1763.4342141530692</v>
      </c>
      <c r="GV102" s="90">
        <f t="shared" ref="GV102:HD102" ca="1" si="874">$C102*GV$11</f>
        <v>1830.0666141606105</v>
      </c>
      <c r="GW102" s="90">
        <f t="shared" ca="1" si="874"/>
        <v>1923.0420560315983</v>
      </c>
      <c r="GX102" s="90">
        <f t="shared" ca="1" si="874"/>
        <v>0</v>
      </c>
      <c r="GY102" s="90">
        <f t="shared" ca="1" si="874"/>
        <v>426.1374419086942</v>
      </c>
      <c r="GZ102" s="90">
        <f t="shared" ca="1" si="874"/>
        <v>0</v>
      </c>
      <c r="HA102" s="90">
        <f t="shared" ca="1" si="874"/>
        <v>0</v>
      </c>
      <c r="HB102" s="90">
        <f t="shared" ca="1" si="874"/>
        <v>0</v>
      </c>
      <c r="HC102" s="90">
        <f t="shared" ca="1" si="874"/>
        <v>0</v>
      </c>
      <c r="HD102" s="90">
        <f t="shared" ca="1" si="874"/>
        <v>0</v>
      </c>
      <c r="HE102" s="92">
        <f t="shared" ca="1" si="613"/>
        <v>10341.968317449546</v>
      </c>
      <c r="HF102" s="90">
        <f t="shared" ref="HF102:HU102" ca="1" si="875">$C102*HF$11</f>
        <v>0</v>
      </c>
      <c r="HG102" s="90">
        <f t="shared" ca="1" si="875"/>
        <v>0</v>
      </c>
      <c r="HH102" s="90">
        <f t="shared" ca="1" si="875"/>
        <v>0</v>
      </c>
      <c r="HI102" s="90">
        <f t="shared" ca="1" si="875"/>
        <v>0</v>
      </c>
      <c r="HJ102" s="90">
        <f t="shared" ca="1" si="875"/>
        <v>0</v>
      </c>
      <c r="HK102" s="90">
        <f t="shared" ca="1" si="875"/>
        <v>0</v>
      </c>
      <c r="HL102" s="90">
        <f t="shared" ca="1" si="875"/>
        <v>0</v>
      </c>
      <c r="HM102" s="90">
        <f t="shared" ca="1" si="875"/>
        <v>0</v>
      </c>
      <c r="HN102" s="90">
        <f t="shared" ca="1" si="875"/>
        <v>1340.3959536400744</v>
      </c>
      <c r="HO102" s="90">
        <f t="shared" ca="1" si="875"/>
        <v>9001.5723638094714</v>
      </c>
      <c r="HP102" s="90">
        <f t="shared" ca="1" si="875"/>
        <v>0</v>
      </c>
      <c r="HQ102" s="90">
        <f t="shared" ca="1" si="875"/>
        <v>0</v>
      </c>
      <c r="HR102" s="90">
        <f t="shared" ca="1" si="875"/>
        <v>0</v>
      </c>
      <c r="HS102" s="90">
        <f t="shared" ca="1" si="875"/>
        <v>0</v>
      </c>
      <c r="HT102" s="90">
        <f t="shared" ca="1" si="875"/>
        <v>0</v>
      </c>
      <c r="HU102" s="90">
        <f t="shared" ca="1" si="875"/>
        <v>0</v>
      </c>
      <c r="HV102" s="92">
        <f t="shared" ca="1" si="614"/>
        <v>4312.5109121159849</v>
      </c>
      <c r="HW102" s="90">
        <f t="shared" ref="HW102:IE102" ca="1" si="876">$C102*HW$11</f>
        <v>4312.5109121159849</v>
      </c>
      <c r="HX102" s="90">
        <f t="shared" ca="1" si="876"/>
        <v>0</v>
      </c>
      <c r="HY102" s="90">
        <f t="shared" ca="1" si="876"/>
        <v>0</v>
      </c>
      <c r="HZ102" s="90">
        <f t="shared" ca="1" si="876"/>
        <v>0</v>
      </c>
      <c r="IA102" s="90">
        <f t="shared" ca="1" si="876"/>
        <v>0</v>
      </c>
      <c r="IB102" s="90">
        <f t="shared" ca="1" si="876"/>
        <v>0</v>
      </c>
      <c r="IC102" s="90">
        <f t="shared" ca="1" si="876"/>
        <v>0</v>
      </c>
      <c r="ID102" s="90">
        <f t="shared" ca="1" si="876"/>
        <v>0</v>
      </c>
      <c r="IE102" s="90">
        <f t="shared" ca="1" si="876"/>
        <v>0</v>
      </c>
      <c r="IF102" s="92">
        <f t="shared" ca="1" si="501"/>
        <v>0</v>
      </c>
      <c r="IG102" s="90">
        <f t="shared" ref="IG102:IX102" ca="1" si="877">$C102*IG$11</f>
        <v>0</v>
      </c>
      <c r="IH102" s="90">
        <f t="shared" ca="1" si="877"/>
        <v>0</v>
      </c>
      <c r="II102" s="90">
        <f t="shared" ca="1" si="877"/>
        <v>0</v>
      </c>
      <c r="IJ102" s="90">
        <f t="shared" ca="1" si="877"/>
        <v>0</v>
      </c>
      <c r="IK102" s="90">
        <f t="shared" ca="1" si="877"/>
        <v>0</v>
      </c>
      <c r="IL102" s="90">
        <f t="shared" ca="1" si="877"/>
        <v>0</v>
      </c>
      <c r="IM102" s="90">
        <f t="shared" ca="1" si="877"/>
        <v>0</v>
      </c>
      <c r="IN102" s="90">
        <f t="shared" ca="1" si="877"/>
        <v>0</v>
      </c>
      <c r="IO102" s="90">
        <f t="shared" ca="1" si="877"/>
        <v>0</v>
      </c>
      <c r="IP102" s="90">
        <f t="shared" ca="1" si="877"/>
        <v>0</v>
      </c>
      <c r="IQ102" s="90">
        <f t="shared" ca="1" si="877"/>
        <v>0</v>
      </c>
      <c r="IR102" s="90">
        <f t="shared" ca="1" si="877"/>
        <v>0</v>
      </c>
      <c r="IS102" s="90">
        <f t="shared" ca="1" si="877"/>
        <v>0</v>
      </c>
      <c r="IT102" s="90">
        <f t="shared" ca="1" si="877"/>
        <v>0</v>
      </c>
      <c r="IU102" s="90">
        <f t="shared" ca="1" si="877"/>
        <v>0</v>
      </c>
      <c r="IV102" s="90">
        <f t="shared" ca="1" si="877"/>
        <v>0</v>
      </c>
      <c r="IW102" s="90">
        <f t="shared" ca="1" si="877"/>
        <v>0</v>
      </c>
      <c r="IX102" s="90">
        <f t="shared" ca="1" si="877"/>
        <v>0</v>
      </c>
      <c r="IY102" s="92">
        <f t="shared" ca="1" si="503"/>
        <v>0</v>
      </c>
      <c r="IZ102" s="90">
        <f t="shared" ref="IZ102:JS102" ca="1" si="878">$C102*IZ$11</f>
        <v>0</v>
      </c>
      <c r="JA102" s="90">
        <f t="shared" ca="1" si="878"/>
        <v>0</v>
      </c>
      <c r="JB102" s="90">
        <f t="shared" ca="1" si="878"/>
        <v>0</v>
      </c>
      <c r="JC102" s="90">
        <f t="shared" ca="1" si="878"/>
        <v>0</v>
      </c>
      <c r="JD102" s="90">
        <f t="shared" ca="1" si="878"/>
        <v>0</v>
      </c>
      <c r="JE102" s="90">
        <f t="shared" ca="1" si="878"/>
        <v>0</v>
      </c>
      <c r="JF102" s="90">
        <f t="shared" ca="1" si="878"/>
        <v>0</v>
      </c>
      <c r="JG102" s="90">
        <f t="shared" ca="1" si="878"/>
        <v>0</v>
      </c>
      <c r="JH102" s="90">
        <f t="shared" ca="1" si="878"/>
        <v>0</v>
      </c>
      <c r="JI102" s="90">
        <f t="shared" ca="1" si="878"/>
        <v>0</v>
      </c>
      <c r="JJ102" s="90">
        <f t="shared" ca="1" si="878"/>
        <v>0</v>
      </c>
      <c r="JK102" s="90">
        <f t="shared" ca="1" si="878"/>
        <v>0</v>
      </c>
      <c r="JL102" s="90">
        <f t="shared" ca="1" si="878"/>
        <v>0</v>
      </c>
      <c r="JM102" s="90">
        <f t="shared" ca="1" si="878"/>
        <v>0</v>
      </c>
      <c r="JN102" s="90">
        <f t="shared" ca="1" si="878"/>
        <v>0</v>
      </c>
      <c r="JO102" s="90">
        <f t="shared" ca="1" si="878"/>
        <v>0</v>
      </c>
      <c r="JP102" s="90">
        <f t="shared" ca="1" si="878"/>
        <v>0</v>
      </c>
      <c r="JQ102" s="90">
        <f t="shared" ca="1" si="878"/>
        <v>0</v>
      </c>
      <c r="JR102" s="90">
        <f t="shared" ca="1" si="878"/>
        <v>0</v>
      </c>
      <c r="JS102" s="90">
        <f t="shared" ca="1" si="878"/>
        <v>0</v>
      </c>
      <c r="JT102" s="92">
        <f t="shared" ca="1" si="505"/>
        <v>1052.1720838400122</v>
      </c>
      <c r="JU102" s="90">
        <f t="shared" ref="JU102:LL102" ca="1" si="879">$C102*JU$11</f>
        <v>1052.1720838400122</v>
      </c>
      <c r="JV102" s="90">
        <f t="shared" ca="1" si="879"/>
        <v>0</v>
      </c>
      <c r="JW102" s="90">
        <f t="shared" ca="1" si="879"/>
        <v>0</v>
      </c>
      <c r="JX102" s="90">
        <f t="shared" ca="1" si="879"/>
        <v>0</v>
      </c>
      <c r="JY102" s="90">
        <f t="shared" ca="1" si="879"/>
        <v>0</v>
      </c>
      <c r="JZ102" s="90">
        <f t="shared" ca="1" si="879"/>
        <v>0</v>
      </c>
      <c r="KA102" s="90">
        <f t="shared" ca="1" si="879"/>
        <v>0</v>
      </c>
      <c r="KB102" s="90">
        <f t="shared" ca="1" si="879"/>
        <v>0</v>
      </c>
      <c r="KC102" s="90">
        <f t="shared" ca="1" si="879"/>
        <v>0</v>
      </c>
      <c r="KD102" s="90">
        <f t="shared" ca="1" si="879"/>
        <v>0</v>
      </c>
      <c r="KE102" s="90">
        <f t="shared" ca="1" si="879"/>
        <v>0</v>
      </c>
      <c r="KF102" s="90">
        <f t="shared" ca="1" si="879"/>
        <v>0</v>
      </c>
      <c r="KG102" s="90">
        <f t="shared" ca="1" si="879"/>
        <v>0</v>
      </c>
      <c r="KH102" s="90">
        <f t="shared" ca="1" si="879"/>
        <v>0</v>
      </c>
      <c r="KI102" s="90">
        <f t="shared" ca="1" si="879"/>
        <v>0</v>
      </c>
      <c r="KJ102" s="90">
        <f t="shared" ca="1" si="879"/>
        <v>0</v>
      </c>
      <c r="KK102" s="90">
        <f t="shared" ca="1" si="879"/>
        <v>0</v>
      </c>
      <c r="KL102" s="90">
        <f t="shared" ca="1" si="879"/>
        <v>0</v>
      </c>
      <c r="KM102" s="90">
        <f t="shared" ca="1" si="879"/>
        <v>0</v>
      </c>
      <c r="KN102" s="90">
        <f t="shared" ca="1" si="879"/>
        <v>0</v>
      </c>
      <c r="KO102" s="90">
        <f t="shared" ca="1" si="879"/>
        <v>0</v>
      </c>
      <c r="KP102" s="90">
        <f t="shared" ca="1" si="879"/>
        <v>0</v>
      </c>
      <c r="KQ102" s="90">
        <f t="shared" ca="1" si="879"/>
        <v>0</v>
      </c>
      <c r="KR102" s="90">
        <f t="shared" ca="1" si="879"/>
        <v>0</v>
      </c>
      <c r="KS102" s="90">
        <f t="shared" ca="1" si="879"/>
        <v>0</v>
      </c>
      <c r="KT102" s="90">
        <f t="shared" ca="1" si="879"/>
        <v>0</v>
      </c>
      <c r="KU102" s="90">
        <f t="shared" ca="1" si="879"/>
        <v>0</v>
      </c>
      <c r="KV102" s="90">
        <f t="shared" ca="1" si="879"/>
        <v>0</v>
      </c>
      <c r="KW102" s="90">
        <f t="shared" ca="1" si="879"/>
        <v>0</v>
      </c>
      <c r="KX102" s="90">
        <f t="shared" ca="1" si="879"/>
        <v>0</v>
      </c>
      <c r="KY102" s="90">
        <f t="shared" ca="1" si="879"/>
        <v>0</v>
      </c>
      <c r="KZ102" s="90">
        <f t="shared" ca="1" si="879"/>
        <v>0</v>
      </c>
      <c r="LA102" s="90">
        <f t="shared" ca="1" si="879"/>
        <v>0</v>
      </c>
      <c r="LB102" s="90">
        <f t="shared" ca="1" si="879"/>
        <v>0</v>
      </c>
      <c r="LC102" s="90">
        <f t="shared" ca="1" si="879"/>
        <v>0</v>
      </c>
      <c r="LD102" s="90">
        <f t="shared" ca="1" si="879"/>
        <v>0</v>
      </c>
      <c r="LE102" s="90">
        <f t="shared" ca="1" si="879"/>
        <v>0</v>
      </c>
      <c r="LF102" s="90">
        <f t="shared" ca="1" si="879"/>
        <v>0</v>
      </c>
      <c r="LG102" s="90">
        <f t="shared" ca="1" si="879"/>
        <v>0</v>
      </c>
      <c r="LH102" s="90">
        <f t="shared" ca="1" si="879"/>
        <v>0</v>
      </c>
      <c r="LI102" s="90">
        <f t="shared" ca="1" si="879"/>
        <v>0</v>
      </c>
      <c r="LJ102" s="90">
        <f t="shared" ca="1" si="879"/>
        <v>0</v>
      </c>
      <c r="LK102" s="90">
        <f t="shared" ca="1" si="879"/>
        <v>0</v>
      </c>
      <c r="LL102" s="90">
        <f t="shared" ca="1" si="879"/>
        <v>0</v>
      </c>
      <c r="LM102" s="92">
        <f t="shared" ca="1" si="615"/>
        <v>1639.4669583250854</v>
      </c>
      <c r="LN102" s="90">
        <f ca="1">$C102*LN$11</f>
        <v>1639.4669583250854</v>
      </c>
      <c r="LO102" s="90">
        <f ca="1">$C102*LO$11</f>
        <v>0</v>
      </c>
      <c r="LP102" s="90">
        <f ca="1">$C102*LP$11</f>
        <v>0</v>
      </c>
      <c r="LQ102" s="90">
        <f ca="1">$C102*LQ$11</f>
        <v>0</v>
      </c>
      <c r="LR102" s="90">
        <f ca="1">$C102*LR$11</f>
        <v>0</v>
      </c>
      <c r="LS102" s="92">
        <f t="shared" ca="1" si="616"/>
        <v>0</v>
      </c>
      <c r="LT102" s="90">
        <f t="shared" ref="LT102:NI102" ca="1" si="880">$C102*LT$11</f>
        <v>0</v>
      </c>
      <c r="LU102" s="90">
        <f t="shared" ca="1" si="880"/>
        <v>0</v>
      </c>
      <c r="LV102" s="90">
        <f t="shared" ca="1" si="880"/>
        <v>0</v>
      </c>
      <c r="LW102" s="90">
        <f t="shared" ca="1" si="880"/>
        <v>0</v>
      </c>
      <c r="LX102" s="90">
        <f t="shared" ca="1" si="880"/>
        <v>0</v>
      </c>
      <c r="LY102" s="90">
        <f t="shared" ca="1" si="880"/>
        <v>0</v>
      </c>
      <c r="LZ102" s="90">
        <f t="shared" ca="1" si="880"/>
        <v>0</v>
      </c>
      <c r="MA102" s="90">
        <f t="shared" ca="1" si="880"/>
        <v>0</v>
      </c>
      <c r="MB102" s="90">
        <f t="shared" ca="1" si="880"/>
        <v>0</v>
      </c>
      <c r="MC102" s="90">
        <f t="shared" ca="1" si="880"/>
        <v>0</v>
      </c>
      <c r="MD102" s="90">
        <f t="shared" ca="1" si="880"/>
        <v>0</v>
      </c>
      <c r="ME102" s="90">
        <f t="shared" ca="1" si="880"/>
        <v>0</v>
      </c>
      <c r="MF102" s="90">
        <f t="shared" ca="1" si="880"/>
        <v>0</v>
      </c>
      <c r="MG102" s="92">
        <f t="shared" ca="1" si="617"/>
        <v>567.1501954130257</v>
      </c>
      <c r="MH102" s="90">
        <f t="shared" ca="1" si="880"/>
        <v>567.1501954130257</v>
      </c>
      <c r="MI102" s="90">
        <f t="shared" ca="1" si="880"/>
        <v>0</v>
      </c>
      <c r="MJ102" s="90">
        <f t="shared" ca="1" si="880"/>
        <v>0</v>
      </c>
      <c r="MK102" s="90">
        <f t="shared" ca="1" si="880"/>
        <v>0</v>
      </c>
      <c r="ML102" s="90">
        <f t="shared" ca="1" si="880"/>
        <v>0</v>
      </c>
      <c r="MM102" s="90">
        <f t="shared" ca="1" si="880"/>
        <v>0</v>
      </c>
      <c r="MN102" s="90">
        <f t="shared" ca="1" si="880"/>
        <v>0</v>
      </c>
      <c r="MO102" s="90">
        <f t="shared" ca="1" si="880"/>
        <v>0</v>
      </c>
      <c r="MP102" s="90">
        <f t="shared" ca="1" si="880"/>
        <v>0</v>
      </c>
      <c r="MQ102" s="90">
        <f t="shared" ca="1" si="880"/>
        <v>0</v>
      </c>
      <c r="MR102" s="90">
        <f t="shared" ca="1" si="880"/>
        <v>0</v>
      </c>
      <c r="MS102" s="90">
        <f t="shared" ca="1" si="880"/>
        <v>0</v>
      </c>
      <c r="MT102" s="90">
        <f t="shared" ca="1" si="880"/>
        <v>0</v>
      </c>
      <c r="MU102" s="90">
        <f t="shared" ca="1" si="880"/>
        <v>0</v>
      </c>
      <c r="MV102" s="90">
        <f t="shared" ca="1" si="880"/>
        <v>0</v>
      </c>
      <c r="MW102" s="90">
        <f t="shared" ca="1" si="880"/>
        <v>0</v>
      </c>
      <c r="MX102" s="90">
        <f t="shared" ca="1" si="880"/>
        <v>0</v>
      </c>
      <c r="MY102" s="90">
        <f t="shared" ca="1" si="880"/>
        <v>0</v>
      </c>
      <c r="MZ102" s="90">
        <f t="shared" ca="1" si="880"/>
        <v>0</v>
      </c>
      <c r="NA102" s="90">
        <f t="shared" ca="1" si="880"/>
        <v>0</v>
      </c>
      <c r="NB102" s="90">
        <f t="shared" ca="1" si="880"/>
        <v>0</v>
      </c>
      <c r="NC102" s="92">
        <f t="shared" ca="1" si="618"/>
        <v>0</v>
      </c>
      <c r="ND102" s="90">
        <f t="shared" ca="1" si="880"/>
        <v>0</v>
      </c>
      <c r="NE102" s="90">
        <f t="shared" ca="1" si="880"/>
        <v>0</v>
      </c>
      <c r="NF102" s="90">
        <f t="shared" ca="1" si="880"/>
        <v>0</v>
      </c>
      <c r="NG102" s="90">
        <f t="shared" ca="1" si="880"/>
        <v>0</v>
      </c>
      <c r="NH102" s="90">
        <f t="shared" ca="1" si="880"/>
        <v>0</v>
      </c>
      <c r="NI102" s="90">
        <f t="shared" ca="1" si="880"/>
        <v>0</v>
      </c>
      <c r="NJ102" s="93">
        <f t="shared" ca="1" si="511"/>
        <v>164385.23000000004</v>
      </c>
      <c r="NK102" s="94">
        <f t="shared" ca="1" si="855"/>
        <v>0</v>
      </c>
    </row>
    <row r="103" spans="1:375" x14ac:dyDescent="0.25">
      <c r="A103" s="67">
        <v>90800</v>
      </c>
      <c r="B103" s="200" t="s">
        <v>701</v>
      </c>
      <c r="C103" s="90">
        <f ca="1">IFERROR(HLOOKUP($A103,Náklady_2018!$D$1:$MN$27,24,FALSE),0)</f>
        <v>0</v>
      </c>
      <c r="D103" s="24"/>
      <c r="E103" s="24"/>
      <c r="F103" s="91" t="str">
        <f>F12</f>
        <v>FTE(k)</v>
      </c>
      <c r="G103" s="92">
        <f t="shared" ca="1" si="606"/>
        <v>0</v>
      </c>
      <c r="H103" s="90">
        <f ca="1">$C103*H$12</f>
        <v>0</v>
      </c>
      <c r="I103" s="90">
        <f t="shared" ref="I103:BT104" ca="1" si="881">$C103*I$12</f>
        <v>0</v>
      </c>
      <c r="J103" s="90">
        <f t="shared" ca="1" si="881"/>
        <v>0</v>
      </c>
      <c r="K103" s="90">
        <f t="shared" ca="1" si="881"/>
        <v>0</v>
      </c>
      <c r="L103" s="90">
        <f t="shared" ca="1" si="881"/>
        <v>0</v>
      </c>
      <c r="M103" s="90">
        <f t="shared" ca="1" si="881"/>
        <v>0</v>
      </c>
      <c r="N103" s="90">
        <f t="shared" ca="1" si="881"/>
        <v>0</v>
      </c>
      <c r="O103" s="90">
        <f t="shared" ca="1" si="881"/>
        <v>0</v>
      </c>
      <c r="P103" s="90">
        <f t="shared" ca="1" si="881"/>
        <v>0</v>
      </c>
      <c r="Q103" s="90">
        <f t="shared" ca="1" si="881"/>
        <v>0</v>
      </c>
      <c r="R103" s="90">
        <f t="shared" ca="1" si="881"/>
        <v>0</v>
      </c>
      <c r="S103" s="90">
        <f t="shared" ca="1" si="881"/>
        <v>0</v>
      </c>
      <c r="T103" s="90">
        <f t="shared" ca="1" si="881"/>
        <v>0</v>
      </c>
      <c r="U103" s="90">
        <f t="shared" ca="1" si="881"/>
        <v>0</v>
      </c>
      <c r="V103" s="90">
        <f t="shared" ca="1" si="881"/>
        <v>0</v>
      </c>
      <c r="W103" s="90">
        <f t="shared" ca="1" si="881"/>
        <v>0</v>
      </c>
      <c r="X103" s="90">
        <f t="shared" ca="1" si="881"/>
        <v>0</v>
      </c>
      <c r="Y103" s="90">
        <f t="shared" ca="1" si="881"/>
        <v>0</v>
      </c>
      <c r="Z103" s="90">
        <f t="shared" ca="1" si="881"/>
        <v>0</v>
      </c>
      <c r="AA103" s="90">
        <f t="shared" ca="1" si="881"/>
        <v>0</v>
      </c>
      <c r="AB103" s="90">
        <f t="shared" ca="1" si="881"/>
        <v>0</v>
      </c>
      <c r="AC103" s="90">
        <f t="shared" ca="1" si="881"/>
        <v>0</v>
      </c>
      <c r="AD103" s="90">
        <f t="shared" ca="1" si="881"/>
        <v>0</v>
      </c>
      <c r="AE103" s="90">
        <f t="shared" ca="1" si="881"/>
        <v>0</v>
      </c>
      <c r="AF103" s="90">
        <f t="shared" ca="1" si="881"/>
        <v>0</v>
      </c>
      <c r="AG103" s="90">
        <f t="shared" ca="1" si="881"/>
        <v>0</v>
      </c>
      <c r="AH103" s="90">
        <f t="shared" ca="1" si="881"/>
        <v>0</v>
      </c>
      <c r="AI103" s="90">
        <f t="shared" ca="1" si="881"/>
        <v>0</v>
      </c>
      <c r="AJ103" s="90">
        <f t="shared" ca="1" si="881"/>
        <v>0</v>
      </c>
      <c r="AK103" s="90">
        <f t="shared" ca="1" si="881"/>
        <v>0</v>
      </c>
      <c r="AL103" s="90">
        <f t="shared" ca="1" si="881"/>
        <v>0</v>
      </c>
      <c r="AM103" s="90">
        <f t="shared" ca="1" si="881"/>
        <v>0</v>
      </c>
      <c r="AN103" s="90">
        <f t="shared" ca="1" si="881"/>
        <v>0</v>
      </c>
      <c r="AO103" s="90">
        <f t="shared" ca="1" si="881"/>
        <v>0</v>
      </c>
      <c r="AP103" s="90">
        <f t="shared" ca="1" si="881"/>
        <v>0</v>
      </c>
      <c r="AQ103" s="90">
        <f t="shared" ca="1" si="881"/>
        <v>0</v>
      </c>
      <c r="AR103" s="90">
        <f t="shared" ca="1" si="881"/>
        <v>0</v>
      </c>
      <c r="AS103" s="90">
        <f t="shared" ca="1" si="881"/>
        <v>0</v>
      </c>
      <c r="AT103" s="90">
        <f t="shared" ca="1" si="881"/>
        <v>0</v>
      </c>
      <c r="AU103" s="90">
        <f t="shared" ca="1" si="881"/>
        <v>0</v>
      </c>
      <c r="AV103" s="90">
        <f t="shared" ca="1" si="881"/>
        <v>0</v>
      </c>
      <c r="AW103" s="90">
        <f t="shared" ca="1" si="881"/>
        <v>0</v>
      </c>
      <c r="AX103" s="90">
        <f t="shared" ca="1" si="881"/>
        <v>0</v>
      </c>
      <c r="AY103" s="90">
        <f t="shared" ca="1" si="881"/>
        <v>0</v>
      </c>
      <c r="AZ103" s="90">
        <f t="shared" ca="1" si="881"/>
        <v>0</v>
      </c>
      <c r="BA103" s="90">
        <f t="shared" ca="1" si="881"/>
        <v>0</v>
      </c>
      <c r="BB103" s="90">
        <f t="shared" ca="1" si="881"/>
        <v>0</v>
      </c>
      <c r="BC103" s="90">
        <f t="shared" ca="1" si="881"/>
        <v>0</v>
      </c>
      <c r="BD103" s="92">
        <f t="shared" ca="1" si="881"/>
        <v>0</v>
      </c>
      <c r="BE103" s="90">
        <f t="shared" ca="1" si="881"/>
        <v>0</v>
      </c>
      <c r="BF103" s="90">
        <f t="shared" ca="1" si="881"/>
        <v>0</v>
      </c>
      <c r="BG103" s="90">
        <f t="shared" ca="1" si="881"/>
        <v>0</v>
      </c>
      <c r="BH103" s="90">
        <f t="shared" ca="1" si="881"/>
        <v>0</v>
      </c>
      <c r="BI103" s="90">
        <f t="shared" ca="1" si="881"/>
        <v>0</v>
      </c>
      <c r="BJ103" s="90">
        <f t="shared" ca="1" si="881"/>
        <v>0</v>
      </c>
      <c r="BK103" s="90">
        <f t="shared" ca="1" si="881"/>
        <v>0</v>
      </c>
      <c r="BL103" s="90">
        <f t="shared" ca="1" si="881"/>
        <v>0</v>
      </c>
      <c r="BM103" s="90">
        <f t="shared" ca="1" si="881"/>
        <v>0</v>
      </c>
      <c r="BN103" s="90">
        <f t="shared" ca="1" si="881"/>
        <v>0</v>
      </c>
      <c r="BO103" s="90">
        <f t="shared" ca="1" si="881"/>
        <v>0</v>
      </c>
      <c r="BP103" s="90">
        <f t="shared" ca="1" si="881"/>
        <v>0</v>
      </c>
      <c r="BQ103" s="90">
        <f t="shared" ca="1" si="881"/>
        <v>0</v>
      </c>
      <c r="BR103" s="90">
        <f t="shared" ca="1" si="881"/>
        <v>0</v>
      </c>
      <c r="BS103" s="90">
        <f t="shared" ca="1" si="881"/>
        <v>0</v>
      </c>
      <c r="BT103" s="90">
        <f t="shared" ca="1" si="881"/>
        <v>0</v>
      </c>
      <c r="BU103" s="90">
        <f t="shared" ref="BU103:EF104" ca="1" si="882">$C103*BU$12</f>
        <v>0</v>
      </c>
      <c r="BV103" s="90">
        <f t="shared" ca="1" si="882"/>
        <v>0</v>
      </c>
      <c r="BW103" s="90">
        <f t="shared" ca="1" si="882"/>
        <v>0</v>
      </c>
      <c r="BX103" s="90">
        <f t="shared" ca="1" si="882"/>
        <v>0</v>
      </c>
      <c r="BY103" s="90">
        <f t="shared" ca="1" si="882"/>
        <v>0</v>
      </c>
      <c r="BZ103" s="90">
        <f t="shared" ca="1" si="882"/>
        <v>0</v>
      </c>
      <c r="CA103" s="90">
        <f t="shared" ca="1" si="882"/>
        <v>0</v>
      </c>
      <c r="CB103" s="90">
        <f t="shared" ca="1" si="882"/>
        <v>0</v>
      </c>
      <c r="CC103" s="90">
        <f t="shared" ca="1" si="882"/>
        <v>0</v>
      </c>
      <c r="CD103" s="90">
        <f t="shared" ca="1" si="882"/>
        <v>0</v>
      </c>
      <c r="CE103" s="90">
        <f t="shared" ca="1" si="882"/>
        <v>0</v>
      </c>
      <c r="CF103" s="90">
        <f t="shared" ca="1" si="882"/>
        <v>0</v>
      </c>
      <c r="CG103" s="92">
        <f t="shared" ca="1" si="882"/>
        <v>0</v>
      </c>
      <c r="CH103" s="90">
        <f t="shared" ca="1" si="882"/>
        <v>0</v>
      </c>
      <c r="CI103" s="90">
        <f t="shared" ca="1" si="882"/>
        <v>0</v>
      </c>
      <c r="CJ103" s="90">
        <f t="shared" ca="1" si="882"/>
        <v>0</v>
      </c>
      <c r="CK103" s="90">
        <f t="shared" ca="1" si="882"/>
        <v>0</v>
      </c>
      <c r="CL103" s="90">
        <f t="shared" ca="1" si="882"/>
        <v>0</v>
      </c>
      <c r="CM103" s="90">
        <f t="shared" ca="1" si="882"/>
        <v>0</v>
      </c>
      <c r="CN103" s="90">
        <f t="shared" ca="1" si="882"/>
        <v>0</v>
      </c>
      <c r="CO103" s="90">
        <f t="shared" ca="1" si="882"/>
        <v>0</v>
      </c>
      <c r="CP103" s="90">
        <f t="shared" ca="1" si="882"/>
        <v>0</v>
      </c>
      <c r="CQ103" s="90">
        <f t="shared" ca="1" si="882"/>
        <v>0</v>
      </c>
      <c r="CR103" s="90">
        <f t="shared" ca="1" si="882"/>
        <v>0</v>
      </c>
      <c r="CS103" s="90">
        <f t="shared" ca="1" si="882"/>
        <v>0</v>
      </c>
      <c r="CT103" s="90">
        <f t="shared" ca="1" si="882"/>
        <v>0</v>
      </c>
      <c r="CU103" s="90">
        <f t="shared" ca="1" si="882"/>
        <v>0</v>
      </c>
      <c r="CV103" s="90">
        <f t="shared" ca="1" si="882"/>
        <v>0</v>
      </c>
      <c r="CW103" s="90">
        <f t="shared" ca="1" si="882"/>
        <v>0</v>
      </c>
      <c r="CX103" s="90">
        <f t="shared" ca="1" si="882"/>
        <v>0</v>
      </c>
      <c r="CY103" s="92">
        <f t="shared" ca="1" si="882"/>
        <v>0</v>
      </c>
      <c r="CZ103" s="90">
        <f t="shared" ca="1" si="882"/>
        <v>0</v>
      </c>
      <c r="DA103" s="90">
        <f t="shared" ca="1" si="882"/>
        <v>0</v>
      </c>
      <c r="DB103" s="90">
        <f t="shared" ca="1" si="882"/>
        <v>0</v>
      </c>
      <c r="DC103" s="90">
        <f t="shared" ca="1" si="882"/>
        <v>0</v>
      </c>
      <c r="DD103" s="90">
        <f t="shared" ca="1" si="882"/>
        <v>0</v>
      </c>
      <c r="DE103" s="90">
        <f t="shared" ca="1" si="882"/>
        <v>0</v>
      </c>
      <c r="DF103" s="90">
        <f t="shared" ca="1" si="882"/>
        <v>0</v>
      </c>
      <c r="DG103" s="90">
        <f t="shared" ca="1" si="882"/>
        <v>0</v>
      </c>
      <c r="DH103" s="90">
        <f t="shared" ca="1" si="882"/>
        <v>0</v>
      </c>
      <c r="DI103" s="90">
        <f t="shared" ca="1" si="882"/>
        <v>0</v>
      </c>
      <c r="DJ103" s="90">
        <f t="shared" ca="1" si="882"/>
        <v>0</v>
      </c>
      <c r="DK103" s="90">
        <f t="shared" ca="1" si="882"/>
        <v>0</v>
      </c>
      <c r="DL103" s="90">
        <f t="shared" ca="1" si="882"/>
        <v>0</v>
      </c>
      <c r="DM103" s="90">
        <f t="shared" ca="1" si="882"/>
        <v>0</v>
      </c>
      <c r="DN103" s="90">
        <f t="shared" ca="1" si="882"/>
        <v>0</v>
      </c>
      <c r="DO103" s="90">
        <f t="shared" ca="1" si="882"/>
        <v>0</v>
      </c>
      <c r="DP103" s="90">
        <f t="shared" ca="1" si="882"/>
        <v>0</v>
      </c>
      <c r="DQ103" s="90">
        <f t="shared" ca="1" si="882"/>
        <v>0</v>
      </c>
      <c r="DR103" s="90">
        <f t="shared" ca="1" si="882"/>
        <v>0</v>
      </c>
      <c r="DS103" s="90">
        <f t="shared" ca="1" si="882"/>
        <v>0</v>
      </c>
      <c r="DT103" s="90">
        <f t="shared" ca="1" si="882"/>
        <v>0</v>
      </c>
      <c r="DU103" s="90">
        <f t="shared" ca="1" si="882"/>
        <v>0</v>
      </c>
      <c r="DV103" s="92">
        <f t="shared" ca="1" si="882"/>
        <v>0</v>
      </c>
      <c r="DW103" s="90">
        <f t="shared" ca="1" si="882"/>
        <v>0</v>
      </c>
      <c r="DX103" s="90">
        <f t="shared" ca="1" si="882"/>
        <v>0</v>
      </c>
      <c r="DY103" s="90">
        <f t="shared" ca="1" si="882"/>
        <v>0</v>
      </c>
      <c r="DZ103" s="90">
        <f t="shared" ca="1" si="882"/>
        <v>0</v>
      </c>
      <c r="EA103" s="90">
        <f t="shared" ca="1" si="882"/>
        <v>0</v>
      </c>
      <c r="EB103" s="92">
        <f t="shared" ca="1" si="882"/>
        <v>0</v>
      </c>
      <c r="EC103" s="90">
        <f t="shared" ca="1" si="882"/>
        <v>0</v>
      </c>
      <c r="ED103" s="90">
        <f t="shared" ca="1" si="882"/>
        <v>0</v>
      </c>
      <c r="EE103" s="90">
        <f t="shared" ca="1" si="882"/>
        <v>0</v>
      </c>
      <c r="EF103" s="90">
        <f t="shared" ca="1" si="882"/>
        <v>0</v>
      </c>
      <c r="EG103" s="90">
        <f t="shared" ref="EG103:GR104" ca="1" si="883">$C103*EG$12</f>
        <v>0</v>
      </c>
      <c r="EH103" s="90">
        <f t="shared" ca="1" si="883"/>
        <v>0</v>
      </c>
      <c r="EI103" s="90">
        <f t="shared" ca="1" si="883"/>
        <v>0</v>
      </c>
      <c r="EJ103" s="90">
        <f t="shared" ca="1" si="883"/>
        <v>0</v>
      </c>
      <c r="EK103" s="90">
        <f t="shared" ca="1" si="883"/>
        <v>0</v>
      </c>
      <c r="EL103" s="90">
        <f t="shared" ca="1" si="883"/>
        <v>0</v>
      </c>
      <c r="EM103" s="90">
        <f t="shared" ca="1" si="883"/>
        <v>0</v>
      </c>
      <c r="EN103" s="90">
        <f t="shared" ca="1" si="883"/>
        <v>0</v>
      </c>
      <c r="EO103" s="90">
        <f t="shared" ca="1" si="883"/>
        <v>0</v>
      </c>
      <c r="EP103" s="90">
        <f t="shared" ca="1" si="883"/>
        <v>0</v>
      </c>
      <c r="EQ103" s="90">
        <f t="shared" ca="1" si="883"/>
        <v>0</v>
      </c>
      <c r="ER103" s="90">
        <f t="shared" ca="1" si="883"/>
        <v>0</v>
      </c>
      <c r="ES103" s="90">
        <f t="shared" ca="1" si="883"/>
        <v>0</v>
      </c>
      <c r="ET103" s="90">
        <f t="shared" ca="1" si="883"/>
        <v>0</v>
      </c>
      <c r="EU103" s="90">
        <f t="shared" ca="1" si="883"/>
        <v>0</v>
      </c>
      <c r="EV103" s="90">
        <f t="shared" ca="1" si="883"/>
        <v>0</v>
      </c>
      <c r="EW103" s="90">
        <f t="shared" ca="1" si="883"/>
        <v>0</v>
      </c>
      <c r="EX103" s="90">
        <f t="shared" ca="1" si="883"/>
        <v>0</v>
      </c>
      <c r="EY103" s="90">
        <f t="shared" ca="1" si="883"/>
        <v>0</v>
      </c>
      <c r="EZ103" s="90">
        <f t="shared" ca="1" si="883"/>
        <v>0</v>
      </c>
      <c r="FA103" s="90">
        <f t="shared" ca="1" si="883"/>
        <v>0</v>
      </c>
      <c r="FB103" s="90">
        <f t="shared" ca="1" si="883"/>
        <v>0</v>
      </c>
      <c r="FC103" s="90">
        <f t="shared" ca="1" si="883"/>
        <v>0</v>
      </c>
      <c r="FD103" s="90">
        <f t="shared" ca="1" si="883"/>
        <v>0</v>
      </c>
      <c r="FE103" s="92">
        <f t="shared" ca="1" si="883"/>
        <v>0</v>
      </c>
      <c r="FF103" s="90">
        <f t="shared" ca="1" si="883"/>
        <v>0</v>
      </c>
      <c r="FG103" s="90">
        <f t="shared" ca="1" si="883"/>
        <v>0</v>
      </c>
      <c r="FH103" s="90">
        <f t="shared" ca="1" si="883"/>
        <v>0</v>
      </c>
      <c r="FI103" s="90">
        <f t="shared" ca="1" si="883"/>
        <v>0</v>
      </c>
      <c r="FJ103" s="90">
        <f t="shared" ca="1" si="883"/>
        <v>0</v>
      </c>
      <c r="FK103" s="90">
        <f t="shared" ca="1" si="883"/>
        <v>0</v>
      </c>
      <c r="FL103" s="90">
        <f t="shared" ca="1" si="883"/>
        <v>0</v>
      </c>
      <c r="FM103" s="90">
        <f t="shared" ca="1" si="883"/>
        <v>0</v>
      </c>
      <c r="FN103" s="90">
        <f t="shared" ca="1" si="883"/>
        <v>0</v>
      </c>
      <c r="FO103" s="90">
        <f t="shared" ca="1" si="883"/>
        <v>0</v>
      </c>
      <c r="FP103" s="90">
        <f t="shared" ca="1" si="883"/>
        <v>0</v>
      </c>
      <c r="FQ103" s="90">
        <f t="shared" ca="1" si="883"/>
        <v>0</v>
      </c>
      <c r="FR103" s="90">
        <f t="shared" ca="1" si="883"/>
        <v>0</v>
      </c>
      <c r="FS103" s="90">
        <f t="shared" ca="1" si="883"/>
        <v>0</v>
      </c>
      <c r="FT103" s="90">
        <f t="shared" ca="1" si="883"/>
        <v>0</v>
      </c>
      <c r="FU103" s="90">
        <f t="shared" ca="1" si="883"/>
        <v>0</v>
      </c>
      <c r="FV103" s="90">
        <f t="shared" ca="1" si="883"/>
        <v>0</v>
      </c>
      <c r="FW103" s="92">
        <f t="shared" ca="1" si="883"/>
        <v>0</v>
      </c>
      <c r="FX103" s="90">
        <f t="shared" ca="1" si="883"/>
        <v>0</v>
      </c>
      <c r="FY103" s="90">
        <f t="shared" ca="1" si="883"/>
        <v>0</v>
      </c>
      <c r="FZ103" s="90">
        <f t="shared" ca="1" si="883"/>
        <v>0</v>
      </c>
      <c r="GA103" s="90">
        <f t="shared" ca="1" si="883"/>
        <v>0</v>
      </c>
      <c r="GB103" s="90">
        <f t="shared" ca="1" si="883"/>
        <v>0</v>
      </c>
      <c r="GC103" s="90">
        <f t="shared" ca="1" si="883"/>
        <v>0</v>
      </c>
      <c r="GD103" s="90">
        <f t="shared" ca="1" si="883"/>
        <v>0</v>
      </c>
      <c r="GE103" s="90">
        <f t="shared" ca="1" si="883"/>
        <v>0</v>
      </c>
      <c r="GF103" s="90">
        <f t="shared" ca="1" si="883"/>
        <v>0</v>
      </c>
      <c r="GG103" s="90">
        <f t="shared" ca="1" si="883"/>
        <v>0</v>
      </c>
      <c r="GH103" s="90">
        <f t="shared" ca="1" si="883"/>
        <v>0</v>
      </c>
      <c r="GI103" s="90">
        <f t="shared" ca="1" si="883"/>
        <v>0</v>
      </c>
      <c r="GJ103" s="90">
        <f t="shared" ca="1" si="883"/>
        <v>0</v>
      </c>
      <c r="GK103" s="90">
        <f t="shared" ca="1" si="883"/>
        <v>0</v>
      </c>
      <c r="GL103" s="90">
        <f t="shared" ca="1" si="883"/>
        <v>0</v>
      </c>
      <c r="GM103" s="90">
        <f t="shared" ca="1" si="883"/>
        <v>0</v>
      </c>
      <c r="GN103" s="90">
        <f t="shared" ca="1" si="883"/>
        <v>0</v>
      </c>
      <c r="GO103" s="90">
        <f t="shared" ca="1" si="883"/>
        <v>0</v>
      </c>
      <c r="GP103" s="90">
        <f t="shared" ca="1" si="883"/>
        <v>0</v>
      </c>
      <c r="GQ103" s="90">
        <f t="shared" ca="1" si="883"/>
        <v>0</v>
      </c>
      <c r="GR103" s="90">
        <f t="shared" ca="1" si="883"/>
        <v>0</v>
      </c>
      <c r="GS103" s="92">
        <f t="shared" ref="GS103:JD104" ca="1" si="884">$C103*GS$12</f>
        <v>0</v>
      </c>
      <c r="GT103" s="90">
        <f t="shared" ca="1" si="884"/>
        <v>0</v>
      </c>
      <c r="GU103" s="90">
        <f t="shared" ca="1" si="884"/>
        <v>0</v>
      </c>
      <c r="GV103" s="90">
        <f t="shared" ca="1" si="884"/>
        <v>0</v>
      </c>
      <c r="GW103" s="90">
        <f t="shared" ca="1" si="884"/>
        <v>0</v>
      </c>
      <c r="GX103" s="90">
        <f t="shared" ca="1" si="884"/>
        <v>0</v>
      </c>
      <c r="GY103" s="90">
        <f t="shared" ca="1" si="884"/>
        <v>0</v>
      </c>
      <c r="GZ103" s="90">
        <f t="shared" ca="1" si="884"/>
        <v>0</v>
      </c>
      <c r="HA103" s="90">
        <f t="shared" ca="1" si="884"/>
        <v>0</v>
      </c>
      <c r="HB103" s="90">
        <f t="shared" ca="1" si="884"/>
        <v>0</v>
      </c>
      <c r="HC103" s="90">
        <f t="shared" ca="1" si="884"/>
        <v>0</v>
      </c>
      <c r="HD103" s="90">
        <f t="shared" ca="1" si="884"/>
        <v>0</v>
      </c>
      <c r="HE103" s="92">
        <f t="shared" ca="1" si="884"/>
        <v>0</v>
      </c>
      <c r="HF103" s="90">
        <f t="shared" ca="1" si="884"/>
        <v>0</v>
      </c>
      <c r="HG103" s="90">
        <f t="shared" ca="1" si="884"/>
        <v>0</v>
      </c>
      <c r="HH103" s="90">
        <f t="shared" ca="1" si="884"/>
        <v>0</v>
      </c>
      <c r="HI103" s="90">
        <f t="shared" ca="1" si="884"/>
        <v>0</v>
      </c>
      <c r="HJ103" s="90">
        <f t="shared" ca="1" si="884"/>
        <v>0</v>
      </c>
      <c r="HK103" s="90">
        <f t="shared" ca="1" si="884"/>
        <v>0</v>
      </c>
      <c r="HL103" s="90">
        <f t="shared" ca="1" si="884"/>
        <v>0</v>
      </c>
      <c r="HM103" s="90">
        <f t="shared" ca="1" si="884"/>
        <v>0</v>
      </c>
      <c r="HN103" s="90">
        <f t="shared" ca="1" si="884"/>
        <v>0</v>
      </c>
      <c r="HO103" s="90">
        <f t="shared" ca="1" si="884"/>
        <v>0</v>
      </c>
      <c r="HP103" s="90">
        <f t="shared" ca="1" si="884"/>
        <v>0</v>
      </c>
      <c r="HQ103" s="90">
        <f t="shared" ca="1" si="884"/>
        <v>0</v>
      </c>
      <c r="HR103" s="90">
        <f t="shared" ca="1" si="884"/>
        <v>0</v>
      </c>
      <c r="HS103" s="90">
        <f t="shared" ca="1" si="884"/>
        <v>0</v>
      </c>
      <c r="HT103" s="90">
        <f t="shared" ca="1" si="884"/>
        <v>0</v>
      </c>
      <c r="HU103" s="90">
        <f t="shared" ca="1" si="884"/>
        <v>0</v>
      </c>
      <c r="HV103" s="92">
        <f t="shared" ca="1" si="884"/>
        <v>0</v>
      </c>
      <c r="HW103" s="90">
        <f t="shared" ca="1" si="884"/>
        <v>0</v>
      </c>
      <c r="HX103" s="90">
        <f t="shared" ca="1" si="884"/>
        <v>0</v>
      </c>
      <c r="HY103" s="90">
        <f t="shared" ca="1" si="884"/>
        <v>0</v>
      </c>
      <c r="HZ103" s="90">
        <f t="shared" ca="1" si="884"/>
        <v>0</v>
      </c>
      <c r="IA103" s="90">
        <f t="shared" ca="1" si="884"/>
        <v>0</v>
      </c>
      <c r="IB103" s="90">
        <f t="shared" ca="1" si="884"/>
        <v>0</v>
      </c>
      <c r="IC103" s="90">
        <f t="shared" ca="1" si="884"/>
        <v>0</v>
      </c>
      <c r="ID103" s="90">
        <f t="shared" ca="1" si="884"/>
        <v>0</v>
      </c>
      <c r="IE103" s="90">
        <f t="shared" ca="1" si="884"/>
        <v>0</v>
      </c>
      <c r="IF103" s="92">
        <f t="shared" ca="1" si="884"/>
        <v>0</v>
      </c>
      <c r="IG103" s="90">
        <f t="shared" ca="1" si="884"/>
        <v>0</v>
      </c>
      <c r="IH103" s="90">
        <f t="shared" ca="1" si="884"/>
        <v>0</v>
      </c>
      <c r="II103" s="90">
        <f t="shared" ca="1" si="884"/>
        <v>0</v>
      </c>
      <c r="IJ103" s="90">
        <f t="shared" ca="1" si="884"/>
        <v>0</v>
      </c>
      <c r="IK103" s="90">
        <f t="shared" ca="1" si="884"/>
        <v>0</v>
      </c>
      <c r="IL103" s="90">
        <f t="shared" ca="1" si="884"/>
        <v>0</v>
      </c>
      <c r="IM103" s="90">
        <f t="shared" ca="1" si="884"/>
        <v>0</v>
      </c>
      <c r="IN103" s="90">
        <f t="shared" ca="1" si="884"/>
        <v>0</v>
      </c>
      <c r="IO103" s="90">
        <f t="shared" ca="1" si="884"/>
        <v>0</v>
      </c>
      <c r="IP103" s="90">
        <f t="shared" ca="1" si="884"/>
        <v>0</v>
      </c>
      <c r="IQ103" s="90">
        <f t="shared" ca="1" si="884"/>
        <v>0</v>
      </c>
      <c r="IR103" s="90">
        <f t="shared" ca="1" si="884"/>
        <v>0</v>
      </c>
      <c r="IS103" s="90">
        <f t="shared" ca="1" si="884"/>
        <v>0</v>
      </c>
      <c r="IT103" s="90">
        <f t="shared" ca="1" si="884"/>
        <v>0</v>
      </c>
      <c r="IU103" s="90">
        <f t="shared" ca="1" si="884"/>
        <v>0</v>
      </c>
      <c r="IV103" s="90">
        <f t="shared" ca="1" si="884"/>
        <v>0</v>
      </c>
      <c r="IW103" s="90">
        <f t="shared" ca="1" si="884"/>
        <v>0</v>
      </c>
      <c r="IX103" s="90">
        <f t="shared" ca="1" si="884"/>
        <v>0</v>
      </c>
      <c r="IY103" s="92">
        <f t="shared" ca="1" si="884"/>
        <v>0</v>
      </c>
      <c r="IZ103" s="90">
        <f t="shared" ca="1" si="884"/>
        <v>0</v>
      </c>
      <c r="JA103" s="90">
        <f t="shared" ca="1" si="884"/>
        <v>0</v>
      </c>
      <c r="JB103" s="90">
        <f t="shared" ca="1" si="884"/>
        <v>0</v>
      </c>
      <c r="JC103" s="90">
        <f t="shared" ca="1" si="884"/>
        <v>0</v>
      </c>
      <c r="JD103" s="90">
        <f t="shared" ca="1" si="884"/>
        <v>0</v>
      </c>
      <c r="JE103" s="90">
        <f t="shared" ref="JE103:LP104" ca="1" si="885">$C103*JE$12</f>
        <v>0</v>
      </c>
      <c r="JF103" s="90">
        <f t="shared" ca="1" si="885"/>
        <v>0</v>
      </c>
      <c r="JG103" s="90">
        <f t="shared" ca="1" si="885"/>
        <v>0</v>
      </c>
      <c r="JH103" s="90">
        <f t="shared" ca="1" si="885"/>
        <v>0</v>
      </c>
      <c r="JI103" s="90">
        <f t="shared" ca="1" si="885"/>
        <v>0</v>
      </c>
      <c r="JJ103" s="90">
        <f t="shared" ca="1" si="885"/>
        <v>0</v>
      </c>
      <c r="JK103" s="90">
        <f t="shared" ca="1" si="885"/>
        <v>0</v>
      </c>
      <c r="JL103" s="90">
        <f t="shared" ca="1" si="885"/>
        <v>0</v>
      </c>
      <c r="JM103" s="90">
        <f t="shared" ca="1" si="885"/>
        <v>0</v>
      </c>
      <c r="JN103" s="90">
        <f t="shared" ca="1" si="885"/>
        <v>0</v>
      </c>
      <c r="JO103" s="90">
        <f t="shared" ca="1" si="885"/>
        <v>0</v>
      </c>
      <c r="JP103" s="90">
        <f t="shared" ca="1" si="885"/>
        <v>0</v>
      </c>
      <c r="JQ103" s="90">
        <f t="shared" ca="1" si="885"/>
        <v>0</v>
      </c>
      <c r="JR103" s="90">
        <f t="shared" ca="1" si="885"/>
        <v>0</v>
      </c>
      <c r="JS103" s="90">
        <f t="shared" ca="1" si="885"/>
        <v>0</v>
      </c>
      <c r="JT103" s="92">
        <f t="shared" ca="1" si="885"/>
        <v>0</v>
      </c>
      <c r="JU103" s="90">
        <f t="shared" ca="1" si="885"/>
        <v>0</v>
      </c>
      <c r="JV103" s="90">
        <f t="shared" ca="1" si="885"/>
        <v>0</v>
      </c>
      <c r="JW103" s="90">
        <f t="shared" ca="1" si="885"/>
        <v>0</v>
      </c>
      <c r="JX103" s="90">
        <f t="shared" ca="1" si="885"/>
        <v>0</v>
      </c>
      <c r="JY103" s="90">
        <f t="shared" ca="1" si="885"/>
        <v>0</v>
      </c>
      <c r="JZ103" s="90">
        <f t="shared" ca="1" si="885"/>
        <v>0</v>
      </c>
      <c r="KA103" s="90">
        <f t="shared" ca="1" si="885"/>
        <v>0</v>
      </c>
      <c r="KB103" s="90">
        <f t="shared" ca="1" si="885"/>
        <v>0</v>
      </c>
      <c r="KC103" s="90">
        <f t="shared" ca="1" si="885"/>
        <v>0</v>
      </c>
      <c r="KD103" s="90">
        <f t="shared" ca="1" si="885"/>
        <v>0</v>
      </c>
      <c r="KE103" s="90">
        <f t="shared" ca="1" si="885"/>
        <v>0</v>
      </c>
      <c r="KF103" s="90">
        <f t="shared" ca="1" si="885"/>
        <v>0</v>
      </c>
      <c r="KG103" s="90">
        <f t="shared" ca="1" si="885"/>
        <v>0</v>
      </c>
      <c r="KH103" s="90">
        <f t="shared" ca="1" si="885"/>
        <v>0</v>
      </c>
      <c r="KI103" s="90">
        <f t="shared" ca="1" si="885"/>
        <v>0</v>
      </c>
      <c r="KJ103" s="90">
        <f t="shared" ca="1" si="885"/>
        <v>0</v>
      </c>
      <c r="KK103" s="90">
        <f t="shared" ca="1" si="885"/>
        <v>0</v>
      </c>
      <c r="KL103" s="90">
        <f t="shared" ca="1" si="885"/>
        <v>0</v>
      </c>
      <c r="KM103" s="90">
        <f t="shared" ca="1" si="885"/>
        <v>0</v>
      </c>
      <c r="KN103" s="90">
        <f t="shared" ca="1" si="885"/>
        <v>0</v>
      </c>
      <c r="KO103" s="90">
        <f t="shared" ca="1" si="885"/>
        <v>0</v>
      </c>
      <c r="KP103" s="90">
        <f t="shared" ca="1" si="885"/>
        <v>0</v>
      </c>
      <c r="KQ103" s="90">
        <f t="shared" ca="1" si="885"/>
        <v>0</v>
      </c>
      <c r="KR103" s="90">
        <f t="shared" ca="1" si="885"/>
        <v>0</v>
      </c>
      <c r="KS103" s="90">
        <f t="shared" ca="1" si="885"/>
        <v>0</v>
      </c>
      <c r="KT103" s="90">
        <f t="shared" ca="1" si="885"/>
        <v>0</v>
      </c>
      <c r="KU103" s="90">
        <f t="shared" ca="1" si="885"/>
        <v>0</v>
      </c>
      <c r="KV103" s="90">
        <f t="shared" ca="1" si="885"/>
        <v>0</v>
      </c>
      <c r="KW103" s="90">
        <f t="shared" ca="1" si="885"/>
        <v>0</v>
      </c>
      <c r="KX103" s="90">
        <f t="shared" ca="1" si="885"/>
        <v>0</v>
      </c>
      <c r="KY103" s="90">
        <f t="shared" ca="1" si="885"/>
        <v>0</v>
      </c>
      <c r="KZ103" s="90">
        <f t="shared" ca="1" si="885"/>
        <v>0</v>
      </c>
      <c r="LA103" s="90">
        <f t="shared" ca="1" si="885"/>
        <v>0</v>
      </c>
      <c r="LB103" s="90">
        <f t="shared" ca="1" si="885"/>
        <v>0</v>
      </c>
      <c r="LC103" s="90">
        <f t="shared" ca="1" si="885"/>
        <v>0</v>
      </c>
      <c r="LD103" s="90">
        <f t="shared" ca="1" si="885"/>
        <v>0</v>
      </c>
      <c r="LE103" s="90">
        <f t="shared" ca="1" si="885"/>
        <v>0</v>
      </c>
      <c r="LF103" s="90">
        <f t="shared" ca="1" si="885"/>
        <v>0</v>
      </c>
      <c r="LG103" s="90">
        <f t="shared" ca="1" si="885"/>
        <v>0</v>
      </c>
      <c r="LH103" s="90">
        <f t="shared" ca="1" si="885"/>
        <v>0</v>
      </c>
      <c r="LI103" s="90">
        <f t="shared" ca="1" si="885"/>
        <v>0</v>
      </c>
      <c r="LJ103" s="90">
        <f t="shared" ca="1" si="885"/>
        <v>0</v>
      </c>
      <c r="LK103" s="90">
        <f t="shared" ca="1" si="885"/>
        <v>0</v>
      </c>
      <c r="LL103" s="90">
        <f t="shared" ca="1" si="885"/>
        <v>0</v>
      </c>
      <c r="LM103" s="92">
        <f t="shared" ca="1" si="885"/>
        <v>0</v>
      </c>
      <c r="LN103" s="90">
        <f t="shared" ca="1" si="885"/>
        <v>0</v>
      </c>
      <c r="LO103" s="90">
        <f t="shared" ca="1" si="885"/>
        <v>0</v>
      </c>
      <c r="LP103" s="90">
        <f t="shared" ca="1" si="885"/>
        <v>0</v>
      </c>
      <c r="LQ103" s="90">
        <f t="shared" ref="LQ103:NI104" ca="1" si="886">$C103*LQ$12</f>
        <v>0</v>
      </c>
      <c r="LR103" s="90">
        <f t="shared" ca="1" si="886"/>
        <v>0</v>
      </c>
      <c r="LS103" s="92">
        <f t="shared" ca="1" si="886"/>
        <v>0</v>
      </c>
      <c r="LT103" s="90">
        <f t="shared" ca="1" si="886"/>
        <v>0</v>
      </c>
      <c r="LU103" s="90">
        <f t="shared" ca="1" si="886"/>
        <v>0</v>
      </c>
      <c r="LV103" s="90">
        <f t="shared" ca="1" si="886"/>
        <v>0</v>
      </c>
      <c r="LW103" s="90">
        <f t="shared" ca="1" si="886"/>
        <v>0</v>
      </c>
      <c r="LX103" s="90">
        <f t="shared" ca="1" si="886"/>
        <v>0</v>
      </c>
      <c r="LY103" s="90">
        <f t="shared" ca="1" si="886"/>
        <v>0</v>
      </c>
      <c r="LZ103" s="90">
        <f t="shared" ca="1" si="886"/>
        <v>0</v>
      </c>
      <c r="MA103" s="90">
        <f t="shared" ca="1" si="886"/>
        <v>0</v>
      </c>
      <c r="MB103" s="90">
        <f t="shared" ca="1" si="886"/>
        <v>0</v>
      </c>
      <c r="MC103" s="90">
        <f t="shared" ca="1" si="886"/>
        <v>0</v>
      </c>
      <c r="MD103" s="90">
        <f t="shared" ca="1" si="886"/>
        <v>0</v>
      </c>
      <c r="ME103" s="90">
        <f t="shared" ca="1" si="886"/>
        <v>0</v>
      </c>
      <c r="MF103" s="90">
        <f t="shared" ca="1" si="886"/>
        <v>0</v>
      </c>
      <c r="MG103" s="92">
        <f t="shared" ca="1" si="886"/>
        <v>0</v>
      </c>
      <c r="MH103" s="90">
        <f t="shared" ca="1" si="886"/>
        <v>0</v>
      </c>
      <c r="MI103" s="90">
        <f t="shared" ca="1" si="886"/>
        <v>0</v>
      </c>
      <c r="MJ103" s="90">
        <f t="shared" ca="1" si="886"/>
        <v>0</v>
      </c>
      <c r="MK103" s="90">
        <f t="shared" ca="1" si="886"/>
        <v>0</v>
      </c>
      <c r="ML103" s="90">
        <f t="shared" ca="1" si="886"/>
        <v>0</v>
      </c>
      <c r="MM103" s="90">
        <f t="shared" ca="1" si="886"/>
        <v>0</v>
      </c>
      <c r="MN103" s="90">
        <f t="shared" ca="1" si="886"/>
        <v>0</v>
      </c>
      <c r="MO103" s="90">
        <f t="shared" ca="1" si="886"/>
        <v>0</v>
      </c>
      <c r="MP103" s="90">
        <f t="shared" ca="1" si="886"/>
        <v>0</v>
      </c>
      <c r="MQ103" s="90">
        <f t="shared" ca="1" si="886"/>
        <v>0</v>
      </c>
      <c r="MR103" s="90">
        <f t="shared" ca="1" si="886"/>
        <v>0</v>
      </c>
      <c r="MS103" s="90">
        <f t="shared" ca="1" si="886"/>
        <v>0</v>
      </c>
      <c r="MT103" s="90">
        <f t="shared" ca="1" si="886"/>
        <v>0</v>
      </c>
      <c r="MU103" s="90">
        <f t="shared" ca="1" si="886"/>
        <v>0</v>
      </c>
      <c r="MV103" s="90">
        <f t="shared" ca="1" si="886"/>
        <v>0</v>
      </c>
      <c r="MW103" s="90">
        <f t="shared" ca="1" si="886"/>
        <v>0</v>
      </c>
      <c r="MX103" s="90">
        <f t="shared" ca="1" si="886"/>
        <v>0</v>
      </c>
      <c r="MY103" s="90">
        <f t="shared" ca="1" si="886"/>
        <v>0</v>
      </c>
      <c r="MZ103" s="90">
        <f t="shared" ca="1" si="886"/>
        <v>0</v>
      </c>
      <c r="NA103" s="90">
        <f t="shared" ca="1" si="886"/>
        <v>0</v>
      </c>
      <c r="NB103" s="90">
        <f t="shared" ca="1" si="886"/>
        <v>0</v>
      </c>
      <c r="NC103" s="92">
        <f t="shared" ca="1" si="886"/>
        <v>0</v>
      </c>
      <c r="ND103" s="90">
        <f t="shared" ca="1" si="886"/>
        <v>0</v>
      </c>
      <c r="NE103" s="90">
        <f t="shared" ca="1" si="886"/>
        <v>0</v>
      </c>
      <c r="NF103" s="90">
        <f t="shared" ca="1" si="886"/>
        <v>0</v>
      </c>
      <c r="NG103" s="90">
        <f t="shared" ca="1" si="886"/>
        <v>0</v>
      </c>
      <c r="NH103" s="90">
        <f t="shared" ca="1" si="886"/>
        <v>0</v>
      </c>
      <c r="NI103" s="90">
        <f t="shared" ca="1" si="886"/>
        <v>0</v>
      </c>
      <c r="NJ103" s="93">
        <f t="shared" ca="1" si="511"/>
        <v>0</v>
      </c>
      <c r="NK103" s="94">
        <f t="shared" ca="1" si="855"/>
        <v>0</v>
      </c>
    </row>
    <row r="104" spans="1:375" x14ac:dyDescent="0.25">
      <c r="A104" s="67">
        <v>90810</v>
      </c>
      <c r="B104" s="201" t="s">
        <v>702</v>
      </c>
      <c r="C104" s="90">
        <f ca="1">IFERROR(HLOOKUP($A104,Náklady_2018!$D$1:$MN$27,24,FALSE),0)</f>
        <v>1092282.1300000008</v>
      </c>
      <c r="D104" s="24"/>
      <c r="E104" s="24"/>
      <c r="F104" s="91" t="str">
        <f>F12</f>
        <v>FTE(k)</v>
      </c>
      <c r="G104" s="92">
        <f t="shared" ca="1" si="606"/>
        <v>112686.79962318762</v>
      </c>
      <c r="H104" s="90">
        <f ca="1">$C104*H$12</f>
        <v>0</v>
      </c>
      <c r="I104" s="90">
        <f t="shared" ca="1" si="881"/>
        <v>0</v>
      </c>
      <c r="J104" s="90">
        <f t="shared" ca="1" si="881"/>
        <v>6090.0273416915452</v>
      </c>
      <c r="K104" s="90">
        <f t="shared" ca="1" si="881"/>
        <v>0</v>
      </c>
      <c r="L104" s="90">
        <f t="shared" ca="1" si="881"/>
        <v>0</v>
      </c>
      <c r="M104" s="90">
        <f t="shared" ca="1" si="881"/>
        <v>0</v>
      </c>
      <c r="N104" s="90">
        <f t="shared" ca="1" si="881"/>
        <v>9539.6232485238197</v>
      </c>
      <c r="O104" s="90">
        <f t="shared" ca="1" si="881"/>
        <v>0</v>
      </c>
      <c r="P104" s="90">
        <f t="shared" ca="1" si="881"/>
        <v>0</v>
      </c>
      <c r="Q104" s="90">
        <f t="shared" ca="1" si="881"/>
        <v>0</v>
      </c>
      <c r="R104" s="90">
        <f t="shared" ca="1" si="881"/>
        <v>0</v>
      </c>
      <c r="S104" s="90">
        <f t="shared" ca="1" si="881"/>
        <v>7987.5416882481177</v>
      </c>
      <c r="T104" s="90">
        <f t="shared" ca="1" si="881"/>
        <v>0</v>
      </c>
      <c r="U104" s="90">
        <f t="shared" ca="1" si="881"/>
        <v>0</v>
      </c>
      <c r="V104" s="90">
        <f t="shared" ca="1" si="881"/>
        <v>4481.1623096984413</v>
      </c>
      <c r="W104" s="90">
        <f t="shared" ca="1" si="881"/>
        <v>8990.716355255583</v>
      </c>
      <c r="X104" s="90">
        <f t="shared" ca="1" si="881"/>
        <v>0</v>
      </c>
      <c r="Y104" s="90">
        <f t="shared" ca="1" si="881"/>
        <v>0</v>
      </c>
      <c r="Z104" s="90">
        <f t="shared" ca="1" si="881"/>
        <v>0</v>
      </c>
      <c r="AA104" s="90">
        <f t="shared" ca="1" si="881"/>
        <v>8157.8921034003288</v>
      </c>
      <c r="AB104" s="90">
        <f t="shared" ca="1" si="881"/>
        <v>0</v>
      </c>
      <c r="AC104" s="90">
        <f t="shared" ca="1" si="881"/>
        <v>0</v>
      </c>
      <c r="AD104" s="90">
        <f t="shared" ca="1" si="881"/>
        <v>55117.823213693177</v>
      </c>
      <c r="AE104" s="90">
        <f t="shared" ca="1" si="881"/>
        <v>0</v>
      </c>
      <c r="AF104" s="90">
        <f t="shared" ca="1" si="881"/>
        <v>0</v>
      </c>
      <c r="AG104" s="90">
        <f t="shared" ca="1" si="881"/>
        <v>0</v>
      </c>
      <c r="AH104" s="90">
        <f t="shared" ca="1" si="881"/>
        <v>0</v>
      </c>
      <c r="AI104" s="90">
        <f t="shared" ca="1" si="881"/>
        <v>0</v>
      </c>
      <c r="AJ104" s="90">
        <f t="shared" ca="1" si="881"/>
        <v>0</v>
      </c>
      <c r="AK104" s="90">
        <f t="shared" ca="1" si="881"/>
        <v>0</v>
      </c>
      <c r="AL104" s="90">
        <f t="shared" ca="1" si="881"/>
        <v>0</v>
      </c>
      <c r="AM104" s="90">
        <f t="shared" ca="1" si="881"/>
        <v>0</v>
      </c>
      <c r="AN104" s="90">
        <f t="shared" ca="1" si="881"/>
        <v>0</v>
      </c>
      <c r="AO104" s="90">
        <f t="shared" ca="1" si="881"/>
        <v>0</v>
      </c>
      <c r="AP104" s="90">
        <f t="shared" ca="1" si="881"/>
        <v>0</v>
      </c>
      <c r="AQ104" s="90">
        <f t="shared" ca="1" si="881"/>
        <v>0</v>
      </c>
      <c r="AR104" s="90">
        <f t="shared" ca="1" si="881"/>
        <v>0</v>
      </c>
      <c r="AS104" s="90">
        <f t="shared" ca="1" si="881"/>
        <v>0</v>
      </c>
      <c r="AT104" s="90">
        <f t="shared" ca="1" si="881"/>
        <v>7216.232864086719</v>
      </c>
      <c r="AU104" s="90">
        <f t="shared" ca="1" si="881"/>
        <v>0</v>
      </c>
      <c r="AV104" s="90">
        <f t="shared" ca="1" si="881"/>
        <v>0</v>
      </c>
      <c r="AW104" s="90">
        <f t="shared" ca="1" si="881"/>
        <v>0</v>
      </c>
      <c r="AX104" s="90">
        <f t="shared" ca="1" si="881"/>
        <v>5105.7804985898811</v>
      </c>
      <c r="AY104" s="90">
        <f t="shared" ca="1" si="881"/>
        <v>0</v>
      </c>
      <c r="AZ104" s="90">
        <f t="shared" ca="1" si="881"/>
        <v>0</v>
      </c>
      <c r="BA104" s="90">
        <f t="shared" ca="1" si="881"/>
        <v>0</v>
      </c>
      <c r="BB104" s="90">
        <f t="shared" ca="1" si="881"/>
        <v>0</v>
      </c>
      <c r="BC104" s="90">
        <f t="shared" ca="1" si="881"/>
        <v>0</v>
      </c>
      <c r="BD104" s="92">
        <f t="shared" ca="1" si="881"/>
        <v>102489.43449393719</v>
      </c>
      <c r="BE104" s="90">
        <f t="shared" ca="1" si="881"/>
        <v>0</v>
      </c>
      <c r="BF104" s="90">
        <f t="shared" ca="1" si="881"/>
        <v>10680.024638848345</v>
      </c>
      <c r="BG104" s="90">
        <f t="shared" ca="1" si="881"/>
        <v>0</v>
      </c>
      <c r="BH104" s="90">
        <f t="shared" ca="1" si="881"/>
        <v>0</v>
      </c>
      <c r="BI104" s="90">
        <f t="shared" ca="1" si="881"/>
        <v>6553.7590273836759</v>
      </c>
      <c r="BJ104" s="90">
        <f t="shared" ca="1" si="881"/>
        <v>0</v>
      </c>
      <c r="BK104" s="90">
        <f t="shared" ca="1" si="881"/>
        <v>0</v>
      </c>
      <c r="BL104" s="90">
        <f t="shared" ca="1" si="881"/>
        <v>0</v>
      </c>
      <c r="BM104" s="90">
        <f t="shared" ca="1" si="881"/>
        <v>0</v>
      </c>
      <c r="BN104" s="90">
        <f t="shared" ca="1" si="881"/>
        <v>8257.263178905785</v>
      </c>
      <c r="BO104" s="90">
        <f t="shared" ca="1" si="881"/>
        <v>0</v>
      </c>
      <c r="BP104" s="90">
        <f t="shared" ca="1" si="881"/>
        <v>0</v>
      </c>
      <c r="BQ104" s="90">
        <f t="shared" ca="1" si="881"/>
        <v>0</v>
      </c>
      <c r="BR104" s="90">
        <f t="shared" ca="1" si="881"/>
        <v>5285.5948256949932</v>
      </c>
      <c r="BS104" s="90">
        <f t="shared" ca="1" si="881"/>
        <v>0</v>
      </c>
      <c r="BT104" s="90">
        <f t="shared" ca="1" si="881"/>
        <v>0</v>
      </c>
      <c r="BU104" s="90">
        <f t="shared" ca="1" si="882"/>
        <v>0</v>
      </c>
      <c r="BV104" s="90">
        <f t="shared" ca="1" si="882"/>
        <v>4258.7603788052766</v>
      </c>
      <c r="BW104" s="90">
        <f t="shared" ca="1" si="882"/>
        <v>0</v>
      </c>
      <c r="BX104" s="90">
        <f t="shared" ca="1" si="882"/>
        <v>0</v>
      </c>
      <c r="BY104" s="90">
        <f t="shared" ca="1" si="882"/>
        <v>63848.281990243995</v>
      </c>
      <c r="BZ104" s="90">
        <f t="shared" ca="1" si="882"/>
        <v>0</v>
      </c>
      <c r="CA104" s="90">
        <f t="shared" ca="1" si="882"/>
        <v>0</v>
      </c>
      <c r="CB104" s="90">
        <f t="shared" ca="1" si="882"/>
        <v>0</v>
      </c>
      <c r="CC104" s="90">
        <f t="shared" ca="1" si="882"/>
        <v>3605.750454055134</v>
      </c>
      <c r="CD104" s="90">
        <f t="shared" ca="1" si="882"/>
        <v>0</v>
      </c>
      <c r="CE104" s="90">
        <f t="shared" ca="1" si="882"/>
        <v>0</v>
      </c>
      <c r="CF104" s="90">
        <f t="shared" ca="1" si="882"/>
        <v>0</v>
      </c>
      <c r="CG104" s="92">
        <f t="shared" ca="1" si="882"/>
        <v>33341.361810068869</v>
      </c>
      <c r="CH104" s="90">
        <f t="shared" ca="1" si="882"/>
        <v>0</v>
      </c>
      <c r="CI104" s="90">
        <f t="shared" ca="1" si="882"/>
        <v>2342.3182083429019</v>
      </c>
      <c r="CJ104" s="90">
        <f t="shared" ca="1" si="882"/>
        <v>3496.9154665967767</v>
      </c>
      <c r="CK104" s="90">
        <f t="shared" ca="1" si="882"/>
        <v>2952.7405293049915</v>
      </c>
      <c r="CL104" s="90">
        <f t="shared" ca="1" si="882"/>
        <v>3203.534196056858</v>
      </c>
      <c r="CM104" s="90">
        <f t="shared" ca="1" si="882"/>
        <v>2455.8851517777098</v>
      </c>
      <c r="CN104" s="90">
        <f t="shared" ca="1" si="882"/>
        <v>960.58706321941224</v>
      </c>
      <c r="CO104" s="90">
        <f t="shared" ca="1" si="882"/>
        <v>5257.2030898362909</v>
      </c>
      <c r="CP104" s="90">
        <f t="shared" ca="1" si="882"/>
        <v>2105.720409520387</v>
      </c>
      <c r="CQ104" s="90">
        <f t="shared" ca="1" si="882"/>
        <v>2072.5967176852346</v>
      </c>
      <c r="CR104" s="90">
        <f t="shared" ca="1" si="882"/>
        <v>1637.2567678518062</v>
      </c>
      <c r="CS104" s="90">
        <f t="shared" ca="1" si="882"/>
        <v>1821.8030509333682</v>
      </c>
      <c r="CT104" s="90">
        <f t="shared" ca="1" si="882"/>
        <v>5034.8011589431271</v>
      </c>
      <c r="CU104" s="90">
        <f t="shared" ca="1" si="882"/>
        <v>0</v>
      </c>
      <c r="CV104" s="90">
        <f t="shared" ca="1" si="882"/>
        <v>0</v>
      </c>
      <c r="CW104" s="90">
        <f t="shared" ca="1" si="882"/>
        <v>0</v>
      </c>
      <c r="CX104" s="90">
        <f t="shared" ca="1" si="882"/>
        <v>0</v>
      </c>
      <c r="CY104" s="92">
        <f t="shared" ca="1" si="882"/>
        <v>72692.307710229623</v>
      </c>
      <c r="CZ104" s="90">
        <f t="shared" ca="1" si="882"/>
        <v>0</v>
      </c>
      <c r="DA104" s="90">
        <f t="shared" ca="1" si="882"/>
        <v>12161.126859477288</v>
      </c>
      <c r="DB104" s="90">
        <f t="shared" ca="1" si="882"/>
        <v>5678.3471717403681</v>
      </c>
      <c r="DC104" s="90">
        <f t="shared" ca="1" si="882"/>
        <v>8754.1185564330681</v>
      </c>
      <c r="DD104" s="90">
        <f t="shared" ca="1" si="882"/>
        <v>0</v>
      </c>
      <c r="DE104" s="90">
        <f t="shared" ca="1" si="882"/>
        <v>0</v>
      </c>
      <c r="DF104" s="90">
        <f t="shared" ca="1" si="882"/>
        <v>0</v>
      </c>
      <c r="DG104" s="90">
        <f t="shared" ca="1" si="882"/>
        <v>0</v>
      </c>
      <c r="DH104" s="90">
        <f t="shared" ca="1" si="882"/>
        <v>3563.162850267081</v>
      </c>
      <c r="DI104" s="90">
        <f t="shared" ca="1" si="882"/>
        <v>14001.857734316458</v>
      </c>
      <c r="DJ104" s="90">
        <f t="shared" ca="1" si="882"/>
        <v>0</v>
      </c>
      <c r="DK104" s="90">
        <f t="shared" ca="1" si="882"/>
        <v>0</v>
      </c>
      <c r="DL104" s="90">
        <f t="shared" ca="1" si="882"/>
        <v>0</v>
      </c>
      <c r="DM104" s="90">
        <f t="shared" ca="1" si="882"/>
        <v>0</v>
      </c>
      <c r="DN104" s="90">
        <f t="shared" ca="1" si="882"/>
        <v>6757.2331343710384</v>
      </c>
      <c r="DO104" s="90">
        <f t="shared" ca="1" si="882"/>
        <v>0</v>
      </c>
      <c r="DP104" s="90">
        <f t="shared" ca="1" si="882"/>
        <v>0</v>
      </c>
      <c r="DQ104" s="90">
        <f t="shared" ca="1" si="882"/>
        <v>6932.3155054997005</v>
      </c>
      <c r="DR104" s="90">
        <f t="shared" ca="1" si="882"/>
        <v>1940.1019503446257</v>
      </c>
      <c r="DS104" s="90">
        <f t="shared" ca="1" si="882"/>
        <v>4173.5851712291706</v>
      </c>
      <c r="DT104" s="90">
        <f t="shared" ca="1" si="882"/>
        <v>5157.8320143308347</v>
      </c>
      <c r="DU104" s="90">
        <f t="shared" ca="1" si="882"/>
        <v>3572.6267622199816</v>
      </c>
      <c r="DV104" s="92">
        <f t="shared" ca="1" si="882"/>
        <v>34694.701219333656</v>
      </c>
      <c r="DW104" s="90">
        <f t="shared" ca="1" si="882"/>
        <v>0</v>
      </c>
      <c r="DX104" s="90">
        <f t="shared" ca="1" si="882"/>
        <v>10632.70507908384</v>
      </c>
      <c r="DY104" s="90">
        <f t="shared" ca="1" si="882"/>
        <v>12539.683337593315</v>
      </c>
      <c r="DZ104" s="90">
        <f t="shared" ca="1" si="882"/>
        <v>11522.312802656497</v>
      </c>
      <c r="EA104" s="90">
        <f t="shared" ca="1" si="882"/>
        <v>0</v>
      </c>
      <c r="EB104" s="92">
        <f t="shared" ca="1" si="882"/>
        <v>93669.068553833844</v>
      </c>
      <c r="EC104" s="90">
        <f t="shared" ca="1" si="882"/>
        <v>0</v>
      </c>
      <c r="ED104" s="90">
        <f t="shared" ca="1" si="882"/>
        <v>6681.5218387478335</v>
      </c>
      <c r="EE104" s="90">
        <f t="shared" ca="1" si="882"/>
        <v>3591.5545861257829</v>
      </c>
      <c r="EF104" s="90">
        <f t="shared" ca="1" si="882"/>
        <v>6080.5634297386441</v>
      </c>
      <c r="EG104" s="90">
        <f t="shared" ca="1" si="883"/>
        <v>3866.0080327599007</v>
      </c>
      <c r="EH104" s="90">
        <f t="shared" ca="1" si="883"/>
        <v>7060.0783168638582</v>
      </c>
      <c r="EI104" s="90">
        <f t="shared" ca="1" si="883"/>
        <v>6359.7488323492125</v>
      </c>
      <c r="EJ104" s="90">
        <f t="shared" ca="1" si="883"/>
        <v>5896.0171466570828</v>
      </c>
      <c r="EK104" s="90">
        <f t="shared" ca="1" si="883"/>
        <v>3354.9567873032679</v>
      </c>
      <c r="EL104" s="90">
        <f t="shared" ca="1" si="883"/>
        <v>4429.1107939574867</v>
      </c>
      <c r="EM104" s="90">
        <f t="shared" ca="1" si="883"/>
        <v>2077.3286736616847</v>
      </c>
      <c r="EN104" s="90">
        <f t="shared" ca="1" si="883"/>
        <v>3160.946592268805</v>
      </c>
      <c r="EO104" s="90">
        <f t="shared" ca="1" si="883"/>
        <v>5645.2234799052158</v>
      </c>
      <c r="EP104" s="90">
        <f t="shared" ca="1" si="883"/>
        <v>0</v>
      </c>
      <c r="EQ104" s="90">
        <f t="shared" ca="1" si="883"/>
        <v>0</v>
      </c>
      <c r="ER104" s="90">
        <f t="shared" ca="1" si="883"/>
        <v>0</v>
      </c>
      <c r="ES104" s="90">
        <f t="shared" ca="1" si="883"/>
        <v>2503.2047115422124</v>
      </c>
      <c r="ET104" s="90">
        <f t="shared" ca="1" si="883"/>
        <v>11825.157985149315</v>
      </c>
      <c r="EU104" s="90">
        <f t="shared" ca="1" si="883"/>
        <v>0</v>
      </c>
      <c r="EV104" s="90">
        <f t="shared" ca="1" si="883"/>
        <v>0</v>
      </c>
      <c r="EW104" s="90">
        <f t="shared" ca="1" si="883"/>
        <v>21137.647346803522</v>
      </c>
      <c r="EX104" s="90">
        <f t="shared" ca="1" si="883"/>
        <v>0</v>
      </c>
      <c r="EY104" s="90">
        <f t="shared" ca="1" si="883"/>
        <v>0</v>
      </c>
      <c r="EZ104" s="90">
        <f t="shared" ca="1" si="883"/>
        <v>0</v>
      </c>
      <c r="FA104" s="90">
        <f t="shared" ca="1" si="883"/>
        <v>0</v>
      </c>
      <c r="FB104" s="90">
        <f t="shared" ca="1" si="883"/>
        <v>0</v>
      </c>
      <c r="FC104" s="90">
        <f t="shared" ca="1" si="883"/>
        <v>0</v>
      </c>
      <c r="FD104" s="90">
        <f t="shared" ca="1" si="883"/>
        <v>0</v>
      </c>
      <c r="FE104" s="92">
        <f t="shared" ca="1" si="883"/>
        <v>28330.220431007991</v>
      </c>
      <c r="FF104" s="90">
        <f t="shared" ca="1" si="883"/>
        <v>0</v>
      </c>
      <c r="FG104" s="90">
        <f t="shared" ca="1" si="883"/>
        <v>4078.9460517001644</v>
      </c>
      <c r="FH104" s="90">
        <f t="shared" ca="1" si="883"/>
        <v>0</v>
      </c>
      <c r="FI104" s="90">
        <f t="shared" ca="1" si="883"/>
        <v>0</v>
      </c>
      <c r="FJ104" s="90">
        <f t="shared" ca="1" si="883"/>
        <v>3653.0700138196371</v>
      </c>
      <c r="FK104" s="90">
        <f t="shared" ca="1" si="883"/>
        <v>0</v>
      </c>
      <c r="FL104" s="90">
        <f t="shared" ca="1" si="883"/>
        <v>3425.9361269500223</v>
      </c>
      <c r="FM104" s="90">
        <f t="shared" ca="1" si="883"/>
        <v>4504.8220895806926</v>
      </c>
      <c r="FN104" s="90">
        <f t="shared" ca="1" si="883"/>
        <v>0</v>
      </c>
      <c r="FO104" s="90">
        <f t="shared" ca="1" si="883"/>
        <v>4888.1105236731673</v>
      </c>
      <c r="FP104" s="90">
        <f t="shared" ca="1" si="883"/>
        <v>0</v>
      </c>
      <c r="FQ104" s="90">
        <f t="shared" ca="1" si="883"/>
        <v>0</v>
      </c>
      <c r="FR104" s="90">
        <f t="shared" ca="1" si="883"/>
        <v>0</v>
      </c>
      <c r="FS104" s="90">
        <f t="shared" ca="1" si="883"/>
        <v>7779.3356252843059</v>
      </c>
      <c r="FT104" s="90">
        <f t="shared" ca="1" si="883"/>
        <v>0</v>
      </c>
      <c r="FU104" s="90">
        <f t="shared" ca="1" si="883"/>
        <v>0</v>
      </c>
      <c r="FV104" s="90">
        <f t="shared" ca="1" si="883"/>
        <v>0</v>
      </c>
      <c r="FW104" s="92">
        <f t="shared" ca="1" si="883"/>
        <v>183386.95386733167</v>
      </c>
      <c r="FX104" s="90">
        <f t="shared" ca="1" si="883"/>
        <v>0</v>
      </c>
      <c r="FY104" s="90">
        <f t="shared" ca="1" si="883"/>
        <v>2919.6168374698395</v>
      </c>
      <c r="FZ104" s="90">
        <f t="shared" ca="1" si="883"/>
        <v>5526.9245804939583</v>
      </c>
      <c r="GA104" s="90">
        <f t="shared" ca="1" si="883"/>
        <v>0</v>
      </c>
      <c r="GB104" s="90">
        <f t="shared" ca="1" si="883"/>
        <v>5205.1515740953382</v>
      </c>
      <c r="GC104" s="90">
        <f t="shared" ca="1" si="883"/>
        <v>0</v>
      </c>
      <c r="GD104" s="90">
        <f t="shared" ca="1" si="883"/>
        <v>4793.4714041441621</v>
      </c>
      <c r="GE104" s="90">
        <f t="shared" ca="1" si="883"/>
        <v>12392.992702323354</v>
      </c>
      <c r="GF104" s="90">
        <f t="shared" ca="1" si="883"/>
        <v>747.6490442791486</v>
      </c>
      <c r="GG104" s="90">
        <f t="shared" ca="1" si="883"/>
        <v>149506.14907594744</v>
      </c>
      <c r="GH104" s="90">
        <f t="shared" ca="1" si="883"/>
        <v>0</v>
      </c>
      <c r="GI104" s="90">
        <f t="shared" ca="1" si="883"/>
        <v>0</v>
      </c>
      <c r="GJ104" s="90">
        <f t="shared" ca="1" si="883"/>
        <v>0</v>
      </c>
      <c r="GK104" s="90">
        <f t="shared" ca="1" si="883"/>
        <v>0</v>
      </c>
      <c r="GL104" s="90">
        <f t="shared" ca="1" si="883"/>
        <v>0</v>
      </c>
      <c r="GM104" s="90">
        <f t="shared" ca="1" si="883"/>
        <v>0</v>
      </c>
      <c r="GN104" s="90">
        <f t="shared" ca="1" si="883"/>
        <v>0</v>
      </c>
      <c r="GO104" s="90">
        <f t="shared" ca="1" si="883"/>
        <v>2294.9986485783988</v>
      </c>
      <c r="GP104" s="90">
        <f t="shared" ca="1" si="883"/>
        <v>0</v>
      </c>
      <c r="GQ104" s="90">
        <f t="shared" ca="1" si="883"/>
        <v>0</v>
      </c>
      <c r="GR104" s="90">
        <f t="shared" ca="1" si="883"/>
        <v>0</v>
      </c>
      <c r="GS104" s="92">
        <f t="shared" ca="1" si="884"/>
        <v>33786.165671855197</v>
      </c>
      <c r="GT104" s="90">
        <f t="shared" ca="1" si="884"/>
        <v>0</v>
      </c>
      <c r="GU104" s="90">
        <f t="shared" ca="1" si="884"/>
        <v>7116.8617885812619</v>
      </c>
      <c r="GV104" s="90">
        <f t="shared" ca="1" si="884"/>
        <v>6520.6353355485226</v>
      </c>
      <c r="GW104" s="90">
        <f t="shared" ca="1" si="884"/>
        <v>7608.985210132093</v>
      </c>
      <c r="GX104" s="90">
        <f t="shared" ca="1" si="884"/>
        <v>0</v>
      </c>
      <c r="GY104" s="90">
        <f t="shared" ca="1" si="884"/>
        <v>12539.683337593315</v>
      </c>
      <c r="GZ104" s="90">
        <f t="shared" ca="1" si="884"/>
        <v>0</v>
      </c>
      <c r="HA104" s="90">
        <f t="shared" ca="1" si="884"/>
        <v>0</v>
      </c>
      <c r="HB104" s="90">
        <f t="shared" ca="1" si="884"/>
        <v>0</v>
      </c>
      <c r="HC104" s="90">
        <f t="shared" ca="1" si="884"/>
        <v>0</v>
      </c>
      <c r="HD104" s="90">
        <f t="shared" ca="1" si="884"/>
        <v>0</v>
      </c>
      <c r="HE104" s="92">
        <f t="shared" ca="1" si="884"/>
        <v>57322.914698719025</v>
      </c>
      <c r="HF104" s="90">
        <f t="shared" ca="1" si="884"/>
        <v>0</v>
      </c>
      <c r="HG104" s="90">
        <f t="shared" ca="1" si="884"/>
        <v>0</v>
      </c>
      <c r="HH104" s="90">
        <f t="shared" ca="1" si="884"/>
        <v>0</v>
      </c>
      <c r="HI104" s="90">
        <f t="shared" ca="1" si="884"/>
        <v>0</v>
      </c>
      <c r="HJ104" s="90">
        <f t="shared" ca="1" si="884"/>
        <v>0</v>
      </c>
      <c r="HK104" s="90">
        <f t="shared" ca="1" si="884"/>
        <v>0</v>
      </c>
      <c r="HL104" s="90">
        <f t="shared" ca="1" si="884"/>
        <v>0</v>
      </c>
      <c r="HM104" s="90">
        <f t="shared" ca="1" si="884"/>
        <v>0</v>
      </c>
      <c r="HN104" s="90">
        <f t="shared" ca="1" si="884"/>
        <v>8493.8609777283</v>
      </c>
      <c r="HO104" s="90">
        <f t="shared" ca="1" si="884"/>
        <v>48829.05372099072</v>
      </c>
      <c r="HP104" s="90">
        <f t="shared" ca="1" si="884"/>
        <v>0</v>
      </c>
      <c r="HQ104" s="90">
        <f t="shared" ca="1" si="884"/>
        <v>0</v>
      </c>
      <c r="HR104" s="90">
        <f t="shared" ca="1" si="884"/>
        <v>0</v>
      </c>
      <c r="HS104" s="90">
        <f t="shared" ca="1" si="884"/>
        <v>0</v>
      </c>
      <c r="HT104" s="90">
        <f t="shared" ca="1" si="884"/>
        <v>0</v>
      </c>
      <c r="HU104" s="90">
        <f t="shared" ca="1" si="884"/>
        <v>0</v>
      </c>
      <c r="HV104" s="92">
        <f t="shared" ca="1" si="884"/>
        <v>17318.958873808126</v>
      </c>
      <c r="HW104" s="90">
        <f t="shared" ca="1" si="884"/>
        <v>17318.958873808126</v>
      </c>
      <c r="HX104" s="90">
        <f t="shared" ca="1" si="884"/>
        <v>0</v>
      </c>
      <c r="HY104" s="90">
        <f t="shared" ca="1" si="884"/>
        <v>0</v>
      </c>
      <c r="HZ104" s="90">
        <f t="shared" ca="1" si="884"/>
        <v>0</v>
      </c>
      <c r="IA104" s="90">
        <f t="shared" ca="1" si="884"/>
        <v>0</v>
      </c>
      <c r="IB104" s="90">
        <f t="shared" ca="1" si="884"/>
        <v>0</v>
      </c>
      <c r="IC104" s="90">
        <f t="shared" ca="1" si="884"/>
        <v>0</v>
      </c>
      <c r="ID104" s="90">
        <f t="shared" ca="1" si="884"/>
        <v>0</v>
      </c>
      <c r="IE104" s="90">
        <f t="shared" ca="1" si="884"/>
        <v>0</v>
      </c>
      <c r="IF104" s="92">
        <f t="shared" ca="1" si="884"/>
        <v>49127.166947507081</v>
      </c>
      <c r="IG104" s="90">
        <f t="shared" ca="1" si="884"/>
        <v>49127.166947507081</v>
      </c>
      <c r="IH104" s="90">
        <f t="shared" ca="1" si="884"/>
        <v>0</v>
      </c>
      <c r="II104" s="90">
        <f t="shared" ca="1" si="884"/>
        <v>0</v>
      </c>
      <c r="IJ104" s="90">
        <f t="shared" ca="1" si="884"/>
        <v>0</v>
      </c>
      <c r="IK104" s="90">
        <f t="shared" ca="1" si="884"/>
        <v>0</v>
      </c>
      <c r="IL104" s="90">
        <f t="shared" ca="1" si="884"/>
        <v>0</v>
      </c>
      <c r="IM104" s="90">
        <f t="shared" ca="1" si="884"/>
        <v>0</v>
      </c>
      <c r="IN104" s="90">
        <f t="shared" ca="1" si="884"/>
        <v>0</v>
      </c>
      <c r="IO104" s="90">
        <f t="shared" ca="1" si="884"/>
        <v>0</v>
      </c>
      <c r="IP104" s="90">
        <f t="shared" ca="1" si="884"/>
        <v>0</v>
      </c>
      <c r="IQ104" s="90">
        <f t="shared" ca="1" si="884"/>
        <v>0</v>
      </c>
      <c r="IR104" s="90">
        <f t="shared" ca="1" si="884"/>
        <v>0</v>
      </c>
      <c r="IS104" s="90">
        <f t="shared" ca="1" si="884"/>
        <v>0</v>
      </c>
      <c r="IT104" s="90">
        <f t="shared" ca="1" si="884"/>
        <v>0</v>
      </c>
      <c r="IU104" s="90">
        <f t="shared" ca="1" si="884"/>
        <v>0</v>
      </c>
      <c r="IV104" s="90">
        <f t="shared" ca="1" si="884"/>
        <v>0</v>
      </c>
      <c r="IW104" s="90">
        <f t="shared" ca="1" si="884"/>
        <v>0</v>
      </c>
      <c r="IX104" s="90">
        <f t="shared" ca="1" si="884"/>
        <v>0</v>
      </c>
      <c r="IY104" s="92">
        <f t="shared" ca="1" si="884"/>
        <v>94142.264151478856</v>
      </c>
      <c r="IZ104" s="90">
        <f t="shared" ca="1" si="884"/>
        <v>94142.264151478856</v>
      </c>
      <c r="JA104" s="90">
        <f t="shared" ca="1" si="884"/>
        <v>0</v>
      </c>
      <c r="JB104" s="90">
        <f t="shared" ca="1" si="884"/>
        <v>0</v>
      </c>
      <c r="JC104" s="90">
        <f t="shared" ca="1" si="884"/>
        <v>0</v>
      </c>
      <c r="JD104" s="90">
        <f t="shared" ca="1" si="884"/>
        <v>0</v>
      </c>
      <c r="JE104" s="90">
        <f t="shared" ca="1" si="885"/>
        <v>0</v>
      </c>
      <c r="JF104" s="90">
        <f t="shared" ca="1" si="885"/>
        <v>0</v>
      </c>
      <c r="JG104" s="90">
        <f t="shared" ca="1" si="885"/>
        <v>0</v>
      </c>
      <c r="JH104" s="90">
        <f t="shared" ca="1" si="885"/>
        <v>0</v>
      </c>
      <c r="JI104" s="90">
        <f t="shared" ca="1" si="885"/>
        <v>0</v>
      </c>
      <c r="JJ104" s="90">
        <f t="shared" ca="1" si="885"/>
        <v>0</v>
      </c>
      <c r="JK104" s="90">
        <f t="shared" ca="1" si="885"/>
        <v>0</v>
      </c>
      <c r="JL104" s="90">
        <f t="shared" ca="1" si="885"/>
        <v>0</v>
      </c>
      <c r="JM104" s="90">
        <f t="shared" ca="1" si="885"/>
        <v>0</v>
      </c>
      <c r="JN104" s="90">
        <f t="shared" ca="1" si="885"/>
        <v>0</v>
      </c>
      <c r="JO104" s="90">
        <f t="shared" ca="1" si="885"/>
        <v>0</v>
      </c>
      <c r="JP104" s="90">
        <f t="shared" ca="1" si="885"/>
        <v>0</v>
      </c>
      <c r="JQ104" s="90">
        <f t="shared" ca="1" si="885"/>
        <v>0</v>
      </c>
      <c r="JR104" s="90">
        <f t="shared" ca="1" si="885"/>
        <v>0</v>
      </c>
      <c r="JS104" s="90">
        <f t="shared" ca="1" si="885"/>
        <v>0</v>
      </c>
      <c r="JT104" s="92">
        <f t="shared" ca="1" si="885"/>
        <v>67572.331343710393</v>
      </c>
      <c r="JU104" s="90">
        <f t="shared" ca="1" si="885"/>
        <v>41958.253643184871</v>
      </c>
      <c r="JV104" s="90">
        <f t="shared" ca="1" si="885"/>
        <v>0</v>
      </c>
      <c r="JW104" s="90">
        <f t="shared" ca="1" si="885"/>
        <v>0</v>
      </c>
      <c r="JX104" s="90">
        <f t="shared" ca="1" si="885"/>
        <v>0</v>
      </c>
      <c r="JY104" s="90">
        <f t="shared" ca="1" si="885"/>
        <v>0</v>
      </c>
      <c r="JZ104" s="90">
        <f t="shared" ca="1" si="885"/>
        <v>0</v>
      </c>
      <c r="KA104" s="90">
        <f t="shared" ca="1" si="885"/>
        <v>0</v>
      </c>
      <c r="KB104" s="90">
        <f t="shared" ca="1" si="885"/>
        <v>0</v>
      </c>
      <c r="KC104" s="90">
        <f t="shared" ca="1" si="885"/>
        <v>0</v>
      </c>
      <c r="KD104" s="90">
        <f t="shared" ca="1" si="885"/>
        <v>0</v>
      </c>
      <c r="KE104" s="90">
        <f t="shared" ca="1" si="885"/>
        <v>0</v>
      </c>
      <c r="KF104" s="90">
        <f t="shared" ca="1" si="885"/>
        <v>0</v>
      </c>
      <c r="KG104" s="90">
        <f t="shared" ca="1" si="885"/>
        <v>0</v>
      </c>
      <c r="KH104" s="90">
        <f t="shared" ca="1" si="885"/>
        <v>0</v>
      </c>
      <c r="KI104" s="90">
        <f t="shared" ca="1" si="885"/>
        <v>0</v>
      </c>
      <c r="KJ104" s="90">
        <f t="shared" ca="1" si="885"/>
        <v>0</v>
      </c>
      <c r="KK104" s="90">
        <f t="shared" ca="1" si="885"/>
        <v>0</v>
      </c>
      <c r="KL104" s="90">
        <f t="shared" ca="1" si="885"/>
        <v>0</v>
      </c>
      <c r="KM104" s="90">
        <f t="shared" ca="1" si="885"/>
        <v>7944.9540844600651</v>
      </c>
      <c r="KN104" s="90">
        <f t="shared" ca="1" si="885"/>
        <v>0</v>
      </c>
      <c r="KO104" s="90">
        <f t="shared" ca="1" si="885"/>
        <v>0</v>
      </c>
      <c r="KP104" s="90">
        <f t="shared" ca="1" si="885"/>
        <v>0</v>
      </c>
      <c r="KQ104" s="90">
        <f t="shared" ca="1" si="885"/>
        <v>0</v>
      </c>
      <c r="KR104" s="90">
        <f t="shared" ca="1" si="885"/>
        <v>0</v>
      </c>
      <c r="KS104" s="90">
        <f t="shared" ca="1" si="885"/>
        <v>0</v>
      </c>
      <c r="KT104" s="90">
        <f t="shared" ca="1" si="885"/>
        <v>0</v>
      </c>
      <c r="KU104" s="90">
        <f t="shared" ca="1" si="885"/>
        <v>0</v>
      </c>
      <c r="KV104" s="90">
        <f t="shared" ca="1" si="885"/>
        <v>0</v>
      </c>
      <c r="KW104" s="90">
        <f t="shared" ca="1" si="885"/>
        <v>0</v>
      </c>
      <c r="KX104" s="90">
        <f t="shared" ca="1" si="885"/>
        <v>0</v>
      </c>
      <c r="KY104" s="90">
        <f t="shared" ca="1" si="885"/>
        <v>0</v>
      </c>
      <c r="KZ104" s="90">
        <f t="shared" ca="1" si="885"/>
        <v>0</v>
      </c>
      <c r="LA104" s="90">
        <f t="shared" ca="1" si="885"/>
        <v>0</v>
      </c>
      <c r="LB104" s="90">
        <f t="shared" ca="1" si="885"/>
        <v>5966.9964863038367</v>
      </c>
      <c r="LC104" s="90">
        <f t="shared" ca="1" si="885"/>
        <v>0</v>
      </c>
      <c r="LD104" s="90">
        <f t="shared" ca="1" si="885"/>
        <v>0</v>
      </c>
      <c r="LE104" s="90">
        <f t="shared" ca="1" si="885"/>
        <v>0</v>
      </c>
      <c r="LF104" s="90">
        <f t="shared" ca="1" si="885"/>
        <v>0</v>
      </c>
      <c r="LG104" s="90">
        <f t="shared" ca="1" si="885"/>
        <v>11702.127129761609</v>
      </c>
      <c r="LH104" s="90">
        <f t="shared" ca="1" si="885"/>
        <v>0</v>
      </c>
      <c r="LI104" s="90">
        <f t="shared" ca="1" si="885"/>
        <v>0</v>
      </c>
      <c r="LJ104" s="90">
        <f t="shared" ca="1" si="885"/>
        <v>0</v>
      </c>
      <c r="LK104" s="90">
        <f t="shared" ca="1" si="885"/>
        <v>0</v>
      </c>
      <c r="LL104" s="90">
        <f t="shared" ca="1" si="885"/>
        <v>0</v>
      </c>
      <c r="LM104" s="92">
        <f t="shared" ca="1" si="885"/>
        <v>63559.632675680521</v>
      </c>
      <c r="LN104" s="90">
        <f t="shared" ca="1" si="885"/>
        <v>63559.632675680521</v>
      </c>
      <c r="LO104" s="90">
        <f t="shared" ca="1" si="885"/>
        <v>0</v>
      </c>
      <c r="LP104" s="90">
        <f t="shared" ca="1" si="885"/>
        <v>0</v>
      </c>
      <c r="LQ104" s="90">
        <f t="shared" ca="1" si="886"/>
        <v>0</v>
      </c>
      <c r="LR104" s="90">
        <f t="shared" ca="1" si="886"/>
        <v>0</v>
      </c>
      <c r="LS104" s="92">
        <f t="shared" ca="1" si="886"/>
        <v>22595.089787550216</v>
      </c>
      <c r="LT104" s="90">
        <f t="shared" ca="1" si="886"/>
        <v>22595.089787550216</v>
      </c>
      <c r="LU104" s="90">
        <f t="shared" ca="1" si="886"/>
        <v>0</v>
      </c>
      <c r="LV104" s="90">
        <f t="shared" ca="1" si="886"/>
        <v>0</v>
      </c>
      <c r="LW104" s="90">
        <f t="shared" ca="1" si="886"/>
        <v>0</v>
      </c>
      <c r="LX104" s="90">
        <f t="shared" ca="1" si="886"/>
        <v>0</v>
      </c>
      <c r="LY104" s="90">
        <f t="shared" ca="1" si="886"/>
        <v>0</v>
      </c>
      <c r="LZ104" s="90">
        <f t="shared" ca="1" si="886"/>
        <v>0</v>
      </c>
      <c r="MA104" s="90">
        <f t="shared" ca="1" si="886"/>
        <v>0</v>
      </c>
      <c r="MB104" s="90">
        <f t="shared" ca="1" si="886"/>
        <v>0</v>
      </c>
      <c r="MC104" s="90">
        <f t="shared" ca="1" si="886"/>
        <v>0</v>
      </c>
      <c r="MD104" s="90">
        <f t="shared" ca="1" si="886"/>
        <v>0</v>
      </c>
      <c r="ME104" s="90">
        <f t="shared" ca="1" si="886"/>
        <v>0</v>
      </c>
      <c r="MF104" s="90">
        <f t="shared" ca="1" si="886"/>
        <v>0</v>
      </c>
      <c r="MG104" s="92">
        <f t="shared" ca="1" si="886"/>
        <v>25566.758140761009</v>
      </c>
      <c r="MH104" s="90">
        <f t="shared" ca="1" si="886"/>
        <v>25566.758140761009</v>
      </c>
      <c r="MI104" s="90">
        <f t="shared" ca="1" si="886"/>
        <v>0</v>
      </c>
      <c r="MJ104" s="90">
        <f t="shared" ca="1" si="886"/>
        <v>0</v>
      </c>
      <c r="MK104" s="90">
        <f t="shared" ca="1" si="886"/>
        <v>0</v>
      </c>
      <c r="ML104" s="90">
        <f t="shared" ca="1" si="886"/>
        <v>0</v>
      </c>
      <c r="MM104" s="90">
        <f t="shared" ca="1" si="886"/>
        <v>0</v>
      </c>
      <c r="MN104" s="90">
        <f t="shared" ca="1" si="886"/>
        <v>0</v>
      </c>
      <c r="MO104" s="90">
        <f t="shared" ca="1" si="886"/>
        <v>0</v>
      </c>
      <c r="MP104" s="90">
        <f t="shared" ca="1" si="886"/>
        <v>0</v>
      </c>
      <c r="MQ104" s="90">
        <f t="shared" ca="1" si="886"/>
        <v>0</v>
      </c>
      <c r="MR104" s="90">
        <f t="shared" ca="1" si="886"/>
        <v>0</v>
      </c>
      <c r="MS104" s="90">
        <f t="shared" ca="1" si="886"/>
        <v>0</v>
      </c>
      <c r="MT104" s="90">
        <f t="shared" ca="1" si="886"/>
        <v>0</v>
      </c>
      <c r="MU104" s="90">
        <f t="shared" ca="1" si="886"/>
        <v>0</v>
      </c>
      <c r="MV104" s="90">
        <f t="shared" ca="1" si="886"/>
        <v>0</v>
      </c>
      <c r="MW104" s="90">
        <f t="shared" ca="1" si="886"/>
        <v>0</v>
      </c>
      <c r="MX104" s="90">
        <f t="shared" ca="1" si="886"/>
        <v>0</v>
      </c>
      <c r="MY104" s="90">
        <f t="shared" ca="1" si="886"/>
        <v>0</v>
      </c>
      <c r="MZ104" s="90">
        <f t="shared" ca="1" si="886"/>
        <v>0</v>
      </c>
      <c r="NA104" s="90">
        <f t="shared" ca="1" si="886"/>
        <v>0</v>
      </c>
      <c r="NB104" s="90">
        <f t="shared" ca="1" si="886"/>
        <v>0</v>
      </c>
      <c r="NC104" s="92">
        <f t="shared" ca="1" si="886"/>
        <v>0</v>
      </c>
      <c r="ND104" s="90">
        <f t="shared" ca="1" si="886"/>
        <v>0</v>
      </c>
      <c r="NE104" s="90">
        <f t="shared" ca="1" si="886"/>
        <v>0</v>
      </c>
      <c r="NF104" s="90">
        <f t="shared" ca="1" si="886"/>
        <v>0</v>
      </c>
      <c r="NG104" s="90">
        <f t="shared" ca="1" si="886"/>
        <v>0</v>
      </c>
      <c r="NH104" s="90">
        <f t="shared" ca="1" si="886"/>
        <v>0</v>
      </c>
      <c r="NI104" s="90">
        <f t="shared" ca="1" si="886"/>
        <v>0</v>
      </c>
      <c r="NJ104" s="93">
        <f t="shared" ca="1" si="511"/>
        <v>1092282.1300000011</v>
      </c>
      <c r="NK104" s="94">
        <f t="shared" ca="1" si="855"/>
        <v>0</v>
      </c>
    </row>
    <row r="105" spans="1:375" x14ac:dyDescent="0.25">
      <c r="A105" s="208">
        <v>91000</v>
      </c>
      <c r="B105" s="212" t="s">
        <v>573</v>
      </c>
      <c r="C105" s="90">
        <f ca="1">IFERROR(HLOOKUP($A105,Náklady_2018!$D$1:$MN$27,24,FALSE),0)</f>
        <v>0</v>
      </c>
      <c r="D105" s="19">
        <v>50</v>
      </c>
      <c r="E105" s="19">
        <f ca="1">C105/100*D105</f>
        <v>0</v>
      </c>
      <c r="F105" s="91" t="str">
        <f>F12</f>
        <v>FTE(k)</v>
      </c>
      <c r="G105" s="92">
        <f t="shared" ca="1" si="606"/>
        <v>0</v>
      </c>
      <c r="H105" s="90">
        <f ca="1">$E105*H$12</f>
        <v>0</v>
      </c>
      <c r="I105" s="90">
        <f t="shared" ref="I105:BT105" ca="1" si="887">$E105*I$12</f>
        <v>0</v>
      </c>
      <c r="J105" s="90">
        <f t="shared" ca="1" si="887"/>
        <v>0</v>
      </c>
      <c r="K105" s="90">
        <f t="shared" ca="1" si="887"/>
        <v>0</v>
      </c>
      <c r="L105" s="90">
        <f t="shared" ca="1" si="887"/>
        <v>0</v>
      </c>
      <c r="M105" s="90">
        <f t="shared" ca="1" si="887"/>
        <v>0</v>
      </c>
      <c r="N105" s="90">
        <f t="shared" ca="1" si="887"/>
        <v>0</v>
      </c>
      <c r="O105" s="90">
        <f t="shared" ca="1" si="887"/>
        <v>0</v>
      </c>
      <c r="P105" s="90">
        <f t="shared" ca="1" si="887"/>
        <v>0</v>
      </c>
      <c r="Q105" s="90">
        <f t="shared" ca="1" si="887"/>
        <v>0</v>
      </c>
      <c r="R105" s="90">
        <f t="shared" ca="1" si="887"/>
        <v>0</v>
      </c>
      <c r="S105" s="90">
        <f t="shared" ca="1" si="887"/>
        <v>0</v>
      </c>
      <c r="T105" s="90">
        <f t="shared" ca="1" si="887"/>
        <v>0</v>
      </c>
      <c r="U105" s="90">
        <f t="shared" ca="1" si="887"/>
        <v>0</v>
      </c>
      <c r="V105" s="90">
        <f t="shared" ca="1" si="887"/>
        <v>0</v>
      </c>
      <c r="W105" s="90">
        <f t="shared" ca="1" si="887"/>
        <v>0</v>
      </c>
      <c r="X105" s="90">
        <f t="shared" ca="1" si="887"/>
        <v>0</v>
      </c>
      <c r="Y105" s="90">
        <f t="shared" ca="1" si="887"/>
        <v>0</v>
      </c>
      <c r="Z105" s="90">
        <f t="shared" ca="1" si="887"/>
        <v>0</v>
      </c>
      <c r="AA105" s="90">
        <f t="shared" ca="1" si="887"/>
        <v>0</v>
      </c>
      <c r="AB105" s="90">
        <f t="shared" ca="1" si="887"/>
        <v>0</v>
      </c>
      <c r="AC105" s="90">
        <f t="shared" ca="1" si="887"/>
        <v>0</v>
      </c>
      <c r="AD105" s="90">
        <f t="shared" ca="1" si="887"/>
        <v>0</v>
      </c>
      <c r="AE105" s="90">
        <f t="shared" ca="1" si="887"/>
        <v>0</v>
      </c>
      <c r="AF105" s="90">
        <f t="shared" ca="1" si="887"/>
        <v>0</v>
      </c>
      <c r="AG105" s="90">
        <f t="shared" ca="1" si="887"/>
        <v>0</v>
      </c>
      <c r="AH105" s="90">
        <f t="shared" ca="1" si="887"/>
        <v>0</v>
      </c>
      <c r="AI105" s="90">
        <f t="shared" ca="1" si="887"/>
        <v>0</v>
      </c>
      <c r="AJ105" s="90">
        <f t="shared" ca="1" si="887"/>
        <v>0</v>
      </c>
      <c r="AK105" s="90">
        <f t="shared" ca="1" si="887"/>
        <v>0</v>
      </c>
      <c r="AL105" s="90">
        <f t="shared" ca="1" si="887"/>
        <v>0</v>
      </c>
      <c r="AM105" s="90">
        <f t="shared" ca="1" si="887"/>
        <v>0</v>
      </c>
      <c r="AN105" s="90">
        <f t="shared" ca="1" si="887"/>
        <v>0</v>
      </c>
      <c r="AO105" s="90">
        <f t="shared" ca="1" si="887"/>
        <v>0</v>
      </c>
      <c r="AP105" s="90">
        <f t="shared" ca="1" si="887"/>
        <v>0</v>
      </c>
      <c r="AQ105" s="90">
        <f t="shared" ca="1" si="887"/>
        <v>0</v>
      </c>
      <c r="AR105" s="90">
        <f t="shared" ca="1" si="887"/>
        <v>0</v>
      </c>
      <c r="AS105" s="90">
        <f t="shared" ca="1" si="887"/>
        <v>0</v>
      </c>
      <c r="AT105" s="90">
        <f t="shared" ca="1" si="887"/>
        <v>0</v>
      </c>
      <c r="AU105" s="90">
        <f t="shared" ca="1" si="887"/>
        <v>0</v>
      </c>
      <c r="AV105" s="90">
        <f t="shared" ca="1" si="887"/>
        <v>0</v>
      </c>
      <c r="AW105" s="90">
        <f t="shared" ca="1" si="887"/>
        <v>0</v>
      </c>
      <c r="AX105" s="90">
        <f t="shared" ca="1" si="887"/>
        <v>0</v>
      </c>
      <c r="AY105" s="90">
        <f t="shared" ca="1" si="887"/>
        <v>0</v>
      </c>
      <c r="AZ105" s="90">
        <f t="shared" ca="1" si="887"/>
        <v>0</v>
      </c>
      <c r="BA105" s="90">
        <f t="shared" ca="1" si="887"/>
        <v>0</v>
      </c>
      <c r="BB105" s="90">
        <f t="shared" ca="1" si="887"/>
        <v>0</v>
      </c>
      <c r="BC105" s="90">
        <f t="shared" ca="1" si="887"/>
        <v>0</v>
      </c>
      <c r="BD105" s="92">
        <f t="shared" ca="1" si="607"/>
        <v>0</v>
      </c>
      <c r="BE105" s="90">
        <f t="shared" ca="1" si="887"/>
        <v>0</v>
      </c>
      <c r="BF105" s="90">
        <f t="shared" ca="1" si="887"/>
        <v>0</v>
      </c>
      <c r="BG105" s="90">
        <f t="shared" ca="1" si="887"/>
        <v>0</v>
      </c>
      <c r="BH105" s="90">
        <f t="shared" ca="1" si="887"/>
        <v>0</v>
      </c>
      <c r="BI105" s="90">
        <f t="shared" ca="1" si="887"/>
        <v>0</v>
      </c>
      <c r="BJ105" s="90">
        <f t="shared" ca="1" si="887"/>
        <v>0</v>
      </c>
      <c r="BK105" s="90">
        <f t="shared" ca="1" si="887"/>
        <v>0</v>
      </c>
      <c r="BL105" s="90">
        <f t="shared" ca="1" si="887"/>
        <v>0</v>
      </c>
      <c r="BM105" s="90">
        <f t="shared" ca="1" si="887"/>
        <v>0</v>
      </c>
      <c r="BN105" s="90">
        <f t="shared" ca="1" si="887"/>
        <v>0</v>
      </c>
      <c r="BO105" s="90">
        <f t="shared" ca="1" si="887"/>
        <v>0</v>
      </c>
      <c r="BP105" s="90">
        <f t="shared" ca="1" si="887"/>
        <v>0</v>
      </c>
      <c r="BQ105" s="90">
        <f t="shared" ca="1" si="887"/>
        <v>0</v>
      </c>
      <c r="BR105" s="90">
        <f t="shared" ca="1" si="887"/>
        <v>0</v>
      </c>
      <c r="BS105" s="90">
        <f t="shared" ca="1" si="887"/>
        <v>0</v>
      </c>
      <c r="BT105" s="90">
        <f t="shared" ca="1" si="887"/>
        <v>0</v>
      </c>
      <c r="BU105" s="90">
        <f t="shared" ref="BU105:CF105" ca="1" si="888">$E105*BU$12</f>
        <v>0</v>
      </c>
      <c r="BV105" s="90">
        <f t="shared" ca="1" si="888"/>
        <v>0</v>
      </c>
      <c r="BW105" s="90">
        <f t="shared" ca="1" si="888"/>
        <v>0</v>
      </c>
      <c r="BX105" s="90">
        <f t="shared" ca="1" si="888"/>
        <v>0</v>
      </c>
      <c r="BY105" s="90">
        <f t="shared" ca="1" si="888"/>
        <v>0</v>
      </c>
      <c r="BZ105" s="90">
        <f t="shared" ca="1" si="888"/>
        <v>0</v>
      </c>
      <c r="CA105" s="90">
        <f t="shared" ca="1" si="888"/>
        <v>0</v>
      </c>
      <c r="CB105" s="90">
        <f t="shared" ca="1" si="888"/>
        <v>0</v>
      </c>
      <c r="CC105" s="90">
        <f t="shared" ca="1" si="888"/>
        <v>0</v>
      </c>
      <c r="CD105" s="90">
        <f t="shared" ca="1" si="888"/>
        <v>0</v>
      </c>
      <c r="CE105" s="90">
        <f t="shared" ca="1" si="888"/>
        <v>0</v>
      </c>
      <c r="CF105" s="90">
        <f t="shared" ca="1" si="888"/>
        <v>0</v>
      </c>
      <c r="CG105" s="92">
        <f t="shared" ca="1" si="490"/>
        <v>0</v>
      </c>
      <c r="CH105" s="90">
        <f t="shared" ref="CH105:CX105" ca="1" si="889">$E105*CH$12</f>
        <v>0</v>
      </c>
      <c r="CI105" s="90">
        <f t="shared" ca="1" si="889"/>
        <v>0</v>
      </c>
      <c r="CJ105" s="90">
        <f t="shared" ca="1" si="889"/>
        <v>0</v>
      </c>
      <c r="CK105" s="90">
        <f t="shared" ca="1" si="889"/>
        <v>0</v>
      </c>
      <c r="CL105" s="90">
        <f t="shared" ca="1" si="889"/>
        <v>0</v>
      </c>
      <c r="CM105" s="90">
        <f t="shared" ca="1" si="889"/>
        <v>0</v>
      </c>
      <c r="CN105" s="90">
        <f t="shared" ca="1" si="889"/>
        <v>0</v>
      </c>
      <c r="CO105" s="90">
        <f t="shared" ca="1" si="889"/>
        <v>0</v>
      </c>
      <c r="CP105" s="90">
        <f t="shared" ca="1" si="889"/>
        <v>0</v>
      </c>
      <c r="CQ105" s="90">
        <f t="shared" ca="1" si="889"/>
        <v>0</v>
      </c>
      <c r="CR105" s="90">
        <f t="shared" ca="1" si="889"/>
        <v>0</v>
      </c>
      <c r="CS105" s="90">
        <f t="shared" ca="1" si="889"/>
        <v>0</v>
      </c>
      <c r="CT105" s="90">
        <f t="shared" ca="1" si="889"/>
        <v>0</v>
      </c>
      <c r="CU105" s="90">
        <f t="shared" ca="1" si="889"/>
        <v>0</v>
      </c>
      <c r="CV105" s="90">
        <f t="shared" ca="1" si="889"/>
        <v>0</v>
      </c>
      <c r="CW105" s="90">
        <f t="shared" ca="1" si="889"/>
        <v>0</v>
      </c>
      <c r="CX105" s="90">
        <f t="shared" ca="1" si="889"/>
        <v>0</v>
      </c>
      <c r="CY105" s="92">
        <f t="shared" ca="1" si="492"/>
        <v>0</v>
      </c>
      <c r="CZ105" s="90">
        <f t="shared" ref="CZ105:DU105" ca="1" si="890">$E105*CZ$12</f>
        <v>0</v>
      </c>
      <c r="DA105" s="90">
        <f t="shared" ca="1" si="890"/>
        <v>0</v>
      </c>
      <c r="DB105" s="90">
        <f t="shared" ca="1" si="890"/>
        <v>0</v>
      </c>
      <c r="DC105" s="90">
        <f t="shared" ca="1" si="890"/>
        <v>0</v>
      </c>
      <c r="DD105" s="90">
        <f t="shared" ca="1" si="890"/>
        <v>0</v>
      </c>
      <c r="DE105" s="90">
        <f t="shared" ca="1" si="890"/>
        <v>0</v>
      </c>
      <c r="DF105" s="90">
        <f t="shared" ca="1" si="890"/>
        <v>0</v>
      </c>
      <c r="DG105" s="90">
        <f t="shared" ca="1" si="890"/>
        <v>0</v>
      </c>
      <c r="DH105" s="90">
        <f t="shared" ca="1" si="890"/>
        <v>0</v>
      </c>
      <c r="DI105" s="90">
        <f t="shared" ca="1" si="890"/>
        <v>0</v>
      </c>
      <c r="DJ105" s="90">
        <f t="shared" ca="1" si="890"/>
        <v>0</v>
      </c>
      <c r="DK105" s="90">
        <f t="shared" ca="1" si="890"/>
        <v>0</v>
      </c>
      <c r="DL105" s="90">
        <f t="shared" ca="1" si="890"/>
        <v>0</v>
      </c>
      <c r="DM105" s="90">
        <f t="shared" ca="1" si="890"/>
        <v>0</v>
      </c>
      <c r="DN105" s="90">
        <f t="shared" ca="1" si="890"/>
        <v>0</v>
      </c>
      <c r="DO105" s="90">
        <f t="shared" ca="1" si="890"/>
        <v>0</v>
      </c>
      <c r="DP105" s="90">
        <f t="shared" ca="1" si="890"/>
        <v>0</v>
      </c>
      <c r="DQ105" s="90">
        <f t="shared" ca="1" si="890"/>
        <v>0</v>
      </c>
      <c r="DR105" s="90">
        <f t="shared" ca="1" si="890"/>
        <v>0</v>
      </c>
      <c r="DS105" s="90">
        <f t="shared" ca="1" si="890"/>
        <v>0</v>
      </c>
      <c r="DT105" s="90">
        <f t="shared" ca="1" si="890"/>
        <v>0</v>
      </c>
      <c r="DU105" s="90">
        <f t="shared" ca="1" si="890"/>
        <v>0</v>
      </c>
      <c r="DV105" s="92">
        <f t="shared" ca="1" si="608"/>
        <v>0</v>
      </c>
      <c r="DW105" s="90">
        <f t="shared" ref="DW105:EA105" ca="1" si="891">$E105*DW$12</f>
        <v>0</v>
      </c>
      <c r="DX105" s="90">
        <f t="shared" ca="1" si="891"/>
        <v>0</v>
      </c>
      <c r="DY105" s="90">
        <f t="shared" ca="1" si="891"/>
        <v>0</v>
      </c>
      <c r="DZ105" s="90">
        <f t="shared" ca="1" si="891"/>
        <v>0</v>
      </c>
      <c r="EA105" s="90">
        <f t="shared" ca="1" si="891"/>
        <v>0</v>
      </c>
      <c r="EB105" s="92">
        <f t="shared" ca="1" si="609"/>
        <v>0</v>
      </c>
      <c r="EC105" s="90">
        <f t="shared" ref="EC105:FD105" ca="1" si="892">$E105*EC$12</f>
        <v>0</v>
      </c>
      <c r="ED105" s="90">
        <f t="shared" ca="1" si="892"/>
        <v>0</v>
      </c>
      <c r="EE105" s="90">
        <f t="shared" ca="1" si="892"/>
        <v>0</v>
      </c>
      <c r="EF105" s="90">
        <f t="shared" ca="1" si="892"/>
        <v>0</v>
      </c>
      <c r="EG105" s="90">
        <f t="shared" ca="1" si="892"/>
        <v>0</v>
      </c>
      <c r="EH105" s="90">
        <f t="shared" ca="1" si="892"/>
        <v>0</v>
      </c>
      <c r="EI105" s="90">
        <f t="shared" ca="1" si="892"/>
        <v>0</v>
      </c>
      <c r="EJ105" s="90">
        <f t="shared" ca="1" si="892"/>
        <v>0</v>
      </c>
      <c r="EK105" s="90">
        <f t="shared" ca="1" si="892"/>
        <v>0</v>
      </c>
      <c r="EL105" s="90">
        <f t="shared" ca="1" si="892"/>
        <v>0</v>
      </c>
      <c r="EM105" s="90">
        <f t="shared" ca="1" si="892"/>
        <v>0</v>
      </c>
      <c r="EN105" s="90">
        <f t="shared" ca="1" si="892"/>
        <v>0</v>
      </c>
      <c r="EO105" s="90">
        <f t="shared" ca="1" si="892"/>
        <v>0</v>
      </c>
      <c r="EP105" s="90">
        <f t="shared" ca="1" si="892"/>
        <v>0</v>
      </c>
      <c r="EQ105" s="90">
        <f t="shared" ca="1" si="892"/>
        <v>0</v>
      </c>
      <c r="ER105" s="90">
        <f t="shared" ca="1" si="892"/>
        <v>0</v>
      </c>
      <c r="ES105" s="90">
        <f t="shared" ca="1" si="892"/>
        <v>0</v>
      </c>
      <c r="ET105" s="90">
        <f t="shared" ca="1" si="892"/>
        <v>0</v>
      </c>
      <c r="EU105" s="90">
        <f t="shared" ca="1" si="892"/>
        <v>0</v>
      </c>
      <c r="EV105" s="90">
        <f t="shared" ca="1" si="892"/>
        <v>0</v>
      </c>
      <c r="EW105" s="90">
        <f t="shared" ca="1" si="892"/>
        <v>0</v>
      </c>
      <c r="EX105" s="90">
        <f t="shared" ca="1" si="892"/>
        <v>0</v>
      </c>
      <c r="EY105" s="90">
        <f t="shared" ca="1" si="892"/>
        <v>0</v>
      </c>
      <c r="EZ105" s="90">
        <f t="shared" ca="1" si="892"/>
        <v>0</v>
      </c>
      <c r="FA105" s="90">
        <f t="shared" ca="1" si="892"/>
        <v>0</v>
      </c>
      <c r="FB105" s="90">
        <f t="shared" ca="1" si="892"/>
        <v>0</v>
      </c>
      <c r="FC105" s="90">
        <f t="shared" ca="1" si="892"/>
        <v>0</v>
      </c>
      <c r="FD105" s="90">
        <f t="shared" ca="1" si="892"/>
        <v>0</v>
      </c>
      <c r="FE105" s="92">
        <f t="shared" ca="1" si="610"/>
        <v>0</v>
      </c>
      <c r="FF105" s="90">
        <f t="shared" ref="FF105:FV105" ca="1" si="893">$E105*FF$12</f>
        <v>0</v>
      </c>
      <c r="FG105" s="90">
        <f t="shared" ca="1" si="893"/>
        <v>0</v>
      </c>
      <c r="FH105" s="90">
        <f t="shared" ca="1" si="893"/>
        <v>0</v>
      </c>
      <c r="FI105" s="90">
        <f t="shared" ca="1" si="893"/>
        <v>0</v>
      </c>
      <c r="FJ105" s="90">
        <f t="shared" ca="1" si="893"/>
        <v>0</v>
      </c>
      <c r="FK105" s="90">
        <f t="shared" ca="1" si="893"/>
        <v>0</v>
      </c>
      <c r="FL105" s="90">
        <f t="shared" ca="1" si="893"/>
        <v>0</v>
      </c>
      <c r="FM105" s="90">
        <f t="shared" ca="1" si="893"/>
        <v>0</v>
      </c>
      <c r="FN105" s="90">
        <f t="shared" ca="1" si="893"/>
        <v>0</v>
      </c>
      <c r="FO105" s="90">
        <f t="shared" ca="1" si="893"/>
        <v>0</v>
      </c>
      <c r="FP105" s="90">
        <f t="shared" ca="1" si="893"/>
        <v>0</v>
      </c>
      <c r="FQ105" s="90">
        <f t="shared" ca="1" si="893"/>
        <v>0</v>
      </c>
      <c r="FR105" s="90">
        <f t="shared" ca="1" si="893"/>
        <v>0</v>
      </c>
      <c r="FS105" s="90">
        <f t="shared" ca="1" si="893"/>
        <v>0</v>
      </c>
      <c r="FT105" s="90">
        <f t="shared" ca="1" si="893"/>
        <v>0</v>
      </c>
      <c r="FU105" s="90">
        <f t="shared" ca="1" si="893"/>
        <v>0</v>
      </c>
      <c r="FV105" s="90">
        <f t="shared" ca="1" si="893"/>
        <v>0</v>
      </c>
      <c r="FW105" s="92">
        <f t="shared" ca="1" si="611"/>
        <v>0</v>
      </c>
      <c r="FX105" s="90">
        <f t="shared" ref="FX105:GR105" ca="1" si="894">$E105*FX$12</f>
        <v>0</v>
      </c>
      <c r="FY105" s="90">
        <f t="shared" ca="1" si="894"/>
        <v>0</v>
      </c>
      <c r="FZ105" s="90">
        <f t="shared" ca="1" si="894"/>
        <v>0</v>
      </c>
      <c r="GA105" s="90">
        <f t="shared" ca="1" si="894"/>
        <v>0</v>
      </c>
      <c r="GB105" s="90">
        <f t="shared" ca="1" si="894"/>
        <v>0</v>
      </c>
      <c r="GC105" s="90">
        <f t="shared" ca="1" si="894"/>
        <v>0</v>
      </c>
      <c r="GD105" s="90">
        <f t="shared" ca="1" si="894"/>
        <v>0</v>
      </c>
      <c r="GE105" s="90">
        <f t="shared" ca="1" si="894"/>
        <v>0</v>
      </c>
      <c r="GF105" s="90">
        <f t="shared" ca="1" si="894"/>
        <v>0</v>
      </c>
      <c r="GG105" s="90">
        <f t="shared" ca="1" si="894"/>
        <v>0</v>
      </c>
      <c r="GH105" s="90">
        <f t="shared" ca="1" si="894"/>
        <v>0</v>
      </c>
      <c r="GI105" s="90">
        <f t="shared" ca="1" si="894"/>
        <v>0</v>
      </c>
      <c r="GJ105" s="90">
        <f t="shared" ca="1" si="894"/>
        <v>0</v>
      </c>
      <c r="GK105" s="90">
        <f t="shared" ca="1" si="894"/>
        <v>0</v>
      </c>
      <c r="GL105" s="90">
        <f t="shared" ca="1" si="894"/>
        <v>0</v>
      </c>
      <c r="GM105" s="90">
        <f t="shared" ca="1" si="894"/>
        <v>0</v>
      </c>
      <c r="GN105" s="90">
        <f t="shared" ca="1" si="894"/>
        <v>0</v>
      </c>
      <c r="GO105" s="90">
        <f t="shared" ca="1" si="894"/>
        <v>0</v>
      </c>
      <c r="GP105" s="90">
        <f t="shared" ca="1" si="894"/>
        <v>0</v>
      </c>
      <c r="GQ105" s="90">
        <f t="shared" ca="1" si="894"/>
        <v>0</v>
      </c>
      <c r="GR105" s="90">
        <f t="shared" ca="1" si="894"/>
        <v>0</v>
      </c>
      <c r="GS105" s="92">
        <f t="shared" ca="1" si="612"/>
        <v>0</v>
      </c>
      <c r="GT105" s="90">
        <f t="shared" ref="GT105:HD105" ca="1" si="895">$E105*GT$12</f>
        <v>0</v>
      </c>
      <c r="GU105" s="90">
        <f t="shared" ca="1" si="895"/>
        <v>0</v>
      </c>
      <c r="GV105" s="90">
        <f t="shared" ca="1" si="895"/>
        <v>0</v>
      </c>
      <c r="GW105" s="90">
        <f t="shared" ca="1" si="895"/>
        <v>0</v>
      </c>
      <c r="GX105" s="90">
        <f t="shared" ca="1" si="895"/>
        <v>0</v>
      </c>
      <c r="GY105" s="90">
        <f t="shared" ca="1" si="895"/>
        <v>0</v>
      </c>
      <c r="GZ105" s="90">
        <f t="shared" ca="1" si="895"/>
        <v>0</v>
      </c>
      <c r="HA105" s="90">
        <f t="shared" ca="1" si="895"/>
        <v>0</v>
      </c>
      <c r="HB105" s="90">
        <f t="shared" ca="1" si="895"/>
        <v>0</v>
      </c>
      <c r="HC105" s="90">
        <f t="shared" ca="1" si="895"/>
        <v>0</v>
      </c>
      <c r="HD105" s="90">
        <f t="shared" ca="1" si="895"/>
        <v>0</v>
      </c>
      <c r="HE105" s="92">
        <f t="shared" ca="1" si="613"/>
        <v>0</v>
      </c>
      <c r="HF105" s="90">
        <f t="shared" ref="HF105:HU105" ca="1" si="896">$E105*HF$12</f>
        <v>0</v>
      </c>
      <c r="HG105" s="90">
        <f t="shared" ca="1" si="896"/>
        <v>0</v>
      </c>
      <c r="HH105" s="90">
        <f t="shared" ca="1" si="896"/>
        <v>0</v>
      </c>
      <c r="HI105" s="90">
        <f t="shared" ca="1" si="896"/>
        <v>0</v>
      </c>
      <c r="HJ105" s="90">
        <f t="shared" ca="1" si="896"/>
        <v>0</v>
      </c>
      <c r="HK105" s="90">
        <f t="shared" ca="1" si="896"/>
        <v>0</v>
      </c>
      <c r="HL105" s="90">
        <f t="shared" ca="1" si="896"/>
        <v>0</v>
      </c>
      <c r="HM105" s="90">
        <f t="shared" ca="1" si="896"/>
        <v>0</v>
      </c>
      <c r="HN105" s="90">
        <f t="shared" ca="1" si="896"/>
        <v>0</v>
      </c>
      <c r="HO105" s="90">
        <f t="shared" ca="1" si="896"/>
        <v>0</v>
      </c>
      <c r="HP105" s="90">
        <f t="shared" ca="1" si="896"/>
        <v>0</v>
      </c>
      <c r="HQ105" s="90">
        <f t="shared" ca="1" si="896"/>
        <v>0</v>
      </c>
      <c r="HR105" s="90">
        <f t="shared" ca="1" si="896"/>
        <v>0</v>
      </c>
      <c r="HS105" s="90">
        <f t="shared" ca="1" si="896"/>
        <v>0</v>
      </c>
      <c r="HT105" s="90">
        <f t="shared" ca="1" si="896"/>
        <v>0</v>
      </c>
      <c r="HU105" s="90">
        <f t="shared" ca="1" si="896"/>
        <v>0</v>
      </c>
      <c r="HV105" s="92">
        <f t="shared" ca="1" si="614"/>
        <v>0</v>
      </c>
      <c r="HW105" s="90">
        <f t="shared" ref="HW105:IE105" ca="1" si="897">$E105*HW$12</f>
        <v>0</v>
      </c>
      <c r="HX105" s="90">
        <f t="shared" ca="1" si="897"/>
        <v>0</v>
      </c>
      <c r="HY105" s="90">
        <f t="shared" ca="1" si="897"/>
        <v>0</v>
      </c>
      <c r="HZ105" s="90">
        <f t="shared" ca="1" si="897"/>
        <v>0</v>
      </c>
      <c r="IA105" s="90">
        <f t="shared" ca="1" si="897"/>
        <v>0</v>
      </c>
      <c r="IB105" s="90">
        <f t="shared" ca="1" si="897"/>
        <v>0</v>
      </c>
      <c r="IC105" s="90">
        <f t="shared" ca="1" si="897"/>
        <v>0</v>
      </c>
      <c r="ID105" s="90">
        <f t="shared" ca="1" si="897"/>
        <v>0</v>
      </c>
      <c r="IE105" s="90">
        <f t="shared" ca="1" si="897"/>
        <v>0</v>
      </c>
      <c r="IF105" s="92">
        <f t="shared" ca="1" si="501"/>
        <v>0</v>
      </c>
      <c r="IG105" s="90">
        <f t="shared" ref="IG105:IX105" ca="1" si="898">$E105*IG$12</f>
        <v>0</v>
      </c>
      <c r="IH105" s="90">
        <f t="shared" ca="1" si="898"/>
        <v>0</v>
      </c>
      <c r="II105" s="90">
        <f t="shared" ca="1" si="898"/>
        <v>0</v>
      </c>
      <c r="IJ105" s="90">
        <f t="shared" ca="1" si="898"/>
        <v>0</v>
      </c>
      <c r="IK105" s="90">
        <f t="shared" ca="1" si="898"/>
        <v>0</v>
      </c>
      <c r="IL105" s="90">
        <f t="shared" ca="1" si="898"/>
        <v>0</v>
      </c>
      <c r="IM105" s="90">
        <f t="shared" ca="1" si="898"/>
        <v>0</v>
      </c>
      <c r="IN105" s="90">
        <f t="shared" ca="1" si="898"/>
        <v>0</v>
      </c>
      <c r="IO105" s="90">
        <f t="shared" ca="1" si="898"/>
        <v>0</v>
      </c>
      <c r="IP105" s="90">
        <f t="shared" ca="1" si="898"/>
        <v>0</v>
      </c>
      <c r="IQ105" s="90">
        <f t="shared" ca="1" si="898"/>
        <v>0</v>
      </c>
      <c r="IR105" s="90">
        <f t="shared" ca="1" si="898"/>
        <v>0</v>
      </c>
      <c r="IS105" s="90">
        <f t="shared" ca="1" si="898"/>
        <v>0</v>
      </c>
      <c r="IT105" s="90">
        <f t="shared" ca="1" si="898"/>
        <v>0</v>
      </c>
      <c r="IU105" s="90">
        <f t="shared" ca="1" si="898"/>
        <v>0</v>
      </c>
      <c r="IV105" s="90">
        <f t="shared" ca="1" si="898"/>
        <v>0</v>
      </c>
      <c r="IW105" s="90">
        <f t="shared" ca="1" si="898"/>
        <v>0</v>
      </c>
      <c r="IX105" s="90">
        <f t="shared" ca="1" si="898"/>
        <v>0</v>
      </c>
      <c r="IY105" s="92">
        <f t="shared" ca="1" si="503"/>
        <v>0</v>
      </c>
      <c r="IZ105" s="90">
        <f t="shared" ref="IZ105:JS105" ca="1" si="899">$E105*IZ$12</f>
        <v>0</v>
      </c>
      <c r="JA105" s="90">
        <f t="shared" ca="1" si="899"/>
        <v>0</v>
      </c>
      <c r="JB105" s="90">
        <f t="shared" ca="1" si="899"/>
        <v>0</v>
      </c>
      <c r="JC105" s="90">
        <f t="shared" ca="1" si="899"/>
        <v>0</v>
      </c>
      <c r="JD105" s="90">
        <f t="shared" ca="1" si="899"/>
        <v>0</v>
      </c>
      <c r="JE105" s="90">
        <f t="shared" ca="1" si="899"/>
        <v>0</v>
      </c>
      <c r="JF105" s="90">
        <f t="shared" ca="1" si="899"/>
        <v>0</v>
      </c>
      <c r="JG105" s="90">
        <f t="shared" ca="1" si="899"/>
        <v>0</v>
      </c>
      <c r="JH105" s="90">
        <f t="shared" ca="1" si="899"/>
        <v>0</v>
      </c>
      <c r="JI105" s="90">
        <f t="shared" ca="1" si="899"/>
        <v>0</v>
      </c>
      <c r="JJ105" s="90">
        <f t="shared" ca="1" si="899"/>
        <v>0</v>
      </c>
      <c r="JK105" s="90">
        <f t="shared" ca="1" si="899"/>
        <v>0</v>
      </c>
      <c r="JL105" s="90">
        <f t="shared" ca="1" si="899"/>
        <v>0</v>
      </c>
      <c r="JM105" s="90">
        <f t="shared" ca="1" si="899"/>
        <v>0</v>
      </c>
      <c r="JN105" s="90">
        <f t="shared" ca="1" si="899"/>
        <v>0</v>
      </c>
      <c r="JO105" s="90">
        <f t="shared" ca="1" si="899"/>
        <v>0</v>
      </c>
      <c r="JP105" s="90">
        <f t="shared" ca="1" si="899"/>
        <v>0</v>
      </c>
      <c r="JQ105" s="90">
        <f t="shared" ca="1" si="899"/>
        <v>0</v>
      </c>
      <c r="JR105" s="90">
        <f t="shared" ca="1" si="899"/>
        <v>0</v>
      </c>
      <c r="JS105" s="90">
        <f t="shared" ca="1" si="899"/>
        <v>0</v>
      </c>
      <c r="JT105" s="92">
        <f t="shared" ca="1" si="505"/>
        <v>0</v>
      </c>
      <c r="JU105" s="90">
        <f t="shared" ref="JU105:LL105" ca="1" si="900">$E105*JU$12</f>
        <v>0</v>
      </c>
      <c r="JV105" s="90">
        <f t="shared" ca="1" si="900"/>
        <v>0</v>
      </c>
      <c r="JW105" s="90">
        <f t="shared" ca="1" si="900"/>
        <v>0</v>
      </c>
      <c r="JX105" s="90">
        <f t="shared" ca="1" si="900"/>
        <v>0</v>
      </c>
      <c r="JY105" s="90">
        <f t="shared" ca="1" si="900"/>
        <v>0</v>
      </c>
      <c r="JZ105" s="90">
        <f t="shared" ca="1" si="900"/>
        <v>0</v>
      </c>
      <c r="KA105" s="90">
        <f t="shared" ca="1" si="900"/>
        <v>0</v>
      </c>
      <c r="KB105" s="90">
        <f t="shared" ca="1" si="900"/>
        <v>0</v>
      </c>
      <c r="KC105" s="90">
        <f t="shared" ca="1" si="900"/>
        <v>0</v>
      </c>
      <c r="KD105" s="90">
        <f t="shared" ca="1" si="900"/>
        <v>0</v>
      </c>
      <c r="KE105" s="90">
        <f t="shared" ca="1" si="900"/>
        <v>0</v>
      </c>
      <c r="KF105" s="90">
        <f t="shared" ca="1" si="900"/>
        <v>0</v>
      </c>
      <c r="KG105" s="90">
        <f t="shared" ca="1" si="900"/>
        <v>0</v>
      </c>
      <c r="KH105" s="90">
        <f t="shared" ca="1" si="900"/>
        <v>0</v>
      </c>
      <c r="KI105" s="90">
        <f t="shared" ca="1" si="900"/>
        <v>0</v>
      </c>
      <c r="KJ105" s="90">
        <f t="shared" ca="1" si="900"/>
        <v>0</v>
      </c>
      <c r="KK105" s="90">
        <f t="shared" ca="1" si="900"/>
        <v>0</v>
      </c>
      <c r="KL105" s="90">
        <f t="shared" ca="1" si="900"/>
        <v>0</v>
      </c>
      <c r="KM105" s="90">
        <f t="shared" ca="1" si="900"/>
        <v>0</v>
      </c>
      <c r="KN105" s="90">
        <f t="shared" ca="1" si="900"/>
        <v>0</v>
      </c>
      <c r="KO105" s="90">
        <f t="shared" ca="1" si="900"/>
        <v>0</v>
      </c>
      <c r="KP105" s="90">
        <f t="shared" ca="1" si="900"/>
        <v>0</v>
      </c>
      <c r="KQ105" s="90">
        <f t="shared" ca="1" si="900"/>
        <v>0</v>
      </c>
      <c r="KR105" s="90">
        <f t="shared" ca="1" si="900"/>
        <v>0</v>
      </c>
      <c r="KS105" s="90">
        <f t="shared" ca="1" si="900"/>
        <v>0</v>
      </c>
      <c r="KT105" s="90">
        <f t="shared" ca="1" si="900"/>
        <v>0</v>
      </c>
      <c r="KU105" s="90">
        <f t="shared" ca="1" si="900"/>
        <v>0</v>
      </c>
      <c r="KV105" s="90">
        <f t="shared" ca="1" si="900"/>
        <v>0</v>
      </c>
      <c r="KW105" s="90">
        <f t="shared" ca="1" si="900"/>
        <v>0</v>
      </c>
      <c r="KX105" s="90">
        <f t="shared" ca="1" si="900"/>
        <v>0</v>
      </c>
      <c r="KY105" s="90">
        <f t="shared" ca="1" si="900"/>
        <v>0</v>
      </c>
      <c r="KZ105" s="90">
        <f t="shared" ca="1" si="900"/>
        <v>0</v>
      </c>
      <c r="LA105" s="90">
        <f t="shared" ca="1" si="900"/>
        <v>0</v>
      </c>
      <c r="LB105" s="90">
        <f t="shared" ca="1" si="900"/>
        <v>0</v>
      </c>
      <c r="LC105" s="90">
        <f t="shared" ca="1" si="900"/>
        <v>0</v>
      </c>
      <c r="LD105" s="90">
        <f t="shared" ca="1" si="900"/>
        <v>0</v>
      </c>
      <c r="LE105" s="90">
        <f t="shared" ca="1" si="900"/>
        <v>0</v>
      </c>
      <c r="LF105" s="90">
        <f t="shared" ca="1" si="900"/>
        <v>0</v>
      </c>
      <c r="LG105" s="90">
        <f t="shared" ca="1" si="900"/>
        <v>0</v>
      </c>
      <c r="LH105" s="90">
        <f t="shared" ca="1" si="900"/>
        <v>0</v>
      </c>
      <c r="LI105" s="90">
        <f t="shared" ca="1" si="900"/>
        <v>0</v>
      </c>
      <c r="LJ105" s="90">
        <f t="shared" ca="1" si="900"/>
        <v>0</v>
      </c>
      <c r="LK105" s="90">
        <f t="shared" ca="1" si="900"/>
        <v>0</v>
      </c>
      <c r="LL105" s="90">
        <f t="shared" ca="1" si="900"/>
        <v>0</v>
      </c>
      <c r="LM105" s="92">
        <f t="shared" ca="1" si="615"/>
        <v>0</v>
      </c>
      <c r="LN105" s="90">
        <f t="shared" ref="LN105:LR105" ca="1" si="901">$E105*LN$12</f>
        <v>0</v>
      </c>
      <c r="LO105" s="90">
        <f t="shared" ca="1" si="901"/>
        <v>0</v>
      </c>
      <c r="LP105" s="90">
        <f t="shared" ca="1" si="901"/>
        <v>0</v>
      </c>
      <c r="LQ105" s="90">
        <f t="shared" ca="1" si="901"/>
        <v>0</v>
      </c>
      <c r="LR105" s="90">
        <f t="shared" ca="1" si="901"/>
        <v>0</v>
      </c>
      <c r="LS105" s="92">
        <f t="shared" ca="1" si="616"/>
        <v>0</v>
      </c>
      <c r="LT105" s="90">
        <f t="shared" ref="LT105:MF105" ca="1" si="902">$E105*LT$12</f>
        <v>0</v>
      </c>
      <c r="LU105" s="90">
        <f t="shared" ca="1" si="902"/>
        <v>0</v>
      </c>
      <c r="LV105" s="90">
        <f t="shared" ca="1" si="902"/>
        <v>0</v>
      </c>
      <c r="LW105" s="90">
        <f t="shared" ca="1" si="902"/>
        <v>0</v>
      </c>
      <c r="LX105" s="90">
        <f t="shared" ca="1" si="902"/>
        <v>0</v>
      </c>
      <c r="LY105" s="90">
        <f t="shared" ca="1" si="902"/>
        <v>0</v>
      </c>
      <c r="LZ105" s="90">
        <f t="shared" ca="1" si="902"/>
        <v>0</v>
      </c>
      <c r="MA105" s="90">
        <f t="shared" ca="1" si="902"/>
        <v>0</v>
      </c>
      <c r="MB105" s="90">
        <f t="shared" ca="1" si="902"/>
        <v>0</v>
      </c>
      <c r="MC105" s="90">
        <f t="shared" ca="1" si="902"/>
        <v>0</v>
      </c>
      <c r="MD105" s="90">
        <f t="shared" ca="1" si="902"/>
        <v>0</v>
      </c>
      <c r="ME105" s="90">
        <f t="shared" ca="1" si="902"/>
        <v>0</v>
      </c>
      <c r="MF105" s="90">
        <f t="shared" ca="1" si="902"/>
        <v>0</v>
      </c>
      <c r="MG105" s="92">
        <f t="shared" ca="1" si="617"/>
        <v>0</v>
      </c>
      <c r="MH105" s="90">
        <f t="shared" ref="MH105:NB105" ca="1" si="903">$E105*MH$12</f>
        <v>0</v>
      </c>
      <c r="MI105" s="90">
        <f t="shared" ca="1" si="903"/>
        <v>0</v>
      </c>
      <c r="MJ105" s="90">
        <f t="shared" ca="1" si="903"/>
        <v>0</v>
      </c>
      <c r="MK105" s="90">
        <f t="shared" ca="1" si="903"/>
        <v>0</v>
      </c>
      <c r="ML105" s="90">
        <f t="shared" ca="1" si="903"/>
        <v>0</v>
      </c>
      <c r="MM105" s="90">
        <f t="shared" ca="1" si="903"/>
        <v>0</v>
      </c>
      <c r="MN105" s="90">
        <f t="shared" ca="1" si="903"/>
        <v>0</v>
      </c>
      <c r="MO105" s="90">
        <f t="shared" ca="1" si="903"/>
        <v>0</v>
      </c>
      <c r="MP105" s="90">
        <f t="shared" ca="1" si="903"/>
        <v>0</v>
      </c>
      <c r="MQ105" s="90">
        <f t="shared" ca="1" si="903"/>
        <v>0</v>
      </c>
      <c r="MR105" s="90">
        <f t="shared" ca="1" si="903"/>
        <v>0</v>
      </c>
      <c r="MS105" s="90">
        <f t="shared" ca="1" si="903"/>
        <v>0</v>
      </c>
      <c r="MT105" s="90">
        <f t="shared" ca="1" si="903"/>
        <v>0</v>
      </c>
      <c r="MU105" s="90">
        <f t="shared" ca="1" si="903"/>
        <v>0</v>
      </c>
      <c r="MV105" s="90">
        <f t="shared" ca="1" si="903"/>
        <v>0</v>
      </c>
      <c r="MW105" s="90">
        <f t="shared" ca="1" si="903"/>
        <v>0</v>
      </c>
      <c r="MX105" s="90">
        <f t="shared" ca="1" si="903"/>
        <v>0</v>
      </c>
      <c r="MY105" s="90">
        <f t="shared" ca="1" si="903"/>
        <v>0</v>
      </c>
      <c r="MZ105" s="90">
        <f t="shared" ca="1" si="903"/>
        <v>0</v>
      </c>
      <c r="NA105" s="90">
        <f t="shared" ca="1" si="903"/>
        <v>0</v>
      </c>
      <c r="NB105" s="90">
        <f t="shared" ca="1" si="903"/>
        <v>0</v>
      </c>
      <c r="NC105" s="92">
        <f t="shared" ca="1" si="618"/>
        <v>0</v>
      </c>
      <c r="ND105" s="90">
        <f t="shared" ref="ND105:NI105" ca="1" si="904">$E105*ND$12</f>
        <v>0</v>
      </c>
      <c r="NE105" s="90">
        <f t="shared" ca="1" si="904"/>
        <v>0</v>
      </c>
      <c r="NF105" s="90">
        <f t="shared" ca="1" si="904"/>
        <v>0</v>
      </c>
      <c r="NG105" s="90">
        <f t="shared" ca="1" si="904"/>
        <v>0</v>
      </c>
      <c r="NH105" s="90">
        <f t="shared" ca="1" si="904"/>
        <v>0</v>
      </c>
      <c r="NI105" s="90">
        <f t="shared" ca="1" si="904"/>
        <v>0</v>
      </c>
      <c r="NJ105" s="93">
        <f t="shared" ca="1" si="511"/>
        <v>0</v>
      </c>
      <c r="NK105" s="94">
        <f t="shared" ca="1" si="855"/>
        <v>0</v>
      </c>
    </row>
    <row r="106" spans="1:375" x14ac:dyDescent="0.25">
      <c r="A106" s="209"/>
      <c r="B106" s="213"/>
      <c r="C106" s="90">
        <f>IFERROR(HLOOKUP($A106,Náklady_2018!$D$1:$MN$27,24,FALSE),0)</f>
        <v>0</v>
      </c>
      <c r="D106" s="19">
        <v>50</v>
      </c>
      <c r="E106" s="19">
        <f ca="1">C105/100*D106</f>
        <v>0</v>
      </c>
      <c r="F106" s="91" t="str">
        <f>F15</f>
        <v>PROJ</v>
      </c>
      <c r="G106" s="92">
        <f t="shared" ca="1" si="606"/>
        <v>0</v>
      </c>
      <c r="H106" s="90">
        <f ca="1">$E106*H$15</f>
        <v>0</v>
      </c>
      <c r="I106" s="90">
        <f t="shared" ref="I106:BT106" ca="1" si="905">$E106*I$15</f>
        <v>0</v>
      </c>
      <c r="J106" s="90">
        <f t="shared" ca="1" si="905"/>
        <v>0</v>
      </c>
      <c r="K106" s="90">
        <f t="shared" ca="1" si="905"/>
        <v>0</v>
      </c>
      <c r="L106" s="90">
        <f t="shared" ca="1" si="905"/>
        <v>0</v>
      </c>
      <c r="M106" s="90">
        <f t="shared" ca="1" si="905"/>
        <v>0</v>
      </c>
      <c r="N106" s="90">
        <f t="shared" ca="1" si="905"/>
        <v>0</v>
      </c>
      <c r="O106" s="90">
        <f t="shared" ca="1" si="905"/>
        <v>0</v>
      </c>
      <c r="P106" s="90">
        <f t="shared" ca="1" si="905"/>
        <v>0</v>
      </c>
      <c r="Q106" s="90">
        <f t="shared" ca="1" si="905"/>
        <v>0</v>
      </c>
      <c r="R106" s="90">
        <f t="shared" ca="1" si="905"/>
        <v>0</v>
      </c>
      <c r="S106" s="90">
        <f t="shared" ca="1" si="905"/>
        <v>0</v>
      </c>
      <c r="T106" s="90">
        <f t="shared" ca="1" si="905"/>
        <v>0</v>
      </c>
      <c r="U106" s="90">
        <f t="shared" ca="1" si="905"/>
        <v>0</v>
      </c>
      <c r="V106" s="90">
        <f t="shared" ca="1" si="905"/>
        <v>0</v>
      </c>
      <c r="W106" s="90">
        <f t="shared" ca="1" si="905"/>
        <v>0</v>
      </c>
      <c r="X106" s="90">
        <f t="shared" ca="1" si="905"/>
        <v>0</v>
      </c>
      <c r="Y106" s="90">
        <f t="shared" ca="1" si="905"/>
        <v>0</v>
      </c>
      <c r="Z106" s="90">
        <f t="shared" ca="1" si="905"/>
        <v>0</v>
      </c>
      <c r="AA106" s="90">
        <f t="shared" ca="1" si="905"/>
        <v>0</v>
      </c>
      <c r="AB106" s="90">
        <f t="shared" ca="1" si="905"/>
        <v>0</v>
      </c>
      <c r="AC106" s="90">
        <f t="shared" ca="1" si="905"/>
        <v>0</v>
      </c>
      <c r="AD106" s="90">
        <f t="shared" ca="1" si="905"/>
        <v>0</v>
      </c>
      <c r="AE106" s="90">
        <f t="shared" ca="1" si="905"/>
        <v>0</v>
      </c>
      <c r="AF106" s="90">
        <f t="shared" ca="1" si="905"/>
        <v>0</v>
      </c>
      <c r="AG106" s="90">
        <f t="shared" ca="1" si="905"/>
        <v>0</v>
      </c>
      <c r="AH106" s="90">
        <f t="shared" ca="1" si="905"/>
        <v>0</v>
      </c>
      <c r="AI106" s="90">
        <f t="shared" ca="1" si="905"/>
        <v>0</v>
      </c>
      <c r="AJ106" s="90">
        <f t="shared" ca="1" si="905"/>
        <v>0</v>
      </c>
      <c r="AK106" s="90">
        <f t="shared" ca="1" si="905"/>
        <v>0</v>
      </c>
      <c r="AL106" s="90">
        <f t="shared" ca="1" si="905"/>
        <v>0</v>
      </c>
      <c r="AM106" s="90">
        <f t="shared" ca="1" si="905"/>
        <v>0</v>
      </c>
      <c r="AN106" s="90">
        <f t="shared" ca="1" si="905"/>
        <v>0</v>
      </c>
      <c r="AO106" s="90">
        <f t="shared" ca="1" si="905"/>
        <v>0</v>
      </c>
      <c r="AP106" s="90">
        <f t="shared" ca="1" si="905"/>
        <v>0</v>
      </c>
      <c r="AQ106" s="90">
        <f t="shared" ca="1" si="905"/>
        <v>0</v>
      </c>
      <c r="AR106" s="90">
        <f t="shared" ca="1" si="905"/>
        <v>0</v>
      </c>
      <c r="AS106" s="90">
        <f t="shared" ca="1" si="905"/>
        <v>0</v>
      </c>
      <c r="AT106" s="90">
        <f t="shared" ca="1" si="905"/>
        <v>0</v>
      </c>
      <c r="AU106" s="90">
        <f t="shared" ca="1" si="905"/>
        <v>0</v>
      </c>
      <c r="AV106" s="90">
        <f t="shared" ca="1" si="905"/>
        <v>0</v>
      </c>
      <c r="AW106" s="90">
        <f t="shared" ca="1" si="905"/>
        <v>0</v>
      </c>
      <c r="AX106" s="90">
        <f t="shared" ca="1" si="905"/>
        <v>0</v>
      </c>
      <c r="AY106" s="90">
        <f t="shared" ca="1" si="905"/>
        <v>0</v>
      </c>
      <c r="AZ106" s="90">
        <f t="shared" ca="1" si="905"/>
        <v>0</v>
      </c>
      <c r="BA106" s="90">
        <f t="shared" ca="1" si="905"/>
        <v>0</v>
      </c>
      <c r="BB106" s="90">
        <f t="shared" ca="1" si="905"/>
        <v>0</v>
      </c>
      <c r="BC106" s="90">
        <f t="shared" ca="1" si="905"/>
        <v>0</v>
      </c>
      <c r="BD106" s="92">
        <f t="shared" ca="1" si="607"/>
        <v>0</v>
      </c>
      <c r="BE106" s="90">
        <f t="shared" ca="1" si="905"/>
        <v>0</v>
      </c>
      <c r="BF106" s="90">
        <f t="shared" ca="1" si="905"/>
        <v>0</v>
      </c>
      <c r="BG106" s="90">
        <f t="shared" ca="1" si="905"/>
        <v>0</v>
      </c>
      <c r="BH106" s="90">
        <f t="shared" ca="1" si="905"/>
        <v>0</v>
      </c>
      <c r="BI106" s="90">
        <f t="shared" ca="1" si="905"/>
        <v>0</v>
      </c>
      <c r="BJ106" s="90">
        <f t="shared" ca="1" si="905"/>
        <v>0</v>
      </c>
      <c r="BK106" s="90">
        <f t="shared" ca="1" si="905"/>
        <v>0</v>
      </c>
      <c r="BL106" s="90">
        <f t="shared" ca="1" si="905"/>
        <v>0</v>
      </c>
      <c r="BM106" s="90">
        <f t="shared" ca="1" si="905"/>
        <v>0</v>
      </c>
      <c r="BN106" s="90">
        <f t="shared" ca="1" si="905"/>
        <v>0</v>
      </c>
      <c r="BO106" s="90">
        <f t="shared" ca="1" si="905"/>
        <v>0</v>
      </c>
      <c r="BP106" s="90">
        <f t="shared" ca="1" si="905"/>
        <v>0</v>
      </c>
      <c r="BQ106" s="90">
        <f t="shared" ca="1" si="905"/>
        <v>0</v>
      </c>
      <c r="BR106" s="90">
        <f t="shared" ca="1" si="905"/>
        <v>0</v>
      </c>
      <c r="BS106" s="90">
        <f t="shared" ca="1" si="905"/>
        <v>0</v>
      </c>
      <c r="BT106" s="90">
        <f t="shared" ca="1" si="905"/>
        <v>0</v>
      </c>
      <c r="BU106" s="90">
        <f t="shared" ref="BU106:CF106" ca="1" si="906">$E106*BU$15</f>
        <v>0</v>
      </c>
      <c r="BV106" s="90">
        <f t="shared" ca="1" si="906"/>
        <v>0</v>
      </c>
      <c r="BW106" s="90">
        <f t="shared" ca="1" si="906"/>
        <v>0</v>
      </c>
      <c r="BX106" s="90">
        <f t="shared" ca="1" si="906"/>
        <v>0</v>
      </c>
      <c r="BY106" s="90">
        <f t="shared" ca="1" si="906"/>
        <v>0</v>
      </c>
      <c r="BZ106" s="90">
        <f t="shared" ca="1" si="906"/>
        <v>0</v>
      </c>
      <c r="CA106" s="90">
        <f t="shared" ca="1" si="906"/>
        <v>0</v>
      </c>
      <c r="CB106" s="90">
        <f t="shared" ca="1" si="906"/>
        <v>0</v>
      </c>
      <c r="CC106" s="90">
        <f t="shared" ca="1" si="906"/>
        <v>0</v>
      </c>
      <c r="CD106" s="90">
        <f t="shared" ca="1" si="906"/>
        <v>0</v>
      </c>
      <c r="CE106" s="90">
        <f t="shared" ca="1" si="906"/>
        <v>0</v>
      </c>
      <c r="CF106" s="90">
        <f t="shared" ca="1" si="906"/>
        <v>0</v>
      </c>
      <c r="CG106" s="92">
        <f t="shared" ca="1" si="490"/>
        <v>0</v>
      </c>
      <c r="CH106" s="90">
        <f t="shared" ref="CH106:CX106" ca="1" si="907">$E106*CH$15</f>
        <v>0</v>
      </c>
      <c r="CI106" s="90">
        <f t="shared" ca="1" si="907"/>
        <v>0</v>
      </c>
      <c r="CJ106" s="90">
        <f t="shared" ca="1" si="907"/>
        <v>0</v>
      </c>
      <c r="CK106" s="90">
        <f t="shared" ca="1" si="907"/>
        <v>0</v>
      </c>
      <c r="CL106" s="90">
        <f t="shared" ca="1" si="907"/>
        <v>0</v>
      </c>
      <c r="CM106" s="90">
        <f t="shared" ca="1" si="907"/>
        <v>0</v>
      </c>
      <c r="CN106" s="90">
        <f t="shared" ca="1" si="907"/>
        <v>0</v>
      </c>
      <c r="CO106" s="90">
        <f t="shared" ca="1" si="907"/>
        <v>0</v>
      </c>
      <c r="CP106" s="90">
        <f t="shared" ca="1" si="907"/>
        <v>0</v>
      </c>
      <c r="CQ106" s="90">
        <f t="shared" ca="1" si="907"/>
        <v>0</v>
      </c>
      <c r="CR106" s="90">
        <f t="shared" ca="1" si="907"/>
        <v>0</v>
      </c>
      <c r="CS106" s="90">
        <f t="shared" ca="1" si="907"/>
        <v>0</v>
      </c>
      <c r="CT106" s="90">
        <f t="shared" ca="1" si="907"/>
        <v>0</v>
      </c>
      <c r="CU106" s="90">
        <f t="shared" ca="1" si="907"/>
        <v>0</v>
      </c>
      <c r="CV106" s="90">
        <f t="shared" ca="1" si="907"/>
        <v>0</v>
      </c>
      <c r="CW106" s="90">
        <f t="shared" ca="1" si="907"/>
        <v>0</v>
      </c>
      <c r="CX106" s="90">
        <f t="shared" ca="1" si="907"/>
        <v>0</v>
      </c>
      <c r="CY106" s="92">
        <f t="shared" ca="1" si="492"/>
        <v>0</v>
      </c>
      <c r="CZ106" s="90">
        <f t="shared" ref="CZ106:DU106" ca="1" si="908">$E106*CZ$15</f>
        <v>0</v>
      </c>
      <c r="DA106" s="90">
        <f t="shared" ca="1" si="908"/>
        <v>0</v>
      </c>
      <c r="DB106" s="90">
        <f t="shared" ca="1" si="908"/>
        <v>0</v>
      </c>
      <c r="DC106" s="90">
        <f t="shared" ca="1" si="908"/>
        <v>0</v>
      </c>
      <c r="DD106" s="90">
        <f t="shared" ca="1" si="908"/>
        <v>0</v>
      </c>
      <c r="DE106" s="90">
        <f t="shared" ca="1" si="908"/>
        <v>0</v>
      </c>
      <c r="DF106" s="90">
        <f t="shared" ca="1" si="908"/>
        <v>0</v>
      </c>
      <c r="DG106" s="90">
        <f t="shared" ca="1" si="908"/>
        <v>0</v>
      </c>
      <c r="DH106" s="90">
        <f t="shared" ca="1" si="908"/>
        <v>0</v>
      </c>
      <c r="DI106" s="90">
        <f t="shared" ca="1" si="908"/>
        <v>0</v>
      </c>
      <c r="DJ106" s="90">
        <f t="shared" ca="1" si="908"/>
        <v>0</v>
      </c>
      <c r="DK106" s="90">
        <f t="shared" ca="1" si="908"/>
        <v>0</v>
      </c>
      <c r="DL106" s="90">
        <f t="shared" ca="1" si="908"/>
        <v>0</v>
      </c>
      <c r="DM106" s="90">
        <f t="shared" ca="1" si="908"/>
        <v>0</v>
      </c>
      <c r="DN106" s="90">
        <f t="shared" ca="1" si="908"/>
        <v>0</v>
      </c>
      <c r="DO106" s="90">
        <f t="shared" ca="1" si="908"/>
        <v>0</v>
      </c>
      <c r="DP106" s="90">
        <f t="shared" ca="1" si="908"/>
        <v>0</v>
      </c>
      <c r="DQ106" s="90">
        <f t="shared" ca="1" si="908"/>
        <v>0</v>
      </c>
      <c r="DR106" s="90">
        <f t="shared" ca="1" si="908"/>
        <v>0</v>
      </c>
      <c r="DS106" s="90">
        <f t="shared" ca="1" si="908"/>
        <v>0</v>
      </c>
      <c r="DT106" s="90">
        <f t="shared" ca="1" si="908"/>
        <v>0</v>
      </c>
      <c r="DU106" s="90">
        <f t="shared" ca="1" si="908"/>
        <v>0</v>
      </c>
      <c r="DV106" s="92">
        <f t="shared" ca="1" si="608"/>
        <v>0</v>
      </c>
      <c r="DW106" s="90">
        <f t="shared" ref="DW106:EA106" ca="1" si="909">$E106*DW$15</f>
        <v>0</v>
      </c>
      <c r="DX106" s="90">
        <f t="shared" ca="1" si="909"/>
        <v>0</v>
      </c>
      <c r="DY106" s="90">
        <f t="shared" ca="1" si="909"/>
        <v>0</v>
      </c>
      <c r="DZ106" s="90">
        <f t="shared" ca="1" si="909"/>
        <v>0</v>
      </c>
      <c r="EA106" s="90">
        <f t="shared" ca="1" si="909"/>
        <v>0</v>
      </c>
      <c r="EB106" s="92">
        <f t="shared" ca="1" si="609"/>
        <v>0</v>
      </c>
      <c r="EC106" s="90">
        <f t="shared" ref="EC106:FD106" ca="1" si="910">$E106*EC$15</f>
        <v>0</v>
      </c>
      <c r="ED106" s="90">
        <f t="shared" ca="1" si="910"/>
        <v>0</v>
      </c>
      <c r="EE106" s="90">
        <f t="shared" ca="1" si="910"/>
        <v>0</v>
      </c>
      <c r="EF106" s="90">
        <f t="shared" ca="1" si="910"/>
        <v>0</v>
      </c>
      <c r="EG106" s="90">
        <f t="shared" ca="1" si="910"/>
        <v>0</v>
      </c>
      <c r="EH106" s="90">
        <f t="shared" ca="1" si="910"/>
        <v>0</v>
      </c>
      <c r="EI106" s="90">
        <f t="shared" ca="1" si="910"/>
        <v>0</v>
      </c>
      <c r="EJ106" s="90">
        <f t="shared" ca="1" si="910"/>
        <v>0</v>
      </c>
      <c r="EK106" s="90">
        <f t="shared" ca="1" si="910"/>
        <v>0</v>
      </c>
      <c r="EL106" s="90">
        <f t="shared" ca="1" si="910"/>
        <v>0</v>
      </c>
      <c r="EM106" s="90">
        <f t="shared" ca="1" si="910"/>
        <v>0</v>
      </c>
      <c r="EN106" s="90">
        <f t="shared" ca="1" si="910"/>
        <v>0</v>
      </c>
      <c r="EO106" s="90">
        <f t="shared" ca="1" si="910"/>
        <v>0</v>
      </c>
      <c r="EP106" s="90">
        <f t="shared" ca="1" si="910"/>
        <v>0</v>
      </c>
      <c r="EQ106" s="90">
        <f t="shared" ca="1" si="910"/>
        <v>0</v>
      </c>
      <c r="ER106" s="90">
        <f t="shared" ca="1" si="910"/>
        <v>0</v>
      </c>
      <c r="ES106" s="90">
        <f t="shared" ca="1" si="910"/>
        <v>0</v>
      </c>
      <c r="ET106" s="90">
        <f t="shared" ca="1" si="910"/>
        <v>0</v>
      </c>
      <c r="EU106" s="90">
        <f t="shared" ca="1" si="910"/>
        <v>0</v>
      </c>
      <c r="EV106" s="90">
        <f t="shared" ca="1" si="910"/>
        <v>0</v>
      </c>
      <c r="EW106" s="90">
        <f t="shared" ca="1" si="910"/>
        <v>0</v>
      </c>
      <c r="EX106" s="90">
        <f t="shared" ca="1" si="910"/>
        <v>0</v>
      </c>
      <c r="EY106" s="90">
        <f t="shared" ca="1" si="910"/>
        <v>0</v>
      </c>
      <c r="EZ106" s="90">
        <f t="shared" ca="1" si="910"/>
        <v>0</v>
      </c>
      <c r="FA106" s="90">
        <f t="shared" ca="1" si="910"/>
        <v>0</v>
      </c>
      <c r="FB106" s="90">
        <f t="shared" ca="1" si="910"/>
        <v>0</v>
      </c>
      <c r="FC106" s="90">
        <f t="shared" ca="1" si="910"/>
        <v>0</v>
      </c>
      <c r="FD106" s="90">
        <f t="shared" ca="1" si="910"/>
        <v>0</v>
      </c>
      <c r="FE106" s="92">
        <f t="shared" ca="1" si="610"/>
        <v>0</v>
      </c>
      <c r="FF106" s="90">
        <f t="shared" ref="FF106:FV106" ca="1" si="911">$E106*FF$15</f>
        <v>0</v>
      </c>
      <c r="FG106" s="90">
        <f t="shared" ca="1" si="911"/>
        <v>0</v>
      </c>
      <c r="FH106" s="90">
        <f t="shared" ca="1" si="911"/>
        <v>0</v>
      </c>
      <c r="FI106" s="90">
        <f t="shared" ca="1" si="911"/>
        <v>0</v>
      </c>
      <c r="FJ106" s="90">
        <f t="shared" ca="1" si="911"/>
        <v>0</v>
      </c>
      <c r="FK106" s="90">
        <f t="shared" ca="1" si="911"/>
        <v>0</v>
      </c>
      <c r="FL106" s="90">
        <f t="shared" ca="1" si="911"/>
        <v>0</v>
      </c>
      <c r="FM106" s="90">
        <f t="shared" ca="1" si="911"/>
        <v>0</v>
      </c>
      <c r="FN106" s="90">
        <f t="shared" ca="1" si="911"/>
        <v>0</v>
      </c>
      <c r="FO106" s="90">
        <f t="shared" ca="1" si="911"/>
        <v>0</v>
      </c>
      <c r="FP106" s="90">
        <f t="shared" ca="1" si="911"/>
        <v>0</v>
      </c>
      <c r="FQ106" s="90">
        <f t="shared" ca="1" si="911"/>
        <v>0</v>
      </c>
      <c r="FR106" s="90">
        <f t="shared" ca="1" si="911"/>
        <v>0</v>
      </c>
      <c r="FS106" s="90">
        <f t="shared" ca="1" si="911"/>
        <v>0</v>
      </c>
      <c r="FT106" s="90">
        <f t="shared" ca="1" si="911"/>
        <v>0</v>
      </c>
      <c r="FU106" s="90">
        <f t="shared" ca="1" si="911"/>
        <v>0</v>
      </c>
      <c r="FV106" s="90">
        <f t="shared" ca="1" si="911"/>
        <v>0</v>
      </c>
      <c r="FW106" s="92">
        <f t="shared" ca="1" si="611"/>
        <v>0</v>
      </c>
      <c r="FX106" s="90">
        <f t="shared" ref="FX106:GR106" ca="1" si="912">$E106*FX$15</f>
        <v>0</v>
      </c>
      <c r="FY106" s="90">
        <f t="shared" ca="1" si="912"/>
        <v>0</v>
      </c>
      <c r="FZ106" s="90">
        <f t="shared" ca="1" si="912"/>
        <v>0</v>
      </c>
      <c r="GA106" s="90">
        <f t="shared" ca="1" si="912"/>
        <v>0</v>
      </c>
      <c r="GB106" s="90">
        <f t="shared" ca="1" si="912"/>
        <v>0</v>
      </c>
      <c r="GC106" s="90">
        <f t="shared" ca="1" si="912"/>
        <v>0</v>
      </c>
      <c r="GD106" s="90">
        <f t="shared" ca="1" si="912"/>
        <v>0</v>
      </c>
      <c r="GE106" s="90">
        <f t="shared" ca="1" si="912"/>
        <v>0</v>
      </c>
      <c r="GF106" s="90">
        <f t="shared" ca="1" si="912"/>
        <v>0</v>
      </c>
      <c r="GG106" s="90">
        <f t="shared" ca="1" si="912"/>
        <v>0</v>
      </c>
      <c r="GH106" s="90">
        <f t="shared" ca="1" si="912"/>
        <v>0</v>
      </c>
      <c r="GI106" s="90">
        <f t="shared" ca="1" si="912"/>
        <v>0</v>
      </c>
      <c r="GJ106" s="90">
        <f t="shared" ca="1" si="912"/>
        <v>0</v>
      </c>
      <c r="GK106" s="90">
        <f t="shared" ca="1" si="912"/>
        <v>0</v>
      </c>
      <c r="GL106" s="90">
        <f t="shared" ca="1" si="912"/>
        <v>0</v>
      </c>
      <c r="GM106" s="90">
        <f t="shared" ca="1" si="912"/>
        <v>0</v>
      </c>
      <c r="GN106" s="90">
        <f t="shared" ca="1" si="912"/>
        <v>0</v>
      </c>
      <c r="GO106" s="90">
        <f t="shared" ca="1" si="912"/>
        <v>0</v>
      </c>
      <c r="GP106" s="90">
        <f t="shared" ca="1" si="912"/>
        <v>0</v>
      </c>
      <c r="GQ106" s="90">
        <f t="shared" ca="1" si="912"/>
        <v>0</v>
      </c>
      <c r="GR106" s="90">
        <f t="shared" ca="1" si="912"/>
        <v>0</v>
      </c>
      <c r="GS106" s="92">
        <f t="shared" ca="1" si="612"/>
        <v>0</v>
      </c>
      <c r="GT106" s="90">
        <f t="shared" ref="GT106:HD106" ca="1" si="913">$E106*GT$15</f>
        <v>0</v>
      </c>
      <c r="GU106" s="90">
        <f t="shared" ca="1" si="913"/>
        <v>0</v>
      </c>
      <c r="GV106" s="90">
        <f t="shared" ca="1" si="913"/>
        <v>0</v>
      </c>
      <c r="GW106" s="90">
        <f t="shared" ca="1" si="913"/>
        <v>0</v>
      </c>
      <c r="GX106" s="90">
        <f t="shared" ca="1" si="913"/>
        <v>0</v>
      </c>
      <c r="GY106" s="90">
        <f t="shared" ca="1" si="913"/>
        <v>0</v>
      </c>
      <c r="GZ106" s="90">
        <f t="shared" ca="1" si="913"/>
        <v>0</v>
      </c>
      <c r="HA106" s="90">
        <f t="shared" ca="1" si="913"/>
        <v>0</v>
      </c>
      <c r="HB106" s="90">
        <f t="shared" ca="1" si="913"/>
        <v>0</v>
      </c>
      <c r="HC106" s="90">
        <f t="shared" ca="1" si="913"/>
        <v>0</v>
      </c>
      <c r="HD106" s="90">
        <f t="shared" ca="1" si="913"/>
        <v>0</v>
      </c>
      <c r="HE106" s="92">
        <f t="shared" ca="1" si="613"/>
        <v>0</v>
      </c>
      <c r="HF106" s="90">
        <f t="shared" ref="HF106:HU106" ca="1" si="914">$E106*HF$15</f>
        <v>0</v>
      </c>
      <c r="HG106" s="90">
        <f t="shared" ca="1" si="914"/>
        <v>0</v>
      </c>
      <c r="HH106" s="90">
        <f t="shared" ca="1" si="914"/>
        <v>0</v>
      </c>
      <c r="HI106" s="90">
        <f t="shared" ca="1" si="914"/>
        <v>0</v>
      </c>
      <c r="HJ106" s="90">
        <f t="shared" ca="1" si="914"/>
        <v>0</v>
      </c>
      <c r="HK106" s="90">
        <f t="shared" ca="1" si="914"/>
        <v>0</v>
      </c>
      <c r="HL106" s="90">
        <f t="shared" ca="1" si="914"/>
        <v>0</v>
      </c>
      <c r="HM106" s="90">
        <f t="shared" ca="1" si="914"/>
        <v>0</v>
      </c>
      <c r="HN106" s="90">
        <f t="shared" ca="1" si="914"/>
        <v>0</v>
      </c>
      <c r="HO106" s="90">
        <f t="shared" ca="1" si="914"/>
        <v>0</v>
      </c>
      <c r="HP106" s="90">
        <f t="shared" ca="1" si="914"/>
        <v>0</v>
      </c>
      <c r="HQ106" s="90">
        <f t="shared" ca="1" si="914"/>
        <v>0</v>
      </c>
      <c r="HR106" s="90">
        <f t="shared" ca="1" si="914"/>
        <v>0</v>
      </c>
      <c r="HS106" s="90">
        <f t="shared" ca="1" si="914"/>
        <v>0</v>
      </c>
      <c r="HT106" s="90">
        <f t="shared" ca="1" si="914"/>
        <v>0</v>
      </c>
      <c r="HU106" s="90">
        <f t="shared" ca="1" si="914"/>
        <v>0</v>
      </c>
      <c r="HV106" s="92">
        <f t="shared" ca="1" si="614"/>
        <v>0</v>
      </c>
      <c r="HW106" s="90">
        <f t="shared" ref="HW106:IE106" ca="1" si="915">$E106*HW$15</f>
        <v>0</v>
      </c>
      <c r="HX106" s="90">
        <f t="shared" ca="1" si="915"/>
        <v>0</v>
      </c>
      <c r="HY106" s="90">
        <f t="shared" ca="1" si="915"/>
        <v>0</v>
      </c>
      <c r="HZ106" s="90">
        <f t="shared" ca="1" si="915"/>
        <v>0</v>
      </c>
      <c r="IA106" s="90">
        <f t="shared" ca="1" si="915"/>
        <v>0</v>
      </c>
      <c r="IB106" s="90">
        <f t="shared" ca="1" si="915"/>
        <v>0</v>
      </c>
      <c r="IC106" s="90">
        <f t="shared" ca="1" si="915"/>
        <v>0</v>
      </c>
      <c r="ID106" s="90">
        <f t="shared" ca="1" si="915"/>
        <v>0</v>
      </c>
      <c r="IE106" s="90">
        <f t="shared" ca="1" si="915"/>
        <v>0</v>
      </c>
      <c r="IF106" s="92">
        <f t="shared" ca="1" si="501"/>
        <v>0</v>
      </c>
      <c r="IG106" s="90">
        <f t="shared" ref="IG106:IX106" ca="1" si="916">$E106*IG$15</f>
        <v>0</v>
      </c>
      <c r="IH106" s="90">
        <f t="shared" ca="1" si="916"/>
        <v>0</v>
      </c>
      <c r="II106" s="90">
        <f t="shared" ca="1" si="916"/>
        <v>0</v>
      </c>
      <c r="IJ106" s="90">
        <f t="shared" ca="1" si="916"/>
        <v>0</v>
      </c>
      <c r="IK106" s="90">
        <f t="shared" ca="1" si="916"/>
        <v>0</v>
      </c>
      <c r="IL106" s="90">
        <f t="shared" ca="1" si="916"/>
        <v>0</v>
      </c>
      <c r="IM106" s="90">
        <f t="shared" ca="1" si="916"/>
        <v>0</v>
      </c>
      <c r="IN106" s="90">
        <f t="shared" ca="1" si="916"/>
        <v>0</v>
      </c>
      <c r="IO106" s="90">
        <f t="shared" ca="1" si="916"/>
        <v>0</v>
      </c>
      <c r="IP106" s="90">
        <f t="shared" ca="1" si="916"/>
        <v>0</v>
      </c>
      <c r="IQ106" s="90">
        <f t="shared" ca="1" si="916"/>
        <v>0</v>
      </c>
      <c r="IR106" s="90">
        <f t="shared" ca="1" si="916"/>
        <v>0</v>
      </c>
      <c r="IS106" s="90">
        <f t="shared" ca="1" si="916"/>
        <v>0</v>
      </c>
      <c r="IT106" s="90">
        <f t="shared" ca="1" si="916"/>
        <v>0</v>
      </c>
      <c r="IU106" s="90">
        <f t="shared" ca="1" si="916"/>
        <v>0</v>
      </c>
      <c r="IV106" s="90">
        <f t="shared" ca="1" si="916"/>
        <v>0</v>
      </c>
      <c r="IW106" s="90">
        <f t="shared" ca="1" si="916"/>
        <v>0</v>
      </c>
      <c r="IX106" s="90">
        <f t="shared" ca="1" si="916"/>
        <v>0</v>
      </c>
      <c r="IY106" s="92">
        <f t="shared" ca="1" si="503"/>
        <v>0</v>
      </c>
      <c r="IZ106" s="90">
        <f t="shared" ref="IZ106:JS106" ca="1" si="917">$E106*IZ$15</f>
        <v>0</v>
      </c>
      <c r="JA106" s="90">
        <f t="shared" ca="1" si="917"/>
        <v>0</v>
      </c>
      <c r="JB106" s="90">
        <f t="shared" ca="1" si="917"/>
        <v>0</v>
      </c>
      <c r="JC106" s="90">
        <f t="shared" ca="1" si="917"/>
        <v>0</v>
      </c>
      <c r="JD106" s="90">
        <f t="shared" ca="1" si="917"/>
        <v>0</v>
      </c>
      <c r="JE106" s="90">
        <f t="shared" ca="1" si="917"/>
        <v>0</v>
      </c>
      <c r="JF106" s="90">
        <f t="shared" ca="1" si="917"/>
        <v>0</v>
      </c>
      <c r="JG106" s="90">
        <f t="shared" ca="1" si="917"/>
        <v>0</v>
      </c>
      <c r="JH106" s="90">
        <f t="shared" ca="1" si="917"/>
        <v>0</v>
      </c>
      <c r="JI106" s="90">
        <f t="shared" ca="1" si="917"/>
        <v>0</v>
      </c>
      <c r="JJ106" s="90">
        <f t="shared" ca="1" si="917"/>
        <v>0</v>
      </c>
      <c r="JK106" s="90">
        <f t="shared" ca="1" si="917"/>
        <v>0</v>
      </c>
      <c r="JL106" s="90">
        <f t="shared" ca="1" si="917"/>
        <v>0</v>
      </c>
      <c r="JM106" s="90">
        <f t="shared" ca="1" si="917"/>
        <v>0</v>
      </c>
      <c r="JN106" s="90">
        <f t="shared" ca="1" si="917"/>
        <v>0</v>
      </c>
      <c r="JO106" s="90">
        <f t="shared" ca="1" si="917"/>
        <v>0</v>
      </c>
      <c r="JP106" s="90">
        <f t="shared" ca="1" si="917"/>
        <v>0</v>
      </c>
      <c r="JQ106" s="90">
        <f t="shared" ca="1" si="917"/>
        <v>0</v>
      </c>
      <c r="JR106" s="90">
        <f t="shared" ca="1" si="917"/>
        <v>0</v>
      </c>
      <c r="JS106" s="90">
        <f t="shared" ca="1" si="917"/>
        <v>0</v>
      </c>
      <c r="JT106" s="92">
        <f t="shared" ca="1" si="505"/>
        <v>0</v>
      </c>
      <c r="JU106" s="90">
        <f t="shared" ref="JU106:LL106" ca="1" si="918">$E106*JU$15</f>
        <v>0</v>
      </c>
      <c r="JV106" s="90">
        <f t="shared" ca="1" si="918"/>
        <v>0</v>
      </c>
      <c r="JW106" s="90">
        <f t="shared" ca="1" si="918"/>
        <v>0</v>
      </c>
      <c r="JX106" s="90">
        <f t="shared" ca="1" si="918"/>
        <v>0</v>
      </c>
      <c r="JY106" s="90">
        <f t="shared" ca="1" si="918"/>
        <v>0</v>
      </c>
      <c r="JZ106" s="90">
        <f t="shared" ca="1" si="918"/>
        <v>0</v>
      </c>
      <c r="KA106" s="90">
        <f t="shared" ca="1" si="918"/>
        <v>0</v>
      </c>
      <c r="KB106" s="90">
        <f t="shared" ca="1" si="918"/>
        <v>0</v>
      </c>
      <c r="KC106" s="90">
        <f t="shared" ca="1" si="918"/>
        <v>0</v>
      </c>
      <c r="KD106" s="90">
        <f t="shared" ca="1" si="918"/>
        <v>0</v>
      </c>
      <c r="KE106" s="90">
        <f t="shared" ca="1" si="918"/>
        <v>0</v>
      </c>
      <c r="KF106" s="90">
        <f t="shared" ca="1" si="918"/>
        <v>0</v>
      </c>
      <c r="KG106" s="90">
        <f t="shared" ca="1" si="918"/>
        <v>0</v>
      </c>
      <c r="KH106" s="90">
        <f t="shared" ca="1" si="918"/>
        <v>0</v>
      </c>
      <c r="KI106" s="90">
        <f t="shared" ca="1" si="918"/>
        <v>0</v>
      </c>
      <c r="KJ106" s="90">
        <f t="shared" ca="1" si="918"/>
        <v>0</v>
      </c>
      <c r="KK106" s="90">
        <f t="shared" ca="1" si="918"/>
        <v>0</v>
      </c>
      <c r="KL106" s="90">
        <f t="shared" ca="1" si="918"/>
        <v>0</v>
      </c>
      <c r="KM106" s="90">
        <f t="shared" ca="1" si="918"/>
        <v>0</v>
      </c>
      <c r="KN106" s="90">
        <f t="shared" ca="1" si="918"/>
        <v>0</v>
      </c>
      <c r="KO106" s="90">
        <f t="shared" ca="1" si="918"/>
        <v>0</v>
      </c>
      <c r="KP106" s="90">
        <f t="shared" ca="1" si="918"/>
        <v>0</v>
      </c>
      <c r="KQ106" s="90">
        <f t="shared" ca="1" si="918"/>
        <v>0</v>
      </c>
      <c r="KR106" s="90">
        <f t="shared" ca="1" si="918"/>
        <v>0</v>
      </c>
      <c r="KS106" s="90">
        <f t="shared" ca="1" si="918"/>
        <v>0</v>
      </c>
      <c r="KT106" s="90">
        <f t="shared" ca="1" si="918"/>
        <v>0</v>
      </c>
      <c r="KU106" s="90">
        <f t="shared" ca="1" si="918"/>
        <v>0</v>
      </c>
      <c r="KV106" s="90">
        <f t="shared" ca="1" si="918"/>
        <v>0</v>
      </c>
      <c r="KW106" s="90">
        <f t="shared" ca="1" si="918"/>
        <v>0</v>
      </c>
      <c r="KX106" s="90">
        <f t="shared" ca="1" si="918"/>
        <v>0</v>
      </c>
      <c r="KY106" s="90">
        <f t="shared" ca="1" si="918"/>
        <v>0</v>
      </c>
      <c r="KZ106" s="90">
        <f t="shared" ca="1" si="918"/>
        <v>0</v>
      </c>
      <c r="LA106" s="90">
        <f t="shared" ca="1" si="918"/>
        <v>0</v>
      </c>
      <c r="LB106" s="90">
        <f t="shared" ca="1" si="918"/>
        <v>0</v>
      </c>
      <c r="LC106" s="90">
        <f t="shared" ca="1" si="918"/>
        <v>0</v>
      </c>
      <c r="LD106" s="90">
        <f t="shared" ca="1" si="918"/>
        <v>0</v>
      </c>
      <c r="LE106" s="90">
        <f t="shared" ca="1" si="918"/>
        <v>0</v>
      </c>
      <c r="LF106" s="90">
        <f t="shared" ca="1" si="918"/>
        <v>0</v>
      </c>
      <c r="LG106" s="90">
        <f t="shared" ca="1" si="918"/>
        <v>0</v>
      </c>
      <c r="LH106" s="90">
        <f t="shared" ca="1" si="918"/>
        <v>0</v>
      </c>
      <c r="LI106" s="90">
        <f t="shared" ca="1" si="918"/>
        <v>0</v>
      </c>
      <c r="LJ106" s="90">
        <f t="shared" ca="1" si="918"/>
        <v>0</v>
      </c>
      <c r="LK106" s="90">
        <f t="shared" ca="1" si="918"/>
        <v>0</v>
      </c>
      <c r="LL106" s="90">
        <f t="shared" ca="1" si="918"/>
        <v>0</v>
      </c>
      <c r="LM106" s="92">
        <f t="shared" ca="1" si="615"/>
        <v>0</v>
      </c>
      <c r="LN106" s="90">
        <f t="shared" ref="LN106:LR106" ca="1" si="919">$E106*LN$15</f>
        <v>0</v>
      </c>
      <c r="LO106" s="90">
        <f t="shared" ca="1" si="919"/>
        <v>0</v>
      </c>
      <c r="LP106" s="90">
        <f t="shared" ca="1" si="919"/>
        <v>0</v>
      </c>
      <c r="LQ106" s="90">
        <f t="shared" ca="1" si="919"/>
        <v>0</v>
      </c>
      <c r="LR106" s="90">
        <f t="shared" ca="1" si="919"/>
        <v>0</v>
      </c>
      <c r="LS106" s="92">
        <f t="shared" ca="1" si="616"/>
        <v>0</v>
      </c>
      <c r="LT106" s="90">
        <f t="shared" ref="LT106:MF106" ca="1" si="920">$E106*LT$15</f>
        <v>0</v>
      </c>
      <c r="LU106" s="90">
        <f t="shared" ca="1" si="920"/>
        <v>0</v>
      </c>
      <c r="LV106" s="90">
        <f t="shared" ca="1" si="920"/>
        <v>0</v>
      </c>
      <c r="LW106" s="90">
        <f t="shared" ca="1" si="920"/>
        <v>0</v>
      </c>
      <c r="LX106" s="90">
        <f t="shared" ca="1" si="920"/>
        <v>0</v>
      </c>
      <c r="LY106" s="90">
        <f t="shared" ca="1" si="920"/>
        <v>0</v>
      </c>
      <c r="LZ106" s="90">
        <f t="shared" ca="1" si="920"/>
        <v>0</v>
      </c>
      <c r="MA106" s="90">
        <f t="shared" ca="1" si="920"/>
        <v>0</v>
      </c>
      <c r="MB106" s="90">
        <f t="shared" ca="1" si="920"/>
        <v>0</v>
      </c>
      <c r="MC106" s="90">
        <f t="shared" ca="1" si="920"/>
        <v>0</v>
      </c>
      <c r="MD106" s="90">
        <f t="shared" ca="1" si="920"/>
        <v>0</v>
      </c>
      <c r="ME106" s="90">
        <f t="shared" ca="1" si="920"/>
        <v>0</v>
      </c>
      <c r="MF106" s="90">
        <f t="shared" ca="1" si="920"/>
        <v>0</v>
      </c>
      <c r="MG106" s="92">
        <f t="shared" ca="1" si="617"/>
        <v>0</v>
      </c>
      <c r="MH106" s="90">
        <f t="shared" ref="MH106:NB106" ca="1" si="921">$E106*MH$15</f>
        <v>0</v>
      </c>
      <c r="MI106" s="90">
        <f t="shared" ca="1" si="921"/>
        <v>0</v>
      </c>
      <c r="MJ106" s="90">
        <f t="shared" ca="1" si="921"/>
        <v>0</v>
      </c>
      <c r="MK106" s="90">
        <f t="shared" ca="1" si="921"/>
        <v>0</v>
      </c>
      <c r="ML106" s="90">
        <f t="shared" ca="1" si="921"/>
        <v>0</v>
      </c>
      <c r="MM106" s="90">
        <f t="shared" ca="1" si="921"/>
        <v>0</v>
      </c>
      <c r="MN106" s="90">
        <f t="shared" ca="1" si="921"/>
        <v>0</v>
      </c>
      <c r="MO106" s="90">
        <f t="shared" ca="1" si="921"/>
        <v>0</v>
      </c>
      <c r="MP106" s="90">
        <f t="shared" ca="1" si="921"/>
        <v>0</v>
      </c>
      <c r="MQ106" s="90">
        <f t="shared" ca="1" si="921"/>
        <v>0</v>
      </c>
      <c r="MR106" s="90">
        <f t="shared" ca="1" si="921"/>
        <v>0</v>
      </c>
      <c r="MS106" s="90">
        <f t="shared" ca="1" si="921"/>
        <v>0</v>
      </c>
      <c r="MT106" s="90">
        <f t="shared" ca="1" si="921"/>
        <v>0</v>
      </c>
      <c r="MU106" s="90">
        <f t="shared" ca="1" si="921"/>
        <v>0</v>
      </c>
      <c r="MV106" s="90">
        <f t="shared" ca="1" si="921"/>
        <v>0</v>
      </c>
      <c r="MW106" s="90">
        <f t="shared" ca="1" si="921"/>
        <v>0</v>
      </c>
      <c r="MX106" s="90">
        <f t="shared" ca="1" si="921"/>
        <v>0</v>
      </c>
      <c r="MY106" s="90">
        <f t="shared" ca="1" si="921"/>
        <v>0</v>
      </c>
      <c r="MZ106" s="90">
        <f t="shared" ca="1" si="921"/>
        <v>0</v>
      </c>
      <c r="NA106" s="90">
        <f t="shared" ca="1" si="921"/>
        <v>0</v>
      </c>
      <c r="NB106" s="90">
        <f t="shared" ca="1" si="921"/>
        <v>0</v>
      </c>
      <c r="NC106" s="92">
        <f t="shared" ca="1" si="618"/>
        <v>0</v>
      </c>
      <c r="ND106" s="90">
        <f t="shared" ref="ND106:NI106" ca="1" si="922">$E106*ND$15</f>
        <v>0</v>
      </c>
      <c r="NE106" s="90">
        <f t="shared" ca="1" si="922"/>
        <v>0</v>
      </c>
      <c r="NF106" s="90">
        <f t="shared" ca="1" si="922"/>
        <v>0</v>
      </c>
      <c r="NG106" s="90">
        <f t="shared" ca="1" si="922"/>
        <v>0</v>
      </c>
      <c r="NH106" s="90">
        <f t="shared" ca="1" si="922"/>
        <v>0</v>
      </c>
      <c r="NI106" s="90">
        <f t="shared" ca="1" si="922"/>
        <v>0</v>
      </c>
      <c r="NJ106" s="93">
        <f t="shared" ca="1" si="511"/>
        <v>0</v>
      </c>
      <c r="NK106" s="94">
        <f t="shared" ca="1" si="855"/>
        <v>0</v>
      </c>
    </row>
    <row r="107" spans="1:375" x14ac:dyDescent="0.25">
      <c r="A107" s="208">
        <v>91300</v>
      </c>
      <c r="B107" s="210" t="s">
        <v>178</v>
      </c>
      <c r="C107" s="90">
        <f ca="1">IFERROR(HLOOKUP($A107,Náklady_2018!$D$1:$MN$27,24,FALSE),0)</f>
        <v>6448304.6499999994</v>
      </c>
      <c r="D107" s="19">
        <v>50</v>
      </c>
      <c r="E107" s="19">
        <f ca="1">C107/100*D107</f>
        <v>3224152.3249999997</v>
      </c>
      <c r="F107" s="91" t="str">
        <f>F12</f>
        <v>FTE(k)</v>
      </c>
      <c r="G107" s="92">
        <f t="shared" ca="1" si="606"/>
        <v>332624.14263053919</v>
      </c>
      <c r="H107" s="90">
        <f ca="1">$E107*H$12</f>
        <v>0</v>
      </c>
      <c r="I107" s="90">
        <f t="shared" ref="I107:BT107" ca="1" si="923">$E107*I$12</f>
        <v>0</v>
      </c>
      <c r="J107" s="90">
        <f t="shared" ca="1" si="923"/>
        <v>17976.285864008732</v>
      </c>
      <c r="K107" s="90">
        <f t="shared" ca="1" si="923"/>
        <v>0</v>
      </c>
      <c r="L107" s="90">
        <f t="shared" ca="1" si="923"/>
        <v>0</v>
      </c>
      <c r="M107" s="90">
        <f t="shared" ca="1" si="923"/>
        <v>0</v>
      </c>
      <c r="N107" s="90">
        <f t="shared" ca="1" si="923"/>
        <v>28158.657577188504</v>
      </c>
      <c r="O107" s="90">
        <f t="shared" ca="1" si="923"/>
        <v>0</v>
      </c>
      <c r="P107" s="90">
        <f t="shared" ca="1" si="923"/>
        <v>0</v>
      </c>
      <c r="Q107" s="90">
        <f t="shared" ca="1" si="923"/>
        <v>0</v>
      </c>
      <c r="R107" s="90">
        <f t="shared" ca="1" si="923"/>
        <v>0</v>
      </c>
      <c r="S107" s="90">
        <f t="shared" ca="1" si="923"/>
        <v>23577.288685661802</v>
      </c>
      <c r="T107" s="90">
        <f t="shared" ca="1" si="923"/>
        <v>0</v>
      </c>
      <c r="U107" s="90">
        <f t="shared" ca="1" si="923"/>
        <v>0</v>
      </c>
      <c r="V107" s="90">
        <f t="shared" ca="1" si="923"/>
        <v>13227.305915474959</v>
      </c>
      <c r="W107" s="90">
        <f t="shared" ca="1" si="923"/>
        <v>26538.417359453451</v>
      </c>
      <c r="X107" s="90">
        <f t="shared" ca="1" si="923"/>
        <v>0</v>
      </c>
      <c r="Y107" s="90">
        <f t="shared" ca="1" si="923"/>
        <v>0</v>
      </c>
      <c r="Z107" s="90">
        <f t="shared" ca="1" si="923"/>
        <v>0</v>
      </c>
      <c r="AA107" s="90">
        <f t="shared" ca="1" si="923"/>
        <v>24080.121856683025</v>
      </c>
      <c r="AB107" s="90">
        <f t="shared" ca="1" si="923"/>
        <v>0</v>
      </c>
      <c r="AC107" s="90">
        <f t="shared" ca="1" si="923"/>
        <v>0</v>
      </c>
      <c r="AD107" s="90">
        <f t="shared" ca="1" si="923"/>
        <v>162694.46600153358</v>
      </c>
      <c r="AE107" s="90">
        <f t="shared" ca="1" si="923"/>
        <v>0</v>
      </c>
      <c r="AF107" s="90">
        <f t="shared" ca="1" si="923"/>
        <v>0</v>
      </c>
      <c r="AG107" s="90">
        <f t="shared" ca="1" si="923"/>
        <v>0</v>
      </c>
      <c r="AH107" s="90">
        <f t="shared" ca="1" si="923"/>
        <v>0</v>
      </c>
      <c r="AI107" s="90">
        <f t="shared" ca="1" si="923"/>
        <v>0</v>
      </c>
      <c r="AJ107" s="90">
        <f t="shared" ca="1" si="923"/>
        <v>0</v>
      </c>
      <c r="AK107" s="90">
        <f t="shared" ca="1" si="923"/>
        <v>0</v>
      </c>
      <c r="AL107" s="90">
        <f t="shared" ca="1" si="923"/>
        <v>0</v>
      </c>
      <c r="AM107" s="90">
        <f t="shared" ca="1" si="923"/>
        <v>0</v>
      </c>
      <c r="AN107" s="90">
        <f t="shared" ca="1" si="923"/>
        <v>0</v>
      </c>
      <c r="AO107" s="90">
        <f t="shared" ca="1" si="923"/>
        <v>0</v>
      </c>
      <c r="AP107" s="90">
        <f t="shared" ca="1" si="923"/>
        <v>0</v>
      </c>
      <c r="AQ107" s="90">
        <f t="shared" ca="1" si="923"/>
        <v>0</v>
      </c>
      <c r="AR107" s="90">
        <f t="shared" ca="1" si="923"/>
        <v>0</v>
      </c>
      <c r="AS107" s="90">
        <f t="shared" ca="1" si="923"/>
        <v>0</v>
      </c>
      <c r="AT107" s="90">
        <f t="shared" ca="1" si="923"/>
        <v>21300.571827982378</v>
      </c>
      <c r="AU107" s="90">
        <f t="shared" ca="1" si="923"/>
        <v>0</v>
      </c>
      <c r="AV107" s="90">
        <f t="shared" ca="1" si="923"/>
        <v>0</v>
      </c>
      <c r="AW107" s="90">
        <f t="shared" ca="1" si="923"/>
        <v>0</v>
      </c>
      <c r="AX107" s="90">
        <f t="shared" ca="1" si="923"/>
        <v>15071.027542552774</v>
      </c>
      <c r="AY107" s="90">
        <f t="shared" ca="1" si="923"/>
        <v>0</v>
      </c>
      <c r="AZ107" s="90">
        <f t="shared" ca="1" si="923"/>
        <v>0</v>
      </c>
      <c r="BA107" s="90">
        <f t="shared" ca="1" si="923"/>
        <v>0</v>
      </c>
      <c r="BB107" s="90">
        <f t="shared" ca="1" si="923"/>
        <v>0</v>
      </c>
      <c r="BC107" s="90">
        <f t="shared" ca="1" si="923"/>
        <v>0</v>
      </c>
      <c r="BD107" s="92">
        <f t="shared" ca="1" si="607"/>
        <v>302523.99030968547</v>
      </c>
      <c r="BE107" s="90">
        <f t="shared" ca="1" si="923"/>
        <v>0</v>
      </c>
      <c r="BF107" s="90">
        <f t="shared" ca="1" si="923"/>
        <v>31524.846305413917</v>
      </c>
      <c r="BG107" s="90">
        <f t="shared" ca="1" si="923"/>
        <v>0</v>
      </c>
      <c r="BH107" s="90">
        <f t="shared" ca="1" si="923"/>
        <v>0</v>
      </c>
      <c r="BI107" s="90">
        <f t="shared" ca="1" si="923"/>
        <v>19345.109496233174</v>
      </c>
      <c r="BJ107" s="90">
        <f t="shared" ca="1" si="923"/>
        <v>0</v>
      </c>
      <c r="BK107" s="90">
        <f t="shared" ca="1" si="923"/>
        <v>0</v>
      </c>
      <c r="BL107" s="90">
        <f t="shared" ca="1" si="923"/>
        <v>0</v>
      </c>
      <c r="BM107" s="90">
        <f t="shared" ca="1" si="923"/>
        <v>0</v>
      </c>
      <c r="BN107" s="90">
        <f t="shared" ca="1" si="923"/>
        <v>24373.441206445405</v>
      </c>
      <c r="BO107" s="90">
        <f t="shared" ca="1" si="923"/>
        <v>0</v>
      </c>
      <c r="BP107" s="90">
        <f t="shared" ca="1" si="923"/>
        <v>0</v>
      </c>
      <c r="BQ107" s="90">
        <f t="shared" ca="1" si="923"/>
        <v>0</v>
      </c>
      <c r="BR107" s="90">
        <f t="shared" ca="1" si="923"/>
        <v>15601.795889741845</v>
      </c>
      <c r="BS107" s="90">
        <f t="shared" ca="1" si="923"/>
        <v>0</v>
      </c>
      <c r="BT107" s="90">
        <f t="shared" ca="1" si="923"/>
        <v>0</v>
      </c>
      <c r="BU107" s="90">
        <f t="shared" ref="BU107:CF107" ca="1" si="924">$E107*BU$12</f>
        <v>0</v>
      </c>
      <c r="BV107" s="90">
        <f t="shared" ca="1" si="924"/>
        <v>12570.829275530581</v>
      </c>
      <c r="BW107" s="90">
        <f t="shared" ca="1" si="924"/>
        <v>0</v>
      </c>
      <c r="BX107" s="90">
        <f t="shared" ca="1" si="924"/>
        <v>0</v>
      </c>
      <c r="BY107" s="90">
        <f t="shared" ca="1" si="924"/>
        <v>188464.66601637128</v>
      </c>
      <c r="BZ107" s="90">
        <f t="shared" ca="1" si="924"/>
        <v>0</v>
      </c>
      <c r="CA107" s="90">
        <f t="shared" ca="1" si="924"/>
        <v>0</v>
      </c>
      <c r="CB107" s="90">
        <f t="shared" ca="1" si="924"/>
        <v>0</v>
      </c>
      <c r="CC107" s="90">
        <f t="shared" ca="1" si="924"/>
        <v>10643.302119949227</v>
      </c>
      <c r="CD107" s="90">
        <f t="shared" ca="1" si="924"/>
        <v>0</v>
      </c>
      <c r="CE107" s="90">
        <f t="shared" ca="1" si="924"/>
        <v>0</v>
      </c>
      <c r="CF107" s="90">
        <f t="shared" ca="1" si="924"/>
        <v>0</v>
      </c>
      <c r="CG107" s="92">
        <f t="shared" ref="CG107:CG130" ca="1" si="925">SUM(CH107:CX107)</f>
        <v>98415.62563932054</v>
      </c>
      <c r="CH107" s="90">
        <f t="shared" ref="CH107:CX107" ca="1" si="926">$E107*CH$12</f>
        <v>0</v>
      </c>
      <c r="CI107" s="90">
        <f t="shared" ca="1" si="926"/>
        <v>6913.9561015418203</v>
      </c>
      <c r="CJ107" s="90">
        <f t="shared" ca="1" si="926"/>
        <v>10322.047594018999</v>
      </c>
      <c r="CK107" s="90">
        <f t="shared" ca="1" si="926"/>
        <v>8715.7749643678708</v>
      </c>
      <c r="CL107" s="90">
        <f t="shared" ca="1" si="926"/>
        <v>9456.0571328157821</v>
      </c>
      <c r="CM107" s="90">
        <f t="shared" ca="1" si="926"/>
        <v>7249.1782155559704</v>
      </c>
      <c r="CN107" s="90">
        <f t="shared" ca="1" si="926"/>
        <v>2835.420381036342</v>
      </c>
      <c r="CO107" s="90">
        <f t="shared" ca="1" si="926"/>
        <v>15517.990361238306</v>
      </c>
      <c r="CP107" s="90">
        <f t="shared" ca="1" si="926"/>
        <v>6215.5766973456775</v>
      </c>
      <c r="CQ107" s="90">
        <f t="shared" ca="1" si="926"/>
        <v>6117.8035807582164</v>
      </c>
      <c r="CR107" s="90">
        <f t="shared" ca="1" si="926"/>
        <v>4832.7854770373133</v>
      </c>
      <c r="CS107" s="90">
        <f t="shared" ca="1" si="926"/>
        <v>5377.5214123103042</v>
      </c>
      <c r="CT107" s="90">
        <f t="shared" ca="1" si="926"/>
        <v>14861.513721293933</v>
      </c>
      <c r="CU107" s="90">
        <f t="shared" ca="1" si="926"/>
        <v>0</v>
      </c>
      <c r="CV107" s="90">
        <f t="shared" ca="1" si="926"/>
        <v>0</v>
      </c>
      <c r="CW107" s="90">
        <f t="shared" ca="1" si="926"/>
        <v>0</v>
      </c>
      <c r="CX107" s="90">
        <f t="shared" ca="1" si="926"/>
        <v>0</v>
      </c>
      <c r="CY107" s="92">
        <f t="shared" ref="CY107:CY130" ca="1" si="927">SUM(CZ107:DU107)</f>
        <v>214570.0881452231</v>
      </c>
      <c r="CZ107" s="90">
        <f t="shared" ref="CZ107:DU107" ca="1" si="928">$E107*CZ$12</f>
        <v>0</v>
      </c>
      <c r="DA107" s="90">
        <f t="shared" ca="1" si="928"/>
        <v>35896.701375681769</v>
      </c>
      <c r="DB107" s="90">
        <f t="shared" ca="1" si="928"/>
        <v>16761.105700707441</v>
      </c>
      <c r="DC107" s="90">
        <f t="shared" ca="1" si="928"/>
        <v>25840.03795525731</v>
      </c>
      <c r="DD107" s="90">
        <f t="shared" ca="1" si="928"/>
        <v>0</v>
      </c>
      <c r="DE107" s="90">
        <f t="shared" ca="1" si="928"/>
        <v>0</v>
      </c>
      <c r="DF107" s="90">
        <f t="shared" ca="1" si="928"/>
        <v>0</v>
      </c>
      <c r="DG107" s="90">
        <f t="shared" ca="1" si="928"/>
        <v>0</v>
      </c>
      <c r="DH107" s="90">
        <f t="shared" ca="1" si="928"/>
        <v>10517.593827193919</v>
      </c>
      <c r="DI107" s="90">
        <f t="shared" ca="1" si="928"/>
        <v>41330.093140327765</v>
      </c>
      <c r="DJ107" s="90">
        <f t="shared" ca="1" si="928"/>
        <v>0</v>
      </c>
      <c r="DK107" s="90">
        <f t="shared" ca="1" si="928"/>
        <v>0</v>
      </c>
      <c r="DL107" s="90">
        <f t="shared" ca="1" si="928"/>
        <v>0</v>
      </c>
      <c r="DM107" s="90">
        <f t="shared" ca="1" si="928"/>
        <v>0</v>
      </c>
      <c r="DN107" s="90">
        <f t="shared" ca="1" si="928"/>
        <v>19945.715783841857</v>
      </c>
      <c r="DO107" s="90">
        <f t="shared" ca="1" si="928"/>
        <v>0</v>
      </c>
      <c r="DP107" s="90">
        <f t="shared" ca="1" si="928"/>
        <v>0</v>
      </c>
      <c r="DQ107" s="90">
        <f t="shared" ca="1" si="928"/>
        <v>20462.516542947003</v>
      </c>
      <c r="DR107" s="90">
        <f t="shared" ca="1" si="928"/>
        <v>5726.7111144083756</v>
      </c>
      <c r="DS107" s="90">
        <f t="shared" ca="1" si="928"/>
        <v>12319.41269001997</v>
      </c>
      <c r="DT107" s="90">
        <f t="shared" ca="1" si="928"/>
        <v>15224.671011475928</v>
      </c>
      <c r="DU107" s="90">
        <f t="shared" ca="1" si="928"/>
        <v>10545.529003361766</v>
      </c>
      <c r="DV107" s="92">
        <f t="shared" ca="1" si="608"/>
        <v>102410.35583132248</v>
      </c>
      <c r="DW107" s="90">
        <f t="shared" ref="DW107:EA107" ca="1" si="929">$E107*DW$12</f>
        <v>0</v>
      </c>
      <c r="DX107" s="90">
        <f t="shared" ca="1" si="929"/>
        <v>31385.170424574688</v>
      </c>
      <c r="DY107" s="90">
        <f t="shared" ca="1" si="929"/>
        <v>37014.108422395606</v>
      </c>
      <c r="DZ107" s="90">
        <f t="shared" ca="1" si="929"/>
        <v>34011.076984352185</v>
      </c>
      <c r="EA107" s="90">
        <f t="shared" ca="1" si="929"/>
        <v>0</v>
      </c>
      <c r="EB107" s="92">
        <f t="shared" ca="1" si="609"/>
        <v>276488.40612125315</v>
      </c>
      <c r="EC107" s="90">
        <f t="shared" ref="EC107:FD107" ca="1" si="930">$E107*EC$12</f>
        <v>0</v>
      </c>
      <c r="ED107" s="90">
        <f t="shared" ca="1" si="930"/>
        <v>19722.23437449909</v>
      </c>
      <c r="EE107" s="90">
        <f t="shared" ca="1" si="930"/>
        <v>10601.399355697458</v>
      </c>
      <c r="EF107" s="90">
        <f t="shared" ca="1" si="930"/>
        <v>17948.350687840884</v>
      </c>
      <c r="EG107" s="90">
        <f t="shared" ca="1" si="930"/>
        <v>11411.519464564984</v>
      </c>
      <c r="EH107" s="90">
        <f t="shared" ca="1" si="930"/>
        <v>20839.64142121292</v>
      </c>
      <c r="EI107" s="90">
        <f t="shared" ca="1" si="930"/>
        <v>18772.438384792335</v>
      </c>
      <c r="EJ107" s="90">
        <f t="shared" ca="1" si="930"/>
        <v>17403.614752567893</v>
      </c>
      <c r="EK107" s="90">
        <f t="shared" ca="1" si="930"/>
        <v>9903.0199515013155</v>
      </c>
      <c r="EL107" s="90">
        <f t="shared" ca="1" si="930"/>
        <v>13073.662446551803</v>
      </c>
      <c r="EM107" s="90">
        <f t="shared" ca="1" si="930"/>
        <v>6131.7711688421396</v>
      </c>
      <c r="EN107" s="90">
        <f t="shared" ca="1" si="930"/>
        <v>9330.3488400604765</v>
      </c>
      <c r="EO107" s="90">
        <f t="shared" ca="1" si="930"/>
        <v>16663.33258411998</v>
      </c>
      <c r="EP107" s="90">
        <f t="shared" ca="1" si="930"/>
        <v>0</v>
      </c>
      <c r="EQ107" s="90">
        <f t="shared" ca="1" si="930"/>
        <v>0</v>
      </c>
      <c r="ER107" s="90">
        <f t="shared" ca="1" si="930"/>
        <v>0</v>
      </c>
      <c r="ES107" s="90">
        <f t="shared" ca="1" si="930"/>
        <v>7388.8540963951973</v>
      </c>
      <c r="ET107" s="90">
        <f t="shared" ca="1" si="930"/>
        <v>34905.002621723244</v>
      </c>
      <c r="EU107" s="90">
        <f t="shared" ca="1" si="930"/>
        <v>0</v>
      </c>
      <c r="EV107" s="90">
        <f t="shared" ca="1" si="930"/>
        <v>0</v>
      </c>
      <c r="EW107" s="90">
        <f t="shared" ca="1" si="930"/>
        <v>62393.215970883452</v>
      </c>
      <c r="EX107" s="90">
        <f t="shared" ca="1" si="930"/>
        <v>0</v>
      </c>
      <c r="EY107" s="90">
        <f t="shared" ca="1" si="930"/>
        <v>0</v>
      </c>
      <c r="EZ107" s="90">
        <f t="shared" ca="1" si="930"/>
        <v>0</v>
      </c>
      <c r="FA107" s="90">
        <f t="shared" ca="1" si="930"/>
        <v>0</v>
      </c>
      <c r="FB107" s="90">
        <f t="shared" ca="1" si="930"/>
        <v>0</v>
      </c>
      <c r="FC107" s="90">
        <f t="shared" ca="1" si="930"/>
        <v>0</v>
      </c>
      <c r="FD107" s="90">
        <f t="shared" ca="1" si="930"/>
        <v>0</v>
      </c>
      <c r="FE107" s="92">
        <f t="shared" ca="1" si="610"/>
        <v>83623.949858446227</v>
      </c>
      <c r="FF107" s="90">
        <f t="shared" ref="FF107:FV107" ca="1" si="931">$E107*FF$12</f>
        <v>0</v>
      </c>
      <c r="FG107" s="90">
        <f t="shared" ca="1" si="931"/>
        <v>12040.060928341512</v>
      </c>
      <c r="FH107" s="90">
        <f t="shared" ca="1" si="931"/>
        <v>0</v>
      </c>
      <c r="FI107" s="90">
        <f t="shared" ca="1" si="931"/>
        <v>0</v>
      </c>
      <c r="FJ107" s="90">
        <f t="shared" ca="1" si="931"/>
        <v>10782.978000788455</v>
      </c>
      <c r="FK107" s="90">
        <f t="shared" ca="1" si="931"/>
        <v>0</v>
      </c>
      <c r="FL107" s="90">
        <f t="shared" ca="1" si="931"/>
        <v>10112.533772760156</v>
      </c>
      <c r="FM107" s="90">
        <f t="shared" ca="1" si="931"/>
        <v>13297.143855894572</v>
      </c>
      <c r="FN107" s="90">
        <f t="shared" ca="1" si="931"/>
        <v>0</v>
      </c>
      <c r="FO107" s="90">
        <f t="shared" ca="1" si="931"/>
        <v>14428.518490692324</v>
      </c>
      <c r="FP107" s="90">
        <f t="shared" ca="1" si="931"/>
        <v>0</v>
      </c>
      <c r="FQ107" s="90">
        <f t="shared" ca="1" si="931"/>
        <v>0</v>
      </c>
      <c r="FR107" s="90">
        <f t="shared" ca="1" si="931"/>
        <v>0</v>
      </c>
      <c r="FS107" s="90">
        <f t="shared" ca="1" si="931"/>
        <v>22962.714809969199</v>
      </c>
      <c r="FT107" s="90">
        <f t="shared" ca="1" si="931"/>
        <v>0</v>
      </c>
      <c r="FU107" s="90">
        <f t="shared" ca="1" si="931"/>
        <v>0</v>
      </c>
      <c r="FV107" s="90">
        <f t="shared" ca="1" si="931"/>
        <v>0</v>
      </c>
      <c r="FW107" s="92">
        <f t="shared" ca="1" si="611"/>
        <v>541313.87619243085</v>
      </c>
      <c r="FX107" s="90">
        <f t="shared" ref="FX107:GR107" ca="1" si="932">$E107*FX$12</f>
        <v>0</v>
      </c>
      <c r="FY107" s="90">
        <f t="shared" ca="1" si="932"/>
        <v>8618.0018477804097</v>
      </c>
      <c r="FZ107" s="90">
        <f t="shared" ca="1" si="932"/>
        <v>16314.14288202191</v>
      </c>
      <c r="GA107" s="90">
        <f t="shared" ca="1" si="932"/>
        <v>0</v>
      </c>
      <c r="GB107" s="90">
        <f t="shared" ca="1" si="932"/>
        <v>15364.346892315158</v>
      </c>
      <c r="GC107" s="90">
        <f t="shared" ca="1" si="932"/>
        <v>0</v>
      </c>
      <c r="GD107" s="90">
        <f t="shared" ca="1" si="932"/>
        <v>14149.166729013868</v>
      </c>
      <c r="GE107" s="90">
        <f t="shared" ca="1" si="932"/>
        <v>36581.113191793993</v>
      </c>
      <c r="GF107" s="90">
        <f t="shared" ca="1" si="932"/>
        <v>2206.8789172598135</v>
      </c>
      <c r="GG107" s="90">
        <f t="shared" ca="1" si="932"/>
        <v>441305.94551154302</v>
      </c>
      <c r="GH107" s="90">
        <f t="shared" ca="1" si="932"/>
        <v>0</v>
      </c>
      <c r="GI107" s="90">
        <f t="shared" ca="1" si="932"/>
        <v>0</v>
      </c>
      <c r="GJ107" s="90">
        <f t="shared" ca="1" si="932"/>
        <v>0</v>
      </c>
      <c r="GK107" s="90">
        <f t="shared" ca="1" si="932"/>
        <v>0</v>
      </c>
      <c r="GL107" s="90">
        <f t="shared" ca="1" si="932"/>
        <v>0</v>
      </c>
      <c r="GM107" s="90">
        <f t="shared" ca="1" si="932"/>
        <v>0</v>
      </c>
      <c r="GN107" s="90">
        <f t="shared" ca="1" si="932"/>
        <v>0</v>
      </c>
      <c r="GO107" s="90">
        <f t="shared" ca="1" si="932"/>
        <v>6774.2802207025907</v>
      </c>
      <c r="GP107" s="90">
        <f t="shared" ca="1" si="932"/>
        <v>0</v>
      </c>
      <c r="GQ107" s="90">
        <f t="shared" ca="1" si="932"/>
        <v>0</v>
      </c>
      <c r="GR107" s="90">
        <f t="shared" ca="1" si="932"/>
        <v>0</v>
      </c>
      <c r="GS107" s="92">
        <f t="shared" ca="1" si="612"/>
        <v>99728.578919209278</v>
      </c>
      <c r="GT107" s="90">
        <f t="shared" ref="GT107:HD107" ca="1" si="933">$E107*GT$12</f>
        <v>0</v>
      </c>
      <c r="GU107" s="90">
        <f t="shared" ca="1" si="933"/>
        <v>21007.252478219994</v>
      </c>
      <c r="GV107" s="90">
        <f t="shared" ca="1" si="933"/>
        <v>19247.336379645712</v>
      </c>
      <c r="GW107" s="90">
        <f t="shared" ca="1" si="933"/>
        <v>22459.881638947973</v>
      </c>
      <c r="GX107" s="90">
        <f t="shared" ca="1" si="933"/>
        <v>0</v>
      </c>
      <c r="GY107" s="90">
        <f t="shared" ca="1" si="933"/>
        <v>37014.108422395606</v>
      </c>
      <c r="GZ107" s="90">
        <f t="shared" ca="1" si="933"/>
        <v>0</v>
      </c>
      <c r="HA107" s="90">
        <f t="shared" ca="1" si="933"/>
        <v>0</v>
      </c>
      <c r="HB107" s="90">
        <f t="shared" ca="1" si="933"/>
        <v>0</v>
      </c>
      <c r="HC107" s="90">
        <f t="shared" ca="1" si="933"/>
        <v>0</v>
      </c>
      <c r="HD107" s="90">
        <f t="shared" ca="1" si="933"/>
        <v>0</v>
      </c>
      <c r="HE107" s="92">
        <f t="shared" ca="1" si="613"/>
        <v>169203.36204864166</v>
      </c>
      <c r="HF107" s="90">
        <f t="shared" ref="HF107:HU107" ca="1" si="934">$E107*HF$12</f>
        <v>0</v>
      </c>
      <c r="HG107" s="90">
        <f t="shared" ca="1" si="934"/>
        <v>0</v>
      </c>
      <c r="HH107" s="90">
        <f t="shared" ca="1" si="934"/>
        <v>0</v>
      </c>
      <c r="HI107" s="90">
        <f t="shared" ca="1" si="934"/>
        <v>0</v>
      </c>
      <c r="HJ107" s="90">
        <f t="shared" ca="1" si="934"/>
        <v>0</v>
      </c>
      <c r="HK107" s="90">
        <f t="shared" ca="1" si="934"/>
        <v>0</v>
      </c>
      <c r="HL107" s="90">
        <f t="shared" ca="1" si="934"/>
        <v>0</v>
      </c>
      <c r="HM107" s="90">
        <f t="shared" ca="1" si="934"/>
        <v>0</v>
      </c>
      <c r="HN107" s="90">
        <f t="shared" ca="1" si="934"/>
        <v>25071.820610641549</v>
      </c>
      <c r="HO107" s="90">
        <f t="shared" ca="1" si="934"/>
        <v>144131.5414380001</v>
      </c>
      <c r="HP107" s="90">
        <f t="shared" ca="1" si="934"/>
        <v>0</v>
      </c>
      <c r="HQ107" s="90">
        <f t="shared" ca="1" si="934"/>
        <v>0</v>
      </c>
      <c r="HR107" s="90">
        <f t="shared" ca="1" si="934"/>
        <v>0</v>
      </c>
      <c r="HS107" s="90">
        <f t="shared" ca="1" si="934"/>
        <v>0</v>
      </c>
      <c r="HT107" s="90">
        <f t="shared" ca="1" si="934"/>
        <v>0</v>
      </c>
      <c r="HU107" s="90">
        <f t="shared" ca="1" si="934"/>
        <v>0</v>
      </c>
      <c r="HV107" s="92">
        <f t="shared" ca="1" si="614"/>
        <v>51121.372387157702</v>
      </c>
      <c r="HW107" s="90">
        <f t="shared" ref="HW107:IE107" ca="1" si="935">$E107*HW$12</f>
        <v>51121.372387157702</v>
      </c>
      <c r="HX107" s="90">
        <f t="shared" ca="1" si="935"/>
        <v>0</v>
      </c>
      <c r="HY107" s="90">
        <f t="shared" ca="1" si="935"/>
        <v>0</v>
      </c>
      <c r="HZ107" s="90">
        <f t="shared" ca="1" si="935"/>
        <v>0</v>
      </c>
      <c r="IA107" s="90">
        <f t="shared" ca="1" si="935"/>
        <v>0</v>
      </c>
      <c r="IB107" s="90">
        <f t="shared" ca="1" si="935"/>
        <v>0</v>
      </c>
      <c r="IC107" s="90">
        <f t="shared" ca="1" si="935"/>
        <v>0</v>
      </c>
      <c r="ID107" s="90">
        <f t="shared" ca="1" si="935"/>
        <v>0</v>
      </c>
      <c r="IE107" s="90">
        <f t="shared" ca="1" si="935"/>
        <v>0</v>
      </c>
      <c r="IF107" s="92">
        <f t="shared" ref="IF107:IF130" ca="1" si="936">SUM(IG107:IX107)</f>
        <v>145011.49948728722</v>
      </c>
      <c r="IG107" s="90">
        <f t="shared" ref="IG107:IX107" ca="1" si="937">$E107*IG$12</f>
        <v>145011.49948728722</v>
      </c>
      <c r="IH107" s="90">
        <f t="shared" ca="1" si="937"/>
        <v>0</v>
      </c>
      <c r="II107" s="90">
        <f t="shared" ca="1" si="937"/>
        <v>0</v>
      </c>
      <c r="IJ107" s="90">
        <f t="shared" ca="1" si="937"/>
        <v>0</v>
      </c>
      <c r="IK107" s="90">
        <f t="shared" ca="1" si="937"/>
        <v>0</v>
      </c>
      <c r="IL107" s="90">
        <f t="shared" ca="1" si="937"/>
        <v>0</v>
      </c>
      <c r="IM107" s="90">
        <f t="shared" ca="1" si="937"/>
        <v>0</v>
      </c>
      <c r="IN107" s="90">
        <f t="shared" ca="1" si="937"/>
        <v>0</v>
      </c>
      <c r="IO107" s="90">
        <f t="shared" ca="1" si="937"/>
        <v>0</v>
      </c>
      <c r="IP107" s="90">
        <f t="shared" ca="1" si="937"/>
        <v>0</v>
      </c>
      <c r="IQ107" s="90">
        <f t="shared" ca="1" si="937"/>
        <v>0</v>
      </c>
      <c r="IR107" s="90">
        <f t="shared" ca="1" si="937"/>
        <v>0</v>
      </c>
      <c r="IS107" s="90">
        <f t="shared" ca="1" si="937"/>
        <v>0</v>
      </c>
      <c r="IT107" s="90">
        <f t="shared" ca="1" si="937"/>
        <v>0</v>
      </c>
      <c r="IU107" s="90">
        <f t="shared" ca="1" si="937"/>
        <v>0</v>
      </c>
      <c r="IV107" s="90">
        <f t="shared" ca="1" si="937"/>
        <v>0</v>
      </c>
      <c r="IW107" s="90">
        <f t="shared" ca="1" si="937"/>
        <v>0</v>
      </c>
      <c r="IX107" s="90">
        <f t="shared" ca="1" si="937"/>
        <v>0</v>
      </c>
      <c r="IY107" s="92">
        <f t="shared" ref="IY107:IY130" ca="1" si="938">SUM(IZ107:JS107)</f>
        <v>277885.16492964549</v>
      </c>
      <c r="IZ107" s="90">
        <f t="shared" ref="IZ107:JS107" ca="1" si="939">$E107*IZ$12</f>
        <v>277885.16492964549</v>
      </c>
      <c r="JA107" s="90">
        <f t="shared" ca="1" si="939"/>
        <v>0</v>
      </c>
      <c r="JB107" s="90">
        <f t="shared" ca="1" si="939"/>
        <v>0</v>
      </c>
      <c r="JC107" s="90">
        <f t="shared" ca="1" si="939"/>
        <v>0</v>
      </c>
      <c r="JD107" s="90">
        <f t="shared" ca="1" si="939"/>
        <v>0</v>
      </c>
      <c r="JE107" s="90">
        <f t="shared" ca="1" si="939"/>
        <v>0</v>
      </c>
      <c r="JF107" s="90">
        <f t="shared" ca="1" si="939"/>
        <v>0</v>
      </c>
      <c r="JG107" s="90">
        <f t="shared" ca="1" si="939"/>
        <v>0</v>
      </c>
      <c r="JH107" s="90">
        <f t="shared" ca="1" si="939"/>
        <v>0</v>
      </c>
      <c r="JI107" s="90">
        <f t="shared" ca="1" si="939"/>
        <v>0</v>
      </c>
      <c r="JJ107" s="90">
        <f t="shared" ca="1" si="939"/>
        <v>0</v>
      </c>
      <c r="JK107" s="90">
        <f t="shared" ca="1" si="939"/>
        <v>0</v>
      </c>
      <c r="JL107" s="90">
        <f t="shared" ca="1" si="939"/>
        <v>0</v>
      </c>
      <c r="JM107" s="90">
        <f t="shared" ca="1" si="939"/>
        <v>0</v>
      </c>
      <c r="JN107" s="90">
        <f t="shared" ca="1" si="939"/>
        <v>0</v>
      </c>
      <c r="JO107" s="90">
        <f t="shared" ca="1" si="939"/>
        <v>0</v>
      </c>
      <c r="JP107" s="90">
        <f t="shared" ca="1" si="939"/>
        <v>0</v>
      </c>
      <c r="JQ107" s="90">
        <f t="shared" ca="1" si="939"/>
        <v>0</v>
      </c>
      <c r="JR107" s="90">
        <f t="shared" ca="1" si="939"/>
        <v>0</v>
      </c>
      <c r="JS107" s="90">
        <f t="shared" ca="1" si="939"/>
        <v>0</v>
      </c>
      <c r="JT107" s="92">
        <f t="shared" ref="JT107:JT130" ca="1" si="940">SUM(JU107:LJ107)</f>
        <v>199457.15783841859</v>
      </c>
      <c r="JU107" s="90">
        <f t="shared" ref="JU107:LL107" ca="1" si="941">$E107*JU$12</f>
        <v>123850.60354014407</v>
      </c>
      <c r="JV107" s="90">
        <f t="shared" ca="1" si="941"/>
        <v>0</v>
      </c>
      <c r="JW107" s="90">
        <f t="shared" ca="1" si="941"/>
        <v>0</v>
      </c>
      <c r="JX107" s="90">
        <f t="shared" ca="1" si="941"/>
        <v>0</v>
      </c>
      <c r="JY107" s="90">
        <f t="shared" ca="1" si="941"/>
        <v>0</v>
      </c>
      <c r="JZ107" s="90">
        <f t="shared" ca="1" si="941"/>
        <v>0</v>
      </c>
      <c r="KA107" s="90">
        <f t="shared" ca="1" si="941"/>
        <v>0</v>
      </c>
      <c r="KB107" s="90">
        <f t="shared" ca="1" si="941"/>
        <v>0</v>
      </c>
      <c r="KC107" s="90">
        <f t="shared" ca="1" si="941"/>
        <v>0</v>
      </c>
      <c r="KD107" s="90">
        <f t="shared" ca="1" si="941"/>
        <v>0</v>
      </c>
      <c r="KE107" s="90">
        <f t="shared" ca="1" si="941"/>
        <v>0</v>
      </c>
      <c r="KF107" s="90">
        <f t="shared" ca="1" si="941"/>
        <v>0</v>
      </c>
      <c r="KG107" s="90">
        <f t="shared" ca="1" si="941"/>
        <v>0</v>
      </c>
      <c r="KH107" s="90">
        <f t="shared" ca="1" si="941"/>
        <v>0</v>
      </c>
      <c r="KI107" s="90">
        <f t="shared" ca="1" si="941"/>
        <v>0</v>
      </c>
      <c r="KJ107" s="90">
        <f t="shared" ca="1" si="941"/>
        <v>0</v>
      </c>
      <c r="KK107" s="90">
        <f t="shared" ca="1" si="941"/>
        <v>0</v>
      </c>
      <c r="KL107" s="90">
        <f t="shared" ca="1" si="941"/>
        <v>0</v>
      </c>
      <c r="KM107" s="90">
        <f t="shared" ca="1" si="941"/>
        <v>23451.580392906493</v>
      </c>
      <c r="KN107" s="90">
        <f t="shared" ca="1" si="941"/>
        <v>0</v>
      </c>
      <c r="KO107" s="90">
        <f t="shared" ca="1" si="941"/>
        <v>0</v>
      </c>
      <c r="KP107" s="90">
        <f t="shared" ca="1" si="941"/>
        <v>0</v>
      </c>
      <c r="KQ107" s="90">
        <f t="shared" ca="1" si="941"/>
        <v>0</v>
      </c>
      <c r="KR107" s="90">
        <f t="shared" ca="1" si="941"/>
        <v>0</v>
      </c>
      <c r="KS107" s="90">
        <f t="shared" ca="1" si="941"/>
        <v>0</v>
      </c>
      <c r="KT107" s="90">
        <f t="shared" ca="1" si="941"/>
        <v>0</v>
      </c>
      <c r="KU107" s="90">
        <f t="shared" ca="1" si="941"/>
        <v>0</v>
      </c>
      <c r="KV107" s="90">
        <f t="shared" ca="1" si="941"/>
        <v>0</v>
      </c>
      <c r="KW107" s="90">
        <f t="shared" ca="1" si="941"/>
        <v>0</v>
      </c>
      <c r="KX107" s="90">
        <f t="shared" ca="1" si="941"/>
        <v>0</v>
      </c>
      <c r="KY107" s="90">
        <f t="shared" ca="1" si="941"/>
        <v>0</v>
      </c>
      <c r="KZ107" s="90">
        <f t="shared" ca="1" si="941"/>
        <v>0</v>
      </c>
      <c r="LA107" s="90">
        <f t="shared" ca="1" si="941"/>
        <v>0</v>
      </c>
      <c r="LB107" s="90">
        <f t="shared" ca="1" si="941"/>
        <v>17613.128573826736</v>
      </c>
      <c r="LC107" s="90">
        <f t="shared" ca="1" si="941"/>
        <v>0</v>
      </c>
      <c r="LD107" s="90">
        <f t="shared" ca="1" si="941"/>
        <v>0</v>
      </c>
      <c r="LE107" s="90">
        <f t="shared" ca="1" si="941"/>
        <v>0</v>
      </c>
      <c r="LF107" s="90">
        <f t="shared" ca="1" si="941"/>
        <v>0</v>
      </c>
      <c r="LG107" s="90">
        <f t="shared" ca="1" si="941"/>
        <v>34541.845331541255</v>
      </c>
      <c r="LH107" s="90">
        <f t="shared" ca="1" si="941"/>
        <v>0</v>
      </c>
      <c r="LI107" s="90">
        <f t="shared" ca="1" si="941"/>
        <v>0</v>
      </c>
      <c r="LJ107" s="90">
        <f t="shared" ca="1" si="941"/>
        <v>0</v>
      </c>
      <c r="LK107" s="90">
        <f t="shared" ca="1" si="941"/>
        <v>0</v>
      </c>
      <c r="LL107" s="90">
        <f t="shared" ca="1" si="941"/>
        <v>0</v>
      </c>
      <c r="LM107" s="92">
        <f t="shared" ca="1" si="615"/>
        <v>187612.64314325195</v>
      </c>
      <c r="LN107" s="90">
        <f t="shared" ref="LN107:LR107" ca="1" si="942">$E107*LN$12</f>
        <v>187612.64314325195</v>
      </c>
      <c r="LO107" s="90">
        <f t="shared" ca="1" si="942"/>
        <v>0</v>
      </c>
      <c r="LP107" s="90">
        <f t="shared" ca="1" si="942"/>
        <v>0</v>
      </c>
      <c r="LQ107" s="90">
        <f t="shared" ca="1" si="942"/>
        <v>0</v>
      </c>
      <c r="LR107" s="90">
        <f t="shared" ca="1" si="942"/>
        <v>0</v>
      </c>
      <c r="LS107" s="92">
        <f t="shared" ca="1" si="616"/>
        <v>66695.233100731697</v>
      </c>
      <c r="LT107" s="90">
        <f t="shared" ref="LT107:MF107" ca="1" si="943">$E107*LT$12</f>
        <v>66695.233100731697</v>
      </c>
      <c r="LU107" s="90">
        <f t="shared" ca="1" si="943"/>
        <v>0</v>
      </c>
      <c r="LV107" s="90">
        <f t="shared" ca="1" si="943"/>
        <v>0</v>
      </c>
      <c r="LW107" s="90">
        <f t="shared" ca="1" si="943"/>
        <v>0</v>
      </c>
      <c r="LX107" s="90">
        <f t="shared" ca="1" si="943"/>
        <v>0</v>
      </c>
      <c r="LY107" s="90">
        <f t="shared" ca="1" si="943"/>
        <v>0</v>
      </c>
      <c r="LZ107" s="90">
        <f t="shared" ca="1" si="943"/>
        <v>0</v>
      </c>
      <c r="MA107" s="90">
        <f t="shared" ca="1" si="943"/>
        <v>0</v>
      </c>
      <c r="MB107" s="90">
        <f t="shared" ca="1" si="943"/>
        <v>0</v>
      </c>
      <c r="MC107" s="90">
        <f t="shared" ca="1" si="943"/>
        <v>0</v>
      </c>
      <c r="MD107" s="90">
        <f t="shared" ca="1" si="943"/>
        <v>0</v>
      </c>
      <c r="ME107" s="90">
        <f t="shared" ca="1" si="943"/>
        <v>0</v>
      </c>
      <c r="MF107" s="90">
        <f t="shared" ca="1" si="943"/>
        <v>0</v>
      </c>
      <c r="MG107" s="92">
        <f t="shared" ca="1" si="617"/>
        <v>75466.878417435262</v>
      </c>
      <c r="MH107" s="90">
        <f t="shared" ref="MH107:NB107" ca="1" si="944">$E107*MH$12</f>
        <v>75466.878417435262</v>
      </c>
      <c r="MI107" s="90">
        <f t="shared" ca="1" si="944"/>
        <v>0</v>
      </c>
      <c r="MJ107" s="90">
        <f t="shared" ca="1" si="944"/>
        <v>0</v>
      </c>
      <c r="MK107" s="90">
        <f t="shared" ca="1" si="944"/>
        <v>0</v>
      </c>
      <c r="ML107" s="90">
        <f t="shared" ca="1" si="944"/>
        <v>0</v>
      </c>
      <c r="MM107" s="90">
        <f t="shared" ca="1" si="944"/>
        <v>0</v>
      </c>
      <c r="MN107" s="90">
        <f t="shared" ca="1" si="944"/>
        <v>0</v>
      </c>
      <c r="MO107" s="90">
        <f t="shared" ca="1" si="944"/>
        <v>0</v>
      </c>
      <c r="MP107" s="90">
        <f t="shared" ca="1" si="944"/>
        <v>0</v>
      </c>
      <c r="MQ107" s="90">
        <f t="shared" ca="1" si="944"/>
        <v>0</v>
      </c>
      <c r="MR107" s="90">
        <f t="shared" ca="1" si="944"/>
        <v>0</v>
      </c>
      <c r="MS107" s="90">
        <f t="shared" ca="1" si="944"/>
        <v>0</v>
      </c>
      <c r="MT107" s="90">
        <f t="shared" ca="1" si="944"/>
        <v>0</v>
      </c>
      <c r="MU107" s="90">
        <f t="shared" ca="1" si="944"/>
        <v>0</v>
      </c>
      <c r="MV107" s="90">
        <f t="shared" ca="1" si="944"/>
        <v>0</v>
      </c>
      <c r="MW107" s="90">
        <f t="shared" ca="1" si="944"/>
        <v>0</v>
      </c>
      <c r="MX107" s="90">
        <f t="shared" ca="1" si="944"/>
        <v>0</v>
      </c>
      <c r="MY107" s="90">
        <f t="shared" ca="1" si="944"/>
        <v>0</v>
      </c>
      <c r="MZ107" s="90">
        <f t="shared" ca="1" si="944"/>
        <v>0</v>
      </c>
      <c r="NA107" s="90">
        <f t="shared" ca="1" si="944"/>
        <v>0</v>
      </c>
      <c r="NB107" s="90">
        <f t="shared" ca="1" si="944"/>
        <v>0</v>
      </c>
      <c r="NC107" s="92">
        <f t="shared" ca="1" si="618"/>
        <v>0</v>
      </c>
      <c r="ND107" s="90">
        <f t="shared" ref="ND107:NI107" ca="1" si="945">$E107*ND$12</f>
        <v>0</v>
      </c>
      <c r="NE107" s="90">
        <f t="shared" ca="1" si="945"/>
        <v>0</v>
      </c>
      <c r="NF107" s="90">
        <f t="shared" ca="1" si="945"/>
        <v>0</v>
      </c>
      <c r="NG107" s="90">
        <f t="shared" ca="1" si="945"/>
        <v>0</v>
      </c>
      <c r="NH107" s="90">
        <f t="shared" ca="1" si="945"/>
        <v>0</v>
      </c>
      <c r="NI107" s="90">
        <f t="shared" ca="1" si="945"/>
        <v>0</v>
      </c>
      <c r="NJ107" s="93">
        <f t="shared" ref="NJ107:NJ130" ca="1" si="946">SUM(NC107,MG107,LS107,LM107,JT107,IY107,IF107,HV107,HE107,GS107,FW107,FE107,EB107,DV107,CY107,CG107,BD107,G107)</f>
        <v>3224152.3249999993</v>
      </c>
      <c r="NK107" s="94">
        <f t="shared" ref="NK107:NK114" ca="1" si="947">E107-NJ107</f>
        <v>0</v>
      </c>
    </row>
    <row r="108" spans="1:375" x14ac:dyDescent="0.25">
      <c r="A108" s="209"/>
      <c r="B108" s="211"/>
      <c r="C108" s="90">
        <f>IFERROR(HLOOKUP($A108,Náklady_2018!$D$1:$MN$27,24,FALSE),0)</f>
        <v>0</v>
      </c>
      <c r="D108" s="19">
        <v>50</v>
      </c>
      <c r="E108" s="19">
        <f ca="1">C107/100*D108</f>
        <v>3224152.3249999997</v>
      </c>
      <c r="F108" s="91" t="str">
        <f>F15</f>
        <v>PROJ</v>
      </c>
      <c r="G108" s="92">
        <f t="shared" ca="1" si="606"/>
        <v>394499.09934336954</v>
      </c>
      <c r="H108" s="90">
        <f ca="1">$E108*H$15</f>
        <v>0</v>
      </c>
      <c r="I108" s="90">
        <f t="shared" ref="I108:BT108" ca="1" si="948">$E108*I$15</f>
        <v>0</v>
      </c>
      <c r="J108" s="90">
        <f t="shared" ca="1" si="948"/>
        <v>4130.8806213965399</v>
      </c>
      <c r="K108" s="90">
        <f t="shared" ca="1" si="948"/>
        <v>0</v>
      </c>
      <c r="L108" s="90">
        <f t="shared" ca="1" si="948"/>
        <v>0</v>
      </c>
      <c r="M108" s="90">
        <f t="shared" ca="1" si="948"/>
        <v>0</v>
      </c>
      <c r="N108" s="90">
        <f t="shared" ca="1" si="948"/>
        <v>39243.365903267135</v>
      </c>
      <c r="O108" s="90">
        <f t="shared" ca="1" si="948"/>
        <v>0</v>
      </c>
      <c r="P108" s="90">
        <f t="shared" ca="1" si="948"/>
        <v>0</v>
      </c>
      <c r="Q108" s="90">
        <f t="shared" ca="1" si="948"/>
        <v>0</v>
      </c>
      <c r="R108" s="90">
        <f t="shared" ca="1" si="948"/>
        <v>0</v>
      </c>
      <c r="S108" s="90">
        <f t="shared" ca="1" si="948"/>
        <v>64028.649631646374</v>
      </c>
      <c r="T108" s="90">
        <f t="shared" ca="1" si="948"/>
        <v>0</v>
      </c>
      <c r="U108" s="90">
        <f t="shared" ca="1" si="948"/>
        <v>0</v>
      </c>
      <c r="V108" s="90">
        <f t="shared" ca="1" si="948"/>
        <v>2065.44031069827</v>
      </c>
      <c r="W108" s="90">
        <f t="shared" ca="1" si="948"/>
        <v>28916.164349775783</v>
      </c>
      <c r="X108" s="90">
        <f t="shared" ca="1" si="948"/>
        <v>0</v>
      </c>
      <c r="Y108" s="90">
        <f t="shared" ca="1" si="948"/>
        <v>0</v>
      </c>
      <c r="Z108" s="90">
        <f t="shared" ca="1" si="948"/>
        <v>0</v>
      </c>
      <c r="AA108" s="90">
        <f t="shared" ca="1" si="948"/>
        <v>47505.127146060215</v>
      </c>
      <c r="AB108" s="90">
        <f t="shared" ca="1" si="948"/>
        <v>0</v>
      </c>
      <c r="AC108" s="90">
        <f t="shared" ca="1" si="948"/>
        <v>0</v>
      </c>
      <c r="AD108" s="90">
        <f t="shared" ca="1" si="948"/>
        <v>154908.02330237025</v>
      </c>
      <c r="AE108" s="90">
        <f t="shared" ca="1" si="948"/>
        <v>0</v>
      </c>
      <c r="AF108" s="90">
        <f t="shared" ca="1" si="948"/>
        <v>0</v>
      </c>
      <c r="AG108" s="90">
        <f t="shared" ca="1" si="948"/>
        <v>0</v>
      </c>
      <c r="AH108" s="90">
        <f t="shared" ca="1" si="948"/>
        <v>0</v>
      </c>
      <c r="AI108" s="90">
        <f t="shared" ca="1" si="948"/>
        <v>0</v>
      </c>
      <c r="AJ108" s="90">
        <f t="shared" ca="1" si="948"/>
        <v>0</v>
      </c>
      <c r="AK108" s="90">
        <f t="shared" ca="1" si="948"/>
        <v>0</v>
      </c>
      <c r="AL108" s="90">
        <f t="shared" ca="1" si="948"/>
        <v>0</v>
      </c>
      <c r="AM108" s="90">
        <f t="shared" ca="1" si="948"/>
        <v>0</v>
      </c>
      <c r="AN108" s="90">
        <f t="shared" ca="1" si="948"/>
        <v>0</v>
      </c>
      <c r="AO108" s="90">
        <f t="shared" ca="1" si="948"/>
        <v>0</v>
      </c>
      <c r="AP108" s="90">
        <f t="shared" ca="1" si="948"/>
        <v>0</v>
      </c>
      <c r="AQ108" s="90">
        <f t="shared" ca="1" si="948"/>
        <v>0</v>
      </c>
      <c r="AR108" s="90">
        <f t="shared" ca="1" si="948"/>
        <v>0</v>
      </c>
      <c r="AS108" s="90">
        <f t="shared" ca="1" si="948"/>
        <v>0</v>
      </c>
      <c r="AT108" s="90">
        <f t="shared" ca="1" si="948"/>
        <v>24785.283728379243</v>
      </c>
      <c r="AU108" s="90">
        <f t="shared" ca="1" si="948"/>
        <v>0</v>
      </c>
      <c r="AV108" s="90">
        <f t="shared" ca="1" si="948"/>
        <v>0</v>
      </c>
      <c r="AW108" s="90">
        <f t="shared" ca="1" si="948"/>
        <v>0</v>
      </c>
      <c r="AX108" s="90">
        <f t="shared" ca="1" si="948"/>
        <v>28916.164349775783</v>
      </c>
      <c r="AY108" s="90">
        <f t="shared" ca="1" si="948"/>
        <v>0</v>
      </c>
      <c r="AZ108" s="90">
        <f t="shared" ca="1" si="948"/>
        <v>0</v>
      </c>
      <c r="BA108" s="90">
        <f t="shared" ca="1" si="948"/>
        <v>0</v>
      </c>
      <c r="BB108" s="90">
        <f t="shared" ca="1" si="948"/>
        <v>0</v>
      </c>
      <c r="BC108" s="90">
        <f t="shared" ca="1" si="948"/>
        <v>0</v>
      </c>
      <c r="BD108" s="92">
        <f t="shared" ca="1" si="607"/>
        <v>318077.80784753361</v>
      </c>
      <c r="BE108" s="90">
        <f t="shared" ca="1" si="948"/>
        <v>0</v>
      </c>
      <c r="BF108" s="90">
        <f t="shared" ca="1" si="948"/>
        <v>28916.164349775783</v>
      </c>
      <c r="BG108" s="90">
        <f t="shared" ca="1" si="948"/>
        <v>0</v>
      </c>
      <c r="BH108" s="90">
        <f t="shared" ca="1" si="948"/>
        <v>0</v>
      </c>
      <c r="BI108" s="90">
        <f t="shared" ca="1" si="948"/>
        <v>14458.082174887892</v>
      </c>
      <c r="BJ108" s="90">
        <f t="shared" ca="1" si="948"/>
        <v>0</v>
      </c>
      <c r="BK108" s="90">
        <f t="shared" ca="1" si="948"/>
        <v>0</v>
      </c>
      <c r="BL108" s="90">
        <f t="shared" ca="1" si="948"/>
        <v>0</v>
      </c>
      <c r="BM108" s="90">
        <f t="shared" ca="1" si="948"/>
        <v>0</v>
      </c>
      <c r="BN108" s="90">
        <f t="shared" ca="1" si="948"/>
        <v>14458.082174887892</v>
      </c>
      <c r="BO108" s="90">
        <f t="shared" ca="1" si="948"/>
        <v>0</v>
      </c>
      <c r="BP108" s="90">
        <f t="shared" ca="1" si="948"/>
        <v>0</v>
      </c>
      <c r="BQ108" s="90">
        <f t="shared" ca="1" si="948"/>
        <v>0</v>
      </c>
      <c r="BR108" s="90">
        <f t="shared" ca="1" si="948"/>
        <v>12392.641864189622</v>
      </c>
      <c r="BS108" s="90">
        <f t="shared" ca="1" si="948"/>
        <v>0</v>
      </c>
      <c r="BT108" s="90">
        <f t="shared" ca="1" si="948"/>
        <v>0</v>
      </c>
      <c r="BU108" s="90">
        <f t="shared" ref="BU108:CF108" ca="1" si="949">$E108*BU$15</f>
        <v>0</v>
      </c>
      <c r="BV108" s="90">
        <f t="shared" ca="1" si="949"/>
        <v>8261.7612427930799</v>
      </c>
      <c r="BW108" s="90">
        <f t="shared" ca="1" si="949"/>
        <v>0</v>
      </c>
      <c r="BX108" s="90">
        <f t="shared" ca="1" si="949"/>
        <v>0</v>
      </c>
      <c r="BY108" s="90">
        <f t="shared" ca="1" si="949"/>
        <v>227198.43417680971</v>
      </c>
      <c r="BZ108" s="90">
        <f t="shared" ca="1" si="949"/>
        <v>0</v>
      </c>
      <c r="CA108" s="90">
        <f t="shared" ca="1" si="949"/>
        <v>0</v>
      </c>
      <c r="CB108" s="90">
        <f t="shared" ca="1" si="949"/>
        <v>0</v>
      </c>
      <c r="CC108" s="90">
        <f t="shared" ca="1" si="949"/>
        <v>12392.641864189622</v>
      </c>
      <c r="CD108" s="90">
        <f t="shared" ca="1" si="949"/>
        <v>0</v>
      </c>
      <c r="CE108" s="90">
        <f t="shared" ca="1" si="949"/>
        <v>0</v>
      </c>
      <c r="CF108" s="90">
        <f t="shared" ca="1" si="949"/>
        <v>0</v>
      </c>
      <c r="CG108" s="92">
        <f t="shared" ca="1" si="925"/>
        <v>86748.493049327342</v>
      </c>
      <c r="CH108" s="90">
        <f t="shared" ref="CH108:CX108" ca="1" si="950">$E108*CH$15</f>
        <v>0</v>
      </c>
      <c r="CI108" s="90">
        <f t="shared" ca="1" si="950"/>
        <v>4130.8806213965399</v>
      </c>
      <c r="CJ108" s="90">
        <f t="shared" ca="1" si="950"/>
        <v>4130.8806213965399</v>
      </c>
      <c r="CK108" s="90">
        <f t="shared" ca="1" si="950"/>
        <v>14458.082174887892</v>
      </c>
      <c r="CL108" s="90">
        <f t="shared" ca="1" si="950"/>
        <v>12392.641864189622</v>
      </c>
      <c r="CM108" s="90">
        <f t="shared" ca="1" si="950"/>
        <v>4130.8806213965399</v>
      </c>
      <c r="CN108" s="90">
        <f t="shared" ca="1" si="950"/>
        <v>0</v>
      </c>
      <c r="CO108" s="90">
        <f t="shared" ca="1" si="950"/>
        <v>22719.843417680971</v>
      </c>
      <c r="CP108" s="90">
        <f t="shared" ca="1" si="950"/>
        <v>4130.8806213965399</v>
      </c>
      <c r="CQ108" s="90">
        <f t="shared" ca="1" si="950"/>
        <v>0</v>
      </c>
      <c r="CR108" s="90">
        <f t="shared" ca="1" si="950"/>
        <v>8261.7612427930799</v>
      </c>
      <c r="CS108" s="90">
        <f t="shared" ca="1" si="950"/>
        <v>4130.8806213965399</v>
      </c>
      <c r="CT108" s="90">
        <f t="shared" ca="1" si="950"/>
        <v>8261.7612427930799</v>
      </c>
      <c r="CU108" s="90">
        <f t="shared" ca="1" si="950"/>
        <v>0</v>
      </c>
      <c r="CV108" s="90">
        <f t="shared" ca="1" si="950"/>
        <v>0</v>
      </c>
      <c r="CW108" s="90">
        <f t="shared" ca="1" si="950"/>
        <v>0</v>
      </c>
      <c r="CX108" s="90">
        <f t="shared" ca="1" si="950"/>
        <v>0</v>
      </c>
      <c r="CY108" s="92">
        <f t="shared" ca="1" si="927"/>
        <v>332535.89002242149</v>
      </c>
      <c r="CZ108" s="90">
        <f t="shared" ref="CZ108:DU108" ca="1" si="951">$E108*CZ$15</f>
        <v>0</v>
      </c>
      <c r="DA108" s="90">
        <f t="shared" ca="1" si="951"/>
        <v>74355.851185137726</v>
      </c>
      <c r="DB108" s="90">
        <f t="shared" ca="1" si="951"/>
        <v>22719.843417680971</v>
      </c>
      <c r="DC108" s="90">
        <f t="shared" ca="1" si="951"/>
        <v>30981.604660474055</v>
      </c>
      <c r="DD108" s="90">
        <f t="shared" ca="1" si="951"/>
        <v>0</v>
      </c>
      <c r="DE108" s="90">
        <f t="shared" ca="1" si="951"/>
        <v>0</v>
      </c>
      <c r="DF108" s="90">
        <f t="shared" ca="1" si="951"/>
        <v>0</v>
      </c>
      <c r="DG108" s="90">
        <f t="shared" ca="1" si="951"/>
        <v>0</v>
      </c>
      <c r="DH108" s="90">
        <f t="shared" ca="1" si="951"/>
        <v>8261.7612427930799</v>
      </c>
      <c r="DI108" s="90">
        <f t="shared" ca="1" si="951"/>
        <v>78486.73180653427</v>
      </c>
      <c r="DJ108" s="90">
        <f t="shared" ca="1" si="951"/>
        <v>0</v>
      </c>
      <c r="DK108" s="90">
        <f t="shared" ca="1" si="951"/>
        <v>0</v>
      </c>
      <c r="DL108" s="90">
        <f t="shared" ca="1" si="951"/>
        <v>0</v>
      </c>
      <c r="DM108" s="90">
        <f t="shared" ca="1" si="951"/>
        <v>0</v>
      </c>
      <c r="DN108" s="90">
        <f t="shared" ca="1" si="951"/>
        <v>35112.485281870591</v>
      </c>
      <c r="DO108" s="90">
        <f t="shared" ca="1" si="951"/>
        <v>0</v>
      </c>
      <c r="DP108" s="90">
        <f t="shared" ca="1" si="951"/>
        <v>0</v>
      </c>
      <c r="DQ108" s="90">
        <f t="shared" ca="1" si="951"/>
        <v>26850.724039077511</v>
      </c>
      <c r="DR108" s="90">
        <f t="shared" ca="1" si="951"/>
        <v>4130.8806213965399</v>
      </c>
      <c r="DS108" s="90">
        <f t="shared" ca="1" si="951"/>
        <v>12392.641864189622</v>
      </c>
      <c r="DT108" s="90">
        <f t="shared" ca="1" si="951"/>
        <v>30981.604660474055</v>
      </c>
      <c r="DU108" s="90">
        <f t="shared" ca="1" si="951"/>
        <v>8261.7612427930799</v>
      </c>
      <c r="DV108" s="92">
        <f t="shared" ca="1" si="608"/>
        <v>70224.970563741183</v>
      </c>
      <c r="DW108" s="90">
        <f t="shared" ref="DW108:EA108" ca="1" si="952">$E108*DW$15</f>
        <v>0</v>
      </c>
      <c r="DX108" s="90">
        <f t="shared" ca="1" si="952"/>
        <v>0</v>
      </c>
      <c r="DY108" s="90">
        <f t="shared" ca="1" si="952"/>
        <v>0</v>
      </c>
      <c r="DZ108" s="90">
        <f t="shared" ca="1" si="952"/>
        <v>70224.970563741183</v>
      </c>
      <c r="EA108" s="90">
        <f t="shared" ca="1" si="952"/>
        <v>0</v>
      </c>
      <c r="EB108" s="92">
        <f t="shared" ca="1" si="609"/>
        <v>254049.15821588726</v>
      </c>
      <c r="EC108" s="90">
        <f t="shared" ref="EC108:FD108" ca="1" si="953">$E108*EC$15</f>
        <v>0</v>
      </c>
      <c r="ED108" s="90">
        <f t="shared" ca="1" si="953"/>
        <v>6196.3209320948108</v>
      </c>
      <c r="EE108" s="90">
        <f t="shared" ca="1" si="953"/>
        <v>4130.8806213965399</v>
      </c>
      <c r="EF108" s="90">
        <f t="shared" ca="1" si="953"/>
        <v>10327.201553491352</v>
      </c>
      <c r="EG108" s="90">
        <f t="shared" ca="1" si="953"/>
        <v>6196.3209320948108</v>
      </c>
      <c r="EH108" s="90">
        <f t="shared" ca="1" si="953"/>
        <v>41308.806213965407</v>
      </c>
      <c r="EI108" s="90">
        <f t="shared" ca="1" si="953"/>
        <v>35112.485281870591</v>
      </c>
      <c r="EJ108" s="90">
        <f t="shared" ca="1" si="953"/>
        <v>2065.44031069827</v>
      </c>
      <c r="EK108" s="90">
        <f t="shared" ca="1" si="953"/>
        <v>0</v>
      </c>
      <c r="EL108" s="90">
        <f t="shared" ca="1" si="953"/>
        <v>33047.044971172319</v>
      </c>
      <c r="EM108" s="90">
        <f t="shared" ca="1" si="953"/>
        <v>4130.8806213965399</v>
      </c>
      <c r="EN108" s="90">
        <f t="shared" ca="1" si="953"/>
        <v>16523.52248558616</v>
      </c>
      <c r="EO108" s="90">
        <f t="shared" ca="1" si="953"/>
        <v>39243.365903267135</v>
      </c>
      <c r="EP108" s="90">
        <f t="shared" ca="1" si="953"/>
        <v>0</v>
      </c>
      <c r="EQ108" s="90">
        <f t="shared" ca="1" si="953"/>
        <v>0</v>
      </c>
      <c r="ER108" s="90">
        <f t="shared" ca="1" si="953"/>
        <v>0</v>
      </c>
      <c r="ES108" s="90">
        <f t="shared" ca="1" si="953"/>
        <v>0</v>
      </c>
      <c r="ET108" s="90">
        <f t="shared" ca="1" si="953"/>
        <v>28916.164349775783</v>
      </c>
      <c r="EU108" s="90">
        <f t="shared" ca="1" si="953"/>
        <v>0</v>
      </c>
      <c r="EV108" s="90">
        <f t="shared" ca="1" si="953"/>
        <v>0</v>
      </c>
      <c r="EW108" s="90">
        <f t="shared" ca="1" si="953"/>
        <v>26850.724039077511</v>
      </c>
      <c r="EX108" s="90">
        <f t="shared" ca="1" si="953"/>
        <v>0</v>
      </c>
      <c r="EY108" s="90">
        <f t="shared" ca="1" si="953"/>
        <v>0</v>
      </c>
      <c r="EZ108" s="90">
        <f t="shared" ca="1" si="953"/>
        <v>0</v>
      </c>
      <c r="FA108" s="90">
        <f t="shared" ca="1" si="953"/>
        <v>0</v>
      </c>
      <c r="FB108" s="90">
        <f t="shared" ca="1" si="953"/>
        <v>0</v>
      </c>
      <c r="FC108" s="90">
        <f t="shared" ca="1" si="953"/>
        <v>0</v>
      </c>
      <c r="FD108" s="90">
        <f t="shared" ca="1" si="953"/>
        <v>0</v>
      </c>
      <c r="FE108" s="92">
        <f t="shared" ca="1" si="610"/>
        <v>76421.291495836005</v>
      </c>
      <c r="FF108" s="90">
        <f t="shared" ref="FF108:FV108" ca="1" si="954">$E108*FF$15</f>
        <v>0</v>
      </c>
      <c r="FG108" s="90">
        <f t="shared" ca="1" si="954"/>
        <v>0</v>
      </c>
      <c r="FH108" s="90">
        <f t="shared" ca="1" si="954"/>
        <v>0</v>
      </c>
      <c r="FI108" s="90">
        <f t="shared" ca="1" si="954"/>
        <v>0</v>
      </c>
      <c r="FJ108" s="90">
        <f t="shared" ca="1" si="954"/>
        <v>0</v>
      </c>
      <c r="FK108" s="90">
        <f t="shared" ca="1" si="954"/>
        <v>0</v>
      </c>
      <c r="FL108" s="90">
        <f t="shared" ca="1" si="954"/>
        <v>0</v>
      </c>
      <c r="FM108" s="90">
        <f t="shared" ca="1" si="954"/>
        <v>0</v>
      </c>
      <c r="FN108" s="90">
        <f t="shared" ca="1" si="954"/>
        <v>0</v>
      </c>
      <c r="FO108" s="90">
        <f t="shared" ca="1" si="954"/>
        <v>14458.082174887892</v>
      </c>
      <c r="FP108" s="90">
        <f t="shared" ca="1" si="954"/>
        <v>0</v>
      </c>
      <c r="FQ108" s="90">
        <f t="shared" ca="1" si="954"/>
        <v>0</v>
      </c>
      <c r="FR108" s="90">
        <f t="shared" ca="1" si="954"/>
        <v>0</v>
      </c>
      <c r="FS108" s="90">
        <f t="shared" ca="1" si="954"/>
        <v>61963.20932094811</v>
      </c>
      <c r="FT108" s="90">
        <f t="shared" ca="1" si="954"/>
        <v>0</v>
      </c>
      <c r="FU108" s="90">
        <f t="shared" ca="1" si="954"/>
        <v>0</v>
      </c>
      <c r="FV108" s="90">
        <f t="shared" ca="1" si="954"/>
        <v>0</v>
      </c>
      <c r="FW108" s="92">
        <f t="shared" ca="1" si="611"/>
        <v>782801.87775464449</v>
      </c>
      <c r="FX108" s="90">
        <f t="shared" ref="FX108:GR108" ca="1" si="955">$E108*FX$15</f>
        <v>0</v>
      </c>
      <c r="FY108" s="90">
        <f t="shared" ca="1" si="955"/>
        <v>4130.8806213965399</v>
      </c>
      <c r="FZ108" s="90">
        <f t="shared" ca="1" si="955"/>
        <v>16523.52248558616</v>
      </c>
      <c r="GA108" s="90">
        <f t="shared" ca="1" si="955"/>
        <v>0</v>
      </c>
      <c r="GB108" s="90">
        <f t="shared" ca="1" si="955"/>
        <v>8261.7612427930799</v>
      </c>
      <c r="GC108" s="90">
        <f t="shared" ca="1" si="955"/>
        <v>0</v>
      </c>
      <c r="GD108" s="90">
        <f t="shared" ca="1" si="955"/>
        <v>16523.52248558616</v>
      </c>
      <c r="GE108" s="90">
        <f t="shared" ca="1" si="955"/>
        <v>18588.962796284432</v>
      </c>
      <c r="GF108" s="90">
        <f t="shared" ca="1" si="955"/>
        <v>16523.52248558616</v>
      </c>
      <c r="GG108" s="90">
        <f t="shared" ca="1" si="955"/>
        <v>689857.06377322227</v>
      </c>
      <c r="GH108" s="90">
        <f t="shared" ca="1" si="955"/>
        <v>0</v>
      </c>
      <c r="GI108" s="90">
        <f t="shared" ca="1" si="955"/>
        <v>0</v>
      </c>
      <c r="GJ108" s="90">
        <f t="shared" ca="1" si="955"/>
        <v>0</v>
      </c>
      <c r="GK108" s="90">
        <f t="shared" ca="1" si="955"/>
        <v>0</v>
      </c>
      <c r="GL108" s="90">
        <f t="shared" ca="1" si="955"/>
        <v>0</v>
      </c>
      <c r="GM108" s="90">
        <f t="shared" ca="1" si="955"/>
        <v>0</v>
      </c>
      <c r="GN108" s="90">
        <f t="shared" ca="1" si="955"/>
        <v>0</v>
      </c>
      <c r="GO108" s="90">
        <f t="shared" ca="1" si="955"/>
        <v>12392.641864189622</v>
      </c>
      <c r="GP108" s="90">
        <f t="shared" ca="1" si="955"/>
        <v>0</v>
      </c>
      <c r="GQ108" s="90">
        <f t="shared" ca="1" si="955"/>
        <v>0</v>
      </c>
      <c r="GR108" s="90">
        <f t="shared" ca="1" si="955"/>
        <v>0</v>
      </c>
      <c r="GS108" s="92">
        <f t="shared" ca="1" si="612"/>
        <v>88813.933360025621</v>
      </c>
      <c r="GT108" s="90">
        <f t="shared" ref="GT108:HD108" ca="1" si="956">$E108*GT$15</f>
        <v>0</v>
      </c>
      <c r="GU108" s="90">
        <f t="shared" ca="1" si="956"/>
        <v>6196.3209320948108</v>
      </c>
      <c r="GV108" s="90">
        <f t="shared" ca="1" si="956"/>
        <v>6196.3209320948108</v>
      </c>
      <c r="GW108" s="90">
        <f t="shared" ca="1" si="956"/>
        <v>20654.403106982703</v>
      </c>
      <c r="GX108" s="90">
        <f t="shared" ca="1" si="956"/>
        <v>0</v>
      </c>
      <c r="GY108" s="90">
        <f t="shared" ca="1" si="956"/>
        <v>55766.888388853295</v>
      </c>
      <c r="GZ108" s="90">
        <f t="shared" ca="1" si="956"/>
        <v>0</v>
      </c>
      <c r="HA108" s="90">
        <f t="shared" ca="1" si="956"/>
        <v>0</v>
      </c>
      <c r="HB108" s="90">
        <f t="shared" ca="1" si="956"/>
        <v>0</v>
      </c>
      <c r="HC108" s="90">
        <f t="shared" ca="1" si="956"/>
        <v>0</v>
      </c>
      <c r="HD108" s="90">
        <f t="shared" ca="1" si="956"/>
        <v>0</v>
      </c>
      <c r="HE108" s="92">
        <f t="shared" ca="1" si="613"/>
        <v>200347.71013773221</v>
      </c>
      <c r="HF108" s="90">
        <f t="shared" ref="HF108:HU108" ca="1" si="957">$E108*HF$15</f>
        <v>0</v>
      </c>
      <c r="HG108" s="90">
        <f t="shared" ca="1" si="957"/>
        <v>0</v>
      </c>
      <c r="HH108" s="90">
        <f t="shared" ca="1" si="957"/>
        <v>0</v>
      </c>
      <c r="HI108" s="90">
        <f t="shared" ca="1" si="957"/>
        <v>0</v>
      </c>
      <c r="HJ108" s="90">
        <f t="shared" ca="1" si="957"/>
        <v>0</v>
      </c>
      <c r="HK108" s="90">
        <f t="shared" ca="1" si="957"/>
        <v>0</v>
      </c>
      <c r="HL108" s="90">
        <f t="shared" ca="1" si="957"/>
        <v>0</v>
      </c>
      <c r="HM108" s="90">
        <f t="shared" ca="1" si="957"/>
        <v>0</v>
      </c>
      <c r="HN108" s="90">
        <f t="shared" ca="1" si="957"/>
        <v>78486.73180653427</v>
      </c>
      <c r="HO108" s="90">
        <f t="shared" ca="1" si="957"/>
        <v>121860.97833119796</v>
      </c>
      <c r="HP108" s="90">
        <f t="shared" ca="1" si="957"/>
        <v>0</v>
      </c>
      <c r="HQ108" s="90">
        <f t="shared" ca="1" si="957"/>
        <v>0</v>
      </c>
      <c r="HR108" s="90">
        <f t="shared" ca="1" si="957"/>
        <v>0</v>
      </c>
      <c r="HS108" s="90">
        <f t="shared" ca="1" si="957"/>
        <v>0</v>
      </c>
      <c r="HT108" s="90">
        <f t="shared" ca="1" si="957"/>
        <v>0</v>
      </c>
      <c r="HU108" s="90">
        <f t="shared" ca="1" si="957"/>
        <v>0</v>
      </c>
      <c r="HV108" s="92">
        <f t="shared" ca="1" si="614"/>
        <v>57832.328699551566</v>
      </c>
      <c r="HW108" s="90">
        <f t="shared" ref="HW108:IE108" ca="1" si="958">$E108*HW$15</f>
        <v>57832.328699551566</v>
      </c>
      <c r="HX108" s="90">
        <f t="shared" ca="1" si="958"/>
        <v>0</v>
      </c>
      <c r="HY108" s="90">
        <f t="shared" ca="1" si="958"/>
        <v>0</v>
      </c>
      <c r="HZ108" s="90">
        <f t="shared" ca="1" si="958"/>
        <v>0</v>
      </c>
      <c r="IA108" s="90">
        <f t="shared" ca="1" si="958"/>
        <v>0</v>
      </c>
      <c r="IB108" s="90">
        <f t="shared" ca="1" si="958"/>
        <v>0</v>
      </c>
      <c r="IC108" s="90">
        <f t="shared" ca="1" si="958"/>
        <v>0</v>
      </c>
      <c r="ID108" s="90">
        <f t="shared" ca="1" si="958"/>
        <v>0</v>
      </c>
      <c r="IE108" s="90">
        <f t="shared" ca="1" si="958"/>
        <v>0</v>
      </c>
      <c r="IF108" s="92">
        <f t="shared" ca="1" si="936"/>
        <v>0</v>
      </c>
      <c r="IG108" s="90">
        <f t="shared" ref="IG108:IX108" ca="1" si="959">$E108*IG$15</f>
        <v>0</v>
      </c>
      <c r="IH108" s="90">
        <f t="shared" ca="1" si="959"/>
        <v>0</v>
      </c>
      <c r="II108" s="90">
        <f t="shared" ca="1" si="959"/>
        <v>0</v>
      </c>
      <c r="IJ108" s="90">
        <f t="shared" ca="1" si="959"/>
        <v>0</v>
      </c>
      <c r="IK108" s="90">
        <f t="shared" ca="1" si="959"/>
        <v>0</v>
      </c>
      <c r="IL108" s="90">
        <f t="shared" ca="1" si="959"/>
        <v>0</v>
      </c>
      <c r="IM108" s="90">
        <f t="shared" ca="1" si="959"/>
        <v>0</v>
      </c>
      <c r="IN108" s="90">
        <f t="shared" ca="1" si="959"/>
        <v>0</v>
      </c>
      <c r="IO108" s="90">
        <f t="shared" ca="1" si="959"/>
        <v>0</v>
      </c>
      <c r="IP108" s="90">
        <f t="shared" ca="1" si="959"/>
        <v>0</v>
      </c>
      <c r="IQ108" s="90">
        <f t="shared" ca="1" si="959"/>
        <v>0</v>
      </c>
      <c r="IR108" s="90">
        <f t="shared" ca="1" si="959"/>
        <v>0</v>
      </c>
      <c r="IS108" s="90">
        <f t="shared" ca="1" si="959"/>
        <v>0</v>
      </c>
      <c r="IT108" s="90">
        <f t="shared" ca="1" si="959"/>
        <v>0</v>
      </c>
      <c r="IU108" s="90">
        <f t="shared" ca="1" si="959"/>
        <v>0</v>
      </c>
      <c r="IV108" s="90">
        <f t="shared" ca="1" si="959"/>
        <v>0</v>
      </c>
      <c r="IW108" s="90">
        <f t="shared" ca="1" si="959"/>
        <v>0</v>
      </c>
      <c r="IX108" s="90">
        <f t="shared" ca="1" si="959"/>
        <v>0</v>
      </c>
      <c r="IY108" s="92">
        <f t="shared" ca="1" si="938"/>
        <v>0</v>
      </c>
      <c r="IZ108" s="90">
        <f t="shared" ref="IZ108:JS108" ca="1" si="960">$E108*IZ$15</f>
        <v>0</v>
      </c>
      <c r="JA108" s="90">
        <f t="shared" ca="1" si="960"/>
        <v>0</v>
      </c>
      <c r="JB108" s="90">
        <f t="shared" ca="1" si="960"/>
        <v>0</v>
      </c>
      <c r="JC108" s="90">
        <f t="shared" ca="1" si="960"/>
        <v>0</v>
      </c>
      <c r="JD108" s="90">
        <f t="shared" ca="1" si="960"/>
        <v>0</v>
      </c>
      <c r="JE108" s="90">
        <f t="shared" ca="1" si="960"/>
        <v>0</v>
      </c>
      <c r="JF108" s="90">
        <f t="shared" ca="1" si="960"/>
        <v>0</v>
      </c>
      <c r="JG108" s="90">
        <f t="shared" ca="1" si="960"/>
        <v>0</v>
      </c>
      <c r="JH108" s="90">
        <f t="shared" ca="1" si="960"/>
        <v>0</v>
      </c>
      <c r="JI108" s="90">
        <f t="shared" ca="1" si="960"/>
        <v>0</v>
      </c>
      <c r="JJ108" s="90">
        <f t="shared" ca="1" si="960"/>
        <v>0</v>
      </c>
      <c r="JK108" s="90">
        <f t="shared" ca="1" si="960"/>
        <v>0</v>
      </c>
      <c r="JL108" s="90">
        <f t="shared" ca="1" si="960"/>
        <v>0</v>
      </c>
      <c r="JM108" s="90">
        <f t="shared" ca="1" si="960"/>
        <v>0</v>
      </c>
      <c r="JN108" s="90">
        <f t="shared" ca="1" si="960"/>
        <v>0</v>
      </c>
      <c r="JO108" s="90">
        <f t="shared" ca="1" si="960"/>
        <v>0</v>
      </c>
      <c r="JP108" s="90">
        <f t="shared" ca="1" si="960"/>
        <v>0</v>
      </c>
      <c r="JQ108" s="90">
        <f t="shared" ca="1" si="960"/>
        <v>0</v>
      </c>
      <c r="JR108" s="90">
        <f t="shared" ca="1" si="960"/>
        <v>0</v>
      </c>
      <c r="JS108" s="90">
        <f t="shared" ca="1" si="960"/>
        <v>0</v>
      </c>
      <c r="JT108" s="92">
        <f t="shared" ca="1" si="940"/>
        <v>479182.15208199871</v>
      </c>
      <c r="JU108" s="90">
        <f t="shared" ref="JU108:LL108" ca="1" si="961">$E108*JU$15</f>
        <v>313946.92722613708</v>
      </c>
      <c r="JV108" s="90">
        <f t="shared" ca="1" si="961"/>
        <v>0</v>
      </c>
      <c r="JW108" s="90">
        <f t="shared" ca="1" si="961"/>
        <v>0</v>
      </c>
      <c r="JX108" s="90">
        <f t="shared" ca="1" si="961"/>
        <v>0</v>
      </c>
      <c r="JY108" s="90">
        <f t="shared" ca="1" si="961"/>
        <v>0</v>
      </c>
      <c r="JZ108" s="90">
        <f t="shared" ca="1" si="961"/>
        <v>0</v>
      </c>
      <c r="KA108" s="90">
        <f t="shared" ca="1" si="961"/>
        <v>0</v>
      </c>
      <c r="KB108" s="90">
        <f t="shared" ca="1" si="961"/>
        <v>0</v>
      </c>
      <c r="KC108" s="90">
        <f t="shared" ca="1" si="961"/>
        <v>0</v>
      </c>
      <c r="KD108" s="90">
        <f t="shared" ca="1" si="961"/>
        <v>0</v>
      </c>
      <c r="KE108" s="90">
        <f t="shared" ca="1" si="961"/>
        <v>0</v>
      </c>
      <c r="KF108" s="90">
        <f t="shared" ca="1" si="961"/>
        <v>0</v>
      </c>
      <c r="KG108" s="90">
        <f t="shared" ca="1" si="961"/>
        <v>0</v>
      </c>
      <c r="KH108" s="90">
        <f t="shared" ca="1" si="961"/>
        <v>0</v>
      </c>
      <c r="KI108" s="90">
        <f t="shared" ca="1" si="961"/>
        <v>0</v>
      </c>
      <c r="KJ108" s="90">
        <f t="shared" ca="1" si="961"/>
        <v>0</v>
      </c>
      <c r="KK108" s="90">
        <f t="shared" ca="1" si="961"/>
        <v>0</v>
      </c>
      <c r="KL108" s="90">
        <f t="shared" ca="1" si="961"/>
        <v>0</v>
      </c>
      <c r="KM108" s="90">
        <f t="shared" ca="1" si="961"/>
        <v>165235.22485586163</v>
      </c>
      <c r="KN108" s="90">
        <f t="shared" ca="1" si="961"/>
        <v>0</v>
      </c>
      <c r="KO108" s="90">
        <f t="shared" ca="1" si="961"/>
        <v>0</v>
      </c>
      <c r="KP108" s="90">
        <f t="shared" ca="1" si="961"/>
        <v>0</v>
      </c>
      <c r="KQ108" s="90">
        <f t="shared" ca="1" si="961"/>
        <v>0</v>
      </c>
      <c r="KR108" s="90">
        <f t="shared" ca="1" si="961"/>
        <v>0</v>
      </c>
      <c r="KS108" s="90">
        <f t="shared" ca="1" si="961"/>
        <v>0</v>
      </c>
      <c r="KT108" s="90">
        <f t="shared" ca="1" si="961"/>
        <v>0</v>
      </c>
      <c r="KU108" s="90">
        <f t="shared" ca="1" si="961"/>
        <v>0</v>
      </c>
      <c r="KV108" s="90">
        <f t="shared" ca="1" si="961"/>
        <v>0</v>
      </c>
      <c r="KW108" s="90">
        <f t="shared" ca="1" si="961"/>
        <v>0</v>
      </c>
      <c r="KX108" s="90">
        <f t="shared" ca="1" si="961"/>
        <v>0</v>
      </c>
      <c r="KY108" s="90">
        <f t="shared" ca="1" si="961"/>
        <v>0</v>
      </c>
      <c r="KZ108" s="90">
        <f t="shared" ca="1" si="961"/>
        <v>0</v>
      </c>
      <c r="LA108" s="90">
        <f t="shared" ca="1" si="961"/>
        <v>0</v>
      </c>
      <c r="LB108" s="90">
        <f t="shared" ca="1" si="961"/>
        <v>0</v>
      </c>
      <c r="LC108" s="90">
        <f t="shared" ca="1" si="961"/>
        <v>0</v>
      </c>
      <c r="LD108" s="90">
        <f t="shared" ca="1" si="961"/>
        <v>0</v>
      </c>
      <c r="LE108" s="90">
        <f t="shared" ca="1" si="961"/>
        <v>0</v>
      </c>
      <c r="LF108" s="90">
        <f t="shared" ca="1" si="961"/>
        <v>0</v>
      </c>
      <c r="LG108" s="90">
        <f t="shared" ca="1" si="961"/>
        <v>0</v>
      </c>
      <c r="LH108" s="90">
        <f t="shared" ca="1" si="961"/>
        <v>0</v>
      </c>
      <c r="LI108" s="90">
        <f t="shared" ca="1" si="961"/>
        <v>0</v>
      </c>
      <c r="LJ108" s="90">
        <f t="shared" ca="1" si="961"/>
        <v>0</v>
      </c>
      <c r="LK108" s="90">
        <f t="shared" ca="1" si="961"/>
        <v>0</v>
      </c>
      <c r="LL108" s="90">
        <f t="shared" ca="1" si="961"/>
        <v>0</v>
      </c>
      <c r="LM108" s="92">
        <f t="shared" ca="1" si="615"/>
        <v>33047.044971172319</v>
      </c>
      <c r="LN108" s="90">
        <f t="shared" ref="LN108:LR108" ca="1" si="962">$E108*LN$15</f>
        <v>33047.044971172319</v>
      </c>
      <c r="LO108" s="90">
        <f t="shared" ca="1" si="962"/>
        <v>0</v>
      </c>
      <c r="LP108" s="90">
        <f t="shared" ca="1" si="962"/>
        <v>0</v>
      </c>
      <c r="LQ108" s="90">
        <f t="shared" ca="1" si="962"/>
        <v>0</v>
      </c>
      <c r="LR108" s="90">
        <f t="shared" ca="1" si="962"/>
        <v>0</v>
      </c>
      <c r="LS108" s="92">
        <f t="shared" ca="1" si="616"/>
        <v>12392.641864189622</v>
      </c>
      <c r="LT108" s="90">
        <f t="shared" ref="LT108:MF108" ca="1" si="963">$E108*LT$15</f>
        <v>12392.641864189622</v>
      </c>
      <c r="LU108" s="90">
        <f t="shared" ca="1" si="963"/>
        <v>0</v>
      </c>
      <c r="LV108" s="90">
        <f t="shared" ca="1" si="963"/>
        <v>0</v>
      </c>
      <c r="LW108" s="90">
        <f t="shared" ca="1" si="963"/>
        <v>0</v>
      </c>
      <c r="LX108" s="90">
        <f t="shared" ca="1" si="963"/>
        <v>0</v>
      </c>
      <c r="LY108" s="90">
        <f t="shared" ca="1" si="963"/>
        <v>0</v>
      </c>
      <c r="LZ108" s="90">
        <f t="shared" ca="1" si="963"/>
        <v>0</v>
      </c>
      <c r="MA108" s="90">
        <f t="shared" ca="1" si="963"/>
        <v>0</v>
      </c>
      <c r="MB108" s="90">
        <f t="shared" ca="1" si="963"/>
        <v>0</v>
      </c>
      <c r="MC108" s="90">
        <f t="shared" ca="1" si="963"/>
        <v>0</v>
      </c>
      <c r="MD108" s="90">
        <f t="shared" ca="1" si="963"/>
        <v>0</v>
      </c>
      <c r="ME108" s="90">
        <f t="shared" ca="1" si="963"/>
        <v>0</v>
      </c>
      <c r="MF108" s="90">
        <f t="shared" ca="1" si="963"/>
        <v>0</v>
      </c>
      <c r="MG108" s="92">
        <f t="shared" ca="1" si="617"/>
        <v>37177.925592568863</v>
      </c>
      <c r="MH108" s="90">
        <f t="shared" ref="MH108:NB108" ca="1" si="964">$E108*MH$15</f>
        <v>37177.925592568863</v>
      </c>
      <c r="MI108" s="90">
        <f t="shared" ca="1" si="964"/>
        <v>0</v>
      </c>
      <c r="MJ108" s="90">
        <f t="shared" ca="1" si="964"/>
        <v>0</v>
      </c>
      <c r="MK108" s="90">
        <f t="shared" ca="1" si="964"/>
        <v>0</v>
      </c>
      <c r="ML108" s="90">
        <f t="shared" ca="1" si="964"/>
        <v>0</v>
      </c>
      <c r="MM108" s="90">
        <f t="shared" ca="1" si="964"/>
        <v>0</v>
      </c>
      <c r="MN108" s="90">
        <f t="shared" ca="1" si="964"/>
        <v>0</v>
      </c>
      <c r="MO108" s="90">
        <f t="shared" ca="1" si="964"/>
        <v>0</v>
      </c>
      <c r="MP108" s="90">
        <f t="shared" ca="1" si="964"/>
        <v>0</v>
      </c>
      <c r="MQ108" s="90">
        <f t="shared" ca="1" si="964"/>
        <v>0</v>
      </c>
      <c r="MR108" s="90">
        <f t="shared" ca="1" si="964"/>
        <v>0</v>
      </c>
      <c r="MS108" s="90">
        <f t="shared" ca="1" si="964"/>
        <v>0</v>
      </c>
      <c r="MT108" s="90">
        <f t="shared" ca="1" si="964"/>
        <v>0</v>
      </c>
      <c r="MU108" s="90">
        <f t="shared" ca="1" si="964"/>
        <v>0</v>
      </c>
      <c r="MV108" s="90">
        <f t="shared" ca="1" si="964"/>
        <v>0</v>
      </c>
      <c r="MW108" s="90">
        <f t="shared" ca="1" si="964"/>
        <v>0</v>
      </c>
      <c r="MX108" s="90">
        <f t="shared" ca="1" si="964"/>
        <v>0</v>
      </c>
      <c r="MY108" s="90">
        <f t="shared" ca="1" si="964"/>
        <v>0</v>
      </c>
      <c r="MZ108" s="90">
        <f t="shared" ca="1" si="964"/>
        <v>0</v>
      </c>
      <c r="NA108" s="90">
        <f t="shared" ca="1" si="964"/>
        <v>0</v>
      </c>
      <c r="NB108" s="90">
        <f t="shared" ca="1" si="964"/>
        <v>0</v>
      </c>
      <c r="NC108" s="92">
        <f t="shared" ca="1" si="618"/>
        <v>0</v>
      </c>
      <c r="ND108" s="90">
        <f t="shared" ref="ND108:NI108" ca="1" si="965">$E108*ND$15</f>
        <v>0</v>
      </c>
      <c r="NE108" s="90">
        <f t="shared" ca="1" si="965"/>
        <v>0</v>
      </c>
      <c r="NF108" s="90">
        <f t="shared" ca="1" si="965"/>
        <v>0</v>
      </c>
      <c r="NG108" s="90">
        <f t="shared" ca="1" si="965"/>
        <v>0</v>
      </c>
      <c r="NH108" s="90">
        <f t="shared" ca="1" si="965"/>
        <v>0</v>
      </c>
      <c r="NI108" s="90">
        <f t="shared" ca="1" si="965"/>
        <v>0</v>
      </c>
      <c r="NJ108" s="93">
        <f t="shared" ca="1" si="946"/>
        <v>3224152.3250000002</v>
      </c>
      <c r="NK108" s="94">
        <f t="shared" ca="1" si="947"/>
        <v>0</v>
      </c>
    </row>
    <row r="109" spans="1:375" x14ac:dyDescent="0.25">
      <c r="A109" s="208">
        <v>91400</v>
      </c>
      <c r="B109" s="210" t="s">
        <v>443</v>
      </c>
      <c r="C109" s="90">
        <f ca="1">IFERROR(HLOOKUP($A109,Náklady_2018!$D$1:$MN$27,24,FALSE),0)</f>
        <v>741208.44000000006</v>
      </c>
      <c r="D109" s="19">
        <v>50</v>
      </c>
      <c r="E109" s="19">
        <f ca="1">C109/100*D109</f>
        <v>370604.22000000003</v>
      </c>
      <c r="F109" s="91" t="str">
        <f>F12</f>
        <v>FTE(k)</v>
      </c>
      <c r="G109" s="92">
        <f t="shared" ca="1" si="606"/>
        <v>38233.89793866509</v>
      </c>
      <c r="H109" s="90">
        <f ca="1">$E109*H$12</f>
        <v>0</v>
      </c>
      <c r="I109" s="90">
        <f t="shared" ref="I109:BT109" ca="1" si="966">$E109*I$12</f>
        <v>0</v>
      </c>
      <c r="J109" s="90">
        <f t="shared" ca="1" si="966"/>
        <v>2066.3066535257399</v>
      </c>
      <c r="K109" s="90">
        <f t="shared" ca="1" si="966"/>
        <v>0</v>
      </c>
      <c r="L109" s="90">
        <f t="shared" ca="1" si="966"/>
        <v>0</v>
      </c>
      <c r="M109" s="90">
        <f t="shared" ca="1" si="966"/>
        <v>0</v>
      </c>
      <c r="N109" s="90">
        <f t="shared" ca="1" si="966"/>
        <v>3236.7321006277325</v>
      </c>
      <c r="O109" s="90">
        <f t="shared" ca="1" si="966"/>
        <v>0</v>
      </c>
      <c r="P109" s="90">
        <f t="shared" ca="1" si="966"/>
        <v>0</v>
      </c>
      <c r="Q109" s="90">
        <f t="shared" ca="1" si="966"/>
        <v>0</v>
      </c>
      <c r="R109" s="90">
        <f t="shared" ca="1" si="966"/>
        <v>0</v>
      </c>
      <c r="S109" s="90">
        <f t="shared" ca="1" si="966"/>
        <v>2710.1209255256013</v>
      </c>
      <c r="T109" s="90">
        <f t="shared" ca="1" si="966"/>
        <v>0</v>
      </c>
      <c r="U109" s="90">
        <f t="shared" ca="1" si="966"/>
        <v>0</v>
      </c>
      <c r="V109" s="90">
        <f t="shared" ca="1" si="966"/>
        <v>1520.4292159198724</v>
      </c>
      <c r="W109" s="90">
        <f t="shared" ca="1" si="966"/>
        <v>3050.491563091613</v>
      </c>
      <c r="X109" s="90">
        <f t="shared" ca="1" si="966"/>
        <v>0</v>
      </c>
      <c r="Y109" s="90">
        <f t="shared" ca="1" si="966"/>
        <v>0</v>
      </c>
      <c r="Z109" s="90">
        <f t="shared" ca="1" si="966"/>
        <v>0</v>
      </c>
      <c r="AA109" s="90">
        <f t="shared" ca="1" si="966"/>
        <v>2767.9197130368107</v>
      </c>
      <c r="AB109" s="90">
        <f t="shared" ca="1" si="966"/>
        <v>0</v>
      </c>
      <c r="AC109" s="90">
        <f t="shared" ca="1" si="966"/>
        <v>0</v>
      </c>
      <c r="AD109" s="90">
        <f t="shared" ca="1" si="966"/>
        <v>18701.118803626898</v>
      </c>
      <c r="AE109" s="90">
        <f t="shared" ca="1" si="966"/>
        <v>0</v>
      </c>
      <c r="AF109" s="90">
        <f t="shared" ca="1" si="966"/>
        <v>0</v>
      </c>
      <c r="AG109" s="90">
        <f t="shared" ca="1" si="966"/>
        <v>0</v>
      </c>
      <c r="AH109" s="90">
        <f t="shared" ca="1" si="966"/>
        <v>0</v>
      </c>
      <c r="AI109" s="90">
        <f t="shared" ca="1" si="966"/>
        <v>0</v>
      </c>
      <c r="AJ109" s="90">
        <f t="shared" ca="1" si="966"/>
        <v>0</v>
      </c>
      <c r="AK109" s="90">
        <f t="shared" ca="1" si="966"/>
        <v>0</v>
      </c>
      <c r="AL109" s="90">
        <f t="shared" ca="1" si="966"/>
        <v>0</v>
      </c>
      <c r="AM109" s="90">
        <f t="shared" ca="1" si="966"/>
        <v>0</v>
      </c>
      <c r="AN109" s="90">
        <f t="shared" ca="1" si="966"/>
        <v>0</v>
      </c>
      <c r="AO109" s="90">
        <f t="shared" ca="1" si="966"/>
        <v>0</v>
      </c>
      <c r="AP109" s="90">
        <f t="shared" ca="1" si="966"/>
        <v>0</v>
      </c>
      <c r="AQ109" s="90">
        <f t="shared" ca="1" si="966"/>
        <v>0</v>
      </c>
      <c r="AR109" s="90">
        <f t="shared" ca="1" si="966"/>
        <v>0</v>
      </c>
      <c r="AS109" s="90">
        <f t="shared" ca="1" si="966"/>
        <v>0</v>
      </c>
      <c r="AT109" s="90">
        <f t="shared" ca="1" si="966"/>
        <v>2448.4208598498471</v>
      </c>
      <c r="AU109" s="90">
        <f t="shared" ca="1" si="966"/>
        <v>0</v>
      </c>
      <c r="AV109" s="90">
        <f t="shared" ca="1" si="966"/>
        <v>0</v>
      </c>
      <c r="AW109" s="90">
        <f t="shared" ca="1" si="966"/>
        <v>0</v>
      </c>
      <c r="AX109" s="90">
        <f t="shared" ca="1" si="966"/>
        <v>1732.3581034609736</v>
      </c>
      <c r="AY109" s="90">
        <f t="shared" ca="1" si="966"/>
        <v>0</v>
      </c>
      <c r="AZ109" s="90">
        <f t="shared" ca="1" si="966"/>
        <v>0</v>
      </c>
      <c r="BA109" s="90">
        <f t="shared" ca="1" si="966"/>
        <v>0</v>
      </c>
      <c r="BB109" s="90">
        <f t="shared" ca="1" si="966"/>
        <v>0</v>
      </c>
      <c r="BC109" s="90">
        <f t="shared" ca="1" si="966"/>
        <v>0</v>
      </c>
      <c r="BD109" s="92">
        <f t="shared" ca="1" si="607"/>
        <v>34773.998297369079</v>
      </c>
      <c r="BE109" s="90">
        <f t="shared" ca="1" si="966"/>
        <v>0</v>
      </c>
      <c r="BF109" s="90">
        <f t="shared" ca="1" si="966"/>
        <v>3623.6628725777741</v>
      </c>
      <c r="BG109" s="90">
        <f t="shared" ca="1" si="966"/>
        <v>0</v>
      </c>
      <c r="BH109" s="90">
        <f t="shared" ca="1" si="966"/>
        <v>0</v>
      </c>
      <c r="BI109" s="90">
        <f t="shared" ca="1" si="966"/>
        <v>2223.6477973062547</v>
      </c>
      <c r="BJ109" s="90">
        <f t="shared" ca="1" si="966"/>
        <v>0</v>
      </c>
      <c r="BK109" s="90">
        <f t="shared" ca="1" si="966"/>
        <v>0</v>
      </c>
      <c r="BL109" s="90">
        <f t="shared" ca="1" si="966"/>
        <v>0</v>
      </c>
      <c r="BM109" s="90">
        <f t="shared" ca="1" si="966"/>
        <v>0</v>
      </c>
      <c r="BN109" s="90">
        <f t="shared" ca="1" si="966"/>
        <v>2801.6356724183497</v>
      </c>
      <c r="BO109" s="90">
        <f t="shared" ca="1" si="966"/>
        <v>0</v>
      </c>
      <c r="BP109" s="90">
        <f t="shared" ca="1" si="966"/>
        <v>0</v>
      </c>
      <c r="BQ109" s="90">
        <f t="shared" ca="1" si="966"/>
        <v>0</v>
      </c>
      <c r="BR109" s="90">
        <f t="shared" ca="1" si="966"/>
        <v>1793.367934722806</v>
      </c>
      <c r="BS109" s="90">
        <f t="shared" ca="1" si="966"/>
        <v>0</v>
      </c>
      <c r="BT109" s="90">
        <f t="shared" ca="1" si="966"/>
        <v>0</v>
      </c>
      <c r="BU109" s="90">
        <f t="shared" ref="BU109:CF109" ca="1" si="967">$E109*BU$12</f>
        <v>0</v>
      </c>
      <c r="BV109" s="90">
        <f t="shared" ca="1" si="967"/>
        <v>1444.9696877802376</v>
      </c>
      <c r="BW109" s="90">
        <f t="shared" ca="1" si="967"/>
        <v>0</v>
      </c>
      <c r="BX109" s="90">
        <f t="shared" ca="1" si="967"/>
        <v>0</v>
      </c>
      <c r="BY109" s="90">
        <f t="shared" ca="1" si="967"/>
        <v>21663.306663576386</v>
      </c>
      <c r="BZ109" s="90">
        <f t="shared" ca="1" si="967"/>
        <v>0</v>
      </c>
      <c r="CA109" s="90">
        <f t="shared" ca="1" si="967"/>
        <v>0</v>
      </c>
      <c r="CB109" s="90">
        <f t="shared" ca="1" si="967"/>
        <v>0</v>
      </c>
      <c r="CC109" s="90">
        <f t="shared" ca="1" si="967"/>
        <v>1223.4076689872679</v>
      </c>
      <c r="CD109" s="90">
        <f t="shared" ca="1" si="967"/>
        <v>0</v>
      </c>
      <c r="CE109" s="90">
        <f t="shared" ca="1" si="967"/>
        <v>0</v>
      </c>
      <c r="CF109" s="90">
        <f t="shared" ca="1" si="967"/>
        <v>0</v>
      </c>
      <c r="CG109" s="92">
        <f t="shared" ca="1" si="925"/>
        <v>11312.507133443947</v>
      </c>
      <c r="CH109" s="90">
        <f t="shared" ref="CH109:CX109" ca="1" si="968">$E109*CH$12</f>
        <v>0</v>
      </c>
      <c r="CI109" s="90">
        <f t="shared" ca="1" si="968"/>
        <v>794.73332827913066</v>
      </c>
      <c r="CJ109" s="90">
        <f t="shared" ca="1" si="968"/>
        <v>1186.4806658551061</v>
      </c>
      <c r="CK109" s="90">
        <f t="shared" ca="1" si="968"/>
        <v>1001.8456501942981</v>
      </c>
      <c r="CL109" s="90">
        <f t="shared" ca="1" si="968"/>
        <v>1086.9383095858009</v>
      </c>
      <c r="CM109" s="90">
        <f t="shared" ca="1" si="968"/>
        <v>833.26585328660383</v>
      </c>
      <c r="CN109" s="90">
        <f t="shared" ca="1" si="968"/>
        <v>325.9209406882091</v>
      </c>
      <c r="CO109" s="90">
        <f t="shared" ca="1" si="968"/>
        <v>1783.7348034709375</v>
      </c>
      <c r="CP109" s="90">
        <f t="shared" ca="1" si="968"/>
        <v>714.45723451356196</v>
      </c>
      <c r="CQ109" s="90">
        <f t="shared" ca="1" si="968"/>
        <v>703.21858138638231</v>
      </c>
      <c r="CR109" s="90">
        <f t="shared" ca="1" si="968"/>
        <v>555.51056885773585</v>
      </c>
      <c r="CS109" s="90">
        <f t="shared" ca="1" si="968"/>
        <v>618.12592199487938</v>
      </c>
      <c r="CT109" s="90">
        <f t="shared" ca="1" si="968"/>
        <v>1708.2752753313034</v>
      </c>
      <c r="CU109" s="90">
        <f t="shared" ca="1" si="968"/>
        <v>0</v>
      </c>
      <c r="CV109" s="90">
        <f t="shared" ca="1" si="968"/>
        <v>0</v>
      </c>
      <c r="CW109" s="90">
        <f t="shared" ca="1" si="968"/>
        <v>0</v>
      </c>
      <c r="CX109" s="90">
        <f t="shared" ca="1" si="968"/>
        <v>0</v>
      </c>
      <c r="CY109" s="92">
        <f t="shared" ca="1" si="927"/>
        <v>24664.027048533342</v>
      </c>
      <c r="CZ109" s="90">
        <f t="shared" ref="CZ109:DU109" ca="1" si="969">$E109*CZ$12</f>
        <v>0</v>
      </c>
      <c r="DA109" s="90">
        <f t="shared" ca="1" si="969"/>
        <v>4126.1912195502337</v>
      </c>
      <c r="DB109" s="90">
        <f t="shared" ca="1" si="969"/>
        <v>1926.6262503736502</v>
      </c>
      <c r="DC109" s="90">
        <f t="shared" ca="1" si="969"/>
        <v>2970.2154693260441</v>
      </c>
      <c r="DD109" s="90">
        <f t="shared" ca="1" si="969"/>
        <v>0</v>
      </c>
      <c r="DE109" s="90">
        <f t="shared" ca="1" si="969"/>
        <v>0</v>
      </c>
      <c r="DF109" s="90">
        <f t="shared" ca="1" si="969"/>
        <v>0</v>
      </c>
      <c r="DG109" s="90">
        <f t="shared" ca="1" si="969"/>
        <v>0</v>
      </c>
      <c r="DH109" s="90">
        <f t="shared" ca="1" si="969"/>
        <v>1208.9579721094656</v>
      </c>
      <c r="DI109" s="90">
        <f t="shared" ca="1" si="969"/>
        <v>4750.7392290463586</v>
      </c>
      <c r="DJ109" s="90">
        <f t="shared" ca="1" si="969"/>
        <v>0</v>
      </c>
      <c r="DK109" s="90">
        <f t="shared" ca="1" si="969"/>
        <v>0</v>
      </c>
      <c r="DL109" s="90">
        <f t="shared" ca="1" si="969"/>
        <v>0</v>
      </c>
      <c r="DM109" s="90">
        <f t="shared" ca="1" si="969"/>
        <v>0</v>
      </c>
      <c r="DN109" s="90">
        <f t="shared" ca="1" si="969"/>
        <v>2292.6852379446436</v>
      </c>
      <c r="DO109" s="90">
        <f t="shared" ca="1" si="969"/>
        <v>0</v>
      </c>
      <c r="DP109" s="90">
        <f t="shared" ca="1" si="969"/>
        <v>0</v>
      </c>
      <c r="DQ109" s="90">
        <f t="shared" ca="1" si="969"/>
        <v>2352.0895473311648</v>
      </c>
      <c r="DR109" s="90">
        <f t="shared" ca="1" si="969"/>
        <v>658.26396887766373</v>
      </c>
      <c r="DS109" s="90">
        <f t="shared" ca="1" si="969"/>
        <v>1416.0702940246329</v>
      </c>
      <c r="DT109" s="90">
        <f t="shared" ca="1" si="969"/>
        <v>1750.018844089399</v>
      </c>
      <c r="DU109" s="90">
        <f t="shared" ca="1" si="969"/>
        <v>1212.1690158600882</v>
      </c>
      <c r="DV109" s="92">
        <f t="shared" ca="1" si="608"/>
        <v>11771.686389783003</v>
      </c>
      <c r="DW109" s="90">
        <f t="shared" ref="DW109:EA109" ca="1" si="970">$E109*DW$12</f>
        <v>0</v>
      </c>
      <c r="DX109" s="90">
        <f t="shared" ca="1" si="970"/>
        <v>3607.6076538246598</v>
      </c>
      <c r="DY109" s="90">
        <f t="shared" ca="1" si="970"/>
        <v>4254.6329695751447</v>
      </c>
      <c r="DZ109" s="90">
        <f t="shared" ca="1" si="970"/>
        <v>3909.4457663831986</v>
      </c>
      <c r="EA109" s="90">
        <f t="shared" ca="1" si="970"/>
        <v>0</v>
      </c>
      <c r="EB109" s="92">
        <f t="shared" ca="1" si="609"/>
        <v>31781.305521788669</v>
      </c>
      <c r="EC109" s="90">
        <f t="shared" ref="EC109:FD109" ca="1" si="971">$E109*EC$12</f>
        <v>0</v>
      </c>
      <c r="ED109" s="90">
        <f t="shared" ca="1" si="971"/>
        <v>2266.9968879396615</v>
      </c>
      <c r="EE109" s="90">
        <f t="shared" ca="1" si="971"/>
        <v>1218.5911033613338</v>
      </c>
      <c r="EF109" s="90">
        <f t="shared" ca="1" si="971"/>
        <v>2063.0956097751168</v>
      </c>
      <c r="EG109" s="90">
        <f t="shared" ca="1" si="971"/>
        <v>1311.7113721293936</v>
      </c>
      <c r="EH109" s="90">
        <f t="shared" ca="1" si="971"/>
        <v>2395.4386379645716</v>
      </c>
      <c r="EI109" s="90">
        <f t="shared" ca="1" si="971"/>
        <v>2157.8214004184879</v>
      </c>
      <c r="EJ109" s="90">
        <f t="shared" ca="1" si="971"/>
        <v>2000.4802566379735</v>
      </c>
      <c r="EK109" s="90">
        <f t="shared" ca="1" si="971"/>
        <v>1138.3150095957651</v>
      </c>
      <c r="EL109" s="90">
        <f t="shared" ca="1" si="971"/>
        <v>1502.768475291447</v>
      </c>
      <c r="EM109" s="90">
        <f t="shared" ca="1" si="971"/>
        <v>704.82410326169361</v>
      </c>
      <c r="EN109" s="90">
        <f t="shared" ca="1" si="971"/>
        <v>1072.4886127079985</v>
      </c>
      <c r="EO109" s="90">
        <f t="shared" ca="1" si="971"/>
        <v>1915.3875972464705</v>
      </c>
      <c r="EP109" s="90">
        <f t="shared" ca="1" si="971"/>
        <v>0</v>
      </c>
      <c r="EQ109" s="90">
        <f t="shared" ca="1" si="971"/>
        <v>0</v>
      </c>
      <c r="ER109" s="90">
        <f t="shared" ca="1" si="971"/>
        <v>0</v>
      </c>
      <c r="ES109" s="90">
        <f t="shared" ca="1" si="971"/>
        <v>849.32107203971748</v>
      </c>
      <c r="ET109" s="90">
        <f t="shared" ca="1" si="971"/>
        <v>4012.1991664031261</v>
      </c>
      <c r="EU109" s="90">
        <f t="shared" ca="1" si="971"/>
        <v>0</v>
      </c>
      <c r="EV109" s="90">
        <f t="shared" ca="1" si="971"/>
        <v>0</v>
      </c>
      <c r="EW109" s="90">
        <f t="shared" ca="1" si="971"/>
        <v>7171.8662170159123</v>
      </c>
      <c r="EX109" s="90">
        <f t="shared" ca="1" si="971"/>
        <v>0</v>
      </c>
      <c r="EY109" s="90">
        <f t="shared" ca="1" si="971"/>
        <v>0</v>
      </c>
      <c r="EZ109" s="90">
        <f t="shared" ca="1" si="971"/>
        <v>0</v>
      </c>
      <c r="FA109" s="90">
        <f t="shared" ca="1" si="971"/>
        <v>0</v>
      </c>
      <c r="FB109" s="90">
        <f t="shared" ca="1" si="971"/>
        <v>0</v>
      </c>
      <c r="FC109" s="90">
        <f t="shared" ca="1" si="971"/>
        <v>0</v>
      </c>
      <c r="FD109" s="90">
        <f t="shared" ca="1" si="971"/>
        <v>0</v>
      </c>
      <c r="FE109" s="92">
        <f t="shared" ca="1" si="610"/>
        <v>9612.2594674892025</v>
      </c>
      <c r="FF109" s="90">
        <f t="shared" ref="FF109:FV109" ca="1" si="972">$E109*FF$12</f>
        <v>0</v>
      </c>
      <c r="FG109" s="90">
        <f t="shared" ca="1" si="972"/>
        <v>1383.9598565184053</v>
      </c>
      <c r="FH109" s="90">
        <f t="shared" ca="1" si="972"/>
        <v>0</v>
      </c>
      <c r="FI109" s="90">
        <f t="shared" ca="1" si="972"/>
        <v>0</v>
      </c>
      <c r="FJ109" s="90">
        <f t="shared" ca="1" si="972"/>
        <v>1239.4628877403816</v>
      </c>
      <c r="FK109" s="90">
        <f t="shared" ca="1" si="972"/>
        <v>0</v>
      </c>
      <c r="FL109" s="90">
        <f t="shared" ca="1" si="972"/>
        <v>1162.3978377254357</v>
      </c>
      <c r="FM109" s="90">
        <f t="shared" ca="1" si="972"/>
        <v>1528.4568252964291</v>
      </c>
      <c r="FN109" s="90">
        <f t="shared" ca="1" si="972"/>
        <v>0</v>
      </c>
      <c r="FO109" s="90">
        <f t="shared" ca="1" si="972"/>
        <v>1658.5040971966505</v>
      </c>
      <c r="FP109" s="90">
        <f t="shared" ca="1" si="972"/>
        <v>0</v>
      </c>
      <c r="FQ109" s="90">
        <f t="shared" ca="1" si="972"/>
        <v>0</v>
      </c>
      <c r="FR109" s="90">
        <f t="shared" ca="1" si="972"/>
        <v>0</v>
      </c>
      <c r="FS109" s="90">
        <f t="shared" ca="1" si="972"/>
        <v>2639.477963011901</v>
      </c>
      <c r="FT109" s="90">
        <f t="shared" ca="1" si="972"/>
        <v>0</v>
      </c>
      <c r="FU109" s="90">
        <f t="shared" ca="1" si="972"/>
        <v>0</v>
      </c>
      <c r="FV109" s="90">
        <f t="shared" ca="1" si="972"/>
        <v>0</v>
      </c>
      <c r="FW109" s="92">
        <f t="shared" ca="1" si="611"/>
        <v>62222.000277692336</v>
      </c>
      <c r="FX109" s="90">
        <f t="shared" ref="FX109:GR109" ca="1" si="973">$E109*FX$12</f>
        <v>0</v>
      </c>
      <c r="FY109" s="90">
        <f t="shared" ca="1" si="973"/>
        <v>990.60699706711853</v>
      </c>
      <c r="FZ109" s="90">
        <f t="shared" ca="1" si="973"/>
        <v>1875.249550363686</v>
      </c>
      <c r="GA109" s="90">
        <f t="shared" ca="1" si="973"/>
        <v>0</v>
      </c>
      <c r="GB109" s="90">
        <f t="shared" ca="1" si="973"/>
        <v>1766.0740628425128</v>
      </c>
      <c r="GC109" s="90">
        <f t="shared" ca="1" si="973"/>
        <v>0</v>
      </c>
      <c r="GD109" s="90">
        <f t="shared" ca="1" si="973"/>
        <v>1626.3936596904232</v>
      </c>
      <c r="GE109" s="90">
        <f t="shared" ca="1" si="973"/>
        <v>4204.8617914404913</v>
      </c>
      <c r="GF109" s="90">
        <f t="shared" ca="1" si="973"/>
        <v>253.67245629919728</v>
      </c>
      <c r="GG109" s="90">
        <f t="shared" ca="1" si="973"/>
        <v>50726.463650462894</v>
      </c>
      <c r="GH109" s="90">
        <f t="shared" ca="1" si="973"/>
        <v>0</v>
      </c>
      <c r="GI109" s="90">
        <f t="shared" ca="1" si="973"/>
        <v>0</v>
      </c>
      <c r="GJ109" s="90">
        <f t="shared" ca="1" si="973"/>
        <v>0</v>
      </c>
      <c r="GK109" s="90">
        <f t="shared" ca="1" si="973"/>
        <v>0</v>
      </c>
      <c r="GL109" s="90">
        <f t="shared" ca="1" si="973"/>
        <v>0</v>
      </c>
      <c r="GM109" s="90">
        <f t="shared" ca="1" si="973"/>
        <v>0</v>
      </c>
      <c r="GN109" s="90">
        <f t="shared" ca="1" si="973"/>
        <v>0</v>
      </c>
      <c r="GO109" s="90">
        <f t="shared" ca="1" si="973"/>
        <v>778.6781095260169</v>
      </c>
      <c r="GP109" s="90">
        <f t="shared" ca="1" si="973"/>
        <v>0</v>
      </c>
      <c r="GQ109" s="90">
        <f t="shared" ca="1" si="973"/>
        <v>0</v>
      </c>
      <c r="GR109" s="90">
        <f t="shared" ca="1" si="973"/>
        <v>0</v>
      </c>
      <c r="GS109" s="92">
        <f t="shared" ca="1" si="612"/>
        <v>11463.426189723219</v>
      </c>
      <c r="GT109" s="90">
        <f t="shared" ref="GT109:HD109" ca="1" si="974">$E109*GT$12</f>
        <v>0</v>
      </c>
      <c r="GU109" s="90">
        <f t="shared" ca="1" si="974"/>
        <v>2414.7049004683081</v>
      </c>
      <c r="GV109" s="90">
        <f t="shared" ca="1" si="974"/>
        <v>2212.4091441790747</v>
      </c>
      <c r="GW109" s="90">
        <f t="shared" ca="1" si="974"/>
        <v>2581.6791755006911</v>
      </c>
      <c r="GX109" s="90">
        <f t="shared" ca="1" si="974"/>
        <v>0</v>
      </c>
      <c r="GY109" s="90">
        <f t="shared" ca="1" si="974"/>
        <v>4254.6329695751447</v>
      </c>
      <c r="GZ109" s="90">
        <f t="shared" ca="1" si="974"/>
        <v>0</v>
      </c>
      <c r="HA109" s="90">
        <f t="shared" ca="1" si="974"/>
        <v>0</v>
      </c>
      <c r="HB109" s="90">
        <f t="shared" ca="1" si="974"/>
        <v>0</v>
      </c>
      <c r="HC109" s="90">
        <f t="shared" ca="1" si="974"/>
        <v>0</v>
      </c>
      <c r="HD109" s="90">
        <f t="shared" ca="1" si="974"/>
        <v>0</v>
      </c>
      <c r="HE109" s="92">
        <f t="shared" ca="1" si="613"/>
        <v>19449.291997521999</v>
      </c>
      <c r="HF109" s="90">
        <f t="shared" ref="HF109:HU109" ca="1" si="975">$E109*HF$12</f>
        <v>0</v>
      </c>
      <c r="HG109" s="90">
        <f t="shared" ca="1" si="975"/>
        <v>0</v>
      </c>
      <c r="HH109" s="90">
        <f t="shared" ca="1" si="975"/>
        <v>0</v>
      </c>
      <c r="HI109" s="90">
        <f t="shared" ca="1" si="975"/>
        <v>0</v>
      </c>
      <c r="HJ109" s="90">
        <f t="shared" ca="1" si="975"/>
        <v>0</v>
      </c>
      <c r="HK109" s="90">
        <f t="shared" ca="1" si="975"/>
        <v>0</v>
      </c>
      <c r="HL109" s="90">
        <f t="shared" ca="1" si="975"/>
        <v>0</v>
      </c>
      <c r="HM109" s="90">
        <f t="shared" ca="1" si="975"/>
        <v>0</v>
      </c>
      <c r="HN109" s="90">
        <f t="shared" ca="1" si="975"/>
        <v>2881.9117661839182</v>
      </c>
      <c r="HO109" s="90">
        <f t="shared" ca="1" si="975"/>
        <v>16567.38023133808</v>
      </c>
      <c r="HP109" s="90">
        <f t="shared" ca="1" si="975"/>
        <v>0</v>
      </c>
      <c r="HQ109" s="90">
        <f t="shared" ca="1" si="975"/>
        <v>0</v>
      </c>
      <c r="HR109" s="90">
        <f t="shared" ca="1" si="975"/>
        <v>0</v>
      </c>
      <c r="HS109" s="90">
        <f t="shared" ca="1" si="975"/>
        <v>0</v>
      </c>
      <c r="HT109" s="90">
        <f t="shared" ca="1" si="975"/>
        <v>0</v>
      </c>
      <c r="HU109" s="90">
        <f t="shared" ca="1" si="975"/>
        <v>0</v>
      </c>
      <c r="HV109" s="92">
        <f t="shared" ca="1" si="614"/>
        <v>5876.2100636396335</v>
      </c>
      <c r="HW109" s="90">
        <f t="shared" ref="HW109:IE109" ca="1" si="976">$E109*HW$12</f>
        <v>5876.2100636396335</v>
      </c>
      <c r="HX109" s="90">
        <f t="shared" ca="1" si="976"/>
        <v>0</v>
      </c>
      <c r="HY109" s="90">
        <f t="shared" ca="1" si="976"/>
        <v>0</v>
      </c>
      <c r="HZ109" s="90">
        <f t="shared" ca="1" si="976"/>
        <v>0</v>
      </c>
      <c r="IA109" s="90">
        <f t="shared" ca="1" si="976"/>
        <v>0</v>
      </c>
      <c r="IB109" s="90">
        <f t="shared" ca="1" si="976"/>
        <v>0</v>
      </c>
      <c r="IC109" s="90">
        <f t="shared" ca="1" si="976"/>
        <v>0</v>
      </c>
      <c r="ID109" s="90">
        <f t="shared" ca="1" si="976"/>
        <v>0</v>
      </c>
      <c r="IE109" s="90">
        <f t="shared" ca="1" si="976"/>
        <v>0</v>
      </c>
      <c r="IF109" s="92">
        <f t="shared" ca="1" si="936"/>
        <v>16668.528109482697</v>
      </c>
      <c r="IG109" s="90">
        <f t="shared" ref="IG109:IX109" ca="1" si="977">$E109*IG$12</f>
        <v>16668.528109482697</v>
      </c>
      <c r="IH109" s="90">
        <f t="shared" ca="1" si="977"/>
        <v>0</v>
      </c>
      <c r="II109" s="90">
        <f t="shared" ca="1" si="977"/>
        <v>0</v>
      </c>
      <c r="IJ109" s="90">
        <f t="shared" ca="1" si="977"/>
        <v>0</v>
      </c>
      <c r="IK109" s="90">
        <f t="shared" ca="1" si="977"/>
        <v>0</v>
      </c>
      <c r="IL109" s="90">
        <f t="shared" ca="1" si="977"/>
        <v>0</v>
      </c>
      <c r="IM109" s="90">
        <f t="shared" ca="1" si="977"/>
        <v>0</v>
      </c>
      <c r="IN109" s="90">
        <f t="shared" ca="1" si="977"/>
        <v>0</v>
      </c>
      <c r="IO109" s="90">
        <f t="shared" ca="1" si="977"/>
        <v>0</v>
      </c>
      <c r="IP109" s="90">
        <f t="shared" ca="1" si="977"/>
        <v>0</v>
      </c>
      <c r="IQ109" s="90">
        <f t="shared" ca="1" si="977"/>
        <v>0</v>
      </c>
      <c r="IR109" s="90">
        <f t="shared" ca="1" si="977"/>
        <v>0</v>
      </c>
      <c r="IS109" s="90">
        <f t="shared" ca="1" si="977"/>
        <v>0</v>
      </c>
      <c r="IT109" s="90">
        <f t="shared" ca="1" si="977"/>
        <v>0</v>
      </c>
      <c r="IU109" s="90">
        <f t="shared" ca="1" si="977"/>
        <v>0</v>
      </c>
      <c r="IV109" s="90">
        <f t="shared" ca="1" si="977"/>
        <v>0</v>
      </c>
      <c r="IW109" s="90">
        <f t="shared" ca="1" si="977"/>
        <v>0</v>
      </c>
      <c r="IX109" s="90">
        <f t="shared" ca="1" si="977"/>
        <v>0</v>
      </c>
      <c r="IY109" s="92">
        <f t="shared" ca="1" si="938"/>
        <v>31941.857709319807</v>
      </c>
      <c r="IZ109" s="90">
        <f t="shared" ref="IZ109:JS109" ca="1" si="978">$E109*IZ$12</f>
        <v>31941.857709319807</v>
      </c>
      <c r="JA109" s="90">
        <f t="shared" ca="1" si="978"/>
        <v>0</v>
      </c>
      <c r="JB109" s="90">
        <f t="shared" ca="1" si="978"/>
        <v>0</v>
      </c>
      <c r="JC109" s="90">
        <f t="shared" ca="1" si="978"/>
        <v>0</v>
      </c>
      <c r="JD109" s="90">
        <f t="shared" ca="1" si="978"/>
        <v>0</v>
      </c>
      <c r="JE109" s="90">
        <f t="shared" ca="1" si="978"/>
        <v>0</v>
      </c>
      <c r="JF109" s="90">
        <f t="shared" ca="1" si="978"/>
        <v>0</v>
      </c>
      <c r="JG109" s="90">
        <f t="shared" ca="1" si="978"/>
        <v>0</v>
      </c>
      <c r="JH109" s="90">
        <f t="shared" ca="1" si="978"/>
        <v>0</v>
      </c>
      <c r="JI109" s="90">
        <f t="shared" ca="1" si="978"/>
        <v>0</v>
      </c>
      <c r="JJ109" s="90">
        <f t="shared" ca="1" si="978"/>
        <v>0</v>
      </c>
      <c r="JK109" s="90">
        <f t="shared" ca="1" si="978"/>
        <v>0</v>
      </c>
      <c r="JL109" s="90">
        <f t="shared" ca="1" si="978"/>
        <v>0</v>
      </c>
      <c r="JM109" s="90">
        <f t="shared" ca="1" si="978"/>
        <v>0</v>
      </c>
      <c r="JN109" s="90">
        <f t="shared" ca="1" si="978"/>
        <v>0</v>
      </c>
      <c r="JO109" s="90">
        <f t="shared" ca="1" si="978"/>
        <v>0</v>
      </c>
      <c r="JP109" s="90">
        <f t="shared" ca="1" si="978"/>
        <v>0</v>
      </c>
      <c r="JQ109" s="90">
        <f t="shared" ca="1" si="978"/>
        <v>0</v>
      </c>
      <c r="JR109" s="90">
        <f t="shared" ca="1" si="978"/>
        <v>0</v>
      </c>
      <c r="JS109" s="90">
        <f t="shared" ca="1" si="978"/>
        <v>0</v>
      </c>
      <c r="JT109" s="92">
        <f t="shared" ca="1" si="940"/>
        <v>22926.852379446438</v>
      </c>
      <c r="JU109" s="90">
        <f t="shared" ref="JU109:LL109" ca="1" si="979">$E109*JU$12</f>
        <v>14236.162468385965</v>
      </c>
      <c r="JV109" s="90">
        <f t="shared" ca="1" si="979"/>
        <v>0</v>
      </c>
      <c r="JW109" s="90">
        <f t="shared" ca="1" si="979"/>
        <v>0</v>
      </c>
      <c r="JX109" s="90">
        <f t="shared" ca="1" si="979"/>
        <v>0</v>
      </c>
      <c r="JY109" s="90">
        <f t="shared" ca="1" si="979"/>
        <v>0</v>
      </c>
      <c r="JZ109" s="90">
        <f t="shared" ca="1" si="979"/>
        <v>0</v>
      </c>
      <c r="KA109" s="90">
        <f t="shared" ca="1" si="979"/>
        <v>0</v>
      </c>
      <c r="KB109" s="90">
        <f t="shared" ca="1" si="979"/>
        <v>0</v>
      </c>
      <c r="KC109" s="90">
        <f t="shared" ca="1" si="979"/>
        <v>0</v>
      </c>
      <c r="KD109" s="90">
        <f t="shared" ca="1" si="979"/>
        <v>0</v>
      </c>
      <c r="KE109" s="90">
        <f t="shared" ca="1" si="979"/>
        <v>0</v>
      </c>
      <c r="KF109" s="90">
        <f t="shared" ca="1" si="979"/>
        <v>0</v>
      </c>
      <c r="KG109" s="90">
        <f t="shared" ca="1" si="979"/>
        <v>0</v>
      </c>
      <c r="KH109" s="90">
        <f t="shared" ca="1" si="979"/>
        <v>0</v>
      </c>
      <c r="KI109" s="90">
        <f t="shared" ca="1" si="979"/>
        <v>0</v>
      </c>
      <c r="KJ109" s="90">
        <f t="shared" ca="1" si="979"/>
        <v>0</v>
      </c>
      <c r="KK109" s="90">
        <f t="shared" ca="1" si="979"/>
        <v>0</v>
      </c>
      <c r="KL109" s="90">
        <f t="shared" ca="1" si="979"/>
        <v>0</v>
      </c>
      <c r="KM109" s="90">
        <f t="shared" ca="1" si="979"/>
        <v>2695.6712286477987</v>
      </c>
      <c r="KN109" s="90">
        <f t="shared" ca="1" si="979"/>
        <v>0</v>
      </c>
      <c r="KO109" s="90">
        <f t="shared" ca="1" si="979"/>
        <v>0</v>
      </c>
      <c r="KP109" s="90">
        <f t="shared" ca="1" si="979"/>
        <v>0</v>
      </c>
      <c r="KQ109" s="90">
        <f t="shared" ca="1" si="979"/>
        <v>0</v>
      </c>
      <c r="KR109" s="90">
        <f t="shared" ca="1" si="979"/>
        <v>0</v>
      </c>
      <c r="KS109" s="90">
        <f t="shared" ca="1" si="979"/>
        <v>0</v>
      </c>
      <c r="KT109" s="90">
        <f t="shared" ca="1" si="979"/>
        <v>0</v>
      </c>
      <c r="KU109" s="90">
        <f t="shared" ca="1" si="979"/>
        <v>0</v>
      </c>
      <c r="KV109" s="90">
        <f t="shared" ca="1" si="979"/>
        <v>0</v>
      </c>
      <c r="KW109" s="90">
        <f t="shared" ca="1" si="979"/>
        <v>0</v>
      </c>
      <c r="KX109" s="90">
        <f t="shared" ca="1" si="979"/>
        <v>0</v>
      </c>
      <c r="KY109" s="90">
        <f t="shared" ca="1" si="979"/>
        <v>0</v>
      </c>
      <c r="KZ109" s="90">
        <f t="shared" ca="1" si="979"/>
        <v>0</v>
      </c>
      <c r="LA109" s="90">
        <f t="shared" ca="1" si="979"/>
        <v>0</v>
      </c>
      <c r="LB109" s="90">
        <f t="shared" ca="1" si="979"/>
        <v>2024.5630847676439</v>
      </c>
      <c r="LC109" s="90">
        <f t="shared" ca="1" si="979"/>
        <v>0</v>
      </c>
      <c r="LD109" s="90">
        <f t="shared" ca="1" si="979"/>
        <v>0</v>
      </c>
      <c r="LE109" s="90">
        <f t="shared" ca="1" si="979"/>
        <v>0</v>
      </c>
      <c r="LF109" s="90">
        <f t="shared" ca="1" si="979"/>
        <v>0</v>
      </c>
      <c r="LG109" s="90">
        <f t="shared" ca="1" si="979"/>
        <v>3970.455597645031</v>
      </c>
      <c r="LH109" s="90">
        <f t="shared" ca="1" si="979"/>
        <v>0</v>
      </c>
      <c r="LI109" s="90">
        <f t="shared" ca="1" si="979"/>
        <v>0</v>
      </c>
      <c r="LJ109" s="90">
        <f t="shared" ca="1" si="979"/>
        <v>0</v>
      </c>
      <c r="LK109" s="90">
        <f t="shared" ca="1" si="979"/>
        <v>0</v>
      </c>
      <c r="LL109" s="90">
        <f t="shared" ca="1" si="979"/>
        <v>0</v>
      </c>
      <c r="LM109" s="92">
        <f t="shared" ca="1" si="615"/>
        <v>21565.369829182389</v>
      </c>
      <c r="LN109" s="90">
        <f t="shared" ref="LN109:LR109" ca="1" si="980">$E109*LN$12</f>
        <v>21565.369829182389</v>
      </c>
      <c r="LO109" s="90">
        <f t="shared" ca="1" si="980"/>
        <v>0</v>
      </c>
      <c r="LP109" s="90">
        <f t="shared" ca="1" si="980"/>
        <v>0</v>
      </c>
      <c r="LQ109" s="90">
        <f t="shared" ca="1" si="980"/>
        <v>0</v>
      </c>
      <c r="LR109" s="90">
        <f t="shared" ca="1" si="980"/>
        <v>0</v>
      </c>
      <c r="LS109" s="92">
        <f t="shared" ca="1" si="616"/>
        <v>7666.3669546118163</v>
      </c>
      <c r="LT109" s="90">
        <f t="shared" ref="LT109:MF109" ca="1" si="981">$E109*LT$12</f>
        <v>7666.3669546118163</v>
      </c>
      <c r="LU109" s="90">
        <f t="shared" ca="1" si="981"/>
        <v>0</v>
      </c>
      <c r="LV109" s="90">
        <f t="shared" ca="1" si="981"/>
        <v>0</v>
      </c>
      <c r="LW109" s="90">
        <f t="shared" ca="1" si="981"/>
        <v>0</v>
      </c>
      <c r="LX109" s="90">
        <f t="shared" ca="1" si="981"/>
        <v>0</v>
      </c>
      <c r="LY109" s="90">
        <f t="shared" ca="1" si="981"/>
        <v>0</v>
      </c>
      <c r="LZ109" s="90">
        <f t="shared" ca="1" si="981"/>
        <v>0</v>
      </c>
      <c r="MA109" s="90">
        <f t="shared" ca="1" si="981"/>
        <v>0</v>
      </c>
      <c r="MB109" s="90">
        <f t="shared" ca="1" si="981"/>
        <v>0</v>
      </c>
      <c r="MC109" s="90">
        <f t="shared" ca="1" si="981"/>
        <v>0</v>
      </c>
      <c r="MD109" s="90">
        <f t="shared" ca="1" si="981"/>
        <v>0</v>
      </c>
      <c r="ME109" s="90">
        <f t="shared" ca="1" si="981"/>
        <v>0</v>
      </c>
      <c r="MF109" s="90">
        <f t="shared" ca="1" si="981"/>
        <v>0</v>
      </c>
      <c r="MG109" s="92">
        <f t="shared" ca="1" si="617"/>
        <v>8674.6346923073597</v>
      </c>
      <c r="MH109" s="90">
        <f t="shared" ref="MH109:NB109" ca="1" si="982">$E109*MH$12</f>
        <v>8674.6346923073597</v>
      </c>
      <c r="MI109" s="90">
        <f t="shared" ca="1" si="982"/>
        <v>0</v>
      </c>
      <c r="MJ109" s="90">
        <f t="shared" ca="1" si="982"/>
        <v>0</v>
      </c>
      <c r="MK109" s="90">
        <f t="shared" ca="1" si="982"/>
        <v>0</v>
      </c>
      <c r="ML109" s="90">
        <f t="shared" ca="1" si="982"/>
        <v>0</v>
      </c>
      <c r="MM109" s="90">
        <f t="shared" ca="1" si="982"/>
        <v>0</v>
      </c>
      <c r="MN109" s="90">
        <f t="shared" ca="1" si="982"/>
        <v>0</v>
      </c>
      <c r="MO109" s="90">
        <f t="shared" ca="1" si="982"/>
        <v>0</v>
      </c>
      <c r="MP109" s="90">
        <f t="shared" ca="1" si="982"/>
        <v>0</v>
      </c>
      <c r="MQ109" s="90">
        <f t="shared" ca="1" si="982"/>
        <v>0</v>
      </c>
      <c r="MR109" s="90">
        <f t="shared" ca="1" si="982"/>
        <v>0</v>
      </c>
      <c r="MS109" s="90">
        <f t="shared" ca="1" si="982"/>
        <v>0</v>
      </c>
      <c r="MT109" s="90">
        <f t="shared" ca="1" si="982"/>
        <v>0</v>
      </c>
      <c r="MU109" s="90">
        <f t="shared" ca="1" si="982"/>
        <v>0</v>
      </c>
      <c r="MV109" s="90">
        <f t="shared" ca="1" si="982"/>
        <v>0</v>
      </c>
      <c r="MW109" s="90">
        <f t="shared" ca="1" si="982"/>
        <v>0</v>
      </c>
      <c r="MX109" s="90">
        <f t="shared" ca="1" si="982"/>
        <v>0</v>
      </c>
      <c r="MY109" s="90">
        <f t="shared" ca="1" si="982"/>
        <v>0</v>
      </c>
      <c r="MZ109" s="90">
        <f t="shared" ca="1" si="982"/>
        <v>0</v>
      </c>
      <c r="NA109" s="90">
        <f t="shared" ca="1" si="982"/>
        <v>0</v>
      </c>
      <c r="NB109" s="90">
        <f t="shared" ca="1" si="982"/>
        <v>0</v>
      </c>
      <c r="NC109" s="92">
        <f t="shared" ca="1" si="618"/>
        <v>0</v>
      </c>
      <c r="ND109" s="90">
        <f t="shared" ref="ND109:NI109" ca="1" si="983">$E109*ND$12</f>
        <v>0</v>
      </c>
      <c r="NE109" s="90">
        <f t="shared" ca="1" si="983"/>
        <v>0</v>
      </c>
      <c r="NF109" s="90">
        <f t="shared" ca="1" si="983"/>
        <v>0</v>
      </c>
      <c r="NG109" s="90">
        <f t="shared" ca="1" si="983"/>
        <v>0</v>
      </c>
      <c r="NH109" s="90">
        <f t="shared" ca="1" si="983"/>
        <v>0</v>
      </c>
      <c r="NI109" s="90">
        <f t="shared" ca="1" si="983"/>
        <v>0</v>
      </c>
      <c r="NJ109" s="93">
        <f t="shared" ca="1" si="946"/>
        <v>370604.22000000009</v>
      </c>
      <c r="NK109" s="94">
        <f t="shared" ca="1" si="947"/>
        <v>0</v>
      </c>
    </row>
    <row r="110" spans="1:375" x14ac:dyDescent="0.25">
      <c r="A110" s="209"/>
      <c r="B110" s="211"/>
      <c r="C110" s="90">
        <f>IFERROR(HLOOKUP($A110,Náklady_2018!$D$1:$MN$27,24,FALSE),0)</f>
        <v>0</v>
      </c>
      <c r="D110" s="19">
        <v>50</v>
      </c>
      <c r="E110" s="19">
        <f ca="1">C109/100*D110</f>
        <v>370604.22000000003</v>
      </c>
      <c r="F110" s="102" t="str">
        <f>F15</f>
        <v>PROJ</v>
      </c>
      <c r="G110" s="92">
        <f t="shared" ca="1" si="606"/>
        <v>45346.192197309414</v>
      </c>
      <c r="H110" s="90">
        <f ca="1">$E110*H$15</f>
        <v>0</v>
      </c>
      <c r="I110" s="90">
        <f t="shared" ref="I110:BT110" ca="1" si="984">$E110*I$15</f>
        <v>0</v>
      </c>
      <c r="J110" s="90">
        <f t="shared" ca="1" si="984"/>
        <v>474.82923766816145</v>
      </c>
      <c r="K110" s="90">
        <f t="shared" ca="1" si="984"/>
        <v>0</v>
      </c>
      <c r="L110" s="90">
        <f t="shared" ca="1" si="984"/>
        <v>0</v>
      </c>
      <c r="M110" s="90">
        <f t="shared" ca="1" si="984"/>
        <v>0</v>
      </c>
      <c r="N110" s="90">
        <f t="shared" ca="1" si="984"/>
        <v>4510.8777578475338</v>
      </c>
      <c r="O110" s="90">
        <f t="shared" ca="1" si="984"/>
        <v>0</v>
      </c>
      <c r="P110" s="90">
        <f t="shared" ca="1" si="984"/>
        <v>0</v>
      </c>
      <c r="Q110" s="90">
        <f t="shared" ca="1" si="984"/>
        <v>0</v>
      </c>
      <c r="R110" s="90">
        <f t="shared" ca="1" si="984"/>
        <v>0</v>
      </c>
      <c r="S110" s="90">
        <f t="shared" ca="1" si="984"/>
        <v>7359.8531838565032</v>
      </c>
      <c r="T110" s="90">
        <f t="shared" ca="1" si="984"/>
        <v>0</v>
      </c>
      <c r="U110" s="90">
        <f t="shared" ca="1" si="984"/>
        <v>0</v>
      </c>
      <c r="V110" s="90">
        <f t="shared" ca="1" si="984"/>
        <v>237.41461883408073</v>
      </c>
      <c r="W110" s="90">
        <f t="shared" ca="1" si="984"/>
        <v>3323.8046636771301</v>
      </c>
      <c r="X110" s="90">
        <f t="shared" ca="1" si="984"/>
        <v>0</v>
      </c>
      <c r="Y110" s="90">
        <f t="shared" ca="1" si="984"/>
        <v>0</v>
      </c>
      <c r="Z110" s="90">
        <f t="shared" ca="1" si="984"/>
        <v>0</v>
      </c>
      <c r="AA110" s="90">
        <f t="shared" ca="1" si="984"/>
        <v>5460.5362331838569</v>
      </c>
      <c r="AB110" s="90">
        <f t="shared" ca="1" si="984"/>
        <v>0</v>
      </c>
      <c r="AC110" s="90">
        <f t="shared" ca="1" si="984"/>
        <v>0</v>
      </c>
      <c r="AD110" s="90">
        <f t="shared" ca="1" si="984"/>
        <v>17806.096412556053</v>
      </c>
      <c r="AE110" s="90">
        <f t="shared" ca="1" si="984"/>
        <v>0</v>
      </c>
      <c r="AF110" s="90">
        <f t="shared" ca="1" si="984"/>
        <v>0</v>
      </c>
      <c r="AG110" s="90">
        <f t="shared" ca="1" si="984"/>
        <v>0</v>
      </c>
      <c r="AH110" s="90">
        <f t="shared" ca="1" si="984"/>
        <v>0</v>
      </c>
      <c r="AI110" s="90">
        <f t="shared" ca="1" si="984"/>
        <v>0</v>
      </c>
      <c r="AJ110" s="90">
        <f t="shared" ca="1" si="984"/>
        <v>0</v>
      </c>
      <c r="AK110" s="90">
        <f t="shared" ca="1" si="984"/>
        <v>0</v>
      </c>
      <c r="AL110" s="90">
        <f t="shared" ca="1" si="984"/>
        <v>0</v>
      </c>
      <c r="AM110" s="90">
        <f t="shared" ca="1" si="984"/>
        <v>0</v>
      </c>
      <c r="AN110" s="90">
        <f t="shared" ca="1" si="984"/>
        <v>0</v>
      </c>
      <c r="AO110" s="90">
        <f t="shared" ca="1" si="984"/>
        <v>0</v>
      </c>
      <c r="AP110" s="90">
        <f t="shared" ca="1" si="984"/>
        <v>0</v>
      </c>
      <c r="AQ110" s="90">
        <f t="shared" ca="1" si="984"/>
        <v>0</v>
      </c>
      <c r="AR110" s="90">
        <f t="shared" ca="1" si="984"/>
        <v>0</v>
      </c>
      <c r="AS110" s="90">
        <f t="shared" ca="1" si="984"/>
        <v>0</v>
      </c>
      <c r="AT110" s="90">
        <f t="shared" ca="1" si="984"/>
        <v>2848.975426008969</v>
      </c>
      <c r="AU110" s="90">
        <f t="shared" ca="1" si="984"/>
        <v>0</v>
      </c>
      <c r="AV110" s="90">
        <f t="shared" ca="1" si="984"/>
        <v>0</v>
      </c>
      <c r="AW110" s="90">
        <f t="shared" ca="1" si="984"/>
        <v>0</v>
      </c>
      <c r="AX110" s="90">
        <f t="shared" ca="1" si="984"/>
        <v>3323.8046636771301</v>
      </c>
      <c r="AY110" s="90">
        <f t="shared" ca="1" si="984"/>
        <v>0</v>
      </c>
      <c r="AZ110" s="90">
        <f t="shared" ca="1" si="984"/>
        <v>0</v>
      </c>
      <c r="BA110" s="90">
        <f t="shared" ca="1" si="984"/>
        <v>0</v>
      </c>
      <c r="BB110" s="90">
        <f t="shared" ca="1" si="984"/>
        <v>0</v>
      </c>
      <c r="BC110" s="90">
        <f t="shared" ca="1" si="984"/>
        <v>0</v>
      </c>
      <c r="BD110" s="92">
        <f t="shared" ca="1" si="607"/>
        <v>36561.851300448434</v>
      </c>
      <c r="BE110" s="90">
        <f t="shared" ca="1" si="984"/>
        <v>0</v>
      </c>
      <c r="BF110" s="90">
        <f t="shared" ca="1" si="984"/>
        <v>3323.8046636771301</v>
      </c>
      <c r="BG110" s="90">
        <f t="shared" ca="1" si="984"/>
        <v>0</v>
      </c>
      <c r="BH110" s="90">
        <f t="shared" ca="1" si="984"/>
        <v>0</v>
      </c>
      <c r="BI110" s="90">
        <f t="shared" ca="1" si="984"/>
        <v>1661.902331838565</v>
      </c>
      <c r="BJ110" s="90">
        <f t="shared" ca="1" si="984"/>
        <v>0</v>
      </c>
      <c r="BK110" s="90">
        <f t="shared" ca="1" si="984"/>
        <v>0</v>
      </c>
      <c r="BL110" s="90">
        <f t="shared" ca="1" si="984"/>
        <v>0</v>
      </c>
      <c r="BM110" s="90">
        <f t="shared" ca="1" si="984"/>
        <v>0</v>
      </c>
      <c r="BN110" s="90">
        <f t="shared" ca="1" si="984"/>
        <v>1661.902331838565</v>
      </c>
      <c r="BO110" s="90">
        <f t="shared" ca="1" si="984"/>
        <v>0</v>
      </c>
      <c r="BP110" s="90">
        <f t="shared" ca="1" si="984"/>
        <v>0</v>
      </c>
      <c r="BQ110" s="90">
        <f t="shared" ca="1" si="984"/>
        <v>0</v>
      </c>
      <c r="BR110" s="90">
        <f t="shared" ca="1" si="984"/>
        <v>1424.4877130044845</v>
      </c>
      <c r="BS110" s="90">
        <f t="shared" ca="1" si="984"/>
        <v>0</v>
      </c>
      <c r="BT110" s="90">
        <f t="shared" ca="1" si="984"/>
        <v>0</v>
      </c>
      <c r="BU110" s="90">
        <f t="shared" ref="BU110:CF110" ca="1" si="985">$E110*BU$15</f>
        <v>0</v>
      </c>
      <c r="BV110" s="90">
        <f t="shared" ca="1" si="985"/>
        <v>949.65847533632291</v>
      </c>
      <c r="BW110" s="90">
        <f t="shared" ca="1" si="985"/>
        <v>0</v>
      </c>
      <c r="BX110" s="90">
        <f t="shared" ca="1" si="985"/>
        <v>0</v>
      </c>
      <c r="BY110" s="90">
        <f t="shared" ca="1" si="985"/>
        <v>26115.60807174888</v>
      </c>
      <c r="BZ110" s="90">
        <f t="shared" ca="1" si="985"/>
        <v>0</v>
      </c>
      <c r="CA110" s="90">
        <f t="shared" ca="1" si="985"/>
        <v>0</v>
      </c>
      <c r="CB110" s="90">
        <f t="shared" ca="1" si="985"/>
        <v>0</v>
      </c>
      <c r="CC110" s="90">
        <f t="shared" ca="1" si="985"/>
        <v>1424.4877130044845</v>
      </c>
      <c r="CD110" s="90">
        <f t="shared" ca="1" si="985"/>
        <v>0</v>
      </c>
      <c r="CE110" s="90">
        <f t="shared" ca="1" si="985"/>
        <v>0</v>
      </c>
      <c r="CF110" s="90">
        <f t="shared" ca="1" si="985"/>
        <v>0</v>
      </c>
      <c r="CG110" s="92">
        <f t="shared" ca="1" si="925"/>
        <v>9971.4139910313897</v>
      </c>
      <c r="CH110" s="90">
        <f t="shared" ref="CH110:CX110" ca="1" si="986">$E110*CH$15</f>
        <v>0</v>
      </c>
      <c r="CI110" s="90">
        <f t="shared" ca="1" si="986"/>
        <v>474.82923766816145</v>
      </c>
      <c r="CJ110" s="90">
        <f t="shared" ca="1" si="986"/>
        <v>474.82923766816145</v>
      </c>
      <c r="CK110" s="90">
        <f t="shared" ca="1" si="986"/>
        <v>1661.902331838565</v>
      </c>
      <c r="CL110" s="90">
        <f t="shared" ca="1" si="986"/>
        <v>1424.4877130044845</v>
      </c>
      <c r="CM110" s="90">
        <f t="shared" ca="1" si="986"/>
        <v>474.82923766816145</v>
      </c>
      <c r="CN110" s="90">
        <f t="shared" ca="1" si="986"/>
        <v>0</v>
      </c>
      <c r="CO110" s="90">
        <f t="shared" ca="1" si="986"/>
        <v>2611.5608071748879</v>
      </c>
      <c r="CP110" s="90">
        <f t="shared" ca="1" si="986"/>
        <v>474.82923766816145</v>
      </c>
      <c r="CQ110" s="90">
        <f t="shared" ca="1" si="986"/>
        <v>0</v>
      </c>
      <c r="CR110" s="90">
        <f t="shared" ca="1" si="986"/>
        <v>949.65847533632291</v>
      </c>
      <c r="CS110" s="90">
        <f t="shared" ca="1" si="986"/>
        <v>474.82923766816145</v>
      </c>
      <c r="CT110" s="90">
        <f t="shared" ca="1" si="986"/>
        <v>949.65847533632291</v>
      </c>
      <c r="CU110" s="90">
        <f t="shared" ca="1" si="986"/>
        <v>0</v>
      </c>
      <c r="CV110" s="90">
        <f t="shared" ca="1" si="986"/>
        <v>0</v>
      </c>
      <c r="CW110" s="90">
        <f t="shared" ca="1" si="986"/>
        <v>0</v>
      </c>
      <c r="CX110" s="90">
        <f t="shared" ca="1" si="986"/>
        <v>0</v>
      </c>
      <c r="CY110" s="92">
        <f t="shared" ca="1" si="927"/>
        <v>38223.753632287</v>
      </c>
      <c r="CZ110" s="90">
        <f t="shared" ref="CZ110:DU110" ca="1" si="987">$E110*CZ$15</f>
        <v>0</v>
      </c>
      <c r="DA110" s="90">
        <f t="shared" ca="1" si="987"/>
        <v>8546.9262780269073</v>
      </c>
      <c r="DB110" s="90">
        <f t="shared" ca="1" si="987"/>
        <v>2611.5608071748879</v>
      </c>
      <c r="DC110" s="90">
        <f t="shared" ca="1" si="987"/>
        <v>3561.2192825112111</v>
      </c>
      <c r="DD110" s="90">
        <f t="shared" ca="1" si="987"/>
        <v>0</v>
      </c>
      <c r="DE110" s="90">
        <f t="shared" ca="1" si="987"/>
        <v>0</v>
      </c>
      <c r="DF110" s="90">
        <f t="shared" ca="1" si="987"/>
        <v>0</v>
      </c>
      <c r="DG110" s="90">
        <f t="shared" ca="1" si="987"/>
        <v>0</v>
      </c>
      <c r="DH110" s="90">
        <f t="shared" ca="1" si="987"/>
        <v>949.65847533632291</v>
      </c>
      <c r="DI110" s="90">
        <f t="shared" ca="1" si="987"/>
        <v>9021.7555156950675</v>
      </c>
      <c r="DJ110" s="90">
        <f t="shared" ca="1" si="987"/>
        <v>0</v>
      </c>
      <c r="DK110" s="90">
        <f t="shared" ca="1" si="987"/>
        <v>0</v>
      </c>
      <c r="DL110" s="90">
        <f t="shared" ca="1" si="987"/>
        <v>0</v>
      </c>
      <c r="DM110" s="90">
        <f t="shared" ca="1" si="987"/>
        <v>0</v>
      </c>
      <c r="DN110" s="90">
        <f t="shared" ca="1" si="987"/>
        <v>4036.0485201793726</v>
      </c>
      <c r="DO110" s="90">
        <f t="shared" ca="1" si="987"/>
        <v>0</v>
      </c>
      <c r="DP110" s="90">
        <f t="shared" ca="1" si="987"/>
        <v>0</v>
      </c>
      <c r="DQ110" s="90">
        <f t="shared" ca="1" si="987"/>
        <v>3086.3900448430495</v>
      </c>
      <c r="DR110" s="90">
        <f t="shared" ca="1" si="987"/>
        <v>474.82923766816145</v>
      </c>
      <c r="DS110" s="90">
        <f t="shared" ca="1" si="987"/>
        <v>1424.4877130044845</v>
      </c>
      <c r="DT110" s="90">
        <f t="shared" ca="1" si="987"/>
        <v>3561.2192825112111</v>
      </c>
      <c r="DU110" s="90">
        <f t="shared" ca="1" si="987"/>
        <v>949.65847533632291</v>
      </c>
      <c r="DV110" s="92">
        <f t="shared" ca="1" si="608"/>
        <v>8072.0970403587453</v>
      </c>
      <c r="DW110" s="90">
        <f t="shared" ref="DW110:EA110" ca="1" si="988">$E110*DW$15</f>
        <v>0</v>
      </c>
      <c r="DX110" s="90">
        <f t="shared" ca="1" si="988"/>
        <v>0</v>
      </c>
      <c r="DY110" s="90">
        <f t="shared" ca="1" si="988"/>
        <v>0</v>
      </c>
      <c r="DZ110" s="90">
        <f t="shared" ca="1" si="988"/>
        <v>8072.0970403587453</v>
      </c>
      <c r="EA110" s="90">
        <f t="shared" ca="1" si="988"/>
        <v>0</v>
      </c>
      <c r="EB110" s="92">
        <f t="shared" ca="1" si="609"/>
        <v>29201.998116591931</v>
      </c>
      <c r="EC110" s="90">
        <f t="shared" ref="EC110:FD110" ca="1" si="989">$E110*EC$15</f>
        <v>0</v>
      </c>
      <c r="ED110" s="90">
        <f t="shared" ca="1" si="989"/>
        <v>712.24385650224224</v>
      </c>
      <c r="EE110" s="90">
        <f t="shared" ca="1" si="989"/>
        <v>474.82923766816145</v>
      </c>
      <c r="EF110" s="90">
        <f t="shared" ca="1" si="989"/>
        <v>1187.0730941704037</v>
      </c>
      <c r="EG110" s="90">
        <f t="shared" ca="1" si="989"/>
        <v>712.24385650224224</v>
      </c>
      <c r="EH110" s="90">
        <f t="shared" ca="1" si="989"/>
        <v>4748.2923766816148</v>
      </c>
      <c r="EI110" s="90">
        <f t="shared" ca="1" si="989"/>
        <v>4036.0485201793726</v>
      </c>
      <c r="EJ110" s="90">
        <f t="shared" ca="1" si="989"/>
        <v>237.41461883408073</v>
      </c>
      <c r="EK110" s="90">
        <f t="shared" ca="1" si="989"/>
        <v>0</v>
      </c>
      <c r="EL110" s="90">
        <f t="shared" ca="1" si="989"/>
        <v>3798.6339013452916</v>
      </c>
      <c r="EM110" s="90">
        <f t="shared" ca="1" si="989"/>
        <v>474.82923766816145</v>
      </c>
      <c r="EN110" s="90">
        <f t="shared" ca="1" si="989"/>
        <v>1899.3169506726458</v>
      </c>
      <c r="EO110" s="90">
        <f t="shared" ca="1" si="989"/>
        <v>4510.8777578475338</v>
      </c>
      <c r="EP110" s="90">
        <f t="shared" ca="1" si="989"/>
        <v>0</v>
      </c>
      <c r="EQ110" s="90">
        <f t="shared" ca="1" si="989"/>
        <v>0</v>
      </c>
      <c r="ER110" s="90">
        <f t="shared" ca="1" si="989"/>
        <v>0</v>
      </c>
      <c r="ES110" s="90">
        <f t="shared" ca="1" si="989"/>
        <v>0</v>
      </c>
      <c r="ET110" s="90">
        <f t="shared" ca="1" si="989"/>
        <v>3323.8046636771301</v>
      </c>
      <c r="EU110" s="90">
        <f t="shared" ca="1" si="989"/>
        <v>0</v>
      </c>
      <c r="EV110" s="90">
        <f t="shared" ca="1" si="989"/>
        <v>0</v>
      </c>
      <c r="EW110" s="90">
        <f t="shared" ca="1" si="989"/>
        <v>3086.3900448430495</v>
      </c>
      <c r="EX110" s="90">
        <f t="shared" ca="1" si="989"/>
        <v>0</v>
      </c>
      <c r="EY110" s="90">
        <f t="shared" ca="1" si="989"/>
        <v>0</v>
      </c>
      <c r="EZ110" s="90">
        <f t="shared" ca="1" si="989"/>
        <v>0</v>
      </c>
      <c r="FA110" s="90">
        <f t="shared" ca="1" si="989"/>
        <v>0</v>
      </c>
      <c r="FB110" s="90">
        <f t="shared" ca="1" si="989"/>
        <v>0</v>
      </c>
      <c r="FC110" s="90">
        <f t="shared" ca="1" si="989"/>
        <v>0</v>
      </c>
      <c r="FD110" s="90">
        <f t="shared" ca="1" si="989"/>
        <v>0</v>
      </c>
      <c r="FE110" s="92">
        <f t="shared" ca="1" si="610"/>
        <v>8784.3408968609874</v>
      </c>
      <c r="FF110" s="90">
        <f t="shared" ref="FF110:FV110" ca="1" si="990">$E110*FF$15</f>
        <v>0</v>
      </c>
      <c r="FG110" s="90">
        <f t="shared" ca="1" si="990"/>
        <v>0</v>
      </c>
      <c r="FH110" s="90">
        <f t="shared" ca="1" si="990"/>
        <v>0</v>
      </c>
      <c r="FI110" s="90">
        <f t="shared" ca="1" si="990"/>
        <v>0</v>
      </c>
      <c r="FJ110" s="90">
        <f t="shared" ca="1" si="990"/>
        <v>0</v>
      </c>
      <c r="FK110" s="90">
        <f t="shared" ca="1" si="990"/>
        <v>0</v>
      </c>
      <c r="FL110" s="90">
        <f t="shared" ca="1" si="990"/>
        <v>0</v>
      </c>
      <c r="FM110" s="90">
        <f t="shared" ca="1" si="990"/>
        <v>0</v>
      </c>
      <c r="FN110" s="90">
        <f t="shared" ca="1" si="990"/>
        <v>0</v>
      </c>
      <c r="FO110" s="90">
        <f t="shared" ca="1" si="990"/>
        <v>1661.902331838565</v>
      </c>
      <c r="FP110" s="90">
        <f t="shared" ca="1" si="990"/>
        <v>0</v>
      </c>
      <c r="FQ110" s="90">
        <f t="shared" ca="1" si="990"/>
        <v>0</v>
      </c>
      <c r="FR110" s="90">
        <f t="shared" ca="1" si="990"/>
        <v>0</v>
      </c>
      <c r="FS110" s="90">
        <f t="shared" ca="1" si="990"/>
        <v>7122.4385650224222</v>
      </c>
      <c r="FT110" s="90">
        <f t="shared" ca="1" si="990"/>
        <v>0</v>
      </c>
      <c r="FU110" s="90">
        <f t="shared" ca="1" si="990"/>
        <v>0</v>
      </c>
      <c r="FV110" s="90">
        <f t="shared" ca="1" si="990"/>
        <v>0</v>
      </c>
      <c r="FW110" s="92">
        <f t="shared" ca="1" si="611"/>
        <v>89980.140538116611</v>
      </c>
      <c r="FX110" s="90">
        <f t="shared" ref="FX110:GR110" ca="1" si="991">$E110*FX$15</f>
        <v>0</v>
      </c>
      <c r="FY110" s="90">
        <f t="shared" ca="1" si="991"/>
        <v>474.82923766816145</v>
      </c>
      <c r="FZ110" s="90">
        <f t="shared" ca="1" si="991"/>
        <v>1899.3169506726458</v>
      </c>
      <c r="GA110" s="90">
        <f t="shared" ca="1" si="991"/>
        <v>0</v>
      </c>
      <c r="GB110" s="90">
        <f t="shared" ca="1" si="991"/>
        <v>949.65847533632291</v>
      </c>
      <c r="GC110" s="90">
        <f t="shared" ca="1" si="991"/>
        <v>0</v>
      </c>
      <c r="GD110" s="90">
        <f t="shared" ca="1" si="991"/>
        <v>1899.3169506726458</v>
      </c>
      <c r="GE110" s="90">
        <f t="shared" ca="1" si="991"/>
        <v>2136.7315695067268</v>
      </c>
      <c r="GF110" s="90">
        <f t="shared" ca="1" si="991"/>
        <v>1899.3169506726458</v>
      </c>
      <c r="GG110" s="90">
        <f t="shared" ca="1" si="991"/>
        <v>79296.482690582969</v>
      </c>
      <c r="GH110" s="90">
        <f t="shared" ca="1" si="991"/>
        <v>0</v>
      </c>
      <c r="GI110" s="90">
        <f t="shared" ca="1" si="991"/>
        <v>0</v>
      </c>
      <c r="GJ110" s="90">
        <f t="shared" ca="1" si="991"/>
        <v>0</v>
      </c>
      <c r="GK110" s="90">
        <f t="shared" ca="1" si="991"/>
        <v>0</v>
      </c>
      <c r="GL110" s="90">
        <f t="shared" ca="1" si="991"/>
        <v>0</v>
      </c>
      <c r="GM110" s="90">
        <f t="shared" ca="1" si="991"/>
        <v>0</v>
      </c>
      <c r="GN110" s="90">
        <f t="shared" ca="1" si="991"/>
        <v>0</v>
      </c>
      <c r="GO110" s="90">
        <f t="shared" ca="1" si="991"/>
        <v>1424.4877130044845</v>
      </c>
      <c r="GP110" s="90">
        <f t="shared" ca="1" si="991"/>
        <v>0</v>
      </c>
      <c r="GQ110" s="90">
        <f t="shared" ca="1" si="991"/>
        <v>0</v>
      </c>
      <c r="GR110" s="90">
        <f t="shared" ca="1" si="991"/>
        <v>0</v>
      </c>
      <c r="GS110" s="92">
        <f t="shared" ca="1" si="612"/>
        <v>10208.828609865472</v>
      </c>
      <c r="GT110" s="90">
        <f t="shared" ref="GT110:HD110" ca="1" si="992">$E110*GT$15</f>
        <v>0</v>
      </c>
      <c r="GU110" s="90">
        <f t="shared" ca="1" si="992"/>
        <v>712.24385650224224</v>
      </c>
      <c r="GV110" s="90">
        <f t="shared" ca="1" si="992"/>
        <v>712.24385650224224</v>
      </c>
      <c r="GW110" s="90">
        <f t="shared" ca="1" si="992"/>
        <v>2374.1461883408074</v>
      </c>
      <c r="GX110" s="90">
        <f t="shared" ca="1" si="992"/>
        <v>0</v>
      </c>
      <c r="GY110" s="90">
        <f t="shared" ca="1" si="992"/>
        <v>6410.19470852018</v>
      </c>
      <c r="GZ110" s="90">
        <f t="shared" ca="1" si="992"/>
        <v>0</v>
      </c>
      <c r="HA110" s="90">
        <f t="shared" ca="1" si="992"/>
        <v>0</v>
      </c>
      <c r="HB110" s="90">
        <f t="shared" ca="1" si="992"/>
        <v>0</v>
      </c>
      <c r="HC110" s="90">
        <f t="shared" ca="1" si="992"/>
        <v>0</v>
      </c>
      <c r="HD110" s="90">
        <f t="shared" ca="1" si="992"/>
        <v>0</v>
      </c>
      <c r="HE110" s="92">
        <f t="shared" ca="1" si="613"/>
        <v>23029.21802690583</v>
      </c>
      <c r="HF110" s="90">
        <f t="shared" ref="HF110:HU110" ca="1" si="993">$E110*HF$15</f>
        <v>0</v>
      </c>
      <c r="HG110" s="90">
        <f t="shared" ca="1" si="993"/>
        <v>0</v>
      </c>
      <c r="HH110" s="90">
        <f t="shared" ca="1" si="993"/>
        <v>0</v>
      </c>
      <c r="HI110" s="90">
        <f t="shared" ca="1" si="993"/>
        <v>0</v>
      </c>
      <c r="HJ110" s="90">
        <f t="shared" ca="1" si="993"/>
        <v>0</v>
      </c>
      <c r="HK110" s="90">
        <f t="shared" ca="1" si="993"/>
        <v>0</v>
      </c>
      <c r="HL110" s="90">
        <f t="shared" ca="1" si="993"/>
        <v>0</v>
      </c>
      <c r="HM110" s="90">
        <f t="shared" ca="1" si="993"/>
        <v>0</v>
      </c>
      <c r="HN110" s="90">
        <f t="shared" ca="1" si="993"/>
        <v>9021.7555156950675</v>
      </c>
      <c r="HO110" s="90">
        <f t="shared" ca="1" si="993"/>
        <v>14007.462511210764</v>
      </c>
      <c r="HP110" s="90">
        <f t="shared" ca="1" si="993"/>
        <v>0</v>
      </c>
      <c r="HQ110" s="90">
        <f t="shared" ca="1" si="993"/>
        <v>0</v>
      </c>
      <c r="HR110" s="90">
        <f t="shared" ca="1" si="993"/>
        <v>0</v>
      </c>
      <c r="HS110" s="90">
        <f t="shared" ca="1" si="993"/>
        <v>0</v>
      </c>
      <c r="HT110" s="90">
        <f t="shared" ca="1" si="993"/>
        <v>0</v>
      </c>
      <c r="HU110" s="90">
        <f t="shared" ca="1" si="993"/>
        <v>0</v>
      </c>
      <c r="HV110" s="92">
        <f t="shared" ca="1" si="614"/>
        <v>6647.6093273542601</v>
      </c>
      <c r="HW110" s="90">
        <f t="shared" ref="HW110:IE110" ca="1" si="994">$E110*HW$15</f>
        <v>6647.6093273542601</v>
      </c>
      <c r="HX110" s="90">
        <f t="shared" ca="1" si="994"/>
        <v>0</v>
      </c>
      <c r="HY110" s="90">
        <f t="shared" ca="1" si="994"/>
        <v>0</v>
      </c>
      <c r="HZ110" s="90">
        <f t="shared" ca="1" si="994"/>
        <v>0</v>
      </c>
      <c r="IA110" s="90">
        <f t="shared" ca="1" si="994"/>
        <v>0</v>
      </c>
      <c r="IB110" s="90">
        <f t="shared" ca="1" si="994"/>
        <v>0</v>
      </c>
      <c r="IC110" s="90">
        <f t="shared" ca="1" si="994"/>
        <v>0</v>
      </c>
      <c r="ID110" s="90">
        <f t="shared" ca="1" si="994"/>
        <v>0</v>
      </c>
      <c r="IE110" s="90">
        <f t="shared" ca="1" si="994"/>
        <v>0</v>
      </c>
      <c r="IF110" s="92">
        <f t="shared" ca="1" si="936"/>
        <v>0</v>
      </c>
      <c r="IG110" s="90">
        <f t="shared" ref="IG110:IX110" ca="1" si="995">$E110*IG$15</f>
        <v>0</v>
      </c>
      <c r="IH110" s="90">
        <f t="shared" ca="1" si="995"/>
        <v>0</v>
      </c>
      <c r="II110" s="90">
        <f t="shared" ca="1" si="995"/>
        <v>0</v>
      </c>
      <c r="IJ110" s="90">
        <f t="shared" ca="1" si="995"/>
        <v>0</v>
      </c>
      <c r="IK110" s="90">
        <f t="shared" ca="1" si="995"/>
        <v>0</v>
      </c>
      <c r="IL110" s="90">
        <f t="shared" ca="1" si="995"/>
        <v>0</v>
      </c>
      <c r="IM110" s="90">
        <f t="shared" ca="1" si="995"/>
        <v>0</v>
      </c>
      <c r="IN110" s="90">
        <f t="shared" ca="1" si="995"/>
        <v>0</v>
      </c>
      <c r="IO110" s="90">
        <f t="shared" ca="1" si="995"/>
        <v>0</v>
      </c>
      <c r="IP110" s="90">
        <f t="shared" ca="1" si="995"/>
        <v>0</v>
      </c>
      <c r="IQ110" s="90">
        <f t="shared" ca="1" si="995"/>
        <v>0</v>
      </c>
      <c r="IR110" s="90">
        <f t="shared" ca="1" si="995"/>
        <v>0</v>
      </c>
      <c r="IS110" s="90">
        <f t="shared" ca="1" si="995"/>
        <v>0</v>
      </c>
      <c r="IT110" s="90">
        <f t="shared" ca="1" si="995"/>
        <v>0</v>
      </c>
      <c r="IU110" s="90">
        <f t="shared" ca="1" si="995"/>
        <v>0</v>
      </c>
      <c r="IV110" s="90">
        <f t="shared" ca="1" si="995"/>
        <v>0</v>
      </c>
      <c r="IW110" s="90">
        <f t="shared" ca="1" si="995"/>
        <v>0</v>
      </c>
      <c r="IX110" s="90">
        <f t="shared" ca="1" si="995"/>
        <v>0</v>
      </c>
      <c r="IY110" s="92">
        <f t="shared" ca="1" si="938"/>
        <v>0</v>
      </c>
      <c r="IZ110" s="90">
        <f t="shared" ref="IZ110:JS110" ca="1" si="996">$E110*IZ$15</f>
        <v>0</v>
      </c>
      <c r="JA110" s="90">
        <f t="shared" ca="1" si="996"/>
        <v>0</v>
      </c>
      <c r="JB110" s="90">
        <f t="shared" ca="1" si="996"/>
        <v>0</v>
      </c>
      <c r="JC110" s="90">
        <f t="shared" ca="1" si="996"/>
        <v>0</v>
      </c>
      <c r="JD110" s="90">
        <f t="shared" ca="1" si="996"/>
        <v>0</v>
      </c>
      <c r="JE110" s="90">
        <f t="shared" ca="1" si="996"/>
        <v>0</v>
      </c>
      <c r="JF110" s="90">
        <f t="shared" ca="1" si="996"/>
        <v>0</v>
      </c>
      <c r="JG110" s="90">
        <f t="shared" ca="1" si="996"/>
        <v>0</v>
      </c>
      <c r="JH110" s="90">
        <f t="shared" ca="1" si="996"/>
        <v>0</v>
      </c>
      <c r="JI110" s="90">
        <f t="shared" ca="1" si="996"/>
        <v>0</v>
      </c>
      <c r="JJ110" s="90">
        <f t="shared" ca="1" si="996"/>
        <v>0</v>
      </c>
      <c r="JK110" s="90">
        <f t="shared" ca="1" si="996"/>
        <v>0</v>
      </c>
      <c r="JL110" s="90">
        <f t="shared" ca="1" si="996"/>
        <v>0</v>
      </c>
      <c r="JM110" s="90">
        <f t="shared" ca="1" si="996"/>
        <v>0</v>
      </c>
      <c r="JN110" s="90">
        <f t="shared" ca="1" si="996"/>
        <v>0</v>
      </c>
      <c r="JO110" s="90">
        <f t="shared" ca="1" si="996"/>
        <v>0</v>
      </c>
      <c r="JP110" s="90">
        <f t="shared" ca="1" si="996"/>
        <v>0</v>
      </c>
      <c r="JQ110" s="90">
        <f t="shared" ca="1" si="996"/>
        <v>0</v>
      </c>
      <c r="JR110" s="90">
        <f t="shared" ca="1" si="996"/>
        <v>0</v>
      </c>
      <c r="JS110" s="90">
        <f t="shared" ca="1" si="996"/>
        <v>0</v>
      </c>
      <c r="JT110" s="92">
        <f t="shared" ca="1" si="940"/>
        <v>55080.191569506729</v>
      </c>
      <c r="JU110" s="90">
        <f t="shared" ref="JU110:LL110" ca="1" si="997">$E110*JU$15</f>
        <v>36087.02206278027</v>
      </c>
      <c r="JV110" s="90">
        <f t="shared" ca="1" si="997"/>
        <v>0</v>
      </c>
      <c r="JW110" s="90">
        <f t="shared" ca="1" si="997"/>
        <v>0</v>
      </c>
      <c r="JX110" s="90">
        <f t="shared" ca="1" si="997"/>
        <v>0</v>
      </c>
      <c r="JY110" s="90">
        <f t="shared" ca="1" si="997"/>
        <v>0</v>
      </c>
      <c r="JZ110" s="90">
        <f t="shared" ca="1" si="997"/>
        <v>0</v>
      </c>
      <c r="KA110" s="90">
        <f t="shared" ca="1" si="997"/>
        <v>0</v>
      </c>
      <c r="KB110" s="90">
        <f t="shared" ca="1" si="997"/>
        <v>0</v>
      </c>
      <c r="KC110" s="90">
        <f t="shared" ca="1" si="997"/>
        <v>0</v>
      </c>
      <c r="KD110" s="90">
        <f t="shared" ca="1" si="997"/>
        <v>0</v>
      </c>
      <c r="KE110" s="90">
        <f t="shared" ca="1" si="997"/>
        <v>0</v>
      </c>
      <c r="KF110" s="90">
        <f t="shared" ca="1" si="997"/>
        <v>0</v>
      </c>
      <c r="KG110" s="90">
        <f t="shared" ca="1" si="997"/>
        <v>0</v>
      </c>
      <c r="KH110" s="90">
        <f t="shared" ca="1" si="997"/>
        <v>0</v>
      </c>
      <c r="KI110" s="90">
        <f t="shared" ca="1" si="997"/>
        <v>0</v>
      </c>
      <c r="KJ110" s="90">
        <f t="shared" ca="1" si="997"/>
        <v>0</v>
      </c>
      <c r="KK110" s="90">
        <f t="shared" ca="1" si="997"/>
        <v>0</v>
      </c>
      <c r="KL110" s="90">
        <f t="shared" ca="1" si="997"/>
        <v>0</v>
      </c>
      <c r="KM110" s="90">
        <f t="shared" ca="1" si="997"/>
        <v>18993.169506726459</v>
      </c>
      <c r="KN110" s="90">
        <f t="shared" ca="1" si="997"/>
        <v>0</v>
      </c>
      <c r="KO110" s="90">
        <f t="shared" ca="1" si="997"/>
        <v>0</v>
      </c>
      <c r="KP110" s="90">
        <f t="shared" ca="1" si="997"/>
        <v>0</v>
      </c>
      <c r="KQ110" s="90">
        <f t="shared" ca="1" si="997"/>
        <v>0</v>
      </c>
      <c r="KR110" s="90">
        <f t="shared" ca="1" si="997"/>
        <v>0</v>
      </c>
      <c r="KS110" s="90">
        <f t="shared" ca="1" si="997"/>
        <v>0</v>
      </c>
      <c r="KT110" s="90">
        <f t="shared" ca="1" si="997"/>
        <v>0</v>
      </c>
      <c r="KU110" s="90">
        <f t="shared" ca="1" si="997"/>
        <v>0</v>
      </c>
      <c r="KV110" s="90">
        <f t="shared" ca="1" si="997"/>
        <v>0</v>
      </c>
      <c r="KW110" s="90">
        <f t="shared" ca="1" si="997"/>
        <v>0</v>
      </c>
      <c r="KX110" s="90">
        <f t="shared" ca="1" si="997"/>
        <v>0</v>
      </c>
      <c r="KY110" s="90">
        <f t="shared" ca="1" si="997"/>
        <v>0</v>
      </c>
      <c r="KZ110" s="90">
        <f t="shared" ca="1" si="997"/>
        <v>0</v>
      </c>
      <c r="LA110" s="90">
        <f t="shared" ca="1" si="997"/>
        <v>0</v>
      </c>
      <c r="LB110" s="90">
        <f t="shared" ca="1" si="997"/>
        <v>0</v>
      </c>
      <c r="LC110" s="90">
        <f t="shared" ca="1" si="997"/>
        <v>0</v>
      </c>
      <c r="LD110" s="90">
        <f t="shared" ca="1" si="997"/>
        <v>0</v>
      </c>
      <c r="LE110" s="90">
        <f t="shared" ca="1" si="997"/>
        <v>0</v>
      </c>
      <c r="LF110" s="90">
        <f t="shared" ca="1" si="997"/>
        <v>0</v>
      </c>
      <c r="LG110" s="90">
        <f t="shared" ca="1" si="997"/>
        <v>0</v>
      </c>
      <c r="LH110" s="90">
        <f t="shared" ca="1" si="997"/>
        <v>0</v>
      </c>
      <c r="LI110" s="90">
        <f t="shared" ca="1" si="997"/>
        <v>0</v>
      </c>
      <c r="LJ110" s="90">
        <f t="shared" ca="1" si="997"/>
        <v>0</v>
      </c>
      <c r="LK110" s="90">
        <f t="shared" ca="1" si="997"/>
        <v>0</v>
      </c>
      <c r="LL110" s="90">
        <f t="shared" ca="1" si="997"/>
        <v>0</v>
      </c>
      <c r="LM110" s="92">
        <f t="shared" ca="1" si="615"/>
        <v>3798.6339013452916</v>
      </c>
      <c r="LN110" s="90">
        <f t="shared" ref="LN110:LR110" ca="1" si="998">$E110*LN$15</f>
        <v>3798.6339013452916</v>
      </c>
      <c r="LO110" s="90">
        <f t="shared" ca="1" si="998"/>
        <v>0</v>
      </c>
      <c r="LP110" s="90">
        <f t="shared" ca="1" si="998"/>
        <v>0</v>
      </c>
      <c r="LQ110" s="90">
        <f t="shared" ca="1" si="998"/>
        <v>0</v>
      </c>
      <c r="LR110" s="90">
        <f t="shared" ca="1" si="998"/>
        <v>0</v>
      </c>
      <c r="LS110" s="92">
        <f t="shared" ca="1" si="616"/>
        <v>1424.4877130044845</v>
      </c>
      <c r="LT110" s="90">
        <f t="shared" ref="LT110:MF110" ca="1" si="999">$E110*LT$15</f>
        <v>1424.4877130044845</v>
      </c>
      <c r="LU110" s="90">
        <f t="shared" ca="1" si="999"/>
        <v>0</v>
      </c>
      <c r="LV110" s="90">
        <f t="shared" ca="1" si="999"/>
        <v>0</v>
      </c>
      <c r="LW110" s="90">
        <f t="shared" ca="1" si="999"/>
        <v>0</v>
      </c>
      <c r="LX110" s="90">
        <f t="shared" ca="1" si="999"/>
        <v>0</v>
      </c>
      <c r="LY110" s="90">
        <f t="shared" ca="1" si="999"/>
        <v>0</v>
      </c>
      <c r="LZ110" s="90">
        <f t="shared" ca="1" si="999"/>
        <v>0</v>
      </c>
      <c r="MA110" s="90">
        <f t="shared" ca="1" si="999"/>
        <v>0</v>
      </c>
      <c r="MB110" s="90">
        <f t="shared" ca="1" si="999"/>
        <v>0</v>
      </c>
      <c r="MC110" s="90">
        <f t="shared" ca="1" si="999"/>
        <v>0</v>
      </c>
      <c r="MD110" s="90">
        <f t="shared" ca="1" si="999"/>
        <v>0</v>
      </c>
      <c r="ME110" s="90">
        <f t="shared" ca="1" si="999"/>
        <v>0</v>
      </c>
      <c r="MF110" s="90">
        <f t="shared" ca="1" si="999"/>
        <v>0</v>
      </c>
      <c r="MG110" s="92">
        <f t="shared" ca="1" si="617"/>
        <v>4273.4631390134537</v>
      </c>
      <c r="MH110" s="90">
        <f t="shared" ref="MH110:NB110" ca="1" si="1000">$E110*MH$15</f>
        <v>4273.4631390134537</v>
      </c>
      <c r="MI110" s="90">
        <f t="shared" ca="1" si="1000"/>
        <v>0</v>
      </c>
      <c r="MJ110" s="90">
        <f t="shared" ca="1" si="1000"/>
        <v>0</v>
      </c>
      <c r="MK110" s="90">
        <f t="shared" ca="1" si="1000"/>
        <v>0</v>
      </c>
      <c r="ML110" s="90">
        <f t="shared" ca="1" si="1000"/>
        <v>0</v>
      </c>
      <c r="MM110" s="90">
        <f t="shared" ca="1" si="1000"/>
        <v>0</v>
      </c>
      <c r="MN110" s="90">
        <f t="shared" ca="1" si="1000"/>
        <v>0</v>
      </c>
      <c r="MO110" s="90">
        <f t="shared" ca="1" si="1000"/>
        <v>0</v>
      </c>
      <c r="MP110" s="90">
        <f t="shared" ca="1" si="1000"/>
        <v>0</v>
      </c>
      <c r="MQ110" s="90">
        <f t="shared" ca="1" si="1000"/>
        <v>0</v>
      </c>
      <c r="MR110" s="90">
        <f t="shared" ca="1" si="1000"/>
        <v>0</v>
      </c>
      <c r="MS110" s="90">
        <f t="shared" ca="1" si="1000"/>
        <v>0</v>
      </c>
      <c r="MT110" s="90">
        <f t="shared" ca="1" si="1000"/>
        <v>0</v>
      </c>
      <c r="MU110" s="90">
        <f t="shared" ca="1" si="1000"/>
        <v>0</v>
      </c>
      <c r="MV110" s="90">
        <f t="shared" ca="1" si="1000"/>
        <v>0</v>
      </c>
      <c r="MW110" s="90">
        <f t="shared" ca="1" si="1000"/>
        <v>0</v>
      </c>
      <c r="MX110" s="90">
        <f t="shared" ca="1" si="1000"/>
        <v>0</v>
      </c>
      <c r="MY110" s="90">
        <f t="shared" ca="1" si="1000"/>
        <v>0</v>
      </c>
      <c r="MZ110" s="90">
        <f t="shared" ca="1" si="1000"/>
        <v>0</v>
      </c>
      <c r="NA110" s="90">
        <f t="shared" ca="1" si="1000"/>
        <v>0</v>
      </c>
      <c r="NB110" s="90">
        <f t="shared" ca="1" si="1000"/>
        <v>0</v>
      </c>
      <c r="NC110" s="92">
        <f t="shared" ca="1" si="618"/>
        <v>0</v>
      </c>
      <c r="ND110" s="90">
        <f t="shared" ref="ND110:NI110" ca="1" si="1001">$E110*ND$15</f>
        <v>0</v>
      </c>
      <c r="NE110" s="90">
        <f t="shared" ca="1" si="1001"/>
        <v>0</v>
      </c>
      <c r="NF110" s="90">
        <f t="shared" ca="1" si="1001"/>
        <v>0</v>
      </c>
      <c r="NG110" s="90">
        <f t="shared" ca="1" si="1001"/>
        <v>0</v>
      </c>
      <c r="NH110" s="90">
        <f t="shared" ca="1" si="1001"/>
        <v>0</v>
      </c>
      <c r="NI110" s="90">
        <f t="shared" ca="1" si="1001"/>
        <v>0</v>
      </c>
      <c r="NJ110" s="93">
        <f t="shared" ca="1" si="946"/>
        <v>370604.22000000009</v>
      </c>
      <c r="NK110" s="94">
        <f t="shared" ca="1" si="947"/>
        <v>0</v>
      </c>
    </row>
    <row r="111" spans="1:375" x14ac:dyDescent="0.25">
      <c r="A111" s="208">
        <v>91500</v>
      </c>
      <c r="B111" s="210" t="s">
        <v>444</v>
      </c>
      <c r="C111" s="90">
        <f ca="1">IFERROR(HLOOKUP($A111,Náklady_2018!$D$1:$MN$27,24,FALSE),0)</f>
        <v>0</v>
      </c>
      <c r="D111" s="19">
        <v>50</v>
      </c>
      <c r="E111" s="19">
        <f ca="1">C111/100*D111</f>
        <v>0</v>
      </c>
      <c r="F111" s="102" t="str">
        <f>F12</f>
        <v>FTE(k)</v>
      </c>
      <c r="G111" s="92">
        <f t="shared" ca="1" si="606"/>
        <v>0</v>
      </c>
      <c r="H111" s="90">
        <f ca="1">$E111*H$12</f>
        <v>0</v>
      </c>
      <c r="I111" s="90">
        <f t="shared" ref="I111:BT111" ca="1" si="1002">$E111*I$12</f>
        <v>0</v>
      </c>
      <c r="J111" s="90">
        <f t="shared" ca="1" si="1002"/>
        <v>0</v>
      </c>
      <c r="K111" s="90">
        <f t="shared" ca="1" si="1002"/>
        <v>0</v>
      </c>
      <c r="L111" s="90">
        <f t="shared" ca="1" si="1002"/>
        <v>0</v>
      </c>
      <c r="M111" s="90">
        <f t="shared" ca="1" si="1002"/>
        <v>0</v>
      </c>
      <c r="N111" s="90">
        <f t="shared" ca="1" si="1002"/>
        <v>0</v>
      </c>
      <c r="O111" s="90">
        <f t="shared" ca="1" si="1002"/>
        <v>0</v>
      </c>
      <c r="P111" s="90">
        <f t="shared" ca="1" si="1002"/>
        <v>0</v>
      </c>
      <c r="Q111" s="90">
        <f t="shared" ca="1" si="1002"/>
        <v>0</v>
      </c>
      <c r="R111" s="90">
        <f t="shared" ca="1" si="1002"/>
        <v>0</v>
      </c>
      <c r="S111" s="90">
        <f t="shared" ca="1" si="1002"/>
        <v>0</v>
      </c>
      <c r="T111" s="90">
        <f t="shared" ca="1" si="1002"/>
        <v>0</v>
      </c>
      <c r="U111" s="90">
        <f t="shared" ca="1" si="1002"/>
        <v>0</v>
      </c>
      <c r="V111" s="90">
        <f t="shared" ca="1" si="1002"/>
        <v>0</v>
      </c>
      <c r="W111" s="90">
        <f t="shared" ca="1" si="1002"/>
        <v>0</v>
      </c>
      <c r="X111" s="90">
        <f t="shared" ca="1" si="1002"/>
        <v>0</v>
      </c>
      <c r="Y111" s="90">
        <f t="shared" ca="1" si="1002"/>
        <v>0</v>
      </c>
      <c r="Z111" s="90">
        <f t="shared" ca="1" si="1002"/>
        <v>0</v>
      </c>
      <c r="AA111" s="90">
        <f t="shared" ca="1" si="1002"/>
        <v>0</v>
      </c>
      <c r="AB111" s="90">
        <f t="shared" ca="1" si="1002"/>
        <v>0</v>
      </c>
      <c r="AC111" s="90">
        <f t="shared" ca="1" si="1002"/>
        <v>0</v>
      </c>
      <c r="AD111" s="90">
        <f t="shared" ca="1" si="1002"/>
        <v>0</v>
      </c>
      <c r="AE111" s="90">
        <f t="shared" ca="1" si="1002"/>
        <v>0</v>
      </c>
      <c r="AF111" s="90">
        <f t="shared" ca="1" si="1002"/>
        <v>0</v>
      </c>
      <c r="AG111" s="90">
        <f t="shared" ca="1" si="1002"/>
        <v>0</v>
      </c>
      <c r="AH111" s="90">
        <f t="shared" ca="1" si="1002"/>
        <v>0</v>
      </c>
      <c r="AI111" s="90">
        <f t="shared" ca="1" si="1002"/>
        <v>0</v>
      </c>
      <c r="AJ111" s="90">
        <f t="shared" ca="1" si="1002"/>
        <v>0</v>
      </c>
      <c r="AK111" s="90">
        <f t="shared" ca="1" si="1002"/>
        <v>0</v>
      </c>
      <c r="AL111" s="90">
        <f t="shared" ca="1" si="1002"/>
        <v>0</v>
      </c>
      <c r="AM111" s="90">
        <f t="shared" ca="1" si="1002"/>
        <v>0</v>
      </c>
      <c r="AN111" s="90">
        <f t="shared" ca="1" si="1002"/>
        <v>0</v>
      </c>
      <c r="AO111" s="90">
        <f t="shared" ca="1" si="1002"/>
        <v>0</v>
      </c>
      <c r="AP111" s="90">
        <f t="shared" ca="1" si="1002"/>
        <v>0</v>
      </c>
      <c r="AQ111" s="90">
        <f t="shared" ca="1" si="1002"/>
        <v>0</v>
      </c>
      <c r="AR111" s="90">
        <f t="shared" ca="1" si="1002"/>
        <v>0</v>
      </c>
      <c r="AS111" s="90">
        <f t="shared" ca="1" si="1002"/>
        <v>0</v>
      </c>
      <c r="AT111" s="90">
        <f t="shared" ca="1" si="1002"/>
        <v>0</v>
      </c>
      <c r="AU111" s="90">
        <f t="shared" ca="1" si="1002"/>
        <v>0</v>
      </c>
      <c r="AV111" s="90">
        <f t="shared" ca="1" si="1002"/>
        <v>0</v>
      </c>
      <c r="AW111" s="90">
        <f t="shared" ca="1" si="1002"/>
        <v>0</v>
      </c>
      <c r="AX111" s="90">
        <f t="shared" ca="1" si="1002"/>
        <v>0</v>
      </c>
      <c r="AY111" s="90">
        <f t="shared" ca="1" si="1002"/>
        <v>0</v>
      </c>
      <c r="AZ111" s="90">
        <f t="shared" ca="1" si="1002"/>
        <v>0</v>
      </c>
      <c r="BA111" s="90">
        <f t="shared" ca="1" si="1002"/>
        <v>0</v>
      </c>
      <c r="BB111" s="90">
        <f t="shared" ca="1" si="1002"/>
        <v>0</v>
      </c>
      <c r="BC111" s="90">
        <f t="shared" ca="1" si="1002"/>
        <v>0</v>
      </c>
      <c r="BD111" s="92">
        <f t="shared" ca="1" si="607"/>
        <v>0</v>
      </c>
      <c r="BE111" s="90">
        <f t="shared" ca="1" si="1002"/>
        <v>0</v>
      </c>
      <c r="BF111" s="90">
        <f t="shared" ca="1" si="1002"/>
        <v>0</v>
      </c>
      <c r="BG111" s="90">
        <f t="shared" ca="1" si="1002"/>
        <v>0</v>
      </c>
      <c r="BH111" s="90">
        <f t="shared" ca="1" si="1002"/>
        <v>0</v>
      </c>
      <c r="BI111" s="90">
        <f t="shared" ca="1" si="1002"/>
        <v>0</v>
      </c>
      <c r="BJ111" s="90">
        <f t="shared" ca="1" si="1002"/>
        <v>0</v>
      </c>
      <c r="BK111" s="90">
        <f t="shared" ca="1" si="1002"/>
        <v>0</v>
      </c>
      <c r="BL111" s="90">
        <f t="shared" ca="1" si="1002"/>
        <v>0</v>
      </c>
      <c r="BM111" s="90">
        <f t="shared" ca="1" si="1002"/>
        <v>0</v>
      </c>
      <c r="BN111" s="90">
        <f t="shared" ca="1" si="1002"/>
        <v>0</v>
      </c>
      <c r="BO111" s="90">
        <f t="shared" ca="1" si="1002"/>
        <v>0</v>
      </c>
      <c r="BP111" s="90">
        <f t="shared" ca="1" si="1002"/>
        <v>0</v>
      </c>
      <c r="BQ111" s="90">
        <f t="shared" ca="1" si="1002"/>
        <v>0</v>
      </c>
      <c r="BR111" s="90">
        <f t="shared" ca="1" si="1002"/>
        <v>0</v>
      </c>
      <c r="BS111" s="90">
        <f t="shared" ca="1" si="1002"/>
        <v>0</v>
      </c>
      <c r="BT111" s="90">
        <f t="shared" ca="1" si="1002"/>
        <v>0</v>
      </c>
      <c r="BU111" s="90">
        <f t="shared" ref="BU111:CF111" ca="1" si="1003">$E111*BU$12</f>
        <v>0</v>
      </c>
      <c r="BV111" s="90">
        <f t="shared" ca="1" si="1003"/>
        <v>0</v>
      </c>
      <c r="BW111" s="90">
        <f t="shared" ca="1" si="1003"/>
        <v>0</v>
      </c>
      <c r="BX111" s="90">
        <f t="shared" ca="1" si="1003"/>
        <v>0</v>
      </c>
      <c r="BY111" s="90">
        <f t="shared" ca="1" si="1003"/>
        <v>0</v>
      </c>
      <c r="BZ111" s="90">
        <f t="shared" ca="1" si="1003"/>
        <v>0</v>
      </c>
      <c r="CA111" s="90">
        <f t="shared" ca="1" si="1003"/>
        <v>0</v>
      </c>
      <c r="CB111" s="90">
        <f t="shared" ca="1" si="1003"/>
        <v>0</v>
      </c>
      <c r="CC111" s="90">
        <f t="shared" ca="1" si="1003"/>
        <v>0</v>
      </c>
      <c r="CD111" s="90">
        <f t="shared" ca="1" si="1003"/>
        <v>0</v>
      </c>
      <c r="CE111" s="90">
        <f t="shared" ca="1" si="1003"/>
        <v>0</v>
      </c>
      <c r="CF111" s="90">
        <f t="shared" ca="1" si="1003"/>
        <v>0</v>
      </c>
      <c r="CG111" s="92">
        <f t="shared" ca="1" si="925"/>
        <v>0</v>
      </c>
      <c r="CH111" s="90">
        <f t="shared" ref="CH111:CX111" ca="1" si="1004">$E111*CH$12</f>
        <v>0</v>
      </c>
      <c r="CI111" s="90">
        <f t="shared" ca="1" si="1004"/>
        <v>0</v>
      </c>
      <c r="CJ111" s="90">
        <f t="shared" ca="1" si="1004"/>
        <v>0</v>
      </c>
      <c r="CK111" s="90">
        <f t="shared" ca="1" si="1004"/>
        <v>0</v>
      </c>
      <c r="CL111" s="90">
        <f t="shared" ca="1" si="1004"/>
        <v>0</v>
      </c>
      <c r="CM111" s="90">
        <f t="shared" ca="1" si="1004"/>
        <v>0</v>
      </c>
      <c r="CN111" s="90">
        <f t="shared" ca="1" si="1004"/>
        <v>0</v>
      </c>
      <c r="CO111" s="90">
        <f t="shared" ca="1" si="1004"/>
        <v>0</v>
      </c>
      <c r="CP111" s="90">
        <f t="shared" ca="1" si="1004"/>
        <v>0</v>
      </c>
      <c r="CQ111" s="90">
        <f t="shared" ca="1" si="1004"/>
        <v>0</v>
      </c>
      <c r="CR111" s="90">
        <f t="shared" ca="1" si="1004"/>
        <v>0</v>
      </c>
      <c r="CS111" s="90">
        <f t="shared" ca="1" si="1004"/>
        <v>0</v>
      </c>
      <c r="CT111" s="90">
        <f t="shared" ca="1" si="1004"/>
        <v>0</v>
      </c>
      <c r="CU111" s="90">
        <f t="shared" ca="1" si="1004"/>
        <v>0</v>
      </c>
      <c r="CV111" s="90">
        <f t="shared" ca="1" si="1004"/>
        <v>0</v>
      </c>
      <c r="CW111" s="90">
        <f t="shared" ca="1" si="1004"/>
        <v>0</v>
      </c>
      <c r="CX111" s="90">
        <f t="shared" ca="1" si="1004"/>
        <v>0</v>
      </c>
      <c r="CY111" s="92">
        <f t="shared" ca="1" si="927"/>
        <v>0</v>
      </c>
      <c r="CZ111" s="90">
        <f t="shared" ref="CZ111:DU111" ca="1" si="1005">$E111*CZ$12</f>
        <v>0</v>
      </c>
      <c r="DA111" s="90">
        <f t="shared" ca="1" si="1005"/>
        <v>0</v>
      </c>
      <c r="DB111" s="90">
        <f t="shared" ca="1" si="1005"/>
        <v>0</v>
      </c>
      <c r="DC111" s="90">
        <f t="shared" ca="1" si="1005"/>
        <v>0</v>
      </c>
      <c r="DD111" s="90">
        <f t="shared" ca="1" si="1005"/>
        <v>0</v>
      </c>
      <c r="DE111" s="90">
        <f t="shared" ca="1" si="1005"/>
        <v>0</v>
      </c>
      <c r="DF111" s="90">
        <f t="shared" ca="1" si="1005"/>
        <v>0</v>
      </c>
      <c r="DG111" s="90">
        <f t="shared" ca="1" si="1005"/>
        <v>0</v>
      </c>
      <c r="DH111" s="90">
        <f t="shared" ca="1" si="1005"/>
        <v>0</v>
      </c>
      <c r="DI111" s="90">
        <f t="shared" ca="1" si="1005"/>
        <v>0</v>
      </c>
      <c r="DJ111" s="90">
        <f t="shared" ca="1" si="1005"/>
        <v>0</v>
      </c>
      <c r="DK111" s="90">
        <f t="shared" ca="1" si="1005"/>
        <v>0</v>
      </c>
      <c r="DL111" s="90">
        <f t="shared" ca="1" si="1005"/>
        <v>0</v>
      </c>
      <c r="DM111" s="90">
        <f t="shared" ca="1" si="1005"/>
        <v>0</v>
      </c>
      <c r="DN111" s="90">
        <f t="shared" ca="1" si="1005"/>
        <v>0</v>
      </c>
      <c r="DO111" s="90">
        <f t="shared" ca="1" si="1005"/>
        <v>0</v>
      </c>
      <c r="DP111" s="90">
        <f t="shared" ca="1" si="1005"/>
        <v>0</v>
      </c>
      <c r="DQ111" s="90">
        <f t="shared" ca="1" si="1005"/>
        <v>0</v>
      </c>
      <c r="DR111" s="90">
        <f t="shared" ca="1" si="1005"/>
        <v>0</v>
      </c>
      <c r="DS111" s="90">
        <f t="shared" ca="1" si="1005"/>
        <v>0</v>
      </c>
      <c r="DT111" s="90">
        <f t="shared" ca="1" si="1005"/>
        <v>0</v>
      </c>
      <c r="DU111" s="90">
        <f t="shared" ca="1" si="1005"/>
        <v>0</v>
      </c>
      <c r="DV111" s="92">
        <f t="shared" ca="1" si="608"/>
        <v>0</v>
      </c>
      <c r="DW111" s="90">
        <f t="shared" ref="DW111:EA111" ca="1" si="1006">$E111*DW$12</f>
        <v>0</v>
      </c>
      <c r="DX111" s="90">
        <f t="shared" ca="1" si="1006"/>
        <v>0</v>
      </c>
      <c r="DY111" s="90">
        <f t="shared" ca="1" si="1006"/>
        <v>0</v>
      </c>
      <c r="DZ111" s="90">
        <f t="shared" ca="1" si="1006"/>
        <v>0</v>
      </c>
      <c r="EA111" s="90">
        <f t="shared" ca="1" si="1006"/>
        <v>0</v>
      </c>
      <c r="EB111" s="92">
        <f t="shared" ca="1" si="609"/>
        <v>0</v>
      </c>
      <c r="EC111" s="90">
        <f t="shared" ref="EC111:FD111" ca="1" si="1007">$E111*EC$12</f>
        <v>0</v>
      </c>
      <c r="ED111" s="90">
        <f t="shared" ca="1" si="1007"/>
        <v>0</v>
      </c>
      <c r="EE111" s="90">
        <f t="shared" ca="1" si="1007"/>
        <v>0</v>
      </c>
      <c r="EF111" s="90">
        <f t="shared" ca="1" si="1007"/>
        <v>0</v>
      </c>
      <c r="EG111" s="90">
        <f t="shared" ca="1" si="1007"/>
        <v>0</v>
      </c>
      <c r="EH111" s="90">
        <f t="shared" ca="1" si="1007"/>
        <v>0</v>
      </c>
      <c r="EI111" s="90">
        <f t="shared" ca="1" si="1007"/>
        <v>0</v>
      </c>
      <c r="EJ111" s="90">
        <f t="shared" ca="1" si="1007"/>
        <v>0</v>
      </c>
      <c r="EK111" s="90">
        <f t="shared" ca="1" si="1007"/>
        <v>0</v>
      </c>
      <c r="EL111" s="90">
        <f t="shared" ca="1" si="1007"/>
        <v>0</v>
      </c>
      <c r="EM111" s="90">
        <f t="shared" ca="1" si="1007"/>
        <v>0</v>
      </c>
      <c r="EN111" s="90">
        <f t="shared" ca="1" si="1007"/>
        <v>0</v>
      </c>
      <c r="EO111" s="90">
        <f t="shared" ca="1" si="1007"/>
        <v>0</v>
      </c>
      <c r="EP111" s="90">
        <f t="shared" ca="1" si="1007"/>
        <v>0</v>
      </c>
      <c r="EQ111" s="90">
        <f t="shared" ca="1" si="1007"/>
        <v>0</v>
      </c>
      <c r="ER111" s="90">
        <f t="shared" ca="1" si="1007"/>
        <v>0</v>
      </c>
      <c r="ES111" s="90">
        <f t="shared" ca="1" si="1007"/>
        <v>0</v>
      </c>
      <c r="ET111" s="90">
        <f t="shared" ca="1" si="1007"/>
        <v>0</v>
      </c>
      <c r="EU111" s="90">
        <f t="shared" ca="1" si="1007"/>
        <v>0</v>
      </c>
      <c r="EV111" s="90">
        <f t="shared" ca="1" si="1007"/>
        <v>0</v>
      </c>
      <c r="EW111" s="90">
        <f t="shared" ca="1" si="1007"/>
        <v>0</v>
      </c>
      <c r="EX111" s="90">
        <f t="shared" ca="1" si="1007"/>
        <v>0</v>
      </c>
      <c r="EY111" s="90">
        <f t="shared" ca="1" si="1007"/>
        <v>0</v>
      </c>
      <c r="EZ111" s="90">
        <f t="shared" ca="1" si="1007"/>
        <v>0</v>
      </c>
      <c r="FA111" s="90">
        <f t="shared" ca="1" si="1007"/>
        <v>0</v>
      </c>
      <c r="FB111" s="90">
        <f t="shared" ca="1" si="1007"/>
        <v>0</v>
      </c>
      <c r="FC111" s="90">
        <f t="shared" ca="1" si="1007"/>
        <v>0</v>
      </c>
      <c r="FD111" s="90">
        <f t="shared" ca="1" si="1007"/>
        <v>0</v>
      </c>
      <c r="FE111" s="92">
        <f t="shared" ca="1" si="610"/>
        <v>0</v>
      </c>
      <c r="FF111" s="90">
        <f t="shared" ref="FF111:FV111" ca="1" si="1008">$E111*FF$12</f>
        <v>0</v>
      </c>
      <c r="FG111" s="90">
        <f t="shared" ca="1" si="1008"/>
        <v>0</v>
      </c>
      <c r="FH111" s="90">
        <f t="shared" ca="1" si="1008"/>
        <v>0</v>
      </c>
      <c r="FI111" s="90">
        <f t="shared" ca="1" si="1008"/>
        <v>0</v>
      </c>
      <c r="FJ111" s="90">
        <f t="shared" ca="1" si="1008"/>
        <v>0</v>
      </c>
      <c r="FK111" s="90">
        <f t="shared" ca="1" si="1008"/>
        <v>0</v>
      </c>
      <c r="FL111" s="90">
        <f t="shared" ca="1" si="1008"/>
        <v>0</v>
      </c>
      <c r="FM111" s="90">
        <f t="shared" ca="1" si="1008"/>
        <v>0</v>
      </c>
      <c r="FN111" s="90">
        <f t="shared" ca="1" si="1008"/>
        <v>0</v>
      </c>
      <c r="FO111" s="90">
        <f t="shared" ca="1" si="1008"/>
        <v>0</v>
      </c>
      <c r="FP111" s="90">
        <f t="shared" ca="1" si="1008"/>
        <v>0</v>
      </c>
      <c r="FQ111" s="90">
        <f t="shared" ca="1" si="1008"/>
        <v>0</v>
      </c>
      <c r="FR111" s="90">
        <f t="shared" ca="1" si="1008"/>
        <v>0</v>
      </c>
      <c r="FS111" s="90">
        <f t="shared" ca="1" si="1008"/>
        <v>0</v>
      </c>
      <c r="FT111" s="90">
        <f t="shared" ca="1" si="1008"/>
        <v>0</v>
      </c>
      <c r="FU111" s="90">
        <f t="shared" ca="1" si="1008"/>
        <v>0</v>
      </c>
      <c r="FV111" s="90">
        <f t="shared" ca="1" si="1008"/>
        <v>0</v>
      </c>
      <c r="FW111" s="92">
        <f t="shared" ca="1" si="611"/>
        <v>0</v>
      </c>
      <c r="FX111" s="90">
        <f t="shared" ref="FX111:GR111" ca="1" si="1009">$E111*FX$12</f>
        <v>0</v>
      </c>
      <c r="FY111" s="90">
        <f t="shared" ca="1" si="1009"/>
        <v>0</v>
      </c>
      <c r="FZ111" s="90">
        <f t="shared" ca="1" si="1009"/>
        <v>0</v>
      </c>
      <c r="GA111" s="90">
        <f t="shared" ca="1" si="1009"/>
        <v>0</v>
      </c>
      <c r="GB111" s="90">
        <f t="shared" ca="1" si="1009"/>
        <v>0</v>
      </c>
      <c r="GC111" s="90">
        <f t="shared" ca="1" si="1009"/>
        <v>0</v>
      </c>
      <c r="GD111" s="90">
        <f t="shared" ca="1" si="1009"/>
        <v>0</v>
      </c>
      <c r="GE111" s="90">
        <f t="shared" ca="1" si="1009"/>
        <v>0</v>
      </c>
      <c r="GF111" s="90">
        <f t="shared" ca="1" si="1009"/>
        <v>0</v>
      </c>
      <c r="GG111" s="90">
        <f t="shared" ca="1" si="1009"/>
        <v>0</v>
      </c>
      <c r="GH111" s="90">
        <f t="shared" ca="1" si="1009"/>
        <v>0</v>
      </c>
      <c r="GI111" s="90">
        <f t="shared" ca="1" si="1009"/>
        <v>0</v>
      </c>
      <c r="GJ111" s="90">
        <f t="shared" ca="1" si="1009"/>
        <v>0</v>
      </c>
      <c r="GK111" s="90">
        <f t="shared" ca="1" si="1009"/>
        <v>0</v>
      </c>
      <c r="GL111" s="90">
        <f t="shared" ca="1" si="1009"/>
        <v>0</v>
      </c>
      <c r="GM111" s="90">
        <f t="shared" ca="1" si="1009"/>
        <v>0</v>
      </c>
      <c r="GN111" s="90">
        <f t="shared" ca="1" si="1009"/>
        <v>0</v>
      </c>
      <c r="GO111" s="90">
        <f t="shared" ca="1" si="1009"/>
        <v>0</v>
      </c>
      <c r="GP111" s="90">
        <f t="shared" ca="1" si="1009"/>
        <v>0</v>
      </c>
      <c r="GQ111" s="90">
        <f t="shared" ca="1" si="1009"/>
        <v>0</v>
      </c>
      <c r="GR111" s="90">
        <f t="shared" ca="1" si="1009"/>
        <v>0</v>
      </c>
      <c r="GS111" s="92">
        <f t="shared" ca="1" si="612"/>
        <v>0</v>
      </c>
      <c r="GT111" s="90">
        <f t="shared" ref="GT111:HD111" ca="1" si="1010">$E111*GT$12</f>
        <v>0</v>
      </c>
      <c r="GU111" s="90">
        <f t="shared" ca="1" si="1010"/>
        <v>0</v>
      </c>
      <c r="GV111" s="90">
        <f t="shared" ca="1" si="1010"/>
        <v>0</v>
      </c>
      <c r="GW111" s="90">
        <f t="shared" ca="1" si="1010"/>
        <v>0</v>
      </c>
      <c r="GX111" s="90">
        <f t="shared" ca="1" si="1010"/>
        <v>0</v>
      </c>
      <c r="GY111" s="90">
        <f t="shared" ca="1" si="1010"/>
        <v>0</v>
      </c>
      <c r="GZ111" s="90">
        <f t="shared" ca="1" si="1010"/>
        <v>0</v>
      </c>
      <c r="HA111" s="90">
        <f t="shared" ca="1" si="1010"/>
        <v>0</v>
      </c>
      <c r="HB111" s="90">
        <f t="shared" ca="1" si="1010"/>
        <v>0</v>
      </c>
      <c r="HC111" s="90">
        <f t="shared" ca="1" si="1010"/>
        <v>0</v>
      </c>
      <c r="HD111" s="90">
        <f t="shared" ca="1" si="1010"/>
        <v>0</v>
      </c>
      <c r="HE111" s="92">
        <f t="shared" ca="1" si="613"/>
        <v>0</v>
      </c>
      <c r="HF111" s="90">
        <f t="shared" ref="HF111:HU111" ca="1" si="1011">$E111*HF$12</f>
        <v>0</v>
      </c>
      <c r="HG111" s="90">
        <f t="shared" ca="1" si="1011"/>
        <v>0</v>
      </c>
      <c r="HH111" s="90">
        <f t="shared" ca="1" si="1011"/>
        <v>0</v>
      </c>
      <c r="HI111" s="90">
        <f t="shared" ca="1" si="1011"/>
        <v>0</v>
      </c>
      <c r="HJ111" s="90">
        <f t="shared" ca="1" si="1011"/>
        <v>0</v>
      </c>
      <c r="HK111" s="90">
        <f t="shared" ca="1" si="1011"/>
        <v>0</v>
      </c>
      <c r="HL111" s="90">
        <f t="shared" ca="1" si="1011"/>
        <v>0</v>
      </c>
      <c r="HM111" s="90">
        <f t="shared" ca="1" si="1011"/>
        <v>0</v>
      </c>
      <c r="HN111" s="90">
        <f t="shared" ca="1" si="1011"/>
        <v>0</v>
      </c>
      <c r="HO111" s="90">
        <f t="shared" ca="1" si="1011"/>
        <v>0</v>
      </c>
      <c r="HP111" s="90">
        <f t="shared" ca="1" si="1011"/>
        <v>0</v>
      </c>
      <c r="HQ111" s="90">
        <f t="shared" ca="1" si="1011"/>
        <v>0</v>
      </c>
      <c r="HR111" s="90">
        <f t="shared" ca="1" si="1011"/>
        <v>0</v>
      </c>
      <c r="HS111" s="90">
        <f t="shared" ca="1" si="1011"/>
        <v>0</v>
      </c>
      <c r="HT111" s="90">
        <f t="shared" ca="1" si="1011"/>
        <v>0</v>
      </c>
      <c r="HU111" s="90">
        <f t="shared" ca="1" si="1011"/>
        <v>0</v>
      </c>
      <c r="HV111" s="92">
        <f t="shared" ca="1" si="614"/>
        <v>0</v>
      </c>
      <c r="HW111" s="90">
        <f t="shared" ref="HW111:IE111" ca="1" si="1012">$E111*HW$12</f>
        <v>0</v>
      </c>
      <c r="HX111" s="90">
        <f t="shared" ca="1" si="1012"/>
        <v>0</v>
      </c>
      <c r="HY111" s="90">
        <f t="shared" ca="1" si="1012"/>
        <v>0</v>
      </c>
      <c r="HZ111" s="90">
        <f t="shared" ca="1" si="1012"/>
        <v>0</v>
      </c>
      <c r="IA111" s="90">
        <f t="shared" ca="1" si="1012"/>
        <v>0</v>
      </c>
      <c r="IB111" s="90">
        <f t="shared" ca="1" si="1012"/>
        <v>0</v>
      </c>
      <c r="IC111" s="90">
        <f t="shared" ca="1" si="1012"/>
        <v>0</v>
      </c>
      <c r="ID111" s="90">
        <f t="shared" ca="1" si="1012"/>
        <v>0</v>
      </c>
      <c r="IE111" s="90">
        <f t="shared" ca="1" si="1012"/>
        <v>0</v>
      </c>
      <c r="IF111" s="92">
        <f t="shared" ca="1" si="936"/>
        <v>0</v>
      </c>
      <c r="IG111" s="90">
        <f t="shared" ref="IG111:IX111" ca="1" si="1013">$E111*IG$12</f>
        <v>0</v>
      </c>
      <c r="IH111" s="90">
        <f t="shared" ca="1" si="1013"/>
        <v>0</v>
      </c>
      <c r="II111" s="90">
        <f t="shared" ca="1" si="1013"/>
        <v>0</v>
      </c>
      <c r="IJ111" s="90">
        <f t="shared" ca="1" si="1013"/>
        <v>0</v>
      </c>
      <c r="IK111" s="90">
        <f t="shared" ca="1" si="1013"/>
        <v>0</v>
      </c>
      <c r="IL111" s="90">
        <f t="shared" ca="1" si="1013"/>
        <v>0</v>
      </c>
      <c r="IM111" s="90">
        <f t="shared" ca="1" si="1013"/>
        <v>0</v>
      </c>
      <c r="IN111" s="90">
        <f t="shared" ca="1" si="1013"/>
        <v>0</v>
      </c>
      <c r="IO111" s="90">
        <f t="shared" ca="1" si="1013"/>
        <v>0</v>
      </c>
      <c r="IP111" s="90">
        <f t="shared" ca="1" si="1013"/>
        <v>0</v>
      </c>
      <c r="IQ111" s="90">
        <f t="shared" ca="1" si="1013"/>
        <v>0</v>
      </c>
      <c r="IR111" s="90">
        <f t="shared" ca="1" si="1013"/>
        <v>0</v>
      </c>
      <c r="IS111" s="90">
        <f t="shared" ca="1" si="1013"/>
        <v>0</v>
      </c>
      <c r="IT111" s="90">
        <f t="shared" ca="1" si="1013"/>
        <v>0</v>
      </c>
      <c r="IU111" s="90">
        <f t="shared" ca="1" si="1013"/>
        <v>0</v>
      </c>
      <c r="IV111" s="90">
        <f t="shared" ca="1" si="1013"/>
        <v>0</v>
      </c>
      <c r="IW111" s="90">
        <f t="shared" ca="1" si="1013"/>
        <v>0</v>
      </c>
      <c r="IX111" s="90">
        <f t="shared" ca="1" si="1013"/>
        <v>0</v>
      </c>
      <c r="IY111" s="92">
        <f t="shared" ca="1" si="938"/>
        <v>0</v>
      </c>
      <c r="IZ111" s="90">
        <f t="shared" ref="IZ111:JS111" ca="1" si="1014">$E111*IZ$12</f>
        <v>0</v>
      </c>
      <c r="JA111" s="90">
        <f t="shared" ca="1" si="1014"/>
        <v>0</v>
      </c>
      <c r="JB111" s="90">
        <f t="shared" ca="1" si="1014"/>
        <v>0</v>
      </c>
      <c r="JC111" s="90">
        <f t="shared" ca="1" si="1014"/>
        <v>0</v>
      </c>
      <c r="JD111" s="90">
        <f t="shared" ca="1" si="1014"/>
        <v>0</v>
      </c>
      <c r="JE111" s="90">
        <f t="shared" ca="1" si="1014"/>
        <v>0</v>
      </c>
      <c r="JF111" s="90">
        <f t="shared" ca="1" si="1014"/>
        <v>0</v>
      </c>
      <c r="JG111" s="90">
        <f t="shared" ca="1" si="1014"/>
        <v>0</v>
      </c>
      <c r="JH111" s="90">
        <f t="shared" ca="1" si="1014"/>
        <v>0</v>
      </c>
      <c r="JI111" s="90">
        <f t="shared" ca="1" si="1014"/>
        <v>0</v>
      </c>
      <c r="JJ111" s="90">
        <f t="shared" ca="1" si="1014"/>
        <v>0</v>
      </c>
      <c r="JK111" s="90">
        <f t="shared" ca="1" si="1014"/>
        <v>0</v>
      </c>
      <c r="JL111" s="90">
        <f t="shared" ca="1" si="1014"/>
        <v>0</v>
      </c>
      <c r="JM111" s="90">
        <f t="shared" ca="1" si="1014"/>
        <v>0</v>
      </c>
      <c r="JN111" s="90">
        <f t="shared" ca="1" si="1014"/>
        <v>0</v>
      </c>
      <c r="JO111" s="90">
        <f t="shared" ca="1" si="1014"/>
        <v>0</v>
      </c>
      <c r="JP111" s="90">
        <f t="shared" ca="1" si="1014"/>
        <v>0</v>
      </c>
      <c r="JQ111" s="90">
        <f t="shared" ca="1" si="1014"/>
        <v>0</v>
      </c>
      <c r="JR111" s="90">
        <f t="shared" ca="1" si="1014"/>
        <v>0</v>
      </c>
      <c r="JS111" s="90">
        <f t="shared" ca="1" si="1014"/>
        <v>0</v>
      </c>
      <c r="JT111" s="92">
        <f t="shared" ca="1" si="940"/>
        <v>0</v>
      </c>
      <c r="JU111" s="90">
        <f t="shared" ref="JU111:LL111" ca="1" si="1015">$E111*JU$12</f>
        <v>0</v>
      </c>
      <c r="JV111" s="90">
        <f t="shared" ca="1" si="1015"/>
        <v>0</v>
      </c>
      <c r="JW111" s="90">
        <f t="shared" ca="1" si="1015"/>
        <v>0</v>
      </c>
      <c r="JX111" s="90">
        <f t="shared" ca="1" si="1015"/>
        <v>0</v>
      </c>
      <c r="JY111" s="90">
        <f t="shared" ca="1" si="1015"/>
        <v>0</v>
      </c>
      <c r="JZ111" s="90">
        <f t="shared" ca="1" si="1015"/>
        <v>0</v>
      </c>
      <c r="KA111" s="90">
        <f t="shared" ca="1" si="1015"/>
        <v>0</v>
      </c>
      <c r="KB111" s="90">
        <f t="shared" ca="1" si="1015"/>
        <v>0</v>
      </c>
      <c r="KC111" s="90">
        <f t="shared" ca="1" si="1015"/>
        <v>0</v>
      </c>
      <c r="KD111" s="90">
        <f t="shared" ca="1" si="1015"/>
        <v>0</v>
      </c>
      <c r="KE111" s="90">
        <f t="shared" ca="1" si="1015"/>
        <v>0</v>
      </c>
      <c r="KF111" s="90">
        <f t="shared" ca="1" si="1015"/>
        <v>0</v>
      </c>
      <c r="KG111" s="90">
        <f t="shared" ca="1" si="1015"/>
        <v>0</v>
      </c>
      <c r="KH111" s="90">
        <f t="shared" ca="1" si="1015"/>
        <v>0</v>
      </c>
      <c r="KI111" s="90">
        <f t="shared" ca="1" si="1015"/>
        <v>0</v>
      </c>
      <c r="KJ111" s="90">
        <f t="shared" ca="1" si="1015"/>
        <v>0</v>
      </c>
      <c r="KK111" s="90">
        <f t="shared" ca="1" si="1015"/>
        <v>0</v>
      </c>
      <c r="KL111" s="90">
        <f t="shared" ca="1" si="1015"/>
        <v>0</v>
      </c>
      <c r="KM111" s="90">
        <f t="shared" ca="1" si="1015"/>
        <v>0</v>
      </c>
      <c r="KN111" s="90">
        <f t="shared" ca="1" si="1015"/>
        <v>0</v>
      </c>
      <c r="KO111" s="90">
        <f t="shared" ca="1" si="1015"/>
        <v>0</v>
      </c>
      <c r="KP111" s="90">
        <f t="shared" ca="1" si="1015"/>
        <v>0</v>
      </c>
      <c r="KQ111" s="90">
        <f t="shared" ca="1" si="1015"/>
        <v>0</v>
      </c>
      <c r="KR111" s="90">
        <f t="shared" ca="1" si="1015"/>
        <v>0</v>
      </c>
      <c r="KS111" s="90">
        <f t="shared" ca="1" si="1015"/>
        <v>0</v>
      </c>
      <c r="KT111" s="90">
        <f t="shared" ca="1" si="1015"/>
        <v>0</v>
      </c>
      <c r="KU111" s="90">
        <f t="shared" ca="1" si="1015"/>
        <v>0</v>
      </c>
      <c r="KV111" s="90">
        <f t="shared" ca="1" si="1015"/>
        <v>0</v>
      </c>
      <c r="KW111" s="90">
        <f t="shared" ca="1" si="1015"/>
        <v>0</v>
      </c>
      <c r="KX111" s="90">
        <f t="shared" ca="1" si="1015"/>
        <v>0</v>
      </c>
      <c r="KY111" s="90">
        <f t="shared" ca="1" si="1015"/>
        <v>0</v>
      </c>
      <c r="KZ111" s="90">
        <f t="shared" ca="1" si="1015"/>
        <v>0</v>
      </c>
      <c r="LA111" s="90">
        <f t="shared" ca="1" si="1015"/>
        <v>0</v>
      </c>
      <c r="LB111" s="90">
        <f t="shared" ca="1" si="1015"/>
        <v>0</v>
      </c>
      <c r="LC111" s="90">
        <f t="shared" ca="1" si="1015"/>
        <v>0</v>
      </c>
      <c r="LD111" s="90">
        <f t="shared" ca="1" si="1015"/>
        <v>0</v>
      </c>
      <c r="LE111" s="90">
        <f t="shared" ca="1" si="1015"/>
        <v>0</v>
      </c>
      <c r="LF111" s="90">
        <f t="shared" ca="1" si="1015"/>
        <v>0</v>
      </c>
      <c r="LG111" s="90">
        <f t="shared" ca="1" si="1015"/>
        <v>0</v>
      </c>
      <c r="LH111" s="90">
        <f t="shared" ca="1" si="1015"/>
        <v>0</v>
      </c>
      <c r="LI111" s="90">
        <f t="shared" ca="1" si="1015"/>
        <v>0</v>
      </c>
      <c r="LJ111" s="90">
        <f t="shared" ca="1" si="1015"/>
        <v>0</v>
      </c>
      <c r="LK111" s="90">
        <f t="shared" ca="1" si="1015"/>
        <v>0</v>
      </c>
      <c r="LL111" s="90">
        <f t="shared" ca="1" si="1015"/>
        <v>0</v>
      </c>
      <c r="LM111" s="92">
        <f t="shared" ca="1" si="615"/>
        <v>0</v>
      </c>
      <c r="LN111" s="90">
        <f t="shared" ref="LN111:LR111" ca="1" si="1016">$E111*LN$12</f>
        <v>0</v>
      </c>
      <c r="LO111" s="90">
        <f t="shared" ca="1" si="1016"/>
        <v>0</v>
      </c>
      <c r="LP111" s="90">
        <f t="shared" ca="1" si="1016"/>
        <v>0</v>
      </c>
      <c r="LQ111" s="90">
        <f t="shared" ca="1" si="1016"/>
        <v>0</v>
      </c>
      <c r="LR111" s="90">
        <f t="shared" ca="1" si="1016"/>
        <v>0</v>
      </c>
      <c r="LS111" s="92">
        <f t="shared" ca="1" si="616"/>
        <v>0</v>
      </c>
      <c r="LT111" s="90">
        <f t="shared" ref="LT111:MF111" ca="1" si="1017">$E111*LT$12</f>
        <v>0</v>
      </c>
      <c r="LU111" s="90">
        <f t="shared" ca="1" si="1017"/>
        <v>0</v>
      </c>
      <c r="LV111" s="90">
        <f t="shared" ca="1" si="1017"/>
        <v>0</v>
      </c>
      <c r="LW111" s="90">
        <f t="shared" ca="1" si="1017"/>
        <v>0</v>
      </c>
      <c r="LX111" s="90">
        <f t="shared" ca="1" si="1017"/>
        <v>0</v>
      </c>
      <c r="LY111" s="90">
        <f t="shared" ca="1" si="1017"/>
        <v>0</v>
      </c>
      <c r="LZ111" s="90">
        <f t="shared" ca="1" si="1017"/>
        <v>0</v>
      </c>
      <c r="MA111" s="90">
        <f t="shared" ca="1" si="1017"/>
        <v>0</v>
      </c>
      <c r="MB111" s="90">
        <f t="shared" ca="1" si="1017"/>
        <v>0</v>
      </c>
      <c r="MC111" s="90">
        <f t="shared" ca="1" si="1017"/>
        <v>0</v>
      </c>
      <c r="MD111" s="90">
        <f t="shared" ca="1" si="1017"/>
        <v>0</v>
      </c>
      <c r="ME111" s="90">
        <f t="shared" ca="1" si="1017"/>
        <v>0</v>
      </c>
      <c r="MF111" s="90">
        <f t="shared" ca="1" si="1017"/>
        <v>0</v>
      </c>
      <c r="MG111" s="92">
        <f t="shared" ca="1" si="617"/>
        <v>0</v>
      </c>
      <c r="MH111" s="90">
        <f t="shared" ref="MH111:NB111" ca="1" si="1018">$E111*MH$12</f>
        <v>0</v>
      </c>
      <c r="MI111" s="90">
        <f t="shared" ca="1" si="1018"/>
        <v>0</v>
      </c>
      <c r="MJ111" s="90">
        <f t="shared" ca="1" si="1018"/>
        <v>0</v>
      </c>
      <c r="MK111" s="90">
        <f t="shared" ca="1" si="1018"/>
        <v>0</v>
      </c>
      <c r="ML111" s="90">
        <f t="shared" ca="1" si="1018"/>
        <v>0</v>
      </c>
      <c r="MM111" s="90">
        <f t="shared" ca="1" si="1018"/>
        <v>0</v>
      </c>
      <c r="MN111" s="90">
        <f t="shared" ca="1" si="1018"/>
        <v>0</v>
      </c>
      <c r="MO111" s="90">
        <f t="shared" ca="1" si="1018"/>
        <v>0</v>
      </c>
      <c r="MP111" s="90">
        <f t="shared" ca="1" si="1018"/>
        <v>0</v>
      </c>
      <c r="MQ111" s="90">
        <f t="shared" ca="1" si="1018"/>
        <v>0</v>
      </c>
      <c r="MR111" s="90">
        <f t="shared" ca="1" si="1018"/>
        <v>0</v>
      </c>
      <c r="MS111" s="90">
        <f t="shared" ca="1" si="1018"/>
        <v>0</v>
      </c>
      <c r="MT111" s="90">
        <f t="shared" ca="1" si="1018"/>
        <v>0</v>
      </c>
      <c r="MU111" s="90">
        <f t="shared" ca="1" si="1018"/>
        <v>0</v>
      </c>
      <c r="MV111" s="90">
        <f t="shared" ca="1" si="1018"/>
        <v>0</v>
      </c>
      <c r="MW111" s="90">
        <f t="shared" ca="1" si="1018"/>
        <v>0</v>
      </c>
      <c r="MX111" s="90">
        <f t="shared" ca="1" si="1018"/>
        <v>0</v>
      </c>
      <c r="MY111" s="90">
        <f t="shared" ca="1" si="1018"/>
        <v>0</v>
      </c>
      <c r="MZ111" s="90">
        <f t="shared" ca="1" si="1018"/>
        <v>0</v>
      </c>
      <c r="NA111" s="90">
        <f t="shared" ca="1" si="1018"/>
        <v>0</v>
      </c>
      <c r="NB111" s="90">
        <f t="shared" ca="1" si="1018"/>
        <v>0</v>
      </c>
      <c r="NC111" s="92">
        <f t="shared" ca="1" si="618"/>
        <v>0</v>
      </c>
      <c r="ND111" s="90">
        <f t="shared" ref="ND111:NI111" ca="1" si="1019">$E111*ND$12</f>
        <v>0</v>
      </c>
      <c r="NE111" s="90">
        <f t="shared" ca="1" si="1019"/>
        <v>0</v>
      </c>
      <c r="NF111" s="90">
        <f t="shared" ca="1" si="1019"/>
        <v>0</v>
      </c>
      <c r="NG111" s="90">
        <f t="shared" ca="1" si="1019"/>
        <v>0</v>
      </c>
      <c r="NH111" s="90">
        <f t="shared" ca="1" si="1019"/>
        <v>0</v>
      </c>
      <c r="NI111" s="90">
        <f t="shared" ca="1" si="1019"/>
        <v>0</v>
      </c>
      <c r="NJ111" s="93">
        <f t="shared" ca="1" si="946"/>
        <v>0</v>
      </c>
      <c r="NK111" s="94">
        <f t="shared" ca="1" si="947"/>
        <v>0</v>
      </c>
    </row>
    <row r="112" spans="1:375" x14ac:dyDescent="0.25">
      <c r="A112" s="209"/>
      <c r="B112" s="211"/>
      <c r="C112" s="90">
        <f>IFERROR(HLOOKUP($A112,Náklady_2018!$D$1:$MN$27,24,FALSE),0)</f>
        <v>0</v>
      </c>
      <c r="D112" s="19">
        <v>50</v>
      </c>
      <c r="E112" s="19">
        <f ca="1">C111/100*D112</f>
        <v>0</v>
      </c>
      <c r="F112" s="102" t="str">
        <f>F15</f>
        <v>PROJ</v>
      </c>
      <c r="G112" s="92">
        <f t="shared" ca="1" si="606"/>
        <v>0</v>
      </c>
      <c r="H112" s="90">
        <f ca="1">$E112*H$15</f>
        <v>0</v>
      </c>
      <c r="I112" s="90">
        <f t="shared" ref="I112:BT112" ca="1" si="1020">$E112*I$15</f>
        <v>0</v>
      </c>
      <c r="J112" s="90">
        <f t="shared" ca="1" si="1020"/>
        <v>0</v>
      </c>
      <c r="K112" s="90">
        <f t="shared" ca="1" si="1020"/>
        <v>0</v>
      </c>
      <c r="L112" s="90">
        <f t="shared" ca="1" si="1020"/>
        <v>0</v>
      </c>
      <c r="M112" s="90">
        <f t="shared" ca="1" si="1020"/>
        <v>0</v>
      </c>
      <c r="N112" s="90">
        <f t="shared" ca="1" si="1020"/>
        <v>0</v>
      </c>
      <c r="O112" s="90">
        <f t="shared" ca="1" si="1020"/>
        <v>0</v>
      </c>
      <c r="P112" s="90">
        <f t="shared" ca="1" si="1020"/>
        <v>0</v>
      </c>
      <c r="Q112" s="90">
        <f t="shared" ca="1" si="1020"/>
        <v>0</v>
      </c>
      <c r="R112" s="90">
        <f t="shared" ca="1" si="1020"/>
        <v>0</v>
      </c>
      <c r="S112" s="90">
        <f t="shared" ca="1" si="1020"/>
        <v>0</v>
      </c>
      <c r="T112" s="90">
        <f t="shared" ca="1" si="1020"/>
        <v>0</v>
      </c>
      <c r="U112" s="90">
        <f t="shared" ca="1" si="1020"/>
        <v>0</v>
      </c>
      <c r="V112" s="90">
        <f t="shared" ca="1" si="1020"/>
        <v>0</v>
      </c>
      <c r="W112" s="90">
        <f t="shared" ca="1" si="1020"/>
        <v>0</v>
      </c>
      <c r="X112" s="90">
        <f t="shared" ca="1" si="1020"/>
        <v>0</v>
      </c>
      <c r="Y112" s="90">
        <f t="shared" ca="1" si="1020"/>
        <v>0</v>
      </c>
      <c r="Z112" s="90">
        <f t="shared" ca="1" si="1020"/>
        <v>0</v>
      </c>
      <c r="AA112" s="90">
        <f t="shared" ca="1" si="1020"/>
        <v>0</v>
      </c>
      <c r="AB112" s="90">
        <f t="shared" ca="1" si="1020"/>
        <v>0</v>
      </c>
      <c r="AC112" s="90">
        <f t="shared" ca="1" si="1020"/>
        <v>0</v>
      </c>
      <c r="AD112" s="90">
        <f t="shared" ca="1" si="1020"/>
        <v>0</v>
      </c>
      <c r="AE112" s="90">
        <f t="shared" ca="1" si="1020"/>
        <v>0</v>
      </c>
      <c r="AF112" s="90">
        <f t="shared" ca="1" si="1020"/>
        <v>0</v>
      </c>
      <c r="AG112" s="90">
        <f t="shared" ca="1" si="1020"/>
        <v>0</v>
      </c>
      <c r="AH112" s="90">
        <f t="shared" ca="1" si="1020"/>
        <v>0</v>
      </c>
      <c r="AI112" s="90">
        <f t="shared" ca="1" si="1020"/>
        <v>0</v>
      </c>
      <c r="AJ112" s="90">
        <f t="shared" ca="1" si="1020"/>
        <v>0</v>
      </c>
      <c r="AK112" s="90">
        <f t="shared" ca="1" si="1020"/>
        <v>0</v>
      </c>
      <c r="AL112" s="90">
        <f t="shared" ca="1" si="1020"/>
        <v>0</v>
      </c>
      <c r="AM112" s="90">
        <f t="shared" ca="1" si="1020"/>
        <v>0</v>
      </c>
      <c r="AN112" s="90">
        <f t="shared" ca="1" si="1020"/>
        <v>0</v>
      </c>
      <c r="AO112" s="90">
        <f t="shared" ca="1" si="1020"/>
        <v>0</v>
      </c>
      <c r="AP112" s="90">
        <f t="shared" ca="1" si="1020"/>
        <v>0</v>
      </c>
      <c r="AQ112" s="90">
        <f t="shared" ca="1" si="1020"/>
        <v>0</v>
      </c>
      <c r="AR112" s="90">
        <f t="shared" ca="1" si="1020"/>
        <v>0</v>
      </c>
      <c r="AS112" s="90">
        <f t="shared" ca="1" si="1020"/>
        <v>0</v>
      </c>
      <c r="AT112" s="90">
        <f t="shared" ca="1" si="1020"/>
        <v>0</v>
      </c>
      <c r="AU112" s="90">
        <f t="shared" ca="1" si="1020"/>
        <v>0</v>
      </c>
      <c r="AV112" s="90">
        <f t="shared" ca="1" si="1020"/>
        <v>0</v>
      </c>
      <c r="AW112" s="90">
        <f t="shared" ca="1" si="1020"/>
        <v>0</v>
      </c>
      <c r="AX112" s="90">
        <f t="shared" ca="1" si="1020"/>
        <v>0</v>
      </c>
      <c r="AY112" s="90">
        <f t="shared" ca="1" si="1020"/>
        <v>0</v>
      </c>
      <c r="AZ112" s="90">
        <f t="shared" ca="1" si="1020"/>
        <v>0</v>
      </c>
      <c r="BA112" s="90">
        <f t="shared" ca="1" si="1020"/>
        <v>0</v>
      </c>
      <c r="BB112" s="90">
        <f t="shared" ca="1" si="1020"/>
        <v>0</v>
      </c>
      <c r="BC112" s="90">
        <f t="shared" ca="1" si="1020"/>
        <v>0</v>
      </c>
      <c r="BD112" s="92">
        <f t="shared" ca="1" si="607"/>
        <v>0</v>
      </c>
      <c r="BE112" s="90">
        <f t="shared" ca="1" si="1020"/>
        <v>0</v>
      </c>
      <c r="BF112" s="90">
        <f t="shared" ca="1" si="1020"/>
        <v>0</v>
      </c>
      <c r="BG112" s="90">
        <f t="shared" ca="1" si="1020"/>
        <v>0</v>
      </c>
      <c r="BH112" s="90">
        <f t="shared" ca="1" si="1020"/>
        <v>0</v>
      </c>
      <c r="BI112" s="90">
        <f t="shared" ca="1" si="1020"/>
        <v>0</v>
      </c>
      <c r="BJ112" s="90">
        <f t="shared" ca="1" si="1020"/>
        <v>0</v>
      </c>
      <c r="BK112" s="90">
        <f t="shared" ca="1" si="1020"/>
        <v>0</v>
      </c>
      <c r="BL112" s="90">
        <f t="shared" ca="1" si="1020"/>
        <v>0</v>
      </c>
      <c r="BM112" s="90">
        <f t="shared" ca="1" si="1020"/>
        <v>0</v>
      </c>
      <c r="BN112" s="90">
        <f t="shared" ca="1" si="1020"/>
        <v>0</v>
      </c>
      <c r="BO112" s="90">
        <f t="shared" ca="1" si="1020"/>
        <v>0</v>
      </c>
      <c r="BP112" s="90">
        <f t="shared" ca="1" si="1020"/>
        <v>0</v>
      </c>
      <c r="BQ112" s="90">
        <f t="shared" ca="1" si="1020"/>
        <v>0</v>
      </c>
      <c r="BR112" s="90">
        <f t="shared" ca="1" si="1020"/>
        <v>0</v>
      </c>
      <c r="BS112" s="90">
        <f t="shared" ca="1" si="1020"/>
        <v>0</v>
      </c>
      <c r="BT112" s="90">
        <f t="shared" ca="1" si="1020"/>
        <v>0</v>
      </c>
      <c r="BU112" s="90">
        <f t="shared" ref="BU112:CF112" ca="1" si="1021">$E112*BU$15</f>
        <v>0</v>
      </c>
      <c r="BV112" s="90">
        <f t="shared" ca="1" si="1021"/>
        <v>0</v>
      </c>
      <c r="BW112" s="90">
        <f t="shared" ca="1" si="1021"/>
        <v>0</v>
      </c>
      <c r="BX112" s="90">
        <f t="shared" ca="1" si="1021"/>
        <v>0</v>
      </c>
      <c r="BY112" s="90">
        <f t="shared" ca="1" si="1021"/>
        <v>0</v>
      </c>
      <c r="BZ112" s="90">
        <f t="shared" ca="1" si="1021"/>
        <v>0</v>
      </c>
      <c r="CA112" s="90">
        <f t="shared" ca="1" si="1021"/>
        <v>0</v>
      </c>
      <c r="CB112" s="90">
        <f t="shared" ca="1" si="1021"/>
        <v>0</v>
      </c>
      <c r="CC112" s="90">
        <f t="shared" ca="1" si="1021"/>
        <v>0</v>
      </c>
      <c r="CD112" s="90">
        <f t="shared" ca="1" si="1021"/>
        <v>0</v>
      </c>
      <c r="CE112" s="90">
        <f t="shared" ca="1" si="1021"/>
        <v>0</v>
      </c>
      <c r="CF112" s="90">
        <f t="shared" ca="1" si="1021"/>
        <v>0</v>
      </c>
      <c r="CG112" s="92">
        <f t="shared" ca="1" si="925"/>
        <v>0</v>
      </c>
      <c r="CH112" s="90">
        <f t="shared" ref="CH112:CX112" ca="1" si="1022">$E112*CH$15</f>
        <v>0</v>
      </c>
      <c r="CI112" s="90">
        <f t="shared" ca="1" si="1022"/>
        <v>0</v>
      </c>
      <c r="CJ112" s="90">
        <f t="shared" ca="1" si="1022"/>
        <v>0</v>
      </c>
      <c r="CK112" s="90">
        <f t="shared" ca="1" si="1022"/>
        <v>0</v>
      </c>
      <c r="CL112" s="90">
        <f t="shared" ca="1" si="1022"/>
        <v>0</v>
      </c>
      <c r="CM112" s="90">
        <f t="shared" ca="1" si="1022"/>
        <v>0</v>
      </c>
      <c r="CN112" s="90">
        <f t="shared" ca="1" si="1022"/>
        <v>0</v>
      </c>
      <c r="CO112" s="90">
        <f t="shared" ca="1" si="1022"/>
        <v>0</v>
      </c>
      <c r="CP112" s="90">
        <f t="shared" ca="1" si="1022"/>
        <v>0</v>
      </c>
      <c r="CQ112" s="90">
        <f t="shared" ca="1" si="1022"/>
        <v>0</v>
      </c>
      <c r="CR112" s="90">
        <f t="shared" ca="1" si="1022"/>
        <v>0</v>
      </c>
      <c r="CS112" s="90">
        <f t="shared" ca="1" si="1022"/>
        <v>0</v>
      </c>
      <c r="CT112" s="90">
        <f t="shared" ca="1" si="1022"/>
        <v>0</v>
      </c>
      <c r="CU112" s="90">
        <f t="shared" ca="1" si="1022"/>
        <v>0</v>
      </c>
      <c r="CV112" s="90">
        <f t="shared" ca="1" si="1022"/>
        <v>0</v>
      </c>
      <c r="CW112" s="90">
        <f t="shared" ca="1" si="1022"/>
        <v>0</v>
      </c>
      <c r="CX112" s="90">
        <f t="shared" ca="1" si="1022"/>
        <v>0</v>
      </c>
      <c r="CY112" s="92">
        <f t="shared" ca="1" si="927"/>
        <v>0</v>
      </c>
      <c r="CZ112" s="90">
        <f t="shared" ref="CZ112:DU112" ca="1" si="1023">$E112*CZ$15</f>
        <v>0</v>
      </c>
      <c r="DA112" s="90">
        <f t="shared" ca="1" si="1023"/>
        <v>0</v>
      </c>
      <c r="DB112" s="90">
        <f t="shared" ca="1" si="1023"/>
        <v>0</v>
      </c>
      <c r="DC112" s="90">
        <f t="shared" ca="1" si="1023"/>
        <v>0</v>
      </c>
      <c r="DD112" s="90">
        <f t="shared" ca="1" si="1023"/>
        <v>0</v>
      </c>
      <c r="DE112" s="90">
        <f t="shared" ca="1" si="1023"/>
        <v>0</v>
      </c>
      <c r="DF112" s="90">
        <f t="shared" ca="1" si="1023"/>
        <v>0</v>
      </c>
      <c r="DG112" s="90">
        <f t="shared" ca="1" si="1023"/>
        <v>0</v>
      </c>
      <c r="DH112" s="90">
        <f t="shared" ca="1" si="1023"/>
        <v>0</v>
      </c>
      <c r="DI112" s="90">
        <f t="shared" ca="1" si="1023"/>
        <v>0</v>
      </c>
      <c r="DJ112" s="90">
        <f t="shared" ca="1" si="1023"/>
        <v>0</v>
      </c>
      <c r="DK112" s="90">
        <f t="shared" ca="1" si="1023"/>
        <v>0</v>
      </c>
      <c r="DL112" s="90">
        <f t="shared" ca="1" si="1023"/>
        <v>0</v>
      </c>
      <c r="DM112" s="90">
        <f t="shared" ca="1" si="1023"/>
        <v>0</v>
      </c>
      <c r="DN112" s="90">
        <f t="shared" ca="1" si="1023"/>
        <v>0</v>
      </c>
      <c r="DO112" s="90">
        <f t="shared" ca="1" si="1023"/>
        <v>0</v>
      </c>
      <c r="DP112" s="90">
        <f t="shared" ca="1" si="1023"/>
        <v>0</v>
      </c>
      <c r="DQ112" s="90">
        <f t="shared" ca="1" si="1023"/>
        <v>0</v>
      </c>
      <c r="DR112" s="90">
        <f t="shared" ca="1" si="1023"/>
        <v>0</v>
      </c>
      <c r="DS112" s="90">
        <f t="shared" ca="1" si="1023"/>
        <v>0</v>
      </c>
      <c r="DT112" s="90">
        <f t="shared" ca="1" si="1023"/>
        <v>0</v>
      </c>
      <c r="DU112" s="90">
        <f t="shared" ca="1" si="1023"/>
        <v>0</v>
      </c>
      <c r="DV112" s="92">
        <f t="shared" ca="1" si="608"/>
        <v>0</v>
      </c>
      <c r="DW112" s="90">
        <f t="shared" ref="DW112:EA112" ca="1" si="1024">$E112*DW$15</f>
        <v>0</v>
      </c>
      <c r="DX112" s="90">
        <f t="shared" ca="1" si="1024"/>
        <v>0</v>
      </c>
      <c r="DY112" s="90">
        <f t="shared" ca="1" si="1024"/>
        <v>0</v>
      </c>
      <c r="DZ112" s="90">
        <f t="shared" ca="1" si="1024"/>
        <v>0</v>
      </c>
      <c r="EA112" s="90">
        <f t="shared" ca="1" si="1024"/>
        <v>0</v>
      </c>
      <c r="EB112" s="92">
        <f t="shared" ca="1" si="609"/>
        <v>0</v>
      </c>
      <c r="EC112" s="90">
        <f t="shared" ref="EC112:FD112" ca="1" si="1025">$E112*EC$15</f>
        <v>0</v>
      </c>
      <c r="ED112" s="90">
        <f t="shared" ca="1" si="1025"/>
        <v>0</v>
      </c>
      <c r="EE112" s="90">
        <f t="shared" ca="1" si="1025"/>
        <v>0</v>
      </c>
      <c r="EF112" s="90">
        <f t="shared" ca="1" si="1025"/>
        <v>0</v>
      </c>
      <c r="EG112" s="90">
        <f t="shared" ca="1" si="1025"/>
        <v>0</v>
      </c>
      <c r="EH112" s="90">
        <f t="shared" ca="1" si="1025"/>
        <v>0</v>
      </c>
      <c r="EI112" s="90">
        <f t="shared" ca="1" si="1025"/>
        <v>0</v>
      </c>
      <c r="EJ112" s="90">
        <f t="shared" ca="1" si="1025"/>
        <v>0</v>
      </c>
      <c r="EK112" s="90">
        <f t="shared" ca="1" si="1025"/>
        <v>0</v>
      </c>
      <c r="EL112" s="90">
        <f t="shared" ca="1" si="1025"/>
        <v>0</v>
      </c>
      <c r="EM112" s="90">
        <f t="shared" ca="1" si="1025"/>
        <v>0</v>
      </c>
      <c r="EN112" s="90">
        <f t="shared" ca="1" si="1025"/>
        <v>0</v>
      </c>
      <c r="EO112" s="90">
        <f t="shared" ca="1" si="1025"/>
        <v>0</v>
      </c>
      <c r="EP112" s="90">
        <f t="shared" ca="1" si="1025"/>
        <v>0</v>
      </c>
      <c r="EQ112" s="90">
        <f t="shared" ca="1" si="1025"/>
        <v>0</v>
      </c>
      <c r="ER112" s="90">
        <f t="shared" ca="1" si="1025"/>
        <v>0</v>
      </c>
      <c r="ES112" s="90">
        <f t="shared" ca="1" si="1025"/>
        <v>0</v>
      </c>
      <c r="ET112" s="90">
        <f t="shared" ca="1" si="1025"/>
        <v>0</v>
      </c>
      <c r="EU112" s="90">
        <f t="shared" ca="1" si="1025"/>
        <v>0</v>
      </c>
      <c r="EV112" s="90">
        <f t="shared" ca="1" si="1025"/>
        <v>0</v>
      </c>
      <c r="EW112" s="90">
        <f t="shared" ca="1" si="1025"/>
        <v>0</v>
      </c>
      <c r="EX112" s="90">
        <f t="shared" ca="1" si="1025"/>
        <v>0</v>
      </c>
      <c r="EY112" s="90">
        <f t="shared" ca="1" si="1025"/>
        <v>0</v>
      </c>
      <c r="EZ112" s="90">
        <f t="shared" ca="1" si="1025"/>
        <v>0</v>
      </c>
      <c r="FA112" s="90">
        <f t="shared" ca="1" si="1025"/>
        <v>0</v>
      </c>
      <c r="FB112" s="90">
        <f t="shared" ca="1" si="1025"/>
        <v>0</v>
      </c>
      <c r="FC112" s="90">
        <f t="shared" ca="1" si="1025"/>
        <v>0</v>
      </c>
      <c r="FD112" s="90">
        <f t="shared" ca="1" si="1025"/>
        <v>0</v>
      </c>
      <c r="FE112" s="92">
        <f t="shared" ca="1" si="610"/>
        <v>0</v>
      </c>
      <c r="FF112" s="90">
        <f t="shared" ref="FF112:FV112" ca="1" si="1026">$E112*FF$15</f>
        <v>0</v>
      </c>
      <c r="FG112" s="90">
        <f t="shared" ca="1" si="1026"/>
        <v>0</v>
      </c>
      <c r="FH112" s="90">
        <f t="shared" ca="1" si="1026"/>
        <v>0</v>
      </c>
      <c r="FI112" s="90">
        <f t="shared" ca="1" si="1026"/>
        <v>0</v>
      </c>
      <c r="FJ112" s="90">
        <f t="shared" ca="1" si="1026"/>
        <v>0</v>
      </c>
      <c r="FK112" s="90">
        <f t="shared" ca="1" si="1026"/>
        <v>0</v>
      </c>
      <c r="FL112" s="90">
        <f t="shared" ca="1" si="1026"/>
        <v>0</v>
      </c>
      <c r="FM112" s="90">
        <f t="shared" ca="1" si="1026"/>
        <v>0</v>
      </c>
      <c r="FN112" s="90">
        <f t="shared" ca="1" si="1026"/>
        <v>0</v>
      </c>
      <c r="FO112" s="90">
        <f t="shared" ca="1" si="1026"/>
        <v>0</v>
      </c>
      <c r="FP112" s="90">
        <f t="shared" ca="1" si="1026"/>
        <v>0</v>
      </c>
      <c r="FQ112" s="90">
        <f t="shared" ca="1" si="1026"/>
        <v>0</v>
      </c>
      <c r="FR112" s="90">
        <f t="shared" ca="1" si="1026"/>
        <v>0</v>
      </c>
      <c r="FS112" s="90">
        <f t="shared" ca="1" si="1026"/>
        <v>0</v>
      </c>
      <c r="FT112" s="90">
        <f t="shared" ca="1" si="1026"/>
        <v>0</v>
      </c>
      <c r="FU112" s="90">
        <f t="shared" ca="1" si="1026"/>
        <v>0</v>
      </c>
      <c r="FV112" s="90">
        <f t="shared" ca="1" si="1026"/>
        <v>0</v>
      </c>
      <c r="FW112" s="92">
        <f t="shared" ca="1" si="611"/>
        <v>0</v>
      </c>
      <c r="FX112" s="90">
        <f t="shared" ref="FX112:GR112" ca="1" si="1027">$E112*FX$15</f>
        <v>0</v>
      </c>
      <c r="FY112" s="90">
        <f t="shared" ca="1" si="1027"/>
        <v>0</v>
      </c>
      <c r="FZ112" s="90">
        <f t="shared" ca="1" si="1027"/>
        <v>0</v>
      </c>
      <c r="GA112" s="90">
        <f t="shared" ca="1" si="1027"/>
        <v>0</v>
      </c>
      <c r="GB112" s="90">
        <f t="shared" ca="1" si="1027"/>
        <v>0</v>
      </c>
      <c r="GC112" s="90">
        <f t="shared" ca="1" si="1027"/>
        <v>0</v>
      </c>
      <c r="GD112" s="90">
        <f t="shared" ca="1" si="1027"/>
        <v>0</v>
      </c>
      <c r="GE112" s="90">
        <f t="shared" ca="1" si="1027"/>
        <v>0</v>
      </c>
      <c r="GF112" s="90">
        <f t="shared" ca="1" si="1027"/>
        <v>0</v>
      </c>
      <c r="GG112" s="90">
        <f t="shared" ca="1" si="1027"/>
        <v>0</v>
      </c>
      <c r="GH112" s="90">
        <f t="shared" ca="1" si="1027"/>
        <v>0</v>
      </c>
      <c r="GI112" s="90">
        <f t="shared" ca="1" si="1027"/>
        <v>0</v>
      </c>
      <c r="GJ112" s="90">
        <f t="shared" ca="1" si="1027"/>
        <v>0</v>
      </c>
      <c r="GK112" s="90">
        <f t="shared" ca="1" si="1027"/>
        <v>0</v>
      </c>
      <c r="GL112" s="90">
        <f t="shared" ca="1" si="1027"/>
        <v>0</v>
      </c>
      <c r="GM112" s="90">
        <f t="shared" ca="1" si="1027"/>
        <v>0</v>
      </c>
      <c r="GN112" s="90">
        <f t="shared" ca="1" si="1027"/>
        <v>0</v>
      </c>
      <c r="GO112" s="90">
        <f t="shared" ca="1" si="1027"/>
        <v>0</v>
      </c>
      <c r="GP112" s="90">
        <f t="shared" ca="1" si="1027"/>
        <v>0</v>
      </c>
      <c r="GQ112" s="90">
        <f t="shared" ca="1" si="1027"/>
        <v>0</v>
      </c>
      <c r="GR112" s="90">
        <f t="shared" ca="1" si="1027"/>
        <v>0</v>
      </c>
      <c r="GS112" s="92">
        <f t="shared" ca="1" si="612"/>
        <v>0</v>
      </c>
      <c r="GT112" s="90">
        <f t="shared" ref="GT112:HD112" ca="1" si="1028">$E112*GT$15</f>
        <v>0</v>
      </c>
      <c r="GU112" s="90">
        <f t="shared" ca="1" si="1028"/>
        <v>0</v>
      </c>
      <c r="GV112" s="90">
        <f t="shared" ca="1" si="1028"/>
        <v>0</v>
      </c>
      <c r="GW112" s="90">
        <f t="shared" ca="1" si="1028"/>
        <v>0</v>
      </c>
      <c r="GX112" s="90">
        <f t="shared" ca="1" si="1028"/>
        <v>0</v>
      </c>
      <c r="GY112" s="90">
        <f t="shared" ca="1" si="1028"/>
        <v>0</v>
      </c>
      <c r="GZ112" s="90">
        <f t="shared" ca="1" si="1028"/>
        <v>0</v>
      </c>
      <c r="HA112" s="90">
        <f t="shared" ca="1" si="1028"/>
        <v>0</v>
      </c>
      <c r="HB112" s="90">
        <f t="shared" ca="1" si="1028"/>
        <v>0</v>
      </c>
      <c r="HC112" s="90">
        <f t="shared" ca="1" si="1028"/>
        <v>0</v>
      </c>
      <c r="HD112" s="90">
        <f t="shared" ca="1" si="1028"/>
        <v>0</v>
      </c>
      <c r="HE112" s="92">
        <f t="shared" ca="1" si="613"/>
        <v>0</v>
      </c>
      <c r="HF112" s="90">
        <f t="shared" ref="HF112:HU112" ca="1" si="1029">$E112*HF$15</f>
        <v>0</v>
      </c>
      <c r="HG112" s="90">
        <f t="shared" ca="1" si="1029"/>
        <v>0</v>
      </c>
      <c r="HH112" s="90">
        <f t="shared" ca="1" si="1029"/>
        <v>0</v>
      </c>
      <c r="HI112" s="90">
        <f t="shared" ca="1" si="1029"/>
        <v>0</v>
      </c>
      <c r="HJ112" s="90">
        <f t="shared" ca="1" si="1029"/>
        <v>0</v>
      </c>
      <c r="HK112" s="90">
        <f t="shared" ca="1" si="1029"/>
        <v>0</v>
      </c>
      <c r="HL112" s="90">
        <f t="shared" ca="1" si="1029"/>
        <v>0</v>
      </c>
      <c r="HM112" s="90">
        <f t="shared" ca="1" si="1029"/>
        <v>0</v>
      </c>
      <c r="HN112" s="90">
        <f t="shared" ca="1" si="1029"/>
        <v>0</v>
      </c>
      <c r="HO112" s="90">
        <f t="shared" ca="1" si="1029"/>
        <v>0</v>
      </c>
      <c r="HP112" s="90">
        <f t="shared" ca="1" si="1029"/>
        <v>0</v>
      </c>
      <c r="HQ112" s="90">
        <f t="shared" ca="1" si="1029"/>
        <v>0</v>
      </c>
      <c r="HR112" s="90">
        <f t="shared" ca="1" si="1029"/>
        <v>0</v>
      </c>
      <c r="HS112" s="90">
        <f t="shared" ca="1" si="1029"/>
        <v>0</v>
      </c>
      <c r="HT112" s="90">
        <f t="shared" ca="1" si="1029"/>
        <v>0</v>
      </c>
      <c r="HU112" s="90">
        <f t="shared" ca="1" si="1029"/>
        <v>0</v>
      </c>
      <c r="HV112" s="92">
        <f t="shared" ca="1" si="614"/>
        <v>0</v>
      </c>
      <c r="HW112" s="90">
        <f t="shared" ref="HW112:IE112" ca="1" si="1030">$E112*HW$15</f>
        <v>0</v>
      </c>
      <c r="HX112" s="90">
        <f t="shared" ca="1" si="1030"/>
        <v>0</v>
      </c>
      <c r="HY112" s="90">
        <f t="shared" ca="1" si="1030"/>
        <v>0</v>
      </c>
      <c r="HZ112" s="90">
        <f t="shared" ca="1" si="1030"/>
        <v>0</v>
      </c>
      <c r="IA112" s="90">
        <f t="shared" ca="1" si="1030"/>
        <v>0</v>
      </c>
      <c r="IB112" s="90">
        <f t="shared" ca="1" si="1030"/>
        <v>0</v>
      </c>
      <c r="IC112" s="90">
        <f t="shared" ca="1" si="1030"/>
        <v>0</v>
      </c>
      <c r="ID112" s="90">
        <f t="shared" ca="1" si="1030"/>
        <v>0</v>
      </c>
      <c r="IE112" s="90">
        <f t="shared" ca="1" si="1030"/>
        <v>0</v>
      </c>
      <c r="IF112" s="92">
        <f t="shared" ca="1" si="936"/>
        <v>0</v>
      </c>
      <c r="IG112" s="90">
        <f t="shared" ref="IG112:IX112" ca="1" si="1031">$E112*IG$15</f>
        <v>0</v>
      </c>
      <c r="IH112" s="90">
        <f t="shared" ca="1" si="1031"/>
        <v>0</v>
      </c>
      <c r="II112" s="90">
        <f t="shared" ca="1" si="1031"/>
        <v>0</v>
      </c>
      <c r="IJ112" s="90">
        <f t="shared" ca="1" si="1031"/>
        <v>0</v>
      </c>
      <c r="IK112" s="90">
        <f t="shared" ca="1" si="1031"/>
        <v>0</v>
      </c>
      <c r="IL112" s="90">
        <f t="shared" ca="1" si="1031"/>
        <v>0</v>
      </c>
      <c r="IM112" s="90">
        <f t="shared" ca="1" si="1031"/>
        <v>0</v>
      </c>
      <c r="IN112" s="90">
        <f t="shared" ca="1" si="1031"/>
        <v>0</v>
      </c>
      <c r="IO112" s="90">
        <f t="shared" ca="1" si="1031"/>
        <v>0</v>
      </c>
      <c r="IP112" s="90">
        <f t="shared" ca="1" si="1031"/>
        <v>0</v>
      </c>
      <c r="IQ112" s="90">
        <f t="shared" ca="1" si="1031"/>
        <v>0</v>
      </c>
      <c r="IR112" s="90">
        <f t="shared" ca="1" si="1031"/>
        <v>0</v>
      </c>
      <c r="IS112" s="90">
        <f t="shared" ca="1" si="1031"/>
        <v>0</v>
      </c>
      <c r="IT112" s="90">
        <f t="shared" ca="1" si="1031"/>
        <v>0</v>
      </c>
      <c r="IU112" s="90">
        <f t="shared" ca="1" si="1031"/>
        <v>0</v>
      </c>
      <c r="IV112" s="90">
        <f t="shared" ca="1" si="1031"/>
        <v>0</v>
      </c>
      <c r="IW112" s="90">
        <f t="shared" ca="1" si="1031"/>
        <v>0</v>
      </c>
      <c r="IX112" s="90">
        <f t="shared" ca="1" si="1031"/>
        <v>0</v>
      </c>
      <c r="IY112" s="92">
        <f t="shared" ca="1" si="938"/>
        <v>0</v>
      </c>
      <c r="IZ112" s="90">
        <f t="shared" ref="IZ112:JS112" ca="1" si="1032">$E112*IZ$15</f>
        <v>0</v>
      </c>
      <c r="JA112" s="90">
        <f t="shared" ca="1" si="1032"/>
        <v>0</v>
      </c>
      <c r="JB112" s="90">
        <f t="shared" ca="1" si="1032"/>
        <v>0</v>
      </c>
      <c r="JC112" s="90">
        <f t="shared" ca="1" si="1032"/>
        <v>0</v>
      </c>
      <c r="JD112" s="90">
        <f t="shared" ca="1" si="1032"/>
        <v>0</v>
      </c>
      <c r="JE112" s="90">
        <f t="shared" ca="1" si="1032"/>
        <v>0</v>
      </c>
      <c r="JF112" s="90">
        <f t="shared" ca="1" si="1032"/>
        <v>0</v>
      </c>
      <c r="JG112" s="90">
        <f t="shared" ca="1" si="1032"/>
        <v>0</v>
      </c>
      <c r="JH112" s="90">
        <f t="shared" ca="1" si="1032"/>
        <v>0</v>
      </c>
      <c r="JI112" s="90">
        <f t="shared" ca="1" si="1032"/>
        <v>0</v>
      </c>
      <c r="JJ112" s="90">
        <f t="shared" ca="1" si="1032"/>
        <v>0</v>
      </c>
      <c r="JK112" s="90">
        <f t="shared" ca="1" si="1032"/>
        <v>0</v>
      </c>
      <c r="JL112" s="90">
        <f t="shared" ca="1" si="1032"/>
        <v>0</v>
      </c>
      <c r="JM112" s="90">
        <f t="shared" ca="1" si="1032"/>
        <v>0</v>
      </c>
      <c r="JN112" s="90">
        <f t="shared" ca="1" si="1032"/>
        <v>0</v>
      </c>
      <c r="JO112" s="90">
        <f t="shared" ca="1" si="1032"/>
        <v>0</v>
      </c>
      <c r="JP112" s="90">
        <f t="shared" ca="1" si="1032"/>
        <v>0</v>
      </c>
      <c r="JQ112" s="90">
        <f t="shared" ca="1" si="1032"/>
        <v>0</v>
      </c>
      <c r="JR112" s="90">
        <f t="shared" ca="1" si="1032"/>
        <v>0</v>
      </c>
      <c r="JS112" s="90">
        <f t="shared" ca="1" si="1032"/>
        <v>0</v>
      </c>
      <c r="JT112" s="92">
        <f t="shared" ca="1" si="940"/>
        <v>0</v>
      </c>
      <c r="JU112" s="90">
        <f t="shared" ref="JU112:LL112" ca="1" si="1033">$E112*JU$15</f>
        <v>0</v>
      </c>
      <c r="JV112" s="90">
        <f t="shared" ca="1" si="1033"/>
        <v>0</v>
      </c>
      <c r="JW112" s="90">
        <f t="shared" ca="1" si="1033"/>
        <v>0</v>
      </c>
      <c r="JX112" s="90">
        <f t="shared" ca="1" si="1033"/>
        <v>0</v>
      </c>
      <c r="JY112" s="90">
        <f t="shared" ca="1" si="1033"/>
        <v>0</v>
      </c>
      <c r="JZ112" s="90">
        <f t="shared" ca="1" si="1033"/>
        <v>0</v>
      </c>
      <c r="KA112" s="90">
        <f t="shared" ca="1" si="1033"/>
        <v>0</v>
      </c>
      <c r="KB112" s="90">
        <f t="shared" ca="1" si="1033"/>
        <v>0</v>
      </c>
      <c r="KC112" s="90">
        <f t="shared" ca="1" si="1033"/>
        <v>0</v>
      </c>
      <c r="KD112" s="90">
        <f t="shared" ca="1" si="1033"/>
        <v>0</v>
      </c>
      <c r="KE112" s="90">
        <f t="shared" ca="1" si="1033"/>
        <v>0</v>
      </c>
      <c r="KF112" s="90">
        <f t="shared" ca="1" si="1033"/>
        <v>0</v>
      </c>
      <c r="KG112" s="90">
        <f t="shared" ca="1" si="1033"/>
        <v>0</v>
      </c>
      <c r="KH112" s="90">
        <f t="shared" ca="1" si="1033"/>
        <v>0</v>
      </c>
      <c r="KI112" s="90">
        <f t="shared" ca="1" si="1033"/>
        <v>0</v>
      </c>
      <c r="KJ112" s="90">
        <f t="shared" ca="1" si="1033"/>
        <v>0</v>
      </c>
      <c r="KK112" s="90">
        <f t="shared" ca="1" si="1033"/>
        <v>0</v>
      </c>
      <c r="KL112" s="90">
        <f t="shared" ca="1" si="1033"/>
        <v>0</v>
      </c>
      <c r="KM112" s="90">
        <f t="shared" ca="1" si="1033"/>
        <v>0</v>
      </c>
      <c r="KN112" s="90">
        <f t="shared" ca="1" si="1033"/>
        <v>0</v>
      </c>
      <c r="KO112" s="90">
        <f t="shared" ca="1" si="1033"/>
        <v>0</v>
      </c>
      <c r="KP112" s="90">
        <f t="shared" ca="1" si="1033"/>
        <v>0</v>
      </c>
      <c r="KQ112" s="90">
        <f t="shared" ca="1" si="1033"/>
        <v>0</v>
      </c>
      <c r="KR112" s="90">
        <f t="shared" ca="1" si="1033"/>
        <v>0</v>
      </c>
      <c r="KS112" s="90">
        <f t="shared" ca="1" si="1033"/>
        <v>0</v>
      </c>
      <c r="KT112" s="90">
        <f t="shared" ca="1" si="1033"/>
        <v>0</v>
      </c>
      <c r="KU112" s="90">
        <f t="shared" ca="1" si="1033"/>
        <v>0</v>
      </c>
      <c r="KV112" s="90">
        <f t="shared" ca="1" si="1033"/>
        <v>0</v>
      </c>
      <c r="KW112" s="90">
        <f t="shared" ca="1" si="1033"/>
        <v>0</v>
      </c>
      <c r="KX112" s="90">
        <f t="shared" ca="1" si="1033"/>
        <v>0</v>
      </c>
      <c r="KY112" s="90">
        <f t="shared" ca="1" si="1033"/>
        <v>0</v>
      </c>
      <c r="KZ112" s="90">
        <f t="shared" ca="1" si="1033"/>
        <v>0</v>
      </c>
      <c r="LA112" s="90">
        <f t="shared" ca="1" si="1033"/>
        <v>0</v>
      </c>
      <c r="LB112" s="90">
        <f t="shared" ca="1" si="1033"/>
        <v>0</v>
      </c>
      <c r="LC112" s="90">
        <f t="shared" ca="1" si="1033"/>
        <v>0</v>
      </c>
      <c r="LD112" s="90">
        <f t="shared" ca="1" si="1033"/>
        <v>0</v>
      </c>
      <c r="LE112" s="90">
        <f t="shared" ca="1" si="1033"/>
        <v>0</v>
      </c>
      <c r="LF112" s="90">
        <f t="shared" ca="1" si="1033"/>
        <v>0</v>
      </c>
      <c r="LG112" s="90">
        <f t="shared" ca="1" si="1033"/>
        <v>0</v>
      </c>
      <c r="LH112" s="90">
        <f t="shared" ca="1" si="1033"/>
        <v>0</v>
      </c>
      <c r="LI112" s="90">
        <f t="shared" ca="1" si="1033"/>
        <v>0</v>
      </c>
      <c r="LJ112" s="90">
        <f t="shared" ca="1" si="1033"/>
        <v>0</v>
      </c>
      <c r="LK112" s="90">
        <f t="shared" ca="1" si="1033"/>
        <v>0</v>
      </c>
      <c r="LL112" s="90">
        <f t="shared" ca="1" si="1033"/>
        <v>0</v>
      </c>
      <c r="LM112" s="92">
        <f t="shared" ca="1" si="615"/>
        <v>0</v>
      </c>
      <c r="LN112" s="90">
        <f t="shared" ref="LN112:LR112" ca="1" si="1034">$E112*LN$15</f>
        <v>0</v>
      </c>
      <c r="LO112" s="90">
        <f t="shared" ca="1" si="1034"/>
        <v>0</v>
      </c>
      <c r="LP112" s="90">
        <f t="shared" ca="1" si="1034"/>
        <v>0</v>
      </c>
      <c r="LQ112" s="90">
        <f t="shared" ca="1" si="1034"/>
        <v>0</v>
      </c>
      <c r="LR112" s="90">
        <f t="shared" ca="1" si="1034"/>
        <v>0</v>
      </c>
      <c r="LS112" s="92">
        <f t="shared" ca="1" si="616"/>
        <v>0</v>
      </c>
      <c r="LT112" s="90">
        <f t="shared" ref="LT112:MF112" ca="1" si="1035">$E112*LT$15</f>
        <v>0</v>
      </c>
      <c r="LU112" s="90">
        <f t="shared" ca="1" si="1035"/>
        <v>0</v>
      </c>
      <c r="LV112" s="90">
        <f t="shared" ca="1" si="1035"/>
        <v>0</v>
      </c>
      <c r="LW112" s="90">
        <f t="shared" ca="1" si="1035"/>
        <v>0</v>
      </c>
      <c r="LX112" s="90">
        <f t="shared" ca="1" si="1035"/>
        <v>0</v>
      </c>
      <c r="LY112" s="90">
        <f t="shared" ca="1" si="1035"/>
        <v>0</v>
      </c>
      <c r="LZ112" s="90">
        <f t="shared" ca="1" si="1035"/>
        <v>0</v>
      </c>
      <c r="MA112" s="90">
        <f t="shared" ca="1" si="1035"/>
        <v>0</v>
      </c>
      <c r="MB112" s="90">
        <f t="shared" ca="1" si="1035"/>
        <v>0</v>
      </c>
      <c r="MC112" s="90">
        <f t="shared" ca="1" si="1035"/>
        <v>0</v>
      </c>
      <c r="MD112" s="90">
        <f t="shared" ca="1" si="1035"/>
        <v>0</v>
      </c>
      <c r="ME112" s="90">
        <f t="shared" ca="1" si="1035"/>
        <v>0</v>
      </c>
      <c r="MF112" s="90">
        <f t="shared" ca="1" si="1035"/>
        <v>0</v>
      </c>
      <c r="MG112" s="92">
        <f t="shared" ca="1" si="617"/>
        <v>0</v>
      </c>
      <c r="MH112" s="90">
        <f t="shared" ref="MH112:NB112" ca="1" si="1036">$E112*MH$15</f>
        <v>0</v>
      </c>
      <c r="MI112" s="90">
        <f t="shared" ca="1" si="1036"/>
        <v>0</v>
      </c>
      <c r="MJ112" s="90">
        <f t="shared" ca="1" si="1036"/>
        <v>0</v>
      </c>
      <c r="MK112" s="90">
        <f t="shared" ca="1" si="1036"/>
        <v>0</v>
      </c>
      <c r="ML112" s="90">
        <f t="shared" ca="1" si="1036"/>
        <v>0</v>
      </c>
      <c r="MM112" s="90">
        <f t="shared" ca="1" si="1036"/>
        <v>0</v>
      </c>
      <c r="MN112" s="90">
        <f t="shared" ca="1" si="1036"/>
        <v>0</v>
      </c>
      <c r="MO112" s="90">
        <f t="shared" ca="1" si="1036"/>
        <v>0</v>
      </c>
      <c r="MP112" s="90">
        <f t="shared" ca="1" si="1036"/>
        <v>0</v>
      </c>
      <c r="MQ112" s="90">
        <f t="shared" ca="1" si="1036"/>
        <v>0</v>
      </c>
      <c r="MR112" s="90">
        <f t="shared" ca="1" si="1036"/>
        <v>0</v>
      </c>
      <c r="MS112" s="90">
        <f t="shared" ca="1" si="1036"/>
        <v>0</v>
      </c>
      <c r="MT112" s="90">
        <f t="shared" ca="1" si="1036"/>
        <v>0</v>
      </c>
      <c r="MU112" s="90">
        <f t="shared" ca="1" si="1036"/>
        <v>0</v>
      </c>
      <c r="MV112" s="90">
        <f t="shared" ca="1" si="1036"/>
        <v>0</v>
      </c>
      <c r="MW112" s="90">
        <f t="shared" ca="1" si="1036"/>
        <v>0</v>
      </c>
      <c r="MX112" s="90">
        <f t="shared" ca="1" si="1036"/>
        <v>0</v>
      </c>
      <c r="MY112" s="90">
        <f t="shared" ca="1" si="1036"/>
        <v>0</v>
      </c>
      <c r="MZ112" s="90">
        <f t="shared" ca="1" si="1036"/>
        <v>0</v>
      </c>
      <c r="NA112" s="90">
        <f t="shared" ca="1" si="1036"/>
        <v>0</v>
      </c>
      <c r="NB112" s="90">
        <f t="shared" ca="1" si="1036"/>
        <v>0</v>
      </c>
      <c r="NC112" s="92">
        <f t="shared" ca="1" si="618"/>
        <v>0</v>
      </c>
      <c r="ND112" s="90">
        <f t="shared" ref="ND112:NI112" ca="1" si="1037">$E112*ND$15</f>
        <v>0</v>
      </c>
      <c r="NE112" s="90">
        <f t="shared" ca="1" si="1037"/>
        <v>0</v>
      </c>
      <c r="NF112" s="90">
        <f t="shared" ca="1" si="1037"/>
        <v>0</v>
      </c>
      <c r="NG112" s="90">
        <f t="shared" ca="1" si="1037"/>
        <v>0</v>
      </c>
      <c r="NH112" s="90">
        <f t="shared" ca="1" si="1037"/>
        <v>0</v>
      </c>
      <c r="NI112" s="90">
        <f t="shared" ca="1" si="1037"/>
        <v>0</v>
      </c>
      <c r="NJ112" s="93">
        <f t="shared" ca="1" si="946"/>
        <v>0</v>
      </c>
      <c r="NK112" s="94">
        <f t="shared" ca="1" si="947"/>
        <v>0</v>
      </c>
    </row>
    <row r="113" spans="1:375" x14ac:dyDescent="0.25">
      <c r="A113" s="208">
        <v>91600</v>
      </c>
      <c r="B113" s="210" t="s">
        <v>513</v>
      </c>
      <c r="C113" s="90">
        <f ca="1">IFERROR(HLOOKUP($A113,Náklady_2018!$D$1:$MN$27,24,FALSE),0)</f>
        <v>2131890.7800000012</v>
      </c>
      <c r="D113" s="19">
        <v>50</v>
      </c>
      <c r="E113" s="19">
        <f ca="1">C113/100*D113</f>
        <v>1065945.3900000006</v>
      </c>
      <c r="F113" s="102" t="str">
        <f>F12</f>
        <v>FTE(k)</v>
      </c>
      <c r="G113" s="92">
        <f t="shared" ca="1" si="606"/>
        <v>109969.73334370172</v>
      </c>
      <c r="H113" s="90">
        <f ca="1">$E113*H$12</f>
        <v>0</v>
      </c>
      <c r="I113" s="90">
        <f t="shared" ref="I113:BT113" ca="1" si="1038">$E113*I$12</f>
        <v>0</v>
      </c>
      <c r="J113" s="90">
        <f t="shared" ca="1" si="1038"/>
        <v>5943.1866470708037</v>
      </c>
      <c r="K113" s="90">
        <f t="shared" ca="1" si="1038"/>
        <v>0</v>
      </c>
      <c r="L113" s="90">
        <f t="shared" ca="1" si="1038"/>
        <v>0</v>
      </c>
      <c r="M113" s="90">
        <f t="shared" ca="1" si="1038"/>
        <v>0</v>
      </c>
      <c r="N113" s="90">
        <f t="shared" ca="1" si="1038"/>
        <v>9309.6070555514707</v>
      </c>
      <c r="O113" s="90">
        <f t="shared" ca="1" si="1038"/>
        <v>0</v>
      </c>
      <c r="P113" s="90">
        <f t="shared" ca="1" si="1038"/>
        <v>0</v>
      </c>
      <c r="Q113" s="90">
        <f t="shared" ca="1" si="1038"/>
        <v>0</v>
      </c>
      <c r="R113" s="90">
        <f t="shared" ca="1" si="1038"/>
        <v>0</v>
      </c>
      <c r="S113" s="90">
        <f t="shared" ca="1" si="1038"/>
        <v>7794.9487647673013</v>
      </c>
      <c r="T113" s="90">
        <f t="shared" ca="1" si="1038"/>
        <v>0</v>
      </c>
      <c r="U113" s="90">
        <f t="shared" ca="1" si="1038"/>
        <v>0</v>
      </c>
      <c r="V113" s="90">
        <f t="shared" ca="1" si="1038"/>
        <v>4373.1140285750207</v>
      </c>
      <c r="W113" s="90">
        <f t="shared" ca="1" si="1038"/>
        <v>8773.9352210058496</v>
      </c>
      <c r="X113" s="90">
        <f t="shared" ca="1" si="1038"/>
        <v>0</v>
      </c>
      <c r="Y113" s="90">
        <f t="shared" ca="1" si="1038"/>
        <v>0</v>
      </c>
      <c r="Z113" s="90">
        <f t="shared" ca="1" si="1038"/>
        <v>0</v>
      </c>
      <c r="AA113" s="90">
        <f t="shared" ca="1" si="1038"/>
        <v>7961.1917479021486</v>
      </c>
      <c r="AB113" s="90">
        <f t="shared" ca="1" si="1038"/>
        <v>0</v>
      </c>
      <c r="AC113" s="90">
        <f t="shared" ca="1" si="1038"/>
        <v>0</v>
      </c>
      <c r="AD113" s="90">
        <f t="shared" ca="1" si="1038"/>
        <v>53788.840765408488</v>
      </c>
      <c r="AE113" s="90">
        <f t="shared" ca="1" si="1038"/>
        <v>0</v>
      </c>
      <c r="AF113" s="90">
        <f t="shared" ca="1" si="1038"/>
        <v>0</v>
      </c>
      <c r="AG113" s="90">
        <f t="shared" ca="1" si="1038"/>
        <v>0</v>
      </c>
      <c r="AH113" s="90">
        <f t="shared" ca="1" si="1038"/>
        <v>0</v>
      </c>
      <c r="AI113" s="90">
        <f t="shared" ca="1" si="1038"/>
        <v>0</v>
      </c>
      <c r="AJ113" s="90">
        <f t="shared" ca="1" si="1038"/>
        <v>0</v>
      </c>
      <c r="AK113" s="90">
        <f t="shared" ca="1" si="1038"/>
        <v>0</v>
      </c>
      <c r="AL113" s="90">
        <f t="shared" ca="1" si="1038"/>
        <v>0</v>
      </c>
      <c r="AM113" s="90">
        <f t="shared" ca="1" si="1038"/>
        <v>0</v>
      </c>
      <c r="AN113" s="90">
        <f t="shared" ca="1" si="1038"/>
        <v>0</v>
      </c>
      <c r="AO113" s="90">
        <f t="shared" ca="1" si="1038"/>
        <v>0</v>
      </c>
      <c r="AP113" s="90">
        <f t="shared" ca="1" si="1038"/>
        <v>0</v>
      </c>
      <c r="AQ113" s="90">
        <f t="shared" ca="1" si="1038"/>
        <v>0</v>
      </c>
      <c r="AR113" s="90">
        <f t="shared" ca="1" si="1038"/>
        <v>0</v>
      </c>
      <c r="AS113" s="90">
        <f t="shared" ca="1" si="1038"/>
        <v>0</v>
      </c>
      <c r="AT113" s="90">
        <f t="shared" ca="1" si="1038"/>
        <v>7042.2374800178532</v>
      </c>
      <c r="AU113" s="90">
        <f t="shared" ca="1" si="1038"/>
        <v>0</v>
      </c>
      <c r="AV113" s="90">
        <f t="shared" ca="1" si="1038"/>
        <v>0</v>
      </c>
      <c r="AW113" s="90">
        <f t="shared" ca="1" si="1038"/>
        <v>0</v>
      </c>
      <c r="AX113" s="90">
        <f t="shared" ca="1" si="1038"/>
        <v>4982.6716334027951</v>
      </c>
      <c r="AY113" s="90">
        <f t="shared" ca="1" si="1038"/>
        <v>0</v>
      </c>
      <c r="AZ113" s="90">
        <f t="shared" ca="1" si="1038"/>
        <v>0</v>
      </c>
      <c r="BA113" s="90">
        <f t="shared" ca="1" si="1038"/>
        <v>0</v>
      </c>
      <c r="BB113" s="90">
        <f t="shared" ca="1" si="1038"/>
        <v>0</v>
      </c>
      <c r="BC113" s="90">
        <f t="shared" ca="1" si="1038"/>
        <v>0</v>
      </c>
      <c r="BD113" s="92">
        <f t="shared" ca="1" si="607"/>
        <v>100018.24365882404</v>
      </c>
      <c r="BE113" s="90">
        <f t="shared" ca="1" si="1038"/>
        <v>0</v>
      </c>
      <c r="BF113" s="90">
        <f t="shared" ca="1" si="1038"/>
        <v>10422.511470426423</v>
      </c>
      <c r="BG113" s="90">
        <f t="shared" ca="1" si="1038"/>
        <v>0</v>
      </c>
      <c r="BH113" s="90">
        <f t="shared" ca="1" si="1038"/>
        <v>0</v>
      </c>
      <c r="BI113" s="90">
        <f t="shared" ca="1" si="1038"/>
        <v>6395.7369900490012</v>
      </c>
      <c r="BJ113" s="90">
        <f t="shared" ca="1" si="1038"/>
        <v>0</v>
      </c>
      <c r="BK113" s="90">
        <f t="shared" ca="1" si="1038"/>
        <v>0</v>
      </c>
      <c r="BL113" s="90">
        <f t="shared" ca="1" si="1038"/>
        <v>0</v>
      </c>
      <c r="BM113" s="90">
        <f t="shared" ca="1" si="1038"/>
        <v>0</v>
      </c>
      <c r="BN113" s="90">
        <f t="shared" ca="1" si="1038"/>
        <v>8058.1668213974772</v>
      </c>
      <c r="BO113" s="90">
        <f t="shared" ca="1" si="1038"/>
        <v>0</v>
      </c>
      <c r="BP113" s="90">
        <f t="shared" ca="1" si="1038"/>
        <v>0</v>
      </c>
      <c r="BQ113" s="90">
        <f t="shared" ca="1" si="1038"/>
        <v>0</v>
      </c>
      <c r="BR113" s="90">
        <f t="shared" ca="1" si="1038"/>
        <v>5158.1503378229127</v>
      </c>
      <c r="BS113" s="90">
        <f t="shared" ca="1" si="1038"/>
        <v>0</v>
      </c>
      <c r="BT113" s="90">
        <f t="shared" ca="1" si="1038"/>
        <v>0</v>
      </c>
      <c r="BU113" s="90">
        <f t="shared" ref="BU113:CF113" ca="1" si="1039">$E113*BU$12</f>
        <v>0</v>
      </c>
      <c r="BV113" s="90">
        <f t="shared" ca="1" si="1039"/>
        <v>4156.0745783711918</v>
      </c>
      <c r="BW113" s="90">
        <f t="shared" ca="1" si="1039"/>
        <v>0</v>
      </c>
      <c r="BX113" s="90">
        <f t="shared" ca="1" si="1039"/>
        <v>0</v>
      </c>
      <c r="BY113" s="90">
        <f t="shared" ca="1" si="1039"/>
        <v>62308.793651069434</v>
      </c>
      <c r="BZ113" s="90">
        <f t="shared" ca="1" si="1039"/>
        <v>0</v>
      </c>
      <c r="CA113" s="90">
        <f t="shared" ca="1" si="1039"/>
        <v>0</v>
      </c>
      <c r="CB113" s="90">
        <f t="shared" ca="1" si="1039"/>
        <v>0</v>
      </c>
      <c r="CC113" s="90">
        <f t="shared" ca="1" si="1039"/>
        <v>3518.8098096876092</v>
      </c>
      <c r="CD113" s="90">
        <f t="shared" ca="1" si="1039"/>
        <v>0</v>
      </c>
      <c r="CE113" s="90">
        <f t="shared" ca="1" si="1039"/>
        <v>0</v>
      </c>
      <c r="CF113" s="90">
        <f t="shared" ca="1" si="1039"/>
        <v>0</v>
      </c>
      <c r="CG113" s="92">
        <f t="shared" ca="1" si="925"/>
        <v>32537.446088003795</v>
      </c>
      <c r="CH113" s="90">
        <f t="shared" ref="CH113:CX113" ca="1" si="1040">$E113*CH$12</f>
        <v>0</v>
      </c>
      <c r="CI113" s="90">
        <f t="shared" ca="1" si="1040"/>
        <v>2285.8410181041554</v>
      </c>
      <c r="CJ113" s="90">
        <f t="shared" ca="1" si="1040"/>
        <v>3412.5990149070117</v>
      </c>
      <c r="CK113" s="90">
        <f t="shared" ca="1" si="1040"/>
        <v>2881.5450410040262</v>
      </c>
      <c r="CL113" s="90">
        <f t="shared" ca="1" si="1040"/>
        <v>3126.2916550636628</v>
      </c>
      <c r="CM113" s="90">
        <f t="shared" ca="1" si="1040"/>
        <v>2396.6696735273877</v>
      </c>
      <c r="CN113" s="90">
        <f t="shared" ca="1" si="1040"/>
        <v>937.42571045483533</v>
      </c>
      <c r="CO113" s="90">
        <f t="shared" ca="1" si="1040"/>
        <v>5130.4431739671036</v>
      </c>
      <c r="CP113" s="90">
        <f t="shared" ca="1" si="1040"/>
        <v>2054.9479859724229</v>
      </c>
      <c r="CQ113" s="90">
        <f t="shared" ca="1" si="1040"/>
        <v>2022.62296147398</v>
      </c>
      <c r="CR113" s="90">
        <f t="shared" ca="1" si="1040"/>
        <v>1597.7797823515916</v>
      </c>
      <c r="CS113" s="90">
        <f t="shared" ca="1" si="1040"/>
        <v>1777.8763474143432</v>
      </c>
      <c r="CT113" s="90">
        <f t="shared" ca="1" si="1040"/>
        <v>4913.4037237632756</v>
      </c>
      <c r="CU113" s="90">
        <f t="shared" ca="1" si="1040"/>
        <v>0</v>
      </c>
      <c r="CV113" s="90">
        <f t="shared" ca="1" si="1040"/>
        <v>0</v>
      </c>
      <c r="CW113" s="90">
        <f t="shared" ca="1" si="1040"/>
        <v>0</v>
      </c>
      <c r="CX113" s="90">
        <f t="shared" ca="1" si="1040"/>
        <v>0</v>
      </c>
      <c r="CY113" s="92">
        <f t="shared" ca="1" si="927"/>
        <v>70939.575192153599</v>
      </c>
      <c r="CZ113" s="90">
        <f t="shared" ref="CZ113:DU113" ca="1" si="1041">$E113*CZ$12</f>
        <v>0</v>
      </c>
      <c r="DA113" s="90">
        <f t="shared" ca="1" si="1041"/>
        <v>11867.901851571069</v>
      </c>
      <c r="DB113" s="90">
        <f t="shared" ca="1" si="1041"/>
        <v>5541.4327711615888</v>
      </c>
      <c r="DC113" s="90">
        <f t="shared" ca="1" si="1041"/>
        <v>8543.0421888741166</v>
      </c>
      <c r="DD113" s="90">
        <f t="shared" ca="1" si="1041"/>
        <v>0</v>
      </c>
      <c r="DE113" s="90">
        <f t="shared" ca="1" si="1041"/>
        <v>0</v>
      </c>
      <c r="DF113" s="90">
        <f t="shared" ca="1" si="1041"/>
        <v>0</v>
      </c>
      <c r="DG113" s="90">
        <f t="shared" ca="1" si="1041"/>
        <v>0</v>
      </c>
      <c r="DH113" s="90">
        <f t="shared" ca="1" si="1041"/>
        <v>3477.249063903897</v>
      </c>
      <c r="DI113" s="90">
        <f t="shared" ca="1" si="1041"/>
        <v>13664.249641555951</v>
      </c>
      <c r="DJ113" s="90">
        <f t="shared" ca="1" si="1041"/>
        <v>0</v>
      </c>
      <c r="DK113" s="90">
        <f t="shared" ca="1" si="1041"/>
        <v>0</v>
      </c>
      <c r="DL113" s="90">
        <f t="shared" ca="1" si="1041"/>
        <v>0</v>
      </c>
      <c r="DM113" s="90">
        <f t="shared" ca="1" si="1041"/>
        <v>0</v>
      </c>
      <c r="DN113" s="90">
        <f t="shared" ca="1" si="1041"/>
        <v>6594.3049976822904</v>
      </c>
      <c r="DO113" s="90">
        <f t="shared" ca="1" si="1041"/>
        <v>0</v>
      </c>
      <c r="DP113" s="90">
        <f t="shared" ca="1" si="1041"/>
        <v>0</v>
      </c>
      <c r="DQ113" s="90">
        <f t="shared" ca="1" si="1041"/>
        <v>6765.1658414597732</v>
      </c>
      <c r="DR113" s="90">
        <f t="shared" ca="1" si="1041"/>
        <v>1893.3228634802094</v>
      </c>
      <c r="DS113" s="90">
        <f t="shared" ca="1" si="1041"/>
        <v>4072.9530868037677</v>
      </c>
      <c r="DT113" s="90">
        <f t="shared" ca="1" si="1041"/>
        <v>5033.4681004717768</v>
      </c>
      <c r="DU113" s="90">
        <f t="shared" ca="1" si="1041"/>
        <v>3486.4847851891664</v>
      </c>
      <c r="DV113" s="92">
        <f t="shared" ca="1" si="608"/>
        <v>33858.154231797307</v>
      </c>
      <c r="DW113" s="90">
        <f t="shared" ref="DW113:EA113" ca="1" si="1042">$E113*DW$12</f>
        <v>0</v>
      </c>
      <c r="DX113" s="90">
        <f t="shared" ca="1" si="1042"/>
        <v>10376.332864000075</v>
      </c>
      <c r="DY113" s="90">
        <f t="shared" ca="1" si="1042"/>
        <v>12237.330702981842</v>
      </c>
      <c r="DZ113" s="90">
        <f t="shared" ca="1" si="1042"/>
        <v>11244.49066481539</v>
      </c>
      <c r="EA113" s="90">
        <f t="shared" ca="1" si="1042"/>
        <v>0</v>
      </c>
      <c r="EB113" s="92">
        <f t="shared" ca="1" si="609"/>
        <v>91410.551420953037</v>
      </c>
      <c r="EC113" s="90">
        <f t="shared" ref="EC113:FD113" ca="1" si="1043">$E113*EC$12</f>
        <v>0</v>
      </c>
      <c r="ED113" s="90">
        <f t="shared" ca="1" si="1043"/>
        <v>6520.4192274001362</v>
      </c>
      <c r="EE113" s="90">
        <f t="shared" ca="1" si="1043"/>
        <v>3504.9562277597051</v>
      </c>
      <c r="EF113" s="90">
        <f t="shared" ca="1" si="1043"/>
        <v>5933.9509257855343</v>
      </c>
      <c r="EG113" s="90">
        <f t="shared" ca="1" si="1043"/>
        <v>3772.7921450325152</v>
      </c>
      <c r="EH113" s="90">
        <f t="shared" ca="1" si="1043"/>
        <v>6889.8480788109091</v>
      </c>
      <c r="EI113" s="90">
        <f t="shared" ca="1" si="1043"/>
        <v>6206.4047037009796</v>
      </c>
      <c r="EJ113" s="90">
        <f t="shared" ca="1" si="1043"/>
        <v>5753.854360722783</v>
      </c>
      <c r="EK113" s="90">
        <f t="shared" ca="1" si="1043"/>
        <v>3274.0631956279722</v>
      </c>
      <c r="EL113" s="90">
        <f t="shared" ca="1" si="1043"/>
        <v>4322.3175615060391</v>
      </c>
      <c r="EM113" s="90">
        <f t="shared" ca="1" si="1043"/>
        <v>2027.2408221166145</v>
      </c>
      <c r="EN113" s="90">
        <f t="shared" ca="1" si="1043"/>
        <v>3084.730909279951</v>
      </c>
      <c r="EO113" s="90">
        <f t="shared" ca="1" si="1043"/>
        <v>5509.1077466631459</v>
      </c>
      <c r="EP113" s="90">
        <f t="shared" ca="1" si="1043"/>
        <v>0</v>
      </c>
      <c r="EQ113" s="90">
        <f t="shared" ca="1" si="1043"/>
        <v>0</v>
      </c>
      <c r="ER113" s="90">
        <f t="shared" ca="1" si="1043"/>
        <v>0</v>
      </c>
      <c r="ES113" s="90">
        <f t="shared" ca="1" si="1043"/>
        <v>2442.8482799537337</v>
      </c>
      <c r="ET113" s="90">
        <f t="shared" ca="1" si="1043"/>
        <v>11540.033745944007</v>
      </c>
      <c r="EU113" s="90">
        <f t="shared" ca="1" si="1043"/>
        <v>0</v>
      </c>
      <c r="EV113" s="90">
        <f t="shared" ca="1" si="1043"/>
        <v>0</v>
      </c>
      <c r="EW113" s="90">
        <f t="shared" ca="1" si="1043"/>
        <v>20627.983490649014</v>
      </c>
      <c r="EX113" s="90">
        <f t="shared" ca="1" si="1043"/>
        <v>0</v>
      </c>
      <c r="EY113" s="90">
        <f t="shared" ca="1" si="1043"/>
        <v>0</v>
      </c>
      <c r="EZ113" s="90">
        <f t="shared" ca="1" si="1043"/>
        <v>0</v>
      </c>
      <c r="FA113" s="90">
        <f t="shared" ca="1" si="1043"/>
        <v>0</v>
      </c>
      <c r="FB113" s="90">
        <f t="shared" ca="1" si="1043"/>
        <v>0</v>
      </c>
      <c r="FC113" s="90">
        <f t="shared" ca="1" si="1043"/>
        <v>0</v>
      </c>
      <c r="FD113" s="90">
        <f t="shared" ca="1" si="1043"/>
        <v>0</v>
      </c>
      <c r="FE113" s="92">
        <f t="shared" ca="1" si="610"/>
        <v>27647.131667453697</v>
      </c>
      <c r="FF113" s="90">
        <f t="shared" ref="FF113:FV113" ca="1" si="1044">$E113*FF$12</f>
        <v>0</v>
      </c>
      <c r="FG113" s="90">
        <f t="shared" ca="1" si="1044"/>
        <v>3980.5958739510743</v>
      </c>
      <c r="FH113" s="90">
        <f t="shared" ca="1" si="1044"/>
        <v>0</v>
      </c>
      <c r="FI113" s="90">
        <f t="shared" ca="1" si="1044"/>
        <v>0</v>
      </c>
      <c r="FJ113" s="90">
        <f t="shared" ca="1" si="1044"/>
        <v>3564.9884161139553</v>
      </c>
      <c r="FK113" s="90">
        <f t="shared" ca="1" si="1044"/>
        <v>0</v>
      </c>
      <c r="FL113" s="90">
        <f t="shared" ca="1" si="1044"/>
        <v>3343.3311052674917</v>
      </c>
      <c r="FM113" s="90">
        <f t="shared" ca="1" si="1044"/>
        <v>4396.2033317881942</v>
      </c>
      <c r="FN113" s="90">
        <f t="shared" ca="1" si="1044"/>
        <v>0</v>
      </c>
      <c r="FO113" s="90">
        <f t="shared" ca="1" si="1044"/>
        <v>4770.2500438416009</v>
      </c>
      <c r="FP113" s="90">
        <f t="shared" ca="1" si="1044"/>
        <v>0</v>
      </c>
      <c r="FQ113" s="90">
        <f t="shared" ca="1" si="1044"/>
        <v>0</v>
      </c>
      <c r="FR113" s="90">
        <f t="shared" ca="1" si="1044"/>
        <v>0</v>
      </c>
      <c r="FS113" s="90">
        <f t="shared" ca="1" si="1044"/>
        <v>7591.7628964913783</v>
      </c>
      <c r="FT113" s="90">
        <f t="shared" ca="1" si="1044"/>
        <v>0</v>
      </c>
      <c r="FU113" s="90">
        <f t="shared" ca="1" si="1044"/>
        <v>0</v>
      </c>
      <c r="FV113" s="90">
        <f t="shared" ca="1" si="1044"/>
        <v>0</v>
      </c>
      <c r="FW113" s="92">
        <f t="shared" ca="1" si="611"/>
        <v>178965.18920530615</v>
      </c>
      <c r="FX113" s="90">
        <f t="shared" ref="FX113:GR113" ca="1" si="1045">$E113*FX$12</f>
        <v>0</v>
      </c>
      <c r="FY113" s="90">
        <f t="shared" ca="1" si="1045"/>
        <v>2849.2200165055838</v>
      </c>
      <c r="FZ113" s="90">
        <f t="shared" ca="1" si="1045"/>
        <v>5393.6612305972794</v>
      </c>
      <c r="GA113" s="90">
        <f t="shared" ca="1" si="1045"/>
        <v>0</v>
      </c>
      <c r="GB113" s="90">
        <f t="shared" ca="1" si="1045"/>
        <v>5079.6467068981237</v>
      </c>
      <c r="GC113" s="90">
        <f t="shared" ca="1" si="1045"/>
        <v>0</v>
      </c>
      <c r="GD113" s="90">
        <f t="shared" ca="1" si="1045"/>
        <v>4677.8928309889088</v>
      </c>
      <c r="GE113" s="90">
        <f t="shared" ca="1" si="1045"/>
        <v>12094.177023060169</v>
      </c>
      <c r="GF113" s="90">
        <f t="shared" ca="1" si="1045"/>
        <v>729.62198153627594</v>
      </c>
      <c r="GG113" s="90">
        <f t="shared" ca="1" si="1045"/>
        <v>145901.307004042</v>
      </c>
      <c r="GH113" s="90">
        <f t="shared" ca="1" si="1045"/>
        <v>0</v>
      </c>
      <c r="GI113" s="90">
        <f t="shared" ca="1" si="1045"/>
        <v>0</v>
      </c>
      <c r="GJ113" s="90">
        <f t="shared" ca="1" si="1045"/>
        <v>0</v>
      </c>
      <c r="GK113" s="90">
        <f t="shared" ca="1" si="1045"/>
        <v>0</v>
      </c>
      <c r="GL113" s="90">
        <f t="shared" ca="1" si="1045"/>
        <v>0</v>
      </c>
      <c r="GM113" s="90">
        <f t="shared" ca="1" si="1045"/>
        <v>0</v>
      </c>
      <c r="GN113" s="90">
        <f t="shared" ca="1" si="1045"/>
        <v>0</v>
      </c>
      <c r="GO113" s="90">
        <f t="shared" ca="1" si="1045"/>
        <v>2239.6624116778084</v>
      </c>
      <c r="GP113" s="90">
        <f t="shared" ca="1" si="1045"/>
        <v>0</v>
      </c>
      <c r="GQ113" s="90">
        <f t="shared" ca="1" si="1045"/>
        <v>0</v>
      </c>
      <c r="GR113" s="90">
        <f t="shared" ca="1" si="1045"/>
        <v>0</v>
      </c>
      <c r="GS113" s="92">
        <f t="shared" ca="1" si="612"/>
        <v>32971.524988411453</v>
      </c>
      <c r="GT113" s="90">
        <f t="shared" ref="GT113:HD113" ca="1" si="1046">$E113*GT$12</f>
        <v>0</v>
      </c>
      <c r="GU113" s="90">
        <f t="shared" ca="1" si="1046"/>
        <v>6945.2624065225245</v>
      </c>
      <c r="GV113" s="90">
        <f t="shared" ca="1" si="1046"/>
        <v>6363.4119655505574</v>
      </c>
      <c r="GW113" s="90">
        <f t="shared" ca="1" si="1046"/>
        <v>7425.5199133565284</v>
      </c>
      <c r="GX113" s="90">
        <f t="shared" ca="1" si="1046"/>
        <v>0</v>
      </c>
      <c r="GY113" s="90">
        <f t="shared" ca="1" si="1046"/>
        <v>12237.330702981842</v>
      </c>
      <c r="GZ113" s="90">
        <f t="shared" ca="1" si="1046"/>
        <v>0</v>
      </c>
      <c r="HA113" s="90">
        <f t="shared" ca="1" si="1046"/>
        <v>0</v>
      </c>
      <c r="HB113" s="90">
        <f t="shared" ca="1" si="1046"/>
        <v>0</v>
      </c>
      <c r="HC113" s="90">
        <f t="shared" ca="1" si="1046"/>
        <v>0</v>
      </c>
      <c r="HD113" s="90">
        <f t="shared" ca="1" si="1046"/>
        <v>0</v>
      </c>
      <c r="HE113" s="92">
        <f t="shared" ca="1" si="613"/>
        <v>55940.763824876238</v>
      </c>
      <c r="HF113" s="90">
        <f t="shared" ref="HF113:HU113" ca="1" si="1047">$E113*HF$12</f>
        <v>0</v>
      </c>
      <c r="HG113" s="90">
        <f t="shared" ca="1" si="1047"/>
        <v>0</v>
      </c>
      <c r="HH113" s="90">
        <f t="shared" ca="1" si="1047"/>
        <v>0</v>
      </c>
      <c r="HI113" s="90">
        <f t="shared" ca="1" si="1047"/>
        <v>0</v>
      </c>
      <c r="HJ113" s="90">
        <f t="shared" ca="1" si="1047"/>
        <v>0</v>
      </c>
      <c r="HK113" s="90">
        <f t="shared" ca="1" si="1047"/>
        <v>0</v>
      </c>
      <c r="HL113" s="90">
        <f t="shared" ca="1" si="1047"/>
        <v>0</v>
      </c>
      <c r="HM113" s="90">
        <f t="shared" ca="1" si="1047"/>
        <v>0</v>
      </c>
      <c r="HN113" s="90">
        <f t="shared" ca="1" si="1047"/>
        <v>8289.0598535292102</v>
      </c>
      <c r="HO113" s="90">
        <f t="shared" ca="1" si="1047"/>
        <v>47651.703971347029</v>
      </c>
      <c r="HP113" s="90">
        <f t="shared" ca="1" si="1047"/>
        <v>0</v>
      </c>
      <c r="HQ113" s="90">
        <f t="shared" ca="1" si="1047"/>
        <v>0</v>
      </c>
      <c r="HR113" s="90">
        <f t="shared" ca="1" si="1047"/>
        <v>0</v>
      </c>
      <c r="HS113" s="90">
        <f t="shared" ca="1" si="1047"/>
        <v>0</v>
      </c>
      <c r="HT113" s="90">
        <f t="shared" ca="1" si="1047"/>
        <v>0</v>
      </c>
      <c r="HU113" s="90">
        <f t="shared" ca="1" si="1047"/>
        <v>0</v>
      </c>
      <c r="HV113" s="92">
        <f t="shared" ca="1" si="614"/>
        <v>16901.369952042845</v>
      </c>
      <c r="HW113" s="90">
        <f t="shared" ref="HW113:IE113" ca="1" si="1048">$E113*HW$12</f>
        <v>16901.369952042845</v>
      </c>
      <c r="HX113" s="90">
        <f t="shared" ca="1" si="1048"/>
        <v>0</v>
      </c>
      <c r="HY113" s="90">
        <f t="shared" ca="1" si="1048"/>
        <v>0</v>
      </c>
      <c r="HZ113" s="90">
        <f t="shared" ca="1" si="1048"/>
        <v>0</v>
      </c>
      <c r="IA113" s="90">
        <f t="shared" ca="1" si="1048"/>
        <v>0</v>
      </c>
      <c r="IB113" s="90">
        <f t="shared" ca="1" si="1048"/>
        <v>0</v>
      </c>
      <c r="IC113" s="90">
        <f t="shared" ca="1" si="1048"/>
        <v>0</v>
      </c>
      <c r="ID113" s="90">
        <f t="shared" ca="1" si="1048"/>
        <v>0</v>
      </c>
      <c r="IE113" s="90">
        <f t="shared" ca="1" si="1048"/>
        <v>0</v>
      </c>
      <c r="IF113" s="92">
        <f t="shared" ca="1" si="936"/>
        <v>47942.62919183301</v>
      </c>
      <c r="IG113" s="90">
        <f t="shared" ref="IG113:IX113" ca="1" si="1049">$E113*IG$12</f>
        <v>47942.62919183301</v>
      </c>
      <c r="IH113" s="90">
        <f t="shared" ca="1" si="1049"/>
        <v>0</v>
      </c>
      <c r="II113" s="90">
        <f t="shared" ca="1" si="1049"/>
        <v>0</v>
      </c>
      <c r="IJ113" s="90">
        <f t="shared" ca="1" si="1049"/>
        <v>0</v>
      </c>
      <c r="IK113" s="90">
        <f t="shared" ca="1" si="1049"/>
        <v>0</v>
      </c>
      <c r="IL113" s="90">
        <f t="shared" ca="1" si="1049"/>
        <v>0</v>
      </c>
      <c r="IM113" s="90">
        <f t="shared" ca="1" si="1049"/>
        <v>0</v>
      </c>
      <c r="IN113" s="90">
        <f t="shared" ca="1" si="1049"/>
        <v>0</v>
      </c>
      <c r="IO113" s="90">
        <f t="shared" ca="1" si="1049"/>
        <v>0</v>
      </c>
      <c r="IP113" s="90">
        <f t="shared" ca="1" si="1049"/>
        <v>0</v>
      </c>
      <c r="IQ113" s="90">
        <f t="shared" ca="1" si="1049"/>
        <v>0</v>
      </c>
      <c r="IR113" s="90">
        <f t="shared" ca="1" si="1049"/>
        <v>0</v>
      </c>
      <c r="IS113" s="90">
        <f t="shared" ca="1" si="1049"/>
        <v>0</v>
      </c>
      <c r="IT113" s="90">
        <f t="shared" ca="1" si="1049"/>
        <v>0</v>
      </c>
      <c r="IU113" s="90">
        <f t="shared" ca="1" si="1049"/>
        <v>0</v>
      </c>
      <c r="IV113" s="90">
        <f t="shared" ca="1" si="1049"/>
        <v>0</v>
      </c>
      <c r="IW113" s="90">
        <f t="shared" ca="1" si="1049"/>
        <v>0</v>
      </c>
      <c r="IX113" s="90">
        <f t="shared" ca="1" si="1049"/>
        <v>0</v>
      </c>
      <c r="IY113" s="92">
        <f t="shared" ca="1" si="938"/>
        <v>91872.3374852165</v>
      </c>
      <c r="IZ113" s="90">
        <f t="shared" ref="IZ113:JS113" ca="1" si="1050">$E113*IZ$12</f>
        <v>91872.3374852165</v>
      </c>
      <c r="JA113" s="90">
        <f t="shared" ca="1" si="1050"/>
        <v>0</v>
      </c>
      <c r="JB113" s="90">
        <f t="shared" ca="1" si="1050"/>
        <v>0</v>
      </c>
      <c r="JC113" s="90">
        <f t="shared" ca="1" si="1050"/>
        <v>0</v>
      </c>
      <c r="JD113" s="90">
        <f t="shared" ca="1" si="1050"/>
        <v>0</v>
      </c>
      <c r="JE113" s="90">
        <f t="shared" ca="1" si="1050"/>
        <v>0</v>
      </c>
      <c r="JF113" s="90">
        <f t="shared" ca="1" si="1050"/>
        <v>0</v>
      </c>
      <c r="JG113" s="90">
        <f t="shared" ca="1" si="1050"/>
        <v>0</v>
      </c>
      <c r="JH113" s="90">
        <f t="shared" ca="1" si="1050"/>
        <v>0</v>
      </c>
      <c r="JI113" s="90">
        <f t="shared" ca="1" si="1050"/>
        <v>0</v>
      </c>
      <c r="JJ113" s="90">
        <f t="shared" ca="1" si="1050"/>
        <v>0</v>
      </c>
      <c r="JK113" s="90">
        <f t="shared" ca="1" si="1050"/>
        <v>0</v>
      </c>
      <c r="JL113" s="90">
        <f t="shared" ca="1" si="1050"/>
        <v>0</v>
      </c>
      <c r="JM113" s="90">
        <f t="shared" ca="1" si="1050"/>
        <v>0</v>
      </c>
      <c r="JN113" s="90">
        <f t="shared" ca="1" si="1050"/>
        <v>0</v>
      </c>
      <c r="JO113" s="90">
        <f t="shared" ca="1" si="1050"/>
        <v>0</v>
      </c>
      <c r="JP113" s="90">
        <f t="shared" ca="1" si="1050"/>
        <v>0</v>
      </c>
      <c r="JQ113" s="90">
        <f t="shared" ca="1" si="1050"/>
        <v>0</v>
      </c>
      <c r="JR113" s="90">
        <f t="shared" ca="1" si="1050"/>
        <v>0</v>
      </c>
      <c r="JS113" s="90">
        <f t="shared" ca="1" si="1050"/>
        <v>0</v>
      </c>
      <c r="JT113" s="92">
        <f t="shared" ca="1" si="940"/>
        <v>65943.049976822906</v>
      </c>
      <c r="JU113" s="90">
        <f t="shared" ref="JU113:LL113" ca="1" si="1051">$E113*JU$12</f>
        <v>40946.570318241509</v>
      </c>
      <c r="JV113" s="90">
        <f t="shared" ca="1" si="1051"/>
        <v>0</v>
      </c>
      <c r="JW113" s="90">
        <f t="shared" ca="1" si="1051"/>
        <v>0</v>
      </c>
      <c r="JX113" s="90">
        <f t="shared" ca="1" si="1051"/>
        <v>0</v>
      </c>
      <c r="JY113" s="90">
        <f t="shared" ca="1" si="1051"/>
        <v>0</v>
      </c>
      <c r="JZ113" s="90">
        <f t="shared" ca="1" si="1051"/>
        <v>0</v>
      </c>
      <c r="KA113" s="90">
        <f t="shared" ca="1" si="1051"/>
        <v>0</v>
      </c>
      <c r="KB113" s="90">
        <f t="shared" ca="1" si="1051"/>
        <v>0</v>
      </c>
      <c r="KC113" s="90">
        <f t="shared" ca="1" si="1051"/>
        <v>0</v>
      </c>
      <c r="KD113" s="90">
        <f t="shared" ca="1" si="1051"/>
        <v>0</v>
      </c>
      <c r="KE113" s="90">
        <f t="shared" ca="1" si="1051"/>
        <v>0</v>
      </c>
      <c r="KF113" s="90">
        <f t="shared" ca="1" si="1051"/>
        <v>0</v>
      </c>
      <c r="KG113" s="90">
        <f t="shared" ca="1" si="1051"/>
        <v>0</v>
      </c>
      <c r="KH113" s="90">
        <f t="shared" ca="1" si="1051"/>
        <v>0</v>
      </c>
      <c r="KI113" s="90">
        <f t="shared" ca="1" si="1051"/>
        <v>0</v>
      </c>
      <c r="KJ113" s="90">
        <f t="shared" ca="1" si="1051"/>
        <v>0</v>
      </c>
      <c r="KK113" s="90">
        <f t="shared" ca="1" si="1051"/>
        <v>0</v>
      </c>
      <c r="KL113" s="90">
        <f t="shared" ca="1" si="1051"/>
        <v>0</v>
      </c>
      <c r="KM113" s="90">
        <f t="shared" ca="1" si="1051"/>
        <v>7753.3880189835891</v>
      </c>
      <c r="KN113" s="90">
        <f t="shared" ca="1" si="1051"/>
        <v>0</v>
      </c>
      <c r="KO113" s="90">
        <f t="shared" ca="1" si="1051"/>
        <v>0</v>
      </c>
      <c r="KP113" s="90">
        <f t="shared" ca="1" si="1051"/>
        <v>0</v>
      </c>
      <c r="KQ113" s="90">
        <f t="shared" ca="1" si="1051"/>
        <v>0</v>
      </c>
      <c r="KR113" s="90">
        <f t="shared" ca="1" si="1051"/>
        <v>0</v>
      </c>
      <c r="KS113" s="90">
        <f t="shared" ca="1" si="1051"/>
        <v>0</v>
      </c>
      <c r="KT113" s="90">
        <f t="shared" ca="1" si="1051"/>
        <v>0</v>
      </c>
      <c r="KU113" s="90">
        <f t="shared" ca="1" si="1051"/>
        <v>0</v>
      </c>
      <c r="KV113" s="90">
        <f t="shared" ca="1" si="1051"/>
        <v>0</v>
      </c>
      <c r="KW113" s="90">
        <f t="shared" ca="1" si="1051"/>
        <v>0</v>
      </c>
      <c r="KX113" s="90">
        <f t="shared" ca="1" si="1051"/>
        <v>0</v>
      </c>
      <c r="KY113" s="90">
        <f t="shared" ca="1" si="1051"/>
        <v>0</v>
      </c>
      <c r="KZ113" s="90">
        <f t="shared" ca="1" si="1051"/>
        <v>0</v>
      </c>
      <c r="LA113" s="90">
        <f t="shared" ca="1" si="1051"/>
        <v>0</v>
      </c>
      <c r="LB113" s="90">
        <f t="shared" ca="1" si="1051"/>
        <v>5823.1222703623025</v>
      </c>
      <c r="LC113" s="90">
        <f t="shared" ca="1" si="1051"/>
        <v>0</v>
      </c>
      <c r="LD113" s="90">
        <f t="shared" ca="1" si="1051"/>
        <v>0</v>
      </c>
      <c r="LE113" s="90">
        <f t="shared" ca="1" si="1051"/>
        <v>0</v>
      </c>
      <c r="LF113" s="90">
        <f t="shared" ca="1" si="1051"/>
        <v>0</v>
      </c>
      <c r="LG113" s="90">
        <f t="shared" ca="1" si="1051"/>
        <v>11419.969369235509</v>
      </c>
      <c r="LH113" s="90">
        <f t="shared" ca="1" si="1051"/>
        <v>0</v>
      </c>
      <c r="LI113" s="90">
        <f t="shared" ca="1" si="1051"/>
        <v>0</v>
      </c>
      <c r="LJ113" s="90">
        <f t="shared" ca="1" si="1051"/>
        <v>0</v>
      </c>
      <c r="LK113" s="90">
        <f t="shared" ca="1" si="1051"/>
        <v>0</v>
      </c>
      <c r="LL113" s="90">
        <f t="shared" ca="1" si="1051"/>
        <v>0</v>
      </c>
      <c r="LM113" s="92">
        <f t="shared" ca="1" si="615"/>
        <v>62027.104151868713</v>
      </c>
      <c r="LN113" s="90">
        <f t="shared" ref="LN113:LR113" ca="1" si="1052">$E113*LN$12</f>
        <v>62027.104151868713</v>
      </c>
      <c r="LO113" s="90">
        <f t="shared" ca="1" si="1052"/>
        <v>0</v>
      </c>
      <c r="LP113" s="90">
        <f t="shared" ca="1" si="1052"/>
        <v>0</v>
      </c>
      <c r="LQ113" s="90">
        <f t="shared" ca="1" si="1052"/>
        <v>0</v>
      </c>
      <c r="LR113" s="90">
        <f t="shared" ca="1" si="1052"/>
        <v>0</v>
      </c>
      <c r="LS113" s="92">
        <f t="shared" ca="1" si="616"/>
        <v>22050.28456858049</v>
      </c>
      <c r="LT113" s="90">
        <f t="shared" ref="LT113:MF113" ca="1" si="1053">$E113*LT$12</f>
        <v>22050.28456858049</v>
      </c>
      <c r="LU113" s="90">
        <f t="shared" ca="1" si="1053"/>
        <v>0</v>
      </c>
      <c r="LV113" s="90">
        <f t="shared" ca="1" si="1053"/>
        <v>0</v>
      </c>
      <c r="LW113" s="90">
        <f t="shared" ca="1" si="1053"/>
        <v>0</v>
      </c>
      <c r="LX113" s="90">
        <f t="shared" ca="1" si="1053"/>
        <v>0</v>
      </c>
      <c r="LY113" s="90">
        <f t="shared" ca="1" si="1053"/>
        <v>0</v>
      </c>
      <c r="LZ113" s="90">
        <f t="shared" ca="1" si="1053"/>
        <v>0</v>
      </c>
      <c r="MA113" s="90">
        <f t="shared" ca="1" si="1053"/>
        <v>0</v>
      </c>
      <c r="MB113" s="90">
        <f t="shared" ca="1" si="1053"/>
        <v>0</v>
      </c>
      <c r="MC113" s="90">
        <f t="shared" ca="1" si="1053"/>
        <v>0</v>
      </c>
      <c r="MD113" s="90">
        <f t="shared" ca="1" si="1053"/>
        <v>0</v>
      </c>
      <c r="ME113" s="90">
        <f t="shared" ca="1" si="1053"/>
        <v>0</v>
      </c>
      <c r="MF113" s="90">
        <f t="shared" ca="1" si="1053"/>
        <v>0</v>
      </c>
      <c r="MG113" s="92">
        <f t="shared" ca="1" si="617"/>
        <v>24950.301052155053</v>
      </c>
      <c r="MH113" s="90">
        <f t="shared" ref="MH113:NB113" ca="1" si="1054">$E113*MH$12</f>
        <v>24950.301052155053</v>
      </c>
      <c r="MI113" s="90">
        <f t="shared" ca="1" si="1054"/>
        <v>0</v>
      </c>
      <c r="MJ113" s="90">
        <f t="shared" ca="1" si="1054"/>
        <v>0</v>
      </c>
      <c r="MK113" s="90">
        <f t="shared" ca="1" si="1054"/>
        <v>0</v>
      </c>
      <c r="ML113" s="90">
        <f t="shared" ca="1" si="1054"/>
        <v>0</v>
      </c>
      <c r="MM113" s="90">
        <f t="shared" ca="1" si="1054"/>
        <v>0</v>
      </c>
      <c r="MN113" s="90">
        <f t="shared" ca="1" si="1054"/>
        <v>0</v>
      </c>
      <c r="MO113" s="90">
        <f t="shared" ca="1" si="1054"/>
        <v>0</v>
      </c>
      <c r="MP113" s="90">
        <f t="shared" ca="1" si="1054"/>
        <v>0</v>
      </c>
      <c r="MQ113" s="90">
        <f t="shared" ca="1" si="1054"/>
        <v>0</v>
      </c>
      <c r="MR113" s="90">
        <f t="shared" ca="1" si="1054"/>
        <v>0</v>
      </c>
      <c r="MS113" s="90">
        <f t="shared" ca="1" si="1054"/>
        <v>0</v>
      </c>
      <c r="MT113" s="90">
        <f t="shared" ca="1" si="1054"/>
        <v>0</v>
      </c>
      <c r="MU113" s="90">
        <f t="shared" ca="1" si="1054"/>
        <v>0</v>
      </c>
      <c r="MV113" s="90">
        <f t="shared" ca="1" si="1054"/>
        <v>0</v>
      </c>
      <c r="MW113" s="90">
        <f t="shared" ca="1" si="1054"/>
        <v>0</v>
      </c>
      <c r="MX113" s="90">
        <f t="shared" ca="1" si="1054"/>
        <v>0</v>
      </c>
      <c r="MY113" s="90">
        <f t="shared" ca="1" si="1054"/>
        <v>0</v>
      </c>
      <c r="MZ113" s="90">
        <f t="shared" ca="1" si="1054"/>
        <v>0</v>
      </c>
      <c r="NA113" s="90">
        <f t="shared" ca="1" si="1054"/>
        <v>0</v>
      </c>
      <c r="NB113" s="90">
        <f t="shared" ca="1" si="1054"/>
        <v>0</v>
      </c>
      <c r="NC113" s="92">
        <f t="shared" ca="1" si="618"/>
        <v>0</v>
      </c>
      <c r="ND113" s="90">
        <f t="shared" ref="ND113:NI113" ca="1" si="1055">$E113*ND$12</f>
        <v>0</v>
      </c>
      <c r="NE113" s="90">
        <f t="shared" ca="1" si="1055"/>
        <v>0</v>
      </c>
      <c r="NF113" s="90">
        <f t="shared" ca="1" si="1055"/>
        <v>0</v>
      </c>
      <c r="NG113" s="90">
        <f t="shared" ca="1" si="1055"/>
        <v>0</v>
      </c>
      <c r="NH113" s="90">
        <f t="shared" ca="1" si="1055"/>
        <v>0</v>
      </c>
      <c r="NI113" s="90">
        <f t="shared" ca="1" si="1055"/>
        <v>0</v>
      </c>
      <c r="NJ113" s="93">
        <f t="shared" ca="1" si="946"/>
        <v>1065945.3900000004</v>
      </c>
      <c r="NK113" s="94">
        <f t="shared" ca="1" si="947"/>
        <v>0</v>
      </c>
    </row>
    <row r="114" spans="1:375" x14ac:dyDescent="0.25">
      <c r="A114" s="209"/>
      <c r="B114" s="211"/>
      <c r="C114" s="90">
        <f>IFERROR(HLOOKUP($A114,Náklady_2018!$D$1:$MN$27,24,FALSE),0)</f>
        <v>0</v>
      </c>
      <c r="D114" s="19">
        <v>50</v>
      </c>
      <c r="E114" s="19">
        <f ca="1">C113/100*D114</f>
        <v>1065945.3900000006</v>
      </c>
      <c r="F114" s="102" t="str">
        <f>F15</f>
        <v>PROJ</v>
      </c>
      <c r="G114" s="92">
        <f t="shared" ca="1" si="606"/>
        <v>130426.37379244081</v>
      </c>
      <c r="H114" s="90">
        <f ca="1">$E114*H$15</f>
        <v>0</v>
      </c>
      <c r="I114" s="90">
        <f t="shared" ref="I114:BT114" ca="1" si="1056">$E114*I$15</f>
        <v>0</v>
      </c>
      <c r="J114" s="90">
        <f t="shared" ca="1" si="1056"/>
        <v>1365.7211915438827</v>
      </c>
      <c r="K114" s="90">
        <f t="shared" ca="1" si="1056"/>
        <v>0</v>
      </c>
      <c r="L114" s="90">
        <f t="shared" ca="1" si="1056"/>
        <v>0</v>
      </c>
      <c r="M114" s="90">
        <f t="shared" ca="1" si="1056"/>
        <v>0</v>
      </c>
      <c r="N114" s="90">
        <f t="shared" ca="1" si="1056"/>
        <v>12974.351319666886</v>
      </c>
      <c r="O114" s="90">
        <f t="shared" ca="1" si="1056"/>
        <v>0</v>
      </c>
      <c r="P114" s="90">
        <f t="shared" ca="1" si="1056"/>
        <v>0</v>
      </c>
      <c r="Q114" s="90">
        <f t="shared" ca="1" si="1056"/>
        <v>0</v>
      </c>
      <c r="R114" s="90">
        <f t="shared" ca="1" si="1056"/>
        <v>0</v>
      </c>
      <c r="S114" s="90">
        <f t="shared" ca="1" si="1056"/>
        <v>21168.678468930186</v>
      </c>
      <c r="T114" s="90">
        <f t="shared" ca="1" si="1056"/>
        <v>0</v>
      </c>
      <c r="U114" s="90">
        <f t="shared" ca="1" si="1056"/>
        <v>0</v>
      </c>
      <c r="V114" s="90">
        <f t="shared" ca="1" si="1056"/>
        <v>682.86059577194135</v>
      </c>
      <c r="W114" s="90">
        <f t="shared" ca="1" si="1056"/>
        <v>9560.0483408071796</v>
      </c>
      <c r="X114" s="90">
        <f t="shared" ca="1" si="1056"/>
        <v>0</v>
      </c>
      <c r="Y114" s="90">
        <f t="shared" ca="1" si="1056"/>
        <v>0</v>
      </c>
      <c r="Z114" s="90">
        <f t="shared" ca="1" si="1056"/>
        <v>0</v>
      </c>
      <c r="AA114" s="90">
        <f t="shared" ca="1" si="1056"/>
        <v>15705.793702754654</v>
      </c>
      <c r="AB114" s="90">
        <f t="shared" ca="1" si="1056"/>
        <v>0</v>
      </c>
      <c r="AC114" s="90">
        <f t="shared" ca="1" si="1056"/>
        <v>0</v>
      </c>
      <c r="AD114" s="90">
        <f t="shared" ca="1" si="1056"/>
        <v>51214.544682895605</v>
      </c>
      <c r="AE114" s="90">
        <f t="shared" ca="1" si="1056"/>
        <v>0</v>
      </c>
      <c r="AF114" s="90">
        <f t="shared" ca="1" si="1056"/>
        <v>0</v>
      </c>
      <c r="AG114" s="90">
        <f t="shared" ca="1" si="1056"/>
        <v>0</v>
      </c>
      <c r="AH114" s="90">
        <f t="shared" ca="1" si="1056"/>
        <v>0</v>
      </c>
      <c r="AI114" s="90">
        <f t="shared" ca="1" si="1056"/>
        <v>0</v>
      </c>
      <c r="AJ114" s="90">
        <f t="shared" ca="1" si="1056"/>
        <v>0</v>
      </c>
      <c r="AK114" s="90">
        <f t="shared" ca="1" si="1056"/>
        <v>0</v>
      </c>
      <c r="AL114" s="90">
        <f t="shared" ca="1" si="1056"/>
        <v>0</v>
      </c>
      <c r="AM114" s="90">
        <f t="shared" ca="1" si="1056"/>
        <v>0</v>
      </c>
      <c r="AN114" s="90">
        <f t="shared" ca="1" si="1056"/>
        <v>0</v>
      </c>
      <c r="AO114" s="90">
        <f t="shared" ca="1" si="1056"/>
        <v>0</v>
      </c>
      <c r="AP114" s="90">
        <f t="shared" ca="1" si="1056"/>
        <v>0</v>
      </c>
      <c r="AQ114" s="90">
        <f t="shared" ca="1" si="1056"/>
        <v>0</v>
      </c>
      <c r="AR114" s="90">
        <f t="shared" ca="1" si="1056"/>
        <v>0</v>
      </c>
      <c r="AS114" s="90">
        <f t="shared" ca="1" si="1056"/>
        <v>0</v>
      </c>
      <c r="AT114" s="90">
        <f t="shared" ca="1" si="1056"/>
        <v>8194.3271492632975</v>
      </c>
      <c r="AU114" s="90">
        <f t="shared" ca="1" si="1056"/>
        <v>0</v>
      </c>
      <c r="AV114" s="90">
        <f t="shared" ca="1" si="1056"/>
        <v>0</v>
      </c>
      <c r="AW114" s="90">
        <f t="shared" ca="1" si="1056"/>
        <v>0</v>
      </c>
      <c r="AX114" s="90">
        <f t="shared" ca="1" si="1056"/>
        <v>9560.0483408071796</v>
      </c>
      <c r="AY114" s="90">
        <f t="shared" ca="1" si="1056"/>
        <v>0</v>
      </c>
      <c r="AZ114" s="90">
        <f t="shared" ca="1" si="1056"/>
        <v>0</v>
      </c>
      <c r="BA114" s="90">
        <f t="shared" ca="1" si="1056"/>
        <v>0</v>
      </c>
      <c r="BB114" s="90">
        <f t="shared" ca="1" si="1056"/>
        <v>0</v>
      </c>
      <c r="BC114" s="90">
        <f t="shared" ca="1" si="1056"/>
        <v>0</v>
      </c>
      <c r="BD114" s="92">
        <f t="shared" ca="1" si="607"/>
        <v>105160.53174887897</v>
      </c>
      <c r="BE114" s="90">
        <f t="shared" ca="1" si="1056"/>
        <v>0</v>
      </c>
      <c r="BF114" s="90">
        <f t="shared" ca="1" si="1056"/>
        <v>9560.0483408071796</v>
      </c>
      <c r="BG114" s="90">
        <f t="shared" ca="1" si="1056"/>
        <v>0</v>
      </c>
      <c r="BH114" s="90">
        <f t="shared" ca="1" si="1056"/>
        <v>0</v>
      </c>
      <c r="BI114" s="90">
        <f t="shared" ca="1" si="1056"/>
        <v>4780.0241704035898</v>
      </c>
      <c r="BJ114" s="90">
        <f t="shared" ca="1" si="1056"/>
        <v>0</v>
      </c>
      <c r="BK114" s="90">
        <f t="shared" ca="1" si="1056"/>
        <v>0</v>
      </c>
      <c r="BL114" s="90">
        <f t="shared" ca="1" si="1056"/>
        <v>0</v>
      </c>
      <c r="BM114" s="90">
        <f t="shared" ca="1" si="1056"/>
        <v>0</v>
      </c>
      <c r="BN114" s="90">
        <f t="shared" ca="1" si="1056"/>
        <v>4780.0241704035898</v>
      </c>
      <c r="BO114" s="90">
        <f t="shared" ca="1" si="1056"/>
        <v>0</v>
      </c>
      <c r="BP114" s="90">
        <f t="shared" ca="1" si="1056"/>
        <v>0</v>
      </c>
      <c r="BQ114" s="90">
        <f t="shared" ca="1" si="1056"/>
        <v>0</v>
      </c>
      <c r="BR114" s="90">
        <f t="shared" ca="1" si="1056"/>
        <v>4097.1635746316488</v>
      </c>
      <c r="BS114" s="90">
        <f t="shared" ca="1" si="1056"/>
        <v>0</v>
      </c>
      <c r="BT114" s="90">
        <f t="shared" ca="1" si="1056"/>
        <v>0</v>
      </c>
      <c r="BU114" s="90">
        <f t="shared" ref="BU114:CF114" ca="1" si="1057">$E114*BU$15</f>
        <v>0</v>
      </c>
      <c r="BV114" s="90">
        <f t="shared" ca="1" si="1057"/>
        <v>2731.4423830877654</v>
      </c>
      <c r="BW114" s="90">
        <f t="shared" ca="1" si="1057"/>
        <v>0</v>
      </c>
      <c r="BX114" s="90">
        <f t="shared" ca="1" si="1057"/>
        <v>0</v>
      </c>
      <c r="BY114" s="90">
        <f t="shared" ca="1" si="1057"/>
        <v>75114.665534913554</v>
      </c>
      <c r="BZ114" s="90">
        <f t="shared" ca="1" si="1057"/>
        <v>0</v>
      </c>
      <c r="CA114" s="90">
        <f t="shared" ca="1" si="1057"/>
        <v>0</v>
      </c>
      <c r="CB114" s="90">
        <f t="shared" ca="1" si="1057"/>
        <v>0</v>
      </c>
      <c r="CC114" s="90">
        <f t="shared" ca="1" si="1057"/>
        <v>4097.1635746316488</v>
      </c>
      <c r="CD114" s="90">
        <f t="shared" ca="1" si="1057"/>
        <v>0</v>
      </c>
      <c r="CE114" s="90">
        <f t="shared" ca="1" si="1057"/>
        <v>0</v>
      </c>
      <c r="CF114" s="90">
        <f t="shared" ca="1" si="1057"/>
        <v>0</v>
      </c>
      <c r="CG114" s="92">
        <f t="shared" ca="1" si="925"/>
        <v>28680.145022421533</v>
      </c>
      <c r="CH114" s="90">
        <f t="shared" ref="CH114:CX114" ca="1" si="1058">$E114*CH$15</f>
        <v>0</v>
      </c>
      <c r="CI114" s="90">
        <f t="shared" ca="1" si="1058"/>
        <v>1365.7211915438827</v>
      </c>
      <c r="CJ114" s="90">
        <f t="shared" ca="1" si="1058"/>
        <v>1365.7211915438827</v>
      </c>
      <c r="CK114" s="90">
        <f t="shared" ca="1" si="1058"/>
        <v>4780.0241704035898</v>
      </c>
      <c r="CL114" s="90">
        <f t="shared" ca="1" si="1058"/>
        <v>4097.1635746316488</v>
      </c>
      <c r="CM114" s="90">
        <f t="shared" ca="1" si="1058"/>
        <v>1365.7211915438827</v>
      </c>
      <c r="CN114" s="90">
        <f t="shared" ca="1" si="1058"/>
        <v>0</v>
      </c>
      <c r="CO114" s="90">
        <f t="shared" ca="1" si="1058"/>
        <v>7511.4665534913556</v>
      </c>
      <c r="CP114" s="90">
        <f t="shared" ca="1" si="1058"/>
        <v>1365.7211915438827</v>
      </c>
      <c r="CQ114" s="90">
        <f t="shared" ca="1" si="1058"/>
        <v>0</v>
      </c>
      <c r="CR114" s="90">
        <f t="shared" ca="1" si="1058"/>
        <v>2731.4423830877654</v>
      </c>
      <c r="CS114" s="90">
        <f t="shared" ca="1" si="1058"/>
        <v>1365.7211915438827</v>
      </c>
      <c r="CT114" s="90">
        <f t="shared" ca="1" si="1058"/>
        <v>2731.4423830877654</v>
      </c>
      <c r="CU114" s="90">
        <f t="shared" ca="1" si="1058"/>
        <v>0</v>
      </c>
      <c r="CV114" s="90">
        <f t="shared" ca="1" si="1058"/>
        <v>0</v>
      </c>
      <c r="CW114" s="90">
        <f t="shared" ca="1" si="1058"/>
        <v>0</v>
      </c>
      <c r="CX114" s="90">
        <f t="shared" ca="1" si="1058"/>
        <v>0</v>
      </c>
      <c r="CY114" s="92">
        <f t="shared" ca="1" si="927"/>
        <v>109940.55591928255</v>
      </c>
      <c r="CZ114" s="90">
        <f t="shared" ref="CZ114:DU114" ca="1" si="1059">$E114*CZ$15</f>
        <v>0</v>
      </c>
      <c r="DA114" s="90">
        <f t="shared" ca="1" si="1059"/>
        <v>24582.981447789894</v>
      </c>
      <c r="DB114" s="90">
        <f t="shared" ca="1" si="1059"/>
        <v>7511.4665534913556</v>
      </c>
      <c r="DC114" s="90">
        <f t="shared" ca="1" si="1059"/>
        <v>10242.908936579122</v>
      </c>
      <c r="DD114" s="90">
        <f t="shared" ca="1" si="1059"/>
        <v>0</v>
      </c>
      <c r="DE114" s="90">
        <f t="shared" ca="1" si="1059"/>
        <v>0</v>
      </c>
      <c r="DF114" s="90">
        <f t="shared" ca="1" si="1059"/>
        <v>0</v>
      </c>
      <c r="DG114" s="90">
        <f t="shared" ca="1" si="1059"/>
        <v>0</v>
      </c>
      <c r="DH114" s="90">
        <f t="shared" ca="1" si="1059"/>
        <v>2731.4423830877654</v>
      </c>
      <c r="DI114" s="90">
        <f t="shared" ca="1" si="1059"/>
        <v>25948.702639333773</v>
      </c>
      <c r="DJ114" s="90">
        <f t="shared" ca="1" si="1059"/>
        <v>0</v>
      </c>
      <c r="DK114" s="90">
        <f t="shared" ca="1" si="1059"/>
        <v>0</v>
      </c>
      <c r="DL114" s="90">
        <f t="shared" ca="1" si="1059"/>
        <v>0</v>
      </c>
      <c r="DM114" s="90">
        <f t="shared" ca="1" si="1059"/>
        <v>0</v>
      </c>
      <c r="DN114" s="90">
        <f t="shared" ca="1" si="1059"/>
        <v>11608.630128123004</v>
      </c>
      <c r="DO114" s="90">
        <f t="shared" ca="1" si="1059"/>
        <v>0</v>
      </c>
      <c r="DP114" s="90">
        <f t="shared" ca="1" si="1059"/>
        <v>0</v>
      </c>
      <c r="DQ114" s="90">
        <f t="shared" ca="1" si="1059"/>
        <v>8877.1877450352385</v>
      </c>
      <c r="DR114" s="90">
        <f t="shared" ca="1" si="1059"/>
        <v>1365.7211915438827</v>
      </c>
      <c r="DS114" s="90">
        <f t="shared" ca="1" si="1059"/>
        <v>4097.1635746316488</v>
      </c>
      <c r="DT114" s="90">
        <f t="shared" ca="1" si="1059"/>
        <v>10242.908936579122</v>
      </c>
      <c r="DU114" s="90">
        <f t="shared" ca="1" si="1059"/>
        <v>2731.4423830877654</v>
      </c>
      <c r="DV114" s="92">
        <f t="shared" ca="1" si="608"/>
        <v>23217.260256246009</v>
      </c>
      <c r="DW114" s="90">
        <f t="shared" ref="DW114:EA114" ca="1" si="1060">$E114*DW$15</f>
        <v>0</v>
      </c>
      <c r="DX114" s="90">
        <f t="shared" ca="1" si="1060"/>
        <v>0</v>
      </c>
      <c r="DY114" s="90">
        <f t="shared" ca="1" si="1060"/>
        <v>0</v>
      </c>
      <c r="DZ114" s="90">
        <f t="shared" ca="1" si="1060"/>
        <v>23217.260256246009</v>
      </c>
      <c r="EA114" s="90">
        <f t="shared" ca="1" si="1060"/>
        <v>0</v>
      </c>
      <c r="EB114" s="92">
        <f t="shared" ca="1" si="609"/>
        <v>83991.853279948773</v>
      </c>
      <c r="EC114" s="90">
        <f t="shared" ref="EC114:FD114" ca="1" si="1061">$E114*EC$15</f>
        <v>0</v>
      </c>
      <c r="ED114" s="90">
        <f t="shared" ca="1" si="1061"/>
        <v>2048.5817873158244</v>
      </c>
      <c r="EE114" s="90">
        <f t="shared" ca="1" si="1061"/>
        <v>1365.7211915438827</v>
      </c>
      <c r="EF114" s="90">
        <f t="shared" ca="1" si="1061"/>
        <v>3414.3029788597073</v>
      </c>
      <c r="EG114" s="90">
        <f t="shared" ca="1" si="1061"/>
        <v>2048.5817873158244</v>
      </c>
      <c r="EH114" s="90">
        <f t="shared" ca="1" si="1061"/>
        <v>13657.211915438829</v>
      </c>
      <c r="EI114" s="90">
        <f t="shared" ca="1" si="1061"/>
        <v>11608.630128123004</v>
      </c>
      <c r="EJ114" s="90">
        <f t="shared" ca="1" si="1061"/>
        <v>682.86059577194135</v>
      </c>
      <c r="EK114" s="90">
        <f t="shared" ca="1" si="1061"/>
        <v>0</v>
      </c>
      <c r="EL114" s="90">
        <f t="shared" ca="1" si="1061"/>
        <v>10925.769532351062</v>
      </c>
      <c r="EM114" s="90">
        <f t="shared" ca="1" si="1061"/>
        <v>1365.7211915438827</v>
      </c>
      <c r="EN114" s="90">
        <f t="shared" ca="1" si="1061"/>
        <v>5462.8847661755308</v>
      </c>
      <c r="EO114" s="90">
        <f t="shared" ca="1" si="1061"/>
        <v>12974.351319666886</v>
      </c>
      <c r="EP114" s="90">
        <f t="shared" ca="1" si="1061"/>
        <v>0</v>
      </c>
      <c r="EQ114" s="90">
        <f t="shared" ca="1" si="1061"/>
        <v>0</v>
      </c>
      <c r="ER114" s="90">
        <f t="shared" ca="1" si="1061"/>
        <v>0</v>
      </c>
      <c r="ES114" s="90">
        <f t="shared" ca="1" si="1061"/>
        <v>0</v>
      </c>
      <c r="ET114" s="90">
        <f t="shared" ca="1" si="1061"/>
        <v>9560.0483408071796</v>
      </c>
      <c r="EU114" s="90">
        <f t="shared" ca="1" si="1061"/>
        <v>0</v>
      </c>
      <c r="EV114" s="90">
        <f t="shared" ca="1" si="1061"/>
        <v>0</v>
      </c>
      <c r="EW114" s="90">
        <f t="shared" ca="1" si="1061"/>
        <v>8877.1877450352385</v>
      </c>
      <c r="EX114" s="90">
        <f t="shared" ca="1" si="1061"/>
        <v>0</v>
      </c>
      <c r="EY114" s="90">
        <f t="shared" ca="1" si="1061"/>
        <v>0</v>
      </c>
      <c r="EZ114" s="90">
        <f t="shared" ca="1" si="1061"/>
        <v>0</v>
      </c>
      <c r="FA114" s="90">
        <f t="shared" ca="1" si="1061"/>
        <v>0</v>
      </c>
      <c r="FB114" s="90">
        <f t="shared" ca="1" si="1061"/>
        <v>0</v>
      </c>
      <c r="FC114" s="90">
        <f t="shared" ca="1" si="1061"/>
        <v>0</v>
      </c>
      <c r="FD114" s="90">
        <f t="shared" ca="1" si="1061"/>
        <v>0</v>
      </c>
      <c r="FE114" s="92">
        <f t="shared" ca="1" si="610"/>
        <v>25265.842043561835</v>
      </c>
      <c r="FF114" s="90">
        <f t="shared" ref="FF114:FV114" ca="1" si="1062">$E114*FF$15</f>
        <v>0</v>
      </c>
      <c r="FG114" s="90">
        <f t="shared" ca="1" si="1062"/>
        <v>0</v>
      </c>
      <c r="FH114" s="90">
        <f t="shared" ca="1" si="1062"/>
        <v>0</v>
      </c>
      <c r="FI114" s="90">
        <f t="shared" ca="1" si="1062"/>
        <v>0</v>
      </c>
      <c r="FJ114" s="90">
        <f t="shared" ca="1" si="1062"/>
        <v>0</v>
      </c>
      <c r="FK114" s="90">
        <f t="shared" ca="1" si="1062"/>
        <v>0</v>
      </c>
      <c r="FL114" s="90">
        <f t="shared" ca="1" si="1062"/>
        <v>0</v>
      </c>
      <c r="FM114" s="90">
        <f t="shared" ca="1" si="1062"/>
        <v>0</v>
      </c>
      <c r="FN114" s="90">
        <f t="shared" ca="1" si="1062"/>
        <v>0</v>
      </c>
      <c r="FO114" s="90">
        <f t="shared" ca="1" si="1062"/>
        <v>4780.0241704035898</v>
      </c>
      <c r="FP114" s="90">
        <f t="shared" ca="1" si="1062"/>
        <v>0</v>
      </c>
      <c r="FQ114" s="90">
        <f t="shared" ca="1" si="1062"/>
        <v>0</v>
      </c>
      <c r="FR114" s="90">
        <f t="shared" ca="1" si="1062"/>
        <v>0</v>
      </c>
      <c r="FS114" s="90">
        <f t="shared" ca="1" si="1062"/>
        <v>20485.817873158245</v>
      </c>
      <c r="FT114" s="90">
        <f t="shared" ca="1" si="1062"/>
        <v>0</v>
      </c>
      <c r="FU114" s="90">
        <f t="shared" ca="1" si="1062"/>
        <v>0</v>
      </c>
      <c r="FV114" s="90">
        <f t="shared" ca="1" si="1062"/>
        <v>0</v>
      </c>
      <c r="FW114" s="92">
        <f t="shared" ca="1" si="611"/>
        <v>258804.1657975658</v>
      </c>
      <c r="FX114" s="90">
        <f t="shared" ref="FX114:GR114" ca="1" si="1063">$E114*FX$15</f>
        <v>0</v>
      </c>
      <c r="FY114" s="90">
        <f t="shared" ca="1" si="1063"/>
        <v>1365.7211915438827</v>
      </c>
      <c r="FZ114" s="90">
        <f t="shared" ca="1" si="1063"/>
        <v>5462.8847661755308</v>
      </c>
      <c r="GA114" s="90">
        <f t="shared" ca="1" si="1063"/>
        <v>0</v>
      </c>
      <c r="GB114" s="90">
        <f t="shared" ca="1" si="1063"/>
        <v>2731.4423830877654</v>
      </c>
      <c r="GC114" s="90">
        <f t="shared" ca="1" si="1063"/>
        <v>0</v>
      </c>
      <c r="GD114" s="90">
        <f t="shared" ca="1" si="1063"/>
        <v>5462.8847661755308</v>
      </c>
      <c r="GE114" s="90">
        <f t="shared" ca="1" si="1063"/>
        <v>6145.7453619474736</v>
      </c>
      <c r="GF114" s="90">
        <f t="shared" ca="1" si="1063"/>
        <v>5462.8847661755308</v>
      </c>
      <c r="GG114" s="90">
        <f t="shared" ca="1" si="1063"/>
        <v>228075.43898782844</v>
      </c>
      <c r="GH114" s="90">
        <f t="shared" ca="1" si="1063"/>
        <v>0</v>
      </c>
      <c r="GI114" s="90">
        <f t="shared" ca="1" si="1063"/>
        <v>0</v>
      </c>
      <c r="GJ114" s="90">
        <f t="shared" ca="1" si="1063"/>
        <v>0</v>
      </c>
      <c r="GK114" s="90">
        <f t="shared" ca="1" si="1063"/>
        <v>0</v>
      </c>
      <c r="GL114" s="90">
        <f t="shared" ca="1" si="1063"/>
        <v>0</v>
      </c>
      <c r="GM114" s="90">
        <f t="shared" ca="1" si="1063"/>
        <v>0</v>
      </c>
      <c r="GN114" s="90">
        <f t="shared" ca="1" si="1063"/>
        <v>0</v>
      </c>
      <c r="GO114" s="90">
        <f t="shared" ca="1" si="1063"/>
        <v>4097.1635746316488</v>
      </c>
      <c r="GP114" s="90">
        <f t="shared" ca="1" si="1063"/>
        <v>0</v>
      </c>
      <c r="GQ114" s="90">
        <f t="shared" ca="1" si="1063"/>
        <v>0</v>
      </c>
      <c r="GR114" s="90">
        <f t="shared" ca="1" si="1063"/>
        <v>0</v>
      </c>
      <c r="GS114" s="92">
        <f t="shared" ca="1" si="612"/>
        <v>29363.005618193485</v>
      </c>
      <c r="GT114" s="90">
        <f t="shared" ref="GT114:HD114" ca="1" si="1064">$E114*GT$15</f>
        <v>0</v>
      </c>
      <c r="GU114" s="90">
        <f t="shared" ca="1" si="1064"/>
        <v>2048.5817873158244</v>
      </c>
      <c r="GV114" s="90">
        <f t="shared" ca="1" si="1064"/>
        <v>2048.5817873158244</v>
      </c>
      <c r="GW114" s="90">
        <f t="shared" ca="1" si="1064"/>
        <v>6828.6059577194146</v>
      </c>
      <c r="GX114" s="90">
        <f t="shared" ca="1" si="1064"/>
        <v>0</v>
      </c>
      <c r="GY114" s="90">
        <f t="shared" ca="1" si="1064"/>
        <v>18437.236085842422</v>
      </c>
      <c r="GZ114" s="90">
        <f t="shared" ca="1" si="1064"/>
        <v>0</v>
      </c>
      <c r="HA114" s="90">
        <f t="shared" ca="1" si="1064"/>
        <v>0</v>
      </c>
      <c r="HB114" s="90">
        <f t="shared" ca="1" si="1064"/>
        <v>0</v>
      </c>
      <c r="HC114" s="90">
        <f t="shared" ca="1" si="1064"/>
        <v>0</v>
      </c>
      <c r="HD114" s="90">
        <f t="shared" ca="1" si="1064"/>
        <v>0</v>
      </c>
      <c r="HE114" s="92">
        <f t="shared" ca="1" si="613"/>
        <v>66237.477789878321</v>
      </c>
      <c r="HF114" s="90">
        <f t="shared" ref="HF114:HU114" ca="1" si="1065">$E114*HF$15</f>
        <v>0</v>
      </c>
      <c r="HG114" s="90">
        <f t="shared" ca="1" si="1065"/>
        <v>0</v>
      </c>
      <c r="HH114" s="90">
        <f t="shared" ca="1" si="1065"/>
        <v>0</v>
      </c>
      <c r="HI114" s="90">
        <f t="shared" ca="1" si="1065"/>
        <v>0</v>
      </c>
      <c r="HJ114" s="90">
        <f t="shared" ca="1" si="1065"/>
        <v>0</v>
      </c>
      <c r="HK114" s="90">
        <f t="shared" ca="1" si="1065"/>
        <v>0</v>
      </c>
      <c r="HL114" s="90">
        <f t="shared" ca="1" si="1065"/>
        <v>0</v>
      </c>
      <c r="HM114" s="90">
        <f t="shared" ca="1" si="1065"/>
        <v>0</v>
      </c>
      <c r="HN114" s="90">
        <f t="shared" ca="1" si="1065"/>
        <v>25948.702639333773</v>
      </c>
      <c r="HO114" s="90">
        <f t="shared" ca="1" si="1065"/>
        <v>40288.775150544549</v>
      </c>
      <c r="HP114" s="90">
        <f t="shared" ca="1" si="1065"/>
        <v>0</v>
      </c>
      <c r="HQ114" s="90">
        <f t="shared" ca="1" si="1065"/>
        <v>0</v>
      </c>
      <c r="HR114" s="90">
        <f t="shared" ca="1" si="1065"/>
        <v>0</v>
      </c>
      <c r="HS114" s="90">
        <f t="shared" ca="1" si="1065"/>
        <v>0</v>
      </c>
      <c r="HT114" s="90">
        <f t="shared" ca="1" si="1065"/>
        <v>0</v>
      </c>
      <c r="HU114" s="90">
        <f t="shared" ca="1" si="1065"/>
        <v>0</v>
      </c>
      <c r="HV114" s="92">
        <f t="shared" ca="1" si="614"/>
        <v>19120.096681614359</v>
      </c>
      <c r="HW114" s="90">
        <f t="shared" ref="HW114:IE114" ca="1" si="1066">$E114*HW$15</f>
        <v>19120.096681614359</v>
      </c>
      <c r="HX114" s="90">
        <f t="shared" ca="1" si="1066"/>
        <v>0</v>
      </c>
      <c r="HY114" s="90">
        <f t="shared" ca="1" si="1066"/>
        <v>0</v>
      </c>
      <c r="HZ114" s="90">
        <f t="shared" ca="1" si="1066"/>
        <v>0</v>
      </c>
      <c r="IA114" s="90">
        <f t="shared" ca="1" si="1066"/>
        <v>0</v>
      </c>
      <c r="IB114" s="90">
        <f t="shared" ca="1" si="1066"/>
        <v>0</v>
      </c>
      <c r="IC114" s="90">
        <f t="shared" ca="1" si="1066"/>
        <v>0</v>
      </c>
      <c r="ID114" s="90">
        <f t="shared" ca="1" si="1066"/>
        <v>0</v>
      </c>
      <c r="IE114" s="90">
        <f t="shared" ca="1" si="1066"/>
        <v>0</v>
      </c>
      <c r="IF114" s="92">
        <f t="shared" ca="1" si="936"/>
        <v>0</v>
      </c>
      <c r="IG114" s="90">
        <f t="shared" ref="IG114:IX114" ca="1" si="1067">$E114*IG$15</f>
        <v>0</v>
      </c>
      <c r="IH114" s="90">
        <f t="shared" ca="1" si="1067"/>
        <v>0</v>
      </c>
      <c r="II114" s="90">
        <f t="shared" ca="1" si="1067"/>
        <v>0</v>
      </c>
      <c r="IJ114" s="90">
        <f t="shared" ca="1" si="1067"/>
        <v>0</v>
      </c>
      <c r="IK114" s="90">
        <f t="shared" ca="1" si="1067"/>
        <v>0</v>
      </c>
      <c r="IL114" s="90">
        <f t="shared" ca="1" si="1067"/>
        <v>0</v>
      </c>
      <c r="IM114" s="90">
        <f t="shared" ca="1" si="1067"/>
        <v>0</v>
      </c>
      <c r="IN114" s="90">
        <f t="shared" ca="1" si="1067"/>
        <v>0</v>
      </c>
      <c r="IO114" s="90">
        <f t="shared" ca="1" si="1067"/>
        <v>0</v>
      </c>
      <c r="IP114" s="90">
        <f t="shared" ca="1" si="1067"/>
        <v>0</v>
      </c>
      <c r="IQ114" s="90">
        <f t="shared" ca="1" si="1067"/>
        <v>0</v>
      </c>
      <c r="IR114" s="90">
        <f t="shared" ca="1" si="1067"/>
        <v>0</v>
      </c>
      <c r="IS114" s="90">
        <f t="shared" ca="1" si="1067"/>
        <v>0</v>
      </c>
      <c r="IT114" s="90">
        <f t="shared" ca="1" si="1067"/>
        <v>0</v>
      </c>
      <c r="IU114" s="90">
        <f t="shared" ca="1" si="1067"/>
        <v>0</v>
      </c>
      <c r="IV114" s="90">
        <f t="shared" ca="1" si="1067"/>
        <v>0</v>
      </c>
      <c r="IW114" s="90">
        <f t="shared" ca="1" si="1067"/>
        <v>0</v>
      </c>
      <c r="IX114" s="90">
        <f t="shared" ca="1" si="1067"/>
        <v>0</v>
      </c>
      <c r="IY114" s="92">
        <f t="shared" ca="1" si="938"/>
        <v>0</v>
      </c>
      <c r="IZ114" s="90">
        <f t="shared" ref="IZ114:JS114" ca="1" si="1068">$E114*IZ$15</f>
        <v>0</v>
      </c>
      <c r="JA114" s="90">
        <f t="shared" ca="1" si="1068"/>
        <v>0</v>
      </c>
      <c r="JB114" s="90">
        <f t="shared" ca="1" si="1068"/>
        <v>0</v>
      </c>
      <c r="JC114" s="90">
        <f t="shared" ca="1" si="1068"/>
        <v>0</v>
      </c>
      <c r="JD114" s="90">
        <f t="shared" ca="1" si="1068"/>
        <v>0</v>
      </c>
      <c r="JE114" s="90">
        <f t="shared" ca="1" si="1068"/>
        <v>0</v>
      </c>
      <c r="JF114" s="90">
        <f t="shared" ca="1" si="1068"/>
        <v>0</v>
      </c>
      <c r="JG114" s="90">
        <f t="shared" ca="1" si="1068"/>
        <v>0</v>
      </c>
      <c r="JH114" s="90">
        <f t="shared" ca="1" si="1068"/>
        <v>0</v>
      </c>
      <c r="JI114" s="90">
        <f t="shared" ca="1" si="1068"/>
        <v>0</v>
      </c>
      <c r="JJ114" s="90">
        <f t="shared" ca="1" si="1068"/>
        <v>0</v>
      </c>
      <c r="JK114" s="90">
        <f t="shared" ca="1" si="1068"/>
        <v>0</v>
      </c>
      <c r="JL114" s="90">
        <f t="shared" ca="1" si="1068"/>
        <v>0</v>
      </c>
      <c r="JM114" s="90">
        <f t="shared" ca="1" si="1068"/>
        <v>0</v>
      </c>
      <c r="JN114" s="90">
        <f t="shared" ca="1" si="1068"/>
        <v>0</v>
      </c>
      <c r="JO114" s="90">
        <f t="shared" ca="1" si="1068"/>
        <v>0</v>
      </c>
      <c r="JP114" s="90">
        <f t="shared" ca="1" si="1068"/>
        <v>0</v>
      </c>
      <c r="JQ114" s="90">
        <f t="shared" ca="1" si="1068"/>
        <v>0</v>
      </c>
      <c r="JR114" s="90">
        <f t="shared" ca="1" si="1068"/>
        <v>0</v>
      </c>
      <c r="JS114" s="90">
        <f t="shared" ca="1" si="1068"/>
        <v>0</v>
      </c>
      <c r="JT114" s="92">
        <f t="shared" ca="1" si="940"/>
        <v>158423.6582190904</v>
      </c>
      <c r="JU114" s="90">
        <f t="shared" ref="JU114:LL114" ca="1" si="1069">$E114*JU$15</f>
        <v>103794.81055733509</v>
      </c>
      <c r="JV114" s="90">
        <f t="shared" ca="1" si="1069"/>
        <v>0</v>
      </c>
      <c r="JW114" s="90">
        <f t="shared" ca="1" si="1069"/>
        <v>0</v>
      </c>
      <c r="JX114" s="90">
        <f t="shared" ca="1" si="1069"/>
        <v>0</v>
      </c>
      <c r="JY114" s="90">
        <f t="shared" ca="1" si="1069"/>
        <v>0</v>
      </c>
      <c r="JZ114" s="90">
        <f t="shared" ca="1" si="1069"/>
        <v>0</v>
      </c>
      <c r="KA114" s="90">
        <f t="shared" ca="1" si="1069"/>
        <v>0</v>
      </c>
      <c r="KB114" s="90">
        <f t="shared" ca="1" si="1069"/>
        <v>0</v>
      </c>
      <c r="KC114" s="90">
        <f t="shared" ca="1" si="1069"/>
        <v>0</v>
      </c>
      <c r="KD114" s="90">
        <f t="shared" ca="1" si="1069"/>
        <v>0</v>
      </c>
      <c r="KE114" s="90">
        <f t="shared" ca="1" si="1069"/>
        <v>0</v>
      </c>
      <c r="KF114" s="90">
        <f t="shared" ca="1" si="1069"/>
        <v>0</v>
      </c>
      <c r="KG114" s="90">
        <f t="shared" ca="1" si="1069"/>
        <v>0</v>
      </c>
      <c r="KH114" s="90">
        <f t="shared" ca="1" si="1069"/>
        <v>0</v>
      </c>
      <c r="KI114" s="90">
        <f t="shared" ca="1" si="1069"/>
        <v>0</v>
      </c>
      <c r="KJ114" s="90">
        <f t="shared" ca="1" si="1069"/>
        <v>0</v>
      </c>
      <c r="KK114" s="90">
        <f t="shared" ca="1" si="1069"/>
        <v>0</v>
      </c>
      <c r="KL114" s="90">
        <f t="shared" ca="1" si="1069"/>
        <v>0</v>
      </c>
      <c r="KM114" s="90">
        <f t="shared" ca="1" si="1069"/>
        <v>54628.847661755317</v>
      </c>
      <c r="KN114" s="90">
        <f t="shared" ca="1" si="1069"/>
        <v>0</v>
      </c>
      <c r="KO114" s="90">
        <f t="shared" ca="1" si="1069"/>
        <v>0</v>
      </c>
      <c r="KP114" s="90">
        <f t="shared" ca="1" si="1069"/>
        <v>0</v>
      </c>
      <c r="KQ114" s="90">
        <f t="shared" ca="1" si="1069"/>
        <v>0</v>
      </c>
      <c r="KR114" s="90">
        <f t="shared" ca="1" si="1069"/>
        <v>0</v>
      </c>
      <c r="KS114" s="90">
        <f t="shared" ca="1" si="1069"/>
        <v>0</v>
      </c>
      <c r="KT114" s="90">
        <f t="shared" ca="1" si="1069"/>
        <v>0</v>
      </c>
      <c r="KU114" s="90">
        <f t="shared" ca="1" si="1069"/>
        <v>0</v>
      </c>
      <c r="KV114" s="90">
        <f t="shared" ca="1" si="1069"/>
        <v>0</v>
      </c>
      <c r="KW114" s="90">
        <f t="shared" ca="1" si="1069"/>
        <v>0</v>
      </c>
      <c r="KX114" s="90">
        <f t="shared" ca="1" si="1069"/>
        <v>0</v>
      </c>
      <c r="KY114" s="90">
        <f t="shared" ca="1" si="1069"/>
        <v>0</v>
      </c>
      <c r="KZ114" s="90">
        <f t="shared" ca="1" si="1069"/>
        <v>0</v>
      </c>
      <c r="LA114" s="90">
        <f t="shared" ca="1" si="1069"/>
        <v>0</v>
      </c>
      <c r="LB114" s="90">
        <f t="shared" ca="1" si="1069"/>
        <v>0</v>
      </c>
      <c r="LC114" s="90">
        <f t="shared" ca="1" si="1069"/>
        <v>0</v>
      </c>
      <c r="LD114" s="90">
        <f t="shared" ca="1" si="1069"/>
        <v>0</v>
      </c>
      <c r="LE114" s="90">
        <f t="shared" ca="1" si="1069"/>
        <v>0</v>
      </c>
      <c r="LF114" s="90">
        <f t="shared" ca="1" si="1069"/>
        <v>0</v>
      </c>
      <c r="LG114" s="90">
        <f t="shared" ca="1" si="1069"/>
        <v>0</v>
      </c>
      <c r="LH114" s="90">
        <f t="shared" ca="1" si="1069"/>
        <v>0</v>
      </c>
      <c r="LI114" s="90">
        <f t="shared" ca="1" si="1069"/>
        <v>0</v>
      </c>
      <c r="LJ114" s="90">
        <f t="shared" ca="1" si="1069"/>
        <v>0</v>
      </c>
      <c r="LK114" s="90">
        <f t="shared" ca="1" si="1069"/>
        <v>0</v>
      </c>
      <c r="LL114" s="90">
        <f t="shared" ca="1" si="1069"/>
        <v>0</v>
      </c>
      <c r="LM114" s="92">
        <f t="shared" ca="1" si="615"/>
        <v>10925.769532351062</v>
      </c>
      <c r="LN114" s="90">
        <f t="shared" ref="LN114:LR114" ca="1" si="1070">$E114*LN$15</f>
        <v>10925.769532351062</v>
      </c>
      <c r="LO114" s="90">
        <f t="shared" ca="1" si="1070"/>
        <v>0</v>
      </c>
      <c r="LP114" s="90">
        <f t="shared" ca="1" si="1070"/>
        <v>0</v>
      </c>
      <c r="LQ114" s="90">
        <f t="shared" ca="1" si="1070"/>
        <v>0</v>
      </c>
      <c r="LR114" s="90">
        <f t="shared" ca="1" si="1070"/>
        <v>0</v>
      </c>
      <c r="LS114" s="92">
        <f t="shared" ca="1" si="616"/>
        <v>4097.1635746316488</v>
      </c>
      <c r="LT114" s="90">
        <f t="shared" ref="LT114:MF114" ca="1" si="1071">$E114*LT$15</f>
        <v>4097.1635746316488</v>
      </c>
      <c r="LU114" s="90">
        <f t="shared" ca="1" si="1071"/>
        <v>0</v>
      </c>
      <c r="LV114" s="90">
        <f t="shared" ca="1" si="1071"/>
        <v>0</v>
      </c>
      <c r="LW114" s="90">
        <f t="shared" ca="1" si="1071"/>
        <v>0</v>
      </c>
      <c r="LX114" s="90">
        <f t="shared" ca="1" si="1071"/>
        <v>0</v>
      </c>
      <c r="LY114" s="90">
        <f t="shared" ca="1" si="1071"/>
        <v>0</v>
      </c>
      <c r="LZ114" s="90">
        <f t="shared" ca="1" si="1071"/>
        <v>0</v>
      </c>
      <c r="MA114" s="90">
        <f t="shared" ca="1" si="1071"/>
        <v>0</v>
      </c>
      <c r="MB114" s="90">
        <f t="shared" ca="1" si="1071"/>
        <v>0</v>
      </c>
      <c r="MC114" s="90">
        <f t="shared" ca="1" si="1071"/>
        <v>0</v>
      </c>
      <c r="MD114" s="90">
        <f t="shared" ca="1" si="1071"/>
        <v>0</v>
      </c>
      <c r="ME114" s="90">
        <f t="shared" ca="1" si="1071"/>
        <v>0</v>
      </c>
      <c r="MF114" s="90">
        <f t="shared" ca="1" si="1071"/>
        <v>0</v>
      </c>
      <c r="MG114" s="92">
        <f t="shared" ca="1" si="617"/>
        <v>12291.490723894947</v>
      </c>
      <c r="MH114" s="90">
        <f t="shared" ref="MH114:NB114" ca="1" si="1072">$E114*MH$15</f>
        <v>12291.490723894947</v>
      </c>
      <c r="MI114" s="90">
        <f t="shared" ca="1" si="1072"/>
        <v>0</v>
      </c>
      <c r="MJ114" s="90">
        <f t="shared" ca="1" si="1072"/>
        <v>0</v>
      </c>
      <c r="MK114" s="90">
        <f t="shared" ca="1" si="1072"/>
        <v>0</v>
      </c>
      <c r="ML114" s="90">
        <f t="shared" ca="1" si="1072"/>
        <v>0</v>
      </c>
      <c r="MM114" s="90">
        <f t="shared" ca="1" si="1072"/>
        <v>0</v>
      </c>
      <c r="MN114" s="90">
        <f t="shared" ca="1" si="1072"/>
        <v>0</v>
      </c>
      <c r="MO114" s="90">
        <f t="shared" ca="1" si="1072"/>
        <v>0</v>
      </c>
      <c r="MP114" s="90">
        <f t="shared" ca="1" si="1072"/>
        <v>0</v>
      </c>
      <c r="MQ114" s="90">
        <f t="shared" ca="1" si="1072"/>
        <v>0</v>
      </c>
      <c r="MR114" s="90">
        <f t="shared" ca="1" si="1072"/>
        <v>0</v>
      </c>
      <c r="MS114" s="90">
        <f t="shared" ca="1" si="1072"/>
        <v>0</v>
      </c>
      <c r="MT114" s="90">
        <f t="shared" ca="1" si="1072"/>
        <v>0</v>
      </c>
      <c r="MU114" s="90">
        <f t="shared" ca="1" si="1072"/>
        <v>0</v>
      </c>
      <c r="MV114" s="90">
        <f t="shared" ca="1" si="1072"/>
        <v>0</v>
      </c>
      <c r="MW114" s="90">
        <f t="shared" ca="1" si="1072"/>
        <v>0</v>
      </c>
      <c r="MX114" s="90">
        <f t="shared" ca="1" si="1072"/>
        <v>0</v>
      </c>
      <c r="MY114" s="90">
        <f t="shared" ca="1" si="1072"/>
        <v>0</v>
      </c>
      <c r="MZ114" s="90">
        <f t="shared" ca="1" si="1072"/>
        <v>0</v>
      </c>
      <c r="NA114" s="90">
        <f t="shared" ca="1" si="1072"/>
        <v>0</v>
      </c>
      <c r="NB114" s="90">
        <f t="shared" ca="1" si="1072"/>
        <v>0</v>
      </c>
      <c r="NC114" s="92">
        <f t="shared" ca="1" si="618"/>
        <v>0</v>
      </c>
      <c r="ND114" s="90">
        <f t="shared" ref="ND114:NI114" ca="1" si="1073">$E114*ND$15</f>
        <v>0</v>
      </c>
      <c r="NE114" s="90">
        <f t="shared" ca="1" si="1073"/>
        <v>0</v>
      </c>
      <c r="NF114" s="90">
        <f t="shared" ca="1" si="1073"/>
        <v>0</v>
      </c>
      <c r="NG114" s="90">
        <f t="shared" ca="1" si="1073"/>
        <v>0</v>
      </c>
      <c r="NH114" s="90">
        <f t="shared" ca="1" si="1073"/>
        <v>0</v>
      </c>
      <c r="NI114" s="90">
        <f t="shared" ca="1" si="1073"/>
        <v>0</v>
      </c>
      <c r="NJ114" s="93">
        <f t="shared" ca="1" si="946"/>
        <v>1065945.3900000004</v>
      </c>
      <c r="NK114" s="94">
        <f t="shared" ca="1" si="947"/>
        <v>0</v>
      </c>
    </row>
    <row r="115" spans="1:375" ht="17.25" customHeight="1" x14ac:dyDescent="0.25">
      <c r="A115" s="67">
        <v>94000</v>
      </c>
      <c r="B115" s="89" t="s">
        <v>334</v>
      </c>
      <c r="C115" s="90">
        <f ca="1">IFERROR(HLOOKUP($A115,Náklady_2018!$D$1:$MN$27,24,FALSE),0)</f>
        <v>0</v>
      </c>
      <c r="D115" s="19">
        <v>50</v>
      </c>
      <c r="E115" s="19">
        <v>50</v>
      </c>
      <c r="F115" s="91" t="s">
        <v>591</v>
      </c>
      <c r="G115" s="92">
        <f t="shared" ca="1" si="606"/>
        <v>0</v>
      </c>
      <c r="H115" s="90">
        <f ca="1">($C115/100*$D115)*H$6+($C115/100*$E115)*H$11</f>
        <v>0</v>
      </c>
      <c r="I115" s="90">
        <f t="shared" ref="I115:BC120" ca="1" si="1074">($C115/100*$D115)*I$6+($C115/100*$E115)*I$11</f>
        <v>0</v>
      </c>
      <c r="J115" s="90">
        <f t="shared" ca="1" si="1074"/>
        <v>0</v>
      </c>
      <c r="K115" s="90">
        <f t="shared" ca="1" si="1074"/>
        <v>0</v>
      </c>
      <c r="L115" s="90">
        <f t="shared" ca="1" si="1074"/>
        <v>0</v>
      </c>
      <c r="M115" s="90">
        <f t="shared" ca="1" si="1074"/>
        <v>0</v>
      </c>
      <c r="N115" s="90">
        <f t="shared" ca="1" si="1074"/>
        <v>0</v>
      </c>
      <c r="O115" s="90">
        <f t="shared" ca="1" si="1074"/>
        <v>0</v>
      </c>
      <c r="P115" s="90">
        <f t="shared" ca="1" si="1074"/>
        <v>0</v>
      </c>
      <c r="Q115" s="90">
        <f t="shared" ca="1" si="1074"/>
        <v>0</v>
      </c>
      <c r="R115" s="90">
        <f t="shared" ca="1" si="1074"/>
        <v>0</v>
      </c>
      <c r="S115" s="90">
        <f t="shared" ca="1" si="1074"/>
        <v>0</v>
      </c>
      <c r="T115" s="90">
        <f t="shared" ca="1" si="1074"/>
        <v>0</v>
      </c>
      <c r="U115" s="90">
        <f t="shared" ca="1" si="1074"/>
        <v>0</v>
      </c>
      <c r="V115" s="90">
        <f t="shared" ca="1" si="1074"/>
        <v>0</v>
      </c>
      <c r="W115" s="90">
        <f t="shared" ca="1" si="1074"/>
        <v>0</v>
      </c>
      <c r="X115" s="90">
        <f t="shared" ca="1" si="1074"/>
        <v>0</v>
      </c>
      <c r="Y115" s="90">
        <f t="shared" ca="1" si="1074"/>
        <v>0</v>
      </c>
      <c r="Z115" s="90">
        <f t="shared" ca="1" si="1074"/>
        <v>0</v>
      </c>
      <c r="AA115" s="90">
        <f t="shared" ca="1" si="1074"/>
        <v>0</v>
      </c>
      <c r="AB115" s="90">
        <f t="shared" ca="1" si="1074"/>
        <v>0</v>
      </c>
      <c r="AC115" s="90">
        <f t="shared" ca="1" si="1074"/>
        <v>0</v>
      </c>
      <c r="AD115" s="90">
        <f t="shared" ca="1" si="1074"/>
        <v>0</v>
      </c>
      <c r="AE115" s="90">
        <f t="shared" ca="1" si="1074"/>
        <v>0</v>
      </c>
      <c r="AF115" s="90">
        <f t="shared" ca="1" si="1074"/>
        <v>0</v>
      </c>
      <c r="AG115" s="90">
        <f t="shared" ca="1" si="1074"/>
        <v>0</v>
      </c>
      <c r="AH115" s="90">
        <f t="shared" ca="1" si="1074"/>
        <v>0</v>
      </c>
      <c r="AI115" s="90">
        <f t="shared" ca="1" si="1074"/>
        <v>0</v>
      </c>
      <c r="AJ115" s="90">
        <f t="shared" ca="1" si="1074"/>
        <v>0</v>
      </c>
      <c r="AK115" s="90">
        <f t="shared" ca="1" si="1074"/>
        <v>0</v>
      </c>
      <c r="AL115" s="90">
        <f t="shared" ca="1" si="1074"/>
        <v>0</v>
      </c>
      <c r="AM115" s="90">
        <f t="shared" ca="1" si="1074"/>
        <v>0</v>
      </c>
      <c r="AN115" s="90">
        <f t="shared" ca="1" si="1074"/>
        <v>0</v>
      </c>
      <c r="AO115" s="90">
        <f t="shared" ca="1" si="1074"/>
        <v>0</v>
      </c>
      <c r="AP115" s="90">
        <f t="shared" ca="1" si="1074"/>
        <v>0</v>
      </c>
      <c r="AQ115" s="90">
        <f t="shared" ca="1" si="1074"/>
        <v>0</v>
      </c>
      <c r="AR115" s="90">
        <f t="shared" ca="1" si="1074"/>
        <v>0</v>
      </c>
      <c r="AS115" s="90">
        <f t="shared" ca="1" si="1074"/>
        <v>0</v>
      </c>
      <c r="AT115" s="90">
        <f t="shared" ca="1" si="1074"/>
        <v>0</v>
      </c>
      <c r="AU115" s="90">
        <f t="shared" ca="1" si="1074"/>
        <v>0</v>
      </c>
      <c r="AV115" s="90">
        <f t="shared" ca="1" si="1074"/>
        <v>0</v>
      </c>
      <c r="AW115" s="90">
        <f t="shared" ca="1" si="1074"/>
        <v>0</v>
      </c>
      <c r="AX115" s="90">
        <f t="shared" ca="1" si="1074"/>
        <v>0</v>
      </c>
      <c r="AY115" s="90">
        <f t="shared" ca="1" si="1074"/>
        <v>0</v>
      </c>
      <c r="AZ115" s="90">
        <f t="shared" ca="1" si="1074"/>
        <v>0</v>
      </c>
      <c r="BA115" s="90">
        <f t="shared" ca="1" si="1074"/>
        <v>0</v>
      </c>
      <c r="BB115" s="90">
        <f t="shared" ca="1" si="1074"/>
        <v>0</v>
      </c>
      <c r="BC115" s="90">
        <f t="shared" ca="1" si="1074"/>
        <v>0</v>
      </c>
      <c r="BD115" s="92">
        <f t="shared" ca="1" si="607"/>
        <v>0</v>
      </c>
      <c r="BE115" s="90">
        <f t="shared" ref="BE115:BT125" ca="1" si="1075">($C115/100*$D115)*BE$6+($C115/100*$E115)*BE$11</f>
        <v>0</v>
      </c>
      <c r="BF115" s="90">
        <f t="shared" ca="1" si="1075"/>
        <v>0</v>
      </c>
      <c r="BG115" s="90">
        <f t="shared" ca="1" si="1075"/>
        <v>0</v>
      </c>
      <c r="BH115" s="90">
        <f t="shared" ca="1" si="1075"/>
        <v>0</v>
      </c>
      <c r="BI115" s="90">
        <f t="shared" ca="1" si="1075"/>
        <v>0</v>
      </c>
      <c r="BJ115" s="90">
        <f t="shared" ca="1" si="1075"/>
        <v>0</v>
      </c>
      <c r="BK115" s="90">
        <f t="shared" ca="1" si="1075"/>
        <v>0</v>
      </c>
      <c r="BL115" s="90">
        <f t="shared" ca="1" si="1075"/>
        <v>0</v>
      </c>
      <c r="BM115" s="90">
        <f t="shared" ca="1" si="1075"/>
        <v>0</v>
      </c>
      <c r="BN115" s="90">
        <f t="shared" ca="1" si="1075"/>
        <v>0</v>
      </c>
      <c r="BO115" s="90">
        <f t="shared" ca="1" si="1075"/>
        <v>0</v>
      </c>
      <c r="BP115" s="90">
        <f t="shared" ca="1" si="1075"/>
        <v>0</v>
      </c>
      <c r="BQ115" s="90">
        <f t="shared" ca="1" si="1075"/>
        <v>0</v>
      </c>
      <c r="BR115" s="90">
        <f t="shared" ca="1" si="1075"/>
        <v>0</v>
      </c>
      <c r="BS115" s="90">
        <f t="shared" ca="1" si="1075"/>
        <v>0</v>
      </c>
      <c r="BT115" s="90">
        <f t="shared" ca="1" si="1075"/>
        <v>0</v>
      </c>
      <c r="BU115" s="90">
        <f t="shared" ref="BF115:CE125" ca="1" si="1076">($C115/100*$D115)*BU$6+($C115/100*$E115)*BU$11</f>
        <v>0</v>
      </c>
      <c r="BV115" s="90">
        <f t="shared" ca="1" si="1076"/>
        <v>0</v>
      </c>
      <c r="BW115" s="90">
        <f t="shared" ca="1" si="1076"/>
        <v>0</v>
      </c>
      <c r="BX115" s="90">
        <f t="shared" ca="1" si="1076"/>
        <v>0</v>
      </c>
      <c r="BY115" s="90">
        <f t="shared" ca="1" si="1076"/>
        <v>0</v>
      </c>
      <c r="BZ115" s="90">
        <f t="shared" ca="1" si="1076"/>
        <v>0</v>
      </c>
      <c r="CA115" s="90">
        <f t="shared" ca="1" si="1076"/>
        <v>0</v>
      </c>
      <c r="CB115" s="90">
        <f t="shared" ca="1" si="1076"/>
        <v>0</v>
      </c>
      <c r="CC115" s="90">
        <f t="shared" ca="1" si="1076"/>
        <v>0</v>
      </c>
      <c r="CD115" s="90">
        <f t="shared" ca="1" si="1076"/>
        <v>0</v>
      </c>
      <c r="CE115" s="90">
        <f t="shared" ca="1" si="1076"/>
        <v>0</v>
      </c>
      <c r="CF115" s="90">
        <f t="shared" ref="CF115:CF127" ca="1" si="1077">($C115/100*$D115)*CF$6+($C115/100*$E115)*CF$11</f>
        <v>0</v>
      </c>
      <c r="CG115" s="92">
        <f t="shared" ca="1" si="925"/>
        <v>0</v>
      </c>
      <c r="CH115" s="90">
        <f t="shared" ref="CH115:CQ124" ca="1" si="1078">($C115/100*$D115)*CH$6+($C115/100*$E115)*CH$11</f>
        <v>0</v>
      </c>
      <c r="CI115" s="90">
        <f t="shared" ca="1" si="1078"/>
        <v>0</v>
      </c>
      <c r="CJ115" s="90">
        <f t="shared" ca="1" si="1078"/>
        <v>0</v>
      </c>
      <c r="CK115" s="90">
        <f t="shared" ca="1" si="1078"/>
        <v>0</v>
      </c>
      <c r="CL115" s="90">
        <f t="shared" ca="1" si="1078"/>
        <v>0</v>
      </c>
      <c r="CM115" s="90">
        <f t="shared" ca="1" si="1078"/>
        <v>0</v>
      </c>
      <c r="CN115" s="90">
        <f t="shared" ca="1" si="1078"/>
        <v>0</v>
      </c>
      <c r="CO115" s="90">
        <f t="shared" ca="1" si="1078"/>
        <v>0</v>
      </c>
      <c r="CP115" s="90">
        <f t="shared" ca="1" si="1078"/>
        <v>0</v>
      </c>
      <c r="CQ115" s="90">
        <f t="shared" ca="1" si="1078"/>
        <v>0</v>
      </c>
      <c r="CR115" s="90">
        <f t="shared" ref="CR115:CX124" ca="1" si="1079">($C115/100*$D115)*CR$6+($C115/100*$E115)*CR$11</f>
        <v>0</v>
      </c>
      <c r="CS115" s="90">
        <f t="shared" ca="1" si="1079"/>
        <v>0</v>
      </c>
      <c r="CT115" s="90">
        <f t="shared" ca="1" si="1079"/>
        <v>0</v>
      </c>
      <c r="CU115" s="90">
        <f t="shared" ca="1" si="1079"/>
        <v>0</v>
      </c>
      <c r="CV115" s="90">
        <f t="shared" ca="1" si="1079"/>
        <v>0</v>
      </c>
      <c r="CW115" s="90">
        <f t="shared" ca="1" si="1079"/>
        <v>0</v>
      </c>
      <c r="CX115" s="90">
        <f t="shared" ca="1" si="1079"/>
        <v>0</v>
      </c>
      <c r="CY115" s="92">
        <f t="shared" ca="1" si="927"/>
        <v>0</v>
      </c>
      <c r="CZ115" s="90">
        <f t="shared" ref="CZ115:DO127" ca="1" si="1080">($C115/100*$D115)*CZ$6+($C115/100*$E115)*CZ$11</f>
        <v>0</v>
      </c>
      <c r="DA115" s="90">
        <f t="shared" ca="1" si="1080"/>
        <v>0</v>
      </c>
      <c r="DB115" s="90">
        <f t="shared" ca="1" si="1080"/>
        <v>0</v>
      </c>
      <c r="DC115" s="90">
        <f t="shared" ca="1" si="1080"/>
        <v>0</v>
      </c>
      <c r="DD115" s="90">
        <f t="shared" ca="1" si="1080"/>
        <v>0</v>
      </c>
      <c r="DE115" s="90">
        <f t="shared" ca="1" si="1080"/>
        <v>0</v>
      </c>
      <c r="DF115" s="90">
        <f t="shared" ca="1" si="1080"/>
        <v>0</v>
      </c>
      <c r="DG115" s="90">
        <f t="shared" ca="1" si="1080"/>
        <v>0</v>
      </c>
      <c r="DH115" s="90">
        <f t="shared" ca="1" si="1080"/>
        <v>0</v>
      </c>
      <c r="DI115" s="90">
        <f t="shared" ca="1" si="1080"/>
        <v>0</v>
      </c>
      <c r="DJ115" s="90">
        <f t="shared" ca="1" si="1080"/>
        <v>0</v>
      </c>
      <c r="DK115" s="90">
        <f t="shared" ca="1" si="1080"/>
        <v>0</v>
      </c>
      <c r="DL115" s="90">
        <f t="shared" ca="1" si="1080"/>
        <v>0</v>
      </c>
      <c r="DM115" s="90">
        <f t="shared" ca="1" si="1080"/>
        <v>0</v>
      </c>
      <c r="DN115" s="90">
        <f t="shared" ca="1" si="1080"/>
        <v>0</v>
      </c>
      <c r="DO115" s="90">
        <f t="shared" ca="1" si="1080"/>
        <v>0</v>
      </c>
      <c r="DP115" s="90">
        <f t="shared" ref="DP115:DU127" ca="1" si="1081">($C115/100*$D115)*DP$6+($C115/100*$E115)*DP$11</f>
        <v>0</v>
      </c>
      <c r="DQ115" s="90">
        <f t="shared" ca="1" si="1081"/>
        <v>0</v>
      </c>
      <c r="DR115" s="90">
        <f t="shared" ca="1" si="1081"/>
        <v>0</v>
      </c>
      <c r="DS115" s="90">
        <f t="shared" ca="1" si="1081"/>
        <v>0</v>
      </c>
      <c r="DT115" s="90">
        <f t="shared" ca="1" si="1081"/>
        <v>0</v>
      </c>
      <c r="DU115" s="90">
        <f t="shared" ca="1" si="1081"/>
        <v>0</v>
      </c>
      <c r="DV115" s="92">
        <f t="shared" ca="1" si="608"/>
        <v>0</v>
      </c>
      <c r="DW115" s="90">
        <f t="shared" ref="DW115:EA127" ca="1" si="1082">($C115/100*$D115)*DW$6+($C115/100*$E115)*DW$11</f>
        <v>0</v>
      </c>
      <c r="DX115" s="90">
        <f t="shared" ca="1" si="1082"/>
        <v>0</v>
      </c>
      <c r="DY115" s="90">
        <f t="shared" ca="1" si="1082"/>
        <v>0</v>
      </c>
      <c r="DZ115" s="90">
        <f t="shared" ca="1" si="1082"/>
        <v>0</v>
      </c>
      <c r="EA115" s="90">
        <f t="shared" ca="1" si="1082"/>
        <v>0</v>
      </c>
      <c r="EB115" s="92">
        <f t="shared" ca="1" si="609"/>
        <v>0</v>
      </c>
      <c r="EC115" s="90">
        <f t="shared" ref="EC115:ER127" ca="1" si="1083">($C115/100*$D115)*EC$6+($C115/100*$E115)*EC$11</f>
        <v>0</v>
      </c>
      <c r="ED115" s="90">
        <f t="shared" ca="1" si="1083"/>
        <v>0</v>
      </c>
      <c r="EE115" s="90">
        <f t="shared" ca="1" si="1083"/>
        <v>0</v>
      </c>
      <c r="EF115" s="90">
        <f t="shared" ca="1" si="1083"/>
        <v>0</v>
      </c>
      <c r="EG115" s="90">
        <f t="shared" ca="1" si="1083"/>
        <v>0</v>
      </c>
      <c r="EH115" s="90">
        <f t="shared" ca="1" si="1083"/>
        <v>0</v>
      </c>
      <c r="EI115" s="90">
        <f t="shared" ca="1" si="1083"/>
        <v>0</v>
      </c>
      <c r="EJ115" s="90">
        <f t="shared" ca="1" si="1083"/>
        <v>0</v>
      </c>
      <c r="EK115" s="90">
        <f t="shared" ca="1" si="1083"/>
        <v>0</v>
      </c>
      <c r="EL115" s="90">
        <f t="shared" ca="1" si="1083"/>
        <v>0</v>
      </c>
      <c r="EM115" s="90">
        <f t="shared" ca="1" si="1083"/>
        <v>0</v>
      </c>
      <c r="EN115" s="90">
        <f t="shared" ca="1" si="1083"/>
        <v>0</v>
      </c>
      <c r="EO115" s="90">
        <f t="shared" ca="1" si="1083"/>
        <v>0</v>
      </c>
      <c r="EP115" s="90">
        <f t="shared" ca="1" si="1083"/>
        <v>0</v>
      </c>
      <c r="EQ115" s="90">
        <f t="shared" ca="1" si="1083"/>
        <v>0</v>
      </c>
      <c r="ER115" s="90">
        <f t="shared" ca="1" si="1083"/>
        <v>0</v>
      </c>
      <c r="ES115" s="90">
        <f t="shared" ref="ED115:FD124" ca="1" si="1084">($C115/100*$D115)*ES$6+($C115/100*$E115)*ES$11</f>
        <v>0</v>
      </c>
      <c r="ET115" s="90">
        <f t="shared" ca="1" si="1084"/>
        <v>0</v>
      </c>
      <c r="EU115" s="90">
        <f t="shared" ca="1" si="1084"/>
        <v>0</v>
      </c>
      <c r="EV115" s="90">
        <f t="shared" ca="1" si="1084"/>
        <v>0</v>
      </c>
      <c r="EW115" s="90">
        <f t="shared" ca="1" si="1084"/>
        <v>0</v>
      </c>
      <c r="EX115" s="90">
        <f t="shared" ca="1" si="1084"/>
        <v>0</v>
      </c>
      <c r="EY115" s="90">
        <f t="shared" ca="1" si="1084"/>
        <v>0</v>
      </c>
      <c r="EZ115" s="90">
        <f t="shared" ca="1" si="1084"/>
        <v>0</v>
      </c>
      <c r="FA115" s="90">
        <f t="shared" ca="1" si="1084"/>
        <v>0</v>
      </c>
      <c r="FB115" s="90">
        <f t="shared" ca="1" si="1084"/>
        <v>0</v>
      </c>
      <c r="FC115" s="90">
        <f t="shared" ca="1" si="1084"/>
        <v>0</v>
      </c>
      <c r="FD115" s="90">
        <f t="shared" ca="1" si="1084"/>
        <v>0</v>
      </c>
      <c r="FE115" s="92">
        <f t="shared" ca="1" si="610"/>
        <v>0</v>
      </c>
      <c r="FF115" s="90">
        <f t="shared" ref="FF115:FU127" ca="1" si="1085">($C115/100*$D115)*FF$6+($C115/100*$E115)*FF$11</f>
        <v>0</v>
      </c>
      <c r="FG115" s="90">
        <f t="shared" ca="1" si="1085"/>
        <v>0</v>
      </c>
      <c r="FH115" s="90">
        <f t="shared" ca="1" si="1085"/>
        <v>0</v>
      </c>
      <c r="FI115" s="90">
        <f t="shared" ca="1" si="1085"/>
        <v>0</v>
      </c>
      <c r="FJ115" s="90">
        <f t="shared" ca="1" si="1085"/>
        <v>0</v>
      </c>
      <c r="FK115" s="90">
        <f t="shared" ca="1" si="1085"/>
        <v>0</v>
      </c>
      <c r="FL115" s="90">
        <f t="shared" ca="1" si="1085"/>
        <v>0</v>
      </c>
      <c r="FM115" s="90">
        <f t="shared" ca="1" si="1085"/>
        <v>0</v>
      </c>
      <c r="FN115" s="90">
        <f t="shared" ca="1" si="1085"/>
        <v>0</v>
      </c>
      <c r="FO115" s="90">
        <f t="shared" ca="1" si="1085"/>
        <v>0</v>
      </c>
      <c r="FP115" s="90">
        <f t="shared" ca="1" si="1085"/>
        <v>0</v>
      </c>
      <c r="FQ115" s="90">
        <f t="shared" ca="1" si="1085"/>
        <v>0</v>
      </c>
      <c r="FR115" s="90">
        <f t="shared" ca="1" si="1085"/>
        <v>0</v>
      </c>
      <c r="FS115" s="90">
        <f t="shared" ca="1" si="1085"/>
        <v>0</v>
      </c>
      <c r="FT115" s="90">
        <f t="shared" ca="1" si="1085"/>
        <v>0</v>
      </c>
      <c r="FU115" s="90">
        <f t="shared" ca="1" si="1085"/>
        <v>0</v>
      </c>
      <c r="FV115" s="90">
        <f t="shared" ref="FT115:FV127" ca="1" si="1086">($C115/100*$D115)*FV$6+($C115/100*$E115)*FV$11</f>
        <v>0</v>
      </c>
      <c r="FW115" s="92">
        <f t="shared" ca="1" si="611"/>
        <v>0</v>
      </c>
      <c r="FX115" s="90">
        <f t="shared" ref="FX115:GM127" ca="1" si="1087">($C115/100*$D115)*FX$6+($C115/100*$E115)*FX$11</f>
        <v>0</v>
      </c>
      <c r="FY115" s="90">
        <f t="shared" ca="1" si="1087"/>
        <v>0</v>
      </c>
      <c r="FZ115" s="90">
        <f t="shared" ca="1" si="1087"/>
        <v>0</v>
      </c>
      <c r="GA115" s="90">
        <f t="shared" ca="1" si="1087"/>
        <v>0</v>
      </c>
      <c r="GB115" s="90">
        <f t="shared" ca="1" si="1087"/>
        <v>0</v>
      </c>
      <c r="GC115" s="90">
        <f t="shared" ca="1" si="1087"/>
        <v>0</v>
      </c>
      <c r="GD115" s="90">
        <f t="shared" ca="1" si="1087"/>
        <v>0</v>
      </c>
      <c r="GE115" s="90">
        <f t="shared" ca="1" si="1087"/>
        <v>0</v>
      </c>
      <c r="GF115" s="90">
        <f t="shared" ca="1" si="1087"/>
        <v>0</v>
      </c>
      <c r="GG115" s="90">
        <f t="shared" ca="1" si="1087"/>
        <v>0</v>
      </c>
      <c r="GH115" s="90">
        <f t="shared" ca="1" si="1087"/>
        <v>0</v>
      </c>
      <c r="GI115" s="90">
        <f t="shared" ca="1" si="1087"/>
        <v>0</v>
      </c>
      <c r="GJ115" s="90">
        <f t="shared" ca="1" si="1087"/>
        <v>0</v>
      </c>
      <c r="GK115" s="90">
        <f t="shared" ca="1" si="1087"/>
        <v>0</v>
      </c>
      <c r="GL115" s="90">
        <f t="shared" ca="1" si="1087"/>
        <v>0</v>
      </c>
      <c r="GM115" s="90">
        <f t="shared" ca="1" si="1087"/>
        <v>0</v>
      </c>
      <c r="GN115" s="90">
        <f t="shared" ref="FY115:GR127" ca="1" si="1088">($C115/100*$D115)*GN$6+($C115/100*$E115)*GN$11</f>
        <v>0</v>
      </c>
      <c r="GO115" s="90">
        <f t="shared" ca="1" si="1088"/>
        <v>0</v>
      </c>
      <c r="GP115" s="90">
        <f t="shared" ca="1" si="1088"/>
        <v>0</v>
      </c>
      <c r="GQ115" s="90">
        <f t="shared" ca="1" si="1088"/>
        <v>0</v>
      </c>
      <c r="GR115" s="90">
        <f t="shared" ca="1" si="1088"/>
        <v>0</v>
      </c>
      <c r="GS115" s="92">
        <f t="shared" ca="1" si="612"/>
        <v>0</v>
      </c>
      <c r="GT115" s="90">
        <f t="shared" ref="GT115:HD127" ca="1" si="1089">($C115/100*$D115)*GT$6+($C115/100*$E115)*GT$11</f>
        <v>0</v>
      </c>
      <c r="GU115" s="90">
        <f t="shared" ca="1" si="1089"/>
        <v>0</v>
      </c>
      <c r="GV115" s="90">
        <f t="shared" ca="1" si="1089"/>
        <v>0</v>
      </c>
      <c r="GW115" s="90">
        <f t="shared" ca="1" si="1089"/>
        <v>0</v>
      </c>
      <c r="GX115" s="90">
        <f t="shared" ca="1" si="1089"/>
        <v>0</v>
      </c>
      <c r="GY115" s="90">
        <f t="shared" ca="1" si="1089"/>
        <v>0</v>
      </c>
      <c r="GZ115" s="90">
        <f t="shared" ca="1" si="1089"/>
        <v>0</v>
      </c>
      <c r="HA115" s="90">
        <f t="shared" ca="1" si="1089"/>
        <v>0</v>
      </c>
      <c r="HB115" s="90">
        <f t="shared" ca="1" si="1089"/>
        <v>0</v>
      </c>
      <c r="HC115" s="90">
        <f t="shared" ca="1" si="1089"/>
        <v>0</v>
      </c>
      <c r="HD115" s="90">
        <f t="shared" ca="1" si="1089"/>
        <v>0</v>
      </c>
      <c r="HE115" s="92">
        <f t="shared" ca="1" si="613"/>
        <v>0</v>
      </c>
      <c r="HF115" s="90">
        <f t="shared" ref="HF115:HU127" ca="1" si="1090">($C115/100*$D115)*HF$6+($C115/100*$E115)*HF$11</f>
        <v>0</v>
      </c>
      <c r="HG115" s="90">
        <f t="shared" ca="1" si="1090"/>
        <v>0</v>
      </c>
      <c r="HH115" s="90">
        <f t="shared" ca="1" si="1090"/>
        <v>0</v>
      </c>
      <c r="HI115" s="90">
        <f t="shared" ca="1" si="1090"/>
        <v>0</v>
      </c>
      <c r="HJ115" s="90">
        <f t="shared" ca="1" si="1090"/>
        <v>0</v>
      </c>
      <c r="HK115" s="90">
        <f t="shared" ca="1" si="1090"/>
        <v>0</v>
      </c>
      <c r="HL115" s="90">
        <f t="shared" ca="1" si="1090"/>
        <v>0</v>
      </c>
      <c r="HM115" s="90">
        <f t="shared" ca="1" si="1090"/>
        <v>0</v>
      </c>
      <c r="HN115" s="90">
        <f t="shared" ca="1" si="1090"/>
        <v>0</v>
      </c>
      <c r="HO115" s="90">
        <f t="shared" ca="1" si="1090"/>
        <v>0</v>
      </c>
      <c r="HP115" s="90">
        <f t="shared" ca="1" si="1090"/>
        <v>0</v>
      </c>
      <c r="HQ115" s="90">
        <f t="shared" ca="1" si="1090"/>
        <v>0</v>
      </c>
      <c r="HR115" s="90">
        <f t="shared" ca="1" si="1090"/>
        <v>0</v>
      </c>
      <c r="HS115" s="90">
        <f t="shared" ca="1" si="1090"/>
        <v>0</v>
      </c>
      <c r="HT115" s="90">
        <f t="shared" ca="1" si="1090"/>
        <v>0</v>
      </c>
      <c r="HU115" s="90">
        <f t="shared" ca="1" si="1090"/>
        <v>0</v>
      </c>
      <c r="HV115" s="92">
        <f t="shared" ca="1" si="614"/>
        <v>0</v>
      </c>
      <c r="HW115" s="90">
        <f t="shared" ref="HW115:IE127" ca="1" si="1091">($C115/100*$D115)*HW$6+($C115/100*$E115)*HW$11</f>
        <v>0</v>
      </c>
      <c r="HX115" s="90">
        <f t="shared" ca="1" si="1091"/>
        <v>0</v>
      </c>
      <c r="HY115" s="90">
        <f t="shared" ca="1" si="1091"/>
        <v>0</v>
      </c>
      <c r="HZ115" s="90">
        <f t="shared" ca="1" si="1091"/>
        <v>0</v>
      </c>
      <c r="IA115" s="90">
        <f t="shared" ca="1" si="1091"/>
        <v>0</v>
      </c>
      <c r="IB115" s="90">
        <f t="shared" ca="1" si="1091"/>
        <v>0</v>
      </c>
      <c r="IC115" s="90">
        <f t="shared" ca="1" si="1091"/>
        <v>0</v>
      </c>
      <c r="ID115" s="90">
        <f t="shared" ca="1" si="1091"/>
        <v>0</v>
      </c>
      <c r="IE115" s="90">
        <f t="shared" ca="1" si="1091"/>
        <v>0</v>
      </c>
      <c r="IF115" s="92">
        <f t="shared" ca="1" si="936"/>
        <v>0</v>
      </c>
      <c r="IG115" s="90">
        <f t="shared" ref="IG115:IV127" ca="1" si="1092">($C115/100*$D115)*IG$6+($C115/100*$E115)*IG$11</f>
        <v>0</v>
      </c>
      <c r="IH115" s="90">
        <f t="shared" ca="1" si="1092"/>
        <v>0</v>
      </c>
      <c r="II115" s="90">
        <f t="shared" ca="1" si="1092"/>
        <v>0</v>
      </c>
      <c r="IJ115" s="90">
        <f t="shared" ca="1" si="1092"/>
        <v>0</v>
      </c>
      <c r="IK115" s="90">
        <f t="shared" ca="1" si="1092"/>
        <v>0</v>
      </c>
      <c r="IL115" s="90">
        <f t="shared" ca="1" si="1092"/>
        <v>0</v>
      </c>
      <c r="IM115" s="90">
        <f t="shared" ca="1" si="1092"/>
        <v>0</v>
      </c>
      <c r="IN115" s="90">
        <f t="shared" ca="1" si="1092"/>
        <v>0</v>
      </c>
      <c r="IO115" s="90">
        <f t="shared" ca="1" si="1092"/>
        <v>0</v>
      </c>
      <c r="IP115" s="90">
        <f t="shared" ca="1" si="1092"/>
        <v>0</v>
      </c>
      <c r="IQ115" s="90">
        <f t="shared" ca="1" si="1092"/>
        <v>0</v>
      </c>
      <c r="IR115" s="90">
        <f t="shared" ca="1" si="1092"/>
        <v>0</v>
      </c>
      <c r="IS115" s="90">
        <f t="shared" ca="1" si="1092"/>
        <v>0</v>
      </c>
      <c r="IT115" s="90">
        <f t="shared" ca="1" si="1092"/>
        <v>0</v>
      </c>
      <c r="IU115" s="90">
        <f t="shared" ca="1" si="1092"/>
        <v>0</v>
      </c>
      <c r="IV115" s="90">
        <f t="shared" ca="1" si="1092"/>
        <v>0</v>
      </c>
      <c r="IW115" s="90">
        <f t="shared" ref="IW115:IX127" ca="1" si="1093">($C115/100*$D115)*IW$6+($C115/100*$E115)*IW$11</f>
        <v>0</v>
      </c>
      <c r="IX115" s="90">
        <f t="shared" ca="1" si="1093"/>
        <v>0</v>
      </c>
      <c r="IY115" s="92">
        <f t="shared" ca="1" si="938"/>
        <v>0</v>
      </c>
      <c r="IZ115" s="90">
        <f t="shared" ref="IZ115:JP127" ca="1" si="1094">($C115/100*$D115)*IZ$6+($C115/100*$E115)*IZ$11</f>
        <v>0</v>
      </c>
      <c r="JA115" s="90">
        <f t="shared" ca="1" si="1094"/>
        <v>0</v>
      </c>
      <c r="JB115" s="90">
        <f t="shared" ca="1" si="1094"/>
        <v>0</v>
      </c>
      <c r="JC115" s="90">
        <f t="shared" ca="1" si="1094"/>
        <v>0</v>
      </c>
      <c r="JD115" s="90">
        <f t="shared" ca="1" si="1094"/>
        <v>0</v>
      </c>
      <c r="JE115" s="90">
        <f t="shared" ca="1" si="1094"/>
        <v>0</v>
      </c>
      <c r="JF115" s="90">
        <f t="shared" ca="1" si="1094"/>
        <v>0</v>
      </c>
      <c r="JG115" s="90">
        <f t="shared" ca="1" si="1094"/>
        <v>0</v>
      </c>
      <c r="JH115" s="90">
        <f t="shared" ca="1" si="1094"/>
        <v>0</v>
      </c>
      <c r="JI115" s="90">
        <f t="shared" ca="1" si="1094"/>
        <v>0</v>
      </c>
      <c r="JJ115" s="90">
        <f t="shared" ca="1" si="1094"/>
        <v>0</v>
      </c>
      <c r="JK115" s="90">
        <f t="shared" ca="1" si="1094"/>
        <v>0</v>
      </c>
      <c r="JL115" s="90">
        <f t="shared" ca="1" si="1094"/>
        <v>0</v>
      </c>
      <c r="JM115" s="90">
        <f t="shared" ca="1" si="1094"/>
        <v>0</v>
      </c>
      <c r="JN115" s="90">
        <f t="shared" ca="1" si="1094"/>
        <v>0</v>
      </c>
      <c r="JO115" s="90">
        <f t="shared" ca="1" si="1094"/>
        <v>0</v>
      </c>
      <c r="JP115" s="90">
        <f t="shared" ca="1" si="1094"/>
        <v>0</v>
      </c>
      <c r="JQ115" s="90">
        <f t="shared" ref="JA115:JS127" ca="1" si="1095">($C115/100*$D115)*JQ$6+($C115/100*$E115)*JQ$11</f>
        <v>0</v>
      </c>
      <c r="JR115" s="90">
        <f t="shared" ca="1" si="1095"/>
        <v>0</v>
      </c>
      <c r="JS115" s="90">
        <f t="shared" ca="1" si="1095"/>
        <v>0</v>
      </c>
      <c r="JT115" s="92">
        <f t="shared" ca="1" si="940"/>
        <v>0</v>
      </c>
      <c r="JU115" s="90">
        <f t="shared" ref="JU115:KD127" ca="1" si="1096">($C115/100*$D115)*JU$6+($C115/100*$E115)*JU$11</f>
        <v>0</v>
      </c>
      <c r="JV115" s="90">
        <f t="shared" ca="1" si="1096"/>
        <v>0</v>
      </c>
      <c r="JW115" s="90">
        <f t="shared" ca="1" si="1096"/>
        <v>0</v>
      </c>
      <c r="JX115" s="90">
        <f t="shared" ca="1" si="1096"/>
        <v>0</v>
      </c>
      <c r="JY115" s="90">
        <f t="shared" ca="1" si="1096"/>
        <v>0</v>
      </c>
      <c r="JZ115" s="90">
        <f t="shared" ca="1" si="1096"/>
        <v>0</v>
      </c>
      <c r="KA115" s="90">
        <f t="shared" ca="1" si="1096"/>
        <v>0</v>
      </c>
      <c r="KB115" s="90">
        <f t="shared" ca="1" si="1096"/>
        <v>0</v>
      </c>
      <c r="KC115" s="90">
        <f t="shared" ca="1" si="1096"/>
        <v>0</v>
      </c>
      <c r="KD115" s="90">
        <f t="shared" ca="1" si="1096"/>
        <v>0</v>
      </c>
      <c r="KE115" s="90">
        <f t="shared" ref="KE115:KM127" ca="1" si="1097">($C115/100*$D115)*KE$6+($C115/100*$E115)*KE$11</f>
        <v>0</v>
      </c>
      <c r="KF115" s="90">
        <f t="shared" ca="1" si="1097"/>
        <v>0</v>
      </c>
      <c r="KG115" s="90">
        <f t="shared" ca="1" si="1097"/>
        <v>0</v>
      </c>
      <c r="KH115" s="90">
        <f t="shared" ca="1" si="1097"/>
        <v>0</v>
      </c>
      <c r="KI115" s="90">
        <f t="shared" ca="1" si="1097"/>
        <v>0</v>
      </c>
      <c r="KJ115" s="90">
        <f t="shared" ca="1" si="1097"/>
        <v>0</v>
      </c>
      <c r="KK115" s="90">
        <f t="shared" ca="1" si="1097"/>
        <v>0</v>
      </c>
      <c r="KL115" s="90">
        <f t="shared" ca="1" si="1097"/>
        <v>0</v>
      </c>
      <c r="KM115" s="90">
        <f t="shared" ca="1" si="1097"/>
        <v>0</v>
      </c>
      <c r="KN115" s="90">
        <f t="shared" ref="KN115:KN121" ca="1" si="1098">($C115/100*$D115)*KN$6+($C115/100*$E115)*KN$11</f>
        <v>0</v>
      </c>
      <c r="KO115" s="90">
        <f t="shared" ref="KO115:KX127" ca="1" si="1099">($C115/100*$D115)*KO$6+($C115/100*$E115)*KO$11</f>
        <v>0</v>
      </c>
      <c r="KP115" s="90">
        <f t="shared" ca="1" si="1099"/>
        <v>0</v>
      </c>
      <c r="KQ115" s="90">
        <f t="shared" ca="1" si="1099"/>
        <v>0</v>
      </c>
      <c r="KR115" s="90">
        <f t="shared" ca="1" si="1099"/>
        <v>0</v>
      </c>
      <c r="KS115" s="90">
        <f t="shared" ca="1" si="1099"/>
        <v>0</v>
      </c>
      <c r="KT115" s="90">
        <f t="shared" ca="1" si="1099"/>
        <v>0</v>
      </c>
      <c r="KU115" s="90">
        <f t="shared" ca="1" si="1099"/>
        <v>0</v>
      </c>
      <c r="KV115" s="90">
        <f t="shared" ca="1" si="1099"/>
        <v>0</v>
      </c>
      <c r="KW115" s="90">
        <f t="shared" ca="1" si="1099"/>
        <v>0</v>
      </c>
      <c r="KX115" s="90">
        <f t="shared" ca="1" si="1099"/>
        <v>0</v>
      </c>
      <c r="KY115" s="90">
        <f t="shared" ref="KY115:LJ127" ca="1" si="1100">($C115/100*$D115)*KY$6+($C115/100*$E115)*KY$11</f>
        <v>0</v>
      </c>
      <c r="KZ115" s="90">
        <f t="shared" ca="1" si="1100"/>
        <v>0</v>
      </c>
      <c r="LA115" s="90">
        <f t="shared" ca="1" si="1100"/>
        <v>0</v>
      </c>
      <c r="LB115" s="90">
        <f t="shared" ca="1" si="1100"/>
        <v>0</v>
      </c>
      <c r="LC115" s="90">
        <f t="shared" ca="1" si="1100"/>
        <v>0</v>
      </c>
      <c r="LD115" s="90">
        <f t="shared" ca="1" si="1100"/>
        <v>0</v>
      </c>
      <c r="LE115" s="90">
        <f t="shared" ca="1" si="1100"/>
        <v>0</v>
      </c>
      <c r="LF115" s="90">
        <f t="shared" ca="1" si="1100"/>
        <v>0</v>
      </c>
      <c r="LG115" s="90">
        <f t="shared" ca="1" si="1100"/>
        <v>0</v>
      </c>
      <c r="LH115" s="90">
        <f t="shared" ca="1" si="1100"/>
        <v>0</v>
      </c>
      <c r="LI115" s="90">
        <f t="shared" ca="1" si="1100"/>
        <v>0</v>
      </c>
      <c r="LJ115" s="90">
        <f t="shared" ca="1" si="1100"/>
        <v>0</v>
      </c>
      <c r="LK115" s="90">
        <f t="shared" ref="LK115:LL127" ca="1" si="1101">($C115/100*$D115)*LK$6+($C115/100*$E115)*LK$11</f>
        <v>0</v>
      </c>
      <c r="LL115" s="90">
        <f t="shared" ca="1" si="1101"/>
        <v>0</v>
      </c>
      <c r="LM115" s="92">
        <f t="shared" ca="1" si="615"/>
        <v>0</v>
      </c>
      <c r="LN115" s="90">
        <f t="shared" ref="LN115:LR127" ca="1" si="1102">($C115/100*$D115)*LN$6+($C115/100*$E115)*LN$11</f>
        <v>0</v>
      </c>
      <c r="LO115" s="90">
        <f t="shared" ca="1" si="1102"/>
        <v>0</v>
      </c>
      <c r="LP115" s="90">
        <f t="shared" ca="1" si="1102"/>
        <v>0</v>
      </c>
      <c r="LQ115" s="90">
        <f t="shared" ca="1" si="1102"/>
        <v>0</v>
      </c>
      <c r="LR115" s="90">
        <f t="shared" ca="1" si="1102"/>
        <v>0</v>
      </c>
      <c r="LS115" s="92">
        <f t="shared" ca="1" si="616"/>
        <v>0</v>
      </c>
      <c r="LT115" s="90">
        <f t="shared" ref="LT115:MF127" ca="1" si="1103">($C115/100*$D115)*LT$6+($C115/100*$E115)*LT$11</f>
        <v>0</v>
      </c>
      <c r="LU115" s="90">
        <f t="shared" ca="1" si="1103"/>
        <v>0</v>
      </c>
      <c r="LV115" s="90">
        <f t="shared" ca="1" si="1103"/>
        <v>0</v>
      </c>
      <c r="LW115" s="90">
        <f t="shared" ca="1" si="1103"/>
        <v>0</v>
      </c>
      <c r="LX115" s="90">
        <f t="shared" ca="1" si="1103"/>
        <v>0</v>
      </c>
      <c r="LY115" s="90">
        <f t="shared" ca="1" si="1103"/>
        <v>0</v>
      </c>
      <c r="LZ115" s="90">
        <f t="shared" ca="1" si="1103"/>
        <v>0</v>
      </c>
      <c r="MA115" s="90">
        <f t="shared" ca="1" si="1103"/>
        <v>0</v>
      </c>
      <c r="MB115" s="90">
        <f t="shared" ca="1" si="1103"/>
        <v>0</v>
      </c>
      <c r="MC115" s="90">
        <f t="shared" ca="1" si="1103"/>
        <v>0</v>
      </c>
      <c r="MD115" s="90">
        <f t="shared" ca="1" si="1103"/>
        <v>0</v>
      </c>
      <c r="ME115" s="90">
        <f t="shared" ca="1" si="1103"/>
        <v>0</v>
      </c>
      <c r="MF115" s="90">
        <f t="shared" ca="1" si="1103"/>
        <v>0</v>
      </c>
      <c r="MG115" s="92">
        <f t="shared" ca="1" si="617"/>
        <v>0</v>
      </c>
      <c r="MH115" s="90">
        <f t="shared" ref="MH115:MW127" ca="1" si="1104">($C115/100*$D115)*MH$6+($C115/100*$E115)*MH$11</f>
        <v>0</v>
      </c>
      <c r="MI115" s="90">
        <f t="shared" ca="1" si="1104"/>
        <v>0</v>
      </c>
      <c r="MJ115" s="90">
        <f t="shared" ca="1" si="1104"/>
        <v>0</v>
      </c>
      <c r="MK115" s="90">
        <f t="shared" ca="1" si="1104"/>
        <v>0</v>
      </c>
      <c r="ML115" s="90">
        <f t="shared" ca="1" si="1104"/>
        <v>0</v>
      </c>
      <c r="MM115" s="90">
        <f t="shared" ca="1" si="1104"/>
        <v>0</v>
      </c>
      <c r="MN115" s="90">
        <f t="shared" ca="1" si="1104"/>
        <v>0</v>
      </c>
      <c r="MO115" s="90">
        <f t="shared" ca="1" si="1104"/>
        <v>0</v>
      </c>
      <c r="MP115" s="90">
        <f t="shared" ca="1" si="1104"/>
        <v>0</v>
      </c>
      <c r="MQ115" s="90">
        <f t="shared" ca="1" si="1104"/>
        <v>0</v>
      </c>
      <c r="MR115" s="90">
        <f t="shared" ca="1" si="1104"/>
        <v>0</v>
      </c>
      <c r="MS115" s="90">
        <f t="shared" ca="1" si="1104"/>
        <v>0</v>
      </c>
      <c r="MT115" s="90">
        <f t="shared" ca="1" si="1104"/>
        <v>0</v>
      </c>
      <c r="MU115" s="90">
        <f t="shared" ca="1" si="1104"/>
        <v>0</v>
      </c>
      <c r="MV115" s="90">
        <f t="shared" ca="1" si="1104"/>
        <v>0</v>
      </c>
      <c r="MW115" s="90">
        <f t="shared" ca="1" si="1104"/>
        <v>0</v>
      </c>
      <c r="MX115" s="90">
        <f t="shared" ref="MI115:NB127" ca="1" si="1105">($C115/100*$D115)*MX$6+($C115/100*$E115)*MX$11</f>
        <v>0</v>
      </c>
      <c r="MY115" s="90">
        <f t="shared" ca="1" si="1105"/>
        <v>0</v>
      </c>
      <c r="MZ115" s="90">
        <f t="shared" ca="1" si="1105"/>
        <v>0</v>
      </c>
      <c r="NA115" s="90">
        <f t="shared" ca="1" si="1105"/>
        <v>0</v>
      </c>
      <c r="NB115" s="90">
        <f t="shared" ca="1" si="1105"/>
        <v>0</v>
      </c>
      <c r="NC115" s="92">
        <f t="shared" ca="1" si="618"/>
        <v>0</v>
      </c>
      <c r="ND115" s="90">
        <f t="shared" ref="ND115:NI127" ca="1" si="1106">($C115/100*$D115)*ND$6+($C115/100*$E115)*ND$11</f>
        <v>0</v>
      </c>
      <c r="NE115" s="90">
        <f t="shared" ca="1" si="1106"/>
        <v>0</v>
      </c>
      <c r="NF115" s="90">
        <f t="shared" ca="1" si="1106"/>
        <v>0</v>
      </c>
      <c r="NG115" s="90">
        <f t="shared" ca="1" si="1106"/>
        <v>0</v>
      </c>
      <c r="NH115" s="90">
        <f t="shared" ca="1" si="1106"/>
        <v>0</v>
      </c>
      <c r="NI115" s="90">
        <f t="shared" ca="1" si="1106"/>
        <v>0</v>
      </c>
      <c r="NJ115" s="93">
        <f t="shared" ca="1" si="946"/>
        <v>0</v>
      </c>
      <c r="NK115" s="94">
        <f t="shared" ref="NK115:NK154" ca="1" si="1107">C115-NJ115</f>
        <v>0</v>
      </c>
    </row>
    <row r="116" spans="1:375" ht="17.25" customHeight="1" x14ac:dyDescent="0.25">
      <c r="A116" s="67">
        <v>94100</v>
      </c>
      <c r="B116" s="95" t="s">
        <v>143</v>
      </c>
      <c r="C116" s="90">
        <f ca="1">IFERROR(HLOOKUP($A116,Náklady_2018!$D$1:$MN$27,24,FALSE),0)</f>
        <v>5524600.7400000002</v>
      </c>
      <c r="D116" s="19">
        <v>50</v>
      </c>
      <c r="E116" s="19">
        <v>50</v>
      </c>
      <c r="F116" s="91" t="s">
        <v>591</v>
      </c>
      <c r="G116" s="92">
        <f t="shared" ca="1" si="606"/>
        <v>606697.93504928681</v>
      </c>
      <c r="H116" s="90">
        <f t="shared" ref="H116:W127" ca="1" si="1108">($C116/100*$D116)*H$6+($C116/100*$E116)*H$11</f>
        <v>0</v>
      </c>
      <c r="I116" s="90">
        <f t="shared" ca="1" si="1108"/>
        <v>0</v>
      </c>
      <c r="J116" s="90">
        <f t="shared" ca="1" si="1108"/>
        <v>57843.9042797648</v>
      </c>
      <c r="K116" s="90">
        <f t="shared" ca="1" si="1108"/>
        <v>0</v>
      </c>
      <c r="L116" s="90">
        <f t="shared" ca="1" si="1108"/>
        <v>0</v>
      </c>
      <c r="M116" s="90">
        <f t="shared" ca="1" si="1108"/>
        <v>0</v>
      </c>
      <c r="N116" s="90">
        <f t="shared" ca="1" si="1108"/>
        <v>95328.329014750707</v>
      </c>
      <c r="O116" s="90">
        <f t="shared" ca="1" si="1108"/>
        <v>0</v>
      </c>
      <c r="P116" s="90">
        <f t="shared" ca="1" si="1108"/>
        <v>0</v>
      </c>
      <c r="Q116" s="90">
        <f t="shared" ca="1" si="1108"/>
        <v>0</v>
      </c>
      <c r="R116" s="90">
        <f t="shared" ca="1" si="1108"/>
        <v>0</v>
      </c>
      <c r="S116" s="90">
        <f t="shared" ca="1" si="1108"/>
        <v>47856.315425989975</v>
      </c>
      <c r="T116" s="90">
        <f t="shared" ca="1" si="1108"/>
        <v>0</v>
      </c>
      <c r="U116" s="90">
        <f t="shared" ca="1" si="1108"/>
        <v>0</v>
      </c>
      <c r="V116" s="90">
        <f t="shared" ca="1" si="1108"/>
        <v>86804.148890325334</v>
      </c>
      <c r="W116" s="90">
        <f t="shared" ca="1" si="1108"/>
        <v>64247.431711673133</v>
      </c>
      <c r="X116" s="90">
        <f t="shared" ca="1" si="1074"/>
        <v>0</v>
      </c>
      <c r="Y116" s="90">
        <f t="shared" ca="1" si="1074"/>
        <v>0</v>
      </c>
      <c r="Z116" s="90">
        <f t="shared" ca="1" si="1074"/>
        <v>0</v>
      </c>
      <c r="AA116" s="90">
        <f t="shared" ca="1" si="1074"/>
        <v>74479.668988002682</v>
      </c>
      <c r="AB116" s="90">
        <f t="shared" ca="1" si="1074"/>
        <v>0</v>
      </c>
      <c r="AC116" s="90">
        <f t="shared" ca="1" si="1074"/>
        <v>0</v>
      </c>
      <c r="AD116" s="90">
        <f t="shared" ca="1" si="1074"/>
        <v>153916.8150134329</v>
      </c>
      <c r="AE116" s="90">
        <f t="shared" ca="1" si="1074"/>
        <v>0</v>
      </c>
      <c r="AF116" s="90">
        <f t="shared" ca="1" si="1074"/>
        <v>0</v>
      </c>
      <c r="AG116" s="90">
        <f t="shared" ca="1" si="1074"/>
        <v>0</v>
      </c>
      <c r="AH116" s="90">
        <f t="shared" ca="1" si="1074"/>
        <v>0</v>
      </c>
      <c r="AI116" s="90">
        <f t="shared" ca="1" si="1074"/>
        <v>0</v>
      </c>
      <c r="AJ116" s="90">
        <f t="shared" ca="1" si="1074"/>
        <v>0</v>
      </c>
      <c r="AK116" s="90">
        <f t="shared" ca="1" si="1074"/>
        <v>0</v>
      </c>
      <c r="AL116" s="90">
        <f t="shared" ca="1" si="1074"/>
        <v>0</v>
      </c>
      <c r="AM116" s="90">
        <f t="shared" ca="1" si="1074"/>
        <v>0</v>
      </c>
      <c r="AN116" s="90">
        <f t="shared" ca="1" si="1074"/>
        <v>0</v>
      </c>
      <c r="AO116" s="90">
        <f t="shared" ca="1" si="1074"/>
        <v>0</v>
      </c>
      <c r="AP116" s="90">
        <f t="shared" ca="1" si="1074"/>
        <v>0</v>
      </c>
      <c r="AQ116" s="90">
        <f t="shared" ca="1" si="1074"/>
        <v>0</v>
      </c>
      <c r="AR116" s="90">
        <f t="shared" ca="1" si="1074"/>
        <v>0</v>
      </c>
      <c r="AS116" s="90">
        <f t="shared" ca="1" si="1074"/>
        <v>0</v>
      </c>
      <c r="AT116" s="90">
        <f t="shared" ca="1" si="1074"/>
        <v>23278.909257656742</v>
      </c>
      <c r="AU116" s="90">
        <f t="shared" ca="1" si="1074"/>
        <v>0</v>
      </c>
      <c r="AV116" s="90">
        <f t="shared" ca="1" si="1074"/>
        <v>0</v>
      </c>
      <c r="AW116" s="90">
        <f t="shared" ca="1" si="1074"/>
        <v>0</v>
      </c>
      <c r="AX116" s="90">
        <f t="shared" ca="1" si="1074"/>
        <v>2942.4124676903934</v>
      </c>
      <c r="AY116" s="90">
        <f t="shared" ca="1" si="1074"/>
        <v>0</v>
      </c>
      <c r="AZ116" s="90">
        <f t="shared" ca="1" si="1074"/>
        <v>0</v>
      </c>
      <c r="BA116" s="90">
        <f t="shared" ca="1" si="1074"/>
        <v>0</v>
      </c>
      <c r="BB116" s="90">
        <f t="shared" ca="1" si="1074"/>
        <v>0</v>
      </c>
      <c r="BC116" s="90">
        <f t="shared" ca="1" si="1074"/>
        <v>0</v>
      </c>
      <c r="BD116" s="92">
        <f t="shared" ca="1" si="607"/>
        <v>576236.94522990077</v>
      </c>
      <c r="BE116" s="90">
        <f t="shared" ca="1" si="1075"/>
        <v>0</v>
      </c>
      <c r="BF116" s="90">
        <f t="shared" ca="1" si="1076"/>
        <v>71533.68790342944</v>
      </c>
      <c r="BG116" s="90">
        <f t="shared" ca="1" si="1076"/>
        <v>0</v>
      </c>
      <c r="BH116" s="90">
        <f t="shared" ca="1" si="1076"/>
        <v>0</v>
      </c>
      <c r="BI116" s="90">
        <f t="shared" ca="1" si="1076"/>
        <v>76276.491012268641</v>
      </c>
      <c r="BJ116" s="90">
        <f t="shared" ca="1" si="1076"/>
        <v>0</v>
      </c>
      <c r="BK116" s="90">
        <f t="shared" ca="1" si="1076"/>
        <v>0</v>
      </c>
      <c r="BL116" s="90">
        <f t="shared" ca="1" si="1076"/>
        <v>0</v>
      </c>
      <c r="BM116" s="90">
        <f t="shared" ca="1" si="1076"/>
        <v>0</v>
      </c>
      <c r="BN116" s="90">
        <f t="shared" ca="1" si="1076"/>
        <v>94756.698284668804</v>
      </c>
      <c r="BO116" s="90">
        <f t="shared" ca="1" si="1076"/>
        <v>0</v>
      </c>
      <c r="BP116" s="90">
        <f t="shared" ca="1" si="1076"/>
        <v>0</v>
      </c>
      <c r="BQ116" s="90">
        <f t="shared" ca="1" si="1076"/>
        <v>0</v>
      </c>
      <c r="BR116" s="90">
        <f t="shared" ca="1" si="1076"/>
        <v>61346.850456092114</v>
      </c>
      <c r="BS116" s="90">
        <f t="shared" ca="1" si="1076"/>
        <v>0</v>
      </c>
      <c r="BT116" s="90">
        <f t="shared" ca="1" si="1076"/>
        <v>0</v>
      </c>
      <c r="BU116" s="90">
        <f t="shared" ca="1" si="1076"/>
        <v>0</v>
      </c>
      <c r="BV116" s="90">
        <f t="shared" ca="1" si="1076"/>
        <v>68723.898238298512</v>
      </c>
      <c r="BW116" s="90">
        <f t="shared" ca="1" si="1076"/>
        <v>0</v>
      </c>
      <c r="BX116" s="90">
        <f t="shared" ca="1" si="1076"/>
        <v>0</v>
      </c>
      <c r="BY116" s="90">
        <f t="shared" ca="1" si="1076"/>
        <v>203599.31933514326</v>
      </c>
      <c r="BZ116" s="90">
        <f t="shared" ca="1" si="1076"/>
        <v>0</v>
      </c>
      <c r="CA116" s="90">
        <f t="shared" ca="1" si="1076"/>
        <v>0</v>
      </c>
      <c r="CB116" s="90">
        <f t="shared" ca="1" si="1076"/>
        <v>0</v>
      </c>
      <c r="CC116" s="90">
        <f t="shared" ca="1" si="1076"/>
        <v>0</v>
      </c>
      <c r="CD116" s="90">
        <f t="shared" ca="1" si="1076"/>
        <v>0</v>
      </c>
      <c r="CE116" s="90">
        <f t="shared" ca="1" si="1076"/>
        <v>0</v>
      </c>
      <c r="CF116" s="90">
        <f t="shared" ca="1" si="1077"/>
        <v>0</v>
      </c>
      <c r="CG116" s="92">
        <f t="shared" ca="1" si="925"/>
        <v>511229.2688556342</v>
      </c>
      <c r="CH116" s="90">
        <f t="shared" ca="1" si="1078"/>
        <v>0</v>
      </c>
      <c r="CI116" s="90">
        <f t="shared" ca="1" si="1078"/>
        <v>42041.755995095096</v>
      </c>
      <c r="CJ116" s="90">
        <f t="shared" ca="1" si="1078"/>
        <v>85701.218778353039</v>
      </c>
      <c r="CK116" s="90">
        <f t="shared" ca="1" si="1078"/>
        <v>67773.845508605518</v>
      </c>
      <c r="CL116" s="90">
        <f t="shared" ca="1" si="1078"/>
        <v>38826.795780677043</v>
      </c>
      <c r="CM116" s="90">
        <f t="shared" ca="1" si="1078"/>
        <v>42348.200894210691</v>
      </c>
      <c r="CN116" s="90">
        <f t="shared" ca="1" si="1078"/>
        <v>21014.166611026569</v>
      </c>
      <c r="CO116" s="90">
        <f t="shared" ca="1" si="1078"/>
        <v>56922.554140278371</v>
      </c>
      <c r="CP116" s="90">
        <f t="shared" ca="1" si="1078"/>
        <v>42699.756330299511</v>
      </c>
      <c r="CQ116" s="90">
        <f t="shared" ca="1" si="1078"/>
        <v>42585.687810648364</v>
      </c>
      <c r="CR116" s="90">
        <f t="shared" ca="1" si="1079"/>
        <v>40600.030566284586</v>
      </c>
      <c r="CS116" s="90">
        <f t="shared" ca="1" si="1079"/>
        <v>24517.962924134972</v>
      </c>
      <c r="CT116" s="90">
        <f t="shared" ca="1" si="1079"/>
        <v>6197.2935160204752</v>
      </c>
      <c r="CU116" s="90">
        <f t="shared" ca="1" si="1079"/>
        <v>0</v>
      </c>
      <c r="CV116" s="90">
        <f t="shared" ca="1" si="1079"/>
        <v>0</v>
      </c>
      <c r="CW116" s="90">
        <f t="shared" ca="1" si="1079"/>
        <v>0</v>
      </c>
      <c r="CX116" s="90">
        <f t="shared" ca="1" si="1079"/>
        <v>0</v>
      </c>
      <c r="CY116" s="92">
        <f t="shared" ca="1" si="927"/>
        <v>635411.4381887269</v>
      </c>
      <c r="CZ116" s="90">
        <f t="shared" ca="1" si="1080"/>
        <v>0</v>
      </c>
      <c r="DA116" s="90">
        <f t="shared" ref="DA116:DO127" ca="1" si="1109">($C116/100*$D116)*DA$6+($C116/100*$E116)*DA$11</f>
        <v>53125.349435918841</v>
      </c>
      <c r="DB116" s="90">
        <f t="shared" ca="1" si="1109"/>
        <v>49137.686797826624</v>
      </c>
      <c r="DC116" s="90">
        <f t="shared" ca="1" si="1109"/>
        <v>64906.369461826216</v>
      </c>
      <c r="DD116" s="90">
        <f t="shared" ca="1" si="1109"/>
        <v>0</v>
      </c>
      <c r="DE116" s="90">
        <f t="shared" ca="1" si="1109"/>
        <v>0</v>
      </c>
      <c r="DF116" s="90">
        <f t="shared" ca="1" si="1109"/>
        <v>0</v>
      </c>
      <c r="DG116" s="90">
        <f t="shared" ca="1" si="1109"/>
        <v>0</v>
      </c>
      <c r="DH116" s="90">
        <f t="shared" ca="1" si="1109"/>
        <v>60792.985296995939</v>
      </c>
      <c r="DI116" s="90">
        <f t="shared" ca="1" si="1109"/>
        <v>126038.29877868644</v>
      </c>
      <c r="DJ116" s="90">
        <f t="shared" ca="1" si="1109"/>
        <v>0</v>
      </c>
      <c r="DK116" s="90">
        <f t="shared" ca="1" si="1109"/>
        <v>0</v>
      </c>
      <c r="DL116" s="90">
        <f t="shared" ca="1" si="1109"/>
        <v>0</v>
      </c>
      <c r="DM116" s="90">
        <f t="shared" ca="1" si="1109"/>
        <v>0</v>
      </c>
      <c r="DN116" s="90">
        <f t="shared" ca="1" si="1109"/>
        <v>111795.11870339996</v>
      </c>
      <c r="DO116" s="90">
        <f t="shared" ca="1" si="1109"/>
        <v>0</v>
      </c>
      <c r="DP116" s="90">
        <f t="shared" ca="1" si="1081"/>
        <v>0</v>
      </c>
      <c r="DQ116" s="90">
        <f t="shared" ca="1" si="1081"/>
        <v>49371.21880895456</v>
      </c>
      <c r="DR116" s="90">
        <f t="shared" ca="1" si="1081"/>
        <v>19900.307570617199</v>
      </c>
      <c r="DS116" s="90">
        <f t="shared" ca="1" si="1081"/>
        <v>36583.110979800374</v>
      </c>
      <c r="DT116" s="90">
        <f t="shared" ca="1" si="1081"/>
        <v>61157.087516036547</v>
      </c>
      <c r="DU116" s="90">
        <f t="shared" ca="1" si="1081"/>
        <v>2603.9048386640652</v>
      </c>
      <c r="DV116" s="92">
        <f t="shared" ca="1" si="608"/>
        <v>263306.50647583522</v>
      </c>
      <c r="DW116" s="90">
        <f t="shared" ca="1" si="1082"/>
        <v>0</v>
      </c>
      <c r="DX116" s="90">
        <f t="shared" ca="1" si="1082"/>
        <v>120224.87394072089</v>
      </c>
      <c r="DY116" s="90">
        <f t="shared" ca="1" si="1082"/>
        <v>137537.06883639676</v>
      </c>
      <c r="DZ116" s="90">
        <f t="shared" ca="1" si="1082"/>
        <v>5544.5636987175876</v>
      </c>
      <c r="EA116" s="90">
        <f t="shared" ca="1" si="1082"/>
        <v>0</v>
      </c>
      <c r="EB116" s="92">
        <f t="shared" ca="1" si="609"/>
        <v>821187.81674328563</v>
      </c>
      <c r="EC116" s="90">
        <f t="shared" ca="1" si="1083"/>
        <v>0</v>
      </c>
      <c r="ED116" s="90">
        <f t="shared" ca="1" si="1084"/>
        <v>101627.31073302195</v>
      </c>
      <c r="EE116" s="90">
        <f t="shared" ca="1" si="1084"/>
        <v>68432.448700199282</v>
      </c>
      <c r="EF116" s="90">
        <f t="shared" ca="1" si="1084"/>
        <v>46398.754194372923</v>
      </c>
      <c r="EG116" s="90">
        <f t="shared" ca="1" si="1084"/>
        <v>38864.775523962468</v>
      </c>
      <c r="EH116" s="90">
        <f t="shared" ca="1" si="1084"/>
        <v>90624.761441137351</v>
      </c>
      <c r="EI116" s="90">
        <f t="shared" ca="1" si="1084"/>
        <v>33765.907692289897</v>
      </c>
      <c r="EJ116" s="90">
        <f t="shared" ca="1" si="1084"/>
        <v>79822.941193501902</v>
      </c>
      <c r="EK116" s="90">
        <f t="shared" ca="1" si="1084"/>
        <v>43249.592232572897</v>
      </c>
      <c r="EL116" s="90">
        <f t="shared" ca="1" si="1084"/>
        <v>34238.529920259156</v>
      </c>
      <c r="EM116" s="90">
        <f t="shared" ca="1" si="1084"/>
        <v>20984.182352321095</v>
      </c>
      <c r="EN116" s="90">
        <f t="shared" ca="1" si="1084"/>
        <v>43534.562308328226</v>
      </c>
      <c r="EO116" s="90">
        <f t="shared" ca="1" si="1084"/>
        <v>73827.886280639388</v>
      </c>
      <c r="EP116" s="90">
        <f t="shared" ca="1" si="1084"/>
        <v>0</v>
      </c>
      <c r="EQ116" s="90">
        <f t="shared" ca="1" si="1084"/>
        <v>0</v>
      </c>
      <c r="ER116" s="90">
        <f t="shared" ca="1" si="1084"/>
        <v>0</v>
      </c>
      <c r="ES116" s="90">
        <f t="shared" ca="1" si="1084"/>
        <v>19618.33882690475</v>
      </c>
      <c r="ET116" s="90">
        <f t="shared" ca="1" si="1084"/>
        <v>70314.845154337891</v>
      </c>
      <c r="EU116" s="90">
        <f t="shared" ca="1" si="1084"/>
        <v>0</v>
      </c>
      <c r="EV116" s="90">
        <f t="shared" ca="1" si="1084"/>
        <v>0</v>
      </c>
      <c r="EW116" s="90">
        <f t="shared" ca="1" si="1084"/>
        <v>55882.980189436181</v>
      </c>
      <c r="EX116" s="90">
        <f t="shared" ca="1" si="1084"/>
        <v>0</v>
      </c>
      <c r="EY116" s="90">
        <f t="shared" ca="1" si="1084"/>
        <v>0</v>
      </c>
      <c r="EZ116" s="90">
        <f t="shared" ca="1" si="1084"/>
        <v>0</v>
      </c>
      <c r="FA116" s="90">
        <f t="shared" ca="1" si="1084"/>
        <v>0</v>
      </c>
      <c r="FB116" s="90">
        <f t="shared" ca="1" si="1084"/>
        <v>0</v>
      </c>
      <c r="FC116" s="90">
        <f t="shared" ca="1" si="1084"/>
        <v>0</v>
      </c>
      <c r="FD116" s="90">
        <f t="shared" ca="1" si="1084"/>
        <v>0</v>
      </c>
      <c r="FE116" s="92">
        <f t="shared" ca="1" si="610"/>
        <v>419815.43261560542</v>
      </c>
      <c r="FF116" s="90">
        <f t="shared" ca="1" si="1085"/>
        <v>0</v>
      </c>
      <c r="FG116" s="90">
        <f t="shared" ca="1" si="1085"/>
        <v>93571.941775162035</v>
      </c>
      <c r="FH116" s="90">
        <f t="shared" ca="1" si="1085"/>
        <v>0</v>
      </c>
      <c r="FI116" s="90">
        <f t="shared" ca="1" si="1085"/>
        <v>0</v>
      </c>
      <c r="FJ116" s="90">
        <f t="shared" ca="1" si="1085"/>
        <v>77665.755287542604</v>
      </c>
      <c r="FK116" s="90">
        <f t="shared" ca="1" si="1085"/>
        <v>0</v>
      </c>
      <c r="FL116" s="90">
        <f t="shared" ca="1" si="1085"/>
        <v>82731.435491366021</v>
      </c>
      <c r="FM116" s="90">
        <f t="shared" ca="1" si="1085"/>
        <v>100378.91525694272</v>
      </c>
      <c r="FN116" s="90">
        <f t="shared" ca="1" si="1085"/>
        <v>0</v>
      </c>
      <c r="FO116" s="90">
        <f t="shared" ca="1" si="1085"/>
        <v>57679.858756191097</v>
      </c>
      <c r="FP116" s="90">
        <f t="shared" ca="1" si="1085"/>
        <v>0</v>
      </c>
      <c r="FQ116" s="90">
        <f t="shared" ca="1" si="1085"/>
        <v>0</v>
      </c>
      <c r="FR116" s="90">
        <f t="shared" ca="1" si="1085"/>
        <v>0</v>
      </c>
      <c r="FS116" s="90">
        <f t="shared" ca="1" si="1085"/>
        <v>7787.5260484009304</v>
      </c>
      <c r="FT116" s="90">
        <f t="shared" ca="1" si="1086"/>
        <v>0</v>
      </c>
      <c r="FU116" s="90">
        <f t="shared" ca="1" si="1086"/>
        <v>0</v>
      </c>
      <c r="FV116" s="90">
        <f t="shared" ca="1" si="1086"/>
        <v>0</v>
      </c>
      <c r="FW116" s="92">
        <f t="shared" ca="1" si="611"/>
        <v>996063.31821263756</v>
      </c>
      <c r="FX116" s="90">
        <f t="shared" ca="1" si="1087"/>
        <v>0</v>
      </c>
      <c r="FY116" s="90">
        <f t="shared" ca="1" si="1088"/>
        <v>32044.298454299485</v>
      </c>
      <c r="FZ116" s="90">
        <f t="shared" ca="1" si="1088"/>
        <v>74059.730944859708</v>
      </c>
      <c r="GA116" s="90">
        <f t="shared" ca="1" si="1088"/>
        <v>0</v>
      </c>
      <c r="GB116" s="90">
        <f t="shared" ca="1" si="1088"/>
        <v>133870.65734799026</v>
      </c>
      <c r="GC116" s="90">
        <f t="shared" ca="1" si="1088"/>
        <v>0</v>
      </c>
      <c r="GD116" s="90">
        <f t="shared" ca="1" si="1088"/>
        <v>58461.258098200211</v>
      </c>
      <c r="GE116" s="90">
        <f t="shared" ca="1" si="1088"/>
        <v>152034.11466666547</v>
      </c>
      <c r="GF116" s="90">
        <f t="shared" ca="1" si="1088"/>
        <v>9865.8771938777318</v>
      </c>
      <c r="GG116" s="90">
        <f t="shared" ca="1" si="1088"/>
        <v>535466.99102287833</v>
      </c>
      <c r="GH116" s="90">
        <f t="shared" ca="1" si="1088"/>
        <v>0</v>
      </c>
      <c r="GI116" s="90">
        <f t="shared" ca="1" si="1088"/>
        <v>0</v>
      </c>
      <c r="GJ116" s="90">
        <f t="shared" ca="1" si="1088"/>
        <v>0</v>
      </c>
      <c r="GK116" s="90">
        <f t="shared" ca="1" si="1088"/>
        <v>0</v>
      </c>
      <c r="GL116" s="90">
        <f t="shared" ca="1" si="1088"/>
        <v>0</v>
      </c>
      <c r="GM116" s="90">
        <f t="shared" ca="1" si="1088"/>
        <v>0</v>
      </c>
      <c r="GN116" s="90">
        <f t="shared" ca="1" si="1088"/>
        <v>0</v>
      </c>
      <c r="GO116" s="90">
        <f t="shared" ca="1" si="1088"/>
        <v>260.39048386640656</v>
      </c>
      <c r="GP116" s="90">
        <f t="shared" ca="1" si="1088"/>
        <v>0</v>
      </c>
      <c r="GQ116" s="90">
        <f t="shared" ca="1" si="1088"/>
        <v>0</v>
      </c>
      <c r="GR116" s="90">
        <f t="shared" ca="1" si="1088"/>
        <v>0</v>
      </c>
      <c r="GS116" s="92">
        <f t="shared" ca="1" si="612"/>
        <v>303302.704574092</v>
      </c>
      <c r="GT116" s="90">
        <f t="shared" ca="1" si="1089"/>
        <v>0</v>
      </c>
      <c r="GU116" s="90">
        <f t="shared" ca="1" si="1089"/>
        <v>92867.539539494581</v>
      </c>
      <c r="GV116" s="90">
        <f t="shared" ca="1" si="1089"/>
        <v>95856.722410300223</v>
      </c>
      <c r="GW116" s="90">
        <f t="shared" ca="1" si="1089"/>
        <v>107417.70431797102</v>
      </c>
      <c r="GX116" s="90">
        <f t="shared" ca="1" si="1089"/>
        <v>0</v>
      </c>
      <c r="GY116" s="90">
        <f t="shared" ca="1" si="1089"/>
        <v>7160.7383063261786</v>
      </c>
      <c r="GZ116" s="90">
        <f t="shared" ca="1" si="1089"/>
        <v>0</v>
      </c>
      <c r="HA116" s="90">
        <f t="shared" ca="1" si="1089"/>
        <v>0</v>
      </c>
      <c r="HB116" s="90">
        <f t="shared" ca="1" si="1089"/>
        <v>0</v>
      </c>
      <c r="HC116" s="90">
        <f t="shared" ca="1" si="1089"/>
        <v>0</v>
      </c>
      <c r="HD116" s="90">
        <f t="shared" ca="1" si="1089"/>
        <v>0</v>
      </c>
      <c r="HE116" s="92">
        <f t="shared" ca="1" si="613"/>
        <v>173784.6089324397</v>
      </c>
      <c r="HF116" s="90">
        <f t="shared" ca="1" si="1090"/>
        <v>0</v>
      </c>
      <c r="HG116" s="90">
        <f t="shared" ca="1" si="1090"/>
        <v>0</v>
      </c>
      <c r="HH116" s="90">
        <f t="shared" ca="1" si="1090"/>
        <v>0</v>
      </c>
      <c r="HI116" s="90">
        <f t="shared" ca="1" si="1090"/>
        <v>0</v>
      </c>
      <c r="HJ116" s="90">
        <f t="shared" ca="1" si="1090"/>
        <v>0</v>
      </c>
      <c r="HK116" s="90">
        <f t="shared" ca="1" si="1090"/>
        <v>0</v>
      </c>
      <c r="HL116" s="90">
        <f t="shared" ca="1" si="1090"/>
        <v>0</v>
      </c>
      <c r="HM116" s="90">
        <f t="shared" ca="1" si="1090"/>
        <v>0</v>
      </c>
      <c r="HN116" s="90">
        <f t="shared" ca="1" si="1090"/>
        <v>22523.776854444164</v>
      </c>
      <c r="HO116" s="90">
        <f t="shared" ca="1" si="1090"/>
        <v>151260.83207799555</v>
      </c>
      <c r="HP116" s="90">
        <f t="shared" ca="1" si="1090"/>
        <v>0</v>
      </c>
      <c r="HQ116" s="90">
        <f t="shared" ca="1" si="1090"/>
        <v>0</v>
      </c>
      <c r="HR116" s="90">
        <f t="shared" ca="1" si="1090"/>
        <v>0</v>
      </c>
      <c r="HS116" s="90">
        <f t="shared" ca="1" si="1090"/>
        <v>0</v>
      </c>
      <c r="HT116" s="90">
        <f t="shared" ca="1" si="1090"/>
        <v>0</v>
      </c>
      <c r="HU116" s="90">
        <f t="shared" ca="1" si="1090"/>
        <v>0</v>
      </c>
      <c r="HV116" s="92">
        <f t="shared" ca="1" si="614"/>
        <v>162804.64636545104</v>
      </c>
      <c r="HW116" s="90">
        <f t="shared" ca="1" si="1091"/>
        <v>162804.64636545104</v>
      </c>
      <c r="HX116" s="90">
        <f t="shared" ca="1" si="1091"/>
        <v>0</v>
      </c>
      <c r="HY116" s="90">
        <f t="shared" ca="1" si="1091"/>
        <v>0</v>
      </c>
      <c r="HZ116" s="90">
        <f t="shared" ca="1" si="1091"/>
        <v>0</v>
      </c>
      <c r="IA116" s="90">
        <f t="shared" ca="1" si="1091"/>
        <v>0</v>
      </c>
      <c r="IB116" s="90">
        <f t="shared" ca="1" si="1091"/>
        <v>0</v>
      </c>
      <c r="IC116" s="90">
        <f t="shared" ca="1" si="1091"/>
        <v>0</v>
      </c>
      <c r="ID116" s="90">
        <f t="shared" ca="1" si="1091"/>
        <v>0</v>
      </c>
      <c r="IE116" s="90">
        <f t="shared" ca="1" si="1091"/>
        <v>0</v>
      </c>
      <c r="IF116" s="92">
        <f t="shared" ca="1" si="936"/>
        <v>0</v>
      </c>
      <c r="IG116" s="90">
        <f t="shared" ca="1" si="1092"/>
        <v>0</v>
      </c>
      <c r="IH116" s="90">
        <f t="shared" ref="IH116:IV127" ca="1" si="1110">($C116/100*$D116)*IH$6+($C116/100*$E116)*IH$11</f>
        <v>0</v>
      </c>
      <c r="II116" s="90">
        <f t="shared" ca="1" si="1110"/>
        <v>0</v>
      </c>
      <c r="IJ116" s="90">
        <f t="shared" ca="1" si="1110"/>
        <v>0</v>
      </c>
      <c r="IK116" s="90">
        <f t="shared" ca="1" si="1110"/>
        <v>0</v>
      </c>
      <c r="IL116" s="90">
        <f t="shared" ca="1" si="1110"/>
        <v>0</v>
      </c>
      <c r="IM116" s="90">
        <f t="shared" ca="1" si="1110"/>
        <v>0</v>
      </c>
      <c r="IN116" s="90">
        <f t="shared" ca="1" si="1110"/>
        <v>0</v>
      </c>
      <c r="IO116" s="90">
        <f t="shared" ca="1" si="1110"/>
        <v>0</v>
      </c>
      <c r="IP116" s="90">
        <f t="shared" ca="1" si="1110"/>
        <v>0</v>
      </c>
      <c r="IQ116" s="90">
        <f t="shared" ca="1" si="1110"/>
        <v>0</v>
      </c>
      <c r="IR116" s="90">
        <f t="shared" ca="1" si="1110"/>
        <v>0</v>
      </c>
      <c r="IS116" s="90">
        <f t="shared" ca="1" si="1110"/>
        <v>0</v>
      </c>
      <c r="IT116" s="90">
        <f t="shared" ca="1" si="1110"/>
        <v>0</v>
      </c>
      <c r="IU116" s="90">
        <f t="shared" ca="1" si="1110"/>
        <v>0</v>
      </c>
      <c r="IV116" s="90">
        <f t="shared" ca="1" si="1110"/>
        <v>0</v>
      </c>
      <c r="IW116" s="90">
        <f t="shared" ca="1" si="1093"/>
        <v>0</v>
      </c>
      <c r="IX116" s="90">
        <f t="shared" ca="1" si="1093"/>
        <v>0</v>
      </c>
      <c r="IY116" s="92">
        <f t="shared" ca="1" si="938"/>
        <v>0</v>
      </c>
      <c r="IZ116" s="90">
        <f t="shared" ca="1" si="1094"/>
        <v>0</v>
      </c>
      <c r="JA116" s="90">
        <f t="shared" ca="1" si="1095"/>
        <v>0</v>
      </c>
      <c r="JB116" s="90">
        <f t="shared" ca="1" si="1095"/>
        <v>0</v>
      </c>
      <c r="JC116" s="90">
        <f t="shared" ca="1" si="1095"/>
        <v>0</v>
      </c>
      <c r="JD116" s="90">
        <f t="shared" ca="1" si="1095"/>
        <v>0</v>
      </c>
      <c r="JE116" s="90">
        <f t="shared" ca="1" si="1095"/>
        <v>0</v>
      </c>
      <c r="JF116" s="90">
        <f t="shared" ca="1" si="1095"/>
        <v>0</v>
      </c>
      <c r="JG116" s="90">
        <f t="shared" ca="1" si="1095"/>
        <v>0</v>
      </c>
      <c r="JH116" s="90">
        <f t="shared" ca="1" si="1095"/>
        <v>0</v>
      </c>
      <c r="JI116" s="90">
        <f t="shared" ca="1" si="1095"/>
        <v>0</v>
      </c>
      <c r="JJ116" s="90">
        <f t="shared" ca="1" si="1095"/>
        <v>0</v>
      </c>
      <c r="JK116" s="90">
        <f t="shared" ca="1" si="1095"/>
        <v>0</v>
      </c>
      <c r="JL116" s="90">
        <f t="shared" ca="1" si="1095"/>
        <v>0</v>
      </c>
      <c r="JM116" s="90">
        <f t="shared" ca="1" si="1095"/>
        <v>0</v>
      </c>
      <c r="JN116" s="90">
        <f t="shared" ca="1" si="1095"/>
        <v>0</v>
      </c>
      <c r="JO116" s="90">
        <f t="shared" ca="1" si="1095"/>
        <v>0</v>
      </c>
      <c r="JP116" s="90">
        <f t="shared" ca="1" si="1095"/>
        <v>0</v>
      </c>
      <c r="JQ116" s="90">
        <f t="shared" ca="1" si="1095"/>
        <v>0</v>
      </c>
      <c r="JR116" s="90">
        <f t="shared" ca="1" si="1095"/>
        <v>0</v>
      </c>
      <c r="JS116" s="90">
        <f t="shared" ca="1" si="1095"/>
        <v>0</v>
      </c>
      <c r="JT116" s="92">
        <f t="shared" ca="1" si="940"/>
        <v>17680.513854529003</v>
      </c>
      <c r="JU116" s="90">
        <f t="shared" ca="1" si="1096"/>
        <v>17680.513854529003</v>
      </c>
      <c r="JV116" s="90">
        <f t="shared" ca="1" si="1096"/>
        <v>0</v>
      </c>
      <c r="JW116" s="90">
        <f t="shared" ca="1" si="1096"/>
        <v>0</v>
      </c>
      <c r="JX116" s="90">
        <f t="shared" ca="1" si="1096"/>
        <v>0</v>
      </c>
      <c r="JY116" s="90">
        <f t="shared" ca="1" si="1096"/>
        <v>0</v>
      </c>
      <c r="JZ116" s="90">
        <f t="shared" ca="1" si="1096"/>
        <v>0</v>
      </c>
      <c r="KA116" s="90">
        <f t="shared" ca="1" si="1096"/>
        <v>0</v>
      </c>
      <c r="KB116" s="90">
        <f t="shared" ca="1" si="1096"/>
        <v>0</v>
      </c>
      <c r="KC116" s="90">
        <f t="shared" ca="1" si="1096"/>
        <v>0</v>
      </c>
      <c r="KD116" s="90">
        <f t="shared" ca="1" si="1096"/>
        <v>0</v>
      </c>
      <c r="KE116" s="90">
        <f t="shared" ca="1" si="1097"/>
        <v>0</v>
      </c>
      <c r="KF116" s="90">
        <f t="shared" ca="1" si="1097"/>
        <v>0</v>
      </c>
      <c r="KG116" s="90">
        <f t="shared" ca="1" si="1097"/>
        <v>0</v>
      </c>
      <c r="KH116" s="90">
        <f t="shared" ca="1" si="1097"/>
        <v>0</v>
      </c>
      <c r="KI116" s="90">
        <f t="shared" ca="1" si="1097"/>
        <v>0</v>
      </c>
      <c r="KJ116" s="90">
        <f t="shared" ca="1" si="1097"/>
        <v>0</v>
      </c>
      <c r="KK116" s="90">
        <f t="shared" ca="1" si="1097"/>
        <v>0</v>
      </c>
      <c r="KL116" s="90">
        <f t="shared" ca="1" si="1097"/>
        <v>0</v>
      </c>
      <c r="KM116" s="90">
        <f t="shared" ca="1" si="1097"/>
        <v>0</v>
      </c>
      <c r="KN116" s="90">
        <f t="shared" ca="1" si="1098"/>
        <v>0</v>
      </c>
      <c r="KO116" s="90">
        <f t="shared" ca="1" si="1099"/>
        <v>0</v>
      </c>
      <c r="KP116" s="90">
        <f t="shared" ca="1" si="1099"/>
        <v>0</v>
      </c>
      <c r="KQ116" s="90">
        <f t="shared" ca="1" si="1099"/>
        <v>0</v>
      </c>
      <c r="KR116" s="90">
        <f t="shared" ca="1" si="1099"/>
        <v>0</v>
      </c>
      <c r="KS116" s="90">
        <f t="shared" ca="1" si="1099"/>
        <v>0</v>
      </c>
      <c r="KT116" s="90">
        <f t="shared" ca="1" si="1099"/>
        <v>0</v>
      </c>
      <c r="KU116" s="90">
        <f t="shared" ca="1" si="1099"/>
        <v>0</v>
      </c>
      <c r="KV116" s="90">
        <f t="shared" ca="1" si="1099"/>
        <v>0</v>
      </c>
      <c r="KW116" s="90">
        <f t="shared" ca="1" si="1099"/>
        <v>0</v>
      </c>
      <c r="KX116" s="90">
        <f t="shared" ca="1" si="1099"/>
        <v>0</v>
      </c>
      <c r="KY116" s="90">
        <f t="shared" ca="1" si="1100"/>
        <v>0</v>
      </c>
      <c r="KZ116" s="90">
        <f t="shared" ca="1" si="1100"/>
        <v>0</v>
      </c>
      <c r="LA116" s="90">
        <f t="shared" ca="1" si="1100"/>
        <v>0</v>
      </c>
      <c r="LB116" s="90">
        <f t="shared" ca="1" si="1100"/>
        <v>0</v>
      </c>
      <c r="LC116" s="90">
        <f t="shared" ca="1" si="1100"/>
        <v>0</v>
      </c>
      <c r="LD116" s="90">
        <f t="shared" ca="1" si="1100"/>
        <v>0</v>
      </c>
      <c r="LE116" s="90">
        <f t="shared" ca="1" si="1100"/>
        <v>0</v>
      </c>
      <c r="LF116" s="90">
        <f t="shared" ca="1" si="1100"/>
        <v>0</v>
      </c>
      <c r="LG116" s="90">
        <f t="shared" ca="1" si="1100"/>
        <v>0</v>
      </c>
      <c r="LH116" s="90">
        <f t="shared" ca="1" si="1100"/>
        <v>0</v>
      </c>
      <c r="LI116" s="90">
        <f t="shared" ca="1" si="1100"/>
        <v>0</v>
      </c>
      <c r="LJ116" s="90">
        <f t="shared" ca="1" si="1100"/>
        <v>0</v>
      </c>
      <c r="LK116" s="90">
        <f t="shared" ca="1" si="1101"/>
        <v>0</v>
      </c>
      <c r="LL116" s="90">
        <f t="shared" ca="1" si="1101"/>
        <v>0</v>
      </c>
      <c r="LM116" s="92">
        <f t="shared" ca="1" si="615"/>
        <v>27549.313193065813</v>
      </c>
      <c r="LN116" s="90">
        <f t="shared" ca="1" si="1102"/>
        <v>27549.313193065813</v>
      </c>
      <c r="LO116" s="90">
        <f t="shared" ca="1" si="1102"/>
        <v>0</v>
      </c>
      <c r="LP116" s="90">
        <f t="shared" ca="1" si="1102"/>
        <v>0</v>
      </c>
      <c r="LQ116" s="90">
        <f t="shared" ca="1" si="1102"/>
        <v>0</v>
      </c>
      <c r="LR116" s="90">
        <f t="shared" ca="1" si="1102"/>
        <v>0</v>
      </c>
      <c r="LS116" s="92">
        <f t="shared" ca="1" si="616"/>
        <v>0</v>
      </c>
      <c r="LT116" s="90">
        <f t="shared" ca="1" si="1103"/>
        <v>0</v>
      </c>
      <c r="LU116" s="90">
        <f t="shared" ca="1" si="1103"/>
        <v>0</v>
      </c>
      <c r="LV116" s="90">
        <f t="shared" ca="1" si="1103"/>
        <v>0</v>
      </c>
      <c r="LW116" s="90">
        <f t="shared" ca="1" si="1103"/>
        <v>0</v>
      </c>
      <c r="LX116" s="90">
        <f t="shared" ca="1" si="1103"/>
        <v>0</v>
      </c>
      <c r="LY116" s="90">
        <f t="shared" ca="1" si="1103"/>
        <v>0</v>
      </c>
      <c r="LZ116" s="90">
        <f t="shared" ca="1" si="1103"/>
        <v>0</v>
      </c>
      <c r="MA116" s="90">
        <f t="shared" ca="1" si="1103"/>
        <v>0</v>
      </c>
      <c r="MB116" s="90">
        <f t="shared" ca="1" si="1103"/>
        <v>0</v>
      </c>
      <c r="MC116" s="90">
        <f t="shared" ca="1" si="1103"/>
        <v>0</v>
      </c>
      <c r="MD116" s="90">
        <f t="shared" ca="1" si="1103"/>
        <v>0</v>
      </c>
      <c r="ME116" s="90">
        <f t="shared" ca="1" si="1103"/>
        <v>0</v>
      </c>
      <c r="MF116" s="90">
        <f t="shared" ca="1" si="1103"/>
        <v>0</v>
      </c>
      <c r="MG116" s="92">
        <f t="shared" ca="1" si="617"/>
        <v>9530.2917095104785</v>
      </c>
      <c r="MH116" s="90">
        <f t="shared" ca="1" si="1104"/>
        <v>9530.2917095104785</v>
      </c>
      <c r="MI116" s="90">
        <f t="shared" ca="1" si="1105"/>
        <v>0</v>
      </c>
      <c r="MJ116" s="90">
        <f t="shared" ca="1" si="1105"/>
        <v>0</v>
      </c>
      <c r="MK116" s="90">
        <f t="shared" ca="1" si="1105"/>
        <v>0</v>
      </c>
      <c r="ML116" s="90">
        <f t="shared" ca="1" si="1105"/>
        <v>0</v>
      </c>
      <c r="MM116" s="90">
        <f t="shared" ca="1" si="1105"/>
        <v>0</v>
      </c>
      <c r="MN116" s="90">
        <f t="shared" ca="1" si="1105"/>
        <v>0</v>
      </c>
      <c r="MO116" s="90">
        <f t="shared" ca="1" si="1105"/>
        <v>0</v>
      </c>
      <c r="MP116" s="90">
        <f t="shared" ca="1" si="1105"/>
        <v>0</v>
      </c>
      <c r="MQ116" s="90">
        <f t="shared" ca="1" si="1105"/>
        <v>0</v>
      </c>
      <c r="MR116" s="90">
        <f t="shared" ca="1" si="1105"/>
        <v>0</v>
      </c>
      <c r="MS116" s="90">
        <f t="shared" ca="1" si="1105"/>
        <v>0</v>
      </c>
      <c r="MT116" s="90">
        <f t="shared" ca="1" si="1105"/>
        <v>0</v>
      </c>
      <c r="MU116" s="90">
        <f t="shared" ca="1" si="1105"/>
        <v>0</v>
      </c>
      <c r="MV116" s="90">
        <f t="shared" ca="1" si="1105"/>
        <v>0</v>
      </c>
      <c r="MW116" s="90">
        <f t="shared" ca="1" si="1105"/>
        <v>0</v>
      </c>
      <c r="MX116" s="90">
        <f t="shared" ca="1" si="1105"/>
        <v>0</v>
      </c>
      <c r="MY116" s="90">
        <f t="shared" ca="1" si="1105"/>
        <v>0</v>
      </c>
      <c r="MZ116" s="90">
        <f t="shared" ca="1" si="1105"/>
        <v>0</v>
      </c>
      <c r="NA116" s="90">
        <f t="shared" ca="1" si="1105"/>
        <v>0</v>
      </c>
      <c r="NB116" s="90">
        <f t="shared" ca="1" si="1105"/>
        <v>0</v>
      </c>
      <c r="NC116" s="92">
        <f t="shared" ca="1" si="618"/>
        <v>0</v>
      </c>
      <c r="ND116" s="90">
        <f t="shared" ca="1" si="1106"/>
        <v>0</v>
      </c>
      <c r="NE116" s="90">
        <f t="shared" ca="1" si="1106"/>
        <v>0</v>
      </c>
      <c r="NF116" s="90">
        <f t="shared" ca="1" si="1106"/>
        <v>0</v>
      </c>
      <c r="NG116" s="90">
        <f t="shared" ca="1" si="1106"/>
        <v>0</v>
      </c>
      <c r="NH116" s="90">
        <f t="shared" ca="1" si="1106"/>
        <v>0</v>
      </c>
      <c r="NI116" s="90">
        <f t="shared" ca="1" si="1106"/>
        <v>0</v>
      </c>
      <c r="NJ116" s="93">
        <f t="shared" ca="1" si="946"/>
        <v>5524600.7400000012</v>
      </c>
      <c r="NK116" s="94">
        <f t="shared" ca="1" si="1107"/>
        <v>0</v>
      </c>
    </row>
    <row r="117" spans="1:375" ht="17.25" customHeight="1" x14ac:dyDescent="0.25">
      <c r="A117" s="67">
        <v>94210</v>
      </c>
      <c r="B117" s="96" t="s">
        <v>144</v>
      </c>
      <c r="C117" s="90">
        <f ca="1">IFERROR(HLOOKUP($A117,Náklady_2018!$D$1:$MN$27,24,FALSE),0)</f>
        <v>3003589.9499999997</v>
      </c>
      <c r="D117" s="19">
        <v>50</v>
      </c>
      <c r="E117" s="19">
        <v>50</v>
      </c>
      <c r="F117" s="91" t="s">
        <v>591</v>
      </c>
      <c r="G117" s="92">
        <f t="shared" ca="1" si="606"/>
        <v>329846.79005053133</v>
      </c>
      <c r="H117" s="90">
        <f t="shared" ca="1" si="1108"/>
        <v>0</v>
      </c>
      <c r="I117" s="90">
        <f t="shared" ca="1" si="1074"/>
        <v>0</v>
      </c>
      <c r="J117" s="90">
        <f t="shared" ca="1" si="1074"/>
        <v>31448.312328804328</v>
      </c>
      <c r="K117" s="90">
        <f t="shared" ca="1" si="1074"/>
        <v>0</v>
      </c>
      <c r="L117" s="90">
        <f t="shared" ca="1" si="1074"/>
        <v>0</v>
      </c>
      <c r="M117" s="90">
        <f t="shared" ca="1" si="1074"/>
        <v>0</v>
      </c>
      <c r="N117" s="90">
        <f t="shared" ca="1" si="1074"/>
        <v>51827.674877189151</v>
      </c>
      <c r="O117" s="90">
        <f t="shared" ca="1" si="1074"/>
        <v>0</v>
      </c>
      <c r="P117" s="90">
        <f t="shared" ca="1" si="1074"/>
        <v>0</v>
      </c>
      <c r="Q117" s="90">
        <f t="shared" ca="1" si="1074"/>
        <v>0</v>
      </c>
      <c r="R117" s="90">
        <f t="shared" ca="1" si="1074"/>
        <v>0</v>
      </c>
      <c r="S117" s="90">
        <f t="shared" ca="1" si="1074"/>
        <v>26018.305181187345</v>
      </c>
      <c r="T117" s="90">
        <f t="shared" ca="1" si="1074"/>
        <v>0</v>
      </c>
      <c r="U117" s="90">
        <f t="shared" ca="1" si="1074"/>
        <v>0</v>
      </c>
      <c r="V117" s="90">
        <f t="shared" ca="1" si="1074"/>
        <v>47193.287170519543</v>
      </c>
      <c r="W117" s="90">
        <f t="shared" ca="1" si="1074"/>
        <v>34929.753168460222</v>
      </c>
      <c r="X117" s="90">
        <f t="shared" ca="1" si="1074"/>
        <v>0</v>
      </c>
      <c r="Y117" s="90">
        <f t="shared" ca="1" si="1074"/>
        <v>0</v>
      </c>
      <c r="Z117" s="90">
        <f t="shared" ca="1" si="1074"/>
        <v>0</v>
      </c>
      <c r="AA117" s="90">
        <f t="shared" ca="1" si="1074"/>
        <v>40492.769664236679</v>
      </c>
      <c r="AB117" s="90">
        <f t="shared" ca="1" si="1074"/>
        <v>0</v>
      </c>
      <c r="AC117" s="90">
        <f t="shared" ca="1" si="1074"/>
        <v>0</v>
      </c>
      <c r="AD117" s="90">
        <f t="shared" ca="1" si="1074"/>
        <v>83680.798028194899</v>
      </c>
      <c r="AE117" s="90">
        <f t="shared" ca="1" si="1074"/>
        <v>0</v>
      </c>
      <c r="AF117" s="90">
        <f t="shared" ca="1" si="1074"/>
        <v>0</v>
      </c>
      <c r="AG117" s="90">
        <f t="shared" ca="1" si="1074"/>
        <v>0</v>
      </c>
      <c r="AH117" s="90">
        <f t="shared" ca="1" si="1074"/>
        <v>0</v>
      </c>
      <c r="AI117" s="90">
        <f t="shared" ca="1" si="1074"/>
        <v>0</v>
      </c>
      <c r="AJ117" s="90">
        <f t="shared" ca="1" si="1074"/>
        <v>0</v>
      </c>
      <c r="AK117" s="90">
        <f t="shared" ca="1" si="1074"/>
        <v>0</v>
      </c>
      <c r="AL117" s="90">
        <f t="shared" ca="1" si="1074"/>
        <v>0</v>
      </c>
      <c r="AM117" s="90">
        <f t="shared" ca="1" si="1074"/>
        <v>0</v>
      </c>
      <c r="AN117" s="90">
        <f t="shared" ca="1" si="1074"/>
        <v>0</v>
      </c>
      <c r="AO117" s="90">
        <f t="shared" ca="1" si="1074"/>
        <v>0</v>
      </c>
      <c r="AP117" s="90">
        <f t="shared" ca="1" si="1074"/>
        <v>0</v>
      </c>
      <c r="AQ117" s="90">
        <f t="shared" ca="1" si="1074"/>
        <v>0</v>
      </c>
      <c r="AR117" s="90">
        <f t="shared" ca="1" si="1074"/>
        <v>0</v>
      </c>
      <c r="AS117" s="90">
        <f t="shared" ca="1" si="1074"/>
        <v>0</v>
      </c>
      <c r="AT117" s="90">
        <f t="shared" ca="1" si="1074"/>
        <v>12656.172126071095</v>
      </c>
      <c r="AU117" s="90">
        <f t="shared" ca="1" si="1074"/>
        <v>0</v>
      </c>
      <c r="AV117" s="90">
        <f t="shared" ca="1" si="1074"/>
        <v>0</v>
      </c>
      <c r="AW117" s="90">
        <f t="shared" ca="1" si="1074"/>
        <v>0</v>
      </c>
      <c r="AX117" s="90">
        <f t="shared" ca="1" si="1074"/>
        <v>1599.7175058680466</v>
      </c>
      <c r="AY117" s="90">
        <f t="shared" ca="1" si="1074"/>
        <v>0</v>
      </c>
      <c r="AZ117" s="90">
        <f t="shared" ca="1" si="1074"/>
        <v>0</v>
      </c>
      <c r="BA117" s="90">
        <f t="shared" ca="1" si="1074"/>
        <v>0</v>
      </c>
      <c r="BB117" s="90">
        <f t="shared" ca="1" si="1074"/>
        <v>0</v>
      </c>
      <c r="BC117" s="90">
        <f t="shared" ca="1" si="1074"/>
        <v>0</v>
      </c>
      <c r="BD117" s="92">
        <f t="shared" ca="1" si="607"/>
        <v>313285.89683952986</v>
      </c>
      <c r="BE117" s="90">
        <f t="shared" ca="1" si="1075"/>
        <v>0</v>
      </c>
      <c r="BF117" s="90">
        <f t="shared" ca="1" si="1076"/>
        <v>38891.111988877805</v>
      </c>
      <c r="BG117" s="90">
        <f t="shared" ca="1" si="1076"/>
        <v>0</v>
      </c>
      <c r="BH117" s="90">
        <f t="shared" ca="1" si="1076"/>
        <v>0</v>
      </c>
      <c r="BI117" s="90">
        <f t="shared" ca="1" si="1076"/>
        <v>41469.657737785295</v>
      </c>
      <c r="BJ117" s="90">
        <f t="shared" ca="1" si="1076"/>
        <v>0</v>
      </c>
      <c r="BK117" s="90">
        <f t="shared" ca="1" si="1076"/>
        <v>0</v>
      </c>
      <c r="BL117" s="90">
        <f t="shared" ca="1" si="1076"/>
        <v>0</v>
      </c>
      <c r="BM117" s="90">
        <f t="shared" ca="1" si="1076"/>
        <v>0</v>
      </c>
      <c r="BN117" s="90">
        <f t="shared" ca="1" si="1076"/>
        <v>51516.893266573577</v>
      </c>
      <c r="BO117" s="90">
        <f t="shared" ca="1" si="1076"/>
        <v>0</v>
      </c>
      <c r="BP117" s="90">
        <f t="shared" ca="1" si="1076"/>
        <v>0</v>
      </c>
      <c r="BQ117" s="90">
        <f t="shared" ca="1" si="1076"/>
        <v>0</v>
      </c>
      <c r="BR117" s="90">
        <f t="shared" ca="1" si="1076"/>
        <v>33352.778266845606</v>
      </c>
      <c r="BS117" s="90">
        <f t="shared" ca="1" si="1076"/>
        <v>0</v>
      </c>
      <c r="BT117" s="90">
        <f t="shared" ca="1" si="1076"/>
        <v>0</v>
      </c>
      <c r="BU117" s="90">
        <f t="shared" ca="1" si="1076"/>
        <v>0</v>
      </c>
      <c r="BV117" s="90">
        <f t="shared" ca="1" si="1076"/>
        <v>37363.498248631098</v>
      </c>
      <c r="BW117" s="90">
        <f t="shared" ca="1" si="1076"/>
        <v>0</v>
      </c>
      <c r="BX117" s="90">
        <f t="shared" ca="1" si="1076"/>
        <v>0</v>
      </c>
      <c r="BY117" s="90">
        <f t="shared" ca="1" si="1076"/>
        <v>110691.95733081644</v>
      </c>
      <c r="BZ117" s="90">
        <f t="shared" ca="1" si="1076"/>
        <v>0</v>
      </c>
      <c r="CA117" s="90">
        <f t="shared" ca="1" si="1076"/>
        <v>0</v>
      </c>
      <c r="CB117" s="90">
        <f t="shared" ca="1" si="1076"/>
        <v>0</v>
      </c>
      <c r="CC117" s="90">
        <f t="shared" ca="1" si="1076"/>
        <v>0</v>
      </c>
      <c r="CD117" s="90">
        <f t="shared" ca="1" si="1076"/>
        <v>0</v>
      </c>
      <c r="CE117" s="90">
        <f t="shared" ca="1" si="1076"/>
        <v>0</v>
      </c>
      <c r="CF117" s="90">
        <f t="shared" ca="1" si="1077"/>
        <v>0</v>
      </c>
      <c r="CG117" s="92">
        <f t="shared" ca="1" si="925"/>
        <v>277942.8172904728</v>
      </c>
      <c r="CH117" s="90">
        <f t="shared" ca="1" si="1078"/>
        <v>0</v>
      </c>
      <c r="CI117" s="90">
        <f t="shared" ca="1" si="1078"/>
        <v>22857.071801213973</v>
      </c>
      <c r="CJ117" s="90">
        <f t="shared" ca="1" si="1078"/>
        <v>46593.651114308836</v>
      </c>
      <c r="CK117" s="90">
        <f t="shared" ca="1" si="1078"/>
        <v>36846.977876359648</v>
      </c>
      <c r="CL117" s="90">
        <f t="shared" ca="1" si="1078"/>
        <v>21109.176768771158</v>
      </c>
      <c r="CM117" s="90">
        <f t="shared" ca="1" si="1078"/>
        <v>23023.678378327881</v>
      </c>
      <c r="CN117" s="90">
        <f t="shared" ca="1" si="1078"/>
        <v>11424.887084329817</v>
      </c>
      <c r="CO117" s="90">
        <f t="shared" ca="1" si="1078"/>
        <v>30947.396850993253</v>
      </c>
      <c r="CP117" s="90">
        <f t="shared" ca="1" si="1078"/>
        <v>23214.810448209231</v>
      </c>
      <c r="CQ117" s="90">
        <f t="shared" ca="1" si="1078"/>
        <v>23152.794191223475</v>
      </c>
      <c r="CR117" s="90">
        <f t="shared" ca="1" si="1079"/>
        <v>22073.241039059263</v>
      </c>
      <c r="CS117" s="90">
        <f t="shared" ca="1" si="1079"/>
        <v>13329.815220892217</v>
      </c>
      <c r="CT117" s="90">
        <f t="shared" ca="1" si="1079"/>
        <v>3369.3165167840275</v>
      </c>
      <c r="CU117" s="90">
        <f t="shared" ca="1" si="1079"/>
        <v>0</v>
      </c>
      <c r="CV117" s="90">
        <f t="shared" ca="1" si="1079"/>
        <v>0</v>
      </c>
      <c r="CW117" s="90">
        <f t="shared" ca="1" si="1079"/>
        <v>0</v>
      </c>
      <c r="CX117" s="90">
        <f t="shared" ca="1" si="1079"/>
        <v>0</v>
      </c>
      <c r="CY117" s="92">
        <f t="shared" ca="1" si="927"/>
        <v>345457.6176049069</v>
      </c>
      <c r="CZ117" s="90">
        <f t="shared" ca="1" si="1080"/>
        <v>0</v>
      </c>
      <c r="DA117" s="90">
        <f t="shared" ca="1" si="1109"/>
        <v>28882.949766966143</v>
      </c>
      <c r="DB117" s="90">
        <f t="shared" ca="1" si="1109"/>
        <v>26714.955374711786</v>
      </c>
      <c r="DC117" s="90">
        <f t="shared" ca="1" si="1109"/>
        <v>35288.001464976114</v>
      </c>
      <c r="DD117" s="90">
        <f t="shared" ca="1" si="1109"/>
        <v>0</v>
      </c>
      <c r="DE117" s="90">
        <f t="shared" ca="1" si="1109"/>
        <v>0</v>
      </c>
      <c r="DF117" s="90">
        <f t="shared" ca="1" si="1109"/>
        <v>0</v>
      </c>
      <c r="DG117" s="90">
        <f t="shared" ca="1" si="1109"/>
        <v>0</v>
      </c>
      <c r="DH117" s="90">
        <f t="shared" ca="1" si="1109"/>
        <v>33051.655361533827</v>
      </c>
      <c r="DI117" s="90">
        <f t="shared" ca="1" si="1109"/>
        <v>68523.93237864277</v>
      </c>
      <c r="DJ117" s="90">
        <f t="shared" ca="1" si="1109"/>
        <v>0</v>
      </c>
      <c r="DK117" s="90">
        <f t="shared" ca="1" si="1109"/>
        <v>0</v>
      </c>
      <c r="DL117" s="90">
        <f t="shared" ca="1" si="1109"/>
        <v>0</v>
      </c>
      <c r="DM117" s="90">
        <f t="shared" ca="1" si="1109"/>
        <v>0</v>
      </c>
      <c r="DN117" s="90">
        <f t="shared" ca="1" si="1109"/>
        <v>60780.264638017827</v>
      </c>
      <c r="DO117" s="90">
        <f t="shared" ca="1" si="1109"/>
        <v>0</v>
      </c>
      <c r="DP117" s="90">
        <f t="shared" ca="1" si="1081"/>
        <v>0</v>
      </c>
      <c r="DQ117" s="90">
        <f t="shared" ca="1" si="1081"/>
        <v>26841.921002571282</v>
      </c>
      <c r="DR117" s="90">
        <f t="shared" ca="1" si="1081"/>
        <v>10819.309237723253</v>
      </c>
      <c r="DS117" s="90">
        <f t="shared" ca="1" si="1081"/>
        <v>19889.340361392893</v>
      </c>
      <c r="DT117" s="90">
        <f t="shared" ca="1" si="1081"/>
        <v>33249.608809638215</v>
      </c>
      <c r="DU117" s="90">
        <f t="shared" ca="1" si="1081"/>
        <v>1415.6792087327847</v>
      </c>
      <c r="DV117" s="92">
        <f t="shared" ca="1" si="608"/>
        <v>143153.29086033258</v>
      </c>
      <c r="DW117" s="90">
        <f t="shared" ca="1" si="1082"/>
        <v>0</v>
      </c>
      <c r="DX117" s="90">
        <f t="shared" ca="1" si="1082"/>
        <v>65363.315849022983</v>
      </c>
      <c r="DY117" s="90">
        <f t="shared" ca="1" si="1082"/>
        <v>74775.531690179574</v>
      </c>
      <c r="DZ117" s="90">
        <f t="shared" ca="1" si="1082"/>
        <v>3014.4433211300216</v>
      </c>
      <c r="EA117" s="90">
        <f t="shared" ca="1" si="1082"/>
        <v>0</v>
      </c>
      <c r="EB117" s="92">
        <f t="shared" ca="1" si="609"/>
        <v>446459.67908127484</v>
      </c>
      <c r="EC117" s="90">
        <f t="shared" ca="1" si="1083"/>
        <v>0</v>
      </c>
      <c r="ED117" s="90">
        <f t="shared" ca="1" si="1084"/>
        <v>55252.276775974184</v>
      </c>
      <c r="EE117" s="90">
        <f t="shared" ca="1" si="1084"/>
        <v>37205.044281590766</v>
      </c>
      <c r="EF117" s="90">
        <f t="shared" ca="1" si="1084"/>
        <v>25225.864881366764</v>
      </c>
      <c r="EG117" s="90">
        <f t="shared" ca="1" si="1084"/>
        <v>21129.825423869384</v>
      </c>
      <c r="EH117" s="90">
        <f t="shared" ca="1" si="1084"/>
        <v>49270.460526663803</v>
      </c>
      <c r="EI117" s="90">
        <f t="shared" ca="1" si="1084"/>
        <v>18357.696016452694</v>
      </c>
      <c r="EJ117" s="90">
        <f t="shared" ca="1" si="1084"/>
        <v>43397.775736503871</v>
      </c>
      <c r="EK117" s="90">
        <f t="shared" ca="1" si="1084"/>
        <v>23513.742745390504</v>
      </c>
      <c r="EL117" s="90">
        <f t="shared" ca="1" si="1084"/>
        <v>18614.64913232168</v>
      </c>
      <c r="EM117" s="90">
        <f t="shared" ca="1" si="1084"/>
        <v>11408.585378135214</v>
      </c>
      <c r="EN117" s="90">
        <f t="shared" ca="1" si="1084"/>
        <v>23668.673987641585</v>
      </c>
      <c r="EO117" s="90">
        <f t="shared" ca="1" si="1084"/>
        <v>40138.411389032124</v>
      </c>
      <c r="EP117" s="90">
        <f t="shared" ca="1" si="1084"/>
        <v>0</v>
      </c>
      <c r="EQ117" s="90">
        <f t="shared" ca="1" si="1084"/>
        <v>0</v>
      </c>
      <c r="ER117" s="90">
        <f t="shared" ca="1" si="1084"/>
        <v>0</v>
      </c>
      <c r="ES117" s="90">
        <f t="shared" ca="1" si="1084"/>
        <v>10666.009746106265</v>
      </c>
      <c r="ET117" s="90">
        <f t="shared" ca="1" si="1084"/>
        <v>38228.457074234735</v>
      </c>
      <c r="EU117" s="90">
        <f t="shared" ca="1" si="1084"/>
        <v>0</v>
      </c>
      <c r="EV117" s="90">
        <f t="shared" ca="1" si="1084"/>
        <v>0</v>
      </c>
      <c r="EW117" s="90">
        <f t="shared" ca="1" si="1084"/>
        <v>30382.205985991233</v>
      </c>
      <c r="EX117" s="90">
        <f t="shared" ca="1" si="1084"/>
        <v>0</v>
      </c>
      <c r="EY117" s="90">
        <f t="shared" ca="1" si="1084"/>
        <v>0</v>
      </c>
      <c r="EZ117" s="90">
        <f t="shared" ca="1" si="1084"/>
        <v>0</v>
      </c>
      <c r="FA117" s="90">
        <f t="shared" ca="1" si="1084"/>
        <v>0</v>
      </c>
      <c r="FB117" s="90">
        <f t="shared" ca="1" si="1084"/>
        <v>0</v>
      </c>
      <c r="FC117" s="90">
        <f t="shared" ca="1" si="1084"/>
        <v>0</v>
      </c>
      <c r="FD117" s="90">
        <f t="shared" ca="1" si="1084"/>
        <v>0</v>
      </c>
      <c r="FE117" s="92">
        <f t="shared" ca="1" si="610"/>
        <v>228243.3561450695</v>
      </c>
      <c r="FF117" s="90">
        <f t="shared" ca="1" si="1085"/>
        <v>0</v>
      </c>
      <c r="FG117" s="90">
        <f t="shared" ca="1" si="1085"/>
        <v>50872.770204541841</v>
      </c>
      <c r="FH117" s="90">
        <f t="shared" ca="1" si="1085"/>
        <v>0</v>
      </c>
      <c r="FI117" s="90">
        <f t="shared" ca="1" si="1085"/>
        <v>0</v>
      </c>
      <c r="FJ117" s="90">
        <f t="shared" ca="1" si="1085"/>
        <v>42224.966657196353</v>
      </c>
      <c r="FK117" s="90">
        <f t="shared" ca="1" si="1085"/>
        <v>0</v>
      </c>
      <c r="FL117" s="90">
        <f t="shared" ca="1" si="1085"/>
        <v>44979.052765166933</v>
      </c>
      <c r="FM117" s="90">
        <f t="shared" ca="1" si="1085"/>
        <v>54573.554768349612</v>
      </c>
      <c r="FN117" s="90">
        <f t="shared" ca="1" si="1085"/>
        <v>0</v>
      </c>
      <c r="FO117" s="90">
        <f t="shared" ca="1" si="1085"/>
        <v>31359.124800304584</v>
      </c>
      <c r="FP117" s="90">
        <f t="shared" ca="1" si="1085"/>
        <v>0</v>
      </c>
      <c r="FQ117" s="90">
        <f t="shared" ca="1" si="1085"/>
        <v>0</v>
      </c>
      <c r="FR117" s="90">
        <f t="shared" ca="1" si="1085"/>
        <v>0</v>
      </c>
      <c r="FS117" s="90">
        <f t="shared" ca="1" si="1085"/>
        <v>4233.8869495101726</v>
      </c>
      <c r="FT117" s="90">
        <f t="shared" ca="1" si="1086"/>
        <v>0</v>
      </c>
      <c r="FU117" s="90">
        <f t="shared" ca="1" si="1086"/>
        <v>0</v>
      </c>
      <c r="FV117" s="90">
        <f t="shared" ca="1" si="1086"/>
        <v>0</v>
      </c>
      <c r="FW117" s="92">
        <f t="shared" ca="1" si="611"/>
        <v>541535.2009939329</v>
      </c>
      <c r="FX117" s="90">
        <f t="shared" ca="1" si="1087"/>
        <v>0</v>
      </c>
      <c r="FY117" s="90">
        <f t="shared" ca="1" si="1088"/>
        <v>17421.699290460303</v>
      </c>
      <c r="FZ117" s="90">
        <f t="shared" ca="1" si="1088"/>
        <v>40264.459647754491</v>
      </c>
      <c r="GA117" s="90">
        <f t="shared" ca="1" si="1088"/>
        <v>0</v>
      </c>
      <c r="GB117" s="90">
        <f t="shared" ca="1" si="1088"/>
        <v>72782.19367040036</v>
      </c>
      <c r="GC117" s="90">
        <f t="shared" ca="1" si="1088"/>
        <v>0</v>
      </c>
      <c r="GD117" s="90">
        <f t="shared" ca="1" si="1088"/>
        <v>31783.95246135203</v>
      </c>
      <c r="GE117" s="90">
        <f t="shared" ca="1" si="1088"/>
        <v>82657.220016580584</v>
      </c>
      <c r="GF117" s="90">
        <f t="shared" ca="1" si="1088"/>
        <v>5363.8355027019288</v>
      </c>
      <c r="GG117" s="90">
        <f t="shared" ca="1" si="1088"/>
        <v>291120.27248380985</v>
      </c>
      <c r="GH117" s="90">
        <f t="shared" ca="1" si="1088"/>
        <v>0</v>
      </c>
      <c r="GI117" s="90">
        <f t="shared" ca="1" si="1088"/>
        <v>0</v>
      </c>
      <c r="GJ117" s="90">
        <f t="shared" ca="1" si="1088"/>
        <v>0</v>
      </c>
      <c r="GK117" s="90">
        <f t="shared" ca="1" si="1088"/>
        <v>0</v>
      </c>
      <c r="GL117" s="90">
        <f t="shared" ca="1" si="1088"/>
        <v>0</v>
      </c>
      <c r="GM117" s="90">
        <f t="shared" ca="1" si="1088"/>
        <v>0</v>
      </c>
      <c r="GN117" s="90">
        <f t="shared" ca="1" si="1088"/>
        <v>0</v>
      </c>
      <c r="GO117" s="90">
        <f t="shared" ca="1" si="1088"/>
        <v>141.56792087327847</v>
      </c>
      <c r="GP117" s="90">
        <f t="shared" ca="1" si="1088"/>
        <v>0</v>
      </c>
      <c r="GQ117" s="90">
        <f t="shared" ca="1" si="1088"/>
        <v>0</v>
      </c>
      <c r="GR117" s="90">
        <f t="shared" ca="1" si="1088"/>
        <v>0</v>
      </c>
      <c r="GS117" s="92">
        <f t="shared" ca="1" si="612"/>
        <v>164898.24299349487</v>
      </c>
      <c r="GT117" s="90">
        <f t="shared" ca="1" si="1089"/>
        <v>0</v>
      </c>
      <c r="GU117" s="90">
        <f t="shared" ca="1" si="1089"/>
        <v>50489.803982116093</v>
      </c>
      <c r="GV117" s="90">
        <f t="shared" ca="1" si="1089"/>
        <v>52114.949409270339</v>
      </c>
      <c r="GW117" s="90">
        <f t="shared" ca="1" si="1089"/>
        <v>58400.371778093286</v>
      </c>
      <c r="GX117" s="90">
        <f t="shared" ca="1" si="1089"/>
        <v>0</v>
      </c>
      <c r="GY117" s="90">
        <f t="shared" ca="1" si="1089"/>
        <v>3893.1178240151576</v>
      </c>
      <c r="GZ117" s="90">
        <f t="shared" ca="1" si="1089"/>
        <v>0</v>
      </c>
      <c r="HA117" s="90">
        <f t="shared" ca="1" si="1089"/>
        <v>0</v>
      </c>
      <c r="HB117" s="90">
        <f t="shared" ca="1" si="1089"/>
        <v>0</v>
      </c>
      <c r="HC117" s="90">
        <f t="shared" ca="1" si="1089"/>
        <v>0</v>
      </c>
      <c r="HD117" s="90">
        <f t="shared" ca="1" si="1089"/>
        <v>0</v>
      </c>
      <c r="HE117" s="92">
        <f t="shared" ca="1" si="613"/>
        <v>94482.430390826048</v>
      </c>
      <c r="HF117" s="90">
        <f t="shared" ca="1" si="1090"/>
        <v>0</v>
      </c>
      <c r="HG117" s="90">
        <f t="shared" ca="1" si="1090"/>
        <v>0</v>
      </c>
      <c r="HH117" s="90">
        <f t="shared" ca="1" si="1090"/>
        <v>0</v>
      </c>
      <c r="HI117" s="90">
        <f t="shared" ca="1" si="1090"/>
        <v>0</v>
      </c>
      <c r="HJ117" s="90">
        <f t="shared" ca="1" si="1090"/>
        <v>0</v>
      </c>
      <c r="HK117" s="90">
        <f t="shared" ca="1" si="1090"/>
        <v>0</v>
      </c>
      <c r="HL117" s="90">
        <f t="shared" ca="1" si="1090"/>
        <v>0</v>
      </c>
      <c r="HM117" s="90">
        <f t="shared" ca="1" si="1090"/>
        <v>0</v>
      </c>
      <c r="HN117" s="90">
        <f t="shared" ca="1" si="1090"/>
        <v>12245.625155538588</v>
      </c>
      <c r="HO117" s="90">
        <f t="shared" ca="1" si="1090"/>
        <v>82236.805235287466</v>
      </c>
      <c r="HP117" s="90">
        <f t="shared" ca="1" si="1090"/>
        <v>0</v>
      </c>
      <c r="HQ117" s="90">
        <f t="shared" ca="1" si="1090"/>
        <v>0</v>
      </c>
      <c r="HR117" s="90">
        <f t="shared" ca="1" si="1090"/>
        <v>0</v>
      </c>
      <c r="HS117" s="90">
        <f t="shared" ca="1" si="1090"/>
        <v>0</v>
      </c>
      <c r="HT117" s="90">
        <f t="shared" ca="1" si="1090"/>
        <v>0</v>
      </c>
      <c r="HU117" s="90">
        <f t="shared" ca="1" si="1090"/>
        <v>0</v>
      </c>
      <c r="HV117" s="92">
        <f t="shared" ca="1" si="614"/>
        <v>88512.893989977776</v>
      </c>
      <c r="HW117" s="90">
        <f t="shared" ca="1" si="1091"/>
        <v>88512.893989977776</v>
      </c>
      <c r="HX117" s="90">
        <f t="shared" ca="1" si="1091"/>
        <v>0</v>
      </c>
      <c r="HY117" s="90">
        <f t="shared" ca="1" si="1091"/>
        <v>0</v>
      </c>
      <c r="HZ117" s="90">
        <f t="shared" ca="1" si="1091"/>
        <v>0</v>
      </c>
      <c r="IA117" s="90">
        <f t="shared" ca="1" si="1091"/>
        <v>0</v>
      </c>
      <c r="IB117" s="90">
        <f t="shared" ca="1" si="1091"/>
        <v>0</v>
      </c>
      <c r="IC117" s="90">
        <f t="shared" ca="1" si="1091"/>
        <v>0</v>
      </c>
      <c r="ID117" s="90">
        <f t="shared" ca="1" si="1091"/>
        <v>0</v>
      </c>
      <c r="IE117" s="90">
        <f t="shared" ca="1" si="1091"/>
        <v>0</v>
      </c>
      <c r="IF117" s="92">
        <f t="shared" ca="1" si="936"/>
        <v>0</v>
      </c>
      <c r="IG117" s="90">
        <f t="shared" ca="1" si="1092"/>
        <v>0</v>
      </c>
      <c r="IH117" s="90">
        <f t="shared" ca="1" si="1110"/>
        <v>0</v>
      </c>
      <c r="II117" s="90">
        <f t="shared" ca="1" si="1110"/>
        <v>0</v>
      </c>
      <c r="IJ117" s="90">
        <f t="shared" ca="1" si="1110"/>
        <v>0</v>
      </c>
      <c r="IK117" s="90">
        <f t="shared" ca="1" si="1110"/>
        <v>0</v>
      </c>
      <c r="IL117" s="90">
        <f t="shared" ca="1" si="1110"/>
        <v>0</v>
      </c>
      <c r="IM117" s="90">
        <f t="shared" ca="1" si="1110"/>
        <v>0</v>
      </c>
      <c r="IN117" s="90">
        <f t="shared" ca="1" si="1110"/>
        <v>0</v>
      </c>
      <c r="IO117" s="90">
        <f t="shared" ca="1" si="1110"/>
        <v>0</v>
      </c>
      <c r="IP117" s="90">
        <f t="shared" ca="1" si="1110"/>
        <v>0</v>
      </c>
      <c r="IQ117" s="90">
        <f t="shared" ca="1" si="1110"/>
        <v>0</v>
      </c>
      <c r="IR117" s="90">
        <f t="shared" ca="1" si="1110"/>
        <v>0</v>
      </c>
      <c r="IS117" s="90">
        <f t="shared" ca="1" si="1110"/>
        <v>0</v>
      </c>
      <c r="IT117" s="90">
        <f t="shared" ca="1" si="1110"/>
        <v>0</v>
      </c>
      <c r="IU117" s="90">
        <f t="shared" ca="1" si="1110"/>
        <v>0</v>
      </c>
      <c r="IV117" s="90">
        <f t="shared" ca="1" si="1110"/>
        <v>0</v>
      </c>
      <c r="IW117" s="90">
        <f t="shared" ca="1" si="1093"/>
        <v>0</v>
      </c>
      <c r="IX117" s="90">
        <f t="shared" ca="1" si="1093"/>
        <v>0</v>
      </c>
      <c r="IY117" s="92">
        <f t="shared" ca="1" si="938"/>
        <v>0</v>
      </c>
      <c r="IZ117" s="90">
        <f t="shared" ca="1" si="1094"/>
        <v>0</v>
      </c>
      <c r="JA117" s="90">
        <f t="shared" ca="1" si="1095"/>
        <v>0</v>
      </c>
      <c r="JB117" s="90">
        <f t="shared" ca="1" si="1095"/>
        <v>0</v>
      </c>
      <c r="JC117" s="90">
        <f t="shared" ca="1" si="1095"/>
        <v>0</v>
      </c>
      <c r="JD117" s="90">
        <f t="shared" ca="1" si="1095"/>
        <v>0</v>
      </c>
      <c r="JE117" s="90">
        <f t="shared" ca="1" si="1095"/>
        <v>0</v>
      </c>
      <c r="JF117" s="90">
        <f t="shared" ca="1" si="1095"/>
        <v>0</v>
      </c>
      <c r="JG117" s="90">
        <f t="shared" ca="1" si="1095"/>
        <v>0</v>
      </c>
      <c r="JH117" s="90">
        <f t="shared" ca="1" si="1095"/>
        <v>0</v>
      </c>
      <c r="JI117" s="90">
        <f t="shared" ca="1" si="1095"/>
        <v>0</v>
      </c>
      <c r="JJ117" s="90">
        <f t="shared" ca="1" si="1095"/>
        <v>0</v>
      </c>
      <c r="JK117" s="90">
        <f t="shared" ca="1" si="1095"/>
        <v>0</v>
      </c>
      <c r="JL117" s="90">
        <f t="shared" ca="1" si="1095"/>
        <v>0</v>
      </c>
      <c r="JM117" s="90">
        <f t="shared" ca="1" si="1095"/>
        <v>0</v>
      </c>
      <c r="JN117" s="90">
        <f t="shared" ca="1" si="1095"/>
        <v>0</v>
      </c>
      <c r="JO117" s="90">
        <f t="shared" ca="1" si="1095"/>
        <v>0</v>
      </c>
      <c r="JP117" s="90">
        <f t="shared" ca="1" si="1095"/>
        <v>0</v>
      </c>
      <c r="JQ117" s="90">
        <f t="shared" ca="1" si="1095"/>
        <v>0</v>
      </c>
      <c r="JR117" s="90">
        <f t="shared" ca="1" si="1095"/>
        <v>0</v>
      </c>
      <c r="JS117" s="90">
        <f t="shared" ca="1" si="1095"/>
        <v>0</v>
      </c>
      <c r="JT117" s="92">
        <f t="shared" ca="1" si="940"/>
        <v>9612.4618272956086</v>
      </c>
      <c r="JU117" s="90">
        <f t="shared" ca="1" si="1096"/>
        <v>9612.4618272956086</v>
      </c>
      <c r="JV117" s="90">
        <f t="shared" ca="1" si="1096"/>
        <v>0</v>
      </c>
      <c r="JW117" s="90">
        <f t="shared" ca="1" si="1096"/>
        <v>0</v>
      </c>
      <c r="JX117" s="90">
        <f t="shared" ca="1" si="1096"/>
        <v>0</v>
      </c>
      <c r="JY117" s="90">
        <f t="shared" ca="1" si="1096"/>
        <v>0</v>
      </c>
      <c r="JZ117" s="90">
        <f t="shared" ca="1" si="1096"/>
        <v>0</v>
      </c>
      <c r="KA117" s="90">
        <f t="shared" ca="1" si="1096"/>
        <v>0</v>
      </c>
      <c r="KB117" s="90">
        <f t="shared" ca="1" si="1096"/>
        <v>0</v>
      </c>
      <c r="KC117" s="90">
        <f t="shared" ca="1" si="1096"/>
        <v>0</v>
      </c>
      <c r="KD117" s="90">
        <f t="shared" ca="1" si="1096"/>
        <v>0</v>
      </c>
      <c r="KE117" s="90">
        <f t="shared" ca="1" si="1097"/>
        <v>0</v>
      </c>
      <c r="KF117" s="90">
        <f t="shared" ca="1" si="1097"/>
        <v>0</v>
      </c>
      <c r="KG117" s="90">
        <f t="shared" ca="1" si="1097"/>
        <v>0</v>
      </c>
      <c r="KH117" s="90">
        <f t="shared" ca="1" si="1097"/>
        <v>0</v>
      </c>
      <c r="KI117" s="90">
        <f t="shared" ca="1" si="1097"/>
        <v>0</v>
      </c>
      <c r="KJ117" s="90">
        <f t="shared" ca="1" si="1097"/>
        <v>0</v>
      </c>
      <c r="KK117" s="90">
        <f t="shared" ca="1" si="1097"/>
        <v>0</v>
      </c>
      <c r="KL117" s="90">
        <f t="shared" ca="1" si="1097"/>
        <v>0</v>
      </c>
      <c r="KM117" s="90">
        <f t="shared" ca="1" si="1097"/>
        <v>0</v>
      </c>
      <c r="KN117" s="90">
        <f t="shared" ca="1" si="1098"/>
        <v>0</v>
      </c>
      <c r="KO117" s="90">
        <f t="shared" ca="1" si="1099"/>
        <v>0</v>
      </c>
      <c r="KP117" s="90">
        <f t="shared" ca="1" si="1099"/>
        <v>0</v>
      </c>
      <c r="KQ117" s="90">
        <f t="shared" ca="1" si="1099"/>
        <v>0</v>
      </c>
      <c r="KR117" s="90">
        <f t="shared" ca="1" si="1099"/>
        <v>0</v>
      </c>
      <c r="KS117" s="90">
        <f t="shared" ca="1" si="1099"/>
        <v>0</v>
      </c>
      <c r="KT117" s="90">
        <f t="shared" ca="1" si="1099"/>
        <v>0</v>
      </c>
      <c r="KU117" s="90">
        <f t="shared" ca="1" si="1099"/>
        <v>0</v>
      </c>
      <c r="KV117" s="90">
        <f t="shared" ca="1" si="1099"/>
        <v>0</v>
      </c>
      <c r="KW117" s="90">
        <f t="shared" ca="1" si="1099"/>
        <v>0</v>
      </c>
      <c r="KX117" s="90">
        <f t="shared" ca="1" si="1099"/>
        <v>0</v>
      </c>
      <c r="KY117" s="90">
        <f t="shared" ca="1" si="1100"/>
        <v>0</v>
      </c>
      <c r="KZ117" s="90">
        <f t="shared" ca="1" si="1100"/>
        <v>0</v>
      </c>
      <c r="LA117" s="90">
        <f t="shared" ca="1" si="1100"/>
        <v>0</v>
      </c>
      <c r="LB117" s="90">
        <f t="shared" ca="1" si="1100"/>
        <v>0</v>
      </c>
      <c r="LC117" s="90">
        <f t="shared" ca="1" si="1100"/>
        <v>0</v>
      </c>
      <c r="LD117" s="90">
        <f t="shared" ca="1" si="1100"/>
        <v>0</v>
      </c>
      <c r="LE117" s="90">
        <f t="shared" ca="1" si="1100"/>
        <v>0</v>
      </c>
      <c r="LF117" s="90">
        <f t="shared" ca="1" si="1100"/>
        <v>0</v>
      </c>
      <c r="LG117" s="90">
        <f t="shared" ca="1" si="1100"/>
        <v>0</v>
      </c>
      <c r="LH117" s="90">
        <f t="shared" ca="1" si="1100"/>
        <v>0</v>
      </c>
      <c r="LI117" s="90">
        <f t="shared" ca="1" si="1100"/>
        <v>0</v>
      </c>
      <c r="LJ117" s="90">
        <f t="shared" ca="1" si="1100"/>
        <v>0</v>
      </c>
      <c r="LK117" s="90">
        <f t="shared" ca="1" si="1101"/>
        <v>0</v>
      </c>
      <c r="LL117" s="90">
        <f t="shared" ca="1" si="1101"/>
        <v>0</v>
      </c>
      <c r="LM117" s="92">
        <f t="shared" ca="1" si="615"/>
        <v>14977.886028392862</v>
      </c>
      <c r="LN117" s="90">
        <f t="shared" ca="1" si="1102"/>
        <v>14977.886028392862</v>
      </c>
      <c r="LO117" s="90">
        <f t="shared" ca="1" si="1102"/>
        <v>0</v>
      </c>
      <c r="LP117" s="90">
        <f t="shared" ca="1" si="1102"/>
        <v>0</v>
      </c>
      <c r="LQ117" s="90">
        <f t="shared" ca="1" si="1102"/>
        <v>0</v>
      </c>
      <c r="LR117" s="90">
        <f t="shared" ca="1" si="1102"/>
        <v>0</v>
      </c>
      <c r="LS117" s="92">
        <f t="shared" ca="1" si="616"/>
        <v>0</v>
      </c>
      <c r="LT117" s="90">
        <f t="shared" ca="1" si="1103"/>
        <v>0</v>
      </c>
      <c r="LU117" s="90">
        <f t="shared" ca="1" si="1103"/>
        <v>0</v>
      </c>
      <c r="LV117" s="90">
        <f t="shared" ca="1" si="1103"/>
        <v>0</v>
      </c>
      <c r="LW117" s="90">
        <f t="shared" ca="1" si="1103"/>
        <v>0</v>
      </c>
      <c r="LX117" s="90">
        <f t="shared" ca="1" si="1103"/>
        <v>0</v>
      </c>
      <c r="LY117" s="90">
        <f t="shared" ca="1" si="1103"/>
        <v>0</v>
      </c>
      <c r="LZ117" s="90">
        <f t="shared" ca="1" si="1103"/>
        <v>0</v>
      </c>
      <c r="MA117" s="90">
        <f t="shared" ca="1" si="1103"/>
        <v>0</v>
      </c>
      <c r="MB117" s="90">
        <f t="shared" ca="1" si="1103"/>
        <v>0</v>
      </c>
      <c r="MC117" s="90">
        <f t="shared" ca="1" si="1103"/>
        <v>0</v>
      </c>
      <c r="MD117" s="90">
        <f t="shared" ca="1" si="1103"/>
        <v>0</v>
      </c>
      <c r="ME117" s="90">
        <f t="shared" ca="1" si="1103"/>
        <v>0</v>
      </c>
      <c r="MF117" s="90">
        <f t="shared" ca="1" si="1103"/>
        <v>0</v>
      </c>
      <c r="MG117" s="92">
        <f t="shared" ca="1" si="617"/>
        <v>5181.385903961992</v>
      </c>
      <c r="MH117" s="90">
        <f t="shared" ca="1" si="1104"/>
        <v>5181.385903961992</v>
      </c>
      <c r="MI117" s="90">
        <f t="shared" ca="1" si="1105"/>
        <v>0</v>
      </c>
      <c r="MJ117" s="90">
        <f t="shared" ca="1" si="1105"/>
        <v>0</v>
      </c>
      <c r="MK117" s="90">
        <f t="shared" ca="1" si="1105"/>
        <v>0</v>
      </c>
      <c r="ML117" s="90">
        <f t="shared" ca="1" si="1105"/>
        <v>0</v>
      </c>
      <c r="MM117" s="90">
        <f t="shared" ca="1" si="1105"/>
        <v>0</v>
      </c>
      <c r="MN117" s="90">
        <f t="shared" ca="1" si="1105"/>
        <v>0</v>
      </c>
      <c r="MO117" s="90">
        <f t="shared" ca="1" si="1105"/>
        <v>0</v>
      </c>
      <c r="MP117" s="90">
        <f t="shared" ca="1" si="1105"/>
        <v>0</v>
      </c>
      <c r="MQ117" s="90">
        <f t="shared" ca="1" si="1105"/>
        <v>0</v>
      </c>
      <c r="MR117" s="90">
        <f t="shared" ca="1" si="1105"/>
        <v>0</v>
      </c>
      <c r="MS117" s="90">
        <f t="shared" ca="1" si="1105"/>
        <v>0</v>
      </c>
      <c r="MT117" s="90">
        <f t="shared" ca="1" si="1105"/>
        <v>0</v>
      </c>
      <c r="MU117" s="90">
        <f t="shared" ca="1" si="1105"/>
        <v>0</v>
      </c>
      <c r="MV117" s="90">
        <f t="shared" ca="1" si="1105"/>
        <v>0</v>
      </c>
      <c r="MW117" s="90">
        <f t="shared" ca="1" si="1105"/>
        <v>0</v>
      </c>
      <c r="MX117" s="90">
        <f t="shared" ca="1" si="1105"/>
        <v>0</v>
      </c>
      <c r="MY117" s="90">
        <f t="shared" ca="1" si="1105"/>
        <v>0</v>
      </c>
      <c r="MZ117" s="90">
        <f t="shared" ca="1" si="1105"/>
        <v>0</v>
      </c>
      <c r="NA117" s="90">
        <f t="shared" ca="1" si="1105"/>
        <v>0</v>
      </c>
      <c r="NB117" s="90">
        <f t="shared" ca="1" si="1105"/>
        <v>0</v>
      </c>
      <c r="NC117" s="92">
        <f t="shared" ca="1" si="618"/>
        <v>0</v>
      </c>
      <c r="ND117" s="90">
        <f t="shared" ca="1" si="1106"/>
        <v>0</v>
      </c>
      <c r="NE117" s="90">
        <f t="shared" ca="1" si="1106"/>
        <v>0</v>
      </c>
      <c r="NF117" s="90">
        <f t="shared" ca="1" si="1106"/>
        <v>0</v>
      </c>
      <c r="NG117" s="90">
        <f t="shared" ca="1" si="1106"/>
        <v>0</v>
      </c>
      <c r="NH117" s="90">
        <f t="shared" ca="1" si="1106"/>
        <v>0</v>
      </c>
      <c r="NI117" s="90">
        <f t="shared" ca="1" si="1106"/>
        <v>0</v>
      </c>
      <c r="NJ117" s="93">
        <f t="shared" ca="1" si="946"/>
        <v>3003589.9499999997</v>
      </c>
      <c r="NK117" s="94">
        <f t="shared" ca="1" si="1107"/>
        <v>0</v>
      </c>
    </row>
    <row r="118" spans="1:375" ht="17.25" customHeight="1" x14ac:dyDescent="0.25">
      <c r="A118" s="67">
        <v>94220</v>
      </c>
      <c r="B118" s="96" t="s">
        <v>145</v>
      </c>
      <c r="C118" s="90">
        <f ca="1">IFERROR(HLOOKUP($A118,Náklady_2018!$D$1:$MN$27,24,FALSE),0)</f>
        <v>4843306.8099999996</v>
      </c>
      <c r="D118" s="19">
        <v>50</v>
      </c>
      <c r="E118" s="19">
        <v>50</v>
      </c>
      <c r="F118" s="91" t="s">
        <v>591</v>
      </c>
      <c r="G118" s="92">
        <f t="shared" ca="1" si="606"/>
        <v>531879.92738768435</v>
      </c>
      <c r="H118" s="90">
        <f t="shared" ca="1" si="1108"/>
        <v>0</v>
      </c>
      <c r="I118" s="90">
        <f t="shared" ca="1" si="1074"/>
        <v>0</v>
      </c>
      <c r="J118" s="90">
        <f t="shared" ca="1" si="1074"/>
        <v>50710.59225814262</v>
      </c>
      <c r="K118" s="90">
        <f t="shared" ca="1" si="1074"/>
        <v>0</v>
      </c>
      <c r="L118" s="90">
        <f t="shared" ca="1" si="1074"/>
        <v>0</v>
      </c>
      <c r="M118" s="90">
        <f t="shared" ca="1" si="1074"/>
        <v>0</v>
      </c>
      <c r="N118" s="90">
        <f t="shared" ca="1" si="1074"/>
        <v>83572.436603457172</v>
      </c>
      <c r="O118" s="90">
        <f t="shared" ca="1" si="1074"/>
        <v>0</v>
      </c>
      <c r="P118" s="90">
        <f t="shared" ca="1" si="1074"/>
        <v>0</v>
      </c>
      <c r="Q118" s="90">
        <f t="shared" ca="1" si="1074"/>
        <v>0</v>
      </c>
      <c r="R118" s="90">
        <f t="shared" ca="1" si="1074"/>
        <v>0</v>
      </c>
      <c r="S118" s="90">
        <f t="shared" ca="1" si="1074"/>
        <v>41954.673163260173</v>
      </c>
      <c r="T118" s="90">
        <f t="shared" ca="1" si="1074"/>
        <v>0</v>
      </c>
      <c r="U118" s="90">
        <f t="shared" ca="1" si="1074"/>
        <v>0</v>
      </c>
      <c r="V118" s="90">
        <f t="shared" ca="1" si="1074"/>
        <v>76099.458629252287</v>
      </c>
      <c r="W118" s="90">
        <f t="shared" ca="1" si="1074"/>
        <v>56324.436493877089</v>
      </c>
      <c r="X118" s="90">
        <f t="shared" ca="1" si="1074"/>
        <v>0</v>
      </c>
      <c r="Y118" s="90">
        <f t="shared" ca="1" si="1074"/>
        <v>0</v>
      </c>
      <c r="Z118" s="90">
        <f t="shared" ca="1" si="1074"/>
        <v>0</v>
      </c>
      <c r="AA118" s="90">
        <f t="shared" ca="1" si="1074"/>
        <v>65294.833960460848</v>
      </c>
      <c r="AB118" s="90">
        <f t="shared" ca="1" si="1074"/>
        <v>0</v>
      </c>
      <c r="AC118" s="90">
        <f t="shared" ca="1" si="1074"/>
        <v>0</v>
      </c>
      <c r="AD118" s="90">
        <f t="shared" ca="1" si="1074"/>
        <v>134935.78874046737</v>
      </c>
      <c r="AE118" s="90">
        <f t="shared" ca="1" si="1074"/>
        <v>0</v>
      </c>
      <c r="AF118" s="90">
        <f t="shared" ca="1" si="1074"/>
        <v>0</v>
      </c>
      <c r="AG118" s="90">
        <f t="shared" ca="1" si="1074"/>
        <v>0</v>
      </c>
      <c r="AH118" s="90">
        <f t="shared" ca="1" si="1074"/>
        <v>0</v>
      </c>
      <c r="AI118" s="90">
        <f t="shared" ca="1" si="1074"/>
        <v>0</v>
      </c>
      <c r="AJ118" s="90">
        <f t="shared" ca="1" si="1074"/>
        <v>0</v>
      </c>
      <c r="AK118" s="90">
        <f t="shared" ca="1" si="1074"/>
        <v>0</v>
      </c>
      <c r="AL118" s="90">
        <f t="shared" ca="1" si="1074"/>
        <v>0</v>
      </c>
      <c r="AM118" s="90">
        <f t="shared" ca="1" si="1074"/>
        <v>0</v>
      </c>
      <c r="AN118" s="90">
        <f t="shared" ca="1" si="1074"/>
        <v>0</v>
      </c>
      <c r="AO118" s="90">
        <f t="shared" ca="1" si="1074"/>
        <v>0</v>
      </c>
      <c r="AP118" s="90">
        <f t="shared" ca="1" si="1074"/>
        <v>0</v>
      </c>
      <c r="AQ118" s="90">
        <f t="shared" ca="1" si="1074"/>
        <v>0</v>
      </c>
      <c r="AR118" s="90">
        <f t="shared" ca="1" si="1074"/>
        <v>0</v>
      </c>
      <c r="AS118" s="90">
        <f t="shared" ca="1" si="1074"/>
        <v>0</v>
      </c>
      <c r="AT118" s="90">
        <f t="shared" ca="1" si="1074"/>
        <v>20408.153465399733</v>
      </c>
      <c r="AU118" s="90">
        <f t="shared" ca="1" si="1074"/>
        <v>0</v>
      </c>
      <c r="AV118" s="90">
        <f t="shared" ca="1" si="1074"/>
        <v>0</v>
      </c>
      <c r="AW118" s="90">
        <f t="shared" ca="1" si="1074"/>
        <v>0</v>
      </c>
      <c r="AX118" s="90">
        <f t="shared" ca="1" si="1074"/>
        <v>2579.5540733670805</v>
      </c>
      <c r="AY118" s="90">
        <f t="shared" ca="1" si="1074"/>
        <v>0</v>
      </c>
      <c r="AZ118" s="90">
        <f t="shared" ca="1" si="1074"/>
        <v>0</v>
      </c>
      <c r="BA118" s="90">
        <f t="shared" ca="1" si="1074"/>
        <v>0</v>
      </c>
      <c r="BB118" s="90">
        <f t="shared" ca="1" si="1074"/>
        <v>0</v>
      </c>
      <c r="BC118" s="90">
        <f t="shared" ca="1" si="1074"/>
        <v>0</v>
      </c>
      <c r="BD118" s="92">
        <f t="shared" ca="1" si="607"/>
        <v>505175.3877521971</v>
      </c>
      <c r="BE118" s="90">
        <f t="shared" ca="1" si="1075"/>
        <v>0</v>
      </c>
      <c r="BF118" s="90">
        <f t="shared" ca="1" si="1076"/>
        <v>62712.151352152621</v>
      </c>
      <c r="BG118" s="90">
        <f t="shared" ca="1" si="1076"/>
        <v>0</v>
      </c>
      <c r="BH118" s="90">
        <f t="shared" ca="1" si="1076"/>
        <v>0</v>
      </c>
      <c r="BI118" s="90">
        <f t="shared" ca="1" si="1076"/>
        <v>66870.071838462754</v>
      </c>
      <c r="BJ118" s="90">
        <f t="shared" ca="1" si="1076"/>
        <v>0</v>
      </c>
      <c r="BK118" s="90">
        <f t="shared" ca="1" si="1076"/>
        <v>0</v>
      </c>
      <c r="BL118" s="90">
        <f t="shared" ca="1" si="1076"/>
        <v>0</v>
      </c>
      <c r="BM118" s="90">
        <f t="shared" ca="1" si="1076"/>
        <v>0</v>
      </c>
      <c r="BN118" s="90">
        <f t="shared" ca="1" si="1076"/>
        <v>83071.299392261906</v>
      </c>
      <c r="BO118" s="90">
        <f t="shared" ca="1" si="1076"/>
        <v>0</v>
      </c>
      <c r="BP118" s="90">
        <f t="shared" ca="1" si="1076"/>
        <v>0</v>
      </c>
      <c r="BQ118" s="90">
        <f t="shared" ca="1" si="1076"/>
        <v>0</v>
      </c>
      <c r="BR118" s="90">
        <f t="shared" ca="1" si="1076"/>
        <v>53781.555006279516</v>
      </c>
      <c r="BS118" s="90">
        <f t="shared" ca="1" si="1076"/>
        <v>0</v>
      </c>
      <c r="BT118" s="90">
        <f t="shared" ca="1" si="1076"/>
        <v>0</v>
      </c>
      <c r="BU118" s="90">
        <f t="shared" ca="1" si="1076"/>
        <v>0</v>
      </c>
      <c r="BV118" s="90">
        <f t="shared" ca="1" si="1076"/>
        <v>60248.865033330556</v>
      </c>
      <c r="BW118" s="90">
        <f t="shared" ca="1" si="1076"/>
        <v>0</v>
      </c>
      <c r="BX118" s="90">
        <f t="shared" ca="1" si="1076"/>
        <v>0</v>
      </c>
      <c r="BY118" s="90">
        <f t="shared" ca="1" si="1076"/>
        <v>178491.44512970975</v>
      </c>
      <c r="BZ118" s="90">
        <f t="shared" ca="1" si="1076"/>
        <v>0</v>
      </c>
      <c r="CA118" s="90">
        <f t="shared" ca="1" si="1076"/>
        <v>0</v>
      </c>
      <c r="CB118" s="90">
        <f t="shared" ca="1" si="1076"/>
        <v>0</v>
      </c>
      <c r="CC118" s="90">
        <f t="shared" ca="1" si="1076"/>
        <v>0</v>
      </c>
      <c r="CD118" s="90">
        <f t="shared" ca="1" si="1076"/>
        <v>0</v>
      </c>
      <c r="CE118" s="90">
        <f t="shared" ca="1" si="1076"/>
        <v>0</v>
      </c>
      <c r="CF118" s="90">
        <f t="shared" ca="1" si="1077"/>
        <v>0</v>
      </c>
      <c r="CG118" s="92">
        <f t="shared" ca="1" si="925"/>
        <v>448184.45999046328</v>
      </c>
      <c r="CH118" s="90">
        <f t="shared" ca="1" si="1078"/>
        <v>0</v>
      </c>
      <c r="CI118" s="90">
        <f t="shared" ca="1" si="1078"/>
        <v>36857.165376877965</v>
      </c>
      <c r="CJ118" s="90">
        <f t="shared" ca="1" si="1078"/>
        <v>75132.541891976987</v>
      </c>
      <c r="CK118" s="90">
        <f t="shared" ca="1" si="1078"/>
        <v>59415.97283493774</v>
      </c>
      <c r="CL118" s="90">
        <f t="shared" ca="1" si="1078"/>
        <v>34038.674153135697</v>
      </c>
      <c r="CM118" s="90">
        <f t="shared" ca="1" si="1078"/>
        <v>37125.819481785518</v>
      </c>
      <c r="CN118" s="90">
        <f t="shared" ca="1" si="1078"/>
        <v>18422.698950306334</v>
      </c>
      <c r="CO118" s="90">
        <f t="shared" ca="1" si="1078"/>
        <v>49902.863045665799</v>
      </c>
      <c r="CP118" s="90">
        <f t="shared" ca="1" si="1078"/>
        <v>37434.021090885231</v>
      </c>
      <c r="CQ118" s="90">
        <f t="shared" ca="1" si="1078"/>
        <v>37334.019504520278</v>
      </c>
      <c r="CR118" s="90">
        <f t="shared" ca="1" si="1079"/>
        <v>35593.233571462442</v>
      </c>
      <c r="CS118" s="90">
        <f t="shared" ca="1" si="1079"/>
        <v>21494.406996330814</v>
      </c>
      <c r="CT118" s="90">
        <f t="shared" ca="1" si="1079"/>
        <v>5433.0430925784522</v>
      </c>
      <c r="CU118" s="90">
        <f t="shared" ca="1" si="1079"/>
        <v>0</v>
      </c>
      <c r="CV118" s="90">
        <f t="shared" ca="1" si="1079"/>
        <v>0</v>
      </c>
      <c r="CW118" s="90">
        <f t="shared" ca="1" si="1079"/>
        <v>0</v>
      </c>
      <c r="CX118" s="90">
        <f t="shared" ca="1" si="1079"/>
        <v>0</v>
      </c>
      <c r="CY118" s="92">
        <f t="shared" ca="1" si="927"/>
        <v>557052.48045333929</v>
      </c>
      <c r="CZ118" s="90">
        <f t="shared" ca="1" si="1080"/>
        <v>0</v>
      </c>
      <c r="DA118" s="90">
        <f t="shared" ca="1" si="1109"/>
        <v>46573.929740054911</v>
      </c>
      <c r="DB118" s="90">
        <f t="shared" ca="1" si="1109"/>
        <v>43078.025778847645</v>
      </c>
      <c r="DC118" s="90">
        <f t="shared" ca="1" si="1109"/>
        <v>56902.114020793277</v>
      </c>
      <c r="DD118" s="90">
        <f t="shared" ca="1" si="1109"/>
        <v>0</v>
      </c>
      <c r="DE118" s="90">
        <f t="shared" ca="1" si="1109"/>
        <v>0</v>
      </c>
      <c r="DF118" s="90">
        <f t="shared" ca="1" si="1109"/>
        <v>0</v>
      </c>
      <c r="DG118" s="90">
        <f t="shared" ca="1" si="1109"/>
        <v>0</v>
      </c>
      <c r="DH118" s="90">
        <f t="shared" ca="1" si="1109"/>
        <v>53295.992515319813</v>
      </c>
      <c r="DI118" s="90">
        <f t="shared" ca="1" si="1109"/>
        <v>110495.25196921773</v>
      </c>
      <c r="DJ118" s="90">
        <f t="shared" ca="1" si="1109"/>
        <v>0</v>
      </c>
      <c r="DK118" s="90">
        <f t="shared" ca="1" si="1109"/>
        <v>0</v>
      </c>
      <c r="DL118" s="90">
        <f t="shared" ca="1" si="1109"/>
        <v>0</v>
      </c>
      <c r="DM118" s="90">
        <f t="shared" ca="1" si="1109"/>
        <v>0</v>
      </c>
      <c r="DN118" s="90">
        <f t="shared" ca="1" si="1109"/>
        <v>98008.541290702444</v>
      </c>
      <c r="DO118" s="90">
        <f t="shared" ca="1" si="1109"/>
        <v>0</v>
      </c>
      <c r="DP118" s="90">
        <f t="shared" ca="1" si="1081"/>
        <v>0</v>
      </c>
      <c r="DQ118" s="90">
        <f t="shared" ca="1" si="1081"/>
        <v>43282.75861531483</v>
      </c>
      <c r="DR118" s="90">
        <f t="shared" ca="1" si="1081"/>
        <v>17446.201040378677</v>
      </c>
      <c r="DS118" s="90">
        <f t="shared" ca="1" si="1081"/>
        <v>32071.680629621915</v>
      </c>
      <c r="DT118" s="90">
        <f t="shared" ca="1" si="1081"/>
        <v>53615.193637719014</v>
      </c>
      <c r="DU118" s="90">
        <f t="shared" ca="1" si="1081"/>
        <v>2282.7912153690977</v>
      </c>
      <c r="DV118" s="92">
        <f t="shared" ca="1" si="608"/>
        <v>230835.54015013247</v>
      </c>
      <c r="DW118" s="90">
        <f t="shared" ca="1" si="1082"/>
        <v>0</v>
      </c>
      <c r="DX118" s="90">
        <f t="shared" ca="1" si="1082"/>
        <v>105398.73885773054</v>
      </c>
      <c r="DY118" s="90">
        <f t="shared" ca="1" si="1082"/>
        <v>120575.99335635593</v>
      </c>
      <c r="DZ118" s="90">
        <f t="shared" ca="1" si="1082"/>
        <v>4860.8079360460133</v>
      </c>
      <c r="EA118" s="90">
        <f t="shared" ca="1" si="1082"/>
        <v>0</v>
      </c>
      <c r="EB118" s="92">
        <f t="shared" ca="1" si="609"/>
        <v>719918.91039745708</v>
      </c>
      <c r="EC118" s="90">
        <f t="shared" ca="1" si="1083"/>
        <v>0</v>
      </c>
      <c r="ED118" s="90">
        <f t="shared" ca="1" si="1084"/>
        <v>89094.627706115687</v>
      </c>
      <c r="EE118" s="90">
        <f t="shared" ca="1" si="1084"/>
        <v>59993.35706106625</v>
      </c>
      <c r="EF118" s="90">
        <f t="shared" ca="1" si="1084"/>
        <v>40676.858426718165</v>
      </c>
      <c r="EG118" s="90">
        <f t="shared" ca="1" si="1084"/>
        <v>34071.970233332861</v>
      </c>
      <c r="EH118" s="90">
        <f t="shared" ca="1" si="1084"/>
        <v>79448.91312498464</v>
      </c>
      <c r="EI118" s="90">
        <f t="shared" ca="1" si="1084"/>
        <v>29601.894936555906</v>
      </c>
      <c r="EJ118" s="90">
        <f t="shared" ca="1" si="1084"/>
        <v>69979.173676307561</v>
      </c>
      <c r="EK118" s="90">
        <f t="shared" ca="1" si="1084"/>
        <v>37916.051213095154</v>
      </c>
      <c r="EL118" s="90">
        <f t="shared" ca="1" si="1084"/>
        <v>30016.233377107346</v>
      </c>
      <c r="EM118" s="90">
        <f t="shared" ca="1" si="1084"/>
        <v>18396.4123512894</v>
      </c>
      <c r="EN118" s="90">
        <f t="shared" ca="1" si="1084"/>
        <v>38165.878770507392</v>
      </c>
      <c r="EO118" s="90">
        <f t="shared" ca="1" si="1084"/>
        <v>64723.429116241663</v>
      </c>
      <c r="EP118" s="90">
        <f t="shared" ca="1" si="1084"/>
        <v>0</v>
      </c>
      <c r="EQ118" s="90">
        <f t="shared" ca="1" si="1084"/>
        <v>0</v>
      </c>
      <c r="ER118" s="90">
        <f t="shared" ca="1" si="1084"/>
        <v>0</v>
      </c>
      <c r="ES118" s="90">
        <f t="shared" ca="1" si="1084"/>
        <v>17199.004690651214</v>
      </c>
      <c r="ET118" s="90">
        <f t="shared" ca="1" si="1084"/>
        <v>61643.616327666081</v>
      </c>
      <c r="EU118" s="90">
        <f t="shared" ca="1" si="1084"/>
        <v>0</v>
      </c>
      <c r="EV118" s="90">
        <f t="shared" ca="1" si="1084"/>
        <v>0</v>
      </c>
      <c r="EW118" s="90">
        <f t="shared" ca="1" si="1084"/>
        <v>48991.489385817826</v>
      </c>
      <c r="EX118" s="90">
        <f t="shared" ca="1" si="1084"/>
        <v>0</v>
      </c>
      <c r="EY118" s="90">
        <f t="shared" ca="1" si="1084"/>
        <v>0</v>
      </c>
      <c r="EZ118" s="90">
        <f t="shared" ca="1" si="1084"/>
        <v>0</v>
      </c>
      <c r="FA118" s="90">
        <f t="shared" ca="1" si="1084"/>
        <v>0</v>
      </c>
      <c r="FB118" s="90">
        <f t="shared" ca="1" si="1084"/>
        <v>0</v>
      </c>
      <c r="FC118" s="90">
        <f t="shared" ca="1" si="1084"/>
        <v>0</v>
      </c>
      <c r="FD118" s="90">
        <f t="shared" ca="1" si="1084"/>
        <v>0</v>
      </c>
      <c r="FE118" s="92">
        <f t="shared" ca="1" si="610"/>
        <v>368043.78079460229</v>
      </c>
      <c r="FF118" s="90">
        <f t="shared" ca="1" si="1085"/>
        <v>0</v>
      </c>
      <c r="FG118" s="90">
        <f t="shared" ca="1" si="1085"/>
        <v>82032.647091265768</v>
      </c>
      <c r="FH118" s="90">
        <f t="shared" ca="1" si="1085"/>
        <v>0</v>
      </c>
      <c r="FI118" s="90">
        <f t="shared" ca="1" si="1085"/>
        <v>0</v>
      </c>
      <c r="FJ118" s="90">
        <f t="shared" ca="1" si="1085"/>
        <v>68088.012001379233</v>
      </c>
      <c r="FK118" s="90">
        <f t="shared" ca="1" si="1085"/>
        <v>0</v>
      </c>
      <c r="FL118" s="90">
        <f t="shared" ca="1" si="1085"/>
        <v>72528.992369575062</v>
      </c>
      <c r="FM118" s="90">
        <f t="shared" ca="1" si="1085"/>
        <v>88000.184397825564</v>
      </c>
      <c r="FN118" s="90">
        <f t="shared" ca="1" si="1085"/>
        <v>0</v>
      </c>
      <c r="FO118" s="90">
        <f t="shared" ca="1" si="1085"/>
        <v>50566.776833487238</v>
      </c>
      <c r="FP118" s="90">
        <f t="shared" ca="1" si="1085"/>
        <v>0</v>
      </c>
      <c r="FQ118" s="90">
        <f t="shared" ca="1" si="1085"/>
        <v>0</v>
      </c>
      <c r="FR118" s="90">
        <f t="shared" ca="1" si="1085"/>
        <v>0</v>
      </c>
      <c r="FS118" s="90">
        <f t="shared" ca="1" si="1085"/>
        <v>6827.1681010694374</v>
      </c>
      <c r="FT118" s="90">
        <f t="shared" ca="1" si="1086"/>
        <v>0</v>
      </c>
      <c r="FU118" s="90">
        <f t="shared" ca="1" si="1086"/>
        <v>0</v>
      </c>
      <c r="FV118" s="90">
        <f t="shared" ca="1" si="1086"/>
        <v>0</v>
      </c>
      <c r="FW118" s="92">
        <f t="shared" ca="1" si="611"/>
        <v>873228.75974752603</v>
      </c>
      <c r="FX118" s="90">
        <f t="shared" ca="1" si="1087"/>
        <v>0</v>
      </c>
      <c r="FY118" s="90">
        <f t="shared" ca="1" si="1088"/>
        <v>28092.594601755987</v>
      </c>
      <c r="FZ118" s="90">
        <f t="shared" ca="1" si="1088"/>
        <v>64926.682689472815</v>
      </c>
      <c r="GA118" s="90">
        <f t="shared" ca="1" si="1088"/>
        <v>0</v>
      </c>
      <c r="GB118" s="90">
        <f t="shared" ca="1" si="1088"/>
        <v>117361.72384335916</v>
      </c>
      <c r="GC118" s="90">
        <f t="shared" ca="1" si="1088"/>
        <v>0</v>
      </c>
      <c r="GD118" s="90">
        <f t="shared" ca="1" si="1088"/>
        <v>51251.813985055633</v>
      </c>
      <c r="GE118" s="90">
        <f t="shared" ca="1" si="1088"/>
        <v>133285.26305728685</v>
      </c>
      <c r="GF118" s="90">
        <f t="shared" ca="1" si="1088"/>
        <v>8649.2169205573573</v>
      </c>
      <c r="GG118" s="90">
        <f t="shared" ca="1" si="1088"/>
        <v>469433.18552850129</v>
      </c>
      <c r="GH118" s="90">
        <f t="shared" ca="1" si="1088"/>
        <v>0</v>
      </c>
      <c r="GI118" s="90">
        <f t="shared" ca="1" si="1088"/>
        <v>0</v>
      </c>
      <c r="GJ118" s="90">
        <f t="shared" ca="1" si="1088"/>
        <v>0</v>
      </c>
      <c r="GK118" s="90">
        <f t="shared" ca="1" si="1088"/>
        <v>0</v>
      </c>
      <c r="GL118" s="90">
        <f t="shared" ca="1" si="1088"/>
        <v>0</v>
      </c>
      <c r="GM118" s="90">
        <f t="shared" ca="1" si="1088"/>
        <v>0</v>
      </c>
      <c r="GN118" s="90">
        <f t="shared" ca="1" si="1088"/>
        <v>0</v>
      </c>
      <c r="GO118" s="90">
        <f t="shared" ca="1" si="1088"/>
        <v>228.2791215369098</v>
      </c>
      <c r="GP118" s="90">
        <f t="shared" ca="1" si="1088"/>
        <v>0</v>
      </c>
      <c r="GQ118" s="90">
        <f t="shared" ca="1" si="1088"/>
        <v>0</v>
      </c>
      <c r="GR118" s="90">
        <f t="shared" ca="1" si="1088"/>
        <v>0</v>
      </c>
      <c r="GS118" s="92">
        <f t="shared" ca="1" si="612"/>
        <v>265899.40589174919</v>
      </c>
      <c r="GT118" s="90">
        <f t="shared" ca="1" si="1089"/>
        <v>0</v>
      </c>
      <c r="GU118" s="90">
        <f t="shared" ca="1" si="1089"/>
        <v>81415.111760561063</v>
      </c>
      <c r="GV118" s="90">
        <f t="shared" ca="1" si="1089"/>
        <v>84035.668509519586</v>
      </c>
      <c r="GW118" s="90">
        <f t="shared" ca="1" si="1089"/>
        <v>94170.949779403483</v>
      </c>
      <c r="GX118" s="90">
        <f t="shared" ca="1" si="1089"/>
        <v>0</v>
      </c>
      <c r="GY118" s="90">
        <f t="shared" ca="1" si="1089"/>
        <v>6277.6758422650182</v>
      </c>
      <c r="GZ118" s="90">
        <f t="shared" ca="1" si="1089"/>
        <v>0</v>
      </c>
      <c r="HA118" s="90">
        <f t="shared" ca="1" si="1089"/>
        <v>0</v>
      </c>
      <c r="HB118" s="90">
        <f t="shared" ca="1" si="1089"/>
        <v>0</v>
      </c>
      <c r="HC118" s="90">
        <f t="shared" ca="1" si="1089"/>
        <v>0</v>
      </c>
      <c r="HD118" s="90">
        <f t="shared" ca="1" si="1089"/>
        <v>0</v>
      </c>
      <c r="HE118" s="92">
        <f t="shared" ca="1" si="613"/>
        <v>152353.48571373362</v>
      </c>
      <c r="HF118" s="90">
        <f t="shared" ca="1" si="1090"/>
        <v>0</v>
      </c>
      <c r="HG118" s="90">
        <f t="shared" ca="1" si="1090"/>
        <v>0</v>
      </c>
      <c r="HH118" s="90">
        <f t="shared" ca="1" si="1090"/>
        <v>0</v>
      </c>
      <c r="HI118" s="90">
        <f t="shared" ca="1" si="1090"/>
        <v>0</v>
      </c>
      <c r="HJ118" s="90">
        <f t="shared" ca="1" si="1090"/>
        <v>0</v>
      </c>
      <c r="HK118" s="90">
        <f t="shared" ca="1" si="1090"/>
        <v>0</v>
      </c>
      <c r="HL118" s="90">
        <f t="shared" ca="1" si="1090"/>
        <v>0</v>
      </c>
      <c r="HM118" s="90">
        <f t="shared" ca="1" si="1090"/>
        <v>0</v>
      </c>
      <c r="HN118" s="90">
        <f t="shared" ca="1" si="1090"/>
        <v>19746.144012942696</v>
      </c>
      <c r="HO118" s="90">
        <f t="shared" ca="1" si="1090"/>
        <v>132607.34170079092</v>
      </c>
      <c r="HP118" s="90">
        <f t="shared" ca="1" si="1090"/>
        <v>0</v>
      </c>
      <c r="HQ118" s="90">
        <f t="shared" ca="1" si="1090"/>
        <v>0</v>
      </c>
      <c r="HR118" s="90">
        <f t="shared" ca="1" si="1090"/>
        <v>0</v>
      </c>
      <c r="HS118" s="90">
        <f t="shared" ca="1" si="1090"/>
        <v>0</v>
      </c>
      <c r="HT118" s="90">
        <f t="shared" ca="1" si="1090"/>
        <v>0</v>
      </c>
      <c r="HU118" s="90">
        <f t="shared" ca="1" si="1090"/>
        <v>0</v>
      </c>
      <c r="HV118" s="92">
        <f t="shared" ca="1" si="614"/>
        <v>142727.5724619026</v>
      </c>
      <c r="HW118" s="90">
        <f t="shared" ca="1" si="1091"/>
        <v>142727.5724619026</v>
      </c>
      <c r="HX118" s="90">
        <f t="shared" ca="1" si="1091"/>
        <v>0</v>
      </c>
      <c r="HY118" s="90">
        <f t="shared" ca="1" si="1091"/>
        <v>0</v>
      </c>
      <c r="HZ118" s="90">
        <f t="shared" ca="1" si="1091"/>
        <v>0</v>
      </c>
      <c r="IA118" s="90">
        <f t="shared" ca="1" si="1091"/>
        <v>0</v>
      </c>
      <c r="IB118" s="90">
        <f t="shared" ca="1" si="1091"/>
        <v>0</v>
      </c>
      <c r="IC118" s="90">
        <f t="shared" ca="1" si="1091"/>
        <v>0</v>
      </c>
      <c r="ID118" s="90">
        <f t="shared" ca="1" si="1091"/>
        <v>0</v>
      </c>
      <c r="IE118" s="90">
        <f t="shared" ca="1" si="1091"/>
        <v>0</v>
      </c>
      <c r="IF118" s="92">
        <f t="shared" ca="1" si="936"/>
        <v>0</v>
      </c>
      <c r="IG118" s="90">
        <f t="shared" ca="1" si="1092"/>
        <v>0</v>
      </c>
      <c r="IH118" s="90">
        <f t="shared" ca="1" si="1110"/>
        <v>0</v>
      </c>
      <c r="II118" s="90">
        <f t="shared" ca="1" si="1110"/>
        <v>0</v>
      </c>
      <c r="IJ118" s="90">
        <f t="shared" ca="1" si="1110"/>
        <v>0</v>
      </c>
      <c r="IK118" s="90">
        <f t="shared" ca="1" si="1110"/>
        <v>0</v>
      </c>
      <c r="IL118" s="90">
        <f t="shared" ca="1" si="1110"/>
        <v>0</v>
      </c>
      <c r="IM118" s="90">
        <f t="shared" ca="1" si="1110"/>
        <v>0</v>
      </c>
      <c r="IN118" s="90">
        <f t="shared" ca="1" si="1110"/>
        <v>0</v>
      </c>
      <c r="IO118" s="90">
        <f t="shared" ca="1" si="1110"/>
        <v>0</v>
      </c>
      <c r="IP118" s="90">
        <f t="shared" ca="1" si="1110"/>
        <v>0</v>
      </c>
      <c r="IQ118" s="90">
        <f t="shared" ca="1" si="1110"/>
        <v>0</v>
      </c>
      <c r="IR118" s="90">
        <f t="shared" ca="1" si="1110"/>
        <v>0</v>
      </c>
      <c r="IS118" s="90">
        <f t="shared" ca="1" si="1110"/>
        <v>0</v>
      </c>
      <c r="IT118" s="90">
        <f t="shared" ca="1" si="1110"/>
        <v>0</v>
      </c>
      <c r="IU118" s="90">
        <f t="shared" ca="1" si="1110"/>
        <v>0</v>
      </c>
      <c r="IV118" s="90">
        <f t="shared" ca="1" si="1110"/>
        <v>0</v>
      </c>
      <c r="IW118" s="90">
        <f t="shared" ca="1" si="1093"/>
        <v>0</v>
      </c>
      <c r="IX118" s="90">
        <f t="shared" ca="1" si="1093"/>
        <v>0</v>
      </c>
      <c r="IY118" s="92">
        <f t="shared" ca="1" si="938"/>
        <v>0</v>
      </c>
      <c r="IZ118" s="90">
        <f t="shared" ca="1" si="1094"/>
        <v>0</v>
      </c>
      <c r="JA118" s="90">
        <f t="shared" ca="1" si="1095"/>
        <v>0</v>
      </c>
      <c r="JB118" s="90">
        <f t="shared" ca="1" si="1095"/>
        <v>0</v>
      </c>
      <c r="JC118" s="90">
        <f t="shared" ca="1" si="1095"/>
        <v>0</v>
      </c>
      <c r="JD118" s="90">
        <f t="shared" ca="1" si="1095"/>
        <v>0</v>
      </c>
      <c r="JE118" s="90">
        <f t="shared" ca="1" si="1095"/>
        <v>0</v>
      </c>
      <c r="JF118" s="90">
        <f t="shared" ca="1" si="1095"/>
        <v>0</v>
      </c>
      <c r="JG118" s="90">
        <f t="shared" ca="1" si="1095"/>
        <v>0</v>
      </c>
      <c r="JH118" s="90">
        <f t="shared" ca="1" si="1095"/>
        <v>0</v>
      </c>
      <c r="JI118" s="90">
        <f t="shared" ca="1" si="1095"/>
        <v>0</v>
      </c>
      <c r="JJ118" s="90">
        <f t="shared" ca="1" si="1095"/>
        <v>0</v>
      </c>
      <c r="JK118" s="90">
        <f t="shared" ca="1" si="1095"/>
        <v>0</v>
      </c>
      <c r="JL118" s="90">
        <f t="shared" ca="1" si="1095"/>
        <v>0</v>
      </c>
      <c r="JM118" s="90">
        <f t="shared" ca="1" si="1095"/>
        <v>0</v>
      </c>
      <c r="JN118" s="90">
        <f t="shared" ca="1" si="1095"/>
        <v>0</v>
      </c>
      <c r="JO118" s="90">
        <f t="shared" ca="1" si="1095"/>
        <v>0</v>
      </c>
      <c r="JP118" s="90">
        <f t="shared" ca="1" si="1095"/>
        <v>0</v>
      </c>
      <c r="JQ118" s="90">
        <f t="shared" ca="1" si="1095"/>
        <v>0</v>
      </c>
      <c r="JR118" s="90">
        <f t="shared" ca="1" si="1095"/>
        <v>0</v>
      </c>
      <c r="JS118" s="90">
        <f t="shared" ca="1" si="1095"/>
        <v>0</v>
      </c>
      <c r="JT118" s="92">
        <f t="shared" ca="1" si="940"/>
        <v>15500.152352356174</v>
      </c>
      <c r="JU118" s="90">
        <f t="shared" ca="1" si="1096"/>
        <v>15500.152352356174</v>
      </c>
      <c r="JV118" s="90">
        <f t="shared" ca="1" si="1096"/>
        <v>0</v>
      </c>
      <c r="JW118" s="90">
        <f t="shared" ca="1" si="1096"/>
        <v>0</v>
      </c>
      <c r="JX118" s="90">
        <f t="shared" ca="1" si="1096"/>
        <v>0</v>
      </c>
      <c r="JY118" s="90">
        <f t="shared" ca="1" si="1096"/>
        <v>0</v>
      </c>
      <c r="JZ118" s="90">
        <f t="shared" ca="1" si="1096"/>
        <v>0</v>
      </c>
      <c r="KA118" s="90">
        <f t="shared" ca="1" si="1096"/>
        <v>0</v>
      </c>
      <c r="KB118" s="90">
        <f t="shared" ca="1" si="1096"/>
        <v>0</v>
      </c>
      <c r="KC118" s="90">
        <f t="shared" ca="1" si="1096"/>
        <v>0</v>
      </c>
      <c r="KD118" s="90">
        <f t="shared" ca="1" si="1096"/>
        <v>0</v>
      </c>
      <c r="KE118" s="90">
        <f t="shared" ca="1" si="1097"/>
        <v>0</v>
      </c>
      <c r="KF118" s="90">
        <f t="shared" ca="1" si="1097"/>
        <v>0</v>
      </c>
      <c r="KG118" s="90">
        <f t="shared" ca="1" si="1097"/>
        <v>0</v>
      </c>
      <c r="KH118" s="90">
        <f t="shared" ca="1" si="1097"/>
        <v>0</v>
      </c>
      <c r="KI118" s="90">
        <f t="shared" ca="1" si="1097"/>
        <v>0</v>
      </c>
      <c r="KJ118" s="90">
        <f t="shared" ca="1" si="1097"/>
        <v>0</v>
      </c>
      <c r="KK118" s="90">
        <f t="shared" ca="1" si="1097"/>
        <v>0</v>
      </c>
      <c r="KL118" s="90">
        <f t="shared" ca="1" si="1097"/>
        <v>0</v>
      </c>
      <c r="KM118" s="90">
        <f t="shared" ca="1" si="1097"/>
        <v>0</v>
      </c>
      <c r="KN118" s="90">
        <f t="shared" ca="1" si="1098"/>
        <v>0</v>
      </c>
      <c r="KO118" s="90">
        <f t="shared" ca="1" si="1099"/>
        <v>0</v>
      </c>
      <c r="KP118" s="90">
        <f t="shared" ca="1" si="1099"/>
        <v>0</v>
      </c>
      <c r="KQ118" s="90">
        <f t="shared" ca="1" si="1099"/>
        <v>0</v>
      </c>
      <c r="KR118" s="90">
        <f t="shared" ca="1" si="1099"/>
        <v>0</v>
      </c>
      <c r="KS118" s="90">
        <f t="shared" ca="1" si="1099"/>
        <v>0</v>
      </c>
      <c r="KT118" s="90">
        <f t="shared" ca="1" si="1099"/>
        <v>0</v>
      </c>
      <c r="KU118" s="90">
        <f t="shared" ca="1" si="1099"/>
        <v>0</v>
      </c>
      <c r="KV118" s="90">
        <f t="shared" ca="1" si="1099"/>
        <v>0</v>
      </c>
      <c r="KW118" s="90">
        <f t="shared" ca="1" si="1099"/>
        <v>0</v>
      </c>
      <c r="KX118" s="90">
        <f t="shared" ca="1" si="1099"/>
        <v>0</v>
      </c>
      <c r="KY118" s="90">
        <f t="shared" ca="1" si="1100"/>
        <v>0</v>
      </c>
      <c r="KZ118" s="90">
        <f t="shared" ca="1" si="1100"/>
        <v>0</v>
      </c>
      <c r="LA118" s="90">
        <f t="shared" ca="1" si="1100"/>
        <v>0</v>
      </c>
      <c r="LB118" s="90">
        <f t="shared" ca="1" si="1100"/>
        <v>0</v>
      </c>
      <c r="LC118" s="90">
        <f t="shared" ca="1" si="1100"/>
        <v>0</v>
      </c>
      <c r="LD118" s="90">
        <f t="shared" ca="1" si="1100"/>
        <v>0</v>
      </c>
      <c r="LE118" s="90">
        <f t="shared" ca="1" si="1100"/>
        <v>0</v>
      </c>
      <c r="LF118" s="90">
        <f t="shared" ca="1" si="1100"/>
        <v>0</v>
      </c>
      <c r="LG118" s="90">
        <f t="shared" ca="1" si="1100"/>
        <v>0</v>
      </c>
      <c r="LH118" s="90">
        <f t="shared" ca="1" si="1100"/>
        <v>0</v>
      </c>
      <c r="LI118" s="90">
        <f t="shared" ca="1" si="1100"/>
        <v>0</v>
      </c>
      <c r="LJ118" s="90">
        <f t="shared" ca="1" si="1100"/>
        <v>0</v>
      </c>
      <c r="LK118" s="90">
        <f t="shared" ca="1" si="1101"/>
        <v>0</v>
      </c>
      <c r="LL118" s="90">
        <f t="shared" ca="1" si="1101"/>
        <v>0</v>
      </c>
      <c r="LM118" s="92">
        <f t="shared" ca="1" si="615"/>
        <v>24151.931058605056</v>
      </c>
      <c r="LN118" s="90">
        <f t="shared" ca="1" si="1102"/>
        <v>24151.931058605056</v>
      </c>
      <c r="LO118" s="90">
        <f t="shared" ca="1" si="1102"/>
        <v>0</v>
      </c>
      <c r="LP118" s="90">
        <f t="shared" ca="1" si="1102"/>
        <v>0</v>
      </c>
      <c r="LQ118" s="90">
        <f t="shared" ca="1" si="1102"/>
        <v>0</v>
      </c>
      <c r="LR118" s="90">
        <f t="shared" ca="1" si="1102"/>
        <v>0</v>
      </c>
      <c r="LS118" s="92">
        <f t="shared" ca="1" si="616"/>
        <v>0</v>
      </c>
      <c r="LT118" s="90">
        <f t="shared" ca="1" si="1103"/>
        <v>0</v>
      </c>
      <c r="LU118" s="90">
        <f t="shared" ca="1" si="1103"/>
        <v>0</v>
      </c>
      <c r="LV118" s="90">
        <f t="shared" ca="1" si="1103"/>
        <v>0</v>
      </c>
      <c r="LW118" s="90">
        <f t="shared" ca="1" si="1103"/>
        <v>0</v>
      </c>
      <c r="LX118" s="90">
        <f t="shared" ca="1" si="1103"/>
        <v>0</v>
      </c>
      <c r="LY118" s="90">
        <f t="shared" ca="1" si="1103"/>
        <v>0</v>
      </c>
      <c r="LZ118" s="90">
        <f t="shared" ca="1" si="1103"/>
        <v>0</v>
      </c>
      <c r="MA118" s="90">
        <f t="shared" ca="1" si="1103"/>
        <v>0</v>
      </c>
      <c r="MB118" s="90">
        <f t="shared" ca="1" si="1103"/>
        <v>0</v>
      </c>
      <c r="MC118" s="90">
        <f t="shared" ca="1" si="1103"/>
        <v>0</v>
      </c>
      <c r="MD118" s="90">
        <f t="shared" ca="1" si="1103"/>
        <v>0</v>
      </c>
      <c r="ME118" s="90">
        <f t="shared" ca="1" si="1103"/>
        <v>0</v>
      </c>
      <c r="MF118" s="90">
        <f t="shared" ca="1" si="1103"/>
        <v>0</v>
      </c>
      <c r="MG118" s="92">
        <f t="shared" ca="1" si="617"/>
        <v>8355.0158482508978</v>
      </c>
      <c r="MH118" s="90">
        <f t="shared" ca="1" si="1104"/>
        <v>8355.0158482508978</v>
      </c>
      <c r="MI118" s="90">
        <f t="shared" ca="1" si="1105"/>
        <v>0</v>
      </c>
      <c r="MJ118" s="90">
        <f t="shared" ca="1" si="1105"/>
        <v>0</v>
      </c>
      <c r="MK118" s="90">
        <f t="shared" ca="1" si="1105"/>
        <v>0</v>
      </c>
      <c r="ML118" s="90">
        <f t="shared" ca="1" si="1105"/>
        <v>0</v>
      </c>
      <c r="MM118" s="90">
        <f t="shared" ca="1" si="1105"/>
        <v>0</v>
      </c>
      <c r="MN118" s="90">
        <f t="shared" ca="1" si="1105"/>
        <v>0</v>
      </c>
      <c r="MO118" s="90">
        <f t="shared" ca="1" si="1105"/>
        <v>0</v>
      </c>
      <c r="MP118" s="90">
        <f t="shared" ca="1" si="1105"/>
        <v>0</v>
      </c>
      <c r="MQ118" s="90">
        <f t="shared" ca="1" si="1105"/>
        <v>0</v>
      </c>
      <c r="MR118" s="90">
        <f t="shared" ca="1" si="1105"/>
        <v>0</v>
      </c>
      <c r="MS118" s="90">
        <f t="shared" ca="1" si="1105"/>
        <v>0</v>
      </c>
      <c r="MT118" s="90">
        <f t="shared" ca="1" si="1105"/>
        <v>0</v>
      </c>
      <c r="MU118" s="90">
        <f t="shared" ca="1" si="1105"/>
        <v>0</v>
      </c>
      <c r="MV118" s="90">
        <f t="shared" ca="1" si="1105"/>
        <v>0</v>
      </c>
      <c r="MW118" s="90">
        <f t="shared" ca="1" si="1105"/>
        <v>0</v>
      </c>
      <c r="MX118" s="90">
        <f t="shared" ca="1" si="1105"/>
        <v>0</v>
      </c>
      <c r="MY118" s="90">
        <f t="shared" ca="1" si="1105"/>
        <v>0</v>
      </c>
      <c r="MZ118" s="90">
        <f t="shared" ca="1" si="1105"/>
        <v>0</v>
      </c>
      <c r="NA118" s="90">
        <f t="shared" ca="1" si="1105"/>
        <v>0</v>
      </c>
      <c r="NB118" s="90">
        <f t="shared" ca="1" si="1105"/>
        <v>0</v>
      </c>
      <c r="NC118" s="92">
        <f t="shared" ca="1" si="618"/>
        <v>0</v>
      </c>
      <c r="ND118" s="90">
        <f t="shared" ca="1" si="1106"/>
        <v>0</v>
      </c>
      <c r="NE118" s="90">
        <f t="shared" ca="1" si="1106"/>
        <v>0</v>
      </c>
      <c r="NF118" s="90">
        <f t="shared" ca="1" si="1106"/>
        <v>0</v>
      </c>
      <c r="NG118" s="90">
        <f t="shared" ca="1" si="1106"/>
        <v>0</v>
      </c>
      <c r="NH118" s="90">
        <f t="shared" ca="1" si="1106"/>
        <v>0</v>
      </c>
      <c r="NI118" s="90">
        <f t="shared" ca="1" si="1106"/>
        <v>0</v>
      </c>
      <c r="NJ118" s="93">
        <f t="shared" ca="1" si="946"/>
        <v>4843306.8099999996</v>
      </c>
      <c r="NK118" s="94">
        <f t="shared" ca="1" si="1107"/>
        <v>0</v>
      </c>
    </row>
    <row r="119" spans="1:375" ht="17.25" customHeight="1" x14ac:dyDescent="0.25">
      <c r="A119" s="67">
        <v>94300</v>
      </c>
      <c r="B119" s="95" t="s">
        <v>146</v>
      </c>
      <c r="C119" s="90">
        <f ca="1">IFERROR(HLOOKUP($A119,Náklady_2018!$D$1:$MN$27,24,FALSE),0)</f>
        <v>3851181.9699999997</v>
      </c>
      <c r="D119" s="19">
        <v>50</v>
      </c>
      <c r="E119" s="19">
        <v>50</v>
      </c>
      <c r="F119" s="91" t="s">
        <v>591</v>
      </c>
      <c r="G119" s="92">
        <f t="shared" ca="1" si="606"/>
        <v>422927.24101869564</v>
      </c>
      <c r="H119" s="90">
        <f t="shared" ca="1" si="1108"/>
        <v>0</v>
      </c>
      <c r="I119" s="90">
        <f t="shared" ca="1" si="1074"/>
        <v>0</v>
      </c>
      <c r="J119" s="90">
        <f t="shared" ca="1" si="1074"/>
        <v>40322.805523976393</v>
      </c>
      <c r="K119" s="90">
        <f t="shared" ca="1" si="1074"/>
        <v>0</v>
      </c>
      <c r="L119" s="90">
        <f t="shared" ca="1" si="1074"/>
        <v>0</v>
      </c>
      <c r="M119" s="90">
        <f t="shared" ca="1" si="1074"/>
        <v>0</v>
      </c>
      <c r="N119" s="90">
        <f t="shared" ca="1" si="1074"/>
        <v>66453.081264988534</v>
      </c>
      <c r="O119" s="90">
        <f t="shared" ca="1" si="1074"/>
        <v>0</v>
      </c>
      <c r="P119" s="90">
        <f t="shared" ca="1" si="1074"/>
        <v>0</v>
      </c>
      <c r="Q119" s="90">
        <f t="shared" ca="1" si="1074"/>
        <v>0</v>
      </c>
      <c r="R119" s="90">
        <f t="shared" ca="1" si="1074"/>
        <v>0</v>
      </c>
      <c r="S119" s="90">
        <f t="shared" ca="1" si="1074"/>
        <v>33360.4884394244</v>
      </c>
      <c r="T119" s="90">
        <f t="shared" ca="1" si="1074"/>
        <v>0</v>
      </c>
      <c r="U119" s="90">
        <f t="shared" ca="1" si="1074"/>
        <v>0</v>
      </c>
      <c r="V119" s="90">
        <f t="shared" ca="1" si="1074"/>
        <v>60510.901848015979</v>
      </c>
      <c r="W119" s="90">
        <f t="shared" ca="1" si="1074"/>
        <v>44786.684553570434</v>
      </c>
      <c r="X119" s="90">
        <f t="shared" ca="1" si="1074"/>
        <v>0</v>
      </c>
      <c r="Y119" s="90">
        <f t="shared" ca="1" si="1074"/>
        <v>0</v>
      </c>
      <c r="Z119" s="90">
        <f t="shared" ca="1" si="1074"/>
        <v>0</v>
      </c>
      <c r="AA119" s="90">
        <f t="shared" ca="1" si="1074"/>
        <v>51919.545291550625</v>
      </c>
      <c r="AB119" s="90">
        <f t="shared" ca="1" si="1074"/>
        <v>0</v>
      </c>
      <c r="AC119" s="90">
        <f t="shared" ca="1" si="1074"/>
        <v>0</v>
      </c>
      <c r="AD119" s="90">
        <f t="shared" ca="1" si="1074"/>
        <v>107294.93238629188</v>
      </c>
      <c r="AE119" s="90">
        <f t="shared" ca="1" si="1074"/>
        <v>0</v>
      </c>
      <c r="AF119" s="90">
        <f t="shared" ca="1" si="1074"/>
        <v>0</v>
      </c>
      <c r="AG119" s="90">
        <f t="shared" ca="1" si="1074"/>
        <v>0</v>
      </c>
      <c r="AH119" s="90">
        <f t="shared" ca="1" si="1074"/>
        <v>0</v>
      </c>
      <c r="AI119" s="90">
        <f t="shared" ca="1" si="1074"/>
        <v>0</v>
      </c>
      <c r="AJ119" s="90">
        <f t="shared" ca="1" si="1074"/>
        <v>0</v>
      </c>
      <c r="AK119" s="90">
        <f t="shared" ca="1" si="1074"/>
        <v>0</v>
      </c>
      <c r="AL119" s="90">
        <f t="shared" ca="1" si="1074"/>
        <v>0</v>
      </c>
      <c r="AM119" s="90">
        <f t="shared" ca="1" si="1074"/>
        <v>0</v>
      </c>
      <c r="AN119" s="90">
        <f t="shared" ca="1" si="1074"/>
        <v>0</v>
      </c>
      <c r="AO119" s="90">
        <f t="shared" ca="1" si="1074"/>
        <v>0</v>
      </c>
      <c r="AP119" s="90">
        <f t="shared" ca="1" si="1074"/>
        <v>0</v>
      </c>
      <c r="AQ119" s="90">
        <f t="shared" ca="1" si="1074"/>
        <v>0</v>
      </c>
      <c r="AR119" s="90">
        <f t="shared" ca="1" si="1074"/>
        <v>0</v>
      </c>
      <c r="AS119" s="90">
        <f t="shared" ca="1" si="1074"/>
        <v>0</v>
      </c>
      <c r="AT119" s="90">
        <f t="shared" ca="1" si="1074"/>
        <v>16227.655143519698</v>
      </c>
      <c r="AU119" s="90">
        <f t="shared" ca="1" si="1074"/>
        <v>0</v>
      </c>
      <c r="AV119" s="90">
        <f t="shared" ca="1" si="1074"/>
        <v>0</v>
      </c>
      <c r="AW119" s="90">
        <f t="shared" ca="1" si="1074"/>
        <v>0</v>
      </c>
      <c r="AX119" s="90">
        <f t="shared" ca="1" si="1074"/>
        <v>2051.1465673576354</v>
      </c>
      <c r="AY119" s="90">
        <f t="shared" ca="1" si="1074"/>
        <v>0</v>
      </c>
      <c r="AZ119" s="90">
        <f t="shared" ca="1" si="1074"/>
        <v>0</v>
      </c>
      <c r="BA119" s="90">
        <f t="shared" ca="1" si="1074"/>
        <v>0</v>
      </c>
      <c r="BB119" s="90">
        <f t="shared" ca="1" si="1074"/>
        <v>0</v>
      </c>
      <c r="BC119" s="90">
        <f t="shared" ca="1" si="1074"/>
        <v>0</v>
      </c>
      <c r="BD119" s="92">
        <f t="shared" ca="1" si="607"/>
        <v>401692.97988351481</v>
      </c>
      <c r="BE119" s="90">
        <f t="shared" ca="1" si="1075"/>
        <v>0</v>
      </c>
      <c r="BF119" s="90">
        <f t="shared" ca="1" si="1076"/>
        <v>49865.91105247807</v>
      </c>
      <c r="BG119" s="90">
        <f t="shared" ca="1" si="1076"/>
        <v>0</v>
      </c>
      <c r="BH119" s="90">
        <f t="shared" ca="1" si="1076"/>
        <v>0</v>
      </c>
      <c r="BI119" s="90">
        <f t="shared" ca="1" si="1076"/>
        <v>53172.104328631729</v>
      </c>
      <c r="BJ119" s="90">
        <f t="shared" ca="1" si="1076"/>
        <v>0</v>
      </c>
      <c r="BK119" s="90">
        <f t="shared" ca="1" si="1076"/>
        <v>0</v>
      </c>
      <c r="BL119" s="90">
        <f t="shared" ca="1" si="1076"/>
        <v>0</v>
      </c>
      <c r="BM119" s="90">
        <f t="shared" ca="1" si="1076"/>
        <v>0</v>
      </c>
      <c r="BN119" s="90">
        <f t="shared" ca="1" si="1076"/>
        <v>66054.599263339056</v>
      </c>
      <c r="BO119" s="90">
        <f t="shared" ca="1" si="1076"/>
        <v>0</v>
      </c>
      <c r="BP119" s="90">
        <f t="shared" ca="1" si="1076"/>
        <v>0</v>
      </c>
      <c r="BQ119" s="90">
        <f t="shared" ca="1" si="1076"/>
        <v>0</v>
      </c>
      <c r="BR119" s="90">
        <f t="shared" ca="1" si="1076"/>
        <v>42764.69839389484</v>
      </c>
      <c r="BS119" s="90">
        <f t="shared" ca="1" si="1076"/>
        <v>0</v>
      </c>
      <c r="BT119" s="90">
        <f t="shared" ca="1" si="1076"/>
        <v>0</v>
      </c>
      <c r="BU119" s="90">
        <f t="shared" ca="1" si="1076"/>
        <v>0</v>
      </c>
      <c r="BV119" s="90">
        <f t="shared" ca="1" si="1076"/>
        <v>47907.215427743286</v>
      </c>
      <c r="BW119" s="90">
        <f t="shared" ca="1" si="1076"/>
        <v>0</v>
      </c>
      <c r="BX119" s="90">
        <f t="shared" ca="1" si="1076"/>
        <v>0</v>
      </c>
      <c r="BY119" s="90">
        <f t="shared" ca="1" si="1076"/>
        <v>141928.45141742789</v>
      </c>
      <c r="BZ119" s="90">
        <f t="shared" ca="1" si="1076"/>
        <v>0</v>
      </c>
      <c r="CA119" s="90">
        <f t="shared" ca="1" si="1076"/>
        <v>0</v>
      </c>
      <c r="CB119" s="90">
        <f t="shared" ca="1" si="1076"/>
        <v>0</v>
      </c>
      <c r="CC119" s="90">
        <f t="shared" ca="1" si="1076"/>
        <v>0</v>
      </c>
      <c r="CD119" s="90">
        <f t="shared" ca="1" si="1076"/>
        <v>0</v>
      </c>
      <c r="CE119" s="90">
        <f t="shared" ca="1" si="1076"/>
        <v>0</v>
      </c>
      <c r="CF119" s="90">
        <f t="shared" ca="1" si="1077"/>
        <v>0</v>
      </c>
      <c r="CG119" s="92">
        <f t="shared" ca="1" si="925"/>
        <v>356376.33114336169</v>
      </c>
      <c r="CH119" s="90">
        <f t="shared" ca="1" si="1078"/>
        <v>0</v>
      </c>
      <c r="CI119" s="90">
        <f t="shared" ca="1" si="1078"/>
        <v>29307.177169050887</v>
      </c>
      <c r="CJ119" s="90">
        <f t="shared" ca="1" si="1078"/>
        <v>59742.052701933106</v>
      </c>
      <c r="CK119" s="90">
        <f t="shared" ca="1" si="1078"/>
        <v>47244.936628724965</v>
      </c>
      <c r="CL119" s="90">
        <f t="shared" ca="1" si="1078"/>
        <v>27066.03841627395</v>
      </c>
      <c r="CM119" s="90">
        <f t="shared" ca="1" si="1078"/>
        <v>29520.798953830294</v>
      </c>
      <c r="CN119" s="90">
        <f t="shared" ca="1" si="1078"/>
        <v>14648.910097883658</v>
      </c>
      <c r="CO119" s="90">
        <f t="shared" ca="1" si="1078"/>
        <v>39680.535211199523</v>
      </c>
      <c r="CP119" s="90">
        <f t="shared" ca="1" si="1078"/>
        <v>29765.867153441177</v>
      </c>
      <c r="CQ119" s="90">
        <f t="shared" ca="1" si="1078"/>
        <v>29686.350343648133</v>
      </c>
      <c r="CR119" s="90">
        <f t="shared" ca="1" si="1079"/>
        <v>28302.154862746531</v>
      </c>
      <c r="CS119" s="90">
        <f t="shared" ca="1" si="1079"/>
        <v>17091.395595504531</v>
      </c>
      <c r="CT119" s="90">
        <f t="shared" ca="1" si="1079"/>
        <v>4320.1140091249308</v>
      </c>
      <c r="CU119" s="90">
        <f t="shared" ca="1" si="1079"/>
        <v>0</v>
      </c>
      <c r="CV119" s="90">
        <f t="shared" ca="1" si="1079"/>
        <v>0</v>
      </c>
      <c r="CW119" s="90">
        <f t="shared" ca="1" si="1079"/>
        <v>0</v>
      </c>
      <c r="CX119" s="90">
        <f t="shared" ca="1" si="1079"/>
        <v>0</v>
      </c>
      <c r="CY119" s="92">
        <f t="shared" ca="1" si="927"/>
        <v>442943.33463167044</v>
      </c>
      <c r="CZ119" s="90">
        <f t="shared" ca="1" si="1080"/>
        <v>0</v>
      </c>
      <c r="DA119" s="90">
        <f t="shared" ca="1" si="1109"/>
        <v>37033.515637830569</v>
      </c>
      <c r="DB119" s="90">
        <f t="shared" ca="1" si="1109"/>
        <v>34253.728432020042</v>
      </c>
      <c r="DC119" s="90">
        <f t="shared" ca="1" si="1109"/>
        <v>45246.028007001951</v>
      </c>
      <c r="DD119" s="90">
        <f t="shared" ca="1" si="1109"/>
        <v>0</v>
      </c>
      <c r="DE119" s="90">
        <f t="shared" ca="1" si="1109"/>
        <v>0</v>
      </c>
      <c r="DF119" s="90">
        <f t="shared" ca="1" si="1109"/>
        <v>0</v>
      </c>
      <c r="DG119" s="90">
        <f t="shared" ca="1" si="1109"/>
        <v>0</v>
      </c>
      <c r="DH119" s="90">
        <f t="shared" ca="1" si="1109"/>
        <v>42378.600716450303</v>
      </c>
      <c r="DI119" s="90">
        <f t="shared" ca="1" si="1109"/>
        <v>87860.905544090099</v>
      </c>
      <c r="DJ119" s="90">
        <f t="shared" ca="1" si="1109"/>
        <v>0</v>
      </c>
      <c r="DK119" s="90">
        <f t="shared" ca="1" si="1109"/>
        <v>0</v>
      </c>
      <c r="DL119" s="90">
        <f t="shared" ca="1" si="1109"/>
        <v>0</v>
      </c>
      <c r="DM119" s="90">
        <f t="shared" ca="1" si="1109"/>
        <v>0</v>
      </c>
      <c r="DN119" s="90">
        <f t="shared" ca="1" si="1109"/>
        <v>77932.029072664474</v>
      </c>
      <c r="DO119" s="90">
        <f t="shared" ca="1" si="1109"/>
        <v>0</v>
      </c>
      <c r="DP119" s="90">
        <f t="shared" ca="1" si="1081"/>
        <v>0</v>
      </c>
      <c r="DQ119" s="90">
        <f t="shared" ca="1" si="1081"/>
        <v>34416.52286966364</v>
      </c>
      <c r="DR119" s="90">
        <f t="shared" ca="1" si="1081"/>
        <v>13872.442429824432</v>
      </c>
      <c r="DS119" s="90">
        <f t="shared" ca="1" si="1081"/>
        <v>25501.97272932998</v>
      </c>
      <c r="DT119" s="90">
        <f t="shared" ca="1" si="1081"/>
        <v>42632.415239381087</v>
      </c>
      <c r="DU119" s="90">
        <f t="shared" ca="1" si="1081"/>
        <v>1815.1739534138364</v>
      </c>
      <c r="DV119" s="92">
        <f t="shared" ca="1" si="608"/>
        <v>183550.14562073583</v>
      </c>
      <c r="DW119" s="90">
        <f t="shared" ca="1" si="1082"/>
        <v>0</v>
      </c>
      <c r="DX119" s="90">
        <f t="shared" ca="1" si="1082"/>
        <v>83808.385194914037</v>
      </c>
      <c r="DY119" s="90">
        <f t="shared" ca="1" si="1082"/>
        <v>95876.662339472532</v>
      </c>
      <c r="DZ119" s="90">
        <f t="shared" ca="1" si="1082"/>
        <v>3865.0980863492568</v>
      </c>
      <c r="EA119" s="90">
        <f t="shared" ca="1" si="1082"/>
        <v>0</v>
      </c>
      <c r="EB119" s="92">
        <f t="shared" ca="1" si="609"/>
        <v>572447.46953884023</v>
      </c>
      <c r="EC119" s="90">
        <f t="shared" ca="1" si="1083"/>
        <v>0</v>
      </c>
      <c r="ED119" s="90">
        <f t="shared" ca="1" si="1084"/>
        <v>70844.081803204055</v>
      </c>
      <c r="EE119" s="90">
        <f t="shared" ca="1" si="1084"/>
        <v>47704.046862426738</v>
      </c>
      <c r="EF119" s="90">
        <f t="shared" ca="1" si="1084"/>
        <v>32344.427044302731</v>
      </c>
      <c r="EG119" s="90">
        <f t="shared" ca="1" si="1084"/>
        <v>27092.51397703385</v>
      </c>
      <c r="EH119" s="90">
        <f t="shared" ca="1" si="1084"/>
        <v>63174.238958245405</v>
      </c>
      <c r="EI119" s="90">
        <f t="shared" ca="1" si="1084"/>
        <v>23538.109091523445</v>
      </c>
      <c r="EJ119" s="90">
        <f t="shared" ca="1" si="1084"/>
        <v>55644.323704880946</v>
      </c>
      <c r="EK119" s="90">
        <f t="shared" ca="1" si="1084"/>
        <v>30149.156048503297</v>
      </c>
      <c r="EL119" s="90">
        <f t="shared" ca="1" si="1084"/>
        <v>23867.57257470295</v>
      </c>
      <c r="EM119" s="90">
        <f t="shared" ca="1" si="1084"/>
        <v>14628.008164523249</v>
      </c>
      <c r="EN119" s="90">
        <f t="shared" ca="1" si="1084"/>
        <v>30347.807800799608</v>
      </c>
      <c r="EO119" s="90">
        <f t="shared" ca="1" si="1084"/>
        <v>51465.189596164149</v>
      </c>
      <c r="EP119" s="90">
        <f t="shared" ca="1" si="1084"/>
        <v>0</v>
      </c>
      <c r="EQ119" s="90">
        <f t="shared" ca="1" si="1084"/>
        <v>0</v>
      </c>
      <c r="ER119" s="90">
        <f t="shared" ca="1" si="1084"/>
        <v>0</v>
      </c>
      <c r="ES119" s="90">
        <f t="shared" ca="1" si="1084"/>
        <v>13675.882896747851</v>
      </c>
      <c r="ET119" s="90">
        <f t="shared" ca="1" si="1084"/>
        <v>49016.259568058478</v>
      </c>
      <c r="EU119" s="90">
        <f t="shared" ca="1" si="1084"/>
        <v>0</v>
      </c>
      <c r="EV119" s="90">
        <f t="shared" ca="1" si="1084"/>
        <v>0</v>
      </c>
      <c r="EW119" s="90">
        <f t="shared" ca="1" si="1084"/>
        <v>38955.851447723588</v>
      </c>
      <c r="EX119" s="90">
        <f t="shared" ca="1" si="1084"/>
        <v>0</v>
      </c>
      <c r="EY119" s="90">
        <f t="shared" ca="1" si="1084"/>
        <v>0</v>
      </c>
      <c r="EZ119" s="90">
        <f t="shared" ca="1" si="1084"/>
        <v>0</v>
      </c>
      <c r="FA119" s="90">
        <f t="shared" ca="1" si="1084"/>
        <v>0</v>
      </c>
      <c r="FB119" s="90">
        <f t="shared" ca="1" si="1084"/>
        <v>0</v>
      </c>
      <c r="FC119" s="90">
        <f t="shared" ca="1" si="1084"/>
        <v>0</v>
      </c>
      <c r="FD119" s="90">
        <f t="shared" ca="1" si="1084"/>
        <v>0</v>
      </c>
      <c r="FE119" s="92">
        <f t="shared" ca="1" si="610"/>
        <v>292652.03060030896</v>
      </c>
      <c r="FF119" s="90">
        <f t="shared" ca="1" si="1085"/>
        <v>0</v>
      </c>
      <c r="FG119" s="90">
        <f t="shared" ca="1" si="1085"/>
        <v>65228.709190375594</v>
      </c>
      <c r="FH119" s="90">
        <f t="shared" ca="1" si="1085"/>
        <v>0</v>
      </c>
      <c r="FI119" s="90">
        <f t="shared" ca="1" si="1085"/>
        <v>0</v>
      </c>
      <c r="FJ119" s="90">
        <f t="shared" ca="1" si="1085"/>
        <v>54140.556128191136</v>
      </c>
      <c r="FK119" s="90">
        <f t="shared" ca="1" si="1085"/>
        <v>0</v>
      </c>
      <c r="FL119" s="90">
        <f t="shared" ca="1" si="1085"/>
        <v>57671.826021687666</v>
      </c>
      <c r="FM119" s="90">
        <f t="shared" ca="1" si="1085"/>
        <v>69973.829204840556</v>
      </c>
      <c r="FN119" s="90">
        <f t="shared" ca="1" si="1085"/>
        <v>0</v>
      </c>
      <c r="FO119" s="90">
        <f t="shared" ca="1" si="1085"/>
        <v>40208.449900397645</v>
      </c>
      <c r="FP119" s="90">
        <f t="shared" ca="1" si="1085"/>
        <v>0</v>
      </c>
      <c r="FQ119" s="90">
        <f t="shared" ca="1" si="1085"/>
        <v>0</v>
      </c>
      <c r="FR119" s="90">
        <f t="shared" ca="1" si="1085"/>
        <v>0</v>
      </c>
      <c r="FS119" s="90">
        <f t="shared" ca="1" si="1085"/>
        <v>5428.6601548163653</v>
      </c>
      <c r="FT119" s="90">
        <f t="shared" ca="1" si="1086"/>
        <v>0</v>
      </c>
      <c r="FU119" s="90">
        <f t="shared" ca="1" si="1086"/>
        <v>0</v>
      </c>
      <c r="FV119" s="90">
        <f t="shared" ca="1" si="1086"/>
        <v>0</v>
      </c>
      <c r="FW119" s="92">
        <f t="shared" ca="1" si="611"/>
        <v>694352.63697967853</v>
      </c>
      <c r="FX119" s="90">
        <f t="shared" ca="1" si="1087"/>
        <v>0</v>
      </c>
      <c r="FY119" s="90">
        <f t="shared" ca="1" si="1088"/>
        <v>22337.980653511811</v>
      </c>
      <c r="FZ119" s="90">
        <f t="shared" ca="1" si="1088"/>
        <v>51626.807789533545</v>
      </c>
      <c r="GA119" s="90">
        <f t="shared" ca="1" si="1088"/>
        <v>0</v>
      </c>
      <c r="GB119" s="90">
        <f t="shared" ca="1" si="1088"/>
        <v>93320.818309601163</v>
      </c>
      <c r="GC119" s="90">
        <f t="shared" ca="1" si="1088"/>
        <v>0</v>
      </c>
      <c r="GD119" s="90">
        <f t="shared" ca="1" si="1088"/>
        <v>40753.160948116791</v>
      </c>
      <c r="GE119" s="90">
        <f t="shared" ca="1" si="1088"/>
        <v>105982.50783805503</v>
      </c>
      <c r="GF119" s="90">
        <f t="shared" ca="1" si="1088"/>
        <v>6877.4722654973457</v>
      </c>
      <c r="GG119" s="90">
        <f t="shared" ca="1" si="1088"/>
        <v>373272.37178002135</v>
      </c>
      <c r="GH119" s="90">
        <f t="shared" ca="1" si="1088"/>
        <v>0</v>
      </c>
      <c r="GI119" s="90">
        <f t="shared" ca="1" si="1088"/>
        <v>0</v>
      </c>
      <c r="GJ119" s="90">
        <f t="shared" ca="1" si="1088"/>
        <v>0</v>
      </c>
      <c r="GK119" s="90">
        <f t="shared" ca="1" si="1088"/>
        <v>0</v>
      </c>
      <c r="GL119" s="90">
        <f t="shared" ca="1" si="1088"/>
        <v>0</v>
      </c>
      <c r="GM119" s="90">
        <f t="shared" ca="1" si="1088"/>
        <v>0</v>
      </c>
      <c r="GN119" s="90">
        <f t="shared" ca="1" si="1088"/>
        <v>0</v>
      </c>
      <c r="GO119" s="90">
        <f t="shared" ca="1" si="1088"/>
        <v>181.51739534138366</v>
      </c>
      <c r="GP119" s="90">
        <f t="shared" ca="1" si="1088"/>
        <v>0</v>
      </c>
      <c r="GQ119" s="90">
        <f t="shared" ca="1" si="1088"/>
        <v>0</v>
      </c>
      <c r="GR119" s="90">
        <f t="shared" ca="1" si="1088"/>
        <v>0</v>
      </c>
      <c r="GS119" s="92">
        <f t="shared" ca="1" si="612"/>
        <v>211431.37075060006</v>
      </c>
      <c r="GT119" s="90">
        <f t="shared" ca="1" si="1089"/>
        <v>0</v>
      </c>
      <c r="GU119" s="90">
        <f t="shared" ca="1" si="1089"/>
        <v>64737.672585686916</v>
      </c>
      <c r="GV119" s="90">
        <f t="shared" ca="1" si="1089"/>
        <v>66821.422655394126</v>
      </c>
      <c r="GW119" s="90">
        <f t="shared" ca="1" si="1089"/>
        <v>74880.547137631002</v>
      </c>
      <c r="GX119" s="90">
        <f t="shared" ca="1" si="1089"/>
        <v>0</v>
      </c>
      <c r="GY119" s="90">
        <f t="shared" ca="1" si="1089"/>
        <v>4991.7283718880508</v>
      </c>
      <c r="GZ119" s="90">
        <f t="shared" ca="1" si="1089"/>
        <v>0</v>
      </c>
      <c r="HA119" s="90">
        <f t="shared" ca="1" si="1089"/>
        <v>0</v>
      </c>
      <c r="HB119" s="90">
        <f t="shared" ca="1" si="1089"/>
        <v>0</v>
      </c>
      <c r="HC119" s="90">
        <f t="shared" ca="1" si="1089"/>
        <v>0</v>
      </c>
      <c r="HD119" s="90">
        <f t="shared" ca="1" si="1089"/>
        <v>0</v>
      </c>
      <c r="HE119" s="92">
        <f t="shared" ca="1" si="613"/>
        <v>121144.70965083946</v>
      </c>
      <c r="HF119" s="90">
        <f t="shared" ca="1" si="1090"/>
        <v>0</v>
      </c>
      <c r="HG119" s="90">
        <f t="shared" ca="1" si="1090"/>
        <v>0</v>
      </c>
      <c r="HH119" s="90">
        <f t="shared" ca="1" si="1090"/>
        <v>0</v>
      </c>
      <c r="HI119" s="90">
        <f t="shared" ca="1" si="1090"/>
        <v>0</v>
      </c>
      <c r="HJ119" s="90">
        <f t="shared" ca="1" si="1090"/>
        <v>0</v>
      </c>
      <c r="HK119" s="90">
        <f t="shared" ca="1" si="1090"/>
        <v>0</v>
      </c>
      <c r="HL119" s="90">
        <f t="shared" ca="1" si="1090"/>
        <v>0</v>
      </c>
      <c r="HM119" s="90">
        <f t="shared" ca="1" si="1090"/>
        <v>0</v>
      </c>
      <c r="HN119" s="90">
        <f t="shared" ca="1" si="1090"/>
        <v>15701.254697029686</v>
      </c>
      <c r="HO119" s="90">
        <f t="shared" ca="1" si="1090"/>
        <v>105443.45495380978</v>
      </c>
      <c r="HP119" s="90">
        <f t="shared" ca="1" si="1090"/>
        <v>0</v>
      </c>
      <c r="HQ119" s="90">
        <f t="shared" ca="1" si="1090"/>
        <v>0</v>
      </c>
      <c r="HR119" s="90">
        <f t="shared" ca="1" si="1090"/>
        <v>0</v>
      </c>
      <c r="HS119" s="90">
        <f t="shared" ca="1" si="1090"/>
        <v>0</v>
      </c>
      <c r="HT119" s="90">
        <f t="shared" ca="1" si="1090"/>
        <v>0</v>
      </c>
      <c r="HU119" s="90">
        <f t="shared" ca="1" si="1090"/>
        <v>0</v>
      </c>
      <c r="HV119" s="92">
        <f t="shared" ca="1" si="614"/>
        <v>113490.61194146151</v>
      </c>
      <c r="HW119" s="90">
        <f t="shared" ca="1" si="1091"/>
        <v>113490.61194146151</v>
      </c>
      <c r="HX119" s="90">
        <f t="shared" ca="1" si="1091"/>
        <v>0</v>
      </c>
      <c r="HY119" s="90">
        <f t="shared" ca="1" si="1091"/>
        <v>0</v>
      </c>
      <c r="HZ119" s="90">
        <f t="shared" ca="1" si="1091"/>
        <v>0</v>
      </c>
      <c r="IA119" s="90">
        <f t="shared" ca="1" si="1091"/>
        <v>0</v>
      </c>
      <c r="IB119" s="90">
        <f t="shared" ca="1" si="1091"/>
        <v>0</v>
      </c>
      <c r="IC119" s="90">
        <f t="shared" ca="1" si="1091"/>
        <v>0</v>
      </c>
      <c r="ID119" s="90">
        <f t="shared" ca="1" si="1091"/>
        <v>0</v>
      </c>
      <c r="IE119" s="90">
        <f t="shared" ca="1" si="1091"/>
        <v>0</v>
      </c>
      <c r="IF119" s="92">
        <f t="shared" ca="1" si="936"/>
        <v>0</v>
      </c>
      <c r="IG119" s="90">
        <f t="shared" ca="1" si="1092"/>
        <v>0</v>
      </c>
      <c r="IH119" s="90">
        <f t="shared" ca="1" si="1110"/>
        <v>0</v>
      </c>
      <c r="II119" s="90">
        <f t="shared" ca="1" si="1110"/>
        <v>0</v>
      </c>
      <c r="IJ119" s="90">
        <f t="shared" ca="1" si="1110"/>
        <v>0</v>
      </c>
      <c r="IK119" s="90">
        <f t="shared" ca="1" si="1110"/>
        <v>0</v>
      </c>
      <c r="IL119" s="90">
        <f t="shared" ca="1" si="1110"/>
        <v>0</v>
      </c>
      <c r="IM119" s="90">
        <f t="shared" ca="1" si="1110"/>
        <v>0</v>
      </c>
      <c r="IN119" s="90">
        <f t="shared" ca="1" si="1110"/>
        <v>0</v>
      </c>
      <c r="IO119" s="90">
        <f t="shared" ca="1" si="1110"/>
        <v>0</v>
      </c>
      <c r="IP119" s="90">
        <f t="shared" ca="1" si="1110"/>
        <v>0</v>
      </c>
      <c r="IQ119" s="90">
        <f t="shared" ca="1" si="1110"/>
        <v>0</v>
      </c>
      <c r="IR119" s="90">
        <f t="shared" ca="1" si="1110"/>
        <v>0</v>
      </c>
      <c r="IS119" s="90">
        <f t="shared" ca="1" si="1110"/>
        <v>0</v>
      </c>
      <c r="IT119" s="90">
        <f t="shared" ca="1" si="1110"/>
        <v>0</v>
      </c>
      <c r="IU119" s="90">
        <f t="shared" ca="1" si="1110"/>
        <v>0</v>
      </c>
      <c r="IV119" s="90">
        <f t="shared" ca="1" si="1110"/>
        <v>0</v>
      </c>
      <c r="IW119" s="90">
        <f t="shared" ca="1" si="1093"/>
        <v>0</v>
      </c>
      <c r="IX119" s="90">
        <f t="shared" ca="1" si="1093"/>
        <v>0</v>
      </c>
      <c r="IY119" s="92">
        <f t="shared" ca="1" si="938"/>
        <v>0</v>
      </c>
      <c r="IZ119" s="90">
        <f t="shared" ca="1" si="1094"/>
        <v>0</v>
      </c>
      <c r="JA119" s="90">
        <f t="shared" ca="1" si="1095"/>
        <v>0</v>
      </c>
      <c r="JB119" s="90">
        <f t="shared" ca="1" si="1095"/>
        <v>0</v>
      </c>
      <c r="JC119" s="90">
        <f t="shared" ca="1" si="1095"/>
        <v>0</v>
      </c>
      <c r="JD119" s="90">
        <f t="shared" ca="1" si="1095"/>
        <v>0</v>
      </c>
      <c r="JE119" s="90">
        <f t="shared" ca="1" si="1095"/>
        <v>0</v>
      </c>
      <c r="JF119" s="90">
        <f t="shared" ca="1" si="1095"/>
        <v>0</v>
      </c>
      <c r="JG119" s="90">
        <f t="shared" ca="1" si="1095"/>
        <v>0</v>
      </c>
      <c r="JH119" s="90">
        <f t="shared" ca="1" si="1095"/>
        <v>0</v>
      </c>
      <c r="JI119" s="90">
        <f t="shared" ca="1" si="1095"/>
        <v>0</v>
      </c>
      <c r="JJ119" s="90">
        <f t="shared" ca="1" si="1095"/>
        <v>0</v>
      </c>
      <c r="JK119" s="90">
        <f t="shared" ca="1" si="1095"/>
        <v>0</v>
      </c>
      <c r="JL119" s="90">
        <f t="shared" ca="1" si="1095"/>
        <v>0</v>
      </c>
      <c r="JM119" s="90">
        <f t="shared" ca="1" si="1095"/>
        <v>0</v>
      </c>
      <c r="JN119" s="90">
        <f t="shared" ca="1" si="1095"/>
        <v>0</v>
      </c>
      <c r="JO119" s="90">
        <f t="shared" ca="1" si="1095"/>
        <v>0</v>
      </c>
      <c r="JP119" s="90">
        <f t="shared" ca="1" si="1095"/>
        <v>0</v>
      </c>
      <c r="JQ119" s="90">
        <f t="shared" ca="1" si="1095"/>
        <v>0</v>
      </c>
      <c r="JR119" s="90">
        <f t="shared" ca="1" si="1095"/>
        <v>0</v>
      </c>
      <c r="JS119" s="90">
        <f t="shared" ca="1" si="1095"/>
        <v>0</v>
      </c>
      <c r="JT119" s="92">
        <f t="shared" ca="1" si="940"/>
        <v>12325.031143679951</v>
      </c>
      <c r="JU119" s="90">
        <f t="shared" ca="1" si="1096"/>
        <v>12325.031143679951</v>
      </c>
      <c r="JV119" s="90">
        <f t="shared" ca="1" si="1096"/>
        <v>0</v>
      </c>
      <c r="JW119" s="90">
        <f t="shared" ca="1" si="1096"/>
        <v>0</v>
      </c>
      <c r="JX119" s="90">
        <f t="shared" ca="1" si="1096"/>
        <v>0</v>
      </c>
      <c r="JY119" s="90">
        <f t="shared" ca="1" si="1096"/>
        <v>0</v>
      </c>
      <c r="JZ119" s="90">
        <f t="shared" ca="1" si="1096"/>
        <v>0</v>
      </c>
      <c r="KA119" s="90">
        <f t="shared" ca="1" si="1096"/>
        <v>0</v>
      </c>
      <c r="KB119" s="90">
        <f t="shared" ca="1" si="1096"/>
        <v>0</v>
      </c>
      <c r="KC119" s="90">
        <f t="shared" ca="1" si="1096"/>
        <v>0</v>
      </c>
      <c r="KD119" s="90">
        <f t="shared" ca="1" si="1096"/>
        <v>0</v>
      </c>
      <c r="KE119" s="90">
        <f t="shared" ca="1" si="1097"/>
        <v>0</v>
      </c>
      <c r="KF119" s="90">
        <f t="shared" ca="1" si="1097"/>
        <v>0</v>
      </c>
      <c r="KG119" s="90">
        <f t="shared" ca="1" si="1097"/>
        <v>0</v>
      </c>
      <c r="KH119" s="90">
        <f t="shared" ca="1" si="1097"/>
        <v>0</v>
      </c>
      <c r="KI119" s="90">
        <f t="shared" ca="1" si="1097"/>
        <v>0</v>
      </c>
      <c r="KJ119" s="90">
        <f t="shared" ca="1" si="1097"/>
        <v>0</v>
      </c>
      <c r="KK119" s="90">
        <f t="shared" ca="1" si="1097"/>
        <v>0</v>
      </c>
      <c r="KL119" s="90">
        <f t="shared" ca="1" si="1097"/>
        <v>0</v>
      </c>
      <c r="KM119" s="90">
        <f t="shared" ca="1" si="1097"/>
        <v>0</v>
      </c>
      <c r="KN119" s="90">
        <f t="shared" ca="1" si="1098"/>
        <v>0</v>
      </c>
      <c r="KO119" s="90">
        <f t="shared" ca="1" si="1099"/>
        <v>0</v>
      </c>
      <c r="KP119" s="90">
        <f t="shared" ca="1" si="1099"/>
        <v>0</v>
      </c>
      <c r="KQ119" s="90">
        <f t="shared" ca="1" si="1099"/>
        <v>0</v>
      </c>
      <c r="KR119" s="90">
        <f t="shared" ca="1" si="1099"/>
        <v>0</v>
      </c>
      <c r="KS119" s="90">
        <f t="shared" ca="1" si="1099"/>
        <v>0</v>
      </c>
      <c r="KT119" s="90">
        <f t="shared" ca="1" si="1099"/>
        <v>0</v>
      </c>
      <c r="KU119" s="90">
        <f t="shared" ca="1" si="1099"/>
        <v>0</v>
      </c>
      <c r="KV119" s="90">
        <f t="shared" ca="1" si="1099"/>
        <v>0</v>
      </c>
      <c r="KW119" s="90">
        <f t="shared" ca="1" si="1099"/>
        <v>0</v>
      </c>
      <c r="KX119" s="90">
        <f t="shared" ca="1" si="1099"/>
        <v>0</v>
      </c>
      <c r="KY119" s="90">
        <f t="shared" ca="1" si="1100"/>
        <v>0</v>
      </c>
      <c r="KZ119" s="90">
        <f t="shared" ca="1" si="1100"/>
        <v>0</v>
      </c>
      <c r="LA119" s="90">
        <f t="shared" ca="1" si="1100"/>
        <v>0</v>
      </c>
      <c r="LB119" s="90">
        <f t="shared" ca="1" si="1100"/>
        <v>0</v>
      </c>
      <c r="LC119" s="90">
        <f t="shared" ca="1" si="1100"/>
        <v>0</v>
      </c>
      <c r="LD119" s="90">
        <f t="shared" ca="1" si="1100"/>
        <v>0</v>
      </c>
      <c r="LE119" s="90">
        <f t="shared" ca="1" si="1100"/>
        <v>0</v>
      </c>
      <c r="LF119" s="90">
        <f t="shared" ca="1" si="1100"/>
        <v>0</v>
      </c>
      <c r="LG119" s="90">
        <f t="shared" ca="1" si="1100"/>
        <v>0</v>
      </c>
      <c r="LH119" s="90">
        <f t="shared" ca="1" si="1100"/>
        <v>0</v>
      </c>
      <c r="LI119" s="90">
        <f t="shared" ca="1" si="1100"/>
        <v>0</v>
      </c>
      <c r="LJ119" s="90">
        <f t="shared" ca="1" si="1100"/>
        <v>0</v>
      </c>
      <c r="LK119" s="90">
        <f t="shared" ca="1" si="1101"/>
        <v>0</v>
      </c>
      <c r="LL119" s="90">
        <f t="shared" ca="1" si="1101"/>
        <v>0</v>
      </c>
      <c r="LM119" s="92">
        <f t="shared" ca="1" si="615"/>
        <v>19204.540427118391</v>
      </c>
      <c r="LN119" s="90">
        <f t="shared" ca="1" si="1102"/>
        <v>19204.540427118391</v>
      </c>
      <c r="LO119" s="90">
        <f t="shared" ca="1" si="1102"/>
        <v>0</v>
      </c>
      <c r="LP119" s="90">
        <f t="shared" ca="1" si="1102"/>
        <v>0</v>
      </c>
      <c r="LQ119" s="90">
        <f t="shared" ca="1" si="1102"/>
        <v>0</v>
      </c>
      <c r="LR119" s="90">
        <f t="shared" ca="1" si="1102"/>
        <v>0</v>
      </c>
      <c r="LS119" s="92">
        <f t="shared" ca="1" si="616"/>
        <v>0</v>
      </c>
      <c r="LT119" s="90">
        <f t="shared" ca="1" si="1103"/>
        <v>0</v>
      </c>
      <c r="LU119" s="90">
        <f t="shared" ca="1" si="1103"/>
        <v>0</v>
      </c>
      <c r="LV119" s="90">
        <f t="shared" ca="1" si="1103"/>
        <v>0</v>
      </c>
      <c r="LW119" s="90">
        <f t="shared" ca="1" si="1103"/>
        <v>0</v>
      </c>
      <c r="LX119" s="90">
        <f t="shared" ca="1" si="1103"/>
        <v>0</v>
      </c>
      <c r="LY119" s="90">
        <f t="shared" ca="1" si="1103"/>
        <v>0</v>
      </c>
      <c r="LZ119" s="90">
        <f t="shared" ca="1" si="1103"/>
        <v>0</v>
      </c>
      <c r="MA119" s="90">
        <f t="shared" ca="1" si="1103"/>
        <v>0</v>
      </c>
      <c r="MB119" s="90">
        <f t="shared" ca="1" si="1103"/>
        <v>0</v>
      </c>
      <c r="MC119" s="90">
        <f t="shared" ca="1" si="1103"/>
        <v>0</v>
      </c>
      <c r="MD119" s="90">
        <f t="shared" ca="1" si="1103"/>
        <v>0</v>
      </c>
      <c r="ME119" s="90">
        <f t="shared" ca="1" si="1103"/>
        <v>0</v>
      </c>
      <c r="MF119" s="90">
        <f t="shared" ca="1" si="1103"/>
        <v>0</v>
      </c>
      <c r="MG119" s="92">
        <f t="shared" ca="1" si="617"/>
        <v>6643.5366694946415</v>
      </c>
      <c r="MH119" s="90">
        <f t="shared" ca="1" si="1104"/>
        <v>6643.5366694946415</v>
      </c>
      <c r="MI119" s="90">
        <f t="shared" ca="1" si="1105"/>
        <v>0</v>
      </c>
      <c r="MJ119" s="90">
        <f t="shared" ca="1" si="1105"/>
        <v>0</v>
      </c>
      <c r="MK119" s="90">
        <f t="shared" ca="1" si="1105"/>
        <v>0</v>
      </c>
      <c r="ML119" s="90">
        <f t="shared" ca="1" si="1105"/>
        <v>0</v>
      </c>
      <c r="MM119" s="90">
        <f t="shared" ca="1" si="1105"/>
        <v>0</v>
      </c>
      <c r="MN119" s="90">
        <f t="shared" ca="1" si="1105"/>
        <v>0</v>
      </c>
      <c r="MO119" s="90">
        <f t="shared" ca="1" si="1105"/>
        <v>0</v>
      </c>
      <c r="MP119" s="90">
        <f t="shared" ca="1" si="1105"/>
        <v>0</v>
      </c>
      <c r="MQ119" s="90">
        <f t="shared" ca="1" si="1105"/>
        <v>0</v>
      </c>
      <c r="MR119" s="90">
        <f t="shared" ca="1" si="1105"/>
        <v>0</v>
      </c>
      <c r="MS119" s="90">
        <f t="shared" ca="1" si="1105"/>
        <v>0</v>
      </c>
      <c r="MT119" s="90">
        <f t="shared" ca="1" si="1105"/>
        <v>0</v>
      </c>
      <c r="MU119" s="90">
        <f t="shared" ca="1" si="1105"/>
        <v>0</v>
      </c>
      <c r="MV119" s="90">
        <f t="shared" ca="1" si="1105"/>
        <v>0</v>
      </c>
      <c r="MW119" s="90">
        <f t="shared" ca="1" si="1105"/>
        <v>0</v>
      </c>
      <c r="MX119" s="90">
        <f t="shared" ca="1" si="1105"/>
        <v>0</v>
      </c>
      <c r="MY119" s="90">
        <f t="shared" ca="1" si="1105"/>
        <v>0</v>
      </c>
      <c r="MZ119" s="90">
        <f t="shared" ca="1" si="1105"/>
        <v>0</v>
      </c>
      <c r="NA119" s="90">
        <f t="shared" ca="1" si="1105"/>
        <v>0</v>
      </c>
      <c r="NB119" s="90">
        <f t="shared" ca="1" si="1105"/>
        <v>0</v>
      </c>
      <c r="NC119" s="92">
        <f t="shared" ca="1" si="618"/>
        <v>0</v>
      </c>
      <c r="ND119" s="90">
        <f t="shared" ca="1" si="1106"/>
        <v>0</v>
      </c>
      <c r="NE119" s="90">
        <f t="shared" ca="1" si="1106"/>
        <v>0</v>
      </c>
      <c r="NF119" s="90">
        <f t="shared" ca="1" si="1106"/>
        <v>0</v>
      </c>
      <c r="NG119" s="90">
        <f t="shared" ca="1" si="1106"/>
        <v>0</v>
      </c>
      <c r="NH119" s="90">
        <f t="shared" ca="1" si="1106"/>
        <v>0</v>
      </c>
      <c r="NI119" s="90">
        <f t="shared" ca="1" si="1106"/>
        <v>0</v>
      </c>
      <c r="NJ119" s="93">
        <f t="shared" ca="1" si="946"/>
        <v>3851181.97</v>
      </c>
      <c r="NK119" s="94">
        <f t="shared" ca="1" si="1107"/>
        <v>0</v>
      </c>
    </row>
    <row r="120" spans="1:375" ht="17.25" customHeight="1" x14ac:dyDescent="0.25">
      <c r="A120" s="67">
        <v>94400</v>
      </c>
      <c r="B120" s="95" t="s">
        <v>147</v>
      </c>
      <c r="C120" s="90">
        <f ca="1">IFERROR(HLOOKUP($A120,Náklady_2018!$D$1:$MN$27,24,FALSE),0)</f>
        <v>2845205.9</v>
      </c>
      <c r="D120" s="19">
        <v>50</v>
      </c>
      <c r="E120" s="19">
        <v>50</v>
      </c>
      <c r="F120" s="91" t="s">
        <v>591</v>
      </c>
      <c r="G120" s="92">
        <f t="shared" ca="1" si="606"/>
        <v>312453.44696530007</v>
      </c>
      <c r="H120" s="90">
        <f t="shared" ca="1" si="1108"/>
        <v>0</v>
      </c>
      <c r="I120" s="90">
        <f t="shared" ca="1" si="1074"/>
        <v>0</v>
      </c>
      <c r="J120" s="90">
        <f t="shared" ca="1" si="1074"/>
        <v>29789.993065783441</v>
      </c>
      <c r="K120" s="90">
        <f t="shared" ca="1" si="1074"/>
        <v>0</v>
      </c>
      <c r="L120" s="90">
        <f t="shared" ca="1" si="1074"/>
        <v>0</v>
      </c>
      <c r="M120" s="90">
        <f t="shared" ca="1" si="1074"/>
        <v>0</v>
      </c>
      <c r="N120" s="90">
        <f t="shared" ca="1" si="1074"/>
        <v>49094.719585095285</v>
      </c>
      <c r="O120" s="90">
        <f t="shared" ca="1" si="1074"/>
        <v>0</v>
      </c>
      <c r="P120" s="90">
        <f t="shared" ca="1" si="1074"/>
        <v>0</v>
      </c>
      <c r="Q120" s="90">
        <f t="shared" ca="1" si="1074"/>
        <v>0</v>
      </c>
      <c r="R120" s="90">
        <f t="shared" ca="1" si="1074"/>
        <v>0</v>
      </c>
      <c r="S120" s="90">
        <f t="shared" ca="1" si="1074"/>
        <v>24646.318785796579</v>
      </c>
      <c r="T120" s="90">
        <f t="shared" ca="1" si="1074"/>
        <v>0</v>
      </c>
      <c r="U120" s="90">
        <f t="shared" ca="1" si="1074"/>
        <v>0</v>
      </c>
      <c r="V120" s="90">
        <f t="shared" ca="1" si="1074"/>
        <v>44704.710474196567</v>
      </c>
      <c r="W120" s="90">
        <f t="shared" ca="1" si="1074"/>
        <v>33087.852022026753</v>
      </c>
      <c r="X120" s="90">
        <f t="shared" ca="1" si="1074"/>
        <v>0</v>
      </c>
      <c r="Y120" s="90">
        <f t="shared" ca="1" si="1074"/>
        <v>0</v>
      </c>
      <c r="Z120" s="90">
        <f t="shared" ca="1" si="1074"/>
        <v>0</v>
      </c>
      <c r="AA120" s="90">
        <f t="shared" ca="1" si="1074"/>
        <v>38357.521856812455</v>
      </c>
      <c r="AB120" s="90">
        <f t="shared" ca="1" si="1074"/>
        <v>0</v>
      </c>
      <c r="AC120" s="90">
        <f t="shared" ca="1" si="1074"/>
        <v>0</v>
      </c>
      <c r="AD120" s="90">
        <f t="shared" ca="1" si="1074"/>
        <v>79268.17715798007</v>
      </c>
      <c r="AE120" s="90">
        <f t="shared" ca="1" si="1074"/>
        <v>0</v>
      </c>
      <c r="AF120" s="90">
        <f t="shared" ca="1" si="1074"/>
        <v>0</v>
      </c>
      <c r="AG120" s="90">
        <f t="shared" ca="1" si="1074"/>
        <v>0</v>
      </c>
      <c r="AH120" s="90">
        <f t="shared" ca="1" si="1074"/>
        <v>0</v>
      </c>
      <c r="AI120" s="90">
        <f t="shared" ca="1" si="1074"/>
        <v>0</v>
      </c>
      <c r="AJ120" s="90">
        <f t="shared" ca="1" si="1074"/>
        <v>0</v>
      </c>
      <c r="AK120" s="90">
        <f t="shared" ca="1" si="1074"/>
        <v>0</v>
      </c>
      <c r="AL120" s="90">
        <f t="shared" ca="1" si="1074"/>
        <v>0</v>
      </c>
      <c r="AM120" s="90">
        <f t="shared" ca="1" si="1074"/>
        <v>0</v>
      </c>
      <c r="AN120" s="90">
        <f t="shared" ca="1" si="1074"/>
        <v>0</v>
      </c>
      <c r="AO120" s="90">
        <f t="shared" ca="1" si="1074"/>
        <v>0</v>
      </c>
      <c r="AP120" s="90">
        <f t="shared" ca="1" si="1074"/>
        <v>0</v>
      </c>
      <c r="AQ120" s="90">
        <f t="shared" ca="1" si="1074"/>
        <v>0</v>
      </c>
      <c r="AR120" s="90">
        <f t="shared" ref="I120:BC126" ca="1" si="1111">($C120/100*$D120)*AR$6+($C120/100*$E120)*AR$11</f>
        <v>0</v>
      </c>
      <c r="AS120" s="90">
        <f t="shared" ca="1" si="1111"/>
        <v>0</v>
      </c>
      <c r="AT120" s="90">
        <f t="shared" ca="1" si="1111"/>
        <v>11988.792146715308</v>
      </c>
      <c r="AU120" s="90">
        <f t="shared" ca="1" si="1111"/>
        <v>0</v>
      </c>
      <c r="AV120" s="90">
        <f t="shared" ca="1" si="1111"/>
        <v>0</v>
      </c>
      <c r="AW120" s="90">
        <f t="shared" ca="1" si="1111"/>
        <v>0</v>
      </c>
      <c r="AX120" s="90">
        <f t="shared" ca="1" si="1111"/>
        <v>1515.3618708935458</v>
      </c>
      <c r="AY120" s="90">
        <f t="shared" ca="1" si="1111"/>
        <v>0</v>
      </c>
      <c r="AZ120" s="90">
        <f t="shared" ca="1" si="1111"/>
        <v>0</v>
      </c>
      <c r="BA120" s="90">
        <f t="shared" ca="1" si="1111"/>
        <v>0</v>
      </c>
      <c r="BB120" s="90">
        <f t="shared" ca="1" si="1111"/>
        <v>0</v>
      </c>
      <c r="BC120" s="90">
        <f t="shared" ca="1" si="1111"/>
        <v>0</v>
      </c>
      <c r="BD120" s="92">
        <f t="shared" ca="1" si="607"/>
        <v>296765.83585406578</v>
      </c>
      <c r="BE120" s="90">
        <f t="shared" ca="1" si="1075"/>
        <v>0</v>
      </c>
      <c r="BF120" s="90">
        <f t="shared" ca="1" si="1076"/>
        <v>36840.322124634848</v>
      </c>
      <c r="BG120" s="90">
        <f t="shared" ca="1" si="1076"/>
        <v>0</v>
      </c>
      <c r="BH120" s="90">
        <f t="shared" ca="1" si="1076"/>
        <v>0</v>
      </c>
      <c r="BI120" s="90">
        <f t="shared" ca="1" si="1076"/>
        <v>39282.897076722271</v>
      </c>
      <c r="BJ120" s="90">
        <f t="shared" ca="1" si="1076"/>
        <v>0</v>
      </c>
      <c r="BK120" s="90">
        <f t="shared" ca="1" si="1076"/>
        <v>0</v>
      </c>
      <c r="BL120" s="90">
        <f t="shared" ca="1" si="1076"/>
        <v>0</v>
      </c>
      <c r="BM120" s="90">
        <f t="shared" ca="1" si="1076"/>
        <v>0</v>
      </c>
      <c r="BN120" s="90">
        <f t="shared" ca="1" si="1076"/>
        <v>48800.32598049059</v>
      </c>
      <c r="BO120" s="90">
        <f t="shared" ca="1" si="1076"/>
        <v>0</v>
      </c>
      <c r="BP120" s="90">
        <f t="shared" ca="1" si="1076"/>
        <v>0</v>
      </c>
      <c r="BQ120" s="90">
        <f t="shared" ca="1" si="1076"/>
        <v>0</v>
      </c>
      <c r="BR120" s="90">
        <f t="shared" ca="1" si="1076"/>
        <v>31594.033501883605</v>
      </c>
      <c r="BS120" s="90">
        <f t="shared" ca="1" si="1076"/>
        <v>0</v>
      </c>
      <c r="BT120" s="90">
        <f t="shared" ca="1" si="1076"/>
        <v>0</v>
      </c>
      <c r="BU120" s="90">
        <f t="shared" ca="1" si="1076"/>
        <v>0</v>
      </c>
      <c r="BV120" s="90">
        <f t="shared" ca="1" si="1076"/>
        <v>35393.261873727097</v>
      </c>
      <c r="BW120" s="90">
        <f t="shared" ca="1" si="1076"/>
        <v>0</v>
      </c>
      <c r="BX120" s="90">
        <f t="shared" ca="1" si="1076"/>
        <v>0</v>
      </c>
      <c r="BY120" s="90">
        <f t="shared" ca="1" si="1076"/>
        <v>104854.99529660738</v>
      </c>
      <c r="BZ120" s="90">
        <f t="shared" ca="1" si="1076"/>
        <v>0</v>
      </c>
      <c r="CA120" s="90">
        <f t="shared" ca="1" si="1076"/>
        <v>0</v>
      </c>
      <c r="CB120" s="90">
        <f t="shared" ca="1" si="1076"/>
        <v>0</v>
      </c>
      <c r="CC120" s="90">
        <f t="shared" ca="1" si="1076"/>
        <v>0</v>
      </c>
      <c r="CD120" s="90">
        <f t="shared" ca="1" si="1076"/>
        <v>0</v>
      </c>
      <c r="CE120" s="90">
        <f t="shared" ca="1" si="1076"/>
        <v>0</v>
      </c>
      <c r="CF120" s="90">
        <f t="shared" ca="1" si="1077"/>
        <v>0</v>
      </c>
      <c r="CG120" s="92">
        <f t="shared" ca="1" si="925"/>
        <v>263286.4528054088</v>
      </c>
      <c r="CH120" s="90">
        <f t="shared" ca="1" si="1078"/>
        <v>0</v>
      </c>
      <c r="CI120" s="90">
        <f t="shared" ca="1" si="1078"/>
        <v>21651.782243291113</v>
      </c>
      <c r="CJ120" s="90">
        <f t="shared" ca="1" si="1078"/>
        <v>44136.694175905424</v>
      </c>
      <c r="CK120" s="90">
        <f t="shared" ca="1" si="1078"/>
        <v>34903.978437864978</v>
      </c>
      <c r="CL120" s="90">
        <f t="shared" ca="1" si="1078"/>
        <v>19996.056481228617</v>
      </c>
      <c r="CM120" s="90">
        <f t="shared" ca="1" si="1078"/>
        <v>21809.603392007928</v>
      </c>
      <c r="CN120" s="90">
        <f t="shared" ca="1" si="1078"/>
        <v>10822.43471322342</v>
      </c>
      <c r="CO120" s="90">
        <f t="shared" ca="1" si="1078"/>
        <v>29315.491653608518</v>
      </c>
      <c r="CP120" s="90">
        <f t="shared" ca="1" si="1078"/>
        <v>21990.656765457134</v>
      </c>
      <c r="CQ120" s="90">
        <f t="shared" ca="1" si="1078"/>
        <v>21931.910723817266</v>
      </c>
      <c r="CR120" s="90">
        <f t="shared" ca="1" si="1079"/>
        <v>20909.2841173122</v>
      </c>
      <c r="CS120" s="90">
        <f t="shared" ca="1" si="1079"/>
        <v>12626.91297538545</v>
      </c>
      <c r="CT120" s="90">
        <f t="shared" ca="1" si="1079"/>
        <v>3191.6471263067597</v>
      </c>
      <c r="CU120" s="90">
        <f t="shared" ca="1" si="1079"/>
        <v>0</v>
      </c>
      <c r="CV120" s="90">
        <f t="shared" ca="1" si="1079"/>
        <v>0</v>
      </c>
      <c r="CW120" s="90">
        <f t="shared" ca="1" si="1079"/>
        <v>0</v>
      </c>
      <c r="CX120" s="90">
        <f t="shared" ca="1" si="1079"/>
        <v>0</v>
      </c>
      <c r="CY120" s="92">
        <f t="shared" ca="1" si="927"/>
        <v>327241.09088506742</v>
      </c>
      <c r="CZ120" s="90">
        <f t="shared" ca="1" si="1080"/>
        <v>0</v>
      </c>
      <c r="DA120" s="90">
        <f t="shared" ca="1" si="1109"/>
        <v>27359.906130454227</v>
      </c>
      <c r="DB120" s="90">
        <f t="shared" ca="1" si="1109"/>
        <v>25306.233512456216</v>
      </c>
      <c r="DC120" s="90">
        <f t="shared" ca="1" si="1109"/>
        <v>33427.209319087873</v>
      </c>
      <c r="DD120" s="90">
        <f t="shared" ca="1" si="1109"/>
        <v>0</v>
      </c>
      <c r="DE120" s="90">
        <f t="shared" ca="1" si="1109"/>
        <v>0</v>
      </c>
      <c r="DF120" s="90">
        <f t="shared" ca="1" si="1109"/>
        <v>0</v>
      </c>
      <c r="DG120" s="90">
        <f t="shared" ca="1" si="1109"/>
        <v>0</v>
      </c>
      <c r="DH120" s="90">
        <f t="shared" ca="1" si="1109"/>
        <v>31308.789283771133</v>
      </c>
      <c r="DI120" s="90">
        <f t="shared" ca="1" si="1109"/>
        <v>64910.557013588179</v>
      </c>
      <c r="DJ120" s="90">
        <f t="shared" ca="1" si="1109"/>
        <v>0</v>
      </c>
      <c r="DK120" s="90">
        <f t="shared" ca="1" si="1109"/>
        <v>0</v>
      </c>
      <c r="DL120" s="90">
        <f t="shared" ca="1" si="1109"/>
        <v>0</v>
      </c>
      <c r="DM120" s="90">
        <f t="shared" ca="1" si="1109"/>
        <v>0</v>
      </c>
      <c r="DN120" s="90">
        <f t="shared" ca="1" si="1109"/>
        <v>57575.225124071832</v>
      </c>
      <c r="DO120" s="90">
        <f t="shared" ca="1" si="1109"/>
        <v>0</v>
      </c>
      <c r="DP120" s="90">
        <f t="shared" ca="1" si="1081"/>
        <v>0</v>
      </c>
      <c r="DQ120" s="90">
        <f t="shared" ca="1" si="1081"/>
        <v>25426.504041888187</v>
      </c>
      <c r="DR120" s="90">
        <f t="shared" ca="1" si="1081"/>
        <v>10248.789944544429</v>
      </c>
      <c r="DS120" s="90">
        <f t="shared" ca="1" si="1081"/>
        <v>18840.543977497058</v>
      </c>
      <c r="DT120" s="90">
        <f t="shared" ca="1" si="1081"/>
        <v>31496.304333377677</v>
      </c>
      <c r="DU120" s="90">
        <f t="shared" ca="1" si="1081"/>
        <v>1341.0282043305713</v>
      </c>
      <c r="DV120" s="92">
        <f t="shared" ca="1" si="608"/>
        <v>135604.59135250279</v>
      </c>
      <c r="DW120" s="90">
        <f t="shared" ca="1" si="1082"/>
        <v>0</v>
      </c>
      <c r="DX120" s="90">
        <f t="shared" ca="1" si="1082"/>
        <v>61916.604793941231</v>
      </c>
      <c r="DY120" s="90">
        <f t="shared" ca="1" si="1082"/>
        <v>70832.499602862197</v>
      </c>
      <c r="DZ120" s="90">
        <f t="shared" ca="1" si="1082"/>
        <v>2855.4869556993731</v>
      </c>
      <c r="EA120" s="90">
        <f t="shared" ca="1" si="1082"/>
        <v>0</v>
      </c>
      <c r="EB120" s="92">
        <f t="shared" ca="1" si="609"/>
        <v>422917.15386587637</v>
      </c>
      <c r="EC120" s="90">
        <f t="shared" ca="1" si="1083"/>
        <v>0</v>
      </c>
      <c r="ED120" s="90">
        <f t="shared" ca="1" si="1084"/>
        <v>52338.736807743931</v>
      </c>
      <c r="EE120" s="90">
        <f t="shared" ca="1" si="1084"/>
        <v>35243.163435056544</v>
      </c>
      <c r="EF120" s="90">
        <f t="shared" ca="1" si="1084"/>
        <v>23895.665116693948</v>
      </c>
      <c r="EG120" s="90">
        <f t="shared" ca="1" si="1084"/>
        <v>20015.616300075577</v>
      </c>
      <c r="EH120" s="90">
        <f t="shared" ca="1" si="1084"/>
        <v>46672.351193005212</v>
      </c>
      <c r="EI120" s="90">
        <f t="shared" ca="1" si="1084"/>
        <v>17389.665662058065</v>
      </c>
      <c r="EJ120" s="90">
        <f t="shared" ca="1" si="1084"/>
        <v>41109.34236292063</v>
      </c>
      <c r="EK120" s="90">
        <f t="shared" ca="1" si="1084"/>
        <v>22273.825889671542</v>
      </c>
      <c r="EL120" s="90">
        <f t="shared" ca="1" si="1084"/>
        <v>17633.069233605449</v>
      </c>
      <c r="EM120" s="90">
        <f t="shared" ca="1" si="1084"/>
        <v>10806.992621787154</v>
      </c>
      <c r="EN120" s="90">
        <f t="shared" ca="1" si="1084"/>
        <v>22420.587362404236</v>
      </c>
      <c r="EO120" s="90">
        <f t="shared" ca="1" si="1084"/>
        <v>38021.849454084571</v>
      </c>
      <c r="EP120" s="90">
        <f t="shared" ca="1" si="1084"/>
        <v>0</v>
      </c>
      <c r="EQ120" s="90">
        <f t="shared" ca="1" si="1084"/>
        <v>0</v>
      </c>
      <c r="ER120" s="90">
        <f t="shared" ca="1" si="1084"/>
        <v>0</v>
      </c>
      <c r="ES120" s="90">
        <f t="shared" ca="1" si="1084"/>
        <v>10103.574177653329</v>
      </c>
      <c r="ET120" s="90">
        <f t="shared" ca="1" si="1084"/>
        <v>36212.610052017728</v>
      </c>
      <c r="EU120" s="90">
        <f t="shared" ca="1" si="1084"/>
        <v>0</v>
      </c>
      <c r="EV120" s="90">
        <f t="shared" ca="1" si="1084"/>
        <v>0</v>
      </c>
      <c r="EW120" s="90">
        <f t="shared" ca="1" si="1084"/>
        <v>28780.104197098401</v>
      </c>
      <c r="EX120" s="90">
        <f t="shared" ca="1" si="1084"/>
        <v>0</v>
      </c>
      <c r="EY120" s="90">
        <f t="shared" ca="1" si="1084"/>
        <v>0</v>
      </c>
      <c r="EZ120" s="90">
        <f t="shared" ca="1" si="1084"/>
        <v>0</v>
      </c>
      <c r="FA120" s="90">
        <f t="shared" ca="1" si="1084"/>
        <v>0</v>
      </c>
      <c r="FB120" s="90">
        <f t="shared" ca="1" si="1084"/>
        <v>0</v>
      </c>
      <c r="FC120" s="90">
        <f t="shared" ca="1" si="1084"/>
        <v>0</v>
      </c>
      <c r="FD120" s="90">
        <f t="shared" ca="1" si="1084"/>
        <v>0</v>
      </c>
      <c r="FE120" s="92">
        <f t="shared" ca="1" si="610"/>
        <v>216207.72287500594</v>
      </c>
      <c r="FF120" s="90">
        <f t="shared" ca="1" si="1085"/>
        <v>0</v>
      </c>
      <c r="FG120" s="90">
        <f t="shared" ca="1" si="1085"/>
        <v>48190.168546577625</v>
      </c>
      <c r="FH120" s="90">
        <f t="shared" ca="1" si="1085"/>
        <v>0</v>
      </c>
      <c r="FI120" s="90">
        <f t="shared" ca="1" si="1085"/>
        <v>0</v>
      </c>
      <c r="FJ120" s="90">
        <f t="shared" ca="1" si="1085"/>
        <v>39998.377361849394</v>
      </c>
      <c r="FK120" s="90">
        <f t="shared" ca="1" si="1085"/>
        <v>0</v>
      </c>
      <c r="FL120" s="90">
        <f t="shared" ca="1" si="1085"/>
        <v>42607.236152146623</v>
      </c>
      <c r="FM120" s="90">
        <f t="shared" ca="1" si="1085"/>
        <v>51695.804885377736</v>
      </c>
      <c r="FN120" s="90">
        <f t="shared" ca="1" si="1085"/>
        <v>0</v>
      </c>
      <c r="FO120" s="90">
        <f t="shared" ca="1" si="1085"/>
        <v>29705.508536763791</v>
      </c>
      <c r="FP120" s="90">
        <f t="shared" ca="1" si="1085"/>
        <v>0</v>
      </c>
      <c r="FQ120" s="90">
        <f t="shared" ca="1" si="1085"/>
        <v>0</v>
      </c>
      <c r="FR120" s="90">
        <f t="shared" ca="1" si="1085"/>
        <v>0</v>
      </c>
      <c r="FS120" s="90">
        <f t="shared" ca="1" si="1085"/>
        <v>4010.6273922907976</v>
      </c>
      <c r="FT120" s="90">
        <f t="shared" ca="1" si="1086"/>
        <v>0</v>
      </c>
      <c r="FU120" s="90">
        <f t="shared" ca="1" si="1086"/>
        <v>0</v>
      </c>
      <c r="FV120" s="90">
        <f t="shared" ca="1" si="1086"/>
        <v>0</v>
      </c>
      <c r="FW120" s="92">
        <f t="shared" ca="1" si="611"/>
        <v>512979.19309046277</v>
      </c>
      <c r="FX120" s="90">
        <f t="shared" ca="1" si="1087"/>
        <v>0</v>
      </c>
      <c r="FY120" s="90">
        <f t="shared" ca="1" si="1088"/>
        <v>16503.025524254223</v>
      </c>
      <c r="FZ120" s="90">
        <f t="shared" ca="1" si="1088"/>
        <v>38141.250988705367</v>
      </c>
      <c r="GA120" s="90">
        <f t="shared" ca="1" si="1088"/>
        <v>0</v>
      </c>
      <c r="GB120" s="90">
        <f t="shared" ca="1" si="1088"/>
        <v>68944.273450497378</v>
      </c>
      <c r="GC120" s="90">
        <f t="shared" ca="1" si="1088"/>
        <v>0</v>
      </c>
      <c r="GD120" s="90">
        <f t="shared" ca="1" si="1088"/>
        <v>30107.934363130465</v>
      </c>
      <c r="GE120" s="90">
        <f t="shared" ca="1" si="1088"/>
        <v>78298.57403430625</v>
      </c>
      <c r="GF120" s="90">
        <f t="shared" ca="1" si="1088"/>
        <v>5080.9919705973834</v>
      </c>
      <c r="GG120" s="90">
        <f t="shared" ca="1" si="1088"/>
        <v>275769.03993853868</v>
      </c>
      <c r="GH120" s="90">
        <f t="shared" ca="1" si="1088"/>
        <v>0</v>
      </c>
      <c r="GI120" s="90">
        <f t="shared" ca="1" si="1088"/>
        <v>0</v>
      </c>
      <c r="GJ120" s="90">
        <f t="shared" ca="1" si="1088"/>
        <v>0</v>
      </c>
      <c r="GK120" s="90">
        <f t="shared" ca="1" si="1088"/>
        <v>0</v>
      </c>
      <c r="GL120" s="90">
        <f t="shared" ca="1" si="1088"/>
        <v>0</v>
      </c>
      <c r="GM120" s="90">
        <f t="shared" ca="1" si="1088"/>
        <v>0</v>
      </c>
      <c r="GN120" s="90">
        <f t="shared" ca="1" si="1088"/>
        <v>0</v>
      </c>
      <c r="GO120" s="90">
        <f t="shared" ca="1" si="1088"/>
        <v>134.10282043305716</v>
      </c>
      <c r="GP120" s="90">
        <f t="shared" ca="1" si="1088"/>
        <v>0</v>
      </c>
      <c r="GQ120" s="90">
        <f t="shared" ca="1" si="1088"/>
        <v>0</v>
      </c>
      <c r="GR120" s="90">
        <f t="shared" ca="1" si="1088"/>
        <v>0</v>
      </c>
      <c r="GS120" s="92">
        <f t="shared" ca="1" si="612"/>
        <v>156202.89775730716</v>
      </c>
      <c r="GT120" s="90">
        <f t="shared" ca="1" si="1089"/>
        <v>0</v>
      </c>
      <c r="GU120" s="90">
        <f t="shared" ca="1" si="1089"/>
        <v>47827.396738945747</v>
      </c>
      <c r="GV120" s="90">
        <f t="shared" ca="1" si="1089"/>
        <v>49366.845676606921</v>
      </c>
      <c r="GW120" s="90">
        <f t="shared" ca="1" si="1089"/>
        <v>55320.827779845422</v>
      </c>
      <c r="GX120" s="90">
        <f t="shared" ca="1" si="1089"/>
        <v>0</v>
      </c>
      <c r="GY120" s="90">
        <f t="shared" ca="1" si="1089"/>
        <v>3687.8275619090714</v>
      </c>
      <c r="GZ120" s="90">
        <f t="shared" ca="1" si="1089"/>
        <v>0</v>
      </c>
      <c r="HA120" s="90">
        <f t="shared" ca="1" si="1089"/>
        <v>0</v>
      </c>
      <c r="HB120" s="90">
        <f t="shared" ca="1" si="1089"/>
        <v>0</v>
      </c>
      <c r="HC120" s="90">
        <f t="shared" ca="1" si="1089"/>
        <v>0</v>
      </c>
      <c r="HD120" s="90">
        <f t="shared" ca="1" si="1089"/>
        <v>0</v>
      </c>
      <c r="HE120" s="92">
        <f t="shared" ca="1" si="613"/>
        <v>89500.222357022343</v>
      </c>
      <c r="HF120" s="90">
        <f t="shared" ca="1" si="1090"/>
        <v>0</v>
      </c>
      <c r="HG120" s="90">
        <f t="shared" ca="1" si="1090"/>
        <v>0</v>
      </c>
      <c r="HH120" s="90">
        <f t="shared" ca="1" si="1090"/>
        <v>0</v>
      </c>
      <c r="HI120" s="90">
        <f t="shared" ca="1" si="1090"/>
        <v>0</v>
      </c>
      <c r="HJ120" s="90">
        <f t="shared" ca="1" si="1090"/>
        <v>0</v>
      </c>
      <c r="HK120" s="90">
        <f t="shared" ca="1" si="1090"/>
        <v>0</v>
      </c>
      <c r="HL120" s="90">
        <f t="shared" ca="1" si="1090"/>
        <v>0</v>
      </c>
      <c r="HM120" s="90">
        <f t="shared" ca="1" si="1090"/>
        <v>0</v>
      </c>
      <c r="HN120" s="90">
        <f t="shared" ca="1" si="1090"/>
        <v>11599.893967459442</v>
      </c>
      <c r="HO120" s="90">
        <f t="shared" ca="1" si="1090"/>
        <v>77900.328389562899</v>
      </c>
      <c r="HP120" s="90">
        <f t="shared" ca="1" si="1090"/>
        <v>0</v>
      </c>
      <c r="HQ120" s="90">
        <f t="shared" ca="1" si="1090"/>
        <v>0</v>
      </c>
      <c r="HR120" s="90">
        <f t="shared" ca="1" si="1090"/>
        <v>0</v>
      </c>
      <c r="HS120" s="90">
        <f t="shared" ca="1" si="1090"/>
        <v>0</v>
      </c>
      <c r="HT120" s="90">
        <f t="shared" ca="1" si="1090"/>
        <v>0</v>
      </c>
      <c r="HU120" s="90">
        <f t="shared" ca="1" si="1090"/>
        <v>0</v>
      </c>
      <c r="HV120" s="92">
        <f t="shared" ca="1" si="614"/>
        <v>83845.46905490855</v>
      </c>
      <c r="HW120" s="90">
        <f t="shared" ca="1" si="1091"/>
        <v>83845.46905490855</v>
      </c>
      <c r="HX120" s="90">
        <f t="shared" ca="1" si="1091"/>
        <v>0</v>
      </c>
      <c r="HY120" s="90">
        <f t="shared" ca="1" si="1091"/>
        <v>0</v>
      </c>
      <c r="HZ120" s="90">
        <f t="shared" ca="1" si="1091"/>
        <v>0</v>
      </c>
      <c r="IA120" s="90">
        <f t="shared" ca="1" si="1091"/>
        <v>0</v>
      </c>
      <c r="IB120" s="90">
        <f t="shared" ca="1" si="1091"/>
        <v>0</v>
      </c>
      <c r="IC120" s="90">
        <f t="shared" ca="1" si="1091"/>
        <v>0</v>
      </c>
      <c r="ID120" s="90">
        <f t="shared" ca="1" si="1091"/>
        <v>0</v>
      </c>
      <c r="IE120" s="90">
        <f t="shared" ca="1" si="1091"/>
        <v>0</v>
      </c>
      <c r="IF120" s="92">
        <f t="shared" ca="1" si="936"/>
        <v>0</v>
      </c>
      <c r="IG120" s="90">
        <f t="shared" ca="1" si="1092"/>
        <v>0</v>
      </c>
      <c r="IH120" s="90">
        <f t="shared" ca="1" si="1110"/>
        <v>0</v>
      </c>
      <c r="II120" s="90">
        <f t="shared" ca="1" si="1110"/>
        <v>0</v>
      </c>
      <c r="IJ120" s="90">
        <f t="shared" ca="1" si="1110"/>
        <v>0</v>
      </c>
      <c r="IK120" s="90">
        <f t="shared" ca="1" si="1110"/>
        <v>0</v>
      </c>
      <c r="IL120" s="90">
        <f t="shared" ca="1" si="1110"/>
        <v>0</v>
      </c>
      <c r="IM120" s="90">
        <f t="shared" ca="1" si="1110"/>
        <v>0</v>
      </c>
      <c r="IN120" s="90">
        <f t="shared" ca="1" si="1110"/>
        <v>0</v>
      </c>
      <c r="IO120" s="90">
        <f t="shared" ca="1" si="1110"/>
        <v>0</v>
      </c>
      <c r="IP120" s="90">
        <f t="shared" ca="1" si="1110"/>
        <v>0</v>
      </c>
      <c r="IQ120" s="90">
        <f t="shared" ca="1" si="1110"/>
        <v>0</v>
      </c>
      <c r="IR120" s="90">
        <f t="shared" ca="1" si="1110"/>
        <v>0</v>
      </c>
      <c r="IS120" s="90">
        <f t="shared" ca="1" si="1110"/>
        <v>0</v>
      </c>
      <c r="IT120" s="90">
        <f t="shared" ca="1" si="1110"/>
        <v>0</v>
      </c>
      <c r="IU120" s="90">
        <f t="shared" ca="1" si="1110"/>
        <v>0</v>
      </c>
      <c r="IV120" s="90">
        <f t="shared" ca="1" si="1110"/>
        <v>0</v>
      </c>
      <c r="IW120" s="90">
        <f t="shared" ca="1" si="1093"/>
        <v>0</v>
      </c>
      <c r="IX120" s="90">
        <f t="shared" ca="1" si="1093"/>
        <v>0</v>
      </c>
      <c r="IY120" s="92">
        <f t="shared" ca="1" si="938"/>
        <v>0</v>
      </c>
      <c r="IZ120" s="90">
        <f t="shared" ca="1" si="1094"/>
        <v>0</v>
      </c>
      <c r="JA120" s="90">
        <f t="shared" ca="1" si="1095"/>
        <v>0</v>
      </c>
      <c r="JB120" s="90">
        <f t="shared" ca="1" si="1095"/>
        <v>0</v>
      </c>
      <c r="JC120" s="90">
        <f t="shared" ca="1" si="1095"/>
        <v>0</v>
      </c>
      <c r="JD120" s="90">
        <f t="shared" ca="1" si="1095"/>
        <v>0</v>
      </c>
      <c r="JE120" s="90">
        <f t="shared" ca="1" si="1095"/>
        <v>0</v>
      </c>
      <c r="JF120" s="90">
        <f t="shared" ca="1" si="1095"/>
        <v>0</v>
      </c>
      <c r="JG120" s="90">
        <f t="shared" ca="1" si="1095"/>
        <v>0</v>
      </c>
      <c r="JH120" s="90">
        <f t="shared" ca="1" si="1095"/>
        <v>0</v>
      </c>
      <c r="JI120" s="90">
        <f t="shared" ca="1" si="1095"/>
        <v>0</v>
      </c>
      <c r="JJ120" s="90">
        <f t="shared" ca="1" si="1095"/>
        <v>0</v>
      </c>
      <c r="JK120" s="90">
        <f t="shared" ca="1" si="1095"/>
        <v>0</v>
      </c>
      <c r="JL120" s="90">
        <f t="shared" ca="1" si="1095"/>
        <v>0</v>
      </c>
      <c r="JM120" s="90">
        <f t="shared" ca="1" si="1095"/>
        <v>0</v>
      </c>
      <c r="JN120" s="90">
        <f t="shared" ca="1" si="1095"/>
        <v>0</v>
      </c>
      <c r="JO120" s="90">
        <f t="shared" ca="1" si="1095"/>
        <v>0</v>
      </c>
      <c r="JP120" s="90">
        <f t="shared" ca="1" si="1095"/>
        <v>0</v>
      </c>
      <c r="JQ120" s="90">
        <f t="shared" ca="1" si="1095"/>
        <v>0</v>
      </c>
      <c r="JR120" s="90">
        <f t="shared" ca="1" si="1095"/>
        <v>0</v>
      </c>
      <c r="JS120" s="90">
        <f t="shared" ca="1" si="1095"/>
        <v>0</v>
      </c>
      <c r="JT120" s="92">
        <f t="shared" ca="1" si="940"/>
        <v>9105.5815074045804</v>
      </c>
      <c r="JU120" s="90">
        <f t="shared" ca="1" si="1096"/>
        <v>9105.5815074045804</v>
      </c>
      <c r="JV120" s="90">
        <f t="shared" ca="1" si="1096"/>
        <v>0</v>
      </c>
      <c r="JW120" s="90">
        <f t="shared" ca="1" si="1096"/>
        <v>0</v>
      </c>
      <c r="JX120" s="90">
        <f t="shared" ca="1" si="1096"/>
        <v>0</v>
      </c>
      <c r="JY120" s="90">
        <f t="shared" ca="1" si="1096"/>
        <v>0</v>
      </c>
      <c r="JZ120" s="90">
        <f t="shared" ca="1" si="1096"/>
        <v>0</v>
      </c>
      <c r="KA120" s="90">
        <f t="shared" ca="1" si="1096"/>
        <v>0</v>
      </c>
      <c r="KB120" s="90">
        <f t="shared" ca="1" si="1096"/>
        <v>0</v>
      </c>
      <c r="KC120" s="90">
        <f t="shared" ca="1" si="1096"/>
        <v>0</v>
      </c>
      <c r="KD120" s="90">
        <f t="shared" ca="1" si="1096"/>
        <v>0</v>
      </c>
      <c r="KE120" s="90">
        <f t="shared" ca="1" si="1097"/>
        <v>0</v>
      </c>
      <c r="KF120" s="90">
        <f t="shared" ca="1" si="1097"/>
        <v>0</v>
      </c>
      <c r="KG120" s="90">
        <f t="shared" ca="1" si="1097"/>
        <v>0</v>
      </c>
      <c r="KH120" s="90">
        <f t="shared" ca="1" si="1097"/>
        <v>0</v>
      </c>
      <c r="KI120" s="90">
        <f t="shared" ca="1" si="1097"/>
        <v>0</v>
      </c>
      <c r="KJ120" s="90">
        <f t="shared" ca="1" si="1097"/>
        <v>0</v>
      </c>
      <c r="KK120" s="90">
        <f t="shared" ca="1" si="1097"/>
        <v>0</v>
      </c>
      <c r="KL120" s="90">
        <f t="shared" ca="1" si="1097"/>
        <v>0</v>
      </c>
      <c r="KM120" s="90">
        <f t="shared" ca="1" si="1097"/>
        <v>0</v>
      </c>
      <c r="KN120" s="90">
        <f t="shared" ca="1" si="1098"/>
        <v>0</v>
      </c>
      <c r="KO120" s="90">
        <f t="shared" ca="1" si="1099"/>
        <v>0</v>
      </c>
      <c r="KP120" s="90">
        <f t="shared" ca="1" si="1099"/>
        <v>0</v>
      </c>
      <c r="KQ120" s="90">
        <f t="shared" ca="1" si="1099"/>
        <v>0</v>
      </c>
      <c r="KR120" s="90">
        <f t="shared" ca="1" si="1099"/>
        <v>0</v>
      </c>
      <c r="KS120" s="90">
        <f t="shared" ca="1" si="1099"/>
        <v>0</v>
      </c>
      <c r="KT120" s="90">
        <f t="shared" ca="1" si="1099"/>
        <v>0</v>
      </c>
      <c r="KU120" s="90">
        <f t="shared" ca="1" si="1099"/>
        <v>0</v>
      </c>
      <c r="KV120" s="90">
        <f t="shared" ca="1" si="1099"/>
        <v>0</v>
      </c>
      <c r="KW120" s="90">
        <f t="shared" ca="1" si="1099"/>
        <v>0</v>
      </c>
      <c r="KX120" s="90">
        <f t="shared" ca="1" si="1099"/>
        <v>0</v>
      </c>
      <c r="KY120" s="90">
        <f t="shared" ca="1" si="1100"/>
        <v>0</v>
      </c>
      <c r="KZ120" s="90">
        <f t="shared" ca="1" si="1100"/>
        <v>0</v>
      </c>
      <c r="LA120" s="90">
        <f t="shared" ca="1" si="1100"/>
        <v>0</v>
      </c>
      <c r="LB120" s="90">
        <f t="shared" ca="1" si="1100"/>
        <v>0</v>
      </c>
      <c r="LC120" s="90">
        <f t="shared" ca="1" si="1100"/>
        <v>0</v>
      </c>
      <c r="LD120" s="90">
        <f t="shared" ca="1" si="1100"/>
        <v>0</v>
      </c>
      <c r="LE120" s="90">
        <f t="shared" ca="1" si="1100"/>
        <v>0</v>
      </c>
      <c r="LF120" s="90">
        <f t="shared" ca="1" si="1100"/>
        <v>0</v>
      </c>
      <c r="LG120" s="90">
        <f t="shared" ca="1" si="1100"/>
        <v>0</v>
      </c>
      <c r="LH120" s="90">
        <f t="shared" ca="1" si="1100"/>
        <v>0</v>
      </c>
      <c r="LI120" s="90">
        <f t="shared" ca="1" si="1100"/>
        <v>0</v>
      </c>
      <c r="LJ120" s="90">
        <f t="shared" ca="1" si="1100"/>
        <v>0</v>
      </c>
      <c r="LK120" s="90">
        <f t="shared" ca="1" si="1101"/>
        <v>0</v>
      </c>
      <c r="LL120" s="90">
        <f t="shared" ca="1" si="1101"/>
        <v>0</v>
      </c>
      <c r="LM120" s="92">
        <f t="shared" ca="1" si="615"/>
        <v>14188.078401817445</v>
      </c>
      <c r="LN120" s="90">
        <f t="shared" ca="1" si="1102"/>
        <v>14188.078401817445</v>
      </c>
      <c r="LO120" s="90">
        <f t="shared" ca="1" si="1102"/>
        <v>0</v>
      </c>
      <c r="LP120" s="90">
        <f t="shared" ca="1" si="1102"/>
        <v>0</v>
      </c>
      <c r="LQ120" s="90">
        <f t="shared" ca="1" si="1102"/>
        <v>0</v>
      </c>
      <c r="LR120" s="90">
        <f t="shared" ca="1" si="1102"/>
        <v>0</v>
      </c>
      <c r="LS120" s="92">
        <f t="shared" ca="1" si="616"/>
        <v>0</v>
      </c>
      <c r="LT120" s="90">
        <f t="shared" ca="1" si="1103"/>
        <v>0</v>
      </c>
      <c r="LU120" s="90">
        <f t="shared" ca="1" si="1103"/>
        <v>0</v>
      </c>
      <c r="LV120" s="90">
        <f t="shared" ca="1" si="1103"/>
        <v>0</v>
      </c>
      <c r="LW120" s="90">
        <f t="shared" ca="1" si="1103"/>
        <v>0</v>
      </c>
      <c r="LX120" s="90">
        <f t="shared" ca="1" si="1103"/>
        <v>0</v>
      </c>
      <c r="LY120" s="90">
        <f t="shared" ca="1" si="1103"/>
        <v>0</v>
      </c>
      <c r="LZ120" s="90">
        <f t="shared" ca="1" si="1103"/>
        <v>0</v>
      </c>
      <c r="MA120" s="90">
        <f t="shared" ca="1" si="1103"/>
        <v>0</v>
      </c>
      <c r="MB120" s="90">
        <f t="shared" ca="1" si="1103"/>
        <v>0</v>
      </c>
      <c r="MC120" s="90">
        <f t="shared" ca="1" si="1103"/>
        <v>0</v>
      </c>
      <c r="MD120" s="90">
        <f t="shared" ca="1" si="1103"/>
        <v>0</v>
      </c>
      <c r="ME120" s="90">
        <f t="shared" ca="1" si="1103"/>
        <v>0</v>
      </c>
      <c r="MF120" s="90">
        <f t="shared" ca="1" si="1103"/>
        <v>0</v>
      </c>
      <c r="MG120" s="92">
        <f t="shared" ca="1" si="617"/>
        <v>4908.163227849891</v>
      </c>
      <c r="MH120" s="90">
        <f t="shared" ca="1" si="1104"/>
        <v>4908.163227849891</v>
      </c>
      <c r="MI120" s="90">
        <f t="shared" ca="1" si="1105"/>
        <v>0</v>
      </c>
      <c r="MJ120" s="90">
        <f t="shared" ca="1" si="1105"/>
        <v>0</v>
      </c>
      <c r="MK120" s="90">
        <f t="shared" ca="1" si="1105"/>
        <v>0</v>
      </c>
      <c r="ML120" s="90">
        <f t="shared" ca="1" si="1105"/>
        <v>0</v>
      </c>
      <c r="MM120" s="90">
        <f t="shared" ca="1" si="1105"/>
        <v>0</v>
      </c>
      <c r="MN120" s="90">
        <f t="shared" ca="1" si="1105"/>
        <v>0</v>
      </c>
      <c r="MO120" s="90">
        <f t="shared" ca="1" si="1105"/>
        <v>0</v>
      </c>
      <c r="MP120" s="90">
        <f t="shared" ca="1" si="1105"/>
        <v>0</v>
      </c>
      <c r="MQ120" s="90">
        <f t="shared" ca="1" si="1105"/>
        <v>0</v>
      </c>
      <c r="MR120" s="90">
        <f t="shared" ca="1" si="1105"/>
        <v>0</v>
      </c>
      <c r="MS120" s="90">
        <f t="shared" ca="1" si="1105"/>
        <v>0</v>
      </c>
      <c r="MT120" s="90">
        <f t="shared" ca="1" si="1105"/>
        <v>0</v>
      </c>
      <c r="MU120" s="90">
        <f t="shared" ca="1" si="1105"/>
        <v>0</v>
      </c>
      <c r="MV120" s="90">
        <f t="shared" ca="1" si="1105"/>
        <v>0</v>
      </c>
      <c r="MW120" s="90">
        <f t="shared" ca="1" si="1105"/>
        <v>0</v>
      </c>
      <c r="MX120" s="90">
        <f t="shared" ca="1" si="1105"/>
        <v>0</v>
      </c>
      <c r="MY120" s="90">
        <f t="shared" ca="1" si="1105"/>
        <v>0</v>
      </c>
      <c r="MZ120" s="90">
        <f t="shared" ca="1" si="1105"/>
        <v>0</v>
      </c>
      <c r="NA120" s="90">
        <f t="shared" ca="1" si="1105"/>
        <v>0</v>
      </c>
      <c r="NB120" s="90">
        <f t="shared" ca="1" si="1105"/>
        <v>0</v>
      </c>
      <c r="NC120" s="92">
        <f t="shared" ca="1" si="618"/>
        <v>0</v>
      </c>
      <c r="ND120" s="90">
        <f t="shared" ca="1" si="1106"/>
        <v>0</v>
      </c>
      <c r="NE120" s="90">
        <f t="shared" ca="1" si="1106"/>
        <v>0</v>
      </c>
      <c r="NF120" s="90">
        <f t="shared" ca="1" si="1106"/>
        <v>0</v>
      </c>
      <c r="NG120" s="90">
        <f t="shared" ca="1" si="1106"/>
        <v>0</v>
      </c>
      <c r="NH120" s="90">
        <f t="shared" ca="1" si="1106"/>
        <v>0</v>
      </c>
      <c r="NI120" s="90">
        <f t="shared" ca="1" si="1106"/>
        <v>0</v>
      </c>
      <c r="NJ120" s="93">
        <f t="shared" ca="1" si="946"/>
        <v>2845205.9</v>
      </c>
      <c r="NK120" s="94">
        <f t="shared" ca="1" si="1107"/>
        <v>0</v>
      </c>
    </row>
    <row r="121" spans="1:375" ht="17.25" customHeight="1" x14ac:dyDescent="0.25">
      <c r="A121" s="67">
        <v>94500</v>
      </c>
      <c r="B121" s="95" t="s">
        <v>148</v>
      </c>
      <c r="C121" s="90">
        <f ca="1">IFERROR(HLOOKUP($A121,Náklady_2018!$D$1:$MN$27,24,FALSE),0)</f>
        <v>2585279.27</v>
      </c>
      <c r="D121" s="19">
        <v>50</v>
      </c>
      <c r="E121" s="19">
        <v>50</v>
      </c>
      <c r="F121" s="91" t="s">
        <v>591</v>
      </c>
      <c r="G121" s="92">
        <f t="shared" ca="1" si="606"/>
        <v>283908.94988634548</v>
      </c>
      <c r="H121" s="90">
        <f t="shared" ca="1" si="1108"/>
        <v>0</v>
      </c>
      <c r="I121" s="90">
        <f t="shared" ca="1" si="1111"/>
        <v>0</v>
      </c>
      <c r="J121" s="90">
        <f t="shared" ca="1" si="1111"/>
        <v>27068.498461363968</v>
      </c>
      <c r="K121" s="90">
        <f t="shared" ca="1" si="1111"/>
        <v>0</v>
      </c>
      <c r="L121" s="90">
        <f t="shared" ca="1" si="1111"/>
        <v>0</v>
      </c>
      <c r="M121" s="90">
        <f t="shared" ca="1" si="1111"/>
        <v>0</v>
      </c>
      <c r="N121" s="90">
        <f t="shared" ca="1" si="1111"/>
        <v>44609.622386137271</v>
      </c>
      <c r="O121" s="90">
        <f t="shared" ca="1" si="1111"/>
        <v>0</v>
      </c>
      <c r="P121" s="90">
        <f t="shared" ca="1" si="1111"/>
        <v>0</v>
      </c>
      <c r="Q121" s="90">
        <f t="shared" ca="1" si="1111"/>
        <v>0</v>
      </c>
      <c r="R121" s="90">
        <f t="shared" ca="1" si="1111"/>
        <v>0</v>
      </c>
      <c r="S121" s="90">
        <f t="shared" ca="1" si="1111"/>
        <v>22394.729688537293</v>
      </c>
      <c r="T121" s="90">
        <f t="shared" ca="1" si="1111"/>
        <v>0</v>
      </c>
      <c r="U121" s="90">
        <f t="shared" ca="1" si="1111"/>
        <v>0</v>
      </c>
      <c r="V121" s="90">
        <f t="shared" ca="1" si="1111"/>
        <v>40620.66694726461</v>
      </c>
      <c r="W121" s="90">
        <f t="shared" ca="1" si="1111"/>
        <v>30065.078215032991</v>
      </c>
      <c r="X121" s="90">
        <f t="shared" ca="1" si="1111"/>
        <v>0</v>
      </c>
      <c r="Y121" s="90">
        <f t="shared" ca="1" si="1111"/>
        <v>0</v>
      </c>
      <c r="Z121" s="90">
        <f t="shared" ca="1" si="1111"/>
        <v>0</v>
      </c>
      <c r="AA121" s="90">
        <f t="shared" ca="1" si="1111"/>
        <v>34853.332092763179</v>
      </c>
      <c r="AB121" s="90">
        <f t="shared" ca="1" si="1111"/>
        <v>0</v>
      </c>
      <c r="AC121" s="90">
        <f t="shared" ca="1" si="1111"/>
        <v>0</v>
      </c>
      <c r="AD121" s="90">
        <f t="shared" ca="1" si="1111"/>
        <v>72026.553571118842</v>
      </c>
      <c r="AE121" s="90">
        <f t="shared" ca="1" si="1111"/>
        <v>0</v>
      </c>
      <c r="AF121" s="90">
        <f t="shared" ca="1" si="1111"/>
        <v>0</v>
      </c>
      <c r="AG121" s="90">
        <f t="shared" ca="1" si="1111"/>
        <v>0</v>
      </c>
      <c r="AH121" s="90">
        <f t="shared" ca="1" si="1111"/>
        <v>0</v>
      </c>
      <c r="AI121" s="90">
        <f t="shared" ca="1" si="1111"/>
        <v>0</v>
      </c>
      <c r="AJ121" s="90">
        <f t="shared" ca="1" si="1111"/>
        <v>0</v>
      </c>
      <c r="AK121" s="90">
        <f t="shared" ca="1" si="1111"/>
        <v>0</v>
      </c>
      <c r="AL121" s="90">
        <f t="shared" ca="1" si="1111"/>
        <v>0</v>
      </c>
      <c r="AM121" s="90">
        <f t="shared" ca="1" si="1111"/>
        <v>0</v>
      </c>
      <c r="AN121" s="90">
        <f t="shared" ca="1" si="1111"/>
        <v>0</v>
      </c>
      <c r="AO121" s="90">
        <f t="shared" ca="1" si="1111"/>
        <v>0</v>
      </c>
      <c r="AP121" s="90">
        <f t="shared" ca="1" si="1111"/>
        <v>0</v>
      </c>
      <c r="AQ121" s="90">
        <f t="shared" ca="1" si="1111"/>
        <v>0</v>
      </c>
      <c r="AR121" s="90">
        <f t="shared" ca="1" si="1111"/>
        <v>0</v>
      </c>
      <c r="AS121" s="90">
        <f t="shared" ca="1" si="1111"/>
        <v>0</v>
      </c>
      <c r="AT121" s="90">
        <f t="shared" ca="1" si="1111"/>
        <v>10893.544052204406</v>
      </c>
      <c r="AU121" s="90">
        <f t="shared" ca="1" si="1111"/>
        <v>0</v>
      </c>
      <c r="AV121" s="90">
        <f t="shared" ca="1" si="1111"/>
        <v>0</v>
      </c>
      <c r="AW121" s="90">
        <f t="shared" ca="1" si="1111"/>
        <v>0</v>
      </c>
      <c r="AX121" s="90">
        <f t="shared" ca="1" si="1111"/>
        <v>1376.9244719229284</v>
      </c>
      <c r="AY121" s="90">
        <f t="shared" ca="1" si="1111"/>
        <v>0</v>
      </c>
      <c r="AZ121" s="90">
        <f t="shared" ca="1" si="1111"/>
        <v>0</v>
      </c>
      <c r="BA121" s="90">
        <f t="shared" ca="1" si="1111"/>
        <v>0</v>
      </c>
      <c r="BB121" s="90">
        <f t="shared" ca="1" si="1111"/>
        <v>0</v>
      </c>
      <c r="BC121" s="90">
        <f t="shared" ca="1" si="1111"/>
        <v>0</v>
      </c>
      <c r="BD121" s="92">
        <f t="shared" ca="1" si="607"/>
        <v>269654.49617468426</v>
      </c>
      <c r="BE121" s="90">
        <f t="shared" ca="1" si="1075"/>
        <v>0</v>
      </c>
      <c r="BF121" s="90">
        <f t="shared" ca="1" si="1076"/>
        <v>33474.737659211532</v>
      </c>
      <c r="BG121" s="90">
        <f t="shared" ca="1" si="1076"/>
        <v>0</v>
      </c>
      <c r="BH121" s="90">
        <f t="shared" ca="1" si="1076"/>
        <v>0</v>
      </c>
      <c r="BI121" s="90">
        <f t="shared" ca="1" si="1076"/>
        <v>35694.168734148094</v>
      </c>
      <c r="BJ121" s="90">
        <f t="shared" ca="1" si="1076"/>
        <v>0</v>
      </c>
      <c r="BK121" s="90">
        <f t="shared" ca="1" si="1076"/>
        <v>0</v>
      </c>
      <c r="BL121" s="90">
        <f t="shared" ca="1" si="1076"/>
        <v>0</v>
      </c>
      <c r="BM121" s="90">
        <f t="shared" ca="1" si="1076"/>
        <v>0</v>
      </c>
      <c r="BN121" s="90">
        <f t="shared" ca="1" si="1076"/>
        <v>44342.123403654114</v>
      </c>
      <c r="BO121" s="90">
        <f t="shared" ca="1" si="1076"/>
        <v>0</v>
      </c>
      <c r="BP121" s="90">
        <f t="shared" ca="1" si="1076"/>
        <v>0</v>
      </c>
      <c r="BQ121" s="90">
        <f t="shared" ca="1" si="1076"/>
        <v>0</v>
      </c>
      <c r="BR121" s="90">
        <f t="shared" ca="1" si="1076"/>
        <v>28707.728979510834</v>
      </c>
      <c r="BS121" s="90">
        <f t="shared" ca="1" si="1076"/>
        <v>0</v>
      </c>
      <c r="BT121" s="90">
        <f t="shared" ca="1" si="1076"/>
        <v>0</v>
      </c>
      <c r="BU121" s="90">
        <f t="shared" ca="1" si="1076"/>
        <v>0</v>
      </c>
      <c r="BV121" s="90">
        <f t="shared" ca="1" si="1076"/>
        <v>32159.875044483786</v>
      </c>
      <c r="BW121" s="90">
        <f t="shared" ca="1" si="1076"/>
        <v>0</v>
      </c>
      <c r="BX121" s="90">
        <f t="shared" ca="1" si="1076"/>
        <v>0</v>
      </c>
      <c r="BY121" s="90">
        <f t="shared" ca="1" si="1076"/>
        <v>95275.862353675911</v>
      </c>
      <c r="BZ121" s="90">
        <f t="shared" ca="1" si="1076"/>
        <v>0</v>
      </c>
      <c r="CA121" s="90">
        <f t="shared" ca="1" si="1076"/>
        <v>0</v>
      </c>
      <c r="CB121" s="90">
        <f t="shared" ca="1" si="1076"/>
        <v>0</v>
      </c>
      <c r="CC121" s="90">
        <f t="shared" ca="1" si="1076"/>
        <v>0</v>
      </c>
      <c r="CD121" s="90">
        <f t="shared" ca="1" si="1076"/>
        <v>0</v>
      </c>
      <c r="CE121" s="90">
        <f t="shared" ca="1" si="1076"/>
        <v>0</v>
      </c>
      <c r="CF121" s="90">
        <f t="shared" ca="1" si="1077"/>
        <v>0</v>
      </c>
      <c r="CG121" s="92">
        <f t="shared" ca="1" si="925"/>
        <v>239233.6556414623</v>
      </c>
      <c r="CH121" s="90">
        <f t="shared" ca="1" si="1078"/>
        <v>0</v>
      </c>
      <c r="CI121" s="90">
        <f t="shared" ca="1" si="1078"/>
        <v>19673.762026198037</v>
      </c>
      <c r="CJ121" s="90">
        <f t="shared" ca="1" si="1078"/>
        <v>40104.542345880152</v>
      </c>
      <c r="CK121" s="90">
        <f t="shared" ca="1" si="1078"/>
        <v>31715.290586153824</v>
      </c>
      <c r="CL121" s="90">
        <f t="shared" ca="1" si="1078"/>
        <v>18169.296746737906</v>
      </c>
      <c r="CM121" s="90">
        <f t="shared" ca="1" si="1078"/>
        <v>19817.165266063796</v>
      </c>
      <c r="CN121" s="90">
        <f t="shared" ca="1" si="1078"/>
        <v>9833.740368324452</v>
      </c>
      <c r="CO121" s="90">
        <f t="shared" ca="1" si="1078"/>
        <v>26637.345600166278</v>
      </c>
      <c r="CP121" s="90">
        <f t="shared" ca="1" si="1078"/>
        <v>19981.678327540929</v>
      </c>
      <c r="CQ121" s="90">
        <f t="shared" ca="1" si="1078"/>
        <v>19928.299089276974</v>
      </c>
      <c r="CR121" s="90">
        <f t="shared" ca="1" si="1079"/>
        <v>18999.09555896376</v>
      </c>
      <c r="CS121" s="90">
        <f t="shared" ca="1" si="1079"/>
        <v>11473.368714495506</v>
      </c>
      <c r="CT121" s="90">
        <f t="shared" ca="1" si="1079"/>
        <v>2900.0710116606811</v>
      </c>
      <c r="CU121" s="90">
        <f t="shared" ca="1" si="1079"/>
        <v>0</v>
      </c>
      <c r="CV121" s="90">
        <f t="shared" ca="1" si="1079"/>
        <v>0</v>
      </c>
      <c r="CW121" s="90">
        <f t="shared" ca="1" si="1079"/>
        <v>0</v>
      </c>
      <c r="CX121" s="90">
        <f t="shared" ca="1" si="1079"/>
        <v>0</v>
      </c>
      <c r="CY121" s="92">
        <f t="shared" ca="1" si="927"/>
        <v>297345.65380922012</v>
      </c>
      <c r="CZ121" s="90">
        <f t="shared" ca="1" si="1080"/>
        <v>0</v>
      </c>
      <c r="DA121" s="90">
        <f t="shared" ca="1" si="1109"/>
        <v>24860.414547927525</v>
      </c>
      <c r="DB121" s="90">
        <f t="shared" ca="1" si="1109"/>
        <v>22994.357245474694</v>
      </c>
      <c r="DC121" s="90">
        <f t="shared" ca="1" si="1109"/>
        <v>30373.433186887702</v>
      </c>
      <c r="DD121" s="90">
        <f t="shared" ca="1" si="1109"/>
        <v>0</v>
      </c>
      <c r="DE121" s="90">
        <f t="shared" ca="1" si="1109"/>
        <v>0</v>
      </c>
      <c r="DF121" s="90">
        <f t="shared" ca="1" si="1109"/>
        <v>0</v>
      </c>
      <c r="DG121" s="90">
        <f t="shared" ca="1" si="1109"/>
        <v>0</v>
      </c>
      <c r="DH121" s="90">
        <f t="shared" ca="1" si="1109"/>
        <v>28448.543532168151</v>
      </c>
      <c r="DI121" s="90">
        <f t="shared" ca="1" si="1109"/>
        <v>58980.588171626747</v>
      </c>
      <c r="DJ121" s="90">
        <f t="shared" ca="1" si="1109"/>
        <v>0</v>
      </c>
      <c r="DK121" s="90">
        <f t="shared" ca="1" si="1109"/>
        <v>0</v>
      </c>
      <c r="DL121" s="90">
        <f t="shared" ca="1" si="1109"/>
        <v>0</v>
      </c>
      <c r="DM121" s="90">
        <f t="shared" ca="1" si="1109"/>
        <v>0</v>
      </c>
      <c r="DN121" s="90">
        <f t="shared" ca="1" si="1109"/>
        <v>52315.382861692407</v>
      </c>
      <c r="DO121" s="90">
        <f t="shared" ca="1" si="1109"/>
        <v>0</v>
      </c>
      <c r="DP121" s="90">
        <f t="shared" ca="1" si="1081"/>
        <v>0</v>
      </c>
      <c r="DQ121" s="90">
        <f t="shared" ca="1" si="1081"/>
        <v>23103.640340428348</v>
      </c>
      <c r="DR121" s="90">
        <f t="shared" ca="1" si="1081"/>
        <v>9312.5014910924947</v>
      </c>
      <c r="DS121" s="90">
        <f t="shared" ca="1" si="1081"/>
        <v>17119.34724321586</v>
      </c>
      <c r="DT121" s="90">
        <f t="shared" ca="1" si="1081"/>
        <v>28618.927956916046</v>
      </c>
      <c r="DU121" s="90">
        <f t="shared" ca="1" si="1081"/>
        <v>1218.517231790202</v>
      </c>
      <c r="DV121" s="92">
        <f t="shared" ca="1" si="608"/>
        <v>123216.29831445476</v>
      </c>
      <c r="DW121" s="90">
        <f t="shared" ca="1" si="1082"/>
        <v>0</v>
      </c>
      <c r="DX121" s="90">
        <f t="shared" ca="1" si="1082"/>
        <v>56260.151450746984</v>
      </c>
      <c r="DY121" s="90">
        <f t="shared" ca="1" si="1082"/>
        <v>64361.525774132155</v>
      </c>
      <c r="DZ121" s="90">
        <f t="shared" ca="1" si="1082"/>
        <v>2594.6210895756253</v>
      </c>
      <c r="EA121" s="90">
        <f t="shared" ca="1" si="1082"/>
        <v>0</v>
      </c>
      <c r="EB121" s="92">
        <f t="shared" ca="1" si="609"/>
        <v>384281.13438709319</v>
      </c>
      <c r="EC121" s="90">
        <f t="shared" ca="1" si="1083"/>
        <v>0</v>
      </c>
      <c r="ED121" s="90">
        <f t="shared" ca="1" si="1084"/>
        <v>47557.279171622118</v>
      </c>
      <c r="EE121" s="90">
        <f t="shared" ca="1" si="1084"/>
        <v>32023.48899876585</v>
      </c>
      <c r="EF121" s="90">
        <f t="shared" ca="1" si="1084"/>
        <v>21712.652735976328</v>
      </c>
      <c r="EG121" s="90">
        <f t="shared" ca="1" si="1084"/>
        <v>18187.069658775657</v>
      </c>
      <c r="EH121" s="90">
        <f t="shared" ca="1" si="1084"/>
        <v>42408.551880704363</v>
      </c>
      <c r="EI121" s="90">
        <f t="shared" ca="1" si="1084"/>
        <v>15801.015367059919</v>
      </c>
      <c r="EJ121" s="90">
        <f t="shared" ca="1" si="1084"/>
        <v>37353.757284909159</v>
      </c>
      <c r="EK121" s="90">
        <f t="shared" ca="1" si="1084"/>
        <v>20238.978253263551</v>
      </c>
      <c r="EL121" s="90">
        <f t="shared" ca="1" si="1084"/>
        <v>16022.182561942162</v>
      </c>
      <c r="EM121" s="90">
        <f t="shared" ca="1" si="1084"/>
        <v>9819.7090045923487</v>
      </c>
      <c r="EN121" s="90">
        <f t="shared" ca="1" si="1084"/>
        <v>20372.332184903615</v>
      </c>
      <c r="EO121" s="90">
        <f t="shared" ca="1" si="1084"/>
        <v>34548.325378035261</v>
      </c>
      <c r="EP121" s="90">
        <f t="shared" ca="1" si="1084"/>
        <v>0</v>
      </c>
      <c r="EQ121" s="90">
        <f t="shared" ca="1" si="1084"/>
        <v>0</v>
      </c>
      <c r="ER121" s="90">
        <f t="shared" ca="1" si="1084"/>
        <v>0</v>
      </c>
      <c r="ES121" s="90">
        <f t="shared" ca="1" si="1084"/>
        <v>9180.5520557912696</v>
      </c>
      <c r="ET121" s="90">
        <f t="shared" ca="1" si="1084"/>
        <v>32904.370850656203</v>
      </c>
      <c r="EU121" s="90">
        <f t="shared" ca="1" si="1084"/>
        <v>0</v>
      </c>
      <c r="EV121" s="90">
        <f t="shared" ca="1" si="1084"/>
        <v>0</v>
      </c>
      <c r="EW121" s="90">
        <f t="shared" ca="1" si="1084"/>
        <v>26150.869000095387</v>
      </c>
      <c r="EX121" s="90">
        <f t="shared" ca="1" si="1084"/>
        <v>0</v>
      </c>
      <c r="EY121" s="90">
        <f t="shared" ca="1" si="1084"/>
        <v>0</v>
      </c>
      <c r="EZ121" s="90">
        <f t="shared" ca="1" si="1084"/>
        <v>0</v>
      </c>
      <c r="FA121" s="90">
        <f t="shared" ca="1" si="1084"/>
        <v>0</v>
      </c>
      <c r="FB121" s="90">
        <f t="shared" ca="1" si="1084"/>
        <v>0</v>
      </c>
      <c r="FC121" s="90">
        <f t="shared" ca="1" si="1084"/>
        <v>0</v>
      </c>
      <c r="FD121" s="90">
        <f t="shared" ca="1" si="1084"/>
        <v>0</v>
      </c>
      <c r="FE121" s="92">
        <f t="shared" ca="1" si="610"/>
        <v>196455.85015926536</v>
      </c>
      <c r="FF121" s="90">
        <f t="shared" ca="1" si="1085"/>
        <v>0</v>
      </c>
      <c r="FG121" s="90">
        <f t="shared" ca="1" si="1085"/>
        <v>43787.707512230721</v>
      </c>
      <c r="FH121" s="90">
        <f t="shared" ca="1" si="1085"/>
        <v>0</v>
      </c>
      <c r="FI121" s="90">
        <f t="shared" ca="1" si="1085"/>
        <v>0</v>
      </c>
      <c r="FJ121" s="90">
        <f t="shared" ca="1" si="1085"/>
        <v>36344.28560239754</v>
      </c>
      <c r="FK121" s="90">
        <f t="shared" ca="1" si="1085"/>
        <v>0</v>
      </c>
      <c r="FL121" s="90">
        <f t="shared" ca="1" si="1085"/>
        <v>38714.809489232131</v>
      </c>
      <c r="FM121" s="90">
        <f t="shared" ca="1" si="1085"/>
        <v>46973.082937910323</v>
      </c>
      <c r="FN121" s="90">
        <f t="shared" ca="1" si="1085"/>
        <v>0</v>
      </c>
      <c r="FO121" s="90">
        <f t="shared" ca="1" si="1085"/>
        <v>26991.732100971483</v>
      </c>
      <c r="FP121" s="90">
        <f t="shared" ca="1" si="1085"/>
        <v>0</v>
      </c>
      <c r="FQ121" s="90">
        <f t="shared" ca="1" si="1085"/>
        <v>0</v>
      </c>
      <c r="FR121" s="90">
        <f t="shared" ca="1" si="1085"/>
        <v>0</v>
      </c>
      <c r="FS121" s="90">
        <f t="shared" ca="1" si="1085"/>
        <v>3644.232516523165</v>
      </c>
      <c r="FT121" s="90">
        <f t="shared" ca="1" si="1086"/>
        <v>0</v>
      </c>
      <c r="FU121" s="90">
        <f t="shared" ca="1" si="1086"/>
        <v>0</v>
      </c>
      <c r="FV121" s="90">
        <f t="shared" ca="1" si="1086"/>
        <v>0</v>
      </c>
      <c r="FW121" s="92">
        <f t="shared" ca="1" si="611"/>
        <v>466115.46596262185</v>
      </c>
      <c r="FX121" s="90">
        <f t="shared" ca="1" si="1087"/>
        <v>0</v>
      </c>
      <c r="FY121" s="90">
        <f t="shared" ca="1" si="1088"/>
        <v>14995.375125622833</v>
      </c>
      <c r="FZ121" s="90">
        <f t="shared" ca="1" si="1088"/>
        <v>34656.818866067653</v>
      </c>
      <c r="GA121" s="90">
        <f t="shared" ca="1" si="1088"/>
        <v>0</v>
      </c>
      <c r="GB121" s="90">
        <f t="shared" ca="1" si="1088"/>
        <v>62645.80041000979</v>
      </c>
      <c r="GC121" s="90">
        <f t="shared" ca="1" si="1088"/>
        <v>0</v>
      </c>
      <c r="GD121" s="90">
        <f t="shared" ca="1" si="1088"/>
        <v>27357.393913572952</v>
      </c>
      <c r="GE121" s="90">
        <f t="shared" ca="1" si="1088"/>
        <v>71145.529510343069</v>
      </c>
      <c r="GF121" s="90">
        <f t="shared" ca="1" si="1088"/>
        <v>4616.8128684893654</v>
      </c>
      <c r="GG121" s="90">
        <f t="shared" ca="1" si="1088"/>
        <v>250575.88354533716</v>
      </c>
      <c r="GH121" s="90">
        <f t="shared" ca="1" si="1088"/>
        <v>0</v>
      </c>
      <c r="GI121" s="90">
        <f t="shared" ca="1" si="1088"/>
        <v>0</v>
      </c>
      <c r="GJ121" s="90">
        <f t="shared" ca="1" si="1088"/>
        <v>0</v>
      </c>
      <c r="GK121" s="90">
        <f t="shared" ca="1" si="1088"/>
        <v>0</v>
      </c>
      <c r="GL121" s="90">
        <f t="shared" ca="1" si="1088"/>
        <v>0</v>
      </c>
      <c r="GM121" s="90">
        <f t="shared" ca="1" si="1088"/>
        <v>0</v>
      </c>
      <c r="GN121" s="90">
        <f t="shared" ca="1" si="1088"/>
        <v>0</v>
      </c>
      <c r="GO121" s="90">
        <f t="shared" ca="1" si="1088"/>
        <v>121.85172317902021</v>
      </c>
      <c r="GP121" s="90">
        <f t="shared" ca="1" si="1088"/>
        <v>0</v>
      </c>
      <c r="GQ121" s="90">
        <f t="shared" ca="1" si="1088"/>
        <v>0</v>
      </c>
      <c r="GR121" s="90">
        <f t="shared" ca="1" si="1088"/>
        <v>0</v>
      </c>
      <c r="GS121" s="92">
        <f t="shared" ca="1" si="612"/>
        <v>141932.82584079265</v>
      </c>
      <c r="GT121" s="90">
        <f t="shared" ca="1" si="1089"/>
        <v>0</v>
      </c>
      <c r="GU121" s="90">
        <f t="shared" ca="1" si="1089"/>
        <v>43458.077085831304</v>
      </c>
      <c r="GV121" s="90">
        <f t="shared" ca="1" si="1089"/>
        <v>44856.888126451944</v>
      </c>
      <c r="GW121" s="90">
        <f t="shared" ca="1" si="1089"/>
        <v>50266.938241086347</v>
      </c>
      <c r="GX121" s="90">
        <f t="shared" ca="1" si="1089"/>
        <v>0</v>
      </c>
      <c r="GY121" s="90">
        <f t="shared" ca="1" si="1089"/>
        <v>3350.9223874230556</v>
      </c>
      <c r="GZ121" s="90">
        <f t="shared" ca="1" si="1089"/>
        <v>0</v>
      </c>
      <c r="HA121" s="90">
        <f t="shared" ca="1" si="1089"/>
        <v>0</v>
      </c>
      <c r="HB121" s="90">
        <f t="shared" ca="1" si="1089"/>
        <v>0</v>
      </c>
      <c r="HC121" s="90">
        <f t="shared" ca="1" si="1089"/>
        <v>0</v>
      </c>
      <c r="HD121" s="90">
        <f t="shared" ca="1" si="1089"/>
        <v>0</v>
      </c>
      <c r="HE121" s="92">
        <f t="shared" ca="1" si="613"/>
        <v>81323.840049678111</v>
      </c>
      <c r="HF121" s="90">
        <f t="shared" ca="1" si="1090"/>
        <v>0</v>
      </c>
      <c r="HG121" s="90">
        <f t="shared" ca="1" si="1090"/>
        <v>0</v>
      </c>
      <c r="HH121" s="90">
        <f t="shared" ca="1" si="1090"/>
        <v>0</v>
      </c>
      <c r="HI121" s="90">
        <f t="shared" ca="1" si="1090"/>
        <v>0</v>
      </c>
      <c r="HJ121" s="90">
        <f t="shared" ca="1" si="1090"/>
        <v>0</v>
      </c>
      <c r="HK121" s="90">
        <f t="shared" ca="1" si="1090"/>
        <v>0</v>
      </c>
      <c r="HL121" s="90">
        <f t="shared" ca="1" si="1090"/>
        <v>0</v>
      </c>
      <c r="HM121" s="90">
        <f t="shared" ca="1" si="1090"/>
        <v>0</v>
      </c>
      <c r="HN121" s="90">
        <f t="shared" ca="1" si="1090"/>
        <v>10540.174054985247</v>
      </c>
      <c r="HO121" s="90">
        <f t="shared" ca="1" si="1090"/>
        <v>70783.665994692856</v>
      </c>
      <c r="HP121" s="90">
        <f t="shared" ca="1" si="1090"/>
        <v>0</v>
      </c>
      <c r="HQ121" s="90">
        <f t="shared" ca="1" si="1090"/>
        <v>0</v>
      </c>
      <c r="HR121" s="90">
        <f t="shared" ca="1" si="1090"/>
        <v>0</v>
      </c>
      <c r="HS121" s="90">
        <f t="shared" ca="1" si="1090"/>
        <v>0</v>
      </c>
      <c r="HT121" s="90">
        <f t="shared" ca="1" si="1090"/>
        <v>0</v>
      </c>
      <c r="HU121" s="90">
        <f t="shared" ca="1" si="1090"/>
        <v>0</v>
      </c>
      <c r="HV121" s="92">
        <f t="shared" ca="1" si="614"/>
        <v>76185.682389833921</v>
      </c>
      <c r="HW121" s="90">
        <f t="shared" ca="1" si="1091"/>
        <v>76185.682389833921</v>
      </c>
      <c r="HX121" s="90">
        <f t="shared" ca="1" si="1091"/>
        <v>0</v>
      </c>
      <c r="HY121" s="90">
        <f t="shared" ca="1" si="1091"/>
        <v>0</v>
      </c>
      <c r="HZ121" s="90">
        <f t="shared" ca="1" si="1091"/>
        <v>0</v>
      </c>
      <c r="IA121" s="90">
        <f t="shared" ca="1" si="1091"/>
        <v>0</v>
      </c>
      <c r="IB121" s="90">
        <f t="shared" ca="1" si="1091"/>
        <v>0</v>
      </c>
      <c r="IC121" s="90">
        <f t="shared" ca="1" si="1091"/>
        <v>0</v>
      </c>
      <c r="ID121" s="90">
        <f t="shared" ca="1" si="1091"/>
        <v>0</v>
      </c>
      <c r="IE121" s="90">
        <f t="shared" ca="1" si="1091"/>
        <v>0</v>
      </c>
      <c r="IF121" s="92">
        <f t="shared" ca="1" si="936"/>
        <v>0</v>
      </c>
      <c r="IG121" s="90">
        <f t="shared" ca="1" si="1092"/>
        <v>0</v>
      </c>
      <c r="IH121" s="90">
        <f t="shared" ca="1" si="1110"/>
        <v>0</v>
      </c>
      <c r="II121" s="90">
        <f t="shared" ca="1" si="1110"/>
        <v>0</v>
      </c>
      <c r="IJ121" s="90">
        <f t="shared" ca="1" si="1110"/>
        <v>0</v>
      </c>
      <c r="IK121" s="90">
        <f t="shared" ca="1" si="1110"/>
        <v>0</v>
      </c>
      <c r="IL121" s="90">
        <f t="shared" ca="1" si="1110"/>
        <v>0</v>
      </c>
      <c r="IM121" s="90">
        <f t="shared" ca="1" si="1110"/>
        <v>0</v>
      </c>
      <c r="IN121" s="90">
        <f t="shared" ca="1" si="1110"/>
        <v>0</v>
      </c>
      <c r="IO121" s="90">
        <f t="shared" ca="1" si="1110"/>
        <v>0</v>
      </c>
      <c r="IP121" s="90">
        <f t="shared" ca="1" si="1110"/>
        <v>0</v>
      </c>
      <c r="IQ121" s="90">
        <f t="shared" ca="1" si="1110"/>
        <v>0</v>
      </c>
      <c r="IR121" s="90">
        <f t="shared" ca="1" si="1110"/>
        <v>0</v>
      </c>
      <c r="IS121" s="90">
        <f t="shared" ca="1" si="1110"/>
        <v>0</v>
      </c>
      <c r="IT121" s="90">
        <f t="shared" ca="1" si="1110"/>
        <v>0</v>
      </c>
      <c r="IU121" s="90">
        <f t="shared" ca="1" si="1110"/>
        <v>0</v>
      </c>
      <c r="IV121" s="90">
        <f t="shared" ca="1" si="1110"/>
        <v>0</v>
      </c>
      <c r="IW121" s="90">
        <f t="shared" ca="1" si="1093"/>
        <v>0</v>
      </c>
      <c r="IX121" s="90">
        <f t="shared" ca="1" si="1093"/>
        <v>0</v>
      </c>
      <c r="IY121" s="92">
        <f t="shared" ca="1" si="938"/>
        <v>0</v>
      </c>
      <c r="IZ121" s="90">
        <f t="shared" ca="1" si="1094"/>
        <v>0</v>
      </c>
      <c r="JA121" s="90">
        <f t="shared" ca="1" si="1095"/>
        <v>0</v>
      </c>
      <c r="JB121" s="90">
        <f t="shared" ca="1" si="1095"/>
        <v>0</v>
      </c>
      <c r="JC121" s="90">
        <f t="shared" ca="1" si="1095"/>
        <v>0</v>
      </c>
      <c r="JD121" s="90">
        <f t="shared" ca="1" si="1095"/>
        <v>0</v>
      </c>
      <c r="JE121" s="90">
        <f t="shared" ca="1" si="1095"/>
        <v>0</v>
      </c>
      <c r="JF121" s="90">
        <f t="shared" ca="1" si="1095"/>
        <v>0</v>
      </c>
      <c r="JG121" s="90">
        <f t="shared" ca="1" si="1095"/>
        <v>0</v>
      </c>
      <c r="JH121" s="90">
        <f t="shared" ca="1" si="1095"/>
        <v>0</v>
      </c>
      <c r="JI121" s="90">
        <f t="shared" ca="1" si="1095"/>
        <v>0</v>
      </c>
      <c r="JJ121" s="90">
        <f t="shared" ca="1" si="1095"/>
        <v>0</v>
      </c>
      <c r="JK121" s="90">
        <f t="shared" ca="1" si="1095"/>
        <v>0</v>
      </c>
      <c r="JL121" s="90">
        <f t="shared" ca="1" si="1095"/>
        <v>0</v>
      </c>
      <c r="JM121" s="90">
        <f t="shared" ca="1" si="1095"/>
        <v>0</v>
      </c>
      <c r="JN121" s="90">
        <f t="shared" ca="1" si="1095"/>
        <v>0</v>
      </c>
      <c r="JO121" s="90">
        <f t="shared" ca="1" si="1095"/>
        <v>0</v>
      </c>
      <c r="JP121" s="90">
        <f t="shared" ca="1" si="1095"/>
        <v>0</v>
      </c>
      <c r="JQ121" s="90">
        <f t="shared" ca="1" si="1095"/>
        <v>0</v>
      </c>
      <c r="JR121" s="90">
        <f t="shared" ca="1" si="1095"/>
        <v>0</v>
      </c>
      <c r="JS121" s="90">
        <f t="shared" ca="1" si="1095"/>
        <v>0</v>
      </c>
      <c r="JT121" s="92">
        <f t="shared" ca="1" si="940"/>
        <v>8273.7320038554717</v>
      </c>
      <c r="JU121" s="90">
        <f t="shared" ca="1" si="1096"/>
        <v>8273.7320038554717</v>
      </c>
      <c r="JV121" s="90">
        <f t="shared" ca="1" si="1096"/>
        <v>0</v>
      </c>
      <c r="JW121" s="90">
        <f t="shared" ca="1" si="1096"/>
        <v>0</v>
      </c>
      <c r="JX121" s="90">
        <f t="shared" ca="1" si="1096"/>
        <v>0</v>
      </c>
      <c r="JY121" s="90">
        <f t="shared" ca="1" si="1096"/>
        <v>0</v>
      </c>
      <c r="JZ121" s="90">
        <f t="shared" ca="1" si="1096"/>
        <v>0</v>
      </c>
      <c r="KA121" s="90">
        <f t="shared" ca="1" si="1096"/>
        <v>0</v>
      </c>
      <c r="KB121" s="90">
        <f t="shared" ca="1" si="1096"/>
        <v>0</v>
      </c>
      <c r="KC121" s="90">
        <f t="shared" ca="1" si="1096"/>
        <v>0</v>
      </c>
      <c r="KD121" s="90">
        <f t="shared" ca="1" si="1096"/>
        <v>0</v>
      </c>
      <c r="KE121" s="90">
        <f t="shared" ca="1" si="1097"/>
        <v>0</v>
      </c>
      <c r="KF121" s="90">
        <f t="shared" ca="1" si="1097"/>
        <v>0</v>
      </c>
      <c r="KG121" s="90">
        <f t="shared" ca="1" si="1097"/>
        <v>0</v>
      </c>
      <c r="KH121" s="90">
        <f t="shared" ca="1" si="1097"/>
        <v>0</v>
      </c>
      <c r="KI121" s="90">
        <f t="shared" ca="1" si="1097"/>
        <v>0</v>
      </c>
      <c r="KJ121" s="90">
        <f t="shared" ca="1" si="1097"/>
        <v>0</v>
      </c>
      <c r="KK121" s="90">
        <f t="shared" ca="1" si="1097"/>
        <v>0</v>
      </c>
      <c r="KL121" s="90">
        <f t="shared" ca="1" si="1097"/>
        <v>0</v>
      </c>
      <c r="KM121" s="90">
        <f t="shared" ca="1" si="1097"/>
        <v>0</v>
      </c>
      <c r="KN121" s="90">
        <f t="shared" ca="1" si="1098"/>
        <v>0</v>
      </c>
      <c r="KO121" s="90">
        <f t="shared" ca="1" si="1099"/>
        <v>0</v>
      </c>
      <c r="KP121" s="90">
        <f t="shared" ca="1" si="1099"/>
        <v>0</v>
      </c>
      <c r="KQ121" s="90">
        <f t="shared" ca="1" si="1099"/>
        <v>0</v>
      </c>
      <c r="KR121" s="90">
        <f t="shared" ca="1" si="1099"/>
        <v>0</v>
      </c>
      <c r="KS121" s="90">
        <f t="shared" ca="1" si="1099"/>
        <v>0</v>
      </c>
      <c r="KT121" s="90">
        <f t="shared" ca="1" si="1099"/>
        <v>0</v>
      </c>
      <c r="KU121" s="90">
        <f t="shared" ca="1" si="1099"/>
        <v>0</v>
      </c>
      <c r="KV121" s="90">
        <f t="shared" ca="1" si="1099"/>
        <v>0</v>
      </c>
      <c r="KW121" s="90">
        <f t="shared" ca="1" si="1099"/>
        <v>0</v>
      </c>
      <c r="KX121" s="90">
        <f t="shared" ca="1" si="1099"/>
        <v>0</v>
      </c>
      <c r="KY121" s="90">
        <f t="shared" ca="1" si="1100"/>
        <v>0</v>
      </c>
      <c r="KZ121" s="90">
        <f t="shared" ca="1" si="1100"/>
        <v>0</v>
      </c>
      <c r="LA121" s="90">
        <f t="shared" ca="1" si="1100"/>
        <v>0</v>
      </c>
      <c r="LB121" s="90">
        <f t="shared" ca="1" si="1100"/>
        <v>0</v>
      </c>
      <c r="LC121" s="90">
        <f t="shared" ca="1" si="1100"/>
        <v>0</v>
      </c>
      <c r="LD121" s="90">
        <f t="shared" ca="1" si="1100"/>
        <v>0</v>
      </c>
      <c r="LE121" s="90">
        <f t="shared" ca="1" si="1100"/>
        <v>0</v>
      </c>
      <c r="LF121" s="90">
        <f t="shared" ca="1" si="1100"/>
        <v>0</v>
      </c>
      <c r="LG121" s="90">
        <f t="shared" ca="1" si="1100"/>
        <v>0</v>
      </c>
      <c r="LH121" s="90">
        <f t="shared" ca="1" si="1100"/>
        <v>0</v>
      </c>
      <c r="LI121" s="90">
        <f t="shared" ca="1" si="1100"/>
        <v>0</v>
      </c>
      <c r="LJ121" s="90">
        <f t="shared" ca="1" si="1100"/>
        <v>0</v>
      </c>
      <c r="LK121" s="90">
        <f t="shared" ca="1" si="1101"/>
        <v>0</v>
      </c>
      <c r="LL121" s="90">
        <f t="shared" ca="1" si="1101"/>
        <v>0</v>
      </c>
      <c r="LM121" s="92">
        <f t="shared" ca="1" si="615"/>
        <v>12891.912312340339</v>
      </c>
      <c r="LN121" s="90">
        <f t="shared" ca="1" si="1102"/>
        <v>12891.912312340339</v>
      </c>
      <c r="LO121" s="90">
        <f t="shared" ca="1" si="1102"/>
        <v>0</v>
      </c>
      <c r="LP121" s="90">
        <f t="shared" ca="1" si="1102"/>
        <v>0</v>
      </c>
      <c r="LQ121" s="90">
        <f t="shared" ca="1" si="1102"/>
        <v>0</v>
      </c>
      <c r="LR121" s="90">
        <f t="shared" ca="1" si="1102"/>
        <v>0</v>
      </c>
      <c r="LS121" s="92">
        <f t="shared" ca="1" si="616"/>
        <v>0</v>
      </c>
      <c r="LT121" s="90">
        <f t="shared" ca="1" si="1103"/>
        <v>0</v>
      </c>
      <c r="LU121" s="90">
        <f t="shared" ca="1" si="1103"/>
        <v>0</v>
      </c>
      <c r="LV121" s="90">
        <f t="shared" ca="1" si="1103"/>
        <v>0</v>
      </c>
      <c r="LW121" s="90">
        <f t="shared" ca="1" si="1103"/>
        <v>0</v>
      </c>
      <c r="LX121" s="90">
        <f t="shared" ca="1" si="1103"/>
        <v>0</v>
      </c>
      <c r="LY121" s="90">
        <f t="shared" ca="1" si="1103"/>
        <v>0</v>
      </c>
      <c r="LZ121" s="90">
        <f t="shared" ca="1" si="1103"/>
        <v>0</v>
      </c>
      <c r="MA121" s="90">
        <f t="shared" ca="1" si="1103"/>
        <v>0</v>
      </c>
      <c r="MB121" s="90">
        <f t="shared" ca="1" si="1103"/>
        <v>0</v>
      </c>
      <c r="MC121" s="90">
        <f t="shared" ca="1" si="1103"/>
        <v>0</v>
      </c>
      <c r="MD121" s="90">
        <f t="shared" ca="1" si="1103"/>
        <v>0</v>
      </c>
      <c r="ME121" s="90">
        <f t="shared" ca="1" si="1103"/>
        <v>0</v>
      </c>
      <c r="MF121" s="90">
        <f t="shared" ca="1" si="1103"/>
        <v>0</v>
      </c>
      <c r="MG121" s="92">
        <f t="shared" ca="1" si="617"/>
        <v>4459.7730683521395</v>
      </c>
      <c r="MH121" s="90">
        <f t="shared" ca="1" si="1104"/>
        <v>4459.7730683521395</v>
      </c>
      <c r="MI121" s="90">
        <f t="shared" ca="1" si="1105"/>
        <v>0</v>
      </c>
      <c r="MJ121" s="90">
        <f t="shared" ca="1" si="1105"/>
        <v>0</v>
      </c>
      <c r="MK121" s="90">
        <f t="shared" ca="1" si="1105"/>
        <v>0</v>
      </c>
      <c r="ML121" s="90">
        <f t="shared" ca="1" si="1105"/>
        <v>0</v>
      </c>
      <c r="MM121" s="90">
        <f t="shared" ca="1" si="1105"/>
        <v>0</v>
      </c>
      <c r="MN121" s="90">
        <f t="shared" ca="1" si="1105"/>
        <v>0</v>
      </c>
      <c r="MO121" s="90">
        <f t="shared" ca="1" si="1105"/>
        <v>0</v>
      </c>
      <c r="MP121" s="90">
        <f t="shared" ca="1" si="1105"/>
        <v>0</v>
      </c>
      <c r="MQ121" s="90">
        <f t="shared" ca="1" si="1105"/>
        <v>0</v>
      </c>
      <c r="MR121" s="90">
        <f t="shared" ca="1" si="1105"/>
        <v>0</v>
      </c>
      <c r="MS121" s="90">
        <f t="shared" ca="1" si="1105"/>
        <v>0</v>
      </c>
      <c r="MT121" s="90">
        <f t="shared" ca="1" si="1105"/>
        <v>0</v>
      </c>
      <c r="MU121" s="90">
        <f t="shared" ca="1" si="1105"/>
        <v>0</v>
      </c>
      <c r="MV121" s="90">
        <f t="shared" ca="1" si="1105"/>
        <v>0</v>
      </c>
      <c r="MW121" s="90">
        <f t="shared" ca="1" si="1105"/>
        <v>0</v>
      </c>
      <c r="MX121" s="90">
        <f t="shared" ca="1" si="1105"/>
        <v>0</v>
      </c>
      <c r="MY121" s="90">
        <f t="shared" ca="1" si="1105"/>
        <v>0</v>
      </c>
      <c r="MZ121" s="90">
        <f t="shared" ca="1" si="1105"/>
        <v>0</v>
      </c>
      <c r="NA121" s="90">
        <f t="shared" ca="1" si="1105"/>
        <v>0</v>
      </c>
      <c r="NB121" s="90">
        <f t="shared" ca="1" si="1105"/>
        <v>0</v>
      </c>
      <c r="NC121" s="92">
        <f t="shared" ca="1" si="618"/>
        <v>0</v>
      </c>
      <c r="ND121" s="90">
        <f t="shared" ca="1" si="1106"/>
        <v>0</v>
      </c>
      <c r="NE121" s="90">
        <f t="shared" ca="1" si="1106"/>
        <v>0</v>
      </c>
      <c r="NF121" s="90">
        <f t="shared" ca="1" si="1106"/>
        <v>0</v>
      </c>
      <c r="NG121" s="90">
        <f t="shared" ca="1" si="1106"/>
        <v>0</v>
      </c>
      <c r="NH121" s="90">
        <f t="shared" ca="1" si="1106"/>
        <v>0</v>
      </c>
      <c r="NI121" s="90">
        <f t="shared" ca="1" si="1106"/>
        <v>0</v>
      </c>
      <c r="NJ121" s="93">
        <f t="shared" ca="1" si="946"/>
        <v>2585279.2699999996</v>
      </c>
      <c r="NK121" s="94">
        <f t="shared" ca="1" si="1107"/>
        <v>0</v>
      </c>
    </row>
    <row r="122" spans="1:375" ht="17.25" customHeight="1" x14ac:dyDescent="0.25">
      <c r="A122" s="67">
        <v>94600</v>
      </c>
      <c r="B122" s="95" t="s">
        <v>149</v>
      </c>
      <c r="C122" s="90">
        <f ca="1">IFERROR(HLOOKUP($A122,Náklady_2018!$D$1:$MN$27,24,FALSE),0)</f>
        <v>872463.51000000013</v>
      </c>
      <c r="D122" s="19">
        <v>50</v>
      </c>
      <c r="E122" s="19">
        <v>50</v>
      </c>
      <c r="F122" s="91" t="s">
        <v>591</v>
      </c>
      <c r="G122" s="92">
        <f t="shared" ca="1" si="606"/>
        <v>95811.776241200874</v>
      </c>
      <c r="H122" s="90">
        <f t="shared" ca="1" si="1108"/>
        <v>0</v>
      </c>
      <c r="I122" s="90">
        <f t="shared" ca="1" si="1111"/>
        <v>0</v>
      </c>
      <c r="J122" s="90">
        <f t="shared" ca="1" si="1111"/>
        <v>9134.9037034715438</v>
      </c>
      <c r="K122" s="90">
        <f t="shared" ca="1" si="1111"/>
        <v>0</v>
      </c>
      <c r="L122" s="90">
        <f t="shared" ca="1" si="1111"/>
        <v>0</v>
      </c>
      <c r="M122" s="90">
        <f t="shared" ca="1" si="1111"/>
        <v>0</v>
      </c>
      <c r="N122" s="90">
        <f t="shared" ca="1" si="1111"/>
        <v>15054.569994979265</v>
      </c>
      <c r="O122" s="90">
        <f t="shared" ca="1" si="1111"/>
        <v>0</v>
      </c>
      <c r="P122" s="90">
        <f t="shared" ca="1" si="1111"/>
        <v>0</v>
      </c>
      <c r="Q122" s="90">
        <f t="shared" ca="1" si="1111"/>
        <v>0</v>
      </c>
      <c r="R122" s="90">
        <f t="shared" ca="1" si="1111"/>
        <v>0</v>
      </c>
      <c r="S122" s="90">
        <f t="shared" ca="1" si="1111"/>
        <v>7557.6301161314987</v>
      </c>
      <c r="T122" s="90">
        <f t="shared" ca="1" si="1111"/>
        <v>0</v>
      </c>
      <c r="U122" s="90">
        <f t="shared" ca="1" si="1111"/>
        <v>0</v>
      </c>
      <c r="V122" s="90">
        <f t="shared" ca="1" si="1111"/>
        <v>13708.402830828976</v>
      </c>
      <c r="W122" s="90">
        <f t="shared" ca="1" si="1111"/>
        <v>10146.170269609684</v>
      </c>
      <c r="X122" s="90">
        <f t="shared" ca="1" si="1111"/>
        <v>0</v>
      </c>
      <c r="Y122" s="90">
        <f t="shared" ca="1" si="1111"/>
        <v>0</v>
      </c>
      <c r="Z122" s="90">
        <f t="shared" ca="1" si="1111"/>
        <v>0</v>
      </c>
      <c r="AA122" s="90">
        <f t="shared" ca="1" si="1111"/>
        <v>11762.07955779099</v>
      </c>
      <c r="AB122" s="90">
        <f t="shared" ca="1" si="1111"/>
        <v>0</v>
      </c>
      <c r="AC122" s="90">
        <f t="shared" ca="1" si="1111"/>
        <v>0</v>
      </c>
      <c r="AD122" s="90">
        <f t="shared" ca="1" si="1111"/>
        <v>24307.060545092056</v>
      </c>
      <c r="AE122" s="90">
        <f t="shared" ca="1" si="1111"/>
        <v>0</v>
      </c>
      <c r="AF122" s="90">
        <f t="shared" ca="1" si="1111"/>
        <v>0</v>
      </c>
      <c r="AG122" s="90">
        <f t="shared" ca="1" si="1111"/>
        <v>0</v>
      </c>
      <c r="AH122" s="90">
        <f t="shared" ca="1" si="1111"/>
        <v>0</v>
      </c>
      <c r="AI122" s="90">
        <f t="shared" ca="1" si="1111"/>
        <v>0</v>
      </c>
      <c r="AJ122" s="90">
        <f t="shared" ca="1" si="1111"/>
        <v>0</v>
      </c>
      <c r="AK122" s="90">
        <f t="shared" ca="1" si="1111"/>
        <v>0</v>
      </c>
      <c r="AL122" s="90">
        <f t="shared" ca="1" si="1111"/>
        <v>0</v>
      </c>
      <c r="AM122" s="90">
        <f t="shared" ca="1" si="1111"/>
        <v>0</v>
      </c>
      <c r="AN122" s="90">
        <f t="shared" ca="1" si="1111"/>
        <v>0</v>
      </c>
      <c r="AO122" s="90">
        <f t="shared" ca="1" si="1111"/>
        <v>0</v>
      </c>
      <c r="AP122" s="90">
        <f t="shared" ca="1" si="1111"/>
        <v>0</v>
      </c>
      <c r="AQ122" s="90">
        <f t="shared" ca="1" si="1111"/>
        <v>0</v>
      </c>
      <c r="AR122" s="90">
        <f t="shared" ca="1" si="1111"/>
        <v>0</v>
      </c>
      <c r="AS122" s="90">
        <f t="shared" ca="1" si="1111"/>
        <v>0</v>
      </c>
      <c r="AT122" s="90">
        <f t="shared" ca="1" si="1111"/>
        <v>3676.2835607024695</v>
      </c>
      <c r="AU122" s="90">
        <f t="shared" ca="1" si="1111"/>
        <v>0</v>
      </c>
      <c r="AV122" s="90">
        <f t="shared" ca="1" si="1111"/>
        <v>0</v>
      </c>
      <c r="AW122" s="90">
        <f t="shared" ca="1" si="1111"/>
        <v>0</v>
      </c>
      <c r="AX122" s="90">
        <f t="shared" ca="1" si="1111"/>
        <v>464.67566259438371</v>
      </c>
      <c r="AY122" s="90">
        <f t="shared" ca="1" si="1111"/>
        <v>0</v>
      </c>
      <c r="AZ122" s="90">
        <f t="shared" ca="1" si="1111"/>
        <v>0</v>
      </c>
      <c r="BA122" s="90">
        <f t="shared" ca="1" si="1111"/>
        <v>0</v>
      </c>
      <c r="BB122" s="90">
        <f t="shared" ca="1" si="1111"/>
        <v>0</v>
      </c>
      <c r="BC122" s="90">
        <f t="shared" ca="1" si="1111"/>
        <v>0</v>
      </c>
      <c r="BD122" s="92">
        <f t="shared" ca="1" si="607"/>
        <v>91001.274388374528</v>
      </c>
      <c r="BE122" s="90">
        <f t="shared" ca="1" si="1075"/>
        <v>0</v>
      </c>
      <c r="BF122" s="90">
        <f t="shared" ca="1" si="1076"/>
        <v>11296.840327228896</v>
      </c>
      <c r="BG122" s="90">
        <f t="shared" ca="1" si="1076"/>
        <v>0</v>
      </c>
      <c r="BH122" s="90">
        <f t="shared" ca="1" si="1076"/>
        <v>0</v>
      </c>
      <c r="BI122" s="90">
        <f t="shared" ca="1" si="1076"/>
        <v>12045.839728690939</v>
      </c>
      <c r="BJ122" s="90">
        <f t="shared" ca="1" si="1076"/>
        <v>0</v>
      </c>
      <c r="BK122" s="90">
        <f t="shared" ca="1" si="1076"/>
        <v>0</v>
      </c>
      <c r="BL122" s="90">
        <f t="shared" ca="1" si="1076"/>
        <v>0</v>
      </c>
      <c r="BM122" s="90">
        <f t="shared" ca="1" si="1076"/>
        <v>0</v>
      </c>
      <c r="BN122" s="90">
        <f t="shared" ca="1" si="1076"/>
        <v>14964.296149562681</v>
      </c>
      <c r="BO122" s="90">
        <f t="shared" ca="1" si="1076"/>
        <v>0</v>
      </c>
      <c r="BP122" s="90">
        <f t="shared" ca="1" si="1076"/>
        <v>0</v>
      </c>
      <c r="BQ122" s="90">
        <f t="shared" ca="1" si="1076"/>
        <v>0</v>
      </c>
      <c r="BR122" s="90">
        <f t="shared" ca="1" si="1076"/>
        <v>9688.1007325729806</v>
      </c>
      <c r="BS122" s="90">
        <f t="shared" ca="1" si="1076"/>
        <v>0</v>
      </c>
      <c r="BT122" s="90">
        <f t="shared" ca="1" si="1076"/>
        <v>0</v>
      </c>
      <c r="BU122" s="90">
        <f t="shared" ca="1" si="1076"/>
        <v>0</v>
      </c>
      <c r="BV122" s="90">
        <f t="shared" ca="1" si="1076"/>
        <v>10853.108903190845</v>
      </c>
      <c r="BW122" s="90">
        <f t="shared" ca="1" si="1076"/>
        <v>0</v>
      </c>
      <c r="BX122" s="90">
        <f t="shared" ca="1" si="1076"/>
        <v>0</v>
      </c>
      <c r="BY122" s="90">
        <f t="shared" ca="1" si="1076"/>
        <v>32153.088547128198</v>
      </c>
      <c r="BZ122" s="90">
        <f t="shared" ca="1" si="1076"/>
        <v>0</v>
      </c>
      <c r="CA122" s="90">
        <f t="shared" ca="1" si="1076"/>
        <v>0</v>
      </c>
      <c r="CB122" s="90">
        <f t="shared" ca="1" si="1076"/>
        <v>0</v>
      </c>
      <c r="CC122" s="90">
        <f t="shared" ca="1" si="1076"/>
        <v>0</v>
      </c>
      <c r="CD122" s="90">
        <f t="shared" ca="1" si="1076"/>
        <v>0</v>
      </c>
      <c r="CE122" s="90">
        <f t="shared" ca="1" si="1076"/>
        <v>0</v>
      </c>
      <c r="CF122" s="90">
        <f t="shared" ca="1" si="1077"/>
        <v>0</v>
      </c>
      <c r="CG122" s="92">
        <f t="shared" ca="1" si="925"/>
        <v>80735.043727435099</v>
      </c>
      <c r="CH122" s="90">
        <f t="shared" ca="1" si="1078"/>
        <v>0</v>
      </c>
      <c r="CI122" s="90">
        <f t="shared" ca="1" si="1078"/>
        <v>6639.3753554839168</v>
      </c>
      <c r="CJ122" s="90">
        <f t="shared" ca="1" si="1078"/>
        <v>13534.224402004442</v>
      </c>
      <c r="CK122" s="90">
        <f t="shared" ca="1" si="1078"/>
        <v>10703.073384201825</v>
      </c>
      <c r="CL122" s="90">
        <f t="shared" ca="1" si="1078"/>
        <v>6131.6580370408246</v>
      </c>
      <c r="CM122" s="90">
        <f t="shared" ca="1" si="1078"/>
        <v>6687.7701635228386</v>
      </c>
      <c r="CN122" s="90">
        <f t="shared" ca="1" si="1078"/>
        <v>3318.6277930341525</v>
      </c>
      <c r="CO122" s="90">
        <f t="shared" ca="1" si="1078"/>
        <v>8989.4009939607531</v>
      </c>
      <c r="CP122" s="90">
        <f t="shared" ca="1" si="1078"/>
        <v>6743.2889791195721</v>
      </c>
      <c r="CQ122" s="90">
        <f t="shared" ca="1" si="1078"/>
        <v>6725.2748952574057</v>
      </c>
      <c r="CR122" s="90">
        <f t="shared" ca="1" si="1079"/>
        <v>6411.6932319652005</v>
      </c>
      <c r="CS122" s="90">
        <f t="shared" ca="1" si="1079"/>
        <v>3871.959078592286</v>
      </c>
      <c r="CT122" s="90">
        <f t="shared" ca="1" si="1079"/>
        <v>978.69741325188784</v>
      </c>
      <c r="CU122" s="90">
        <f t="shared" ca="1" si="1079"/>
        <v>0</v>
      </c>
      <c r="CV122" s="90">
        <f t="shared" ca="1" si="1079"/>
        <v>0</v>
      </c>
      <c r="CW122" s="90">
        <f t="shared" ca="1" si="1079"/>
        <v>0</v>
      </c>
      <c r="CX122" s="90">
        <f t="shared" ca="1" si="1079"/>
        <v>0</v>
      </c>
      <c r="CY122" s="92">
        <f t="shared" ca="1" si="927"/>
        <v>100346.30912645547</v>
      </c>
      <c r="CZ122" s="90">
        <f t="shared" ca="1" si="1080"/>
        <v>0</v>
      </c>
      <c r="DA122" s="90">
        <f t="shared" ca="1" si="1109"/>
        <v>8389.7336694847345</v>
      </c>
      <c r="DB122" s="90">
        <f t="shared" ca="1" si="1109"/>
        <v>7759.9885882273702</v>
      </c>
      <c r="DC122" s="90">
        <f t="shared" ca="1" si="1109"/>
        <v>10250.231932963488</v>
      </c>
      <c r="DD122" s="90">
        <f t="shared" ca="1" si="1109"/>
        <v>0</v>
      </c>
      <c r="DE122" s="90">
        <f t="shared" ca="1" si="1109"/>
        <v>0</v>
      </c>
      <c r="DF122" s="90">
        <f t="shared" ca="1" si="1109"/>
        <v>0</v>
      </c>
      <c r="DG122" s="90">
        <f t="shared" ca="1" si="1109"/>
        <v>0</v>
      </c>
      <c r="DH122" s="90">
        <f t="shared" ca="1" si="1109"/>
        <v>9600.6324858138942</v>
      </c>
      <c r="DI122" s="90">
        <f t="shared" ca="1" si="1109"/>
        <v>19904.391597153048</v>
      </c>
      <c r="DJ122" s="90">
        <f t="shared" ca="1" si="1109"/>
        <v>0</v>
      </c>
      <c r="DK122" s="90">
        <f t="shared" ca="1" si="1109"/>
        <v>0</v>
      </c>
      <c r="DL122" s="90">
        <f t="shared" ca="1" si="1109"/>
        <v>0</v>
      </c>
      <c r="DM122" s="90">
        <f t="shared" ca="1" si="1109"/>
        <v>0</v>
      </c>
      <c r="DN122" s="90">
        <f t="shared" ca="1" si="1109"/>
        <v>17655.060746495681</v>
      </c>
      <c r="DO122" s="90">
        <f t="shared" ca="1" si="1109"/>
        <v>0</v>
      </c>
      <c r="DP122" s="90">
        <f t="shared" ca="1" si="1081"/>
        <v>0</v>
      </c>
      <c r="DQ122" s="90">
        <f t="shared" ca="1" si="1081"/>
        <v>7796.8687480280278</v>
      </c>
      <c r="DR122" s="90">
        <f t="shared" ca="1" si="1081"/>
        <v>3142.7234311126444</v>
      </c>
      <c r="DS122" s="90">
        <f t="shared" ca="1" si="1081"/>
        <v>5777.3277951224718</v>
      </c>
      <c r="DT122" s="90">
        <f t="shared" ca="1" si="1081"/>
        <v>9658.1327315281123</v>
      </c>
      <c r="DU122" s="90">
        <f t="shared" ca="1" si="1081"/>
        <v>411.2174005260033</v>
      </c>
      <c r="DV122" s="92">
        <f t="shared" ca="1" si="608"/>
        <v>41582.248140115364</v>
      </c>
      <c r="DW122" s="90">
        <f t="shared" ca="1" si="1082"/>
        <v>0</v>
      </c>
      <c r="DX122" s="90">
        <f t="shared" ca="1" si="1082"/>
        <v>18986.316015232784</v>
      </c>
      <c r="DY122" s="90">
        <f t="shared" ca="1" si="1082"/>
        <v>21720.315997371847</v>
      </c>
      <c r="DZ122" s="90">
        <f t="shared" ca="1" si="1082"/>
        <v>875.61612751073312</v>
      </c>
      <c r="EA122" s="90">
        <f t="shared" ca="1" si="1082"/>
        <v>0</v>
      </c>
      <c r="EB122" s="92">
        <f t="shared" ca="1" si="609"/>
        <v>129684.73898533413</v>
      </c>
      <c r="EC122" s="90">
        <f t="shared" ca="1" si="1083"/>
        <v>0</v>
      </c>
      <c r="ED122" s="90">
        <f t="shared" ca="1" si="1084"/>
        <v>16049.326350774991</v>
      </c>
      <c r="EE122" s="90">
        <f t="shared" ca="1" si="1084"/>
        <v>10807.08221294392</v>
      </c>
      <c r="EF122" s="90">
        <f t="shared" ca="1" si="1084"/>
        <v>7327.4471494296304</v>
      </c>
      <c r="EG122" s="90">
        <f t="shared" ca="1" si="1084"/>
        <v>6137.6559257019508</v>
      </c>
      <c r="EH122" s="90">
        <f t="shared" ca="1" si="1084"/>
        <v>14311.766801060698</v>
      </c>
      <c r="EI122" s="90">
        <f t="shared" ca="1" si="1084"/>
        <v>5332.4255869305125</v>
      </c>
      <c r="EJ122" s="90">
        <f t="shared" ca="1" si="1084"/>
        <v>12605.907056408618</v>
      </c>
      <c r="EK122" s="90">
        <f t="shared" ca="1" si="1084"/>
        <v>6830.1209121040101</v>
      </c>
      <c r="EL122" s="90">
        <f t="shared" ca="1" si="1084"/>
        <v>5407.0636770521323</v>
      </c>
      <c r="EM122" s="90">
        <f t="shared" ca="1" si="1084"/>
        <v>3313.8925781605203</v>
      </c>
      <c r="EN122" s="90">
        <f t="shared" ca="1" si="1084"/>
        <v>6875.1243438883794</v>
      </c>
      <c r="EO122" s="90">
        <f t="shared" ca="1" si="1084"/>
        <v>11659.147842833523</v>
      </c>
      <c r="EP122" s="90">
        <f t="shared" ca="1" si="1084"/>
        <v>0</v>
      </c>
      <c r="EQ122" s="90">
        <f t="shared" ca="1" si="1084"/>
        <v>0</v>
      </c>
      <c r="ER122" s="90">
        <f t="shared" ca="1" si="1084"/>
        <v>0</v>
      </c>
      <c r="ES122" s="90">
        <f t="shared" ca="1" si="1084"/>
        <v>3098.1939797681384</v>
      </c>
      <c r="ET122" s="90">
        <f t="shared" ca="1" si="1084"/>
        <v>11104.356585315907</v>
      </c>
      <c r="EU122" s="90">
        <f t="shared" ca="1" si="1084"/>
        <v>0</v>
      </c>
      <c r="EV122" s="90">
        <f t="shared" ca="1" si="1084"/>
        <v>0</v>
      </c>
      <c r="EW122" s="90">
        <f t="shared" ca="1" si="1084"/>
        <v>8825.2279829611653</v>
      </c>
      <c r="EX122" s="90">
        <f t="shared" ca="1" si="1084"/>
        <v>0</v>
      </c>
      <c r="EY122" s="90">
        <f t="shared" ca="1" si="1084"/>
        <v>0</v>
      </c>
      <c r="EZ122" s="90">
        <f t="shared" ca="1" si="1084"/>
        <v>0</v>
      </c>
      <c r="FA122" s="90">
        <f t="shared" ca="1" si="1084"/>
        <v>0</v>
      </c>
      <c r="FB122" s="90">
        <f t="shared" ca="1" si="1084"/>
        <v>0</v>
      </c>
      <c r="FC122" s="90">
        <f t="shared" ca="1" si="1084"/>
        <v>0</v>
      </c>
      <c r="FD122" s="90">
        <f t="shared" ca="1" si="1084"/>
        <v>0</v>
      </c>
      <c r="FE122" s="92">
        <f t="shared" ca="1" si="610"/>
        <v>66298.66358305914</v>
      </c>
      <c r="FF122" s="90">
        <f t="shared" ca="1" si="1085"/>
        <v>0</v>
      </c>
      <c r="FG122" s="90">
        <f t="shared" ca="1" si="1085"/>
        <v>14777.195421125311</v>
      </c>
      <c r="FH122" s="90">
        <f t="shared" ca="1" si="1085"/>
        <v>0</v>
      </c>
      <c r="FI122" s="90">
        <f t="shared" ca="1" si="1085"/>
        <v>0</v>
      </c>
      <c r="FJ122" s="90">
        <f t="shared" ca="1" si="1085"/>
        <v>12265.237010588115</v>
      </c>
      <c r="FK122" s="90">
        <f t="shared" ca="1" si="1085"/>
        <v>0</v>
      </c>
      <c r="FL122" s="90">
        <f t="shared" ca="1" si="1085"/>
        <v>13065.226247668314</v>
      </c>
      <c r="FM122" s="90">
        <f t="shared" ca="1" si="1085"/>
        <v>15852.175542927072</v>
      </c>
      <c r="FN122" s="90">
        <f t="shared" ca="1" si="1085"/>
        <v>0</v>
      </c>
      <c r="FO122" s="90">
        <f t="shared" ca="1" si="1085"/>
        <v>9108.9970832409381</v>
      </c>
      <c r="FP122" s="90">
        <f t="shared" ca="1" si="1085"/>
        <v>0</v>
      </c>
      <c r="FQ122" s="90">
        <f t="shared" ca="1" si="1085"/>
        <v>0</v>
      </c>
      <c r="FR122" s="90">
        <f t="shared" ca="1" si="1085"/>
        <v>0</v>
      </c>
      <c r="FS122" s="90">
        <f t="shared" ca="1" si="1085"/>
        <v>1229.8322775093982</v>
      </c>
      <c r="FT122" s="90">
        <f t="shared" ca="1" si="1086"/>
        <v>0</v>
      </c>
      <c r="FU122" s="90">
        <f t="shared" ca="1" si="1086"/>
        <v>0</v>
      </c>
      <c r="FV122" s="90">
        <f t="shared" ca="1" si="1086"/>
        <v>0</v>
      </c>
      <c r="FW122" s="92">
        <f t="shared" ca="1" si="611"/>
        <v>157301.6657109677</v>
      </c>
      <c r="FX122" s="90">
        <f t="shared" ca="1" si="1087"/>
        <v>0</v>
      </c>
      <c r="FY122" s="90">
        <f t="shared" ca="1" si="1088"/>
        <v>5060.5432719334767</v>
      </c>
      <c r="FZ122" s="90">
        <f t="shared" ca="1" si="1088"/>
        <v>11695.76153114151</v>
      </c>
      <c r="GA122" s="90">
        <f t="shared" ca="1" si="1088"/>
        <v>0</v>
      </c>
      <c r="GB122" s="90">
        <f t="shared" ca="1" si="1088"/>
        <v>21141.303976988365</v>
      </c>
      <c r="GC122" s="90">
        <f t="shared" ca="1" si="1088"/>
        <v>0</v>
      </c>
      <c r="GD122" s="90">
        <f t="shared" ca="1" si="1088"/>
        <v>9232.3982926179178</v>
      </c>
      <c r="GE122" s="90">
        <f t="shared" ca="1" si="1088"/>
        <v>24009.738180975124</v>
      </c>
      <c r="GF122" s="90">
        <f t="shared" ca="1" si="1088"/>
        <v>1558.0524730913889</v>
      </c>
      <c r="GG122" s="90">
        <f t="shared" ca="1" si="1088"/>
        <v>84562.746244167327</v>
      </c>
      <c r="GH122" s="90">
        <f t="shared" ca="1" si="1088"/>
        <v>0</v>
      </c>
      <c r="GI122" s="90">
        <f t="shared" ca="1" si="1088"/>
        <v>0</v>
      </c>
      <c r="GJ122" s="90">
        <f t="shared" ca="1" si="1088"/>
        <v>0</v>
      </c>
      <c r="GK122" s="90">
        <f t="shared" ca="1" si="1088"/>
        <v>0</v>
      </c>
      <c r="GL122" s="90">
        <f t="shared" ca="1" si="1088"/>
        <v>0</v>
      </c>
      <c r="GM122" s="90">
        <f t="shared" ca="1" si="1088"/>
        <v>0</v>
      </c>
      <c r="GN122" s="90">
        <f t="shared" ca="1" si="1088"/>
        <v>0</v>
      </c>
      <c r="GO122" s="90">
        <f t="shared" ca="1" si="1088"/>
        <v>41.12174005260033</v>
      </c>
      <c r="GP122" s="90">
        <f t="shared" ca="1" si="1088"/>
        <v>0</v>
      </c>
      <c r="GQ122" s="90">
        <f t="shared" ca="1" si="1088"/>
        <v>0</v>
      </c>
      <c r="GR122" s="90">
        <f t="shared" ca="1" si="1088"/>
        <v>0</v>
      </c>
      <c r="GS122" s="92">
        <f t="shared" ca="1" si="612"/>
        <v>47898.582120018575</v>
      </c>
      <c r="GT122" s="90">
        <f t="shared" ca="1" si="1089"/>
        <v>0</v>
      </c>
      <c r="GU122" s="90">
        <f t="shared" ca="1" si="1089"/>
        <v>14665.95385347091</v>
      </c>
      <c r="GV122" s="90">
        <f t="shared" ca="1" si="1089"/>
        <v>15138.015655260944</v>
      </c>
      <c r="GW122" s="90">
        <f t="shared" ca="1" si="1089"/>
        <v>16963.764759840211</v>
      </c>
      <c r="GX122" s="90">
        <f t="shared" ca="1" si="1089"/>
        <v>0</v>
      </c>
      <c r="GY122" s="90">
        <f t="shared" ca="1" si="1089"/>
        <v>1130.8478514465091</v>
      </c>
      <c r="GZ122" s="90">
        <f t="shared" ca="1" si="1089"/>
        <v>0</v>
      </c>
      <c r="HA122" s="90">
        <f t="shared" ca="1" si="1089"/>
        <v>0</v>
      </c>
      <c r="HB122" s="90">
        <f t="shared" ca="1" si="1089"/>
        <v>0</v>
      </c>
      <c r="HC122" s="90">
        <f t="shared" ca="1" si="1089"/>
        <v>0</v>
      </c>
      <c r="HD122" s="90">
        <f t="shared" ca="1" si="1089"/>
        <v>0</v>
      </c>
      <c r="HE122" s="92">
        <f t="shared" ca="1" si="613"/>
        <v>27444.649311105466</v>
      </c>
      <c r="HF122" s="90">
        <f t="shared" ca="1" si="1090"/>
        <v>0</v>
      </c>
      <c r="HG122" s="90">
        <f t="shared" ca="1" si="1090"/>
        <v>0</v>
      </c>
      <c r="HH122" s="90">
        <f t="shared" ca="1" si="1090"/>
        <v>0</v>
      </c>
      <c r="HI122" s="90">
        <f t="shared" ca="1" si="1090"/>
        <v>0</v>
      </c>
      <c r="HJ122" s="90">
        <f t="shared" ca="1" si="1090"/>
        <v>0</v>
      </c>
      <c r="HK122" s="90">
        <f t="shared" ca="1" si="1090"/>
        <v>0</v>
      </c>
      <c r="HL122" s="90">
        <f t="shared" ca="1" si="1090"/>
        <v>0</v>
      </c>
      <c r="HM122" s="90">
        <f t="shared" ca="1" si="1090"/>
        <v>0</v>
      </c>
      <c r="HN122" s="90">
        <f t="shared" ca="1" si="1090"/>
        <v>3557.0305145499287</v>
      </c>
      <c r="HO122" s="90">
        <f t="shared" ca="1" si="1090"/>
        <v>23887.618796555536</v>
      </c>
      <c r="HP122" s="90">
        <f t="shared" ca="1" si="1090"/>
        <v>0</v>
      </c>
      <c r="HQ122" s="90">
        <f t="shared" ca="1" si="1090"/>
        <v>0</v>
      </c>
      <c r="HR122" s="90">
        <f t="shared" ca="1" si="1090"/>
        <v>0</v>
      </c>
      <c r="HS122" s="90">
        <f t="shared" ca="1" si="1090"/>
        <v>0</v>
      </c>
      <c r="HT122" s="90">
        <f t="shared" ca="1" si="1090"/>
        <v>0</v>
      </c>
      <c r="HU122" s="90">
        <f t="shared" ca="1" si="1090"/>
        <v>0</v>
      </c>
      <c r="HV122" s="92">
        <f t="shared" ca="1" si="614"/>
        <v>25710.656732871917</v>
      </c>
      <c r="HW122" s="90">
        <f t="shared" ca="1" si="1091"/>
        <v>25710.656732871917</v>
      </c>
      <c r="HX122" s="90">
        <f t="shared" ca="1" si="1091"/>
        <v>0</v>
      </c>
      <c r="HY122" s="90">
        <f t="shared" ca="1" si="1091"/>
        <v>0</v>
      </c>
      <c r="HZ122" s="90">
        <f t="shared" ca="1" si="1091"/>
        <v>0</v>
      </c>
      <c r="IA122" s="90">
        <f t="shared" ca="1" si="1091"/>
        <v>0</v>
      </c>
      <c r="IB122" s="90">
        <f t="shared" ca="1" si="1091"/>
        <v>0</v>
      </c>
      <c r="IC122" s="90">
        <f t="shared" ca="1" si="1091"/>
        <v>0</v>
      </c>
      <c r="ID122" s="90">
        <f t="shared" ca="1" si="1091"/>
        <v>0</v>
      </c>
      <c r="IE122" s="90">
        <f t="shared" ca="1" si="1091"/>
        <v>0</v>
      </c>
      <c r="IF122" s="92">
        <f t="shared" ca="1" si="936"/>
        <v>0</v>
      </c>
      <c r="IG122" s="90">
        <f t="shared" ca="1" si="1092"/>
        <v>0</v>
      </c>
      <c r="IH122" s="90">
        <f t="shared" ca="1" si="1110"/>
        <v>0</v>
      </c>
      <c r="II122" s="90">
        <f t="shared" ca="1" si="1110"/>
        <v>0</v>
      </c>
      <c r="IJ122" s="90">
        <f t="shared" ca="1" si="1110"/>
        <v>0</v>
      </c>
      <c r="IK122" s="90">
        <f t="shared" ca="1" si="1110"/>
        <v>0</v>
      </c>
      <c r="IL122" s="90">
        <f t="shared" ca="1" si="1110"/>
        <v>0</v>
      </c>
      <c r="IM122" s="90">
        <f t="shared" ca="1" si="1110"/>
        <v>0</v>
      </c>
      <c r="IN122" s="90">
        <f t="shared" ca="1" si="1110"/>
        <v>0</v>
      </c>
      <c r="IO122" s="90">
        <f t="shared" ca="1" si="1110"/>
        <v>0</v>
      </c>
      <c r="IP122" s="90">
        <f t="shared" ca="1" si="1110"/>
        <v>0</v>
      </c>
      <c r="IQ122" s="90">
        <f t="shared" ca="1" si="1110"/>
        <v>0</v>
      </c>
      <c r="IR122" s="90">
        <f t="shared" ca="1" si="1110"/>
        <v>0</v>
      </c>
      <c r="IS122" s="90">
        <f t="shared" ca="1" si="1110"/>
        <v>0</v>
      </c>
      <c r="IT122" s="90">
        <f t="shared" ca="1" si="1110"/>
        <v>0</v>
      </c>
      <c r="IU122" s="90">
        <f t="shared" ca="1" si="1110"/>
        <v>0</v>
      </c>
      <c r="IV122" s="90">
        <f t="shared" ca="1" si="1110"/>
        <v>0</v>
      </c>
      <c r="IW122" s="90">
        <f t="shared" ca="1" si="1093"/>
        <v>0</v>
      </c>
      <c r="IX122" s="90">
        <f t="shared" ca="1" si="1093"/>
        <v>0</v>
      </c>
      <c r="IY122" s="92">
        <f t="shared" ca="1" si="938"/>
        <v>0</v>
      </c>
      <c r="IZ122" s="90">
        <f t="shared" ca="1" si="1094"/>
        <v>0</v>
      </c>
      <c r="JA122" s="90">
        <f t="shared" ca="1" si="1095"/>
        <v>0</v>
      </c>
      <c r="JB122" s="90">
        <f t="shared" ca="1" si="1095"/>
        <v>0</v>
      </c>
      <c r="JC122" s="90">
        <f t="shared" ca="1" si="1095"/>
        <v>0</v>
      </c>
      <c r="JD122" s="90">
        <f t="shared" ca="1" si="1095"/>
        <v>0</v>
      </c>
      <c r="JE122" s="90">
        <f t="shared" ca="1" si="1095"/>
        <v>0</v>
      </c>
      <c r="JF122" s="90">
        <f t="shared" ca="1" si="1095"/>
        <v>0</v>
      </c>
      <c r="JG122" s="90">
        <f t="shared" ca="1" si="1095"/>
        <v>0</v>
      </c>
      <c r="JH122" s="90">
        <f t="shared" ca="1" si="1095"/>
        <v>0</v>
      </c>
      <c r="JI122" s="90">
        <f t="shared" ca="1" si="1095"/>
        <v>0</v>
      </c>
      <c r="JJ122" s="90">
        <f t="shared" ca="1" si="1095"/>
        <v>0</v>
      </c>
      <c r="JK122" s="90">
        <f t="shared" ca="1" si="1095"/>
        <v>0</v>
      </c>
      <c r="JL122" s="90">
        <f t="shared" ca="1" si="1095"/>
        <v>0</v>
      </c>
      <c r="JM122" s="90">
        <f t="shared" ca="1" si="1095"/>
        <v>0</v>
      </c>
      <c r="JN122" s="90">
        <f t="shared" ca="1" si="1095"/>
        <v>0</v>
      </c>
      <c r="JO122" s="90">
        <f t="shared" ca="1" si="1095"/>
        <v>0</v>
      </c>
      <c r="JP122" s="90">
        <f t="shared" ca="1" si="1095"/>
        <v>0</v>
      </c>
      <c r="JQ122" s="90">
        <f t="shared" ca="1" si="1095"/>
        <v>0</v>
      </c>
      <c r="JR122" s="90">
        <f t="shared" ca="1" si="1095"/>
        <v>0</v>
      </c>
      <c r="JS122" s="90">
        <f t="shared" ca="1" si="1095"/>
        <v>0</v>
      </c>
      <c r="JT122" s="92">
        <f t="shared" ca="1" si="940"/>
        <v>2792.1661495715625</v>
      </c>
      <c r="JU122" s="90">
        <f t="shared" ca="1" si="1096"/>
        <v>2792.1661495715625</v>
      </c>
      <c r="JV122" s="90">
        <f t="shared" ca="1" si="1096"/>
        <v>0</v>
      </c>
      <c r="JW122" s="90">
        <f t="shared" ca="1" si="1096"/>
        <v>0</v>
      </c>
      <c r="JX122" s="90">
        <f t="shared" ca="1" si="1096"/>
        <v>0</v>
      </c>
      <c r="JY122" s="90">
        <f t="shared" ca="1" si="1096"/>
        <v>0</v>
      </c>
      <c r="JZ122" s="90">
        <f t="shared" ca="1" si="1096"/>
        <v>0</v>
      </c>
      <c r="KA122" s="90">
        <f t="shared" ca="1" si="1096"/>
        <v>0</v>
      </c>
      <c r="KB122" s="90">
        <f t="shared" ca="1" si="1096"/>
        <v>0</v>
      </c>
      <c r="KC122" s="90">
        <f t="shared" ca="1" si="1096"/>
        <v>0</v>
      </c>
      <c r="KD122" s="90">
        <f t="shared" ca="1" si="1096"/>
        <v>0</v>
      </c>
      <c r="KE122" s="90">
        <f t="shared" ca="1" si="1097"/>
        <v>0</v>
      </c>
      <c r="KF122" s="90">
        <f t="shared" ca="1" si="1097"/>
        <v>0</v>
      </c>
      <c r="KG122" s="90">
        <f t="shared" ca="1" si="1097"/>
        <v>0</v>
      </c>
      <c r="KH122" s="90">
        <f t="shared" ca="1" si="1097"/>
        <v>0</v>
      </c>
      <c r="KI122" s="90">
        <f t="shared" ca="1" si="1097"/>
        <v>0</v>
      </c>
      <c r="KJ122" s="90">
        <f t="shared" ca="1" si="1097"/>
        <v>0</v>
      </c>
      <c r="KK122" s="90">
        <f t="shared" ca="1" si="1097"/>
        <v>0</v>
      </c>
      <c r="KL122" s="90">
        <f t="shared" ca="1" si="1097"/>
        <v>0</v>
      </c>
      <c r="KM122" s="90">
        <f t="shared" ca="1" si="1097"/>
        <v>0</v>
      </c>
      <c r="KN122" s="90">
        <f ca="1">($C122/100*$D122)*KN$6+($C122/100*$E122)*KN$11</f>
        <v>0</v>
      </c>
      <c r="KO122" s="90">
        <f t="shared" ca="1" si="1099"/>
        <v>0</v>
      </c>
      <c r="KP122" s="90">
        <f t="shared" ca="1" si="1099"/>
        <v>0</v>
      </c>
      <c r="KQ122" s="90">
        <f t="shared" ca="1" si="1099"/>
        <v>0</v>
      </c>
      <c r="KR122" s="90">
        <f t="shared" ca="1" si="1099"/>
        <v>0</v>
      </c>
      <c r="KS122" s="90">
        <f t="shared" ca="1" si="1099"/>
        <v>0</v>
      </c>
      <c r="KT122" s="90">
        <f t="shared" ca="1" si="1099"/>
        <v>0</v>
      </c>
      <c r="KU122" s="90">
        <f t="shared" ca="1" si="1099"/>
        <v>0</v>
      </c>
      <c r="KV122" s="90">
        <f t="shared" ca="1" si="1099"/>
        <v>0</v>
      </c>
      <c r="KW122" s="90">
        <f t="shared" ca="1" si="1099"/>
        <v>0</v>
      </c>
      <c r="KX122" s="90">
        <f t="shared" ca="1" si="1099"/>
        <v>0</v>
      </c>
      <c r="KY122" s="90">
        <f t="shared" ca="1" si="1100"/>
        <v>0</v>
      </c>
      <c r="KZ122" s="90">
        <f t="shared" ca="1" si="1100"/>
        <v>0</v>
      </c>
      <c r="LA122" s="90">
        <f t="shared" ca="1" si="1100"/>
        <v>0</v>
      </c>
      <c r="LB122" s="90">
        <f t="shared" ca="1" si="1100"/>
        <v>0</v>
      </c>
      <c r="LC122" s="90">
        <f t="shared" ca="1" si="1100"/>
        <v>0</v>
      </c>
      <c r="LD122" s="90">
        <f t="shared" ca="1" si="1100"/>
        <v>0</v>
      </c>
      <c r="LE122" s="90">
        <f t="shared" ca="1" si="1100"/>
        <v>0</v>
      </c>
      <c r="LF122" s="90">
        <f t="shared" ca="1" si="1100"/>
        <v>0</v>
      </c>
      <c r="LG122" s="90">
        <f t="shared" ca="1" si="1100"/>
        <v>0</v>
      </c>
      <c r="LH122" s="90">
        <f t="shared" ca="1" si="1100"/>
        <v>0</v>
      </c>
      <c r="LI122" s="90">
        <f t="shared" ca="1" si="1100"/>
        <v>0</v>
      </c>
      <c r="LJ122" s="90">
        <f t="shared" ca="1" si="1100"/>
        <v>0</v>
      </c>
      <c r="LK122" s="90">
        <f t="shared" ca="1" si="1101"/>
        <v>0</v>
      </c>
      <c r="LL122" s="90">
        <f t="shared" ca="1" si="1101"/>
        <v>0</v>
      </c>
      <c r="LM122" s="92">
        <f t="shared" ca="1" si="615"/>
        <v>4350.6800975651149</v>
      </c>
      <c r="LN122" s="90">
        <f t="shared" ca="1" si="1102"/>
        <v>4350.6800975651149</v>
      </c>
      <c r="LO122" s="90">
        <f t="shared" ca="1" si="1102"/>
        <v>0</v>
      </c>
      <c r="LP122" s="90">
        <f t="shared" ca="1" si="1102"/>
        <v>0</v>
      </c>
      <c r="LQ122" s="90">
        <f t="shared" ca="1" si="1102"/>
        <v>0</v>
      </c>
      <c r="LR122" s="90">
        <f t="shared" ca="1" si="1102"/>
        <v>0</v>
      </c>
      <c r="LS122" s="92">
        <f t="shared" ca="1" si="616"/>
        <v>0</v>
      </c>
      <c r="LT122" s="90">
        <f t="shared" ca="1" si="1103"/>
        <v>0</v>
      </c>
      <c r="LU122" s="90">
        <f t="shared" ca="1" si="1103"/>
        <v>0</v>
      </c>
      <c r="LV122" s="90">
        <f t="shared" ca="1" si="1103"/>
        <v>0</v>
      </c>
      <c r="LW122" s="90">
        <f t="shared" ca="1" si="1103"/>
        <v>0</v>
      </c>
      <c r="LX122" s="90">
        <f t="shared" ca="1" si="1103"/>
        <v>0</v>
      </c>
      <c r="LY122" s="90">
        <f t="shared" ca="1" si="1103"/>
        <v>0</v>
      </c>
      <c r="LZ122" s="90">
        <f t="shared" ca="1" si="1103"/>
        <v>0</v>
      </c>
      <c r="MA122" s="90">
        <f t="shared" ca="1" si="1103"/>
        <v>0</v>
      </c>
      <c r="MB122" s="90">
        <f t="shared" ca="1" si="1103"/>
        <v>0</v>
      </c>
      <c r="MC122" s="90">
        <f t="shared" ca="1" si="1103"/>
        <v>0</v>
      </c>
      <c r="MD122" s="90">
        <f t="shared" ca="1" si="1103"/>
        <v>0</v>
      </c>
      <c r="ME122" s="90">
        <f t="shared" ca="1" si="1103"/>
        <v>0</v>
      </c>
      <c r="MF122" s="90">
        <f t="shared" ca="1" si="1103"/>
        <v>0</v>
      </c>
      <c r="MG122" s="92">
        <f t="shared" ca="1" si="617"/>
        <v>1505.0556859251722</v>
      </c>
      <c r="MH122" s="90">
        <f t="shared" ca="1" si="1104"/>
        <v>1505.0556859251722</v>
      </c>
      <c r="MI122" s="90">
        <f t="shared" ca="1" si="1105"/>
        <v>0</v>
      </c>
      <c r="MJ122" s="90">
        <f t="shared" ca="1" si="1105"/>
        <v>0</v>
      </c>
      <c r="MK122" s="90">
        <f t="shared" ca="1" si="1105"/>
        <v>0</v>
      </c>
      <c r="ML122" s="90">
        <f t="shared" ca="1" si="1105"/>
        <v>0</v>
      </c>
      <c r="MM122" s="90">
        <f t="shared" ca="1" si="1105"/>
        <v>0</v>
      </c>
      <c r="MN122" s="90">
        <f t="shared" ca="1" si="1105"/>
        <v>0</v>
      </c>
      <c r="MO122" s="90">
        <f t="shared" ca="1" si="1105"/>
        <v>0</v>
      </c>
      <c r="MP122" s="90">
        <f t="shared" ca="1" si="1105"/>
        <v>0</v>
      </c>
      <c r="MQ122" s="90">
        <f t="shared" ca="1" si="1105"/>
        <v>0</v>
      </c>
      <c r="MR122" s="90">
        <f t="shared" ca="1" si="1105"/>
        <v>0</v>
      </c>
      <c r="MS122" s="90">
        <f t="shared" ca="1" si="1105"/>
        <v>0</v>
      </c>
      <c r="MT122" s="90">
        <f t="shared" ca="1" si="1105"/>
        <v>0</v>
      </c>
      <c r="MU122" s="90">
        <f t="shared" ca="1" si="1105"/>
        <v>0</v>
      </c>
      <c r="MV122" s="90">
        <f t="shared" ca="1" si="1105"/>
        <v>0</v>
      </c>
      <c r="MW122" s="90">
        <f t="shared" ca="1" si="1105"/>
        <v>0</v>
      </c>
      <c r="MX122" s="90">
        <f t="shared" ca="1" si="1105"/>
        <v>0</v>
      </c>
      <c r="MY122" s="90">
        <f t="shared" ca="1" si="1105"/>
        <v>0</v>
      </c>
      <c r="MZ122" s="90">
        <f t="shared" ca="1" si="1105"/>
        <v>0</v>
      </c>
      <c r="NA122" s="90">
        <f t="shared" ca="1" si="1105"/>
        <v>0</v>
      </c>
      <c r="NB122" s="90">
        <f t="shared" ca="1" si="1105"/>
        <v>0</v>
      </c>
      <c r="NC122" s="92">
        <f t="shared" ca="1" si="618"/>
        <v>0</v>
      </c>
      <c r="ND122" s="90">
        <f t="shared" ca="1" si="1106"/>
        <v>0</v>
      </c>
      <c r="NE122" s="90">
        <f t="shared" ca="1" si="1106"/>
        <v>0</v>
      </c>
      <c r="NF122" s="90">
        <f t="shared" ca="1" si="1106"/>
        <v>0</v>
      </c>
      <c r="NG122" s="90">
        <f t="shared" ca="1" si="1106"/>
        <v>0</v>
      </c>
      <c r="NH122" s="90">
        <f t="shared" ca="1" si="1106"/>
        <v>0</v>
      </c>
      <c r="NI122" s="90">
        <f t="shared" ca="1" si="1106"/>
        <v>0</v>
      </c>
      <c r="NJ122" s="93">
        <f t="shared" ca="1" si="946"/>
        <v>872463.51000000013</v>
      </c>
      <c r="NK122" s="94">
        <f t="shared" ca="1" si="1107"/>
        <v>0</v>
      </c>
    </row>
    <row r="123" spans="1:375" ht="17.25" customHeight="1" x14ac:dyDescent="0.25">
      <c r="A123" s="67">
        <v>94700</v>
      </c>
      <c r="B123" s="95" t="s">
        <v>150</v>
      </c>
      <c r="C123" s="90">
        <f ca="1">IFERROR(HLOOKUP($A123,Náklady_2018!$D$1:$MN$27,24,FALSE),0)</f>
        <v>447915.56999999995</v>
      </c>
      <c r="D123" s="19">
        <v>50</v>
      </c>
      <c r="E123" s="19">
        <v>50</v>
      </c>
      <c r="F123" s="91" t="s">
        <v>591</v>
      </c>
      <c r="G123" s="92">
        <f t="shared" ca="1" si="606"/>
        <v>49188.975671647211</v>
      </c>
      <c r="H123" s="90">
        <f t="shared" ca="1" si="1108"/>
        <v>0</v>
      </c>
      <c r="I123" s="90">
        <f t="shared" ca="1" si="1111"/>
        <v>0</v>
      </c>
      <c r="J123" s="90">
        <f t="shared" ca="1" si="1111"/>
        <v>4689.7842171480224</v>
      </c>
      <c r="K123" s="90">
        <f t="shared" ca="1" si="1111"/>
        <v>0</v>
      </c>
      <c r="L123" s="90">
        <f t="shared" ca="1" si="1111"/>
        <v>0</v>
      </c>
      <c r="M123" s="90">
        <f t="shared" ca="1" si="1111"/>
        <v>0</v>
      </c>
      <c r="N123" s="90">
        <f t="shared" ca="1" si="1111"/>
        <v>7728.8920661060474</v>
      </c>
      <c r="O123" s="90">
        <f t="shared" ca="1" si="1111"/>
        <v>0</v>
      </c>
      <c r="P123" s="90">
        <f t="shared" ca="1" si="1111"/>
        <v>0</v>
      </c>
      <c r="Q123" s="90">
        <f t="shared" ca="1" si="1111"/>
        <v>0</v>
      </c>
      <c r="R123" s="90">
        <f t="shared" ca="1" si="1111"/>
        <v>0</v>
      </c>
      <c r="S123" s="90">
        <f t="shared" ca="1" si="1111"/>
        <v>3880.0249666787849</v>
      </c>
      <c r="T123" s="90">
        <f t="shared" ca="1" si="1111"/>
        <v>0</v>
      </c>
      <c r="U123" s="90">
        <f t="shared" ca="1" si="1111"/>
        <v>0</v>
      </c>
      <c r="V123" s="90">
        <f t="shared" ca="1" si="1111"/>
        <v>7037.780947148578</v>
      </c>
      <c r="W123" s="90">
        <f t="shared" ca="1" si="1111"/>
        <v>5208.9601313289004</v>
      </c>
      <c r="X123" s="90">
        <f t="shared" ca="1" si="1111"/>
        <v>0</v>
      </c>
      <c r="Y123" s="90">
        <f t="shared" ca="1" si="1111"/>
        <v>0</v>
      </c>
      <c r="Z123" s="90">
        <f t="shared" ca="1" si="1111"/>
        <v>0</v>
      </c>
      <c r="AA123" s="90">
        <f t="shared" ca="1" si="1111"/>
        <v>6038.5546319447767</v>
      </c>
      <c r="AB123" s="90">
        <f t="shared" ca="1" si="1111"/>
        <v>0</v>
      </c>
      <c r="AC123" s="90">
        <f t="shared" ca="1" si="1111"/>
        <v>0</v>
      </c>
      <c r="AD123" s="90">
        <f t="shared" ca="1" si="1111"/>
        <v>12479.044400469444</v>
      </c>
      <c r="AE123" s="90">
        <f t="shared" ca="1" si="1111"/>
        <v>0</v>
      </c>
      <c r="AF123" s="90">
        <f t="shared" ca="1" si="1111"/>
        <v>0</v>
      </c>
      <c r="AG123" s="90">
        <f t="shared" ca="1" si="1111"/>
        <v>0</v>
      </c>
      <c r="AH123" s="90">
        <f t="shared" ca="1" si="1111"/>
        <v>0</v>
      </c>
      <c r="AI123" s="90">
        <f t="shared" ca="1" si="1111"/>
        <v>0</v>
      </c>
      <c r="AJ123" s="90">
        <f t="shared" ca="1" si="1111"/>
        <v>0</v>
      </c>
      <c r="AK123" s="90">
        <f t="shared" ca="1" si="1111"/>
        <v>0</v>
      </c>
      <c r="AL123" s="90">
        <f t="shared" ca="1" si="1111"/>
        <v>0</v>
      </c>
      <c r="AM123" s="90">
        <f t="shared" ca="1" si="1111"/>
        <v>0</v>
      </c>
      <c r="AN123" s="90">
        <f t="shared" ca="1" si="1111"/>
        <v>0</v>
      </c>
      <c r="AO123" s="90">
        <f t="shared" ca="1" si="1111"/>
        <v>0</v>
      </c>
      <c r="AP123" s="90">
        <f t="shared" ca="1" si="1111"/>
        <v>0</v>
      </c>
      <c r="AQ123" s="90">
        <f t="shared" ca="1" si="1111"/>
        <v>0</v>
      </c>
      <c r="AR123" s="90">
        <f t="shared" ca="1" si="1111"/>
        <v>0</v>
      </c>
      <c r="AS123" s="90">
        <f t="shared" ca="1" si="1111"/>
        <v>0</v>
      </c>
      <c r="AT123" s="90">
        <f t="shared" ca="1" si="1111"/>
        <v>1887.3736582675829</v>
      </c>
      <c r="AU123" s="90">
        <f t="shared" ca="1" si="1111"/>
        <v>0</v>
      </c>
      <c r="AV123" s="90">
        <f t="shared" ca="1" si="1111"/>
        <v>0</v>
      </c>
      <c r="AW123" s="90">
        <f t="shared" ca="1" si="1111"/>
        <v>0</v>
      </c>
      <c r="AX123" s="90">
        <f t="shared" ca="1" si="1111"/>
        <v>238.5606525550748</v>
      </c>
      <c r="AY123" s="90">
        <f t="shared" ca="1" si="1111"/>
        <v>0</v>
      </c>
      <c r="AZ123" s="90">
        <f t="shared" ca="1" si="1111"/>
        <v>0</v>
      </c>
      <c r="BA123" s="90">
        <f t="shared" ca="1" si="1111"/>
        <v>0</v>
      </c>
      <c r="BB123" s="90">
        <f t="shared" ca="1" si="1111"/>
        <v>0</v>
      </c>
      <c r="BC123" s="90">
        <f t="shared" ca="1" si="1111"/>
        <v>0</v>
      </c>
      <c r="BD123" s="92">
        <f t="shared" ca="1" si="607"/>
        <v>46719.303697177165</v>
      </c>
      <c r="BE123" s="90">
        <f t="shared" ca="1" si="1075"/>
        <v>0</v>
      </c>
      <c r="BF123" s="90">
        <f t="shared" ca="1" si="1076"/>
        <v>5799.704648243358</v>
      </c>
      <c r="BG123" s="90">
        <f t="shared" ca="1" si="1076"/>
        <v>0</v>
      </c>
      <c r="BH123" s="90">
        <f t="shared" ca="1" si="1076"/>
        <v>0</v>
      </c>
      <c r="BI123" s="90">
        <f t="shared" ca="1" si="1076"/>
        <v>6184.2347632455658</v>
      </c>
      <c r="BJ123" s="90">
        <f t="shared" ca="1" si="1076"/>
        <v>0</v>
      </c>
      <c r="BK123" s="90">
        <f t="shared" ca="1" si="1076"/>
        <v>0</v>
      </c>
      <c r="BL123" s="90">
        <f t="shared" ca="1" si="1076"/>
        <v>0</v>
      </c>
      <c r="BM123" s="90">
        <f t="shared" ca="1" si="1076"/>
        <v>0</v>
      </c>
      <c r="BN123" s="90">
        <f t="shared" ca="1" si="1076"/>
        <v>7682.546218443189</v>
      </c>
      <c r="BO123" s="90">
        <f t="shared" ca="1" si="1076"/>
        <v>0</v>
      </c>
      <c r="BP123" s="90">
        <f t="shared" ca="1" si="1076"/>
        <v>0</v>
      </c>
      <c r="BQ123" s="90">
        <f t="shared" ca="1" si="1076"/>
        <v>0</v>
      </c>
      <c r="BR123" s="90">
        <f t="shared" ca="1" si="1076"/>
        <v>4973.7910091481572</v>
      </c>
      <c r="BS123" s="90">
        <f t="shared" ca="1" si="1076"/>
        <v>0</v>
      </c>
      <c r="BT123" s="90">
        <f t="shared" ca="1" si="1076"/>
        <v>0</v>
      </c>
      <c r="BU123" s="90">
        <f t="shared" ca="1" si="1076"/>
        <v>0</v>
      </c>
      <c r="BV123" s="90">
        <f t="shared" ca="1" si="1076"/>
        <v>5571.8965950161073</v>
      </c>
      <c r="BW123" s="90">
        <f t="shared" ca="1" si="1076"/>
        <v>0</v>
      </c>
      <c r="BX123" s="90">
        <f t="shared" ca="1" si="1076"/>
        <v>0</v>
      </c>
      <c r="BY123" s="90">
        <f t="shared" ca="1" si="1076"/>
        <v>16507.130463080794</v>
      </c>
      <c r="BZ123" s="90">
        <f t="shared" ca="1" si="1076"/>
        <v>0</v>
      </c>
      <c r="CA123" s="90">
        <f t="shared" ca="1" si="1076"/>
        <v>0</v>
      </c>
      <c r="CB123" s="90">
        <f t="shared" ca="1" si="1076"/>
        <v>0</v>
      </c>
      <c r="CC123" s="90">
        <f t="shared" ca="1" si="1076"/>
        <v>0</v>
      </c>
      <c r="CD123" s="90">
        <f t="shared" ca="1" si="1076"/>
        <v>0</v>
      </c>
      <c r="CE123" s="90">
        <f t="shared" ca="1" si="1076"/>
        <v>0</v>
      </c>
      <c r="CF123" s="90">
        <f t="shared" ca="1" si="1077"/>
        <v>0</v>
      </c>
      <c r="CG123" s="92">
        <f t="shared" ca="1" si="925"/>
        <v>41448.705551191488</v>
      </c>
      <c r="CH123" s="90">
        <f t="shared" ca="1" si="1078"/>
        <v>0</v>
      </c>
      <c r="CI123" s="90">
        <f t="shared" ca="1" si="1078"/>
        <v>3408.6005462801886</v>
      </c>
      <c r="CJ123" s="90">
        <f t="shared" ca="1" si="1078"/>
        <v>6948.3591784047539</v>
      </c>
      <c r="CK123" s="90">
        <f t="shared" ca="1" si="1078"/>
        <v>5494.8695970523613</v>
      </c>
      <c r="CL123" s="90">
        <f t="shared" ca="1" si="1078"/>
        <v>3147.9426626177424</v>
      </c>
      <c r="CM123" s="90">
        <f t="shared" ca="1" si="1078"/>
        <v>3433.4460415694921</v>
      </c>
      <c r="CN123" s="90">
        <f t="shared" ca="1" si="1078"/>
        <v>1703.7561370729811</v>
      </c>
      <c r="CO123" s="90">
        <f t="shared" ca="1" si="1078"/>
        <v>4615.0843261840209</v>
      </c>
      <c r="CP123" s="90">
        <f t="shared" ca="1" si="1078"/>
        <v>3461.948943580529</v>
      </c>
      <c r="CQ123" s="90">
        <f t="shared" ca="1" si="1078"/>
        <v>3452.7006615049268</v>
      </c>
      <c r="CR123" s="90">
        <f t="shared" ca="1" si="1079"/>
        <v>3291.7104219760831</v>
      </c>
      <c r="CS123" s="90">
        <f t="shared" ca="1" si="1079"/>
        <v>1987.8318552306425</v>
      </c>
      <c r="CT123" s="90">
        <f t="shared" ca="1" si="1079"/>
        <v>502.45517971776809</v>
      </c>
      <c r="CU123" s="90">
        <f t="shared" ca="1" si="1079"/>
        <v>0</v>
      </c>
      <c r="CV123" s="90">
        <f t="shared" ca="1" si="1079"/>
        <v>0</v>
      </c>
      <c r="CW123" s="90">
        <f t="shared" ca="1" si="1079"/>
        <v>0</v>
      </c>
      <c r="CX123" s="90">
        <f t="shared" ca="1" si="1079"/>
        <v>0</v>
      </c>
      <c r="CY123" s="92">
        <f t="shared" ca="1" si="927"/>
        <v>51516.967454343729</v>
      </c>
      <c r="CZ123" s="90">
        <f t="shared" ca="1" si="1080"/>
        <v>0</v>
      </c>
      <c r="DA123" s="90">
        <f t="shared" ca="1" si="1109"/>
        <v>4307.2200678231748</v>
      </c>
      <c r="DB123" s="90">
        <f t="shared" ca="1" si="1109"/>
        <v>3983.9141372105714</v>
      </c>
      <c r="DC123" s="90">
        <f t="shared" ca="1" si="1109"/>
        <v>5262.3845309995158</v>
      </c>
      <c r="DD123" s="90">
        <f t="shared" ca="1" si="1109"/>
        <v>0</v>
      </c>
      <c r="DE123" s="90">
        <f t="shared" ca="1" si="1109"/>
        <v>0</v>
      </c>
      <c r="DF123" s="90">
        <f t="shared" ca="1" si="1109"/>
        <v>0</v>
      </c>
      <c r="DG123" s="90">
        <f t="shared" ca="1" si="1109"/>
        <v>0</v>
      </c>
      <c r="DH123" s="90">
        <f t="shared" ca="1" si="1109"/>
        <v>4928.8855326956264</v>
      </c>
      <c r="DI123" s="90">
        <f t="shared" ca="1" si="1109"/>
        <v>10218.750475583804</v>
      </c>
      <c r="DJ123" s="90">
        <f t="shared" ca="1" si="1109"/>
        <v>0</v>
      </c>
      <c r="DK123" s="90">
        <f t="shared" ca="1" si="1109"/>
        <v>0</v>
      </c>
      <c r="DL123" s="90">
        <f t="shared" ca="1" si="1109"/>
        <v>0</v>
      </c>
      <c r="DM123" s="90">
        <f t="shared" ca="1" si="1109"/>
        <v>0</v>
      </c>
      <c r="DN123" s="90">
        <f t="shared" ca="1" si="1109"/>
        <v>9063.9625692210739</v>
      </c>
      <c r="DO123" s="90">
        <f t="shared" ca="1" si="1109"/>
        <v>0</v>
      </c>
      <c r="DP123" s="90">
        <f t="shared" ca="1" si="1081"/>
        <v>0</v>
      </c>
      <c r="DQ123" s="90">
        <f t="shared" ca="1" si="1081"/>
        <v>4002.8481070665748</v>
      </c>
      <c r="DR123" s="90">
        <f t="shared" ca="1" si="1081"/>
        <v>1613.4482885125769</v>
      </c>
      <c r="DS123" s="90">
        <f t="shared" ca="1" si="1081"/>
        <v>2966.0324389144075</v>
      </c>
      <c r="DT123" s="90">
        <f t="shared" ca="1" si="1081"/>
        <v>4958.4056845862478</v>
      </c>
      <c r="DU123" s="90">
        <f t="shared" ca="1" si="1081"/>
        <v>211.11562173015466</v>
      </c>
      <c r="DV123" s="92">
        <f t="shared" ca="1" si="608"/>
        <v>21347.983226898748</v>
      </c>
      <c r="DW123" s="90">
        <f t="shared" ca="1" si="1082"/>
        <v>0</v>
      </c>
      <c r="DX123" s="90">
        <f t="shared" ca="1" si="1082"/>
        <v>9747.4180440659547</v>
      </c>
      <c r="DY123" s="90">
        <f t="shared" ca="1" si="1082"/>
        <v>11151.031085005408</v>
      </c>
      <c r="DZ123" s="90">
        <f t="shared" ca="1" si="1082"/>
        <v>449.53409782738373</v>
      </c>
      <c r="EA123" s="90">
        <f t="shared" ca="1" si="1082"/>
        <v>0</v>
      </c>
      <c r="EB123" s="92">
        <f t="shared" ca="1" si="609"/>
        <v>66579.07536203679</v>
      </c>
      <c r="EC123" s="90">
        <f t="shared" ca="1" si="1083"/>
        <v>0</v>
      </c>
      <c r="ED123" s="90">
        <f t="shared" ca="1" si="1084"/>
        <v>8239.5917744724902</v>
      </c>
      <c r="EE123" s="90">
        <f t="shared" ca="1" si="1084"/>
        <v>5548.2668718691002</v>
      </c>
      <c r="EF123" s="90">
        <f t="shared" ca="1" si="1084"/>
        <v>3761.8509301112745</v>
      </c>
      <c r="EG123" s="90">
        <f t="shared" ca="1" si="1084"/>
        <v>3151.0219291860885</v>
      </c>
      <c r="EH123" s="90">
        <f t="shared" ca="1" si="1084"/>
        <v>7347.543032950658</v>
      </c>
      <c r="EI123" s="90">
        <f t="shared" ca="1" si="1084"/>
        <v>2737.6233147591061</v>
      </c>
      <c r="EJ123" s="90">
        <f t="shared" ca="1" si="1084"/>
        <v>6471.7687098894103</v>
      </c>
      <c r="EK123" s="90">
        <f t="shared" ca="1" si="1084"/>
        <v>3506.5277417894381</v>
      </c>
      <c r="EL123" s="90">
        <f t="shared" ca="1" si="1084"/>
        <v>2775.9418946164305</v>
      </c>
      <c r="EM123" s="90">
        <f t="shared" ca="1" si="1084"/>
        <v>1701.3251168126662</v>
      </c>
      <c r="EN123" s="90">
        <f t="shared" ca="1" si="1084"/>
        <v>3529.6321324815508</v>
      </c>
      <c r="EO123" s="90">
        <f t="shared" ca="1" si="1084"/>
        <v>5985.7103384610855</v>
      </c>
      <c r="EP123" s="90">
        <f t="shared" ca="1" si="1084"/>
        <v>0</v>
      </c>
      <c r="EQ123" s="90">
        <f t="shared" ca="1" si="1084"/>
        <v>0</v>
      </c>
      <c r="ER123" s="90">
        <f t="shared" ca="1" si="1084"/>
        <v>0</v>
      </c>
      <c r="ES123" s="90">
        <f t="shared" ca="1" si="1084"/>
        <v>1590.5872354689238</v>
      </c>
      <c r="ET123" s="90">
        <f t="shared" ca="1" si="1084"/>
        <v>5700.8850827411989</v>
      </c>
      <c r="EU123" s="90">
        <f t="shared" ca="1" si="1084"/>
        <v>0</v>
      </c>
      <c r="EV123" s="90">
        <f t="shared" ca="1" si="1084"/>
        <v>0</v>
      </c>
      <c r="EW123" s="90">
        <f t="shared" ca="1" si="1084"/>
        <v>4530.7992564273545</v>
      </c>
      <c r="EX123" s="90">
        <f t="shared" ca="1" si="1084"/>
        <v>0</v>
      </c>
      <c r="EY123" s="90">
        <f t="shared" ca="1" si="1084"/>
        <v>0</v>
      </c>
      <c r="EZ123" s="90">
        <f t="shared" ca="1" si="1084"/>
        <v>0</v>
      </c>
      <c r="FA123" s="90">
        <f t="shared" ca="1" si="1084"/>
        <v>0</v>
      </c>
      <c r="FB123" s="90">
        <f t="shared" ca="1" si="1084"/>
        <v>0</v>
      </c>
      <c r="FC123" s="90">
        <f t="shared" ca="1" si="1084"/>
        <v>0</v>
      </c>
      <c r="FD123" s="90">
        <f t="shared" ca="1" si="1084"/>
        <v>0</v>
      </c>
      <c r="FE123" s="92">
        <f t="shared" ca="1" si="610"/>
        <v>34037.187055587201</v>
      </c>
      <c r="FF123" s="90">
        <f t="shared" ca="1" si="1085"/>
        <v>0</v>
      </c>
      <c r="FG123" s="90">
        <f t="shared" ca="1" si="1085"/>
        <v>7586.4902476605948</v>
      </c>
      <c r="FH123" s="90">
        <f t="shared" ca="1" si="1085"/>
        <v>0</v>
      </c>
      <c r="FI123" s="90">
        <f t="shared" ca="1" si="1085"/>
        <v>0</v>
      </c>
      <c r="FJ123" s="90">
        <f t="shared" ca="1" si="1085"/>
        <v>6296.8715181941197</v>
      </c>
      <c r="FK123" s="90">
        <f t="shared" ca="1" si="1085"/>
        <v>0</v>
      </c>
      <c r="FL123" s="90">
        <f t="shared" ca="1" si="1085"/>
        <v>6707.5793942411547</v>
      </c>
      <c r="FM123" s="90">
        <f t="shared" ca="1" si="1085"/>
        <v>8138.3761758130586</v>
      </c>
      <c r="FN123" s="90">
        <f t="shared" ca="1" si="1085"/>
        <v>0</v>
      </c>
      <c r="FO123" s="90">
        <f t="shared" ca="1" si="1085"/>
        <v>4676.4839719980964</v>
      </c>
      <c r="FP123" s="90">
        <f t="shared" ca="1" si="1085"/>
        <v>0</v>
      </c>
      <c r="FQ123" s="90">
        <f t="shared" ca="1" si="1085"/>
        <v>0</v>
      </c>
      <c r="FR123" s="90">
        <f t="shared" ca="1" si="1085"/>
        <v>0</v>
      </c>
      <c r="FS123" s="90">
        <f t="shared" ca="1" si="1085"/>
        <v>631.3857476801752</v>
      </c>
      <c r="FT123" s="90">
        <f t="shared" ca="1" si="1086"/>
        <v>0</v>
      </c>
      <c r="FU123" s="90">
        <f t="shared" ca="1" si="1086"/>
        <v>0</v>
      </c>
      <c r="FV123" s="90">
        <f t="shared" ca="1" si="1086"/>
        <v>0</v>
      </c>
      <c r="FW123" s="92">
        <f t="shared" ca="1" si="611"/>
        <v>80757.377759990835</v>
      </c>
      <c r="FX123" s="90">
        <f t="shared" ca="1" si="1087"/>
        <v>0</v>
      </c>
      <c r="FY123" s="90">
        <f t="shared" ca="1" si="1088"/>
        <v>2598.041176710929</v>
      </c>
      <c r="FZ123" s="90">
        <f t="shared" ca="1" si="1088"/>
        <v>6004.5075040505944</v>
      </c>
      <c r="GA123" s="90">
        <f t="shared" ca="1" si="1088"/>
        <v>0</v>
      </c>
      <c r="GB123" s="90">
        <f t="shared" ca="1" si="1088"/>
        <v>10853.771089401791</v>
      </c>
      <c r="GC123" s="90">
        <f t="shared" ca="1" si="1088"/>
        <v>0</v>
      </c>
      <c r="GD123" s="90">
        <f t="shared" ca="1" si="1088"/>
        <v>4739.8371350854322</v>
      </c>
      <c r="GE123" s="90">
        <f t="shared" ca="1" si="1088"/>
        <v>12326.401551031326</v>
      </c>
      <c r="GF123" s="90">
        <f t="shared" ca="1" si="1088"/>
        <v>799.89128894873659</v>
      </c>
      <c r="GG123" s="90">
        <f t="shared" ca="1" si="1088"/>
        <v>43413.81645258901</v>
      </c>
      <c r="GH123" s="90">
        <f t="shared" ca="1" si="1088"/>
        <v>0</v>
      </c>
      <c r="GI123" s="90">
        <f t="shared" ca="1" si="1088"/>
        <v>0</v>
      </c>
      <c r="GJ123" s="90">
        <f t="shared" ca="1" si="1088"/>
        <v>0</v>
      </c>
      <c r="GK123" s="90">
        <f t="shared" ca="1" si="1088"/>
        <v>0</v>
      </c>
      <c r="GL123" s="90">
        <f t="shared" ca="1" si="1088"/>
        <v>0</v>
      </c>
      <c r="GM123" s="90">
        <f t="shared" ca="1" si="1088"/>
        <v>0</v>
      </c>
      <c r="GN123" s="90">
        <f t="shared" ca="1" si="1088"/>
        <v>0</v>
      </c>
      <c r="GO123" s="90">
        <f t="shared" ca="1" si="1088"/>
        <v>21.111562173015468</v>
      </c>
      <c r="GP123" s="90">
        <f t="shared" ca="1" si="1088"/>
        <v>0</v>
      </c>
      <c r="GQ123" s="90">
        <f t="shared" ca="1" si="1088"/>
        <v>0</v>
      </c>
      <c r="GR123" s="90">
        <f t="shared" ca="1" si="1088"/>
        <v>0</v>
      </c>
      <c r="GS123" s="92">
        <f t="shared" ca="1" si="612"/>
        <v>24590.736995384392</v>
      </c>
      <c r="GT123" s="90">
        <f t="shared" ca="1" si="1089"/>
        <v>0</v>
      </c>
      <c r="GU123" s="90">
        <f t="shared" ca="1" si="1089"/>
        <v>7529.3797443415333</v>
      </c>
      <c r="GV123" s="90">
        <f t="shared" ca="1" si="1089"/>
        <v>7771.7323798391608</v>
      </c>
      <c r="GW123" s="90">
        <f t="shared" ca="1" si="1089"/>
        <v>8709.0569114457739</v>
      </c>
      <c r="GX123" s="90">
        <f t="shared" ca="1" si="1089"/>
        <v>0</v>
      </c>
      <c r="GY123" s="90">
        <f t="shared" ca="1" si="1089"/>
        <v>580.56795975792534</v>
      </c>
      <c r="GZ123" s="90">
        <f t="shared" ca="1" si="1089"/>
        <v>0</v>
      </c>
      <c r="HA123" s="90">
        <f t="shared" ca="1" si="1089"/>
        <v>0</v>
      </c>
      <c r="HB123" s="90">
        <f t="shared" ca="1" si="1089"/>
        <v>0</v>
      </c>
      <c r="HC123" s="90">
        <f t="shared" ca="1" si="1089"/>
        <v>0</v>
      </c>
      <c r="HD123" s="90">
        <f t="shared" ca="1" si="1089"/>
        <v>0</v>
      </c>
      <c r="HE123" s="92">
        <f t="shared" ca="1" si="613"/>
        <v>14089.856594270526</v>
      </c>
      <c r="HF123" s="90">
        <f t="shared" ca="1" si="1090"/>
        <v>0</v>
      </c>
      <c r="HG123" s="90">
        <f t="shared" ca="1" si="1090"/>
        <v>0</v>
      </c>
      <c r="HH123" s="90">
        <f t="shared" ca="1" si="1090"/>
        <v>0</v>
      </c>
      <c r="HI123" s="90">
        <f t="shared" ca="1" si="1090"/>
        <v>0</v>
      </c>
      <c r="HJ123" s="90">
        <f t="shared" ca="1" si="1090"/>
        <v>0</v>
      </c>
      <c r="HK123" s="90">
        <f t="shared" ca="1" si="1090"/>
        <v>0</v>
      </c>
      <c r="HL123" s="90">
        <f t="shared" ca="1" si="1090"/>
        <v>0</v>
      </c>
      <c r="HM123" s="90">
        <f t="shared" ca="1" si="1090"/>
        <v>0</v>
      </c>
      <c r="HN123" s="90">
        <f t="shared" ca="1" si="1090"/>
        <v>1826.150127965838</v>
      </c>
      <c r="HO123" s="90">
        <f t="shared" ca="1" si="1090"/>
        <v>12263.706466304688</v>
      </c>
      <c r="HP123" s="90">
        <f t="shared" ca="1" si="1090"/>
        <v>0</v>
      </c>
      <c r="HQ123" s="90">
        <f t="shared" ca="1" si="1090"/>
        <v>0</v>
      </c>
      <c r="HR123" s="90">
        <f t="shared" ca="1" si="1090"/>
        <v>0</v>
      </c>
      <c r="HS123" s="90">
        <f t="shared" ca="1" si="1090"/>
        <v>0</v>
      </c>
      <c r="HT123" s="90">
        <f t="shared" ca="1" si="1090"/>
        <v>0</v>
      </c>
      <c r="HU123" s="90">
        <f t="shared" ca="1" si="1090"/>
        <v>0</v>
      </c>
      <c r="HV123" s="92">
        <f t="shared" ca="1" si="614"/>
        <v>13199.639106486711</v>
      </c>
      <c r="HW123" s="90">
        <f t="shared" ca="1" si="1091"/>
        <v>13199.639106486711</v>
      </c>
      <c r="HX123" s="90">
        <f t="shared" ca="1" si="1091"/>
        <v>0</v>
      </c>
      <c r="HY123" s="90">
        <f t="shared" ca="1" si="1091"/>
        <v>0</v>
      </c>
      <c r="HZ123" s="90">
        <f t="shared" ca="1" si="1091"/>
        <v>0</v>
      </c>
      <c r="IA123" s="90">
        <f t="shared" ca="1" si="1091"/>
        <v>0</v>
      </c>
      <c r="IB123" s="90">
        <f t="shared" ca="1" si="1091"/>
        <v>0</v>
      </c>
      <c r="IC123" s="90">
        <f t="shared" ca="1" si="1091"/>
        <v>0</v>
      </c>
      <c r="ID123" s="90">
        <f t="shared" ca="1" si="1091"/>
        <v>0</v>
      </c>
      <c r="IE123" s="90">
        <f t="shared" ca="1" si="1091"/>
        <v>0</v>
      </c>
      <c r="IF123" s="92">
        <f t="shared" ca="1" si="936"/>
        <v>0</v>
      </c>
      <c r="IG123" s="90">
        <f t="shared" ca="1" si="1092"/>
        <v>0</v>
      </c>
      <c r="IH123" s="90">
        <f t="shared" ca="1" si="1110"/>
        <v>0</v>
      </c>
      <c r="II123" s="90">
        <f t="shared" ca="1" si="1110"/>
        <v>0</v>
      </c>
      <c r="IJ123" s="90">
        <f t="shared" ca="1" si="1110"/>
        <v>0</v>
      </c>
      <c r="IK123" s="90">
        <f t="shared" ca="1" si="1110"/>
        <v>0</v>
      </c>
      <c r="IL123" s="90">
        <f t="shared" ca="1" si="1110"/>
        <v>0</v>
      </c>
      <c r="IM123" s="90">
        <f t="shared" ca="1" si="1110"/>
        <v>0</v>
      </c>
      <c r="IN123" s="90">
        <f t="shared" ca="1" si="1110"/>
        <v>0</v>
      </c>
      <c r="IO123" s="90">
        <f t="shared" ca="1" si="1110"/>
        <v>0</v>
      </c>
      <c r="IP123" s="90">
        <f t="shared" ca="1" si="1110"/>
        <v>0</v>
      </c>
      <c r="IQ123" s="90">
        <f t="shared" ca="1" si="1110"/>
        <v>0</v>
      </c>
      <c r="IR123" s="90">
        <f t="shared" ca="1" si="1110"/>
        <v>0</v>
      </c>
      <c r="IS123" s="90">
        <f t="shared" ca="1" si="1110"/>
        <v>0</v>
      </c>
      <c r="IT123" s="90">
        <f t="shared" ca="1" si="1110"/>
        <v>0</v>
      </c>
      <c r="IU123" s="90">
        <f t="shared" ca="1" si="1110"/>
        <v>0</v>
      </c>
      <c r="IV123" s="90">
        <f t="shared" ca="1" si="1110"/>
        <v>0</v>
      </c>
      <c r="IW123" s="90">
        <f t="shared" ca="1" si="1093"/>
        <v>0</v>
      </c>
      <c r="IX123" s="90">
        <f t="shared" ca="1" si="1093"/>
        <v>0</v>
      </c>
      <c r="IY123" s="92">
        <f t="shared" ca="1" si="938"/>
        <v>0</v>
      </c>
      <c r="IZ123" s="90">
        <f t="shared" ca="1" si="1094"/>
        <v>0</v>
      </c>
      <c r="JA123" s="90">
        <f t="shared" ca="1" si="1095"/>
        <v>0</v>
      </c>
      <c r="JB123" s="90">
        <f t="shared" ca="1" si="1095"/>
        <v>0</v>
      </c>
      <c r="JC123" s="90">
        <f t="shared" ca="1" si="1095"/>
        <v>0</v>
      </c>
      <c r="JD123" s="90">
        <f t="shared" ca="1" si="1095"/>
        <v>0</v>
      </c>
      <c r="JE123" s="90">
        <f t="shared" ca="1" si="1095"/>
        <v>0</v>
      </c>
      <c r="JF123" s="90">
        <f t="shared" ca="1" si="1095"/>
        <v>0</v>
      </c>
      <c r="JG123" s="90">
        <f t="shared" ca="1" si="1095"/>
        <v>0</v>
      </c>
      <c r="JH123" s="90">
        <f t="shared" ca="1" si="1095"/>
        <v>0</v>
      </c>
      <c r="JI123" s="90">
        <f t="shared" ca="1" si="1095"/>
        <v>0</v>
      </c>
      <c r="JJ123" s="90">
        <f t="shared" ca="1" si="1095"/>
        <v>0</v>
      </c>
      <c r="JK123" s="90">
        <f t="shared" ca="1" si="1095"/>
        <v>0</v>
      </c>
      <c r="JL123" s="90">
        <f t="shared" ca="1" si="1095"/>
        <v>0</v>
      </c>
      <c r="JM123" s="90">
        <f t="shared" ca="1" si="1095"/>
        <v>0</v>
      </c>
      <c r="JN123" s="90">
        <f t="shared" ca="1" si="1095"/>
        <v>0</v>
      </c>
      <c r="JO123" s="90">
        <f t="shared" ca="1" si="1095"/>
        <v>0</v>
      </c>
      <c r="JP123" s="90">
        <f t="shared" ca="1" si="1095"/>
        <v>0</v>
      </c>
      <c r="JQ123" s="90">
        <f t="shared" ca="1" si="1095"/>
        <v>0</v>
      </c>
      <c r="JR123" s="90">
        <f t="shared" ca="1" si="1095"/>
        <v>0</v>
      </c>
      <c r="JS123" s="90">
        <f t="shared" ca="1" si="1095"/>
        <v>0</v>
      </c>
      <c r="JT123" s="92">
        <f t="shared" ca="1" si="940"/>
        <v>1433.4750715477503</v>
      </c>
      <c r="JU123" s="90">
        <f t="shared" ca="1" si="1096"/>
        <v>1433.4750715477503</v>
      </c>
      <c r="JV123" s="90">
        <f t="shared" ca="1" si="1096"/>
        <v>0</v>
      </c>
      <c r="JW123" s="90">
        <f t="shared" ca="1" si="1096"/>
        <v>0</v>
      </c>
      <c r="JX123" s="90">
        <f t="shared" ca="1" si="1096"/>
        <v>0</v>
      </c>
      <c r="JY123" s="90">
        <f t="shared" ca="1" si="1096"/>
        <v>0</v>
      </c>
      <c r="JZ123" s="90">
        <f t="shared" ca="1" si="1096"/>
        <v>0</v>
      </c>
      <c r="KA123" s="90">
        <f t="shared" ca="1" si="1096"/>
        <v>0</v>
      </c>
      <c r="KB123" s="90">
        <f t="shared" ca="1" si="1096"/>
        <v>0</v>
      </c>
      <c r="KC123" s="90">
        <f t="shared" ca="1" si="1096"/>
        <v>0</v>
      </c>
      <c r="KD123" s="90">
        <f t="shared" ca="1" si="1096"/>
        <v>0</v>
      </c>
      <c r="KE123" s="90">
        <f t="shared" ca="1" si="1097"/>
        <v>0</v>
      </c>
      <c r="KF123" s="90">
        <f t="shared" ca="1" si="1097"/>
        <v>0</v>
      </c>
      <c r="KG123" s="90">
        <f t="shared" ca="1" si="1097"/>
        <v>0</v>
      </c>
      <c r="KH123" s="90">
        <f t="shared" ca="1" si="1097"/>
        <v>0</v>
      </c>
      <c r="KI123" s="90">
        <f t="shared" ca="1" si="1097"/>
        <v>0</v>
      </c>
      <c r="KJ123" s="90">
        <f t="shared" ca="1" si="1097"/>
        <v>0</v>
      </c>
      <c r="KK123" s="90">
        <f t="shared" ca="1" si="1097"/>
        <v>0</v>
      </c>
      <c r="KL123" s="90">
        <f t="shared" ca="1" si="1097"/>
        <v>0</v>
      </c>
      <c r="KM123" s="90">
        <f t="shared" ca="1" si="1097"/>
        <v>0</v>
      </c>
      <c r="KN123" s="90">
        <f ca="1">($C123/100*$D123)*KN$6+($C123/100*$E123)*KN$11</f>
        <v>0</v>
      </c>
      <c r="KO123" s="90">
        <f t="shared" ca="1" si="1099"/>
        <v>0</v>
      </c>
      <c r="KP123" s="90">
        <f t="shared" ca="1" si="1099"/>
        <v>0</v>
      </c>
      <c r="KQ123" s="90">
        <f t="shared" ca="1" si="1099"/>
        <v>0</v>
      </c>
      <c r="KR123" s="90">
        <f t="shared" ca="1" si="1099"/>
        <v>0</v>
      </c>
      <c r="KS123" s="90">
        <f t="shared" ca="1" si="1099"/>
        <v>0</v>
      </c>
      <c r="KT123" s="90">
        <f t="shared" ca="1" si="1099"/>
        <v>0</v>
      </c>
      <c r="KU123" s="90">
        <f t="shared" ca="1" si="1099"/>
        <v>0</v>
      </c>
      <c r="KV123" s="90">
        <f t="shared" ca="1" si="1099"/>
        <v>0</v>
      </c>
      <c r="KW123" s="90">
        <f t="shared" ca="1" si="1099"/>
        <v>0</v>
      </c>
      <c r="KX123" s="90">
        <f t="shared" ca="1" si="1099"/>
        <v>0</v>
      </c>
      <c r="KY123" s="90">
        <f t="shared" ca="1" si="1100"/>
        <v>0</v>
      </c>
      <c r="KZ123" s="90">
        <f t="shared" ca="1" si="1100"/>
        <v>0</v>
      </c>
      <c r="LA123" s="90">
        <f t="shared" ca="1" si="1100"/>
        <v>0</v>
      </c>
      <c r="LB123" s="90">
        <f t="shared" ca="1" si="1100"/>
        <v>0</v>
      </c>
      <c r="LC123" s="90">
        <f t="shared" ca="1" si="1100"/>
        <v>0</v>
      </c>
      <c r="LD123" s="90">
        <f t="shared" ca="1" si="1100"/>
        <v>0</v>
      </c>
      <c r="LE123" s="90">
        <f t="shared" ca="1" si="1100"/>
        <v>0</v>
      </c>
      <c r="LF123" s="90">
        <f t="shared" ca="1" si="1100"/>
        <v>0</v>
      </c>
      <c r="LG123" s="90">
        <f t="shared" ca="1" si="1100"/>
        <v>0</v>
      </c>
      <c r="LH123" s="90">
        <f t="shared" ca="1" si="1100"/>
        <v>0</v>
      </c>
      <c r="LI123" s="90">
        <f t="shared" ca="1" si="1100"/>
        <v>0</v>
      </c>
      <c r="LJ123" s="90">
        <f t="shared" ca="1" si="1100"/>
        <v>0</v>
      </c>
      <c r="LK123" s="90">
        <f t="shared" ca="1" si="1101"/>
        <v>0</v>
      </c>
      <c r="LL123" s="90">
        <f t="shared" ca="1" si="1101"/>
        <v>0</v>
      </c>
      <c r="LM123" s="92">
        <f t="shared" ca="1" si="615"/>
        <v>2233.6032779050365</v>
      </c>
      <c r="LN123" s="90">
        <f t="shared" ca="1" si="1102"/>
        <v>2233.6032779050365</v>
      </c>
      <c r="LO123" s="90">
        <f t="shared" ca="1" si="1102"/>
        <v>0</v>
      </c>
      <c r="LP123" s="90">
        <f t="shared" ca="1" si="1102"/>
        <v>0</v>
      </c>
      <c r="LQ123" s="90">
        <f t="shared" ca="1" si="1102"/>
        <v>0</v>
      </c>
      <c r="LR123" s="90">
        <f t="shared" ca="1" si="1102"/>
        <v>0</v>
      </c>
      <c r="LS123" s="92">
        <f t="shared" ca="1" si="616"/>
        <v>0</v>
      </c>
      <c r="LT123" s="90">
        <f t="shared" ca="1" si="1103"/>
        <v>0</v>
      </c>
      <c r="LU123" s="90">
        <f t="shared" ca="1" si="1103"/>
        <v>0</v>
      </c>
      <c r="LV123" s="90">
        <f t="shared" ca="1" si="1103"/>
        <v>0</v>
      </c>
      <c r="LW123" s="90">
        <f t="shared" ca="1" si="1103"/>
        <v>0</v>
      </c>
      <c r="LX123" s="90">
        <f t="shared" ca="1" si="1103"/>
        <v>0</v>
      </c>
      <c r="LY123" s="90">
        <f t="shared" ca="1" si="1103"/>
        <v>0</v>
      </c>
      <c r="LZ123" s="90">
        <f t="shared" ca="1" si="1103"/>
        <v>0</v>
      </c>
      <c r="MA123" s="90">
        <f t="shared" ca="1" si="1103"/>
        <v>0</v>
      </c>
      <c r="MB123" s="90">
        <f t="shared" ca="1" si="1103"/>
        <v>0</v>
      </c>
      <c r="MC123" s="90">
        <f t="shared" ca="1" si="1103"/>
        <v>0</v>
      </c>
      <c r="MD123" s="90">
        <f t="shared" ca="1" si="1103"/>
        <v>0</v>
      </c>
      <c r="ME123" s="90">
        <f t="shared" ca="1" si="1103"/>
        <v>0</v>
      </c>
      <c r="MF123" s="90">
        <f t="shared" ca="1" si="1103"/>
        <v>0</v>
      </c>
      <c r="MG123" s="92">
        <f t="shared" ca="1" si="617"/>
        <v>772.68317553236614</v>
      </c>
      <c r="MH123" s="90">
        <f t="shared" ca="1" si="1104"/>
        <v>772.68317553236614</v>
      </c>
      <c r="MI123" s="90">
        <f t="shared" ca="1" si="1105"/>
        <v>0</v>
      </c>
      <c r="MJ123" s="90">
        <f t="shared" ca="1" si="1105"/>
        <v>0</v>
      </c>
      <c r="MK123" s="90">
        <f t="shared" ca="1" si="1105"/>
        <v>0</v>
      </c>
      <c r="ML123" s="90">
        <f t="shared" ca="1" si="1105"/>
        <v>0</v>
      </c>
      <c r="MM123" s="90">
        <f t="shared" ca="1" si="1105"/>
        <v>0</v>
      </c>
      <c r="MN123" s="90">
        <f t="shared" ca="1" si="1105"/>
        <v>0</v>
      </c>
      <c r="MO123" s="90">
        <f t="shared" ca="1" si="1105"/>
        <v>0</v>
      </c>
      <c r="MP123" s="90">
        <f t="shared" ca="1" si="1105"/>
        <v>0</v>
      </c>
      <c r="MQ123" s="90">
        <f t="shared" ca="1" si="1105"/>
        <v>0</v>
      </c>
      <c r="MR123" s="90">
        <f t="shared" ca="1" si="1105"/>
        <v>0</v>
      </c>
      <c r="MS123" s="90">
        <f t="shared" ca="1" si="1105"/>
        <v>0</v>
      </c>
      <c r="MT123" s="90">
        <f t="shared" ca="1" si="1105"/>
        <v>0</v>
      </c>
      <c r="MU123" s="90">
        <f t="shared" ca="1" si="1105"/>
        <v>0</v>
      </c>
      <c r="MV123" s="90">
        <f t="shared" ca="1" si="1105"/>
        <v>0</v>
      </c>
      <c r="MW123" s="90">
        <f t="shared" ca="1" si="1105"/>
        <v>0</v>
      </c>
      <c r="MX123" s="90">
        <f t="shared" ca="1" si="1105"/>
        <v>0</v>
      </c>
      <c r="MY123" s="90">
        <f t="shared" ca="1" si="1105"/>
        <v>0</v>
      </c>
      <c r="MZ123" s="90">
        <f t="shared" ca="1" si="1105"/>
        <v>0</v>
      </c>
      <c r="NA123" s="90">
        <f t="shared" ca="1" si="1105"/>
        <v>0</v>
      </c>
      <c r="NB123" s="90">
        <f t="shared" ca="1" si="1105"/>
        <v>0</v>
      </c>
      <c r="NC123" s="92">
        <f t="shared" ca="1" si="618"/>
        <v>0</v>
      </c>
      <c r="ND123" s="90">
        <f t="shared" ca="1" si="1106"/>
        <v>0</v>
      </c>
      <c r="NE123" s="90">
        <f t="shared" ca="1" si="1106"/>
        <v>0</v>
      </c>
      <c r="NF123" s="90">
        <f t="shared" ca="1" si="1106"/>
        <v>0</v>
      </c>
      <c r="NG123" s="90">
        <f t="shared" ca="1" si="1106"/>
        <v>0</v>
      </c>
      <c r="NH123" s="90">
        <f t="shared" ca="1" si="1106"/>
        <v>0</v>
      </c>
      <c r="NI123" s="90">
        <f t="shared" ca="1" si="1106"/>
        <v>0</v>
      </c>
      <c r="NJ123" s="93">
        <f t="shared" ca="1" si="946"/>
        <v>447915.56999999995</v>
      </c>
      <c r="NK123" s="94">
        <f t="shared" ca="1" si="1107"/>
        <v>0</v>
      </c>
    </row>
    <row r="124" spans="1:375" ht="17.25" customHeight="1" x14ac:dyDescent="0.25">
      <c r="A124" s="67">
        <v>94800</v>
      </c>
      <c r="B124" s="95" t="s">
        <v>445</v>
      </c>
      <c r="C124" s="90">
        <f ca="1">IFERROR(HLOOKUP($A124,Náklady_2018!$D$1:$MN$27,24,FALSE),0)</f>
        <v>154033.56999999998</v>
      </c>
      <c r="D124" s="19">
        <v>50</v>
      </c>
      <c r="E124" s="19">
        <v>50</v>
      </c>
      <c r="F124" s="91" t="s">
        <v>591</v>
      </c>
      <c r="G124" s="92">
        <f t="shared" ca="1" si="606"/>
        <v>16915.584174372343</v>
      </c>
      <c r="H124" s="90">
        <f t="shared" ca="1" si="1108"/>
        <v>0</v>
      </c>
      <c r="I124" s="90">
        <f t="shared" ca="1" si="1111"/>
        <v>0</v>
      </c>
      <c r="J124" s="90">
        <f t="shared" ca="1" si="1111"/>
        <v>1612.7686865115343</v>
      </c>
      <c r="K124" s="90">
        <f t="shared" ca="1" si="1111"/>
        <v>0</v>
      </c>
      <c r="L124" s="90">
        <f t="shared" ca="1" si="1111"/>
        <v>0</v>
      </c>
      <c r="M124" s="90">
        <f t="shared" ca="1" si="1111"/>
        <v>0</v>
      </c>
      <c r="N124" s="90">
        <f t="shared" ca="1" si="1111"/>
        <v>2657.8867019223962</v>
      </c>
      <c r="O124" s="90">
        <f t="shared" ca="1" si="1111"/>
        <v>0</v>
      </c>
      <c r="P124" s="90">
        <f t="shared" ca="1" si="1111"/>
        <v>0</v>
      </c>
      <c r="Q124" s="90">
        <f t="shared" ca="1" si="1111"/>
        <v>0</v>
      </c>
      <c r="R124" s="90">
        <f t="shared" ca="1" si="1111"/>
        <v>0</v>
      </c>
      <c r="S124" s="90">
        <f t="shared" ca="1" si="1111"/>
        <v>1334.3007864331757</v>
      </c>
      <c r="T124" s="90">
        <f t="shared" ca="1" si="1111"/>
        <v>0</v>
      </c>
      <c r="U124" s="90">
        <f t="shared" ca="1" si="1111"/>
        <v>0</v>
      </c>
      <c r="V124" s="90">
        <f t="shared" ca="1" si="1111"/>
        <v>2420.2206772300342</v>
      </c>
      <c r="W124" s="90">
        <f t="shared" ca="1" si="1111"/>
        <v>1791.3079579177374</v>
      </c>
      <c r="X124" s="90">
        <f t="shared" ca="1" si="1111"/>
        <v>0</v>
      </c>
      <c r="Y124" s="90">
        <f t="shared" ca="1" si="1111"/>
        <v>0</v>
      </c>
      <c r="Z124" s="90">
        <f t="shared" ca="1" si="1111"/>
        <v>0</v>
      </c>
      <c r="AA124" s="90">
        <f t="shared" ca="1" si="1111"/>
        <v>2076.59699706016</v>
      </c>
      <c r="AB124" s="90">
        <f t="shared" ca="1" si="1111"/>
        <v>0</v>
      </c>
      <c r="AC124" s="90">
        <f t="shared" ca="1" si="1111"/>
        <v>0</v>
      </c>
      <c r="AD124" s="90">
        <f t="shared" ca="1" si="1111"/>
        <v>4291.4153647144212</v>
      </c>
      <c r="AE124" s="90">
        <f t="shared" ca="1" si="1111"/>
        <v>0</v>
      </c>
      <c r="AF124" s="90">
        <f t="shared" ca="1" si="1111"/>
        <v>0</v>
      </c>
      <c r="AG124" s="90">
        <f t="shared" ca="1" si="1111"/>
        <v>0</v>
      </c>
      <c r="AH124" s="90">
        <f t="shared" ca="1" si="1111"/>
        <v>0</v>
      </c>
      <c r="AI124" s="90">
        <f t="shared" ca="1" si="1111"/>
        <v>0</v>
      </c>
      <c r="AJ124" s="90">
        <f t="shared" ca="1" si="1111"/>
        <v>0</v>
      </c>
      <c r="AK124" s="90">
        <f t="shared" ca="1" si="1111"/>
        <v>0</v>
      </c>
      <c r="AL124" s="90">
        <f t="shared" ca="1" si="1111"/>
        <v>0</v>
      </c>
      <c r="AM124" s="90">
        <f t="shared" ca="1" si="1111"/>
        <v>0</v>
      </c>
      <c r="AN124" s="90">
        <f t="shared" ca="1" si="1111"/>
        <v>0</v>
      </c>
      <c r="AO124" s="90">
        <f t="shared" ca="1" si="1111"/>
        <v>0</v>
      </c>
      <c r="AP124" s="90">
        <f t="shared" ca="1" si="1111"/>
        <v>0</v>
      </c>
      <c r="AQ124" s="90">
        <f t="shared" ca="1" si="1111"/>
        <v>0</v>
      </c>
      <c r="AR124" s="90">
        <f t="shared" ca="1" si="1111"/>
        <v>0</v>
      </c>
      <c r="AS124" s="90">
        <f t="shared" ca="1" si="1111"/>
        <v>0</v>
      </c>
      <c r="AT124" s="90">
        <f t="shared" ca="1" si="1111"/>
        <v>649.04844122055363</v>
      </c>
      <c r="AU124" s="90">
        <f t="shared" ca="1" si="1111"/>
        <v>0</v>
      </c>
      <c r="AV124" s="90">
        <f t="shared" ca="1" si="1111"/>
        <v>0</v>
      </c>
      <c r="AW124" s="90">
        <f t="shared" ca="1" si="1111"/>
        <v>0</v>
      </c>
      <c r="AX124" s="90">
        <f t="shared" ca="1" si="1111"/>
        <v>82.038561362329489</v>
      </c>
      <c r="AY124" s="90">
        <f t="shared" ca="1" si="1111"/>
        <v>0</v>
      </c>
      <c r="AZ124" s="90">
        <f t="shared" ca="1" si="1111"/>
        <v>0</v>
      </c>
      <c r="BA124" s="90">
        <f t="shared" ca="1" si="1111"/>
        <v>0</v>
      </c>
      <c r="BB124" s="90">
        <f t="shared" ca="1" si="1111"/>
        <v>0</v>
      </c>
      <c r="BC124" s="90">
        <f t="shared" ca="1" si="1111"/>
        <v>0</v>
      </c>
      <c r="BD124" s="92">
        <f t="shared" ca="1" si="607"/>
        <v>16066.289315172497</v>
      </c>
      <c r="BE124" s="90">
        <f t="shared" ca="1" si="1075"/>
        <v>0</v>
      </c>
      <c r="BF124" s="90">
        <f t="shared" ca="1" si="1076"/>
        <v>1994.458937684436</v>
      </c>
      <c r="BG124" s="90">
        <f t="shared" ca="1" si="1076"/>
        <v>0</v>
      </c>
      <c r="BH124" s="90">
        <f t="shared" ca="1" si="1076"/>
        <v>0</v>
      </c>
      <c r="BI124" s="90">
        <f t="shared" ca="1" si="1076"/>
        <v>2126.6948998911098</v>
      </c>
      <c r="BJ124" s="90">
        <f t="shared" ca="1" si="1076"/>
        <v>0</v>
      </c>
      <c r="BK124" s="90">
        <f t="shared" ca="1" si="1076"/>
        <v>0</v>
      </c>
      <c r="BL124" s="90">
        <f t="shared" ca="1" si="1076"/>
        <v>0</v>
      </c>
      <c r="BM124" s="90">
        <f t="shared" ca="1" si="1076"/>
        <v>0</v>
      </c>
      <c r="BN124" s="90">
        <f t="shared" ca="1" si="1076"/>
        <v>2641.9488403066771</v>
      </c>
      <c r="BO124" s="90">
        <f t="shared" ca="1" si="1076"/>
        <v>0</v>
      </c>
      <c r="BP124" s="90">
        <f t="shared" ca="1" si="1076"/>
        <v>0</v>
      </c>
      <c r="BQ124" s="90">
        <f t="shared" ca="1" si="1076"/>
        <v>0</v>
      </c>
      <c r="BR124" s="90">
        <f t="shared" ca="1" si="1076"/>
        <v>1710.435709062298</v>
      </c>
      <c r="BS124" s="90">
        <f t="shared" ca="1" si="1076"/>
        <v>0</v>
      </c>
      <c r="BT124" s="90">
        <f t="shared" ca="1" si="1076"/>
        <v>0</v>
      </c>
      <c r="BU124" s="90">
        <f t="shared" ca="1" si="1076"/>
        <v>0</v>
      </c>
      <c r="BV124" s="90">
        <f t="shared" ca="1" si="1076"/>
        <v>1916.1180849354603</v>
      </c>
      <c r="BW124" s="90">
        <f t="shared" ca="1" si="1076"/>
        <v>0</v>
      </c>
      <c r="BX124" s="90">
        <f t="shared" ca="1" si="1076"/>
        <v>0</v>
      </c>
      <c r="BY124" s="90">
        <f t="shared" ca="1" si="1076"/>
        <v>5676.6328432925156</v>
      </c>
      <c r="BZ124" s="90">
        <f t="shared" ca="1" si="1076"/>
        <v>0</v>
      </c>
      <c r="CA124" s="90">
        <f t="shared" ca="1" si="1076"/>
        <v>0</v>
      </c>
      <c r="CB124" s="90">
        <f t="shared" ca="1" si="1076"/>
        <v>0</v>
      </c>
      <c r="CC124" s="90">
        <f t="shared" ca="1" si="1076"/>
        <v>0</v>
      </c>
      <c r="CD124" s="90">
        <f t="shared" ca="1" si="1076"/>
        <v>0</v>
      </c>
      <c r="CE124" s="90">
        <f t="shared" ca="1" si="1076"/>
        <v>0</v>
      </c>
      <c r="CF124" s="90">
        <f t="shared" ca="1" si="1077"/>
        <v>0</v>
      </c>
      <c r="CG124" s="92">
        <f t="shared" ca="1" si="925"/>
        <v>14253.784676270225</v>
      </c>
      <c r="CH124" s="90">
        <f t="shared" ca="1" si="1078"/>
        <v>0</v>
      </c>
      <c r="CI124" s="90">
        <f t="shared" ca="1" si="1078"/>
        <v>1172.1827639246558</v>
      </c>
      <c r="CJ124" s="90">
        <f t="shared" ca="1" si="1078"/>
        <v>2389.4694482086238</v>
      </c>
      <c r="CK124" s="90">
        <f t="shared" ca="1" si="1078"/>
        <v>1889.6292904451539</v>
      </c>
      <c r="CL124" s="90">
        <f t="shared" ca="1" si="1078"/>
        <v>1082.5451914482819</v>
      </c>
      <c r="CM124" s="90">
        <f t="shared" ca="1" si="1078"/>
        <v>1180.7268749003686</v>
      </c>
      <c r="CN124" s="90">
        <f t="shared" ca="1" si="1078"/>
        <v>585.9042591503586</v>
      </c>
      <c r="CO124" s="90">
        <f t="shared" ca="1" si="1078"/>
        <v>1587.0801602479887</v>
      </c>
      <c r="CP124" s="90">
        <f t="shared" ca="1" si="1078"/>
        <v>1190.5287305315987</v>
      </c>
      <c r="CQ124" s="90">
        <f t="shared" ca="1" si="1078"/>
        <v>1187.3483411906523</v>
      </c>
      <c r="CR124" s="90">
        <f t="shared" ca="1" si="1079"/>
        <v>1131.9854491845026</v>
      </c>
      <c r="CS124" s="90">
        <f t="shared" ca="1" si="1079"/>
        <v>683.59498469968128</v>
      </c>
      <c r="CT124" s="90">
        <f t="shared" ca="1" si="1079"/>
        <v>172.78918233835768</v>
      </c>
      <c r="CU124" s="90">
        <f t="shared" ca="1" si="1079"/>
        <v>0</v>
      </c>
      <c r="CV124" s="90">
        <f t="shared" ca="1" si="1079"/>
        <v>0</v>
      </c>
      <c r="CW124" s="90">
        <f t="shared" ca="1" si="1079"/>
        <v>0</v>
      </c>
      <c r="CX124" s="90">
        <f t="shared" ca="1" si="1079"/>
        <v>0</v>
      </c>
      <c r="CY124" s="92">
        <f t="shared" ca="1" si="927"/>
        <v>17716.156668915028</v>
      </c>
      <c r="CZ124" s="90">
        <f t="shared" ca="1" si="1080"/>
        <v>0</v>
      </c>
      <c r="DA124" s="90">
        <f t="shared" ca="1" si="1109"/>
        <v>1481.2087997352844</v>
      </c>
      <c r="DB124" s="90">
        <f t="shared" ca="1" si="1109"/>
        <v>1370.0272065291549</v>
      </c>
      <c r="DC124" s="90">
        <f t="shared" ca="1" si="1109"/>
        <v>1809.6800609602185</v>
      </c>
      <c r="DD124" s="90">
        <f t="shared" ca="1" si="1109"/>
        <v>0</v>
      </c>
      <c r="DE124" s="90">
        <f t="shared" ca="1" si="1109"/>
        <v>0</v>
      </c>
      <c r="DF124" s="90">
        <f t="shared" ca="1" si="1109"/>
        <v>0</v>
      </c>
      <c r="DG124" s="90">
        <f t="shared" ca="1" si="1109"/>
        <v>0</v>
      </c>
      <c r="DH124" s="90">
        <f t="shared" ca="1" si="1109"/>
        <v>1694.9931763311088</v>
      </c>
      <c r="DI124" s="90">
        <f t="shared" ca="1" si="1109"/>
        <v>3514.1234690577312</v>
      </c>
      <c r="DJ124" s="90">
        <f t="shared" ca="1" si="1109"/>
        <v>0</v>
      </c>
      <c r="DK124" s="90">
        <f t="shared" ca="1" si="1109"/>
        <v>0</v>
      </c>
      <c r="DL124" s="90">
        <f t="shared" ca="1" si="1109"/>
        <v>0</v>
      </c>
      <c r="DM124" s="90">
        <f t="shared" ca="1" si="1109"/>
        <v>0</v>
      </c>
      <c r="DN124" s="90">
        <f t="shared" ca="1" si="1109"/>
        <v>3117.0037533714085</v>
      </c>
      <c r="DO124" s="90">
        <f t="shared" ca="1" si="1109"/>
        <v>0</v>
      </c>
      <c r="DP124" s="90">
        <f t="shared" ca="1" si="1081"/>
        <v>0</v>
      </c>
      <c r="DQ124" s="90">
        <f t="shared" ca="1" si="1081"/>
        <v>1376.538404546211</v>
      </c>
      <c r="DR124" s="90">
        <f t="shared" ca="1" si="1081"/>
        <v>554.84831636904732</v>
      </c>
      <c r="DS124" s="90">
        <f t="shared" ca="1" si="1081"/>
        <v>1019.988131472619</v>
      </c>
      <c r="DT124" s="90">
        <f t="shared" ca="1" si="1081"/>
        <v>1705.1448537614212</v>
      </c>
      <c r="DU124" s="90">
        <f t="shared" ca="1" si="1081"/>
        <v>72.600496780822553</v>
      </c>
      <c r="DV124" s="92">
        <f t="shared" ca="1" si="608"/>
        <v>7341.3524534084263</v>
      </c>
      <c r="DW124" s="90">
        <f t="shared" ca="1" si="1082"/>
        <v>0</v>
      </c>
      <c r="DX124" s="90">
        <f t="shared" ca="1" si="1082"/>
        <v>3352.0370805817183</v>
      </c>
      <c r="DY124" s="90">
        <f t="shared" ca="1" si="1082"/>
        <v>3834.7252077090252</v>
      </c>
      <c r="DZ124" s="90">
        <f t="shared" ca="1" si="1082"/>
        <v>154.59016511768311</v>
      </c>
      <c r="EA124" s="90">
        <f t="shared" ca="1" si="1082"/>
        <v>0</v>
      </c>
      <c r="EB124" s="92">
        <f t="shared" ca="1" si="609"/>
        <v>22895.861077822246</v>
      </c>
      <c r="EC124" s="90">
        <f t="shared" ca="1" si="1083"/>
        <v>0</v>
      </c>
      <c r="ED124" s="90">
        <f t="shared" ca="1" si="1084"/>
        <v>2833.5110930942465</v>
      </c>
      <c r="EE124" s="90">
        <f t="shared" ca="1" si="1084"/>
        <v>1907.9920655286219</v>
      </c>
      <c r="EF124" s="90">
        <f t="shared" ca="1" si="1084"/>
        <v>1293.6619474354511</v>
      </c>
      <c r="EG124" s="90">
        <f t="shared" ca="1" si="1084"/>
        <v>1083.6041196353599</v>
      </c>
      <c r="EH124" s="90">
        <f t="shared" ca="1" si="1084"/>
        <v>2526.7446811326909</v>
      </c>
      <c r="EI124" s="90">
        <f t="shared" ca="1" si="1084"/>
        <v>941.44057659701093</v>
      </c>
      <c r="EJ124" s="90">
        <f t="shared" ca="1" si="1084"/>
        <v>2225.5748747438274</v>
      </c>
      <c r="EK124" s="90">
        <f t="shared" ca="1" si="1084"/>
        <v>1205.8589219657297</v>
      </c>
      <c r="EL124" s="90">
        <f t="shared" ca="1" si="1084"/>
        <v>954.61794315462748</v>
      </c>
      <c r="EM124" s="90">
        <f t="shared" ca="1" si="1084"/>
        <v>585.06825621918438</v>
      </c>
      <c r="EN124" s="90">
        <f t="shared" ca="1" si="1084"/>
        <v>1213.8042849299616</v>
      </c>
      <c r="EO124" s="90">
        <f t="shared" ca="1" si="1084"/>
        <v>2058.4243865848853</v>
      </c>
      <c r="EP124" s="90">
        <f t="shared" ca="1" si="1084"/>
        <v>0</v>
      </c>
      <c r="EQ124" s="90">
        <f t="shared" ca="1" si="1084"/>
        <v>0</v>
      </c>
      <c r="ER124" s="90">
        <f t="shared" ca="1" si="1084"/>
        <v>0</v>
      </c>
      <c r="ES124" s="90">
        <f t="shared" ca="1" si="1084"/>
        <v>546.98663472606893</v>
      </c>
      <c r="ET124" s="90">
        <f t="shared" ca="1" si="1084"/>
        <v>1960.4759027563437</v>
      </c>
      <c r="EU124" s="90">
        <f t="shared" ca="1" si="1084"/>
        <v>0</v>
      </c>
      <c r="EV124" s="90">
        <f t="shared" ca="1" si="1084"/>
        <v>0</v>
      </c>
      <c r="EW124" s="90">
        <f t="shared" ca="1" si="1084"/>
        <v>1558.0953893182389</v>
      </c>
      <c r="EX124" s="90">
        <f t="shared" ca="1" si="1084"/>
        <v>0</v>
      </c>
      <c r="EY124" s="90">
        <f t="shared" ca="1" si="1084"/>
        <v>0</v>
      </c>
      <c r="EZ124" s="90">
        <f t="shared" ca="1" si="1084"/>
        <v>0</v>
      </c>
      <c r="FA124" s="90">
        <f t="shared" ca="1" si="1084"/>
        <v>0</v>
      </c>
      <c r="FB124" s="90">
        <f t="shared" ca="1" si="1084"/>
        <v>0</v>
      </c>
      <c r="FC124" s="90">
        <f t="shared" ca="1" si="1084"/>
        <v>0</v>
      </c>
      <c r="FD124" s="90">
        <f t="shared" ca="1" si="1084"/>
        <v>0</v>
      </c>
      <c r="FE124" s="92">
        <f t="shared" ca="1" si="610"/>
        <v>11705.039489763405</v>
      </c>
      <c r="FF124" s="90">
        <f t="shared" ca="1" si="1085"/>
        <v>0</v>
      </c>
      <c r="FG124" s="90">
        <f t="shared" ca="1" si="1085"/>
        <v>2608.9161772548914</v>
      </c>
      <c r="FH124" s="90">
        <f t="shared" ca="1" si="1085"/>
        <v>0</v>
      </c>
      <c r="FI124" s="90">
        <f t="shared" ca="1" si="1085"/>
        <v>0</v>
      </c>
      <c r="FJ124" s="90">
        <f t="shared" ca="1" si="1085"/>
        <v>2165.4295245391004</v>
      </c>
      <c r="FK124" s="90">
        <f t="shared" ca="1" si="1085"/>
        <v>0</v>
      </c>
      <c r="FL124" s="90">
        <f t="shared" ca="1" si="1085"/>
        <v>2306.6677502490093</v>
      </c>
      <c r="FM124" s="90">
        <f t="shared" ca="1" si="1085"/>
        <v>2798.7040869408333</v>
      </c>
      <c r="FN124" s="90">
        <f t="shared" ca="1" si="1085"/>
        <v>0</v>
      </c>
      <c r="FO124" s="90">
        <f t="shared" ca="1" si="1085"/>
        <v>1608.1948686326014</v>
      </c>
      <c r="FP124" s="90">
        <f t="shared" ca="1" si="1085"/>
        <v>0</v>
      </c>
      <c r="FQ124" s="90">
        <f t="shared" ca="1" si="1085"/>
        <v>0</v>
      </c>
      <c r="FR124" s="90">
        <f t="shared" ca="1" si="1085"/>
        <v>0</v>
      </c>
      <c r="FS124" s="90">
        <f t="shared" ca="1" si="1085"/>
        <v>217.12708214696937</v>
      </c>
      <c r="FT124" s="90">
        <f t="shared" ca="1" si="1086"/>
        <v>0</v>
      </c>
      <c r="FU124" s="90">
        <f t="shared" ca="1" si="1086"/>
        <v>0</v>
      </c>
      <c r="FV124" s="90">
        <f t="shared" ca="1" si="1086"/>
        <v>0</v>
      </c>
      <c r="FW124" s="92">
        <f t="shared" ca="1" si="611"/>
        <v>27771.633837622547</v>
      </c>
      <c r="FX124" s="90">
        <f t="shared" ca="1" si="1087"/>
        <v>0</v>
      </c>
      <c r="FY124" s="90">
        <f t="shared" ca="1" si="1088"/>
        <v>893.43971109507368</v>
      </c>
      <c r="FZ124" s="90">
        <f t="shared" ca="1" si="1088"/>
        <v>2064.888539017973</v>
      </c>
      <c r="GA124" s="90">
        <f t="shared" ca="1" si="1088"/>
        <v>0</v>
      </c>
      <c r="GB124" s="90">
        <f t="shared" ca="1" si="1088"/>
        <v>3732.5005443846185</v>
      </c>
      <c r="GC124" s="90">
        <f t="shared" ca="1" si="1088"/>
        <v>0</v>
      </c>
      <c r="GD124" s="90">
        <f t="shared" ca="1" si="1088"/>
        <v>1629.9813715691585</v>
      </c>
      <c r="GE124" s="90">
        <f t="shared" ca="1" si="1088"/>
        <v>4238.9230545365772</v>
      </c>
      <c r="GF124" s="90">
        <f t="shared" ca="1" si="1088"/>
        <v>275.07440933271295</v>
      </c>
      <c r="GG124" s="90">
        <f t="shared" ca="1" si="1088"/>
        <v>14929.566158008351</v>
      </c>
      <c r="GH124" s="90">
        <f t="shared" ca="1" si="1088"/>
        <v>0</v>
      </c>
      <c r="GI124" s="90">
        <f t="shared" ca="1" si="1088"/>
        <v>0</v>
      </c>
      <c r="GJ124" s="90">
        <f t="shared" ca="1" si="1088"/>
        <v>0</v>
      </c>
      <c r="GK124" s="90">
        <f t="shared" ca="1" si="1088"/>
        <v>0</v>
      </c>
      <c r="GL124" s="90">
        <f t="shared" ca="1" si="1088"/>
        <v>0</v>
      </c>
      <c r="GM124" s="90">
        <f t="shared" ca="1" si="1088"/>
        <v>0</v>
      </c>
      <c r="GN124" s="90">
        <f t="shared" ca="1" si="1088"/>
        <v>0</v>
      </c>
      <c r="GO124" s="90">
        <f t="shared" ca="1" si="1088"/>
        <v>7.2600496780822565</v>
      </c>
      <c r="GP124" s="90">
        <f t="shared" ca="1" si="1088"/>
        <v>0</v>
      </c>
      <c r="GQ124" s="90">
        <f t="shared" ca="1" si="1088"/>
        <v>0</v>
      </c>
      <c r="GR124" s="90">
        <f t="shared" ca="1" si="1088"/>
        <v>0</v>
      </c>
      <c r="GS124" s="92">
        <f t="shared" ca="1" si="612"/>
        <v>8456.5022116336168</v>
      </c>
      <c r="GT124" s="90">
        <f t="shared" ca="1" si="1089"/>
        <v>0</v>
      </c>
      <c r="GU124" s="90">
        <f t="shared" ca="1" si="1089"/>
        <v>2589.2764609781566</v>
      </c>
      <c r="GV124" s="90">
        <f t="shared" ca="1" si="1089"/>
        <v>2672.6190463779189</v>
      </c>
      <c r="GW124" s="90">
        <f t="shared" ca="1" si="1089"/>
        <v>2994.9553381302785</v>
      </c>
      <c r="GX124" s="90">
        <f t="shared" ca="1" si="1089"/>
        <v>0</v>
      </c>
      <c r="GY124" s="90">
        <f t="shared" ca="1" si="1089"/>
        <v>199.65136614726202</v>
      </c>
      <c r="GZ124" s="90">
        <f t="shared" ca="1" si="1089"/>
        <v>0</v>
      </c>
      <c r="HA124" s="90">
        <f t="shared" ca="1" si="1089"/>
        <v>0</v>
      </c>
      <c r="HB124" s="90">
        <f t="shared" ca="1" si="1089"/>
        <v>0</v>
      </c>
      <c r="HC124" s="90">
        <f t="shared" ca="1" si="1089"/>
        <v>0</v>
      </c>
      <c r="HD124" s="90">
        <f t="shared" ca="1" si="1089"/>
        <v>0</v>
      </c>
      <c r="HE124" s="92">
        <f t="shared" ca="1" si="613"/>
        <v>4845.3571551520981</v>
      </c>
      <c r="HF124" s="90">
        <f t="shared" ca="1" si="1090"/>
        <v>0</v>
      </c>
      <c r="HG124" s="90">
        <f t="shared" ca="1" si="1090"/>
        <v>0</v>
      </c>
      <c r="HH124" s="90">
        <f t="shared" ca="1" si="1090"/>
        <v>0</v>
      </c>
      <c r="HI124" s="90">
        <f t="shared" ca="1" si="1090"/>
        <v>0</v>
      </c>
      <c r="HJ124" s="90">
        <f t="shared" ca="1" si="1090"/>
        <v>0</v>
      </c>
      <c r="HK124" s="90">
        <f t="shared" ca="1" si="1090"/>
        <v>0</v>
      </c>
      <c r="HL124" s="90">
        <f t="shared" ca="1" si="1090"/>
        <v>0</v>
      </c>
      <c r="HM124" s="90">
        <f t="shared" ca="1" si="1090"/>
        <v>0</v>
      </c>
      <c r="HN124" s="90">
        <f t="shared" ca="1" si="1090"/>
        <v>627.99429715411509</v>
      </c>
      <c r="HO124" s="90">
        <f t="shared" ca="1" si="1090"/>
        <v>4217.3628579979832</v>
      </c>
      <c r="HP124" s="90">
        <f t="shared" ca="1" si="1090"/>
        <v>0</v>
      </c>
      <c r="HQ124" s="90">
        <f t="shared" ca="1" si="1090"/>
        <v>0</v>
      </c>
      <c r="HR124" s="90">
        <f t="shared" ca="1" si="1090"/>
        <v>0</v>
      </c>
      <c r="HS124" s="90">
        <f t="shared" ca="1" si="1090"/>
        <v>0</v>
      </c>
      <c r="HT124" s="90">
        <f t="shared" ca="1" si="1090"/>
        <v>0</v>
      </c>
      <c r="HU124" s="90">
        <f t="shared" ca="1" si="1090"/>
        <v>0</v>
      </c>
      <c r="HV124" s="92">
        <f t="shared" ca="1" si="614"/>
        <v>4539.2204925668429</v>
      </c>
      <c r="HW124" s="90">
        <f t="shared" ca="1" si="1091"/>
        <v>4539.2204925668429</v>
      </c>
      <c r="HX124" s="90">
        <f t="shared" ca="1" si="1091"/>
        <v>0</v>
      </c>
      <c r="HY124" s="90">
        <f t="shared" ca="1" si="1091"/>
        <v>0</v>
      </c>
      <c r="HZ124" s="90">
        <f t="shared" ca="1" si="1091"/>
        <v>0</v>
      </c>
      <c r="IA124" s="90">
        <f t="shared" ca="1" si="1091"/>
        <v>0</v>
      </c>
      <c r="IB124" s="90">
        <f t="shared" ca="1" si="1091"/>
        <v>0</v>
      </c>
      <c r="IC124" s="90">
        <f t="shared" ca="1" si="1091"/>
        <v>0</v>
      </c>
      <c r="ID124" s="90">
        <f t="shared" ca="1" si="1091"/>
        <v>0</v>
      </c>
      <c r="IE124" s="90">
        <f t="shared" ca="1" si="1091"/>
        <v>0</v>
      </c>
      <c r="IF124" s="92">
        <f t="shared" ca="1" si="936"/>
        <v>0</v>
      </c>
      <c r="IG124" s="90">
        <f t="shared" ca="1" si="1092"/>
        <v>0</v>
      </c>
      <c r="IH124" s="90">
        <f t="shared" ca="1" si="1110"/>
        <v>0</v>
      </c>
      <c r="II124" s="90">
        <f t="shared" ca="1" si="1110"/>
        <v>0</v>
      </c>
      <c r="IJ124" s="90">
        <f t="shared" ca="1" si="1110"/>
        <v>0</v>
      </c>
      <c r="IK124" s="90">
        <f t="shared" ca="1" si="1110"/>
        <v>0</v>
      </c>
      <c r="IL124" s="90">
        <f t="shared" ca="1" si="1110"/>
        <v>0</v>
      </c>
      <c r="IM124" s="90">
        <f t="shared" ca="1" si="1110"/>
        <v>0</v>
      </c>
      <c r="IN124" s="90">
        <f t="shared" ca="1" si="1110"/>
        <v>0</v>
      </c>
      <c r="IO124" s="90">
        <f t="shared" ca="1" si="1110"/>
        <v>0</v>
      </c>
      <c r="IP124" s="90">
        <f t="shared" ca="1" si="1110"/>
        <v>0</v>
      </c>
      <c r="IQ124" s="90">
        <f t="shared" ca="1" si="1110"/>
        <v>0</v>
      </c>
      <c r="IR124" s="90">
        <f t="shared" ca="1" si="1110"/>
        <v>0</v>
      </c>
      <c r="IS124" s="90">
        <f t="shared" ca="1" si="1110"/>
        <v>0</v>
      </c>
      <c r="IT124" s="90">
        <f t="shared" ca="1" si="1110"/>
        <v>0</v>
      </c>
      <c r="IU124" s="90">
        <f t="shared" ca="1" si="1110"/>
        <v>0</v>
      </c>
      <c r="IV124" s="90">
        <f t="shared" ca="1" si="1110"/>
        <v>0</v>
      </c>
      <c r="IW124" s="90">
        <f t="shared" ca="1" si="1093"/>
        <v>0</v>
      </c>
      <c r="IX124" s="90">
        <f t="shared" ca="1" si="1093"/>
        <v>0</v>
      </c>
      <c r="IY124" s="92">
        <f t="shared" ca="1" si="938"/>
        <v>0</v>
      </c>
      <c r="IZ124" s="90">
        <f t="shared" ca="1" si="1094"/>
        <v>0</v>
      </c>
      <c r="JA124" s="90">
        <f t="shared" ca="1" si="1095"/>
        <v>0</v>
      </c>
      <c r="JB124" s="90">
        <f t="shared" ca="1" si="1095"/>
        <v>0</v>
      </c>
      <c r="JC124" s="90">
        <f t="shared" ca="1" si="1095"/>
        <v>0</v>
      </c>
      <c r="JD124" s="90">
        <f t="shared" ca="1" si="1095"/>
        <v>0</v>
      </c>
      <c r="JE124" s="90">
        <f t="shared" ca="1" si="1095"/>
        <v>0</v>
      </c>
      <c r="JF124" s="90">
        <f t="shared" ca="1" si="1095"/>
        <v>0</v>
      </c>
      <c r="JG124" s="90">
        <f t="shared" ca="1" si="1095"/>
        <v>0</v>
      </c>
      <c r="JH124" s="90">
        <f t="shared" ca="1" si="1095"/>
        <v>0</v>
      </c>
      <c r="JI124" s="90">
        <f t="shared" ca="1" si="1095"/>
        <v>0</v>
      </c>
      <c r="JJ124" s="90">
        <f t="shared" ca="1" si="1095"/>
        <v>0</v>
      </c>
      <c r="JK124" s="90">
        <f t="shared" ca="1" si="1095"/>
        <v>0</v>
      </c>
      <c r="JL124" s="90">
        <f t="shared" ca="1" si="1095"/>
        <v>0</v>
      </c>
      <c r="JM124" s="90">
        <f t="shared" ca="1" si="1095"/>
        <v>0</v>
      </c>
      <c r="JN124" s="90">
        <f t="shared" ca="1" si="1095"/>
        <v>0</v>
      </c>
      <c r="JO124" s="90">
        <f t="shared" ca="1" si="1095"/>
        <v>0</v>
      </c>
      <c r="JP124" s="90">
        <f t="shared" ca="1" si="1095"/>
        <v>0</v>
      </c>
      <c r="JQ124" s="90">
        <f t="shared" ca="1" si="1095"/>
        <v>0</v>
      </c>
      <c r="JR124" s="90">
        <f t="shared" ca="1" si="1095"/>
        <v>0</v>
      </c>
      <c r="JS124" s="90">
        <f t="shared" ca="1" si="1095"/>
        <v>0</v>
      </c>
      <c r="JT124" s="92">
        <f t="shared" ca="1" si="940"/>
        <v>492.95737314178518</v>
      </c>
      <c r="JU124" s="90">
        <f t="shared" ca="1" si="1096"/>
        <v>492.95737314178518</v>
      </c>
      <c r="JV124" s="90">
        <f t="shared" ca="1" si="1096"/>
        <v>0</v>
      </c>
      <c r="JW124" s="90">
        <f t="shared" ca="1" si="1096"/>
        <v>0</v>
      </c>
      <c r="JX124" s="90">
        <f t="shared" ca="1" si="1096"/>
        <v>0</v>
      </c>
      <c r="JY124" s="90">
        <f t="shared" ca="1" si="1096"/>
        <v>0</v>
      </c>
      <c r="JZ124" s="90">
        <f t="shared" ca="1" si="1096"/>
        <v>0</v>
      </c>
      <c r="KA124" s="90">
        <f t="shared" ca="1" si="1096"/>
        <v>0</v>
      </c>
      <c r="KB124" s="90">
        <f t="shared" ca="1" si="1096"/>
        <v>0</v>
      </c>
      <c r="KC124" s="90">
        <f t="shared" ca="1" si="1096"/>
        <v>0</v>
      </c>
      <c r="KD124" s="90">
        <f t="shared" ca="1" si="1096"/>
        <v>0</v>
      </c>
      <c r="KE124" s="90">
        <f t="shared" ca="1" si="1097"/>
        <v>0</v>
      </c>
      <c r="KF124" s="90">
        <f t="shared" ca="1" si="1097"/>
        <v>0</v>
      </c>
      <c r="KG124" s="90">
        <f t="shared" ca="1" si="1097"/>
        <v>0</v>
      </c>
      <c r="KH124" s="90">
        <f t="shared" ca="1" si="1097"/>
        <v>0</v>
      </c>
      <c r="KI124" s="90">
        <f t="shared" ca="1" si="1097"/>
        <v>0</v>
      </c>
      <c r="KJ124" s="90">
        <f t="shared" ca="1" si="1097"/>
        <v>0</v>
      </c>
      <c r="KK124" s="90">
        <f t="shared" ca="1" si="1097"/>
        <v>0</v>
      </c>
      <c r="KL124" s="90">
        <f t="shared" ca="1" si="1097"/>
        <v>0</v>
      </c>
      <c r="KM124" s="90">
        <f t="shared" ca="1" si="1097"/>
        <v>0</v>
      </c>
      <c r="KN124" s="90">
        <f t="shared" ref="KN124:KN127" ca="1" si="1112">($C124/100*$D124)*KN$6+($C124/100*$E124)*KN$11</f>
        <v>0</v>
      </c>
      <c r="KO124" s="90">
        <f t="shared" ca="1" si="1099"/>
        <v>0</v>
      </c>
      <c r="KP124" s="90">
        <f t="shared" ca="1" si="1099"/>
        <v>0</v>
      </c>
      <c r="KQ124" s="90">
        <f t="shared" ca="1" si="1099"/>
        <v>0</v>
      </c>
      <c r="KR124" s="90">
        <f t="shared" ca="1" si="1099"/>
        <v>0</v>
      </c>
      <c r="KS124" s="90">
        <f t="shared" ca="1" si="1099"/>
        <v>0</v>
      </c>
      <c r="KT124" s="90">
        <f t="shared" ca="1" si="1099"/>
        <v>0</v>
      </c>
      <c r="KU124" s="90">
        <f t="shared" ca="1" si="1099"/>
        <v>0</v>
      </c>
      <c r="KV124" s="90">
        <f t="shared" ca="1" si="1099"/>
        <v>0</v>
      </c>
      <c r="KW124" s="90">
        <f t="shared" ca="1" si="1099"/>
        <v>0</v>
      </c>
      <c r="KX124" s="90">
        <f t="shared" ca="1" si="1099"/>
        <v>0</v>
      </c>
      <c r="KY124" s="90">
        <f t="shared" ca="1" si="1100"/>
        <v>0</v>
      </c>
      <c r="KZ124" s="90">
        <f t="shared" ca="1" si="1100"/>
        <v>0</v>
      </c>
      <c r="LA124" s="90">
        <f t="shared" ca="1" si="1100"/>
        <v>0</v>
      </c>
      <c r="LB124" s="90">
        <f t="shared" ca="1" si="1100"/>
        <v>0</v>
      </c>
      <c r="LC124" s="90">
        <f t="shared" ca="1" si="1100"/>
        <v>0</v>
      </c>
      <c r="LD124" s="90">
        <f t="shared" ca="1" si="1100"/>
        <v>0</v>
      </c>
      <c r="LE124" s="90">
        <f t="shared" ca="1" si="1100"/>
        <v>0</v>
      </c>
      <c r="LF124" s="90">
        <f t="shared" ca="1" si="1100"/>
        <v>0</v>
      </c>
      <c r="LG124" s="90">
        <f t="shared" ca="1" si="1100"/>
        <v>0</v>
      </c>
      <c r="LH124" s="90">
        <f t="shared" ca="1" si="1100"/>
        <v>0</v>
      </c>
      <c r="LI124" s="90">
        <f t="shared" ca="1" si="1100"/>
        <v>0</v>
      </c>
      <c r="LJ124" s="90">
        <f t="shared" ca="1" si="1100"/>
        <v>0</v>
      </c>
      <c r="LK124" s="90">
        <f t="shared" ca="1" si="1101"/>
        <v>0</v>
      </c>
      <c r="LL124" s="90">
        <f t="shared" ca="1" si="1101"/>
        <v>0</v>
      </c>
      <c r="LM124" s="92">
        <f t="shared" ca="1" si="615"/>
        <v>768.11325594110269</v>
      </c>
      <c r="LN124" s="90">
        <f t="shared" ca="1" si="1102"/>
        <v>768.11325594110269</v>
      </c>
      <c r="LO124" s="90">
        <f t="shared" ca="1" si="1102"/>
        <v>0</v>
      </c>
      <c r="LP124" s="90">
        <f t="shared" ca="1" si="1102"/>
        <v>0</v>
      </c>
      <c r="LQ124" s="90">
        <f t="shared" ca="1" si="1102"/>
        <v>0</v>
      </c>
      <c r="LR124" s="90">
        <f t="shared" ca="1" si="1102"/>
        <v>0</v>
      </c>
      <c r="LS124" s="92">
        <f t="shared" ca="1" si="616"/>
        <v>0</v>
      </c>
      <c r="LT124" s="90">
        <f t="shared" ca="1" si="1103"/>
        <v>0</v>
      </c>
      <c r="LU124" s="90">
        <f t="shared" ca="1" si="1103"/>
        <v>0</v>
      </c>
      <c r="LV124" s="90">
        <f t="shared" ca="1" si="1103"/>
        <v>0</v>
      </c>
      <c r="LW124" s="90">
        <f t="shared" ca="1" si="1103"/>
        <v>0</v>
      </c>
      <c r="LX124" s="90">
        <f t="shared" ca="1" si="1103"/>
        <v>0</v>
      </c>
      <c r="LY124" s="90">
        <f t="shared" ca="1" si="1103"/>
        <v>0</v>
      </c>
      <c r="LZ124" s="90">
        <f t="shared" ca="1" si="1103"/>
        <v>0</v>
      </c>
      <c r="MA124" s="90">
        <f t="shared" ca="1" si="1103"/>
        <v>0</v>
      </c>
      <c r="MB124" s="90">
        <f t="shared" ca="1" si="1103"/>
        <v>0</v>
      </c>
      <c r="MC124" s="90">
        <f t="shared" ca="1" si="1103"/>
        <v>0</v>
      </c>
      <c r="MD124" s="90">
        <f t="shared" ca="1" si="1103"/>
        <v>0</v>
      </c>
      <c r="ME124" s="90">
        <f t="shared" ca="1" si="1103"/>
        <v>0</v>
      </c>
      <c r="MF124" s="90">
        <f t="shared" ca="1" si="1103"/>
        <v>0</v>
      </c>
      <c r="MG124" s="92">
        <f t="shared" ca="1" si="617"/>
        <v>265.71781821781053</v>
      </c>
      <c r="MH124" s="90">
        <f t="shared" ca="1" si="1104"/>
        <v>265.71781821781053</v>
      </c>
      <c r="MI124" s="90">
        <f t="shared" ca="1" si="1105"/>
        <v>0</v>
      </c>
      <c r="MJ124" s="90">
        <f t="shared" ca="1" si="1105"/>
        <v>0</v>
      </c>
      <c r="MK124" s="90">
        <f t="shared" ca="1" si="1105"/>
        <v>0</v>
      </c>
      <c r="ML124" s="90">
        <f t="shared" ca="1" si="1105"/>
        <v>0</v>
      </c>
      <c r="MM124" s="90">
        <f t="shared" ca="1" si="1105"/>
        <v>0</v>
      </c>
      <c r="MN124" s="90">
        <f t="shared" ca="1" si="1105"/>
        <v>0</v>
      </c>
      <c r="MO124" s="90">
        <f t="shared" ca="1" si="1105"/>
        <v>0</v>
      </c>
      <c r="MP124" s="90">
        <f t="shared" ca="1" si="1105"/>
        <v>0</v>
      </c>
      <c r="MQ124" s="90">
        <f t="shared" ca="1" si="1105"/>
        <v>0</v>
      </c>
      <c r="MR124" s="90">
        <f t="shared" ca="1" si="1105"/>
        <v>0</v>
      </c>
      <c r="MS124" s="90">
        <f t="shared" ca="1" si="1105"/>
        <v>0</v>
      </c>
      <c r="MT124" s="90">
        <f t="shared" ca="1" si="1105"/>
        <v>0</v>
      </c>
      <c r="MU124" s="90">
        <f t="shared" ca="1" si="1105"/>
        <v>0</v>
      </c>
      <c r="MV124" s="90">
        <f t="shared" ca="1" si="1105"/>
        <v>0</v>
      </c>
      <c r="MW124" s="90">
        <f t="shared" ca="1" si="1105"/>
        <v>0</v>
      </c>
      <c r="MX124" s="90">
        <f t="shared" ca="1" si="1105"/>
        <v>0</v>
      </c>
      <c r="MY124" s="90">
        <f t="shared" ca="1" si="1105"/>
        <v>0</v>
      </c>
      <c r="MZ124" s="90">
        <f t="shared" ca="1" si="1105"/>
        <v>0</v>
      </c>
      <c r="NA124" s="90">
        <f t="shared" ca="1" si="1105"/>
        <v>0</v>
      </c>
      <c r="NB124" s="90">
        <f t="shared" ca="1" si="1105"/>
        <v>0</v>
      </c>
      <c r="NC124" s="92">
        <f t="shared" ca="1" si="618"/>
        <v>0</v>
      </c>
      <c r="ND124" s="90">
        <f t="shared" ca="1" si="1106"/>
        <v>0</v>
      </c>
      <c r="NE124" s="90">
        <f t="shared" ca="1" si="1106"/>
        <v>0</v>
      </c>
      <c r="NF124" s="90">
        <f t="shared" ca="1" si="1106"/>
        <v>0</v>
      </c>
      <c r="NG124" s="90">
        <f t="shared" ca="1" si="1106"/>
        <v>0</v>
      </c>
      <c r="NH124" s="90">
        <f t="shared" ca="1" si="1106"/>
        <v>0</v>
      </c>
      <c r="NI124" s="90">
        <f t="shared" ca="1" si="1106"/>
        <v>0</v>
      </c>
      <c r="NJ124" s="93">
        <f t="shared" ca="1" si="946"/>
        <v>154033.56999999995</v>
      </c>
      <c r="NK124" s="94">
        <f t="shared" ca="1" si="1107"/>
        <v>0</v>
      </c>
    </row>
    <row r="125" spans="1:375" ht="17.25" customHeight="1" x14ac:dyDescent="0.25">
      <c r="A125" s="67">
        <v>94810</v>
      </c>
      <c r="B125" s="96" t="s">
        <v>18</v>
      </c>
      <c r="C125" s="90">
        <f ca="1">IFERROR(HLOOKUP($A125,Náklady_2018!$D$1:$MN$27,24,FALSE),0)</f>
        <v>6197.62</v>
      </c>
      <c r="D125" s="19">
        <v>50</v>
      </c>
      <c r="E125" s="19">
        <v>50</v>
      </c>
      <c r="F125" s="91" t="s">
        <v>591</v>
      </c>
      <c r="G125" s="92">
        <f t="shared" ca="1" si="606"/>
        <v>680.6072389984439</v>
      </c>
      <c r="H125" s="90">
        <f t="shared" ca="1" si="1108"/>
        <v>0</v>
      </c>
      <c r="I125" s="90">
        <f t="shared" ca="1" si="1111"/>
        <v>0</v>
      </c>
      <c r="J125" s="90">
        <f t="shared" ca="1" si="1111"/>
        <v>64.890578507643596</v>
      </c>
      <c r="K125" s="90">
        <f t="shared" ca="1" si="1111"/>
        <v>0</v>
      </c>
      <c r="L125" s="90">
        <f t="shared" ca="1" si="1111"/>
        <v>0</v>
      </c>
      <c r="M125" s="90">
        <f t="shared" ca="1" si="1111"/>
        <v>0</v>
      </c>
      <c r="N125" s="90">
        <f t="shared" ca="1" si="1111"/>
        <v>106.94143998329901</v>
      </c>
      <c r="O125" s="90">
        <f t="shared" ca="1" si="1111"/>
        <v>0</v>
      </c>
      <c r="P125" s="90">
        <f t="shared" ca="1" si="1111"/>
        <v>0</v>
      </c>
      <c r="Q125" s="90">
        <f t="shared" ca="1" si="1111"/>
        <v>0</v>
      </c>
      <c r="R125" s="90">
        <f t="shared" ca="1" si="1111"/>
        <v>0</v>
      </c>
      <c r="S125" s="90">
        <f t="shared" ca="1" si="1111"/>
        <v>53.686279166378995</v>
      </c>
      <c r="T125" s="90">
        <f t="shared" ca="1" si="1111"/>
        <v>0</v>
      </c>
      <c r="U125" s="90">
        <f t="shared" ca="1" si="1111"/>
        <v>0</v>
      </c>
      <c r="V125" s="90">
        <f t="shared" ca="1" si="1111"/>
        <v>97.378825106854336</v>
      </c>
      <c r="W125" s="90">
        <f t="shared" ca="1" si="1111"/>
        <v>72.074198021574972</v>
      </c>
      <c r="X125" s="90">
        <f t="shared" ca="1" si="1111"/>
        <v>0</v>
      </c>
      <c r="Y125" s="90">
        <f t="shared" ca="1" si="1111"/>
        <v>0</v>
      </c>
      <c r="Z125" s="90">
        <f t="shared" ca="1" si="1111"/>
        <v>0</v>
      </c>
      <c r="AA125" s="90">
        <f t="shared" ca="1" si="1111"/>
        <v>83.55294940524972</v>
      </c>
      <c r="AB125" s="90">
        <f t="shared" ca="1" si="1111"/>
        <v>0</v>
      </c>
      <c r="AC125" s="90">
        <f t="shared" ca="1" si="1111"/>
        <v>0</v>
      </c>
      <c r="AD125" s="90">
        <f t="shared" ca="1" si="1111"/>
        <v>172.66730682578736</v>
      </c>
      <c r="AE125" s="90">
        <f t="shared" ca="1" si="1111"/>
        <v>0</v>
      </c>
      <c r="AF125" s="90">
        <f t="shared" ca="1" si="1111"/>
        <v>0</v>
      </c>
      <c r="AG125" s="90">
        <f t="shared" ca="1" si="1111"/>
        <v>0</v>
      </c>
      <c r="AH125" s="90">
        <f t="shared" ca="1" si="1111"/>
        <v>0</v>
      </c>
      <c r="AI125" s="90">
        <f t="shared" ca="1" si="1111"/>
        <v>0</v>
      </c>
      <c r="AJ125" s="90">
        <f t="shared" ca="1" si="1111"/>
        <v>0</v>
      </c>
      <c r="AK125" s="90">
        <f t="shared" ca="1" si="1111"/>
        <v>0</v>
      </c>
      <c r="AL125" s="90">
        <f t="shared" ca="1" si="1111"/>
        <v>0</v>
      </c>
      <c r="AM125" s="90">
        <f t="shared" ca="1" si="1111"/>
        <v>0</v>
      </c>
      <c r="AN125" s="90">
        <f t="shared" ca="1" si="1111"/>
        <v>0</v>
      </c>
      <c r="AO125" s="90">
        <f t="shared" ca="1" si="1111"/>
        <v>0</v>
      </c>
      <c r="AP125" s="90">
        <f t="shared" ca="1" si="1111"/>
        <v>0</v>
      </c>
      <c r="AQ125" s="90">
        <f t="shared" ca="1" si="1111"/>
        <v>0</v>
      </c>
      <c r="AR125" s="90">
        <f t="shared" ca="1" si="1111"/>
        <v>0</v>
      </c>
      <c r="AS125" s="90">
        <f t="shared" ca="1" si="1111"/>
        <v>0</v>
      </c>
      <c r="AT125" s="90">
        <f t="shared" ca="1" si="1111"/>
        <v>26.114798224032125</v>
      </c>
      <c r="AU125" s="90">
        <f t="shared" ca="1" si="1111"/>
        <v>0</v>
      </c>
      <c r="AV125" s="90">
        <f t="shared" ca="1" si="1111"/>
        <v>0</v>
      </c>
      <c r="AW125" s="90">
        <f t="shared" ca="1" si="1111"/>
        <v>0</v>
      </c>
      <c r="AX125" s="90">
        <f t="shared" ca="1" si="1111"/>
        <v>3.3008637576237474</v>
      </c>
      <c r="AY125" s="90">
        <f t="shared" ca="1" si="1111"/>
        <v>0</v>
      </c>
      <c r="AZ125" s="90">
        <f t="shared" ca="1" si="1111"/>
        <v>0</v>
      </c>
      <c r="BA125" s="90">
        <f t="shared" ca="1" si="1111"/>
        <v>0</v>
      </c>
      <c r="BB125" s="90">
        <f t="shared" ca="1" si="1111"/>
        <v>0</v>
      </c>
      <c r="BC125" s="90">
        <f t="shared" ca="1" si="1111"/>
        <v>0</v>
      </c>
      <c r="BD125" s="92">
        <f t="shared" ca="1" si="607"/>
        <v>646.43542304122013</v>
      </c>
      <c r="BE125" s="90">
        <f t="shared" ca="1" si="1075"/>
        <v>0</v>
      </c>
      <c r="BF125" s="90">
        <f t="shared" ca="1" si="1076"/>
        <v>80.248082293826059</v>
      </c>
      <c r="BG125" s="90">
        <f t="shared" ca="1" si="1076"/>
        <v>0</v>
      </c>
      <c r="BH125" s="90">
        <f t="shared" ca="1" si="1076"/>
        <v>0</v>
      </c>
      <c r="BI125" s="90">
        <f t="shared" ca="1" si="1076"/>
        <v>85.568664320791498</v>
      </c>
      <c r="BJ125" s="90">
        <f t="shared" ca="1" si="1076"/>
        <v>0</v>
      </c>
      <c r="BK125" s="90">
        <f t="shared" ca="1" si="1076"/>
        <v>0</v>
      </c>
      <c r="BL125" s="90">
        <f t="shared" ca="1" si="1076"/>
        <v>0</v>
      </c>
      <c r="BM125" s="90">
        <f t="shared" ca="1" si="1076"/>
        <v>0</v>
      </c>
      <c r="BN125" s="90">
        <f t="shared" ca="1" si="1076"/>
        <v>106.300171914872</v>
      </c>
      <c r="BO125" s="90">
        <f t="shared" ca="1" si="1076"/>
        <v>0</v>
      </c>
      <c r="BP125" s="90">
        <f t="shared" ref="BP125:CE125" ca="1" si="1113">($C125/100*$D125)*BP$6+($C125/100*$E125)*BP$11</f>
        <v>0</v>
      </c>
      <c r="BQ125" s="90">
        <f t="shared" ca="1" si="1113"/>
        <v>0</v>
      </c>
      <c r="BR125" s="90">
        <f t="shared" ca="1" si="1113"/>
        <v>68.820261448193918</v>
      </c>
      <c r="BS125" s="90">
        <f t="shared" ca="1" si="1113"/>
        <v>0</v>
      </c>
      <c r="BT125" s="90">
        <f t="shared" ca="1" si="1113"/>
        <v>0</v>
      </c>
      <c r="BU125" s="90">
        <f t="shared" ca="1" si="1113"/>
        <v>0</v>
      </c>
      <c r="BV125" s="90">
        <f t="shared" ca="1" si="1113"/>
        <v>77.095997746190704</v>
      </c>
      <c r="BW125" s="90">
        <f t="shared" ca="1" si="1113"/>
        <v>0</v>
      </c>
      <c r="BX125" s="90">
        <f t="shared" ca="1" si="1113"/>
        <v>0</v>
      </c>
      <c r="BY125" s="90">
        <f t="shared" ca="1" si="1113"/>
        <v>228.40224531734586</v>
      </c>
      <c r="BZ125" s="90">
        <f t="shared" ca="1" si="1113"/>
        <v>0</v>
      </c>
      <c r="CA125" s="90">
        <f t="shared" ca="1" si="1113"/>
        <v>0</v>
      </c>
      <c r="CB125" s="90">
        <f t="shared" ca="1" si="1113"/>
        <v>0</v>
      </c>
      <c r="CC125" s="90">
        <f t="shared" ca="1" si="1113"/>
        <v>0</v>
      </c>
      <c r="CD125" s="90">
        <f t="shared" ca="1" si="1113"/>
        <v>0</v>
      </c>
      <c r="CE125" s="90">
        <f t="shared" ca="1" si="1113"/>
        <v>0</v>
      </c>
      <c r="CF125" s="90">
        <f t="shared" ca="1" si="1077"/>
        <v>0</v>
      </c>
      <c r="CG125" s="92">
        <f t="shared" ca="1" si="925"/>
        <v>573.50836564617623</v>
      </c>
      <c r="CH125" s="90">
        <f t="shared" ref="CH125:CI127" ca="1" si="1114">($C125/100*$D125)*CH$6+($C125/100*$E125)*CH$11</f>
        <v>0</v>
      </c>
      <c r="CI125" s="90">
        <f t="shared" ca="1" si="1114"/>
        <v>47.163377057057929</v>
      </c>
      <c r="CJ125" s="90">
        <f t="shared" ref="CJ125:CX127" ca="1" si="1115">($C125/100*$D125)*CJ$6+($C125/100*$E125)*CJ$11</f>
        <v>96.141533573536805</v>
      </c>
      <c r="CK125" s="90">
        <f t="shared" ca="1" si="1115"/>
        <v>76.030207460936566</v>
      </c>
      <c r="CL125" s="90">
        <f t="shared" ca="1" si="1115"/>
        <v>43.556763174570989</v>
      </c>
      <c r="CM125" s="90">
        <f t="shared" ca="1" si="1115"/>
        <v>47.507153761482144</v>
      </c>
      <c r="CN125" s="90">
        <f t="shared" ca="1" si="1115"/>
        <v>23.574159545840857</v>
      </c>
      <c r="CO125" s="90">
        <f t="shared" ca="1" si="1115"/>
        <v>63.856987426546965</v>
      </c>
      <c r="CP125" s="90">
        <f t="shared" ca="1" si="1115"/>
        <v>47.901536469727006</v>
      </c>
      <c r="CQ125" s="90">
        <f t="shared" ca="1" si="1115"/>
        <v>47.773571867028799</v>
      </c>
      <c r="CR125" s="90">
        <f t="shared" ca="1" si="1115"/>
        <v>45.54601740110845</v>
      </c>
      <c r="CS125" s="90">
        <f t="shared" ca="1" si="1115"/>
        <v>27.504796188742745</v>
      </c>
      <c r="CT125" s="90">
        <f t="shared" ca="1" si="1115"/>
        <v>6.952261719596919</v>
      </c>
      <c r="CU125" s="90">
        <f t="shared" ca="1" si="1115"/>
        <v>0</v>
      </c>
      <c r="CV125" s="90">
        <f t="shared" ca="1" si="1115"/>
        <v>0</v>
      </c>
      <c r="CW125" s="90">
        <f t="shared" ca="1" si="1115"/>
        <v>0</v>
      </c>
      <c r="CX125" s="90">
        <f t="shared" ca="1" si="1115"/>
        <v>0</v>
      </c>
      <c r="CY125" s="92">
        <f t="shared" ca="1" si="927"/>
        <v>712.81868552680544</v>
      </c>
      <c r="CZ125" s="90">
        <f t="shared" ca="1" si="1080"/>
        <v>0</v>
      </c>
      <c r="DA125" s="90">
        <f t="shared" ca="1" si="1109"/>
        <v>59.597198723728823</v>
      </c>
      <c r="DB125" s="90">
        <f t="shared" ca="1" si="1109"/>
        <v>55.123750074280707</v>
      </c>
      <c r="DC125" s="90">
        <f t="shared" ca="1" si="1109"/>
        <v>72.813409047185445</v>
      </c>
      <c r="DD125" s="90">
        <f t="shared" ca="1" si="1109"/>
        <v>0</v>
      </c>
      <c r="DE125" s="90">
        <f t="shared" ca="1" si="1109"/>
        <v>0</v>
      </c>
      <c r="DF125" s="90">
        <f t="shared" ca="1" si="1109"/>
        <v>0</v>
      </c>
      <c r="DG125" s="90">
        <f t="shared" ca="1" si="1109"/>
        <v>0</v>
      </c>
      <c r="DH125" s="90">
        <f t="shared" ca="1" si="1109"/>
        <v>68.198923192478148</v>
      </c>
      <c r="DI125" s="90">
        <f t="shared" ca="1" si="1109"/>
        <v>141.39256718065798</v>
      </c>
      <c r="DJ125" s="90">
        <f t="shared" ca="1" si="1109"/>
        <v>0</v>
      </c>
      <c r="DK125" s="90">
        <f t="shared" ca="1" si="1109"/>
        <v>0</v>
      </c>
      <c r="DL125" s="90">
        <f t="shared" ca="1" si="1109"/>
        <v>0</v>
      </c>
      <c r="DM125" s="90">
        <f t="shared" ca="1" si="1109"/>
        <v>0</v>
      </c>
      <c r="DN125" s="90">
        <f t="shared" ca="1" si="1109"/>
        <v>125.41425094523041</v>
      </c>
      <c r="DO125" s="90">
        <f t="shared" ca="1" si="1109"/>
        <v>0</v>
      </c>
      <c r="DP125" s="90">
        <f t="shared" ca="1" si="1081"/>
        <v>0</v>
      </c>
      <c r="DQ125" s="90">
        <f t="shared" ca="1" si="1081"/>
        <v>55.385731479077521</v>
      </c>
      <c r="DR125" s="90">
        <f t="shared" ca="1" si="1081"/>
        <v>22.324607697498251</v>
      </c>
      <c r="DS125" s="90">
        <f t="shared" ca="1" si="1081"/>
        <v>41.0397476561592</v>
      </c>
      <c r="DT125" s="90">
        <f t="shared" ca="1" si="1081"/>
        <v>68.607381160930444</v>
      </c>
      <c r="DU125" s="90">
        <f t="shared" ca="1" si="1081"/>
        <v>2.9211183695785374</v>
      </c>
      <c r="DV125" s="92">
        <f t="shared" ca="1" si="608"/>
        <v>295.38309598546044</v>
      </c>
      <c r="DW125" s="90">
        <f t="shared" ca="1" si="1082"/>
        <v>0</v>
      </c>
      <c r="DX125" s="90">
        <f t="shared" ca="1" si="1082"/>
        <v>134.87093788292299</v>
      </c>
      <c r="DY125" s="90">
        <f t="shared" ca="1" si="1082"/>
        <v>154.29214321138966</v>
      </c>
      <c r="DZ125" s="90">
        <f t="shared" ca="1" si="1082"/>
        <v>6.2200148911477893</v>
      </c>
      <c r="EA125" s="90">
        <f t="shared" ca="1" si="1082"/>
        <v>0</v>
      </c>
      <c r="EB125" s="92">
        <f t="shared" ca="1" si="609"/>
        <v>921.22675942090257</v>
      </c>
      <c r="EC125" s="90">
        <f t="shared" ca="1" si="1083"/>
        <v>0</v>
      </c>
      <c r="ED125" s="90">
        <f t="shared" ref="ED125:FD127" ca="1" si="1116">($C125/100*$D125)*ED$6+($C125/100*$E125)*ED$11</f>
        <v>114.00777779014516</v>
      </c>
      <c r="EE125" s="90">
        <f t="shared" ca="1" si="1116"/>
        <v>76.769043171313243</v>
      </c>
      <c r="EF125" s="90">
        <f t="shared" ca="1" si="1116"/>
        <v>52.051154554587683</v>
      </c>
      <c r="EG125" s="90">
        <f t="shared" ca="1" si="1116"/>
        <v>43.599369695414445</v>
      </c>
      <c r="EH125" s="90">
        <f t="shared" ca="1" si="1116"/>
        <v>101.66487325250975</v>
      </c>
      <c r="EI125" s="90">
        <f t="shared" ca="1" si="1116"/>
        <v>37.879346342028995</v>
      </c>
      <c r="EJ125" s="90">
        <f t="shared" ca="1" si="1116"/>
        <v>89.547151021753521</v>
      </c>
      <c r="EK125" s="90">
        <f t="shared" ca="1" si="1116"/>
        <v>48.518354615511711</v>
      </c>
      <c r="EL125" s="90">
        <f t="shared" ca="1" si="1116"/>
        <v>38.409544470429289</v>
      </c>
      <c r="EM125" s="90">
        <f t="shared" ca="1" si="1116"/>
        <v>23.540522537451686</v>
      </c>
      <c r="EN125" s="90">
        <f t="shared" ca="1" si="1116"/>
        <v>48.838040385401897</v>
      </c>
      <c r="EO125" s="90">
        <f t="shared" ca="1" si="1116"/>
        <v>82.821765065798445</v>
      </c>
      <c r="EP125" s="90">
        <f t="shared" ca="1" si="1116"/>
        <v>0</v>
      </c>
      <c r="EQ125" s="90">
        <f t="shared" ca="1" si="1116"/>
        <v>0</v>
      </c>
      <c r="ER125" s="90">
        <f t="shared" ca="1" si="1116"/>
        <v>0</v>
      </c>
      <c r="ES125" s="90">
        <f t="shared" ca="1" si="1116"/>
        <v>22.008288888655763</v>
      </c>
      <c r="ET125" s="90">
        <f t="shared" ca="1" si="1116"/>
        <v>78.880757385813837</v>
      </c>
      <c r="EU125" s="90">
        <f t="shared" ca="1" si="1116"/>
        <v>0</v>
      </c>
      <c r="EV125" s="90">
        <f t="shared" ca="1" si="1116"/>
        <v>0</v>
      </c>
      <c r="EW125" s="90">
        <f t="shared" ca="1" si="1116"/>
        <v>62.690770244087076</v>
      </c>
      <c r="EX125" s="90">
        <f t="shared" ca="1" si="1116"/>
        <v>0</v>
      </c>
      <c r="EY125" s="90">
        <f t="shared" ca="1" si="1116"/>
        <v>0</v>
      </c>
      <c r="EZ125" s="90">
        <f t="shared" ca="1" si="1116"/>
        <v>0</v>
      </c>
      <c r="FA125" s="90">
        <f t="shared" ca="1" si="1116"/>
        <v>0</v>
      </c>
      <c r="FB125" s="90">
        <f t="shared" ca="1" si="1116"/>
        <v>0</v>
      </c>
      <c r="FC125" s="90">
        <f t="shared" ca="1" si="1116"/>
        <v>0</v>
      </c>
      <c r="FD125" s="90">
        <f t="shared" ca="1" si="1116"/>
        <v>0</v>
      </c>
      <c r="FE125" s="92">
        <f t="shared" ca="1" si="610"/>
        <v>470.95829073199747</v>
      </c>
      <c r="FF125" s="90">
        <f t="shared" ca="1" si="1085"/>
        <v>0</v>
      </c>
      <c r="FG125" s="90">
        <f t="shared" ca="1" si="1085"/>
        <v>104.9710857086443</v>
      </c>
      <c r="FH125" s="90">
        <f t="shared" ca="1" si="1085"/>
        <v>0</v>
      </c>
      <c r="FI125" s="90">
        <f t="shared" ca="1" si="1085"/>
        <v>0</v>
      </c>
      <c r="FJ125" s="90">
        <f t="shared" ca="1" si="1085"/>
        <v>87.127171887751615</v>
      </c>
      <c r="FK125" s="90">
        <f t="shared" ca="1" si="1085"/>
        <v>0</v>
      </c>
      <c r="FL125" s="90">
        <f t="shared" ca="1" si="1085"/>
        <v>92.80996462198641</v>
      </c>
      <c r="FM125" s="90">
        <f t="shared" ca="1" si="1085"/>
        <v>112.60729997562382</v>
      </c>
      <c r="FN125" s="90">
        <f t="shared" ca="1" si="1085"/>
        <v>0</v>
      </c>
      <c r="FO125" s="90">
        <f t="shared" ca="1" si="1085"/>
        <v>64.706548590250719</v>
      </c>
      <c r="FP125" s="90">
        <f t="shared" ca="1" si="1085"/>
        <v>0</v>
      </c>
      <c r="FQ125" s="90">
        <f t="shared" ca="1" si="1085"/>
        <v>0</v>
      </c>
      <c r="FR125" s="90">
        <f t="shared" ca="1" si="1085"/>
        <v>0</v>
      </c>
      <c r="FS125" s="90">
        <f t="shared" ca="1" si="1085"/>
        <v>8.7362199477406151</v>
      </c>
      <c r="FT125" s="90">
        <f t="shared" ca="1" si="1086"/>
        <v>0</v>
      </c>
      <c r="FU125" s="90">
        <f t="shared" ca="1" si="1086"/>
        <v>0</v>
      </c>
      <c r="FV125" s="90">
        <f t="shared" ca="1" si="1086"/>
        <v>0</v>
      </c>
      <c r="FW125" s="92">
        <f t="shared" ca="1" si="611"/>
        <v>1117.4059869204245</v>
      </c>
      <c r="FX125" s="90">
        <f t="shared" ca="1" si="1087"/>
        <v>0</v>
      </c>
      <c r="FY125" s="90">
        <f t="shared" ca="1" si="1088"/>
        <v>35.948006803173172</v>
      </c>
      <c r="FZ125" s="90">
        <f t="shared" ca="1" si="1088"/>
        <v>83.081853567300755</v>
      </c>
      <c r="GA125" s="90">
        <f t="shared" ca="1" si="1088"/>
        <v>0</v>
      </c>
      <c r="GB125" s="90">
        <f t="shared" ca="1" si="1088"/>
        <v>150.17908124760729</v>
      </c>
      <c r="GC125" s="90">
        <f t="shared" ca="1" si="1088"/>
        <v>0</v>
      </c>
      <c r="GD125" s="90">
        <f t="shared" ca="1" si="1088"/>
        <v>65.583139753655303</v>
      </c>
      <c r="GE125" s="90">
        <f t="shared" ca="1" si="1088"/>
        <v>170.55525169777593</v>
      </c>
      <c r="GF125" s="90">
        <f t="shared" ca="1" si="1088"/>
        <v>11.067760493823577</v>
      </c>
      <c r="GG125" s="90">
        <f t="shared" ca="1" si="1088"/>
        <v>600.69878152013052</v>
      </c>
      <c r="GH125" s="90">
        <f t="shared" ca="1" si="1088"/>
        <v>0</v>
      </c>
      <c r="GI125" s="90">
        <f t="shared" ca="1" si="1088"/>
        <v>0</v>
      </c>
      <c r="GJ125" s="90">
        <f t="shared" ca="1" si="1088"/>
        <v>0</v>
      </c>
      <c r="GK125" s="90">
        <f t="shared" ca="1" si="1088"/>
        <v>0</v>
      </c>
      <c r="GL125" s="90">
        <f t="shared" ca="1" si="1088"/>
        <v>0</v>
      </c>
      <c r="GM125" s="90">
        <f t="shared" ca="1" si="1088"/>
        <v>0</v>
      </c>
      <c r="GN125" s="90">
        <f t="shared" ca="1" si="1088"/>
        <v>0</v>
      </c>
      <c r="GO125" s="90">
        <f t="shared" ca="1" si="1088"/>
        <v>0.29211183695785381</v>
      </c>
      <c r="GP125" s="90">
        <f t="shared" ca="1" si="1088"/>
        <v>0</v>
      </c>
      <c r="GQ125" s="90">
        <f t="shared" ca="1" si="1088"/>
        <v>0</v>
      </c>
      <c r="GR125" s="90">
        <f t="shared" ca="1" si="1088"/>
        <v>0</v>
      </c>
      <c r="GS125" s="92">
        <f t="shared" ca="1" si="612"/>
        <v>340.25172069221492</v>
      </c>
      <c r="GT125" s="90">
        <f t="shared" ca="1" si="1089"/>
        <v>0</v>
      </c>
      <c r="GU125" s="90">
        <f t="shared" ca="1" si="1089"/>
        <v>104.18087161186645</v>
      </c>
      <c r="GV125" s="90">
        <f t="shared" ca="1" si="1089"/>
        <v>107.53420344807122</v>
      </c>
      <c r="GW125" s="90">
        <f t="shared" ca="1" si="1089"/>
        <v>120.50357011593627</v>
      </c>
      <c r="GX125" s="90">
        <f t="shared" ca="1" si="1089"/>
        <v>0</v>
      </c>
      <c r="GY125" s="90">
        <f t="shared" ca="1" si="1089"/>
        <v>8.033075516340979</v>
      </c>
      <c r="GZ125" s="90">
        <f t="shared" ca="1" si="1089"/>
        <v>0</v>
      </c>
      <c r="HA125" s="90">
        <f t="shared" ca="1" si="1089"/>
        <v>0</v>
      </c>
      <c r="HB125" s="90">
        <f t="shared" ca="1" si="1089"/>
        <v>0</v>
      </c>
      <c r="HC125" s="90">
        <f t="shared" ca="1" si="1089"/>
        <v>0</v>
      </c>
      <c r="HD125" s="90">
        <f t="shared" ca="1" si="1089"/>
        <v>0</v>
      </c>
      <c r="HE125" s="92">
        <f t="shared" ca="1" si="613"/>
        <v>194.95543998567163</v>
      </c>
      <c r="HF125" s="90">
        <f t="shared" ca="1" si="1090"/>
        <v>0</v>
      </c>
      <c r="HG125" s="90">
        <f t="shared" ca="1" si="1090"/>
        <v>0</v>
      </c>
      <c r="HH125" s="90">
        <f t="shared" ca="1" si="1090"/>
        <v>0</v>
      </c>
      <c r="HI125" s="90">
        <f t="shared" ca="1" si="1090"/>
        <v>0</v>
      </c>
      <c r="HJ125" s="90">
        <f t="shared" ca="1" si="1090"/>
        <v>0</v>
      </c>
      <c r="HK125" s="90">
        <f t="shared" ca="1" si="1090"/>
        <v>0</v>
      </c>
      <c r="HL125" s="90">
        <f t="shared" ca="1" si="1090"/>
        <v>0</v>
      </c>
      <c r="HM125" s="90">
        <f t="shared" ca="1" si="1090"/>
        <v>0</v>
      </c>
      <c r="HN125" s="90">
        <f t="shared" ca="1" si="1090"/>
        <v>25.267673896854351</v>
      </c>
      <c r="HO125" s="90">
        <f t="shared" ca="1" si="1090"/>
        <v>169.68776608881728</v>
      </c>
      <c r="HP125" s="90">
        <f t="shared" ca="1" si="1090"/>
        <v>0</v>
      </c>
      <c r="HQ125" s="90">
        <f t="shared" ca="1" si="1090"/>
        <v>0</v>
      </c>
      <c r="HR125" s="90">
        <f t="shared" ca="1" si="1090"/>
        <v>0</v>
      </c>
      <c r="HS125" s="90">
        <f t="shared" ca="1" si="1090"/>
        <v>0</v>
      </c>
      <c r="HT125" s="90">
        <f t="shared" ca="1" si="1090"/>
        <v>0</v>
      </c>
      <c r="HU125" s="90">
        <f t="shared" ca="1" si="1090"/>
        <v>0</v>
      </c>
      <c r="HV125" s="92">
        <f t="shared" ca="1" si="614"/>
        <v>182.63787373844625</v>
      </c>
      <c r="HW125" s="90">
        <f t="shared" ca="1" si="1091"/>
        <v>182.63787373844625</v>
      </c>
      <c r="HX125" s="90">
        <f t="shared" ca="1" si="1091"/>
        <v>0</v>
      </c>
      <c r="HY125" s="90">
        <f t="shared" ca="1" si="1091"/>
        <v>0</v>
      </c>
      <c r="HZ125" s="90">
        <f t="shared" ca="1" si="1091"/>
        <v>0</v>
      </c>
      <c r="IA125" s="90">
        <f t="shared" ca="1" si="1091"/>
        <v>0</v>
      </c>
      <c r="IB125" s="90">
        <f t="shared" ca="1" si="1091"/>
        <v>0</v>
      </c>
      <c r="IC125" s="90">
        <f t="shared" ca="1" si="1091"/>
        <v>0</v>
      </c>
      <c r="ID125" s="90">
        <f t="shared" ca="1" si="1091"/>
        <v>0</v>
      </c>
      <c r="IE125" s="90">
        <f t="shared" ca="1" si="1091"/>
        <v>0</v>
      </c>
      <c r="IF125" s="92">
        <f t="shared" ca="1" si="936"/>
        <v>0</v>
      </c>
      <c r="IG125" s="90">
        <f t="shared" ca="1" si="1092"/>
        <v>0</v>
      </c>
      <c r="IH125" s="90">
        <f t="shared" ca="1" si="1110"/>
        <v>0</v>
      </c>
      <c r="II125" s="90">
        <f t="shared" ca="1" si="1110"/>
        <v>0</v>
      </c>
      <c r="IJ125" s="90">
        <f t="shared" ca="1" si="1110"/>
        <v>0</v>
      </c>
      <c r="IK125" s="90">
        <f t="shared" ca="1" si="1110"/>
        <v>0</v>
      </c>
      <c r="IL125" s="90">
        <f t="shared" ca="1" si="1110"/>
        <v>0</v>
      </c>
      <c r="IM125" s="90">
        <f t="shared" ca="1" si="1110"/>
        <v>0</v>
      </c>
      <c r="IN125" s="90">
        <f t="shared" ca="1" si="1110"/>
        <v>0</v>
      </c>
      <c r="IO125" s="90">
        <f t="shared" ca="1" si="1110"/>
        <v>0</v>
      </c>
      <c r="IP125" s="90">
        <f t="shared" ca="1" si="1110"/>
        <v>0</v>
      </c>
      <c r="IQ125" s="90">
        <f t="shared" ca="1" si="1110"/>
        <v>0</v>
      </c>
      <c r="IR125" s="90">
        <f t="shared" ca="1" si="1110"/>
        <v>0</v>
      </c>
      <c r="IS125" s="90">
        <f t="shared" ca="1" si="1110"/>
        <v>0</v>
      </c>
      <c r="IT125" s="90">
        <f t="shared" ca="1" si="1110"/>
        <v>0</v>
      </c>
      <c r="IU125" s="90">
        <f t="shared" ca="1" si="1110"/>
        <v>0</v>
      </c>
      <c r="IV125" s="90">
        <f t="shared" ca="1" si="1110"/>
        <v>0</v>
      </c>
      <c r="IW125" s="90">
        <f t="shared" ca="1" si="1093"/>
        <v>0</v>
      </c>
      <c r="IX125" s="90">
        <f t="shared" ca="1" si="1093"/>
        <v>0</v>
      </c>
      <c r="IY125" s="92">
        <f t="shared" ca="1" si="938"/>
        <v>0</v>
      </c>
      <c r="IZ125" s="90">
        <f t="shared" ca="1" si="1094"/>
        <v>0</v>
      </c>
      <c r="JA125" s="90">
        <f t="shared" ca="1" si="1095"/>
        <v>0</v>
      </c>
      <c r="JB125" s="90">
        <f t="shared" ca="1" si="1095"/>
        <v>0</v>
      </c>
      <c r="JC125" s="90">
        <f t="shared" ca="1" si="1095"/>
        <v>0</v>
      </c>
      <c r="JD125" s="90">
        <f t="shared" ca="1" si="1095"/>
        <v>0</v>
      </c>
      <c r="JE125" s="90">
        <f t="shared" ca="1" si="1095"/>
        <v>0</v>
      </c>
      <c r="JF125" s="90">
        <f t="shared" ca="1" si="1095"/>
        <v>0</v>
      </c>
      <c r="JG125" s="90">
        <f t="shared" ca="1" si="1095"/>
        <v>0</v>
      </c>
      <c r="JH125" s="90">
        <f t="shared" ca="1" si="1095"/>
        <v>0</v>
      </c>
      <c r="JI125" s="90">
        <f t="shared" ca="1" si="1095"/>
        <v>0</v>
      </c>
      <c r="JJ125" s="90">
        <f t="shared" ca="1" si="1095"/>
        <v>0</v>
      </c>
      <c r="JK125" s="90">
        <f t="shared" ca="1" si="1095"/>
        <v>0</v>
      </c>
      <c r="JL125" s="90">
        <f t="shared" ca="1" si="1095"/>
        <v>0</v>
      </c>
      <c r="JM125" s="90">
        <f t="shared" ca="1" si="1095"/>
        <v>0</v>
      </c>
      <c r="JN125" s="90">
        <f t="shared" ca="1" si="1095"/>
        <v>0</v>
      </c>
      <c r="JO125" s="90">
        <f t="shared" ca="1" si="1095"/>
        <v>0</v>
      </c>
      <c r="JP125" s="90">
        <f t="shared" ca="1" si="1095"/>
        <v>0</v>
      </c>
      <c r="JQ125" s="90">
        <f t="shared" ca="1" si="1095"/>
        <v>0</v>
      </c>
      <c r="JR125" s="90">
        <f t="shared" ca="1" si="1095"/>
        <v>0</v>
      </c>
      <c r="JS125" s="90">
        <f t="shared" ca="1" si="1095"/>
        <v>0</v>
      </c>
      <c r="JT125" s="92">
        <f t="shared" ca="1" si="940"/>
        <v>19.834393729438272</v>
      </c>
      <c r="JU125" s="90">
        <f t="shared" ca="1" si="1096"/>
        <v>19.834393729438272</v>
      </c>
      <c r="JV125" s="90">
        <f t="shared" ca="1" si="1096"/>
        <v>0</v>
      </c>
      <c r="JW125" s="90">
        <f t="shared" ca="1" si="1096"/>
        <v>0</v>
      </c>
      <c r="JX125" s="90">
        <f t="shared" ca="1" si="1096"/>
        <v>0</v>
      </c>
      <c r="JY125" s="90">
        <f t="shared" ca="1" si="1096"/>
        <v>0</v>
      </c>
      <c r="JZ125" s="90">
        <f t="shared" ca="1" si="1096"/>
        <v>0</v>
      </c>
      <c r="KA125" s="90">
        <f t="shared" ca="1" si="1096"/>
        <v>0</v>
      </c>
      <c r="KB125" s="90">
        <f t="shared" ca="1" si="1096"/>
        <v>0</v>
      </c>
      <c r="KC125" s="90">
        <f t="shared" ca="1" si="1096"/>
        <v>0</v>
      </c>
      <c r="KD125" s="90">
        <f t="shared" ca="1" si="1096"/>
        <v>0</v>
      </c>
      <c r="KE125" s="90">
        <f t="shared" ca="1" si="1097"/>
        <v>0</v>
      </c>
      <c r="KF125" s="90">
        <f t="shared" ca="1" si="1097"/>
        <v>0</v>
      </c>
      <c r="KG125" s="90">
        <f t="shared" ca="1" si="1097"/>
        <v>0</v>
      </c>
      <c r="KH125" s="90">
        <f t="shared" ca="1" si="1097"/>
        <v>0</v>
      </c>
      <c r="KI125" s="90">
        <f t="shared" ca="1" si="1097"/>
        <v>0</v>
      </c>
      <c r="KJ125" s="90">
        <f t="shared" ca="1" si="1097"/>
        <v>0</v>
      </c>
      <c r="KK125" s="90">
        <f t="shared" ca="1" si="1097"/>
        <v>0</v>
      </c>
      <c r="KL125" s="90">
        <f t="shared" ca="1" si="1097"/>
        <v>0</v>
      </c>
      <c r="KM125" s="90">
        <f t="shared" ca="1" si="1097"/>
        <v>0</v>
      </c>
      <c r="KN125" s="90">
        <f t="shared" ca="1" si="1112"/>
        <v>0</v>
      </c>
      <c r="KO125" s="90">
        <f t="shared" ca="1" si="1099"/>
        <v>0</v>
      </c>
      <c r="KP125" s="90">
        <f t="shared" ca="1" si="1099"/>
        <v>0</v>
      </c>
      <c r="KQ125" s="90">
        <f t="shared" ca="1" si="1099"/>
        <v>0</v>
      </c>
      <c r="KR125" s="90">
        <f t="shared" ca="1" si="1099"/>
        <v>0</v>
      </c>
      <c r="KS125" s="90">
        <f t="shared" ca="1" si="1099"/>
        <v>0</v>
      </c>
      <c r="KT125" s="90">
        <f t="shared" ca="1" si="1099"/>
        <v>0</v>
      </c>
      <c r="KU125" s="90">
        <f t="shared" ca="1" si="1099"/>
        <v>0</v>
      </c>
      <c r="KV125" s="90">
        <f t="shared" ca="1" si="1099"/>
        <v>0</v>
      </c>
      <c r="KW125" s="90">
        <f t="shared" ca="1" si="1099"/>
        <v>0</v>
      </c>
      <c r="KX125" s="90">
        <f t="shared" ca="1" si="1099"/>
        <v>0</v>
      </c>
      <c r="KY125" s="90">
        <f t="shared" ca="1" si="1100"/>
        <v>0</v>
      </c>
      <c r="KZ125" s="90">
        <f t="shared" ca="1" si="1100"/>
        <v>0</v>
      </c>
      <c r="LA125" s="90">
        <f t="shared" ca="1" si="1100"/>
        <v>0</v>
      </c>
      <c r="LB125" s="90">
        <f t="shared" ca="1" si="1100"/>
        <v>0</v>
      </c>
      <c r="LC125" s="90">
        <f t="shared" ca="1" si="1100"/>
        <v>0</v>
      </c>
      <c r="LD125" s="90">
        <f t="shared" ca="1" si="1100"/>
        <v>0</v>
      </c>
      <c r="LE125" s="90">
        <f t="shared" ca="1" si="1100"/>
        <v>0</v>
      </c>
      <c r="LF125" s="90">
        <f t="shared" ca="1" si="1100"/>
        <v>0</v>
      </c>
      <c r="LG125" s="90">
        <f t="shared" ca="1" si="1100"/>
        <v>0</v>
      </c>
      <c r="LH125" s="90">
        <f t="shared" ca="1" si="1100"/>
        <v>0</v>
      </c>
      <c r="LI125" s="90">
        <f t="shared" ca="1" si="1100"/>
        <v>0</v>
      </c>
      <c r="LJ125" s="90">
        <f t="shared" ca="1" si="1100"/>
        <v>0</v>
      </c>
      <c r="LK125" s="90">
        <f t="shared" ca="1" si="1101"/>
        <v>0</v>
      </c>
      <c r="LL125" s="90">
        <f t="shared" ca="1" si="1101"/>
        <v>0</v>
      </c>
      <c r="LM125" s="92">
        <f t="shared" ca="1" si="615"/>
        <v>30.905432350140931</v>
      </c>
      <c r="LN125" s="90">
        <f t="shared" ca="1" si="1102"/>
        <v>30.905432350140931</v>
      </c>
      <c r="LO125" s="90">
        <f t="shared" ca="1" si="1102"/>
        <v>0</v>
      </c>
      <c r="LP125" s="90">
        <f t="shared" ca="1" si="1102"/>
        <v>0</v>
      </c>
      <c r="LQ125" s="90">
        <f t="shared" ca="1" si="1102"/>
        <v>0</v>
      </c>
      <c r="LR125" s="90">
        <f t="shared" ca="1" si="1102"/>
        <v>0</v>
      </c>
      <c r="LS125" s="92">
        <f t="shared" ca="1" si="616"/>
        <v>0</v>
      </c>
      <c r="LT125" s="90">
        <f t="shared" ca="1" si="1103"/>
        <v>0</v>
      </c>
      <c r="LU125" s="90">
        <f t="shared" ca="1" si="1103"/>
        <v>0</v>
      </c>
      <c r="LV125" s="90">
        <f t="shared" ca="1" si="1103"/>
        <v>0</v>
      </c>
      <c r="LW125" s="90">
        <f t="shared" ca="1" si="1103"/>
        <v>0</v>
      </c>
      <c r="LX125" s="90">
        <f t="shared" ca="1" si="1103"/>
        <v>0</v>
      </c>
      <c r="LY125" s="90">
        <f t="shared" ca="1" si="1103"/>
        <v>0</v>
      </c>
      <c r="LZ125" s="90">
        <f t="shared" ca="1" si="1103"/>
        <v>0</v>
      </c>
      <c r="MA125" s="90">
        <f t="shared" ca="1" si="1103"/>
        <v>0</v>
      </c>
      <c r="MB125" s="90">
        <f t="shared" ca="1" si="1103"/>
        <v>0</v>
      </c>
      <c r="MC125" s="90">
        <f t="shared" ca="1" si="1103"/>
        <v>0</v>
      </c>
      <c r="MD125" s="90">
        <f t="shared" ca="1" si="1103"/>
        <v>0</v>
      </c>
      <c r="ME125" s="90">
        <f t="shared" ca="1" si="1103"/>
        <v>0</v>
      </c>
      <c r="MF125" s="90">
        <f t="shared" ca="1" si="1103"/>
        <v>0</v>
      </c>
      <c r="MG125" s="92">
        <f t="shared" ca="1" si="617"/>
        <v>10.691293232657447</v>
      </c>
      <c r="MH125" s="90">
        <f t="shared" ca="1" si="1104"/>
        <v>10.691293232657447</v>
      </c>
      <c r="MI125" s="90">
        <f t="shared" ca="1" si="1105"/>
        <v>0</v>
      </c>
      <c r="MJ125" s="90">
        <f t="shared" ca="1" si="1105"/>
        <v>0</v>
      </c>
      <c r="MK125" s="90">
        <f t="shared" ca="1" si="1105"/>
        <v>0</v>
      </c>
      <c r="ML125" s="90">
        <f t="shared" ca="1" si="1105"/>
        <v>0</v>
      </c>
      <c r="MM125" s="90">
        <f t="shared" ca="1" si="1105"/>
        <v>0</v>
      </c>
      <c r="MN125" s="90">
        <f t="shared" ca="1" si="1105"/>
        <v>0</v>
      </c>
      <c r="MO125" s="90">
        <f t="shared" ca="1" si="1105"/>
        <v>0</v>
      </c>
      <c r="MP125" s="90">
        <f t="shared" ca="1" si="1105"/>
        <v>0</v>
      </c>
      <c r="MQ125" s="90">
        <f t="shared" ca="1" si="1105"/>
        <v>0</v>
      </c>
      <c r="MR125" s="90">
        <f t="shared" ca="1" si="1105"/>
        <v>0</v>
      </c>
      <c r="MS125" s="90">
        <f t="shared" ca="1" si="1105"/>
        <v>0</v>
      </c>
      <c r="MT125" s="90">
        <f t="shared" ca="1" si="1105"/>
        <v>0</v>
      </c>
      <c r="MU125" s="90">
        <f t="shared" ca="1" si="1105"/>
        <v>0</v>
      </c>
      <c r="MV125" s="90">
        <f t="shared" ca="1" si="1105"/>
        <v>0</v>
      </c>
      <c r="MW125" s="90">
        <f t="shared" ca="1" si="1105"/>
        <v>0</v>
      </c>
      <c r="MX125" s="90">
        <f t="shared" ca="1" si="1105"/>
        <v>0</v>
      </c>
      <c r="MY125" s="90">
        <f t="shared" ca="1" si="1105"/>
        <v>0</v>
      </c>
      <c r="MZ125" s="90">
        <f t="shared" ca="1" si="1105"/>
        <v>0</v>
      </c>
      <c r="NA125" s="90">
        <f t="shared" ca="1" si="1105"/>
        <v>0</v>
      </c>
      <c r="NB125" s="90">
        <f t="shared" ca="1" si="1105"/>
        <v>0</v>
      </c>
      <c r="NC125" s="92">
        <f t="shared" ca="1" si="618"/>
        <v>0</v>
      </c>
      <c r="ND125" s="90">
        <f t="shared" ca="1" si="1106"/>
        <v>0</v>
      </c>
      <c r="NE125" s="90">
        <f t="shared" ca="1" si="1106"/>
        <v>0</v>
      </c>
      <c r="NF125" s="90">
        <f t="shared" ca="1" si="1106"/>
        <v>0</v>
      </c>
      <c r="NG125" s="90">
        <f t="shared" ca="1" si="1106"/>
        <v>0</v>
      </c>
      <c r="NH125" s="90">
        <f t="shared" ca="1" si="1106"/>
        <v>0</v>
      </c>
      <c r="NI125" s="90">
        <f t="shared" ca="1" si="1106"/>
        <v>0</v>
      </c>
      <c r="NJ125" s="93">
        <f t="shared" ca="1" si="946"/>
        <v>6197.62</v>
      </c>
      <c r="NK125" s="94">
        <f t="shared" ca="1" si="1107"/>
        <v>0</v>
      </c>
    </row>
    <row r="126" spans="1:375" ht="17.25" customHeight="1" x14ac:dyDescent="0.25">
      <c r="A126" s="67">
        <v>94820</v>
      </c>
      <c r="B126" s="96" t="s">
        <v>95</v>
      </c>
      <c r="C126" s="90">
        <f ca="1">IFERROR(HLOOKUP($A126,Náklady_2018!$D$1:$MN$27,24,FALSE),0)</f>
        <v>585748.28</v>
      </c>
      <c r="D126" s="19">
        <v>50</v>
      </c>
      <c r="E126" s="19">
        <v>50</v>
      </c>
      <c r="F126" s="91" t="s">
        <v>591</v>
      </c>
      <c r="G126" s="92">
        <f t="shared" ca="1" si="606"/>
        <v>64325.42162941378</v>
      </c>
      <c r="H126" s="90">
        <f t="shared" ca="1" si="1108"/>
        <v>0</v>
      </c>
      <c r="I126" s="90">
        <f t="shared" ca="1" si="1111"/>
        <v>0</v>
      </c>
      <c r="J126" s="90">
        <f t="shared" ca="1" si="1111"/>
        <v>6132.9259859522217</v>
      </c>
      <c r="K126" s="90">
        <f t="shared" ca="1" si="1111"/>
        <v>0</v>
      </c>
      <c r="L126" s="90">
        <f t="shared" ca="1" si="1111"/>
        <v>0</v>
      </c>
      <c r="M126" s="90">
        <f t="shared" ca="1" si="1111"/>
        <v>0</v>
      </c>
      <c r="N126" s="90">
        <f t="shared" ca="1" si="1111"/>
        <v>10107.228989667103</v>
      </c>
      <c r="O126" s="90">
        <f t="shared" ca="1" si="1111"/>
        <v>0</v>
      </c>
      <c r="P126" s="90">
        <f t="shared" ca="1" si="1111"/>
        <v>0</v>
      </c>
      <c r="Q126" s="90">
        <f t="shared" ref="I126:BF127" ca="1" si="1117">($C126/100*$D126)*Q$6+($C126/100*$E126)*Q$11</f>
        <v>0</v>
      </c>
      <c r="R126" s="90">
        <f t="shared" ca="1" si="1117"/>
        <v>0</v>
      </c>
      <c r="S126" s="90">
        <f t="shared" ca="1" si="1117"/>
        <v>5073.9873824639672</v>
      </c>
      <c r="T126" s="90">
        <f t="shared" ca="1" si="1117"/>
        <v>0</v>
      </c>
      <c r="U126" s="90">
        <f t="shared" ca="1" si="1117"/>
        <v>0</v>
      </c>
      <c r="V126" s="90">
        <f t="shared" ca="1" si="1117"/>
        <v>9203.4489553668573</v>
      </c>
      <c r="W126" s="90">
        <f t="shared" ca="1" si="1117"/>
        <v>6811.8628640537727</v>
      </c>
      <c r="X126" s="90">
        <f t="shared" ca="1" si="1117"/>
        <v>0</v>
      </c>
      <c r="Y126" s="90">
        <f t="shared" ca="1" si="1117"/>
        <v>0</v>
      </c>
      <c r="Z126" s="90">
        <f t="shared" ca="1" si="1117"/>
        <v>0</v>
      </c>
      <c r="AA126" s="90">
        <f t="shared" ca="1" si="1117"/>
        <v>7896.7404266560479</v>
      </c>
      <c r="AB126" s="90">
        <f t="shared" ca="1" si="1117"/>
        <v>0</v>
      </c>
      <c r="AC126" s="90">
        <f t="shared" ca="1" si="1117"/>
        <v>0</v>
      </c>
      <c r="AD126" s="90">
        <f t="shared" ca="1" si="1117"/>
        <v>16319.099587492814</v>
      </c>
      <c r="AE126" s="90">
        <f t="shared" ca="1" si="1117"/>
        <v>0</v>
      </c>
      <c r="AF126" s="90">
        <f t="shared" ca="1" si="1117"/>
        <v>0</v>
      </c>
      <c r="AG126" s="90">
        <f t="shared" ca="1" si="1117"/>
        <v>0</v>
      </c>
      <c r="AH126" s="90">
        <f t="shared" ca="1" si="1117"/>
        <v>0</v>
      </c>
      <c r="AI126" s="90">
        <f t="shared" ca="1" si="1117"/>
        <v>0</v>
      </c>
      <c r="AJ126" s="90">
        <f t="shared" ca="1" si="1117"/>
        <v>0</v>
      </c>
      <c r="AK126" s="90">
        <f t="shared" ca="1" si="1117"/>
        <v>0</v>
      </c>
      <c r="AL126" s="90">
        <f t="shared" ca="1" si="1117"/>
        <v>0</v>
      </c>
      <c r="AM126" s="90">
        <f t="shared" ca="1" si="1117"/>
        <v>0</v>
      </c>
      <c r="AN126" s="90">
        <f t="shared" ca="1" si="1117"/>
        <v>0</v>
      </c>
      <c r="AO126" s="90">
        <f t="shared" ca="1" si="1117"/>
        <v>0</v>
      </c>
      <c r="AP126" s="90">
        <f t="shared" ca="1" si="1117"/>
        <v>0</v>
      </c>
      <c r="AQ126" s="90">
        <f t="shared" ca="1" si="1117"/>
        <v>0</v>
      </c>
      <c r="AR126" s="90">
        <f t="shared" ca="1" si="1117"/>
        <v>0</v>
      </c>
      <c r="AS126" s="90">
        <f t="shared" ca="1" si="1117"/>
        <v>0</v>
      </c>
      <c r="AT126" s="90">
        <f t="shared" ca="1" si="1117"/>
        <v>2468.1568315375698</v>
      </c>
      <c r="AU126" s="90">
        <f t="shared" ca="1" si="1117"/>
        <v>0</v>
      </c>
      <c r="AV126" s="90">
        <f t="shared" ca="1" si="1117"/>
        <v>0</v>
      </c>
      <c r="AW126" s="90">
        <f t="shared" ca="1" si="1117"/>
        <v>0</v>
      </c>
      <c r="AX126" s="90">
        <f t="shared" ca="1" si="1117"/>
        <v>311.97060622342883</v>
      </c>
      <c r="AY126" s="90">
        <f t="shared" ca="1" si="1117"/>
        <v>0</v>
      </c>
      <c r="AZ126" s="90">
        <f t="shared" ca="1" si="1117"/>
        <v>0</v>
      </c>
      <c r="BA126" s="90">
        <f t="shared" ca="1" si="1117"/>
        <v>0</v>
      </c>
      <c r="BB126" s="90">
        <f t="shared" ca="1" si="1117"/>
        <v>0</v>
      </c>
      <c r="BC126" s="90">
        <f t="shared" ca="1" si="1117"/>
        <v>0</v>
      </c>
      <c r="BD126" s="92">
        <f t="shared" ca="1" si="607"/>
        <v>61095.781473770097</v>
      </c>
      <c r="BE126" s="90">
        <f t="shared" ca="1" si="1117"/>
        <v>0</v>
      </c>
      <c r="BF126" s="90">
        <f t="shared" ca="1" si="1117"/>
        <v>7584.3914562214322</v>
      </c>
      <c r="BG126" s="90">
        <f t="shared" ref="BF126:CE127" ca="1" si="1118">($C126/100*$D126)*BG$6+($C126/100*$E126)*BG$11</f>
        <v>0</v>
      </c>
      <c r="BH126" s="90">
        <f t="shared" ca="1" si="1118"/>
        <v>0</v>
      </c>
      <c r="BI126" s="90">
        <f t="shared" ca="1" si="1118"/>
        <v>8087.2492905019981</v>
      </c>
      <c r="BJ126" s="90">
        <f t="shared" ca="1" si="1118"/>
        <v>0</v>
      </c>
      <c r="BK126" s="90">
        <f t="shared" ca="1" si="1118"/>
        <v>0</v>
      </c>
      <c r="BL126" s="90">
        <f t="shared" ca="1" si="1118"/>
        <v>0</v>
      </c>
      <c r="BM126" s="90">
        <f t="shared" ca="1" si="1118"/>
        <v>0</v>
      </c>
      <c r="BN126" s="90">
        <f t="shared" ca="1" si="1118"/>
        <v>10046.621584227587</v>
      </c>
      <c r="BO126" s="90">
        <f t="shared" ca="1" si="1118"/>
        <v>0</v>
      </c>
      <c r="BP126" s="90">
        <f t="shared" ca="1" si="1118"/>
        <v>0</v>
      </c>
      <c r="BQ126" s="90">
        <f t="shared" ca="1" si="1118"/>
        <v>0</v>
      </c>
      <c r="BR126" s="90">
        <f t="shared" ca="1" si="1118"/>
        <v>6504.3274309218541</v>
      </c>
      <c r="BS126" s="90">
        <f t="shared" ca="1" si="1118"/>
        <v>0</v>
      </c>
      <c r="BT126" s="90">
        <f t="shared" ca="1" si="1118"/>
        <v>0</v>
      </c>
      <c r="BU126" s="90">
        <f t="shared" ca="1" si="1118"/>
        <v>0</v>
      </c>
      <c r="BV126" s="90">
        <f t="shared" ca="1" si="1118"/>
        <v>7286.4822423309415</v>
      </c>
      <c r="BW126" s="90">
        <f t="shared" ca="1" si="1118"/>
        <v>0</v>
      </c>
      <c r="BX126" s="90">
        <f t="shared" ca="1" si="1118"/>
        <v>0</v>
      </c>
      <c r="BY126" s="90">
        <f t="shared" ca="1" si="1118"/>
        <v>21586.709469566285</v>
      </c>
      <c r="BZ126" s="90">
        <f t="shared" ca="1" si="1118"/>
        <v>0</v>
      </c>
      <c r="CA126" s="90">
        <f t="shared" ca="1" si="1118"/>
        <v>0</v>
      </c>
      <c r="CB126" s="90">
        <f t="shared" ca="1" si="1118"/>
        <v>0</v>
      </c>
      <c r="CC126" s="90">
        <f t="shared" ca="1" si="1118"/>
        <v>0</v>
      </c>
      <c r="CD126" s="90">
        <f t="shared" ca="1" si="1118"/>
        <v>0</v>
      </c>
      <c r="CE126" s="90">
        <f t="shared" ca="1" si="1118"/>
        <v>0</v>
      </c>
      <c r="CF126" s="90">
        <f t="shared" ca="1" si="1077"/>
        <v>0</v>
      </c>
      <c r="CG126" s="92">
        <f t="shared" ca="1" si="925"/>
        <v>54203.313327189921</v>
      </c>
      <c r="CH126" s="90">
        <f t="shared" ca="1" si="1114"/>
        <v>0</v>
      </c>
      <c r="CI126" s="90">
        <f ca="1">($C126/100*$D126)*CI$6+($C126/100*$E126)*CI$11</f>
        <v>4457.496101755698</v>
      </c>
      <c r="CJ126" s="90">
        <f t="shared" ca="1" si="1115"/>
        <v>9086.5102938323816</v>
      </c>
      <c r="CK126" s="90">
        <f t="shared" ca="1" si="1115"/>
        <v>7185.7524740604886</v>
      </c>
      <c r="CL126" s="90">
        <f t="shared" ca="1" si="1115"/>
        <v>4116.6284980157379</v>
      </c>
      <c r="CM126" s="90">
        <f t="shared" ca="1" si="1115"/>
        <v>4489.9870601107677</v>
      </c>
      <c r="CN126" s="90">
        <f t="shared" ca="1" si="1115"/>
        <v>2228.0364731012655</v>
      </c>
      <c r="CO126" s="90">
        <f t="shared" ca="1" si="1115"/>
        <v>6035.2394227270333</v>
      </c>
      <c r="CP126" s="90">
        <f t="shared" ca="1" si="1115"/>
        <v>4527.2608834520133</v>
      </c>
      <c r="CQ126" s="90">
        <f t="shared" ca="1" si="1115"/>
        <v>4515.1667173154383</v>
      </c>
      <c r="CR126" s="90">
        <f t="shared" ca="1" si="1115"/>
        <v>4304.6365142666618</v>
      </c>
      <c r="CS126" s="90">
        <f t="shared" ca="1" si="1115"/>
        <v>2599.5280542057471</v>
      </c>
      <c r="CT126" s="90">
        <f t="shared" ca="1" si="1115"/>
        <v>657.07083434669084</v>
      </c>
      <c r="CU126" s="90">
        <f t="shared" ca="1" si="1115"/>
        <v>0</v>
      </c>
      <c r="CV126" s="90">
        <f t="shared" ca="1" si="1115"/>
        <v>0</v>
      </c>
      <c r="CW126" s="90">
        <f t="shared" ca="1" si="1115"/>
        <v>0</v>
      </c>
      <c r="CX126" s="90">
        <f t="shared" ca="1" si="1115"/>
        <v>0</v>
      </c>
      <c r="CY126" s="92">
        <f t="shared" ca="1" si="927"/>
        <v>67369.783723298184</v>
      </c>
      <c r="CZ126" s="90">
        <f t="shared" ca="1" si="1080"/>
        <v>0</v>
      </c>
      <c r="DA126" s="90">
        <f t="shared" ca="1" si="1109"/>
        <v>5632.6390848813508</v>
      </c>
      <c r="DB126" s="90">
        <f t="shared" ca="1" si="1109"/>
        <v>5209.8453588893472</v>
      </c>
      <c r="DC126" s="90">
        <f t="shared" ca="1" si="1109"/>
        <v>6881.7270355919391</v>
      </c>
      <c r="DD126" s="90">
        <f t="shared" ca="1" si="1109"/>
        <v>0</v>
      </c>
      <c r="DE126" s="90">
        <f t="shared" ca="1" si="1109"/>
        <v>0</v>
      </c>
      <c r="DF126" s="90">
        <f t="shared" ca="1" si="1109"/>
        <v>0</v>
      </c>
      <c r="DG126" s="90">
        <f t="shared" ca="1" si="1109"/>
        <v>0</v>
      </c>
      <c r="DH126" s="90">
        <f t="shared" ca="1" si="1109"/>
        <v>6445.6036281421239</v>
      </c>
      <c r="DI126" s="90">
        <f t="shared" ca="1" si="1109"/>
        <v>13363.26735599389</v>
      </c>
      <c r="DJ126" s="90">
        <f t="shared" ca="1" si="1109"/>
        <v>0</v>
      </c>
      <c r="DK126" s="90">
        <f t="shared" ca="1" si="1109"/>
        <v>0</v>
      </c>
      <c r="DL126" s="90">
        <f t="shared" ca="1" si="1109"/>
        <v>0</v>
      </c>
      <c r="DM126" s="90">
        <f t="shared" ca="1" si="1109"/>
        <v>0</v>
      </c>
      <c r="DN126" s="90">
        <f t="shared" ca="1" si="1109"/>
        <v>11853.127777865873</v>
      </c>
      <c r="DO126" s="90">
        <f t="shared" ca="1" si="1109"/>
        <v>0</v>
      </c>
      <c r="DP126" s="90">
        <f t="shared" ca="1" si="1081"/>
        <v>0</v>
      </c>
      <c r="DQ126" s="90">
        <f t="shared" ca="1" si="1081"/>
        <v>5234.6056954785081</v>
      </c>
      <c r="DR126" s="90">
        <f t="shared" ca="1" si="1081"/>
        <v>2109.939067010298</v>
      </c>
      <c r="DS126" s="90">
        <f t="shared" ca="1" si="1081"/>
        <v>3878.7408071532755</v>
      </c>
      <c r="DT126" s="90">
        <f t="shared" ca="1" si="1081"/>
        <v>6484.2077297929554</v>
      </c>
      <c r="DU126" s="90">
        <f t="shared" ca="1" si="1081"/>
        <v>276.08018249860959</v>
      </c>
      <c r="DV126" s="92">
        <f t="shared" ca="1" si="608"/>
        <v>27917.190859484508</v>
      </c>
      <c r="DW126" s="90">
        <f t="shared" ca="1" si="1082"/>
        <v>0</v>
      </c>
      <c r="DX126" s="90">
        <f t="shared" ca="1" si="1082"/>
        <v>12746.896371011615</v>
      </c>
      <c r="DY126" s="90">
        <f t="shared" ca="1" si="1082"/>
        <v>14582.429626789828</v>
      </c>
      <c r="DZ126" s="90">
        <f t="shared" ca="1" si="1082"/>
        <v>587.86486168306635</v>
      </c>
      <c r="EA126" s="90">
        <f t="shared" ca="1" si="1082"/>
        <v>0</v>
      </c>
      <c r="EB126" s="92">
        <f t="shared" ca="1" si="609"/>
        <v>87066.807874759572</v>
      </c>
      <c r="EC126" s="90">
        <f t="shared" ca="1" si="1083"/>
        <v>0</v>
      </c>
      <c r="ED126" s="90">
        <f t="shared" ca="1" si="1116"/>
        <v>10775.081361425793</v>
      </c>
      <c r="EE126" s="90">
        <f t="shared" ca="1" si="1116"/>
        <v>7255.5811738768243</v>
      </c>
      <c r="EF126" s="90">
        <f t="shared" ca="1" si="1116"/>
        <v>4919.4487968549065</v>
      </c>
      <c r="EG126" s="90">
        <f t="shared" ca="1" si="1116"/>
        <v>4120.6553173916982</v>
      </c>
      <c r="EH126" s="90">
        <f t="shared" ca="1" si="1116"/>
        <v>9608.5311206681909</v>
      </c>
      <c r="EI126" s="90">
        <f t="shared" ca="1" si="1116"/>
        <v>3580.0455606132318</v>
      </c>
      <c r="EJ126" s="90">
        <f t="shared" ca="1" si="1116"/>
        <v>8463.2632671722968</v>
      </c>
      <c r="EK126" s="90">
        <f t="shared" ca="1" si="1116"/>
        <v>4585.5574824635987</v>
      </c>
      <c r="EL126" s="90">
        <f t="shared" ca="1" si="1116"/>
        <v>3630.1555450539836</v>
      </c>
      <c r="EM126" s="90">
        <f t="shared" ca="1" si="1116"/>
        <v>2224.8573785765439</v>
      </c>
      <c r="EN126" s="90">
        <f t="shared" ca="1" si="1116"/>
        <v>4615.7715630063958</v>
      </c>
      <c r="EO126" s="90">
        <f t="shared" ca="1" si="1116"/>
        <v>7827.6348717500468</v>
      </c>
      <c r="EP126" s="90">
        <f t="shared" ca="1" si="1116"/>
        <v>0</v>
      </c>
      <c r="EQ126" s="90">
        <f t="shared" ca="1" si="1116"/>
        <v>0</v>
      </c>
      <c r="ER126" s="90">
        <f t="shared" ca="1" si="1116"/>
        <v>0</v>
      </c>
      <c r="ES126" s="90">
        <f t="shared" ca="1" si="1116"/>
        <v>2080.0432040482033</v>
      </c>
      <c r="ET126" s="90">
        <f t="shared" ca="1" si="1116"/>
        <v>7455.1631051658132</v>
      </c>
      <c r="EU126" s="90">
        <f t="shared" ca="1" si="1116"/>
        <v>0</v>
      </c>
      <c r="EV126" s="90">
        <f t="shared" ca="1" si="1116"/>
        <v>0</v>
      </c>
      <c r="EW126" s="90">
        <f t="shared" ca="1" si="1116"/>
        <v>5925.0181266920508</v>
      </c>
      <c r="EX126" s="90">
        <f t="shared" ca="1" si="1116"/>
        <v>0</v>
      </c>
      <c r="EY126" s="90">
        <f t="shared" ca="1" si="1116"/>
        <v>0</v>
      </c>
      <c r="EZ126" s="90">
        <f t="shared" ca="1" si="1116"/>
        <v>0</v>
      </c>
      <c r="FA126" s="90">
        <f t="shared" ca="1" si="1116"/>
        <v>0</v>
      </c>
      <c r="FB126" s="90">
        <f t="shared" ca="1" si="1116"/>
        <v>0</v>
      </c>
      <c r="FC126" s="90">
        <f t="shared" ca="1" si="1116"/>
        <v>0</v>
      </c>
      <c r="FD126" s="90">
        <f t="shared" ca="1" si="1116"/>
        <v>0</v>
      </c>
      <c r="FE126" s="92">
        <f t="shared" ca="1" si="610"/>
        <v>44511.120195818308</v>
      </c>
      <c r="FF126" s="90">
        <f t="shared" ca="1" si="1085"/>
        <v>0</v>
      </c>
      <c r="FG126" s="90">
        <f t="shared" ca="1" si="1085"/>
        <v>9921.0072420656616</v>
      </c>
      <c r="FH126" s="90">
        <f t="shared" ca="1" si="1085"/>
        <v>0</v>
      </c>
      <c r="FI126" s="90">
        <f t="shared" ca="1" si="1085"/>
        <v>0</v>
      </c>
      <c r="FJ126" s="90">
        <f t="shared" ca="1" si="1085"/>
        <v>8234.5466605753281</v>
      </c>
      <c r="FK126" s="90">
        <f t="shared" ca="1" si="1085"/>
        <v>0</v>
      </c>
      <c r="FL126" s="90">
        <f t="shared" ca="1" si="1085"/>
        <v>8771.6376841738256</v>
      </c>
      <c r="FM126" s="90">
        <f t="shared" ca="1" si="1085"/>
        <v>10642.719669190061</v>
      </c>
      <c r="FN126" s="90">
        <f t="shared" ca="1" si="1085"/>
        <v>0</v>
      </c>
      <c r="FO126" s="90">
        <f t="shared" ca="1" si="1085"/>
        <v>6115.5329854808424</v>
      </c>
      <c r="FP126" s="90">
        <f t="shared" ca="1" si="1085"/>
        <v>0</v>
      </c>
      <c r="FQ126" s="90">
        <f t="shared" ca="1" si="1085"/>
        <v>0</v>
      </c>
      <c r="FR126" s="90">
        <f t="shared" ca="1" si="1085"/>
        <v>0</v>
      </c>
      <c r="FS126" s="90">
        <f t="shared" ca="1" si="1085"/>
        <v>825.67595433259157</v>
      </c>
      <c r="FT126" s="90">
        <f t="shared" ca="1" si="1086"/>
        <v>0</v>
      </c>
      <c r="FU126" s="90">
        <f t="shared" ca="1" si="1086"/>
        <v>0</v>
      </c>
      <c r="FV126" s="90">
        <f t="shared" ca="1" si="1086"/>
        <v>0</v>
      </c>
      <c r="FW126" s="92">
        <f t="shared" ca="1" si="611"/>
        <v>105608.06162693762</v>
      </c>
      <c r="FX126" s="90">
        <f t="shared" ca="1" si="1087"/>
        <v>0</v>
      </c>
      <c r="FY126" s="90">
        <f t="shared" ca="1" si="1088"/>
        <v>3397.5111662843137</v>
      </c>
      <c r="FZ126" s="90">
        <f t="shared" ca="1" si="1088"/>
        <v>7852.2163066238791</v>
      </c>
      <c r="GA126" s="90">
        <f t="shared" ca="1" si="1088"/>
        <v>0</v>
      </c>
      <c r="GB126" s="90">
        <f t="shared" ca="1" si="1088"/>
        <v>14193.696698533666</v>
      </c>
      <c r="GC126" s="90">
        <f t="shared" ca="1" si="1088"/>
        <v>0</v>
      </c>
      <c r="GD126" s="90">
        <f t="shared" ca="1" si="1088"/>
        <v>6198.3812024137051</v>
      </c>
      <c r="GE126" s="90">
        <f t="shared" ca="1" si="1088"/>
        <v>16119.485435851075</v>
      </c>
      <c r="GF126" s="90">
        <f t="shared" ca="1" si="1088"/>
        <v>1046.0340699670376</v>
      </c>
      <c r="GG126" s="90">
        <f t="shared" ca="1" si="1088"/>
        <v>56773.128729014083</v>
      </c>
      <c r="GH126" s="90">
        <f t="shared" ca="1" si="1088"/>
        <v>0</v>
      </c>
      <c r="GI126" s="90">
        <f t="shared" ca="1" si="1088"/>
        <v>0</v>
      </c>
      <c r="GJ126" s="90">
        <f t="shared" ca="1" si="1088"/>
        <v>0</v>
      </c>
      <c r="GK126" s="90">
        <f t="shared" ca="1" si="1088"/>
        <v>0</v>
      </c>
      <c r="GL126" s="90">
        <f t="shared" ca="1" si="1088"/>
        <v>0</v>
      </c>
      <c r="GM126" s="90">
        <f t="shared" ca="1" si="1088"/>
        <v>0</v>
      </c>
      <c r="GN126" s="90">
        <f t="shared" ca="1" si="1088"/>
        <v>0</v>
      </c>
      <c r="GO126" s="90">
        <f t="shared" ca="1" si="1088"/>
        <v>27.608018249860962</v>
      </c>
      <c r="GP126" s="90">
        <f t="shared" ca="1" si="1088"/>
        <v>0</v>
      </c>
      <c r="GQ126" s="90">
        <f t="shared" ca="1" si="1088"/>
        <v>0</v>
      </c>
      <c r="GR126" s="90">
        <f t="shared" ca="1" si="1088"/>
        <v>0</v>
      </c>
      <c r="GS126" s="92">
        <f t="shared" ca="1" si="612"/>
        <v>32157.805764552413</v>
      </c>
      <c r="GT126" s="90">
        <f t="shared" ca="1" si="1089"/>
        <v>0</v>
      </c>
      <c r="GU126" s="90">
        <f t="shared" ca="1" si="1089"/>
        <v>9846.3226779879387</v>
      </c>
      <c r="GV126" s="90">
        <f t="shared" ca="1" si="1089"/>
        <v>10163.252137252332</v>
      </c>
      <c r="GW126" s="90">
        <f t="shared" ca="1" si="1089"/>
        <v>11389.010447440967</v>
      </c>
      <c r="GX126" s="90">
        <f t="shared" ca="1" si="1089"/>
        <v>0</v>
      </c>
      <c r="GY126" s="90">
        <f t="shared" ca="1" si="1089"/>
        <v>759.22050187117645</v>
      </c>
      <c r="GZ126" s="90">
        <f t="shared" ca="1" si="1089"/>
        <v>0</v>
      </c>
      <c r="HA126" s="90">
        <f t="shared" ca="1" si="1089"/>
        <v>0</v>
      </c>
      <c r="HB126" s="90">
        <f t="shared" ca="1" si="1089"/>
        <v>0</v>
      </c>
      <c r="HC126" s="90">
        <f t="shared" ca="1" si="1089"/>
        <v>0</v>
      </c>
      <c r="HD126" s="90">
        <f t="shared" ca="1" si="1089"/>
        <v>0</v>
      </c>
      <c r="HE126" s="92">
        <f t="shared" ca="1" si="613"/>
        <v>18425.591379957208</v>
      </c>
      <c r="HF126" s="90">
        <f t="shared" ca="1" si="1090"/>
        <v>0</v>
      </c>
      <c r="HG126" s="90">
        <f t="shared" ca="1" si="1090"/>
        <v>0</v>
      </c>
      <c r="HH126" s="90">
        <f t="shared" ca="1" si="1090"/>
        <v>0</v>
      </c>
      <c r="HI126" s="90">
        <f t="shared" ca="1" si="1090"/>
        <v>0</v>
      </c>
      <c r="HJ126" s="90">
        <f t="shared" ca="1" si="1090"/>
        <v>0</v>
      </c>
      <c r="HK126" s="90">
        <f t="shared" ca="1" si="1090"/>
        <v>0</v>
      </c>
      <c r="HL126" s="90">
        <f t="shared" ca="1" si="1090"/>
        <v>0</v>
      </c>
      <c r="HM126" s="90">
        <f t="shared" ca="1" si="1090"/>
        <v>0</v>
      </c>
      <c r="HN126" s="90">
        <f t="shared" ca="1" si="1090"/>
        <v>2388.093578612973</v>
      </c>
      <c r="HO126" s="90">
        <f t="shared" ca="1" si="1090"/>
        <v>16037.497801344234</v>
      </c>
      <c r="HP126" s="90">
        <f t="shared" ca="1" si="1090"/>
        <v>0</v>
      </c>
      <c r="HQ126" s="90">
        <f t="shared" ca="1" si="1090"/>
        <v>0</v>
      </c>
      <c r="HR126" s="90">
        <f t="shared" ca="1" si="1090"/>
        <v>0</v>
      </c>
      <c r="HS126" s="90">
        <f t="shared" ca="1" si="1090"/>
        <v>0</v>
      </c>
      <c r="HT126" s="90">
        <f t="shared" ca="1" si="1090"/>
        <v>0</v>
      </c>
      <c r="HU126" s="90">
        <f t="shared" ca="1" si="1090"/>
        <v>0</v>
      </c>
      <c r="HV126" s="92">
        <f t="shared" ca="1" si="614"/>
        <v>17261.435906872648</v>
      </c>
      <c r="HW126" s="90">
        <f t="shared" ca="1" si="1091"/>
        <v>17261.435906872648</v>
      </c>
      <c r="HX126" s="90">
        <f t="shared" ca="1" si="1091"/>
        <v>0</v>
      </c>
      <c r="HY126" s="90">
        <f t="shared" ca="1" si="1091"/>
        <v>0</v>
      </c>
      <c r="HZ126" s="90">
        <f t="shared" ca="1" si="1091"/>
        <v>0</v>
      </c>
      <c r="IA126" s="90">
        <f t="shared" ca="1" si="1091"/>
        <v>0</v>
      </c>
      <c r="IB126" s="90">
        <f t="shared" ca="1" si="1091"/>
        <v>0</v>
      </c>
      <c r="IC126" s="90">
        <f t="shared" ca="1" si="1091"/>
        <v>0</v>
      </c>
      <c r="ID126" s="90">
        <f t="shared" ca="1" si="1091"/>
        <v>0</v>
      </c>
      <c r="IE126" s="90">
        <f t="shared" ca="1" si="1091"/>
        <v>0</v>
      </c>
      <c r="IF126" s="92">
        <f t="shared" ca="1" si="936"/>
        <v>0</v>
      </c>
      <c r="IG126" s="90">
        <f t="shared" ca="1" si="1092"/>
        <v>0</v>
      </c>
      <c r="IH126" s="90">
        <f t="shared" ca="1" si="1110"/>
        <v>0</v>
      </c>
      <c r="II126" s="90">
        <f t="shared" ca="1" si="1110"/>
        <v>0</v>
      </c>
      <c r="IJ126" s="90">
        <f t="shared" ca="1" si="1110"/>
        <v>0</v>
      </c>
      <c r="IK126" s="90">
        <f t="shared" ca="1" si="1110"/>
        <v>0</v>
      </c>
      <c r="IL126" s="90">
        <f t="shared" ca="1" si="1110"/>
        <v>0</v>
      </c>
      <c r="IM126" s="90">
        <f t="shared" ca="1" si="1110"/>
        <v>0</v>
      </c>
      <c r="IN126" s="90">
        <f t="shared" ca="1" si="1110"/>
        <v>0</v>
      </c>
      <c r="IO126" s="90">
        <f t="shared" ca="1" si="1110"/>
        <v>0</v>
      </c>
      <c r="IP126" s="90">
        <f t="shared" ca="1" si="1110"/>
        <v>0</v>
      </c>
      <c r="IQ126" s="90">
        <f t="shared" ca="1" si="1110"/>
        <v>0</v>
      </c>
      <c r="IR126" s="90">
        <f t="shared" ca="1" si="1110"/>
        <v>0</v>
      </c>
      <c r="IS126" s="90">
        <f t="shared" ca="1" si="1110"/>
        <v>0</v>
      </c>
      <c r="IT126" s="90">
        <f t="shared" ca="1" si="1110"/>
        <v>0</v>
      </c>
      <c r="IU126" s="90">
        <f t="shared" ca="1" si="1110"/>
        <v>0</v>
      </c>
      <c r="IV126" s="90">
        <f t="shared" ca="1" si="1110"/>
        <v>0</v>
      </c>
      <c r="IW126" s="90">
        <f t="shared" ca="1" si="1093"/>
        <v>0</v>
      </c>
      <c r="IX126" s="90">
        <f t="shared" ca="1" si="1093"/>
        <v>0</v>
      </c>
      <c r="IY126" s="92">
        <f t="shared" ca="1" si="938"/>
        <v>0</v>
      </c>
      <c r="IZ126" s="90">
        <f t="shared" ca="1" si="1094"/>
        <v>0</v>
      </c>
      <c r="JA126" s="90">
        <f t="shared" ca="1" si="1095"/>
        <v>0</v>
      </c>
      <c r="JB126" s="90">
        <f t="shared" ca="1" si="1095"/>
        <v>0</v>
      </c>
      <c r="JC126" s="90">
        <f t="shared" ca="1" si="1095"/>
        <v>0</v>
      </c>
      <c r="JD126" s="90">
        <f t="shared" ca="1" si="1095"/>
        <v>0</v>
      </c>
      <c r="JE126" s="90">
        <f t="shared" ca="1" si="1095"/>
        <v>0</v>
      </c>
      <c r="JF126" s="90">
        <f t="shared" ca="1" si="1095"/>
        <v>0</v>
      </c>
      <c r="JG126" s="90">
        <f t="shared" ca="1" si="1095"/>
        <v>0</v>
      </c>
      <c r="JH126" s="90">
        <f t="shared" ca="1" si="1095"/>
        <v>0</v>
      </c>
      <c r="JI126" s="90">
        <f t="shared" ca="1" si="1095"/>
        <v>0</v>
      </c>
      <c r="JJ126" s="90">
        <f t="shared" ca="1" si="1095"/>
        <v>0</v>
      </c>
      <c r="JK126" s="90">
        <f t="shared" ca="1" si="1095"/>
        <v>0</v>
      </c>
      <c r="JL126" s="90">
        <f t="shared" ca="1" si="1095"/>
        <v>0</v>
      </c>
      <c r="JM126" s="90">
        <f t="shared" ca="1" si="1095"/>
        <v>0</v>
      </c>
      <c r="JN126" s="90">
        <f t="shared" ca="1" si="1095"/>
        <v>0</v>
      </c>
      <c r="JO126" s="90">
        <f t="shared" ca="1" si="1095"/>
        <v>0</v>
      </c>
      <c r="JP126" s="90">
        <f t="shared" ca="1" si="1095"/>
        <v>0</v>
      </c>
      <c r="JQ126" s="90">
        <f t="shared" ca="1" si="1095"/>
        <v>0</v>
      </c>
      <c r="JR126" s="90">
        <f t="shared" ca="1" si="1095"/>
        <v>0</v>
      </c>
      <c r="JS126" s="90">
        <f t="shared" ca="1" si="1095"/>
        <v>0</v>
      </c>
      <c r="JT126" s="92">
        <f t="shared" ca="1" si="940"/>
        <v>1874.5844391655594</v>
      </c>
      <c r="JU126" s="90">
        <f t="shared" ca="1" si="1096"/>
        <v>1874.5844391655594</v>
      </c>
      <c r="JV126" s="90">
        <f t="shared" ca="1" si="1096"/>
        <v>0</v>
      </c>
      <c r="JW126" s="90">
        <f t="shared" ca="1" si="1096"/>
        <v>0</v>
      </c>
      <c r="JX126" s="90">
        <f t="shared" ca="1" si="1096"/>
        <v>0</v>
      </c>
      <c r="JY126" s="90">
        <f t="shared" ca="1" si="1096"/>
        <v>0</v>
      </c>
      <c r="JZ126" s="90">
        <f t="shared" ca="1" si="1096"/>
        <v>0</v>
      </c>
      <c r="KA126" s="90">
        <f t="shared" ca="1" si="1096"/>
        <v>0</v>
      </c>
      <c r="KB126" s="90">
        <f t="shared" ca="1" si="1096"/>
        <v>0</v>
      </c>
      <c r="KC126" s="90">
        <f t="shared" ca="1" si="1096"/>
        <v>0</v>
      </c>
      <c r="KD126" s="90">
        <f t="shared" ca="1" si="1096"/>
        <v>0</v>
      </c>
      <c r="KE126" s="90">
        <f t="shared" ca="1" si="1097"/>
        <v>0</v>
      </c>
      <c r="KF126" s="90">
        <f t="shared" ca="1" si="1097"/>
        <v>0</v>
      </c>
      <c r="KG126" s="90">
        <f t="shared" ca="1" si="1097"/>
        <v>0</v>
      </c>
      <c r="KH126" s="90">
        <f t="shared" ca="1" si="1097"/>
        <v>0</v>
      </c>
      <c r="KI126" s="90">
        <f t="shared" ca="1" si="1097"/>
        <v>0</v>
      </c>
      <c r="KJ126" s="90">
        <f t="shared" ca="1" si="1097"/>
        <v>0</v>
      </c>
      <c r="KK126" s="90">
        <f t="shared" ca="1" si="1097"/>
        <v>0</v>
      </c>
      <c r="KL126" s="90">
        <f t="shared" ca="1" si="1097"/>
        <v>0</v>
      </c>
      <c r="KM126" s="90">
        <f t="shared" ca="1" si="1097"/>
        <v>0</v>
      </c>
      <c r="KN126" s="90">
        <f t="shared" ca="1" si="1112"/>
        <v>0</v>
      </c>
      <c r="KO126" s="90">
        <f t="shared" ca="1" si="1099"/>
        <v>0</v>
      </c>
      <c r="KP126" s="90">
        <f t="shared" ca="1" si="1099"/>
        <v>0</v>
      </c>
      <c r="KQ126" s="90">
        <f t="shared" ca="1" si="1099"/>
        <v>0</v>
      </c>
      <c r="KR126" s="90">
        <f t="shared" ca="1" si="1099"/>
        <v>0</v>
      </c>
      <c r="KS126" s="90">
        <f t="shared" ca="1" si="1099"/>
        <v>0</v>
      </c>
      <c r="KT126" s="90">
        <f t="shared" ca="1" si="1099"/>
        <v>0</v>
      </c>
      <c r="KU126" s="90">
        <f t="shared" ca="1" si="1099"/>
        <v>0</v>
      </c>
      <c r="KV126" s="90">
        <f t="shared" ca="1" si="1099"/>
        <v>0</v>
      </c>
      <c r="KW126" s="90">
        <f t="shared" ca="1" si="1099"/>
        <v>0</v>
      </c>
      <c r="KX126" s="90">
        <f t="shared" ca="1" si="1099"/>
        <v>0</v>
      </c>
      <c r="KY126" s="90">
        <f t="shared" ca="1" si="1100"/>
        <v>0</v>
      </c>
      <c r="KZ126" s="90">
        <f t="shared" ca="1" si="1100"/>
        <v>0</v>
      </c>
      <c r="LA126" s="90">
        <f t="shared" ca="1" si="1100"/>
        <v>0</v>
      </c>
      <c r="LB126" s="90">
        <f t="shared" ca="1" si="1100"/>
        <v>0</v>
      </c>
      <c r="LC126" s="90">
        <f t="shared" ca="1" si="1100"/>
        <v>0</v>
      </c>
      <c r="LD126" s="90">
        <f t="shared" ca="1" si="1100"/>
        <v>0</v>
      </c>
      <c r="LE126" s="90">
        <f t="shared" ca="1" si="1100"/>
        <v>0</v>
      </c>
      <c r="LF126" s="90">
        <f t="shared" ca="1" si="1100"/>
        <v>0</v>
      </c>
      <c r="LG126" s="90">
        <f t="shared" ca="1" si="1100"/>
        <v>0</v>
      </c>
      <c r="LH126" s="90">
        <f t="shared" ca="1" si="1100"/>
        <v>0</v>
      </c>
      <c r="LI126" s="90">
        <f t="shared" ca="1" si="1100"/>
        <v>0</v>
      </c>
      <c r="LJ126" s="90">
        <f t="shared" ca="1" si="1100"/>
        <v>0</v>
      </c>
      <c r="LK126" s="90">
        <f t="shared" ca="1" si="1101"/>
        <v>0</v>
      </c>
      <c r="LL126" s="90">
        <f t="shared" ca="1" si="1101"/>
        <v>0</v>
      </c>
      <c r="LM126" s="92">
        <f t="shared" ca="1" si="615"/>
        <v>2920.9283308352897</v>
      </c>
      <c r="LN126" s="90">
        <f t="shared" ca="1" si="1102"/>
        <v>2920.9283308352897</v>
      </c>
      <c r="LO126" s="90">
        <f t="shared" ca="1" si="1102"/>
        <v>0</v>
      </c>
      <c r="LP126" s="90">
        <f t="shared" ca="1" si="1102"/>
        <v>0</v>
      </c>
      <c r="LQ126" s="90">
        <f t="shared" ca="1" si="1102"/>
        <v>0</v>
      </c>
      <c r="LR126" s="90">
        <f t="shared" ca="1" si="1102"/>
        <v>0</v>
      </c>
      <c r="LS126" s="92">
        <f t="shared" ca="1" si="616"/>
        <v>0</v>
      </c>
      <c r="LT126" s="90">
        <f t="shared" ca="1" si="1103"/>
        <v>0</v>
      </c>
      <c r="LU126" s="90">
        <f t="shared" ca="1" si="1103"/>
        <v>0</v>
      </c>
      <c r="LV126" s="90">
        <f t="shared" ca="1" si="1103"/>
        <v>0</v>
      </c>
      <c r="LW126" s="90">
        <f t="shared" ca="1" si="1103"/>
        <v>0</v>
      </c>
      <c r="LX126" s="90">
        <f t="shared" ca="1" si="1103"/>
        <v>0</v>
      </c>
      <c r="LY126" s="90">
        <f t="shared" ca="1" si="1103"/>
        <v>0</v>
      </c>
      <c r="LZ126" s="90">
        <f t="shared" ca="1" si="1103"/>
        <v>0</v>
      </c>
      <c r="MA126" s="90">
        <f t="shared" ca="1" si="1103"/>
        <v>0</v>
      </c>
      <c r="MB126" s="90">
        <f t="shared" ca="1" si="1103"/>
        <v>0</v>
      </c>
      <c r="MC126" s="90">
        <f t="shared" ca="1" si="1103"/>
        <v>0</v>
      </c>
      <c r="MD126" s="90">
        <f t="shared" ca="1" si="1103"/>
        <v>0</v>
      </c>
      <c r="ME126" s="90">
        <f t="shared" ca="1" si="1103"/>
        <v>0</v>
      </c>
      <c r="MF126" s="90">
        <f t="shared" ca="1" si="1103"/>
        <v>0</v>
      </c>
      <c r="MG126" s="92">
        <f t="shared" ca="1" si="617"/>
        <v>1010.4534679449112</v>
      </c>
      <c r="MH126" s="90">
        <f t="shared" ca="1" si="1104"/>
        <v>1010.4534679449112</v>
      </c>
      <c r="MI126" s="90">
        <f t="shared" ca="1" si="1105"/>
        <v>0</v>
      </c>
      <c r="MJ126" s="90">
        <f t="shared" ca="1" si="1105"/>
        <v>0</v>
      </c>
      <c r="MK126" s="90">
        <f t="shared" ca="1" si="1105"/>
        <v>0</v>
      </c>
      <c r="ML126" s="90">
        <f t="shared" ca="1" si="1105"/>
        <v>0</v>
      </c>
      <c r="MM126" s="90">
        <f t="shared" ca="1" si="1105"/>
        <v>0</v>
      </c>
      <c r="MN126" s="90">
        <f t="shared" ca="1" si="1105"/>
        <v>0</v>
      </c>
      <c r="MO126" s="90">
        <f t="shared" ca="1" si="1105"/>
        <v>0</v>
      </c>
      <c r="MP126" s="90">
        <f t="shared" ca="1" si="1105"/>
        <v>0</v>
      </c>
      <c r="MQ126" s="90">
        <f t="shared" ca="1" si="1105"/>
        <v>0</v>
      </c>
      <c r="MR126" s="90">
        <f t="shared" ca="1" si="1105"/>
        <v>0</v>
      </c>
      <c r="MS126" s="90">
        <f t="shared" ca="1" si="1105"/>
        <v>0</v>
      </c>
      <c r="MT126" s="90">
        <f t="shared" ca="1" si="1105"/>
        <v>0</v>
      </c>
      <c r="MU126" s="90">
        <f t="shared" ca="1" si="1105"/>
        <v>0</v>
      </c>
      <c r="MV126" s="90">
        <f t="shared" ca="1" si="1105"/>
        <v>0</v>
      </c>
      <c r="MW126" s="90">
        <f t="shared" ca="1" si="1105"/>
        <v>0</v>
      </c>
      <c r="MX126" s="90">
        <f t="shared" ca="1" si="1105"/>
        <v>0</v>
      </c>
      <c r="MY126" s="90">
        <f t="shared" ca="1" si="1105"/>
        <v>0</v>
      </c>
      <c r="MZ126" s="90">
        <f t="shared" ca="1" si="1105"/>
        <v>0</v>
      </c>
      <c r="NA126" s="90">
        <f t="shared" ca="1" si="1105"/>
        <v>0</v>
      </c>
      <c r="NB126" s="90">
        <f t="shared" ca="1" si="1105"/>
        <v>0</v>
      </c>
      <c r="NC126" s="92">
        <f t="shared" ca="1" si="618"/>
        <v>0</v>
      </c>
      <c r="ND126" s="90">
        <f t="shared" ca="1" si="1106"/>
        <v>0</v>
      </c>
      <c r="NE126" s="90">
        <f t="shared" ca="1" si="1106"/>
        <v>0</v>
      </c>
      <c r="NF126" s="90">
        <f t="shared" ca="1" si="1106"/>
        <v>0</v>
      </c>
      <c r="NG126" s="90">
        <f t="shared" ca="1" si="1106"/>
        <v>0</v>
      </c>
      <c r="NH126" s="90">
        <f t="shared" ca="1" si="1106"/>
        <v>0</v>
      </c>
      <c r="NI126" s="90">
        <f t="shared" ca="1" si="1106"/>
        <v>0</v>
      </c>
      <c r="NJ126" s="93">
        <f t="shared" ca="1" si="946"/>
        <v>585748.28</v>
      </c>
      <c r="NK126" s="94">
        <f t="shared" ca="1" si="1107"/>
        <v>0</v>
      </c>
    </row>
    <row r="127" spans="1:375" ht="17.25" customHeight="1" x14ac:dyDescent="0.25">
      <c r="A127" s="67">
        <v>94830</v>
      </c>
      <c r="B127" s="96" t="s">
        <v>446</v>
      </c>
      <c r="C127" s="90">
        <f ca="1">IFERROR(HLOOKUP($A127,Náklady_2018!$D$1:$MN$27,24,FALSE),0)</f>
        <v>873574.79999999981</v>
      </c>
      <c r="D127" s="19">
        <v>50</v>
      </c>
      <c r="E127" s="19">
        <v>50</v>
      </c>
      <c r="F127" s="91" t="s">
        <v>591</v>
      </c>
      <c r="G127" s="92">
        <f t="shared" ca="1" si="606"/>
        <v>95933.815349540266</v>
      </c>
      <c r="H127" s="90">
        <f t="shared" ca="1" si="1108"/>
        <v>0</v>
      </c>
      <c r="I127" s="90">
        <f t="shared" ca="1" si="1117"/>
        <v>0</v>
      </c>
      <c r="J127" s="90">
        <f t="shared" ca="1" si="1117"/>
        <v>9146.5391782166444</v>
      </c>
      <c r="K127" s="90">
        <f t="shared" ca="1" si="1117"/>
        <v>0</v>
      </c>
      <c r="L127" s="90">
        <f t="shared" ca="1" si="1117"/>
        <v>0</v>
      </c>
      <c r="M127" s="90">
        <f t="shared" ca="1" si="1117"/>
        <v>0</v>
      </c>
      <c r="N127" s="90">
        <f t="shared" ca="1" si="1117"/>
        <v>15073.745574127232</v>
      </c>
      <c r="O127" s="90">
        <f t="shared" ca="1" si="1117"/>
        <v>0</v>
      </c>
      <c r="P127" s="90">
        <f t="shared" ca="1" si="1117"/>
        <v>0</v>
      </c>
      <c r="Q127" s="90">
        <f t="shared" ca="1" si="1117"/>
        <v>0</v>
      </c>
      <c r="R127" s="90">
        <f t="shared" ca="1" si="1117"/>
        <v>0</v>
      </c>
      <c r="S127" s="90">
        <f t="shared" ca="1" si="1117"/>
        <v>7567.2565574387727</v>
      </c>
      <c r="T127" s="90">
        <f t="shared" ca="1" si="1117"/>
        <v>0</v>
      </c>
      <c r="U127" s="90">
        <f t="shared" ca="1" si="1117"/>
        <v>0</v>
      </c>
      <c r="V127" s="90">
        <f t="shared" ca="1" si="1117"/>
        <v>13725.863745591894</v>
      </c>
      <c r="W127" s="90">
        <f t="shared" ca="1" si="1117"/>
        <v>10159.09383309363</v>
      </c>
      <c r="X127" s="90">
        <f t="shared" ca="1" si="1117"/>
        <v>0</v>
      </c>
      <c r="Y127" s="90">
        <f t="shared" ca="1" si="1117"/>
        <v>0</v>
      </c>
      <c r="Z127" s="90">
        <f t="shared" ca="1" si="1117"/>
        <v>0</v>
      </c>
      <c r="AA127" s="90">
        <f t="shared" ca="1" si="1117"/>
        <v>11777.061366476346</v>
      </c>
      <c r="AB127" s="90">
        <f t="shared" ca="1" si="1117"/>
        <v>0</v>
      </c>
      <c r="AC127" s="90">
        <f t="shared" ca="1" si="1117"/>
        <v>0</v>
      </c>
      <c r="AD127" s="90">
        <f t="shared" ca="1" si="1117"/>
        <v>24338.021373829921</v>
      </c>
      <c r="AE127" s="90">
        <f t="shared" ca="1" si="1117"/>
        <v>0</v>
      </c>
      <c r="AF127" s="90">
        <f t="shared" ca="1" si="1117"/>
        <v>0</v>
      </c>
      <c r="AG127" s="90">
        <f t="shared" ca="1" si="1117"/>
        <v>0</v>
      </c>
      <c r="AH127" s="90">
        <f t="shared" ca="1" si="1117"/>
        <v>0</v>
      </c>
      <c r="AI127" s="90">
        <f t="shared" ca="1" si="1117"/>
        <v>0</v>
      </c>
      <c r="AJ127" s="90">
        <f t="shared" ca="1" si="1117"/>
        <v>0</v>
      </c>
      <c r="AK127" s="90">
        <f t="shared" ca="1" si="1117"/>
        <v>0</v>
      </c>
      <c r="AL127" s="90">
        <f t="shared" ca="1" si="1117"/>
        <v>0</v>
      </c>
      <c r="AM127" s="90">
        <f t="shared" ca="1" si="1117"/>
        <v>0</v>
      </c>
      <c r="AN127" s="90">
        <f t="shared" ca="1" si="1117"/>
        <v>0</v>
      </c>
      <c r="AO127" s="90">
        <f t="shared" ca="1" si="1117"/>
        <v>0</v>
      </c>
      <c r="AP127" s="90">
        <f t="shared" ca="1" si="1117"/>
        <v>0</v>
      </c>
      <c r="AQ127" s="90">
        <f t="shared" ca="1" si="1117"/>
        <v>0</v>
      </c>
      <c r="AR127" s="90">
        <f t="shared" ca="1" si="1117"/>
        <v>0</v>
      </c>
      <c r="AS127" s="90">
        <f t="shared" ca="1" si="1117"/>
        <v>0</v>
      </c>
      <c r="AT127" s="90">
        <f t="shared" ca="1" si="1117"/>
        <v>3680.9661830830569</v>
      </c>
      <c r="AU127" s="90">
        <f t="shared" ca="1" si="1117"/>
        <v>0</v>
      </c>
      <c r="AV127" s="90">
        <f t="shared" ca="1" si="1117"/>
        <v>0</v>
      </c>
      <c r="AW127" s="90">
        <f t="shared" ca="1" si="1117"/>
        <v>0</v>
      </c>
      <c r="AX127" s="90">
        <f t="shared" ca="1" si="1117"/>
        <v>465.26753768275779</v>
      </c>
      <c r="AY127" s="90">
        <f t="shared" ca="1" si="1117"/>
        <v>0</v>
      </c>
      <c r="AZ127" s="90">
        <f t="shared" ca="1" si="1117"/>
        <v>0</v>
      </c>
      <c r="BA127" s="90">
        <f t="shared" ca="1" si="1117"/>
        <v>0</v>
      </c>
      <c r="BB127" s="90">
        <f t="shared" ca="1" si="1117"/>
        <v>0</v>
      </c>
      <c r="BC127" s="90">
        <f t="shared" ca="1" si="1117"/>
        <v>0</v>
      </c>
      <c r="BD127" s="92">
        <f t="shared" ca="1" si="607"/>
        <v>91117.186177298558</v>
      </c>
      <c r="BE127" s="90">
        <f t="shared" ca="1" si="1117"/>
        <v>0</v>
      </c>
      <c r="BF127" s="90">
        <f t="shared" ca="1" si="1118"/>
        <v>11311.229542987892</v>
      </c>
      <c r="BG127" s="90">
        <f t="shared" ca="1" si="1118"/>
        <v>0</v>
      </c>
      <c r="BH127" s="90">
        <f t="shared" ca="1" si="1118"/>
        <v>0</v>
      </c>
      <c r="BI127" s="90">
        <f t="shared" ca="1" si="1118"/>
        <v>12061.182973512827</v>
      </c>
      <c r="BJ127" s="90">
        <f t="shared" ca="1" si="1118"/>
        <v>0</v>
      </c>
      <c r="BK127" s="90">
        <f t="shared" ca="1" si="1118"/>
        <v>0</v>
      </c>
      <c r="BL127" s="90">
        <f t="shared" ca="1" si="1118"/>
        <v>0</v>
      </c>
      <c r="BM127" s="90">
        <f t="shared" ca="1" si="1118"/>
        <v>0</v>
      </c>
      <c r="BN127" s="90">
        <f t="shared" ca="1" si="1118"/>
        <v>14983.356743475704</v>
      </c>
      <c r="BO127" s="90">
        <f t="shared" ca="1" si="1118"/>
        <v>0</v>
      </c>
      <c r="BP127" s="90">
        <f t="shared" ca="1" si="1118"/>
        <v>0</v>
      </c>
      <c r="BQ127" s="90">
        <f t="shared" ca="1" si="1118"/>
        <v>0</v>
      </c>
      <c r="BR127" s="90">
        <f t="shared" ca="1" si="1118"/>
        <v>9700.4408354422667</v>
      </c>
      <c r="BS127" s="90">
        <f t="shared" ca="1" si="1118"/>
        <v>0</v>
      </c>
      <c r="BT127" s="90">
        <f t="shared" ca="1" si="1118"/>
        <v>0</v>
      </c>
      <c r="BU127" s="90">
        <f t="shared" ca="1" si="1118"/>
        <v>0</v>
      </c>
      <c r="BV127" s="90">
        <f t="shared" ca="1" si="1118"/>
        <v>10866.932921335769</v>
      </c>
      <c r="BW127" s="90">
        <f t="shared" ca="1" si="1118"/>
        <v>0</v>
      </c>
      <c r="BX127" s="90">
        <f t="shared" ca="1" si="1118"/>
        <v>0</v>
      </c>
      <c r="BY127" s="90">
        <f t="shared" ca="1" si="1118"/>
        <v>32194.043160544097</v>
      </c>
      <c r="BZ127" s="90">
        <f t="shared" ca="1" si="1118"/>
        <v>0</v>
      </c>
      <c r="CA127" s="90">
        <f t="shared" ca="1" si="1118"/>
        <v>0</v>
      </c>
      <c r="CB127" s="90">
        <f t="shared" ca="1" si="1118"/>
        <v>0</v>
      </c>
      <c r="CC127" s="90">
        <f t="shared" ca="1" si="1118"/>
        <v>0</v>
      </c>
      <c r="CD127" s="90">
        <f t="shared" ca="1" si="1118"/>
        <v>0</v>
      </c>
      <c r="CE127" s="90">
        <f t="shared" ca="1" si="1118"/>
        <v>0</v>
      </c>
      <c r="CF127" s="90">
        <f t="shared" ca="1" si="1077"/>
        <v>0</v>
      </c>
      <c r="CG127" s="92">
        <f t="shared" ca="1" si="925"/>
        <v>80837.879027382296</v>
      </c>
      <c r="CH127" s="90">
        <f t="shared" ca="1" si="1114"/>
        <v>0</v>
      </c>
      <c r="CI127" s="90">
        <f ca="1">($C127/100*$D127)*CI$6+($C127/100*$E127)*CI$11</f>
        <v>6647.8321807313068</v>
      </c>
      <c r="CJ127" s="90">
        <f t="shared" ca="1" si="1115"/>
        <v>13551.463459069077</v>
      </c>
      <c r="CK127" s="90">
        <f t="shared" ca="1" si="1115"/>
        <v>10716.706296392189</v>
      </c>
      <c r="CL127" s="90">
        <f t="shared" ca="1" si="1115"/>
        <v>6139.468163403566</v>
      </c>
      <c r="CM127" s="90">
        <f t="shared" ca="1" si="1115"/>
        <v>6696.2886310803187</v>
      </c>
      <c r="CN127" s="90">
        <f t="shared" ca="1" si="1115"/>
        <v>3322.8548556423298</v>
      </c>
      <c r="CO127" s="90">
        <f t="shared" ca="1" si="1115"/>
        <v>9000.851136363357</v>
      </c>
      <c r="CP127" s="90">
        <f t="shared" ca="1" si="1115"/>
        <v>6751.8781631068805</v>
      </c>
      <c r="CQ127" s="90">
        <f t="shared" ca="1" si="1115"/>
        <v>6733.8411340200428</v>
      </c>
      <c r="CR127" s="90">
        <f t="shared" ca="1" si="1115"/>
        <v>6419.8600498207106</v>
      </c>
      <c r="CS127" s="90">
        <f t="shared" ca="1" si="1115"/>
        <v>3876.8909403322086</v>
      </c>
      <c r="CT127" s="90">
        <f t="shared" ca="1" si="1115"/>
        <v>979.94401742032164</v>
      </c>
      <c r="CU127" s="90">
        <f t="shared" ca="1" si="1115"/>
        <v>0</v>
      </c>
      <c r="CV127" s="90">
        <f t="shared" ca="1" si="1115"/>
        <v>0</v>
      </c>
      <c r="CW127" s="90">
        <f t="shared" ca="1" si="1115"/>
        <v>0</v>
      </c>
      <c r="CX127" s="90">
        <f t="shared" ca="1" si="1115"/>
        <v>0</v>
      </c>
      <c r="CY127" s="92">
        <f t="shared" ca="1" si="927"/>
        <v>100474.12404202612</v>
      </c>
      <c r="CZ127" s="90">
        <f t="shared" ca="1" si="1080"/>
        <v>0</v>
      </c>
      <c r="DA127" s="90">
        <f t="shared" ca="1" si="1109"/>
        <v>8400.4199927781392</v>
      </c>
      <c r="DB127" s="90">
        <f t="shared" ca="1" si="1109"/>
        <v>7769.8727812272682</v>
      </c>
      <c r="DC127" s="90">
        <f t="shared" ca="1" si="1109"/>
        <v>10263.288043751181</v>
      </c>
      <c r="DD127" s="90">
        <f t="shared" ca="1" si="1109"/>
        <v>0</v>
      </c>
      <c r="DE127" s="90">
        <f t="shared" ca="1" si="1109"/>
        <v>0</v>
      </c>
      <c r="DF127" s="90">
        <f t="shared" ca="1" si="1109"/>
        <v>0</v>
      </c>
      <c r="DG127" s="90">
        <f t="shared" ca="1" si="1109"/>
        <v>0</v>
      </c>
      <c r="DH127" s="90">
        <f t="shared" ca="1" si="1109"/>
        <v>9612.8611770460993</v>
      </c>
      <c r="DI127" s="90">
        <f t="shared" ca="1" si="1109"/>
        <v>19929.744578778598</v>
      </c>
      <c r="DJ127" s="90">
        <f t="shared" ca="1" si="1109"/>
        <v>0</v>
      </c>
      <c r="DK127" s="90">
        <f t="shared" ca="1" si="1109"/>
        <v>0</v>
      </c>
      <c r="DL127" s="90">
        <f t="shared" ca="1" si="1109"/>
        <v>0</v>
      </c>
      <c r="DM127" s="90">
        <f t="shared" ca="1" si="1109"/>
        <v>0</v>
      </c>
      <c r="DN127" s="90">
        <f t="shared" ca="1" si="1109"/>
        <v>17677.54866975217</v>
      </c>
      <c r="DO127" s="90">
        <f t="shared" ca="1" si="1109"/>
        <v>0</v>
      </c>
      <c r="DP127" s="90">
        <f t="shared" ca="1" si="1081"/>
        <v>0</v>
      </c>
      <c r="DQ127" s="90">
        <f t="shared" ca="1" si="1081"/>
        <v>7806.7999166920254</v>
      </c>
      <c r="DR127" s="90">
        <f t="shared" ca="1" si="1081"/>
        <v>3146.7264376358171</v>
      </c>
      <c r="DS127" s="90">
        <f t="shared" ca="1" si="1081"/>
        <v>5784.686597561602</v>
      </c>
      <c r="DT127" s="90">
        <f t="shared" ca="1" si="1081"/>
        <v>9670.4346630131513</v>
      </c>
      <c r="DU127" s="90">
        <f t="shared" ca="1" si="1081"/>
        <v>411.74118379005108</v>
      </c>
      <c r="DV127" s="92">
        <f t="shared" ca="1" si="608"/>
        <v>41635.213033209417</v>
      </c>
      <c r="DW127" s="90">
        <f t="shared" ca="1" si="1082"/>
        <v>0</v>
      </c>
      <c r="DX127" s="90">
        <f t="shared" ca="1" si="1082"/>
        <v>19010.499609025217</v>
      </c>
      <c r="DY127" s="90">
        <f t="shared" ca="1" si="1082"/>
        <v>21747.98199106448</v>
      </c>
      <c r="DZ127" s="90">
        <f t="shared" ca="1" si="1082"/>
        <v>876.73143311972194</v>
      </c>
      <c r="EA127" s="90">
        <f t="shared" ca="1" si="1082"/>
        <v>0</v>
      </c>
      <c r="EB127" s="92">
        <f t="shared" ca="1" si="609"/>
        <v>129849.92337635461</v>
      </c>
      <c r="EC127" s="90">
        <f t="shared" ca="1" si="1083"/>
        <v>0</v>
      </c>
      <c r="ED127" s="90">
        <f t="shared" ca="1" si="1116"/>
        <v>16069.768988978103</v>
      </c>
      <c r="EE127" s="90">
        <f t="shared" ca="1" si="1116"/>
        <v>10820.847605140574</v>
      </c>
      <c r="EF127" s="90">
        <f t="shared" ca="1" si="1116"/>
        <v>7336.7803979258197</v>
      </c>
      <c r="EG127" s="90">
        <f t="shared" ca="1" si="1116"/>
        <v>6145.4736918039071</v>
      </c>
      <c r="EH127" s="90">
        <f t="shared" ca="1" si="1116"/>
        <v>14329.9962434913</v>
      </c>
      <c r="EI127" s="90">
        <f t="shared" ca="1" si="1116"/>
        <v>5339.2177004832029</v>
      </c>
      <c r="EJ127" s="90">
        <f t="shared" ca="1" si="1116"/>
        <v>12621.963680315688</v>
      </c>
      <c r="EK127" s="90">
        <f t="shared" ca="1" si="1116"/>
        <v>6838.8206972313101</v>
      </c>
      <c r="EL127" s="90">
        <f t="shared" ca="1" si="1116"/>
        <v>5413.9508599827623</v>
      </c>
      <c r="EM127" s="90">
        <f t="shared" ca="1" si="1116"/>
        <v>3318.1136093451751</v>
      </c>
      <c r="EN127" s="90">
        <f t="shared" ca="1" si="1116"/>
        <v>6883.8814516006751</v>
      </c>
      <c r="EO127" s="90">
        <f t="shared" ca="1" si="1116"/>
        <v>11673.998543473437</v>
      </c>
      <c r="EP127" s="90">
        <f t="shared" ca="1" si="1116"/>
        <v>0</v>
      </c>
      <c r="EQ127" s="90">
        <f t="shared" ca="1" si="1116"/>
        <v>0</v>
      </c>
      <c r="ER127" s="90">
        <f t="shared" ca="1" si="1116"/>
        <v>0</v>
      </c>
      <c r="ES127" s="90">
        <f t="shared" ca="1" si="1116"/>
        <v>3102.140267433253</v>
      </c>
      <c r="ET127" s="90">
        <f t="shared" ca="1" si="1116"/>
        <v>11118.500627202189</v>
      </c>
      <c r="EU127" s="90">
        <f t="shared" ca="1" si="1116"/>
        <v>0</v>
      </c>
      <c r="EV127" s="90">
        <f t="shared" ca="1" si="1116"/>
        <v>0</v>
      </c>
      <c r="EW127" s="90">
        <f t="shared" ca="1" si="1116"/>
        <v>8836.4690119472161</v>
      </c>
      <c r="EX127" s="90">
        <f t="shared" ca="1" si="1116"/>
        <v>0</v>
      </c>
      <c r="EY127" s="90">
        <f t="shared" ca="1" si="1116"/>
        <v>0</v>
      </c>
      <c r="EZ127" s="90">
        <f t="shared" ca="1" si="1116"/>
        <v>0</v>
      </c>
      <c r="FA127" s="90">
        <f t="shared" ca="1" si="1116"/>
        <v>0</v>
      </c>
      <c r="FB127" s="90">
        <f t="shared" ca="1" si="1116"/>
        <v>0</v>
      </c>
      <c r="FC127" s="90">
        <f t="shared" ca="1" si="1116"/>
        <v>0</v>
      </c>
      <c r="FD127" s="90">
        <f t="shared" ca="1" si="1116"/>
        <v>0</v>
      </c>
      <c r="FE127" s="92">
        <f t="shared" ca="1" si="610"/>
        <v>66383.110715814531</v>
      </c>
      <c r="FF127" s="90">
        <f t="shared" ca="1" si="1085"/>
        <v>0</v>
      </c>
      <c r="FG127" s="90">
        <f t="shared" ca="1" si="1085"/>
        <v>14796.017697714893</v>
      </c>
      <c r="FH127" s="90">
        <f t="shared" ca="1" si="1085"/>
        <v>0</v>
      </c>
      <c r="FI127" s="90">
        <f t="shared" ca="1" si="1085"/>
        <v>0</v>
      </c>
      <c r="FJ127" s="90">
        <f t="shared" ca="1" si="1085"/>
        <v>12280.859710083585</v>
      </c>
      <c r="FK127" s="90">
        <f t="shared" ca="1" si="1085"/>
        <v>0</v>
      </c>
      <c r="FL127" s="90">
        <f t="shared" ca="1" si="1085"/>
        <v>13081.86792392222</v>
      </c>
      <c r="FM127" s="90">
        <f t="shared" ca="1" si="1085"/>
        <v>15872.367062637846</v>
      </c>
      <c r="FN127" s="90">
        <f t="shared" ca="1" si="1085"/>
        <v>0</v>
      </c>
      <c r="FO127" s="90">
        <f t="shared" ca="1" si="1085"/>
        <v>9120.5995597372112</v>
      </c>
      <c r="FP127" s="90">
        <f t="shared" ca="1" si="1085"/>
        <v>0</v>
      </c>
      <c r="FQ127" s="90">
        <f t="shared" ca="1" si="1085"/>
        <v>0</v>
      </c>
      <c r="FR127" s="90">
        <f t="shared" ca="1" si="1085"/>
        <v>0</v>
      </c>
      <c r="FS127" s="90">
        <f t="shared" ca="1" si="1085"/>
        <v>1231.3987617187754</v>
      </c>
      <c r="FT127" s="90">
        <f t="shared" ca="1" si="1086"/>
        <v>0</v>
      </c>
      <c r="FU127" s="90">
        <f t="shared" ca="1" si="1086"/>
        <v>0</v>
      </c>
      <c r="FV127" s="90">
        <f t="shared" ca="1" si="1086"/>
        <v>0</v>
      </c>
      <c r="FW127" s="92">
        <f t="shared" ca="1" si="611"/>
        <v>157502.02683333476</v>
      </c>
      <c r="FX127" s="90">
        <f t="shared" ca="1" si="1087"/>
        <v>0</v>
      </c>
      <c r="FY127" s="90">
        <f t="shared" ca="1" si="1088"/>
        <v>5066.9890786270598</v>
      </c>
      <c r="FZ127" s="90">
        <f t="shared" ca="1" si="1088"/>
        <v>11710.658868030636</v>
      </c>
      <c r="GA127" s="90">
        <f t="shared" ca="1" si="1088"/>
        <v>0</v>
      </c>
      <c r="GB127" s="90">
        <f t="shared" ca="1" si="1088"/>
        <v>21168.232461019274</v>
      </c>
      <c r="GC127" s="90">
        <f t="shared" ca="1" si="1088"/>
        <v>0</v>
      </c>
      <c r="GD127" s="90">
        <f t="shared" ca="1" si="1088"/>
        <v>9244.1579499342461</v>
      </c>
      <c r="GE127" s="90">
        <f t="shared" ca="1" si="1088"/>
        <v>24040.320298894454</v>
      </c>
      <c r="GF127" s="90">
        <f t="shared" ca="1" si="1088"/>
        <v>1560.0370238639721</v>
      </c>
      <c r="GG127" s="90">
        <f t="shared" ca="1" si="1088"/>
        <v>84670.457034586114</v>
      </c>
      <c r="GH127" s="90">
        <f t="shared" ca="1" si="1088"/>
        <v>0</v>
      </c>
      <c r="GI127" s="90">
        <f t="shared" ca="1" si="1088"/>
        <v>0</v>
      </c>
      <c r="GJ127" s="90">
        <f t="shared" ca="1" si="1088"/>
        <v>0</v>
      </c>
      <c r="GK127" s="90">
        <f t="shared" ca="1" si="1088"/>
        <v>0</v>
      </c>
      <c r="GL127" s="90">
        <f t="shared" ca="1" si="1088"/>
        <v>0</v>
      </c>
      <c r="GM127" s="90">
        <f t="shared" ca="1" si="1088"/>
        <v>0</v>
      </c>
      <c r="GN127" s="90">
        <f t="shared" ca="1" si="1088"/>
        <v>0</v>
      </c>
      <c r="GO127" s="90">
        <f t="shared" ca="1" si="1088"/>
        <v>41.174118379005115</v>
      </c>
      <c r="GP127" s="90">
        <f t="shared" ca="1" si="1088"/>
        <v>0</v>
      </c>
      <c r="GQ127" s="90">
        <f t="shared" ca="1" si="1088"/>
        <v>0</v>
      </c>
      <c r="GR127" s="90">
        <f t="shared" ca="1" si="1088"/>
        <v>0</v>
      </c>
      <c r="GS127" s="92">
        <f t="shared" ca="1" si="612"/>
        <v>47959.592368257086</v>
      </c>
      <c r="GT127" s="90">
        <f t="shared" ca="1" si="1089"/>
        <v>0</v>
      </c>
      <c r="GU127" s="90">
        <f t="shared" ca="1" si="1089"/>
        <v>14684.634437439194</v>
      </c>
      <c r="GV127" s="90">
        <f t="shared" ca="1" si="1089"/>
        <v>15157.297522324396</v>
      </c>
      <c r="GW127" s="90">
        <f t="shared" ca="1" si="1089"/>
        <v>16985.372153070857</v>
      </c>
      <c r="GX127" s="90">
        <f t="shared" ca="1" si="1089"/>
        <v>0</v>
      </c>
      <c r="GY127" s="90">
        <f t="shared" ca="1" si="1089"/>
        <v>1132.2882554226405</v>
      </c>
      <c r="GZ127" s="90">
        <f t="shared" ca="1" si="1089"/>
        <v>0</v>
      </c>
      <c r="HA127" s="90">
        <f t="shared" ca="1" si="1089"/>
        <v>0</v>
      </c>
      <c r="HB127" s="90">
        <f t="shared" ca="1" si="1089"/>
        <v>0</v>
      </c>
      <c r="HC127" s="90">
        <f t="shared" ca="1" si="1089"/>
        <v>0</v>
      </c>
      <c r="HD127" s="90">
        <f t="shared" ca="1" si="1089"/>
        <v>0</v>
      </c>
      <c r="HE127" s="92">
        <f t="shared" ca="1" si="613"/>
        <v>27479.606606148016</v>
      </c>
      <c r="HF127" s="90">
        <f t="shared" ca="1" si="1090"/>
        <v>0</v>
      </c>
      <c r="HG127" s="90">
        <f t="shared" ca="1" si="1090"/>
        <v>0</v>
      </c>
      <c r="HH127" s="90">
        <f t="shared" ca="1" si="1090"/>
        <v>0</v>
      </c>
      <c r="HI127" s="90">
        <f t="shared" ca="1" si="1090"/>
        <v>0</v>
      </c>
      <c r="HJ127" s="90">
        <f t="shared" ca="1" si="1090"/>
        <v>0</v>
      </c>
      <c r="HK127" s="90">
        <f t="shared" ca="1" si="1090"/>
        <v>0</v>
      </c>
      <c r="HL127" s="90">
        <f t="shared" ca="1" si="1090"/>
        <v>0</v>
      </c>
      <c r="HM127" s="90">
        <f t="shared" ca="1" si="1090"/>
        <v>0</v>
      </c>
      <c r="HN127" s="90">
        <f t="shared" ca="1" si="1090"/>
        <v>3561.5612397839423</v>
      </c>
      <c r="HO127" s="90">
        <f t="shared" ca="1" si="1090"/>
        <v>23918.045366364073</v>
      </c>
      <c r="HP127" s="90">
        <f t="shared" ca="1" si="1090"/>
        <v>0</v>
      </c>
      <c r="HQ127" s="90">
        <f t="shared" ca="1" si="1090"/>
        <v>0</v>
      </c>
      <c r="HR127" s="90">
        <f t="shared" ca="1" si="1090"/>
        <v>0</v>
      </c>
      <c r="HS127" s="90">
        <f t="shared" ca="1" si="1090"/>
        <v>0</v>
      </c>
      <c r="HT127" s="90">
        <f t="shared" ca="1" si="1090"/>
        <v>0</v>
      </c>
      <c r="HU127" s="90">
        <f t="shared" ca="1" si="1090"/>
        <v>0</v>
      </c>
      <c r="HV127" s="92">
        <f t="shared" ca="1" si="614"/>
        <v>25743.405375529379</v>
      </c>
      <c r="HW127" s="90">
        <f t="shared" ca="1" si="1091"/>
        <v>25743.405375529379</v>
      </c>
      <c r="HX127" s="90">
        <f t="shared" ca="1" si="1091"/>
        <v>0</v>
      </c>
      <c r="HY127" s="90">
        <f t="shared" ca="1" si="1091"/>
        <v>0</v>
      </c>
      <c r="HZ127" s="90">
        <f t="shared" ca="1" si="1091"/>
        <v>0</v>
      </c>
      <c r="IA127" s="90">
        <f t="shared" ca="1" si="1091"/>
        <v>0</v>
      </c>
      <c r="IB127" s="90">
        <f t="shared" ca="1" si="1091"/>
        <v>0</v>
      </c>
      <c r="IC127" s="90">
        <f t="shared" ca="1" si="1091"/>
        <v>0</v>
      </c>
      <c r="ID127" s="90">
        <f t="shared" ca="1" si="1091"/>
        <v>0</v>
      </c>
      <c r="IE127" s="90">
        <f t="shared" ca="1" si="1091"/>
        <v>0</v>
      </c>
      <c r="IF127" s="92">
        <f t="shared" ca="1" si="936"/>
        <v>0</v>
      </c>
      <c r="IG127" s="90">
        <f t="shared" ca="1" si="1092"/>
        <v>0</v>
      </c>
      <c r="IH127" s="90">
        <f t="shared" ca="1" si="1110"/>
        <v>0</v>
      </c>
      <c r="II127" s="90">
        <f t="shared" ca="1" si="1110"/>
        <v>0</v>
      </c>
      <c r="IJ127" s="90">
        <f t="shared" ca="1" si="1110"/>
        <v>0</v>
      </c>
      <c r="IK127" s="90">
        <f t="shared" ca="1" si="1110"/>
        <v>0</v>
      </c>
      <c r="IL127" s="90">
        <f t="shared" ca="1" si="1110"/>
        <v>0</v>
      </c>
      <c r="IM127" s="90">
        <f t="shared" ca="1" si="1110"/>
        <v>0</v>
      </c>
      <c r="IN127" s="90">
        <f t="shared" ca="1" si="1110"/>
        <v>0</v>
      </c>
      <c r="IO127" s="90">
        <f t="shared" ca="1" si="1110"/>
        <v>0</v>
      </c>
      <c r="IP127" s="90">
        <f t="shared" ca="1" si="1110"/>
        <v>0</v>
      </c>
      <c r="IQ127" s="90">
        <f t="shared" ca="1" si="1110"/>
        <v>0</v>
      </c>
      <c r="IR127" s="90">
        <f t="shared" ca="1" si="1110"/>
        <v>0</v>
      </c>
      <c r="IS127" s="90">
        <f t="shared" ca="1" si="1110"/>
        <v>0</v>
      </c>
      <c r="IT127" s="90">
        <f t="shared" ca="1" si="1110"/>
        <v>0</v>
      </c>
      <c r="IU127" s="90">
        <f t="shared" ca="1" si="1110"/>
        <v>0</v>
      </c>
      <c r="IV127" s="90">
        <f t="shared" ca="1" si="1110"/>
        <v>0</v>
      </c>
      <c r="IW127" s="90">
        <f t="shared" ca="1" si="1093"/>
        <v>0</v>
      </c>
      <c r="IX127" s="90">
        <f t="shared" ca="1" si="1093"/>
        <v>0</v>
      </c>
      <c r="IY127" s="92">
        <f t="shared" ca="1" si="938"/>
        <v>0</v>
      </c>
      <c r="IZ127" s="90">
        <f t="shared" ca="1" si="1094"/>
        <v>0</v>
      </c>
      <c r="JA127" s="90">
        <f t="shared" ca="1" si="1095"/>
        <v>0</v>
      </c>
      <c r="JB127" s="90">
        <f t="shared" ca="1" si="1095"/>
        <v>0</v>
      </c>
      <c r="JC127" s="90">
        <f t="shared" ca="1" si="1095"/>
        <v>0</v>
      </c>
      <c r="JD127" s="90">
        <f t="shared" ca="1" si="1095"/>
        <v>0</v>
      </c>
      <c r="JE127" s="90">
        <f t="shared" ca="1" si="1095"/>
        <v>0</v>
      </c>
      <c r="JF127" s="90">
        <f t="shared" ca="1" si="1095"/>
        <v>0</v>
      </c>
      <c r="JG127" s="90">
        <f t="shared" ca="1" si="1095"/>
        <v>0</v>
      </c>
      <c r="JH127" s="90">
        <f t="shared" ca="1" si="1095"/>
        <v>0</v>
      </c>
      <c r="JI127" s="90">
        <f t="shared" ca="1" si="1095"/>
        <v>0</v>
      </c>
      <c r="JJ127" s="90">
        <f t="shared" ca="1" si="1095"/>
        <v>0</v>
      </c>
      <c r="JK127" s="90">
        <f t="shared" ca="1" si="1095"/>
        <v>0</v>
      </c>
      <c r="JL127" s="90">
        <f t="shared" ca="1" si="1095"/>
        <v>0</v>
      </c>
      <c r="JM127" s="90">
        <f t="shared" ca="1" si="1095"/>
        <v>0</v>
      </c>
      <c r="JN127" s="90">
        <f t="shared" ca="1" si="1095"/>
        <v>0</v>
      </c>
      <c r="JO127" s="90">
        <f t="shared" ca="1" si="1095"/>
        <v>0</v>
      </c>
      <c r="JP127" s="90">
        <f t="shared" ca="1" si="1095"/>
        <v>0</v>
      </c>
      <c r="JQ127" s="90">
        <f t="shared" ca="1" si="1095"/>
        <v>0</v>
      </c>
      <c r="JR127" s="90">
        <f t="shared" ca="1" si="1095"/>
        <v>0</v>
      </c>
      <c r="JS127" s="90">
        <f t="shared" ca="1" si="1095"/>
        <v>0</v>
      </c>
      <c r="JT127" s="92">
        <f t="shared" ca="1" si="940"/>
        <v>2795.7226379344474</v>
      </c>
      <c r="JU127" s="90">
        <f t="shared" ca="1" si="1096"/>
        <v>2795.7226379344474</v>
      </c>
      <c r="JV127" s="90">
        <f t="shared" ca="1" si="1096"/>
        <v>0</v>
      </c>
      <c r="JW127" s="90">
        <f t="shared" ca="1" si="1096"/>
        <v>0</v>
      </c>
      <c r="JX127" s="90">
        <f t="shared" ca="1" si="1096"/>
        <v>0</v>
      </c>
      <c r="JY127" s="90">
        <f t="shared" ca="1" si="1096"/>
        <v>0</v>
      </c>
      <c r="JZ127" s="90">
        <f t="shared" ca="1" si="1096"/>
        <v>0</v>
      </c>
      <c r="KA127" s="90">
        <f t="shared" ca="1" si="1096"/>
        <v>0</v>
      </c>
      <c r="KB127" s="90">
        <f t="shared" ca="1" si="1096"/>
        <v>0</v>
      </c>
      <c r="KC127" s="90">
        <f t="shared" ca="1" si="1096"/>
        <v>0</v>
      </c>
      <c r="KD127" s="90">
        <f t="shared" ca="1" si="1096"/>
        <v>0</v>
      </c>
      <c r="KE127" s="90">
        <f t="shared" ca="1" si="1097"/>
        <v>0</v>
      </c>
      <c r="KF127" s="90">
        <f t="shared" ca="1" si="1097"/>
        <v>0</v>
      </c>
      <c r="KG127" s="90">
        <f t="shared" ca="1" si="1097"/>
        <v>0</v>
      </c>
      <c r="KH127" s="90">
        <f t="shared" ca="1" si="1097"/>
        <v>0</v>
      </c>
      <c r="KI127" s="90">
        <f t="shared" ca="1" si="1097"/>
        <v>0</v>
      </c>
      <c r="KJ127" s="90">
        <f t="shared" ca="1" si="1097"/>
        <v>0</v>
      </c>
      <c r="KK127" s="90">
        <f t="shared" ca="1" si="1097"/>
        <v>0</v>
      </c>
      <c r="KL127" s="90">
        <f t="shared" ca="1" si="1097"/>
        <v>0</v>
      </c>
      <c r="KM127" s="90">
        <f t="shared" ca="1" si="1097"/>
        <v>0</v>
      </c>
      <c r="KN127" s="90">
        <f t="shared" ca="1" si="1112"/>
        <v>0</v>
      </c>
      <c r="KO127" s="90">
        <f t="shared" ca="1" si="1099"/>
        <v>0</v>
      </c>
      <c r="KP127" s="90">
        <f t="shared" ca="1" si="1099"/>
        <v>0</v>
      </c>
      <c r="KQ127" s="90">
        <f t="shared" ca="1" si="1099"/>
        <v>0</v>
      </c>
      <c r="KR127" s="90">
        <f t="shared" ca="1" si="1099"/>
        <v>0</v>
      </c>
      <c r="KS127" s="90">
        <f t="shared" ca="1" si="1099"/>
        <v>0</v>
      </c>
      <c r="KT127" s="90">
        <f t="shared" ca="1" si="1099"/>
        <v>0</v>
      </c>
      <c r="KU127" s="90">
        <f t="shared" ca="1" si="1099"/>
        <v>0</v>
      </c>
      <c r="KV127" s="90">
        <f t="shared" ca="1" si="1099"/>
        <v>0</v>
      </c>
      <c r="KW127" s="90">
        <f t="shared" ca="1" si="1099"/>
        <v>0</v>
      </c>
      <c r="KX127" s="90">
        <f t="shared" ca="1" si="1099"/>
        <v>0</v>
      </c>
      <c r="KY127" s="90">
        <f t="shared" ca="1" si="1100"/>
        <v>0</v>
      </c>
      <c r="KZ127" s="90">
        <f t="shared" ca="1" si="1100"/>
        <v>0</v>
      </c>
      <c r="LA127" s="90">
        <f t="shared" ca="1" si="1100"/>
        <v>0</v>
      </c>
      <c r="LB127" s="90">
        <f t="shared" ca="1" si="1100"/>
        <v>0</v>
      </c>
      <c r="LC127" s="90">
        <f t="shared" ca="1" si="1100"/>
        <v>0</v>
      </c>
      <c r="LD127" s="90">
        <f t="shared" ca="1" si="1100"/>
        <v>0</v>
      </c>
      <c r="LE127" s="90">
        <f t="shared" ca="1" si="1100"/>
        <v>0</v>
      </c>
      <c r="LF127" s="90">
        <f t="shared" ca="1" si="1100"/>
        <v>0</v>
      </c>
      <c r="LG127" s="90">
        <f t="shared" ca="1" si="1100"/>
        <v>0</v>
      </c>
      <c r="LH127" s="90">
        <f t="shared" ca="1" si="1100"/>
        <v>0</v>
      </c>
      <c r="LI127" s="90">
        <f t="shared" ca="1" si="1100"/>
        <v>0</v>
      </c>
      <c r="LJ127" s="90">
        <f t="shared" ca="1" si="1100"/>
        <v>0</v>
      </c>
      <c r="LK127" s="90">
        <f t="shared" ca="1" si="1101"/>
        <v>0</v>
      </c>
      <c r="LL127" s="90">
        <f t="shared" ca="1" si="1101"/>
        <v>0</v>
      </c>
      <c r="LM127" s="92">
        <f t="shared" ca="1" si="615"/>
        <v>4356.2217244987414</v>
      </c>
      <c r="LN127" s="90">
        <f t="shared" ca="1" si="1102"/>
        <v>4356.2217244987414</v>
      </c>
      <c r="LO127" s="90">
        <f t="shared" ca="1" si="1102"/>
        <v>0</v>
      </c>
      <c r="LP127" s="90">
        <f t="shared" ca="1" si="1102"/>
        <v>0</v>
      </c>
      <c r="LQ127" s="90">
        <f t="shared" ca="1" si="1102"/>
        <v>0</v>
      </c>
      <c r="LR127" s="90">
        <f t="shared" ca="1" si="1102"/>
        <v>0</v>
      </c>
      <c r="LS127" s="92">
        <f t="shared" ca="1" si="616"/>
        <v>0</v>
      </c>
      <c r="LT127" s="90">
        <f t="shared" ca="1" si="1103"/>
        <v>0</v>
      </c>
      <c r="LU127" s="90">
        <f t="shared" ca="1" si="1103"/>
        <v>0</v>
      </c>
      <c r="LV127" s="90">
        <f t="shared" ca="1" si="1103"/>
        <v>0</v>
      </c>
      <c r="LW127" s="90">
        <f t="shared" ca="1" si="1103"/>
        <v>0</v>
      </c>
      <c r="LX127" s="90">
        <f t="shared" ca="1" si="1103"/>
        <v>0</v>
      </c>
      <c r="LY127" s="90">
        <f t="shared" ca="1" si="1103"/>
        <v>0</v>
      </c>
      <c r="LZ127" s="90">
        <f t="shared" ca="1" si="1103"/>
        <v>0</v>
      </c>
      <c r="MA127" s="90">
        <f t="shared" ca="1" si="1103"/>
        <v>0</v>
      </c>
      <c r="MB127" s="90">
        <f t="shared" ca="1" si="1103"/>
        <v>0</v>
      </c>
      <c r="MC127" s="90">
        <f t="shared" ca="1" si="1103"/>
        <v>0</v>
      </c>
      <c r="MD127" s="90">
        <f t="shared" ca="1" si="1103"/>
        <v>0</v>
      </c>
      <c r="ME127" s="90">
        <f t="shared" ca="1" si="1103"/>
        <v>0</v>
      </c>
      <c r="MF127" s="90">
        <f t="shared" ca="1" si="1103"/>
        <v>0</v>
      </c>
      <c r="MG127" s="92">
        <f t="shared" ca="1" si="617"/>
        <v>1506.972732671587</v>
      </c>
      <c r="MH127" s="90">
        <f t="shared" ca="1" si="1104"/>
        <v>1506.972732671587</v>
      </c>
      <c r="MI127" s="90">
        <f t="shared" ca="1" si="1105"/>
        <v>0</v>
      </c>
      <c r="MJ127" s="90">
        <f t="shared" ca="1" si="1105"/>
        <v>0</v>
      </c>
      <c r="MK127" s="90">
        <f t="shared" ca="1" si="1105"/>
        <v>0</v>
      </c>
      <c r="ML127" s="90">
        <f t="shared" ca="1" si="1105"/>
        <v>0</v>
      </c>
      <c r="MM127" s="90">
        <f t="shared" ca="1" si="1105"/>
        <v>0</v>
      </c>
      <c r="MN127" s="90">
        <f t="shared" ca="1" si="1105"/>
        <v>0</v>
      </c>
      <c r="MO127" s="90">
        <f t="shared" ca="1" si="1105"/>
        <v>0</v>
      </c>
      <c r="MP127" s="90">
        <f t="shared" ca="1" si="1105"/>
        <v>0</v>
      </c>
      <c r="MQ127" s="90">
        <f t="shared" ca="1" si="1105"/>
        <v>0</v>
      </c>
      <c r="MR127" s="90">
        <f t="shared" ca="1" si="1105"/>
        <v>0</v>
      </c>
      <c r="MS127" s="90">
        <f t="shared" ca="1" si="1105"/>
        <v>0</v>
      </c>
      <c r="MT127" s="90">
        <f t="shared" ca="1" si="1105"/>
        <v>0</v>
      </c>
      <c r="MU127" s="90">
        <f t="shared" ca="1" si="1105"/>
        <v>0</v>
      </c>
      <c r="MV127" s="90">
        <f t="shared" ca="1" si="1105"/>
        <v>0</v>
      </c>
      <c r="MW127" s="90">
        <f t="shared" ca="1" si="1105"/>
        <v>0</v>
      </c>
      <c r="MX127" s="90">
        <f t="shared" ca="1" si="1105"/>
        <v>0</v>
      </c>
      <c r="MY127" s="90">
        <f t="shared" ca="1" si="1105"/>
        <v>0</v>
      </c>
      <c r="MZ127" s="90">
        <f t="shared" ca="1" si="1105"/>
        <v>0</v>
      </c>
      <c r="NA127" s="90">
        <f t="shared" ca="1" si="1105"/>
        <v>0</v>
      </c>
      <c r="NB127" s="90">
        <f t="shared" ca="1" si="1105"/>
        <v>0</v>
      </c>
      <c r="NC127" s="92">
        <f t="shared" ca="1" si="618"/>
        <v>0</v>
      </c>
      <c r="ND127" s="90">
        <f t="shared" ca="1" si="1106"/>
        <v>0</v>
      </c>
      <c r="NE127" s="90">
        <f t="shared" ca="1" si="1106"/>
        <v>0</v>
      </c>
      <c r="NF127" s="90">
        <f t="shared" ca="1" si="1106"/>
        <v>0</v>
      </c>
      <c r="NG127" s="90">
        <f t="shared" ca="1" si="1106"/>
        <v>0</v>
      </c>
      <c r="NH127" s="90">
        <f t="shared" ca="1" si="1106"/>
        <v>0</v>
      </c>
      <c r="NI127" s="90">
        <f t="shared" ca="1" si="1106"/>
        <v>0</v>
      </c>
      <c r="NJ127" s="93">
        <f t="shared" ca="1" si="946"/>
        <v>873574.79999999981</v>
      </c>
      <c r="NK127" s="94">
        <f t="shared" ca="1" si="1107"/>
        <v>0</v>
      </c>
    </row>
    <row r="128" spans="1:375" ht="17.25" customHeight="1" x14ac:dyDescent="0.25">
      <c r="A128" s="67">
        <v>98000</v>
      </c>
      <c r="B128" s="89" t="s">
        <v>335</v>
      </c>
      <c r="C128" s="90">
        <f ca="1">IFERROR(HLOOKUP($A128,Náklady_2018!$D$1:$MN$27,24,FALSE),0)</f>
        <v>0.4</v>
      </c>
      <c r="D128" s="19">
        <v>50</v>
      </c>
      <c r="E128" s="19">
        <v>50</v>
      </c>
      <c r="F128" s="91" t="s">
        <v>592</v>
      </c>
      <c r="G128" s="92">
        <f t="shared" ca="1" si="606"/>
        <v>4.0203710184036172E-2</v>
      </c>
      <c r="H128" s="90">
        <f ca="1">($C128/100*$D128)*H$5+($C128/100*$E128)*H$12</f>
        <v>0</v>
      </c>
      <c r="I128" s="90">
        <f t="shared" ref="I128:BC133" ca="1" si="1119">($C128/100*$D128)*I$5+($C128/100*$E128)*I$12</f>
        <v>0</v>
      </c>
      <c r="J128" s="90">
        <f t="shared" ca="1" si="1119"/>
        <v>4.3448159529838153E-3</v>
      </c>
      <c r="K128" s="90">
        <f t="shared" ca="1" si="1119"/>
        <v>0</v>
      </c>
      <c r="L128" s="90">
        <f t="shared" ca="1" si="1119"/>
        <v>0</v>
      </c>
      <c r="M128" s="90">
        <f t="shared" ca="1" si="1119"/>
        <v>0</v>
      </c>
      <c r="N128" s="90">
        <f t="shared" ca="1" si="1119"/>
        <v>7.0647198822063779E-3</v>
      </c>
      <c r="O128" s="90">
        <f t="shared" ca="1" si="1119"/>
        <v>0</v>
      </c>
      <c r="P128" s="90">
        <f t="shared" ca="1" si="1119"/>
        <v>0</v>
      </c>
      <c r="Q128" s="90">
        <f t="shared" ca="1" si="1119"/>
        <v>0</v>
      </c>
      <c r="R128" s="90">
        <f t="shared" ca="1" si="1119"/>
        <v>0</v>
      </c>
      <c r="S128" s="90">
        <f t="shared" ca="1" si="1119"/>
        <v>3.7790327586262077E-3</v>
      </c>
      <c r="T128" s="90">
        <f t="shared" ca="1" si="1119"/>
        <v>0</v>
      </c>
      <c r="U128" s="90">
        <f t="shared" ca="1" si="1119"/>
        <v>0</v>
      </c>
      <c r="V128" s="90">
        <f t="shared" ca="1" si="1119"/>
        <v>1.3160122561882606E-3</v>
      </c>
      <c r="W128" s="90">
        <f t="shared" ca="1" si="1119"/>
        <v>5.4388310277440682E-3</v>
      </c>
      <c r="X128" s="90">
        <f t="shared" ca="1" si="1119"/>
        <v>0</v>
      </c>
      <c r="Y128" s="90">
        <f t="shared" ca="1" si="1119"/>
        <v>0</v>
      </c>
      <c r="Z128" s="90">
        <f t="shared" ca="1" si="1119"/>
        <v>0</v>
      </c>
      <c r="AA128" s="90">
        <f t="shared" ca="1" si="1119"/>
        <v>5.8905792823419276E-3</v>
      </c>
      <c r="AB128" s="90">
        <f t="shared" ca="1" si="1119"/>
        <v>0</v>
      </c>
      <c r="AC128" s="90">
        <f t="shared" ca="1" si="1119"/>
        <v>0</v>
      </c>
      <c r="AD128" s="90">
        <f t="shared" ca="1" si="1119"/>
        <v>1.0092231979240224E-2</v>
      </c>
      <c r="AE128" s="90">
        <f t="shared" ca="1" si="1119"/>
        <v>0</v>
      </c>
      <c r="AF128" s="90">
        <f t="shared" ca="1" si="1119"/>
        <v>0</v>
      </c>
      <c r="AG128" s="90">
        <f t="shared" ca="1" si="1119"/>
        <v>0</v>
      </c>
      <c r="AH128" s="90">
        <f t="shared" ca="1" si="1119"/>
        <v>0</v>
      </c>
      <c r="AI128" s="90">
        <f t="shared" ca="1" si="1119"/>
        <v>0</v>
      </c>
      <c r="AJ128" s="90">
        <f t="shared" ca="1" si="1119"/>
        <v>0</v>
      </c>
      <c r="AK128" s="90">
        <f t="shared" ca="1" si="1119"/>
        <v>0</v>
      </c>
      <c r="AL128" s="90">
        <f t="shared" ca="1" si="1119"/>
        <v>0</v>
      </c>
      <c r="AM128" s="90">
        <f t="shared" ca="1" si="1119"/>
        <v>0</v>
      </c>
      <c r="AN128" s="90">
        <f t="shared" ca="1" si="1119"/>
        <v>0</v>
      </c>
      <c r="AO128" s="90">
        <f t="shared" ca="1" si="1119"/>
        <v>0</v>
      </c>
      <c r="AP128" s="90">
        <f t="shared" ca="1" si="1119"/>
        <v>0</v>
      </c>
      <c r="AQ128" s="90">
        <f t="shared" ca="1" si="1119"/>
        <v>0</v>
      </c>
      <c r="AR128" s="90">
        <f t="shared" ca="1" si="1119"/>
        <v>0</v>
      </c>
      <c r="AS128" s="90">
        <f t="shared" ca="1" si="1119"/>
        <v>0</v>
      </c>
      <c r="AT128" s="90">
        <f t="shared" ca="1" si="1119"/>
        <v>1.3213129952216124E-3</v>
      </c>
      <c r="AU128" s="90">
        <f t="shared" ca="1" si="1119"/>
        <v>0</v>
      </c>
      <c r="AV128" s="90">
        <f t="shared" ca="1" si="1119"/>
        <v>0</v>
      </c>
      <c r="AW128" s="90">
        <f t="shared" ca="1" si="1119"/>
        <v>0</v>
      </c>
      <c r="AX128" s="90">
        <f t="shared" ca="1" si="1119"/>
        <v>9.5617404948368121E-4</v>
      </c>
      <c r="AY128" s="90">
        <f t="shared" ca="1" si="1119"/>
        <v>0</v>
      </c>
      <c r="AZ128" s="90">
        <f t="shared" ca="1" si="1119"/>
        <v>0</v>
      </c>
      <c r="BA128" s="90">
        <f t="shared" ca="1" si="1119"/>
        <v>0</v>
      </c>
      <c r="BB128" s="90">
        <f t="shared" ca="1" si="1119"/>
        <v>0</v>
      </c>
      <c r="BC128" s="90">
        <f t="shared" ca="1" si="1119"/>
        <v>0</v>
      </c>
      <c r="BD128" s="92">
        <f t="shared" ca="1" si="607"/>
        <v>3.6185981064977793E-2</v>
      </c>
      <c r="BE128" s="90">
        <f t="shared" ref="BE128:BT143" ca="1" si="1120">($C128/100*$D128)*BE$5+($C128/100*$E128)*BE$12</f>
        <v>0</v>
      </c>
      <c r="BF128" s="90">
        <f t="shared" ca="1" si="1120"/>
        <v>4.1991873995147391E-3</v>
      </c>
      <c r="BG128" s="90">
        <f t="shared" ca="1" si="1120"/>
        <v>0</v>
      </c>
      <c r="BH128" s="90">
        <f t="shared" ca="1" si="1120"/>
        <v>0</v>
      </c>
      <c r="BI128" s="90">
        <f t="shared" ca="1" si="1120"/>
        <v>5.1018872296129227E-3</v>
      </c>
      <c r="BJ128" s="90">
        <f t="shared" ca="1" si="1120"/>
        <v>0</v>
      </c>
      <c r="BK128" s="90">
        <f t="shared" ca="1" si="1120"/>
        <v>0</v>
      </c>
      <c r="BL128" s="90">
        <f t="shared" ca="1" si="1120"/>
        <v>0</v>
      </c>
      <c r="BM128" s="90">
        <f t="shared" ca="1" si="1120"/>
        <v>0</v>
      </c>
      <c r="BN128" s="90">
        <f t="shared" ca="1" si="1120"/>
        <v>5.2357339496234201E-3</v>
      </c>
      <c r="BO128" s="90">
        <f t="shared" ca="1" si="1120"/>
        <v>0</v>
      </c>
      <c r="BP128" s="90">
        <f t="shared" ca="1" si="1120"/>
        <v>0</v>
      </c>
      <c r="BQ128" s="90">
        <f t="shared" ca="1" si="1120"/>
        <v>0</v>
      </c>
      <c r="BR128" s="90">
        <f t="shared" ca="1" si="1120"/>
        <v>4.2019210025909352E-3</v>
      </c>
      <c r="BS128" s="90">
        <f t="shared" ca="1" si="1120"/>
        <v>0</v>
      </c>
      <c r="BT128" s="90">
        <f t="shared" ca="1" si="1120"/>
        <v>0</v>
      </c>
      <c r="BU128" s="90">
        <f t="shared" ref="BF128:CE138" ca="1" si="1121">($C128/100*$D128)*BU$5+($C128/100*$E128)*BU$12</f>
        <v>0</v>
      </c>
      <c r="BV128" s="90">
        <f t="shared" ca="1" si="1121"/>
        <v>5.0962241086298151E-3</v>
      </c>
      <c r="BW128" s="90">
        <f t="shared" ca="1" si="1121"/>
        <v>0</v>
      </c>
      <c r="BX128" s="90">
        <f t="shared" ca="1" si="1121"/>
        <v>0</v>
      </c>
      <c r="BY128" s="90">
        <f t="shared" ca="1" si="1121"/>
        <v>1.1690804094770635E-2</v>
      </c>
      <c r="BZ128" s="90">
        <f t="shared" ca="1" si="1121"/>
        <v>0</v>
      </c>
      <c r="CA128" s="90">
        <f t="shared" ca="1" si="1121"/>
        <v>0</v>
      </c>
      <c r="CB128" s="90">
        <f t="shared" ca="1" si="1121"/>
        <v>0</v>
      </c>
      <c r="CC128" s="90">
        <f t="shared" ca="1" si="1121"/>
        <v>6.6022328023532381E-4</v>
      </c>
      <c r="CD128" s="90">
        <f t="shared" ca="1" si="1121"/>
        <v>0</v>
      </c>
      <c r="CE128" s="90">
        <f t="shared" ca="1" si="1121"/>
        <v>0</v>
      </c>
      <c r="CF128" s="90">
        <f t="shared" ref="CF128:CF148" ca="1" si="1122">($C128/100*$D128)*CF$5+($C128/100*$E128)*CF$12</f>
        <v>0</v>
      </c>
      <c r="CG128" s="92">
        <f t="shared" ca="1" si="925"/>
        <v>3.4923876005050571E-2</v>
      </c>
      <c r="CH128" s="90">
        <f t="shared" ref="CH128:CQ137" ca="1" si="1123">($C128/100*$D128)*CH$5+($C128/100*$E128)*CH$12</f>
        <v>0</v>
      </c>
      <c r="CI128" s="90">
        <f t="shared" ca="1" si="1123"/>
        <v>2.8873744414382898E-3</v>
      </c>
      <c r="CJ128" s="90">
        <f t="shared" ca="1" si="1123"/>
        <v>5.1882892244787581E-3</v>
      </c>
      <c r="CK128" s="90">
        <f t="shared" ca="1" si="1123"/>
        <v>4.434260344458766E-3</v>
      </c>
      <c r="CL128" s="90">
        <f t="shared" ca="1" si="1123"/>
        <v>2.5502708522528923E-3</v>
      </c>
      <c r="CM128" s="90">
        <f t="shared" ca="1" si="1123"/>
        <v>2.1907869236793003E-3</v>
      </c>
      <c r="CN128" s="90">
        <f t="shared" ca="1" si="1123"/>
        <v>1.6150491152813612E-3</v>
      </c>
      <c r="CO128" s="90">
        <f t="shared" ca="1" si="1123"/>
        <v>4.3916841803433295E-3</v>
      </c>
      <c r="CP128" s="90">
        <f t="shared" ca="1" si="1123"/>
        <v>2.9809482541688025E-3</v>
      </c>
      <c r="CQ128" s="90">
        <f t="shared" ca="1" si="1123"/>
        <v>2.8722995273483989E-3</v>
      </c>
      <c r="CR128" s="90">
        <f t="shared" ref="CR128:CX137" ca="1" si="1124">($C128/100*$D128)*CR$5+($C128/100*$E128)*CR$12</f>
        <v>2.8221485231218718E-3</v>
      </c>
      <c r="CS128" s="90">
        <f t="shared" ca="1" si="1124"/>
        <v>1.6847610945336208E-3</v>
      </c>
      <c r="CT128" s="90">
        <f t="shared" ca="1" si="1124"/>
        <v>1.3060035239451796E-3</v>
      </c>
      <c r="CU128" s="90">
        <f t="shared" ca="1" si="1124"/>
        <v>0</v>
      </c>
      <c r="CV128" s="90">
        <f t="shared" ca="1" si="1124"/>
        <v>0</v>
      </c>
      <c r="CW128" s="90">
        <f t="shared" ca="1" si="1124"/>
        <v>0</v>
      </c>
      <c r="CX128" s="90">
        <f t="shared" ca="1" si="1124"/>
        <v>0</v>
      </c>
      <c r="CY128" s="92">
        <f t="shared" ca="1" si="927"/>
        <v>3.8877086262646042E-2</v>
      </c>
      <c r="CZ128" s="90">
        <f t="shared" ref="CZ128:DO148" ca="1" si="1125">($C128/100*$D128)*CZ$5+($C128/100*$E128)*CZ$12</f>
        <v>0</v>
      </c>
      <c r="DA128" s="90">
        <f t="shared" ca="1" si="1125"/>
        <v>3.8749386203414207E-3</v>
      </c>
      <c r="DB128" s="90">
        <f t="shared" ca="1" si="1125"/>
        <v>2.7771338649786783E-3</v>
      </c>
      <c r="DC128" s="90">
        <f t="shared" ca="1" si="1125"/>
        <v>4.6186534361074717E-3</v>
      </c>
      <c r="DD128" s="90">
        <f t="shared" ca="1" si="1125"/>
        <v>0</v>
      </c>
      <c r="DE128" s="90">
        <f t="shared" ca="1" si="1125"/>
        <v>0</v>
      </c>
      <c r="DF128" s="90">
        <f t="shared" ca="1" si="1125"/>
        <v>0</v>
      </c>
      <c r="DG128" s="90">
        <f t="shared" ca="1" si="1125"/>
        <v>0</v>
      </c>
      <c r="DH128" s="90">
        <f t="shared" ca="1" si="1125"/>
        <v>3.5669984970620018E-3</v>
      </c>
      <c r="DI128" s="90">
        <f t="shared" ca="1" si="1125"/>
        <v>6.8314728143021863E-3</v>
      </c>
      <c r="DJ128" s="90">
        <f t="shared" ca="1" si="1125"/>
        <v>0</v>
      </c>
      <c r="DK128" s="90">
        <f t="shared" ca="1" si="1125"/>
        <v>0</v>
      </c>
      <c r="DL128" s="90">
        <f t="shared" ca="1" si="1125"/>
        <v>0</v>
      </c>
      <c r="DM128" s="90">
        <f t="shared" ca="1" si="1125"/>
        <v>0</v>
      </c>
      <c r="DN128" s="90">
        <f t="shared" ca="1" si="1125"/>
        <v>6.4454582751505979E-3</v>
      </c>
      <c r="DO128" s="90">
        <f t="shared" ca="1" si="1125"/>
        <v>0</v>
      </c>
      <c r="DP128" s="90">
        <f t="shared" ref="DP128:DU137" ca="1" si="1126">($C128/100*$D128)*DP$5+($C128/100*$E128)*DP$12</f>
        <v>0</v>
      </c>
      <c r="DQ128" s="90">
        <f t="shared" ca="1" si="1126"/>
        <v>3.448922258882253E-3</v>
      </c>
      <c r="DR128" s="90">
        <f t="shared" ca="1" si="1126"/>
        <v>9.4593023026814504E-4</v>
      </c>
      <c r="DS128" s="90">
        <f t="shared" ca="1" si="1126"/>
        <v>2.0847624231558892E-3</v>
      </c>
      <c r="DT128" s="90">
        <f t="shared" ca="1" si="1126"/>
        <v>3.6286576054188249E-3</v>
      </c>
      <c r="DU128" s="90">
        <f t="shared" ca="1" si="1126"/>
        <v>6.5415823697856877E-4</v>
      </c>
      <c r="DV128" s="92">
        <f t="shared" ca="1" si="608"/>
        <v>1.8170058407342222E-2</v>
      </c>
      <c r="DW128" s="90">
        <f t="shared" ref="DW128:EA148" ca="1" si="1127">($C128/100*$D128)*DW$5+($C128/100*$E128)*DW$12</f>
        <v>0</v>
      </c>
      <c r="DX128" s="90">
        <f t="shared" ca="1" si="1127"/>
        <v>7.4614117205550959E-3</v>
      </c>
      <c r="DY128" s="90">
        <f t="shared" ca="1" si="1127"/>
        <v>8.3419789635511363E-3</v>
      </c>
      <c r="DZ128" s="90">
        <f t="shared" ca="1" si="1127"/>
        <v>2.3666677232359917E-3</v>
      </c>
      <c r="EA128" s="90">
        <f t="shared" ca="1" si="1127"/>
        <v>0</v>
      </c>
      <c r="EB128" s="92">
        <f t="shared" ca="1" si="609"/>
        <v>5.1206219464120482E-2</v>
      </c>
      <c r="EC128" s="90">
        <f t="shared" ref="EC128:ER148" ca="1" si="1128">($C128/100*$D128)*EC$5+($C128/100*$E128)*EC$12</f>
        <v>0</v>
      </c>
      <c r="ED128" s="90">
        <f t="shared" ca="1" si="1128"/>
        <v>5.6007202697568627E-3</v>
      </c>
      <c r="EE128" s="90">
        <f t="shared" ca="1" si="1128"/>
        <v>3.848803538778864E-3</v>
      </c>
      <c r="EF128" s="90">
        <f t="shared" ca="1" si="1128"/>
        <v>2.873127521748238E-3</v>
      </c>
      <c r="EG128" s="90">
        <f t="shared" ca="1" si="1128"/>
        <v>2.5765542403307527E-3</v>
      </c>
      <c r="EH128" s="90">
        <f t="shared" ca="1" si="1128"/>
        <v>5.1030974367258734E-3</v>
      </c>
      <c r="EI128" s="90">
        <f t="shared" ca="1" si="1128"/>
        <v>2.6265257439424929E-3</v>
      </c>
      <c r="EJ128" s="90">
        <f t="shared" ca="1" si="1128"/>
        <v>4.9752942590491527E-3</v>
      </c>
      <c r="EK128" s="90">
        <f t="shared" ca="1" si="1128"/>
        <v>2.7133086899449135E-3</v>
      </c>
      <c r="EL128" s="90">
        <f t="shared" ca="1" si="1128"/>
        <v>1.844737885627816E-3</v>
      </c>
      <c r="EM128" s="90">
        <f t="shared" ca="1" si="1128"/>
        <v>1.516175623089323E-3</v>
      </c>
      <c r="EN128" s="90">
        <f t="shared" ca="1" si="1128"/>
        <v>3.0766823105049029E-3</v>
      </c>
      <c r="EO128" s="90">
        <f t="shared" ca="1" si="1128"/>
        <v>3.7949701161590901E-3</v>
      </c>
      <c r="EP128" s="90">
        <f t="shared" ca="1" si="1128"/>
        <v>0</v>
      </c>
      <c r="EQ128" s="90">
        <f t="shared" ca="1" si="1128"/>
        <v>0</v>
      </c>
      <c r="ER128" s="90">
        <f t="shared" ca="1" si="1128"/>
        <v>0</v>
      </c>
      <c r="ES128" s="90">
        <f t="shared" ref="ED128:FD137" ca="1" si="1129">($C128/100*$D128)*ES$5+($C128/100*$E128)*ES$12</f>
        <v>1.0479802158878987E-3</v>
      </c>
      <c r="ET128" s="90">
        <f t="shared" ca="1" si="1129"/>
        <v>4.2746084333322061E-3</v>
      </c>
      <c r="EU128" s="90">
        <f t="shared" ca="1" si="1129"/>
        <v>0</v>
      </c>
      <c r="EV128" s="90">
        <f t="shared" ca="1" si="1129"/>
        <v>0</v>
      </c>
      <c r="EW128" s="90">
        <f t="shared" ca="1" si="1129"/>
        <v>5.333633179242089E-3</v>
      </c>
      <c r="EX128" s="90">
        <f t="shared" ca="1" si="1129"/>
        <v>0</v>
      </c>
      <c r="EY128" s="90">
        <f t="shared" ca="1" si="1129"/>
        <v>0</v>
      </c>
      <c r="EZ128" s="90">
        <f t="shared" ca="1" si="1129"/>
        <v>0</v>
      </c>
      <c r="FA128" s="90">
        <f t="shared" ca="1" si="1129"/>
        <v>0</v>
      </c>
      <c r="FB128" s="90">
        <f t="shared" ca="1" si="1129"/>
        <v>0</v>
      </c>
      <c r="FC128" s="90">
        <f t="shared" ca="1" si="1129"/>
        <v>0</v>
      </c>
      <c r="FD128" s="90">
        <f t="shared" ca="1" si="1129"/>
        <v>0</v>
      </c>
      <c r="FE128" s="92">
        <f t="shared" ca="1" si="610"/>
        <v>3.3339087764887823E-2</v>
      </c>
      <c r="FF128" s="90">
        <f t="shared" ref="FF128:FS148" ca="1" si="1130">($C128/100*$D128)*FF$5+($C128/100*$E128)*FF$12</f>
        <v>0</v>
      </c>
      <c r="FG128" s="90">
        <f t="shared" ca="1" si="1130"/>
        <v>6.8385427844458819E-3</v>
      </c>
      <c r="FH128" s="90">
        <f t="shared" ca="1" si="1130"/>
        <v>0</v>
      </c>
      <c r="FI128" s="90">
        <f t="shared" ca="1" si="1130"/>
        <v>0</v>
      </c>
      <c r="FJ128" s="90">
        <f t="shared" ca="1" si="1130"/>
        <v>6.5048962602587239E-3</v>
      </c>
      <c r="FK128" s="90">
        <f t="shared" ca="1" si="1130"/>
        <v>0</v>
      </c>
      <c r="FL128" s="90">
        <f t="shared" ca="1" si="1130"/>
        <v>6.3623073332663756E-3</v>
      </c>
      <c r="FM128" s="90">
        <f t="shared" ca="1" si="1130"/>
        <v>7.6536111923897155E-3</v>
      </c>
      <c r="FN128" s="90">
        <f t="shared" ca="1" si="1130"/>
        <v>0</v>
      </c>
      <c r="FO128" s="90">
        <f t="shared" ca="1" si="1130"/>
        <v>3.6137586496197806E-3</v>
      </c>
      <c r="FP128" s="90">
        <f t="shared" ca="1" si="1130"/>
        <v>0</v>
      </c>
      <c r="FQ128" s="90">
        <f t="shared" ca="1" si="1130"/>
        <v>0</v>
      </c>
      <c r="FR128" s="90">
        <f t="shared" ca="1" si="1130"/>
        <v>0</v>
      </c>
      <c r="FS128" s="90">
        <f t="shared" ca="1" si="1130"/>
        <v>2.3659715449073399E-3</v>
      </c>
      <c r="FT128" s="90">
        <f t="shared" ref="FT128:FV143" ca="1" si="1131">($C128/100*$D128)*FT$5+($C128/100*$E128)*FT$12</f>
        <v>0</v>
      </c>
      <c r="FU128" s="90">
        <f t="shared" ca="1" si="1131"/>
        <v>0</v>
      </c>
      <c r="FV128" s="90">
        <f t="shared" ca="1" si="1131"/>
        <v>0</v>
      </c>
      <c r="FW128" s="92">
        <f t="shared" ca="1" si="611"/>
        <v>5.0963709825887632E-2</v>
      </c>
      <c r="FX128" s="90">
        <f t="shared" ref="FX128:GM148" ca="1" si="1132">($C128/100*$D128)*FX$5+($C128/100*$E128)*FX$12</f>
        <v>0</v>
      </c>
      <c r="FY128" s="90">
        <f t="shared" ca="1" si="1132"/>
        <v>1.5357929162633376E-3</v>
      </c>
      <c r="FZ128" s="90">
        <f t="shared" ca="1" si="1132"/>
        <v>3.4094275019139115E-3</v>
      </c>
      <c r="GA128" s="90">
        <f t="shared" ca="1" si="1132"/>
        <v>0</v>
      </c>
      <c r="GB128" s="90">
        <f t="shared" ca="1" si="1132"/>
        <v>4.728967189341635E-3</v>
      </c>
      <c r="GC128" s="90">
        <f t="shared" ca="1" si="1132"/>
        <v>0</v>
      </c>
      <c r="GD128" s="90">
        <f t="shared" ca="1" si="1132"/>
        <v>3.6588951478510726E-3</v>
      </c>
      <c r="GE128" s="90">
        <f t="shared" ca="1" si="1132"/>
        <v>9.1208325000584328E-3</v>
      </c>
      <c r="GF128" s="90">
        <f t="shared" ca="1" si="1132"/>
        <v>7.1456775950230864E-4</v>
      </c>
      <c r="GG128" s="90">
        <f t="shared" ca="1" si="1132"/>
        <v>2.7375005956738915E-2</v>
      </c>
      <c r="GH128" s="90">
        <f t="shared" ca="1" si="1132"/>
        <v>0</v>
      </c>
      <c r="GI128" s="90">
        <f t="shared" ca="1" si="1132"/>
        <v>0</v>
      </c>
      <c r="GJ128" s="90">
        <f t="shared" ca="1" si="1132"/>
        <v>0</v>
      </c>
      <c r="GK128" s="90">
        <f t="shared" ca="1" si="1132"/>
        <v>0</v>
      </c>
      <c r="GL128" s="90">
        <f t="shared" ca="1" si="1132"/>
        <v>0</v>
      </c>
      <c r="GM128" s="90">
        <f t="shared" ca="1" si="1132"/>
        <v>0</v>
      </c>
      <c r="GN128" s="90">
        <f t="shared" ref="FY128:GR141" ca="1" si="1133">($C128/100*$D128)*GN$5+($C128/100*$E128)*GN$12</f>
        <v>0</v>
      </c>
      <c r="GO128" s="90">
        <f t="shared" ca="1" si="1133"/>
        <v>4.2022085421802098E-4</v>
      </c>
      <c r="GP128" s="90">
        <f t="shared" ca="1" si="1133"/>
        <v>0</v>
      </c>
      <c r="GQ128" s="90">
        <f t="shared" ca="1" si="1133"/>
        <v>0</v>
      </c>
      <c r="GR128" s="90">
        <f t="shared" ca="1" si="1133"/>
        <v>0</v>
      </c>
      <c r="GS128" s="92">
        <f t="shared" ca="1" si="612"/>
        <v>2.2902381752330125E-2</v>
      </c>
      <c r="GT128" s="90">
        <f t="shared" ref="GT128:HD148" ca="1" si="1134">($C128/100*$D128)*GT$5+($C128/100*$E128)*GT$12</f>
        <v>0</v>
      </c>
      <c r="GU128" s="90">
        <f t="shared" ca="1" si="1134"/>
        <v>6.1783942299419095E-3</v>
      </c>
      <c r="GV128" s="90">
        <f t="shared" ca="1" si="1134"/>
        <v>6.3282340554467178E-3</v>
      </c>
      <c r="GW128" s="90">
        <f t="shared" ca="1" si="1134"/>
        <v>8.0997013768842677E-3</v>
      </c>
      <c r="GX128" s="90">
        <f t="shared" ca="1" si="1134"/>
        <v>0</v>
      </c>
      <c r="GY128" s="90">
        <f t="shared" ca="1" si="1134"/>
        <v>2.2960520900572284E-3</v>
      </c>
      <c r="GZ128" s="90">
        <f t="shared" ca="1" si="1134"/>
        <v>0</v>
      </c>
      <c r="HA128" s="90">
        <f t="shared" ca="1" si="1134"/>
        <v>0</v>
      </c>
      <c r="HB128" s="90">
        <f t="shared" ca="1" si="1134"/>
        <v>0</v>
      </c>
      <c r="HC128" s="90">
        <f t="shared" ca="1" si="1134"/>
        <v>0</v>
      </c>
      <c r="HD128" s="90">
        <f t="shared" ca="1" si="1134"/>
        <v>0</v>
      </c>
      <c r="HE128" s="92">
        <f t="shared" ca="1" si="613"/>
        <v>1.0495990573189911E-2</v>
      </c>
      <c r="HF128" s="90">
        <f t="shared" ref="HF128:HU148" ca="1" si="1135">($C128/100*$D128)*HF$5+($C128/100*$E128)*HF$12</f>
        <v>0</v>
      </c>
      <c r="HG128" s="90">
        <f t="shared" ca="1" si="1135"/>
        <v>0</v>
      </c>
      <c r="HH128" s="90">
        <f t="shared" ca="1" si="1135"/>
        <v>0</v>
      </c>
      <c r="HI128" s="90">
        <f t="shared" ca="1" si="1135"/>
        <v>0</v>
      </c>
      <c r="HJ128" s="90">
        <f t="shared" ca="1" si="1135"/>
        <v>0</v>
      </c>
      <c r="HK128" s="90">
        <f t="shared" ca="1" si="1135"/>
        <v>0</v>
      </c>
      <c r="HL128" s="90">
        <f t="shared" ca="1" si="1135"/>
        <v>0</v>
      </c>
      <c r="HM128" s="90">
        <f t="shared" ca="1" si="1135"/>
        <v>0</v>
      </c>
      <c r="HN128" s="90">
        <f t="shared" ca="1" si="1135"/>
        <v>1.5552503779821601E-3</v>
      </c>
      <c r="HO128" s="90">
        <f t="shared" ca="1" si="1135"/>
        <v>8.9407401952077501E-3</v>
      </c>
      <c r="HP128" s="90">
        <f t="shared" ca="1" si="1135"/>
        <v>0</v>
      </c>
      <c r="HQ128" s="90">
        <f t="shared" ca="1" si="1135"/>
        <v>0</v>
      </c>
      <c r="HR128" s="90">
        <f t="shared" ca="1" si="1135"/>
        <v>0</v>
      </c>
      <c r="HS128" s="90">
        <f t="shared" ca="1" si="1135"/>
        <v>0</v>
      </c>
      <c r="HT128" s="90">
        <f t="shared" ca="1" si="1135"/>
        <v>0</v>
      </c>
      <c r="HU128" s="90">
        <f t="shared" ca="1" si="1135"/>
        <v>0</v>
      </c>
      <c r="HV128" s="92">
        <f t="shared" ca="1" si="614"/>
        <v>3.6238918708805259E-3</v>
      </c>
      <c r="HW128" s="90">
        <f t="shared" ref="HW128:IE148" ca="1" si="1136">($C128/100*$D128)*HW$5+($C128/100*$E128)*HW$12</f>
        <v>3.6238918708805259E-3</v>
      </c>
      <c r="HX128" s="90">
        <f t="shared" ca="1" si="1136"/>
        <v>0</v>
      </c>
      <c r="HY128" s="90">
        <f t="shared" ca="1" si="1136"/>
        <v>0</v>
      </c>
      <c r="HZ128" s="90">
        <f t="shared" ca="1" si="1136"/>
        <v>0</v>
      </c>
      <c r="IA128" s="90">
        <f t="shared" ca="1" si="1136"/>
        <v>0</v>
      </c>
      <c r="IB128" s="90">
        <f t="shared" ca="1" si="1136"/>
        <v>0</v>
      </c>
      <c r="IC128" s="90">
        <f t="shared" ca="1" si="1136"/>
        <v>0</v>
      </c>
      <c r="ID128" s="90">
        <f t="shared" ca="1" si="1136"/>
        <v>0</v>
      </c>
      <c r="IE128" s="90">
        <f t="shared" ca="1" si="1136"/>
        <v>0</v>
      </c>
      <c r="IF128" s="92">
        <f t="shared" ca="1" si="936"/>
        <v>8.9953255845185431E-3</v>
      </c>
      <c r="IG128" s="90">
        <f t="shared" ref="IG128:IV148" ca="1" si="1137">($C128/100*$D128)*IG$5+($C128/100*$E128)*IG$12</f>
        <v>8.9953255845185431E-3</v>
      </c>
      <c r="IH128" s="90">
        <f t="shared" ca="1" si="1137"/>
        <v>0</v>
      </c>
      <c r="II128" s="90">
        <f t="shared" ca="1" si="1137"/>
        <v>0</v>
      </c>
      <c r="IJ128" s="90">
        <f t="shared" ca="1" si="1137"/>
        <v>0</v>
      </c>
      <c r="IK128" s="90">
        <f t="shared" ca="1" si="1137"/>
        <v>0</v>
      </c>
      <c r="IL128" s="90">
        <f t="shared" ca="1" si="1137"/>
        <v>0</v>
      </c>
      <c r="IM128" s="90">
        <f t="shared" ca="1" si="1137"/>
        <v>0</v>
      </c>
      <c r="IN128" s="90">
        <f t="shared" ca="1" si="1137"/>
        <v>0</v>
      </c>
      <c r="IO128" s="90">
        <f t="shared" ca="1" si="1137"/>
        <v>0</v>
      </c>
      <c r="IP128" s="90">
        <f t="shared" ca="1" si="1137"/>
        <v>0</v>
      </c>
      <c r="IQ128" s="90">
        <f t="shared" ca="1" si="1137"/>
        <v>0</v>
      </c>
      <c r="IR128" s="90">
        <f t="shared" ca="1" si="1137"/>
        <v>0</v>
      </c>
      <c r="IS128" s="90">
        <f t="shared" ca="1" si="1137"/>
        <v>0</v>
      </c>
      <c r="IT128" s="90">
        <f t="shared" ca="1" si="1137"/>
        <v>0</v>
      </c>
      <c r="IU128" s="90">
        <f t="shared" ca="1" si="1137"/>
        <v>0</v>
      </c>
      <c r="IV128" s="90">
        <f t="shared" ca="1" si="1137"/>
        <v>0</v>
      </c>
      <c r="IW128" s="90">
        <f t="shared" ref="IW128:IX148" ca="1" si="1138">($C128/100*$D128)*IW$5+($C128/100*$E128)*IW$12</f>
        <v>0</v>
      </c>
      <c r="IX128" s="90">
        <f t="shared" ca="1" si="1138"/>
        <v>0</v>
      </c>
      <c r="IY128" s="92">
        <f t="shared" ca="1" si="938"/>
        <v>1.7237719370448511E-2</v>
      </c>
      <c r="IZ128" s="90">
        <f t="shared" ref="IZ128:JP148" ca="1" si="1139">($C128/100*$D128)*IZ$5+($C128/100*$E128)*IZ$12</f>
        <v>1.7237719370448511E-2</v>
      </c>
      <c r="JA128" s="90">
        <f t="shared" ca="1" si="1139"/>
        <v>0</v>
      </c>
      <c r="JB128" s="90">
        <f t="shared" ca="1" si="1139"/>
        <v>0</v>
      </c>
      <c r="JC128" s="90">
        <f t="shared" ca="1" si="1139"/>
        <v>0</v>
      </c>
      <c r="JD128" s="90">
        <f t="shared" ca="1" si="1139"/>
        <v>0</v>
      </c>
      <c r="JE128" s="90">
        <f t="shared" ca="1" si="1139"/>
        <v>0</v>
      </c>
      <c r="JF128" s="90">
        <f t="shared" ca="1" si="1139"/>
        <v>0</v>
      </c>
      <c r="JG128" s="90">
        <f t="shared" ca="1" si="1139"/>
        <v>0</v>
      </c>
      <c r="JH128" s="90">
        <f t="shared" ca="1" si="1139"/>
        <v>0</v>
      </c>
      <c r="JI128" s="90">
        <f t="shared" ca="1" si="1139"/>
        <v>0</v>
      </c>
      <c r="JJ128" s="90">
        <f t="shared" ca="1" si="1139"/>
        <v>0</v>
      </c>
      <c r="JK128" s="90">
        <f t="shared" ca="1" si="1139"/>
        <v>0</v>
      </c>
      <c r="JL128" s="90">
        <f t="shared" ca="1" si="1139"/>
        <v>0</v>
      </c>
      <c r="JM128" s="90">
        <f t="shared" ca="1" si="1139"/>
        <v>0</v>
      </c>
      <c r="JN128" s="90">
        <f t="shared" ca="1" si="1139"/>
        <v>0</v>
      </c>
      <c r="JO128" s="90">
        <f t="shared" ca="1" si="1139"/>
        <v>0</v>
      </c>
      <c r="JP128" s="90">
        <f t="shared" ca="1" si="1139"/>
        <v>0</v>
      </c>
      <c r="JQ128" s="90">
        <f t="shared" ref="JA128:JS142" ca="1" si="1140">($C128/100*$D128)*JQ$5+($C128/100*$E128)*JQ$12</f>
        <v>0</v>
      </c>
      <c r="JR128" s="90">
        <f t="shared" ca="1" si="1140"/>
        <v>0</v>
      </c>
      <c r="JS128" s="90">
        <f t="shared" ca="1" si="1140"/>
        <v>0</v>
      </c>
      <c r="JT128" s="92">
        <f t="shared" ca="1" si="940"/>
        <v>1.2418437399400236E-2</v>
      </c>
      <c r="JU128" s="90">
        <f t="shared" ref="JU128:KD137" ca="1" si="1141">($C128/100*$D128)*JU$5+($C128/100*$E128)*JU$12</f>
        <v>7.7284260924267338E-3</v>
      </c>
      <c r="JV128" s="90">
        <f t="shared" ca="1" si="1141"/>
        <v>0</v>
      </c>
      <c r="JW128" s="90">
        <f t="shared" ca="1" si="1141"/>
        <v>0</v>
      </c>
      <c r="JX128" s="90">
        <f t="shared" ca="1" si="1141"/>
        <v>0</v>
      </c>
      <c r="JY128" s="90">
        <f t="shared" ca="1" si="1141"/>
        <v>0</v>
      </c>
      <c r="JZ128" s="90">
        <f t="shared" ca="1" si="1141"/>
        <v>0</v>
      </c>
      <c r="KA128" s="90">
        <f t="shared" ca="1" si="1141"/>
        <v>0</v>
      </c>
      <c r="KB128" s="90">
        <f t="shared" ca="1" si="1141"/>
        <v>0</v>
      </c>
      <c r="KC128" s="90">
        <f t="shared" ca="1" si="1141"/>
        <v>0</v>
      </c>
      <c r="KD128" s="90">
        <f t="shared" ca="1" si="1141"/>
        <v>0</v>
      </c>
      <c r="KE128" s="90">
        <f t="shared" ref="KE128:KM137" ca="1" si="1142">($C128/100*$D128)*KE$5+($C128/100*$E128)*KE$12</f>
        <v>0</v>
      </c>
      <c r="KF128" s="90">
        <f t="shared" ca="1" si="1142"/>
        <v>0</v>
      </c>
      <c r="KG128" s="90">
        <f t="shared" ca="1" si="1142"/>
        <v>0</v>
      </c>
      <c r="KH128" s="90">
        <f t="shared" ca="1" si="1142"/>
        <v>0</v>
      </c>
      <c r="KI128" s="90">
        <f t="shared" ca="1" si="1142"/>
        <v>0</v>
      </c>
      <c r="KJ128" s="90">
        <f t="shared" ca="1" si="1142"/>
        <v>0</v>
      </c>
      <c r="KK128" s="90">
        <f t="shared" ca="1" si="1142"/>
        <v>0</v>
      </c>
      <c r="KL128" s="90">
        <f t="shared" ca="1" si="1142"/>
        <v>0</v>
      </c>
      <c r="KM128" s="90">
        <f t="shared" ca="1" si="1142"/>
        <v>1.454743946870221E-3</v>
      </c>
      <c r="KN128" s="90">
        <f t="shared" ref="KN128:KN148" ca="1" si="1143">($C128/100*$D128)*KN$5+($C128/100*$E128)*KN$12</f>
        <v>0</v>
      </c>
      <c r="KO128" s="90">
        <f t="shared" ref="KO128:KX137" ca="1" si="1144">($C128/100*$D128)*KO$5+($C128/100*$E128)*KO$12</f>
        <v>0</v>
      </c>
      <c r="KP128" s="90">
        <f t="shared" ca="1" si="1144"/>
        <v>0</v>
      </c>
      <c r="KQ128" s="90">
        <f t="shared" ca="1" si="1144"/>
        <v>0</v>
      </c>
      <c r="KR128" s="90">
        <f t="shared" ca="1" si="1144"/>
        <v>0</v>
      </c>
      <c r="KS128" s="90">
        <f t="shared" ca="1" si="1144"/>
        <v>0</v>
      </c>
      <c r="KT128" s="90">
        <f t="shared" ca="1" si="1144"/>
        <v>0</v>
      </c>
      <c r="KU128" s="90">
        <f t="shared" ca="1" si="1144"/>
        <v>0</v>
      </c>
      <c r="KV128" s="90">
        <f t="shared" ca="1" si="1144"/>
        <v>0</v>
      </c>
      <c r="KW128" s="90">
        <f t="shared" ca="1" si="1144"/>
        <v>0</v>
      </c>
      <c r="KX128" s="90">
        <f t="shared" ca="1" si="1144"/>
        <v>0</v>
      </c>
      <c r="KY128" s="90">
        <f t="shared" ref="KY128:LJ137" ca="1" si="1145">($C128/100*$D128)*KY$5+($C128/100*$E128)*KY$12</f>
        <v>0</v>
      </c>
      <c r="KZ128" s="90">
        <f t="shared" ca="1" si="1145"/>
        <v>0</v>
      </c>
      <c r="LA128" s="90">
        <f t="shared" ca="1" si="1145"/>
        <v>0</v>
      </c>
      <c r="LB128" s="90">
        <f t="shared" ca="1" si="1145"/>
        <v>1.0925742209668546E-3</v>
      </c>
      <c r="LC128" s="90">
        <f t="shared" ca="1" si="1145"/>
        <v>0</v>
      </c>
      <c r="LD128" s="90">
        <f t="shared" ca="1" si="1145"/>
        <v>0</v>
      </c>
      <c r="LE128" s="90">
        <f t="shared" ca="1" si="1145"/>
        <v>0</v>
      </c>
      <c r="LF128" s="90">
        <f t="shared" ca="1" si="1145"/>
        <v>0</v>
      </c>
      <c r="LG128" s="90">
        <f t="shared" ca="1" si="1145"/>
        <v>2.1426931391364248E-3</v>
      </c>
      <c r="LH128" s="90">
        <f t="shared" ca="1" si="1145"/>
        <v>0</v>
      </c>
      <c r="LI128" s="90">
        <f t="shared" ca="1" si="1145"/>
        <v>0</v>
      </c>
      <c r="LJ128" s="90">
        <f t="shared" ca="1" si="1145"/>
        <v>0</v>
      </c>
      <c r="LK128" s="90">
        <f t="shared" ref="LK128:LL143" ca="1" si="1146">($C128/100*$D128)*LK$5+($C128/100*$E128)*LK$12</f>
        <v>0</v>
      </c>
      <c r="LL128" s="90">
        <f t="shared" ca="1" si="1146"/>
        <v>0</v>
      </c>
      <c r="LM128" s="92">
        <f t="shared" ca="1" si="615"/>
        <v>1.1637951574961768E-2</v>
      </c>
      <c r="LN128" s="90">
        <f t="shared" ref="LN128:LR148" ca="1" si="1147">($C128/100*$D128)*LN$5+($C128/100*$E128)*LN$12</f>
        <v>1.1637951574961768E-2</v>
      </c>
      <c r="LO128" s="90">
        <f t="shared" ca="1" si="1147"/>
        <v>0</v>
      </c>
      <c r="LP128" s="90">
        <f t="shared" ca="1" si="1147"/>
        <v>0</v>
      </c>
      <c r="LQ128" s="90">
        <f t="shared" ca="1" si="1147"/>
        <v>0</v>
      </c>
      <c r="LR128" s="90">
        <f t="shared" ca="1" si="1147"/>
        <v>0</v>
      </c>
      <c r="LS128" s="92">
        <f t="shared" ca="1" si="616"/>
        <v>4.1372259358578361E-3</v>
      </c>
      <c r="LT128" s="90">
        <f t="shared" ref="LT128:MF148" ca="1" si="1148">($C128/100*$D128)*LT$5+($C128/100*$E128)*LT$12</f>
        <v>4.1372259358578361E-3</v>
      </c>
      <c r="LU128" s="90">
        <f t="shared" ca="1" si="1148"/>
        <v>0</v>
      </c>
      <c r="LV128" s="90">
        <f t="shared" ca="1" si="1148"/>
        <v>0</v>
      </c>
      <c r="LW128" s="90">
        <f t="shared" ca="1" si="1148"/>
        <v>0</v>
      </c>
      <c r="LX128" s="90">
        <f t="shared" ca="1" si="1148"/>
        <v>0</v>
      </c>
      <c r="LY128" s="90">
        <f t="shared" ca="1" si="1148"/>
        <v>0</v>
      </c>
      <c r="LZ128" s="90">
        <f t="shared" ca="1" si="1148"/>
        <v>0</v>
      </c>
      <c r="MA128" s="90">
        <f t="shared" ca="1" si="1148"/>
        <v>0</v>
      </c>
      <c r="MB128" s="90">
        <f t="shared" ca="1" si="1148"/>
        <v>0</v>
      </c>
      <c r="MC128" s="90">
        <f t="shared" ca="1" si="1148"/>
        <v>0</v>
      </c>
      <c r="MD128" s="90">
        <f t="shared" ca="1" si="1148"/>
        <v>0</v>
      </c>
      <c r="ME128" s="90">
        <f t="shared" ca="1" si="1148"/>
        <v>0</v>
      </c>
      <c r="MF128" s="90">
        <f t="shared" ca="1" si="1148"/>
        <v>0</v>
      </c>
      <c r="MG128" s="92">
        <f t="shared" ca="1" si="617"/>
        <v>4.6813469594638507E-3</v>
      </c>
      <c r="MH128" s="90">
        <f t="shared" ref="MH128:MW148" ca="1" si="1149">($C128/100*$D128)*MH$5+($C128/100*$E128)*MH$12</f>
        <v>4.6813469594638507E-3</v>
      </c>
      <c r="MI128" s="90">
        <f t="shared" ca="1" si="1149"/>
        <v>0</v>
      </c>
      <c r="MJ128" s="90">
        <f t="shared" ca="1" si="1149"/>
        <v>0</v>
      </c>
      <c r="MK128" s="90">
        <f t="shared" ca="1" si="1149"/>
        <v>0</v>
      </c>
      <c r="ML128" s="90">
        <f t="shared" ca="1" si="1149"/>
        <v>0</v>
      </c>
      <c r="MM128" s="90">
        <f t="shared" ca="1" si="1149"/>
        <v>0</v>
      </c>
      <c r="MN128" s="90">
        <f t="shared" ca="1" si="1149"/>
        <v>0</v>
      </c>
      <c r="MO128" s="90">
        <f t="shared" ca="1" si="1149"/>
        <v>0</v>
      </c>
      <c r="MP128" s="90">
        <f t="shared" ca="1" si="1149"/>
        <v>0</v>
      </c>
      <c r="MQ128" s="90">
        <f t="shared" ca="1" si="1149"/>
        <v>0</v>
      </c>
      <c r="MR128" s="90">
        <f t="shared" ca="1" si="1149"/>
        <v>0</v>
      </c>
      <c r="MS128" s="90">
        <f t="shared" ca="1" si="1149"/>
        <v>0</v>
      </c>
      <c r="MT128" s="90">
        <f t="shared" ca="1" si="1149"/>
        <v>0</v>
      </c>
      <c r="MU128" s="90">
        <f t="shared" ca="1" si="1149"/>
        <v>0</v>
      </c>
      <c r="MV128" s="90">
        <f t="shared" ca="1" si="1149"/>
        <v>0</v>
      </c>
      <c r="MW128" s="90">
        <f t="shared" ca="1" si="1149"/>
        <v>0</v>
      </c>
      <c r="MX128" s="90">
        <f t="shared" ref="MI128:NB141" ca="1" si="1150">($C128/100*$D128)*MX$5+($C128/100*$E128)*MX$12</f>
        <v>0</v>
      </c>
      <c r="MY128" s="90">
        <f t="shared" ca="1" si="1150"/>
        <v>0</v>
      </c>
      <c r="MZ128" s="90">
        <f t="shared" ca="1" si="1150"/>
        <v>0</v>
      </c>
      <c r="NA128" s="90">
        <f t="shared" ca="1" si="1150"/>
        <v>0</v>
      </c>
      <c r="NB128" s="90">
        <f t="shared" ca="1" si="1150"/>
        <v>0</v>
      </c>
      <c r="NC128" s="92">
        <f t="shared" ca="1" si="618"/>
        <v>0</v>
      </c>
      <c r="ND128" s="90">
        <f t="shared" ref="ND128:NI148" ca="1" si="1151">($C128/100*$D128)*ND$5+($C128/100*$E128)*ND$12</f>
        <v>0</v>
      </c>
      <c r="NE128" s="90">
        <f t="shared" ca="1" si="1151"/>
        <v>0</v>
      </c>
      <c r="NF128" s="90">
        <f t="shared" ca="1" si="1151"/>
        <v>0</v>
      </c>
      <c r="NG128" s="90">
        <f t="shared" ca="1" si="1151"/>
        <v>0</v>
      </c>
      <c r="NH128" s="90">
        <f t="shared" ca="1" si="1151"/>
        <v>0</v>
      </c>
      <c r="NI128" s="90">
        <f t="shared" ca="1" si="1151"/>
        <v>0</v>
      </c>
      <c r="NJ128" s="93">
        <f t="shared" ca="1" si="946"/>
        <v>0.40000000000000008</v>
      </c>
      <c r="NK128" s="94">
        <f t="shared" ca="1" si="1107"/>
        <v>0</v>
      </c>
    </row>
    <row r="129" spans="1:375" ht="17.25" customHeight="1" x14ac:dyDescent="0.25">
      <c r="A129" s="67">
        <v>98100</v>
      </c>
      <c r="B129" s="95" t="s">
        <v>96</v>
      </c>
      <c r="C129" s="90">
        <f ca="1">IFERROR(HLOOKUP($A129,Náklady_2018!$D$1:$MN$27,24,FALSE),0)</f>
        <v>4799519.0199999996</v>
      </c>
      <c r="D129" s="19">
        <v>50</v>
      </c>
      <c r="E129" s="19">
        <v>50</v>
      </c>
      <c r="F129" s="91" t="s">
        <v>592</v>
      </c>
      <c r="G129" s="92">
        <f t="shared" ca="1" si="606"/>
        <v>482396.17925712327</v>
      </c>
      <c r="H129" s="90">
        <f t="shared" ref="H129:W148" ca="1" si="1152">($C129/100*$D129)*H$5+($C129/100*$E129)*H$12</f>
        <v>0</v>
      </c>
      <c r="I129" s="90">
        <f t="shared" ca="1" si="1152"/>
        <v>0</v>
      </c>
      <c r="J129" s="90">
        <f t="shared" ca="1" si="1152"/>
        <v>52132.56701186311</v>
      </c>
      <c r="K129" s="90">
        <f t="shared" ca="1" si="1152"/>
        <v>0</v>
      </c>
      <c r="L129" s="90">
        <f t="shared" ca="1" si="1152"/>
        <v>0</v>
      </c>
      <c r="M129" s="90">
        <f t="shared" ca="1" si="1152"/>
        <v>0</v>
      </c>
      <c r="N129" s="90">
        <f t="shared" ca="1" si="1152"/>
        <v>84768.143614054163</v>
      </c>
      <c r="O129" s="90">
        <f t="shared" ca="1" si="1152"/>
        <v>0</v>
      </c>
      <c r="P129" s="90">
        <f t="shared" ca="1" si="1152"/>
        <v>0</v>
      </c>
      <c r="Q129" s="90">
        <f t="shared" ca="1" si="1152"/>
        <v>0</v>
      </c>
      <c r="R129" s="90">
        <f t="shared" ca="1" si="1152"/>
        <v>0</v>
      </c>
      <c r="S129" s="90">
        <f t="shared" ca="1" si="1152"/>
        <v>45343.84900557388</v>
      </c>
      <c r="T129" s="90">
        <f t="shared" ca="1" si="1152"/>
        <v>0</v>
      </c>
      <c r="U129" s="90">
        <f t="shared" ca="1" si="1152"/>
        <v>0</v>
      </c>
      <c r="V129" s="90">
        <f t="shared" ca="1" si="1152"/>
        <v>15790.564635321671</v>
      </c>
      <c r="W129" s="90">
        <f t="shared" ca="1" si="1152"/>
        <v>65259.432410559501</v>
      </c>
      <c r="X129" s="90">
        <f t="shared" ca="1" si="1119"/>
        <v>0</v>
      </c>
      <c r="Y129" s="90">
        <f t="shared" ca="1" si="1119"/>
        <v>0</v>
      </c>
      <c r="Z129" s="90">
        <f t="shared" ca="1" si="1119"/>
        <v>0</v>
      </c>
      <c r="AA129" s="90">
        <f t="shared" ca="1" si="1119"/>
        <v>70679.868261045063</v>
      </c>
      <c r="AB129" s="90">
        <f t="shared" ca="1" si="1119"/>
        <v>0</v>
      </c>
      <c r="AC129" s="90">
        <f t="shared" ca="1" si="1119"/>
        <v>0</v>
      </c>
      <c r="AD129" s="90">
        <f t="shared" ca="1" si="1119"/>
        <v>121094.64834653924</v>
      </c>
      <c r="AE129" s="90">
        <f t="shared" ca="1" si="1119"/>
        <v>0</v>
      </c>
      <c r="AF129" s="90">
        <f t="shared" ca="1" si="1119"/>
        <v>0</v>
      </c>
      <c r="AG129" s="90">
        <f t="shared" ca="1" si="1119"/>
        <v>0</v>
      </c>
      <c r="AH129" s="90">
        <f t="shared" ca="1" si="1119"/>
        <v>0</v>
      </c>
      <c r="AI129" s="90">
        <f t="shared" ca="1" si="1119"/>
        <v>0</v>
      </c>
      <c r="AJ129" s="90">
        <f t="shared" ca="1" si="1119"/>
        <v>0</v>
      </c>
      <c r="AK129" s="90">
        <f t="shared" ca="1" si="1119"/>
        <v>0</v>
      </c>
      <c r="AL129" s="90">
        <f t="shared" ca="1" si="1119"/>
        <v>0</v>
      </c>
      <c r="AM129" s="90">
        <f t="shared" ca="1" si="1119"/>
        <v>0</v>
      </c>
      <c r="AN129" s="90">
        <f t="shared" ca="1" si="1119"/>
        <v>0</v>
      </c>
      <c r="AO129" s="90">
        <f t="shared" ca="1" si="1119"/>
        <v>0</v>
      </c>
      <c r="AP129" s="90">
        <f t="shared" ca="1" si="1119"/>
        <v>0</v>
      </c>
      <c r="AQ129" s="90">
        <f t="shared" ca="1" si="1119"/>
        <v>0</v>
      </c>
      <c r="AR129" s="90">
        <f t="shared" ca="1" si="1119"/>
        <v>0</v>
      </c>
      <c r="AS129" s="90">
        <f t="shared" ca="1" si="1119"/>
        <v>0</v>
      </c>
      <c r="AT129" s="90">
        <f t="shared" ca="1" si="1119"/>
        <v>15854.167129848243</v>
      </c>
      <c r="AU129" s="90">
        <f t="shared" ca="1" si="1119"/>
        <v>0</v>
      </c>
      <c r="AV129" s="90">
        <f t="shared" ca="1" si="1119"/>
        <v>0</v>
      </c>
      <c r="AW129" s="90">
        <f t="shared" ca="1" si="1119"/>
        <v>0</v>
      </c>
      <c r="AX129" s="90">
        <f t="shared" ca="1" si="1119"/>
        <v>11472.938842318372</v>
      </c>
      <c r="AY129" s="90">
        <f t="shared" ca="1" si="1119"/>
        <v>0</v>
      </c>
      <c r="AZ129" s="90">
        <f t="shared" ca="1" si="1119"/>
        <v>0</v>
      </c>
      <c r="BA129" s="90">
        <f t="shared" ca="1" si="1119"/>
        <v>0</v>
      </c>
      <c r="BB129" s="90">
        <f t="shared" ca="1" si="1119"/>
        <v>0</v>
      </c>
      <c r="BC129" s="90">
        <f t="shared" ca="1" si="1119"/>
        <v>0</v>
      </c>
      <c r="BD129" s="92">
        <f t="shared" ca="1" si="607"/>
        <v>434188.26094680181</v>
      </c>
      <c r="BE129" s="90">
        <f t="shared" ca="1" si="1120"/>
        <v>0</v>
      </c>
      <c r="BF129" s="90">
        <f t="shared" ca="1" si="1121"/>
        <v>50385.199481288313</v>
      </c>
      <c r="BG129" s="90">
        <f t="shared" ca="1" si="1121"/>
        <v>0</v>
      </c>
      <c r="BH129" s="90">
        <f t="shared" ca="1" si="1121"/>
        <v>0</v>
      </c>
      <c r="BI129" s="90">
        <f t="shared" ca="1" si="1121"/>
        <v>61216.511991055806</v>
      </c>
      <c r="BJ129" s="90">
        <f t="shared" ca="1" si="1121"/>
        <v>0</v>
      </c>
      <c r="BK129" s="90">
        <f t="shared" ca="1" si="1121"/>
        <v>0</v>
      </c>
      <c r="BL129" s="90">
        <f t="shared" ca="1" si="1121"/>
        <v>0</v>
      </c>
      <c r="BM129" s="90">
        <f t="shared" ca="1" si="1121"/>
        <v>0</v>
      </c>
      <c r="BN129" s="90">
        <f t="shared" ca="1" si="1121"/>
        <v>62822.511687193313</v>
      </c>
      <c r="BO129" s="90">
        <f t="shared" ca="1" si="1121"/>
        <v>0</v>
      </c>
      <c r="BP129" s="90">
        <f t="shared" ca="1" si="1121"/>
        <v>0</v>
      </c>
      <c r="BQ129" s="90">
        <f t="shared" ca="1" si="1121"/>
        <v>0</v>
      </c>
      <c r="BR129" s="90">
        <f t="shared" ca="1" si="1121"/>
        <v>50417.999431181648</v>
      </c>
      <c r="BS129" s="90">
        <f t="shared" ca="1" si="1121"/>
        <v>0</v>
      </c>
      <c r="BT129" s="90">
        <f t="shared" ca="1" si="1121"/>
        <v>0</v>
      </c>
      <c r="BU129" s="90">
        <f t="shared" ca="1" si="1121"/>
        <v>0</v>
      </c>
      <c r="BV129" s="90">
        <f t="shared" ca="1" si="1121"/>
        <v>61148.561348878349</v>
      </c>
      <c r="BW129" s="90">
        <f t="shared" ca="1" si="1121"/>
        <v>0</v>
      </c>
      <c r="BX129" s="90">
        <f t="shared" ca="1" si="1121"/>
        <v>0</v>
      </c>
      <c r="BY129" s="90">
        <f t="shared" ca="1" si="1121"/>
        <v>140275.59152986383</v>
      </c>
      <c r="BZ129" s="90">
        <f t="shared" ca="1" si="1121"/>
        <v>0</v>
      </c>
      <c r="CA129" s="90">
        <f t="shared" ca="1" si="1121"/>
        <v>0</v>
      </c>
      <c r="CB129" s="90">
        <f t="shared" ca="1" si="1121"/>
        <v>0</v>
      </c>
      <c r="CC129" s="90">
        <f t="shared" ca="1" si="1121"/>
        <v>7921.8854773405646</v>
      </c>
      <c r="CD129" s="90">
        <f t="shared" ca="1" si="1121"/>
        <v>0</v>
      </c>
      <c r="CE129" s="90">
        <f t="shared" ca="1" si="1121"/>
        <v>0</v>
      </c>
      <c r="CF129" s="90">
        <f t="shared" ca="1" si="1122"/>
        <v>0</v>
      </c>
      <c r="CG129" s="92">
        <f t="shared" ca="1" si="925"/>
        <v>419044.51784590451</v>
      </c>
      <c r="CH129" s="90">
        <f t="shared" ca="1" si="1123"/>
        <v>0</v>
      </c>
      <c r="CI129" s="90">
        <f t="shared" ca="1" si="1123"/>
        <v>34645.021373862364</v>
      </c>
      <c r="CJ129" s="90">
        <f t="shared" ca="1" si="1123"/>
        <v>62253.232035367117</v>
      </c>
      <c r="CK129" s="90">
        <f t="shared" ca="1" si="1123"/>
        <v>53205.792157153992</v>
      </c>
      <c r="CL129" s="90">
        <f t="shared" ca="1" si="1123"/>
        <v>30600.183653848409</v>
      </c>
      <c r="CM129" s="90">
        <f t="shared" ca="1" si="1123"/>
        <v>26286.808772415221</v>
      </c>
      <c r="CN129" s="90">
        <f t="shared" ca="1" si="1123"/>
        <v>19378.647367567661</v>
      </c>
      <c r="CO129" s="90">
        <f t="shared" ca="1" si="1123"/>
        <v>52694.929383477298</v>
      </c>
      <c r="CP129" s="90">
        <f t="shared" ca="1" si="1123"/>
        <v>35767.794608797398</v>
      </c>
      <c r="CQ129" s="90">
        <f t="shared" ca="1" si="1123"/>
        <v>34464.140531614124</v>
      </c>
      <c r="CR129" s="90">
        <f t="shared" ca="1" si="1124"/>
        <v>33862.388784970834</v>
      </c>
      <c r="CS129" s="90">
        <f t="shared" ca="1" si="1124"/>
        <v>20215.107293425324</v>
      </c>
      <c r="CT129" s="90">
        <f t="shared" ca="1" si="1124"/>
        <v>15670.471883404785</v>
      </c>
      <c r="CU129" s="90">
        <f t="shared" ca="1" si="1124"/>
        <v>0</v>
      </c>
      <c r="CV129" s="90">
        <f t="shared" ca="1" si="1124"/>
        <v>0</v>
      </c>
      <c r="CW129" s="90">
        <f t="shared" ca="1" si="1124"/>
        <v>0</v>
      </c>
      <c r="CX129" s="90">
        <f t="shared" ca="1" si="1124"/>
        <v>0</v>
      </c>
      <c r="CY129" s="92">
        <f t="shared" ca="1" si="927"/>
        <v>466478.28739937587</v>
      </c>
      <c r="CZ129" s="90">
        <f t="shared" ca="1" si="1125"/>
        <v>0</v>
      </c>
      <c r="DA129" s="90">
        <f t="shared" ref="DA129:DO138" ca="1" si="1153">($C129/100*$D129)*DA$5+($C129/100*$E129)*DA$12</f>
        <v>46494.604024153014</v>
      </c>
      <c r="DB129" s="90">
        <f t="shared" ca="1" si="1153"/>
        <v>33322.267015128185</v>
      </c>
      <c r="DC129" s="90">
        <f t="shared" ca="1" si="1153"/>
        <v>55418.287533465409</v>
      </c>
      <c r="DD129" s="90">
        <f t="shared" ca="1" si="1153"/>
        <v>0</v>
      </c>
      <c r="DE129" s="90">
        <f t="shared" ca="1" si="1153"/>
        <v>0</v>
      </c>
      <c r="DF129" s="90">
        <f t="shared" ca="1" si="1153"/>
        <v>0</v>
      </c>
      <c r="DG129" s="90">
        <f t="shared" ca="1" si="1153"/>
        <v>0</v>
      </c>
      <c r="DH129" s="90">
        <f t="shared" ca="1" si="1153"/>
        <v>42799.692827401217</v>
      </c>
      <c r="DI129" s="90">
        <f t="shared" ca="1" si="1153"/>
        <v>81969.459267140672</v>
      </c>
      <c r="DJ129" s="90">
        <f t="shared" ca="1" si="1153"/>
        <v>0</v>
      </c>
      <c r="DK129" s="90">
        <f t="shared" ca="1" si="1153"/>
        <v>0</v>
      </c>
      <c r="DL129" s="90">
        <f t="shared" ca="1" si="1153"/>
        <v>0</v>
      </c>
      <c r="DM129" s="90">
        <f t="shared" ca="1" si="1153"/>
        <v>0</v>
      </c>
      <c r="DN129" s="90">
        <f t="shared" ca="1" si="1153"/>
        <v>77337.748960504206</v>
      </c>
      <c r="DO129" s="90">
        <f t="shared" ca="1" si="1153"/>
        <v>0</v>
      </c>
      <c r="DP129" s="90">
        <f t="shared" ca="1" si="1126"/>
        <v>0</v>
      </c>
      <c r="DQ129" s="90">
        <f t="shared" ca="1" si="1126"/>
        <v>41382.91995001684</v>
      </c>
      <c r="DR129" s="90">
        <f t="shared" ca="1" si="1126"/>
        <v>11350.025329412354</v>
      </c>
      <c r="DS129" s="90">
        <f t="shared" ca="1" si="1126"/>
        <v>25014.642255294944</v>
      </c>
      <c r="DT129" s="90">
        <f t="shared" ca="1" si="1126"/>
        <v>43539.527985688255</v>
      </c>
      <c r="DU129" s="90">
        <f t="shared" ca="1" si="1126"/>
        <v>7849.112251170769</v>
      </c>
      <c r="DV129" s="92">
        <f t="shared" ca="1" si="608"/>
        <v>218018.85230137472</v>
      </c>
      <c r="DW129" s="90">
        <f t="shared" ca="1" si="1127"/>
        <v>0</v>
      </c>
      <c r="DX129" s="90">
        <f t="shared" ca="1" si="1127"/>
        <v>89527.968672137737</v>
      </c>
      <c r="DY129" s="90">
        <f t="shared" ca="1" si="1127"/>
        <v>100093.7167500089</v>
      </c>
      <c r="DZ129" s="90">
        <f t="shared" ca="1" si="1127"/>
        <v>28397.166879228094</v>
      </c>
      <c r="EA129" s="90">
        <f t="shared" ca="1" si="1127"/>
        <v>0</v>
      </c>
      <c r="EB129" s="92">
        <f t="shared" ca="1" si="609"/>
        <v>614413.060650851</v>
      </c>
      <c r="EC129" s="90">
        <f t="shared" ca="1" si="1128"/>
        <v>0</v>
      </c>
      <c r="ED129" s="90">
        <f t="shared" ca="1" si="1129"/>
        <v>67201.908650993966</v>
      </c>
      <c r="EE129" s="90">
        <f t="shared" ca="1" si="1129"/>
        <v>46181.014471531147</v>
      </c>
      <c r="EF129" s="90">
        <f t="shared" ca="1" si="1129"/>
        <v>34474.075468790325</v>
      </c>
      <c r="EG129" s="90">
        <f t="shared" ca="1" si="1129"/>
        <v>30915.552706322742</v>
      </c>
      <c r="EH129" s="90">
        <f t="shared" ca="1" si="1129"/>
        <v>61231.033021197676</v>
      </c>
      <c r="EI129" s="90">
        <f t="shared" ca="1" si="1129"/>
        <v>31515.150661429099</v>
      </c>
      <c r="EJ129" s="90">
        <f t="shared" ca="1" si="1129"/>
        <v>59697.54856600803</v>
      </c>
      <c r="EK129" s="90">
        <f t="shared" ca="1" si="1129"/>
        <v>32556.441661304732</v>
      </c>
      <c r="EL129" s="90">
        <f t="shared" ca="1" si="1129"/>
        <v>22134.63642246322</v>
      </c>
      <c r="EM129" s="90">
        <f t="shared" ca="1" si="1129"/>
        <v>18192.284351693892</v>
      </c>
      <c r="EN129" s="90">
        <f t="shared" ca="1" si="1129"/>
        <v>36916.488169414566</v>
      </c>
      <c r="EO129" s="90">
        <f t="shared" ca="1" si="1129"/>
        <v>45535.078132092895</v>
      </c>
      <c r="EP129" s="90">
        <f t="shared" ca="1" si="1129"/>
        <v>0</v>
      </c>
      <c r="EQ129" s="90">
        <f t="shared" ca="1" si="1129"/>
        <v>0</v>
      </c>
      <c r="ER129" s="90">
        <f t="shared" ca="1" si="1129"/>
        <v>0</v>
      </c>
      <c r="ES129" s="90">
        <f t="shared" ca="1" si="1129"/>
        <v>12574.502446844188</v>
      </c>
      <c r="ET129" s="90">
        <f t="shared" ca="1" si="1129"/>
        <v>51290.161197075795</v>
      </c>
      <c r="EU129" s="90">
        <f t="shared" ca="1" si="1129"/>
        <v>0</v>
      </c>
      <c r="EV129" s="90">
        <f t="shared" ca="1" si="1129"/>
        <v>0</v>
      </c>
      <c r="EW129" s="90">
        <f t="shared" ca="1" si="1129"/>
        <v>63997.184723688682</v>
      </c>
      <c r="EX129" s="90">
        <f t="shared" ca="1" si="1129"/>
        <v>0</v>
      </c>
      <c r="EY129" s="90">
        <f t="shared" ca="1" si="1129"/>
        <v>0</v>
      </c>
      <c r="EZ129" s="90">
        <f t="shared" ca="1" si="1129"/>
        <v>0</v>
      </c>
      <c r="FA129" s="90">
        <f t="shared" ca="1" si="1129"/>
        <v>0</v>
      </c>
      <c r="FB129" s="90">
        <f t="shared" ca="1" si="1129"/>
        <v>0</v>
      </c>
      <c r="FC129" s="90">
        <f t="shared" ca="1" si="1129"/>
        <v>0</v>
      </c>
      <c r="FD129" s="90">
        <f t="shared" ca="1" si="1129"/>
        <v>0</v>
      </c>
      <c r="FE129" s="92">
        <f t="shared" ca="1" si="610"/>
        <v>400028.96459257085</v>
      </c>
      <c r="FF129" s="90">
        <f t="shared" ca="1" si="1130"/>
        <v>0</v>
      </c>
      <c r="FG129" s="90">
        <f t="shared" ca="1" si="1130"/>
        <v>82054.290407579421</v>
      </c>
      <c r="FH129" s="90">
        <f t="shared" ca="1" si="1130"/>
        <v>0</v>
      </c>
      <c r="FI129" s="90">
        <f t="shared" ca="1" si="1130"/>
        <v>0</v>
      </c>
      <c r="FJ129" s="90">
        <f t="shared" ca="1" si="1130"/>
        <v>78050.93331059652</v>
      </c>
      <c r="FK129" s="90">
        <f t="shared" ca="1" si="1130"/>
        <v>0</v>
      </c>
      <c r="FL129" s="90">
        <f t="shared" ca="1" si="1130"/>
        <v>76340.037642743613</v>
      </c>
      <c r="FM129" s="90">
        <f t="shared" ca="1" si="1130"/>
        <v>91834.131223898265</v>
      </c>
      <c r="FN129" s="90">
        <f t="shared" ca="1" si="1130"/>
        <v>0</v>
      </c>
      <c r="FO129" s="90">
        <f t="shared" ca="1" si="1130"/>
        <v>43360.758431349124</v>
      </c>
      <c r="FP129" s="90">
        <f t="shared" ca="1" si="1130"/>
        <v>0</v>
      </c>
      <c r="FQ129" s="90">
        <f t="shared" ca="1" si="1130"/>
        <v>0</v>
      </c>
      <c r="FR129" s="90">
        <f t="shared" ca="1" si="1130"/>
        <v>0</v>
      </c>
      <c r="FS129" s="90">
        <f t="shared" ca="1" si="1130"/>
        <v>28388.813576403903</v>
      </c>
      <c r="FT129" s="90">
        <f t="shared" ca="1" si="1131"/>
        <v>0</v>
      </c>
      <c r="FU129" s="90">
        <f t="shared" ca="1" si="1131"/>
        <v>0</v>
      </c>
      <c r="FV129" s="90">
        <f t="shared" ca="1" si="1131"/>
        <v>0</v>
      </c>
      <c r="FW129" s="92">
        <f t="shared" ca="1" si="611"/>
        <v>611503.23659777141</v>
      </c>
      <c r="FX129" s="90">
        <f t="shared" ca="1" si="1132"/>
        <v>0</v>
      </c>
      <c r="FY129" s="90">
        <f t="shared" ca="1" si="1133"/>
        <v>18427.668280967886</v>
      </c>
      <c r="FZ129" s="90">
        <f t="shared" ca="1" si="1133"/>
        <v>40909.030356867253</v>
      </c>
      <c r="GA129" s="90">
        <f t="shared" ca="1" si="1133"/>
        <v>0</v>
      </c>
      <c r="GB129" s="90">
        <f t="shared" ca="1" si="1133"/>
        <v>56741.919925502792</v>
      </c>
      <c r="GC129" s="90">
        <f t="shared" ca="1" si="1133"/>
        <v>0</v>
      </c>
      <c r="GD129" s="90">
        <f t="shared" ca="1" si="1133"/>
        <v>43902.342135742329</v>
      </c>
      <c r="GE129" s="90">
        <f t="shared" ca="1" si="1133"/>
        <v>109439.02265566149</v>
      </c>
      <c r="GF129" s="90">
        <f t="shared" ca="1" si="1133"/>
        <v>8573.9538820252874</v>
      </c>
      <c r="GG129" s="90">
        <f t="shared" ca="1" si="1133"/>
        <v>328467.15440495423</v>
      </c>
      <c r="GH129" s="90">
        <f t="shared" ca="1" si="1133"/>
        <v>0</v>
      </c>
      <c r="GI129" s="90">
        <f t="shared" ca="1" si="1133"/>
        <v>0</v>
      </c>
      <c r="GJ129" s="90">
        <f t="shared" ca="1" si="1133"/>
        <v>0</v>
      </c>
      <c r="GK129" s="90">
        <f t="shared" ca="1" si="1133"/>
        <v>0</v>
      </c>
      <c r="GL129" s="90">
        <f t="shared" ca="1" si="1133"/>
        <v>0</v>
      </c>
      <c r="GM129" s="90">
        <f t="shared" ca="1" si="1133"/>
        <v>0</v>
      </c>
      <c r="GN129" s="90">
        <f t="shared" ca="1" si="1133"/>
        <v>0</v>
      </c>
      <c r="GO129" s="90">
        <f t="shared" ca="1" si="1133"/>
        <v>5042.144956050096</v>
      </c>
      <c r="GP129" s="90">
        <f t="shared" ca="1" si="1133"/>
        <v>0</v>
      </c>
      <c r="GQ129" s="90">
        <f t="shared" ca="1" si="1133"/>
        <v>0</v>
      </c>
      <c r="GR129" s="90">
        <f t="shared" ca="1" si="1133"/>
        <v>0</v>
      </c>
      <c r="GS129" s="92">
        <f t="shared" ca="1" si="612"/>
        <v>274801.04205902334</v>
      </c>
      <c r="GT129" s="90">
        <f t="shared" ca="1" si="1134"/>
        <v>0</v>
      </c>
      <c r="GU129" s="90">
        <f t="shared" ca="1" si="1134"/>
        <v>74133.301549161115</v>
      </c>
      <c r="GV129" s="90">
        <f t="shared" ca="1" si="1134"/>
        <v>75931.199280320638</v>
      </c>
      <c r="GW129" s="90">
        <f t="shared" ca="1" si="1134"/>
        <v>97186.677036690555</v>
      </c>
      <c r="GX129" s="90">
        <f t="shared" ca="1" si="1134"/>
        <v>0</v>
      </c>
      <c r="GY129" s="90">
        <f t="shared" ca="1" si="1134"/>
        <v>27549.864192851044</v>
      </c>
      <c r="GZ129" s="90">
        <f t="shared" ca="1" si="1134"/>
        <v>0</v>
      </c>
      <c r="HA129" s="90">
        <f t="shared" ca="1" si="1134"/>
        <v>0</v>
      </c>
      <c r="HB129" s="90">
        <f t="shared" ca="1" si="1134"/>
        <v>0</v>
      </c>
      <c r="HC129" s="90">
        <f t="shared" ca="1" si="1134"/>
        <v>0</v>
      </c>
      <c r="HD129" s="90">
        <f t="shared" ca="1" si="1134"/>
        <v>0</v>
      </c>
      <c r="HE129" s="92">
        <f t="shared" ca="1" si="613"/>
        <v>125939.26597441417</v>
      </c>
      <c r="HF129" s="90">
        <f t="shared" ca="1" si="1135"/>
        <v>0</v>
      </c>
      <c r="HG129" s="90">
        <f t="shared" ca="1" si="1135"/>
        <v>0</v>
      </c>
      <c r="HH129" s="90">
        <f t="shared" ca="1" si="1135"/>
        <v>0</v>
      </c>
      <c r="HI129" s="90">
        <f t="shared" ca="1" si="1135"/>
        <v>0</v>
      </c>
      <c r="HJ129" s="90">
        <f t="shared" ca="1" si="1135"/>
        <v>0</v>
      </c>
      <c r="HK129" s="90">
        <f t="shared" ca="1" si="1135"/>
        <v>0</v>
      </c>
      <c r="HL129" s="90">
        <f t="shared" ca="1" si="1135"/>
        <v>0</v>
      </c>
      <c r="HM129" s="90">
        <f t="shared" ca="1" si="1135"/>
        <v>0</v>
      </c>
      <c r="HN129" s="90">
        <f t="shared" ca="1" si="1135"/>
        <v>18661.134424968914</v>
      </c>
      <c r="HO129" s="90">
        <f t="shared" ca="1" si="1135"/>
        <v>107278.13154944526</v>
      </c>
      <c r="HP129" s="90">
        <f t="shared" ca="1" si="1135"/>
        <v>0</v>
      </c>
      <c r="HQ129" s="90">
        <f t="shared" ca="1" si="1135"/>
        <v>0</v>
      </c>
      <c r="HR129" s="90">
        <f t="shared" ca="1" si="1135"/>
        <v>0</v>
      </c>
      <c r="HS129" s="90">
        <f t="shared" ca="1" si="1135"/>
        <v>0</v>
      </c>
      <c r="HT129" s="90">
        <f t="shared" ca="1" si="1135"/>
        <v>0</v>
      </c>
      <c r="HU129" s="90">
        <f t="shared" ca="1" si="1135"/>
        <v>0</v>
      </c>
      <c r="HV129" s="92">
        <f t="shared" ca="1" si="614"/>
        <v>43482.344901786171</v>
      </c>
      <c r="HW129" s="90">
        <f t="shared" ca="1" si="1136"/>
        <v>43482.344901786171</v>
      </c>
      <c r="HX129" s="90">
        <f t="shared" ca="1" si="1136"/>
        <v>0</v>
      </c>
      <c r="HY129" s="90">
        <f t="shared" ca="1" si="1136"/>
        <v>0</v>
      </c>
      <c r="HZ129" s="90">
        <f t="shared" ca="1" si="1136"/>
        <v>0</v>
      </c>
      <c r="IA129" s="90">
        <f t="shared" ca="1" si="1136"/>
        <v>0</v>
      </c>
      <c r="IB129" s="90">
        <f t="shared" ca="1" si="1136"/>
        <v>0</v>
      </c>
      <c r="IC129" s="90">
        <f t="shared" ca="1" si="1136"/>
        <v>0</v>
      </c>
      <c r="ID129" s="90">
        <f t="shared" ca="1" si="1136"/>
        <v>0</v>
      </c>
      <c r="IE129" s="90">
        <f t="shared" ca="1" si="1136"/>
        <v>0</v>
      </c>
      <c r="IF129" s="92">
        <f t="shared" ca="1" si="936"/>
        <v>107933.0905849734</v>
      </c>
      <c r="IG129" s="90">
        <f t="shared" ca="1" si="1137"/>
        <v>107933.0905849734</v>
      </c>
      <c r="IH129" s="90">
        <f t="shared" ref="IH129:IV138" ca="1" si="1154">($C129/100*$D129)*IH$5+($C129/100*$E129)*IH$12</f>
        <v>0</v>
      </c>
      <c r="II129" s="90">
        <f t="shared" ca="1" si="1154"/>
        <v>0</v>
      </c>
      <c r="IJ129" s="90">
        <f t="shared" ca="1" si="1154"/>
        <v>0</v>
      </c>
      <c r="IK129" s="90">
        <f t="shared" ca="1" si="1154"/>
        <v>0</v>
      </c>
      <c r="IL129" s="90">
        <f t="shared" ca="1" si="1154"/>
        <v>0</v>
      </c>
      <c r="IM129" s="90">
        <f t="shared" ca="1" si="1154"/>
        <v>0</v>
      </c>
      <c r="IN129" s="90">
        <f t="shared" ca="1" si="1154"/>
        <v>0</v>
      </c>
      <c r="IO129" s="90">
        <f t="shared" ca="1" si="1154"/>
        <v>0</v>
      </c>
      <c r="IP129" s="90">
        <f t="shared" ca="1" si="1154"/>
        <v>0</v>
      </c>
      <c r="IQ129" s="90">
        <f t="shared" ca="1" si="1154"/>
        <v>0</v>
      </c>
      <c r="IR129" s="90">
        <f t="shared" ca="1" si="1154"/>
        <v>0</v>
      </c>
      <c r="IS129" s="90">
        <f t="shared" ca="1" si="1154"/>
        <v>0</v>
      </c>
      <c r="IT129" s="90">
        <f t="shared" ca="1" si="1154"/>
        <v>0</v>
      </c>
      <c r="IU129" s="90">
        <f t="shared" ca="1" si="1154"/>
        <v>0</v>
      </c>
      <c r="IV129" s="90">
        <f t="shared" ca="1" si="1154"/>
        <v>0</v>
      </c>
      <c r="IW129" s="90">
        <f t="shared" ca="1" si="1138"/>
        <v>0</v>
      </c>
      <c r="IX129" s="90">
        <f t="shared" ca="1" si="1138"/>
        <v>0</v>
      </c>
      <c r="IY129" s="92">
        <f t="shared" ca="1" si="938"/>
        <v>206831.90494972511</v>
      </c>
      <c r="IZ129" s="90">
        <f t="shared" ca="1" si="1139"/>
        <v>206831.90494972511</v>
      </c>
      <c r="JA129" s="90">
        <f t="shared" ca="1" si="1140"/>
        <v>0</v>
      </c>
      <c r="JB129" s="90">
        <f t="shared" ca="1" si="1139"/>
        <v>0</v>
      </c>
      <c r="JC129" s="90">
        <f t="shared" ca="1" si="1140"/>
        <v>0</v>
      </c>
      <c r="JD129" s="90">
        <f t="shared" ca="1" si="1140"/>
        <v>0</v>
      </c>
      <c r="JE129" s="90">
        <f t="shared" ca="1" si="1140"/>
        <v>0</v>
      </c>
      <c r="JF129" s="90">
        <f t="shared" ca="1" si="1140"/>
        <v>0</v>
      </c>
      <c r="JG129" s="90">
        <f t="shared" ca="1" si="1140"/>
        <v>0</v>
      </c>
      <c r="JH129" s="90">
        <f t="shared" ca="1" si="1140"/>
        <v>0</v>
      </c>
      <c r="JI129" s="90">
        <f t="shared" ca="1" si="1140"/>
        <v>0</v>
      </c>
      <c r="JJ129" s="90">
        <f t="shared" ca="1" si="1140"/>
        <v>0</v>
      </c>
      <c r="JK129" s="90">
        <f t="shared" ca="1" si="1140"/>
        <v>0</v>
      </c>
      <c r="JL129" s="90">
        <f t="shared" ca="1" si="1140"/>
        <v>0</v>
      </c>
      <c r="JM129" s="90">
        <f t="shared" ca="1" si="1140"/>
        <v>0</v>
      </c>
      <c r="JN129" s="90">
        <f t="shared" ca="1" si="1140"/>
        <v>0</v>
      </c>
      <c r="JO129" s="90">
        <f t="shared" ca="1" si="1140"/>
        <v>0</v>
      </c>
      <c r="JP129" s="90">
        <f t="shared" ca="1" si="1140"/>
        <v>0</v>
      </c>
      <c r="JQ129" s="90">
        <f t="shared" ca="1" si="1140"/>
        <v>0</v>
      </c>
      <c r="JR129" s="90">
        <f t="shared" ca="1" si="1140"/>
        <v>0</v>
      </c>
      <c r="JS129" s="90">
        <f t="shared" ca="1" si="1140"/>
        <v>0</v>
      </c>
      <c r="JT129" s="92">
        <f t="shared" ca="1" si="940"/>
        <v>149006.31624275187</v>
      </c>
      <c r="JU129" s="90">
        <f t="shared" ca="1" si="1141"/>
        <v>92731.820063165942</v>
      </c>
      <c r="JV129" s="90">
        <f t="shared" ca="1" si="1141"/>
        <v>0</v>
      </c>
      <c r="JW129" s="90">
        <f t="shared" ca="1" si="1141"/>
        <v>0</v>
      </c>
      <c r="JX129" s="90">
        <f t="shared" ca="1" si="1141"/>
        <v>0</v>
      </c>
      <c r="JY129" s="90">
        <f t="shared" ca="1" si="1141"/>
        <v>0</v>
      </c>
      <c r="JZ129" s="90">
        <f t="shared" ca="1" si="1141"/>
        <v>0</v>
      </c>
      <c r="KA129" s="90">
        <f t="shared" ca="1" si="1141"/>
        <v>0</v>
      </c>
      <c r="KB129" s="90">
        <f t="shared" ca="1" si="1141"/>
        <v>0</v>
      </c>
      <c r="KC129" s="90">
        <f t="shared" ca="1" si="1141"/>
        <v>0</v>
      </c>
      <c r="KD129" s="90">
        <f t="shared" ca="1" si="1141"/>
        <v>0</v>
      </c>
      <c r="KE129" s="90">
        <f t="shared" ca="1" si="1142"/>
        <v>0</v>
      </c>
      <c r="KF129" s="90">
        <f t="shared" ca="1" si="1142"/>
        <v>0</v>
      </c>
      <c r="KG129" s="90">
        <f t="shared" ca="1" si="1142"/>
        <v>0</v>
      </c>
      <c r="KH129" s="90">
        <f t="shared" ca="1" si="1142"/>
        <v>0</v>
      </c>
      <c r="KI129" s="90">
        <f t="shared" ca="1" si="1142"/>
        <v>0</v>
      </c>
      <c r="KJ129" s="90">
        <f t="shared" ca="1" si="1142"/>
        <v>0</v>
      </c>
      <c r="KK129" s="90">
        <f t="shared" ca="1" si="1142"/>
        <v>0</v>
      </c>
      <c r="KL129" s="90">
        <f t="shared" ca="1" si="1142"/>
        <v>0</v>
      </c>
      <c r="KM129" s="90">
        <f t="shared" ca="1" si="1142"/>
        <v>17455.178105583735</v>
      </c>
      <c r="KN129" s="90">
        <f t="shared" ca="1" si="1143"/>
        <v>0</v>
      </c>
      <c r="KO129" s="90">
        <f t="shared" ca="1" si="1144"/>
        <v>0</v>
      </c>
      <c r="KP129" s="90">
        <f t="shared" ca="1" si="1144"/>
        <v>0</v>
      </c>
      <c r="KQ129" s="90">
        <f t="shared" ca="1" si="1144"/>
        <v>0</v>
      </c>
      <c r="KR129" s="90">
        <f t="shared" ca="1" si="1144"/>
        <v>0</v>
      </c>
      <c r="KS129" s="90">
        <f t="shared" ca="1" si="1144"/>
        <v>0</v>
      </c>
      <c r="KT129" s="90">
        <f t="shared" ca="1" si="1144"/>
        <v>0</v>
      </c>
      <c r="KU129" s="90">
        <f t="shared" ca="1" si="1144"/>
        <v>0</v>
      </c>
      <c r="KV129" s="90">
        <f t="shared" ca="1" si="1144"/>
        <v>0</v>
      </c>
      <c r="KW129" s="90">
        <f t="shared" ca="1" si="1144"/>
        <v>0</v>
      </c>
      <c r="KX129" s="90">
        <f t="shared" ca="1" si="1144"/>
        <v>0</v>
      </c>
      <c r="KY129" s="90">
        <f t="shared" ca="1" si="1145"/>
        <v>0</v>
      </c>
      <c r="KZ129" s="90">
        <f t="shared" ca="1" si="1145"/>
        <v>0</v>
      </c>
      <c r="LA129" s="90">
        <f t="shared" ca="1" si="1145"/>
        <v>0</v>
      </c>
      <c r="LB129" s="90">
        <f t="shared" ca="1" si="1145"/>
        <v>13109.576885730252</v>
      </c>
      <c r="LC129" s="90">
        <f t="shared" ca="1" si="1145"/>
        <v>0</v>
      </c>
      <c r="LD129" s="90">
        <f t="shared" ca="1" si="1145"/>
        <v>0</v>
      </c>
      <c r="LE129" s="90">
        <f t="shared" ca="1" si="1145"/>
        <v>0</v>
      </c>
      <c r="LF129" s="90">
        <f t="shared" ca="1" si="1145"/>
        <v>0</v>
      </c>
      <c r="LG129" s="90">
        <f t="shared" ca="1" si="1145"/>
        <v>25709.741188271939</v>
      </c>
      <c r="LH129" s="90">
        <f t="shared" ca="1" si="1145"/>
        <v>0</v>
      </c>
      <c r="LI129" s="90">
        <f t="shared" ca="1" si="1145"/>
        <v>0</v>
      </c>
      <c r="LJ129" s="90">
        <f t="shared" ca="1" si="1145"/>
        <v>0</v>
      </c>
      <c r="LK129" s="90">
        <f t="shared" ca="1" si="1146"/>
        <v>0</v>
      </c>
      <c r="LL129" s="90">
        <f t="shared" ca="1" si="1146"/>
        <v>0</v>
      </c>
      <c r="LM129" s="92">
        <f t="shared" ca="1" si="615"/>
        <v>139641.42484466988</v>
      </c>
      <c r="LN129" s="90">
        <f t="shared" ca="1" si="1147"/>
        <v>139641.42484466988</v>
      </c>
      <c r="LO129" s="90">
        <f t="shared" ca="1" si="1147"/>
        <v>0</v>
      </c>
      <c r="LP129" s="90">
        <f t="shared" ca="1" si="1147"/>
        <v>0</v>
      </c>
      <c r="LQ129" s="90">
        <f t="shared" ca="1" si="1147"/>
        <v>0</v>
      </c>
      <c r="LR129" s="90">
        <f t="shared" ca="1" si="1147"/>
        <v>0</v>
      </c>
      <c r="LS129" s="92">
        <f t="shared" ca="1" si="616"/>
        <v>49641.736422967449</v>
      </c>
      <c r="LT129" s="90">
        <f t="shared" ca="1" si="1148"/>
        <v>49641.736422967449</v>
      </c>
      <c r="LU129" s="90">
        <f t="shared" ca="1" si="1148"/>
        <v>0</v>
      </c>
      <c r="LV129" s="90">
        <f t="shared" ca="1" si="1148"/>
        <v>0</v>
      </c>
      <c r="LW129" s="90">
        <f t="shared" ca="1" si="1148"/>
        <v>0</v>
      </c>
      <c r="LX129" s="90">
        <f t="shared" ca="1" si="1148"/>
        <v>0</v>
      </c>
      <c r="LY129" s="90">
        <f t="shared" ca="1" si="1148"/>
        <v>0</v>
      </c>
      <c r="LZ129" s="90">
        <f t="shared" ca="1" si="1148"/>
        <v>0</v>
      </c>
      <c r="MA129" s="90">
        <f t="shared" ca="1" si="1148"/>
        <v>0</v>
      </c>
      <c r="MB129" s="90">
        <f t="shared" ca="1" si="1148"/>
        <v>0</v>
      </c>
      <c r="MC129" s="90">
        <f t="shared" ca="1" si="1148"/>
        <v>0</v>
      </c>
      <c r="MD129" s="90">
        <f t="shared" ca="1" si="1148"/>
        <v>0</v>
      </c>
      <c r="ME129" s="90">
        <f t="shared" ca="1" si="1148"/>
        <v>0</v>
      </c>
      <c r="MF129" s="90">
        <f t="shared" ca="1" si="1148"/>
        <v>0</v>
      </c>
      <c r="MG129" s="92">
        <f t="shared" ca="1" si="617"/>
        <v>56170.53442791479</v>
      </c>
      <c r="MH129" s="90">
        <f t="shared" ca="1" si="1149"/>
        <v>56170.53442791479</v>
      </c>
      <c r="MI129" s="90">
        <f t="shared" ca="1" si="1150"/>
        <v>0</v>
      </c>
      <c r="MJ129" s="90">
        <f t="shared" ca="1" si="1150"/>
        <v>0</v>
      </c>
      <c r="MK129" s="90">
        <f t="shared" ca="1" si="1150"/>
        <v>0</v>
      </c>
      <c r="ML129" s="90">
        <f t="shared" ca="1" si="1150"/>
        <v>0</v>
      </c>
      <c r="MM129" s="90">
        <f t="shared" ca="1" si="1150"/>
        <v>0</v>
      </c>
      <c r="MN129" s="90">
        <f t="shared" ca="1" si="1150"/>
        <v>0</v>
      </c>
      <c r="MO129" s="90">
        <f t="shared" ca="1" si="1150"/>
        <v>0</v>
      </c>
      <c r="MP129" s="90">
        <f t="shared" ca="1" si="1150"/>
        <v>0</v>
      </c>
      <c r="MQ129" s="90">
        <f t="shared" ca="1" si="1150"/>
        <v>0</v>
      </c>
      <c r="MR129" s="90">
        <f t="shared" ca="1" si="1150"/>
        <v>0</v>
      </c>
      <c r="MS129" s="90">
        <f t="shared" ca="1" si="1150"/>
        <v>0</v>
      </c>
      <c r="MT129" s="90">
        <f t="shared" ca="1" si="1150"/>
        <v>0</v>
      </c>
      <c r="MU129" s="90">
        <f t="shared" ca="1" si="1150"/>
        <v>0</v>
      </c>
      <c r="MV129" s="90">
        <f t="shared" ca="1" si="1150"/>
        <v>0</v>
      </c>
      <c r="MW129" s="90">
        <f t="shared" ca="1" si="1150"/>
        <v>0</v>
      </c>
      <c r="MX129" s="90">
        <f t="shared" ca="1" si="1150"/>
        <v>0</v>
      </c>
      <c r="MY129" s="90">
        <f t="shared" ca="1" si="1150"/>
        <v>0</v>
      </c>
      <c r="MZ129" s="90">
        <f t="shared" ca="1" si="1150"/>
        <v>0</v>
      </c>
      <c r="NA129" s="90">
        <f t="shared" ca="1" si="1150"/>
        <v>0</v>
      </c>
      <c r="NB129" s="90">
        <f t="shared" ca="1" si="1150"/>
        <v>0</v>
      </c>
      <c r="NC129" s="92">
        <f t="shared" ca="1" si="618"/>
        <v>0</v>
      </c>
      <c r="ND129" s="90">
        <f t="shared" ca="1" si="1151"/>
        <v>0</v>
      </c>
      <c r="NE129" s="90">
        <f t="shared" ca="1" si="1151"/>
        <v>0</v>
      </c>
      <c r="NF129" s="90">
        <f t="shared" ca="1" si="1151"/>
        <v>0</v>
      </c>
      <c r="NG129" s="90">
        <f t="shared" ca="1" si="1151"/>
        <v>0</v>
      </c>
      <c r="NH129" s="90">
        <f t="shared" ca="1" si="1151"/>
        <v>0</v>
      </c>
      <c r="NI129" s="90">
        <f t="shared" ca="1" si="1151"/>
        <v>0</v>
      </c>
      <c r="NJ129" s="93">
        <f t="shared" ca="1" si="946"/>
        <v>4799519.0199999996</v>
      </c>
      <c r="NK129" s="94">
        <f t="shared" ca="1" si="1107"/>
        <v>0</v>
      </c>
    </row>
    <row r="130" spans="1:375" ht="17.25" customHeight="1" x14ac:dyDescent="0.25">
      <c r="A130" s="67">
        <v>98120</v>
      </c>
      <c r="B130" s="96" t="s">
        <v>97</v>
      </c>
      <c r="C130" s="90">
        <f ca="1">IFERROR(HLOOKUP($A130,Náklady_2018!$D$1:$MN$27,24,FALSE),0)</f>
        <v>0</v>
      </c>
      <c r="D130" s="19">
        <v>50</v>
      </c>
      <c r="E130" s="19">
        <v>50</v>
      </c>
      <c r="F130" s="91" t="s">
        <v>592</v>
      </c>
      <c r="G130" s="92">
        <f t="shared" ca="1" si="606"/>
        <v>0</v>
      </c>
      <c r="H130" s="90">
        <f t="shared" ca="1" si="1152"/>
        <v>0</v>
      </c>
      <c r="I130" s="90">
        <f t="shared" ca="1" si="1119"/>
        <v>0</v>
      </c>
      <c r="J130" s="90">
        <f t="shared" ca="1" si="1119"/>
        <v>0</v>
      </c>
      <c r="K130" s="90">
        <f t="shared" ca="1" si="1119"/>
        <v>0</v>
      </c>
      <c r="L130" s="90">
        <f t="shared" ca="1" si="1119"/>
        <v>0</v>
      </c>
      <c r="M130" s="90">
        <f t="shared" ca="1" si="1119"/>
        <v>0</v>
      </c>
      <c r="N130" s="90">
        <f t="shared" ca="1" si="1119"/>
        <v>0</v>
      </c>
      <c r="O130" s="90">
        <f t="shared" ca="1" si="1119"/>
        <v>0</v>
      </c>
      <c r="P130" s="90">
        <f t="shared" ca="1" si="1119"/>
        <v>0</v>
      </c>
      <c r="Q130" s="90">
        <f t="shared" ca="1" si="1119"/>
        <v>0</v>
      </c>
      <c r="R130" s="90">
        <f t="shared" ca="1" si="1119"/>
        <v>0</v>
      </c>
      <c r="S130" s="90">
        <f t="shared" ca="1" si="1119"/>
        <v>0</v>
      </c>
      <c r="T130" s="90">
        <f t="shared" ca="1" si="1119"/>
        <v>0</v>
      </c>
      <c r="U130" s="90">
        <f t="shared" ca="1" si="1119"/>
        <v>0</v>
      </c>
      <c r="V130" s="90">
        <f t="shared" ca="1" si="1119"/>
        <v>0</v>
      </c>
      <c r="W130" s="90">
        <f t="shared" ca="1" si="1119"/>
        <v>0</v>
      </c>
      <c r="X130" s="90">
        <f t="shared" ca="1" si="1119"/>
        <v>0</v>
      </c>
      <c r="Y130" s="90">
        <f t="shared" ca="1" si="1119"/>
        <v>0</v>
      </c>
      <c r="Z130" s="90">
        <f t="shared" ca="1" si="1119"/>
        <v>0</v>
      </c>
      <c r="AA130" s="90">
        <f t="shared" ca="1" si="1119"/>
        <v>0</v>
      </c>
      <c r="AB130" s="90">
        <f t="shared" ca="1" si="1119"/>
        <v>0</v>
      </c>
      <c r="AC130" s="90">
        <f t="shared" ca="1" si="1119"/>
        <v>0</v>
      </c>
      <c r="AD130" s="90">
        <f t="shared" ca="1" si="1119"/>
        <v>0</v>
      </c>
      <c r="AE130" s="90">
        <f t="shared" ca="1" si="1119"/>
        <v>0</v>
      </c>
      <c r="AF130" s="90">
        <f t="shared" ca="1" si="1119"/>
        <v>0</v>
      </c>
      <c r="AG130" s="90">
        <f t="shared" ca="1" si="1119"/>
        <v>0</v>
      </c>
      <c r="AH130" s="90">
        <f t="shared" ca="1" si="1119"/>
        <v>0</v>
      </c>
      <c r="AI130" s="90">
        <f t="shared" ca="1" si="1119"/>
        <v>0</v>
      </c>
      <c r="AJ130" s="90">
        <f t="shared" ca="1" si="1119"/>
        <v>0</v>
      </c>
      <c r="AK130" s="90">
        <f t="shared" ca="1" si="1119"/>
        <v>0</v>
      </c>
      <c r="AL130" s="90">
        <f t="shared" ca="1" si="1119"/>
        <v>0</v>
      </c>
      <c r="AM130" s="90">
        <f t="shared" ca="1" si="1119"/>
        <v>0</v>
      </c>
      <c r="AN130" s="90">
        <f t="shared" ca="1" si="1119"/>
        <v>0</v>
      </c>
      <c r="AO130" s="90">
        <f t="shared" ca="1" si="1119"/>
        <v>0</v>
      </c>
      <c r="AP130" s="90">
        <f t="shared" ca="1" si="1119"/>
        <v>0</v>
      </c>
      <c r="AQ130" s="90">
        <f t="shared" ca="1" si="1119"/>
        <v>0</v>
      </c>
      <c r="AR130" s="90">
        <f t="shared" ca="1" si="1119"/>
        <v>0</v>
      </c>
      <c r="AS130" s="90">
        <f t="shared" ca="1" si="1119"/>
        <v>0</v>
      </c>
      <c r="AT130" s="90">
        <f t="shared" ca="1" si="1119"/>
        <v>0</v>
      </c>
      <c r="AU130" s="90">
        <f t="shared" ca="1" si="1119"/>
        <v>0</v>
      </c>
      <c r="AV130" s="90">
        <f t="shared" ca="1" si="1119"/>
        <v>0</v>
      </c>
      <c r="AW130" s="90">
        <f t="shared" ca="1" si="1119"/>
        <v>0</v>
      </c>
      <c r="AX130" s="90">
        <f t="shared" ca="1" si="1119"/>
        <v>0</v>
      </c>
      <c r="AY130" s="90">
        <f t="shared" ca="1" si="1119"/>
        <v>0</v>
      </c>
      <c r="AZ130" s="90">
        <f t="shared" ca="1" si="1119"/>
        <v>0</v>
      </c>
      <c r="BA130" s="90">
        <f t="shared" ca="1" si="1119"/>
        <v>0</v>
      </c>
      <c r="BB130" s="90">
        <f t="shared" ca="1" si="1119"/>
        <v>0</v>
      </c>
      <c r="BC130" s="90">
        <f t="shared" ca="1" si="1119"/>
        <v>0</v>
      </c>
      <c r="BD130" s="92">
        <f t="shared" ca="1" si="607"/>
        <v>0</v>
      </c>
      <c r="BE130" s="90">
        <f t="shared" ca="1" si="1120"/>
        <v>0</v>
      </c>
      <c r="BF130" s="90">
        <f t="shared" ca="1" si="1121"/>
        <v>0</v>
      </c>
      <c r="BG130" s="90">
        <f t="shared" ca="1" si="1121"/>
        <v>0</v>
      </c>
      <c r="BH130" s="90">
        <f t="shared" ca="1" si="1121"/>
        <v>0</v>
      </c>
      <c r="BI130" s="90">
        <f t="shared" ca="1" si="1121"/>
        <v>0</v>
      </c>
      <c r="BJ130" s="90">
        <f t="shared" ca="1" si="1121"/>
        <v>0</v>
      </c>
      <c r="BK130" s="90">
        <f t="shared" ca="1" si="1121"/>
        <v>0</v>
      </c>
      <c r="BL130" s="90">
        <f t="shared" ca="1" si="1121"/>
        <v>0</v>
      </c>
      <c r="BM130" s="90">
        <f t="shared" ca="1" si="1121"/>
        <v>0</v>
      </c>
      <c r="BN130" s="90">
        <f t="shared" ca="1" si="1121"/>
        <v>0</v>
      </c>
      <c r="BO130" s="90">
        <f t="shared" ca="1" si="1121"/>
        <v>0</v>
      </c>
      <c r="BP130" s="90">
        <f t="shared" ca="1" si="1121"/>
        <v>0</v>
      </c>
      <c r="BQ130" s="90">
        <f t="shared" ca="1" si="1121"/>
        <v>0</v>
      </c>
      <c r="BR130" s="90">
        <f t="shared" ca="1" si="1121"/>
        <v>0</v>
      </c>
      <c r="BS130" s="90">
        <f t="shared" ca="1" si="1121"/>
        <v>0</v>
      </c>
      <c r="BT130" s="90">
        <f t="shared" ca="1" si="1121"/>
        <v>0</v>
      </c>
      <c r="BU130" s="90">
        <f t="shared" ca="1" si="1121"/>
        <v>0</v>
      </c>
      <c r="BV130" s="90">
        <f t="shared" ca="1" si="1121"/>
        <v>0</v>
      </c>
      <c r="BW130" s="90">
        <f t="shared" ca="1" si="1121"/>
        <v>0</v>
      </c>
      <c r="BX130" s="90">
        <f t="shared" ca="1" si="1121"/>
        <v>0</v>
      </c>
      <c r="BY130" s="90">
        <f t="shared" ca="1" si="1121"/>
        <v>0</v>
      </c>
      <c r="BZ130" s="90">
        <f t="shared" ca="1" si="1121"/>
        <v>0</v>
      </c>
      <c r="CA130" s="90">
        <f t="shared" ca="1" si="1121"/>
        <v>0</v>
      </c>
      <c r="CB130" s="90">
        <f t="shared" ca="1" si="1121"/>
        <v>0</v>
      </c>
      <c r="CC130" s="90">
        <f t="shared" ca="1" si="1121"/>
        <v>0</v>
      </c>
      <c r="CD130" s="90">
        <f t="shared" ca="1" si="1121"/>
        <v>0</v>
      </c>
      <c r="CE130" s="90">
        <f t="shared" ca="1" si="1121"/>
        <v>0</v>
      </c>
      <c r="CF130" s="90">
        <f t="shared" ca="1" si="1122"/>
        <v>0</v>
      </c>
      <c r="CG130" s="92">
        <f t="shared" ca="1" si="925"/>
        <v>0</v>
      </c>
      <c r="CH130" s="90">
        <f t="shared" ca="1" si="1123"/>
        <v>0</v>
      </c>
      <c r="CI130" s="90">
        <f t="shared" ca="1" si="1123"/>
        <v>0</v>
      </c>
      <c r="CJ130" s="90">
        <f t="shared" ca="1" si="1123"/>
        <v>0</v>
      </c>
      <c r="CK130" s="90">
        <f t="shared" ca="1" si="1123"/>
        <v>0</v>
      </c>
      <c r="CL130" s="90">
        <f t="shared" ca="1" si="1123"/>
        <v>0</v>
      </c>
      <c r="CM130" s="90">
        <f t="shared" ca="1" si="1123"/>
        <v>0</v>
      </c>
      <c r="CN130" s="90">
        <f t="shared" ca="1" si="1123"/>
        <v>0</v>
      </c>
      <c r="CO130" s="90">
        <f t="shared" ca="1" si="1123"/>
        <v>0</v>
      </c>
      <c r="CP130" s="90">
        <f t="shared" ca="1" si="1123"/>
        <v>0</v>
      </c>
      <c r="CQ130" s="90">
        <f t="shared" ca="1" si="1123"/>
        <v>0</v>
      </c>
      <c r="CR130" s="90">
        <f t="shared" ca="1" si="1124"/>
        <v>0</v>
      </c>
      <c r="CS130" s="90">
        <f t="shared" ca="1" si="1124"/>
        <v>0</v>
      </c>
      <c r="CT130" s="90">
        <f t="shared" ca="1" si="1124"/>
        <v>0</v>
      </c>
      <c r="CU130" s="90">
        <f t="shared" ca="1" si="1124"/>
        <v>0</v>
      </c>
      <c r="CV130" s="90">
        <f t="shared" ca="1" si="1124"/>
        <v>0</v>
      </c>
      <c r="CW130" s="90">
        <f t="shared" ca="1" si="1124"/>
        <v>0</v>
      </c>
      <c r="CX130" s="90">
        <f t="shared" ca="1" si="1124"/>
        <v>0</v>
      </c>
      <c r="CY130" s="92">
        <f t="shared" ca="1" si="927"/>
        <v>0</v>
      </c>
      <c r="CZ130" s="90">
        <f t="shared" ca="1" si="1125"/>
        <v>0</v>
      </c>
      <c r="DA130" s="90">
        <f t="shared" ca="1" si="1153"/>
        <v>0</v>
      </c>
      <c r="DB130" s="90">
        <f t="shared" ca="1" si="1153"/>
        <v>0</v>
      </c>
      <c r="DC130" s="90">
        <f t="shared" ca="1" si="1153"/>
        <v>0</v>
      </c>
      <c r="DD130" s="90">
        <f t="shared" ca="1" si="1153"/>
        <v>0</v>
      </c>
      <c r="DE130" s="90">
        <f t="shared" ca="1" si="1153"/>
        <v>0</v>
      </c>
      <c r="DF130" s="90">
        <f t="shared" ca="1" si="1153"/>
        <v>0</v>
      </c>
      <c r="DG130" s="90">
        <f t="shared" ca="1" si="1153"/>
        <v>0</v>
      </c>
      <c r="DH130" s="90">
        <f t="shared" ca="1" si="1153"/>
        <v>0</v>
      </c>
      <c r="DI130" s="90">
        <f t="shared" ca="1" si="1153"/>
        <v>0</v>
      </c>
      <c r="DJ130" s="90">
        <f t="shared" ca="1" si="1153"/>
        <v>0</v>
      </c>
      <c r="DK130" s="90">
        <f t="shared" ca="1" si="1153"/>
        <v>0</v>
      </c>
      <c r="DL130" s="90">
        <f t="shared" ca="1" si="1153"/>
        <v>0</v>
      </c>
      <c r="DM130" s="90">
        <f t="shared" ca="1" si="1153"/>
        <v>0</v>
      </c>
      <c r="DN130" s="90">
        <f t="shared" ca="1" si="1153"/>
        <v>0</v>
      </c>
      <c r="DO130" s="90">
        <f t="shared" ca="1" si="1153"/>
        <v>0</v>
      </c>
      <c r="DP130" s="90">
        <f t="shared" ca="1" si="1126"/>
        <v>0</v>
      </c>
      <c r="DQ130" s="90">
        <f t="shared" ca="1" si="1126"/>
        <v>0</v>
      </c>
      <c r="DR130" s="90">
        <f t="shared" ca="1" si="1126"/>
        <v>0</v>
      </c>
      <c r="DS130" s="90">
        <f t="shared" ca="1" si="1126"/>
        <v>0</v>
      </c>
      <c r="DT130" s="90">
        <f t="shared" ca="1" si="1126"/>
        <v>0</v>
      </c>
      <c r="DU130" s="90">
        <f t="shared" ca="1" si="1126"/>
        <v>0</v>
      </c>
      <c r="DV130" s="92">
        <f t="shared" ca="1" si="608"/>
        <v>0</v>
      </c>
      <c r="DW130" s="90">
        <f t="shared" ca="1" si="1127"/>
        <v>0</v>
      </c>
      <c r="DX130" s="90">
        <f t="shared" ca="1" si="1127"/>
        <v>0</v>
      </c>
      <c r="DY130" s="90">
        <f t="shared" ca="1" si="1127"/>
        <v>0</v>
      </c>
      <c r="DZ130" s="90">
        <f t="shared" ca="1" si="1127"/>
        <v>0</v>
      </c>
      <c r="EA130" s="90">
        <f t="shared" ca="1" si="1127"/>
        <v>0</v>
      </c>
      <c r="EB130" s="92">
        <f t="shared" ca="1" si="609"/>
        <v>0</v>
      </c>
      <c r="EC130" s="90">
        <f t="shared" ca="1" si="1128"/>
        <v>0</v>
      </c>
      <c r="ED130" s="90">
        <f t="shared" ca="1" si="1129"/>
        <v>0</v>
      </c>
      <c r="EE130" s="90">
        <f t="shared" ca="1" si="1129"/>
        <v>0</v>
      </c>
      <c r="EF130" s="90">
        <f t="shared" ca="1" si="1129"/>
        <v>0</v>
      </c>
      <c r="EG130" s="90">
        <f t="shared" ca="1" si="1129"/>
        <v>0</v>
      </c>
      <c r="EH130" s="90">
        <f t="shared" ca="1" si="1129"/>
        <v>0</v>
      </c>
      <c r="EI130" s="90">
        <f t="shared" ca="1" si="1129"/>
        <v>0</v>
      </c>
      <c r="EJ130" s="90">
        <f t="shared" ca="1" si="1129"/>
        <v>0</v>
      </c>
      <c r="EK130" s="90">
        <f t="shared" ca="1" si="1129"/>
        <v>0</v>
      </c>
      <c r="EL130" s="90">
        <f t="shared" ca="1" si="1129"/>
        <v>0</v>
      </c>
      <c r="EM130" s="90">
        <f t="shared" ca="1" si="1129"/>
        <v>0</v>
      </c>
      <c r="EN130" s="90">
        <f t="shared" ca="1" si="1129"/>
        <v>0</v>
      </c>
      <c r="EO130" s="90">
        <f t="shared" ca="1" si="1129"/>
        <v>0</v>
      </c>
      <c r="EP130" s="90">
        <f t="shared" ca="1" si="1129"/>
        <v>0</v>
      </c>
      <c r="EQ130" s="90">
        <f t="shared" ca="1" si="1129"/>
        <v>0</v>
      </c>
      <c r="ER130" s="90">
        <f t="shared" ca="1" si="1129"/>
        <v>0</v>
      </c>
      <c r="ES130" s="90">
        <f t="shared" ca="1" si="1129"/>
        <v>0</v>
      </c>
      <c r="ET130" s="90">
        <f t="shared" ca="1" si="1129"/>
        <v>0</v>
      </c>
      <c r="EU130" s="90">
        <f t="shared" ca="1" si="1129"/>
        <v>0</v>
      </c>
      <c r="EV130" s="90">
        <f t="shared" ca="1" si="1129"/>
        <v>0</v>
      </c>
      <c r="EW130" s="90">
        <f t="shared" ca="1" si="1129"/>
        <v>0</v>
      </c>
      <c r="EX130" s="90">
        <f t="shared" ca="1" si="1129"/>
        <v>0</v>
      </c>
      <c r="EY130" s="90">
        <f t="shared" ca="1" si="1129"/>
        <v>0</v>
      </c>
      <c r="EZ130" s="90">
        <f t="shared" ca="1" si="1129"/>
        <v>0</v>
      </c>
      <c r="FA130" s="90">
        <f t="shared" ca="1" si="1129"/>
        <v>0</v>
      </c>
      <c r="FB130" s="90">
        <f t="shared" ca="1" si="1129"/>
        <v>0</v>
      </c>
      <c r="FC130" s="90">
        <f t="shared" ca="1" si="1129"/>
        <v>0</v>
      </c>
      <c r="FD130" s="90">
        <f t="shared" ca="1" si="1129"/>
        <v>0</v>
      </c>
      <c r="FE130" s="92">
        <f t="shared" ca="1" si="610"/>
        <v>0</v>
      </c>
      <c r="FF130" s="90">
        <f t="shared" ca="1" si="1130"/>
        <v>0</v>
      </c>
      <c r="FG130" s="90">
        <f t="shared" ca="1" si="1130"/>
        <v>0</v>
      </c>
      <c r="FH130" s="90">
        <f t="shared" ca="1" si="1130"/>
        <v>0</v>
      </c>
      <c r="FI130" s="90">
        <f t="shared" ca="1" si="1130"/>
        <v>0</v>
      </c>
      <c r="FJ130" s="90">
        <f t="shared" ca="1" si="1130"/>
        <v>0</v>
      </c>
      <c r="FK130" s="90">
        <f t="shared" ca="1" si="1130"/>
        <v>0</v>
      </c>
      <c r="FL130" s="90">
        <f t="shared" ca="1" si="1130"/>
        <v>0</v>
      </c>
      <c r="FM130" s="90">
        <f t="shared" ca="1" si="1130"/>
        <v>0</v>
      </c>
      <c r="FN130" s="90">
        <f t="shared" ca="1" si="1130"/>
        <v>0</v>
      </c>
      <c r="FO130" s="90">
        <f t="shared" ca="1" si="1130"/>
        <v>0</v>
      </c>
      <c r="FP130" s="90">
        <f t="shared" ca="1" si="1130"/>
        <v>0</v>
      </c>
      <c r="FQ130" s="90">
        <f t="shared" ca="1" si="1130"/>
        <v>0</v>
      </c>
      <c r="FR130" s="90">
        <f t="shared" ca="1" si="1130"/>
        <v>0</v>
      </c>
      <c r="FS130" s="90">
        <f t="shared" ca="1" si="1130"/>
        <v>0</v>
      </c>
      <c r="FT130" s="90">
        <f t="shared" ca="1" si="1131"/>
        <v>0</v>
      </c>
      <c r="FU130" s="90">
        <f t="shared" ca="1" si="1131"/>
        <v>0</v>
      </c>
      <c r="FV130" s="90">
        <f t="shared" ca="1" si="1131"/>
        <v>0</v>
      </c>
      <c r="FW130" s="92">
        <f t="shared" ca="1" si="611"/>
        <v>0</v>
      </c>
      <c r="FX130" s="90">
        <f t="shared" ca="1" si="1132"/>
        <v>0</v>
      </c>
      <c r="FY130" s="90">
        <f t="shared" ca="1" si="1133"/>
        <v>0</v>
      </c>
      <c r="FZ130" s="90">
        <f t="shared" ca="1" si="1133"/>
        <v>0</v>
      </c>
      <c r="GA130" s="90">
        <f t="shared" ca="1" si="1133"/>
        <v>0</v>
      </c>
      <c r="GB130" s="90">
        <f t="shared" ca="1" si="1133"/>
        <v>0</v>
      </c>
      <c r="GC130" s="90">
        <f t="shared" ca="1" si="1133"/>
        <v>0</v>
      </c>
      <c r="GD130" s="90">
        <f t="shared" ca="1" si="1133"/>
        <v>0</v>
      </c>
      <c r="GE130" s="90">
        <f t="shared" ca="1" si="1133"/>
        <v>0</v>
      </c>
      <c r="GF130" s="90">
        <f t="shared" ca="1" si="1133"/>
        <v>0</v>
      </c>
      <c r="GG130" s="90">
        <f t="shared" ca="1" si="1133"/>
        <v>0</v>
      </c>
      <c r="GH130" s="90">
        <f t="shared" ca="1" si="1133"/>
        <v>0</v>
      </c>
      <c r="GI130" s="90">
        <f t="shared" ca="1" si="1133"/>
        <v>0</v>
      </c>
      <c r="GJ130" s="90">
        <f t="shared" ca="1" si="1133"/>
        <v>0</v>
      </c>
      <c r="GK130" s="90">
        <f t="shared" ca="1" si="1133"/>
        <v>0</v>
      </c>
      <c r="GL130" s="90">
        <f t="shared" ca="1" si="1133"/>
        <v>0</v>
      </c>
      <c r="GM130" s="90">
        <f t="shared" ca="1" si="1133"/>
        <v>0</v>
      </c>
      <c r="GN130" s="90">
        <f t="shared" ca="1" si="1133"/>
        <v>0</v>
      </c>
      <c r="GO130" s="90">
        <f t="shared" ca="1" si="1133"/>
        <v>0</v>
      </c>
      <c r="GP130" s="90">
        <f t="shared" ca="1" si="1133"/>
        <v>0</v>
      </c>
      <c r="GQ130" s="90">
        <f t="shared" ca="1" si="1133"/>
        <v>0</v>
      </c>
      <c r="GR130" s="90">
        <f t="shared" ca="1" si="1133"/>
        <v>0</v>
      </c>
      <c r="GS130" s="92">
        <f t="shared" ca="1" si="612"/>
        <v>0</v>
      </c>
      <c r="GT130" s="90">
        <f t="shared" ca="1" si="1134"/>
        <v>0</v>
      </c>
      <c r="GU130" s="90">
        <f t="shared" ca="1" si="1134"/>
        <v>0</v>
      </c>
      <c r="GV130" s="90">
        <f t="shared" ca="1" si="1134"/>
        <v>0</v>
      </c>
      <c r="GW130" s="90">
        <f t="shared" ca="1" si="1134"/>
        <v>0</v>
      </c>
      <c r="GX130" s="90">
        <f t="shared" ca="1" si="1134"/>
        <v>0</v>
      </c>
      <c r="GY130" s="90">
        <f t="shared" ca="1" si="1134"/>
        <v>0</v>
      </c>
      <c r="GZ130" s="90">
        <f t="shared" ca="1" si="1134"/>
        <v>0</v>
      </c>
      <c r="HA130" s="90">
        <f t="shared" ca="1" si="1134"/>
        <v>0</v>
      </c>
      <c r="HB130" s="90">
        <f t="shared" ca="1" si="1134"/>
        <v>0</v>
      </c>
      <c r="HC130" s="90">
        <f t="shared" ca="1" si="1134"/>
        <v>0</v>
      </c>
      <c r="HD130" s="90">
        <f t="shared" ca="1" si="1134"/>
        <v>0</v>
      </c>
      <c r="HE130" s="92">
        <f t="shared" ca="1" si="613"/>
        <v>0</v>
      </c>
      <c r="HF130" s="90">
        <f t="shared" ca="1" si="1135"/>
        <v>0</v>
      </c>
      <c r="HG130" s="90">
        <f t="shared" ca="1" si="1135"/>
        <v>0</v>
      </c>
      <c r="HH130" s="90">
        <f t="shared" ca="1" si="1135"/>
        <v>0</v>
      </c>
      <c r="HI130" s="90">
        <f t="shared" ca="1" si="1135"/>
        <v>0</v>
      </c>
      <c r="HJ130" s="90">
        <f t="shared" ca="1" si="1135"/>
        <v>0</v>
      </c>
      <c r="HK130" s="90">
        <f t="shared" ca="1" si="1135"/>
        <v>0</v>
      </c>
      <c r="HL130" s="90">
        <f t="shared" ca="1" si="1135"/>
        <v>0</v>
      </c>
      <c r="HM130" s="90">
        <f t="shared" ca="1" si="1135"/>
        <v>0</v>
      </c>
      <c r="HN130" s="90">
        <f t="shared" ca="1" si="1135"/>
        <v>0</v>
      </c>
      <c r="HO130" s="90">
        <f t="shared" ca="1" si="1135"/>
        <v>0</v>
      </c>
      <c r="HP130" s="90">
        <f t="shared" ca="1" si="1135"/>
        <v>0</v>
      </c>
      <c r="HQ130" s="90">
        <f t="shared" ca="1" si="1135"/>
        <v>0</v>
      </c>
      <c r="HR130" s="90">
        <f t="shared" ca="1" si="1135"/>
        <v>0</v>
      </c>
      <c r="HS130" s="90">
        <f t="shared" ca="1" si="1135"/>
        <v>0</v>
      </c>
      <c r="HT130" s="90">
        <f t="shared" ca="1" si="1135"/>
        <v>0</v>
      </c>
      <c r="HU130" s="90">
        <f t="shared" ca="1" si="1135"/>
        <v>0</v>
      </c>
      <c r="HV130" s="92">
        <f t="shared" ca="1" si="614"/>
        <v>0</v>
      </c>
      <c r="HW130" s="90">
        <f t="shared" ca="1" si="1136"/>
        <v>0</v>
      </c>
      <c r="HX130" s="90">
        <f t="shared" ca="1" si="1136"/>
        <v>0</v>
      </c>
      <c r="HY130" s="90">
        <f t="shared" ca="1" si="1136"/>
        <v>0</v>
      </c>
      <c r="HZ130" s="90">
        <f t="shared" ca="1" si="1136"/>
        <v>0</v>
      </c>
      <c r="IA130" s="90">
        <f t="shared" ca="1" si="1136"/>
        <v>0</v>
      </c>
      <c r="IB130" s="90">
        <f t="shared" ca="1" si="1136"/>
        <v>0</v>
      </c>
      <c r="IC130" s="90">
        <f t="shared" ca="1" si="1136"/>
        <v>0</v>
      </c>
      <c r="ID130" s="90">
        <f t="shared" ca="1" si="1136"/>
        <v>0</v>
      </c>
      <c r="IE130" s="90">
        <f t="shared" ca="1" si="1136"/>
        <v>0</v>
      </c>
      <c r="IF130" s="92">
        <f t="shared" ca="1" si="936"/>
        <v>0</v>
      </c>
      <c r="IG130" s="90">
        <f t="shared" ca="1" si="1137"/>
        <v>0</v>
      </c>
      <c r="IH130" s="90">
        <f t="shared" ca="1" si="1154"/>
        <v>0</v>
      </c>
      <c r="II130" s="90">
        <f t="shared" ca="1" si="1154"/>
        <v>0</v>
      </c>
      <c r="IJ130" s="90">
        <f t="shared" ca="1" si="1154"/>
        <v>0</v>
      </c>
      <c r="IK130" s="90">
        <f t="shared" ca="1" si="1154"/>
        <v>0</v>
      </c>
      <c r="IL130" s="90">
        <f t="shared" ca="1" si="1154"/>
        <v>0</v>
      </c>
      <c r="IM130" s="90">
        <f t="shared" ca="1" si="1154"/>
        <v>0</v>
      </c>
      <c r="IN130" s="90">
        <f t="shared" ca="1" si="1154"/>
        <v>0</v>
      </c>
      <c r="IO130" s="90">
        <f t="shared" ca="1" si="1154"/>
        <v>0</v>
      </c>
      <c r="IP130" s="90">
        <f t="shared" ca="1" si="1154"/>
        <v>0</v>
      </c>
      <c r="IQ130" s="90">
        <f t="shared" ca="1" si="1154"/>
        <v>0</v>
      </c>
      <c r="IR130" s="90">
        <f t="shared" ca="1" si="1154"/>
        <v>0</v>
      </c>
      <c r="IS130" s="90">
        <f t="shared" ca="1" si="1154"/>
        <v>0</v>
      </c>
      <c r="IT130" s="90">
        <f t="shared" ca="1" si="1154"/>
        <v>0</v>
      </c>
      <c r="IU130" s="90">
        <f t="shared" ca="1" si="1154"/>
        <v>0</v>
      </c>
      <c r="IV130" s="90">
        <f t="shared" ca="1" si="1154"/>
        <v>0</v>
      </c>
      <c r="IW130" s="90">
        <f t="shared" ca="1" si="1138"/>
        <v>0</v>
      </c>
      <c r="IX130" s="90">
        <f t="shared" ca="1" si="1138"/>
        <v>0</v>
      </c>
      <c r="IY130" s="92">
        <f t="shared" ca="1" si="938"/>
        <v>0</v>
      </c>
      <c r="IZ130" s="90">
        <f t="shared" ca="1" si="1139"/>
        <v>0</v>
      </c>
      <c r="JA130" s="90">
        <f t="shared" ca="1" si="1140"/>
        <v>0</v>
      </c>
      <c r="JB130" s="90">
        <f t="shared" ca="1" si="1139"/>
        <v>0</v>
      </c>
      <c r="JC130" s="90">
        <f t="shared" ca="1" si="1140"/>
        <v>0</v>
      </c>
      <c r="JD130" s="90">
        <f t="shared" ca="1" si="1140"/>
        <v>0</v>
      </c>
      <c r="JE130" s="90">
        <f t="shared" ca="1" si="1140"/>
        <v>0</v>
      </c>
      <c r="JF130" s="90">
        <f t="shared" ca="1" si="1140"/>
        <v>0</v>
      </c>
      <c r="JG130" s="90">
        <f t="shared" ca="1" si="1140"/>
        <v>0</v>
      </c>
      <c r="JH130" s="90">
        <f t="shared" ca="1" si="1140"/>
        <v>0</v>
      </c>
      <c r="JI130" s="90">
        <f t="shared" ca="1" si="1140"/>
        <v>0</v>
      </c>
      <c r="JJ130" s="90">
        <f t="shared" ca="1" si="1140"/>
        <v>0</v>
      </c>
      <c r="JK130" s="90">
        <f t="shared" ca="1" si="1140"/>
        <v>0</v>
      </c>
      <c r="JL130" s="90">
        <f t="shared" ca="1" si="1140"/>
        <v>0</v>
      </c>
      <c r="JM130" s="90">
        <f t="shared" ca="1" si="1140"/>
        <v>0</v>
      </c>
      <c r="JN130" s="90">
        <f t="shared" ca="1" si="1140"/>
        <v>0</v>
      </c>
      <c r="JO130" s="90">
        <f t="shared" ca="1" si="1140"/>
        <v>0</v>
      </c>
      <c r="JP130" s="90">
        <f t="shared" ca="1" si="1140"/>
        <v>0</v>
      </c>
      <c r="JQ130" s="90">
        <f t="shared" ca="1" si="1140"/>
        <v>0</v>
      </c>
      <c r="JR130" s="90">
        <f t="shared" ca="1" si="1140"/>
        <v>0</v>
      </c>
      <c r="JS130" s="90">
        <f t="shared" ca="1" si="1140"/>
        <v>0</v>
      </c>
      <c r="JT130" s="92">
        <f t="shared" ca="1" si="940"/>
        <v>0</v>
      </c>
      <c r="JU130" s="90">
        <f t="shared" ca="1" si="1141"/>
        <v>0</v>
      </c>
      <c r="JV130" s="90">
        <f t="shared" ca="1" si="1141"/>
        <v>0</v>
      </c>
      <c r="JW130" s="90">
        <f t="shared" ca="1" si="1141"/>
        <v>0</v>
      </c>
      <c r="JX130" s="90">
        <f t="shared" ca="1" si="1141"/>
        <v>0</v>
      </c>
      <c r="JY130" s="90">
        <f t="shared" ca="1" si="1141"/>
        <v>0</v>
      </c>
      <c r="JZ130" s="90">
        <f t="shared" ca="1" si="1141"/>
        <v>0</v>
      </c>
      <c r="KA130" s="90">
        <f t="shared" ca="1" si="1141"/>
        <v>0</v>
      </c>
      <c r="KB130" s="90">
        <f t="shared" ca="1" si="1141"/>
        <v>0</v>
      </c>
      <c r="KC130" s="90">
        <f t="shared" ca="1" si="1141"/>
        <v>0</v>
      </c>
      <c r="KD130" s="90">
        <f t="shared" ca="1" si="1141"/>
        <v>0</v>
      </c>
      <c r="KE130" s="90">
        <f t="shared" ca="1" si="1142"/>
        <v>0</v>
      </c>
      <c r="KF130" s="90">
        <f t="shared" ca="1" si="1142"/>
        <v>0</v>
      </c>
      <c r="KG130" s="90">
        <f t="shared" ca="1" si="1142"/>
        <v>0</v>
      </c>
      <c r="KH130" s="90">
        <f t="shared" ca="1" si="1142"/>
        <v>0</v>
      </c>
      <c r="KI130" s="90">
        <f t="shared" ca="1" si="1142"/>
        <v>0</v>
      </c>
      <c r="KJ130" s="90">
        <f t="shared" ca="1" si="1142"/>
        <v>0</v>
      </c>
      <c r="KK130" s="90">
        <f t="shared" ca="1" si="1142"/>
        <v>0</v>
      </c>
      <c r="KL130" s="90">
        <f t="shared" ca="1" si="1142"/>
        <v>0</v>
      </c>
      <c r="KM130" s="90">
        <f t="shared" ca="1" si="1142"/>
        <v>0</v>
      </c>
      <c r="KN130" s="90">
        <f t="shared" ca="1" si="1143"/>
        <v>0</v>
      </c>
      <c r="KO130" s="90">
        <f t="shared" ca="1" si="1144"/>
        <v>0</v>
      </c>
      <c r="KP130" s="90">
        <f t="shared" ca="1" si="1144"/>
        <v>0</v>
      </c>
      <c r="KQ130" s="90">
        <f t="shared" ca="1" si="1144"/>
        <v>0</v>
      </c>
      <c r="KR130" s="90">
        <f t="shared" ca="1" si="1144"/>
        <v>0</v>
      </c>
      <c r="KS130" s="90">
        <f t="shared" ca="1" si="1144"/>
        <v>0</v>
      </c>
      <c r="KT130" s="90">
        <f t="shared" ca="1" si="1144"/>
        <v>0</v>
      </c>
      <c r="KU130" s="90">
        <f t="shared" ca="1" si="1144"/>
        <v>0</v>
      </c>
      <c r="KV130" s="90">
        <f t="shared" ca="1" si="1144"/>
        <v>0</v>
      </c>
      <c r="KW130" s="90">
        <f t="shared" ca="1" si="1144"/>
        <v>0</v>
      </c>
      <c r="KX130" s="90">
        <f t="shared" ca="1" si="1144"/>
        <v>0</v>
      </c>
      <c r="KY130" s="90">
        <f t="shared" ca="1" si="1145"/>
        <v>0</v>
      </c>
      <c r="KZ130" s="90">
        <f t="shared" ca="1" si="1145"/>
        <v>0</v>
      </c>
      <c r="LA130" s="90">
        <f t="shared" ca="1" si="1145"/>
        <v>0</v>
      </c>
      <c r="LB130" s="90">
        <f t="shared" ca="1" si="1145"/>
        <v>0</v>
      </c>
      <c r="LC130" s="90">
        <f t="shared" ca="1" si="1145"/>
        <v>0</v>
      </c>
      <c r="LD130" s="90">
        <f t="shared" ca="1" si="1145"/>
        <v>0</v>
      </c>
      <c r="LE130" s="90">
        <f t="shared" ca="1" si="1145"/>
        <v>0</v>
      </c>
      <c r="LF130" s="90">
        <f t="shared" ca="1" si="1145"/>
        <v>0</v>
      </c>
      <c r="LG130" s="90">
        <f t="shared" ca="1" si="1145"/>
        <v>0</v>
      </c>
      <c r="LH130" s="90">
        <f t="shared" ca="1" si="1145"/>
        <v>0</v>
      </c>
      <c r="LI130" s="90">
        <f t="shared" ca="1" si="1145"/>
        <v>0</v>
      </c>
      <c r="LJ130" s="90">
        <f t="shared" ca="1" si="1145"/>
        <v>0</v>
      </c>
      <c r="LK130" s="90">
        <f t="shared" ca="1" si="1146"/>
        <v>0</v>
      </c>
      <c r="LL130" s="90">
        <f t="shared" ca="1" si="1146"/>
        <v>0</v>
      </c>
      <c r="LM130" s="92">
        <f t="shared" ca="1" si="615"/>
        <v>0</v>
      </c>
      <c r="LN130" s="90">
        <f t="shared" ca="1" si="1147"/>
        <v>0</v>
      </c>
      <c r="LO130" s="90">
        <f t="shared" ca="1" si="1147"/>
        <v>0</v>
      </c>
      <c r="LP130" s="90">
        <f t="shared" ca="1" si="1147"/>
        <v>0</v>
      </c>
      <c r="LQ130" s="90">
        <f t="shared" ca="1" si="1147"/>
        <v>0</v>
      </c>
      <c r="LR130" s="90">
        <f t="shared" ca="1" si="1147"/>
        <v>0</v>
      </c>
      <c r="LS130" s="92">
        <f t="shared" ca="1" si="616"/>
        <v>0</v>
      </c>
      <c r="LT130" s="90">
        <f t="shared" ca="1" si="1148"/>
        <v>0</v>
      </c>
      <c r="LU130" s="90">
        <f t="shared" ca="1" si="1148"/>
        <v>0</v>
      </c>
      <c r="LV130" s="90">
        <f t="shared" ca="1" si="1148"/>
        <v>0</v>
      </c>
      <c r="LW130" s="90">
        <f t="shared" ca="1" si="1148"/>
        <v>0</v>
      </c>
      <c r="LX130" s="90">
        <f t="shared" ca="1" si="1148"/>
        <v>0</v>
      </c>
      <c r="LY130" s="90">
        <f t="shared" ca="1" si="1148"/>
        <v>0</v>
      </c>
      <c r="LZ130" s="90">
        <f t="shared" ca="1" si="1148"/>
        <v>0</v>
      </c>
      <c r="MA130" s="90">
        <f t="shared" ca="1" si="1148"/>
        <v>0</v>
      </c>
      <c r="MB130" s="90">
        <f t="shared" ca="1" si="1148"/>
        <v>0</v>
      </c>
      <c r="MC130" s="90">
        <f t="shared" ca="1" si="1148"/>
        <v>0</v>
      </c>
      <c r="MD130" s="90">
        <f t="shared" ca="1" si="1148"/>
        <v>0</v>
      </c>
      <c r="ME130" s="90">
        <f t="shared" ca="1" si="1148"/>
        <v>0</v>
      </c>
      <c r="MF130" s="90">
        <f t="shared" ca="1" si="1148"/>
        <v>0</v>
      </c>
      <c r="MG130" s="92">
        <f t="shared" ca="1" si="617"/>
        <v>0</v>
      </c>
      <c r="MH130" s="90">
        <f t="shared" ca="1" si="1149"/>
        <v>0</v>
      </c>
      <c r="MI130" s="90">
        <f t="shared" ca="1" si="1150"/>
        <v>0</v>
      </c>
      <c r="MJ130" s="90">
        <f t="shared" ca="1" si="1150"/>
        <v>0</v>
      </c>
      <c r="MK130" s="90">
        <f t="shared" ca="1" si="1150"/>
        <v>0</v>
      </c>
      <c r="ML130" s="90">
        <f t="shared" ca="1" si="1150"/>
        <v>0</v>
      </c>
      <c r="MM130" s="90">
        <f t="shared" ca="1" si="1150"/>
        <v>0</v>
      </c>
      <c r="MN130" s="90">
        <f t="shared" ca="1" si="1150"/>
        <v>0</v>
      </c>
      <c r="MO130" s="90">
        <f t="shared" ca="1" si="1150"/>
        <v>0</v>
      </c>
      <c r="MP130" s="90">
        <f t="shared" ca="1" si="1150"/>
        <v>0</v>
      </c>
      <c r="MQ130" s="90">
        <f t="shared" ca="1" si="1150"/>
        <v>0</v>
      </c>
      <c r="MR130" s="90">
        <f t="shared" ca="1" si="1150"/>
        <v>0</v>
      </c>
      <c r="MS130" s="90">
        <f t="shared" ca="1" si="1150"/>
        <v>0</v>
      </c>
      <c r="MT130" s="90">
        <f t="shared" ca="1" si="1150"/>
        <v>0</v>
      </c>
      <c r="MU130" s="90">
        <f t="shared" ca="1" si="1150"/>
        <v>0</v>
      </c>
      <c r="MV130" s="90">
        <f t="shared" ca="1" si="1150"/>
        <v>0</v>
      </c>
      <c r="MW130" s="90">
        <f t="shared" ca="1" si="1150"/>
        <v>0</v>
      </c>
      <c r="MX130" s="90">
        <f t="shared" ca="1" si="1150"/>
        <v>0</v>
      </c>
      <c r="MY130" s="90">
        <f t="shared" ca="1" si="1150"/>
        <v>0</v>
      </c>
      <c r="MZ130" s="90">
        <f t="shared" ca="1" si="1150"/>
        <v>0</v>
      </c>
      <c r="NA130" s="90">
        <f t="shared" ca="1" si="1150"/>
        <v>0</v>
      </c>
      <c r="NB130" s="90">
        <f t="shared" ca="1" si="1150"/>
        <v>0</v>
      </c>
      <c r="NC130" s="92">
        <f t="shared" ca="1" si="618"/>
        <v>0</v>
      </c>
      <c r="ND130" s="90">
        <f t="shared" ca="1" si="1151"/>
        <v>0</v>
      </c>
      <c r="NE130" s="90">
        <f t="shared" ca="1" si="1151"/>
        <v>0</v>
      </c>
      <c r="NF130" s="90">
        <f t="shared" ca="1" si="1151"/>
        <v>0</v>
      </c>
      <c r="NG130" s="90">
        <f t="shared" ca="1" si="1151"/>
        <v>0</v>
      </c>
      <c r="NH130" s="90">
        <f t="shared" ca="1" si="1151"/>
        <v>0</v>
      </c>
      <c r="NI130" s="90">
        <f t="shared" ca="1" si="1151"/>
        <v>0</v>
      </c>
      <c r="NJ130" s="93">
        <f t="shared" ca="1" si="946"/>
        <v>0</v>
      </c>
      <c r="NK130" s="94">
        <f t="shared" ca="1" si="1107"/>
        <v>0</v>
      </c>
    </row>
    <row r="131" spans="1:375" ht="17.25" customHeight="1" x14ac:dyDescent="0.25">
      <c r="A131" s="67">
        <v>98130</v>
      </c>
      <c r="B131" s="96" t="s">
        <v>179</v>
      </c>
      <c r="C131" s="90">
        <f ca="1">IFERROR(HLOOKUP($A131,Náklady_2018!$D$1:$MN$27,24,FALSE),0)</f>
        <v>34308.14</v>
      </c>
      <c r="D131" s="19">
        <v>50</v>
      </c>
      <c r="E131" s="19">
        <v>50</v>
      </c>
      <c r="F131" s="91" t="s">
        <v>592</v>
      </c>
      <c r="G131" s="92">
        <f t="shared" ca="1" si="606"/>
        <v>3448.286293783347</v>
      </c>
      <c r="H131" s="90">
        <f t="shared" ca="1" si="1152"/>
        <v>0</v>
      </c>
      <c r="I131" s="90">
        <f t="shared" ca="1" si="1119"/>
        <v>0</v>
      </c>
      <c r="J131" s="90">
        <f t="shared" ca="1" si="1119"/>
        <v>372.65638497300534</v>
      </c>
      <c r="K131" s="90">
        <f t="shared" ca="1" si="1119"/>
        <v>0</v>
      </c>
      <c r="L131" s="90">
        <f t="shared" ca="1" si="1119"/>
        <v>0</v>
      </c>
      <c r="M131" s="90">
        <f t="shared" ca="1" si="1119"/>
        <v>0</v>
      </c>
      <c r="N131" s="90">
        <f t="shared" ca="1" si="1119"/>
        <v>605.94349694879975</v>
      </c>
      <c r="O131" s="90">
        <f t="shared" ca="1" si="1119"/>
        <v>0</v>
      </c>
      <c r="P131" s="90">
        <f t="shared" ca="1" si="1119"/>
        <v>0</v>
      </c>
      <c r="Q131" s="90">
        <f t="shared" ca="1" si="1119"/>
        <v>0</v>
      </c>
      <c r="R131" s="90">
        <f t="shared" ca="1" si="1119"/>
        <v>0</v>
      </c>
      <c r="S131" s="90">
        <f t="shared" ca="1" si="1119"/>
        <v>324.12896236883535</v>
      </c>
      <c r="T131" s="90">
        <f t="shared" ca="1" si="1119"/>
        <v>0</v>
      </c>
      <c r="U131" s="90">
        <f t="shared" ca="1" si="1119"/>
        <v>0</v>
      </c>
      <c r="V131" s="90">
        <f t="shared" ca="1" si="1119"/>
        <v>112.87483181755677</v>
      </c>
      <c r="W131" s="90">
        <f t="shared" ca="1" si="1119"/>
        <v>466.49044084046841</v>
      </c>
      <c r="X131" s="90">
        <f t="shared" ca="1" si="1119"/>
        <v>0</v>
      </c>
      <c r="Y131" s="90">
        <f t="shared" ca="1" si="1119"/>
        <v>0</v>
      </c>
      <c r="Z131" s="90">
        <f t="shared" ca="1" si="1119"/>
        <v>0</v>
      </c>
      <c r="AA131" s="90">
        <f t="shared" ca="1" si="1119"/>
        <v>505.23704674921589</v>
      </c>
      <c r="AB131" s="90">
        <f t="shared" ca="1" si="1119"/>
        <v>0</v>
      </c>
      <c r="AC131" s="90">
        <f t="shared" ca="1" si="1119"/>
        <v>0</v>
      </c>
      <c r="AD131" s="90">
        <f t="shared" ca="1" si="1119"/>
        <v>865.61426914062667</v>
      </c>
      <c r="AE131" s="90">
        <f t="shared" ca="1" si="1119"/>
        <v>0</v>
      </c>
      <c r="AF131" s="90">
        <f t="shared" ca="1" si="1119"/>
        <v>0</v>
      </c>
      <c r="AG131" s="90">
        <f t="shared" ca="1" si="1119"/>
        <v>0</v>
      </c>
      <c r="AH131" s="90">
        <f t="shared" ca="1" si="1119"/>
        <v>0</v>
      </c>
      <c r="AI131" s="90">
        <f t="shared" ca="1" si="1119"/>
        <v>0</v>
      </c>
      <c r="AJ131" s="90">
        <f t="shared" ca="1" si="1119"/>
        <v>0</v>
      </c>
      <c r="AK131" s="90">
        <f t="shared" ca="1" si="1119"/>
        <v>0</v>
      </c>
      <c r="AL131" s="90">
        <f t="shared" ca="1" si="1119"/>
        <v>0</v>
      </c>
      <c r="AM131" s="90">
        <f t="shared" ca="1" si="1119"/>
        <v>0</v>
      </c>
      <c r="AN131" s="90">
        <f t="shared" ca="1" si="1119"/>
        <v>0</v>
      </c>
      <c r="AO131" s="90">
        <f t="shared" ca="1" si="1119"/>
        <v>0</v>
      </c>
      <c r="AP131" s="90">
        <f t="shared" ca="1" si="1119"/>
        <v>0</v>
      </c>
      <c r="AQ131" s="90">
        <f t="shared" ca="1" si="1119"/>
        <v>0</v>
      </c>
      <c r="AR131" s="90">
        <f t="shared" ca="1" si="1119"/>
        <v>0</v>
      </c>
      <c r="AS131" s="90">
        <f t="shared" ca="1" si="1119"/>
        <v>0</v>
      </c>
      <c r="AT131" s="90">
        <f t="shared" ca="1" si="1119"/>
        <v>113.32947805970602</v>
      </c>
      <c r="AU131" s="90">
        <f t="shared" ca="1" si="1119"/>
        <v>0</v>
      </c>
      <c r="AV131" s="90">
        <f t="shared" ca="1" si="1119"/>
        <v>0</v>
      </c>
      <c r="AW131" s="90">
        <f t="shared" ca="1" si="1119"/>
        <v>0</v>
      </c>
      <c r="AX131" s="90">
        <f t="shared" ca="1" si="1119"/>
        <v>82.011382885132647</v>
      </c>
      <c r="AY131" s="90">
        <f t="shared" ca="1" si="1119"/>
        <v>0</v>
      </c>
      <c r="AZ131" s="90">
        <f t="shared" ca="1" si="1119"/>
        <v>0</v>
      </c>
      <c r="BA131" s="90">
        <f t="shared" ca="1" si="1119"/>
        <v>0</v>
      </c>
      <c r="BB131" s="90">
        <f t="shared" ca="1" si="1119"/>
        <v>0</v>
      </c>
      <c r="BC131" s="90">
        <f t="shared" ca="1" si="1119"/>
        <v>0</v>
      </c>
      <c r="BD131" s="92">
        <f t="shared" ca="1" si="607"/>
        <v>3103.6842610365175</v>
      </c>
      <c r="BE131" s="90">
        <f t="shared" ca="1" si="1120"/>
        <v>0</v>
      </c>
      <c r="BF131" s="90">
        <f t="shared" ca="1" si="1121"/>
        <v>360.16577297196898</v>
      </c>
      <c r="BG131" s="90">
        <f t="shared" ca="1" si="1121"/>
        <v>0</v>
      </c>
      <c r="BH131" s="90">
        <f t="shared" ca="1" si="1121"/>
        <v>0</v>
      </c>
      <c r="BI131" s="90">
        <f t="shared" ca="1" si="1121"/>
        <v>437.59065334443068</v>
      </c>
      <c r="BJ131" s="90">
        <f t="shared" ca="1" si="1121"/>
        <v>0</v>
      </c>
      <c r="BK131" s="90">
        <f t="shared" ca="1" si="1121"/>
        <v>0</v>
      </c>
      <c r="BL131" s="90">
        <f t="shared" ca="1" si="1121"/>
        <v>0</v>
      </c>
      <c r="BM131" s="90">
        <f t="shared" ca="1" si="1121"/>
        <v>0</v>
      </c>
      <c r="BN131" s="90">
        <f t="shared" ca="1" si="1121"/>
        <v>449.07073336608312</v>
      </c>
      <c r="BO131" s="90">
        <f t="shared" ca="1" si="1121"/>
        <v>0</v>
      </c>
      <c r="BP131" s="90">
        <f t="shared" ca="1" si="1121"/>
        <v>0</v>
      </c>
      <c r="BQ131" s="90">
        <f t="shared" ca="1" si="1121"/>
        <v>0</v>
      </c>
      <c r="BR131" s="90">
        <f t="shared" ca="1" si="1121"/>
        <v>360.40023506457538</v>
      </c>
      <c r="BS131" s="90">
        <f t="shared" ca="1" si="1121"/>
        <v>0</v>
      </c>
      <c r="BT131" s="90">
        <f t="shared" ca="1" si="1121"/>
        <v>0</v>
      </c>
      <c r="BU131" s="90">
        <f t="shared" ca="1" si="1121"/>
        <v>0</v>
      </c>
      <c r="BV131" s="90">
        <f t="shared" ca="1" si="1121"/>
        <v>437.10492547561722</v>
      </c>
      <c r="BW131" s="90">
        <f t="shared" ca="1" si="1121"/>
        <v>0</v>
      </c>
      <c r="BX131" s="90">
        <f t="shared" ca="1" si="1121"/>
        <v>0</v>
      </c>
      <c r="BY131" s="90">
        <f t="shared" ca="1" si="1121"/>
        <v>1002.7243589899103</v>
      </c>
      <c r="BZ131" s="90">
        <f t="shared" ca="1" si="1121"/>
        <v>0</v>
      </c>
      <c r="CA131" s="90">
        <f t="shared" ca="1" si="1121"/>
        <v>0</v>
      </c>
      <c r="CB131" s="90">
        <f t="shared" ca="1" si="1121"/>
        <v>0</v>
      </c>
      <c r="CC131" s="90">
        <f t="shared" ca="1" si="1121"/>
        <v>56.627581823931799</v>
      </c>
      <c r="CD131" s="90">
        <f t="shared" ca="1" si="1121"/>
        <v>0</v>
      </c>
      <c r="CE131" s="90">
        <f t="shared" ca="1" si="1121"/>
        <v>0</v>
      </c>
      <c r="CF131" s="90">
        <f t="shared" ca="1" si="1122"/>
        <v>0</v>
      </c>
      <c r="CG131" s="92">
        <f t="shared" ref="CG131:CG154" ca="1" si="1155">SUM(CH131:CX131)</f>
        <v>2995.4330683097892</v>
      </c>
      <c r="CH131" s="90">
        <f t="shared" ca="1" si="1123"/>
        <v>0</v>
      </c>
      <c r="CI131" s="90">
        <f t="shared" ca="1" si="1123"/>
        <v>247.65111642321659</v>
      </c>
      <c r="CJ131" s="90">
        <f t="shared" ca="1" si="1123"/>
        <v>445.00138268477167</v>
      </c>
      <c r="CK131" s="90">
        <f t="shared" ca="1" si="1123"/>
        <v>380.32806173534891</v>
      </c>
      <c r="CL131" s="90">
        <f t="shared" ca="1" si="1123"/>
        <v>218.73762359252882</v>
      </c>
      <c r="CM131" s="90">
        <f t="shared" ca="1" si="1123"/>
        <v>187.90456121939684</v>
      </c>
      <c r="CN131" s="90">
        <f t="shared" ca="1" si="1123"/>
        <v>138.52332788487269</v>
      </c>
      <c r="CO131" s="90">
        <f t="shared" ca="1" si="1123"/>
        <v>376.6762892375105</v>
      </c>
      <c r="CP131" s="90">
        <f t="shared" ca="1" si="1123"/>
        <v>255.67697509194713</v>
      </c>
      <c r="CQ131" s="90">
        <f t="shared" ca="1" si="1123"/>
        <v>246.35813576550674</v>
      </c>
      <c r="CR131" s="90">
        <f t="shared" ca="1" si="1124"/>
        <v>242.05666658014601</v>
      </c>
      <c r="CS131" s="90">
        <f t="shared" ca="1" si="1124"/>
        <v>144.50254874453174</v>
      </c>
      <c r="CT131" s="90">
        <f t="shared" ca="1" si="1124"/>
        <v>112.01637935001145</v>
      </c>
      <c r="CU131" s="90">
        <f t="shared" ca="1" si="1124"/>
        <v>0</v>
      </c>
      <c r="CV131" s="90">
        <f t="shared" ca="1" si="1124"/>
        <v>0</v>
      </c>
      <c r="CW131" s="90">
        <f t="shared" ca="1" si="1124"/>
        <v>0</v>
      </c>
      <c r="CX131" s="90">
        <f t="shared" ca="1" si="1124"/>
        <v>0</v>
      </c>
      <c r="CY131" s="92">
        <f t="shared" ref="CY131:CY154" ca="1" si="1156">SUM(CZ131:DU131)</f>
        <v>3334.5012957273429</v>
      </c>
      <c r="CZ131" s="90">
        <f t="shared" ca="1" si="1125"/>
        <v>0</v>
      </c>
      <c r="DA131" s="90">
        <f t="shared" ca="1" si="1153"/>
        <v>332.35484169520078</v>
      </c>
      <c r="DB131" s="90">
        <f t="shared" ca="1" si="1153"/>
        <v>238.19574359607395</v>
      </c>
      <c r="DC131" s="90">
        <f t="shared" ca="1" si="1153"/>
        <v>396.14352174364046</v>
      </c>
      <c r="DD131" s="90">
        <f t="shared" ca="1" si="1153"/>
        <v>0</v>
      </c>
      <c r="DE131" s="90">
        <f t="shared" ca="1" si="1153"/>
        <v>0</v>
      </c>
      <c r="DF131" s="90">
        <f t="shared" ca="1" si="1153"/>
        <v>0</v>
      </c>
      <c r="DG131" s="90">
        <f t="shared" ca="1" si="1153"/>
        <v>0</v>
      </c>
      <c r="DH131" s="90">
        <f t="shared" ca="1" si="1153"/>
        <v>305.94270954248185</v>
      </c>
      <c r="DI131" s="90">
        <f t="shared" ca="1" si="1153"/>
        <v>585.93781429818353</v>
      </c>
      <c r="DJ131" s="90">
        <f t="shared" ca="1" si="1153"/>
        <v>0</v>
      </c>
      <c r="DK131" s="90">
        <f t="shared" ca="1" si="1153"/>
        <v>0</v>
      </c>
      <c r="DL131" s="90">
        <f t="shared" ca="1" si="1153"/>
        <v>0</v>
      </c>
      <c r="DM131" s="90">
        <f t="shared" ca="1" si="1153"/>
        <v>0</v>
      </c>
      <c r="DN131" s="90">
        <f t="shared" ca="1" si="1153"/>
        <v>552.8292121700631</v>
      </c>
      <c r="DO131" s="90">
        <f t="shared" ca="1" si="1153"/>
        <v>0</v>
      </c>
      <c r="DP131" s="90">
        <f t="shared" ca="1" si="1126"/>
        <v>0</v>
      </c>
      <c r="DQ131" s="90">
        <f t="shared" ca="1" si="1126"/>
        <v>295.81526926712144</v>
      </c>
      <c r="DR131" s="90">
        <f t="shared" ca="1" si="1126"/>
        <v>81.132766925679391</v>
      </c>
      <c r="DS131" s="90">
        <f t="shared" ca="1" si="1126"/>
        <v>178.81080270092872</v>
      </c>
      <c r="DT131" s="90">
        <f t="shared" ca="1" si="1126"/>
        <v>311.23123284693446</v>
      </c>
      <c r="DU131" s="90">
        <f t="shared" ca="1" si="1126"/>
        <v>56.107380941034776</v>
      </c>
      <c r="DV131" s="92">
        <f t="shared" ca="1" si="608"/>
        <v>1558.4522691181849</v>
      </c>
      <c r="DW131" s="90">
        <f t="shared" ca="1" si="1127"/>
        <v>0</v>
      </c>
      <c r="DX131" s="90">
        <f t="shared" ca="1" si="1127"/>
        <v>639.96789476611275</v>
      </c>
      <c r="DY131" s="90">
        <f t="shared" ca="1" si="1127"/>
        <v>715.49445539641806</v>
      </c>
      <c r="DZ131" s="90">
        <f t="shared" ca="1" si="1127"/>
        <v>202.98991895565413</v>
      </c>
      <c r="EA131" s="90">
        <f t="shared" ca="1" si="1127"/>
        <v>0</v>
      </c>
      <c r="EB131" s="92">
        <f t="shared" ca="1" si="609"/>
        <v>4391.9753656144248</v>
      </c>
      <c r="EC131" s="90">
        <f t="shared" ca="1" si="1128"/>
        <v>0</v>
      </c>
      <c r="ED131" s="90">
        <f t="shared" ca="1" si="1129"/>
        <v>480.37573778914043</v>
      </c>
      <c r="EE131" s="90">
        <f t="shared" ca="1" si="1129"/>
        <v>330.11322660230167</v>
      </c>
      <c r="EF131" s="90">
        <f t="shared" ca="1" si="1129"/>
        <v>246.42915313497898</v>
      </c>
      <c r="EG131" s="90">
        <f t="shared" ca="1" si="1129"/>
        <v>220.99195898715274</v>
      </c>
      <c r="EH131" s="90">
        <f t="shared" ca="1" si="1129"/>
        <v>437.69445323208095</v>
      </c>
      <c r="EI131" s="90">
        <f t="shared" ca="1" si="1129"/>
        <v>225.27803234195795</v>
      </c>
      <c r="EJ131" s="90">
        <f t="shared" ca="1" si="1129"/>
        <v>426.73272995163643</v>
      </c>
      <c r="EK131" s="90">
        <f t="shared" ca="1" si="1129"/>
        <v>232.72143599461668</v>
      </c>
      <c r="EL131" s="90">
        <f t="shared" ca="1" si="1129"/>
        <v>158.22381410855775</v>
      </c>
      <c r="EM131" s="90">
        <f t="shared" ca="1" si="1129"/>
        <v>130.04291385383931</v>
      </c>
      <c r="EN131" s="90">
        <f t="shared" ca="1" si="1129"/>
        <v>263.88811861081422</v>
      </c>
      <c r="EO131" s="90">
        <f t="shared" ca="1" si="1129"/>
        <v>325.49591510250576</v>
      </c>
      <c r="EP131" s="90">
        <f t="shared" ca="1" si="1129"/>
        <v>0</v>
      </c>
      <c r="EQ131" s="90">
        <f t="shared" ca="1" si="1129"/>
        <v>0</v>
      </c>
      <c r="ER131" s="90">
        <f t="shared" ca="1" si="1129"/>
        <v>0</v>
      </c>
      <c r="ES131" s="90">
        <f t="shared" ca="1" si="1129"/>
        <v>89.885629909780619</v>
      </c>
      <c r="ET131" s="90">
        <f t="shared" ca="1" si="1129"/>
        <v>366.63466143985494</v>
      </c>
      <c r="EU131" s="90">
        <f t="shared" ca="1" si="1129"/>
        <v>0</v>
      </c>
      <c r="EV131" s="90">
        <f t="shared" ca="1" si="1129"/>
        <v>0</v>
      </c>
      <c r="EW131" s="90">
        <f t="shared" ca="1" si="1129"/>
        <v>457.46758455520666</v>
      </c>
      <c r="EX131" s="90">
        <f t="shared" ca="1" si="1129"/>
        <v>0</v>
      </c>
      <c r="EY131" s="90">
        <f t="shared" ca="1" si="1129"/>
        <v>0</v>
      </c>
      <c r="EZ131" s="90">
        <f t="shared" ca="1" si="1129"/>
        <v>0</v>
      </c>
      <c r="FA131" s="90">
        <f t="shared" ca="1" si="1129"/>
        <v>0</v>
      </c>
      <c r="FB131" s="90">
        <f t="shared" ca="1" si="1129"/>
        <v>0</v>
      </c>
      <c r="FC131" s="90">
        <f t="shared" ca="1" si="1129"/>
        <v>0</v>
      </c>
      <c r="FD131" s="90">
        <f t="shared" ca="1" si="1129"/>
        <v>0</v>
      </c>
      <c r="FE131" s="92">
        <f t="shared" ca="1" si="610"/>
        <v>2859.5052262751451</v>
      </c>
      <c r="FF131" s="90">
        <f t="shared" ca="1" si="1130"/>
        <v>0</v>
      </c>
      <c r="FG131" s="90">
        <f t="shared" ca="1" si="1130"/>
        <v>586.54420811189777</v>
      </c>
      <c r="FH131" s="90">
        <f t="shared" ca="1" si="1130"/>
        <v>0</v>
      </c>
      <c r="FI131" s="90">
        <f t="shared" ca="1" si="1130"/>
        <v>0</v>
      </c>
      <c r="FJ131" s="90">
        <f t="shared" ca="1" si="1130"/>
        <v>557.92722895608176</v>
      </c>
      <c r="FK131" s="90">
        <f t="shared" ca="1" si="1130"/>
        <v>0</v>
      </c>
      <c r="FL131" s="90">
        <f t="shared" ca="1" si="1130"/>
        <v>545.69732678182368</v>
      </c>
      <c r="FM131" s="90">
        <f t="shared" ca="1" si="1130"/>
        <v>656.4529107351832</v>
      </c>
      <c r="FN131" s="90">
        <f t="shared" ca="1" si="1130"/>
        <v>0</v>
      </c>
      <c r="FO131" s="90">
        <f t="shared" ca="1" si="1130"/>
        <v>309.95334419341589</v>
      </c>
      <c r="FP131" s="90">
        <f t="shared" ca="1" si="1130"/>
        <v>0</v>
      </c>
      <c r="FQ131" s="90">
        <f t="shared" ca="1" si="1130"/>
        <v>0</v>
      </c>
      <c r="FR131" s="90">
        <f t="shared" ca="1" si="1130"/>
        <v>0</v>
      </c>
      <c r="FS131" s="90">
        <f t="shared" ca="1" si="1130"/>
        <v>202.93020749674326</v>
      </c>
      <c r="FT131" s="90">
        <f t="shared" ca="1" si="1131"/>
        <v>0</v>
      </c>
      <c r="FU131" s="90">
        <f t="shared" ca="1" si="1131"/>
        <v>0</v>
      </c>
      <c r="FV131" s="90">
        <f t="shared" ca="1" si="1131"/>
        <v>0</v>
      </c>
      <c r="FW131" s="92">
        <f t="shared" ca="1" si="611"/>
        <v>4371.175229064821</v>
      </c>
      <c r="FX131" s="90">
        <f t="shared" ca="1" si="1132"/>
        <v>0</v>
      </c>
      <c r="FY131" s="90">
        <f t="shared" ca="1" si="1133"/>
        <v>131.72549595542714</v>
      </c>
      <c r="FZ131" s="90">
        <f t="shared" ca="1" si="1133"/>
        <v>292.4277901387818</v>
      </c>
      <c r="GA131" s="90">
        <f t="shared" ca="1" si="1133"/>
        <v>0</v>
      </c>
      <c r="GB131" s="90">
        <f t="shared" ca="1" si="1133"/>
        <v>405.60517096834832</v>
      </c>
      <c r="GC131" s="90">
        <f t="shared" ca="1" si="1133"/>
        <v>0</v>
      </c>
      <c r="GD131" s="90">
        <f t="shared" ca="1" si="1133"/>
        <v>313.82471744448821</v>
      </c>
      <c r="GE131" s="90">
        <f t="shared" ca="1" si="1133"/>
        <v>782.29699582138687</v>
      </c>
      <c r="GF131" s="90">
        <f t="shared" ca="1" si="1133"/>
        <v>61.288726831228828</v>
      </c>
      <c r="GG131" s="90">
        <f t="shared" ca="1" si="1133"/>
        <v>2347.9638421615814</v>
      </c>
      <c r="GH131" s="90">
        <f t="shared" ca="1" si="1133"/>
        <v>0</v>
      </c>
      <c r="GI131" s="90">
        <f t="shared" ca="1" si="1133"/>
        <v>0</v>
      </c>
      <c r="GJ131" s="90">
        <f t="shared" ca="1" si="1133"/>
        <v>0</v>
      </c>
      <c r="GK131" s="90">
        <f t="shared" ca="1" si="1133"/>
        <v>0</v>
      </c>
      <c r="GL131" s="90">
        <f t="shared" ca="1" si="1133"/>
        <v>0</v>
      </c>
      <c r="GM131" s="90">
        <f t="shared" ca="1" si="1133"/>
        <v>0</v>
      </c>
      <c r="GN131" s="90">
        <f t="shared" ca="1" si="1133"/>
        <v>0</v>
      </c>
      <c r="GO131" s="90">
        <f t="shared" ca="1" si="1133"/>
        <v>36.042489743578635</v>
      </c>
      <c r="GP131" s="90">
        <f t="shared" ca="1" si="1133"/>
        <v>0</v>
      </c>
      <c r="GQ131" s="90">
        <f t="shared" ca="1" si="1133"/>
        <v>0</v>
      </c>
      <c r="GR131" s="90">
        <f t="shared" ca="1" si="1133"/>
        <v>0</v>
      </c>
      <c r="GS131" s="92">
        <f t="shared" ca="1" si="612"/>
        <v>1964.3452987309679</v>
      </c>
      <c r="GT131" s="90">
        <f t="shared" ca="1" si="1134"/>
        <v>0</v>
      </c>
      <c r="GU131" s="90">
        <f t="shared" ca="1" si="1134"/>
        <v>529.923035540098</v>
      </c>
      <c r="GV131" s="90">
        <f t="shared" ca="1" si="1134"/>
        <v>542.77484981758437</v>
      </c>
      <c r="GW131" s="90">
        <f t="shared" ca="1" si="1134"/>
        <v>694.71422199084543</v>
      </c>
      <c r="GX131" s="90">
        <f t="shared" ca="1" si="1134"/>
        <v>0</v>
      </c>
      <c r="GY131" s="90">
        <f t="shared" ca="1" si="1134"/>
        <v>196.93319138243999</v>
      </c>
      <c r="GZ131" s="90">
        <f t="shared" ca="1" si="1134"/>
        <v>0</v>
      </c>
      <c r="HA131" s="90">
        <f t="shared" ca="1" si="1134"/>
        <v>0</v>
      </c>
      <c r="HB131" s="90">
        <f t="shared" ca="1" si="1134"/>
        <v>0</v>
      </c>
      <c r="HC131" s="90">
        <f t="shared" ca="1" si="1134"/>
        <v>0</v>
      </c>
      <c r="HD131" s="90">
        <f t="shared" ca="1" si="1134"/>
        <v>0</v>
      </c>
      <c r="HE131" s="92">
        <f t="shared" ca="1" si="613"/>
        <v>900.2447850591991</v>
      </c>
      <c r="HF131" s="90">
        <f t="shared" ca="1" si="1135"/>
        <v>0</v>
      </c>
      <c r="HG131" s="90">
        <f t="shared" ca="1" si="1135"/>
        <v>0</v>
      </c>
      <c r="HH131" s="90">
        <f t="shared" ca="1" si="1135"/>
        <v>0</v>
      </c>
      <c r="HI131" s="90">
        <f t="shared" ca="1" si="1135"/>
        <v>0</v>
      </c>
      <c r="HJ131" s="90">
        <f t="shared" ca="1" si="1135"/>
        <v>0</v>
      </c>
      <c r="HK131" s="90">
        <f t="shared" ca="1" si="1135"/>
        <v>0</v>
      </c>
      <c r="HL131" s="90">
        <f t="shared" ca="1" si="1135"/>
        <v>0</v>
      </c>
      <c r="HM131" s="90">
        <f t="shared" ca="1" si="1135"/>
        <v>0</v>
      </c>
      <c r="HN131" s="90">
        <f t="shared" ca="1" si="1135"/>
        <v>133.39436925716217</v>
      </c>
      <c r="HO131" s="90">
        <f t="shared" ca="1" si="1135"/>
        <v>766.85041580203699</v>
      </c>
      <c r="HP131" s="90">
        <f t="shared" ca="1" si="1135"/>
        <v>0</v>
      </c>
      <c r="HQ131" s="90">
        <f t="shared" ca="1" si="1135"/>
        <v>0</v>
      </c>
      <c r="HR131" s="90">
        <f t="shared" ca="1" si="1135"/>
        <v>0</v>
      </c>
      <c r="HS131" s="90">
        <f t="shared" ca="1" si="1135"/>
        <v>0</v>
      </c>
      <c r="HT131" s="90">
        <f t="shared" ca="1" si="1135"/>
        <v>0</v>
      </c>
      <c r="HU131" s="90">
        <f t="shared" ca="1" si="1135"/>
        <v>0</v>
      </c>
      <c r="HV131" s="92">
        <f t="shared" ca="1" si="614"/>
        <v>310.82247412757749</v>
      </c>
      <c r="HW131" s="90">
        <f t="shared" ca="1" si="1136"/>
        <v>310.82247412757749</v>
      </c>
      <c r="HX131" s="90">
        <f t="shared" ca="1" si="1136"/>
        <v>0</v>
      </c>
      <c r="HY131" s="90">
        <f t="shared" ca="1" si="1136"/>
        <v>0</v>
      </c>
      <c r="HZ131" s="90">
        <f t="shared" ca="1" si="1136"/>
        <v>0</v>
      </c>
      <c r="IA131" s="90">
        <f t="shared" ca="1" si="1136"/>
        <v>0</v>
      </c>
      <c r="IB131" s="90">
        <f t="shared" ca="1" si="1136"/>
        <v>0</v>
      </c>
      <c r="IC131" s="90">
        <f t="shared" ca="1" si="1136"/>
        <v>0</v>
      </c>
      <c r="ID131" s="90">
        <f t="shared" ca="1" si="1136"/>
        <v>0</v>
      </c>
      <c r="IE131" s="90">
        <f t="shared" ca="1" si="1136"/>
        <v>0</v>
      </c>
      <c r="IF131" s="92">
        <f t="shared" ref="IF131:IF154" ca="1" si="1157">SUM(IG131:IX131)</f>
        <v>771.53222374811003</v>
      </c>
      <c r="IG131" s="90">
        <f t="shared" ca="1" si="1137"/>
        <v>771.53222374811003</v>
      </c>
      <c r="IH131" s="90">
        <f t="shared" ca="1" si="1154"/>
        <v>0</v>
      </c>
      <c r="II131" s="90">
        <f t="shared" ca="1" si="1154"/>
        <v>0</v>
      </c>
      <c r="IJ131" s="90">
        <f t="shared" ca="1" si="1154"/>
        <v>0</v>
      </c>
      <c r="IK131" s="90">
        <f t="shared" ca="1" si="1154"/>
        <v>0</v>
      </c>
      <c r="IL131" s="90">
        <f t="shared" ca="1" si="1154"/>
        <v>0</v>
      </c>
      <c r="IM131" s="90">
        <f t="shared" ca="1" si="1154"/>
        <v>0</v>
      </c>
      <c r="IN131" s="90">
        <f t="shared" ca="1" si="1154"/>
        <v>0</v>
      </c>
      <c r="IO131" s="90">
        <f t="shared" ca="1" si="1154"/>
        <v>0</v>
      </c>
      <c r="IP131" s="90">
        <f t="shared" ca="1" si="1154"/>
        <v>0</v>
      </c>
      <c r="IQ131" s="90">
        <f t="shared" ca="1" si="1154"/>
        <v>0</v>
      </c>
      <c r="IR131" s="90">
        <f t="shared" ca="1" si="1154"/>
        <v>0</v>
      </c>
      <c r="IS131" s="90">
        <f t="shared" ca="1" si="1154"/>
        <v>0</v>
      </c>
      <c r="IT131" s="90">
        <f t="shared" ca="1" si="1154"/>
        <v>0</v>
      </c>
      <c r="IU131" s="90">
        <f t="shared" ca="1" si="1154"/>
        <v>0</v>
      </c>
      <c r="IV131" s="90">
        <f t="shared" ca="1" si="1154"/>
        <v>0</v>
      </c>
      <c r="IW131" s="90">
        <f t="shared" ca="1" si="1138"/>
        <v>0</v>
      </c>
      <c r="IX131" s="90">
        <f t="shared" ca="1" si="1138"/>
        <v>0</v>
      </c>
      <c r="IY131" s="92">
        <f t="shared" ref="IY131:IY154" ca="1" si="1158">SUM(IZ131:JS131)</f>
        <v>1478.4852236051483</v>
      </c>
      <c r="IZ131" s="90">
        <f t="shared" ca="1" si="1139"/>
        <v>1478.4852236051483</v>
      </c>
      <c r="JA131" s="90">
        <f t="shared" ca="1" si="1140"/>
        <v>0</v>
      </c>
      <c r="JB131" s="90">
        <f t="shared" ca="1" si="1139"/>
        <v>0</v>
      </c>
      <c r="JC131" s="90">
        <f t="shared" ca="1" si="1140"/>
        <v>0</v>
      </c>
      <c r="JD131" s="90">
        <f t="shared" ca="1" si="1140"/>
        <v>0</v>
      </c>
      <c r="JE131" s="90">
        <f t="shared" ca="1" si="1140"/>
        <v>0</v>
      </c>
      <c r="JF131" s="90">
        <f t="shared" ca="1" si="1140"/>
        <v>0</v>
      </c>
      <c r="JG131" s="90">
        <f t="shared" ca="1" si="1140"/>
        <v>0</v>
      </c>
      <c r="JH131" s="90">
        <f t="shared" ca="1" si="1140"/>
        <v>0</v>
      </c>
      <c r="JI131" s="90">
        <f t="shared" ca="1" si="1140"/>
        <v>0</v>
      </c>
      <c r="JJ131" s="90">
        <f t="shared" ca="1" si="1140"/>
        <v>0</v>
      </c>
      <c r="JK131" s="90">
        <f t="shared" ca="1" si="1140"/>
        <v>0</v>
      </c>
      <c r="JL131" s="90">
        <f t="shared" ca="1" si="1140"/>
        <v>0</v>
      </c>
      <c r="JM131" s="90">
        <f t="shared" ca="1" si="1140"/>
        <v>0</v>
      </c>
      <c r="JN131" s="90">
        <f t="shared" ca="1" si="1140"/>
        <v>0</v>
      </c>
      <c r="JO131" s="90">
        <f t="shared" ca="1" si="1140"/>
        <v>0</v>
      </c>
      <c r="JP131" s="90">
        <f t="shared" ca="1" si="1140"/>
        <v>0</v>
      </c>
      <c r="JQ131" s="90">
        <f t="shared" ca="1" si="1140"/>
        <v>0</v>
      </c>
      <c r="JR131" s="90">
        <f t="shared" ca="1" si="1140"/>
        <v>0</v>
      </c>
      <c r="JS131" s="90">
        <f t="shared" ca="1" si="1140"/>
        <v>0</v>
      </c>
      <c r="JT131" s="92">
        <f t="shared" ref="JT131:JT154" ca="1" si="1159">SUM(JU131:LJ131)</f>
        <v>1065.1337221996478</v>
      </c>
      <c r="JU131" s="90">
        <f t="shared" ca="1" si="1141"/>
        <v>662.86981089657331</v>
      </c>
      <c r="JV131" s="90">
        <f t="shared" ca="1" si="1141"/>
        <v>0</v>
      </c>
      <c r="JW131" s="90">
        <f t="shared" ca="1" si="1141"/>
        <v>0</v>
      </c>
      <c r="JX131" s="90">
        <f t="shared" ca="1" si="1141"/>
        <v>0</v>
      </c>
      <c r="JY131" s="90">
        <f t="shared" ca="1" si="1141"/>
        <v>0</v>
      </c>
      <c r="JZ131" s="90">
        <f t="shared" ca="1" si="1141"/>
        <v>0</v>
      </c>
      <c r="KA131" s="90">
        <f t="shared" ca="1" si="1141"/>
        <v>0</v>
      </c>
      <c r="KB131" s="90">
        <f t="shared" ca="1" si="1141"/>
        <v>0</v>
      </c>
      <c r="KC131" s="90">
        <f t="shared" ca="1" si="1141"/>
        <v>0</v>
      </c>
      <c r="KD131" s="90">
        <f t="shared" ca="1" si="1141"/>
        <v>0</v>
      </c>
      <c r="KE131" s="90">
        <f t="shared" ca="1" si="1142"/>
        <v>0</v>
      </c>
      <c r="KF131" s="90">
        <f t="shared" ca="1" si="1142"/>
        <v>0</v>
      </c>
      <c r="KG131" s="90">
        <f t="shared" ca="1" si="1142"/>
        <v>0</v>
      </c>
      <c r="KH131" s="90">
        <f t="shared" ca="1" si="1142"/>
        <v>0</v>
      </c>
      <c r="KI131" s="90">
        <f t="shared" ca="1" si="1142"/>
        <v>0</v>
      </c>
      <c r="KJ131" s="90">
        <f t="shared" ca="1" si="1142"/>
        <v>0</v>
      </c>
      <c r="KK131" s="90">
        <f t="shared" ca="1" si="1142"/>
        <v>0</v>
      </c>
      <c r="KL131" s="90">
        <f t="shared" ca="1" si="1142"/>
        <v>0</v>
      </c>
      <c r="KM131" s="90">
        <f t="shared" ca="1" si="1142"/>
        <v>124.77389748344025</v>
      </c>
      <c r="KN131" s="90">
        <f t="shared" ca="1" si="1143"/>
        <v>0</v>
      </c>
      <c r="KO131" s="90">
        <f t="shared" ca="1" si="1144"/>
        <v>0</v>
      </c>
      <c r="KP131" s="90">
        <f t="shared" ca="1" si="1144"/>
        <v>0</v>
      </c>
      <c r="KQ131" s="90">
        <f t="shared" ca="1" si="1144"/>
        <v>0</v>
      </c>
      <c r="KR131" s="90">
        <f t="shared" ca="1" si="1144"/>
        <v>0</v>
      </c>
      <c r="KS131" s="90">
        <f t="shared" ca="1" si="1144"/>
        <v>0</v>
      </c>
      <c r="KT131" s="90">
        <f t="shared" ca="1" si="1144"/>
        <v>0</v>
      </c>
      <c r="KU131" s="90">
        <f t="shared" ca="1" si="1144"/>
        <v>0</v>
      </c>
      <c r="KV131" s="90">
        <f t="shared" ca="1" si="1144"/>
        <v>0</v>
      </c>
      <c r="KW131" s="90">
        <f t="shared" ca="1" si="1144"/>
        <v>0</v>
      </c>
      <c r="KX131" s="90">
        <f t="shared" ca="1" si="1144"/>
        <v>0</v>
      </c>
      <c r="KY131" s="90">
        <f t="shared" ca="1" si="1145"/>
        <v>0</v>
      </c>
      <c r="KZ131" s="90">
        <f t="shared" ca="1" si="1145"/>
        <v>0</v>
      </c>
      <c r="LA131" s="90">
        <f t="shared" ca="1" si="1145"/>
        <v>0</v>
      </c>
      <c r="LB131" s="90">
        <f t="shared" ca="1" si="1145"/>
        <v>93.710473333304449</v>
      </c>
      <c r="LC131" s="90">
        <f t="shared" ca="1" si="1145"/>
        <v>0</v>
      </c>
      <c r="LD131" s="90">
        <f t="shared" ca="1" si="1145"/>
        <v>0</v>
      </c>
      <c r="LE131" s="90">
        <f t="shared" ca="1" si="1145"/>
        <v>0</v>
      </c>
      <c r="LF131" s="90">
        <f t="shared" ca="1" si="1145"/>
        <v>0</v>
      </c>
      <c r="LG131" s="90">
        <f t="shared" ca="1" si="1145"/>
        <v>183.77954048632984</v>
      </c>
      <c r="LH131" s="90">
        <f t="shared" ca="1" si="1145"/>
        <v>0</v>
      </c>
      <c r="LI131" s="90">
        <f t="shared" ca="1" si="1145"/>
        <v>0</v>
      </c>
      <c r="LJ131" s="90">
        <f t="shared" ca="1" si="1145"/>
        <v>0</v>
      </c>
      <c r="LK131" s="90">
        <f t="shared" ca="1" si="1146"/>
        <v>0</v>
      </c>
      <c r="LL131" s="90">
        <f t="shared" ca="1" si="1146"/>
        <v>0</v>
      </c>
      <c r="LM131" s="92">
        <f t="shared" ca="1" si="615"/>
        <v>998.19117986752201</v>
      </c>
      <c r="LN131" s="90">
        <f t="shared" ca="1" si="1147"/>
        <v>998.19117986752201</v>
      </c>
      <c r="LO131" s="90">
        <f t="shared" ca="1" si="1147"/>
        <v>0</v>
      </c>
      <c r="LP131" s="90">
        <f t="shared" ca="1" si="1147"/>
        <v>0</v>
      </c>
      <c r="LQ131" s="90">
        <f t="shared" ca="1" si="1147"/>
        <v>0</v>
      </c>
      <c r="LR131" s="90">
        <f t="shared" ca="1" si="1147"/>
        <v>0</v>
      </c>
      <c r="LS131" s="92">
        <f t="shared" ca="1" si="616"/>
        <v>354.85131654760409</v>
      </c>
      <c r="LT131" s="90">
        <f t="shared" ca="1" si="1148"/>
        <v>354.85131654760409</v>
      </c>
      <c r="LU131" s="90">
        <f t="shared" ca="1" si="1148"/>
        <v>0</v>
      </c>
      <c r="LV131" s="90">
        <f t="shared" ca="1" si="1148"/>
        <v>0</v>
      </c>
      <c r="LW131" s="90">
        <f t="shared" ca="1" si="1148"/>
        <v>0</v>
      </c>
      <c r="LX131" s="90">
        <f t="shared" ca="1" si="1148"/>
        <v>0</v>
      </c>
      <c r="LY131" s="90">
        <f t="shared" ca="1" si="1148"/>
        <v>0</v>
      </c>
      <c r="LZ131" s="90">
        <f t="shared" ca="1" si="1148"/>
        <v>0</v>
      </c>
      <c r="MA131" s="90">
        <f t="shared" ca="1" si="1148"/>
        <v>0</v>
      </c>
      <c r="MB131" s="90">
        <f t="shared" ca="1" si="1148"/>
        <v>0</v>
      </c>
      <c r="MC131" s="90">
        <f t="shared" ca="1" si="1148"/>
        <v>0</v>
      </c>
      <c r="MD131" s="90">
        <f t="shared" ca="1" si="1148"/>
        <v>0</v>
      </c>
      <c r="ME131" s="90">
        <f t="shared" ca="1" si="1148"/>
        <v>0</v>
      </c>
      <c r="MF131" s="90">
        <f t="shared" ca="1" si="1148"/>
        <v>0</v>
      </c>
      <c r="MG131" s="92">
        <f t="shared" ca="1" si="617"/>
        <v>401.52076718465025</v>
      </c>
      <c r="MH131" s="90">
        <f t="shared" ca="1" si="1149"/>
        <v>401.52076718465025</v>
      </c>
      <c r="MI131" s="90">
        <f t="shared" ca="1" si="1150"/>
        <v>0</v>
      </c>
      <c r="MJ131" s="90">
        <f t="shared" ca="1" si="1150"/>
        <v>0</v>
      </c>
      <c r="MK131" s="90">
        <f t="shared" ca="1" si="1150"/>
        <v>0</v>
      </c>
      <c r="ML131" s="90">
        <f t="shared" ca="1" si="1150"/>
        <v>0</v>
      </c>
      <c r="MM131" s="90">
        <f t="shared" ca="1" si="1150"/>
        <v>0</v>
      </c>
      <c r="MN131" s="90">
        <f t="shared" ca="1" si="1150"/>
        <v>0</v>
      </c>
      <c r="MO131" s="90">
        <f t="shared" ca="1" si="1150"/>
        <v>0</v>
      </c>
      <c r="MP131" s="90">
        <f t="shared" ca="1" si="1150"/>
        <v>0</v>
      </c>
      <c r="MQ131" s="90">
        <f t="shared" ca="1" si="1150"/>
        <v>0</v>
      </c>
      <c r="MR131" s="90">
        <f t="shared" ca="1" si="1150"/>
        <v>0</v>
      </c>
      <c r="MS131" s="90">
        <f t="shared" ca="1" si="1150"/>
        <v>0</v>
      </c>
      <c r="MT131" s="90">
        <f t="shared" ca="1" si="1150"/>
        <v>0</v>
      </c>
      <c r="MU131" s="90">
        <f t="shared" ca="1" si="1150"/>
        <v>0</v>
      </c>
      <c r="MV131" s="90">
        <f t="shared" ca="1" si="1150"/>
        <v>0</v>
      </c>
      <c r="MW131" s="90">
        <f t="shared" ca="1" si="1150"/>
        <v>0</v>
      </c>
      <c r="MX131" s="90">
        <f t="shared" ca="1" si="1150"/>
        <v>0</v>
      </c>
      <c r="MY131" s="90">
        <f t="shared" ca="1" si="1150"/>
        <v>0</v>
      </c>
      <c r="MZ131" s="90">
        <f t="shared" ca="1" si="1150"/>
        <v>0</v>
      </c>
      <c r="NA131" s="90">
        <f t="shared" ca="1" si="1150"/>
        <v>0</v>
      </c>
      <c r="NB131" s="90">
        <f t="shared" ca="1" si="1150"/>
        <v>0</v>
      </c>
      <c r="NC131" s="92">
        <f t="shared" ca="1" si="618"/>
        <v>0</v>
      </c>
      <c r="ND131" s="90">
        <f t="shared" ca="1" si="1151"/>
        <v>0</v>
      </c>
      <c r="NE131" s="90">
        <f t="shared" ca="1" si="1151"/>
        <v>0</v>
      </c>
      <c r="NF131" s="90">
        <f t="shared" ca="1" si="1151"/>
        <v>0</v>
      </c>
      <c r="NG131" s="90">
        <f t="shared" ca="1" si="1151"/>
        <v>0</v>
      </c>
      <c r="NH131" s="90">
        <f t="shared" ca="1" si="1151"/>
        <v>0</v>
      </c>
      <c r="NI131" s="90">
        <f t="shared" ca="1" si="1151"/>
        <v>0</v>
      </c>
      <c r="NJ131" s="93">
        <f t="shared" ref="NJ131:NJ154" ca="1" si="1160">SUM(NC131,MG131,LS131,LM131,JT131,IY131,IF131,HV131,HE131,GS131,FW131,FE131,EB131,DV131,CY131,CG131,BD131,G131)</f>
        <v>34308.14</v>
      </c>
      <c r="NK131" s="94">
        <f t="shared" ca="1" si="1107"/>
        <v>0</v>
      </c>
    </row>
    <row r="132" spans="1:375" ht="17.25" customHeight="1" x14ac:dyDescent="0.25">
      <c r="A132" s="67">
        <v>98140</v>
      </c>
      <c r="B132" s="96" t="s">
        <v>98</v>
      </c>
      <c r="C132" s="90">
        <f ca="1">IFERROR(HLOOKUP($A132,Náklady_2018!$D$1:$MN$27,24,FALSE),0)</f>
        <v>764586.33</v>
      </c>
      <c r="D132" s="19">
        <v>50</v>
      </c>
      <c r="E132" s="19">
        <v>50</v>
      </c>
      <c r="F132" s="91" t="s">
        <v>592</v>
      </c>
      <c r="G132" s="92">
        <f t="shared" ca="1" si="606"/>
        <v>76848.018054989603</v>
      </c>
      <c r="H132" s="90">
        <f t="shared" ca="1" si="1152"/>
        <v>0</v>
      </c>
      <c r="I132" s="90">
        <f t="shared" ca="1" si="1119"/>
        <v>0</v>
      </c>
      <c r="J132" s="90">
        <f t="shared" ca="1" si="1119"/>
        <v>8304.9672100433672</v>
      </c>
      <c r="K132" s="90">
        <f t="shared" ca="1" si="1119"/>
        <v>0</v>
      </c>
      <c r="L132" s="90">
        <f t="shared" ca="1" si="1119"/>
        <v>0</v>
      </c>
      <c r="M132" s="90">
        <f t="shared" ca="1" si="1119"/>
        <v>0</v>
      </c>
      <c r="N132" s="90">
        <f t="shared" ca="1" si="1119"/>
        <v>13503.970618035515</v>
      </c>
      <c r="O132" s="90">
        <f t="shared" ca="1" si="1119"/>
        <v>0</v>
      </c>
      <c r="P132" s="90">
        <f t="shared" ca="1" si="1119"/>
        <v>0</v>
      </c>
      <c r="Q132" s="90">
        <f t="shared" ca="1" si="1119"/>
        <v>0</v>
      </c>
      <c r="R132" s="90">
        <f t="shared" ca="1" si="1119"/>
        <v>0</v>
      </c>
      <c r="S132" s="90">
        <f t="shared" ca="1" si="1119"/>
        <v>7223.4919696694697</v>
      </c>
      <c r="T132" s="90">
        <f t="shared" ca="1" si="1119"/>
        <v>0</v>
      </c>
      <c r="U132" s="90">
        <f t="shared" ca="1" si="1119"/>
        <v>0</v>
      </c>
      <c r="V132" s="90">
        <f t="shared" ca="1" si="1119"/>
        <v>2515.5124529850045</v>
      </c>
      <c r="W132" s="90">
        <f t="shared" ca="1" si="1119"/>
        <v>10396.139637482413</v>
      </c>
      <c r="X132" s="90">
        <f t="shared" ca="1" si="1119"/>
        <v>0</v>
      </c>
      <c r="Y132" s="90">
        <f t="shared" ca="1" si="1119"/>
        <v>0</v>
      </c>
      <c r="Z132" s="90">
        <f t="shared" ca="1" si="1119"/>
        <v>0</v>
      </c>
      <c r="AA132" s="90">
        <f t="shared" ca="1" si="1119"/>
        <v>11259.64098764962</v>
      </c>
      <c r="AB132" s="90">
        <f t="shared" ca="1" si="1119"/>
        <v>0</v>
      </c>
      <c r="AC132" s="90">
        <f t="shared" ca="1" si="1119"/>
        <v>0</v>
      </c>
      <c r="AD132" s="90">
        <f t="shared" ca="1" si="1119"/>
        <v>19290.956526289796</v>
      </c>
      <c r="AE132" s="90">
        <f t="shared" ca="1" si="1119"/>
        <v>0</v>
      </c>
      <c r="AF132" s="90">
        <f t="shared" ca="1" si="1119"/>
        <v>0</v>
      </c>
      <c r="AG132" s="90">
        <f t="shared" ca="1" si="1119"/>
        <v>0</v>
      </c>
      <c r="AH132" s="90">
        <f t="shared" ca="1" si="1119"/>
        <v>0</v>
      </c>
      <c r="AI132" s="90">
        <f t="shared" ca="1" si="1119"/>
        <v>0</v>
      </c>
      <c r="AJ132" s="90">
        <f t="shared" ca="1" si="1119"/>
        <v>0</v>
      </c>
      <c r="AK132" s="90">
        <f t="shared" ca="1" si="1119"/>
        <v>0</v>
      </c>
      <c r="AL132" s="90">
        <f t="shared" ca="1" si="1119"/>
        <v>0</v>
      </c>
      <c r="AM132" s="90">
        <f t="shared" ca="1" si="1119"/>
        <v>0</v>
      </c>
      <c r="AN132" s="90">
        <f t="shared" ca="1" si="1119"/>
        <v>0</v>
      </c>
      <c r="AO132" s="90">
        <f t="shared" ca="1" si="1119"/>
        <v>0</v>
      </c>
      <c r="AP132" s="90">
        <f t="shared" ca="1" si="1119"/>
        <v>0</v>
      </c>
      <c r="AQ132" s="90">
        <f t="shared" ca="1" si="1119"/>
        <v>0</v>
      </c>
      <c r="AR132" s="90">
        <f t="shared" ca="1" si="1119"/>
        <v>0</v>
      </c>
      <c r="AS132" s="90">
        <f t="shared" ca="1" si="1119"/>
        <v>0</v>
      </c>
      <c r="AT132" s="90">
        <f t="shared" ca="1" si="1119"/>
        <v>2525.6446344945002</v>
      </c>
      <c r="AU132" s="90">
        <f t="shared" ca="1" si="1119"/>
        <v>0</v>
      </c>
      <c r="AV132" s="90">
        <f t="shared" ca="1" si="1119"/>
        <v>0</v>
      </c>
      <c r="AW132" s="90">
        <f t="shared" ca="1" si="1119"/>
        <v>0</v>
      </c>
      <c r="AX132" s="90">
        <f t="shared" ca="1" si="1119"/>
        <v>1827.6940183399154</v>
      </c>
      <c r="AY132" s="90">
        <f t="shared" ca="1" si="1119"/>
        <v>0</v>
      </c>
      <c r="AZ132" s="90">
        <f t="shared" ca="1" si="1119"/>
        <v>0</v>
      </c>
      <c r="BA132" s="90">
        <f t="shared" ca="1" si="1119"/>
        <v>0</v>
      </c>
      <c r="BB132" s="90">
        <f t="shared" ca="1" si="1119"/>
        <v>0</v>
      </c>
      <c r="BC132" s="90">
        <f t="shared" ca="1" si="1119"/>
        <v>0</v>
      </c>
      <c r="BD132" s="92">
        <f t="shared" ca="1" si="607"/>
        <v>69168.266149802148</v>
      </c>
      <c r="BE132" s="90">
        <f t="shared" ca="1" si="1120"/>
        <v>0</v>
      </c>
      <c r="BF132" s="90">
        <f t="shared" ca="1" si="1121"/>
        <v>8026.6032069430439</v>
      </c>
      <c r="BG132" s="90">
        <f t="shared" ca="1" si="1121"/>
        <v>0</v>
      </c>
      <c r="BH132" s="90">
        <f t="shared" ca="1" si="1121"/>
        <v>0</v>
      </c>
      <c r="BI132" s="90">
        <f t="shared" ca="1" si="1121"/>
        <v>9752.0830824090281</v>
      </c>
      <c r="BJ132" s="90">
        <f t="shared" ca="1" si="1121"/>
        <v>0</v>
      </c>
      <c r="BK132" s="90">
        <f t="shared" ca="1" si="1121"/>
        <v>0</v>
      </c>
      <c r="BL132" s="90">
        <f t="shared" ca="1" si="1121"/>
        <v>0</v>
      </c>
      <c r="BM132" s="90">
        <f t="shared" ca="1" si="1121"/>
        <v>0</v>
      </c>
      <c r="BN132" s="90">
        <f t="shared" ca="1" si="1121"/>
        <v>10007.926513497438</v>
      </c>
      <c r="BO132" s="90">
        <f t="shared" ca="1" si="1121"/>
        <v>0</v>
      </c>
      <c r="BP132" s="90">
        <f t="shared" ca="1" si="1121"/>
        <v>0</v>
      </c>
      <c r="BQ132" s="90">
        <f t="shared" ca="1" si="1121"/>
        <v>0</v>
      </c>
      <c r="BR132" s="90">
        <f t="shared" ca="1" si="1121"/>
        <v>8031.8283958023076</v>
      </c>
      <c r="BS132" s="90">
        <f t="shared" ca="1" si="1121"/>
        <v>0</v>
      </c>
      <c r="BT132" s="90">
        <f t="shared" ca="1" si="1121"/>
        <v>0</v>
      </c>
      <c r="BU132" s="90">
        <f t="shared" ca="1" si="1121"/>
        <v>0</v>
      </c>
      <c r="BV132" s="90">
        <f t="shared" ca="1" si="1121"/>
        <v>9741.2582201869773</v>
      </c>
      <c r="BW132" s="90">
        <f t="shared" ca="1" si="1121"/>
        <v>0</v>
      </c>
      <c r="BX132" s="90">
        <f t="shared" ca="1" si="1121"/>
        <v>0</v>
      </c>
      <c r="BY132" s="90">
        <f t="shared" ca="1" si="1121"/>
        <v>22346.572493924126</v>
      </c>
      <c r="BZ132" s="90">
        <f t="shared" ca="1" si="1121"/>
        <v>0</v>
      </c>
      <c r="CA132" s="90">
        <f t="shared" ca="1" si="1121"/>
        <v>0</v>
      </c>
      <c r="CB132" s="90">
        <f t="shared" ca="1" si="1121"/>
        <v>0</v>
      </c>
      <c r="CC132" s="90">
        <f t="shared" ca="1" si="1121"/>
        <v>1261.9942370392191</v>
      </c>
      <c r="CD132" s="90">
        <f t="shared" ca="1" si="1121"/>
        <v>0</v>
      </c>
      <c r="CE132" s="90">
        <f t="shared" ca="1" si="1121"/>
        <v>0</v>
      </c>
      <c r="CF132" s="90">
        <f t="shared" ca="1" si="1122"/>
        <v>0</v>
      </c>
      <c r="CG132" s="92">
        <f t="shared" ca="1" si="1155"/>
        <v>66755.795460191672</v>
      </c>
      <c r="CH132" s="90">
        <f t="shared" ca="1" si="1123"/>
        <v>0</v>
      </c>
      <c r="CI132" s="90">
        <f t="shared" ca="1" si="1123"/>
        <v>5519.117568787754</v>
      </c>
      <c r="CJ132" s="90">
        <f t="shared" ca="1" si="1123"/>
        <v>9917.237542806899</v>
      </c>
      <c r="CK132" s="90">
        <f t="shared" ca="1" si="1123"/>
        <v>8475.9371075856579</v>
      </c>
      <c r="CL132" s="90">
        <f t="shared" ca="1" si="1123"/>
        <v>4874.7555785750264</v>
      </c>
      <c r="CM132" s="90">
        <f t="shared" ca="1" si="1123"/>
        <v>4187.6143344698648</v>
      </c>
      <c r="CN132" s="90">
        <f t="shared" ca="1" si="1123"/>
        <v>3087.1111895568065</v>
      </c>
      <c r="CO132" s="90">
        <f t="shared" ca="1" si="1123"/>
        <v>8394.5542249194114</v>
      </c>
      <c r="CP132" s="90">
        <f t="shared" ca="1" si="1123"/>
        <v>5697.9807139370796</v>
      </c>
      <c r="CQ132" s="90">
        <f t="shared" ca="1" si="1123"/>
        <v>5490.3023856901164</v>
      </c>
      <c r="CR132" s="90">
        <f t="shared" ca="1" si="1124"/>
        <v>5394.4404550216796</v>
      </c>
      <c r="CS132" s="90">
        <f t="shared" ca="1" si="1124"/>
        <v>3220.3632554906103</v>
      </c>
      <c r="CT132" s="90">
        <f t="shared" ca="1" si="1124"/>
        <v>2496.38110335078</v>
      </c>
      <c r="CU132" s="90">
        <f t="shared" ca="1" si="1124"/>
        <v>0</v>
      </c>
      <c r="CV132" s="90">
        <f t="shared" ca="1" si="1124"/>
        <v>0</v>
      </c>
      <c r="CW132" s="90">
        <f t="shared" ca="1" si="1124"/>
        <v>0</v>
      </c>
      <c r="CX132" s="90">
        <f t="shared" ca="1" si="1124"/>
        <v>0</v>
      </c>
      <c r="CY132" s="92">
        <f t="shared" ca="1" si="1156"/>
        <v>74312.221766624862</v>
      </c>
      <c r="CZ132" s="90">
        <f t="shared" ca="1" si="1125"/>
        <v>0</v>
      </c>
      <c r="DA132" s="90">
        <f t="shared" ca="1" si="1153"/>
        <v>7406.8127467552749</v>
      </c>
      <c r="DB132" s="90">
        <f t="shared" ca="1" si="1153"/>
        <v>5308.3964743569068</v>
      </c>
      <c r="DC132" s="90">
        <f t="shared" ca="1" si="1153"/>
        <v>8828.3982006382539</v>
      </c>
      <c r="DD132" s="90">
        <f t="shared" ca="1" si="1153"/>
        <v>0</v>
      </c>
      <c r="DE132" s="90">
        <f t="shared" ca="1" si="1153"/>
        <v>0</v>
      </c>
      <c r="DF132" s="90">
        <f t="shared" ca="1" si="1153"/>
        <v>0</v>
      </c>
      <c r="DG132" s="90">
        <f t="shared" ca="1" si="1153"/>
        <v>0</v>
      </c>
      <c r="DH132" s="90">
        <f t="shared" ca="1" si="1153"/>
        <v>6818.1957249603784</v>
      </c>
      <c r="DI132" s="90">
        <f t="shared" ca="1" si="1153"/>
        <v>13058.126818955199</v>
      </c>
      <c r="DJ132" s="90">
        <f t="shared" ca="1" si="1153"/>
        <v>0</v>
      </c>
      <c r="DK132" s="90">
        <f t="shared" ca="1" si="1153"/>
        <v>0</v>
      </c>
      <c r="DL132" s="90">
        <f t="shared" ca="1" si="1153"/>
        <v>0</v>
      </c>
      <c r="DM132" s="90">
        <f t="shared" ca="1" si="1153"/>
        <v>0</v>
      </c>
      <c r="DN132" s="90">
        <f t="shared" ca="1" si="1153"/>
        <v>12320.273219413812</v>
      </c>
      <c r="DO132" s="90">
        <f t="shared" ca="1" si="1153"/>
        <v>0</v>
      </c>
      <c r="DP132" s="90">
        <f t="shared" ca="1" si="1126"/>
        <v>0</v>
      </c>
      <c r="DQ132" s="90">
        <f t="shared" ca="1" si="1126"/>
        <v>6592.4970309352284</v>
      </c>
      <c r="DR132" s="90">
        <f t="shared" ca="1" si="1126"/>
        <v>1808.1133079919396</v>
      </c>
      <c r="DS132" s="90">
        <f t="shared" ca="1" si="1126"/>
        <v>3984.9521251066703</v>
      </c>
      <c r="DT132" s="90">
        <f t="shared" ca="1" si="1126"/>
        <v>6936.0550033844183</v>
      </c>
      <c r="DU132" s="90">
        <f t="shared" ca="1" si="1126"/>
        <v>1250.4011141267854</v>
      </c>
      <c r="DV132" s="92">
        <f t="shared" ca="1" si="608"/>
        <v>34731.445683888589</v>
      </c>
      <c r="DW132" s="90">
        <f t="shared" ca="1" si="1127"/>
        <v>0</v>
      </c>
      <c r="DX132" s="90">
        <f t="shared" ca="1" si="1127"/>
        <v>14262.233510095513</v>
      </c>
      <c r="DY132" s="90">
        <f t="shared" ca="1" si="1127"/>
        <v>15945.407701696917</v>
      </c>
      <c r="DZ132" s="90">
        <f t="shared" ca="1" si="1127"/>
        <v>4523.8044720961561</v>
      </c>
      <c r="EA132" s="90">
        <f t="shared" ca="1" si="1127"/>
        <v>0</v>
      </c>
      <c r="EB132" s="92">
        <f t="shared" ca="1" si="609"/>
        <v>97878.938533116117</v>
      </c>
      <c r="EC132" s="90">
        <f t="shared" ca="1" si="1128"/>
        <v>0</v>
      </c>
      <c r="ED132" s="90">
        <f t="shared" ca="1" si="1129"/>
        <v>10705.585391025023</v>
      </c>
      <c r="EE132" s="90">
        <f t="shared" ca="1" si="1129"/>
        <v>7356.8564315148597</v>
      </c>
      <c r="EF132" s="90">
        <f t="shared" ca="1" si="1129"/>
        <v>5491.8850686887017</v>
      </c>
      <c r="EG132" s="90">
        <f t="shared" ca="1" si="1129"/>
        <v>4924.9953766510698</v>
      </c>
      <c r="EH132" s="90">
        <f t="shared" ca="1" si="1129"/>
        <v>9754.3963519466051</v>
      </c>
      <c r="EI132" s="90">
        <f t="shared" ca="1" si="1129"/>
        <v>5020.5141980287744</v>
      </c>
      <c r="EJ132" s="90">
        <f t="shared" ca="1" si="1129"/>
        <v>9510.1049454911517</v>
      </c>
      <c r="EK132" s="90">
        <f t="shared" ca="1" si="1129"/>
        <v>5186.3968335052232</v>
      </c>
      <c r="EL132" s="90">
        <f t="shared" ca="1" si="1129"/>
        <v>3526.153424460329</v>
      </c>
      <c r="EM132" s="90">
        <f t="shared" ca="1" si="1129"/>
        <v>2898.1178882333215</v>
      </c>
      <c r="EN132" s="90">
        <f t="shared" ca="1" si="1129"/>
        <v>5880.973090912159</v>
      </c>
      <c r="EO132" s="90">
        <f t="shared" ca="1" si="1129"/>
        <v>7253.9556839343795</v>
      </c>
      <c r="EP132" s="90">
        <f t="shared" ca="1" si="1129"/>
        <v>0</v>
      </c>
      <c r="EQ132" s="90">
        <f t="shared" ca="1" si="1129"/>
        <v>0</v>
      </c>
      <c r="ER132" s="90">
        <f t="shared" ca="1" si="1129"/>
        <v>0</v>
      </c>
      <c r="ES132" s="90">
        <f t="shared" ca="1" si="1129"/>
        <v>2003.1783679458401</v>
      </c>
      <c r="ET132" s="90">
        <f t="shared" ca="1" si="1129"/>
        <v>8170.7679355713008</v>
      </c>
      <c r="EU132" s="90">
        <f t="shared" ca="1" si="1129"/>
        <v>0</v>
      </c>
      <c r="EV132" s="90">
        <f t="shared" ca="1" si="1129"/>
        <v>0</v>
      </c>
      <c r="EW132" s="90">
        <f t="shared" ca="1" si="1129"/>
        <v>10195.05754520735</v>
      </c>
      <c r="EX132" s="90">
        <f t="shared" ca="1" si="1129"/>
        <v>0</v>
      </c>
      <c r="EY132" s="90">
        <f t="shared" ca="1" si="1129"/>
        <v>0</v>
      </c>
      <c r="EZ132" s="90">
        <f t="shared" ca="1" si="1129"/>
        <v>0</v>
      </c>
      <c r="FA132" s="90">
        <f t="shared" ca="1" si="1129"/>
        <v>0</v>
      </c>
      <c r="FB132" s="90">
        <f t="shared" ca="1" si="1129"/>
        <v>0</v>
      </c>
      <c r="FC132" s="90">
        <f t="shared" ca="1" si="1129"/>
        <v>0</v>
      </c>
      <c r="FD132" s="90">
        <f t="shared" ca="1" si="1129"/>
        <v>0</v>
      </c>
      <c r="FE132" s="92">
        <f t="shared" ca="1" si="610"/>
        <v>63726.526899258693</v>
      </c>
      <c r="FF132" s="90">
        <f t="shared" ca="1" si="1130"/>
        <v>0</v>
      </c>
      <c r="FG132" s="90">
        <f t="shared" ca="1" si="1130"/>
        <v>13071.640825268643</v>
      </c>
      <c r="FH132" s="90">
        <f t="shared" ca="1" si="1130"/>
        <v>0</v>
      </c>
      <c r="FI132" s="90">
        <f t="shared" ca="1" si="1130"/>
        <v>0</v>
      </c>
      <c r="FJ132" s="90">
        <f t="shared" ca="1" si="1130"/>
        <v>12433.886896654854</v>
      </c>
      <c r="FK132" s="90">
        <f t="shared" ca="1" si="1130"/>
        <v>0</v>
      </c>
      <c r="FL132" s="90">
        <f t="shared" ca="1" si="1130"/>
        <v>12161.333035685562</v>
      </c>
      <c r="FM132" s="90">
        <f t="shared" ca="1" si="1130"/>
        <v>14629.616232090439</v>
      </c>
      <c r="FN132" s="90">
        <f t="shared" ca="1" si="1130"/>
        <v>0</v>
      </c>
      <c r="FO132" s="90">
        <f t="shared" ca="1" si="1130"/>
        <v>6907.5761585463588</v>
      </c>
      <c r="FP132" s="90">
        <f t="shared" ca="1" si="1130"/>
        <v>0</v>
      </c>
      <c r="FQ132" s="90">
        <f t="shared" ca="1" si="1130"/>
        <v>0</v>
      </c>
      <c r="FR132" s="90">
        <f t="shared" ca="1" si="1130"/>
        <v>0</v>
      </c>
      <c r="FS132" s="90">
        <f t="shared" ca="1" si="1130"/>
        <v>4522.4737510128325</v>
      </c>
      <c r="FT132" s="90">
        <f t="shared" ca="1" si="1131"/>
        <v>0</v>
      </c>
      <c r="FU132" s="90">
        <f t="shared" ca="1" si="1131"/>
        <v>0</v>
      </c>
      <c r="FV132" s="90">
        <f t="shared" ca="1" si="1131"/>
        <v>0</v>
      </c>
      <c r="FW132" s="92">
        <f t="shared" ca="1" si="611"/>
        <v>97415.389647400894</v>
      </c>
      <c r="FX132" s="90">
        <f t="shared" ca="1" si="1132"/>
        <v>0</v>
      </c>
      <c r="FY132" s="90">
        <f t="shared" ca="1" si="1133"/>
        <v>2935.6156737144561</v>
      </c>
      <c r="FZ132" s="90">
        <f t="shared" ca="1" si="1133"/>
        <v>6517.0041527235626</v>
      </c>
      <c r="GA132" s="90">
        <f t="shared" ca="1" si="1133"/>
        <v>0</v>
      </c>
      <c r="GB132" s="90">
        <f t="shared" ca="1" si="1133"/>
        <v>9039.2591699728382</v>
      </c>
      <c r="GC132" s="90">
        <f t="shared" ca="1" si="1133"/>
        <v>0</v>
      </c>
      <c r="GD132" s="90">
        <f t="shared" ca="1" si="1133"/>
        <v>6993.8530323756477</v>
      </c>
      <c r="GE132" s="90">
        <f t="shared" ca="1" si="1133"/>
        <v>17434.159619411002</v>
      </c>
      <c r="GF132" s="90">
        <f t="shared" ca="1" si="1133"/>
        <v>1365.8718519354816</v>
      </c>
      <c r="GG132" s="90">
        <f t="shared" ca="1" si="1133"/>
        <v>52326.388345477855</v>
      </c>
      <c r="GH132" s="90">
        <f t="shared" ca="1" si="1133"/>
        <v>0</v>
      </c>
      <c r="GI132" s="90">
        <f t="shared" ca="1" si="1133"/>
        <v>0</v>
      </c>
      <c r="GJ132" s="90">
        <f t="shared" ca="1" si="1133"/>
        <v>0</v>
      </c>
      <c r="GK132" s="90">
        <f t="shared" ca="1" si="1133"/>
        <v>0</v>
      </c>
      <c r="GL132" s="90">
        <f t="shared" ca="1" si="1133"/>
        <v>0</v>
      </c>
      <c r="GM132" s="90">
        <f t="shared" ca="1" si="1133"/>
        <v>0</v>
      </c>
      <c r="GN132" s="90">
        <f t="shared" ca="1" si="1133"/>
        <v>0</v>
      </c>
      <c r="GO132" s="90">
        <f t="shared" ca="1" si="1133"/>
        <v>803.23780179005405</v>
      </c>
      <c r="GP132" s="90">
        <f t="shared" ca="1" si="1133"/>
        <v>0</v>
      </c>
      <c r="GQ132" s="90">
        <f t="shared" ca="1" si="1133"/>
        <v>0</v>
      </c>
      <c r="GR132" s="90">
        <f t="shared" ca="1" si="1133"/>
        <v>0</v>
      </c>
      <c r="GS132" s="92">
        <f t="shared" ca="1" si="612"/>
        <v>43777.120030682643</v>
      </c>
      <c r="GT132" s="90">
        <f t="shared" ca="1" si="1134"/>
        <v>0</v>
      </c>
      <c r="GU132" s="90">
        <f t="shared" ca="1" si="1134"/>
        <v>11809.789423911148</v>
      </c>
      <c r="GV132" s="90">
        <f t="shared" ca="1" si="1134"/>
        <v>12096.203129587557</v>
      </c>
      <c r="GW132" s="90">
        <f t="shared" ca="1" si="1134"/>
        <v>15482.30237461972</v>
      </c>
      <c r="GX132" s="90">
        <f t="shared" ca="1" si="1134"/>
        <v>0</v>
      </c>
      <c r="GY132" s="90">
        <f t="shared" ca="1" si="1134"/>
        <v>4388.8251025642139</v>
      </c>
      <c r="GZ132" s="90">
        <f t="shared" ca="1" si="1134"/>
        <v>0</v>
      </c>
      <c r="HA132" s="90">
        <f t="shared" ca="1" si="1134"/>
        <v>0</v>
      </c>
      <c r="HB132" s="90">
        <f t="shared" ca="1" si="1134"/>
        <v>0</v>
      </c>
      <c r="HC132" s="90">
        <f t="shared" ca="1" si="1134"/>
        <v>0</v>
      </c>
      <c r="HD132" s="90">
        <f t="shared" ca="1" si="1134"/>
        <v>0</v>
      </c>
      <c r="HE132" s="92">
        <f t="shared" ca="1" si="613"/>
        <v>20062.727280174673</v>
      </c>
      <c r="HF132" s="90">
        <f t="shared" ca="1" si="1135"/>
        <v>0</v>
      </c>
      <c r="HG132" s="90">
        <f t="shared" ca="1" si="1135"/>
        <v>0</v>
      </c>
      <c r="HH132" s="90">
        <f t="shared" ca="1" si="1135"/>
        <v>0</v>
      </c>
      <c r="HI132" s="90">
        <f t="shared" ca="1" si="1135"/>
        <v>0</v>
      </c>
      <c r="HJ132" s="90">
        <f t="shared" ca="1" si="1135"/>
        <v>0</v>
      </c>
      <c r="HK132" s="90">
        <f t="shared" ca="1" si="1135"/>
        <v>0</v>
      </c>
      <c r="HL132" s="90">
        <f t="shared" ca="1" si="1135"/>
        <v>0</v>
      </c>
      <c r="HM132" s="90">
        <f t="shared" ca="1" si="1135"/>
        <v>0</v>
      </c>
      <c r="HN132" s="90">
        <f t="shared" ca="1" si="1135"/>
        <v>2972.8079468312312</v>
      </c>
      <c r="HO132" s="90">
        <f t="shared" ca="1" si="1135"/>
        <v>17089.919333343441</v>
      </c>
      <c r="HP132" s="90">
        <f t="shared" ca="1" si="1135"/>
        <v>0</v>
      </c>
      <c r="HQ132" s="90">
        <f t="shared" ca="1" si="1135"/>
        <v>0</v>
      </c>
      <c r="HR132" s="90">
        <f t="shared" ca="1" si="1135"/>
        <v>0</v>
      </c>
      <c r="HS132" s="90">
        <f t="shared" ca="1" si="1135"/>
        <v>0</v>
      </c>
      <c r="HT132" s="90">
        <f t="shared" ca="1" si="1135"/>
        <v>0</v>
      </c>
      <c r="HU132" s="90">
        <f t="shared" ca="1" si="1135"/>
        <v>0</v>
      </c>
      <c r="HV132" s="92">
        <f t="shared" ca="1" si="614"/>
        <v>6926.9454646834374</v>
      </c>
      <c r="HW132" s="90">
        <f t="shared" ca="1" si="1136"/>
        <v>6926.9454646834374</v>
      </c>
      <c r="HX132" s="90">
        <f t="shared" ca="1" si="1136"/>
        <v>0</v>
      </c>
      <c r="HY132" s="90">
        <f t="shared" ca="1" si="1136"/>
        <v>0</v>
      </c>
      <c r="HZ132" s="90">
        <f t="shared" ca="1" si="1136"/>
        <v>0</v>
      </c>
      <c r="IA132" s="90">
        <f t="shared" ca="1" si="1136"/>
        <v>0</v>
      </c>
      <c r="IB132" s="90">
        <f t="shared" ca="1" si="1136"/>
        <v>0</v>
      </c>
      <c r="IC132" s="90">
        <f t="shared" ca="1" si="1136"/>
        <v>0</v>
      </c>
      <c r="ID132" s="90">
        <f t="shared" ca="1" si="1136"/>
        <v>0</v>
      </c>
      <c r="IE132" s="90">
        <f t="shared" ca="1" si="1136"/>
        <v>0</v>
      </c>
      <c r="IF132" s="92">
        <f t="shared" ca="1" si="1157"/>
        <v>17194.257439555342</v>
      </c>
      <c r="IG132" s="90">
        <f t="shared" ca="1" si="1137"/>
        <v>17194.257439555342</v>
      </c>
      <c r="IH132" s="90">
        <f t="shared" ca="1" si="1154"/>
        <v>0</v>
      </c>
      <c r="II132" s="90">
        <f t="shared" ca="1" si="1154"/>
        <v>0</v>
      </c>
      <c r="IJ132" s="90">
        <f t="shared" ca="1" si="1154"/>
        <v>0</v>
      </c>
      <c r="IK132" s="90">
        <f t="shared" ca="1" si="1154"/>
        <v>0</v>
      </c>
      <c r="IL132" s="90">
        <f t="shared" ca="1" si="1154"/>
        <v>0</v>
      </c>
      <c r="IM132" s="90">
        <f t="shared" ca="1" si="1154"/>
        <v>0</v>
      </c>
      <c r="IN132" s="90">
        <f t="shared" ca="1" si="1154"/>
        <v>0</v>
      </c>
      <c r="IO132" s="90">
        <f t="shared" ca="1" si="1154"/>
        <v>0</v>
      </c>
      <c r="IP132" s="90">
        <f t="shared" ca="1" si="1154"/>
        <v>0</v>
      </c>
      <c r="IQ132" s="90">
        <f t="shared" ca="1" si="1154"/>
        <v>0</v>
      </c>
      <c r="IR132" s="90">
        <f t="shared" ca="1" si="1154"/>
        <v>0</v>
      </c>
      <c r="IS132" s="90">
        <f t="shared" ca="1" si="1154"/>
        <v>0</v>
      </c>
      <c r="IT132" s="90">
        <f t="shared" ca="1" si="1154"/>
        <v>0</v>
      </c>
      <c r="IU132" s="90">
        <f t="shared" ca="1" si="1154"/>
        <v>0</v>
      </c>
      <c r="IV132" s="90">
        <f t="shared" ca="1" si="1154"/>
        <v>0</v>
      </c>
      <c r="IW132" s="90">
        <f t="shared" ca="1" si="1138"/>
        <v>0</v>
      </c>
      <c r="IX132" s="90">
        <f t="shared" ca="1" si="1138"/>
        <v>0</v>
      </c>
      <c r="IY132" s="92">
        <f t="shared" ca="1" si="1158"/>
        <v>32949.311477552837</v>
      </c>
      <c r="IZ132" s="90">
        <f t="shared" ca="1" si="1139"/>
        <v>32949.311477552837</v>
      </c>
      <c r="JA132" s="90">
        <f t="shared" ca="1" si="1140"/>
        <v>0</v>
      </c>
      <c r="JB132" s="90">
        <f t="shared" ca="1" si="1139"/>
        <v>0</v>
      </c>
      <c r="JC132" s="90">
        <f t="shared" ca="1" si="1140"/>
        <v>0</v>
      </c>
      <c r="JD132" s="90">
        <f t="shared" ca="1" si="1140"/>
        <v>0</v>
      </c>
      <c r="JE132" s="90">
        <f t="shared" ca="1" si="1140"/>
        <v>0</v>
      </c>
      <c r="JF132" s="90">
        <f t="shared" ca="1" si="1140"/>
        <v>0</v>
      </c>
      <c r="JG132" s="90">
        <f t="shared" ca="1" si="1140"/>
        <v>0</v>
      </c>
      <c r="JH132" s="90">
        <f t="shared" ca="1" si="1140"/>
        <v>0</v>
      </c>
      <c r="JI132" s="90">
        <f t="shared" ca="1" si="1140"/>
        <v>0</v>
      </c>
      <c r="JJ132" s="90">
        <f t="shared" ca="1" si="1140"/>
        <v>0</v>
      </c>
      <c r="JK132" s="90">
        <f t="shared" ca="1" si="1140"/>
        <v>0</v>
      </c>
      <c r="JL132" s="90">
        <f t="shared" ca="1" si="1140"/>
        <v>0</v>
      </c>
      <c r="JM132" s="90">
        <f t="shared" ca="1" si="1140"/>
        <v>0</v>
      </c>
      <c r="JN132" s="90">
        <f t="shared" ca="1" si="1140"/>
        <v>0</v>
      </c>
      <c r="JO132" s="90">
        <f t="shared" ca="1" si="1140"/>
        <v>0</v>
      </c>
      <c r="JP132" s="90">
        <f t="shared" ca="1" si="1140"/>
        <v>0</v>
      </c>
      <c r="JQ132" s="90">
        <f t="shared" ca="1" si="1140"/>
        <v>0</v>
      </c>
      <c r="JR132" s="90">
        <f t="shared" ca="1" si="1140"/>
        <v>0</v>
      </c>
      <c r="JS132" s="90">
        <f t="shared" ca="1" si="1140"/>
        <v>0</v>
      </c>
      <c r="JT132" s="92">
        <f t="shared" ca="1" si="1159"/>
        <v>23737.418688855421</v>
      </c>
      <c r="JU132" s="90">
        <f t="shared" ca="1" si="1141"/>
        <v>14772.622356711992</v>
      </c>
      <c r="JV132" s="90">
        <f t="shared" ca="1" si="1141"/>
        <v>0</v>
      </c>
      <c r="JW132" s="90">
        <f t="shared" ca="1" si="1141"/>
        <v>0</v>
      </c>
      <c r="JX132" s="90">
        <f t="shared" ca="1" si="1141"/>
        <v>0</v>
      </c>
      <c r="JY132" s="90">
        <f t="shared" ca="1" si="1141"/>
        <v>0</v>
      </c>
      <c r="JZ132" s="90">
        <f t="shared" ca="1" si="1141"/>
        <v>0</v>
      </c>
      <c r="KA132" s="90">
        <f t="shared" ca="1" si="1141"/>
        <v>0</v>
      </c>
      <c r="KB132" s="90">
        <f t="shared" ca="1" si="1141"/>
        <v>0</v>
      </c>
      <c r="KC132" s="90">
        <f t="shared" ca="1" si="1141"/>
        <v>0</v>
      </c>
      <c r="KD132" s="90">
        <f t="shared" ca="1" si="1141"/>
        <v>0</v>
      </c>
      <c r="KE132" s="90">
        <f t="shared" ca="1" si="1142"/>
        <v>0</v>
      </c>
      <c r="KF132" s="90">
        <f t="shared" ca="1" si="1142"/>
        <v>0</v>
      </c>
      <c r="KG132" s="90">
        <f t="shared" ca="1" si="1142"/>
        <v>0</v>
      </c>
      <c r="KH132" s="90">
        <f t="shared" ca="1" si="1142"/>
        <v>0</v>
      </c>
      <c r="KI132" s="90">
        <f t="shared" ca="1" si="1142"/>
        <v>0</v>
      </c>
      <c r="KJ132" s="90">
        <f t="shared" ca="1" si="1142"/>
        <v>0</v>
      </c>
      <c r="KK132" s="90">
        <f t="shared" ca="1" si="1142"/>
        <v>0</v>
      </c>
      <c r="KL132" s="90">
        <f t="shared" ca="1" si="1142"/>
        <v>0</v>
      </c>
      <c r="KM132" s="90">
        <f t="shared" ca="1" si="1142"/>
        <v>2780.6933385680427</v>
      </c>
      <c r="KN132" s="90">
        <f t="shared" ca="1" si="1143"/>
        <v>0</v>
      </c>
      <c r="KO132" s="90">
        <f t="shared" ca="1" si="1144"/>
        <v>0</v>
      </c>
      <c r="KP132" s="90">
        <f t="shared" ca="1" si="1144"/>
        <v>0</v>
      </c>
      <c r="KQ132" s="90">
        <f t="shared" ca="1" si="1144"/>
        <v>0</v>
      </c>
      <c r="KR132" s="90">
        <f t="shared" ca="1" si="1144"/>
        <v>0</v>
      </c>
      <c r="KS132" s="90">
        <f t="shared" ca="1" si="1144"/>
        <v>0</v>
      </c>
      <c r="KT132" s="90">
        <f t="shared" ca="1" si="1144"/>
        <v>0</v>
      </c>
      <c r="KU132" s="90">
        <f t="shared" ca="1" si="1144"/>
        <v>0</v>
      </c>
      <c r="KV132" s="90">
        <f t="shared" ca="1" si="1144"/>
        <v>0</v>
      </c>
      <c r="KW132" s="90">
        <f t="shared" ca="1" si="1144"/>
        <v>0</v>
      </c>
      <c r="KX132" s="90">
        <f t="shared" ca="1" si="1144"/>
        <v>0</v>
      </c>
      <c r="KY132" s="90">
        <f t="shared" ca="1" si="1145"/>
        <v>0</v>
      </c>
      <c r="KZ132" s="90">
        <f t="shared" ca="1" si="1145"/>
        <v>0</v>
      </c>
      <c r="LA132" s="90">
        <f t="shared" ca="1" si="1145"/>
        <v>0</v>
      </c>
      <c r="LB132" s="90">
        <f t="shared" ca="1" si="1145"/>
        <v>2088.4182846541407</v>
      </c>
      <c r="LC132" s="90">
        <f t="shared" ca="1" si="1145"/>
        <v>0</v>
      </c>
      <c r="LD132" s="90">
        <f t="shared" ca="1" si="1145"/>
        <v>0</v>
      </c>
      <c r="LE132" s="90">
        <f t="shared" ca="1" si="1145"/>
        <v>0</v>
      </c>
      <c r="LF132" s="90">
        <f t="shared" ca="1" si="1145"/>
        <v>0</v>
      </c>
      <c r="LG132" s="90">
        <f t="shared" ca="1" si="1145"/>
        <v>4095.6847089212456</v>
      </c>
      <c r="LH132" s="90">
        <f t="shared" ca="1" si="1145"/>
        <v>0</v>
      </c>
      <c r="LI132" s="90">
        <f t="shared" ca="1" si="1145"/>
        <v>0</v>
      </c>
      <c r="LJ132" s="90">
        <f t="shared" ca="1" si="1145"/>
        <v>0</v>
      </c>
      <c r="LK132" s="90">
        <f t="shared" ca="1" si="1146"/>
        <v>0</v>
      </c>
      <c r="LL132" s="90">
        <f t="shared" ca="1" si="1146"/>
        <v>0</v>
      </c>
      <c r="LM132" s="92">
        <f t="shared" ca="1" si="615"/>
        <v>22245.546708544342</v>
      </c>
      <c r="LN132" s="90">
        <f t="shared" ca="1" si="1147"/>
        <v>22245.546708544342</v>
      </c>
      <c r="LO132" s="90">
        <f t="shared" ca="1" si="1147"/>
        <v>0</v>
      </c>
      <c r="LP132" s="90">
        <f t="shared" ca="1" si="1147"/>
        <v>0</v>
      </c>
      <c r="LQ132" s="90">
        <f t="shared" ca="1" si="1147"/>
        <v>0</v>
      </c>
      <c r="LR132" s="90">
        <f t="shared" ca="1" si="1147"/>
        <v>0</v>
      </c>
      <c r="LS132" s="92">
        <f t="shared" ca="1" si="616"/>
        <v>7908.1659866958944</v>
      </c>
      <c r="LT132" s="90">
        <f t="shared" ca="1" si="1148"/>
        <v>7908.1659866958944</v>
      </c>
      <c r="LU132" s="90">
        <f t="shared" ca="1" si="1148"/>
        <v>0</v>
      </c>
      <c r="LV132" s="90">
        <f t="shared" ca="1" si="1148"/>
        <v>0</v>
      </c>
      <c r="LW132" s="90">
        <f t="shared" ca="1" si="1148"/>
        <v>0</v>
      </c>
      <c r="LX132" s="90">
        <f t="shared" ca="1" si="1148"/>
        <v>0</v>
      </c>
      <c r="LY132" s="90">
        <f t="shared" ca="1" si="1148"/>
        <v>0</v>
      </c>
      <c r="LZ132" s="90">
        <f t="shared" ca="1" si="1148"/>
        <v>0</v>
      </c>
      <c r="MA132" s="90">
        <f t="shared" ca="1" si="1148"/>
        <v>0</v>
      </c>
      <c r="MB132" s="90">
        <f t="shared" ca="1" si="1148"/>
        <v>0</v>
      </c>
      <c r="MC132" s="90">
        <f t="shared" ca="1" si="1148"/>
        <v>0</v>
      </c>
      <c r="MD132" s="90">
        <f t="shared" ca="1" si="1148"/>
        <v>0</v>
      </c>
      <c r="ME132" s="90">
        <f t="shared" ca="1" si="1148"/>
        <v>0</v>
      </c>
      <c r="MF132" s="90">
        <f t="shared" ca="1" si="1148"/>
        <v>0</v>
      </c>
      <c r="MG132" s="92">
        <f t="shared" ca="1" si="617"/>
        <v>8948.23472798281</v>
      </c>
      <c r="MH132" s="90">
        <f t="shared" ca="1" si="1149"/>
        <v>8948.23472798281</v>
      </c>
      <c r="MI132" s="90">
        <f t="shared" ca="1" si="1150"/>
        <v>0</v>
      </c>
      <c r="MJ132" s="90">
        <f t="shared" ca="1" si="1150"/>
        <v>0</v>
      </c>
      <c r="MK132" s="90">
        <f t="shared" ca="1" si="1150"/>
        <v>0</v>
      </c>
      <c r="ML132" s="90">
        <f t="shared" ca="1" si="1150"/>
        <v>0</v>
      </c>
      <c r="MM132" s="90">
        <f t="shared" ca="1" si="1150"/>
        <v>0</v>
      </c>
      <c r="MN132" s="90">
        <f t="shared" ca="1" si="1150"/>
        <v>0</v>
      </c>
      <c r="MO132" s="90">
        <f t="shared" ca="1" si="1150"/>
        <v>0</v>
      </c>
      <c r="MP132" s="90">
        <f t="shared" ca="1" si="1150"/>
        <v>0</v>
      </c>
      <c r="MQ132" s="90">
        <f t="shared" ca="1" si="1150"/>
        <v>0</v>
      </c>
      <c r="MR132" s="90">
        <f t="shared" ca="1" si="1150"/>
        <v>0</v>
      </c>
      <c r="MS132" s="90">
        <f t="shared" ca="1" si="1150"/>
        <v>0</v>
      </c>
      <c r="MT132" s="90">
        <f t="shared" ca="1" si="1150"/>
        <v>0</v>
      </c>
      <c r="MU132" s="90">
        <f t="shared" ca="1" si="1150"/>
        <v>0</v>
      </c>
      <c r="MV132" s="90">
        <f t="shared" ca="1" si="1150"/>
        <v>0</v>
      </c>
      <c r="MW132" s="90">
        <f t="shared" ca="1" si="1150"/>
        <v>0</v>
      </c>
      <c r="MX132" s="90">
        <f t="shared" ca="1" si="1150"/>
        <v>0</v>
      </c>
      <c r="MY132" s="90">
        <f t="shared" ca="1" si="1150"/>
        <v>0</v>
      </c>
      <c r="MZ132" s="90">
        <f t="shared" ca="1" si="1150"/>
        <v>0</v>
      </c>
      <c r="NA132" s="90">
        <f t="shared" ca="1" si="1150"/>
        <v>0</v>
      </c>
      <c r="NB132" s="90">
        <f t="shared" ca="1" si="1150"/>
        <v>0</v>
      </c>
      <c r="NC132" s="92">
        <f t="shared" ca="1" si="618"/>
        <v>0</v>
      </c>
      <c r="ND132" s="90">
        <f t="shared" ca="1" si="1151"/>
        <v>0</v>
      </c>
      <c r="NE132" s="90">
        <f t="shared" ca="1" si="1151"/>
        <v>0</v>
      </c>
      <c r="NF132" s="90">
        <f t="shared" ca="1" si="1151"/>
        <v>0</v>
      </c>
      <c r="NG132" s="90">
        <f t="shared" ca="1" si="1151"/>
        <v>0</v>
      </c>
      <c r="NH132" s="90">
        <f t="shared" ca="1" si="1151"/>
        <v>0</v>
      </c>
      <c r="NI132" s="90">
        <f t="shared" ca="1" si="1151"/>
        <v>0</v>
      </c>
      <c r="NJ132" s="93">
        <f t="shared" ca="1" si="1160"/>
        <v>764586.33</v>
      </c>
      <c r="NK132" s="94">
        <f t="shared" ca="1" si="1107"/>
        <v>0</v>
      </c>
    </row>
    <row r="133" spans="1:375" ht="17.25" customHeight="1" x14ac:dyDescent="0.25">
      <c r="A133" s="67">
        <v>98200</v>
      </c>
      <c r="B133" s="95" t="s">
        <v>151</v>
      </c>
      <c r="C133" s="90">
        <f ca="1">IFERROR(HLOOKUP($A133,Náklady_2018!$D$1:$MN$27,24,FALSE),0)</f>
        <v>4656133.5799999991</v>
      </c>
      <c r="D133" s="19">
        <v>50</v>
      </c>
      <c r="E133" s="19">
        <v>50</v>
      </c>
      <c r="F133" s="91" t="s">
        <v>592</v>
      </c>
      <c r="G133" s="92">
        <f t="shared" ca="1" si="606"/>
        <v>467984.61257119698</v>
      </c>
      <c r="H133" s="90">
        <f t="shared" ca="1" si="1152"/>
        <v>0</v>
      </c>
      <c r="I133" s="90">
        <f t="shared" ca="1" si="1119"/>
        <v>0</v>
      </c>
      <c r="J133" s="90">
        <f t="shared" ca="1" si="1119"/>
        <v>50575.108644019099</v>
      </c>
      <c r="K133" s="90">
        <f t="shared" ca="1" si="1119"/>
        <v>0</v>
      </c>
      <c r="L133" s="90">
        <f t="shared" ca="1" si="1119"/>
        <v>0</v>
      </c>
      <c r="M133" s="90">
        <f t="shared" ca="1" si="1119"/>
        <v>0</v>
      </c>
      <c r="N133" s="90">
        <f t="shared" ca="1" si="1119"/>
        <v>82235.69869208688</v>
      </c>
      <c r="O133" s="90">
        <f t="shared" ca="1" si="1119"/>
        <v>0</v>
      </c>
      <c r="P133" s="90">
        <f t="shared" ca="1" si="1119"/>
        <v>0</v>
      </c>
      <c r="Q133" s="90">
        <f t="shared" ca="1" si="1119"/>
        <v>0</v>
      </c>
      <c r="R133" s="90">
        <f t="shared" ca="1" si="1119"/>
        <v>0</v>
      </c>
      <c r="S133" s="90">
        <f t="shared" ca="1" si="1119"/>
        <v>43989.203318398795</v>
      </c>
      <c r="T133" s="90">
        <f t="shared" ca="1" si="1119"/>
        <v>0</v>
      </c>
      <c r="U133" s="90">
        <f t="shared" ca="1" si="1119"/>
        <v>0</v>
      </c>
      <c r="V133" s="90">
        <f t="shared" ca="1" si="1119"/>
        <v>15318.822144324306</v>
      </c>
      <c r="W133" s="90">
        <f t="shared" ca="1" si="1119"/>
        <v>63309.809460562654</v>
      </c>
      <c r="X133" s="90">
        <f t="shared" ca="1" si="1119"/>
        <v>0</v>
      </c>
      <c r="Y133" s="90">
        <f t="shared" ca="1" si="1119"/>
        <v>0</v>
      </c>
      <c r="Z133" s="90">
        <f t="shared" ca="1" si="1119"/>
        <v>0</v>
      </c>
      <c r="AA133" s="90">
        <f t="shared" ca="1" si="1119"/>
        <v>68568.31000541136</v>
      </c>
      <c r="AB133" s="90">
        <f t="shared" ca="1" si="1119"/>
        <v>0</v>
      </c>
      <c r="AC133" s="90">
        <f t="shared" ca="1" si="1119"/>
        <v>0</v>
      </c>
      <c r="AD133" s="90">
        <f t="shared" ca="1" si="1119"/>
        <v>117476.95053922565</v>
      </c>
      <c r="AE133" s="90">
        <f t="shared" ca="1" si="1119"/>
        <v>0</v>
      </c>
      <c r="AF133" s="90">
        <f t="shared" ca="1" si="1119"/>
        <v>0</v>
      </c>
      <c r="AG133" s="90">
        <f t="shared" ca="1" si="1119"/>
        <v>0</v>
      </c>
      <c r="AH133" s="90">
        <f t="shared" ca="1" si="1119"/>
        <v>0</v>
      </c>
      <c r="AI133" s="90">
        <f t="shared" ca="1" si="1119"/>
        <v>0</v>
      </c>
      <c r="AJ133" s="90">
        <f t="shared" ca="1" si="1119"/>
        <v>0</v>
      </c>
      <c r="AK133" s="90">
        <f t="shared" ca="1" si="1119"/>
        <v>0</v>
      </c>
      <c r="AL133" s="90">
        <f t="shared" ca="1" si="1119"/>
        <v>0</v>
      </c>
      <c r="AM133" s="90">
        <f t="shared" ca="1" si="1119"/>
        <v>0</v>
      </c>
      <c r="AN133" s="90">
        <f t="shared" ca="1" si="1119"/>
        <v>0</v>
      </c>
      <c r="AO133" s="90">
        <f t="shared" ca="1" si="1119"/>
        <v>0</v>
      </c>
      <c r="AP133" s="90">
        <f t="shared" ca="1" si="1119"/>
        <v>0</v>
      </c>
      <c r="AQ133" s="90">
        <f t="shared" ca="1" si="1119"/>
        <v>0</v>
      </c>
      <c r="AR133" s="90">
        <f t="shared" ref="I133:BC139" ca="1" si="1161">($C133/100*$D133)*AR$5+($C133/100*$E133)*AR$12</f>
        <v>0</v>
      </c>
      <c r="AS133" s="90">
        <f t="shared" ca="1" si="1161"/>
        <v>0</v>
      </c>
      <c r="AT133" s="90">
        <f t="shared" ca="1" si="1161"/>
        <v>15380.524516854321</v>
      </c>
      <c r="AU133" s="90">
        <f t="shared" ca="1" si="1161"/>
        <v>0</v>
      </c>
      <c r="AV133" s="90">
        <f t="shared" ca="1" si="1161"/>
        <v>0</v>
      </c>
      <c r="AW133" s="90">
        <f t="shared" ca="1" si="1161"/>
        <v>0</v>
      </c>
      <c r="AX133" s="90">
        <f t="shared" ca="1" si="1161"/>
        <v>11130.185250313873</v>
      </c>
      <c r="AY133" s="90">
        <f t="shared" ca="1" si="1161"/>
        <v>0</v>
      </c>
      <c r="AZ133" s="90">
        <f t="shared" ca="1" si="1161"/>
        <v>0</v>
      </c>
      <c r="BA133" s="90">
        <f t="shared" ca="1" si="1161"/>
        <v>0</v>
      </c>
      <c r="BB133" s="90">
        <f t="shared" ca="1" si="1161"/>
        <v>0</v>
      </c>
      <c r="BC133" s="90">
        <f t="shared" ca="1" si="1161"/>
        <v>0</v>
      </c>
      <c r="BD133" s="92">
        <f t="shared" ca="1" si="607"/>
        <v>421216.90390471806</v>
      </c>
      <c r="BE133" s="90">
        <f t="shared" ca="1" si="1120"/>
        <v>0</v>
      </c>
      <c r="BF133" s="90">
        <f t="shared" ca="1" si="1121"/>
        <v>48879.943648983623</v>
      </c>
      <c r="BG133" s="90">
        <f t="shared" ca="1" si="1121"/>
        <v>0</v>
      </c>
      <c r="BH133" s="90">
        <f t="shared" ca="1" si="1121"/>
        <v>0</v>
      </c>
      <c r="BI133" s="90">
        <f t="shared" ca="1" si="1121"/>
        <v>59387.671127934736</v>
      </c>
      <c r="BJ133" s="90">
        <f t="shared" ca="1" si="1121"/>
        <v>0</v>
      </c>
      <c r="BK133" s="90">
        <f t="shared" ca="1" si="1121"/>
        <v>0</v>
      </c>
      <c r="BL133" s="90">
        <f t="shared" ca="1" si="1121"/>
        <v>0</v>
      </c>
      <c r="BM133" s="90">
        <f t="shared" ca="1" si="1121"/>
        <v>0</v>
      </c>
      <c r="BN133" s="90">
        <f t="shared" ca="1" si="1121"/>
        <v>60945.691646969077</v>
      </c>
      <c r="BO133" s="90">
        <f t="shared" ca="1" si="1121"/>
        <v>0</v>
      </c>
      <c r="BP133" s="90">
        <f t="shared" ca="1" si="1121"/>
        <v>0</v>
      </c>
      <c r="BQ133" s="90">
        <f t="shared" ca="1" si="1121"/>
        <v>0</v>
      </c>
      <c r="BR133" s="90">
        <f t="shared" ca="1" si="1121"/>
        <v>48911.763701677286</v>
      </c>
      <c r="BS133" s="90">
        <f t="shared" ca="1" si="1121"/>
        <v>0</v>
      </c>
      <c r="BT133" s="90">
        <f t="shared" ca="1" si="1121"/>
        <v>0</v>
      </c>
      <c r="BU133" s="90">
        <f t="shared" ca="1" si="1121"/>
        <v>0</v>
      </c>
      <c r="BV133" s="90">
        <f t="shared" ca="1" si="1121"/>
        <v>59321.750508492114</v>
      </c>
      <c r="BW133" s="90">
        <f t="shared" ca="1" si="1121"/>
        <v>0</v>
      </c>
      <c r="BX133" s="90">
        <f t="shared" ca="1" si="1121"/>
        <v>0</v>
      </c>
      <c r="BY133" s="90">
        <f t="shared" ca="1" si="1121"/>
        <v>136084.86380715758</v>
      </c>
      <c r="BZ133" s="90">
        <f t="shared" ca="1" si="1121"/>
        <v>0</v>
      </c>
      <c r="CA133" s="90">
        <f t="shared" ca="1" si="1121"/>
        <v>0</v>
      </c>
      <c r="CB133" s="90">
        <f t="shared" ca="1" si="1121"/>
        <v>0</v>
      </c>
      <c r="CC133" s="90">
        <f t="shared" ca="1" si="1121"/>
        <v>7685.2194635036012</v>
      </c>
      <c r="CD133" s="90">
        <f t="shared" ca="1" si="1121"/>
        <v>0</v>
      </c>
      <c r="CE133" s="90">
        <f t="shared" ca="1" si="1121"/>
        <v>0</v>
      </c>
      <c r="CF133" s="90">
        <f t="shared" ca="1" si="1122"/>
        <v>0</v>
      </c>
      <c r="CG133" s="92">
        <f t="shared" ca="1" si="1155"/>
        <v>406525.57952718047</v>
      </c>
      <c r="CH133" s="90">
        <f t="shared" ca="1" si="1123"/>
        <v>0</v>
      </c>
      <c r="CI133" s="90">
        <f t="shared" ca="1" si="1123"/>
        <v>33610.002737036404</v>
      </c>
      <c r="CJ133" s="90">
        <f t="shared" ca="1" si="1123"/>
        <v>60393.419202119258</v>
      </c>
      <c r="CK133" s="90">
        <f t="shared" ca="1" si="1123"/>
        <v>51616.271230742059</v>
      </c>
      <c r="CL133" s="90">
        <f t="shared" ca="1" si="1123"/>
        <v>29686.004383174768</v>
      </c>
      <c r="CM133" s="90">
        <f t="shared" ca="1" si="1123"/>
        <v>25501.491404920209</v>
      </c>
      <c r="CN133" s="90">
        <f t="shared" ca="1" si="1123"/>
        <v>18799.711047527089</v>
      </c>
      <c r="CO133" s="90">
        <f t="shared" ca="1" si="1123"/>
        <v>51120.670462128372</v>
      </c>
      <c r="CP133" s="90">
        <f t="shared" ca="1" si="1123"/>
        <v>34699.233166194332</v>
      </c>
      <c r="CQ133" s="90">
        <f t="shared" ca="1" si="1123"/>
        <v>33434.525702762512</v>
      </c>
      <c r="CR133" s="90">
        <f t="shared" ca="1" si="1124"/>
        <v>32850.751265637882</v>
      </c>
      <c r="CS133" s="90">
        <f t="shared" ca="1" si="1124"/>
        <v>19611.181766338861</v>
      </c>
      <c r="CT133" s="90">
        <f t="shared" ca="1" si="1124"/>
        <v>15202.317158598709</v>
      </c>
      <c r="CU133" s="90">
        <f t="shared" ca="1" si="1124"/>
        <v>0</v>
      </c>
      <c r="CV133" s="90">
        <f t="shared" ca="1" si="1124"/>
        <v>0</v>
      </c>
      <c r="CW133" s="90">
        <f t="shared" ca="1" si="1124"/>
        <v>0</v>
      </c>
      <c r="CX133" s="90">
        <f t="shared" ca="1" si="1124"/>
        <v>0</v>
      </c>
      <c r="CY133" s="92">
        <f t="shared" ca="1" si="1156"/>
        <v>452542.26710015722</v>
      </c>
      <c r="CZ133" s="90">
        <f t="shared" ca="1" si="1125"/>
        <v>0</v>
      </c>
      <c r="DA133" s="90">
        <f t="shared" ca="1" si="1153"/>
        <v>45105.57957652639</v>
      </c>
      <c r="DB133" s="90">
        <f t="shared" ca="1" si="1153"/>
        <v>32326.765612206014</v>
      </c>
      <c r="DC133" s="90">
        <f t="shared" ca="1" si="1153"/>
        <v>53762.66839560595</v>
      </c>
      <c r="DD133" s="90">
        <f t="shared" ca="1" si="1153"/>
        <v>0</v>
      </c>
      <c r="DE133" s="90">
        <f t="shared" ca="1" si="1153"/>
        <v>0</v>
      </c>
      <c r="DF133" s="90">
        <f t="shared" ca="1" si="1153"/>
        <v>0</v>
      </c>
      <c r="DG133" s="90">
        <f t="shared" ca="1" si="1153"/>
        <v>0</v>
      </c>
      <c r="DH133" s="90">
        <f t="shared" ca="1" si="1153"/>
        <v>41521.05370494978</v>
      </c>
      <c r="DI133" s="90">
        <f t="shared" ca="1" si="1153"/>
        <v>79520.62492882376</v>
      </c>
      <c r="DJ133" s="90">
        <f t="shared" ca="1" si="1153"/>
        <v>0</v>
      </c>
      <c r="DK133" s="90">
        <f t="shared" ca="1" si="1153"/>
        <v>0</v>
      </c>
      <c r="DL133" s="90">
        <f t="shared" ca="1" si="1153"/>
        <v>0</v>
      </c>
      <c r="DM133" s="90">
        <f t="shared" ca="1" si="1153"/>
        <v>0</v>
      </c>
      <c r="DN133" s="90">
        <f t="shared" ca="1" si="1153"/>
        <v>75027.286783543925</v>
      </c>
      <c r="DO133" s="90">
        <f t="shared" ca="1" si="1153"/>
        <v>0</v>
      </c>
      <c r="DP133" s="90">
        <f t="shared" ca="1" si="1126"/>
        <v>0</v>
      </c>
      <c r="DQ133" s="90">
        <f t="shared" ca="1" si="1126"/>
        <v>40146.606860977772</v>
      </c>
      <c r="DR133" s="90">
        <f t="shared" ca="1" si="1126"/>
        <v>11010.943773721603</v>
      </c>
      <c r="DS133" s="90">
        <f t="shared" ca="1" si="1126"/>
        <v>24267.330811945758</v>
      </c>
      <c r="DT133" s="90">
        <f t="shared" ca="1" si="1126"/>
        <v>42238.786317282444</v>
      </c>
      <c r="DU133" s="90">
        <f t="shared" ca="1" si="1126"/>
        <v>7614.6203345737777</v>
      </c>
      <c r="DV133" s="92">
        <f t="shared" ca="1" si="608"/>
        <v>211505.54775246858</v>
      </c>
      <c r="DW133" s="90">
        <f t="shared" ca="1" si="1127"/>
        <v>0</v>
      </c>
      <c r="DX133" s="90">
        <f t="shared" ca="1" si="1127"/>
        <v>86853.324165705373</v>
      </c>
      <c r="DY133" s="90">
        <f t="shared" ca="1" si="1127"/>
        <v>97103.420939610078</v>
      </c>
      <c r="DZ133" s="90">
        <f t="shared" ca="1" si="1127"/>
        <v>27548.802647153116</v>
      </c>
      <c r="EA133" s="90">
        <f t="shared" ca="1" si="1127"/>
        <v>0</v>
      </c>
      <c r="EB133" s="92">
        <f t="shared" ca="1" si="609"/>
        <v>596057.49487935216</v>
      </c>
      <c r="EC133" s="90">
        <f t="shared" ca="1" si="1128"/>
        <v>0</v>
      </c>
      <c r="ED133" s="90">
        <f t="shared" ca="1" si="1129"/>
        <v>65194.254300503948</v>
      </c>
      <c r="EE133" s="90">
        <f t="shared" ca="1" si="1129"/>
        <v>44801.358499327733</v>
      </c>
      <c r="EF133" s="90">
        <f t="shared" ca="1" si="1129"/>
        <v>33444.163834085368</v>
      </c>
      <c r="EG133" s="90">
        <f t="shared" ca="1" si="1129"/>
        <v>29991.951797738511</v>
      </c>
      <c r="EH133" s="90">
        <f t="shared" ca="1" si="1129"/>
        <v>59401.758342878144</v>
      </c>
      <c r="EI133" s="90">
        <f t="shared" ca="1" si="1129"/>
        <v>30573.636787762793</v>
      </c>
      <c r="EJ133" s="90">
        <f t="shared" ca="1" si="1129"/>
        <v>57914.086674849932</v>
      </c>
      <c r="EK133" s="90">
        <f t="shared" ca="1" si="1129"/>
        <v>31583.819260395794</v>
      </c>
      <c r="EL133" s="90">
        <f t="shared" ca="1" si="1129"/>
        <v>21473.36503892468</v>
      </c>
      <c r="EM133" s="90">
        <f t="shared" ca="1" si="1129"/>
        <v>17648.790579609049</v>
      </c>
      <c r="EN133" s="90">
        <f t="shared" ca="1" si="1129"/>
        <v>35813.609552334652</v>
      </c>
      <c r="EO133" s="90">
        <f t="shared" ca="1" si="1129"/>
        <v>44174.719482362088</v>
      </c>
      <c r="EP133" s="90">
        <f t="shared" ca="1" si="1129"/>
        <v>0</v>
      </c>
      <c r="EQ133" s="90">
        <f t="shared" ca="1" si="1129"/>
        <v>0</v>
      </c>
      <c r="ER133" s="90">
        <f t="shared" ca="1" si="1129"/>
        <v>0</v>
      </c>
      <c r="ES133" s="90">
        <f t="shared" ca="1" si="1129"/>
        <v>12198.839685928233</v>
      </c>
      <c r="ET133" s="90">
        <f t="shared" ca="1" si="1129"/>
        <v>49757.869669473177</v>
      </c>
      <c r="EU133" s="90">
        <f t="shared" ca="1" si="1129"/>
        <v>0</v>
      </c>
      <c r="EV133" s="90">
        <f t="shared" ca="1" si="1129"/>
        <v>0</v>
      </c>
      <c r="EW133" s="90">
        <f t="shared" ca="1" si="1129"/>
        <v>62085.271373178111</v>
      </c>
      <c r="EX133" s="90">
        <f t="shared" ca="1" si="1129"/>
        <v>0</v>
      </c>
      <c r="EY133" s="90">
        <f t="shared" ca="1" si="1129"/>
        <v>0</v>
      </c>
      <c r="EZ133" s="90">
        <f t="shared" ca="1" si="1129"/>
        <v>0</v>
      </c>
      <c r="FA133" s="90">
        <f t="shared" ca="1" si="1129"/>
        <v>0</v>
      </c>
      <c r="FB133" s="90">
        <f t="shared" ca="1" si="1129"/>
        <v>0</v>
      </c>
      <c r="FC133" s="90">
        <f t="shared" ca="1" si="1129"/>
        <v>0</v>
      </c>
      <c r="FD133" s="90">
        <f t="shared" ca="1" si="1129"/>
        <v>0</v>
      </c>
      <c r="FE133" s="92">
        <f t="shared" ca="1" si="610"/>
        <v>388078.11517165316</v>
      </c>
      <c r="FF133" s="90">
        <f t="shared" ca="1" si="1130"/>
        <v>0</v>
      </c>
      <c r="FG133" s="90">
        <f t="shared" ca="1" si="1130"/>
        <v>79602.921742312901</v>
      </c>
      <c r="FH133" s="90">
        <f t="shared" ca="1" si="1130"/>
        <v>0</v>
      </c>
      <c r="FI133" s="90">
        <f t="shared" ca="1" si="1130"/>
        <v>0</v>
      </c>
      <c r="FJ133" s="90">
        <f t="shared" ca="1" si="1130"/>
        <v>75719.164779517625</v>
      </c>
      <c r="FK133" s="90">
        <f t="shared" ca="1" si="1130"/>
        <v>0</v>
      </c>
      <c r="FL133" s="90">
        <f t="shared" ca="1" si="1130"/>
        <v>74059.382051754539</v>
      </c>
      <c r="FM133" s="90">
        <f t="shared" ca="1" si="1130"/>
        <v>89090.590202873966</v>
      </c>
      <c r="FN133" s="90">
        <f t="shared" ca="1" si="1130"/>
        <v>0</v>
      </c>
      <c r="FO133" s="90">
        <f t="shared" ca="1" si="1130"/>
        <v>42065.357496275275</v>
      </c>
      <c r="FP133" s="90">
        <f t="shared" ca="1" si="1130"/>
        <v>0</v>
      </c>
      <c r="FQ133" s="90">
        <f t="shared" ca="1" si="1130"/>
        <v>0</v>
      </c>
      <c r="FR133" s="90">
        <f t="shared" ca="1" si="1130"/>
        <v>0</v>
      </c>
      <c r="FS133" s="90">
        <f t="shared" ca="1" si="1130"/>
        <v>27540.698898918854</v>
      </c>
      <c r="FT133" s="90">
        <f t="shared" ca="1" si="1131"/>
        <v>0</v>
      </c>
      <c r="FU133" s="90">
        <f t="shared" ca="1" si="1131"/>
        <v>0</v>
      </c>
      <c r="FV133" s="90">
        <f t="shared" ca="1" si="1131"/>
        <v>0</v>
      </c>
      <c r="FW133" s="92">
        <f t="shared" ca="1" si="611"/>
        <v>593234.6017042282</v>
      </c>
      <c r="FX133" s="90">
        <f t="shared" ca="1" si="1132"/>
        <v>0</v>
      </c>
      <c r="FY133" s="90">
        <f t="shared" ca="1" si="1133"/>
        <v>17877.142423349629</v>
      </c>
      <c r="FZ133" s="90">
        <f t="shared" ca="1" si="1133"/>
        <v>39686.874700592183</v>
      </c>
      <c r="GA133" s="90">
        <f t="shared" ca="1" si="1133"/>
        <v>0</v>
      </c>
      <c r="GB133" s="90">
        <f t="shared" ca="1" si="1133"/>
        <v>55046.757322529505</v>
      </c>
      <c r="GC133" s="90">
        <f t="shared" ca="1" si="1133"/>
        <v>0</v>
      </c>
      <c r="GD133" s="90">
        <f t="shared" ca="1" si="1133"/>
        <v>42590.761409021099</v>
      </c>
      <c r="GE133" s="90">
        <f t="shared" ca="1" si="1133"/>
        <v>106169.53620269352</v>
      </c>
      <c r="GF133" s="90">
        <f t="shared" ca="1" si="1133"/>
        <v>8317.8073505101547</v>
      </c>
      <c r="GG133" s="90">
        <f t="shared" ca="1" si="1133"/>
        <v>318654.21121968015</v>
      </c>
      <c r="GH133" s="90">
        <f t="shared" ca="1" si="1133"/>
        <v>0</v>
      </c>
      <c r="GI133" s="90">
        <f t="shared" ca="1" si="1133"/>
        <v>0</v>
      </c>
      <c r="GJ133" s="90">
        <f t="shared" ca="1" si="1133"/>
        <v>0</v>
      </c>
      <c r="GK133" s="90">
        <f t="shared" ca="1" si="1133"/>
        <v>0</v>
      </c>
      <c r="GL133" s="90">
        <f t="shared" ca="1" si="1133"/>
        <v>0</v>
      </c>
      <c r="GM133" s="90">
        <f t="shared" ca="1" si="1133"/>
        <v>0</v>
      </c>
      <c r="GN133" s="90">
        <f t="shared" ca="1" si="1133"/>
        <v>0</v>
      </c>
      <c r="GO133" s="90">
        <f t="shared" ca="1" si="1133"/>
        <v>4891.5110758520286</v>
      </c>
      <c r="GP133" s="90">
        <f t="shared" ca="1" si="1133"/>
        <v>0</v>
      </c>
      <c r="GQ133" s="90">
        <f t="shared" ca="1" si="1133"/>
        <v>0</v>
      </c>
      <c r="GR133" s="90">
        <f t="shared" ca="1" si="1133"/>
        <v>0</v>
      </c>
      <c r="GS133" s="92">
        <f t="shared" ca="1" si="612"/>
        <v>266591.37184750877</v>
      </c>
      <c r="GT133" s="90">
        <f t="shared" ca="1" si="1134"/>
        <v>0</v>
      </c>
      <c r="GU133" s="90">
        <f t="shared" ca="1" si="1134"/>
        <v>71918.572111276895</v>
      </c>
      <c r="GV133" s="90">
        <f t="shared" ca="1" si="1134"/>
        <v>73662.757719162604</v>
      </c>
      <c r="GW133" s="90">
        <f t="shared" ca="1" si="1134"/>
        <v>94283.228922207651</v>
      </c>
      <c r="GX133" s="90">
        <f t="shared" ca="1" si="1134"/>
        <v>0</v>
      </c>
      <c r="GY133" s="90">
        <f t="shared" ca="1" si="1134"/>
        <v>26726.813094861605</v>
      </c>
      <c r="GZ133" s="90">
        <f t="shared" ca="1" si="1134"/>
        <v>0</v>
      </c>
      <c r="HA133" s="90">
        <f t="shared" ca="1" si="1134"/>
        <v>0</v>
      </c>
      <c r="HB133" s="90">
        <f t="shared" ca="1" si="1134"/>
        <v>0</v>
      </c>
      <c r="HC133" s="90">
        <f t="shared" ca="1" si="1134"/>
        <v>0</v>
      </c>
      <c r="HD133" s="90">
        <f t="shared" ca="1" si="1134"/>
        <v>0</v>
      </c>
      <c r="HE133" s="92">
        <f t="shared" ca="1" si="613"/>
        <v>122176.83540798243</v>
      </c>
      <c r="HF133" s="90">
        <f t="shared" ca="1" si="1135"/>
        <v>0</v>
      </c>
      <c r="HG133" s="90">
        <f t="shared" ca="1" si="1135"/>
        <v>0</v>
      </c>
      <c r="HH133" s="90">
        <f t="shared" ca="1" si="1135"/>
        <v>0</v>
      </c>
      <c r="HI133" s="90">
        <f t="shared" ca="1" si="1135"/>
        <v>0</v>
      </c>
      <c r="HJ133" s="90">
        <f t="shared" ca="1" si="1135"/>
        <v>0</v>
      </c>
      <c r="HK133" s="90">
        <f t="shared" ca="1" si="1135"/>
        <v>0</v>
      </c>
      <c r="HL133" s="90">
        <f t="shared" ca="1" si="1135"/>
        <v>0</v>
      </c>
      <c r="HM133" s="90">
        <f t="shared" ca="1" si="1135"/>
        <v>0</v>
      </c>
      <c r="HN133" s="90">
        <f t="shared" ca="1" si="1135"/>
        <v>18103.633775576065</v>
      </c>
      <c r="HO133" s="90">
        <f t="shared" ca="1" si="1135"/>
        <v>104073.20163240637</v>
      </c>
      <c r="HP133" s="90">
        <f t="shared" ca="1" si="1135"/>
        <v>0</v>
      </c>
      <c r="HQ133" s="90">
        <f t="shared" ca="1" si="1135"/>
        <v>0</v>
      </c>
      <c r="HR133" s="90">
        <f t="shared" ca="1" si="1135"/>
        <v>0</v>
      </c>
      <c r="HS133" s="90">
        <f t="shared" ca="1" si="1135"/>
        <v>0</v>
      </c>
      <c r="HT133" s="90">
        <f t="shared" ca="1" si="1135"/>
        <v>0</v>
      </c>
      <c r="HU133" s="90">
        <f t="shared" ca="1" si="1135"/>
        <v>0</v>
      </c>
      <c r="HV133" s="92">
        <f t="shared" ca="1" si="614"/>
        <v>42183.311575739594</v>
      </c>
      <c r="HW133" s="90">
        <f t="shared" ca="1" si="1136"/>
        <v>42183.311575739594</v>
      </c>
      <c r="HX133" s="90">
        <f t="shared" ca="1" si="1136"/>
        <v>0</v>
      </c>
      <c r="HY133" s="90">
        <f t="shared" ca="1" si="1136"/>
        <v>0</v>
      </c>
      <c r="HZ133" s="90">
        <f t="shared" ca="1" si="1136"/>
        <v>0</v>
      </c>
      <c r="IA133" s="90">
        <f t="shared" ca="1" si="1136"/>
        <v>0</v>
      </c>
      <c r="IB133" s="90">
        <f t="shared" ca="1" si="1136"/>
        <v>0</v>
      </c>
      <c r="IC133" s="90">
        <f t="shared" ca="1" si="1136"/>
        <v>0</v>
      </c>
      <c r="ID133" s="90">
        <f t="shared" ca="1" si="1136"/>
        <v>0</v>
      </c>
      <c r="IE133" s="90">
        <f t="shared" ca="1" si="1136"/>
        <v>0</v>
      </c>
      <c r="IF133" s="92">
        <f t="shared" ca="1" si="1157"/>
        <v>104708.59379277477</v>
      </c>
      <c r="IG133" s="90">
        <f t="shared" ca="1" si="1137"/>
        <v>104708.59379277477</v>
      </c>
      <c r="IH133" s="90">
        <f t="shared" ca="1" si="1154"/>
        <v>0</v>
      </c>
      <c r="II133" s="90">
        <f t="shared" ca="1" si="1154"/>
        <v>0</v>
      </c>
      <c r="IJ133" s="90">
        <f t="shared" ca="1" si="1154"/>
        <v>0</v>
      </c>
      <c r="IK133" s="90">
        <f t="shared" ca="1" si="1154"/>
        <v>0</v>
      </c>
      <c r="IL133" s="90">
        <f t="shared" ca="1" si="1154"/>
        <v>0</v>
      </c>
      <c r="IM133" s="90">
        <f t="shared" ca="1" si="1154"/>
        <v>0</v>
      </c>
      <c r="IN133" s="90">
        <f t="shared" ca="1" si="1154"/>
        <v>0</v>
      </c>
      <c r="IO133" s="90">
        <f t="shared" ca="1" si="1154"/>
        <v>0</v>
      </c>
      <c r="IP133" s="90">
        <f t="shared" ca="1" si="1154"/>
        <v>0</v>
      </c>
      <c r="IQ133" s="90">
        <f t="shared" ca="1" si="1154"/>
        <v>0</v>
      </c>
      <c r="IR133" s="90">
        <f t="shared" ca="1" si="1154"/>
        <v>0</v>
      </c>
      <c r="IS133" s="90">
        <f t="shared" ca="1" si="1154"/>
        <v>0</v>
      </c>
      <c r="IT133" s="90">
        <f t="shared" ca="1" si="1154"/>
        <v>0</v>
      </c>
      <c r="IU133" s="90">
        <f t="shared" ca="1" si="1154"/>
        <v>0</v>
      </c>
      <c r="IV133" s="90">
        <f t="shared" ca="1" si="1154"/>
        <v>0</v>
      </c>
      <c r="IW133" s="90">
        <f t="shared" ca="1" si="1138"/>
        <v>0</v>
      </c>
      <c r="IX133" s="90">
        <f t="shared" ca="1" si="1138"/>
        <v>0</v>
      </c>
      <c r="IY133" s="92">
        <f t="shared" ca="1" si="1158"/>
        <v>200652.81000840437</v>
      </c>
      <c r="IZ133" s="90">
        <f t="shared" ca="1" si="1139"/>
        <v>200652.81000840437</v>
      </c>
      <c r="JA133" s="90">
        <f t="shared" ca="1" si="1140"/>
        <v>0</v>
      </c>
      <c r="JB133" s="90">
        <f t="shared" ca="1" si="1139"/>
        <v>0</v>
      </c>
      <c r="JC133" s="90">
        <f t="shared" ca="1" si="1140"/>
        <v>0</v>
      </c>
      <c r="JD133" s="90">
        <f t="shared" ca="1" si="1140"/>
        <v>0</v>
      </c>
      <c r="JE133" s="90">
        <f t="shared" ca="1" si="1140"/>
        <v>0</v>
      </c>
      <c r="JF133" s="90">
        <f t="shared" ca="1" si="1140"/>
        <v>0</v>
      </c>
      <c r="JG133" s="90">
        <f t="shared" ca="1" si="1140"/>
        <v>0</v>
      </c>
      <c r="JH133" s="90">
        <f t="shared" ca="1" si="1140"/>
        <v>0</v>
      </c>
      <c r="JI133" s="90">
        <f t="shared" ca="1" si="1140"/>
        <v>0</v>
      </c>
      <c r="JJ133" s="90">
        <f t="shared" ca="1" si="1140"/>
        <v>0</v>
      </c>
      <c r="JK133" s="90">
        <f t="shared" ca="1" si="1140"/>
        <v>0</v>
      </c>
      <c r="JL133" s="90">
        <f t="shared" ca="1" si="1140"/>
        <v>0</v>
      </c>
      <c r="JM133" s="90">
        <f t="shared" ca="1" si="1140"/>
        <v>0</v>
      </c>
      <c r="JN133" s="90">
        <f t="shared" ca="1" si="1140"/>
        <v>0</v>
      </c>
      <c r="JO133" s="90">
        <f t="shared" ca="1" si="1140"/>
        <v>0</v>
      </c>
      <c r="JP133" s="90">
        <f t="shared" ca="1" si="1140"/>
        <v>0</v>
      </c>
      <c r="JQ133" s="90">
        <f t="shared" ca="1" si="1140"/>
        <v>0</v>
      </c>
      <c r="JR133" s="90">
        <f t="shared" ca="1" si="1140"/>
        <v>0</v>
      </c>
      <c r="JS133" s="90">
        <f t="shared" ca="1" si="1140"/>
        <v>0</v>
      </c>
      <c r="JT133" s="92">
        <f t="shared" ca="1" si="1159"/>
        <v>144554.75846618824</v>
      </c>
      <c r="JU133" s="90">
        <f t="shared" ca="1" si="1141"/>
        <v>89961.460623740728</v>
      </c>
      <c r="JV133" s="90">
        <f t="shared" ca="1" si="1141"/>
        <v>0</v>
      </c>
      <c r="JW133" s="90">
        <f t="shared" ca="1" si="1141"/>
        <v>0</v>
      </c>
      <c r="JX133" s="90">
        <f t="shared" ca="1" si="1141"/>
        <v>0</v>
      </c>
      <c r="JY133" s="90">
        <f t="shared" ca="1" si="1141"/>
        <v>0</v>
      </c>
      <c r="JZ133" s="90">
        <f t="shared" ca="1" si="1141"/>
        <v>0</v>
      </c>
      <c r="KA133" s="90">
        <f t="shared" ca="1" si="1141"/>
        <v>0</v>
      </c>
      <c r="KB133" s="90">
        <f t="shared" ca="1" si="1141"/>
        <v>0</v>
      </c>
      <c r="KC133" s="90">
        <f t="shared" ca="1" si="1141"/>
        <v>0</v>
      </c>
      <c r="KD133" s="90">
        <f t="shared" ca="1" si="1141"/>
        <v>0</v>
      </c>
      <c r="KE133" s="90">
        <f t="shared" ca="1" si="1142"/>
        <v>0</v>
      </c>
      <c r="KF133" s="90">
        <f t="shared" ca="1" si="1142"/>
        <v>0</v>
      </c>
      <c r="KG133" s="90">
        <f t="shared" ca="1" si="1142"/>
        <v>0</v>
      </c>
      <c r="KH133" s="90">
        <f t="shared" ca="1" si="1142"/>
        <v>0</v>
      </c>
      <c r="KI133" s="90">
        <f t="shared" ca="1" si="1142"/>
        <v>0</v>
      </c>
      <c r="KJ133" s="90">
        <f t="shared" ca="1" si="1142"/>
        <v>0</v>
      </c>
      <c r="KK133" s="90">
        <f t="shared" ca="1" si="1142"/>
        <v>0</v>
      </c>
      <c r="KL133" s="90">
        <f t="shared" ca="1" si="1142"/>
        <v>0</v>
      </c>
      <c r="KM133" s="90">
        <f t="shared" ca="1" si="1142"/>
        <v>16933.705353310426</v>
      </c>
      <c r="KN133" s="90">
        <f t="shared" ca="1" si="1143"/>
        <v>0</v>
      </c>
      <c r="KO133" s="90">
        <f t="shared" ca="1" si="1144"/>
        <v>0</v>
      </c>
      <c r="KP133" s="90">
        <f t="shared" ca="1" si="1144"/>
        <v>0</v>
      </c>
      <c r="KQ133" s="90">
        <f t="shared" ca="1" si="1144"/>
        <v>0</v>
      </c>
      <c r="KR133" s="90">
        <f t="shared" ca="1" si="1144"/>
        <v>0</v>
      </c>
      <c r="KS133" s="90">
        <f t="shared" ca="1" si="1144"/>
        <v>0</v>
      </c>
      <c r="KT133" s="90">
        <f t="shared" ca="1" si="1144"/>
        <v>0</v>
      </c>
      <c r="KU133" s="90">
        <f t="shared" ca="1" si="1144"/>
        <v>0</v>
      </c>
      <c r="KV133" s="90">
        <f t="shared" ca="1" si="1144"/>
        <v>0</v>
      </c>
      <c r="KW133" s="90">
        <f t="shared" ca="1" si="1144"/>
        <v>0</v>
      </c>
      <c r="KX133" s="90">
        <f t="shared" ca="1" si="1144"/>
        <v>0</v>
      </c>
      <c r="KY133" s="90">
        <f t="shared" ca="1" si="1145"/>
        <v>0</v>
      </c>
      <c r="KZ133" s="90">
        <f t="shared" ca="1" si="1145"/>
        <v>0</v>
      </c>
      <c r="LA133" s="90">
        <f t="shared" ca="1" si="1145"/>
        <v>0</v>
      </c>
      <c r="LB133" s="90">
        <f t="shared" ca="1" si="1145"/>
        <v>12717.928797215276</v>
      </c>
      <c r="LC133" s="90">
        <f t="shared" ca="1" si="1145"/>
        <v>0</v>
      </c>
      <c r="LD133" s="90">
        <f t="shared" ca="1" si="1145"/>
        <v>0</v>
      </c>
      <c r="LE133" s="90">
        <f t="shared" ca="1" si="1145"/>
        <v>0</v>
      </c>
      <c r="LF133" s="90">
        <f t="shared" ca="1" si="1145"/>
        <v>0</v>
      </c>
      <c r="LG133" s="90">
        <f t="shared" ca="1" si="1145"/>
        <v>24941.663691921793</v>
      </c>
      <c r="LH133" s="90">
        <f t="shared" ca="1" si="1145"/>
        <v>0</v>
      </c>
      <c r="LI133" s="90">
        <f t="shared" ca="1" si="1145"/>
        <v>0</v>
      </c>
      <c r="LJ133" s="90">
        <f t="shared" ca="1" si="1145"/>
        <v>0</v>
      </c>
      <c r="LK133" s="90">
        <f t="shared" ca="1" si="1146"/>
        <v>0</v>
      </c>
      <c r="LL133" s="90">
        <f t="shared" ca="1" si="1146"/>
        <v>0</v>
      </c>
      <c r="LM133" s="92">
        <f t="shared" ca="1" si="615"/>
        <v>135469.64282648341</v>
      </c>
      <c r="LN133" s="90">
        <f t="shared" ca="1" si="1147"/>
        <v>135469.64282648341</v>
      </c>
      <c r="LO133" s="90">
        <f t="shared" ca="1" si="1147"/>
        <v>0</v>
      </c>
      <c r="LP133" s="90">
        <f t="shared" ca="1" si="1147"/>
        <v>0</v>
      </c>
      <c r="LQ133" s="90">
        <f t="shared" ca="1" si="1147"/>
        <v>0</v>
      </c>
      <c r="LR133" s="90">
        <f t="shared" ca="1" si="1147"/>
        <v>0</v>
      </c>
      <c r="LS133" s="92">
        <f t="shared" ca="1" si="616"/>
        <v>48158.691519986474</v>
      </c>
      <c r="LT133" s="90">
        <f t="shared" ca="1" si="1148"/>
        <v>48158.691519986474</v>
      </c>
      <c r="LU133" s="90">
        <f t="shared" ca="1" si="1148"/>
        <v>0</v>
      </c>
      <c r="LV133" s="90">
        <f t="shared" ca="1" si="1148"/>
        <v>0</v>
      </c>
      <c r="LW133" s="90">
        <f t="shared" ca="1" si="1148"/>
        <v>0</v>
      </c>
      <c r="LX133" s="90">
        <f t="shared" ca="1" si="1148"/>
        <v>0</v>
      </c>
      <c r="LY133" s="90">
        <f t="shared" ca="1" si="1148"/>
        <v>0</v>
      </c>
      <c r="LZ133" s="90">
        <f t="shared" ca="1" si="1148"/>
        <v>0</v>
      </c>
      <c r="MA133" s="90">
        <f t="shared" ca="1" si="1148"/>
        <v>0</v>
      </c>
      <c r="MB133" s="90">
        <f t="shared" ca="1" si="1148"/>
        <v>0</v>
      </c>
      <c r="MC133" s="90">
        <f t="shared" ca="1" si="1148"/>
        <v>0</v>
      </c>
      <c r="MD133" s="90">
        <f t="shared" ca="1" si="1148"/>
        <v>0</v>
      </c>
      <c r="ME133" s="90">
        <f t="shared" ca="1" si="1148"/>
        <v>0</v>
      </c>
      <c r="MF133" s="90">
        <f t="shared" ca="1" si="1148"/>
        <v>0</v>
      </c>
      <c r="MG133" s="92">
        <f t="shared" ca="1" si="617"/>
        <v>54492.441943976315</v>
      </c>
      <c r="MH133" s="90">
        <f t="shared" ca="1" si="1149"/>
        <v>54492.441943976315</v>
      </c>
      <c r="MI133" s="90">
        <f t="shared" ca="1" si="1150"/>
        <v>0</v>
      </c>
      <c r="MJ133" s="90">
        <f t="shared" ca="1" si="1150"/>
        <v>0</v>
      </c>
      <c r="MK133" s="90">
        <f t="shared" ca="1" si="1150"/>
        <v>0</v>
      </c>
      <c r="ML133" s="90">
        <f t="shared" ca="1" si="1150"/>
        <v>0</v>
      </c>
      <c r="MM133" s="90">
        <f t="shared" ca="1" si="1150"/>
        <v>0</v>
      </c>
      <c r="MN133" s="90">
        <f t="shared" ca="1" si="1150"/>
        <v>0</v>
      </c>
      <c r="MO133" s="90">
        <f t="shared" ca="1" si="1150"/>
        <v>0</v>
      </c>
      <c r="MP133" s="90">
        <f t="shared" ca="1" si="1150"/>
        <v>0</v>
      </c>
      <c r="MQ133" s="90">
        <f t="shared" ca="1" si="1150"/>
        <v>0</v>
      </c>
      <c r="MR133" s="90">
        <f t="shared" ca="1" si="1150"/>
        <v>0</v>
      </c>
      <c r="MS133" s="90">
        <f t="shared" ca="1" si="1150"/>
        <v>0</v>
      </c>
      <c r="MT133" s="90">
        <f t="shared" ca="1" si="1150"/>
        <v>0</v>
      </c>
      <c r="MU133" s="90">
        <f t="shared" ca="1" si="1150"/>
        <v>0</v>
      </c>
      <c r="MV133" s="90">
        <f t="shared" ca="1" si="1150"/>
        <v>0</v>
      </c>
      <c r="MW133" s="90">
        <f t="shared" ca="1" si="1150"/>
        <v>0</v>
      </c>
      <c r="MX133" s="90">
        <f t="shared" ca="1" si="1150"/>
        <v>0</v>
      </c>
      <c r="MY133" s="90">
        <f t="shared" ca="1" si="1150"/>
        <v>0</v>
      </c>
      <c r="MZ133" s="90">
        <f t="shared" ca="1" si="1150"/>
        <v>0</v>
      </c>
      <c r="NA133" s="90">
        <f t="shared" ca="1" si="1150"/>
        <v>0</v>
      </c>
      <c r="NB133" s="90">
        <f t="shared" ca="1" si="1150"/>
        <v>0</v>
      </c>
      <c r="NC133" s="92">
        <f t="shared" ca="1" si="618"/>
        <v>0</v>
      </c>
      <c r="ND133" s="90">
        <f t="shared" ca="1" si="1151"/>
        <v>0</v>
      </c>
      <c r="NE133" s="90">
        <f t="shared" ca="1" si="1151"/>
        <v>0</v>
      </c>
      <c r="NF133" s="90">
        <f t="shared" ca="1" si="1151"/>
        <v>0</v>
      </c>
      <c r="NG133" s="90">
        <f t="shared" ca="1" si="1151"/>
        <v>0</v>
      </c>
      <c r="NH133" s="90">
        <f t="shared" ca="1" si="1151"/>
        <v>0</v>
      </c>
      <c r="NI133" s="90">
        <f t="shared" ca="1" si="1151"/>
        <v>0</v>
      </c>
      <c r="NJ133" s="93">
        <f t="shared" ca="1" si="1160"/>
        <v>4656133.5799999991</v>
      </c>
      <c r="NK133" s="94">
        <f t="shared" ca="1" si="1107"/>
        <v>0</v>
      </c>
    </row>
    <row r="134" spans="1:375" ht="17.25" customHeight="1" x14ac:dyDescent="0.25">
      <c r="A134" s="67">
        <v>98300</v>
      </c>
      <c r="B134" s="95" t="s">
        <v>99</v>
      </c>
      <c r="C134" s="90">
        <f ca="1">IFERROR(HLOOKUP($A134,Náklady_2018!$D$1:$MN$27,24,FALSE),0)</f>
        <v>11579493.059999999</v>
      </c>
      <c r="D134" s="19">
        <v>50</v>
      </c>
      <c r="E134" s="19">
        <v>50</v>
      </c>
      <c r="F134" s="91" t="s">
        <v>592</v>
      </c>
      <c r="G134" s="92">
        <f t="shared" ca="1" si="606"/>
        <v>1163846.4576557453</v>
      </c>
      <c r="H134" s="90">
        <f t="shared" ca="1" si="1152"/>
        <v>0</v>
      </c>
      <c r="I134" s="90">
        <f t="shared" ca="1" si="1161"/>
        <v>0</v>
      </c>
      <c r="J134" s="90">
        <f t="shared" ca="1" si="1161"/>
        <v>125776.91543638341</v>
      </c>
      <c r="K134" s="90">
        <f t="shared" ca="1" si="1161"/>
        <v>0</v>
      </c>
      <c r="L134" s="90">
        <f t="shared" ca="1" si="1161"/>
        <v>0</v>
      </c>
      <c r="M134" s="90">
        <f t="shared" ca="1" si="1161"/>
        <v>0</v>
      </c>
      <c r="N134" s="90">
        <f t="shared" ca="1" si="1161"/>
        <v>204514.68711713189</v>
      </c>
      <c r="O134" s="90">
        <f t="shared" ca="1" si="1161"/>
        <v>0</v>
      </c>
      <c r="P134" s="90">
        <f t="shared" ca="1" si="1161"/>
        <v>0</v>
      </c>
      <c r="Q134" s="90">
        <f t="shared" ca="1" si="1161"/>
        <v>0</v>
      </c>
      <c r="R134" s="90">
        <f t="shared" ca="1" si="1161"/>
        <v>0</v>
      </c>
      <c r="S134" s="90">
        <f t="shared" ca="1" si="1161"/>
        <v>109398.20900506206</v>
      </c>
      <c r="T134" s="90">
        <f t="shared" ca="1" si="1161"/>
        <v>0</v>
      </c>
      <c r="U134" s="90">
        <f t="shared" ca="1" si="1161"/>
        <v>0</v>
      </c>
      <c r="V134" s="90">
        <f t="shared" ca="1" si="1161"/>
        <v>38096.886968517261</v>
      </c>
      <c r="W134" s="90">
        <f t="shared" ca="1" si="1161"/>
        <v>157447.26535068775</v>
      </c>
      <c r="X134" s="90">
        <f t="shared" ca="1" si="1161"/>
        <v>0</v>
      </c>
      <c r="Y134" s="90">
        <f t="shared" ca="1" si="1161"/>
        <v>0</v>
      </c>
      <c r="Z134" s="90">
        <f t="shared" ca="1" si="1161"/>
        <v>0</v>
      </c>
      <c r="AA134" s="90">
        <f t="shared" ca="1" si="1161"/>
        <v>170524.80479814531</v>
      </c>
      <c r="AB134" s="90">
        <f t="shared" ca="1" si="1161"/>
        <v>0</v>
      </c>
      <c r="AC134" s="90">
        <f t="shared" ca="1" si="1161"/>
        <v>0</v>
      </c>
      <c r="AD134" s="90">
        <f t="shared" ca="1" si="1161"/>
        <v>292157.32540880557</v>
      </c>
      <c r="AE134" s="90">
        <f t="shared" ca="1" si="1161"/>
        <v>0</v>
      </c>
      <c r="AF134" s="90">
        <f t="shared" ca="1" si="1161"/>
        <v>0</v>
      </c>
      <c r="AG134" s="90">
        <f t="shared" ca="1" si="1161"/>
        <v>0</v>
      </c>
      <c r="AH134" s="90">
        <f t="shared" ca="1" si="1161"/>
        <v>0</v>
      </c>
      <c r="AI134" s="90">
        <f t="shared" ca="1" si="1161"/>
        <v>0</v>
      </c>
      <c r="AJ134" s="90">
        <f t="shared" ca="1" si="1161"/>
        <v>0</v>
      </c>
      <c r="AK134" s="90">
        <f t="shared" ca="1" si="1161"/>
        <v>0</v>
      </c>
      <c r="AL134" s="90">
        <f t="shared" ca="1" si="1161"/>
        <v>0</v>
      </c>
      <c r="AM134" s="90">
        <f t="shared" ca="1" si="1161"/>
        <v>0</v>
      </c>
      <c r="AN134" s="90">
        <f t="shared" ca="1" si="1161"/>
        <v>0</v>
      </c>
      <c r="AO134" s="90">
        <f t="shared" ca="1" si="1161"/>
        <v>0</v>
      </c>
      <c r="AP134" s="90">
        <f t="shared" ca="1" si="1161"/>
        <v>0</v>
      </c>
      <c r="AQ134" s="90">
        <f t="shared" ca="1" si="1161"/>
        <v>0</v>
      </c>
      <c r="AR134" s="90">
        <f t="shared" ca="1" si="1161"/>
        <v>0</v>
      </c>
      <c r="AS134" s="90">
        <f t="shared" ca="1" si="1161"/>
        <v>0</v>
      </c>
      <c r="AT134" s="90">
        <f t="shared" ca="1" si="1161"/>
        <v>38250.336645641182</v>
      </c>
      <c r="AU134" s="90">
        <f t="shared" ca="1" si="1161"/>
        <v>0</v>
      </c>
      <c r="AV134" s="90">
        <f t="shared" ca="1" si="1161"/>
        <v>0</v>
      </c>
      <c r="AW134" s="90">
        <f t="shared" ca="1" si="1161"/>
        <v>0</v>
      </c>
      <c r="AX134" s="90">
        <f t="shared" ca="1" si="1161"/>
        <v>27680.026925370956</v>
      </c>
      <c r="AY134" s="90">
        <f t="shared" ca="1" si="1161"/>
        <v>0</v>
      </c>
      <c r="AZ134" s="90">
        <f t="shared" ca="1" si="1161"/>
        <v>0</v>
      </c>
      <c r="BA134" s="90">
        <f t="shared" ca="1" si="1161"/>
        <v>0</v>
      </c>
      <c r="BB134" s="90">
        <f t="shared" ca="1" si="1161"/>
        <v>0</v>
      </c>
      <c r="BC134" s="90">
        <f t="shared" ca="1" si="1161"/>
        <v>0</v>
      </c>
      <c r="BD134" s="92">
        <f t="shared" ca="1" si="607"/>
        <v>1047538.291528004</v>
      </c>
      <c r="BE134" s="90">
        <f t="shared" ca="1" si="1120"/>
        <v>0</v>
      </c>
      <c r="BF134" s="90">
        <f t="shared" ca="1" si="1121"/>
        <v>121561.1533758009</v>
      </c>
      <c r="BG134" s="90">
        <f t="shared" ca="1" si="1121"/>
        <v>0</v>
      </c>
      <c r="BH134" s="90">
        <f t="shared" ca="1" si="1121"/>
        <v>0</v>
      </c>
      <c r="BI134" s="90">
        <f t="shared" ca="1" si="1121"/>
        <v>147693.16942051362</v>
      </c>
      <c r="BJ134" s="90">
        <f t="shared" ca="1" si="1121"/>
        <v>0</v>
      </c>
      <c r="BK134" s="90">
        <f t="shared" ca="1" si="1121"/>
        <v>0</v>
      </c>
      <c r="BL134" s="90">
        <f t="shared" ca="1" si="1121"/>
        <v>0</v>
      </c>
      <c r="BM134" s="90">
        <f t="shared" ca="1" si="1121"/>
        <v>0</v>
      </c>
      <c r="BN134" s="90">
        <f t="shared" ca="1" si="1121"/>
        <v>151567.86233417696</v>
      </c>
      <c r="BO134" s="90">
        <f t="shared" ca="1" si="1121"/>
        <v>0</v>
      </c>
      <c r="BP134" s="90">
        <f t="shared" ca="1" si="1121"/>
        <v>0</v>
      </c>
      <c r="BQ134" s="90">
        <f t="shared" ca="1" si="1121"/>
        <v>0</v>
      </c>
      <c r="BR134" s="90">
        <f t="shared" ca="1" si="1121"/>
        <v>121640.28772042491</v>
      </c>
      <c r="BS134" s="90">
        <f t="shared" ca="1" si="1121"/>
        <v>0</v>
      </c>
      <c r="BT134" s="90">
        <f t="shared" ca="1" si="1121"/>
        <v>0</v>
      </c>
      <c r="BU134" s="90">
        <f t="shared" ca="1" si="1121"/>
        <v>0</v>
      </c>
      <c r="BV134" s="90">
        <f t="shared" ca="1" si="1121"/>
        <v>147529.22924520905</v>
      </c>
      <c r="BW134" s="90">
        <f t="shared" ca="1" si="1121"/>
        <v>0</v>
      </c>
      <c r="BX134" s="90">
        <f t="shared" ca="1" si="1121"/>
        <v>0</v>
      </c>
      <c r="BY134" s="90">
        <f t="shared" ca="1" si="1121"/>
        <v>338433.96220304031</v>
      </c>
      <c r="BZ134" s="90">
        <f t="shared" ca="1" si="1121"/>
        <v>0</v>
      </c>
      <c r="CA134" s="90">
        <f t="shared" ca="1" si="1121"/>
        <v>0</v>
      </c>
      <c r="CB134" s="90">
        <f t="shared" ca="1" si="1121"/>
        <v>0</v>
      </c>
      <c r="CC134" s="90">
        <f t="shared" ca="1" si="1121"/>
        <v>19112.627228838413</v>
      </c>
      <c r="CD134" s="90">
        <f t="shared" ca="1" si="1121"/>
        <v>0</v>
      </c>
      <c r="CE134" s="90">
        <f t="shared" ca="1" si="1121"/>
        <v>0</v>
      </c>
      <c r="CF134" s="90">
        <f t="shared" ca="1" si="1122"/>
        <v>0</v>
      </c>
      <c r="CG134" s="92">
        <f t="shared" ca="1" si="1155"/>
        <v>1011001.9495719589</v>
      </c>
      <c r="CH134" s="90">
        <f t="shared" ca="1" si="1123"/>
        <v>0</v>
      </c>
      <c r="CI134" s="90">
        <f t="shared" ca="1" si="1123"/>
        <v>83585.83076564013</v>
      </c>
      <c r="CJ134" s="90">
        <f t="shared" ca="1" si="1123"/>
        <v>150194.39767031139</v>
      </c>
      <c r="CK134" s="90">
        <f t="shared" ca="1" si="1123"/>
        <v>128366.21721223371</v>
      </c>
      <c r="CL134" s="90">
        <f t="shared" ca="1" si="1123"/>
        <v>73827.109086956611</v>
      </c>
      <c r="CM134" s="90">
        <f t="shared" ca="1" si="1123"/>
        <v>63420.50494670801</v>
      </c>
      <c r="CN134" s="90">
        <f t="shared" ca="1" si="1123"/>
        <v>46753.625054899145</v>
      </c>
      <c r="CO134" s="90">
        <f t="shared" ca="1" si="1123"/>
        <v>127133.69121999342</v>
      </c>
      <c r="CP134" s="90">
        <f t="shared" ca="1" si="1123"/>
        <v>86294.674053416908</v>
      </c>
      <c r="CQ134" s="90">
        <f t="shared" ca="1" si="1123"/>
        <v>83149.431107930155</v>
      </c>
      <c r="CR134" s="90">
        <f t="shared" ca="1" si="1124"/>
        <v>81697.623094447394</v>
      </c>
      <c r="CS134" s="90">
        <f t="shared" ca="1" si="1124"/>
        <v>48771.698504775159</v>
      </c>
      <c r="CT134" s="90">
        <f t="shared" ca="1" si="1124"/>
        <v>37807.146854646875</v>
      </c>
      <c r="CU134" s="90">
        <f t="shared" ca="1" si="1124"/>
        <v>0</v>
      </c>
      <c r="CV134" s="90">
        <f t="shared" ca="1" si="1124"/>
        <v>0</v>
      </c>
      <c r="CW134" s="90">
        <f t="shared" ca="1" si="1124"/>
        <v>0</v>
      </c>
      <c r="CX134" s="90">
        <f t="shared" ca="1" si="1124"/>
        <v>0</v>
      </c>
      <c r="CY134" s="92">
        <f t="shared" ca="1" si="1156"/>
        <v>1125442.3764283278</v>
      </c>
      <c r="CZ134" s="90">
        <f t="shared" ca="1" si="1125"/>
        <v>0</v>
      </c>
      <c r="DA134" s="90">
        <f t="shared" ca="1" si="1153"/>
        <v>112174.56215542363</v>
      </c>
      <c r="DB134" s="90">
        <f t="shared" ca="1" si="1153"/>
        <v>80394.505790528929</v>
      </c>
      <c r="DC134" s="90">
        <f t="shared" ca="1" si="1153"/>
        <v>133704.16352487906</v>
      </c>
      <c r="DD134" s="90">
        <f t="shared" ca="1" si="1153"/>
        <v>0</v>
      </c>
      <c r="DE134" s="90">
        <f t="shared" ca="1" si="1153"/>
        <v>0</v>
      </c>
      <c r="DF134" s="90">
        <f t="shared" ca="1" si="1153"/>
        <v>0</v>
      </c>
      <c r="DG134" s="90">
        <f t="shared" ca="1" si="1153"/>
        <v>0</v>
      </c>
      <c r="DH134" s="90">
        <f t="shared" ca="1" si="1153"/>
        <v>103260.08585439967</v>
      </c>
      <c r="DI134" s="90">
        <f t="shared" ca="1" si="1153"/>
        <v>197762.48010697705</v>
      </c>
      <c r="DJ134" s="90">
        <f t="shared" ca="1" si="1153"/>
        <v>0</v>
      </c>
      <c r="DK134" s="90">
        <f t="shared" ca="1" si="1153"/>
        <v>0</v>
      </c>
      <c r="DL134" s="90">
        <f t="shared" ca="1" si="1153"/>
        <v>0</v>
      </c>
      <c r="DM134" s="90">
        <f t="shared" ca="1" si="1153"/>
        <v>0</v>
      </c>
      <c r="DN134" s="90">
        <f t="shared" ca="1" si="1153"/>
        <v>186587.84841406476</v>
      </c>
      <c r="DO134" s="90">
        <f t="shared" ca="1" si="1153"/>
        <v>0</v>
      </c>
      <c r="DP134" s="90">
        <f t="shared" ca="1" si="1126"/>
        <v>0</v>
      </c>
      <c r="DQ134" s="90">
        <f t="shared" ca="1" si="1126"/>
        <v>99841.928403016413</v>
      </c>
      <c r="DR134" s="90">
        <f t="shared" ca="1" si="1126"/>
        <v>27383.481341585466</v>
      </c>
      <c r="DS134" s="90">
        <f t="shared" ca="1" si="1126"/>
        <v>60351.230026705991</v>
      </c>
      <c r="DT134" s="90">
        <f t="shared" ca="1" si="1126"/>
        <v>105045.03889765874</v>
      </c>
      <c r="DU134" s="90">
        <f t="shared" ca="1" si="1126"/>
        <v>18937.051913087926</v>
      </c>
      <c r="DV134" s="92">
        <f t="shared" ca="1" si="608"/>
        <v>526000.16306903469</v>
      </c>
      <c r="DW134" s="90">
        <f t="shared" ca="1" si="1127"/>
        <v>0</v>
      </c>
      <c r="DX134" s="90">
        <f t="shared" ca="1" si="1127"/>
        <v>215998.41308992595</v>
      </c>
      <c r="DY134" s="90">
        <f t="shared" ca="1" si="1127"/>
        <v>241489.71878776589</v>
      </c>
      <c r="DZ134" s="90">
        <f t="shared" ca="1" si="1127"/>
        <v>68512.031191342918</v>
      </c>
      <c r="EA134" s="90">
        <f t="shared" ca="1" si="1127"/>
        <v>0</v>
      </c>
      <c r="EB134" s="92">
        <f t="shared" ca="1" si="609"/>
        <v>1482355.1572840493</v>
      </c>
      <c r="EC134" s="90">
        <f t="shared" ca="1" si="1128"/>
        <v>0</v>
      </c>
      <c r="ED134" s="90">
        <f t="shared" ca="1" si="1129"/>
        <v>162133.75373662726</v>
      </c>
      <c r="EE134" s="90">
        <f t="shared" ca="1" si="1129"/>
        <v>111417.98466648321</v>
      </c>
      <c r="EF134" s="90">
        <f t="shared" ca="1" si="1129"/>
        <v>83173.400496446789</v>
      </c>
      <c r="EG134" s="90">
        <f t="shared" ca="1" si="1129"/>
        <v>74587.979861558793</v>
      </c>
      <c r="EH134" s="90">
        <f t="shared" ca="1" si="1129"/>
        <v>147728.20338267757</v>
      </c>
      <c r="EI134" s="90">
        <f t="shared" ca="1" si="1129"/>
        <v>76034.591559733555</v>
      </c>
      <c r="EJ134" s="90">
        <f t="shared" ca="1" si="1129"/>
        <v>144028.46336029374</v>
      </c>
      <c r="EK134" s="90">
        <f t="shared" ca="1" si="1129"/>
        <v>78546.84786213703</v>
      </c>
      <c r="EL134" s="90">
        <f t="shared" ca="1" si="1129"/>
        <v>53402.823860365919</v>
      </c>
      <c r="EM134" s="90">
        <f t="shared" ca="1" si="1129"/>
        <v>43891.362763259975</v>
      </c>
      <c r="EN134" s="90">
        <f t="shared" ca="1" si="1129"/>
        <v>89066.053655790718</v>
      </c>
      <c r="EO134" s="90">
        <f t="shared" ca="1" si="1129"/>
        <v>109859.57530742891</v>
      </c>
      <c r="EP134" s="90">
        <f t="shared" ca="1" si="1129"/>
        <v>0</v>
      </c>
      <c r="EQ134" s="90">
        <f t="shared" ca="1" si="1129"/>
        <v>0</v>
      </c>
      <c r="ER134" s="90">
        <f t="shared" ca="1" si="1129"/>
        <v>0</v>
      </c>
      <c r="ES134" s="90">
        <f t="shared" ca="1" si="1129"/>
        <v>30337.699092228053</v>
      </c>
      <c r="ET134" s="90">
        <f t="shared" ca="1" si="1129"/>
        <v>123744.49671996935</v>
      </c>
      <c r="EU134" s="90">
        <f t="shared" ca="1" si="1129"/>
        <v>0</v>
      </c>
      <c r="EV134" s="90">
        <f t="shared" ca="1" si="1129"/>
        <v>0</v>
      </c>
      <c r="EW134" s="90">
        <f t="shared" ca="1" si="1129"/>
        <v>154401.92095904873</v>
      </c>
      <c r="EX134" s="90">
        <f t="shared" ca="1" si="1129"/>
        <v>0</v>
      </c>
      <c r="EY134" s="90">
        <f t="shared" ca="1" si="1129"/>
        <v>0</v>
      </c>
      <c r="EZ134" s="90">
        <f t="shared" ca="1" si="1129"/>
        <v>0</v>
      </c>
      <c r="FA134" s="90">
        <f t="shared" ca="1" si="1129"/>
        <v>0</v>
      </c>
      <c r="FB134" s="90">
        <f t="shared" ca="1" si="1129"/>
        <v>0</v>
      </c>
      <c r="FC134" s="90">
        <f t="shared" ca="1" si="1129"/>
        <v>0</v>
      </c>
      <c r="FD134" s="90">
        <f t="shared" ca="1" si="1129"/>
        <v>0</v>
      </c>
      <c r="FE134" s="92">
        <f t="shared" ca="1" si="610"/>
        <v>965124.33850062336</v>
      </c>
      <c r="FF134" s="90">
        <f t="shared" ca="1" si="1130"/>
        <v>0</v>
      </c>
      <c r="FG134" s="90">
        <f t="shared" ca="1" si="1130"/>
        <v>197967.14678251039</v>
      </c>
      <c r="FH134" s="90">
        <f t="shared" ca="1" si="1130"/>
        <v>0</v>
      </c>
      <c r="FI134" s="90">
        <f t="shared" ca="1" si="1130"/>
        <v>0</v>
      </c>
      <c r="FJ134" s="90">
        <f t="shared" ca="1" si="1130"/>
        <v>188308.50275421457</v>
      </c>
      <c r="FK134" s="90">
        <f t="shared" ca="1" si="1130"/>
        <v>0</v>
      </c>
      <c r="FL134" s="90">
        <f t="shared" ca="1" si="1130"/>
        <v>184180.73402786275</v>
      </c>
      <c r="FM134" s="90">
        <f t="shared" ca="1" si="1130"/>
        <v>221562.34421553754</v>
      </c>
      <c r="FN134" s="90">
        <f t="shared" ca="1" si="1130"/>
        <v>0</v>
      </c>
      <c r="FO134" s="90">
        <f t="shared" ca="1" si="1130"/>
        <v>104613.73300946802</v>
      </c>
      <c r="FP134" s="90">
        <f t="shared" ca="1" si="1130"/>
        <v>0</v>
      </c>
      <c r="FQ134" s="90">
        <f t="shared" ca="1" si="1130"/>
        <v>0</v>
      </c>
      <c r="FR134" s="90">
        <f t="shared" ca="1" si="1130"/>
        <v>0</v>
      </c>
      <c r="FS134" s="90">
        <f t="shared" ca="1" si="1130"/>
        <v>68491.877711030043</v>
      </c>
      <c r="FT134" s="90">
        <f t="shared" ca="1" si="1131"/>
        <v>0</v>
      </c>
      <c r="FU134" s="90">
        <f t="shared" ca="1" si="1131"/>
        <v>0</v>
      </c>
      <c r="FV134" s="90">
        <f t="shared" ca="1" si="1131"/>
        <v>0</v>
      </c>
      <c r="FW134" s="92">
        <f t="shared" ca="1" si="611"/>
        <v>1475334.8106017991</v>
      </c>
      <c r="FX134" s="90">
        <f t="shared" ca="1" si="1132"/>
        <v>0</v>
      </c>
      <c r="FY134" s="90">
        <f t="shared" ca="1" si="1133"/>
        <v>44459.258538671187</v>
      </c>
      <c r="FZ134" s="90">
        <f t="shared" ca="1" si="1133"/>
        <v>98698.605242463178</v>
      </c>
      <c r="GA134" s="90">
        <f t="shared" ca="1" si="1133"/>
        <v>0</v>
      </c>
      <c r="GB134" s="90">
        <f t="shared" ca="1" si="1133"/>
        <v>136897.6068748729</v>
      </c>
      <c r="GC134" s="90">
        <f t="shared" ca="1" si="1133"/>
        <v>0</v>
      </c>
      <c r="GD134" s="90">
        <f t="shared" ca="1" si="1133"/>
        <v>105920.37742952291</v>
      </c>
      <c r="GE134" s="90">
        <f t="shared" ca="1" si="1133"/>
        <v>264036.54158962262</v>
      </c>
      <c r="GF134" s="90">
        <f t="shared" ca="1" si="1133"/>
        <v>20685.831030141824</v>
      </c>
      <c r="GG134" s="90">
        <f t="shared" ca="1" si="1133"/>
        <v>792471.7287337922</v>
      </c>
      <c r="GH134" s="90">
        <f t="shared" ca="1" si="1133"/>
        <v>0</v>
      </c>
      <c r="GI134" s="90">
        <f t="shared" ca="1" si="1133"/>
        <v>0</v>
      </c>
      <c r="GJ134" s="90">
        <f t="shared" ca="1" si="1133"/>
        <v>0</v>
      </c>
      <c r="GK134" s="90">
        <f t="shared" ca="1" si="1133"/>
        <v>0</v>
      </c>
      <c r="GL134" s="90">
        <f t="shared" ca="1" si="1133"/>
        <v>0</v>
      </c>
      <c r="GM134" s="90">
        <f t="shared" ca="1" si="1133"/>
        <v>0</v>
      </c>
      <c r="GN134" s="90">
        <f t="shared" ca="1" si="1133"/>
        <v>0</v>
      </c>
      <c r="GO134" s="90">
        <f t="shared" ca="1" si="1133"/>
        <v>12164.861162712112</v>
      </c>
      <c r="GP134" s="90">
        <f t="shared" ca="1" si="1133"/>
        <v>0</v>
      </c>
      <c r="GQ134" s="90">
        <f t="shared" ca="1" si="1133"/>
        <v>0</v>
      </c>
      <c r="GR134" s="90">
        <f t="shared" ca="1" si="1133"/>
        <v>0</v>
      </c>
      <c r="GS134" s="92">
        <f t="shared" ca="1" si="612"/>
        <v>662994.92639644316</v>
      </c>
      <c r="GT134" s="90">
        <f t="shared" ca="1" si="1134"/>
        <v>0</v>
      </c>
      <c r="GU134" s="90">
        <f t="shared" ca="1" si="1134"/>
        <v>178856.68276889093</v>
      </c>
      <c r="GV134" s="90">
        <f t="shared" ca="1" si="1134"/>
        <v>183194.35581775231</v>
      </c>
      <c r="GW134" s="90">
        <f t="shared" ca="1" si="1134"/>
        <v>234476.0897042595</v>
      </c>
      <c r="GX134" s="90">
        <f t="shared" ca="1" si="1134"/>
        <v>0</v>
      </c>
      <c r="GY134" s="90">
        <f t="shared" ca="1" si="1134"/>
        <v>66467.798105540409</v>
      </c>
      <c r="GZ134" s="90">
        <f t="shared" ca="1" si="1134"/>
        <v>0</v>
      </c>
      <c r="HA134" s="90">
        <f t="shared" ca="1" si="1134"/>
        <v>0</v>
      </c>
      <c r="HB134" s="90">
        <f t="shared" ca="1" si="1134"/>
        <v>0</v>
      </c>
      <c r="HC134" s="90">
        <f t="shared" ca="1" si="1134"/>
        <v>0</v>
      </c>
      <c r="HD134" s="90">
        <f t="shared" ca="1" si="1134"/>
        <v>0</v>
      </c>
      <c r="HE134" s="92">
        <f t="shared" ca="1" si="613"/>
        <v>303845.62500019494</v>
      </c>
      <c r="HF134" s="90">
        <f t="shared" ca="1" si="1135"/>
        <v>0</v>
      </c>
      <c r="HG134" s="90">
        <f t="shared" ca="1" si="1135"/>
        <v>0</v>
      </c>
      <c r="HH134" s="90">
        <f t="shared" ca="1" si="1135"/>
        <v>0</v>
      </c>
      <c r="HI134" s="90">
        <f t="shared" ca="1" si="1135"/>
        <v>0</v>
      </c>
      <c r="HJ134" s="90">
        <f t="shared" ca="1" si="1135"/>
        <v>0</v>
      </c>
      <c r="HK134" s="90">
        <f t="shared" ca="1" si="1135"/>
        <v>0</v>
      </c>
      <c r="HL134" s="90">
        <f t="shared" ca="1" si="1135"/>
        <v>0</v>
      </c>
      <c r="HM134" s="90">
        <f t="shared" ca="1" si="1135"/>
        <v>0</v>
      </c>
      <c r="HN134" s="90">
        <f t="shared" ca="1" si="1135"/>
        <v>45022.527396016994</v>
      </c>
      <c r="HO134" s="90">
        <f t="shared" ca="1" si="1135"/>
        <v>258823.09760417792</v>
      </c>
      <c r="HP134" s="90">
        <f t="shared" ca="1" si="1135"/>
        <v>0</v>
      </c>
      <c r="HQ134" s="90">
        <f t="shared" ca="1" si="1135"/>
        <v>0</v>
      </c>
      <c r="HR134" s="90">
        <f t="shared" ca="1" si="1135"/>
        <v>0</v>
      </c>
      <c r="HS134" s="90">
        <f t="shared" ca="1" si="1135"/>
        <v>0</v>
      </c>
      <c r="HT134" s="90">
        <f t="shared" ca="1" si="1135"/>
        <v>0</v>
      </c>
      <c r="HU134" s="90">
        <f t="shared" ca="1" si="1135"/>
        <v>0</v>
      </c>
      <c r="HV134" s="92">
        <f t="shared" ca="1" si="614"/>
        <v>104907.07692262865</v>
      </c>
      <c r="HW134" s="90">
        <f t="shared" ca="1" si="1136"/>
        <v>104907.07692262865</v>
      </c>
      <c r="HX134" s="90">
        <f t="shared" ca="1" si="1136"/>
        <v>0</v>
      </c>
      <c r="HY134" s="90">
        <f t="shared" ca="1" si="1136"/>
        <v>0</v>
      </c>
      <c r="HZ134" s="90">
        <f t="shared" ca="1" si="1136"/>
        <v>0</v>
      </c>
      <c r="IA134" s="90">
        <f t="shared" ca="1" si="1136"/>
        <v>0</v>
      </c>
      <c r="IB134" s="90">
        <f t="shared" ca="1" si="1136"/>
        <v>0</v>
      </c>
      <c r="IC134" s="90">
        <f t="shared" ca="1" si="1136"/>
        <v>0</v>
      </c>
      <c r="ID134" s="90">
        <f t="shared" ca="1" si="1136"/>
        <v>0</v>
      </c>
      <c r="IE134" s="90">
        <f t="shared" ca="1" si="1136"/>
        <v>0</v>
      </c>
      <c r="IF134" s="92">
        <f t="shared" ca="1" si="1157"/>
        <v>260403.27544593226</v>
      </c>
      <c r="IG134" s="90">
        <f t="shared" ca="1" si="1137"/>
        <v>260403.27544593226</v>
      </c>
      <c r="IH134" s="90">
        <f t="shared" ca="1" si="1154"/>
        <v>0</v>
      </c>
      <c r="II134" s="90">
        <f t="shared" ca="1" si="1154"/>
        <v>0</v>
      </c>
      <c r="IJ134" s="90">
        <f t="shared" ca="1" si="1154"/>
        <v>0</v>
      </c>
      <c r="IK134" s="90">
        <f t="shared" ca="1" si="1154"/>
        <v>0</v>
      </c>
      <c r="IL134" s="90">
        <f t="shared" ca="1" si="1154"/>
        <v>0</v>
      </c>
      <c r="IM134" s="90">
        <f t="shared" ca="1" si="1154"/>
        <v>0</v>
      </c>
      <c r="IN134" s="90">
        <f t="shared" ca="1" si="1154"/>
        <v>0</v>
      </c>
      <c r="IO134" s="90">
        <f t="shared" ca="1" si="1154"/>
        <v>0</v>
      </c>
      <c r="IP134" s="90">
        <f t="shared" ca="1" si="1154"/>
        <v>0</v>
      </c>
      <c r="IQ134" s="90">
        <f t="shared" ca="1" si="1154"/>
        <v>0</v>
      </c>
      <c r="IR134" s="90">
        <f t="shared" ca="1" si="1154"/>
        <v>0</v>
      </c>
      <c r="IS134" s="90">
        <f t="shared" ca="1" si="1154"/>
        <v>0</v>
      </c>
      <c r="IT134" s="90">
        <f t="shared" ca="1" si="1154"/>
        <v>0</v>
      </c>
      <c r="IU134" s="90">
        <f t="shared" ca="1" si="1154"/>
        <v>0</v>
      </c>
      <c r="IV134" s="90">
        <f t="shared" ca="1" si="1154"/>
        <v>0</v>
      </c>
      <c r="IW134" s="90">
        <f t="shared" ca="1" si="1138"/>
        <v>0</v>
      </c>
      <c r="IX134" s="90">
        <f t="shared" ca="1" si="1138"/>
        <v>0</v>
      </c>
      <c r="IY134" s="92">
        <f t="shared" ca="1" si="1158"/>
        <v>499010.12955084012</v>
      </c>
      <c r="IZ134" s="90">
        <f t="shared" ca="1" si="1139"/>
        <v>499010.12955084012</v>
      </c>
      <c r="JA134" s="90">
        <f t="shared" ca="1" si="1140"/>
        <v>0</v>
      </c>
      <c r="JB134" s="90">
        <f t="shared" ca="1" si="1139"/>
        <v>0</v>
      </c>
      <c r="JC134" s="90">
        <f t="shared" ca="1" si="1140"/>
        <v>0</v>
      </c>
      <c r="JD134" s="90">
        <f t="shared" ca="1" si="1140"/>
        <v>0</v>
      </c>
      <c r="JE134" s="90">
        <f t="shared" ca="1" si="1140"/>
        <v>0</v>
      </c>
      <c r="JF134" s="90">
        <f t="shared" ca="1" si="1140"/>
        <v>0</v>
      </c>
      <c r="JG134" s="90">
        <f t="shared" ca="1" si="1140"/>
        <v>0</v>
      </c>
      <c r="JH134" s="90">
        <f t="shared" ca="1" si="1140"/>
        <v>0</v>
      </c>
      <c r="JI134" s="90">
        <f t="shared" ca="1" si="1140"/>
        <v>0</v>
      </c>
      <c r="JJ134" s="90">
        <f t="shared" ca="1" si="1140"/>
        <v>0</v>
      </c>
      <c r="JK134" s="90">
        <f t="shared" ca="1" si="1140"/>
        <v>0</v>
      </c>
      <c r="JL134" s="90">
        <f t="shared" ca="1" si="1140"/>
        <v>0</v>
      </c>
      <c r="JM134" s="90">
        <f t="shared" ca="1" si="1140"/>
        <v>0</v>
      </c>
      <c r="JN134" s="90">
        <f t="shared" ca="1" si="1140"/>
        <v>0</v>
      </c>
      <c r="JO134" s="90">
        <f t="shared" ca="1" si="1140"/>
        <v>0</v>
      </c>
      <c r="JP134" s="90">
        <f t="shared" ca="1" si="1140"/>
        <v>0</v>
      </c>
      <c r="JQ134" s="90">
        <f t="shared" ca="1" si="1140"/>
        <v>0</v>
      </c>
      <c r="JR134" s="90">
        <f t="shared" ca="1" si="1140"/>
        <v>0</v>
      </c>
      <c r="JS134" s="90">
        <f t="shared" ca="1" si="1140"/>
        <v>0</v>
      </c>
      <c r="JT134" s="92">
        <f t="shared" ca="1" si="1159"/>
        <v>359498.02420599858</v>
      </c>
      <c r="JU134" s="90">
        <f t="shared" ca="1" si="1141"/>
        <v>223728.14075494566</v>
      </c>
      <c r="JV134" s="90">
        <f t="shared" ca="1" si="1141"/>
        <v>0</v>
      </c>
      <c r="JW134" s="90">
        <f t="shared" ca="1" si="1141"/>
        <v>0</v>
      </c>
      <c r="JX134" s="90">
        <f t="shared" ca="1" si="1141"/>
        <v>0</v>
      </c>
      <c r="JY134" s="90">
        <f t="shared" ca="1" si="1141"/>
        <v>0</v>
      </c>
      <c r="JZ134" s="90">
        <f t="shared" ca="1" si="1141"/>
        <v>0</v>
      </c>
      <c r="KA134" s="90">
        <f t="shared" ca="1" si="1141"/>
        <v>0</v>
      </c>
      <c r="KB134" s="90">
        <f t="shared" ca="1" si="1141"/>
        <v>0</v>
      </c>
      <c r="KC134" s="90">
        <f t="shared" ca="1" si="1141"/>
        <v>0</v>
      </c>
      <c r="KD134" s="90">
        <f t="shared" ca="1" si="1141"/>
        <v>0</v>
      </c>
      <c r="KE134" s="90">
        <f t="shared" ca="1" si="1142"/>
        <v>0</v>
      </c>
      <c r="KF134" s="90">
        <f t="shared" ca="1" si="1142"/>
        <v>0</v>
      </c>
      <c r="KG134" s="90">
        <f t="shared" ca="1" si="1142"/>
        <v>0</v>
      </c>
      <c r="KH134" s="90">
        <f t="shared" ca="1" si="1142"/>
        <v>0</v>
      </c>
      <c r="KI134" s="90">
        <f t="shared" ca="1" si="1142"/>
        <v>0</v>
      </c>
      <c r="KJ134" s="90">
        <f t="shared" ca="1" si="1142"/>
        <v>0</v>
      </c>
      <c r="KK134" s="90">
        <f t="shared" ca="1" si="1142"/>
        <v>0</v>
      </c>
      <c r="KL134" s="90">
        <f t="shared" ca="1" si="1142"/>
        <v>0</v>
      </c>
      <c r="KM134" s="90">
        <f t="shared" ca="1" si="1142"/>
        <v>42112.993592151826</v>
      </c>
      <c r="KN134" s="90">
        <f t="shared" ca="1" si="1143"/>
        <v>0</v>
      </c>
      <c r="KO134" s="90">
        <f t="shared" ca="1" si="1144"/>
        <v>0</v>
      </c>
      <c r="KP134" s="90">
        <f t="shared" ca="1" si="1144"/>
        <v>0</v>
      </c>
      <c r="KQ134" s="90">
        <f t="shared" ca="1" si="1144"/>
        <v>0</v>
      </c>
      <c r="KR134" s="90">
        <f t="shared" ca="1" si="1144"/>
        <v>0</v>
      </c>
      <c r="KS134" s="90">
        <f t="shared" ca="1" si="1144"/>
        <v>0</v>
      </c>
      <c r="KT134" s="90">
        <f t="shared" ca="1" si="1144"/>
        <v>0</v>
      </c>
      <c r="KU134" s="90">
        <f t="shared" ca="1" si="1144"/>
        <v>0</v>
      </c>
      <c r="KV134" s="90">
        <f t="shared" ca="1" si="1144"/>
        <v>0</v>
      </c>
      <c r="KW134" s="90">
        <f t="shared" ca="1" si="1144"/>
        <v>0</v>
      </c>
      <c r="KX134" s="90">
        <f t="shared" ca="1" si="1144"/>
        <v>0</v>
      </c>
      <c r="KY134" s="90">
        <f t="shared" ca="1" si="1145"/>
        <v>0</v>
      </c>
      <c r="KZ134" s="90">
        <f t="shared" ca="1" si="1145"/>
        <v>0</v>
      </c>
      <c r="LA134" s="90">
        <f t="shared" ca="1" si="1145"/>
        <v>0</v>
      </c>
      <c r="LB134" s="90">
        <f t="shared" ca="1" si="1145"/>
        <v>31628.639023051492</v>
      </c>
      <c r="LC134" s="90">
        <f t="shared" ca="1" si="1145"/>
        <v>0</v>
      </c>
      <c r="LD134" s="90">
        <f t="shared" ca="1" si="1145"/>
        <v>0</v>
      </c>
      <c r="LE134" s="90">
        <f t="shared" ca="1" si="1145"/>
        <v>0</v>
      </c>
      <c r="LF134" s="90">
        <f t="shared" ca="1" si="1145"/>
        <v>0</v>
      </c>
      <c r="LG134" s="90">
        <f t="shared" ca="1" si="1145"/>
        <v>62028.250835849598</v>
      </c>
      <c r="LH134" s="90">
        <f t="shared" ca="1" si="1145"/>
        <v>0</v>
      </c>
      <c r="LI134" s="90">
        <f t="shared" ca="1" si="1145"/>
        <v>0</v>
      </c>
      <c r="LJ134" s="90">
        <f t="shared" ca="1" si="1145"/>
        <v>0</v>
      </c>
      <c r="LK134" s="90">
        <f t="shared" ca="1" si="1146"/>
        <v>0</v>
      </c>
      <c r="LL134" s="90">
        <f t="shared" ca="1" si="1146"/>
        <v>0</v>
      </c>
      <c r="LM134" s="92">
        <f t="shared" ca="1" si="615"/>
        <v>336903.94873721461</v>
      </c>
      <c r="LN134" s="90">
        <f t="shared" ca="1" si="1147"/>
        <v>336903.94873721461</v>
      </c>
      <c r="LO134" s="90">
        <f t="shared" ca="1" si="1147"/>
        <v>0</v>
      </c>
      <c r="LP134" s="90">
        <f t="shared" ca="1" si="1147"/>
        <v>0</v>
      </c>
      <c r="LQ134" s="90">
        <f t="shared" ca="1" si="1147"/>
        <v>0</v>
      </c>
      <c r="LR134" s="90">
        <f t="shared" ca="1" si="1147"/>
        <v>0</v>
      </c>
      <c r="LS134" s="92">
        <f t="shared" ca="1" si="616"/>
        <v>119767.44752979452</v>
      </c>
      <c r="LT134" s="90">
        <f t="shared" ca="1" si="1148"/>
        <v>119767.44752979452</v>
      </c>
      <c r="LU134" s="90">
        <f t="shared" ca="1" si="1148"/>
        <v>0</v>
      </c>
      <c r="LV134" s="90">
        <f t="shared" ca="1" si="1148"/>
        <v>0</v>
      </c>
      <c r="LW134" s="90">
        <f t="shared" ca="1" si="1148"/>
        <v>0</v>
      </c>
      <c r="LX134" s="90">
        <f t="shared" ca="1" si="1148"/>
        <v>0</v>
      </c>
      <c r="LY134" s="90">
        <f t="shared" ca="1" si="1148"/>
        <v>0</v>
      </c>
      <c r="LZ134" s="90">
        <f t="shared" ca="1" si="1148"/>
        <v>0</v>
      </c>
      <c r="MA134" s="90">
        <f t="shared" ca="1" si="1148"/>
        <v>0</v>
      </c>
      <c r="MB134" s="90">
        <f t="shared" ca="1" si="1148"/>
        <v>0</v>
      </c>
      <c r="MC134" s="90">
        <f t="shared" ca="1" si="1148"/>
        <v>0</v>
      </c>
      <c r="MD134" s="90">
        <f t="shared" ca="1" si="1148"/>
        <v>0</v>
      </c>
      <c r="ME134" s="90">
        <f t="shared" ca="1" si="1148"/>
        <v>0</v>
      </c>
      <c r="MF134" s="90">
        <f t="shared" ca="1" si="1148"/>
        <v>0</v>
      </c>
      <c r="MG134" s="92">
        <f t="shared" ca="1" si="617"/>
        <v>135519.06157140937</v>
      </c>
      <c r="MH134" s="90">
        <f t="shared" ca="1" si="1149"/>
        <v>135519.06157140937</v>
      </c>
      <c r="MI134" s="90">
        <f t="shared" ca="1" si="1150"/>
        <v>0</v>
      </c>
      <c r="MJ134" s="90">
        <f t="shared" ca="1" si="1150"/>
        <v>0</v>
      </c>
      <c r="MK134" s="90">
        <f t="shared" ca="1" si="1150"/>
        <v>0</v>
      </c>
      <c r="ML134" s="90">
        <f t="shared" ca="1" si="1150"/>
        <v>0</v>
      </c>
      <c r="MM134" s="90">
        <f t="shared" ca="1" si="1150"/>
        <v>0</v>
      </c>
      <c r="MN134" s="90">
        <f t="shared" ca="1" si="1150"/>
        <v>0</v>
      </c>
      <c r="MO134" s="90">
        <f t="shared" ca="1" si="1150"/>
        <v>0</v>
      </c>
      <c r="MP134" s="90">
        <f t="shared" ca="1" si="1150"/>
        <v>0</v>
      </c>
      <c r="MQ134" s="90">
        <f t="shared" ca="1" si="1150"/>
        <v>0</v>
      </c>
      <c r="MR134" s="90">
        <f t="shared" ca="1" si="1150"/>
        <v>0</v>
      </c>
      <c r="MS134" s="90">
        <f t="shared" ca="1" si="1150"/>
        <v>0</v>
      </c>
      <c r="MT134" s="90">
        <f t="shared" ca="1" si="1150"/>
        <v>0</v>
      </c>
      <c r="MU134" s="90">
        <f t="shared" ca="1" si="1150"/>
        <v>0</v>
      </c>
      <c r="MV134" s="90">
        <f t="shared" ca="1" si="1150"/>
        <v>0</v>
      </c>
      <c r="MW134" s="90">
        <f t="shared" ca="1" si="1150"/>
        <v>0</v>
      </c>
      <c r="MX134" s="90">
        <f t="shared" ca="1" si="1150"/>
        <v>0</v>
      </c>
      <c r="MY134" s="90">
        <f t="shared" ca="1" si="1150"/>
        <v>0</v>
      </c>
      <c r="MZ134" s="90">
        <f t="shared" ca="1" si="1150"/>
        <v>0</v>
      </c>
      <c r="NA134" s="90">
        <f t="shared" ca="1" si="1150"/>
        <v>0</v>
      </c>
      <c r="NB134" s="90">
        <f t="shared" ca="1" si="1150"/>
        <v>0</v>
      </c>
      <c r="NC134" s="92">
        <f t="shared" ca="1" si="618"/>
        <v>0</v>
      </c>
      <c r="ND134" s="90">
        <f t="shared" ca="1" si="1151"/>
        <v>0</v>
      </c>
      <c r="NE134" s="90">
        <f t="shared" ca="1" si="1151"/>
        <v>0</v>
      </c>
      <c r="NF134" s="90">
        <f t="shared" ca="1" si="1151"/>
        <v>0</v>
      </c>
      <c r="NG134" s="90">
        <f t="shared" ca="1" si="1151"/>
        <v>0</v>
      </c>
      <c r="NH134" s="90">
        <f t="shared" ca="1" si="1151"/>
        <v>0</v>
      </c>
      <c r="NI134" s="90">
        <f t="shared" ca="1" si="1151"/>
        <v>0</v>
      </c>
      <c r="NJ134" s="93">
        <f t="shared" ca="1" si="1160"/>
        <v>11579493.059999997</v>
      </c>
      <c r="NK134" s="94">
        <f t="shared" ca="1" si="1107"/>
        <v>0</v>
      </c>
    </row>
    <row r="135" spans="1:375" ht="17.25" customHeight="1" x14ac:dyDescent="0.25">
      <c r="A135" s="67">
        <v>98310</v>
      </c>
      <c r="B135" s="96" t="s">
        <v>412</v>
      </c>
      <c r="C135" s="90">
        <f ca="1">IFERROR(HLOOKUP($A135,Náklady_2018!$D$1:$MN$27,24,FALSE),0)</f>
        <v>0</v>
      </c>
      <c r="D135" s="19">
        <v>50</v>
      </c>
      <c r="E135" s="19">
        <v>50</v>
      </c>
      <c r="F135" s="91" t="s">
        <v>592</v>
      </c>
      <c r="G135" s="92">
        <f t="shared" ca="1" si="606"/>
        <v>0</v>
      </c>
      <c r="H135" s="90">
        <f t="shared" ca="1" si="1152"/>
        <v>0</v>
      </c>
      <c r="I135" s="90">
        <f t="shared" ca="1" si="1161"/>
        <v>0</v>
      </c>
      <c r="J135" s="90">
        <f t="shared" ca="1" si="1161"/>
        <v>0</v>
      </c>
      <c r="K135" s="90">
        <f t="shared" ca="1" si="1161"/>
        <v>0</v>
      </c>
      <c r="L135" s="90">
        <f t="shared" ca="1" si="1161"/>
        <v>0</v>
      </c>
      <c r="M135" s="90">
        <f t="shared" ca="1" si="1161"/>
        <v>0</v>
      </c>
      <c r="N135" s="90">
        <f t="shared" ca="1" si="1161"/>
        <v>0</v>
      </c>
      <c r="O135" s="90">
        <f t="shared" ca="1" si="1161"/>
        <v>0</v>
      </c>
      <c r="P135" s="90">
        <f t="shared" ca="1" si="1161"/>
        <v>0</v>
      </c>
      <c r="Q135" s="90">
        <f t="shared" ca="1" si="1161"/>
        <v>0</v>
      </c>
      <c r="R135" s="90">
        <f t="shared" ca="1" si="1161"/>
        <v>0</v>
      </c>
      <c r="S135" s="90">
        <f t="shared" ca="1" si="1161"/>
        <v>0</v>
      </c>
      <c r="T135" s="90">
        <f t="shared" ca="1" si="1161"/>
        <v>0</v>
      </c>
      <c r="U135" s="90">
        <f t="shared" ca="1" si="1161"/>
        <v>0</v>
      </c>
      <c r="V135" s="90">
        <f t="shared" ca="1" si="1161"/>
        <v>0</v>
      </c>
      <c r="W135" s="90">
        <f t="shared" ca="1" si="1161"/>
        <v>0</v>
      </c>
      <c r="X135" s="90">
        <f t="shared" ca="1" si="1161"/>
        <v>0</v>
      </c>
      <c r="Y135" s="90">
        <f t="shared" ca="1" si="1161"/>
        <v>0</v>
      </c>
      <c r="Z135" s="90">
        <f t="shared" ca="1" si="1161"/>
        <v>0</v>
      </c>
      <c r="AA135" s="90">
        <f t="shared" ca="1" si="1161"/>
        <v>0</v>
      </c>
      <c r="AB135" s="90">
        <f t="shared" ca="1" si="1161"/>
        <v>0</v>
      </c>
      <c r="AC135" s="90">
        <f t="shared" ca="1" si="1161"/>
        <v>0</v>
      </c>
      <c r="AD135" s="90">
        <f t="shared" ca="1" si="1161"/>
        <v>0</v>
      </c>
      <c r="AE135" s="90">
        <f t="shared" ca="1" si="1161"/>
        <v>0</v>
      </c>
      <c r="AF135" s="90">
        <f t="shared" ca="1" si="1161"/>
        <v>0</v>
      </c>
      <c r="AG135" s="90">
        <f t="shared" ca="1" si="1161"/>
        <v>0</v>
      </c>
      <c r="AH135" s="90">
        <f t="shared" ca="1" si="1161"/>
        <v>0</v>
      </c>
      <c r="AI135" s="90">
        <f t="shared" ca="1" si="1161"/>
        <v>0</v>
      </c>
      <c r="AJ135" s="90">
        <f t="shared" ca="1" si="1161"/>
        <v>0</v>
      </c>
      <c r="AK135" s="90">
        <f t="shared" ca="1" si="1161"/>
        <v>0</v>
      </c>
      <c r="AL135" s="90">
        <f t="shared" ca="1" si="1161"/>
        <v>0</v>
      </c>
      <c r="AM135" s="90">
        <f t="shared" ca="1" si="1161"/>
        <v>0</v>
      </c>
      <c r="AN135" s="90">
        <f t="shared" ca="1" si="1161"/>
        <v>0</v>
      </c>
      <c r="AO135" s="90">
        <f t="shared" ca="1" si="1161"/>
        <v>0</v>
      </c>
      <c r="AP135" s="90">
        <f t="shared" ca="1" si="1161"/>
        <v>0</v>
      </c>
      <c r="AQ135" s="90">
        <f t="shared" ca="1" si="1161"/>
        <v>0</v>
      </c>
      <c r="AR135" s="90">
        <f t="shared" ca="1" si="1161"/>
        <v>0</v>
      </c>
      <c r="AS135" s="90">
        <f t="shared" ca="1" si="1161"/>
        <v>0</v>
      </c>
      <c r="AT135" s="90">
        <f t="shared" ca="1" si="1161"/>
        <v>0</v>
      </c>
      <c r="AU135" s="90">
        <f t="shared" ca="1" si="1161"/>
        <v>0</v>
      </c>
      <c r="AV135" s="90">
        <f t="shared" ca="1" si="1161"/>
        <v>0</v>
      </c>
      <c r="AW135" s="90">
        <f t="shared" ca="1" si="1161"/>
        <v>0</v>
      </c>
      <c r="AX135" s="90">
        <f t="shared" ca="1" si="1161"/>
        <v>0</v>
      </c>
      <c r="AY135" s="90">
        <f t="shared" ca="1" si="1161"/>
        <v>0</v>
      </c>
      <c r="AZ135" s="90">
        <f t="shared" ca="1" si="1161"/>
        <v>0</v>
      </c>
      <c r="BA135" s="90">
        <f t="shared" ca="1" si="1161"/>
        <v>0</v>
      </c>
      <c r="BB135" s="90">
        <f t="shared" ca="1" si="1161"/>
        <v>0</v>
      </c>
      <c r="BC135" s="90">
        <f t="shared" ca="1" si="1161"/>
        <v>0</v>
      </c>
      <c r="BD135" s="92">
        <f t="shared" ca="1" si="607"/>
        <v>0</v>
      </c>
      <c r="BE135" s="90">
        <f t="shared" ca="1" si="1120"/>
        <v>0</v>
      </c>
      <c r="BF135" s="90">
        <f t="shared" ca="1" si="1121"/>
        <v>0</v>
      </c>
      <c r="BG135" s="90">
        <f t="shared" ca="1" si="1121"/>
        <v>0</v>
      </c>
      <c r="BH135" s="90">
        <f t="shared" ca="1" si="1121"/>
        <v>0</v>
      </c>
      <c r="BI135" s="90">
        <f t="shared" ca="1" si="1121"/>
        <v>0</v>
      </c>
      <c r="BJ135" s="90">
        <f t="shared" ca="1" si="1121"/>
        <v>0</v>
      </c>
      <c r="BK135" s="90">
        <f t="shared" ca="1" si="1121"/>
        <v>0</v>
      </c>
      <c r="BL135" s="90">
        <f t="shared" ca="1" si="1121"/>
        <v>0</v>
      </c>
      <c r="BM135" s="90">
        <f t="shared" ca="1" si="1121"/>
        <v>0</v>
      </c>
      <c r="BN135" s="90">
        <f t="shared" ca="1" si="1121"/>
        <v>0</v>
      </c>
      <c r="BO135" s="90">
        <f t="shared" ca="1" si="1121"/>
        <v>0</v>
      </c>
      <c r="BP135" s="90">
        <f t="shared" ca="1" si="1121"/>
        <v>0</v>
      </c>
      <c r="BQ135" s="90">
        <f t="shared" ca="1" si="1121"/>
        <v>0</v>
      </c>
      <c r="BR135" s="90">
        <f t="shared" ca="1" si="1121"/>
        <v>0</v>
      </c>
      <c r="BS135" s="90">
        <f t="shared" ca="1" si="1121"/>
        <v>0</v>
      </c>
      <c r="BT135" s="90">
        <f t="shared" ca="1" si="1121"/>
        <v>0</v>
      </c>
      <c r="BU135" s="90">
        <f t="shared" ca="1" si="1121"/>
        <v>0</v>
      </c>
      <c r="BV135" s="90">
        <f t="shared" ca="1" si="1121"/>
        <v>0</v>
      </c>
      <c r="BW135" s="90">
        <f t="shared" ca="1" si="1121"/>
        <v>0</v>
      </c>
      <c r="BX135" s="90">
        <f t="shared" ca="1" si="1121"/>
        <v>0</v>
      </c>
      <c r="BY135" s="90">
        <f t="shared" ca="1" si="1121"/>
        <v>0</v>
      </c>
      <c r="BZ135" s="90">
        <f t="shared" ca="1" si="1121"/>
        <v>0</v>
      </c>
      <c r="CA135" s="90">
        <f t="shared" ca="1" si="1121"/>
        <v>0</v>
      </c>
      <c r="CB135" s="90">
        <f t="shared" ca="1" si="1121"/>
        <v>0</v>
      </c>
      <c r="CC135" s="90">
        <f t="shared" ca="1" si="1121"/>
        <v>0</v>
      </c>
      <c r="CD135" s="90">
        <f t="shared" ca="1" si="1121"/>
        <v>0</v>
      </c>
      <c r="CE135" s="90">
        <f t="shared" ca="1" si="1121"/>
        <v>0</v>
      </c>
      <c r="CF135" s="90">
        <f t="shared" ca="1" si="1122"/>
        <v>0</v>
      </c>
      <c r="CG135" s="92">
        <f t="shared" ca="1" si="1155"/>
        <v>0</v>
      </c>
      <c r="CH135" s="90">
        <f t="shared" ca="1" si="1123"/>
        <v>0</v>
      </c>
      <c r="CI135" s="90">
        <f t="shared" ca="1" si="1123"/>
        <v>0</v>
      </c>
      <c r="CJ135" s="90">
        <f t="shared" ca="1" si="1123"/>
        <v>0</v>
      </c>
      <c r="CK135" s="90">
        <f t="shared" ca="1" si="1123"/>
        <v>0</v>
      </c>
      <c r="CL135" s="90">
        <f t="shared" ca="1" si="1123"/>
        <v>0</v>
      </c>
      <c r="CM135" s="90">
        <f t="shared" ca="1" si="1123"/>
        <v>0</v>
      </c>
      <c r="CN135" s="90">
        <f t="shared" ca="1" si="1123"/>
        <v>0</v>
      </c>
      <c r="CO135" s="90">
        <f t="shared" ca="1" si="1123"/>
        <v>0</v>
      </c>
      <c r="CP135" s="90">
        <f t="shared" ca="1" si="1123"/>
        <v>0</v>
      </c>
      <c r="CQ135" s="90">
        <f t="shared" ca="1" si="1123"/>
        <v>0</v>
      </c>
      <c r="CR135" s="90">
        <f t="shared" ca="1" si="1124"/>
        <v>0</v>
      </c>
      <c r="CS135" s="90">
        <f t="shared" ca="1" si="1124"/>
        <v>0</v>
      </c>
      <c r="CT135" s="90">
        <f t="shared" ca="1" si="1124"/>
        <v>0</v>
      </c>
      <c r="CU135" s="90">
        <f t="shared" ca="1" si="1124"/>
        <v>0</v>
      </c>
      <c r="CV135" s="90">
        <f t="shared" ca="1" si="1124"/>
        <v>0</v>
      </c>
      <c r="CW135" s="90">
        <f t="shared" ca="1" si="1124"/>
        <v>0</v>
      </c>
      <c r="CX135" s="90">
        <f t="shared" ca="1" si="1124"/>
        <v>0</v>
      </c>
      <c r="CY135" s="92">
        <f t="shared" ca="1" si="1156"/>
        <v>0</v>
      </c>
      <c r="CZ135" s="90">
        <f t="shared" ca="1" si="1125"/>
        <v>0</v>
      </c>
      <c r="DA135" s="90">
        <f t="shared" ca="1" si="1153"/>
        <v>0</v>
      </c>
      <c r="DB135" s="90">
        <f t="shared" ca="1" si="1153"/>
        <v>0</v>
      </c>
      <c r="DC135" s="90">
        <f t="shared" ca="1" si="1153"/>
        <v>0</v>
      </c>
      <c r="DD135" s="90">
        <f t="shared" ca="1" si="1153"/>
        <v>0</v>
      </c>
      <c r="DE135" s="90">
        <f t="shared" ca="1" si="1153"/>
        <v>0</v>
      </c>
      <c r="DF135" s="90">
        <f t="shared" ca="1" si="1153"/>
        <v>0</v>
      </c>
      <c r="DG135" s="90">
        <f t="shared" ca="1" si="1153"/>
        <v>0</v>
      </c>
      <c r="DH135" s="90">
        <f t="shared" ca="1" si="1153"/>
        <v>0</v>
      </c>
      <c r="DI135" s="90">
        <f t="shared" ca="1" si="1153"/>
        <v>0</v>
      </c>
      <c r="DJ135" s="90">
        <f t="shared" ca="1" si="1153"/>
        <v>0</v>
      </c>
      <c r="DK135" s="90">
        <f t="shared" ca="1" si="1153"/>
        <v>0</v>
      </c>
      <c r="DL135" s="90">
        <f t="shared" ca="1" si="1153"/>
        <v>0</v>
      </c>
      <c r="DM135" s="90">
        <f t="shared" ca="1" si="1153"/>
        <v>0</v>
      </c>
      <c r="DN135" s="90">
        <f t="shared" ca="1" si="1153"/>
        <v>0</v>
      </c>
      <c r="DO135" s="90">
        <f t="shared" ca="1" si="1153"/>
        <v>0</v>
      </c>
      <c r="DP135" s="90">
        <f t="shared" ca="1" si="1126"/>
        <v>0</v>
      </c>
      <c r="DQ135" s="90">
        <f t="shared" ca="1" si="1126"/>
        <v>0</v>
      </c>
      <c r="DR135" s="90">
        <f t="shared" ca="1" si="1126"/>
        <v>0</v>
      </c>
      <c r="DS135" s="90">
        <f t="shared" ca="1" si="1126"/>
        <v>0</v>
      </c>
      <c r="DT135" s="90">
        <f t="shared" ca="1" si="1126"/>
        <v>0</v>
      </c>
      <c r="DU135" s="90">
        <f t="shared" ca="1" si="1126"/>
        <v>0</v>
      </c>
      <c r="DV135" s="92">
        <f t="shared" ca="1" si="608"/>
        <v>0</v>
      </c>
      <c r="DW135" s="90">
        <f t="shared" ca="1" si="1127"/>
        <v>0</v>
      </c>
      <c r="DX135" s="90">
        <f t="shared" ca="1" si="1127"/>
        <v>0</v>
      </c>
      <c r="DY135" s="90">
        <f t="shared" ca="1" si="1127"/>
        <v>0</v>
      </c>
      <c r="DZ135" s="90">
        <f t="shared" ca="1" si="1127"/>
        <v>0</v>
      </c>
      <c r="EA135" s="90">
        <f t="shared" ca="1" si="1127"/>
        <v>0</v>
      </c>
      <c r="EB135" s="92">
        <f t="shared" ca="1" si="609"/>
        <v>0</v>
      </c>
      <c r="EC135" s="90">
        <f t="shared" ca="1" si="1128"/>
        <v>0</v>
      </c>
      <c r="ED135" s="90">
        <f t="shared" ca="1" si="1129"/>
        <v>0</v>
      </c>
      <c r="EE135" s="90">
        <f t="shared" ca="1" si="1129"/>
        <v>0</v>
      </c>
      <c r="EF135" s="90">
        <f t="shared" ca="1" si="1129"/>
        <v>0</v>
      </c>
      <c r="EG135" s="90">
        <f t="shared" ca="1" si="1129"/>
        <v>0</v>
      </c>
      <c r="EH135" s="90">
        <f t="shared" ca="1" si="1129"/>
        <v>0</v>
      </c>
      <c r="EI135" s="90">
        <f t="shared" ca="1" si="1129"/>
        <v>0</v>
      </c>
      <c r="EJ135" s="90">
        <f t="shared" ca="1" si="1129"/>
        <v>0</v>
      </c>
      <c r="EK135" s="90">
        <f t="shared" ca="1" si="1129"/>
        <v>0</v>
      </c>
      <c r="EL135" s="90">
        <f t="shared" ca="1" si="1129"/>
        <v>0</v>
      </c>
      <c r="EM135" s="90">
        <f t="shared" ca="1" si="1129"/>
        <v>0</v>
      </c>
      <c r="EN135" s="90">
        <f t="shared" ca="1" si="1129"/>
        <v>0</v>
      </c>
      <c r="EO135" s="90">
        <f t="shared" ca="1" si="1129"/>
        <v>0</v>
      </c>
      <c r="EP135" s="90">
        <f t="shared" ca="1" si="1129"/>
        <v>0</v>
      </c>
      <c r="EQ135" s="90">
        <f t="shared" ca="1" si="1129"/>
        <v>0</v>
      </c>
      <c r="ER135" s="90">
        <f t="shared" ca="1" si="1129"/>
        <v>0</v>
      </c>
      <c r="ES135" s="90">
        <f t="shared" ca="1" si="1129"/>
        <v>0</v>
      </c>
      <c r="ET135" s="90">
        <f t="shared" ca="1" si="1129"/>
        <v>0</v>
      </c>
      <c r="EU135" s="90">
        <f t="shared" ca="1" si="1129"/>
        <v>0</v>
      </c>
      <c r="EV135" s="90">
        <f t="shared" ca="1" si="1129"/>
        <v>0</v>
      </c>
      <c r="EW135" s="90">
        <f t="shared" ca="1" si="1129"/>
        <v>0</v>
      </c>
      <c r="EX135" s="90">
        <f t="shared" ca="1" si="1129"/>
        <v>0</v>
      </c>
      <c r="EY135" s="90">
        <f t="shared" ca="1" si="1129"/>
        <v>0</v>
      </c>
      <c r="EZ135" s="90">
        <f t="shared" ca="1" si="1129"/>
        <v>0</v>
      </c>
      <c r="FA135" s="90">
        <f t="shared" ca="1" si="1129"/>
        <v>0</v>
      </c>
      <c r="FB135" s="90">
        <f t="shared" ca="1" si="1129"/>
        <v>0</v>
      </c>
      <c r="FC135" s="90">
        <f t="shared" ca="1" si="1129"/>
        <v>0</v>
      </c>
      <c r="FD135" s="90">
        <f t="shared" ca="1" si="1129"/>
        <v>0</v>
      </c>
      <c r="FE135" s="92">
        <f t="shared" ca="1" si="610"/>
        <v>0</v>
      </c>
      <c r="FF135" s="90">
        <f t="shared" ca="1" si="1130"/>
        <v>0</v>
      </c>
      <c r="FG135" s="90">
        <f t="shared" ca="1" si="1130"/>
        <v>0</v>
      </c>
      <c r="FH135" s="90">
        <f t="shared" ca="1" si="1130"/>
        <v>0</v>
      </c>
      <c r="FI135" s="90">
        <f t="shared" ca="1" si="1130"/>
        <v>0</v>
      </c>
      <c r="FJ135" s="90">
        <f t="shared" ca="1" si="1130"/>
        <v>0</v>
      </c>
      <c r="FK135" s="90">
        <f t="shared" ca="1" si="1130"/>
        <v>0</v>
      </c>
      <c r="FL135" s="90">
        <f t="shared" ca="1" si="1130"/>
        <v>0</v>
      </c>
      <c r="FM135" s="90">
        <f t="shared" ca="1" si="1130"/>
        <v>0</v>
      </c>
      <c r="FN135" s="90">
        <f t="shared" ca="1" si="1130"/>
        <v>0</v>
      </c>
      <c r="FO135" s="90">
        <f t="shared" ca="1" si="1130"/>
        <v>0</v>
      </c>
      <c r="FP135" s="90">
        <f t="shared" ca="1" si="1130"/>
        <v>0</v>
      </c>
      <c r="FQ135" s="90">
        <f t="shared" ca="1" si="1130"/>
        <v>0</v>
      </c>
      <c r="FR135" s="90">
        <f t="shared" ca="1" si="1130"/>
        <v>0</v>
      </c>
      <c r="FS135" s="90">
        <f t="shared" ca="1" si="1130"/>
        <v>0</v>
      </c>
      <c r="FT135" s="90">
        <f t="shared" ca="1" si="1131"/>
        <v>0</v>
      </c>
      <c r="FU135" s="90">
        <f t="shared" ca="1" si="1131"/>
        <v>0</v>
      </c>
      <c r="FV135" s="90">
        <f t="shared" ca="1" si="1131"/>
        <v>0</v>
      </c>
      <c r="FW135" s="92">
        <f t="shared" ca="1" si="611"/>
        <v>0</v>
      </c>
      <c r="FX135" s="90">
        <f t="shared" ca="1" si="1132"/>
        <v>0</v>
      </c>
      <c r="FY135" s="90">
        <f t="shared" ca="1" si="1133"/>
        <v>0</v>
      </c>
      <c r="FZ135" s="90">
        <f t="shared" ca="1" si="1133"/>
        <v>0</v>
      </c>
      <c r="GA135" s="90">
        <f t="shared" ca="1" si="1133"/>
        <v>0</v>
      </c>
      <c r="GB135" s="90">
        <f t="shared" ca="1" si="1133"/>
        <v>0</v>
      </c>
      <c r="GC135" s="90">
        <f t="shared" ca="1" si="1133"/>
        <v>0</v>
      </c>
      <c r="GD135" s="90">
        <f t="shared" ca="1" si="1133"/>
        <v>0</v>
      </c>
      <c r="GE135" s="90">
        <f t="shared" ca="1" si="1133"/>
        <v>0</v>
      </c>
      <c r="GF135" s="90">
        <f t="shared" ca="1" si="1133"/>
        <v>0</v>
      </c>
      <c r="GG135" s="90">
        <f t="shared" ca="1" si="1133"/>
        <v>0</v>
      </c>
      <c r="GH135" s="90">
        <f t="shared" ca="1" si="1133"/>
        <v>0</v>
      </c>
      <c r="GI135" s="90">
        <f t="shared" ca="1" si="1133"/>
        <v>0</v>
      </c>
      <c r="GJ135" s="90">
        <f t="shared" ca="1" si="1133"/>
        <v>0</v>
      </c>
      <c r="GK135" s="90">
        <f t="shared" ca="1" si="1133"/>
        <v>0</v>
      </c>
      <c r="GL135" s="90">
        <f t="shared" ca="1" si="1133"/>
        <v>0</v>
      </c>
      <c r="GM135" s="90">
        <f t="shared" ca="1" si="1133"/>
        <v>0</v>
      </c>
      <c r="GN135" s="90">
        <f t="shared" ca="1" si="1133"/>
        <v>0</v>
      </c>
      <c r="GO135" s="90">
        <f t="shared" ca="1" si="1133"/>
        <v>0</v>
      </c>
      <c r="GP135" s="90">
        <f t="shared" ca="1" si="1133"/>
        <v>0</v>
      </c>
      <c r="GQ135" s="90">
        <f t="shared" ca="1" si="1133"/>
        <v>0</v>
      </c>
      <c r="GR135" s="90">
        <f t="shared" ca="1" si="1133"/>
        <v>0</v>
      </c>
      <c r="GS135" s="92">
        <f t="shared" ca="1" si="612"/>
        <v>0</v>
      </c>
      <c r="GT135" s="90">
        <f t="shared" ca="1" si="1134"/>
        <v>0</v>
      </c>
      <c r="GU135" s="90">
        <f t="shared" ca="1" si="1134"/>
        <v>0</v>
      </c>
      <c r="GV135" s="90">
        <f t="shared" ca="1" si="1134"/>
        <v>0</v>
      </c>
      <c r="GW135" s="90">
        <f t="shared" ca="1" si="1134"/>
        <v>0</v>
      </c>
      <c r="GX135" s="90">
        <f t="shared" ca="1" si="1134"/>
        <v>0</v>
      </c>
      <c r="GY135" s="90">
        <f t="shared" ca="1" si="1134"/>
        <v>0</v>
      </c>
      <c r="GZ135" s="90">
        <f t="shared" ca="1" si="1134"/>
        <v>0</v>
      </c>
      <c r="HA135" s="90">
        <f t="shared" ca="1" si="1134"/>
        <v>0</v>
      </c>
      <c r="HB135" s="90">
        <f t="shared" ca="1" si="1134"/>
        <v>0</v>
      </c>
      <c r="HC135" s="90">
        <f t="shared" ca="1" si="1134"/>
        <v>0</v>
      </c>
      <c r="HD135" s="90">
        <f t="shared" ca="1" si="1134"/>
        <v>0</v>
      </c>
      <c r="HE135" s="92">
        <f t="shared" ca="1" si="613"/>
        <v>0</v>
      </c>
      <c r="HF135" s="90">
        <f t="shared" ca="1" si="1135"/>
        <v>0</v>
      </c>
      <c r="HG135" s="90">
        <f t="shared" ca="1" si="1135"/>
        <v>0</v>
      </c>
      <c r="HH135" s="90">
        <f t="shared" ca="1" si="1135"/>
        <v>0</v>
      </c>
      <c r="HI135" s="90">
        <f t="shared" ca="1" si="1135"/>
        <v>0</v>
      </c>
      <c r="HJ135" s="90">
        <f t="shared" ca="1" si="1135"/>
        <v>0</v>
      </c>
      <c r="HK135" s="90">
        <f t="shared" ca="1" si="1135"/>
        <v>0</v>
      </c>
      <c r="HL135" s="90">
        <f t="shared" ca="1" si="1135"/>
        <v>0</v>
      </c>
      <c r="HM135" s="90">
        <f t="shared" ca="1" si="1135"/>
        <v>0</v>
      </c>
      <c r="HN135" s="90">
        <f t="shared" ca="1" si="1135"/>
        <v>0</v>
      </c>
      <c r="HO135" s="90">
        <f t="shared" ca="1" si="1135"/>
        <v>0</v>
      </c>
      <c r="HP135" s="90">
        <f t="shared" ca="1" si="1135"/>
        <v>0</v>
      </c>
      <c r="HQ135" s="90">
        <f t="shared" ca="1" si="1135"/>
        <v>0</v>
      </c>
      <c r="HR135" s="90">
        <f t="shared" ca="1" si="1135"/>
        <v>0</v>
      </c>
      <c r="HS135" s="90">
        <f t="shared" ca="1" si="1135"/>
        <v>0</v>
      </c>
      <c r="HT135" s="90">
        <f t="shared" ca="1" si="1135"/>
        <v>0</v>
      </c>
      <c r="HU135" s="90">
        <f t="shared" ca="1" si="1135"/>
        <v>0</v>
      </c>
      <c r="HV135" s="92">
        <f t="shared" ca="1" si="614"/>
        <v>0</v>
      </c>
      <c r="HW135" s="90">
        <f t="shared" ca="1" si="1136"/>
        <v>0</v>
      </c>
      <c r="HX135" s="90">
        <f t="shared" ca="1" si="1136"/>
        <v>0</v>
      </c>
      <c r="HY135" s="90">
        <f t="shared" ca="1" si="1136"/>
        <v>0</v>
      </c>
      <c r="HZ135" s="90">
        <f t="shared" ca="1" si="1136"/>
        <v>0</v>
      </c>
      <c r="IA135" s="90">
        <f t="shared" ca="1" si="1136"/>
        <v>0</v>
      </c>
      <c r="IB135" s="90">
        <f t="shared" ca="1" si="1136"/>
        <v>0</v>
      </c>
      <c r="IC135" s="90">
        <f t="shared" ca="1" si="1136"/>
        <v>0</v>
      </c>
      <c r="ID135" s="90">
        <f t="shared" ca="1" si="1136"/>
        <v>0</v>
      </c>
      <c r="IE135" s="90">
        <f t="shared" ca="1" si="1136"/>
        <v>0</v>
      </c>
      <c r="IF135" s="92">
        <f t="shared" ca="1" si="1157"/>
        <v>0</v>
      </c>
      <c r="IG135" s="90">
        <f t="shared" ca="1" si="1137"/>
        <v>0</v>
      </c>
      <c r="IH135" s="90">
        <f t="shared" ca="1" si="1154"/>
        <v>0</v>
      </c>
      <c r="II135" s="90">
        <f t="shared" ca="1" si="1154"/>
        <v>0</v>
      </c>
      <c r="IJ135" s="90">
        <f t="shared" ca="1" si="1154"/>
        <v>0</v>
      </c>
      <c r="IK135" s="90">
        <f t="shared" ca="1" si="1154"/>
        <v>0</v>
      </c>
      <c r="IL135" s="90">
        <f t="shared" ca="1" si="1154"/>
        <v>0</v>
      </c>
      <c r="IM135" s="90">
        <f t="shared" ca="1" si="1154"/>
        <v>0</v>
      </c>
      <c r="IN135" s="90">
        <f t="shared" ca="1" si="1154"/>
        <v>0</v>
      </c>
      <c r="IO135" s="90">
        <f t="shared" ca="1" si="1154"/>
        <v>0</v>
      </c>
      <c r="IP135" s="90">
        <f t="shared" ca="1" si="1154"/>
        <v>0</v>
      </c>
      <c r="IQ135" s="90">
        <f t="shared" ca="1" si="1154"/>
        <v>0</v>
      </c>
      <c r="IR135" s="90">
        <f t="shared" ca="1" si="1154"/>
        <v>0</v>
      </c>
      <c r="IS135" s="90">
        <f t="shared" ca="1" si="1154"/>
        <v>0</v>
      </c>
      <c r="IT135" s="90">
        <f t="shared" ca="1" si="1154"/>
        <v>0</v>
      </c>
      <c r="IU135" s="90">
        <f t="shared" ca="1" si="1154"/>
        <v>0</v>
      </c>
      <c r="IV135" s="90">
        <f t="shared" ca="1" si="1154"/>
        <v>0</v>
      </c>
      <c r="IW135" s="90">
        <f t="shared" ca="1" si="1138"/>
        <v>0</v>
      </c>
      <c r="IX135" s="90">
        <f t="shared" ca="1" si="1138"/>
        <v>0</v>
      </c>
      <c r="IY135" s="92">
        <f t="shared" ca="1" si="1158"/>
        <v>0</v>
      </c>
      <c r="IZ135" s="90">
        <f t="shared" ca="1" si="1139"/>
        <v>0</v>
      </c>
      <c r="JA135" s="90">
        <f t="shared" ca="1" si="1140"/>
        <v>0</v>
      </c>
      <c r="JB135" s="90">
        <f t="shared" ca="1" si="1139"/>
        <v>0</v>
      </c>
      <c r="JC135" s="90">
        <f t="shared" ca="1" si="1140"/>
        <v>0</v>
      </c>
      <c r="JD135" s="90">
        <f t="shared" ca="1" si="1140"/>
        <v>0</v>
      </c>
      <c r="JE135" s="90">
        <f t="shared" ca="1" si="1140"/>
        <v>0</v>
      </c>
      <c r="JF135" s="90">
        <f t="shared" ca="1" si="1140"/>
        <v>0</v>
      </c>
      <c r="JG135" s="90">
        <f t="shared" ca="1" si="1140"/>
        <v>0</v>
      </c>
      <c r="JH135" s="90">
        <f t="shared" ca="1" si="1140"/>
        <v>0</v>
      </c>
      <c r="JI135" s="90">
        <f t="shared" ca="1" si="1140"/>
        <v>0</v>
      </c>
      <c r="JJ135" s="90">
        <f t="shared" ca="1" si="1140"/>
        <v>0</v>
      </c>
      <c r="JK135" s="90">
        <f t="shared" ca="1" si="1140"/>
        <v>0</v>
      </c>
      <c r="JL135" s="90">
        <f t="shared" ca="1" si="1140"/>
        <v>0</v>
      </c>
      <c r="JM135" s="90">
        <f t="shared" ca="1" si="1140"/>
        <v>0</v>
      </c>
      <c r="JN135" s="90">
        <f t="shared" ca="1" si="1140"/>
        <v>0</v>
      </c>
      <c r="JO135" s="90">
        <f t="shared" ca="1" si="1140"/>
        <v>0</v>
      </c>
      <c r="JP135" s="90">
        <f t="shared" ca="1" si="1140"/>
        <v>0</v>
      </c>
      <c r="JQ135" s="90">
        <f t="shared" ca="1" si="1140"/>
        <v>0</v>
      </c>
      <c r="JR135" s="90">
        <f t="shared" ca="1" si="1140"/>
        <v>0</v>
      </c>
      <c r="JS135" s="90">
        <f t="shared" ca="1" si="1140"/>
        <v>0</v>
      </c>
      <c r="JT135" s="92">
        <f t="shared" ca="1" si="1159"/>
        <v>0</v>
      </c>
      <c r="JU135" s="90">
        <f t="shared" ca="1" si="1141"/>
        <v>0</v>
      </c>
      <c r="JV135" s="90">
        <f t="shared" ca="1" si="1141"/>
        <v>0</v>
      </c>
      <c r="JW135" s="90">
        <f t="shared" ca="1" si="1141"/>
        <v>0</v>
      </c>
      <c r="JX135" s="90">
        <f t="shared" ca="1" si="1141"/>
        <v>0</v>
      </c>
      <c r="JY135" s="90">
        <f t="shared" ca="1" si="1141"/>
        <v>0</v>
      </c>
      <c r="JZ135" s="90">
        <f t="shared" ca="1" si="1141"/>
        <v>0</v>
      </c>
      <c r="KA135" s="90">
        <f t="shared" ca="1" si="1141"/>
        <v>0</v>
      </c>
      <c r="KB135" s="90">
        <f t="shared" ca="1" si="1141"/>
        <v>0</v>
      </c>
      <c r="KC135" s="90">
        <f t="shared" ca="1" si="1141"/>
        <v>0</v>
      </c>
      <c r="KD135" s="90">
        <f t="shared" ca="1" si="1141"/>
        <v>0</v>
      </c>
      <c r="KE135" s="90">
        <f t="shared" ca="1" si="1142"/>
        <v>0</v>
      </c>
      <c r="KF135" s="90">
        <f t="shared" ca="1" si="1142"/>
        <v>0</v>
      </c>
      <c r="KG135" s="90">
        <f t="shared" ca="1" si="1142"/>
        <v>0</v>
      </c>
      <c r="KH135" s="90">
        <f t="shared" ca="1" si="1142"/>
        <v>0</v>
      </c>
      <c r="KI135" s="90">
        <f t="shared" ca="1" si="1142"/>
        <v>0</v>
      </c>
      <c r="KJ135" s="90">
        <f t="shared" ca="1" si="1142"/>
        <v>0</v>
      </c>
      <c r="KK135" s="90">
        <f t="shared" ca="1" si="1142"/>
        <v>0</v>
      </c>
      <c r="KL135" s="90">
        <f t="shared" ca="1" si="1142"/>
        <v>0</v>
      </c>
      <c r="KM135" s="90">
        <f t="shared" ca="1" si="1142"/>
        <v>0</v>
      </c>
      <c r="KN135" s="90">
        <f t="shared" ca="1" si="1143"/>
        <v>0</v>
      </c>
      <c r="KO135" s="90">
        <f t="shared" ca="1" si="1144"/>
        <v>0</v>
      </c>
      <c r="KP135" s="90">
        <f t="shared" ca="1" si="1144"/>
        <v>0</v>
      </c>
      <c r="KQ135" s="90">
        <f t="shared" ca="1" si="1144"/>
        <v>0</v>
      </c>
      <c r="KR135" s="90">
        <f t="shared" ca="1" si="1144"/>
        <v>0</v>
      </c>
      <c r="KS135" s="90">
        <f t="shared" ca="1" si="1144"/>
        <v>0</v>
      </c>
      <c r="KT135" s="90">
        <f t="shared" ca="1" si="1144"/>
        <v>0</v>
      </c>
      <c r="KU135" s="90">
        <f t="shared" ca="1" si="1144"/>
        <v>0</v>
      </c>
      <c r="KV135" s="90">
        <f t="shared" ca="1" si="1144"/>
        <v>0</v>
      </c>
      <c r="KW135" s="90">
        <f t="shared" ca="1" si="1144"/>
        <v>0</v>
      </c>
      <c r="KX135" s="90">
        <f t="shared" ca="1" si="1144"/>
        <v>0</v>
      </c>
      <c r="KY135" s="90">
        <f t="shared" ca="1" si="1145"/>
        <v>0</v>
      </c>
      <c r="KZ135" s="90">
        <f t="shared" ca="1" si="1145"/>
        <v>0</v>
      </c>
      <c r="LA135" s="90">
        <f t="shared" ca="1" si="1145"/>
        <v>0</v>
      </c>
      <c r="LB135" s="90">
        <f t="shared" ca="1" si="1145"/>
        <v>0</v>
      </c>
      <c r="LC135" s="90">
        <f t="shared" ca="1" si="1145"/>
        <v>0</v>
      </c>
      <c r="LD135" s="90">
        <f t="shared" ca="1" si="1145"/>
        <v>0</v>
      </c>
      <c r="LE135" s="90">
        <f t="shared" ca="1" si="1145"/>
        <v>0</v>
      </c>
      <c r="LF135" s="90">
        <f t="shared" ca="1" si="1145"/>
        <v>0</v>
      </c>
      <c r="LG135" s="90">
        <f t="shared" ca="1" si="1145"/>
        <v>0</v>
      </c>
      <c r="LH135" s="90">
        <f t="shared" ca="1" si="1145"/>
        <v>0</v>
      </c>
      <c r="LI135" s="90">
        <f t="shared" ca="1" si="1145"/>
        <v>0</v>
      </c>
      <c r="LJ135" s="90">
        <f t="shared" ca="1" si="1145"/>
        <v>0</v>
      </c>
      <c r="LK135" s="90">
        <f t="shared" ca="1" si="1146"/>
        <v>0</v>
      </c>
      <c r="LL135" s="90">
        <f t="shared" ca="1" si="1146"/>
        <v>0</v>
      </c>
      <c r="LM135" s="92">
        <f t="shared" ca="1" si="615"/>
        <v>0</v>
      </c>
      <c r="LN135" s="90">
        <f t="shared" ca="1" si="1147"/>
        <v>0</v>
      </c>
      <c r="LO135" s="90">
        <f t="shared" ca="1" si="1147"/>
        <v>0</v>
      </c>
      <c r="LP135" s="90">
        <f t="shared" ca="1" si="1147"/>
        <v>0</v>
      </c>
      <c r="LQ135" s="90">
        <f t="shared" ca="1" si="1147"/>
        <v>0</v>
      </c>
      <c r="LR135" s="90">
        <f t="shared" ca="1" si="1147"/>
        <v>0</v>
      </c>
      <c r="LS135" s="92">
        <f t="shared" ca="1" si="616"/>
        <v>0</v>
      </c>
      <c r="LT135" s="90">
        <f t="shared" ca="1" si="1148"/>
        <v>0</v>
      </c>
      <c r="LU135" s="90">
        <f t="shared" ca="1" si="1148"/>
        <v>0</v>
      </c>
      <c r="LV135" s="90">
        <f t="shared" ca="1" si="1148"/>
        <v>0</v>
      </c>
      <c r="LW135" s="90">
        <f t="shared" ca="1" si="1148"/>
        <v>0</v>
      </c>
      <c r="LX135" s="90">
        <f t="shared" ca="1" si="1148"/>
        <v>0</v>
      </c>
      <c r="LY135" s="90">
        <f t="shared" ca="1" si="1148"/>
        <v>0</v>
      </c>
      <c r="LZ135" s="90">
        <f t="shared" ca="1" si="1148"/>
        <v>0</v>
      </c>
      <c r="MA135" s="90">
        <f t="shared" ca="1" si="1148"/>
        <v>0</v>
      </c>
      <c r="MB135" s="90">
        <f t="shared" ca="1" si="1148"/>
        <v>0</v>
      </c>
      <c r="MC135" s="90">
        <f t="shared" ca="1" si="1148"/>
        <v>0</v>
      </c>
      <c r="MD135" s="90">
        <f t="shared" ca="1" si="1148"/>
        <v>0</v>
      </c>
      <c r="ME135" s="90">
        <f t="shared" ca="1" si="1148"/>
        <v>0</v>
      </c>
      <c r="MF135" s="90">
        <f t="shared" ca="1" si="1148"/>
        <v>0</v>
      </c>
      <c r="MG135" s="92">
        <f t="shared" ca="1" si="617"/>
        <v>0</v>
      </c>
      <c r="MH135" s="90">
        <f t="shared" ca="1" si="1149"/>
        <v>0</v>
      </c>
      <c r="MI135" s="90">
        <f t="shared" ca="1" si="1150"/>
        <v>0</v>
      </c>
      <c r="MJ135" s="90">
        <f t="shared" ca="1" si="1150"/>
        <v>0</v>
      </c>
      <c r="MK135" s="90">
        <f t="shared" ca="1" si="1150"/>
        <v>0</v>
      </c>
      <c r="ML135" s="90">
        <f t="shared" ca="1" si="1150"/>
        <v>0</v>
      </c>
      <c r="MM135" s="90">
        <f t="shared" ca="1" si="1150"/>
        <v>0</v>
      </c>
      <c r="MN135" s="90">
        <f t="shared" ca="1" si="1150"/>
        <v>0</v>
      </c>
      <c r="MO135" s="90">
        <f t="shared" ca="1" si="1150"/>
        <v>0</v>
      </c>
      <c r="MP135" s="90">
        <f t="shared" ca="1" si="1150"/>
        <v>0</v>
      </c>
      <c r="MQ135" s="90">
        <f t="shared" ca="1" si="1150"/>
        <v>0</v>
      </c>
      <c r="MR135" s="90">
        <f t="shared" ca="1" si="1150"/>
        <v>0</v>
      </c>
      <c r="MS135" s="90">
        <f t="shared" ca="1" si="1150"/>
        <v>0</v>
      </c>
      <c r="MT135" s="90">
        <f t="shared" ca="1" si="1150"/>
        <v>0</v>
      </c>
      <c r="MU135" s="90">
        <f t="shared" ca="1" si="1150"/>
        <v>0</v>
      </c>
      <c r="MV135" s="90">
        <f t="shared" ca="1" si="1150"/>
        <v>0</v>
      </c>
      <c r="MW135" s="90">
        <f t="shared" ca="1" si="1150"/>
        <v>0</v>
      </c>
      <c r="MX135" s="90">
        <f t="shared" ca="1" si="1150"/>
        <v>0</v>
      </c>
      <c r="MY135" s="90">
        <f t="shared" ca="1" si="1150"/>
        <v>0</v>
      </c>
      <c r="MZ135" s="90">
        <f t="shared" ca="1" si="1150"/>
        <v>0</v>
      </c>
      <c r="NA135" s="90">
        <f t="shared" ca="1" si="1150"/>
        <v>0</v>
      </c>
      <c r="NB135" s="90">
        <f t="shared" ca="1" si="1150"/>
        <v>0</v>
      </c>
      <c r="NC135" s="92">
        <f t="shared" ca="1" si="618"/>
        <v>0</v>
      </c>
      <c r="ND135" s="90">
        <f t="shared" ca="1" si="1151"/>
        <v>0</v>
      </c>
      <c r="NE135" s="90">
        <f t="shared" ca="1" si="1151"/>
        <v>0</v>
      </c>
      <c r="NF135" s="90">
        <f t="shared" ca="1" si="1151"/>
        <v>0</v>
      </c>
      <c r="NG135" s="90">
        <f t="shared" ca="1" si="1151"/>
        <v>0</v>
      </c>
      <c r="NH135" s="90">
        <f t="shared" ca="1" si="1151"/>
        <v>0</v>
      </c>
      <c r="NI135" s="90">
        <f t="shared" ca="1" si="1151"/>
        <v>0</v>
      </c>
      <c r="NJ135" s="93">
        <f t="shared" ca="1" si="1160"/>
        <v>0</v>
      </c>
      <c r="NK135" s="94">
        <f t="shared" ca="1" si="1107"/>
        <v>0</v>
      </c>
    </row>
    <row r="136" spans="1:375" ht="17.25" customHeight="1" x14ac:dyDescent="0.25">
      <c r="A136" s="67">
        <v>98320</v>
      </c>
      <c r="B136" s="96" t="s">
        <v>413</v>
      </c>
      <c r="C136" s="90">
        <f ca="1">IFERROR(HLOOKUP($A136,Náklady_2018!$D$1:$MN$27,24,FALSE),0)</f>
        <v>0</v>
      </c>
      <c r="D136" s="19">
        <v>50</v>
      </c>
      <c r="E136" s="19">
        <v>50</v>
      </c>
      <c r="F136" s="91" t="s">
        <v>592</v>
      </c>
      <c r="G136" s="92">
        <f t="shared" ca="1" si="606"/>
        <v>0</v>
      </c>
      <c r="H136" s="90">
        <f t="shared" ca="1" si="1152"/>
        <v>0</v>
      </c>
      <c r="I136" s="90">
        <f t="shared" ca="1" si="1161"/>
        <v>0</v>
      </c>
      <c r="J136" s="90">
        <f t="shared" ca="1" si="1161"/>
        <v>0</v>
      </c>
      <c r="K136" s="90">
        <f t="shared" ca="1" si="1161"/>
        <v>0</v>
      </c>
      <c r="L136" s="90">
        <f t="shared" ca="1" si="1161"/>
        <v>0</v>
      </c>
      <c r="M136" s="90">
        <f t="shared" ca="1" si="1161"/>
        <v>0</v>
      </c>
      <c r="N136" s="90">
        <f t="shared" ca="1" si="1161"/>
        <v>0</v>
      </c>
      <c r="O136" s="90">
        <f t="shared" ca="1" si="1161"/>
        <v>0</v>
      </c>
      <c r="P136" s="90">
        <f t="shared" ca="1" si="1161"/>
        <v>0</v>
      </c>
      <c r="Q136" s="90">
        <f t="shared" ca="1" si="1161"/>
        <v>0</v>
      </c>
      <c r="R136" s="90">
        <f t="shared" ca="1" si="1161"/>
        <v>0</v>
      </c>
      <c r="S136" s="90">
        <f t="shared" ca="1" si="1161"/>
        <v>0</v>
      </c>
      <c r="T136" s="90">
        <f t="shared" ca="1" si="1161"/>
        <v>0</v>
      </c>
      <c r="U136" s="90">
        <f t="shared" ca="1" si="1161"/>
        <v>0</v>
      </c>
      <c r="V136" s="90">
        <f t="shared" ca="1" si="1161"/>
        <v>0</v>
      </c>
      <c r="W136" s="90">
        <f t="shared" ca="1" si="1161"/>
        <v>0</v>
      </c>
      <c r="X136" s="90">
        <f t="shared" ca="1" si="1161"/>
        <v>0</v>
      </c>
      <c r="Y136" s="90">
        <f t="shared" ca="1" si="1161"/>
        <v>0</v>
      </c>
      <c r="Z136" s="90">
        <f t="shared" ca="1" si="1161"/>
        <v>0</v>
      </c>
      <c r="AA136" s="90">
        <f t="shared" ca="1" si="1161"/>
        <v>0</v>
      </c>
      <c r="AB136" s="90">
        <f t="shared" ca="1" si="1161"/>
        <v>0</v>
      </c>
      <c r="AC136" s="90">
        <f t="shared" ca="1" si="1161"/>
        <v>0</v>
      </c>
      <c r="AD136" s="90">
        <f t="shared" ca="1" si="1161"/>
        <v>0</v>
      </c>
      <c r="AE136" s="90">
        <f t="shared" ca="1" si="1161"/>
        <v>0</v>
      </c>
      <c r="AF136" s="90">
        <f t="shared" ca="1" si="1161"/>
        <v>0</v>
      </c>
      <c r="AG136" s="90">
        <f t="shared" ca="1" si="1161"/>
        <v>0</v>
      </c>
      <c r="AH136" s="90">
        <f t="shared" ca="1" si="1161"/>
        <v>0</v>
      </c>
      <c r="AI136" s="90">
        <f t="shared" ca="1" si="1161"/>
        <v>0</v>
      </c>
      <c r="AJ136" s="90">
        <f t="shared" ca="1" si="1161"/>
        <v>0</v>
      </c>
      <c r="AK136" s="90">
        <f t="shared" ca="1" si="1161"/>
        <v>0</v>
      </c>
      <c r="AL136" s="90">
        <f t="shared" ca="1" si="1161"/>
        <v>0</v>
      </c>
      <c r="AM136" s="90">
        <f t="shared" ca="1" si="1161"/>
        <v>0</v>
      </c>
      <c r="AN136" s="90">
        <f t="shared" ca="1" si="1161"/>
        <v>0</v>
      </c>
      <c r="AO136" s="90">
        <f t="shared" ca="1" si="1161"/>
        <v>0</v>
      </c>
      <c r="AP136" s="90">
        <f t="shared" ca="1" si="1161"/>
        <v>0</v>
      </c>
      <c r="AQ136" s="90">
        <f t="shared" ca="1" si="1161"/>
        <v>0</v>
      </c>
      <c r="AR136" s="90">
        <f t="shared" ca="1" si="1161"/>
        <v>0</v>
      </c>
      <c r="AS136" s="90">
        <f t="shared" ca="1" si="1161"/>
        <v>0</v>
      </c>
      <c r="AT136" s="90">
        <f t="shared" ca="1" si="1161"/>
        <v>0</v>
      </c>
      <c r="AU136" s="90">
        <f t="shared" ca="1" si="1161"/>
        <v>0</v>
      </c>
      <c r="AV136" s="90">
        <f t="shared" ca="1" si="1161"/>
        <v>0</v>
      </c>
      <c r="AW136" s="90">
        <f t="shared" ca="1" si="1161"/>
        <v>0</v>
      </c>
      <c r="AX136" s="90">
        <f t="shared" ca="1" si="1161"/>
        <v>0</v>
      </c>
      <c r="AY136" s="90">
        <f t="shared" ca="1" si="1161"/>
        <v>0</v>
      </c>
      <c r="AZ136" s="90">
        <f t="shared" ca="1" si="1161"/>
        <v>0</v>
      </c>
      <c r="BA136" s="90">
        <f t="shared" ca="1" si="1161"/>
        <v>0</v>
      </c>
      <c r="BB136" s="90">
        <f t="shared" ca="1" si="1161"/>
        <v>0</v>
      </c>
      <c r="BC136" s="90">
        <f t="shared" ca="1" si="1161"/>
        <v>0</v>
      </c>
      <c r="BD136" s="92">
        <f t="shared" ca="1" si="607"/>
        <v>0</v>
      </c>
      <c r="BE136" s="90">
        <f t="shared" ca="1" si="1120"/>
        <v>0</v>
      </c>
      <c r="BF136" s="90">
        <f t="shared" ca="1" si="1121"/>
        <v>0</v>
      </c>
      <c r="BG136" s="90">
        <f t="shared" ca="1" si="1121"/>
        <v>0</v>
      </c>
      <c r="BH136" s="90">
        <f t="shared" ca="1" si="1121"/>
        <v>0</v>
      </c>
      <c r="BI136" s="90">
        <f t="shared" ca="1" si="1121"/>
        <v>0</v>
      </c>
      <c r="BJ136" s="90">
        <f t="shared" ca="1" si="1121"/>
        <v>0</v>
      </c>
      <c r="BK136" s="90">
        <f t="shared" ca="1" si="1121"/>
        <v>0</v>
      </c>
      <c r="BL136" s="90">
        <f t="shared" ca="1" si="1121"/>
        <v>0</v>
      </c>
      <c r="BM136" s="90">
        <f t="shared" ca="1" si="1121"/>
        <v>0</v>
      </c>
      <c r="BN136" s="90">
        <f t="shared" ca="1" si="1121"/>
        <v>0</v>
      </c>
      <c r="BO136" s="90">
        <f t="shared" ca="1" si="1121"/>
        <v>0</v>
      </c>
      <c r="BP136" s="90">
        <f t="shared" ca="1" si="1121"/>
        <v>0</v>
      </c>
      <c r="BQ136" s="90">
        <f t="shared" ca="1" si="1121"/>
        <v>0</v>
      </c>
      <c r="BR136" s="90">
        <f t="shared" ca="1" si="1121"/>
        <v>0</v>
      </c>
      <c r="BS136" s="90">
        <f t="shared" ca="1" si="1121"/>
        <v>0</v>
      </c>
      <c r="BT136" s="90">
        <f t="shared" ca="1" si="1121"/>
        <v>0</v>
      </c>
      <c r="BU136" s="90">
        <f t="shared" ca="1" si="1121"/>
        <v>0</v>
      </c>
      <c r="BV136" s="90">
        <f t="shared" ca="1" si="1121"/>
        <v>0</v>
      </c>
      <c r="BW136" s="90">
        <f t="shared" ca="1" si="1121"/>
        <v>0</v>
      </c>
      <c r="BX136" s="90">
        <f t="shared" ca="1" si="1121"/>
        <v>0</v>
      </c>
      <c r="BY136" s="90">
        <f t="shared" ca="1" si="1121"/>
        <v>0</v>
      </c>
      <c r="BZ136" s="90">
        <f t="shared" ca="1" si="1121"/>
        <v>0</v>
      </c>
      <c r="CA136" s="90">
        <f t="shared" ca="1" si="1121"/>
        <v>0</v>
      </c>
      <c r="CB136" s="90">
        <f t="shared" ca="1" si="1121"/>
        <v>0</v>
      </c>
      <c r="CC136" s="90">
        <f t="shared" ca="1" si="1121"/>
        <v>0</v>
      </c>
      <c r="CD136" s="90">
        <f t="shared" ca="1" si="1121"/>
        <v>0</v>
      </c>
      <c r="CE136" s="90">
        <f t="shared" ca="1" si="1121"/>
        <v>0</v>
      </c>
      <c r="CF136" s="90">
        <f t="shared" ca="1" si="1122"/>
        <v>0</v>
      </c>
      <c r="CG136" s="92">
        <f t="shared" ca="1" si="1155"/>
        <v>0</v>
      </c>
      <c r="CH136" s="90">
        <f t="shared" ca="1" si="1123"/>
        <v>0</v>
      </c>
      <c r="CI136" s="90">
        <f t="shared" ca="1" si="1123"/>
        <v>0</v>
      </c>
      <c r="CJ136" s="90">
        <f t="shared" ca="1" si="1123"/>
        <v>0</v>
      </c>
      <c r="CK136" s="90">
        <f t="shared" ca="1" si="1123"/>
        <v>0</v>
      </c>
      <c r="CL136" s="90">
        <f t="shared" ca="1" si="1123"/>
        <v>0</v>
      </c>
      <c r="CM136" s="90">
        <f t="shared" ca="1" si="1123"/>
        <v>0</v>
      </c>
      <c r="CN136" s="90">
        <f t="shared" ca="1" si="1123"/>
        <v>0</v>
      </c>
      <c r="CO136" s="90">
        <f t="shared" ca="1" si="1123"/>
        <v>0</v>
      </c>
      <c r="CP136" s="90">
        <f t="shared" ca="1" si="1123"/>
        <v>0</v>
      </c>
      <c r="CQ136" s="90">
        <f t="shared" ca="1" si="1123"/>
        <v>0</v>
      </c>
      <c r="CR136" s="90">
        <f t="shared" ca="1" si="1124"/>
        <v>0</v>
      </c>
      <c r="CS136" s="90">
        <f t="shared" ca="1" si="1124"/>
        <v>0</v>
      </c>
      <c r="CT136" s="90">
        <f t="shared" ca="1" si="1124"/>
        <v>0</v>
      </c>
      <c r="CU136" s="90">
        <f t="shared" ca="1" si="1124"/>
        <v>0</v>
      </c>
      <c r="CV136" s="90">
        <f t="shared" ca="1" si="1124"/>
        <v>0</v>
      </c>
      <c r="CW136" s="90">
        <f t="shared" ca="1" si="1124"/>
        <v>0</v>
      </c>
      <c r="CX136" s="90">
        <f t="shared" ca="1" si="1124"/>
        <v>0</v>
      </c>
      <c r="CY136" s="92">
        <f t="shared" ca="1" si="1156"/>
        <v>0</v>
      </c>
      <c r="CZ136" s="90">
        <f t="shared" ca="1" si="1125"/>
        <v>0</v>
      </c>
      <c r="DA136" s="90">
        <f t="shared" ca="1" si="1153"/>
        <v>0</v>
      </c>
      <c r="DB136" s="90">
        <f t="shared" ca="1" si="1153"/>
        <v>0</v>
      </c>
      <c r="DC136" s="90">
        <f t="shared" ca="1" si="1153"/>
        <v>0</v>
      </c>
      <c r="DD136" s="90">
        <f t="shared" ca="1" si="1153"/>
        <v>0</v>
      </c>
      <c r="DE136" s="90">
        <f t="shared" ca="1" si="1153"/>
        <v>0</v>
      </c>
      <c r="DF136" s="90">
        <f t="shared" ca="1" si="1153"/>
        <v>0</v>
      </c>
      <c r="DG136" s="90">
        <f t="shared" ca="1" si="1153"/>
        <v>0</v>
      </c>
      <c r="DH136" s="90">
        <f t="shared" ca="1" si="1153"/>
        <v>0</v>
      </c>
      <c r="DI136" s="90">
        <f t="shared" ca="1" si="1153"/>
        <v>0</v>
      </c>
      <c r="DJ136" s="90">
        <f t="shared" ca="1" si="1153"/>
        <v>0</v>
      </c>
      <c r="DK136" s="90">
        <f t="shared" ca="1" si="1153"/>
        <v>0</v>
      </c>
      <c r="DL136" s="90">
        <f t="shared" ca="1" si="1153"/>
        <v>0</v>
      </c>
      <c r="DM136" s="90">
        <f t="shared" ca="1" si="1153"/>
        <v>0</v>
      </c>
      <c r="DN136" s="90">
        <f t="shared" ca="1" si="1153"/>
        <v>0</v>
      </c>
      <c r="DO136" s="90">
        <f t="shared" ca="1" si="1153"/>
        <v>0</v>
      </c>
      <c r="DP136" s="90">
        <f t="shared" ca="1" si="1126"/>
        <v>0</v>
      </c>
      <c r="DQ136" s="90">
        <f t="shared" ca="1" si="1126"/>
        <v>0</v>
      </c>
      <c r="DR136" s="90">
        <f t="shared" ca="1" si="1126"/>
        <v>0</v>
      </c>
      <c r="DS136" s="90">
        <f t="shared" ca="1" si="1126"/>
        <v>0</v>
      </c>
      <c r="DT136" s="90">
        <f t="shared" ca="1" si="1126"/>
        <v>0</v>
      </c>
      <c r="DU136" s="90">
        <f t="shared" ca="1" si="1126"/>
        <v>0</v>
      </c>
      <c r="DV136" s="92">
        <f t="shared" ca="1" si="608"/>
        <v>0</v>
      </c>
      <c r="DW136" s="90">
        <f t="shared" ca="1" si="1127"/>
        <v>0</v>
      </c>
      <c r="DX136" s="90">
        <f t="shared" ca="1" si="1127"/>
        <v>0</v>
      </c>
      <c r="DY136" s="90">
        <f t="shared" ca="1" si="1127"/>
        <v>0</v>
      </c>
      <c r="DZ136" s="90">
        <f t="shared" ca="1" si="1127"/>
        <v>0</v>
      </c>
      <c r="EA136" s="90">
        <f t="shared" ca="1" si="1127"/>
        <v>0</v>
      </c>
      <c r="EB136" s="92">
        <f t="shared" ca="1" si="609"/>
        <v>0</v>
      </c>
      <c r="EC136" s="90">
        <f t="shared" ca="1" si="1128"/>
        <v>0</v>
      </c>
      <c r="ED136" s="90">
        <f t="shared" ca="1" si="1129"/>
        <v>0</v>
      </c>
      <c r="EE136" s="90">
        <f t="shared" ca="1" si="1129"/>
        <v>0</v>
      </c>
      <c r="EF136" s="90">
        <f t="shared" ca="1" si="1129"/>
        <v>0</v>
      </c>
      <c r="EG136" s="90">
        <f t="shared" ca="1" si="1129"/>
        <v>0</v>
      </c>
      <c r="EH136" s="90">
        <f t="shared" ca="1" si="1129"/>
        <v>0</v>
      </c>
      <c r="EI136" s="90">
        <f t="shared" ca="1" si="1129"/>
        <v>0</v>
      </c>
      <c r="EJ136" s="90">
        <f t="shared" ca="1" si="1129"/>
        <v>0</v>
      </c>
      <c r="EK136" s="90">
        <f t="shared" ca="1" si="1129"/>
        <v>0</v>
      </c>
      <c r="EL136" s="90">
        <f t="shared" ca="1" si="1129"/>
        <v>0</v>
      </c>
      <c r="EM136" s="90">
        <f t="shared" ca="1" si="1129"/>
        <v>0</v>
      </c>
      <c r="EN136" s="90">
        <f t="shared" ca="1" si="1129"/>
        <v>0</v>
      </c>
      <c r="EO136" s="90">
        <f t="shared" ca="1" si="1129"/>
        <v>0</v>
      </c>
      <c r="EP136" s="90">
        <f t="shared" ca="1" si="1129"/>
        <v>0</v>
      </c>
      <c r="EQ136" s="90">
        <f t="shared" ca="1" si="1129"/>
        <v>0</v>
      </c>
      <c r="ER136" s="90">
        <f t="shared" ca="1" si="1129"/>
        <v>0</v>
      </c>
      <c r="ES136" s="90">
        <f t="shared" ca="1" si="1129"/>
        <v>0</v>
      </c>
      <c r="ET136" s="90">
        <f t="shared" ca="1" si="1129"/>
        <v>0</v>
      </c>
      <c r="EU136" s="90">
        <f t="shared" ca="1" si="1129"/>
        <v>0</v>
      </c>
      <c r="EV136" s="90">
        <f t="shared" ca="1" si="1129"/>
        <v>0</v>
      </c>
      <c r="EW136" s="90">
        <f t="shared" ca="1" si="1129"/>
        <v>0</v>
      </c>
      <c r="EX136" s="90">
        <f t="shared" ca="1" si="1129"/>
        <v>0</v>
      </c>
      <c r="EY136" s="90">
        <f t="shared" ca="1" si="1129"/>
        <v>0</v>
      </c>
      <c r="EZ136" s="90">
        <f t="shared" ca="1" si="1129"/>
        <v>0</v>
      </c>
      <c r="FA136" s="90">
        <f t="shared" ca="1" si="1129"/>
        <v>0</v>
      </c>
      <c r="FB136" s="90">
        <f t="shared" ca="1" si="1129"/>
        <v>0</v>
      </c>
      <c r="FC136" s="90">
        <f t="shared" ca="1" si="1129"/>
        <v>0</v>
      </c>
      <c r="FD136" s="90">
        <f t="shared" ca="1" si="1129"/>
        <v>0</v>
      </c>
      <c r="FE136" s="92">
        <f t="shared" ca="1" si="610"/>
        <v>0</v>
      </c>
      <c r="FF136" s="90">
        <f t="shared" ca="1" si="1130"/>
        <v>0</v>
      </c>
      <c r="FG136" s="90">
        <f t="shared" ca="1" si="1130"/>
        <v>0</v>
      </c>
      <c r="FH136" s="90">
        <f t="shared" ca="1" si="1130"/>
        <v>0</v>
      </c>
      <c r="FI136" s="90">
        <f t="shared" ca="1" si="1130"/>
        <v>0</v>
      </c>
      <c r="FJ136" s="90">
        <f t="shared" ca="1" si="1130"/>
        <v>0</v>
      </c>
      <c r="FK136" s="90">
        <f t="shared" ca="1" si="1130"/>
        <v>0</v>
      </c>
      <c r="FL136" s="90">
        <f t="shared" ca="1" si="1130"/>
        <v>0</v>
      </c>
      <c r="FM136" s="90">
        <f t="shared" ca="1" si="1130"/>
        <v>0</v>
      </c>
      <c r="FN136" s="90">
        <f t="shared" ca="1" si="1130"/>
        <v>0</v>
      </c>
      <c r="FO136" s="90">
        <f t="shared" ca="1" si="1130"/>
        <v>0</v>
      </c>
      <c r="FP136" s="90">
        <f t="shared" ca="1" si="1130"/>
        <v>0</v>
      </c>
      <c r="FQ136" s="90">
        <f t="shared" ca="1" si="1130"/>
        <v>0</v>
      </c>
      <c r="FR136" s="90">
        <f t="shared" ca="1" si="1130"/>
        <v>0</v>
      </c>
      <c r="FS136" s="90">
        <f t="shared" ca="1" si="1130"/>
        <v>0</v>
      </c>
      <c r="FT136" s="90">
        <f t="shared" ca="1" si="1131"/>
        <v>0</v>
      </c>
      <c r="FU136" s="90">
        <f t="shared" ca="1" si="1131"/>
        <v>0</v>
      </c>
      <c r="FV136" s="90">
        <f t="shared" ca="1" si="1131"/>
        <v>0</v>
      </c>
      <c r="FW136" s="92">
        <f t="shared" ca="1" si="611"/>
        <v>0</v>
      </c>
      <c r="FX136" s="90">
        <f t="shared" ca="1" si="1132"/>
        <v>0</v>
      </c>
      <c r="FY136" s="90">
        <f t="shared" ca="1" si="1133"/>
        <v>0</v>
      </c>
      <c r="FZ136" s="90">
        <f t="shared" ca="1" si="1133"/>
        <v>0</v>
      </c>
      <c r="GA136" s="90">
        <f t="shared" ca="1" si="1133"/>
        <v>0</v>
      </c>
      <c r="GB136" s="90">
        <f t="shared" ca="1" si="1133"/>
        <v>0</v>
      </c>
      <c r="GC136" s="90">
        <f t="shared" ca="1" si="1133"/>
        <v>0</v>
      </c>
      <c r="GD136" s="90">
        <f t="shared" ca="1" si="1133"/>
        <v>0</v>
      </c>
      <c r="GE136" s="90">
        <f t="shared" ca="1" si="1133"/>
        <v>0</v>
      </c>
      <c r="GF136" s="90">
        <f t="shared" ca="1" si="1133"/>
        <v>0</v>
      </c>
      <c r="GG136" s="90">
        <f t="shared" ca="1" si="1133"/>
        <v>0</v>
      </c>
      <c r="GH136" s="90">
        <f t="shared" ca="1" si="1133"/>
        <v>0</v>
      </c>
      <c r="GI136" s="90">
        <f t="shared" ca="1" si="1133"/>
        <v>0</v>
      </c>
      <c r="GJ136" s="90">
        <f t="shared" ca="1" si="1133"/>
        <v>0</v>
      </c>
      <c r="GK136" s="90">
        <f t="shared" ca="1" si="1133"/>
        <v>0</v>
      </c>
      <c r="GL136" s="90">
        <f t="shared" ca="1" si="1133"/>
        <v>0</v>
      </c>
      <c r="GM136" s="90">
        <f t="shared" ca="1" si="1133"/>
        <v>0</v>
      </c>
      <c r="GN136" s="90">
        <f t="shared" ca="1" si="1133"/>
        <v>0</v>
      </c>
      <c r="GO136" s="90">
        <f t="shared" ca="1" si="1133"/>
        <v>0</v>
      </c>
      <c r="GP136" s="90">
        <f t="shared" ca="1" si="1133"/>
        <v>0</v>
      </c>
      <c r="GQ136" s="90">
        <f t="shared" ca="1" si="1133"/>
        <v>0</v>
      </c>
      <c r="GR136" s="90">
        <f t="shared" ca="1" si="1133"/>
        <v>0</v>
      </c>
      <c r="GS136" s="92">
        <f t="shared" ca="1" si="612"/>
        <v>0</v>
      </c>
      <c r="GT136" s="90">
        <f t="shared" ca="1" si="1134"/>
        <v>0</v>
      </c>
      <c r="GU136" s="90">
        <f t="shared" ca="1" si="1134"/>
        <v>0</v>
      </c>
      <c r="GV136" s="90">
        <f t="shared" ca="1" si="1134"/>
        <v>0</v>
      </c>
      <c r="GW136" s="90">
        <f t="shared" ca="1" si="1134"/>
        <v>0</v>
      </c>
      <c r="GX136" s="90">
        <f t="shared" ca="1" si="1134"/>
        <v>0</v>
      </c>
      <c r="GY136" s="90">
        <f t="shared" ca="1" si="1134"/>
        <v>0</v>
      </c>
      <c r="GZ136" s="90">
        <f t="shared" ca="1" si="1134"/>
        <v>0</v>
      </c>
      <c r="HA136" s="90">
        <f t="shared" ca="1" si="1134"/>
        <v>0</v>
      </c>
      <c r="HB136" s="90">
        <f t="shared" ca="1" si="1134"/>
        <v>0</v>
      </c>
      <c r="HC136" s="90">
        <f t="shared" ca="1" si="1134"/>
        <v>0</v>
      </c>
      <c r="HD136" s="90">
        <f t="shared" ca="1" si="1134"/>
        <v>0</v>
      </c>
      <c r="HE136" s="92">
        <f t="shared" ca="1" si="613"/>
        <v>0</v>
      </c>
      <c r="HF136" s="90">
        <f t="shared" ca="1" si="1135"/>
        <v>0</v>
      </c>
      <c r="HG136" s="90">
        <f t="shared" ca="1" si="1135"/>
        <v>0</v>
      </c>
      <c r="HH136" s="90">
        <f t="shared" ca="1" si="1135"/>
        <v>0</v>
      </c>
      <c r="HI136" s="90">
        <f t="shared" ca="1" si="1135"/>
        <v>0</v>
      </c>
      <c r="HJ136" s="90">
        <f t="shared" ca="1" si="1135"/>
        <v>0</v>
      </c>
      <c r="HK136" s="90">
        <f t="shared" ca="1" si="1135"/>
        <v>0</v>
      </c>
      <c r="HL136" s="90">
        <f t="shared" ca="1" si="1135"/>
        <v>0</v>
      </c>
      <c r="HM136" s="90">
        <f t="shared" ca="1" si="1135"/>
        <v>0</v>
      </c>
      <c r="HN136" s="90">
        <f t="shared" ca="1" si="1135"/>
        <v>0</v>
      </c>
      <c r="HO136" s="90">
        <f t="shared" ca="1" si="1135"/>
        <v>0</v>
      </c>
      <c r="HP136" s="90">
        <f t="shared" ca="1" si="1135"/>
        <v>0</v>
      </c>
      <c r="HQ136" s="90">
        <f t="shared" ca="1" si="1135"/>
        <v>0</v>
      </c>
      <c r="HR136" s="90">
        <f t="shared" ca="1" si="1135"/>
        <v>0</v>
      </c>
      <c r="HS136" s="90">
        <f t="shared" ca="1" si="1135"/>
        <v>0</v>
      </c>
      <c r="HT136" s="90">
        <f t="shared" ca="1" si="1135"/>
        <v>0</v>
      </c>
      <c r="HU136" s="90">
        <f t="shared" ca="1" si="1135"/>
        <v>0</v>
      </c>
      <c r="HV136" s="92">
        <f t="shared" ca="1" si="614"/>
        <v>0</v>
      </c>
      <c r="HW136" s="90">
        <f t="shared" ca="1" si="1136"/>
        <v>0</v>
      </c>
      <c r="HX136" s="90">
        <f t="shared" ca="1" si="1136"/>
        <v>0</v>
      </c>
      <c r="HY136" s="90">
        <f t="shared" ca="1" si="1136"/>
        <v>0</v>
      </c>
      <c r="HZ136" s="90">
        <f t="shared" ca="1" si="1136"/>
        <v>0</v>
      </c>
      <c r="IA136" s="90">
        <f t="shared" ca="1" si="1136"/>
        <v>0</v>
      </c>
      <c r="IB136" s="90">
        <f t="shared" ca="1" si="1136"/>
        <v>0</v>
      </c>
      <c r="IC136" s="90">
        <f t="shared" ca="1" si="1136"/>
        <v>0</v>
      </c>
      <c r="ID136" s="90">
        <f t="shared" ca="1" si="1136"/>
        <v>0</v>
      </c>
      <c r="IE136" s="90">
        <f t="shared" ca="1" si="1136"/>
        <v>0</v>
      </c>
      <c r="IF136" s="92">
        <f t="shared" ca="1" si="1157"/>
        <v>0</v>
      </c>
      <c r="IG136" s="90">
        <f t="shared" ca="1" si="1137"/>
        <v>0</v>
      </c>
      <c r="IH136" s="90">
        <f t="shared" ca="1" si="1154"/>
        <v>0</v>
      </c>
      <c r="II136" s="90">
        <f t="shared" ca="1" si="1154"/>
        <v>0</v>
      </c>
      <c r="IJ136" s="90">
        <f t="shared" ca="1" si="1154"/>
        <v>0</v>
      </c>
      <c r="IK136" s="90">
        <f t="shared" ca="1" si="1154"/>
        <v>0</v>
      </c>
      <c r="IL136" s="90">
        <f t="shared" ca="1" si="1154"/>
        <v>0</v>
      </c>
      <c r="IM136" s="90">
        <f t="shared" ca="1" si="1154"/>
        <v>0</v>
      </c>
      <c r="IN136" s="90">
        <f t="shared" ca="1" si="1154"/>
        <v>0</v>
      </c>
      <c r="IO136" s="90">
        <f t="shared" ca="1" si="1154"/>
        <v>0</v>
      </c>
      <c r="IP136" s="90">
        <f t="shared" ca="1" si="1154"/>
        <v>0</v>
      </c>
      <c r="IQ136" s="90">
        <f t="shared" ca="1" si="1154"/>
        <v>0</v>
      </c>
      <c r="IR136" s="90">
        <f t="shared" ca="1" si="1154"/>
        <v>0</v>
      </c>
      <c r="IS136" s="90">
        <f t="shared" ca="1" si="1154"/>
        <v>0</v>
      </c>
      <c r="IT136" s="90">
        <f t="shared" ca="1" si="1154"/>
        <v>0</v>
      </c>
      <c r="IU136" s="90">
        <f t="shared" ca="1" si="1154"/>
        <v>0</v>
      </c>
      <c r="IV136" s="90">
        <f t="shared" ca="1" si="1154"/>
        <v>0</v>
      </c>
      <c r="IW136" s="90">
        <f t="shared" ca="1" si="1138"/>
        <v>0</v>
      </c>
      <c r="IX136" s="90">
        <f t="shared" ca="1" si="1138"/>
        <v>0</v>
      </c>
      <c r="IY136" s="92">
        <f t="shared" ca="1" si="1158"/>
        <v>0</v>
      </c>
      <c r="IZ136" s="90">
        <f t="shared" ca="1" si="1139"/>
        <v>0</v>
      </c>
      <c r="JA136" s="90">
        <f t="shared" ca="1" si="1140"/>
        <v>0</v>
      </c>
      <c r="JB136" s="90">
        <f t="shared" ca="1" si="1139"/>
        <v>0</v>
      </c>
      <c r="JC136" s="90">
        <f t="shared" ca="1" si="1140"/>
        <v>0</v>
      </c>
      <c r="JD136" s="90">
        <f t="shared" ca="1" si="1140"/>
        <v>0</v>
      </c>
      <c r="JE136" s="90">
        <f t="shared" ca="1" si="1140"/>
        <v>0</v>
      </c>
      <c r="JF136" s="90">
        <f t="shared" ca="1" si="1140"/>
        <v>0</v>
      </c>
      <c r="JG136" s="90">
        <f t="shared" ca="1" si="1140"/>
        <v>0</v>
      </c>
      <c r="JH136" s="90">
        <f t="shared" ca="1" si="1140"/>
        <v>0</v>
      </c>
      <c r="JI136" s="90">
        <f t="shared" ca="1" si="1140"/>
        <v>0</v>
      </c>
      <c r="JJ136" s="90">
        <f t="shared" ca="1" si="1140"/>
        <v>0</v>
      </c>
      <c r="JK136" s="90">
        <f t="shared" ca="1" si="1140"/>
        <v>0</v>
      </c>
      <c r="JL136" s="90">
        <f t="shared" ca="1" si="1140"/>
        <v>0</v>
      </c>
      <c r="JM136" s="90">
        <f t="shared" ca="1" si="1140"/>
        <v>0</v>
      </c>
      <c r="JN136" s="90">
        <f t="shared" ca="1" si="1140"/>
        <v>0</v>
      </c>
      <c r="JO136" s="90">
        <f t="shared" ca="1" si="1140"/>
        <v>0</v>
      </c>
      <c r="JP136" s="90">
        <f t="shared" ca="1" si="1140"/>
        <v>0</v>
      </c>
      <c r="JQ136" s="90">
        <f t="shared" ca="1" si="1140"/>
        <v>0</v>
      </c>
      <c r="JR136" s="90">
        <f t="shared" ca="1" si="1140"/>
        <v>0</v>
      </c>
      <c r="JS136" s="90">
        <f t="shared" ca="1" si="1140"/>
        <v>0</v>
      </c>
      <c r="JT136" s="92">
        <f t="shared" ca="1" si="1159"/>
        <v>0</v>
      </c>
      <c r="JU136" s="90">
        <f t="shared" ca="1" si="1141"/>
        <v>0</v>
      </c>
      <c r="JV136" s="90">
        <f t="shared" ca="1" si="1141"/>
        <v>0</v>
      </c>
      <c r="JW136" s="90">
        <f t="shared" ca="1" si="1141"/>
        <v>0</v>
      </c>
      <c r="JX136" s="90">
        <f t="shared" ca="1" si="1141"/>
        <v>0</v>
      </c>
      <c r="JY136" s="90">
        <f t="shared" ca="1" si="1141"/>
        <v>0</v>
      </c>
      <c r="JZ136" s="90">
        <f t="shared" ca="1" si="1141"/>
        <v>0</v>
      </c>
      <c r="KA136" s="90">
        <f t="shared" ca="1" si="1141"/>
        <v>0</v>
      </c>
      <c r="KB136" s="90">
        <f t="shared" ca="1" si="1141"/>
        <v>0</v>
      </c>
      <c r="KC136" s="90">
        <f t="shared" ca="1" si="1141"/>
        <v>0</v>
      </c>
      <c r="KD136" s="90">
        <f t="shared" ca="1" si="1141"/>
        <v>0</v>
      </c>
      <c r="KE136" s="90">
        <f t="shared" ca="1" si="1142"/>
        <v>0</v>
      </c>
      <c r="KF136" s="90">
        <f t="shared" ca="1" si="1142"/>
        <v>0</v>
      </c>
      <c r="KG136" s="90">
        <f t="shared" ca="1" si="1142"/>
        <v>0</v>
      </c>
      <c r="KH136" s="90">
        <f t="shared" ca="1" si="1142"/>
        <v>0</v>
      </c>
      <c r="KI136" s="90">
        <f t="shared" ca="1" si="1142"/>
        <v>0</v>
      </c>
      <c r="KJ136" s="90">
        <f t="shared" ca="1" si="1142"/>
        <v>0</v>
      </c>
      <c r="KK136" s="90">
        <f t="shared" ca="1" si="1142"/>
        <v>0</v>
      </c>
      <c r="KL136" s="90">
        <f t="shared" ca="1" si="1142"/>
        <v>0</v>
      </c>
      <c r="KM136" s="90">
        <f t="shared" ca="1" si="1142"/>
        <v>0</v>
      </c>
      <c r="KN136" s="90">
        <f t="shared" ca="1" si="1143"/>
        <v>0</v>
      </c>
      <c r="KO136" s="90">
        <f t="shared" ca="1" si="1144"/>
        <v>0</v>
      </c>
      <c r="KP136" s="90">
        <f t="shared" ca="1" si="1144"/>
        <v>0</v>
      </c>
      <c r="KQ136" s="90">
        <f t="shared" ca="1" si="1144"/>
        <v>0</v>
      </c>
      <c r="KR136" s="90">
        <f t="shared" ca="1" si="1144"/>
        <v>0</v>
      </c>
      <c r="KS136" s="90">
        <f t="shared" ca="1" si="1144"/>
        <v>0</v>
      </c>
      <c r="KT136" s="90">
        <f t="shared" ca="1" si="1144"/>
        <v>0</v>
      </c>
      <c r="KU136" s="90">
        <f t="shared" ca="1" si="1144"/>
        <v>0</v>
      </c>
      <c r="KV136" s="90">
        <f t="shared" ca="1" si="1144"/>
        <v>0</v>
      </c>
      <c r="KW136" s="90">
        <f t="shared" ca="1" si="1144"/>
        <v>0</v>
      </c>
      <c r="KX136" s="90">
        <f t="shared" ca="1" si="1144"/>
        <v>0</v>
      </c>
      <c r="KY136" s="90">
        <f t="shared" ca="1" si="1145"/>
        <v>0</v>
      </c>
      <c r="KZ136" s="90">
        <f t="shared" ca="1" si="1145"/>
        <v>0</v>
      </c>
      <c r="LA136" s="90">
        <f t="shared" ca="1" si="1145"/>
        <v>0</v>
      </c>
      <c r="LB136" s="90">
        <f t="shared" ca="1" si="1145"/>
        <v>0</v>
      </c>
      <c r="LC136" s="90">
        <f t="shared" ca="1" si="1145"/>
        <v>0</v>
      </c>
      <c r="LD136" s="90">
        <f t="shared" ca="1" si="1145"/>
        <v>0</v>
      </c>
      <c r="LE136" s="90">
        <f t="shared" ca="1" si="1145"/>
        <v>0</v>
      </c>
      <c r="LF136" s="90">
        <f t="shared" ca="1" si="1145"/>
        <v>0</v>
      </c>
      <c r="LG136" s="90">
        <f t="shared" ca="1" si="1145"/>
        <v>0</v>
      </c>
      <c r="LH136" s="90">
        <f t="shared" ca="1" si="1145"/>
        <v>0</v>
      </c>
      <c r="LI136" s="90">
        <f t="shared" ca="1" si="1145"/>
        <v>0</v>
      </c>
      <c r="LJ136" s="90">
        <f t="shared" ca="1" si="1145"/>
        <v>0</v>
      </c>
      <c r="LK136" s="90">
        <f t="shared" ca="1" si="1146"/>
        <v>0</v>
      </c>
      <c r="LL136" s="90">
        <f t="shared" ca="1" si="1146"/>
        <v>0</v>
      </c>
      <c r="LM136" s="92">
        <f t="shared" ca="1" si="615"/>
        <v>0</v>
      </c>
      <c r="LN136" s="90">
        <f t="shared" ca="1" si="1147"/>
        <v>0</v>
      </c>
      <c r="LO136" s="90">
        <f t="shared" ca="1" si="1147"/>
        <v>0</v>
      </c>
      <c r="LP136" s="90">
        <f t="shared" ca="1" si="1147"/>
        <v>0</v>
      </c>
      <c r="LQ136" s="90">
        <f t="shared" ca="1" si="1147"/>
        <v>0</v>
      </c>
      <c r="LR136" s="90">
        <f t="shared" ca="1" si="1147"/>
        <v>0</v>
      </c>
      <c r="LS136" s="92">
        <f t="shared" ca="1" si="616"/>
        <v>0</v>
      </c>
      <c r="LT136" s="90">
        <f t="shared" ca="1" si="1148"/>
        <v>0</v>
      </c>
      <c r="LU136" s="90">
        <f t="shared" ca="1" si="1148"/>
        <v>0</v>
      </c>
      <c r="LV136" s="90">
        <f t="shared" ca="1" si="1148"/>
        <v>0</v>
      </c>
      <c r="LW136" s="90">
        <f t="shared" ca="1" si="1148"/>
        <v>0</v>
      </c>
      <c r="LX136" s="90">
        <f t="shared" ca="1" si="1148"/>
        <v>0</v>
      </c>
      <c r="LY136" s="90">
        <f t="shared" ca="1" si="1148"/>
        <v>0</v>
      </c>
      <c r="LZ136" s="90">
        <f t="shared" ca="1" si="1148"/>
        <v>0</v>
      </c>
      <c r="MA136" s="90">
        <f t="shared" ca="1" si="1148"/>
        <v>0</v>
      </c>
      <c r="MB136" s="90">
        <f t="shared" ca="1" si="1148"/>
        <v>0</v>
      </c>
      <c r="MC136" s="90">
        <f t="shared" ca="1" si="1148"/>
        <v>0</v>
      </c>
      <c r="MD136" s="90">
        <f t="shared" ca="1" si="1148"/>
        <v>0</v>
      </c>
      <c r="ME136" s="90">
        <f t="shared" ca="1" si="1148"/>
        <v>0</v>
      </c>
      <c r="MF136" s="90">
        <f t="shared" ca="1" si="1148"/>
        <v>0</v>
      </c>
      <c r="MG136" s="92">
        <f t="shared" ca="1" si="617"/>
        <v>0</v>
      </c>
      <c r="MH136" s="90">
        <f t="shared" ca="1" si="1149"/>
        <v>0</v>
      </c>
      <c r="MI136" s="90">
        <f t="shared" ca="1" si="1150"/>
        <v>0</v>
      </c>
      <c r="MJ136" s="90">
        <f t="shared" ca="1" si="1150"/>
        <v>0</v>
      </c>
      <c r="MK136" s="90">
        <f t="shared" ca="1" si="1150"/>
        <v>0</v>
      </c>
      <c r="ML136" s="90">
        <f t="shared" ca="1" si="1150"/>
        <v>0</v>
      </c>
      <c r="MM136" s="90">
        <f t="shared" ca="1" si="1150"/>
        <v>0</v>
      </c>
      <c r="MN136" s="90">
        <f t="shared" ca="1" si="1150"/>
        <v>0</v>
      </c>
      <c r="MO136" s="90">
        <f t="shared" ca="1" si="1150"/>
        <v>0</v>
      </c>
      <c r="MP136" s="90">
        <f t="shared" ca="1" si="1150"/>
        <v>0</v>
      </c>
      <c r="MQ136" s="90">
        <f t="shared" ca="1" si="1150"/>
        <v>0</v>
      </c>
      <c r="MR136" s="90">
        <f t="shared" ca="1" si="1150"/>
        <v>0</v>
      </c>
      <c r="MS136" s="90">
        <f t="shared" ca="1" si="1150"/>
        <v>0</v>
      </c>
      <c r="MT136" s="90">
        <f t="shared" ca="1" si="1150"/>
        <v>0</v>
      </c>
      <c r="MU136" s="90">
        <f t="shared" ca="1" si="1150"/>
        <v>0</v>
      </c>
      <c r="MV136" s="90">
        <f t="shared" ca="1" si="1150"/>
        <v>0</v>
      </c>
      <c r="MW136" s="90">
        <f t="shared" ca="1" si="1150"/>
        <v>0</v>
      </c>
      <c r="MX136" s="90">
        <f t="shared" ca="1" si="1150"/>
        <v>0</v>
      </c>
      <c r="MY136" s="90">
        <f t="shared" ca="1" si="1150"/>
        <v>0</v>
      </c>
      <c r="MZ136" s="90">
        <f t="shared" ca="1" si="1150"/>
        <v>0</v>
      </c>
      <c r="NA136" s="90">
        <f t="shared" ca="1" si="1150"/>
        <v>0</v>
      </c>
      <c r="NB136" s="90">
        <f t="shared" ca="1" si="1150"/>
        <v>0</v>
      </c>
      <c r="NC136" s="92">
        <f t="shared" ca="1" si="618"/>
        <v>0</v>
      </c>
      <c r="ND136" s="90">
        <f t="shared" ca="1" si="1151"/>
        <v>0</v>
      </c>
      <c r="NE136" s="90">
        <f t="shared" ca="1" si="1151"/>
        <v>0</v>
      </c>
      <c r="NF136" s="90">
        <f t="shared" ca="1" si="1151"/>
        <v>0</v>
      </c>
      <c r="NG136" s="90">
        <f t="shared" ca="1" si="1151"/>
        <v>0</v>
      </c>
      <c r="NH136" s="90">
        <f t="shared" ca="1" si="1151"/>
        <v>0</v>
      </c>
      <c r="NI136" s="90">
        <f t="shared" ca="1" si="1151"/>
        <v>0</v>
      </c>
      <c r="NJ136" s="93">
        <f t="shared" ca="1" si="1160"/>
        <v>0</v>
      </c>
      <c r="NK136" s="94">
        <f t="shared" ca="1" si="1107"/>
        <v>0</v>
      </c>
    </row>
    <row r="137" spans="1:375" ht="17.25" customHeight="1" x14ac:dyDescent="0.25">
      <c r="A137" s="67">
        <v>98330</v>
      </c>
      <c r="B137" s="96" t="s">
        <v>414</v>
      </c>
      <c r="C137" s="90">
        <f ca="1">IFERROR(HLOOKUP($A137,Náklady_2018!$D$1:$MN$27,24,FALSE),0)</f>
        <v>0</v>
      </c>
      <c r="D137" s="19">
        <v>50</v>
      </c>
      <c r="E137" s="19">
        <v>50</v>
      </c>
      <c r="F137" s="91" t="s">
        <v>592</v>
      </c>
      <c r="G137" s="92">
        <f t="shared" ca="1" si="606"/>
        <v>0</v>
      </c>
      <c r="H137" s="90">
        <f t="shared" ca="1" si="1152"/>
        <v>0</v>
      </c>
      <c r="I137" s="90">
        <f t="shared" ca="1" si="1161"/>
        <v>0</v>
      </c>
      <c r="J137" s="90">
        <f t="shared" ca="1" si="1161"/>
        <v>0</v>
      </c>
      <c r="K137" s="90">
        <f t="shared" ca="1" si="1161"/>
        <v>0</v>
      </c>
      <c r="L137" s="90">
        <f t="shared" ca="1" si="1161"/>
        <v>0</v>
      </c>
      <c r="M137" s="90">
        <f t="shared" ca="1" si="1161"/>
        <v>0</v>
      </c>
      <c r="N137" s="90">
        <f t="shared" ca="1" si="1161"/>
        <v>0</v>
      </c>
      <c r="O137" s="90">
        <f t="shared" ca="1" si="1161"/>
        <v>0</v>
      </c>
      <c r="P137" s="90">
        <f t="shared" ca="1" si="1161"/>
        <v>0</v>
      </c>
      <c r="Q137" s="90">
        <f t="shared" ca="1" si="1161"/>
        <v>0</v>
      </c>
      <c r="R137" s="90">
        <f t="shared" ca="1" si="1161"/>
        <v>0</v>
      </c>
      <c r="S137" s="90">
        <f t="shared" ca="1" si="1161"/>
        <v>0</v>
      </c>
      <c r="T137" s="90">
        <f t="shared" ca="1" si="1161"/>
        <v>0</v>
      </c>
      <c r="U137" s="90">
        <f t="shared" ca="1" si="1161"/>
        <v>0</v>
      </c>
      <c r="V137" s="90">
        <f t="shared" ca="1" si="1161"/>
        <v>0</v>
      </c>
      <c r="W137" s="90">
        <f t="shared" ca="1" si="1161"/>
        <v>0</v>
      </c>
      <c r="X137" s="90">
        <f t="shared" ca="1" si="1161"/>
        <v>0</v>
      </c>
      <c r="Y137" s="90">
        <f t="shared" ca="1" si="1161"/>
        <v>0</v>
      </c>
      <c r="Z137" s="90">
        <f t="shared" ca="1" si="1161"/>
        <v>0</v>
      </c>
      <c r="AA137" s="90">
        <f t="shared" ca="1" si="1161"/>
        <v>0</v>
      </c>
      <c r="AB137" s="90">
        <f t="shared" ca="1" si="1161"/>
        <v>0</v>
      </c>
      <c r="AC137" s="90">
        <f t="shared" ca="1" si="1161"/>
        <v>0</v>
      </c>
      <c r="AD137" s="90">
        <f t="shared" ca="1" si="1161"/>
        <v>0</v>
      </c>
      <c r="AE137" s="90">
        <f t="shared" ca="1" si="1161"/>
        <v>0</v>
      </c>
      <c r="AF137" s="90">
        <f t="shared" ca="1" si="1161"/>
        <v>0</v>
      </c>
      <c r="AG137" s="90">
        <f t="shared" ca="1" si="1161"/>
        <v>0</v>
      </c>
      <c r="AH137" s="90">
        <f t="shared" ca="1" si="1161"/>
        <v>0</v>
      </c>
      <c r="AI137" s="90">
        <f t="shared" ca="1" si="1161"/>
        <v>0</v>
      </c>
      <c r="AJ137" s="90">
        <f t="shared" ca="1" si="1161"/>
        <v>0</v>
      </c>
      <c r="AK137" s="90">
        <f t="shared" ca="1" si="1161"/>
        <v>0</v>
      </c>
      <c r="AL137" s="90">
        <f t="shared" ca="1" si="1161"/>
        <v>0</v>
      </c>
      <c r="AM137" s="90">
        <f t="shared" ca="1" si="1161"/>
        <v>0</v>
      </c>
      <c r="AN137" s="90">
        <f t="shared" ca="1" si="1161"/>
        <v>0</v>
      </c>
      <c r="AO137" s="90">
        <f t="shared" ca="1" si="1161"/>
        <v>0</v>
      </c>
      <c r="AP137" s="90">
        <f t="shared" ca="1" si="1161"/>
        <v>0</v>
      </c>
      <c r="AQ137" s="90">
        <f t="shared" ca="1" si="1161"/>
        <v>0</v>
      </c>
      <c r="AR137" s="90">
        <f t="shared" ca="1" si="1161"/>
        <v>0</v>
      </c>
      <c r="AS137" s="90">
        <f t="shared" ca="1" si="1161"/>
        <v>0</v>
      </c>
      <c r="AT137" s="90">
        <f t="shared" ca="1" si="1161"/>
        <v>0</v>
      </c>
      <c r="AU137" s="90">
        <f t="shared" ca="1" si="1161"/>
        <v>0</v>
      </c>
      <c r="AV137" s="90">
        <f t="shared" ca="1" si="1161"/>
        <v>0</v>
      </c>
      <c r="AW137" s="90">
        <f t="shared" ca="1" si="1161"/>
        <v>0</v>
      </c>
      <c r="AX137" s="90">
        <f t="shared" ca="1" si="1161"/>
        <v>0</v>
      </c>
      <c r="AY137" s="90">
        <f t="shared" ca="1" si="1161"/>
        <v>0</v>
      </c>
      <c r="AZ137" s="90">
        <f t="shared" ca="1" si="1161"/>
        <v>0</v>
      </c>
      <c r="BA137" s="90">
        <f t="shared" ca="1" si="1161"/>
        <v>0</v>
      </c>
      <c r="BB137" s="90">
        <f t="shared" ca="1" si="1161"/>
        <v>0</v>
      </c>
      <c r="BC137" s="90">
        <f t="shared" ca="1" si="1161"/>
        <v>0</v>
      </c>
      <c r="BD137" s="92">
        <f t="shared" ca="1" si="607"/>
        <v>0</v>
      </c>
      <c r="BE137" s="90">
        <f t="shared" ca="1" si="1120"/>
        <v>0</v>
      </c>
      <c r="BF137" s="90">
        <f t="shared" ca="1" si="1121"/>
        <v>0</v>
      </c>
      <c r="BG137" s="90">
        <f t="shared" ca="1" si="1121"/>
        <v>0</v>
      </c>
      <c r="BH137" s="90">
        <f t="shared" ca="1" si="1121"/>
        <v>0</v>
      </c>
      <c r="BI137" s="90">
        <f t="shared" ca="1" si="1121"/>
        <v>0</v>
      </c>
      <c r="BJ137" s="90">
        <f t="shared" ca="1" si="1121"/>
        <v>0</v>
      </c>
      <c r="BK137" s="90">
        <f t="shared" ca="1" si="1121"/>
        <v>0</v>
      </c>
      <c r="BL137" s="90">
        <f t="shared" ca="1" si="1121"/>
        <v>0</v>
      </c>
      <c r="BM137" s="90">
        <f t="shared" ca="1" si="1121"/>
        <v>0</v>
      </c>
      <c r="BN137" s="90">
        <f t="shared" ca="1" si="1121"/>
        <v>0</v>
      </c>
      <c r="BO137" s="90">
        <f t="shared" ca="1" si="1121"/>
        <v>0</v>
      </c>
      <c r="BP137" s="90">
        <f t="shared" ca="1" si="1121"/>
        <v>0</v>
      </c>
      <c r="BQ137" s="90">
        <f t="shared" ca="1" si="1121"/>
        <v>0</v>
      </c>
      <c r="BR137" s="90">
        <f t="shared" ca="1" si="1121"/>
        <v>0</v>
      </c>
      <c r="BS137" s="90">
        <f t="shared" ca="1" si="1121"/>
        <v>0</v>
      </c>
      <c r="BT137" s="90">
        <f t="shared" ca="1" si="1121"/>
        <v>0</v>
      </c>
      <c r="BU137" s="90">
        <f t="shared" ca="1" si="1121"/>
        <v>0</v>
      </c>
      <c r="BV137" s="90">
        <f t="shared" ca="1" si="1121"/>
        <v>0</v>
      </c>
      <c r="BW137" s="90">
        <f t="shared" ca="1" si="1121"/>
        <v>0</v>
      </c>
      <c r="BX137" s="90">
        <f t="shared" ca="1" si="1121"/>
        <v>0</v>
      </c>
      <c r="BY137" s="90">
        <f t="shared" ca="1" si="1121"/>
        <v>0</v>
      </c>
      <c r="BZ137" s="90">
        <f t="shared" ca="1" si="1121"/>
        <v>0</v>
      </c>
      <c r="CA137" s="90">
        <f t="shared" ca="1" si="1121"/>
        <v>0</v>
      </c>
      <c r="CB137" s="90">
        <f t="shared" ca="1" si="1121"/>
        <v>0</v>
      </c>
      <c r="CC137" s="90">
        <f t="shared" ca="1" si="1121"/>
        <v>0</v>
      </c>
      <c r="CD137" s="90">
        <f t="shared" ca="1" si="1121"/>
        <v>0</v>
      </c>
      <c r="CE137" s="90">
        <f t="shared" ca="1" si="1121"/>
        <v>0</v>
      </c>
      <c r="CF137" s="90">
        <f t="shared" ca="1" si="1122"/>
        <v>0</v>
      </c>
      <c r="CG137" s="92">
        <f t="shared" ca="1" si="1155"/>
        <v>0</v>
      </c>
      <c r="CH137" s="90">
        <f t="shared" ca="1" si="1123"/>
        <v>0</v>
      </c>
      <c r="CI137" s="90">
        <f t="shared" ca="1" si="1123"/>
        <v>0</v>
      </c>
      <c r="CJ137" s="90">
        <f t="shared" ca="1" si="1123"/>
        <v>0</v>
      </c>
      <c r="CK137" s="90">
        <f t="shared" ca="1" si="1123"/>
        <v>0</v>
      </c>
      <c r="CL137" s="90">
        <f t="shared" ca="1" si="1123"/>
        <v>0</v>
      </c>
      <c r="CM137" s="90">
        <f t="shared" ca="1" si="1123"/>
        <v>0</v>
      </c>
      <c r="CN137" s="90">
        <f t="shared" ca="1" si="1123"/>
        <v>0</v>
      </c>
      <c r="CO137" s="90">
        <f t="shared" ca="1" si="1123"/>
        <v>0</v>
      </c>
      <c r="CP137" s="90">
        <f t="shared" ca="1" si="1123"/>
        <v>0</v>
      </c>
      <c r="CQ137" s="90">
        <f t="shared" ca="1" si="1123"/>
        <v>0</v>
      </c>
      <c r="CR137" s="90">
        <f t="shared" ca="1" si="1124"/>
        <v>0</v>
      </c>
      <c r="CS137" s="90">
        <f t="shared" ca="1" si="1124"/>
        <v>0</v>
      </c>
      <c r="CT137" s="90">
        <f t="shared" ca="1" si="1124"/>
        <v>0</v>
      </c>
      <c r="CU137" s="90">
        <f t="shared" ca="1" si="1124"/>
        <v>0</v>
      </c>
      <c r="CV137" s="90">
        <f t="shared" ca="1" si="1124"/>
        <v>0</v>
      </c>
      <c r="CW137" s="90">
        <f t="shared" ca="1" si="1124"/>
        <v>0</v>
      </c>
      <c r="CX137" s="90">
        <f t="shared" ca="1" si="1124"/>
        <v>0</v>
      </c>
      <c r="CY137" s="92">
        <f t="shared" ca="1" si="1156"/>
        <v>0</v>
      </c>
      <c r="CZ137" s="90">
        <f t="shared" ca="1" si="1125"/>
        <v>0</v>
      </c>
      <c r="DA137" s="90">
        <f t="shared" ca="1" si="1153"/>
        <v>0</v>
      </c>
      <c r="DB137" s="90">
        <f t="shared" ca="1" si="1153"/>
        <v>0</v>
      </c>
      <c r="DC137" s="90">
        <f t="shared" ca="1" si="1153"/>
        <v>0</v>
      </c>
      <c r="DD137" s="90">
        <f t="shared" ca="1" si="1153"/>
        <v>0</v>
      </c>
      <c r="DE137" s="90">
        <f t="shared" ca="1" si="1153"/>
        <v>0</v>
      </c>
      <c r="DF137" s="90">
        <f t="shared" ca="1" si="1153"/>
        <v>0</v>
      </c>
      <c r="DG137" s="90">
        <f t="shared" ca="1" si="1153"/>
        <v>0</v>
      </c>
      <c r="DH137" s="90">
        <f t="shared" ca="1" si="1153"/>
        <v>0</v>
      </c>
      <c r="DI137" s="90">
        <f t="shared" ca="1" si="1153"/>
        <v>0</v>
      </c>
      <c r="DJ137" s="90">
        <f t="shared" ca="1" si="1153"/>
        <v>0</v>
      </c>
      <c r="DK137" s="90">
        <f t="shared" ca="1" si="1153"/>
        <v>0</v>
      </c>
      <c r="DL137" s="90">
        <f t="shared" ca="1" si="1153"/>
        <v>0</v>
      </c>
      <c r="DM137" s="90">
        <f t="shared" ca="1" si="1153"/>
        <v>0</v>
      </c>
      <c r="DN137" s="90">
        <f t="shared" ca="1" si="1153"/>
        <v>0</v>
      </c>
      <c r="DO137" s="90">
        <f t="shared" ca="1" si="1153"/>
        <v>0</v>
      </c>
      <c r="DP137" s="90">
        <f t="shared" ca="1" si="1126"/>
        <v>0</v>
      </c>
      <c r="DQ137" s="90">
        <f t="shared" ca="1" si="1126"/>
        <v>0</v>
      </c>
      <c r="DR137" s="90">
        <f t="shared" ca="1" si="1126"/>
        <v>0</v>
      </c>
      <c r="DS137" s="90">
        <f t="shared" ca="1" si="1126"/>
        <v>0</v>
      </c>
      <c r="DT137" s="90">
        <f t="shared" ca="1" si="1126"/>
        <v>0</v>
      </c>
      <c r="DU137" s="90">
        <f t="shared" ca="1" si="1126"/>
        <v>0</v>
      </c>
      <c r="DV137" s="92">
        <f t="shared" ca="1" si="608"/>
        <v>0</v>
      </c>
      <c r="DW137" s="90">
        <f t="shared" ca="1" si="1127"/>
        <v>0</v>
      </c>
      <c r="DX137" s="90">
        <f t="shared" ca="1" si="1127"/>
        <v>0</v>
      </c>
      <c r="DY137" s="90">
        <f t="shared" ca="1" si="1127"/>
        <v>0</v>
      </c>
      <c r="DZ137" s="90">
        <f t="shared" ca="1" si="1127"/>
        <v>0</v>
      </c>
      <c r="EA137" s="90">
        <f t="shared" ca="1" si="1127"/>
        <v>0</v>
      </c>
      <c r="EB137" s="92">
        <f t="shared" ca="1" si="609"/>
        <v>0</v>
      </c>
      <c r="EC137" s="90">
        <f t="shared" ca="1" si="1128"/>
        <v>0</v>
      </c>
      <c r="ED137" s="90">
        <f t="shared" ca="1" si="1129"/>
        <v>0</v>
      </c>
      <c r="EE137" s="90">
        <f t="shared" ca="1" si="1129"/>
        <v>0</v>
      </c>
      <c r="EF137" s="90">
        <f t="shared" ca="1" si="1129"/>
        <v>0</v>
      </c>
      <c r="EG137" s="90">
        <f t="shared" ca="1" si="1129"/>
        <v>0</v>
      </c>
      <c r="EH137" s="90">
        <f t="shared" ca="1" si="1129"/>
        <v>0</v>
      </c>
      <c r="EI137" s="90">
        <f t="shared" ca="1" si="1129"/>
        <v>0</v>
      </c>
      <c r="EJ137" s="90">
        <f t="shared" ca="1" si="1129"/>
        <v>0</v>
      </c>
      <c r="EK137" s="90">
        <f t="shared" ca="1" si="1129"/>
        <v>0</v>
      </c>
      <c r="EL137" s="90">
        <f t="shared" ca="1" si="1129"/>
        <v>0</v>
      </c>
      <c r="EM137" s="90">
        <f t="shared" ca="1" si="1129"/>
        <v>0</v>
      </c>
      <c r="EN137" s="90">
        <f t="shared" ca="1" si="1129"/>
        <v>0</v>
      </c>
      <c r="EO137" s="90">
        <f t="shared" ca="1" si="1129"/>
        <v>0</v>
      </c>
      <c r="EP137" s="90">
        <f t="shared" ca="1" si="1129"/>
        <v>0</v>
      </c>
      <c r="EQ137" s="90">
        <f t="shared" ca="1" si="1129"/>
        <v>0</v>
      </c>
      <c r="ER137" s="90">
        <f t="shared" ca="1" si="1129"/>
        <v>0</v>
      </c>
      <c r="ES137" s="90">
        <f t="shared" ca="1" si="1129"/>
        <v>0</v>
      </c>
      <c r="ET137" s="90">
        <f t="shared" ca="1" si="1129"/>
        <v>0</v>
      </c>
      <c r="EU137" s="90">
        <f t="shared" ca="1" si="1129"/>
        <v>0</v>
      </c>
      <c r="EV137" s="90">
        <f t="shared" ca="1" si="1129"/>
        <v>0</v>
      </c>
      <c r="EW137" s="90">
        <f t="shared" ca="1" si="1129"/>
        <v>0</v>
      </c>
      <c r="EX137" s="90">
        <f t="shared" ca="1" si="1129"/>
        <v>0</v>
      </c>
      <c r="EY137" s="90">
        <f t="shared" ca="1" si="1129"/>
        <v>0</v>
      </c>
      <c r="EZ137" s="90">
        <f t="shared" ca="1" si="1129"/>
        <v>0</v>
      </c>
      <c r="FA137" s="90">
        <f t="shared" ca="1" si="1129"/>
        <v>0</v>
      </c>
      <c r="FB137" s="90">
        <f t="shared" ca="1" si="1129"/>
        <v>0</v>
      </c>
      <c r="FC137" s="90">
        <f t="shared" ca="1" si="1129"/>
        <v>0</v>
      </c>
      <c r="FD137" s="90">
        <f t="shared" ca="1" si="1129"/>
        <v>0</v>
      </c>
      <c r="FE137" s="92">
        <f t="shared" ca="1" si="610"/>
        <v>0</v>
      </c>
      <c r="FF137" s="90">
        <f t="shared" ca="1" si="1130"/>
        <v>0</v>
      </c>
      <c r="FG137" s="90">
        <f t="shared" ca="1" si="1130"/>
        <v>0</v>
      </c>
      <c r="FH137" s="90">
        <f t="shared" ca="1" si="1130"/>
        <v>0</v>
      </c>
      <c r="FI137" s="90">
        <f t="shared" ca="1" si="1130"/>
        <v>0</v>
      </c>
      <c r="FJ137" s="90">
        <f t="shared" ca="1" si="1130"/>
        <v>0</v>
      </c>
      <c r="FK137" s="90">
        <f t="shared" ca="1" si="1130"/>
        <v>0</v>
      </c>
      <c r="FL137" s="90">
        <f t="shared" ca="1" si="1130"/>
        <v>0</v>
      </c>
      <c r="FM137" s="90">
        <f t="shared" ca="1" si="1130"/>
        <v>0</v>
      </c>
      <c r="FN137" s="90">
        <f t="shared" ca="1" si="1130"/>
        <v>0</v>
      </c>
      <c r="FO137" s="90">
        <f t="shared" ca="1" si="1130"/>
        <v>0</v>
      </c>
      <c r="FP137" s="90">
        <f t="shared" ca="1" si="1130"/>
        <v>0</v>
      </c>
      <c r="FQ137" s="90">
        <f t="shared" ca="1" si="1130"/>
        <v>0</v>
      </c>
      <c r="FR137" s="90">
        <f t="shared" ca="1" si="1130"/>
        <v>0</v>
      </c>
      <c r="FS137" s="90">
        <f t="shared" ca="1" si="1130"/>
        <v>0</v>
      </c>
      <c r="FT137" s="90">
        <f t="shared" ca="1" si="1131"/>
        <v>0</v>
      </c>
      <c r="FU137" s="90">
        <f t="shared" ca="1" si="1131"/>
        <v>0</v>
      </c>
      <c r="FV137" s="90">
        <f t="shared" ca="1" si="1131"/>
        <v>0</v>
      </c>
      <c r="FW137" s="92">
        <f t="shared" ca="1" si="611"/>
        <v>0</v>
      </c>
      <c r="FX137" s="90">
        <f t="shared" ca="1" si="1132"/>
        <v>0</v>
      </c>
      <c r="FY137" s="90">
        <f t="shared" ca="1" si="1133"/>
        <v>0</v>
      </c>
      <c r="FZ137" s="90">
        <f t="shared" ca="1" si="1133"/>
        <v>0</v>
      </c>
      <c r="GA137" s="90">
        <f t="shared" ca="1" si="1133"/>
        <v>0</v>
      </c>
      <c r="GB137" s="90">
        <f t="shared" ca="1" si="1133"/>
        <v>0</v>
      </c>
      <c r="GC137" s="90">
        <f t="shared" ca="1" si="1133"/>
        <v>0</v>
      </c>
      <c r="GD137" s="90">
        <f t="shared" ca="1" si="1133"/>
        <v>0</v>
      </c>
      <c r="GE137" s="90">
        <f t="shared" ca="1" si="1133"/>
        <v>0</v>
      </c>
      <c r="GF137" s="90">
        <f t="shared" ca="1" si="1133"/>
        <v>0</v>
      </c>
      <c r="GG137" s="90">
        <f t="shared" ca="1" si="1133"/>
        <v>0</v>
      </c>
      <c r="GH137" s="90">
        <f t="shared" ca="1" si="1133"/>
        <v>0</v>
      </c>
      <c r="GI137" s="90">
        <f t="shared" ca="1" si="1133"/>
        <v>0</v>
      </c>
      <c r="GJ137" s="90">
        <f t="shared" ca="1" si="1133"/>
        <v>0</v>
      </c>
      <c r="GK137" s="90">
        <f t="shared" ca="1" si="1133"/>
        <v>0</v>
      </c>
      <c r="GL137" s="90">
        <f t="shared" ca="1" si="1133"/>
        <v>0</v>
      </c>
      <c r="GM137" s="90">
        <f t="shared" ca="1" si="1133"/>
        <v>0</v>
      </c>
      <c r="GN137" s="90">
        <f t="shared" ca="1" si="1133"/>
        <v>0</v>
      </c>
      <c r="GO137" s="90">
        <f t="shared" ca="1" si="1133"/>
        <v>0</v>
      </c>
      <c r="GP137" s="90">
        <f t="shared" ca="1" si="1133"/>
        <v>0</v>
      </c>
      <c r="GQ137" s="90">
        <f t="shared" ca="1" si="1133"/>
        <v>0</v>
      </c>
      <c r="GR137" s="90">
        <f t="shared" ca="1" si="1133"/>
        <v>0</v>
      </c>
      <c r="GS137" s="92">
        <f t="shared" ca="1" si="612"/>
        <v>0</v>
      </c>
      <c r="GT137" s="90">
        <f t="shared" ca="1" si="1134"/>
        <v>0</v>
      </c>
      <c r="GU137" s="90">
        <f t="shared" ca="1" si="1134"/>
        <v>0</v>
      </c>
      <c r="GV137" s="90">
        <f t="shared" ca="1" si="1134"/>
        <v>0</v>
      </c>
      <c r="GW137" s="90">
        <f t="shared" ca="1" si="1134"/>
        <v>0</v>
      </c>
      <c r="GX137" s="90">
        <f t="shared" ca="1" si="1134"/>
        <v>0</v>
      </c>
      <c r="GY137" s="90">
        <f t="shared" ca="1" si="1134"/>
        <v>0</v>
      </c>
      <c r="GZ137" s="90">
        <f t="shared" ca="1" si="1134"/>
        <v>0</v>
      </c>
      <c r="HA137" s="90">
        <f t="shared" ca="1" si="1134"/>
        <v>0</v>
      </c>
      <c r="HB137" s="90">
        <f t="shared" ca="1" si="1134"/>
        <v>0</v>
      </c>
      <c r="HC137" s="90">
        <f t="shared" ca="1" si="1134"/>
        <v>0</v>
      </c>
      <c r="HD137" s="90">
        <f t="shared" ca="1" si="1134"/>
        <v>0</v>
      </c>
      <c r="HE137" s="92">
        <f t="shared" ca="1" si="613"/>
        <v>0</v>
      </c>
      <c r="HF137" s="90">
        <f t="shared" ca="1" si="1135"/>
        <v>0</v>
      </c>
      <c r="HG137" s="90">
        <f t="shared" ca="1" si="1135"/>
        <v>0</v>
      </c>
      <c r="HH137" s="90">
        <f t="shared" ca="1" si="1135"/>
        <v>0</v>
      </c>
      <c r="HI137" s="90">
        <f t="shared" ca="1" si="1135"/>
        <v>0</v>
      </c>
      <c r="HJ137" s="90">
        <f t="shared" ca="1" si="1135"/>
        <v>0</v>
      </c>
      <c r="HK137" s="90">
        <f t="shared" ca="1" si="1135"/>
        <v>0</v>
      </c>
      <c r="HL137" s="90">
        <f t="shared" ca="1" si="1135"/>
        <v>0</v>
      </c>
      <c r="HM137" s="90">
        <f t="shared" ca="1" si="1135"/>
        <v>0</v>
      </c>
      <c r="HN137" s="90">
        <f t="shared" ca="1" si="1135"/>
        <v>0</v>
      </c>
      <c r="HO137" s="90">
        <f t="shared" ca="1" si="1135"/>
        <v>0</v>
      </c>
      <c r="HP137" s="90">
        <f t="shared" ca="1" si="1135"/>
        <v>0</v>
      </c>
      <c r="HQ137" s="90">
        <f t="shared" ca="1" si="1135"/>
        <v>0</v>
      </c>
      <c r="HR137" s="90">
        <f t="shared" ca="1" si="1135"/>
        <v>0</v>
      </c>
      <c r="HS137" s="90">
        <f t="shared" ca="1" si="1135"/>
        <v>0</v>
      </c>
      <c r="HT137" s="90">
        <f t="shared" ca="1" si="1135"/>
        <v>0</v>
      </c>
      <c r="HU137" s="90">
        <f t="shared" ca="1" si="1135"/>
        <v>0</v>
      </c>
      <c r="HV137" s="92">
        <f t="shared" ca="1" si="614"/>
        <v>0</v>
      </c>
      <c r="HW137" s="90">
        <f t="shared" ca="1" si="1136"/>
        <v>0</v>
      </c>
      <c r="HX137" s="90">
        <f t="shared" ca="1" si="1136"/>
        <v>0</v>
      </c>
      <c r="HY137" s="90">
        <f t="shared" ca="1" si="1136"/>
        <v>0</v>
      </c>
      <c r="HZ137" s="90">
        <f t="shared" ca="1" si="1136"/>
        <v>0</v>
      </c>
      <c r="IA137" s="90">
        <f t="shared" ca="1" si="1136"/>
        <v>0</v>
      </c>
      <c r="IB137" s="90">
        <f t="shared" ca="1" si="1136"/>
        <v>0</v>
      </c>
      <c r="IC137" s="90">
        <f t="shared" ca="1" si="1136"/>
        <v>0</v>
      </c>
      <c r="ID137" s="90">
        <f t="shared" ca="1" si="1136"/>
        <v>0</v>
      </c>
      <c r="IE137" s="90">
        <f t="shared" ca="1" si="1136"/>
        <v>0</v>
      </c>
      <c r="IF137" s="92">
        <f t="shared" ca="1" si="1157"/>
        <v>0</v>
      </c>
      <c r="IG137" s="90">
        <f t="shared" ca="1" si="1137"/>
        <v>0</v>
      </c>
      <c r="IH137" s="90">
        <f t="shared" ca="1" si="1154"/>
        <v>0</v>
      </c>
      <c r="II137" s="90">
        <f t="shared" ca="1" si="1154"/>
        <v>0</v>
      </c>
      <c r="IJ137" s="90">
        <f t="shared" ca="1" si="1154"/>
        <v>0</v>
      </c>
      <c r="IK137" s="90">
        <f t="shared" ca="1" si="1154"/>
        <v>0</v>
      </c>
      <c r="IL137" s="90">
        <f t="shared" ca="1" si="1154"/>
        <v>0</v>
      </c>
      <c r="IM137" s="90">
        <f t="shared" ca="1" si="1154"/>
        <v>0</v>
      </c>
      <c r="IN137" s="90">
        <f t="shared" ca="1" si="1154"/>
        <v>0</v>
      </c>
      <c r="IO137" s="90">
        <f t="shared" ca="1" si="1154"/>
        <v>0</v>
      </c>
      <c r="IP137" s="90">
        <f t="shared" ca="1" si="1154"/>
        <v>0</v>
      </c>
      <c r="IQ137" s="90">
        <f t="shared" ca="1" si="1154"/>
        <v>0</v>
      </c>
      <c r="IR137" s="90">
        <f t="shared" ca="1" si="1154"/>
        <v>0</v>
      </c>
      <c r="IS137" s="90">
        <f t="shared" ca="1" si="1154"/>
        <v>0</v>
      </c>
      <c r="IT137" s="90">
        <f t="shared" ca="1" si="1154"/>
        <v>0</v>
      </c>
      <c r="IU137" s="90">
        <f t="shared" ca="1" si="1154"/>
        <v>0</v>
      </c>
      <c r="IV137" s="90">
        <f t="shared" ca="1" si="1154"/>
        <v>0</v>
      </c>
      <c r="IW137" s="90">
        <f t="shared" ca="1" si="1138"/>
        <v>0</v>
      </c>
      <c r="IX137" s="90">
        <f t="shared" ca="1" si="1138"/>
        <v>0</v>
      </c>
      <c r="IY137" s="92">
        <f t="shared" ca="1" si="1158"/>
        <v>0</v>
      </c>
      <c r="IZ137" s="90">
        <f t="shared" ca="1" si="1139"/>
        <v>0</v>
      </c>
      <c r="JA137" s="90">
        <f t="shared" ca="1" si="1140"/>
        <v>0</v>
      </c>
      <c r="JB137" s="90">
        <f t="shared" ca="1" si="1139"/>
        <v>0</v>
      </c>
      <c r="JC137" s="90">
        <f t="shared" ca="1" si="1140"/>
        <v>0</v>
      </c>
      <c r="JD137" s="90">
        <f t="shared" ca="1" si="1140"/>
        <v>0</v>
      </c>
      <c r="JE137" s="90">
        <f t="shared" ca="1" si="1140"/>
        <v>0</v>
      </c>
      <c r="JF137" s="90">
        <f t="shared" ca="1" si="1140"/>
        <v>0</v>
      </c>
      <c r="JG137" s="90">
        <f t="shared" ca="1" si="1140"/>
        <v>0</v>
      </c>
      <c r="JH137" s="90">
        <f t="shared" ca="1" si="1140"/>
        <v>0</v>
      </c>
      <c r="JI137" s="90">
        <f t="shared" ca="1" si="1140"/>
        <v>0</v>
      </c>
      <c r="JJ137" s="90">
        <f t="shared" ca="1" si="1140"/>
        <v>0</v>
      </c>
      <c r="JK137" s="90">
        <f t="shared" ca="1" si="1140"/>
        <v>0</v>
      </c>
      <c r="JL137" s="90">
        <f t="shared" ca="1" si="1140"/>
        <v>0</v>
      </c>
      <c r="JM137" s="90">
        <f t="shared" ca="1" si="1140"/>
        <v>0</v>
      </c>
      <c r="JN137" s="90">
        <f t="shared" ca="1" si="1140"/>
        <v>0</v>
      </c>
      <c r="JO137" s="90">
        <f t="shared" ca="1" si="1140"/>
        <v>0</v>
      </c>
      <c r="JP137" s="90">
        <f t="shared" ca="1" si="1140"/>
        <v>0</v>
      </c>
      <c r="JQ137" s="90">
        <f t="shared" ca="1" si="1140"/>
        <v>0</v>
      </c>
      <c r="JR137" s="90">
        <f t="shared" ca="1" si="1140"/>
        <v>0</v>
      </c>
      <c r="JS137" s="90">
        <f t="shared" ca="1" si="1140"/>
        <v>0</v>
      </c>
      <c r="JT137" s="92">
        <f t="shared" ca="1" si="1159"/>
        <v>0</v>
      </c>
      <c r="JU137" s="90">
        <f t="shared" ca="1" si="1141"/>
        <v>0</v>
      </c>
      <c r="JV137" s="90">
        <f t="shared" ca="1" si="1141"/>
        <v>0</v>
      </c>
      <c r="JW137" s="90">
        <f t="shared" ca="1" si="1141"/>
        <v>0</v>
      </c>
      <c r="JX137" s="90">
        <f t="shared" ca="1" si="1141"/>
        <v>0</v>
      </c>
      <c r="JY137" s="90">
        <f t="shared" ca="1" si="1141"/>
        <v>0</v>
      </c>
      <c r="JZ137" s="90">
        <f t="shared" ca="1" si="1141"/>
        <v>0</v>
      </c>
      <c r="KA137" s="90">
        <f t="shared" ca="1" si="1141"/>
        <v>0</v>
      </c>
      <c r="KB137" s="90">
        <f t="shared" ca="1" si="1141"/>
        <v>0</v>
      </c>
      <c r="KC137" s="90">
        <f t="shared" ca="1" si="1141"/>
        <v>0</v>
      </c>
      <c r="KD137" s="90">
        <f t="shared" ca="1" si="1141"/>
        <v>0</v>
      </c>
      <c r="KE137" s="90">
        <f t="shared" ca="1" si="1142"/>
        <v>0</v>
      </c>
      <c r="KF137" s="90">
        <f t="shared" ca="1" si="1142"/>
        <v>0</v>
      </c>
      <c r="KG137" s="90">
        <f t="shared" ca="1" si="1142"/>
        <v>0</v>
      </c>
      <c r="KH137" s="90">
        <f t="shared" ca="1" si="1142"/>
        <v>0</v>
      </c>
      <c r="KI137" s="90">
        <f t="shared" ca="1" si="1142"/>
        <v>0</v>
      </c>
      <c r="KJ137" s="90">
        <f t="shared" ca="1" si="1142"/>
        <v>0</v>
      </c>
      <c r="KK137" s="90">
        <f t="shared" ca="1" si="1142"/>
        <v>0</v>
      </c>
      <c r="KL137" s="90">
        <f t="shared" ca="1" si="1142"/>
        <v>0</v>
      </c>
      <c r="KM137" s="90">
        <f t="shared" ca="1" si="1142"/>
        <v>0</v>
      </c>
      <c r="KN137" s="90">
        <f t="shared" ca="1" si="1143"/>
        <v>0</v>
      </c>
      <c r="KO137" s="90">
        <f t="shared" ca="1" si="1144"/>
        <v>0</v>
      </c>
      <c r="KP137" s="90">
        <f t="shared" ca="1" si="1144"/>
        <v>0</v>
      </c>
      <c r="KQ137" s="90">
        <f t="shared" ca="1" si="1144"/>
        <v>0</v>
      </c>
      <c r="KR137" s="90">
        <f t="shared" ca="1" si="1144"/>
        <v>0</v>
      </c>
      <c r="KS137" s="90">
        <f t="shared" ca="1" si="1144"/>
        <v>0</v>
      </c>
      <c r="KT137" s="90">
        <f t="shared" ca="1" si="1144"/>
        <v>0</v>
      </c>
      <c r="KU137" s="90">
        <f t="shared" ca="1" si="1144"/>
        <v>0</v>
      </c>
      <c r="KV137" s="90">
        <f t="shared" ca="1" si="1144"/>
        <v>0</v>
      </c>
      <c r="KW137" s="90">
        <f t="shared" ca="1" si="1144"/>
        <v>0</v>
      </c>
      <c r="KX137" s="90">
        <f t="shared" ca="1" si="1144"/>
        <v>0</v>
      </c>
      <c r="KY137" s="90">
        <f t="shared" ca="1" si="1145"/>
        <v>0</v>
      </c>
      <c r="KZ137" s="90">
        <f t="shared" ca="1" si="1145"/>
        <v>0</v>
      </c>
      <c r="LA137" s="90">
        <f t="shared" ca="1" si="1145"/>
        <v>0</v>
      </c>
      <c r="LB137" s="90">
        <f t="shared" ca="1" si="1145"/>
        <v>0</v>
      </c>
      <c r="LC137" s="90">
        <f t="shared" ca="1" si="1145"/>
        <v>0</v>
      </c>
      <c r="LD137" s="90">
        <f t="shared" ca="1" si="1145"/>
        <v>0</v>
      </c>
      <c r="LE137" s="90">
        <f t="shared" ca="1" si="1145"/>
        <v>0</v>
      </c>
      <c r="LF137" s="90">
        <f t="shared" ca="1" si="1145"/>
        <v>0</v>
      </c>
      <c r="LG137" s="90">
        <f t="shared" ca="1" si="1145"/>
        <v>0</v>
      </c>
      <c r="LH137" s="90">
        <f t="shared" ca="1" si="1145"/>
        <v>0</v>
      </c>
      <c r="LI137" s="90">
        <f t="shared" ca="1" si="1145"/>
        <v>0</v>
      </c>
      <c r="LJ137" s="90">
        <f t="shared" ca="1" si="1145"/>
        <v>0</v>
      </c>
      <c r="LK137" s="90">
        <f t="shared" ca="1" si="1146"/>
        <v>0</v>
      </c>
      <c r="LL137" s="90">
        <f t="shared" ca="1" si="1146"/>
        <v>0</v>
      </c>
      <c r="LM137" s="92">
        <f t="shared" ca="1" si="615"/>
        <v>0</v>
      </c>
      <c r="LN137" s="90">
        <f t="shared" ca="1" si="1147"/>
        <v>0</v>
      </c>
      <c r="LO137" s="90">
        <f t="shared" ca="1" si="1147"/>
        <v>0</v>
      </c>
      <c r="LP137" s="90">
        <f t="shared" ca="1" si="1147"/>
        <v>0</v>
      </c>
      <c r="LQ137" s="90">
        <f t="shared" ca="1" si="1147"/>
        <v>0</v>
      </c>
      <c r="LR137" s="90">
        <f t="shared" ca="1" si="1147"/>
        <v>0</v>
      </c>
      <c r="LS137" s="92">
        <f t="shared" ca="1" si="616"/>
        <v>0</v>
      </c>
      <c r="LT137" s="90">
        <f t="shared" ca="1" si="1148"/>
        <v>0</v>
      </c>
      <c r="LU137" s="90">
        <f t="shared" ca="1" si="1148"/>
        <v>0</v>
      </c>
      <c r="LV137" s="90">
        <f t="shared" ca="1" si="1148"/>
        <v>0</v>
      </c>
      <c r="LW137" s="90">
        <f t="shared" ca="1" si="1148"/>
        <v>0</v>
      </c>
      <c r="LX137" s="90">
        <f t="shared" ca="1" si="1148"/>
        <v>0</v>
      </c>
      <c r="LY137" s="90">
        <f t="shared" ca="1" si="1148"/>
        <v>0</v>
      </c>
      <c r="LZ137" s="90">
        <f t="shared" ca="1" si="1148"/>
        <v>0</v>
      </c>
      <c r="MA137" s="90">
        <f t="shared" ca="1" si="1148"/>
        <v>0</v>
      </c>
      <c r="MB137" s="90">
        <f t="shared" ca="1" si="1148"/>
        <v>0</v>
      </c>
      <c r="MC137" s="90">
        <f t="shared" ca="1" si="1148"/>
        <v>0</v>
      </c>
      <c r="MD137" s="90">
        <f t="shared" ca="1" si="1148"/>
        <v>0</v>
      </c>
      <c r="ME137" s="90">
        <f t="shared" ca="1" si="1148"/>
        <v>0</v>
      </c>
      <c r="MF137" s="90">
        <f t="shared" ca="1" si="1148"/>
        <v>0</v>
      </c>
      <c r="MG137" s="92">
        <f t="shared" ca="1" si="617"/>
        <v>0</v>
      </c>
      <c r="MH137" s="90">
        <f t="shared" ca="1" si="1149"/>
        <v>0</v>
      </c>
      <c r="MI137" s="90">
        <f t="shared" ca="1" si="1150"/>
        <v>0</v>
      </c>
      <c r="MJ137" s="90">
        <f t="shared" ca="1" si="1150"/>
        <v>0</v>
      </c>
      <c r="MK137" s="90">
        <f t="shared" ca="1" si="1150"/>
        <v>0</v>
      </c>
      <c r="ML137" s="90">
        <f t="shared" ca="1" si="1150"/>
        <v>0</v>
      </c>
      <c r="MM137" s="90">
        <f t="shared" ca="1" si="1150"/>
        <v>0</v>
      </c>
      <c r="MN137" s="90">
        <f t="shared" ca="1" si="1150"/>
        <v>0</v>
      </c>
      <c r="MO137" s="90">
        <f t="shared" ca="1" si="1150"/>
        <v>0</v>
      </c>
      <c r="MP137" s="90">
        <f t="shared" ca="1" si="1150"/>
        <v>0</v>
      </c>
      <c r="MQ137" s="90">
        <f t="shared" ca="1" si="1150"/>
        <v>0</v>
      </c>
      <c r="MR137" s="90">
        <f t="shared" ca="1" si="1150"/>
        <v>0</v>
      </c>
      <c r="MS137" s="90">
        <f t="shared" ca="1" si="1150"/>
        <v>0</v>
      </c>
      <c r="MT137" s="90">
        <f t="shared" ca="1" si="1150"/>
        <v>0</v>
      </c>
      <c r="MU137" s="90">
        <f t="shared" ca="1" si="1150"/>
        <v>0</v>
      </c>
      <c r="MV137" s="90">
        <f t="shared" ca="1" si="1150"/>
        <v>0</v>
      </c>
      <c r="MW137" s="90">
        <f t="shared" ca="1" si="1150"/>
        <v>0</v>
      </c>
      <c r="MX137" s="90">
        <f t="shared" ca="1" si="1150"/>
        <v>0</v>
      </c>
      <c r="MY137" s="90">
        <f t="shared" ca="1" si="1150"/>
        <v>0</v>
      </c>
      <c r="MZ137" s="90">
        <f t="shared" ca="1" si="1150"/>
        <v>0</v>
      </c>
      <c r="NA137" s="90">
        <f t="shared" ca="1" si="1150"/>
        <v>0</v>
      </c>
      <c r="NB137" s="90">
        <f t="shared" ca="1" si="1150"/>
        <v>0</v>
      </c>
      <c r="NC137" s="92">
        <f t="shared" ca="1" si="618"/>
        <v>0</v>
      </c>
      <c r="ND137" s="90">
        <f t="shared" ca="1" si="1151"/>
        <v>0</v>
      </c>
      <c r="NE137" s="90">
        <f t="shared" ca="1" si="1151"/>
        <v>0</v>
      </c>
      <c r="NF137" s="90">
        <f t="shared" ca="1" si="1151"/>
        <v>0</v>
      </c>
      <c r="NG137" s="90">
        <f t="shared" ca="1" si="1151"/>
        <v>0</v>
      </c>
      <c r="NH137" s="90">
        <f t="shared" ca="1" si="1151"/>
        <v>0</v>
      </c>
      <c r="NI137" s="90">
        <f t="shared" ca="1" si="1151"/>
        <v>0</v>
      </c>
      <c r="NJ137" s="93">
        <f t="shared" ca="1" si="1160"/>
        <v>0</v>
      </c>
      <c r="NK137" s="94">
        <f t="shared" ca="1" si="1107"/>
        <v>0</v>
      </c>
    </row>
    <row r="138" spans="1:375" ht="17.25" customHeight="1" x14ac:dyDescent="0.25">
      <c r="A138" s="67">
        <v>98350</v>
      </c>
      <c r="B138" s="96" t="s">
        <v>19</v>
      </c>
      <c r="C138" s="90">
        <f ca="1">IFERROR(HLOOKUP($A138,Náklady_2018!$D$1:$MN$27,24,FALSE),0)</f>
        <v>202696.8</v>
      </c>
      <c r="D138" s="19">
        <v>50</v>
      </c>
      <c r="E138" s="19">
        <v>50</v>
      </c>
      <c r="F138" s="91" t="s">
        <v>592</v>
      </c>
      <c r="G138" s="92">
        <f t="shared" ca="1" si="606"/>
        <v>20372.908506078857</v>
      </c>
      <c r="H138" s="90">
        <f t="shared" ca="1" si="1152"/>
        <v>0</v>
      </c>
      <c r="I138" s="90">
        <f t="shared" ca="1" si="1161"/>
        <v>0</v>
      </c>
      <c r="J138" s="90">
        <f t="shared" ca="1" si="1161"/>
        <v>2201.7007256469242</v>
      </c>
      <c r="K138" s="90">
        <f t="shared" ca="1" si="1161"/>
        <v>0</v>
      </c>
      <c r="L138" s="90">
        <f t="shared" ca="1" si="1161"/>
        <v>0</v>
      </c>
      <c r="M138" s="90">
        <f t="shared" ca="1" si="1161"/>
        <v>0</v>
      </c>
      <c r="N138" s="90">
        <f t="shared" ca="1" si="1161"/>
        <v>3579.990282549024</v>
      </c>
      <c r="O138" s="90">
        <f t="shared" ca="1" si="1161"/>
        <v>0</v>
      </c>
      <c r="P138" s="90">
        <f t="shared" ca="1" si="1161"/>
        <v>0</v>
      </c>
      <c r="Q138" s="90">
        <f t="shared" ca="1" si="1161"/>
        <v>0</v>
      </c>
      <c r="R138" s="90">
        <f t="shared" ca="1" si="1161"/>
        <v>0</v>
      </c>
      <c r="S138" s="90">
        <f t="shared" ca="1" si="1161"/>
        <v>1914.9946181717617</v>
      </c>
      <c r="T138" s="90">
        <f t="shared" ca="1" si="1161"/>
        <v>0</v>
      </c>
      <c r="U138" s="90">
        <f t="shared" ca="1" si="1161"/>
        <v>0</v>
      </c>
      <c r="V138" s="90">
        <f t="shared" ca="1" si="1161"/>
        <v>666.8786827253515</v>
      </c>
      <c r="W138" s="90">
        <f t="shared" ca="1" si="1161"/>
        <v>2756.0841126610844</v>
      </c>
      <c r="X138" s="90">
        <f t="shared" ca="1" si="1161"/>
        <v>0</v>
      </c>
      <c r="Y138" s="90">
        <f t="shared" ca="1" si="1161"/>
        <v>0</v>
      </c>
      <c r="Z138" s="90">
        <f t="shared" ca="1" si="1161"/>
        <v>0</v>
      </c>
      <c r="AA138" s="90">
        <f t="shared" ca="1" si="1161"/>
        <v>2985.0039266925128</v>
      </c>
      <c r="AB138" s="90">
        <f t="shared" ca="1" si="1161"/>
        <v>0</v>
      </c>
      <c r="AC138" s="90">
        <f t="shared" ca="1" si="1161"/>
        <v>0</v>
      </c>
      <c r="AD138" s="90">
        <f t="shared" ca="1" si="1161"/>
        <v>5114.1578176241492</v>
      </c>
      <c r="AE138" s="90">
        <f t="shared" ca="1" si="1161"/>
        <v>0</v>
      </c>
      <c r="AF138" s="90">
        <f t="shared" ca="1" si="1161"/>
        <v>0</v>
      </c>
      <c r="AG138" s="90">
        <f t="shared" ca="1" si="1161"/>
        <v>0</v>
      </c>
      <c r="AH138" s="90">
        <f t="shared" ca="1" si="1161"/>
        <v>0</v>
      </c>
      <c r="AI138" s="90">
        <f t="shared" ca="1" si="1161"/>
        <v>0</v>
      </c>
      <c r="AJ138" s="90">
        <f t="shared" ca="1" si="1161"/>
        <v>0</v>
      </c>
      <c r="AK138" s="90">
        <f t="shared" ca="1" si="1161"/>
        <v>0</v>
      </c>
      <c r="AL138" s="90">
        <f t="shared" ca="1" si="1161"/>
        <v>0</v>
      </c>
      <c r="AM138" s="90">
        <f t="shared" ca="1" si="1161"/>
        <v>0</v>
      </c>
      <c r="AN138" s="90">
        <f t="shared" ca="1" si="1161"/>
        <v>0</v>
      </c>
      <c r="AO138" s="90">
        <f t="shared" ca="1" si="1161"/>
        <v>0</v>
      </c>
      <c r="AP138" s="90">
        <f t="shared" ca="1" si="1161"/>
        <v>0</v>
      </c>
      <c r="AQ138" s="90">
        <f t="shared" ca="1" si="1161"/>
        <v>0</v>
      </c>
      <c r="AR138" s="90">
        <f t="shared" ca="1" si="1161"/>
        <v>0</v>
      </c>
      <c r="AS138" s="90">
        <f t="shared" ca="1" si="1161"/>
        <v>0</v>
      </c>
      <c r="AT138" s="90">
        <f t="shared" ca="1" si="1161"/>
        <v>669.56478982459032</v>
      </c>
      <c r="AU138" s="90">
        <f t="shared" ca="1" si="1161"/>
        <v>0</v>
      </c>
      <c r="AV138" s="90">
        <f t="shared" ca="1" si="1161"/>
        <v>0</v>
      </c>
      <c r="AW138" s="90">
        <f t="shared" ca="1" si="1161"/>
        <v>0</v>
      </c>
      <c r="AX138" s="90">
        <f t="shared" ca="1" si="1161"/>
        <v>484.53355018345957</v>
      </c>
      <c r="AY138" s="90">
        <f t="shared" ca="1" si="1161"/>
        <v>0</v>
      </c>
      <c r="AZ138" s="90">
        <f t="shared" ca="1" si="1161"/>
        <v>0</v>
      </c>
      <c r="BA138" s="90">
        <f t="shared" ca="1" si="1161"/>
        <v>0</v>
      </c>
      <c r="BB138" s="90">
        <f t="shared" ca="1" si="1161"/>
        <v>0</v>
      </c>
      <c r="BC138" s="90">
        <f t="shared" ca="1" si="1161"/>
        <v>0</v>
      </c>
      <c r="BD138" s="92">
        <f t="shared" ca="1" si="607"/>
        <v>18336.956416828976</v>
      </c>
      <c r="BE138" s="90">
        <f t="shared" ca="1" si="1120"/>
        <v>0</v>
      </c>
      <c r="BF138" s="90">
        <f t="shared" ca="1" si="1121"/>
        <v>2127.9046212048975</v>
      </c>
      <c r="BG138" s="90">
        <f t="shared" ca="1" si="1121"/>
        <v>0</v>
      </c>
      <c r="BH138" s="90">
        <f t="shared" ca="1" si="1121"/>
        <v>0</v>
      </c>
      <c r="BI138" s="90">
        <f t="shared" ca="1" si="1121"/>
        <v>2585.3405385085111</v>
      </c>
      <c r="BJ138" s="90">
        <f t="shared" ca="1" si="1121"/>
        <v>0</v>
      </c>
      <c r="BK138" s="90">
        <f t="shared" ca="1" si="1121"/>
        <v>0</v>
      </c>
      <c r="BL138" s="90">
        <f t="shared" ca="1" si="1121"/>
        <v>0</v>
      </c>
      <c r="BM138" s="90">
        <f t="shared" ca="1" si="1121"/>
        <v>0</v>
      </c>
      <c r="BN138" s="90">
        <f t="shared" ca="1" si="1121"/>
        <v>2653.166293100071</v>
      </c>
      <c r="BO138" s="90">
        <f t="shared" ca="1" si="1121"/>
        <v>0</v>
      </c>
      <c r="BP138" s="90">
        <f t="shared" ref="BF138:CE148" ca="1" si="1162">($C138/100*$D138)*BP$5+($C138/100*$E138)*BP$12</f>
        <v>0</v>
      </c>
      <c r="BQ138" s="90">
        <f t="shared" ca="1" si="1162"/>
        <v>0</v>
      </c>
      <c r="BR138" s="90">
        <f t="shared" ca="1" si="1162"/>
        <v>2129.2898526949357</v>
      </c>
      <c r="BS138" s="90">
        <f t="shared" ca="1" si="1162"/>
        <v>0</v>
      </c>
      <c r="BT138" s="90">
        <f t="shared" ca="1" si="1162"/>
        <v>0</v>
      </c>
      <c r="BU138" s="90">
        <f t="shared" ca="1" si="1162"/>
        <v>0</v>
      </c>
      <c r="BV138" s="90">
        <f t="shared" ca="1" si="1162"/>
        <v>2582.4707972552897</v>
      </c>
      <c r="BW138" s="90">
        <f t="shared" ca="1" si="1162"/>
        <v>0</v>
      </c>
      <c r="BX138" s="90">
        <f t="shared" ca="1" si="1162"/>
        <v>0</v>
      </c>
      <c r="BY138" s="90">
        <f t="shared" ca="1" si="1162"/>
        <v>5924.2214485922605</v>
      </c>
      <c r="BZ138" s="90">
        <f t="shared" ca="1" si="1162"/>
        <v>0</v>
      </c>
      <c r="CA138" s="90">
        <f t="shared" ca="1" si="1162"/>
        <v>0</v>
      </c>
      <c r="CB138" s="90">
        <f t="shared" ca="1" si="1162"/>
        <v>0</v>
      </c>
      <c r="CC138" s="90">
        <f t="shared" ca="1" si="1162"/>
        <v>334.5628654730084</v>
      </c>
      <c r="CD138" s="90">
        <f t="shared" ca="1" si="1162"/>
        <v>0</v>
      </c>
      <c r="CE138" s="90">
        <f t="shared" ca="1" si="1162"/>
        <v>0</v>
      </c>
      <c r="CF138" s="90">
        <f t="shared" ca="1" si="1122"/>
        <v>0</v>
      </c>
      <c r="CG138" s="92">
        <f t="shared" ca="1" si="1155"/>
        <v>17697.394774551332</v>
      </c>
      <c r="CH138" s="90">
        <f t="shared" ref="CH138:CQ146" ca="1" si="1163">($C138/100*$D138)*CH$5+($C138/100*$E138)*CH$12</f>
        <v>0</v>
      </c>
      <c r="CI138" s="90">
        <f t="shared" ca="1" si="1163"/>
        <v>1463.1538992033218</v>
      </c>
      <c r="CJ138" s="90">
        <f t="shared" ca="1" si="1163"/>
        <v>2629.1240581908146</v>
      </c>
      <c r="CK138" s="90">
        <f t="shared" ca="1" si="1163"/>
        <v>2247.025955471724</v>
      </c>
      <c r="CL138" s="90">
        <f t="shared" ca="1" si="1163"/>
        <v>1292.3293522123349</v>
      </c>
      <c r="CM138" s="90">
        <f t="shared" ca="1" si="1163"/>
        <v>1110.1637472790958</v>
      </c>
      <c r="CN138" s="90">
        <f t="shared" ca="1" si="1163"/>
        <v>818.41321877590735</v>
      </c>
      <c r="CO138" s="90">
        <f t="shared" ca="1" si="1163"/>
        <v>2225.4508249155392</v>
      </c>
      <c r="CP138" s="90">
        <f t="shared" ca="1" si="1163"/>
        <v>1510.5716802140073</v>
      </c>
      <c r="CQ138" s="90">
        <f t="shared" ca="1" si="1163"/>
        <v>1455.5148070875823</v>
      </c>
      <c r="CR138" s="90">
        <f t="shared" ref="CR138:CX146" ca="1" si="1164">($C138/100*$D138)*CR$5+($C138/100*$E138)*CR$12</f>
        <v>1430.1011869038234</v>
      </c>
      <c r="CS138" s="90">
        <f t="shared" ca="1" si="1164"/>
        <v>853.73920656615599</v>
      </c>
      <c r="CT138" s="90">
        <f t="shared" ca="1" si="1164"/>
        <v>661.80683773102817</v>
      </c>
      <c r="CU138" s="90">
        <f t="shared" ca="1" si="1164"/>
        <v>0</v>
      </c>
      <c r="CV138" s="90">
        <f t="shared" ca="1" si="1164"/>
        <v>0</v>
      </c>
      <c r="CW138" s="90">
        <f t="shared" ca="1" si="1164"/>
        <v>0</v>
      </c>
      <c r="CX138" s="90">
        <f t="shared" ca="1" si="1164"/>
        <v>0</v>
      </c>
      <c r="CY138" s="92">
        <f t="shared" ca="1" si="1156"/>
        <v>19700.652446905773</v>
      </c>
      <c r="CZ138" s="90">
        <f t="shared" ca="1" si="1125"/>
        <v>0</v>
      </c>
      <c r="DA138" s="90">
        <f t="shared" ca="1" si="1153"/>
        <v>1963.5941463490519</v>
      </c>
      <c r="DB138" s="90">
        <f t="shared" ca="1" si="1153"/>
        <v>1407.2903690070252</v>
      </c>
      <c r="DC138" s="90">
        <f t="shared" ca="1" si="1153"/>
        <v>2340.4656795199721</v>
      </c>
      <c r="DD138" s="90">
        <f t="shared" ca="1" si="1153"/>
        <v>0</v>
      </c>
      <c r="DE138" s="90">
        <f t="shared" ca="1" si="1153"/>
        <v>0</v>
      </c>
      <c r="DF138" s="90">
        <f t="shared" ca="1" si="1153"/>
        <v>0</v>
      </c>
      <c r="DG138" s="90">
        <f t="shared" ca="1" si="1153"/>
        <v>0</v>
      </c>
      <c r="DH138" s="90">
        <f t="shared" ca="1" si="1153"/>
        <v>1807.5479523981926</v>
      </c>
      <c r="DI138" s="90">
        <f t="shared" ca="1" si="1153"/>
        <v>3461.7941968651185</v>
      </c>
      <c r="DJ138" s="90">
        <f t="shared" ca="1" si="1153"/>
        <v>0</v>
      </c>
      <c r="DK138" s="90">
        <f t="shared" ca="1" si="1153"/>
        <v>0</v>
      </c>
      <c r="DL138" s="90">
        <f t="shared" ca="1" si="1153"/>
        <v>0</v>
      </c>
      <c r="DM138" s="90">
        <f t="shared" ca="1" si="1153"/>
        <v>0</v>
      </c>
      <c r="DN138" s="90">
        <f t="shared" ca="1" si="1153"/>
        <v>3266.1844172663637</v>
      </c>
      <c r="DO138" s="90">
        <f t="shared" ca="1" si="1153"/>
        <v>0</v>
      </c>
      <c r="DP138" s="90">
        <f t="shared" ref="DP138:DU148" ca="1" si="1165">($C138/100*$D138)*DP$5+($C138/100*$E138)*DP$12</f>
        <v>0</v>
      </c>
      <c r="DQ138" s="90">
        <f t="shared" ca="1" si="1165"/>
        <v>1747.7137633105106</v>
      </c>
      <c r="DR138" s="90">
        <f t="shared" ca="1" si="1165"/>
        <v>479.34257674654032</v>
      </c>
      <c r="DS138" s="90">
        <f t="shared" ca="1" si="1165"/>
        <v>1056.4366798348615</v>
      </c>
      <c r="DT138" s="90">
        <f t="shared" ca="1" si="1165"/>
        <v>1838.793212285146</v>
      </c>
      <c r="DU138" s="90">
        <f t="shared" ca="1" si="1165"/>
        <v>331.48945332299382</v>
      </c>
      <c r="DV138" s="92">
        <f t="shared" ca="1" si="608"/>
        <v>9207.5317374534116</v>
      </c>
      <c r="DW138" s="90">
        <f t="shared" ca="1" si="1127"/>
        <v>0</v>
      </c>
      <c r="DX138" s="90">
        <f t="shared" ca="1" si="1127"/>
        <v>3781.0106980975297</v>
      </c>
      <c r="DY138" s="90">
        <f t="shared" ca="1" si="1127"/>
        <v>4227.2311039478291</v>
      </c>
      <c r="DZ138" s="90">
        <f t="shared" ca="1" si="1127"/>
        <v>1199.2899354080528</v>
      </c>
      <c r="EA138" s="90">
        <f t="shared" ca="1" si="1127"/>
        <v>0</v>
      </c>
      <c r="EB138" s="92">
        <f t="shared" ca="1" si="609"/>
        <v>25948.342063687338</v>
      </c>
      <c r="EC138" s="90">
        <f t="shared" ca="1" si="1128"/>
        <v>0</v>
      </c>
      <c r="ED138" s="90">
        <f t="shared" ref="ED138:FD147" ca="1" si="1166">($C138/100*$D138)*ED$5+($C138/100*$E138)*ED$12</f>
        <v>2838.1201909371312</v>
      </c>
      <c r="EE138" s="90">
        <f t="shared" ca="1" si="1166"/>
        <v>1950.3504028478787</v>
      </c>
      <c r="EF138" s="90">
        <f t="shared" ca="1" si="1166"/>
        <v>1455.9343866257454</v>
      </c>
      <c r="EG138" s="90">
        <f t="shared" ca="1" si="1166"/>
        <v>1305.6482488536863</v>
      </c>
      <c r="EH138" s="90">
        <f t="shared" ca="1" si="1166"/>
        <v>2585.9538012813423</v>
      </c>
      <c r="EI138" s="90">
        <f t="shared" ca="1" si="1166"/>
        <v>1330.9709085369063</v>
      </c>
      <c r="EJ138" s="90">
        <f t="shared" ca="1" si="1166"/>
        <v>2521.1905634190853</v>
      </c>
      <c r="EK138" s="90">
        <f t="shared" ca="1" si="1166"/>
        <v>1374.9474721600652</v>
      </c>
      <c r="EL138" s="90">
        <f t="shared" ca="1" si="1166"/>
        <v>934.80616563881063</v>
      </c>
      <c r="EM138" s="90">
        <f t="shared" ca="1" si="1166"/>
        <v>768.30986759552979</v>
      </c>
      <c r="EN138" s="90">
        <f t="shared" ca="1" si="1166"/>
        <v>1559.0841473898754</v>
      </c>
      <c r="EO138" s="90">
        <f t="shared" ca="1" si="1166"/>
        <v>1923.0707466026893</v>
      </c>
      <c r="EP138" s="90">
        <f t="shared" ca="1" si="1166"/>
        <v>0</v>
      </c>
      <c r="EQ138" s="90">
        <f t="shared" ca="1" si="1166"/>
        <v>0</v>
      </c>
      <c r="ER138" s="90">
        <f t="shared" ca="1" si="1166"/>
        <v>0</v>
      </c>
      <c r="ES138" s="90">
        <f t="shared" ca="1" si="1166"/>
        <v>531.05559055946549</v>
      </c>
      <c r="ET138" s="90">
        <f t="shared" ca="1" si="1166"/>
        <v>2166.1236267236281</v>
      </c>
      <c r="EU138" s="90">
        <f t="shared" ca="1" si="1166"/>
        <v>0</v>
      </c>
      <c r="EV138" s="90">
        <f t="shared" ca="1" si="1166"/>
        <v>0</v>
      </c>
      <c r="EW138" s="90">
        <f t="shared" ca="1" si="1166"/>
        <v>2702.7759445154943</v>
      </c>
      <c r="EX138" s="90">
        <f t="shared" ca="1" si="1166"/>
        <v>0</v>
      </c>
      <c r="EY138" s="90">
        <f t="shared" ca="1" si="1166"/>
        <v>0</v>
      </c>
      <c r="EZ138" s="90">
        <f t="shared" ca="1" si="1166"/>
        <v>0</v>
      </c>
      <c r="FA138" s="90">
        <f t="shared" ca="1" si="1166"/>
        <v>0</v>
      </c>
      <c r="FB138" s="90">
        <f t="shared" ca="1" si="1166"/>
        <v>0</v>
      </c>
      <c r="FC138" s="90">
        <f t="shared" ca="1" si="1166"/>
        <v>0</v>
      </c>
      <c r="FD138" s="90">
        <f t="shared" ca="1" si="1166"/>
        <v>0</v>
      </c>
      <c r="FE138" s="92">
        <f t="shared" ca="1" si="610"/>
        <v>16894.316012154781</v>
      </c>
      <c r="FF138" s="90">
        <f t="shared" ca="1" si="1130"/>
        <v>0</v>
      </c>
      <c r="FG138" s="90">
        <f t="shared" ca="1" si="1130"/>
        <v>3465.3768476756745</v>
      </c>
      <c r="FH138" s="90">
        <f t="shared" ca="1" si="1130"/>
        <v>0</v>
      </c>
      <c r="FI138" s="90">
        <f t="shared" ca="1" si="1130"/>
        <v>0</v>
      </c>
      <c r="FJ138" s="90">
        <f t="shared" ca="1" si="1130"/>
        <v>3296.3041407160258</v>
      </c>
      <c r="FK138" s="90">
        <f t="shared" ca="1" si="1130"/>
        <v>0</v>
      </c>
      <c r="FL138" s="90">
        <f t="shared" ca="1" si="1130"/>
        <v>3224.0483426740698</v>
      </c>
      <c r="FM138" s="90">
        <f t="shared" ca="1" si="1130"/>
        <v>3878.4062428539487</v>
      </c>
      <c r="FN138" s="90">
        <f t="shared" ca="1" si="1130"/>
        <v>0</v>
      </c>
      <c r="FO138" s="90">
        <f t="shared" ca="1" si="1130"/>
        <v>1831.2432856256264</v>
      </c>
      <c r="FP138" s="90">
        <f t="shared" ca="1" si="1130"/>
        <v>0</v>
      </c>
      <c r="FQ138" s="90">
        <f t="shared" ca="1" si="1130"/>
        <v>0</v>
      </c>
      <c r="FR138" s="90">
        <f t="shared" ca="1" si="1130"/>
        <v>0</v>
      </c>
      <c r="FS138" s="90">
        <f t="shared" ca="1" si="1130"/>
        <v>1198.9371526094351</v>
      </c>
      <c r="FT138" s="90">
        <f t="shared" ca="1" si="1131"/>
        <v>0</v>
      </c>
      <c r="FU138" s="90">
        <f t="shared" ca="1" si="1131"/>
        <v>0</v>
      </c>
      <c r="FV138" s="90">
        <f t="shared" ca="1" si="1131"/>
        <v>0</v>
      </c>
      <c r="FW138" s="92">
        <f t="shared" ca="1" si="611"/>
        <v>25825.452244589949</v>
      </c>
      <c r="FX138" s="90">
        <f t="shared" ca="1" si="1132"/>
        <v>0</v>
      </c>
      <c r="FY138" s="90">
        <f t="shared" ca="1" si="1133"/>
        <v>778.25077397311611</v>
      </c>
      <c r="FZ138" s="90">
        <f t="shared" ca="1" si="1133"/>
        <v>1727.7001111748591</v>
      </c>
      <c r="GA138" s="90">
        <f t="shared" ca="1" si="1133"/>
        <v>0</v>
      </c>
      <c r="GB138" s="90">
        <f t="shared" ca="1" si="1133"/>
        <v>2396.3662914613587</v>
      </c>
      <c r="GC138" s="90">
        <f t="shared" ca="1" si="1133"/>
        <v>0</v>
      </c>
      <c r="GD138" s="90">
        <f t="shared" ca="1" si="1133"/>
        <v>1854.115845012348</v>
      </c>
      <c r="GE138" s="90">
        <f t="shared" ca="1" si="1133"/>
        <v>4621.9089027446098</v>
      </c>
      <c r="GF138" s="90">
        <f t="shared" ca="1" si="1133"/>
        <v>362.10149558571879</v>
      </c>
      <c r="GG138" s="90">
        <f t="shared" ca="1" si="1133"/>
        <v>13872.06526852979</v>
      </c>
      <c r="GH138" s="90">
        <f t="shared" ca="1" si="1133"/>
        <v>0</v>
      </c>
      <c r="GI138" s="90">
        <f t="shared" ca="1" si="1133"/>
        <v>0</v>
      </c>
      <c r="GJ138" s="90">
        <f t="shared" ca="1" si="1133"/>
        <v>0</v>
      </c>
      <c r="GK138" s="90">
        <f t="shared" ca="1" si="1133"/>
        <v>0</v>
      </c>
      <c r="GL138" s="90">
        <f t="shared" ca="1" si="1133"/>
        <v>0</v>
      </c>
      <c r="GM138" s="90">
        <f t="shared" ca="1" si="1133"/>
        <v>0</v>
      </c>
      <c r="GN138" s="90">
        <f t="shared" ca="1" si="1133"/>
        <v>0</v>
      </c>
      <c r="GO138" s="90">
        <f t="shared" ca="1" si="1133"/>
        <v>212.94355610814836</v>
      </c>
      <c r="GP138" s="90">
        <f t="shared" ca="1" si="1133"/>
        <v>0</v>
      </c>
      <c r="GQ138" s="90">
        <f t="shared" ca="1" si="1133"/>
        <v>0</v>
      </c>
      <c r="GR138" s="90">
        <f t="shared" ca="1" si="1133"/>
        <v>0</v>
      </c>
      <c r="GS138" s="92">
        <f t="shared" ca="1" si="612"/>
        <v>11605.598733939269</v>
      </c>
      <c r="GT138" s="90">
        <f t="shared" ca="1" si="1134"/>
        <v>0</v>
      </c>
      <c r="GU138" s="90">
        <f t="shared" ca="1" si="1134"/>
        <v>3130.8518488692225</v>
      </c>
      <c r="GV138" s="90">
        <f t="shared" ca="1" si="1134"/>
        <v>3206.7819817251802</v>
      </c>
      <c r="GW138" s="90">
        <f t="shared" ca="1" si="1134"/>
        <v>4104.4588751250867</v>
      </c>
      <c r="GX138" s="90">
        <f t="shared" ca="1" si="1134"/>
        <v>0</v>
      </c>
      <c r="GY138" s="90">
        <f t="shared" ca="1" si="1134"/>
        <v>1163.5060282197799</v>
      </c>
      <c r="GZ138" s="90">
        <f t="shared" ca="1" si="1134"/>
        <v>0</v>
      </c>
      <c r="HA138" s="90">
        <f t="shared" ca="1" si="1134"/>
        <v>0</v>
      </c>
      <c r="HB138" s="90">
        <f t="shared" ca="1" si="1134"/>
        <v>0</v>
      </c>
      <c r="HC138" s="90">
        <f t="shared" ca="1" si="1134"/>
        <v>0</v>
      </c>
      <c r="HD138" s="90">
        <f t="shared" ca="1" si="1134"/>
        <v>0</v>
      </c>
      <c r="HE138" s="92">
        <f t="shared" ca="1" si="613"/>
        <v>5318.7592550394011</v>
      </c>
      <c r="HF138" s="90">
        <f t="shared" ca="1" si="1135"/>
        <v>0</v>
      </c>
      <c r="HG138" s="90">
        <f t="shared" ca="1" si="1135"/>
        <v>0</v>
      </c>
      <c r="HH138" s="90">
        <f t="shared" ca="1" si="1135"/>
        <v>0</v>
      </c>
      <c r="HI138" s="90">
        <f t="shared" ca="1" si="1135"/>
        <v>0</v>
      </c>
      <c r="HJ138" s="90">
        <f t="shared" ca="1" si="1135"/>
        <v>0</v>
      </c>
      <c r="HK138" s="90">
        <f t="shared" ca="1" si="1135"/>
        <v>0</v>
      </c>
      <c r="HL138" s="90">
        <f t="shared" ca="1" si="1135"/>
        <v>0</v>
      </c>
      <c r="HM138" s="90">
        <f t="shared" ca="1" si="1135"/>
        <v>0</v>
      </c>
      <c r="HN138" s="90">
        <f t="shared" ca="1" si="1135"/>
        <v>788.11068703943567</v>
      </c>
      <c r="HO138" s="90">
        <f t="shared" ca="1" si="1135"/>
        <v>4530.6485679999651</v>
      </c>
      <c r="HP138" s="90">
        <f t="shared" ca="1" si="1135"/>
        <v>0</v>
      </c>
      <c r="HQ138" s="90">
        <f t="shared" ca="1" si="1135"/>
        <v>0</v>
      </c>
      <c r="HR138" s="90">
        <f t="shared" ca="1" si="1135"/>
        <v>0</v>
      </c>
      <c r="HS138" s="90">
        <f t="shared" ca="1" si="1135"/>
        <v>0</v>
      </c>
      <c r="HT138" s="90">
        <f t="shared" ca="1" si="1135"/>
        <v>0</v>
      </c>
      <c r="HU138" s="90">
        <f t="shared" ca="1" si="1135"/>
        <v>0</v>
      </c>
      <c r="HV138" s="92">
        <f t="shared" ca="1" si="614"/>
        <v>1836.3782144337395</v>
      </c>
      <c r="HW138" s="90">
        <f t="shared" ca="1" si="1136"/>
        <v>1836.3782144337395</v>
      </c>
      <c r="HX138" s="90">
        <f t="shared" ca="1" si="1136"/>
        <v>0</v>
      </c>
      <c r="HY138" s="90">
        <f t="shared" ca="1" si="1136"/>
        <v>0</v>
      </c>
      <c r="HZ138" s="90">
        <f t="shared" ca="1" si="1136"/>
        <v>0</v>
      </c>
      <c r="IA138" s="90">
        <f t="shared" ca="1" si="1136"/>
        <v>0</v>
      </c>
      <c r="IB138" s="90">
        <f t="shared" ca="1" si="1136"/>
        <v>0</v>
      </c>
      <c r="IC138" s="90">
        <f t="shared" ca="1" si="1136"/>
        <v>0</v>
      </c>
      <c r="ID138" s="90">
        <f t="shared" ca="1" si="1136"/>
        <v>0</v>
      </c>
      <c r="IE138" s="90">
        <f t="shared" ca="1" si="1136"/>
        <v>0</v>
      </c>
      <c r="IF138" s="92">
        <f t="shared" ca="1" si="1157"/>
        <v>4558.3092773500957</v>
      </c>
      <c r="IG138" s="90">
        <f t="shared" ca="1" si="1137"/>
        <v>4558.3092773500957</v>
      </c>
      <c r="IH138" s="90">
        <f t="shared" ca="1" si="1154"/>
        <v>0</v>
      </c>
      <c r="II138" s="90">
        <f t="shared" ca="1" si="1154"/>
        <v>0</v>
      </c>
      <c r="IJ138" s="90">
        <f t="shared" ca="1" si="1154"/>
        <v>0</v>
      </c>
      <c r="IK138" s="90">
        <f t="shared" ca="1" si="1154"/>
        <v>0</v>
      </c>
      <c r="IL138" s="90">
        <f t="shared" ca="1" si="1154"/>
        <v>0</v>
      </c>
      <c r="IM138" s="90">
        <f t="shared" ca="1" si="1154"/>
        <v>0</v>
      </c>
      <c r="IN138" s="90">
        <f t="shared" ca="1" si="1154"/>
        <v>0</v>
      </c>
      <c r="IO138" s="90">
        <f t="shared" ca="1" si="1154"/>
        <v>0</v>
      </c>
      <c r="IP138" s="90">
        <f t="shared" ca="1" si="1154"/>
        <v>0</v>
      </c>
      <c r="IQ138" s="90">
        <f t="shared" ca="1" si="1154"/>
        <v>0</v>
      </c>
      <c r="IR138" s="90">
        <f t="shared" ca="1" si="1154"/>
        <v>0</v>
      </c>
      <c r="IS138" s="90">
        <f t="shared" ca="1" si="1154"/>
        <v>0</v>
      </c>
      <c r="IT138" s="90">
        <f t="shared" ca="1" si="1154"/>
        <v>0</v>
      </c>
      <c r="IU138" s="90">
        <f t="shared" ca="1" si="1154"/>
        <v>0</v>
      </c>
      <c r="IV138" s="90">
        <f t="shared" ca="1" si="1154"/>
        <v>0</v>
      </c>
      <c r="IW138" s="90">
        <f t="shared" ca="1" si="1138"/>
        <v>0</v>
      </c>
      <c r="IX138" s="90">
        <f t="shared" ca="1" si="1138"/>
        <v>0</v>
      </c>
      <c r="IY138" s="92">
        <f t="shared" ca="1" si="1158"/>
        <v>8735.0763892198174</v>
      </c>
      <c r="IZ138" s="90">
        <f t="shared" ca="1" si="1139"/>
        <v>8735.0763892198174</v>
      </c>
      <c r="JA138" s="90">
        <f t="shared" ca="1" si="1140"/>
        <v>0</v>
      </c>
      <c r="JB138" s="90">
        <f t="shared" ca="1" si="1139"/>
        <v>0</v>
      </c>
      <c r="JC138" s="90">
        <f t="shared" ca="1" si="1140"/>
        <v>0</v>
      </c>
      <c r="JD138" s="90">
        <f t="shared" ca="1" si="1140"/>
        <v>0</v>
      </c>
      <c r="JE138" s="90">
        <f t="shared" ca="1" si="1140"/>
        <v>0</v>
      </c>
      <c r="JF138" s="90">
        <f t="shared" ca="1" si="1140"/>
        <v>0</v>
      </c>
      <c r="JG138" s="90">
        <f t="shared" ca="1" si="1140"/>
        <v>0</v>
      </c>
      <c r="JH138" s="90">
        <f t="shared" ca="1" si="1140"/>
        <v>0</v>
      </c>
      <c r="JI138" s="90">
        <f t="shared" ca="1" si="1140"/>
        <v>0</v>
      </c>
      <c r="JJ138" s="90">
        <f t="shared" ca="1" si="1140"/>
        <v>0</v>
      </c>
      <c r="JK138" s="90">
        <f t="shared" ca="1" si="1140"/>
        <v>0</v>
      </c>
      <c r="JL138" s="90">
        <f t="shared" ca="1" si="1140"/>
        <v>0</v>
      </c>
      <c r="JM138" s="90">
        <f t="shared" ca="1" si="1140"/>
        <v>0</v>
      </c>
      <c r="JN138" s="90">
        <f t="shared" ca="1" si="1140"/>
        <v>0</v>
      </c>
      <c r="JO138" s="90">
        <f t="shared" ca="1" si="1140"/>
        <v>0</v>
      </c>
      <c r="JP138" s="90">
        <f t="shared" ca="1" si="1140"/>
        <v>0</v>
      </c>
      <c r="JQ138" s="90">
        <f t="shared" ca="1" si="1140"/>
        <v>0</v>
      </c>
      <c r="JR138" s="90">
        <f t="shared" ca="1" si="1140"/>
        <v>0</v>
      </c>
      <c r="JS138" s="90">
        <f t="shared" ca="1" si="1140"/>
        <v>0</v>
      </c>
      <c r="JT138" s="92">
        <f t="shared" ca="1" si="1159"/>
        <v>6292.9438046468731</v>
      </c>
      <c r="JU138" s="90">
        <f t="shared" ref="JU138:KD148" ca="1" si="1167">($C138/100*$D138)*JU$5+($C138/100*$E138)*JU$12</f>
        <v>3916.3180949285074</v>
      </c>
      <c r="JV138" s="90">
        <f t="shared" ca="1" si="1167"/>
        <v>0</v>
      </c>
      <c r="JW138" s="90">
        <f t="shared" ca="1" si="1167"/>
        <v>0</v>
      </c>
      <c r="JX138" s="90">
        <f t="shared" ca="1" si="1167"/>
        <v>0</v>
      </c>
      <c r="JY138" s="90">
        <f t="shared" ca="1" si="1167"/>
        <v>0</v>
      </c>
      <c r="JZ138" s="90">
        <f t="shared" ca="1" si="1167"/>
        <v>0</v>
      </c>
      <c r="KA138" s="90">
        <f t="shared" ca="1" si="1167"/>
        <v>0</v>
      </c>
      <c r="KB138" s="90">
        <f t="shared" ca="1" si="1167"/>
        <v>0</v>
      </c>
      <c r="KC138" s="90">
        <f t="shared" ca="1" si="1167"/>
        <v>0</v>
      </c>
      <c r="KD138" s="90">
        <f t="shared" ca="1" si="1167"/>
        <v>0</v>
      </c>
      <c r="KE138" s="90">
        <f t="shared" ref="KE138:KM148" ca="1" si="1168">($C138/100*$D138)*KE$5+($C138/100*$E138)*KE$12</f>
        <v>0</v>
      </c>
      <c r="KF138" s="90">
        <f t="shared" ca="1" si="1168"/>
        <v>0</v>
      </c>
      <c r="KG138" s="90">
        <f t="shared" ca="1" si="1168"/>
        <v>0</v>
      </c>
      <c r="KH138" s="90">
        <f t="shared" ca="1" si="1168"/>
        <v>0</v>
      </c>
      <c r="KI138" s="90">
        <f t="shared" ca="1" si="1168"/>
        <v>0</v>
      </c>
      <c r="KJ138" s="90">
        <f t="shared" ca="1" si="1168"/>
        <v>0</v>
      </c>
      <c r="KK138" s="90">
        <f t="shared" ca="1" si="1168"/>
        <v>0</v>
      </c>
      <c r="KL138" s="90">
        <f t="shared" ca="1" si="1168"/>
        <v>0</v>
      </c>
      <c r="KM138" s="90">
        <f t="shared" ca="1" si="1168"/>
        <v>737.17985712490952</v>
      </c>
      <c r="KN138" s="90">
        <f t="shared" ca="1" si="1143"/>
        <v>0</v>
      </c>
      <c r="KO138" s="90">
        <f t="shared" ref="KO138:KX147" ca="1" si="1169">($C138/100*$D138)*KO$5+($C138/100*$E138)*KO$12</f>
        <v>0</v>
      </c>
      <c r="KP138" s="90">
        <f t="shared" ca="1" si="1169"/>
        <v>0</v>
      </c>
      <c r="KQ138" s="90">
        <f t="shared" ca="1" si="1169"/>
        <v>0</v>
      </c>
      <c r="KR138" s="90">
        <f t="shared" ca="1" si="1169"/>
        <v>0</v>
      </c>
      <c r="KS138" s="90">
        <f t="shared" ca="1" si="1169"/>
        <v>0</v>
      </c>
      <c r="KT138" s="90">
        <f t="shared" ca="1" si="1169"/>
        <v>0</v>
      </c>
      <c r="KU138" s="90">
        <f t="shared" ca="1" si="1169"/>
        <v>0</v>
      </c>
      <c r="KV138" s="90">
        <f t="shared" ca="1" si="1169"/>
        <v>0</v>
      </c>
      <c r="KW138" s="90">
        <f t="shared" ca="1" si="1169"/>
        <v>0</v>
      </c>
      <c r="KX138" s="90">
        <f t="shared" ca="1" si="1169"/>
        <v>0</v>
      </c>
      <c r="KY138" s="90">
        <f t="shared" ref="KY138:LJ147" ca="1" si="1170">($C138/100*$D138)*KY$5+($C138/100*$E138)*KY$12</f>
        <v>0</v>
      </c>
      <c r="KZ138" s="90">
        <f t="shared" ca="1" si="1170"/>
        <v>0</v>
      </c>
      <c r="LA138" s="90">
        <f t="shared" ca="1" si="1170"/>
        <v>0</v>
      </c>
      <c r="LB138" s="90">
        <f t="shared" ca="1" si="1170"/>
        <v>553.65324588118574</v>
      </c>
      <c r="LC138" s="90">
        <f t="shared" ca="1" si="1170"/>
        <v>0</v>
      </c>
      <c r="LD138" s="90">
        <f t="shared" ca="1" si="1170"/>
        <v>0</v>
      </c>
      <c r="LE138" s="90">
        <f t="shared" ca="1" si="1170"/>
        <v>0</v>
      </c>
      <c r="LF138" s="90">
        <f t="shared" ca="1" si="1170"/>
        <v>0</v>
      </c>
      <c r="LG138" s="90">
        <f t="shared" ca="1" si="1170"/>
        <v>1085.7926067122701</v>
      </c>
      <c r="LH138" s="90">
        <f t="shared" ca="1" si="1170"/>
        <v>0</v>
      </c>
      <c r="LI138" s="90">
        <f t="shared" ca="1" si="1170"/>
        <v>0</v>
      </c>
      <c r="LJ138" s="90">
        <f t="shared" ca="1" si="1170"/>
        <v>0</v>
      </c>
      <c r="LK138" s="90">
        <f t="shared" ca="1" si="1146"/>
        <v>0</v>
      </c>
      <c r="LL138" s="90">
        <f t="shared" ca="1" si="1146"/>
        <v>0</v>
      </c>
      <c r="LM138" s="92">
        <f t="shared" ca="1" si="615"/>
        <v>5897.4388569992761</v>
      </c>
      <c r="LN138" s="90">
        <f t="shared" ca="1" si="1147"/>
        <v>5897.4388569992761</v>
      </c>
      <c r="LO138" s="90">
        <f t="shared" ca="1" si="1147"/>
        <v>0</v>
      </c>
      <c r="LP138" s="90">
        <f t="shared" ca="1" si="1147"/>
        <v>0</v>
      </c>
      <c r="LQ138" s="90">
        <f t="shared" ca="1" si="1147"/>
        <v>0</v>
      </c>
      <c r="LR138" s="90">
        <f t="shared" ca="1" si="1147"/>
        <v>0</v>
      </c>
      <c r="LS138" s="92">
        <f t="shared" ca="1" si="616"/>
        <v>2096.5061451884712</v>
      </c>
      <c r="LT138" s="90">
        <f t="shared" ca="1" si="1148"/>
        <v>2096.5061451884712</v>
      </c>
      <c r="LU138" s="90">
        <f t="shared" ca="1" si="1148"/>
        <v>0</v>
      </c>
      <c r="LV138" s="90">
        <f t="shared" ca="1" si="1148"/>
        <v>0</v>
      </c>
      <c r="LW138" s="90">
        <f t="shared" ca="1" si="1148"/>
        <v>0</v>
      </c>
      <c r="LX138" s="90">
        <f t="shared" ca="1" si="1148"/>
        <v>0</v>
      </c>
      <c r="LY138" s="90">
        <f t="shared" ca="1" si="1148"/>
        <v>0</v>
      </c>
      <c r="LZ138" s="90">
        <f t="shared" ca="1" si="1148"/>
        <v>0</v>
      </c>
      <c r="MA138" s="90">
        <f t="shared" ca="1" si="1148"/>
        <v>0</v>
      </c>
      <c r="MB138" s="90">
        <f t="shared" ca="1" si="1148"/>
        <v>0</v>
      </c>
      <c r="MC138" s="90">
        <f t="shared" ca="1" si="1148"/>
        <v>0</v>
      </c>
      <c r="MD138" s="90">
        <f t="shared" ca="1" si="1148"/>
        <v>0</v>
      </c>
      <c r="ME138" s="90">
        <f t="shared" ca="1" si="1148"/>
        <v>0</v>
      </c>
      <c r="MF138" s="90">
        <f t="shared" ca="1" si="1148"/>
        <v>0</v>
      </c>
      <c r="MG138" s="92">
        <f t="shared" ca="1" si="617"/>
        <v>2372.2351209326303</v>
      </c>
      <c r="MH138" s="90">
        <f t="shared" ca="1" si="1149"/>
        <v>2372.2351209326303</v>
      </c>
      <c r="MI138" s="90">
        <f t="shared" ca="1" si="1150"/>
        <v>0</v>
      </c>
      <c r="MJ138" s="90">
        <f t="shared" ca="1" si="1150"/>
        <v>0</v>
      </c>
      <c r="MK138" s="90">
        <f t="shared" ca="1" si="1150"/>
        <v>0</v>
      </c>
      <c r="ML138" s="90">
        <f t="shared" ca="1" si="1150"/>
        <v>0</v>
      </c>
      <c r="MM138" s="90">
        <f t="shared" ca="1" si="1150"/>
        <v>0</v>
      </c>
      <c r="MN138" s="90">
        <f t="shared" ca="1" si="1150"/>
        <v>0</v>
      </c>
      <c r="MO138" s="90">
        <f t="shared" ca="1" si="1150"/>
        <v>0</v>
      </c>
      <c r="MP138" s="90">
        <f t="shared" ca="1" si="1150"/>
        <v>0</v>
      </c>
      <c r="MQ138" s="90">
        <f t="shared" ca="1" si="1150"/>
        <v>0</v>
      </c>
      <c r="MR138" s="90">
        <f t="shared" ca="1" si="1150"/>
        <v>0</v>
      </c>
      <c r="MS138" s="90">
        <f t="shared" ca="1" si="1150"/>
        <v>0</v>
      </c>
      <c r="MT138" s="90">
        <f t="shared" ca="1" si="1150"/>
        <v>0</v>
      </c>
      <c r="MU138" s="90">
        <f t="shared" ca="1" si="1150"/>
        <v>0</v>
      </c>
      <c r="MV138" s="90">
        <f t="shared" ca="1" si="1150"/>
        <v>0</v>
      </c>
      <c r="MW138" s="90">
        <f t="shared" ca="1" si="1150"/>
        <v>0</v>
      </c>
      <c r="MX138" s="90">
        <f t="shared" ca="1" si="1150"/>
        <v>0</v>
      </c>
      <c r="MY138" s="90">
        <f t="shared" ca="1" si="1150"/>
        <v>0</v>
      </c>
      <c r="MZ138" s="90">
        <f t="shared" ca="1" si="1150"/>
        <v>0</v>
      </c>
      <c r="NA138" s="90">
        <f t="shared" ca="1" si="1150"/>
        <v>0</v>
      </c>
      <c r="NB138" s="90">
        <f t="shared" ca="1" si="1150"/>
        <v>0</v>
      </c>
      <c r="NC138" s="92">
        <f t="shared" ca="1" si="618"/>
        <v>0</v>
      </c>
      <c r="ND138" s="90">
        <f t="shared" ca="1" si="1151"/>
        <v>0</v>
      </c>
      <c r="NE138" s="90">
        <f t="shared" ca="1" si="1151"/>
        <v>0</v>
      </c>
      <c r="NF138" s="90">
        <f t="shared" ca="1" si="1151"/>
        <v>0</v>
      </c>
      <c r="NG138" s="90">
        <f t="shared" ca="1" si="1151"/>
        <v>0</v>
      </c>
      <c r="NH138" s="90">
        <f t="shared" ca="1" si="1151"/>
        <v>0</v>
      </c>
      <c r="NI138" s="90">
        <f t="shared" ca="1" si="1151"/>
        <v>0</v>
      </c>
      <c r="NJ138" s="93">
        <f t="shared" ca="1" si="1160"/>
        <v>202696.79999999996</v>
      </c>
      <c r="NK138" s="94">
        <f t="shared" ca="1" si="1107"/>
        <v>0</v>
      </c>
    </row>
    <row r="139" spans="1:375" ht="17.25" customHeight="1" x14ac:dyDescent="0.25">
      <c r="A139" s="67">
        <v>98360</v>
      </c>
      <c r="B139" s="96" t="s">
        <v>20</v>
      </c>
      <c r="C139" s="90">
        <f ca="1">IFERROR(HLOOKUP($A139,Náklady_2018!$D$1:$MN$27,24,FALSE),0)</f>
        <v>0</v>
      </c>
      <c r="D139" s="19">
        <v>50</v>
      </c>
      <c r="E139" s="19">
        <v>50</v>
      </c>
      <c r="F139" s="91" t="s">
        <v>592</v>
      </c>
      <c r="G139" s="92">
        <f t="shared" ca="1" si="606"/>
        <v>0</v>
      </c>
      <c r="H139" s="90">
        <f t="shared" ca="1" si="1152"/>
        <v>0</v>
      </c>
      <c r="I139" s="90">
        <f t="shared" ca="1" si="1161"/>
        <v>0</v>
      </c>
      <c r="J139" s="90">
        <f t="shared" ca="1" si="1161"/>
        <v>0</v>
      </c>
      <c r="K139" s="90">
        <f t="shared" ca="1" si="1161"/>
        <v>0</v>
      </c>
      <c r="L139" s="90">
        <f t="shared" ca="1" si="1161"/>
        <v>0</v>
      </c>
      <c r="M139" s="90">
        <f t="shared" ca="1" si="1161"/>
        <v>0</v>
      </c>
      <c r="N139" s="90">
        <f t="shared" ca="1" si="1161"/>
        <v>0</v>
      </c>
      <c r="O139" s="90">
        <f t="shared" ca="1" si="1161"/>
        <v>0</v>
      </c>
      <c r="P139" s="90">
        <f t="shared" ca="1" si="1161"/>
        <v>0</v>
      </c>
      <c r="Q139" s="90">
        <f t="shared" ref="I139:BC144" ca="1" si="1171">($C139/100*$D139)*Q$5+($C139/100*$E139)*Q$12</f>
        <v>0</v>
      </c>
      <c r="R139" s="90">
        <f t="shared" ca="1" si="1171"/>
        <v>0</v>
      </c>
      <c r="S139" s="90">
        <f t="shared" ca="1" si="1171"/>
        <v>0</v>
      </c>
      <c r="T139" s="90">
        <f t="shared" ca="1" si="1171"/>
        <v>0</v>
      </c>
      <c r="U139" s="90">
        <f t="shared" ca="1" si="1171"/>
        <v>0</v>
      </c>
      <c r="V139" s="90">
        <f t="shared" ca="1" si="1171"/>
        <v>0</v>
      </c>
      <c r="W139" s="90">
        <f t="shared" ca="1" si="1171"/>
        <v>0</v>
      </c>
      <c r="X139" s="90">
        <f t="shared" ca="1" si="1171"/>
        <v>0</v>
      </c>
      <c r="Y139" s="90">
        <f t="shared" ca="1" si="1171"/>
        <v>0</v>
      </c>
      <c r="Z139" s="90">
        <f t="shared" ca="1" si="1171"/>
        <v>0</v>
      </c>
      <c r="AA139" s="90">
        <f t="shared" ca="1" si="1171"/>
        <v>0</v>
      </c>
      <c r="AB139" s="90">
        <f t="shared" ca="1" si="1171"/>
        <v>0</v>
      </c>
      <c r="AC139" s="90">
        <f t="shared" ca="1" si="1171"/>
        <v>0</v>
      </c>
      <c r="AD139" s="90">
        <f t="shared" ca="1" si="1171"/>
        <v>0</v>
      </c>
      <c r="AE139" s="90">
        <f t="shared" ca="1" si="1171"/>
        <v>0</v>
      </c>
      <c r="AF139" s="90">
        <f t="shared" ca="1" si="1171"/>
        <v>0</v>
      </c>
      <c r="AG139" s="90">
        <f t="shared" ca="1" si="1171"/>
        <v>0</v>
      </c>
      <c r="AH139" s="90">
        <f t="shared" ca="1" si="1171"/>
        <v>0</v>
      </c>
      <c r="AI139" s="90">
        <f t="shared" ca="1" si="1171"/>
        <v>0</v>
      </c>
      <c r="AJ139" s="90">
        <f t="shared" ca="1" si="1171"/>
        <v>0</v>
      </c>
      <c r="AK139" s="90">
        <f t="shared" ca="1" si="1171"/>
        <v>0</v>
      </c>
      <c r="AL139" s="90">
        <f t="shared" ca="1" si="1171"/>
        <v>0</v>
      </c>
      <c r="AM139" s="90">
        <f t="shared" ca="1" si="1171"/>
        <v>0</v>
      </c>
      <c r="AN139" s="90">
        <f t="shared" ca="1" si="1171"/>
        <v>0</v>
      </c>
      <c r="AO139" s="90">
        <f t="shared" ca="1" si="1171"/>
        <v>0</v>
      </c>
      <c r="AP139" s="90">
        <f t="shared" ca="1" si="1171"/>
        <v>0</v>
      </c>
      <c r="AQ139" s="90">
        <f t="shared" ca="1" si="1171"/>
        <v>0</v>
      </c>
      <c r="AR139" s="90">
        <f t="shared" ca="1" si="1171"/>
        <v>0</v>
      </c>
      <c r="AS139" s="90">
        <f t="shared" ca="1" si="1171"/>
        <v>0</v>
      </c>
      <c r="AT139" s="90">
        <f t="shared" ca="1" si="1171"/>
        <v>0</v>
      </c>
      <c r="AU139" s="90">
        <f t="shared" ca="1" si="1171"/>
        <v>0</v>
      </c>
      <c r="AV139" s="90">
        <f t="shared" ca="1" si="1171"/>
        <v>0</v>
      </c>
      <c r="AW139" s="90">
        <f t="shared" ca="1" si="1171"/>
        <v>0</v>
      </c>
      <c r="AX139" s="90">
        <f t="shared" ca="1" si="1171"/>
        <v>0</v>
      </c>
      <c r="AY139" s="90">
        <f t="shared" ca="1" si="1171"/>
        <v>0</v>
      </c>
      <c r="AZ139" s="90">
        <f t="shared" ca="1" si="1171"/>
        <v>0</v>
      </c>
      <c r="BA139" s="90">
        <f t="shared" ca="1" si="1171"/>
        <v>0</v>
      </c>
      <c r="BB139" s="90">
        <f t="shared" ca="1" si="1171"/>
        <v>0</v>
      </c>
      <c r="BC139" s="90">
        <f t="shared" ca="1" si="1171"/>
        <v>0</v>
      </c>
      <c r="BD139" s="92">
        <f t="shared" ca="1" si="607"/>
        <v>0</v>
      </c>
      <c r="BE139" s="90">
        <f t="shared" ca="1" si="1120"/>
        <v>0</v>
      </c>
      <c r="BF139" s="90">
        <f t="shared" ca="1" si="1162"/>
        <v>0</v>
      </c>
      <c r="BG139" s="90">
        <f t="shared" ca="1" si="1162"/>
        <v>0</v>
      </c>
      <c r="BH139" s="90">
        <f t="shared" ca="1" si="1162"/>
        <v>0</v>
      </c>
      <c r="BI139" s="90">
        <f t="shared" ca="1" si="1162"/>
        <v>0</v>
      </c>
      <c r="BJ139" s="90">
        <f t="shared" ca="1" si="1162"/>
        <v>0</v>
      </c>
      <c r="BK139" s="90">
        <f t="shared" ca="1" si="1162"/>
        <v>0</v>
      </c>
      <c r="BL139" s="90">
        <f t="shared" ca="1" si="1162"/>
        <v>0</v>
      </c>
      <c r="BM139" s="90">
        <f t="shared" ca="1" si="1162"/>
        <v>0</v>
      </c>
      <c r="BN139" s="90">
        <f t="shared" ca="1" si="1162"/>
        <v>0</v>
      </c>
      <c r="BO139" s="90">
        <f t="shared" ca="1" si="1162"/>
        <v>0</v>
      </c>
      <c r="BP139" s="90">
        <f t="shared" ca="1" si="1162"/>
        <v>0</v>
      </c>
      <c r="BQ139" s="90">
        <f t="shared" ca="1" si="1162"/>
        <v>0</v>
      </c>
      <c r="BR139" s="90">
        <f t="shared" ca="1" si="1162"/>
        <v>0</v>
      </c>
      <c r="BS139" s="90">
        <f t="shared" ca="1" si="1162"/>
        <v>0</v>
      </c>
      <c r="BT139" s="90">
        <f t="shared" ca="1" si="1162"/>
        <v>0</v>
      </c>
      <c r="BU139" s="90">
        <f t="shared" ca="1" si="1162"/>
        <v>0</v>
      </c>
      <c r="BV139" s="90">
        <f t="shared" ca="1" si="1162"/>
        <v>0</v>
      </c>
      <c r="BW139" s="90">
        <f t="shared" ca="1" si="1162"/>
        <v>0</v>
      </c>
      <c r="BX139" s="90">
        <f t="shared" ca="1" si="1162"/>
        <v>0</v>
      </c>
      <c r="BY139" s="90">
        <f t="shared" ca="1" si="1162"/>
        <v>0</v>
      </c>
      <c r="BZ139" s="90">
        <f t="shared" ca="1" si="1162"/>
        <v>0</v>
      </c>
      <c r="CA139" s="90">
        <f t="shared" ca="1" si="1162"/>
        <v>0</v>
      </c>
      <c r="CB139" s="90">
        <f t="shared" ca="1" si="1162"/>
        <v>0</v>
      </c>
      <c r="CC139" s="90">
        <f t="shared" ca="1" si="1162"/>
        <v>0</v>
      </c>
      <c r="CD139" s="90">
        <f t="shared" ca="1" si="1162"/>
        <v>0</v>
      </c>
      <c r="CE139" s="90">
        <f t="shared" ca="1" si="1162"/>
        <v>0</v>
      </c>
      <c r="CF139" s="90">
        <f t="shared" ca="1" si="1122"/>
        <v>0</v>
      </c>
      <c r="CG139" s="92">
        <f t="shared" ca="1" si="1155"/>
        <v>0</v>
      </c>
      <c r="CH139" s="90">
        <f t="shared" ca="1" si="1163"/>
        <v>0</v>
      </c>
      <c r="CI139" s="90">
        <f t="shared" ca="1" si="1163"/>
        <v>0</v>
      </c>
      <c r="CJ139" s="90">
        <f t="shared" ca="1" si="1163"/>
        <v>0</v>
      </c>
      <c r="CK139" s="90">
        <f t="shared" ca="1" si="1163"/>
        <v>0</v>
      </c>
      <c r="CL139" s="90">
        <f t="shared" ca="1" si="1163"/>
        <v>0</v>
      </c>
      <c r="CM139" s="90">
        <f t="shared" ca="1" si="1163"/>
        <v>0</v>
      </c>
      <c r="CN139" s="90">
        <f t="shared" ca="1" si="1163"/>
        <v>0</v>
      </c>
      <c r="CO139" s="90">
        <f t="shared" ca="1" si="1163"/>
        <v>0</v>
      </c>
      <c r="CP139" s="90">
        <f t="shared" ca="1" si="1163"/>
        <v>0</v>
      </c>
      <c r="CQ139" s="90">
        <f t="shared" ca="1" si="1163"/>
        <v>0</v>
      </c>
      <c r="CR139" s="90">
        <f t="shared" ca="1" si="1164"/>
        <v>0</v>
      </c>
      <c r="CS139" s="90">
        <f t="shared" ca="1" si="1164"/>
        <v>0</v>
      </c>
      <c r="CT139" s="90">
        <f t="shared" ca="1" si="1164"/>
        <v>0</v>
      </c>
      <c r="CU139" s="90">
        <f t="shared" ca="1" si="1164"/>
        <v>0</v>
      </c>
      <c r="CV139" s="90">
        <f t="shared" ca="1" si="1164"/>
        <v>0</v>
      </c>
      <c r="CW139" s="90">
        <f t="shared" ca="1" si="1164"/>
        <v>0</v>
      </c>
      <c r="CX139" s="90">
        <f t="shared" ca="1" si="1164"/>
        <v>0</v>
      </c>
      <c r="CY139" s="92">
        <f t="shared" ca="1" si="1156"/>
        <v>0</v>
      </c>
      <c r="CZ139" s="90">
        <f t="shared" ca="1" si="1125"/>
        <v>0</v>
      </c>
      <c r="DA139" s="90">
        <f t="shared" ca="1" si="1125"/>
        <v>0</v>
      </c>
      <c r="DB139" s="90">
        <f t="shared" ca="1" si="1125"/>
        <v>0</v>
      </c>
      <c r="DC139" s="90">
        <f t="shared" ca="1" si="1125"/>
        <v>0</v>
      </c>
      <c r="DD139" s="90">
        <f t="shared" ca="1" si="1125"/>
        <v>0</v>
      </c>
      <c r="DE139" s="90">
        <f t="shared" ca="1" si="1125"/>
        <v>0</v>
      </c>
      <c r="DF139" s="90">
        <f t="shared" ca="1" si="1125"/>
        <v>0</v>
      </c>
      <c r="DG139" s="90">
        <f t="shared" ca="1" si="1125"/>
        <v>0</v>
      </c>
      <c r="DH139" s="90">
        <f t="shared" ca="1" si="1125"/>
        <v>0</v>
      </c>
      <c r="DI139" s="90">
        <f t="shared" ca="1" si="1125"/>
        <v>0</v>
      </c>
      <c r="DJ139" s="90">
        <f t="shared" ca="1" si="1125"/>
        <v>0</v>
      </c>
      <c r="DK139" s="90">
        <f t="shared" ca="1" si="1125"/>
        <v>0</v>
      </c>
      <c r="DL139" s="90">
        <f t="shared" ca="1" si="1125"/>
        <v>0</v>
      </c>
      <c r="DM139" s="90">
        <f t="shared" ca="1" si="1125"/>
        <v>0</v>
      </c>
      <c r="DN139" s="90">
        <f t="shared" ca="1" si="1125"/>
        <v>0</v>
      </c>
      <c r="DO139" s="90">
        <f t="shared" ca="1" si="1125"/>
        <v>0</v>
      </c>
      <c r="DP139" s="90">
        <f t="shared" ca="1" si="1165"/>
        <v>0</v>
      </c>
      <c r="DQ139" s="90">
        <f t="shared" ca="1" si="1165"/>
        <v>0</v>
      </c>
      <c r="DR139" s="90">
        <f t="shared" ca="1" si="1165"/>
        <v>0</v>
      </c>
      <c r="DS139" s="90">
        <f t="shared" ca="1" si="1165"/>
        <v>0</v>
      </c>
      <c r="DT139" s="90">
        <f t="shared" ca="1" si="1165"/>
        <v>0</v>
      </c>
      <c r="DU139" s="90">
        <f t="shared" ca="1" si="1165"/>
        <v>0</v>
      </c>
      <c r="DV139" s="92">
        <f t="shared" ca="1" si="608"/>
        <v>0</v>
      </c>
      <c r="DW139" s="90">
        <f t="shared" ca="1" si="1127"/>
        <v>0</v>
      </c>
      <c r="DX139" s="90">
        <f t="shared" ca="1" si="1127"/>
        <v>0</v>
      </c>
      <c r="DY139" s="90">
        <f t="shared" ca="1" si="1127"/>
        <v>0</v>
      </c>
      <c r="DZ139" s="90">
        <f t="shared" ca="1" si="1127"/>
        <v>0</v>
      </c>
      <c r="EA139" s="90">
        <f t="shared" ca="1" si="1127"/>
        <v>0</v>
      </c>
      <c r="EB139" s="92">
        <f t="shared" ca="1" si="609"/>
        <v>0</v>
      </c>
      <c r="EC139" s="90">
        <f t="shared" ca="1" si="1128"/>
        <v>0</v>
      </c>
      <c r="ED139" s="90">
        <f t="shared" ca="1" si="1166"/>
        <v>0</v>
      </c>
      <c r="EE139" s="90">
        <f t="shared" ca="1" si="1166"/>
        <v>0</v>
      </c>
      <c r="EF139" s="90">
        <f t="shared" ca="1" si="1166"/>
        <v>0</v>
      </c>
      <c r="EG139" s="90">
        <f t="shared" ca="1" si="1166"/>
        <v>0</v>
      </c>
      <c r="EH139" s="90">
        <f t="shared" ca="1" si="1166"/>
        <v>0</v>
      </c>
      <c r="EI139" s="90">
        <f t="shared" ca="1" si="1166"/>
        <v>0</v>
      </c>
      <c r="EJ139" s="90">
        <f t="shared" ca="1" si="1166"/>
        <v>0</v>
      </c>
      <c r="EK139" s="90">
        <f t="shared" ca="1" si="1166"/>
        <v>0</v>
      </c>
      <c r="EL139" s="90">
        <f t="shared" ca="1" si="1166"/>
        <v>0</v>
      </c>
      <c r="EM139" s="90">
        <f t="shared" ca="1" si="1166"/>
        <v>0</v>
      </c>
      <c r="EN139" s="90">
        <f t="shared" ca="1" si="1166"/>
        <v>0</v>
      </c>
      <c r="EO139" s="90">
        <f t="shared" ca="1" si="1166"/>
        <v>0</v>
      </c>
      <c r="EP139" s="90">
        <f t="shared" ca="1" si="1166"/>
        <v>0</v>
      </c>
      <c r="EQ139" s="90">
        <f t="shared" ca="1" si="1166"/>
        <v>0</v>
      </c>
      <c r="ER139" s="90">
        <f t="shared" ca="1" si="1166"/>
        <v>0</v>
      </c>
      <c r="ES139" s="90">
        <f t="shared" ca="1" si="1166"/>
        <v>0</v>
      </c>
      <c r="ET139" s="90">
        <f t="shared" ca="1" si="1166"/>
        <v>0</v>
      </c>
      <c r="EU139" s="90">
        <f t="shared" ca="1" si="1166"/>
        <v>0</v>
      </c>
      <c r="EV139" s="90">
        <f t="shared" ca="1" si="1166"/>
        <v>0</v>
      </c>
      <c r="EW139" s="90">
        <f t="shared" ca="1" si="1166"/>
        <v>0</v>
      </c>
      <c r="EX139" s="90">
        <f t="shared" ca="1" si="1166"/>
        <v>0</v>
      </c>
      <c r="EY139" s="90">
        <f t="shared" ca="1" si="1166"/>
        <v>0</v>
      </c>
      <c r="EZ139" s="90">
        <f t="shared" ca="1" si="1166"/>
        <v>0</v>
      </c>
      <c r="FA139" s="90">
        <f t="shared" ca="1" si="1166"/>
        <v>0</v>
      </c>
      <c r="FB139" s="90">
        <f t="shared" ca="1" si="1166"/>
        <v>0</v>
      </c>
      <c r="FC139" s="90">
        <f t="shared" ca="1" si="1166"/>
        <v>0</v>
      </c>
      <c r="FD139" s="90">
        <f t="shared" ca="1" si="1166"/>
        <v>0</v>
      </c>
      <c r="FE139" s="92">
        <f t="shared" ca="1" si="610"/>
        <v>0</v>
      </c>
      <c r="FF139" s="90">
        <f t="shared" ca="1" si="1130"/>
        <v>0</v>
      </c>
      <c r="FG139" s="90">
        <f t="shared" ca="1" si="1130"/>
        <v>0</v>
      </c>
      <c r="FH139" s="90">
        <f t="shared" ca="1" si="1130"/>
        <v>0</v>
      </c>
      <c r="FI139" s="90">
        <f t="shared" ca="1" si="1130"/>
        <v>0</v>
      </c>
      <c r="FJ139" s="90">
        <f t="shared" ca="1" si="1130"/>
        <v>0</v>
      </c>
      <c r="FK139" s="90">
        <f t="shared" ca="1" si="1130"/>
        <v>0</v>
      </c>
      <c r="FL139" s="90">
        <f t="shared" ca="1" si="1130"/>
        <v>0</v>
      </c>
      <c r="FM139" s="90">
        <f t="shared" ca="1" si="1130"/>
        <v>0</v>
      </c>
      <c r="FN139" s="90">
        <f t="shared" ca="1" si="1130"/>
        <v>0</v>
      </c>
      <c r="FO139" s="90">
        <f t="shared" ca="1" si="1130"/>
        <v>0</v>
      </c>
      <c r="FP139" s="90">
        <f t="shared" ca="1" si="1130"/>
        <v>0</v>
      </c>
      <c r="FQ139" s="90">
        <f t="shared" ca="1" si="1130"/>
        <v>0</v>
      </c>
      <c r="FR139" s="90">
        <f t="shared" ca="1" si="1130"/>
        <v>0</v>
      </c>
      <c r="FS139" s="90">
        <f t="shared" ca="1" si="1130"/>
        <v>0</v>
      </c>
      <c r="FT139" s="90">
        <f t="shared" ca="1" si="1131"/>
        <v>0</v>
      </c>
      <c r="FU139" s="90">
        <f t="shared" ca="1" si="1131"/>
        <v>0</v>
      </c>
      <c r="FV139" s="90">
        <f t="shared" ca="1" si="1131"/>
        <v>0</v>
      </c>
      <c r="FW139" s="92">
        <f t="shared" ca="1" si="611"/>
        <v>0</v>
      </c>
      <c r="FX139" s="90">
        <f t="shared" ca="1" si="1132"/>
        <v>0</v>
      </c>
      <c r="FY139" s="90">
        <f t="shared" ca="1" si="1133"/>
        <v>0</v>
      </c>
      <c r="FZ139" s="90">
        <f t="shared" ca="1" si="1133"/>
        <v>0</v>
      </c>
      <c r="GA139" s="90">
        <f t="shared" ca="1" si="1133"/>
        <v>0</v>
      </c>
      <c r="GB139" s="90">
        <f t="shared" ca="1" si="1133"/>
        <v>0</v>
      </c>
      <c r="GC139" s="90">
        <f t="shared" ca="1" si="1133"/>
        <v>0</v>
      </c>
      <c r="GD139" s="90">
        <f t="shared" ca="1" si="1133"/>
        <v>0</v>
      </c>
      <c r="GE139" s="90">
        <f t="shared" ca="1" si="1133"/>
        <v>0</v>
      </c>
      <c r="GF139" s="90">
        <f t="shared" ca="1" si="1133"/>
        <v>0</v>
      </c>
      <c r="GG139" s="90">
        <f t="shared" ca="1" si="1133"/>
        <v>0</v>
      </c>
      <c r="GH139" s="90">
        <f t="shared" ca="1" si="1133"/>
        <v>0</v>
      </c>
      <c r="GI139" s="90">
        <f t="shared" ca="1" si="1133"/>
        <v>0</v>
      </c>
      <c r="GJ139" s="90">
        <f t="shared" ca="1" si="1133"/>
        <v>0</v>
      </c>
      <c r="GK139" s="90">
        <f t="shared" ca="1" si="1133"/>
        <v>0</v>
      </c>
      <c r="GL139" s="90">
        <f t="shared" ca="1" si="1133"/>
        <v>0</v>
      </c>
      <c r="GM139" s="90">
        <f t="shared" ca="1" si="1133"/>
        <v>0</v>
      </c>
      <c r="GN139" s="90">
        <f t="shared" ca="1" si="1133"/>
        <v>0</v>
      </c>
      <c r="GO139" s="90">
        <f t="shared" ca="1" si="1133"/>
        <v>0</v>
      </c>
      <c r="GP139" s="90">
        <f t="shared" ca="1" si="1133"/>
        <v>0</v>
      </c>
      <c r="GQ139" s="90">
        <f t="shared" ca="1" si="1133"/>
        <v>0</v>
      </c>
      <c r="GR139" s="90">
        <f t="shared" ca="1" si="1133"/>
        <v>0</v>
      </c>
      <c r="GS139" s="92">
        <f t="shared" ca="1" si="612"/>
        <v>0</v>
      </c>
      <c r="GT139" s="90">
        <f t="shared" ca="1" si="1134"/>
        <v>0</v>
      </c>
      <c r="GU139" s="90">
        <f t="shared" ca="1" si="1134"/>
        <v>0</v>
      </c>
      <c r="GV139" s="90">
        <f t="shared" ca="1" si="1134"/>
        <v>0</v>
      </c>
      <c r="GW139" s="90">
        <f t="shared" ca="1" si="1134"/>
        <v>0</v>
      </c>
      <c r="GX139" s="90">
        <f t="shared" ca="1" si="1134"/>
        <v>0</v>
      </c>
      <c r="GY139" s="90">
        <f t="shared" ca="1" si="1134"/>
        <v>0</v>
      </c>
      <c r="GZ139" s="90">
        <f t="shared" ca="1" si="1134"/>
        <v>0</v>
      </c>
      <c r="HA139" s="90">
        <f t="shared" ca="1" si="1134"/>
        <v>0</v>
      </c>
      <c r="HB139" s="90">
        <f t="shared" ca="1" si="1134"/>
        <v>0</v>
      </c>
      <c r="HC139" s="90">
        <f t="shared" ca="1" si="1134"/>
        <v>0</v>
      </c>
      <c r="HD139" s="90">
        <f t="shared" ca="1" si="1134"/>
        <v>0</v>
      </c>
      <c r="HE139" s="92">
        <f t="shared" ca="1" si="613"/>
        <v>0</v>
      </c>
      <c r="HF139" s="90">
        <f t="shared" ca="1" si="1135"/>
        <v>0</v>
      </c>
      <c r="HG139" s="90">
        <f t="shared" ca="1" si="1135"/>
        <v>0</v>
      </c>
      <c r="HH139" s="90">
        <f t="shared" ca="1" si="1135"/>
        <v>0</v>
      </c>
      <c r="HI139" s="90">
        <f t="shared" ca="1" si="1135"/>
        <v>0</v>
      </c>
      <c r="HJ139" s="90">
        <f t="shared" ca="1" si="1135"/>
        <v>0</v>
      </c>
      <c r="HK139" s="90">
        <f t="shared" ca="1" si="1135"/>
        <v>0</v>
      </c>
      <c r="HL139" s="90">
        <f t="shared" ca="1" si="1135"/>
        <v>0</v>
      </c>
      <c r="HM139" s="90">
        <f t="shared" ca="1" si="1135"/>
        <v>0</v>
      </c>
      <c r="HN139" s="90">
        <f t="shared" ca="1" si="1135"/>
        <v>0</v>
      </c>
      <c r="HO139" s="90">
        <f t="shared" ca="1" si="1135"/>
        <v>0</v>
      </c>
      <c r="HP139" s="90">
        <f t="shared" ca="1" si="1135"/>
        <v>0</v>
      </c>
      <c r="HQ139" s="90">
        <f t="shared" ca="1" si="1135"/>
        <v>0</v>
      </c>
      <c r="HR139" s="90">
        <f t="shared" ca="1" si="1135"/>
        <v>0</v>
      </c>
      <c r="HS139" s="90">
        <f t="shared" ca="1" si="1135"/>
        <v>0</v>
      </c>
      <c r="HT139" s="90">
        <f t="shared" ca="1" si="1135"/>
        <v>0</v>
      </c>
      <c r="HU139" s="90">
        <f t="shared" ca="1" si="1135"/>
        <v>0</v>
      </c>
      <c r="HV139" s="92">
        <f t="shared" ca="1" si="614"/>
        <v>0</v>
      </c>
      <c r="HW139" s="90">
        <f t="shared" ca="1" si="1136"/>
        <v>0</v>
      </c>
      <c r="HX139" s="90">
        <f t="shared" ca="1" si="1136"/>
        <v>0</v>
      </c>
      <c r="HY139" s="90">
        <f t="shared" ca="1" si="1136"/>
        <v>0</v>
      </c>
      <c r="HZ139" s="90">
        <f t="shared" ca="1" si="1136"/>
        <v>0</v>
      </c>
      <c r="IA139" s="90">
        <f t="shared" ca="1" si="1136"/>
        <v>0</v>
      </c>
      <c r="IB139" s="90">
        <f t="shared" ca="1" si="1136"/>
        <v>0</v>
      </c>
      <c r="IC139" s="90">
        <f t="shared" ca="1" si="1136"/>
        <v>0</v>
      </c>
      <c r="ID139" s="90">
        <f t="shared" ca="1" si="1136"/>
        <v>0</v>
      </c>
      <c r="IE139" s="90">
        <f t="shared" ca="1" si="1136"/>
        <v>0</v>
      </c>
      <c r="IF139" s="92">
        <f t="shared" ca="1" si="1157"/>
        <v>0</v>
      </c>
      <c r="IG139" s="90">
        <f t="shared" ca="1" si="1137"/>
        <v>0</v>
      </c>
      <c r="IH139" s="90">
        <f t="shared" ca="1" si="1137"/>
        <v>0</v>
      </c>
      <c r="II139" s="90">
        <f t="shared" ca="1" si="1137"/>
        <v>0</v>
      </c>
      <c r="IJ139" s="90">
        <f t="shared" ca="1" si="1137"/>
        <v>0</v>
      </c>
      <c r="IK139" s="90">
        <f t="shared" ca="1" si="1137"/>
        <v>0</v>
      </c>
      <c r="IL139" s="90">
        <f t="shared" ca="1" si="1137"/>
        <v>0</v>
      </c>
      <c r="IM139" s="90">
        <f t="shared" ca="1" si="1137"/>
        <v>0</v>
      </c>
      <c r="IN139" s="90">
        <f t="shared" ca="1" si="1137"/>
        <v>0</v>
      </c>
      <c r="IO139" s="90">
        <f t="shared" ca="1" si="1137"/>
        <v>0</v>
      </c>
      <c r="IP139" s="90">
        <f t="shared" ca="1" si="1137"/>
        <v>0</v>
      </c>
      <c r="IQ139" s="90">
        <f t="shared" ca="1" si="1137"/>
        <v>0</v>
      </c>
      <c r="IR139" s="90">
        <f t="shared" ca="1" si="1137"/>
        <v>0</v>
      </c>
      <c r="IS139" s="90">
        <f t="shared" ca="1" si="1137"/>
        <v>0</v>
      </c>
      <c r="IT139" s="90">
        <f t="shared" ca="1" si="1137"/>
        <v>0</v>
      </c>
      <c r="IU139" s="90">
        <f t="shared" ca="1" si="1137"/>
        <v>0</v>
      </c>
      <c r="IV139" s="90">
        <f t="shared" ca="1" si="1137"/>
        <v>0</v>
      </c>
      <c r="IW139" s="90">
        <f t="shared" ca="1" si="1138"/>
        <v>0</v>
      </c>
      <c r="IX139" s="90">
        <f t="shared" ca="1" si="1138"/>
        <v>0</v>
      </c>
      <c r="IY139" s="92">
        <f t="shared" ca="1" si="1158"/>
        <v>0</v>
      </c>
      <c r="IZ139" s="90">
        <f t="shared" ca="1" si="1139"/>
        <v>0</v>
      </c>
      <c r="JA139" s="90">
        <f t="shared" ca="1" si="1140"/>
        <v>0</v>
      </c>
      <c r="JB139" s="90">
        <f t="shared" ca="1" si="1139"/>
        <v>0</v>
      </c>
      <c r="JC139" s="90">
        <f t="shared" ca="1" si="1140"/>
        <v>0</v>
      </c>
      <c r="JD139" s="90">
        <f t="shared" ca="1" si="1140"/>
        <v>0</v>
      </c>
      <c r="JE139" s="90">
        <f t="shared" ca="1" si="1140"/>
        <v>0</v>
      </c>
      <c r="JF139" s="90">
        <f t="shared" ca="1" si="1140"/>
        <v>0</v>
      </c>
      <c r="JG139" s="90">
        <f t="shared" ca="1" si="1140"/>
        <v>0</v>
      </c>
      <c r="JH139" s="90">
        <f t="shared" ca="1" si="1140"/>
        <v>0</v>
      </c>
      <c r="JI139" s="90">
        <f t="shared" ca="1" si="1140"/>
        <v>0</v>
      </c>
      <c r="JJ139" s="90">
        <f t="shared" ca="1" si="1140"/>
        <v>0</v>
      </c>
      <c r="JK139" s="90">
        <f t="shared" ca="1" si="1140"/>
        <v>0</v>
      </c>
      <c r="JL139" s="90">
        <f t="shared" ca="1" si="1140"/>
        <v>0</v>
      </c>
      <c r="JM139" s="90">
        <f t="shared" ca="1" si="1140"/>
        <v>0</v>
      </c>
      <c r="JN139" s="90">
        <f t="shared" ca="1" si="1140"/>
        <v>0</v>
      </c>
      <c r="JO139" s="90">
        <f t="shared" ca="1" si="1140"/>
        <v>0</v>
      </c>
      <c r="JP139" s="90">
        <f t="shared" ca="1" si="1140"/>
        <v>0</v>
      </c>
      <c r="JQ139" s="90">
        <f t="shared" ca="1" si="1140"/>
        <v>0</v>
      </c>
      <c r="JR139" s="90">
        <f t="shared" ca="1" si="1140"/>
        <v>0</v>
      </c>
      <c r="JS139" s="90">
        <f t="shared" ca="1" si="1140"/>
        <v>0</v>
      </c>
      <c r="JT139" s="92">
        <f t="shared" ca="1" si="1159"/>
        <v>0</v>
      </c>
      <c r="JU139" s="90">
        <f t="shared" ca="1" si="1167"/>
        <v>0</v>
      </c>
      <c r="JV139" s="90">
        <f t="shared" ca="1" si="1167"/>
        <v>0</v>
      </c>
      <c r="JW139" s="90">
        <f t="shared" ca="1" si="1167"/>
        <v>0</v>
      </c>
      <c r="JX139" s="90">
        <f t="shared" ca="1" si="1167"/>
        <v>0</v>
      </c>
      <c r="JY139" s="90">
        <f t="shared" ca="1" si="1167"/>
        <v>0</v>
      </c>
      <c r="JZ139" s="90">
        <f t="shared" ca="1" si="1167"/>
        <v>0</v>
      </c>
      <c r="KA139" s="90">
        <f t="shared" ca="1" si="1167"/>
        <v>0</v>
      </c>
      <c r="KB139" s="90">
        <f t="shared" ca="1" si="1167"/>
        <v>0</v>
      </c>
      <c r="KC139" s="90">
        <f t="shared" ca="1" si="1167"/>
        <v>0</v>
      </c>
      <c r="KD139" s="90">
        <f t="shared" ca="1" si="1167"/>
        <v>0</v>
      </c>
      <c r="KE139" s="90">
        <f t="shared" ca="1" si="1168"/>
        <v>0</v>
      </c>
      <c r="KF139" s="90">
        <f t="shared" ca="1" si="1168"/>
        <v>0</v>
      </c>
      <c r="KG139" s="90">
        <f t="shared" ca="1" si="1168"/>
        <v>0</v>
      </c>
      <c r="KH139" s="90">
        <f t="shared" ca="1" si="1168"/>
        <v>0</v>
      </c>
      <c r="KI139" s="90">
        <f t="shared" ca="1" si="1168"/>
        <v>0</v>
      </c>
      <c r="KJ139" s="90">
        <f t="shared" ca="1" si="1168"/>
        <v>0</v>
      </c>
      <c r="KK139" s="90">
        <f t="shared" ca="1" si="1168"/>
        <v>0</v>
      </c>
      <c r="KL139" s="90">
        <f t="shared" ca="1" si="1168"/>
        <v>0</v>
      </c>
      <c r="KM139" s="90">
        <f t="shared" ca="1" si="1168"/>
        <v>0</v>
      </c>
      <c r="KN139" s="90">
        <f t="shared" ca="1" si="1143"/>
        <v>0</v>
      </c>
      <c r="KO139" s="90">
        <f t="shared" ca="1" si="1169"/>
        <v>0</v>
      </c>
      <c r="KP139" s="90">
        <f t="shared" ca="1" si="1169"/>
        <v>0</v>
      </c>
      <c r="KQ139" s="90">
        <f t="shared" ca="1" si="1169"/>
        <v>0</v>
      </c>
      <c r="KR139" s="90">
        <f t="shared" ca="1" si="1169"/>
        <v>0</v>
      </c>
      <c r="KS139" s="90">
        <f t="shared" ca="1" si="1169"/>
        <v>0</v>
      </c>
      <c r="KT139" s="90">
        <f t="shared" ca="1" si="1169"/>
        <v>0</v>
      </c>
      <c r="KU139" s="90">
        <f t="shared" ca="1" si="1169"/>
        <v>0</v>
      </c>
      <c r="KV139" s="90">
        <f t="shared" ca="1" si="1169"/>
        <v>0</v>
      </c>
      <c r="KW139" s="90">
        <f t="shared" ca="1" si="1169"/>
        <v>0</v>
      </c>
      <c r="KX139" s="90">
        <f t="shared" ca="1" si="1169"/>
        <v>0</v>
      </c>
      <c r="KY139" s="90">
        <f t="shared" ca="1" si="1170"/>
        <v>0</v>
      </c>
      <c r="KZ139" s="90">
        <f t="shared" ca="1" si="1170"/>
        <v>0</v>
      </c>
      <c r="LA139" s="90">
        <f t="shared" ca="1" si="1170"/>
        <v>0</v>
      </c>
      <c r="LB139" s="90">
        <f t="shared" ca="1" si="1170"/>
        <v>0</v>
      </c>
      <c r="LC139" s="90">
        <f t="shared" ca="1" si="1170"/>
        <v>0</v>
      </c>
      <c r="LD139" s="90">
        <f t="shared" ca="1" si="1170"/>
        <v>0</v>
      </c>
      <c r="LE139" s="90">
        <f t="shared" ca="1" si="1170"/>
        <v>0</v>
      </c>
      <c r="LF139" s="90">
        <f t="shared" ca="1" si="1170"/>
        <v>0</v>
      </c>
      <c r="LG139" s="90">
        <f t="shared" ca="1" si="1170"/>
        <v>0</v>
      </c>
      <c r="LH139" s="90">
        <f t="shared" ca="1" si="1170"/>
        <v>0</v>
      </c>
      <c r="LI139" s="90">
        <f t="shared" ca="1" si="1170"/>
        <v>0</v>
      </c>
      <c r="LJ139" s="90">
        <f t="shared" ca="1" si="1170"/>
        <v>0</v>
      </c>
      <c r="LK139" s="90">
        <f t="shared" ca="1" si="1146"/>
        <v>0</v>
      </c>
      <c r="LL139" s="90">
        <f t="shared" ca="1" si="1146"/>
        <v>0</v>
      </c>
      <c r="LM139" s="92">
        <f t="shared" ca="1" si="615"/>
        <v>0</v>
      </c>
      <c r="LN139" s="90">
        <f t="shared" ca="1" si="1147"/>
        <v>0</v>
      </c>
      <c r="LO139" s="90">
        <f t="shared" ca="1" si="1147"/>
        <v>0</v>
      </c>
      <c r="LP139" s="90">
        <f t="shared" ca="1" si="1147"/>
        <v>0</v>
      </c>
      <c r="LQ139" s="90">
        <f t="shared" ca="1" si="1147"/>
        <v>0</v>
      </c>
      <c r="LR139" s="90">
        <f t="shared" ca="1" si="1147"/>
        <v>0</v>
      </c>
      <c r="LS139" s="92">
        <f t="shared" ca="1" si="616"/>
        <v>0</v>
      </c>
      <c r="LT139" s="90">
        <f t="shared" ca="1" si="1148"/>
        <v>0</v>
      </c>
      <c r="LU139" s="90">
        <f t="shared" ca="1" si="1148"/>
        <v>0</v>
      </c>
      <c r="LV139" s="90">
        <f t="shared" ca="1" si="1148"/>
        <v>0</v>
      </c>
      <c r="LW139" s="90">
        <f t="shared" ca="1" si="1148"/>
        <v>0</v>
      </c>
      <c r="LX139" s="90">
        <f t="shared" ca="1" si="1148"/>
        <v>0</v>
      </c>
      <c r="LY139" s="90">
        <f t="shared" ca="1" si="1148"/>
        <v>0</v>
      </c>
      <c r="LZ139" s="90">
        <f t="shared" ca="1" si="1148"/>
        <v>0</v>
      </c>
      <c r="MA139" s="90">
        <f t="shared" ca="1" si="1148"/>
        <v>0</v>
      </c>
      <c r="MB139" s="90">
        <f t="shared" ca="1" si="1148"/>
        <v>0</v>
      </c>
      <c r="MC139" s="90">
        <f t="shared" ca="1" si="1148"/>
        <v>0</v>
      </c>
      <c r="MD139" s="90">
        <f t="shared" ca="1" si="1148"/>
        <v>0</v>
      </c>
      <c r="ME139" s="90">
        <f t="shared" ca="1" si="1148"/>
        <v>0</v>
      </c>
      <c r="MF139" s="90">
        <f t="shared" ca="1" si="1148"/>
        <v>0</v>
      </c>
      <c r="MG139" s="92">
        <f t="shared" ca="1" si="617"/>
        <v>0</v>
      </c>
      <c r="MH139" s="90">
        <f t="shared" ca="1" si="1149"/>
        <v>0</v>
      </c>
      <c r="MI139" s="90">
        <f t="shared" ca="1" si="1150"/>
        <v>0</v>
      </c>
      <c r="MJ139" s="90">
        <f t="shared" ca="1" si="1150"/>
        <v>0</v>
      </c>
      <c r="MK139" s="90">
        <f t="shared" ca="1" si="1150"/>
        <v>0</v>
      </c>
      <c r="ML139" s="90">
        <f t="shared" ca="1" si="1150"/>
        <v>0</v>
      </c>
      <c r="MM139" s="90">
        <f t="shared" ca="1" si="1150"/>
        <v>0</v>
      </c>
      <c r="MN139" s="90">
        <f t="shared" ca="1" si="1150"/>
        <v>0</v>
      </c>
      <c r="MO139" s="90">
        <f t="shared" ca="1" si="1150"/>
        <v>0</v>
      </c>
      <c r="MP139" s="90">
        <f t="shared" ca="1" si="1150"/>
        <v>0</v>
      </c>
      <c r="MQ139" s="90">
        <f t="shared" ca="1" si="1150"/>
        <v>0</v>
      </c>
      <c r="MR139" s="90">
        <f t="shared" ca="1" si="1150"/>
        <v>0</v>
      </c>
      <c r="MS139" s="90">
        <f t="shared" ca="1" si="1150"/>
        <v>0</v>
      </c>
      <c r="MT139" s="90">
        <f t="shared" ca="1" si="1150"/>
        <v>0</v>
      </c>
      <c r="MU139" s="90">
        <f t="shared" ca="1" si="1150"/>
        <v>0</v>
      </c>
      <c r="MV139" s="90">
        <f t="shared" ca="1" si="1150"/>
        <v>0</v>
      </c>
      <c r="MW139" s="90">
        <f t="shared" ca="1" si="1150"/>
        <v>0</v>
      </c>
      <c r="MX139" s="90">
        <f t="shared" ca="1" si="1150"/>
        <v>0</v>
      </c>
      <c r="MY139" s="90">
        <f t="shared" ca="1" si="1150"/>
        <v>0</v>
      </c>
      <c r="MZ139" s="90">
        <f t="shared" ca="1" si="1150"/>
        <v>0</v>
      </c>
      <c r="NA139" s="90">
        <f t="shared" ca="1" si="1150"/>
        <v>0</v>
      </c>
      <c r="NB139" s="90">
        <f t="shared" ca="1" si="1150"/>
        <v>0</v>
      </c>
      <c r="NC139" s="92">
        <f t="shared" ca="1" si="618"/>
        <v>0</v>
      </c>
      <c r="ND139" s="90">
        <f t="shared" ca="1" si="1151"/>
        <v>0</v>
      </c>
      <c r="NE139" s="90">
        <f t="shared" ca="1" si="1151"/>
        <v>0</v>
      </c>
      <c r="NF139" s="90">
        <f t="shared" ca="1" si="1151"/>
        <v>0</v>
      </c>
      <c r="NG139" s="90">
        <f t="shared" ca="1" si="1151"/>
        <v>0</v>
      </c>
      <c r="NH139" s="90">
        <f t="shared" ca="1" si="1151"/>
        <v>0</v>
      </c>
      <c r="NI139" s="90">
        <f t="shared" ca="1" si="1151"/>
        <v>0</v>
      </c>
      <c r="NJ139" s="93">
        <f t="shared" ca="1" si="1160"/>
        <v>0</v>
      </c>
      <c r="NK139" s="94">
        <f t="shared" ca="1" si="1107"/>
        <v>0</v>
      </c>
    </row>
    <row r="140" spans="1:375" ht="17.25" customHeight="1" x14ac:dyDescent="0.25">
      <c r="A140" s="67">
        <v>98400</v>
      </c>
      <c r="B140" s="95" t="s">
        <v>100</v>
      </c>
      <c r="C140" s="90">
        <f ca="1">IFERROR(HLOOKUP($A140,Náklady_2018!$D$1:$MN$27,24,FALSE),0)</f>
        <v>2436539.7000000002</v>
      </c>
      <c r="D140" s="19">
        <v>50</v>
      </c>
      <c r="E140" s="19">
        <v>50</v>
      </c>
      <c r="F140" s="91" t="s">
        <v>592</v>
      </c>
      <c r="G140" s="92">
        <f t="shared" ref="G140:G154" ca="1" si="1172">SUM(H140:BB140)</f>
        <v>244894.83987674612</v>
      </c>
      <c r="H140" s="90">
        <f t="shared" ca="1" si="1152"/>
        <v>0</v>
      </c>
      <c r="I140" s="90">
        <f t="shared" ca="1" si="1171"/>
        <v>0</v>
      </c>
      <c r="J140" s="90">
        <f t="shared" ca="1" si="1171"/>
        <v>26465.791396595996</v>
      </c>
      <c r="K140" s="90">
        <f t="shared" ca="1" si="1171"/>
        <v>0</v>
      </c>
      <c r="L140" s="90">
        <f t="shared" ca="1" si="1171"/>
        <v>0</v>
      </c>
      <c r="M140" s="90">
        <f t="shared" ca="1" si="1171"/>
        <v>0</v>
      </c>
      <c r="N140" s="90">
        <f t="shared" ca="1" si="1171"/>
        <v>43033.676155937908</v>
      </c>
      <c r="O140" s="90">
        <f t="shared" ca="1" si="1171"/>
        <v>0</v>
      </c>
      <c r="P140" s="90">
        <f t="shared" ca="1" si="1171"/>
        <v>0</v>
      </c>
      <c r="Q140" s="90">
        <f t="shared" ca="1" si="1171"/>
        <v>0</v>
      </c>
      <c r="R140" s="90">
        <f t="shared" ca="1" si="1171"/>
        <v>0</v>
      </c>
      <c r="S140" s="90">
        <f t="shared" ca="1" si="1171"/>
        <v>23019.408359983187</v>
      </c>
      <c r="T140" s="90">
        <f t="shared" ca="1" si="1171"/>
        <v>0</v>
      </c>
      <c r="U140" s="90">
        <f t="shared" ca="1" si="1171"/>
        <v>0</v>
      </c>
      <c r="V140" s="90">
        <f t="shared" ca="1" si="1171"/>
        <v>8016.2902697231693</v>
      </c>
      <c r="W140" s="90">
        <f t="shared" ca="1" si="1171"/>
        <v>33129.819301725562</v>
      </c>
      <c r="X140" s="90">
        <f t="shared" ca="1" si="1171"/>
        <v>0</v>
      </c>
      <c r="Y140" s="90">
        <f t="shared" ca="1" si="1171"/>
        <v>0</v>
      </c>
      <c r="Z140" s="90">
        <f t="shared" ca="1" si="1171"/>
        <v>0</v>
      </c>
      <c r="AA140" s="90">
        <f t="shared" ca="1" si="1171"/>
        <v>35881.57569355904</v>
      </c>
      <c r="AB140" s="90">
        <f t="shared" ca="1" si="1171"/>
        <v>0</v>
      </c>
      <c r="AC140" s="90">
        <f t="shared" ca="1" si="1171"/>
        <v>0</v>
      </c>
      <c r="AD140" s="90">
        <f t="shared" ca="1" si="1171"/>
        <v>61475.309697570956</v>
      </c>
      <c r="AE140" s="90">
        <f t="shared" ca="1" si="1171"/>
        <v>0</v>
      </c>
      <c r="AF140" s="90">
        <f t="shared" ca="1" si="1171"/>
        <v>0</v>
      </c>
      <c r="AG140" s="90">
        <f t="shared" ca="1" si="1171"/>
        <v>0</v>
      </c>
      <c r="AH140" s="90">
        <f t="shared" ca="1" si="1171"/>
        <v>0</v>
      </c>
      <c r="AI140" s="90">
        <f t="shared" ca="1" si="1171"/>
        <v>0</v>
      </c>
      <c r="AJ140" s="90">
        <f t="shared" ca="1" si="1171"/>
        <v>0</v>
      </c>
      <c r="AK140" s="90">
        <f t="shared" ca="1" si="1171"/>
        <v>0</v>
      </c>
      <c r="AL140" s="90">
        <f t="shared" ca="1" si="1171"/>
        <v>0</v>
      </c>
      <c r="AM140" s="90">
        <f t="shared" ca="1" si="1171"/>
        <v>0</v>
      </c>
      <c r="AN140" s="90">
        <f t="shared" ca="1" si="1171"/>
        <v>0</v>
      </c>
      <c r="AO140" s="90">
        <f t="shared" ca="1" si="1171"/>
        <v>0</v>
      </c>
      <c r="AP140" s="90">
        <f t="shared" ca="1" si="1171"/>
        <v>0</v>
      </c>
      <c r="AQ140" s="90">
        <f t="shared" ca="1" si="1171"/>
        <v>0</v>
      </c>
      <c r="AR140" s="90">
        <f t="shared" ca="1" si="1171"/>
        <v>0</v>
      </c>
      <c r="AS140" s="90">
        <f t="shared" ca="1" si="1171"/>
        <v>0</v>
      </c>
      <c r="AT140" s="90">
        <f t="shared" ca="1" si="1171"/>
        <v>8048.5789224584232</v>
      </c>
      <c r="AU140" s="90">
        <f t="shared" ca="1" si="1171"/>
        <v>0</v>
      </c>
      <c r="AV140" s="90">
        <f t="shared" ca="1" si="1171"/>
        <v>0</v>
      </c>
      <c r="AW140" s="90">
        <f t="shared" ca="1" si="1171"/>
        <v>0</v>
      </c>
      <c r="AX140" s="90">
        <f t="shared" ca="1" si="1171"/>
        <v>5824.3900791918841</v>
      </c>
      <c r="AY140" s="90">
        <f t="shared" ca="1" si="1171"/>
        <v>0</v>
      </c>
      <c r="AZ140" s="90">
        <f t="shared" ca="1" si="1171"/>
        <v>0</v>
      </c>
      <c r="BA140" s="90">
        <f t="shared" ca="1" si="1171"/>
        <v>0</v>
      </c>
      <c r="BB140" s="90">
        <f t="shared" ca="1" si="1171"/>
        <v>0</v>
      </c>
      <c r="BC140" s="90">
        <f t="shared" ca="1" si="1171"/>
        <v>0</v>
      </c>
      <c r="BD140" s="92">
        <f t="shared" ref="BD140:BD154" ca="1" si="1173">SUM(BE140:CF140)</f>
        <v>220421.44862066666</v>
      </c>
      <c r="BE140" s="90">
        <f t="shared" ca="1" si="1120"/>
        <v>0</v>
      </c>
      <c r="BF140" s="90">
        <f t="shared" ca="1" si="1162"/>
        <v>25578.717016643554</v>
      </c>
      <c r="BG140" s="90">
        <f t="shared" ca="1" si="1162"/>
        <v>0</v>
      </c>
      <c r="BH140" s="90">
        <f t="shared" ca="1" si="1162"/>
        <v>0</v>
      </c>
      <c r="BI140" s="90">
        <f t="shared" ca="1" si="1162"/>
        <v>31077.376949687256</v>
      </c>
      <c r="BJ140" s="90">
        <f t="shared" ca="1" si="1162"/>
        <v>0</v>
      </c>
      <c r="BK140" s="90">
        <f t="shared" ca="1" si="1162"/>
        <v>0</v>
      </c>
      <c r="BL140" s="90">
        <f t="shared" ca="1" si="1162"/>
        <v>0</v>
      </c>
      <c r="BM140" s="90">
        <f t="shared" ca="1" si="1162"/>
        <v>0</v>
      </c>
      <c r="BN140" s="90">
        <f t="shared" ca="1" si="1162"/>
        <v>31892.684067238159</v>
      </c>
      <c r="BO140" s="90">
        <f t="shared" ca="1" si="1162"/>
        <v>0</v>
      </c>
      <c r="BP140" s="90">
        <f t="shared" ca="1" si="1162"/>
        <v>0</v>
      </c>
      <c r="BQ140" s="90">
        <f t="shared" ca="1" si="1162"/>
        <v>0</v>
      </c>
      <c r="BR140" s="90">
        <f t="shared" ca="1" si="1162"/>
        <v>25595.368347691539</v>
      </c>
      <c r="BS140" s="90">
        <f t="shared" ca="1" si="1162"/>
        <v>0</v>
      </c>
      <c r="BT140" s="90">
        <f t="shared" ca="1" si="1162"/>
        <v>0</v>
      </c>
      <c r="BU140" s="90">
        <f t="shared" ca="1" si="1162"/>
        <v>0</v>
      </c>
      <c r="BV140" s="90">
        <f t="shared" ca="1" si="1162"/>
        <v>31042.880901934142</v>
      </c>
      <c r="BW140" s="90">
        <f t="shared" ca="1" si="1162"/>
        <v>0</v>
      </c>
      <c r="BX140" s="90">
        <f t="shared" ca="1" si="1162"/>
        <v>0</v>
      </c>
      <c r="BY140" s="90">
        <f t="shared" ca="1" si="1162"/>
        <v>71212.770754578029</v>
      </c>
      <c r="BZ140" s="90">
        <f t="shared" ca="1" si="1162"/>
        <v>0</v>
      </c>
      <c r="CA140" s="90">
        <f t="shared" ca="1" si="1162"/>
        <v>0</v>
      </c>
      <c r="CB140" s="90">
        <f t="shared" ca="1" si="1162"/>
        <v>0</v>
      </c>
      <c r="CC140" s="90">
        <f t="shared" ca="1" si="1162"/>
        <v>4021.6505828939794</v>
      </c>
      <c r="CD140" s="90">
        <f t="shared" ca="1" si="1162"/>
        <v>0</v>
      </c>
      <c r="CE140" s="90">
        <f t="shared" ca="1" si="1162"/>
        <v>0</v>
      </c>
      <c r="CF140" s="90">
        <f t="shared" ca="1" si="1122"/>
        <v>0</v>
      </c>
      <c r="CG140" s="92">
        <f t="shared" ca="1" si="1155"/>
        <v>212733.5259104578</v>
      </c>
      <c r="CH140" s="90">
        <f t="shared" ca="1" si="1163"/>
        <v>0</v>
      </c>
      <c r="CI140" s="90">
        <f t="shared" ca="1" si="1163"/>
        <v>17588.006138324297</v>
      </c>
      <c r="CJ140" s="90">
        <f t="shared" ca="1" si="1163"/>
        <v>31603.681676311771</v>
      </c>
      <c r="CK140" s="90">
        <f t="shared" ca="1" si="1163"/>
        <v>27010.628423523649</v>
      </c>
      <c r="CL140" s="90">
        <f t="shared" ca="1" si="1163"/>
        <v>15534.590443167515</v>
      </c>
      <c r="CM140" s="90">
        <f t="shared" ca="1" si="1163"/>
        <v>13344.848284463713</v>
      </c>
      <c r="CN140" s="90">
        <f t="shared" ca="1" si="1163"/>
        <v>9837.8282170822822</v>
      </c>
      <c r="CO140" s="90">
        <f t="shared" ca="1" si="1163"/>
        <v>26751.282138171209</v>
      </c>
      <c r="CP140" s="90">
        <f t="shared" ca="1" si="1163"/>
        <v>18157.996912319944</v>
      </c>
      <c r="CQ140" s="90">
        <f t="shared" ca="1" si="1163"/>
        <v>17496.179571689026</v>
      </c>
      <c r="CR140" s="90">
        <f t="shared" ca="1" si="1164"/>
        <v>17190.692289707022</v>
      </c>
      <c r="CS140" s="90">
        <f t="shared" ca="1" si="1164"/>
        <v>10262.46822961655</v>
      </c>
      <c r="CT140" s="90">
        <f t="shared" ca="1" si="1164"/>
        <v>7955.3235860808272</v>
      </c>
      <c r="CU140" s="90">
        <f t="shared" ca="1" si="1164"/>
        <v>0</v>
      </c>
      <c r="CV140" s="90">
        <f t="shared" ca="1" si="1164"/>
        <v>0</v>
      </c>
      <c r="CW140" s="90">
        <f t="shared" ca="1" si="1164"/>
        <v>0</v>
      </c>
      <c r="CX140" s="90">
        <f t="shared" ca="1" si="1164"/>
        <v>0</v>
      </c>
      <c r="CY140" s="92">
        <f t="shared" ca="1" si="1156"/>
        <v>236813.91024815425</v>
      </c>
      <c r="CZ140" s="90">
        <f t="shared" ca="1" si="1125"/>
        <v>0</v>
      </c>
      <c r="DA140" s="90">
        <f t="shared" ca="1" si="1125"/>
        <v>23603.604458812748</v>
      </c>
      <c r="DB140" s="90">
        <f t="shared" ca="1" si="1125"/>
        <v>16916.492285587472</v>
      </c>
      <c r="DC140" s="90">
        <f t="shared" ca="1" si="1125"/>
        <v>28133.831144043172</v>
      </c>
      <c r="DD140" s="90">
        <f t="shared" ca="1" si="1125"/>
        <v>0</v>
      </c>
      <c r="DE140" s="90">
        <f t="shared" ca="1" si="1125"/>
        <v>0</v>
      </c>
      <c r="DF140" s="90">
        <f t="shared" ca="1" si="1125"/>
        <v>0</v>
      </c>
      <c r="DG140" s="90">
        <f t="shared" ca="1" si="1125"/>
        <v>0</v>
      </c>
      <c r="DH140" s="90">
        <f t="shared" ca="1" si="1125"/>
        <v>21727.833619829751</v>
      </c>
      <c r="DI140" s="90">
        <f t="shared" ca="1" si="1125"/>
        <v>41612.886803795016</v>
      </c>
      <c r="DJ140" s="90">
        <f t="shared" ca="1" si="1125"/>
        <v>0</v>
      </c>
      <c r="DK140" s="90">
        <f t="shared" ca="1" si="1125"/>
        <v>0</v>
      </c>
      <c r="DL140" s="90">
        <f t="shared" ca="1" si="1125"/>
        <v>0</v>
      </c>
      <c r="DM140" s="90">
        <f t="shared" ca="1" si="1125"/>
        <v>0</v>
      </c>
      <c r="DN140" s="90">
        <f t="shared" ca="1" si="1125"/>
        <v>39261.537430244891</v>
      </c>
      <c r="DO140" s="90">
        <f t="shared" ca="1" si="1125"/>
        <v>0</v>
      </c>
      <c r="DP140" s="90">
        <f t="shared" ca="1" si="1165"/>
        <v>0</v>
      </c>
      <c r="DQ140" s="90">
        <f t="shared" ca="1" si="1165"/>
        <v>21008.590014950718</v>
      </c>
      <c r="DR140" s="90">
        <f t="shared" ca="1" si="1165"/>
        <v>5761.9913986961928</v>
      </c>
      <c r="DS140" s="90">
        <f t="shared" ca="1" si="1165"/>
        <v>12699.016022718808</v>
      </c>
      <c r="DT140" s="90">
        <f t="shared" ca="1" si="1165"/>
        <v>22103.420783274756</v>
      </c>
      <c r="DU140" s="90">
        <f t="shared" ca="1" si="1165"/>
        <v>3984.7062862007269</v>
      </c>
      <c r="DV140" s="92">
        <f t="shared" ref="DV140:DV154" ca="1" si="1174">SUM(DW140:EA140)</f>
        <v>110680.17165202025</v>
      </c>
      <c r="DW140" s="90">
        <f t="shared" ca="1" si="1127"/>
        <v>0</v>
      </c>
      <c r="DX140" s="90">
        <f t="shared" ca="1" si="1127"/>
        <v>45450.06468794449</v>
      </c>
      <c r="DY140" s="90">
        <f t="shared" ca="1" si="1127"/>
        <v>50813.907303142987</v>
      </c>
      <c r="DZ140" s="90">
        <f t="shared" ca="1" si="1127"/>
        <v>14416.199660932767</v>
      </c>
      <c r="EA140" s="90">
        <f t="shared" ca="1" si="1127"/>
        <v>0</v>
      </c>
      <c r="EB140" s="92">
        <f t="shared" ref="EB140:EB154" ca="1" si="1175">SUM(EC140:FD140)</f>
        <v>311914.96652810567</v>
      </c>
      <c r="EC140" s="90">
        <f t="shared" ca="1" si="1128"/>
        <v>0</v>
      </c>
      <c r="ED140" s="90">
        <f t="shared" ca="1" si="1166"/>
        <v>34115.943214643266</v>
      </c>
      <c r="EE140" s="90">
        <f t="shared" ca="1" si="1166"/>
        <v>23444.406549337975</v>
      </c>
      <c r="EF140" s="90">
        <f t="shared" ca="1" si="1166"/>
        <v>17501.223174755491</v>
      </c>
      <c r="EG140" s="90">
        <f t="shared" ca="1" si="1166"/>
        <v>15694.691739423051</v>
      </c>
      <c r="EH140" s="90">
        <f t="shared" ca="1" si="1166"/>
        <v>31084.74874387707</v>
      </c>
      <c r="EI140" s="90">
        <f t="shared" ca="1" si="1166"/>
        <v>15999.085620469796</v>
      </c>
      <c r="EJ140" s="90">
        <f t="shared" ca="1" si="1166"/>
        <v>30306.254953388365</v>
      </c>
      <c r="EK140" s="90">
        <f t="shared" ca="1" si="1166"/>
        <v>16527.710853514433</v>
      </c>
      <c r="EL140" s="90">
        <f t="shared" ca="1" si="1166"/>
        <v>11236.942736065583</v>
      </c>
      <c r="EM140" s="90">
        <f t="shared" ca="1" si="1166"/>
        <v>9235.555244573432</v>
      </c>
      <c r="EN140" s="90">
        <f t="shared" ca="1" si="1166"/>
        <v>18741.146484582307</v>
      </c>
      <c r="EO140" s="90">
        <f t="shared" ca="1" si="1166"/>
        <v>23116.488370838084</v>
      </c>
      <c r="EP140" s="90">
        <f t="shared" ca="1" si="1166"/>
        <v>0</v>
      </c>
      <c r="EQ140" s="90">
        <f t="shared" ca="1" si="1166"/>
        <v>0</v>
      </c>
      <c r="ER140" s="90">
        <f t="shared" ca="1" si="1166"/>
        <v>0</v>
      </c>
      <c r="ES140" s="90">
        <f t="shared" ca="1" si="1166"/>
        <v>6383.6135020635902</v>
      </c>
      <c r="ET140" s="90">
        <f t="shared" ca="1" si="1166"/>
        <v>26038.132874421804</v>
      </c>
      <c r="EU140" s="90">
        <f t="shared" ca="1" si="1166"/>
        <v>0</v>
      </c>
      <c r="EV140" s="90">
        <f t="shared" ca="1" si="1166"/>
        <v>0</v>
      </c>
      <c r="EW140" s="90">
        <f t="shared" ca="1" si="1166"/>
        <v>32489.022466151415</v>
      </c>
      <c r="EX140" s="90">
        <f t="shared" ca="1" si="1166"/>
        <v>0</v>
      </c>
      <c r="EY140" s="90">
        <f t="shared" ca="1" si="1166"/>
        <v>0</v>
      </c>
      <c r="EZ140" s="90">
        <f t="shared" ca="1" si="1166"/>
        <v>0</v>
      </c>
      <c r="FA140" s="90">
        <f t="shared" ca="1" si="1166"/>
        <v>0</v>
      </c>
      <c r="FB140" s="90">
        <f t="shared" ca="1" si="1166"/>
        <v>0</v>
      </c>
      <c r="FC140" s="90">
        <f t="shared" ca="1" si="1166"/>
        <v>0</v>
      </c>
      <c r="FD140" s="90">
        <f t="shared" ca="1" si="1166"/>
        <v>0</v>
      </c>
      <c r="FE140" s="92">
        <f t="shared" ref="FE140:FE154" ca="1" si="1176">SUM(FF140:FT140)</f>
        <v>203080.02725233359</v>
      </c>
      <c r="FF140" s="90">
        <f t="shared" ca="1" si="1130"/>
        <v>0</v>
      </c>
      <c r="FG140" s="90">
        <f t="shared" ca="1" si="1130"/>
        <v>41655.952461127337</v>
      </c>
      <c r="FH140" s="90">
        <f t="shared" ca="1" si="1130"/>
        <v>0</v>
      </c>
      <c r="FI140" s="90">
        <f t="shared" ca="1" si="1130"/>
        <v>0</v>
      </c>
      <c r="FJ140" s="90">
        <f t="shared" ca="1" si="1130"/>
        <v>39623.594956254776</v>
      </c>
      <c r="FK140" s="90">
        <f t="shared" ca="1" si="1130"/>
        <v>0</v>
      </c>
      <c r="FL140" s="90">
        <f t="shared" ca="1" si="1130"/>
        <v>38755.036002761641</v>
      </c>
      <c r="FM140" s="90">
        <f t="shared" ca="1" si="1130"/>
        <v>46620.818796554697</v>
      </c>
      <c r="FN140" s="90">
        <f t="shared" ca="1" si="1130"/>
        <v>0</v>
      </c>
      <c r="FO140" s="90">
        <f t="shared" ca="1" si="1130"/>
        <v>22012.666040042463</v>
      </c>
      <c r="FP140" s="90">
        <f t="shared" ca="1" si="1130"/>
        <v>0</v>
      </c>
      <c r="FQ140" s="90">
        <f t="shared" ca="1" si="1130"/>
        <v>0</v>
      </c>
      <c r="FR140" s="90">
        <f t="shared" ca="1" si="1130"/>
        <v>0</v>
      </c>
      <c r="FS140" s="90">
        <f t="shared" ca="1" si="1130"/>
        <v>14411.958995592668</v>
      </c>
      <c r="FT140" s="90">
        <f t="shared" ca="1" si="1131"/>
        <v>0</v>
      </c>
      <c r="FU140" s="90">
        <f t="shared" ca="1" si="1131"/>
        <v>0</v>
      </c>
      <c r="FV140" s="90">
        <f t="shared" ca="1" si="1131"/>
        <v>0</v>
      </c>
      <c r="FW140" s="92">
        <f t="shared" ref="FW140:FW154" ca="1" si="1177">SUM(FX140:GR140)</f>
        <v>310437.75562513835</v>
      </c>
      <c r="FX140" s="90">
        <f t="shared" ca="1" si="1132"/>
        <v>0</v>
      </c>
      <c r="FY140" s="90">
        <f t="shared" ca="1" si="1133"/>
        <v>9355.0510286359931</v>
      </c>
      <c r="FZ140" s="90">
        <f t="shared" ca="1" si="1133"/>
        <v>20768.013656712679</v>
      </c>
      <c r="GA140" s="90">
        <f t="shared" ca="1" si="1133"/>
        <v>0</v>
      </c>
      <c r="GB140" s="90">
        <f t="shared" ca="1" si="1133"/>
        <v>28805.790742070778</v>
      </c>
      <c r="GC140" s="90">
        <f t="shared" ca="1" si="1133"/>
        <v>0</v>
      </c>
      <c r="GD140" s="90">
        <f t="shared" ca="1" si="1133"/>
        <v>22287.608214691274</v>
      </c>
      <c r="GE140" s="90">
        <f t="shared" ca="1" si="1133"/>
        <v>55558.176208606565</v>
      </c>
      <c r="GF140" s="90">
        <f t="shared" ca="1" si="1133"/>
        <v>4352.6817859185676</v>
      </c>
      <c r="GG140" s="90">
        <f t="shared" ca="1" si="1133"/>
        <v>166750.72200332713</v>
      </c>
      <c r="GH140" s="90">
        <f t="shared" ca="1" si="1133"/>
        <v>0</v>
      </c>
      <c r="GI140" s="90">
        <f t="shared" ca="1" si="1133"/>
        <v>0</v>
      </c>
      <c r="GJ140" s="90">
        <f t="shared" ca="1" si="1133"/>
        <v>0</v>
      </c>
      <c r="GK140" s="90">
        <f t="shared" ca="1" si="1133"/>
        <v>0</v>
      </c>
      <c r="GL140" s="90">
        <f t="shared" ca="1" si="1133"/>
        <v>0</v>
      </c>
      <c r="GM140" s="90">
        <f t="shared" ca="1" si="1133"/>
        <v>0</v>
      </c>
      <c r="GN140" s="90">
        <f t="shared" ca="1" si="1133"/>
        <v>0</v>
      </c>
      <c r="GO140" s="90">
        <f t="shared" ca="1" si="1133"/>
        <v>2559.7119851753014</v>
      </c>
      <c r="GP140" s="90">
        <f t="shared" ca="1" si="1133"/>
        <v>0</v>
      </c>
      <c r="GQ140" s="90">
        <f t="shared" ca="1" si="1133"/>
        <v>0</v>
      </c>
      <c r="GR140" s="90">
        <f t="shared" ca="1" si="1133"/>
        <v>0</v>
      </c>
      <c r="GS140" s="92">
        <f t="shared" ref="GS140:GS154" ca="1" si="1178">SUM(GT140:HC140)</f>
        <v>139506.40591026976</v>
      </c>
      <c r="GT140" s="90">
        <f t="shared" ca="1" si="1134"/>
        <v>0</v>
      </c>
      <c r="GU140" s="90">
        <f t="shared" ca="1" si="1134"/>
        <v>37634.757058760973</v>
      </c>
      <c r="GV140" s="90">
        <f t="shared" ca="1" si="1134"/>
        <v>38547.483767469821</v>
      </c>
      <c r="GW140" s="90">
        <f t="shared" ca="1" si="1134"/>
        <v>49338.109907307953</v>
      </c>
      <c r="GX140" s="90">
        <f t="shared" ca="1" si="1134"/>
        <v>0</v>
      </c>
      <c r="GY140" s="90">
        <f t="shared" ca="1" si="1134"/>
        <v>13986.05517673103</v>
      </c>
      <c r="GZ140" s="90">
        <f t="shared" ca="1" si="1134"/>
        <v>0</v>
      </c>
      <c r="HA140" s="90">
        <f t="shared" ca="1" si="1134"/>
        <v>0</v>
      </c>
      <c r="HB140" s="90">
        <f t="shared" ca="1" si="1134"/>
        <v>0</v>
      </c>
      <c r="HC140" s="90">
        <f t="shared" ca="1" si="1134"/>
        <v>0</v>
      </c>
      <c r="HD140" s="90">
        <f t="shared" ca="1" si="1134"/>
        <v>0</v>
      </c>
      <c r="HE140" s="92">
        <f t="shared" ref="HE140:HE154" ca="1" si="1179">SUM(HF140:HU140)</f>
        <v>63934.744306007429</v>
      </c>
      <c r="HF140" s="90">
        <f t="shared" ca="1" si="1135"/>
        <v>0</v>
      </c>
      <c r="HG140" s="90">
        <f t="shared" ca="1" si="1135"/>
        <v>0</v>
      </c>
      <c r="HH140" s="90">
        <f t="shared" ca="1" si="1135"/>
        <v>0</v>
      </c>
      <c r="HI140" s="90">
        <f t="shared" ca="1" si="1135"/>
        <v>0</v>
      </c>
      <c r="HJ140" s="90">
        <f t="shared" ca="1" si="1135"/>
        <v>0</v>
      </c>
      <c r="HK140" s="90">
        <f t="shared" ca="1" si="1135"/>
        <v>0</v>
      </c>
      <c r="HL140" s="90">
        <f t="shared" ca="1" si="1135"/>
        <v>0</v>
      </c>
      <c r="HM140" s="90">
        <f t="shared" ca="1" si="1135"/>
        <v>0</v>
      </c>
      <c r="HN140" s="90">
        <f t="shared" ca="1" si="1135"/>
        <v>9473.573223483847</v>
      </c>
      <c r="HO140" s="90">
        <f t="shared" ca="1" si="1135"/>
        <v>54461.171082523586</v>
      </c>
      <c r="HP140" s="90">
        <f t="shared" ca="1" si="1135"/>
        <v>0</v>
      </c>
      <c r="HQ140" s="90">
        <f t="shared" ca="1" si="1135"/>
        <v>0</v>
      </c>
      <c r="HR140" s="90">
        <f t="shared" ca="1" si="1135"/>
        <v>0</v>
      </c>
      <c r="HS140" s="90">
        <f t="shared" ca="1" si="1135"/>
        <v>0</v>
      </c>
      <c r="HT140" s="90">
        <f t="shared" ca="1" si="1135"/>
        <v>0</v>
      </c>
      <c r="HU140" s="90">
        <f t="shared" ca="1" si="1135"/>
        <v>0</v>
      </c>
      <c r="HV140" s="92">
        <f t="shared" ref="HV140:HV154" ca="1" si="1180">SUM(HW140:IE140)</f>
        <v>22074.391029769191</v>
      </c>
      <c r="HW140" s="90">
        <f t="shared" ca="1" si="1136"/>
        <v>22074.391029769191</v>
      </c>
      <c r="HX140" s="90">
        <f t="shared" ca="1" si="1136"/>
        <v>0</v>
      </c>
      <c r="HY140" s="90">
        <f t="shared" ca="1" si="1136"/>
        <v>0</v>
      </c>
      <c r="HZ140" s="90">
        <f t="shared" ca="1" si="1136"/>
        <v>0</v>
      </c>
      <c r="IA140" s="90">
        <f t="shared" ca="1" si="1136"/>
        <v>0</v>
      </c>
      <c r="IB140" s="90">
        <f t="shared" ca="1" si="1136"/>
        <v>0</v>
      </c>
      <c r="IC140" s="90">
        <f t="shared" ca="1" si="1136"/>
        <v>0</v>
      </c>
      <c r="ID140" s="90">
        <f t="shared" ca="1" si="1136"/>
        <v>0</v>
      </c>
      <c r="IE140" s="90">
        <f t="shared" ca="1" si="1136"/>
        <v>0</v>
      </c>
      <c r="IF140" s="92">
        <f t="shared" ca="1" si="1157"/>
        <v>54793.669752762842</v>
      </c>
      <c r="IG140" s="90">
        <f t="shared" ca="1" si="1137"/>
        <v>54793.669752762842</v>
      </c>
      <c r="IH140" s="90">
        <f t="shared" ca="1" si="1137"/>
        <v>0</v>
      </c>
      <c r="II140" s="90">
        <f t="shared" ca="1" si="1137"/>
        <v>0</v>
      </c>
      <c r="IJ140" s="90">
        <f t="shared" ca="1" si="1137"/>
        <v>0</v>
      </c>
      <c r="IK140" s="90">
        <f t="shared" ca="1" si="1137"/>
        <v>0</v>
      </c>
      <c r="IL140" s="90">
        <f t="shared" ca="1" si="1137"/>
        <v>0</v>
      </c>
      <c r="IM140" s="90">
        <f t="shared" ca="1" si="1137"/>
        <v>0</v>
      </c>
      <c r="IN140" s="90">
        <f t="shared" ca="1" si="1137"/>
        <v>0</v>
      </c>
      <c r="IO140" s="90">
        <f t="shared" ca="1" si="1137"/>
        <v>0</v>
      </c>
      <c r="IP140" s="90">
        <f t="shared" ca="1" si="1137"/>
        <v>0</v>
      </c>
      <c r="IQ140" s="90">
        <f t="shared" ca="1" si="1137"/>
        <v>0</v>
      </c>
      <c r="IR140" s="90">
        <f t="shared" ca="1" si="1137"/>
        <v>0</v>
      </c>
      <c r="IS140" s="90">
        <f t="shared" ca="1" si="1137"/>
        <v>0</v>
      </c>
      <c r="IT140" s="90">
        <f t="shared" ca="1" si="1137"/>
        <v>0</v>
      </c>
      <c r="IU140" s="90">
        <f t="shared" ca="1" si="1137"/>
        <v>0</v>
      </c>
      <c r="IV140" s="90">
        <f t="shared" ca="1" si="1137"/>
        <v>0</v>
      </c>
      <c r="IW140" s="90">
        <f t="shared" ca="1" si="1138"/>
        <v>0</v>
      </c>
      <c r="IX140" s="90">
        <f t="shared" ca="1" si="1138"/>
        <v>0</v>
      </c>
      <c r="IY140" s="92">
        <f t="shared" ca="1" si="1158"/>
        <v>105000.968958892</v>
      </c>
      <c r="IZ140" s="90">
        <f t="shared" ca="1" si="1139"/>
        <v>105000.968958892</v>
      </c>
      <c r="JA140" s="90">
        <f t="shared" ca="1" si="1140"/>
        <v>0</v>
      </c>
      <c r="JB140" s="90">
        <f t="shared" ca="1" si="1139"/>
        <v>0</v>
      </c>
      <c r="JC140" s="90">
        <f t="shared" ca="1" si="1140"/>
        <v>0</v>
      </c>
      <c r="JD140" s="90">
        <f t="shared" ca="1" si="1140"/>
        <v>0</v>
      </c>
      <c r="JE140" s="90">
        <f t="shared" ca="1" si="1140"/>
        <v>0</v>
      </c>
      <c r="JF140" s="90">
        <f t="shared" ca="1" si="1140"/>
        <v>0</v>
      </c>
      <c r="JG140" s="90">
        <f t="shared" ca="1" si="1140"/>
        <v>0</v>
      </c>
      <c r="JH140" s="90">
        <f t="shared" ca="1" si="1140"/>
        <v>0</v>
      </c>
      <c r="JI140" s="90">
        <f t="shared" ca="1" si="1140"/>
        <v>0</v>
      </c>
      <c r="JJ140" s="90">
        <f t="shared" ca="1" si="1140"/>
        <v>0</v>
      </c>
      <c r="JK140" s="90">
        <f t="shared" ca="1" si="1140"/>
        <v>0</v>
      </c>
      <c r="JL140" s="90">
        <f t="shared" ca="1" si="1140"/>
        <v>0</v>
      </c>
      <c r="JM140" s="90">
        <f t="shared" ca="1" si="1140"/>
        <v>0</v>
      </c>
      <c r="JN140" s="90">
        <f t="shared" ca="1" si="1140"/>
        <v>0</v>
      </c>
      <c r="JO140" s="90">
        <f t="shared" ca="1" si="1140"/>
        <v>0</v>
      </c>
      <c r="JP140" s="90">
        <f t="shared" ca="1" si="1140"/>
        <v>0</v>
      </c>
      <c r="JQ140" s="90">
        <f t="shared" ca="1" si="1140"/>
        <v>0</v>
      </c>
      <c r="JR140" s="90">
        <f t="shared" ca="1" si="1140"/>
        <v>0</v>
      </c>
      <c r="JS140" s="90">
        <f t="shared" ca="1" si="1140"/>
        <v>0</v>
      </c>
      <c r="JT140" s="92">
        <f t="shared" ca="1" si="1159"/>
        <v>75645.039339008566</v>
      </c>
      <c r="JU140" s="90">
        <f t="shared" ca="1" si="1167"/>
        <v>47076.542481784018</v>
      </c>
      <c r="JV140" s="90">
        <f t="shared" ca="1" si="1167"/>
        <v>0</v>
      </c>
      <c r="JW140" s="90">
        <f t="shared" ca="1" si="1167"/>
        <v>0</v>
      </c>
      <c r="JX140" s="90">
        <f t="shared" ca="1" si="1167"/>
        <v>0</v>
      </c>
      <c r="JY140" s="90">
        <f t="shared" ca="1" si="1167"/>
        <v>0</v>
      </c>
      <c r="JZ140" s="90">
        <f t="shared" ca="1" si="1167"/>
        <v>0</v>
      </c>
      <c r="KA140" s="90">
        <f t="shared" ca="1" si="1167"/>
        <v>0</v>
      </c>
      <c r="KB140" s="90">
        <f t="shared" ca="1" si="1167"/>
        <v>0</v>
      </c>
      <c r="KC140" s="90">
        <f t="shared" ca="1" si="1167"/>
        <v>0</v>
      </c>
      <c r="KD140" s="90">
        <f t="shared" ca="1" si="1167"/>
        <v>0</v>
      </c>
      <c r="KE140" s="90">
        <f t="shared" ca="1" si="1168"/>
        <v>0</v>
      </c>
      <c r="KF140" s="90">
        <f t="shared" ca="1" si="1168"/>
        <v>0</v>
      </c>
      <c r="KG140" s="90">
        <f t="shared" ca="1" si="1168"/>
        <v>0</v>
      </c>
      <c r="KH140" s="90">
        <f t="shared" ca="1" si="1168"/>
        <v>0</v>
      </c>
      <c r="KI140" s="90">
        <f t="shared" ca="1" si="1168"/>
        <v>0</v>
      </c>
      <c r="KJ140" s="90">
        <f t="shared" ca="1" si="1168"/>
        <v>0</v>
      </c>
      <c r="KK140" s="90">
        <f t="shared" ca="1" si="1168"/>
        <v>0</v>
      </c>
      <c r="KL140" s="90">
        <f t="shared" ca="1" si="1168"/>
        <v>0</v>
      </c>
      <c r="KM140" s="90">
        <f t="shared" ca="1" si="1168"/>
        <v>8861.3534497099608</v>
      </c>
      <c r="KN140" s="90">
        <f t="shared" ca="1" si="1143"/>
        <v>0</v>
      </c>
      <c r="KO140" s="90">
        <f t="shared" ca="1" si="1169"/>
        <v>0</v>
      </c>
      <c r="KP140" s="90">
        <f t="shared" ca="1" si="1169"/>
        <v>0</v>
      </c>
      <c r="KQ140" s="90">
        <f t="shared" ca="1" si="1169"/>
        <v>0</v>
      </c>
      <c r="KR140" s="90">
        <f t="shared" ca="1" si="1169"/>
        <v>0</v>
      </c>
      <c r="KS140" s="90">
        <f t="shared" ca="1" si="1169"/>
        <v>0</v>
      </c>
      <c r="KT140" s="90">
        <f t="shared" ca="1" si="1169"/>
        <v>0</v>
      </c>
      <c r="KU140" s="90">
        <f t="shared" ca="1" si="1169"/>
        <v>0</v>
      </c>
      <c r="KV140" s="90">
        <f t="shared" ca="1" si="1169"/>
        <v>0</v>
      </c>
      <c r="KW140" s="90">
        <f t="shared" ca="1" si="1169"/>
        <v>0</v>
      </c>
      <c r="KX140" s="90">
        <f t="shared" ca="1" si="1169"/>
        <v>0</v>
      </c>
      <c r="KY140" s="90">
        <f t="shared" ca="1" si="1170"/>
        <v>0</v>
      </c>
      <c r="KZ140" s="90">
        <f t="shared" ca="1" si="1170"/>
        <v>0</v>
      </c>
      <c r="LA140" s="90">
        <f t="shared" ca="1" si="1170"/>
        <v>0</v>
      </c>
      <c r="LB140" s="90">
        <f t="shared" ca="1" si="1170"/>
        <v>6655.2511614557843</v>
      </c>
      <c r="LC140" s="90">
        <f t="shared" ca="1" si="1170"/>
        <v>0</v>
      </c>
      <c r="LD140" s="90">
        <f t="shared" ca="1" si="1170"/>
        <v>0</v>
      </c>
      <c r="LE140" s="90">
        <f t="shared" ca="1" si="1170"/>
        <v>0</v>
      </c>
      <c r="LF140" s="90">
        <f t="shared" ca="1" si="1170"/>
        <v>0</v>
      </c>
      <c r="LG140" s="90">
        <f t="shared" ca="1" si="1170"/>
        <v>13051.892246058807</v>
      </c>
      <c r="LH140" s="90">
        <f t="shared" ca="1" si="1170"/>
        <v>0</v>
      </c>
      <c r="LI140" s="90">
        <f t="shared" ca="1" si="1170"/>
        <v>0</v>
      </c>
      <c r="LJ140" s="90">
        <f t="shared" ca="1" si="1170"/>
        <v>0</v>
      </c>
      <c r="LK140" s="90">
        <f t="shared" ca="1" si="1146"/>
        <v>0</v>
      </c>
      <c r="LL140" s="90">
        <f t="shared" ca="1" si="1146"/>
        <v>0</v>
      </c>
      <c r="LM140" s="92">
        <f t="shared" ref="LM140:LM154" ca="1" si="1181">SUM(LN140:LR140)</f>
        <v>70890.827597679687</v>
      </c>
      <c r="LN140" s="90">
        <f t="shared" ca="1" si="1147"/>
        <v>70890.827597679687</v>
      </c>
      <c r="LO140" s="90">
        <f t="shared" ca="1" si="1147"/>
        <v>0</v>
      </c>
      <c r="LP140" s="90">
        <f t="shared" ca="1" si="1147"/>
        <v>0</v>
      </c>
      <c r="LQ140" s="90">
        <f t="shared" ca="1" si="1147"/>
        <v>0</v>
      </c>
      <c r="LR140" s="90">
        <f t="shared" ca="1" si="1147"/>
        <v>0</v>
      </c>
      <c r="LS140" s="92">
        <f t="shared" ref="LS140:LS154" ca="1" si="1182">SUM(LT140:MF140)</f>
        <v>25201.288101468177</v>
      </c>
      <c r="LT140" s="90">
        <f t="shared" ca="1" si="1148"/>
        <v>25201.288101468177</v>
      </c>
      <c r="LU140" s="90">
        <f t="shared" ca="1" si="1148"/>
        <v>0</v>
      </c>
      <c r="LV140" s="90">
        <f t="shared" ca="1" si="1148"/>
        <v>0</v>
      </c>
      <c r="LW140" s="90">
        <f t="shared" ca="1" si="1148"/>
        <v>0</v>
      </c>
      <c r="LX140" s="90">
        <f t="shared" ca="1" si="1148"/>
        <v>0</v>
      </c>
      <c r="LY140" s="90">
        <f t="shared" ca="1" si="1148"/>
        <v>0</v>
      </c>
      <c r="LZ140" s="90">
        <f t="shared" ca="1" si="1148"/>
        <v>0</v>
      </c>
      <c r="MA140" s="90">
        <f t="shared" ca="1" si="1148"/>
        <v>0</v>
      </c>
      <c r="MB140" s="90">
        <f t="shared" ca="1" si="1148"/>
        <v>0</v>
      </c>
      <c r="MC140" s="90">
        <f t="shared" ca="1" si="1148"/>
        <v>0</v>
      </c>
      <c r="MD140" s="90">
        <f t="shared" ca="1" si="1148"/>
        <v>0</v>
      </c>
      <c r="ME140" s="90">
        <f t="shared" ca="1" si="1148"/>
        <v>0</v>
      </c>
      <c r="MF140" s="90">
        <f t="shared" ca="1" si="1148"/>
        <v>0</v>
      </c>
      <c r="MG140" s="92">
        <f t="shared" ref="MG140:MG154" ca="1" si="1183">SUM(MH140:NB140)</f>
        <v>28515.719290519904</v>
      </c>
      <c r="MH140" s="90">
        <f t="shared" ca="1" si="1149"/>
        <v>28515.719290519904</v>
      </c>
      <c r="MI140" s="90">
        <f t="shared" ca="1" si="1150"/>
        <v>0</v>
      </c>
      <c r="MJ140" s="90">
        <f t="shared" ca="1" si="1150"/>
        <v>0</v>
      </c>
      <c r="MK140" s="90">
        <f t="shared" ca="1" si="1150"/>
        <v>0</v>
      </c>
      <c r="ML140" s="90">
        <f t="shared" ca="1" si="1150"/>
        <v>0</v>
      </c>
      <c r="MM140" s="90">
        <f t="shared" ca="1" si="1150"/>
        <v>0</v>
      </c>
      <c r="MN140" s="90">
        <f t="shared" ca="1" si="1150"/>
        <v>0</v>
      </c>
      <c r="MO140" s="90">
        <f t="shared" ca="1" si="1150"/>
        <v>0</v>
      </c>
      <c r="MP140" s="90">
        <f t="shared" ca="1" si="1150"/>
        <v>0</v>
      </c>
      <c r="MQ140" s="90">
        <f t="shared" ca="1" si="1150"/>
        <v>0</v>
      </c>
      <c r="MR140" s="90">
        <f t="shared" ca="1" si="1150"/>
        <v>0</v>
      </c>
      <c r="MS140" s="90">
        <f t="shared" ca="1" si="1150"/>
        <v>0</v>
      </c>
      <c r="MT140" s="90">
        <f t="shared" ca="1" si="1150"/>
        <v>0</v>
      </c>
      <c r="MU140" s="90">
        <f t="shared" ca="1" si="1150"/>
        <v>0</v>
      </c>
      <c r="MV140" s="90">
        <f t="shared" ca="1" si="1150"/>
        <v>0</v>
      </c>
      <c r="MW140" s="90">
        <f t="shared" ca="1" si="1150"/>
        <v>0</v>
      </c>
      <c r="MX140" s="90">
        <f t="shared" ca="1" si="1150"/>
        <v>0</v>
      </c>
      <c r="MY140" s="90">
        <f t="shared" ca="1" si="1150"/>
        <v>0</v>
      </c>
      <c r="MZ140" s="90">
        <f t="shared" ca="1" si="1150"/>
        <v>0</v>
      </c>
      <c r="NA140" s="90">
        <f t="shared" ca="1" si="1150"/>
        <v>0</v>
      </c>
      <c r="NB140" s="90">
        <f t="shared" ca="1" si="1150"/>
        <v>0</v>
      </c>
      <c r="NC140" s="92">
        <f t="shared" ref="NC140:NC154" ca="1" si="1184">SUM(ND140:NI140)</f>
        <v>0</v>
      </c>
      <c r="ND140" s="90">
        <f t="shared" ca="1" si="1151"/>
        <v>0</v>
      </c>
      <c r="NE140" s="90">
        <f t="shared" ca="1" si="1151"/>
        <v>0</v>
      </c>
      <c r="NF140" s="90">
        <f t="shared" ca="1" si="1151"/>
        <v>0</v>
      </c>
      <c r="NG140" s="90">
        <f t="shared" ca="1" si="1151"/>
        <v>0</v>
      </c>
      <c r="NH140" s="90">
        <f t="shared" ca="1" si="1151"/>
        <v>0</v>
      </c>
      <c r="NI140" s="90">
        <f t="shared" ca="1" si="1151"/>
        <v>0</v>
      </c>
      <c r="NJ140" s="93">
        <f t="shared" ca="1" si="1160"/>
        <v>2436539.7000000002</v>
      </c>
      <c r="NK140" s="94">
        <f t="shared" ca="1" si="1107"/>
        <v>0</v>
      </c>
    </row>
    <row r="141" spans="1:375" ht="17.25" customHeight="1" x14ac:dyDescent="0.25">
      <c r="A141" s="67">
        <v>98410</v>
      </c>
      <c r="B141" s="96" t="s">
        <v>101</v>
      </c>
      <c r="C141" s="90">
        <f ca="1">IFERROR(HLOOKUP($A141,Náklady_2018!$D$1:$MN$27,24,FALSE),0)</f>
        <v>1112479.49</v>
      </c>
      <c r="D141" s="19">
        <v>50</v>
      </c>
      <c r="E141" s="19">
        <v>50</v>
      </c>
      <c r="F141" s="91" t="s">
        <v>592</v>
      </c>
      <c r="G141" s="92">
        <f t="shared" ca="1" si="1172"/>
        <v>111814.50750411094</v>
      </c>
      <c r="H141" s="90">
        <f t="shared" ca="1" si="1152"/>
        <v>0</v>
      </c>
      <c r="I141" s="90">
        <f t="shared" ca="1" si="1171"/>
        <v>0</v>
      </c>
      <c r="J141" s="90">
        <f t="shared" ca="1" si="1171"/>
        <v>12083.796588798246</v>
      </c>
      <c r="K141" s="90">
        <f t="shared" ca="1" si="1171"/>
        <v>0</v>
      </c>
      <c r="L141" s="90">
        <f t="shared" ca="1" si="1171"/>
        <v>0</v>
      </c>
      <c r="M141" s="90">
        <f t="shared" ca="1" si="1171"/>
        <v>0</v>
      </c>
      <c r="N141" s="90">
        <f t="shared" ca="1" si="1171"/>
        <v>19648.389928874527</v>
      </c>
      <c r="O141" s="90">
        <f t="shared" ca="1" si="1171"/>
        <v>0</v>
      </c>
      <c r="P141" s="90">
        <f t="shared" ca="1" si="1171"/>
        <v>0</v>
      </c>
      <c r="Q141" s="90">
        <f t="shared" ca="1" si="1171"/>
        <v>0</v>
      </c>
      <c r="R141" s="90">
        <f t="shared" ca="1" si="1171"/>
        <v>0</v>
      </c>
      <c r="S141" s="90">
        <f t="shared" ca="1" si="1171"/>
        <v>10510.241090024441</v>
      </c>
      <c r="T141" s="90">
        <f t="shared" ca="1" si="1171"/>
        <v>0</v>
      </c>
      <c r="U141" s="90">
        <f t="shared" ca="1" si="1171"/>
        <v>0</v>
      </c>
      <c r="V141" s="90">
        <f t="shared" ca="1" si="1171"/>
        <v>3660.0916089951638</v>
      </c>
      <c r="W141" s="90">
        <f t="shared" ca="1" si="1171"/>
        <v>15126.469919852239</v>
      </c>
      <c r="X141" s="90">
        <f t="shared" ca="1" si="1171"/>
        <v>0</v>
      </c>
      <c r="Y141" s="90">
        <f t="shared" ca="1" si="1171"/>
        <v>0</v>
      </c>
      <c r="Z141" s="90">
        <f t="shared" ca="1" si="1171"/>
        <v>0</v>
      </c>
      <c r="AA141" s="90">
        <f t="shared" ca="1" si="1171"/>
        <v>16382.871589560784</v>
      </c>
      <c r="AB141" s="90">
        <f t="shared" ca="1" si="1171"/>
        <v>0</v>
      </c>
      <c r="AC141" s="90">
        <f t="shared" ca="1" si="1171"/>
        <v>0</v>
      </c>
      <c r="AD141" s="90">
        <f t="shared" ca="1" si="1171"/>
        <v>28068.502713067137</v>
      </c>
      <c r="AE141" s="90">
        <f t="shared" ca="1" si="1171"/>
        <v>0</v>
      </c>
      <c r="AF141" s="90">
        <f t="shared" ca="1" si="1171"/>
        <v>0</v>
      </c>
      <c r="AG141" s="90">
        <f t="shared" ca="1" si="1171"/>
        <v>0</v>
      </c>
      <c r="AH141" s="90">
        <f t="shared" ca="1" si="1171"/>
        <v>0</v>
      </c>
      <c r="AI141" s="90">
        <f t="shared" ca="1" si="1171"/>
        <v>0</v>
      </c>
      <c r="AJ141" s="90">
        <f t="shared" ca="1" si="1171"/>
        <v>0</v>
      </c>
      <c r="AK141" s="90">
        <f t="shared" ca="1" si="1171"/>
        <v>0</v>
      </c>
      <c r="AL141" s="90">
        <f t="shared" ca="1" si="1171"/>
        <v>0</v>
      </c>
      <c r="AM141" s="90">
        <f t="shared" ca="1" si="1171"/>
        <v>0</v>
      </c>
      <c r="AN141" s="90">
        <f t="shared" ca="1" si="1171"/>
        <v>0</v>
      </c>
      <c r="AO141" s="90">
        <f t="shared" ca="1" si="1171"/>
        <v>0</v>
      </c>
      <c r="AP141" s="90">
        <f t="shared" ca="1" si="1171"/>
        <v>0</v>
      </c>
      <c r="AQ141" s="90">
        <f t="shared" ca="1" si="1171"/>
        <v>0</v>
      </c>
      <c r="AR141" s="90">
        <f t="shared" ca="1" si="1171"/>
        <v>0</v>
      </c>
      <c r="AS141" s="90">
        <f t="shared" ca="1" si="1171"/>
        <v>0</v>
      </c>
      <c r="AT141" s="90">
        <f t="shared" ca="1" si="1171"/>
        <v>3674.8340176362794</v>
      </c>
      <c r="AU141" s="90">
        <f t="shared" ca="1" si="1171"/>
        <v>0</v>
      </c>
      <c r="AV141" s="90">
        <f t="shared" ca="1" si="1171"/>
        <v>0</v>
      </c>
      <c r="AW141" s="90">
        <f t="shared" ca="1" si="1171"/>
        <v>0</v>
      </c>
      <c r="AX141" s="90">
        <f t="shared" ca="1" si="1171"/>
        <v>2659.3100473021009</v>
      </c>
      <c r="AY141" s="90">
        <f t="shared" ca="1" si="1171"/>
        <v>0</v>
      </c>
      <c r="AZ141" s="90">
        <f t="shared" ca="1" si="1171"/>
        <v>0</v>
      </c>
      <c r="BA141" s="90">
        <f t="shared" ca="1" si="1171"/>
        <v>0</v>
      </c>
      <c r="BB141" s="90">
        <f t="shared" ca="1" si="1171"/>
        <v>0</v>
      </c>
      <c r="BC141" s="90">
        <f t="shared" ca="1" si="1171"/>
        <v>0</v>
      </c>
      <c r="BD141" s="92">
        <f t="shared" ca="1" si="1173"/>
        <v>100640.40440079037</v>
      </c>
      <c r="BE141" s="90">
        <f t="shared" ca="1" si="1120"/>
        <v>0</v>
      </c>
      <c r="BF141" s="90">
        <f t="shared" ca="1" si="1162"/>
        <v>11678.774641566457</v>
      </c>
      <c r="BG141" s="90">
        <f t="shared" ca="1" si="1162"/>
        <v>0</v>
      </c>
      <c r="BH141" s="90">
        <f t="shared" ca="1" si="1162"/>
        <v>0</v>
      </c>
      <c r="BI141" s="90">
        <f t="shared" ca="1" si="1162"/>
        <v>14189.362258093241</v>
      </c>
      <c r="BJ141" s="90">
        <f t="shared" ca="1" si="1162"/>
        <v>0</v>
      </c>
      <c r="BK141" s="90">
        <f t="shared" ca="1" si="1162"/>
        <v>0</v>
      </c>
      <c r="BL141" s="90">
        <f t="shared" ca="1" si="1162"/>
        <v>0</v>
      </c>
      <c r="BM141" s="90">
        <f t="shared" ca="1" si="1162"/>
        <v>0</v>
      </c>
      <c r="BN141" s="90">
        <f t="shared" ca="1" si="1162"/>
        <v>14561.616585131869</v>
      </c>
      <c r="BO141" s="90">
        <f t="shared" ca="1" si="1162"/>
        <v>0</v>
      </c>
      <c r="BP141" s="90">
        <f t="shared" ca="1" si="1162"/>
        <v>0</v>
      </c>
      <c r="BQ141" s="90">
        <f t="shared" ca="1" si="1162"/>
        <v>0</v>
      </c>
      <c r="BR141" s="90">
        <f t="shared" ca="1" si="1162"/>
        <v>11686.377334956629</v>
      </c>
      <c r="BS141" s="90">
        <f t="shared" ca="1" si="1162"/>
        <v>0</v>
      </c>
      <c r="BT141" s="90">
        <f t="shared" ca="1" si="1162"/>
        <v>0</v>
      </c>
      <c r="BU141" s="90">
        <f t="shared" ca="1" si="1162"/>
        <v>0</v>
      </c>
      <c r="BV141" s="90">
        <f t="shared" ca="1" si="1162"/>
        <v>14173.611993235503</v>
      </c>
      <c r="BW141" s="90">
        <f t="shared" ca="1" si="1162"/>
        <v>0</v>
      </c>
      <c r="BX141" s="90">
        <f t="shared" ca="1" si="1162"/>
        <v>0</v>
      </c>
      <c r="BY141" s="90">
        <f t="shared" ca="1" si="1162"/>
        <v>32514.449442600864</v>
      </c>
      <c r="BZ141" s="90">
        <f t="shared" ca="1" si="1162"/>
        <v>0</v>
      </c>
      <c r="CA141" s="90">
        <f t="shared" ca="1" si="1162"/>
        <v>0</v>
      </c>
      <c r="CB141" s="90">
        <f t="shared" ca="1" si="1162"/>
        <v>0</v>
      </c>
      <c r="CC141" s="90">
        <f t="shared" ca="1" si="1162"/>
        <v>1836.2121452058</v>
      </c>
      <c r="CD141" s="90">
        <f t="shared" ca="1" si="1162"/>
        <v>0</v>
      </c>
      <c r="CE141" s="90">
        <f t="shared" ca="1" si="1162"/>
        <v>0</v>
      </c>
      <c r="CF141" s="90">
        <f t="shared" ca="1" si="1122"/>
        <v>0</v>
      </c>
      <c r="CG141" s="92">
        <f t="shared" ca="1" si="1155"/>
        <v>97130.239417304721</v>
      </c>
      <c r="CH141" s="90">
        <f t="shared" ca="1" si="1163"/>
        <v>0</v>
      </c>
      <c r="CI141" s="90">
        <f t="shared" ca="1" si="1163"/>
        <v>8030.3621151257585</v>
      </c>
      <c r="CJ141" s="90">
        <f t="shared" ca="1" si="1163"/>
        <v>14429.663376051561</v>
      </c>
      <c r="CK141" s="90">
        <f t="shared" ca="1" si="1163"/>
        <v>12332.559216326781</v>
      </c>
      <c r="CL141" s="90">
        <f t="shared" ca="1" si="1163"/>
        <v>7092.8100426904066</v>
      </c>
      <c r="CM141" s="90">
        <f t="shared" ca="1" si="1163"/>
        <v>6093.0137988835413</v>
      </c>
      <c r="CN141" s="90">
        <f t="shared" ca="1" si="1163"/>
        <v>4491.7725402328997</v>
      </c>
      <c r="CO141" s="90">
        <f t="shared" ca="1" si="1163"/>
        <v>12214.146442973539</v>
      </c>
      <c r="CP141" s="90">
        <f t="shared" ca="1" si="1163"/>
        <v>8290.6094837852488</v>
      </c>
      <c r="CQ141" s="90">
        <f t="shared" ca="1" si="1163"/>
        <v>7988.4357832794694</v>
      </c>
      <c r="CR141" s="90">
        <f t="shared" ca="1" si="1164"/>
        <v>7848.9558742671834</v>
      </c>
      <c r="CS141" s="90">
        <f t="shared" ca="1" si="1164"/>
        <v>4685.6554080465103</v>
      </c>
      <c r="CT141" s="90">
        <f t="shared" ca="1" si="1164"/>
        <v>3632.2553356418407</v>
      </c>
      <c r="CU141" s="90">
        <f t="shared" ca="1" si="1164"/>
        <v>0</v>
      </c>
      <c r="CV141" s="90">
        <f t="shared" ca="1" si="1164"/>
        <v>0</v>
      </c>
      <c r="CW141" s="90">
        <f t="shared" ca="1" si="1164"/>
        <v>0</v>
      </c>
      <c r="CX141" s="90">
        <f t="shared" ca="1" si="1164"/>
        <v>0</v>
      </c>
      <c r="CY141" s="92">
        <f t="shared" ca="1" si="1156"/>
        <v>108124.90274538615</v>
      </c>
      <c r="CZ141" s="90">
        <f t="shared" ca="1" si="1125"/>
        <v>0</v>
      </c>
      <c r="DA141" s="90">
        <f t="shared" ca="1" si="1125"/>
        <v>10776.974350346818</v>
      </c>
      <c r="DB141" s="90">
        <f t="shared" ca="1" si="1125"/>
        <v>7723.7611644330209</v>
      </c>
      <c r="DC141" s="90">
        <f t="shared" ca="1" si="1125"/>
        <v>12845.393047718968</v>
      </c>
      <c r="DD141" s="90">
        <f t="shared" ca="1" si="1125"/>
        <v>0</v>
      </c>
      <c r="DE141" s="90">
        <f t="shared" ca="1" si="1125"/>
        <v>0</v>
      </c>
      <c r="DF141" s="90">
        <f t="shared" ca="1" si="1125"/>
        <v>0</v>
      </c>
      <c r="DG141" s="90">
        <f t="shared" ca="1" si="1125"/>
        <v>0</v>
      </c>
      <c r="DH141" s="90">
        <f t="shared" ca="1" si="1125"/>
        <v>9920.5316721057552</v>
      </c>
      <c r="DI141" s="90">
        <f t="shared" ca="1" si="1125"/>
        <v>18999.683481009401</v>
      </c>
      <c r="DJ141" s="90">
        <f t="shared" ca="1" si="1125"/>
        <v>0</v>
      </c>
      <c r="DK141" s="90">
        <f t="shared" ca="1" si="1125"/>
        <v>0</v>
      </c>
      <c r="DL141" s="90">
        <f t="shared" ca="1" si="1125"/>
        <v>0</v>
      </c>
      <c r="DM141" s="90">
        <f t="shared" ca="1" si="1125"/>
        <v>0</v>
      </c>
      <c r="DN141" s="90">
        <f t="shared" ca="1" si="1125"/>
        <v>17926.10033688954</v>
      </c>
      <c r="DO141" s="90">
        <f t="shared" ca="1" si="1125"/>
        <v>0</v>
      </c>
      <c r="DP141" s="90">
        <f t="shared" ca="1" si="1165"/>
        <v>0</v>
      </c>
      <c r="DQ141" s="90">
        <f t="shared" ca="1" si="1165"/>
        <v>9592.1381890274424</v>
      </c>
      <c r="DR141" s="90">
        <f t="shared" ca="1" si="1165"/>
        <v>2630.8199503607211</v>
      </c>
      <c r="DS141" s="90">
        <f t="shared" ca="1" si="1165"/>
        <v>5798.1385932090689</v>
      </c>
      <c r="DT141" s="90">
        <f t="shared" ca="1" si="1165"/>
        <v>10092.017905652388</v>
      </c>
      <c r="DU141" s="90">
        <f t="shared" ca="1" si="1165"/>
        <v>1819.3440546330432</v>
      </c>
      <c r="DV141" s="92">
        <f t="shared" ca="1" si="1174"/>
        <v>50534.543275675715</v>
      </c>
      <c r="DW141" s="90">
        <f t="shared" ca="1" si="1127"/>
        <v>0</v>
      </c>
      <c r="DX141" s="90">
        <f t="shared" ca="1" si="1127"/>
        <v>20751.668763907888</v>
      </c>
      <c r="DY141" s="90">
        <f t="shared" ca="1" si="1127"/>
        <v>23200.701257405239</v>
      </c>
      <c r="DZ141" s="90">
        <f t="shared" ca="1" si="1127"/>
        <v>6582.1732543625931</v>
      </c>
      <c r="EA141" s="90">
        <f t="shared" ca="1" si="1127"/>
        <v>0</v>
      </c>
      <c r="EB141" s="92">
        <f t="shared" ca="1" si="1175"/>
        <v>142414.67228568203</v>
      </c>
      <c r="EC141" s="90">
        <f t="shared" ca="1" si="1128"/>
        <v>0</v>
      </c>
      <c r="ED141" s="90">
        <f t="shared" ca="1" si="1166"/>
        <v>15576.71607332944</v>
      </c>
      <c r="EE141" s="90">
        <f t="shared" ca="1" si="1166"/>
        <v>10704.287494827264</v>
      </c>
      <c r="EF141" s="90">
        <f t="shared" ca="1" si="1166"/>
        <v>7990.7386002486091</v>
      </c>
      <c r="EG141" s="90">
        <f t="shared" ca="1" si="1166"/>
        <v>7165.9093681012328</v>
      </c>
      <c r="EH141" s="90">
        <f t="shared" ca="1" si="1166"/>
        <v>14192.728084572766</v>
      </c>
      <c r="EI141" s="90">
        <f t="shared" ca="1" si="1166"/>
        <v>7304.8900502325359</v>
      </c>
      <c r="EJ141" s="90">
        <f t="shared" ca="1" si="1166"/>
        <v>13837.282049767322</v>
      </c>
      <c r="EK141" s="90">
        <f t="shared" ca="1" si="1166"/>
        <v>7546.2506690062128</v>
      </c>
      <c r="EL141" s="90">
        <f t="shared" ca="1" si="1166"/>
        <v>5130.5826554672776</v>
      </c>
      <c r="EM141" s="90">
        <f t="shared" ca="1" si="1166"/>
        <v>4216.7857098121058</v>
      </c>
      <c r="EN141" s="90">
        <f t="shared" ca="1" si="1166"/>
        <v>8556.8649192062894</v>
      </c>
      <c r="EO141" s="90">
        <f t="shared" ca="1" si="1166"/>
        <v>10554.56604847476</v>
      </c>
      <c r="EP141" s="90">
        <f t="shared" ca="1" si="1166"/>
        <v>0</v>
      </c>
      <c r="EQ141" s="90">
        <f t="shared" ca="1" si="1166"/>
        <v>0</v>
      </c>
      <c r="ER141" s="90">
        <f t="shared" ca="1" si="1166"/>
        <v>0</v>
      </c>
      <c r="ES141" s="90">
        <f t="shared" ca="1" si="1166"/>
        <v>2914.6412402526485</v>
      </c>
      <c r="ET141" s="90">
        <f t="shared" ca="1" si="1166"/>
        <v>11888.535524657778</v>
      </c>
      <c r="EU141" s="90">
        <f t="shared" ca="1" si="1166"/>
        <v>0</v>
      </c>
      <c r="EV141" s="90">
        <f t="shared" ca="1" si="1166"/>
        <v>0</v>
      </c>
      <c r="EW141" s="90">
        <f t="shared" ca="1" si="1166"/>
        <v>14833.893797725792</v>
      </c>
      <c r="EX141" s="90">
        <f t="shared" ca="1" si="1166"/>
        <v>0</v>
      </c>
      <c r="EY141" s="90">
        <f t="shared" ca="1" si="1166"/>
        <v>0</v>
      </c>
      <c r="EZ141" s="90">
        <f t="shared" ca="1" si="1166"/>
        <v>0</v>
      </c>
      <c r="FA141" s="90">
        <f t="shared" ca="1" si="1166"/>
        <v>0</v>
      </c>
      <c r="FB141" s="90">
        <f t="shared" ca="1" si="1166"/>
        <v>0</v>
      </c>
      <c r="FC141" s="90">
        <f t="shared" ca="1" si="1166"/>
        <v>0</v>
      </c>
      <c r="FD141" s="90">
        <f t="shared" ca="1" si="1166"/>
        <v>0</v>
      </c>
      <c r="FE141" s="92">
        <f t="shared" ca="1" si="1176"/>
        <v>92722.628384369076</v>
      </c>
      <c r="FF141" s="90">
        <f t="shared" ca="1" si="1130"/>
        <v>0</v>
      </c>
      <c r="FG141" s="90">
        <f t="shared" ca="1" si="1130"/>
        <v>19019.346472958834</v>
      </c>
      <c r="FH141" s="90">
        <f t="shared" ca="1" si="1130"/>
        <v>0</v>
      </c>
      <c r="FI141" s="90">
        <f t="shared" ca="1" si="1130"/>
        <v>0</v>
      </c>
      <c r="FJ141" s="90">
        <f t="shared" ca="1" si="1130"/>
        <v>18091.409185288827</v>
      </c>
      <c r="FK141" s="90">
        <f t="shared" ca="1" si="1130"/>
        <v>0</v>
      </c>
      <c r="FL141" s="90">
        <f t="shared" ca="1" si="1130"/>
        <v>17694.841043338594</v>
      </c>
      <c r="FM141" s="90">
        <f t="shared" ca="1" si="1130"/>
        <v>21286.213689920001</v>
      </c>
      <c r="FN141" s="90">
        <f t="shared" ca="1" si="1130"/>
        <v>0</v>
      </c>
      <c r="FO141" s="90">
        <f t="shared" ca="1" si="1130"/>
        <v>10050.580948780254</v>
      </c>
      <c r="FP141" s="90">
        <f t="shared" ca="1" si="1130"/>
        <v>0</v>
      </c>
      <c r="FQ141" s="90">
        <f t="shared" ca="1" si="1130"/>
        <v>0</v>
      </c>
      <c r="FR141" s="90">
        <f t="shared" ca="1" si="1130"/>
        <v>0</v>
      </c>
      <c r="FS141" s="90">
        <f t="shared" ca="1" si="1130"/>
        <v>6580.2370440825744</v>
      </c>
      <c r="FT141" s="90">
        <f t="shared" ca="1" si="1131"/>
        <v>0</v>
      </c>
      <c r="FU141" s="90">
        <f t="shared" ca="1" si="1131"/>
        <v>0</v>
      </c>
      <c r="FV141" s="90">
        <f t="shared" ca="1" si="1131"/>
        <v>0</v>
      </c>
      <c r="FW141" s="92">
        <f t="shared" ca="1" si="1177"/>
        <v>141740.20478902862</v>
      </c>
      <c r="FX141" s="90">
        <f t="shared" ca="1" si="1132"/>
        <v>0</v>
      </c>
      <c r="FY141" s="90">
        <f t="shared" ca="1" si="1133"/>
        <v>4271.3453005756255</v>
      </c>
      <c r="FZ141" s="90">
        <f t="shared" ca="1" si="1133"/>
        <v>9482.2954213029043</v>
      </c>
      <c r="GA141" s="90">
        <f t="shared" ca="1" si="1133"/>
        <v>0</v>
      </c>
      <c r="GB141" s="90">
        <f t="shared" ca="1" si="1133"/>
        <v>13152.197517563789</v>
      </c>
      <c r="GC141" s="90">
        <f t="shared" ca="1" si="1133"/>
        <v>0</v>
      </c>
      <c r="GD141" s="90">
        <f t="shared" ca="1" si="1133"/>
        <v>10176.114520112089</v>
      </c>
      <c r="GE141" s="90">
        <f t="shared" ca="1" si="1133"/>
        <v>25366.847720101076</v>
      </c>
      <c r="GF141" s="90">
        <f t="shared" ca="1" si="1133"/>
        <v>1987.354941653927</v>
      </c>
      <c r="GG141" s="90">
        <f t="shared" ca="1" si="1133"/>
        <v>76135.331663749661</v>
      </c>
      <c r="GH141" s="90">
        <f t="shared" ca="1" si="1133"/>
        <v>0</v>
      </c>
      <c r="GI141" s="90">
        <f t="shared" ref="FY141:GR148" ca="1" si="1185">($C141/100*$D141)*GI$5+($C141/100*$E141)*GI$12</f>
        <v>0</v>
      </c>
      <c r="GJ141" s="90">
        <f t="shared" ca="1" si="1185"/>
        <v>0</v>
      </c>
      <c r="GK141" s="90">
        <f t="shared" ca="1" si="1185"/>
        <v>0</v>
      </c>
      <c r="GL141" s="90">
        <f t="shared" ca="1" si="1185"/>
        <v>0</v>
      </c>
      <c r="GM141" s="90">
        <f t="shared" ca="1" si="1185"/>
        <v>0</v>
      </c>
      <c r="GN141" s="90">
        <f t="shared" ca="1" si="1185"/>
        <v>0</v>
      </c>
      <c r="GO141" s="90">
        <f t="shared" ca="1" si="1185"/>
        <v>1168.7177039695707</v>
      </c>
      <c r="GP141" s="90">
        <f t="shared" ca="1" si="1185"/>
        <v>0</v>
      </c>
      <c r="GQ141" s="90">
        <f t="shared" ca="1" si="1185"/>
        <v>0</v>
      </c>
      <c r="GR141" s="90">
        <f t="shared" ca="1" si="1185"/>
        <v>0</v>
      </c>
      <c r="GS141" s="92">
        <f t="shared" ca="1" si="1178"/>
        <v>63696.074929043796</v>
      </c>
      <c r="GT141" s="90">
        <f t="shared" ca="1" si="1134"/>
        <v>0</v>
      </c>
      <c r="GU141" s="90">
        <f t="shared" ca="1" si="1134"/>
        <v>17183.342154861792</v>
      </c>
      <c r="GV141" s="90">
        <f t="shared" ca="1" si="1134"/>
        <v>17600.076486509992</v>
      </c>
      <c r="GW141" s="90">
        <f t="shared" ca="1" si="1134"/>
        <v>22526.879142271264</v>
      </c>
      <c r="GX141" s="90">
        <f t="shared" ca="1" si="1134"/>
        <v>0</v>
      </c>
      <c r="GY141" s="90">
        <f t="shared" ca="1" si="1134"/>
        <v>6385.7771454007479</v>
      </c>
      <c r="GZ141" s="90">
        <f t="shared" ca="1" si="1134"/>
        <v>0</v>
      </c>
      <c r="HA141" s="90">
        <f t="shared" ca="1" si="1134"/>
        <v>0</v>
      </c>
      <c r="HB141" s="90">
        <f t="shared" ca="1" si="1134"/>
        <v>0</v>
      </c>
      <c r="HC141" s="90">
        <f t="shared" ca="1" si="1134"/>
        <v>0</v>
      </c>
      <c r="HD141" s="90">
        <f t="shared" ca="1" si="1134"/>
        <v>0</v>
      </c>
      <c r="HE141" s="92">
        <f t="shared" ca="1" si="1179"/>
        <v>29191.435599767796</v>
      </c>
      <c r="HF141" s="90">
        <f t="shared" ca="1" si="1135"/>
        <v>0</v>
      </c>
      <c r="HG141" s="90">
        <f t="shared" ca="1" si="1135"/>
        <v>0</v>
      </c>
      <c r="HH141" s="90">
        <f t="shared" ca="1" si="1135"/>
        <v>0</v>
      </c>
      <c r="HI141" s="90">
        <f t="shared" ca="1" si="1135"/>
        <v>0</v>
      </c>
      <c r="HJ141" s="90">
        <f t="shared" ca="1" si="1135"/>
        <v>0</v>
      </c>
      <c r="HK141" s="90">
        <f t="shared" ca="1" si="1135"/>
        <v>0</v>
      </c>
      <c r="HL141" s="90">
        <f t="shared" ca="1" si="1135"/>
        <v>0</v>
      </c>
      <c r="HM141" s="90">
        <f t="shared" ca="1" si="1135"/>
        <v>0</v>
      </c>
      <c r="HN141" s="90">
        <f t="shared" ca="1" si="1135"/>
        <v>4325.4603682997513</v>
      </c>
      <c r="HO141" s="90">
        <f t="shared" ca="1" si="1135"/>
        <v>24865.975231468045</v>
      </c>
      <c r="HP141" s="90">
        <f t="shared" ca="1" si="1135"/>
        <v>0</v>
      </c>
      <c r="HQ141" s="90">
        <f t="shared" ca="1" si="1135"/>
        <v>0</v>
      </c>
      <c r="HR141" s="90">
        <f t="shared" ca="1" si="1135"/>
        <v>0</v>
      </c>
      <c r="HS141" s="90">
        <f t="shared" ca="1" si="1135"/>
        <v>0</v>
      </c>
      <c r="HT141" s="90">
        <f t="shared" ca="1" si="1135"/>
        <v>0</v>
      </c>
      <c r="HU141" s="90">
        <f t="shared" ca="1" si="1135"/>
        <v>0</v>
      </c>
      <c r="HV141" s="92">
        <f t="shared" ca="1" si="1180"/>
        <v>10078.763450830782</v>
      </c>
      <c r="HW141" s="90">
        <f t="shared" ca="1" si="1136"/>
        <v>10078.763450830782</v>
      </c>
      <c r="HX141" s="90">
        <f t="shared" ca="1" si="1136"/>
        <v>0</v>
      </c>
      <c r="HY141" s="90">
        <f t="shared" ca="1" si="1136"/>
        <v>0</v>
      </c>
      <c r="HZ141" s="90">
        <f t="shared" ca="1" si="1136"/>
        <v>0</v>
      </c>
      <c r="IA141" s="90">
        <f t="shared" ca="1" si="1136"/>
        <v>0</v>
      </c>
      <c r="IB141" s="90">
        <f t="shared" ca="1" si="1136"/>
        <v>0</v>
      </c>
      <c r="IC141" s="90">
        <f t="shared" ca="1" si="1136"/>
        <v>0</v>
      </c>
      <c r="ID141" s="90">
        <f t="shared" ca="1" si="1136"/>
        <v>0</v>
      </c>
      <c r="IE141" s="90">
        <f t="shared" ca="1" si="1136"/>
        <v>0</v>
      </c>
      <c r="IF141" s="92">
        <f t="shared" ca="1" si="1157"/>
        <v>25017.788046622853</v>
      </c>
      <c r="IG141" s="90">
        <f t="shared" ca="1" si="1137"/>
        <v>25017.788046622853</v>
      </c>
      <c r="IH141" s="90">
        <f t="shared" ca="1" si="1137"/>
        <v>0</v>
      </c>
      <c r="II141" s="90">
        <f t="shared" ca="1" si="1137"/>
        <v>0</v>
      </c>
      <c r="IJ141" s="90">
        <f t="shared" ca="1" si="1137"/>
        <v>0</v>
      </c>
      <c r="IK141" s="90">
        <f t="shared" ca="1" si="1137"/>
        <v>0</v>
      </c>
      <c r="IL141" s="90">
        <f t="shared" ca="1" si="1137"/>
        <v>0</v>
      </c>
      <c r="IM141" s="90">
        <f t="shared" ca="1" si="1137"/>
        <v>0</v>
      </c>
      <c r="IN141" s="90">
        <f t="shared" ca="1" si="1137"/>
        <v>0</v>
      </c>
      <c r="IO141" s="90">
        <f t="shared" ca="1" si="1137"/>
        <v>0</v>
      </c>
      <c r="IP141" s="90">
        <f t="shared" ca="1" si="1137"/>
        <v>0</v>
      </c>
      <c r="IQ141" s="90">
        <f t="shared" ca="1" si="1137"/>
        <v>0</v>
      </c>
      <c r="IR141" s="90">
        <f t="shared" ca="1" si="1137"/>
        <v>0</v>
      </c>
      <c r="IS141" s="90">
        <f t="shared" ca="1" si="1137"/>
        <v>0</v>
      </c>
      <c r="IT141" s="90">
        <f t="shared" ca="1" si="1137"/>
        <v>0</v>
      </c>
      <c r="IU141" s="90">
        <f t="shared" ca="1" si="1137"/>
        <v>0</v>
      </c>
      <c r="IV141" s="90">
        <f t="shared" ca="1" si="1137"/>
        <v>0</v>
      </c>
      <c r="IW141" s="90">
        <f t="shared" ca="1" si="1138"/>
        <v>0</v>
      </c>
      <c r="IX141" s="90">
        <f t="shared" ca="1" si="1138"/>
        <v>0</v>
      </c>
      <c r="IY141" s="92">
        <f t="shared" ca="1" si="1158"/>
        <v>47941.523134999195</v>
      </c>
      <c r="IZ141" s="90">
        <f t="shared" ca="1" si="1139"/>
        <v>47941.523134999195</v>
      </c>
      <c r="JA141" s="90">
        <f t="shared" ca="1" si="1140"/>
        <v>0</v>
      </c>
      <c r="JB141" s="90">
        <f t="shared" ca="1" si="1139"/>
        <v>0</v>
      </c>
      <c r="JC141" s="90">
        <f t="shared" ca="1" si="1140"/>
        <v>0</v>
      </c>
      <c r="JD141" s="90">
        <f t="shared" ca="1" si="1140"/>
        <v>0</v>
      </c>
      <c r="JE141" s="90">
        <f t="shared" ca="1" si="1140"/>
        <v>0</v>
      </c>
      <c r="JF141" s="90">
        <f t="shared" ca="1" si="1140"/>
        <v>0</v>
      </c>
      <c r="JG141" s="90">
        <f t="shared" ca="1" si="1140"/>
        <v>0</v>
      </c>
      <c r="JH141" s="90">
        <f t="shared" ca="1" si="1140"/>
        <v>0</v>
      </c>
      <c r="JI141" s="90">
        <f t="shared" ca="1" si="1140"/>
        <v>0</v>
      </c>
      <c r="JJ141" s="90">
        <f t="shared" ca="1" si="1140"/>
        <v>0</v>
      </c>
      <c r="JK141" s="90">
        <f t="shared" ca="1" si="1140"/>
        <v>0</v>
      </c>
      <c r="JL141" s="90">
        <f t="shared" ca="1" si="1140"/>
        <v>0</v>
      </c>
      <c r="JM141" s="90">
        <f t="shared" ca="1" si="1140"/>
        <v>0</v>
      </c>
      <c r="JN141" s="90">
        <f t="shared" ca="1" si="1140"/>
        <v>0</v>
      </c>
      <c r="JO141" s="90">
        <f t="shared" ca="1" si="1140"/>
        <v>0</v>
      </c>
      <c r="JP141" s="90">
        <f t="shared" ca="1" si="1140"/>
        <v>0</v>
      </c>
      <c r="JQ141" s="90">
        <f t="shared" ca="1" si="1140"/>
        <v>0</v>
      </c>
      <c r="JR141" s="90">
        <f t="shared" ca="1" si="1140"/>
        <v>0</v>
      </c>
      <c r="JS141" s="90">
        <f t="shared" ca="1" si="1140"/>
        <v>0</v>
      </c>
      <c r="JT141" s="92">
        <f t="shared" ca="1" si="1159"/>
        <v>34538.142261704248</v>
      </c>
      <c r="JU141" s="90">
        <f t="shared" ca="1" si="1167"/>
        <v>21494.288794513966</v>
      </c>
      <c r="JV141" s="90">
        <f t="shared" ca="1" si="1167"/>
        <v>0</v>
      </c>
      <c r="JW141" s="90">
        <f t="shared" ca="1" si="1167"/>
        <v>0</v>
      </c>
      <c r="JX141" s="90">
        <f t="shared" ca="1" si="1167"/>
        <v>0</v>
      </c>
      <c r="JY141" s="90">
        <f t="shared" ca="1" si="1167"/>
        <v>0</v>
      </c>
      <c r="JZ141" s="90">
        <f t="shared" ca="1" si="1167"/>
        <v>0</v>
      </c>
      <c r="KA141" s="90">
        <f t="shared" ca="1" si="1167"/>
        <v>0</v>
      </c>
      <c r="KB141" s="90">
        <f t="shared" ca="1" si="1167"/>
        <v>0</v>
      </c>
      <c r="KC141" s="90">
        <f t="shared" ca="1" si="1167"/>
        <v>0</v>
      </c>
      <c r="KD141" s="90">
        <f t="shared" ca="1" si="1167"/>
        <v>0</v>
      </c>
      <c r="KE141" s="90">
        <f t="shared" ca="1" si="1168"/>
        <v>0</v>
      </c>
      <c r="KF141" s="90">
        <f t="shared" ca="1" si="1168"/>
        <v>0</v>
      </c>
      <c r="KG141" s="90">
        <f t="shared" ca="1" si="1168"/>
        <v>0</v>
      </c>
      <c r="KH141" s="90">
        <f t="shared" ca="1" si="1168"/>
        <v>0</v>
      </c>
      <c r="KI141" s="90">
        <f t="shared" ca="1" si="1168"/>
        <v>0</v>
      </c>
      <c r="KJ141" s="90">
        <f t="shared" ca="1" si="1168"/>
        <v>0</v>
      </c>
      <c r="KK141" s="90">
        <f t="shared" ca="1" si="1168"/>
        <v>0</v>
      </c>
      <c r="KL141" s="90">
        <f t="shared" ca="1" si="1168"/>
        <v>0</v>
      </c>
      <c r="KM141" s="90">
        <f t="shared" ca="1" si="1168"/>
        <v>4045.9320102369261</v>
      </c>
      <c r="KN141" s="90">
        <f t="shared" ca="1" si="1143"/>
        <v>0</v>
      </c>
      <c r="KO141" s="90">
        <f t="shared" ca="1" si="1169"/>
        <v>0</v>
      </c>
      <c r="KP141" s="90">
        <f t="shared" ca="1" si="1169"/>
        <v>0</v>
      </c>
      <c r="KQ141" s="90">
        <f t="shared" ca="1" si="1169"/>
        <v>0</v>
      </c>
      <c r="KR141" s="90">
        <f t="shared" ca="1" si="1169"/>
        <v>0</v>
      </c>
      <c r="KS141" s="90">
        <f t="shared" ca="1" si="1169"/>
        <v>0</v>
      </c>
      <c r="KT141" s="90">
        <f t="shared" ca="1" si="1169"/>
        <v>0</v>
      </c>
      <c r="KU141" s="90">
        <f t="shared" ca="1" si="1169"/>
        <v>0</v>
      </c>
      <c r="KV141" s="90">
        <f t="shared" ca="1" si="1169"/>
        <v>0</v>
      </c>
      <c r="KW141" s="90">
        <f t="shared" ca="1" si="1169"/>
        <v>0</v>
      </c>
      <c r="KX141" s="90">
        <f t="shared" ca="1" si="1169"/>
        <v>0</v>
      </c>
      <c r="KY141" s="90">
        <f t="shared" ca="1" si="1170"/>
        <v>0</v>
      </c>
      <c r="KZ141" s="90">
        <f t="shared" ca="1" si="1170"/>
        <v>0</v>
      </c>
      <c r="LA141" s="90">
        <f t="shared" ca="1" si="1170"/>
        <v>0</v>
      </c>
      <c r="LB141" s="90">
        <f t="shared" ca="1" si="1170"/>
        <v>3038.6660303208841</v>
      </c>
      <c r="LC141" s="90">
        <f t="shared" ca="1" si="1170"/>
        <v>0</v>
      </c>
      <c r="LD141" s="90">
        <f t="shared" ca="1" si="1170"/>
        <v>0</v>
      </c>
      <c r="LE141" s="90">
        <f t="shared" ca="1" si="1170"/>
        <v>0</v>
      </c>
      <c r="LF141" s="90">
        <f t="shared" ca="1" si="1170"/>
        <v>0</v>
      </c>
      <c r="LG141" s="90">
        <f t="shared" ca="1" si="1170"/>
        <v>5959.2554266324714</v>
      </c>
      <c r="LH141" s="90">
        <f t="shared" ca="1" si="1170"/>
        <v>0</v>
      </c>
      <c r="LI141" s="90">
        <f t="shared" ca="1" si="1170"/>
        <v>0</v>
      </c>
      <c r="LJ141" s="90">
        <f t="shared" ca="1" si="1170"/>
        <v>0</v>
      </c>
      <c r="LK141" s="90">
        <f t="shared" ca="1" si="1146"/>
        <v>0</v>
      </c>
      <c r="LL141" s="90">
        <f t="shared" ca="1" si="1146"/>
        <v>0</v>
      </c>
      <c r="LM141" s="92">
        <f t="shared" ca="1" si="1181"/>
        <v>32367.456081895409</v>
      </c>
      <c r="LN141" s="90">
        <f t="shared" ca="1" si="1147"/>
        <v>32367.456081895409</v>
      </c>
      <c r="LO141" s="90">
        <f t="shared" ca="1" si="1147"/>
        <v>0</v>
      </c>
      <c r="LP141" s="90">
        <f t="shared" ca="1" si="1147"/>
        <v>0</v>
      </c>
      <c r="LQ141" s="90">
        <f t="shared" ca="1" si="1147"/>
        <v>0</v>
      </c>
      <c r="LR141" s="90">
        <f t="shared" ca="1" si="1147"/>
        <v>0</v>
      </c>
      <c r="LS141" s="92">
        <f t="shared" ca="1" si="1182"/>
        <v>11506.447497844743</v>
      </c>
      <c r="LT141" s="90">
        <f t="shared" ca="1" si="1148"/>
        <v>11506.447497844743</v>
      </c>
      <c r="LU141" s="90">
        <f t="shared" ca="1" si="1148"/>
        <v>0</v>
      </c>
      <c r="LV141" s="90">
        <f t="shared" ca="1" si="1148"/>
        <v>0</v>
      </c>
      <c r="LW141" s="90">
        <f t="shared" ca="1" si="1148"/>
        <v>0</v>
      </c>
      <c r="LX141" s="90">
        <f t="shared" ca="1" si="1148"/>
        <v>0</v>
      </c>
      <c r="LY141" s="90">
        <f t="shared" ca="1" si="1148"/>
        <v>0</v>
      </c>
      <c r="LZ141" s="90">
        <f t="shared" ca="1" si="1148"/>
        <v>0</v>
      </c>
      <c r="MA141" s="90">
        <f t="shared" ca="1" si="1148"/>
        <v>0</v>
      </c>
      <c r="MB141" s="90">
        <f t="shared" ca="1" si="1148"/>
        <v>0</v>
      </c>
      <c r="MC141" s="90">
        <f t="shared" ca="1" si="1148"/>
        <v>0</v>
      </c>
      <c r="MD141" s="90">
        <f t="shared" ca="1" si="1148"/>
        <v>0</v>
      </c>
      <c r="ME141" s="90">
        <f t="shared" ca="1" si="1148"/>
        <v>0</v>
      </c>
      <c r="MF141" s="90">
        <f t="shared" ca="1" si="1148"/>
        <v>0</v>
      </c>
      <c r="MG141" s="92">
        <f t="shared" ca="1" si="1183"/>
        <v>13019.756194943486</v>
      </c>
      <c r="MH141" s="90">
        <f t="shared" ca="1" si="1149"/>
        <v>13019.756194943486</v>
      </c>
      <c r="MI141" s="90">
        <f t="shared" ca="1" si="1150"/>
        <v>0</v>
      </c>
      <c r="MJ141" s="90">
        <f t="shared" ca="1" si="1150"/>
        <v>0</v>
      </c>
      <c r="MK141" s="90">
        <f t="shared" ca="1" si="1150"/>
        <v>0</v>
      </c>
      <c r="ML141" s="90">
        <f t="shared" ca="1" si="1150"/>
        <v>0</v>
      </c>
      <c r="MM141" s="90">
        <f t="shared" ca="1" si="1150"/>
        <v>0</v>
      </c>
      <c r="MN141" s="90">
        <f t="shared" ca="1" si="1150"/>
        <v>0</v>
      </c>
      <c r="MO141" s="90">
        <f t="shared" ca="1" si="1150"/>
        <v>0</v>
      </c>
      <c r="MP141" s="90">
        <f t="shared" ca="1" si="1150"/>
        <v>0</v>
      </c>
      <c r="MQ141" s="90">
        <f t="shared" ca="1" si="1150"/>
        <v>0</v>
      </c>
      <c r="MR141" s="90">
        <f t="shared" ca="1" si="1150"/>
        <v>0</v>
      </c>
      <c r="MS141" s="90">
        <f t="shared" ref="MI141:NB148" ca="1" si="1186">($C141/100*$D141)*MS$5+($C141/100*$E141)*MS$12</f>
        <v>0</v>
      </c>
      <c r="MT141" s="90">
        <f t="shared" ca="1" si="1186"/>
        <v>0</v>
      </c>
      <c r="MU141" s="90">
        <f t="shared" ca="1" si="1186"/>
        <v>0</v>
      </c>
      <c r="MV141" s="90">
        <f t="shared" ca="1" si="1186"/>
        <v>0</v>
      </c>
      <c r="MW141" s="90">
        <f t="shared" ca="1" si="1186"/>
        <v>0</v>
      </c>
      <c r="MX141" s="90">
        <f t="shared" ca="1" si="1186"/>
        <v>0</v>
      </c>
      <c r="MY141" s="90">
        <f t="shared" ca="1" si="1186"/>
        <v>0</v>
      </c>
      <c r="MZ141" s="90">
        <f t="shared" ca="1" si="1186"/>
        <v>0</v>
      </c>
      <c r="NA141" s="90">
        <f t="shared" ca="1" si="1186"/>
        <v>0</v>
      </c>
      <c r="NB141" s="90">
        <f t="shared" ca="1" si="1186"/>
        <v>0</v>
      </c>
      <c r="NC141" s="92">
        <f t="shared" ca="1" si="1184"/>
        <v>0</v>
      </c>
      <c r="ND141" s="90">
        <f t="shared" ca="1" si="1151"/>
        <v>0</v>
      </c>
      <c r="NE141" s="90">
        <f t="shared" ca="1" si="1151"/>
        <v>0</v>
      </c>
      <c r="NF141" s="90">
        <f t="shared" ca="1" si="1151"/>
        <v>0</v>
      </c>
      <c r="NG141" s="90">
        <f t="shared" ca="1" si="1151"/>
        <v>0</v>
      </c>
      <c r="NH141" s="90">
        <f t="shared" ca="1" si="1151"/>
        <v>0</v>
      </c>
      <c r="NI141" s="90">
        <f t="shared" ca="1" si="1151"/>
        <v>0</v>
      </c>
      <c r="NJ141" s="93">
        <f t="shared" ca="1" si="1160"/>
        <v>1112479.49</v>
      </c>
      <c r="NK141" s="94">
        <f t="shared" ca="1" si="1107"/>
        <v>0</v>
      </c>
    </row>
    <row r="142" spans="1:375" ht="17.25" customHeight="1" x14ac:dyDescent="0.25">
      <c r="A142" s="67">
        <v>98420</v>
      </c>
      <c r="B142" s="96" t="s">
        <v>415</v>
      </c>
      <c r="C142" s="90">
        <f ca="1">IFERROR(HLOOKUP($A142,Náklady_2018!$D$1:$MN$27,24,FALSE),0)</f>
        <v>20488</v>
      </c>
      <c r="D142" s="19">
        <v>50</v>
      </c>
      <c r="E142" s="19">
        <v>50</v>
      </c>
      <c r="F142" s="91" t="s">
        <v>592</v>
      </c>
      <c r="G142" s="92">
        <f t="shared" ca="1" si="1172"/>
        <v>2059.234035626333</v>
      </c>
      <c r="H142" s="90">
        <f t="shared" ca="1" si="1152"/>
        <v>0</v>
      </c>
      <c r="I142" s="90">
        <f t="shared" ca="1" si="1171"/>
        <v>0</v>
      </c>
      <c r="J142" s="90">
        <f t="shared" ca="1" si="1171"/>
        <v>222.54147311183101</v>
      </c>
      <c r="K142" s="90">
        <f t="shared" ca="1" si="1171"/>
        <v>0</v>
      </c>
      <c r="L142" s="90">
        <f t="shared" ca="1" si="1171"/>
        <v>0</v>
      </c>
      <c r="M142" s="90">
        <f t="shared" ca="1" si="1171"/>
        <v>0</v>
      </c>
      <c r="N142" s="90">
        <f t="shared" ca="1" si="1171"/>
        <v>361.85495236661063</v>
      </c>
      <c r="O142" s="90">
        <f t="shared" ca="1" si="1171"/>
        <v>0</v>
      </c>
      <c r="P142" s="90">
        <f t="shared" ca="1" si="1171"/>
        <v>0</v>
      </c>
      <c r="Q142" s="90">
        <f t="shared" ca="1" si="1171"/>
        <v>0</v>
      </c>
      <c r="R142" s="90">
        <f t="shared" ca="1" si="1171"/>
        <v>0</v>
      </c>
      <c r="S142" s="90">
        <f t="shared" ca="1" si="1171"/>
        <v>193.56205789683435</v>
      </c>
      <c r="T142" s="90">
        <f t="shared" ca="1" si="1171"/>
        <v>0</v>
      </c>
      <c r="U142" s="90">
        <f t="shared" ca="1" si="1171"/>
        <v>0</v>
      </c>
      <c r="V142" s="90">
        <f t="shared" ca="1" si="1171"/>
        <v>67.4061477619627</v>
      </c>
      <c r="W142" s="90">
        <f t="shared" ca="1" si="1171"/>
        <v>278.57692524105119</v>
      </c>
      <c r="X142" s="90">
        <f t="shared" ca="1" si="1171"/>
        <v>0</v>
      </c>
      <c r="Y142" s="90">
        <f t="shared" ca="1" si="1171"/>
        <v>0</v>
      </c>
      <c r="Z142" s="90">
        <f t="shared" ca="1" si="1171"/>
        <v>0</v>
      </c>
      <c r="AA142" s="90">
        <f t="shared" ca="1" si="1171"/>
        <v>301.7154708415535</v>
      </c>
      <c r="AB142" s="90">
        <f t="shared" ca="1" si="1171"/>
        <v>0</v>
      </c>
      <c r="AC142" s="90">
        <f t="shared" ca="1" si="1171"/>
        <v>0</v>
      </c>
      <c r="AD142" s="90">
        <f t="shared" ca="1" si="1171"/>
        <v>516.92412197668421</v>
      </c>
      <c r="AE142" s="90">
        <f t="shared" ca="1" si="1171"/>
        <v>0</v>
      </c>
      <c r="AF142" s="90">
        <f t="shared" ca="1" si="1171"/>
        <v>0</v>
      </c>
      <c r="AG142" s="90">
        <f t="shared" ca="1" si="1171"/>
        <v>0</v>
      </c>
      <c r="AH142" s="90">
        <f t="shared" ca="1" si="1171"/>
        <v>0</v>
      </c>
      <c r="AI142" s="90">
        <f t="shared" ca="1" si="1171"/>
        <v>0</v>
      </c>
      <c r="AJ142" s="90">
        <f t="shared" ca="1" si="1171"/>
        <v>0</v>
      </c>
      <c r="AK142" s="90">
        <f t="shared" ca="1" si="1171"/>
        <v>0</v>
      </c>
      <c r="AL142" s="90">
        <f t="shared" ca="1" si="1171"/>
        <v>0</v>
      </c>
      <c r="AM142" s="90">
        <f t="shared" ca="1" si="1171"/>
        <v>0</v>
      </c>
      <c r="AN142" s="90">
        <f t="shared" ca="1" si="1171"/>
        <v>0</v>
      </c>
      <c r="AO142" s="90">
        <f t="shared" ca="1" si="1171"/>
        <v>0</v>
      </c>
      <c r="AP142" s="90">
        <f t="shared" ca="1" si="1171"/>
        <v>0</v>
      </c>
      <c r="AQ142" s="90">
        <f t="shared" ca="1" si="1171"/>
        <v>0</v>
      </c>
      <c r="AR142" s="90">
        <f t="shared" ca="1" si="1171"/>
        <v>0</v>
      </c>
      <c r="AS142" s="90">
        <f t="shared" ca="1" si="1171"/>
        <v>0</v>
      </c>
      <c r="AT142" s="90">
        <f t="shared" ca="1" si="1171"/>
        <v>67.677651615250994</v>
      </c>
      <c r="AU142" s="90">
        <f t="shared" ca="1" si="1171"/>
        <v>0</v>
      </c>
      <c r="AV142" s="90">
        <f t="shared" ca="1" si="1171"/>
        <v>0</v>
      </c>
      <c r="AW142" s="90">
        <f t="shared" ca="1" si="1171"/>
        <v>0</v>
      </c>
      <c r="AX142" s="90">
        <f t="shared" ca="1" si="1171"/>
        <v>48.975234814554156</v>
      </c>
      <c r="AY142" s="90">
        <f t="shared" ca="1" si="1171"/>
        <v>0</v>
      </c>
      <c r="AZ142" s="90">
        <f t="shared" ca="1" si="1171"/>
        <v>0</v>
      </c>
      <c r="BA142" s="90">
        <f t="shared" ca="1" si="1171"/>
        <v>0</v>
      </c>
      <c r="BB142" s="90">
        <f t="shared" ca="1" si="1171"/>
        <v>0</v>
      </c>
      <c r="BC142" s="90">
        <f t="shared" ca="1" si="1171"/>
        <v>0</v>
      </c>
      <c r="BD142" s="92">
        <f t="shared" ca="1" si="1173"/>
        <v>1853.4459501481622</v>
      </c>
      <c r="BE142" s="90">
        <f t="shared" ca="1" si="1120"/>
        <v>0</v>
      </c>
      <c r="BF142" s="90">
        <f t="shared" ca="1" si="1162"/>
        <v>215.08237860314492</v>
      </c>
      <c r="BG142" s="90">
        <f t="shared" ca="1" si="1162"/>
        <v>0</v>
      </c>
      <c r="BH142" s="90">
        <f t="shared" ca="1" si="1162"/>
        <v>0</v>
      </c>
      <c r="BI142" s="90">
        <f t="shared" ca="1" si="1162"/>
        <v>261.31866390077386</v>
      </c>
      <c r="BJ142" s="90">
        <f t="shared" ca="1" si="1162"/>
        <v>0</v>
      </c>
      <c r="BK142" s="90">
        <f t="shared" ca="1" si="1162"/>
        <v>0</v>
      </c>
      <c r="BL142" s="90">
        <f t="shared" ca="1" si="1162"/>
        <v>0</v>
      </c>
      <c r="BM142" s="90">
        <f t="shared" ca="1" si="1162"/>
        <v>0</v>
      </c>
      <c r="BN142" s="90">
        <f t="shared" ca="1" si="1162"/>
        <v>268.17429289971159</v>
      </c>
      <c r="BO142" s="90">
        <f t="shared" ca="1" si="1162"/>
        <v>0</v>
      </c>
      <c r="BP142" s="90">
        <f t="shared" ca="1" si="1162"/>
        <v>0</v>
      </c>
      <c r="BQ142" s="90">
        <f t="shared" ca="1" si="1162"/>
        <v>0</v>
      </c>
      <c r="BR142" s="90">
        <f t="shared" ca="1" si="1162"/>
        <v>215.22239375270769</v>
      </c>
      <c r="BS142" s="90">
        <f t="shared" ca="1" si="1162"/>
        <v>0</v>
      </c>
      <c r="BT142" s="90">
        <f t="shared" ca="1" si="1162"/>
        <v>0</v>
      </c>
      <c r="BU142" s="90">
        <f t="shared" ca="1" si="1162"/>
        <v>0</v>
      </c>
      <c r="BV142" s="90">
        <f t="shared" ca="1" si="1162"/>
        <v>261.02859884401914</v>
      </c>
      <c r="BW142" s="90">
        <f t="shared" ca="1" si="1162"/>
        <v>0</v>
      </c>
      <c r="BX142" s="90">
        <f t="shared" ca="1" si="1162"/>
        <v>0</v>
      </c>
      <c r="BY142" s="90">
        <f t="shared" ca="1" si="1162"/>
        <v>598.80298573415189</v>
      </c>
      <c r="BZ142" s="90">
        <f t="shared" ca="1" si="1162"/>
        <v>0</v>
      </c>
      <c r="CA142" s="90">
        <f t="shared" ca="1" si="1162"/>
        <v>0</v>
      </c>
      <c r="CB142" s="90">
        <f t="shared" ca="1" si="1162"/>
        <v>0</v>
      </c>
      <c r="CC142" s="90">
        <f t="shared" ca="1" si="1162"/>
        <v>33.816636413653278</v>
      </c>
      <c r="CD142" s="90">
        <f t="shared" ca="1" si="1162"/>
        <v>0</v>
      </c>
      <c r="CE142" s="90">
        <f t="shared" ca="1" si="1162"/>
        <v>0</v>
      </c>
      <c r="CF142" s="90">
        <f t="shared" ca="1" si="1122"/>
        <v>0</v>
      </c>
      <c r="CG142" s="92">
        <f t="shared" ca="1" si="1155"/>
        <v>1788.8009289786901</v>
      </c>
      <c r="CH142" s="90">
        <f t="shared" ca="1" si="1163"/>
        <v>0</v>
      </c>
      <c r="CI142" s="90">
        <f t="shared" ca="1" si="1163"/>
        <v>147.89131889046919</v>
      </c>
      <c r="CJ142" s="90">
        <f t="shared" ca="1" si="1163"/>
        <v>265.74417407780203</v>
      </c>
      <c r="CK142" s="90">
        <f t="shared" ca="1" si="1163"/>
        <v>227.12281484317799</v>
      </c>
      <c r="CL142" s="90">
        <f t="shared" ca="1" si="1163"/>
        <v>130.62487305239313</v>
      </c>
      <c r="CM142" s="90">
        <f t="shared" ca="1" si="1163"/>
        <v>112.21210623085375</v>
      </c>
      <c r="CN142" s="90">
        <f t="shared" ca="1" si="1163"/>
        <v>82.722815684711307</v>
      </c>
      <c r="CO142" s="90">
        <f t="shared" ca="1" si="1163"/>
        <v>224.94206371718536</v>
      </c>
      <c r="CP142" s="90">
        <f t="shared" ca="1" si="1163"/>
        <v>152.68416957852608</v>
      </c>
      <c r="CQ142" s="90">
        <f t="shared" ca="1" si="1163"/>
        <v>147.11918179078501</v>
      </c>
      <c r="CR142" s="90">
        <f t="shared" ca="1" si="1164"/>
        <v>144.55044735430226</v>
      </c>
      <c r="CS142" s="90">
        <f t="shared" ca="1" si="1164"/>
        <v>86.293463262012054</v>
      </c>
      <c r="CT142" s="90">
        <f t="shared" ca="1" si="1164"/>
        <v>66.8935004964721</v>
      </c>
      <c r="CU142" s="90">
        <f t="shared" ca="1" si="1164"/>
        <v>0</v>
      </c>
      <c r="CV142" s="90">
        <f t="shared" ca="1" si="1164"/>
        <v>0</v>
      </c>
      <c r="CW142" s="90">
        <f t="shared" ca="1" si="1164"/>
        <v>0</v>
      </c>
      <c r="CX142" s="90">
        <f t="shared" ca="1" si="1164"/>
        <v>0</v>
      </c>
      <c r="CY142" s="92">
        <f t="shared" ca="1" si="1156"/>
        <v>1991.2843583727297</v>
      </c>
      <c r="CZ142" s="90">
        <f t="shared" ca="1" si="1125"/>
        <v>0</v>
      </c>
      <c r="DA142" s="90">
        <f t="shared" ca="1" si="1125"/>
        <v>198.47435613388757</v>
      </c>
      <c r="DB142" s="90">
        <f t="shared" ca="1" si="1125"/>
        <v>142.24479656420789</v>
      </c>
      <c r="DC142" s="90">
        <f t="shared" ca="1" si="1125"/>
        <v>236.56742899742468</v>
      </c>
      <c r="DD142" s="90">
        <f t="shared" ca="1" si="1125"/>
        <v>0</v>
      </c>
      <c r="DE142" s="90">
        <f t="shared" ca="1" si="1125"/>
        <v>0</v>
      </c>
      <c r="DF142" s="90">
        <f t="shared" ca="1" si="1125"/>
        <v>0</v>
      </c>
      <c r="DG142" s="90">
        <f t="shared" ca="1" si="1125"/>
        <v>0</v>
      </c>
      <c r="DH142" s="90">
        <f t="shared" ca="1" si="1125"/>
        <v>182.70166301951571</v>
      </c>
      <c r="DI142" s="90">
        <f t="shared" ca="1" si="1125"/>
        <v>349.90803754855801</v>
      </c>
      <c r="DJ142" s="90">
        <f t="shared" ca="1" si="1125"/>
        <v>0</v>
      </c>
      <c r="DK142" s="90">
        <f t="shared" ca="1" si="1125"/>
        <v>0</v>
      </c>
      <c r="DL142" s="90">
        <f t="shared" ca="1" si="1125"/>
        <v>0</v>
      </c>
      <c r="DM142" s="90">
        <f t="shared" ca="1" si="1125"/>
        <v>0</v>
      </c>
      <c r="DN142" s="90">
        <f t="shared" ca="1" si="1125"/>
        <v>330.13637285321357</v>
      </c>
      <c r="DO142" s="90">
        <f t="shared" ca="1" si="1125"/>
        <v>0</v>
      </c>
      <c r="DP142" s="90">
        <f t="shared" ca="1" si="1165"/>
        <v>0</v>
      </c>
      <c r="DQ142" s="90">
        <f t="shared" ca="1" si="1165"/>
        <v>176.65379809994897</v>
      </c>
      <c r="DR142" s="90">
        <f t="shared" ca="1" si="1165"/>
        <v>48.450546394334381</v>
      </c>
      <c r="DS142" s="90">
        <f t="shared" ca="1" si="1165"/>
        <v>106.78153131404463</v>
      </c>
      <c r="DT142" s="90">
        <f t="shared" ca="1" si="1165"/>
        <v>185.85984254955221</v>
      </c>
      <c r="DU142" s="90">
        <f t="shared" ca="1" si="1165"/>
        <v>33.505984898042293</v>
      </c>
      <c r="DV142" s="92">
        <f t="shared" ca="1" si="1174"/>
        <v>930.67039162406866</v>
      </c>
      <c r="DW142" s="90">
        <f t="shared" ca="1" si="1127"/>
        <v>0</v>
      </c>
      <c r="DX142" s="90">
        <f t="shared" ca="1" si="1127"/>
        <v>382.17350832683201</v>
      </c>
      <c r="DY142" s="90">
        <f t="shared" ca="1" si="1127"/>
        <v>427.27616251308916</v>
      </c>
      <c r="DZ142" s="90">
        <f t="shared" ca="1" si="1127"/>
        <v>121.2207207841475</v>
      </c>
      <c r="EA142" s="90">
        <f t="shared" ca="1" si="1127"/>
        <v>0</v>
      </c>
      <c r="EB142" s="92">
        <f t="shared" ca="1" si="1175"/>
        <v>2622.7825609522502</v>
      </c>
      <c r="EC142" s="90">
        <f t="shared" ca="1" si="1128"/>
        <v>0</v>
      </c>
      <c r="ED142" s="90">
        <f t="shared" ca="1" si="1166"/>
        <v>286.86889221694645</v>
      </c>
      <c r="EE142" s="90">
        <f t="shared" ca="1" si="1166"/>
        <v>197.13571725625337</v>
      </c>
      <c r="EF142" s="90">
        <f t="shared" ca="1" si="1166"/>
        <v>147.16159166394476</v>
      </c>
      <c r="EG142" s="90">
        <f t="shared" ca="1" si="1166"/>
        <v>131.97110818974113</v>
      </c>
      <c r="EH142" s="90">
        <f t="shared" ca="1" si="1166"/>
        <v>261.3806507090992</v>
      </c>
      <c r="EI142" s="90">
        <f t="shared" ca="1" si="1166"/>
        <v>134.53064860473447</v>
      </c>
      <c r="EJ142" s="90">
        <f t="shared" ca="1" si="1166"/>
        <v>254.83457194849757</v>
      </c>
      <c r="EK142" s="90">
        <f t="shared" ca="1" si="1166"/>
        <v>138.97567109897847</v>
      </c>
      <c r="EL142" s="90">
        <f t="shared" ca="1" si="1166"/>
        <v>94.487474501856738</v>
      </c>
      <c r="EM142" s="90">
        <f t="shared" ca="1" si="1166"/>
        <v>77.658515414635119</v>
      </c>
      <c r="EN142" s="90">
        <f t="shared" ca="1" si="1166"/>
        <v>157.58766794406114</v>
      </c>
      <c r="EO142" s="90">
        <f t="shared" ca="1" si="1166"/>
        <v>194.37836934966859</v>
      </c>
      <c r="EP142" s="90">
        <f t="shared" ca="1" si="1166"/>
        <v>0</v>
      </c>
      <c r="EQ142" s="90">
        <f t="shared" ca="1" si="1166"/>
        <v>0</v>
      </c>
      <c r="ER142" s="90">
        <f t="shared" ca="1" si="1166"/>
        <v>0</v>
      </c>
      <c r="ES142" s="90">
        <f t="shared" ca="1" si="1166"/>
        <v>53.677546657778166</v>
      </c>
      <c r="ET142" s="90">
        <f t="shared" ca="1" si="1166"/>
        <v>218.94544395527555</v>
      </c>
      <c r="EU142" s="90">
        <f t="shared" ca="1" si="1166"/>
        <v>0</v>
      </c>
      <c r="EV142" s="90">
        <f t="shared" ca="1" si="1166"/>
        <v>0</v>
      </c>
      <c r="EW142" s="90">
        <f t="shared" ca="1" si="1166"/>
        <v>273.18869144077973</v>
      </c>
      <c r="EX142" s="90">
        <f t="shared" ca="1" si="1166"/>
        <v>0</v>
      </c>
      <c r="EY142" s="90">
        <f t="shared" ca="1" si="1166"/>
        <v>0</v>
      </c>
      <c r="EZ142" s="90">
        <f t="shared" ca="1" si="1166"/>
        <v>0</v>
      </c>
      <c r="FA142" s="90">
        <f t="shared" ca="1" si="1166"/>
        <v>0</v>
      </c>
      <c r="FB142" s="90">
        <f t="shared" ca="1" si="1166"/>
        <v>0</v>
      </c>
      <c r="FC142" s="90">
        <f t="shared" ca="1" si="1166"/>
        <v>0</v>
      </c>
      <c r="FD142" s="90">
        <f t="shared" ca="1" si="1166"/>
        <v>0</v>
      </c>
      <c r="FE142" s="92">
        <f t="shared" ca="1" si="1176"/>
        <v>1707.6280753175538</v>
      </c>
      <c r="FF142" s="90">
        <f t="shared" ca="1" si="1130"/>
        <v>0</v>
      </c>
      <c r="FG142" s="90">
        <f t="shared" ca="1" si="1130"/>
        <v>350.27016141931801</v>
      </c>
      <c r="FH142" s="90">
        <f t="shared" ca="1" si="1130"/>
        <v>0</v>
      </c>
      <c r="FI142" s="90">
        <f t="shared" ca="1" si="1130"/>
        <v>0</v>
      </c>
      <c r="FJ142" s="90">
        <f t="shared" ca="1" si="1130"/>
        <v>333.18078645045182</v>
      </c>
      <c r="FK142" s="90">
        <f t="shared" ca="1" si="1130"/>
        <v>0</v>
      </c>
      <c r="FL142" s="90">
        <f t="shared" ca="1" si="1130"/>
        <v>325.87738160990375</v>
      </c>
      <c r="FM142" s="90">
        <f t="shared" ca="1" si="1130"/>
        <v>392.01796527420117</v>
      </c>
      <c r="FN142" s="90">
        <f t="shared" ca="1" si="1130"/>
        <v>0</v>
      </c>
      <c r="FO142" s="90">
        <f t="shared" ca="1" si="1130"/>
        <v>185.09671803352515</v>
      </c>
      <c r="FP142" s="90">
        <f t="shared" ca="1" si="1130"/>
        <v>0</v>
      </c>
      <c r="FQ142" s="90">
        <f t="shared" ca="1" si="1130"/>
        <v>0</v>
      </c>
      <c r="FR142" s="90">
        <f t="shared" ca="1" si="1130"/>
        <v>0</v>
      </c>
      <c r="FS142" s="90">
        <f t="shared" ca="1" si="1130"/>
        <v>121.18506253015396</v>
      </c>
      <c r="FT142" s="90">
        <f t="shared" ca="1" si="1131"/>
        <v>0</v>
      </c>
      <c r="FU142" s="90">
        <f t="shared" ca="1" si="1131"/>
        <v>0</v>
      </c>
      <c r="FV142" s="90">
        <f t="shared" ca="1" si="1131"/>
        <v>0</v>
      </c>
      <c r="FW142" s="92">
        <f t="shared" ca="1" si="1177"/>
        <v>2610.3612172819644</v>
      </c>
      <c r="FX142" s="90">
        <f t="shared" ca="1" si="1132"/>
        <v>0</v>
      </c>
      <c r="FY142" s="90">
        <f t="shared" ca="1" si="1185"/>
        <v>78.663313171008141</v>
      </c>
      <c r="FZ142" s="90">
        <f t="shared" ca="1" si="1185"/>
        <v>174.63087664803055</v>
      </c>
      <c r="GA142" s="90">
        <f t="shared" ca="1" si="1185"/>
        <v>0</v>
      </c>
      <c r="GB142" s="90">
        <f t="shared" ca="1" si="1185"/>
        <v>242.21769943807854</v>
      </c>
      <c r="GC142" s="90">
        <f t="shared" ca="1" si="1185"/>
        <v>0</v>
      </c>
      <c r="GD142" s="90">
        <f t="shared" ca="1" si="1185"/>
        <v>187.40860947293191</v>
      </c>
      <c r="GE142" s="90">
        <f t="shared" ca="1" si="1185"/>
        <v>467.16904065299292</v>
      </c>
      <c r="GF142" s="90">
        <f t="shared" ca="1" si="1185"/>
        <v>36.600160641708243</v>
      </c>
      <c r="GG142" s="90">
        <f t="shared" ca="1" si="1185"/>
        <v>1402.147805104167</v>
      </c>
      <c r="GH142" s="90">
        <f t="shared" ca="1" si="1185"/>
        <v>0</v>
      </c>
      <c r="GI142" s="90">
        <f t="shared" ca="1" si="1185"/>
        <v>0</v>
      </c>
      <c r="GJ142" s="90">
        <f t="shared" ca="1" si="1185"/>
        <v>0</v>
      </c>
      <c r="GK142" s="90">
        <f t="shared" ca="1" si="1185"/>
        <v>0</v>
      </c>
      <c r="GL142" s="90">
        <f t="shared" ca="1" si="1185"/>
        <v>0</v>
      </c>
      <c r="GM142" s="90">
        <f t="shared" ca="1" si="1185"/>
        <v>0</v>
      </c>
      <c r="GN142" s="90">
        <f t="shared" ca="1" si="1185"/>
        <v>0</v>
      </c>
      <c r="GO142" s="90">
        <f t="shared" ca="1" si="1185"/>
        <v>21.523712153047033</v>
      </c>
      <c r="GP142" s="90">
        <f t="shared" ca="1" si="1185"/>
        <v>0</v>
      </c>
      <c r="GQ142" s="90">
        <f t="shared" ca="1" si="1185"/>
        <v>0</v>
      </c>
      <c r="GR142" s="90">
        <f t="shared" ca="1" si="1185"/>
        <v>0</v>
      </c>
      <c r="GS142" s="92">
        <f t="shared" ca="1" si="1178"/>
        <v>1173.0599933543488</v>
      </c>
      <c r="GT142" s="90">
        <f t="shared" ca="1" si="1134"/>
        <v>0</v>
      </c>
      <c r="GU142" s="90">
        <f t="shared" ca="1" si="1134"/>
        <v>316.45735245762455</v>
      </c>
      <c r="GV142" s="90">
        <f t="shared" ca="1" si="1134"/>
        <v>324.1321483199809</v>
      </c>
      <c r="GW142" s="90">
        <f t="shared" ca="1" si="1134"/>
        <v>414.86670452401211</v>
      </c>
      <c r="GX142" s="90">
        <f t="shared" ca="1" si="1134"/>
        <v>0</v>
      </c>
      <c r="GY142" s="90">
        <f t="shared" ca="1" si="1134"/>
        <v>117.60378805273123</v>
      </c>
      <c r="GZ142" s="90">
        <f t="shared" ca="1" si="1134"/>
        <v>0</v>
      </c>
      <c r="HA142" s="90">
        <f t="shared" ca="1" si="1134"/>
        <v>0</v>
      </c>
      <c r="HB142" s="90">
        <f t="shared" ca="1" si="1134"/>
        <v>0</v>
      </c>
      <c r="HC142" s="90">
        <f t="shared" ca="1" si="1134"/>
        <v>0</v>
      </c>
      <c r="HD142" s="90">
        <f t="shared" ca="1" si="1134"/>
        <v>0</v>
      </c>
      <c r="HE142" s="92">
        <f t="shared" ca="1" si="1179"/>
        <v>537.60463715878723</v>
      </c>
      <c r="HF142" s="90">
        <f t="shared" ca="1" si="1135"/>
        <v>0</v>
      </c>
      <c r="HG142" s="90">
        <f t="shared" ca="1" si="1135"/>
        <v>0</v>
      </c>
      <c r="HH142" s="90">
        <f t="shared" ca="1" si="1135"/>
        <v>0</v>
      </c>
      <c r="HI142" s="90">
        <f t="shared" ca="1" si="1135"/>
        <v>0</v>
      </c>
      <c r="HJ142" s="90">
        <f t="shared" ca="1" si="1135"/>
        <v>0</v>
      </c>
      <c r="HK142" s="90">
        <f t="shared" ca="1" si="1135"/>
        <v>0</v>
      </c>
      <c r="HL142" s="90">
        <f t="shared" ca="1" si="1135"/>
        <v>0</v>
      </c>
      <c r="HM142" s="90">
        <f t="shared" ca="1" si="1135"/>
        <v>0</v>
      </c>
      <c r="HN142" s="90">
        <f t="shared" ca="1" si="1135"/>
        <v>79.659924360246237</v>
      </c>
      <c r="HO142" s="90">
        <f t="shared" ca="1" si="1135"/>
        <v>457.94471279854093</v>
      </c>
      <c r="HP142" s="90">
        <f t="shared" ca="1" si="1135"/>
        <v>0</v>
      </c>
      <c r="HQ142" s="90">
        <f t="shared" ca="1" si="1135"/>
        <v>0</v>
      </c>
      <c r="HR142" s="90">
        <f t="shared" ca="1" si="1135"/>
        <v>0</v>
      </c>
      <c r="HS142" s="90">
        <f t="shared" ca="1" si="1135"/>
        <v>0</v>
      </c>
      <c r="HT142" s="90">
        <f t="shared" ca="1" si="1135"/>
        <v>0</v>
      </c>
      <c r="HU142" s="90">
        <f t="shared" ca="1" si="1135"/>
        <v>0</v>
      </c>
      <c r="HV142" s="92">
        <f t="shared" ca="1" si="1180"/>
        <v>185.61574162650055</v>
      </c>
      <c r="HW142" s="90">
        <f t="shared" ca="1" si="1136"/>
        <v>185.61574162650055</v>
      </c>
      <c r="HX142" s="90">
        <f t="shared" ca="1" si="1136"/>
        <v>0</v>
      </c>
      <c r="HY142" s="90">
        <f t="shared" ca="1" si="1136"/>
        <v>0</v>
      </c>
      <c r="HZ142" s="90">
        <f t="shared" ca="1" si="1136"/>
        <v>0</v>
      </c>
      <c r="IA142" s="90">
        <f t="shared" ca="1" si="1136"/>
        <v>0</v>
      </c>
      <c r="IB142" s="90">
        <f t="shared" ca="1" si="1136"/>
        <v>0</v>
      </c>
      <c r="IC142" s="90">
        <f t="shared" ca="1" si="1136"/>
        <v>0</v>
      </c>
      <c r="ID142" s="90">
        <f t="shared" ca="1" si="1136"/>
        <v>0</v>
      </c>
      <c r="IE142" s="90">
        <f t="shared" ca="1" si="1136"/>
        <v>0</v>
      </c>
      <c r="IF142" s="92">
        <f t="shared" ca="1" si="1157"/>
        <v>460.74057643903978</v>
      </c>
      <c r="IG142" s="90">
        <f t="shared" ca="1" si="1137"/>
        <v>460.74057643903978</v>
      </c>
      <c r="IH142" s="90">
        <f t="shared" ca="1" si="1137"/>
        <v>0</v>
      </c>
      <c r="II142" s="90">
        <f t="shared" ca="1" si="1137"/>
        <v>0</v>
      </c>
      <c r="IJ142" s="90">
        <f t="shared" ca="1" si="1137"/>
        <v>0</v>
      </c>
      <c r="IK142" s="90">
        <f t="shared" ca="1" si="1137"/>
        <v>0</v>
      </c>
      <c r="IL142" s="90">
        <f t="shared" ca="1" si="1137"/>
        <v>0</v>
      </c>
      <c r="IM142" s="90">
        <f t="shared" ca="1" si="1137"/>
        <v>0</v>
      </c>
      <c r="IN142" s="90">
        <f t="shared" ca="1" si="1137"/>
        <v>0</v>
      </c>
      <c r="IO142" s="90">
        <f t="shared" ca="1" si="1137"/>
        <v>0</v>
      </c>
      <c r="IP142" s="90">
        <f t="shared" ca="1" si="1137"/>
        <v>0</v>
      </c>
      <c r="IQ142" s="90">
        <f t="shared" ca="1" si="1137"/>
        <v>0</v>
      </c>
      <c r="IR142" s="90">
        <f t="shared" ca="1" si="1137"/>
        <v>0</v>
      </c>
      <c r="IS142" s="90">
        <f t="shared" ca="1" si="1137"/>
        <v>0</v>
      </c>
      <c r="IT142" s="90">
        <f t="shared" ca="1" si="1137"/>
        <v>0</v>
      </c>
      <c r="IU142" s="90">
        <f t="shared" ca="1" si="1137"/>
        <v>0</v>
      </c>
      <c r="IV142" s="90">
        <f t="shared" ca="1" si="1137"/>
        <v>0</v>
      </c>
      <c r="IW142" s="90">
        <f t="shared" ca="1" si="1138"/>
        <v>0</v>
      </c>
      <c r="IX142" s="90">
        <f t="shared" ca="1" si="1138"/>
        <v>0</v>
      </c>
      <c r="IY142" s="92">
        <f t="shared" ca="1" si="1158"/>
        <v>882.9159861543726</v>
      </c>
      <c r="IZ142" s="90">
        <f t="shared" ca="1" si="1139"/>
        <v>882.9159861543726</v>
      </c>
      <c r="JA142" s="90">
        <f t="shared" ca="1" si="1140"/>
        <v>0</v>
      </c>
      <c r="JB142" s="90">
        <f t="shared" ca="1" si="1139"/>
        <v>0</v>
      </c>
      <c r="JC142" s="90">
        <f t="shared" ca="1" si="1140"/>
        <v>0</v>
      </c>
      <c r="JD142" s="90">
        <f t="shared" ca="1" si="1140"/>
        <v>0</v>
      </c>
      <c r="JE142" s="90">
        <f t="shared" ca="1" si="1140"/>
        <v>0</v>
      </c>
      <c r="JF142" s="90">
        <f t="shared" ca="1" si="1140"/>
        <v>0</v>
      </c>
      <c r="JG142" s="90">
        <f t="shared" ca="1" si="1140"/>
        <v>0</v>
      </c>
      <c r="JH142" s="90">
        <f t="shared" ca="1" si="1140"/>
        <v>0</v>
      </c>
      <c r="JI142" s="90">
        <f t="shared" ca="1" si="1140"/>
        <v>0</v>
      </c>
      <c r="JJ142" s="90">
        <f t="shared" ca="1" si="1140"/>
        <v>0</v>
      </c>
      <c r="JK142" s="90">
        <f t="shared" ca="1" si="1140"/>
        <v>0</v>
      </c>
      <c r="JL142" s="90">
        <f t="shared" ca="1" si="1140"/>
        <v>0</v>
      </c>
      <c r="JM142" s="90">
        <f t="shared" ca="1" si="1140"/>
        <v>0</v>
      </c>
      <c r="JN142" s="90">
        <f t="shared" ca="1" si="1140"/>
        <v>0</v>
      </c>
      <c r="JO142" s="90">
        <f t="shared" ca="1" si="1140"/>
        <v>0</v>
      </c>
      <c r="JP142" s="90">
        <f t="shared" ca="1" si="1140"/>
        <v>0</v>
      </c>
      <c r="JQ142" s="90">
        <f t="shared" ca="1" si="1140"/>
        <v>0</v>
      </c>
      <c r="JR142" s="90">
        <f t="shared" ca="1" si="1140"/>
        <v>0</v>
      </c>
      <c r="JS142" s="90">
        <f t="shared" ca="1" si="1140"/>
        <v>0</v>
      </c>
      <c r="JT142" s="92">
        <f t="shared" ca="1" si="1159"/>
        <v>636.07236359727995</v>
      </c>
      <c r="JU142" s="90">
        <f t="shared" ca="1" si="1167"/>
        <v>395.8499844540973</v>
      </c>
      <c r="JV142" s="90">
        <f t="shared" ca="1" si="1167"/>
        <v>0</v>
      </c>
      <c r="JW142" s="90">
        <f t="shared" ca="1" si="1167"/>
        <v>0</v>
      </c>
      <c r="JX142" s="90">
        <f t="shared" ca="1" si="1167"/>
        <v>0</v>
      </c>
      <c r="JY142" s="90">
        <f t="shared" ca="1" si="1167"/>
        <v>0</v>
      </c>
      <c r="JZ142" s="90">
        <f t="shared" ca="1" si="1167"/>
        <v>0</v>
      </c>
      <c r="KA142" s="90">
        <f t="shared" ca="1" si="1167"/>
        <v>0</v>
      </c>
      <c r="KB142" s="90">
        <f t="shared" ca="1" si="1167"/>
        <v>0</v>
      </c>
      <c r="KC142" s="90">
        <f t="shared" ca="1" si="1167"/>
        <v>0</v>
      </c>
      <c r="KD142" s="90">
        <f t="shared" ca="1" si="1167"/>
        <v>0</v>
      </c>
      <c r="KE142" s="90">
        <f t="shared" ca="1" si="1168"/>
        <v>0</v>
      </c>
      <c r="KF142" s="90">
        <f t="shared" ca="1" si="1168"/>
        <v>0</v>
      </c>
      <c r="KG142" s="90">
        <f t="shared" ca="1" si="1168"/>
        <v>0</v>
      </c>
      <c r="KH142" s="90">
        <f t="shared" ca="1" si="1168"/>
        <v>0</v>
      </c>
      <c r="KI142" s="90">
        <f t="shared" ca="1" si="1168"/>
        <v>0</v>
      </c>
      <c r="KJ142" s="90">
        <f t="shared" ca="1" si="1168"/>
        <v>0</v>
      </c>
      <c r="KK142" s="90">
        <f t="shared" ca="1" si="1168"/>
        <v>0</v>
      </c>
      <c r="KL142" s="90">
        <f t="shared" ca="1" si="1168"/>
        <v>0</v>
      </c>
      <c r="KM142" s="90">
        <f t="shared" ca="1" si="1168"/>
        <v>74.511984958692722</v>
      </c>
      <c r="KN142" s="90">
        <f t="shared" ca="1" si="1143"/>
        <v>0</v>
      </c>
      <c r="KO142" s="90">
        <f t="shared" ca="1" si="1169"/>
        <v>0</v>
      </c>
      <c r="KP142" s="90">
        <f t="shared" ca="1" si="1169"/>
        <v>0</v>
      </c>
      <c r="KQ142" s="90">
        <f t="shared" ca="1" si="1169"/>
        <v>0</v>
      </c>
      <c r="KR142" s="90">
        <f t="shared" ca="1" si="1169"/>
        <v>0</v>
      </c>
      <c r="KS142" s="90">
        <f t="shared" ca="1" si="1169"/>
        <v>0</v>
      </c>
      <c r="KT142" s="90">
        <f t="shared" ca="1" si="1169"/>
        <v>0</v>
      </c>
      <c r="KU142" s="90">
        <f t="shared" ca="1" si="1169"/>
        <v>0</v>
      </c>
      <c r="KV142" s="90">
        <f t="shared" ca="1" si="1169"/>
        <v>0</v>
      </c>
      <c r="KW142" s="90">
        <f t="shared" ca="1" si="1169"/>
        <v>0</v>
      </c>
      <c r="KX142" s="90">
        <f t="shared" ca="1" si="1169"/>
        <v>0</v>
      </c>
      <c r="KY142" s="90">
        <f t="shared" ca="1" si="1170"/>
        <v>0</v>
      </c>
      <c r="KZ142" s="90">
        <f t="shared" ca="1" si="1170"/>
        <v>0</v>
      </c>
      <c r="LA142" s="90">
        <f t="shared" ca="1" si="1170"/>
        <v>0</v>
      </c>
      <c r="LB142" s="90">
        <f t="shared" ca="1" si="1170"/>
        <v>55.961651597922291</v>
      </c>
      <c r="LC142" s="90">
        <f t="shared" ca="1" si="1170"/>
        <v>0</v>
      </c>
      <c r="LD142" s="90">
        <f t="shared" ca="1" si="1170"/>
        <v>0</v>
      </c>
      <c r="LE142" s="90">
        <f t="shared" ca="1" si="1170"/>
        <v>0</v>
      </c>
      <c r="LF142" s="90">
        <f t="shared" ca="1" si="1170"/>
        <v>0</v>
      </c>
      <c r="LG142" s="90">
        <f t="shared" ca="1" si="1170"/>
        <v>109.74874258656767</v>
      </c>
      <c r="LH142" s="90">
        <f t="shared" ca="1" si="1170"/>
        <v>0</v>
      </c>
      <c r="LI142" s="90">
        <f t="shared" ca="1" si="1170"/>
        <v>0</v>
      </c>
      <c r="LJ142" s="90">
        <f t="shared" ca="1" si="1170"/>
        <v>0</v>
      </c>
      <c r="LK142" s="90">
        <f t="shared" ca="1" si="1146"/>
        <v>0</v>
      </c>
      <c r="LL142" s="90">
        <f t="shared" ca="1" si="1146"/>
        <v>0</v>
      </c>
      <c r="LM142" s="92">
        <f t="shared" ca="1" si="1181"/>
        <v>596.09587966954177</v>
      </c>
      <c r="LN142" s="90">
        <f t="shared" ca="1" si="1147"/>
        <v>596.09587966954177</v>
      </c>
      <c r="LO142" s="90">
        <f t="shared" ca="1" si="1147"/>
        <v>0</v>
      </c>
      <c r="LP142" s="90">
        <f t="shared" ca="1" si="1147"/>
        <v>0</v>
      </c>
      <c r="LQ142" s="90">
        <f t="shared" ca="1" si="1147"/>
        <v>0</v>
      </c>
      <c r="LR142" s="90">
        <f t="shared" ca="1" si="1147"/>
        <v>0</v>
      </c>
      <c r="LS142" s="92">
        <f t="shared" ca="1" si="1182"/>
        <v>211.90871243463835</v>
      </c>
      <c r="LT142" s="90">
        <f t="shared" ca="1" si="1148"/>
        <v>211.90871243463835</v>
      </c>
      <c r="LU142" s="90">
        <f t="shared" ca="1" si="1148"/>
        <v>0</v>
      </c>
      <c r="LV142" s="90">
        <f t="shared" ca="1" si="1148"/>
        <v>0</v>
      </c>
      <c r="LW142" s="90">
        <f t="shared" ca="1" si="1148"/>
        <v>0</v>
      </c>
      <c r="LX142" s="90">
        <f t="shared" ca="1" si="1148"/>
        <v>0</v>
      </c>
      <c r="LY142" s="90">
        <f t="shared" ca="1" si="1148"/>
        <v>0</v>
      </c>
      <c r="LZ142" s="90">
        <f t="shared" ca="1" si="1148"/>
        <v>0</v>
      </c>
      <c r="MA142" s="90">
        <f t="shared" ca="1" si="1148"/>
        <v>0</v>
      </c>
      <c r="MB142" s="90">
        <f t="shared" ca="1" si="1148"/>
        <v>0</v>
      </c>
      <c r="MC142" s="90">
        <f t="shared" ca="1" si="1148"/>
        <v>0</v>
      </c>
      <c r="MD142" s="90">
        <f t="shared" ca="1" si="1148"/>
        <v>0</v>
      </c>
      <c r="ME142" s="90">
        <f t="shared" ca="1" si="1148"/>
        <v>0</v>
      </c>
      <c r="MF142" s="90">
        <f t="shared" ca="1" si="1148"/>
        <v>0</v>
      </c>
      <c r="MG142" s="92">
        <f t="shared" ca="1" si="1183"/>
        <v>239.77859126373841</v>
      </c>
      <c r="MH142" s="90">
        <f t="shared" ca="1" si="1149"/>
        <v>239.77859126373841</v>
      </c>
      <c r="MI142" s="90">
        <f t="shared" ca="1" si="1186"/>
        <v>0</v>
      </c>
      <c r="MJ142" s="90">
        <f t="shared" ca="1" si="1186"/>
        <v>0</v>
      </c>
      <c r="MK142" s="90">
        <f t="shared" ca="1" si="1186"/>
        <v>0</v>
      </c>
      <c r="ML142" s="90">
        <f t="shared" ca="1" si="1186"/>
        <v>0</v>
      </c>
      <c r="MM142" s="90">
        <f t="shared" ca="1" si="1186"/>
        <v>0</v>
      </c>
      <c r="MN142" s="90">
        <f t="shared" ca="1" si="1186"/>
        <v>0</v>
      </c>
      <c r="MO142" s="90">
        <f t="shared" ca="1" si="1186"/>
        <v>0</v>
      </c>
      <c r="MP142" s="90">
        <f t="shared" ca="1" si="1186"/>
        <v>0</v>
      </c>
      <c r="MQ142" s="90">
        <f t="shared" ca="1" si="1186"/>
        <v>0</v>
      </c>
      <c r="MR142" s="90">
        <f t="shared" ca="1" si="1186"/>
        <v>0</v>
      </c>
      <c r="MS142" s="90">
        <f t="shared" ca="1" si="1186"/>
        <v>0</v>
      </c>
      <c r="MT142" s="90">
        <f t="shared" ca="1" si="1186"/>
        <v>0</v>
      </c>
      <c r="MU142" s="90">
        <f t="shared" ca="1" si="1186"/>
        <v>0</v>
      </c>
      <c r="MV142" s="90">
        <f t="shared" ca="1" si="1186"/>
        <v>0</v>
      </c>
      <c r="MW142" s="90">
        <f t="shared" ca="1" si="1186"/>
        <v>0</v>
      </c>
      <c r="MX142" s="90">
        <f t="shared" ca="1" si="1186"/>
        <v>0</v>
      </c>
      <c r="MY142" s="90">
        <f t="shared" ca="1" si="1186"/>
        <v>0</v>
      </c>
      <c r="MZ142" s="90">
        <f t="shared" ca="1" si="1186"/>
        <v>0</v>
      </c>
      <c r="NA142" s="90">
        <f t="shared" ca="1" si="1186"/>
        <v>0</v>
      </c>
      <c r="NB142" s="90">
        <f t="shared" ca="1" si="1186"/>
        <v>0</v>
      </c>
      <c r="NC142" s="92">
        <f t="shared" ca="1" si="1184"/>
        <v>0</v>
      </c>
      <c r="ND142" s="90">
        <f t="shared" ca="1" si="1151"/>
        <v>0</v>
      </c>
      <c r="NE142" s="90">
        <f t="shared" ca="1" si="1151"/>
        <v>0</v>
      </c>
      <c r="NF142" s="90">
        <f t="shared" ca="1" si="1151"/>
        <v>0</v>
      </c>
      <c r="NG142" s="90">
        <f t="shared" ca="1" si="1151"/>
        <v>0</v>
      </c>
      <c r="NH142" s="90">
        <f t="shared" ca="1" si="1151"/>
        <v>0</v>
      </c>
      <c r="NI142" s="90">
        <f t="shared" ca="1" si="1151"/>
        <v>0</v>
      </c>
      <c r="NJ142" s="93">
        <f t="shared" ca="1" si="1160"/>
        <v>20488</v>
      </c>
      <c r="NK142" s="94">
        <f t="shared" ca="1" si="1107"/>
        <v>0</v>
      </c>
    </row>
    <row r="143" spans="1:375" ht="17.25" customHeight="1" x14ac:dyDescent="0.25">
      <c r="A143" s="67">
        <v>98430</v>
      </c>
      <c r="B143" s="96" t="s">
        <v>102</v>
      </c>
      <c r="C143" s="90">
        <f ca="1">IFERROR(HLOOKUP($A143,Náklady_2018!$D$1:$MN$27,24,FALSE),0)</f>
        <v>10729.52</v>
      </c>
      <c r="D143" s="19">
        <v>50</v>
      </c>
      <c r="E143" s="19">
        <v>50</v>
      </c>
      <c r="F143" s="91" t="s">
        <v>592</v>
      </c>
      <c r="G143" s="92">
        <f t="shared" ca="1" si="1172"/>
        <v>1078.4162812345496</v>
      </c>
      <c r="H143" s="90">
        <f t="shared" ca="1" si="1152"/>
        <v>0</v>
      </c>
      <c r="I143" s="90">
        <f t="shared" ca="1" si="1171"/>
        <v>0</v>
      </c>
      <c r="J143" s="90">
        <f t="shared" ca="1" si="1171"/>
        <v>116.54447415964725</v>
      </c>
      <c r="K143" s="90">
        <f t="shared" ca="1" si="1171"/>
        <v>0</v>
      </c>
      <c r="L143" s="90">
        <f t="shared" ca="1" si="1171"/>
        <v>0</v>
      </c>
      <c r="M143" s="90">
        <f t="shared" ca="1" si="1171"/>
        <v>0</v>
      </c>
      <c r="N143" s="90">
        <f t="shared" ca="1" si="1171"/>
        <v>189.50263317632744</v>
      </c>
      <c r="O143" s="90">
        <f t="shared" ca="1" si="1171"/>
        <v>0</v>
      </c>
      <c r="P143" s="90">
        <f t="shared" ca="1" si="1171"/>
        <v>0</v>
      </c>
      <c r="Q143" s="90">
        <f t="shared" ca="1" si="1171"/>
        <v>0</v>
      </c>
      <c r="R143" s="90">
        <f t="shared" ca="1" si="1171"/>
        <v>0</v>
      </c>
      <c r="S143" s="90">
        <f t="shared" ca="1" si="1171"/>
        <v>101.36801891083768</v>
      </c>
      <c r="T143" s="90">
        <f t="shared" ca="1" si="1171"/>
        <v>0</v>
      </c>
      <c r="U143" s="90">
        <f t="shared" ca="1" si="1171"/>
        <v>0</v>
      </c>
      <c r="V143" s="90">
        <f t="shared" ca="1" si="1171"/>
        <v>35.300449557542663</v>
      </c>
      <c r="W143" s="90">
        <f t="shared" ca="1" si="1171"/>
        <v>145.89011572200133</v>
      </c>
      <c r="X143" s="90">
        <f t="shared" ca="1" si="1171"/>
        <v>0</v>
      </c>
      <c r="Y143" s="90">
        <f t="shared" ca="1" si="1171"/>
        <v>0</v>
      </c>
      <c r="Z143" s="90">
        <f t="shared" ca="1" si="1171"/>
        <v>0</v>
      </c>
      <c r="AA143" s="90">
        <f t="shared" ca="1" si="1171"/>
        <v>158.00772055368338</v>
      </c>
      <c r="AB143" s="90">
        <f t="shared" ca="1" si="1171"/>
        <v>0</v>
      </c>
      <c r="AC143" s="90">
        <f t="shared" ca="1" si="1171"/>
        <v>0</v>
      </c>
      <c r="AD143" s="90">
        <f t="shared" ca="1" si="1171"/>
        <v>270.7120121647439</v>
      </c>
      <c r="AE143" s="90">
        <f t="shared" ca="1" si="1171"/>
        <v>0</v>
      </c>
      <c r="AF143" s="90">
        <f t="shared" ca="1" si="1171"/>
        <v>0</v>
      </c>
      <c r="AG143" s="90">
        <f t="shared" ca="1" si="1171"/>
        <v>0</v>
      </c>
      <c r="AH143" s="90">
        <f t="shared" ca="1" si="1171"/>
        <v>0</v>
      </c>
      <c r="AI143" s="90">
        <f t="shared" ca="1" si="1171"/>
        <v>0</v>
      </c>
      <c r="AJ143" s="90">
        <f t="shared" ca="1" si="1171"/>
        <v>0</v>
      </c>
      <c r="AK143" s="90">
        <f t="shared" ca="1" si="1171"/>
        <v>0</v>
      </c>
      <c r="AL143" s="90">
        <f t="shared" ca="1" si="1171"/>
        <v>0</v>
      </c>
      <c r="AM143" s="90">
        <f t="shared" ca="1" si="1171"/>
        <v>0</v>
      </c>
      <c r="AN143" s="90">
        <f t="shared" ca="1" si="1171"/>
        <v>0</v>
      </c>
      <c r="AO143" s="90">
        <f t="shared" ca="1" si="1171"/>
        <v>0</v>
      </c>
      <c r="AP143" s="90">
        <f t="shared" ca="1" si="1171"/>
        <v>0</v>
      </c>
      <c r="AQ143" s="90">
        <f t="shared" ca="1" si="1171"/>
        <v>0</v>
      </c>
      <c r="AR143" s="90">
        <f t="shared" ca="1" si="1171"/>
        <v>0</v>
      </c>
      <c r="AS143" s="90">
        <f t="shared" ca="1" si="1171"/>
        <v>0</v>
      </c>
      <c r="AT143" s="90">
        <f t="shared" ca="1" si="1171"/>
        <v>35.44263552122549</v>
      </c>
      <c r="AU143" s="90">
        <f t="shared" ca="1" si="1171"/>
        <v>0</v>
      </c>
      <c r="AV143" s="90">
        <f t="shared" ca="1" si="1171"/>
        <v>0</v>
      </c>
      <c r="AW143" s="90">
        <f t="shared" ca="1" si="1171"/>
        <v>0</v>
      </c>
      <c r="AX143" s="90">
        <f t="shared" ca="1" si="1171"/>
        <v>25.64822146854037</v>
      </c>
      <c r="AY143" s="90">
        <f t="shared" ca="1" si="1171"/>
        <v>0</v>
      </c>
      <c r="AZ143" s="90">
        <f t="shared" ca="1" si="1171"/>
        <v>0</v>
      </c>
      <c r="BA143" s="90">
        <f t="shared" ca="1" si="1171"/>
        <v>0</v>
      </c>
      <c r="BB143" s="90">
        <f t="shared" ca="1" si="1171"/>
        <v>0</v>
      </c>
      <c r="BC143" s="90">
        <f t="shared" ca="1" si="1171"/>
        <v>0</v>
      </c>
      <c r="BD143" s="92">
        <f t="shared" ca="1" si="1173"/>
        <v>970.64551889075119</v>
      </c>
      <c r="BE143" s="90">
        <f t="shared" ca="1" si="1120"/>
        <v>0</v>
      </c>
      <c r="BF143" s="90">
        <f t="shared" ca="1" si="1162"/>
        <v>112.63816296710345</v>
      </c>
      <c r="BG143" s="90">
        <f t="shared" ca="1" si="1162"/>
        <v>0</v>
      </c>
      <c r="BH143" s="90">
        <f t="shared" ca="1" si="1162"/>
        <v>0</v>
      </c>
      <c r="BI143" s="90">
        <f t="shared" ca="1" si="1162"/>
        <v>136.8520026696911</v>
      </c>
      <c r="BJ143" s="90">
        <f t="shared" ca="1" si="1162"/>
        <v>0</v>
      </c>
      <c r="BK143" s="90">
        <f t="shared" ca="1" si="1162"/>
        <v>0</v>
      </c>
      <c r="BL143" s="90">
        <f t="shared" ca="1" si="1162"/>
        <v>0</v>
      </c>
      <c r="BM143" s="90">
        <f t="shared" ca="1" si="1162"/>
        <v>0</v>
      </c>
      <c r="BN143" s="90">
        <f t="shared" ca="1" si="1162"/>
        <v>140.44228031790868</v>
      </c>
      <c r="BO143" s="90">
        <f t="shared" ca="1" si="1162"/>
        <v>0</v>
      </c>
      <c r="BP143" s="90">
        <f t="shared" ca="1" si="1162"/>
        <v>0</v>
      </c>
      <c r="BQ143" s="90">
        <f t="shared" ca="1" si="1162"/>
        <v>0</v>
      </c>
      <c r="BR143" s="90">
        <f t="shared" ca="1" si="1162"/>
        <v>112.71148858929872</v>
      </c>
      <c r="BS143" s="90">
        <f t="shared" ca="1" si="1162"/>
        <v>0</v>
      </c>
      <c r="BT143" s="90">
        <f t="shared" ca="1" si="1162"/>
        <v>0</v>
      </c>
      <c r="BU143" s="90">
        <f t="shared" ca="1" si="1162"/>
        <v>0</v>
      </c>
      <c r="BV143" s="90">
        <f t="shared" ca="1" si="1162"/>
        <v>136.70009624506443</v>
      </c>
      <c r="BW143" s="90">
        <f t="shared" ca="1" si="1162"/>
        <v>0</v>
      </c>
      <c r="BX143" s="90">
        <f t="shared" ca="1" si="1162"/>
        <v>0</v>
      </c>
      <c r="BY143" s="90">
        <f t="shared" ca="1" si="1162"/>
        <v>313.59179087730854</v>
      </c>
      <c r="BZ143" s="90">
        <f t="shared" ca="1" si="1162"/>
        <v>0</v>
      </c>
      <c r="CA143" s="90">
        <f t="shared" ca="1" si="1162"/>
        <v>0</v>
      </c>
      <c r="CB143" s="90">
        <f t="shared" ca="1" si="1162"/>
        <v>0</v>
      </c>
      <c r="CC143" s="90">
        <f t="shared" ca="1" si="1162"/>
        <v>17.709697224376278</v>
      </c>
      <c r="CD143" s="90">
        <f t="shared" ca="1" si="1162"/>
        <v>0</v>
      </c>
      <c r="CE143" s="90">
        <f t="shared" ca="1" si="1162"/>
        <v>0</v>
      </c>
      <c r="CF143" s="90">
        <f t="shared" ca="1" si="1122"/>
        <v>0</v>
      </c>
      <c r="CG143" s="92">
        <f t="shared" ca="1" si="1155"/>
        <v>936.79106518427557</v>
      </c>
      <c r="CH143" s="90">
        <f t="shared" ca="1" si="1163"/>
        <v>0</v>
      </c>
      <c r="CI143" s="90">
        <f t="shared" ca="1" si="1163"/>
        <v>77.450354542252398</v>
      </c>
      <c r="CJ143" s="90">
        <f t="shared" ca="1" si="1163"/>
        <v>139.16963249957331</v>
      </c>
      <c r="CK143" s="90">
        <f t="shared" ca="1" si="1163"/>
        <v>118.94371262769306</v>
      </c>
      <c r="CL143" s="90">
        <f t="shared" ca="1" si="1163"/>
        <v>68.407955286661121</v>
      </c>
      <c r="CM143" s="90">
        <f t="shared" ca="1" si="1163"/>
        <v>58.76523028338881</v>
      </c>
      <c r="CN143" s="90">
        <f t="shared" ca="1" si="1163"/>
        <v>43.321754458484179</v>
      </c>
      <c r="CO143" s="90">
        <f t="shared" ca="1" si="1163"/>
        <v>117.8016581166934</v>
      </c>
      <c r="CP143" s="90">
        <f t="shared" ca="1" si="1163"/>
        <v>79.960359780173121</v>
      </c>
      <c r="CQ143" s="90">
        <f t="shared" ca="1" si="1163"/>
        <v>77.045988061687979</v>
      </c>
      <c r="CR143" s="90">
        <f t="shared" ca="1" si="1164"/>
        <v>75.700747554516468</v>
      </c>
      <c r="CS143" s="90">
        <f t="shared" ca="1" si="1164"/>
        <v>45.191694647550932</v>
      </c>
      <c r="CT143" s="90">
        <f t="shared" ca="1" si="1164"/>
        <v>35.031977325600707</v>
      </c>
      <c r="CU143" s="90">
        <f t="shared" ca="1" si="1164"/>
        <v>0</v>
      </c>
      <c r="CV143" s="90">
        <f t="shared" ca="1" si="1164"/>
        <v>0</v>
      </c>
      <c r="CW143" s="90">
        <f t="shared" ca="1" si="1164"/>
        <v>0</v>
      </c>
      <c r="CX143" s="90">
        <f t="shared" ca="1" si="1164"/>
        <v>0</v>
      </c>
      <c r="CY143" s="92">
        <f t="shared" ca="1" si="1156"/>
        <v>1042.8311864919649</v>
      </c>
      <c r="CZ143" s="90">
        <f t="shared" ca="1" si="1125"/>
        <v>0</v>
      </c>
      <c r="DA143" s="90">
        <f t="shared" ca="1" si="1125"/>
        <v>103.94057856431421</v>
      </c>
      <c r="DB143" s="90">
        <f t="shared" ca="1" si="1125"/>
        <v>74.49328336741506</v>
      </c>
      <c r="DC143" s="90">
        <f t="shared" ca="1" si="1125"/>
        <v>123.88983603945961</v>
      </c>
      <c r="DD143" s="90">
        <f t="shared" ca="1" si="1125"/>
        <v>0</v>
      </c>
      <c r="DE143" s="90">
        <f t="shared" ca="1" si="1125"/>
        <v>0</v>
      </c>
      <c r="DF143" s="90">
        <f t="shared" ca="1" si="1125"/>
        <v>0</v>
      </c>
      <c r="DG143" s="90">
        <f t="shared" ca="1" si="1125"/>
        <v>0</v>
      </c>
      <c r="DH143" s="90">
        <f t="shared" ca="1" si="1125"/>
        <v>95.68045428549172</v>
      </c>
      <c r="DI143" s="90">
        <f t="shared" ca="1" si="1125"/>
        <v>183.24606047627898</v>
      </c>
      <c r="DJ143" s="90">
        <f t="shared" ca="1" si="1125"/>
        <v>0</v>
      </c>
      <c r="DK143" s="90">
        <f t="shared" ca="1" si="1125"/>
        <v>0</v>
      </c>
      <c r="DL143" s="90">
        <f t="shared" ca="1" si="1125"/>
        <v>0</v>
      </c>
      <c r="DM143" s="90">
        <f t="shared" ca="1" si="1125"/>
        <v>0</v>
      </c>
      <c r="DN143" s="90">
        <f t="shared" ca="1" si="1125"/>
        <v>172.89168368098461</v>
      </c>
      <c r="DO143" s="90">
        <f t="shared" ca="1" si="1125"/>
        <v>0</v>
      </c>
      <c r="DP143" s="90">
        <f t="shared" ca="1" si="1165"/>
        <v>0</v>
      </c>
      <c r="DQ143" s="90">
        <f t="shared" ca="1" si="1165"/>
        <v>92.51320088780578</v>
      </c>
      <c r="DR143" s="90">
        <f t="shared" ca="1" si="1165"/>
        <v>25.373443310666669</v>
      </c>
      <c r="DS143" s="90">
        <f t="shared" ca="1" si="1165"/>
        <v>55.921250286248934</v>
      </c>
      <c r="DT143" s="90">
        <f t="shared" ca="1" si="1165"/>
        <v>97.334385876233483</v>
      </c>
      <c r="DU143" s="90">
        <f t="shared" ca="1" si="1165"/>
        <v>17.54700971706573</v>
      </c>
      <c r="DV143" s="92">
        <f t="shared" ca="1" si="1174"/>
        <v>487.39001270686634</v>
      </c>
      <c r="DW143" s="90">
        <f t="shared" ca="1" si="1127"/>
        <v>0</v>
      </c>
      <c r="DX143" s="90">
        <f t="shared" ca="1" si="1127"/>
        <v>200.14341570982577</v>
      </c>
      <c r="DY143" s="90">
        <f t="shared" ca="1" si="1127"/>
        <v>223.76357532250296</v>
      </c>
      <c r="DZ143" s="90">
        <f t="shared" ca="1" si="1127"/>
        <v>63.483021674537596</v>
      </c>
      <c r="EA143" s="90">
        <f t="shared" ca="1" si="1127"/>
        <v>0</v>
      </c>
      <c r="EB143" s="92">
        <f t="shared" ca="1" si="1175"/>
        <v>1373.5453896616748</v>
      </c>
      <c r="EC143" s="90">
        <f t="shared" ca="1" si="1128"/>
        <v>0</v>
      </c>
      <c r="ED143" s="90">
        <f t="shared" ca="1" si="1166"/>
        <v>150.23260037190411</v>
      </c>
      <c r="EE143" s="90">
        <f t="shared" ca="1" si="1166"/>
        <v>103.23953636349648</v>
      </c>
      <c r="EF143" s="90">
        <f t="shared" ca="1" si="1166"/>
        <v>77.068198017870387</v>
      </c>
      <c r="EG143" s="90">
        <f t="shared" ca="1" si="1166"/>
        <v>69.112975631784053</v>
      </c>
      <c r="EH143" s="90">
        <f t="shared" ca="1" si="1166"/>
        <v>136.88446502324746</v>
      </c>
      <c r="EI143" s="90">
        <f t="shared" ca="1" si="1166"/>
        <v>70.453401250364635</v>
      </c>
      <c r="EJ143" s="90">
        <f t="shared" ca="1" si="1166"/>
        <v>133.45629814588267</v>
      </c>
      <c r="EK143" s="90">
        <f t="shared" ca="1" si="1166"/>
        <v>72.781249637344374</v>
      </c>
      <c r="EL143" s="90">
        <f t="shared" ca="1" si="1166"/>
        <v>49.482880096503415</v>
      </c>
      <c r="EM143" s="90">
        <f t="shared" ca="1" si="1166"/>
        <v>40.669591678623384</v>
      </c>
      <c r="EN143" s="90">
        <f t="shared" ca="1" si="1166"/>
        <v>82.528310960521424</v>
      </c>
      <c r="EO143" s="90">
        <f t="shared" ca="1" si="1166"/>
        <v>101.79551940182819</v>
      </c>
      <c r="EP143" s="90">
        <f t="shared" ca="1" si="1166"/>
        <v>0</v>
      </c>
      <c r="EQ143" s="90">
        <f t="shared" ca="1" si="1166"/>
        <v>0</v>
      </c>
      <c r="ER143" s="90">
        <f t="shared" ca="1" si="1166"/>
        <v>0</v>
      </c>
      <c r="ES143" s="90">
        <f t="shared" ca="1" si="1166"/>
        <v>28.110811714933817</v>
      </c>
      <c r="ET143" s="90">
        <f t="shared" ca="1" si="1166"/>
        <v>114.66124169401641</v>
      </c>
      <c r="EU143" s="90">
        <f t="shared" ca="1" si="1166"/>
        <v>0</v>
      </c>
      <c r="EV143" s="90">
        <f t="shared" ca="1" si="1166"/>
        <v>0</v>
      </c>
      <c r="EW143" s="90">
        <f t="shared" ca="1" si="1166"/>
        <v>143.06830967335395</v>
      </c>
      <c r="EX143" s="90">
        <f t="shared" ca="1" si="1166"/>
        <v>0</v>
      </c>
      <c r="EY143" s="90">
        <f t="shared" ca="1" si="1166"/>
        <v>0</v>
      </c>
      <c r="EZ143" s="90">
        <f t="shared" ca="1" si="1166"/>
        <v>0</v>
      </c>
      <c r="FA143" s="90">
        <f t="shared" ca="1" si="1166"/>
        <v>0</v>
      </c>
      <c r="FB143" s="90">
        <f t="shared" ca="1" si="1166"/>
        <v>0</v>
      </c>
      <c r="FC143" s="90">
        <f t="shared" ca="1" si="1166"/>
        <v>0</v>
      </c>
      <c r="FD143" s="90">
        <f t="shared" ca="1" si="1166"/>
        <v>0</v>
      </c>
      <c r="FE143" s="92">
        <f t="shared" ca="1" si="1176"/>
        <v>894.28102238779775</v>
      </c>
      <c r="FF143" s="90">
        <f t="shared" ca="1" si="1130"/>
        <v>0</v>
      </c>
      <c r="FG143" s="90">
        <f t="shared" ca="1" si="1130"/>
        <v>183.43570394141943</v>
      </c>
      <c r="FH143" s="90">
        <f t="shared" ca="1" si="1130"/>
        <v>0</v>
      </c>
      <c r="FI143" s="90">
        <f t="shared" ca="1" si="1130"/>
        <v>0</v>
      </c>
      <c r="FJ143" s="90">
        <f t="shared" ca="1" si="1130"/>
        <v>174.48603630592794</v>
      </c>
      <c r="FK143" s="90">
        <f t="shared" ca="1" si="1130"/>
        <v>0</v>
      </c>
      <c r="FL143" s="90">
        <f t="shared" ca="1" si="1130"/>
        <v>170.66125944607063</v>
      </c>
      <c r="FM143" s="90">
        <f t="shared" ca="1" si="1130"/>
        <v>205.29893590242324</v>
      </c>
      <c r="FN143" s="90">
        <f t="shared" ca="1" si="1130"/>
        <v>0</v>
      </c>
      <c r="FO143" s="90">
        <f t="shared" ca="1" si="1130"/>
        <v>96.934739265671055</v>
      </c>
      <c r="FP143" s="90">
        <f t="shared" ca="1" si="1130"/>
        <v>0</v>
      </c>
      <c r="FQ143" s="90">
        <f t="shared" ca="1" si="1130"/>
        <v>0</v>
      </c>
      <c r="FR143" s="90">
        <f t="shared" ca="1" si="1130"/>
        <v>0</v>
      </c>
      <c r="FS143" s="90">
        <f t="shared" ca="1" si="1130"/>
        <v>63.464347526285508</v>
      </c>
      <c r="FT143" s="90">
        <f t="shared" ca="1" si="1131"/>
        <v>0</v>
      </c>
      <c r="FU143" s="90">
        <f t="shared" ca="1" si="1131"/>
        <v>0</v>
      </c>
      <c r="FV143" s="90">
        <f t="shared" ca="1" si="1131"/>
        <v>0</v>
      </c>
      <c r="FW143" s="92">
        <f t="shared" ca="1" si="1177"/>
        <v>1367.0403596276446</v>
      </c>
      <c r="FX143" s="90">
        <f t="shared" ca="1" si="1132"/>
        <v>0</v>
      </c>
      <c r="FY143" s="90">
        <f t="shared" ca="1" si="1185"/>
        <v>41.195802027264506</v>
      </c>
      <c r="FZ143" s="90">
        <f t="shared" ca="1" si="1185"/>
        <v>91.453801425838378</v>
      </c>
      <c r="GA143" s="90">
        <f t="shared" ca="1" si="1185"/>
        <v>0</v>
      </c>
      <c r="GB143" s="90">
        <f t="shared" ca="1" si="1185"/>
        <v>126.84887009346215</v>
      </c>
      <c r="GC143" s="90">
        <f t="shared" ca="1" si="1185"/>
        <v>0</v>
      </c>
      <c r="GD143" s="90">
        <f t="shared" ca="1" si="1185"/>
        <v>98.145471666927605</v>
      </c>
      <c r="GE143" s="90">
        <f t="shared" ca="1" si="1185"/>
        <v>244.6553868150674</v>
      </c>
      <c r="GF143" s="90">
        <f t="shared" ca="1" si="1185"/>
        <v>19.167422667338023</v>
      </c>
      <c r="GG143" s="90">
        <f t="shared" ca="1" si="1185"/>
        <v>734.30168478237329</v>
      </c>
      <c r="GH143" s="90">
        <f t="shared" ca="1" si="1185"/>
        <v>0</v>
      </c>
      <c r="GI143" s="90">
        <f t="shared" ca="1" si="1185"/>
        <v>0</v>
      </c>
      <c r="GJ143" s="90">
        <f t="shared" ca="1" si="1185"/>
        <v>0</v>
      </c>
      <c r="GK143" s="90">
        <f t="shared" ca="1" si="1185"/>
        <v>0</v>
      </c>
      <c r="GL143" s="90">
        <f t="shared" ca="1" si="1185"/>
        <v>0</v>
      </c>
      <c r="GM143" s="90">
        <f t="shared" ca="1" si="1185"/>
        <v>0</v>
      </c>
      <c r="GN143" s="90">
        <f t="shared" ca="1" si="1185"/>
        <v>0</v>
      </c>
      <c r="GO143" s="90">
        <f t="shared" ca="1" si="1185"/>
        <v>11.271920149373351</v>
      </c>
      <c r="GP143" s="90">
        <f t="shared" ca="1" si="1185"/>
        <v>0</v>
      </c>
      <c r="GQ143" s="90">
        <f t="shared" ca="1" si="1185"/>
        <v>0</v>
      </c>
      <c r="GR143" s="90">
        <f t="shared" ca="1" si="1185"/>
        <v>0</v>
      </c>
      <c r="GS143" s="92">
        <f t="shared" ca="1" si="1178"/>
        <v>614.32890764815272</v>
      </c>
      <c r="GT143" s="90">
        <f t="shared" ca="1" si="1134"/>
        <v>0</v>
      </c>
      <c r="GU143" s="90">
        <f t="shared" ca="1" si="1134"/>
        <v>165.72801114511577</v>
      </c>
      <c r="GV143" s="90">
        <f t="shared" ca="1" si="1134"/>
        <v>169.74728465649167</v>
      </c>
      <c r="GW143" s="90">
        <f t="shared" ca="1" si="1134"/>
        <v>217.26476979326819</v>
      </c>
      <c r="GX143" s="90">
        <f t="shared" ca="1" si="1134"/>
        <v>0</v>
      </c>
      <c r="GY143" s="90">
        <f t="shared" ca="1" si="1134"/>
        <v>61.588842053277077</v>
      </c>
      <c r="GZ143" s="90">
        <f t="shared" ca="1" si="1134"/>
        <v>0</v>
      </c>
      <c r="HA143" s="90">
        <f t="shared" ca="1" si="1134"/>
        <v>0</v>
      </c>
      <c r="HB143" s="90">
        <f t="shared" ca="1" si="1134"/>
        <v>0</v>
      </c>
      <c r="HC143" s="90">
        <f t="shared" ca="1" si="1134"/>
        <v>0</v>
      </c>
      <c r="HD143" s="90">
        <f t="shared" ca="1" si="1134"/>
        <v>0</v>
      </c>
      <c r="HE143" s="92">
        <f t="shared" ca="1" si="1179"/>
        <v>281.54235193713151</v>
      </c>
      <c r="HF143" s="90">
        <f t="shared" ca="1" si="1135"/>
        <v>0</v>
      </c>
      <c r="HG143" s="90">
        <f t="shared" ca="1" si="1135"/>
        <v>0</v>
      </c>
      <c r="HH143" s="90">
        <f t="shared" ca="1" si="1135"/>
        <v>0</v>
      </c>
      <c r="HI143" s="90">
        <f t="shared" ca="1" si="1135"/>
        <v>0</v>
      </c>
      <c r="HJ143" s="90">
        <f t="shared" ca="1" si="1135"/>
        <v>0</v>
      </c>
      <c r="HK143" s="90">
        <f t="shared" ca="1" si="1135"/>
        <v>0</v>
      </c>
      <c r="HL143" s="90">
        <f t="shared" ca="1" si="1135"/>
        <v>0</v>
      </c>
      <c r="HM143" s="90">
        <f t="shared" ca="1" si="1135"/>
        <v>0</v>
      </c>
      <c r="HN143" s="90">
        <f t="shared" ca="1" si="1135"/>
        <v>41.717725088917867</v>
      </c>
      <c r="HO143" s="90">
        <f t="shared" ca="1" si="1135"/>
        <v>239.82462684821365</v>
      </c>
      <c r="HP143" s="90">
        <f t="shared" ref="HG143:HU148" ca="1" si="1187">($C143/100*$D143)*HP$5+($C143/100*$E143)*HP$12</f>
        <v>0</v>
      </c>
      <c r="HQ143" s="90">
        <f t="shared" ca="1" si="1187"/>
        <v>0</v>
      </c>
      <c r="HR143" s="90">
        <f t="shared" ca="1" si="1187"/>
        <v>0</v>
      </c>
      <c r="HS143" s="90">
        <f t="shared" ca="1" si="1187"/>
        <v>0</v>
      </c>
      <c r="HT143" s="90">
        <f t="shared" ca="1" si="1187"/>
        <v>0</v>
      </c>
      <c r="HU143" s="90">
        <f t="shared" ca="1" si="1187"/>
        <v>0</v>
      </c>
      <c r="HV143" s="92">
        <f t="shared" ca="1" si="1180"/>
        <v>97.206550766125048</v>
      </c>
      <c r="HW143" s="90">
        <f t="shared" ca="1" si="1136"/>
        <v>97.206550766125048</v>
      </c>
      <c r="HX143" s="90">
        <f t="shared" ca="1" si="1136"/>
        <v>0</v>
      </c>
      <c r="HY143" s="90">
        <f t="shared" ca="1" si="1136"/>
        <v>0</v>
      </c>
      <c r="HZ143" s="90">
        <f t="shared" ca="1" si="1136"/>
        <v>0</v>
      </c>
      <c r="IA143" s="90">
        <f t="shared" ca="1" si="1136"/>
        <v>0</v>
      </c>
      <c r="IB143" s="90">
        <f t="shared" ca="1" si="1136"/>
        <v>0</v>
      </c>
      <c r="IC143" s="90">
        <f t="shared" ca="1" si="1136"/>
        <v>0</v>
      </c>
      <c r="ID143" s="90">
        <f t="shared" ca="1" si="1136"/>
        <v>0</v>
      </c>
      <c r="IE143" s="90">
        <f t="shared" ca="1" si="1136"/>
        <v>0</v>
      </c>
      <c r="IF143" s="92">
        <f t="shared" ca="1" si="1157"/>
        <v>241.2888144140085</v>
      </c>
      <c r="IG143" s="90">
        <f t="shared" ca="1" si="1137"/>
        <v>241.2888144140085</v>
      </c>
      <c r="IH143" s="90">
        <f t="shared" ca="1" si="1137"/>
        <v>0</v>
      </c>
      <c r="II143" s="90">
        <f t="shared" ca="1" si="1137"/>
        <v>0</v>
      </c>
      <c r="IJ143" s="90">
        <f t="shared" ca="1" si="1137"/>
        <v>0</v>
      </c>
      <c r="IK143" s="90">
        <f t="shared" ca="1" si="1137"/>
        <v>0</v>
      </c>
      <c r="IL143" s="90">
        <f t="shared" ca="1" si="1137"/>
        <v>0</v>
      </c>
      <c r="IM143" s="90">
        <f t="shared" ca="1" si="1137"/>
        <v>0</v>
      </c>
      <c r="IN143" s="90">
        <f t="shared" ca="1" si="1137"/>
        <v>0</v>
      </c>
      <c r="IO143" s="90">
        <f t="shared" ca="1" si="1137"/>
        <v>0</v>
      </c>
      <c r="IP143" s="90">
        <f t="shared" ca="1" si="1137"/>
        <v>0</v>
      </c>
      <c r="IQ143" s="90">
        <f t="shared" ca="1" si="1137"/>
        <v>0</v>
      </c>
      <c r="IR143" s="90">
        <f t="shared" ca="1" si="1137"/>
        <v>0</v>
      </c>
      <c r="IS143" s="90">
        <f t="shared" ca="1" si="1137"/>
        <v>0</v>
      </c>
      <c r="IT143" s="90">
        <f t="shared" ca="1" si="1137"/>
        <v>0</v>
      </c>
      <c r="IU143" s="90">
        <f t="shared" ca="1" si="1137"/>
        <v>0</v>
      </c>
      <c r="IV143" s="90">
        <f t="shared" ca="1" si="1137"/>
        <v>0</v>
      </c>
      <c r="IW143" s="90">
        <f t="shared" ca="1" si="1138"/>
        <v>0</v>
      </c>
      <c r="IX143" s="90">
        <f t="shared" ca="1" si="1138"/>
        <v>0</v>
      </c>
      <c r="IY143" s="92">
        <f t="shared" ca="1" si="1158"/>
        <v>462.38113684903675</v>
      </c>
      <c r="IZ143" s="90">
        <f t="shared" ca="1" si="1139"/>
        <v>462.38113684903675</v>
      </c>
      <c r="JA143" s="90">
        <f t="shared" ref="JA143:JS148" ca="1" si="1188">($C143/100*$D143)*JA$5+($C143/100*$E143)*JA$12</f>
        <v>0</v>
      </c>
      <c r="JB143" s="90">
        <f t="shared" ca="1" si="1188"/>
        <v>0</v>
      </c>
      <c r="JC143" s="90">
        <f t="shared" ca="1" si="1188"/>
        <v>0</v>
      </c>
      <c r="JD143" s="90">
        <f t="shared" ca="1" si="1188"/>
        <v>0</v>
      </c>
      <c r="JE143" s="90">
        <f t="shared" ca="1" si="1188"/>
        <v>0</v>
      </c>
      <c r="JF143" s="90">
        <f t="shared" ca="1" si="1188"/>
        <v>0</v>
      </c>
      <c r="JG143" s="90">
        <f t="shared" ca="1" si="1188"/>
        <v>0</v>
      </c>
      <c r="JH143" s="90">
        <f t="shared" ca="1" si="1188"/>
        <v>0</v>
      </c>
      <c r="JI143" s="90">
        <f t="shared" ca="1" si="1188"/>
        <v>0</v>
      </c>
      <c r="JJ143" s="90">
        <f t="shared" ca="1" si="1188"/>
        <v>0</v>
      </c>
      <c r="JK143" s="90">
        <f t="shared" ca="1" si="1188"/>
        <v>0</v>
      </c>
      <c r="JL143" s="90">
        <f t="shared" ca="1" si="1188"/>
        <v>0</v>
      </c>
      <c r="JM143" s="90">
        <f t="shared" ca="1" si="1188"/>
        <v>0</v>
      </c>
      <c r="JN143" s="90">
        <f t="shared" ca="1" si="1188"/>
        <v>0</v>
      </c>
      <c r="JO143" s="90">
        <f t="shared" ca="1" si="1188"/>
        <v>0</v>
      </c>
      <c r="JP143" s="90">
        <f t="shared" ca="1" si="1188"/>
        <v>0</v>
      </c>
      <c r="JQ143" s="90">
        <f t="shared" ca="1" si="1188"/>
        <v>0</v>
      </c>
      <c r="JR143" s="90">
        <f t="shared" ca="1" si="1188"/>
        <v>0</v>
      </c>
      <c r="JS143" s="90">
        <f t="shared" ca="1" si="1188"/>
        <v>0</v>
      </c>
      <c r="JT143" s="92">
        <f t="shared" ca="1" si="1159"/>
        <v>333.10968111403201</v>
      </c>
      <c r="JU143" s="90">
        <f t="shared" ca="1" si="1167"/>
        <v>207.30575581803623</v>
      </c>
      <c r="JV143" s="90">
        <f t="shared" ca="1" si="1167"/>
        <v>0</v>
      </c>
      <c r="JW143" s="90">
        <f t="shared" ca="1" si="1167"/>
        <v>0</v>
      </c>
      <c r="JX143" s="90">
        <f t="shared" ca="1" si="1167"/>
        <v>0</v>
      </c>
      <c r="JY143" s="90">
        <f t="shared" ca="1" si="1167"/>
        <v>0</v>
      </c>
      <c r="JZ143" s="90">
        <f t="shared" ca="1" si="1167"/>
        <v>0</v>
      </c>
      <c r="KA143" s="90">
        <f t="shared" ca="1" si="1167"/>
        <v>0</v>
      </c>
      <c r="KB143" s="90">
        <f t="shared" ca="1" si="1167"/>
        <v>0</v>
      </c>
      <c r="KC143" s="90">
        <f t="shared" ca="1" si="1167"/>
        <v>0</v>
      </c>
      <c r="KD143" s="90">
        <f t="shared" ca="1" si="1167"/>
        <v>0</v>
      </c>
      <c r="KE143" s="90">
        <f t="shared" ca="1" si="1168"/>
        <v>0</v>
      </c>
      <c r="KF143" s="90">
        <f t="shared" ca="1" si="1168"/>
        <v>0</v>
      </c>
      <c r="KG143" s="90">
        <f t="shared" ca="1" si="1168"/>
        <v>0</v>
      </c>
      <c r="KH143" s="90">
        <f t="shared" ca="1" si="1168"/>
        <v>0</v>
      </c>
      <c r="KI143" s="90">
        <f t="shared" ca="1" si="1168"/>
        <v>0</v>
      </c>
      <c r="KJ143" s="90">
        <f t="shared" ca="1" si="1168"/>
        <v>0</v>
      </c>
      <c r="KK143" s="90">
        <f t="shared" ca="1" si="1168"/>
        <v>0</v>
      </c>
      <c r="KL143" s="90">
        <f t="shared" ca="1" si="1168"/>
        <v>0</v>
      </c>
      <c r="KM143" s="90">
        <f t="shared" ca="1" si="1168"/>
        <v>39.021760682057433</v>
      </c>
      <c r="KN143" s="90">
        <f t="shared" ca="1" si="1143"/>
        <v>0</v>
      </c>
      <c r="KO143" s="90">
        <f t="shared" ca="1" si="1169"/>
        <v>0</v>
      </c>
      <c r="KP143" s="90">
        <f t="shared" ca="1" si="1169"/>
        <v>0</v>
      </c>
      <c r="KQ143" s="90">
        <f t="shared" ca="1" si="1169"/>
        <v>0</v>
      </c>
      <c r="KR143" s="90">
        <f t="shared" ca="1" si="1169"/>
        <v>0</v>
      </c>
      <c r="KS143" s="90">
        <f t="shared" ca="1" si="1169"/>
        <v>0</v>
      </c>
      <c r="KT143" s="90">
        <f t="shared" ca="1" si="1169"/>
        <v>0</v>
      </c>
      <c r="KU143" s="90">
        <f t="shared" ca="1" si="1169"/>
        <v>0</v>
      </c>
      <c r="KV143" s="90">
        <f t="shared" ca="1" si="1169"/>
        <v>0</v>
      </c>
      <c r="KW143" s="90">
        <f t="shared" ca="1" si="1169"/>
        <v>0</v>
      </c>
      <c r="KX143" s="90">
        <f t="shared" ca="1" si="1169"/>
        <v>0</v>
      </c>
      <c r="KY143" s="90">
        <f t="shared" ca="1" si="1170"/>
        <v>0</v>
      </c>
      <c r="KZ143" s="90">
        <f t="shared" ca="1" si="1170"/>
        <v>0</v>
      </c>
      <c r="LA143" s="90">
        <f t="shared" ca="1" si="1170"/>
        <v>0</v>
      </c>
      <c r="LB143" s="90">
        <f t="shared" ca="1" si="1170"/>
        <v>29.306992388370713</v>
      </c>
      <c r="LC143" s="90">
        <f t="shared" ca="1" si="1170"/>
        <v>0</v>
      </c>
      <c r="LD143" s="90">
        <f t="shared" ca="1" si="1170"/>
        <v>0</v>
      </c>
      <c r="LE143" s="90">
        <f t="shared" ca="1" si="1170"/>
        <v>0</v>
      </c>
      <c r="LF143" s="90">
        <f t="shared" ca="1" si="1170"/>
        <v>0</v>
      </c>
      <c r="LG143" s="90">
        <f t="shared" ca="1" si="1170"/>
        <v>57.475172225567633</v>
      </c>
      <c r="LH143" s="90">
        <f t="shared" ca="1" si="1170"/>
        <v>0</v>
      </c>
      <c r="LI143" s="90">
        <f t="shared" ca="1" si="1170"/>
        <v>0</v>
      </c>
      <c r="LJ143" s="90">
        <f t="shared" ca="1" si="1170"/>
        <v>0</v>
      </c>
      <c r="LK143" s="90">
        <f t="shared" ca="1" si="1146"/>
        <v>0</v>
      </c>
      <c r="LL143" s="90">
        <f t="shared" ca="1" si="1146"/>
        <v>0</v>
      </c>
      <c r="LM143" s="92">
        <f t="shared" ca="1" si="1181"/>
        <v>312.17408545645947</v>
      </c>
      <c r="LN143" s="90">
        <f t="shared" ca="1" si="1147"/>
        <v>312.17408545645947</v>
      </c>
      <c r="LO143" s="90">
        <f t="shared" ca="1" si="1147"/>
        <v>0</v>
      </c>
      <c r="LP143" s="90">
        <f t="shared" ca="1" si="1147"/>
        <v>0</v>
      </c>
      <c r="LQ143" s="90">
        <f t="shared" ca="1" si="1147"/>
        <v>0</v>
      </c>
      <c r="LR143" s="90">
        <f t="shared" ca="1" si="1147"/>
        <v>0</v>
      </c>
      <c r="LS143" s="92">
        <f t="shared" ca="1" si="1182"/>
        <v>110.97612105826342</v>
      </c>
      <c r="LT143" s="90">
        <f t="shared" ca="1" si="1148"/>
        <v>110.97612105826342</v>
      </c>
      <c r="LU143" s="90">
        <f t="shared" ca="1" si="1148"/>
        <v>0</v>
      </c>
      <c r="LV143" s="90">
        <f t="shared" ca="1" si="1148"/>
        <v>0</v>
      </c>
      <c r="LW143" s="90">
        <f t="shared" ca="1" si="1148"/>
        <v>0</v>
      </c>
      <c r="LX143" s="90">
        <f t="shared" ca="1" si="1148"/>
        <v>0</v>
      </c>
      <c r="LY143" s="90">
        <f t="shared" ca="1" si="1148"/>
        <v>0</v>
      </c>
      <c r="LZ143" s="90">
        <f t="shared" ca="1" si="1148"/>
        <v>0</v>
      </c>
      <c r="MA143" s="90">
        <f t="shared" ca="1" si="1148"/>
        <v>0</v>
      </c>
      <c r="MB143" s="90">
        <f t="shared" ca="1" si="1148"/>
        <v>0</v>
      </c>
      <c r="MC143" s="90">
        <f t="shared" ca="1" si="1148"/>
        <v>0</v>
      </c>
      <c r="MD143" s="90">
        <f t="shared" ca="1" si="1148"/>
        <v>0</v>
      </c>
      <c r="ME143" s="90">
        <f t="shared" ca="1" si="1148"/>
        <v>0</v>
      </c>
      <c r="MF143" s="90">
        <f t="shared" ca="1" si="1148"/>
        <v>0</v>
      </c>
      <c r="MG143" s="92">
        <f t="shared" ca="1" si="1183"/>
        <v>125.57151457126643</v>
      </c>
      <c r="MH143" s="90">
        <f t="shared" ca="1" si="1149"/>
        <v>125.57151457126643</v>
      </c>
      <c r="MI143" s="90">
        <f t="shared" ca="1" si="1186"/>
        <v>0</v>
      </c>
      <c r="MJ143" s="90">
        <f t="shared" ca="1" si="1186"/>
        <v>0</v>
      </c>
      <c r="MK143" s="90">
        <f t="shared" ca="1" si="1186"/>
        <v>0</v>
      </c>
      <c r="ML143" s="90">
        <f t="shared" ca="1" si="1186"/>
        <v>0</v>
      </c>
      <c r="MM143" s="90">
        <f t="shared" ca="1" si="1186"/>
        <v>0</v>
      </c>
      <c r="MN143" s="90">
        <f t="shared" ca="1" si="1186"/>
        <v>0</v>
      </c>
      <c r="MO143" s="90">
        <f t="shared" ca="1" si="1186"/>
        <v>0</v>
      </c>
      <c r="MP143" s="90">
        <f t="shared" ca="1" si="1186"/>
        <v>0</v>
      </c>
      <c r="MQ143" s="90">
        <f t="shared" ca="1" si="1186"/>
        <v>0</v>
      </c>
      <c r="MR143" s="90">
        <f t="shared" ca="1" si="1186"/>
        <v>0</v>
      </c>
      <c r="MS143" s="90">
        <f t="shared" ca="1" si="1186"/>
        <v>0</v>
      </c>
      <c r="MT143" s="90">
        <f t="shared" ca="1" si="1186"/>
        <v>0</v>
      </c>
      <c r="MU143" s="90">
        <f t="shared" ca="1" si="1186"/>
        <v>0</v>
      </c>
      <c r="MV143" s="90">
        <f t="shared" ca="1" si="1186"/>
        <v>0</v>
      </c>
      <c r="MW143" s="90">
        <f t="shared" ca="1" si="1186"/>
        <v>0</v>
      </c>
      <c r="MX143" s="90">
        <f t="shared" ca="1" si="1186"/>
        <v>0</v>
      </c>
      <c r="MY143" s="90">
        <f t="shared" ca="1" si="1186"/>
        <v>0</v>
      </c>
      <c r="MZ143" s="90">
        <f t="shared" ca="1" si="1186"/>
        <v>0</v>
      </c>
      <c r="NA143" s="90">
        <f t="shared" ca="1" si="1186"/>
        <v>0</v>
      </c>
      <c r="NB143" s="90">
        <f t="shared" ca="1" si="1186"/>
        <v>0</v>
      </c>
      <c r="NC143" s="92">
        <f t="shared" ca="1" si="1184"/>
        <v>0</v>
      </c>
      <c r="ND143" s="90">
        <f t="shared" ca="1" si="1151"/>
        <v>0</v>
      </c>
      <c r="NE143" s="90">
        <f t="shared" ca="1" si="1151"/>
        <v>0</v>
      </c>
      <c r="NF143" s="90">
        <f t="shared" ca="1" si="1151"/>
        <v>0</v>
      </c>
      <c r="NG143" s="90">
        <f t="shared" ca="1" si="1151"/>
        <v>0</v>
      </c>
      <c r="NH143" s="90">
        <f t="shared" ca="1" si="1151"/>
        <v>0</v>
      </c>
      <c r="NI143" s="90">
        <f t="shared" ca="1" si="1151"/>
        <v>0</v>
      </c>
      <c r="NJ143" s="93">
        <f t="shared" ca="1" si="1160"/>
        <v>10729.52</v>
      </c>
      <c r="NK143" s="94">
        <f t="shared" ca="1" si="1107"/>
        <v>0</v>
      </c>
    </row>
    <row r="144" spans="1:375" ht="17.25" customHeight="1" x14ac:dyDescent="0.25">
      <c r="A144" s="67">
        <v>98600</v>
      </c>
      <c r="B144" s="95" t="s">
        <v>103</v>
      </c>
      <c r="C144" s="90">
        <f ca="1">IFERROR(HLOOKUP($A144,Náklady_2018!$D$1:$MN$27,24,FALSE),0)</f>
        <v>1296</v>
      </c>
      <c r="D144" s="19">
        <v>50</v>
      </c>
      <c r="E144" s="19">
        <v>50</v>
      </c>
      <c r="F144" s="91" t="s">
        <v>592</v>
      </c>
      <c r="G144" s="92">
        <f t="shared" ca="1" si="1172"/>
        <v>130.26002099627718</v>
      </c>
      <c r="H144" s="90">
        <f t="shared" ca="1" si="1152"/>
        <v>0</v>
      </c>
      <c r="I144" s="90">
        <f t="shared" ca="1" si="1171"/>
        <v>0</v>
      </c>
      <c r="J144" s="90">
        <f t="shared" ca="1" si="1171"/>
        <v>14.077203687667561</v>
      </c>
      <c r="K144" s="90">
        <f t="shared" ca="1" si="1171"/>
        <v>0</v>
      </c>
      <c r="L144" s="90">
        <f t="shared" ca="1" si="1171"/>
        <v>0</v>
      </c>
      <c r="M144" s="90">
        <f t="shared" ca="1" si="1171"/>
        <v>0</v>
      </c>
      <c r="N144" s="90">
        <f t="shared" ca="1" si="1171"/>
        <v>22.889692418348663</v>
      </c>
      <c r="O144" s="90">
        <f t="shared" ca="1" si="1171"/>
        <v>0</v>
      </c>
      <c r="P144" s="90">
        <f t="shared" ca="1" si="1171"/>
        <v>0</v>
      </c>
      <c r="Q144" s="90">
        <f t="shared" ca="1" si="1171"/>
        <v>0</v>
      </c>
      <c r="R144" s="90">
        <f t="shared" ca="1" si="1171"/>
        <v>0</v>
      </c>
      <c r="S144" s="90">
        <f t="shared" ca="1" si="1171"/>
        <v>12.244066137948913</v>
      </c>
      <c r="T144" s="90">
        <f t="shared" ca="1" si="1171"/>
        <v>0</v>
      </c>
      <c r="U144" s="90">
        <f t="shared" ca="1" si="1171"/>
        <v>0</v>
      </c>
      <c r="V144" s="90">
        <f t="shared" ca="1" si="1171"/>
        <v>4.2638797100499639</v>
      </c>
      <c r="W144" s="90">
        <f t="shared" ca="1" si="1171"/>
        <v>17.621812529890782</v>
      </c>
      <c r="X144" s="90">
        <f t="shared" ca="1" si="1171"/>
        <v>0</v>
      </c>
      <c r="Y144" s="90">
        <f t="shared" ca="1" si="1171"/>
        <v>0</v>
      </c>
      <c r="Z144" s="90">
        <f t="shared" ca="1" si="1171"/>
        <v>0</v>
      </c>
      <c r="AA144" s="90">
        <f t="shared" ca="1" si="1171"/>
        <v>19.085476874787844</v>
      </c>
      <c r="AB144" s="90">
        <f t="shared" ca="1" si="1171"/>
        <v>0</v>
      </c>
      <c r="AC144" s="90">
        <f t="shared" ca="1" si="1171"/>
        <v>0</v>
      </c>
      <c r="AD144" s="90">
        <f t="shared" ca="1" si="1171"/>
        <v>32.698831612738324</v>
      </c>
      <c r="AE144" s="90">
        <f t="shared" ca="1" si="1171"/>
        <v>0</v>
      </c>
      <c r="AF144" s="90">
        <f t="shared" ca="1" si="1171"/>
        <v>0</v>
      </c>
      <c r="AG144" s="90">
        <f t="shared" ca="1" si="1171"/>
        <v>0</v>
      </c>
      <c r="AH144" s="90">
        <f t="shared" ca="1" si="1171"/>
        <v>0</v>
      </c>
      <c r="AI144" s="90">
        <f t="shared" ca="1" si="1171"/>
        <v>0</v>
      </c>
      <c r="AJ144" s="90">
        <f t="shared" ca="1" si="1171"/>
        <v>0</v>
      </c>
      <c r="AK144" s="90">
        <f t="shared" ref="I144:BF148" ca="1" si="1189">($C144/100*$D144)*AK$5+($C144/100*$E144)*AK$12</f>
        <v>0</v>
      </c>
      <c r="AL144" s="90">
        <f t="shared" ca="1" si="1189"/>
        <v>0</v>
      </c>
      <c r="AM144" s="90">
        <f t="shared" ca="1" si="1189"/>
        <v>0</v>
      </c>
      <c r="AN144" s="90">
        <f t="shared" ca="1" si="1189"/>
        <v>0</v>
      </c>
      <c r="AO144" s="90">
        <f t="shared" ca="1" si="1189"/>
        <v>0</v>
      </c>
      <c r="AP144" s="90">
        <f t="shared" ca="1" si="1189"/>
        <v>0</v>
      </c>
      <c r="AQ144" s="90">
        <f t="shared" ca="1" si="1189"/>
        <v>0</v>
      </c>
      <c r="AR144" s="90">
        <f t="shared" ca="1" si="1189"/>
        <v>0</v>
      </c>
      <c r="AS144" s="90">
        <f t="shared" ca="1" si="1189"/>
        <v>0</v>
      </c>
      <c r="AT144" s="90">
        <f t="shared" ca="1" si="1189"/>
        <v>4.2810541045180246</v>
      </c>
      <c r="AU144" s="90">
        <f t="shared" ca="1" si="1189"/>
        <v>0</v>
      </c>
      <c r="AV144" s="90">
        <f t="shared" ca="1" si="1189"/>
        <v>0</v>
      </c>
      <c r="AW144" s="90">
        <f t="shared" ca="1" si="1189"/>
        <v>0</v>
      </c>
      <c r="AX144" s="90">
        <f t="shared" ca="1" si="1189"/>
        <v>3.0980039203271272</v>
      </c>
      <c r="AY144" s="90">
        <f t="shared" ca="1" si="1189"/>
        <v>0</v>
      </c>
      <c r="AZ144" s="90">
        <f t="shared" ca="1" si="1189"/>
        <v>0</v>
      </c>
      <c r="BA144" s="90">
        <f t="shared" ca="1" si="1189"/>
        <v>0</v>
      </c>
      <c r="BB144" s="90">
        <f t="shared" ca="1" si="1189"/>
        <v>0</v>
      </c>
      <c r="BC144" s="90">
        <f t="shared" ca="1" si="1189"/>
        <v>0</v>
      </c>
      <c r="BD144" s="92">
        <f t="shared" ca="1" si="1173"/>
        <v>117.24257865052802</v>
      </c>
      <c r="BE144" s="90">
        <f t="shared" ca="1" si="1189"/>
        <v>0</v>
      </c>
      <c r="BF144" s="90">
        <f t="shared" ca="1" si="1189"/>
        <v>13.605367174427753</v>
      </c>
      <c r="BG144" s="90">
        <f t="shared" ca="1" si="1162"/>
        <v>0</v>
      </c>
      <c r="BH144" s="90">
        <f t="shared" ca="1" si="1162"/>
        <v>0</v>
      </c>
      <c r="BI144" s="90">
        <f t="shared" ca="1" si="1162"/>
        <v>16.530114623945867</v>
      </c>
      <c r="BJ144" s="90">
        <f t="shared" ca="1" si="1162"/>
        <v>0</v>
      </c>
      <c r="BK144" s="90">
        <f t="shared" ca="1" si="1162"/>
        <v>0</v>
      </c>
      <c r="BL144" s="90">
        <f t="shared" ca="1" si="1162"/>
        <v>0</v>
      </c>
      <c r="BM144" s="90">
        <f t="shared" ca="1" si="1162"/>
        <v>0</v>
      </c>
      <c r="BN144" s="90">
        <f t="shared" ca="1" si="1162"/>
        <v>16.963777996779882</v>
      </c>
      <c r="BO144" s="90">
        <f t="shared" ca="1" si="1162"/>
        <v>0</v>
      </c>
      <c r="BP144" s="90">
        <f t="shared" ca="1" si="1162"/>
        <v>0</v>
      </c>
      <c r="BQ144" s="90">
        <f t="shared" ca="1" si="1162"/>
        <v>0</v>
      </c>
      <c r="BR144" s="90">
        <f t="shared" ca="1" si="1162"/>
        <v>13.614224048394629</v>
      </c>
      <c r="BS144" s="90">
        <f t="shared" ca="1" si="1162"/>
        <v>0</v>
      </c>
      <c r="BT144" s="90">
        <f t="shared" ca="1" si="1162"/>
        <v>0</v>
      </c>
      <c r="BU144" s="90">
        <f t="shared" ca="1" si="1162"/>
        <v>0</v>
      </c>
      <c r="BV144" s="90">
        <f t="shared" ca="1" si="1162"/>
        <v>16.511766111960601</v>
      </c>
      <c r="BW144" s="90">
        <f t="shared" ca="1" si="1162"/>
        <v>0</v>
      </c>
      <c r="BX144" s="90">
        <f t="shared" ca="1" si="1162"/>
        <v>0</v>
      </c>
      <c r="BY144" s="90">
        <f t="shared" ca="1" si="1162"/>
        <v>37.878205267056849</v>
      </c>
      <c r="BZ144" s="90">
        <f t="shared" ca="1" si="1162"/>
        <v>0</v>
      </c>
      <c r="CA144" s="90">
        <f t="shared" ca="1" si="1162"/>
        <v>0</v>
      </c>
      <c r="CB144" s="90">
        <f t="shared" ca="1" si="1162"/>
        <v>0</v>
      </c>
      <c r="CC144" s="90">
        <f t="shared" ca="1" si="1162"/>
        <v>2.1391234279624487</v>
      </c>
      <c r="CD144" s="90">
        <f t="shared" ca="1" si="1162"/>
        <v>0</v>
      </c>
      <c r="CE144" s="90">
        <f t="shared" ca="1" si="1162"/>
        <v>0</v>
      </c>
      <c r="CF144" s="90">
        <f t="shared" ca="1" si="1122"/>
        <v>0</v>
      </c>
      <c r="CG144" s="92">
        <f t="shared" ca="1" si="1155"/>
        <v>113.15335825636384</v>
      </c>
      <c r="CH144" s="90">
        <f t="shared" ca="1" si="1163"/>
        <v>0</v>
      </c>
      <c r="CI144" s="90">
        <f t="shared" ca="1" si="1163"/>
        <v>9.3550931902600585</v>
      </c>
      <c r="CJ144" s="90">
        <f t="shared" ca="1" si="1163"/>
        <v>16.810057087311176</v>
      </c>
      <c r="CK144" s="90">
        <f t="shared" ca="1" si="1163"/>
        <v>14.367003516046402</v>
      </c>
      <c r="CL144" s="90">
        <f t="shared" ca="1" si="1163"/>
        <v>8.2628775612993692</v>
      </c>
      <c r="CM144" s="90">
        <f t="shared" ca="1" si="1163"/>
        <v>7.0981496327209328</v>
      </c>
      <c r="CN144" s="90">
        <f t="shared" ca="1" si="1163"/>
        <v>5.2327591335116095</v>
      </c>
      <c r="CO144" s="90">
        <f t="shared" ca="1" si="1163"/>
        <v>14.229056744312388</v>
      </c>
      <c r="CP144" s="90">
        <f t="shared" ca="1" si="1163"/>
        <v>9.6582723435069191</v>
      </c>
      <c r="CQ144" s="90">
        <f t="shared" ca="1" si="1163"/>
        <v>9.3062504686088126</v>
      </c>
      <c r="CR144" s="90">
        <f t="shared" ca="1" si="1164"/>
        <v>9.1437612149148642</v>
      </c>
      <c r="CS144" s="90">
        <f t="shared" ca="1" si="1164"/>
        <v>5.4586259462889313</v>
      </c>
      <c r="CT144" s="90">
        <f t="shared" ca="1" si="1164"/>
        <v>4.2314514175823827</v>
      </c>
      <c r="CU144" s="90">
        <f t="shared" ca="1" si="1164"/>
        <v>0</v>
      </c>
      <c r="CV144" s="90">
        <f t="shared" ca="1" si="1164"/>
        <v>0</v>
      </c>
      <c r="CW144" s="90">
        <f t="shared" ca="1" si="1164"/>
        <v>0</v>
      </c>
      <c r="CX144" s="90">
        <f t="shared" ca="1" si="1164"/>
        <v>0</v>
      </c>
      <c r="CY144" s="92">
        <f t="shared" ca="1" si="1156"/>
        <v>125.96175949097315</v>
      </c>
      <c r="CZ144" s="90">
        <f t="shared" ca="1" si="1125"/>
        <v>0</v>
      </c>
      <c r="DA144" s="90">
        <f t="shared" ca="1" si="1125"/>
        <v>12.554801129906203</v>
      </c>
      <c r="DB144" s="90">
        <f t="shared" ca="1" si="1125"/>
        <v>8.9979137225309174</v>
      </c>
      <c r="DC144" s="90">
        <f t="shared" ca="1" si="1125"/>
        <v>14.964437132988207</v>
      </c>
      <c r="DD144" s="90">
        <f t="shared" ca="1" si="1125"/>
        <v>0</v>
      </c>
      <c r="DE144" s="90">
        <f t="shared" ca="1" si="1125"/>
        <v>0</v>
      </c>
      <c r="DF144" s="90">
        <f t="shared" ca="1" si="1125"/>
        <v>0</v>
      </c>
      <c r="DG144" s="90">
        <f t="shared" ca="1" si="1125"/>
        <v>0</v>
      </c>
      <c r="DH144" s="90">
        <f t="shared" ca="1" si="1125"/>
        <v>11.557075130480886</v>
      </c>
      <c r="DI144" s="90">
        <f t="shared" ca="1" si="1125"/>
        <v>22.133971918339086</v>
      </c>
      <c r="DJ144" s="90">
        <f t="shared" ca="1" si="1125"/>
        <v>0</v>
      </c>
      <c r="DK144" s="90">
        <f t="shared" ca="1" si="1125"/>
        <v>0</v>
      </c>
      <c r="DL144" s="90">
        <f t="shared" ca="1" si="1125"/>
        <v>0</v>
      </c>
      <c r="DM144" s="90">
        <f t="shared" ca="1" si="1125"/>
        <v>0</v>
      </c>
      <c r="DN144" s="90">
        <f t="shared" ca="1" si="1125"/>
        <v>20.883284811487933</v>
      </c>
      <c r="DO144" s="90">
        <f t="shared" ca="1" si="1125"/>
        <v>0</v>
      </c>
      <c r="DP144" s="90">
        <f t="shared" ca="1" si="1165"/>
        <v>0</v>
      </c>
      <c r="DQ144" s="90">
        <f t="shared" ca="1" si="1165"/>
        <v>11.174508118778499</v>
      </c>
      <c r="DR144" s="90">
        <f t="shared" ca="1" si="1165"/>
        <v>3.0648139460687895</v>
      </c>
      <c r="DS144" s="90">
        <f t="shared" ca="1" si="1165"/>
        <v>6.7546302510250804</v>
      </c>
      <c r="DT144" s="90">
        <f t="shared" ca="1" si="1165"/>
        <v>11.756850641556991</v>
      </c>
      <c r="DU144" s="90">
        <f t="shared" ca="1" si="1165"/>
        <v>2.1194726878105627</v>
      </c>
      <c r="DV144" s="92">
        <f t="shared" ca="1" si="1174"/>
        <v>58.870989239788805</v>
      </c>
      <c r="DW144" s="90">
        <f t="shared" ca="1" si="1127"/>
        <v>0</v>
      </c>
      <c r="DX144" s="90">
        <f t="shared" ca="1" si="1127"/>
        <v>24.174973974598508</v>
      </c>
      <c r="DY144" s="90">
        <f t="shared" ca="1" si="1127"/>
        <v>27.028011841905681</v>
      </c>
      <c r="DZ144" s="90">
        <f t="shared" ca="1" si="1127"/>
        <v>7.6680034232846142</v>
      </c>
      <c r="EA144" s="90">
        <f t="shared" ca="1" si="1127"/>
        <v>0</v>
      </c>
      <c r="EB144" s="92">
        <f t="shared" ca="1" si="1175"/>
        <v>165.90815106375032</v>
      </c>
      <c r="EC144" s="90">
        <f t="shared" ca="1" si="1128"/>
        <v>0</v>
      </c>
      <c r="ED144" s="90">
        <f t="shared" ca="1" si="1166"/>
        <v>18.146333674012233</v>
      </c>
      <c r="EE144" s="90">
        <f t="shared" ca="1" si="1166"/>
        <v>12.470123465643518</v>
      </c>
      <c r="EF144" s="90">
        <f t="shared" ca="1" si="1166"/>
        <v>9.3089331704642913</v>
      </c>
      <c r="EG144" s="90">
        <f t="shared" ca="1" si="1166"/>
        <v>8.3480357386716388</v>
      </c>
      <c r="EH144" s="90">
        <f t="shared" ca="1" si="1166"/>
        <v>16.534035694991829</v>
      </c>
      <c r="EI144" s="90">
        <f t="shared" ca="1" si="1166"/>
        <v>8.5099434103736744</v>
      </c>
      <c r="EJ144" s="90">
        <f t="shared" ca="1" si="1166"/>
        <v>16.119953399319254</v>
      </c>
      <c r="EK144" s="90">
        <f t="shared" ca="1" si="1166"/>
        <v>8.7911201554215204</v>
      </c>
      <c r="EL144" s="90">
        <f t="shared" ca="1" si="1166"/>
        <v>5.9769507494341241</v>
      </c>
      <c r="EM144" s="90">
        <f t="shared" ca="1" si="1166"/>
        <v>4.9124090188094067</v>
      </c>
      <c r="EN144" s="90">
        <f t="shared" ca="1" si="1166"/>
        <v>9.9684506860358848</v>
      </c>
      <c r="EO144" s="90">
        <f t="shared" ca="1" si="1166"/>
        <v>12.295703176355451</v>
      </c>
      <c r="EP144" s="90">
        <f t="shared" ca="1" si="1166"/>
        <v>0</v>
      </c>
      <c r="EQ144" s="90">
        <f t="shared" ca="1" si="1166"/>
        <v>0</v>
      </c>
      <c r="ER144" s="90">
        <f t="shared" ca="1" si="1166"/>
        <v>0</v>
      </c>
      <c r="ES144" s="90">
        <f t="shared" ca="1" si="1166"/>
        <v>3.3954558994767914</v>
      </c>
      <c r="ET144" s="90">
        <f t="shared" ca="1" si="1166"/>
        <v>13.849731323996345</v>
      </c>
      <c r="EU144" s="90">
        <f t="shared" ca="1" si="1166"/>
        <v>0</v>
      </c>
      <c r="EV144" s="90">
        <f t="shared" ca="1" si="1166"/>
        <v>0</v>
      </c>
      <c r="EW144" s="90">
        <f t="shared" ca="1" si="1166"/>
        <v>17.280971500744364</v>
      </c>
      <c r="EX144" s="90">
        <f t="shared" ca="1" si="1166"/>
        <v>0</v>
      </c>
      <c r="EY144" s="90">
        <f t="shared" ca="1" si="1166"/>
        <v>0</v>
      </c>
      <c r="EZ144" s="90">
        <f t="shared" ca="1" si="1166"/>
        <v>0</v>
      </c>
      <c r="FA144" s="90">
        <f t="shared" ca="1" si="1166"/>
        <v>0</v>
      </c>
      <c r="FB144" s="90">
        <f t="shared" ca="1" si="1166"/>
        <v>0</v>
      </c>
      <c r="FC144" s="90">
        <f t="shared" ca="1" si="1166"/>
        <v>0</v>
      </c>
      <c r="FD144" s="90">
        <f t="shared" ca="1" si="1166"/>
        <v>0</v>
      </c>
      <c r="FE144" s="92">
        <f t="shared" ca="1" si="1176"/>
        <v>108.01864435823651</v>
      </c>
      <c r="FF144" s="90">
        <f t="shared" ca="1" si="1130"/>
        <v>0</v>
      </c>
      <c r="FG144" s="90">
        <f t="shared" ca="1" si="1130"/>
        <v>22.156878621604655</v>
      </c>
      <c r="FH144" s="90">
        <f t="shared" ca="1" si="1130"/>
        <v>0</v>
      </c>
      <c r="FI144" s="90">
        <f t="shared" ca="1" si="1130"/>
        <v>0</v>
      </c>
      <c r="FJ144" s="90">
        <f t="shared" ca="1" si="1130"/>
        <v>21.075863883238263</v>
      </c>
      <c r="FK144" s="90">
        <f t="shared" ca="1" si="1130"/>
        <v>0</v>
      </c>
      <c r="FL144" s="90">
        <f t="shared" ca="1" si="1130"/>
        <v>20.61387575978306</v>
      </c>
      <c r="FM144" s="90">
        <f t="shared" ca="1" si="1130"/>
        <v>24.797700263342676</v>
      </c>
      <c r="FN144" s="90">
        <f t="shared" ca="1" si="1130"/>
        <v>0</v>
      </c>
      <c r="FO144" s="90">
        <f t="shared" ca="1" si="1130"/>
        <v>11.708578024768087</v>
      </c>
      <c r="FP144" s="90">
        <f t="shared" ca="1" si="1130"/>
        <v>0</v>
      </c>
      <c r="FQ144" s="90">
        <f t="shared" ref="FG144:FV148" ca="1" si="1190">($C144/100*$D144)*FQ$5+($C144/100*$E144)*FQ$12</f>
        <v>0</v>
      </c>
      <c r="FR144" s="90">
        <f t="shared" ca="1" si="1190"/>
        <v>0</v>
      </c>
      <c r="FS144" s="90">
        <f t="shared" ca="1" si="1190"/>
        <v>7.6657478054997812</v>
      </c>
      <c r="FT144" s="90">
        <f t="shared" ca="1" si="1190"/>
        <v>0</v>
      </c>
      <c r="FU144" s="90">
        <f t="shared" ca="1" si="1190"/>
        <v>0</v>
      </c>
      <c r="FV144" s="90">
        <f t="shared" ca="1" si="1190"/>
        <v>0</v>
      </c>
      <c r="FW144" s="92">
        <f t="shared" ca="1" si="1177"/>
        <v>165.12241983587592</v>
      </c>
      <c r="FX144" s="90">
        <f t="shared" ca="1" si="1132"/>
        <v>0</v>
      </c>
      <c r="FY144" s="90">
        <f t="shared" ca="1" si="1185"/>
        <v>4.9759690486932131</v>
      </c>
      <c r="FZ144" s="90">
        <f t="shared" ca="1" si="1185"/>
        <v>11.046545106201073</v>
      </c>
      <c r="GA144" s="90">
        <f t="shared" ca="1" si="1185"/>
        <v>0</v>
      </c>
      <c r="GB144" s="90">
        <f t="shared" ca="1" si="1185"/>
        <v>15.321853693466897</v>
      </c>
      <c r="GC144" s="90">
        <f t="shared" ca="1" si="1185"/>
        <v>0</v>
      </c>
      <c r="GD144" s="90">
        <f t="shared" ca="1" si="1185"/>
        <v>11.854820279037476</v>
      </c>
      <c r="GE144" s="90">
        <f t="shared" ca="1" si="1185"/>
        <v>29.551497300189318</v>
      </c>
      <c r="GF144" s="90">
        <f t="shared" ca="1" si="1185"/>
        <v>2.3151995407874795</v>
      </c>
      <c r="GG144" s="90">
        <f t="shared" ca="1" si="1185"/>
        <v>88.695019299834073</v>
      </c>
      <c r="GH144" s="90">
        <f t="shared" ca="1" si="1185"/>
        <v>0</v>
      </c>
      <c r="GI144" s="90">
        <f t="shared" ca="1" si="1185"/>
        <v>0</v>
      </c>
      <c r="GJ144" s="90">
        <f t="shared" ca="1" si="1185"/>
        <v>0</v>
      </c>
      <c r="GK144" s="90">
        <f t="shared" ca="1" si="1185"/>
        <v>0</v>
      </c>
      <c r="GL144" s="90">
        <f t="shared" ca="1" si="1185"/>
        <v>0</v>
      </c>
      <c r="GM144" s="90">
        <f t="shared" ca="1" si="1185"/>
        <v>0</v>
      </c>
      <c r="GN144" s="90">
        <f t="shared" ca="1" si="1185"/>
        <v>0</v>
      </c>
      <c r="GO144" s="90">
        <f t="shared" ca="1" si="1185"/>
        <v>1.3615155676663879</v>
      </c>
      <c r="GP144" s="90">
        <f t="shared" ca="1" si="1185"/>
        <v>0</v>
      </c>
      <c r="GQ144" s="90">
        <f t="shared" ca="1" si="1185"/>
        <v>0</v>
      </c>
      <c r="GR144" s="90">
        <f t="shared" ca="1" si="1185"/>
        <v>0</v>
      </c>
      <c r="GS144" s="92">
        <f t="shared" ca="1" si="1178"/>
        <v>74.203716877549596</v>
      </c>
      <c r="GT144" s="90">
        <f t="shared" ca="1" si="1134"/>
        <v>0</v>
      </c>
      <c r="GU144" s="90">
        <f t="shared" ca="1" si="1134"/>
        <v>20.017997305011786</v>
      </c>
      <c r="GV144" s="90">
        <f t="shared" ca="1" si="1134"/>
        <v>20.503478339647366</v>
      </c>
      <c r="GW144" s="90">
        <f t="shared" ca="1" si="1134"/>
        <v>26.243032461105024</v>
      </c>
      <c r="GX144" s="90">
        <f t="shared" ca="1" si="1134"/>
        <v>0</v>
      </c>
      <c r="GY144" s="90">
        <f t="shared" ca="1" si="1134"/>
        <v>7.4392087717854194</v>
      </c>
      <c r="GZ144" s="90">
        <f t="shared" ca="1" si="1134"/>
        <v>0</v>
      </c>
      <c r="HA144" s="90">
        <f t="shared" ca="1" si="1134"/>
        <v>0</v>
      </c>
      <c r="HB144" s="90">
        <f t="shared" ca="1" si="1134"/>
        <v>0</v>
      </c>
      <c r="HC144" s="90">
        <f t="shared" ca="1" si="1134"/>
        <v>0</v>
      </c>
      <c r="HD144" s="90">
        <f t="shared" ca="1" si="1134"/>
        <v>0</v>
      </c>
      <c r="HE144" s="92">
        <f t="shared" ca="1" si="1179"/>
        <v>34.007009457135311</v>
      </c>
      <c r="HF144" s="90">
        <f t="shared" ca="1" si="1135"/>
        <v>0</v>
      </c>
      <c r="HG144" s="90">
        <f t="shared" ca="1" si="1187"/>
        <v>0</v>
      </c>
      <c r="HH144" s="90">
        <f t="shared" ca="1" si="1187"/>
        <v>0</v>
      </c>
      <c r="HI144" s="90">
        <f t="shared" ca="1" si="1187"/>
        <v>0</v>
      </c>
      <c r="HJ144" s="90">
        <f t="shared" ca="1" si="1187"/>
        <v>0</v>
      </c>
      <c r="HK144" s="90">
        <f t="shared" ca="1" si="1187"/>
        <v>0</v>
      </c>
      <c r="HL144" s="90">
        <f t="shared" ca="1" si="1187"/>
        <v>0</v>
      </c>
      <c r="HM144" s="90">
        <f t="shared" ca="1" si="1187"/>
        <v>0</v>
      </c>
      <c r="HN144" s="90">
        <f t="shared" ca="1" si="1187"/>
        <v>5.0390112246621985</v>
      </c>
      <c r="HO144" s="90">
        <f t="shared" ca="1" si="1187"/>
        <v>28.967998232473111</v>
      </c>
      <c r="HP144" s="90">
        <f t="shared" ca="1" si="1187"/>
        <v>0</v>
      </c>
      <c r="HQ144" s="90">
        <f t="shared" ca="1" si="1187"/>
        <v>0</v>
      </c>
      <c r="HR144" s="90">
        <f t="shared" ca="1" si="1187"/>
        <v>0</v>
      </c>
      <c r="HS144" s="90">
        <f t="shared" ca="1" si="1187"/>
        <v>0</v>
      </c>
      <c r="HT144" s="90">
        <f t="shared" ca="1" si="1187"/>
        <v>0</v>
      </c>
      <c r="HU144" s="90">
        <f t="shared" ca="1" si="1187"/>
        <v>0</v>
      </c>
      <c r="HV144" s="92">
        <f t="shared" ca="1" si="1180"/>
        <v>11.741409661652904</v>
      </c>
      <c r="HW144" s="90">
        <f t="shared" ca="1" si="1136"/>
        <v>11.741409661652904</v>
      </c>
      <c r="HX144" s="90">
        <f t="shared" ca="1" si="1136"/>
        <v>0</v>
      </c>
      <c r="HY144" s="90">
        <f t="shared" ca="1" si="1136"/>
        <v>0</v>
      </c>
      <c r="HZ144" s="90">
        <f t="shared" ca="1" si="1136"/>
        <v>0</v>
      </c>
      <c r="IA144" s="90">
        <f t="shared" ca="1" si="1136"/>
        <v>0</v>
      </c>
      <c r="IB144" s="90">
        <f t="shared" ca="1" si="1136"/>
        <v>0</v>
      </c>
      <c r="IC144" s="90">
        <f t="shared" ca="1" si="1136"/>
        <v>0</v>
      </c>
      <c r="ID144" s="90">
        <f t="shared" ca="1" si="1136"/>
        <v>0</v>
      </c>
      <c r="IE144" s="90">
        <f t="shared" ca="1" si="1136"/>
        <v>0</v>
      </c>
      <c r="IF144" s="92">
        <f t="shared" ca="1" si="1157"/>
        <v>29.14485489384008</v>
      </c>
      <c r="IG144" s="90">
        <f t="shared" ca="1" si="1137"/>
        <v>29.14485489384008</v>
      </c>
      <c r="IH144" s="90">
        <f t="shared" ca="1" si="1137"/>
        <v>0</v>
      </c>
      <c r="II144" s="90">
        <f t="shared" ca="1" si="1137"/>
        <v>0</v>
      </c>
      <c r="IJ144" s="90">
        <f t="shared" ca="1" si="1137"/>
        <v>0</v>
      </c>
      <c r="IK144" s="90">
        <f t="shared" ca="1" si="1137"/>
        <v>0</v>
      </c>
      <c r="IL144" s="90">
        <f t="shared" ca="1" si="1137"/>
        <v>0</v>
      </c>
      <c r="IM144" s="90">
        <f t="shared" ca="1" si="1137"/>
        <v>0</v>
      </c>
      <c r="IN144" s="90">
        <f t="shared" ca="1" si="1137"/>
        <v>0</v>
      </c>
      <c r="IO144" s="90">
        <f t="shared" ca="1" si="1137"/>
        <v>0</v>
      </c>
      <c r="IP144" s="90">
        <f t="shared" ca="1" si="1137"/>
        <v>0</v>
      </c>
      <c r="IQ144" s="90">
        <f t="shared" ca="1" si="1137"/>
        <v>0</v>
      </c>
      <c r="IR144" s="90">
        <f t="shared" ca="1" si="1137"/>
        <v>0</v>
      </c>
      <c r="IS144" s="90">
        <f t="shared" ca="1" si="1137"/>
        <v>0</v>
      </c>
      <c r="IT144" s="90">
        <f t="shared" ca="1" si="1137"/>
        <v>0</v>
      </c>
      <c r="IU144" s="90">
        <f t="shared" ca="1" si="1137"/>
        <v>0</v>
      </c>
      <c r="IV144" s="90">
        <f t="shared" ca="1" si="1137"/>
        <v>0</v>
      </c>
      <c r="IW144" s="90">
        <f t="shared" ca="1" si="1138"/>
        <v>0</v>
      </c>
      <c r="IX144" s="90">
        <f t="shared" ca="1" si="1138"/>
        <v>0</v>
      </c>
      <c r="IY144" s="92">
        <f t="shared" ca="1" si="1158"/>
        <v>55.850210760253169</v>
      </c>
      <c r="IZ144" s="90">
        <f t="shared" ca="1" si="1139"/>
        <v>55.850210760253169</v>
      </c>
      <c r="JA144" s="90">
        <f t="shared" ca="1" si="1188"/>
        <v>0</v>
      </c>
      <c r="JB144" s="90">
        <f t="shared" ca="1" si="1188"/>
        <v>0</v>
      </c>
      <c r="JC144" s="90">
        <f t="shared" ca="1" si="1188"/>
        <v>0</v>
      </c>
      <c r="JD144" s="90">
        <f t="shared" ca="1" si="1188"/>
        <v>0</v>
      </c>
      <c r="JE144" s="90">
        <f t="shared" ca="1" si="1188"/>
        <v>0</v>
      </c>
      <c r="JF144" s="90">
        <f t="shared" ca="1" si="1188"/>
        <v>0</v>
      </c>
      <c r="JG144" s="90">
        <f t="shared" ca="1" si="1188"/>
        <v>0</v>
      </c>
      <c r="JH144" s="90">
        <f t="shared" ca="1" si="1188"/>
        <v>0</v>
      </c>
      <c r="JI144" s="90">
        <f t="shared" ca="1" si="1188"/>
        <v>0</v>
      </c>
      <c r="JJ144" s="90">
        <f t="shared" ca="1" si="1188"/>
        <v>0</v>
      </c>
      <c r="JK144" s="90">
        <f t="shared" ca="1" si="1188"/>
        <v>0</v>
      </c>
      <c r="JL144" s="90">
        <f t="shared" ca="1" si="1188"/>
        <v>0</v>
      </c>
      <c r="JM144" s="90">
        <f t="shared" ca="1" si="1188"/>
        <v>0</v>
      </c>
      <c r="JN144" s="90">
        <f t="shared" ca="1" si="1188"/>
        <v>0</v>
      </c>
      <c r="JO144" s="90">
        <f t="shared" ca="1" si="1188"/>
        <v>0</v>
      </c>
      <c r="JP144" s="90">
        <f t="shared" ca="1" si="1188"/>
        <v>0</v>
      </c>
      <c r="JQ144" s="90">
        <f t="shared" ca="1" si="1188"/>
        <v>0</v>
      </c>
      <c r="JR144" s="90">
        <f t="shared" ca="1" si="1188"/>
        <v>0</v>
      </c>
      <c r="JS144" s="90">
        <f t="shared" ca="1" si="1188"/>
        <v>0</v>
      </c>
      <c r="JT144" s="92">
        <f t="shared" ca="1" si="1159"/>
        <v>40.235737174056759</v>
      </c>
      <c r="JU144" s="90">
        <f t="shared" ca="1" si="1167"/>
        <v>25.040100539462617</v>
      </c>
      <c r="JV144" s="90">
        <f t="shared" ca="1" si="1167"/>
        <v>0</v>
      </c>
      <c r="JW144" s="90">
        <f t="shared" ca="1" si="1167"/>
        <v>0</v>
      </c>
      <c r="JX144" s="90">
        <f t="shared" ca="1" si="1167"/>
        <v>0</v>
      </c>
      <c r="JY144" s="90">
        <f t="shared" ca="1" si="1167"/>
        <v>0</v>
      </c>
      <c r="JZ144" s="90">
        <f t="shared" ca="1" si="1167"/>
        <v>0</v>
      </c>
      <c r="KA144" s="90">
        <f t="shared" ca="1" si="1167"/>
        <v>0</v>
      </c>
      <c r="KB144" s="90">
        <f t="shared" ca="1" si="1167"/>
        <v>0</v>
      </c>
      <c r="KC144" s="90">
        <f t="shared" ca="1" si="1167"/>
        <v>0</v>
      </c>
      <c r="KD144" s="90">
        <f t="shared" ca="1" si="1167"/>
        <v>0</v>
      </c>
      <c r="KE144" s="90">
        <f t="shared" ca="1" si="1168"/>
        <v>0</v>
      </c>
      <c r="KF144" s="90">
        <f t="shared" ca="1" si="1168"/>
        <v>0</v>
      </c>
      <c r="KG144" s="90">
        <f t="shared" ca="1" si="1168"/>
        <v>0</v>
      </c>
      <c r="KH144" s="90">
        <f t="shared" ca="1" si="1168"/>
        <v>0</v>
      </c>
      <c r="KI144" s="90">
        <f t="shared" ca="1" si="1168"/>
        <v>0</v>
      </c>
      <c r="KJ144" s="90">
        <f t="shared" ca="1" si="1168"/>
        <v>0</v>
      </c>
      <c r="KK144" s="90">
        <f t="shared" ca="1" si="1168"/>
        <v>0</v>
      </c>
      <c r="KL144" s="90">
        <f t="shared" ca="1" si="1168"/>
        <v>0</v>
      </c>
      <c r="KM144" s="90">
        <f t="shared" ca="1" si="1168"/>
        <v>4.7133703878595155</v>
      </c>
      <c r="KN144" s="90">
        <f t="shared" ca="1" si="1143"/>
        <v>0</v>
      </c>
      <c r="KO144" s="90">
        <f t="shared" ca="1" si="1169"/>
        <v>0</v>
      </c>
      <c r="KP144" s="90">
        <f t="shared" ca="1" si="1169"/>
        <v>0</v>
      </c>
      <c r="KQ144" s="90">
        <f t="shared" ca="1" si="1169"/>
        <v>0</v>
      </c>
      <c r="KR144" s="90">
        <f t="shared" ca="1" si="1169"/>
        <v>0</v>
      </c>
      <c r="KS144" s="90">
        <f t="shared" ca="1" si="1169"/>
        <v>0</v>
      </c>
      <c r="KT144" s="90">
        <f t="shared" ca="1" si="1169"/>
        <v>0</v>
      </c>
      <c r="KU144" s="90">
        <f t="shared" ca="1" si="1169"/>
        <v>0</v>
      </c>
      <c r="KV144" s="90">
        <f t="shared" ca="1" si="1169"/>
        <v>0</v>
      </c>
      <c r="KW144" s="90">
        <f t="shared" ca="1" si="1169"/>
        <v>0</v>
      </c>
      <c r="KX144" s="90">
        <f t="shared" ca="1" si="1169"/>
        <v>0</v>
      </c>
      <c r="KY144" s="90">
        <f t="shared" ca="1" si="1170"/>
        <v>0</v>
      </c>
      <c r="KZ144" s="90">
        <f t="shared" ca="1" si="1170"/>
        <v>0</v>
      </c>
      <c r="LA144" s="90">
        <f t="shared" ca="1" si="1170"/>
        <v>0</v>
      </c>
      <c r="LB144" s="90">
        <f t="shared" ca="1" si="1170"/>
        <v>3.5399404759326085</v>
      </c>
      <c r="LC144" s="90">
        <f t="shared" ca="1" si="1170"/>
        <v>0</v>
      </c>
      <c r="LD144" s="90">
        <f t="shared" ca="1" si="1170"/>
        <v>0</v>
      </c>
      <c r="LE144" s="90">
        <f t="shared" ca="1" si="1170"/>
        <v>0</v>
      </c>
      <c r="LF144" s="90">
        <f t="shared" ca="1" si="1170"/>
        <v>0</v>
      </c>
      <c r="LG144" s="90">
        <f t="shared" ca="1" si="1170"/>
        <v>6.9423257708020154</v>
      </c>
      <c r="LH144" s="90">
        <f t="shared" ca="1" si="1170"/>
        <v>0</v>
      </c>
      <c r="LI144" s="90">
        <f t="shared" ca="1" si="1170"/>
        <v>0</v>
      </c>
      <c r="LJ144" s="90">
        <f t="shared" ca="1" si="1170"/>
        <v>0</v>
      </c>
      <c r="LK144" s="90">
        <f t="shared" ref="LK144:LL147" ca="1" si="1191">($C144/100*$D144)*LK$5+($C144/100*$E144)*LK$12</f>
        <v>0</v>
      </c>
      <c r="LL144" s="90">
        <f t="shared" ca="1" si="1191"/>
        <v>0</v>
      </c>
      <c r="LM144" s="92">
        <f t="shared" ca="1" si="1181"/>
        <v>37.706963102876124</v>
      </c>
      <c r="LN144" s="90">
        <f t="shared" ca="1" si="1147"/>
        <v>37.706963102876124</v>
      </c>
      <c r="LO144" s="90">
        <f t="shared" ca="1" si="1147"/>
        <v>0</v>
      </c>
      <c r="LP144" s="90">
        <f t="shared" ca="1" si="1147"/>
        <v>0</v>
      </c>
      <c r="LQ144" s="90">
        <f t="shared" ca="1" si="1147"/>
        <v>0</v>
      </c>
      <c r="LR144" s="90">
        <f t="shared" ca="1" si="1147"/>
        <v>0</v>
      </c>
      <c r="LS144" s="92">
        <f t="shared" ca="1" si="1182"/>
        <v>13.404612032179386</v>
      </c>
      <c r="LT144" s="90">
        <f t="shared" ca="1" si="1148"/>
        <v>13.404612032179386</v>
      </c>
      <c r="LU144" s="90">
        <f t="shared" ca="1" si="1148"/>
        <v>0</v>
      </c>
      <c r="LV144" s="90">
        <f t="shared" ca="1" si="1148"/>
        <v>0</v>
      </c>
      <c r="LW144" s="90">
        <f t="shared" ca="1" si="1148"/>
        <v>0</v>
      </c>
      <c r="LX144" s="90">
        <f t="shared" ca="1" si="1148"/>
        <v>0</v>
      </c>
      <c r="LY144" s="90">
        <f t="shared" ca="1" si="1148"/>
        <v>0</v>
      </c>
      <c r="LZ144" s="90">
        <f t="shared" ca="1" si="1148"/>
        <v>0</v>
      </c>
      <c r="MA144" s="90">
        <f t="shared" ca="1" si="1148"/>
        <v>0</v>
      </c>
      <c r="MB144" s="90">
        <f t="shared" ca="1" si="1148"/>
        <v>0</v>
      </c>
      <c r="MC144" s="90">
        <f t="shared" ca="1" si="1148"/>
        <v>0</v>
      </c>
      <c r="MD144" s="90">
        <f t="shared" ca="1" si="1148"/>
        <v>0</v>
      </c>
      <c r="ME144" s="90">
        <f t="shared" ca="1" si="1148"/>
        <v>0</v>
      </c>
      <c r="MF144" s="90">
        <f t="shared" ca="1" si="1148"/>
        <v>0</v>
      </c>
      <c r="MG144" s="92">
        <f t="shared" ca="1" si="1183"/>
        <v>15.167564148662875</v>
      </c>
      <c r="MH144" s="90">
        <f t="shared" ca="1" si="1149"/>
        <v>15.167564148662875</v>
      </c>
      <c r="MI144" s="90">
        <f t="shared" ca="1" si="1186"/>
        <v>0</v>
      </c>
      <c r="MJ144" s="90">
        <f t="shared" ca="1" si="1186"/>
        <v>0</v>
      </c>
      <c r="MK144" s="90">
        <f t="shared" ca="1" si="1186"/>
        <v>0</v>
      </c>
      <c r="ML144" s="90">
        <f t="shared" ca="1" si="1186"/>
        <v>0</v>
      </c>
      <c r="MM144" s="90">
        <f t="shared" ca="1" si="1186"/>
        <v>0</v>
      </c>
      <c r="MN144" s="90">
        <f t="shared" ca="1" si="1186"/>
        <v>0</v>
      </c>
      <c r="MO144" s="90">
        <f t="shared" ca="1" si="1186"/>
        <v>0</v>
      </c>
      <c r="MP144" s="90">
        <f t="shared" ca="1" si="1186"/>
        <v>0</v>
      </c>
      <c r="MQ144" s="90">
        <f t="shared" ca="1" si="1186"/>
        <v>0</v>
      </c>
      <c r="MR144" s="90">
        <f t="shared" ca="1" si="1186"/>
        <v>0</v>
      </c>
      <c r="MS144" s="90">
        <f t="shared" ca="1" si="1186"/>
        <v>0</v>
      </c>
      <c r="MT144" s="90">
        <f t="shared" ca="1" si="1186"/>
        <v>0</v>
      </c>
      <c r="MU144" s="90">
        <f t="shared" ca="1" si="1186"/>
        <v>0</v>
      </c>
      <c r="MV144" s="90">
        <f t="shared" ca="1" si="1186"/>
        <v>0</v>
      </c>
      <c r="MW144" s="90">
        <f t="shared" ca="1" si="1186"/>
        <v>0</v>
      </c>
      <c r="MX144" s="90">
        <f t="shared" ca="1" si="1186"/>
        <v>0</v>
      </c>
      <c r="MY144" s="90">
        <f t="shared" ca="1" si="1186"/>
        <v>0</v>
      </c>
      <c r="MZ144" s="90">
        <f t="shared" ca="1" si="1186"/>
        <v>0</v>
      </c>
      <c r="NA144" s="90">
        <f t="shared" ca="1" si="1186"/>
        <v>0</v>
      </c>
      <c r="NB144" s="90">
        <f t="shared" ca="1" si="1186"/>
        <v>0</v>
      </c>
      <c r="NC144" s="92">
        <f t="shared" ca="1" si="1184"/>
        <v>0</v>
      </c>
      <c r="ND144" s="90">
        <f t="shared" ca="1" si="1151"/>
        <v>0</v>
      </c>
      <c r="NE144" s="90">
        <f t="shared" ca="1" si="1151"/>
        <v>0</v>
      </c>
      <c r="NF144" s="90">
        <f t="shared" ca="1" si="1151"/>
        <v>0</v>
      </c>
      <c r="NG144" s="90">
        <f t="shared" ca="1" si="1151"/>
        <v>0</v>
      </c>
      <c r="NH144" s="90">
        <f t="shared" ca="1" si="1151"/>
        <v>0</v>
      </c>
      <c r="NI144" s="90">
        <f t="shared" ca="1" si="1151"/>
        <v>0</v>
      </c>
      <c r="NJ144" s="93">
        <f t="shared" ca="1" si="1160"/>
        <v>1296</v>
      </c>
      <c r="NK144" s="94">
        <f t="shared" ca="1" si="1107"/>
        <v>0</v>
      </c>
    </row>
    <row r="145" spans="1:378" ht="17.25" customHeight="1" x14ac:dyDescent="0.25">
      <c r="A145" s="67">
        <v>98610</v>
      </c>
      <c r="B145" s="96" t="s">
        <v>416</v>
      </c>
      <c r="C145" s="90">
        <f ca="1">IFERROR(HLOOKUP($A145,Náklady_2018!$D$1:$MN$27,24,FALSE),0)</f>
        <v>4092953.0700000003</v>
      </c>
      <c r="D145" s="19">
        <v>50</v>
      </c>
      <c r="E145" s="19">
        <v>50</v>
      </c>
      <c r="F145" s="91" t="s">
        <v>592</v>
      </c>
      <c r="G145" s="92">
        <f t="shared" ca="1" si="1172"/>
        <v>411379.74755785282</v>
      </c>
      <c r="H145" s="90">
        <f t="shared" ca="1" si="1152"/>
        <v>0</v>
      </c>
      <c r="I145" s="90">
        <f t="shared" ca="1" si="1189"/>
        <v>0</v>
      </c>
      <c r="J145" s="90">
        <f t="shared" ca="1" si="1189"/>
        <v>44457.819483375206</v>
      </c>
      <c r="K145" s="90">
        <f t="shared" ca="1" si="1189"/>
        <v>0</v>
      </c>
      <c r="L145" s="90">
        <f t="shared" ca="1" si="1189"/>
        <v>0</v>
      </c>
      <c r="M145" s="90">
        <f t="shared" ca="1" si="1189"/>
        <v>0</v>
      </c>
      <c r="N145" s="90">
        <f t="shared" ca="1" si="1189"/>
        <v>72288.917326416587</v>
      </c>
      <c r="O145" s="90">
        <f t="shared" ca="1" si="1189"/>
        <v>0</v>
      </c>
      <c r="P145" s="90">
        <f t="shared" ca="1" si="1189"/>
        <v>0</v>
      </c>
      <c r="Q145" s="90">
        <f t="shared" ca="1" si="1189"/>
        <v>0</v>
      </c>
      <c r="R145" s="90">
        <f t="shared" ca="1" si="1189"/>
        <v>0</v>
      </c>
      <c r="S145" s="90">
        <f t="shared" ca="1" si="1189"/>
        <v>38668.50932762427</v>
      </c>
      <c r="T145" s="90">
        <f t="shared" ca="1" si="1189"/>
        <v>0</v>
      </c>
      <c r="U145" s="90">
        <f t="shared" ca="1" si="1189"/>
        <v>0</v>
      </c>
      <c r="V145" s="90">
        <f t="shared" ca="1" si="1189"/>
        <v>13465.941010308419</v>
      </c>
      <c r="W145" s="90">
        <f t="shared" ca="1" si="1189"/>
        <v>55652.200380540846</v>
      </c>
      <c r="X145" s="90">
        <f t="shared" ca="1" si="1189"/>
        <v>0</v>
      </c>
      <c r="Y145" s="90">
        <f t="shared" ca="1" si="1189"/>
        <v>0</v>
      </c>
      <c r="Z145" s="90">
        <f t="shared" ca="1" si="1189"/>
        <v>0</v>
      </c>
      <c r="AA145" s="90">
        <f t="shared" ca="1" si="1189"/>
        <v>60274.661394349474</v>
      </c>
      <c r="AB145" s="90">
        <f t="shared" ca="1" si="1189"/>
        <v>0</v>
      </c>
      <c r="AC145" s="90">
        <f t="shared" ca="1" si="1189"/>
        <v>0</v>
      </c>
      <c r="AD145" s="90">
        <f t="shared" ca="1" si="1189"/>
        <v>103267.57965645863</v>
      </c>
      <c r="AE145" s="90">
        <f t="shared" ca="1" si="1189"/>
        <v>0</v>
      </c>
      <c r="AF145" s="90">
        <f t="shared" ca="1" si="1189"/>
        <v>0</v>
      </c>
      <c r="AG145" s="90">
        <f t="shared" ca="1" si="1189"/>
        <v>0</v>
      </c>
      <c r="AH145" s="90">
        <f t="shared" ca="1" si="1189"/>
        <v>0</v>
      </c>
      <c r="AI145" s="90">
        <f t="shared" ca="1" si="1189"/>
        <v>0</v>
      </c>
      <c r="AJ145" s="90">
        <f t="shared" ca="1" si="1189"/>
        <v>0</v>
      </c>
      <c r="AK145" s="90">
        <f t="shared" ca="1" si="1189"/>
        <v>0</v>
      </c>
      <c r="AL145" s="90">
        <f t="shared" ca="1" si="1189"/>
        <v>0</v>
      </c>
      <c r="AM145" s="90">
        <f t="shared" ca="1" si="1189"/>
        <v>0</v>
      </c>
      <c r="AN145" s="90">
        <f t="shared" ca="1" si="1189"/>
        <v>0</v>
      </c>
      <c r="AO145" s="90">
        <f t="shared" ca="1" si="1189"/>
        <v>0</v>
      </c>
      <c r="AP145" s="90">
        <f t="shared" ca="1" si="1189"/>
        <v>0</v>
      </c>
      <c r="AQ145" s="90">
        <f t="shared" ca="1" si="1189"/>
        <v>0</v>
      </c>
      <c r="AR145" s="90">
        <f t="shared" ca="1" si="1189"/>
        <v>0</v>
      </c>
      <c r="AS145" s="90">
        <f t="shared" ca="1" si="1189"/>
        <v>0</v>
      </c>
      <c r="AT145" s="90">
        <f t="shared" ca="1" si="1189"/>
        <v>13520.180200557985</v>
      </c>
      <c r="AU145" s="90">
        <f t="shared" ca="1" si="1189"/>
        <v>0</v>
      </c>
      <c r="AV145" s="90">
        <f t="shared" ca="1" si="1189"/>
        <v>0</v>
      </c>
      <c r="AW145" s="90">
        <f t="shared" ca="1" si="1189"/>
        <v>0</v>
      </c>
      <c r="AX145" s="90">
        <f t="shared" ca="1" si="1189"/>
        <v>9783.9387782214126</v>
      </c>
      <c r="AY145" s="90">
        <f t="shared" ca="1" si="1189"/>
        <v>0</v>
      </c>
      <c r="AZ145" s="90">
        <f t="shared" ca="1" si="1189"/>
        <v>0</v>
      </c>
      <c r="BA145" s="90">
        <f t="shared" ca="1" si="1189"/>
        <v>0</v>
      </c>
      <c r="BB145" s="90">
        <f t="shared" ca="1" si="1189"/>
        <v>0</v>
      </c>
      <c r="BC145" s="90">
        <f t="shared" ca="1" si="1189"/>
        <v>0</v>
      </c>
      <c r="BD145" s="92">
        <f t="shared" ca="1" si="1173"/>
        <v>370268.80572715681</v>
      </c>
      <c r="BE145" s="90">
        <f t="shared" ca="1" si="1189"/>
        <v>0</v>
      </c>
      <c r="BF145" s="90">
        <f t="shared" ca="1" si="1162"/>
        <v>42967.692395872917</v>
      </c>
      <c r="BG145" s="90">
        <f t="shared" ca="1" si="1162"/>
        <v>0</v>
      </c>
      <c r="BH145" s="90">
        <f t="shared" ca="1" si="1162"/>
        <v>0</v>
      </c>
      <c r="BI145" s="90">
        <f t="shared" ca="1" si="1162"/>
        <v>52204.462498095018</v>
      </c>
      <c r="BJ145" s="90">
        <f t="shared" ca="1" si="1162"/>
        <v>0</v>
      </c>
      <c r="BK145" s="90">
        <f t="shared" ca="1" si="1162"/>
        <v>0</v>
      </c>
      <c r="BL145" s="90">
        <f t="shared" ca="1" si="1162"/>
        <v>0</v>
      </c>
      <c r="BM145" s="90">
        <f t="shared" ca="1" si="1162"/>
        <v>0</v>
      </c>
      <c r="BN145" s="90">
        <f t="shared" ca="1" si="1162"/>
        <v>53574.033357036009</v>
      </c>
      <c r="BO145" s="90">
        <f t="shared" ca="1" si="1162"/>
        <v>0</v>
      </c>
      <c r="BP145" s="90">
        <f t="shared" ca="1" si="1162"/>
        <v>0</v>
      </c>
      <c r="BQ145" s="90">
        <f t="shared" ca="1" si="1162"/>
        <v>0</v>
      </c>
      <c r="BR145" s="90">
        <f t="shared" ca="1" si="1162"/>
        <v>42995.663668630121</v>
      </c>
      <c r="BS145" s="90">
        <f t="shared" ca="1" si="1162"/>
        <v>0</v>
      </c>
      <c r="BT145" s="90">
        <f t="shared" ca="1" si="1162"/>
        <v>0</v>
      </c>
      <c r="BU145" s="90">
        <f t="shared" ca="1" si="1162"/>
        <v>0</v>
      </c>
      <c r="BV145" s="90">
        <f t="shared" ca="1" si="1162"/>
        <v>52146.515277061037</v>
      </c>
      <c r="BW145" s="90">
        <f t="shared" ca="1" si="1162"/>
        <v>0</v>
      </c>
      <c r="BX145" s="90">
        <f t="shared" ca="1" si="1162"/>
        <v>0</v>
      </c>
      <c r="BY145" s="90">
        <f t="shared" ca="1" si="1162"/>
        <v>119624.7812761501</v>
      </c>
      <c r="BZ145" s="90">
        <f t="shared" ca="1" si="1162"/>
        <v>0</v>
      </c>
      <c r="CA145" s="90">
        <f t="shared" ca="1" si="1162"/>
        <v>0</v>
      </c>
      <c r="CB145" s="90">
        <f t="shared" ca="1" si="1162"/>
        <v>0</v>
      </c>
      <c r="CC145" s="90">
        <f t="shared" ca="1" si="1162"/>
        <v>6755.6572543115972</v>
      </c>
      <c r="CD145" s="90">
        <f t="shared" ca="1" si="1162"/>
        <v>0</v>
      </c>
      <c r="CE145" s="90">
        <f t="shared" ca="1" si="1162"/>
        <v>0</v>
      </c>
      <c r="CF145" s="90">
        <f t="shared" ca="1" si="1122"/>
        <v>0</v>
      </c>
      <c r="CG145" s="92">
        <f t="shared" ca="1" si="1155"/>
        <v>357354.46377792762</v>
      </c>
      <c r="CH145" s="90">
        <f t="shared" ca="1" si="1163"/>
        <v>0</v>
      </c>
      <c r="CI145" s="90">
        <f t="shared" ca="1" si="1163"/>
        <v>29544.72021081096</v>
      </c>
      <c r="CJ145" s="90">
        <f t="shared" ca="1" si="1163"/>
        <v>53088.560773445635</v>
      </c>
      <c r="CK145" s="90">
        <f t="shared" ca="1" si="1163"/>
        <v>45373.04872507941</v>
      </c>
      <c r="CL145" s="90">
        <f t="shared" ca="1" si="1163"/>
        <v>26095.347285149979</v>
      </c>
      <c r="CM145" s="90">
        <f t="shared" ca="1" si="1163"/>
        <v>22416.970162472622</v>
      </c>
      <c r="CN145" s="90">
        <f t="shared" ca="1" si="1163"/>
        <v>16525.800586479076</v>
      </c>
      <c r="CO145" s="90">
        <f t="shared" ca="1" si="1163"/>
        <v>44937.393121016663</v>
      </c>
      <c r="CP145" s="90">
        <f t="shared" ca="1" si="1163"/>
        <v>30502.203271028353</v>
      </c>
      <c r="CQ145" s="90">
        <f t="shared" ca="1" si="1163"/>
        <v>29390.467921050447</v>
      </c>
      <c r="CR145" s="90">
        <f t="shared" ca="1" si="1164"/>
        <v>28877.303654269079</v>
      </c>
      <c r="CS145" s="90">
        <f t="shared" ca="1" si="1164"/>
        <v>17239.12023521986</v>
      </c>
      <c r="CT145" s="90">
        <f t="shared" ca="1" si="1164"/>
        <v>13363.527831905605</v>
      </c>
      <c r="CU145" s="90">
        <f t="shared" ca="1" si="1164"/>
        <v>0</v>
      </c>
      <c r="CV145" s="90">
        <f t="shared" ca="1" si="1164"/>
        <v>0</v>
      </c>
      <c r="CW145" s="90">
        <f t="shared" ca="1" si="1164"/>
        <v>0</v>
      </c>
      <c r="CX145" s="90">
        <f t="shared" ca="1" si="1164"/>
        <v>0</v>
      </c>
      <c r="CY145" s="92">
        <f t="shared" ca="1" si="1156"/>
        <v>397805.22392837977</v>
      </c>
      <c r="CZ145" s="90">
        <f t="shared" ca="1" si="1125"/>
        <v>0</v>
      </c>
      <c r="DA145" s="90">
        <f t="shared" ca="1" si="1125"/>
        <v>39649.854805469957</v>
      </c>
      <c r="DB145" s="90">
        <f t="shared" ca="1" si="1125"/>
        <v>28416.696446163616</v>
      </c>
      <c r="DC145" s="90">
        <f t="shared" ca="1" si="1125"/>
        <v>47259.82940145531</v>
      </c>
      <c r="DD145" s="90">
        <f t="shared" ca="1" si="1125"/>
        <v>0</v>
      </c>
      <c r="DE145" s="90">
        <f t="shared" ca="1" si="1125"/>
        <v>0</v>
      </c>
      <c r="DF145" s="90">
        <f t="shared" ca="1" si="1125"/>
        <v>0</v>
      </c>
      <c r="DG145" s="90">
        <f t="shared" ca="1" si="1125"/>
        <v>0</v>
      </c>
      <c r="DH145" s="90">
        <f t="shared" ca="1" si="1125"/>
        <v>36498.893623088268</v>
      </c>
      <c r="DI145" s="90">
        <f t="shared" ca="1" si="1125"/>
        <v>69902.244069799199</v>
      </c>
      <c r="DJ145" s="90">
        <f t="shared" ca="1" si="1125"/>
        <v>0</v>
      </c>
      <c r="DK145" s="90">
        <f t="shared" ca="1" si="1125"/>
        <v>0</v>
      </c>
      <c r="DL145" s="90">
        <f t="shared" ca="1" si="1125"/>
        <v>0</v>
      </c>
      <c r="DM145" s="90">
        <f t="shared" ca="1" si="1125"/>
        <v>0</v>
      </c>
      <c r="DN145" s="90">
        <f t="shared" ca="1" si="1125"/>
        <v>65952.395587086357</v>
      </c>
      <c r="DO145" s="90">
        <f t="shared" ca="1" si="1125"/>
        <v>0</v>
      </c>
      <c r="DP145" s="90">
        <f t="shared" ca="1" si="1165"/>
        <v>0</v>
      </c>
      <c r="DQ145" s="90">
        <f t="shared" ca="1" si="1165"/>
        <v>35290.692369208635</v>
      </c>
      <c r="DR145" s="90">
        <f t="shared" ca="1" si="1165"/>
        <v>9679.120099954529</v>
      </c>
      <c r="DS145" s="90">
        <f t="shared" ca="1" si="1165"/>
        <v>21332.086900191338</v>
      </c>
      <c r="DT145" s="90">
        <f t="shared" ca="1" si="1165"/>
        <v>37129.813215194568</v>
      </c>
      <c r="DU145" s="90">
        <f t="shared" ca="1" si="1165"/>
        <v>6693.5974107680513</v>
      </c>
      <c r="DV145" s="92">
        <f t="shared" ca="1" si="1174"/>
        <v>185922.99085102667</v>
      </c>
      <c r="DW145" s="90">
        <f t="shared" ca="1" si="1127"/>
        <v>0</v>
      </c>
      <c r="DX145" s="90">
        <f t="shared" ca="1" si="1127"/>
        <v>76348.020020449912</v>
      </c>
      <c r="DY145" s="90">
        <f t="shared" ca="1" si="1127"/>
        <v>85358.321021855096</v>
      </c>
      <c r="DZ145" s="90">
        <f t="shared" ca="1" si="1127"/>
        <v>24216.649808721661</v>
      </c>
      <c r="EA145" s="90">
        <f t="shared" ca="1" si="1127"/>
        <v>0</v>
      </c>
      <c r="EB145" s="92">
        <f t="shared" ca="1" si="1175"/>
        <v>523961.63289691415</v>
      </c>
      <c r="EC145" s="90">
        <f t="shared" ca="1" si="1128"/>
        <v>0</v>
      </c>
      <c r="ED145" s="90">
        <f t="shared" ca="1" si="1166"/>
        <v>57308.713055781445</v>
      </c>
      <c r="EE145" s="90">
        <f t="shared" ca="1" si="1166"/>
        <v>39382.430649679533</v>
      </c>
      <c r="EF145" s="90">
        <f t="shared" ca="1" si="1166"/>
        <v>29398.940276602356</v>
      </c>
      <c r="EG145" s="90">
        <f t="shared" ca="1" si="1166"/>
        <v>26364.288969958179</v>
      </c>
      <c r="EH145" s="90">
        <f t="shared" ca="1" si="1166"/>
        <v>52216.845800390729</v>
      </c>
      <c r="EI145" s="90">
        <f t="shared" ca="1" si="1166"/>
        <v>26875.616517758644</v>
      </c>
      <c r="EJ145" s="90">
        <f t="shared" ca="1" si="1166"/>
        <v>50909.114779321513</v>
      </c>
      <c r="EK145" s="90">
        <f t="shared" ca="1" si="1166"/>
        <v>27763.612830919279</v>
      </c>
      <c r="EL145" s="90">
        <f t="shared" ca="1" si="1166"/>
        <v>18876.0639808142</v>
      </c>
      <c r="EM145" s="90">
        <f t="shared" ca="1" si="1166"/>
        <v>15514.089177956521</v>
      </c>
      <c r="EN145" s="90">
        <f t="shared" ca="1" si="1166"/>
        <v>31481.790770489341</v>
      </c>
      <c r="EO145" s="90">
        <f t="shared" ca="1" si="1166"/>
        <v>38831.586468729009</v>
      </c>
      <c r="EP145" s="90">
        <f t="shared" ca="1" si="1166"/>
        <v>0</v>
      </c>
      <c r="EQ145" s="90">
        <f t="shared" ca="1" si="1166"/>
        <v>0</v>
      </c>
      <c r="ER145" s="90">
        <f t="shared" ca="1" si="1166"/>
        <v>0</v>
      </c>
      <c r="ES145" s="90">
        <f t="shared" ca="1" si="1166"/>
        <v>10723.334604794094</v>
      </c>
      <c r="ET145" s="90">
        <f t="shared" ca="1" si="1166"/>
        <v>43739.429275637354</v>
      </c>
      <c r="EU145" s="90">
        <f t="shared" ca="1" si="1166"/>
        <v>0</v>
      </c>
      <c r="EV145" s="90">
        <f t="shared" ca="1" si="1166"/>
        <v>0</v>
      </c>
      <c r="EW145" s="90">
        <f t="shared" ca="1" si="1166"/>
        <v>54575.775738081924</v>
      </c>
      <c r="EX145" s="90">
        <f t="shared" ca="1" si="1166"/>
        <v>0</v>
      </c>
      <c r="EY145" s="90">
        <f t="shared" ca="1" si="1166"/>
        <v>0</v>
      </c>
      <c r="EZ145" s="90">
        <f t="shared" ca="1" si="1166"/>
        <v>0</v>
      </c>
      <c r="FA145" s="90">
        <f t="shared" ca="1" si="1166"/>
        <v>0</v>
      </c>
      <c r="FB145" s="90">
        <f t="shared" ca="1" si="1166"/>
        <v>0</v>
      </c>
      <c r="FC145" s="90">
        <f t="shared" ca="1" si="1166"/>
        <v>0</v>
      </c>
      <c r="FD145" s="90">
        <f t="shared" ca="1" si="1166"/>
        <v>0</v>
      </c>
      <c r="FE145" s="92">
        <f t="shared" ca="1" si="1176"/>
        <v>341138.30404574261</v>
      </c>
      <c r="FF145" s="90">
        <f t="shared" ca="1" si="1130"/>
        <v>0</v>
      </c>
      <c r="FG145" s="90">
        <f t="shared" ca="1" si="1190"/>
        <v>69974.586709810304</v>
      </c>
      <c r="FH145" s="90">
        <f t="shared" ca="1" si="1190"/>
        <v>0</v>
      </c>
      <c r="FI145" s="90">
        <f t="shared" ca="1" si="1190"/>
        <v>0</v>
      </c>
      <c r="FJ145" s="90">
        <f t="shared" ca="1" si="1190"/>
        <v>66560.587796143649</v>
      </c>
      <c r="FK145" s="90">
        <f t="shared" ca="1" si="1190"/>
        <v>0</v>
      </c>
      <c r="FL145" s="90">
        <f t="shared" ca="1" si="1190"/>
        <v>65101.563329940313</v>
      </c>
      <c r="FM145" s="90">
        <f t="shared" ca="1" si="1190"/>
        <v>78314.678566194605</v>
      </c>
      <c r="FN145" s="90">
        <f t="shared" ca="1" si="1190"/>
        <v>0</v>
      </c>
      <c r="FO145" s="90">
        <f t="shared" ca="1" si="1190"/>
        <v>36977.361398000838</v>
      </c>
      <c r="FP145" s="90">
        <f t="shared" ca="1" si="1190"/>
        <v>0</v>
      </c>
      <c r="FQ145" s="90">
        <f t="shared" ca="1" si="1190"/>
        <v>0</v>
      </c>
      <c r="FR145" s="90">
        <f t="shared" ca="1" si="1190"/>
        <v>0</v>
      </c>
      <c r="FS145" s="90">
        <f t="shared" ca="1" si="1190"/>
        <v>24209.526245652851</v>
      </c>
      <c r="FT145" s="90">
        <f t="shared" ca="1" si="1190"/>
        <v>0</v>
      </c>
      <c r="FU145" s="90">
        <f t="shared" ca="1" si="1190"/>
        <v>0</v>
      </c>
      <c r="FV145" s="90">
        <f t="shared" ca="1" si="1190"/>
        <v>0</v>
      </c>
      <c r="FW145" s="92">
        <f t="shared" ca="1" si="1177"/>
        <v>521480.18147613993</v>
      </c>
      <c r="FX145" s="90">
        <f t="shared" ca="1" si="1132"/>
        <v>0</v>
      </c>
      <c r="FY145" s="90">
        <f t="shared" ca="1" si="1185"/>
        <v>15714.820828760701</v>
      </c>
      <c r="FZ145" s="90">
        <f t="shared" ca="1" si="1185"/>
        <v>34886.566902252438</v>
      </c>
      <c r="GA145" s="90">
        <f t="shared" ca="1" si="1185"/>
        <v>0</v>
      </c>
      <c r="GB145" s="90">
        <f t="shared" ca="1" si="1185"/>
        <v>48388.60193886279</v>
      </c>
      <c r="GC145" s="90">
        <f t="shared" ca="1" si="1185"/>
        <v>0</v>
      </c>
      <c r="GD145" s="90">
        <f t="shared" ca="1" si="1185"/>
        <v>37439.215320512885</v>
      </c>
      <c r="GE145" s="90">
        <f t="shared" ca="1" si="1185"/>
        <v>93327.848455174855</v>
      </c>
      <c r="GF145" s="90">
        <f t="shared" ca="1" si="1185"/>
        <v>7311.7307624449886</v>
      </c>
      <c r="GG145" s="90">
        <f t="shared" ca="1" si="1185"/>
        <v>280111.53667975706</v>
      </c>
      <c r="GH145" s="90">
        <f t="shared" ca="1" si="1185"/>
        <v>0</v>
      </c>
      <c r="GI145" s="90">
        <f t="shared" ca="1" si="1185"/>
        <v>0</v>
      </c>
      <c r="GJ145" s="90">
        <f t="shared" ca="1" si="1185"/>
        <v>0</v>
      </c>
      <c r="GK145" s="90">
        <f t="shared" ca="1" si="1185"/>
        <v>0</v>
      </c>
      <c r="GL145" s="90">
        <f t="shared" ca="1" si="1185"/>
        <v>0</v>
      </c>
      <c r="GM145" s="90">
        <f t="shared" ca="1" si="1185"/>
        <v>0</v>
      </c>
      <c r="GN145" s="90">
        <f t="shared" ca="1" si="1185"/>
        <v>0</v>
      </c>
      <c r="GO145" s="90">
        <f t="shared" ca="1" si="1185"/>
        <v>4299.8605883741784</v>
      </c>
      <c r="GP145" s="90">
        <f t="shared" ca="1" si="1185"/>
        <v>0</v>
      </c>
      <c r="GQ145" s="90">
        <f t="shared" ca="1" si="1185"/>
        <v>0</v>
      </c>
      <c r="GR145" s="90">
        <f t="shared" ca="1" si="1185"/>
        <v>0</v>
      </c>
      <c r="GS145" s="92">
        <f t="shared" ca="1" si="1178"/>
        <v>234345.93425877887</v>
      </c>
      <c r="GT145" s="90">
        <f t="shared" ca="1" si="1134"/>
        <v>0</v>
      </c>
      <c r="GU145" s="90">
        <f t="shared" ca="1" si="1134"/>
        <v>63219.69407777756</v>
      </c>
      <c r="GV145" s="90">
        <f t="shared" ca="1" si="1134"/>
        <v>64752.912512297989</v>
      </c>
      <c r="GW145" s="90">
        <f t="shared" ca="1" si="1134"/>
        <v>82879.244041504222</v>
      </c>
      <c r="GX145" s="90">
        <f t="shared" ca="1" si="1134"/>
        <v>0</v>
      </c>
      <c r="GY145" s="90">
        <f t="shared" ca="1" si="1134"/>
        <v>23494.083627199121</v>
      </c>
      <c r="GZ145" s="90">
        <f t="shared" ca="1" si="1134"/>
        <v>0</v>
      </c>
      <c r="HA145" s="90">
        <f t="shared" ca="1" si="1134"/>
        <v>0</v>
      </c>
      <c r="HB145" s="90">
        <f t="shared" ca="1" si="1134"/>
        <v>0</v>
      </c>
      <c r="HC145" s="90">
        <f t="shared" ca="1" si="1134"/>
        <v>0</v>
      </c>
      <c r="HD145" s="90">
        <f t="shared" ca="1" si="1134"/>
        <v>0</v>
      </c>
      <c r="HE145" s="92">
        <f t="shared" ca="1" si="1179"/>
        <v>107398.99209807176</v>
      </c>
      <c r="HF145" s="90">
        <f t="shared" ca="1" si="1135"/>
        <v>0</v>
      </c>
      <c r="HG145" s="90">
        <f t="shared" ca="1" si="1187"/>
        <v>0</v>
      </c>
      <c r="HH145" s="90">
        <f t="shared" ca="1" si="1187"/>
        <v>0</v>
      </c>
      <c r="HI145" s="90">
        <f t="shared" ca="1" si="1187"/>
        <v>0</v>
      </c>
      <c r="HJ145" s="90">
        <f t="shared" ca="1" si="1187"/>
        <v>0</v>
      </c>
      <c r="HK145" s="90">
        <f t="shared" ca="1" si="1187"/>
        <v>0</v>
      </c>
      <c r="HL145" s="90">
        <f t="shared" ca="1" si="1187"/>
        <v>0</v>
      </c>
      <c r="HM145" s="90">
        <f t="shared" ca="1" si="1187"/>
        <v>0</v>
      </c>
      <c r="HN145" s="90">
        <f t="shared" ca="1" si="1187"/>
        <v>15913.917022951857</v>
      </c>
      <c r="HO145" s="90">
        <f t="shared" ca="1" si="1187"/>
        <v>91485.075075119908</v>
      </c>
      <c r="HP145" s="90">
        <f t="shared" ca="1" si="1187"/>
        <v>0</v>
      </c>
      <c r="HQ145" s="90">
        <f t="shared" ca="1" si="1187"/>
        <v>0</v>
      </c>
      <c r="HR145" s="90">
        <f t="shared" ca="1" si="1187"/>
        <v>0</v>
      </c>
      <c r="HS145" s="90">
        <f t="shared" ca="1" si="1187"/>
        <v>0</v>
      </c>
      <c r="HT145" s="90">
        <f t="shared" ca="1" si="1187"/>
        <v>0</v>
      </c>
      <c r="HU145" s="90">
        <f t="shared" ca="1" si="1187"/>
        <v>0</v>
      </c>
      <c r="HV145" s="92">
        <f t="shared" ca="1" si="1180"/>
        <v>37081.048395671234</v>
      </c>
      <c r="HW145" s="90">
        <f t="shared" ca="1" si="1136"/>
        <v>37081.048395671234</v>
      </c>
      <c r="HX145" s="90">
        <f t="shared" ca="1" si="1136"/>
        <v>0</v>
      </c>
      <c r="HY145" s="90">
        <f t="shared" ca="1" si="1136"/>
        <v>0</v>
      </c>
      <c r="HZ145" s="90">
        <f t="shared" ca="1" si="1136"/>
        <v>0</v>
      </c>
      <c r="IA145" s="90">
        <f t="shared" ca="1" si="1136"/>
        <v>0</v>
      </c>
      <c r="IB145" s="90">
        <f t="shared" ca="1" si="1136"/>
        <v>0</v>
      </c>
      <c r="IC145" s="90">
        <f t="shared" ca="1" si="1136"/>
        <v>0</v>
      </c>
      <c r="ID145" s="90">
        <f t="shared" ca="1" si="1136"/>
        <v>0</v>
      </c>
      <c r="IE145" s="90">
        <f t="shared" ca="1" si="1136"/>
        <v>0</v>
      </c>
      <c r="IF145" s="92">
        <f t="shared" ca="1" si="1157"/>
        <v>92043.613667011799</v>
      </c>
      <c r="IG145" s="90">
        <f t="shared" ca="1" si="1137"/>
        <v>92043.613667011799</v>
      </c>
      <c r="IH145" s="90">
        <f t="shared" ca="1" si="1137"/>
        <v>0</v>
      </c>
      <c r="II145" s="90">
        <f t="shared" ca="1" si="1137"/>
        <v>0</v>
      </c>
      <c r="IJ145" s="90">
        <f t="shared" ca="1" si="1137"/>
        <v>0</v>
      </c>
      <c r="IK145" s="90">
        <f t="shared" ca="1" si="1137"/>
        <v>0</v>
      </c>
      <c r="IL145" s="90">
        <f t="shared" ca="1" si="1137"/>
        <v>0</v>
      </c>
      <c r="IM145" s="90">
        <f t="shared" ca="1" si="1137"/>
        <v>0</v>
      </c>
      <c r="IN145" s="90">
        <f t="shared" ca="1" si="1137"/>
        <v>0</v>
      </c>
      <c r="IO145" s="90">
        <f t="shared" ca="1" si="1137"/>
        <v>0</v>
      </c>
      <c r="IP145" s="90">
        <f t="shared" ca="1" si="1137"/>
        <v>0</v>
      </c>
      <c r="IQ145" s="90">
        <f t="shared" ca="1" si="1137"/>
        <v>0</v>
      </c>
      <c r="IR145" s="90">
        <f t="shared" ca="1" si="1137"/>
        <v>0</v>
      </c>
      <c r="IS145" s="90">
        <f t="shared" ca="1" si="1137"/>
        <v>0</v>
      </c>
      <c r="IT145" s="90">
        <f t="shared" ca="1" si="1137"/>
        <v>0</v>
      </c>
      <c r="IU145" s="90">
        <f t="shared" ca="1" si="1137"/>
        <v>0</v>
      </c>
      <c r="IV145" s="90">
        <f t="shared" ca="1" si="1137"/>
        <v>0</v>
      </c>
      <c r="IW145" s="90">
        <f t="shared" ca="1" si="1138"/>
        <v>0</v>
      </c>
      <c r="IX145" s="90">
        <f t="shared" ca="1" si="1138"/>
        <v>0</v>
      </c>
      <c r="IY145" s="92">
        <f t="shared" ca="1" si="1158"/>
        <v>176382.94104268926</v>
      </c>
      <c r="IZ145" s="90">
        <f t="shared" ca="1" si="1139"/>
        <v>176382.94104268926</v>
      </c>
      <c r="JA145" s="90">
        <f t="shared" ca="1" si="1188"/>
        <v>0</v>
      </c>
      <c r="JB145" s="90">
        <f t="shared" ca="1" si="1188"/>
        <v>0</v>
      </c>
      <c r="JC145" s="90">
        <f t="shared" ca="1" si="1188"/>
        <v>0</v>
      </c>
      <c r="JD145" s="90">
        <f t="shared" ca="1" si="1188"/>
        <v>0</v>
      </c>
      <c r="JE145" s="90">
        <f t="shared" ca="1" si="1188"/>
        <v>0</v>
      </c>
      <c r="JF145" s="90">
        <f t="shared" ca="1" si="1188"/>
        <v>0</v>
      </c>
      <c r="JG145" s="90">
        <f t="shared" ca="1" si="1188"/>
        <v>0</v>
      </c>
      <c r="JH145" s="90">
        <f t="shared" ca="1" si="1188"/>
        <v>0</v>
      </c>
      <c r="JI145" s="90">
        <f t="shared" ca="1" si="1188"/>
        <v>0</v>
      </c>
      <c r="JJ145" s="90">
        <f t="shared" ca="1" si="1188"/>
        <v>0</v>
      </c>
      <c r="JK145" s="90">
        <f t="shared" ca="1" si="1188"/>
        <v>0</v>
      </c>
      <c r="JL145" s="90">
        <f t="shared" ca="1" si="1188"/>
        <v>0</v>
      </c>
      <c r="JM145" s="90">
        <f t="shared" ca="1" si="1188"/>
        <v>0</v>
      </c>
      <c r="JN145" s="90">
        <f t="shared" ca="1" si="1188"/>
        <v>0</v>
      </c>
      <c r="JO145" s="90">
        <f t="shared" ca="1" si="1188"/>
        <v>0</v>
      </c>
      <c r="JP145" s="90">
        <f t="shared" ca="1" si="1188"/>
        <v>0</v>
      </c>
      <c r="JQ145" s="90">
        <f t="shared" ca="1" si="1188"/>
        <v>0</v>
      </c>
      <c r="JR145" s="90">
        <f t="shared" ca="1" si="1188"/>
        <v>0</v>
      </c>
      <c r="JS145" s="90">
        <f t="shared" ca="1" si="1188"/>
        <v>0</v>
      </c>
      <c r="JT145" s="92">
        <f t="shared" ca="1" si="1159"/>
        <v>127070.20369619502</v>
      </c>
      <c r="JU145" s="90">
        <f t="shared" ca="1" si="1167"/>
        <v>79080.213253165261</v>
      </c>
      <c r="JV145" s="90">
        <f t="shared" ca="1" si="1167"/>
        <v>0</v>
      </c>
      <c r="JW145" s="90">
        <f t="shared" ca="1" si="1167"/>
        <v>0</v>
      </c>
      <c r="JX145" s="90">
        <f t="shared" ca="1" si="1167"/>
        <v>0</v>
      </c>
      <c r="JY145" s="90">
        <f t="shared" ca="1" si="1167"/>
        <v>0</v>
      </c>
      <c r="JZ145" s="90">
        <f t="shared" ca="1" si="1167"/>
        <v>0</v>
      </c>
      <c r="KA145" s="90">
        <f t="shared" ca="1" si="1167"/>
        <v>0</v>
      </c>
      <c r="KB145" s="90">
        <f t="shared" ca="1" si="1167"/>
        <v>0</v>
      </c>
      <c r="KC145" s="90">
        <f t="shared" ca="1" si="1167"/>
        <v>0</v>
      </c>
      <c r="KD145" s="90">
        <f t="shared" ca="1" si="1167"/>
        <v>0</v>
      </c>
      <c r="KE145" s="90">
        <f t="shared" ca="1" si="1168"/>
        <v>0</v>
      </c>
      <c r="KF145" s="90">
        <f t="shared" ca="1" si="1168"/>
        <v>0</v>
      </c>
      <c r="KG145" s="90">
        <f t="shared" ca="1" si="1168"/>
        <v>0</v>
      </c>
      <c r="KH145" s="90">
        <f t="shared" ca="1" si="1168"/>
        <v>0</v>
      </c>
      <c r="KI145" s="90">
        <f t="shared" ca="1" si="1168"/>
        <v>0</v>
      </c>
      <c r="KJ145" s="90">
        <f t="shared" ca="1" si="1168"/>
        <v>0</v>
      </c>
      <c r="KK145" s="90">
        <f t="shared" ca="1" si="1168"/>
        <v>0</v>
      </c>
      <c r="KL145" s="90">
        <f t="shared" ca="1" si="1168"/>
        <v>0</v>
      </c>
      <c r="KM145" s="90">
        <f t="shared" ca="1" si="1168"/>
        <v>14885.49675851597</v>
      </c>
      <c r="KN145" s="90">
        <f t="shared" ca="1" si="1143"/>
        <v>0</v>
      </c>
      <c r="KO145" s="90">
        <f t="shared" ca="1" si="1169"/>
        <v>0</v>
      </c>
      <c r="KP145" s="90">
        <f t="shared" ca="1" si="1169"/>
        <v>0</v>
      </c>
      <c r="KQ145" s="90">
        <f t="shared" ca="1" si="1169"/>
        <v>0</v>
      </c>
      <c r="KR145" s="90">
        <f t="shared" ca="1" si="1169"/>
        <v>0</v>
      </c>
      <c r="KS145" s="90">
        <f t="shared" ca="1" si="1169"/>
        <v>0</v>
      </c>
      <c r="KT145" s="90">
        <f t="shared" ca="1" si="1169"/>
        <v>0</v>
      </c>
      <c r="KU145" s="90">
        <f t="shared" ca="1" si="1169"/>
        <v>0</v>
      </c>
      <c r="KV145" s="90">
        <f t="shared" ca="1" si="1169"/>
        <v>0</v>
      </c>
      <c r="KW145" s="90">
        <f t="shared" ca="1" si="1169"/>
        <v>0</v>
      </c>
      <c r="KX145" s="90">
        <f t="shared" ca="1" si="1169"/>
        <v>0</v>
      </c>
      <c r="KY145" s="90">
        <f t="shared" ca="1" si="1170"/>
        <v>0</v>
      </c>
      <c r="KZ145" s="90">
        <f t="shared" ca="1" si="1170"/>
        <v>0</v>
      </c>
      <c r="LA145" s="90">
        <f t="shared" ca="1" si="1170"/>
        <v>0</v>
      </c>
      <c r="LB145" s="90">
        <f t="shared" ca="1" si="1170"/>
        <v>11179.637529772865</v>
      </c>
      <c r="LC145" s="90">
        <f t="shared" ca="1" si="1170"/>
        <v>0</v>
      </c>
      <c r="LD145" s="90">
        <f t="shared" ca="1" si="1170"/>
        <v>0</v>
      </c>
      <c r="LE145" s="90">
        <f t="shared" ca="1" si="1170"/>
        <v>0</v>
      </c>
      <c r="LF145" s="90">
        <f t="shared" ca="1" si="1170"/>
        <v>0</v>
      </c>
      <c r="LG145" s="90">
        <f t="shared" ca="1" si="1170"/>
        <v>21924.856154740919</v>
      </c>
      <c r="LH145" s="90">
        <f t="shared" ca="1" si="1170"/>
        <v>0</v>
      </c>
      <c r="LI145" s="90">
        <f t="shared" ca="1" si="1170"/>
        <v>0</v>
      </c>
      <c r="LJ145" s="90">
        <f t="shared" ca="1" si="1170"/>
        <v>0</v>
      </c>
      <c r="LK145" s="90">
        <f t="shared" ca="1" si="1191"/>
        <v>0</v>
      </c>
      <c r="LL145" s="90">
        <f t="shared" ca="1" si="1191"/>
        <v>0</v>
      </c>
      <c r="LM145" s="92">
        <f t="shared" ca="1" si="1181"/>
        <v>119083.97406812776</v>
      </c>
      <c r="LN145" s="90">
        <f t="shared" ca="1" si="1147"/>
        <v>119083.97406812776</v>
      </c>
      <c r="LO145" s="90">
        <f t="shared" ca="1" si="1147"/>
        <v>0</v>
      </c>
      <c r="LP145" s="90">
        <f t="shared" ca="1" si="1147"/>
        <v>0</v>
      </c>
      <c r="LQ145" s="90">
        <f t="shared" ca="1" si="1147"/>
        <v>0</v>
      </c>
      <c r="LR145" s="90">
        <f t="shared" ca="1" si="1147"/>
        <v>0</v>
      </c>
      <c r="LS145" s="92">
        <f t="shared" ca="1" si="1182"/>
        <v>42333.678988632382</v>
      </c>
      <c r="LT145" s="90">
        <f t="shared" ca="1" si="1148"/>
        <v>42333.678988632382</v>
      </c>
      <c r="LU145" s="90">
        <f t="shared" ca="1" si="1148"/>
        <v>0</v>
      </c>
      <c r="LV145" s="90">
        <f t="shared" ca="1" si="1148"/>
        <v>0</v>
      </c>
      <c r="LW145" s="90">
        <f t="shared" ca="1" si="1148"/>
        <v>0</v>
      </c>
      <c r="LX145" s="90">
        <f t="shared" ca="1" si="1148"/>
        <v>0</v>
      </c>
      <c r="LY145" s="90">
        <f t="shared" ca="1" si="1148"/>
        <v>0</v>
      </c>
      <c r="LZ145" s="90">
        <f t="shared" ca="1" si="1148"/>
        <v>0</v>
      </c>
      <c r="MA145" s="90">
        <f t="shared" ca="1" si="1148"/>
        <v>0</v>
      </c>
      <c r="MB145" s="90">
        <f t="shared" ca="1" si="1148"/>
        <v>0</v>
      </c>
      <c r="MC145" s="90">
        <f t="shared" ca="1" si="1148"/>
        <v>0</v>
      </c>
      <c r="MD145" s="90">
        <f t="shared" ca="1" si="1148"/>
        <v>0</v>
      </c>
      <c r="ME145" s="90">
        <f t="shared" ca="1" si="1148"/>
        <v>0</v>
      </c>
      <c r="MF145" s="90">
        <f t="shared" ca="1" si="1148"/>
        <v>0</v>
      </c>
      <c r="MG145" s="92">
        <f t="shared" ca="1" si="1183"/>
        <v>47901.333523681831</v>
      </c>
      <c r="MH145" s="90">
        <f t="shared" ca="1" si="1149"/>
        <v>47901.333523681831</v>
      </c>
      <c r="MI145" s="90">
        <f t="shared" ca="1" si="1186"/>
        <v>0</v>
      </c>
      <c r="MJ145" s="90">
        <f t="shared" ca="1" si="1186"/>
        <v>0</v>
      </c>
      <c r="MK145" s="90">
        <f t="shared" ca="1" si="1186"/>
        <v>0</v>
      </c>
      <c r="ML145" s="90">
        <f t="shared" ca="1" si="1186"/>
        <v>0</v>
      </c>
      <c r="MM145" s="90">
        <f t="shared" ca="1" si="1186"/>
        <v>0</v>
      </c>
      <c r="MN145" s="90">
        <f t="shared" ca="1" si="1186"/>
        <v>0</v>
      </c>
      <c r="MO145" s="90">
        <f t="shared" ca="1" si="1186"/>
        <v>0</v>
      </c>
      <c r="MP145" s="90">
        <f t="shared" ca="1" si="1186"/>
        <v>0</v>
      </c>
      <c r="MQ145" s="90">
        <f t="shared" ca="1" si="1186"/>
        <v>0</v>
      </c>
      <c r="MR145" s="90">
        <f t="shared" ca="1" si="1186"/>
        <v>0</v>
      </c>
      <c r="MS145" s="90">
        <f t="shared" ca="1" si="1186"/>
        <v>0</v>
      </c>
      <c r="MT145" s="90">
        <f t="shared" ca="1" si="1186"/>
        <v>0</v>
      </c>
      <c r="MU145" s="90">
        <f t="shared" ca="1" si="1186"/>
        <v>0</v>
      </c>
      <c r="MV145" s="90">
        <f t="shared" ca="1" si="1186"/>
        <v>0</v>
      </c>
      <c r="MW145" s="90">
        <f t="shared" ca="1" si="1186"/>
        <v>0</v>
      </c>
      <c r="MX145" s="90">
        <f t="shared" ca="1" si="1186"/>
        <v>0</v>
      </c>
      <c r="MY145" s="90">
        <f t="shared" ca="1" si="1186"/>
        <v>0</v>
      </c>
      <c r="MZ145" s="90">
        <f t="shared" ca="1" si="1186"/>
        <v>0</v>
      </c>
      <c r="NA145" s="90">
        <f t="shared" ca="1" si="1186"/>
        <v>0</v>
      </c>
      <c r="NB145" s="90">
        <f t="shared" ca="1" si="1186"/>
        <v>0</v>
      </c>
      <c r="NC145" s="92">
        <f t="shared" ca="1" si="1184"/>
        <v>0</v>
      </c>
      <c r="ND145" s="90">
        <f t="shared" ca="1" si="1151"/>
        <v>0</v>
      </c>
      <c r="NE145" s="90">
        <f t="shared" ca="1" si="1151"/>
        <v>0</v>
      </c>
      <c r="NF145" s="90">
        <f t="shared" ca="1" si="1151"/>
        <v>0</v>
      </c>
      <c r="NG145" s="90">
        <f t="shared" ca="1" si="1151"/>
        <v>0</v>
      </c>
      <c r="NH145" s="90">
        <f t="shared" ca="1" si="1151"/>
        <v>0</v>
      </c>
      <c r="NI145" s="90">
        <f t="shared" ca="1" si="1151"/>
        <v>0</v>
      </c>
      <c r="NJ145" s="93">
        <f t="shared" ca="1" si="1160"/>
        <v>4092953.0700000003</v>
      </c>
      <c r="NK145" s="94">
        <f t="shared" ca="1" si="1107"/>
        <v>0</v>
      </c>
    </row>
    <row r="146" spans="1:378" ht="17.25" customHeight="1" x14ac:dyDescent="0.25">
      <c r="A146" s="67">
        <v>98620</v>
      </c>
      <c r="B146" s="96" t="s">
        <v>104</v>
      </c>
      <c r="C146" s="90">
        <f ca="1">IFERROR(HLOOKUP($A146,Náklady_2018!$D$1:$MN$27,24,FALSE),0)</f>
        <v>6992170.6600000001</v>
      </c>
      <c r="D146" s="19">
        <v>50</v>
      </c>
      <c r="E146" s="19">
        <v>50</v>
      </c>
      <c r="F146" s="91" t="s">
        <v>592</v>
      </c>
      <c r="G146" s="92">
        <f t="shared" ca="1" si="1172"/>
        <v>702778.00692990224</v>
      </c>
      <c r="H146" s="90">
        <f t="shared" ca="1" si="1152"/>
        <v>0</v>
      </c>
      <c r="I146" s="90">
        <f t="shared" ca="1" si="1189"/>
        <v>0</v>
      </c>
      <c r="J146" s="90">
        <f t="shared" ca="1" si="1189"/>
        <v>75949.23657388342</v>
      </c>
      <c r="K146" s="90">
        <f t="shared" ca="1" si="1189"/>
        <v>0</v>
      </c>
      <c r="L146" s="90">
        <f t="shared" ca="1" si="1189"/>
        <v>0</v>
      </c>
      <c r="M146" s="90">
        <f t="shared" ca="1" si="1189"/>
        <v>0</v>
      </c>
      <c r="N146" s="90">
        <f t="shared" ca="1" si="1189"/>
        <v>123494.31770370522</v>
      </c>
      <c r="O146" s="90">
        <f t="shared" ca="1" si="1189"/>
        <v>0</v>
      </c>
      <c r="P146" s="90">
        <f t="shared" ca="1" si="1189"/>
        <v>0</v>
      </c>
      <c r="Q146" s="90">
        <f t="shared" ca="1" si="1189"/>
        <v>0</v>
      </c>
      <c r="R146" s="90">
        <f t="shared" ca="1" si="1189"/>
        <v>0</v>
      </c>
      <c r="S146" s="90">
        <f t="shared" ca="1" si="1189"/>
        <v>66059.104945112587</v>
      </c>
      <c r="T146" s="90">
        <f t="shared" ca="1" si="1189"/>
        <v>0</v>
      </c>
      <c r="U146" s="90">
        <f t="shared" ca="1" si="1189"/>
        <v>0</v>
      </c>
      <c r="V146" s="90">
        <f t="shared" ca="1" si="1189"/>
        <v>23004.455714799897</v>
      </c>
      <c r="W146" s="90">
        <f t="shared" ca="1" si="1189"/>
        <v>95073.086842224293</v>
      </c>
      <c r="X146" s="90">
        <f t="shared" ca="1" si="1189"/>
        <v>0</v>
      </c>
      <c r="Y146" s="90">
        <f t="shared" ca="1" si="1189"/>
        <v>0</v>
      </c>
      <c r="Z146" s="90">
        <f t="shared" ca="1" si="1189"/>
        <v>0</v>
      </c>
      <c r="AA146" s="90">
        <f t="shared" ca="1" si="1189"/>
        <v>102969.8390709877</v>
      </c>
      <c r="AB146" s="90">
        <f t="shared" ca="1" si="1189"/>
        <v>0</v>
      </c>
      <c r="AC146" s="90">
        <f t="shared" ca="1" si="1189"/>
        <v>0</v>
      </c>
      <c r="AD146" s="90">
        <f t="shared" ca="1" si="1189"/>
        <v>176416.52084789306</v>
      </c>
      <c r="AE146" s="90">
        <f t="shared" ca="1" si="1189"/>
        <v>0</v>
      </c>
      <c r="AF146" s="90">
        <f t="shared" ca="1" si="1189"/>
        <v>0</v>
      </c>
      <c r="AG146" s="90">
        <f t="shared" ca="1" si="1189"/>
        <v>0</v>
      </c>
      <c r="AH146" s="90">
        <f t="shared" ca="1" si="1189"/>
        <v>0</v>
      </c>
      <c r="AI146" s="90">
        <f t="shared" ca="1" si="1189"/>
        <v>0</v>
      </c>
      <c r="AJ146" s="90">
        <f t="shared" ca="1" si="1189"/>
        <v>0</v>
      </c>
      <c r="AK146" s="90">
        <f t="shared" ca="1" si="1189"/>
        <v>0</v>
      </c>
      <c r="AL146" s="90">
        <f t="shared" ca="1" si="1189"/>
        <v>0</v>
      </c>
      <c r="AM146" s="90">
        <f t="shared" ca="1" si="1189"/>
        <v>0</v>
      </c>
      <c r="AN146" s="90">
        <f t="shared" ca="1" si="1189"/>
        <v>0</v>
      </c>
      <c r="AO146" s="90">
        <f t="shared" ca="1" si="1189"/>
        <v>0</v>
      </c>
      <c r="AP146" s="90">
        <f t="shared" ca="1" si="1189"/>
        <v>0</v>
      </c>
      <c r="AQ146" s="90">
        <f t="shared" ca="1" si="1189"/>
        <v>0</v>
      </c>
      <c r="AR146" s="90">
        <f t="shared" ca="1" si="1189"/>
        <v>0</v>
      </c>
      <c r="AS146" s="90">
        <f t="shared" ca="1" si="1189"/>
        <v>0</v>
      </c>
      <c r="AT146" s="90">
        <f t="shared" ca="1" si="1189"/>
        <v>23097.114894663198</v>
      </c>
      <c r="AU146" s="90">
        <f t="shared" ca="1" si="1189"/>
        <v>0</v>
      </c>
      <c r="AV146" s="90">
        <f t="shared" ca="1" si="1189"/>
        <v>0</v>
      </c>
      <c r="AW146" s="90">
        <f t="shared" ca="1" si="1189"/>
        <v>0</v>
      </c>
      <c r="AX146" s="90">
        <f t="shared" ca="1" si="1189"/>
        <v>16714.33033663296</v>
      </c>
      <c r="AY146" s="90">
        <f t="shared" ca="1" si="1189"/>
        <v>0</v>
      </c>
      <c r="AZ146" s="90">
        <f t="shared" ca="1" si="1189"/>
        <v>0</v>
      </c>
      <c r="BA146" s="90">
        <f t="shared" ca="1" si="1189"/>
        <v>0</v>
      </c>
      <c r="BB146" s="90">
        <f t="shared" ca="1" si="1189"/>
        <v>0</v>
      </c>
      <c r="BC146" s="90">
        <f t="shared" ca="1" si="1189"/>
        <v>0</v>
      </c>
      <c r="BD146" s="92">
        <f t="shared" ca="1" si="1173"/>
        <v>632546.38776463305</v>
      </c>
      <c r="BE146" s="90">
        <f t="shared" ca="1" si="1189"/>
        <v>0</v>
      </c>
      <c r="BF146" s="90">
        <f t="shared" ca="1" si="1162"/>
        <v>73403.587326821638</v>
      </c>
      <c r="BG146" s="90">
        <f t="shared" ca="1" si="1162"/>
        <v>0</v>
      </c>
      <c r="BH146" s="90">
        <f t="shared" ca="1" si="1162"/>
        <v>0</v>
      </c>
      <c r="BI146" s="90">
        <f t="shared" ca="1" si="1162"/>
        <v>89183.165493820401</v>
      </c>
      <c r="BJ146" s="90">
        <f t="shared" ca="1" si="1162"/>
        <v>0</v>
      </c>
      <c r="BK146" s="90">
        <f t="shared" ca="1" si="1162"/>
        <v>0</v>
      </c>
      <c r="BL146" s="90">
        <f t="shared" ca="1" si="1162"/>
        <v>0</v>
      </c>
      <c r="BM146" s="90">
        <f t="shared" ca="1" si="1162"/>
        <v>0</v>
      </c>
      <c r="BN146" s="90">
        <f t="shared" ca="1" si="1162"/>
        <v>91522.863265306994</v>
      </c>
      <c r="BO146" s="90">
        <f t="shared" ca="1" si="1162"/>
        <v>0</v>
      </c>
      <c r="BP146" s="90">
        <f t="shared" ca="1" si="1162"/>
        <v>0</v>
      </c>
      <c r="BQ146" s="90">
        <f t="shared" ca="1" si="1162"/>
        <v>0</v>
      </c>
      <c r="BR146" s="90">
        <f t="shared" ca="1" si="1162"/>
        <v>73451.371874885299</v>
      </c>
      <c r="BS146" s="90">
        <f t="shared" ca="1" si="1162"/>
        <v>0</v>
      </c>
      <c r="BT146" s="90">
        <f t="shared" ca="1" si="1162"/>
        <v>0</v>
      </c>
      <c r="BU146" s="90">
        <f t="shared" ca="1" si="1162"/>
        <v>0</v>
      </c>
      <c r="BV146" s="90">
        <f t="shared" ca="1" si="1162"/>
        <v>89084.17172286511</v>
      </c>
      <c r="BW146" s="90">
        <f t="shared" ca="1" si="1162"/>
        <v>0</v>
      </c>
      <c r="BX146" s="90">
        <f t="shared" ca="1" si="1162"/>
        <v>0</v>
      </c>
      <c r="BY146" s="90">
        <f t="shared" ca="1" si="1162"/>
        <v>204360.24345815773</v>
      </c>
      <c r="BZ146" s="90">
        <f t="shared" ca="1" si="1162"/>
        <v>0</v>
      </c>
      <c r="CA146" s="90">
        <f t="shared" ca="1" si="1162"/>
        <v>0</v>
      </c>
      <c r="CB146" s="90">
        <f t="shared" ca="1" si="1162"/>
        <v>0</v>
      </c>
      <c r="CC146" s="90">
        <f t="shared" ca="1" si="1162"/>
        <v>11540.984622775972</v>
      </c>
      <c r="CD146" s="90">
        <f t="shared" ca="1" si="1162"/>
        <v>0</v>
      </c>
      <c r="CE146" s="90">
        <f t="shared" ca="1" si="1162"/>
        <v>0</v>
      </c>
      <c r="CF146" s="90">
        <f t="shared" ca="1" si="1122"/>
        <v>0</v>
      </c>
      <c r="CG146" s="92">
        <f t="shared" ca="1" si="1155"/>
        <v>610484.25283998158</v>
      </c>
      <c r="CH146" s="90">
        <f t="shared" ca="1" si="1163"/>
        <v>0</v>
      </c>
      <c r="CI146" s="90">
        <f t="shared" ca="1" si="1163"/>
        <v>50472.537134646751</v>
      </c>
      <c r="CJ146" s="90">
        <f t="shared" ca="1" si="1163"/>
        <v>90693.509227486327</v>
      </c>
      <c r="CK146" s="90">
        <f t="shared" ca="1" si="1163"/>
        <v>77512.762698315186</v>
      </c>
      <c r="CL146" s="90">
        <f t="shared" ca="1" si="1163"/>
        <v>44579.822570439668</v>
      </c>
      <c r="CM146" s="90">
        <f t="shared" ca="1" si="1163"/>
        <v>38295.890125155158</v>
      </c>
      <c r="CN146" s="90">
        <f t="shared" ca="1" si="1163"/>
        <v>28231.747595823228</v>
      </c>
      <c r="CO146" s="90">
        <f t="shared" ca="1" si="1163"/>
        <v>76768.513184456941</v>
      </c>
      <c r="CP146" s="90">
        <f t="shared" ca="1" si="1163"/>
        <v>52108.247304443306</v>
      </c>
      <c r="CQ146" s="90">
        <f t="shared" ca="1" si="1163"/>
        <v>50209.021204643352</v>
      </c>
      <c r="CR146" s="90">
        <f t="shared" ca="1" si="1164"/>
        <v>49332.360253837709</v>
      </c>
      <c r="CS146" s="90">
        <f t="shared" ca="1" si="1164"/>
        <v>29450.342735768674</v>
      </c>
      <c r="CT146" s="90">
        <f t="shared" ca="1" si="1164"/>
        <v>22829.498804965231</v>
      </c>
      <c r="CU146" s="90">
        <f t="shared" ca="1" si="1164"/>
        <v>0</v>
      </c>
      <c r="CV146" s="90">
        <f t="shared" ca="1" si="1164"/>
        <v>0</v>
      </c>
      <c r="CW146" s="90">
        <f t="shared" ca="1" si="1164"/>
        <v>0</v>
      </c>
      <c r="CX146" s="90">
        <f t="shared" ca="1" si="1164"/>
        <v>0</v>
      </c>
      <c r="CY146" s="92">
        <f t="shared" ca="1" si="1156"/>
        <v>679588.05477990664</v>
      </c>
      <c r="CZ146" s="90">
        <f t="shared" ca="1" si="1125"/>
        <v>0</v>
      </c>
      <c r="DA146" s="90">
        <f t="shared" ca="1" si="1125"/>
        <v>67735.58032613041</v>
      </c>
      <c r="DB146" s="90">
        <f t="shared" ca="1" si="1125"/>
        <v>48545.484823990788</v>
      </c>
      <c r="DC146" s="90">
        <f t="shared" ca="1" si="1125"/>
        <v>80736.032611647126</v>
      </c>
      <c r="DD146" s="90">
        <f t="shared" ca="1" si="1125"/>
        <v>0</v>
      </c>
      <c r="DE146" s="90">
        <f t="shared" ca="1" si="1125"/>
        <v>0</v>
      </c>
      <c r="DF146" s="90">
        <f t="shared" ca="1" si="1125"/>
        <v>0</v>
      </c>
      <c r="DG146" s="90">
        <f t="shared" ca="1" si="1125"/>
        <v>0</v>
      </c>
      <c r="DH146" s="90">
        <f t="shared" ca="1" si="1125"/>
        <v>62352.655588552559</v>
      </c>
      <c r="DI146" s="90">
        <f t="shared" ca="1" si="1125"/>
        <v>119417.05944187843</v>
      </c>
      <c r="DJ146" s="90">
        <f t="shared" ca="1" si="1125"/>
        <v>0</v>
      </c>
      <c r="DK146" s="90">
        <f t="shared" ca="1" si="1125"/>
        <v>0</v>
      </c>
      <c r="DL146" s="90">
        <f t="shared" ca="1" si="1125"/>
        <v>0</v>
      </c>
      <c r="DM146" s="90">
        <f t="shared" ca="1" si="1125"/>
        <v>0</v>
      </c>
      <c r="DN146" s="90">
        <f t="shared" ca="1" si="1125"/>
        <v>112669.36060440553</v>
      </c>
      <c r="DO146" s="90">
        <f t="shared" ca="1" si="1125"/>
        <v>0</v>
      </c>
      <c r="DP146" s="90">
        <f t="shared" ca="1" si="1165"/>
        <v>0</v>
      </c>
      <c r="DQ146" s="90">
        <f t="shared" ca="1" si="1165"/>
        <v>60288.632567943532</v>
      </c>
      <c r="DR146" s="90">
        <f t="shared" ca="1" si="1165"/>
        <v>16535.264006219917</v>
      </c>
      <c r="DS146" s="90">
        <f t="shared" ca="1" si="1165"/>
        <v>36442.536620652783</v>
      </c>
      <c r="DT146" s="90">
        <f t="shared" ca="1" si="1165"/>
        <v>63430.483109488414</v>
      </c>
      <c r="DU146" s="90">
        <f t="shared" ca="1" si="1165"/>
        <v>11434.965078997187</v>
      </c>
      <c r="DV146" s="92">
        <f t="shared" ca="1" si="1174"/>
        <v>317620.37321576156</v>
      </c>
      <c r="DW146" s="90">
        <f t="shared" ca="1" si="1127"/>
        <v>0</v>
      </c>
      <c r="DX146" s="90">
        <f t="shared" ca="1" si="1127"/>
        <v>130428.66028661365</v>
      </c>
      <c r="DY146" s="90">
        <f t="shared" ca="1" si="1127"/>
        <v>145821.35138819864</v>
      </c>
      <c r="DZ146" s="90">
        <f t="shared" ca="1" si="1127"/>
        <v>41370.361540949256</v>
      </c>
      <c r="EA146" s="90">
        <f t="shared" ca="1" si="1127"/>
        <v>0</v>
      </c>
      <c r="EB146" s="92">
        <f t="shared" ca="1" si="1175"/>
        <v>895106.56336636015</v>
      </c>
      <c r="EC146" s="90">
        <f t="shared" ca="1" si="1128"/>
        <v>0</v>
      </c>
      <c r="ED146" s="90">
        <f t="shared" ca="1" si="1166"/>
        <v>97902.979862653039</v>
      </c>
      <c r="EE146" s="90">
        <f t="shared" ca="1" si="1166"/>
        <v>67278.727949884356</v>
      </c>
      <c r="EF146" s="90">
        <f t="shared" ca="1" si="1166"/>
        <v>50223.494900016361</v>
      </c>
      <c r="EG146" s="90">
        <f t="shared" ca="1" si="1166"/>
        <v>45039.267407848194</v>
      </c>
      <c r="EH146" s="90">
        <f t="shared" ca="1" si="1166"/>
        <v>89204.320430489635</v>
      </c>
      <c r="EI146" s="90">
        <f t="shared" ca="1" si="1166"/>
        <v>45912.79061132342</v>
      </c>
      <c r="EJ146" s="90">
        <f t="shared" ca="1" si="1166"/>
        <v>86970.266357474815</v>
      </c>
      <c r="EK146" s="90">
        <f t="shared" ca="1" si="1166"/>
        <v>47429.793533389653</v>
      </c>
      <c r="EL146" s="90">
        <f t="shared" ca="1" si="1166"/>
        <v>32246.805298193125</v>
      </c>
      <c r="EM146" s="90">
        <f t="shared" ca="1" si="1166"/>
        <v>26503.396767930957</v>
      </c>
      <c r="EN146" s="90">
        <f t="shared" ca="1" si="1166"/>
        <v>53781.719454133476</v>
      </c>
      <c r="EO146" s="90">
        <f t="shared" ca="1" si="1166"/>
        <v>66337.696754460951</v>
      </c>
      <c r="EP146" s="90">
        <f t="shared" ca="1" si="1166"/>
        <v>0</v>
      </c>
      <c r="EQ146" s="90">
        <f t="shared" ca="1" si="1166"/>
        <v>0</v>
      </c>
      <c r="ER146" s="90">
        <f t="shared" ca="1" si="1166"/>
        <v>0</v>
      </c>
      <c r="ES146" s="90">
        <f t="shared" ca="1" si="1166"/>
        <v>18319.141294479577</v>
      </c>
      <c r="ET146" s="90">
        <f t="shared" ca="1" si="1166"/>
        <v>74721.979176335037</v>
      </c>
      <c r="EU146" s="90">
        <f t="shared" ca="1" si="1166"/>
        <v>0</v>
      </c>
      <c r="EV146" s="90">
        <f t="shared" ca="1" si="1166"/>
        <v>0</v>
      </c>
      <c r="EW146" s="90">
        <f t="shared" ca="1" si="1166"/>
        <v>93234.183567747634</v>
      </c>
      <c r="EX146" s="90">
        <f t="shared" ca="1" si="1166"/>
        <v>0</v>
      </c>
      <c r="EY146" s="90">
        <f t="shared" ca="1" si="1166"/>
        <v>0</v>
      </c>
      <c r="EZ146" s="90">
        <f t="shared" ca="1" si="1166"/>
        <v>0</v>
      </c>
      <c r="FA146" s="90">
        <f t="shared" ca="1" si="1166"/>
        <v>0</v>
      </c>
      <c r="FB146" s="90">
        <f t="shared" ca="1" si="1166"/>
        <v>0</v>
      </c>
      <c r="FC146" s="90">
        <f t="shared" ca="1" si="1166"/>
        <v>0</v>
      </c>
      <c r="FD146" s="90">
        <f t="shared" ca="1" si="1166"/>
        <v>0</v>
      </c>
      <c r="FE146" s="92">
        <f t="shared" ca="1" si="1176"/>
        <v>582781.47825203394</v>
      </c>
      <c r="FF146" s="90">
        <f t="shared" ca="1" si="1130"/>
        <v>0</v>
      </c>
      <c r="FG146" s="90">
        <f t="shared" ca="1" si="1190"/>
        <v>119540.645536393</v>
      </c>
      <c r="FH146" s="90">
        <f t="shared" ca="1" si="1190"/>
        <v>0</v>
      </c>
      <c r="FI146" s="90">
        <f t="shared" ca="1" si="1190"/>
        <v>0</v>
      </c>
      <c r="FJ146" s="90">
        <f t="shared" ca="1" si="1190"/>
        <v>113708.36194331192</v>
      </c>
      <c r="FK146" s="90">
        <f t="shared" ca="1" si="1190"/>
        <v>0</v>
      </c>
      <c r="FL146" s="90">
        <f t="shared" ca="1" si="1190"/>
        <v>111215.84666391999</v>
      </c>
      <c r="FM146" s="90">
        <f t="shared" ca="1" si="1190"/>
        <v>133788.38905618744</v>
      </c>
      <c r="FN146" s="90">
        <f t="shared" ca="1" si="1190"/>
        <v>0</v>
      </c>
      <c r="FO146" s="90">
        <f t="shared" ca="1" si="1190"/>
        <v>63170.043005481624</v>
      </c>
      <c r="FP146" s="90">
        <f t="shared" ca="1" si="1190"/>
        <v>0</v>
      </c>
      <c r="FQ146" s="90">
        <f t="shared" ca="1" si="1190"/>
        <v>0</v>
      </c>
      <c r="FR146" s="90">
        <f t="shared" ca="1" si="1190"/>
        <v>0</v>
      </c>
      <c r="FS146" s="90">
        <f t="shared" ca="1" si="1190"/>
        <v>41358.192046739932</v>
      </c>
      <c r="FT146" s="90">
        <f t="shared" ca="1" si="1190"/>
        <v>0</v>
      </c>
      <c r="FU146" s="90">
        <f t="shared" ca="1" si="1190"/>
        <v>0</v>
      </c>
      <c r="FV146" s="90">
        <f t="shared" ca="1" si="1190"/>
        <v>0</v>
      </c>
      <c r="FW146" s="92">
        <f t="shared" ca="1" si="1177"/>
        <v>890867.39142331306</v>
      </c>
      <c r="FX146" s="90">
        <f t="shared" ca="1" si="1132"/>
        <v>0</v>
      </c>
      <c r="FY146" s="90">
        <f t="shared" ca="1" si="1185"/>
        <v>26846.315422330863</v>
      </c>
      <c r="FZ146" s="90">
        <f t="shared" ca="1" si="1185"/>
        <v>59598.247365698866</v>
      </c>
      <c r="GA146" s="90">
        <f t="shared" ca="1" si="1185"/>
        <v>0</v>
      </c>
      <c r="GB146" s="90">
        <f t="shared" ca="1" si="1185"/>
        <v>82664.364083543114</v>
      </c>
      <c r="GC146" s="90">
        <f t="shared" ca="1" si="1185"/>
        <v>0</v>
      </c>
      <c r="GD146" s="90">
        <f t="shared" ca="1" si="1185"/>
        <v>63959.04825205158</v>
      </c>
      <c r="GE146" s="90">
        <f t="shared" ca="1" si="1185"/>
        <v>159436.04350420757</v>
      </c>
      <c r="GF146" s="90">
        <f t="shared" ca="1" si="1185"/>
        <v>12490.949306434944</v>
      </c>
      <c r="GG146" s="90">
        <f t="shared" ca="1" si="1185"/>
        <v>478526.78367008764</v>
      </c>
      <c r="GH146" s="90">
        <f t="shared" ca="1" si="1185"/>
        <v>0</v>
      </c>
      <c r="GI146" s="90">
        <f t="shared" ca="1" si="1185"/>
        <v>0</v>
      </c>
      <c r="GJ146" s="90">
        <f t="shared" ca="1" si="1185"/>
        <v>0</v>
      </c>
      <c r="GK146" s="90">
        <f t="shared" ca="1" si="1185"/>
        <v>0</v>
      </c>
      <c r="GL146" s="90">
        <f t="shared" ca="1" si="1185"/>
        <v>0</v>
      </c>
      <c r="GM146" s="90">
        <f t="shared" ca="1" si="1185"/>
        <v>0</v>
      </c>
      <c r="GN146" s="90">
        <f t="shared" ca="1" si="1185"/>
        <v>0</v>
      </c>
      <c r="GO146" s="90">
        <f t="shared" ca="1" si="1185"/>
        <v>7345.6398189584579</v>
      </c>
      <c r="GP146" s="90">
        <f t="shared" ca="1" si="1185"/>
        <v>0</v>
      </c>
      <c r="GQ146" s="90">
        <f t="shared" ca="1" si="1185"/>
        <v>0</v>
      </c>
      <c r="GR146" s="90">
        <f t="shared" ca="1" si="1185"/>
        <v>0</v>
      </c>
      <c r="GS146" s="92">
        <f t="shared" ca="1" si="1178"/>
        <v>400343.40433190519</v>
      </c>
      <c r="GT146" s="90">
        <f t="shared" ca="1" si="1134"/>
        <v>0</v>
      </c>
      <c r="GU146" s="90">
        <f t="shared" ca="1" si="1134"/>
        <v>108000.96715128276</v>
      </c>
      <c r="GV146" s="90">
        <f t="shared" ca="1" si="1134"/>
        <v>110620.2312302684</v>
      </c>
      <c r="GW146" s="90">
        <f t="shared" ca="1" si="1134"/>
        <v>141586.23580552943</v>
      </c>
      <c r="GX146" s="90">
        <f t="shared" ca="1" si="1134"/>
        <v>0</v>
      </c>
      <c r="GY146" s="90">
        <f t="shared" ca="1" si="1134"/>
        <v>40135.970144824569</v>
      </c>
      <c r="GZ146" s="90">
        <f t="shared" ca="1" si="1134"/>
        <v>0</v>
      </c>
      <c r="HA146" s="90">
        <f t="shared" ca="1" si="1134"/>
        <v>0</v>
      </c>
      <c r="HB146" s="90">
        <f t="shared" ca="1" si="1134"/>
        <v>0</v>
      </c>
      <c r="HC146" s="90">
        <f t="shared" ca="1" si="1134"/>
        <v>0</v>
      </c>
      <c r="HD146" s="90">
        <f t="shared" ca="1" si="1134"/>
        <v>0</v>
      </c>
      <c r="HE146" s="92">
        <f t="shared" ca="1" si="1179"/>
        <v>183474.39333373768</v>
      </c>
      <c r="HF146" s="90">
        <f t="shared" ca="1" si="1135"/>
        <v>0</v>
      </c>
      <c r="HG146" s="90">
        <f t="shared" ca="1" si="1187"/>
        <v>0</v>
      </c>
      <c r="HH146" s="90">
        <f t="shared" ca="1" si="1187"/>
        <v>0</v>
      </c>
      <c r="HI146" s="90">
        <f t="shared" ca="1" si="1187"/>
        <v>0</v>
      </c>
      <c r="HJ146" s="90">
        <f t="shared" ca="1" si="1187"/>
        <v>0</v>
      </c>
      <c r="HK146" s="90">
        <f t="shared" ca="1" si="1187"/>
        <v>0</v>
      </c>
      <c r="HL146" s="90">
        <f t="shared" ca="1" si="1187"/>
        <v>0</v>
      </c>
      <c r="HM146" s="90">
        <f t="shared" ca="1" si="1187"/>
        <v>0</v>
      </c>
      <c r="HN146" s="90">
        <f t="shared" ca="1" si="1187"/>
        <v>27186.440154701922</v>
      </c>
      <c r="HO146" s="90">
        <f t="shared" ca="1" si="1187"/>
        <v>156287.95317903574</v>
      </c>
      <c r="HP146" s="90">
        <f t="shared" ca="1" si="1187"/>
        <v>0</v>
      </c>
      <c r="HQ146" s="90">
        <f t="shared" ca="1" si="1187"/>
        <v>0</v>
      </c>
      <c r="HR146" s="90">
        <f t="shared" ca="1" si="1187"/>
        <v>0</v>
      </c>
      <c r="HS146" s="90">
        <f t="shared" ca="1" si="1187"/>
        <v>0</v>
      </c>
      <c r="HT146" s="90">
        <f t="shared" ca="1" si="1187"/>
        <v>0</v>
      </c>
      <c r="HU146" s="90">
        <f t="shared" ca="1" si="1187"/>
        <v>0</v>
      </c>
      <c r="HV146" s="92">
        <f t="shared" ca="1" si="1180"/>
        <v>63347.176036458302</v>
      </c>
      <c r="HW146" s="90">
        <f t="shared" ca="1" si="1136"/>
        <v>63347.176036458302</v>
      </c>
      <c r="HX146" s="90">
        <f t="shared" ca="1" si="1136"/>
        <v>0</v>
      </c>
      <c r="HY146" s="90">
        <f t="shared" ca="1" si="1136"/>
        <v>0</v>
      </c>
      <c r="HZ146" s="90">
        <f t="shared" ca="1" si="1136"/>
        <v>0</v>
      </c>
      <c r="IA146" s="90">
        <f t="shared" ca="1" si="1136"/>
        <v>0</v>
      </c>
      <c r="IB146" s="90">
        <f t="shared" ca="1" si="1136"/>
        <v>0</v>
      </c>
      <c r="IC146" s="90">
        <f t="shared" ca="1" si="1136"/>
        <v>0</v>
      </c>
      <c r="ID146" s="90">
        <f t="shared" ca="1" si="1136"/>
        <v>0</v>
      </c>
      <c r="IE146" s="90">
        <f t="shared" ca="1" si="1136"/>
        <v>0</v>
      </c>
      <c r="IF146" s="92">
        <f t="shared" ca="1" si="1157"/>
        <v>157242.12907304478</v>
      </c>
      <c r="IG146" s="90">
        <f t="shared" ca="1" si="1137"/>
        <v>157242.12907304478</v>
      </c>
      <c r="IH146" s="90">
        <f t="shared" ca="1" si="1137"/>
        <v>0</v>
      </c>
      <c r="II146" s="90">
        <f t="shared" ca="1" si="1137"/>
        <v>0</v>
      </c>
      <c r="IJ146" s="90">
        <f t="shared" ca="1" si="1137"/>
        <v>0</v>
      </c>
      <c r="IK146" s="90">
        <f t="shared" ca="1" si="1137"/>
        <v>0</v>
      </c>
      <c r="IL146" s="90">
        <f t="shared" ca="1" si="1137"/>
        <v>0</v>
      </c>
      <c r="IM146" s="90">
        <f t="shared" ca="1" si="1137"/>
        <v>0</v>
      </c>
      <c r="IN146" s="90">
        <f t="shared" ca="1" si="1137"/>
        <v>0</v>
      </c>
      <c r="IO146" s="90">
        <f t="shared" ca="1" si="1137"/>
        <v>0</v>
      </c>
      <c r="IP146" s="90">
        <f t="shared" ca="1" si="1137"/>
        <v>0</v>
      </c>
      <c r="IQ146" s="90">
        <f t="shared" ca="1" si="1137"/>
        <v>0</v>
      </c>
      <c r="IR146" s="90">
        <f t="shared" ca="1" si="1137"/>
        <v>0</v>
      </c>
      <c r="IS146" s="90">
        <f t="shared" ca="1" si="1137"/>
        <v>0</v>
      </c>
      <c r="IT146" s="90">
        <f t="shared" ca="1" si="1137"/>
        <v>0</v>
      </c>
      <c r="IU146" s="90">
        <f t="shared" ca="1" si="1137"/>
        <v>0</v>
      </c>
      <c r="IV146" s="90">
        <f t="shared" ca="1" si="1137"/>
        <v>0</v>
      </c>
      <c r="IW146" s="90">
        <f t="shared" ca="1" si="1138"/>
        <v>0</v>
      </c>
      <c r="IX146" s="90">
        <f t="shared" ca="1" si="1138"/>
        <v>0</v>
      </c>
      <c r="IY146" s="92">
        <f t="shared" ca="1" si="1158"/>
        <v>301322.68906840932</v>
      </c>
      <c r="IZ146" s="90">
        <f t="shared" ca="1" si="1139"/>
        <v>301322.68906840932</v>
      </c>
      <c r="JA146" s="90">
        <f t="shared" ca="1" si="1188"/>
        <v>0</v>
      </c>
      <c r="JB146" s="90">
        <f t="shared" ca="1" si="1188"/>
        <v>0</v>
      </c>
      <c r="JC146" s="90">
        <f t="shared" ca="1" si="1188"/>
        <v>0</v>
      </c>
      <c r="JD146" s="90">
        <f t="shared" ca="1" si="1188"/>
        <v>0</v>
      </c>
      <c r="JE146" s="90">
        <f t="shared" ca="1" si="1188"/>
        <v>0</v>
      </c>
      <c r="JF146" s="90">
        <f t="shared" ca="1" si="1188"/>
        <v>0</v>
      </c>
      <c r="JG146" s="90">
        <f t="shared" ca="1" si="1188"/>
        <v>0</v>
      </c>
      <c r="JH146" s="90">
        <f t="shared" ca="1" si="1188"/>
        <v>0</v>
      </c>
      <c r="JI146" s="90">
        <f t="shared" ca="1" si="1188"/>
        <v>0</v>
      </c>
      <c r="JJ146" s="90">
        <f t="shared" ca="1" si="1188"/>
        <v>0</v>
      </c>
      <c r="JK146" s="90">
        <f t="shared" ca="1" si="1188"/>
        <v>0</v>
      </c>
      <c r="JL146" s="90">
        <f t="shared" ca="1" si="1188"/>
        <v>0</v>
      </c>
      <c r="JM146" s="90">
        <f t="shared" ca="1" si="1188"/>
        <v>0</v>
      </c>
      <c r="JN146" s="90">
        <f t="shared" ca="1" si="1188"/>
        <v>0</v>
      </c>
      <c r="JO146" s="90">
        <f t="shared" ca="1" si="1188"/>
        <v>0</v>
      </c>
      <c r="JP146" s="90">
        <f t="shared" ca="1" si="1188"/>
        <v>0</v>
      </c>
      <c r="JQ146" s="90">
        <f t="shared" ca="1" si="1188"/>
        <v>0</v>
      </c>
      <c r="JR146" s="90">
        <f t="shared" ca="1" si="1188"/>
        <v>0</v>
      </c>
      <c r="JS146" s="90">
        <f t="shared" ca="1" si="1188"/>
        <v>0</v>
      </c>
      <c r="JT146" s="92">
        <f t="shared" ca="1" si="1159"/>
        <v>217079.5840678325</v>
      </c>
      <c r="JU146" s="90">
        <f t="shared" ca="1" si="1167"/>
        <v>135096.18542861161</v>
      </c>
      <c r="JV146" s="90">
        <f t="shared" ca="1" si="1167"/>
        <v>0</v>
      </c>
      <c r="JW146" s="90">
        <f t="shared" ca="1" si="1167"/>
        <v>0</v>
      </c>
      <c r="JX146" s="90">
        <f t="shared" ca="1" si="1167"/>
        <v>0</v>
      </c>
      <c r="JY146" s="90">
        <f t="shared" ca="1" si="1167"/>
        <v>0</v>
      </c>
      <c r="JZ146" s="90">
        <f t="shared" ca="1" si="1167"/>
        <v>0</v>
      </c>
      <c r="KA146" s="90">
        <f t="shared" ca="1" si="1167"/>
        <v>0</v>
      </c>
      <c r="KB146" s="90">
        <f t="shared" ca="1" si="1167"/>
        <v>0</v>
      </c>
      <c r="KC146" s="90">
        <f t="shared" ca="1" si="1167"/>
        <v>0</v>
      </c>
      <c r="KD146" s="90">
        <f t="shared" ca="1" si="1167"/>
        <v>0</v>
      </c>
      <c r="KE146" s="90">
        <f t="shared" ca="1" si="1168"/>
        <v>0</v>
      </c>
      <c r="KF146" s="90">
        <f t="shared" ca="1" si="1168"/>
        <v>0</v>
      </c>
      <c r="KG146" s="90">
        <f t="shared" ca="1" si="1168"/>
        <v>0</v>
      </c>
      <c r="KH146" s="90">
        <f t="shared" ca="1" si="1168"/>
        <v>0</v>
      </c>
      <c r="KI146" s="90">
        <f t="shared" ca="1" si="1168"/>
        <v>0</v>
      </c>
      <c r="KJ146" s="90">
        <f t="shared" ca="1" si="1168"/>
        <v>0</v>
      </c>
      <c r="KK146" s="90">
        <f t="shared" ca="1" si="1168"/>
        <v>0</v>
      </c>
      <c r="KL146" s="90">
        <f t="shared" ca="1" si="1168"/>
        <v>0</v>
      </c>
      <c r="KM146" s="90">
        <f t="shared" ca="1" si="1168"/>
        <v>25429.544857796394</v>
      </c>
      <c r="KN146" s="90">
        <f t="shared" ca="1" si="1143"/>
        <v>0</v>
      </c>
      <c r="KO146" s="90">
        <f t="shared" ca="1" si="1169"/>
        <v>0</v>
      </c>
      <c r="KP146" s="90">
        <f t="shared" ca="1" si="1169"/>
        <v>0</v>
      </c>
      <c r="KQ146" s="90">
        <f t="shared" ca="1" si="1169"/>
        <v>0</v>
      </c>
      <c r="KR146" s="90">
        <f t="shared" ca="1" si="1169"/>
        <v>0</v>
      </c>
      <c r="KS146" s="90">
        <f t="shared" ca="1" si="1169"/>
        <v>0</v>
      </c>
      <c r="KT146" s="90">
        <f t="shared" ca="1" si="1169"/>
        <v>0</v>
      </c>
      <c r="KU146" s="90">
        <f t="shared" ca="1" si="1169"/>
        <v>0</v>
      </c>
      <c r="KV146" s="90">
        <f t="shared" ca="1" si="1169"/>
        <v>0</v>
      </c>
      <c r="KW146" s="90">
        <f t="shared" ca="1" si="1169"/>
        <v>0</v>
      </c>
      <c r="KX146" s="90">
        <f t="shared" ca="1" si="1169"/>
        <v>0</v>
      </c>
      <c r="KY146" s="90">
        <f t="shared" ca="1" si="1170"/>
        <v>0</v>
      </c>
      <c r="KZ146" s="90">
        <f t="shared" ca="1" si="1170"/>
        <v>0</v>
      </c>
      <c r="LA146" s="90">
        <f t="shared" ca="1" si="1170"/>
        <v>0</v>
      </c>
      <c r="LB146" s="90">
        <f t="shared" ca="1" si="1170"/>
        <v>19098.663529291993</v>
      </c>
      <c r="LC146" s="90">
        <f t="shared" ca="1" si="1170"/>
        <v>0</v>
      </c>
      <c r="LD146" s="90">
        <f t="shared" ca="1" si="1170"/>
        <v>0</v>
      </c>
      <c r="LE146" s="90">
        <f t="shared" ca="1" si="1170"/>
        <v>0</v>
      </c>
      <c r="LF146" s="90">
        <f t="shared" ca="1" si="1170"/>
        <v>0</v>
      </c>
      <c r="LG146" s="90">
        <f t="shared" ca="1" si="1170"/>
        <v>37455.190252132517</v>
      </c>
      <c r="LH146" s="90">
        <f t="shared" ca="1" si="1170"/>
        <v>0</v>
      </c>
      <c r="LI146" s="90">
        <f t="shared" ca="1" si="1170"/>
        <v>0</v>
      </c>
      <c r="LJ146" s="90">
        <f t="shared" ca="1" si="1170"/>
        <v>0</v>
      </c>
      <c r="LK146" s="90">
        <f t="shared" ca="1" si="1191"/>
        <v>0</v>
      </c>
      <c r="LL146" s="90">
        <f t="shared" ca="1" si="1191"/>
        <v>0</v>
      </c>
      <c r="LM146" s="92">
        <f t="shared" ca="1" si="1181"/>
        <v>203436.35886237115</v>
      </c>
      <c r="LN146" s="90">
        <f t="shared" ca="1" si="1147"/>
        <v>203436.35886237115</v>
      </c>
      <c r="LO146" s="90">
        <f t="shared" ca="1" si="1147"/>
        <v>0</v>
      </c>
      <c r="LP146" s="90">
        <f t="shared" ca="1" si="1147"/>
        <v>0</v>
      </c>
      <c r="LQ146" s="90">
        <f t="shared" ca="1" si="1147"/>
        <v>0</v>
      </c>
      <c r="LR146" s="90">
        <f t="shared" ca="1" si="1147"/>
        <v>0</v>
      </c>
      <c r="LS146" s="92">
        <f t="shared" ca="1" si="1182"/>
        <v>72320.474506240498</v>
      </c>
      <c r="LT146" s="90">
        <f t="shared" ca="1" si="1148"/>
        <v>72320.474506240498</v>
      </c>
      <c r="LU146" s="90">
        <f t="shared" ca="1" si="1148"/>
        <v>0</v>
      </c>
      <c r="LV146" s="90">
        <f t="shared" ca="1" si="1148"/>
        <v>0</v>
      </c>
      <c r="LW146" s="90">
        <f t="shared" ca="1" si="1148"/>
        <v>0</v>
      </c>
      <c r="LX146" s="90">
        <f t="shared" ca="1" si="1148"/>
        <v>0</v>
      </c>
      <c r="LY146" s="90">
        <f t="shared" ca="1" si="1148"/>
        <v>0</v>
      </c>
      <c r="LZ146" s="90">
        <f t="shared" ca="1" si="1148"/>
        <v>0</v>
      </c>
      <c r="MA146" s="90">
        <f t="shared" ca="1" si="1148"/>
        <v>0</v>
      </c>
      <c r="MB146" s="90">
        <f t="shared" ca="1" si="1148"/>
        <v>0</v>
      </c>
      <c r="MC146" s="90">
        <f t="shared" ca="1" si="1148"/>
        <v>0</v>
      </c>
      <c r="MD146" s="90">
        <f t="shared" ca="1" si="1148"/>
        <v>0</v>
      </c>
      <c r="ME146" s="90">
        <f t="shared" ca="1" si="1148"/>
        <v>0</v>
      </c>
      <c r="MF146" s="90">
        <f t="shared" ca="1" si="1148"/>
        <v>0</v>
      </c>
      <c r="MG146" s="92">
        <f t="shared" ca="1" si="1183"/>
        <v>81831.942148108355</v>
      </c>
      <c r="MH146" s="90">
        <f t="shared" ca="1" si="1149"/>
        <v>81831.942148108355</v>
      </c>
      <c r="MI146" s="90">
        <f t="shared" ca="1" si="1186"/>
        <v>0</v>
      </c>
      <c r="MJ146" s="90">
        <f t="shared" ca="1" si="1186"/>
        <v>0</v>
      </c>
      <c r="MK146" s="90">
        <f t="shared" ca="1" si="1186"/>
        <v>0</v>
      </c>
      <c r="ML146" s="90">
        <f t="shared" ca="1" si="1186"/>
        <v>0</v>
      </c>
      <c r="MM146" s="90">
        <f t="shared" ca="1" si="1186"/>
        <v>0</v>
      </c>
      <c r="MN146" s="90">
        <f t="shared" ca="1" si="1186"/>
        <v>0</v>
      </c>
      <c r="MO146" s="90">
        <f t="shared" ca="1" si="1186"/>
        <v>0</v>
      </c>
      <c r="MP146" s="90">
        <f t="shared" ca="1" si="1186"/>
        <v>0</v>
      </c>
      <c r="MQ146" s="90">
        <f t="shared" ca="1" si="1186"/>
        <v>0</v>
      </c>
      <c r="MR146" s="90">
        <f t="shared" ca="1" si="1186"/>
        <v>0</v>
      </c>
      <c r="MS146" s="90">
        <f t="shared" ca="1" si="1186"/>
        <v>0</v>
      </c>
      <c r="MT146" s="90">
        <f t="shared" ca="1" si="1186"/>
        <v>0</v>
      </c>
      <c r="MU146" s="90">
        <f t="shared" ca="1" si="1186"/>
        <v>0</v>
      </c>
      <c r="MV146" s="90">
        <f t="shared" ca="1" si="1186"/>
        <v>0</v>
      </c>
      <c r="MW146" s="90">
        <f t="shared" ca="1" si="1186"/>
        <v>0</v>
      </c>
      <c r="MX146" s="90">
        <f t="shared" ca="1" si="1186"/>
        <v>0</v>
      </c>
      <c r="MY146" s="90">
        <f t="shared" ca="1" si="1186"/>
        <v>0</v>
      </c>
      <c r="MZ146" s="90">
        <f t="shared" ca="1" si="1186"/>
        <v>0</v>
      </c>
      <c r="NA146" s="90">
        <f t="shared" ca="1" si="1186"/>
        <v>0</v>
      </c>
      <c r="NB146" s="90">
        <f t="shared" ca="1" si="1186"/>
        <v>0</v>
      </c>
      <c r="NC146" s="92">
        <f t="shared" ca="1" si="1184"/>
        <v>0</v>
      </c>
      <c r="ND146" s="90">
        <f t="shared" ca="1" si="1151"/>
        <v>0</v>
      </c>
      <c r="NE146" s="90">
        <f t="shared" ca="1" si="1151"/>
        <v>0</v>
      </c>
      <c r="NF146" s="90">
        <f t="shared" ca="1" si="1151"/>
        <v>0</v>
      </c>
      <c r="NG146" s="90">
        <f t="shared" ca="1" si="1151"/>
        <v>0</v>
      </c>
      <c r="NH146" s="90">
        <f t="shared" ca="1" si="1151"/>
        <v>0</v>
      </c>
      <c r="NI146" s="90">
        <f t="shared" ca="1" si="1151"/>
        <v>0</v>
      </c>
      <c r="NJ146" s="93">
        <f t="shared" ca="1" si="1160"/>
        <v>6992170.6600000001</v>
      </c>
      <c r="NK146" s="94">
        <f t="shared" ca="1" si="1107"/>
        <v>0</v>
      </c>
    </row>
    <row r="147" spans="1:378" ht="17.25" customHeight="1" x14ac:dyDescent="0.25">
      <c r="A147" s="67">
        <v>98630</v>
      </c>
      <c r="B147" s="96" t="s">
        <v>180</v>
      </c>
      <c r="C147" s="90">
        <f ca="1">IFERROR(HLOOKUP($A147,Náklady_2018!$D$1:$MN$27,24,FALSE),0)</f>
        <v>49700.49</v>
      </c>
      <c r="D147" s="19">
        <v>50</v>
      </c>
      <c r="E147" s="19">
        <v>50</v>
      </c>
      <c r="F147" s="91" t="s">
        <v>592</v>
      </c>
      <c r="G147" s="92">
        <f t="shared" ca="1" si="1172"/>
        <v>4995.3602399114707</v>
      </c>
      <c r="H147" s="90">
        <f t="shared" ca="1" si="1152"/>
        <v>0</v>
      </c>
      <c r="I147" s="90">
        <f t="shared" ca="1" si="1189"/>
        <v>0</v>
      </c>
      <c r="J147" s="90">
        <f t="shared" ca="1" si="1189"/>
        <v>539.84870455778139</v>
      </c>
      <c r="K147" s="90">
        <f t="shared" ca="1" si="1189"/>
        <v>0</v>
      </c>
      <c r="L147" s="90">
        <f t="shared" ca="1" si="1189"/>
        <v>0</v>
      </c>
      <c r="M147" s="90">
        <f t="shared" ca="1" si="1189"/>
        <v>0</v>
      </c>
      <c r="N147" s="90">
        <f t="shared" ca="1" si="1189"/>
        <v>877.80009964599799</v>
      </c>
      <c r="O147" s="90">
        <f t="shared" ca="1" si="1189"/>
        <v>0</v>
      </c>
      <c r="P147" s="90">
        <f t="shared" ca="1" si="1189"/>
        <v>0</v>
      </c>
      <c r="Q147" s="90">
        <f t="shared" ca="1" si="1189"/>
        <v>0</v>
      </c>
      <c r="R147" s="90">
        <f t="shared" ca="1" si="1189"/>
        <v>0</v>
      </c>
      <c r="S147" s="90">
        <f t="shared" ca="1" si="1189"/>
        <v>469.54944957443558</v>
      </c>
      <c r="T147" s="90">
        <f t="shared" ca="1" si="1189"/>
        <v>0</v>
      </c>
      <c r="U147" s="90">
        <f t="shared" ca="1" si="1189"/>
        <v>0</v>
      </c>
      <c r="V147" s="90">
        <f t="shared" ca="1" si="1189"/>
        <v>163.5161349464052</v>
      </c>
      <c r="W147" s="90">
        <f t="shared" ca="1" si="1189"/>
        <v>675.78141776520943</v>
      </c>
      <c r="X147" s="90">
        <f t="shared" ca="1" si="1189"/>
        <v>0</v>
      </c>
      <c r="Y147" s="90">
        <f t="shared" ca="1" si="1189"/>
        <v>0</v>
      </c>
      <c r="Z147" s="90">
        <f t="shared" ca="1" si="1189"/>
        <v>0</v>
      </c>
      <c r="AA147" s="90">
        <f t="shared" ca="1" si="1189"/>
        <v>731.91169179060535</v>
      </c>
      <c r="AB147" s="90">
        <f t="shared" ca="1" si="1189"/>
        <v>0</v>
      </c>
      <c r="AC147" s="90">
        <f t="shared" ca="1" si="1189"/>
        <v>0</v>
      </c>
      <c r="AD147" s="90">
        <f t="shared" ca="1" si="1189"/>
        <v>1253.9721864047724</v>
      </c>
      <c r="AE147" s="90">
        <f t="shared" ca="1" si="1189"/>
        <v>0</v>
      </c>
      <c r="AF147" s="90">
        <f t="shared" ca="1" si="1189"/>
        <v>0</v>
      </c>
      <c r="AG147" s="90">
        <f t="shared" ca="1" si="1189"/>
        <v>0</v>
      </c>
      <c r="AH147" s="90">
        <f t="shared" ca="1" si="1189"/>
        <v>0</v>
      </c>
      <c r="AI147" s="90">
        <f t="shared" ca="1" si="1189"/>
        <v>0</v>
      </c>
      <c r="AJ147" s="90">
        <f t="shared" ca="1" si="1189"/>
        <v>0</v>
      </c>
      <c r="AK147" s="90">
        <f t="shared" ca="1" si="1189"/>
        <v>0</v>
      </c>
      <c r="AL147" s="90">
        <f t="shared" ca="1" si="1189"/>
        <v>0</v>
      </c>
      <c r="AM147" s="90">
        <f t="shared" ca="1" si="1189"/>
        <v>0</v>
      </c>
      <c r="AN147" s="90">
        <f t="shared" ca="1" si="1189"/>
        <v>0</v>
      </c>
      <c r="AO147" s="90">
        <f t="shared" ca="1" si="1189"/>
        <v>0</v>
      </c>
      <c r="AP147" s="90">
        <f t="shared" ca="1" si="1189"/>
        <v>0</v>
      </c>
      <c r="AQ147" s="90">
        <f t="shared" ca="1" si="1189"/>
        <v>0</v>
      </c>
      <c r="AR147" s="90">
        <f t="shared" ca="1" si="1189"/>
        <v>0</v>
      </c>
      <c r="AS147" s="90">
        <f t="shared" ca="1" si="1189"/>
        <v>0</v>
      </c>
      <c r="AT147" s="90">
        <f t="shared" ca="1" si="1189"/>
        <v>164.17475826470448</v>
      </c>
      <c r="AU147" s="90">
        <f t="shared" ca="1" si="1189"/>
        <v>0</v>
      </c>
      <c r="AV147" s="90">
        <f t="shared" ca="1" si="1189"/>
        <v>0</v>
      </c>
      <c r="AW147" s="90">
        <f t="shared" ca="1" si="1189"/>
        <v>0</v>
      </c>
      <c r="AX147" s="90">
        <f t="shared" ca="1" si="1189"/>
        <v>118.805796961558</v>
      </c>
      <c r="AY147" s="90">
        <f t="shared" ca="1" si="1189"/>
        <v>0</v>
      </c>
      <c r="AZ147" s="90">
        <f t="shared" ca="1" si="1189"/>
        <v>0</v>
      </c>
      <c r="BA147" s="90">
        <f t="shared" ca="1" si="1189"/>
        <v>0</v>
      </c>
      <c r="BB147" s="90">
        <f t="shared" ca="1" si="1189"/>
        <v>0</v>
      </c>
      <c r="BC147" s="90">
        <f t="shared" ca="1" si="1189"/>
        <v>0</v>
      </c>
      <c r="BD147" s="92">
        <f t="shared" ca="1" si="1173"/>
        <v>4496.1524751502948</v>
      </c>
      <c r="BE147" s="90">
        <f t="shared" ca="1" si="1189"/>
        <v>0</v>
      </c>
      <c r="BF147" s="90">
        <f t="shared" ca="1" si="1162"/>
        <v>521.75417839427064</v>
      </c>
      <c r="BG147" s="90">
        <f t="shared" ca="1" si="1162"/>
        <v>0</v>
      </c>
      <c r="BH147" s="90">
        <f t="shared" ca="1" si="1162"/>
        <v>0</v>
      </c>
      <c r="BI147" s="90">
        <f t="shared" ca="1" si="1162"/>
        <v>633.9157380912618</v>
      </c>
      <c r="BJ147" s="90">
        <f t="shared" ca="1" si="1162"/>
        <v>0</v>
      </c>
      <c r="BK147" s="90">
        <f t="shared" ca="1" si="1162"/>
        <v>0</v>
      </c>
      <c r="BL147" s="90">
        <f t="shared" ca="1" si="1162"/>
        <v>0</v>
      </c>
      <c r="BM147" s="90">
        <f t="shared" ca="1" si="1162"/>
        <v>0</v>
      </c>
      <c r="BN147" s="90">
        <f t="shared" ca="1" si="1162"/>
        <v>650.54635701479822</v>
      </c>
      <c r="BO147" s="90">
        <f t="shared" ca="1" si="1162"/>
        <v>0</v>
      </c>
      <c r="BP147" s="90">
        <f t="shared" ca="1" si="1162"/>
        <v>0</v>
      </c>
      <c r="BQ147" s="90">
        <f t="shared" ca="1" si="1162"/>
        <v>0</v>
      </c>
      <c r="BR147" s="90">
        <f t="shared" ca="1" si="1162"/>
        <v>522.09383192515179</v>
      </c>
      <c r="BS147" s="90">
        <f t="shared" ca="1" si="1162"/>
        <v>0</v>
      </c>
      <c r="BT147" s="90">
        <f t="shared" ca="1" si="1162"/>
        <v>0</v>
      </c>
      <c r="BU147" s="90">
        <f t="shared" ca="1" si="1162"/>
        <v>0</v>
      </c>
      <c r="BV147" s="90">
        <f t="shared" ca="1" si="1162"/>
        <v>633.21208837178756</v>
      </c>
      <c r="BW147" s="90">
        <f t="shared" ca="1" si="1162"/>
        <v>0</v>
      </c>
      <c r="BX147" s="90">
        <f t="shared" ca="1" si="1162"/>
        <v>0</v>
      </c>
      <c r="BY147" s="90">
        <f t="shared" ca="1" si="1162"/>
        <v>1452.5967300102673</v>
      </c>
      <c r="BZ147" s="90">
        <f t="shared" ca="1" si="1162"/>
        <v>0</v>
      </c>
      <c r="CA147" s="90">
        <f t="shared" ca="1" si="1162"/>
        <v>0</v>
      </c>
      <c r="CB147" s="90">
        <f t="shared" ca="1" si="1162"/>
        <v>0</v>
      </c>
      <c r="CC147" s="90">
        <f t="shared" ca="1" si="1162"/>
        <v>82.033551342757264</v>
      </c>
      <c r="CD147" s="90">
        <f t="shared" ca="1" si="1162"/>
        <v>0</v>
      </c>
      <c r="CE147" s="90">
        <f t="shared" ca="1" si="1162"/>
        <v>0</v>
      </c>
      <c r="CF147" s="90">
        <f t="shared" ca="1" si="1122"/>
        <v>0</v>
      </c>
      <c r="CG147" s="92">
        <f t="shared" ca="1" si="1155"/>
        <v>4339.334375375639</v>
      </c>
      <c r="CH147" s="90">
        <f t="shared" ref="CH147:CI148" ca="1" si="1192">($C147/100*$D147)*CH$5+($C147/100*$E147)*CH$12</f>
        <v>0</v>
      </c>
      <c r="CI147" s="90">
        <f t="shared" ca="1" si="1192"/>
        <v>358.75981138239825</v>
      </c>
      <c r="CJ147" s="90">
        <f t="shared" ref="CJ147:CX148" ca="1" si="1193">($C147/100*$D147)*CJ$5+($C147/100*$E147)*CJ$12</f>
        <v>644.65129179578571</v>
      </c>
      <c r="CK147" s="90">
        <f t="shared" ca="1" si="1193"/>
        <v>550.96227976792363</v>
      </c>
      <c r="CL147" s="90">
        <f t="shared" ca="1" si="1193"/>
        <v>316.87427747421583</v>
      </c>
      <c r="CM147" s="90">
        <f t="shared" ca="1" si="1193"/>
        <v>272.20795898113454</v>
      </c>
      <c r="CN147" s="90">
        <f t="shared" ca="1" si="1193"/>
        <v>200.6718310088753</v>
      </c>
      <c r="CO147" s="90">
        <f t="shared" ca="1" si="1193"/>
        <v>545.67213922077963</v>
      </c>
      <c r="CP147" s="90">
        <f t="shared" ca="1" si="1193"/>
        <v>370.38647224208506</v>
      </c>
      <c r="CQ147" s="90">
        <f t="shared" ca="1" si="1193"/>
        <v>356.88673483995956</v>
      </c>
      <c r="CR147" s="90">
        <f t="shared" ca="1" si="1193"/>
        <v>350.6554111298334</v>
      </c>
      <c r="CS147" s="90">
        <f t="shared" ca="1" si="1193"/>
        <v>209.33362982814316</v>
      </c>
      <c r="CT147" s="90">
        <f t="shared" ca="1" si="1193"/>
        <v>162.2725377045054</v>
      </c>
      <c r="CU147" s="90">
        <f t="shared" ca="1" si="1193"/>
        <v>0</v>
      </c>
      <c r="CV147" s="90">
        <f t="shared" ca="1" si="1193"/>
        <v>0</v>
      </c>
      <c r="CW147" s="90">
        <f t="shared" ca="1" si="1193"/>
        <v>0</v>
      </c>
      <c r="CX147" s="90">
        <f t="shared" ca="1" si="1193"/>
        <v>0</v>
      </c>
      <c r="CY147" s="92">
        <f t="shared" ca="1" si="1156"/>
        <v>4830.5255925644406</v>
      </c>
      <c r="CZ147" s="90">
        <f t="shared" ca="1" si="1125"/>
        <v>0</v>
      </c>
      <c r="DA147" s="90">
        <f t="shared" ca="1" si="1125"/>
        <v>481.46587037723145</v>
      </c>
      <c r="DB147" s="90">
        <f t="shared" ca="1" si="1125"/>
        <v>345.06228471258532</v>
      </c>
      <c r="DC147" s="90">
        <f t="shared" ca="1" si="1125"/>
        <v>573.87334728681253</v>
      </c>
      <c r="DD147" s="90">
        <f t="shared" ca="1" si="1125"/>
        <v>0</v>
      </c>
      <c r="DE147" s="90">
        <f t="shared" ca="1" si="1125"/>
        <v>0</v>
      </c>
      <c r="DF147" s="90">
        <f t="shared" ca="1" si="1125"/>
        <v>0</v>
      </c>
      <c r="DG147" s="90">
        <f t="shared" ca="1" si="1125"/>
        <v>0</v>
      </c>
      <c r="DH147" s="90">
        <f t="shared" ca="1" si="1125"/>
        <v>443.20393283311256</v>
      </c>
      <c r="DI147" s="90">
        <f t="shared" ca="1" si="1125"/>
        <v>848.81886573124416</v>
      </c>
      <c r="DJ147" s="90">
        <f t="shared" ca="1" si="1125"/>
        <v>0</v>
      </c>
      <c r="DK147" s="90">
        <f t="shared" ca="1" si="1125"/>
        <v>0</v>
      </c>
      <c r="DL147" s="90">
        <f t="shared" ca="1" si="1125"/>
        <v>0</v>
      </c>
      <c r="DM147" s="90">
        <f t="shared" ca="1" si="1125"/>
        <v>0</v>
      </c>
      <c r="DN147" s="90">
        <f t="shared" ca="1" si="1125"/>
        <v>800.85608637384871</v>
      </c>
      <c r="DO147" s="90">
        <f t="shared" ca="1" si="1125"/>
        <v>0</v>
      </c>
      <c r="DP147" s="90">
        <f t="shared" ca="1" si="1165"/>
        <v>0</v>
      </c>
      <c r="DQ147" s="90">
        <f t="shared" ca="1" si="1165"/>
        <v>428.53281559588697</v>
      </c>
      <c r="DR147" s="90">
        <f t="shared" ca="1" si="1165"/>
        <v>117.5329898753491</v>
      </c>
      <c r="DS147" s="90">
        <f t="shared" ca="1" si="1165"/>
        <v>259.03428491108758</v>
      </c>
      <c r="DT147" s="90">
        <f t="shared" ca="1" si="1165"/>
        <v>450.8651525788556</v>
      </c>
      <c r="DU147" s="90">
        <f t="shared" ca="1" si="1165"/>
        <v>81.279962288427456</v>
      </c>
      <c r="DV147" s="92">
        <f t="shared" ca="1" si="1174"/>
        <v>2257.65201543382</v>
      </c>
      <c r="DW147" s="90">
        <f t="shared" ca="1" si="1127"/>
        <v>0</v>
      </c>
      <c r="DX147" s="90">
        <f t="shared" ca="1" si="1127"/>
        <v>927.08954650832823</v>
      </c>
      <c r="DY147" s="90">
        <f t="shared" ca="1" si="1127"/>
        <v>1036.501105145459</v>
      </c>
      <c r="DZ147" s="90">
        <f t="shared" ca="1" si="1127"/>
        <v>294.06136378003299</v>
      </c>
      <c r="EA147" s="90">
        <f t="shared" ca="1" si="1127"/>
        <v>0</v>
      </c>
      <c r="EB147" s="92">
        <f t="shared" ca="1" si="1175"/>
        <v>6362.4354960358123</v>
      </c>
      <c r="EC147" s="90">
        <f t="shared" ca="1" si="1128"/>
        <v>0</v>
      </c>
      <c r="ED147" s="90">
        <f t="shared" ca="1" si="1166"/>
        <v>695.89635439962058</v>
      </c>
      <c r="EE147" s="90">
        <f t="shared" ca="1" si="1166"/>
        <v>478.21855447760879</v>
      </c>
      <c r="EF147" s="90">
        <f t="shared" ca="1" si="1166"/>
        <v>356.98961415843269</v>
      </c>
      <c r="EG147" s="90">
        <f t="shared" ca="1" si="1166"/>
        <v>320.1400206400404</v>
      </c>
      <c r="EH147" s="90">
        <f t="shared" ca="1" si="1166"/>
        <v>634.06610780754966</v>
      </c>
      <c r="EI147" s="90">
        <f t="shared" ca="1" si="1166"/>
        <v>326.34904117889096</v>
      </c>
      <c r="EJ147" s="90">
        <f t="shared" ca="1" si="1166"/>
        <v>618.18640642232447</v>
      </c>
      <c r="EK147" s="90">
        <f t="shared" ca="1" si="1166"/>
        <v>337.13192852880064</v>
      </c>
      <c r="EL147" s="90">
        <f t="shared" ca="1" si="1166"/>
        <v>229.21094209316601</v>
      </c>
      <c r="EM147" s="90">
        <f t="shared" ca="1" si="1166"/>
        <v>188.38667848398666</v>
      </c>
      <c r="EN147" s="90">
        <f t="shared" ca="1" si="1166"/>
        <v>382.28154601606451</v>
      </c>
      <c r="EO147" s="90">
        <f t="shared" ca="1" si="1166"/>
        <v>471.52968577115917</v>
      </c>
      <c r="EP147" s="90">
        <f t="shared" ref="ED147:FD148" ca="1" si="1194">($C147/100*$D147)*EP$5+($C147/100*$E147)*EP$12</f>
        <v>0</v>
      </c>
      <c r="EQ147" s="90">
        <f t="shared" ca="1" si="1194"/>
        <v>0</v>
      </c>
      <c r="ER147" s="90">
        <f t="shared" ca="1" si="1194"/>
        <v>0</v>
      </c>
      <c r="ES147" s="90">
        <f t="shared" ca="1" si="1194"/>
        <v>130.21282559983587</v>
      </c>
      <c r="ET147" s="90">
        <f t="shared" ca="1" si="1194"/>
        <v>531.12533423685727</v>
      </c>
      <c r="EU147" s="90">
        <f t="shared" ca="1" si="1194"/>
        <v>0</v>
      </c>
      <c r="EV147" s="90">
        <f t="shared" ca="1" si="1194"/>
        <v>0</v>
      </c>
      <c r="EW147" s="90">
        <f t="shared" ca="1" si="1194"/>
        <v>662.71045622147403</v>
      </c>
      <c r="EX147" s="90">
        <f t="shared" ca="1" si="1194"/>
        <v>0</v>
      </c>
      <c r="EY147" s="90">
        <f t="shared" ca="1" si="1194"/>
        <v>0</v>
      </c>
      <c r="EZ147" s="90">
        <f t="shared" ca="1" si="1194"/>
        <v>0</v>
      </c>
      <c r="FA147" s="90">
        <f t="shared" ca="1" si="1194"/>
        <v>0</v>
      </c>
      <c r="FB147" s="90">
        <f t="shared" ca="1" si="1194"/>
        <v>0</v>
      </c>
      <c r="FC147" s="90">
        <f t="shared" ca="1" si="1194"/>
        <v>0</v>
      </c>
      <c r="FD147" s="90">
        <f t="shared" ca="1" si="1194"/>
        <v>0</v>
      </c>
      <c r="FE147" s="92">
        <f t="shared" ca="1" si="1176"/>
        <v>4142.4224951698234</v>
      </c>
      <c r="FF147" s="90">
        <f t="shared" ca="1" si="1130"/>
        <v>0</v>
      </c>
      <c r="FG147" s="90">
        <f t="shared" ca="1" si="1190"/>
        <v>849.69731818231162</v>
      </c>
      <c r="FH147" s="90">
        <f t="shared" ca="1" si="1190"/>
        <v>0</v>
      </c>
      <c r="FI147" s="90">
        <f t="shared" ca="1" si="1190"/>
        <v>0</v>
      </c>
      <c r="FJ147" s="90">
        <f t="shared" ca="1" si="1190"/>
        <v>808.24132883506502</v>
      </c>
      <c r="FK147" s="90">
        <f t="shared" ca="1" si="1190"/>
        <v>0</v>
      </c>
      <c r="FL147" s="90">
        <f t="shared" ca="1" si="1190"/>
        <v>790.52447998483035</v>
      </c>
      <c r="FM147" s="90">
        <f t="shared" ca="1" si="1190"/>
        <v>950.97056632813269</v>
      </c>
      <c r="FN147" s="90">
        <f t="shared" ca="1" si="1190"/>
        <v>0</v>
      </c>
      <c r="FO147" s="90">
        <f t="shared" ca="1" si="1190"/>
        <v>449.01393906960345</v>
      </c>
      <c r="FP147" s="90">
        <f t="shared" ca="1" si="1190"/>
        <v>0</v>
      </c>
      <c r="FQ147" s="90">
        <f t="shared" ca="1" si="1190"/>
        <v>0</v>
      </c>
      <c r="FR147" s="90">
        <f t="shared" ca="1" si="1190"/>
        <v>0</v>
      </c>
      <c r="FS147" s="90">
        <f t="shared" ca="1" si="1190"/>
        <v>293.97486276987951</v>
      </c>
      <c r="FT147" s="90">
        <f t="shared" ca="1" si="1190"/>
        <v>0</v>
      </c>
      <c r="FU147" s="90">
        <f t="shared" ca="1" si="1190"/>
        <v>0</v>
      </c>
      <c r="FV147" s="90">
        <f t="shared" ca="1" si="1190"/>
        <v>0</v>
      </c>
      <c r="FW147" s="92">
        <f t="shared" ca="1" si="1177"/>
        <v>6332.3033764110742</v>
      </c>
      <c r="FX147" s="90">
        <f t="shared" ca="1" si="1132"/>
        <v>0</v>
      </c>
      <c r="FY147" s="90">
        <f t="shared" ca="1" si="1185"/>
        <v>190.82415119204208</v>
      </c>
      <c r="FZ147" s="90">
        <f t="shared" ca="1" si="1185"/>
        <v>423.62554366149328</v>
      </c>
      <c r="GA147" s="90">
        <f t="shared" ca="1" si="1185"/>
        <v>0</v>
      </c>
      <c r="GB147" s="90">
        <f t="shared" ca="1" si="1185"/>
        <v>587.57996626050499</v>
      </c>
      <c r="GC147" s="90">
        <f t="shared" ca="1" si="1185"/>
        <v>0</v>
      </c>
      <c r="GD147" s="90">
        <f t="shared" ca="1" si="1185"/>
        <v>454.62220426705187</v>
      </c>
      <c r="GE147" s="90">
        <f t="shared" ca="1" si="1185"/>
        <v>1133.2746111520728</v>
      </c>
      <c r="GF147" s="90">
        <f t="shared" ca="1" si="1185"/>
        <v>88.785919463667227</v>
      </c>
      <c r="GG147" s="90">
        <f t="shared" ca="1" si="1185"/>
        <v>3401.3780245071066</v>
      </c>
      <c r="GH147" s="90">
        <f t="shared" ca="1" si="1185"/>
        <v>0</v>
      </c>
      <c r="GI147" s="90">
        <f t="shared" ca="1" si="1185"/>
        <v>0</v>
      </c>
      <c r="GJ147" s="90">
        <f t="shared" ca="1" si="1185"/>
        <v>0</v>
      </c>
      <c r="GK147" s="90">
        <f t="shared" ca="1" si="1185"/>
        <v>0</v>
      </c>
      <c r="GL147" s="90">
        <f t="shared" ca="1" si="1185"/>
        <v>0</v>
      </c>
      <c r="GM147" s="90">
        <f t="shared" ca="1" si="1185"/>
        <v>0</v>
      </c>
      <c r="GN147" s="90">
        <f t="shared" ca="1" si="1185"/>
        <v>0</v>
      </c>
      <c r="GO147" s="90">
        <f t="shared" ca="1" si="1185"/>
        <v>52.212955907135516</v>
      </c>
      <c r="GP147" s="90">
        <f t="shared" ca="1" si="1185"/>
        <v>0</v>
      </c>
      <c r="GQ147" s="90">
        <f t="shared" ca="1" si="1185"/>
        <v>0</v>
      </c>
      <c r="GR147" s="90">
        <f t="shared" ca="1" si="1185"/>
        <v>0</v>
      </c>
      <c r="GS147" s="92">
        <f t="shared" ca="1" si="1178"/>
        <v>2845.6489881446641</v>
      </c>
      <c r="GT147" s="90">
        <f t="shared" ca="1" si="1134"/>
        <v>0</v>
      </c>
      <c r="GU147" s="90">
        <f t="shared" ca="1" si="1134"/>
        <v>767.67305160321393</v>
      </c>
      <c r="GV147" s="90">
        <f t="shared" ca="1" si="1134"/>
        <v>786.29083347597248</v>
      </c>
      <c r="GW147" s="90">
        <f t="shared" ca="1" si="1134"/>
        <v>1006.3978182120568</v>
      </c>
      <c r="GX147" s="90">
        <f t="shared" ca="1" si="1134"/>
        <v>0</v>
      </c>
      <c r="GY147" s="90">
        <f t="shared" ca="1" si="1134"/>
        <v>285.28728485342089</v>
      </c>
      <c r="GZ147" s="90">
        <f t="shared" ca="1" si="1134"/>
        <v>0</v>
      </c>
      <c r="HA147" s="90">
        <f t="shared" ca="1" si="1134"/>
        <v>0</v>
      </c>
      <c r="HB147" s="90">
        <f t="shared" ca="1" si="1134"/>
        <v>0</v>
      </c>
      <c r="HC147" s="90">
        <f t="shared" ca="1" si="1134"/>
        <v>0</v>
      </c>
      <c r="HD147" s="90">
        <f t="shared" ca="1" si="1134"/>
        <v>0</v>
      </c>
      <c r="HE147" s="92">
        <f t="shared" ca="1" si="1179"/>
        <v>1304.1396863072985</v>
      </c>
      <c r="HF147" s="90">
        <f t="shared" ca="1" si="1135"/>
        <v>0</v>
      </c>
      <c r="HG147" s="90">
        <f t="shared" ca="1" si="1187"/>
        <v>0</v>
      </c>
      <c r="HH147" s="90">
        <f t="shared" ca="1" si="1187"/>
        <v>0</v>
      </c>
      <c r="HI147" s="90">
        <f t="shared" ca="1" si="1187"/>
        <v>0</v>
      </c>
      <c r="HJ147" s="90">
        <f t="shared" ca="1" si="1187"/>
        <v>0</v>
      </c>
      <c r="HK147" s="90">
        <f t="shared" ca="1" si="1187"/>
        <v>0</v>
      </c>
      <c r="HL147" s="90">
        <f t="shared" ca="1" si="1187"/>
        <v>0</v>
      </c>
      <c r="HM147" s="90">
        <f t="shared" ca="1" si="1187"/>
        <v>0</v>
      </c>
      <c r="HN147" s="90">
        <f t="shared" ca="1" si="1187"/>
        <v>193.2417646459964</v>
      </c>
      <c r="HO147" s="90">
        <f t="shared" ca="1" si="1187"/>
        <v>1110.897921661302</v>
      </c>
      <c r="HP147" s="90">
        <f t="shared" ca="1" si="1187"/>
        <v>0</v>
      </c>
      <c r="HQ147" s="90">
        <f t="shared" ca="1" si="1187"/>
        <v>0</v>
      </c>
      <c r="HR147" s="90">
        <f t="shared" ca="1" si="1187"/>
        <v>0</v>
      </c>
      <c r="HS147" s="90">
        <f t="shared" ca="1" si="1187"/>
        <v>0</v>
      </c>
      <c r="HT147" s="90">
        <f t="shared" ca="1" si="1187"/>
        <v>0</v>
      </c>
      <c r="HU147" s="90">
        <f t="shared" ca="1" si="1187"/>
        <v>0</v>
      </c>
      <c r="HV147" s="92">
        <f t="shared" ca="1" si="1180"/>
        <v>450.27300422444716</v>
      </c>
      <c r="HW147" s="90">
        <f t="shared" ca="1" si="1136"/>
        <v>450.27300422444716</v>
      </c>
      <c r="HX147" s="90">
        <f t="shared" ca="1" si="1136"/>
        <v>0</v>
      </c>
      <c r="HY147" s="90">
        <f t="shared" ca="1" si="1136"/>
        <v>0</v>
      </c>
      <c r="HZ147" s="90">
        <f t="shared" ca="1" si="1136"/>
        <v>0</v>
      </c>
      <c r="IA147" s="90">
        <f t="shared" ca="1" si="1136"/>
        <v>0</v>
      </c>
      <c r="IB147" s="90">
        <f t="shared" ca="1" si="1136"/>
        <v>0</v>
      </c>
      <c r="IC147" s="90">
        <f t="shared" ca="1" si="1136"/>
        <v>0</v>
      </c>
      <c r="ID147" s="90">
        <f t="shared" ca="1" si="1136"/>
        <v>0</v>
      </c>
      <c r="IE147" s="90">
        <f t="shared" ca="1" si="1136"/>
        <v>0</v>
      </c>
      <c r="IF147" s="92">
        <f t="shared" ca="1" si="1157"/>
        <v>1117.68022315027</v>
      </c>
      <c r="IG147" s="90">
        <f t="shared" ca="1" si="1137"/>
        <v>1117.68022315027</v>
      </c>
      <c r="IH147" s="90">
        <f t="shared" ca="1" si="1137"/>
        <v>0</v>
      </c>
      <c r="II147" s="90">
        <f t="shared" ca="1" si="1137"/>
        <v>0</v>
      </c>
      <c r="IJ147" s="90">
        <f t="shared" ca="1" si="1137"/>
        <v>0</v>
      </c>
      <c r="IK147" s="90">
        <f t="shared" ca="1" si="1137"/>
        <v>0</v>
      </c>
      <c r="IL147" s="90">
        <f t="shared" ca="1" si="1137"/>
        <v>0</v>
      </c>
      <c r="IM147" s="90">
        <f t="shared" ca="1" si="1137"/>
        <v>0</v>
      </c>
      <c r="IN147" s="90">
        <f t="shared" ca="1" si="1137"/>
        <v>0</v>
      </c>
      <c r="IO147" s="90">
        <f t="shared" ca="1" si="1137"/>
        <v>0</v>
      </c>
      <c r="IP147" s="90">
        <f t="shared" ca="1" si="1137"/>
        <v>0</v>
      </c>
      <c r="IQ147" s="90">
        <f t="shared" ca="1" si="1137"/>
        <v>0</v>
      </c>
      <c r="IR147" s="90">
        <f t="shared" ca="1" si="1137"/>
        <v>0</v>
      </c>
      <c r="IS147" s="90">
        <f t="shared" ca="1" si="1137"/>
        <v>0</v>
      </c>
      <c r="IT147" s="90">
        <f t="shared" ca="1" si="1137"/>
        <v>0</v>
      </c>
      <c r="IU147" s="90">
        <f t="shared" ca="1" si="1137"/>
        <v>0</v>
      </c>
      <c r="IV147" s="90">
        <f t="shared" ca="1" si="1137"/>
        <v>0</v>
      </c>
      <c r="IW147" s="90">
        <f t="shared" ca="1" si="1138"/>
        <v>0</v>
      </c>
      <c r="IX147" s="90">
        <f t="shared" ca="1" si="1138"/>
        <v>0</v>
      </c>
      <c r="IY147" s="92">
        <f t="shared" ca="1" si="1158"/>
        <v>2141.807747984456</v>
      </c>
      <c r="IZ147" s="90">
        <f t="shared" ca="1" si="1139"/>
        <v>2141.807747984456</v>
      </c>
      <c r="JA147" s="90">
        <f t="shared" ca="1" si="1188"/>
        <v>0</v>
      </c>
      <c r="JB147" s="90">
        <f t="shared" ca="1" si="1188"/>
        <v>0</v>
      </c>
      <c r="JC147" s="90">
        <f t="shared" ca="1" si="1188"/>
        <v>0</v>
      </c>
      <c r="JD147" s="90">
        <f t="shared" ca="1" si="1188"/>
        <v>0</v>
      </c>
      <c r="JE147" s="90">
        <f t="shared" ca="1" si="1188"/>
        <v>0</v>
      </c>
      <c r="JF147" s="90">
        <f t="shared" ca="1" si="1188"/>
        <v>0</v>
      </c>
      <c r="JG147" s="90">
        <f t="shared" ca="1" si="1188"/>
        <v>0</v>
      </c>
      <c r="JH147" s="90">
        <f t="shared" ca="1" si="1188"/>
        <v>0</v>
      </c>
      <c r="JI147" s="90">
        <f t="shared" ca="1" si="1188"/>
        <v>0</v>
      </c>
      <c r="JJ147" s="90">
        <f t="shared" ca="1" si="1188"/>
        <v>0</v>
      </c>
      <c r="JK147" s="90">
        <f t="shared" ca="1" si="1188"/>
        <v>0</v>
      </c>
      <c r="JL147" s="90">
        <f t="shared" ca="1" si="1188"/>
        <v>0</v>
      </c>
      <c r="JM147" s="90">
        <f t="shared" ca="1" si="1188"/>
        <v>0</v>
      </c>
      <c r="JN147" s="90">
        <f t="shared" ca="1" si="1188"/>
        <v>0</v>
      </c>
      <c r="JO147" s="90">
        <f t="shared" ca="1" si="1188"/>
        <v>0</v>
      </c>
      <c r="JP147" s="90">
        <f t="shared" ca="1" si="1188"/>
        <v>0</v>
      </c>
      <c r="JQ147" s="90">
        <f t="shared" ca="1" si="1188"/>
        <v>0</v>
      </c>
      <c r="JR147" s="90">
        <f t="shared" ca="1" si="1188"/>
        <v>0</v>
      </c>
      <c r="JS147" s="90">
        <f t="shared" ca="1" si="1188"/>
        <v>0</v>
      </c>
      <c r="JT147" s="92">
        <f t="shared" ca="1" si="1159"/>
        <v>1543.0060594612933</v>
      </c>
      <c r="JU147" s="90">
        <f t="shared" ca="1" si="1167"/>
        <v>960.26640930598489</v>
      </c>
      <c r="JV147" s="90">
        <f t="shared" ca="1" si="1167"/>
        <v>0</v>
      </c>
      <c r="JW147" s="90">
        <f t="shared" ca="1" si="1167"/>
        <v>0</v>
      </c>
      <c r="JX147" s="90">
        <f t="shared" ca="1" si="1167"/>
        <v>0</v>
      </c>
      <c r="JY147" s="90">
        <f t="shared" ca="1" si="1167"/>
        <v>0</v>
      </c>
      <c r="JZ147" s="90">
        <f t="shared" ca="1" si="1167"/>
        <v>0</v>
      </c>
      <c r="KA147" s="90">
        <f t="shared" ca="1" si="1167"/>
        <v>0</v>
      </c>
      <c r="KB147" s="90">
        <f t="shared" ca="1" si="1167"/>
        <v>0</v>
      </c>
      <c r="KC147" s="90">
        <f t="shared" ca="1" si="1167"/>
        <v>0</v>
      </c>
      <c r="KD147" s="90">
        <f t="shared" ca="1" si="1167"/>
        <v>0</v>
      </c>
      <c r="KE147" s="90">
        <f t="shared" ca="1" si="1168"/>
        <v>0</v>
      </c>
      <c r="KF147" s="90">
        <f t="shared" ca="1" si="1168"/>
        <v>0</v>
      </c>
      <c r="KG147" s="90">
        <f t="shared" ca="1" si="1168"/>
        <v>0</v>
      </c>
      <c r="KH147" s="90">
        <f t="shared" ca="1" si="1168"/>
        <v>0</v>
      </c>
      <c r="KI147" s="90">
        <f t="shared" ca="1" si="1168"/>
        <v>0</v>
      </c>
      <c r="KJ147" s="90">
        <f t="shared" ca="1" si="1168"/>
        <v>0</v>
      </c>
      <c r="KK147" s="90">
        <f t="shared" ca="1" si="1168"/>
        <v>0</v>
      </c>
      <c r="KL147" s="90">
        <f t="shared" ca="1" si="1168"/>
        <v>0</v>
      </c>
      <c r="KM147" s="90">
        <f t="shared" ca="1" si="1168"/>
        <v>180.75371745995986</v>
      </c>
      <c r="KN147" s="90">
        <f t="shared" ca="1" si="1143"/>
        <v>0</v>
      </c>
      <c r="KO147" s="90">
        <f t="shared" ca="1" si="1169"/>
        <v>0</v>
      </c>
      <c r="KP147" s="90">
        <f t="shared" ca="1" si="1169"/>
        <v>0</v>
      </c>
      <c r="KQ147" s="90">
        <f t="shared" ca="1" si="1169"/>
        <v>0</v>
      </c>
      <c r="KR147" s="90">
        <f t="shared" ca="1" si="1169"/>
        <v>0</v>
      </c>
      <c r="KS147" s="90">
        <f t="shared" ca="1" si="1169"/>
        <v>0</v>
      </c>
      <c r="KT147" s="90">
        <f t="shared" ca="1" si="1169"/>
        <v>0</v>
      </c>
      <c r="KU147" s="90">
        <f t="shared" ca="1" si="1169"/>
        <v>0</v>
      </c>
      <c r="KV147" s="90">
        <f t="shared" ca="1" si="1169"/>
        <v>0</v>
      </c>
      <c r="KW147" s="90">
        <f t="shared" ca="1" si="1169"/>
        <v>0</v>
      </c>
      <c r="KX147" s="90">
        <f t="shared" ca="1" si="1169"/>
        <v>0</v>
      </c>
      <c r="KY147" s="90">
        <f t="shared" ca="1" si="1170"/>
        <v>0</v>
      </c>
      <c r="KZ147" s="90">
        <f t="shared" ca="1" si="1170"/>
        <v>0</v>
      </c>
      <c r="LA147" s="90">
        <f t="shared" ca="1" si="1170"/>
        <v>0</v>
      </c>
      <c r="LB147" s="90">
        <f t="shared" ca="1" si="1170"/>
        <v>135.75368535855236</v>
      </c>
      <c r="LC147" s="90">
        <f t="shared" ca="1" si="1170"/>
        <v>0</v>
      </c>
      <c r="LD147" s="90">
        <f t="shared" ca="1" si="1170"/>
        <v>0</v>
      </c>
      <c r="LE147" s="90">
        <f t="shared" ca="1" si="1170"/>
        <v>0</v>
      </c>
      <c r="LF147" s="90">
        <f t="shared" ca="1" si="1170"/>
        <v>0</v>
      </c>
      <c r="LG147" s="90">
        <f t="shared" ca="1" si="1170"/>
        <v>266.23224733679621</v>
      </c>
      <c r="LH147" s="90">
        <f t="shared" ca="1" si="1170"/>
        <v>0</v>
      </c>
      <c r="LI147" s="90">
        <f t="shared" ca="1" si="1170"/>
        <v>0</v>
      </c>
      <c r="LJ147" s="90">
        <f t="shared" ca="1" si="1170"/>
        <v>0</v>
      </c>
      <c r="LK147" s="90">
        <f t="shared" ca="1" si="1191"/>
        <v>0</v>
      </c>
      <c r="LL147" s="90">
        <f t="shared" ca="1" si="1191"/>
        <v>0</v>
      </c>
      <c r="LM147" s="92">
        <f t="shared" ca="1" si="1181"/>
        <v>1446.0297396796789</v>
      </c>
      <c r="LN147" s="90">
        <f t="shared" ca="1" si="1147"/>
        <v>1446.0297396796789</v>
      </c>
      <c r="LO147" s="90">
        <f t="shared" ca="1" si="1147"/>
        <v>0</v>
      </c>
      <c r="LP147" s="90">
        <f t="shared" ca="1" si="1147"/>
        <v>0</v>
      </c>
      <c r="LQ147" s="90">
        <f t="shared" ca="1" si="1147"/>
        <v>0</v>
      </c>
      <c r="LR147" s="90">
        <f t="shared" ca="1" si="1147"/>
        <v>0</v>
      </c>
      <c r="LS147" s="92">
        <f t="shared" ca="1" si="1182"/>
        <v>514.05539063210745</v>
      </c>
      <c r="LT147" s="90">
        <f t="shared" ca="1" si="1148"/>
        <v>514.05539063210745</v>
      </c>
      <c r="LU147" s="90">
        <f t="shared" ca="1" si="1148"/>
        <v>0</v>
      </c>
      <c r="LV147" s="90">
        <f t="shared" ca="1" si="1148"/>
        <v>0</v>
      </c>
      <c r="LW147" s="90">
        <f t="shared" ca="1" si="1148"/>
        <v>0</v>
      </c>
      <c r="LX147" s="90">
        <f t="shared" ca="1" si="1148"/>
        <v>0</v>
      </c>
      <c r="LY147" s="90">
        <f t="shared" ca="1" si="1148"/>
        <v>0</v>
      </c>
      <c r="LZ147" s="90">
        <f t="shared" ca="1" si="1148"/>
        <v>0</v>
      </c>
      <c r="MA147" s="90">
        <f t="shared" ref="LU147:MF148" ca="1" si="1195">($C147/100*$D147)*MA$5+($C147/100*$E147)*MA$12</f>
        <v>0</v>
      </c>
      <c r="MB147" s="90">
        <f t="shared" ca="1" si="1195"/>
        <v>0</v>
      </c>
      <c r="MC147" s="90">
        <f t="shared" ca="1" si="1195"/>
        <v>0</v>
      </c>
      <c r="MD147" s="90">
        <f t="shared" ca="1" si="1195"/>
        <v>0</v>
      </c>
      <c r="ME147" s="90">
        <f t="shared" ca="1" si="1195"/>
        <v>0</v>
      </c>
      <c r="MF147" s="90">
        <f t="shared" ca="1" si="1195"/>
        <v>0</v>
      </c>
      <c r="MG147" s="92">
        <f t="shared" ca="1" si="1183"/>
        <v>581.66309436340873</v>
      </c>
      <c r="MH147" s="90">
        <f t="shared" ca="1" si="1149"/>
        <v>581.66309436340873</v>
      </c>
      <c r="MI147" s="90">
        <f t="shared" ca="1" si="1186"/>
        <v>0</v>
      </c>
      <c r="MJ147" s="90">
        <f t="shared" ca="1" si="1186"/>
        <v>0</v>
      </c>
      <c r="MK147" s="90">
        <f t="shared" ca="1" si="1186"/>
        <v>0</v>
      </c>
      <c r="ML147" s="90">
        <f t="shared" ca="1" si="1186"/>
        <v>0</v>
      </c>
      <c r="MM147" s="90">
        <f t="shared" ca="1" si="1186"/>
        <v>0</v>
      </c>
      <c r="MN147" s="90">
        <f t="shared" ca="1" si="1186"/>
        <v>0</v>
      </c>
      <c r="MO147" s="90">
        <f t="shared" ca="1" si="1186"/>
        <v>0</v>
      </c>
      <c r="MP147" s="90">
        <f t="shared" ca="1" si="1186"/>
        <v>0</v>
      </c>
      <c r="MQ147" s="90">
        <f t="shared" ca="1" si="1186"/>
        <v>0</v>
      </c>
      <c r="MR147" s="90">
        <f t="shared" ca="1" si="1186"/>
        <v>0</v>
      </c>
      <c r="MS147" s="90">
        <f t="shared" ca="1" si="1186"/>
        <v>0</v>
      </c>
      <c r="MT147" s="90">
        <f t="shared" ca="1" si="1186"/>
        <v>0</v>
      </c>
      <c r="MU147" s="90">
        <f t="shared" ca="1" si="1186"/>
        <v>0</v>
      </c>
      <c r="MV147" s="90">
        <f t="shared" ca="1" si="1186"/>
        <v>0</v>
      </c>
      <c r="MW147" s="90">
        <f t="shared" ca="1" si="1186"/>
        <v>0</v>
      </c>
      <c r="MX147" s="90">
        <f t="shared" ca="1" si="1186"/>
        <v>0</v>
      </c>
      <c r="MY147" s="90">
        <f t="shared" ca="1" si="1186"/>
        <v>0</v>
      </c>
      <c r="MZ147" s="90">
        <f t="shared" ca="1" si="1186"/>
        <v>0</v>
      </c>
      <c r="NA147" s="90">
        <f t="shared" ca="1" si="1186"/>
        <v>0</v>
      </c>
      <c r="NB147" s="90">
        <f t="shared" ca="1" si="1186"/>
        <v>0</v>
      </c>
      <c r="NC147" s="92">
        <f t="shared" ca="1" si="1184"/>
        <v>0</v>
      </c>
      <c r="ND147" s="90">
        <f t="shared" ca="1" si="1151"/>
        <v>0</v>
      </c>
      <c r="NE147" s="90">
        <f t="shared" ca="1" si="1151"/>
        <v>0</v>
      </c>
      <c r="NF147" s="90">
        <f t="shared" ca="1" si="1151"/>
        <v>0</v>
      </c>
      <c r="NG147" s="90">
        <f t="shared" ca="1" si="1151"/>
        <v>0</v>
      </c>
      <c r="NH147" s="90">
        <f t="shared" ca="1" si="1151"/>
        <v>0</v>
      </c>
      <c r="NI147" s="90">
        <f t="shared" ca="1" si="1151"/>
        <v>0</v>
      </c>
      <c r="NJ147" s="93">
        <f t="shared" ca="1" si="1160"/>
        <v>49700.49</v>
      </c>
      <c r="NK147" s="94">
        <f t="shared" ca="1" si="1107"/>
        <v>0</v>
      </c>
    </row>
    <row r="148" spans="1:378" ht="17.25" customHeight="1" x14ac:dyDescent="0.25">
      <c r="A148" s="67">
        <v>98631</v>
      </c>
      <c r="B148" s="96" t="s">
        <v>21</v>
      </c>
      <c r="C148" s="90">
        <f ca="1">IFERROR(HLOOKUP($A148,Náklady_2018!$D$1:$MN$27,24,FALSE),0)</f>
        <v>0</v>
      </c>
      <c r="D148" s="19">
        <v>50</v>
      </c>
      <c r="E148" s="19">
        <v>50</v>
      </c>
      <c r="F148" s="91" t="s">
        <v>592</v>
      </c>
      <c r="G148" s="92">
        <f t="shared" ca="1" si="1172"/>
        <v>0</v>
      </c>
      <c r="H148" s="90">
        <f t="shared" ca="1" si="1152"/>
        <v>0</v>
      </c>
      <c r="I148" s="90">
        <f t="shared" ca="1" si="1189"/>
        <v>0</v>
      </c>
      <c r="J148" s="90">
        <f t="shared" ca="1" si="1189"/>
        <v>0</v>
      </c>
      <c r="K148" s="90">
        <f t="shared" ca="1" si="1189"/>
        <v>0</v>
      </c>
      <c r="L148" s="90">
        <f t="shared" ca="1" si="1189"/>
        <v>0</v>
      </c>
      <c r="M148" s="90">
        <f t="shared" ca="1" si="1189"/>
        <v>0</v>
      </c>
      <c r="N148" s="90">
        <f t="shared" ca="1" si="1189"/>
        <v>0</v>
      </c>
      <c r="O148" s="90">
        <f t="shared" ca="1" si="1189"/>
        <v>0</v>
      </c>
      <c r="P148" s="90">
        <f t="shared" ca="1" si="1189"/>
        <v>0</v>
      </c>
      <c r="Q148" s="90">
        <f t="shared" ca="1" si="1189"/>
        <v>0</v>
      </c>
      <c r="R148" s="90">
        <f t="shared" ca="1" si="1189"/>
        <v>0</v>
      </c>
      <c r="S148" s="90">
        <f t="shared" ca="1" si="1189"/>
        <v>0</v>
      </c>
      <c r="T148" s="90">
        <f t="shared" ca="1" si="1189"/>
        <v>0</v>
      </c>
      <c r="U148" s="90">
        <f t="shared" ca="1" si="1189"/>
        <v>0</v>
      </c>
      <c r="V148" s="90">
        <f t="shared" ca="1" si="1189"/>
        <v>0</v>
      </c>
      <c r="W148" s="90">
        <f t="shared" ca="1" si="1189"/>
        <v>0</v>
      </c>
      <c r="X148" s="90">
        <f t="shared" ca="1" si="1189"/>
        <v>0</v>
      </c>
      <c r="Y148" s="90">
        <f t="shared" ca="1" si="1189"/>
        <v>0</v>
      </c>
      <c r="Z148" s="90">
        <f t="shared" ca="1" si="1189"/>
        <v>0</v>
      </c>
      <c r="AA148" s="90">
        <f t="shared" ca="1" si="1189"/>
        <v>0</v>
      </c>
      <c r="AB148" s="90">
        <f t="shared" ca="1" si="1189"/>
        <v>0</v>
      </c>
      <c r="AC148" s="90">
        <f t="shared" ca="1" si="1189"/>
        <v>0</v>
      </c>
      <c r="AD148" s="90">
        <f t="shared" ca="1" si="1189"/>
        <v>0</v>
      </c>
      <c r="AE148" s="90">
        <f t="shared" ca="1" si="1189"/>
        <v>0</v>
      </c>
      <c r="AF148" s="90">
        <f t="shared" ca="1" si="1189"/>
        <v>0</v>
      </c>
      <c r="AG148" s="90">
        <f t="shared" ca="1" si="1189"/>
        <v>0</v>
      </c>
      <c r="AH148" s="90">
        <f t="shared" ca="1" si="1189"/>
        <v>0</v>
      </c>
      <c r="AI148" s="90">
        <f t="shared" ca="1" si="1189"/>
        <v>0</v>
      </c>
      <c r="AJ148" s="90">
        <f t="shared" ca="1" si="1189"/>
        <v>0</v>
      </c>
      <c r="AK148" s="90">
        <f t="shared" ca="1" si="1189"/>
        <v>0</v>
      </c>
      <c r="AL148" s="90">
        <f t="shared" ca="1" si="1189"/>
        <v>0</v>
      </c>
      <c r="AM148" s="90">
        <f t="shared" ca="1" si="1189"/>
        <v>0</v>
      </c>
      <c r="AN148" s="90">
        <f t="shared" ca="1" si="1189"/>
        <v>0</v>
      </c>
      <c r="AO148" s="90">
        <f t="shared" ca="1" si="1189"/>
        <v>0</v>
      </c>
      <c r="AP148" s="90">
        <f t="shared" ca="1" si="1189"/>
        <v>0</v>
      </c>
      <c r="AQ148" s="90">
        <f t="shared" ca="1" si="1189"/>
        <v>0</v>
      </c>
      <c r="AR148" s="90">
        <f t="shared" ca="1" si="1189"/>
        <v>0</v>
      </c>
      <c r="AS148" s="90">
        <f t="shared" ca="1" si="1189"/>
        <v>0</v>
      </c>
      <c r="AT148" s="90">
        <f t="shared" ca="1" si="1189"/>
        <v>0</v>
      </c>
      <c r="AU148" s="90">
        <f t="shared" ca="1" si="1189"/>
        <v>0</v>
      </c>
      <c r="AV148" s="90">
        <f t="shared" ca="1" si="1189"/>
        <v>0</v>
      </c>
      <c r="AW148" s="90">
        <f t="shared" ca="1" si="1189"/>
        <v>0</v>
      </c>
      <c r="AX148" s="90">
        <f t="shared" ca="1" si="1189"/>
        <v>0</v>
      </c>
      <c r="AY148" s="90">
        <f t="shared" ca="1" si="1189"/>
        <v>0</v>
      </c>
      <c r="AZ148" s="90">
        <f t="shared" ca="1" si="1189"/>
        <v>0</v>
      </c>
      <c r="BA148" s="90">
        <f t="shared" ca="1" si="1189"/>
        <v>0</v>
      </c>
      <c r="BB148" s="90">
        <f t="shared" ca="1" si="1189"/>
        <v>0</v>
      </c>
      <c r="BC148" s="90">
        <f t="shared" ca="1" si="1189"/>
        <v>0</v>
      </c>
      <c r="BD148" s="92">
        <f t="shared" ca="1" si="1173"/>
        <v>0</v>
      </c>
      <c r="BE148" s="90">
        <f t="shared" ca="1" si="1189"/>
        <v>0</v>
      </c>
      <c r="BF148" s="90">
        <f t="shared" ca="1" si="1162"/>
        <v>0</v>
      </c>
      <c r="BG148" s="90">
        <f t="shared" ca="1" si="1162"/>
        <v>0</v>
      </c>
      <c r="BH148" s="90">
        <f t="shared" ca="1" si="1162"/>
        <v>0</v>
      </c>
      <c r="BI148" s="90">
        <f t="shared" ca="1" si="1162"/>
        <v>0</v>
      </c>
      <c r="BJ148" s="90">
        <f t="shared" ca="1" si="1162"/>
        <v>0</v>
      </c>
      <c r="BK148" s="90">
        <f t="shared" ca="1" si="1162"/>
        <v>0</v>
      </c>
      <c r="BL148" s="90">
        <f t="shared" ref="BL148:CE148" ca="1" si="1196">($C148/100*$D148)*BL$5+($C148/100*$E148)*BL$12</f>
        <v>0</v>
      </c>
      <c r="BM148" s="90">
        <f t="shared" ca="1" si="1196"/>
        <v>0</v>
      </c>
      <c r="BN148" s="90">
        <f t="shared" ca="1" si="1196"/>
        <v>0</v>
      </c>
      <c r="BO148" s="90">
        <f t="shared" ca="1" si="1196"/>
        <v>0</v>
      </c>
      <c r="BP148" s="90">
        <f t="shared" ca="1" si="1196"/>
        <v>0</v>
      </c>
      <c r="BQ148" s="90">
        <f t="shared" ca="1" si="1196"/>
        <v>0</v>
      </c>
      <c r="BR148" s="90">
        <f t="shared" ca="1" si="1196"/>
        <v>0</v>
      </c>
      <c r="BS148" s="90">
        <f t="shared" ca="1" si="1196"/>
        <v>0</v>
      </c>
      <c r="BT148" s="90">
        <f t="shared" ca="1" si="1196"/>
        <v>0</v>
      </c>
      <c r="BU148" s="90">
        <f t="shared" ca="1" si="1196"/>
        <v>0</v>
      </c>
      <c r="BV148" s="90">
        <f t="shared" ca="1" si="1196"/>
        <v>0</v>
      </c>
      <c r="BW148" s="90">
        <f t="shared" ca="1" si="1196"/>
        <v>0</v>
      </c>
      <c r="BX148" s="90">
        <f t="shared" ca="1" si="1196"/>
        <v>0</v>
      </c>
      <c r="BY148" s="90">
        <f t="shared" ca="1" si="1196"/>
        <v>0</v>
      </c>
      <c r="BZ148" s="90">
        <f t="shared" ca="1" si="1196"/>
        <v>0</v>
      </c>
      <c r="CA148" s="90">
        <f t="shared" ca="1" si="1196"/>
        <v>0</v>
      </c>
      <c r="CB148" s="90">
        <f t="shared" ca="1" si="1196"/>
        <v>0</v>
      </c>
      <c r="CC148" s="90">
        <f t="shared" ca="1" si="1196"/>
        <v>0</v>
      </c>
      <c r="CD148" s="90">
        <f t="shared" ca="1" si="1196"/>
        <v>0</v>
      </c>
      <c r="CE148" s="90">
        <f t="shared" ca="1" si="1196"/>
        <v>0</v>
      </c>
      <c r="CF148" s="90">
        <f t="shared" ca="1" si="1122"/>
        <v>0</v>
      </c>
      <c r="CG148" s="92">
        <f t="shared" ca="1" si="1155"/>
        <v>0</v>
      </c>
      <c r="CH148" s="90">
        <f t="shared" ca="1" si="1192"/>
        <v>0</v>
      </c>
      <c r="CI148" s="90">
        <f ca="1">($C148/100*$D148)*CI$5+($C148/100*$E148)*CI$12</f>
        <v>0</v>
      </c>
      <c r="CJ148" s="90">
        <f t="shared" ca="1" si="1193"/>
        <v>0</v>
      </c>
      <c r="CK148" s="90">
        <f t="shared" ca="1" si="1193"/>
        <v>0</v>
      </c>
      <c r="CL148" s="90">
        <f t="shared" ca="1" si="1193"/>
        <v>0</v>
      </c>
      <c r="CM148" s="90">
        <f t="shared" ca="1" si="1193"/>
        <v>0</v>
      </c>
      <c r="CN148" s="90">
        <f t="shared" ca="1" si="1193"/>
        <v>0</v>
      </c>
      <c r="CO148" s="90">
        <f t="shared" ca="1" si="1193"/>
        <v>0</v>
      </c>
      <c r="CP148" s="90">
        <f t="shared" ca="1" si="1193"/>
        <v>0</v>
      </c>
      <c r="CQ148" s="90">
        <f t="shared" ca="1" si="1193"/>
        <v>0</v>
      </c>
      <c r="CR148" s="90">
        <f t="shared" ca="1" si="1193"/>
        <v>0</v>
      </c>
      <c r="CS148" s="90">
        <f t="shared" ca="1" si="1193"/>
        <v>0</v>
      </c>
      <c r="CT148" s="90">
        <f t="shared" ca="1" si="1193"/>
        <v>0</v>
      </c>
      <c r="CU148" s="90">
        <f t="shared" ca="1" si="1193"/>
        <v>0</v>
      </c>
      <c r="CV148" s="90">
        <f t="shared" ca="1" si="1193"/>
        <v>0</v>
      </c>
      <c r="CW148" s="90">
        <f t="shared" ca="1" si="1193"/>
        <v>0</v>
      </c>
      <c r="CX148" s="90">
        <f t="shared" ca="1" si="1193"/>
        <v>0</v>
      </c>
      <c r="CY148" s="92">
        <f t="shared" ca="1" si="1156"/>
        <v>0</v>
      </c>
      <c r="CZ148" s="90">
        <f t="shared" ca="1" si="1125"/>
        <v>0</v>
      </c>
      <c r="DA148" s="90">
        <f t="shared" ca="1" si="1125"/>
        <v>0</v>
      </c>
      <c r="DB148" s="90">
        <f t="shared" ca="1" si="1125"/>
        <v>0</v>
      </c>
      <c r="DC148" s="90">
        <f t="shared" ca="1" si="1125"/>
        <v>0</v>
      </c>
      <c r="DD148" s="90">
        <f t="shared" ca="1" si="1125"/>
        <v>0</v>
      </c>
      <c r="DE148" s="90">
        <f t="shared" ca="1" si="1125"/>
        <v>0</v>
      </c>
      <c r="DF148" s="90">
        <f t="shared" ca="1" si="1125"/>
        <v>0</v>
      </c>
      <c r="DG148" s="90">
        <f t="shared" ca="1" si="1125"/>
        <v>0</v>
      </c>
      <c r="DH148" s="90">
        <f t="shared" ca="1" si="1125"/>
        <v>0</v>
      </c>
      <c r="DI148" s="90">
        <f t="shared" ca="1" si="1125"/>
        <v>0</v>
      </c>
      <c r="DJ148" s="90">
        <f t="shared" ca="1" si="1125"/>
        <v>0</v>
      </c>
      <c r="DK148" s="90">
        <f t="shared" ca="1" si="1125"/>
        <v>0</v>
      </c>
      <c r="DL148" s="90">
        <f t="shared" ca="1" si="1125"/>
        <v>0</v>
      </c>
      <c r="DM148" s="90">
        <f t="shared" ca="1" si="1125"/>
        <v>0</v>
      </c>
      <c r="DN148" s="90">
        <f t="shared" ca="1" si="1125"/>
        <v>0</v>
      </c>
      <c r="DO148" s="90">
        <f t="shared" ca="1" si="1125"/>
        <v>0</v>
      </c>
      <c r="DP148" s="90">
        <f t="shared" ca="1" si="1165"/>
        <v>0</v>
      </c>
      <c r="DQ148" s="90">
        <f t="shared" ca="1" si="1165"/>
        <v>0</v>
      </c>
      <c r="DR148" s="90">
        <f t="shared" ca="1" si="1165"/>
        <v>0</v>
      </c>
      <c r="DS148" s="90">
        <f t="shared" ca="1" si="1165"/>
        <v>0</v>
      </c>
      <c r="DT148" s="90">
        <f t="shared" ca="1" si="1165"/>
        <v>0</v>
      </c>
      <c r="DU148" s="90">
        <f t="shared" ca="1" si="1165"/>
        <v>0</v>
      </c>
      <c r="DV148" s="92">
        <f t="shared" ca="1" si="1174"/>
        <v>0</v>
      </c>
      <c r="DW148" s="90">
        <f t="shared" ca="1" si="1127"/>
        <v>0</v>
      </c>
      <c r="DX148" s="90">
        <f t="shared" ca="1" si="1127"/>
        <v>0</v>
      </c>
      <c r="DY148" s="90">
        <f t="shared" ca="1" si="1127"/>
        <v>0</v>
      </c>
      <c r="DZ148" s="90">
        <f t="shared" ca="1" si="1127"/>
        <v>0</v>
      </c>
      <c r="EA148" s="90">
        <f t="shared" ca="1" si="1127"/>
        <v>0</v>
      </c>
      <c r="EB148" s="92">
        <f t="shared" ca="1" si="1175"/>
        <v>0</v>
      </c>
      <c r="EC148" s="90">
        <f t="shared" ca="1" si="1128"/>
        <v>0</v>
      </c>
      <c r="ED148" s="90">
        <f t="shared" ca="1" si="1194"/>
        <v>0</v>
      </c>
      <c r="EE148" s="90">
        <f t="shared" ca="1" si="1194"/>
        <v>0</v>
      </c>
      <c r="EF148" s="90">
        <f t="shared" ca="1" si="1194"/>
        <v>0</v>
      </c>
      <c r="EG148" s="90">
        <f t="shared" ca="1" si="1194"/>
        <v>0</v>
      </c>
      <c r="EH148" s="90">
        <f t="shared" ca="1" si="1194"/>
        <v>0</v>
      </c>
      <c r="EI148" s="90">
        <f t="shared" ca="1" si="1194"/>
        <v>0</v>
      </c>
      <c r="EJ148" s="90">
        <f t="shared" ca="1" si="1194"/>
        <v>0</v>
      </c>
      <c r="EK148" s="90">
        <f t="shared" ca="1" si="1194"/>
        <v>0</v>
      </c>
      <c r="EL148" s="90">
        <f t="shared" ca="1" si="1194"/>
        <v>0</v>
      </c>
      <c r="EM148" s="90">
        <f t="shared" ca="1" si="1194"/>
        <v>0</v>
      </c>
      <c r="EN148" s="90">
        <f t="shared" ca="1" si="1194"/>
        <v>0</v>
      </c>
      <c r="EO148" s="90">
        <f t="shared" ca="1" si="1194"/>
        <v>0</v>
      </c>
      <c r="EP148" s="90">
        <f t="shared" ca="1" si="1194"/>
        <v>0</v>
      </c>
      <c r="EQ148" s="90">
        <f t="shared" ca="1" si="1194"/>
        <v>0</v>
      </c>
      <c r="ER148" s="90">
        <f t="shared" ca="1" si="1194"/>
        <v>0</v>
      </c>
      <c r="ES148" s="90">
        <f t="shared" ca="1" si="1194"/>
        <v>0</v>
      </c>
      <c r="ET148" s="90">
        <f t="shared" ca="1" si="1194"/>
        <v>0</v>
      </c>
      <c r="EU148" s="90">
        <f t="shared" ca="1" si="1194"/>
        <v>0</v>
      </c>
      <c r="EV148" s="90">
        <f t="shared" ca="1" si="1194"/>
        <v>0</v>
      </c>
      <c r="EW148" s="90">
        <f t="shared" ca="1" si="1194"/>
        <v>0</v>
      </c>
      <c r="EX148" s="90">
        <f t="shared" ca="1" si="1194"/>
        <v>0</v>
      </c>
      <c r="EY148" s="90">
        <f t="shared" ca="1" si="1194"/>
        <v>0</v>
      </c>
      <c r="EZ148" s="90">
        <f t="shared" ca="1" si="1194"/>
        <v>0</v>
      </c>
      <c r="FA148" s="90">
        <f t="shared" ca="1" si="1194"/>
        <v>0</v>
      </c>
      <c r="FB148" s="90">
        <f t="shared" ca="1" si="1194"/>
        <v>0</v>
      </c>
      <c r="FC148" s="90">
        <f t="shared" ca="1" si="1194"/>
        <v>0</v>
      </c>
      <c r="FD148" s="90">
        <f t="shared" ca="1" si="1194"/>
        <v>0</v>
      </c>
      <c r="FE148" s="92">
        <f t="shared" ca="1" si="1176"/>
        <v>0</v>
      </c>
      <c r="FF148" s="90">
        <f t="shared" ca="1" si="1130"/>
        <v>0</v>
      </c>
      <c r="FG148" s="90">
        <f t="shared" ca="1" si="1190"/>
        <v>0</v>
      </c>
      <c r="FH148" s="90">
        <f t="shared" ca="1" si="1190"/>
        <v>0</v>
      </c>
      <c r="FI148" s="90">
        <f t="shared" ca="1" si="1190"/>
        <v>0</v>
      </c>
      <c r="FJ148" s="90">
        <f t="shared" ca="1" si="1190"/>
        <v>0</v>
      </c>
      <c r="FK148" s="90">
        <f t="shared" ca="1" si="1190"/>
        <v>0</v>
      </c>
      <c r="FL148" s="90">
        <f t="shared" ca="1" si="1190"/>
        <v>0</v>
      </c>
      <c r="FM148" s="90">
        <f t="shared" ca="1" si="1190"/>
        <v>0</v>
      </c>
      <c r="FN148" s="90">
        <f t="shared" ca="1" si="1190"/>
        <v>0</v>
      </c>
      <c r="FO148" s="90">
        <f t="shared" ca="1" si="1190"/>
        <v>0</v>
      </c>
      <c r="FP148" s="90">
        <f t="shared" ca="1" si="1190"/>
        <v>0</v>
      </c>
      <c r="FQ148" s="90">
        <f t="shared" ca="1" si="1190"/>
        <v>0</v>
      </c>
      <c r="FR148" s="90">
        <f t="shared" ca="1" si="1190"/>
        <v>0</v>
      </c>
      <c r="FS148" s="90">
        <f t="shared" ca="1" si="1190"/>
        <v>0</v>
      </c>
      <c r="FT148" s="90">
        <f t="shared" ca="1" si="1190"/>
        <v>0</v>
      </c>
      <c r="FU148" s="90">
        <f t="shared" ca="1" si="1190"/>
        <v>0</v>
      </c>
      <c r="FV148" s="90">
        <f t="shared" ca="1" si="1190"/>
        <v>0</v>
      </c>
      <c r="FW148" s="92">
        <f t="shared" ca="1" si="1177"/>
        <v>0</v>
      </c>
      <c r="FX148" s="90">
        <f t="shared" ca="1" si="1132"/>
        <v>0</v>
      </c>
      <c r="FY148" s="90">
        <f t="shared" ca="1" si="1185"/>
        <v>0</v>
      </c>
      <c r="FZ148" s="90">
        <f t="shared" ca="1" si="1185"/>
        <v>0</v>
      </c>
      <c r="GA148" s="90">
        <f t="shared" ca="1" si="1185"/>
        <v>0</v>
      </c>
      <c r="GB148" s="90">
        <f t="shared" ca="1" si="1185"/>
        <v>0</v>
      </c>
      <c r="GC148" s="90">
        <f t="shared" ca="1" si="1185"/>
        <v>0</v>
      </c>
      <c r="GD148" s="90">
        <f t="shared" ca="1" si="1185"/>
        <v>0</v>
      </c>
      <c r="GE148" s="90">
        <f t="shared" ca="1" si="1185"/>
        <v>0</v>
      </c>
      <c r="GF148" s="90">
        <f t="shared" ca="1" si="1185"/>
        <v>0</v>
      </c>
      <c r="GG148" s="90">
        <f t="shared" ca="1" si="1185"/>
        <v>0</v>
      </c>
      <c r="GH148" s="90">
        <f t="shared" ca="1" si="1185"/>
        <v>0</v>
      </c>
      <c r="GI148" s="90">
        <f t="shared" ca="1" si="1185"/>
        <v>0</v>
      </c>
      <c r="GJ148" s="90">
        <f t="shared" ca="1" si="1185"/>
        <v>0</v>
      </c>
      <c r="GK148" s="90">
        <f t="shared" ca="1" si="1185"/>
        <v>0</v>
      </c>
      <c r="GL148" s="90">
        <f t="shared" ca="1" si="1185"/>
        <v>0</v>
      </c>
      <c r="GM148" s="90">
        <f t="shared" ca="1" si="1185"/>
        <v>0</v>
      </c>
      <c r="GN148" s="90">
        <f t="shared" ca="1" si="1185"/>
        <v>0</v>
      </c>
      <c r="GO148" s="90">
        <f t="shared" ca="1" si="1185"/>
        <v>0</v>
      </c>
      <c r="GP148" s="90">
        <f t="shared" ca="1" si="1185"/>
        <v>0</v>
      </c>
      <c r="GQ148" s="90">
        <f t="shared" ca="1" si="1185"/>
        <v>0</v>
      </c>
      <c r="GR148" s="90">
        <f t="shared" ca="1" si="1185"/>
        <v>0</v>
      </c>
      <c r="GS148" s="92">
        <f t="shared" ca="1" si="1178"/>
        <v>0</v>
      </c>
      <c r="GT148" s="90">
        <f t="shared" ca="1" si="1134"/>
        <v>0</v>
      </c>
      <c r="GU148" s="90">
        <f t="shared" ca="1" si="1134"/>
        <v>0</v>
      </c>
      <c r="GV148" s="90">
        <f t="shared" ca="1" si="1134"/>
        <v>0</v>
      </c>
      <c r="GW148" s="90">
        <f t="shared" ca="1" si="1134"/>
        <v>0</v>
      </c>
      <c r="GX148" s="90">
        <f t="shared" ca="1" si="1134"/>
        <v>0</v>
      </c>
      <c r="GY148" s="90">
        <f t="shared" ca="1" si="1134"/>
        <v>0</v>
      </c>
      <c r="GZ148" s="90">
        <f t="shared" ca="1" si="1134"/>
        <v>0</v>
      </c>
      <c r="HA148" s="90">
        <f t="shared" ca="1" si="1134"/>
        <v>0</v>
      </c>
      <c r="HB148" s="90">
        <f t="shared" ca="1" si="1134"/>
        <v>0</v>
      </c>
      <c r="HC148" s="90">
        <f t="shared" ca="1" si="1134"/>
        <v>0</v>
      </c>
      <c r="HD148" s="90">
        <f t="shared" ca="1" si="1134"/>
        <v>0</v>
      </c>
      <c r="HE148" s="92">
        <f t="shared" ca="1" si="1179"/>
        <v>0</v>
      </c>
      <c r="HF148" s="90">
        <f t="shared" ca="1" si="1135"/>
        <v>0</v>
      </c>
      <c r="HG148" s="90">
        <f t="shared" ca="1" si="1187"/>
        <v>0</v>
      </c>
      <c r="HH148" s="90">
        <f t="shared" ca="1" si="1187"/>
        <v>0</v>
      </c>
      <c r="HI148" s="90">
        <f t="shared" ca="1" si="1187"/>
        <v>0</v>
      </c>
      <c r="HJ148" s="90">
        <f t="shared" ca="1" si="1187"/>
        <v>0</v>
      </c>
      <c r="HK148" s="90">
        <f t="shared" ca="1" si="1187"/>
        <v>0</v>
      </c>
      <c r="HL148" s="90">
        <f t="shared" ca="1" si="1187"/>
        <v>0</v>
      </c>
      <c r="HM148" s="90">
        <f t="shared" ca="1" si="1187"/>
        <v>0</v>
      </c>
      <c r="HN148" s="90">
        <f t="shared" ca="1" si="1187"/>
        <v>0</v>
      </c>
      <c r="HO148" s="90">
        <f t="shared" ca="1" si="1187"/>
        <v>0</v>
      </c>
      <c r="HP148" s="90">
        <f t="shared" ca="1" si="1187"/>
        <v>0</v>
      </c>
      <c r="HQ148" s="90">
        <f t="shared" ca="1" si="1187"/>
        <v>0</v>
      </c>
      <c r="HR148" s="90">
        <f t="shared" ca="1" si="1187"/>
        <v>0</v>
      </c>
      <c r="HS148" s="90">
        <f t="shared" ca="1" si="1187"/>
        <v>0</v>
      </c>
      <c r="HT148" s="90">
        <f t="shared" ca="1" si="1187"/>
        <v>0</v>
      </c>
      <c r="HU148" s="90">
        <f t="shared" ca="1" si="1187"/>
        <v>0</v>
      </c>
      <c r="HV148" s="92">
        <f t="shared" ca="1" si="1180"/>
        <v>0</v>
      </c>
      <c r="HW148" s="90">
        <f t="shared" ca="1" si="1136"/>
        <v>0</v>
      </c>
      <c r="HX148" s="90">
        <f t="shared" ca="1" si="1136"/>
        <v>0</v>
      </c>
      <c r="HY148" s="90">
        <f t="shared" ca="1" si="1136"/>
        <v>0</v>
      </c>
      <c r="HZ148" s="90">
        <f t="shared" ca="1" si="1136"/>
        <v>0</v>
      </c>
      <c r="IA148" s="90">
        <f t="shared" ca="1" si="1136"/>
        <v>0</v>
      </c>
      <c r="IB148" s="90">
        <f t="shared" ca="1" si="1136"/>
        <v>0</v>
      </c>
      <c r="IC148" s="90">
        <f t="shared" ca="1" si="1136"/>
        <v>0</v>
      </c>
      <c r="ID148" s="90">
        <f t="shared" ca="1" si="1136"/>
        <v>0</v>
      </c>
      <c r="IE148" s="90">
        <f t="shared" ca="1" si="1136"/>
        <v>0</v>
      </c>
      <c r="IF148" s="92">
        <f t="shared" ca="1" si="1157"/>
        <v>0</v>
      </c>
      <c r="IG148" s="90">
        <f t="shared" ca="1" si="1137"/>
        <v>0</v>
      </c>
      <c r="IH148" s="90">
        <f t="shared" ca="1" si="1137"/>
        <v>0</v>
      </c>
      <c r="II148" s="90">
        <f t="shared" ca="1" si="1137"/>
        <v>0</v>
      </c>
      <c r="IJ148" s="90">
        <f t="shared" ca="1" si="1137"/>
        <v>0</v>
      </c>
      <c r="IK148" s="90">
        <f t="shared" ca="1" si="1137"/>
        <v>0</v>
      </c>
      <c r="IL148" s="90">
        <f t="shared" ca="1" si="1137"/>
        <v>0</v>
      </c>
      <c r="IM148" s="90">
        <f t="shared" ca="1" si="1137"/>
        <v>0</v>
      </c>
      <c r="IN148" s="90">
        <f t="shared" ca="1" si="1137"/>
        <v>0</v>
      </c>
      <c r="IO148" s="90">
        <f t="shared" ca="1" si="1137"/>
        <v>0</v>
      </c>
      <c r="IP148" s="90">
        <f t="shared" ca="1" si="1137"/>
        <v>0</v>
      </c>
      <c r="IQ148" s="90">
        <f t="shared" ca="1" si="1137"/>
        <v>0</v>
      </c>
      <c r="IR148" s="90">
        <f t="shared" ca="1" si="1137"/>
        <v>0</v>
      </c>
      <c r="IS148" s="90">
        <f t="shared" ca="1" si="1137"/>
        <v>0</v>
      </c>
      <c r="IT148" s="90">
        <f t="shared" ca="1" si="1137"/>
        <v>0</v>
      </c>
      <c r="IU148" s="90">
        <f t="shared" ca="1" si="1137"/>
        <v>0</v>
      </c>
      <c r="IV148" s="90">
        <f t="shared" ca="1" si="1137"/>
        <v>0</v>
      </c>
      <c r="IW148" s="90">
        <f t="shared" ca="1" si="1138"/>
        <v>0</v>
      </c>
      <c r="IX148" s="90">
        <f t="shared" ca="1" si="1138"/>
        <v>0</v>
      </c>
      <c r="IY148" s="92">
        <f t="shared" ca="1" si="1158"/>
        <v>0</v>
      </c>
      <c r="IZ148" s="90">
        <f t="shared" ca="1" si="1139"/>
        <v>0</v>
      </c>
      <c r="JA148" s="90">
        <f t="shared" ca="1" si="1188"/>
        <v>0</v>
      </c>
      <c r="JB148" s="90">
        <f t="shared" ca="1" si="1188"/>
        <v>0</v>
      </c>
      <c r="JC148" s="90">
        <f t="shared" ca="1" si="1188"/>
        <v>0</v>
      </c>
      <c r="JD148" s="90">
        <f t="shared" ca="1" si="1188"/>
        <v>0</v>
      </c>
      <c r="JE148" s="90">
        <f t="shared" ca="1" si="1188"/>
        <v>0</v>
      </c>
      <c r="JF148" s="90">
        <f t="shared" ca="1" si="1188"/>
        <v>0</v>
      </c>
      <c r="JG148" s="90">
        <f t="shared" ca="1" si="1188"/>
        <v>0</v>
      </c>
      <c r="JH148" s="90">
        <f t="shared" ca="1" si="1188"/>
        <v>0</v>
      </c>
      <c r="JI148" s="90">
        <f t="shared" ca="1" si="1188"/>
        <v>0</v>
      </c>
      <c r="JJ148" s="90">
        <f t="shared" ca="1" si="1188"/>
        <v>0</v>
      </c>
      <c r="JK148" s="90">
        <f t="shared" ca="1" si="1188"/>
        <v>0</v>
      </c>
      <c r="JL148" s="90">
        <f t="shared" ca="1" si="1188"/>
        <v>0</v>
      </c>
      <c r="JM148" s="90">
        <f t="shared" ca="1" si="1188"/>
        <v>0</v>
      </c>
      <c r="JN148" s="90">
        <f t="shared" ca="1" si="1188"/>
        <v>0</v>
      </c>
      <c r="JO148" s="90">
        <f t="shared" ca="1" si="1188"/>
        <v>0</v>
      </c>
      <c r="JP148" s="90">
        <f t="shared" ca="1" si="1188"/>
        <v>0</v>
      </c>
      <c r="JQ148" s="90">
        <f t="shared" ca="1" si="1188"/>
        <v>0</v>
      </c>
      <c r="JR148" s="90">
        <f t="shared" ca="1" si="1188"/>
        <v>0</v>
      </c>
      <c r="JS148" s="90">
        <f t="shared" ca="1" si="1188"/>
        <v>0</v>
      </c>
      <c r="JT148" s="92">
        <f t="shared" ca="1" si="1159"/>
        <v>0</v>
      </c>
      <c r="JU148" s="90">
        <f t="shared" ca="1" si="1167"/>
        <v>0</v>
      </c>
      <c r="JV148" s="90">
        <f t="shared" ca="1" si="1167"/>
        <v>0</v>
      </c>
      <c r="JW148" s="90">
        <f t="shared" ca="1" si="1167"/>
        <v>0</v>
      </c>
      <c r="JX148" s="90">
        <f t="shared" ca="1" si="1167"/>
        <v>0</v>
      </c>
      <c r="JY148" s="90">
        <f t="shared" ca="1" si="1167"/>
        <v>0</v>
      </c>
      <c r="JZ148" s="90">
        <f t="shared" ca="1" si="1167"/>
        <v>0</v>
      </c>
      <c r="KA148" s="90">
        <f t="shared" ca="1" si="1167"/>
        <v>0</v>
      </c>
      <c r="KB148" s="90">
        <f t="shared" ca="1" si="1167"/>
        <v>0</v>
      </c>
      <c r="KC148" s="90">
        <f t="shared" ca="1" si="1167"/>
        <v>0</v>
      </c>
      <c r="KD148" s="90">
        <f t="shared" ca="1" si="1167"/>
        <v>0</v>
      </c>
      <c r="KE148" s="90">
        <f t="shared" ca="1" si="1168"/>
        <v>0</v>
      </c>
      <c r="KF148" s="90">
        <f t="shared" ca="1" si="1168"/>
        <v>0</v>
      </c>
      <c r="KG148" s="90">
        <f t="shared" ca="1" si="1168"/>
        <v>0</v>
      </c>
      <c r="KH148" s="90">
        <f t="shared" ca="1" si="1168"/>
        <v>0</v>
      </c>
      <c r="KI148" s="90">
        <f t="shared" ca="1" si="1168"/>
        <v>0</v>
      </c>
      <c r="KJ148" s="90">
        <f t="shared" ca="1" si="1168"/>
        <v>0</v>
      </c>
      <c r="KK148" s="90">
        <f t="shared" ca="1" si="1168"/>
        <v>0</v>
      </c>
      <c r="KL148" s="90">
        <f t="shared" ca="1" si="1168"/>
        <v>0</v>
      </c>
      <c r="KM148" s="90">
        <f t="shared" ca="1" si="1168"/>
        <v>0</v>
      </c>
      <c r="KN148" s="90">
        <f t="shared" ca="1" si="1143"/>
        <v>0</v>
      </c>
      <c r="KO148" s="90">
        <f ca="1">($C148/100*$D148)*KO$5+($C148/100*$E148)*KO$12</f>
        <v>0</v>
      </c>
      <c r="KP148" s="90">
        <f ca="1">($C148/100*$D148)*KP$5+($C148/100*$E148)*KP$12</f>
        <v>0</v>
      </c>
      <c r="KQ148" s="90">
        <f ca="1">($C148/100*$D148)*KQ$5+($C148/100*$E148)*KQ$12</f>
        <v>0</v>
      </c>
      <c r="KR148" s="90">
        <f ca="1">($C148/100*$D148)*KR$5+($C148/100*$E148)*KR$12</f>
        <v>0</v>
      </c>
      <c r="KS148" s="90">
        <f t="shared" ref="KS148:LL148" ca="1" si="1197">($C148/100*$D148)*KS$5+($C148/100*$E148)*KS$12</f>
        <v>0</v>
      </c>
      <c r="KT148" s="90">
        <f t="shared" ca="1" si="1197"/>
        <v>0</v>
      </c>
      <c r="KU148" s="90">
        <f t="shared" ca="1" si="1197"/>
        <v>0</v>
      </c>
      <c r="KV148" s="90">
        <f t="shared" ca="1" si="1197"/>
        <v>0</v>
      </c>
      <c r="KW148" s="90">
        <f t="shared" ca="1" si="1197"/>
        <v>0</v>
      </c>
      <c r="KX148" s="90">
        <f t="shared" ca="1" si="1197"/>
        <v>0</v>
      </c>
      <c r="KY148" s="90">
        <f t="shared" ca="1" si="1197"/>
        <v>0</v>
      </c>
      <c r="KZ148" s="90">
        <f t="shared" ca="1" si="1197"/>
        <v>0</v>
      </c>
      <c r="LA148" s="90">
        <f t="shared" ca="1" si="1197"/>
        <v>0</v>
      </c>
      <c r="LB148" s="90">
        <f t="shared" ca="1" si="1197"/>
        <v>0</v>
      </c>
      <c r="LC148" s="90">
        <f t="shared" ca="1" si="1197"/>
        <v>0</v>
      </c>
      <c r="LD148" s="90">
        <f t="shared" ca="1" si="1197"/>
        <v>0</v>
      </c>
      <c r="LE148" s="90">
        <f t="shared" ca="1" si="1197"/>
        <v>0</v>
      </c>
      <c r="LF148" s="90">
        <f t="shared" ca="1" si="1197"/>
        <v>0</v>
      </c>
      <c r="LG148" s="90">
        <f t="shared" ca="1" si="1197"/>
        <v>0</v>
      </c>
      <c r="LH148" s="90">
        <f t="shared" ca="1" si="1197"/>
        <v>0</v>
      </c>
      <c r="LI148" s="90">
        <f t="shared" ca="1" si="1197"/>
        <v>0</v>
      </c>
      <c r="LJ148" s="90">
        <f t="shared" ca="1" si="1197"/>
        <v>0</v>
      </c>
      <c r="LK148" s="90">
        <f t="shared" ca="1" si="1197"/>
        <v>0</v>
      </c>
      <c r="LL148" s="90">
        <f t="shared" ca="1" si="1197"/>
        <v>0</v>
      </c>
      <c r="LM148" s="92">
        <f t="shared" ca="1" si="1181"/>
        <v>0</v>
      </c>
      <c r="LN148" s="90">
        <f t="shared" ca="1" si="1147"/>
        <v>0</v>
      </c>
      <c r="LO148" s="90">
        <f t="shared" ca="1" si="1147"/>
        <v>0</v>
      </c>
      <c r="LP148" s="90">
        <f t="shared" ca="1" si="1147"/>
        <v>0</v>
      </c>
      <c r="LQ148" s="90">
        <f t="shared" ca="1" si="1147"/>
        <v>0</v>
      </c>
      <c r="LR148" s="90">
        <f t="shared" ca="1" si="1147"/>
        <v>0</v>
      </c>
      <c r="LS148" s="92">
        <f t="shared" ca="1" si="1182"/>
        <v>0</v>
      </c>
      <c r="LT148" s="90">
        <f t="shared" ca="1" si="1148"/>
        <v>0</v>
      </c>
      <c r="LU148" s="90">
        <f t="shared" ca="1" si="1195"/>
        <v>0</v>
      </c>
      <c r="LV148" s="90">
        <f t="shared" ca="1" si="1195"/>
        <v>0</v>
      </c>
      <c r="LW148" s="90">
        <f t="shared" ca="1" si="1195"/>
        <v>0</v>
      </c>
      <c r="LX148" s="90">
        <f t="shared" ca="1" si="1195"/>
        <v>0</v>
      </c>
      <c r="LY148" s="90">
        <f t="shared" ca="1" si="1195"/>
        <v>0</v>
      </c>
      <c r="LZ148" s="90">
        <f t="shared" ca="1" si="1195"/>
        <v>0</v>
      </c>
      <c r="MA148" s="90">
        <f t="shared" ca="1" si="1195"/>
        <v>0</v>
      </c>
      <c r="MB148" s="90">
        <f t="shared" ca="1" si="1195"/>
        <v>0</v>
      </c>
      <c r="MC148" s="90">
        <f t="shared" ca="1" si="1195"/>
        <v>0</v>
      </c>
      <c r="MD148" s="90">
        <f t="shared" ca="1" si="1195"/>
        <v>0</v>
      </c>
      <c r="ME148" s="90">
        <f t="shared" ca="1" si="1195"/>
        <v>0</v>
      </c>
      <c r="MF148" s="90">
        <f t="shared" ca="1" si="1195"/>
        <v>0</v>
      </c>
      <c r="MG148" s="92">
        <f t="shared" ca="1" si="1183"/>
        <v>0</v>
      </c>
      <c r="MH148" s="90">
        <f t="shared" ca="1" si="1149"/>
        <v>0</v>
      </c>
      <c r="MI148" s="90">
        <f t="shared" ca="1" si="1186"/>
        <v>0</v>
      </c>
      <c r="MJ148" s="90">
        <f t="shared" ca="1" si="1186"/>
        <v>0</v>
      </c>
      <c r="MK148" s="90">
        <f t="shared" ca="1" si="1186"/>
        <v>0</v>
      </c>
      <c r="ML148" s="90">
        <f t="shared" ca="1" si="1186"/>
        <v>0</v>
      </c>
      <c r="MM148" s="90">
        <f t="shared" ca="1" si="1186"/>
        <v>0</v>
      </c>
      <c r="MN148" s="90">
        <f t="shared" ca="1" si="1186"/>
        <v>0</v>
      </c>
      <c r="MO148" s="90">
        <f t="shared" ca="1" si="1186"/>
        <v>0</v>
      </c>
      <c r="MP148" s="90">
        <f t="shared" ca="1" si="1186"/>
        <v>0</v>
      </c>
      <c r="MQ148" s="90">
        <f t="shared" ca="1" si="1186"/>
        <v>0</v>
      </c>
      <c r="MR148" s="90">
        <f t="shared" ca="1" si="1186"/>
        <v>0</v>
      </c>
      <c r="MS148" s="90">
        <f t="shared" ca="1" si="1186"/>
        <v>0</v>
      </c>
      <c r="MT148" s="90">
        <f t="shared" ca="1" si="1186"/>
        <v>0</v>
      </c>
      <c r="MU148" s="90">
        <f t="shared" ca="1" si="1186"/>
        <v>0</v>
      </c>
      <c r="MV148" s="90">
        <f t="shared" ca="1" si="1186"/>
        <v>0</v>
      </c>
      <c r="MW148" s="90">
        <f t="shared" ca="1" si="1186"/>
        <v>0</v>
      </c>
      <c r="MX148" s="90">
        <f t="shared" ca="1" si="1186"/>
        <v>0</v>
      </c>
      <c r="MY148" s="90">
        <f t="shared" ca="1" si="1186"/>
        <v>0</v>
      </c>
      <c r="MZ148" s="90">
        <f t="shared" ca="1" si="1186"/>
        <v>0</v>
      </c>
      <c r="NA148" s="90">
        <f t="shared" ca="1" si="1186"/>
        <v>0</v>
      </c>
      <c r="NB148" s="90">
        <f t="shared" ca="1" si="1186"/>
        <v>0</v>
      </c>
      <c r="NC148" s="92">
        <f t="shared" ca="1" si="1184"/>
        <v>0</v>
      </c>
      <c r="ND148" s="90">
        <f t="shared" ca="1" si="1151"/>
        <v>0</v>
      </c>
      <c r="NE148" s="90">
        <f t="shared" ca="1" si="1151"/>
        <v>0</v>
      </c>
      <c r="NF148" s="90">
        <f t="shared" ca="1" si="1151"/>
        <v>0</v>
      </c>
      <c r="NG148" s="90">
        <f t="shared" ca="1" si="1151"/>
        <v>0</v>
      </c>
      <c r="NH148" s="90">
        <f t="shared" ca="1" si="1151"/>
        <v>0</v>
      </c>
      <c r="NI148" s="90">
        <f t="shared" ca="1" si="1151"/>
        <v>0</v>
      </c>
      <c r="NJ148" s="93">
        <f t="shared" ca="1" si="1160"/>
        <v>0</v>
      </c>
      <c r="NK148" s="94">
        <f t="shared" ca="1" si="1107"/>
        <v>0</v>
      </c>
    </row>
    <row r="149" spans="1:378" x14ac:dyDescent="0.25">
      <c r="A149" s="67">
        <v>99000</v>
      </c>
      <c r="B149" s="103" t="s">
        <v>336</v>
      </c>
      <c r="C149" s="90">
        <f>IFERROR(HLOOKUP($A149,Náklady_2018!$D$1:$MN$27,24,FALSE),0)</f>
        <v>0</v>
      </c>
      <c r="D149" s="19"/>
      <c r="E149" s="19"/>
      <c r="F149" s="102" t="s">
        <v>585</v>
      </c>
      <c r="G149" s="92">
        <f t="shared" si="1172"/>
        <v>0</v>
      </c>
      <c r="H149" s="90">
        <f>IF($C149=0,0,"!!!")</f>
        <v>0</v>
      </c>
      <c r="I149" s="90">
        <f t="shared" ref="I149:BC154" si="1198">IF($C149=0,0,"!!!")</f>
        <v>0</v>
      </c>
      <c r="J149" s="90">
        <f t="shared" si="1198"/>
        <v>0</v>
      </c>
      <c r="K149" s="90">
        <f t="shared" si="1198"/>
        <v>0</v>
      </c>
      <c r="L149" s="90">
        <f t="shared" si="1198"/>
        <v>0</v>
      </c>
      <c r="M149" s="90">
        <f t="shared" si="1198"/>
        <v>0</v>
      </c>
      <c r="N149" s="90">
        <f t="shared" si="1198"/>
        <v>0</v>
      </c>
      <c r="O149" s="90">
        <f t="shared" si="1198"/>
        <v>0</v>
      </c>
      <c r="P149" s="90">
        <f t="shared" si="1198"/>
        <v>0</v>
      </c>
      <c r="Q149" s="90">
        <f t="shared" si="1198"/>
        <v>0</v>
      </c>
      <c r="R149" s="90">
        <f t="shared" si="1198"/>
        <v>0</v>
      </c>
      <c r="S149" s="90">
        <f t="shared" si="1198"/>
        <v>0</v>
      </c>
      <c r="T149" s="90">
        <f t="shared" si="1198"/>
        <v>0</v>
      </c>
      <c r="U149" s="90">
        <f t="shared" si="1198"/>
        <v>0</v>
      </c>
      <c r="V149" s="90">
        <f t="shared" si="1198"/>
        <v>0</v>
      </c>
      <c r="W149" s="90">
        <f t="shared" si="1198"/>
        <v>0</v>
      </c>
      <c r="X149" s="90">
        <f t="shared" si="1198"/>
        <v>0</v>
      </c>
      <c r="Y149" s="90">
        <f t="shared" si="1198"/>
        <v>0</v>
      </c>
      <c r="Z149" s="90">
        <f t="shared" si="1198"/>
        <v>0</v>
      </c>
      <c r="AA149" s="90">
        <f t="shared" si="1198"/>
        <v>0</v>
      </c>
      <c r="AB149" s="90">
        <f t="shared" si="1198"/>
        <v>0</v>
      </c>
      <c r="AC149" s="90">
        <f t="shared" si="1198"/>
        <v>0</v>
      </c>
      <c r="AD149" s="90">
        <f t="shared" si="1198"/>
        <v>0</v>
      </c>
      <c r="AE149" s="90">
        <f t="shared" si="1198"/>
        <v>0</v>
      </c>
      <c r="AF149" s="90">
        <f t="shared" si="1198"/>
        <v>0</v>
      </c>
      <c r="AG149" s="90">
        <f t="shared" si="1198"/>
        <v>0</v>
      </c>
      <c r="AH149" s="90">
        <f t="shared" si="1198"/>
        <v>0</v>
      </c>
      <c r="AI149" s="90">
        <f t="shared" si="1198"/>
        <v>0</v>
      </c>
      <c r="AJ149" s="90">
        <f t="shared" si="1198"/>
        <v>0</v>
      </c>
      <c r="AK149" s="90">
        <f t="shared" si="1198"/>
        <v>0</v>
      </c>
      <c r="AL149" s="90">
        <f t="shared" si="1198"/>
        <v>0</v>
      </c>
      <c r="AM149" s="90">
        <f t="shared" si="1198"/>
        <v>0</v>
      </c>
      <c r="AN149" s="90">
        <f t="shared" si="1198"/>
        <v>0</v>
      </c>
      <c r="AO149" s="90">
        <f t="shared" si="1198"/>
        <v>0</v>
      </c>
      <c r="AP149" s="90">
        <f t="shared" si="1198"/>
        <v>0</v>
      </c>
      <c r="AQ149" s="90">
        <f t="shared" si="1198"/>
        <v>0</v>
      </c>
      <c r="AR149" s="90">
        <f t="shared" si="1198"/>
        <v>0</v>
      </c>
      <c r="AS149" s="90">
        <f t="shared" si="1198"/>
        <v>0</v>
      </c>
      <c r="AT149" s="90">
        <f t="shared" si="1198"/>
        <v>0</v>
      </c>
      <c r="AU149" s="90">
        <f t="shared" si="1198"/>
        <v>0</v>
      </c>
      <c r="AV149" s="90">
        <f t="shared" si="1198"/>
        <v>0</v>
      </c>
      <c r="AW149" s="90">
        <f t="shared" si="1198"/>
        <v>0</v>
      </c>
      <c r="AX149" s="90">
        <f t="shared" si="1198"/>
        <v>0</v>
      </c>
      <c r="AY149" s="90">
        <f t="shared" si="1198"/>
        <v>0</v>
      </c>
      <c r="AZ149" s="90">
        <f t="shared" si="1198"/>
        <v>0</v>
      </c>
      <c r="BA149" s="90">
        <f t="shared" si="1198"/>
        <v>0</v>
      </c>
      <c r="BB149" s="90">
        <f t="shared" si="1198"/>
        <v>0</v>
      </c>
      <c r="BC149" s="90">
        <f t="shared" si="1198"/>
        <v>0</v>
      </c>
      <c r="BD149" s="92">
        <f t="shared" si="1173"/>
        <v>0</v>
      </c>
      <c r="BE149" s="90">
        <f t="shared" ref="BE149:BT153" si="1199">IF($C149=0,0,"!!!")</f>
        <v>0</v>
      </c>
      <c r="BF149" s="90">
        <f t="shared" si="1199"/>
        <v>0</v>
      </c>
      <c r="BG149" s="90">
        <f t="shared" si="1199"/>
        <v>0</v>
      </c>
      <c r="BH149" s="90">
        <f t="shared" si="1199"/>
        <v>0</v>
      </c>
      <c r="BI149" s="90">
        <f t="shared" si="1199"/>
        <v>0</v>
      </c>
      <c r="BJ149" s="90">
        <f t="shared" si="1199"/>
        <v>0</v>
      </c>
      <c r="BK149" s="90">
        <f t="shared" si="1199"/>
        <v>0</v>
      </c>
      <c r="BL149" s="90">
        <f t="shared" si="1199"/>
        <v>0</v>
      </c>
      <c r="BM149" s="90">
        <f t="shared" si="1199"/>
        <v>0</v>
      </c>
      <c r="BN149" s="90">
        <f t="shared" si="1199"/>
        <v>0</v>
      </c>
      <c r="BO149" s="90">
        <f t="shared" si="1199"/>
        <v>0</v>
      </c>
      <c r="BP149" s="90">
        <f t="shared" si="1199"/>
        <v>0</v>
      </c>
      <c r="BQ149" s="90">
        <f t="shared" si="1199"/>
        <v>0</v>
      </c>
      <c r="BR149" s="90">
        <f t="shared" si="1199"/>
        <v>0</v>
      </c>
      <c r="BS149" s="90">
        <f t="shared" si="1199"/>
        <v>0</v>
      </c>
      <c r="BT149" s="90">
        <f t="shared" si="1199"/>
        <v>0</v>
      </c>
      <c r="BU149" s="90">
        <f t="shared" ref="BF149:CE153" si="1200">IF($C149=0,0,"!!!")</f>
        <v>0</v>
      </c>
      <c r="BV149" s="90">
        <f t="shared" si="1200"/>
        <v>0</v>
      </c>
      <c r="BW149" s="90">
        <f t="shared" si="1200"/>
        <v>0</v>
      </c>
      <c r="BX149" s="90">
        <f t="shared" si="1200"/>
        <v>0</v>
      </c>
      <c r="BY149" s="90">
        <f t="shared" si="1200"/>
        <v>0</v>
      </c>
      <c r="BZ149" s="90">
        <f t="shared" si="1200"/>
        <v>0</v>
      </c>
      <c r="CA149" s="90">
        <f t="shared" si="1200"/>
        <v>0</v>
      </c>
      <c r="CB149" s="90">
        <f t="shared" si="1200"/>
        <v>0</v>
      </c>
      <c r="CC149" s="90">
        <f t="shared" si="1200"/>
        <v>0</v>
      </c>
      <c r="CD149" s="90">
        <f t="shared" si="1200"/>
        <v>0</v>
      </c>
      <c r="CE149" s="90">
        <f t="shared" si="1200"/>
        <v>0</v>
      </c>
      <c r="CF149" s="90">
        <f t="shared" ref="CF149:CF153" si="1201">IF($C149=0,0,"!!!")</f>
        <v>0</v>
      </c>
      <c r="CG149" s="92">
        <f t="shared" si="1155"/>
        <v>0</v>
      </c>
      <c r="CH149" s="90">
        <f t="shared" ref="CH149:CI153" si="1202">IF($C149=0,0,"!!!")</f>
        <v>0</v>
      </c>
      <c r="CI149" s="90">
        <f t="shared" si="1202"/>
        <v>0</v>
      </c>
      <c r="CJ149" s="90">
        <f t="shared" ref="CI149:CX153" si="1203">IF($C149=0,0,"!!!")</f>
        <v>0</v>
      </c>
      <c r="CK149" s="90">
        <f t="shared" si="1203"/>
        <v>0</v>
      </c>
      <c r="CL149" s="90">
        <f t="shared" si="1203"/>
        <v>0</v>
      </c>
      <c r="CM149" s="90">
        <f t="shared" si="1203"/>
        <v>0</v>
      </c>
      <c r="CN149" s="90">
        <f t="shared" si="1203"/>
        <v>0</v>
      </c>
      <c r="CO149" s="90">
        <f t="shared" si="1203"/>
        <v>0</v>
      </c>
      <c r="CP149" s="90">
        <f t="shared" si="1203"/>
        <v>0</v>
      </c>
      <c r="CQ149" s="90">
        <f t="shared" si="1203"/>
        <v>0</v>
      </c>
      <c r="CR149" s="90">
        <f t="shared" si="1203"/>
        <v>0</v>
      </c>
      <c r="CS149" s="90">
        <f t="shared" si="1203"/>
        <v>0</v>
      </c>
      <c r="CT149" s="90">
        <f t="shared" si="1203"/>
        <v>0</v>
      </c>
      <c r="CU149" s="90">
        <f t="shared" si="1203"/>
        <v>0</v>
      </c>
      <c r="CV149" s="90">
        <f t="shared" si="1203"/>
        <v>0</v>
      </c>
      <c r="CW149" s="90">
        <f t="shared" si="1203"/>
        <v>0</v>
      </c>
      <c r="CX149" s="90">
        <f t="shared" si="1203"/>
        <v>0</v>
      </c>
      <c r="CY149" s="92">
        <f t="shared" si="1156"/>
        <v>0</v>
      </c>
      <c r="CZ149" s="90">
        <f t="shared" ref="CZ149:DO154" si="1204">IF($C149=0,0,"!!!")</f>
        <v>0</v>
      </c>
      <c r="DA149" s="90">
        <f t="shared" si="1204"/>
        <v>0</v>
      </c>
      <c r="DB149" s="90">
        <f t="shared" si="1204"/>
        <v>0</v>
      </c>
      <c r="DC149" s="90">
        <f t="shared" si="1204"/>
        <v>0</v>
      </c>
      <c r="DD149" s="90">
        <f t="shared" si="1204"/>
        <v>0</v>
      </c>
      <c r="DE149" s="90">
        <f t="shared" si="1204"/>
        <v>0</v>
      </c>
      <c r="DF149" s="90">
        <f t="shared" si="1204"/>
        <v>0</v>
      </c>
      <c r="DG149" s="90">
        <f t="shared" si="1204"/>
        <v>0</v>
      </c>
      <c r="DH149" s="90">
        <f t="shared" si="1204"/>
        <v>0</v>
      </c>
      <c r="DI149" s="90">
        <f t="shared" si="1204"/>
        <v>0</v>
      </c>
      <c r="DJ149" s="90">
        <f t="shared" si="1204"/>
        <v>0</v>
      </c>
      <c r="DK149" s="90">
        <f t="shared" si="1204"/>
        <v>0</v>
      </c>
      <c r="DL149" s="90">
        <f t="shared" si="1204"/>
        <v>0</v>
      </c>
      <c r="DM149" s="90">
        <f t="shared" si="1204"/>
        <v>0</v>
      </c>
      <c r="DN149" s="90">
        <f t="shared" si="1204"/>
        <v>0</v>
      </c>
      <c r="DO149" s="90">
        <f t="shared" si="1204"/>
        <v>0</v>
      </c>
      <c r="DP149" s="90">
        <f t="shared" ref="DA149:DU154" si="1205">IF($C149=0,0,"!!!")</f>
        <v>0</v>
      </c>
      <c r="DQ149" s="90">
        <f t="shared" si="1205"/>
        <v>0</v>
      </c>
      <c r="DR149" s="90">
        <f t="shared" si="1205"/>
        <v>0</v>
      </c>
      <c r="DS149" s="90">
        <f t="shared" si="1205"/>
        <v>0</v>
      </c>
      <c r="DT149" s="90">
        <f t="shared" si="1205"/>
        <v>0</v>
      </c>
      <c r="DU149" s="90">
        <f t="shared" si="1205"/>
        <v>0</v>
      </c>
      <c r="DV149" s="92">
        <f t="shared" si="1174"/>
        <v>0</v>
      </c>
      <c r="DW149" s="90">
        <f t="shared" ref="DW149:EA154" si="1206">IF($C149=0,0,"!!!")</f>
        <v>0</v>
      </c>
      <c r="DX149" s="90">
        <f t="shared" si="1206"/>
        <v>0</v>
      </c>
      <c r="DY149" s="90">
        <f t="shared" si="1206"/>
        <v>0</v>
      </c>
      <c r="DZ149" s="90">
        <f t="shared" si="1206"/>
        <v>0</v>
      </c>
      <c r="EA149" s="90">
        <f t="shared" si="1206"/>
        <v>0</v>
      </c>
      <c r="EB149" s="92">
        <f t="shared" si="1175"/>
        <v>0</v>
      </c>
      <c r="EC149" s="90">
        <f t="shared" ref="EC149:ER154" si="1207">IF($C149=0,0,"!!!")</f>
        <v>0</v>
      </c>
      <c r="ED149" s="90">
        <f t="shared" si="1207"/>
        <v>0</v>
      </c>
      <c r="EE149" s="90">
        <f t="shared" si="1207"/>
        <v>0</v>
      </c>
      <c r="EF149" s="90">
        <f t="shared" si="1207"/>
        <v>0</v>
      </c>
      <c r="EG149" s="90">
        <f t="shared" si="1207"/>
        <v>0</v>
      </c>
      <c r="EH149" s="90">
        <f t="shared" si="1207"/>
        <v>0</v>
      </c>
      <c r="EI149" s="90">
        <f t="shared" si="1207"/>
        <v>0</v>
      </c>
      <c r="EJ149" s="90">
        <f t="shared" si="1207"/>
        <v>0</v>
      </c>
      <c r="EK149" s="90">
        <f t="shared" si="1207"/>
        <v>0</v>
      </c>
      <c r="EL149" s="90">
        <f t="shared" si="1207"/>
        <v>0</v>
      </c>
      <c r="EM149" s="90">
        <f t="shared" si="1207"/>
        <v>0</v>
      </c>
      <c r="EN149" s="90">
        <f t="shared" si="1207"/>
        <v>0</v>
      </c>
      <c r="EO149" s="90">
        <f t="shared" si="1207"/>
        <v>0</v>
      </c>
      <c r="EP149" s="90">
        <f t="shared" si="1207"/>
        <v>0</v>
      </c>
      <c r="EQ149" s="90">
        <f t="shared" si="1207"/>
        <v>0</v>
      </c>
      <c r="ER149" s="90">
        <f t="shared" si="1207"/>
        <v>0</v>
      </c>
      <c r="ES149" s="90">
        <f t="shared" ref="ED149:FD154" si="1208">IF($C149=0,0,"!!!")</f>
        <v>0</v>
      </c>
      <c r="ET149" s="90">
        <f t="shared" si="1208"/>
        <v>0</v>
      </c>
      <c r="EU149" s="90">
        <f t="shared" si="1208"/>
        <v>0</v>
      </c>
      <c r="EV149" s="90">
        <f t="shared" si="1208"/>
        <v>0</v>
      </c>
      <c r="EW149" s="90">
        <f t="shared" si="1208"/>
        <v>0</v>
      </c>
      <c r="EX149" s="90">
        <f t="shared" si="1208"/>
        <v>0</v>
      </c>
      <c r="EY149" s="90">
        <f t="shared" si="1208"/>
        <v>0</v>
      </c>
      <c r="EZ149" s="90">
        <f t="shared" si="1208"/>
        <v>0</v>
      </c>
      <c r="FA149" s="90">
        <f t="shared" si="1208"/>
        <v>0</v>
      </c>
      <c r="FB149" s="90">
        <f t="shared" si="1208"/>
        <v>0</v>
      </c>
      <c r="FC149" s="90">
        <f t="shared" si="1208"/>
        <v>0</v>
      </c>
      <c r="FD149" s="90">
        <f t="shared" si="1208"/>
        <v>0</v>
      </c>
      <c r="FE149" s="92">
        <f t="shared" si="1176"/>
        <v>0</v>
      </c>
      <c r="FF149" s="90">
        <f t="shared" ref="FF149:FU154" si="1209">IF($C149=0,0,"!!!")</f>
        <v>0</v>
      </c>
      <c r="FG149" s="90">
        <f t="shared" si="1209"/>
        <v>0</v>
      </c>
      <c r="FH149" s="90">
        <f t="shared" si="1209"/>
        <v>0</v>
      </c>
      <c r="FI149" s="90">
        <f t="shared" si="1209"/>
        <v>0</v>
      </c>
      <c r="FJ149" s="90">
        <f t="shared" si="1209"/>
        <v>0</v>
      </c>
      <c r="FK149" s="90">
        <f t="shared" si="1209"/>
        <v>0</v>
      </c>
      <c r="FL149" s="90">
        <f t="shared" si="1209"/>
        <v>0</v>
      </c>
      <c r="FM149" s="90">
        <f t="shared" si="1209"/>
        <v>0</v>
      </c>
      <c r="FN149" s="90">
        <f t="shared" si="1209"/>
        <v>0</v>
      </c>
      <c r="FO149" s="90">
        <f t="shared" si="1209"/>
        <v>0</v>
      </c>
      <c r="FP149" s="90">
        <f t="shared" si="1209"/>
        <v>0</v>
      </c>
      <c r="FQ149" s="90">
        <f t="shared" si="1209"/>
        <v>0</v>
      </c>
      <c r="FR149" s="90">
        <f t="shared" si="1209"/>
        <v>0</v>
      </c>
      <c r="FS149" s="90">
        <f t="shared" si="1209"/>
        <v>0</v>
      </c>
      <c r="FT149" s="90">
        <f t="shared" si="1209"/>
        <v>0</v>
      </c>
      <c r="FU149" s="90">
        <f t="shared" si="1209"/>
        <v>0</v>
      </c>
      <c r="FV149" s="90">
        <f t="shared" ref="FT149:FV154" si="1210">IF($C149=0,0,"!!!")</f>
        <v>0</v>
      </c>
      <c r="FW149" s="92">
        <f t="shared" si="1177"/>
        <v>0</v>
      </c>
      <c r="FX149" s="90">
        <f t="shared" ref="FX149:GM154" si="1211">IF($C149=0,0,"!!!")</f>
        <v>0</v>
      </c>
      <c r="FY149" s="90">
        <f t="shared" si="1211"/>
        <v>0</v>
      </c>
      <c r="FZ149" s="90">
        <f t="shared" si="1211"/>
        <v>0</v>
      </c>
      <c r="GA149" s="90">
        <f t="shared" si="1211"/>
        <v>0</v>
      </c>
      <c r="GB149" s="90">
        <f t="shared" si="1211"/>
        <v>0</v>
      </c>
      <c r="GC149" s="90">
        <f t="shared" si="1211"/>
        <v>0</v>
      </c>
      <c r="GD149" s="90">
        <f t="shared" si="1211"/>
        <v>0</v>
      </c>
      <c r="GE149" s="90">
        <f t="shared" si="1211"/>
        <v>0</v>
      </c>
      <c r="GF149" s="90">
        <f t="shared" si="1211"/>
        <v>0</v>
      </c>
      <c r="GG149" s="90">
        <f t="shared" si="1211"/>
        <v>0</v>
      </c>
      <c r="GH149" s="90">
        <f t="shared" si="1211"/>
        <v>0</v>
      </c>
      <c r="GI149" s="90">
        <f t="shared" si="1211"/>
        <v>0</v>
      </c>
      <c r="GJ149" s="90">
        <f t="shared" si="1211"/>
        <v>0</v>
      </c>
      <c r="GK149" s="90">
        <f t="shared" si="1211"/>
        <v>0</v>
      </c>
      <c r="GL149" s="90">
        <f t="shared" si="1211"/>
        <v>0</v>
      </c>
      <c r="GM149" s="90">
        <f t="shared" si="1211"/>
        <v>0</v>
      </c>
      <c r="GN149" s="90">
        <f t="shared" ref="FY149:GR154" si="1212">IF($C149=0,0,"!!!")</f>
        <v>0</v>
      </c>
      <c r="GO149" s="90">
        <f t="shared" si="1212"/>
        <v>0</v>
      </c>
      <c r="GP149" s="90">
        <f t="shared" si="1212"/>
        <v>0</v>
      </c>
      <c r="GQ149" s="90">
        <f t="shared" si="1212"/>
        <v>0</v>
      </c>
      <c r="GR149" s="90">
        <f t="shared" si="1212"/>
        <v>0</v>
      </c>
      <c r="GS149" s="92">
        <f t="shared" si="1178"/>
        <v>0</v>
      </c>
      <c r="GT149" s="90">
        <f t="shared" ref="GT149:HD154" si="1213">IF($C149=0,0,"!!!")</f>
        <v>0</v>
      </c>
      <c r="GU149" s="90">
        <f t="shared" si="1213"/>
        <v>0</v>
      </c>
      <c r="GV149" s="90">
        <f t="shared" si="1213"/>
        <v>0</v>
      </c>
      <c r="GW149" s="90">
        <f t="shared" si="1213"/>
        <v>0</v>
      </c>
      <c r="GX149" s="90">
        <f t="shared" si="1213"/>
        <v>0</v>
      </c>
      <c r="GY149" s="90">
        <f t="shared" si="1213"/>
        <v>0</v>
      </c>
      <c r="GZ149" s="90">
        <f t="shared" si="1213"/>
        <v>0</v>
      </c>
      <c r="HA149" s="90">
        <f t="shared" si="1213"/>
        <v>0</v>
      </c>
      <c r="HB149" s="90">
        <f t="shared" si="1213"/>
        <v>0</v>
      </c>
      <c r="HC149" s="90">
        <f t="shared" si="1213"/>
        <v>0</v>
      </c>
      <c r="HD149" s="90">
        <f t="shared" si="1213"/>
        <v>0</v>
      </c>
      <c r="HE149" s="92">
        <f t="shared" si="1179"/>
        <v>0</v>
      </c>
      <c r="HF149" s="90">
        <f t="shared" ref="HF149:HU154" si="1214">IF($C149=0,0,"!!!")</f>
        <v>0</v>
      </c>
      <c r="HG149" s="90">
        <f t="shared" si="1214"/>
        <v>0</v>
      </c>
      <c r="HH149" s="90">
        <f t="shared" si="1214"/>
        <v>0</v>
      </c>
      <c r="HI149" s="90">
        <f t="shared" si="1214"/>
        <v>0</v>
      </c>
      <c r="HJ149" s="90">
        <f t="shared" si="1214"/>
        <v>0</v>
      </c>
      <c r="HK149" s="90">
        <f t="shared" si="1214"/>
        <v>0</v>
      </c>
      <c r="HL149" s="90">
        <f t="shared" si="1214"/>
        <v>0</v>
      </c>
      <c r="HM149" s="90">
        <f t="shared" si="1214"/>
        <v>0</v>
      </c>
      <c r="HN149" s="90">
        <f t="shared" si="1214"/>
        <v>0</v>
      </c>
      <c r="HO149" s="90">
        <f t="shared" si="1214"/>
        <v>0</v>
      </c>
      <c r="HP149" s="90">
        <f t="shared" si="1214"/>
        <v>0</v>
      </c>
      <c r="HQ149" s="90">
        <f t="shared" si="1214"/>
        <v>0</v>
      </c>
      <c r="HR149" s="90">
        <f t="shared" si="1214"/>
        <v>0</v>
      </c>
      <c r="HS149" s="90">
        <f t="shared" si="1214"/>
        <v>0</v>
      </c>
      <c r="HT149" s="90">
        <f t="shared" si="1214"/>
        <v>0</v>
      </c>
      <c r="HU149" s="90">
        <f t="shared" si="1214"/>
        <v>0</v>
      </c>
      <c r="HV149" s="92">
        <f t="shared" si="1180"/>
        <v>0</v>
      </c>
      <c r="HW149" s="90">
        <f t="shared" ref="HW149:IE154" si="1215">IF($C149=0,0,"!!!")</f>
        <v>0</v>
      </c>
      <c r="HX149" s="90">
        <f t="shared" si="1215"/>
        <v>0</v>
      </c>
      <c r="HY149" s="90">
        <f t="shared" si="1215"/>
        <v>0</v>
      </c>
      <c r="HZ149" s="90">
        <f t="shared" si="1215"/>
        <v>0</v>
      </c>
      <c r="IA149" s="90">
        <f t="shared" si="1215"/>
        <v>0</v>
      </c>
      <c r="IB149" s="90">
        <f t="shared" si="1215"/>
        <v>0</v>
      </c>
      <c r="IC149" s="90">
        <f t="shared" si="1215"/>
        <v>0</v>
      </c>
      <c r="ID149" s="90">
        <f t="shared" si="1215"/>
        <v>0</v>
      </c>
      <c r="IE149" s="90">
        <f t="shared" si="1215"/>
        <v>0</v>
      </c>
      <c r="IF149" s="92">
        <f t="shared" si="1157"/>
        <v>0</v>
      </c>
      <c r="IG149" s="90">
        <f t="shared" ref="IG149:IV154" si="1216">IF($C149=0,0,"!!!")</f>
        <v>0</v>
      </c>
      <c r="IH149" s="90">
        <f t="shared" si="1216"/>
        <v>0</v>
      </c>
      <c r="II149" s="90">
        <f t="shared" si="1216"/>
        <v>0</v>
      </c>
      <c r="IJ149" s="90">
        <f t="shared" si="1216"/>
        <v>0</v>
      </c>
      <c r="IK149" s="90">
        <f t="shared" si="1216"/>
        <v>0</v>
      </c>
      <c r="IL149" s="90">
        <f t="shared" si="1216"/>
        <v>0</v>
      </c>
      <c r="IM149" s="90">
        <f t="shared" si="1216"/>
        <v>0</v>
      </c>
      <c r="IN149" s="90">
        <f t="shared" si="1216"/>
        <v>0</v>
      </c>
      <c r="IO149" s="90">
        <f t="shared" si="1216"/>
        <v>0</v>
      </c>
      <c r="IP149" s="90">
        <f t="shared" si="1216"/>
        <v>0</v>
      </c>
      <c r="IQ149" s="90">
        <f t="shared" si="1216"/>
        <v>0</v>
      </c>
      <c r="IR149" s="90">
        <f t="shared" si="1216"/>
        <v>0</v>
      </c>
      <c r="IS149" s="90">
        <f t="shared" si="1216"/>
        <v>0</v>
      </c>
      <c r="IT149" s="90">
        <f t="shared" si="1216"/>
        <v>0</v>
      </c>
      <c r="IU149" s="90">
        <f t="shared" si="1216"/>
        <v>0</v>
      </c>
      <c r="IV149" s="90">
        <f t="shared" si="1216"/>
        <v>0</v>
      </c>
      <c r="IW149" s="90">
        <f t="shared" ref="IH149:IX154" si="1217">IF($C149=0,0,"!!!")</f>
        <v>0</v>
      </c>
      <c r="IX149" s="90">
        <f t="shared" si="1217"/>
        <v>0</v>
      </c>
      <c r="IY149" s="92">
        <f t="shared" si="1158"/>
        <v>0</v>
      </c>
      <c r="IZ149" s="90">
        <f t="shared" ref="IZ149:JP154" si="1218">IF($C149=0,0,"!!!")</f>
        <v>0</v>
      </c>
      <c r="JA149" s="90">
        <f t="shared" si="1218"/>
        <v>0</v>
      </c>
      <c r="JB149" s="90">
        <f t="shared" si="1218"/>
        <v>0</v>
      </c>
      <c r="JC149" s="90">
        <f t="shared" si="1218"/>
        <v>0</v>
      </c>
      <c r="JD149" s="90">
        <f t="shared" si="1218"/>
        <v>0</v>
      </c>
      <c r="JE149" s="90">
        <f t="shared" si="1218"/>
        <v>0</v>
      </c>
      <c r="JF149" s="90">
        <f t="shared" si="1218"/>
        <v>0</v>
      </c>
      <c r="JG149" s="90">
        <f t="shared" si="1218"/>
        <v>0</v>
      </c>
      <c r="JH149" s="90">
        <f t="shared" si="1218"/>
        <v>0</v>
      </c>
      <c r="JI149" s="90">
        <f t="shared" si="1218"/>
        <v>0</v>
      </c>
      <c r="JJ149" s="90">
        <f t="shared" si="1218"/>
        <v>0</v>
      </c>
      <c r="JK149" s="90">
        <f t="shared" si="1218"/>
        <v>0</v>
      </c>
      <c r="JL149" s="90">
        <f t="shared" si="1218"/>
        <v>0</v>
      </c>
      <c r="JM149" s="90">
        <f t="shared" si="1218"/>
        <v>0</v>
      </c>
      <c r="JN149" s="90">
        <f t="shared" si="1218"/>
        <v>0</v>
      </c>
      <c r="JO149" s="90">
        <f t="shared" si="1218"/>
        <v>0</v>
      </c>
      <c r="JP149" s="90">
        <f t="shared" si="1218"/>
        <v>0</v>
      </c>
      <c r="JQ149" s="90">
        <f t="shared" ref="JA149:JS154" si="1219">IF($C149=0,0,"!!!")</f>
        <v>0</v>
      </c>
      <c r="JR149" s="90">
        <f t="shared" si="1219"/>
        <v>0</v>
      </c>
      <c r="JS149" s="90">
        <f t="shared" si="1219"/>
        <v>0</v>
      </c>
      <c r="JT149" s="92">
        <f t="shared" si="1159"/>
        <v>0</v>
      </c>
      <c r="JU149" s="90">
        <f t="shared" ref="JU149:KM154" si="1220">IF($C149=0,0,"!!!")</f>
        <v>0</v>
      </c>
      <c r="JV149" s="90">
        <f t="shared" si="1220"/>
        <v>0</v>
      </c>
      <c r="JW149" s="90">
        <f t="shared" si="1220"/>
        <v>0</v>
      </c>
      <c r="JX149" s="90">
        <f t="shared" si="1220"/>
        <v>0</v>
      </c>
      <c r="JY149" s="90">
        <f t="shared" si="1220"/>
        <v>0</v>
      </c>
      <c r="JZ149" s="90">
        <f t="shared" si="1220"/>
        <v>0</v>
      </c>
      <c r="KA149" s="90">
        <f t="shared" si="1220"/>
        <v>0</v>
      </c>
      <c r="KB149" s="90">
        <f t="shared" si="1220"/>
        <v>0</v>
      </c>
      <c r="KC149" s="90">
        <f t="shared" si="1220"/>
        <v>0</v>
      </c>
      <c r="KD149" s="90">
        <f t="shared" si="1220"/>
        <v>0</v>
      </c>
      <c r="KE149" s="90">
        <f t="shared" si="1220"/>
        <v>0</v>
      </c>
      <c r="KF149" s="90">
        <f t="shared" si="1220"/>
        <v>0</v>
      </c>
      <c r="KG149" s="90">
        <f t="shared" si="1220"/>
        <v>0</v>
      </c>
      <c r="KH149" s="90">
        <f t="shared" si="1220"/>
        <v>0</v>
      </c>
      <c r="KI149" s="90">
        <f t="shared" si="1220"/>
        <v>0</v>
      </c>
      <c r="KJ149" s="90">
        <f t="shared" si="1220"/>
        <v>0</v>
      </c>
      <c r="KK149" s="90">
        <f t="shared" si="1220"/>
        <v>0</v>
      </c>
      <c r="KL149" s="90">
        <f t="shared" si="1220"/>
        <v>0</v>
      </c>
      <c r="KM149" s="90">
        <f t="shared" si="1220"/>
        <v>0</v>
      </c>
      <c r="KN149" s="90">
        <f t="shared" ref="JV149:LK154" si="1221">IF($C149=0,0,"!!!")</f>
        <v>0</v>
      </c>
      <c r="KO149" s="90">
        <f t="shared" si="1221"/>
        <v>0</v>
      </c>
      <c r="KP149" s="90">
        <f t="shared" si="1221"/>
        <v>0</v>
      </c>
      <c r="KQ149" s="90">
        <f t="shared" si="1221"/>
        <v>0</v>
      </c>
      <c r="KR149" s="90">
        <f t="shared" si="1221"/>
        <v>0</v>
      </c>
      <c r="KS149" s="90">
        <f t="shared" si="1221"/>
        <v>0</v>
      </c>
      <c r="KT149" s="90">
        <f t="shared" si="1221"/>
        <v>0</v>
      </c>
      <c r="KU149" s="90">
        <f t="shared" si="1221"/>
        <v>0</v>
      </c>
      <c r="KV149" s="90">
        <f t="shared" si="1221"/>
        <v>0</v>
      </c>
      <c r="KW149" s="90">
        <f t="shared" si="1221"/>
        <v>0</v>
      </c>
      <c r="KX149" s="90">
        <f t="shared" si="1221"/>
        <v>0</v>
      </c>
      <c r="KY149" s="90">
        <f t="shared" si="1221"/>
        <v>0</v>
      </c>
      <c r="KZ149" s="90">
        <f t="shared" si="1221"/>
        <v>0</v>
      </c>
      <c r="LA149" s="90">
        <f t="shared" si="1221"/>
        <v>0</v>
      </c>
      <c r="LB149" s="90">
        <f t="shared" si="1221"/>
        <v>0</v>
      </c>
      <c r="LC149" s="90">
        <f t="shared" si="1221"/>
        <v>0</v>
      </c>
      <c r="LD149" s="90">
        <f t="shared" si="1221"/>
        <v>0</v>
      </c>
      <c r="LE149" s="90">
        <f t="shared" si="1221"/>
        <v>0</v>
      </c>
      <c r="LF149" s="90">
        <f t="shared" si="1221"/>
        <v>0</v>
      </c>
      <c r="LG149" s="90">
        <f t="shared" si="1221"/>
        <v>0</v>
      </c>
      <c r="LH149" s="90">
        <f t="shared" si="1221"/>
        <v>0</v>
      </c>
      <c r="LI149" s="90">
        <f t="shared" si="1221"/>
        <v>0</v>
      </c>
      <c r="LJ149" s="90">
        <f t="shared" si="1221"/>
        <v>0</v>
      </c>
      <c r="LK149" s="90">
        <f t="shared" si="1221"/>
        <v>0</v>
      </c>
      <c r="LL149" s="90">
        <f t="shared" ref="LK149:LL154" si="1222">IF($C149=0,0,"!!!")</f>
        <v>0</v>
      </c>
      <c r="LM149" s="92">
        <f t="shared" si="1181"/>
        <v>0</v>
      </c>
      <c r="LN149" s="90">
        <f t="shared" ref="LN149:LR154" si="1223">IF($C149=0,0,"!!!")</f>
        <v>0</v>
      </c>
      <c r="LO149" s="90">
        <f t="shared" si="1223"/>
        <v>0</v>
      </c>
      <c r="LP149" s="90">
        <f t="shared" si="1223"/>
        <v>0</v>
      </c>
      <c r="LQ149" s="90">
        <f t="shared" si="1223"/>
        <v>0</v>
      </c>
      <c r="LR149" s="90">
        <f t="shared" si="1223"/>
        <v>0</v>
      </c>
      <c r="LS149" s="92">
        <f t="shared" si="1182"/>
        <v>0</v>
      </c>
      <c r="LT149" s="90">
        <f t="shared" ref="LT149:MF154" si="1224">IF($C149=0,0,"!!!")</f>
        <v>0</v>
      </c>
      <c r="LU149" s="90">
        <f t="shared" si="1224"/>
        <v>0</v>
      </c>
      <c r="LV149" s="90">
        <f t="shared" si="1224"/>
        <v>0</v>
      </c>
      <c r="LW149" s="90">
        <f t="shared" si="1224"/>
        <v>0</v>
      </c>
      <c r="LX149" s="90">
        <f t="shared" si="1224"/>
        <v>0</v>
      </c>
      <c r="LY149" s="90">
        <f t="shared" si="1224"/>
        <v>0</v>
      </c>
      <c r="LZ149" s="90">
        <f t="shared" si="1224"/>
        <v>0</v>
      </c>
      <c r="MA149" s="90">
        <f t="shared" si="1224"/>
        <v>0</v>
      </c>
      <c r="MB149" s="90">
        <f t="shared" si="1224"/>
        <v>0</v>
      </c>
      <c r="MC149" s="90">
        <f t="shared" si="1224"/>
        <v>0</v>
      </c>
      <c r="MD149" s="90">
        <f t="shared" si="1224"/>
        <v>0</v>
      </c>
      <c r="ME149" s="90">
        <f t="shared" si="1224"/>
        <v>0</v>
      </c>
      <c r="MF149" s="90">
        <f t="shared" si="1224"/>
        <v>0</v>
      </c>
      <c r="MG149" s="92">
        <f t="shared" si="1183"/>
        <v>0</v>
      </c>
      <c r="MH149" s="90">
        <f t="shared" ref="MH149:MW154" si="1225">IF($C149=0,0,"!!!")</f>
        <v>0</v>
      </c>
      <c r="MI149" s="90">
        <f t="shared" si="1225"/>
        <v>0</v>
      </c>
      <c r="MJ149" s="90">
        <f t="shared" si="1225"/>
        <v>0</v>
      </c>
      <c r="MK149" s="90">
        <f t="shared" si="1225"/>
        <v>0</v>
      </c>
      <c r="ML149" s="90">
        <f t="shared" si="1225"/>
        <v>0</v>
      </c>
      <c r="MM149" s="90">
        <f t="shared" si="1225"/>
        <v>0</v>
      </c>
      <c r="MN149" s="90">
        <f t="shared" si="1225"/>
        <v>0</v>
      </c>
      <c r="MO149" s="90">
        <f t="shared" si="1225"/>
        <v>0</v>
      </c>
      <c r="MP149" s="90">
        <f t="shared" si="1225"/>
        <v>0</v>
      </c>
      <c r="MQ149" s="90">
        <f t="shared" si="1225"/>
        <v>0</v>
      </c>
      <c r="MR149" s="90">
        <f t="shared" si="1225"/>
        <v>0</v>
      </c>
      <c r="MS149" s="90">
        <f t="shared" si="1225"/>
        <v>0</v>
      </c>
      <c r="MT149" s="90">
        <f t="shared" si="1225"/>
        <v>0</v>
      </c>
      <c r="MU149" s="90">
        <f t="shared" si="1225"/>
        <v>0</v>
      </c>
      <c r="MV149" s="90">
        <f t="shared" si="1225"/>
        <v>0</v>
      </c>
      <c r="MW149" s="90">
        <f t="shared" si="1225"/>
        <v>0</v>
      </c>
      <c r="MX149" s="90">
        <f t="shared" ref="MI149:NB154" si="1226">IF($C149=0,0,"!!!")</f>
        <v>0</v>
      </c>
      <c r="MY149" s="90">
        <f t="shared" si="1226"/>
        <v>0</v>
      </c>
      <c r="MZ149" s="90">
        <f t="shared" si="1226"/>
        <v>0</v>
      </c>
      <c r="NA149" s="90">
        <f t="shared" si="1226"/>
        <v>0</v>
      </c>
      <c r="NB149" s="90">
        <f t="shared" si="1226"/>
        <v>0</v>
      </c>
      <c r="NC149" s="92">
        <f t="shared" si="1184"/>
        <v>0</v>
      </c>
      <c r="ND149" s="90">
        <f t="shared" ref="ND149:NI154" si="1227">IF($C149=0,0,"!!!")</f>
        <v>0</v>
      </c>
      <c r="NE149" s="90">
        <f t="shared" si="1227"/>
        <v>0</v>
      </c>
      <c r="NF149" s="90">
        <f t="shared" si="1227"/>
        <v>0</v>
      </c>
      <c r="NG149" s="90">
        <f t="shared" si="1227"/>
        <v>0</v>
      </c>
      <c r="NH149" s="90">
        <f t="shared" si="1227"/>
        <v>0</v>
      </c>
      <c r="NI149" s="90">
        <f t="shared" si="1227"/>
        <v>0</v>
      </c>
      <c r="NJ149" s="93">
        <f t="shared" si="1160"/>
        <v>0</v>
      </c>
      <c r="NK149" s="94">
        <f t="shared" si="1107"/>
        <v>0</v>
      </c>
    </row>
    <row r="150" spans="1:378" x14ac:dyDescent="0.25">
      <c r="A150" s="67">
        <v>99100</v>
      </c>
      <c r="B150" s="95" t="s">
        <v>105</v>
      </c>
      <c r="C150" s="90">
        <f>IFERROR(HLOOKUP($A150,Náklady_2018!$D$1:$MN$27,24,FALSE),0)</f>
        <v>0</v>
      </c>
      <c r="D150" s="19"/>
      <c r="E150" s="19"/>
      <c r="F150" s="102" t="s">
        <v>585</v>
      </c>
      <c r="G150" s="92">
        <f t="shared" si="1172"/>
        <v>0</v>
      </c>
      <c r="H150" s="90">
        <f t="shared" ref="H150:W154" si="1228">IF($C150=0,0,"!!!")</f>
        <v>0</v>
      </c>
      <c r="I150" s="90">
        <f t="shared" si="1228"/>
        <v>0</v>
      </c>
      <c r="J150" s="90">
        <f t="shared" si="1228"/>
        <v>0</v>
      </c>
      <c r="K150" s="90">
        <f t="shared" si="1228"/>
        <v>0</v>
      </c>
      <c r="L150" s="90">
        <f t="shared" si="1228"/>
        <v>0</v>
      </c>
      <c r="M150" s="90">
        <f t="shared" si="1228"/>
        <v>0</v>
      </c>
      <c r="N150" s="90">
        <f t="shared" si="1228"/>
        <v>0</v>
      </c>
      <c r="O150" s="90">
        <f t="shared" si="1228"/>
        <v>0</v>
      </c>
      <c r="P150" s="90">
        <f t="shared" si="1228"/>
        <v>0</v>
      </c>
      <c r="Q150" s="90">
        <f t="shared" si="1228"/>
        <v>0</v>
      </c>
      <c r="R150" s="90">
        <f t="shared" si="1228"/>
        <v>0</v>
      </c>
      <c r="S150" s="90">
        <f t="shared" si="1228"/>
        <v>0</v>
      </c>
      <c r="T150" s="90">
        <f t="shared" si="1228"/>
        <v>0</v>
      </c>
      <c r="U150" s="90">
        <f t="shared" si="1228"/>
        <v>0</v>
      </c>
      <c r="V150" s="90">
        <f t="shared" si="1228"/>
        <v>0</v>
      </c>
      <c r="W150" s="90">
        <f t="shared" si="1228"/>
        <v>0</v>
      </c>
      <c r="X150" s="90">
        <f t="shared" si="1198"/>
        <v>0</v>
      </c>
      <c r="Y150" s="90">
        <f t="shared" si="1198"/>
        <v>0</v>
      </c>
      <c r="Z150" s="90">
        <f t="shared" si="1198"/>
        <v>0</v>
      </c>
      <c r="AA150" s="90">
        <f t="shared" si="1198"/>
        <v>0</v>
      </c>
      <c r="AB150" s="90">
        <f t="shared" si="1198"/>
        <v>0</v>
      </c>
      <c r="AC150" s="90">
        <f t="shared" si="1198"/>
        <v>0</v>
      </c>
      <c r="AD150" s="90">
        <f t="shared" si="1198"/>
        <v>0</v>
      </c>
      <c r="AE150" s="90">
        <f t="shared" si="1198"/>
        <v>0</v>
      </c>
      <c r="AF150" s="90">
        <f t="shared" si="1198"/>
        <v>0</v>
      </c>
      <c r="AG150" s="90">
        <f t="shared" si="1198"/>
        <v>0</v>
      </c>
      <c r="AH150" s="90">
        <f t="shared" si="1198"/>
        <v>0</v>
      </c>
      <c r="AI150" s="90">
        <f t="shared" si="1198"/>
        <v>0</v>
      </c>
      <c r="AJ150" s="90">
        <f t="shared" si="1198"/>
        <v>0</v>
      </c>
      <c r="AK150" s="90">
        <f t="shared" si="1198"/>
        <v>0</v>
      </c>
      <c r="AL150" s="90">
        <f t="shared" si="1198"/>
        <v>0</v>
      </c>
      <c r="AM150" s="90">
        <f t="shared" si="1198"/>
        <v>0</v>
      </c>
      <c r="AN150" s="90">
        <f t="shared" si="1198"/>
        <v>0</v>
      </c>
      <c r="AO150" s="90">
        <f t="shared" si="1198"/>
        <v>0</v>
      </c>
      <c r="AP150" s="90">
        <f t="shared" si="1198"/>
        <v>0</v>
      </c>
      <c r="AQ150" s="90">
        <f t="shared" si="1198"/>
        <v>0</v>
      </c>
      <c r="AR150" s="90">
        <f t="shared" si="1198"/>
        <v>0</v>
      </c>
      <c r="AS150" s="90">
        <f t="shared" si="1198"/>
        <v>0</v>
      </c>
      <c r="AT150" s="90">
        <f t="shared" si="1198"/>
        <v>0</v>
      </c>
      <c r="AU150" s="90">
        <f t="shared" si="1198"/>
        <v>0</v>
      </c>
      <c r="AV150" s="90">
        <f t="shared" si="1198"/>
        <v>0</v>
      </c>
      <c r="AW150" s="90">
        <f t="shared" si="1198"/>
        <v>0</v>
      </c>
      <c r="AX150" s="90">
        <f t="shared" si="1198"/>
        <v>0</v>
      </c>
      <c r="AY150" s="90">
        <f t="shared" si="1198"/>
        <v>0</v>
      </c>
      <c r="AZ150" s="90">
        <f t="shared" si="1198"/>
        <v>0</v>
      </c>
      <c r="BA150" s="90">
        <f t="shared" si="1198"/>
        <v>0</v>
      </c>
      <c r="BB150" s="90">
        <f t="shared" si="1198"/>
        <v>0</v>
      </c>
      <c r="BC150" s="90">
        <f t="shared" si="1198"/>
        <v>0</v>
      </c>
      <c r="BD150" s="92">
        <f t="shared" si="1173"/>
        <v>0</v>
      </c>
      <c r="BE150" s="90">
        <f t="shared" si="1199"/>
        <v>0</v>
      </c>
      <c r="BF150" s="90">
        <f t="shared" si="1200"/>
        <v>0</v>
      </c>
      <c r="BG150" s="90">
        <f t="shared" si="1200"/>
        <v>0</v>
      </c>
      <c r="BH150" s="90">
        <f t="shared" si="1200"/>
        <v>0</v>
      </c>
      <c r="BI150" s="90">
        <f t="shared" si="1200"/>
        <v>0</v>
      </c>
      <c r="BJ150" s="90">
        <f t="shared" si="1200"/>
        <v>0</v>
      </c>
      <c r="BK150" s="90">
        <f t="shared" si="1200"/>
        <v>0</v>
      </c>
      <c r="BL150" s="90">
        <f t="shared" si="1200"/>
        <v>0</v>
      </c>
      <c r="BM150" s="90">
        <f t="shared" si="1200"/>
        <v>0</v>
      </c>
      <c r="BN150" s="90">
        <f t="shared" si="1200"/>
        <v>0</v>
      </c>
      <c r="BO150" s="90">
        <f t="shared" si="1200"/>
        <v>0</v>
      </c>
      <c r="BP150" s="90">
        <f t="shared" si="1200"/>
        <v>0</v>
      </c>
      <c r="BQ150" s="90">
        <f t="shared" si="1200"/>
        <v>0</v>
      </c>
      <c r="BR150" s="90">
        <f t="shared" si="1200"/>
        <v>0</v>
      </c>
      <c r="BS150" s="90">
        <f t="shared" si="1200"/>
        <v>0</v>
      </c>
      <c r="BT150" s="90">
        <f t="shared" si="1200"/>
        <v>0</v>
      </c>
      <c r="BU150" s="90">
        <f t="shared" si="1200"/>
        <v>0</v>
      </c>
      <c r="BV150" s="90">
        <f t="shared" si="1200"/>
        <v>0</v>
      </c>
      <c r="BW150" s="90">
        <f t="shared" si="1200"/>
        <v>0</v>
      </c>
      <c r="BX150" s="90">
        <f t="shared" si="1200"/>
        <v>0</v>
      </c>
      <c r="BY150" s="90">
        <f t="shared" si="1200"/>
        <v>0</v>
      </c>
      <c r="BZ150" s="90">
        <f t="shared" si="1200"/>
        <v>0</v>
      </c>
      <c r="CA150" s="90">
        <f t="shared" si="1200"/>
        <v>0</v>
      </c>
      <c r="CB150" s="90">
        <f t="shared" si="1200"/>
        <v>0</v>
      </c>
      <c r="CC150" s="90">
        <f t="shared" si="1200"/>
        <v>0</v>
      </c>
      <c r="CD150" s="90">
        <f t="shared" si="1200"/>
        <v>0</v>
      </c>
      <c r="CE150" s="90">
        <f t="shared" si="1200"/>
        <v>0</v>
      </c>
      <c r="CF150" s="90">
        <f t="shared" si="1201"/>
        <v>0</v>
      </c>
      <c r="CG150" s="92">
        <f t="shared" si="1155"/>
        <v>0</v>
      </c>
      <c r="CH150" s="90">
        <f t="shared" si="1202"/>
        <v>0</v>
      </c>
      <c r="CI150" s="90">
        <f t="shared" si="1203"/>
        <v>0</v>
      </c>
      <c r="CJ150" s="90">
        <f t="shared" si="1203"/>
        <v>0</v>
      </c>
      <c r="CK150" s="90">
        <f t="shared" si="1203"/>
        <v>0</v>
      </c>
      <c r="CL150" s="90">
        <f t="shared" si="1203"/>
        <v>0</v>
      </c>
      <c r="CM150" s="90">
        <f t="shared" si="1203"/>
        <v>0</v>
      </c>
      <c r="CN150" s="90">
        <f t="shared" si="1203"/>
        <v>0</v>
      </c>
      <c r="CO150" s="90">
        <f t="shared" si="1203"/>
        <v>0</v>
      </c>
      <c r="CP150" s="90">
        <f t="shared" si="1203"/>
        <v>0</v>
      </c>
      <c r="CQ150" s="90">
        <f t="shared" si="1203"/>
        <v>0</v>
      </c>
      <c r="CR150" s="90">
        <f t="shared" si="1203"/>
        <v>0</v>
      </c>
      <c r="CS150" s="90">
        <f t="shared" si="1203"/>
        <v>0</v>
      </c>
      <c r="CT150" s="90">
        <f t="shared" si="1203"/>
        <v>0</v>
      </c>
      <c r="CU150" s="90">
        <f t="shared" si="1203"/>
        <v>0</v>
      </c>
      <c r="CV150" s="90">
        <f t="shared" si="1203"/>
        <v>0</v>
      </c>
      <c r="CW150" s="90">
        <f t="shared" si="1203"/>
        <v>0</v>
      </c>
      <c r="CX150" s="90">
        <f t="shared" si="1203"/>
        <v>0</v>
      </c>
      <c r="CY150" s="92">
        <f t="shared" si="1156"/>
        <v>0</v>
      </c>
      <c r="CZ150" s="90">
        <f t="shared" si="1204"/>
        <v>0</v>
      </c>
      <c r="DA150" s="90">
        <f t="shared" si="1205"/>
        <v>0</v>
      </c>
      <c r="DB150" s="90">
        <f t="shared" si="1205"/>
        <v>0</v>
      </c>
      <c r="DC150" s="90">
        <f t="shared" si="1205"/>
        <v>0</v>
      </c>
      <c r="DD150" s="90">
        <f t="shared" si="1205"/>
        <v>0</v>
      </c>
      <c r="DE150" s="90">
        <f t="shared" si="1205"/>
        <v>0</v>
      </c>
      <c r="DF150" s="90">
        <f t="shared" si="1205"/>
        <v>0</v>
      </c>
      <c r="DG150" s="90">
        <f t="shared" si="1205"/>
        <v>0</v>
      </c>
      <c r="DH150" s="90">
        <f t="shared" si="1205"/>
        <v>0</v>
      </c>
      <c r="DI150" s="90">
        <f t="shared" si="1205"/>
        <v>0</v>
      </c>
      <c r="DJ150" s="90">
        <f t="shared" si="1205"/>
        <v>0</v>
      </c>
      <c r="DK150" s="90">
        <f t="shared" si="1205"/>
        <v>0</v>
      </c>
      <c r="DL150" s="90">
        <f t="shared" si="1205"/>
        <v>0</v>
      </c>
      <c r="DM150" s="90">
        <f t="shared" si="1205"/>
        <v>0</v>
      </c>
      <c r="DN150" s="90">
        <f t="shared" si="1205"/>
        <v>0</v>
      </c>
      <c r="DO150" s="90">
        <f t="shared" si="1205"/>
        <v>0</v>
      </c>
      <c r="DP150" s="90">
        <f t="shared" si="1205"/>
        <v>0</v>
      </c>
      <c r="DQ150" s="90">
        <f t="shared" si="1205"/>
        <v>0</v>
      </c>
      <c r="DR150" s="90">
        <f t="shared" si="1205"/>
        <v>0</v>
      </c>
      <c r="DS150" s="90">
        <f t="shared" si="1205"/>
        <v>0</v>
      </c>
      <c r="DT150" s="90">
        <f t="shared" si="1205"/>
        <v>0</v>
      </c>
      <c r="DU150" s="90">
        <f t="shared" si="1205"/>
        <v>0</v>
      </c>
      <c r="DV150" s="92">
        <f t="shared" si="1174"/>
        <v>0</v>
      </c>
      <c r="DW150" s="90">
        <f t="shared" si="1206"/>
        <v>0</v>
      </c>
      <c r="DX150" s="90">
        <f t="shared" si="1206"/>
        <v>0</v>
      </c>
      <c r="DY150" s="90">
        <f t="shared" si="1206"/>
        <v>0</v>
      </c>
      <c r="DZ150" s="90">
        <f t="shared" si="1206"/>
        <v>0</v>
      </c>
      <c r="EA150" s="90">
        <f t="shared" si="1206"/>
        <v>0</v>
      </c>
      <c r="EB150" s="92">
        <f t="shared" si="1175"/>
        <v>0</v>
      </c>
      <c r="EC150" s="90">
        <f t="shared" si="1207"/>
        <v>0</v>
      </c>
      <c r="ED150" s="90">
        <f t="shared" si="1208"/>
        <v>0</v>
      </c>
      <c r="EE150" s="90">
        <f t="shared" si="1208"/>
        <v>0</v>
      </c>
      <c r="EF150" s="90">
        <f t="shared" si="1208"/>
        <v>0</v>
      </c>
      <c r="EG150" s="90">
        <f t="shared" si="1208"/>
        <v>0</v>
      </c>
      <c r="EH150" s="90">
        <f t="shared" si="1208"/>
        <v>0</v>
      </c>
      <c r="EI150" s="90">
        <f t="shared" si="1208"/>
        <v>0</v>
      </c>
      <c r="EJ150" s="90">
        <f t="shared" si="1208"/>
        <v>0</v>
      </c>
      <c r="EK150" s="90">
        <f t="shared" si="1208"/>
        <v>0</v>
      </c>
      <c r="EL150" s="90">
        <f t="shared" si="1208"/>
        <v>0</v>
      </c>
      <c r="EM150" s="90">
        <f t="shared" si="1208"/>
        <v>0</v>
      </c>
      <c r="EN150" s="90">
        <f t="shared" si="1208"/>
        <v>0</v>
      </c>
      <c r="EO150" s="90">
        <f t="shared" si="1208"/>
        <v>0</v>
      </c>
      <c r="EP150" s="90">
        <f t="shared" si="1208"/>
        <v>0</v>
      </c>
      <c r="EQ150" s="90">
        <f t="shared" si="1208"/>
        <v>0</v>
      </c>
      <c r="ER150" s="90">
        <f t="shared" si="1208"/>
        <v>0</v>
      </c>
      <c r="ES150" s="90">
        <f t="shared" si="1208"/>
        <v>0</v>
      </c>
      <c r="ET150" s="90">
        <f t="shared" si="1208"/>
        <v>0</v>
      </c>
      <c r="EU150" s="90">
        <f t="shared" si="1208"/>
        <v>0</v>
      </c>
      <c r="EV150" s="90">
        <f t="shared" si="1208"/>
        <v>0</v>
      </c>
      <c r="EW150" s="90">
        <f t="shared" si="1208"/>
        <v>0</v>
      </c>
      <c r="EX150" s="90">
        <f t="shared" si="1208"/>
        <v>0</v>
      </c>
      <c r="EY150" s="90">
        <f t="shared" si="1208"/>
        <v>0</v>
      </c>
      <c r="EZ150" s="90">
        <f t="shared" si="1208"/>
        <v>0</v>
      </c>
      <c r="FA150" s="90">
        <f t="shared" si="1208"/>
        <v>0</v>
      </c>
      <c r="FB150" s="90">
        <f t="shared" si="1208"/>
        <v>0</v>
      </c>
      <c r="FC150" s="90">
        <f t="shared" si="1208"/>
        <v>0</v>
      </c>
      <c r="FD150" s="90">
        <f t="shared" si="1208"/>
        <v>0</v>
      </c>
      <c r="FE150" s="92">
        <f t="shared" si="1176"/>
        <v>0</v>
      </c>
      <c r="FF150" s="90">
        <f t="shared" si="1209"/>
        <v>0</v>
      </c>
      <c r="FG150" s="90">
        <f t="shared" si="1209"/>
        <v>0</v>
      </c>
      <c r="FH150" s="90">
        <f t="shared" si="1209"/>
        <v>0</v>
      </c>
      <c r="FI150" s="90">
        <f t="shared" si="1209"/>
        <v>0</v>
      </c>
      <c r="FJ150" s="90">
        <f t="shared" si="1209"/>
        <v>0</v>
      </c>
      <c r="FK150" s="90">
        <f t="shared" si="1209"/>
        <v>0</v>
      </c>
      <c r="FL150" s="90">
        <f t="shared" si="1209"/>
        <v>0</v>
      </c>
      <c r="FM150" s="90">
        <f t="shared" si="1209"/>
        <v>0</v>
      </c>
      <c r="FN150" s="90">
        <f t="shared" si="1209"/>
        <v>0</v>
      </c>
      <c r="FO150" s="90">
        <f t="shared" si="1209"/>
        <v>0</v>
      </c>
      <c r="FP150" s="90">
        <f t="shared" si="1209"/>
        <v>0</v>
      </c>
      <c r="FQ150" s="90">
        <f t="shared" si="1209"/>
        <v>0</v>
      </c>
      <c r="FR150" s="90">
        <f t="shared" si="1209"/>
        <v>0</v>
      </c>
      <c r="FS150" s="90">
        <f t="shared" si="1209"/>
        <v>0</v>
      </c>
      <c r="FT150" s="90">
        <f t="shared" si="1210"/>
        <v>0</v>
      </c>
      <c r="FU150" s="90">
        <f t="shared" si="1210"/>
        <v>0</v>
      </c>
      <c r="FV150" s="90">
        <f t="shared" si="1210"/>
        <v>0</v>
      </c>
      <c r="FW150" s="92">
        <f t="shared" si="1177"/>
        <v>0</v>
      </c>
      <c r="FX150" s="90">
        <f t="shared" si="1211"/>
        <v>0</v>
      </c>
      <c r="FY150" s="90">
        <f t="shared" si="1212"/>
        <v>0</v>
      </c>
      <c r="FZ150" s="90">
        <f t="shared" si="1212"/>
        <v>0</v>
      </c>
      <c r="GA150" s="90">
        <f t="shared" si="1212"/>
        <v>0</v>
      </c>
      <c r="GB150" s="90">
        <f t="shared" si="1212"/>
        <v>0</v>
      </c>
      <c r="GC150" s="90">
        <f t="shared" si="1212"/>
        <v>0</v>
      </c>
      <c r="GD150" s="90">
        <f t="shared" si="1212"/>
        <v>0</v>
      </c>
      <c r="GE150" s="90">
        <f t="shared" si="1212"/>
        <v>0</v>
      </c>
      <c r="GF150" s="90">
        <f t="shared" si="1212"/>
        <v>0</v>
      </c>
      <c r="GG150" s="90">
        <f t="shared" si="1212"/>
        <v>0</v>
      </c>
      <c r="GH150" s="90">
        <f t="shared" si="1212"/>
        <v>0</v>
      </c>
      <c r="GI150" s="90">
        <f t="shared" si="1212"/>
        <v>0</v>
      </c>
      <c r="GJ150" s="90">
        <f t="shared" si="1212"/>
        <v>0</v>
      </c>
      <c r="GK150" s="90">
        <f t="shared" si="1212"/>
        <v>0</v>
      </c>
      <c r="GL150" s="90">
        <f t="shared" si="1212"/>
        <v>0</v>
      </c>
      <c r="GM150" s="90">
        <f t="shared" si="1212"/>
        <v>0</v>
      </c>
      <c r="GN150" s="90">
        <f t="shared" si="1212"/>
        <v>0</v>
      </c>
      <c r="GO150" s="90">
        <f t="shared" si="1212"/>
        <v>0</v>
      </c>
      <c r="GP150" s="90">
        <f t="shared" si="1212"/>
        <v>0</v>
      </c>
      <c r="GQ150" s="90">
        <f t="shared" si="1212"/>
        <v>0</v>
      </c>
      <c r="GR150" s="90">
        <f t="shared" si="1212"/>
        <v>0</v>
      </c>
      <c r="GS150" s="92">
        <f t="shared" si="1178"/>
        <v>0</v>
      </c>
      <c r="GT150" s="90">
        <f t="shared" si="1213"/>
        <v>0</v>
      </c>
      <c r="GU150" s="90">
        <f t="shared" si="1213"/>
        <v>0</v>
      </c>
      <c r="GV150" s="90">
        <f t="shared" si="1213"/>
        <v>0</v>
      </c>
      <c r="GW150" s="90">
        <f t="shared" si="1213"/>
        <v>0</v>
      </c>
      <c r="GX150" s="90">
        <f t="shared" si="1213"/>
        <v>0</v>
      </c>
      <c r="GY150" s="90">
        <f t="shared" si="1213"/>
        <v>0</v>
      </c>
      <c r="GZ150" s="90">
        <f t="shared" si="1213"/>
        <v>0</v>
      </c>
      <c r="HA150" s="90">
        <f t="shared" si="1213"/>
        <v>0</v>
      </c>
      <c r="HB150" s="90">
        <f t="shared" si="1213"/>
        <v>0</v>
      </c>
      <c r="HC150" s="90">
        <f t="shared" si="1213"/>
        <v>0</v>
      </c>
      <c r="HD150" s="90">
        <f t="shared" si="1213"/>
        <v>0</v>
      </c>
      <c r="HE150" s="92">
        <f t="shared" si="1179"/>
        <v>0</v>
      </c>
      <c r="HF150" s="90">
        <f t="shared" si="1214"/>
        <v>0</v>
      </c>
      <c r="HG150" s="90">
        <f t="shared" si="1214"/>
        <v>0</v>
      </c>
      <c r="HH150" s="90">
        <f t="shared" si="1214"/>
        <v>0</v>
      </c>
      <c r="HI150" s="90">
        <f t="shared" si="1214"/>
        <v>0</v>
      </c>
      <c r="HJ150" s="90">
        <f t="shared" si="1214"/>
        <v>0</v>
      </c>
      <c r="HK150" s="90">
        <f t="shared" si="1214"/>
        <v>0</v>
      </c>
      <c r="HL150" s="90">
        <f t="shared" si="1214"/>
        <v>0</v>
      </c>
      <c r="HM150" s="90">
        <f t="shared" si="1214"/>
        <v>0</v>
      </c>
      <c r="HN150" s="90">
        <f t="shared" si="1214"/>
        <v>0</v>
      </c>
      <c r="HO150" s="90">
        <f t="shared" si="1214"/>
        <v>0</v>
      </c>
      <c r="HP150" s="90">
        <f t="shared" si="1214"/>
        <v>0</v>
      </c>
      <c r="HQ150" s="90">
        <f t="shared" si="1214"/>
        <v>0</v>
      </c>
      <c r="HR150" s="90">
        <f t="shared" si="1214"/>
        <v>0</v>
      </c>
      <c r="HS150" s="90">
        <f t="shared" si="1214"/>
        <v>0</v>
      </c>
      <c r="HT150" s="90">
        <f t="shared" si="1214"/>
        <v>0</v>
      </c>
      <c r="HU150" s="90">
        <f t="shared" si="1214"/>
        <v>0</v>
      </c>
      <c r="HV150" s="92">
        <f t="shared" si="1180"/>
        <v>0</v>
      </c>
      <c r="HW150" s="90">
        <f t="shared" si="1215"/>
        <v>0</v>
      </c>
      <c r="HX150" s="90">
        <f t="shared" si="1215"/>
        <v>0</v>
      </c>
      <c r="HY150" s="90">
        <f t="shared" si="1215"/>
        <v>0</v>
      </c>
      <c r="HZ150" s="90">
        <f t="shared" si="1215"/>
        <v>0</v>
      </c>
      <c r="IA150" s="90">
        <f t="shared" si="1215"/>
        <v>0</v>
      </c>
      <c r="IB150" s="90">
        <f t="shared" si="1215"/>
        <v>0</v>
      </c>
      <c r="IC150" s="90">
        <f t="shared" si="1215"/>
        <v>0</v>
      </c>
      <c r="ID150" s="90">
        <f t="shared" si="1215"/>
        <v>0</v>
      </c>
      <c r="IE150" s="90">
        <f t="shared" si="1215"/>
        <v>0</v>
      </c>
      <c r="IF150" s="92">
        <f t="shared" si="1157"/>
        <v>0</v>
      </c>
      <c r="IG150" s="90">
        <f t="shared" si="1216"/>
        <v>0</v>
      </c>
      <c r="IH150" s="90">
        <f t="shared" si="1217"/>
        <v>0</v>
      </c>
      <c r="II150" s="90">
        <f t="shared" si="1217"/>
        <v>0</v>
      </c>
      <c r="IJ150" s="90">
        <f t="shared" si="1217"/>
        <v>0</v>
      </c>
      <c r="IK150" s="90">
        <f t="shared" si="1217"/>
        <v>0</v>
      </c>
      <c r="IL150" s="90">
        <f t="shared" si="1217"/>
        <v>0</v>
      </c>
      <c r="IM150" s="90">
        <f t="shared" si="1217"/>
        <v>0</v>
      </c>
      <c r="IN150" s="90">
        <f t="shared" si="1217"/>
        <v>0</v>
      </c>
      <c r="IO150" s="90">
        <f t="shared" si="1217"/>
        <v>0</v>
      </c>
      <c r="IP150" s="90">
        <f t="shared" si="1217"/>
        <v>0</v>
      </c>
      <c r="IQ150" s="90">
        <f t="shared" si="1217"/>
        <v>0</v>
      </c>
      <c r="IR150" s="90">
        <f t="shared" si="1217"/>
        <v>0</v>
      </c>
      <c r="IS150" s="90">
        <f t="shared" si="1217"/>
        <v>0</v>
      </c>
      <c r="IT150" s="90">
        <f t="shared" si="1217"/>
        <v>0</v>
      </c>
      <c r="IU150" s="90">
        <f t="shared" si="1217"/>
        <v>0</v>
      </c>
      <c r="IV150" s="90">
        <f t="shared" si="1217"/>
        <v>0</v>
      </c>
      <c r="IW150" s="90">
        <f t="shared" si="1217"/>
        <v>0</v>
      </c>
      <c r="IX150" s="90">
        <f t="shared" si="1217"/>
        <v>0</v>
      </c>
      <c r="IY150" s="92">
        <f t="shared" si="1158"/>
        <v>0</v>
      </c>
      <c r="IZ150" s="90">
        <f t="shared" si="1218"/>
        <v>0</v>
      </c>
      <c r="JA150" s="90">
        <f t="shared" si="1219"/>
        <v>0</v>
      </c>
      <c r="JB150" s="90">
        <f t="shared" si="1219"/>
        <v>0</v>
      </c>
      <c r="JC150" s="90">
        <f t="shared" si="1219"/>
        <v>0</v>
      </c>
      <c r="JD150" s="90">
        <f t="shared" si="1219"/>
        <v>0</v>
      </c>
      <c r="JE150" s="90">
        <f t="shared" si="1219"/>
        <v>0</v>
      </c>
      <c r="JF150" s="90">
        <f t="shared" si="1219"/>
        <v>0</v>
      </c>
      <c r="JG150" s="90">
        <f t="shared" si="1219"/>
        <v>0</v>
      </c>
      <c r="JH150" s="90">
        <f t="shared" si="1219"/>
        <v>0</v>
      </c>
      <c r="JI150" s="90">
        <f t="shared" si="1219"/>
        <v>0</v>
      </c>
      <c r="JJ150" s="90">
        <f t="shared" si="1219"/>
        <v>0</v>
      </c>
      <c r="JK150" s="90">
        <f t="shared" si="1219"/>
        <v>0</v>
      </c>
      <c r="JL150" s="90">
        <f t="shared" si="1219"/>
        <v>0</v>
      </c>
      <c r="JM150" s="90">
        <f t="shared" si="1219"/>
        <v>0</v>
      </c>
      <c r="JN150" s="90">
        <f t="shared" si="1219"/>
        <v>0</v>
      </c>
      <c r="JO150" s="90">
        <f t="shared" si="1219"/>
        <v>0</v>
      </c>
      <c r="JP150" s="90">
        <f t="shared" si="1219"/>
        <v>0</v>
      </c>
      <c r="JQ150" s="90">
        <f t="shared" si="1219"/>
        <v>0</v>
      </c>
      <c r="JR150" s="90">
        <f t="shared" si="1219"/>
        <v>0</v>
      </c>
      <c r="JS150" s="90">
        <f t="shared" si="1219"/>
        <v>0</v>
      </c>
      <c r="JT150" s="92">
        <f t="shared" si="1159"/>
        <v>0</v>
      </c>
      <c r="JU150" s="90">
        <f t="shared" si="1220"/>
        <v>0</v>
      </c>
      <c r="JV150" s="90">
        <f t="shared" si="1221"/>
        <v>0</v>
      </c>
      <c r="JW150" s="90">
        <f t="shared" si="1221"/>
        <v>0</v>
      </c>
      <c r="JX150" s="90">
        <f t="shared" si="1221"/>
        <v>0</v>
      </c>
      <c r="JY150" s="90">
        <f t="shared" si="1221"/>
        <v>0</v>
      </c>
      <c r="JZ150" s="90">
        <f t="shared" si="1221"/>
        <v>0</v>
      </c>
      <c r="KA150" s="90">
        <f t="shared" si="1221"/>
        <v>0</v>
      </c>
      <c r="KB150" s="90">
        <f t="shared" si="1221"/>
        <v>0</v>
      </c>
      <c r="KC150" s="90">
        <f t="shared" si="1221"/>
        <v>0</v>
      </c>
      <c r="KD150" s="90">
        <f t="shared" si="1221"/>
        <v>0</v>
      </c>
      <c r="KE150" s="90">
        <f t="shared" si="1221"/>
        <v>0</v>
      </c>
      <c r="KF150" s="90">
        <f t="shared" si="1221"/>
        <v>0</v>
      </c>
      <c r="KG150" s="90">
        <f t="shared" si="1221"/>
        <v>0</v>
      </c>
      <c r="KH150" s="90">
        <f t="shared" si="1221"/>
        <v>0</v>
      </c>
      <c r="KI150" s="90">
        <f t="shared" si="1221"/>
        <v>0</v>
      </c>
      <c r="KJ150" s="90">
        <f t="shared" si="1221"/>
        <v>0</v>
      </c>
      <c r="KK150" s="90">
        <f t="shared" si="1221"/>
        <v>0</v>
      </c>
      <c r="KL150" s="90">
        <f t="shared" si="1221"/>
        <v>0</v>
      </c>
      <c r="KM150" s="90">
        <f t="shared" si="1221"/>
        <v>0</v>
      </c>
      <c r="KN150" s="90">
        <f t="shared" si="1221"/>
        <v>0</v>
      </c>
      <c r="KO150" s="90">
        <f t="shared" si="1221"/>
        <v>0</v>
      </c>
      <c r="KP150" s="90">
        <f t="shared" si="1221"/>
        <v>0</v>
      </c>
      <c r="KQ150" s="90">
        <f t="shared" si="1221"/>
        <v>0</v>
      </c>
      <c r="KR150" s="90">
        <f t="shared" si="1221"/>
        <v>0</v>
      </c>
      <c r="KS150" s="90">
        <f t="shared" si="1221"/>
        <v>0</v>
      </c>
      <c r="KT150" s="90">
        <f t="shared" si="1221"/>
        <v>0</v>
      </c>
      <c r="KU150" s="90">
        <f t="shared" si="1221"/>
        <v>0</v>
      </c>
      <c r="KV150" s="90">
        <f t="shared" si="1221"/>
        <v>0</v>
      </c>
      <c r="KW150" s="90">
        <f t="shared" si="1221"/>
        <v>0</v>
      </c>
      <c r="KX150" s="90">
        <f t="shared" si="1221"/>
        <v>0</v>
      </c>
      <c r="KY150" s="90">
        <f t="shared" si="1221"/>
        <v>0</v>
      </c>
      <c r="KZ150" s="90">
        <f t="shared" si="1221"/>
        <v>0</v>
      </c>
      <c r="LA150" s="90">
        <f t="shared" si="1221"/>
        <v>0</v>
      </c>
      <c r="LB150" s="90">
        <f t="shared" si="1221"/>
        <v>0</v>
      </c>
      <c r="LC150" s="90">
        <f t="shared" si="1221"/>
        <v>0</v>
      </c>
      <c r="LD150" s="90">
        <f t="shared" si="1221"/>
        <v>0</v>
      </c>
      <c r="LE150" s="90">
        <f t="shared" si="1221"/>
        <v>0</v>
      </c>
      <c r="LF150" s="90">
        <f t="shared" si="1221"/>
        <v>0</v>
      </c>
      <c r="LG150" s="90">
        <f t="shared" si="1221"/>
        <v>0</v>
      </c>
      <c r="LH150" s="90">
        <f t="shared" si="1221"/>
        <v>0</v>
      </c>
      <c r="LI150" s="90">
        <f t="shared" si="1221"/>
        <v>0</v>
      </c>
      <c r="LJ150" s="90">
        <f t="shared" si="1221"/>
        <v>0</v>
      </c>
      <c r="LK150" s="90">
        <f t="shared" si="1222"/>
        <v>0</v>
      </c>
      <c r="LL150" s="90">
        <f t="shared" si="1222"/>
        <v>0</v>
      </c>
      <c r="LM150" s="92">
        <f t="shared" si="1181"/>
        <v>0</v>
      </c>
      <c r="LN150" s="90">
        <f t="shared" si="1223"/>
        <v>0</v>
      </c>
      <c r="LO150" s="90">
        <f t="shared" si="1223"/>
        <v>0</v>
      </c>
      <c r="LP150" s="90">
        <f t="shared" si="1223"/>
        <v>0</v>
      </c>
      <c r="LQ150" s="90">
        <f t="shared" si="1223"/>
        <v>0</v>
      </c>
      <c r="LR150" s="90">
        <f t="shared" si="1223"/>
        <v>0</v>
      </c>
      <c r="LS150" s="92">
        <f t="shared" si="1182"/>
        <v>0</v>
      </c>
      <c r="LT150" s="90">
        <f t="shared" si="1224"/>
        <v>0</v>
      </c>
      <c r="LU150" s="90">
        <f t="shared" si="1224"/>
        <v>0</v>
      </c>
      <c r="LV150" s="90">
        <f t="shared" si="1224"/>
        <v>0</v>
      </c>
      <c r="LW150" s="90">
        <f t="shared" si="1224"/>
        <v>0</v>
      </c>
      <c r="LX150" s="90">
        <f t="shared" si="1224"/>
        <v>0</v>
      </c>
      <c r="LY150" s="90">
        <f t="shared" si="1224"/>
        <v>0</v>
      </c>
      <c r="LZ150" s="90">
        <f t="shared" si="1224"/>
        <v>0</v>
      </c>
      <c r="MA150" s="90">
        <f t="shared" si="1224"/>
        <v>0</v>
      </c>
      <c r="MB150" s="90">
        <f t="shared" si="1224"/>
        <v>0</v>
      </c>
      <c r="MC150" s="90">
        <f t="shared" si="1224"/>
        <v>0</v>
      </c>
      <c r="MD150" s="90">
        <f t="shared" si="1224"/>
        <v>0</v>
      </c>
      <c r="ME150" s="90">
        <f t="shared" si="1224"/>
        <v>0</v>
      </c>
      <c r="MF150" s="90">
        <f t="shared" si="1224"/>
        <v>0</v>
      </c>
      <c r="MG150" s="92">
        <f t="shared" si="1183"/>
        <v>0</v>
      </c>
      <c r="MH150" s="90">
        <f t="shared" si="1225"/>
        <v>0</v>
      </c>
      <c r="MI150" s="90">
        <f t="shared" si="1226"/>
        <v>0</v>
      </c>
      <c r="MJ150" s="90">
        <f t="shared" si="1226"/>
        <v>0</v>
      </c>
      <c r="MK150" s="90">
        <f t="shared" si="1226"/>
        <v>0</v>
      </c>
      <c r="ML150" s="90">
        <f t="shared" si="1226"/>
        <v>0</v>
      </c>
      <c r="MM150" s="90">
        <f t="shared" si="1226"/>
        <v>0</v>
      </c>
      <c r="MN150" s="90">
        <f t="shared" si="1226"/>
        <v>0</v>
      </c>
      <c r="MO150" s="90">
        <f t="shared" si="1226"/>
        <v>0</v>
      </c>
      <c r="MP150" s="90">
        <f t="shared" si="1226"/>
        <v>0</v>
      </c>
      <c r="MQ150" s="90">
        <f t="shared" si="1226"/>
        <v>0</v>
      </c>
      <c r="MR150" s="90">
        <f t="shared" si="1226"/>
        <v>0</v>
      </c>
      <c r="MS150" s="90">
        <f t="shared" si="1226"/>
        <v>0</v>
      </c>
      <c r="MT150" s="90">
        <f t="shared" si="1226"/>
        <v>0</v>
      </c>
      <c r="MU150" s="90">
        <f t="shared" si="1226"/>
        <v>0</v>
      </c>
      <c r="MV150" s="90">
        <f t="shared" si="1226"/>
        <v>0</v>
      </c>
      <c r="MW150" s="90">
        <f t="shared" si="1226"/>
        <v>0</v>
      </c>
      <c r="MX150" s="90">
        <f t="shared" si="1226"/>
        <v>0</v>
      </c>
      <c r="MY150" s="90">
        <f t="shared" si="1226"/>
        <v>0</v>
      </c>
      <c r="MZ150" s="90">
        <f t="shared" si="1226"/>
        <v>0</v>
      </c>
      <c r="NA150" s="90">
        <f t="shared" si="1226"/>
        <v>0</v>
      </c>
      <c r="NB150" s="90">
        <f t="shared" si="1226"/>
        <v>0</v>
      </c>
      <c r="NC150" s="92">
        <f t="shared" si="1184"/>
        <v>0</v>
      </c>
      <c r="ND150" s="90">
        <f t="shared" si="1227"/>
        <v>0</v>
      </c>
      <c r="NE150" s="90">
        <f t="shared" si="1227"/>
        <v>0</v>
      </c>
      <c r="NF150" s="90">
        <f t="shared" si="1227"/>
        <v>0</v>
      </c>
      <c r="NG150" s="90">
        <f t="shared" si="1227"/>
        <v>0</v>
      </c>
      <c r="NH150" s="90">
        <f t="shared" si="1227"/>
        <v>0</v>
      </c>
      <c r="NI150" s="90">
        <f t="shared" si="1227"/>
        <v>0</v>
      </c>
      <c r="NJ150" s="93">
        <f t="shared" si="1160"/>
        <v>0</v>
      </c>
      <c r="NK150" s="94">
        <f t="shared" si="1107"/>
        <v>0</v>
      </c>
    </row>
    <row r="151" spans="1:378" x14ac:dyDescent="0.25">
      <c r="A151" s="67">
        <v>99200</v>
      </c>
      <c r="B151" s="104" t="s">
        <v>106</v>
      </c>
      <c r="C151" s="90">
        <f>IFERROR(HLOOKUP($A151,Náklady_2018!$D$1:$MN$27,24,FALSE),0)</f>
        <v>0</v>
      </c>
      <c r="D151" s="19"/>
      <c r="E151" s="19"/>
      <c r="F151" s="102" t="s">
        <v>585</v>
      </c>
      <c r="G151" s="92">
        <f t="shared" si="1172"/>
        <v>0</v>
      </c>
      <c r="H151" s="90">
        <f t="shared" si="1228"/>
        <v>0</v>
      </c>
      <c r="I151" s="90">
        <f t="shared" si="1198"/>
        <v>0</v>
      </c>
      <c r="J151" s="90">
        <f t="shared" si="1198"/>
        <v>0</v>
      </c>
      <c r="K151" s="90">
        <f t="shared" si="1198"/>
        <v>0</v>
      </c>
      <c r="L151" s="90">
        <f t="shared" si="1198"/>
        <v>0</v>
      </c>
      <c r="M151" s="90">
        <f t="shared" si="1198"/>
        <v>0</v>
      </c>
      <c r="N151" s="90">
        <f t="shared" si="1198"/>
        <v>0</v>
      </c>
      <c r="O151" s="90">
        <f t="shared" si="1198"/>
        <v>0</v>
      </c>
      <c r="P151" s="90">
        <f t="shared" si="1198"/>
        <v>0</v>
      </c>
      <c r="Q151" s="90">
        <f t="shared" si="1198"/>
        <v>0</v>
      </c>
      <c r="R151" s="90">
        <f t="shared" si="1198"/>
        <v>0</v>
      </c>
      <c r="S151" s="90">
        <f t="shared" si="1198"/>
        <v>0</v>
      </c>
      <c r="T151" s="90">
        <f t="shared" si="1198"/>
        <v>0</v>
      </c>
      <c r="U151" s="90">
        <f t="shared" si="1198"/>
        <v>0</v>
      </c>
      <c r="V151" s="90">
        <f t="shared" si="1198"/>
        <v>0</v>
      </c>
      <c r="W151" s="90">
        <f t="shared" si="1198"/>
        <v>0</v>
      </c>
      <c r="X151" s="90">
        <f t="shared" si="1198"/>
        <v>0</v>
      </c>
      <c r="Y151" s="90">
        <f t="shared" si="1198"/>
        <v>0</v>
      </c>
      <c r="Z151" s="90">
        <f t="shared" si="1198"/>
        <v>0</v>
      </c>
      <c r="AA151" s="90">
        <f t="shared" si="1198"/>
        <v>0</v>
      </c>
      <c r="AB151" s="90">
        <f t="shared" si="1198"/>
        <v>0</v>
      </c>
      <c r="AC151" s="90">
        <f t="shared" si="1198"/>
        <v>0</v>
      </c>
      <c r="AD151" s="90">
        <f t="shared" si="1198"/>
        <v>0</v>
      </c>
      <c r="AE151" s="90">
        <f t="shared" si="1198"/>
        <v>0</v>
      </c>
      <c r="AF151" s="90">
        <f t="shared" si="1198"/>
        <v>0</v>
      </c>
      <c r="AG151" s="90">
        <f t="shared" si="1198"/>
        <v>0</v>
      </c>
      <c r="AH151" s="90">
        <f t="shared" si="1198"/>
        <v>0</v>
      </c>
      <c r="AI151" s="90">
        <f t="shared" si="1198"/>
        <v>0</v>
      </c>
      <c r="AJ151" s="90">
        <f t="shared" si="1198"/>
        <v>0</v>
      </c>
      <c r="AK151" s="90">
        <f t="shared" si="1198"/>
        <v>0</v>
      </c>
      <c r="AL151" s="90">
        <f t="shared" si="1198"/>
        <v>0</v>
      </c>
      <c r="AM151" s="90">
        <f t="shared" si="1198"/>
        <v>0</v>
      </c>
      <c r="AN151" s="90">
        <f t="shared" si="1198"/>
        <v>0</v>
      </c>
      <c r="AO151" s="90">
        <f t="shared" si="1198"/>
        <v>0</v>
      </c>
      <c r="AP151" s="90">
        <f t="shared" si="1198"/>
        <v>0</v>
      </c>
      <c r="AQ151" s="90">
        <f t="shared" si="1198"/>
        <v>0</v>
      </c>
      <c r="AR151" s="90">
        <f t="shared" si="1198"/>
        <v>0</v>
      </c>
      <c r="AS151" s="90">
        <f t="shared" si="1198"/>
        <v>0</v>
      </c>
      <c r="AT151" s="90">
        <f t="shared" si="1198"/>
        <v>0</v>
      </c>
      <c r="AU151" s="90">
        <f t="shared" si="1198"/>
        <v>0</v>
      </c>
      <c r="AV151" s="90">
        <f t="shared" si="1198"/>
        <v>0</v>
      </c>
      <c r="AW151" s="90">
        <f t="shared" si="1198"/>
        <v>0</v>
      </c>
      <c r="AX151" s="90">
        <f t="shared" si="1198"/>
        <v>0</v>
      </c>
      <c r="AY151" s="90">
        <f t="shared" si="1198"/>
        <v>0</v>
      </c>
      <c r="AZ151" s="90">
        <f t="shared" si="1198"/>
        <v>0</v>
      </c>
      <c r="BA151" s="90">
        <f t="shared" si="1198"/>
        <v>0</v>
      </c>
      <c r="BB151" s="90">
        <f t="shared" si="1198"/>
        <v>0</v>
      </c>
      <c r="BC151" s="90">
        <f t="shared" si="1198"/>
        <v>0</v>
      </c>
      <c r="BD151" s="92">
        <f t="shared" si="1173"/>
        <v>0</v>
      </c>
      <c r="BE151" s="90">
        <f t="shared" si="1199"/>
        <v>0</v>
      </c>
      <c r="BF151" s="90">
        <f t="shared" si="1200"/>
        <v>0</v>
      </c>
      <c r="BG151" s="90">
        <f t="shared" si="1200"/>
        <v>0</v>
      </c>
      <c r="BH151" s="90">
        <f t="shared" si="1200"/>
        <v>0</v>
      </c>
      <c r="BI151" s="90">
        <f t="shared" si="1200"/>
        <v>0</v>
      </c>
      <c r="BJ151" s="90">
        <f t="shared" si="1200"/>
        <v>0</v>
      </c>
      <c r="BK151" s="90">
        <f t="shared" si="1200"/>
        <v>0</v>
      </c>
      <c r="BL151" s="90">
        <f t="shared" si="1200"/>
        <v>0</v>
      </c>
      <c r="BM151" s="90">
        <f t="shared" si="1200"/>
        <v>0</v>
      </c>
      <c r="BN151" s="90">
        <f t="shared" si="1200"/>
        <v>0</v>
      </c>
      <c r="BO151" s="90">
        <f t="shared" si="1200"/>
        <v>0</v>
      </c>
      <c r="BP151" s="90">
        <f t="shared" si="1200"/>
        <v>0</v>
      </c>
      <c r="BQ151" s="90">
        <f t="shared" si="1200"/>
        <v>0</v>
      </c>
      <c r="BR151" s="90">
        <f t="shared" si="1200"/>
        <v>0</v>
      </c>
      <c r="BS151" s="90">
        <f t="shared" si="1200"/>
        <v>0</v>
      </c>
      <c r="BT151" s="90">
        <f t="shared" si="1200"/>
        <v>0</v>
      </c>
      <c r="BU151" s="90">
        <f t="shared" si="1200"/>
        <v>0</v>
      </c>
      <c r="BV151" s="90">
        <f t="shared" si="1200"/>
        <v>0</v>
      </c>
      <c r="BW151" s="90">
        <f t="shared" si="1200"/>
        <v>0</v>
      </c>
      <c r="BX151" s="90">
        <f t="shared" si="1200"/>
        <v>0</v>
      </c>
      <c r="BY151" s="90">
        <f t="shared" si="1200"/>
        <v>0</v>
      </c>
      <c r="BZ151" s="90">
        <f t="shared" si="1200"/>
        <v>0</v>
      </c>
      <c r="CA151" s="90">
        <f t="shared" si="1200"/>
        <v>0</v>
      </c>
      <c r="CB151" s="90">
        <f t="shared" si="1200"/>
        <v>0</v>
      </c>
      <c r="CC151" s="90">
        <f t="shared" si="1200"/>
        <v>0</v>
      </c>
      <c r="CD151" s="90">
        <f t="shared" si="1200"/>
        <v>0</v>
      </c>
      <c r="CE151" s="90">
        <f t="shared" si="1200"/>
        <v>0</v>
      </c>
      <c r="CF151" s="90">
        <f t="shared" si="1201"/>
        <v>0</v>
      </c>
      <c r="CG151" s="92">
        <f t="shared" si="1155"/>
        <v>0</v>
      </c>
      <c r="CH151" s="90">
        <f t="shared" si="1202"/>
        <v>0</v>
      </c>
      <c r="CI151" s="90">
        <f t="shared" si="1203"/>
        <v>0</v>
      </c>
      <c r="CJ151" s="90">
        <f t="shared" si="1203"/>
        <v>0</v>
      </c>
      <c r="CK151" s="90">
        <f t="shared" si="1203"/>
        <v>0</v>
      </c>
      <c r="CL151" s="90">
        <f t="shared" si="1203"/>
        <v>0</v>
      </c>
      <c r="CM151" s="90">
        <f t="shared" si="1203"/>
        <v>0</v>
      </c>
      <c r="CN151" s="90">
        <f t="shared" si="1203"/>
        <v>0</v>
      </c>
      <c r="CO151" s="90">
        <f t="shared" si="1203"/>
        <v>0</v>
      </c>
      <c r="CP151" s="90">
        <f t="shared" si="1203"/>
        <v>0</v>
      </c>
      <c r="CQ151" s="90">
        <f t="shared" si="1203"/>
        <v>0</v>
      </c>
      <c r="CR151" s="90">
        <f t="shared" si="1203"/>
        <v>0</v>
      </c>
      <c r="CS151" s="90">
        <f t="shared" si="1203"/>
        <v>0</v>
      </c>
      <c r="CT151" s="90">
        <f t="shared" si="1203"/>
        <v>0</v>
      </c>
      <c r="CU151" s="90">
        <f t="shared" si="1203"/>
        <v>0</v>
      </c>
      <c r="CV151" s="90">
        <f t="shared" si="1203"/>
        <v>0</v>
      </c>
      <c r="CW151" s="90">
        <f t="shared" si="1203"/>
        <v>0</v>
      </c>
      <c r="CX151" s="90">
        <f t="shared" si="1203"/>
        <v>0</v>
      </c>
      <c r="CY151" s="92">
        <f t="shared" si="1156"/>
        <v>0</v>
      </c>
      <c r="CZ151" s="90">
        <f t="shared" si="1204"/>
        <v>0</v>
      </c>
      <c r="DA151" s="90">
        <f t="shared" si="1205"/>
        <v>0</v>
      </c>
      <c r="DB151" s="90">
        <f t="shared" si="1205"/>
        <v>0</v>
      </c>
      <c r="DC151" s="90">
        <f t="shared" si="1205"/>
        <v>0</v>
      </c>
      <c r="DD151" s="90">
        <f t="shared" si="1205"/>
        <v>0</v>
      </c>
      <c r="DE151" s="90">
        <f t="shared" si="1205"/>
        <v>0</v>
      </c>
      <c r="DF151" s="90">
        <f t="shared" si="1205"/>
        <v>0</v>
      </c>
      <c r="DG151" s="90">
        <f t="shared" si="1205"/>
        <v>0</v>
      </c>
      <c r="DH151" s="90">
        <f t="shared" si="1205"/>
        <v>0</v>
      </c>
      <c r="DI151" s="90">
        <f t="shared" si="1205"/>
        <v>0</v>
      </c>
      <c r="DJ151" s="90">
        <f t="shared" si="1205"/>
        <v>0</v>
      </c>
      <c r="DK151" s="90">
        <f t="shared" si="1205"/>
        <v>0</v>
      </c>
      <c r="DL151" s="90">
        <f t="shared" si="1205"/>
        <v>0</v>
      </c>
      <c r="DM151" s="90">
        <f t="shared" si="1205"/>
        <v>0</v>
      </c>
      <c r="DN151" s="90">
        <f t="shared" si="1205"/>
        <v>0</v>
      </c>
      <c r="DO151" s="90">
        <f t="shared" si="1205"/>
        <v>0</v>
      </c>
      <c r="DP151" s="90">
        <f t="shared" si="1205"/>
        <v>0</v>
      </c>
      <c r="DQ151" s="90">
        <f t="shared" si="1205"/>
        <v>0</v>
      </c>
      <c r="DR151" s="90">
        <f t="shared" si="1205"/>
        <v>0</v>
      </c>
      <c r="DS151" s="90">
        <f t="shared" si="1205"/>
        <v>0</v>
      </c>
      <c r="DT151" s="90">
        <f t="shared" si="1205"/>
        <v>0</v>
      </c>
      <c r="DU151" s="90">
        <f t="shared" si="1205"/>
        <v>0</v>
      </c>
      <c r="DV151" s="92">
        <f t="shared" si="1174"/>
        <v>0</v>
      </c>
      <c r="DW151" s="90">
        <f t="shared" si="1206"/>
        <v>0</v>
      </c>
      <c r="DX151" s="90">
        <f t="shared" si="1206"/>
        <v>0</v>
      </c>
      <c r="DY151" s="90">
        <f t="shared" si="1206"/>
        <v>0</v>
      </c>
      <c r="DZ151" s="90">
        <f t="shared" si="1206"/>
        <v>0</v>
      </c>
      <c r="EA151" s="90">
        <f t="shared" si="1206"/>
        <v>0</v>
      </c>
      <c r="EB151" s="92">
        <f t="shared" si="1175"/>
        <v>0</v>
      </c>
      <c r="EC151" s="90">
        <f t="shared" si="1207"/>
        <v>0</v>
      </c>
      <c r="ED151" s="90">
        <f t="shared" si="1208"/>
        <v>0</v>
      </c>
      <c r="EE151" s="90">
        <f t="shared" si="1208"/>
        <v>0</v>
      </c>
      <c r="EF151" s="90">
        <f t="shared" si="1208"/>
        <v>0</v>
      </c>
      <c r="EG151" s="90">
        <f t="shared" si="1208"/>
        <v>0</v>
      </c>
      <c r="EH151" s="90">
        <f t="shared" si="1208"/>
        <v>0</v>
      </c>
      <c r="EI151" s="90">
        <f t="shared" si="1208"/>
        <v>0</v>
      </c>
      <c r="EJ151" s="90">
        <f t="shared" si="1208"/>
        <v>0</v>
      </c>
      <c r="EK151" s="90">
        <f t="shared" si="1208"/>
        <v>0</v>
      </c>
      <c r="EL151" s="90">
        <f t="shared" si="1208"/>
        <v>0</v>
      </c>
      <c r="EM151" s="90">
        <f t="shared" si="1208"/>
        <v>0</v>
      </c>
      <c r="EN151" s="90">
        <f t="shared" si="1208"/>
        <v>0</v>
      </c>
      <c r="EO151" s="90">
        <f t="shared" si="1208"/>
        <v>0</v>
      </c>
      <c r="EP151" s="90">
        <f t="shared" si="1208"/>
        <v>0</v>
      </c>
      <c r="EQ151" s="90">
        <f t="shared" si="1208"/>
        <v>0</v>
      </c>
      <c r="ER151" s="90">
        <f t="shared" si="1208"/>
        <v>0</v>
      </c>
      <c r="ES151" s="90">
        <f t="shared" si="1208"/>
        <v>0</v>
      </c>
      <c r="ET151" s="90">
        <f t="shared" si="1208"/>
        <v>0</v>
      </c>
      <c r="EU151" s="90">
        <f t="shared" si="1208"/>
        <v>0</v>
      </c>
      <c r="EV151" s="90">
        <f t="shared" si="1208"/>
        <v>0</v>
      </c>
      <c r="EW151" s="90">
        <f t="shared" si="1208"/>
        <v>0</v>
      </c>
      <c r="EX151" s="90">
        <f t="shared" si="1208"/>
        <v>0</v>
      </c>
      <c r="EY151" s="90">
        <f t="shared" si="1208"/>
        <v>0</v>
      </c>
      <c r="EZ151" s="90">
        <f t="shared" si="1208"/>
        <v>0</v>
      </c>
      <c r="FA151" s="90">
        <f t="shared" si="1208"/>
        <v>0</v>
      </c>
      <c r="FB151" s="90">
        <f t="shared" si="1208"/>
        <v>0</v>
      </c>
      <c r="FC151" s="90">
        <f t="shared" si="1208"/>
        <v>0</v>
      </c>
      <c r="FD151" s="90">
        <f t="shared" si="1208"/>
        <v>0</v>
      </c>
      <c r="FE151" s="92">
        <f t="shared" si="1176"/>
        <v>0</v>
      </c>
      <c r="FF151" s="90">
        <f t="shared" si="1209"/>
        <v>0</v>
      </c>
      <c r="FG151" s="90">
        <f t="shared" si="1209"/>
        <v>0</v>
      </c>
      <c r="FH151" s="90">
        <f t="shared" si="1209"/>
        <v>0</v>
      </c>
      <c r="FI151" s="90">
        <f t="shared" si="1209"/>
        <v>0</v>
      </c>
      <c r="FJ151" s="90">
        <f t="shared" si="1209"/>
        <v>0</v>
      </c>
      <c r="FK151" s="90">
        <f t="shared" si="1209"/>
        <v>0</v>
      </c>
      <c r="FL151" s="90">
        <f t="shared" si="1209"/>
        <v>0</v>
      </c>
      <c r="FM151" s="90">
        <f t="shared" si="1209"/>
        <v>0</v>
      </c>
      <c r="FN151" s="90">
        <f t="shared" si="1209"/>
        <v>0</v>
      </c>
      <c r="FO151" s="90">
        <f t="shared" si="1209"/>
        <v>0</v>
      </c>
      <c r="FP151" s="90">
        <f t="shared" si="1209"/>
        <v>0</v>
      </c>
      <c r="FQ151" s="90">
        <f t="shared" si="1209"/>
        <v>0</v>
      </c>
      <c r="FR151" s="90">
        <f t="shared" si="1209"/>
        <v>0</v>
      </c>
      <c r="FS151" s="90">
        <f t="shared" si="1209"/>
        <v>0</v>
      </c>
      <c r="FT151" s="90">
        <f t="shared" si="1210"/>
        <v>0</v>
      </c>
      <c r="FU151" s="90">
        <f t="shared" si="1210"/>
        <v>0</v>
      </c>
      <c r="FV151" s="90">
        <f t="shared" si="1210"/>
        <v>0</v>
      </c>
      <c r="FW151" s="92">
        <f t="shared" si="1177"/>
        <v>0</v>
      </c>
      <c r="FX151" s="90">
        <f t="shared" si="1211"/>
        <v>0</v>
      </c>
      <c r="FY151" s="90">
        <f t="shared" si="1212"/>
        <v>0</v>
      </c>
      <c r="FZ151" s="90">
        <f t="shared" si="1212"/>
        <v>0</v>
      </c>
      <c r="GA151" s="90">
        <f t="shared" si="1212"/>
        <v>0</v>
      </c>
      <c r="GB151" s="90">
        <f t="shared" si="1212"/>
        <v>0</v>
      </c>
      <c r="GC151" s="90">
        <f t="shared" si="1212"/>
        <v>0</v>
      </c>
      <c r="GD151" s="90">
        <f t="shared" si="1212"/>
        <v>0</v>
      </c>
      <c r="GE151" s="90">
        <f t="shared" si="1212"/>
        <v>0</v>
      </c>
      <c r="GF151" s="90">
        <f t="shared" si="1212"/>
        <v>0</v>
      </c>
      <c r="GG151" s="90">
        <f t="shared" si="1212"/>
        <v>0</v>
      </c>
      <c r="GH151" s="90">
        <f t="shared" si="1212"/>
        <v>0</v>
      </c>
      <c r="GI151" s="90">
        <f t="shared" si="1212"/>
        <v>0</v>
      </c>
      <c r="GJ151" s="90">
        <f t="shared" si="1212"/>
        <v>0</v>
      </c>
      <c r="GK151" s="90">
        <f t="shared" si="1212"/>
        <v>0</v>
      </c>
      <c r="GL151" s="90">
        <f t="shared" si="1212"/>
        <v>0</v>
      </c>
      <c r="GM151" s="90">
        <f t="shared" si="1212"/>
        <v>0</v>
      </c>
      <c r="GN151" s="90">
        <f t="shared" si="1212"/>
        <v>0</v>
      </c>
      <c r="GO151" s="90">
        <f t="shared" si="1212"/>
        <v>0</v>
      </c>
      <c r="GP151" s="90">
        <f t="shared" si="1212"/>
        <v>0</v>
      </c>
      <c r="GQ151" s="90">
        <f t="shared" si="1212"/>
        <v>0</v>
      </c>
      <c r="GR151" s="90">
        <f t="shared" si="1212"/>
        <v>0</v>
      </c>
      <c r="GS151" s="92">
        <f t="shared" si="1178"/>
        <v>0</v>
      </c>
      <c r="GT151" s="90">
        <f t="shared" si="1213"/>
        <v>0</v>
      </c>
      <c r="GU151" s="90">
        <f t="shared" si="1213"/>
        <v>0</v>
      </c>
      <c r="GV151" s="90">
        <f t="shared" si="1213"/>
        <v>0</v>
      </c>
      <c r="GW151" s="90">
        <f t="shared" si="1213"/>
        <v>0</v>
      </c>
      <c r="GX151" s="90">
        <f t="shared" si="1213"/>
        <v>0</v>
      </c>
      <c r="GY151" s="90">
        <f t="shared" si="1213"/>
        <v>0</v>
      </c>
      <c r="GZ151" s="90">
        <f t="shared" si="1213"/>
        <v>0</v>
      </c>
      <c r="HA151" s="90">
        <f t="shared" si="1213"/>
        <v>0</v>
      </c>
      <c r="HB151" s="90">
        <f t="shared" si="1213"/>
        <v>0</v>
      </c>
      <c r="HC151" s="90">
        <f t="shared" si="1213"/>
        <v>0</v>
      </c>
      <c r="HD151" s="90">
        <f t="shared" si="1213"/>
        <v>0</v>
      </c>
      <c r="HE151" s="92">
        <f t="shared" si="1179"/>
        <v>0</v>
      </c>
      <c r="HF151" s="90">
        <f t="shared" si="1214"/>
        <v>0</v>
      </c>
      <c r="HG151" s="90">
        <f t="shared" si="1214"/>
        <v>0</v>
      </c>
      <c r="HH151" s="90">
        <f t="shared" si="1214"/>
        <v>0</v>
      </c>
      <c r="HI151" s="90">
        <f t="shared" si="1214"/>
        <v>0</v>
      </c>
      <c r="HJ151" s="90">
        <f t="shared" si="1214"/>
        <v>0</v>
      </c>
      <c r="HK151" s="90">
        <f t="shared" si="1214"/>
        <v>0</v>
      </c>
      <c r="HL151" s="90">
        <f t="shared" si="1214"/>
        <v>0</v>
      </c>
      <c r="HM151" s="90">
        <f t="shared" si="1214"/>
        <v>0</v>
      </c>
      <c r="HN151" s="90">
        <f t="shared" si="1214"/>
        <v>0</v>
      </c>
      <c r="HO151" s="90">
        <f t="shared" si="1214"/>
        <v>0</v>
      </c>
      <c r="HP151" s="90">
        <f t="shared" si="1214"/>
        <v>0</v>
      </c>
      <c r="HQ151" s="90">
        <f t="shared" si="1214"/>
        <v>0</v>
      </c>
      <c r="HR151" s="90">
        <f t="shared" si="1214"/>
        <v>0</v>
      </c>
      <c r="HS151" s="90">
        <f t="shared" si="1214"/>
        <v>0</v>
      </c>
      <c r="HT151" s="90">
        <f t="shared" si="1214"/>
        <v>0</v>
      </c>
      <c r="HU151" s="90">
        <f t="shared" si="1214"/>
        <v>0</v>
      </c>
      <c r="HV151" s="92">
        <f t="shared" si="1180"/>
        <v>0</v>
      </c>
      <c r="HW151" s="90">
        <f t="shared" si="1215"/>
        <v>0</v>
      </c>
      <c r="HX151" s="90">
        <f t="shared" si="1215"/>
        <v>0</v>
      </c>
      <c r="HY151" s="90">
        <f t="shared" si="1215"/>
        <v>0</v>
      </c>
      <c r="HZ151" s="90">
        <f t="shared" si="1215"/>
        <v>0</v>
      </c>
      <c r="IA151" s="90">
        <f t="shared" si="1215"/>
        <v>0</v>
      </c>
      <c r="IB151" s="90">
        <f t="shared" si="1215"/>
        <v>0</v>
      </c>
      <c r="IC151" s="90">
        <f t="shared" si="1215"/>
        <v>0</v>
      </c>
      <c r="ID151" s="90">
        <f t="shared" si="1215"/>
        <v>0</v>
      </c>
      <c r="IE151" s="90">
        <f t="shared" si="1215"/>
        <v>0</v>
      </c>
      <c r="IF151" s="92">
        <f t="shared" si="1157"/>
        <v>0</v>
      </c>
      <c r="IG151" s="90">
        <f t="shared" si="1216"/>
        <v>0</v>
      </c>
      <c r="IH151" s="90">
        <f t="shared" si="1217"/>
        <v>0</v>
      </c>
      <c r="II151" s="90">
        <f t="shared" si="1217"/>
        <v>0</v>
      </c>
      <c r="IJ151" s="90">
        <f t="shared" si="1217"/>
        <v>0</v>
      </c>
      <c r="IK151" s="90">
        <f t="shared" si="1217"/>
        <v>0</v>
      </c>
      <c r="IL151" s="90">
        <f t="shared" si="1217"/>
        <v>0</v>
      </c>
      <c r="IM151" s="90">
        <f t="shared" si="1217"/>
        <v>0</v>
      </c>
      <c r="IN151" s="90">
        <f t="shared" si="1217"/>
        <v>0</v>
      </c>
      <c r="IO151" s="90">
        <f t="shared" si="1217"/>
        <v>0</v>
      </c>
      <c r="IP151" s="90">
        <f t="shared" si="1217"/>
        <v>0</v>
      </c>
      <c r="IQ151" s="90">
        <f t="shared" si="1217"/>
        <v>0</v>
      </c>
      <c r="IR151" s="90">
        <f t="shared" si="1217"/>
        <v>0</v>
      </c>
      <c r="IS151" s="90">
        <f t="shared" si="1217"/>
        <v>0</v>
      </c>
      <c r="IT151" s="90">
        <f t="shared" si="1217"/>
        <v>0</v>
      </c>
      <c r="IU151" s="90">
        <f t="shared" si="1217"/>
        <v>0</v>
      </c>
      <c r="IV151" s="90">
        <f t="shared" si="1217"/>
        <v>0</v>
      </c>
      <c r="IW151" s="90">
        <f t="shared" si="1217"/>
        <v>0</v>
      </c>
      <c r="IX151" s="90">
        <f t="shared" si="1217"/>
        <v>0</v>
      </c>
      <c r="IY151" s="92">
        <f t="shared" si="1158"/>
        <v>0</v>
      </c>
      <c r="IZ151" s="90">
        <f t="shared" si="1218"/>
        <v>0</v>
      </c>
      <c r="JA151" s="90">
        <f t="shared" si="1219"/>
        <v>0</v>
      </c>
      <c r="JB151" s="90">
        <f t="shared" si="1219"/>
        <v>0</v>
      </c>
      <c r="JC151" s="90">
        <f t="shared" si="1219"/>
        <v>0</v>
      </c>
      <c r="JD151" s="90">
        <f t="shared" si="1219"/>
        <v>0</v>
      </c>
      <c r="JE151" s="90">
        <f t="shared" si="1219"/>
        <v>0</v>
      </c>
      <c r="JF151" s="90">
        <f t="shared" si="1219"/>
        <v>0</v>
      </c>
      <c r="JG151" s="90">
        <f t="shared" si="1219"/>
        <v>0</v>
      </c>
      <c r="JH151" s="90">
        <f t="shared" si="1219"/>
        <v>0</v>
      </c>
      <c r="JI151" s="90">
        <f t="shared" si="1219"/>
        <v>0</v>
      </c>
      <c r="JJ151" s="90">
        <f t="shared" si="1219"/>
        <v>0</v>
      </c>
      <c r="JK151" s="90">
        <f t="shared" si="1219"/>
        <v>0</v>
      </c>
      <c r="JL151" s="90">
        <f t="shared" si="1219"/>
        <v>0</v>
      </c>
      <c r="JM151" s="90">
        <f t="shared" si="1219"/>
        <v>0</v>
      </c>
      <c r="JN151" s="90">
        <f t="shared" si="1219"/>
        <v>0</v>
      </c>
      <c r="JO151" s="90">
        <f t="shared" si="1219"/>
        <v>0</v>
      </c>
      <c r="JP151" s="90">
        <f t="shared" si="1219"/>
        <v>0</v>
      </c>
      <c r="JQ151" s="90">
        <f t="shared" si="1219"/>
        <v>0</v>
      </c>
      <c r="JR151" s="90">
        <f t="shared" si="1219"/>
        <v>0</v>
      </c>
      <c r="JS151" s="90">
        <f t="shared" si="1219"/>
        <v>0</v>
      </c>
      <c r="JT151" s="92">
        <f t="shared" si="1159"/>
        <v>0</v>
      </c>
      <c r="JU151" s="90">
        <f t="shared" si="1220"/>
        <v>0</v>
      </c>
      <c r="JV151" s="90">
        <f t="shared" si="1221"/>
        <v>0</v>
      </c>
      <c r="JW151" s="90">
        <f t="shared" si="1221"/>
        <v>0</v>
      </c>
      <c r="JX151" s="90">
        <f t="shared" si="1221"/>
        <v>0</v>
      </c>
      <c r="JY151" s="90">
        <f t="shared" si="1221"/>
        <v>0</v>
      </c>
      <c r="JZ151" s="90">
        <f t="shared" si="1221"/>
        <v>0</v>
      </c>
      <c r="KA151" s="90">
        <f t="shared" si="1221"/>
        <v>0</v>
      </c>
      <c r="KB151" s="90">
        <f t="shared" si="1221"/>
        <v>0</v>
      </c>
      <c r="KC151" s="90">
        <f t="shared" si="1221"/>
        <v>0</v>
      </c>
      <c r="KD151" s="90">
        <f t="shared" si="1221"/>
        <v>0</v>
      </c>
      <c r="KE151" s="90">
        <f t="shared" si="1221"/>
        <v>0</v>
      </c>
      <c r="KF151" s="90">
        <f t="shared" si="1221"/>
        <v>0</v>
      </c>
      <c r="KG151" s="90">
        <f t="shared" si="1221"/>
        <v>0</v>
      </c>
      <c r="KH151" s="90">
        <f t="shared" si="1221"/>
        <v>0</v>
      </c>
      <c r="KI151" s="90">
        <f t="shared" si="1221"/>
        <v>0</v>
      </c>
      <c r="KJ151" s="90">
        <f t="shared" si="1221"/>
        <v>0</v>
      </c>
      <c r="KK151" s="90">
        <f t="shared" si="1221"/>
        <v>0</v>
      </c>
      <c r="KL151" s="90">
        <f t="shared" si="1221"/>
        <v>0</v>
      </c>
      <c r="KM151" s="90">
        <f t="shared" si="1221"/>
        <v>0</v>
      </c>
      <c r="KN151" s="90">
        <f t="shared" si="1221"/>
        <v>0</v>
      </c>
      <c r="KO151" s="90">
        <f t="shared" si="1221"/>
        <v>0</v>
      </c>
      <c r="KP151" s="90">
        <f t="shared" si="1221"/>
        <v>0</v>
      </c>
      <c r="KQ151" s="90">
        <f t="shared" si="1221"/>
        <v>0</v>
      </c>
      <c r="KR151" s="90">
        <f t="shared" si="1221"/>
        <v>0</v>
      </c>
      <c r="KS151" s="90">
        <f t="shared" si="1221"/>
        <v>0</v>
      </c>
      <c r="KT151" s="90">
        <f t="shared" si="1221"/>
        <v>0</v>
      </c>
      <c r="KU151" s="90">
        <f t="shared" si="1221"/>
        <v>0</v>
      </c>
      <c r="KV151" s="90">
        <f t="shared" si="1221"/>
        <v>0</v>
      </c>
      <c r="KW151" s="90">
        <f t="shared" si="1221"/>
        <v>0</v>
      </c>
      <c r="KX151" s="90">
        <f t="shared" si="1221"/>
        <v>0</v>
      </c>
      <c r="KY151" s="90">
        <f t="shared" si="1221"/>
        <v>0</v>
      </c>
      <c r="KZ151" s="90">
        <f t="shared" si="1221"/>
        <v>0</v>
      </c>
      <c r="LA151" s="90">
        <f t="shared" si="1221"/>
        <v>0</v>
      </c>
      <c r="LB151" s="90">
        <f t="shared" si="1221"/>
        <v>0</v>
      </c>
      <c r="LC151" s="90">
        <f t="shared" si="1221"/>
        <v>0</v>
      </c>
      <c r="LD151" s="90">
        <f t="shared" si="1221"/>
        <v>0</v>
      </c>
      <c r="LE151" s="90">
        <f t="shared" si="1221"/>
        <v>0</v>
      </c>
      <c r="LF151" s="90">
        <f t="shared" si="1221"/>
        <v>0</v>
      </c>
      <c r="LG151" s="90">
        <f t="shared" si="1221"/>
        <v>0</v>
      </c>
      <c r="LH151" s="90">
        <f t="shared" si="1221"/>
        <v>0</v>
      </c>
      <c r="LI151" s="90">
        <f t="shared" si="1221"/>
        <v>0</v>
      </c>
      <c r="LJ151" s="90">
        <f t="shared" si="1221"/>
        <v>0</v>
      </c>
      <c r="LK151" s="90">
        <f t="shared" si="1222"/>
        <v>0</v>
      </c>
      <c r="LL151" s="90">
        <f t="shared" si="1222"/>
        <v>0</v>
      </c>
      <c r="LM151" s="92">
        <f t="shared" si="1181"/>
        <v>0</v>
      </c>
      <c r="LN151" s="90">
        <f t="shared" si="1223"/>
        <v>0</v>
      </c>
      <c r="LO151" s="90">
        <f t="shared" si="1223"/>
        <v>0</v>
      </c>
      <c r="LP151" s="90">
        <f t="shared" si="1223"/>
        <v>0</v>
      </c>
      <c r="LQ151" s="90">
        <f t="shared" si="1223"/>
        <v>0</v>
      </c>
      <c r="LR151" s="90">
        <f t="shared" si="1223"/>
        <v>0</v>
      </c>
      <c r="LS151" s="92">
        <f t="shared" si="1182"/>
        <v>0</v>
      </c>
      <c r="LT151" s="90">
        <f t="shared" si="1224"/>
        <v>0</v>
      </c>
      <c r="LU151" s="90">
        <f t="shared" si="1224"/>
        <v>0</v>
      </c>
      <c r="LV151" s="90">
        <f t="shared" si="1224"/>
        <v>0</v>
      </c>
      <c r="LW151" s="90">
        <f t="shared" si="1224"/>
        <v>0</v>
      </c>
      <c r="LX151" s="90">
        <f t="shared" si="1224"/>
        <v>0</v>
      </c>
      <c r="LY151" s="90">
        <f t="shared" si="1224"/>
        <v>0</v>
      </c>
      <c r="LZ151" s="90">
        <f t="shared" si="1224"/>
        <v>0</v>
      </c>
      <c r="MA151" s="90">
        <f t="shared" si="1224"/>
        <v>0</v>
      </c>
      <c r="MB151" s="90">
        <f t="shared" si="1224"/>
        <v>0</v>
      </c>
      <c r="MC151" s="90">
        <f t="shared" si="1224"/>
        <v>0</v>
      </c>
      <c r="MD151" s="90">
        <f t="shared" si="1224"/>
        <v>0</v>
      </c>
      <c r="ME151" s="90">
        <f t="shared" si="1224"/>
        <v>0</v>
      </c>
      <c r="MF151" s="90">
        <f t="shared" si="1224"/>
        <v>0</v>
      </c>
      <c r="MG151" s="92">
        <f t="shared" si="1183"/>
        <v>0</v>
      </c>
      <c r="MH151" s="90">
        <f t="shared" si="1225"/>
        <v>0</v>
      </c>
      <c r="MI151" s="90">
        <f t="shared" si="1226"/>
        <v>0</v>
      </c>
      <c r="MJ151" s="90">
        <f t="shared" si="1226"/>
        <v>0</v>
      </c>
      <c r="MK151" s="90">
        <f t="shared" si="1226"/>
        <v>0</v>
      </c>
      <c r="ML151" s="90">
        <f t="shared" si="1226"/>
        <v>0</v>
      </c>
      <c r="MM151" s="90">
        <f t="shared" si="1226"/>
        <v>0</v>
      </c>
      <c r="MN151" s="90">
        <f t="shared" si="1226"/>
        <v>0</v>
      </c>
      <c r="MO151" s="90">
        <f t="shared" si="1226"/>
        <v>0</v>
      </c>
      <c r="MP151" s="90">
        <f t="shared" si="1226"/>
        <v>0</v>
      </c>
      <c r="MQ151" s="90">
        <f t="shared" si="1226"/>
        <v>0</v>
      </c>
      <c r="MR151" s="90">
        <f t="shared" si="1226"/>
        <v>0</v>
      </c>
      <c r="MS151" s="90">
        <f t="shared" si="1226"/>
        <v>0</v>
      </c>
      <c r="MT151" s="90">
        <f t="shared" si="1226"/>
        <v>0</v>
      </c>
      <c r="MU151" s="90">
        <f t="shared" si="1226"/>
        <v>0</v>
      </c>
      <c r="MV151" s="90">
        <f t="shared" si="1226"/>
        <v>0</v>
      </c>
      <c r="MW151" s="90">
        <f t="shared" si="1226"/>
        <v>0</v>
      </c>
      <c r="MX151" s="90">
        <f t="shared" si="1226"/>
        <v>0</v>
      </c>
      <c r="MY151" s="90">
        <f t="shared" si="1226"/>
        <v>0</v>
      </c>
      <c r="MZ151" s="90">
        <f t="shared" si="1226"/>
        <v>0</v>
      </c>
      <c r="NA151" s="90">
        <f t="shared" si="1226"/>
        <v>0</v>
      </c>
      <c r="NB151" s="90">
        <f t="shared" si="1226"/>
        <v>0</v>
      </c>
      <c r="NC151" s="92">
        <f t="shared" si="1184"/>
        <v>0</v>
      </c>
      <c r="ND151" s="90">
        <f t="shared" si="1227"/>
        <v>0</v>
      </c>
      <c r="NE151" s="90">
        <f t="shared" si="1227"/>
        <v>0</v>
      </c>
      <c r="NF151" s="90">
        <f t="shared" si="1227"/>
        <v>0</v>
      </c>
      <c r="NG151" s="90">
        <f t="shared" si="1227"/>
        <v>0</v>
      </c>
      <c r="NH151" s="90">
        <f t="shared" si="1227"/>
        <v>0</v>
      </c>
      <c r="NI151" s="90">
        <f t="shared" si="1227"/>
        <v>0</v>
      </c>
      <c r="NJ151" s="93">
        <f t="shared" si="1160"/>
        <v>0</v>
      </c>
      <c r="NK151" s="94">
        <f t="shared" si="1107"/>
        <v>0</v>
      </c>
    </row>
    <row r="152" spans="1:378" x14ac:dyDescent="0.25">
      <c r="A152" s="67">
        <v>99300</v>
      </c>
      <c r="B152" s="104" t="s">
        <v>152</v>
      </c>
      <c r="C152" s="90">
        <f>IFERROR(HLOOKUP($A152,Náklady_2018!$D$1:$MN$27,24,FALSE),0)</f>
        <v>0</v>
      </c>
      <c r="D152" s="19"/>
      <c r="E152" s="19"/>
      <c r="F152" s="102" t="s">
        <v>585</v>
      </c>
      <c r="G152" s="92">
        <f t="shared" si="1172"/>
        <v>0</v>
      </c>
      <c r="H152" s="90">
        <f t="shared" si="1228"/>
        <v>0</v>
      </c>
      <c r="I152" s="90">
        <f t="shared" si="1198"/>
        <v>0</v>
      </c>
      <c r="J152" s="90">
        <f t="shared" si="1198"/>
        <v>0</v>
      </c>
      <c r="K152" s="90">
        <f t="shared" si="1198"/>
        <v>0</v>
      </c>
      <c r="L152" s="90">
        <f t="shared" si="1198"/>
        <v>0</v>
      </c>
      <c r="M152" s="90">
        <f t="shared" si="1198"/>
        <v>0</v>
      </c>
      <c r="N152" s="90">
        <f t="shared" si="1198"/>
        <v>0</v>
      </c>
      <c r="O152" s="90">
        <f t="shared" si="1198"/>
        <v>0</v>
      </c>
      <c r="P152" s="90">
        <f t="shared" si="1198"/>
        <v>0</v>
      </c>
      <c r="Q152" s="90">
        <f t="shared" si="1198"/>
        <v>0</v>
      </c>
      <c r="R152" s="90">
        <f t="shared" si="1198"/>
        <v>0</v>
      </c>
      <c r="S152" s="90">
        <f t="shared" si="1198"/>
        <v>0</v>
      </c>
      <c r="T152" s="90">
        <f t="shared" si="1198"/>
        <v>0</v>
      </c>
      <c r="U152" s="90">
        <f t="shared" si="1198"/>
        <v>0</v>
      </c>
      <c r="V152" s="90">
        <f t="shared" si="1198"/>
        <v>0</v>
      </c>
      <c r="W152" s="90">
        <f t="shared" si="1198"/>
        <v>0</v>
      </c>
      <c r="X152" s="90">
        <f t="shared" si="1198"/>
        <v>0</v>
      </c>
      <c r="Y152" s="90">
        <f t="shared" si="1198"/>
        <v>0</v>
      </c>
      <c r="Z152" s="90">
        <f t="shared" si="1198"/>
        <v>0</v>
      </c>
      <c r="AA152" s="90">
        <f t="shared" si="1198"/>
        <v>0</v>
      </c>
      <c r="AB152" s="90">
        <f t="shared" si="1198"/>
        <v>0</v>
      </c>
      <c r="AC152" s="90">
        <f t="shared" si="1198"/>
        <v>0</v>
      </c>
      <c r="AD152" s="90">
        <f t="shared" si="1198"/>
        <v>0</v>
      </c>
      <c r="AE152" s="90">
        <f t="shared" si="1198"/>
        <v>0</v>
      </c>
      <c r="AF152" s="90">
        <f t="shared" si="1198"/>
        <v>0</v>
      </c>
      <c r="AG152" s="90">
        <f t="shared" si="1198"/>
        <v>0</v>
      </c>
      <c r="AH152" s="90">
        <f t="shared" si="1198"/>
        <v>0</v>
      </c>
      <c r="AI152" s="90">
        <f t="shared" si="1198"/>
        <v>0</v>
      </c>
      <c r="AJ152" s="90">
        <f t="shared" si="1198"/>
        <v>0</v>
      </c>
      <c r="AK152" s="90">
        <f t="shared" si="1198"/>
        <v>0</v>
      </c>
      <c r="AL152" s="90">
        <f t="shared" si="1198"/>
        <v>0</v>
      </c>
      <c r="AM152" s="90">
        <f t="shared" si="1198"/>
        <v>0</v>
      </c>
      <c r="AN152" s="90">
        <f t="shared" si="1198"/>
        <v>0</v>
      </c>
      <c r="AO152" s="90">
        <f t="shared" si="1198"/>
        <v>0</v>
      </c>
      <c r="AP152" s="90">
        <f t="shared" si="1198"/>
        <v>0</v>
      </c>
      <c r="AQ152" s="90">
        <f t="shared" si="1198"/>
        <v>0</v>
      </c>
      <c r="AR152" s="90">
        <f t="shared" si="1198"/>
        <v>0</v>
      </c>
      <c r="AS152" s="90">
        <f t="shared" si="1198"/>
        <v>0</v>
      </c>
      <c r="AT152" s="90">
        <f t="shared" si="1198"/>
        <v>0</v>
      </c>
      <c r="AU152" s="90">
        <f t="shared" si="1198"/>
        <v>0</v>
      </c>
      <c r="AV152" s="90">
        <f t="shared" si="1198"/>
        <v>0</v>
      </c>
      <c r="AW152" s="90">
        <f t="shared" si="1198"/>
        <v>0</v>
      </c>
      <c r="AX152" s="90">
        <f t="shared" si="1198"/>
        <v>0</v>
      </c>
      <c r="AY152" s="90">
        <f t="shared" si="1198"/>
        <v>0</v>
      </c>
      <c r="AZ152" s="90">
        <f t="shared" si="1198"/>
        <v>0</v>
      </c>
      <c r="BA152" s="90">
        <f t="shared" si="1198"/>
        <v>0</v>
      </c>
      <c r="BB152" s="90">
        <f t="shared" si="1198"/>
        <v>0</v>
      </c>
      <c r="BC152" s="90">
        <f t="shared" si="1198"/>
        <v>0</v>
      </c>
      <c r="BD152" s="92">
        <f t="shared" si="1173"/>
        <v>0</v>
      </c>
      <c r="BE152" s="90">
        <f t="shared" si="1199"/>
        <v>0</v>
      </c>
      <c r="BF152" s="90">
        <f t="shared" si="1200"/>
        <v>0</v>
      </c>
      <c r="BG152" s="90">
        <f t="shared" si="1200"/>
        <v>0</v>
      </c>
      <c r="BH152" s="90">
        <f t="shared" si="1200"/>
        <v>0</v>
      </c>
      <c r="BI152" s="90">
        <f t="shared" si="1200"/>
        <v>0</v>
      </c>
      <c r="BJ152" s="90">
        <f t="shared" si="1200"/>
        <v>0</v>
      </c>
      <c r="BK152" s="90">
        <f t="shared" si="1200"/>
        <v>0</v>
      </c>
      <c r="BL152" s="90">
        <f t="shared" si="1200"/>
        <v>0</v>
      </c>
      <c r="BM152" s="90">
        <f t="shared" si="1200"/>
        <v>0</v>
      </c>
      <c r="BN152" s="90">
        <f t="shared" si="1200"/>
        <v>0</v>
      </c>
      <c r="BO152" s="90">
        <f t="shared" si="1200"/>
        <v>0</v>
      </c>
      <c r="BP152" s="90">
        <f t="shared" si="1200"/>
        <v>0</v>
      </c>
      <c r="BQ152" s="90">
        <f t="shared" si="1200"/>
        <v>0</v>
      </c>
      <c r="BR152" s="90">
        <f t="shared" si="1200"/>
        <v>0</v>
      </c>
      <c r="BS152" s="90">
        <f t="shared" si="1200"/>
        <v>0</v>
      </c>
      <c r="BT152" s="90">
        <f t="shared" si="1200"/>
        <v>0</v>
      </c>
      <c r="BU152" s="90">
        <f t="shared" si="1200"/>
        <v>0</v>
      </c>
      <c r="BV152" s="90">
        <f t="shared" si="1200"/>
        <v>0</v>
      </c>
      <c r="BW152" s="90">
        <f t="shared" si="1200"/>
        <v>0</v>
      </c>
      <c r="BX152" s="90">
        <f t="shared" si="1200"/>
        <v>0</v>
      </c>
      <c r="BY152" s="90">
        <f t="shared" si="1200"/>
        <v>0</v>
      </c>
      <c r="BZ152" s="90">
        <f t="shared" si="1200"/>
        <v>0</v>
      </c>
      <c r="CA152" s="90">
        <f t="shared" si="1200"/>
        <v>0</v>
      </c>
      <c r="CB152" s="90">
        <f t="shared" si="1200"/>
        <v>0</v>
      </c>
      <c r="CC152" s="90">
        <f t="shared" si="1200"/>
        <v>0</v>
      </c>
      <c r="CD152" s="90">
        <f t="shared" si="1200"/>
        <v>0</v>
      </c>
      <c r="CE152" s="90">
        <f t="shared" si="1200"/>
        <v>0</v>
      </c>
      <c r="CF152" s="90">
        <f t="shared" si="1201"/>
        <v>0</v>
      </c>
      <c r="CG152" s="92">
        <f t="shared" si="1155"/>
        <v>0</v>
      </c>
      <c r="CH152" s="90">
        <f t="shared" si="1202"/>
        <v>0</v>
      </c>
      <c r="CI152" s="90">
        <f t="shared" si="1203"/>
        <v>0</v>
      </c>
      <c r="CJ152" s="90">
        <f t="shared" si="1203"/>
        <v>0</v>
      </c>
      <c r="CK152" s="90">
        <f t="shared" si="1203"/>
        <v>0</v>
      </c>
      <c r="CL152" s="90">
        <f t="shared" si="1203"/>
        <v>0</v>
      </c>
      <c r="CM152" s="90">
        <f t="shared" si="1203"/>
        <v>0</v>
      </c>
      <c r="CN152" s="90">
        <f t="shared" si="1203"/>
        <v>0</v>
      </c>
      <c r="CO152" s="90">
        <f t="shared" si="1203"/>
        <v>0</v>
      </c>
      <c r="CP152" s="90">
        <f t="shared" si="1203"/>
        <v>0</v>
      </c>
      <c r="CQ152" s="90">
        <f t="shared" si="1203"/>
        <v>0</v>
      </c>
      <c r="CR152" s="90">
        <f t="shared" si="1203"/>
        <v>0</v>
      </c>
      <c r="CS152" s="90">
        <f t="shared" si="1203"/>
        <v>0</v>
      </c>
      <c r="CT152" s="90">
        <f t="shared" si="1203"/>
        <v>0</v>
      </c>
      <c r="CU152" s="90">
        <f t="shared" si="1203"/>
        <v>0</v>
      </c>
      <c r="CV152" s="90">
        <f t="shared" si="1203"/>
        <v>0</v>
      </c>
      <c r="CW152" s="90">
        <f t="shared" si="1203"/>
        <v>0</v>
      </c>
      <c r="CX152" s="90">
        <f t="shared" si="1203"/>
        <v>0</v>
      </c>
      <c r="CY152" s="92">
        <f t="shared" si="1156"/>
        <v>0</v>
      </c>
      <c r="CZ152" s="90">
        <f t="shared" si="1204"/>
        <v>0</v>
      </c>
      <c r="DA152" s="90">
        <f t="shared" si="1205"/>
        <v>0</v>
      </c>
      <c r="DB152" s="90">
        <f t="shared" si="1205"/>
        <v>0</v>
      </c>
      <c r="DC152" s="90">
        <f t="shared" si="1205"/>
        <v>0</v>
      </c>
      <c r="DD152" s="90">
        <f t="shared" si="1205"/>
        <v>0</v>
      </c>
      <c r="DE152" s="90">
        <f t="shared" si="1205"/>
        <v>0</v>
      </c>
      <c r="DF152" s="90">
        <f t="shared" si="1205"/>
        <v>0</v>
      </c>
      <c r="DG152" s="90">
        <f t="shared" si="1205"/>
        <v>0</v>
      </c>
      <c r="DH152" s="90">
        <f t="shared" si="1205"/>
        <v>0</v>
      </c>
      <c r="DI152" s="90">
        <f t="shared" si="1205"/>
        <v>0</v>
      </c>
      <c r="DJ152" s="90">
        <f t="shared" si="1205"/>
        <v>0</v>
      </c>
      <c r="DK152" s="90">
        <f t="shared" si="1205"/>
        <v>0</v>
      </c>
      <c r="DL152" s="90">
        <f t="shared" si="1205"/>
        <v>0</v>
      </c>
      <c r="DM152" s="90">
        <f t="shared" si="1205"/>
        <v>0</v>
      </c>
      <c r="DN152" s="90">
        <f t="shared" si="1205"/>
        <v>0</v>
      </c>
      <c r="DO152" s="90">
        <f t="shared" si="1205"/>
        <v>0</v>
      </c>
      <c r="DP152" s="90">
        <f t="shared" si="1205"/>
        <v>0</v>
      </c>
      <c r="DQ152" s="90">
        <f t="shared" si="1205"/>
        <v>0</v>
      </c>
      <c r="DR152" s="90">
        <f t="shared" si="1205"/>
        <v>0</v>
      </c>
      <c r="DS152" s="90">
        <f t="shared" si="1205"/>
        <v>0</v>
      </c>
      <c r="DT152" s="90">
        <f t="shared" si="1205"/>
        <v>0</v>
      </c>
      <c r="DU152" s="90">
        <f t="shared" si="1205"/>
        <v>0</v>
      </c>
      <c r="DV152" s="92">
        <f t="shared" si="1174"/>
        <v>0</v>
      </c>
      <c r="DW152" s="90">
        <f t="shared" si="1206"/>
        <v>0</v>
      </c>
      <c r="DX152" s="90">
        <f t="shared" si="1206"/>
        <v>0</v>
      </c>
      <c r="DY152" s="90">
        <f t="shared" si="1206"/>
        <v>0</v>
      </c>
      <c r="DZ152" s="90">
        <f t="shared" si="1206"/>
        <v>0</v>
      </c>
      <c r="EA152" s="90">
        <f t="shared" si="1206"/>
        <v>0</v>
      </c>
      <c r="EB152" s="92">
        <f t="shared" si="1175"/>
        <v>0</v>
      </c>
      <c r="EC152" s="90">
        <f t="shared" si="1207"/>
        <v>0</v>
      </c>
      <c r="ED152" s="90">
        <f t="shared" si="1208"/>
        <v>0</v>
      </c>
      <c r="EE152" s="90">
        <f t="shared" si="1208"/>
        <v>0</v>
      </c>
      <c r="EF152" s="90">
        <f t="shared" si="1208"/>
        <v>0</v>
      </c>
      <c r="EG152" s="90">
        <f t="shared" si="1208"/>
        <v>0</v>
      </c>
      <c r="EH152" s="90">
        <f t="shared" si="1208"/>
        <v>0</v>
      </c>
      <c r="EI152" s="90">
        <f t="shared" si="1208"/>
        <v>0</v>
      </c>
      <c r="EJ152" s="90">
        <f t="shared" si="1208"/>
        <v>0</v>
      </c>
      <c r="EK152" s="90">
        <f t="shared" si="1208"/>
        <v>0</v>
      </c>
      <c r="EL152" s="90">
        <f t="shared" si="1208"/>
        <v>0</v>
      </c>
      <c r="EM152" s="90">
        <f t="shared" si="1208"/>
        <v>0</v>
      </c>
      <c r="EN152" s="90">
        <f t="shared" si="1208"/>
        <v>0</v>
      </c>
      <c r="EO152" s="90">
        <f t="shared" si="1208"/>
        <v>0</v>
      </c>
      <c r="EP152" s="90">
        <f t="shared" si="1208"/>
        <v>0</v>
      </c>
      <c r="EQ152" s="90">
        <f t="shared" si="1208"/>
        <v>0</v>
      </c>
      <c r="ER152" s="90">
        <f t="shared" si="1208"/>
        <v>0</v>
      </c>
      <c r="ES152" s="90">
        <f t="shared" si="1208"/>
        <v>0</v>
      </c>
      <c r="ET152" s="90">
        <f t="shared" si="1208"/>
        <v>0</v>
      </c>
      <c r="EU152" s="90">
        <f t="shared" si="1208"/>
        <v>0</v>
      </c>
      <c r="EV152" s="90">
        <f t="shared" si="1208"/>
        <v>0</v>
      </c>
      <c r="EW152" s="90">
        <f t="shared" si="1208"/>
        <v>0</v>
      </c>
      <c r="EX152" s="90">
        <f t="shared" si="1208"/>
        <v>0</v>
      </c>
      <c r="EY152" s="90">
        <f t="shared" si="1208"/>
        <v>0</v>
      </c>
      <c r="EZ152" s="90">
        <f t="shared" si="1208"/>
        <v>0</v>
      </c>
      <c r="FA152" s="90">
        <f t="shared" si="1208"/>
        <v>0</v>
      </c>
      <c r="FB152" s="90">
        <f t="shared" si="1208"/>
        <v>0</v>
      </c>
      <c r="FC152" s="90">
        <f t="shared" si="1208"/>
        <v>0</v>
      </c>
      <c r="FD152" s="90">
        <f t="shared" si="1208"/>
        <v>0</v>
      </c>
      <c r="FE152" s="92">
        <f t="shared" si="1176"/>
        <v>0</v>
      </c>
      <c r="FF152" s="90">
        <f t="shared" si="1209"/>
        <v>0</v>
      </c>
      <c r="FG152" s="90">
        <f t="shared" si="1209"/>
        <v>0</v>
      </c>
      <c r="FH152" s="90">
        <f t="shared" si="1209"/>
        <v>0</v>
      </c>
      <c r="FI152" s="90">
        <f t="shared" si="1209"/>
        <v>0</v>
      </c>
      <c r="FJ152" s="90">
        <f t="shared" si="1209"/>
        <v>0</v>
      </c>
      <c r="FK152" s="90">
        <f t="shared" si="1209"/>
        <v>0</v>
      </c>
      <c r="FL152" s="90">
        <f t="shared" si="1209"/>
        <v>0</v>
      </c>
      <c r="FM152" s="90">
        <f t="shared" si="1209"/>
        <v>0</v>
      </c>
      <c r="FN152" s="90">
        <f t="shared" si="1209"/>
        <v>0</v>
      </c>
      <c r="FO152" s="90">
        <f t="shared" si="1209"/>
        <v>0</v>
      </c>
      <c r="FP152" s="90">
        <f t="shared" si="1209"/>
        <v>0</v>
      </c>
      <c r="FQ152" s="90">
        <f t="shared" si="1209"/>
        <v>0</v>
      </c>
      <c r="FR152" s="90">
        <f t="shared" si="1209"/>
        <v>0</v>
      </c>
      <c r="FS152" s="90">
        <f t="shared" si="1209"/>
        <v>0</v>
      </c>
      <c r="FT152" s="90">
        <f t="shared" si="1210"/>
        <v>0</v>
      </c>
      <c r="FU152" s="90">
        <f t="shared" si="1210"/>
        <v>0</v>
      </c>
      <c r="FV152" s="90">
        <f t="shared" si="1210"/>
        <v>0</v>
      </c>
      <c r="FW152" s="92">
        <f t="shared" si="1177"/>
        <v>0</v>
      </c>
      <c r="FX152" s="90">
        <f t="shared" si="1211"/>
        <v>0</v>
      </c>
      <c r="FY152" s="90">
        <f t="shared" si="1212"/>
        <v>0</v>
      </c>
      <c r="FZ152" s="90">
        <f t="shared" si="1212"/>
        <v>0</v>
      </c>
      <c r="GA152" s="90">
        <f t="shared" si="1212"/>
        <v>0</v>
      </c>
      <c r="GB152" s="90">
        <f t="shared" si="1212"/>
        <v>0</v>
      </c>
      <c r="GC152" s="90">
        <f t="shared" si="1212"/>
        <v>0</v>
      </c>
      <c r="GD152" s="90">
        <f t="shared" si="1212"/>
        <v>0</v>
      </c>
      <c r="GE152" s="90">
        <f t="shared" si="1212"/>
        <v>0</v>
      </c>
      <c r="GF152" s="90">
        <f t="shared" si="1212"/>
        <v>0</v>
      </c>
      <c r="GG152" s="90">
        <f t="shared" si="1212"/>
        <v>0</v>
      </c>
      <c r="GH152" s="90">
        <f t="shared" si="1212"/>
        <v>0</v>
      </c>
      <c r="GI152" s="90">
        <f t="shared" si="1212"/>
        <v>0</v>
      </c>
      <c r="GJ152" s="90">
        <f t="shared" si="1212"/>
        <v>0</v>
      </c>
      <c r="GK152" s="90">
        <f t="shared" si="1212"/>
        <v>0</v>
      </c>
      <c r="GL152" s="90">
        <f t="shared" si="1212"/>
        <v>0</v>
      </c>
      <c r="GM152" s="90">
        <f t="shared" si="1212"/>
        <v>0</v>
      </c>
      <c r="GN152" s="90">
        <f t="shared" si="1212"/>
        <v>0</v>
      </c>
      <c r="GO152" s="90">
        <f t="shared" si="1212"/>
        <v>0</v>
      </c>
      <c r="GP152" s="90">
        <f t="shared" si="1212"/>
        <v>0</v>
      </c>
      <c r="GQ152" s="90">
        <f t="shared" si="1212"/>
        <v>0</v>
      </c>
      <c r="GR152" s="90">
        <f t="shared" si="1212"/>
        <v>0</v>
      </c>
      <c r="GS152" s="92">
        <f t="shared" si="1178"/>
        <v>0</v>
      </c>
      <c r="GT152" s="90">
        <f t="shared" si="1213"/>
        <v>0</v>
      </c>
      <c r="GU152" s="90">
        <f t="shared" si="1213"/>
        <v>0</v>
      </c>
      <c r="GV152" s="90">
        <f t="shared" si="1213"/>
        <v>0</v>
      </c>
      <c r="GW152" s="90">
        <f t="shared" si="1213"/>
        <v>0</v>
      </c>
      <c r="GX152" s="90">
        <f t="shared" si="1213"/>
        <v>0</v>
      </c>
      <c r="GY152" s="90">
        <f t="shared" si="1213"/>
        <v>0</v>
      </c>
      <c r="GZ152" s="90">
        <f t="shared" si="1213"/>
        <v>0</v>
      </c>
      <c r="HA152" s="90">
        <f t="shared" si="1213"/>
        <v>0</v>
      </c>
      <c r="HB152" s="90">
        <f t="shared" si="1213"/>
        <v>0</v>
      </c>
      <c r="HC152" s="90">
        <f t="shared" si="1213"/>
        <v>0</v>
      </c>
      <c r="HD152" s="90">
        <f t="shared" si="1213"/>
        <v>0</v>
      </c>
      <c r="HE152" s="92">
        <f t="shared" si="1179"/>
        <v>0</v>
      </c>
      <c r="HF152" s="90">
        <f t="shared" si="1214"/>
        <v>0</v>
      </c>
      <c r="HG152" s="90">
        <f t="shared" si="1214"/>
        <v>0</v>
      </c>
      <c r="HH152" s="90">
        <f t="shared" si="1214"/>
        <v>0</v>
      </c>
      <c r="HI152" s="90">
        <f t="shared" si="1214"/>
        <v>0</v>
      </c>
      <c r="HJ152" s="90">
        <f t="shared" si="1214"/>
        <v>0</v>
      </c>
      <c r="HK152" s="90">
        <f t="shared" si="1214"/>
        <v>0</v>
      </c>
      <c r="HL152" s="90">
        <f t="shared" si="1214"/>
        <v>0</v>
      </c>
      <c r="HM152" s="90">
        <f t="shared" si="1214"/>
        <v>0</v>
      </c>
      <c r="HN152" s="90">
        <f t="shared" si="1214"/>
        <v>0</v>
      </c>
      <c r="HO152" s="90">
        <f t="shared" si="1214"/>
        <v>0</v>
      </c>
      <c r="HP152" s="90">
        <f t="shared" si="1214"/>
        <v>0</v>
      </c>
      <c r="HQ152" s="90">
        <f t="shared" si="1214"/>
        <v>0</v>
      </c>
      <c r="HR152" s="90">
        <f t="shared" si="1214"/>
        <v>0</v>
      </c>
      <c r="HS152" s="90">
        <f t="shared" si="1214"/>
        <v>0</v>
      </c>
      <c r="HT152" s="90">
        <f t="shared" si="1214"/>
        <v>0</v>
      </c>
      <c r="HU152" s="90">
        <f t="shared" si="1214"/>
        <v>0</v>
      </c>
      <c r="HV152" s="92">
        <f t="shared" si="1180"/>
        <v>0</v>
      </c>
      <c r="HW152" s="90">
        <f t="shared" si="1215"/>
        <v>0</v>
      </c>
      <c r="HX152" s="90">
        <f t="shared" si="1215"/>
        <v>0</v>
      </c>
      <c r="HY152" s="90">
        <f t="shared" si="1215"/>
        <v>0</v>
      </c>
      <c r="HZ152" s="90">
        <f t="shared" si="1215"/>
        <v>0</v>
      </c>
      <c r="IA152" s="90">
        <f t="shared" si="1215"/>
        <v>0</v>
      </c>
      <c r="IB152" s="90">
        <f t="shared" si="1215"/>
        <v>0</v>
      </c>
      <c r="IC152" s="90">
        <f t="shared" si="1215"/>
        <v>0</v>
      </c>
      <c r="ID152" s="90">
        <f t="shared" si="1215"/>
        <v>0</v>
      </c>
      <c r="IE152" s="90">
        <f t="shared" si="1215"/>
        <v>0</v>
      </c>
      <c r="IF152" s="92">
        <f t="shared" si="1157"/>
        <v>0</v>
      </c>
      <c r="IG152" s="90">
        <f t="shared" si="1216"/>
        <v>0</v>
      </c>
      <c r="IH152" s="90">
        <f t="shared" si="1217"/>
        <v>0</v>
      </c>
      <c r="II152" s="90">
        <f t="shared" si="1217"/>
        <v>0</v>
      </c>
      <c r="IJ152" s="90">
        <f t="shared" si="1217"/>
        <v>0</v>
      </c>
      <c r="IK152" s="90">
        <f t="shared" si="1217"/>
        <v>0</v>
      </c>
      <c r="IL152" s="90">
        <f t="shared" si="1217"/>
        <v>0</v>
      </c>
      <c r="IM152" s="90">
        <f t="shared" si="1217"/>
        <v>0</v>
      </c>
      <c r="IN152" s="90">
        <f t="shared" si="1217"/>
        <v>0</v>
      </c>
      <c r="IO152" s="90">
        <f t="shared" si="1217"/>
        <v>0</v>
      </c>
      <c r="IP152" s="90">
        <f t="shared" si="1217"/>
        <v>0</v>
      </c>
      <c r="IQ152" s="90">
        <f t="shared" si="1217"/>
        <v>0</v>
      </c>
      <c r="IR152" s="90">
        <f t="shared" si="1217"/>
        <v>0</v>
      </c>
      <c r="IS152" s="90">
        <f t="shared" si="1217"/>
        <v>0</v>
      </c>
      <c r="IT152" s="90">
        <f t="shared" si="1217"/>
        <v>0</v>
      </c>
      <c r="IU152" s="90">
        <f t="shared" si="1217"/>
        <v>0</v>
      </c>
      <c r="IV152" s="90">
        <f t="shared" si="1217"/>
        <v>0</v>
      </c>
      <c r="IW152" s="90">
        <f t="shared" si="1217"/>
        <v>0</v>
      </c>
      <c r="IX152" s="90">
        <f t="shared" si="1217"/>
        <v>0</v>
      </c>
      <c r="IY152" s="92">
        <f t="shared" si="1158"/>
        <v>0</v>
      </c>
      <c r="IZ152" s="90">
        <f t="shared" si="1218"/>
        <v>0</v>
      </c>
      <c r="JA152" s="90">
        <f t="shared" si="1219"/>
        <v>0</v>
      </c>
      <c r="JB152" s="90">
        <f t="shared" si="1219"/>
        <v>0</v>
      </c>
      <c r="JC152" s="90">
        <f t="shared" si="1219"/>
        <v>0</v>
      </c>
      <c r="JD152" s="90">
        <f t="shared" si="1219"/>
        <v>0</v>
      </c>
      <c r="JE152" s="90">
        <f t="shared" si="1219"/>
        <v>0</v>
      </c>
      <c r="JF152" s="90">
        <f t="shared" si="1219"/>
        <v>0</v>
      </c>
      <c r="JG152" s="90">
        <f t="shared" si="1219"/>
        <v>0</v>
      </c>
      <c r="JH152" s="90">
        <f t="shared" si="1219"/>
        <v>0</v>
      </c>
      <c r="JI152" s="90">
        <f t="shared" si="1219"/>
        <v>0</v>
      </c>
      <c r="JJ152" s="90">
        <f t="shared" si="1219"/>
        <v>0</v>
      </c>
      <c r="JK152" s="90">
        <f t="shared" si="1219"/>
        <v>0</v>
      </c>
      <c r="JL152" s="90">
        <f t="shared" si="1219"/>
        <v>0</v>
      </c>
      <c r="JM152" s="90">
        <f t="shared" si="1219"/>
        <v>0</v>
      </c>
      <c r="JN152" s="90">
        <f t="shared" si="1219"/>
        <v>0</v>
      </c>
      <c r="JO152" s="90">
        <f t="shared" si="1219"/>
        <v>0</v>
      </c>
      <c r="JP152" s="90">
        <f t="shared" si="1219"/>
        <v>0</v>
      </c>
      <c r="JQ152" s="90">
        <f t="shared" si="1219"/>
        <v>0</v>
      </c>
      <c r="JR152" s="90">
        <f t="shared" si="1219"/>
        <v>0</v>
      </c>
      <c r="JS152" s="90">
        <f t="shared" si="1219"/>
        <v>0</v>
      </c>
      <c r="JT152" s="92">
        <f t="shared" si="1159"/>
        <v>0</v>
      </c>
      <c r="JU152" s="90">
        <f t="shared" si="1220"/>
        <v>0</v>
      </c>
      <c r="JV152" s="90">
        <f t="shared" si="1221"/>
        <v>0</v>
      </c>
      <c r="JW152" s="90">
        <f t="shared" si="1221"/>
        <v>0</v>
      </c>
      <c r="JX152" s="90">
        <f t="shared" si="1221"/>
        <v>0</v>
      </c>
      <c r="JY152" s="90">
        <f t="shared" si="1221"/>
        <v>0</v>
      </c>
      <c r="JZ152" s="90">
        <f t="shared" si="1221"/>
        <v>0</v>
      </c>
      <c r="KA152" s="90">
        <f t="shared" si="1221"/>
        <v>0</v>
      </c>
      <c r="KB152" s="90">
        <f t="shared" si="1221"/>
        <v>0</v>
      </c>
      <c r="KC152" s="90">
        <f t="shared" si="1221"/>
        <v>0</v>
      </c>
      <c r="KD152" s="90">
        <f t="shared" si="1221"/>
        <v>0</v>
      </c>
      <c r="KE152" s="90">
        <f t="shared" si="1221"/>
        <v>0</v>
      </c>
      <c r="KF152" s="90">
        <f t="shared" si="1221"/>
        <v>0</v>
      </c>
      <c r="KG152" s="90">
        <f t="shared" si="1221"/>
        <v>0</v>
      </c>
      <c r="KH152" s="90">
        <f t="shared" si="1221"/>
        <v>0</v>
      </c>
      <c r="KI152" s="90">
        <f t="shared" si="1221"/>
        <v>0</v>
      </c>
      <c r="KJ152" s="90">
        <f t="shared" si="1221"/>
        <v>0</v>
      </c>
      <c r="KK152" s="90">
        <f t="shared" si="1221"/>
        <v>0</v>
      </c>
      <c r="KL152" s="90">
        <f t="shared" si="1221"/>
        <v>0</v>
      </c>
      <c r="KM152" s="90">
        <f t="shared" si="1221"/>
        <v>0</v>
      </c>
      <c r="KN152" s="90">
        <f t="shared" si="1221"/>
        <v>0</v>
      </c>
      <c r="KO152" s="90">
        <f t="shared" si="1221"/>
        <v>0</v>
      </c>
      <c r="KP152" s="90">
        <f t="shared" si="1221"/>
        <v>0</v>
      </c>
      <c r="KQ152" s="90">
        <f t="shared" si="1221"/>
        <v>0</v>
      </c>
      <c r="KR152" s="90">
        <f t="shared" si="1221"/>
        <v>0</v>
      </c>
      <c r="KS152" s="90">
        <f t="shared" si="1221"/>
        <v>0</v>
      </c>
      <c r="KT152" s="90">
        <f t="shared" si="1221"/>
        <v>0</v>
      </c>
      <c r="KU152" s="90">
        <f t="shared" si="1221"/>
        <v>0</v>
      </c>
      <c r="KV152" s="90">
        <f t="shared" si="1221"/>
        <v>0</v>
      </c>
      <c r="KW152" s="90">
        <f t="shared" si="1221"/>
        <v>0</v>
      </c>
      <c r="KX152" s="90">
        <f t="shared" si="1221"/>
        <v>0</v>
      </c>
      <c r="KY152" s="90">
        <f t="shared" si="1221"/>
        <v>0</v>
      </c>
      <c r="KZ152" s="90">
        <f t="shared" si="1221"/>
        <v>0</v>
      </c>
      <c r="LA152" s="90">
        <f t="shared" si="1221"/>
        <v>0</v>
      </c>
      <c r="LB152" s="90">
        <f t="shared" si="1221"/>
        <v>0</v>
      </c>
      <c r="LC152" s="90">
        <f t="shared" si="1221"/>
        <v>0</v>
      </c>
      <c r="LD152" s="90">
        <f t="shared" si="1221"/>
        <v>0</v>
      </c>
      <c r="LE152" s="90">
        <f t="shared" si="1221"/>
        <v>0</v>
      </c>
      <c r="LF152" s="90">
        <f t="shared" si="1221"/>
        <v>0</v>
      </c>
      <c r="LG152" s="90">
        <f t="shared" si="1221"/>
        <v>0</v>
      </c>
      <c r="LH152" s="90">
        <f t="shared" si="1221"/>
        <v>0</v>
      </c>
      <c r="LI152" s="90">
        <f t="shared" si="1221"/>
        <v>0</v>
      </c>
      <c r="LJ152" s="90">
        <f t="shared" si="1221"/>
        <v>0</v>
      </c>
      <c r="LK152" s="90">
        <f t="shared" si="1222"/>
        <v>0</v>
      </c>
      <c r="LL152" s="90">
        <f t="shared" si="1222"/>
        <v>0</v>
      </c>
      <c r="LM152" s="92">
        <f t="shared" si="1181"/>
        <v>0</v>
      </c>
      <c r="LN152" s="90">
        <f t="shared" si="1223"/>
        <v>0</v>
      </c>
      <c r="LO152" s="90">
        <f t="shared" si="1223"/>
        <v>0</v>
      </c>
      <c r="LP152" s="90">
        <f t="shared" si="1223"/>
        <v>0</v>
      </c>
      <c r="LQ152" s="90">
        <f t="shared" si="1223"/>
        <v>0</v>
      </c>
      <c r="LR152" s="90">
        <f t="shared" si="1223"/>
        <v>0</v>
      </c>
      <c r="LS152" s="92">
        <f t="shared" si="1182"/>
        <v>0</v>
      </c>
      <c r="LT152" s="90">
        <f t="shared" si="1224"/>
        <v>0</v>
      </c>
      <c r="LU152" s="90">
        <f t="shared" si="1224"/>
        <v>0</v>
      </c>
      <c r="LV152" s="90">
        <f t="shared" si="1224"/>
        <v>0</v>
      </c>
      <c r="LW152" s="90">
        <f t="shared" si="1224"/>
        <v>0</v>
      </c>
      <c r="LX152" s="90">
        <f t="shared" si="1224"/>
        <v>0</v>
      </c>
      <c r="LY152" s="90">
        <f t="shared" si="1224"/>
        <v>0</v>
      </c>
      <c r="LZ152" s="90">
        <f t="shared" si="1224"/>
        <v>0</v>
      </c>
      <c r="MA152" s="90">
        <f t="shared" si="1224"/>
        <v>0</v>
      </c>
      <c r="MB152" s="90">
        <f t="shared" si="1224"/>
        <v>0</v>
      </c>
      <c r="MC152" s="90">
        <f t="shared" si="1224"/>
        <v>0</v>
      </c>
      <c r="MD152" s="90">
        <f t="shared" si="1224"/>
        <v>0</v>
      </c>
      <c r="ME152" s="90">
        <f t="shared" si="1224"/>
        <v>0</v>
      </c>
      <c r="MF152" s="90">
        <f t="shared" si="1224"/>
        <v>0</v>
      </c>
      <c r="MG152" s="92">
        <f t="shared" si="1183"/>
        <v>0</v>
      </c>
      <c r="MH152" s="90">
        <f t="shared" si="1225"/>
        <v>0</v>
      </c>
      <c r="MI152" s="90">
        <f t="shared" si="1226"/>
        <v>0</v>
      </c>
      <c r="MJ152" s="90">
        <f t="shared" si="1226"/>
        <v>0</v>
      </c>
      <c r="MK152" s="90">
        <f t="shared" si="1226"/>
        <v>0</v>
      </c>
      <c r="ML152" s="90">
        <f t="shared" si="1226"/>
        <v>0</v>
      </c>
      <c r="MM152" s="90">
        <f t="shared" si="1226"/>
        <v>0</v>
      </c>
      <c r="MN152" s="90">
        <f t="shared" si="1226"/>
        <v>0</v>
      </c>
      <c r="MO152" s="90">
        <f t="shared" si="1226"/>
        <v>0</v>
      </c>
      <c r="MP152" s="90">
        <f t="shared" si="1226"/>
        <v>0</v>
      </c>
      <c r="MQ152" s="90">
        <f t="shared" si="1226"/>
        <v>0</v>
      </c>
      <c r="MR152" s="90">
        <f t="shared" si="1226"/>
        <v>0</v>
      </c>
      <c r="MS152" s="90">
        <f t="shared" si="1226"/>
        <v>0</v>
      </c>
      <c r="MT152" s="90">
        <f t="shared" si="1226"/>
        <v>0</v>
      </c>
      <c r="MU152" s="90">
        <f t="shared" si="1226"/>
        <v>0</v>
      </c>
      <c r="MV152" s="90">
        <f t="shared" si="1226"/>
        <v>0</v>
      </c>
      <c r="MW152" s="90">
        <f t="shared" si="1226"/>
        <v>0</v>
      </c>
      <c r="MX152" s="90">
        <f t="shared" si="1226"/>
        <v>0</v>
      </c>
      <c r="MY152" s="90">
        <f t="shared" si="1226"/>
        <v>0</v>
      </c>
      <c r="MZ152" s="90">
        <f t="shared" si="1226"/>
        <v>0</v>
      </c>
      <c r="NA152" s="90">
        <f t="shared" si="1226"/>
        <v>0</v>
      </c>
      <c r="NB152" s="90">
        <f t="shared" si="1226"/>
        <v>0</v>
      </c>
      <c r="NC152" s="92">
        <f t="shared" si="1184"/>
        <v>0</v>
      </c>
      <c r="ND152" s="90">
        <f t="shared" si="1227"/>
        <v>0</v>
      </c>
      <c r="NE152" s="90">
        <f t="shared" si="1227"/>
        <v>0</v>
      </c>
      <c r="NF152" s="90">
        <f t="shared" si="1227"/>
        <v>0</v>
      </c>
      <c r="NG152" s="90">
        <f t="shared" si="1227"/>
        <v>0</v>
      </c>
      <c r="NH152" s="90">
        <f t="shared" si="1227"/>
        <v>0</v>
      </c>
      <c r="NI152" s="90">
        <f t="shared" si="1227"/>
        <v>0</v>
      </c>
      <c r="NJ152" s="93">
        <f t="shared" si="1160"/>
        <v>0</v>
      </c>
      <c r="NK152" s="94">
        <f t="shared" si="1107"/>
        <v>0</v>
      </c>
    </row>
    <row r="153" spans="1:378" x14ac:dyDescent="0.25">
      <c r="A153" s="67">
        <v>99400</v>
      </c>
      <c r="B153" s="104" t="s">
        <v>107</v>
      </c>
      <c r="C153" s="90">
        <f>IFERROR(HLOOKUP($A153,Náklady_2018!$D$1:$MN$27,24,FALSE),0)</f>
        <v>0</v>
      </c>
      <c r="D153" s="19"/>
      <c r="E153" s="19"/>
      <c r="F153" s="102" t="s">
        <v>585</v>
      </c>
      <c r="G153" s="92">
        <f t="shared" si="1172"/>
        <v>0</v>
      </c>
      <c r="H153" s="90">
        <f t="shared" si="1228"/>
        <v>0</v>
      </c>
      <c r="I153" s="90">
        <f t="shared" si="1198"/>
        <v>0</v>
      </c>
      <c r="J153" s="90">
        <f t="shared" si="1198"/>
        <v>0</v>
      </c>
      <c r="K153" s="90">
        <f t="shared" si="1198"/>
        <v>0</v>
      </c>
      <c r="L153" s="90">
        <f t="shared" si="1198"/>
        <v>0</v>
      </c>
      <c r="M153" s="90">
        <f t="shared" si="1198"/>
        <v>0</v>
      </c>
      <c r="N153" s="90">
        <f t="shared" si="1198"/>
        <v>0</v>
      </c>
      <c r="O153" s="90">
        <f t="shared" si="1198"/>
        <v>0</v>
      </c>
      <c r="P153" s="90">
        <f t="shared" si="1198"/>
        <v>0</v>
      </c>
      <c r="Q153" s="90">
        <f t="shared" si="1198"/>
        <v>0</v>
      </c>
      <c r="R153" s="90">
        <f t="shared" si="1198"/>
        <v>0</v>
      </c>
      <c r="S153" s="90">
        <f t="shared" si="1198"/>
        <v>0</v>
      </c>
      <c r="T153" s="90">
        <f t="shared" si="1198"/>
        <v>0</v>
      </c>
      <c r="U153" s="90">
        <f t="shared" si="1198"/>
        <v>0</v>
      </c>
      <c r="V153" s="90">
        <f t="shared" si="1198"/>
        <v>0</v>
      </c>
      <c r="W153" s="90">
        <f t="shared" si="1198"/>
        <v>0</v>
      </c>
      <c r="X153" s="90">
        <f t="shared" si="1198"/>
        <v>0</v>
      </c>
      <c r="Y153" s="90">
        <f t="shared" si="1198"/>
        <v>0</v>
      </c>
      <c r="Z153" s="90">
        <f t="shared" si="1198"/>
        <v>0</v>
      </c>
      <c r="AA153" s="90">
        <f t="shared" si="1198"/>
        <v>0</v>
      </c>
      <c r="AB153" s="90">
        <f t="shared" si="1198"/>
        <v>0</v>
      </c>
      <c r="AC153" s="90">
        <f t="shared" si="1198"/>
        <v>0</v>
      </c>
      <c r="AD153" s="90">
        <f t="shared" si="1198"/>
        <v>0</v>
      </c>
      <c r="AE153" s="90">
        <f t="shared" si="1198"/>
        <v>0</v>
      </c>
      <c r="AF153" s="90">
        <f t="shared" si="1198"/>
        <v>0</v>
      </c>
      <c r="AG153" s="90">
        <f t="shared" si="1198"/>
        <v>0</v>
      </c>
      <c r="AH153" s="90">
        <f t="shared" si="1198"/>
        <v>0</v>
      </c>
      <c r="AI153" s="90">
        <f t="shared" si="1198"/>
        <v>0</v>
      </c>
      <c r="AJ153" s="90">
        <f t="shared" si="1198"/>
        <v>0</v>
      </c>
      <c r="AK153" s="90">
        <f t="shared" si="1198"/>
        <v>0</v>
      </c>
      <c r="AL153" s="90">
        <f t="shared" si="1198"/>
        <v>0</v>
      </c>
      <c r="AM153" s="90">
        <f t="shared" si="1198"/>
        <v>0</v>
      </c>
      <c r="AN153" s="90">
        <f t="shared" si="1198"/>
        <v>0</v>
      </c>
      <c r="AO153" s="90">
        <f t="shared" si="1198"/>
        <v>0</v>
      </c>
      <c r="AP153" s="90">
        <f t="shared" si="1198"/>
        <v>0</v>
      </c>
      <c r="AQ153" s="90">
        <f t="shared" si="1198"/>
        <v>0</v>
      </c>
      <c r="AR153" s="90">
        <f t="shared" si="1198"/>
        <v>0</v>
      </c>
      <c r="AS153" s="90">
        <f t="shared" si="1198"/>
        <v>0</v>
      </c>
      <c r="AT153" s="90">
        <f t="shared" si="1198"/>
        <v>0</v>
      </c>
      <c r="AU153" s="90">
        <f t="shared" si="1198"/>
        <v>0</v>
      </c>
      <c r="AV153" s="90">
        <f t="shared" si="1198"/>
        <v>0</v>
      </c>
      <c r="AW153" s="90">
        <f t="shared" si="1198"/>
        <v>0</v>
      </c>
      <c r="AX153" s="90">
        <f t="shared" si="1198"/>
        <v>0</v>
      </c>
      <c r="AY153" s="90">
        <f t="shared" si="1198"/>
        <v>0</v>
      </c>
      <c r="AZ153" s="90">
        <f t="shared" si="1198"/>
        <v>0</v>
      </c>
      <c r="BA153" s="90">
        <f t="shared" si="1198"/>
        <v>0</v>
      </c>
      <c r="BB153" s="90">
        <f t="shared" si="1198"/>
        <v>0</v>
      </c>
      <c r="BC153" s="90">
        <f t="shared" si="1198"/>
        <v>0</v>
      </c>
      <c r="BD153" s="92">
        <f t="shared" si="1173"/>
        <v>0</v>
      </c>
      <c r="BE153" s="90">
        <f t="shared" si="1199"/>
        <v>0</v>
      </c>
      <c r="BF153" s="90">
        <f t="shared" si="1200"/>
        <v>0</v>
      </c>
      <c r="BG153" s="90">
        <f t="shared" si="1200"/>
        <v>0</v>
      </c>
      <c r="BH153" s="90">
        <f t="shared" si="1200"/>
        <v>0</v>
      </c>
      <c r="BI153" s="90">
        <f t="shared" si="1200"/>
        <v>0</v>
      </c>
      <c r="BJ153" s="90">
        <f t="shared" si="1200"/>
        <v>0</v>
      </c>
      <c r="BK153" s="90">
        <f t="shared" si="1200"/>
        <v>0</v>
      </c>
      <c r="BL153" s="90">
        <f t="shared" si="1200"/>
        <v>0</v>
      </c>
      <c r="BM153" s="90">
        <f t="shared" si="1200"/>
        <v>0</v>
      </c>
      <c r="BN153" s="90">
        <f t="shared" si="1200"/>
        <v>0</v>
      </c>
      <c r="BO153" s="90">
        <f t="shared" si="1200"/>
        <v>0</v>
      </c>
      <c r="BP153" s="90">
        <f t="shared" si="1200"/>
        <v>0</v>
      </c>
      <c r="BQ153" s="90">
        <f t="shared" si="1200"/>
        <v>0</v>
      </c>
      <c r="BR153" s="90">
        <f t="shared" si="1200"/>
        <v>0</v>
      </c>
      <c r="BS153" s="90">
        <f t="shared" si="1200"/>
        <v>0</v>
      </c>
      <c r="BT153" s="90">
        <f t="shared" si="1200"/>
        <v>0</v>
      </c>
      <c r="BU153" s="90">
        <f t="shared" si="1200"/>
        <v>0</v>
      </c>
      <c r="BV153" s="90">
        <f t="shared" si="1200"/>
        <v>0</v>
      </c>
      <c r="BW153" s="90">
        <f t="shared" si="1200"/>
        <v>0</v>
      </c>
      <c r="BX153" s="90">
        <f t="shared" si="1200"/>
        <v>0</v>
      </c>
      <c r="BY153" s="90">
        <f t="shared" si="1200"/>
        <v>0</v>
      </c>
      <c r="BZ153" s="90">
        <f t="shared" si="1200"/>
        <v>0</v>
      </c>
      <c r="CA153" s="90">
        <f t="shared" si="1200"/>
        <v>0</v>
      </c>
      <c r="CB153" s="90">
        <f t="shared" si="1200"/>
        <v>0</v>
      </c>
      <c r="CC153" s="90">
        <f t="shared" si="1200"/>
        <v>0</v>
      </c>
      <c r="CD153" s="90">
        <f t="shared" si="1200"/>
        <v>0</v>
      </c>
      <c r="CE153" s="90">
        <f t="shared" si="1200"/>
        <v>0</v>
      </c>
      <c r="CF153" s="90">
        <f t="shared" si="1201"/>
        <v>0</v>
      </c>
      <c r="CG153" s="92">
        <f t="shared" si="1155"/>
        <v>0</v>
      </c>
      <c r="CH153" s="90">
        <f t="shared" si="1202"/>
        <v>0</v>
      </c>
      <c r="CI153" s="90">
        <f t="shared" si="1203"/>
        <v>0</v>
      </c>
      <c r="CJ153" s="90">
        <f t="shared" si="1203"/>
        <v>0</v>
      </c>
      <c r="CK153" s="90">
        <f t="shared" si="1203"/>
        <v>0</v>
      </c>
      <c r="CL153" s="90">
        <f t="shared" si="1203"/>
        <v>0</v>
      </c>
      <c r="CM153" s="90">
        <f t="shared" si="1203"/>
        <v>0</v>
      </c>
      <c r="CN153" s="90">
        <f t="shared" si="1203"/>
        <v>0</v>
      </c>
      <c r="CO153" s="90">
        <f t="shared" si="1203"/>
        <v>0</v>
      </c>
      <c r="CP153" s="90">
        <f t="shared" si="1203"/>
        <v>0</v>
      </c>
      <c r="CQ153" s="90">
        <f t="shared" si="1203"/>
        <v>0</v>
      </c>
      <c r="CR153" s="90">
        <f t="shared" si="1203"/>
        <v>0</v>
      </c>
      <c r="CS153" s="90">
        <f t="shared" si="1203"/>
        <v>0</v>
      </c>
      <c r="CT153" s="90">
        <f t="shared" si="1203"/>
        <v>0</v>
      </c>
      <c r="CU153" s="90">
        <f t="shared" si="1203"/>
        <v>0</v>
      </c>
      <c r="CV153" s="90">
        <f t="shared" si="1203"/>
        <v>0</v>
      </c>
      <c r="CW153" s="90">
        <f t="shared" si="1203"/>
        <v>0</v>
      </c>
      <c r="CX153" s="90">
        <f t="shared" si="1203"/>
        <v>0</v>
      </c>
      <c r="CY153" s="92">
        <f t="shared" si="1156"/>
        <v>0</v>
      </c>
      <c r="CZ153" s="90">
        <f t="shared" si="1204"/>
        <v>0</v>
      </c>
      <c r="DA153" s="90">
        <f t="shared" si="1205"/>
        <v>0</v>
      </c>
      <c r="DB153" s="90">
        <f t="shared" si="1205"/>
        <v>0</v>
      </c>
      <c r="DC153" s="90">
        <f t="shared" si="1205"/>
        <v>0</v>
      </c>
      <c r="DD153" s="90">
        <f t="shared" si="1205"/>
        <v>0</v>
      </c>
      <c r="DE153" s="90">
        <f t="shared" si="1205"/>
        <v>0</v>
      </c>
      <c r="DF153" s="90">
        <f t="shared" si="1205"/>
        <v>0</v>
      </c>
      <c r="DG153" s="90">
        <f t="shared" si="1205"/>
        <v>0</v>
      </c>
      <c r="DH153" s="90">
        <f t="shared" si="1205"/>
        <v>0</v>
      </c>
      <c r="DI153" s="90">
        <f t="shared" si="1205"/>
        <v>0</v>
      </c>
      <c r="DJ153" s="90">
        <f t="shared" si="1205"/>
        <v>0</v>
      </c>
      <c r="DK153" s="90">
        <f t="shared" si="1205"/>
        <v>0</v>
      </c>
      <c r="DL153" s="90">
        <f t="shared" si="1205"/>
        <v>0</v>
      </c>
      <c r="DM153" s="90">
        <f t="shared" si="1205"/>
        <v>0</v>
      </c>
      <c r="DN153" s="90">
        <f t="shared" si="1205"/>
        <v>0</v>
      </c>
      <c r="DO153" s="90">
        <f t="shared" si="1205"/>
        <v>0</v>
      </c>
      <c r="DP153" s="90">
        <f t="shared" si="1205"/>
        <v>0</v>
      </c>
      <c r="DQ153" s="90">
        <f t="shared" si="1205"/>
        <v>0</v>
      </c>
      <c r="DR153" s="90">
        <f t="shared" si="1205"/>
        <v>0</v>
      </c>
      <c r="DS153" s="90">
        <f t="shared" si="1205"/>
        <v>0</v>
      </c>
      <c r="DT153" s="90">
        <f t="shared" si="1205"/>
        <v>0</v>
      </c>
      <c r="DU153" s="90">
        <f t="shared" si="1205"/>
        <v>0</v>
      </c>
      <c r="DV153" s="92">
        <f t="shared" si="1174"/>
        <v>0</v>
      </c>
      <c r="DW153" s="90">
        <f t="shared" si="1206"/>
        <v>0</v>
      </c>
      <c r="DX153" s="90">
        <f t="shared" si="1206"/>
        <v>0</v>
      </c>
      <c r="DY153" s="90">
        <f t="shared" si="1206"/>
        <v>0</v>
      </c>
      <c r="DZ153" s="90">
        <f t="shared" si="1206"/>
        <v>0</v>
      </c>
      <c r="EA153" s="90">
        <f t="shared" si="1206"/>
        <v>0</v>
      </c>
      <c r="EB153" s="92">
        <f t="shared" si="1175"/>
        <v>0</v>
      </c>
      <c r="EC153" s="90">
        <f t="shared" si="1207"/>
        <v>0</v>
      </c>
      <c r="ED153" s="90">
        <f t="shared" si="1208"/>
        <v>0</v>
      </c>
      <c r="EE153" s="90">
        <f t="shared" si="1208"/>
        <v>0</v>
      </c>
      <c r="EF153" s="90">
        <f t="shared" si="1208"/>
        <v>0</v>
      </c>
      <c r="EG153" s="90">
        <f t="shared" si="1208"/>
        <v>0</v>
      </c>
      <c r="EH153" s="90">
        <f t="shared" si="1208"/>
        <v>0</v>
      </c>
      <c r="EI153" s="90">
        <f t="shared" si="1208"/>
        <v>0</v>
      </c>
      <c r="EJ153" s="90">
        <f t="shared" si="1208"/>
        <v>0</v>
      </c>
      <c r="EK153" s="90">
        <f t="shared" si="1208"/>
        <v>0</v>
      </c>
      <c r="EL153" s="90">
        <f t="shared" si="1208"/>
        <v>0</v>
      </c>
      <c r="EM153" s="90">
        <f t="shared" si="1208"/>
        <v>0</v>
      </c>
      <c r="EN153" s="90">
        <f t="shared" si="1208"/>
        <v>0</v>
      </c>
      <c r="EO153" s="90">
        <f t="shared" si="1208"/>
        <v>0</v>
      </c>
      <c r="EP153" s="90">
        <f t="shared" si="1208"/>
        <v>0</v>
      </c>
      <c r="EQ153" s="90">
        <f t="shared" si="1208"/>
        <v>0</v>
      </c>
      <c r="ER153" s="90">
        <f t="shared" si="1208"/>
        <v>0</v>
      </c>
      <c r="ES153" s="90">
        <f t="shared" si="1208"/>
        <v>0</v>
      </c>
      <c r="ET153" s="90">
        <f t="shared" si="1208"/>
        <v>0</v>
      </c>
      <c r="EU153" s="90">
        <f t="shared" si="1208"/>
        <v>0</v>
      </c>
      <c r="EV153" s="90">
        <f t="shared" si="1208"/>
        <v>0</v>
      </c>
      <c r="EW153" s="90">
        <f t="shared" si="1208"/>
        <v>0</v>
      </c>
      <c r="EX153" s="90">
        <f t="shared" si="1208"/>
        <v>0</v>
      </c>
      <c r="EY153" s="90">
        <f t="shared" si="1208"/>
        <v>0</v>
      </c>
      <c r="EZ153" s="90">
        <f t="shared" si="1208"/>
        <v>0</v>
      </c>
      <c r="FA153" s="90">
        <f t="shared" si="1208"/>
        <v>0</v>
      </c>
      <c r="FB153" s="90">
        <f t="shared" si="1208"/>
        <v>0</v>
      </c>
      <c r="FC153" s="90">
        <f t="shared" si="1208"/>
        <v>0</v>
      </c>
      <c r="FD153" s="90">
        <f t="shared" si="1208"/>
        <v>0</v>
      </c>
      <c r="FE153" s="92">
        <f t="shared" si="1176"/>
        <v>0</v>
      </c>
      <c r="FF153" s="90">
        <f t="shared" si="1209"/>
        <v>0</v>
      </c>
      <c r="FG153" s="90">
        <f t="shared" si="1209"/>
        <v>0</v>
      </c>
      <c r="FH153" s="90">
        <f t="shared" si="1209"/>
        <v>0</v>
      </c>
      <c r="FI153" s="90">
        <f t="shared" si="1209"/>
        <v>0</v>
      </c>
      <c r="FJ153" s="90">
        <f t="shared" si="1209"/>
        <v>0</v>
      </c>
      <c r="FK153" s="90">
        <f t="shared" si="1209"/>
        <v>0</v>
      </c>
      <c r="FL153" s="90">
        <f t="shared" si="1209"/>
        <v>0</v>
      </c>
      <c r="FM153" s="90">
        <f t="shared" si="1209"/>
        <v>0</v>
      </c>
      <c r="FN153" s="90">
        <f t="shared" si="1209"/>
        <v>0</v>
      </c>
      <c r="FO153" s="90">
        <f t="shared" si="1209"/>
        <v>0</v>
      </c>
      <c r="FP153" s="90">
        <f t="shared" si="1209"/>
        <v>0</v>
      </c>
      <c r="FQ153" s="90">
        <f t="shared" si="1209"/>
        <v>0</v>
      </c>
      <c r="FR153" s="90">
        <f t="shared" si="1209"/>
        <v>0</v>
      </c>
      <c r="FS153" s="90">
        <f t="shared" si="1209"/>
        <v>0</v>
      </c>
      <c r="FT153" s="90">
        <f t="shared" si="1210"/>
        <v>0</v>
      </c>
      <c r="FU153" s="90">
        <f t="shared" si="1210"/>
        <v>0</v>
      </c>
      <c r="FV153" s="90">
        <f t="shared" si="1210"/>
        <v>0</v>
      </c>
      <c r="FW153" s="92">
        <f t="shared" si="1177"/>
        <v>0</v>
      </c>
      <c r="FX153" s="90">
        <f t="shared" si="1211"/>
        <v>0</v>
      </c>
      <c r="FY153" s="90">
        <f t="shared" si="1212"/>
        <v>0</v>
      </c>
      <c r="FZ153" s="90">
        <f t="shared" si="1212"/>
        <v>0</v>
      </c>
      <c r="GA153" s="90">
        <f t="shared" si="1212"/>
        <v>0</v>
      </c>
      <c r="GB153" s="90">
        <f t="shared" si="1212"/>
        <v>0</v>
      </c>
      <c r="GC153" s="90">
        <f t="shared" si="1212"/>
        <v>0</v>
      </c>
      <c r="GD153" s="90">
        <f t="shared" si="1212"/>
        <v>0</v>
      </c>
      <c r="GE153" s="90">
        <f t="shared" si="1212"/>
        <v>0</v>
      </c>
      <c r="GF153" s="90">
        <f t="shared" si="1212"/>
        <v>0</v>
      </c>
      <c r="GG153" s="90">
        <f t="shared" si="1212"/>
        <v>0</v>
      </c>
      <c r="GH153" s="90">
        <f t="shared" si="1212"/>
        <v>0</v>
      </c>
      <c r="GI153" s="90">
        <f t="shared" si="1212"/>
        <v>0</v>
      </c>
      <c r="GJ153" s="90">
        <f t="shared" si="1212"/>
        <v>0</v>
      </c>
      <c r="GK153" s="90">
        <f t="shared" si="1212"/>
        <v>0</v>
      </c>
      <c r="GL153" s="90">
        <f t="shared" si="1212"/>
        <v>0</v>
      </c>
      <c r="GM153" s="90">
        <f t="shared" si="1212"/>
        <v>0</v>
      </c>
      <c r="GN153" s="90">
        <f t="shared" si="1212"/>
        <v>0</v>
      </c>
      <c r="GO153" s="90">
        <f t="shared" si="1212"/>
        <v>0</v>
      </c>
      <c r="GP153" s="90">
        <f t="shared" si="1212"/>
        <v>0</v>
      </c>
      <c r="GQ153" s="90">
        <f t="shared" si="1212"/>
        <v>0</v>
      </c>
      <c r="GR153" s="90">
        <f t="shared" si="1212"/>
        <v>0</v>
      </c>
      <c r="GS153" s="92">
        <f t="shared" si="1178"/>
        <v>0</v>
      </c>
      <c r="GT153" s="90">
        <f t="shared" si="1213"/>
        <v>0</v>
      </c>
      <c r="GU153" s="90">
        <f t="shared" si="1213"/>
        <v>0</v>
      </c>
      <c r="GV153" s="90">
        <f t="shared" si="1213"/>
        <v>0</v>
      </c>
      <c r="GW153" s="90">
        <f t="shared" si="1213"/>
        <v>0</v>
      </c>
      <c r="GX153" s="90">
        <f t="shared" si="1213"/>
        <v>0</v>
      </c>
      <c r="GY153" s="90">
        <f t="shared" si="1213"/>
        <v>0</v>
      </c>
      <c r="GZ153" s="90">
        <f t="shared" si="1213"/>
        <v>0</v>
      </c>
      <c r="HA153" s="90">
        <f t="shared" si="1213"/>
        <v>0</v>
      </c>
      <c r="HB153" s="90">
        <f t="shared" si="1213"/>
        <v>0</v>
      </c>
      <c r="HC153" s="90">
        <f t="shared" si="1213"/>
        <v>0</v>
      </c>
      <c r="HD153" s="90">
        <f t="shared" si="1213"/>
        <v>0</v>
      </c>
      <c r="HE153" s="92">
        <f t="shared" si="1179"/>
        <v>0</v>
      </c>
      <c r="HF153" s="90">
        <f t="shared" si="1214"/>
        <v>0</v>
      </c>
      <c r="HG153" s="90">
        <f t="shared" si="1214"/>
        <v>0</v>
      </c>
      <c r="HH153" s="90">
        <f t="shared" si="1214"/>
        <v>0</v>
      </c>
      <c r="HI153" s="90">
        <f t="shared" si="1214"/>
        <v>0</v>
      </c>
      <c r="HJ153" s="90">
        <f t="shared" si="1214"/>
        <v>0</v>
      </c>
      <c r="HK153" s="90">
        <f t="shared" si="1214"/>
        <v>0</v>
      </c>
      <c r="HL153" s="90">
        <f t="shared" si="1214"/>
        <v>0</v>
      </c>
      <c r="HM153" s="90">
        <f t="shared" si="1214"/>
        <v>0</v>
      </c>
      <c r="HN153" s="90">
        <f t="shared" si="1214"/>
        <v>0</v>
      </c>
      <c r="HO153" s="90">
        <f t="shared" si="1214"/>
        <v>0</v>
      </c>
      <c r="HP153" s="90">
        <f t="shared" si="1214"/>
        <v>0</v>
      </c>
      <c r="HQ153" s="90">
        <f t="shared" si="1214"/>
        <v>0</v>
      </c>
      <c r="HR153" s="90">
        <f t="shared" si="1214"/>
        <v>0</v>
      </c>
      <c r="HS153" s="90">
        <f t="shared" si="1214"/>
        <v>0</v>
      </c>
      <c r="HT153" s="90">
        <f t="shared" si="1214"/>
        <v>0</v>
      </c>
      <c r="HU153" s="90">
        <f t="shared" si="1214"/>
        <v>0</v>
      </c>
      <c r="HV153" s="92">
        <f t="shared" si="1180"/>
        <v>0</v>
      </c>
      <c r="HW153" s="90">
        <f t="shared" si="1215"/>
        <v>0</v>
      </c>
      <c r="HX153" s="90">
        <f t="shared" si="1215"/>
        <v>0</v>
      </c>
      <c r="HY153" s="90">
        <f t="shared" si="1215"/>
        <v>0</v>
      </c>
      <c r="HZ153" s="90">
        <f t="shared" si="1215"/>
        <v>0</v>
      </c>
      <c r="IA153" s="90">
        <f t="shared" si="1215"/>
        <v>0</v>
      </c>
      <c r="IB153" s="90">
        <f t="shared" si="1215"/>
        <v>0</v>
      </c>
      <c r="IC153" s="90">
        <f t="shared" si="1215"/>
        <v>0</v>
      </c>
      <c r="ID153" s="90">
        <f t="shared" si="1215"/>
        <v>0</v>
      </c>
      <c r="IE153" s="90">
        <f t="shared" si="1215"/>
        <v>0</v>
      </c>
      <c r="IF153" s="92">
        <f t="shared" si="1157"/>
        <v>0</v>
      </c>
      <c r="IG153" s="90">
        <f t="shared" si="1216"/>
        <v>0</v>
      </c>
      <c r="IH153" s="90">
        <f t="shared" si="1217"/>
        <v>0</v>
      </c>
      <c r="II153" s="90">
        <f t="shared" si="1217"/>
        <v>0</v>
      </c>
      <c r="IJ153" s="90">
        <f t="shared" si="1217"/>
        <v>0</v>
      </c>
      <c r="IK153" s="90">
        <f t="shared" si="1217"/>
        <v>0</v>
      </c>
      <c r="IL153" s="90">
        <f t="shared" si="1217"/>
        <v>0</v>
      </c>
      <c r="IM153" s="90">
        <f t="shared" si="1217"/>
        <v>0</v>
      </c>
      <c r="IN153" s="90">
        <f t="shared" si="1217"/>
        <v>0</v>
      </c>
      <c r="IO153" s="90">
        <f t="shared" si="1217"/>
        <v>0</v>
      </c>
      <c r="IP153" s="90">
        <f t="shared" si="1217"/>
        <v>0</v>
      </c>
      <c r="IQ153" s="90">
        <f t="shared" si="1217"/>
        <v>0</v>
      </c>
      <c r="IR153" s="90">
        <f t="shared" si="1217"/>
        <v>0</v>
      </c>
      <c r="IS153" s="90">
        <f t="shared" si="1217"/>
        <v>0</v>
      </c>
      <c r="IT153" s="90">
        <f t="shared" si="1217"/>
        <v>0</v>
      </c>
      <c r="IU153" s="90">
        <f t="shared" si="1217"/>
        <v>0</v>
      </c>
      <c r="IV153" s="90">
        <f t="shared" si="1217"/>
        <v>0</v>
      </c>
      <c r="IW153" s="90">
        <f t="shared" si="1217"/>
        <v>0</v>
      </c>
      <c r="IX153" s="90">
        <f t="shared" si="1217"/>
        <v>0</v>
      </c>
      <c r="IY153" s="92">
        <f t="shared" si="1158"/>
        <v>0</v>
      </c>
      <c r="IZ153" s="90">
        <f t="shared" si="1218"/>
        <v>0</v>
      </c>
      <c r="JA153" s="90">
        <f t="shared" si="1219"/>
        <v>0</v>
      </c>
      <c r="JB153" s="90">
        <f t="shared" si="1219"/>
        <v>0</v>
      </c>
      <c r="JC153" s="90">
        <f t="shared" si="1219"/>
        <v>0</v>
      </c>
      <c r="JD153" s="90">
        <f t="shared" si="1219"/>
        <v>0</v>
      </c>
      <c r="JE153" s="90">
        <f t="shared" si="1219"/>
        <v>0</v>
      </c>
      <c r="JF153" s="90">
        <f t="shared" si="1219"/>
        <v>0</v>
      </c>
      <c r="JG153" s="90">
        <f t="shared" si="1219"/>
        <v>0</v>
      </c>
      <c r="JH153" s="90">
        <f t="shared" si="1219"/>
        <v>0</v>
      </c>
      <c r="JI153" s="90">
        <f t="shared" si="1219"/>
        <v>0</v>
      </c>
      <c r="JJ153" s="90">
        <f t="shared" si="1219"/>
        <v>0</v>
      </c>
      <c r="JK153" s="90">
        <f t="shared" si="1219"/>
        <v>0</v>
      </c>
      <c r="JL153" s="90">
        <f t="shared" si="1219"/>
        <v>0</v>
      </c>
      <c r="JM153" s="90">
        <f t="shared" si="1219"/>
        <v>0</v>
      </c>
      <c r="JN153" s="90">
        <f t="shared" si="1219"/>
        <v>0</v>
      </c>
      <c r="JO153" s="90">
        <f t="shared" si="1219"/>
        <v>0</v>
      </c>
      <c r="JP153" s="90">
        <f t="shared" si="1219"/>
        <v>0</v>
      </c>
      <c r="JQ153" s="90">
        <f t="shared" si="1219"/>
        <v>0</v>
      </c>
      <c r="JR153" s="90">
        <f t="shared" si="1219"/>
        <v>0</v>
      </c>
      <c r="JS153" s="90">
        <f t="shared" si="1219"/>
        <v>0</v>
      </c>
      <c r="JT153" s="92">
        <f t="shared" si="1159"/>
        <v>0</v>
      </c>
      <c r="JU153" s="90">
        <f t="shared" si="1220"/>
        <v>0</v>
      </c>
      <c r="JV153" s="90">
        <f t="shared" si="1221"/>
        <v>0</v>
      </c>
      <c r="JW153" s="90">
        <f t="shared" si="1221"/>
        <v>0</v>
      </c>
      <c r="JX153" s="90">
        <f t="shared" si="1221"/>
        <v>0</v>
      </c>
      <c r="JY153" s="90">
        <f t="shared" si="1221"/>
        <v>0</v>
      </c>
      <c r="JZ153" s="90">
        <f t="shared" si="1221"/>
        <v>0</v>
      </c>
      <c r="KA153" s="90">
        <f t="shared" si="1221"/>
        <v>0</v>
      </c>
      <c r="KB153" s="90">
        <f t="shared" si="1221"/>
        <v>0</v>
      </c>
      <c r="KC153" s="90">
        <f t="shared" si="1221"/>
        <v>0</v>
      </c>
      <c r="KD153" s="90">
        <f t="shared" si="1221"/>
        <v>0</v>
      </c>
      <c r="KE153" s="90">
        <f t="shared" si="1221"/>
        <v>0</v>
      </c>
      <c r="KF153" s="90">
        <f t="shared" si="1221"/>
        <v>0</v>
      </c>
      <c r="KG153" s="90">
        <f t="shared" si="1221"/>
        <v>0</v>
      </c>
      <c r="KH153" s="90">
        <f t="shared" si="1221"/>
        <v>0</v>
      </c>
      <c r="KI153" s="90">
        <f t="shared" si="1221"/>
        <v>0</v>
      </c>
      <c r="KJ153" s="90">
        <f t="shared" si="1221"/>
        <v>0</v>
      </c>
      <c r="KK153" s="90">
        <f t="shared" si="1221"/>
        <v>0</v>
      </c>
      <c r="KL153" s="90">
        <f t="shared" si="1221"/>
        <v>0</v>
      </c>
      <c r="KM153" s="90">
        <f t="shared" si="1221"/>
        <v>0</v>
      </c>
      <c r="KN153" s="90">
        <f t="shared" si="1221"/>
        <v>0</v>
      </c>
      <c r="KO153" s="90">
        <f t="shared" si="1221"/>
        <v>0</v>
      </c>
      <c r="KP153" s="90">
        <f t="shared" si="1221"/>
        <v>0</v>
      </c>
      <c r="KQ153" s="90">
        <f t="shared" si="1221"/>
        <v>0</v>
      </c>
      <c r="KR153" s="90">
        <f t="shared" si="1221"/>
        <v>0</v>
      </c>
      <c r="KS153" s="90">
        <f t="shared" si="1221"/>
        <v>0</v>
      </c>
      <c r="KT153" s="90">
        <f t="shared" si="1221"/>
        <v>0</v>
      </c>
      <c r="KU153" s="90">
        <f t="shared" si="1221"/>
        <v>0</v>
      </c>
      <c r="KV153" s="90">
        <f t="shared" si="1221"/>
        <v>0</v>
      </c>
      <c r="KW153" s="90">
        <f t="shared" si="1221"/>
        <v>0</v>
      </c>
      <c r="KX153" s="90">
        <f t="shared" si="1221"/>
        <v>0</v>
      </c>
      <c r="KY153" s="90">
        <f t="shared" si="1221"/>
        <v>0</v>
      </c>
      <c r="KZ153" s="90">
        <f t="shared" si="1221"/>
        <v>0</v>
      </c>
      <c r="LA153" s="90">
        <f t="shared" si="1221"/>
        <v>0</v>
      </c>
      <c r="LB153" s="90">
        <f t="shared" si="1221"/>
        <v>0</v>
      </c>
      <c r="LC153" s="90">
        <f t="shared" si="1221"/>
        <v>0</v>
      </c>
      <c r="LD153" s="90">
        <f t="shared" si="1221"/>
        <v>0</v>
      </c>
      <c r="LE153" s="90">
        <f t="shared" si="1221"/>
        <v>0</v>
      </c>
      <c r="LF153" s="90">
        <f t="shared" si="1221"/>
        <v>0</v>
      </c>
      <c r="LG153" s="90">
        <f t="shared" si="1221"/>
        <v>0</v>
      </c>
      <c r="LH153" s="90">
        <f t="shared" si="1221"/>
        <v>0</v>
      </c>
      <c r="LI153" s="90">
        <f t="shared" si="1221"/>
        <v>0</v>
      </c>
      <c r="LJ153" s="90">
        <f t="shared" si="1221"/>
        <v>0</v>
      </c>
      <c r="LK153" s="90">
        <f t="shared" si="1222"/>
        <v>0</v>
      </c>
      <c r="LL153" s="90">
        <f t="shared" si="1222"/>
        <v>0</v>
      </c>
      <c r="LM153" s="92">
        <f t="shared" si="1181"/>
        <v>0</v>
      </c>
      <c r="LN153" s="90">
        <f t="shared" si="1223"/>
        <v>0</v>
      </c>
      <c r="LO153" s="90">
        <f t="shared" si="1223"/>
        <v>0</v>
      </c>
      <c r="LP153" s="90">
        <f t="shared" si="1223"/>
        <v>0</v>
      </c>
      <c r="LQ153" s="90">
        <f t="shared" si="1223"/>
        <v>0</v>
      </c>
      <c r="LR153" s="90">
        <f t="shared" si="1223"/>
        <v>0</v>
      </c>
      <c r="LS153" s="92">
        <f t="shared" si="1182"/>
        <v>0</v>
      </c>
      <c r="LT153" s="90">
        <f t="shared" si="1224"/>
        <v>0</v>
      </c>
      <c r="LU153" s="90">
        <f t="shared" si="1224"/>
        <v>0</v>
      </c>
      <c r="LV153" s="90">
        <f t="shared" si="1224"/>
        <v>0</v>
      </c>
      <c r="LW153" s="90">
        <f t="shared" si="1224"/>
        <v>0</v>
      </c>
      <c r="LX153" s="90">
        <f t="shared" si="1224"/>
        <v>0</v>
      </c>
      <c r="LY153" s="90">
        <f t="shared" si="1224"/>
        <v>0</v>
      </c>
      <c r="LZ153" s="90">
        <f t="shared" si="1224"/>
        <v>0</v>
      </c>
      <c r="MA153" s="90">
        <f t="shared" si="1224"/>
        <v>0</v>
      </c>
      <c r="MB153" s="90">
        <f t="shared" si="1224"/>
        <v>0</v>
      </c>
      <c r="MC153" s="90">
        <f t="shared" si="1224"/>
        <v>0</v>
      </c>
      <c r="MD153" s="90">
        <f t="shared" si="1224"/>
        <v>0</v>
      </c>
      <c r="ME153" s="90">
        <f t="shared" si="1224"/>
        <v>0</v>
      </c>
      <c r="MF153" s="90">
        <f t="shared" si="1224"/>
        <v>0</v>
      </c>
      <c r="MG153" s="92">
        <f t="shared" si="1183"/>
        <v>0</v>
      </c>
      <c r="MH153" s="90">
        <f t="shared" si="1225"/>
        <v>0</v>
      </c>
      <c r="MI153" s="90">
        <f t="shared" si="1226"/>
        <v>0</v>
      </c>
      <c r="MJ153" s="90">
        <f t="shared" si="1226"/>
        <v>0</v>
      </c>
      <c r="MK153" s="90">
        <f t="shared" si="1226"/>
        <v>0</v>
      </c>
      <c r="ML153" s="90">
        <f t="shared" si="1226"/>
        <v>0</v>
      </c>
      <c r="MM153" s="90">
        <f t="shared" si="1226"/>
        <v>0</v>
      </c>
      <c r="MN153" s="90">
        <f t="shared" si="1226"/>
        <v>0</v>
      </c>
      <c r="MO153" s="90">
        <f t="shared" si="1226"/>
        <v>0</v>
      </c>
      <c r="MP153" s="90">
        <f t="shared" si="1226"/>
        <v>0</v>
      </c>
      <c r="MQ153" s="90">
        <f t="shared" si="1226"/>
        <v>0</v>
      </c>
      <c r="MR153" s="90">
        <f t="shared" si="1226"/>
        <v>0</v>
      </c>
      <c r="MS153" s="90">
        <f t="shared" si="1226"/>
        <v>0</v>
      </c>
      <c r="MT153" s="90">
        <f t="shared" si="1226"/>
        <v>0</v>
      </c>
      <c r="MU153" s="90">
        <f t="shared" si="1226"/>
        <v>0</v>
      </c>
      <c r="MV153" s="90">
        <f t="shared" si="1226"/>
        <v>0</v>
      </c>
      <c r="MW153" s="90">
        <f t="shared" si="1226"/>
        <v>0</v>
      </c>
      <c r="MX153" s="90">
        <f t="shared" si="1226"/>
        <v>0</v>
      </c>
      <c r="MY153" s="90">
        <f t="shared" si="1226"/>
        <v>0</v>
      </c>
      <c r="MZ153" s="90">
        <f t="shared" si="1226"/>
        <v>0</v>
      </c>
      <c r="NA153" s="90">
        <f t="shared" si="1226"/>
        <v>0</v>
      </c>
      <c r="NB153" s="90">
        <f t="shared" si="1226"/>
        <v>0</v>
      </c>
      <c r="NC153" s="92">
        <f t="shared" si="1184"/>
        <v>0</v>
      </c>
      <c r="ND153" s="90">
        <f t="shared" si="1227"/>
        <v>0</v>
      </c>
      <c r="NE153" s="90">
        <f t="shared" si="1227"/>
        <v>0</v>
      </c>
      <c r="NF153" s="90">
        <f t="shared" si="1227"/>
        <v>0</v>
      </c>
      <c r="NG153" s="90">
        <f t="shared" si="1227"/>
        <v>0</v>
      </c>
      <c r="NH153" s="90">
        <f t="shared" si="1227"/>
        <v>0</v>
      </c>
      <c r="NI153" s="90">
        <f t="shared" si="1227"/>
        <v>0</v>
      </c>
      <c r="NJ153" s="93">
        <f t="shared" si="1160"/>
        <v>0</v>
      </c>
      <c r="NK153" s="94">
        <f t="shared" si="1107"/>
        <v>0</v>
      </c>
    </row>
    <row r="154" spans="1:378" x14ac:dyDescent="0.25">
      <c r="A154" s="67">
        <v>99500</v>
      </c>
      <c r="B154" s="104" t="s">
        <v>108</v>
      </c>
      <c r="C154" s="90">
        <f>IFERROR(HLOOKUP($A154,Náklady_2018!$D$1:$MN$27,24,FALSE),0)</f>
        <v>0</v>
      </c>
      <c r="D154" s="19"/>
      <c r="E154" s="19"/>
      <c r="F154" s="102" t="s">
        <v>585</v>
      </c>
      <c r="G154" s="92">
        <f t="shared" si="1172"/>
        <v>0</v>
      </c>
      <c r="H154" s="90">
        <f t="shared" si="1228"/>
        <v>0</v>
      </c>
      <c r="I154" s="90">
        <f t="shared" si="1198"/>
        <v>0</v>
      </c>
      <c r="J154" s="90">
        <f t="shared" si="1198"/>
        <v>0</v>
      </c>
      <c r="K154" s="90">
        <f t="shared" si="1198"/>
        <v>0</v>
      </c>
      <c r="L154" s="90">
        <f t="shared" si="1198"/>
        <v>0</v>
      </c>
      <c r="M154" s="90">
        <f t="shared" si="1198"/>
        <v>0</v>
      </c>
      <c r="N154" s="90">
        <f t="shared" si="1198"/>
        <v>0</v>
      </c>
      <c r="O154" s="90">
        <f t="shared" si="1198"/>
        <v>0</v>
      </c>
      <c r="P154" s="90">
        <f t="shared" si="1198"/>
        <v>0</v>
      </c>
      <c r="Q154" s="90">
        <f t="shared" si="1198"/>
        <v>0</v>
      </c>
      <c r="R154" s="90">
        <f t="shared" si="1198"/>
        <v>0</v>
      </c>
      <c r="S154" s="90">
        <f t="shared" si="1198"/>
        <v>0</v>
      </c>
      <c r="T154" s="90">
        <f t="shared" si="1198"/>
        <v>0</v>
      </c>
      <c r="U154" s="90">
        <f t="shared" si="1198"/>
        <v>0</v>
      </c>
      <c r="V154" s="90">
        <f t="shared" si="1198"/>
        <v>0</v>
      </c>
      <c r="W154" s="90">
        <f t="shared" si="1198"/>
        <v>0</v>
      </c>
      <c r="X154" s="90">
        <f t="shared" si="1198"/>
        <v>0</v>
      </c>
      <c r="Y154" s="90">
        <f t="shared" si="1198"/>
        <v>0</v>
      </c>
      <c r="Z154" s="90">
        <f t="shared" si="1198"/>
        <v>0</v>
      </c>
      <c r="AA154" s="90">
        <f t="shared" si="1198"/>
        <v>0</v>
      </c>
      <c r="AB154" s="90">
        <f t="shared" si="1198"/>
        <v>0</v>
      </c>
      <c r="AC154" s="90">
        <f t="shared" si="1198"/>
        <v>0</v>
      </c>
      <c r="AD154" s="90">
        <f t="shared" si="1198"/>
        <v>0</v>
      </c>
      <c r="AE154" s="90">
        <f t="shared" si="1198"/>
        <v>0</v>
      </c>
      <c r="AF154" s="90">
        <f t="shared" si="1198"/>
        <v>0</v>
      </c>
      <c r="AG154" s="90">
        <f t="shared" si="1198"/>
        <v>0</v>
      </c>
      <c r="AH154" s="90">
        <f t="shared" si="1198"/>
        <v>0</v>
      </c>
      <c r="AI154" s="90">
        <f t="shared" si="1198"/>
        <v>0</v>
      </c>
      <c r="AJ154" s="90">
        <f t="shared" si="1198"/>
        <v>0</v>
      </c>
      <c r="AK154" s="90">
        <f t="shared" si="1198"/>
        <v>0</v>
      </c>
      <c r="AL154" s="90">
        <f t="shared" si="1198"/>
        <v>0</v>
      </c>
      <c r="AM154" s="90">
        <f t="shared" si="1198"/>
        <v>0</v>
      </c>
      <c r="AN154" s="90">
        <f t="shared" si="1198"/>
        <v>0</v>
      </c>
      <c r="AO154" s="90">
        <f t="shared" si="1198"/>
        <v>0</v>
      </c>
      <c r="AP154" s="90">
        <f t="shared" si="1198"/>
        <v>0</v>
      </c>
      <c r="AQ154" s="90">
        <f t="shared" si="1198"/>
        <v>0</v>
      </c>
      <c r="AR154" s="90">
        <f t="shared" ref="AR154:CX154" si="1229">IF($C154=0,0,"!!!")</f>
        <v>0</v>
      </c>
      <c r="AS154" s="90">
        <f t="shared" si="1229"/>
        <v>0</v>
      </c>
      <c r="AT154" s="90">
        <f t="shared" si="1229"/>
        <v>0</v>
      </c>
      <c r="AU154" s="90">
        <f t="shared" si="1229"/>
        <v>0</v>
      </c>
      <c r="AV154" s="90">
        <f t="shared" si="1229"/>
        <v>0</v>
      </c>
      <c r="AW154" s="90">
        <f t="shared" si="1229"/>
        <v>0</v>
      </c>
      <c r="AX154" s="90">
        <f t="shared" si="1229"/>
        <v>0</v>
      </c>
      <c r="AY154" s="90">
        <f t="shared" si="1229"/>
        <v>0</v>
      </c>
      <c r="AZ154" s="90">
        <f t="shared" si="1229"/>
        <v>0</v>
      </c>
      <c r="BA154" s="90">
        <f t="shared" si="1229"/>
        <v>0</v>
      </c>
      <c r="BB154" s="90">
        <f t="shared" si="1229"/>
        <v>0</v>
      </c>
      <c r="BC154" s="90">
        <f t="shared" si="1229"/>
        <v>0</v>
      </c>
      <c r="BD154" s="92">
        <f t="shared" si="1173"/>
        <v>0</v>
      </c>
      <c r="BE154" s="90">
        <f t="shared" si="1229"/>
        <v>0</v>
      </c>
      <c r="BF154" s="90">
        <f t="shared" si="1229"/>
        <v>0</v>
      </c>
      <c r="BG154" s="90">
        <f t="shared" si="1229"/>
        <v>0</v>
      </c>
      <c r="BH154" s="90">
        <f t="shared" si="1229"/>
        <v>0</v>
      </c>
      <c r="BI154" s="90">
        <f t="shared" si="1229"/>
        <v>0</v>
      </c>
      <c r="BJ154" s="90">
        <f t="shared" si="1229"/>
        <v>0</v>
      </c>
      <c r="BK154" s="90">
        <f t="shared" si="1229"/>
        <v>0</v>
      </c>
      <c r="BL154" s="90">
        <f t="shared" si="1229"/>
        <v>0</v>
      </c>
      <c r="BM154" s="90">
        <f t="shared" si="1229"/>
        <v>0</v>
      </c>
      <c r="BN154" s="90">
        <f t="shared" si="1229"/>
        <v>0</v>
      </c>
      <c r="BO154" s="90">
        <f t="shared" si="1229"/>
        <v>0</v>
      </c>
      <c r="BP154" s="90">
        <f t="shared" si="1229"/>
        <v>0</v>
      </c>
      <c r="BQ154" s="90">
        <f t="shared" si="1229"/>
        <v>0</v>
      </c>
      <c r="BR154" s="90">
        <f t="shared" si="1229"/>
        <v>0</v>
      </c>
      <c r="BS154" s="90">
        <f t="shared" si="1229"/>
        <v>0</v>
      </c>
      <c r="BT154" s="90">
        <f t="shared" si="1229"/>
        <v>0</v>
      </c>
      <c r="BU154" s="90">
        <f t="shared" si="1229"/>
        <v>0</v>
      </c>
      <c r="BV154" s="90">
        <f t="shared" si="1229"/>
        <v>0</v>
      </c>
      <c r="BW154" s="90">
        <f t="shared" si="1229"/>
        <v>0</v>
      </c>
      <c r="BX154" s="90">
        <f t="shared" si="1229"/>
        <v>0</v>
      </c>
      <c r="BY154" s="90">
        <f t="shared" si="1229"/>
        <v>0</v>
      </c>
      <c r="BZ154" s="90">
        <f t="shared" si="1229"/>
        <v>0</v>
      </c>
      <c r="CA154" s="90">
        <f t="shared" si="1229"/>
        <v>0</v>
      </c>
      <c r="CB154" s="90">
        <f t="shared" si="1229"/>
        <v>0</v>
      </c>
      <c r="CC154" s="90">
        <f t="shared" si="1229"/>
        <v>0</v>
      </c>
      <c r="CD154" s="90">
        <f t="shared" si="1229"/>
        <v>0</v>
      </c>
      <c r="CE154" s="90">
        <f t="shared" si="1229"/>
        <v>0</v>
      </c>
      <c r="CF154" s="90">
        <f t="shared" si="1229"/>
        <v>0</v>
      </c>
      <c r="CG154" s="92">
        <f t="shared" si="1155"/>
        <v>0</v>
      </c>
      <c r="CH154" s="90">
        <f t="shared" si="1229"/>
        <v>0</v>
      </c>
      <c r="CI154" s="90">
        <f t="shared" si="1229"/>
        <v>0</v>
      </c>
      <c r="CJ154" s="90">
        <f t="shared" si="1229"/>
        <v>0</v>
      </c>
      <c r="CK154" s="90">
        <f t="shared" si="1229"/>
        <v>0</v>
      </c>
      <c r="CL154" s="90">
        <f t="shared" si="1229"/>
        <v>0</v>
      </c>
      <c r="CM154" s="90">
        <f t="shared" si="1229"/>
        <v>0</v>
      </c>
      <c r="CN154" s="90">
        <f t="shared" si="1229"/>
        <v>0</v>
      </c>
      <c r="CO154" s="90">
        <f t="shared" si="1229"/>
        <v>0</v>
      </c>
      <c r="CP154" s="90">
        <f t="shared" si="1229"/>
        <v>0</v>
      </c>
      <c r="CQ154" s="90">
        <f t="shared" si="1229"/>
        <v>0</v>
      </c>
      <c r="CR154" s="90">
        <f t="shared" si="1229"/>
        <v>0</v>
      </c>
      <c r="CS154" s="90">
        <f t="shared" si="1229"/>
        <v>0</v>
      </c>
      <c r="CT154" s="90">
        <f t="shared" si="1229"/>
        <v>0</v>
      </c>
      <c r="CU154" s="90">
        <f t="shared" si="1229"/>
        <v>0</v>
      </c>
      <c r="CV154" s="90">
        <f t="shared" si="1229"/>
        <v>0</v>
      </c>
      <c r="CW154" s="90">
        <f t="shared" si="1229"/>
        <v>0</v>
      </c>
      <c r="CX154" s="90">
        <f t="shared" si="1229"/>
        <v>0</v>
      </c>
      <c r="CY154" s="92">
        <f t="shared" si="1156"/>
        <v>0</v>
      </c>
      <c r="CZ154" s="90">
        <f t="shared" si="1204"/>
        <v>0</v>
      </c>
      <c r="DA154" s="90">
        <f t="shared" si="1205"/>
        <v>0</v>
      </c>
      <c r="DB154" s="90">
        <f t="shared" si="1205"/>
        <v>0</v>
      </c>
      <c r="DC154" s="90">
        <f t="shared" si="1205"/>
        <v>0</v>
      </c>
      <c r="DD154" s="90">
        <f t="shared" si="1205"/>
        <v>0</v>
      </c>
      <c r="DE154" s="90">
        <f t="shared" si="1205"/>
        <v>0</v>
      </c>
      <c r="DF154" s="90">
        <f t="shared" si="1205"/>
        <v>0</v>
      </c>
      <c r="DG154" s="90">
        <f t="shared" si="1205"/>
        <v>0</v>
      </c>
      <c r="DH154" s="90">
        <f t="shared" si="1205"/>
        <v>0</v>
      </c>
      <c r="DI154" s="90">
        <f t="shared" si="1205"/>
        <v>0</v>
      </c>
      <c r="DJ154" s="90">
        <f t="shared" si="1205"/>
        <v>0</v>
      </c>
      <c r="DK154" s="90">
        <f t="shared" si="1205"/>
        <v>0</v>
      </c>
      <c r="DL154" s="90">
        <f t="shared" si="1205"/>
        <v>0</v>
      </c>
      <c r="DM154" s="90">
        <f t="shared" si="1205"/>
        <v>0</v>
      </c>
      <c r="DN154" s="90">
        <f t="shared" si="1205"/>
        <v>0</v>
      </c>
      <c r="DO154" s="90">
        <f t="shared" si="1205"/>
        <v>0</v>
      </c>
      <c r="DP154" s="90">
        <f t="shared" si="1205"/>
        <v>0</v>
      </c>
      <c r="DQ154" s="90">
        <f t="shared" si="1205"/>
        <v>0</v>
      </c>
      <c r="DR154" s="90">
        <f t="shared" si="1205"/>
        <v>0</v>
      </c>
      <c r="DS154" s="90">
        <f t="shared" si="1205"/>
        <v>0</v>
      </c>
      <c r="DT154" s="90">
        <f t="shared" si="1205"/>
        <v>0</v>
      </c>
      <c r="DU154" s="90">
        <f t="shared" si="1205"/>
        <v>0</v>
      </c>
      <c r="DV154" s="92">
        <f t="shared" si="1174"/>
        <v>0</v>
      </c>
      <c r="DW154" s="90">
        <f t="shared" si="1206"/>
        <v>0</v>
      </c>
      <c r="DX154" s="90">
        <f t="shared" si="1206"/>
        <v>0</v>
      </c>
      <c r="DY154" s="90">
        <f t="shared" si="1206"/>
        <v>0</v>
      </c>
      <c r="DZ154" s="90">
        <f t="shared" si="1206"/>
        <v>0</v>
      </c>
      <c r="EA154" s="90">
        <f t="shared" si="1206"/>
        <v>0</v>
      </c>
      <c r="EB154" s="92">
        <f t="shared" si="1175"/>
        <v>0</v>
      </c>
      <c r="EC154" s="90">
        <f t="shared" si="1207"/>
        <v>0</v>
      </c>
      <c r="ED154" s="90">
        <f t="shared" si="1208"/>
        <v>0</v>
      </c>
      <c r="EE154" s="90">
        <f t="shared" si="1208"/>
        <v>0</v>
      </c>
      <c r="EF154" s="90">
        <f t="shared" si="1208"/>
        <v>0</v>
      </c>
      <c r="EG154" s="90">
        <f t="shared" si="1208"/>
        <v>0</v>
      </c>
      <c r="EH154" s="90">
        <f t="shared" si="1208"/>
        <v>0</v>
      </c>
      <c r="EI154" s="90">
        <f t="shared" si="1208"/>
        <v>0</v>
      </c>
      <c r="EJ154" s="90">
        <f t="shared" si="1208"/>
        <v>0</v>
      </c>
      <c r="EK154" s="90">
        <f t="shared" si="1208"/>
        <v>0</v>
      </c>
      <c r="EL154" s="90">
        <f t="shared" si="1208"/>
        <v>0</v>
      </c>
      <c r="EM154" s="90">
        <f t="shared" si="1208"/>
        <v>0</v>
      </c>
      <c r="EN154" s="90">
        <f t="shared" si="1208"/>
        <v>0</v>
      </c>
      <c r="EO154" s="90">
        <f t="shared" si="1208"/>
        <v>0</v>
      </c>
      <c r="EP154" s="90">
        <f t="shared" si="1208"/>
        <v>0</v>
      </c>
      <c r="EQ154" s="90">
        <f t="shared" si="1208"/>
        <v>0</v>
      </c>
      <c r="ER154" s="90">
        <f t="shared" si="1208"/>
        <v>0</v>
      </c>
      <c r="ES154" s="90">
        <f t="shared" si="1208"/>
        <v>0</v>
      </c>
      <c r="ET154" s="90">
        <f t="shared" si="1208"/>
        <v>0</v>
      </c>
      <c r="EU154" s="90">
        <f t="shared" si="1208"/>
        <v>0</v>
      </c>
      <c r="EV154" s="90">
        <f t="shared" si="1208"/>
        <v>0</v>
      </c>
      <c r="EW154" s="90">
        <f t="shared" si="1208"/>
        <v>0</v>
      </c>
      <c r="EX154" s="90">
        <f t="shared" si="1208"/>
        <v>0</v>
      </c>
      <c r="EY154" s="90">
        <f t="shared" si="1208"/>
        <v>0</v>
      </c>
      <c r="EZ154" s="90">
        <f t="shared" si="1208"/>
        <v>0</v>
      </c>
      <c r="FA154" s="90">
        <f t="shared" si="1208"/>
        <v>0</v>
      </c>
      <c r="FB154" s="90">
        <f t="shared" si="1208"/>
        <v>0</v>
      </c>
      <c r="FC154" s="90">
        <f t="shared" si="1208"/>
        <v>0</v>
      </c>
      <c r="FD154" s="90">
        <f t="shared" si="1208"/>
        <v>0</v>
      </c>
      <c r="FE154" s="92">
        <f t="shared" si="1176"/>
        <v>0</v>
      </c>
      <c r="FF154" s="90">
        <f t="shared" si="1209"/>
        <v>0</v>
      </c>
      <c r="FG154" s="90">
        <f t="shared" si="1209"/>
        <v>0</v>
      </c>
      <c r="FH154" s="90">
        <f t="shared" si="1209"/>
        <v>0</v>
      </c>
      <c r="FI154" s="90">
        <f t="shared" si="1209"/>
        <v>0</v>
      </c>
      <c r="FJ154" s="90">
        <f t="shared" si="1209"/>
        <v>0</v>
      </c>
      <c r="FK154" s="90">
        <f t="shared" si="1209"/>
        <v>0</v>
      </c>
      <c r="FL154" s="90">
        <f t="shared" si="1209"/>
        <v>0</v>
      </c>
      <c r="FM154" s="90">
        <f t="shared" si="1209"/>
        <v>0</v>
      </c>
      <c r="FN154" s="90">
        <f t="shared" si="1209"/>
        <v>0</v>
      </c>
      <c r="FO154" s="90">
        <f t="shared" si="1209"/>
        <v>0</v>
      </c>
      <c r="FP154" s="90">
        <f t="shared" si="1209"/>
        <v>0</v>
      </c>
      <c r="FQ154" s="90">
        <f t="shared" si="1209"/>
        <v>0</v>
      </c>
      <c r="FR154" s="90">
        <f t="shared" si="1209"/>
        <v>0</v>
      </c>
      <c r="FS154" s="90">
        <f t="shared" si="1209"/>
        <v>0</v>
      </c>
      <c r="FT154" s="90">
        <f t="shared" si="1210"/>
        <v>0</v>
      </c>
      <c r="FU154" s="90">
        <f t="shared" si="1210"/>
        <v>0</v>
      </c>
      <c r="FV154" s="90">
        <f t="shared" si="1210"/>
        <v>0</v>
      </c>
      <c r="FW154" s="92">
        <f t="shared" si="1177"/>
        <v>0</v>
      </c>
      <c r="FX154" s="90">
        <f t="shared" si="1211"/>
        <v>0</v>
      </c>
      <c r="FY154" s="90">
        <f t="shared" si="1212"/>
        <v>0</v>
      </c>
      <c r="FZ154" s="90">
        <f t="shared" si="1212"/>
        <v>0</v>
      </c>
      <c r="GA154" s="90">
        <f t="shared" si="1212"/>
        <v>0</v>
      </c>
      <c r="GB154" s="90">
        <f t="shared" si="1212"/>
        <v>0</v>
      </c>
      <c r="GC154" s="90">
        <f t="shared" si="1212"/>
        <v>0</v>
      </c>
      <c r="GD154" s="90">
        <f t="shared" si="1212"/>
        <v>0</v>
      </c>
      <c r="GE154" s="90">
        <f t="shared" si="1212"/>
        <v>0</v>
      </c>
      <c r="GF154" s="90">
        <f t="shared" si="1212"/>
        <v>0</v>
      </c>
      <c r="GG154" s="90">
        <f t="shared" si="1212"/>
        <v>0</v>
      </c>
      <c r="GH154" s="90">
        <f t="shared" si="1212"/>
        <v>0</v>
      </c>
      <c r="GI154" s="90">
        <f t="shared" si="1212"/>
        <v>0</v>
      </c>
      <c r="GJ154" s="90">
        <f t="shared" si="1212"/>
        <v>0</v>
      </c>
      <c r="GK154" s="90">
        <f t="shared" si="1212"/>
        <v>0</v>
      </c>
      <c r="GL154" s="90">
        <f t="shared" si="1212"/>
        <v>0</v>
      </c>
      <c r="GM154" s="90">
        <f t="shared" si="1212"/>
        <v>0</v>
      </c>
      <c r="GN154" s="90">
        <f t="shared" si="1212"/>
        <v>0</v>
      </c>
      <c r="GO154" s="90">
        <f t="shared" si="1212"/>
        <v>0</v>
      </c>
      <c r="GP154" s="90">
        <f t="shared" si="1212"/>
        <v>0</v>
      </c>
      <c r="GQ154" s="90">
        <f t="shared" si="1212"/>
        <v>0</v>
      </c>
      <c r="GR154" s="90">
        <f t="shared" si="1212"/>
        <v>0</v>
      </c>
      <c r="GS154" s="92">
        <f t="shared" si="1178"/>
        <v>0</v>
      </c>
      <c r="GT154" s="90">
        <f t="shared" si="1213"/>
        <v>0</v>
      </c>
      <c r="GU154" s="90">
        <f t="shared" si="1213"/>
        <v>0</v>
      </c>
      <c r="GV154" s="90">
        <f t="shared" si="1213"/>
        <v>0</v>
      </c>
      <c r="GW154" s="90">
        <f t="shared" si="1213"/>
        <v>0</v>
      </c>
      <c r="GX154" s="90">
        <f t="shared" si="1213"/>
        <v>0</v>
      </c>
      <c r="GY154" s="90">
        <f t="shared" si="1213"/>
        <v>0</v>
      </c>
      <c r="GZ154" s="90">
        <f t="shared" si="1213"/>
        <v>0</v>
      </c>
      <c r="HA154" s="90">
        <f t="shared" si="1213"/>
        <v>0</v>
      </c>
      <c r="HB154" s="90">
        <f t="shared" si="1213"/>
        <v>0</v>
      </c>
      <c r="HC154" s="90">
        <f t="shared" si="1213"/>
        <v>0</v>
      </c>
      <c r="HD154" s="90">
        <f t="shared" si="1213"/>
        <v>0</v>
      </c>
      <c r="HE154" s="92">
        <f t="shared" si="1179"/>
        <v>0</v>
      </c>
      <c r="HF154" s="90">
        <f t="shared" si="1214"/>
        <v>0</v>
      </c>
      <c r="HG154" s="90">
        <f t="shared" si="1214"/>
        <v>0</v>
      </c>
      <c r="HH154" s="90">
        <f t="shared" si="1214"/>
        <v>0</v>
      </c>
      <c r="HI154" s="90">
        <f t="shared" si="1214"/>
        <v>0</v>
      </c>
      <c r="HJ154" s="90">
        <f t="shared" si="1214"/>
        <v>0</v>
      </c>
      <c r="HK154" s="90">
        <f t="shared" si="1214"/>
        <v>0</v>
      </c>
      <c r="HL154" s="90">
        <f t="shared" si="1214"/>
        <v>0</v>
      </c>
      <c r="HM154" s="90">
        <f t="shared" si="1214"/>
        <v>0</v>
      </c>
      <c r="HN154" s="90">
        <f t="shared" si="1214"/>
        <v>0</v>
      </c>
      <c r="HO154" s="90">
        <f t="shared" si="1214"/>
        <v>0</v>
      </c>
      <c r="HP154" s="90">
        <f t="shared" si="1214"/>
        <v>0</v>
      </c>
      <c r="HQ154" s="90">
        <f t="shared" si="1214"/>
        <v>0</v>
      </c>
      <c r="HR154" s="90">
        <f t="shared" si="1214"/>
        <v>0</v>
      </c>
      <c r="HS154" s="90">
        <f t="shared" si="1214"/>
        <v>0</v>
      </c>
      <c r="HT154" s="90">
        <f t="shared" si="1214"/>
        <v>0</v>
      </c>
      <c r="HU154" s="90">
        <f t="shared" si="1214"/>
        <v>0</v>
      </c>
      <c r="HV154" s="92">
        <f t="shared" si="1180"/>
        <v>0</v>
      </c>
      <c r="HW154" s="90">
        <f t="shared" si="1215"/>
        <v>0</v>
      </c>
      <c r="HX154" s="90">
        <f t="shared" si="1215"/>
        <v>0</v>
      </c>
      <c r="HY154" s="90">
        <f t="shared" si="1215"/>
        <v>0</v>
      </c>
      <c r="HZ154" s="90">
        <f t="shared" si="1215"/>
        <v>0</v>
      </c>
      <c r="IA154" s="90">
        <f t="shared" si="1215"/>
        <v>0</v>
      </c>
      <c r="IB154" s="90">
        <f t="shared" si="1215"/>
        <v>0</v>
      </c>
      <c r="IC154" s="90">
        <f t="shared" si="1215"/>
        <v>0</v>
      </c>
      <c r="ID154" s="90">
        <f t="shared" si="1215"/>
        <v>0</v>
      </c>
      <c r="IE154" s="90">
        <f t="shared" si="1215"/>
        <v>0</v>
      </c>
      <c r="IF154" s="92">
        <f t="shared" si="1157"/>
        <v>0</v>
      </c>
      <c r="IG154" s="90">
        <f t="shared" si="1216"/>
        <v>0</v>
      </c>
      <c r="IH154" s="90">
        <f t="shared" si="1217"/>
        <v>0</v>
      </c>
      <c r="II154" s="90">
        <f t="shared" si="1217"/>
        <v>0</v>
      </c>
      <c r="IJ154" s="90">
        <f t="shared" si="1217"/>
        <v>0</v>
      </c>
      <c r="IK154" s="90">
        <f t="shared" si="1217"/>
        <v>0</v>
      </c>
      <c r="IL154" s="90">
        <f t="shared" si="1217"/>
        <v>0</v>
      </c>
      <c r="IM154" s="90">
        <f t="shared" si="1217"/>
        <v>0</v>
      </c>
      <c r="IN154" s="90">
        <f t="shared" si="1217"/>
        <v>0</v>
      </c>
      <c r="IO154" s="90">
        <f t="shared" si="1217"/>
        <v>0</v>
      </c>
      <c r="IP154" s="90">
        <f t="shared" si="1217"/>
        <v>0</v>
      </c>
      <c r="IQ154" s="90">
        <f t="shared" si="1217"/>
        <v>0</v>
      </c>
      <c r="IR154" s="90">
        <f t="shared" si="1217"/>
        <v>0</v>
      </c>
      <c r="IS154" s="90">
        <f t="shared" si="1217"/>
        <v>0</v>
      </c>
      <c r="IT154" s="90">
        <f t="shared" si="1217"/>
        <v>0</v>
      </c>
      <c r="IU154" s="90">
        <f t="shared" si="1217"/>
        <v>0</v>
      </c>
      <c r="IV154" s="90">
        <f t="shared" si="1217"/>
        <v>0</v>
      </c>
      <c r="IW154" s="90">
        <f t="shared" si="1217"/>
        <v>0</v>
      </c>
      <c r="IX154" s="90">
        <f t="shared" si="1217"/>
        <v>0</v>
      </c>
      <c r="IY154" s="92">
        <f t="shared" si="1158"/>
        <v>0</v>
      </c>
      <c r="IZ154" s="90">
        <f t="shared" si="1218"/>
        <v>0</v>
      </c>
      <c r="JA154" s="90">
        <f t="shared" si="1219"/>
        <v>0</v>
      </c>
      <c r="JB154" s="90">
        <f t="shared" si="1219"/>
        <v>0</v>
      </c>
      <c r="JC154" s="90">
        <f t="shared" si="1219"/>
        <v>0</v>
      </c>
      <c r="JD154" s="90">
        <f t="shared" si="1219"/>
        <v>0</v>
      </c>
      <c r="JE154" s="90">
        <f t="shared" si="1219"/>
        <v>0</v>
      </c>
      <c r="JF154" s="90">
        <f t="shared" si="1219"/>
        <v>0</v>
      </c>
      <c r="JG154" s="90">
        <f t="shared" si="1219"/>
        <v>0</v>
      </c>
      <c r="JH154" s="90">
        <f t="shared" si="1219"/>
        <v>0</v>
      </c>
      <c r="JI154" s="90">
        <f t="shared" si="1219"/>
        <v>0</v>
      </c>
      <c r="JJ154" s="90">
        <f t="shared" si="1219"/>
        <v>0</v>
      </c>
      <c r="JK154" s="90">
        <f t="shared" si="1219"/>
        <v>0</v>
      </c>
      <c r="JL154" s="90">
        <f t="shared" si="1219"/>
        <v>0</v>
      </c>
      <c r="JM154" s="90">
        <f t="shared" si="1219"/>
        <v>0</v>
      </c>
      <c r="JN154" s="90">
        <f t="shared" si="1219"/>
        <v>0</v>
      </c>
      <c r="JO154" s="90">
        <f t="shared" si="1219"/>
        <v>0</v>
      </c>
      <c r="JP154" s="90">
        <f t="shared" si="1219"/>
        <v>0</v>
      </c>
      <c r="JQ154" s="90">
        <f t="shared" si="1219"/>
        <v>0</v>
      </c>
      <c r="JR154" s="90">
        <f t="shared" si="1219"/>
        <v>0</v>
      </c>
      <c r="JS154" s="90">
        <f t="shared" si="1219"/>
        <v>0</v>
      </c>
      <c r="JT154" s="92">
        <f t="shared" si="1159"/>
        <v>0</v>
      </c>
      <c r="JU154" s="90">
        <f t="shared" si="1220"/>
        <v>0</v>
      </c>
      <c r="JV154" s="90">
        <f t="shared" si="1221"/>
        <v>0</v>
      </c>
      <c r="JW154" s="90">
        <f t="shared" si="1221"/>
        <v>0</v>
      </c>
      <c r="JX154" s="90">
        <f t="shared" si="1221"/>
        <v>0</v>
      </c>
      <c r="JY154" s="90">
        <f t="shared" si="1221"/>
        <v>0</v>
      </c>
      <c r="JZ154" s="90">
        <f t="shared" si="1221"/>
        <v>0</v>
      </c>
      <c r="KA154" s="90">
        <f t="shared" si="1221"/>
        <v>0</v>
      </c>
      <c r="KB154" s="90">
        <f t="shared" si="1221"/>
        <v>0</v>
      </c>
      <c r="KC154" s="90">
        <f t="shared" si="1221"/>
        <v>0</v>
      </c>
      <c r="KD154" s="90">
        <f t="shared" si="1221"/>
        <v>0</v>
      </c>
      <c r="KE154" s="90">
        <f t="shared" si="1221"/>
        <v>0</v>
      </c>
      <c r="KF154" s="90">
        <f t="shared" si="1221"/>
        <v>0</v>
      </c>
      <c r="KG154" s="90">
        <f t="shared" si="1221"/>
        <v>0</v>
      </c>
      <c r="KH154" s="90">
        <f t="shared" si="1221"/>
        <v>0</v>
      </c>
      <c r="KI154" s="90">
        <f t="shared" si="1221"/>
        <v>0</v>
      </c>
      <c r="KJ154" s="90">
        <f t="shared" si="1221"/>
        <v>0</v>
      </c>
      <c r="KK154" s="90">
        <f t="shared" si="1221"/>
        <v>0</v>
      </c>
      <c r="KL154" s="90">
        <f t="shared" si="1221"/>
        <v>0</v>
      </c>
      <c r="KM154" s="90">
        <f t="shared" si="1221"/>
        <v>0</v>
      </c>
      <c r="KN154" s="90">
        <f t="shared" si="1221"/>
        <v>0</v>
      </c>
      <c r="KO154" s="90">
        <f t="shared" si="1221"/>
        <v>0</v>
      </c>
      <c r="KP154" s="90">
        <f t="shared" si="1221"/>
        <v>0</v>
      </c>
      <c r="KQ154" s="90">
        <f t="shared" si="1221"/>
        <v>0</v>
      </c>
      <c r="KR154" s="90">
        <f t="shared" si="1221"/>
        <v>0</v>
      </c>
      <c r="KS154" s="90">
        <f t="shared" si="1221"/>
        <v>0</v>
      </c>
      <c r="KT154" s="90">
        <f t="shared" si="1221"/>
        <v>0</v>
      </c>
      <c r="KU154" s="90">
        <f t="shared" si="1221"/>
        <v>0</v>
      </c>
      <c r="KV154" s="90">
        <f t="shared" si="1221"/>
        <v>0</v>
      </c>
      <c r="KW154" s="90">
        <f t="shared" si="1221"/>
        <v>0</v>
      </c>
      <c r="KX154" s="90">
        <f t="shared" si="1221"/>
        <v>0</v>
      </c>
      <c r="KY154" s="90">
        <f t="shared" si="1221"/>
        <v>0</v>
      </c>
      <c r="KZ154" s="90">
        <f t="shared" si="1221"/>
        <v>0</v>
      </c>
      <c r="LA154" s="90">
        <f t="shared" si="1221"/>
        <v>0</v>
      </c>
      <c r="LB154" s="90">
        <f t="shared" si="1221"/>
        <v>0</v>
      </c>
      <c r="LC154" s="90">
        <f t="shared" si="1221"/>
        <v>0</v>
      </c>
      <c r="LD154" s="90">
        <f t="shared" si="1221"/>
        <v>0</v>
      </c>
      <c r="LE154" s="90">
        <f t="shared" si="1221"/>
        <v>0</v>
      </c>
      <c r="LF154" s="90">
        <f t="shared" si="1221"/>
        <v>0</v>
      </c>
      <c r="LG154" s="90">
        <f t="shared" si="1221"/>
        <v>0</v>
      </c>
      <c r="LH154" s="90">
        <f t="shared" si="1221"/>
        <v>0</v>
      </c>
      <c r="LI154" s="90">
        <f t="shared" si="1221"/>
        <v>0</v>
      </c>
      <c r="LJ154" s="90">
        <f t="shared" si="1221"/>
        <v>0</v>
      </c>
      <c r="LK154" s="90">
        <f t="shared" si="1222"/>
        <v>0</v>
      </c>
      <c r="LL154" s="90">
        <f t="shared" si="1222"/>
        <v>0</v>
      </c>
      <c r="LM154" s="92">
        <f t="shared" si="1181"/>
        <v>0</v>
      </c>
      <c r="LN154" s="90">
        <f t="shared" si="1223"/>
        <v>0</v>
      </c>
      <c r="LO154" s="90">
        <f t="shared" si="1223"/>
        <v>0</v>
      </c>
      <c r="LP154" s="90">
        <f t="shared" si="1223"/>
        <v>0</v>
      </c>
      <c r="LQ154" s="90">
        <f t="shared" si="1223"/>
        <v>0</v>
      </c>
      <c r="LR154" s="90">
        <f t="shared" si="1223"/>
        <v>0</v>
      </c>
      <c r="LS154" s="92">
        <f t="shared" si="1182"/>
        <v>0</v>
      </c>
      <c r="LT154" s="90">
        <f t="shared" si="1224"/>
        <v>0</v>
      </c>
      <c r="LU154" s="90">
        <f t="shared" si="1224"/>
        <v>0</v>
      </c>
      <c r="LV154" s="90">
        <f t="shared" si="1224"/>
        <v>0</v>
      </c>
      <c r="LW154" s="90">
        <f t="shared" si="1224"/>
        <v>0</v>
      </c>
      <c r="LX154" s="90">
        <f t="shared" si="1224"/>
        <v>0</v>
      </c>
      <c r="LY154" s="90">
        <f t="shared" si="1224"/>
        <v>0</v>
      </c>
      <c r="LZ154" s="90">
        <f t="shared" si="1224"/>
        <v>0</v>
      </c>
      <c r="MA154" s="90">
        <f t="shared" si="1224"/>
        <v>0</v>
      </c>
      <c r="MB154" s="90">
        <f t="shared" si="1224"/>
        <v>0</v>
      </c>
      <c r="MC154" s="90">
        <f t="shared" si="1224"/>
        <v>0</v>
      </c>
      <c r="MD154" s="90">
        <f t="shared" si="1224"/>
        <v>0</v>
      </c>
      <c r="ME154" s="90">
        <f t="shared" si="1224"/>
        <v>0</v>
      </c>
      <c r="MF154" s="90">
        <f t="shared" si="1224"/>
        <v>0</v>
      </c>
      <c r="MG154" s="92">
        <f t="shared" si="1183"/>
        <v>0</v>
      </c>
      <c r="MH154" s="90">
        <f t="shared" si="1225"/>
        <v>0</v>
      </c>
      <c r="MI154" s="90">
        <f t="shared" si="1226"/>
        <v>0</v>
      </c>
      <c r="MJ154" s="90">
        <f t="shared" si="1226"/>
        <v>0</v>
      </c>
      <c r="MK154" s="90">
        <f t="shared" si="1226"/>
        <v>0</v>
      </c>
      <c r="ML154" s="90">
        <f t="shared" si="1226"/>
        <v>0</v>
      </c>
      <c r="MM154" s="90">
        <f t="shared" si="1226"/>
        <v>0</v>
      </c>
      <c r="MN154" s="90">
        <f t="shared" si="1226"/>
        <v>0</v>
      </c>
      <c r="MO154" s="90">
        <f t="shared" si="1226"/>
        <v>0</v>
      </c>
      <c r="MP154" s="90">
        <f t="shared" si="1226"/>
        <v>0</v>
      </c>
      <c r="MQ154" s="90">
        <f t="shared" si="1226"/>
        <v>0</v>
      </c>
      <c r="MR154" s="90">
        <f t="shared" si="1226"/>
        <v>0</v>
      </c>
      <c r="MS154" s="90">
        <f t="shared" si="1226"/>
        <v>0</v>
      </c>
      <c r="MT154" s="90">
        <f t="shared" si="1226"/>
        <v>0</v>
      </c>
      <c r="MU154" s="90">
        <f t="shared" si="1226"/>
        <v>0</v>
      </c>
      <c r="MV154" s="90">
        <f t="shared" si="1226"/>
        <v>0</v>
      </c>
      <c r="MW154" s="90">
        <f t="shared" si="1226"/>
        <v>0</v>
      </c>
      <c r="MX154" s="90">
        <f t="shared" si="1226"/>
        <v>0</v>
      </c>
      <c r="MY154" s="90">
        <f t="shared" si="1226"/>
        <v>0</v>
      </c>
      <c r="MZ154" s="90">
        <f t="shared" si="1226"/>
        <v>0</v>
      </c>
      <c r="NA154" s="90">
        <f t="shared" si="1226"/>
        <v>0</v>
      </c>
      <c r="NB154" s="90">
        <f t="shared" si="1226"/>
        <v>0</v>
      </c>
      <c r="NC154" s="92">
        <f t="shared" si="1184"/>
        <v>0</v>
      </c>
      <c r="ND154" s="90">
        <f t="shared" si="1227"/>
        <v>0</v>
      </c>
      <c r="NE154" s="90">
        <f t="shared" si="1227"/>
        <v>0</v>
      </c>
      <c r="NF154" s="90">
        <f t="shared" si="1227"/>
        <v>0</v>
      </c>
      <c r="NG154" s="90">
        <f t="shared" si="1227"/>
        <v>0</v>
      </c>
      <c r="NH154" s="90">
        <f t="shared" si="1227"/>
        <v>0</v>
      </c>
      <c r="NI154" s="90">
        <f t="shared" si="1227"/>
        <v>0</v>
      </c>
      <c r="NJ154" s="93">
        <f t="shared" si="1160"/>
        <v>0</v>
      </c>
      <c r="NK154" s="94">
        <f t="shared" si="1107"/>
        <v>0</v>
      </c>
    </row>
    <row r="155" spans="1:378" x14ac:dyDescent="0.25">
      <c r="FE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</row>
    <row r="156" spans="1:378" x14ac:dyDescent="0.25">
      <c r="B156" s="105" t="s">
        <v>593</v>
      </c>
      <c r="C156" s="90">
        <f ca="1">SUM(G156,BD156,CG156,CY156,DV156,EB156,FE156,FW156,GS156,HE156,HV156,IF156,IY156,JT156,LM156,LS156,MG156,NC156,)</f>
        <v>259223446.92000002</v>
      </c>
      <c r="G156" s="92">
        <f t="shared" ref="G156:AL156" ca="1" si="1230">SUM(G17:G154)</f>
        <v>26193506.647790682</v>
      </c>
      <c r="H156" s="90">
        <f t="shared" ca="1" si="1230"/>
        <v>0</v>
      </c>
      <c r="I156" s="90">
        <f t="shared" ca="1" si="1230"/>
        <v>0</v>
      </c>
      <c r="J156" s="90">
        <f t="shared" ca="1" si="1230"/>
        <v>2451670.7472593477</v>
      </c>
      <c r="K156" s="90">
        <f t="shared" ca="1" si="1230"/>
        <v>0</v>
      </c>
      <c r="L156" s="90">
        <f t="shared" ca="1" si="1230"/>
        <v>0</v>
      </c>
      <c r="M156" s="90">
        <f t="shared" ca="1" si="1230"/>
        <v>0</v>
      </c>
      <c r="N156" s="90">
        <f t="shared" ca="1" si="1230"/>
        <v>4013906.1726305415</v>
      </c>
      <c r="O156" s="90">
        <f t="shared" ca="1" si="1230"/>
        <v>0</v>
      </c>
      <c r="P156" s="90">
        <f t="shared" ca="1" si="1230"/>
        <v>0</v>
      </c>
      <c r="Q156" s="90">
        <f t="shared" ca="1" si="1230"/>
        <v>0</v>
      </c>
      <c r="R156" s="90">
        <f t="shared" ca="1" si="1230"/>
        <v>0</v>
      </c>
      <c r="S156" s="90">
        <f t="shared" ca="1" si="1230"/>
        <v>2597467.7165140398</v>
      </c>
      <c r="T156" s="90">
        <f t="shared" ca="1" si="1230"/>
        <v>0</v>
      </c>
      <c r="U156" s="90">
        <f t="shared" ca="1" si="1230"/>
        <v>0</v>
      </c>
      <c r="V156" s="90">
        <f t="shared" ca="1" si="1230"/>
        <v>1253949.9895247384</v>
      </c>
      <c r="W156" s="90">
        <f t="shared" ca="1" si="1230"/>
        <v>3354527.1386934975</v>
      </c>
      <c r="X156" s="90">
        <f t="shared" ca="1" si="1230"/>
        <v>0</v>
      </c>
      <c r="Y156" s="90">
        <f t="shared" ca="1" si="1230"/>
        <v>0</v>
      </c>
      <c r="Z156" s="90">
        <f t="shared" ca="1" si="1230"/>
        <v>0</v>
      </c>
      <c r="AA156" s="90">
        <f t="shared" ca="1" si="1230"/>
        <v>2660283.1164617562</v>
      </c>
      <c r="AB156" s="90">
        <f t="shared" ca="1" si="1230"/>
        <v>0</v>
      </c>
      <c r="AC156" s="90">
        <f t="shared" ca="1" si="1230"/>
        <v>0</v>
      </c>
      <c r="AD156" s="90">
        <f t="shared" ca="1" si="1230"/>
        <v>7807218.5080047883</v>
      </c>
      <c r="AE156" s="90">
        <f t="shared" ca="1" si="1230"/>
        <v>0</v>
      </c>
      <c r="AF156" s="90">
        <f t="shared" ca="1" si="1230"/>
        <v>0</v>
      </c>
      <c r="AG156" s="90">
        <f t="shared" ca="1" si="1230"/>
        <v>0</v>
      </c>
      <c r="AH156" s="90">
        <f t="shared" ca="1" si="1230"/>
        <v>0</v>
      </c>
      <c r="AI156" s="90">
        <f t="shared" ca="1" si="1230"/>
        <v>0</v>
      </c>
      <c r="AJ156" s="90">
        <f t="shared" ca="1" si="1230"/>
        <v>0</v>
      </c>
      <c r="AK156" s="90">
        <f t="shared" ca="1" si="1230"/>
        <v>0</v>
      </c>
      <c r="AL156" s="90">
        <f t="shared" ca="1" si="1230"/>
        <v>0</v>
      </c>
      <c r="AM156" s="90">
        <f t="shared" ref="AM156:BR156" ca="1" si="1231">SUM(AM17:AM154)</f>
        <v>0</v>
      </c>
      <c r="AN156" s="90">
        <f t="shared" ca="1" si="1231"/>
        <v>0</v>
      </c>
      <c r="AO156" s="90">
        <f t="shared" ca="1" si="1231"/>
        <v>0</v>
      </c>
      <c r="AP156" s="90">
        <f t="shared" ca="1" si="1231"/>
        <v>0</v>
      </c>
      <c r="AQ156" s="90">
        <f t="shared" ca="1" si="1231"/>
        <v>0</v>
      </c>
      <c r="AR156" s="90">
        <f t="shared" ca="1" si="1231"/>
        <v>0</v>
      </c>
      <c r="AS156" s="90">
        <f t="shared" ca="1" si="1231"/>
        <v>0</v>
      </c>
      <c r="AT156" s="90">
        <f t="shared" ca="1" si="1231"/>
        <v>964107.06907293817</v>
      </c>
      <c r="AU156" s="90">
        <f t="shared" ca="1" si="1231"/>
        <v>0</v>
      </c>
      <c r="AV156" s="90">
        <f t="shared" ca="1" si="1231"/>
        <v>0</v>
      </c>
      <c r="AW156" s="90">
        <f t="shared" ca="1" si="1231"/>
        <v>0</v>
      </c>
      <c r="AX156" s="90">
        <f t="shared" ca="1" si="1231"/>
        <v>1090376.1896290327</v>
      </c>
      <c r="AY156" s="90">
        <f t="shared" ca="1" si="1231"/>
        <v>0</v>
      </c>
      <c r="AZ156" s="90">
        <f t="shared" ca="1" si="1231"/>
        <v>0</v>
      </c>
      <c r="BA156" s="90">
        <f t="shared" ca="1" si="1231"/>
        <v>0</v>
      </c>
      <c r="BB156" s="90">
        <f t="shared" ca="1" si="1231"/>
        <v>0</v>
      </c>
      <c r="BC156" s="90">
        <f t="shared" ca="1" si="1231"/>
        <v>0</v>
      </c>
      <c r="BD156" s="92">
        <f t="shared" ca="1" si="1231"/>
        <v>25180977.675571769</v>
      </c>
      <c r="BE156" s="90">
        <f t="shared" ca="1" si="1231"/>
        <v>0</v>
      </c>
      <c r="BF156" s="90">
        <f t="shared" ca="1" si="1231"/>
        <v>3308712.3250782839</v>
      </c>
      <c r="BG156" s="90">
        <f t="shared" ca="1" si="1231"/>
        <v>0</v>
      </c>
      <c r="BH156" s="90">
        <f t="shared" ca="1" si="1231"/>
        <v>0</v>
      </c>
      <c r="BI156" s="90">
        <f t="shared" ca="1" si="1231"/>
        <v>3690922.336048991</v>
      </c>
      <c r="BJ156" s="90">
        <f t="shared" ca="1" si="1231"/>
        <v>0</v>
      </c>
      <c r="BK156" s="90">
        <f t="shared" ca="1" si="1231"/>
        <v>0</v>
      </c>
      <c r="BL156" s="90">
        <f t="shared" ca="1" si="1231"/>
        <v>0</v>
      </c>
      <c r="BM156" s="90">
        <f t="shared" ca="1" si="1231"/>
        <v>0</v>
      </c>
      <c r="BN156" s="90">
        <f t="shared" ca="1" si="1231"/>
        <v>3515896.7705053529</v>
      </c>
      <c r="BO156" s="90">
        <f t="shared" ca="1" si="1231"/>
        <v>0</v>
      </c>
      <c r="BP156" s="90">
        <f t="shared" ca="1" si="1231"/>
        <v>0</v>
      </c>
      <c r="BQ156" s="90">
        <f t="shared" ca="1" si="1231"/>
        <v>0</v>
      </c>
      <c r="BR156" s="90">
        <f t="shared" ca="1" si="1231"/>
        <v>2886501.5046904352</v>
      </c>
      <c r="BS156" s="90">
        <f t="shared" ref="BS156:CX156" ca="1" si="1232">SUM(BS17:BS154)</f>
        <v>0</v>
      </c>
      <c r="BT156" s="90">
        <f t="shared" ca="1" si="1232"/>
        <v>0</v>
      </c>
      <c r="BU156" s="90">
        <f t="shared" ca="1" si="1232"/>
        <v>0</v>
      </c>
      <c r="BV156" s="90">
        <f t="shared" ca="1" si="1232"/>
        <v>2086427.9057873155</v>
      </c>
      <c r="BW156" s="90">
        <f t="shared" ca="1" si="1232"/>
        <v>0</v>
      </c>
      <c r="BX156" s="90">
        <f t="shared" ca="1" si="1232"/>
        <v>0</v>
      </c>
      <c r="BY156" s="90">
        <f t="shared" ca="1" si="1232"/>
        <v>8618558.3756824378</v>
      </c>
      <c r="BZ156" s="90">
        <f t="shared" ca="1" si="1232"/>
        <v>0</v>
      </c>
      <c r="CA156" s="90">
        <f t="shared" ca="1" si="1232"/>
        <v>0</v>
      </c>
      <c r="CB156" s="90">
        <f t="shared" ca="1" si="1232"/>
        <v>0</v>
      </c>
      <c r="CC156" s="90">
        <f t="shared" ca="1" si="1232"/>
        <v>1073958.4577789623</v>
      </c>
      <c r="CD156" s="90">
        <f t="shared" ca="1" si="1232"/>
        <v>0</v>
      </c>
      <c r="CE156" s="90">
        <f t="shared" ca="1" si="1232"/>
        <v>0</v>
      </c>
      <c r="CF156" s="90">
        <f t="shared" ca="1" si="1232"/>
        <v>0</v>
      </c>
      <c r="CG156" s="92">
        <f t="shared" ca="1" si="1232"/>
        <v>12029572.219336683</v>
      </c>
      <c r="CH156" s="90">
        <f t="shared" ca="1" si="1232"/>
        <v>0</v>
      </c>
      <c r="CI156" s="90">
        <f t="shared" ca="1" si="1232"/>
        <v>852503.95517242025</v>
      </c>
      <c r="CJ156" s="90">
        <f t="shared" ca="1" si="1232"/>
        <v>1591787.1281790882</v>
      </c>
      <c r="CK156" s="90">
        <f t="shared" ca="1" si="1232"/>
        <v>1316449.9526677136</v>
      </c>
      <c r="CL156" s="90">
        <f t="shared" ca="1" si="1232"/>
        <v>875468.11427548819</v>
      </c>
      <c r="CM156" s="90">
        <f t="shared" ca="1" si="1232"/>
        <v>791027.85024633282</v>
      </c>
      <c r="CN156" s="90">
        <f t="shared" ca="1" si="1232"/>
        <v>447338.51702303637</v>
      </c>
      <c r="CO156" s="90">
        <f t="shared" ca="1" si="1232"/>
        <v>1398902.2562666158</v>
      </c>
      <c r="CP156" s="90">
        <f t="shared" ca="1" si="1232"/>
        <v>879655.07657434221</v>
      </c>
      <c r="CQ156" s="90">
        <f t="shared" ca="1" si="1232"/>
        <v>848210.76439743571</v>
      </c>
      <c r="CR156" s="90">
        <f t="shared" ca="1" si="1232"/>
        <v>812052.15626249439</v>
      </c>
      <c r="CS156" s="90">
        <f t="shared" ca="1" si="1232"/>
        <v>545680.22563726816</v>
      </c>
      <c r="CT156" s="90">
        <f t="shared" ca="1" si="1232"/>
        <v>1670496.2226344463</v>
      </c>
      <c r="CU156" s="90">
        <f t="shared" ca="1" si="1232"/>
        <v>0</v>
      </c>
      <c r="CV156" s="90">
        <f t="shared" ca="1" si="1232"/>
        <v>0</v>
      </c>
      <c r="CW156" s="90">
        <f t="shared" ca="1" si="1232"/>
        <v>0</v>
      </c>
      <c r="CX156" s="90">
        <f t="shared" ca="1" si="1232"/>
        <v>0</v>
      </c>
      <c r="CY156" s="92">
        <f t="shared" ref="CY156:ED156" ca="1" si="1233">SUM(CY17:CY154)</f>
        <v>18404767.77761038</v>
      </c>
      <c r="CZ156" s="90">
        <f t="shared" ca="1" si="1233"/>
        <v>0</v>
      </c>
      <c r="DA156" s="90">
        <f t="shared" ca="1" si="1233"/>
        <v>2358568.6256054076</v>
      </c>
      <c r="DB156" s="90">
        <f t="shared" ca="1" si="1233"/>
        <v>1267738.6142758371</v>
      </c>
      <c r="DC156" s="90">
        <f t="shared" ca="1" si="1233"/>
        <v>2143074.4748794432</v>
      </c>
      <c r="DD156" s="90">
        <f t="shared" ca="1" si="1233"/>
        <v>0</v>
      </c>
      <c r="DE156" s="90">
        <f t="shared" ca="1" si="1233"/>
        <v>0</v>
      </c>
      <c r="DF156" s="90">
        <f t="shared" ca="1" si="1233"/>
        <v>0</v>
      </c>
      <c r="DG156" s="90">
        <f t="shared" ca="1" si="1233"/>
        <v>0</v>
      </c>
      <c r="DH156" s="90">
        <f t="shared" ca="1" si="1233"/>
        <v>1282750.9159653785</v>
      </c>
      <c r="DI156" s="90">
        <f t="shared" ca="1" si="1233"/>
        <v>3235897.7411078969</v>
      </c>
      <c r="DJ156" s="90">
        <f t="shared" ca="1" si="1233"/>
        <v>0</v>
      </c>
      <c r="DK156" s="90">
        <f t="shared" ca="1" si="1233"/>
        <v>0</v>
      </c>
      <c r="DL156" s="90">
        <f t="shared" ca="1" si="1233"/>
        <v>0</v>
      </c>
      <c r="DM156" s="90">
        <f t="shared" ca="1" si="1233"/>
        <v>0</v>
      </c>
      <c r="DN156" s="90">
        <f t="shared" ca="1" si="1233"/>
        <v>2389815.1137136295</v>
      </c>
      <c r="DO156" s="90">
        <f t="shared" ca="1" si="1233"/>
        <v>0</v>
      </c>
      <c r="DP156" s="90">
        <f t="shared" ca="1" si="1233"/>
        <v>0</v>
      </c>
      <c r="DQ156" s="90">
        <f t="shared" ca="1" si="1233"/>
        <v>1528474.8708361029</v>
      </c>
      <c r="DR156" s="90">
        <f t="shared" ca="1" si="1233"/>
        <v>546719.50924175966</v>
      </c>
      <c r="DS156" s="90">
        <f t="shared" ca="1" si="1233"/>
        <v>1067021.1315952754</v>
      </c>
      <c r="DT156" s="90">
        <f t="shared" ca="1" si="1233"/>
        <v>1345281.3487339567</v>
      </c>
      <c r="DU156" s="90">
        <f t="shared" ca="1" si="1233"/>
        <v>1239425.4316556959</v>
      </c>
      <c r="DV156" s="92">
        <f t="shared" ca="1" si="1233"/>
        <v>13635366.134369422</v>
      </c>
      <c r="DW156" s="90">
        <f t="shared" ca="1" si="1233"/>
        <v>0</v>
      </c>
      <c r="DX156" s="90">
        <f t="shared" ca="1" si="1233"/>
        <v>2291611.9248644966</v>
      </c>
      <c r="DY156" s="90">
        <f t="shared" ca="1" si="1233"/>
        <v>2617535.4456476662</v>
      </c>
      <c r="DZ156" s="90">
        <f t="shared" ca="1" si="1233"/>
        <v>8726218.7638572566</v>
      </c>
      <c r="EA156" s="90">
        <f t="shared" ca="1" si="1233"/>
        <v>0</v>
      </c>
      <c r="EB156" s="92">
        <f t="shared" ca="1" si="1233"/>
        <v>24968457.62141037</v>
      </c>
      <c r="EC156" s="90">
        <f t="shared" ca="1" si="1233"/>
        <v>0</v>
      </c>
      <c r="ED156" s="90">
        <f t="shared" ca="1" si="1233"/>
        <v>2227822.564547101</v>
      </c>
      <c r="EE156" s="90">
        <f t="shared" ref="EE156:FJ156" ca="1" si="1234">SUM(EE17:EE154)</f>
        <v>1429921.6935321477</v>
      </c>
      <c r="EF156" s="90">
        <f t="shared" ca="1" si="1234"/>
        <v>1284769.318372709</v>
      </c>
      <c r="EG156" s="90">
        <f t="shared" ca="1" si="1234"/>
        <v>1200860.1952398703</v>
      </c>
      <c r="EH156" s="90">
        <f t="shared" ca="1" si="1234"/>
        <v>2197191.1121453629</v>
      </c>
      <c r="EI156" s="90">
        <f t="shared" ca="1" si="1234"/>
        <v>1412465.4083267089</v>
      </c>
      <c r="EJ156" s="90">
        <f t="shared" ca="1" si="1234"/>
        <v>1825705.7292785083</v>
      </c>
      <c r="EK156" s="90">
        <f t="shared" ca="1" si="1234"/>
        <v>1069495.3943085701</v>
      </c>
      <c r="EL156" s="90">
        <f t="shared" ca="1" si="1234"/>
        <v>952858.99150260584</v>
      </c>
      <c r="EM156" s="90">
        <f t="shared" ca="1" si="1234"/>
        <v>601825.08038609219</v>
      </c>
      <c r="EN156" s="90">
        <f t="shared" ca="1" si="1234"/>
        <v>1109015.7067839864</v>
      </c>
      <c r="EO156" s="90">
        <f t="shared" ca="1" si="1234"/>
        <v>2619754.1339422348</v>
      </c>
      <c r="EP156" s="90">
        <f t="shared" ca="1" si="1234"/>
        <v>0</v>
      </c>
      <c r="EQ156" s="90">
        <f t="shared" ca="1" si="1234"/>
        <v>0</v>
      </c>
      <c r="ER156" s="90">
        <f t="shared" ca="1" si="1234"/>
        <v>0</v>
      </c>
      <c r="ES156" s="90">
        <f t="shared" ca="1" si="1234"/>
        <v>1060067.0053457546</v>
      </c>
      <c r="ET156" s="90">
        <f t="shared" ca="1" si="1234"/>
        <v>2380804.3186298353</v>
      </c>
      <c r="EU156" s="90">
        <f t="shared" ca="1" si="1234"/>
        <v>0</v>
      </c>
      <c r="EV156" s="90">
        <f t="shared" ca="1" si="1234"/>
        <v>0</v>
      </c>
      <c r="EW156" s="90">
        <f t="shared" ca="1" si="1234"/>
        <v>3595900.9690688667</v>
      </c>
      <c r="EX156" s="90">
        <f t="shared" ca="1" si="1234"/>
        <v>0</v>
      </c>
      <c r="EY156" s="90">
        <f t="shared" ca="1" si="1234"/>
        <v>0</v>
      </c>
      <c r="EZ156" s="90">
        <f t="shared" ca="1" si="1234"/>
        <v>0</v>
      </c>
      <c r="FA156" s="90">
        <f t="shared" ca="1" si="1234"/>
        <v>0</v>
      </c>
      <c r="FB156" s="90">
        <f t="shared" ca="1" si="1234"/>
        <v>0</v>
      </c>
      <c r="FC156" s="90">
        <f t="shared" ca="1" si="1234"/>
        <v>0</v>
      </c>
      <c r="FD156" s="90">
        <f t="shared" ca="1" si="1234"/>
        <v>0</v>
      </c>
      <c r="FE156" s="92">
        <f t="shared" ca="1" si="1234"/>
        <v>11282488.99722339</v>
      </c>
      <c r="FF156" s="90">
        <f t="shared" ca="1" si="1234"/>
        <v>0</v>
      </c>
      <c r="FG156" s="90">
        <f t="shared" ca="1" si="1234"/>
        <v>1931000.9997634939</v>
      </c>
      <c r="FH156" s="90">
        <f t="shared" ca="1" si="1234"/>
        <v>0</v>
      </c>
      <c r="FI156" s="90">
        <f t="shared" ca="1" si="1234"/>
        <v>0</v>
      </c>
      <c r="FJ156" s="90">
        <f t="shared" ca="1" si="1234"/>
        <v>1762273.7659590752</v>
      </c>
      <c r="FK156" s="90">
        <f t="shared" ref="FK156:FT156" ca="1" si="1235">SUM(FK17:FK154)</f>
        <v>0</v>
      </c>
      <c r="FL156" s="90">
        <f t="shared" ca="1" si="1235"/>
        <v>1686130.7013650497</v>
      </c>
      <c r="FM156" s="90">
        <f t="shared" ca="1" si="1235"/>
        <v>2046835.2783230757</v>
      </c>
      <c r="FN156" s="90">
        <f t="shared" ca="1" si="1235"/>
        <v>0</v>
      </c>
      <c r="FO156" s="90">
        <f t="shared" ca="1" si="1235"/>
        <v>1274644.0913725072</v>
      </c>
      <c r="FP156" s="90">
        <f t="shared" ca="1" si="1235"/>
        <v>0</v>
      </c>
      <c r="FQ156" s="90">
        <f t="shared" ca="1" si="1235"/>
        <v>0</v>
      </c>
      <c r="FR156" s="90">
        <f t="shared" ca="1" si="1235"/>
        <v>0</v>
      </c>
      <c r="FS156" s="90">
        <f t="shared" ca="1" si="1235"/>
        <v>2581604.160440186</v>
      </c>
      <c r="FT156" s="90">
        <f t="shared" ca="1" si="1235"/>
        <v>0</v>
      </c>
      <c r="FU156" s="90"/>
      <c r="FV156" s="90"/>
      <c r="FW156" s="92">
        <f t="shared" ref="FW156:HB156" ca="1" si="1236">SUM(FW17:FW154)</f>
        <v>34227039.206920579</v>
      </c>
      <c r="FX156" s="90">
        <f t="shared" ca="1" si="1236"/>
        <v>0</v>
      </c>
      <c r="FY156" s="90">
        <f t="shared" ca="1" si="1236"/>
        <v>932243.9576879777</v>
      </c>
      <c r="FZ156" s="90">
        <f t="shared" ca="1" si="1236"/>
        <v>2109727.2233772334</v>
      </c>
      <c r="GA156" s="90">
        <f t="shared" ca="1" si="1236"/>
        <v>0</v>
      </c>
      <c r="GB156" s="90">
        <f t="shared" ca="1" si="1236"/>
        <v>2982394.3591316971</v>
      </c>
      <c r="GC156" s="90">
        <f t="shared" ca="1" si="1236"/>
        <v>0</v>
      </c>
      <c r="GD156" s="90">
        <f t="shared" ca="1" si="1236"/>
        <v>1805923.2237198087</v>
      </c>
      <c r="GE156" s="90">
        <f t="shared" ca="1" si="1236"/>
        <v>4088354.2934276215</v>
      </c>
      <c r="GF156" s="90">
        <f t="shared" ca="1" si="1236"/>
        <v>237000.90488490157</v>
      </c>
      <c r="GG156" s="90">
        <f t="shared" ca="1" si="1236"/>
        <v>20781985.874274518</v>
      </c>
      <c r="GH156" s="90">
        <f t="shared" ca="1" si="1236"/>
        <v>0</v>
      </c>
      <c r="GI156" s="90">
        <f t="shared" ca="1" si="1236"/>
        <v>0</v>
      </c>
      <c r="GJ156" s="90">
        <f t="shared" ca="1" si="1236"/>
        <v>0</v>
      </c>
      <c r="GK156" s="90">
        <f t="shared" ca="1" si="1236"/>
        <v>0</v>
      </c>
      <c r="GL156" s="90">
        <f t="shared" ca="1" si="1236"/>
        <v>0</v>
      </c>
      <c r="GM156" s="90">
        <f t="shared" ca="1" si="1236"/>
        <v>0</v>
      </c>
      <c r="GN156" s="90">
        <f t="shared" ca="1" si="1236"/>
        <v>0</v>
      </c>
      <c r="GO156" s="90">
        <f t="shared" ca="1" si="1236"/>
        <v>1289409.3704168256</v>
      </c>
      <c r="GP156" s="90">
        <f t="shared" ca="1" si="1236"/>
        <v>0</v>
      </c>
      <c r="GQ156" s="90">
        <f t="shared" ca="1" si="1236"/>
        <v>0</v>
      </c>
      <c r="GR156" s="90">
        <f t="shared" ca="1" si="1236"/>
        <v>0</v>
      </c>
      <c r="GS156" s="92">
        <f t="shared" ca="1" si="1236"/>
        <v>9971721.907570241</v>
      </c>
      <c r="GT156" s="90">
        <f t="shared" ca="1" si="1236"/>
        <v>0</v>
      </c>
      <c r="GU156" s="90">
        <f t="shared" ca="1" si="1236"/>
        <v>2435990.6649519182</v>
      </c>
      <c r="GV156" s="90">
        <f t="shared" ca="1" si="1236"/>
        <v>2843282.5922546056</v>
      </c>
      <c r="GW156" s="90">
        <f t="shared" ca="1" si="1236"/>
        <v>2716057.6969824722</v>
      </c>
      <c r="GX156" s="90">
        <f t="shared" ca="1" si="1236"/>
        <v>0</v>
      </c>
      <c r="GY156" s="90">
        <f t="shared" ca="1" si="1236"/>
        <v>1976390.9533812481</v>
      </c>
      <c r="GZ156" s="90">
        <f t="shared" ca="1" si="1236"/>
        <v>0</v>
      </c>
      <c r="HA156" s="90">
        <f t="shared" ca="1" si="1236"/>
        <v>0</v>
      </c>
      <c r="HB156" s="90">
        <f t="shared" ca="1" si="1236"/>
        <v>0</v>
      </c>
      <c r="HC156" s="90">
        <f t="shared" ref="HC156:IH156" ca="1" si="1237">SUM(HC17:HC154)</f>
        <v>0</v>
      </c>
      <c r="HD156" s="90">
        <f t="shared" ca="1" si="1237"/>
        <v>0</v>
      </c>
      <c r="HE156" s="92">
        <f t="shared" ca="1" si="1237"/>
        <v>7245863.8792638686</v>
      </c>
      <c r="HF156" s="90">
        <f t="shared" ca="1" si="1237"/>
        <v>0</v>
      </c>
      <c r="HG156" s="90">
        <f t="shared" ca="1" si="1237"/>
        <v>0</v>
      </c>
      <c r="HH156" s="90">
        <f t="shared" ca="1" si="1237"/>
        <v>0</v>
      </c>
      <c r="HI156" s="90">
        <f t="shared" ca="1" si="1237"/>
        <v>0</v>
      </c>
      <c r="HJ156" s="90">
        <f t="shared" ca="1" si="1237"/>
        <v>0</v>
      </c>
      <c r="HK156" s="90">
        <f t="shared" ca="1" si="1237"/>
        <v>0</v>
      </c>
      <c r="HL156" s="90">
        <f t="shared" ca="1" si="1237"/>
        <v>0</v>
      </c>
      <c r="HM156" s="90">
        <f t="shared" ca="1" si="1237"/>
        <v>0</v>
      </c>
      <c r="HN156" s="90">
        <f t="shared" ca="1" si="1237"/>
        <v>1618044.727488803</v>
      </c>
      <c r="HO156" s="90">
        <f t="shared" ca="1" si="1237"/>
        <v>5627819.1517750639</v>
      </c>
      <c r="HP156" s="90">
        <f t="shared" ca="1" si="1237"/>
        <v>0</v>
      </c>
      <c r="HQ156" s="90">
        <f t="shared" ca="1" si="1237"/>
        <v>0</v>
      </c>
      <c r="HR156" s="90">
        <f t="shared" ca="1" si="1237"/>
        <v>0</v>
      </c>
      <c r="HS156" s="90">
        <f t="shared" ca="1" si="1237"/>
        <v>0</v>
      </c>
      <c r="HT156" s="90">
        <f t="shared" ca="1" si="1237"/>
        <v>0</v>
      </c>
      <c r="HU156" s="90">
        <f t="shared" ca="1" si="1237"/>
        <v>0</v>
      </c>
      <c r="HV156" s="92">
        <f t="shared" ca="1" si="1237"/>
        <v>3797852.7340430915</v>
      </c>
      <c r="HW156" s="90">
        <f t="shared" ca="1" si="1237"/>
        <v>3797852.7340430915</v>
      </c>
      <c r="HX156" s="90">
        <f t="shared" ca="1" si="1237"/>
        <v>0</v>
      </c>
      <c r="HY156" s="90">
        <f t="shared" ca="1" si="1237"/>
        <v>0</v>
      </c>
      <c r="HZ156" s="90">
        <f t="shared" ca="1" si="1237"/>
        <v>0</v>
      </c>
      <c r="IA156" s="90">
        <f t="shared" ca="1" si="1237"/>
        <v>0</v>
      </c>
      <c r="IB156" s="90">
        <f t="shared" ca="1" si="1237"/>
        <v>0</v>
      </c>
      <c r="IC156" s="90">
        <f t="shared" ca="1" si="1237"/>
        <v>0</v>
      </c>
      <c r="ID156" s="90">
        <f t="shared" ca="1" si="1237"/>
        <v>0</v>
      </c>
      <c r="IE156" s="90">
        <f t="shared" ca="1" si="1237"/>
        <v>0</v>
      </c>
      <c r="IF156" s="92">
        <f t="shared" ca="1" si="1237"/>
        <v>6093110.3719040165</v>
      </c>
      <c r="IG156" s="90">
        <f t="shared" ca="1" si="1237"/>
        <v>6093110.3719040165</v>
      </c>
      <c r="IH156" s="90">
        <f t="shared" ca="1" si="1237"/>
        <v>0</v>
      </c>
      <c r="II156" s="90">
        <f t="shared" ref="II156:JN156" ca="1" si="1238">SUM(II17:II154)</f>
        <v>0</v>
      </c>
      <c r="IJ156" s="90">
        <f t="shared" ca="1" si="1238"/>
        <v>0</v>
      </c>
      <c r="IK156" s="90">
        <f t="shared" ca="1" si="1238"/>
        <v>0</v>
      </c>
      <c r="IL156" s="90">
        <f t="shared" ca="1" si="1238"/>
        <v>0</v>
      </c>
      <c r="IM156" s="90">
        <f t="shared" ca="1" si="1238"/>
        <v>0</v>
      </c>
      <c r="IN156" s="90">
        <f t="shared" ca="1" si="1238"/>
        <v>0</v>
      </c>
      <c r="IO156" s="90">
        <f t="shared" ca="1" si="1238"/>
        <v>0</v>
      </c>
      <c r="IP156" s="90">
        <f t="shared" ca="1" si="1238"/>
        <v>0</v>
      </c>
      <c r="IQ156" s="90">
        <f t="shared" ca="1" si="1238"/>
        <v>0</v>
      </c>
      <c r="IR156" s="90">
        <f t="shared" ca="1" si="1238"/>
        <v>0</v>
      </c>
      <c r="IS156" s="90">
        <f t="shared" ca="1" si="1238"/>
        <v>0</v>
      </c>
      <c r="IT156" s="90">
        <f t="shared" ca="1" si="1238"/>
        <v>0</v>
      </c>
      <c r="IU156" s="90">
        <f t="shared" ca="1" si="1238"/>
        <v>0</v>
      </c>
      <c r="IV156" s="90">
        <f t="shared" ca="1" si="1238"/>
        <v>0</v>
      </c>
      <c r="IW156" s="90">
        <f t="shared" ca="1" si="1238"/>
        <v>0</v>
      </c>
      <c r="IX156" s="90">
        <f t="shared" ca="1" si="1238"/>
        <v>0</v>
      </c>
      <c r="IY156" s="92">
        <f t="shared" ca="1" si="1238"/>
        <v>27262953.112430669</v>
      </c>
      <c r="IZ156" s="90">
        <f t="shared" ca="1" si="1238"/>
        <v>27262953.112430669</v>
      </c>
      <c r="JA156" s="90">
        <f t="shared" ca="1" si="1238"/>
        <v>0</v>
      </c>
      <c r="JB156" s="90">
        <f t="shared" ca="1" si="1238"/>
        <v>0</v>
      </c>
      <c r="JC156" s="90">
        <f t="shared" ca="1" si="1238"/>
        <v>0</v>
      </c>
      <c r="JD156" s="90">
        <f t="shared" ca="1" si="1238"/>
        <v>0</v>
      </c>
      <c r="JE156" s="90">
        <f t="shared" ca="1" si="1238"/>
        <v>0</v>
      </c>
      <c r="JF156" s="90">
        <f t="shared" ca="1" si="1238"/>
        <v>0</v>
      </c>
      <c r="JG156" s="90">
        <f t="shared" ca="1" si="1238"/>
        <v>0</v>
      </c>
      <c r="JH156" s="90">
        <f t="shared" ca="1" si="1238"/>
        <v>0</v>
      </c>
      <c r="JI156" s="90">
        <f t="shared" ca="1" si="1238"/>
        <v>0</v>
      </c>
      <c r="JJ156" s="90">
        <f t="shared" ca="1" si="1238"/>
        <v>0</v>
      </c>
      <c r="JK156" s="90">
        <f t="shared" ca="1" si="1238"/>
        <v>0</v>
      </c>
      <c r="JL156" s="90">
        <f t="shared" ca="1" si="1238"/>
        <v>0</v>
      </c>
      <c r="JM156" s="90">
        <f t="shared" ca="1" si="1238"/>
        <v>0</v>
      </c>
      <c r="JN156" s="90">
        <f t="shared" ca="1" si="1238"/>
        <v>0</v>
      </c>
      <c r="JO156" s="90">
        <f t="shared" ref="JO156:KT156" ca="1" si="1239">SUM(JO17:JO154)</f>
        <v>0</v>
      </c>
      <c r="JP156" s="90">
        <f t="shared" ca="1" si="1239"/>
        <v>0</v>
      </c>
      <c r="JQ156" s="90">
        <f t="shared" ca="1" si="1239"/>
        <v>0</v>
      </c>
      <c r="JR156" s="90">
        <f t="shared" ca="1" si="1239"/>
        <v>0</v>
      </c>
      <c r="JS156" s="90">
        <f t="shared" ca="1" si="1239"/>
        <v>0</v>
      </c>
      <c r="JT156" s="92">
        <f t="shared" ca="1" si="1239"/>
        <v>11429917.360447332</v>
      </c>
      <c r="JU156" s="90">
        <f t="shared" ca="1" si="1239"/>
        <v>7843402.4818239398</v>
      </c>
      <c r="JV156" s="90">
        <f t="shared" ca="1" si="1239"/>
        <v>0</v>
      </c>
      <c r="JW156" s="90">
        <f t="shared" ca="1" si="1239"/>
        <v>0</v>
      </c>
      <c r="JX156" s="90">
        <f t="shared" ca="1" si="1239"/>
        <v>0</v>
      </c>
      <c r="JY156" s="90">
        <f t="shared" ca="1" si="1239"/>
        <v>0</v>
      </c>
      <c r="JZ156" s="90">
        <f t="shared" ca="1" si="1239"/>
        <v>0</v>
      </c>
      <c r="KA156" s="90">
        <f t="shared" ca="1" si="1239"/>
        <v>0</v>
      </c>
      <c r="KB156" s="90">
        <f t="shared" ca="1" si="1239"/>
        <v>0</v>
      </c>
      <c r="KC156" s="90">
        <f t="shared" ca="1" si="1239"/>
        <v>0</v>
      </c>
      <c r="KD156" s="90">
        <f t="shared" ca="1" si="1239"/>
        <v>0</v>
      </c>
      <c r="KE156" s="90">
        <f t="shared" ca="1" si="1239"/>
        <v>0</v>
      </c>
      <c r="KF156" s="90">
        <f t="shared" ca="1" si="1239"/>
        <v>0</v>
      </c>
      <c r="KG156" s="90">
        <f t="shared" ca="1" si="1239"/>
        <v>0</v>
      </c>
      <c r="KH156" s="90">
        <f t="shared" ca="1" si="1239"/>
        <v>0</v>
      </c>
      <c r="KI156" s="90">
        <f t="shared" ca="1" si="1239"/>
        <v>0</v>
      </c>
      <c r="KJ156" s="90">
        <f t="shared" ca="1" si="1239"/>
        <v>0</v>
      </c>
      <c r="KK156" s="90">
        <f t="shared" ca="1" si="1239"/>
        <v>0</v>
      </c>
      <c r="KL156" s="90">
        <f t="shared" ca="1" si="1239"/>
        <v>0</v>
      </c>
      <c r="KM156" s="90">
        <f t="shared" ca="1" si="1239"/>
        <v>1382967.7295719439</v>
      </c>
      <c r="KN156" s="90">
        <f t="shared" ca="1" si="1239"/>
        <v>0</v>
      </c>
      <c r="KO156" s="90">
        <f t="shared" ca="1" si="1239"/>
        <v>0</v>
      </c>
      <c r="KP156" s="90">
        <f t="shared" ca="1" si="1239"/>
        <v>0</v>
      </c>
      <c r="KQ156" s="90">
        <f t="shared" ca="1" si="1239"/>
        <v>0</v>
      </c>
      <c r="KR156" s="90">
        <f t="shared" ca="1" si="1239"/>
        <v>0</v>
      </c>
      <c r="KS156" s="90">
        <f t="shared" ca="1" si="1239"/>
        <v>0</v>
      </c>
      <c r="KT156" s="90">
        <f t="shared" ca="1" si="1239"/>
        <v>0</v>
      </c>
      <c r="KU156" s="90">
        <f t="shared" ref="KU156:LZ156" ca="1" si="1240">SUM(KU17:KU154)</f>
        <v>0</v>
      </c>
      <c r="KV156" s="90">
        <f t="shared" ca="1" si="1240"/>
        <v>0</v>
      </c>
      <c r="KW156" s="90">
        <f t="shared" ca="1" si="1240"/>
        <v>0</v>
      </c>
      <c r="KX156" s="90">
        <f t="shared" ca="1" si="1240"/>
        <v>0</v>
      </c>
      <c r="KY156" s="90">
        <f t="shared" ca="1" si="1240"/>
        <v>0</v>
      </c>
      <c r="KZ156" s="90">
        <f t="shared" ca="1" si="1240"/>
        <v>0</v>
      </c>
      <c r="LA156" s="90">
        <f t="shared" ca="1" si="1240"/>
        <v>0</v>
      </c>
      <c r="LB156" s="90">
        <f t="shared" ca="1" si="1240"/>
        <v>713951.99865115643</v>
      </c>
      <c r="LC156" s="90">
        <f t="shared" ca="1" si="1240"/>
        <v>0</v>
      </c>
      <c r="LD156" s="90">
        <f t="shared" ca="1" si="1240"/>
        <v>0</v>
      </c>
      <c r="LE156" s="90">
        <f t="shared" ca="1" si="1240"/>
        <v>0</v>
      </c>
      <c r="LF156" s="90">
        <f t="shared" ca="1" si="1240"/>
        <v>0</v>
      </c>
      <c r="LG156" s="90">
        <f t="shared" ca="1" si="1240"/>
        <v>1489595.1504002977</v>
      </c>
      <c r="LH156" s="90">
        <f t="shared" ca="1" si="1240"/>
        <v>0</v>
      </c>
      <c r="LI156" s="90">
        <f t="shared" ca="1" si="1240"/>
        <v>0</v>
      </c>
      <c r="LJ156" s="90">
        <f t="shared" ca="1" si="1240"/>
        <v>0</v>
      </c>
      <c r="LK156" s="90">
        <f t="shared" ca="1" si="1240"/>
        <v>0</v>
      </c>
      <c r="LL156" s="90">
        <f t="shared" ca="1" si="1240"/>
        <v>0</v>
      </c>
      <c r="LM156" s="92">
        <f t="shared" ca="1" si="1240"/>
        <v>6551634.0828972086</v>
      </c>
      <c r="LN156" s="90">
        <f t="shared" ca="1" si="1240"/>
        <v>6551634.0828972086</v>
      </c>
      <c r="LO156" s="90">
        <f t="shared" ca="1" si="1240"/>
        <v>0</v>
      </c>
      <c r="LP156" s="90">
        <f t="shared" ca="1" si="1240"/>
        <v>0</v>
      </c>
      <c r="LQ156" s="90">
        <f t="shared" ca="1" si="1240"/>
        <v>0</v>
      </c>
      <c r="LR156" s="90">
        <f t="shared" ca="1" si="1240"/>
        <v>0</v>
      </c>
      <c r="LS156" s="92">
        <f t="shared" ca="1" si="1240"/>
        <v>3441636.6339582801</v>
      </c>
      <c r="LT156" s="90">
        <f t="shared" ca="1" si="1240"/>
        <v>3441636.6339582801</v>
      </c>
      <c r="LU156" s="90">
        <f t="shared" ca="1" si="1240"/>
        <v>0</v>
      </c>
      <c r="LV156" s="90">
        <f t="shared" ca="1" si="1240"/>
        <v>0</v>
      </c>
      <c r="LW156" s="90">
        <f t="shared" ca="1" si="1240"/>
        <v>0</v>
      </c>
      <c r="LX156" s="90">
        <f t="shared" ca="1" si="1240"/>
        <v>0</v>
      </c>
      <c r="LY156" s="90">
        <f t="shared" ca="1" si="1240"/>
        <v>0</v>
      </c>
      <c r="LZ156" s="90">
        <f t="shared" ca="1" si="1240"/>
        <v>0</v>
      </c>
      <c r="MA156" s="90">
        <f t="shared" ref="MA156:NI156" ca="1" si="1241">SUM(MA17:MA154)</f>
        <v>0</v>
      </c>
      <c r="MB156" s="90">
        <f t="shared" ca="1" si="1241"/>
        <v>0</v>
      </c>
      <c r="MC156" s="90">
        <f t="shared" ca="1" si="1241"/>
        <v>0</v>
      </c>
      <c r="MD156" s="90">
        <f t="shared" ca="1" si="1241"/>
        <v>0</v>
      </c>
      <c r="ME156" s="90">
        <f t="shared" ca="1" si="1241"/>
        <v>0</v>
      </c>
      <c r="MF156" s="90">
        <f t="shared" ca="1" si="1241"/>
        <v>0</v>
      </c>
      <c r="MG156" s="92">
        <f t="shared" ca="1" si="1241"/>
        <v>6160429.5319480412</v>
      </c>
      <c r="MH156" s="90">
        <f t="shared" ca="1" si="1241"/>
        <v>6160429.5319480412</v>
      </c>
      <c r="MI156" s="90">
        <f t="shared" ca="1" si="1241"/>
        <v>0</v>
      </c>
      <c r="MJ156" s="90">
        <f t="shared" ca="1" si="1241"/>
        <v>0</v>
      </c>
      <c r="MK156" s="90">
        <f t="shared" ca="1" si="1241"/>
        <v>0</v>
      </c>
      <c r="ML156" s="90">
        <f t="shared" ca="1" si="1241"/>
        <v>0</v>
      </c>
      <c r="MM156" s="90">
        <f t="shared" ca="1" si="1241"/>
        <v>0</v>
      </c>
      <c r="MN156" s="90">
        <f t="shared" ca="1" si="1241"/>
        <v>0</v>
      </c>
      <c r="MO156" s="90">
        <f t="shared" ca="1" si="1241"/>
        <v>0</v>
      </c>
      <c r="MP156" s="90">
        <f t="shared" ca="1" si="1241"/>
        <v>0</v>
      </c>
      <c r="MQ156" s="90">
        <f t="shared" ca="1" si="1241"/>
        <v>0</v>
      </c>
      <c r="MR156" s="90">
        <f t="shared" ca="1" si="1241"/>
        <v>0</v>
      </c>
      <c r="MS156" s="90">
        <f t="shared" ca="1" si="1241"/>
        <v>0</v>
      </c>
      <c r="MT156" s="90">
        <f t="shared" ca="1" si="1241"/>
        <v>0</v>
      </c>
      <c r="MU156" s="90">
        <f t="shared" ca="1" si="1241"/>
        <v>0</v>
      </c>
      <c r="MV156" s="90">
        <f t="shared" ca="1" si="1241"/>
        <v>0</v>
      </c>
      <c r="MW156" s="90">
        <f t="shared" ca="1" si="1241"/>
        <v>0</v>
      </c>
      <c r="MX156" s="90">
        <f t="shared" ca="1" si="1241"/>
        <v>0</v>
      </c>
      <c r="MY156" s="90">
        <f t="shared" ca="1" si="1241"/>
        <v>0</v>
      </c>
      <c r="MZ156" s="90">
        <f t="shared" ca="1" si="1241"/>
        <v>0</v>
      </c>
      <c r="NA156" s="90">
        <f t="shared" ca="1" si="1241"/>
        <v>0</v>
      </c>
      <c r="NB156" s="90">
        <f t="shared" ca="1" si="1241"/>
        <v>0</v>
      </c>
      <c r="NC156" s="92">
        <f t="shared" ca="1" si="1241"/>
        <v>11346151.025303978</v>
      </c>
      <c r="ND156" s="90">
        <f t="shared" ca="1" si="1241"/>
        <v>11346151.025303978</v>
      </c>
      <c r="NE156" s="90">
        <f t="shared" ca="1" si="1241"/>
        <v>0</v>
      </c>
      <c r="NF156" s="90">
        <f t="shared" ca="1" si="1241"/>
        <v>0</v>
      </c>
      <c r="NG156" s="90">
        <f t="shared" ca="1" si="1241"/>
        <v>0</v>
      </c>
      <c r="NH156" s="90">
        <f t="shared" ca="1" si="1241"/>
        <v>0</v>
      </c>
      <c r="NI156" s="90">
        <f t="shared" ca="1" si="1241"/>
        <v>0</v>
      </c>
      <c r="NJ156" s="93">
        <f ca="1">SUM(NC156,MG156,LS156,LM156,JT156,IY156,IF156,HV156,HE156,GS156,FW156,FE156,EB156,DV156,CY156,CG156,BD156,G156)</f>
        <v>259223446.92000002</v>
      </c>
      <c r="NK156" s="94">
        <f ca="1">NJ156-SUM(C17:C154)</f>
        <v>0</v>
      </c>
    </row>
    <row r="157" spans="1:378" x14ac:dyDescent="0.25">
      <c r="B157" s="108" t="s">
        <v>594</v>
      </c>
      <c r="C157" s="109">
        <f ca="1">SUM(IF156,IY156,JT156,LM156,LS156,MG156,NC156)</f>
        <v>72285832.118889526</v>
      </c>
      <c r="BD157" s="47"/>
      <c r="CG157" s="47"/>
      <c r="CY157" s="47"/>
      <c r="DV157" s="47"/>
      <c r="EB157" s="47"/>
      <c r="FD157" s="111"/>
      <c r="FE157" s="47"/>
      <c r="FW157" s="47"/>
      <c r="GS157" s="47"/>
      <c r="HE157" s="47"/>
      <c r="HV157" s="47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</row>
    <row r="158" spans="1:378" x14ac:dyDescent="0.25">
      <c r="B158" s="108" t="s">
        <v>595</v>
      </c>
      <c r="C158" s="109">
        <f ca="1">SUM(G156,BD156,CG156,CY156,DV156,EB156,FE156,FW156,GS156,HE156,HV156)</f>
        <v>186937614.80111048</v>
      </c>
      <c r="BD158" s="47"/>
      <c r="CG158" s="47"/>
      <c r="CY158" s="47"/>
      <c r="DV158" s="47"/>
      <c r="EB158" s="47"/>
      <c r="FD158" s="111"/>
      <c r="FE158" s="47"/>
      <c r="FW158" s="47"/>
      <c r="GS158" s="47"/>
      <c r="HE158" s="47"/>
      <c r="HV158" s="47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</row>
    <row r="159" spans="1:378" x14ac:dyDescent="0.25">
      <c r="B159" s="105" t="s">
        <v>596</v>
      </c>
      <c r="C159" s="83">
        <f ca="1">C157/C158</f>
        <v>0.38668425397316092</v>
      </c>
      <c r="BD159" s="47"/>
      <c r="CG159" s="47"/>
      <c r="CY159" s="47"/>
      <c r="DV159" s="47"/>
      <c r="EB159" s="47"/>
      <c r="FD159" s="111"/>
      <c r="FE159" s="47"/>
      <c r="FW159" s="47"/>
      <c r="GS159" s="47"/>
      <c r="HE159" s="47"/>
      <c r="HV159" s="47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</row>
    <row r="160" spans="1:378" x14ac:dyDescent="0.25">
      <c r="D160" s="106"/>
      <c r="E160" s="106"/>
      <c r="F160" s="107"/>
      <c r="BD160" s="47"/>
      <c r="CG160" s="47"/>
      <c r="CY160" s="47"/>
      <c r="DV160" s="47"/>
      <c r="EB160" s="47"/>
      <c r="FD160" s="111"/>
      <c r="FE160" s="47"/>
      <c r="FW160" s="47"/>
      <c r="GS160" s="47"/>
      <c r="HE160" s="47"/>
      <c r="HV160" s="47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</row>
    <row r="161" spans="2:376" x14ac:dyDescent="0.25">
      <c r="B161" s="105" t="s">
        <v>597</v>
      </c>
      <c r="C161" s="109">
        <f ca="1">SUM(H161:IE161)</f>
        <v>259223446.92000005</v>
      </c>
      <c r="D161" s="110"/>
      <c r="E161" s="110"/>
      <c r="F161" s="80"/>
      <c r="H161" s="109">
        <f t="shared" ref="H161:BV161" ca="1" si="1242">H156*(1+$C$159)</f>
        <v>0</v>
      </c>
      <c r="I161" s="109">
        <f t="shared" ca="1" si="1242"/>
        <v>0</v>
      </c>
      <c r="J161" s="109">
        <f t="shared" ca="1" si="1242"/>
        <v>3399693.2211511508</v>
      </c>
      <c r="K161" s="109">
        <f t="shared" ca="1" si="1242"/>
        <v>0</v>
      </c>
      <c r="L161" s="109">
        <f t="shared" ca="1" si="1242"/>
        <v>0</v>
      </c>
      <c r="M161" s="109">
        <f t="shared" ca="1" si="1242"/>
        <v>0</v>
      </c>
      <c r="N161" s="109">
        <f t="shared" ca="1" si="1242"/>
        <v>5566020.4865124486</v>
      </c>
      <c r="O161" s="109">
        <f t="shared" ca="1" si="1242"/>
        <v>0</v>
      </c>
      <c r="P161" s="109">
        <f t="shared" ca="1" si="1242"/>
        <v>0</v>
      </c>
      <c r="Q161" s="109">
        <f t="shared" ca="1" si="1242"/>
        <v>0</v>
      </c>
      <c r="R161" s="109">
        <f t="shared" ca="1" si="1242"/>
        <v>0</v>
      </c>
      <c r="S161" s="109">
        <f t="shared" ca="1" si="1242"/>
        <v>3601867.5826936411</v>
      </c>
      <c r="T161" s="109">
        <f t="shared" ca="1" si="1242"/>
        <v>0</v>
      </c>
      <c r="U161" s="109">
        <f t="shared" ca="1" si="1242"/>
        <v>0</v>
      </c>
      <c r="V161" s="109">
        <f t="shared" ca="1" si="1242"/>
        <v>1738832.705743765</v>
      </c>
      <c r="W161" s="109">
        <f t="shared" ca="1" si="1242"/>
        <v>4651669.9627519147</v>
      </c>
      <c r="X161" s="109">
        <f t="shared" ca="1" si="1242"/>
        <v>0</v>
      </c>
      <c r="Y161" s="109">
        <f t="shared" ca="1" si="1242"/>
        <v>0</v>
      </c>
      <c r="Z161" s="109">
        <f t="shared" ca="1" si="1242"/>
        <v>0</v>
      </c>
      <c r="AA161" s="109">
        <f t="shared" ca="1" si="1242"/>
        <v>3688972.7087081661</v>
      </c>
      <c r="AB161" s="109">
        <f t="shared" ca="1" si="1242"/>
        <v>0</v>
      </c>
      <c r="AC161" s="109">
        <f t="shared" ca="1" si="1242"/>
        <v>0</v>
      </c>
      <c r="AD161" s="109">
        <f t="shared" ca="1" si="1242"/>
        <v>10826146.972378075</v>
      </c>
      <c r="AE161" s="109">
        <f t="shared" ca="1" si="1242"/>
        <v>0</v>
      </c>
      <c r="AF161" s="109">
        <f t="shared" ca="1" si="1242"/>
        <v>0</v>
      </c>
      <c r="AG161" s="109">
        <f t="shared" ca="1" si="1242"/>
        <v>0</v>
      </c>
      <c r="AH161" s="109">
        <f t="shared" ca="1" si="1242"/>
        <v>0</v>
      </c>
      <c r="AI161" s="109">
        <f t="shared" ca="1" si="1242"/>
        <v>0</v>
      </c>
      <c r="AJ161" s="109">
        <f t="shared" ca="1" si="1242"/>
        <v>0</v>
      </c>
      <c r="AK161" s="109">
        <f t="shared" ca="1" si="1242"/>
        <v>0</v>
      </c>
      <c r="AL161" s="109">
        <f t="shared" ca="1" si="1242"/>
        <v>0</v>
      </c>
      <c r="AM161" s="109">
        <f t="shared" ca="1" si="1242"/>
        <v>0</v>
      </c>
      <c r="AN161" s="109">
        <f t="shared" ca="1" si="1242"/>
        <v>0</v>
      </c>
      <c r="AO161" s="109">
        <f t="shared" ca="1" si="1242"/>
        <v>0</v>
      </c>
      <c r="AP161" s="109">
        <f t="shared" ca="1" si="1242"/>
        <v>0</v>
      </c>
      <c r="AQ161" s="109">
        <f t="shared" ca="1" si="1242"/>
        <v>0</v>
      </c>
      <c r="AR161" s="109">
        <f t="shared" ca="1" si="1242"/>
        <v>0</v>
      </c>
      <c r="AS161" s="109">
        <f t="shared" ca="1" si="1242"/>
        <v>0</v>
      </c>
      <c r="AT161" s="109">
        <f t="shared" ca="1" si="1242"/>
        <v>1336912.091827658</v>
      </c>
      <c r="AU161" s="109">
        <f t="shared" ca="1" si="1242"/>
        <v>0</v>
      </c>
      <c r="AV161" s="109">
        <f t="shared" ca="1" si="1242"/>
        <v>0</v>
      </c>
      <c r="AW161" s="109">
        <f t="shared" ca="1" si="1242"/>
        <v>0</v>
      </c>
      <c r="AX161" s="109">
        <f t="shared" ca="1" si="1242"/>
        <v>1512007.4930658331</v>
      </c>
      <c r="AY161" s="109">
        <f t="shared" ca="1" si="1242"/>
        <v>0</v>
      </c>
      <c r="AZ161" s="109">
        <f t="shared" ca="1" si="1242"/>
        <v>0</v>
      </c>
      <c r="BA161" s="109">
        <f t="shared" ca="1" si="1242"/>
        <v>0</v>
      </c>
      <c r="BB161" s="109">
        <f t="shared" ca="1" si="1242"/>
        <v>0</v>
      </c>
      <c r="BC161" s="109">
        <f t="shared" ca="1" si="1242"/>
        <v>0</v>
      </c>
      <c r="BD161" s="47"/>
      <c r="BE161" s="109">
        <f t="shared" ca="1" si="1242"/>
        <v>0</v>
      </c>
      <c r="BF161" s="109">
        <f t="shared" ca="1" si="1242"/>
        <v>4588139.2821129831</v>
      </c>
      <c r="BG161" s="109">
        <f t="shared" ca="1" si="1242"/>
        <v>0</v>
      </c>
      <c r="BH161" s="109">
        <f t="shared" ca="1" si="1242"/>
        <v>0</v>
      </c>
      <c r="BI161" s="109">
        <f t="shared" ca="1" si="1242"/>
        <v>5118143.8860369716</v>
      </c>
      <c r="BJ161" s="109">
        <f t="shared" ca="1" si="1242"/>
        <v>0</v>
      </c>
      <c r="BK161" s="109">
        <f t="shared" ca="1" si="1242"/>
        <v>0</v>
      </c>
      <c r="BL161" s="109">
        <f t="shared" ca="1" si="1242"/>
        <v>0</v>
      </c>
      <c r="BM161" s="109">
        <f t="shared" ca="1" si="1242"/>
        <v>0</v>
      </c>
      <c r="BN161" s="109">
        <f t="shared" ca="1" si="1242"/>
        <v>4875438.6902548615</v>
      </c>
      <c r="BO161" s="109">
        <f t="shared" ca="1" si="1242"/>
        <v>0</v>
      </c>
      <c r="BP161" s="109">
        <f t="shared" ca="1" si="1242"/>
        <v>0</v>
      </c>
      <c r="BQ161" s="109">
        <f t="shared" ca="1" si="1242"/>
        <v>0</v>
      </c>
      <c r="BR161" s="109">
        <f t="shared" ca="1" si="1242"/>
        <v>4002666.185624063</v>
      </c>
      <c r="BS161" s="109">
        <f t="shared" ca="1" si="1242"/>
        <v>0</v>
      </c>
      <c r="BT161" s="109">
        <f t="shared" ca="1" si="1242"/>
        <v>0</v>
      </c>
      <c r="BU161" s="109">
        <f t="shared" ca="1" si="1242"/>
        <v>0</v>
      </c>
      <c r="BV161" s="109">
        <f t="shared" ca="1" si="1242"/>
        <v>2893216.7240054682</v>
      </c>
      <c r="BW161" s="109">
        <f t="shared" ref="BW161:CF161" ca="1" si="1243">BW156*(1+$C$159)</f>
        <v>0</v>
      </c>
      <c r="BX161" s="109">
        <f t="shared" ca="1" si="1243"/>
        <v>0</v>
      </c>
      <c r="BY161" s="109">
        <f t="shared" ca="1" si="1243"/>
        <v>11951219.191507339</v>
      </c>
      <c r="BZ161" s="109">
        <f t="shared" ca="1" si="1243"/>
        <v>0</v>
      </c>
      <c r="CA161" s="109">
        <f t="shared" ca="1" si="1243"/>
        <v>0</v>
      </c>
      <c r="CB161" s="109">
        <f t="shared" ca="1" si="1243"/>
        <v>0</v>
      </c>
      <c r="CC161" s="109">
        <f t="shared" ca="1" si="1243"/>
        <v>1489241.2828233868</v>
      </c>
      <c r="CD161" s="109">
        <f t="shared" ca="1" si="1243"/>
        <v>0</v>
      </c>
      <c r="CE161" s="109">
        <f t="shared" ca="1" si="1243"/>
        <v>0</v>
      </c>
      <c r="CF161" s="109">
        <f t="shared" ca="1" si="1243"/>
        <v>0</v>
      </c>
      <c r="CG161" s="47"/>
      <c r="CH161" s="109">
        <f t="shared" ref="CH161:CX161" ca="1" si="1244">CH156*(1+$C$159)</f>
        <v>0</v>
      </c>
      <c r="CI161" s="109">
        <f t="shared" ca="1" si="1244"/>
        <v>1182153.8110874367</v>
      </c>
      <c r="CJ161" s="109">
        <f t="shared" ca="1" si="1244"/>
        <v>2207306.1463230993</v>
      </c>
      <c r="CK161" s="109">
        <f t="shared" ca="1" si="1244"/>
        <v>1825500.4205080315</v>
      </c>
      <c r="CL161" s="109">
        <f t="shared" ca="1" si="1244"/>
        <v>1213997.8489213954</v>
      </c>
      <c r="CM161" s="109">
        <f t="shared" ca="1" si="1244"/>
        <v>1096905.8643908293</v>
      </c>
      <c r="CN161" s="109">
        <f t="shared" ca="1" si="1244"/>
        <v>620317.27775154938</v>
      </c>
      <c r="CO161" s="109">
        <f t="shared" ca="1" si="1244"/>
        <v>1939835.7316124439</v>
      </c>
      <c r="CP161" s="109">
        <f t="shared" ca="1" si="1244"/>
        <v>1219803.8436131955</v>
      </c>
      <c r="CQ161" s="109">
        <f t="shared" ca="1" si="1244"/>
        <v>1176200.5110404626</v>
      </c>
      <c r="CR161" s="109">
        <f t="shared" ca="1" si="1244"/>
        <v>1126059.9384941538</v>
      </c>
      <c r="CS161" s="109">
        <f t="shared" ca="1" si="1244"/>
        <v>756686.17659572139</v>
      </c>
      <c r="CT161" s="109">
        <f t="shared" ca="1" si="1244"/>
        <v>2316450.8082488305</v>
      </c>
      <c r="CU161" s="109">
        <f t="shared" ca="1" si="1244"/>
        <v>0</v>
      </c>
      <c r="CV161" s="109">
        <f t="shared" ca="1" si="1244"/>
        <v>0</v>
      </c>
      <c r="CW161" s="109">
        <f t="shared" ca="1" si="1244"/>
        <v>0</v>
      </c>
      <c r="CX161" s="109">
        <f t="shared" ca="1" si="1244"/>
        <v>0</v>
      </c>
      <c r="CY161" s="47"/>
      <c r="CZ161" s="109">
        <f t="shared" ref="CZ161:DU161" ca="1" si="1245">CZ156*(1+$C$159)</f>
        <v>0</v>
      </c>
      <c r="DA161" s="109">
        <f t="shared" ca="1" si="1245"/>
        <v>3270589.9750421382</v>
      </c>
      <c r="DB161" s="109">
        <f t="shared" ca="1" si="1245"/>
        <v>1757953.174570058</v>
      </c>
      <c r="DC161" s="109">
        <f t="shared" ca="1" si="1245"/>
        <v>2971767.6294071246</v>
      </c>
      <c r="DD161" s="109">
        <f t="shared" ca="1" si="1245"/>
        <v>0</v>
      </c>
      <c r="DE161" s="109">
        <f t="shared" ca="1" si="1245"/>
        <v>0</v>
      </c>
      <c r="DF161" s="109">
        <f t="shared" ca="1" si="1245"/>
        <v>0</v>
      </c>
      <c r="DG161" s="109">
        <f t="shared" ca="1" si="1245"/>
        <v>0</v>
      </c>
      <c r="DH161" s="109">
        <f t="shared" ca="1" si="1245"/>
        <v>1778770.4969388398</v>
      </c>
      <c r="DI161" s="109">
        <f t="shared" ca="1" si="1245"/>
        <v>4487168.4450616408</v>
      </c>
      <c r="DJ161" s="109">
        <f t="shared" ca="1" si="1245"/>
        <v>0</v>
      </c>
      <c r="DK161" s="109">
        <f t="shared" ca="1" si="1245"/>
        <v>0</v>
      </c>
      <c r="DL161" s="109">
        <f t="shared" ca="1" si="1245"/>
        <v>0</v>
      </c>
      <c r="DM161" s="109">
        <f t="shared" ca="1" si="1245"/>
        <v>0</v>
      </c>
      <c r="DN161" s="109">
        <f t="shared" ca="1" si="1245"/>
        <v>3313918.9880937692</v>
      </c>
      <c r="DO161" s="109">
        <f t="shared" ca="1" si="1245"/>
        <v>0</v>
      </c>
      <c r="DP161" s="109">
        <f t="shared" ca="1" si="1245"/>
        <v>0</v>
      </c>
      <c r="DQ161" s="109">
        <f t="shared" ca="1" si="1245"/>
        <v>2119512.0359820849</v>
      </c>
      <c r="DR161" s="109">
        <f t="shared" ca="1" si="1245"/>
        <v>758127.33480548218</v>
      </c>
      <c r="DS161" s="109">
        <f t="shared" ca="1" si="1245"/>
        <v>1479621.4018397925</v>
      </c>
      <c r="DT161" s="109">
        <f t="shared" ca="1" si="1245"/>
        <v>1865480.4634531545</v>
      </c>
      <c r="DU161" s="109">
        <f t="shared" ca="1" si="1245"/>
        <v>1718691.7300508416</v>
      </c>
      <c r="DV161" s="47"/>
      <c r="DW161" s="109">
        <f ca="1">DW156*(1+$C$159)</f>
        <v>0</v>
      </c>
      <c r="DX161" s="109">
        <f ca="1">DX156*(1+$C$159)</f>
        <v>3177742.1724267239</v>
      </c>
      <c r="DY161" s="109">
        <f ca="1">DY156*(1+$C$159)</f>
        <v>3629695.1866962393</v>
      </c>
      <c r="DZ161" s="109">
        <f ca="1">DZ156*(1+$C$159)</f>
        <v>12100510.156566</v>
      </c>
      <c r="EA161" s="109">
        <f ca="1">EA156*(1+$C$159)</f>
        <v>0</v>
      </c>
      <c r="EB161" s="47"/>
      <c r="EC161" s="109">
        <f ca="1">EC156*(1+$C$159)</f>
        <v>0</v>
      </c>
      <c r="ED161" s="109">
        <f ca="1">ED156*(1+$C$159)</f>
        <v>3089286.4709035712</v>
      </c>
      <c r="EE161" s="109">
        <f ca="1">EE156*(1+$C$159)</f>
        <v>1982849.8968356652</v>
      </c>
      <c r="EF161" s="109">
        <f ca="1">EF156*(1+$C$159)</f>
        <v>1781569.3837752666</v>
      </c>
      <c r="EG161" s="109">
        <f ca="1">EG156*(1+$C$159)</f>
        <v>1665213.9239622641</v>
      </c>
      <c r="EH161" s="109">
        <f t="shared" ref="EH161:GY161" ca="1" si="1246">EH156*(1+$C$159)</f>
        <v>3046810.3181817522</v>
      </c>
      <c r="EI161" s="109">
        <f t="shared" ca="1" si="1246"/>
        <v>1958643.5410084187</v>
      </c>
      <c r="EJ161" s="109">
        <f t="shared" ca="1" si="1246"/>
        <v>2531677.3871790939</v>
      </c>
      <c r="EK161" s="109">
        <f t="shared" ca="1" si="1246"/>
        <v>1483052.4229845111</v>
      </c>
      <c r="EL161" s="109">
        <f t="shared" ca="1" si="1246"/>
        <v>1321314.5597734095</v>
      </c>
      <c r="EM161" s="109">
        <f t="shared" ca="1" si="1246"/>
        <v>834541.36261752585</v>
      </c>
      <c r="EN161" s="109">
        <f t="shared" ca="1" si="1246"/>
        <v>1537854.6180062701</v>
      </c>
      <c r="EO161" s="109">
        <f t="shared" ca="1" si="1246"/>
        <v>3632771.8068187921</v>
      </c>
      <c r="EP161" s="109">
        <f t="shared" ca="1" si="1246"/>
        <v>0</v>
      </c>
      <c r="EQ161" s="109">
        <f t="shared" ca="1" si="1246"/>
        <v>0</v>
      </c>
      <c r="ER161" s="109">
        <f t="shared" ca="1" si="1246"/>
        <v>0</v>
      </c>
      <c r="ES161" s="109">
        <f t="shared" ca="1" si="1246"/>
        <v>1469978.2244694405</v>
      </c>
      <c r="ET161" s="109">
        <f t="shared" ca="1" si="1246"/>
        <v>3301423.8604352931</v>
      </c>
      <c r="EU161" s="109">
        <f t="shared" ca="1" si="1246"/>
        <v>0</v>
      </c>
      <c r="EV161" s="109">
        <f t="shared" ca="1" si="1246"/>
        <v>0</v>
      </c>
      <c r="EW161" s="109">
        <f t="shared" ca="1" si="1246"/>
        <v>4986379.2526546279</v>
      </c>
      <c r="EX161" s="109">
        <f t="shared" ca="1" si="1246"/>
        <v>0</v>
      </c>
      <c r="EY161" s="109">
        <f t="shared" ca="1" si="1246"/>
        <v>0</v>
      </c>
      <c r="EZ161" s="109">
        <f t="shared" ca="1" si="1246"/>
        <v>0</v>
      </c>
      <c r="FA161" s="109">
        <f t="shared" ca="1" si="1246"/>
        <v>0</v>
      </c>
      <c r="FB161" s="109"/>
      <c r="FC161" s="109">
        <f t="shared" ca="1" si="1246"/>
        <v>0</v>
      </c>
      <c r="FD161" s="109">
        <f t="shared" ca="1" si="1246"/>
        <v>0</v>
      </c>
      <c r="FE161" s="47"/>
      <c r="FF161" s="109">
        <f t="shared" ca="1" si="1246"/>
        <v>0</v>
      </c>
      <c r="FG161" s="109">
        <f t="shared" ca="1" si="1246"/>
        <v>2677688.6807784685</v>
      </c>
      <c r="FH161" s="109">
        <f t="shared" ca="1" si="1246"/>
        <v>0</v>
      </c>
      <c r="FI161" s="109">
        <f t="shared" ca="1" si="1246"/>
        <v>0</v>
      </c>
      <c r="FJ161" s="109">
        <f t="shared" ca="1" si="1246"/>
        <v>2443717.2824454331</v>
      </c>
      <c r="FK161" s="109">
        <f t="shared" ca="1" si="1246"/>
        <v>0</v>
      </c>
      <c r="FL161" s="109">
        <f t="shared" ca="1" si="1246"/>
        <v>2338130.8937236364</v>
      </c>
      <c r="FM161" s="109">
        <f t="shared" ca="1" si="1246"/>
        <v>2838314.2509273817</v>
      </c>
      <c r="FN161" s="109">
        <f t="shared" ca="1" si="1246"/>
        <v>0</v>
      </c>
      <c r="FO161" s="109">
        <f t="shared" ca="1" si="1246"/>
        <v>1767528.8909261827</v>
      </c>
      <c r="FP161" s="109">
        <f t="shared" ca="1" si="1246"/>
        <v>0</v>
      </c>
      <c r="FQ161" s="109">
        <f t="shared" ca="1" si="1246"/>
        <v>0</v>
      </c>
      <c r="FR161" s="109">
        <f t="shared" ca="1" si="1246"/>
        <v>0</v>
      </c>
      <c r="FS161" s="109">
        <f t="shared" ca="1" si="1246"/>
        <v>3579869.8392740078</v>
      </c>
      <c r="FT161" s="109">
        <f t="shared" ca="1" si="1246"/>
        <v>0</v>
      </c>
      <c r="FU161" s="110"/>
      <c r="FV161" s="110"/>
      <c r="FW161" s="47"/>
      <c r="FX161" s="109">
        <f t="shared" ca="1" si="1246"/>
        <v>0</v>
      </c>
      <c r="FY161" s="109">
        <f t="shared" ca="1" si="1246"/>
        <v>1292728.0169875403</v>
      </c>
      <c r="FZ161" s="109">
        <f t="shared" ca="1" si="1246"/>
        <v>2925525.520835727</v>
      </c>
      <c r="GA161" s="109">
        <f t="shared" ca="1" si="1246"/>
        <v>0</v>
      </c>
      <c r="GB161" s="109">
        <f t="shared" ca="1" si="1246"/>
        <v>4135639.2969463011</v>
      </c>
      <c r="GC161" s="109">
        <f t="shared" ca="1" si="1246"/>
        <v>0</v>
      </c>
      <c r="GD161" s="109">
        <f t="shared" ca="1" si="1246"/>
        <v>2504245.2982167089</v>
      </c>
      <c r="GE161" s="109">
        <f t="shared" ca="1" si="1246"/>
        <v>5669256.5233596507</v>
      </c>
      <c r="GF161" s="109">
        <f t="shared" ca="1" si="1246"/>
        <v>328645.4229812838</v>
      </c>
      <c r="GG161" s="109">
        <f t="shared" ca="1" si="1246"/>
        <v>28818052.578149129</v>
      </c>
      <c r="GH161" s="109">
        <f t="shared" ca="1" si="1246"/>
        <v>0</v>
      </c>
      <c r="GI161" s="109">
        <f t="shared" ca="1" si="1246"/>
        <v>0</v>
      </c>
      <c r="GJ161" s="109">
        <f t="shared" ca="1" si="1246"/>
        <v>0</v>
      </c>
      <c r="GK161" s="109">
        <f t="shared" ca="1" si="1246"/>
        <v>0</v>
      </c>
      <c r="GL161" s="109">
        <f t="shared" ca="1" si="1246"/>
        <v>0</v>
      </c>
      <c r="GM161" s="109">
        <f t="shared" ca="1" si="1246"/>
        <v>0</v>
      </c>
      <c r="GN161" s="109"/>
      <c r="GO161" s="109">
        <f t="shared" ca="1" si="1246"/>
        <v>1788003.670882459</v>
      </c>
      <c r="GP161" s="109">
        <f t="shared" ca="1" si="1246"/>
        <v>0</v>
      </c>
      <c r="GQ161" s="109">
        <f t="shared" ca="1" si="1246"/>
        <v>0</v>
      </c>
      <c r="GR161" s="109">
        <f t="shared" ca="1" si="1246"/>
        <v>0</v>
      </c>
      <c r="GS161" s="47"/>
      <c r="GT161" s="109">
        <f t="shared" ca="1" si="1246"/>
        <v>0</v>
      </c>
      <c r="GU161" s="109">
        <f t="shared" ca="1" si="1246"/>
        <v>3377949.8979144348</v>
      </c>
      <c r="GV161" s="109">
        <f t="shared" ca="1" si="1246"/>
        <v>3942735.2002754528</v>
      </c>
      <c r="GW161" s="109">
        <f t="shared" ca="1" si="1246"/>
        <v>3766314.4412882011</v>
      </c>
      <c r="GX161" s="109">
        <f t="shared" ca="1" si="1246"/>
        <v>0</v>
      </c>
      <c r="GY161" s="109">
        <f t="shared" ca="1" si="1246"/>
        <v>2740630.2147487802</v>
      </c>
      <c r="GZ161" s="109">
        <f t="shared" ref="GZ161:IE161" ca="1" si="1247">GZ156*(1+$C$159)</f>
        <v>0</v>
      </c>
      <c r="HA161" s="109">
        <f t="shared" ca="1" si="1247"/>
        <v>0</v>
      </c>
      <c r="HB161" s="109">
        <f t="shared" ca="1" si="1247"/>
        <v>0</v>
      </c>
      <c r="HC161" s="109">
        <f t="shared" ca="1" si="1247"/>
        <v>0</v>
      </c>
      <c r="HD161" s="110"/>
      <c r="HE161" s="47"/>
      <c r="HF161" s="109">
        <f t="shared" ca="1" si="1247"/>
        <v>0</v>
      </c>
      <c r="HG161" s="109">
        <f t="shared" ca="1" si="1247"/>
        <v>0</v>
      </c>
      <c r="HH161" s="109">
        <f t="shared" ca="1" si="1247"/>
        <v>0</v>
      </c>
      <c r="HI161" s="109">
        <f t="shared" ca="1" si="1247"/>
        <v>0</v>
      </c>
      <c r="HJ161" s="109">
        <f t="shared" ca="1" si="1247"/>
        <v>0</v>
      </c>
      <c r="HK161" s="109">
        <f t="shared" ca="1" si="1247"/>
        <v>0</v>
      </c>
      <c r="HL161" s="109">
        <f t="shared" ca="1" si="1247"/>
        <v>0</v>
      </c>
      <c r="HM161" s="109">
        <f t="shared" ca="1" si="1247"/>
        <v>0</v>
      </c>
      <c r="HN161" s="109">
        <f t="shared" ca="1" si="1247"/>
        <v>2243717.1458330173</v>
      </c>
      <c r="HO161" s="109">
        <f t="shared" ca="1" si="1247"/>
        <v>7804008.2019750718</v>
      </c>
      <c r="HP161" s="109">
        <f t="shared" ca="1" si="1247"/>
        <v>0</v>
      </c>
      <c r="HQ161" s="109">
        <f t="shared" ca="1" si="1247"/>
        <v>0</v>
      </c>
      <c r="HR161" s="109">
        <f t="shared" ca="1" si="1247"/>
        <v>0</v>
      </c>
      <c r="HS161" s="109">
        <f t="shared" ca="1" si="1247"/>
        <v>0</v>
      </c>
      <c r="HT161" s="109">
        <f t="shared" ca="1" si="1247"/>
        <v>0</v>
      </c>
      <c r="HU161" s="109">
        <f t="shared" ca="1" si="1247"/>
        <v>0</v>
      </c>
      <c r="HV161" s="47"/>
      <c r="HW161" s="109">
        <f t="shared" ca="1" si="1247"/>
        <v>5266422.5852064742</v>
      </c>
      <c r="HX161" s="109">
        <f t="shared" ca="1" si="1247"/>
        <v>0</v>
      </c>
      <c r="HY161" s="109"/>
      <c r="HZ161" s="109">
        <f t="shared" ca="1" si="1247"/>
        <v>0</v>
      </c>
      <c r="IA161" s="109">
        <f t="shared" ca="1" si="1247"/>
        <v>0</v>
      </c>
      <c r="IB161" s="109">
        <f t="shared" ca="1" si="1247"/>
        <v>0</v>
      </c>
      <c r="IC161" s="109">
        <f t="shared" ca="1" si="1247"/>
        <v>0</v>
      </c>
      <c r="ID161" s="109">
        <f t="shared" ca="1" si="1247"/>
        <v>0</v>
      </c>
      <c r="IE161" s="109">
        <f t="shared" ca="1" si="1247"/>
        <v>0</v>
      </c>
      <c r="IF161" s="110"/>
      <c r="IG161" s="110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</row>
    <row r="162" spans="2:376" x14ac:dyDescent="0.25">
      <c r="D162" s="110"/>
      <c r="E162" s="110"/>
      <c r="F162" s="80"/>
      <c r="BD162" s="47"/>
      <c r="CG162" s="47"/>
      <c r="CY162" s="47"/>
      <c r="DV162" s="47"/>
      <c r="EB162" s="47"/>
      <c r="FD162" s="1"/>
      <c r="FE162" s="47"/>
      <c r="FF162"/>
      <c r="FW162" s="47"/>
      <c r="GS162" s="47"/>
      <c r="HE162" s="47"/>
      <c r="HV162" s="47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</row>
    <row r="163" spans="2:376" x14ac:dyDescent="0.25">
      <c r="B163" s="113" t="s">
        <v>598</v>
      </c>
      <c r="D163" s="112"/>
      <c r="E163" s="112"/>
      <c r="F163" s="80"/>
      <c r="G163" s="114">
        <f ca="1">SUM(H161:BC161)</f>
        <v>36322123.224832654</v>
      </c>
      <c r="BD163" s="115">
        <f ca="1">SUM(BE161:CF161)</f>
        <v>34918065.24236507</v>
      </c>
      <c r="CG163" s="115">
        <f ca="1">SUM(CH161:CX161)</f>
        <v>16681218.378587149</v>
      </c>
      <c r="CY163" s="115">
        <f ca="1">SUM(CZ161:DU161)</f>
        <v>25521601.675244924</v>
      </c>
      <c r="DV163" s="115">
        <f ca="1">SUM(DW161:EA161)</f>
        <v>18907947.515688963</v>
      </c>
      <c r="EB163" s="115">
        <f ca="1">SUM(EC161:FD161)</f>
        <v>34623367.029605903</v>
      </c>
      <c r="EO163" s="7"/>
      <c r="FD163" s="1"/>
      <c r="FE163" s="115">
        <f ca="1">SUM(FF161:FT161)</f>
        <v>15645249.838075109</v>
      </c>
      <c r="FW163" s="115">
        <f ca="1">SUM(FX161:GR161)</f>
        <v>47462096.328358792</v>
      </c>
      <c r="GS163" s="115">
        <f ca="1">SUM(GT161:HC161)</f>
        <v>13827629.754226871</v>
      </c>
      <c r="HE163" s="115">
        <f ca="1">SUM(HF161:HU161)</f>
        <v>10047725.347808089</v>
      </c>
      <c r="HV163" s="115">
        <f ca="1">SUM(HW161:IE161)</f>
        <v>5266422.5852064742</v>
      </c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94">
        <f ca="1">SUM(G163,BD163,CG163,CY163,EB163,FE163,FW163,GS163,HE163,HV163,DV163)-C156</f>
        <v>0</v>
      </c>
    </row>
    <row r="164" spans="2:376" x14ac:dyDescent="0.25">
      <c r="B164" s="116" t="s">
        <v>599</v>
      </c>
      <c r="C164" s="109">
        <f ca="1">SUM(G164,BD164,CG164,CY164,DV164,EB164,FE164,FW164,GS164,HE164,HV164)</f>
        <v>1214223608.73</v>
      </c>
      <c r="F164" s="80"/>
      <c r="G164" s="115">
        <f ca="1">SUM(Náklady_2018!D24:AY24)</f>
        <v>177873221.23000002</v>
      </c>
      <c r="BD164" s="115">
        <f ca="1">SUM(Náklady_2018!AZ24:CA24)</f>
        <v>210220580.00999999</v>
      </c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117"/>
      <c r="BV164" s="117"/>
      <c r="BW164" s="117"/>
      <c r="BX164" s="117"/>
      <c r="BY164" s="117"/>
      <c r="BZ164" s="117"/>
      <c r="CA164" s="117"/>
      <c r="CB164" s="117"/>
      <c r="CC164" s="117"/>
      <c r="CD164" s="117"/>
      <c r="CE164" s="117"/>
      <c r="CF164" s="117"/>
      <c r="CG164" s="115">
        <f ca="1">SUM(Náklady_2018!CB24:CR24)</f>
        <v>42470760.450000003</v>
      </c>
      <c r="CY164" s="115">
        <f ca="1">SUM(Náklady_2018!CS24:DN24)</f>
        <v>95104662.680000007</v>
      </c>
      <c r="DV164" s="115">
        <f ca="1">SUM(Náklady_2018!DO24:DS24)</f>
        <v>49020108.359999999</v>
      </c>
      <c r="EB164" s="115">
        <f ca="1">SUM(Náklady_2018!DT24:EU24)</f>
        <v>106236192.15999998</v>
      </c>
      <c r="FD164" s="1"/>
      <c r="FE164" s="115">
        <f ca="1">SUM(Náklady_2018!EV24:FL24)</f>
        <v>48794742.969999999</v>
      </c>
      <c r="FW164" s="115">
        <f ca="1">SUM(Náklady_2018!FM24:GG24)</f>
        <v>342573690.91000003</v>
      </c>
      <c r="GS164" s="115">
        <f ca="1">SUM(Náklady_2018!GH24:GR24)</f>
        <v>39857416.689999998</v>
      </c>
      <c r="HE164" s="115">
        <f ca="1">SUM(Náklady_2018!GS24:HH24)</f>
        <v>82643449.169999987</v>
      </c>
      <c r="HV164" s="115">
        <f ca="1">SUM(Náklady_2018!HI24:HQ24)</f>
        <v>19428784.100000001</v>
      </c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94">
        <f ca="1">SUM(G164:HV164)-SUM(Náklady_2018!D24:HQ24)</f>
        <v>0</v>
      </c>
    </row>
    <row r="165" spans="2:376" x14ac:dyDescent="0.25">
      <c r="B165" s="116" t="s">
        <v>600</v>
      </c>
      <c r="D165" s="110"/>
      <c r="E165" s="110"/>
      <c r="F165" s="80"/>
      <c r="G165" s="118">
        <f ca="1">G163/G164</f>
        <v>0.2042023131625087</v>
      </c>
      <c r="BD165" s="118">
        <f ca="1">BD163/BD164</f>
        <v>0.16610203073697186</v>
      </c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117"/>
      <c r="BV165" s="117"/>
      <c r="BW165" s="117"/>
      <c r="BX165" s="117"/>
      <c r="BY165" s="117"/>
      <c r="BZ165" s="117"/>
      <c r="CA165" s="117"/>
      <c r="CB165" s="117"/>
      <c r="CC165" s="117"/>
      <c r="CD165" s="117"/>
      <c r="CE165" s="117"/>
      <c r="CF165" s="117"/>
      <c r="CG165" s="118">
        <f ca="1">CG163/CG164</f>
        <v>0.3927694772083401</v>
      </c>
      <c r="CY165" s="118">
        <f ca="1">CY163/CY164</f>
        <v>0.2683527910836277</v>
      </c>
      <c r="DV165" s="118">
        <f ca="1">DV163/DV164</f>
        <v>0.38571819092749476</v>
      </c>
      <c r="EB165" s="118">
        <f ca="1">EB163/EB164</f>
        <v>0.3259093377279601</v>
      </c>
      <c r="FD165" s="1"/>
      <c r="FE165" s="118">
        <f ca="1">FE163/FE164</f>
        <v>0.3206339225455932</v>
      </c>
      <c r="FW165" s="118">
        <f ca="1">FW163/FW164</f>
        <v>0.13854565481161801</v>
      </c>
      <c r="GS165" s="118">
        <f ca="1">GS163/GS164</f>
        <v>0.34692739526433347</v>
      </c>
      <c r="HE165" s="118">
        <f ca="1">HE163/HE164</f>
        <v>0.12157921104115131</v>
      </c>
      <c r="HV165" s="118">
        <f ca="1">HV163/HV164</f>
        <v>0.27106290121400206</v>
      </c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</row>
    <row r="166" spans="2:376" x14ac:dyDescent="0.25">
      <c r="F166" s="80"/>
      <c r="BD166" s="47"/>
      <c r="CG166" s="47"/>
      <c r="CY166" s="47"/>
      <c r="DV166" s="47"/>
      <c r="EB166" s="47"/>
      <c r="FD166" s="1"/>
      <c r="FE166" s="47"/>
      <c r="FW166" s="47"/>
      <c r="GS166" s="47"/>
      <c r="HE166" s="47"/>
      <c r="HV166" s="47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</row>
    <row r="167" spans="2:376" x14ac:dyDescent="0.25">
      <c r="B167" s="119" t="s">
        <v>601</v>
      </c>
      <c r="F167" s="120">
        <f ca="1">SUM(G167,BD167,CG167,CY167,EB167,FE167,FW167,GS167,HE167,HV167,DV167)-C164-NJ156</f>
        <v>0</v>
      </c>
      <c r="G167" s="121">
        <f ca="1">(1+G165)*G164</f>
        <v>214195344.4548327</v>
      </c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21">
        <f ca="1">(1+BD165)*BD164</f>
        <v>245138645.25236505</v>
      </c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117"/>
      <c r="BV167" s="117"/>
      <c r="BW167" s="117"/>
      <c r="BX167" s="117"/>
      <c r="BY167" s="117"/>
      <c r="BZ167" s="117"/>
      <c r="CA167" s="117"/>
      <c r="CB167" s="117"/>
      <c r="CC167" s="117"/>
      <c r="CD167" s="117"/>
      <c r="CE167" s="117"/>
      <c r="CF167" s="117"/>
      <c r="CG167" s="121">
        <f ca="1">(1+CG165)*CG164</f>
        <v>59151978.828587152</v>
      </c>
      <c r="CI167" s="117"/>
      <c r="CJ167" s="117"/>
      <c r="CK167" s="117"/>
      <c r="CL167" s="117"/>
      <c r="CM167" s="117"/>
      <c r="CN167" s="117"/>
      <c r="CO167" s="117"/>
      <c r="CP167" s="117"/>
      <c r="CQ167" s="117"/>
      <c r="CR167" s="117"/>
      <c r="CS167" s="117"/>
      <c r="CT167" s="117"/>
      <c r="CU167" s="117"/>
      <c r="CV167" s="117"/>
      <c r="CW167" s="117"/>
      <c r="CX167" s="117"/>
      <c r="CY167" s="121">
        <f ca="1">(1+CY165)*CY164</f>
        <v>120626264.35524493</v>
      </c>
      <c r="DA167" s="117"/>
      <c r="DB167" s="117"/>
      <c r="DC167" s="117"/>
      <c r="DD167" s="117"/>
      <c r="DE167" s="117"/>
      <c r="DF167" s="117"/>
      <c r="DG167" s="117"/>
      <c r="DH167" s="117"/>
      <c r="DI167" s="117"/>
      <c r="DJ167" s="117"/>
      <c r="DK167" s="117"/>
      <c r="DL167" s="117"/>
      <c r="DM167" s="117"/>
      <c r="DN167" s="117"/>
      <c r="DO167" s="117"/>
      <c r="DP167" s="117"/>
      <c r="DQ167" s="117"/>
      <c r="DR167" s="117"/>
      <c r="DS167" s="117"/>
      <c r="DT167" s="117"/>
      <c r="DU167" s="117"/>
      <c r="DV167" s="121">
        <f ca="1">(1+DV165)*DV164</f>
        <v>67928055.875688955</v>
      </c>
      <c r="DW167" s="117"/>
      <c r="DX167" s="117"/>
      <c r="DY167" s="117"/>
      <c r="DZ167" s="117"/>
      <c r="EA167" s="117"/>
      <c r="EB167" s="121">
        <f ca="1">(1+EB165)*EB164</f>
        <v>140859559.18960589</v>
      </c>
      <c r="ED167" s="117"/>
      <c r="EE167" s="117"/>
      <c r="EF167" s="117"/>
      <c r="EG167" s="117"/>
      <c r="EH167" s="117"/>
      <c r="EI167" s="117"/>
      <c r="EJ167" s="117"/>
      <c r="EK167" s="117"/>
      <c r="EL167" s="117"/>
      <c r="EM167" s="117"/>
      <c r="EN167" s="117"/>
      <c r="EO167" s="117"/>
      <c r="EP167" s="117"/>
      <c r="EQ167" s="117"/>
      <c r="ER167" s="117"/>
      <c r="ES167" s="117"/>
      <c r="ET167" s="117"/>
      <c r="EU167" s="117"/>
      <c r="EV167" s="117"/>
      <c r="EW167" s="117"/>
      <c r="EX167" s="117"/>
      <c r="EY167" s="117"/>
      <c r="EZ167" s="117"/>
      <c r="FA167" s="117"/>
      <c r="FB167" s="117"/>
      <c r="FC167" s="117"/>
      <c r="FD167" s="117"/>
      <c r="FE167" s="121">
        <f ca="1">(1+FE165)*FE164</f>
        <v>64439992.808075108</v>
      </c>
      <c r="FF167" s="117"/>
      <c r="FG167" s="117"/>
      <c r="FH167" s="117"/>
      <c r="FI167" s="117"/>
      <c r="FJ167" s="117"/>
      <c r="FK167" s="117"/>
      <c r="FL167" s="117"/>
      <c r="FM167" s="117"/>
      <c r="FN167" s="117"/>
      <c r="FO167" s="117"/>
      <c r="FP167" s="117"/>
      <c r="FQ167" s="117"/>
      <c r="FR167" s="117"/>
      <c r="FS167" s="117"/>
      <c r="FT167" s="117"/>
      <c r="FU167" s="117"/>
      <c r="FV167" s="117"/>
      <c r="FW167" s="121">
        <f ca="1">(1+FW165)*FW164</f>
        <v>390035787.2383588</v>
      </c>
      <c r="FY167" s="117"/>
      <c r="FZ167" s="117"/>
      <c r="GA167" s="117"/>
      <c r="GB167" s="117"/>
      <c r="GC167" s="117"/>
      <c r="GD167" s="117"/>
      <c r="GE167" s="117"/>
      <c r="GF167" s="117"/>
      <c r="GG167" s="117"/>
      <c r="GH167" s="117"/>
      <c r="GI167" s="117"/>
      <c r="GJ167" s="117"/>
      <c r="GK167" s="117"/>
      <c r="GL167" s="117"/>
      <c r="GM167" s="117"/>
      <c r="GN167" s="117"/>
      <c r="GO167" s="117"/>
      <c r="GP167" s="117"/>
      <c r="GQ167" s="117"/>
      <c r="GR167" s="117"/>
      <c r="GS167" s="121">
        <f ca="1">(1+GS165)*GS164</f>
        <v>53685046.444226868</v>
      </c>
      <c r="GU167" s="117"/>
      <c r="GV167" s="117"/>
      <c r="GW167" s="117"/>
      <c r="GX167" s="117"/>
      <c r="GY167" s="117"/>
      <c r="GZ167" s="117"/>
      <c r="HA167" s="117"/>
      <c r="HB167" s="117"/>
      <c r="HC167" s="117"/>
      <c r="HD167" s="117"/>
      <c r="HE167" s="121">
        <f ca="1">(1+HE165)*HE164</f>
        <v>92691174.51780808</v>
      </c>
      <c r="HG167" s="117"/>
      <c r="HH167" s="117"/>
      <c r="HI167" s="117"/>
      <c r="HJ167" s="117"/>
      <c r="HK167" s="117"/>
      <c r="HL167" s="117"/>
      <c r="HM167" s="117"/>
      <c r="HN167" s="117"/>
      <c r="HO167" s="117"/>
      <c r="HP167" s="117"/>
      <c r="HQ167" s="117"/>
      <c r="HR167" s="117"/>
      <c r="HS167" s="117"/>
      <c r="HT167" s="117"/>
      <c r="HU167" s="117"/>
      <c r="HV167" s="121">
        <f ca="1">(1+HV165)*HV164</f>
        <v>24695206.685206477</v>
      </c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</row>
    <row r="168" spans="2:376" x14ac:dyDescent="0.25">
      <c r="D168" s="110"/>
      <c r="E168" s="110"/>
      <c r="BE168" s="7"/>
      <c r="CH168" s="7"/>
      <c r="CZ168" s="7"/>
      <c r="EC168" s="7"/>
      <c r="FD168" s="1"/>
      <c r="FF168"/>
      <c r="FG168" s="7"/>
      <c r="FY168" s="7"/>
      <c r="GU168" s="7"/>
      <c r="HG168" s="7"/>
      <c r="HX168" s="7"/>
      <c r="HY168" s="7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</row>
    <row r="169" spans="2:376" x14ac:dyDescent="0.25">
      <c r="B169" s="105" t="s">
        <v>602</v>
      </c>
      <c r="C169"/>
      <c r="F169" s="122">
        <f ca="1">SUM(G163,BD163,CG163,CY163,DV163,EB163,FE163,FW163,GS163,HE163,HV163)/SUM(G164,BD164,CG164,CY164,DV164,EB164,FE164,FW164,GS164,HE164,HV164)</f>
        <v>0.21348905181569569</v>
      </c>
      <c r="FD169" s="1"/>
      <c r="FF169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</row>
    <row r="170" spans="2:376" x14ac:dyDescent="0.25">
      <c r="FD170" s="1"/>
      <c r="FF170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</row>
    <row r="171" spans="2:376" x14ac:dyDescent="0.25">
      <c r="B171" s="105" t="s">
        <v>603</v>
      </c>
      <c r="C171"/>
      <c r="F171" s="123">
        <f ca="1">(G163+BD163+CG163+CY163+DV163+EB163+FE163+FW163+GS163+HE163+HV163)/Náklady_2018!MP6</f>
        <v>186209.02580974202</v>
      </c>
      <c r="FD171" s="1"/>
      <c r="FF17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</row>
    <row r="172" spans="2:376" x14ac:dyDescent="0.25"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</row>
    <row r="173" spans="2:376" x14ac:dyDescent="0.25">
      <c r="D173"/>
      <c r="E173"/>
      <c r="MV173" s="1"/>
      <c r="MW173" s="1"/>
      <c r="MX173" s="1"/>
      <c r="MY173" s="1"/>
      <c r="MZ173" s="1"/>
    </row>
    <row r="174" spans="2:376" x14ac:dyDescent="0.25">
      <c r="MV174" s="1"/>
    </row>
    <row r="175" spans="2:376" x14ac:dyDescent="0.25">
      <c r="D175"/>
      <c r="E175"/>
    </row>
  </sheetData>
  <mergeCells count="23">
    <mergeCell ref="C62:C63"/>
    <mergeCell ref="A89:A90"/>
    <mergeCell ref="B89:B90"/>
    <mergeCell ref="A91:A92"/>
    <mergeCell ref="B91:B92"/>
    <mergeCell ref="A62:A63"/>
    <mergeCell ref="B62:B63"/>
    <mergeCell ref="A93:A94"/>
    <mergeCell ref="B93:B94"/>
    <mergeCell ref="A95:A96"/>
    <mergeCell ref="B95:B96"/>
    <mergeCell ref="A97:A98"/>
    <mergeCell ref="B97:B98"/>
    <mergeCell ref="A111:A112"/>
    <mergeCell ref="B111:B112"/>
    <mergeCell ref="A113:A114"/>
    <mergeCell ref="B113:B114"/>
    <mergeCell ref="A105:A106"/>
    <mergeCell ref="B105:B106"/>
    <mergeCell ref="A107:A108"/>
    <mergeCell ref="B107:B108"/>
    <mergeCell ref="A109:A110"/>
    <mergeCell ref="B109:B110"/>
  </mergeCells>
  <conditionalFormatting sqref="H149:BC154 IZ149:JS154 IZ74:JS74 JU149:LL154 JU74:LL74 CH149:CX154 CH74:CX74 IG149:IX154 IG74:IX74 H17:BC34 IZ17:JS34 JU17:LL34 CH17:CX34 IG17:IX34 BE17:CF34 CZ17:DU34 DW17:EA34 EC17:FD34 FF17:FV34 FX17:GR34 GT17:HD34 HF17:HU34 HW17:IE34 LN17:LR34 LT17:MF34 MH17:NB34 ND17:NI34">
    <cfRule type="cellIs" dxfId="28" priority="44" operator="greaterThan">
      <formula>0</formula>
    </cfRule>
  </conditionalFormatting>
  <conditionalFormatting sqref="H74:BC74">
    <cfRule type="cellIs" dxfId="27" priority="40" operator="greaterThan">
      <formula>0</formula>
    </cfRule>
  </conditionalFormatting>
  <conditionalFormatting sqref="BE149:CF154">
    <cfRule type="cellIs" dxfId="26" priority="39" operator="greaterThan">
      <formula>0</formula>
    </cfRule>
  </conditionalFormatting>
  <conditionalFormatting sqref="BE74:CF74">
    <cfRule type="cellIs" dxfId="25" priority="38" operator="greaterThan">
      <formula>0</formula>
    </cfRule>
  </conditionalFormatting>
  <conditionalFormatting sqref="CZ149:DU154">
    <cfRule type="cellIs" dxfId="24" priority="35" operator="greaterThan">
      <formula>0</formula>
    </cfRule>
  </conditionalFormatting>
  <conditionalFormatting sqref="CZ74:DU74">
    <cfRule type="cellIs" dxfId="23" priority="34" operator="greaterThan">
      <formula>0</formula>
    </cfRule>
  </conditionalFormatting>
  <conditionalFormatting sqref="DW149:EA154">
    <cfRule type="cellIs" dxfId="22" priority="33" operator="greaterThan">
      <formula>0</formula>
    </cfRule>
  </conditionalFormatting>
  <conditionalFormatting sqref="DW74:EA74">
    <cfRule type="cellIs" dxfId="21" priority="32" operator="greaterThan">
      <formula>0</formula>
    </cfRule>
  </conditionalFormatting>
  <conditionalFormatting sqref="EC149:FD154">
    <cfRule type="cellIs" dxfId="20" priority="31" operator="greaterThan">
      <formula>0</formula>
    </cfRule>
  </conditionalFormatting>
  <conditionalFormatting sqref="EC74:FD74">
    <cfRule type="cellIs" dxfId="19" priority="30" operator="greaterThan">
      <formula>0</formula>
    </cfRule>
  </conditionalFormatting>
  <conditionalFormatting sqref="FF149:FV154">
    <cfRule type="cellIs" dxfId="18" priority="29" operator="greaterThan">
      <formula>0</formula>
    </cfRule>
  </conditionalFormatting>
  <conditionalFormatting sqref="FF74:FV74">
    <cfRule type="cellIs" dxfId="17" priority="28" operator="greaterThan">
      <formula>0</formula>
    </cfRule>
  </conditionalFormatting>
  <conditionalFormatting sqref="FX149:GR154">
    <cfRule type="cellIs" dxfId="16" priority="27" operator="greaterThan">
      <formula>0</formula>
    </cfRule>
  </conditionalFormatting>
  <conditionalFormatting sqref="FX74:GR74">
    <cfRule type="cellIs" dxfId="15" priority="26" operator="greaterThan">
      <formula>0</formula>
    </cfRule>
  </conditionalFormatting>
  <conditionalFormatting sqref="GT149:HD154">
    <cfRule type="cellIs" dxfId="14" priority="25" operator="greaterThan">
      <formula>0</formula>
    </cfRule>
  </conditionalFormatting>
  <conditionalFormatting sqref="GT74:HD74">
    <cfRule type="cellIs" dxfId="13" priority="24" operator="greaterThan">
      <formula>0</formula>
    </cfRule>
  </conditionalFormatting>
  <conditionalFormatting sqref="HF149:HU154">
    <cfRule type="cellIs" dxfId="12" priority="23" operator="greaterThan">
      <formula>0</formula>
    </cfRule>
  </conditionalFormatting>
  <conditionalFormatting sqref="HF74:HU74">
    <cfRule type="cellIs" dxfId="11" priority="22" operator="greaterThan">
      <formula>0</formula>
    </cfRule>
  </conditionalFormatting>
  <conditionalFormatting sqref="HW149:IE154">
    <cfRule type="cellIs" dxfId="10" priority="21" operator="greaterThan">
      <formula>0</formula>
    </cfRule>
  </conditionalFormatting>
  <conditionalFormatting sqref="HW74:IE74">
    <cfRule type="cellIs" dxfId="9" priority="20" operator="greaterThan">
      <formula>0</formula>
    </cfRule>
  </conditionalFormatting>
  <conditionalFormatting sqref="LN149:LR154">
    <cfRule type="cellIs" dxfId="8" priority="13" operator="greaterThan">
      <formula>0</formula>
    </cfRule>
  </conditionalFormatting>
  <conditionalFormatting sqref="LN74:LR74">
    <cfRule type="cellIs" dxfId="7" priority="12" operator="greaterThan">
      <formula>0</formula>
    </cfRule>
  </conditionalFormatting>
  <conditionalFormatting sqref="LT149:MF154">
    <cfRule type="cellIs" dxfId="6" priority="9" operator="greaterThan">
      <formula>0</formula>
    </cfRule>
  </conditionalFormatting>
  <conditionalFormatting sqref="LT74:MF74">
    <cfRule type="cellIs" dxfId="5" priority="8" operator="greaterThan">
      <formula>0</formula>
    </cfRule>
  </conditionalFormatting>
  <conditionalFormatting sqref="MH149:NB154">
    <cfRule type="cellIs" dxfId="4" priority="5" operator="greaterThan">
      <formula>0</formula>
    </cfRule>
  </conditionalFormatting>
  <conditionalFormatting sqref="MH74:NB74">
    <cfRule type="cellIs" dxfId="3" priority="4" operator="greaterThan">
      <formula>0</formula>
    </cfRule>
  </conditionalFormatting>
  <conditionalFormatting sqref="ND149:NI154">
    <cfRule type="cellIs" dxfId="2" priority="3" operator="greaterThan">
      <formula>0</formula>
    </cfRule>
  </conditionalFormatting>
  <conditionalFormatting sqref="ND74:NI74">
    <cfRule type="cellIs" dxfId="1" priority="2" operator="greaterThan">
      <formula>0</formula>
    </cfRule>
  </conditionalFormatting>
  <conditionalFormatting sqref="H37:BC37 CH37:CX37 BE37:CF37 CZ37:DU37 DW37:EA37 EC37:FD37 FF37:FV37 FX37:GR37 GT37:HD37 HF37:HU37 HW37:IE37 IG37:IX37 IZ37:JS37 JU37:LL37 LN37:LR37 LT37:MF37 MH37:NB37 ND37:NJ37">
    <cfRule type="cellIs" dxfId="0" priority="1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44"/>
  <sheetViews>
    <sheetView showGridLines="0" zoomScale="70" zoomScaleNormal="70" workbookViewId="0">
      <pane xSplit="3" ySplit="2" topLeftCell="D9" activePane="bottomRight" state="frozen"/>
      <selection activeCell="J24" sqref="J24"/>
      <selection pane="topRight" activeCell="J24" sqref="J24"/>
      <selection pane="bottomLeft" activeCell="J24" sqref="J24"/>
      <selection pane="bottomRight" activeCell="F36" sqref="F36"/>
    </sheetView>
  </sheetViews>
  <sheetFormatPr defaultRowHeight="15.75" outlineLevelCol="1" x14ac:dyDescent="0.25"/>
  <cols>
    <col min="1" max="1" width="10.125" bestFit="1" customWidth="1"/>
    <col min="2" max="2" width="50" customWidth="1"/>
    <col min="3" max="3" width="13.125" bestFit="1" customWidth="1"/>
    <col min="4" max="4" width="16.75" bestFit="1" customWidth="1"/>
    <col min="5" max="5" width="9.75" customWidth="1"/>
    <col min="6" max="6" width="10" customWidth="1"/>
    <col min="7" max="8" width="9.75" customWidth="1"/>
    <col min="9" max="12" width="9.75" hidden="1" customWidth="1" outlineLevel="1"/>
    <col min="13" max="13" width="9.75" customWidth="1" collapsed="1"/>
    <col min="14" max="14" width="9.75" customWidth="1"/>
    <col min="15" max="18" width="9.75" hidden="1" customWidth="1" outlineLevel="1"/>
    <col min="19" max="19" width="9.75" customWidth="1" collapsed="1"/>
    <col min="20" max="21" width="9.75" hidden="1" customWidth="1" outlineLevel="1"/>
    <col min="22" max="22" width="9.75" customWidth="1" collapsed="1"/>
    <col min="23" max="25" width="9.75" customWidth="1"/>
    <col min="26" max="26" width="9.375" customWidth="1"/>
    <col min="27" max="27" width="9.375" bestFit="1" customWidth="1"/>
    <col min="28" max="28" width="11.875" customWidth="1"/>
  </cols>
  <sheetData>
    <row r="1" spans="2:28" s="1" customFormat="1" ht="12.75" x14ac:dyDescent="0.2">
      <c r="D1" s="14" t="s">
        <v>420</v>
      </c>
      <c r="E1" s="67">
        <v>33000</v>
      </c>
      <c r="F1" s="13">
        <v>33110</v>
      </c>
      <c r="G1" s="13">
        <v>33120</v>
      </c>
      <c r="H1" s="13">
        <v>33130</v>
      </c>
      <c r="I1" s="13">
        <v>33131</v>
      </c>
      <c r="J1" s="13">
        <v>33132</v>
      </c>
      <c r="K1" s="13">
        <v>33135</v>
      </c>
      <c r="L1" s="13">
        <v>33138</v>
      </c>
      <c r="M1" s="13">
        <v>33140</v>
      </c>
      <c r="N1" s="13">
        <v>33150</v>
      </c>
      <c r="O1" s="13">
        <v>33151</v>
      </c>
      <c r="P1" s="13">
        <v>33152</v>
      </c>
      <c r="Q1" s="13">
        <v>33153</v>
      </c>
      <c r="R1" s="13">
        <v>33154</v>
      </c>
      <c r="S1" s="13">
        <v>33160</v>
      </c>
      <c r="T1" s="13">
        <v>33161</v>
      </c>
      <c r="U1" s="13">
        <v>33162</v>
      </c>
      <c r="V1" s="13">
        <v>33170</v>
      </c>
      <c r="W1" s="13">
        <v>33180</v>
      </c>
      <c r="X1" s="13">
        <v>33200</v>
      </c>
      <c r="Y1" s="13">
        <v>33210</v>
      </c>
      <c r="Z1" s="67">
        <v>33800</v>
      </c>
    </row>
    <row r="2" spans="2:28" s="131" customFormat="1" ht="100.5" customHeight="1" x14ac:dyDescent="0.2">
      <c r="B2" s="33" t="s">
        <v>326</v>
      </c>
      <c r="D2" s="31" t="s">
        <v>419</v>
      </c>
      <c r="E2" s="43" t="s">
        <v>326</v>
      </c>
      <c r="F2" s="41" t="s">
        <v>42</v>
      </c>
      <c r="G2" s="41" t="s">
        <v>43</v>
      </c>
      <c r="H2" s="41" t="s">
        <v>162</v>
      </c>
      <c r="I2" s="38" t="s">
        <v>393</v>
      </c>
      <c r="J2" s="38" t="s">
        <v>394</v>
      </c>
      <c r="K2" s="38" t="s">
        <v>395</v>
      </c>
      <c r="L2" s="38" t="s">
        <v>396</v>
      </c>
      <c r="M2" s="41" t="s">
        <v>44</v>
      </c>
      <c r="N2" s="41" t="s">
        <v>45</v>
      </c>
      <c r="O2" s="38" t="s">
        <v>397</v>
      </c>
      <c r="P2" s="38" t="s">
        <v>398</v>
      </c>
      <c r="Q2" s="38" t="s">
        <v>399</v>
      </c>
      <c r="R2" s="38" t="s">
        <v>400</v>
      </c>
      <c r="S2" s="41" t="s">
        <v>46</v>
      </c>
      <c r="T2" s="38" t="s">
        <v>401</v>
      </c>
      <c r="U2" s="38" t="s">
        <v>402</v>
      </c>
      <c r="V2" s="41" t="s">
        <v>319</v>
      </c>
      <c r="W2" s="41" t="s">
        <v>47</v>
      </c>
      <c r="X2" s="41" t="s">
        <v>48</v>
      </c>
      <c r="Y2" s="41" t="s">
        <v>49</v>
      </c>
      <c r="Z2" s="44" t="s">
        <v>457</v>
      </c>
      <c r="AA2" s="73" t="s">
        <v>578</v>
      </c>
      <c r="AB2" s="74" t="s">
        <v>579</v>
      </c>
    </row>
    <row r="3" spans="2:28" x14ac:dyDescent="0.25">
      <c r="B3" s="22" t="s">
        <v>621</v>
      </c>
      <c r="W3" s="3"/>
    </row>
    <row r="4" spans="2:28" ht="15.75" customHeight="1" x14ac:dyDescent="0.25">
      <c r="B4" s="220" t="s">
        <v>482</v>
      </c>
      <c r="C4" s="221"/>
      <c r="D4" s="49" t="s">
        <v>343</v>
      </c>
      <c r="E4" s="82">
        <f>Náklady_2018!CS6/SUM(Náklady_2018!$CS6:$DN6)</f>
        <v>0</v>
      </c>
      <c r="F4" s="82">
        <f>Náklady_2018!CT6/SUM(Náklady_2018!$CS6:$DN6)</f>
        <v>0.1567143059289656</v>
      </c>
      <c r="G4" s="82">
        <f>Náklady_2018!CU6/SUM(Náklady_2018!$CS6:$DN6)</f>
        <v>7.6765246922314984E-2</v>
      </c>
      <c r="H4" s="82">
        <f>Náklady_2018!CV6/SUM(Náklady_2018!$CS6:$DN6)</f>
        <v>0.11277769916513371</v>
      </c>
      <c r="I4" s="82">
        <f>Náklady_2018!CW6/SUM(Náklady_2018!$CS6:$DN6)</f>
        <v>0</v>
      </c>
      <c r="J4" s="82">
        <f>Náklady_2018!CX6/SUM(Náklady_2018!$CS6:$DN6)</f>
        <v>0</v>
      </c>
      <c r="K4" s="82">
        <f>Náklady_2018!CY6/SUM(Náklady_2018!$CS6:$DN6)</f>
        <v>0</v>
      </c>
      <c r="L4" s="82">
        <f>Náklady_2018!CZ6/SUM(Náklady_2018!$CS6:$DN6)</f>
        <v>0</v>
      </c>
      <c r="M4" s="82">
        <f>Náklady_2018!DA6/SUM(Náklady_2018!$CS6:$DN6)</f>
        <v>5.3275788877883118E-2</v>
      </c>
      <c r="N4" s="82">
        <f>Náklady_2018!DB6/SUM(Náklady_2018!$CS6:$DN6)</f>
        <v>0.196618084052639</v>
      </c>
      <c r="O4" s="82">
        <f>Náklady_2018!DC6/SUM(Náklady_2018!$CS6:$DN6)</f>
        <v>0</v>
      </c>
      <c r="P4" s="82">
        <f>Náklady_2018!DD6/SUM(Náklady_2018!$CS6:$DN6)</f>
        <v>0</v>
      </c>
      <c r="Q4" s="82">
        <f>Náklady_2018!DE6/SUM(Náklady_2018!$CS6:$DN6)</f>
        <v>0</v>
      </c>
      <c r="R4" s="82">
        <f>Náklady_2018!DF6/SUM(Náklady_2018!$CS6:$DN6)</f>
        <v>0</v>
      </c>
      <c r="S4" s="82">
        <f>Náklady_2018!DG6/SUM(Náklady_2018!$CS6:$DN6)</f>
        <v>9.7707655299278343E-2</v>
      </c>
      <c r="T4" s="82">
        <f>Náklady_2018!DH6/SUM(Náklady_2018!$CS6:$DN6)</f>
        <v>0</v>
      </c>
      <c r="U4" s="82">
        <f>Náklady_2018!DI6/SUM(Náklady_2018!$CS6:$DN6)</f>
        <v>0</v>
      </c>
      <c r="V4" s="82">
        <f>Náklady_2018!DJ6/SUM(Náklady_2018!$CS6:$DN6)</f>
        <v>9.5231357011461723E-2</v>
      </c>
      <c r="W4" s="82">
        <f>Náklady_2018!DK6/SUM(Náklady_2018!$CS6:$DN6)</f>
        <v>2.9008065657280313E-2</v>
      </c>
      <c r="X4" s="82">
        <f>Náklady_2018!DL6/SUM(Náklady_2018!$CS6:$DN6)</f>
        <v>5.2780529220319797E-2</v>
      </c>
      <c r="Y4" s="82">
        <f>Náklady_2018!DM6/SUM(Náklady_2018!$CS6:$DN6)</f>
        <v>7.5703976227536426E-2</v>
      </c>
      <c r="Z4" s="82">
        <f>Náklady_2018!DN6/SUM(Náklady_2018!$CS6:$DN6)</f>
        <v>5.341729163718692E-2</v>
      </c>
      <c r="AA4" s="81">
        <f t="shared" ref="AA4:AA15" si="0">SUM(F4:Z4)</f>
        <v>1</v>
      </c>
    </row>
    <row r="5" spans="2:28" ht="15.75" customHeight="1" x14ac:dyDescent="0.25">
      <c r="B5" s="220" t="s">
        <v>483</v>
      </c>
      <c r="C5" s="221"/>
      <c r="D5" s="49" t="s">
        <v>580</v>
      </c>
      <c r="E5" s="82">
        <f>Náklady_2018!CS7/SUM(Náklady_2018!$CS7:$DN7)</f>
        <v>0</v>
      </c>
      <c r="F5" s="82">
        <f>Náklady_2018!CT7/SUM(Náklady_2018!$CS7:$DN7)</f>
        <v>6.4466177108209871E-2</v>
      </c>
      <c r="G5" s="82">
        <f>Náklady_2018!CU7/SUM(Náklady_2018!$CS7:$DN7)</f>
        <v>6.7955485509390873E-2</v>
      </c>
      <c r="H5" s="82">
        <f>Náklady_2018!CV7/SUM(Náklady_2018!$CS7:$DN7)</f>
        <v>0.11795514139613633</v>
      </c>
      <c r="I5" s="82">
        <f>Náklady_2018!CW7/SUM(Náklady_2018!$CS7:$DN7)</f>
        <v>0</v>
      </c>
      <c r="J5" s="82">
        <f>Náklady_2018!CX7/SUM(Náklady_2018!$CS7:$DN7)</f>
        <v>0</v>
      </c>
      <c r="K5" s="82">
        <f>Náklady_2018!CY7/SUM(Náklady_2018!$CS7:$DN7)</f>
        <v>0</v>
      </c>
      <c r="L5" s="82">
        <f>Náklady_2018!CZ7/SUM(Náklady_2018!$CS7:$DN7)</f>
        <v>0</v>
      </c>
      <c r="M5" s="82">
        <f>Náklady_2018!DA7/SUM(Náklady_2018!$CS7:$DN7)</f>
        <v>0.11399783896876142</v>
      </c>
      <c r="N5" s="82">
        <f>Náklady_2018!DB7/SUM(Náklady_2018!$CS7:$DN7)</f>
        <v>0.16692245751921878</v>
      </c>
      <c r="O5" s="82">
        <f>Náklady_2018!DC7/SUM(Náklady_2018!$CS7:$DN7)</f>
        <v>0</v>
      </c>
      <c r="P5" s="82">
        <f>Náklady_2018!DD7/SUM(Náklady_2018!$CS7:$DN7)</f>
        <v>0</v>
      </c>
      <c r="Q5" s="82">
        <f>Náklady_2018!DE7/SUM(Náklady_2018!$CS7:$DN7)</f>
        <v>0</v>
      </c>
      <c r="R5" s="82">
        <f>Náklady_2018!DF7/SUM(Náklady_2018!$CS7:$DN7)</f>
        <v>0</v>
      </c>
      <c r="S5" s="82">
        <f>Náklady_2018!DG7/SUM(Náklady_2018!$CS7:$DN7)</f>
        <v>0.20370816443107762</v>
      </c>
      <c r="T5" s="82">
        <f>Náklady_2018!DH7/SUM(Náklady_2018!$CS7:$DN7)</f>
        <v>0</v>
      </c>
      <c r="U5" s="82">
        <f>Náklady_2018!DI7/SUM(Náklady_2018!$CS7:$DN7)</f>
        <v>0</v>
      </c>
      <c r="V5" s="82">
        <f>Náklady_2018!DJ7/SUM(Náklady_2018!$CS7:$DN7)</f>
        <v>8.5250617683291952E-2</v>
      </c>
      <c r="W5" s="82">
        <f>Náklady_2018!DK7/SUM(Náklady_2018!$CS7:$DN7)</f>
        <v>2.3103763910778324E-2</v>
      </c>
      <c r="X5" s="82">
        <f>Náklady_2018!DL7/SUM(Náklady_2018!$CS7:$DN7)</f>
        <v>5.165139950860629E-2</v>
      </c>
      <c r="Y5" s="82">
        <f>Náklady_2018!DM7/SUM(Náklady_2018!$CS7:$DN7)</f>
        <v>0.10498895396452884</v>
      </c>
      <c r="Z5" s="82">
        <f>Náklady_2018!DN7/SUM(Náklady_2018!$CS7:$DN7)</f>
        <v>0</v>
      </c>
      <c r="AA5" s="81">
        <f t="shared" si="0"/>
        <v>1.0000000000000002</v>
      </c>
    </row>
    <row r="6" spans="2:28" ht="15.75" customHeight="1" x14ac:dyDescent="0.25">
      <c r="B6" s="220" t="s">
        <v>499</v>
      </c>
      <c r="C6" s="221"/>
      <c r="D6" s="49" t="s">
        <v>500</v>
      </c>
      <c r="E6" s="82">
        <f>Náklady_2018!CS8/SUM(Náklady_2018!$CS8:$DN8)</f>
        <v>0</v>
      </c>
      <c r="F6" s="82">
        <f>Náklady_2018!CT8/SUM(Náklady_2018!$CS8:$DN8)</f>
        <v>5.5402244106069726E-2</v>
      </c>
      <c r="G6" s="82">
        <f>Náklady_2018!CU8/SUM(Náklady_2018!$CS8:$DN8)</f>
        <v>6.885007074117136E-2</v>
      </c>
      <c r="H6" s="82">
        <f>Náklady_2018!CV8/SUM(Náklady_2018!$CS8:$DN8)</f>
        <v>9.6327062350287873E-2</v>
      </c>
      <c r="I6" s="82">
        <f>Náklady_2018!CW8/SUM(Náklady_2018!$CS8:$DN8)</f>
        <v>0</v>
      </c>
      <c r="J6" s="82">
        <f>Náklady_2018!CX8/SUM(Náklady_2018!$CS8:$DN8)</f>
        <v>0</v>
      </c>
      <c r="K6" s="82">
        <f>Náklady_2018!CY8/SUM(Náklady_2018!$CS8:$DN8)</f>
        <v>0</v>
      </c>
      <c r="L6" s="82">
        <f>Náklady_2018!CZ8/SUM(Náklady_2018!$CS8:$DN8)</f>
        <v>0</v>
      </c>
      <c r="M6" s="82">
        <f>Náklady_2018!DA8/SUM(Náklady_2018!$CS8:$DN8)</f>
        <v>0.12797848347738383</v>
      </c>
      <c r="N6" s="82">
        <f>Náklady_2018!DB8/SUM(Náklady_2018!$CS8:$DN8)</f>
        <v>0.17919929398910164</v>
      </c>
      <c r="O6" s="82">
        <f>Náklady_2018!DC8/SUM(Náklady_2018!$CS8:$DN8)</f>
        <v>0</v>
      </c>
      <c r="P6" s="82">
        <f>Náklady_2018!DD8/SUM(Náklady_2018!$CS8:$DN8)</f>
        <v>0</v>
      </c>
      <c r="Q6" s="82">
        <f>Náklady_2018!DE8/SUM(Náklady_2018!$CS8:$DN8)</f>
        <v>0</v>
      </c>
      <c r="R6" s="82">
        <f>Náklady_2018!DF8/SUM(Náklady_2018!$CS8:$DN8)</f>
        <v>0</v>
      </c>
      <c r="S6" s="82">
        <f>Náklady_2018!DG8/SUM(Náklady_2018!$CS8:$DN8)</f>
        <v>0.22334598736464623</v>
      </c>
      <c r="T6" s="82">
        <f>Náklady_2018!DH8/SUM(Náklady_2018!$CS8:$DN8)</f>
        <v>0</v>
      </c>
      <c r="U6" s="82">
        <f>Náklady_2018!DI8/SUM(Náklady_2018!$CS8:$DN8)</f>
        <v>0</v>
      </c>
      <c r="V6" s="82">
        <f>Náklady_2018!DJ8/SUM(Náklady_2018!$CS8:$DN8)</f>
        <v>5.324498858335551E-2</v>
      </c>
      <c r="W6" s="82">
        <f>Náklady_2018!DK8/SUM(Náklady_2018!$CS8:$DN8)</f>
        <v>2.8709709050667491E-2</v>
      </c>
      <c r="X6" s="82">
        <f>Náklady_2018!DL8/SUM(Náklady_2018!$CS8:$DN8)</f>
        <v>5.9891857060809392E-2</v>
      </c>
      <c r="Y6" s="82">
        <f>Náklady_2018!DM8/SUM(Náklady_2018!$CS8:$DN8)</f>
        <v>0.10705030327650693</v>
      </c>
      <c r="Z6" s="82">
        <f>Náklady_2018!DN8/SUM(Náklady_2018!$CS8:$DN8)</f>
        <v>0</v>
      </c>
      <c r="AA6" s="81">
        <f t="shared" si="0"/>
        <v>0.99999999999999989</v>
      </c>
    </row>
    <row r="7" spans="2:28" ht="15.75" customHeight="1" x14ac:dyDescent="0.25">
      <c r="B7" s="220" t="s">
        <v>486</v>
      </c>
      <c r="C7" s="221"/>
      <c r="D7" s="49" t="s">
        <v>342</v>
      </c>
      <c r="E7" s="82">
        <f>Náklady_2018!CS9/SUM(Náklady_2018!$CS9:$DN9)</f>
        <v>0</v>
      </c>
      <c r="F7" s="82">
        <f>Náklady_2018!CT9/SUM(Náklady_2018!$CS9:$DN9)</f>
        <v>0.14448791213697346</v>
      </c>
      <c r="G7" s="82">
        <f>Náklady_2018!CU9/SUM(Náklady_2018!$CS9:$DN9)</f>
        <v>5.33378351228877E-2</v>
      </c>
      <c r="H7" s="82">
        <f>Náklady_2018!CV9/SUM(Náklady_2018!$CS9:$DN9)</f>
        <v>0.12622497042212649</v>
      </c>
      <c r="I7" s="82">
        <f>Náklady_2018!CW9/SUM(Náklady_2018!$CS9:$DN9)</f>
        <v>0</v>
      </c>
      <c r="J7" s="82">
        <f>Náklady_2018!CX9/SUM(Náklady_2018!$CS9:$DN9)</f>
        <v>0</v>
      </c>
      <c r="K7" s="82">
        <f>Náklady_2018!CY9/SUM(Náklady_2018!$CS9:$DN9)</f>
        <v>0</v>
      </c>
      <c r="L7" s="82">
        <f>Náklady_2018!CZ9/SUM(Náklady_2018!$CS9:$DN9)</f>
        <v>0</v>
      </c>
      <c r="M7" s="82">
        <f>Náklady_2018!DA9/SUM(Náklady_2018!$CS9:$DN9)</f>
        <v>5.9055293881286691E-2</v>
      </c>
      <c r="N7" s="82">
        <f>Náklady_2018!DB9/SUM(Náklady_2018!$CS9:$DN9)</f>
        <v>0.12277328838984755</v>
      </c>
      <c r="O7" s="82">
        <f>Náklady_2018!DC9/SUM(Náklady_2018!$CS9:$DN9)</f>
        <v>0</v>
      </c>
      <c r="P7" s="82">
        <f>Náklady_2018!DD9/SUM(Náklady_2018!$CS9:$DN9)</f>
        <v>0</v>
      </c>
      <c r="Q7" s="82">
        <f>Náklady_2018!DE9/SUM(Náklady_2018!$CS9:$DN9)</f>
        <v>0</v>
      </c>
      <c r="R7" s="82">
        <f>Náklady_2018!DF9/SUM(Náklady_2018!$CS9:$DN9)</f>
        <v>0</v>
      </c>
      <c r="S7" s="82">
        <f>Náklady_2018!DG9/SUM(Náklady_2018!$CS9:$DN9)</f>
        <v>0.1019906466950912</v>
      </c>
      <c r="T7" s="82">
        <f>Náklady_2018!DH9/SUM(Náklady_2018!$CS9:$DN9)</f>
        <v>0</v>
      </c>
      <c r="U7" s="82">
        <f>Náklady_2018!DI9/SUM(Náklady_2018!$CS9:$DN9)</f>
        <v>0</v>
      </c>
      <c r="V7" s="82">
        <f>Náklady_2018!DJ9/SUM(Náklady_2018!$CS9:$DN9)</f>
        <v>6.92596602451057E-2</v>
      </c>
      <c r="W7" s="82">
        <f>Náklady_2018!DK9/SUM(Náklady_2018!$CS9:$DN9)</f>
        <v>3.9757126593298657E-2</v>
      </c>
      <c r="X7" s="82">
        <f>Náklady_2018!DL9/SUM(Náklady_2018!$CS9:$DN9)</f>
        <v>6.3065048998816889E-2</v>
      </c>
      <c r="Y7" s="82">
        <f>Náklady_2018!DM9/SUM(Náklady_2018!$CS9:$DN9)</f>
        <v>3.2206397749849326E-2</v>
      </c>
      <c r="Z7" s="82">
        <f>Náklady_2018!DN9/SUM(Náklady_2018!$CS9:$DN9)</f>
        <v>0.18784181976471639</v>
      </c>
      <c r="AA7" s="81">
        <f t="shared" si="0"/>
        <v>1.0000000000000002</v>
      </c>
    </row>
    <row r="8" spans="2:28" ht="15.75" customHeight="1" x14ac:dyDescent="0.25">
      <c r="B8" s="220" t="s">
        <v>485</v>
      </c>
      <c r="C8" s="221"/>
      <c r="D8" s="49" t="s">
        <v>344</v>
      </c>
      <c r="E8" s="82">
        <f>Náklady_2018!CS10/SUM(Náklady_2018!$CS10:$DN10)</f>
        <v>0</v>
      </c>
      <c r="F8" s="82">
        <f>Náklady_2018!CT10/SUM(Náklady_2018!$CS10:$DN10)</f>
        <v>0.11368267713379013</v>
      </c>
      <c r="G8" s="82">
        <f>Náklady_2018!CU10/SUM(Náklady_2018!$CS10:$DN10)</f>
        <v>5.0200120112521826E-2</v>
      </c>
      <c r="H8" s="82">
        <f>Náklady_2018!CV10/SUM(Náklady_2018!$CS10:$DN10)</f>
        <v>1.733099384837063E-2</v>
      </c>
      <c r="I8" s="82">
        <f>Náklady_2018!CW10/SUM(Náklady_2018!$CS10:$DN10)</f>
        <v>0</v>
      </c>
      <c r="J8" s="82">
        <f>Náklady_2018!CX10/SUM(Náklady_2018!$CS10:$DN10)</f>
        <v>0</v>
      </c>
      <c r="K8" s="82">
        <f>Náklady_2018!CY10/SUM(Náklady_2018!$CS10:$DN10)</f>
        <v>0</v>
      </c>
      <c r="L8" s="82">
        <f>Náklady_2018!CZ10/SUM(Náklady_2018!$CS10:$DN10)</f>
        <v>0</v>
      </c>
      <c r="M8" s="82">
        <f>Náklady_2018!DA10/SUM(Náklady_2018!$CS10:$DN10)</f>
        <v>0.1095837361908296</v>
      </c>
      <c r="N8" s="82">
        <f>Náklady_2018!DB10/SUM(Náklady_2018!$CS10:$DN10)</f>
        <v>7.6955129183481255E-2</v>
      </c>
      <c r="O8" s="82">
        <f>Náklady_2018!DC10/SUM(Náklady_2018!$CS10:$DN10)</f>
        <v>0</v>
      </c>
      <c r="P8" s="82">
        <f>Náklady_2018!DD10/SUM(Náklady_2018!$CS10:$DN10)</f>
        <v>0</v>
      </c>
      <c r="Q8" s="82">
        <f>Náklady_2018!DE10/SUM(Náklady_2018!$CS10:$DN10)</f>
        <v>0</v>
      </c>
      <c r="R8" s="82">
        <f>Náklady_2018!DF10/SUM(Náklady_2018!$CS10:$DN10)</f>
        <v>0</v>
      </c>
      <c r="S8" s="82">
        <f>Náklady_2018!DG10/SUM(Náklady_2018!$CS10:$DN10)</f>
        <v>0.45770373249845447</v>
      </c>
      <c r="T8" s="82">
        <f>Náklady_2018!DH10/SUM(Náklady_2018!$CS10:$DN10)</f>
        <v>0</v>
      </c>
      <c r="U8" s="82">
        <f>Náklady_2018!DI10/SUM(Náklady_2018!$CS10:$DN10)</f>
        <v>0</v>
      </c>
      <c r="V8" s="82">
        <f>Náklady_2018!DJ10/SUM(Náklady_2018!$CS10:$DN10)</f>
        <v>0</v>
      </c>
      <c r="W8" s="82">
        <f>Náklady_2018!DK10/SUM(Náklady_2018!$CS10:$DN10)</f>
        <v>2.9940785924254087E-2</v>
      </c>
      <c r="X8" s="82">
        <f>Náklady_2018!DL10/SUM(Náklady_2018!$CS10:$DN10)</f>
        <v>1.4152940090477902E-2</v>
      </c>
      <c r="Y8" s="82">
        <f>Náklady_2018!DM10/SUM(Náklady_2018!$CS10:$DN10)</f>
        <v>0.13044988501782012</v>
      </c>
      <c r="Z8" s="82">
        <f>Náklady_2018!DN10/SUM(Náklady_2018!$CS10:$DN10)</f>
        <v>0</v>
      </c>
      <c r="AA8" s="81">
        <f t="shared" si="0"/>
        <v>1</v>
      </c>
    </row>
    <row r="9" spans="2:28" ht="15.75" customHeight="1" x14ac:dyDescent="0.25">
      <c r="B9" s="220" t="s">
        <v>501</v>
      </c>
      <c r="C9" s="221"/>
      <c r="D9" s="49" t="s">
        <v>502</v>
      </c>
      <c r="E9" s="82">
        <f>Náklady_2018!CS11/SUM(Náklady_2018!$CS11:$DN11)</f>
        <v>0</v>
      </c>
      <c r="F9" s="82">
        <f>Náklady_2018!CT11/SUM(Náklady_2018!$CS11:$DN11)</f>
        <v>0.14448791213697346</v>
      </c>
      <c r="G9" s="82">
        <f>Náklady_2018!CU11/SUM(Náklady_2018!$CS11:$DN11)</f>
        <v>5.33378351228877E-2</v>
      </c>
      <c r="H9" s="82">
        <f>Náklady_2018!CV11/SUM(Náklady_2018!$CS11:$DN11)</f>
        <v>0.12622497042212649</v>
      </c>
      <c r="I9" s="82">
        <f>Náklady_2018!CW11/SUM(Náklady_2018!$CS11:$DN11)</f>
        <v>0</v>
      </c>
      <c r="J9" s="82">
        <f>Náklady_2018!CX11/SUM(Náklady_2018!$CS11:$DN11)</f>
        <v>0</v>
      </c>
      <c r="K9" s="82">
        <f>Náklady_2018!CY11/SUM(Náklady_2018!$CS11:$DN11)</f>
        <v>0</v>
      </c>
      <c r="L9" s="82">
        <f>Náklady_2018!CZ11/SUM(Náklady_2018!$CS11:$DN11)</f>
        <v>0</v>
      </c>
      <c r="M9" s="82">
        <f>Náklady_2018!DA11/SUM(Náklady_2018!$CS11:$DN11)</f>
        <v>5.9055293881286691E-2</v>
      </c>
      <c r="N9" s="82">
        <f>Náklady_2018!DB11/SUM(Náklady_2018!$CS11:$DN11)</f>
        <v>0.12277328838984755</v>
      </c>
      <c r="O9" s="82">
        <f>Náklady_2018!DC11/SUM(Náklady_2018!$CS11:$DN11)</f>
        <v>0</v>
      </c>
      <c r="P9" s="82">
        <f>Náklady_2018!DD11/SUM(Náklady_2018!$CS11:$DN11)</f>
        <v>0</v>
      </c>
      <c r="Q9" s="82">
        <f>Náklady_2018!DE11/SUM(Náklady_2018!$CS11:$DN11)</f>
        <v>0</v>
      </c>
      <c r="R9" s="82">
        <f>Náklady_2018!DF11/SUM(Náklady_2018!$CS11:$DN11)</f>
        <v>0</v>
      </c>
      <c r="S9" s="82">
        <f>Náklady_2018!DG11/SUM(Náklady_2018!$CS11:$DN11)</f>
        <v>0.1019906466950912</v>
      </c>
      <c r="T9" s="82">
        <f>Náklady_2018!DH11/SUM(Náklady_2018!$CS11:$DN11)</f>
        <v>0</v>
      </c>
      <c r="U9" s="82">
        <f>Náklady_2018!DI11/SUM(Náklady_2018!$CS11:$DN11)</f>
        <v>0</v>
      </c>
      <c r="V9" s="82">
        <f>Náklady_2018!DJ11/SUM(Náklady_2018!$CS11:$DN11)</f>
        <v>6.92596602451057E-2</v>
      </c>
      <c r="W9" s="82">
        <f>Náklady_2018!DK11/SUM(Náklady_2018!$CS11:$DN11)</f>
        <v>3.9757126593298657E-2</v>
      </c>
      <c r="X9" s="82">
        <f>Náklady_2018!DL11/SUM(Náklady_2018!$CS11:$DN11)</f>
        <v>6.3065048998816889E-2</v>
      </c>
      <c r="Y9" s="82">
        <f>Náklady_2018!DM11/SUM(Náklady_2018!$CS11:$DN11)</f>
        <v>3.2206397749849326E-2</v>
      </c>
      <c r="Z9" s="82">
        <f>Náklady_2018!DN11/SUM(Náklady_2018!$CS11:$DN11)</f>
        <v>0.18784181976471639</v>
      </c>
      <c r="AA9" s="81">
        <f t="shared" si="0"/>
        <v>1.0000000000000002</v>
      </c>
    </row>
    <row r="10" spans="2:28" ht="15.75" customHeight="1" x14ac:dyDescent="0.25">
      <c r="B10" s="220" t="s">
        <v>487</v>
      </c>
      <c r="C10" s="221"/>
      <c r="D10" s="49" t="s">
        <v>488</v>
      </c>
      <c r="E10" s="82">
        <f>Náklady_2018!CS12/SUM(Náklady_2018!$CS12:$DN12)</f>
        <v>0</v>
      </c>
      <c r="F10" s="82">
        <f>Náklady_2018!CT12/SUM(Náklady_2018!$CS12:$DN12)</f>
        <v>0.17780794027824906</v>
      </c>
      <c r="G10" s="82">
        <f>Náklady_2018!CU12/SUM(Náklady_2018!$CS12:$DN12)</f>
        <v>3.7665422463522225E-2</v>
      </c>
      <c r="H10" s="82">
        <f>Náklady_2018!CV12/SUM(Náklady_2018!$CS12:$DN12)</f>
        <v>0.10824567356633864</v>
      </c>
      <c r="I10" s="82">
        <f>Náklady_2018!CW12/SUM(Náklady_2018!$CS12:$DN12)</f>
        <v>0</v>
      </c>
      <c r="J10" s="82">
        <f>Náklady_2018!CX12/SUM(Náklady_2018!$CS12:$DN12)</f>
        <v>0</v>
      </c>
      <c r="K10" s="82">
        <f>Náklady_2018!CY12/SUM(Náklady_2018!$CS12:$DN12)</f>
        <v>0</v>
      </c>
      <c r="L10" s="82">
        <f>Náklady_2018!CZ12/SUM(Náklady_2018!$CS12:$DN12)</f>
        <v>0</v>
      </c>
      <c r="M10" s="82">
        <f>Náklady_2018!DA12/SUM(Náklady_2018!$CS12:$DN12)</f>
        <v>2.1547336274177129E-2</v>
      </c>
      <c r="N10" s="82">
        <f>Náklady_2018!DB12/SUM(Náklady_2018!$CS12:$DN12)</f>
        <v>0.17814726840855108</v>
      </c>
      <c r="O10" s="82">
        <f>Náklady_2018!DC12/SUM(Náklady_2018!$CS12:$DN12)</f>
        <v>0</v>
      </c>
      <c r="P10" s="82">
        <f>Náklady_2018!DD12/SUM(Náklady_2018!$CS12:$DN12)</f>
        <v>0</v>
      </c>
      <c r="Q10" s="82">
        <f>Náklady_2018!DE12/SUM(Náklady_2018!$CS12:$DN12)</f>
        <v>0</v>
      </c>
      <c r="R10" s="82">
        <f>Náklady_2018!DF12/SUM(Náklady_2018!$CS12:$DN12)</f>
        <v>0</v>
      </c>
      <c r="S10" s="82">
        <f>Náklady_2018!DG12/SUM(Náklady_2018!$CS12:$DN12)</f>
        <v>9.2636579572446559E-2</v>
      </c>
      <c r="T10" s="82">
        <f>Náklady_2018!DH12/SUM(Náklady_2018!$CS12:$DN12)</f>
        <v>0</v>
      </c>
      <c r="U10" s="82">
        <f>Náklady_2018!DI12/SUM(Náklady_2018!$CS12:$DN12)</f>
        <v>0</v>
      </c>
      <c r="V10" s="82">
        <f>Náklady_2018!DJ12/SUM(Náklady_2018!$CS12:$DN12)</f>
        <v>5.1747539871055313E-2</v>
      </c>
      <c r="W10" s="82">
        <f>Náklady_2018!DK12/SUM(Náklady_2018!$CS12:$DN12)</f>
        <v>1.340346114692908E-2</v>
      </c>
      <c r="X10" s="82">
        <f>Náklady_2018!DL12/SUM(Náklady_2018!$CS12:$DN12)</f>
        <v>6.8713946386155411E-2</v>
      </c>
      <c r="Y10" s="82">
        <f>Náklady_2018!DM12/SUM(Náklady_2018!$CS12:$DN12)</f>
        <v>5.9043094672548355E-2</v>
      </c>
      <c r="Z10" s="82">
        <f>Náklady_2018!DN12/SUM(Náklady_2018!$CS12:$DN12)</f>
        <v>0.19104173736002714</v>
      </c>
      <c r="AA10" s="81">
        <f t="shared" si="0"/>
        <v>1</v>
      </c>
    </row>
    <row r="11" spans="2:28" ht="15.75" customHeight="1" x14ac:dyDescent="0.25">
      <c r="B11" s="220" t="s">
        <v>489</v>
      </c>
      <c r="C11" s="221"/>
      <c r="D11" s="49" t="s">
        <v>490</v>
      </c>
      <c r="E11" s="82">
        <f>Náklady_2018!CS13/SUM(Náklady_2018!$CS13:$DN13)</f>
        <v>0</v>
      </c>
      <c r="F11" s="82">
        <f>Náklady_2018!CT13/SUM(Náklady_2018!$CS13:$DN13)</f>
        <v>0.11866899531206911</v>
      </c>
      <c r="G11" s="82">
        <f>Náklady_2018!CU13/SUM(Náklady_2018!$CS13:$DN13)</f>
        <v>8.787572387167937E-2</v>
      </c>
      <c r="H11" s="82">
        <f>Náklady_2018!CV13/SUM(Náklady_2018!$CS13:$DN13)</f>
        <v>0.10938505377332473</v>
      </c>
      <c r="I11" s="82">
        <f>Náklady_2018!CW13/SUM(Náklady_2018!$CS13:$DN13)</f>
        <v>0</v>
      </c>
      <c r="J11" s="82">
        <f>Náklady_2018!CX13/SUM(Náklady_2018!$CS13:$DN13)</f>
        <v>0</v>
      </c>
      <c r="K11" s="82">
        <f>Náklady_2018!CY13/SUM(Náklady_2018!$CS13:$DN13)</f>
        <v>0</v>
      </c>
      <c r="L11" s="82">
        <f>Náklady_2018!CZ13/SUM(Náklady_2018!$CS13:$DN13)</f>
        <v>0</v>
      </c>
      <c r="M11" s="82">
        <f>Náklady_2018!DA13/SUM(Náklady_2018!$CS13:$DN13)</f>
        <v>5.5519808805956417E-2</v>
      </c>
      <c r="N11" s="82">
        <f>Náklady_2018!DB13/SUM(Náklady_2018!$CS13:$DN13)</f>
        <v>0.22217115543708058</v>
      </c>
      <c r="O11" s="82">
        <f>Náklady_2018!DC13/SUM(Náklady_2018!$CS13:$DN13)</f>
        <v>0</v>
      </c>
      <c r="P11" s="82">
        <f>Náklady_2018!DD13/SUM(Náklady_2018!$CS13:$DN13)</f>
        <v>0</v>
      </c>
      <c r="Q11" s="82">
        <f>Náklady_2018!DE13/SUM(Náklady_2018!$CS13:$DN13)</f>
        <v>0</v>
      </c>
      <c r="R11" s="82">
        <f>Náklady_2018!DF13/SUM(Náklady_2018!$CS13:$DN13)</f>
        <v>0</v>
      </c>
      <c r="S11" s="82">
        <f>Náklady_2018!DG13/SUM(Náklady_2018!$CS13:$DN13)</f>
        <v>0.11701443147348101</v>
      </c>
      <c r="T11" s="82">
        <f>Náklady_2018!DH13/SUM(Náklady_2018!$CS13:$DN13)</f>
        <v>0</v>
      </c>
      <c r="U11" s="82">
        <f>Náklady_2018!DI13/SUM(Náklady_2018!$CS13:$DN13)</f>
        <v>0</v>
      </c>
      <c r="V11" s="82">
        <f>Náklady_2018!DJ13/SUM(Náklady_2018!$CS13:$DN13)</f>
        <v>0.1080981707877562</v>
      </c>
      <c r="W11" s="82">
        <f>Náklady_2018!DK13/SUM(Náklady_2018!$CS13:$DN13)</f>
        <v>3.4562000183840418E-2</v>
      </c>
      <c r="X11" s="82">
        <f>Náklady_2018!DL13/SUM(Náklady_2018!$CS13:$DN13)</f>
        <v>5.4692526886662367E-2</v>
      </c>
      <c r="Y11" s="82">
        <f>Náklady_2018!DM13/SUM(Náklady_2018!$CS13:$DN13)</f>
        <v>8.2820112142660149E-2</v>
      </c>
      <c r="Z11" s="82">
        <f>Náklady_2018!DN13/SUM(Náklady_2018!$CS13:$DN13)</f>
        <v>9.1920213254894738E-3</v>
      </c>
      <c r="AA11" s="81">
        <f t="shared" si="0"/>
        <v>0.99999999999999978</v>
      </c>
    </row>
    <row r="12" spans="2:28" ht="15.75" customHeight="1" x14ac:dyDescent="0.25">
      <c r="B12" s="220" t="s">
        <v>491</v>
      </c>
      <c r="C12" s="221"/>
      <c r="D12" s="49" t="s">
        <v>492</v>
      </c>
      <c r="E12" s="82">
        <f>Náklady_2018!CS14/SUM(Náklady_2018!$CS14:$DN14)</f>
        <v>0</v>
      </c>
      <c r="F12" s="82">
        <f>Náklady_2018!CT14/SUM(Náklady_2018!$CS14:$DN14)</f>
        <v>0.16729592500976431</v>
      </c>
      <c r="G12" s="82">
        <f>Náklady_2018!CU14/SUM(Náklady_2018!$CS14:$DN14)</f>
        <v>7.8114828798333535E-2</v>
      </c>
      <c r="H12" s="82">
        <f>Náklady_2018!CV14/SUM(Náklady_2018!$CS14:$DN14)</f>
        <v>0.12042702773076419</v>
      </c>
      <c r="I12" s="82">
        <f>Náklady_2018!CW14/SUM(Náklady_2018!$CS14:$DN14)</f>
        <v>0</v>
      </c>
      <c r="J12" s="82">
        <f>Náklady_2018!CX14/SUM(Náklady_2018!$CS14:$DN14)</f>
        <v>0</v>
      </c>
      <c r="K12" s="82">
        <f>Náklady_2018!CY14/SUM(Náklady_2018!$CS14:$DN14)</f>
        <v>0</v>
      </c>
      <c r="L12" s="82">
        <f>Náklady_2018!CZ14/SUM(Náklady_2018!$CS14:$DN14)</f>
        <v>0</v>
      </c>
      <c r="M12" s="82">
        <f>Náklady_2018!DA14/SUM(Náklady_2018!$CS14:$DN14)</f>
        <v>4.9017055070954295E-2</v>
      </c>
      <c r="N12" s="82">
        <f>Náklady_2018!DB14/SUM(Náklady_2018!$CS14:$DN14)</f>
        <v>0.19261814867855745</v>
      </c>
      <c r="O12" s="82">
        <f>Náklady_2018!DC14/SUM(Náklady_2018!$CS14:$DN14)</f>
        <v>0</v>
      </c>
      <c r="P12" s="82">
        <f>Náklady_2018!DD14/SUM(Náklady_2018!$CS14:$DN14)</f>
        <v>0</v>
      </c>
      <c r="Q12" s="82">
        <f>Náklady_2018!DE14/SUM(Náklady_2018!$CS14:$DN14)</f>
        <v>0</v>
      </c>
      <c r="R12" s="82">
        <f>Náklady_2018!DF14/SUM(Náklady_2018!$CS14:$DN14)</f>
        <v>0</v>
      </c>
      <c r="S12" s="82">
        <f>Náklady_2018!DG14/SUM(Náklady_2018!$CS14:$DN14)</f>
        <v>9.2956646270016902E-2</v>
      </c>
      <c r="T12" s="82">
        <f>Náklady_2018!DH14/SUM(Náklady_2018!$CS14:$DN14)</f>
        <v>0</v>
      </c>
      <c r="U12" s="82">
        <f>Náklady_2018!DI14/SUM(Náklady_2018!$CS14:$DN14)</f>
        <v>0</v>
      </c>
      <c r="V12" s="82">
        <f>Náklady_2018!DJ14/SUM(Náklady_2018!$CS14:$DN14)</f>
        <v>9.5365186824632187E-2</v>
      </c>
      <c r="W12" s="82">
        <f>Náklady_2018!DK14/SUM(Náklady_2018!$CS14:$DN14)</f>
        <v>2.6689233172763956E-2</v>
      </c>
      <c r="X12" s="82">
        <f>Náklady_2018!DL14/SUM(Náklady_2018!$CS14:$DN14)</f>
        <v>5.7414399166775147E-2</v>
      </c>
      <c r="Y12" s="82">
        <f>Náklady_2018!DM14/SUM(Náklady_2018!$CS14:$DN14)</f>
        <v>7.0954302825152957E-2</v>
      </c>
      <c r="Z12" s="82">
        <f>Náklady_2018!DN14/SUM(Náklady_2018!$CS14:$DN14)</f>
        <v>4.9147246452284847E-2</v>
      </c>
      <c r="AA12" s="81">
        <f t="shared" si="0"/>
        <v>0.99999999999999967</v>
      </c>
    </row>
    <row r="13" spans="2:28" ht="15.75" customHeight="1" x14ac:dyDescent="0.25">
      <c r="B13" s="220" t="s">
        <v>497</v>
      </c>
      <c r="C13" s="221"/>
      <c r="D13" s="49" t="s">
        <v>498</v>
      </c>
      <c r="E13" s="82">
        <f>Náklady_2018!CS15/SUM(Náklady_2018!$CS15:$DN15)</f>
        <v>0</v>
      </c>
      <c r="F13" s="82">
        <f>Náklady_2018!CT15/SUM(Náklady_2018!$CS15:$DN15)</f>
        <v>0.28125</v>
      </c>
      <c r="G13" s="82">
        <f>Náklady_2018!CU15/SUM(Náklady_2018!$CS15:$DN15)</f>
        <v>0</v>
      </c>
      <c r="H13" s="82">
        <f>Náklady_2018!CV15/SUM(Náklady_2018!$CS15:$DN15)</f>
        <v>0.140625</v>
      </c>
      <c r="I13" s="82">
        <f>Náklady_2018!CW15/SUM(Náklady_2018!$CS15:$DN15)</f>
        <v>0</v>
      </c>
      <c r="J13" s="82">
        <f>Náklady_2018!CX15/SUM(Náklady_2018!$CS15:$DN15)</f>
        <v>0</v>
      </c>
      <c r="K13" s="82">
        <f>Náklady_2018!CY15/SUM(Náklady_2018!$CS15:$DN15)</f>
        <v>0</v>
      </c>
      <c r="L13" s="82">
        <f>Náklady_2018!CZ15/SUM(Náklady_2018!$CS15:$DN15)</f>
        <v>0</v>
      </c>
      <c r="M13" s="82">
        <f>Náklady_2018!DA15/SUM(Náklady_2018!$CS15:$DN15)</f>
        <v>0</v>
      </c>
      <c r="N13" s="82">
        <f>Náklady_2018!DB15/SUM(Náklady_2018!$CS15:$DN15)</f>
        <v>9.375E-2</v>
      </c>
      <c r="O13" s="82">
        <f>Náklady_2018!DC15/SUM(Náklady_2018!$CS15:$DN15)</f>
        <v>0</v>
      </c>
      <c r="P13" s="82">
        <f>Náklady_2018!DD15/SUM(Náklady_2018!$CS15:$DN15)</f>
        <v>0</v>
      </c>
      <c r="Q13" s="82">
        <f>Náklady_2018!DE15/SUM(Náklady_2018!$CS15:$DN15)</f>
        <v>0</v>
      </c>
      <c r="R13" s="82">
        <f>Náklady_2018!DF15/SUM(Náklady_2018!$CS15:$DN15)</f>
        <v>0</v>
      </c>
      <c r="S13" s="82">
        <f>Náklady_2018!DG15/SUM(Náklady_2018!$CS15:$DN15)</f>
        <v>9.375E-2</v>
      </c>
      <c r="T13" s="82">
        <f>Náklady_2018!DH15/SUM(Náklady_2018!$CS15:$DN15)</f>
        <v>0</v>
      </c>
      <c r="U13" s="82">
        <f>Náklady_2018!DI15/SUM(Náklady_2018!$CS15:$DN15)</f>
        <v>0</v>
      </c>
      <c r="V13" s="82">
        <f>Náklady_2018!DJ15/SUM(Náklady_2018!$CS15:$DN15)</f>
        <v>3.125E-2</v>
      </c>
      <c r="W13" s="82">
        <f>Náklady_2018!DK15/SUM(Náklady_2018!$CS15:$DN15)</f>
        <v>0</v>
      </c>
      <c r="X13" s="82">
        <f>Náklady_2018!DL15/SUM(Náklady_2018!$CS15:$DN15)</f>
        <v>0.109375</v>
      </c>
      <c r="Y13" s="82">
        <f>Náklady_2018!DM15/SUM(Náklady_2018!$CS15:$DN15)</f>
        <v>5.46875E-2</v>
      </c>
      <c r="Z13" s="82">
        <f>Náklady_2018!DN15/SUM(Náklady_2018!$CS15:$DN15)</f>
        <v>0.1953125</v>
      </c>
      <c r="AA13" s="81">
        <f t="shared" si="0"/>
        <v>1</v>
      </c>
    </row>
    <row r="14" spans="2:28" ht="15.75" customHeight="1" x14ac:dyDescent="0.25">
      <c r="B14" s="220" t="s">
        <v>493</v>
      </c>
      <c r="C14" s="221"/>
      <c r="D14" s="49" t="s">
        <v>494</v>
      </c>
      <c r="E14" s="82">
        <f>Náklady_2018!CS16/SUM(Náklady_2018!$CS16:$DN16)</f>
        <v>0</v>
      </c>
      <c r="F14" s="82">
        <f>Náklady_2018!CT16/SUM(Náklady_2018!$CS16:$DN16)</f>
        <v>0.16347474343928686</v>
      </c>
      <c r="G14" s="82">
        <f>Náklady_2018!CU16/SUM(Náklady_2018!$CS16:$DN16)</f>
        <v>5.2635521486179428E-2</v>
      </c>
      <c r="H14" s="82">
        <f>Náklady_2018!CV16/SUM(Náklady_2018!$CS16:$DN16)</f>
        <v>0.12929161776823392</v>
      </c>
      <c r="I14" s="82">
        <f>Náklady_2018!CW16/SUM(Náklady_2018!$CS16:$DN16)</f>
        <v>0</v>
      </c>
      <c r="J14" s="82">
        <f>Náklady_2018!CX16/SUM(Náklady_2018!$CS16:$DN16)</f>
        <v>0</v>
      </c>
      <c r="K14" s="82">
        <f>Náklady_2018!CY16/SUM(Náklady_2018!$CS16:$DN16)</f>
        <v>0</v>
      </c>
      <c r="L14" s="82">
        <f>Náklady_2018!CZ16/SUM(Náklady_2018!$CS16:$DN16)</f>
        <v>0</v>
      </c>
      <c r="M14" s="82">
        <f>Náklady_2018!DA16/SUM(Náklady_2018!$CS16:$DN16)</f>
        <v>4.0300631726135482E-2</v>
      </c>
      <c r="N14" s="82">
        <f>Náklady_2018!DB16/SUM(Náklady_2018!$CS16:$DN16)</f>
        <v>0.22474968163999101</v>
      </c>
      <c r="O14" s="82">
        <f>Náklady_2018!DC16/SUM(Náklady_2018!$CS16:$DN16)</f>
        <v>0</v>
      </c>
      <c r="P14" s="82">
        <f>Náklady_2018!DD16/SUM(Náklady_2018!$CS16:$DN16)</f>
        <v>0</v>
      </c>
      <c r="Q14" s="82">
        <f>Náklady_2018!DE16/SUM(Náklady_2018!$CS16:$DN16)</f>
        <v>0</v>
      </c>
      <c r="R14" s="82">
        <f>Náklady_2018!DF16/SUM(Náklady_2018!$CS16:$DN16)</f>
        <v>0</v>
      </c>
      <c r="S14" s="82">
        <f>Náklady_2018!DG16/SUM(Náklady_2018!$CS16:$DN16)</f>
        <v>5.740467926789683E-2</v>
      </c>
      <c r="T14" s="82">
        <f>Náklady_2018!DH16/SUM(Náklady_2018!$CS16:$DN16)</f>
        <v>0</v>
      </c>
      <c r="U14" s="82">
        <f>Náklady_2018!DI16/SUM(Náklady_2018!$CS16:$DN16)</f>
        <v>0</v>
      </c>
      <c r="V14" s="82">
        <f>Náklady_2018!DJ16/SUM(Náklady_2018!$CS16:$DN16)</f>
        <v>6.4845564183874757E-2</v>
      </c>
      <c r="W14" s="82">
        <f>Náklady_2018!DK16/SUM(Náklady_2018!$CS16:$DN16)</f>
        <v>3.0962071462458489E-2</v>
      </c>
      <c r="X14" s="82">
        <f>Náklady_2018!DL16/SUM(Náklady_2018!$CS16:$DN16)</f>
        <v>0.10232465230093137</v>
      </c>
      <c r="Y14" s="82">
        <f>Náklady_2018!DM16/SUM(Náklady_2018!$CS16:$DN16)</f>
        <v>5.6306025119228942E-2</v>
      </c>
      <c r="Z14" s="82">
        <f>Náklady_2018!DN16/SUM(Náklady_2018!$CS16:$DN16)</f>
        <v>7.7704811605782922E-2</v>
      </c>
      <c r="AA14" s="81">
        <f t="shared" si="0"/>
        <v>0.99999999999999989</v>
      </c>
    </row>
    <row r="15" spans="2:28" ht="15.75" customHeight="1" x14ac:dyDescent="0.25">
      <c r="B15" s="220" t="s">
        <v>495</v>
      </c>
      <c r="C15" s="221"/>
      <c r="D15" s="49" t="s">
        <v>496</v>
      </c>
      <c r="E15" s="82">
        <f>Náklady_2018!CS17/SUM(Náklady_2018!$CS17:$DN17)</f>
        <v>0</v>
      </c>
      <c r="F15" s="82">
        <f>Náklady_2018!CT17/SUM(Náklady_2018!$CS17:$DN17)</f>
        <v>0.2236024844720497</v>
      </c>
      <c r="G15" s="82">
        <f>Náklady_2018!CU17/SUM(Náklady_2018!$CS17:$DN17)</f>
        <v>6.8322981366459631E-2</v>
      </c>
      <c r="H15" s="82">
        <f>Náklady_2018!CV17/SUM(Náklady_2018!$CS17:$DN17)</f>
        <v>9.3167701863354033E-2</v>
      </c>
      <c r="I15" s="82">
        <f>Náklady_2018!CW17/SUM(Náklady_2018!$CS17:$DN17)</f>
        <v>0</v>
      </c>
      <c r="J15" s="82">
        <f>Náklady_2018!CX17/SUM(Náklady_2018!$CS17:$DN17)</f>
        <v>0</v>
      </c>
      <c r="K15" s="82">
        <f>Náklady_2018!CY17/SUM(Náklady_2018!$CS17:$DN17)</f>
        <v>0</v>
      </c>
      <c r="L15" s="82">
        <f>Náklady_2018!CZ17/SUM(Náklady_2018!$CS17:$DN17)</f>
        <v>0</v>
      </c>
      <c r="M15" s="82">
        <f>Náklady_2018!DA17/SUM(Náklady_2018!$CS17:$DN17)</f>
        <v>2.4844720496894408E-2</v>
      </c>
      <c r="N15" s="82">
        <f>Náklady_2018!DB17/SUM(Náklady_2018!$CS17:$DN17)</f>
        <v>0.2360248447204969</v>
      </c>
      <c r="O15" s="82">
        <f>Náklady_2018!DC17/SUM(Náklady_2018!$CS17:$DN17)</f>
        <v>0</v>
      </c>
      <c r="P15" s="82">
        <f>Náklady_2018!DD17/SUM(Náklady_2018!$CS17:$DN17)</f>
        <v>0</v>
      </c>
      <c r="Q15" s="82">
        <f>Náklady_2018!DE17/SUM(Náklady_2018!$CS17:$DN17)</f>
        <v>0</v>
      </c>
      <c r="R15" s="82">
        <f>Náklady_2018!DF17/SUM(Náklady_2018!$CS17:$DN17)</f>
        <v>0</v>
      </c>
      <c r="S15" s="82">
        <f>Náklady_2018!DG17/SUM(Náklady_2018!$CS17:$DN17)</f>
        <v>0.10559006211180125</v>
      </c>
      <c r="T15" s="82">
        <f>Náklady_2018!DH17/SUM(Náklady_2018!$CS17:$DN17)</f>
        <v>0</v>
      </c>
      <c r="U15" s="82">
        <f>Náklady_2018!DI17/SUM(Náklady_2018!$CS17:$DN17)</f>
        <v>0</v>
      </c>
      <c r="V15" s="82">
        <f>Náklady_2018!DJ17/SUM(Náklady_2018!$CS17:$DN17)</f>
        <v>8.0745341614906832E-2</v>
      </c>
      <c r="W15" s="82">
        <f>Náklady_2018!DK17/SUM(Náklady_2018!$CS17:$DN17)</f>
        <v>1.2422360248447204E-2</v>
      </c>
      <c r="X15" s="82">
        <f>Náklady_2018!DL17/SUM(Náklady_2018!$CS17:$DN17)</f>
        <v>3.7267080745341616E-2</v>
      </c>
      <c r="Y15" s="82">
        <f>Náklady_2018!DM17/SUM(Náklady_2018!$CS17:$DN17)</f>
        <v>9.3167701863354033E-2</v>
      </c>
      <c r="Z15" s="82">
        <f>Náklady_2018!DN17/SUM(Náklady_2018!$CS17:$DN17)</f>
        <v>2.4844720496894408E-2</v>
      </c>
      <c r="AA15" s="81">
        <f t="shared" si="0"/>
        <v>1</v>
      </c>
    </row>
    <row r="16" spans="2:28" ht="15.75" customHeight="1" x14ac:dyDescent="0.25">
      <c r="B16" s="132"/>
      <c r="C16" s="133"/>
      <c r="D16" s="8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5"/>
    </row>
    <row r="17" spans="1:28" x14ac:dyDescent="0.25">
      <c r="C17" s="136" t="s">
        <v>622</v>
      </c>
      <c r="D17" s="136" t="s">
        <v>623</v>
      </c>
    </row>
    <row r="18" spans="1:28" x14ac:dyDescent="0.25">
      <c r="A18" s="67">
        <v>33000</v>
      </c>
      <c r="B18" s="137" t="s">
        <v>326</v>
      </c>
      <c r="C18" s="19">
        <f ca="1">Náklady_2018!CS24</f>
        <v>0</v>
      </c>
      <c r="D18" s="138" t="str">
        <f>D4</f>
        <v>FTE</v>
      </c>
      <c r="E18" s="19">
        <f ca="1">$C18*E$4</f>
        <v>0</v>
      </c>
      <c r="F18" s="19">
        <f t="shared" ref="F18:Y19" ca="1" si="1">$C18*F$4</f>
        <v>0</v>
      </c>
      <c r="G18" s="19">
        <f t="shared" ca="1" si="1"/>
        <v>0</v>
      </c>
      <c r="H18" s="19">
        <f t="shared" ca="1" si="1"/>
        <v>0</v>
      </c>
      <c r="I18" s="19">
        <f t="shared" ca="1" si="1"/>
        <v>0</v>
      </c>
      <c r="J18" s="19">
        <f t="shared" ca="1" si="1"/>
        <v>0</v>
      </c>
      <c r="K18" s="19">
        <f t="shared" ca="1" si="1"/>
        <v>0</v>
      </c>
      <c r="L18" s="19">
        <f t="shared" ca="1" si="1"/>
        <v>0</v>
      </c>
      <c r="M18" s="19">
        <f t="shared" ca="1" si="1"/>
        <v>0</v>
      </c>
      <c r="N18" s="19">
        <f t="shared" ca="1" si="1"/>
        <v>0</v>
      </c>
      <c r="O18" s="19">
        <f t="shared" ca="1" si="1"/>
        <v>0</v>
      </c>
      <c r="P18" s="19">
        <f t="shared" ca="1" si="1"/>
        <v>0</v>
      </c>
      <c r="Q18" s="19">
        <f t="shared" ca="1" si="1"/>
        <v>0</v>
      </c>
      <c r="R18" s="19">
        <f t="shared" ca="1" si="1"/>
        <v>0</v>
      </c>
      <c r="S18" s="19">
        <f t="shared" ca="1" si="1"/>
        <v>0</v>
      </c>
      <c r="T18" s="19">
        <f t="shared" ca="1" si="1"/>
        <v>0</v>
      </c>
      <c r="U18" s="19">
        <f t="shared" ca="1" si="1"/>
        <v>0</v>
      </c>
      <c r="V18" s="19">
        <f t="shared" ca="1" si="1"/>
        <v>0</v>
      </c>
      <c r="W18" s="19">
        <f t="shared" ca="1" si="1"/>
        <v>0</v>
      </c>
      <c r="X18" s="19">
        <f t="shared" ca="1" si="1"/>
        <v>0</v>
      </c>
      <c r="Y18" s="19">
        <f t="shared" ca="1" si="1"/>
        <v>0</v>
      </c>
      <c r="Z18" s="19">
        <f ca="1">$C18*AA$4</f>
        <v>0</v>
      </c>
      <c r="AA18" s="139">
        <f ca="1">SUM(E18:Z18)</f>
        <v>0</v>
      </c>
      <c r="AB18" s="94">
        <f ca="1">SUM(D18:Z18)-C18</f>
        <v>0</v>
      </c>
    </row>
    <row r="19" spans="1:28" x14ac:dyDescent="0.25">
      <c r="A19" s="67">
        <v>33800</v>
      </c>
      <c r="B19" s="104" t="s">
        <v>542</v>
      </c>
      <c r="C19" s="19">
        <f ca="1">Náklady_2018!DN24</f>
        <v>6175276.9699999997</v>
      </c>
      <c r="D19" s="138" t="str">
        <f>D4</f>
        <v>FTE</v>
      </c>
      <c r="E19" s="19">
        <f ca="1">$C19*E$4</f>
        <v>0</v>
      </c>
      <c r="F19" s="19">
        <f t="shared" ca="1" si="1"/>
        <v>967754.24427267571</v>
      </c>
      <c r="G19" s="19">
        <f t="shared" ca="1" si="1"/>
        <v>474046.66141573509</v>
      </c>
      <c r="H19" s="19">
        <f t="shared" ca="1" si="1"/>
        <v>696433.52838403836</v>
      </c>
      <c r="I19" s="19">
        <f t="shared" ca="1" si="1"/>
        <v>0</v>
      </c>
      <c r="J19" s="19">
        <f t="shared" ca="1" si="1"/>
        <v>0</v>
      </c>
      <c r="K19" s="19">
        <f t="shared" ca="1" si="1"/>
        <v>0</v>
      </c>
      <c r="L19" s="19">
        <f t="shared" ca="1" si="1"/>
        <v>0</v>
      </c>
      <c r="M19" s="19">
        <f t="shared" ca="1" si="1"/>
        <v>328992.75211617374</v>
      </c>
      <c r="N19" s="19">
        <f t="shared" ca="1" si="1"/>
        <v>1214171.126335786</v>
      </c>
      <c r="O19" s="19">
        <f t="shared" ca="1" si="1"/>
        <v>0</v>
      </c>
      <c r="P19" s="19">
        <f t="shared" ca="1" si="1"/>
        <v>0</v>
      </c>
      <c r="Q19" s="19">
        <f t="shared" ca="1" si="1"/>
        <v>0</v>
      </c>
      <c r="R19" s="19">
        <f t="shared" ca="1" si="1"/>
        <v>0</v>
      </c>
      <c r="S19" s="19">
        <f t="shared" ca="1" si="1"/>
        <v>603371.83356233197</v>
      </c>
      <c r="T19" s="19">
        <f t="shared" ca="1" si="1"/>
        <v>0</v>
      </c>
      <c r="U19" s="19">
        <f t="shared" ca="1" si="1"/>
        <v>0</v>
      </c>
      <c r="V19" s="19">
        <f t="shared" ca="1" si="1"/>
        <v>588080.00577472756</v>
      </c>
      <c r="W19" s="19">
        <f t="shared" ca="1" si="1"/>
        <v>179132.83979765102</v>
      </c>
      <c r="X19" s="19">
        <f t="shared" ca="1" si="1"/>
        <v>325934.38655865286</v>
      </c>
      <c r="Y19" s="19">
        <f t="shared" ca="1" si="1"/>
        <v>467493.02093533316</v>
      </c>
      <c r="Z19" s="19">
        <f ca="1">$C19*Z$4</f>
        <v>329866.57084689394</v>
      </c>
      <c r="AA19" s="139">
        <f ca="1">SUM(E19:Z19)</f>
        <v>6175276.9699999997</v>
      </c>
      <c r="AB19" s="94">
        <f ca="1">SUM(D19:Z19)-C19</f>
        <v>0</v>
      </c>
    </row>
    <row r="21" spans="1:28" ht="26.25" x14ac:dyDescent="0.25">
      <c r="B21" s="141" t="s">
        <v>624</v>
      </c>
      <c r="C21" s="93">
        <f ca="1">SUM(C18:C19)</f>
        <v>6175276.9699999997</v>
      </c>
      <c r="E21" s="139">
        <f t="shared" ref="E21:AA21" ca="1" si="2">SUM(E17:E19)</f>
        <v>0</v>
      </c>
      <c r="F21" s="139">
        <f t="shared" ca="1" si="2"/>
        <v>967754.24427267571</v>
      </c>
      <c r="G21" s="139">
        <f t="shared" ca="1" si="2"/>
        <v>474046.66141573509</v>
      </c>
      <c r="H21" s="139">
        <f t="shared" ca="1" si="2"/>
        <v>696433.52838403836</v>
      </c>
      <c r="I21" s="139">
        <f t="shared" ca="1" si="2"/>
        <v>0</v>
      </c>
      <c r="J21" s="139">
        <f t="shared" ca="1" si="2"/>
        <v>0</v>
      </c>
      <c r="K21" s="139">
        <f t="shared" ca="1" si="2"/>
        <v>0</v>
      </c>
      <c r="L21" s="139">
        <f t="shared" ca="1" si="2"/>
        <v>0</v>
      </c>
      <c r="M21" s="139">
        <f t="shared" ca="1" si="2"/>
        <v>328992.75211617374</v>
      </c>
      <c r="N21" s="139">
        <f t="shared" ca="1" si="2"/>
        <v>1214171.126335786</v>
      </c>
      <c r="O21" s="139">
        <f t="shared" ca="1" si="2"/>
        <v>0</v>
      </c>
      <c r="P21" s="139">
        <f t="shared" ca="1" si="2"/>
        <v>0</v>
      </c>
      <c r="Q21" s="139">
        <f t="shared" ca="1" si="2"/>
        <v>0</v>
      </c>
      <c r="R21" s="139">
        <f t="shared" ca="1" si="2"/>
        <v>0</v>
      </c>
      <c r="S21" s="139">
        <f t="shared" ca="1" si="2"/>
        <v>603371.83356233197</v>
      </c>
      <c r="T21" s="139">
        <f t="shared" ca="1" si="2"/>
        <v>0</v>
      </c>
      <c r="U21" s="139">
        <f t="shared" ca="1" si="2"/>
        <v>0</v>
      </c>
      <c r="V21" s="139">
        <f t="shared" ca="1" si="2"/>
        <v>588080.00577472756</v>
      </c>
      <c r="W21" s="139">
        <f t="shared" ca="1" si="2"/>
        <v>179132.83979765102</v>
      </c>
      <c r="X21" s="139">
        <f t="shared" ca="1" si="2"/>
        <v>325934.38655865286</v>
      </c>
      <c r="Y21" s="139">
        <f t="shared" ca="1" si="2"/>
        <v>467493.02093533316</v>
      </c>
      <c r="Z21" s="139">
        <f t="shared" ca="1" si="2"/>
        <v>329866.57084689394</v>
      </c>
      <c r="AA21" s="139">
        <f t="shared" ca="1" si="2"/>
        <v>6175276.9699999997</v>
      </c>
      <c r="AB21" s="94">
        <f ca="1">AA21-C21</f>
        <v>0</v>
      </c>
    </row>
    <row r="22" spans="1:28" x14ac:dyDescent="0.25">
      <c r="B22" s="108" t="s">
        <v>625</v>
      </c>
      <c r="C22" s="109">
        <f ca="1">Z19</f>
        <v>329866.57084689394</v>
      </c>
      <c r="E22" s="1"/>
      <c r="F22" s="1"/>
      <c r="G22" s="1"/>
      <c r="H22" s="1"/>
      <c r="I22" s="1"/>
      <c r="J22" s="1"/>
      <c r="AB22" s="94">
        <f ca="1">AA21-C22-C23</f>
        <v>0</v>
      </c>
    </row>
    <row r="23" spans="1:28" x14ac:dyDescent="0.25">
      <c r="B23" s="108" t="s">
        <v>626</v>
      </c>
      <c r="C23" s="109">
        <f ca="1">SUM(E19:Y19)</f>
        <v>5845410.3991531059</v>
      </c>
      <c r="E23" s="1"/>
      <c r="F23" s="1"/>
      <c r="G23" s="1"/>
      <c r="H23" s="1"/>
      <c r="I23" s="1"/>
      <c r="J23" s="1"/>
      <c r="AB23" s="94">
        <f ca="1">SUM(D21:Z21)-AA21</f>
        <v>0</v>
      </c>
    </row>
    <row r="24" spans="1:28" x14ac:dyDescent="0.25">
      <c r="B24" s="108" t="s">
        <v>627</v>
      </c>
      <c r="C24" s="83">
        <f ca="1">C22/C23</f>
        <v>5.6431721354361301E-2</v>
      </c>
      <c r="E24" s="1"/>
      <c r="F24" s="1"/>
      <c r="G24" s="1"/>
      <c r="H24" s="1"/>
      <c r="I24" s="1"/>
      <c r="J24" s="1"/>
    </row>
    <row r="25" spans="1:28" x14ac:dyDescent="0.25">
      <c r="B25" s="1"/>
      <c r="C25" s="1"/>
      <c r="E25" s="1"/>
      <c r="F25" s="1"/>
      <c r="G25" s="1"/>
      <c r="H25" s="1"/>
      <c r="I25" s="1"/>
      <c r="J25" s="1"/>
    </row>
    <row r="26" spans="1:28" x14ac:dyDescent="0.25">
      <c r="B26" s="141" t="s">
        <v>597</v>
      </c>
      <c r="C26" s="109">
        <f ca="1">SUM(F26:Y26)</f>
        <v>6175276.9699999988</v>
      </c>
      <c r="E26" s="142"/>
      <c r="F26" s="139">
        <f ca="1">(1+$C$24)*F21</f>
        <v>1022366.2821249719</v>
      </c>
      <c r="G26" s="139">
        <f t="shared" ref="G26:Y26" ca="1" si="3">(1+$C$24)*G21</f>
        <v>500797.9305217131</v>
      </c>
      <c r="H26" s="139">
        <f t="shared" ca="1" si="3"/>
        <v>735734.471199641</v>
      </c>
      <c r="I26" s="139">
        <f t="shared" ca="1" si="3"/>
        <v>0</v>
      </c>
      <c r="J26" s="139">
        <f t="shared" ca="1" si="3"/>
        <v>0</v>
      </c>
      <c r="K26" s="139">
        <f t="shared" ca="1" si="3"/>
        <v>0</v>
      </c>
      <c r="L26" s="139">
        <f t="shared" ca="1" si="3"/>
        <v>0</v>
      </c>
      <c r="M26" s="139">
        <f t="shared" ca="1" si="3"/>
        <v>347558.37943119812</v>
      </c>
      <c r="N26" s="139">
        <f t="shared" ca="1" si="3"/>
        <v>1282688.893013678</v>
      </c>
      <c r="O26" s="139">
        <f t="shared" ca="1" si="3"/>
        <v>0</v>
      </c>
      <c r="P26" s="139">
        <f t="shared" ca="1" si="3"/>
        <v>0</v>
      </c>
      <c r="Q26" s="139">
        <f t="shared" ca="1" si="3"/>
        <v>0</v>
      </c>
      <c r="R26" s="139">
        <f t="shared" ca="1" si="3"/>
        <v>0</v>
      </c>
      <c r="S26" s="139">
        <f t="shared" ca="1" si="3"/>
        <v>637421.14474699157</v>
      </c>
      <c r="T26" s="139">
        <f t="shared" ca="1" si="3"/>
        <v>0</v>
      </c>
      <c r="U26" s="139">
        <f t="shared" ca="1" si="3"/>
        <v>0</v>
      </c>
      <c r="V26" s="139">
        <f t="shared" ca="1" si="3"/>
        <v>621266.37279467809</v>
      </c>
      <c r="W26" s="139">
        <f t="shared" ca="1" si="3"/>
        <v>189241.61429852751</v>
      </c>
      <c r="X26" s="139">
        <f t="shared" ca="1" si="3"/>
        <v>344327.4250407354</v>
      </c>
      <c r="Y26" s="139">
        <f t="shared" ca="1" si="3"/>
        <v>493874.45682786446</v>
      </c>
      <c r="AA26" s="20">
        <f ca="1">SUM(F26:Y26)</f>
        <v>6175276.9699999988</v>
      </c>
      <c r="AB26" s="94">
        <f ca="1">AA26-C21</f>
        <v>0</v>
      </c>
    </row>
    <row r="27" spans="1:28" x14ac:dyDescent="0.25">
      <c r="B27" s="1"/>
      <c r="C27" s="1"/>
      <c r="E27" s="1"/>
      <c r="F27" s="1"/>
      <c r="G27" s="1"/>
      <c r="H27" s="1"/>
      <c r="M27" s="1"/>
      <c r="N27" s="1"/>
      <c r="V27" s="1"/>
      <c r="W27" s="1"/>
      <c r="Y27" s="1"/>
    </row>
    <row r="28" spans="1:28" x14ac:dyDescent="0.25">
      <c r="B28" s="141" t="s">
        <v>628</v>
      </c>
      <c r="C28" s="1"/>
      <c r="E28" s="7"/>
      <c r="F28" s="109">
        <f ca="1">F26</f>
        <v>1022366.2821249719</v>
      </c>
      <c r="G28" s="109">
        <f t="shared" ref="G28" ca="1" si="4">G26</f>
        <v>500797.9305217131</v>
      </c>
      <c r="H28" s="109">
        <f ca="1">H26+I26+J26+K26+L26</f>
        <v>735734.471199641</v>
      </c>
      <c r="M28" s="109">
        <f t="shared" ref="M28" ca="1" si="5">M26</f>
        <v>347558.37943119812</v>
      </c>
      <c r="N28" s="109">
        <f ca="1">N26+O26+P26+Q26+R26</f>
        <v>1282688.893013678</v>
      </c>
      <c r="S28" s="109">
        <f ca="1">S26+T26+U26</f>
        <v>637421.14474699157</v>
      </c>
      <c r="V28" s="109">
        <f t="shared" ref="V28:Y28" ca="1" si="6">V26</f>
        <v>621266.37279467809</v>
      </c>
      <c r="W28" s="109">
        <f t="shared" ca="1" si="6"/>
        <v>189241.61429852751</v>
      </c>
      <c r="X28" s="109">
        <f t="shared" ca="1" si="6"/>
        <v>344327.4250407354</v>
      </c>
      <c r="Y28" s="109">
        <f t="shared" ca="1" si="6"/>
        <v>493874.45682786446</v>
      </c>
      <c r="AA28" s="139">
        <f ca="1">SUM(F28:Y28)</f>
        <v>6175276.9699999988</v>
      </c>
      <c r="AB28" s="94">
        <f ca="1">AA28-AA26</f>
        <v>0</v>
      </c>
    </row>
    <row r="29" spans="1:28" x14ac:dyDescent="0.25">
      <c r="B29" s="132"/>
      <c r="D29" s="143"/>
      <c r="F29" s="134"/>
      <c r="G29" s="134"/>
      <c r="H29" s="134"/>
      <c r="M29" s="134"/>
      <c r="N29" s="134"/>
      <c r="S29" s="117"/>
      <c r="V29" s="134"/>
      <c r="W29" s="134"/>
      <c r="Y29" s="134"/>
      <c r="AA29" s="135"/>
    </row>
    <row r="30" spans="1:28" x14ac:dyDescent="0.25">
      <c r="B30" s="141" t="s">
        <v>671</v>
      </c>
      <c r="D30" s="143"/>
      <c r="F30" s="51">
        <f>'Náklady 4088_2018'!CT4</f>
        <v>0</v>
      </c>
      <c r="G30" s="51">
        <f>'Náklady 4088_2018'!CU4</f>
        <v>0</v>
      </c>
      <c r="H30" s="51">
        <f>'Náklady 4088_2018'!CV4</f>
        <v>0</v>
      </c>
      <c r="M30" s="51">
        <f>'Náklady 4088_2018'!DA4</f>
        <v>0</v>
      </c>
      <c r="N30" s="51">
        <f>'Náklady 4088_2018'!DB4</f>
        <v>198747.5</v>
      </c>
      <c r="S30" s="51">
        <f>'Náklady 4088_2018'!DG4</f>
        <v>0</v>
      </c>
      <c r="V30" s="51">
        <f>'Náklady 4088_2018'!DJ4</f>
        <v>0</v>
      </c>
      <c r="W30" s="51">
        <f>'Náklady 4088_2018'!DK4</f>
        <v>0</v>
      </c>
      <c r="X30" s="51">
        <f>'Náklady 4088_2018'!DL4</f>
        <v>75577.8</v>
      </c>
      <c r="Y30" s="51">
        <f>'Náklady 4088_2018'!DM4</f>
        <v>0</v>
      </c>
      <c r="AA30" s="139">
        <f>SUM(F30:Y30)</f>
        <v>274325.3</v>
      </c>
      <c r="AB30" s="94">
        <f>AA30-'Náklady 4088_2018'!CS5</f>
        <v>0</v>
      </c>
    </row>
    <row r="32" spans="1:28" x14ac:dyDescent="0.25">
      <c r="B32" s="144" t="s">
        <v>623</v>
      </c>
    </row>
    <row r="33" spans="1:28" x14ac:dyDescent="0.25">
      <c r="A33" s="1"/>
      <c r="B33" s="145" t="s">
        <v>629</v>
      </c>
      <c r="F33" s="109">
        <f ca="1">'R1_Rektorát'!DA161</f>
        <v>3270589.9750421382</v>
      </c>
      <c r="G33" s="109">
        <f ca="1">'R1_Rektorát'!DB161</f>
        <v>1757953.174570058</v>
      </c>
      <c r="H33" s="109">
        <f ca="1">'R1_Rektorát'!DC161</f>
        <v>2971767.6294071246</v>
      </c>
      <c r="M33" s="109">
        <f ca="1">'R1_Rektorát'!DH161</f>
        <v>1778770.4969388398</v>
      </c>
      <c r="N33" s="109">
        <f ca="1">'R1_Rektorát'!DI161</f>
        <v>4487168.4450616408</v>
      </c>
      <c r="S33" s="109">
        <f ca="1">'R1_Rektorát'!DN161</f>
        <v>3313918.9880937692</v>
      </c>
      <c r="V33" s="109">
        <f ca="1">'R1_Rektorát'!DQ161</f>
        <v>2119512.0359820849</v>
      </c>
      <c r="W33" s="109">
        <f ca="1">'R1_Rektorát'!DR161</f>
        <v>758127.33480548218</v>
      </c>
      <c r="X33" s="109">
        <f ca="1">'R1_Rektorát'!DS161</f>
        <v>1479621.4018397925</v>
      </c>
      <c r="Y33" s="109">
        <f ca="1">'R1_Rektorát'!DT161</f>
        <v>1865480.4634531545</v>
      </c>
    </row>
    <row r="34" spans="1:28" x14ac:dyDescent="0.25">
      <c r="A34" s="1"/>
      <c r="B34" s="146" t="s">
        <v>630</v>
      </c>
      <c r="D34" s="138" t="s">
        <v>631</v>
      </c>
      <c r="F34" s="82">
        <f ca="1">F33/SUM($F$33:$Y$33)</f>
        <v>0.13740294705868455</v>
      </c>
      <c r="G34" s="82">
        <f ca="1">G33/SUM($F$33:$Y$33)</f>
        <v>7.3854548818515234E-2</v>
      </c>
      <c r="H34" s="82">
        <f ca="1">H33/SUM($F$33:$Y$33)</f>
        <v>0.124848921255829</v>
      </c>
      <c r="M34" s="82">
        <f ca="1">M33/SUM($F$33:$Y$33)</f>
        <v>7.4729119298205041E-2</v>
      </c>
      <c r="N34" s="82">
        <f ca="1">N33/SUM($F$33:$Y$33)</f>
        <v>0.18851344038998985</v>
      </c>
      <c r="S34" s="82">
        <f ca="1">S33/SUM($F$33:$Y$33)</f>
        <v>0.1392232712607</v>
      </c>
      <c r="V34" s="82">
        <f ca="1">V33/SUM($F$33:$Y$33)</f>
        <v>8.9044240425319277E-2</v>
      </c>
      <c r="W34" s="82">
        <f ca="1">W33/SUM($F$33:$Y$33)</f>
        <v>3.1850195482445692E-2</v>
      </c>
      <c r="X34" s="82">
        <f ca="1">X33/SUM($F$33:$Y$33)</f>
        <v>6.2161366204661672E-2</v>
      </c>
      <c r="Y34" s="82">
        <f ca="1">Y33/SUM($F$33:$Y$33)</f>
        <v>7.8371949805649863E-2</v>
      </c>
      <c r="AA34" s="81">
        <f ca="1">SUM(F34:Y34)</f>
        <v>1.0000000000000002</v>
      </c>
    </row>
    <row r="35" spans="1:28" x14ac:dyDescent="0.25">
      <c r="A35" s="147"/>
    </row>
    <row r="36" spans="1:28" x14ac:dyDescent="0.25">
      <c r="B36" s="148" t="s">
        <v>632</v>
      </c>
      <c r="F36" s="139">
        <f ca="1">F34*'R1_Rektorát'!$CY$163</f>
        <v>3506743.2838365133</v>
      </c>
      <c r="G36" s="139">
        <f ca="1">G34*'R1_Rektorát'!$CY$163</f>
        <v>1884886.3768510765</v>
      </c>
      <c r="H36" s="139">
        <f ca="1">H34*'R1_Rektorát'!$CY$163</f>
        <v>3186344.4378752871</v>
      </c>
      <c r="M36" s="139">
        <f ca="1">M34*'R1_Rektorát'!$CY$163</f>
        <v>1907206.8162706476</v>
      </c>
      <c r="N36" s="139">
        <f ca="1">N34*'R1_Rektorát'!$CY$163</f>
        <v>4811164.9360633492</v>
      </c>
      <c r="S36" s="139">
        <f ca="1">S34*'R1_Rektorát'!$CY$163</f>
        <v>3553200.8730401597</v>
      </c>
      <c r="V36" s="139">
        <f ca="1">V34*'R1_Rektorát'!$CY$163</f>
        <v>2272551.6356097404</v>
      </c>
      <c r="W36" s="139">
        <f ca="1">W34*'R1_Rektorát'!$CY$163</f>
        <v>812868.00238166424</v>
      </c>
      <c r="X36" s="139">
        <f ca="1">X34*'R1_Rektorát'!$CY$163</f>
        <v>1586457.6278644064</v>
      </c>
      <c r="Y36" s="139">
        <f ca="1">Y34*'R1_Rektorát'!$CY$163</f>
        <v>2000177.6854520845</v>
      </c>
      <c r="AA36" s="139">
        <f ca="1">SUM(F36:Y36)</f>
        <v>25521601.675244927</v>
      </c>
      <c r="AB36" s="94">
        <f ca="1">AA36 -'R1_Rektorát'!CY163</f>
        <v>0</v>
      </c>
    </row>
    <row r="37" spans="1:28" x14ac:dyDescent="0.25">
      <c r="B37" s="148" t="s">
        <v>633</v>
      </c>
      <c r="F37" s="139">
        <f ca="1">F28</f>
        <v>1022366.2821249719</v>
      </c>
      <c r="G37" s="139">
        <f ca="1">G28</f>
        <v>500797.9305217131</v>
      </c>
      <c r="H37" s="139">
        <f ca="1">H28</f>
        <v>735734.471199641</v>
      </c>
      <c r="M37" s="139">
        <f ca="1">M28</f>
        <v>347558.37943119812</v>
      </c>
      <c r="N37" s="139">
        <f ca="1">N28</f>
        <v>1282688.893013678</v>
      </c>
      <c r="S37" s="139">
        <f ca="1">S28</f>
        <v>637421.14474699157</v>
      </c>
      <c r="V37" s="139">
        <f ca="1">V28</f>
        <v>621266.37279467809</v>
      </c>
      <c r="W37" s="139">
        <f ca="1">W28</f>
        <v>189241.61429852751</v>
      </c>
      <c r="X37" s="139">
        <f ca="1">X28</f>
        <v>344327.4250407354</v>
      </c>
      <c r="Y37" s="139">
        <f ca="1">Y28</f>
        <v>493874.45682786446</v>
      </c>
      <c r="AA37" s="139">
        <f t="shared" ref="AA37:AA39" ca="1" si="7">SUM(F37:Y37)</f>
        <v>6175276.9699999988</v>
      </c>
      <c r="AB37" s="94">
        <f ca="1">AA37-C26</f>
        <v>0</v>
      </c>
    </row>
    <row r="38" spans="1:28" x14ac:dyDescent="0.25">
      <c r="B38" s="148" t="s">
        <v>634</v>
      </c>
      <c r="F38" s="139">
        <f>F30</f>
        <v>0</v>
      </c>
      <c r="G38" s="139">
        <f t="shared" ref="G38:H38" si="8">G30</f>
        <v>0</v>
      </c>
      <c r="H38" s="139">
        <f t="shared" si="8"/>
        <v>0</v>
      </c>
      <c r="M38" s="139">
        <f t="shared" ref="M38:N38" si="9">M30</f>
        <v>0</v>
      </c>
      <c r="N38" s="139">
        <f t="shared" si="9"/>
        <v>198747.5</v>
      </c>
      <c r="S38" s="139">
        <f t="shared" ref="S38" si="10">S30</f>
        <v>0</v>
      </c>
      <c r="V38" s="139">
        <f t="shared" ref="V38:Y38" si="11">V30</f>
        <v>0</v>
      </c>
      <c r="W38" s="139">
        <f t="shared" si="11"/>
        <v>0</v>
      </c>
      <c r="X38" s="139">
        <f t="shared" si="11"/>
        <v>75577.8</v>
      </c>
      <c r="Y38" s="139">
        <f t="shared" si="11"/>
        <v>0</v>
      </c>
      <c r="AA38" s="139">
        <f t="shared" si="7"/>
        <v>274325.3</v>
      </c>
      <c r="AB38" s="94">
        <f>AA38-AA30</f>
        <v>0</v>
      </c>
    </row>
    <row r="39" spans="1:28" x14ac:dyDescent="0.25">
      <c r="B39" s="141" t="s">
        <v>635</v>
      </c>
      <c r="F39" s="139">
        <f ca="1">F36+F37+F38</f>
        <v>4529109.5659614848</v>
      </c>
      <c r="G39" s="139">
        <f t="shared" ref="G39:H39" ca="1" si="12">G36+G37+G38</f>
        <v>2385684.3073727898</v>
      </c>
      <c r="H39" s="139">
        <f t="shared" ca="1" si="12"/>
        <v>3922078.9090749281</v>
      </c>
      <c r="M39" s="139">
        <f t="shared" ref="M39:N39" ca="1" si="13">M36+M37+M38</f>
        <v>2254765.1957018459</v>
      </c>
      <c r="N39" s="139">
        <f t="shared" ca="1" si="13"/>
        <v>6292601.3290770277</v>
      </c>
      <c r="S39" s="139">
        <f ca="1">S36+S37+S38</f>
        <v>4190622.017787151</v>
      </c>
      <c r="V39" s="139">
        <f t="shared" ref="V39:W39" ca="1" si="14">V36+V37+V38</f>
        <v>2893818.0084044184</v>
      </c>
      <c r="W39" s="139">
        <f t="shared" ca="1" si="14"/>
        <v>1002109.6166801917</v>
      </c>
      <c r="X39" s="139">
        <f ca="1">X36+X37+X38</f>
        <v>2006362.8529051419</v>
      </c>
      <c r="Y39" s="139">
        <f t="shared" ref="Y39" ca="1" si="15">Y36+Y37+Y38</f>
        <v>2494052.142279949</v>
      </c>
      <c r="AA39" s="139">
        <f t="shared" ca="1" si="7"/>
        <v>31971203.945244927</v>
      </c>
      <c r="AB39" s="94">
        <f ca="1">AA39-C21-AA30-'R1_Rektorát'!CY163</f>
        <v>0</v>
      </c>
    </row>
    <row r="41" spans="1:28" x14ac:dyDescent="0.25">
      <c r="B41" s="222" t="s">
        <v>636</v>
      </c>
      <c r="C41" s="223"/>
      <c r="F41" s="20">
        <f ca="1">IFERROR(F36/Náklady_2018!CT$6,"-")</f>
        <v>158317.98121158074</v>
      </c>
      <c r="G41" s="20">
        <f ca="1">IFERROR(G36/Náklady_2018!CU$6,"-")</f>
        <v>173722.24671438494</v>
      </c>
      <c r="H41" s="20">
        <f ca="1">IFERROR(H36/Náklady_2018!CV$6,"-")</f>
        <v>199896.13788427148</v>
      </c>
      <c r="M41" s="20">
        <f ca="1">IFERROR(M36/Náklady_2018!DA$6,"-")</f>
        <v>253281.11769862517</v>
      </c>
      <c r="N41" s="20">
        <f ca="1">IFERROR(N36/Náklady_2018!DB$6,"-")</f>
        <v>173125.76236284093</v>
      </c>
      <c r="S41" s="20">
        <f ca="1">IFERROR(S36/Náklady_2018!DG$6,"-")</f>
        <v>257291.88074150324</v>
      </c>
      <c r="V41" s="20">
        <f ca="1">IFERROR(V36/Náklady_2018!DJ$6,"-")</f>
        <v>168837.41720726155</v>
      </c>
      <c r="W41" s="20">
        <f ca="1">IFERROR(W36/Náklady_2018!DK$6,"-")</f>
        <v>198260.48838577178</v>
      </c>
      <c r="X41" s="20">
        <f ca="1">IFERROR(X36/Náklady_2018!DL$6,"-")</f>
        <v>212661.88041077834</v>
      </c>
      <c r="Y41" s="20">
        <f ca="1">IFERROR(Y36/Náklady_2018!DM$6,"-")</f>
        <v>186932.49396748454</v>
      </c>
      <c r="AA41" s="139">
        <f ca="1">SUM(F41:Y41)</f>
        <v>1982327.4065845027</v>
      </c>
    </row>
    <row r="42" spans="1:28" ht="15.75" customHeight="1" x14ac:dyDescent="0.25">
      <c r="B42" s="222" t="s">
        <v>637</v>
      </c>
      <c r="C42" s="223"/>
      <c r="F42" s="20">
        <f ca="1">IFERROR(F37/Náklady_2018!CT$6,"-")</f>
        <v>46156.491292323786</v>
      </c>
      <c r="G42" s="20">
        <f ca="1">IFERROR(G37/Náklady_2018!CU$6,"-")</f>
        <v>46156.491292323793</v>
      </c>
      <c r="H42" s="20">
        <f ca="1">IFERROR(H37/Náklady_2018!CV$6,"-")</f>
        <v>46156.491292323779</v>
      </c>
      <c r="M42" s="20">
        <f ca="1">IFERROR(M37/Náklady_2018!DA$6,"-")</f>
        <v>46156.491292323786</v>
      </c>
      <c r="N42" s="20">
        <f ca="1">IFERROR(N37/Náklady_2018!DB$6,"-")</f>
        <v>46156.491292323786</v>
      </c>
      <c r="S42" s="20">
        <f ca="1">IFERROR(S37/Náklady_2018!DG$6,"-")</f>
        <v>46156.491292323793</v>
      </c>
      <c r="V42" s="20">
        <f ca="1">IFERROR(V37/Náklady_2018!DJ$6,"-")</f>
        <v>46156.491292323779</v>
      </c>
      <c r="W42" s="20">
        <f ca="1">IFERROR(W37/Náklady_2018!DK$6,"-")</f>
        <v>46156.491292323786</v>
      </c>
      <c r="X42" s="20">
        <f ca="1">IFERROR(X37/Náklady_2018!DL$6,"-")</f>
        <v>46156.491292323779</v>
      </c>
      <c r="Y42" s="20">
        <f ca="1">IFERROR(Y37/Náklady_2018!DM$6,"-")</f>
        <v>46156.491292323786</v>
      </c>
      <c r="AA42" s="139">
        <f t="shared" ref="AA42:AA44" ca="1" si="16">SUM(F42:Y42)</f>
        <v>461564.91292323795</v>
      </c>
    </row>
    <row r="43" spans="1:28" ht="15.75" customHeight="1" x14ac:dyDescent="0.25">
      <c r="B43" s="116" t="s">
        <v>638</v>
      </c>
      <c r="C43" s="149"/>
      <c r="F43" s="20">
        <f>IFERROR(F38/Náklady_2018!CT$6,"-")</f>
        <v>0</v>
      </c>
      <c r="G43" s="20">
        <f>IFERROR(G38/Náklady_2018!CU$6,"-")</f>
        <v>0</v>
      </c>
      <c r="H43" s="20">
        <f>IFERROR(H38/Náklady_2018!CV$6,"-")</f>
        <v>0</v>
      </c>
      <c r="M43" s="20">
        <f>IFERROR(M38/Náklady_2018!DA$6,"-")</f>
        <v>0</v>
      </c>
      <c r="N43" s="20">
        <f>IFERROR(N38/Náklady_2018!DB$6,"-")</f>
        <v>7151.7632241813608</v>
      </c>
      <c r="S43" s="20">
        <f>IFERROR(S38/Náklady_2018!DG$6,"-")</f>
        <v>0</v>
      </c>
      <c r="V43" s="20">
        <f>IFERROR(V38/Náklady_2018!DJ$6,"-")</f>
        <v>0</v>
      </c>
      <c r="W43" s="20">
        <f>IFERROR(W38/Náklady_2018!DK$6,"-")</f>
        <v>0</v>
      </c>
      <c r="X43" s="20">
        <f>IFERROR(X38/Náklady_2018!DL$6,"-")</f>
        <v>10131.072386058982</v>
      </c>
      <c r="Y43" s="20">
        <f>IFERROR(Y38/Náklady_2018!DM$6,"-")</f>
        <v>0</v>
      </c>
      <c r="AA43" s="139">
        <f t="shared" si="16"/>
        <v>17282.835610240341</v>
      </c>
    </row>
    <row r="44" spans="1:28" x14ac:dyDescent="0.25">
      <c r="B44" s="222" t="s">
        <v>639</v>
      </c>
      <c r="C44" s="223"/>
      <c r="F44" s="20">
        <f ca="1">IFERROR(SUM(F41:F43),"-")</f>
        <v>204474.47250390454</v>
      </c>
      <c r="G44" s="20">
        <f ca="1">IFERROR(SUM(G41:G43),"-")</f>
        <v>219878.73800670874</v>
      </c>
      <c r="H44" s="20">
        <f ca="1">IFERROR(SUM(H41:H43),"-")</f>
        <v>246052.62917659525</v>
      </c>
      <c r="M44" s="20">
        <f ca="1">IFERROR(SUM(M41:M43),"-")</f>
        <v>299437.60899094894</v>
      </c>
      <c r="N44" s="20">
        <f ca="1">IFERROR(SUM(N41:N43),"-")</f>
        <v>226434.01687934611</v>
      </c>
      <c r="S44" s="20">
        <f ca="1">IFERROR(SUM(S41:S43),"-")</f>
        <v>303448.37203382701</v>
      </c>
      <c r="V44" s="20">
        <f ca="1">IFERROR(SUM(V41:V43),"-")</f>
        <v>214993.90849958532</v>
      </c>
      <c r="W44" s="20">
        <f ca="1">IFERROR(SUM(W41:W43),"-")</f>
        <v>244416.97967809555</v>
      </c>
      <c r="X44" s="20">
        <f ca="1">IFERROR(SUM(X41:X43),"-")</f>
        <v>268949.44408916112</v>
      </c>
      <c r="Y44" s="20">
        <f ca="1">IFERROR(SUM(Y41:Y43),"-")</f>
        <v>233088.98525980831</v>
      </c>
      <c r="AA44" s="139">
        <f t="shared" ca="1" si="16"/>
        <v>2461175.1551179807</v>
      </c>
    </row>
  </sheetData>
  <mergeCells count="15">
    <mergeCell ref="B41:C41"/>
    <mergeCell ref="B42:C42"/>
    <mergeCell ref="B44:C44"/>
    <mergeCell ref="B10:C10"/>
    <mergeCell ref="B11:C11"/>
    <mergeCell ref="B12:C12"/>
    <mergeCell ref="B13:C13"/>
    <mergeCell ref="B14:C14"/>
    <mergeCell ref="B15:C15"/>
    <mergeCell ref="B9:C9"/>
    <mergeCell ref="B4:C4"/>
    <mergeCell ref="B5:C5"/>
    <mergeCell ref="B6:C6"/>
    <mergeCell ref="B7:C7"/>
    <mergeCell ref="B8:C8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"/>
  <sheetViews>
    <sheetView showGridLines="0" tabSelected="1" zoomScale="70" zoomScaleNormal="70" workbookViewId="0">
      <pane xSplit="1" ySplit="8" topLeftCell="B9" activePane="bottomRight" state="frozen"/>
      <selection activeCell="F48" sqref="F48"/>
      <selection pane="topRight" activeCell="F48" sqref="F48"/>
      <selection pane="bottomLeft" activeCell="F48" sqref="F48"/>
      <selection pane="bottomRight" activeCell="A9" sqref="A9:A29"/>
    </sheetView>
  </sheetViews>
  <sheetFormatPr defaultRowHeight="15.75" x14ac:dyDescent="0.25"/>
  <cols>
    <col min="2" max="5" width="18.625" customWidth="1"/>
    <col min="6" max="15" width="10.875" customWidth="1"/>
  </cols>
  <sheetData>
    <row r="1" spans="1:15" x14ac:dyDescent="0.25">
      <c r="E1" s="150" t="s">
        <v>640</v>
      </c>
      <c r="F1" s="16">
        <v>33110</v>
      </c>
      <c r="G1" s="16">
        <v>33120</v>
      </c>
      <c r="H1" s="16">
        <v>33130</v>
      </c>
      <c r="I1" s="16">
        <v>33140</v>
      </c>
      <c r="J1" s="16">
        <v>33150</v>
      </c>
      <c r="K1" s="16">
        <v>33160</v>
      </c>
      <c r="L1" s="16">
        <v>33170</v>
      </c>
      <c r="M1" s="16">
        <v>33180</v>
      </c>
      <c r="N1" s="16">
        <v>33200</v>
      </c>
      <c r="O1" s="16">
        <v>33210</v>
      </c>
    </row>
    <row r="2" spans="1:15" ht="117.75" x14ac:dyDescent="0.25">
      <c r="B2" s="224" t="s">
        <v>641</v>
      </c>
      <c r="C2" s="224"/>
      <c r="D2" s="224"/>
      <c r="E2" s="225"/>
      <c r="F2" s="41" t="s">
        <v>42</v>
      </c>
      <c r="G2" s="41" t="s">
        <v>43</v>
      </c>
      <c r="H2" s="41" t="s">
        <v>162</v>
      </c>
      <c r="I2" s="41" t="s">
        <v>44</v>
      </c>
      <c r="J2" s="41" t="s">
        <v>45</v>
      </c>
      <c r="K2" s="41" t="s">
        <v>46</v>
      </c>
      <c r="L2" s="41" t="s">
        <v>319</v>
      </c>
      <c r="M2" s="41" t="s">
        <v>47</v>
      </c>
      <c r="N2" s="41" t="s">
        <v>48</v>
      </c>
      <c r="O2" s="41" t="s">
        <v>49</v>
      </c>
    </row>
    <row r="3" spans="1:15" ht="15.75" customHeight="1" x14ac:dyDescent="0.25">
      <c r="C3" s="223" t="s">
        <v>636</v>
      </c>
      <c r="D3" s="223"/>
      <c r="E3" s="226"/>
      <c r="F3" s="140">
        <f ca="1">IFERROR(HLOOKUP(F$1,'R2_R3_FF'!$A$1:$Z$44,41,FALSE),"")</f>
        <v>158317.98121158074</v>
      </c>
      <c r="G3" s="140">
        <f ca="1">IFERROR(HLOOKUP(G$1,'R2_R3_FF'!$A$1:$Z$44,41,FALSE),"")</f>
        <v>173722.24671438494</v>
      </c>
      <c r="H3" s="140">
        <f ca="1">IFERROR(HLOOKUP(H$1,'R2_R3_FF'!$A$1:$Z$44,41,FALSE),"")</f>
        <v>199896.13788427148</v>
      </c>
      <c r="I3" s="140">
        <f ca="1">IFERROR(HLOOKUP(I$1,'R2_R3_FF'!$A$1:$Z$44,41,FALSE),"")</f>
        <v>253281.11769862517</v>
      </c>
      <c r="J3" s="140">
        <f ca="1">IFERROR(HLOOKUP(J$1,'R2_R3_FF'!$A$1:$Z$44,41,FALSE),"")</f>
        <v>173125.76236284093</v>
      </c>
      <c r="K3" s="140">
        <f ca="1">IFERROR(HLOOKUP(K$1,'R2_R3_FF'!$A$1:$Z$44,41,FALSE),"")</f>
        <v>257291.88074150324</v>
      </c>
      <c r="L3" s="140">
        <f ca="1">IFERROR(HLOOKUP(L$1,'R2_R3_FF'!$A$1:$Z$44,41,FALSE),"")</f>
        <v>168837.41720726155</v>
      </c>
      <c r="M3" s="140">
        <f ca="1">IFERROR(HLOOKUP(M$1,'R2_R3_FF'!$A$1:$Z$44,41,FALSE),"")</f>
        <v>198260.48838577178</v>
      </c>
      <c r="N3" s="140">
        <f ca="1">IFERROR(HLOOKUP(N$1,'R2_R3_FF'!$A$1:$Z$44,41,FALSE),"")</f>
        <v>212661.88041077834</v>
      </c>
      <c r="O3" s="140">
        <f ca="1">IFERROR(HLOOKUP(O$1,'R2_R3_FF'!$A$1:$Z$44,41,FALSE),"")</f>
        <v>186932.49396748454</v>
      </c>
    </row>
    <row r="4" spans="1:15" ht="15.75" customHeight="1" x14ac:dyDescent="0.25">
      <c r="C4" s="223" t="s">
        <v>637</v>
      </c>
      <c r="D4" s="223"/>
      <c r="E4" s="226"/>
      <c r="F4" s="140">
        <f ca="1">IFERROR(HLOOKUP(F$1,'R2_R3_FF'!$A$1:$Z$44,42,FALSE),"")</f>
        <v>46156.491292323786</v>
      </c>
      <c r="G4" s="140">
        <f ca="1">IFERROR(HLOOKUP(G$1,'R2_R3_FF'!$A$1:$Z$44,42,FALSE),"")</f>
        <v>46156.491292323793</v>
      </c>
      <c r="H4" s="140">
        <f ca="1">IFERROR(HLOOKUP(H$1,'R2_R3_FF'!$A$1:$Z$44,42,FALSE),"")</f>
        <v>46156.491292323779</v>
      </c>
      <c r="I4" s="140">
        <f ca="1">IFERROR(HLOOKUP(I$1,'R2_R3_FF'!$A$1:$Z$44,42,FALSE),"")</f>
        <v>46156.491292323786</v>
      </c>
      <c r="J4" s="140">
        <f ca="1">IFERROR(HLOOKUP(J$1,'R2_R3_FF'!$A$1:$Z$44,42,FALSE),"")</f>
        <v>46156.491292323786</v>
      </c>
      <c r="K4" s="140">
        <f ca="1">IFERROR(HLOOKUP(K$1,'R2_R3_FF'!$A$1:$Z$44,42,FALSE),"")</f>
        <v>46156.491292323793</v>
      </c>
      <c r="L4" s="140">
        <f ca="1">IFERROR(HLOOKUP(L$1,'R2_R3_FF'!$A$1:$Z$44,42,FALSE),"")</f>
        <v>46156.491292323779</v>
      </c>
      <c r="M4" s="140">
        <f ca="1">IFERROR(HLOOKUP(M$1,'R2_R3_FF'!$A$1:$Z$44,42,FALSE),"")</f>
        <v>46156.491292323786</v>
      </c>
      <c r="N4" s="140">
        <f ca="1">IFERROR(HLOOKUP(N$1,'R2_R3_FF'!$A$1:$Z$44,42,FALSE),"")</f>
        <v>46156.491292323779</v>
      </c>
      <c r="O4" s="140">
        <f ca="1">IFERROR(HLOOKUP(O$1,'R2_R3_FF'!$A$1:$Z$44,42,FALSE),"")</f>
        <v>46156.491292323786</v>
      </c>
    </row>
    <row r="5" spans="1:15" ht="15.75" customHeight="1" x14ac:dyDescent="0.25">
      <c r="C5" s="223" t="s">
        <v>638</v>
      </c>
      <c r="D5" s="223"/>
      <c r="E5" s="226"/>
      <c r="F5" s="140">
        <f>IFERROR(HLOOKUP(F$1,'R2_R3_FF'!$A$1:$Z$44,43,FALSE),"")</f>
        <v>0</v>
      </c>
      <c r="G5" s="140">
        <f>IFERROR(HLOOKUP(G$1,'R2_R3_FF'!$A$1:$Z$44,43,FALSE),"")</f>
        <v>0</v>
      </c>
      <c r="H5" s="140">
        <f>IFERROR(HLOOKUP(H$1,'R2_R3_FF'!$A$1:$Z$44,43,FALSE),"")</f>
        <v>0</v>
      </c>
      <c r="I5" s="140">
        <f>IFERROR(HLOOKUP(I$1,'R2_R3_FF'!$A$1:$Z$44,43,FALSE),"")</f>
        <v>0</v>
      </c>
      <c r="J5" s="140">
        <f>IFERROR(HLOOKUP(J$1,'R2_R3_FF'!$A$1:$Z$44,43,FALSE),"")</f>
        <v>7151.7632241813608</v>
      </c>
      <c r="K5" s="140">
        <f>IFERROR(HLOOKUP(K$1,'R2_R3_FF'!$A$1:$Z$44,43,FALSE),"")</f>
        <v>0</v>
      </c>
      <c r="L5" s="140">
        <f>IFERROR(HLOOKUP(L$1,'R2_R3_FF'!$A$1:$Z$44,43,FALSE),"")</f>
        <v>0</v>
      </c>
      <c r="M5" s="140">
        <f>IFERROR(HLOOKUP(M$1,'R2_R3_FF'!$A$1:$Z$44,43,FALSE),"")</f>
        <v>0</v>
      </c>
      <c r="N5" s="140">
        <f>IFERROR(HLOOKUP(N$1,'R2_R3_FF'!$A$1:$Z$44,43,FALSE),"")</f>
        <v>10131.072386058982</v>
      </c>
      <c r="O5" s="140">
        <f>IFERROR(HLOOKUP(O$1,'R2_R3_FF'!$A$1:$Z$44,43,FALSE),"")</f>
        <v>0</v>
      </c>
    </row>
    <row r="6" spans="1:15" ht="15.75" customHeight="1" x14ac:dyDescent="0.25">
      <c r="C6" s="223" t="s">
        <v>642</v>
      </c>
      <c r="D6" s="223"/>
      <c r="E6" s="226"/>
      <c r="F6" s="140">
        <f ca="1">SUM(F3:F5)</f>
        <v>204474.47250390454</v>
      </c>
      <c r="G6" s="140">
        <f t="shared" ref="G6:N6" ca="1" si="0">SUM(G3:G5)</f>
        <v>219878.73800670874</v>
      </c>
      <c r="H6" s="140">
        <f t="shared" ca="1" si="0"/>
        <v>246052.62917659525</v>
      </c>
      <c r="I6" s="140">
        <f t="shared" ca="1" si="0"/>
        <v>299437.60899094894</v>
      </c>
      <c r="J6" s="140">
        <f t="shared" ca="1" si="0"/>
        <v>226434.01687934611</v>
      </c>
      <c r="K6" s="140">
        <f t="shared" ca="1" si="0"/>
        <v>303448.37203382701</v>
      </c>
      <c r="L6" s="140">
        <f t="shared" ca="1" si="0"/>
        <v>214993.90849958532</v>
      </c>
      <c r="M6" s="140">
        <f t="shared" ca="1" si="0"/>
        <v>244416.97967809555</v>
      </c>
      <c r="N6" s="140">
        <f t="shared" ca="1" si="0"/>
        <v>268949.44408916112</v>
      </c>
      <c r="O6" s="140">
        <f t="shared" ref="O6" ca="1" si="1">SUM(O3:O5)</f>
        <v>233088.98525980831</v>
      </c>
    </row>
    <row r="7" spans="1:15" ht="11.25" customHeight="1" x14ac:dyDescent="0.25">
      <c r="H7" s="110"/>
      <c r="I7" s="110"/>
      <c r="J7" s="110"/>
    </row>
    <row r="8" spans="1:15" ht="36" customHeight="1" x14ac:dyDescent="0.25">
      <c r="A8" s="151" t="s">
        <v>643</v>
      </c>
      <c r="B8" s="152" t="s">
        <v>644</v>
      </c>
      <c r="C8" s="152" t="s">
        <v>645</v>
      </c>
      <c r="D8" s="152" t="s">
        <v>646</v>
      </c>
      <c r="E8" s="152" t="s">
        <v>647</v>
      </c>
    </row>
    <row r="9" spans="1:15" x14ac:dyDescent="0.25">
      <c r="A9" s="207">
        <v>3260</v>
      </c>
      <c r="B9" s="153">
        <f ca="1">SUMPRODUCT('Režie-stávající projekty-FTE'!$F$3:$O$3,'Režie-stávající projekty-FTE'!F9:O9)</f>
        <v>0</v>
      </c>
      <c r="C9" s="153">
        <f ca="1">SUMPRODUCT('Režie-stávající projekty-FTE'!$F$4:$O$4,'Režie-stávající projekty-FTE'!F9:O9)</f>
        <v>0</v>
      </c>
      <c r="D9" s="153">
        <f>SUMPRODUCT('Režie-stávající projekty-FTE'!$F$5:$O$5,'Režie-stávající projekty-FTE'!F9:O9)</f>
        <v>0</v>
      </c>
      <c r="E9" s="153">
        <f t="shared" ref="E9" ca="1" si="2">SUM(B9:D9)</f>
        <v>0</v>
      </c>
      <c r="F9" s="154"/>
      <c r="G9" s="154"/>
      <c r="H9" s="154"/>
      <c r="I9" s="154"/>
      <c r="J9" s="154"/>
      <c r="K9" s="154"/>
      <c r="L9" s="154"/>
      <c r="M9" s="154"/>
      <c r="N9" s="154"/>
      <c r="O9" s="154"/>
    </row>
    <row r="10" spans="1:15" x14ac:dyDescent="0.25">
      <c r="A10" s="207">
        <v>3263</v>
      </c>
      <c r="B10" s="153">
        <f ca="1">SUMPRODUCT('Režie-stávající projekty-FTE'!$F$3:$O$3,'Režie-stávající projekty-FTE'!F10:O10)</f>
        <v>0</v>
      </c>
      <c r="C10" s="153">
        <f ca="1">SUMPRODUCT('Režie-stávající projekty-FTE'!$F$4:$O$4,'Režie-stávající projekty-FTE'!F10:O10)</f>
        <v>0</v>
      </c>
      <c r="D10" s="153">
        <f>SUMPRODUCT('Režie-stávající projekty-FTE'!$F$5:$O$5,'Režie-stávající projekty-FTE'!F10:O10)</f>
        <v>0</v>
      </c>
      <c r="E10" s="153">
        <f t="shared" ref="E10:E29" ca="1" si="3">SUM(B10:D10)</f>
        <v>0</v>
      </c>
      <c r="F10" s="154"/>
      <c r="G10" s="154"/>
      <c r="H10" s="154"/>
      <c r="I10" s="154"/>
      <c r="J10" s="154"/>
      <c r="K10" s="154"/>
      <c r="L10" s="154"/>
      <c r="M10" s="154"/>
      <c r="N10" s="154"/>
      <c r="O10" s="154"/>
    </row>
    <row r="11" spans="1:15" x14ac:dyDescent="0.25">
      <c r="A11" s="207">
        <v>5034</v>
      </c>
      <c r="B11" s="153">
        <f ca="1">SUMPRODUCT('Režie-stávající projekty-FTE'!$F$3:$O$3,'Režie-stávající projekty-FTE'!F11:O11)</f>
        <v>0</v>
      </c>
      <c r="C11" s="153">
        <f ca="1">SUMPRODUCT('Režie-stávající projekty-FTE'!$F$4:$O$4,'Režie-stávající projekty-FTE'!F11:O11)</f>
        <v>0</v>
      </c>
      <c r="D11" s="153">
        <f>SUMPRODUCT('Režie-stávající projekty-FTE'!$F$5:$O$5,'Režie-stávající projekty-FTE'!F11:O11)</f>
        <v>0</v>
      </c>
      <c r="E11" s="153">
        <f t="shared" ca="1" si="3"/>
        <v>0</v>
      </c>
      <c r="F11" s="154"/>
      <c r="G11" s="154"/>
      <c r="H11" s="154"/>
      <c r="I11" s="154"/>
      <c r="J11" s="154"/>
      <c r="K11" s="154"/>
      <c r="L11" s="154"/>
      <c r="M11" s="154"/>
      <c r="N11" s="154"/>
      <c r="O11" s="154"/>
    </row>
    <row r="12" spans="1:15" x14ac:dyDescent="0.25">
      <c r="A12" s="207">
        <v>5035</v>
      </c>
      <c r="B12" s="153">
        <f ca="1">SUMPRODUCT('Režie-stávající projekty-FTE'!$F$3:$O$3,'Režie-stávající projekty-FTE'!F12:O12)</f>
        <v>0</v>
      </c>
      <c r="C12" s="153">
        <f ca="1">SUMPRODUCT('Režie-stávající projekty-FTE'!$F$4:$O$4,'Režie-stávající projekty-FTE'!F12:O12)</f>
        <v>0</v>
      </c>
      <c r="D12" s="153">
        <f>SUMPRODUCT('Režie-stávající projekty-FTE'!$F$5:$O$5,'Režie-stávající projekty-FTE'!F12:O12)</f>
        <v>0</v>
      </c>
      <c r="E12" s="153">
        <f t="shared" ca="1" si="3"/>
        <v>0</v>
      </c>
      <c r="F12" s="154"/>
      <c r="G12" s="154"/>
      <c r="H12" s="154"/>
      <c r="I12" s="154"/>
      <c r="J12" s="154"/>
      <c r="K12" s="154"/>
      <c r="L12" s="154"/>
      <c r="M12" s="154"/>
      <c r="N12" s="154"/>
      <c r="O12" s="154"/>
    </row>
    <row r="13" spans="1:15" x14ac:dyDescent="0.25">
      <c r="A13" s="207">
        <v>5039</v>
      </c>
      <c r="B13" s="153">
        <f ca="1">SUMPRODUCT('Režie-stávající projekty-FTE'!$F$3:$O$3,'Režie-stávající projekty-FTE'!F13:O13)</f>
        <v>0</v>
      </c>
      <c r="C13" s="153">
        <f ca="1">SUMPRODUCT('Režie-stávající projekty-FTE'!$F$4:$O$4,'Režie-stávající projekty-FTE'!F13:O13)</f>
        <v>0</v>
      </c>
      <c r="D13" s="153">
        <f>SUMPRODUCT('Režie-stávající projekty-FTE'!$F$5:$O$5,'Režie-stávající projekty-FTE'!F13:O13)</f>
        <v>0</v>
      </c>
      <c r="E13" s="153">
        <f t="shared" ca="1" si="3"/>
        <v>0</v>
      </c>
      <c r="F13" s="154"/>
      <c r="G13" s="154"/>
      <c r="H13" s="154"/>
      <c r="I13" s="154"/>
      <c r="J13" s="154"/>
      <c r="K13" s="154"/>
      <c r="L13" s="154"/>
      <c r="M13" s="154"/>
      <c r="N13" s="154"/>
      <c r="O13" s="154"/>
    </row>
    <row r="14" spans="1:15" x14ac:dyDescent="0.25">
      <c r="A14" s="207">
        <v>5040</v>
      </c>
      <c r="B14" s="153">
        <f ca="1">SUMPRODUCT('Režie-stávající projekty-FTE'!$F$3:$O$3,'Režie-stávající projekty-FTE'!F14:O14)</f>
        <v>0</v>
      </c>
      <c r="C14" s="153">
        <f ca="1">SUMPRODUCT('Režie-stávající projekty-FTE'!$F$4:$O$4,'Režie-stávající projekty-FTE'!F14:O14)</f>
        <v>0</v>
      </c>
      <c r="D14" s="153">
        <f>SUMPRODUCT('Režie-stávající projekty-FTE'!$F$5:$O$5,'Režie-stávající projekty-FTE'!F14:O14)</f>
        <v>0</v>
      </c>
      <c r="E14" s="153">
        <f t="shared" ca="1" si="3"/>
        <v>0</v>
      </c>
      <c r="F14" s="154"/>
      <c r="G14" s="154"/>
      <c r="H14" s="154"/>
      <c r="I14" s="154"/>
      <c r="J14" s="154"/>
      <c r="K14" s="154"/>
      <c r="L14" s="154"/>
      <c r="M14" s="154"/>
      <c r="N14" s="154"/>
      <c r="O14" s="154"/>
    </row>
    <row r="15" spans="1:15" x14ac:dyDescent="0.25">
      <c r="A15" s="207">
        <v>5041</v>
      </c>
      <c r="B15" s="153">
        <f ca="1">SUMPRODUCT('Režie-stávající projekty-FTE'!$F$3:$O$3,'Režie-stávající projekty-FTE'!F15:O15)</f>
        <v>0</v>
      </c>
      <c r="C15" s="153">
        <f ca="1">SUMPRODUCT('Režie-stávající projekty-FTE'!$F$4:$O$4,'Režie-stávající projekty-FTE'!F15:O15)</f>
        <v>0</v>
      </c>
      <c r="D15" s="153">
        <f>SUMPRODUCT('Režie-stávající projekty-FTE'!$F$5:$O$5,'Režie-stávající projekty-FTE'!F15:O15)</f>
        <v>0</v>
      </c>
      <c r="E15" s="153">
        <f t="shared" ca="1" si="3"/>
        <v>0</v>
      </c>
      <c r="F15" s="154"/>
      <c r="G15" s="154"/>
      <c r="H15" s="154"/>
      <c r="I15" s="154"/>
      <c r="J15" s="154"/>
      <c r="K15" s="154"/>
      <c r="L15" s="154"/>
      <c r="M15" s="154"/>
      <c r="N15" s="154"/>
      <c r="O15" s="154"/>
    </row>
    <row r="16" spans="1:15" x14ac:dyDescent="0.25">
      <c r="A16" s="207">
        <v>5051</v>
      </c>
      <c r="B16" s="153">
        <f ca="1">SUMPRODUCT('Režie-stávající projekty-FTE'!$F$3:$O$3,'Režie-stávající projekty-FTE'!F16:O16)</f>
        <v>0</v>
      </c>
      <c r="C16" s="153">
        <f ca="1">SUMPRODUCT('Režie-stávající projekty-FTE'!$F$4:$O$4,'Režie-stávající projekty-FTE'!F16:O16)</f>
        <v>0</v>
      </c>
      <c r="D16" s="153">
        <f>SUMPRODUCT('Režie-stávající projekty-FTE'!$F$5:$O$5,'Režie-stávající projekty-FTE'!F16:O16)</f>
        <v>0</v>
      </c>
      <c r="E16" s="153">
        <f t="shared" ca="1" si="3"/>
        <v>0</v>
      </c>
      <c r="F16" s="154"/>
      <c r="G16" s="154"/>
      <c r="H16" s="154"/>
      <c r="I16" s="154"/>
      <c r="J16" s="154"/>
      <c r="K16" s="154"/>
      <c r="L16" s="154"/>
      <c r="M16" s="154"/>
      <c r="N16" s="154"/>
      <c r="O16" s="154"/>
    </row>
    <row r="17" spans="1:15" x14ac:dyDescent="0.25">
      <c r="A17" s="207">
        <v>5052</v>
      </c>
      <c r="B17" s="153">
        <f ca="1">SUMPRODUCT('Režie-stávající projekty-FTE'!$F$3:$O$3,'Režie-stávající projekty-FTE'!F17:O17)</f>
        <v>0</v>
      </c>
      <c r="C17" s="153">
        <f ca="1">SUMPRODUCT('Režie-stávající projekty-FTE'!$F$4:$O$4,'Režie-stávající projekty-FTE'!F17:O17)</f>
        <v>0</v>
      </c>
      <c r="D17" s="153">
        <f>SUMPRODUCT('Režie-stávající projekty-FTE'!$F$5:$O$5,'Režie-stávající projekty-FTE'!F17:O17)</f>
        <v>0</v>
      </c>
      <c r="E17" s="153">
        <f t="shared" ca="1" si="3"/>
        <v>0</v>
      </c>
      <c r="F17" s="154"/>
      <c r="G17" s="154"/>
      <c r="H17" s="154"/>
      <c r="I17" s="154"/>
      <c r="J17" s="154"/>
      <c r="K17" s="154"/>
      <c r="L17" s="154"/>
      <c r="M17" s="154"/>
      <c r="N17" s="154"/>
      <c r="O17" s="154"/>
    </row>
    <row r="18" spans="1:15" x14ac:dyDescent="0.25">
      <c r="A18" s="207">
        <v>5053</v>
      </c>
      <c r="B18" s="153">
        <f ca="1">SUMPRODUCT('Režie-stávající projekty-FTE'!$F$3:$O$3,'Režie-stávající projekty-FTE'!F18:O18)</f>
        <v>0</v>
      </c>
      <c r="C18" s="153">
        <f ca="1">SUMPRODUCT('Režie-stávající projekty-FTE'!$F$4:$O$4,'Režie-stávající projekty-FTE'!F18:O18)</f>
        <v>0</v>
      </c>
      <c r="D18" s="153">
        <f>SUMPRODUCT('Režie-stávající projekty-FTE'!$F$5:$O$5,'Režie-stávající projekty-FTE'!F18:O18)</f>
        <v>0</v>
      </c>
      <c r="E18" s="153">
        <f t="shared" ca="1" si="3"/>
        <v>0</v>
      </c>
      <c r="F18" s="154"/>
      <c r="G18" s="154"/>
      <c r="H18" s="154"/>
      <c r="I18" s="154"/>
      <c r="J18" s="154"/>
      <c r="K18" s="154"/>
      <c r="L18" s="154"/>
      <c r="M18" s="154"/>
      <c r="N18" s="154"/>
      <c r="O18" s="154"/>
    </row>
    <row r="19" spans="1:15" x14ac:dyDescent="0.25">
      <c r="A19" s="207">
        <v>5054</v>
      </c>
      <c r="B19" s="153">
        <f ca="1">SUMPRODUCT('Režie-stávající projekty-FTE'!$F$3:$O$3,'Režie-stávající projekty-FTE'!F19:O19)</f>
        <v>0</v>
      </c>
      <c r="C19" s="153">
        <f ca="1">SUMPRODUCT('Režie-stávající projekty-FTE'!$F$4:$O$4,'Režie-stávající projekty-FTE'!F19:O19)</f>
        <v>0</v>
      </c>
      <c r="D19" s="153">
        <f>SUMPRODUCT('Režie-stávající projekty-FTE'!$F$5:$O$5,'Režie-stávající projekty-FTE'!F19:O19)</f>
        <v>0</v>
      </c>
      <c r="E19" s="153">
        <f t="shared" ca="1" si="3"/>
        <v>0</v>
      </c>
      <c r="F19" s="154"/>
      <c r="G19" s="154"/>
      <c r="H19" s="154"/>
      <c r="I19" s="154"/>
      <c r="J19" s="154"/>
      <c r="K19" s="154"/>
      <c r="L19" s="154"/>
      <c r="M19" s="154"/>
      <c r="N19" s="154"/>
      <c r="O19" s="154"/>
    </row>
    <row r="20" spans="1:15" x14ac:dyDescent="0.25">
      <c r="A20" s="207">
        <v>5055</v>
      </c>
      <c r="B20" s="153">
        <f ca="1">SUMPRODUCT('Režie-stávající projekty-FTE'!$F$3:$O$3,'Režie-stávající projekty-FTE'!F20:O20)</f>
        <v>0</v>
      </c>
      <c r="C20" s="153">
        <f ca="1">SUMPRODUCT('Režie-stávající projekty-FTE'!$F$4:$O$4,'Režie-stávající projekty-FTE'!F20:O20)</f>
        <v>0</v>
      </c>
      <c r="D20" s="153">
        <f>SUMPRODUCT('Režie-stávající projekty-FTE'!$F$5:$O$5,'Režie-stávající projekty-FTE'!F20:O20)</f>
        <v>0</v>
      </c>
      <c r="E20" s="153">
        <f t="shared" ca="1" si="3"/>
        <v>0</v>
      </c>
      <c r="F20" s="154"/>
      <c r="G20" s="154"/>
      <c r="H20" s="154"/>
      <c r="I20" s="154"/>
      <c r="J20" s="154"/>
      <c r="K20" s="154"/>
      <c r="L20" s="154"/>
      <c r="M20" s="154"/>
      <c r="N20" s="154"/>
      <c r="O20" s="154"/>
    </row>
    <row r="21" spans="1:15" x14ac:dyDescent="0.25">
      <c r="A21" s="207">
        <v>5056</v>
      </c>
      <c r="B21" s="153">
        <f ca="1">SUMPRODUCT('Režie-stávající projekty-FTE'!$F$3:$O$3,'Režie-stávající projekty-FTE'!F21:O21)</f>
        <v>0</v>
      </c>
      <c r="C21" s="153">
        <f ca="1">SUMPRODUCT('Režie-stávající projekty-FTE'!$F$4:$O$4,'Režie-stávající projekty-FTE'!F21:O21)</f>
        <v>0</v>
      </c>
      <c r="D21" s="153">
        <f>SUMPRODUCT('Režie-stávající projekty-FTE'!$F$5:$O$5,'Režie-stávající projekty-FTE'!F21:O21)</f>
        <v>0</v>
      </c>
      <c r="E21" s="153">
        <f t="shared" ca="1" si="3"/>
        <v>0</v>
      </c>
      <c r="F21" s="154"/>
      <c r="G21" s="154"/>
      <c r="H21" s="154"/>
      <c r="I21" s="154"/>
      <c r="J21" s="154"/>
      <c r="K21" s="154"/>
      <c r="L21" s="154"/>
      <c r="M21" s="154"/>
      <c r="N21" s="154"/>
      <c r="O21" s="154"/>
    </row>
    <row r="22" spans="1:15" x14ac:dyDescent="0.25">
      <c r="A22" s="207">
        <v>5057</v>
      </c>
      <c r="B22" s="153">
        <f ca="1">SUMPRODUCT('Režie-stávající projekty-FTE'!$F$3:$O$3,'Režie-stávající projekty-FTE'!F22:O22)</f>
        <v>0</v>
      </c>
      <c r="C22" s="153">
        <f ca="1">SUMPRODUCT('Režie-stávající projekty-FTE'!$F$4:$O$4,'Režie-stávající projekty-FTE'!F22:O22)</f>
        <v>0</v>
      </c>
      <c r="D22" s="153">
        <f>SUMPRODUCT('Režie-stávající projekty-FTE'!$F$5:$O$5,'Režie-stávající projekty-FTE'!F22:O22)</f>
        <v>0</v>
      </c>
      <c r="E22" s="153">
        <f t="shared" ca="1" si="3"/>
        <v>0</v>
      </c>
      <c r="F22" s="154"/>
      <c r="G22" s="154"/>
      <c r="H22" s="154"/>
      <c r="I22" s="154"/>
      <c r="J22" s="154"/>
      <c r="K22" s="154"/>
      <c r="L22" s="154"/>
      <c r="M22" s="154"/>
      <c r="N22" s="154"/>
      <c r="O22" s="154"/>
    </row>
    <row r="23" spans="1:15" x14ac:dyDescent="0.25">
      <c r="A23" s="207">
        <v>5058</v>
      </c>
      <c r="B23" s="153">
        <f ca="1">SUMPRODUCT('Režie-stávající projekty-FTE'!$F$3:$O$3,'Režie-stávající projekty-FTE'!F23:O23)</f>
        <v>0</v>
      </c>
      <c r="C23" s="153">
        <f ca="1">SUMPRODUCT('Režie-stávající projekty-FTE'!$F$4:$O$4,'Režie-stávající projekty-FTE'!F23:O23)</f>
        <v>0</v>
      </c>
      <c r="D23" s="153">
        <f>SUMPRODUCT('Režie-stávající projekty-FTE'!$F$5:$O$5,'Režie-stávající projekty-FTE'!F23:O23)</f>
        <v>0</v>
      </c>
      <c r="E23" s="153">
        <f t="shared" ca="1" si="3"/>
        <v>0</v>
      </c>
      <c r="F23" s="154"/>
      <c r="G23" s="154"/>
      <c r="H23" s="154"/>
      <c r="I23" s="154"/>
      <c r="J23" s="154"/>
      <c r="K23" s="154"/>
      <c r="L23" s="154"/>
      <c r="M23" s="154"/>
      <c r="N23" s="154"/>
      <c r="O23" s="154"/>
    </row>
    <row r="24" spans="1:15" x14ac:dyDescent="0.25">
      <c r="A24" s="207">
        <v>5059</v>
      </c>
      <c r="B24" s="153">
        <f ca="1">SUMPRODUCT('Režie-stávající projekty-FTE'!$F$3:$O$3,'Režie-stávající projekty-FTE'!F24:O24)</f>
        <v>0</v>
      </c>
      <c r="C24" s="153">
        <f ca="1">SUMPRODUCT('Režie-stávající projekty-FTE'!$F$4:$O$4,'Režie-stávající projekty-FTE'!F24:O24)</f>
        <v>0</v>
      </c>
      <c r="D24" s="153">
        <f>SUMPRODUCT('Režie-stávající projekty-FTE'!$F$5:$O$5,'Režie-stávající projekty-FTE'!F24:O24)</f>
        <v>0</v>
      </c>
      <c r="E24" s="153">
        <f t="shared" ca="1" si="3"/>
        <v>0</v>
      </c>
      <c r="F24" s="154"/>
      <c r="G24" s="154"/>
      <c r="H24" s="154"/>
      <c r="I24" s="154"/>
      <c r="J24" s="154"/>
      <c r="K24" s="154"/>
      <c r="L24" s="154"/>
      <c r="M24" s="154"/>
      <c r="N24" s="154"/>
      <c r="O24" s="154"/>
    </row>
    <row r="25" spans="1:15" x14ac:dyDescent="0.25">
      <c r="A25" s="207">
        <v>6006</v>
      </c>
      <c r="B25" s="153">
        <f ca="1">SUMPRODUCT('Režie-stávající projekty-FTE'!$F$3:$O$3,'Režie-stávající projekty-FTE'!F25:O25)</f>
        <v>0</v>
      </c>
      <c r="C25" s="153">
        <f ca="1">SUMPRODUCT('Režie-stávající projekty-FTE'!$F$4:$O$4,'Režie-stávající projekty-FTE'!F25:O25)</f>
        <v>0</v>
      </c>
      <c r="D25" s="153">
        <f>SUMPRODUCT('Režie-stávající projekty-FTE'!$F$5:$O$5,'Režie-stávající projekty-FTE'!F25:O25)</f>
        <v>0</v>
      </c>
      <c r="E25" s="153">
        <f t="shared" ca="1" si="3"/>
        <v>0</v>
      </c>
      <c r="F25" s="154"/>
      <c r="G25" s="154"/>
      <c r="H25" s="154"/>
      <c r="I25" s="154"/>
      <c r="J25" s="154"/>
      <c r="K25" s="154"/>
      <c r="L25" s="154"/>
      <c r="M25" s="154"/>
      <c r="N25" s="154"/>
      <c r="O25" s="154"/>
    </row>
    <row r="26" spans="1:15" x14ac:dyDescent="0.25">
      <c r="A26" s="207">
        <v>6007</v>
      </c>
      <c r="B26" s="153">
        <f ca="1">SUMPRODUCT('Režie-stávající projekty-FTE'!$F$3:$O$3,'Režie-stávající projekty-FTE'!F26:O26)</f>
        <v>0</v>
      </c>
      <c r="C26" s="153">
        <f ca="1">SUMPRODUCT('Režie-stávající projekty-FTE'!$F$4:$O$4,'Režie-stávající projekty-FTE'!F26:O26)</f>
        <v>0</v>
      </c>
      <c r="D26" s="153">
        <f>SUMPRODUCT('Režie-stávající projekty-FTE'!$F$5:$O$5,'Režie-stávající projekty-FTE'!F26:O26)</f>
        <v>0</v>
      </c>
      <c r="E26" s="153">
        <f t="shared" ca="1" si="3"/>
        <v>0</v>
      </c>
      <c r="F26" s="154"/>
      <c r="G26" s="154"/>
      <c r="H26" s="154"/>
      <c r="I26" s="154"/>
      <c r="J26" s="154"/>
      <c r="K26" s="154"/>
      <c r="L26" s="154"/>
      <c r="M26" s="154"/>
      <c r="N26" s="154"/>
      <c r="O26" s="154"/>
    </row>
    <row r="27" spans="1:15" x14ac:dyDescent="0.25">
      <c r="A27" s="207">
        <v>6008</v>
      </c>
      <c r="B27" s="153">
        <f ca="1">SUMPRODUCT('Režie-stávající projekty-FTE'!$F$3:$O$3,'Režie-stávající projekty-FTE'!F27:O27)</f>
        <v>0</v>
      </c>
      <c r="C27" s="153">
        <f ca="1">SUMPRODUCT('Režie-stávající projekty-FTE'!$F$4:$O$4,'Režie-stávající projekty-FTE'!F27:O27)</f>
        <v>0</v>
      </c>
      <c r="D27" s="153">
        <f>SUMPRODUCT('Režie-stávající projekty-FTE'!$F$5:$O$5,'Režie-stávající projekty-FTE'!F27:O27)</f>
        <v>0</v>
      </c>
      <c r="E27" s="153">
        <f t="shared" ca="1" si="3"/>
        <v>0</v>
      </c>
      <c r="F27" s="154"/>
      <c r="G27" s="154"/>
      <c r="H27" s="154"/>
      <c r="I27" s="154"/>
      <c r="J27" s="154"/>
      <c r="K27" s="154"/>
      <c r="L27" s="154"/>
      <c r="M27" s="154"/>
      <c r="N27" s="154"/>
      <c r="O27" s="154"/>
    </row>
    <row r="28" spans="1:15" x14ac:dyDescent="0.25">
      <c r="A28" s="207">
        <v>6010</v>
      </c>
      <c r="B28" s="153">
        <f ca="1">SUMPRODUCT('Režie-stávající projekty-FTE'!$F$3:$O$3,'Režie-stávající projekty-FTE'!F28:O28)</f>
        <v>0</v>
      </c>
      <c r="C28" s="153">
        <f ca="1">SUMPRODUCT('Režie-stávající projekty-FTE'!$F$4:$O$4,'Režie-stávající projekty-FTE'!F28:O28)</f>
        <v>0</v>
      </c>
      <c r="D28" s="153">
        <f>SUMPRODUCT('Režie-stávající projekty-FTE'!$F$5:$O$5,'Režie-stávající projekty-FTE'!F28:O28)</f>
        <v>0</v>
      </c>
      <c r="E28" s="153">
        <f t="shared" ca="1" si="3"/>
        <v>0</v>
      </c>
      <c r="F28" s="154"/>
      <c r="G28" s="154"/>
      <c r="H28" s="154"/>
      <c r="I28" s="154"/>
      <c r="J28" s="154"/>
      <c r="K28" s="154"/>
      <c r="L28" s="154"/>
      <c r="M28" s="154"/>
      <c r="N28" s="154"/>
      <c r="O28" s="154"/>
    </row>
    <row r="29" spans="1:15" x14ac:dyDescent="0.25">
      <c r="A29" s="207">
        <v>6011</v>
      </c>
      <c r="B29" s="153">
        <f ca="1">SUMPRODUCT('Režie-stávající projekty-FTE'!$F$3:$O$3,'Režie-stávající projekty-FTE'!F29:O29)</f>
        <v>0</v>
      </c>
      <c r="C29" s="153">
        <f ca="1">SUMPRODUCT('Režie-stávající projekty-FTE'!$F$4:$O$4,'Režie-stávající projekty-FTE'!F29:O29)</f>
        <v>0</v>
      </c>
      <c r="D29" s="153">
        <f>SUMPRODUCT('Režie-stávající projekty-FTE'!$F$5:$O$5,'Režie-stávající projekty-FTE'!F29:O29)</f>
        <v>0</v>
      </c>
      <c r="E29" s="153">
        <f t="shared" ca="1" si="3"/>
        <v>0</v>
      </c>
      <c r="F29" s="154"/>
      <c r="G29" s="154"/>
      <c r="H29" s="154"/>
      <c r="I29" s="154"/>
      <c r="J29" s="154"/>
      <c r="K29" s="154"/>
      <c r="L29" s="154"/>
      <c r="M29" s="154"/>
      <c r="N29" s="154"/>
      <c r="O29" s="154"/>
    </row>
  </sheetData>
  <mergeCells count="5">
    <mergeCell ref="B2:E2"/>
    <mergeCell ref="C3:E3"/>
    <mergeCell ref="C4:E4"/>
    <mergeCell ref="C5:E5"/>
    <mergeCell ref="C6:E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"/>
  <sheetViews>
    <sheetView showGridLines="0" zoomScale="70" zoomScaleNormal="70" workbookViewId="0">
      <pane xSplit="1" ySplit="8" topLeftCell="B9" activePane="bottomRight" state="frozen"/>
      <selection pane="topRight" activeCell="B1" sqref="B1"/>
      <selection pane="bottomLeft" activeCell="A8" sqref="A8"/>
      <selection pane="bottomRight" activeCell="D34" sqref="D34"/>
    </sheetView>
  </sheetViews>
  <sheetFormatPr defaultColWidth="9" defaultRowHeight="12.75" x14ac:dyDescent="0.2"/>
  <cols>
    <col min="1" max="1" width="9.125" style="157" bestFit="1" customWidth="1"/>
    <col min="2" max="5" width="18.875" style="157" customWidth="1"/>
    <col min="6" max="6" width="10.875" style="157" customWidth="1"/>
    <col min="7" max="14" width="10.5" style="157" customWidth="1"/>
    <col min="15" max="15" width="11.625" style="157" customWidth="1"/>
    <col min="16" max="17" width="10.625" style="157" customWidth="1"/>
    <col min="18" max="16384" width="9" style="157"/>
  </cols>
  <sheetData>
    <row r="1" spans="1:17" x14ac:dyDescent="0.2">
      <c r="A1" s="155"/>
      <c r="B1" s="155"/>
      <c r="C1" s="155"/>
      <c r="D1" s="155"/>
      <c r="E1" s="156" t="s">
        <v>640</v>
      </c>
      <c r="F1" s="16">
        <v>33110</v>
      </c>
      <c r="G1" s="16">
        <v>33120</v>
      </c>
      <c r="H1" s="16">
        <v>33130</v>
      </c>
      <c r="I1" s="16">
        <v>33140</v>
      </c>
      <c r="J1" s="16">
        <v>33150</v>
      </c>
      <c r="K1" s="16">
        <v>33160</v>
      </c>
      <c r="L1" s="16">
        <v>33170</v>
      </c>
      <c r="M1" s="16">
        <v>33180</v>
      </c>
      <c r="N1" s="16">
        <v>33200</v>
      </c>
      <c r="O1" s="16">
        <v>33210</v>
      </c>
    </row>
    <row r="2" spans="1:17" ht="117.75" x14ac:dyDescent="0.2">
      <c r="A2" s="155"/>
      <c r="B2" s="227" t="s">
        <v>641</v>
      </c>
      <c r="C2" s="227"/>
      <c r="D2" s="227"/>
      <c r="E2" s="228"/>
      <c r="F2" s="41" t="s">
        <v>42</v>
      </c>
      <c r="G2" s="41" t="s">
        <v>43</v>
      </c>
      <c r="H2" s="41" t="s">
        <v>162</v>
      </c>
      <c r="I2" s="41" t="s">
        <v>44</v>
      </c>
      <c r="J2" s="41" t="s">
        <v>45</v>
      </c>
      <c r="K2" s="41" t="s">
        <v>46</v>
      </c>
      <c r="L2" s="41" t="s">
        <v>319</v>
      </c>
      <c r="M2" s="41" t="s">
        <v>47</v>
      </c>
      <c r="N2" s="41" t="s">
        <v>48</v>
      </c>
      <c r="O2" s="41" t="s">
        <v>49</v>
      </c>
    </row>
    <row r="3" spans="1:17" ht="15.75" customHeight="1" x14ac:dyDescent="0.2">
      <c r="A3" s="155"/>
      <c r="C3" s="223" t="s">
        <v>636</v>
      </c>
      <c r="D3" s="223"/>
      <c r="E3" s="226"/>
      <c r="F3" s="140">
        <f ca="1">HLOOKUP(F$1,'Režie-stávající projekty-FTE'!$A$1:$O$6,3,FALSE)</f>
        <v>158317.98121158074</v>
      </c>
      <c r="G3" s="140">
        <f ca="1">HLOOKUP(G$1,'Režie-stávající projekty-FTE'!$A$1:$O$6,3,FALSE)</f>
        <v>173722.24671438494</v>
      </c>
      <c r="H3" s="140">
        <f ca="1">HLOOKUP(H$1,'Režie-stávající projekty-FTE'!$A$1:$O$6,3,FALSE)</f>
        <v>199896.13788427148</v>
      </c>
      <c r="I3" s="140">
        <f ca="1">HLOOKUP(I$1,'Režie-stávající projekty-FTE'!$A$1:$O$6,3,FALSE)</f>
        <v>253281.11769862517</v>
      </c>
      <c r="J3" s="140">
        <f ca="1">HLOOKUP(J$1,'Režie-stávající projekty-FTE'!$A$1:$O$6,3,FALSE)</f>
        <v>173125.76236284093</v>
      </c>
      <c r="K3" s="140">
        <f ca="1">HLOOKUP(K$1,'Režie-stávající projekty-FTE'!$A$1:$O$6,3,FALSE)</f>
        <v>257291.88074150324</v>
      </c>
      <c r="L3" s="140">
        <f ca="1">HLOOKUP(L$1,'Režie-stávající projekty-FTE'!$A$1:$O$6,3,FALSE)</f>
        <v>168837.41720726155</v>
      </c>
      <c r="M3" s="140">
        <f ca="1">HLOOKUP(M$1,'Režie-stávající projekty-FTE'!$A$1:$O$6,3,FALSE)</f>
        <v>198260.48838577178</v>
      </c>
      <c r="N3" s="140">
        <f ca="1">HLOOKUP(N$1,'Režie-stávající projekty-FTE'!$A$1:$O$6,3,FALSE)</f>
        <v>212661.88041077834</v>
      </c>
      <c r="O3" s="140">
        <f ca="1">HLOOKUP(O$1,'Režie-stávající projekty-FTE'!$A$1:$O$6,3,FALSE)</f>
        <v>186932.49396748454</v>
      </c>
    </row>
    <row r="4" spans="1:17" ht="12.75" customHeight="1" x14ac:dyDescent="0.2">
      <c r="A4" s="155"/>
      <c r="C4" s="223" t="s">
        <v>637</v>
      </c>
      <c r="D4" s="223"/>
      <c r="E4" s="226"/>
      <c r="F4" s="140">
        <f ca="1">HLOOKUP(F$1,'Režie-stávající projekty-FTE'!$A$1:$O$6,4,FALSE)</f>
        <v>46156.491292323786</v>
      </c>
      <c r="G4" s="140">
        <f ca="1">HLOOKUP(G$1,'Režie-stávající projekty-FTE'!$A$1:$O$6,4,FALSE)</f>
        <v>46156.491292323793</v>
      </c>
      <c r="H4" s="140">
        <f ca="1">HLOOKUP(H$1,'Režie-stávající projekty-FTE'!$A$1:$O$6,4,FALSE)</f>
        <v>46156.491292323779</v>
      </c>
      <c r="I4" s="140">
        <f ca="1">HLOOKUP(I$1,'Režie-stávající projekty-FTE'!$A$1:$O$6,4,FALSE)</f>
        <v>46156.491292323786</v>
      </c>
      <c r="J4" s="140">
        <f ca="1">HLOOKUP(J$1,'Režie-stávající projekty-FTE'!$A$1:$O$6,4,FALSE)</f>
        <v>46156.491292323786</v>
      </c>
      <c r="K4" s="140">
        <f ca="1">HLOOKUP(K$1,'Režie-stávající projekty-FTE'!$A$1:$O$6,4,FALSE)</f>
        <v>46156.491292323793</v>
      </c>
      <c r="L4" s="140">
        <f ca="1">HLOOKUP(L$1,'Režie-stávající projekty-FTE'!$A$1:$O$6,4,FALSE)</f>
        <v>46156.491292323779</v>
      </c>
      <c r="M4" s="140">
        <f ca="1">HLOOKUP(M$1,'Režie-stávající projekty-FTE'!$A$1:$O$6,4,FALSE)</f>
        <v>46156.491292323786</v>
      </c>
      <c r="N4" s="140">
        <f ca="1">HLOOKUP(N$1,'Režie-stávající projekty-FTE'!$A$1:$O$6,4,FALSE)</f>
        <v>46156.491292323779</v>
      </c>
      <c r="O4" s="140">
        <f ca="1">HLOOKUP(O$1,'Režie-stávající projekty-FTE'!$A$1:$O$6,4,FALSE)</f>
        <v>46156.491292323786</v>
      </c>
    </row>
    <row r="5" spans="1:17" ht="12.75" customHeight="1" x14ac:dyDescent="0.2">
      <c r="A5" s="155"/>
      <c r="C5" s="223" t="s">
        <v>638</v>
      </c>
      <c r="D5" s="223"/>
      <c r="E5" s="226"/>
      <c r="F5" s="140">
        <f>HLOOKUP(F$1,'Režie-stávající projekty-FTE'!$A$1:$O$6,5,FALSE)</f>
        <v>0</v>
      </c>
      <c r="G5" s="140">
        <f>HLOOKUP(G$1,'Režie-stávající projekty-FTE'!$A$1:$O$6,5,FALSE)</f>
        <v>0</v>
      </c>
      <c r="H5" s="140">
        <f>HLOOKUP(H$1,'Režie-stávající projekty-FTE'!$A$1:$O$6,5,FALSE)</f>
        <v>0</v>
      </c>
      <c r="I5" s="140">
        <f>HLOOKUP(I$1,'Režie-stávající projekty-FTE'!$A$1:$O$6,5,FALSE)</f>
        <v>0</v>
      </c>
      <c r="J5" s="140">
        <f>HLOOKUP(J$1,'Režie-stávající projekty-FTE'!$A$1:$O$6,5,FALSE)</f>
        <v>7151.7632241813608</v>
      </c>
      <c r="K5" s="140">
        <f>HLOOKUP(K$1,'Režie-stávající projekty-FTE'!$A$1:$O$6,5,FALSE)</f>
        <v>0</v>
      </c>
      <c r="L5" s="140">
        <f>HLOOKUP(L$1,'Režie-stávající projekty-FTE'!$A$1:$O$6,5,FALSE)</f>
        <v>0</v>
      </c>
      <c r="M5" s="140">
        <f>HLOOKUP(M$1,'Režie-stávající projekty-FTE'!$A$1:$O$6,5,FALSE)</f>
        <v>0</v>
      </c>
      <c r="N5" s="140">
        <f>HLOOKUP(N$1,'Režie-stávající projekty-FTE'!$A$1:$O$6,5,FALSE)</f>
        <v>10131.072386058982</v>
      </c>
      <c r="O5" s="140">
        <f>HLOOKUP(O$1,'Režie-stávající projekty-FTE'!$A$1:$O$6,5,FALSE)</f>
        <v>0</v>
      </c>
    </row>
    <row r="6" spans="1:17" x14ac:dyDescent="0.2">
      <c r="A6" s="155"/>
      <c r="C6" s="223" t="s">
        <v>642</v>
      </c>
      <c r="D6" s="223"/>
      <c r="E6" s="226"/>
      <c r="F6" s="140">
        <f ca="1">SUM(F3:F5)</f>
        <v>204474.47250390454</v>
      </c>
      <c r="G6" s="140">
        <f t="shared" ref="G6:O6" ca="1" si="0">SUM(G3:G5)</f>
        <v>219878.73800670874</v>
      </c>
      <c r="H6" s="140">
        <f t="shared" ca="1" si="0"/>
        <v>246052.62917659525</v>
      </c>
      <c r="I6" s="140">
        <f t="shared" ca="1" si="0"/>
        <v>299437.60899094894</v>
      </c>
      <c r="J6" s="140">
        <f t="shared" ca="1" si="0"/>
        <v>226434.01687934611</v>
      </c>
      <c r="K6" s="140">
        <f t="shared" ca="1" si="0"/>
        <v>303448.37203382701</v>
      </c>
      <c r="L6" s="140">
        <f t="shared" ca="1" si="0"/>
        <v>214993.90849958532</v>
      </c>
      <c r="M6" s="140">
        <f t="shared" ca="1" si="0"/>
        <v>244416.97967809555</v>
      </c>
      <c r="N6" s="140">
        <f t="shared" ca="1" si="0"/>
        <v>268949.44408916112</v>
      </c>
      <c r="O6" s="140">
        <f t="shared" ca="1" si="0"/>
        <v>233088.98525980831</v>
      </c>
    </row>
    <row r="7" spans="1:17" ht="11.25" customHeight="1" x14ac:dyDescent="0.2">
      <c r="G7" s="110"/>
      <c r="H7" s="110"/>
      <c r="I7" s="110"/>
      <c r="J7" s="110"/>
      <c r="K7" s="110"/>
      <c r="L7" s="110"/>
    </row>
    <row r="8" spans="1:17" ht="36" customHeight="1" x14ac:dyDescent="0.2">
      <c r="A8" s="160" t="s">
        <v>643</v>
      </c>
      <c r="B8" s="152" t="s">
        <v>644</v>
      </c>
      <c r="C8" s="152" t="s">
        <v>645</v>
      </c>
      <c r="D8" s="152" t="s">
        <v>646</v>
      </c>
      <c r="E8" s="152" t="s">
        <v>647</v>
      </c>
      <c r="F8" s="161"/>
      <c r="G8" s="161"/>
      <c r="H8" s="161"/>
      <c r="I8" s="161"/>
      <c r="J8" s="162"/>
      <c r="K8" s="162"/>
      <c r="L8" s="162"/>
      <c r="M8" s="162"/>
      <c r="N8" s="162"/>
      <c r="O8" s="162"/>
      <c r="P8" s="163" t="s">
        <v>648</v>
      </c>
      <c r="Q8" s="164" t="s">
        <v>649</v>
      </c>
    </row>
    <row r="9" spans="1:17" customFormat="1" ht="15" customHeight="1" x14ac:dyDescent="0.25">
      <c r="A9" s="207">
        <v>3260</v>
      </c>
      <c r="B9" s="153">
        <f ca="1">SUMPRODUCT('Režie-stávající projekty-FTE'!$F$3:$O$3,'Režie-stávající projekty-FTE'!F9:O9)</f>
        <v>0</v>
      </c>
      <c r="C9" s="153">
        <f ca="1">SUMPRODUCT('Režie-stávající projekty-FTE'!$F$4:$O$4,'Režie-stávající projekty-FTE'!F9:O9)</f>
        <v>0</v>
      </c>
      <c r="D9" s="153">
        <f>SUMPRODUCT('Režie-stávající projekty-FTE'!$F$5:$O$5,'Režie-stávající projekty-FTE'!F9:O9)</f>
        <v>0</v>
      </c>
      <c r="E9" s="153">
        <f ca="1">SUM(B9:D9)</f>
        <v>0</v>
      </c>
      <c r="F9" s="165">
        <f ca="1">F$6*'Režie-stávající projekty-FTE'!F9</f>
        <v>0</v>
      </c>
      <c r="G9" s="165">
        <f ca="1">G$6*'Režie-stávající projekty-FTE'!G9</f>
        <v>0</v>
      </c>
      <c r="H9" s="165">
        <f ca="1">H$6*'Režie-stávající projekty-FTE'!H9</f>
        <v>0</v>
      </c>
      <c r="I9" s="165">
        <f ca="1">I$6*'Režie-stávající projekty-FTE'!I9</f>
        <v>0</v>
      </c>
      <c r="J9" s="165">
        <f ca="1">J$6*'Režie-stávající projekty-FTE'!J9</f>
        <v>0</v>
      </c>
      <c r="K9" s="165">
        <f ca="1">K$6*'Režie-stávající projekty-FTE'!K9</f>
        <v>0</v>
      </c>
      <c r="L9" s="165">
        <f ca="1">L$6*'Režie-stávající projekty-FTE'!L9</f>
        <v>0</v>
      </c>
      <c r="M9" s="165">
        <f ca="1">M$6*'Režie-stávající projekty-FTE'!M9</f>
        <v>0</v>
      </c>
      <c r="N9" s="165">
        <f ca="1">N$6*'Režie-stávající projekty-FTE'!N9</f>
        <v>0</v>
      </c>
      <c r="O9" s="165">
        <f ca="1">O$6*'Režie-stávající projekty-FTE'!O9</f>
        <v>0</v>
      </c>
      <c r="P9" s="165">
        <f ca="1">SUM(F9:O9)</f>
        <v>0</v>
      </c>
      <c r="Q9" s="166">
        <f t="shared" ref="Q9:Q29" ca="1" si="1">P9-E9</f>
        <v>0</v>
      </c>
    </row>
    <row r="10" spans="1:17" customFormat="1" ht="15" customHeight="1" x14ac:dyDescent="0.25">
      <c r="A10" s="207">
        <v>3263</v>
      </c>
      <c r="B10" s="153">
        <f ca="1">SUMPRODUCT('Režie-stávající projekty-FTE'!$F$3:$O$3,'Režie-stávající projekty-FTE'!F10:O10)</f>
        <v>0</v>
      </c>
      <c r="C10" s="153">
        <f ca="1">SUMPRODUCT('Režie-stávající projekty-FTE'!$F$4:$O$4,'Režie-stávající projekty-FTE'!F10:O10)</f>
        <v>0</v>
      </c>
      <c r="D10" s="153">
        <f>SUMPRODUCT('Režie-stávající projekty-FTE'!$F$5:$O$5,'Režie-stávající projekty-FTE'!F10:O10)</f>
        <v>0</v>
      </c>
      <c r="E10" s="153">
        <f t="shared" ref="E10:E29" ca="1" si="2">SUM(B10:D10)</f>
        <v>0</v>
      </c>
      <c r="F10" s="165">
        <f ca="1">F$6*'Režie-stávající projekty-FTE'!F10</f>
        <v>0</v>
      </c>
      <c r="G10" s="165">
        <f ca="1">G$6*'Režie-stávající projekty-FTE'!G10</f>
        <v>0</v>
      </c>
      <c r="H10" s="165">
        <f ca="1">H$6*'Režie-stávající projekty-FTE'!H10</f>
        <v>0</v>
      </c>
      <c r="I10" s="165">
        <f ca="1">I$6*'Režie-stávající projekty-FTE'!I10</f>
        <v>0</v>
      </c>
      <c r="J10" s="165">
        <f ca="1">J$6*'Režie-stávající projekty-FTE'!J10</f>
        <v>0</v>
      </c>
      <c r="K10" s="165">
        <f ca="1">K$6*'Režie-stávající projekty-FTE'!K10</f>
        <v>0</v>
      </c>
      <c r="L10" s="165">
        <f ca="1">L$6*'Režie-stávající projekty-FTE'!L10</f>
        <v>0</v>
      </c>
      <c r="M10" s="165">
        <f ca="1">M$6*'Režie-stávající projekty-FTE'!M10</f>
        <v>0</v>
      </c>
      <c r="N10" s="165">
        <f ca="1">N$6*'Režie-stávající projekty-FTE'!N10</f>
        <v>0</v>
      </c>
      <c r="O10" s="165">
        <f ca="1">O$6*'Režie-stávající projekty-FTE'!O10</f>
        <v>0</v>
      </c>
      <c r="P10" s="165">
        <f t="shared" ref="P10:P29" ca="1" si="3">SUM(F10:O10)</f>
        <v>0</v>
      </c>
      <c r="Q10" s="166">
        <f t="shared" ca="1" si="1"/>
        <v>0</v>
      </c>
    </row>
    <row r="11" spans="1:17" customFormat="1" ht="15" customHeight="1" x14ac:dyDescent="0.25">
      <c r="A11" s="207">
        <v>5034</v>
      </c>
      <c r="B11" s="153">
        <f ca="1">SUMPRODUCT('Režie-stávající projekty-FTE'!$F$3:$O$3,'Režie-stávající projekty-FTE'!F11:O11)</f>
        <v>0</v>
      </c>
      <c r="C11" s="153">
        <f ca="1">SUMPRODUCT('Režie-stávající projekty-FTE'!$F$4:$O$4,'Režie-stávající projekty-FTE'!F11:O11)</f>
        <v>0</v>
      </c>
      <c r="D11" s="153">
        <f>SUMPRODUCT('Režie-stávající projekty-FTE'!$F$5:$O$5,'Režie-stávající projekty-FTE'!F11:O11)</f>
        <v>0</v>
      </c>
      <c r="E11" s="153">
        <f t="shared" ca="1" si="2"/>
        <v>0</v>
      </c>
      <c r="F11" s="165">
        <f ca="1">F$6*'Režie-stávající projekty-FTE'!F11</f>
        <v>0</v>
      </c>
      <c r="G11" s="165">
        <f ca="1">G$6*'Režie-stávající projekty-FTE'!G11</f>
        <v>0</v>
      </c>
      <c r="H11" s="165">
        <f ca="1">H$6*'Režie-stávající projekty-FTE'!H11</f>
        <v>0</v>
      </c>
      <c r="I11" s="165">
        <f ca="1">I$6*'Režie-stávající projekty-FTE'!I11</f>
        <v>0</v>
      </c>
      <c r="J11" s="165">
        <f ca="1">J$6*'Režie-stávající projekty-FTE'!J11</f>
        <v>0</v>
      </c>
      <c r="K11" s="165">
        <f ca="1">K$6*'Režie-stávající projekty-FTE'!K11</f>
        <v>0</v>
      </c>
      <c r="L11" s="165">
        <f ca="1">L$6*'Režie-stávající projekty-FTE'!L11</f>
        <v>0</v>
      </c>
      <c r="M11" s="165">
        <f ca="1">M$6*'Režie-stávající projekty-FTE'!M11</f>
        <v>0</v>
      </c>
      <c r="N11" s="165">
        <f ca="1">N$6*'Režie-stávající projekty-FTE'!N11</f>
        <v>0</v>
      </c>
      <c r="O11" s="165">
        <f ca="1">O$6*'Režie-stávající projekty-FTE'!O11</f>
        <v>0</v>
      </c>
      <c r="P11" s="165">
        <f t="shared" ca="1" si="3"/>
        <v>0</v>
      </c>
      <c r="Q11" s="166">
        <f t="shared" ca="1" si="1"/>
        <v>0</v>
      </c>
    </row>
    <row r="12" spans="1:17" customFormat="1" ht="15" customHeight="1" x14ac:dyDescent="0.25">
      <c r="A12" s="207">
        <v>5035</v>
      </c>
      <c r="B12" s="153">
        <f ca="1">SUMPRODUCT('Režie-stávající projekty-FTE'!$F$3:$O$3,'Režie-stávající projekty-FTE'!F12:O12)</f>
        <v>0</v>
      </c>
      <c r="C12" s="153">
        <f ca="1">SUMPRODUCT('Režie-stávající projekty-FTE'!$F$4:$O$4,'Režie-stávající projekty-FTE'!F12:O12)</f>
        <v>0</v>
      </c>
      <c r="D12" s="153">
        <f>SUMPRODUCT('Režie-stávající projekty-FTE'!$F$5:$O$5,'Režie-stávající projekty-FTE'!F12:O12)</f>
        <v>0</v>
      </c>
      <c r="E12" s="153">
        <f t="shared" ca="1" si="2"/>
        <v>0</v>
      </c>
      <c r="F12" s="165">
        <f ca="1">F$6*'Režie-stávající projekty-FTE'!F12</f>
        <v>0</v>
      </c>
      <c r="G12" s="165">
        <f ca="1">G$6*'Režie-stávající projekty-FTE'!G12</f>
        <v>0</v>
      </c>
      <c r="H12" s="165">
        <f ca="1">H$6*'Režie-stávající projekty-FTE'!H12</f>
        <v>0</v>
      </c>
      <c r="I12" s="165">
        <f ca="1">I$6*'Režie-stávající projekty-FTE'!I12</f>
        <v>0</v>
      </c>
      <c r="J12" s="165">
        <f ca="1">J$6*'Režie-stávající projekty-FTE'!J12</f>
        <v>0</v>
      </c>
      <c r="K12" s="165">
        <f ca="1">K$6*'Režie-stávající projekty-FTE'!K12</f>
        <v>0</v>
      </c>
      <c r="L12" s="165">
        <f ca="1">L$6*'Režie-stávající projekty-FTE'!L12</f>
        <v>0</v>
      </c>
      <c r="M12" s="165">
        <f ca="1">M$6*'Režie-stávající projekty-FTE'!M12</f>
        <v>0</v>
      </c>
      <c r="N12" s="165">
        <f ca="1">N$6*'Režie-stávající projekty-FTE'!N12</f>
        <v>0</v>
      </c>
      <c r="O12" s="165">
        <f ca="1">O$6*'Režie-stávající projekty-FTE'!O12</f>
        <v>0</v>
      </c>
      <c r="P12" s="165">
        <f t="shared" ca="1" si="3"/>
        <v>0</v>
      </c>
      <c r="Q12" s="166">
        <f t="shared" ca="1" si="1"/>
        <v>0</v>
      </c>
    </row>
    <row r="13" spans="1:17" customFormat="1" ht="15" customHeight="1" x14ac:dyDescent="0.25">
      <c r="A13" s="207">
        <v>5039</v>
      </c>
      <c r="B13" s="153">
        <f ca="1">SUMPRODUCT('Režie-stávající projekty-FTE'!$F$3:$O$3,'Režie-stávající projekty-FTE'!F13:O13)</f>
        <v>0</v>
      </c>
      <c r="C13" s="153">
        <f ca="1">SUMPRODUCT('Režie-stávající projekty-FTE'!$F$4:$O$4,'Režie-stávající projekty-FTE'!F13:O13)</f>
        <v>0</v>
      </c>
      <c r="D13" s="153">
        <f>SUMPRODUCT('Režie-stávající projekty-FTE'!$F$5:$O$5,'Režie-stávající projekty-FTE'!F13:O13)</f>
        <v>0</v>
      </c>
      <c r="E13" s="153">
        <f t="shared" ca="1" si="2"/>
        <v>0</v>
      </c>
      <c r="F13" s="165">
        <f ca="1">F$6*'Režie-stávající projekty-FTE'!F13</f>
        <v>0</v>
      </c>
      <c r="G13" s="165">
        <f ca="1">G$6*'Režie-stávající projekty-FTE'!G13</f>
        <v>0</v>
      </c>
      <c r="H13" s="165">
        <f ca="1">H$6*'Režie-stávající projekty-FTE'!H13</f>
        <v>0</v>
      </c>
      <c r="I13" s="165">
        <f ca="1">I$6*'Režie-stávající projekty-FTE'!I13</f>
        <v>0</v>
      </c>
      <c r="J13" s="165">
        <f ca="1">J$6*'Režie-stávající projekty-FTE'!J13</f>
        <v>0</v>
      </c>
      <c r="K13" s="165">
        <f ca="1">K$6*'Režie-stávající projekty-FTE'!K13</f>
        <v>0</v>
      </c>
      <c r="L13" s="165">
        <f ca="1">L$6*'Režie-stávající projekty-FTE'!L13</f>
        <v>0</v>
      </c>
      <c r="M13" s="165">
        <f ca="1">M$6*'Režie-stávající projekty-FTE'!M13</f>
        <v>0</v>
      </c>
      <c r="N13" s="165">
        <f ca="1">N$6*'Režie-stávající projekty-FTE'!N13</f>
        <v>0</v>
      </c>
      <c r="O13" s="165">
        <f ca="1">O$6*'Režie-stávající projekty-FTE'!O13</f>
        <v>0</v>
      </c>
      <c r="P13" s="165">
        <f t="shared" ca="1" si="3"/>
        <v>0</v>
      </c>
      <c r="Q13" s="166">
        <f t="shared" ca="1" si="1"/>
        <v>0</v>
      </c>
    </row>
    <row r="14" spans="1:17" customFormat="1" ht="15" customHeight="1" x14ac:dyDescent="0.25">
      <c r="A14" s="207">
        <v>5040</v>
      </c>
      <c r="B14" s="153">
        <f ca="1">SUMPRODUCT('Režie-stávající projekty-FTE'!$F$3:$O$3,'Režie-stávající projekty-FTE'!F14:O14)</f>
        <v>0</v>
      </c>
      <c r="C14" s="153">
        <f ca="1">SUMPRODUCT('Režie-stávající projekty-FTE'!$F$4:$O$4,'Režie-stávající projekty-FTE'!F14:O14)</f>
        <v>0</v>
      </c>
      <c r="D14" s="153">
        <f>SUMPRODUCT('Režie-stávající projekty-FTE'!$F$5:$O$5,'Režie-stávající projekty-FTE'!F14:O14)</f>
        <v>0</v>
      </c>
      <c r="E14" s="153">
        <f t="shared" ca="1" si="2"/>
        <v>0</v>
      </c>
      <c r="F14" s="165">
        <f ca="1">F$6*'Režie-stávající projekty-FTE'!F14</f>
        <v>0</v>
      </c>
      <c r="G14" s="165">
        <f ca="1">G$6*'Režie-stávající projekty-FTE'!G14</f>
        <v>0</v>
      </c>
      <c r="H14" s="165">
        <f ca="1">H$6*'Režie-stávající projekty-FTE'!H14</f>
        <v>0</v>
      </c>
      <c r="I14" s="165">
        <f ca="1">I$6*'Režie-stávající projekty-FTE'!I14</f>
        <v>0</v>
      </c>
      <c r="J14" s="165">
        <f ca="1">J$6*'Režie-stávající projekty-FTE'!J14</f>
        <v>0</v>
      </c>
      <c r="K14" s="165">
        <f ca="1">K$6*'Režie-stávající projekty-FTE'!K14</f>
        <v>0</v>
      </c>
      <c r="L14" s="165">
        <f ca="1">L$6*'Režie-stávající projekty-FTE'!L14</f>
        <v>0</v>
      </c>
      <c r="M14" s="165">
        <f ca="1">M$6*'Režie-stávající projekty-FTE'!M14</f>
        <v>0</v>
      </c>
      <c r="N14" s="165">
        <f ca="1">N$6*'Režie-stávající projekty-FTE'!N14</f>
        <v>0</v>
      </c>
      <c r="O14" s="165">
        <f ca="1">O$6*'Režie-stávající projekty-FTE'!O14</f>
        <v>0</v>
      </c>
      <c r="P14" s="165">
        <f t="shared" ca="1" si="3"/>
        <v>0</v>
      </c>
      <c r="Q14" s="166">
        <f t="shared" ca="1" si="1"/>
        <v>0</v>
      </c>
    </row>
    <row r="15" spans="1:17" customFormat="1" ht="15" customHeight="1" x14ac:dyDescent="0.25">
      <c r="A15" s="207">
        <v>5041</v>
      </c>
      <c r="B15" s="153">
        <f ca="1">SUMPRODUCT('Režie-stávající projekty-FTE'!$F$3:$O$3,'Režie-stávající projekty-FTE'!F15:O15)</f>
        <v>0</v>
      </c>
      <c r="C15" s="153">
        <f ca="1">SUMPRODUCT('Režie-stávající projekty-FTE'!$F$4:$O$4,'Režie-stávající projekty-FTE'!F15:O15)</f>
        <v>0</v>
      </c>
      <c r="D15" s="153">
        <f>SUMPRODUCT('Režie-stávající projekty-FTE'!$F$5:$O$5,'Režie-stávající projekty-FTE'!F15:O15)</f>
        <v>0</v>
      </c>
      <c r="E15" s="153">
        <f t="shared" ca="1" si="2"/>
        <v>0</v>
      </c>
      <c r="F15" s="165">
        <f ca="1">F$6*'Režie-stávající projekty-FTE'!F15</f>
        <v>0</v>
      </c>
      <c r="G15" s="165">
        <f ca="1">G$6*'Režie-stávající projekty-FTE'!G15</f>
        <v>0</v>
      </c>
      <c r="H15" s="165">
        <f ca="1">H$6*'Režie-stávající projekty-FTE'!H15</f>
        <v>0</v>
      </c>
      <c r="I15" s="165">
        <f ca="1">I$6*'Režie-stávající projekty-FTE'!I15</f>
        <v>0</v>
      </c>
      <c r="J15" s="165">
        <f ca="1">J$6*'Režie-stávající projekty-FTE'!J15</f>
        <v>0</v>
      </c>
      <c r="K15" s="165">
        <f ca="1">K$6*'Režie-stávající projekty-FTE'!K15</f>
        <v>0</v>
      </c>
      <c r="L15" s="165">
        <f ca="1">L$6*'Režie-stávající projekty-FTE'!L15</f>
        <v>0</v>
      </c>
      <c r="M15" s="165">
        <f ca="1">M$6*'Režie-stávající projekty-FTE'!M15</f>
        <v>0</v>
      </c>
      <c r="N15" s="165">
        <f ca="1">N$6*'Režie-stávající projekty-FTE'!N15</f>
        <v>0</v>
      </c>
      <c r="O15" s="165">
        <f ca="1">O$6*'Režie-stávající projekty-FTE'!O15</f>
        <v>0</v>
      </c>
      <c r="P15" s="165">
        <f t="shared" ca="1" si="3"/>
        <v>0</v>
      </c>
      <c r="Q15" s="166">
        <f t="shared" ca="1" si="1"/>
        <v>0</v>
      </c>
    </row>
    <row r="16" spans="1:17" customFormat="1" ht="15" customHeight="1" x14ac:dyDescent="0.25">
      <c r="A16" s="207">
        <v>5051</v>
      </c>
      <c r="B16" s="153">
        <f ca="1">SUMPRODUCT('Režie-stávající projekty-FTE'!$F$3:$O$3,'Režie-stávající projekty-FTE'!F16:O16)</f>
        <v>0</v>
      </c>
      <c r="C16" s="153">
        <f ca="1">SUMPRODUCT('Režie-stávající projekty-FTE'!$F$4:$O$4,'Režie-stávající projekty-FTE'!F16:O16)</f>
        <v>0</v>
      </c>
      <c r="D16" s="153">
        <f>SUMPRODUCT('Režie-stávající projekty-FTE'!$F$5:$O$5,'Režie-stávající projekty-FTE'!F16:O16)</f>
        <v>0</v>
      </c>
      <c r="E16" s="153">
        <f t="shared" ca="1" si="2"/>
        <v>0</v>
      </c>
      <c r="F16" s="165">
        <f ca="1">F$6*'Režie-stávající projekty-FTE'!F16</f>
        <v>0</v>
      </c>
      <c r="G16" s="165">
        <f ca="1">G$6*'Režie-stávající projekty-FTE'!G16</f>
        <v>0</v>
      </c>
      <c r="H16" s="165">
        <f ca="1">H$6*'Režie-stávající projekty-FTE'!H16</f>
        <v>0</v>
      </c>
      <c r="I16" s="165">
        <f ca="1">I$6*'Režie-stávající projekty-FTE'!I16</f>
        <v>0</v>
      </c>
      <c r="J16" s="165">
        <f ca="1">J$6*'Režie-stávající projekty-FTE'!J16</f>
        <v>0</v>
      </c>
      <c r="K16" s="165">
        <f ca="1">K$6*'Režie-stávající projekty-FTE'!K16</f>
        <v>0</v>
      </c>
      <c r="L16" s="165">
        <f ca="1">L$6*'Režie-stávající projekty-FTE'!L16</f>
        <v>0</v>
      </c>
      <c r="M16" s="165">
        <f ca="1">M$6*'Režie-stávající projekty-FTE'!M16</f>
        <v>0</v>
      </c>
      <c r="N16" s="165">
        <f ca="1">N$6*'Režie-stávající projekty-FTE'!N16</f>
        <v>0</v>
      </c>
      <c r="O16" s="165">
        <f ca="1">O$6*'Režie-stávající projekty-FTE'!O16</f>
        <v>0</v>
      </c>
      <c r="P16" s="165">
        <f t="shared" ca="1" si="3"/>
        <v>0</v>
      </c>
      <c r="Q16" s="166">
        <f t="shared" ca="1" si="1"/>
        <v>0</v>
      </c>
    </row>
    <row r="17" spans="1:17" customFormat="1" ht="15" customHeight="1" x14ac:dyDescent="0.25">
      <c r="A17" s="207">
        <v>5052</v>
      </c>
      <c r="B17" s="153">
        <f ca="1">SUMPRODUCT('Režie-stávající projekty-FTE'!$F$3:$O$3,'Režie-stávající projekty-FTE'!F17:O17)</f>
        <v>0</v>
      </c>
      <c r="C17" s="153">
        <f ca="1">SUMPRODUCT('Režie-stávající projekty-FTE'!$F$4:$O$4,'Režie-stávající projekty-FTE'!F17:O17)</f>
        <v>0</v>
      </c>
      <c r="D17" s="153">
        <f>SUMPRODUCT('Režie-stávající projekty-FTE'!$F$5:$O$5,'Režie-stávající projekty-FTE'!F17:O17)</f>
        <v>0</v>
      </c>
      <c r="E17" s="153">
        <f t="shared" ca="1" si="2"/>
        <v>0</v>
      </c>
      <c r="F17" s="165">
        <f ca="1">F$6*'Režie-stávající projekty-FTE'!F17</f>
        <v>0</v>
      </c>
      <c r="G17" s="165">
        <f ca="1">G$6*'Režie-stávající projekty-FTE'!G17</f>
        <v>0</v>
      </c>
      <c r="H17" s="165">
        <f ca="1">H$6*'Režie-stávající projekty-FTE'!H17</f>
        <v>0</v>
      </c>
      <c r="I17" s="165">
        <f ca="1">I$6*'Režie-stávající projekty-FTE'!I17</f>
        <v>0</v>
      </c>
      <c r="J17" s="165">
        <f ca="1">J$6*'Režie-stávající projekty-FTE'!J17</f>
        <v>0</v>
      </c>
      <c r="K17" s="165">
        <f ca="1">K$6*'Režie-stávající projekty-FTE'!K17</f>
        <v>0</v>
      </c>
      <c r="L17" s="165">
        <f ca="1">L$6*'Režie-stávající projekty-FTE'!L17</f>
        <v>0</v>
      </c>
      <c r="M17" s="165">
        <f ca="1">M$6*'Režie-stávající projekty-FTE'!M17</f>
        <v>0</v>
      </c>
      <c r="N17" s="165">
        <f ca="1">N$6*'Režie-stávající projekty-FTE'!N17</f>
        <v>0</v>
      </c>
      <c r="O17" s="165">
        <f ca="1">O$6*'Režie-stávající projekty-FTE'!O17</f>
        <v>0</v>
      </c>
      <c r="P17" s="165">
        <f t="shared" ca="1" si="3"/>
        <v>0</v>
      </c>
      <c r="Q17" s="166">
        <f t="shared" ca="1" si="1"/>
        <v>0</v>
      </c>
    </row>
    <row r="18" spans="1:17" customFormat="1" ht="15" customHeight="1" x14ac:dyDescent="0.25">
      <c r="A18" s="207">
        <v>5053</v>
      </c>
      <c r="B18" s="153">
        <f ca="1">SUMPRODUCT('Režie-stávající projekty-FTE'!$F$3:$O$3,'Režie-stávající projekty-FTE'!F18:O18)</f>
        <v>0</v>
      </c>
      <c r="C18" s="153">
        <f ca="1">SUMPRODUCT('Režie-stávající projekty-FTE'!$F$4:$O$4,'Režie-stávající projekty-FTE'!F18:O18)</f>
        <v>0</v>
      </c>
      <c r="D18" s="153">
        <f>SUMPRODUCT('Režie-stávající projekty-FTE'!$F$5:$O$5,'Režie-stávající projekty-FTE'!F18:O18)</f>
        <v>0</v>
      </c>
      <c r="E18" s="153">
        <f t="shared" ca="1" si="2"/>
        <v>0</v>
      </c>
      <c r="F18" s="165">
        <f ca="1">F$6*'Režie-stávající projekty-FTE'!F18</f>
        <v>0</v>
      </c>
      <c r="G18" s="165">
        <f ca="1">G$6*'Režie-stávající projekty-FTE'!G18</f>
        <v>0</v>
      </c>
      <c r="H18" s="165">
        <f ca="1">H$6*'Režie-stávající projekty-FTE'!H18</f>
        <v>0</v>
      </c>
      <c r="I18" s="165">
        <f ca="1">I$6*'Režie-stávající projekty-FTE'!I18</f>
        <v>0</v>
      </c>
      <c r="J18" s="165">
        <f ca="1">J$6*'Režie-stávající projekty-FTE'!J18</f>
        <v>0</v>
      </c>
      <c r="K18" s="165">
        <f ca="1">K$6*'Režie-stávající projekty-FTE'!K18</f>
        <v>0</v>
      </c>
      <c r="L18" s="165">
        <f ca="1">L$6*'Režie-stávající projekty-FTE'!L18</f>
        <v>0</v>
      </c>
      <c r="M18" s="165">
        <f ca="1">M$6*'Režie-stávající projekty-FTE'!M18</f>
        <v>0</v>
      </c>
      <c r="N18" s="165">
        <f ca="1">N$6*'Režie-stávající projekty-FTE'!N18</f>
        <v>0</v>
      </c>
      <c r="O18" s="165">
        <f ca="1">O$6*'Režie-stávající projekty-FTE'!O18</f>
        <v>0</v>
      </c>
      <c r="P18" s="165">
        <f t="shared" ca="1" si="3"/>
        <v>0</v>
      </c>
      <c r="Q18" s="166">
        <f t="shared" ca="1" si="1"/>
        <v>0</v>
      </c>
    </row>
    <row r="19" spans="1:17" customFormat="1" ht="15" customHeight="1" x14ac:dyDescent="0.25">
      <c r="A19" s="207">
        <v>5054</v>
      </c>
      <c r="B19" s="153">
        <f ca="1">SUMPRODUCT('Režie-stávající projekty-FTE'!$F$3:$O$3,'Režie-stávající projekty-FTE'!F19:O19)</f>
        <v>0</v>
      </c>
      <c r="C19" s="153">
        <f ca="1">SUMPRODUCT('Režie-stávající projekty-FTE'!$F$4:$O$4,'Režie-stávající projekty-FTE'!F19:O19)</f>
        <v>0</v>
      </c>
      <c r="D19" s="153">
        <f>SUMPRODUCT('Režie-stávající projekty-FTE'!$F$5:$O$5,'Režie-stávající projekty-FTE'!F19:O19)</f>
        <v>0</v>
      </c>
      <c r="E19" s="153">
        <f t="shared" ca="1" si="2"/>
        <v>0</v>
      </c>
      <c r="F19" s="165">
        <f ca="1">F$6*'Režie-stávající projekty-FTE'!F19</f>
        <v>0</v>
      </c>
      <c r="G19" s="165">
        <f ca="1">G$6*'Režie-stávající projekty-FTE'!G19</f>
        <v>0</v>
      </c>
      <c r="H19" s="165">
        <f ca="1">H$6*'Režie-stávající projekty-FTE'!H19</f>
        <v>0</v>
      </c>
      <c r="I19" s="165">
        <f ca="1">I$6*'Režie-stávající projekty-FTE'!I19</f>
        <v>0</v>
      </c>
      <c r="J19" s="165">
        <f ca="1">J$6*'Režie-stávající projekty-FTE'!J19</f>
        <v>0</v>
      </c>
      <c r="K19" s="165">
        <f ca="1">K$6*'Režie-stávající projekty-FTE'!K19</f>
        <v>0</v>
      </c>
      <c r="L19" s="165">
        <f ca="1">L$6*'Režie-stávající projekty-FTE'!L19</f>
        <v>0</v>
      </c>
      <c r="M19" s="165">
        <f ca="1">M$6*'Režie-stávající projekty-FTE'!M19</f>
        <v>0</v>
      </c>
      <c r="N19" s="165">
        <f ca="1">N$6*'Režie-stávající projekty-FTE'!N19</f>
        <v>0</v>
      </c>
      <c r="O19" s="165">
        <f ca="1">O$6*'Režie-stávající projekty-FTE'!O19</f>
        <v>0</v>
      </c>
      <c r="P19" s="165">
        <f t="shared" ca="1" si="3"/>
        <v>0</v>
      </c>
      <c r="Q19" s="166">
        <f t="shared" ca="1" si="1"/>
        <v>0</v>
      </c>
    </row>
    <row r="20" spans="1:17" customFormat="1" ht="15" customHeight="1" x14ac:dyDescent="0.25">
      <c r="A20" s="207">
        <v>5055</v>
      </c>
      <c r="B20" s="153">
        <f ca="1">SUMPRODUCT('Režie-stávající projekty-FTE'!$F$3:$O$3,'Režie-stávající projekty-FTE'!F20:O20)</f>
        <v>0</v>
      </c>
      <c r="C20" s="153">
        <f ca="1">SUMPRODUCT('Režie-stávající projekty-FTE'!$F$4:$O$4,'Režie-stávající projekty-FTE'!F20:O20)</f>
        <v>0</v>
      </c>
      <c r="D20" s="153">
        <f>SUMPRODUCT('Režie-stávající projekty-FTE'!$F$5:$O$5,'Režie-stávající projekty-FTE'!F20:O20)</f>
        <v>0</v>
      </c>
      <c r="E20" s="153">
        <f t="shared" ca="1" si="2"/>
        <v>0</v>
      </c>
      <c r="F20" s="165">
        <f ca="1">F$6*'Režie-stávající projekty-FTE'!F20</f>
        <v>0</v>
      </c>
      <c r="G20" s="165">
        <f ca="1">G$6*'Režie-stávající projekty-FTE'!G20</f>
        <v>0</v>
      </c>
      <c r="H20" s="165">
        <f ca="1">H$6*'Režie-stávající projekty-FTE'!H20</f>
        <v>0</v>
      </c>
      <c r="I20" s="165">
        <f ca="1">I$6*'Režie-stávající projekty-FTE'!I20</f>
        <v>0</v>
      </c>
      <c r="J20" s="165">
        <f ca="1">J$6*'Režie-stávající projekty-FTE'!J20</f>
        <v>0</v>
      </c>
      <c r="K20" s="165">
        <f ca="1">K$6*'Režie-stávající projekty-FTE'!K20</f>
        <v>0</v>
      </c>
      <c r="L20" s="165">
        <f ca="1">L$6*'Režie-stávající projekty-FTE'!L20</f>
        <v>0</v>
      </c>
      <c r="M20" s="165">
        <f ca="1">M$6*'Režie-stávající projekty-FTE'!M20</f>
        <v>0</v>
      </c>
      <c r="N20" s="165">
        <f ca="1">N$6*'Režie-stávající projekty-FTE'!N20</f>
        <v>0</v>
      </c>
      <c r="O20" s="165">
        <f ca="1">O$6*'Režie-stávající projekty-FTE'!O20</f>
        <v>0</v>
      </c>
      <c r="P20" s="165">
        <f t="shared" ca="1" si="3"/>
        <v>0</v>
      </c>
      <c r="Q20" s="166">
        <f t="shared" ca="1" si="1"/>
        <v>0</v>
      </c>
    </row>
    <row r="21" spans="1:17" customFormat="1" ht="15" customHeight="1" x14ac:dyDescent="0.25">
      <c r="A21" s="207">
        <v>5056</v>
      </c>
      <c r="B21" s="153">
        <f ca="1">SUMPRODUCT('Režie-stávající projekty-FTE'!$F$3:$O$3,'Režie-stávající projekty-FTE'!F21:O21)</f>
        <v>0</v>
      </c>
      <c r="C21" s="153">
        <f ca="1">SUMPRODUCT('Režie-stávající projekty-FTE'!$F$4:$O$4,'Režie-stávající projekty-FTE'!F21:O21)</f>
        <v>0</v>
      </c>
      <c r="D21" s="153">
        <f>SUMPRODUCT('Režie-stávající projekty-FTE'!$F$5:$O$5,'Režie-stávající projekty-FTE'!F21:O21)</f>
        <v>0</v>
      </c>
      <c r="E21" s="153">
        <f t="shared" ca="1" si="2"/>
        <v>0</v>
      </c>
      <c r="F21" s="165">
        <f ca="1">F$6*'Režie-stávající projekty-FTE'!F21</f>
        <v>0</v>
      </c>
      <c r="G21" s="165">
        <f ca="1">G$6*'Režie-stávající projekty-FTE'!G21</f>
        <v>0</v>
      </c>
      <c r="H21" s="165">
        <f ca="1">H$6*'Režie-stávající projekty-FTE'!H21</f>
        <v>0</v>
      </c>
      <c r="I21" s="165">
        <f ca="1">I$6*'Režie-stávající projekty-FTE'!I21</f>
        <v>0</v>
      </c>
      <c r="J21" s="165">
        <f ca="1">J$6*'Režie-stávající projekty-FTE'!J21</f>
        <v>0</v>
      </c>
      <c r="K21" s="165">
        <f ca="1">K$6*'Režie-stávající projekty-FTE'!K21</f>
        <v>0</v>
      </c>
      <c r="L21" s="165">
        <f ca="1">L$6*'Režie-stávající projekty-FTE'!L21</f>
        <v>0</v>
      </c>
      <c r="M21" s="165">
        <f ca="1">M$6*'Režie-stávající projekty-FTE'!M21</f>
        <v>0</v>
      </c>
      <c r="N21" s="165">
        <f ca="1">N$6*'Režie-stávající projekty-FTE'!N21</f>
        <v>0</v>
      </c>
      <c r="O21" s="165">
        <f ca="1">O$6*'Režie-stávající projekty-FTE'!O21</f>
        <v>0</v>
      </c>
      <c r="P21" s="165">
        <f t="shared" ca="1" si="3"/>
        <v>0</v>
      </c>
      <c r="Q21" s="166">
        <f t="shared" ca="1" si="1"/>
        <v>0</v>
      </c>
    </row>
    <row r="22" spans="1:17" customFormat="1" ht="15" customHeight="1" x14ac:dyDescent="0.25">
      <c r="A22" s="207">
        <v>5057</v>
      </c>
      <c r="B22" s="153">
        <f ca="1">SUMPRODUCT('Režie-stávající projekty-FTE'!$F$3:$O$3,'Režie-stávající projekty-FTE'!F22:O22)</f>
        <v>0</v>
      </c>
      <c r="C22" s="153">
        <f ca="1">SUMPRODUCT('Režie-stávající projekty-FTE'!$F$4:$O$4,'Režie-stávající projekty-FTE'!F22:O22)</f>
        <v>0</v>
      </c>
      <c r="D22" s="153">
        <f>SUMPRODUCT('Režie-stávající projekty-FTE'!$F$5:$O$5,'Režie-stávající projekty-FTE'!F22:O22)</f>
        <v>0</v>
      </c>
      <c r="E22" s="153">
        <f t="shared" ca="1" si="2"/>
        <v>0</v>
      </c>
      <c r="F22" s="165">
        <f ca="1">F$6*'Režie-stávající projekty-FTE'!F22</f>
        <v>0</v>
      </c>
      <c r="G22" s="165">
        <f ca="1">G$6*'Režie-stávající projekty-FTE'!G22</f>
        <v>0</v>
      </c>
      <c r="H22" s="165">
        <f ca="1">H$6*'Režie-stávající projekty-FTE'!H22</f>
        <v>0</v>
      </c>
      <c r="I22" s="165">
        <f ca="1">I$6*'Režie-stávající projekty-FTE'!I22</f>
        <v>0</v>
      </c>
      <c r="J22" s="165">
        <f ca="1">J$6*'Režie-stávající projekty-FTE'!J22</f>
        <v>0</v>
      </c>
      <c r="K22" s="165">
        <f ca="1">K$6*'Režie-stávající projekty-FTE'!K22</f>
        <v>0</v>
      </c>
      <c r="L22" s="165">
        <f ca="1">L$6*'Režie-stávající projekty-FTE'!L22</f>
        <v>0</v>
      </c>
      <c r="M22" s="165">
        <f ca="1">M$6*'Režie-stávající projekty-FTE'!M22</f>
        <v>0</v>
      </c>
      <c r="N22" s="165">
        <f ca="1">N$6*'Režie-stávající projekty-FTE'!N22</f>
        <v>0</v>
      </c>
      <c r="O22" s="165">
        <f ca="1">O$6*'Režie-stávající projekty-FTE'!O22</f>
        <v>0</v>
      </c>
      <c r="P22" s="165">
        <f t="shared" ca="1" si="3"/>
        <v>0</v>
      </c>
      <c r="Q22" s="166">
        <f t="shared" ca="1" si="1"/>
        <v>0</v>
      </c>
    </row>
    <row r="23" spans="1:17" customFormat="1" ht="15" customHeight="1" x14ac:dyDescent="0.25">
      <c r="A23" s="207">
        <v>5058</v>
      </c>
      <c r="B23" s="153">
        <f ca="1">SUMPRODUCT('Režie-stávající projekty-FTE'!$F$3:$O$3,'Režie-stávající projekty-FTE'!F23:O23)</f>
        <v>0</v>
      </c>
      <c r="C23" s="153">
        <f ca="1">SUMPRODUCT('Režie-stávající projekty-FTE'!$F$4:$O$4,'Režie-stávající projekty-FTE'!F23:O23)</f>
        <v>0</v>
      </c>
      <c r="D23" s="153">
        <f>SUMPRODUCT('Režie-stávající projekty-FTE'!$F$5:$O$5,'Režie-stávající projekty-FTE'!F23:O23)</f>
        <v>0</v>
      </c>
      <c r="E23" s="153">
        <f t="shared" ca="1" si="2"/>
        <v>0</v>
      </c>
      <c r="F23" s="165">
        <f ca="1">F$6*'Režie-stávající projekty-FTE'!F23</f>
        <v>0</v>
      </c>
      <c r="G23" s="165">
        <f ca="1">G$6*'Režie-stávající projekty-FTE'!G23</f>
        <v>0</v>
      </c>
      <c r="H23" s="165">
        <f ca="1">H$6*'Režie-stávající projekty-FTE'!H23</f>
        <v>0</v>
      </c>
      <c r="I23" s="165">
        <f ca="1">I$6*'Režie-stávající projekty-FTE'!I23</f>
        <v>0</v>
      </c>
      <c r="J23" s="165">
        <f ca="1">J$6*'Režie-stávající projekty-FTE'!J23</f>
        <v>0</v>
      </c>
      <c r="K23" s="165">
        <f ca="1">K$6*'Režie-stávající projekty-FTE'!K23</f>
        <v>0</v>
      </c>
      <c r="L23" s="165">
        <f ca="1">L$6*'Režie-stávající projekty-FTE'!L23</f>
        <v>0</v>
      </c>
      <c r="M23" s="165">
        <f ca="1">M$6*'Režie-stávající projekty-FTE'!M23</f>
        <v>0</v>
      </c>
      <c r="N23" s="165">
        <f ca="1">N$6*'Režie-stávající projekty-FTE'!N23</f>
        <v>0</v>
      </c>
      <c r="O23" s="165">
        <f ca="1">O$6*'Režie-stávající projekty-FTE'!O23</f>
        <v>0</v>
      </c>
      <c r="P23" s="165">
        <f t="shared" ca="1" si="3"/>
        <v>0</v>
      </c>
      <c r="Q23" s="166">
        <f t="shared" ca="1" si="1"/>
        <v>0</v>
      </c>
    </row>
    <row r="24" spans="1:17" customFormat="1" ht="15" customHeight="1" x14ac:dyDescent="0.25">
      <c r="A24" s="207">
        <v>5059</v>
      </c>
      <c r="B24" s="153">
        <f ca="1">SUMPRODUCT('Režie-stávající projekty-FTE'!$F$3:$O$3,'Režie-stávající projekty-FTE'!F24:O24)</f>
        <v>0</v>
      </c>
      <c r="C24" s="153">
        <f ca="1">SUMPRODUCT('Režie-stávající projekty-FTE'!$F$4:$O$4,'Režie-stávající projekty-FTE'!F24:O24)</f>
        <v>0</v>
      </c>
      <c r="D24" s="153">
        <f>SUMPRODUCT('Režie-stávající projekty-FTE'!$F$5:$O$5,'Režie-stávající projekty-FTE'!F24:O24)</f>
        <v>0</v>
      </c>
      <c r="E24" s="153">
        <f t="shared" ca="1" si="2"/>
        <v>0</v>
      </c>
      <c r="F24" s="165">
        <f ca="1">F$6*'Režie-stávající projekty-FTE'!F24</f>
        <v>0</v>
      </c>
      <c r="G24" s="165">
        <f ca="1">G$6*'Režie-stávající projekty-FTE'!G24</f>
        <v>0</v>
      </c>
      <c r="H24" s="165">
        <f ca="1">H$6*'Režie-stávající projekty-FTE'!H24</f>
        <v>0</v>
      </c>
      <c r="I24" s="165">
        <f ca="1">I$6*'Režie-stávající projekty-FTE'!I24</f>
        <v>0</v>
      </c>
      <c r="J24" s="165">
        <f ca="1">J$6*'Režie-stávající projekty-FTE'!J24</f>
        <v>0</v>
      </c>
      <c r="K24" s="165">
        <f ca="1">K$6*'Režie-stávající projekty-FTE'!K24</f>
        <v>0</v>
      </c>
      <c r="L24" s="165">
        <f ca="1">L$6*'Režie-stávající projekty-FTE'!L24</f>
        <v>0</v>
      </c>
      <c r="M24" s="165">
        <f ca="1">M$6*'Režie-stávající projekty-FTE'!M24</f>
        <v>0</v>
      </c>
      <c r="N24" s="165">
        <f ca="1">N$6*'Režie-stávající projekty-FTE'!N24</f>
        <v>0</v>
      </c>
      <c r="O24" s="165">
        <f ca="1">O$6*'Režie-stávající projekty-FTE'!O24</f>
        <v>0</v>
      </c>
      <c r="P24" s="165">
        <f t="shared" ca="1" si="3"/>
        <v>0</v>
      </c>
      <c r="Q24" s="166">
        <f t="shared" ca="1" si="1"/>
        <v>0</v>
      </c>
    </row>
    <row r="25" spans="1:17" customFormat="1" ht="15" customHeight="1" x14ac:dyDescent="0.25">
      <c r="A25" s="207">
        <v>6006</v>
      </c>
      <c r="B25" s="153">
        <f ca="1">SUMPRODUCT('Režie-stávající projekty-FTE'!$F$3:$O$3,'Režie-stávající projekty-FTE'!F25:O25)</f>
        <v>0</v>
      </c>
      <c r="C25" s="153">
        <f ca="1">SUMPRODUCT('Režie-stávající projekty-FTE'!$F$4:$O$4,'Režie-stávající projekty-FTE'!F25:O25)</f>
        <v>0</v>
      </c>
      <c r="D25" s="153">
        <f>SUMPRODUCT('Režie-stávající projekty-FTE'!$F$5:$O$5,'Režie-stávající projekty-FTE'!F25:O25)</f>
        <v>0</v>
      </c>
      <c r="E25" s="153">
        <f t="shared" ca="1" si="2"/>
        <v>0</v>
      </c>
      <c r="F25" s="165">
        <f ca="1">F$6*'Režie-stávající projekty-FTE'!F25</f>
        <v>0</v>
      </c>
      <c r="G25" s="165">
        <f ca="1">G$6*'Režie-stávající projekty-FTE'!G25</f>
        <v>0</v>
      </c>
      <c r="H25" s="165">
        <f ca="1">H$6*'Režie-stávající projekty-FTE'!H25</f>
        <v>0</v>
      </c>
      <c r="I25" s="165">
        <f ca="1">I$6*'Režie-stávající projekty-FTE'!I25</f>
        <v>0</v>
      </c>
      <c r="J25" s="165">
        <f ca="1">J$6*'Režie-stávající projekty-FTE'!J25</f>
        <v>0</v>
      </c>
      <c r="K25" s="165">
        <f ca="1">K$6*'Režie-stávající projekty-FTE'!K25</f>
        <v>0</v>
      </c>
      <c r="L25" s="165">
        <f ca="1">L$6*'Režie-stávající projekty-FTE'!L25</f>
        <v>0</v>
      </c>
      <c r="M25" s="165">
        <f ca="1">M$6*'Režie-stávající projekty-FTE'!M25</f>
        <v>0</v>
      </c>
      <c r="N25" s="165">
        <f ca="1">N$6*'Režie-stávající projekty-FTE'!N25</f>
        <v>0</v>
      </c>
      <c r="O25" s="165">
        <f ca="1">O$6*'Režie-stávající projekty-FTE'!O25</f>
        <v>0</v>
      </c>
      <c r="P25" s="165">
        <f t="shared" ca="1" si="3"/>
        <v>0</v>
      </c>
      <c r="Q25" s="166">
        <f t="shared" ca="1" si="1"/>
        <v>0</v>
      </c>
    </row>
    <row r="26" spans="1:17" customFormat="1" ht="15" customHeight="1" x14ac:dyDescent="0.25">
      <c r="A26" s="207">
        <v>6007</v>
      </c>
      <c r="B26" s="153">
        <f ca="1">SUMPRODUCT('Režie-stávající projekty-FTE'!$F$3:$O$3,'Režie-stávající projekty-FTE'!F26:O26)</f>
        <v>0</v>
      </c>
      <c r="C26" s="153">
        <f ca="1">SUMPRODUCT('Režie-stávající projekty-FTE'!$F$4:$O$4,'Režie-stávající projekty-FTE'!F26:O26)</f>
        <v>0</v>
      </c>
      <c r="D26" s="153">
        <f>SUMPRODUCT('Režie-stávající projekty-FTE'!$F$5:$O$5,'Režie-stávající projekty-FTE'!F26:O26)</f>
        <v>0</v>
      </c>
      <c r="E26" s="153">
        <f t="shared" ca="1" si="2"/>
        <v>0</v>
      </c>
      <c r="F26" s="165">
        <f ca="1">F$6*'Režie-stávající projekty-FTE'!F26</f>
        <v>0</v>
      </c>
      <c r="G26" s="165">
        <f ca="1">G$6*'Režie-stávající projekty-FTE'!G26</f>
        <v>0</v>
      </c>
      <c r="H26" s="165">
        <f ca="1">H$6*'Režie-stávající projekty-FTE'!H26</f>
        <v>0</v>
      </c>
      <c r="I26" s="165">
        <f ca="1">I$6*'Režie-stávající projekty-FTE'!I26</f>
        <v>0</v>
      </c>
      <c r="J26" s="165">
        <f ca="1">J$6*'Režie-stávající projekty-FTE'!J26</f>
        <v>0</v>
      </c>
      <c r="K26" s="165">
        <f ca="1">K$6*'Režie-stávající projekty-FTE'!K26</f>
        <v>0</v>
      </c>
      <c r="L26" s="165">
        <f ca="1">L$6*'Režie-stávající projekty-FTE'!L26</f>
        <v>0</v>
      </c>
      <c r="M26" s="165">
        <f ca="1">M$6*'Režie-stávající projekty-FTE'!M26</f>
        <v>0</v>
      </c>
      <c r="N26" s="165">
        <f ca="1">N$6*'Režie-stávající projekty-FTE'!N26</f>
        <v>0</v>
      </c>
      <c r="O26" s="165">
        <f ca="1">O$6*'Režie-stávající projekty-FTE'!O26</f>
        <v>0</v>
      </c>
      <c r="P26" s="165">
        <f t="shared" ca="1" si="3"/>
        <v>0</v>
      </c>
      <c r="Q26" s="166">
        <f t="shared" ca="1" si="1"/>
        <v>0</v>
      </c>
    </row>
    <row r="27" spans="1:17" customFormat="1" ht="15" customHeight="1" x14ac:dyDescent="0.25">
      <c r="A27" s="207">
        <v>6008</v>
      </c>
      <c r="B27" s="153">
        <f ca="1">SUMPRODUCT('Režie-stávající projekty-FTE'!$F$3:$O$3,'Režie-stávající projekty-FTE'!F27:O27)</f>
        <v>0</v>
      </c>
      <c r="C27" s="153">
        <f ca="1">SUMPRODUCT('Režie-stávající projekty-FTE'!$F$4:$O$4,'Režie-stávající projekty-FTE'!F27:O27)</f>
        <v>0</v>
      </c>
      <c r="D27" s="153">
        <f>SUMPRODUCT('Režie-stávající projekty-FTE'!$F$5:$O$5,'Režie-stávající projekty-FTE'!F27:O27)</f>
        <v>0</v>
      </c>
      <c r="E27" s="153">
        <f t="shared" ca="1" si="2"/>
        <v>0</v>
      </c>
      <c r="F27" s="165">
        <f ca="1">F$6*'Režie-stávající projekty-FTE'!F27</f>
        <v>0</v>
      </c>
      <c r="G27" s="165">
        <f ca="1">G$6*'Režie-stávající projekty-FTE'!G27</f>
        <v>0</v>
      </c>
      <c r="H27" s="165">
        <f ca="1">H$6*'Režie-stávající projekty-FTE'!H27</f>
        <v>0</v>
      </c>
      <c r="I27" s="165">
        <f ca="1">I$6*'Režie-stávající projekty-FTE'!I27</f>
        <v>0</v>
      </c>
      <c r="J27" s="165">
        <f ca="1">J$6*'Režie-stávající projekty-FTE'!J27</f>
        <v>0</v>
      </c>
      <c r="K27" s="165">
        <f ca="1">K$6*'Režie-stávající projekty-FTE'!K27</f>
        <v>0</v>
      </c>
      <c r="L27" s="165">
        <f ca="1">L$6*'Režie-stávající projekty-FTE'!L27</f>
        <v>0</v>
      </c>
      <c r="M27" s="165">
        <f ca="1">M$6*'Režie-stávající projekty-FTE'!M27</f>
        <v>0</v>
      </c>
      <c r="N27" s="165">
        <f ca="1">N$6*'Režie-stávající projekty-FTE'!N27</f>
        <v>0</v>
      </c>
      <c r="O27" s="165">
        <f ca="1">O$6*'Režie-stávající projekty-FTE'!O27</f>
        <v>0</v>
      </c>
      <c r="P27" s="165">
        <f t="shared" ca="1" si="3"/>
        <v>0</v>
      </c>
      <c r="Q27" s="166">
        <f t="shared" ca="1" si="1"/>
        <v>0</v>
      </c>
    </row>
    <row r="28" spans="1:17" customFormat="1" ht="15" customHeight="1" x14ac:dyDescent="0.25">
      <c r="A28" s="207">
        <v>6010</v>
      </c>
      <c r="B28" s="153">
        <f ca="1">SUMPRODUCT('Režie-stávající projekty-FTE'!$F$3:$O$3,'Režie-stávající projekty-FTE'!F28:O28)</f>
        <v>0</v>
      </c>
      <c r="C28" s="153">
        <f ca="1">SUMPRODUCT('Režie-stávající projekty-FTE'!$F$4:$O$4,'Režie-stávající projekty-FTE'!F28:O28)</f>
        <v>0</v>
      </c>
      <c r="D28" s="153">
        <f>SUMPRODUCT('Režie-stávající projekty-FTE'!$F$5:$O$5,'Režie-stávající projekty-FTE'!F28:O28)</f>
        <v>0</v>
      </c>
      <c r="E28" s="153">
        <f t="shared" ca="1" si="2"/>
        <v>0</v>
      </c>
      <c r="F28" s="165">
        <f ca="1">F$6*'Režie-stávající projekty-FTE'!F28</f>
        <v>0</v>
      </c>
      <c r="G28" s="165">
        <f ca="1">G$6*'Režie-stávající projekty-FTE'!G28</f>
        <v>0</v>
      </c>
      <c r="H28" s="165">
        <f ca="1">H$6*'Režie-stávající projekty-FTE'!H28</f>
        <v>0</v>
      </c>
      <c r="I28" s="165">
        <f ca="1">I$6*'Režie-stávající projekty-FTE'!I28</f>
        <v>0</v>
      </c>
      <c r="J28" s="165">
        <f ca="1">J$6*'Režie-stávající projekty-FTE'!J28</f>
        <v>0</v>
      </c>
      <c r="K28" s="165">
        <f ca="1">K$6*'Režie-stávající projekty-FTE'!K28</f>
        <v>0</v>
      </c>
      <c r="L28" s="165">
        <f ca="1">L$6*'Režie-stávající projekty-FTE'!L28</f>
        <v>0</v>
      </c>
      <c r="M28" s="165">
        <f ca="1">M$6*'Režie-stávající projekty-FTE'!M28</f>
        <v>0</v>
      </c>
      <c r="N28" s="165">
        <f ca="1">N$6*'Režie-stávající projekty-FTE'!N28</f>
        <v>0</v>
      </c>
      <c r="O28" s="165">
        <f ca="1">O$6*'Režie-stávající projekty-FTE'!O28</f>
        <v>0</v>
      </c>
      <c r="P28" s="165">
        <f t="shared" ca="1" si="3"/>
        <v>0</v>
      </c>
      <c r="Q28" s="166">
        <f t="shared" ca="1" si="1"/>
        <v>0</v>
      </c>
    </row>
    <row r="29" spans="1:17" customFormat="1" ht="15" customHeight="1" x14ac:dyDescent="0.25">
      <c r="A29" s="207">
        <v>6011</v>
      </c>
      <c r="B29" s="153">
        <f ca="1">SUMPRODUCT('Režie-stávající projekty-FTE'!$F$3:$O$3,'Režie-stávající projekty-FTE'!F29:O29)</f>
        <v>0</v>
      </c>
      <c r="C29" s="153">
        <f ca="1">SUMPRODUCT('Režie-stávající projekty-FTE'!$F$4:$O$4,'Režie-stávající projekty-FTE'!F29:O29)</f>
        <v>0</v>
      </c>
      <c r="D29" s="153">
        <f>SUMPRODUCT('Režie-stávající projekty-FTE'!$F$5:$O$5,'Režie-stávající projekty-FTE'!F29:O29)</f>
        <v>0</v>
      </c>
      <c r="E29" s="153">
        <f t="shared" ca="1" si="2"/>
        <v>0</v>
      </c>
      <c r="F29" s="165">
        <f ca="1">F$6*'Režie-stávající projekty-FTE'!F29</f>
        <v>0</v>
      </c>
      <c r="G29" s="165">
        <f ca="1">G$6*'Režie-stávající projekty-FTE'!G29</f>
        <v>0</v>
      </c>
      <c r="H29" s="165">
        <f ca="1">H$6*'Režie-stávající projekty-FTE'!H29</f>
        <v>0</v>
      </c>
      <c r="I29" s="165">
        <f ca="1">I$6*'Režie-stávající projekty-FTE'!I29</f>
        <v>0</v>
      </c>
      <c r="J29" s="165">
        <f ca="1">J$6*'Režie-stávající projekty-FTE'!J29</f>
        <v>0</v>
      </c>
      <c r="K29" s="165">
        <f ca="1">K$6*'Režie-stávající projekty-FTE'!K29</f>
        <v>0</v>
      </c>
      <c r="L29" s="165">
        <f ca="1">L$6*'Režie-stávající projekty-FTE'!L29</f>
        <v>0</v>
      </c>
      <c r="M29" s="165">
        <f ca="1">M$6*'Režie-stávající projekty-FTE'!M29</f>
        <v>0</v>
      </c>
      <c r="N29" s="165">
        <f ca="1">N$6*'Režie-stávající projekty-FTE'!N29</f>
        <v>0</v>
      </c>
      <c r="O29" s="165">
        <f ca="1">O$6*'Režie-stávající projekty-FTE'!O29</f>
        <v>0</v>
      </c>
      <c r="P29" s="165">
        <f t="shared" ca="1" si="3"/>
        <v>0</v>
      </c>
      <c r="Q29" s="166">
        <f t="shared" ca="1" si="1"/>
        <v>0</v>
      </c>
    </row>
  </sheetData>
  <mergeCells count="5">
    <mergeCell ref="B2:E2"/>
    <mergeCell ref="C3:E3"/>
    <mergeCell ref="C4:E4"/>
    <mergeCell ref="C5:E5"/>
    <mergeCell ref="C6:E6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showGridLines="0" zoomScale="70" zoomScaleNormal="70" workbookViewId="0">
      <selection activeCell="B1" sqref="B1:M1048576"/>
    </sheetView>
  </sheetViews>
  <sheetFormatPr defaultColWidth="9" defaultRowHeight="12.75" x14ac:dyDescent="0.2"/>
  <cols>
    <col min="1" max="1" width="47.375" style="157" customWidth="1"/>
    <col min="2" max="13" width="11.5" style="157" customWidth="1"/>
    <col min="14" max="16384" width="9" style="157"/>
  </cols>
  <sheetData>
    <row r="1" spans="1:13" x14ac:dyDescent="0.2">
      <c r="A1" s="156" t="s">
        <v>640</v>
      </c>
      <c r="B1" s="16">
        <v>33110</v>
      </c>
      <c r="C1" s="16">
        <v>33120</v>
      </c>
      <c r="D1" s="16">
        <v>33130</v>
      </c>
      <c r="E1" s="16">
        <v>33140</v>
      </c>
      <c r="F1" s="16">
        <v>33150</v>
      </c>
      <c r="G1" s="16">
        <v>33160</v>
      </c>
      <c r="H1" s="16">
        <v>33170</v>
      </c>
      <c r="I1" s="16">
        <v>33180</v>
      </c>
      <c r="J1" s="16">
        <v>33200</v>
      </c>
      <c r="K1" s="16">
        <v>33210</v>
      </c>
      <c r="L1" s="13"/>
      <c r="M1" s="13"/>
    </row>
    <row r="2" spans="1:13" ht="99" x14ac:dyDescent="0.2">
      <c r="A2" s="167" t="s">
        <v>650</v>
      </c>
      <c r="B2" s="41" t="s">
        <v>42</v>
      </c>
      <c r="C2" s="41" t="s">
        <v>43</v>
      </c>
      <c r="D2" s="41" t="s">
        <v>162</v>
      </c>
      <c r="E2" s="41" t="s">
        <v>44</v>
      </c>
      <c r="F2" s="41" t="s">
        <v>45</v>
      </c>
      <c r="G2" s="41" t="s">
        <v>46</v>
      </c>
      <c r="H2" s="41" t="s">
        <v>319</v>
      </c>
      <c r="I2" s="41" t="s">
        <v>47</v>
      </c>
      <c r="J2" s="41" t="s">
        <v>48</v>
      </c>
      <c r="K2" s="41" t="s">
        <v>49</v>
      </c>
      <c r="L2" s="54" t="s">
        <v>651</v>
      </c>
      <c r="M2" s="54" t="s">
        <v>670</v>
      </c>
    </row>
    <row r="3" spans="1:13" x14ac:dyDescent="0.2">
      <c r="A3" s="168" t="s">
        <v>636</v>
      </c>
      <c r="B3" s="158">
        <f ca="1">HLOOKUP(B$1,'Režie-stávající projekty-FTE'!$A$1:$O$6,3,FALSE)</f>
        <v>158317.98121158074</v>
      </c>
      <c r="C3" s="158">
        <f ca="1">HLOOKUP(C$1,'Režie-stávající projekty-FTE'!$A$1:$O$6,3,FALSE)</f>
        <v>173722.24671438494</v>
      </c>
      <c r="D3" s="158">
        <f ca="1">HLOOKUP(D$1,'Režie-stávající projekty-FTE'!$A$1:$O$6,3,FALSE)</f>
        <v>199896.13788427148</v>
      </c>
      <c r="E3" s="158">
        <f ca="1">HLOOKUP(E$1,'Režie-stávající projekty-FTE'!$A$1:$O$6,3,FALSE)</f>
        <v>253281.11769862517</v>
      </c>
      <c r="F3" s="158">
        <f ca="1">HLOOKUP(F$1,'Režie-stávající projekty-FTE'!$A$1:$O$6,3,FALSE)</f>
        <v>173125.76236284093</v>
      </c>
      <c r="G3" s="158">
        <f ca="1">HLOOKUP(G$1,'Režie-stávající projekty-FTE'!$A$1:$O$6,3,FALSE)</f>
        <v>257291.88074150324</v>
      </c>
      <c r="H3" s="158">
        <f ca="1">HLOOKUP(H$1,'Režie-stávající projekty-FTE'!$A$1:$O$6,3,FALSE)</f>
        <v>168837.41720726155</v>
      </c>
      <c r="I3" s="158">
        <f ca="1">HLOOKUP(I$1,'Režie-stávající projekty-FTE'!$A$1:$O$6,3,FALSE)</f>
        <v>198260.48838577178</v>
      </c>
      <c r="J3" s="158">
        <f ca="1">HLOOKUP(J$1,'Režie-stávající projekty-FTE'!$A$1:$O$6,3,FALSE)</f>
        <v>212661.88041077834</v>
      </c>
      <c r="K3" s="158">
        <f ca="1">HLOOKUP(K$1,'Režie-stávající projekty-FTE'!$A$1:$O$6,3,FALSE)</f>
        <v>186932.49396748454</v>
      </c>
      <c r="L3" s="158">
        <f ca="1">AVERAGE(B3:K3)</f>
        <v>198232.74065845026</v>
      </c>
      <c r="M3" s="158">
        <f ca="1">AVERAGE(B3:K3)</f>
        <v>198232.74065845026</v>
      </c>
    </row>
    <row r="4" spans="1:13" x14ac:dyDescent="0.2">
      <c r="A4" s="168" t="s">
        <v>637</v>
      </c>
      <c r="B4" s="158">
        <f ca="1">HLOOKUP(B$1,'Režie-stávající projekty-FTE'!$A$1:$O$6,4,FALSE)</f>
        <v>46156.491292323786</v>
      </c>
      <c r="C4" s="158">
        <f ca="1">HLOOKUP(C$1,'Režie-stávající projekty-FTE'!$A$1:$O$6,4,FALSE)</f>
        <v>46156.491292323793</v>
      </c>
      <c r="D4" s="158">
        <f ca="1">HLOOKUP(D$1,'Režie-stávající projekty-FTE'!$A$1:$O$6,4,FALSE)</f>
        <v>46156.491292323779</v>
      </c>
      <c r="E4" s="158">
        <f ca="1">HLOOKUP(E$1,'Režie-stávající projekty-FTE'!$A$1:$O$6,4,FALSE)</f>
        <v>46156.491292323786</v>
      </c>
      <c r="F4" s="158">
        <f ca="1">HLOOKUP(F$1,'Režie-stávající projekty-FTE'!$A$1:$O$6,4,FALSE)</f>
        <v>46156.491292323786</v>
      </c>
      <c r="G4" s="158">
        <f ca="1">HLOOKUP(G$1,'Režie-stávající projekty-FTE'!$A$1:$O$6,4,FALSE)</f>
        <v>46156.491292323793</v>
      </c>
      <c r="H4" s="158">
        <f ca="1">HLOOKUP(H$1,'Režie-stávající projekty-FTE'!$A$1:$O$6,4,FALSE)</f>
        <v>46156.491292323779</v>
      </c>
      <c r="I4" s="158">
        <f ca="1">HLOOKUP(I$1,'Režie-stávající projekty-FTE'!$A$1:$O$6,4,FALSE)</f>
        <v>46156.491292323786</v>
      </c>
      <c r="J4" s="158">
        <f ca="1">HLOOKUP(J$1,'Režie-stávající projekty-FTE'!$A$1:$O$6,4,FALSE)</f>
        <v>46156.491292323779</v>
      </c>
      <c r="K4" s="158">
        <f ca="1">HLOOKUP(K$1,'Režie-stávající projekty-FTE'!$A$1:$O$6,4,FALSE)</f>
        <v>46156.491292323786</v>
      </c>
      <c r="L4" s="158">
        <f t="shared" ref="L4:L5" ca="1" si="0">AVERAGE(B4:K4)</f>
        <v>46156.491292323793</v>
      </c>
      <c r="M4" s="158">
        <f ca="1">AVERAGE(B4:K4)</f>
        <v>46156.491292323793</v>
      </c>
    </row>
    <row r="5" spans="1:13" x14ac:dyDescent="0.2">
      <c r="A5" s="168" t="s">
        <v>638</v>
      </c>
      <c r="B5" s="158">
        <f>HLOOKUP(B$1,'Režie-stávající projekty-FTE'!$A$1:$O$6,5,FALSE)</f>
        <v>0</v>
      </c>
      <c r="C5" s="158">
        <f>HLOOKUP(C$1,'Režie-stávající projekty-FTE'!$A$1:$O$6,5,FALSE)</f>
        <v>0</v>
      </c>
      <c r="D5" s="158">
        <f>HLOOKUP(D$1,'Režie-stávající projekty-FTE'!$A$1:$O$6,5,FALSE)</f>
        <v>0</v>
      </c>
      <c r="E5" s="158">
        <f>HLOOKUP(E$1,'Režie-stávající projekty-FTE'!$A$1:$O$6,5,FALSE)</f>
        <v>0</v>
      </c>
      <c r="F5" s="158">
        <f>HLOOKUP(F$1,'Režie-stávající projekty-FTE'!$A$1:$O$6,5,FALSE)</f>
        <v>7151.7632241813608</v>
      </c>
      <c r="G5" s="158">
        <f>HLOOKUP(G$1,'Režie-stávající projekty-FTE'!$A$1:$O$6,5,FALSE)</f>
        <v>0</v>
      </c>
      <c r="H5" s="158">
        <f>HLOOKUP(H$1,'Režie-stávající projekty-FTE'!$A$1:$O$6,5,FALSE)</f>
        <v>0</v>
      </c>
      <c r="I5" s="158">
        <f>HLOOKUP(I$1,'Režie-stávající projekty-FTE'!$A$1:$O$6,5,FALSE)</f>
        <v>0</v>
      </c>
      <c r="J5" s="158">
        <f>HLOOKUP(J$1,'Režie-stávající projekty-FTE'!$A$1:$O$6,5,FALSE)</f>
        <v>10131.072386058982</v>
      </c>
      <c r="K5" s="158">
        <f>HLOOKUP(K$1,'Režie-stávající projekty-FTE'!$A$1:$O$6,5,FALSE)</f>
        <v>0</v>
      </c>
      <c r="L5" s="158">
        <f t="shared" si="0"/>
        <v>1728.283561024034</v>
      </c>
      <c r="M5" s="158" t="s">
        <v>585</v>
      </c>
    </row>
    <row r="6" spans="1:13" x14ac:dyDescent="0.2">
      <c r="A6" s="168" t="s">
        <v>642</v>
      </c>
      <c r="B6" s="158">
        <f t="shared" ref="B6:M6" ca="1" si="1">SUM(B3:B5)</f>
        <v>204474.47250390454</v>
      </c>
      <c r="C6" s="158">
        <f t="shared" ref="C6:K6" ca="1" si="2">SUM(C3:C5)</f>
        <v>219878.73800670874</v>
      </c>
      <c r="D6" s="158">
        <f t="shared" ca="1" si="2"/>
        <v>246052.62917659525</v>
      </c>
      <c r="E6" s="158">
        <f t="shared" ca="1" si="2"/>
        <v>299437.60899094894</v>
      </c>
      <c r="F6" s="158">
        <f t="shared" ca="1" si="2"/>
        <v>226434.01687934611</v>
      </c>
      <c r="G6" s="158">
        <f t="shared" ca="1" si="2"/>
        <v>303448.37203382701</v>
      </c>
      <c r="H6" s="158">
        <f t="shared" ca="1" si="2"/>
        <v>214993.90849958532</v>
      </c>
      <c r="I6" s="158">
        <f t="shared" ca="1" si="2"/>
        <v>244416.97967809555</v>
      </c>
      <c r="J6" s="158">
        <f t="shared" ca="1" si="2"/>
        <v>268949.44408916112</v>
      </c>
      <c r="K6" s="158">
        <f t="shared" ca="1" si="2"/>
        <v>233088.98525980831</v>
      </c>
      <c r="L6" s="158">
        <f t="shared" ca="1" si="1"/>
        <v>246117.51551179809</v>
      </c>
      <c r="M6" s="158">
        <f t="shared" ca="1" si="1"/>
        <v>244389.23195077406</v>
      </c>
    </row>
    <row r="7" spans="1:13" x14ac:dyDescent="0.2">
      <c r="A7" s="169"/>
      <c r="B7" s="170"/>
      <c r="C7" s="170"/>
      <c r="D7" s="170"/>
      <c r="E7" s="170"/>
      <c r="F7" s="170"/>
      <c r="G7" s="170"/>
      <c r="H7" s="170"/>
      <c r="I7" s="206"/>
      <c r="J7" s="206"/>
      <c r="K7" s="206"/>
    </row>
    <row r="8" spans="1:13" x14ac:dyDescent="0.2">
      <c r="A8" s="168" t="s">
        <v>652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</row>
    <row r="9" spans="1:13" x14ac:dyDescent="0.2">
      <c r="A9" s="169"/>
      <c r="B9" s="170"/>
      <c r="C9" s="170"/>
      <c r="D9" s="170"/>
      <c r="E9" s="170"/>
      <c r="F9" s="170"/>
      <c r="G9" s="170"/>
      <c r="H9" s="170"/>
      <c r="I9" s="206"/>
      <c r="J9" s="206"/>
      <c r="K9" s="206"/>
    </row>
    <row r="10" spans="1:13" x14ac:dyDescent="0.2">
      <c r="A10" s="172" t="s">
        <v>653</v>
      </c>
      <c r="B10" s="173">
        <f ca="1">IFERROR(B$8*B3,0)</f>
        <v>0</v>
      </c>
      <c r="C10" s="173">
        <f t="shared" ref="C10:H10" ca="1" si="3">IFERROR(C$8*C3,0)</f>
        <v>0</v>
      </c>
      <c r="D10" s="173">
        <f t="shared" ca="1" si="3"/>
        <v>0</v>
      </c>
      <c r="E10" s="173">
        <f t="shared" ca="1" si="3"/>
        <v>0</v>
      </c>
      <c r="F10" s="173">
        <f t="shared" ca="1" si="3"/>
        <v>0</v>
      </c>
      <c r="G10" s="173">
        <f t="shared" ca="1" si="3"/>
        <v>0</v>
      </c>
      <c r="H10" s="173">
        <f t="shared" ca="1" si="3"/>
        <v>0</v>
      </c>
      <c r="I10" s="173">
        <f t="shared" ref="I10:M10" ca="1" si="4">IFERROR(I$8*I3,0)</f>
        <v>0</v>
      </c>
      <c r="J10" s="173">
        <f t="shared" ca="1" si="4"/>
        <v>0</v>
      </c>
      <c r="K10" s="173">
        <f t="shared" ref="K10" ca="1" si="5">IFERROR(K$8*K3,0)</f>
        <v>0</v>
      </c>
      <c r="L10" s="173">
        <f t="shared" ca="1" si="4"/>
        <v>0</v>
      </c>
      <c r="M10" s="173">
        <f t="shared" ca="1" si="4"/>
        <v>0</v>
      </c>
    </row>
    <row r="11" spans="1:13" x14ac:dyDescent="0.2">
      <c r="A11" s="172" t="s">
        <v>654</v>
      </c>
      <c r="B11" s="173">
        <f t="shared" ref="B11:H12" ca="1" si="6">IFERROR(B$8*B4,0)</f>
        <v>0</v>
      </c>
      <c r="C11" s="173">
        <f t="shared" ca="1" si="6"/>
        <v>0</v>
      </c>
      <c r="D11" s="173">
        <f t="shared" ca="1" si="6"/>
        <v>0</v>
      </c>
      <c r="E11" s="173">
        <f t="shared" ca="1" si="6"/>
        <v>0</v>
      </c>
      <c r="F11" s="173">
        <f t="shared" ca="1" si="6"/>
        <v>0</v>
      </c>
      <c r="G11" s="173">
        <f t="shared" ca="1" si="6"/>
        <v>0</v>
      </c>
      <c r="H11" s="173">
        <f t="shared" ca="1" si="6"/>
        <v>0</v>
      </c>
      <c r="I11" s="173">
        <f t="shared" ref="I11:M11" ca="1" si="7">IFERROR(I$8*I4,0)</f>
        <v>0</v>
      </c>
      <c r="J11" s="173">
        <f t="shared" ca="1" si="7"/>
        <v>0</v>
      </c>
      <c r="K11" s="173">
        <f t="shared" ref="K11" ca="1" si="8">IFERROR(K$8*K4,0)</f>
        <v>0</v>
      </c>
      <c r="L11" s="173">
        <f t="shared" ca="1" si="7"/>
        <v>0</v>
      </c>
      <c r="M11" s="173">
        <f t="shared" ca="1" si="7"/>
        <v>0</v>
      </c>
    </row>
    <row r="12" spans="1:13" x14ac:dyDescent="0.2">
      <c r="A12" s="172" t="s">
        <v>655</v>
      </c>
      <c r="B12" s="173">
        <f t="shared" si="6"/>
        <v>0</v>
      </c>
      <c r="C12" s="173">
        <f t="shared" si="6"/>
        <v>0</v>
      </c>
      <c r="D12" s="173">
        <f t="shared" si="6"/>
        <v>0</v>
      </c>
      <c r="E12" s="173">
        <f t="shared" si="6"/>
        <v>0</v>
      </c>
      <c r="F12" s="173">
        <f t="shared" si="6"/>
        <v>0</v>
      </c>
      <c r="G12" s="173">
        <f t="shared" si="6"/>
        <v>0</v>
      </c>
      <c r="H12" s="173">
        <f t="shared" si="6"/>
        <v>0</v>
      </c>
      <c r="I12" s="173">
        <f t="shared" ref="I12:M12" si="9">IFERROR(I$8*I5,0)</f>
        <v>0</v>
      </c>
      <c r="J12" s="173">
        <f t="shared" si="9"/>
        <v>0</v>
      </c>
      <c r="K12" s="173">
        <f t="shared" ref="K12" si="10">IFERROR(K$8*K5,0)</f>
        <v>0</v>
      </c>
      <c r="L12" s="173">
        <f t="shared" si="9"/>
        <v>0</v>
      </c>
      <c r="M12" s="173">
        <f t="shared" si="9"/>
        <v>0</v>
      </c>
    </row>
    <row r="13" spans="1:13" x14ac:dyDescent="0.2">
      <c r="A13" s="172" t="s">
        <v>656</v>
      </c>
      <c r="B13" s="173">
        <f ca="1">B$8*B6</f>
        <v>0</v>
      </c>
      <c r="C13" s="173">
        <f t="shared" ref="C13:H13" ca="1" si="11">C$8*C6</f>
        <v>0</v>
      </c>
      <c r="D13" s="173">
        <f t="shared" ca="1" si="11"/>
        <v>0</v>
      </c>
      <c r="E13" s="173">
        <f t="shared" ca="1" si="11"/>
        <v>0</v>
      </c>
      <c r="F13" s="173">
        <f t="shared" ca="1" si="11"/>
        <v>0</v>
      </c>
      <c r="G13" s="173">
        <f t="shared" ca="1" si="11"/>
        <v>0</v>
      </c>
      <c r="H13" s="173">
        <f t="shared" ca="1" si="11"/>
        <v>0</v>
      </c>
      <c r="I13" s="173">
        <f t="shared" ref="I13:M13" ca="1" si="12">I$8*I6</f>
        <v>0</v>
      </c>
      <c r="J13" s="173">
        <f t="shared" ca="1" si="12"/>
        <v>0</v>
      </c>
      <c r="K13" s="173">
        <f t="shared" ref="K13" ca="1" si="13">K$8*K6</f>
        <v>0</v>
      </c>
      <c r="L13" s="173">
        <f t="shared" ca="1" si="12"/>
        <v>0</v>
      </c>
      <c r="M13" s="173">
        <f t="shared" ca="1" si="12"/>
        <v>0</v>
      </c>
    </row>
    <row r="15" spans="1:13" x14ac:dyDescent="0.2">
      <c r="A15" s="172" t="s">
        <v>657</v>
      </c>
      <c r="B15" s="173">
        <f ca="1">SUM(B13:M13)</f>
        <v>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showGridLines="0" zoomScale="70" zoomScaleNormal="70" workbookViewId="0">
      <selection activeCell="F2" sqref="F2"/>
    </sheetView>
  </sheetViews>
  <sheetFormatPr defaultColWidth="9" defaultRowHeight="12.75" x14ac:dyDescent="0.2"/>
  <cols>
    <col min="1" max="1" width="43.5" style="157" customWidth="1"/>
    <col min="2" max="2" width="16.125" style="157" customWidth="1"/>
    <col min="3" max="3" width="4.25" style="157" customWidth="1"/>
    <col min="4" max="16384" width="9" style="157"/>
  </cols>
  <sheetData>
    <row r="1" spans="1:3" x14ac:dyDescent="0.2">
      <c r="A1" s="156" t="s">
        <v>640</v>
      </c>
      <c r="B1" s="67">
        <v>33000</v>
      </c>
      <c r="C1" s="174"/>
    </row>
    <row r="2" spans="1:3" ht="149.25" customHeight="1" x14ac:dyDescent="0.2">
      <c r="A2" s="175" t="s">
        <v>658</v>
      </c>
      <c r="B2" s="43" t="s">
        <v>326</v>
      </c>
      <c r="C2" s="176"/>
    </row>
    <row r="3" spans="1:3" x14ac:dyDescent="0.2">
      <c r="A3" s="168" t="s">
        <v>659</v>
      </c>
      <c r="B3" s="159">
        <f ca="1">'R1_Rektorát'!CY164</f>
        <v>95104662.680000007</v>
      </c>
      <c r="C3" s="177"/>
    </row>
    <row r="4" spans="1:3" s="180" customFormat="1" x14ac:dyDescent="0.2">
      <c r="A4" s="169"/>
      <c r="B4" s="178"/>
      <c r="C4" s="177"/>
    </row>
    <row r="5" spans="1:3" x14ac:dyDescent="0.2">
      <c r="A5" s="168" t="s">
        <v>660</v>
      </c>
      <c r="B5" s="159">
        <f ca="1">'R2_R3_FF'!AA36</f>
        <v>25521601.675244927</v>
      </c>
      <c r="C5" s="177"/>
    </row>
    <row r="6" spans="1:3" x14ac:dyDescent="0.2">
      <c r="A6" s="168" t="s">
        <v>661</v>
      </c>
      <c r="B6" s="159">
        <f ca="1">'R2_R3_FF'!AA37</f>
        <v>6175276.9699999988</v>
      </c>
      <c r="C6" s="177"/>
    </row>
    <row r="7" spans="1:3" x14ac:dyDescent="0.2">
      <c r="A7" s="168" t="s">
        <v>662</v>
      </c>
      <c r="B7" s="159">
        <f>'R2_R3_FF'!AA38</f>
        <v>274325.3</v>
      </c>
      <c r="C7" s="177"/>
    </row>
    <row r="8" spans="1:3" x14ac:dyDescent="0.2">
      <c r="A8" s="168" t="s">
        <v>663</v>
      </c>
      <c r="B8" s="159">
        <f ca="1">B5+B6+B7</f>
        <v>31971203.945244927</v>
      </c>
      <c r="C8" s="177"/>
    </row>
    <row r="9" spans="1:3" x14ac:dyDescent="0.2">
      <c r="A9" s="169"/>
      <c r="B9" s="178"/>
      <c r="C9" s="177"/>
    </row>
    <row r="10" spans="1:3" s="184" customFormat="1" ht="23.25" customHeight="1" x14ac:dyDescent="0.25">
      <c r="A10" s="181" t="s">
        <v>664</v>
      </c>
      <c r="B10" s="182">
        <f ca="1">B8/B3</f>
        <v>0.33616862774456058</v>
      </c>
      <c r="C10" s="183"/>
    </row>
    <row r="11" spans="1:3" x14ac:dyDescent="0.2">
      <c r="A11" s="169"/>
      <c r="B11" s="179"/>
      <c r="C11" s="185"/>
    </row>
    <row r="12" spans="1:3" x14ac:dyDescent="0.2">
      <c r="A12" s="168" t="s">
        <v>665</v>
      </c>
      <c r="B12" s="186">
        <f ca="1">B5/B$3</f>
        <v>0.2683527910836277</v>
      </c>
      <c r="C12" s="187"/>
    </row>
    <row r="13" spans="1:3" x14ac:dyDescent="0.2">
      <c r="A13" s="168" t="s">
        <v>666</v>
      </c>
      <c r="B13" s="186">
        <f t="shared" ref="B13:B14" ca="1" si="0">B6/B$3</f>
        <v>6.4931379766079822E-2</v>
      </c>
      <c r="C13" s="187"/>
    </row>
    <row r="14" spans="1:3" x14ac:dyDescent="0.2">
      <c r="A14" s="168" t="s">
        <v>667</v>
      </c>
      <c r="B14" s="186">
        <f t="shared" ca="1" si="0"/>
        <v>2.8844568948530546E-3</v>
      </c>
      <c r="C14" s="187"/>
    </row>
    <row r="15" spans="1:3" ht="14.25" x14ac:dyDescent="0.2">
      <c r="A15" s="188" t="s">
        <v>601</v>
      </c>
      <c r="B15" s="189">
        <f ca="1">B12+B13+B14-B10</f>
        <v>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193"/>
  <sheetViews>
    <sheetView topLeftCell="A148" zoomScale="80" zoomScaleNormal="80" workbookViewId="0">
      <selection activeCell="IZ189" sqref="IZ189"/>
    </sheetView>
  </sheetViews>
  <sheetFormatPr defaultRowHeight="15.75" x14ac:dyDescent="0.25"/>
  <cols>
    <col min="1" max="1" width="9.125" bestFit="1" customWidth="1"/>
    <col min="2" max="257" width="9.125" customWidth="1"/>
    <col min="258" max="258" width="11.5" customWidth="1"/>
  </cols>
  <sheetData>
    <row r="1" spans="1:258" s="191" customFormat="1" x14ac:dyDescent="0.25">
      <c r="A1" s="192"/>
      <c r="B1" s="192">
        <v>21120</v>
      </c>
      <c r="C1" s="192">
        <v>21130</v>
      </c>
      <c r="D1" s="192">
        <v>21140</v>
      </c>
      <c r="E1" s="192">
        <v>21150</v>
      </c>
      <c r="F1" s="192">
        <v>21160</v>
      </c>
      <c r="G1" s="192">
        <v>21170</v>
      </c>
      <c r="H1" s="192">
        <v>21180</v>
      </c>
      <c r="I1" s="192">
        <v>21200</v>
      </c>
      <c r="J1" s="192">
        <v>21210</v>
      </c>
      <c r="K1" s="192">
        <v>21220</v>
      </c>
      <c r="L1" s="192">
        <v>21230</v>
      </c>
      <c r="M1" s="192">
        <v>21240</v>
      </c>
      <c r="N1" s="192">
        <v>21300</v>
      </c>
      <c r="O1" s="192">
        <v>21310</v>
      </c>
      <c r="P1" s="192">
        <v>21320</v>
      </c>
      <c r="Q1" s="192">
        <v>21330</v>
      </c>
      <c r="R1" s="192">
        <v>21800</v>
      </c>
      <c r="S1" s="192">
        <v>21810</v>
      </c>
      <c r="T1" s="192">
        <v>21820</v>
      </c>
      <c r="U1" s="192">
        <v>21830</v>
      </c>
      <c r="V1" s="192">
        <v>21840</v>
      </c>
      <c r="W1" s="192">
        <v>21850</v>
      </c>
      <c r="X1" s="192">
        <v>22110</v>
      </c>
      <c r="Y1" s="192">
        <v>22130</v>
      </c>
      <c r="Z1" s="192">
        <v>22150</v>
      </c>
      <c r="AA1" s="192">
        <v>22151</v>
      </c>
      <c r="AB1" s="192">
        <v>22160</v>
      </c>
      <c r="AC1" s="192">
        <v>22180</v>
      </c>
      <c r="AD1" s="192">
        <v>22190</v>
      </c>
      <c r="AE1" s="192">
        <v>22192</v>
      </c>
      <c r="AF1" s="192">
        <v>22800</v>
      </c>
      <c r="AG1" s="192">
        <v>22810</v>
      </c>
      <c r="AH1" s="192">
        <v>22820</v>
      </c>
      <c r="AI1" s="192">
        <v>32000</v>
      </c>
      <c r="AJ1" s="192">
        <v>32110</v>
      </c>
      <c r="AK1" s="192">
        <v>32120</v>
      </c>
      <c r="AL1" s="192">
        <v>32130</v>
      </c>
      <c r="AM1" s="192">
        <v>32140</v>
      </c>
      <c r="AN1" s="192">
        <v>32150</v>
      </c>
      <c r="AO1" s="192">
        <v>32160</v>
      </c>
      <c r="AP1" s="192">
        <v>32170</v>
      </c>
      <c r="AQ1" s="192">
        <v>32190</v>
      </c>
      <c r="AR1" s="192">
        <v>32300</v>
      </c>
      <c r="AS1" s="192">
        <v>32410</v>
      </c>
      <c r="AT1" s="192">
        <v>32420</v>
      </c>
      <c r="AU1" s="192">
        <v>32800</v>
      </c>
      <c r="AV1" s="192">
        <v>32810</v>
      </c>
      <c r="AW1" s="192">
        <v>32813</v>
      </c>
      <c r="AX1" s="192">
        <v>32820</v>
      </c>
      <c r="AY1" s="192">
        <v>33000</v>
      </c>
      <c r="AZ1" s="192">
        <v>33110</v>
      </c>
      <c r="BA1" s="192">
        <v>33120</v>
      </c>
      <c r="BB1" s="192">
        <v>33130</v>
      </c>
      <c r="BC1" s="192">
        <v>33140</v>
      </c>
      <c r="BD1" s="192">
        <v>33150</v>
      </c>
      <c r="BE1" s="192">
        <v>33160</v>
      </c>
      <c r="BF1" s="192">
        <v>33170</v>
      </c>
      <c r="BG1" s="192">
        <v>33180</v>
      </c>
      <c r="BH1" s="192">
        <v>33200</v>
      </c>
      <c r="BI1" s="192">
        <v>33210</v>
      </c>
      <c r="BJ1" s="192">
        <v>33800</v>
      </c>
      <c r="BK1" s="192">
        <v>41100</v>
      </c>
      <c r="BL1" s="192">
        <v>41200</v>
      </c>
      <c r="BM1" s="192">
        <v>41800</v>
      </c>
      <c r="BN1" s="192">
        <v>41850</v>
      </c>
      <c r="BO1" s="192">
        <v>42210</v>
      </c>
      <c r="BP1" s="192">
        <v>42220</v>
      </c>
      <c r="BQ1" s="192">
        <v>42230</v>
      </c>
      <c r="BR1" s="192">
        <v>42240</v>
      </c>
      <c r="BS1" s="192">
        <v>42250</v>
      </c>
      <c r="BT1" s="192">
        <v>42270</v>
      </c>
      <c r="BU1" s="192">
        <v>42310</v>
      </c>
      <c r="BV1" s="192">
        <v>42320</v>
      </c>
      <c r="BW1" s="192">
        <v>42330</v>
      </c>
      <c r="BX1" s="192">
        <v>42340</v>
      </c>
      <c r="BY1" s="192">
        <v>42350</v>
      </c>
      <c r="BZ1" s="192">
        <v>42420</v>
      </c>
      <c r="CA1" s="192">
        <v>42421</v>
      </c>
      <c r="CB1" s="192">
        <v>42422</v>
      </c>
      <c r="CC1" s="192">
        <v>42423</v>
      </c>
      <c r="CD1" s="192">
        <v>42430</v>
      </c>
      <c r="CE1" s="192">
        <v>42460</v>
      </c>
      <c r="CF1" s="192">
        <v>42800</v>
      </c>
      <c r="CG1" s="192">
        <v>42810</v>
      </c>
      <c r="CH1" s="192">
        <v>42820</v>
      </c>
      <c r="CI1" s="192">
        <v>42830</v>
      </c>
      <c r="CJ1" s="192">
        <v>42840</v>
      </c>
      <c r="CK1" s="192">
        <v>42850</v>
      </c>
      <c r="CL1" s="192">
        <v>51110</v>
      </c>
      <c r="CM1" s="192">
        <v>51120</v>
      </c>
      <c r="CN1" s="192">
        <v>51130</v>
      </c>
      <c r="CO1" s="192">
        <v>51160</v>
      </c>
      <c r="CP1" s="192">
        <v>51170</v>
      </c>
      <c r="CQ1" s="192">
        <v>51171</v>
      </c>
      <c r="CR1" s="192">
        <v>51800</v>
      </c>
      <c r="CS1" s="192">
        <v>51830</v>
      </c>
      <c r="CT1" s="192">
        <v>51840</v>
      </c>
      <c r="CU1" s="192">
        <v>51850</v>
      </c>
      <c r="CV1" s="192">
        <v>52000</v>
      </c>
      <c r="CW1" s="192">
        <v>52110</v>
      </c>
      <c r="CX1" s="192">
        <v>52120</v>
      </c>
      <c r="CY1" s="192">
        <v>52130</v>
      </c>
      <c r="CZ1" s="192">
        <v>52140</v>
      </c>
      <c r="DA1" s="192">
        <v>52150</v>
      </c>
      <c r="DB1" s="192">
        <v>52160</v>
      </c>
      <c r="DC1" s="192">
        <v>52200</v>
      </c>
      <c r="DD1" s="192">
        <v>52210</v>
      </c>
      <c r="DE1" s="192">
        <v>52220</v>
      </c>
      <c r="DF1" s="192">
        <v>52230</v>
      </c>
      <c r="DG1" s="192">
        <v>52240</v>
      </c>
      <c r="DH1" s="192">
        <v>52250</v>
      </c>
      <c r="DI1" s="192">
        <v>52260</v>
      </c>
      <c r="DJ1" s="192">
        <v>52800</v>
      </c>
      <c r="DK1" s="192">
        <v>52810</v>
      </c>
      <c r="DL1" s="192">
        <v>52840</v>
      </c>
      <c r="DM1" s="192">
        <v>53110</v>
      </c>
      <c r="DN1" s="192">
        <v>53130</v>
      </c>
      <c r="DO1" s="192">
        <v>53140</v>
      </c>
      <c r="DP1" s="192">
        <v>53800</v>
      </c>
      <c r="DQ1" s="192">
        <v>53820</v>
      </c>
      <c r="DR1" s="192">
        <v>53830</v>
      </c>
      <c r="DS1" s="192">
        <v>53840</v>
      </c>
      <c r="DT1" s="192">
        <v>53850</v>
      </c>
      <c r="DU1" s="192">
        <v>53860</v>
      </c>
      <c r="DV1" s="192">
        <v>61100</v>
      </c>
      <c r="DW1" s="192">
        <v>61200</v>
      </c>
      <c r="DX1" s="192">
        <v>61300</v>
      </c>
      <c r="DY1" s="192">
        <v>61400</v>
      </c>
      <c r="DZ1" s="192">
        <v>61700</v>
      </c>
      <c r="EA1" s="192">
        <v>61800</v>
      </c>
      <c r="EB1" s="192">
        <v>61900</v>
      </c>
      <c r="EC1" s="192">
        <v>61910</v>
      </c>
      <c r="ED1" s="192">
        <v>61920</v>
      </c>
      <c r="EE1" s="192">
        <v>61930</v>
      </c>
      <c r="EF1" s="192">
        <v>61940</v>
      </c>
      <c r="EG1" s="192">
        <v>61950</v>
      </c>
      <c r="EH1" s="192">
        <v>61960</v>
      </c>
      <c r="EI1" s="192">
        <v>63000</v>
      </c>
      <c r="EJ1" s="192">
        <v>63100</v>
      </c>
      <c r="EK1" s="192">
        <v>63150</v>
      </c>
      <c r="EL1" s="192">
        <v>63200</v>
      </c>
      <c r="EM1" s="192">
        <v>63300</v>
      </c>
      <c r="EN1" s="192">
        <v>63400</v>
      </c>
      <c r="EO1" s="192">
        <v>63600</v>
      </c>
      <c r="EP1" s="192">
        <v>63700</v>
      </c>
      <c r="EQ1" s="192">
        <v>81110</v>
      </c>
      <c r="ER1" s="192">
        <v>81120</v>
      </c>
      <c r="ES1" s="192">
        <v>81130</v>
      </c>
      <c r="ET1" s="192">
        <v>81160</v>
      </c>
      <c r="EU1" s="192">
        <v>81170</v>
      </c>
      <c r="EV1" s="192">
        <v>81190</v>
      </c>
      <c r="EW1" s="192">
        <v>81210</v>
      </c>
      <c r="EX1" s="192">
        <v>81220</v>
      </c>
      <c r="EY1" s="192">
        <v>81230</v>
      </c>
      <c r="EZ1" s="192">
        <v>81240</v>
      </c>
      <c r="FA1" s="192">
        <v>81250</v>
      </c>
      <c r="FB1" s="192">
        <v>81260</v>
      </c>
      <c r="FC1" s="192">
        <v>81270</v>
      </c>
      <c r="FD1" s="192">
        <v>81910</v>
      </c>
      <c r="FE1" s="192">
        <v>82100</v>
      </c>
      <c r="FF1" s="192">
        <v>82200</v>
      </c>
      <c r="FG1" s="192">
        <v>82300</v>
      </c>
      <c r="FH1" s="192">
        <v>82400</v>
      </c>
      <c r="FI1" s="192">
        <v>82500</v>
      </c>
      <c r="FJ1" s="192">
        <v>82510</v>
      </c>
      <c r="FK1" s="192">
        <v>82520</v>
      </c>
      <c r="FL1" s="192">
        <v>82550</v>
      </c>
      <c r="FM1" s="192">
        <v>82560</v>
      </c>
      <c r="FN1" s="192">
        <v>82570</v>
      </c>
      <c r="FO1" s="192">
        <v>82575</v>
      </c>
      <c r="FP1" s="192">
        <v>82600</v>
      </c>
      <c r="FQ1" s="192">
        <v>82610</v>
      </c>
      <c r="FR1" s="192">
        <v>82620</v>
      </c>
      <c r="FS1" s="192">
        <v>82750</v>
      </c>
      <c r="FT1" s="192">
        <v>82760</v>
      </c>
      <c r="FU1" s="192">
        <v>82800</v>
      </c>
      <c r="FV1" s="192">
        <v>82820</v>
      </c>
      <c r="FW1" s="192">
        <v>82900</v>
      </c>
      <c r="FX1" s="192">
        <v>90100</v>
      </c>
      <c r="FY1" s="192">
        <v>90101</v>
      </c>
      <c r="FZ1" s="192">
        <v>90110</v>
      </c>
      <c r="GA1" s="192">
        <v>90112</v>
      </c>
      <c r="GB1" s="192">
        <v>90115</v>
      </c>
      <c r="GC1" s="192">
        <v>90116</v>
      </c>
      <c r="GD1" s="192">
        <v>90117</v>
      </c>
      <c r="GE1" s="192">
        <v>90118</v>
      </c>
      <c r="GF1" s="192">
        <v>90121</v>
      </c>
      <c r="GG1" s="192">
        <v>90122</v>
      </c>
      <c r="GH1" s="192">
        <v>90300</v>
      </c>
      <c r="GI1" s="192">
        <v>90330</v>
      </c>
      <c r="GJ1" s="192">
        <v>90331</v>
      </c>
      <c r="GK1" s="192">
        <v>90340</v>
      </c>
      <c r="GL1" s="192">
        <v>90341</v>
      </c>
      <c r="GM1" s="192">
        <v>90342</v>
      </c>
      <c r="GN1" s="192">
        <v>90350</v>
      </c>
      <c r="GO1" s="192">
        <v>90360</v>
      </c>
      <c r="GP1" s="192">
        <v>90370</v>
      </c>
      <c r="GQ1" s="192">
        <v>90400</v>
      </c>
      <c r="GR1" s="192">
        <v>90420</v>
      </c>
      <c r="GS1" s="192">
        <v>90425</v>
      </c>
      <c r="GT1" s="192">
        <v>90500</v>
      </c>
      <c r="GU1" s="192">
        <v>90521</v>
      </c>
      <c r="GV1" s="192">
        <v>90540</v>
      </c>
      <c r="GW1" s="192">
        <v>90541</v>
      </c>
      <c r="GX1" s="192">
        <v>90542</v>
      </c>
      <c r="GY1" s="192">
        <v>90600</v>
      </c>
      <c r="GZ1" s="192">
        <v>90610</v>
      </c>
      <c r="HA1" s="192">
        <v>90710</v>
      </c>
      <c r="HB1" s="192">
        <v>90730</v>
      </c>
      <c r="HC1" s="192">
        <v>90731</v>
      </c>
      <c r="HD1" s="192">
        <v>90732</v>
      </c>
      <c r="HE1" s="192">
        <v>90733</v>
      </c>
      <c r="HF1" s="192">
        <v>90740</v>
      </c>
      <c r="HG1" s="192">
        <v>90744</v>
      </c>
      <c r="HH1" s="192">
        <v>90745</v>
      </c>
      <c r="HI1" s="192">
        <v>90746</v>
      </c>
      <c r="HJ1" s="192">
        <v>90800</v>
      </c>
      <c r="HK1" s="192">
        <v>90810</v>
      </c>
      <c r="HL1" s="192">
        <v>91000</v>
      </c>
      <c r="HM1" s="192">
        <v>91300</v>
      </c>
      <c r="HN1" s="192">
        <v>91400</v>
      </c>
      <c r="HO1" s="192">
        <v>91500</v>
      </c>
      <c r="HP1" s="192">
        <v>91600</v>
      </c>
      <c r="HQ1" s="192">
        <v>94000</v>
      </c>
      <c r="HR1" s="192">
        <v>94100</v>
      </c>
      <c r="HS1" s="192">
        <v>94210</v>
      </c>
      <c r="HT1" s="192">
        <v>94220</v>
      </c>
      <c r="HU1" s="192">
        <v>94300</v>
      </c>
      <c r="HV1" s="192">
        <v>94400</v>
      </c>
      <c r="HW1" s="192">
        <v>94500</v>
      </c>
      <c r="HX1" s="192">
        <v>94600</v>
      </c>
      <c r="HY1" s="192">
        <v>94700</v>
      </c>
      <c r="HZ1" s="192">
        <v>94800</v>
      </c>
      <c r="IA1" s="192">
        <v>94810</v>
      </c>
      <c r="IB1" s="192">
        <v>94820</v>
      </c>
      <c r="IC1" s="192">
        <v>94830</v>
      </c>
      <c r="ID1" s="192">
        <v>98000</v>
      </c>
      <c r="IE1" s="192">
        <v>98100</v>
      </c>
      <c r="IF1" s="192">
        <v>98120</v>
      </c>
      <c r="IG1" s="192">
        <v>98130</v>
      </c>
      <c r="IH1" s="192">
        <v>98140</v>
      </c>
      <c r="II1" s="192">
        <v>98200</v>
      </c>
      <c r="IJ1" s="192">
        <v>98300</v>
      </c>
      <c r="IK1" s="192">
        <v>98350</v>
      </c>
      <c r="IL1" s="192">
        <v>98400</v>
      </c>
      <c r="IM1" s="192">
        <v>98410</v>
      </c>
      <c r="IN1" s="192">
        <v>98420</v>
      </c>
      <c r="IO1" s="192">
        <v>98430</v>
      </c>
      <c r="IP1" s="192">
        <v>98600</v>
      </c>
      <c r="IQ1" s="192">
        <v>98610</v>
      </c>
      <c r="IR1" s="192">
        <v>98620</v>
      </c>
      <c r="IS1" s="192">
        <v>98630</v>
      </c>
      <c r="IT1" s="192">
        <v>99100</v>
      </c>
      <c r="IU1" s="192">
        <v>99200</v>
      </c>
      <c r="IV1" s="192">
        <v>99300</v>
      </c>
      <c r="IW1" s="192">
        <v>99400</v>
      </c>
      <c r="IX1" s="193"/>
    </row>
    <row r="2" spans="1:258" ht="13.5" customHeight="1" x14ac:dyDescent="0.25">
      <c r="A2" s="190">
        <v>501011</v>
      </c>
      <c r="B2" s="194">
        <v>0</v>
      </c>
      <c r="C2" s="194">
        <v>447941.21</v>
      </c>
      <c r="D2" s="194">
        <v>1096449.31</v>
      </c>
      <c r="E2" s="194">
        <v>107809.89</v>
      </c>
      <c r="F2" s="194">
        <v>168964.28</v>
      </c>
      <c r="G2" s="194">
        <v>1312051.33</v>
      </c>
      <c r="H2" s="194">
        <v>45182.42</v>
      </c>
      <c r="I2" s="194">
        <v>2714435.82</v>
      </c>
      <c r="J2" s="194">
        <v>635815</v>
      </c>
      <c r="K2" s="194">
        <v>0</v>
      </c>
      <c r="L2" s="194">
        <v>897452.05</v>
      </c>
      <c r="M2" s="194">
        <v>3597523.04</v>
      </c>
      <c r="N2" s="194">
        <v>11737</v>
      </c>
      <c r="O2" s="194">
        <v>0</v>
      </c>
      <c r="P2" s="194">
        <v>12280.56</v>
      </c>
      <c r="Q2" s="194">
        <v>112305.44</v>
      </c>
      <c r="R2" s="194">
        <v>241774.38</v>
      </c>
      <c r="S2" s="194">
        <v>0</v>
      </c>
      <c r="T2" s="194">
        <v>0</v>
      </c>
      <c r="U2" s="194">
        <v>0</v>
      </c>
      <c r="V2" s="194">
        <v>245992.91</v>
      </c>
      <c r="W2" s="194">
        <v>6000</v>
      </c>
      <c r="X2" s="194">
        <v>224704.64000000001</v>
      </c>
      <c r="Y2" s="194">
        <v>273276.64</v>
      </c>
      <c r="Z2" s="194">
        <v>65828.45</v>
      </c>
      <c r="AA2" s="194">
        <v>0</v>
      </c>
      <c r="AB2" s="194">
        <v>91313.62</v>
      </c>
      <c r="AC2" s="194">
        <v>89456.69</v>
      </c>
      <c r="AD2" s="194">
        <v>2229848.7599999998</v>
      </c>
      <c r="AE2" s="194">
        <v>193.39</v>
      </c>
      <c r="AF2" s="194">
        <v>54565.46</v>
      </c>
      <c r="AG2" s="194">
        <v>0</v>
      </c>
      <c r="AH2" s="194">
        <v>0</v>
      </c>
      <c r="AI2" s="194">
        <v>0</v>
      </c>
      <c r="AJ2" s="194">
        <v>0</v>
      </c>
      <c r="AK2" s="194">
        <v>426</v>
      </c>
      <c r="AL2" s="194">
        <v>2170</v>
      </c>
      <c r="AM2" s="194">
        <v>1732</v>
      </c>
      <c r="AN2" s="194">
        <v>1536</v>
      </c>
      <c r="AO2" s="194">
        <v>784</v>
      </c>
      <c r="AP2" s="194">
        <v>494.7</v>
      </c>
      <c r="AQ2" s="194">
        <v>0</v>
      </c>
      <c r="AR2" s="194">
        <v>0</v>
      </c>
      <c r="AS2" s="194">
        <v>109</v>
      </c>
      <c r="AT2" s="194">
        <v>0</v>
      </c>
      <c r="AU2" s="194">
        <v>41558.82</v>
      </c>
      <c r="AV2" s="194">
        <v>0</v>
      </c>
      <c r="AW2" s="194">
        <v>0</v>
      </c>
      <c r="AX2" s="194">
        <v>29</v>
      </c>
      <c r="AY2" s="194">
        <v>0</v>
      </c>
      <c r="AZ2" s="194">
        <v>15424.11</v>
      </c>
      <c r="BA2" s="194">
        <v>60</v>
      </c>
      <c r="BB2" s="194">
        <v>4481.8999999999996</v>
      </c>
      <c r="BC2" s="194">
        <v>1014</v>
      </c>
      <c r="BD2" s="194">
        <v>864</v>
      </c>
      <c r="BE2" s="194">
        <v>8578</v>
      </c>
      <c r="BF2" s="194">
        <v>626.48</v>
      </c>
      <c r="BG2" s="194">
        <v>0</v>
      </c>
      <c r="BH2" s="194">
        <v>199</v>
      </c>
      <c r="BI2" s="194">
        <v>0</v>
      </c>
      <c r="BJ2" s="194">
        <v>38145.82</v>
      </c>
      <c r="BK2" s="194">
        <v>0</v>
      </c>
      <c r="BL2" s="194">
        <v>0</v>
      </c>
      <c r="BM2" s="194">
        <v>1909117.3</v>
      </c>
      <c r="BN2" s="194">
        <v>435906.76</v>
      </c>
      <c r="BO2" s="194">
        <v>3520</v>
      </c>
      <c r="BP2" s="194">
        <v>540</v>
      </c>
      <c r="BQ2" s="194">
        <v>59987.61</v>
      </c>
      <c r="BR2" s="194">
        <v>15736.65</v>
      </c>
      <c r="BS2" s="194">
        <v>133540</v>
      </c>
      <c r="BT2" s="194">
        <v>81963.59</v>
      </c>
      <c r="BU2" s="194">
        <v>1810</v>
      </c>
      <c r="BV2" s="194">
        <v>28849.43</v>
      </c>
      <c r="BW2" s="194">
        <v>0</v>
      </c>
      <c r="BX2" s="194">
        <v>2100</v>
      </c>
      <c r="BY2" s="194">
        <v>4947.71</v>
      </c>
      <c r="BZ2" s="194">
        <v>0</v>
      </c>
      <c r="CA2" s="194">
        <v>61821.07</v>
      </c>
      <c r="CB2" s="194">
        <v>21269.35</v>
      </c>
      <c r="CC2" s="194">
        <v>943.4</v>
      </c>
      <c r="CD2" s="194">
        <v>39870.129999999997</v>
      </c>
      <c r="CE2" s="194">
        <v>244082.08</v>
      </c>
      <c r="CF2" s="194">
        <v>0</v>
      </c>
      <c r="CG2" s="194">
        <v>2988.7</v>
      </c>
      <c r="CH2" s="194">
        <v>3247.33</v>
      </c>
      <c r="CI2" s="194">
        <v>0</v>
      </c>
      <c r="CJ2" s="194">
        <v>0</v>
      </c>
      <c r="CK2" s="194">
        <v>11616</v>
      </c>
      <c r="CL2" s="194">
        <v>1099</v>
      </c>
      <c r="CM2" s="194">
        <v>8797</v>
      </c>
      <c r="CN2" s="194">
        <v>1573</v>
      </c>
      <c r="CO2" s="194">
        <v>11747.22</v>
      </c>
      <c r="CP2" s="194">
        <v>471.6</v>
      </c>
      <c r="CQ2" s="194">
        <v>759.9</v>
      </c>
      <c r="CR2" s="194">
        <v>201512.6</v>
      </c>
      <c r="CS2" s="194">
        <v>6994.31</v>
      </c>
      <c r="CT2" s="194">
        <v>535</v>
      </c>
      <c r="CU2" s="194">
        <v>0</v>
      </c>
      <c r="CV2" s="194">
        <v>0</v>
      </c>
      <c r="CW2" s="194">
        <v>30365.040000000001</v>
      </c>
      <c r="CX2" s="194">
        <v>54440.94</v>
      </c>
      <c r="CY2" s="194">
        <v>0</v>
      </c>
      <c r="CZ2" s="194">
        <v>33066.050000000003</v>
      </c>
      <c r="DA2" s="194">
        <v>23348.65</v>
      </c>
      <c r="DB2" s="194">
        <v>0</v>
      </c>
      <c r="DC2" s="194">
        <v>3949</v>
      </c>
      <c r="DD2" s="194">
        <v>982877.99</v>
      </c>
      <c r="DE2" s="194">
        <v>363199.44</v>
      </c>
      <c r="DF2" s="194">
        <v>2175.25</v>
      </c>
      <c r="DG2" s="194">
        <v>692002.44</v>
      </c>
      <c r="DH2" s="194">
        <v>2099</v>
      </c>
      <c r="DI2" s="194">
        <v>65101.91</v>
      </c>
      <c r="DJ2" s="194">
        <v>49268.959999999999</v>
      </c>
      <c r="DK2" s="194">
        <v>0</v>
      </c>
      <c r="DL2" s="194">
        <v>0</v>
      </c>
      <c r="DM2" s="194">
        <v>56070.85</v>
      </c>
      <c r="DN2" s="194">
        <v>3578.2</v>
      </c>
      <c r="DO2" s="194">
        <v>37750.720000000001</v>
      </c>
      <c r="DP2" s="194">
        <v>60751.79</v>
      </c>
      <c r="DQ2" s="194">
        <v>39635.160000000003</v>
      </c>
      <c r="DR2" s="194">
        <v>0</v>
      </c>
      <c r="DS2" s="194">
        <v>1687.45</v>
      </c>
      <c r="DT2" s="194">
        <v>8543.76</v>
      </c>
      <c r="DU2" s="194">
        <v>0</v>
      </c>
      <c r="DV2" s="194">
        <v>0</v>
      </c>
      <c r="DW2" s="194">
        <v>4579</v>
      </c>
      <c r="DX2" s="194">
        <v>106654.53</v>
      </c>
      <c r="DY2" s="194">
        <v>0</v>
      </c>
      <c r="DZ2" s="194">
        <v>2319</v>
      </c>
      <c r="EA2" s="194">
        <v>222173.44</v>
      </c>
      <c r="EB2" s="194">
        <v>79035</v>
      </c>
      <c r="EC2" s="194">
        <v>492799.71</v>
      </c>
      <c r="ED2" s="194">
        <v>452183.66</v>
      </c>
      <c r="EE2" s="194">
        <v>1376983.78</v>
      </c>
      <c r="EF2" s="194">
        <v>144329.4</v>
      </c>
      <c r="EG2" s="194">
        <v>30965.72</v>
      </c>
      <c r="EH2" s="194">
        <v>210662.18</v>
      </c>
      <c r="EI2" s="194">
        <v>0</v>
      </c>
      <c r="EJ2" s="194">
        <v>345855.32</v>
      </c>
      <c r="EK2" s="194">
        <v>9517.32</v>
      </c>
      <c r="EL2" s="194">
        <v>0</v>
      </c>
      <c r="EM2" s="194">
        <v>0</v>
      </c>
      <c r="EN2" s="194">
        <v>0</v>
      </c>
      <c r="EO2" s="194">
        <v>85</v>
      </c>
      <c r="EP2" s="194">
        <v>0</v>
      </c>
      <c r="EQ2" s="194">
        <v>1123.25</v>
      </c>
      <c r="ER2" s="194">
        <v>10440.42</v>
      </c>
      <c r="ES2" s="194">
        <v>1597.79</v>
      </c>
      <c r="ET2" s="194">
        <v>12531.58</v>
      </c>
      <c r="EU2" s="194">
        <v>15378.52</v>
      </c>
      <c r="EV2" s="194">
        <v>27847.3</v>
      </c>
      <c r="EW2" s="194">
        <v>32125.040000000001</v>
      </c>
      <c r="EX2" s="194">
        <v>13826.9</v>
      </c>
      <c r="EY2" s="194">
        <v>35871.24</v>
      </c>
      <c r="EZ2" s="194">
        <v>228313.36</v>
      </c>
      <c r="FA2" s="194">
        <v>0</v>
      </c>
      <c r="FB2" s="194">
        <v>9990.81</v>
      </c>
      <c r="FC2" s="194">
        <v>8095.14</v>
      </c>
      <c r="FD2" s="194">
        <v>0</v>
      </c>
      <c r="FE2" s="194">
        <v>72554.850000000006</v>
      </c>
      <c r="FF2" s="194">
        <v>121247.94</v>
      </c>
      <c r="FG2" s="194">
        <v>42857.73</v>
      </c>
      <c r="FH2" s="194">
        <v>4739.66</v>
      </c>
      <c r="FI2" s="194">
        <v>0</v>
      </c>
      <c r="FJ2" s="194">
        <v>100084.2</v>
      </c>
      <c r="FK2" s="194">
        <v>19185.2</v>
      </c>
      <c r="FL2" s="194">
        <v>78556.45</v>
      </c>
      <c r="FM2" s="194">
        <v>12661.34</v>
      </c>
      <c r="FN2" s="194">
        <v>656</v>
      </c>
      <c r="FO2" s="194">
        <v>0</v>
      </c>
      <c r="FP2" s="194">
        <v>47279.72</v>
      </c>
      <c r="FQ2" s="194">
        <v>833.73</v>
      </c>
      <c r="FR2" s="194">
        <v>15694.75</v>
      </c>
      <c r="FS2" s="194">
        <v>4920.6400000000003</v>
      </c>
      <c r="FT2" s="194">
        <v>0</v>
      </c>
      <c r="FU2" s="194">
        <v>21724.12</v>
      </c>
      <c r="FV2" s="194">
        <v>2320.9</v>
      </c>
      <c r="FW2" s="194">
        <v>0</v>
      </c>
      <c r="FX2" s="194">
        <v>0</v>
      </c>
      <c r="FY2" s="194">
        <v>0</v>
      </c>
      <c r="FZ2" s="194">
        <v>204799</v>
      </c>
      <c r="GA2" s="194">
        <v>0</v>
      </c>
      <c r="GB2" s="194">
        <v>0</v>
      </c>
      <c r="GC2" s="194">
        <v>726</v>
      </c>
      <c r="GD2" s="194">
        <v>637</v>
      </c>
      <c r="GE2" s="194">
        <v>816</v>
      </c>
      <c r="GF2" s="194">
        <v>0</v>
      </c>
      <c r="GG2" s="194">
        <v>0</v>
      </c>
      <c r="GH2" s="194">
        <v>324301.07</v>
      </c>
      <c r="GI2" s="194">
        <v>0</v>
      </c>
      <c r="GJ2" s="194">
        <v>11222.5</v>
      </c>
      <c r="GK2" s="194">
        <v>0</v>
      </c>
      <c r="GL2" s="194">
        <v>24650.82</v>
      </c>
      <c r="GM2" s="194">
        <v>56378.8</v>
      </c>
      <c r="GN2" s="194">
        <v>57047</v>
      </c>
      <c r="GO2" s="194">
        <v>0</v>
      </c>
      <c r="GP2" s="194">
        <v>6363</v>
      </c>
      <c r="GQ2" s="194">
        <v>0</v>
      </c>
      <c r="GR2" s="194">
        <v>8000.9</v>
      </c>
      <c r="GS2" s="194">
        <v>0</v>
      </c>
      <c r="GT2" s="194">
        <v>399</v>
      </c>
      <c r="GU2" s="194">
        <v>26277.93</v>
      </c>
      <c r="GV2" s="194">
        <v>172628.23</v>
      </c>
      <c r="GW2" s="194">
        <v>0</v>
      </c>
      <c r="GX2" s="194">
        <v>0</v>
      </c>
      <c r="GY2" s="194">
        <v>0</v>
      </c>
      <c r="GZ2" s="194">
        <v>0</v>
      </c>
      <c r="HA2" s="194">
        <v>6087</v>
      </c>
      <c r="HB2" s="194">
        <v>0</v>
      </c>
      <c r="HC2" s="194">
        <v>0</v>
      </c>
      <c r="HD2" s="194">
        <v>0</v>
      </c>
      <c r="HE2" s="194">
        <v>0</v>
      </c>
      <c r="HF2" s="194">
        <v>4401.72</v>
      </c>
      <c r="HG2" s="194">
        <v>0</v>
      </c>
      <c r="HH2" s="194">
        <v>4259.3</v>
      </c>
      <c r="HI2" s="194">
        <v>0</v>
      </c>
      <c r="HJ2" s="194">
        <v>0</v>
      </c>
      <c r="HK2" s="194">
        <v>49908.08</v>
      </c>
      <c r="HL2" s="194">
        <v>0</v>
      </c>
      <c r="HM2" s="194">
        <v>59511.78</v>
      </c>
      <c r="HN2" s="194">
        <v>360</v>
      </c>
      <c r="HO2" s="194">
        <v>0</v>
      </c>
      <c r="HP2" s="194">
        <v>437046.33</v>
      </c>
      <c r="HQ2" s="194">
        <v>0</v>
      </c>
      <c r="HR2" s="194">
        <v>142586.87</v>
      </c>
      <c r="HS2" s="194">
        <v>0</v>
      </c>
      <c r="HT2" s="194">
        <v>0</v>
      </c>
      <c r="HU2" s="194">
        <v>2552.04</v>
      </c>
      <c r="HV2" s="194">
        <v>1328.6</v>
      </c>
      <c r="HW2" s="194">
        <v>2136</v>
      </c>
      <c r="HX2" s="194">
        <v>0</v>
      </c>
      <c r="HY2" s="194">
        <v>0</v>
      </c>
      <c r="HZ2" s="194">
        <v>0</v>
      </c>
      <c r="IA2" s="194">
        <v>0</v>
      </c>
      <c r="IB2" s="194">
        <v>0</v>
      </c>
      <c r="IC2" s="194">
        <v>104080.92</v>
      </c>
      <c r="ID2" s="194">
        <v>0</v>
      </c>
      <c r="IE2" s="194">
        <v>13674.69</v>
      </c>
      <c r="IF2" s="194">
        <v>0</v>
      </c>
      <c r="IG2" s="194">
        <v>0</v>
      </c>
      <c r="IH2" s="194">
        <v>764562.12</v>
      </c>
      <c r="II2" s="194">
        <v>20320.28</v>
      </c>
      <c r="IJ2" s="194">
        <v>18022.71</v>
      </c>
      <c r="IK2" s="194">
        <v>5178.5</v>
      </c>
      <c r="IL2" s="194">
        <v>584</v>
      </c>
      <c r="IM2" s="194">
        <v>480</v>
      </c>
      <c r="IN2" s="194">
        <v>0</v>
      </c>
      <c r="IO2" s="194">
        <v>0</v>
      </c>
      <c r="IP2" s="194">
        <v>0</v>
      </c>
      <c r="IQ2" s="194">
        <v>0</v>
      </c>
      <c r="IR2" s="194">
        <v>5230.28</v>
      </c>
      <c r="IS2" s="194">
        <v>0</v>
      </c>
      <c r="IT2" s="194">
        <v>0</v>
      </c>
      <c r="IU2" s="194">
        <v>748796.02</v>
      </c>
      <c r="IV2" s="194">
        <v>0</v>
      </c>
      <c r="IW2" s="194">
        <v>15184</v>
      </c>
      <c r="IX2" s="194">
        <f t="shared" ref="IX2:IX33" si="0">SUM(B2:IW2)</f>
        <v>28329534.59</v>
      </c>
    </row>
    <row r="3" spans="1:258" ht="13.5" customHeight="1" x14ac:dyDescent="0.25">
      <c r="A3" s="190">
        <v>501012</v>
      </c>
      <c r="B3" s="194">
        <v>0</v>
      </c>
      <c r="C3" s="194">
        <v>0</v>
      </c>
      <c r="D3" s="194">
        <v>872.73</v>
      </c>
      <c r="E3" s="194">
        <v>0</v>
      </c>
      <c r="F3" s="194">
        <v>7059</v>
      </c>
      <c r="G3" s="194">
        <v>2492.6</v>
      </c>
      <c r="H3" s="194">
        <v>0</v>
      </c>
      <c r="I3" s="194">
        <v>3760</v>
      </c>
      <c r="J3" s="194">
        <v>0</v>
      </c>
      <c r="K3" s="194">
        <v>0</v>
      </c>
      <c r="L3" s="194">
        <v>0</v>
      </c>
      <c r="M3" s="194">
        <v>0</v>
      </c>
      <c r="N3" s="194">
        <v>0</v>
      </c>
      <c r="O3" s="194">
        <v>0</v>
      </c>
      <c r="P3" s="194">
        <v>0</v>
      </c>
      <c r="Q3" s="194">
        <v>0</v>
      </c>
      <c r="R3" s="194">
        <v>0</v>
      </c>
      <c r="S3" s="194">
        <v>0</v>
      </c>
      <c r="T3" s="194">
        <v>0</v>
      </c>
      <c r="U3" s="194">
        <v>0</v>
      </c>
      <c r="V3" s="194">
        <v>0</v>
      </c>
      <c r="W3" s="194">
        <v>0</v>
      </c>
      <c r="X3" s="194">
        <v>0</v>
      </c>
      <c r="Y3" s="194">
        <v>298</v>
      </c>
      <c r="Z3" s="194">
        <v>0</v>
      </c>
      <c r="AA3" s="194">
        <v>0</v>
      </c>
      <c r="AB3" s="194">
        <v>0</v>
      </c>
      <c r="AC3" s="194">
        <v>5380</v>
      </c>
      <c r="AD3" s="194">
        <v>999</v>
      </c>
      <c r="AE3" s="194">
        <v>0</v>
      </c>
      <c r="AF3" s="194">
        <v>0</v>
      </c>
      <c r="AG3" s="194">
        <v>0</v>
      </c>
      <c r="AH3" s="194">
        <v>0</v>
      </c>
      <c r="AI3" s="194">
        <v>0</v>
      </c>
      <c r="AJ3" s="194">
        <v>0</v>
      </c>
      <c r="AK3" s="194">
        <v>0</v>
      </c>
      <c r="AL3" s="194">
        <v>0</v>
      </c>
      <c r="AM3" s="194">
        <v>0</v>
      </c>
      <c r="AN3" s="194">
        <v>752</v>
      </c>
      <c r="AO3" s="194">
        <v>0</v>
      </c>
      <c r="AP3" s="194">
        <v>0</v>
      </c>
      <c r="AQ3" s="194">
        <v>0</v>
      </c>
      <c r="AR3" s="194">
        <v>0</v>
      </c>
      <c r="AS3" s="194">
        <v>0</v>
      </c>
      <c r="AT3" s="194">
        <v>0</v>
      </c>
      <c r="AU3" s="194">
        <v>1731.74</v>
      </c>
      <c r="AV3" s="194">
        <v>0</v>
      </c>
      <c r="AW3" s="194">
        <v>0</v>
      </c>
      <c r="AX3" s="194">
        <v>0</v>
      </c>
      <c r="AY3" s="194">
        <v>0</v>
      </c>
      <c r="AZ3" s="194">
        <v>3246</v>
      </c>
      <c r="BA3" s="194">
        <v>0</v>
      </c>
      <c r="BB3" s="194">
        <v>4292</v>
      </c>
      <c r="BC3" s="194">
        <v>0</v>
      </c>
      <c r="BD3" s="194">
        <v>0</v>
      </c>
      <c r="BE3" s="194">
        <v>7190</v>
      </c>
      <c r="BF3" s="194">
        <v>2178</v>
      </c>
      <c r="BG3" s="194">
        <v>0</v>
      </c>
      <c r="BH3" s="194">
        <v>159</v>
      </c>
      <c r="BI3" s="194">
        <v>0</v>
      </c>
      <c r="BJ3" s="194">
        <v>8775.2999999999993</v>
      </c>
      <c r="BK3" s="194">
        <v>0</v>
      </c>
      <c r="BL3" s="194">
        <v>0</v>
      </c>
      <c r="BM3" s="194">
        <v>0</v>
      </c>
      <c r="BN3" s="194">
        <v>0</v>
      </c>
      <c r="BO3" s="194">
        <v>0.5</v>
      </c>
      <c r="BP3" s="194">
        <v>0</v>
      </c>
      <c r="BQ3" s="194">
        <v>0</v>
      </c>
      <c r="BR3" s="194">
        <v>0</v>
      </c>
      <c r="BS3" s="194">
        <v>0</v>
      </c>
      <c r="BT3" s="194">
        <v>868</v>
      </c>
      <c r="BU3" s="194">
        <v>0</v>
      </c>
      <c r="BV3" s="194">
        <v>0</v>
      </c>
      <c r="BW3" s="194">
        <v>0</v>
      </c>
      <c r="BX3" s="194">
        <v>0</v>
      </c>
      <c r="BY3" s="194">
        <v>0</v>
      </c>
      <c r="BZ3" s="194">
        <v>0</v>
      </c>
      <c r="CA3" s="194">
        <v>0</v>
      </c>
      <c r="CB3" s="194">
        <v>0</v>
      </c>
      <c r="CC3" s="194">
        <v>0</v>
      </c>
      <c r="CD3" s="194">
        <v>0</v>
      </c>
      <c r="CE3" s="194">
        <v>0</v>
      </c>
      <c r="CF3" s="194">
        <v>0</v>
      </c>
      <c r="CG3" s="194">
        <v>0</v>
      </c>
      <c r="CH3" s="194">
        <v>0</v>
      </c>
      <c r="CI3" s="194">
        <v>0</v>
      </c>
      <c r="CJ3" s="194">
        <v>0</v>
      </c>
      <c r="CK3" s="194">
        <v>0</v>
      </c>
      <c r="CL3" s="194">
        <v>0</v>
      </c>
      <c r="CM3" s="194">
        <v>0</v>
      </c>
      <c r="CN3" s="194">
        <v>0</v>
      </c>
      <c r="CO3" s="194">
        <v>0</v>
      </c>
      <c r="CP3" s="194">
        <v>0</v>
      </c>
      <c r="CQ3" s="194">
        <v>0</v>
      </c>
      <c r="CR3" s="194">
        <v>0</v>
      </c>
      <c r="CS3" s="194">
        <v>0</v>
      </c>
      <c r="CT3" s="194">
        <v>0</v>
      </c>
      <c r="CU3" s="194">
        <v>0</v>
      </c>
      <c r="CV3" s="194">
        <v>0</v>
      </c>
      <c r="CW3" s="194">
        <v>303</v>
      </c>
      <c r="CX3" s="194">
        <v>3431.46</v>
      </c>
      <c r="CY3" s="194">
        <v>0</v>
      </c>
      <c r="CZ3" s="194">
        <v>5380.35</v>
      </c>
      <c r="DA3" s="194">
        <v>0</v>
      </c>
      <c r="DB3" s="194">
        <v>0</v>
      </c>
      <c r="DC3" s="194">
        <v>598</v>
      </c>
      <c r="DD3" s="194">
        <v>3505</v>
      </c>
      <c r="DE3" s="194">
        <v>3127.59</v>
      </c>
      <c r="DF3" s="194">
        <v>14173.68</v>
      </c>
      <c r="DG3" s="194">
        <v>108931.82</v>
      </c>
      <c r="DH3" s="194">
        <v>11537.35</v>
      </c>
      <c r="DI3" s="194">
        <v>6134.7</v>
      </c>
      <c r="DJ3" s="194">
        <v>847</v>
      </c>
      <c r="DK3" s="194">
        <v>0</v>
      </c>
      <c r="DL3" s="194">
        <v>0</v>
      </c>
      <c r="DM3" s="194">
        <v>1348</v>
      </c>
      <c r="DN3" s="194">
        <v>2935</v>
      </c>
      <c r="DO3" s="194">
        <v>2438</v>
      </c>
      <c r="DP3" s="194">
        <v>990</v>
      </c>
      <c r="DQ3" s="194">
        <v>5497.28</v>
      </c>
      <c r="DR3" s="194">
        <v>0</v>
      </c>
      <c r="DS3" s="194">
        <v>0</v>
      </c>
      <c r="DT3" s="194">
        <v>1880.99</v>
      </c>
      <c r="DU3" s="194">
        <v>0</v>
      </c>
      <c r="DV3" s="194">
        <v>0</v>
      </c>
      <c r="DW3" s="194">
        <v>0</v>
      </c>
      <c r="DX3" s="194">
        <v>0</v>
      </c>
      <c r="DY3" s="194">
        <v>0</v>
      </c>
      <c r="DZ3" s="194">
        <v>0</v>
      </c>
      <c r="EA3" s="194">
        <v>15613.13</v>
      </c>
      <c r="EB3" s="194">
        <v>0</v>
      </c>
      <c r="EC3" s="194">
        <v>279</v>
      </c>
      <c r="ED3" s="194">
        <v>3390.83</v>
      </c>
      <c r="EE3" s="194">
        <v>12054.93</v>
      </c>
      <c r="EF3" s="194">
        <v>1076.9000000000001</v>
      </c>
      <c r="EG3" s="194">
        <v>4598</v>
      </c>
      <c r="EH3" s="194">
        <v>2167</v>
      </c>
      <c r="EI3" s="194">
        <v>0</v>
      </c>
      <c r="EJ3" s="194">
        <v>15342</v>
      </c>
      <c r="EK3" s="194">
        <v>0</v>
      </c>
      <c r="EL3" s="194">
        <v>0</v>
      </c>
      <c r="EM3" s="194">
        <v>0</v>
      </c>
      <c r="EN3" s="194">
        <v>0</v>
      </c>
      <c r="EO3" s="194">
        <v>0</v>
      </c>
      <c r="EP3" s="194">
        <v>0</v>
      </c>
      <c r="EQ3" s="194">
        <v>80306</v>
      </c>
      <c r="ER3" s="194">
        <v>58767.83</v>
      </c>
      <c r="ES3" s="194">
        <v>83215</v>
      </c>
      <c r="ET3" s="194">
        <v>245781.75</v>
      </c>
      <c r="EU3" s="194">
        <v>49626.57</v>
      </c>
      <c r="EV3" s="194">
        <v>152587.32999999999</v>
      </c>
      <c r="EW3" s="194">
        <v>3171.83</v>
      </c>
      <c r="EX3" s="194">
        <v>824.76</v>
      </c>
      <c r="EY3" s="194">
        <v>0</v>
      </c>
      <c r="EZ3" s="194">
        <v>81806.929999999993</v>
      </c>
      <c r="FA3" s="194">
        <v>0</v>
      </c>
      <c r="FB3" s="194">
        <v>2759.87</v>
      </c>
      <c r="FC3" s="194">
        <v>809.09</v>
      </c>
      <c r="FD3" s="194">
        <v>0</v>
      </c>
      <c r="FE3" s="194">
        <v>0</v>
      </c>
      <c r="FF3" s="194">
        <v>477.6</v>
      </c>
      <c r="FG3" s="194">
        <v>2432.2199999999998</v>
      </c>
      <c r="FH3" s="194">
        <v>427.12</v>
      </c>
      <c r="FI3" s="194">
        <v>0</v>
      </c>
      <c r="FJ3" s="194">
        <v>0</v>
      </c>
      <c r="FK3" s="194">
        <v>0</v>
      </c>
      <c r="FL3" s="194">
        <v>0</v>
      </c>
      <c r="FM3" s="194">
        <v>0</v>
      </c>
      <c r="FN3" s="194">
        <v>0</v>
      </c>
      <c r="FO3" s="194">
        <v>0</v>
      </c>
      <c r="FP3" s="194">
        <v>0</v>
      </c>
      <c r="FQ3" s="194">
        <v>0</v>
      </c>
      <c r="FR3" s="194">
        <v>0</v>
      </c>
      <c r="FS3" s="194">
        <v>0</v>
      </c>
      <c r="FT3" s="194">
        <v>0</v>
      </c>
      <c r="FU3" s="194">
        <v>0</v>
      </c>
      <c r="FV3" s="194">
        <v>0</v>
      </c>
      <c r="FW3" s="194">
        <v>0</v>
      </c>
      <c r="FX3" s="194">
        <v>0</v>
      </c>
      <c r="FY3" s="194">
        <v>0</v>
      </c>
      <c r="FZ3" s="194">
        <v>9004.1200000000008</v>
      </c>
      <c r="GA3" s="194">
        <v>0</v>
      </c>
      <c r="GB3" s="194">
        <v>0</v>
      </c>
      <c r="GC3" s="194">
        <v>0</v>
      </c>
      <c r="GD3" s="194">
        <v>42520.75</v>
      </c>
      <c r="GE3" s="194">
        <v>0</v>
      </c>
      <c r="GF3" s="194">
        <v>0</v>
      </c>
      <c r="GG3" s="194">
        <v>0</v>
      </c>
      <c r="GH3" s="194">
        <v>0</v>
      </c>
      <c r="GI3" s="194">
        <v>0</v>
      </c>
      <c r="GJ3" s="194">
        <v>1770</v>
      </c>
      <c r="GK3" s="194">
        <v>0</v>
      </c>
      <c r="GL3" s="194">
        <v>15649</v>
      </c>
      <c r="GM3" s="194">
        <v>15221.5</v>
      </c>
      <c r="GN3" s="194">
        <v>1461</v>
      </c>
      <c r="GO3" s="194">
        <v>0</v>
      </c>
      <c r="GP3" s="194">
        <v>699</v>
      </c>
      <c r="GQ3" s="194">
        <v>0</v>
      </c>
      <c r="GR3" s="194">
        <v>2758.8</v>
      </c>
      <c r="GS3" s="194">
        <v>0</v>
      </c>
      <c r="GT3" s="194">
        <v>0</v>
      </c>
      <c r="GU3" s="194">
        <v>11014.6</v>
      </c>
      <c r="GV3" s="194">
        <v>3924</v>
      </c>
      <c r="GW3" s="194">
        <v>0</v>
      </c>
      <c r="GX3" s="194">
        <v>0</v>
      </c>
      <c r="GY3" s="194">
        <v>0</v>
      </c>
      <c r="GZ3" s="194">
        <v>0</v>
      </c>
      <c r="HA3" s="194">
        <v>0</v>
      </c>
      <c r="HB3" s="194">
        <v>0</v>
      </c>
      <c r="HC3" s="194">
        <v>3685.4</v>
      </c>
      <c r="HD3" s="194">
        <v>0</v>
      </c>
      <c r="HE3" s="194">
        <v>0</v>
      </c>
      <c r="HF3" s="194">
        <v>0</v>
      </c>
      <c r="HG3" s="194">
        <v>0</v>
      </c>
      <c r="HH3" s="194">
        <v>842.57</v>
      </c>
      <c r="HI3" s="194">
        <v>0</v>
      </c>
      <c r="HJ3" s="194">
        <v>0</v>
      </c>
      <c r="HK3" s="194">
        <v>3085.2</v>
      </c>
      <c r="HL3" s="194">
        <v>0</v>
      </c>
      <c r="HM3" s="194">
        <v>5451</v>
      </c>
      <c r="HN3" s="194">
        <v>3509</v>
      </c>
      <c r="HO3" s="194">
        <v>0</v>
      </c>
      <c r="HP3" s="194">
        <v>260020.58</v>
      </c>
      <c r="HQ3" s="194">
        <v>0</v>
      </c>
      <c r="HR3" s="194">
        <v>0</v>
      </c>
      <c r="HS3" s="194">
        <v>0</v>
      </c>
      <c r="HT3" s="194">
        <v>0</v>
      </c>
      <c r="HU3" s="194">
        <v>0</v>
      </c>
      <c r="HV3" s="194">
        <v>0</v>
      </c>
      <c r="HW3" s="194">
        <v>0</v>
      </c>
      <c r="HX3" s="194">
        <v>0</v>
      </c>
      <c r="HY3" s="194">
        <v>0</v>
      </c>
      <c r="HZ3" s="194">
        <v>0</v>
      </c>
      <c r="IA3" s="194">
        <v>0</v>
      </c>
      <c r="IB3" s="194">
        <v>0</v>
      </c>
      <c r="IC3" s="194">
        <v>0</v>
      </c>
      <c r="ID3" s="194">
        <v>0</v>
      </c>
      <c r="IE3" s="194">
        <v>0</v>
      </c>
      <c r="IF3" s="194">
        <v>0</v>
      </c>
      <c r="IG3" s="194">
        <v>0</v>
      </c>
      <c r="IH3" s="194">
        <v>0</v>
      </c>
      <c r="II3" s="194">
        <v>550</v>
      </c>
      <c r="IJ3" s="194">
        <v>0</v>
      </c>
      <c r="IK3" s="194">
        <v>0</v>
      </c>
      <c r="IL3" s="194">
        <v>0</v>
      </c>
      <c r="IM3" s="194">
        <v>0</v>
      </c>
      <c r="IN3" s="194">
        <v>0</v>
      </c>
      <c r="IO3" s="194">
        <v>0</v>
      </c>
      <c r="IP3" s="194">
        <v>0</v>
      </c>
      <c r="IQ3" s="194">
        <v>0</v>
      </c>
      <c r="IR3" s="194">
        <v>0</v>
      </c>
      <c r="IS3" s="194">
        <v>0</v>
      </c>
      <c r="IT3" s="194">
        <v>0</v>
      </c>
      <c r="IU3" s="194">
        <v>0</v>
      </c>
      <c r="IV3" s="194">
        <v>0</v>
      </c>
      <c r="IW3" s="194">
        <v>14973.83</v>
      </c>
      <c r="IX3" s="194">
        <f t="shared" si="0"/>
        <v>1436769.1300000001</v>
      </c>
    </row>
    <row r="4" spans="1:258" ht="13.5" customHeight="1" x14ac:dyDescent="0.25">
      <c r="A4" s="190">
        <v>501013</v>
      </c>
      <c r="B4" s="194">
        <v>0</v>
      </c>
      <c r="C4" s="194">
        <v>305737.78000000003</v>
      </c>
      <c r="D4" s="194">
        <v>342880.25</v>
      </c>
      <c r="E4" s="194">
        <v>98679.71</v>
      </c>
      <c r="F4" s="194">
        <v>223438.39</v>
      </c>
      <c r="G4" s="194">
        <v>103216.99</v>
      </c>
      <c r="H4" s="194">
        <v>243760.2</v>
      </c>
      <c r="I4" s="194">
        <v>1010515.4</v>
      </c>
      <c r="J4" s="194">
        <v>14131.59</v>
      </c>
      <c r="K4" s="194">
        <v>0</v>
      </c>
      <c r="L4" s="194">
        <v>27963.1</v>
      </c>
      <c r="M4" s="194">
        <v>21412.7</v>
      </c>
      <c r="N4" s="194">
        <v>0</v>
      </c>
      <c r="O4" s="194">
        <v>27696.9</v>
      </c>
      <c r="P4" s="194">
        <v>0</v>
      </c>
      <c r="Q4" s="194">
        <v>52968.08</v>
      </c>
      <c r="R4" s="194">
        <v>46291.8</v>
      </c>
      <c r="S4" s="194">
        <v>0</v>
      </c>
      <c r="T4" s="194">
        <v>0</v>
      </c>
      <c r="U4" s="194">
        <v>0</v>
      </c>
      <c r="V4" s="194">
        <v>126039.9</v>
      </c>
      <c r="W4" s="194">
        <v>17424</v>
      </c>
      <c r="X4" s="194">
        <v>186112.22</v>
      </c>
      <c r="Y4" s="194">
        <v>617218.18999999994</v>
      </c>
      <c r="Z4" s="194">
        <v>172312.01</v>
      </c>
      <c r="AA4" s="194">
        <v>0</v>
      </c>
      <c r="AB4" s="194">
        <v>335802.96</v>
      </c>
      <c r="AC4" s="194">
        <v>455209.68</v>
      </c>
      <c r="AD4" s="194">
        <v>906788.59</v>
      </c>
      <c r="AE4" s="194">
        <v>0</v>
      </c>
      <c r="AF4" s="194">
        <v>46798</v>
      </c>
      <c r="AG4" s="194">
        <v>0</v>
      </c>
      <c r="AH4" s="194">
        <v>0</v>
      </c>
      <c r="AI4" s="194">
        <v>0</v>
      </c>
      <c r="AJ4" s="194">
        <v>0</v>
      </c>
      <c r="AK4" s="194">
        <v>1500</v>
      </c>
      <c r="AL4" s="194">
        <v>135641</v>
      </c>
      <c r="AM4" s="194">
        <v>184760.18</v>
      </c>
      <c r="AN4" s="194">
        <v>0</v>
      </c>
      <c r="AO4" s="194">
        <v>0</v>
      </c>
      <c r="AP4" s="194">
        <v>57825.9</v>
      </c>
      <c r="AQ4" s="194">
        <v>12765.5</v>
      </c>
      <c r="AR4" s="194">
        <v>0</v>
      </c>
      <c r="AS4" s="194">
        <v>0</v>
      </c>
      <c r="AT4" s="194">
        <v>0</v>
      </c>
      <c r="AU4" s="194">
        <v>13376.55</v>
      </c>
      <c r="AV4" s="194">
        <v>0</v>
      </c>
      <c r="AW4" s="194">
        <v>0</v>
      </c>
      <c r="AX4" s="194">
        <v>0</v>
      </c>
      <c r="AY4" s="194">
        <v>0</v>
      </c>
      <c r="AZ4" s="194">
        <v>70149.399999999994</v>
      </c>
      <c r="BA4" s="194">
        <v>0</v>
      </c>
      <c r="BB4" s="194">
        <v>92264</v>
      </c>
      <c r="BC4" s="194">
        <v>84937</v>
      </c>
      <c r="BD4" s="194">
        <v>56452.05</v>
      </c>
      <c r="BE4" s="194">
        <v>243270.5</v>
      </c>
      <c r="BF4" s="194">
        <v>36300</v>
      </c>
      <c r="BG4" s="194">
        <v>0</v>
      </c>
      <c r="BH4" s="194">
        <v>59895</v>
      </c>
      <c r="BI4" s="194">
        <v>44044</v>
      </c>
      <c r="BJ4" s="194">
        <v>48702.5</v>
      </c>
      <c r="BK4" s="194">
        <v>0</v>
      </c>
      <c r="BL4" s="194">
        <v>0</v>
      </c>
      <c r="BM4" s="194">
        <v>2232509.96</v>
      </c>
      <c r="BN4" s="194">
        <v>0</v>
      </c>
      <c r="BO4" s="194">
        <v>84651.4</v>
      </c>
      <c r="BP4" s="194">
        <v>9302.48</v>
      </c>
      <c r="BQ4" s="194">
        <v>529806.31999999995</v>
      </c>
      <c r="BR4" s="194">
        <v>29620.94</v>
      </c>
      <c r="BS4" s="194">
        <v>504997.53</v>
      </c>
      <c r="BT4" s="194">
        <v>1882345.27</v>
      </c>
      <c r="BU4" s="194">
        <v>4714.16</v>
      </c>
      <c r="BV4" s="194">
        <v>3199.08</v>
      </c>
      <c r="BW4" s="194">
        <v>0</v>
      </c>
      <c r="BX4" s="194">
        <v>71849.8</v>
      </c>
      <c r="BY4" s="194">
        <v>12342</v>
      </c>
      <c r="BZ4" s="194">
        <v>0</v>
      </c>
      <c r="CA4" s="194">
        <v>17989</v>
      </c>
      <c r="CB4" s="194">
        <v>20166.009999999998</v>
      </c>
      <c r="CC4" s="194">
        <v>0</v>
      </c>
      <c r="CD4" s="194">
        <v>39225.699999999997</v>
      </c>
      <c r="CE4" s="194">
        <v>282352.2</v>
      </c>
      <c r="CF4" s="194">
        <v>0</v>
      </c>
      <c r="CG4" s="194">
        <v>85878.8</v>
      </c>
      <c r="CH4" s="194">
        <v>0</v>
      </c>
      <c r="CI4" s="194">
        <v>0</v>
      </c>
      <c r="CJ4" s="194">
        <v>0</v>
      </c>
      <c r="CK4" s="194">
        <v>265365.09999999998</v>
      </c>
      <c r="CL4" s="194">
        <v>88918</v>
      </c>
      <c r="CM4" s="194">
        <v>396249.21</v>
      </c>
      <c r="CN4" s="194">
        <v>97828.5</v>
      </c>
      <c r="CO4" s="194">
        <v>564274.63</v>
      </c>
      <c r="CP4" s="194">
        <v>184751.27</v>
      </c>
      <c r="CQ4" s="194">
        <v>30855</v>
      </c>
      <c r="CR4" s="194">
        <v>295770.51</v>
      </c>
      <c r="CS4" s="194">
        <v>21561</v>
      </c>
      <c r="CT4" s="194">
        <v>0</v>
      </c>
      <c r="CU4" s="194">
        <v>0</v>
      </c>
      <c r="CV4" s="194">
        <v>0</v>
      </c>
      <c r="CW4" s="194">
        <v>1802.9</v>
      </c>
      <c r="CX4" s="194">
        <v>76499.41</v>
      </c>
      <c r="CY4" s="194">
        <v>0</v>
      </c>
      <c r="CZ4" s="194">
        <v>284008.7</v>
      </c>
      <c r="DA4" s="194">
        <v>337348</v>
      </c>
      <c r="DB4" s="194">
        <v>8700</v>
      </c>
      <c r="DC4" s="194">
        <v>0</v>
      </c>
      <c r="DD4" s="194">
        <v>220325.27</v>
      </c>
      <c r="DE4" s="194">
        <v>859856.22</v>
      </c>
      <c r="DF4" s="194">
        <v>177386</v>
      </c>
      <c r="DG4" s="194">
        <v>4814479.51</v>
      </c>
      <c r="DH4" s="194">
        <v>418702.72</v>
      </c>
      <c r="DI4" s="194">
        <v>56119.8</v>
      </c>
      <c r="DJ4" s="194">
        <v>127778.56</v>
      </c>
      <c r="DK4" s="194">
        <v>0</v>
      </c>
      <c r="DL4" s="194">
        <v>0</v>
      </c>
      <c r="DM4" s="194">
        <v>100552.47</v>
      </c>
      <c r="DN4" s="194">
        <v>132222.5</v>
      </c>
      <c r="DO4" s="194">
        <v>285314</v>
      </c>
      <c r="DP4" s="194">
        <v>203477.5</v>
      </c>
      <c r="DQ4" s="194">
        <v>53795.39</v>
      </c>
      <c r="DR4" s="194">
        <v>0</v>
      </c>
      <c r="DS4" s="194">
        <v>0</v>
      </c>
      <c r="DT4" s="194">
        <v>72257.399999999994</v>
      </c>
      <c r="DU4" s="194">
        <v>0</v>
      </c>
      <c r="DV4" s="194">
        <v>0</v>
      </c>
      <c r="DW4" s="194">
        <v>1319</v>
      </c>
      <c r="DX4" s="194">
        <v>193321.7</v>
      </c>
      <c r="DY4" s="194">
        <v>0</v>
      </c>
      <c r="DZ4" s="194">
        <v>19518.509999999998</v>
      </c>
      <c r="EA4" s="194">
        <v>737011.13</v>
      </c>
      <c r="EB4" s="194">
        <v>0</v>
      </c>
      <c r="EC4" s="194">
        <v>193332.52</v>
      </c>
      <c r="ED4" s="194">
        <v>72917.41</v>
      </c>
      <c r="EE4" s="194">
        <v>305370.88</v>
      </c>
      <c r="EF4" s="194">
        <v>55309.1</v>
      </c>
      <c r="EG4" s="194">
        <v>89177</v>
      </c>
      <c r="EH4" s="194">
        <v>733865.01</v>
      </c>
      <c r="EI4" s="194">
        <v>0</v>
      </c>
      <c r="EJ4" s="194">
        <v>490454.86</v>
      </c>
      <c r="EK4" s="194">
        <v>0</v>
      </c>
      <c r="EL4" s="194">
        <v>0</v>
      </c>
      <c r="EM4" s="194">
        <v>0</v>
      </c>
      <c r="EN4" s="194">
        <v>0</v>
      </c>
      <c r="EO4" s="194">
        <v>2613.6</v>
      </c>
      <c r="EP4" s="194">
        <v>0</v>
      </c>
      <c r="EQ4" s="194">
        <v>16842</v>
      </c>
      <c r="ER4" s="194">
        <v>104849.73</v>
      </c>
      <c r="ES4" s="194">
        <v>57310</v>
      </c>
      <c r="ET4" s="194">
        <v>248049.84</v>
      </c>
      <c r="EU4" s="194">
        <v>44877.2</v>
      </c>
      <c r="EV4" s="194">
        <v>264829.59999999998</v>
      </c>
      <c r="EW4" s="194">
        <v>220900</v>
      </c>
      <c r="EX4" s="194">
        <v>0</v>
      </c>
      <c r="EY4" s="194">
        <v>71626.100000000006</v>
      </c>
      <c r="EZ4" s="194">
        <v>502366.28</v>
      </c>
      <c r="FA4" s="194">
        <v>0</v>
      </c>
      <c r="FB4" s="194">
        <v>1859.5</v>
      </c>
      <c r="FC4" s="194">
        <v>0</v>
      </c>
      <c r="FD4" s="194">
        <v>7293.4</v>
      </c>
      <c r="FE4" s="194">
        <v>29701.14</v>
      </c>
      <c r="FF4" s="194">
        <v>372259.54</v>
      </c>
      <c r="FG4" s="194">
        <v>9217.73</v>
      </c>
      <c r="FH4" s="194">
        <v>43082.03</v>
      </c>
      <c r="FI4" s="194">
        <v>0</v>
      </c>
      <c r="FJ4" s="194">
        <v>1018665.65</v>
      </c>
      <c r="FK4" s="194">
        <v>6635.33</v>
      </c>
      <c r="FL4" s="194">
        <v>0</v>
      </c>
      <c r="FM4" s="194">
        <v>0</v>
      </c>
      <c r="FN4" s="194">
        <v>0</v>
      </c>
      <c r="FO4" s="194">
        <v>0</v>
      </c>
      <c r="FP4" s="194">
        <v>0</v>
      </c>
      <c r="FQ4" s="194">
        <v>23759.03</v>
      </c>
      <c r="FR4" s="194">
        <v>0</v>
      </c>
      <c r="FS4" s="194">
        <v>6059.36</v>
      </c>
      <c r="FT4" s="194">
        <v>21871.67</v>
      </c>
      <c r="FU4" s="194">
        <v>9985.09</v>
      </c>
      <c r="FV4" s="194">
        <v>0</v>
      </c>
      <c r="FW4" s="194">
        <v>0</v>
      </c>
      <c r="FX4" s="194">
        <v>0</v>
      </c>
      <c r="FY4" s="194">
        <v>0</v>
      </c>
      <c r="FZ4" s="194">
        <v>329058.5</v>
      </c>
      <c r="GA4" s="194">
        <v>0</v>
      </c>
      <c r="GB4" s="194">
        <v>0</v>
      </c>
      <c r="GC4" s="194">
        <v>0</v>
      </c>
      <c r="GD4" s="194">
        <v>138372.29999999999</v>
      </c>
      <c r="GE4" s="194">
        <v>253708.08</v>
      </c>
      <c r="GF4" s="194">
        <v>0</v>
      </c>
      <c r="GG4" s="194">
        <v>0</v>
      </c>
      <c r="GH4" s="194">
        <v>39703.68</v>
      </c>
      <c r="GI4" s="194">
        <v>0</v>
      </c>
      <c r="GJ4" s="194">
        <v>115804.08</v>
      </c>
      <c r="GK4" s="194">
        <v>0</v>
      </c>
      <c r="GL4" s="194">
        <v>607647.80000000005</v>
      </c>
      <c r="GM4" s="194">
        <v>199432.95999999999</v>
      </c>
      <c r="GN4" s="194">
        <v>0</v>
      </c>
      <c r="GO4" s="194">
        <v>0</v>
      </c>
      <c r="GP4" s="194">
        <v>54360.9</v>
      </c>
      <c r="GQ4" s="194">
        <v>0</v>
      </c>
      <c r="GR4" s="194">
        <v>48752.1</v>
      </c>
      <c r="GS4" s="194">
        <v>0</v>
      </c>
      <c r="GT4" s="194">
        <v>21187</v>
      </c>
      <c r="GU4" s="194">
        <v>607160.44999999995</v>
      </c>
      <c r="GV4" s="194">
        <v>194206.84</v>
      </c>
      <c r="GW4" s="194">
        <v>0</v>
      </c>
      <c r="GX4" s="194">
        <v>0</v>
      </c>
      <c r="GY4" s="194">
        <v>0</v>
      </c>
      <c r="GZ4" s="194">
        <v>0</v>
      </c>
      <c r="HA4" s="194">
        <v>0</v>
      </c>
      <c r="HB4" s="194">
        <v>0</v>
      </c>
      <c r="HC4" s="194">
        <v>24839</v>
      </c>
      <c r="HD4" s="194">
        <v>0</v>
      </c>
      <c r="HE4" s="194">
        <v>0</v>
      </c>
      <c r="HF4" s="194">
        <v>0</v>
      </c>
      <c r="HG4" s="194">
        <v>4901</v>
      </c>
      <c r="HH4" s="194">
        <v>0</v>
      </c>
      <c r="HI4" s="194">
        <v>0</v>
      </c>
      <c r="HJ4" s="194">
        <v>0</v>
      </c>
      <c r="HK4" s="194">
        <v>249875.5</v>
      </c>
      <c r="HL4" s="194">
        <v>0</v>
      </c>
      <c r="HM4" s="194">
        <v>88374.3</v>
      </c>
      <c r="HN4" s="194">
        <v>67699.5</v>
      </c>
      <c r="HO4" s="194">
        <v>0</v>
      </c>
      <c r="HP4" s="194">
        <v>32438629.879999999</v>
      </c>
      <c r="HQ4" s="194">
        <v>0</v>
      </c>
      <c r="HR4" s="194">
        <v>157100.35</v>
      </c>
      <c r="HS4" s="194">
        <v>0</v>
      </c>
      <c r="HT4" s="194">
        <v>0</v>
      </c>
      <c r="HU4" s="194">
        <v>10012.6</v>
      </c>
      <c r="HV4" s="194">
        <v>0</v>
      </c>
      <c r="HW4" s="194">
        <v>0</v>
      </c>
      <c r="HX4" s="194">
        <v>0</v>
      </c>
      <c r="HY4" s="194">
        <v>0</v>
      </c>
      <c r="HZ4" s="194">
        <v>0</v>
      </c>
      <c r="IA4" s="194">
        <v>5903.49</v>
      </c>
      <c r="IB4" s="194">
        <v>0</v>
      </c>
      <c r="IC4" s="194">
        <v>2559.29</v>
      </c>
      <c r="ID4" s="194">
        <v>0</v>
      </c>
      <c r="IE4" s="194">
        <v>179542.78</v>
      </c>
      <c r="IF4" s="194">
        <v>0</v>
      </c>
      <c r="IG4" s="194">
        <v>0</v>
      </c>
      <c r="IH4" s="194">
        <v>0</v>
      </c>
      <c r="II4" s="194">
        <v>80761.81</v>
      </c>
      <c r="IJ4" s="194">
        <v>223103.66</v>
      </c>
      <c r="IK4" s="194">
        <v>0</v>
      </c>
      <c r="IL4" s="194">
        <v>0</v>
      </c>
      <c r="IM4" s="194">
        <v>28307</v>
      </c>
      <c r="IN4" s="194">
        <v>20488</v>
      </c>
      <c r="IO4" s="194">
        <v>0</v>
      </c>
      <c r="IP4" s="194">
        <v>0</v>
      </c>
      <c r="IQ4" s="194">
        <v>117772.61</v>
      </c>
      <c r="IR4" s="194">
        <v>158435.20000000001</v>
      </c>
      <c r="IS4" s="194">
        <v>45533.49</v>
      </c>
      <c r="IT4" s="194">
        <v>0</v>
      </c>
      <c r="IU4" s="194">
        <v>1293042.3899999999</v>
      </c>
      <c r="IV4" s="194">
        <v>0</v>
      </c>
      <c r="IW4" s="194">
        <v>1942685.01</v>
      </c>
      <c r="IX4" s="194">
        <f t="shared" si="0"/>
        <v>68236644.730000004</v>
      </c>
    </row>
    <row r="5" spans="1:258" ht="13.5" customHeight="1" x14ac:dyDescent="0.25">
      <c r="A5" s="190">
        <v>501014</v>
      </c>
      <c r="B5" s="194">
        <v>0</v>
      </c>
      <c r="C5" s="194">
        <v>1374.13</v>
      </c>
      <c r="D5" s="194">
        <v>0</v>
      </c>
      <c r="E5" s="194">
        <v>15470.51</v>
      </c>
      <c r="F5" s="194">
        <v>4988.8900000000003</v>
      </c>
      <c r="G5" s="194">
        <v>10699.72</v>
      </c>
      <c r="H5" s="194">
        <v>33129.24</v>
      </c>
      <c r="I5" s="194">
        <v>21477.360000000001</v>
      </c>
      <c r="J5" s="194">
        <v>0</v>
      </c>
      <c r="K5" s="194">
        <v>0</v>
      </c>
      <c r="L5" s="194">
        <v>0</v>
      </c>
      <c r="M5" s="194">
        <v>0</v>
      </c>
      <c r="N5" s="194">
        <v>11077.55</v>
      </c>
      <c r="O5" s="194">
        <v>0</v>
      </c>
      <c r="P5" s="194">
        <v>0</v>
      </c>
      <c r="Q5" s="194">
        <v>0</v>
      </c>
      <c r="R5" s="194">
        <v>89663.81</v>
      </c>
      <c r="S5" s="194">
        <v>0</v>
      </c>
      <c r="T5" s="194">
        <v>0</v>
      </c>
      <c r="U5" s="194">
        <v>0</v>
      </c>
      <c r="V5" s="194">
        <v>0</v>
      </c>
      <c r="W5" s="194">
        <v>465.04</v>
      </c>
      <c r="X5" s="194">
        <v>2207.5300000000002</v>
      </c>
      <c r="Y5" s="194">
        <v>110277.92</v>
      </c>
      <c r="Z5" s="194">
        <v>40924.68</v>
      </c>
      <c r="AA5" s="194">
        <v>0</v>
      </c>
      <c r="AB5" s="194">
        <v>6687.4</v>
      </c>
      <c r="AC5" s="194">
        <v>35032.68</v>
      </c>
      <c r="AD5" s="194">
        <v>17123.18</v>
      </c>
      <c r="AE5" s="194">
        <v>755.33</v>
      </c>
      <c r="AF5" s="194">
        <v>49369.15</v>
      </c>
      <c r="AG5" s="194">
        <v>0</v>
      </c>
      <c r="AH5" s="194">
        <v>0</v>
      </c>
      <c r="AI5" s="194">
        <v>0</v>
      </c>
      <c r="AJ5" s="194">
        <v>2516.8000000000002</v>
      </c>
      <c r="AK5" s="194">
        <v>368</v>
      </c>
      <c r="AL5" s="194">
        <v>13446.4</v>
      </c>
      <c r="AM5" s="194">
        <v>77613.78</v>
      </c>
      <c r="AN5" s="194">
        <v>968</v>
      </c>
      <c r="AO5" s="194">
        <v>299</v>
      </c>
      <c r="AP5" s="194">
        <v>399</v>
      </c>
      <c r="AQ5" s="194">
        <v>4760.07</v>
      </c>
      <c r="AR5" s="194">
        <v>69</v>
      </c>
      <c r="AS5" s="194">
        <v>10951.84</v>
      </c>
      <c r="AT5" s="194">
        <v>4550</v>
      </c>
      <c r="AU5" s="194">
        <v>91621.64</v>
      </c>
      <c r="AV5" s="194">
        <v>0</v>
      </c>
      <c r="AW5" s="194">
        <v>0</v>
      </c>
      <c r="AX5" s="194">
        <v>0</v>
      </c>
      <c r="AY5" s="194">
        <v>0</v>
      </c>
      <c r="AZ5" s="194">
        <v>42958.7</v>
      </c>
      <c r="BA5" s="194">
        <v>869</v>
      </c>
      <c r="BB5" s="194">
        <v>42374.31</v>
      </c>
      <c r="BC5" s="194">
        <v>6972.62</v>
      </c>
      <c r="BD5" s="194">
        <v>34357.949999999997</v>
      </c>
      <c r="BE5" s="194">
        <v>10610.7</v>
      </c>
      <c r="BF5" s="194">
        <v>8033.9</v>
      </c>
      <c r="BG5" s="194">
        <v>3242.8</v>
      </c>
      <c r="BH5" s="194">
        <v>13954.5</v>
      </c>
      <c r="BI5" s="194">
        <v>1403</v>
      </c>
      <c r="BJ5" s="194">
        <v>55591.87</v>
      </c>
      <c r="BK5" s="194">
        <v>0</v>
      </c>
      <c r="BL5" s="194">
        <v>0</v>
      </c>
      <c r="BM5" s="194">
        <v>14998.62</v>
      </c>
      <c r="BN5" s="194">
        <v>18914.97</v>
      </c>
      <c r="BO5" s="194">
        <v>23112.54</v>
      </c>
      <c r="BP5" s="194">
        <v>6031.98</v>
      </c>
      <c r="BQ5" s="194">
        <v>0</v>
      </c>
      <c r="BR5" s="194">
        <v>5695.93</v>
      </c>
      <c r="BS5" s="194">
        <v>12005.35</v>
      </c>
      <c r="BT5" s="194">
        <v>14971.33</v>
      </c>
      <c r="BU5" s="194">
        <v>15406.02</v>
      </c>
      <c r="BV5" s="194">
        <v>0</v>
      </c>
      <c r="BW5" s="194">
        <v>9151.8700000000008</v>
      </c>
      <c r="BX5" s="194">
        <v>6356.02</v>
      </c>
      <c r="BY5" s="194">
        <v>28452</v>
      </c>
      <c r="BZ5" s="194">
        <v>0</v>
      </c>
      <c r="CA5" s="194">
        <v>13491</v>
      </c>
      <c r="CB5" s="194">
        <v>64556.55</v>
      </c>
      <c r="CC5" s="194">
        <v>1484.57</v>
      </c>
      <c r="CD5" s="194">
        <v>22586.21</v>
      </c>
      <c r="CE5" s="194">
        <v>7147.47</v>
      </c>
      <c r="CF5" s="194">
        <v>0</v>
      </c>
      <c r="CG5" s="194">
        <v>12597.31</v>
      </c>
      <c r="CH5" s="194">
        <v>0</v>
      </c>
      <c r="CI5" s="194">
        <v>0</v>
      </c>
      <c r="CJ5" s="194">
        <v>0</v>
      </c>
      <c r="CK5" s="194">
        <v>33272.769999999997</v>
      </c>
      <c r="CL5" s="194">
        <v>0</v>
      </c>
      <c r="CM5" s="194">
        <v>3287.09</v>
      </c>
      <c r="CN5" s="194">
        <v>0</v>
      </c>
      <c r="CO5" s="194">
        <v>18076.830000000002</v>
      </c>
      <c r="CP5" s="194">
        <v>0</v>
      </c>
      <c r="CQ5" s="194">
        <v>15463.22</v>
      </c>
      <c r="CR5" s="194">
        <v>14279.74</v>
      </c>
      <c r="CS5" s="194">
        <v>103920.38</v>
      </c>
      <c r="CT5" s="194">
        <v>0</v>
      </c>
      <c r="CU5" s="194">
        <v>1735.14</v>
      </c>
      <c r="CV5" s="194">
        <v>0</v>
      </c>
      <c r="CW5" s="194">
        <v>15136.28</v>
      </c>
      <c r="CX5" s="194">
        <v>839.45</v>
      </c>
      <c r="CY5" s="194">
        <v>0</v>
      </c>
      <c r="CZ5" s="194">
        <v>21609.73</v>
      </c>
      <c r="DA5" s="194">
        <v>78561.2</v>
      </c>
      <c r="DB5" s="194">
        <v>330</v>
      </c>
      <c r="DC5" s="194">
        <v>35264.61</v>
      </c>
      <c r="DD5" s="194">
        <v>0</v>
      </c>
      <c r="DE5" s="194">
        <v>61031.05</v>
      </c>
      <c r="DF5" s="194">
        <v>68022.63</v>
      </c>
      <c r="DG5" s="194">
        <v>141460.04999999999</v>
      </c>
      <c r="DH5" s="194">
        <v>67366.52</v>
      </c>
      <c r="DI5" s="194">
        <v>125752.9</v>
      </c>
      <c r="DJ5" s="194">
        <v>98768.45</v>
      </c>
      <c r="DK5" s="194">
        <v>0</v>
      </c>
      <c r="DL5" s="194">
        <v>0</v>
      </c>
      <c r="DM5" s="194">
        <v>36368.5</v>
      </c>
      <c r="DN5" s="194">
        <v>42863.3</v>
      </c>
      <c r="DO5" s="194">
        <v>7787.25</v>
      </c>
      <c r="DP5" s="194">
        <v>39</v>
      </c>
      <c r="DQ5" s="194">
        <v>842.5</v>
      </c>
      <c r="DR5" s="194">
        <v>0</v>
      </c>
      <c r="DS5" s="194">
        <v>330</v>
      </c>
      <c r="DT5" s="194">
        <v>9350.75</v>
      </c>
      <c r="DU5" s="194">
        <v>0</v>
      </c>
      <c r="DV5" s="194">
        <v>0</v>
      </c>
      <c r="DW5" s="194">
        <v>0</v>
      </c>
      <c r="DX5" s="194">
        <v>0</v>
      </c>
      <c r="DY5" s="194">
        <v>0</v>
      </c>
      <c r="DZ5" s="194">
        <v>5762.83</v>
      </c>
      <c r="EA5" s="194">
        <v>31381.35</v>
      </c>
      <c r="EB5" s="194">
        <v>0</v>
      </c>
      <c r="EC5" s="194">
        <v>0</v>
      </c>
      <c r="ED5" s="194">
        <v>11011.69</v>
      </c>
      <c r="EE5" s="194">
        <v>15188.12</v>
      </c>
      <c r="EF5" s="194">
        <v>0</v>
      </c>
      <c r="EG5" s="194">
        <v>0</v>
      </c>
      <c r="EH5" s="194">
        <v>21889.47</v>
      </c>
      <c r="EI5" s="194">
        <v>0</v>
      </c>
      <c r="EJ5" s="194">
        <v>147489.60000000001</v>
      </c>
      <c r="EK5" s="194">
        <v>7571</v>
      </c>
      <c r="EL5" s="194">
        <v>0</v>
      </c>
      <c r="EM5" s="194">
        <v>0</v>
      </c>
      <c r="EN5" s="194">
        <v>0</v>
      </c>
      <c r="EO5" s="194">
        <v>8967.7099999999991</v>
      </c>
      <c r="EP5" s="194">
        <v>0</v>
      </c>
      <c r="EQ5" s="194">
        <v>5049.7</v>
      </c>
      <c r="ER5" s="194">
        <v>5513.36</v>
      </c>
      <c r="ES5" s="194">
        <v>0</v>
      </c>
      <c r="ET5" s="194">
        <v>6050.44</v>
      </c>
      <c r="EU5" s="194">
        <v>6461.45</v>
      </c>
      <c r="EV5" s="194">
        <v>2169.8000000000002</v>
      </c>
      <c r="EW5" s="194">
        <v>0</v>
      </c>
      <c r="EX5" s="194">
        <v>1218.8499999999999</v>
      </c>
      <c r="EY5" s="194">
        <v>919.5</v>
      </c>
      <c r="EZ5" s="194">
        <v>21386.18</v>
      </c>
      <c r="FA5" s="194">
        <v>0</v>
      </c>
      <c r="FB5" s="194">
        <v>938.99</v>
      </c>
      <c r="FC5" s="194">
        <v>436.06</v>
      </c>
      <c r="FD5" s="194">
        <v>12382.73</v>
      </c>
      <c r="FE5" s="194">
        <v>578.89</v>
      </c>
      <c r="FF5" s="194">
        <v>19383.43</v>
      </c>
      <c r="FG5" s="194">
        <v>4642.62</v>
      </c>
      <c r="FH5" s="194">
        <v>7318.92</v>
      </c>
      <c r="FI5" s="194">
        <v>0</v>
      </c>
      <c r="FJ5" s="194">
        <v>24107.48</v>
      </c>
      <c r="FK5" s="194">
        <v>169.47</v>
      </c>
      <c r="FL5" s="194">
        <v>0</v>
      </c>
      <c r="FM5" s="194">
        <v>0</v>
      </c>
      <c r="FN5" s="194">
        <v>0</v>
      </c>
      <c r="FO5" s="194">
        <v>0</v>
      </c>
      <c r="FP5" s="194">
        <v>3609.41</v>
      </c>
      <c r="FQ5" s="194">
        <v>0</v>
      </c>
      <c r="FR5" s="194">
        <v>0</v>
      </c>
      <c r="FS5" s="194">
        <v>11011.56</v>
      </c>
      <c r="FT5" s="194">
        <v>10626.28</v>
      </c>
      <c r="FU5" s="194">
        <v>4557.08</v>
      </c>
      <c r="FV5" s="194">
        <v>30142.79</v>
      </c>
      <c r="FW5" s="194">
        <v>0</v>
      </c>
      <c r="FX5" s="194">
        <v>0</v>
      </c>
      <c r="FY5" s="194">
        <v>0</v>
      </c>
      <c r="FZ5" s="194">
        <v>78949.55</v>
      </c>
      <c r="GA5" s="194">
        <v>0</v>
      </c>
      <c r="GB5" s="194">
        <v>4840</v>
      </c>
      <c r="GC5" s="194">
        <v>10498</v>
      </c>
      <c r="GD5" s="194">
        <v>114607.79</v>
      </c>
      <c r="GE5" s="194">
        <v>659</v>
      </c>
      <c r="GF5" s="194">
        <v>0</v>
      </c>
      <c r="GG5" s="194">
        <v>0</v>
      </c>
      <c r="GH5" s="194">
        <v>23716.2</v>
      </c>
      <c r="GI5" s="194">
        <v>0</v>
      </c>
      <c r="GJ5" s="194">
        <v>3872</v>
      </c>
      <c r="GK5" s="194">
        <v>0</v>
      </c>
      <c r="GL5" s="194">
        <v>20430</v>
      </c>
      <c r="GM5" s="194">
        <v>30329.24</v>
      </c>
      <c r="GN5" s="194">
        <v>59075.74</v>
      </c>
      <c r="GO5" s="194">
        <v>0</v>
      </c>
      <c r="GP5" s="194">
        <v>800</v>
      </c>
      <c r="GQ5" s="194">
        <v>0</v>
      </c>
      <c r="GR5" s="194">
        <v>29492.5</v>
      </c>
      <c r="GS5" s="194">
        <v>10455.64</v>
      </c>
      <c r="GT5" s="194">
        <v>7911.49</v>
      </c>
      <c r="GU5" s="194">
        <v>119091.49</v>
      </c>
      <c r="GV5" s="194">
        <v>16827.75</v>
      </c>
      <c r="GW5" s="194">
        <v>0</v>
      </c>
      <c r="GX5" s="194">
        <v>0</v>
      </c>
      <c r="GY5" s="194">
        <v>0</v>
      </c>
      <c r="GZ5" s="194">
        <v>0</v>
      </c>
      <c r="HA5" s="194">
        <v>168</v>
      </c>
      <c r="HB5" s="194">
        <v>2669</v>
      </c>
      <c r="HC5" s="194">
        <v>116837.6</v>
      </c>
      <c r="HD5" s="194">
        <v>0</v>
      </c>
      <c r="HE5" s="194">
        <v>0</v>
      </c>
      <c r="HF5" s="194">
        <v>269.27999999999997</v>
      </c>
      <c r="HG5" s="194">
        <v>16389.22</v>
      </c>
      <c r="HH5" s="194">
        <v>67126.350000000006</v>
      </c>
      <c r="HI5" s="194">
        <v>0</v>
      </c>
      <c r="HJ5" s="194">
        <v>0</v>
      </c>
      <c r="HK5" s="194">
        <v>17250.14</v>
      </c>
      <c r="HL5" s="194">
        <v>0</v>
      </c>
      <c r="HM5" s="194">
        <v>144286.28</v>
      </c>
      <c r="HN5" s="194">
        <v>0</v>
      </c>
      <c r="HO5" s="194">
        <v>0</v>
      </c>
      <c r="HP5" s="194">
        <v>156979.56</v>
      </c>
      <c r="HQ5" s="194">
        <v>0</v>
      </c>
      <c r="HR5" s="194">
        <v>109607.92</v>
      </c>
      <c r="HS5" s="194">
        <v>0</v>
      </c>
      <c r="HT5" s="194">
        <v>0</v>
      </c>
      <c r="HU5" s="194">
        <v>47799.040000000001</v>
      </c>
      <c r="HV5" s="194">
        <v>21579.97</v>
      </c>
      <c r="HW5" s="194">
        <v>19535.759999999998</v>
      </c>
      <c r="HX5" s="194">
        <v>0</v>
      </c>
      <c r="HY5" s="194">
        <v>9817.94</v>
      </c>
      <c r="HZ5" s="194">
        <v>0</v>
      </c>
      <c r="IA5" s="194">
        <v>0</v>
      </c>
      <c r="IB5" s="194">
        <v>4887.78</v>
      </c>
      <c r="IC5" s="194">
        <v>297113.46999999997</v>
      </c>
      <c r="ID5" s="194">
        <v>0</v>
      </c>
      <c r="IE5" s="194">
        <v>126880.6</v>
      </c>
      <c r="IF5" s="194">
        <v>0</v>
      </c>
      <c r="IG5" s="194">
        <v>34308.6</v>
      </c>
      <c r="IH5" s="194">
        <v>0</v>
      </c>
      <c r="II5" s="194">
        <v>5375.2</v>
      </c>
      <c r="IJ5" s="194">
        <v>958</v>
      </c>
      <c r="IK5" s="194">
        <v>0</v>
      </c>
      <c r="IL5" s="194">
        <v>1819</v>
      </c>
      <c r="IM5" s="194">
        <v>0</v>
      </c>
      <c r="IN5" s="194">
        <v>0</v>
      </c>
      <c r="IO5" s="194">
        <v>0</v>
      </c>
      <c r="IP5" s="194">
        <v>0</v>
      </c>
      <c r="IQ5" s="194">
        <v>0</v>
      </c>
      <c r="IR5" s="194">
        <v>0</v>
      </c>
      <c r="IS5" s="194">
        <v>0</v>
      </c>
      <c r="IT5" s="194">
        <v>0</v>
      </c>
      <c r="IU5" s="194">
        <v>0</v>
      </c>
      <c r="IV5" s="194">
        <v>0</v>
      </c>
      <c r="IW5" s="194">
        <v>20076.34</v>
      </c>
      <c r="IX5" s="194">
        <f t="shared" si="0"/>
        <v>4338604.2800000012</v>
      </c>
    </row>
    <row r="6" spans="1:258" ht="13.5" customHeight="1" x14ac:dyDescent="0.25">
      <c r="A6" s="190">
        <v>501015</v>
      </c>
      <c r="B6" s="194">
        <v>0</v>
      </c>
      <c r="C6" s="194">
        <v>0</v>
      </c>
      <c r="D6" s="194">
        <v>0</v>
      </c>
      <c r="E6" s="194">
        <v>0</v>
      </c>
      <c r="F6" s="194">
        <v>0</v>
      </c>
      <c r="G6" s="194">
        <v>0</v>
      </c>
      <c r="H6" s="194">
        <v>0</v>
      </c>
      <c r="I6" s="194">
        <v>0</v>
      </c>
      <c r="J6" s="194">
        <v>0</v>
      </c>
      <c r="K6" s="194">
        <v>0</v>
      </c>
      <c r="L6" s="194">
        <v>0</v>
      </c>
      <c r="M6" s="194">
        <v>0</v>
      </c>
      <c r="N6" s="194">
        <v>0</v>
      </c>
      <c r="O6" s="194">
        <v>0</v>
      </c>
      <c r="P6" s="194">
        <v>0</v>
      </c>
      <c r="Q6" s="194">
        <v>0</v>
      </c>
      <c r="R6" s="194">
        <v>0</v>
      </c>
      <c r="S6" s="194">
        <v>0</v>
      </c>
      <c r="T6" s="194">
        <v>0</v>
      </c>
      <c r="U6" s="194">
        <v>0</v>
      </c>
      <c r="V6" s="194">
        <v>0</v>
      </c>
      <c r="W6" s="194">
        <v>0</v>
      </c>
      <c r="X6" s="194">
        <v>0</v>
      </c>
      <c r="Y6" s="194">
        <v>0</v>
      </c>
      <c r="Z6" s="194">
        <v>0</v>
      </c>
      <c r="AA6" s="194">
        <v>0</v>
      </c>
      <c r="AB6" s="194">
        <v>0</v>
      </c>
      <c r="AC6" s="194">
        <v>0</v>
      </c>
      <c r="AD6" s="194">
        <v>0</v>
      </c>
      <c r="AE6" s="194">
        <v>0</v>
      </c>
      <c r="AF6" s="194">
        <v>0</v>
      </c>
      <c r="AG6" s="194">
        <v>0</v>
      </c>
      <c r="AH6" s="194">
        <v>0</v>
      </c>
      <c r="AI6" s="194">
        <v>0</v>
      </c>
      <c r="AJ6" s="194">
        <v>0</v>
      </c>
      <c r="AK6" s="194">
        <v>0</v>
      </c>
      <c r="AL6" s="194">
        <v>0</v>
      </c>
      <c r="AM6" s="194">
        <v>0</v>
      </c>
      <c r="AN6" s="194">
        <v>0</v>
      </c>
      <c r="AO6" s="194">
        <v>0</v>
      </c>
      <c r="AP6" s="194">
        <v>0</v>
      </c>
      <c r="AQ6" s="194">
        <v>0</v>
      </c>
      <c r="AR6" s="194">
        <v>0</v>
      </c>
      <c r="AS6" s="194">
        <v>0</v>
      </c>
      <c r="AT6" s="194">
        <v>0</v>
      </c>
      <c r="AU6" s="194">
        <v>0</v>
      </c>
      <c r="AV6" s="194">
        <v>0</v>
      </c>
      <c r="AW6" s="194">
        <v>0</v>
      </c>
      <c r="AX6" s="194">
        <v>0</v>
      </c>
      <c r="AY6" s="194">
        <v>0</v>
      </c>
      <c r="AZ6" s="194">
        <v>0</v>
      </c>
      <c r="BA6" s="194">
        <v>0</v>
      </c>
      <c r="BB6" s="194">
        <v>0</v>
      </c>
      <c r="BC6" s="194">
        <v>0</v>
      </c>
      <c r="BD6" s="194">
        <v>0</v>
      </c>
      <c r="BE6" s="194">
        <v>0</v>
      </c>
      <c r="BF6" s="194">
        <v>0</v>
      </c>
      <c r="BG6" s="194">
        <v>0</v>
      </c>
      <c r="BH6" s="194">
        <v>0</v>
      </c>
      <c r="BI6" s="194">
        <v>0</v>
      </c>
      <c r="BJ6" s="194">
        <v>0</v>
      </c>
      <c r="BK6" s="194">
        <v>0</v>
      </c>
      <c r="BL6" s="194">
        <v>0</v>
      </c>
      <c r="BM6" s="194">
        <v>0</v>
      </c>
      <c r="BN6" s="194">
        <v>0</v>
      </c>
      <c r="BO6" s="194">
        <v>0</v>
      </c>
      <c r="BP6" s="194">
        <v>0</v>
      </c>
      <c r="BQ6" s="194">
        <v>0</v>
      </c>
      <c r="BR6" s="194">
        <v>0</v>
      </c>
      <c r="BS6" s="194">
        <v>0</v>
      </c>
      <c r="BT6" s="194">
        <v>0</v>
      </c>
      <c r="BU6" s="194">
        <v>0</v>
      </c>
      <c r="BV6" s="194">
        <v>0</v>
      </c>
      <c r="BW6" s="194">
        <v>0</v>
      </c>
      <c r="BX6" s="194">
        <v>0</v>
      </c>
      <c r="BY6" s="194">
        <v>0</v>
      </c>
      <c r="BZ6" s="194">
        <v>0</v>
      </c>
      <c r="CA6" s="194">
        <v>0</v>
      </c>
      <c r="CB6" s="194">
        <v>0</v>
      </c>
      <c r="CC6" s="194">
        <v>0</v>
      </c>
      <c r="CD6" s="194">
        <v>0</v>
      </c>
      <c r="CE6" s="194">
        <v>0</v>
      </c>
      <c r="CF6" s="194">
        <v>0</v>
      </c>
      <c r="CG6" s="194">
        <v>0</v>
      </c>
      <c r="CH6" s="194">
        <v>0</v>
      </c>
      <c r="CI6" s="194">
        <v>0</v>
      </c>
      <c r="CJ6" s="194">
        <v>0</v>
      </c>
      <c r="CK6" s="194">
        <v>0</v>
      </c>
      <c r="CL6" s="194">
        <v>0</v>
      </c>
      <c r="CM6" s="194">
        <v>0</v>
      </c>
      <c r="CN6" s="194">
        <v>0</v>
      </c>
      <c r="CO6" s="194">
        <v>0</v>
      </c>
      <c r="CP6" s="194">
        <v>0</v>
      </c>
      <c r="CQ6" s="194">
        <v>0</v>
      </c>
      <c r="CR6" s="194">
        <v>0</v>
      </c>
      <c r="CS6" s="194">
        <v>0</v>
      </c>
      <c r="CT6" s="194">
        <v>0</v>
      </c>
      <c r="CU6" s="194">
        <v>0</v>
      </c>
      <c r="CV6" s="194">
        <v>0</v>
      </c>
      <c r="CW6" s="194">
        <v>0</v>
      </c>
      <c r="CX6" s="194">
        <v>0</v>
      </c>
      <c r="CY6" s="194">
        <v>0</v>
      </c>
      <c r="CZ6" s="194">
        <v>0</v>
      </c>
      <c r="DA6" s="194">
        <v>0</v>
      </c>
      <c r="DB6" s="194">
        <v>0</v>
      </c>
      <c r="DC6" s="194">
        <v>0</v>
      </c>
      <c r="DD6" s="194">
        <v>0</v>
      </c>
      <c r="DE6" s="194">
        <v>0</v>
      </c>
      <c r="DF6" s="194">
        <v>0</v>
      </c>
      <c r="DG6" s="194">
        <v>0</v>
      </c>
      <c r="DH6" s="194">
        <v>0</v>
      </c>
      <c r="DI6" s="194">
        <v>0</v>
      </c>
      <c r="DJ6" s="194">
        <v>0</v>
      </c>
      <c r="DK6" s="194">
        <v>0</v>
      </c>
      <c r="DL6" s="194">
        <v>0</v>
      </c>
      <c r="DM6" s="194">
        <v>0</v>
      </c>
      <c r="DN6" s="194">
        <v>0</v>
      </c>
      <c r="DO6" s="194">
        <v>0</v>
      </c>
      <c r="DP6" s="194">
        <v>0</v>
      </c>
      <c r="DQ6" s="194">
        <v>0</v>
      </c>
      <c r="DR6" s="194">
        <v>0</v>
      </c>
      <c r="DS6" s="194">
        <v>0</v>
      </c>
      <c r="DT6" s="194">
        <v>0</v>
      </c>
      <c r="DU6" s="194">
        <v>0</v>
      </c>
      <c r="DV6" s="194">
        <v>0</v>
      </c>
      <c r="DW6" s="194">
        <v>0</v>
      </c>
      <c r="DX6" s="194">
        <v>0</v>
      </c>
      <c r="DY6" s="194">
        <v>0</v>
      </c>
      <c r="DZ6" s="194">
        <v>0</v>
      </c>
      <c r="EA6" s="194">
        <v>0</v>
      </c>
      <c r="EB6" s="194">
        <v>0</v>
      </c>
      <c r="EC6" s="194">
        <v>0</v>
      </c>
      <c r="ED6" s="194">
        <v>0</v>
      </c>
      <c r="EE6" s="194">
        <v>0</v>
      </c>
      <c r="EF6" s="194">
        <v>0</v>
      </c>
      <c r="EG6" s="194">
        <v>0</v>
      </c>
      <c r="EH6" s="194">
        <v>0</v>
      </c>
      <c r="EI6" s="194">
        <v>0</v>
      </c>
      <c r="EJ6" s="194">
        <v>0</v>
      </c>
      <c r="EK6" s="194">
        <v>0</v>
      </c>
      <c r="EL6" s="194">
        <v>0</v>
      </c>
      <c r="EM6" s="194">
        <v>0</v>
      </c>
      <c r="EN6" s="194">
        <v>0</v>
      </c>
      <c r="EO6" s="194">
        <v>0</v>
      </c>
      <c r="EP6" s="194">
        <v>0</v>
      </c>
      <c r="EQ6" s="194">
        <v>1489.36</v>
      </c>
      <c r="ER6" s="194">
        <v>1602.51</v>
      </c>
      <c r="ES6" s="194">
        <v>1798.87</v>
      </c>
      <c r="ET6" s="194">
        <v>0</v>
      </c>
      <c r="EU6" s="194">
        <v>1361.13</v>
      </c>
      <c r="EV6" s="194">
        <v>2238.2399999999998</v>
      </c>
      <c r="EW6" s="194">
        <v>3282242.76</v>
      </c>
      <c r="EX6" s="194">
        <v>245842.62</v>
      </c>
      <c r="EY6" s="194">
        <v>432894.75</v>
      </c>
      <c r="EZ6" s="194">
        <v>9852363.3900000006</v>
      </c>
      <c r="FA6" s="194">
        <v>0</v>
      </c>
      <c r="FB6" s="194">
        <v>258302.81</v>
      </c>
      <c r="FC6" s="194">
        <v>231922.86</v>
      </c>
      <c r="FD6" s="194">
        <v>0</v>
      </c>
      <c r="FE6" s="194">
        <v>0</v>
      </c>
      <c r="FF6" s="194">
        <v>1128295.75</v>
      </c>
      <c r="FG6" s="194">
        <v>0</v>
      </c>
      <c r="FH6" s="194">
        <v>0</v>
      </c>
      <c r="FI6" s="194">
        <v>0</v>
      </c>
      <c r="FJ6" s="194">
        <v>0</v>
      </c>
      <c r="FK6" s="194">
        <v>0</v>
      </c>
      <c r="FL6" s="194">
        <v>0</v>
      </c>
      <c r="FM6" s="194">
        <v>0</v>
      </c>
      <c r="FN6" s="194">
        <v>0</v>
      </c>
      <c r="FO6" s="194">
        <v>0</v>
      </c>
      <c r="FP6" s="194">
        <v>0</v>
      </c>
      <c r="FQ6" s="194">
        <v>0</v>
      </c>
      <c r="FR6" s="194">
        <v>0</v>
      </c>
      <c r="FS6" s="194">
        <v>0</v>
      </c>
      <c r="FT6" s="194">
        <v>0</v>
      </c>
      <c r="FU6" s="194">
        <v>0</v>
      </c>
      <c r="FV6" s="194">
        <v>0</v>
      </c>
      <c r="FW6" s="194">
        <v>0</v>
      </c>
      <c r="FX6" s="194">
        <v>0</v>
      </c>
      <c r="FY6" s="194">
        <v>0</v>
      </c>
      <c r="FZ6" s="194">
        <v>0</v>
      </c>
      <c r="GA6" s="194">
        <v>0</v>
      </c>
      <c r="GB6" s="194">
        <v>0</v>
      </c>
      <c r="GC6" s="194">
        <v>0</v>
      </c>
      <c r="GD6" s="194">
        <v>0</v>
      </c>
      <c r="GE6" s="194">
        <v>0</v>
      </c>
      <c r="GF6" s="194">
        <v>0</v>
      </c>
      <c r="GG6" s="194">
        <v>0</v>
      </c>
      <c r="GH6" s="194">
        <v>0</v>
      </c>
      <c r="GI6" s="194">
        <v>0</v>
      </c>
      <c r="GJ6" s="194">
        <v>0</v>
      </c>
      <c r="GK6" s="194">
        <v>0</v>
      </c>
      <c r="GL6" s="194">
        <v>0</v>
      </c>
      <c r="GM6" s="194">
        <v>0</v>
      </c>
      <c r="GN6" s="194">
        <v>10424.66</v>
      </c>
      <c r="GO6" s="194">
        <v>0</v>
      </c>
      <c r="GP6" s="194">
        <v>0</v>
      </c>
      <c r="GQ6" s="194">
        <v>0</v>
      </c>
      <c r="GR6" s="194">
        <v>0</v>
      </c>
      <c r="GS6" s="194">
        <v>0</v>
      </c>
      <c r="GT6" s="194">
        <v>0</v>
      </c>
      <c r="GU6" s="194">
        <v>0</v>
      </c>
      <c r="GV6" s="194">
        <v>0</v>
      </c>
      <c r="GW6" s="194">
        <v>0</v>
      </c>
      <c r="GX6" s="194">
        <v>0</v>
      </c>
      <c r="GY6" s="194">
        <v>0</v>
      </c>
      <c r="GZ6" s="194">
        <v>0</v>
      </c>
      <c r="HA6" s="194">
        <v>0</v>
      </c>
      <c r="HB6" s="194">
        <v>0</v>
      </c>
      <c r="HC6" s="194">
        <v>0</v>
      </c>
      <c r="HD6" s="194">
        <v>0</v>
      </c>
      <c r="HE6" s="194">
        <v>0</v>
      </c>
      <c r="HF6" s="194">
        <v>0</v>
      </c>
      <c r="HG6" s="194">
        <v>0</v>
      </c>
      <c r="HH6" s="194">
        <v>0</v>
      </c>
      <c r="HI6" s="194">
        <v>0</v>
      </c>
      <c r="HJ6" s="194">
        <v>0</v>
      </c>
      <c r="HK6" s="194">
        <v>0</v>
      </c>
      <c r="HL6" s="194">
        <v>0</v>
      </c>
      <c r="HM6" s="194">
        <v>0</v>
      </c>
      <c r="HN6" s="194">
        <v>0</v>
      </c>
      <c r="HO6" s="194">
        <v>0</v>
      </c>
      <c r="HP6" s="194">
        <v>0</v>
      </c>
      <c r="HQ6" s="194">
        <v>0</v>
      </c>
      <c r="HR6" s="194">
        <v>0</v>
      </c>
      <c r="HS6" s="194">
        <v>0</v>
      </c>
      <c r="HT6" s="194">
        <v>0</v>
      </c>
      <c r="HU6" s="194">
        <v>0</v>
      </c>
      <c r="HV6" s="194">
        <v>0</v>
      </c>
      <c r="HW6" s="194">
        <v>0</v>
      </c>
      <c r="HX6" s="194">
        <v>0</v>
      </c>
      <c r="HY6" s="194">
        <v>0</v>
      </c>
      <c r="HZ6" s="194">
        <v>0</v>
      </c>
      <c r="IA6" s="194">
        <v>0</v>
      </c>
      <c r="IB6" s="194">
        <v>0</v>
      </c>
      <c r="IC6" s="194">
        <v>0</v>
      </c>
      <c r="ID6" s="194">
        <v>0</v>
      </c>
      <c r="IE6" s="194">
        <v>0</v>
      </c>
      <c r="IF6" s="194">
        <v>0</v>
      </c>
      <c r="IG6" s="194">
        <v>0</v>
      </c>
      <c r="IH6" s="194">
        <v>0</v>
      </c>
      <c r="II6" s="194">
        <v>0</v>
      </c>
      <c r="IJ6" s="194">
        <v>0</v>
      </c>
      <c r="IK6" s="194">
        <v>0</v>
      </c>
      <c r="IL6" s="194">
        <v>0</v>
      </c>
      <c r="IM6" s="194">
        <v>0</v>
      </c>
      <c r="IN6" s="194">
        <v>0</v>
      </c>
      <c r="IO6" s="194">
        <v>0</v>
      </c>
      <c r="IP6" s="194">
        <v>0</v>
      </c>
      <c r="IQ6" s="194">
        <v>0</v>
      </c>
      <c r="IR6" s="194">
        <v>0</v>
      </c>
      <c r="IS6" s="194">
        <v>0</v>
      </c>
      <c r="IT6" s="194">
        <v>0</v>
      </c>
      <c r="IU6" s="194">
        <v>0</v>
      </c>
      <c r="IV6" s="194">
        <v>0</v>
      </c>
      <c r="IW6" s="194">
        <v>0</v>
      </c>
      <c r="IX6" s="194">
        <f t="shared" si="0"/>
        <v>15450779.710000001</v>
      </c>
    </row>
    <row r="7" spans="1:258" ht="13.5" customHeight="1" x14ac:dyDescent="0.25">
      <c r="A7" s="190">
        <v>501016</v>
      </c>
      <c r="B7" s="194">
        <v>0</v>
      </c>
      <c r="C7" s="194">
        <v>0</v>
      </c>
      <c r="D7" s="194">
        <v>0</v>
      </c>
      <c r="E7" s="194">
        <v>0</v>
      </c>
      <c r="F7" s="194">
        <v>0</v>
      </c>
      <c r="G7" s="194">
        <v>1368</v>
      </c>
      <c r="H7" s="194">
        <v>0</v>
      </c>
      <c r="I7" s="194">
        <v>0</v>
      </c>
      <c r="J7" s="194">
        <v>7118</v>
      </c>
      <c r="K7" s="194">
        <v>0</v>
      </c>
      <c r="L7" s="194">
        <v>0</v>
      </c>
      <c r="M7" s="194">
        <v>0</v>
      </c>
      <c r="N7" s="194">
        <v>0</v>
      </c>
      <c r="O7" s="194">
        <v>0</v>
      </c>
      <c r="P7" s="194">
        <v>0</v>
      </c>
      <c r="Q7" s="194">
        <v>0</v>
      </c>
      <c r="R7" s="194">
        <v>0</v>
      </c>
      <c r="S7" s="194">
        <v>0</v>
      </c>
      <c r="T7" s="194">
        <v>0</v>
      </c>
      <c r="U7" s="194">
        <v>0</v>
      </c>
      <c r="V7" s="194">
        <v>0</v>
      </c>
      <c r="W7" s="194">
        <v>0</v>
      </c>
      <c r="X7" s="194">
        <v>0</v>
      </c>
      <c r="Y7" s="194">
        <v>27934.14</v>
      </c>
      <c r="Z7" s="194">
        <v>0</v>
      </c>
      <c r="AA7" s="194">
        <v>0</v>
      </c>
      <c r="AB7" s="194">
        <v>2175</v>
      </c>
      <c r="AC7" s="194">
        <v>1020</v>
      </c>
      <c r="AD7" s="194">
        <v>14592</v>
      </c>
      <c r="AE7" s="194">
        <v>0</v>
      </c>
      <c r="AF7" s="194">
        <v>98835</v>
      </c>
      <c r="AG7" s="194">
        <v>0</v>
      </c>
      <c r="AH7" s="194">
        <v>0</v>
      </c>
      <c r="AI7" s="194">
        <v>0</v>
      </c>
      <c r="AJ7" s="194">
        <v>6053</v>
      </c>
      <c r="AK7" s="194">
        <v>88960</v>
      </c>
      <c r="AL7" s="194">
        <v>14521</v>
      </c>
      <c r="AM7" s="194">
        <v>0</v>
      </c>
      <c r="AN7" s="194">
        <v>318</v>
      </c>
      <c r="AO7" s="194">
        <v>418</v>
      </c>
      <c r="AP7" s="194">
        <v>17274</v>
      </c>
      <c r="AQ7" s="194">
        <v>17844.95</v>
      </c>
      <c r="AR7" s="194">
        <v>0</v>
      </c>
      <c r="AS7" s="194">
        <v>9271.8799999999992</v>
      </c>
      <c r="AT7" s="194">
        <v>31000</v>
      </c>
      <c r="AU7" s="194">
        <v>0</v>
      </c>
      <c r="AV7" s="194">
        <v>0</v>
      </c>
      <c r="AW7" s="194">
        <v>0</v>
      </c>
      <c r="AX7" s="194">
        <v>0</v>
      </c>
      <c r="AY7" s="194">
        <v>0</v>
      </c>
      <c r="AZ7" s="194">
        <v>7076</v>
      </c>
      <c r="BA7" s="194">
        <v>0</v>
      </c>
      <c r="BB7" s="194">
        <v>9149</v>
      </c>
      <c r="BC7" s="194">
        <v>1144</v>
      </c>
      <c r="BD7" s="194">
        <v>32721</v>
      </c>
      <c r="BE7" s="194">
        <v>62539</v>
      </c>
      <c r="BF7" s="194">
        <v>0</v>
      </c>
      <c r="BG7" s="194">
        <v>24428</v>
      </c>
      <c r="BH7" s="194">
        <v>23070.15</v>
      </c>
      <c r="BI7" s="194">
        <v>8744.84</v>
      </c>
      <c r="BJ7" s="194">
        <v>0</v>
      </c>
      <c r="BK7" s="194">
        <v>0</v>
      </c>
      <c r="BL7" s="194">
        <v>0</v>
      </c>
      <c r="BM7" s="194">
        <v>115054.89</v>
      </c>
      <c r="BN7" s="194">
        <v>0</v>
      </c>
      <c r="BO7" s="194">
        <v>27411.98</v>
      </c>
      <c r="BP7" s="194">
        <v>0</v>
      </c>
      <c r="BQ7" s="194">
        <v>5964</v>
      </c>
      <c r="BR7" s="194">
        <v>0</v>
      </c>
      <c r="BS7" s="194">
        <v>1150.42</v>
      </c>
      <c r="BT7" s="194">
        <v>14099.2</v>
      </c>
      <c r="BU7" s="194">
        <v>0</v>
      </c>
      <c r="BV7" s="194">
        <v>0</v>
      </c>
      <c r="BW7" s="194">
        <v>0</v>
      </c>
      <c r="BX7" s="194">
        <v>2689</v>
      </c>
      <c r="BY7" s="194">
        <v>0</v>
      </c>
      <c r="BZ7" s="194">
        <v>0</v>
      </c>
      <c r="CA7" s="194">
        <v>0</v>
      </c>
      <c r="CB7" s="194">
        <v>659</v>
      </c>
      <c r="CC7" s="194">
        <v>0</v>
      </c>
      <c r="CD7" s="194">
        <v>0</v>
      </c>
      <c r="CE7" s="194">
        <v>88692.07</v>
      </c>
      <c r="CF7" s="194">
        <v>0</v>
      </c>
      <c r="CG7" s="194">
        <v>0</v>
      </c>
      <c r="CH7" s="194">
        <v>0</v>
      </c>
      <c r="CI7" s="194">
        <v>0</v>
      </c>
      <c r="CJ7" s="194">
        <v>0</v>
      </c>
      <c r="CK7" s="194">
        <v>376738.32</v>
      </c>
      <c r="CL7" s="194">
        <v>0</v>
      </c>
      <c r="CM7" s="194">
        <v>19826.22</v>
      </c>
      <c r="CN7" s="194">
        <v>4459.91</v>
      </c>
      <c r="CO7" s="194">
        <v>0</v>
      </c>
      <c r="CP7" s="194">
        <v>0</v>
      </c>
      <c r="CQ7" s="194">
        <v>17379.18</v>
      </c>
      <c r="CR7" s="194">
        <v>0</v>
      </c>
      <c r="CS7" s="194">
        <v>42791.44</v>
      </c>
      <c r="CT7" s="194">
        <v>0</v>
      </c>
      <c r="CU7" s="194">
        <v>0</v>
      </c>
      <c r="CV7" s="194">
        <v>0</v>
      </c>
      <c r="CW7" s="194">
        <v>0</v>
      </c>
      <c r="CX7" s="194">
        <v>7238.12</v>
      </c>
      <c r="CY7" s="194">
        <v>0</v>
      </c>
      <c r="CZ7" s="194">
        <v>45078</v>
      </c>
      <c r="DA7" s="194">
        <v>12509</v>
      </c>
      <c r="DB7" s="194">
        <v>0</v>
      </c>
      <c r="DC7" s="194">
        <v>0</v>
      </c>
      <c r="DD7" s="194">
        <v>3440</v>
      </c>
      <c r="DE7" s="194">
        <v>36863</v>
      </c>
      <c r="DF7" s="194">
        <v>41480</v>
      </c>
      <c r="DG7" s="194">
        <v>40883</v>
      </c>
      <c r="DH7" s="194">
        <v>2414</v>
      </c>
      <c r="DI7" s="194">
        <v>12472</v>
      </c>
      <c r="DJ7" s="194">
        <v>74800</v>
      </c>
      <c r="DK7" s="194">
        <v>0</v>
      </c>
      <c r="DL7" s="194">
        <v>0</v>
      </c>
      <c r="DM7" s="194">
        <v>0</v>
      </c>
      <c r="DN7" s="194">
        <v>1096.3699999999999</v>
      </c>
      <c r="DO7" s="194">
        <v>3029.33</v>
      </c>
      <c r="DP7" s="194">
        <v>0</v>
      </c>
      <c r="DQ7" s="194">
        <v>0</v>
      </c>
      <c r="DR7" s="194">
        <v>0</v>
      </c>
      <c r="DS7" s="194">
        <v>0</v>
      </c>
      <c r="DT7" s="194">
        <v>0</v>
      </c>
      <c r="DU7" s="194">
        <v>0</v>
      </c>
      <c r="DV7" s="194">
        <v>2892.35</v>
      </c>
      <c r="DW7" s="194">
        <v>0</v>
      </c>
      <c r="DX7" s="194">
        <v>0</v>
      </c>
      <c r="DY7" s="194">
        <v>0</v>
      </c>
      <c r="DZ7" s="194">
        <v>2050</v>
      </c>
      <c r="EA7" s="194">
        <v>0</v>
      </c>
      <c r="EB7" s="194">
        <v>0</v>
      </c>
      <c r="EC7" s="194">
        <v>0</v>
      </c>
      <c r="ED7" s="194">
        <v>0</v>
      </c>
      <c r="EE7" s="194">
        <v>0</v>
      </c>
      <c r="EF7" s="194">
        <v>0</v>
      </c>
      <c r="EG7" s="194">
        <v>0</v>
      </c>
      <c r="EH7" s="194">
        <v>0</v>
      </c>
      <c r="EI7" s="194">
        <v>0</v>
      </c>
      <c r="EJ7" s="194">
        <v>36900.21</v>
      </c>
      <c r="EK7" s="194">
        <v>68208.05</v>
      </c>
      <c r="EL7" s="194">
        <v>0</v>
      </c>
      <c r="EM7" s="194">
        <v>0</v>
      </c>
      <c r="EN7" s="194">
        <v>0</v>
      </c>
      <c r="EO7" s="194">
        <v>0</v>
      </c>
      <c r="EP7" s="194">
        <v>0</v>
      </c>
      <c r="EQ7" s="194">
        <v>0</v>
      </c>
      <c r="ER7" s="194">
        <v>0</v>
      </c>
      <c r="ES7" s="194">
        <v>0</v>
      </c>
      <c r="ET7" s="194">
        <v>0</v>
      </c>
      <c r="EU7" s="194">
        <v>0</v>
      </c>
      <c r="EV7" s="194">
        <v>0</v>
      </c>
      <c r="EW7" s="194">
        <v>0</v>
      </c>
      <c r="EX7" s="194">
        <v>0</v>
      </c>
      <c r="EY7" s="194">
        <v>0</v>
      </c>
      <c r="EZ7" s="194">
        <v>0</v>
      </c>
      <c r="FA7" s="194">
        <v>0</v>
      </c>
      <c r="FB7" s="194">
        <v>0</v>
      </c>
      <c r="FC7" s="194">
        <v>0</v>
      </c>
      <c r="FD7" s="194">
        <v>0</v>
      </c>
      <c r="FE7" s="194">
        <v>0</v>
      </c>
      <c r="FF7" s="194">
        <v>0</v>
      </c>
      <c r="FG7" s="194">
        <v>0</v>
      </c>
      <c r="FH7" s="194">
        <v>0</v>
      </c>
      <c r="FI7" s="194">
        <v>0</v>
      </c>
      <c r="FJ7" s="194">
        <v>0</v>
      </c>
      <c r="FK7" s="194">
        <v>0</v>
      </c>
      <c r="FL7" s="194">
        <v>0</v>
      </c>
      <c r="FM7" s="194">
        <v>0</v>
      </c>
      <c r="FN7" s="194">
        <v>0</v>
      </c>
      <c r="FO7" s="194">
        <v>0</v>
      </c>
      <c r="FP7" s="194">
        <v>0</v>
      </c>
      <c r="FQ7" s="194">
        <v>0</v>
      </c>
      <c r="FR7" s="194">
        <v>0</v>
      </c>
      <c r="FS7" s="194">
        <v>0</v>
      </c>
      <c r="FT7" s="194">
        <v>0</v>
      </c>
      <c r="FU7" s="194">
        <v>0</v>
      </c>
      <c r="FV7" s="194">
        <v>0</v>
      </c>
      <c r="FW7" s="194">
        <v>0</v>
      </c>
      <c r="FX7" s="194">
        <v>0</v>
      </c>
      <c r="FY7" s="194">
        <v>0</v>
      </c>
      <c r="FZ7" s="194">
        <v>892</v>
      </c>
      <c r="GA7" s="194">
        <v>0</v>
      </c>
      <c r="GB7" s="194">
        <v>0</v>
      </c>
      <c r="GC7" s="194">
        <v>0</v>
      </c>
      <c r="GD7" s="194">
        <v>12123.94</v>
      </c>
      <c r="GE7" s="194">
        <v>0</v>
      </c>
      <c r="GF7" s="194">
        <v>0</v>
      </c>
      <c r="GG7" s="194">
        <v>0</v>
      </c>
      <c r="GH7" s="194">
        <v>0</v>
      </c>
      <c r="GI7" s="194">
        <v>0</v>
      </c>
      <c r="GJ7" s="194">
        <v>1018</v>
      </c>
      <c r="GK7" s="194">
        <v>0</v>
      </c>
      <c r="GL7" s="194">
        <v>0</v>
      </c>
      <c r="GM7" s="194">
        <v>0</v>
      </c>
      <c r="GN7" s="194">
        <v>3293.52</v>
      </c>
      <c r="GO7" s="194">
        <v>0</v>
      </c>
      <c r="GP7" s="194">
        <v>0</v>
      </c>
      <c r="GQ7" s="194">
        <v>0</v>
      </c>
      <c r="GR7" s="194">
        <v>0</v>
      </c>
      <c r="GS7" s="194">
        <v>0</v>
      </c>
      <c r="GT7" s="194">
        <v>0</v>
      </c>
      <c r="GU7" s="194">
        <v>5259</v>
      </c>
      <c r="GV7" s="194">
        <v>0</v>
      </c>
      <c r="GW7" s="194">
        <v>0</v>
      </c>
      <c r="GX7" s="194">
        <v>0</v>
      </c>
      <c r="GY7" s="194">
        <v>0</v>
      </c>
      <c r="GZ7" s="194">
        <v>0</v>
      </c>
      <c r="HA7" s="194">
        <v>0</v>
      </c>
      <c r="HB7" s="194">
        <v>0</v>
      </c>
      <c r="HC7" s="194">
        <v>0</v>
      </c>
      <c r="HD7" s="194">
        <v>7886</v>
      </c>
      <c r="HE7" s="194">
        <v>0</v>
      </c>
      <c r="HF7" s="194">
        <v>0</v>
      </c>
      <c r="HG7" s="194">
        <v>0</v>
      </c>
      <c r="HH7" s="194">
        <v>0</v>
      </c>
      <c r="HI7" s="194">
        <v>0</v>
      </c>
      <c r="HJ7" s="194">
        <v>0</v>
      </c>
      <c r="HK7" s="194">
        <v>6766.36</v>
      </c>
      <c r="HL7" s="194">
        <v>0</v>
      </c>
      <c r="HM7" s="194">
        <v>1473016.25</v>
      </c>
      <c r="HN7" s="194">
        <v>0</v>
      </c>
      <c r="HO7" s="194">
        <v>0</v>
      </c>
      <c r="HP7" s="194">
        <v>3852695.6</v>
      </c>
      <c r="HQ7" s="194">
        <v>0</v>
      </c>
      <c r="HR7" s="194">
        <v>1.6</v>
      </c>
      <c r="HS7" s="194">
        <v>721209.01</v>
      </c>
      <c r="HT7" s="194">
        <v>0</v>
      </c>
      <c r="HU7" s="194">
        <v>106014.64</v>
      </c>
      <c r="HV7" s="194">
        <v>163610.34</v>
      </c>
      <c r="HW7" s="194">
        <v>323409.01</v>
      </c>
      <c r="HX7" s="194">
        <v>50515.87</v>
      </c>
      <c r="HY7" s="194">
        <v>60010.14</v>
      </c>
      <c r="HZ7" s="194">
        <v>0</v>
      </c>
      <c r="IA7" s="194">
        <v>0</v>
      </c>
      <c r="IB7" s="194">
        <v>0</v>
      </c>
      <c r="IC7" s="194">
        <v>0</v>
      </c>
      <c r="ID7" s="194">
        <v>0</v>
      </c>
      <c r="IE7" s="194">
        <v>0</v>
      </c>
      <c r="IF7" s="194">
        <v>0</v>
      </c>
      <c r="IG7" s="194">
        <v>0</v>
      </c>
      <c r="IH7" s="194">
        <v>0</v>
      </c>
      <c r="II7" s="194">
        <v>0</v>
      </c>
      <c r="IJ7" s="194">
        <v>0</v>
      </c>
      <c r="IK7" s="194">
        <v>0</v>
      </c>
      <c r="IL7" s="194">
        <v>0</v>
      </c>
      <c r="IM7" s="194">
        <v>0</v>
      </c>
      <c r="IN7" s="194">
        <v>0</v>
      </c>
      <c r="IO7" s="194">
        <v>0</v>
      </c>
      <c r="IP7" s="194">
        <v>0</v>
      </c>
      <c r="IQ7" s="194">
        <v>0</v>
      </c>
      <c r="IR7" s="194">
        <v>0</v>
      </c>
      <c r="IS7" s="194">
        <v>0</v>
      </c>
      <c r="IT7" s="194">
        <v>0</v>
      </c>
      <c r="IU7" s="194">
        <v>0</v>
      </c>
      <c r="IV7" s="194">
        <v>0</v>
      </c>
      <c r="IW7" s="194">
        <v>0</v>
      </c>
      <c r="IX7" s="194">
        <f t="shared" si="0"/>
        <v>8403565.2999999989</v>
      </c>
    </row>
    <row r="8" spans="1:258" ht="13.5" customHeight="1" x14ac:dyDescent="0.25">
      <c r="A8" s="190">
        <v>501017</v>
      </c>
      <c r="B8" s="194">
        <v>0</v>
      </c>
      <c r="C8" s="194">
        <v>6018.84</v>
      </c>
      <c r="D8" s="194">
        <v>1024</v>
      </c>
      <c r="E8" s="194">
        <v>1255</v>
      </c>
      <c r="F8" s="194">
        <v>4146.46</v>
      </c>
      <c r="G8" s="194">
        <v>0</v>
      </c>
      <c r="H8" s="194">
        <v>12119.75</v>
      </c>
      <c r="I8" s="194">
        <v>12363</v>
      </c>
      <c r="J8" s="194">
        <v>14461.18</v>
      </c>
      <c r="K8" s="194">
        <v>0</v>
      </c>
      <c r="L8" s="194">
        <v>0</v>
      </c>
      <c r="M8" s="194">
        <v>0</v>
      </c>
      <c r="N8" s="194">
        <v>0</v>
      </c>
      <c r="O8" s="194">
        <v>0</v>
      </c>
      <c r="P8" s="194">
        <v>0</v>
      </c>
      <c r="Q8" s="194">
        <v>0</v>
      </c>
      <c r="R8" s="194">
        <v>7964</v>
      </c>
      <c r="S8" s="194">
        <v>0</v>
      </c>
      <c r="T8" s="194">
        <v>0</v>
      </c>
      <c r="U8" s="194">
        <v>0</v>
      </c>
      <c r="V8" s="194">
        <v>0</v>
      </c>
      <c r="W8" s="194">
        <v>0</v>
      </c>
      <c r="X8" s="194">
        <v>16909.689999999999</v>
      </c>
      <c r="Y8" s="194">
        <v>7399.43</v>
      </c>
      <c r="Z8" s="194">
        <v>6084.2</v>
      </c>
      <c r="AA8" s="194">
        <v>0</v>
      </c>
      <c r="AB8" s="194">
        <v>0</v>
      </c>
      <c r="AC8" s="194">
        <v>2760</v>
      </c>
      <c r="AD8" s="194">
        <v>2988.53</v>
      </c>
      <c r="AE8" s="194">
        <v>0</v>
      </c>
      <c r="AF8" s="194">
        <v>5870</v>
      </c>
      <c r="AG8" s="194">
        <v>0</v>
      </c>
      <c r="AH8" s="194">
        <v>0</v>
      </c>
      <c r="AI8" s="194">
        <v>0</v>
      </c>
      <c r="AJ8" s="194">
        <v>3530</v>
      </c>
      <c r="AK8" s="194">
        <v>1896</v>
      </c>
      <c r="AL8" s="194">
        <v>7290</v>
      </c>
      <c r="AM8" s="194">
        <v>11846</v>
      </c>
      <c r="AN8" s="194">
        <v>4990</v>
      </c>
      <c r="AO8" s="194">
        <v>2359.5</v>
      </c>
      <c r="AP8" s="194">
        <v>1190</v>
      </c>
      <c r="AQ8" s="194">
        <v>6972</v>
      </c>
      <c r="AR8" s="194">
        <v>728</v>
      </c>
      <c r="AS8" s="194">
        <v>6641</v>
      </c>
      <c r="AT8" s="194">
        <v>0</v>
      </c>
      <c r="AU8" s="194">
        <v>9016.09</v>
      </c>
      <c r="AV8" s="194">
        <v>0</v>
      </c>
      <c r="AW8" s="194">
        <v>0</v>
      </c>
      <c r="AX8" s="194">
        <v>0</v>
      </c>
      <c r="AY8" s="194">
        <v>0</v>
      </c>
      <c r="AZ8" s="194">
        <v>0</v>
      </c>
      <c r="BA8" s="194">
        <v>0</v>
      </c>
      <c r="BB8" s="194">
        <v>0</v>
      </c>
      <c r="BC8" s="194">
        <v>1440</v>
      </c>
      <c r="BD8" s="194">
        <v>6078.82</v>
      </c>
      <c r="BE8" s="194">
        <v>8628.75</v>
      </c>
      <c r="BF8" s="194">
        <v>0</v>
      </c>
      <c r="BG8" s="194">
        <v>2818.79</v>
      </c>
      <c r="BH8" s="194">
        <v>16239.85</v>
      </c>
      <c r="BI8" s="194">
        <v>0</v>
      </c>
      <c r="BJ8" s="194">
        <v>6572.39</v>
      </c>
      <c r="BK8" s="194">
        <v>0</v>
      </c>
      <c r="BL8" s="194">
        <v>0</v>
      </c>
      <c r="BM8" s="194">
        <v>27681.52</v>
      </c>
      <c r="BN8" s="194">
        <v>0</v>
      </c>
      <c r="BO8" s="194">
        <v>2618</v>
      </c>
      <c r="BP8" s="194">
        <v>1220</v>
      </c>
      <c r="BQ8" s="194">
        <v>0</v>
      </c>
      <c r="BR8" s="194">
        <v>3393.74</v>
      </c>
      <c r="BS8" s="194">
        <v>18652.25</v>
      </c>
      <c r="BT8" s="194">
        <v>0</v>
      </c>
      <c r="BU8" s="194">
        <v>0</v>
      </c>
      <c r="BV8" s="194">
        <v>0</v>
      </c>
      <c r="BW8" s="194">
        <v>0</v>
      </c>
      <c r="BX8" s="194">
        <v>0</v>
      </c>
      <c r="BY8" s="194">
        <v>0</v>
      </c>
      <c r="BZ8" s="194">
        <v>0</v>
      </c>
      <c r="CA8" s="194">
        <v>0</v>
      </c>
      <c r="CB8" s="194">
        <v>456</v>
      </c>
      <c r="CC8" s="194">
        <v>0</v>
      </c>
      <c r="CD8" s="194">
        <v>19231.759999999998</v>
      </c>
      <c r="CE8" s="194">
        <v>8002.49</v>
      </c>
      <c r="CF8" s="194">
        <v>0</v>
      </c>
      <c r="CG8" s="194">
        <v>0</v>
      </c>
      <c r="CH8" s="194">
        <v>0</v>
      </c>
      <c r="CI8" s="194">
        <v>0</v>
      </c>
      <c r="CJ8" s="194">
        <v>0</v>
      </c>
      <c r="CK8" s="194">
        <v>424.5</v>
      </c>
      <c r="CL8" s="194">
        <v>0</v>
      </c>
      <c r="CM8" s="194">
        <v>6728</v>
      </c>
      <c r="CN8" s="194">
        <v>5456</v>
      </c>
      <c r="CO8" s="194">
        <v>7100.94</v>
      </c>
      <c r="CP8" s="194">
        <v>0</v>
      </c>
      <c r="CQ8" s="194">
        <v>0</v>
      </c>
      <c r="CR8" s="194">
        <v>18938.38</v>
      </c>
      <c r="CS8" s="194">
        <v>0</v>
      </c>
      <c r="CT8" s="194">
        <v>0</v>
      </c>
      <c r="CU8" s="194">
        <v>0</v>
      </c>
      <c r="CV8" s="194">
        <v>0</v>
      </c>
      <c r="CW8" s="194">
        <v>0</v>
      </c>
      <c r="CX8" s="194">
        <v>0</v>
      </c>
      <c r="CY8" s="194">
        <v>0</v>
      </c>
      <c r="CZ8" s="194">
        <v>0</v>
      </c>
      <c r="DA8" s="194">
        <v>200</v>
      </c>
      <c r="DB8" s="194">
        <v>1967</v>
      </c>
      <c r="DC8" s="194">
        <v>0</v>
      </c>
      <c r="DD8" s="194">
        <v>0</v>
      </c>
      <c r="DE8" s="194">
        <v>0</v>
      </c>
      <c r="DF8" s="194">
        <v>4348.74</v>
      </c>
      <c r="DG8" s="194">
        <v>31212.06</v>
      </c>
      <c r="DH8" s="194">
        <v>0</v>
      </c>
      <c r="DI8" s="194">
        <v>0</v>
      </c>
      <c r="DJ8" s="194">
        <v>0</v>
      </c>
      <c r="DK8" s="194">
        <v>0</v>
      </c>
      <c r="DL8" s="194">
        <v>0</v>
      </c>
      <c r="DM8" s="194">
        <v>1427.5</v>
      </c>
      <c r="DN8" s="194">
        <v>1437</v>
      </c>
      <c r="DO8" s="194">
        <v>1990.33</v>
      </c>
      <c r="DP8" s="194">
        <v>3634</v>
      </c>
      <c r="DQ8" s="194">
        <v>0</v>
      </c>
      <c r="DR8" s="194">
        <v>0</v>
      </c>
      <c r="DS8" s="194">
        <v>0</v>
      </c>
      <c r="DT8" s="194">
        <v>0</v>
      </c>
      <c r="DU8" s="194">
        <v>0</v>
      </c>
      <c r="DV8" s="194">
        <v>0</v>
      </c>
      <c r="DW8" s="194">
        <v>0</v>
      </c>
      <c r="DX8" s="194">
        <v>0</v>
      </c>
      <c r="DY8" s="194">
        <v>0</v>
      </c>
      <c r="DZ8" s="194">
        <v>0</v>
      </c>
      <c r="EA8" s="194">
        <v>0</v>
      </c>
      <c r="EB8" s="194">
        <v>0</v>
      </c>
      <c r="EC8" s="194">
        <v>0</v>
      </c>
      <c r="ED8" s="194">
        <v>4360</v>
      </c>
      <c r="EE8" s="194">
        <v>0</v>
      </c>
      <c r="EF8" s="194">
        <v>0</v>
      </c>
      <c r="EG8" s="194">
        <v>0</v>
      </c>
      <c r="EH8" s="194">
        <v>0</v>
      </c>
      <c r="EI8" s="194">
        <v>0</v>
      </c>
      <c r="EJ8" s="194">
        <v>8493.0499999999993</v>
      </c>
      <c r="EK8" s="194">
        <v>0</v>
      </c>
      <c r="EL8" s="194">
        <v>0</v>
      </c>
      <c r="EM8" s="194">
        <v>0</v>
      </c>
      <c r="EN8" s="194">
        <v>0</v>
      </c>
      <c r="EO8" s="194">
        <v>0</v>
      </c>
      <c r="EP8" s="194">
        <v>0</v>
      </c>
      <c r="EQ8" s="194">
        <v>0</v>
      </c>
      <c r="ER8" s="194">
        <v>0</v>
      </c>
      <c r="ES8" s="194">
        <v>0</v>
      </c>
      <c r="ET8" s="194">
        <v>0</v>
      </c>
      <c r="EU8" s="194">
        <v>0</v>
      </c>
      <c r="EV8" s="194">
        <v>0</v>
      </c>
      <c r="EW8" s="194">
        <v>0</v>
      </c>
      <c r="EX8" s="194">
        <v>0</v>
      </c>
      <c r="EY8" s="194">
        <v>0</v>
      </c>
      <c r="EZ8" s="194">
        <v>0</v>
      </c>
      <c r="FA8" s="194">
        <v>0</v>
      </c>
      <c r="FB8" s="194">
        <v>0</v>
      </c>
      <c r="FC8" s="194">
        <v>0</v>
      </c>
      <c r="FD8" s="194">
        <v>3425.45</v>
      </c>
      <c r="FE8" s="194">
        <v>0</v>
      </c>
      <c r="FF8" s="194">
        <v>0</v>
      </c>
      <c r="FG8" s="194">
        <v>0</v>
      </c>
      <c r="FH8" s="194">
        <v>0</v>
      </c>
      <c r="FI8" s="194">
        <v>0</v>
      </c>
      <c r="FJ8" s="194">
        <v>0</v>
      </c>
      <c r="FK8" s="194">
        <v>0</v>
      </c>
      <c r="FL8" s="194">
        <v>0</v>
      </c>
      <c r="FM8" s="194">
        <v>0</v>
      </c>
      <c r="FN8" s="194">
        <v>0</v>
      </c>
      <c r="FO8" s="194">
        <v>0</v>
      </c>
      <c r="FP8" s="194">
        <v>0</v>
      </c>
      <c r="FQ8" s="194">
        <v>0</v>
      </c>
      <c r="FR8" s="194">
        <v>0</v>
      </c>
      <c r="FS8" s="194">
        <v>2874.33</v>
      </c>
      <c r="FT8" s="194">
        <v>990</v>
      </c>
      <c r="FU8" s="194">
        <v>0</v>
      </c>
      <c r="FV8" s="194">
        <v>0</v>
      </c>
      <c r="FW8" s="194">
        <v>0</v>
      </c>
      <c r="FX8" s="194">
        <v>0</v>
      </c>
      <c r="FY8" s="194">
        <v>0</v>
      </c>
      <c r="FZ8" s="194">
        <v>0</v>
      </c>
      <c r="GA8" s="194">
        <v>0</v>
      </c>
      <c r="GB8" s="194">
        <v>0</v>
      </c>
      <c r="GC8" s="194">
        <v>0</v>
      </c>
      <c r="GD8" s="194">
        <v>3475</v>
      </c>
      <c r="GE8" s="194">
        <v>0</v>
      </c>
      <c r="GF8" s="194">
        <v>0</v>
      </c>
      <c r="GG8" s="194">
        <v>0</v>
      </c>
      <c r="GH8" s="194">
        <v>0</v>
      </c>
      <c r="GI8" s="194">
        <v>0</v>
      </c>
      <c r="GJ8" s="194">
        <v>0</v>
      </c>
      <c r="GK8" s="194">
        <v>0</v>
      </c>
      <c r="GL8" s="194">
        <v>0</v>
      </c>
      <c r="GM8" s="194">
        <v>1003</v>
      </c>
      <c r="GN8" s="194">
        <v>420</v>
      </c>
      <c r="GO8" s="194">
        <v>0</v>
      </c>
      <c r="GP8" s="194">
        <v>0</v>
      </c>
      <c r="GQ8" s="194">
        <v>0</v>
      </c>
      <c r="GR8" s="194">
        <v>0</v>
      </c>
      <c r="GS8" s="194">
        <v>0</v>
      </c>
      <c r="GT8" s="194">
        <v>0</v>
      </c>
      <c r="GU8" s="194">
        <v>0</v>
      </c>
      <c r="GV8" s="194">
        <v>23733.81</v>
      </c>
      <c r="GW8" s="194">
        <v>0</v>
      </c>
      <c r="GX8" s="194">
        <v>0</v>
      </c>
      <c r="GY8" s="194">
        <v>0</v>
      </c>
      <c r="GZ8" s="194">
        <v>0</v>
      </c>
      <c r="HA8" s="194">
        <v>0</v>
      </c>
      <c r="HB8" s="194">
        <v>0</v>
      </c>
      <c r="HC8" s="194">
        <v>0</v>
      </c>
      <c r="HD8" s="194">
        <v>0</v>
      </c>
      <c r="HE8" s="194">
        <v>0</v>
      </c>
      <c r="HF8" s="194">
        <v>0</v>
      </c>
      <c r="HG8" s="194">
        <v>0</v>
      </c>
      <c r="HH8" s="194">
        <v>5870</v>
      </c>
      <c r="HI8" s="194">
        <v>0</v>
      </c>
      <c r="HJ8" s="194">
        <v>0</v>
      </c>
      <c r="HK8" s="194">
        <v>0</v>
      </c>
      <c r="HL8" s="194">
        <v>0</v>
      </c>
      <c r="HM8" s="194">
        <v>0</v>
      </c>
      <c r="HN8" s="194">
        <v>0</v>
      </c>
      <c r="HO8" s="194">
        <v>0</v>
      </c>
      <c r="HP8" s="194">
        <v>0</v>
      </c>
      <c r="HQ8" s="194">
        <v>0</v>
      </c>
      <c r="HR8" s="194">
        <v>11519.99</v>
      </c>
      <c r="HS8" s="194">
        <v>0</v>
      </c>
      <c r="HT8" s="194">
        <v>0</v>
      </c>
      <c r="HU8" s="194">
        <v>58994.16</v>
      </c>
      <c r="HV8" s="194">
        <v>47627.86</v>
      </c>
      <c r="HW8" s="194">
        <v>36370.92</v>
      </c>
      <c r="HX8" s="194">
        <v>19706.61</v>
      </c>
      <c r="HY8" s="194">
        <v>4199.09</v>
      </c>
      <c r="HZ8" s="194">
        <v>0</v>
      </c>
      <c r="IA8" s="194">
        <v>325.22000000000003</v>
      </c>
      <c r="IB8" s="194">
        <v>0</v>
      </c>
      <c r="IC8" s="194">
        <v>0</v>
      </c>
      <c r="ID8" s="194">
        <v>0</v>
      </c>
      <c r="IE8" s="194">
        <v>0</v>
      </c>
      <c r="IF8" s="194">
        <v>0</v>
      </c>
      <c r="IG8" s="194">
        <v>0</v>
      </c>
      <c r="IH8" s="194">
        <v>0</v>
      </c>
      <c r="II8" s="194">
        <v>2085.7800000000002</v>
      </c>
      <c r="IJ8" s="194">
        <v>0</v>
      </c>
      <c r="IK8" s="194">
        <v>0</v>
      </c>
      <c r="IL8" s="194">
        <v>0</v>
      </c>
      <c r="IM8" s="194">
        <v>0</v>
      </c>
      <c r="IN8" s="194">
        <v>0</v>
      </c>
      <c r="IO8" s="194">
        <v>0</v>
      </c>
      <c r="IP8" s="194">
        <v>0</v>
      </c>
      <c r="IQ8" s="194">
        <v>0</v>
      </c>
      <c r="IR8" s="194">
        <v>0</v>
      </c>
      <c r="IS8" s="194">
        <v>0</v>
      </c>
      <c r="IT8" s="194">
        <v>0</v>
      </c>
      <c r="IU8" s="194">
        <v>0</v>
      </c>
      <c r="IV8" s="194">
        <v>0</v>
      </c>
      <c r="IW8" s="194">
        <v>0</v>
      </c>
      <c r="IX8" s="194">
        <f t="shared" si="0"/>
        <v>601195.75</v>
      </c>
    </row>
    <row r="9" spans="1:258" ht="13.5" customHeight="1" x14ac:dyDescent="0.25">
      <c r="A9" s="190">
        <v>501018</v>
      </c>
      <c r="B9" s="194">
        <v>0</v>
      </c>
      <c r="C9" s="194">
        <v>21625.200000000001</v>
      </c>
      <c r="D9" s="194">
        <v>58793.86</v>
      </c>
      <c r="E9" s="194">
        <v>0</v>
      </c>
      <c r="F9" s="194">
        <v>0</v>
      </c>
      <c r="G9" s="194">
        <v>0</v>
      </c>
      <c r="H9" s="194">
        <v>0</v>
      </c>
      <c r="I9" s="194">
        <v>35347.69</v>
      </c>
      <c r="J9" s="194">
        <v>0</v>
      </c>
      <c r="K9" s="194">
        <v>0</v>
      </c>
      <c r="L9" s="194">
        <v>0</v>
      </c>
      <c r="M9" s="194">
        <v>0</v>
      </c>
      <c r="N9" s="194">
        <v>0</v>
      </c>
      <c r="O9" s="194">
        <v>0</v>
      </c>
      <c r="P9" s="194">
        <v>0</v>
      </c>
      <c r="Q9" s="194">
        <v>0</v>
      </c>
      <c r="R9" s="194">
        <v>0</v>
      </c>
      <c r="S9" s="194">
        <v>0</v>
      </c>
      <c r="T9" s="194">
        <v>0</v>
      </c>
      <c r="U9" s="194">
        <v>0</v>
      </c>
      <c r="V9" s="194">
        <v>0</v>
      </c>
      <c r="W9" s="194">
        <v>0</v>
      </c>
      <c r="X9" s="194">
        <v>0</v>
      </c>
      <c r="Y9" s="194">
        <v>0</v>
      </c>
      <c r="Z9" s="194">
        <v>0</v>
      </c>
      <c r="AA9" s="194">
        <v>0</v>
      </c>
      <c r="AB9" s="194">
        <v>0</v>
      </c>
      <c r="AC9" s="194">
        <v>0</v>
      </c>
      <c r="AD9" s="194">
        <v>0</v>
      </c>
      <c r="AE9" s="194">
        <v>0</v>
      </c>
      <c r="AF9" s="194">
        <v>0</v>
      </c>
      <c r="AG9" s="194">
        <v>0</v>
      </c>
      <c r="AH9" s="194">
        <v>0</v>
      </c>
      <c r="AI9" s="194">
        <v>0</v>
      </c>
      <c r="AJ9" s="194">
        <v>0</v>
      </c>
      <c r="AK9" s="194">
        <v>0</v>
      </c>
      <c r="AL9" s="194">
        <v>0</v>
      </c>
      <c r="AM9" s="194">
        <v>0</v>
      </c>
      <c r="AN9" s="194">
        <v>0</v>
      </c>
      <c r="AO9" s="194">
        <v>0</v>
      </c>
      <c r="AP9" s="194">
        <v>0</v>
      </c>
      <c r="AQ9" s="194">
        <v>0</v>
      </c>
      <c r="AR9" s="194">
        <v>0</v>
      </c>
      <c r="AS9" s="194">
        <v>0</v>
      </c>
      <c r="AT9" s="194">
        <v>0</v>
      </c>
      <c r="AU9" s="194">
        <v>0</v>
      </c>
      <c r="AV9" s="194">
        <v>0</v>
      </c>
      <c r="AW9" s="194">
        <v>0</v>
      </c>
      <c r="AX9" s="194">
        <v>0</v>
      </c>
      <c r="AY9" s="194">
        <v>0</v>
      </c>
      <c r="AZ9" s="194">
        <v>73362.44</v>
      </c>
      <c r="BA9" s="194">
        <v>0</v>
      </c>
      <c r="BB9" s="194">
        <v>0</v>
      </c>
      <c r="BC9" s="194">
        <v>0</v>
      </c>
      <c r="BD9" s="194">
        <v>0</v>
      </c>
      <c r="BE9" s="194">
        <v>0</v>
      </c>
      <c r="BF9" s="194">
        <v>0</v>
      </c>
      <c r="BG9" s="194">
        <v>0</v>
      </c>
      <c r="BH9" s="194">
        <v>0</v>
      </c>
      <c r="BI9" s="194">
        <v>0</v>
      </c>
      <c r="BJ9" s="194">
        <v>9970.67</v>
      </c>
      <c r="BK9" s="194">
        <v>0</v>
      </c>
      <c r="BL9" s="194">
        <v>0</v>
      </c>
      <c r="BM9" s="194">
        <v>4276</v>
      </c>
      <c r="BN9" s="194">
        <v>771</v>
      </c>
      <c r="BO9" s="194">
        <v>0</v>
      </c>
      <c r="BP9" s="194">
        <v>0</v>
      </c>
      <c r="BQ9" s="194">
        <v>0</v>
      </c>
      <c r="BR9" s="194">
        <v>0</v>
      </c>
      <c r="BS9" s="194">
        <v>0</v>
      </c>
      <c r="BT9" s="194">
        <v>0</v>
      </c>
      <c r="BU9" s="194">
        <v>0</v>
      </c>
      <c r="BV9" s="194">
        <v>0</v>
      </c>
      <c r="BW9" s="194">
        <v>0</v>
      </c>
      <c r="BX9" s="194">
        <v>0</v>
      </c>
      <c r="BY9" s="194">
        <v>0</v>
      </c>
      <c r="BZ9" s="194">
        <v>0</v>
      </c>
      <c r="CA9" s="194">
        <v>0</v>
      </c>
      <c r="CB9" s="194">
        <v>0</v>
      </c>
      <c r="CC9" s="194">
        <v>0</v>
      </c>
      <c r="CD9" s="194">
        <v>0</v>
      </c>
      <c r="CE9" s="194">
        <v>0</v>
      </c>
      <c r="CF9" s="194">
        <v>0</v>
      </c>
      <c r="CG9" s="194">
        <v>0</v>
      </c>
      <c r="CH9" s="194">
        <v>0</v>
      </c>
      <c r="CI9" s="194">
        <v>0</v>
      </c>
      <c r="CJ9" s="194">
        <v>0</v>
      </c>
      <c r="CK9" s="194">
        <v>0</v>
      </c>
      <c r="CL9" s="194">
        <v>0</v>
      </c>
      <c r="CM9" s="194">
        <v>0</v>
      </c>
      <c r="CN9" s="194">
        <v>0</v>
      </c>
      <c r="CO9" s="194">
        <v>0</v>
      </c>
      <c r="CP9" s="194">
        <v>0</v>
      </c>
      <c r="CQ9" s="194">
        <v>0</v>
      </c>
      <c r="CR9" s="194">
        <v>0</v>
      </c>
      <c r="CS9" s="194">
        <v>0</v>
      </c>
      <c r="CT9" s="194">
        <v>0</v>
      </c>
      <c r="CU9" s="194">
        <v>0</v>
      </c>
      <c r="CV9" s="194">
        <v>0</v>
      </c>
      <c r="CW9" s="194">
        <v>0</v>
      </c>
      <c r="CX9" s="194">
        <v>0</v>
      </c>
      <c r="CY9" s="194">
        <v>0</v>
      </c>
      <c r="CZ9" s="194">
        <v>0</v>
      </c>
      <c r="DA9" s="194">
        <v>0</v>
      </c>
      <c r="DB9" s="194">
        <v>0</v>
      </c>
      <c r="DC9" s="194">
        <v>0</v>
      </c>
      <c r="DD9" s="194">
        <v>0</v>
      </c>
      <c r="DE9" s="194">
        <v>0</v>
      </c>
      <c r="DF9" s="194">
        <v>0</v>
      </c>
      <c r="DG9" s="194">
        <v>0</v>
      </c>
      <c r="DH9" s="194">
        <v>0</v>
      </c>
      <c r="DI9" s="194">
        <v>0</v>
      </c>
      <c r="DJ9" s="194">
        <v>0</v>
      </c>
      <c r="DK9" s="194">
        <v>0</v>
      </c>
      <c r="DL9" s="194">
        <v>0</v>
      </c>
      <c r="DM9" s="194">
        <v>0</v>
      </c>
      <c r="DN9" s="194">
        <v>0</v>
      </c>
      <c r="DO9" s="194">
        <v>0</v>
      </c>
      <c r="DP9" s="194">
        <v>0</v>
      </c>
      <c r="DQ9" s="194">
        <v>0</v>
      </c>
      <c r="DR9" s="194">
        <v>0</v>
      </c>
      <c r="DS9" s="194">
        <v>0</v>
      </c>
      <c r="DT9" s="194">
        <v>0</v>
      </c>
      <c r="DU9" s="194">
        <v>0</v>
      </c>
      <c r="DV9" s="194">
        <v>0</v>
      </c>
      <c r="DW9" s="194">
        <v>0</v>
      </c>
      <c r="DX9" s="194">
        <v>0</v>
      </c>
      <c r="DY9" s="194">
        <v>0</v>
      </c>
      <c r="DZ9" s="194">
        <v>0</v>
      </c>
      <c r="EA9" s="194">
        <v>0</v>
      </c>
      <c r="EB9" s="194">
        <v>0</v>
      </c>
      <c r="EC9" s="194">
        <v>0</v>
      </c>
      <c r="ED9" s="194">
        <v>0</v>
      </c>
      <c r="EE9" s="194">
        <v>0</v>
      </c>
      <c r="EF9" s="194">
        <v>2703</v>
      </c>
      <c r="EG9" s="194">
        <v>0</v>
      </c>
      <c r="EH9" s="194">
        <v>0</v>
      </c>
      <c r="EI9" s="194">
        <v>0</v>
      </c>
      <c r="EJ9" s="194">
        <v>0</v>
      </c>
      <c r="EK9" s="194">
        <v>0</v>
      </c>
      <c r="EL9" s="194">
        <v>0</v>
      </c>
      <c r="EM9" s="194">
        <v>0</v>
      </c>
      <c r="EN9" s="194">
        <v>0</v>
      </c>
      <c r="EO9" s="194">
        <v>0</v>
      </c>
      <c r="EP9" s="194">
        <v>0</v>
      </c>
      <c r="EQ9" s="194">
        <v>0</v>
      </c>
      <c r="ER9" s="194">
        <v>0</v>
      </c>
      <c r="ES9" s="194">
        <v>0</v>
      </c>
      <c r="ET9" s="194">
        <v>0</v>
      </c>
      <c r="EU9" s="194">
        <v>0</v>
      </c>
      <c r="EV9" s="194">
        <v>0</v>
      </c>
      <c r="EW9" s="194">
        <v>0</v>
      </c>
      <c r="EX9" s="194">
        <v>0</v>
      </c>
      <c r="EY9" s="194">
        <v>0</v>
      </c>
      <c r="EZ9" s="194">
        <v>0</v>
      </c>
      <c r="FA9" s="194">
        <v>0</v>
      </c>
      <c r="FB9" s="194">
        <v>0</v>
      </c>
      <c r="FC9" s="194">
        <v>0</v>
      </c>
      <c r="FD9" s="194">
        <v>0</v>
      </c>
      <c r="FE9" s="194">
        <v>538894.28</v>
      </c>
      <c r="FF9" s="194">
        <v>4976.2700000000004</v>
      </c>
      <c r="FG9" s="194">
        <v>0</v>
      </c>
      <c r="FH9" s="194">
        <v>67240.570000000007</v>
      </c>
      <c r="FI9" s="194">
        <v>0</v>
      </c>
      <c r="FJ9" s="194">
        <v>79.650000000000006</v>
      </c>
      <c r="FK9" s="194">
        <v>0</v>
      </c>
      <c r="FL9" s="194">
        <v>0</v>
      </c>
      <c r="FM9" s="194">
        <v>25662.5</v>
      </c>
      <c r="FN9" s="194">
        <v>0</v>
      </c>
      <c r="FO9" s="194">
        <v>0</v>
      </c>
      <c r="FP9" s="194">
        <v>0</v>
      </c>
      <c r="FQ9" s="194">
        <v>0</v>
      </c>
      <c r="FR9" s="194">
        <v>0</v>
      </c>
      <c r="FS9" s="194">
        <v>0</v>
      </c>
      <c r="FT9" s="194">
        <v>0</v>
      </c>
      <c r="FU9" s="194">
        <v>0</v>
      </c>
      <c r="FV9" s="194">
        <v>0</v>
      </c>
      <c r="FW9" s="194">
        <v>0</v>
      </c>
      <c r="FX9" s="194">
        <v>0</v>
      </c>
      <c r="FY9" s="194">
        <v>0</v>
      </c>
      <c r="FZ9" s="194">
        <v>0</v>
      </c>
      <c r="GA9" s="194">
        <v>0</v>
      </c>
      <c r="GB9" s="194">
        <v>0</v>
      </c>
      <c r="GC9" s="194">
        <v>0</v>
      </c>
      <c r="GD9" s="194">
        <v>0</v>
      </c>
      <c r="GE9" s="194">
        <v>0</v>
      </c>
      <c r="GF9" s="194">
        <v>0</v>
      </c>
      <c r="GG9" s="194">
        <v>0</v>
      </c>
      <c r="GH9" s="194">
        <v>0</v>
      </c>
      <c r="GI9" s="194">
        <v>0</v>
      </c>
      <c r="GJ9" s="194">
        <v>0</v>
      </c>
      <c r="GK9" s="194">
        <v>0</v>
      </c>
      <c r="GL9" s="194">
        <v>0</v>
      </c>
      <c r="GM9" s="194">
        <v>0</v>
      </c>
      <c r="GN9" s="194">
        <v>0</v>
      </c>
      <c r="GO9" s="194">
        <v>0</v>
      </c>
      <c r="GP9" s="194">
        <v>0</v>
      </c>
      <c r="GQ9" s="194">
        <v>0</v>
      </c>
      <c r="GR9" s="194">
        <v>0</v>
      </c>
      <c r="GS9" s="194">
        <v>0</v>
      </c>
      <c r="GT9" s="194">
        <v>0</v>
      </c>
      <c r="GU9" s="194">
        <v>0</v>
      </c>
      <c r="GV9" s="194">
        <v>0</v>
      </c>
      <c r="GW9" s="194">
        <v>0</v>
      </c>
      <c r="GX9" s="194">
        <v>0</v>
      </c>
      <c r="GY9" s="194">
        <v>0</v>
      </c>
      <c r="GZ9" s="194">
        <v>0</v>
      </c>
      <c r="HA9" s="194">
        <v>0</v>
      </c>
      <c r="HB9" s="194">
        <v>0</v>
      </c>
      <c r="HC9" s="194">
        <v>0</v>
      </c>
      <c r="HD9" s="194">
        <v>0</v>
      </c>
      <c r="HE9" s="194">
        <v>0</v>
      </c>
      <c r="HF9" s="194">
        <v>0</v>
      </c>
      <c r="HG9" s="194">
        <v>0</v>
      </c>
      <c r="HH9" s="194">
        <v>0</v>
      </c>
      <c r="HI9" s="194">
        <v>0</v>
      </c>
      <c r="HJ9" s="194">
        <v>0</v>
      </c>
      <c r="HK9" s="194">
        <v>0</v>
      </c>
      <c r="HL9" s="194">
        <v>0</v>
      </c>
      <c r="HM9" s="194">
        <v>0</v>
      </c>
      <c r="HN9" s="194">
        <v>0</v>
      </c>
      <c r="HO9" s="194">
        <v>0</v>
      </c>
      <c r="HP9" s="194">
        <v>0</v>
      </c>
      <c r="HQ9" s="194">
        <v>0</v>
      </c>
      <c r="HR9" s="194">
        <v>0</v>
      </c>
      <c r="HS9" s="194">
        <v>0</v>
      </c>
      <c r="HT9" s="194">
        <v>0</v>
      </c>
      <c r="HU9" s="194">
        <v>0</v>
      </c>
      <c r="HV9" s="194">
        <v>0</v>
      </c>
      <c r="HW9" s="194">
        <v>0</v>
      </c>
      <c r="HX9" s="194">
        <v>0</v>
      </c>
      <c r="HY9" s="194">
        <v>0</v>
      </c>
      <c r="HZ9" s="194">
        <v>0</v>
      </c>
      <c r="IA9" s="194">
        <v>0</v>
      </c>
      <c r="IB9" s="194">
        <v>0</v>
      </c>
      <c r="IC9" s="194">
        <v>0</v>
      </c>
      <c r="ID9" s="194">
        <v>0</v>
      </c>
      <c r="IE9" s="194">
        <v>0</v>
      </c>
      <c r="IF9" s="194">
        <v>0</v>
      </c>
      <c r="IG9" s="194">
        <v>0</v>
      </c>
      <c r="IH9" s="194">
        <v>0</v>
      </c>
      <c r="II9" s="194">
        <v>0</v>
      </c>
      <c r="IJ9" s="194">
        <v>0</v>
      </c>
      <c r="IK9" s="194">
        <v>0</v>
      </c>
      <c r="IL9" s="194">
        <v>0</v>
      </c>
      <c r="IM9" s="194">
        <v>0</v>
      </c>
      <c r="IN9" s="194">
        <v>0</v>
      </c>
      <c r="IO9" s="194">
        <v>0</v>
      </c>
      <c r="IP9" s="194">
        <v>0</v>
      </c>
      <c r="IQ9" s="194">
        <v>0</v>
      </c>
      <c r="IR9" s="194">
        <v>0</v>
      </c>
      <c r="IS9" s="194">
        <v>0</v>
      </c>
      <c r="IT9" s="194">
        <v>0</v>
      </c>
      <c r="IU9" s="194">
        <v>0</v>
      </c>
      <c r="IV9" s="194">
        <v>0</v>
      </c>
      <c r="IW9" s="194">
        <v>0</v>
      </c>
      <c r="IX9" s="194">
        <f t="shared" si="0"/>
        <v>843703.13</v>
      </c>
    </row>
    <row r="10" spans="1:258" ht="13.5" customHeight="1" x14ac:dyDescent="0.25">
      <c r="A10" s="190">
        <v>501019</v>
      </c>
      <c r="B10" s="194">
        <v>0</v>
      </c>
      <c r="C10" s="194">
        <v>0</v>
      </c>
      <c r="D10" s="194">
        <v>0</v>
      </c>
      <c r="E10" s="194">
        <v>0</v>
      </c>
      <c r="F10" s="194">
        <v>0</v>
      </c>
      <c r="G10" s="194">
        <v>0</v>
      </c>
      <c r="H10" s="194">
        <v>0</v>
      </c>
      <c r="I10" s="194">
        <v>0</v>
      </c>
      <c r="J10" s="194">
        <v>0</v>
      </c>
      <c r="K10" s="194">
        <v>0</v>
      </c>
      <c r="L10" s="194">
        <v>0</v>
      </c>
      <c r="M10" s="194">
        <v>0</v>
      </c>
      <c r="N10" s="194">
        <v>0</v>
      </c>
      <c r="O10" s="194">
        <v>0</v>
      </c>
      <c r="P10" s="194">
        <v>0</v>
      </c>
      <c r="Q10" s="194">
        <v>0</v>
      </c>
      <c r="R10" s="194">
        <v>0</v>
      </c>
      <c r="S10" s="194">
        <v>0</v>
      </c>
      <c r="T10" s="194">
        <v>0</v>
      </c>
      <c r="U10" s="194">
        <v>0</v>
      </c>
      <c r="V10" s="194">
        <v>0</v>
      </c>
      <c r="W10" s="194">
        <v>0</v>
      </c>
      <c r="X10" s="194">
        <v>0</v>
      </c>
      <c r="Y10" s="194">
        <v>0</v>
      </c>
      <c r="Z10" s="194">
        <v>0</v>
      </c>
      <c r="AA10" s="194">
        <v>0</v>
      </c>
      <c r="AB10" s="194">
        <v>0</v>
      </c>
      <c r="AC10" s="194">
        <v>0</v>
      </c>
      <c r="AD10" s="194">
        <v>0</v>
      </c>
      <c r="AE10" s="194">
        <v>0</v>
      </c>
      <c r="AF10" s="194">
        <v>0</v>
      </c>
      <c r="AG10" s="194">
        <v>0</v>
      </c>
      <c r="AH10" s="194">
        <v>0</v>
      </c>
      <c r="AI10" s="194">
        <v>0</v>
      </c>
      <c r="AJ10" s="194">
        <v>0</v>
      </c>
      <c r="AK10" s="194">
        <v>0</v>
      </c>
      <c r="AL10" s="194">
        <v>0</v>
      </c>
      <c r="AM10" s="194">
        <v>0</v>
      </c>
      <c r="AN10" s="194">
        <v>0</v>
      </c>
      <c r="AO10" s="194">
        <v>0</v>
      </c>
      <c r="AP10" s="194">
        <v>0</v>
      </c>
      <c r="AQ10" s="194">
        <v>0</v>
      </c>
      <c r="AR10" s="194">
        <v>0</v>
      </c>
      <c r="AS10" s="194">
        <v>0</v>
      </c>
      <c r="AT10" s="194">
        <v>0</v>
      </c>
      <c r="AU10" s="194">
        <v>0</v>
      </c>
      <c r="AV10" s="194">
        <v>0</v>
      </c>
      <c r="AW10" s="194">
        <v>0</v>
      </c>
      <c r="AX10" s="194">
        <v>0</v>
      </c>
      <c r="AY10" s="194">
        <v>0</v>
      </c>
      <c r="AZ10" s="194">
        <v>0</v>
      </c>
      <c r="BA10" s="194">
        <v>0</v>
      </c>
      <c r="BB10" s="194">
        <v>0</v>
      </c>
      <c r="BC10" s="194">
        <v>0</v>
      </c>
      <c r="BD10" s="194">
        <v>0</v>
      </c>
      <c r="BE10" s="194">
        <v>0</v>
      </c>
      <c r="BF10" s="194">
        <v>0</v>
      </c>
      <c r="BG10" s="194">
        <v>0</v>
      </c>
      <c r="BH10" s="194">
        <v>0</v>
      </c>
      <c r="BI10" s="194">
        <v>0</v>
      </c>
      <c r="BJ10" s="194">
        <v>0</v>
      </c>
      <c r="BK10" s="194">
        <v>0</v>
      </c>
      <c r="BL10" s="194">
        <v>0</v>
      </c>
      <c r="BM10" s="194">
        <v>0</v>
      </c>
      <c r="BN10" s="194">
        <v>0</v>
      </c>
      <c r="BO10" s="194">
        <v>0</v>
      </c>
      <c r="BP10" s="194">
        <v>0</v>
      </c>
      <c r="BQ10" s="194">
        <v>0</v>
      </c>
      <c r="BR10" s="194">
        <v>0</v>
      </c>
      <c r="BS10" s="194">
        <v>0</v>
      </c>
      <c r="BT10" s="194">
        <v>0</v>
      </c>
      <c r="BU10" s="194">
        <v>0</v>
      </c>
      <c r="BV10" s="194">
        <v>0</v>
      </c>
      <c r="BW10" s="194">
        <v>0</v>
      </c>
      <c r="BX10" s="194">
        <v>0</v>
      </c>
      <c r="BY10" s="194">
        <v>0</v>
      </c>
      <c r="BZ10" s="194">
        <v>0</v>
      </c>
      <c r="CA10" s="194">
        <v>0</v>
      </c>
      <c r="CB10" s="194">
        <v>0</v>
      </c>
      <c r="CC10" s="194">
        <v>0</v>
      </c>
      <c r="CD10" s="194">
        <v>0</v>
      </c>
      <c r="CE10" s="194">
        <v>0</v>
      </c>
      <c r="CF10" s="194">
        <v>0</v>
      </c>
      <c r="CG10" s="194">
        <v>0</v>
      </c>
      <c r="CH10" s="194">
        <v>0</v>
      </c>
      <c r="CI10" s="194">
        <v>0</v>
      </c>
      <c r="CJ10" s="194">
        <v>0</v>
      </c>
      <c r="CK10" s="194">
        <v>0</v>
      </c>
      <c r="CL10" s="194">
        <v>0</v>
      </c>
      <c r="CM10" s="194">
        <v>0</v>
      </c>
      <c r="CN10" s="194">
        <v>0</v>
      </c>
      <c r="CO10" s="194">
        <v>0</v>
      </c>
      <c r="CP10" s="194">
        <v>0</v>
      </c>
      <c r="CQ10" s="194">
        <v>0</v>
      </c>
      <c r="CR10" s="194">
        <v>0</v>
      </c>
      <c r="CS10" s="194">
        <v>52635</v>
      </c>
      <c r="CT10" s="194">
        <v>0</v>
      </c>
      <c r="CU10" s="194">
        <v>0</v>
      </c>
      <c r="CV10" s="194">
        <v>0</v>
      </c>
      <c r="CW10" s="194">
        <v>0</v>
      </c>
      <c r="CX10" s="194">
        <v>0</v>
      </c>
      <c r="CY10" s="194">
        <v>0</v>
      </c>
      <c r="CZ10" s="194">
        <v>0</v>
      </c>
      <c r="DA10" s="194">
        <v>1270</v>
      </c>
      <c r="DB10" s="194">
        <v>0</v>
      </c>
      <c r="DC10" s="194">
        <v>0</v>
      </c>
      <c r="DD10" s="194">
        <v>0</v>
      </c>
      <c r="DE10" s="194">
        <v>0</v>
      </c>
      <c r="DF10" s="194">
        <v>0</v>
      </c>
      <c r="DG10" s="194">
        <v>0</v>
      </c>
      <c r="DH10" s="194">
        <v>0</v>
      </c>
      <c r="DI10" s="194">
        <v>0</v>
      </c>
      <c r="DJ10" s="194">
        <v>0</v>
      </c>
      <c r="DK10" s="194">
        <v>0</v>
      </c>
      <c r="DL10" s="194">
        <v>0</v>
      </c>
      <c r="DM10" s="194">
        <v>0</v>
      </c>
      <c r="DN10" s="194">
        <v>0</v>
      </c>
      <c r="DO10" s="194">
        <v>0</v>
      </c>
      <c r="DP10" s="194">
        <v>0</v>
      </c>
      <c r="DQ10" s="194">
        <v>0</v>
      </c>
      <c r="DR10" s="194">
        <v>0</v>
      </c>
      <c r="DS10" s="194">
        <v>0</v>
      </c>
      <c r="DT10" s="194">
        <v>0</v>
      </c>
      <c r="DU10" s="194">
        <v>0</v>
      </c>
      <c r="DV10" s="194">
        <v>0</v>
      </c>
      <c r="DW10" s="194">
        <v>0</v>
      </c>
      <c r="DX10" s="194">
        <v>0</v>
      </c>
      <c r="DY10" s="194">
        <v>0</v>
      </c>
      <c r="DZ10" s="194">
        <v>4175</v>
      </c>
      <c r="EA10" s="194">
        <v>0</v>
      </c>
      <c r="EB10" s="194">
        <v>0</v>
      </c>
      <c r="EC10" s="194">
        <v>1530.65</v>
      </c>
      <c r="ED10" s="194">
        <v>0</v>
      </c>
      <c r="EE10" s="194">
        <v>0</v>
      </c>
      <c r="EF10" s="194">
        <v>0</v>
      </c>
      <c r="EG10" s="194">
        <v>0</v>
      </c>
      <c r="EH10" s="194">
        <v>0</v>
      </c>
      <c r="EI10" s="194">
        <v>0</v>
      </c>
      <c r="EJ10" s="194">
        <v>0</v>
      </c>
      <c r="EK10" s="194">
        <v>0</v>
      </c>
      <c r="EL10" s="194">
        <v>0</v>
      </c>
      <c r="EM10" s="194">
        <v>0</v>
      </c>
      <c r="EN10" s="194">
        <v>0</v>
      </c>
      <c r="EO10" s="194">
        <v>0</v>
      </c>
      <c r="EP10" s="194">
        <v>0</v>
      </c>
      <c r="EQ10" s="194">
        <v>0</v>
      </c>
      <c r="ER10" s="194">
        <v>0</v>
      </c>
      <c r="ES10" s="194">
        <v>0</v>
      </c>
      <c r="ET10" s="194">
        <v>0</v>
      </c>
      <c r="EU10" s="194">
        <v>0</v>
      </c>
      <c r="EV10" s="194">
        <v>0</v>
      </c>
      <c r="EW10" s="194">
        <v>0</v>
      </c>
      <c r="EX10" s="194">
        <v>0</v>
      </c>
      <c r="EY10" s="194">
        <v>0</v>
      </c>
      <c r="EZ10" s="194">
        <v>0</v>
      </c>
      <c r="FA10" s="194">
        <v>0</v>
      </c>
      <c r="FB10" s="194">
        <v>0</v>
      </c>
      <c r="FC10" s="194">
        <v>0</v>
      </c>
      <c r="FD10" s="194">
        <v>0</v>
      </c>
      <c r="FE10" s="194">
        <v>0</v>
      </c>
      <c r="FF10" s="194">
        <v>0</v>
      </c>
      <c r="FG10" s="194">
        <v>0</v>
      </c>
      <c r="FH10" s="194">
        <v>0</v>
      </c>
      <c r="FI10" s="194">
        <v>0</v>
      </c>
      <c r="FJ10" s="194">
        <v>0</v>
      </c>
      <c r="FK10" s="194">
        <v>0</v>
      </c>
      <c r="FL10" s="194">
        <v>0</v>
      </c>
      <c r="FM10" s="194">
        <v>0</v>
      </c>
      <c r="FN10" s="194">
        <v>0</v>
      </c>
      <c r="FO10" s="194">
        <v>0</v>
      </c>
      <c r="FP10" s="194">
        <v>0</v>
      </c>
      <c r="FQ10" s="194">
        <v>0</v>
      </c>
      <c r="FR10" s="194">
        <v>0</v>
      </c>
      <c r="FS10" s="194">
        <v>0</v>
      </c>
      <c r="FT10" s="194">
        <v>0</v>
      </c>
      <c r="FU10" s="194">
        <v>0</v>
      </c>
      <c r="FV10" s="194">
        <v>0</v>
      </c>
      <c r="FW10" s="194">
        <v>0</v>
      </c>
      <c r="FX10" s="194">
        <v>0</v>
      </c>
      <c r="FY10" s="194">
        <v>0</v>
      </c>
      <c r="FZ10" s="194">
        <v>0</v>
      </c>
      <c r="GA10" s="194">
        <v>0</v>
      </c>
      <c r="GB10" s="194">
        <v>0</v>
      </c>
      <c r="GC10" s="194">
        <v>0</v>
      </c>
      <c r="GD10" s="194">
        <v>0</v>
      </c>
      <c r="GE10" s="194">
        <v>0</v>
      </c>
      <c r="GF10" s="194">
        <v>0</v>
      </c>
      <c r="GG10" s="194">
        <v>0</v>
      </c>
      <c r="GH10" s="194">
        <v>0</v>
      </c>
      <c r="GI10" s="194">
        <v>0</v>
      </c>
      <c r="GJ10" s="194">
        <v>0</v>
      </c>
      <c r="GK10" s="194">
        <v>0</v>
      </c>
      <c r="GL10" s="194">
        <v>0</v>
      </c>
      <c r="GM10" s="194">
        <v>0</v>
      </c>
      <c r="GN10" s="194">
        <v>0</v>
      </c>
      <c r="GO10" s="194">
        <v>0</v>
      </c>
      <c r="GP10" s="194">
        <v>0</v>
      </c>
      <c r="GQ10" s="194">
        <v>0</v>
      </c>
      <c r="GR10" s="194">
        <v>0</v>
      </c>
      <c r="GS10" s="194">
        <v>0</v>
      </c>
      <c r="GT10" s="194">
        <v>0</v>
      </c>
      <c r="GU10" s="194">
        <v>42480.61</v>
      </c>
      <c r="GV10" s="194">
        <v>0</v>
      </c>
      <c r="GW10" s="194">
        <v>0</v>
      </c>
      <c r="GX10" s="194">
        <v>0</v>
      </c>
      <c r="GY10" s="194">
        <v>0</v>
      </c>
      <c r="GZ10" s="194">
        <v>0</v>
      </c>
      <c r="HA10" s="194">
        <v>0</v>
      </c>
      <c r="HB10" s="194">
        <v>0</v>
      </c>
      <c r="HC10" s="194">
        <v>0</v>
      </c>
      <c r="HD10" s="194">
        <v>0</v>
      </c>
      <c r="HE10" s="194">
        <v>0</v>
      </c>
      <c r="HF10" s="194">
        <v>0</v>
      </c>
      <c r="HG10" s="194">
        <v>0</v>
      </c>
      <c r="HH10" s="194">
        <v>0</v>
      </c>
      <c r="HI10" s="194">
        <v>0</v>
      </c>
      <c r="HJ10" s="194">
        <v>0</v>
      </c>
      <c r="HK10" s="194">
        <v>0</v>
      </c>
      <c r="HL10" s="194">
        <v>0</v>
      </c>
      <c r="HM10" s="194">
        <v>0</v>
      </c>
      <c r="HN10" s="194">
        <v>0</v>
      </c>
      <c r="HO10" s="194">
        <v>0</v>
      </c>
      <c r="HP10" s="194">
        <v>19360</v>
      </c>
      <c r="HQ10" s="194">
        <v>0</v>
      </c>
      <c r="HR10" s="194">
        <v>0</v>
      </c>
      <c r="HS10" s="194">
        <v>0</v>
      </c>
      <c r="HT10" s="194">
        <v>0</v>
      </c>
      <c r="HU10" s="194">
        <v>0</v>
      </c>
      <c r="HV10" s="194">
        <v>0</v>
      </c>
      <c r="HW10" s="194">
        <v>0</v>
      </c>
      <c r="HX10" s="194">
        <v>0</v>
      </c>
      <c r="HY10" s="194">
        <v>0</v>
      </c>
      <c r="HZ10" s="194">
        <v>0</v>
      </c>
      <c r="IA10" s="194">
        <v>0</v>
      </c>
      <c r="IB10" s="194">
        <v>0</v>
      </c>
      <c r="IC10" s="194">
        <v>0</v>
      </c>
      <c r="ID10" s="194">
        <v>0</v>
      </c>
      <c r="IE10" s="194">
        <v>0</v>
      </c>
      <c r="IF10" s="194">
        <v>0</v>
      </c>
      <c r="IG10" s="194">
        <v>0</v>
      </c>
      <c r="IH10" s="194">
        <v>0</v>
      </c>
      <c r="II10" s="194">
        <v>0</v>
      </c>
      <c r="IJ10" s="194">
        <v>1030</v>
      </c>
      <c r="IK10" s="194">
        <v>0</v>
      </c>
      <c r="IL10" s="194">
        <v>0</v>
      </c>
      <c r="IM10" s="194">
        <v>0</v>
      </c>
      <c r="IN10" s="194">
        <v>0</v>
      </c>
      <c r="IO10" s="194">
        <v>0</v>
      </c>
      <c r="IP10" s="194">
        <v>0</v>
      </c>
      <c r="IQ10" s="194">
        <v>0</v>
      </c>
      <c r="IR10" s="194">
        <v>0</v>
      </c>
      <c r="IS10" s="194">
        <v>0</v>
      </c>
      <c r="IT10" s="194">
        <v>0</v>
      </c>
      <c r="IU10" s="194">
        <v>0</v>
      </c>
      <c r="IV10" s="194">
        <v>0</v>
      </c>
      <c r="IW10" s="194">
        <v>0</v>
      </c>
      <c r="IX10" s="194">
        <f t="shared" si="0"/>
        <v>122481.26000000001</v>
      </c>
    </row>
    <row r="11" spans="1:258" ht="13.5" customHeight="1" x14ac:dyDescent="0.25">
      <c r="A11" s="190">
        <v>501020</v>
      </c>
      <c r="B11" s="194">
        <v>0</v>
      </c>
      <c r="C11" s="194">
        <v>0</v>
      </c>
      <c r="D11" s="194">
        <v>0</v>
      </c>
      <c r="E11" s="194">
        <v>0</v>
      </c>
      <c r="F11" s="194">
        <v>0</v>
      </c>
      <c r="G11" s="194">
        <v>0</v>
      </c>
      <c r="H11" s="194">
        <v>0</v>
      </c>
      <c r="I11" s="194">
        <v>0</v>
      </c>
      <c r="J11" s="194">
        <v>0</v>
      </c>
      <c r="K11" s="194">
        <v>0</v>
      </c>
      <c r="L11" s="194">
        <v>0</v>
      </c>
      <c r="M11" s="194">
        <v>0</v>
      </c>
      <c r="N11" s="194">
        <v>0</v>
      </c>
      <c r="O11" s="194">
        <v>0</v>
      </c>
      <c r="P11" s="194">
        <v>0</v>
      </c>
      <c r="Q11" s="194">
        <v>0</v>
      </c>
      <c r="R11" s="194">
        <v>0</v>
      </c>
      <c r="S11" s="194">
        <v>0</v>
      </c>
      <c r="T11" s="194">
        <v>0</v>
      </c>
      <c r="U11" s="194">
        <v>0</v>
      </c>
      <c r="V11" s="194">
        <v>0</v>
      </c>
      <c r="W11" s="194">
        <v>0</v>
      </c>
      <c r="X11" s="194">
        <v>0</v>
      </c>
      <c r="Y11" s="194">
        <v>404</v>
      </c>
      <c r="Z11" s="194">
        <v>0</v>
      </c>
      <c r="AA11" s="194">
        <v>0</v>
      </c>
      <c r="AB11" s="194">
        <v>0</v>
      </c>
      <c r="AC11" s="194">
        <v>0</v>
      </c>
      <c r="AD11" s="194">
        <v>0</v>
      </c>
      <c r="AE11" s="194">
        <v>0</v>
      </c>
      <c r="AF11" s="194">
        <v>0</v>
      </c>
      <c r="AG11" s="194">
        <v>0</v>
      </c>
      <c r="AH11" s="194">
        <v>0</v>
      </c>
      <c r="AI11" s="194">
        <v>0</v>
      </c>
      <c r="AJ11" s="194">
        <v>0</v>
      </c>
      <c r="AK11" s="194">
        <v>0</v>
      </c>
      <c r="AL11" s="194">
        <v>0</v>
      </c>
      <c r="AM11" s="194">
        <v>0</v>
      </c>
      <c r="AN11" s="194">
        <v>0</v>
      </c>
      <c r="AO11" s="194">
        <v>0</v>
      </c>
      <c r="AP11" s="194">
        <v>0</v>
      </c>
      <c r="AQ11" s="194">
        <v>0</v>
      </c>
      <c r="AR11" s="194">
        <v>0</v>
      </c>
      <c r="AS11" s="194">
        <v>0</v>
      </c>
      <c r="AT11" s="194">
        <v>0</v>
      </c>
      <c r="AU11" s="194">
        <v>0</v>
      </c>
      <c r="AV11" s="194">
        <v>0</v>
      </c>
      <c r="AW11" s="194">
        <v>0</v>
      </c>
      <c r="AX11" s="194">
        <v>0</v>
      </c>
      <c r="AY11" s="194">
        <v>0</v>
      </c>
      <c r="AZ11" s="194">
        <v>0</v>
      </c>
      <c r="BA11" s="194">
        <v>0</v>
      </c>
      <c r="BB11" s="194">
        <v>0</v>
      </c>
      <c r="BC11" s="194">
        <v>0</v>
      </c>
      <c r="BD11" s="194">
        <v>0</v>
      </c>
      <c r="BE11" s="194">
        <v>0</v>
      </c>
      <c r="BF11" s="194">
        <v>0</v>
      </c>
      <c r="BG11" s="194">
        <v>0</v>
      </c>
      <c r="BH11" s="194">
        <v>0</v>
      </c>
      <c r="BI11" s="194">
        <v>0</v>
      </c>
      <c r="BJ11" s="194">
        <v>0</v>
      </c>
      <c r="BK11" s="194">
        <v>0</v>
      </c>
      <c r="BL11" s="194">
        <v>0</v>
      </c>
      <c r="BM11" s="194">
        <v>0</v>
      </c>
      <c r="BN11" s="194">
        <v>0</v>
      </c>
      <c r="BO11" s="194">
        <v>0</v>
      </c>
      <c r="BP11" s="194">
        <v>0</v>
      </c>
      <c r="BQ11" s="194">
        <v>0</v>
      </c>
      <c r="BR11" s="194">
        <v>0</v>
      </c>
      <c r="BS11" s="194">
        <v>0</v>
      </c>
      <c r="BT11" s="194">
        <v>0</v>
      </c>
      <c r="BU11" s="194">
        <v>0</v>
      </c>
      <c r="BV11" s="194">
        <v>0</v>
      </c>
      <c r="BW11" s="194">
        <v>0</v>
      </c>
      <c r="BX11" s="194">
        <v>0</v>
      </c>
      <c r="BY11" s="194">
        <v>0</v>
      </c>
      <c r="BZ11" s="194">
        <v>0</v>
      </c>
      <c r="CA11" s="194">
        <v>0</v>
      </c>
      <c r="CB11" s="194">
        <v>0</v>
      </c>
      <c r="CC11" s="194">
        <v>0</v>
      </c>
      <c r="CD11" s="194">
        <v>0</v>
      </c>
      <c r="CE11" s="194">
        <v>0</v>
      </c>
      <c r="CF11" s="194">
        <v>0</v>
      </c>
      <c r="CG11" s="194">
        <v>0</v>
      </c>
      <c r="CH11" s="194">
        <v>0</v>
      </c>
      <c r="CI11" s="194">
        <v>0</v>
      </c>
      <c r="CJ11" s="194">
        <v>0</v>
      </c>
      <c r="CK11" s="194">
        <v>0</v>
      </c>
      <c r="CL11" s="194">
        <v>0</v>
      </c>
      <c r="CM11" s="194">
        <v>0</v>
      </c>
      <c r="CN11" s="194">
        <v>0</v>
      </c>
      <c r="CO11" s="194">
        <v>0</v>
      </c>
      <c r="CP11" s="194">
        <v>0</v>
      </c>
      <c r="CQ11" s="194">
        <v>0</v>
      </c>
      <c r="CR11" s="194">
        <v>0</v>
      </c>
      <c r="CS11" s="194">
        <v>0</v>
      </c>
      <c r="CT11" s="194">
        <v>0</v>
      </c>
      <c r="CU11" s="194">
        <v>0</v>
      </c>
      <c r="CV11" s="194">
        <v>0</v>
      </c>
      <c r="CW11" s="194">
        <v>0</v>
      </c>
      <c r="CX11" s="194">
        <v>0</v>
      </c>
      <c r="CY11" s="194">
        <v>0</v>
      </c>
      <c r="CZ11" s="194">
        <v>0</v>
      </c>
      <c r="DA11" s="194">
        <v>0</v>
      </c>
      <c r="DB11" s="194">
        <v>0</v>
      </c>
      <c r="DC11" s="194">
        <v>0</v>
      </c>
      <c r="DD11" s="194">
        <v>0</v>
      </c>
      <c r="DE11" s="194">
        <v>0</v>
      </c>
      <c r="DF11" s="194">
        <v>0</v>
      </c>
      <c r="DG11" s="194">
        <v>0</v>
      </c>
      <c r="DH11" s="194">
        <v>0</v>
      </c>
      <c r="DI11" s="194">
        <v>0</v>
      </c>
      <c r="DJ11" s="194">
        <v>0</v>
      </c>
      <c r="DK11" s="194">
        <v>0</v>
      </c>
      <c r="DL11" s="194">
        <v>0</v>
      </c>
      <c r="DM11" s="194">
        <v>0</v>
      </c>
      <c r="DN11" s="194">
        <v>0</v>
      </c>
      <c r="DO11" s="194">
        <v>0</v>
      </c>
      <c r="DP11" s="194">
        <v>0</v>
      </c>
      <c r="DQ11" s="194">
        <v>0</v>
      </c>
      <c r="DR11" s="194">
        <v>0</v>
      </c>
      <c r="DS11" s="194">
        <v>0</v>
      </c>
      <c r="DT11" s="194">
        <v>0</v>
      </c>
      <c r="DU11" s="194">
        <v>0</v>
      </c>
      <c r="DV11" s="194">
        <v>0</v>
      </c>
      <c r="DW11" s="194">
        <v>0</v>
      </c>
      <c r="DX11" s="194">
        <v>0</v>
      </c>
      <c r="DY11" s="194">
        <v>0</v>
      </c>
      <c r="DZ11" s="194">
        <v>0</v>
      </c>
      <c r="EA11" s="194">
        <v>0</v>
      </c>
      <c r="EB11" s="194">
        <v>0</v>
      </c>
      <c r="EC11" s="194">
        <v>0</v>
      </c>
      <c r="ED11" s="194">
        <v>0</v>
      </c>
      <c r="EE11" s="194">
        <v>0</v>
      </c>
      <c r="EF11" s="194">
        <v>0</v>
      </c>
      <c r="EG11" s="194">
        <v>0</v>
      </c>
      <c r="EH11" s="194">
        <v>0</v>
      </c>
      <c r="EI11" s="194">
        <v>0</v>
      </c>
      <c r="EJ11" s="194">
        <v>0</v>
      </c>
      <c r="EK11" s="194">
        <v>0</v>
      </c>
      <c r="EL11" s="194">
        <v>0</v>
      </c>
      <c r="EM11" s="194">
        <v>0</v>
      </c>
      <c r="EN11" s="194">
        <v>0</v>
      </c>
      <c r="EO11" s="194">
        <v>0</v>
      </c>
      <c r="EP11" s="194">
        <v>0</v>
      </c>
      <c r="EQ11" s="194">
        <v>0</v>
      </c>
      <c r="ER11" s="194">
        <v>0</v>
      </c>
      <c r="ES11" s="194">
        <v>0</v>
      </c>
      <c r="ET11" s="194">
        <v>0</v>
      </c>
      <c r="EU11" s="194">
        <v>0</v>
      </c>
      <c r="EV11" s="194">
        <v>0</v>
      </c>
      <c r="EW11" s="194">
        <v>0</v>
      </c>
      <c r="EX11" s="194">
        <v>0</v>
      </c>
      <c r="EY11" s="194">
        <v>0</v>
      </c>
      <c r="EZ11" s="194">
        <v>0</v>
      </c>
      <c r="FA11" s="194">
        <v>0</v>
      </c>
      <c r="FB11" s="194">
        <v>0</v>
      </c>
      <c r="FC11" s="194">
        <v>0</v>
      </c>
      <c r="FD11" s="194">
        <v>0</v>
      </c>
      <c r="FE11" s="194">
        <v>0</v>
      </c>
      <c r="FF11" s="194">
        <v>514545.87</v>
      </c>
      <c r="FG11" s="194">
        <v>0</v>
      </c>
      <c r="FH11" s="194">
        <v>0</v>
      </c>
      <c r="FI11" s="194">
        <v>0</v>
      </c>
      <c r="FJ11" s="194">
        <v>0</v>
      </c>
      <c r="FK11" s="194">
        <v>0</v>
      </c>
      <c r="FL11" s="194">
        <v>0</v>
      </c>
      <c r="FM11" s="194">
        <v>0</v>
      </c>
      <c r="FN11" s="194">
        <v>0</v>
      </c>
      <c r="FO11" s="194">
        <v>0</v>
      </c>
      <c r="FP11" s="194">
        <v>0</v>
      </c>
      <c r="FQ11" s="194">
        <v>0</v>
      </c>
      <c r="FR11" s="194">
        <v>0</v>
      </c>
      <c r="FS11" s="194">
        <v>0</v>
      </c>
      <c r="FT11" s="194">
        <v>0</v>
      </c>
      <c r="FU11" s="194">
        <v>0</v>
      </c>
      <c r="FV11" s="194">
        <v>0</v>
      </c>
      <c r="FW11" s="194">
        <v>0</v>
      </c>
      <c r="FX11" s="194">
        <v>0</v>
      </c>
      <c r="FY11" s="194">
        <v>0</v>
      </c>
      <c r="FZ11" s="194">
        <v>0</v>
      </c>
      <c r="GA11" s="194">
        <v>0</v>
      </c>
      <c r="GB11" s="194">
        <v>0</v>
      </c>
      <c r="GC11" s="194">
        <v>0</v>
      </c>
      <c r="GD11" s="194">
        <v>0</v>
      </c>
      <c r="GE11" s="194">
        <v>0</v>
      </c>
      <c r="GF11" s="194">
        <v>0</v>
      </c>
      <c r="GG11" s="194">
        <v>0</v>
      </c>
      <c r="GH11" s="194">
        <v>0</v>
      </c>
      <c r="GI11" s="194">
        <v>0</v>
      </c>
      <c r="GJ11" s="194">
        <v>0</v>
      </c>
      <c r="GK11" s="194">
        <v>0</v>
      </c>
      <c r="GL11" s="194">
        <v>0</v>
      </c>
      <c r="GM11" s="194">
        <v>0</v>
      </c>
      <c r="GN11" s="194">
        <v>0</v>
      </c>
      <c r="GO11" s="194">
        <v>0</v>
      </c>
      <c r="GP11" s="194">
        <v>0</v>
      </c>
      <c r="GQ11" s="194">
        <v>0</v>
      </c>
      <c r="GR11" s="194">
        <v>0</v>
      </c>
      <c r="GS11" s="194">
        <v>0</v>
      </c>
      <c r="GT11" s="194">
        <v>0</v>
      </c>
      <c r="GU11" s="194">
        <v>0</v>
      </c>
      <c r="GV11" s="194">
        <v>0</v>
      </c>
      <c r="GW11" s="194">
        <v>0</v>
      </c>
      <c r="GX11" s="194">
        <v>0</v>
      </c>
      <c r="GY11" s="194">
        <v>0</v>
      </c>
      <c r="GZ11" s="194">
        <v>0</v>
      </c>
      <c r="HA11" s="194">
        <v>0</v>
      </c>
      <c r="HB11" s="194">
        <v>0</v>
      </c>
      <c r="HC11" s="194">
        <v>0</v>
      </c>
      <c r="HD11" s="194">
        <v>0</v>
      </c>
      <c r="HE11" s="194">
        <v>0</v>
      </c>
      <c r="HF11" s="194">
        <v>0</v>
      </c>
      <c r="HG11" s="194">
        <v>0</v>
      </c>
      <c r="HH11" s="194">
        <v>0</v>
      </c>
      <c r="HI11" s="194">
        <v>0</v>
      </c>
      <c r="HJ11" s="194">
        <v>0</v>
      </c>
      <c r="HK11" s="194">
        <v>0</v>
      </c>
      <c r="HL11" s="194">
        <v>0</v>
      </c>
      <c r="HM11" s="194">
        <v>0</v>
      </c>
      <c r="HN11" s="194">
        <v>0</v>
      </c>
      <c r="HO11" s="194">
        <v>0</v>
      </c>
      <c r="HP11" s="194">
        <v>0</v>
      </c>
      <c r="HQ11" s="194">
        <v>0</v>
      </c>
      <c r="HR11" s="194">
        <v>0</v>
      </c>
      <c r="HS11" s="194">
        <v>0</v>
      </c>
      <c r="HT11" s="194">
        <v>0</v>
      </c>
      <c r="HU11" s="194">
        <v>0</v>
      </c>
      <c r="HV11" s="194">
        <v>0</v>
      </c>
      <c r="HW11" s="194">
        <v>0</v>
      </c>
      <c r="HX11" s="194">
        <v>0</v>
      </c>
      <c r="HY11" s="194">
        <v>0</v>
      </c>
      <c r="HZ11" s="194">
        <v>0</v>
      </c>
      <c r="IA11" s="194">
        <v>0</v>
      </c>
      <c r="IB11" s="194">
        <v>0</v>
      </c>
      <c r="IC11" s="194">
        <v>0</v>
      </c>
      <c r="ID11" s="194">
        <v>0</v>
      </c>
      <c r="IE11" s="194">
        <v>0</v>
      </c>
      <c r="IF11" s="194">
        <v>0</v>
      </c>
      <c r="IG11" s="194">
        <v>0</v>
      </c>
      <c r="IH11" s="194">
        <v>0</v>
      </c>
      <c r="II11" s="194">
        <v>0</v>
      </c>
      <c r="IJ11" s="194">
        <v>0</v>
      </c>
      <c r="IK11" s="194">
        <v>0</v>
      </c>
      <c r="IL11" s="194">
        <v>0</v>
      </c>
      <c r="IM11" s="194">
        <v>0</v>
      </c>
      <c r="IN11" s="194">
        <v>0</v>
      </c>
      <c r="IO11" s="194">
        <v>0</v>
      </c>
      <c r="IP11" s="194">
        <v>0</v>
      </c>
      <c r="IQ11" s="194">
        <v>0</v>
      </c>
      <c r="IR11" s="194">
        <v>0</v>
      </c>
      <c r="IS11" s="194">
        <v>0</v>
      </c>
      <c r="IT11" s="194">
        <v>0</v>
      </c>
      <c r="IU11" s="194">
        <v>0</v>
      </c>
      <c r="IV11" s="194">
        <v>0</v>
      </c>
      <c r="IW11" s="194">
        <v>0</v>
      </c>
      <c r="IX11" s="194">
        <f t="shared" si="0"/>
        <v>514949.87</v>
      </c>
    </row>
    <row r="12" spans="1:258" ht="13.5" customHeight="1" x14ac:dyDescent="0.25">
      <c r="A12" s="190">
        <v>501021</v>
      </c>
      <c r="B12" s="194">
        <v>0</v>
      </c>
      <c r="C12" s="194">
        <v>0</v>
      </c>
      <c r="D12" s="194">
        <v>0</v>
      </c>
      <c r="E12" s="194">
        <v>506</v>
      </c>
      <c r="F12" s="194">
        <v>0</v>
      </c>
      <c r="G12" s="194">
        <v>0</v>
      </c>
      <c r="H12" s="194">
        <v>0</v>
      </c>
      <c r="I12" s="194">
        <v>0</v>
      </c>
      <c r="J12" s="194">
        <v>0</v>
      </c>
      <c r="K12" s="194">
        <v>0</v>
      </c>
      <c r="L12" s="194">
        <v>0</v>
      </c>
      <c r="M12" s="194">
        <v>0</v>
      </c>
      <c r="N12" s="194">
        <v>0</v>
      </c>
      <c r="O12" s="194">
        <v>0</v>
      </c>
      <c r="P12" s="194">
        <v>0</v>
      </c>
      <c r="Q12" s="194">
        <v>0</v>
      </c>
      <c r="R12" s="194">
        <v>0</v>
      </c>
      <c r="S12" s="194">
        <v>0</v>
      </c>
      <c r="T12" s="194">
        <v>0</v>
      </c>
      <c r="U12" s="194">
        <v>0</v>
      </c>
      <c r="V12" s="194">
        <v>0</v>
      </c>
      <c r="W12" s="194">
        <v>0</v>
      </c>
      <c r="X12" s="194">
        <v>2201.62</v>
      </c>
      <c r="Y12" s="194">
        <v>0</v>
      </c>
      <c r="Z12" s="194">
        <v>0</v>
      </c>
      <c r="AA12" s="194">
        <v>0</v>
      </c>
      <c r="AB12" s="194">
        <v>1140</v>
      </c>
      <c r="AC12" s="194">
        <v>1373</v>
      </c>
      <c r="AD12" s="194">
        <v>5220.92</v>
      </c>
      <c r="AE12" s="194">
        <v>1486.78</v>
      </c>
      <c r="AF12" s="194">
        <v>6696</v>
      </c>
      <c r="AG12" s="194">
        <v>0</v>
      </c>
      <c r="AH12" s="194">
        <v>0</v>
      </c>
      <c r="AI12" s="194">
        <v>0</v>
      </c>
      <c r="AJ12" s="194">
        <v>0</v>
      </c>
      <c r="AK12" s="194">
        <v>0</v>
      </c>
      <c r="AL12" s="194">
        <v>0</v>
      </c>
      <c r="AM12" s="194">
        <v>0</v>
      </c>
      <c r="AN12" s="194">
        <v>0</v>
      </c>
      <c r="AO12" s="194">
        <v>0</v>
      </c>
      <c r="AP12" s="194">
        <v>0</v>
      </c>
      <c r="AQ12" s="194">
        <v>0</v>
      </c>
      <c r="AR12" s="194">
        <v>0</v>
      </c>
      <c r="AS12" s="194">
        <v>0</v>
      </c>
      <c r="AT12" s="194">
        <v>0</v>
      </c>
      <c r="AU12" s="194">
        <v>0</v>
      </c>
      <c r="AV12" s="194">
        <v>0</v>
      </c>
      <c r="AW12" s="194">
        <v>0</v>
      </c>
      <c r="AX12" s="194">
        <v>0</v>
      </c>
      <c r="AY12" s="194">
        <v>0</v>
      </c>
      <c r="AZ12" s="194">
        <v>0</v>
      </c>
      <c r="BA12" s="194">
        <v>0</v>
      </c>
      <c r="BB12" s="194">
        <v>0</v>
      </c>
      <c r="BC12" s="194">
        <v>0</v>
      </c>
      <c r="BD12" s="194">
        <v>0</v>
      </c>
      <c r="BE12" s="194">
        <v>0</v>
      </c>
      <c r="BF12" s="194">
        <v>363</v>
      </c>
      <c r="BG12" s="194">
        <v>0</v>
      </c>
      <c r="BH12" s="194">
        <v>0</v>
      </c>
      <c r="BI12" s="194">
        <v>0</v>
      </c>
      <c r="BJ12" s="194">
        <v>0</v>
      </c>
      <c r="BK12" s="194">
        <v>0</v>
      </c>
      <c r="BL12" s="194">
        <v>0</v>
      </c>
      <c r="BM12" s="194">
        <v>0</v>
      </c>
      <c r="BN12" s="194">
        <v>0</v>
      </c>
      <c r="BO12" s="194">
        <v>0</v>
      </c>
      <c r="BP12" s="194">
        <v>0</v>
      </c>
      <c r="BQ12" s="194">
        <v>0</v>
      </c>
      <c r="BR12" s="194">
        <v>0</v>
      </c>
      <c r="BS12" s="194">
        <v>0</v>
      </c>
      <c r="BT12" s="194">
        <v>0</v>
      </c>
      <c r="BU12" s="194">
        <v>0</v>
      </c>
      <c r="BV12" s="194">
        <v>0</v>
      </c>
      <c r="BW12" s="194">
        <v>0</v>
      </c>
      <c r="BX12" s="194">
        <v>0</v>
      </c>
      <c r="BY12" s="194">
        <v>0</v>
      </c>
      <c r="BZ12" s="194">
        <v>0</v>
      </c>
      <c r="CA12" s="194">
        <v>0</v>
      </c>
      <c r="CB12" s="194">
        <v>0</v>
      </c>
      <c r="CC12" s="194">
        <v>0</v>
      </c>
      <c r="CD12" s="194">
        <v>0</v>
      </c>
      <c r="CE12" s="194">
        <v>0</v>
      </c>
      <c r="CF12" s="194">
        <v>0</v>
      </c>
      <c r="CG12" s="194">
        <v>0</v>
      </c>
      <c r="CH12" s="194">
        <v>0</v>
      </c>
      <c r="CI12" s="194">
        <v>0</v>
      </c>
      <c r="CJ12" s="194">
        <v>0</v>
      </c>
      <c r="CK12" s="194">
        <v>0</v>
      </c>
      <c r="CL12" s="194">
        <v>0</v>
      </c>
      <c r="CM12" s="194">
        <v>0</v>
      </c>
      <c r="CN12" s="194">
        <v>0</v>
      </c>
      <c r="CO12" s="194">
        <v>0</v>
      </c>
      <c r="CP12" s="194">
        <v>0</v>
      </c>
      <c r="CQ12" s="194">
        <v>0</v>
      </c>
      <c r="CR12" s="194">
        <v>0</v>
      </c>
      <c r="CS12" s="194">
        <v>1459.26</v>
      </c>
      <c r="CT12" s="194">
        <v>0</v>
      </c>
      <c r="CU12" s="194">
        <v>0</v>
      </c>
      <c r="CV12" s="194">
        <v>0</v>
      </c>
      <c r="CW12" s="194">
        <v>0</v>
      </c>
      <c r="CX12" s="194">
        <v>3388</v>
      </c>
      <c r="CY12" s="194">
        <v>0</v>
      </c>
      <c r="CZ12" s="194">
        <v>0</v>
      </c>
      <c r="DA12" s="194">
        <v>0</v>
      </c>
      <c r="DB12" s="194">
        <v>0</v>
      </c>
      <c r="DC12" s="194">
        <v>0</v>
      </c>
      <c r="DD12" s="194">
        <v>0</v>
      </c>
      <c r="DE12" s="194">
        <v>0</v>
      </c>
      <c r="DF12" s="194">
        <v>0</v>
      </c>
      <c r="DG12" s="194">
        <v>0</v>
      </c>
      <c r="DH12" s="194">
        <v>3950.65</v>
      </c>
      <c r="DI12" s="194">
        <v>0</v>
      </c>
      <c r="DJ12" s="194">
        <v>0</v>
      </c>
      <c r="DK12" s="194">
        <v>0</v>
      </c>
      <c r="DL12" s="194">
        <v>0</v>
      </c>
      <c r="DM12" s="194">
        <v>0</v>
      </c>
      <c r="DN12" s="194">
        <v>0</v>
      </c>
      <c r="DO12" s="194">
        <v>0</v>
      </c>
      <c r="DP12" s="194">
        <v>0</v>
      </c>
      <c r="DQ12" s="194">
        <v>0</v>
      </c>
      <c r="DR12" s="194">
        <v>0</v>
      </c>
      <c r="DS12" s="194">
        <v>0</v>
      </c>
      <c r="DT12" s="194">
        <v>0</v>
      </c>
      <c r="DU12" s="194">
        <v>0</v>
      </c>
      <c r="DV12" s="194">
        <v>0</v>
      </c>
      <c r="DW12" s="194">
        <v>0</v>
      </c>
      <c r="DX12" s="194">
        <v>0</v>
      </c>
      <c r="DY12" s="194">
        <v>0</v>
      </c>
      <c r="DZ12" s="194">
        <v>157.06</v>
      </c>
      <c r="EA12" s="194">
        <v>0</v>
      </c>
      <c r="EB12" s="194">
        <v>0</v>
      </c>
      <c r="EC12" s="194">
        <v>0</v>
      </c>
      <c r="ED12" s="194">
        <v>0</v>
      </c>
      <c r="EE12" s="194">
        <v>0</v>
      </c>
      <c r="EF12" s="194">
        <v>0</v>
      </c>
      <c r="EG12" s="194">
        <v>0</v>
      </c>
      <c r="EH12" s="194">
        <v>1612.33</v>
      </c>
      <c r="EI12" s="194">
        <v>0</v>
      </c>
      <c r="EJ12" s="194">
        <v>1685</v>
      </c>
      <c r="EK12" s="194">
        <v>293.07</v>
      </c>
      <c r="EL12" s="194">
        <v>0</v>
      </c>
      <c r="EM12" s="194">
        <v>0</v>
      </c>
      <c r="EN12" s="194">
        <v>0</v>
      </c>
      <c r="EO12" s="194">
        <v>0</v>
      </c>
      <c r="EP12" s="194">
        <v>0</v>
      </c>
      <c r="EQ12" s="194">
        <v>0</v>
      </c>
      <c r="ER12" s="194">
        <v>0</v>
      </c>
      <c r="ES12" s="194">
        <v>0</v>
      </c>
      <c r="ET12" s="194">
        <v>0</v>
      </c>
      <c r="EU12" s="194">
        <v>0</v>
      </c>
      <c r="EV12" s="194">
        <v>0</v>
      </c>
      <c r="EW12" s="194">
        <v>0</v>
      </c>
      <c r="EX12" s="194">
        <v>0</v>
      </c>
      <c r="EY12" s="194">
        <v>0</v>
      </c>
      <c r="EZ12" s="194">
        <v>0</v>
      </c>
      <c r="FA12" s="194">
        <v>0</v>
      </c>
      <c r="FB12" s="194">
        <v>0</v>
      </c>
      <c r="FC12" s="194">
        <v>0</v>
      </c>
      <c r="FD12" s="194">
        <v>0</v>
      </c>
      <c r="FE12" s="194">
        <v>0</v>
      </c>
      <c r="FF12" s="194">
        <v>0</v>
      </c>
      <c r="FG12" s="194">
        <v>0</v>
      </c>
      <c r="FH12" s="194">
        <v>983.91</v>
      </c>
      <c r="FI12" s="194">
        <v>0</v>
      </c>
      <c r="FJ12" s="194">
        <v>0</v>
      </c>
      <c r="FK12" s="194">
        <v>0</v>
      </c>
      <c r="FL12" s="194">
        <v>0</v>
      </c>
      <c r="FM12" s="194">
        <v>0</v>
      </c>
      <c r="FN12" s="194">
        <v>0</v>
      </c>
      <c r="FO12" s="194">
        <v>0</v>
      </c>
      <c r="FP12" s="194">
        <v>0</v>
      </c>
      <c r="FQ12" s="194">
        <v>0</v>
      </c>
      <c r="FR12" s="194">
        <v>0</v>
      </c>
      <c r="FS12" s="194">
        <v>0</v>
      </c>
      <c r="FT12" s="194">
        <v>0</v>
      </c>
      <c r="FU12" s="194">
        <v>0</v>
      </c>
      <c r="FV12" s="194">
        <v>0</v>
      </c>
      <c r="FW12" s="194">
        <v>0</v>
      </c>
      <c r="FX12" s="194">
        <v>0</v>
      </c>
      <c r="FY12" s="194">
        <v>0</v>
      </c>
      <c r="FZ12" s="194">
        <v>0</v>
      </c>
      <c r="GA12" s="194">
        <v>0</v>
      </c>
      <c r="GB12" s="194">
        <v>0</v>
      </c>
      <c r="GC12" s="194">
        <v>0</v>
      </c>
      <c r="GD12" s="194">
        <v>0</v>
      </c>
      <c r="GE12" s="194">
        <v>0</v>
      </c>
      <c r="GF12" s="194">
        <v>0</v>
      </c>
      <c r="GG12" s="194">
        <v>0</v>
      </c>
      <c r="GH12" s="194">
        <v>0</v>
      </c>
      <c r="GI12" s="194">
        <v>0</v>
      </c>
      <c r="GJ12" s="194">
        <v>0</v>
      </c>
      <c r="GK12" s="194">
        <v>0</v>
      </c>
      <c r="GL12" s="194">
        <v>248</v>
      </c>
      <c r="GM12" s="194">
        <v>0</v>
      </c>
      <c r="GN12" s="194">
        <v>0</v>
      </c>
      <c r="GO12" s="194">
        <v>0</v>
      </c>
      <c r="GP12" s="194">
        <v>0</v>
      </c>
      <c r="GQ12" s="194">
        <v>0</v>
      </c>
      <c r="GR12" s="194">
        <v>0</v>
      </c>
      <c r="GS12" s="194">
        <v>0</v>
      </c>
      <c r="GT12" s="194">
        <v>0</v>
      </c>
      <c r="GU12" s="194">
        <v>0</v>
      </c>
      <c r="GV12" s="194">
        <v>0</v>
      </c>
      <c r="GW12" s="194">
        <v>0</v>
      </c>
      <c r="GX12" s="194">
        <v>0</v>
      </c>
      <c r="GY12" s="194">
        <v>0</v>
      </c>
      <c r="GZ12" s="194">
        <v>0</v>
      </c>
      <c r="HA12" s="194">
        <v>0</v>
      </c>
      <c r="HB12" s="194">
        <v>0</v>
      </c>
      <c r="HC12" s="194">
        <v>0</v>
      </c>
      <c r="HD12" s="194">
        <v>0</v>
      </c>
      <c r="HE12" s="194">
        <v>0</v>
      </c>
      <c r="HF12" s="194">
        <v>0</v>
      </c>
      <c r="HG12" s="194">
        <v>0</v>
      </c>
      <c r="HH12" s="194">
        <v>0</v>
      </c>
      <c r="HI12" s="194">
        <v>0</v>
      </c>
      <c r="HJ12" s="194">
        <v>0</v>
      </c>
      <c r="HK12" s="194">
        <v>260.14999999999998</v>
      </c>
      <c r="HL12" s="194">
        <v>0</v>
      </c>
      <c r="HM12" s="194">
        <v>0</v>
      </c>
      <c r="HN12" s="194">
        <v>0</v>
      </c>
      <c r="HO12" s="194">
        <v>0</v>
      </c>
      <c r="HP12" s="194">
        <v>0</v>
      </c>
      <c r="HQ12" s="194">
        <v>0</v>
      </c>
      <c r="HR12" s="194">
        <v>0</v>
      </c>
      <c r="HS12" s="194">
        <v>0</v>
      </c>
      <c r="HT12" s="194">
        <v>0</v>
      </c>
      <c r="HU12" s="194">
        <v>0</v>
      </c>
      <c r="HV12" s="194">
        <v>0</v>
      </c>
      <c r="HW12" s="194">
        <v>0</v>
      </c>
      <c r="HX12" s="194">
        <v>0</v>
      </c>
      <c r="HY12" s="194">
        <v>0</v>
      </c>
      <c r="HZ12" s="194">
        <v>0</v>
      </c>
      <c r="IA12" s="194">
        <v>0</v>
      </c>
      <c r="IB12" s="194">
        <v>0</v>
      </c>
      <c r="IC12" s="194">
        <v>0</v>
      </c>
      <c r="ID12" s="194">
        <v>0</v>
      </c>
      <c r="IE12" s="194">
        <v>4712.43</v>
      </c>
      <c r="IF12" s="194">
        <v>0</v>
      </c>
      <c r="IG12" s="194">
        <v>0</v>
      </c>
      <c r="IH12" s="194">
        <v>0</v>
      </c>
      <c r="II12" s="194">
        <v>6847.9</v>
      </c>
      <c r="IJ12" s="194">
        <v>414.28</v>
      </c>
      <c r="IK12" s="194">
        <v>0</v>
      </c>
      <c r="IL12" s="194">
        <v>329</v>
      </c>
      <c r="IM12" s="194">
        <v>0</v>
      </c>
      <c r="IN12" s="194">
        <v>0</v>
      </c>
      <c r="IO12" s="194">
        <v>0</v>
      </c>
      <c r="IP12" s="194">
        <v>0</v>
      </c>
      <c r="IQ12" s="194">
        <v>0</v>
      </c>
      <c r="IR12" s="194">
        <v>983.91</v>
      </c>
      <c r="IS12" s="194">
        <v>0</v>
      </c>
      <c r="IT12" s="194">
        <v>0</v>
      </c>
      <c r="IU12" s="194">
        <v>0</v>
      </c>
      <c r="IV12" s="194">
        <v>0</v>
      </c>
      <c r="IW12" s="194">
        <v>0</v>
      </c>
      <c r="IX12" s="194">
        <f t="shared" si="0"/>
        <v>46312.270000000004</v>
      </c>
    </row>
    <row r="13" spans="1:258" ht="13.5" customHeight="1" x14ac:dyDescent="0.25">
      <c r="A13" s="190">
        <v>501022</v>
      </c>
      <c r="B13" s="194">
        <v>0</v>
      </c>
      <c r="C13" s="194">
        <v>0</v>
      </c>
      <c r="D13" s="194">
        <v>0</v>
      </c>
      <c r="E13" s="194">
        <v>0</v>
      </c>
      <c r="F13" s="194">
        <v>0</v>
      </c>
      <c r="G13" s="194">
        <v>2540.52</v>
      </c>
      <c r="H13" s="194">
        <v>0</v>
      </c>
      <c r="I13" s="194">
        <v>0</v>
      </c>
      <c r="J13" s="194">
        <v>0</v>
      </c>
      <c r="K13" s="194">
        <v>0</v>
      </c>
      <c r="L13" s="194">
        <v>0</v>
      </c>
      <c r="M13" s="194">
        <v>0</v>
      </c>
      <c r="N13" s="194">
        <v>0</v>
      </c>
      <c r="O13" s="194">
        <v>0</v>
      </c>
      <c r="P13" s="194">
        <v>0</v>
      </c>
      <c r="Q13" s="194">
        <v>0</v>
      </c>
      <c r="R13" s="194">
        <v>2405.96</v>
      </c>
      <c r="S13" s="194">
        <v>0</v>
      </c>
      <c r="T13" s="194">
        <v>0</v>
      </c>
      <c r="U13" s="194">
        <v>0</v>
      </c>
      <c r="V13" s="194">
        <v>0</v>
      </c>
      <c r="W13" s="194">
        <v>0</v>
      </c>
      <c r="X13" s="194">
        <v>0</v>
      </c>
      <c r="Y13" s="194">
        <v>689.9</v>
      </c>
      <c r="Z13" s="194">
        <v>0</v>
      </c>
      <c r="AA13" s="194">
        <v>0</v>
      </c>
      <c r="AB13" s="194">
        <v>0</v>
      </c>
      <c r="AC13" s="194">
        <v>0</v>
      </c>
      <c r="AD13" s="194">
        <v>6215.4</v>
      </c>
      <c r="AE13" s="194">
        <v>0</v>
      </c>
      <c r="AF13" s="194">
        <v>796</v>
      </c>
      <c r="AG13" s="194">
        <v>0</v>
      </c>
      <c r="AH13" s="194">
        <v>0</v>
      </c>
      <c r="AI13" s="194">
        <v>0</v>
      </c>
      <c r="AJ13" s="194">
        <v>0</v>
      </c>
      <c r="AK13" s="194">
        <v>1002.59</v>
      </c>
      <c r="AL13" s="194">
        <v>588</v>
      </c>
      <c r="AM13" s="194">
        <v>274</v>
      </c>
      <c r="AN13" s="194">
        <v>260</v>
      </c>
      <c r="AO13" s="194">
        <v>0</v>
      </c>
      <c r="AP13" s="194">
        <v>0</v>
      </c>
      <c r="AQ13" s="194">
        <v>369</v>
      </c>
      <c r="AR13" s="194">
        <v>656.47</v>
      </c>
      <c r="AS13" s="194">
        <v>0</v>
      </c>
      <c r="AT13" s="194">
        <v>0</v>
      </c>
      <c r="AU13" s="194">
        <v>897</v>
      </c>
      <c r="AV13" s="194">
        <v>0</v>
      </c>
      <c r="AW13" s="194">
        <v>0</v>
      </c>
      <c r="AX13" s="194">
        <v>0</v>
      </c>
      <c r="AY13" s="194">
        <v>0</v>
      </c>
      <c r="AZ13" s="194">
        <v>0</v>
      </c>
      <c r="BA13" s="194">
        <v>0</v>
      </c>
      <c r="BB13" s="194">
        <v>0</v>
      </c>
      <c r="BC13" s="194">
        <v>0</v>
      </c>
      <c r="BD13" s="194">
        <v>0</v>
      </c>
      <c r="BE13" s="194">
        <v>0</v>
      </c>
      <c r="BF13" s="194">
        <v>0</v>
      </c>
      <c r="BG13" s="194">
        <v>0</v>
      </c>
      <c r="BH13" s="194">
        <v>0</v>
      </c>
      <c r="BI13" s="194">
        <v>0</v>
      </c>
      <c r="BJ13" s="194">
        <v>634</v>
      </c>
      <c r="BK13" s="194">
        <v>0</v>
      </c>
      <c r="BL13" s="194">
        <v>0</v>
      </c>
      <c r="BM13" s="194">
        <v>1388</v>
      </c>
      <c r="BN13" s="194">
        <v>0</v>
      </c>
      <c r="BO13" s="194">
        <v>0</v>
      </c>
      <c r="BP13" s="194">
        <v>0</v>
      </c>
      <c r="BQ13" s="194">
        <v>0</v>
      </c>
      <c r="BR13" s="194">
        <v>0</v>
      </c>
      <c r="BS13" s="194">
        <v>0</v>
      </c>
      <c r="BT13" s="194">
        <v>0</v>
      </c>
      <c r="BU13" s="194">
        <v>0</v>
      </c>
      <c r="BV13" s="194">
        <v>0</v>
      </c>
      <c r="BW13" s="194">
        <v>0</v>
      </c>
      <c r="BX13" s="194">
        <v>0</v>
      </c>
      <c r="BY13" s="194">
        <v>0</v>
      </c>
      <c r="BZ13" s="194">
        <v>0</v>
      </c>
      <c r="CA13" s="194">
        <v>0</v>
      </c>
      <c r="CB13" s="194">
        <v>0</v>
      </c>
      <c r="CC13" s="194">
        <v>0</v>
      </c>
      <c r="CD13" s="194">
        <v>0</v>
      </c>
      <c r="CE13" s="194">
        <v>0</v>
      </c>
      <c r="CF13" s="194">
        <v>0</v>
      </c>
      <c r="CG13" s="194">
        <v>0</v>
      </c>
      <c r="CH13" s="194">
        <v>0</v>
      </c>
      <c r="CI13" s="194">
        <v>0</v>
      </c>
      <c r="CJ13" s="194">
        <v>0</v>
      </c>
      <c r="CK13" s="194">
        <v>0</v>
      </c>
      <c r="CL13" s="194">
        <v>0</v>
      </c>
      <c r="CM13" s="194">
        <v>556.6</v>
      </c>
      <c r="CN13" s="194">
        <v>0</v>
      </c>
      <c r="CO13" s="194">
        <v>635.65</v>
      </c>
      <c r="CP13" s="194">
        <v>0</v>
      </c>
      <c r="CQ13" s="194">
        <v>0</v>
      </c>
      <c r="CR13" s="194">
        <v>0</v>
      </c>
      <c r="CS13" s="194">
        <v>0</v>
      </c>
      <c r="CT13" s="194">
        <v>0</v>
      </c>
      <c r="CU13" s="194">
        <v>0</v>
      </c>
      <c r="CV13" s="194">
        <v>0</v>
      </c>
      <c r="CW13" s="194">
        <v>0</v>
      </c>
      <c r="CX13" s="194">
        <v>129</v>
      </c>
      <c r="CY13" s="194">
        <v>0</v>
      </c>
      <c r="CZ13" s="194">
        <v>0</v>
      </c>
      <c r="DA13" s="194">
        <v>0</v>
      </c>
      <c r="DB13" s="194">
        <v>0</v>
      </c>
      <c r="DC13" s="194">
        <v>0</v>
      </c>
      <c r="DD13" s="194">
        <v>0</v>
      </c>
      <c r="DE13" s="194">
        <v>0</v>
      </c>
      <c r="DF13" s="194">
        <v>0</v>
      </c>
      <c r="DG13" s="194">
        <v>944</v>
      </c>
      <c r="DH13" s="194">
        <v>0</v>
      </c>
      <c r="DI13" s="194">
        <v>0</v>
      </c>
      <c r="DJ13" s="194">
        <v>0</v>
      </c>
      <c r="DK13" s="194">
        <v>0</v>
      </c>
      <c r="DL13" s="194">
        <v>0</v>
      </c>
      <c r="DM13" s="194">
        <v>280</v>
      </c>
      <c r="DN13" s="194">
        <v>122</v>
      </c>
      <c r="DO13" s="194">
        <v>491</v>
      </c>
      <c r="DP13" s="194">
        <v>0</v>
      </c>
      <c r="DQ13" s="194">
        <v>232</v>
      </c>
      <c r="DR13" s="194">
        <v>0</v>
      </c>
      <c r="DS13" s="194">
        <v>0</v>
      </c>
      <c r="DT13" s="194">
        <v>0</v>
      </c>
      <c r="DU13" s="194">
        <v>0</v>
      </c>
      <c r="DV13" s="194">
        <v>0</v>
      </c>
      <c r="DW13" s="194">
        <v>0</v>
      </c>
      <c r="DX13" s="194">
        <v>0</v>
      </c>
      <c r="DY13" s="194">
        <v>0</v>
      </c>
      <c r="DZ13" s="194">
        <v>0</v>
      </c>
      <c r="EA13" s="194">
        <v>0</v>
      </c>
      <c r="EB13" s="194">
        <v>0</v>
      </c>
      <c r="EC13" s="194">
        <v>0</v>
      </c>
      <c r="ED13" s="194">
        <v>507</v>
      </c>
      <c r="EE13" s="194">
        <v>0</v>
      </c>
      <c r="EF13" s="194">
        <v>0</v>
      </c>
      <c r="EG13" s="194">
        <v>0</v>
      </c>
      <c r="EH13" s="194">
        <v>0</v>
      </c>
      <c r="EI13" s="194">
        <v>0</v>
      </c>
      <c r="EJ13" s="194">
        <v>1296</v>
      </c>
      <c r="EK13" s="194">
        <v>0</v>
      </c>
      <c r="EL13" s="194">
        <v>0</v>
      </c>
      <c r="EM13" s="194">
        <v>0</v>
      </c>
      <c r="EN13" s="194">
        <v>0</v>
      </c>
      <c r="EO13" s="194">
        <v>0</v>
      </c>
      <c r="EP13" s="194">
        <v>0</v>
      </c>
      <c r="EQ13" s="194">
        <v>29094.78</v>
      </c>
      <c r="ER13" s="194">
        <v>27339.14</v>
      </c>
      <c r="ES13" s="194">
        <v>17032.5</v>
      </c>
      <c r="ET13" s="194">
        <v>55346.96</v>
      </c>
      <c r="EU13" s="194">
        <v>24582.93</v>
      </c>
      <c r="EV13" s="194">
        <v>14613.1</v>
      </c>
      <c r="EW13" s="194">
        <v>116798.16</v>
      </c>
      <c r="EX13" s="194">
        <v>5030</v>
      </c>
      <c r="EY13" s="194">
        <v>22083</v>
      </c>
      <c r="EZ13" s="194">
        <v>239852.75</v>
      </c>
      <c r="FA13" s="194">
        <v>0</v>
      </c>
      <c r="FB13" s="194">
        <v>10746</v>
      </c>
      <c r="FC13" s="194">
        <v>2308</v>
      </c>
      <c r="FD13" s="194">
        <v>2532</v>
      </c>
      <c r="FE13" s="194">
        <v>0</v>
      </c>
      <c r="FF13" s="194">
        <v>90815.97</v>
      </c>
      <c r="FG13" s="194">
        <v>961.23</v>
      </c>
      <c r="FH13" s="194">
        <v>1060.56</v>
      </c>
      <c r="FI13" s="194">
        <v>0</v>
      </c>
      <c r="FJ13" s="194">
        <v>0</v>
      </c>
      <c r="FK13" s="194">
        <v>59364.15</v>
      </c>
      <c r="FL13" s="194">
        <v>1560472.54</v>
      </c>
      <c r="FM13" s="194">
        <v>0</v>
      </c>
      <c r="FN13" s="194">
        <v>0</v>
      </c>
      <c r="FO13" s="194">
        <v>0</v>
      </c>
      <c r="FP13" s="194">
        <v>0</v>
      </c>
      <c r="FQ13" s="194">
        <v>0</v>
      </c>
      <c r="FR13" s="194">
        <v>0</v>
      </c>
      <c r="FS13" s="194">
        <v>0</v>
      </c>
      <c r="FT13" s="194">
        <v>0</v>
      </c>
      <c r="FU13" s="194">
        <v>0</v>
      </c>
      <c r="FV13" s="194">
        <v>0</v>
      </c>
      <c r="FW13" s="194">
        <v>0</v>
      </c>
      <c r="FX13" s="194">
        <v>0</v>
      </c>
      <c r="FY13" s="194">
        <v>0</v>
      </c>
      <c r="FZ13" s="194">
        <v>0</v>
      </c>
      <c r="GA13" s="194">
        <v>0</v>
      </c>
      <c r="GB13" s="194">
        <v>0</v>
      </c>
      <c r="GC13" s="194">
        <v>0</v>
      </c>
      <c r="GD13" s="194">
        <v>0</v>
      </c>
      <c r="GE13" s="194">
        <v>0</v>
      </c>
      <c r="GF13" s="194">
        <v>0</v>
      </c>
      <c r="GG13" s="194">
        <v>0</v>
      </c>
      <c r="GH13" s="194">
        <v>57</v>
      </c>
      <c r="GI13" s="194">
        <v>0</v>
      </c>
      <c r="GJ13" s="194">
        <v>0</v>
      </c>
      <c r="GK13" s="194">
        <v>0</v>
      </c>
      <c r="GL13" s="194">
        <v>788</v>
      </c>
      <c r="GM13" s="194">
        <v>0</v>
      </c>
      <c r="GN13" s="194">
        <v>1105</v>
      </c>
      <c r="GO13" s="194">
        <v>0</v>
      </c>
      <c r="GP13" s="194">
        <v>0</v>
      </c>
      <c r="GQ13" s="194">
        <v>0</v>
      </c>
      <c r="GR13" s="194">
        <v>0</v>
      </c>
      <c r="GS13" s="194">
        <v>0</v>
      </c>
      <c r="GT13" s="194">
        <v>180</v>
      </c>
      <c r="GU13" s="194">
        <v>0</v>
      </c>
      <c r="GV13" s="194">
        <v>0</v>
      </c>
      <c r="GW13" s="194">
        <v>0</v>
      </c>
      <c r="GX13" s="194">
        <v>0</v>
      </c>
      <c r="GY13" s="194">
        <v>0</v>
      </c>
      <c r="GZ13" s="194">
        <v>0</v>
      </c>
      <c r="HA13" s="194">
        <v>135</v>
      </c>
      <c r="HB13" s="194">
        <v>0</v>
      </c>
      <c r="HC13" s="194">
        <v>0</v>
      </c>
      <c r="HD13" s="194">
        <v>0</v>
      </c>
      <c r="HE13" s="194">
        <v>0</v>
      </c>
      <c r="HF13" s="194">
        <v>0</v>
      </c>
      <c r="HG13" s="194">
        <v>0</v>
      </c>
      <c r="HH13" s="194">
        <v>0</v>
      </c>
      <c r="HI13" s="194">
        <v>0</v>
      </c>
      <c r="HJ13" s="194">
        <v>0</v>
      </c>
      <c r="HK13" s="194">
        <v>0</v>
      </c>
      <c r="HL13" s="194">
        <v>0</v>
      </c>
      <c r="HM13" s="194">
        <v>0</v>
      </c>
      <c r="HN13" s="194">
        <v>0</v>
      </c>
      <c r="HO13" s="194">
        <v>0</v>
      </c>
      <c r="HP13" s="194">
        <v>0</v>
      </c>
      <c r="HQ13" s="194">
        <v>0</v>
      </c>
      <c r="HR13" s="194">
        <v>0</v>
      </c>
      <c r="HS13" s="194">
        <v>0</v>
      </c>
      <c r="HT13" s="194">
        <v>0</v>
      </c>
      <c r="HU13" s="194">
        <v>0</v>
      </c>
      <c r="HV13" s="194">
        <v>0</v>
      </c>
      <c r="HW13" s="194">
        <v>0</v>
      </c>
      <c r="HX13" s="194">
        <v>0</v>
      </c>
      <c r="HY13" s="194">
        <v>0</v>
      </c>
      <c r="HZ13" s="194">
        <v>0</v>
      </c>
      <c r="IA13" s="194">
        <v>0</v>
      </c>
      <c r="IB13" s="194">
        <v>0</v>
      </c>
      <c r="IC13" s="194">
        <v>0</v>
      </c>
      <c r="ID13" s="194">
        <v>0</v>
      </c>
      <c r="IE13" s="194">
        <v>0</v>
      </c>
      <c r="IF13" s="194">
        <v>0</v>
      </c>
      <c r="IG13" s="194">
        <v>0</v>
      </c>
      <c r="IH13" s="194">
        <v>0</v>
      </c>
      <c r="II13" s="194">
        <v>2130</v>
      </c>
      <c r="IJ13" s="194">
        <v>0</v>
      </c>
      <c r="IK13" s="194">
        <v>0</v>
      </c>
      <c r="IL13" s="194">
        <v>0</v>
      </c>
      <c r="IM13" s="194">
        <v>0</v>
      </c>
      <c r="IN13" s="194">
        <v>0</v>
      </c>
      <c r="IO13" s="194">
        <v>0</v>
      </c>
      <c r="IP13" s="194">
        <v>0</v>
      </c>
      <c r="IQ13" s="194">
        <v>0</v>
      </c>
      <c r="IR13" s="194">
        <v>0</v>
      </c>
      <c r="IS13" s="194">
        <v>0</v>
      </c>
      <c r="IT13" s="194">
        <v>0</v>
      </c>
      <c r="IU13" s="194">
        <v>0</v>
      </c>
      <c r="IV13" s="194">
        <v>0</v>
      </c>
      <c r="IW13" s="194">
        <v>0</v>
      </c>
      <c r="IX13" s="194">
        <f t="shared" si="0"/>
        <v>2308338.8600000003</v>
      </c>
    </row>
    <row r="14" spans="1:258" ht="13.5" customHeight="1" x14ac:dyDescent="0.25">
      <c r="A14" s="190">
        <v>501023</v>
      </c>
      <c r="B14" s="194">
        <v>0</v>
      </c>
      <c r="C14" s="194">
        <v>0</v>
      </c>
      <c r="D14" s="194">
        <v>0</v>
      </c>
      <c r="E14" s="194">
        <v>0</v>
      </c>
      <c r="F14" s="194">
        <v>0</v>
      </c>
      <c r="G14" s="194">
        <v>0</v>
      </c>
      <c r="H14" s="194">
        <v>0</v>
      </c>
      <c r="I14" s="194">
        <v>34606</v>
      </c>
      <c r="J14" s="194">
        <v>0</v>
      </c>
      <c r="K14" s="194">
        <v>0</v>
      </c>
      <c r="L14" s="194">
        <v>0</v>
      </c>
      <c r="M14" s="194">
        <v>0</v>
      </c>
      <c r="N14" s="194">
        <v>0</v>
      </c>
      <c r="O14" s="194">
        <v>0</v>
      </c>
      <c r="P14" s="194">
        <v>0</v>
      </c>
      <c r="Q14" s="194">
        <v>0</v>
      </c>
      <c r="R14" s="194">
        <v>0</v>
      </c>
      <c r="S14" s="194">
        <v>0</v>
      </c>
      <c r="T14" s="194">
        <v>0</v>
      </c>
      <c r="U14" s="194">
        <v>0</v>
      </c>
      <c r="V14" s="194">
        <v>0</v>
      </c>
      <c r="W14" s="194">
        <v>0</v>
      </c>
      <c r="X14" s="194">
        <v>0</v>
      </c>
      <c r="Y14" s="194">
        <v>0</v>
      </c>
      <c r="Z14" s="194">
        <v>0</v>
      </c>
      <c r="AA14" s="194">
        <v>0</v>
      </c>
      <c r="AB14" s="194">
        <v>0</v>
      </c>
      <c r="AC14" s="194">
        <v>0</v>
      </c>
      <c r="AD14" s="194">
        <v>44996</v>
      </c>
      <c r="AE14" s="194">
        <v>0</v>
      </c>
      <c r="AF14" s="194">
        <v>0</v>
      </c>
      <c r="AG14" s="194">
        <v>0</v>
      </c>
      <c r="AH14" s="194">
        <v>0</v>
      </c>
      <c r="AI14" s="194">
        <v>0</v>
      </c>
      <c r="AJ14" s="194">
        <v>0</v>
      </c>
      <c r="AK14" s="194">
        <v>0</v>
      </c>
      <c r="AL14" s="194">
        <v>0</v>
      </c>
      <c r="AM14" s="194">
        <v>0</v>
      </c>
      <c r="AN14" s="194">
        <v>0</v>
      </c>
      <c r="AO14" s="194">
        <v>0</v>
      </c>
      <c r="AP14" s="194">
        <v>0</v>
      </c>
      <c r="AQ14" s="194">
        <v>0</v>
      </c>
      <c r="AR14" s="194">
        <v>0</v>
      </c>
      <c r="AS14" s="194">
        <v>0</v>
      </c>
      <c r="AT14" s="194">
        <v>0</v>
      </c>
      <c r="AU14" s="194">
        <v>0</v>
      </c>
      <c r="AV14" s="194">
        <v>0</v>
      </c>
      <c r="AW14" s="194">
        <v>0</v>
      </c>
      <c r="AX14" s="194">
        <v>0</v>
      </c>
      <c r="AY14" s="194">
        <v>0</v>
      </c>
      <c r="AZ14" s="194">
        <v>2916.1</v>
      </c>
      <c r="BA14" s="194">
        <v>4356</v>
      </c>
      <c r="BB14" s="194">
        <v>2462.35</v>
      </c>
      <c r="BC14" s="194">
        <v>2819.3</v>
      </c>
      <c r="BD14" s="194">
        <v>0</v>
      </c>
      <c r="BE14" s="194">
        <v>508.2</v>
      </c>
      <c r="BF14" s="194">
        <v>3158.1</v>
      </c>
      <c r="BG14" s="194">
        <v>0</v>
      </c>
      <c r="BH14" s="194">
        <v>0</v>
      </c>
      <c r="BI14" s="194">
        <v>3448.5</v>
      </c>
      <c r="BJ14" s="194">
        <v>5916.9</v>
      </c>
      <c r="BK14" s="194">
        <v>0</v>
      </c>
      <c r="BL14" s="194">
        <v>0</v>
      </c>
      <c r="BM14" s="194">
        <v>0</v>
      </c>
      <c r="BN14" s="194">
        <v>0</v>
      </c>
      <c r="BO14" s="194">
        <v>0</v>
      </c>
      <c r="BP14" s="194">
        <v>0</v>
      </c>
      <c r="BQ14" s="194">
        <v>0</v>
      </c>
      <c r="BR14" s="194">
        <v>38.72</v>
      </c>
      <c r="BS14" s="194">
        <v>0</v>
      </c>
      <c r="BT14" s="194">
        <v>1793.52</v>
      </c>
      <c r="BU14" s="194">
        <v>0</v>
      </c>
      <c r="BV14" s="194">
        <v>0</v>
      </c>
      <c r="BW14" s="194">
        <v>0</v>
      </c>
      <c r="BX14" s="194">
        <v>0</v>
      </c>
      <c r="BY14" s="194">
        <v>0</v>
      </c>
      <c r="BZ14" s="194">
        <v>0</v>
      </c>
      <c r="CA14" s="194">
        <v>0</v>
      </c>
      <c r="CB14" s="194">
        <v>0</v>
      </c>
      <c r="CC14" s="194">
        <v>0</v>
      </c>
      <c r="CD14" s="194">
        <v>0</v>
      </c>
      <c r="CE14" s="194">
        <v>0</v>
      </c>
      <c r="CF14" s="194">
        <v>0</v>
      </c>
      <c r="CG14" s="194">
        <v>0</v>
      </c>
      <c r="CH14" s="194">
        <v>0</v>
      </c>
      <c r="CI14" s="194">
        <v>0</v>
      </c>
      <c r="CJ14" s="194">
        <v>0</v>
      </c>
      <c r="CK14" s="194">
        <v>0</v>
      </c>
      <c r="CL14" s="194">
        <v>0</v>
      </c>
      <c r="CM14" s="194">
        <v>0</v>
      </c>
      <c r="CN14" s="194">
        <v>0</v>
      </c>
      <c r="CO14" s="194">
        <v>0</v>
      </c>
      <c r="CP14" s="194">
        <v>0</v>
      </c>
      <c r="CQ14" s="194">
        <v>0</v>
      </c>
      <c r="CR14" s="194">
        <v>40954.449999999997</v>
      </c>
      <c r="CS14" s="194">
        <v>0</v>
      </c>
      <c r="CT14" s="194">
        <v>0</v>
      </c>
      <c r="CU14" s="194">
        <v>0</v>
      </c>
      <c r="CV14" s="194">
        <v>0</v>
      </c>
      <c r="CW14" s="194">
        <v>0</v>
      </c>
      <c r="CX14" s="194">
        <v>0</v>
      </c>
      <c r="CY14" s="194">
        <v>0</v>
      </c>
      <c r="CZ14" s="194">
        <v>0</v>
      </c>
      <c r="DA14" s="194">
        <v>0</v>
      </c>
      <c r="DB14" s="194">
        <v>0</v>
      </c>
      <c r="DC14" s="194">
        <v>0</v>
      </c>
      <c r="DD14" s="194">
        <v>0</v>
      </c>
      <c r="DE14" s="194">
        <v>0</v>
      </c>
      <c r="DF14" s="194">
        <v>0</v>
      </c>
      <c r="DG14" s="194">
        <v>0</v>
      </c>
      <c r="DH14" s="194">
        <v>660</v>
      </c>
      <c r="DI14" s="194">
        <v>0</v>
      </c>
      <c r="DJ14" s="194">
        <v>56340.07</v>
      </c>
      <c r="DK14" s="194">
        <v>0</v>
      </c>
      <c r="DL14" s="194">
        <v>0</v>
      </c>
      <c r="DM14" s="194">
        <v>10950.5</v>
      </c>
      <c r="DN14" s="194">
        <v>0</v>
      </c>
      <c r="DO14" s="194">
        <v>3743.5</v>
      </c>
      <c r="DP14" s="194">
        <v>138067.18</v>
      </c>
      <c r="DQ14" s="194">
        <v>0</v>
      </c>
      <c r="DR14" s="194">
        <v>0</v>
      </c>
      <c r="DS14" s="194">
        <v>70725.820000000007</v>
      </c>
      <c r="DT14" s="194">
        <v>0</v>
      </c>
      <c r="DU14" s="194">
        <v>0</v>
      </c>
      <c r="DV14" s="194">
        <v>0</v>
      </c>
      <c r="DW14" s="194">
        <v>0</v>
      </c>
      <c r="DX14" s="194">
        <v>0</v>
      </c>
      <c r="DY14" s="194">
        <v>0</v>
      </c>
      <c r="DZ14" s="194">
        <v>0</v>
      </c>
      <c r="EA14" s="194">
        <v>0</v>
      </c>
      <c r="EB14" s="194">
        <v>0</v>
      </c>
      <c r="EC14" s="194">
        <v>0</v>
      </c>
      <c r="ED14" s="194">
        <v>0</v>
      </c>
      <c r="EE14" s="194">
        <v>0</v>
      </c>
      <c r="EF14" s="194">
        <v>0</v>
      </c>
      <c r="EG14" s="194">
        <v>0</v>
      </c>
      <c r="EH14" s="194">
        <v>0</v>
      </c>
      <c r="EI14" s="194">
        <v>0</v>
      </c>
      <c r="EJ14" s="194">
        <v>15500</v>
      </c>
      <c r="EK14" s="194">
        <v>0</v>
      </c>
      <c r="EL14" s="194">
        <v>0</v>
      </c>
      <c r="EM14" s="194">
        <v>0</v>
      </c>
      <c r="EN14" s="194">
        <v>0</v>
      </c>
      <c r="EO14" s="194">
        <v>0</v>
      </c>
      <c r="EP14" s="194">
        <v>0</v>
      </c>
      <c r="EQ14" s="194">
        <v>0</v>
      </c>
      <c r="ER14" s="194">
        <v>0</v>
      </c>
      <c r="ES14" s="194">
        <v>0</v>
      </c>
      <c r="ET14" s="194">
        <v>0</v>
      </c>
      <c r="EU14" s="194">
        <v>0</v>
      </c>
      <c r="EV14" s="194">
        <v>0</v>
      </c>
      <c r="EW14" s="194">
        <v>0</v>
      </c>
      <c r="EX14" s="194">
        <v>0</v>
      </c>
      <c r="EY14" s="194">
        <v>0</v>
      </c>
      <c r="EZ14" s="194">
        <v>0</v>
      </c>
      <c r="FA14" s="194">
        <v>0</v>
      </c>
      <c r="FB14" s="194">
        <v>0</v>
      </c>
      <c r="FC14" s="194">
        <v>0</v>
      </c>
      <c r="FD14" s="194">
        <v>0</v>
      </c>
      <c r="FE14" s="194">
        <v>0</v>
      </c>
      <c r="FF14" s="194">
        <v>10755.02</v>
      </c>
      <c r="FG14" s="194">
        <v>0</v>
      </c>
      <c r="FH14" s="194">
        <v>0</v>
      </c>
      <c r="FI14" s="194">
        <v>0</v>
      </c>
      <c r="FJ14" s="194">
        <v>0</v>
      </c>
      <c r="FK14" s="194">
        <v>0</v>
      </c>
      <c r="FL14" s="194">
        <v>0</v>
      </c>
      <c r="FM14" s="194">
        <v>0</v>
      </c>
      <c r="FN14" s="194">
        <v>0</v>
      </c>
      <c r="FO14" s="194">
        <v>0</v>
      </c>
      <c r="FP14" s="194">
        <v>0</v>
      </c>
      <c r="FQ14" s="194">
        <v>0</v>
      </c>
      <c r="FR14" s="194">
        <v>0</v>
      </c>
      <c r="FS14" s="194">
        <v>0</v>
      </c>
      <c r="FT14" s="194">
        <v>0</v>
      </c>
      <c r="FU14" s="194">
        <v>0</v>
      </c>
      <c r="FV14" s="194">
        <v>0</v>
      </c>
      <c r="FW14" s="194">
        <v>0</v>
      </c>
      <c r="FX14" s="194">
        <v>0</v>
      </c>
      <c r="FY14" s="194">
        <v>0</v>
      </c>
      <c r="FZ14" s="194">
        <v>48840</v>
      </c>
      <c r="GA14" s="194">
        <v>0</v>
      </c>
      <c r="GB14" s="194">
        <v>0</v>
      </c>
      <c r="GC14" s="194">
        <v>0</v>
      </c>
      <c r="GD14" s="194">
        <v>0</v>
      </c>
      <c r="GE14" s="194">
        <v>0</v>
      </c>
      <c r="GF14" s="194">
        <v>0</v>
      </c>
      <c r="GG14" s="194">
        <v>0</v>
      </c>
      <c r="GH14" s="194">
        <v>1141</v>
      </c>
      <c r="GI14" s="194">
        <v>0</v>
      </c>
      <c r="GJ14" s="194">
        <v>61954.879999999997</v>
      </c>
      <c r="GK14" s="194">
        <v>0</v>
      </c>
      <c r="GL14" s="194">
        <v>0</v>
      </c>
      <c r="GM14" s="194">
        <v>0</v>
      </c>
      <c r="GN14" s="194">
        <v>0</v>
      </c>
      <c r="GO14" s="194">
        <v>0</v>
      </c>
      <c r="GP14" s="194">
        <v>0</v>
      </c>
      <c r="GQ14" s="194">
        <v>0</v>
      </c>
      <c r="GR14" s="194">
        <v>0</v>
      </c>
      <c r="GS14" s="194">
        <v>0</v>
      </c>
      <c r="GT14" s="194">
        <v>0</v>
      </c>
      <c r="GU14" s="194">
        <v>30780.12</v>
      </c>
      <c r="GV14" s="194">
        <v>0</v>
      </c>
      <c r="GW14" s="194">
        <v>0</v>
      </c>
      <c r="GX14" s="194">
        <v>0</v>
      </c>
      <c r="GY14" s="194">
        <v>0</v>
      </c>
      <c r="GZ14" s="194">
        <v>0</v>
      </c>
      <c r="HA14" s="194">
        <v>0</v>
      </c>
      <c r="HB14" s="194">
        <v>0</v>
      </c>
      <c r="HC14" s="194">
        <v>0</v>
      </c>
      <c r="HD14" s="194">
        <v>0</v>
      </c>
      <c r="HE14" s="194">
        <v>0</v>
      </c>
      <c r="HF14" s="194">
        <v>0</v>
      </c>
      <c r="HG14" s="194">
        <v>0</v>
      </c>
      <c r="HH14" s="194">
        <v>0</v>
      </c>
      <c r="HI14" s="194">
        <v>0</v>
      </c>
      <c r="HJ14" s="194">
        <v>0</v>
      </c>
      <c r="HK14" s="194">
        <v>0</v>
      </c>
      <c r="HL14" s="194">
        <v>0</v>
      </c>
      <c r="HM14" s="194">
        <v>0</v>
      </c>
      <c r="HN14" s="194">
        <v>0</v>
      </c>
      <c r="HO14" s="194">
        <v>0</v>
      </c>
      <c r="HP14" s="194">
        <v>123391.84</v>
      </c>
      <c r="HQ14" s="194">
        <v>0</v>
      </c>
      <c r="HR14" s="194">
        <v>0</v>
      </c>
      <c r="HS14" s="194">
        <v>0</v>
      </c>
      <c r="HT14" s="194">
        <v>0</v>
      </c>
      <c r="HU14" s="194">
        <v>0</v>
      </c>
      <c r="HV14" s="194">
        <v>0</v>
      </c>
      <c r="HW14" s="194">
        <v>0</v>
      </c>
      <c r="HX14" s="194">
        <v>0</v>
      </c>
      <c r="HY14" s="194">
        <v>0</v>
      </c>
      <c r="HZ14" s="194">
        <v>8212.73</v>
      </c>
      <c r="IA14" s="194">
        <v>0</v>
      </c>
      <c r="IB14" s="194">
        <v>0</v>
      </c>
      <c r="IC14" s="194">
        <v>0</v>
      </c>
      <c r="ID14" s="194">
        <v>0</v>
      </c>
      <c r="IE14" s="194">
        <v>0</v>
      </c>
      <c r="IF14" s="194">
        <v>0</v>
      </c>
      <c r="IG14" s="194">
        <v>0</v>
      </c>
      <c r="IH14" s="194">
        <v>0</v>
      </c>
      <c r="II14" s="194">
        <v>0</v>
      </c>
      <c r="IJ14" s="194">
        <v>0</v>
      </c>
      <c r="IK14" s="194">
        <v>0</v>
      </c>
      <c r="IL14" s="194">
        <v>0</v>
      </c>
      <c r="IM14" s="194">
        <v>0</v>
      </c>
      <c r="IN14" s="194">
        <v>0</v>
      </c>
      <c r="IO14" s="194">
        <v>0</v>
      </c>
      <c r="IP14" s="194">
        <v>0</v>
      </c>
      <c r="IQ14" s="194">
        <v>0</v>
      </c>
      <c r="IR14" s="194">
        <v>0</v>
      </c>
      <c r="IS14" s="194">
        <v>0</v>
      </c>
      <c r="IT14" s="194">
        <v>0</v>
      </c>
      <c r="IU14" s="194">
        <v>0</v>
      </c>
      <c r="IV14" s="194">
        <v>0</v>
      </c>
      <c r="IW14" s="194">
        <v>0</v>
      </c>
      <c r="IX14" s="194">
        <f t="shared" si="0"/>
        <v>729036.79999999993</v>
      </c>
    </row>
    <row r="15" spans="1:258" ht="13.5" customHeight="1" x14ac:dyDescent="0.25">
      <c r="A15" s="190">
        <v>501024</v>
      </c>
      <c r="B15" s="194">
        <v>0</v>
      </c>
      <c r="C15" s="194">
        <v>0</v>
      </c>
      <c r="D15" s="194">
        <v>0</v>
      </c>
      <c r="E15" s="194">
        <v>0</v>
      </c>
      <c r="F15" s="194">
        <v>0</v>
      </c>
      <c r="G15" s="194">
        <v>2664.42</v>
      </c>
      <c r="H15" s="194">
        <v>0</v>
      </c>
      <c r="I15" s="194">
        <v>2445.62</v>
      </c>
      <c r="J15" s="194">
        <v>0</v>
      </c>
      <c r="K15" s="194">
        <v>0</v>
      </c>
      <c r="L15" s="194">
        <v>0</v>
      </c>
      <c r="M15" s="194">
        <v>0</v>
      </c>
      <c r="N15" s="194">
        <v>0</v>
      </c>
      <c r="O15" s="194">
        <v>0</v>
      </c>
      <c r="P15" s="194">
        <v>0</v>
      </c>
      <c r="Q15" s="194">
        <v>0</v>
      </c>
      <c r="R15" s="194">
        <v>0</v>
      </c>
      <c r="S15" s="194">
        <v>0</v>
      </c>
      <c r="T15" s="194">
        <v>0</v>
      </c>
      <c r="U15" s="194">
        <v>0</v>
      </c>
      <c r="V15" s="194">
        <v>0</v>
      </c>
      <c r="W15" s="194">
        <v>0</v>
      </c>
      <c r="X15" s="194">
        <v>827846.82</v>
      </c>
      <c r="Y15" s="194">
        <v>164896.84</v>
      </c>
      <c r="Z15" s="194">
        <v>30974.37</v>
      </c>
      <c r="AA15" s="194">
        <v>0</v>
      </c>
      <c r="AB15" s="194">
        <v>317323.84000000003</v>
      </c>
      <c r="AC15" s="194">
        <v>48830.5</v>
      </c>
      <c r="AD15" s="194">
        <v>3230342.65</v>
      </c>
      <c r="AE15" s="194">
        <v>588.52</v>
      </c>
      <c r="AF15" s="194">
        <v>9720</v>
      </c>
      <c r="AG15" s="194">
        <v>0</v>
      </c>
      <c r="AH15" s="194">
        <v>0</v>
      </c>
      <c r="AI15" s="194">
        <v>0</v>
      </c>
      <c r="AJ15" s="194">
        <v>0</v>
      </c>
      <c r="AK15" s="194">
        <v>0</v>
      </c>
      <c r="AL15" s="194">
        <v>90</v>
      </c>
      <c r="AM15" s="194">
        <v>0</v>
      </c>
      <c r="AN15" s="194">
        <v>60</v>
      </c>
      <c r="AO15" s="194">
        <v>0</v>
      </c>
      <c r="AP15" s="194">
        <v>0</v>
      </c>
      <c r="AQ15" s="194">
        <v>0</v>
      </c>
      <c r="AR15" s="194">
        <v>0</v>
      </c>
      <c r="AS15" s="194">
        <v>0</v>
      </c>
      <c r="AT15" s="194">
        <v>0</v>
      </c>
      <c r="AU15" s="194">
        <v>54</v>
      </c>
      <c r="AV15" s="194">
        <v>0</v>
      </c>
      <c r="AW15" s="194">
        <v>0</v>
      </c>
      <c r="AX15" s="194">
        <v>0</v>
      </c>
      <c r="AY15" s="194">
        <v>0</v>
      </c>
      <c r="AZ15" s="194">
        <v>885</v>
      </c>
      <c r="BA15" s="194">
        <v>777</v>
      </c>
      <c r="BB15" s="194">
        <v>65</v>
      </c>
      <c r="BC15" s="194">
        <v>0</v>
      </c>
      <c r="BD15" s="194">
        <v>1710</v>
      </c>
      <c r="BE15" s="194">
        <v>158</v>
      </c>
      <c r="BF15" s="194">
        <v>20</v>
      </c>
      <c r="BG15" s="194">
        <v>0</v>
      </c>
      <c r="BH15" s="194">
        <v>307</v>
      </c>
      <c r="BI15" s="194">
        <v>0</v>
      </c>
      <c r="BJ15" s="194">
        <v>6406</v>
      </c>
      <c r="BK15" s="194">
        <v>0</v>
      </c>
      <c r="BL15" s="194">
        <v>0</v>
      </c>
      <c r="BM15" s="194">
        <v>0</v>
      </c>
      <c r="BN15" s="194">
        <v>0</v>
      </c>
      <c r="BO15" s="194">
        <v>0</v>
      </c>
      <c r="BP15" s="194">
        <v>0</v>
      </c>
      <c r="BQ15" s="194">
        <v>0</v>
      </c>
      <c r="BR15" s="194">
        <v>0</v>
      </c>
      <c r="BS15" s="194">
        <v>0</v>
      </c>
      <c r="BT15" s="194">
        <v>0</v>
      </c>
      <c r="BU15" s="194">
        <v>0</v>
      </c>
      <c r="BV15" s="194">
        <v>0</v>
      </c>
      <c r="BW15" s="194">
        <v>0</v>
      </c>
      <c r="BX15" s="194">
        <v>0</v>
      </c>
      <c r="BY15" s="194">
        <v>0</v>
      </c>
      <c r="BZ15" s="194">
        <v>0</v>
      </c>
      <c r="CA15" s="194">
        <v>0</v>
      </c>
      <c r="CB15" s="194">
        <v>76003.350000000006</v>
      </c>
      <c r="CC15" s="194">
        <v>0</v>
      </c>
      <c r="CD15" s="194">
        <v>0</v>
      </c>
      <c r="CE15" s="194">
        <v>0</v>
      </c>
      <c r="CF15" s="194">
        <v>0</v>
      </c>
      <c r="CG15" s="194">
        <v>0</v>
      </c>
      <c r="CH15" s="194">
        <v>0</v>
      </c>
      <c r="CI15" s="194">
        <v>0</v>
      </c>
      <c r="CJ15" s="194">
        <v>0</v>
      </c>
      <c r="CK15" s="194">
        <v>0</v>
      </c>
      <c r="CL15" s="194">
        <v>0</v>
      </c>
      <c r="CM15" s="194">
        <v>0</v>
      </c>
      <c r="CN15" s="194">
        <v>0</v>
      </c>
      <c r="CO15" s="194">
        <v>0</v>
      </c>
      <c r="CP15" s="194">
        <v>0</v>
      </c>
      <c r="CQ15" s="194">
        <v>0</v>
      </c>
      <c r="CR15" s="194">
        <v>0</v>
      </c>
      <c r="CS15" s="194">
        <v>0</v>
      </c>
      <c r="CT15" s="194">
        <v>0</v>
      </c>
      <c r="CU15" s="194">
        <v>0</v>
      </c>
      <c r="CV15" s="194">
        <v>0</v>
      </c>
      <c r="CW15" s="194">
        <v>1603</v>
      </c>
      <c r="CX15" s="194">
        <v>0</v>
      </c>
      <c r="CY15" s="194">
        <v>0</v>
      </c>
      <c r="CZ15" s="194">
        <v>24116.32</v>
      </c>
      <c r="DA15" s="194">
        <v>7938.1</v>
      </c>
      <c r="DB15" s="194">
        <v>0</v>
      </c>
      <c r="DC15" s="194">
        <v>0</v>
      </c>
      <c r="DD15" s="194">
        <v>0</v>
      </c>
      <c r="DE15" s="194">
        <v>4308.6000000000004</v>
      </c>
      <c r="DF15" s="194">
        <v>0</v>
      </c>
      <c r="DG15" s="194">
        <v>227183.47</v>
      </c>
      <c r="DH15" s="194">
        <v>1001.73</v>
      </c>
      <c r="DI15" s="194">
        <v>943.2</v>
      </c>
      <c r="DJ15" s="194">
        <v>1200</v>
      </c>
      <c r="DK15" s="194">
        <v>0</v>
      </c>
      <c r="DL15" s="194">
        <v>0</v>
      </c>
      <c r="DM15" s="194">
        <v>357</v>
      </c>
      <c r="DN15" s="194">
        <v>1332.97</v>
      </c>
      <c r="DO15" s="194">
        <v>3153</v>
      </c>
      <c r="DP15" s="194">
        <v>33</v>
      </c>
      <c r="DQ15" s="194">
        <v>575</v>
      </c>
      <c r="DR15" s="194">
        <v>0</v>
      </c>
      <c r="DS15" s="194">
        <v>0</v>
      </c>
      <c r="DT15" s="194">
        <v>15289</v>
      </c>
      <c r="DU15" s="194">
        <v>5.03</v>
      </c>
      <c r="DV15" s="194">
        <v>0</v>
      </c>
      <c r="DW15" s="194">
        <v>4225</v>
      </c>
      <c r="DX15" s="194">
        <v>56386</v>
      </c>
      <c r="DY15" s="194">
        <v>0</v>
      </c>
      <c r="DZ15" s="194">
        <v>6676.45</v>
      </c>
      <c r="EA15" s="194">
        <v>26209.21</v>
      </c>
      <c r="EB15" s="194">
        <v>0</v>
      </c>
      <c r="EC15" s="194">
        <v>46921.59</v>
      </c>
      <c r="ED15" s="194">
        <v>15431.4</v>
      </c>
      <c r="EE15" s="194">
        <v>124932.04</v>
      </c>
      <c r="EF15" s="194">
        <v>5590.69</v>
      </c>
      <c r="EG15" s="194">
        <v>110</v>
      </c>
      <c r="EH15" s="194">
        <v>237.77</v>
      </c>
      <c r="EI15" s="194">
        <v>0</v>
      </c>
      <c r="EJ15" s="194">
        <v>0</v>
      </c>
      <c r="EK15" s="194">
        <v>0</v>
      </c>
      <c r="EL15" s="194">
        <v>0</v>
      </c>
      <c r="EM15" s="194">
        <v>0</v>
      </c>
      <c r="EN15" s="194">
        <v>0</v>
      </c>
      <c r="EO15" s="194">
        <v>0</v>
      </c>
      <c r="EP15" s="194">
        <v>0</v>
      </c>
      <c r="EQ15" s="194">
        <v>33117.730000000003</v>
      </c>
      <c r="ER15" s="194">
        <v>14452.25</v>
      </c>
      <c r="ES15" s="194">
        <v>17414.59</v>
      </c>
      <c r="ET15" s="194">
        <v>143103.12</v>
      </c>
      <c r="EU15" s="194">
        <v>8758.23</v>
      </c>
      <c r="EV15" s="194">
        <v>129330.86</v>
      </c>
      <c r="EW15" s="194">
        <v>1690.2</v>
      </c>
      <c r="EX15" s="194">
        <v>139.66</v>
      </c>
      <c r="EY15" s="194">
        <v>0</v>
      </c>
      <c r="EZ15" s="194">
        <v>23991.71</v>
      </c>
      <c r="FA15" s="194">
        <v>0</v>
      </c>
      <c r="FB15" s="194">
        <v>200.82</v>
      </c>
      <c r="FC15" s="194">
        <v>163.63999999999999</v>
      </c>
      <c r="FD15" s="194">
        <v>295.06</v>
      </c>
      <c r="FE15" s="194">
        <v>1485.97</v>
      </c>
      <c r="FF15" s="194">
        <v>26950.560000000001</v>
      </c>
      <c r="FG15" s="194">
        <v>1186.42</v>
      </c>
      <c r="FH15" s="194">
        <v>1737.65</v>
      </c>
      <c r="FI15" s="194">
        <v>0</v>
      </c>
      <c r="FJ15" s="194">
        <v>28029.93</v>
      </c>
      <c r="FK15" s="194">
        <v>795.14</v>
      </c>
      <c r="FL15" s="194">
        <v>135.24</v>
      </c>
      <c r="FM15" s="194">
        <v>593.14</v>
      </c>
      <c r="FN15" s="194">
        <v>0</v>
      </c>
      <c r="FO15" s="194">
        <v>0</v>
      </c>
      <c r="FP15" s="194">
        <v>50475.13</v>
      </c>
      <c r="FQ15" s="194">
        <v>0</v>
      </c>
      <c r="FR15" s="194">
        <v>312.41000000000003</v>
      </c>
      <c r="FS15" s="194">
        <v>0</v>
      </c>
      <c r="FT15" s="194">
        <v>0</v>
      </c>
      <c r="FU15" s="194">
        <v>0</v>
      </c>
      <c r="FV15" s="194">
        <v>0</v>
      </c>
      <c r="FW15" s="194">
        <v>0</v>
      </c>
      <c r="FX15" s="194">
        <v>0</v>
      </c>
      <c r="FY15" s="194">
        <v>0</v>
      </c>
      <c r="FZ15" s="194">
        <v>480</v>
      </c>
      <c r="GA15" s="194">
        <v>0</v>
      </c>
      <c r="GB15" s="194">
        <v>0</v>
      </c>
      <c r="GC15" s="194">
        <v>0</v>
      </c>
      <c r="GD15" s="194">
        <v>0</v>
      </c>
      <c r="GE15" s="194">
        <v>0</v>
      </c>
      <c r="GF15" s="194">
        <v>0</v>
      </c>
      <c r="GG15" s="194">
        <v>0</v>
      </c>
      <c r="GH15" s="194">
        <v>0</v>
      </c>
      <c r="GI15" s="194">
        <v>0</v>
      </c>
      <c r="GJ15" s="194">
        <v>0</v>
      </c>
      <c r="GK15" s="194">
        <v>0</v>
      </c>
      <c r="GL15" s="194">
        <v>7678</v>
      </c>
      <c r="GM15" s="194">
        <v>194</v>
      </c>
      <c r="GN15" s="194">
        <v>1334</v>
      </c>
      <c r="GO15" s="194">
        <v>0</v>
      </c>
      <c r="GP15" s="194">
        <v>0</v>
      </c>
      <c r="GQ15" s="194">
        <v>0</v>
      </c>
      <c r="GR15" s="194">
        <v>1027</v>
      </c>
      <c r="GS15" s="194">
        <v>0</v>
      </c>
      <c r="GT15" s="194">
        <v>0</v>
      </c>
      <c r="GU15" s="194">
        <v>1222.0999999999999</v>
      </c>
      <c r="GV15" s="194">
        <v>5039</v>
      </c>
      <c r="GW15" s="194">
        <v>0</v>
      </c>
      <c r="GX15" s="194">
        <v>0</v>
      </c>
      <c r="GY15" s="194">
        <v>0</v>
      </c>
      <c r="GZ15" s="194">
        <v>0</v>
      </c>
      <c r="HA15" s="194">
        <v>0</v>
      </c>
      <c r="HB15" s="194">
        <v>0</v>
      </c>
      <c r="HC15" s="194">
        <v>0</v>
      </c>
      <c r="HD15" s="194">
        <v>0</v>
      </c>
      <c r="HE15" s="194">
        <v>0</v>
      </c>
      <c r="HF15" s="194">
        <v>0</v>
      </c>
      <c r="HG15" s="194">
        <v>0</v>
      </c>
      <c r="HH15" s="194">
        <v>0</v>
      </c>
      <c r="HI15" s="194">
        <v>0</v>
      </c>
      <c r="HJ15" s="194">
        <v>0</v>
      </c>
      <c r="HK15" s="194">
        <v>1883</v>
      </c>
      <c r="HL15" s="194">
        <v>0</v>
      </c>
      <c r="HM15" s="194">
        <v>1560</v>
      </c>
      <c r="HN15" s="194">
        <v>0</v>
      </c>
      <c r="HO15" s="194">
        <v>0</v>
      </c>
      <c r="HP15" s="194">
        <v>10289.27</v>
      </c>
      <c r="HQ15" s="194">
        <v>0</v>
      </c>
      <c r="HR15" s="194">
        <v>0</v>
      </c>
      <c r="HS15" s="194">
        <v>0</v>
      </c>
      <c r="HT15" s="194">
        <v>0</v>
      </c>
      <c r="HU15" s="194">
        <v>0</v>
      </c>
      <c r="HV15" s="194">
        <v>0</v>
      </c>
      <c r="HW15" s="194">
        <v>0</v>
      </c>
      <c r="HX15" s="194">
        <v>0</v>
      </c>
      <c r="HY15" s="194">
        <v>0</v>
      </c>
      <c r="HZ15" s="194">
        <v>0</v>
      </c>
      <c r="IA15" s="194">
        <v>0</v>
      </c>
      <c r="IB15" s="194">
        <v>0</v>
      </c>
      <c r="IC15" s="194">
        <v>0</v>
      </c>
      <c r="ID15" s="194">
        <v>0</v>
      </c>
      <c r="IE15" s="194">
        <v>0</v>
      </c>
      <c r="IF15" s="194">
        <v>0</v>
      </c>
      <c r="IG15" s="194">
        <v>0</v>
      </c>
      <c r="IH15" s="194">
        <v>0</v>
      </c>
      <c r="II15" s="194">
        <v>587</v>
      </c>
      <c r="IJ15" s="194">
        <v>0</v>
      </c>
      <c r="IK15" s="194">
        <v>0</v>
      </c>
      <c r="IL15" s="194">
        <v>0</v>
      </c>
      <c r="IM15" s="194">
        <v>6995</v>
      </c>
      <c r="IN15" s="194">
        <v>0</v>
      </c>
      <c r="IO15" s="194">
        <v>0</v>
      </c>
      <c r="IP15" s="194">
        <v>0</v>
      </c>
      <c r="IQ15" s="194">
        <v>0</v>
      </c>
      <c r="IR15" s="194">
        <v>0</v>
      </c>
      <c r="IS15" s="194">
        <v>0</v>
      </c>
      <c r="IT15" s="194">
        <v>0</v>
      </c>
      <c r="IU15" s="194">
        <v>834131.86</v>
      </c>
      <c r="IV15" s="194">
        <v>0</v>
      </c>
      <c r="IW15" s="194">
        <v>0</v>
      </c>
      <c r="IX15" s="194">
        <f t="shared" si="0"/>
        <v>6654708.1899999985</v>
      </c>
    </row>
    <row r="16" spans="1:258" ht="13.5" customHeight="1" x14ac:dyDescent="0.25">
      <c r="A16" s="190">
        <v>501025</v>
      </c>
      <c r="B16" s="194">
        <v>0</v>
      </c>
      <c r="C16" s="194">
        <v>152341.42000000001</v>
      </c>
      <c r="D16" s="194">
        <v>54505.96</v>
      </c>
      <c r="E16" s="194">
        <v>30552.5</v>
      </c>
      <c r="F16" s="194">
        <v>2200</v>
      </c>
      <c r="G16" s="194">
        <v>51435.97</v>
      </c>
      <c r="H16" s="194">
        <v>15004</v>
      </c>
      <c r="I16" s="194">
        <v>120115.78</v>
      </c>
      <c r="J16" s="194">
        <v>0</v>
      </c>
      <c r="K16" s="194">
        <v>0</v>
      </c>
      <c r="L16" s="194">
        <v>0</v>
      </c>
      <c r="M16" s="194">
        <v>0</v>
      </c>
      <c r="N16" s="194">
        <v>0</v>
      </c>
      <c r="O16" s="194">
        <v>0</v>
      </c>
      <c r="P16" s="194">
        <v>0</v>
      </c>
      <c r="Q16" s="194">
        <v>26780.080000000002</v>
      </c>
      <c r="R16" s="194">
        <v>0</v>
      </c>
      <c r="S16" s="194">
        <v>0</v>
      </c>
      <c r="T16" s="194">
        <v>0</v>
      </c>
      <c r="U16" s="194">
        <v>0</v>
      </c>
      <c r="V16" s="194">
        <v>0</v>
      </c>
      <c r="W16" s="194">
        <v>0</v>
      </c>
      <c r="X16" s="194">
        <v>33759</v>
      </c>
      <c r="Y16" s="194">
        <v>79860</v>
      </c>
      <c r="Z16" s="194">
        <v>13106.58</v>
      </c>
      <c r="AA16" s="194">
        <v>0</v>
      </c>
      <c r="AB16" s="194">
        <v>18876</v>
      </c>
      <c r="AC16" s="194">
        <v>23195.7</v>
      </c>
      <c r="AD16" s="194">
        <v>195355.51</v>
      </c>
      <c r="AE16" s="194">
        <v>0</v>
      </c>
      <c r="AF16" s="194">
        <v>53489.26</v>
      </c>
      <c r="AG16" s="194">
        <v>0</v>
      </c>
      <c r="AH16" s="194">
        <v>0</v>
      </c>
      <c r="AI16" s="194">
        <v>0</v>
      </c>
      <c r="AJ16" s="194">
        <v>0</v>
      </c>
      <c r="AK16" s="194">
        <v>0</v>
      </c>
      <c r="AL16" s="194">
        <v>5324</v>
      </c>
      <c r="AM16" s="194">
        <v>0</v>
      </c>
      <c r="AN16" s="194">
        <v>0</v>
      </c>
      <c r="AO16" s="194">
        <v>0</v>
      </c>
      <c r="AP16" s="194">
        <v>0</v>
      </c>
      <c r="AQ16" s="194">
        <v>0</v>
      </c>
      <c r="AR16" s="194">
        <v>0</v>
      </c>
      <c r="AS16" s="194">
        <v>0</v>
      </c>
      <c r="AT16" s="194">
        <v>0</v>
      </c>
      <c r="AU16" s="194">
        <v>0</v>
      </c>
      <c r="AV16" s="194">
        <v>0</v>
      </c>
      <c r="AW16" s="194">
        <v>0</v>
      </c>
      <c r="AX16" s="194">
        <v>0</v>
      </c>
      <c r="AY16" s="194">
        <v>0</v>
      </c>
      <c r="AZ16" s="194">
        <v>5989.5</v>
      </c>
      <c r="BA16" s="194">
        <v>0</v>
      </c>
      <c r="BB16" s="194">
        <v>0</v>
      </c>
      <c r="BC16" s="194">
        <v>0</v>
      </c>
      <c r="BD16" s="194">
        <v>13673</v>
      </c>
      <c r="BE16" s="194">
        <v>0</v>
      </c>
      <c r="BF16" s="194">
        <v>0</v>
      </c>
      <c r="BG16" s="194">
        <v>0</v>
      </c>
      <c r="BH16" s="194">
        <v>0</v>
      </c>
      <c r="BI16" s="194">
        <v>0</v>
      </c>
      <c r="BJ16" s="194">
        <v>0</v>
      </c>
      <c r="BK16" s="194">
        <v>0</v>
      </c>
      <c r="BL16" s="194">
        <v>0</v>
      </c>
      <c r="BM16" s="194">
        <v>222054.08</v>
      </c>
      <c r="BN16" s="194">
        <v>30890</v>
      </c>
      <c r="BO16" s="194">
        <v>0</v>
      </c>
      <c r="BP16" s="194">
        <v>0</v>
      </c>
      <c r="BQ16" s="194">
        <v>0</v>
      </c>
      <c r="BR16" s="194">
        <v>0</v>
      </c>
      <c r="BS16" s="194">
        <v>0</v>
      </c>
      <c r="BT16" s="194">
        <v>0</v>
      </c>
      <c r="BU16" s="194">
        <v>0</v>
      </c>
      <c r="BV16" s="194">
        <v>0</v>
      </c>
      <c r="BW16" s="194">
        <v>0</v>
      </c>
      <c r="BX16" s="194">
        <v>0</v>
      </c>
      <c r="BY16" s="194">
        <v>0</v>
      </c>
      <c r="BZ16" s="194">
        <v>0</v>
      </c>
      <c r="CA16" s="194">
        <v>0</v>
      </c>
      <c r="CB16" s="194">
        <v>0</v>
      </c>
      <c r="CC16" s="194">
        <v>0</v>
      </c>
      <c r="CD16" s="194">
        <v>0</v>
      </c>
      <c r="CE16" s="194">
        <v>1331</v>
      </c>
      <c r="CF16" s="194">
        <v>0</v>
      </c>
      <c r="CG16" s="194">
        <v>0</v>
      </c>
      <c r="CH16" s="194">
        <v>0</v>
      </c>
      <c r="CI16" s="194">
        <v>0</v>
      </c>
      <c r="CJ16" s="194">
        <v>0</v>
      </c>
      <c r="CK16" s="194">
        <v>0</v>
      </c>
      <c r="CL16" s="194">
        <v>0</v>
      </c>
      <c r="CM16" s="194">
        <v>0</v>
      </c>
      <c r="CN16" s="194">
        <v>0</v>
      </c>
      <c r="CO16" s="194">
        <v>3085.5</v>
      </c>
      <c r="CP16" s="194">
        <v>0</v>
      </c>
      <c r="CQ16" s="194">
        <v>0</v>
      </c>
      <c r="CR16" s="194">
        <v>36118.5</v>
      </c>
      <c r="CS16" s="194">
        <v>0</v>
      </c>
      <c r="CT16" s="194">
        <v>0</v>
      </c>
      <c r="CU16" s="194">
        <v>0</v>
      </c>
      <c r="CV16" s="194">
        <v>0</v>
      </c>
      <c r="CW16" s="194">
        <v>0</v>
      </c>
      <c r="CX16" s="194">
        <v>0</v>
      </c>
      <c r="CY16" s="194">
        <v>0</v>
      </c>
      <c r="CZ16" s="194">
        <v>29306.2</v>
      </c>
      <c r="DA16" s="194">
        <v>0</v>
      </c>
      <c r="DB16" s="194">
        <v>0</v>
      </c>
      <c r="DC16" s="194">
        <v>0</v>
      </c>
      <c r="DD16" s="194">
        <v>404367.13</v>
      </c>
      <c r="DE16" s="194">
        <v>81832.3</v>
      </c>
      <c r="DF16" s="194">
        <v>2867.7</v>
      </c>
      <c r="DG16" s="194">
        <v>991138.28</v>
      </c>
      <c r="DH16" s="194">
        <v>7986</v>
      </c>
      <c r="DI16" s="194">
        <v>192619.9</v>
      </c>
      <c r="DJ16" s="194">
        <v>2420</v>
      </c>
      <c r="DK16" s="194">
        <v>0</v>
      </c>
      <c r="DL16" s="194">
        <v>0</v>
      </c>
      <c r="DM16" s="194">
        <v>0</v>
      </c>
      <c r="DN16" s="194">
        <v>0</v>
      </c>
      <c r="DO16" s="194">
        <v>2047</v>
      </c>
      <c r="DP16" s="194">
        <v>7986</v>
      </c>
      <c r="DQ16" s="194">
        <v>0</v>
      </c>
      <c r="DR16" s="194">
        <v>0</v>
      </c>
      <c r="DS16" s="194">
        <v>0</v>
      </c>
      <c r="DT16" s="194">
        <v>0</v>
      </c>
      <c r="DU16" s="194">
        <v>0</v>
      </c>
      <c r="DV16" s="194">
        <v>0</v>
      </c>
      <c r="DW16" s="194">
        <v>0</v>
      </c>
      <c r="DX16" s="194">
        <v>0</v>
      </c>
      <c r="DY16" s="194">
        <v>0</v>
      </c>
      <c r="DZ16" s="194">
        <v>29040</v>
      </c>
      <c r="EA16" s="194">
        <v>13370.5</v>
      </c>
      <c r="EB16" s="194">
        <v>0</v>
      </c>
      <c r="EC16" s="194">
        <v>33477.65</v>
      </c>
      <c r="ED16" s="194">
        <v>83369</v>
      </c>
      <c r="EE16" s="194">
        <v>52286.5</v>
      </c>
      <c r="EF16" s="194">
        <v>31944</v>
      </c>
      <c r="EG16" s="194">
        <v>0</v>
      </c>
      <c r="EH16" s="194">
        <v>0</v>
      </c>
      <c r="EI16" s="194">
        <v>0</v>
      </c>
      <c r="EJ16" s="194">
        <v>4840</v>
      </c>
      <c r="EK16" s="194">
        <v>0</v>
      </c>
      <c r="EL16" s="194">
        <v>0</v>
      </c>
      <c r="EM16" s="194">
        <v>0</v>
      </c>
      <c r="EN16" s="194">
        <v>0</v>
      </c>
      <c r="EO16" s="194">
        <v>0</v>
      </c>
      <c r="EP16" s="194">
        <v>0</v>
      </c>
      <c r="EQ16" s="194">
        <v>0</v>
      </c>
      <c r="ER16" s="194">
        <v>0</v>
      </c>
      <c r="ES16" s="194">
        <v>0</v>
      </c>
      <c r="ET16" s="194">
        <v>0</v>
      </c>
      <c r="EU16" s="194">
        <v>0</v>
      </c>
      <c r="EV16" s="194">
        <v>0</v>
      </c>
      <c r="EW16" s="194">
        <v>0</v>
      </c>
      <c r="EX16" s="194">
        <v>0</v>
      </c>
      <c r="EY16" s="194">
        <v>0</v>
      </c>
      <c r="EZ16" s="194">
        <v>0</v>
      </c>
      <c r="FA16" s="194">
        <v>0</v>
      </c>
      <c r="FB16" s="194">
        <v>0</v>
      </c>
      <c r="FC16" s="194">
        <v>0</v>
      </c>
      <c r="FD16" s="194">
        <v>0</v>
      </c>
      <c r="FE16" s="194">
        <v>0</v>
      </c>
      <c r="FF16" s="194">
        <v>0</v>
      </c>
      <c r="FG16" s="194">
        <v>0</v>
      </c>
      <c r="FH16" s="194">
        <v>0</v>
      </c>
      <c r="FI16" s="194">
        <v>0</v>
      </c>
      <c r="FJ16" s="194">
        <v>34468.1</v>
      </c>
      <c r="FK16" s="194">
        <v>0</v>
      </c>
      <c r="FL16" s="194">
        <v>0</v>
      </c>
      <c r="FM16" s="194">
        <v>0</v>
      </c>
      <c r="FN16" s="194">
        <v>0</v>
      </c>
      <c r="FO16" s="194">
        <v>0</v>
      </c>
      <c r="FP16" s="194">
        <v>0</v>
      </c>
      <c r="FQ16" s="194">
        <v>0</v>
      </c>
      <c r="FR16" s="194">
        <v>0</v>
      </c>
      <c r="FS16" s="194">
        <v>0</v>
      </c>
      <c r="FT16" s="194">
        <v>0</v>
      </c>
      <c r="FU16" s="194">
        <v>0</v>
      </c>
      <c r="FV16" s="194">
        <v>0</v>
      </c>
      <c r="FW16" s="194">
        <v>0</v>
      </c>
      <c r="FX16" s="194">
        <v>0</v>
      </c>
      <c r="FY16" s="194">
        <v>0</v>
      </c>
      <c r="FZ16" s="194">
        <v>0</v>
      </c>
      <c r="GA16" s="194">
        <v>0</v>
      </c>
      <c r="GB16" s="194">
        <v>0</v>
      </c>
      <c r="GC16" s="194">
        <v>0</v>
      </c>
      <c r="GD16" s="194">
        <v>0</v>
      </c>
      <c r="GE16" s="194">
        <v>0</v>
      </c>
      <c r="GF16" s="194">
        <v>0</v>
      </c>
      <c r="GG16" s="194">
        <v>0</v>
      </c>
      <c r="GH16" s="194">
        <v>0</v>
      </c>
      <c r="GI16" s="194">
        <v>0</v>
      </c>
      <c r="GJ16" s="194">
        <v>11797.5</v>
      </c>
      <c r="GK16" s="194">
        <v>0</v>
      </c>
      <c r="GL16" s="194">
        <v>0</v>
      </c>
      <c r="GM16" s="194">
        <v>0</v>
      </c>
      <c r="GN16" s="194">
        <v>0</v>
      </c>
      <c r="GO16" s="194">
        <v>0</v>
      </c>
      <c r="GP16" s="194">
        <v>0</v>
      </c>
      <c r="GQ16" s="194">
        <v>0</v>
      </c>
      <c r="GR16" s="194">
        <v>0</v>
      </c>
      <c r="GS16" s="194">
        <v>0</v>
      </c>
      <c r="GT16" s="194">
        <v>7139</v>
      </c>
      <c r="GU16" s="194">
        <v>127521.9</v>
      </c>
      <c r="GV16" s="194">
        <v>0</v>
      </c>
      <c r="GW16" s="194">
        <v>0</v>
      </c>
      <c r="GX16" s="194">
        <v>0</v>
      </c>
      <c r="GY16" s="194">
        <v>0</v>
      </c>
      <c r="GZ16" s="194">
        <v>0</v>
      </c>
      <c r="HA16" s="194">
        <v>0</v>
      </c>
      <c r="HB16" s="194">
        <v>0</v>
      </c>
      <c r="HC16" s="194">
        <v>0</v>
      </c>
      <c r="HD16" s="194">
        <v>0</v>
      </c>
      <c r="HE16" s="194">
        <v>0</v>
      </c>
      <c r="HF16" s="194">
        <v>0</v>
      </c>
      <c r="HG16" s="194">
        <v>0</v>
      </c>
      <c r="HH16" s="194">
        <v>0</v>
      </c>
      <c r="HI16" s="194">
        <v>0</v>
      </c>
      <c r="HJ16" s="194">
        <v>0</v>
      </c>
      <c r="HK16" s="194">
        <v>33577.5</v>
      </c>
      <c r="HL16" s="194">
        <v>0</v>
      </c>
      <c r="HM16" s="194">
        <v>0</v>
      </c>
      <c r="HN16" s="194">
        <v>5929</v>
      </c>
      <c r="HO16" s="194">
        <v>0</v>
      </c>
      <c r="HP16" s="194">
        <v>417668</v>
      </c>
      <c r="HQ16" s="194">
        <v>0</v>
      </c>
      <c r="HR16" s="194">
        <v>0</v>
      </c>
      <c r="HS16" s="194">
        <v>0</v>
      </c>
      <c r="HT16" s="194">
        <v>0</v>
      </c>
      <c r="HU16" s="194">
        <v>0</v>
      </c>
      <c r="HV16" s="194">
        <v>0</v>
      </c>
      <c r="HW16" s="194">
        <v>0</v>
      </c>
      <c r="HX16" s="194">
        <v>0</v>
      </c>
      <c r="HY16" s="194">
        <v>0</v>
      </c>
      <c r="HZ16" s="194">
        <v>0</v>
      </c>
      <c r="IA16" s="194">
        <v>0</v>
      </c>
      <c r="IB16" s="194">
        <v>0</v>
      </c>
      <c r="IC16" s="194">
        <v>0</v>
      </c>
      <c r="ID16" s="194">
        <v>0</v>
      </c>
      <c r="IE16" s="194">
        <v>0</v>
      </c>
      <c r="IF16" s="194">
        <v>0</v>
      </c>
      <c r="IG16" s="194">
        <v>0</v>
      </c>
      <c r="IH16" s="194">
        <v>0</v>
      </c>
      <c r="II16" s="194">
        <v>0</v>
      </c>
      <c r="IJ16" s="194">
        <v>83114.92</v>
      </c>
      <c r="IK16" s="194">
        <v>0</v>
      </c>
      <c r="IL16" s="194">
        <v>0</v>
      </c>
      <c r="IM16" s="194">
        <v>0</v>
      </c>
      <c r="IN16" s="194">
        <v>0</v>
      </c>
      <c r="IO16" s="194">
        <v>0</v>
      </c>
      <c r="IP16" s="194">
        <v>0</v>
      </c>
      <c r="IQ16" s="194">
        <v>0</v>
      </c>
      <c r="IR16" s="194">
        <v>6462.84</v>
      </c>
      <c r="IS16" s="194">
        <v>0</v>
      </c>
      <c r="IT16" s="194">
        <v>0</v>
      </c>
      <c r="IU16" s="194">
        <v>0</v>
      </c>
      <c r="IV16" s="194">
        <v>0</v>
      </c>
      <c r="IW16" s="194">
        <v>0</v>
      </c>
      <c r="IX16" s="194">
        <f t="shared" si="0"/>
        <v>3887620.26</v>
      </c>
    </row>
    <row r="17" spans="1:258" ht="13.5" customHeight="1" x14ac:dyDescent="0.25">
      <c r="A17" s="190">
        <v>501026</v>
      </c>
      <c r="B17" s="194">
        <v>0</v>
      </c>
      <c r="C17" s="194">
        <v>0</v>
      </c>
      <c r="D17" s="194">
        <v>0</v>
      </c>
      <c r="E17" s="194">
        <v>0</v>
      </c>
      <c r="F17" s="194">
        <v>0</v>
      </c>
      <c r="G17" s="194">
        <v>0</v>
      </c>
      <c r="H17" s="194">
        <v>0</v>
      </c>
      <c r="I17" s="194">
        <v>0</v>
      </c>
      <c r="J17" s="194">
        <v>0</v>
      </c>
      <c r="K17" s="194">
        <v>0</v>
      </c>
      <c r="L17" s="194">
        <v>0</v>
      </c>
      <c r="M17" s="194">
        <v>0</v>
      </c>
      <c r="N17" s="194">
        <v>0</v>
      </c>
      <c r="O17" s="194">
        <v>0</v>
      </c>
      <c r="P17" s="194">
        <v>0</v>
      </c>
      <c r="Q17" s="194">
        <v>0</v>
      </c>
      <c r="R17" s="194">
        <v>0</v>
      </c>
      <c r="S17" s="194">
        <v>0</v>
      </c>
      <c r="T17" s="194">
        <v>0</v>
      </c>
      <c r="U17" s="194">
        <v>0</v>
      </c>
      <c r="V17" s="194">
        <v>0</v>
      </c>
      <c r="W17" s="194">
        <v>0</v>
      </c>
      <c r="X17" s="194">
        <v>0</v>
      </c>
      <c r="Y17" s="194">
        <v>0</v>
      </c>
      <c r="Z17" s="194">
        <v>0</v>
      </c>
      <c r="AA17" s="194">
        <v>0</v>
      </c>
      <c r="AB17" s="194">
        <v>0</v>
      </c>
      <c r="AC17" s="194">
        <v>0</v>
      </c>
      <c r="AD17" s="194">
        <v>0</v>
      </c>
      <c r="AE17" s="194">
        <v>0</v>
      </c>
      <c r="AF17" s="194">
        <v>0</v>
      </c>
      <c r="AG17" s="194">
        <v>0</v>
      </c>
      <c r="AH17" s="194">
        <v>0</v>
      </c>
      <c r="AI17" s="194">
        <v>0</v>
      </c>
      <c r="AJ17" s="194">
        <v>0</v>
      </c>
      <c r="AK17" s="194">
        <v>0</v>
      </c>
      <c r="AL17" s="194">
        <v>0</v>
      </c>
      <c r="AM17" s="194">
        <v>0</v>
      </c>
      <c r="AN17" s="194">
        <v>0</v>
      </c>
      <c r="AO17" s="194">
        <v>0</v>
      </c>
      <c r="AP17" s="194">
        <v>0</v>
      </c>
      <c r="AQ17" s="194">
        <v>0</v>
      </c>
      <c r="AR17" s="194">
        <v>0</v>
      </c>
      <c r="AS17" s="194">
        <v>0</v>
      </c>
      <c r="AT17" s="194">
        <v>0</v>
      </c>
      <c r="AU17" s="194">
        <v>0</v>
      </c>
      <c r="AV17" s="194">
        <v>0</v>
      </c>
      <c r="AW17" s="194">
        <v>0</v>
      </c>
      <c r="AX17" s="194">
        <v>0</v>
      </c>
      <c r="AY17" s="194">
        <v>0</v>
      </c>
      <c r="AZ17" s="194">
        <v>0</v>
      </c>
      <c r="BA17" s="194">
        <v>0</v>
      </c>
      <c r="BB17" s="194">
        <v>0</v>
      </c>
      <c r="BC17" s="194">
        <v>0</v>
      </c>
      <c r="BD17" s="194">
        <v>0</v>
      </c>
      <c r="BE17" s="194">
        <v>0</v>
      </c>
      <c r="BF17" s="194">
        <v>0</v>
      </c>
      <c r="BG17" s="194">
        <v>0</v>
      </c>
      <c r="BH17" s="194">
        <v>0</v>
      </c>
      <c r="BI17" s="194">
        <v>0</v>
      </c>
      <c r="BJ17" s="194">
        <v>0</v>
      </c>
      <c r="BK17" s="194">
        <v>0</v>
      </c>
      <c r="BL17" s="194">
        <v>0</v>
      </c>
      <c r="BM17" s="194">
        <v>0</v>
      </c>
      <c r="BN17" s="194">
        <v>0</v>
      </c>
      <c r="BO17" s="194">
        <v>0</v>
      </c>
      <c r="BP17" s="194">
        <v>0</v>
      </c>
      <c r="BQ17" s="194">
        <v>0</v>
      </c>
      <c r="BR17" s="194">
        <v>0</v>
      </c>
      <c r="BS17" s="194">
        <v>0</v>
      </c>
      <c r="BT17" s="194">
        <v>0</v>
      </c>
      <c r="BU17" s="194">
        <v>0</v>
      </c>
      <c r="BV17" s="194">
        <v>0</v>
      </c>
      <c r="BW17" s="194">
        <v>0</v>
      </c>
      <c r="BX17" s="194">
        <v>0</v>
      </c>
      <c r="BY17" s="194">
        <v>0</v>
      </c>
      <c r="BZ17" s="194">
        <v>0</v>
      </c>
      <c r="CA17" s="194">
        <v>0</v>
      </c>
      <c r="CB17" s="194">
        <v>0</v>
      </c>
      <c r="CC17" s="194">
        <v>0</v>
      </c>
      <c r="CD17" s="194">
        <v>0</v>
      </c>
      <c r="CE17" s="194">
        <v>0</v>
      </c>
      <c r="CF17" s="194">
        <v>0</v>
      </c>
      <c r="CG17" s="194">
        <v>0</v>
      </c>
      <c r="CH17" s="194">
        <v>0</v>
      </c>
      <c r="CI17" s="194">
        <v>0</v>
      </c>
      <c r="CJ17" s="194">
        <v>0</v>
      </c>
      <c r="CK17" s="194">
        <v>0</v>
      </c>
      <c r="CL17" s="194">
        <v>0</v>
      </c>
      <c r="CM17" s="194">
        <v>0</v>
      </c>
      <c r="CN17" s="194">
        <v>0</v>
      </c>
      <c r="CO17" s="194">
        <v>0</v>
      </c>
      <c r="CP17" s="194">
        <v>0</v>
      </c>
      <c r="CQ17" s="194">
        <v>0</v>
      </c>
      <c r="CR17" s="194">
        <v>0</v>
      </c>
      <c r="CS17" s="194">
        <v>0</v>
      </c>
      <c r="CT17" s="194">
        <v>0</v>
      </c>
      <c r="CU17" s="194">
        <v>0</v>
      </c>
      <c r="CV17" s="194">
        <v>0</v>
      </c>
      <c r="CW17" s="194">
        <v>0</v>
      </c>
      <c r="CX17" s="194">
        <v>0</v>
      </c>
      <c r="CY17" s="194">
        <v>0</v>
      </c>
      <c r="CZ17" s="194">
        <v>0</v>
      </c>
      <c r="DA17" s="194">
        <v>0</v>
      </c>
      <c r="DB17" s="194">
        <v>0</v>
      </c>
      <c r="DC17" s="194">
        <v>0</v>
      </c>
      <c r="DD17" s="194">
        <v>0</v>
      </c>
      <c r="DE17" s="194">
        <v>0</v>
      </c>
      <c r="DF17" s="194">
        <v>0</v>
      </c>
      <c r="DG17" s="194">
        <v>0</v>
      </c>
      <c r="DH17" s="194">
        <v>0</v>
      </c>
      <c r="DI17" s="194">
        <v>0</v>
      </c>
      <c r="DJ17" s="194">
        <v>0</v>
      </c>
      <c r="DK17" s="194">
        <v>0</v>
      </c>
      <c r="DL17" s="194">
        <v>0</v>
      </c>
      <c r="DM17" s="194">
        <v>0</v>
      </c>
      <c r="DN17" s="194">
        <v>0</v>
      </c>
      <c r="DO17" s="194">
        <v>0</v>
      </c>
      <c r="DP17" s="194">
        <v>0</v>
      </c>
      <c r="DQ17" s="194">
        <v>0</v>
      </c>
      <c r="DR17" s="194">
        <v>0</v>
      </c>
      <c r="DS17" s="194">
        <v>0</v>
      </c>
      <c r="DT17" s="194">
        <v>0</v>
      </c>
      <c r="DU17" s="194">
        <v>0</v>
      </c>
      <c r="DV17" s="194">
        <v>0</v>
      </c>
      <c r="DW17" s="194">
        <v>0</v>
      </c>
      <c r="DX17" s="194">
        <v>0</v>
      </c>
      <c r="DY17" s="194">
        <v>0</v>
      </c>
      <c r="DZ17" s="194">
        <v>0</v>
      </c>
      <c r="EA17" s="194">
        <v>0</v>
      </c>
      <c r="EB17" s="194">
        <v>0</v>
      </c>
      <c r="EC17" s="194">
        <v>0</v>
      </c>
      <c r="ED17" s="194">
        <v>0</v>
      </c>
      <c r="EE17" s="194">
        <v>0</v>
      </c>
      <c r="EF17" s="194">
        <v>0</v>
      </c>
      <c r="EG17" s="194">
        <v>0</v>
      </c>
      <c r="EH17" s="194">
        <v>0</v>
      </c>
      <c r="EI17" s="194">
        <v>0</v>
      </c>
      <c r="EJ17" s="194">
        <v>0</v>
      </c>
      <c r="EK17" s="194">
        <v>0</v>
      </c>
      <c r="EL17" s="194">
        <v>0</v>
      </c>
      <c r="EM17" s="194">
        <v>0</v>
      </c>
      <c r="EN17" s="194">
        <v>0</v>
      </c>
      <c r="EO17" s="194">
        <v>0</v>
      </c>
      <c r="EP17" s="194">
        <v>0</v>
      </c>
      <c r="EQ17" s="194">
        <v>0</v>
      </c>
      <c r="ER17" s="194">
        <v>0</v>
      </c>
      <c r="ES17" s="194">
        <v>0</v>
      </c>
      <c r="ET17" s="194">
        <v>0</v>
      </c>
      <c r="EU17" s="194">
        <v>0</v>
      </c>
      <c r="EV17" s="194">
        <v>0</v>
      </c>
      <c r="EW17" s="194">
        <v>31.92</v>
      </c>
      <c r="EX17" s="194">
        <v>54</v>
      </c>
      <c r="EY17" s="194">
        <v>0</v>
      </c>
      <c r="EZ17" s="194">
        <v>5908.72</v>
      </c>
      <c r="FA17" s="194">
        <v>0</v>
      </c>
      <c r="FB17" s="194">
        <v>387.45</v>
      </c>
      <c r="FC17" s="194">
        <v>37.01</v>
      </c>
      <c r="FD17" s="194">
        <v>0</v>
      </c>
      <c r="FE17" s="194">
        <v>0</v>
      </c>
      <c r="FF17" s="194">
        <v>537.30999999999995</v>
      </c>
      <c r="FG17" s="194">
        <v>0</v>
      </c>
      <c r="FH17" s="194">
        <v>0</v>
      </c>
      <c r="FI17" s="194">
        <v>0</v>
      </c>
      <c r="FJ17" s="194">
        <v>0</v>
      </c>
      <c r="FK17" s="194">
        <v>0</v>
      </c>
      <c r="FL17" s="194">
        <v>0</v>
      </c>
      <c r="FM17" s="194">
        <v>0</v>
      </c>
      <c r="FN17" s="194">
        <v>0</v>
      </c>
      <c r="FO17" s="194">
        <v>0</v>
      </c>
      <c r="FP17" s="194">
        <v>0</v>
      </c>
      <c r="FQ17" s="194">
        <v>0</v>
      </c>
      <c r="FR17" s="194">
        <v>0</v>
      </c>
      <c r="FS17" s="194">
        <v>0</v>
      </c>
      <c r="FT17" s="194">
        <v>0</v>
      </c>
      <c r="FU17" s="194">
        <v>0</v>
      </c>
      <c r="FV17" s="194">
        <v>0</v>
      </c>
      <c r="FW17" s="194">
        <v>0</v>
      </c>
      <c r="FX17" s="194">
        <v>0</v>
      </c>
      <c r="FY17" s="194">
        <v>0</v>
      </c>
      <c r="FZ17" s="194">
        <v>0</v>
      </c>
      <c r="GA17" s="194">
        <v>0</v>
      </c>
      <c r="GB17" s="194">
        <v>0</v>
      </c>
      <c r="GC17" s="194">
        <v>0</v>
      </c>
      <c r="GD17" s="194">
        <v>0</v>
      </c>
      <c r="GE17" s="194">
        <v>0</v>
      </c>
      <c r="GF17" s="194">
        <v>0</v>
      </c>
      <c r="GG17" s="194">
        <v>0</v>
      </c>
      <c r="GH17" s="194">
        <v>0</v>
      </c>
      <c r="GI17" s="194">
        <v>0</v>
      </c>
      <c r="GJ17" s="194">
        <v>0</v>
      </c>
      <c r="GK17" s="194">
        <v>0</v>
      </c>
      <c r="GL17" s="194">
        <v>0</v>
      </c>
      <c r="GM17" s="194">
        <v>0</v>
      </c>
      <c r="GN17" s="194">
        <v>0</v>
      </c>
      <c r="GO17" s="194">
        <v>0</v>
      </c>
      <c r="GP17" s="194">
        <v>0</v>
      </c>
      <c r="GQ17" s="194">
        <v>0</v>
      </c>
      <c r="GR17" s="194">
        <v>0</v>
      </c>
      <c r="GS17" s="194">
        <v>0</v>
      </c>
      <c r="GT17" s="194">
        <v>0</v>
      </c>
      <c r="GU17" s="194">
        <v>0</v>
      </c>
      <c r="GV17" s="194">
        <v>0</v>
      </c>
      <c r="GW17" s="194">
        <v>0</v>
      </c>
      <c r="GX17" s="194">
        <v>0</v>
      </c>
      <c r="GY17" s="194">
        <v>0</v>
      </c>
      <c r="GZ17" s="194">
        <v>0</v>
      </c>
      <c r="HA17" s="194">
        <v>0</v>
      </c>
      <c r="HB17" s="194">
        <v>0</v>
      </c>
      <c r="HC17" s="194">
        <v>0</v>
      </c>
      <c r="HD17" s="194">
        <v>0</v>
      </c>
      <c r="HE17" s="194">
        <v>0</v>
      </c>
      <c r="HF17" s="194">
        <v>0</v>
      </c>
      <c r="HG17" s="194">
        <v>0</v>
      </c>
      <c r="HH17" s="194">
        <v>0</v>
      </c>
      <c r="HI17" s="194">
        <v>0</v>
      </c>
      <c r="HJ17" s="194">
        <v>0</v>
      </c>
      <c r="HK17" s="194">
        <v>0</v>
      </c>
      <c r="HL17" s="194">
        <v>0</v>
      </c>
      <c r="HM17" s="194">
        <v>0</v>
      </c>
      <c r="HN17" s="194">
        <v>0</v>
      </c>
      <c r="HO17" s="194">
        <v>0</v>
      </c>
      <c r="HP17" s="194">
        <v>0</v>
      </c>
      <c r="HQ17" s="194">
        <v>0</v>
      </c>
      <c r="HR17" s="194">
        <v>0</v>
      </c>
      <c r="HS17" s="194">
        <v>0</v>
      </c>
      <c r="HT17" s="194">
        <v>0</v>
      </c>
      <c r="HU17" s="194">
        <v>0</v>
      </c>
      <c r="HV17" s="194">
        <v>0</v>
      </c>
      <c r="HW17" s="194">
        <v>0</v>
      </c>
      <c r="HX17" s="194">
        <v>0</v>
      </c>
      <c r="HY17" s="194">
        <v>0</v>
      </c>
      <c r="HZ17" s="194">
        <v>0</v>
      </c>
      <c r="IA17" s="194">
        <v>0</v>
      </c>
      <c r="IB17" s="194">
        <v>0</v>
      </c>
      <c r="IC17" s="194">
        <v>0</v>
      </c>
      <c r="ID17" s="194">
        <v>0</v>
      </c>
      <c r="IE17" s="194">
        <v>0</v>
      </c>
      <c r="IF17" s="194">
        <v>0</v>
      </c>
      <c r="IG17" s="194">
        <v>0</v>
      </c>
      <c r="IH17" s="194">
        <v>0</v>
      </c>
      <c r="II17" s="194">
        <v>0</v>
      </c>
      <c r="IJ17" s="194">
        <v>0</v>
      </c>
      <c r="IK17" s="194">
        <v>0</v>
      </c>
      <c r="IL17" s="194">
        <v>0</v>
      </c>
      <c r="IM17" s="194">
        <v>0</v>
      </c>
      <c r="IN17" s="194">
        <v>0</v>
      </c>
      <c r="IO17" s="194">
        <v>0</v>
      </c>
      <c r="IP17" s="194">
        <v>0</v>
      </c>
      <c r="IQ17" s="194">
        <v>0</v>
      </c>
      <c r="IR17" s="194">
        <v>0</v>
      </c>
      <c r="IS17" s="194">
        <v>0</v>
      </c>
      <c r="IT17" s="194">
        <v>0</v>
      </c>
      <c r="IU17" s="194">
        <v>0</v>
      </c>
      <c r="IV17" s="194">
        <v>0</v>
      </c>
      <c r="IW17" s="194">
        <v>0</v>
      </c>
      <c r="IX17" s="194">
        <f t="shared" si="0"/>
        <v>6956.41</v>
      </c>
    </row>
    <row r="18" spans="1:258" ht="13.5" customHeight="1" x14ac:dyDescent="0.25">
      <c r="A18" s="190">
        <v>501111</v>
      </c>
      <c r="B18" s="194">
        <v>0</v>
      </c>
      <c r="C18" s="194">
        <v>5286.9</v>
      </c>
      <c r="D18" s="194">
        <v>497.85</v>
      </c>
      <c r="E18" s="194">
        <v>9803.9599999999991</v>
      </c>
      <c r="F18" s="194">
        <v>0</v>
      </c>
      <c r="G18" s="194">
        <v>3583.55</v>
      </c>
      <c r="H18" s="194">
        <v>557.08000000000004</v>
      </c>
      <c r="I18" s="194">
        <v>64974.35</v>
      </c>
      <c r="J18" s="194">
        <v>0</v>
      </c>
      <c r="K18" s="194">
        <v>0</v>
      </c>
      <c r="L18" s="194">
        <v>0</v>
      </c>
      <c r="M18" s="194">
        <v>1487.6</v>
      </c>
      <c r="N18" s="194">
        <v>0</v>
      </c>
      <c r="O18" s="194">
        <v>0</v>
      </c>
      <c r="P18" s="194">
        <v>0</v>
      </c>
      <c r="Q18" s="194">
        <v>0</v>
      </c>
      <c r="R18" s="194">
        <v>36298.11</v>
      </c>
      <c r="S18" s="194">
        <v>0</v>
      </c>
      <c r="T18" s="194">
        <v>0</v>
      </c>
      <c r="U18" s="194">
        <v>0</v>
      </c>
      <c r="V18" s="194">
        <v>0</v>
      </c>
      <c r="W18" s="194">
        <v>3000</v>
      </c>
      <c r="X18" s="194">
        <v>1471.41</v>
      </c>
      <c r="Y18" s="194">
        <v>8921.66</v>
      </c>
      <c r="Z18" s="194">
        <v>8274.8700000000008</v>
      </c>
      <c r="AA18" s="194">
        <v>0</v>
      </c>
      <c r="AB18" s="194">
        <v>2027.81</v>
      </c>
      <c r="AC18" s="194">
        <v>5344.91</v>
      </c>
      <c r="AD18" s="194">
        <v>8023.57</v>
      </c>
      <c r="AE18" s="194">
        <v>0</v>
      </c>
      <c r="AF18" s="194">
        <v>33762.97</v>
      </c>
      <c r="AG18" s="194">
        <v>0</v>
      </c>
      <c r="AH18" s="194">
        <v>0</v>
      </c>
      <c r="AI18" s="194">
        <v>0</v>
      </c>
      <c r="AJ18" s="194">
        <v>0</v>
      </c>
      <c r="AK18" s="194">
        <v>1316.4</v>
      </c>
      <c r="AL18" s="194">
        <v>2401.8000000000002</v>
      </c>
      <c r="AM18" s="194">
        <v>0</v>
      </c>
      <c r="AN18" s="194">
        <v>3626.44</v>
      </c>
      <c r="AO18" s="194">
        <v>134.68</v>
      </c>
      <c r="AP18" s="194">
        <v>1492</v>
      </c>
      <c r="AQ18" s="194">
        <v>1128.21</v>
      </c>
      <c r="AR18" s="194">
        <v>0</v>
      </c>
      <c r="AS18" s="194">
        <v>0</v>
      </c>
      <c r="AT18" s="194">
        <v>7880</v>
      </c>
      <c r="AU18" s="194">
        <v>19193.349999999999</v>
      </c>
      <c r="AV18" s="194">
        <v>0</v>
      </c>
      <c r="AW18" s="194">
        <v>0</v>
      </c>
      <c r="AX18" s="194">
        <v>0</v>
      </c>
      <c r="AY18" s="194">
        <v>0</v>
      </c>
      <c r="AZ18" s="194">
        <v>1744.59</v>
      </c>
      <c r="BA18" s="194">
        <v>0</v>
      </c>
      <c r="BB18" s="194">
        <v>6552.84</v>
      </c>
      <c r="BC18" s="194">
        <v>0</v>
      </c>
      <c r="BD18" s="194">
        <v>11336.39</v>
      </c>
      <c r="BE18" s="194">
        <v>0</v>
      </c>
      <c r="BF18" s="194">
        <v>0</v>
      </c>
      <c r="BG18" s="194">
        <v>0</v>
      </c>
      <c r="BH18" s="194">
        <v>439.87</v>
      </c>
      <c r="BI18" s="194">
        <v>2000</v>
      </c>
      <c r="BJ18" s="194">
        <v>171.82</v>
      </c>
      <c r="BK18" s="194">
        <v>0</v>
      </c>
      <c r="BL18" s="194">
        <v>0</v>
      </c>
      <c r="BM18" s="194">
        <v>9631.7099999999991</v>
      </c>
      <c r="BN18" s="194">
        <v>1595.25</v>
      </c>
      <c r="BO18" s="194">
        <v>186.34</v>
      </c>
      <c r="BP18" s="194">
        <v>1600.66</v>
      </c>
      <c r="BQ18" s="194">
        <v>0</v>
      </c>
      <c r="BR18" s="194">
        <v>2310.42</v>
      </c>
      <c r="BS18" s="194">
        <v>1133.69</v>
      </c>
      <c r="BT18" s="194">
        <v>50026.239999999998</v>
      </c>
      <c r="BU18" s="194">
        <v>2999.98</v>
      </c>
      <c r="BV18" s="194">
        <v>0</v>
      </c>
      <c r="BW18" s="194">
        <v>0</v>
      </c>
      <c r="BX18" s="194">
        <v>3000</v>
      </c>
      <c r="BY18" s="194">
        <v>8797</v>
      </c>
      <c r="BZ18" s="194">
        <v>0</v>
      </c>
      <c r="CA18" s="194">
        <v>0</v>
      </c>
      <c r="CB18" s="194">
        <v>7095.19</v>
      </c>
      <c r="CC18" s="194">
        <v>0</v>
      </c>
      <c r="CD18" s="194">
        <v>0</v>
      </c>
      <c r="CE18" s="194">
        <v>0</v>
      </c>
      <c r="CF18" s="194">
        <v>0</v>
      </c>
      <c r="CG18" s="194">
        <v>121107.23</v>
      </c>
      <c r="CH18" s="194">
        <v>0</v>
      </c>
      <c r="CI18" s="194">
        <v>0</v>
      </c>
      <c r="CJ18" s="194">
        <v>1539.48</v>
      </c>
      <c r="CK18" s="194">
        <v>1090</v>
      </c>
      <c r="CL18" s="194">
        <v>415.16</v>
      </c>
      <c r="CM18" s="194">
        <v>1949.3</v>
      </c>
      <c r="CN18" s="194">
        <v>552.16</v>
      </c>
      <c r="CO18" s="194">
        <v>1584.47</v>
      </c>
      <c r="CP18" s="194">
        <v>685.62</v>
      </c>
      <c r="CQ18" s="194">
        <v>0</v>
      </c>
      <c r="CR18" s="194">
        <v>7186.97</v>
      </c>
      <c r="CS18" s="194">
        <v>825.5</v>
      </c>
      <c r="CT18" s="194">
        <v>0</v>
      </c>
      <c r="CU18" s="194">
        <v>0</v>
      </c>
      <c r="CV18" s="194">
        <v>0</v>
      </c>
      <c r="CW18" s="194">
        <v>2629.28</v>
      </c>
      <c r="CX18" s="194">
        <v>56334.84</v>
      </c>
      <c r="CY18" s="194">
        <v>4735.05</v>
      </c>
      <c r="CZ18" s="194">
        <v>1173.56</v>
      </c>
      <c r="DA18" s="194">
        <v>19536.91</v>
      </c>
      <c r="DB18" s="194">
        <v>2155.85</v>
      </c>
      <c r="DC18" s="194">
        <v>423.24</v>
      </c>
      <c r="DD18" s="194">
        <v>0</v>
      </c>
      <c r="DE18" s="194">
        <v>243.5</v>
      </c>
      <c r="DF18" s="194">
        <v>14776.64</v>
      </c>
      <c r="DG18" s="194">
        <v>723.58</v>
      </c>
      <c r="DH18" s="194">
        <v>0</v>
      </c>
      <c r="DI18" s="194">
        <v>0</v>
      </c>
      <c r="DJ18" s="194">
        <v>167162.56</v>
      </c>
      <c r="DK18" s="194">
        <v>0</v>
      </c>
      <c r="DL18" s="194">
        <v>0</v>
      </c>
      <c r="DM18" s="194">
        <v>123.4</v>
      </c>
      <c r="DN18" s="194">
        <v>47637.83</v>
      </c>
      <c r="DO18" s="194">
        <v>17351.5</v>
      </c>
      <c r="DP18" s="194">
        <v>15408.2</v>
      </c>
      <c r="DQ18" s="194">
        <v>1194.5999999999999</v>
      </c>
      <c r="DR18" s="194">
        <v>0</v>
      </c>
      <c r="DS18" s="194">
        <v>0</v>
      </c>
      <c r="DT18" s="194">
        <v>0</v>
      </c>
      <c r="DU18" s="194">
        <v>0</v>
      </c>
      <c r="DV18" s="194">
        <v>233.04</v>
      </c>
      <c r="DW18" s="194">
        <v>301.77999999999997</v>
      </c>
      <c r="DX18" s="194">
        <v>602.67999999999995</v>
      </c>
      <c r="DY18" s="194">
        <v>0</v>
      </c>
      <c r="DZ18" s="194">
        <v>0</v>
      </c>
      <c r="EA18" s="194">
        <v>6391.55</v>
      </c>
      <c r="EB18" s="194">
        <v>0</v>
      </c>
      <c r="EC18" s="194">
        <v>66.8</v>
      </c>
      <c r="ED18" s="194">
        <v>834.14</v>
      </c>
      <c r="EE18" s="194">
        <v>16514.37</v>
      </c>
      <c r="EF18" s="194">
        <v>636.78</v>
      </c>
      <c r="EG18" s="194">
        <v>0</v>
      </c>
      <c r="EH18" s="194">
        <v>0</v>
      </c>
      <c r="EI18" s="194">
        <v>0</v>
      </c>
      <c r="EJ18" s="194">
        <v>42560.24</v>
      </c>
      <c r="EK18" s="194">
        <v>3934.2</v>
      </c>
      <c r="EL18" s="194">
        <v>0</v>
      </c>
      <c r="EM18" s="194">
        <v>0</v>
      </c>
      <c r="EN18" s="194">
        <v>0</v>
      </c>
      <c r="EO18" s="194">
        <v>10024.74</v>
      </c>
      <c r="EP18" s="194">
        <v>0</v>
      </c>
      <c r="EQ18" s="194">
        <v>0</v>
      </c>
      <c r="ER18" s="194">
        <v>644.63</v>
      </c>
      <c r="ES18" s="194">
        <v>0</v>
      </c>
      <c r="ET18" s="194">
        <v>0</v>
      </c>
      <c r="EU18" s="194">
        <v>0</v>
      </c>
      <c r="EV18" s="194">
        <v>2834.71</v>
      </c>
      <c r="EW18" s="194">
        <v>0</v>
      </c>
      <c r="EX18" s="194">
        <v>0</v>
      </c>
      <c r="EY18" s="194">
        <v>0</v>
      </c>
      <c r="EZ18" s="194">
        <v>156.81</v>
      </c>
      <c r="FA18" s="194">
        <v>0</v>
      </c>
      <c r="FB18" s="194">
        <v>0</v>
      </c>
      <c r="FC18" s="194">
        <v>0</v>
      </c>
      <c r="FD18" s="194">
        <v>977.8</v>
      </c>
      <c r="FE18" s="194">
        <v>715.08</v>
      </c>
      <c r="FF18" s="194">
        <v>139.31</v>
      </c>
      <c r="FG18" s="194">
        <v>2038.72</v>
      </c>
      <c r="FH18" s="194">
        <v>2191.94</v>
      </c>
      <c r="FI18" s="194">
        <v>0</v>
      </c>
      <c r="FJ18" s="194">
        <v>926.54</v>
      </c>
      <c r="FK18" s="194">
        <v>0</v>
      </c>
      <c r="FL18" s="194">
        <v>4356.8</v>
      </c>
      <c r="FM18" s="194">
        <v>0</v>
      </c>
      <c r="FN18" s="194">
        <v>0</v>
      </c>
      <c r="FO18" s="194">
        <v>0</v>
      </c>
      <c r="FP18" s="194">
        <v>504.34</v>
      </c>
      <c r="FQ18" s="194">
        <v>0</v>
      </c>
      <c r="FR18" s="194">
        <v>0</v>
      </c>
      <c r="FS18" s="194">
        <v>13206.42</v>
      </c>
      <c r="FT18" s="194">
        <v>0</v>
      </c>
      <c r="FU18" s="194">
        <v>649.1</v>
      </c>
      <c r="FV18" s="194">
        <v>0</v>
      </c>
      <c r="FW18" s="194">
        <v>0</v>
      </c>
      <c r="FX18" s="194">
        <v>0</v>
      </c>
      <c r="FY18" s="194">
        <v>0</v>
      </c>
      <c r="FZ18" s="194">
        <v>125836.96</v>
      </c>
      <c r="GA18" s="194">
        <v>0</v>
      </c>
      <c r="GB18" s="194">
        <v>614.37</v>
      </c>
      <c r="GC18" s="194">
        <v>0</v>
      </c>
      <c r="GD18" s="194">
        <v>22125.26</v>
      </c>
      <c r="GE18" s="194">
        <v>0</v>
      </c>
      <c r="GF18" s="194">
        <v>0</v>
      </c>
      <c r="GG18" s="194">
        <v>0</v>
      </c>
      <c r="GH18" s="194">
        <v>6574.81</v>
      </c>
      <c r="GI18" s="194">
        <v>1760</v>
      </c>
      <c r="GJ18" s="194">
        <v>5344.48</v>
      </c>
      <c r="GK18" s="194">
        <v>0</v>
      </c>
      <c r="GL18" s="194">
        <v>19522.79</v>
      </c>
      <c r="GM18" s="194">
        <v>174.15</v>
      </c>
      <c r="GN18" s="194">
        <v>1296.82</v>
      </c>
      <c r="GO18" s="194">
        <v>0</v>
      </c>
      <c r="GP18" s="194">
        <v>4105.1499999999996</v>
      </c>
      <c r="GQ18" s="194">
        <v>0</v>
      </c>
      <c r="GR18" s="194">
        <v>346.79</v>
      </c>
      <c r="GS18" s="194">
        <v>0</v>
      </c>
      <c r="GT18" s="194">
        <v>0</v>
      </c>
      <c r="GU18" s="194">
        <v>91813.59</v>
      </c>
      <c r="GV18" s="194">
        <v>102227.24</v>
      </c>
      <c r="GW18" s="194">
        <v>0</v>
      </c>
      <c r="GX18" s="194">
        <v>0</v>
      </c>
      <c r="GY18" s="194">
        <v>0</v>
      </c>
      <c r="GZ18" s="194">
        <v>0</v>
      </c>
      <c r="HA18" s="194">
        <v>0</v>
      </c>
      <c r="HB18" s="194">
        <v>0</v>
      </c>
      <c r="HC18" s="194">
        <v>3251.95</v>
      </c>
      <c r="HD18" s="194">
        <v>0</v>
      </c>
      <c r="HE18" s="194">
        <v>0</v>
      </c>
      <c r="HF18" s="194">
        <v>1997.95</v>
      </c>
      <c r="HG18" s="194">
        <v>525.53</v>
      </c>
      <c r="HH18" s="194">
        <v>1060</v>
      </c>
      <c r="HI18" s="194">
        <v>0</v>
      </c>
      <c r="HJ18" s="194">
        <v>0</v>
      </c>
      <c r="HK18" s="194">
        <v>13407.32</v>
      </c>
      <c r="HL18" s="194">
        <v>0</v>
      </c>
      <c r="HM18" s="194">
        <v>47910.19</v>
      </c>
      <c r="HN18" s="194">
        <v>0</v>
      </c>
      <c r="HO18" s="194">
        <v>0</v>
      </c>
      <c r="HP18" s="194">
        <v>49064.6</v>
      </c>
      <c r="HQ18" s="194">
        <v>0</v>
      </c>
      <c r="HR18" s="194">
        <v>11852.34</v>
      </c>
      <c r="HS18" s="194">
        <v>0</v>
      </c>
      <c r="HT18" s="194">
        <v>0</v>
      </c>
      <c r="HU18" s="194">
        <v>620.52</v>
      </c>
      <c r="HV18" s="194">
        <v>1902.95</v>
      </c>
      <c r="HW18" s="194">
        <v>0</v>
      </c>
      <c r="HX18" s="194">
        <v>0</v>
      </c>
      <c r="HY18" s="194">
        <v>0</v>
      </c>
      <c r="HZ18" s="194">
        <v>0</v>
      </c>
      <c r="IA18" s="194">
        <v>0</v>
      </c>
      <c r="IB18" s="194">
        <v>1363</v>
      </c>
      <c r="IC18" s="194">
        <v>0</v>
      </c>
      <c r="ID18" s="194">
        <v>0</v>
      </c>
      <c r="IE18" s="194">
        <v>0</v>
      </c>
      <c r="IF18" s="194">
        <v>0</v>
      </c>
      <c r="IG18" s="194">
        <v>0</v>
      </c>
      <c r="IH18" s="194">
        <v>0</v>
      </c>
      <c r="II18" s="194">
        <v>5932.98</v>
      </c>
      <c r="IJ18" s="194">
        <v>0</v>
      </c>
      <c r="IK18" s="194">
        <v>0</v>
      </c>
      <c r="IL18" s="194">
        <v>0</v>
      </c>
      <c r="IM18" s="194">
        <v>0</v>
      </c>
      <c r="IN18" s="194">
        <v>0</v>
      </c>
      <c r="IO18" s="194">
        <v>0</v>
      </c>
      <c r="IP18" s="194">
        <v>0</v>
      </c>
      <c r="IQ18" s="194">
        <v>0</v>
      </c>
      <c r="IR18" s="194">
        <v>0</v>
      </c>
      <c r="IS18" s="194">
        <v>0</v>
      </c>
      <c r="IT18" s="194">
        <v>0</v>
      </c>
      <c r="IU18" s="194">
        <v>1078</v>
      </c>
      <c r="IV18" s="194">
        <v>0</v>
      </c>
      <c r="IW18" s="194">
        <v>21105.94</v>
      </c>
      <c r="IX18" s="194">
        <f t="shared" si="0"/>
        <v>1483916.1000000003</v>
      </c>
    </row>
    <row r="19" spans="1:258" ht="13.5" customHeight="1" x14ac:dyDescent="0.25">
      <c r="A19" s="190">
        <v>501171</v>
      </c>
      <c r="B19" s="194">
        <v>0</v>
      </c>
      <c r="C19" s="194">
        <v>0</v>
      </c>
      <c r="D19" s="194">
        <v>0</v>
      </c>
      <c r="E19" s="194">
        <v>0</v>
      </c>
      <c r="F19" s="194">
        <v>0</v>
      </c>
      <c r="G19" s="194">
        <v>0</v>
      </c>
      <c r="H19" s="194">
        <v>0</v>
      </c>
      <c r="I19" s="194">
        <v>0</v>
      </c>
      <c r="J19" s="194">
        <v>0</v>
      </c>
      <c r="K19" s="194">
        <v>0</v>
      </c>
      <c r="L19" s="194">
        <v>0</v>
      </c>
      <c r="M19" s="194">
        <v>0</v>
      </c>
      <c r="N19" s="194">
        <v>0</v>
      </c>
      <c r="O19" s="194">
        <v>0</v>
      </c>
      <c r="P19" s="194">
        <v>0</v>
      </c>
      <c r="Q19" s="194">
        <v>0</v>
      </c>
      <c r="R19" s="194">
        <v>0</v>
      </c>
      <c r="S19" s="194">
        <v>0</v>
      </c>
      <c r="T19" s="194">
        <v>0</v>
      </c>
      <c r="U19" s="194">
        <v>0</v>
      </c>
      <c r="V19" s="194">
        <v>0</v>
      </c>
      <c r="W19" s="194">
        <v>0</v>
      </c>
      <c r="X19" s="194">
        <v>0</v>
      </c>
      <c r="Y19" s="194">
        <v>0</v>
      </c>
      <c r="Z19" s="194">
        <v>0</v>
      </c>
      <c r="AA19" s="194">
        <v>0</v>
      </c>
      <c r="AB19" s="194">
        <v>0</v>
      </c>
      <c r="AC19" s="194">
        <v>0</v>
      </c>
      <c r="AD19" s="194">
        <v>0</v>
      </c>
      <c r="AE19" s="194">
        <v>0</v>
      </c>
      <c r="AF19" s="194">
        <v>0</v>
      </c>
      <c r="AG19" s="194">
        <v>0</v>
      </c>
      <c r="AH19" s="194">
        <v>0</v>
      </c>
      <c r="AI19" s="194">
        <v>0</v>
      </c>
      <c r="AJ19" s="194">
        <v>0</v>
      </c>
      <c r="AK19" s="194">
        <v>0</v>
      </c>
      <c r="AL19" s="194">
        <v>0</v>
      </c>
      <c r="AM19" s="194">
        <v>0</v>
      </c>
      <c r="AN19" s="194">
        <v>0</v>
      </c>
      <c r="AO19" s="194">
        <v>0</v>
      </c>
      <c r="AP19" s="194">
        <v>0</v>
      </c>
      <c r="AQ19" s="194">
        <v>0</v>
      </c>
      <c r="AR19" s="194">
        <v>0</v>
      </c>
      <c r="AS19" s="194">
        <v>0</v>
      </c>
      <c r="AT19" s="194">
        <v>0</v>
      </c>
      <c r="AU19" s="194">
        <v>0</v>
      </c>
      <c r="AV19" s="194">
        <v>0</v>
      </c>
      <c r="AW19" s="194">
        <v>0</v>
      </c>
      <c r="AX19" s="194">
        <v>0</v>
      </c>
      <c r="AY19" s="194">
        <v>0</v>
      </c>
      <c r="AZ19" s="194">
        <v>0</v>
      </c>
      <c r="BA19" s="194">
        <v>0</v>
      </c>
      <c r="BB19" s="194">
        <v>0</v>
      </c>
      <c r="BC19" s="194">
        <v>0</v>
      </c>
      <c r="BD19" s="194">
        <v>0</v>
      </c>
      <c r="BE19" s="194">
        <v>0</v>
      </c>
      <c r="BF19" s="194">
        <v>0</v>
      </c>
      <c r="BG19" s="194">
        <v>0</v>
      </c>
      <c r="BH19" s="194">
        <v>0</v>
      </c>
      <c r="BI19" s="194">
        <v>0</v>
      </c>
      <c r="BJ19" s="194">
        <v>0</v>
      </c>
      <c r="BK19" s="194">
        <v>0</v>
      </c>
      <c r="BL19" s="194">
        <v>0</v>
      </c>
      <c r="BM19" s="194">
        <v>0</v>
      </c>
      <c r="BN19" s="194">
        <v>0</v>
      </c>
      <c r="BO19" s="194">
        <v>0</v>
      </c>
      <c r="BP19" s="194">
        <v>0</v>
      </c>
      <c r="BQ19" s="194">
        <v>0</v>
      </c>
      <c r="BR19" s="194">
        <v>0</v>
      </c>
      <c r="BS19" s="194">
        <v>0</v>
      </c>
      <c r="BT19" s="194">
        <v>0</v>
      </c>
      <c r="BU19" s="194">
        <v>0</v>
      </c>
      <c r="BV19" s="194">
        <v>0</v>
      </c>
      <c r="BW19" s="194">
        <v>0</v>
      </c>
      <c r="BX19" s="194">
        <v>0</v>
      </c>
      <c r="BY19" s="194">
        <v>0</v>
      </c>
      <c r="BZ19" s="194">
        <v>0</v>
      </c>
      <c r="CA19" s="194">
        <v>0</v>
      </c>
      <c r="CB19" s="194">
        <v>0</v>
      </c>
      <c r="CC19" s="194">
        <v>0</v>
      </c>
      <c r="CD19" s="194">
        <v>0</v>
      </c>
      <c r="CE19" s="194">
        <v>0</v>
      </c>
      <c r="CF19" s="194">
        <v>0</v>
      </c>
      <c r="CG19" s="194">
        <v>0</v>
      </c>
      <c r="CH19" s="194">
        <v>0</v>
      </c>
      <c r="CI19" s="194">
        <v>0</v>
      </c>
      <c r="CJ19" s="194">
        <v>0</v>
      </c>
      <c r="CK19" s="194">
        <v>0</v>
      </c>
      <c r="CL19" s="194">
        <v>0</v>
      </c>
      <c r="CM19" s="194">
        <v>0</v>
      </c>
      <c r="CN19" s="194">
        <v>0</v>
      </c>
      <c r="CO19" s="194">
        <v>0</v>
      </c>
      <c r="CP19" s="194">
        <v>0</v>
      </c>
      <c r="CQ19" s="194">
        <v>0</v>
      </c>
      <c r="CR19" s="194">
        <v>0</v>
      </c>
      <c r="CS19" s="194">
        <v>0</v>
      </c>
      <c r="CT19" s="194">
        <v>0</v>
      </c>
      <c r="CU19" s="194">
        <v>0</v>
      </c>
      <c r="CV19" s="194">
        <v>0</v>
      </c>
      <c r="CW19" s="194">
        <v>0</v>
      </c>
      <c r="CX19" s="194">
        <v>0</v>
      </c>
      <c r="CY19" s="194">
        <v>0</v>
      </c>
      <c r="CZ19" s="194">
        <v>0</v>
      </c>
      <c r="DA19" s="194">
        <v>0</v>
      </c>
      <c r="DB19" s="194">
        <v>0</v>
      </c>
      <c r="DC19" s="194">
        <v>0</v>
      </c>
      <c r="DD19" s="194">
        <v>0</v>
      </c>
      <c r="DE19" s="194">
        <v>0</v>
      </c>
      <c r="DF19" s="194">
        <v>0</v>
      </c>
      <c r="DG19" s="194">
        <v>0</v>
      </c>
      <c r="DH19" s="194">
        <v>0</v>
      </c>
      <c r="DI19" s="194">
        <v>0</v>
      </c>
      <c r="DJ19" s="194">
        <v>0</v>
      </c>
      <c r="DK19" s="194">
        <v>0</v>
      </c>
      <c r="DL19" s="194">
        <v>0</v>
      </c>
      <c r="DM19" s="194">
        <v>0</v>
      </c>
      <c r="DN19" s="194">
        <v>0</v>
      </c>
      <c r="DO19" s="194">
        <v>0</v>
      </c>
      <c r="DP19" s="194">
        <v>0</v>
      </c>
      <c r="DQ19" s="194">
        <v>0</v>
      </c>
      <c r="DR19" s="194">
        <v>0</v>
      </c>
      <c r="DS19" s="194">
        <v>0</v>
      </c>
      <c r="DT19" s="194">
        <v>0</v>
      </c>
      <c r="DU19" s="194">
        <v>0</v>
      </c>
      <c r="DV19" s="194">
        <v>0</v>
      </c>
      <c r="DW19" s="194">
        <v>0</v>
      </c>
      <c r="DX19" s="194">
        <v>0</v>
      </c>
      <c r="DY19" s="194">
        <v>0</v>
      </c>
      <c r="DZ19" s="194">
        <v>0</v>
      </c>
      <c r="EA19" s="194">
        <v>0</v>
      </c>
      <c r="EB19" s="194">
        <v>0</v>
      </c>
      <c r="EC19" s="194">
        <v>0</v>
      </c>
      <c r="ED19" s="194">
        <v>0</v>
      </c>
      <c r="EE19" s="194">
        <v>0</v>
      </c>
      <c r="EF19" s="194">
        <v>0</v>
      </c>
      <c r="EG19" s="194">
        <v>0</v>
      </c>
      <c r="EH19" s="194">
        <v>0</v>
      </c>
      <c r="EI19" s="194">
        <v>0</v>
      </c>
      <c r="EJ19" s="194">
        <v>0</v>
      </c>
      <c r="EK19" s="194">
        <v>0</v>
      </c>
      <c r="EL19" s="194">
        <v>0</v>
      </c>
      <c r="EM19" s="194">
        <v>0</v>
      </c>
      <c r="EN19" s="194">
        <v>0</v>
      </c>
      <c r="EO19" s="194">
        <v>0</v>
      </c>
      <c r="EP19" s="194">
        <v>0</v>
      </c>
      <c r="EQ19" s="194">
        <v>9600</v>
      </c>
      <c r="ER19" s="194">
        <v>8800</v>
      </c>
      <c r="ES19" s="194">
        <v>17600</v>
      </c>
      <c r="ET19" s="194">
        <v>33800</v>
      </c>
      <c r="EU19" s="194">
        <v>13200</v>
      </c>
      <c r="EV19" s="194">
        <v>69600</v>
      </c>
      <c r="EW19" s="194">
        <v>0</v>
      </c>
      <c r="EX19" s="194">
        <v>0</v>
      </c>
      <c r="EY19" s="194">
        <v>0</v>
      </c>
      <c r="EZ19" s="194">
        <v>0</v>
      </c>
      <c r="FA19" s="194">
        <v>0</v>
      </c>
      <c r="FB19" s="194">
        <v>0</v>
      </c>
      <c r="FC19" s="194">
        <v>0</v>
      </c>
      <c r="FD19" s="194">
        <v>0</v>
      </c>
      <c r="FE19" s="194">
        <v>0</v>
      </c>
      <c r="FF19" s="194">
        <v>306.41000000000003</v>
      </c>
      <c r="FG19" s="194">
        <v>0</v>
      </c>
      <c r="FH19" s="194">
        <v>0</v>
      </c>
      <c r="FI19" s="194">
        <v>0</v>
      </c>
      <c r="FJ19" s="194">
        <v>0</v>
      </c>
      <c r="FK19" s="194">
        <v>12164.3</v>
      </c>
      <c r="FL19" s="194">
        <v>0</v>
      </c>
      <c r="FM19" s="194">
        <v>0</v>
      </c>
      <c r="FN19" s="194">
        <v>0</v>
      </c>
      <c r="FO19" s="194">
        <v>7840.8</v>
      </c>
      <c r="FP19" s="194">
        <v>0</v>
      </c>
      <c r="FQ19" s="194">
        <v>0</v>
      </c>
      <c r="FR19" s="194">
        <v>0</v>
      </c>
      <c r="FS19" s="194">
        <v>0</v>
      </c>
      <c r="FT19" s="194">
        <v>0</v>
      </c>
      <c r="FU19" s="194">
        <v>0</v>
      </c>
      <c r="FV19" s="194">
        <v>0</v>
      </c>
      <c r="FW19" s="194">
        <v>0</v>
      </c>
      <c r="FX19" s="194">
        <v>0</v>
      </c>
      <c r="FY19" s="194">
        <v>0</v>
      </c>
      <c r="FZ19" s="194">
        <v>0</v>
      </c>
      <c r="GA19" s="194">
        <v>0</v>
      </c>
      <c r="GB19" s="194">
        <v>0</v>
      </c>
      <c r="GC19" s="194">
        <v>0</v>
      </c>
      <c r="GD19" s="194">
        <v>0</v>
      </c>
      <c r="GE19" s="194">
        <v>0</v>
      </c>
      <c r="GF19" s="194">
        <v>0</v>
      </c>
      <c r="GG19" s="194">
        <v>0</v>
      </c>
      <c r="GH19" s="194">
        <v>0</v>
      </c>
      <c r="GI19" s="194">
        <v>0</v>
      </c>
      <c r="GJ19" s="194">
        <v>0</v>
      </c>
      <c r="GK19" s="194">
        <v>0</v>
      </c>
      <c r="GL19" s="194">
        <v>0</v>
      </c>
      <c r="GM19" s="194">
        <v>0</v>
      </c>
      <c r="GN19" s="194">
        <v>0</v>
      </c>
      <c r="GO19" s="194">
        <v>0</v>
      </c>
      <c r="GP19" s="194">
        <v>0</v>
      </c>
      <c r="GQ19" s="194">
        <v>0</v>
      </c>
      <c r="GR19" s="194">
        <v>0</v>
      </c>
      <c r="GS19" s="194">
        <v>0</v>
      </c>
      <c r="GT19" s="194">
        <v>0</v>
      </c>
      <c r="GU19" s="194">
        <v>0</v>
      </c>
      <c r="GV19" s="194">
        <v>0</v>
      </c>
      <c r="GW19" s="194">
        <v>0</v>
      </c>
      <c r="GX19" s="194">
        <v>0</v>
      </c>
      <c r="GY19" s="194">
        <v>0</v>
      </c>
      <c r="GZ19" s="194">
        <v>0</v>
      </c>
      <c r="HA19" s="194">
        <v>0</v>
      </c>
      <c r="HB19" s="194">
        <v>0</v>
      </c>
      <c r="HC19" s="194">
        <v>0</v>
      </c>
      <c r="HD19" s="194">
        <v>0</v>
      </c>
      <c r="HE19" s="194">
        <v>0</v>
      </c>
      <c r="HF19" s="194">
        <v>0</v>
      </c>
      <c r="HG19" s="194">
        <v>0</v>
      </c>
      <c r="HH19" s="194">
        <v>0</v>
      </c>
      <c r="HI19" s="194">
        <v>0</v>
      </c>
      <c r="HJ19" s="194">
        <v>0</v>
      </c>
      <c r="HK19" s="194">
        <v>0</v>
      </c>
      <c r="HL19" s="194">
        <v>0</v>
      </c>
      <c r="HM19" s="194">
        <v>0</v>
      </c>
      <c r="HN19" s="194">
        <v>0</v>
      </c>
      <c r="HO19" s="194">
        <v>0</v>
      </c>
      <c r="HP19" s="194">
        <v>0</v>
      </c>
      <c r="HQ19" s="194">
        <v>0</v>
      </c>
      <c r="HR19" s="194">
        <v>0</v>
      </c>
      <c r="HS19" s="194">
        <v>0</v>
      </c>
      <c r="HT19" s="194">
        <v>0</v>
      </c>
      <c r="HU19" s="194">
        <v>0</v>
      </c>
      <c r="HV19" s="194">
        <v>0</v>
      </c>
      <c r="HW19" s="194">
        <v>0</v>
      </c>
      <c r="HX19" s="194">
        <v>0</v>
      </c>
      <c r="HY19" s="194">
        <v>0</v>
      </c>
      <c r="HZ19" s="194">
        <v>0</v>
      </c>
      <c r="IA19" s="194">
        <v>0</v>
      </c>
      <c r="IB19" s="194">
        <v>0</v>
      </c>
      <c r="IC19" s="194">
        <v>0</v>
      </c>
      <c r="ID19" s="194">
        <v>0</v>
      </c>
      <c r="IE19" s="194">
        <v>0</v>
      </c>
      <c r="IF19" s="194">
        <v>0</v>
      </c>
      <c r="IG19" s="194">
        <v>0</v>
      </c>
      <c r="IH19" s="194">
        <v>0</v>
      </c>
      <c r="II19" s="194">
        <v>0</v>
      </c>
      <c r="IJ19" s="194">
        <v>0</v>
      </c>
      <c r="IK19" s="194">
        <v>0</v>
      </c>
      <c r="IL19" s="194">
        <v>0</v>
      </c>
      <c r="IM19" s="194">
        <v>0</v>
      </c>
      <c r="IN19" s="194">
        <v>0</v>
      </c>
      <c r="IO19" s="194">
        <v>0</v>
      </c>
      <c r="IP19" s="194">
        <v>0</v>
      </c>
      <c r="IQ19" s="194">
        <v>0</v>
      </c>
      <c r="IR19" s="194">
        <v>0</v>
      </c>
      <c r="IS19" s="194">
        <v>0</v>
      </c>
      <c r="IT19" s="194">
        <v>0</v>
      </c>
      <c r="IU19" s="194">
        <v>0</v>
      </c>
      <c r="IV19" s="194">
        <v>0</v>
      </c>
      <c r="IW19" s="194">
        <v>0</v>
      </c>
      <c r="IX19" s="194">
        <f t="shared" si="0"/>
        <v>172911.50999999998</v>
      </c>
    </row>
    <row r="20" spans="1:258" ht="13.5" customHeight="1" x14ac:dyDescent="0.25">
      <c r="A20" s="190">
        <v>501172</v>
      </c>
      <c r="B20" s="194">
        <v>0</v>
      </c>
      <c r="C20" s="194">
        <v>0</v>
      </c>
      <c r="D20" s="194">
        <v>17990.21</v>
      </c>
      <c r="E20" s="194">
        <v>0</v>
      </c>
      <c r="F20" s="194">
        <v>0</v>
      </c>
      <c r="G20" s="194">
        <v>9042.9699999999993</v>
      </c>
      <c r="H20" s="194">
        <v>0</v>
      </c>
      <c r="I20" s="194">
        <v>208468.27</v>
      </c>
      <c r="J20" s="194">
        <v>0</v>
      </c>
      <c r="K20" s="194">
        <v>0</v>
      </c>
      <c r="L20" s="194">
        <v>0</v>
      </c>
      <c r="M20" s="194">
        <v>0</v>
      </c>
      <c r="N20" s="194">
        <v>0</v>
      </c>
      <c r="O20" s="194">
        <v>0</v>
      </c>
      <c r="P20" s="194">
        <v>16195</v>
      </c>
      <c r="Q20" s="194">
        <v>3921</v>
      </c>
      <c r="R20" s="194">
        <v>0</v>
      </c>
      <c r="S20" s="194">
        <v>0</v>
      </c>
      <c r="T20" s="194">
        <v>0</v>
      </c>
      <c r="U20" s="194">
        <v>0</v>
      </c>
      <c r="V20" s="194">
        <v>5784.71</v>
      </c>
      <c r="W20" s="194">
        <v>0</v>
      </c>
      <c r="X20" s="194">
        <v>12225</v>
      </c>
      <c r="Y20" s="194">
        <v>771</v>
      </c>
      <c r="Z20" s="194">
        <v>0</v>
      </c>
      <c r="AA20" s="194">
        <v>0</v>
      </c>
      <c r="AB20" s="194">
        <v>0</v>
      </c>
      <c r="AC20" s="194">
        <v>0</v>
      </c>
      <c r="AD20" s="194">
        <v>0</v>
      </c>
      <c r="AE20" s="194">
        <v>0</v>
      </c>
      <c r="AF20" s="194">
        <v>0</v>
      </c>
      <c r="AG20" s="194">
        <v>0</v>
      </c>
      <c r="AH20" s="194">
        <v>0</v>
      </c>
      <c r="AI20" s="194">
        <v>0</v>
      </c>
      <c r="AJ20" s="194">
        <v>0</v>
      </c>
      <c r="AK20" s="194">
        <v>0</v>
      </c>
      <c r="AL20" s="194">
        <v>0</v>
      </c>
      <c r="AM20" s="194">
        <v>0</v>
      </c>
      <c r="AN20" s="194">
        <v>0</v>
      </c>
      <c r="AO20" s="194">
        <v>0</v>
      </c>
      <c r="AP20" s="194">
        <v>0</v>
      </c>
      <c r="AQ20" s="194">
        <v>0</v>
      </c>
      <c r="AR20" s="194">
        <v>0</v>
      </c>
      <c r="AS20" s="194">
        <v>0</v>
      </c>
      <c r="AT20" s="194">
        <v>0</v>
      </c>
      <c r="AU20" s="194">
        <v>0</v>
      </c>
      <c r="AV20" s="194">
        <v>0</v>
      </c>
      <c r="AW20" s="194">
        <v>0</v>
      </c>
      <c r="AX20" s="194">
        <v>0</v>
      </c>
      <c r="AY20" s="194">
        <v>0</v>
      </c>
      <c r="AZ20" s="194">
        <v>0</v>
      </c>
      <c r="BA20" s="194">
        <v>0</v>
      </c>
      <c r="BB20" s="194">
        <v>0</v>
      </c>
      <c r="BC20" s="194">
        <v>0</v>
      </c>
      <c r="BD20" s="194">
        <v>0</v>
      </c>
      <c r="BE20" s="194">
        <v>0</v>
      </c>
      <c r="BF20" s="194">
        <v>0</v>
      </c>
      <c r="BG20" s="194">
        <v>0</v>
      </c>
      <c r="BH20" s="194">
        <v>0</v>
      </c>
      <c r="BI20" s="194">
        <v>0</v>
      </c>
      <c r="BJ20" s="194">
        <v>0</v>
      </c>
      <c r="BK20" s="194">
        <v>0</v>
      </c>
      <c r="BL20" s="194">
        <v>0</v>
      </c>
      <c r="BM20" s="194">
        <v>0</v>
      </c>
      <c r="BN20" s="194">
        <v>0</v>
      </c>
      <c r="BO20" s="194">
        <v>0</v>
      </c>
      <c r="BP20" s="194">
        <v>0</v>
      </c>
      <c r="BQ20" s="194">
        <v>0</v>
      </c>
      <c r="BR20" s="194">
        <v>0</v>
      </c>
      <c r="BS20" s="194">
        <v>0</v>
      </c>
      <c r="BT20" s="194">
        <v>0</v>
      </c>
      <c r="BU20" s="194">
        <v>0</v>
      </c>
      <c r="BV20" s="194">
        <v>0</v>
      </c>
      <c r="BW20" s="194">
        <v>0</v>
      </c>
      <c r="BX20" s="194">
        <v>0</v>
      </c>
      <c r="BY20" s="194">
        <v>0</v>
      </c>
      <c r="BZ20" s="194">
        <v>0</v>
      </c>
      <c r="CA20" s="194">
        <v>0</v>
      </c>
      <c r="CB20" s="194">
        <v>0</v>
      </c>
      <c r="CC20" s="194">
        <v>0</v>
      </c>
      <c r="CD20" s="194">
        <v>0</v>
      </c>
      <c r="CE20" s="194">
        <v>0</v>
      </c>
      <c r="CF20" s="194">
        <v>0</v>
      </c>
      <c r="CG20" s="194">
        <v>0</v>
      </c>
      <c r="CH20" s="194">
        <v>0</v>
      </c>
      <c r="CI20" s="194">
        <v>0</v>
      </c>
      <c r="CJ20" s="194">
        <v>0</v>
      </c>
      <c r="CK20" s="194">
        <v>0</v>
      </c>
      <c r="CL20" s="194">
        <v>0</v>
      </c>
      <c r="CM20" s="194">
        <v>0</v>
      </c>
      <c r="CN20" s="194">
        <v>0</v>
      </c>
      <c r="CO20" s="194">
        <v>0</v>
      </c>
      <c r="CP20" s="194">
        <v>0</v>
      </c>
      <c r="CQ20" s="194">
        <v>0</v>
      </c>
      <c r="CR20" s="194">
        <v>0</v>
      </c>
      <c r="CS20" s="194">
        <v>0</v>
      </c>
      <c r="CT20" s="194">
        <v>0</v>
      </c>
      <c r="CU20" s="194">
        <v>0</v>
      </c>
      <c r="CV20" s="194">
        <v>0</v>
      </c>
      <c r="CW20" s="194">
        <v>0</v>
      </c>
      <c r="CX20" s="194">
        <v>0</v>
      </c>
      <c r="CY20" s="194">
        <v>0</v>
      </c>
      <c r="CZ20" s="194">
        <v>0</v>
      </c>
      <c r="DA20" s="194">
        <v>0</v>
      </c>
      <c r="DB20" s="194">
        <v>0</v>
      </c>
      <c r="DC20" s="194">
        <v>0</v>
      </c>
      <c r="DD20" s="194">
        <v>3438.82</v>
      </c>
      <c r="DE20" s="194">
        <v>2937.66</v>
      </c>
      <c r="DF20" s="194">
        <v>0</v>
      </c>
      <c r="DG20" s="194">
        <v>0</v>
      </c>
      <c r="DH20" s="194">
        <v>0</v>
      </c>
      <c r="DI20" s="194">
        <v>0</v>
      </c>
      <c r="DJ20" s="194">
        <v>0</v>
      </c>
      <c r="DK20" s="194">
        <v>0</v>
      </c>
      <c r="DL20" s="194">
        <v>0</v>
      </c>
      <c r="DM20" s="194">
        <v>0</v>
      </c>
      <c r="DN20" s="194">
        <v>1846</v>
      </c>
      <c r="DO20" s="194">
        <v>0</v>
      </c>
      <c r="DP20" s="194">
        <v>0</v>
      </c>
      <c r="DQ20" s="194">
        <v>0</v>
      </c>
      <c r="DR20" s="194">
        <v>0</v>
      </c>
      <c r="DS20" s="194">
        <v>0</v>
      </c>
      <c r="DT20" s="194">
        <v>0</v>
      </c>
      <c r="DU20" s="194">
        <v>0</v>
      </c>
      <c r="DV20" s="194">
        <v>0</v>
      </c>
      <c r="DW20" s="194">
        <v>664.29</v>
      </c>
      <c r="DX20" s="194">
        <v>0</v>
      </c>
      <c r="DY20" s="194">
        <v>0</v>
      </c>
      <c r="DZ20" s="194">
        <v>306</v>
      </c>
      <c r="EA20" s="194">
        <v>98388</v>
      </c>
      <c r="EB20" s="194">
        <v>0</v>
      </c>
      <c r="EC20" s="194">
        <v>0</v>
      </c>
      <c r="ED20" s="194">
        <v>13642.75</v>
      </c>
      <c r="EE20" s="194">
        <v>1687.73</v>
      </c>
      <c r="EF20" s="194">
        <v>1871.99</v>
      </c>
      <c r="EG20" s="194">
        <v>0</v>
      </c>
      <c r="EH20" s="194">
        <v>0</v>
      </c>
      <c r="EI20" s="194">
        <v>0</v>
      </c>
      <c r="EJ20" s="194">
        <v>0</v>
      </c>
      <c r="EK20" s="194">
        <v>0</v>
      </c>
      <c r="EL20" s="194">
        <v>0</v>
      </c>
      <c r="EM20" s="194">
        <v>0</v>
      </c>
      <c r="EN20" s="194">
        <v>0</v>
      </c>
      <c r="EO20" s="194">
        <v>0</v>
      </c>
      <c r="EP20" s="194">
        <v>0</v>
      </c>
      <c r="EQ20" s="194">
        <v>1539</v>
      </c>
      <c r="ER20" s="194">
        <v>2493.8000000000002</v>
      </c>
      <c r="ES20" s="194">
        <v>1320</v>
      </c>
      <c r="ET20" s="194">
        <v>1880</v>
      </c>
      <c r="EU20" s="194">
        <v>1320</v>
      </c>
      <c r="EV20" s="194">
        <v>2325.2600000000002</v>
      </c>
      <c r="EW20" s="194">
        <v>29089.78</v>
      </c>
      <c r="EX20" s="194">
        <v>1490.8</v>
      </c>
      <c r="EY20" s="194">
        <v>2062.8000000000002</v>
      </c>
      <c r="EZ20" s="194">
        <v>40247.919999999998</v>
      </c>
      <c r="FA20" s="194">
        <v>0</v>
      </c>
      <c r="FB20" s="194">
        <v>1470.8</v>
      </c>
      <c r="FC20" s="194">
        <v>1485.4</v>
      </c>
      <c r="FD20" s="194">
        <v>0</v>
      </c>
      <c r="FE20" s="194">
        <v>0</v>
      </c>
      <c r="FF20" s="194">
        <v>3100.89</v>
      </c>
      <c r="FG20" s="194">
        <v>25498.76</v>
      </c>
      <c r="FH20" s="194">
        <v>4291.9399999999996</v>
      </c>
      <c r="FI20" s="194">
        <v>0</v>
      </c>
      <c r="FJ20" s="194">
        <v>6734.44</v>
      </c>
      <c r="FK20" s="194">
        <v>0</v>
      </c>
      <c r="FL20" s="194">
        <v>17019.669999999998</v>
      </c>
      <c r="FM20" s="194">
        <v>28903.57</v>
      </c>
      <c r="FN20" s="194">
        <v>0</v>
      </c>
      <c r="FO20" s="194">
        <v>0</v>
      </c>
      <c r="FP20" s="194">
        <v>1292.55</v>
      </c>
      <c r="FQ20" s="194">
        <v>0</v>
      </c>
      <c r="FR20" s="194">
        <v>0</v>
      </c>
      <c r="FS20" s="194">
        <v>1694.4</v>
      </c>
      <c r="FT20" s="194">
        <v>0</v>
      </c>
      <c r="FU20" s="194">
        <v>0</v>
      </c>
      <c r="FV20" s="194">
        <v>0</v>
      </c>
      <c r="FW20" s="194">
        <v>0</v>
      </c>
      <c r="FX20" s="194">
        <v>0</v>
      </c>
      <c r="FY20" s="194">
        <v>0</v>
      </c>
      <c r="FZ20" s="194">
        <v>0</v>
      </c>
      <c r="GA20" s="194">
        <v>0</v>
      </c>
      <c r="GB20" s="194">
        <v>0</v>
      </c>
      <c r="GC20" s="194">
        <v>0</v>
      </c>
      <c r="GD20" s="194">
        <v>0</v>
      </c>
      <c r="GE20" s="194">
        <v>0</v>
      </c>
      <c r="GF20" s="194">
        <v>0</v>
      </c>
      <c r="GG20" s="194">
        <v>0</v>
      </c>
      <c r="GH20" s="194">
        <v>0</v>
      </c>
      <c r="GI20" s="194">
        <v>0</v>
      </c>
      <c r="GJ20" s="194">
        <v>0</v>
      </c>
      <c r="GK20" s="194">
        <v>0</v>
      </c>
      <c r="GL20" s="194">
        <v>0</v>
      </c>
      <c r="GM20" s="194">
        <v>0</v>
      </c>
      <c r="GN20" s="194">
        <v>0</v>
      </c>
      <c r="GO20" s="194">
        <v>0</v>
      </c>
      <c r="GP20" s="194">
        <v>0</v>
      </c>
      <c r="GQ20" s="194">
        <v>0</v>
      </c>
      <c r="GR20" s="194">
        <v>0</v>
      </c>
      <c r="GS20" s="194">
        <v>0</v>
      </c>
      <c r="GT20" s="194">
        <v>0</v>
      </c>
      <c r="GU20" s="194">
        <v>0</v>
      </c>
      <c r="GV20" s="194">
        <v>0</v>
      </c>
      <c r="GW20" s="194">
        <v>0</v>
      </c>
      <c r="GX20" s="194">
        <v>0</v>
      </c>
      <c r="GY20" s="194">
        <v>0</v>
      </c>
      <c r="GZ20" s="194">
        <v>0</v>
      </c>
      <c r="HA20" s="194">
        <v>0</v>
      </c>
      <c r="HB20" s="194">
        <v>0</v>
      </c>
      <c r="HC20" s="194">
        <v>0</v>
      </c>
      <c r="HD20" s="194">
        <v>0</v>
      </c>
      <c r="HE20" s="194">
        <v>0</v>
      </c>
      <c r="HF20" s="194">
        <v>0</v>
      </c>
      <c r="HG20" s="194">
        <v>0</v>
      </c>
      <c r="HH20" s="194">
        <v>0</v>
      </c>
      <c r="HI20" s="194">
        <v>0</v>
      </c>
      <c r="HJ20" s="194">
        <v>0</v>
      </c>
      <c r="HK20" s="194">
        <v>0</v>
      </c>
      <c r="HL20" s="194">
        <v>0</v>
      </c>
      <c r="HM20" s="194">
        <v>0</v>
      </c>
      <c r="HN20" s="194">
        <v>0</v>
      </c>
      <c r="HO20" s="194">
        <v>0</v>
      </c>
      <c r="HP20" s="194">
        <v>0</v>
      </c>
      <c r="HQ20" s="194">
        <v>0</v>
      </c>
      <c r="HR20" s="194">
        <v>22792.1</v>
      </c>
      <c r="HS20" s="194">
        <v>0</v>
      </c>
      <c r="HT20" s="194">
        <v>0</v>
      </c>
      <c r="HU20" s="194">
        <v>0</v>
      </c>
      <c r="HV20" s="194">
        <v>0</v>
      </c>
      <c r="HW20" s="194">
        <v>0</v>
      </c>
      <c r="HX20" s="194">
        <v>0</v>
      </c>
      <c r="HY20" s="194">
        <v>0</v>
      </c>
      <c r="HZ20" s="194">
        <v>0</v>
      </c>
      <c r="IA20" s="194">
        <v>0</v>
      </c>
      <c r="IB20" s="194">
        <v>0</v>
      </c>
      <c r="IC20" s="194">
        <v>0</v>
      </c>
      <c r="ID20" s="194">
        <v>0</v>
      </c>
      <c r="IE20" s="194">
        <v>0</v>
      </c>
      <c r="IF20" s="194">
        <v>0</v>
      </c>
      <c r="IG20" s="194">
        <v>0</v>
      </c>
      <c r="IH20" s="194">
        <v>0</v>
      </c>
      <c r="II20" s="194">
        <v>0</v>
      </c>
      <c r="IJ20" s="194">
        <v>0</v>
      </c>
      <c r="IK20" s="194">
        <v>0</v>
      </c>
      <c r="IL20" s="194">
        <v>0</v>
      </c>
      <c r="IM20" s="194">
        <v>0</v>
      </c>
      <c r="IN20" s="194">
        <v>0</v>
      </c>
      <c r="IO20" s="194">
        <v>0</v>
      </c>
      <c r="IP20" s="194">
        <v>0</v>
      </c>
      <c r="IQ20" s="194">
        <v>0</v>
      </c>
      <c r="IR20" s="194">
        <v>0</v>
      </c>
      <c r="IS20" s="194">
        <v>0</v>
      </c>
      <c r="IT20" s="194">
        <v>0</v>
      </c>
      <c r="IU20" s="194">
        <v>0</v>
      </c>
      <c r="IV20" s="194">
        <v>0</v>
      </c>
      <c r="IW20" s="194">
        <v>0</v>
      </c>
      <c r="IX20" s="194">
        <f t="shared" si="0"/>
        <v>597235.27999999991</v>
      </c>
    </row>
    <row r="21" spans="1:258" ht="13.5" customHeight="1" x14ac:dyDescent="0.25">
      <c r="A21" s="190">
        <v>501999</v>
      </c>
      <c r="B21" s="194">
        <v>0</v>
      </c>
      <c r="C21" s="194">
        <v>0</v>
      </c>
      <c r="D21" s="194">
        <v>79500</v>
      </c>
      <c r="E21" s="194">
        <v>0</v>
      </c>
      <c r="F21" s="194">
        <v>0</v>
      </c>
      <c r="G21" s="194">
        <v>799</v>
      </c>
      <c r="H21" s="194">
        <v>0</v>
      </c>
      <c r="I21" s="194">
        <v>0</v>
      </c>
      <c r="J21" s="194">
        <v>0</v>
      </c>
      <c r="K21" s="194">
        <v>0</v>
      </c>
      <c r="L21" s="194">
        <v>0</v>
      </c>
      <c r="M21" s="194">
        <v>0</v>
      </c>
      <c r="N21" s="194">
        <v>0</v>
      </c>
      <c r="O21" s="194">
        <v>0</v>
      </c>
      <c r="P21" s="194">
        <v>0</v>
      </c>
      <c r="Q21" s="194">
        <v>0</v>
      </c>
      <c r="R21" s="194">
        <v>0</v>
      </c>
      <c r="S21" s="194">
        <v>0</v>
      </c>
      <c r="T21" s="194">
        <v>0</v>
      </c>
      <c r="U21" s="194">
        <v>0</v>
      </c>
      <c r="V21" s="194">
        <v>0</v>
      </c>
      <c r="W21" s="194">
        <v>0</v>
      </c>
      <c r="X21" s="194">
        <v>0</v>
      </c>
      <c r="Y21" s="194">
        <v>0</v>
      </c>
      <c r="Z21" s="194">
        <v>0</v>
      </c>
      <c r="AA21" s="194">
        <v>0</v>
      </c>
      <c r="AB21" s="194">
        <v>0</v>
      </c>
      <c r="AC21" s="194">
        <v>0</v>
      </c>
      <c r="AD21" s="194">
        <v>0</v>
      </c>
      <c r="AE21" s="194">
        <v>0</v>
      </c>
      <c r="AF21" s="194">
        <v>0</v>
      </c>
      <c r="AG21" s="194">
        <v>0</v>
      </c>
      <c r="AH21" s="194">
        <v>0</v>
      </c>
      <c r="AI21" s="194">
        <v>0</v>
      </c>
      <c r="AJ21" s="194">
        <v>0</v>
      </c>
      <c r="AK21" s="194">
        <v>0</v>
      </c>
      <c r="AL21" s="194">
        <v>0</v>
      </c>
      <c r="AM21" s="194">
        <v>0</v>
      </c>
      <c r="AN21" s="194">
        <v>0</v>
      </c>
      <c r="AO21" s="194">
        <v>0</v>
      </c>
      <c r="AP21" s="194">
        <v>0</v>
      </c>
      <c r="AQ21" s="194">
        <v>0</v>
      </c>
      <c r="AR21" s="194">
        <v>0</v>
      </c>
      <c r="AS21" s="194">
        <v>0</v>
      </c>
      <c r="AT21" s="194">
        <v>0</v>
      </c>
      <c r="AU21" s="194">
        <v>0</v>
      </c>
      <c r="AV21" s="194">
        <v>0</v>
      </c>
      <c r="AW21" s="194">
        <v>0</v>
      </c>
      <c r="AX21" s="194">
        <v>0</v>
      </c>
      <c r="AY21" s="194">
        <v>0</v>
      </c>
      <c r="AZ21" s="194">
        <v>0</v>
      </c>
      <c r="BA21" s="194">
        <v>0</v>
      </c>
      <c r="BB21" s="194">
        <v>0</v>
      </c>
      <c r="BC21" s="194">
        <v>0</v>
      </c>
      <c r="BD21" s="194">
        <v>0</v>
      </c>
      <c r="BE21" s="194">
        <v>0</v>
      </c>
      <c r="BF21" s="194">
        <v>0</v>
      </c>
      <c r="BG21" s="194">
        <v>0</v>
      </c>
      <c r="BH21" s="194">
        <v>0</v>
      </c>
      <c r="BI21" s="194">
        <v>0</v>
      </c>
      <c r="BJ21" s="194">
        <v>0</v>
      </c>
      <c r="BK21" s="194">
        <v>0</v>
      </c>
      <c r="BL21" s="194">
        <v>0</v>
      </c>
      <c r="BM21" s="194">
        <v>0</v>
      </c>
      <c r="BN21" s="194">
        <v>0</v>
      </c>
      <c r="BO21" s="194">
        <v>0</v>
      </c>
      <c r="BP21" s="194">
        <v>0</v>
      </c>
      <c r="BQ21" s="194">
        <v>0</v>
      </c>
      <c r="BR21" s="194">
        <v>0</v>
      </c>
      <c r="BS21" s="194">
        <v>0</v>
      </c>
      <c r="BT21" s="194">
        <v>0</v>
      </c>
      <c r="BU21" s="194">
        <v>0</v>
      </c>
      <c r="BV21" s="194">
        <v>0</v>
      </c>
      <c r="BW21" s="194">
        <v>0</v>
      </c>
      <c r="BX21" s="194">
        <v>0</v>
      </c>
      <c r="BY21" s="194">
        <v>0</v>
      </c>
      <c r="BZ21" s="194">
        <v>0</v>
      </c>
      <c r="CA21" s="194">
        <v>0</v>
      </c>
      <c r="CB21" s="194">
        <v>0</v>
      </c>
      <c r="CC21" s="194">
        <v>0</v>
      </c>
      <c r="CD21" s="194">
        <v>0</v>
      </c>
      <c r="CE21" s="194">
        <v>0</v>
      </c>
      <c r="CF21" s="194">
        <v>0</v>
      </c>
      <c r="CG21" s="194">
        <v>0</v>
      </c>
      <c r="CH21" s="194">
        <v>0</v>
      </c>
      <c r="CI21" s="194">
        <v>0</v>
      </c>
      <c r="CJ21" s="194">
        <v>0</v>
      </c>
      <c r="CK21" s="194">
        <v>0</v>
      </c>
      <c r="CL21" s="194">
        <v>0</v>
      </c>
      <c r="CM21" s="194">
        <v>0</v>
      </c>
      <c r="CN21" s="194">
        <v>0</v>
      </c>
      <c r="CO21" s="194">
        <v>0</v>
      </c>
      <c r="CP21" s="194">
        <v>0</v>
      </c>
      <c r="CQ21" s="194">
        <v>0</v>
      </c>
      <c r="CR21" s="194">
        <v>0</v>
      </c>
      <c r="CS21" s="194">
        <v>0</v>
      </c>
      <c r="CT21" s="194">
        <v>0</v>
      </c>
      <c r="CU21" s="194">
        <v>0</v>
      </c>
      <c r="CV21" s="194">
        <v>0</v>
      </c>
      <c r="CW21" s="194">
        <v>0</v>
      </c>
      <c r="CX21" s="194">
        <v>0</v>
      </c>
      <c r="CY21" s="194">
        <v>0</v>
      </c>
      <c r="CZ21" s="194">
        <v>0</v>
      </c>
      <c r="DA21" s="194">
        <v>0</v>
      </c>
      <c r="DB21" s="194">
        <v>0</v>
      </c>
      <c r="DC21" s="194">
        <v>0</v>
      </c>
      <c r="DD21" s="194">
        <v>0</v>
      </c>
      <c r="DE21" s="194">
        <v>0</v>
      </c>
      <c r="DF21" s="194">
        <v>0</v>
      </c>
      <c r="DG21" s="194">
        <v>0</v>
      </c>
      <c r="DH21" s="194">
        <v>0</v>
      </c>
      <c r="DI21" s="194">
        <v>0</v>
      </c>
      <c r="DJ21" s="194">
        <v>0</v>
      </c>
      <c r="DK21" s="194">
        <v>0</v>
      </c>
      <c r="DL21" s="194">
        <v>0</v>
      </c>
      <c r="DM21" s="194">
        <v>0</v>
      </c>
      <c r="DN21" s="194">
        <v>0</v>
      </c>
      <c r="DO21" s="194">
        <v>0</v>
      </c>
      <c r="DP21" s="194">
        <v>0</v>
      </c>
      <c r="DQ21" s="194">
        <v>0</v>
      </c>
      <c r="DR21" s="194">
        <v>0</v>
      </c>
      <c r="DS21" s="194">
        <v>0</v>
      </c>
      <c r="DT21" s="194">
        <v>0</v>
      </c>
      <c r="DU21" s="194">
        <v>0</v>
      </c>
      <c r="DV21" s="194">
        <v>0</v>
      </c>
      <c r="DW21" s="194">
        <v>0</v>
      </c>
      <c r="DX21" s="194">
        <v>0</v>
      </c>
      <c r="DY21" s="194">
        <v>0</v>
      </c>
      <c r="DZ21" s="194">
        <v>0</v>
      </c>
      <c r="EA21" s="194">
        <v>0</v>
      </c>
      <c r="EB21" s="194">
        <v>0</v>
      </c>
      <c r="EC21" s="194">
        <v>0</v>
      </c>
      <c r="ED21" s="194">
        <v>0</v>
      </c>
      <c r="EE21" s="194">
        <v>0</v>
      </c>
      <c r="EF21" s="194">
        <v>0</v>
      </c>
      <c r="EG21" s="194">
        <v>0</v>
      </c>
      <c r="EH21" s="194">
        <v>0</v>
      </c>
      <c r="EI21" s="194">
        <v>0</v>
      </c>
      <c r="EJ21" s="194">
        <v>0</v>
      </c>
      <c r="EK21" s="194">
        <v>0</v>
      </c>
      <c r="EL21" s="194">
        <v>0</v>
      </c>
      <c r="EM21" s="194">
        <v>0</v>
      </c>
      <c r="EN21" s="194">
        <v>0</v>
      </c>
      <c r="EO21" s="194">
        <v>0</v>
      </c>
      <c r="EP21" s="194">
        <v>0</v>
      </c>
      <c r="EQ21" s="194">
        <v>0</v>
      </c>
      <c r="ER21" s="194">
        <v>0</v>
      </c>
      <c r="ES21" s="194">
        <v>0</v>
      </c>
      <c r="ET21" s="194">
        <v>0</v>
      </c>
      <c r="EU21" s="194">
        <v>0</v>
      </c>
      <c r="EV21" s="194">
        <v>0</v>
      </c>
      <c r="EW21" s="194">
        <v>0</v>
      </c>
      <c r="EX21" s="194">
        <v>0</v>
      </c>
      <c r="EY21" s="194">
        <v>0</v>
      </c>
      <c r="EZ21" s="194">
        <v>0</v>
      </c>
      <c r="FA21" s="194">
        <v>0</v>
      </c>
      <c r="FB21" s="194">
        <v>0</v>
      </c>
      <c r="FC21" s="194">
        <v>0</v>
      </c>
      <c r="FD21" s="194">
        <v>0</v>
      </c>
      <c r="FE21" s="194">
        <v>0</v>
      </c>
      <c r="FF21" s="194">
        <v>0</v>
      </c>
      <c r="FG21" s="194">
        <v>0</v>
      </c>
      <c r="FH21" s="194">
        <v>0</v>
      </c>
      <c r="FI21" s="194">
        <v>0</v>
      </c>
      <c r="FJ21" s="194">
        <v>0</v>
      </c>
      <c r="FK21" s="194">
        <v>0</v>
      </c>
      <c r="FL21" s="194">
        <v>0</v>
      </c>
      <c r="FM21" s="194">
        <v>0</v>
      </c>
      <c r="FN21" s="194">
        <v>0</v>
      </c>
      <c r="FO21" s="194">
        <v>0</v>
      </c>
      <c r="FP21" s="194">
        <v>0</v>
      </c>
      <c r="FQ21" s="194">
        <v>0</v>
      </c>
      <c r="FR21" s="194">
        <v>0</v>
      </c>
      <c r="FS21" s="194">
        <v>0</v>
      </c>
      <c r="FT21" s="194">
        <v>0</v>
      </c>
      <c r="FU21" s="194">
        <v>0</v>
      </c>
      <c r="FV21" s="194">
        <v>0</v>
      </c>
      <c r="FW21" s="194">
        <v>0</v>
      </c>
      <c r="FX21" s="194">
        <v>0</v>
      </c>
      <c r="FY21" s="194">
        <v>0</v>
      </c>
      <c r="FZ21" s="194">
        <v>0</v>
      </c>
      <c r="GA21" s="194">
        <v>0</v>
      </c>
      <c r="GB21" s="194">
        <v>0</v>
      </c>
      <c r="GC21" s="194">
        <v>0</v>
      </c>
      <c r="GD21" s="194">
        <v>0</v>
      </c>
      <c r="GE21" s="194">
        <v>0</v>
      </c>
      <c r="GF21" s="194">
        <v>0</v>
      </c>
      <c r="GG21" s="194">
        <v>0</v>
      </c>
      <c r="GH21" s="194">
        <v>0</v>
      </c>
      <c r="GI21" s="194">
        <v>0</v>
      </c>
      <c r="GJ21" s="194">
        <v>0</v>
      </c>
      <c r="GK21" s="194">
        <v>0</v>
      </c>
      <c r="GL21" s="194">
        <v>0</v>
      </c>
      <c r="GM21" s="194">
        <v>0</v>
      </c>
      <c r="GN21" s="194">
        <v>0</v>
      </c>
      <c r="GO21" s="194">
        <v>0</v>
      </c>
      <c r="GP21" s="194">
        <v>0</v>
      </c>
      <c r="GQ21" s="194">
        <v>0</v>
      </c>
      <c r="GR21" s="194">
        <v>0</v>
      </c>
      <c r="GS21" s="194">
        <v>0</v>
      </c>
      <c r="GT21" s="194">
        <v>0</v>
      </c>
      <c r="GU21" s="194">
        <v>0</v>
      </c>
      <c r="GV21" s="194">
        <v>0</v>
      </c>
      <c r="GW21" s="194">
        <v>0</v>
      </c>
      <c r="GX21" s="194">
        <v>0</v>
      </c>
      <c r="GY21" s="194">
        <v>0</v>
      </c>
      <c r="GZ21" s="194">
        <v>0</v>
      </c>
      <c r="HA21" s="194">
        <v>0</v>
      </c>
      <c r="HB21" s="194">
        <v>0</v>
      </c>
      <c r="HC21" s="194">
        <v>0</v>
      </c>
      <c r="HD21" s="194">
        <v>0</v>
      </c>
      <c r="HE21" s="194">
        <v>0</v>
      </c>
      <c r="HF21" s="194">
        <v>0</v>
      </c>
      <c r="HG21" s="194">
        <v>0</v>
      </c>
      <c r="HH21" s="194">
        <v>0</v>
      </c>
      <c r="HI21" s="194">
        <v>0</v>
      </c>
      <c r="HJ21" s="194">
        <v>0</v>
      </c>
      <c r="HK21" s="194">
        <v>0</v>
      </c>
      <c r="HL21" s="194">
        <v>0</v>
      </c>
      <c r="HM21" s="194">
        <v>10350.9</v>
      </c>
      <c r="HN21" s="194">
        <v>0</v>
      </c>
      <c r="HO21" s="194">
        <v>0</v>
      </c>
      <c r="HP21" s="194">
        <v>0</v>
      </c>
      <c r="HQ21" s="194">
        <v>0</v>
      </c>
      <c r="HR21" s="194">
        <v>0</v>
      </c>
      <c r="HS21" s="194">
        <v>0</v>
      </c>
      <c r="HT21" s="194">
        <v>0</v>
      </c>
      <c r="HU21" s="194">
        <v>0</v>
      </c>
      <c r="HV21" s="194">
        <v>0</v>
      </c>
      <c r="HW21" s="194">
        <v>0</v>
      </c>
      <c r="HX21" s="194">
        <v>0</v>
      </c>
      <c r="HY21" s="194">
        <v>0</v>
      </c>
      <c r="HZ21" s="194">
        <v>0</v>
      </c>
      <c r="IA21" s="194">
        <v>0</v>
      </c>
      <c r="IB21" s="194">
        <v>0</v>
      </c>
      <c r="IC21" s="194">
        <v>0</v>
      </c>
      <c r="ID21" s="194">
        <v>0</v>
      </c>
      <c r="IE21" s="194">
        <v>0</v>
      </c>
      <c r="IF21" s="194">
        <v>0</v>
      </c>
      <c r="IG21" s="194">
        <v>0</v>
      </c>
      <c r="IH21" s="194">
        <v>0</v>
      </c>
      <c r="II21" s="194">
        <v>0</v>
      </c>
      <c r="IJ21" s="194">
        <v>0</v>
      </c>
      <c r="IK21" s="194">
        <v>0</v>
      </c>
      <c r="IL21" s="194">
        <v>0</v>
      </c>
      <c r="IM21" s="194">
        <v>0</v>
      </c>
      <c r="IN21" s="194">
        <v>0</v>
      </c>
      <c r="IO21" s="194">
        <v>0</v>
      </c>
      <c r="IP21" s="194">
        <v>0</v>
      </c>
      <c r="IQ21" s="194">
        <v>0</v>
      </c>
      <c r="IR21" s="194">
        <v>0</v>
      </c>
      <c r="IS21" s="194">
        <v>0</v>
      </c>
      <c r="IT21" s="194">
        <v>0</v>
      </c>
      <c r="IU21" s="194">
        <v>0</v>
      </c>
      <c r="IV21" s="194">
        <v>0</v>
      </c>
      <c r="IW21" s="194">
        <v>0</v>
      </c>
      <c r="IX21" s="194">
        <f t="shared" si="0"/>
        <v>90649.9</v>
      </c>
    </row>
    <row r="22" spans="1:258" ht="13.5" customHeight="1" x14ac:dyDescent="0.25">
      <c r="A22" s="190">
        <v>502011</v>
      </c>
      <c r="B22" s="194">
        <v>0</v>
      </c>
      <c r="C22" s="194">
        <v>0</v>
      </c>
      <c r="D22" s="194">
        <v>0</v>
      </c>
      <c r="E22" s="194">
        <v>0</v>
      </c>
      <c r="F22" s="194">
        <v>0</v>
      </c>
      <c r="G22" s="194">
        <v>0</v>
      </c>
      <c r="H22" s="194">
        <v>0</v>
      </c>
      <c r="I22" s="194">
        <v>0</v>
      </c>
      <c r="J22" s="194">
        <v>0</v>
      </c>
      <c r="K22" s="194">
        <v>0</v>
      </c>
      <c r="L22" s="194">
        <v>0</v>
      </c>
      <c r="M22" s="194">
        <v>3244.33</v>
      </c>
      <c r="N22" s="194">
        <v>0</v>
      </c>
      <c r="O22" s="194">
        <v>0</v>
      </c>
      <c r="P22" s="194">
        <v>0</v>
      </c>
      <c r="Q22" s="194">
        <v>0</v>
      </c>
      <c r="R22" s="194">
        <v>0</v>
      </c>
      <c r="S22" s="194">
        <v>0</v>
      </c>
      <c r="T22" s="194">
        <v>0</v>
      </c>
      <c r="U22" s="194">
        <v>0</v>
      </c>
      <c r="V22" s="194">
        <v>0</v>
      </c>
      <c r="W22" s="194">
        <v>0</v>
      </c>
      <c r="X22" s="194">
        <v>0</v>
      </c>
      <c r="Y22" s="194">
        <v>0</v>
      </c>
      <c r="Z22" s="194">
        <v>0</v>
      </c>
      <c r="AA22" s="194">
        <v>0</v>
      </c>
      <c r="AB22" s="194">
        <v>0</v>
      </c>
      <c r="AC22" s="194">
        <v>0</v>
      </c>
      <c r="AD22" s="194">
        <v>0</v>
      </c>
      <c r="AE22" s="194">
        <v>0</v>
      </c>
      <c r="AF22" s="194">
        <v>0</v>
      </c>
      <c r="AG22" s="194">
        <v>0</v>
      </c>
      <c r="AH22" s="194">
        <v>0</v>
      </c>
      <c r="AI22" s="194">
        <v>0</v>
      </c>
      <c r="AJ22" s="194">
        <v>0</v>
      </c>
      <c r="AK22" s="194">
        <v>0</v>
      </c>
      <c r="AL22" s="194">
        <v>0</v>
      </c>
      <c r="AM22" s="194">
        <v>0</v>
      </c>
      <c r="AN22" s="194">
        <v>0</v>
      </c>
      <c r="AO22" s="194">
        <v>0</v>
      </c>
      <c r="AP22" s="194">
        <v>0</v>
      </c>
      <c r="AQ22" s="194">
        <v>0</v>
      </c>
      <c r="AR22" s="194">
        <v>0</v>
      </c>
      <c r="AS22" s="194">
        <v>0</v>
      </c>
      <c r="AT22" s="194">
        <v>0</v>
      </c>
      <c r="AU22" s="194">
        <v>0</v>
      </c>
      <c r="AV22" s="194">
        <v>0</v>
      </c>
      <c r="AW22" s="194">
        <v>0</v>
      </c>
      <c r="AX22" s="194">
        <v>0</v>
      </c>
      <c r="AY22" s="194">
        <v>0</v>
      </c>
      <c r="AZ22" s="194">
        <v>0</v>
      </c>
      <c r="BA22" s="194">
        <v>0</v>
      </c>
      <c r="BB22" s="194">
        <v>0</v>
      </c>
      <c r="BC22" s="194">
        <v>0</v>
      </c>
      <c r="BD22" s="194">
        <v>0</v>
      </c>
      <c r="BE22" s="194">
        <v>0</v>
      </c>
      <c r="BF22" s="194">
        <v>0</v>
      </c>
      <c r="BG22" s="194">
        <v>0</v>
      </c>
      <c r="BH22" s="194">
        <v>0</v>
      </c>
      <c r="BI22" s="194">
        <v>0</v>
      </c>
      <c r="BJ22" s="194">
        <v>0</v>
      </c>
      <c r="BK22" s="194">
        <v>0</v>
      </c>
      <c r="BL22" s="194">
        <v>0</v>
      </c>
      <c r="BM22" s="194">
        <v>0</v>
      </c>
      <c r="BN22" s="194">
        <v>0</v>
      </c>
      <c r="BO22" s="194">
        <v>0</v>
      </c>
      <c r="BP22" s="194">
        <v>0</v>
      </c>
      <c r="BQ22" s="194">
        <v>0</v>
      </c>
      <c r="BR22" s="194">
        <v>0</v>
      </c>
      <c r="BS22" s="194">
        <v>0</v>
      </c>
      <c r="BT22" s="194">
        <v>0</v>
      </c>
      <c r="BU22" s="194">
        <v>0</v>
      </c>
      <c r="BV22" s="194">
        <v>0</v>
      </c>
      <c r="BW22" s="194">
        <v>0</v>
      </c>
      <c r="BX22" s="194">
        <v>0</v>
      </c>
      <c r="BY22" s="194">
        <v>0</v>
      </c>
      <c r="BZ22" s="194">
        <v>0</v>
      </c>
      <c r="CA22" s="194">
        <v>0</v>
      </c>
      <c r="CB22" s="194">
        <v>0</v>
      </c>
      <c r="CC22" s="194">
        <v>0</v>
      </c>
      <c r="CD22" s="194">
        <v>0</v>
      </c>
      <c r="CE22" s="194">
        <v>0</v>
      </c>
      <c r="CF22" s="194">
        <v>0</v>
      </c>
      <c r="CG22" s="194">
        <v>0</v>
      </c>
      <c r="CH22" s="194">
        <v>0</v>
      </c>
      <c r="CI22" s="194">
        <v>0</v>
      </c>
      <c r="CJ22" s="194">
        <v>0</v>
      </c>
      <c r="CK22" s="194">
        <v>0</v>
      </c>
      <c r="CL22" s="194">
        <v>0</v>
      </c>
      <c r="CM22" s="194">
        <v>0</v>
      </c>
      <c r="CN22" s="194">
        <v>0</v>
      </c>
      <c r="CO22" s="194">
        <v>0</v>
      </c>
      <c r="CP22" s="194">
        <v>0</v>
      </c>
      <c r="CQ22" s="194">
        <v>0</v>
      </c>
      <c r="CR22" s="194">
        <v>0</v>
      </c>
      <c r="CS22" s="194">
        <v>0</v>
      </c>
      <c r="CT22" s="194">
        <v>0</v>
      </c>
      <c r="CU22" s="194">
        <v>0</v>
      </c>
      <c r="CV22" s="194">
        <v>0</v>
      </c>
      <c r="CW22" s="194">
        <v>0</v>
      </c>
      <c r="CX22" s="194">
        <v>0</v>
      </c>
      <c r="CY22" s="194">
        <v>0</v>
      </c>
      <c r="CZ22" s="194">
        <v>0</v>
      </c>
      <c r="DA22" s="194">
        <v>0</v>
      </c>
      <c r="DB22" s="194">
        <v>0</v>
      </c>
      <c r="DC22" s="194">
        <v>1812118</v>
      </c>
      <c r="DD22" s="194">
        <v>0</v>
      </c>
      <c r="DE22" s="194">
        <v>0</v>
      </c>
      <c r="DF22" s="194">
        <v>0</v>
      </c>
      <c r="DG22" s="194">
        <v>0</v>
      </c>
      <c r="DH22" s="194">
        <v>0</v>
      </c>
      <c r="DI22" s="194">
        <v>0</v>
      </c>
      <c r="DJ22" s="194">
        <v>0</v>
      </c>
      <c r="DK22" s="194">
        <v>0</v>
      </c>
      <c r="DL22" s="194">
        <v>0</v>
      </c>
      <c r="DM22" s="194">
        <v>0</v>
      </c>
      <c r="DN22" s="194">
        <v>0</v>
      </c>
      <c r="DO22" s="194">
        <v>0</v>
      </c>
      <c r="DP22" s="194">
        <v>0</v>
      </c>
      <c r="DQ22" s="194">
        <v>0</v>
      </c>
      <c r="DR22" s="194">
        <v>0</v>
      </c>
      <c r="DS22" s="194">
        <v>0</v>
      </c>
      <c r="DT22" s="194">
        <v>0</v>
      </c>
      <c r="DU22" s="194">
        <v>0</v>
      </c>
      <c r="DV22" s="194">
        <v>0</v>
      </c>
      <c r="DW22" s="194">
        <v>0</v>
      </c>
      <c r="DX22" s="194">
        <v>0</v>
      </c>
      <c r="DY22" s="194">
        <v>0</v>
      </c>
      <c r="DZ22" s="194">
        <v>0</v>
      </c>
      <c r="EA22" s="194">
        <v>1510751.05</v>
      </c>
      <c r="EB22" s="194">
        <v>0</v>
      </c>
      <c r="EC22" s="194">
        <v>37699</v>
      </c>
      <c r="ED22" s="194">
        <v>0</v>
      </c>
      <c r="EE22" s="194">
        <v>0</v>
      </c>
      <c r="EF22" s="194">
        <v>0</v>
      </c>
      <c r="EG22" s="194">
        <v>56778.2</v>
      </c>
      <c r="EH22" s="194">
        <v>242872</v>
      </c>
      <c r="EI22" s="194">
        <v>0</v>
      </c>
      <c r="EJ22" s="194">
        <v>0</v>
      </c>
      <c r="EK22" s="194">
        <v>0</v>
      </c>
      <c r="EL22" s="194">
        <v>0</v>
      </c>
      <c r="EM22" s="194">
        <v>0</v>
      </c>
      <c r="EN22" s="194">
        <v>0</v>
      </c>
      <c r="EO22" s="194">
        <v>0</v>
      </c>
      <c r="EP22" s="194">
        <v>0</v>
      </c>
      <c r="EQ22" s="194">
        <v>323636.12</v>
      </c>
      <c r="ER22" s="194">
        <v>422843</v>
      </c>
      <c r="ES22" s="194">
        <v>428730</v>
      </c>
      <c r="ET22" s="194">
        <v>1141213.6200000001</v>
      </c>
      <c r="EU22" s="194">
        <v>233368.74</v>
      </c>
      <c r="EV22" s="194">
        <v>712683.54</v>
      </c>
      <c r="EW22" s="194">
        <v>627532.5</v>
      </c>
      <c r="EX22" s="194">
        <v>0</v>
      </c>
      <c r="EY22" s="194">
        <v>0</v>
      </c>
      <c r="EZ22" s="194">
        <v>1494851.95</v>
      </c>
      <c r="FA22" s="194">
        <v>0</v>
      </c>
      <c r="FB22" s="194">
        <v>0</v>
      </c>
      <c r="FC22" s="194">
        <v>0</v>
      </c>
      <c r="FD22" s="194">
        <v>0</v>
      </c>
      <c r="FE22" s="194">
        <v>0</v>
      </c>
      <c r="FF22" s="194">
        <v>0</v>
      </c>
      <c r="FG22" s="194">
        <v>0</v>
      </c>
      <c r="FH22" s="194">
        <v>16934493.949999999</v>
      </c>
      <c r="FI22" s="194">
        <v>0</v>
      </c>
      <c r="FJ22" s="194">
        <v>0</v>
      </c>
      <c r="FK22" s="194">
        <v>0</v>
      </c>
      <c r="FL22" s="194">
        <v>0</v>
      </c>
      <c r="FM22" s="194">
        <v>0</v>
      </c>
      <c r="FN22" s="194">
        <v>88874</v>
      </c>
      <c r="FO22" s="194">
        <v>0</v>
      </c>
      <c r="FP22" s="194">
        <v>0</v>
      </c>
      <c r="FQ22" s="194">
        <v>0</v>
      </c>
      <c r="FR22" s="194">
        <v>0</v>
      </c>
      <c r="FS22" s="194">
        <v>0</v>
      </c>
      <c r="FT22" s="194">
        <v>0</v>
      </c>
      <c r="FU22" s="194">
        <v>0</v>
      </c>
      <c r="FV22" s="194">
        <v>0</v>
      </c>
      <c r="FW22" s="194">
        <v>0</v>
      </c>
      <c r="FX22" s="194">
        <v>0</v>
      </c>
      <c r="FY22" s="194">
        <v>0</v>
      </c>
      <c r="FZ22" s="194">
        <v>0</v>
      </c>
      <c r="GA22" s="194">
        <v>0</v>
      </c>
      <c r="GB22" s="194">
        <v>0</v>
      </c>
      <c r="GC22" s="194">
        <v>0</v>
      </c>
      <c r="GD22" s="194">
        <v>0</v>
      </c>
      <c r="GE22" s="194">
        <v>0</v>
      </c>
      <c r="GF22" s="194">
        <v>0</v>
      </c>
      <c r="GG22" s="194">
        <v>0</v>
      </c>
      <c r="GH22" s="194">
        <v>0</v>
      </c>
      <c r="GI22" s="194">
        <v>0</v>
      </c>
      <c r="GJ22" s="194">
        <v>0</v>
      </c>
      <c r="GK22" s="194">
        <v>0</v>
      </c>
      <c r="GL22" s="194">
        <v>0</v>
      </c>
      <c r="GM22" s="194">
        <v>0</v>
      </c>
      <c r="GN22" s="194">
        <v>0</v>
      </c>
      <c r="GO22" s="194">
        <v>0</v>
      </c>
      <c r="GP22" s="194">
        <v>0</v>
      </c>
      <c r="GQ22" s="194">
        <v>0</v>
      </c>
      <c r="GR22" s="194">
        <v>0</v>
      </c>
      <c r="GS22" s="194">
        <v>0</v>
      </c>
      <c r="GT22" s="194">
        <v>0</v>
      </c>
      <c r="GU22" s="194">
        <v>0</v>
      </c>
      <c r="GV22" s="194">
        <v>0</v>
      </c>
      <c r="GW22" s="194">
        <v>0</v>
      </c>
      <c r="GX22" s="194">
        <v>0</v>
      </c>
      <c r="GY22" s="194">
        <v>0</v>
      </c>
      <c r="GZ22" s="194">
        <v>0</v>
      </c>
      <c r="HA22" s="194">
        <v>0</v>
      </c>
      <c r="HB22" s="194">
        <v>0</v>
      </c>
      <c r="HC22" s="194">
        <v>0</v>
      </c>
      <c r="HD22" s="194">
        <v>0</v>
      </c>
      <c r="HE22" s="194">
        <v>0</v>
      </c>
      <c r="HF22" s="194">
        <v>0</v>
      </c>
      <c r="HG22" s="194">
        <v>0</v>
      </c>
      <c r="HH22" s="194">
        <v>0</v>
      </c>
      <c r="HI22" s="194">
        <v>0</v>
      </c>
      <c r="HJ22" s="194">
        <v>0</v>
      </c>
      <c r="HK22" s="194">
        <v>0</v>
      </c>
      <c r="HL22" s="194">
        <v>0</v>
      </c>
      <c r="HM22" s="194">
        <v>0</v>
      </c>
      <c r="HN22" s="194">
        <v>0</v>
      </c>
      <c r="HO22" s="194">
        <v>0</v>
      </c>
      <c r="HP22" s="194">
        <v>0</v>
      </c>
      <c r="HQ22" s="194">
        <v>0</v>
      </c>
      <c r="HR22" s="194">
        <v>0</v>
      </c>
      <c r="HS22" s="194">
        <v>0</v>
      </c>
      <c r="HT22" s="194">
        <v>0</v>
      </c>
      <c r="HU22" s="194">
        <v>0</v>
      </c>
      <c r="HV22" s="194">
        <v>0</v>
      </c>
      <c r="HW22" s="194">
        <v>0</v>
      </c>
      <c r="HX22" s="194">
        <v>0</v>
      </c>
      <c r="HY22" s="194">
        <v>0</v>
      </c>
      <c r="HZ22" s="194">
        <v>0</v>
      </c>
      <c r="IA22" s="194">
        <v>0</v>
      </c>
      <c r="IB22" s="194">
        <v>0</v>
      </c>
      <c r="IC22" s="194">
        <v>0</v>
      </c>
      <c r="ID22" s="194">
        <v>0</v>
      </c>
      <c r="IE22" s="194">
        <v>0</v>
      </c>
      <c r="IF22" s="194">
        <v>0</v>
      </c>
      <c r="IG22" s="194">
        <v>0</v>
      </c>
      <c r="IH22" s="194">
        <v>0</v>
      </c>
      <c r="II22" s="194">
        <v>0</v>
      </c>
      <c r="IJ22" s="194">
        <v>0</v>
      </c>
      <c r="IK22" s="194">
        <v>0</v>
      </c>
      <c r="IL22" s="194">
        <v>0</v>
      </c>
      <c r="IM22" s="194">
        <v>0</v>
      </c>
      <c r="IN22" s="194">
        <v>0</v>
      </c>
      <c r="IO22" s="194">
        <v>0</v>
      </c>
      <c r="IP22" s="194">
        <v>0</v>
      </c>
      <c r="IQ22" s="194">
        <v>0</v>
      </c>
      <c r="IR22" s="194">
        <v>0</v>
      </c>
      <c r="IS22" s="194">
        <v>0</v>
      </c>
      <c r="IT22" s="194">
        <v>0</v>
      </c>
      <c r="IU22" s="194">
        <v>0</v>
      </c>
      <c r="IV22" s="194">
        <v>0</v>
      </c>
      <c r="IW22" s="194">
        <v>0</v>
      </c>
      <c r="IX22" s="194">
        <f t="shared" si="0"/>
        <v>26071690</v>
      </c>
    </row>
    <row r="23" spans="1:258" ht="13.5" customHeight="1" x14ac:dyDescent="0.25">
      <c r="A23" s="190">
        <v>502012</v>
      </c>
      <c r="B23" s="194">
        <v>0</v>
      </c>
      <c r="C23" s="194">
        <v>0</v>
      </c>
      <c r="D23" s="194">
        <v>0</v>
      </c>
      <c r="E23" s="194">
        <v>0</v>
      </c>
      <c r="F23" s="194">
        <v>0</v>
      </c>
      <c r="G23" s="194">
        <v>0</v>
      </c>
      <c r="H23" s="194">
        <v>0</v>
      </c>
      <c r="I23" s="194">
        <v>98072</v>
      </c>
      <c r="J23" s="194">
        <v>0</v>
      </c>
      <c r="K23" s="194">
        <v>0</v>
      </c>
      <c r="L23" s="194">
        <v>0</v>
      </c>
      <c r="M23" s="194">
        <v>0</v>
      </c>
      <c r="N23" s="194">
        <v>0</v>
      </c>
      <c r="O23" s="194">
        <v>0</v>
      </c>
      <c r="P23" s="194">
        <v>0</v>
      </c>
      <c r="Q23" s="194">
        <v>0</v>
      </c>
      <c r="R23" s="194">
        <v>0</v>
      </c>
      <c r="S23" s="194">
        <v>0</v>
      </c>
      <c r="T23" s="194">
        <v>0</v>
      </c>
      <c r="U23" s="194">
        <v>0</v>
      </c>
      <c r="V23" s="194">
        <v>0</v>
      </c>
      <c r="W23" s="194">
        <v>0</v>
      </c>
      <c r="X23" s="194">
        <v>0</v>
      </c>
      <c r="Y23" s="194">
        <v>0</v>
      </c>
      <c r="Z23" s="194">
        <v>0</v>
      </c>
      <c r="AA23" s="194">
        <v>0</v>
      </c>
      <c r="AB23" s="194">
        <v>0</v>
      </c>
      <c r="AC23" s="194">
        <v>0</v>
      </c>
      <c r="AD23" s="194">
        <v>101600</v>
      </c>
      <c r="AE23" s="194">
        <v>0</v>
      </c>
      <c r="AF23" s="194">
        <v>0</v>
      </c>
      <c r="AG23" s="194">
        <v>0</v>
      </c>
      <c r="AH23" s="194">
        <v>0</v>
      </c>
      <c r="AI23" s="194">
        <v>0</v>
      </c>
      <c r="AJ23" s="194">
        <v>0</v>
      </c>
      <c r="AK23" s="194">
        <v>0</v>
      </c>
      <c r="AL23" s="194">
        <v>0</v>
      </c>
      <c r="AM23" s="194">
        <v>0</v>
      </c>
      <c r="AN23" s="194">
        <v>0</v>
      </c>
      <c r="AO23" s="194">
        <v>0</v>
      </c>
      <c r="AP23" s="194">
        <v>0</v>
      </c>
      <c r="AQ23" s="194">
        <v>0</v>
      </c>
      <c r="AR23" s="194">
        <v>0</v>
      </c>
      <c r="AS23" s="194">
        <v>0</v>
      </c>
      <c r="AT23" s="194">
        <v>0</v>
      </c>
      <c r="AU23" s="194">
        <v>0</v>
      </c>
      <c r="AV23" s="194">
        <v>0</v>
      </c>
      <c r="AW23" s="194">
        <v>0</v>
      </c>
      <c r="AX23" s="194">
        <v>0</v>
      </c>
      <c r="AY23" s="194">
        <v>0</v>
      </c>
      <c r="AZ23" s="194">
        <v>0</v>
      </c>
      <c r="BA23" s="194">
        <v>0</v>
      </c>
      <c r="BB23" s="194">
        <v>0</v>
      </c>
      <c r="BC23" s="194">
        <v>0</v>
      </c>
      <c r="BD23" s="194">
        <v>0</v>
      </c>
      <c r="BE23" s="194">
        <v>0</v>
      </c>
      <c r="BF23" s="194">
        <v>0</v>
      </c>
      <c r="BG23" s="194">
        <v>0</v>
      </c>
      <c r="BH23" s="194">
        <v>0</v>
      </c>
      <c r="BI23" s="194">
        <v>0</v>
      </c>
      <c r="BJ23" s="194">
        <v>0</v>
      </c>
      <c r="BK23" s="194">
        <v>0</v>
      </c>
      <c r="BL23" s="194">
        <v>0</v>
      </c>
      <c r="BM23" s="194">
        <v>0</v>
      </c>
      <c r="BN23" s="194">
        <v>0</v>
      </c>
      <c r="BO23" s="194">
        <v>0</v>
      </c>
      <c r="BP23" s="194">
        <v>0</v>
      </c>
      <c r="BQ23" s="194">
        <v>0</v>
      </c>
      <c r="BR23" s="194">
        <v>0</v>
      </c>
      <c r="BS23" s="194">
        <v>0</v>
      </c>
      <c r="BT23" s="194">
        <v>0</v>
      </c>
      <c r="BU23" s="194">
        <v>0</v>
      </c>
      <c r="BV23" s="194">
        <v>0</v>
      </c>
      <c r="BW23" s="194">
        <v>0</v>
      </c>
      <c r="BX23" s="194">
        <v>0</v>
      </c>
      <c r="BY23" s="194">
        <v>0</v>
      </c>
      <c r="BZ23" s="194">
        <v>0</v>
      </c>
      <c r="CA23" s="194">
        <v>0</v>
      </c>
      <c r="CB23" s="194">
        <v>0</v>
      </c>
      <c r="CC23" s="194">
        <v>0</v>
      </c>
      <c r="CD23" s="194">
        <v>0</v>
      </c>
      <c r="CE23" s="194">
        <v>0</v>
      </c>
      <c r="CF23" s="194">
        <v>0</v>
      </c>
      <c r="CG23" s="194">
        <v>0</v>
      </c>
      <c r="CH23" s="194">
        <v>0</v>
      </c>
      <c r="CI23" s="194">
        <v>0</v>
      </c>
      <c r="CJ23" s="194">
        <v>0</v>
      </c>
      <c r="CK23" s="194">
        <v>0</v>
      </c>
      <c r="CL23" s="194">
        <v>0</v>
      </c>
      <c r="CM23" s="194">
        <v>0</v>
      </c>
      <c r="CN23" s="194">
        <v>0</v>
      </c>
      <c r="CO23" s="194">
        <v>0</v>
      </c>
      <c r="CP23" s="194">
        <v>0</v>
      </c>
      <c r="CQ23" s="194">
        <v>0</v>
      </c>
      <c r="CR23" s="194">
        <v>0</v>
      </c>
      <c r="CS23" s="194">
        <v>0</v>
      </c>
      <c r="CT23" s="194">
        <v>0</v>
      </c>
      <c r="CU23" s="194">
        <v>0</v>
      </c>
      <c r="CV23" s="194">
        <v>0</v>
      </c>
      <c r="CW23" s="194">
        <v>0</v>
      </c>
      <c r="CX23" s="194">
        <v>0</v>
      </c>
      <c r="CY23" s="194">
        <v>0</v>
      </c>
      <c r="CZ23" s="194">
        <v>0</v>
      </c>
      <c r="DA23" s="194">
        <v>0</v>
      </c>
      <c r="DB23" s="194">
        <v>0</v>
      </c>
      <c r="DC23" s="194">
        <v>394115.84000000003</v>
      </c>
      <c r="DD23" s="194">
        <v>0</v>
      </c>
      <c r="DE23" s="194">
        <v>0</v>
      </c>
      <c r="DF23" s="194">
        <v>0</v>
      </c>
      <c r="DG23" s="194">
        <v>0</v>
      </c>
      <c r="DH23" s="194">
        <v>0</v>
      </c>
      <c r="DI23" s="194">
        <v>0</v>
      </c>
      <c r="DJ23" s="194">
        <v>0</v>
      </c>
      <c r="DK23" s="194">
        <v>0</v>
      </c>
      <c r="DL23" s="194">
        <v>0</v>
      </c>
      <c r="DM23" s="194">
        <v>0</v>
      </c>
      <c r="DN23" s="194">
        <v>0</v>
      </c>
      <c r="DO23" s="194">
        <v>0</v>
      </c>
      <c r="DP23" s="194">
        <v>0</v>
      </c>
      <c r="DQ23" s="194">
        <v>0</v>
      </c>
      <c r="DR23" s="194">
        <v>0</v>
      </c>
      <c r="DS23" s="194">
        <v>0</v>
      </c>
      <c r="DT23" s="194">
        <v>0</v>
      </c>
      <c r="DU23" s="194">
        <v>0</v>
      </c>
      <c r="DV23" s="194">
        <v>0</v>
      </c>
      <c r="DW23" s="194">
        <v>0</v>
      </c>
      <c r="DX23" s="194">
        <v>0</v>
      </c>
      <c r="DY23" s="194">
        <v>0</v>
      </c>
      <c r="DZ23" s="194">
        <v>0</v>
      </c>
      <c r="EA23" s="194">
        <v>37355.980000000003</v>
      </c>
      <c r="EB23" s="194">
        <v>0</v>
      </c>
      <c r="EC23" s="194">
        <v>368</v>
      </c>
      <c r="ED23" s="194">
        <v>0</v>
      </c>
      <c r="EE23" s="194">
        <v>0</v>
      </c>
      <c r="EF23" s="194">
        <v>0</v>
      </c>
      <c r="EG23" s="194">
        <v>2201.3200000000002</v>
      </c>
      <c r="EH23" s="194">
        <v>8064.58</v>
      </c>
      <c r="EI23" s="194">
        <v>0</v>
      </c>
      <c r="EJ23" s="194">
        <v>0</v>
      </c>
      <c r="EK23" s="194">
        <v>0</v>
      </c>
      <c r="EL23" s="194">
        <v>0</v>
      </c>
      <c r="EM23" s="194">
        <v>0</v>
      </c>
      <c r="EN23" s="194">
        <v>0</v>
      </c>
      <c r="EO23" s="194">
        <v>0</v>
      </c>
      <c r="EP23" s="194">
        <v>0</v>
      </c>
      <c r="EQ23" s="194">
        <v>555844.16</v>
      </c>
      <c r="ER23" s="194">
        <v>1012421.09</v>
      </c>
      <c r="ES23" s="194">
        <v>336393.61</v>
      </c>
      <c r="ET23" s="194">
        <v>1475323.44</v>
      </c>
      <c r="EU23" s="194">
        <v>226304.9</v>
      </c>
      <c r="EV23" s="194">
        <v>1047793.51</v>
      </c>
      <c r="EW23" s="194">
        <v>297550.42</v>
      </c>
      <c r="EX23" s="194">
        <v>0</v>
      </c>
      <c r="EY23" s="194">
        <v>0</v>
      </c>
      <c r="EZ23" s="194">
        <v>232836.4</v>
      </c>
      <c r="FA23" s="194">
        <v>0</v>
      </c>
      <c r="FB23" s="194">
        <v>0</v>
      </c>
      <c r="FC23" s="194">
        <v>0</v>
      </c>
      <c r="FD23" s="194">
        <v>0</v>
      </c>
      <c r="FE23" s="194">
        <v>0</v>
      </c>
      <c r="FF23" s="194">
        <v>0</v>
      </c>
      <c r="FG23" s="194">
        <v>0</v>
      </c>
      <c r="FH23" s="194">
        <v>4207663.92</v>
      </c>
      <c r="FI23" s="194">
        <v>0</v>
      </c>
      <c r="FJ23" s="194">
        <v>0</v>
      </c>
      <c r="FK23" s="194">
        <v>0</v>
      </c>
      <c r="FL23" s="194">
        <v>0</v>
      </c>
      <c r="FM23" s="194">
        <v>0</v>
      </c>
      <c r="FN23" s="194">
        <v>0</v>
      </c>
      <c r="FO23" s="194">
        <v>0</v>
      </c>
      <c r="FP23" s="194">
        <v>0</v>
      </c>
      <c r="FQ23" s="194">
        <v>0</v>
      </c>
      <c r="FR23" s="194">
        <v>0</v>
      </c>
      <c r="FS23" s="194">
        <v>0</v>
      </c>
      <c r="FT23" s="194">
        <v>0</v>
      </c>
      <c r="FU23" s="194">
        <v>0</v>
      </c>
      <c r="FV23" s="194">
        <v>0</v>
      </c>
      <c r="FW23" s="194">
        <v>0</v>
      </c>
      <c r="FX23" s="194">
        <v>0</v>
      </c>
      <c r="FY23" s="194">
        <v>0</v>
      </c>
      <c r="FZ23" s="194">
        <v>0</v>
      </c>
      <c r="GA23" s="194">
        <v>0</v>
      </c>
      <c r="GB23" s="194">
        <v>0</v>
      </c>
      <c r="GC23" s="194">
        <v>0</v>
      </c>
      <c r="GD23" s="194">
        <v>0</v>
      </c>
      <c r="GE23" s="194">
        <v>0</v>
      </c>
      <c r="GF23" s="194">
        <v>0</v>
      </c>
      <c r="GG23" s="194">
        <v>0</v>
      </c>
      <c r="GH23" s="194">
        <v>0</v>
      </c>
      <c r="GI23" s="194">
        <v>0</v>
      </c>
      <c r="GJ23" s="194">
        <v>0</v>
      </c>
      <c r="GK23" s="194">
        <v>0</v>
      </c>
      <c r="GL23" s="194">
        <v>0</v>
      </c>
      <c r="GM23" s="194">
        <v>0</v>
      </c>
      <c r="GN23" s="194">
        <v>0</v>
      </c>
      <c r="GO23" s="194">
        <v>0</v>
      </c>
      <c r="GP23" s="194">
        <v>0</v>
      </c>
      <c r="GQ23" s="194">
        <v>0</v>
      </c>
      <c r="GR23" s="194">
        <v>0</v>
      </c>
      <c r="GS23" s="194">
        <v>0</v>
      </c>
      <c r="GT23" s="194">
        <v>0</v>
      </c>
      <c r="GU23" s="194">
        <v>0</v>
      </c>
      <c r="GV23" s="194">
        <v>0</v>
      </c>
      <c r="GW23" s="194">
        <v>0</v>
      </c>
      <c r="GX23" s="194">
        <v>0</v>
      </c>
      <c r="GY23" s="194">
        <v>0</v>
      </c>
      <c r="GZ23" s="194">
        <v>0</v>
      </c>
      <c r="HA23" s="194">
        <v>0</v>
      </c>
      <c r="HB23" s="194">
        <v>0</v>
      </c>
      <c r="HC23" s="194">
        <v>0</v>
      </c>
      <c r="HD23" s="194">
        <v>0</v>
      </c>
      <c r="HE23" s="194">
        <v>0</v>
      </c>
      <c r="HF23" s="194">
        <v>0</v>
      </c>
      <c r="HG23" s="194">
        <v>0</v>
      </c>
      <c r="HH23" s="194">
        <v>0</v>
      </c>
      <c r="HI23" s="194">
        <v>0</v>
      </c>
      <c r="HJ23" s="194">
        <v>0</v>
      </c>
      <c r="HK23" s="194">
        <v>0</v>
      </c>
      <c r="HL23" s="194">
        <v>0</v>
      </c>
      <c r="HM23" s="194">
        <v>0</v>
      </c>
      <c r="HN23" s="194">
        <v>0</v>
      </c>
      <c r="HO23" s="194">
        <v>0</v>
      </c>
      <c r="HP23" s="194">
        <v>0</v>
      </c>
      <c r="HQ23" s="194">
        <v>0</v>
      </c>
      <c r="HR23" s="194">
        <v>0</v>
      </c>
      <c r="HS23" s="194">
        <v>0</v>
      </c>
      <c r="HT23" s="194">
        <v>0</v>
      </c>
      <c r="HU23" s="194">
        <v>0</v>
      </c>
      <c r="HV23" s="194">
        <v>0</v>
      </c>
      <c r="HW23" s="194">
        <v>0</v>
      </c>
      <c r="HX23" s="194">
        <v>0</v>
      </c>
      <c r="HY23" s="194">
        <v>0</v>
      </c>
      <c r="HZ23" s="194">
        <v>0</v>
      </c>
      <c r="IA23" s="194">
        <v>0</v>
      </c>
      <c r="IB23" s="194">
        <v>0</v>
      </c>
      <c r="IC23" s="194">
        <v>0</v>
      </c>
      <c r="ID23" s="194">
        <v>0</v>
      </c>
      <c r="IE23" s="194">
        <v>0</v>
      </c>
      <c r="IF23" s="194">
        <v>0</v>
      </c>
      <c r="IG23" s="194">
        <v>0</v>
      </c>
      <c r="IH23" s="194">
        <v>0</v>
      </c>
      <c r="II23" s="194">
        <v>0</v>
      </c>
      <c r="IJ23" s="194">
        <v>0</v>
      </c>
      <c r="IK23" s="194">
        <v>0</v>
      </c>
      <c r="IL23" s="194">
        <v>0</v>
      </c>
      <c r="IM23" s="194">
        <v>0</v>
      </c>
      <c r="IN23" s="194">
        <v>0</v>
      </c>
      <c r="IO23" s="194">
        <v>0</v>
      </c>
      <c r="IP23" s="194">
        <v>0</v>
      </c>
      <c r="IQ23" s="194">
        <v>0</v>
      </c>
      <c r="IR23" s="194">
        <v>0</v>
      </c>
      <c r="IS23" s="194">
        <v>0</v>
      </c>
      <c r="IT23" s="194">
        <v>0</v>
      </c>
      <c r="IU23" s="194">
        <v>0</v>
      </c>
      <c r="IV23" s="194">
        <v>0</v>
      </c>
      <c r="IW23" s="194">
        <v>0</v>
      </c>
      <c r="IX23" s="194">
        <f t="shared" si="0"/>
        <v>10033909.17</v>
      </c>
    </row>
    <row r="24" spans="1:258" ht="13.5" customHeight="1" x14ac:dyDescent="0.25">
      <c r="A24" s="190">
        <v>502013</v>
      </c>
      <c r="B24" s="194">
        <v>0</v>
      </c>
      <c r="C24" s="194">
        <v>0</v>
      </c>
      <c r="D24" s="194">
        <v>0</v>
      </c>
      <c r="E24" s="194">
        <v>0</v>
      </c>
      <c r="F24" s="194">
        <v>0</v>
      </c>
      <c r="G24" s="194">
        <v>0</v>
      </c>
      <c r="H24" s="194">
        <v>0</v>
      </c>
      <c r="I24" s="194">
        <v>0</v>
      </c>
      <c r="J24" s="194">
        <v>0</v>
      </c>
      <c r="K24" s="194">
        <v>0</v>
      </c>
      <c r="L24" s="194">
        <v>0</v>
      </c>
      <c r="M24" s="194">
        <v>0</v>
      </c>
      <c r="N24" s="194">
        <v>0</v>
      </c>
      <c r="O24" s="194">
        <v>0</v>
      </c>
      <c r="P24" s="194">
        <v>0</v>
      </c>
      <c r="Q24" s="194">
        <v>0</v>
      </c>
      <c r="R24" s="194">
        <v>0</v>
      </c>
      <c r="S24" s="194">
        <v>0</v>
      </c>
      <c r="T24" s="194">
        <v>0</v>
      </c>
      <c r="U24" s="194">
        <v>0</v>
      </c>
      <c r="V24" s="194">
        <v>0</v>
      </c>
      <c r="W24" s="194">
        <v>0</v>
      </c>
      <c r="X24" s="194">
        <v>0</v>
      </c>
      <c r="Y24" s="194">
        <v>0</v>
      </c>
      <c r="Z24" s="194">
        <v>0</v>
      </c>
      <c r="AA24" s="194">
        <v>0</v>
      </c>
      <c r="AB24" s="194">
        <v>0</v>
      </c>
      <c r="AC24" s="194">
        <v>0</v>
      </c>
      <c r="AD24" s="194">
        <v>0</v>
      </c>
      <c r="AE24" s="194">
        <v>0</v>
      </c>
      <c r="AF24" s="194">
        <v>0</v>
      </c>
      <c r="AG24" s="194">
        <v>0</v>
      </c>
      <c r="AH24" s="194">
        <v>0</v>
      </c>
      <c r="AI24" s="194">
        <v>0</v>
      </c>
      <c r="AJ24" s="194">
        <v>0</v>
      </c>
      <c r="AK24" s="194">
        <v>0</v>
      </c>
      <c r="AL24" s="194">
        <v>0</v>
      </c>
      <c r="AM24" s="194">
        <v>0</v>
      </c>
      <c r="AN24" s="194">
        <v>0</v>
      </c>
      <c r="AO24" s="194">
        <v>0</v>
      </c>
      <c r="AP24" s="194">
        <v>0</v>
      </c>
      <c r="AQ24" s="194">
        <v>0</v>
      </c>
      <c r="AR24" s="194">
        <v>0</v>
      </c>
      <c r="AS24" s="194">
        <v>0</v>
      </c>
      <c r="AT24" s="194">
        <v>0</v>
      </c>
      <c r="AU24" s="194">
        <v>0</v>
      </c>
      <c r="AV24" s="194">
        <v>0</v>
      </c>
      <c r="AW24" s="194">
        <v>0</v>
      </c>
      <c r="AX24" s="194">
        <v>0</v>
      </c>
      <c r="AY24" s="194">
        <v>0</v>
      </c>
      <c r="AZ24" s="194">
        <v>0</v>
      </c>
      <c r="BA24" s="194">
        <v>0</v>
      </c>
      <c r="BB24" s="194">
        <v>0</v>
      </c>
      <c r="BC24" s="194">
        <v>0</v>
      </c>
      <c r="BD24" s="194">
        <v>0</v>
      </c>
      <c r="BE24" s="194">
        <v>0</v>
      </c>
      <c r="BF24" s="194">
        <v>0</v>
      </c>
      <c r="BG24" s="194">
        <v>0</v>
      </c>
      <c r="BH24" s="194">
        <v>0</v>
      </c>
      <c r="BI24" s="194">
        <v>0</v>
      </c>
      <c r="BJ24" s="194">
        <v>0</v>
      </c>
      <c r="BK24" s="194">
        <v>0</v>
      </c>
      <c r="BL24" s="194">
        <v>0</v>
      </c>
      <c r="BM24" s="194">
        <v>0</v>
      </c>
      <c r="BN24" s="194">
        <v>0</v>
      </c>
      <c r="BO24" s="194">
        <v>0</v>
      </c>
      <c r="BP24" s="194">
        <v>0</v>
      </c>
      <c r="BQ24" s="194">
        <v>0</v>
      </c>
      <c r="BR24" s="194">
        <v>0</v>
      </c>
      <c r="BS24" s="194">
        <v>0</v>
      </c>
      <c r="BT24" s="194">
        <v>0</v>
      </c>
      <c r="BU24" s="194">
        <v>0</v>
      </c>
      <c r="BV24" s="194">
        <v>0</v>
      </c>
      <c r="BW24" s="194">
        <v>0</v>
      </c>
      <c r="BX24" s="194">
        <v>0</v>
      </c>
      <c r="BY24" s="194">
        <v>0</v>
      </c>
      <c r="BZ24" s="194">
        <v>0</v>
      </c>
      <c r="CA24" s="194">
        <v>0</v>
      </c>
      <c r="CB24" s="194">
        <v>0</v>
      </c>
      <c r="CC24" s="194">
        <v>0</v>
      </c>
      <c r="CD24" s="194">
        <v>0</v>
      </c>
      <c r="CE24" s="194">
        <v>0</v>
      </c>
      <c r="CF24" s="194">
        <v>0</v>
      </c>
      <c r="CG24" s="194">
        <v>0</v>
      </c>
      <c r="CH24" s="194">
        <v>0</v>
      </c>
      <c r="CI24" s="194">
        <v>0</v>
      </c>
      <c r="CJ24" s="194">
        <v>0</v>
      </c>
      <c r="CK24" s="194">
        <v>0</v>
      </c>
      <c r="CL24" s="194">
        <v>0</v>
      </c>
      <c r="CM24" s="194">
        <v>0</v>
      </c>
      <c r="CN24" s="194">
        <v>0</v>
      </c>
      <c r="CO24" s="194">
        <v>0</v>
      </c>
      <c r="CP24" s="194">
        <v>0</v>
      </c>
      <c r="CQ24" s="194">
        <v>0</v>
      </c>
      <c r="CR24" s="194">
        <v>0</v>
      </c>
      <c r="CS24" s="194">
        <v>0</v>
      </c>
      <c r="CT24" s="194">
        <v>0</v>
      </c>
      <c r="CU24" s="194">
        <v>0</v>
      </c>
      <c r="CV24" s="194">
        <v>0</v>
      </c>
      <c r="CW24" s="194">
        <v>0</v>
      </c>
      <c r="CX24" s="194">
        <v>0</v>
      </c>
      <c r="CY24" s="194">
        <v>0</v>
      </c>
      <c r="CZ24" s="194">
        <v>0</v>
      </c>
      <c r="DA24" s="194">
        <v>0</v>
      </c>
      <c r="DB24" s="194">
        <v>0</v>
      </c>
      <c r="DC24" s="194">
        <v>0</v>
      </c>
      <c r="DD24" s="194">
        <v>0</v>
      </c>
      <c r="DE24" s="194">
        <v>0</v>
      </c>
      <c r="DF24" s="194">
        <v>0</v>
      </c>
      <c r="DG24" s="194">
        <v>0</v>
      </c>
      <c r="DH24" s="194">
        <v>0</v>
      </c>
      <c r="DI24" s="194">
        <v>0</v>
      </c>
      <c r="DJ24" s="194">
        <v>0</v>
      </c>
      <c r="DK24" s="194">
        <v>0</v>
      </c>
      <c r="DL24" s="194">
        <v>0</v>
      </c>
      <c r="DM24" s="194">
        <v>0</v>
      </c>
      <c r="DN24" s="194">
        <v>0</v>
      </c>
      <c r="DO24" s="194">
        <v>0</v>
      </c>
      <c r="DP24" s="194">
        <v>0</v>
      </c>
      <c r="DQ24" s="194">
        <v>0</v>
      </c>
      <c r="DR24" s="194">
        <v>0</v>
      </c>
      <c r="DS24" s="194">
        <v>0</v>
      </c>
      <c r="DT24" s="194">
        <v>0</v>
      </c>
      <c r="DU24" s="194">
        <v>0</v>
      </c>
      <c r="DV24" s="194">
        <v>0</v>
      </c>
      <c r="DW24" s="194">
        <v>0</v>
      </c>
      <c r="DX24" s="194">
        <v>0</v>
      </c>
      <c r="DY24" s="194">
        <v>0</v>
      </c>
      <c r="DZ24" s="194">
        <v>0</v>
      </c>
      <c r="EA24" s="194">
        <v>0</v>
      </c>
      <c r="EB24" s="194">
        <v>0</v>
      </c>
      <c r="EC24" s="194">
        <v>0</v>
      </c>
      <c r="ED24" s="194">
        <v>0</v>
      </c>
      <c r="EE24" s="194">
        <v>0</v>
      </c>
      <c r="EF24" s="194">
        <v>0</v>
      </c>
      <c r="EG24" s="194">
        <v>0</v>
      </c>
      <c r="EH24" s="194">
        <v>0</v>
      </c>
      <c r="EI24" s="194">
        <v>0</v>
      </c>
      <c r="EJ24" s="194">
        <v>0</v>
      </c>
      <c r="EK24" s="194">
        <v>0</v>
      </c>
      <c r="EL24" s="194">
        <v>0</v>
      </c>
      <c r="EM24" s="194">
        <v>0</v>
      </c>
      <c r="EN24" s="194">
        <v>0</v>
      </c>
      <c r="EO24" s="194">
        <v>0</v>
      </c>
      <c r="EP24" s="194">
        <v>0</v>
      </c>
      <c r="EQ24" s="194">
        <v>0</v>
      </c>
      <c r="ER24" s="194">
        <v>0</v>
      </c>
      <c r="ES24" s="194">
        <v>0</v>
      </c>
      <c r="ET24" s="194">
        <v>0</v>
      </c>
      <c r="EU24" s="194">
        <v>0</v>
      </c>
      <c r="EV24" s="194">
        <v>0</v>
      </c>
      <c r="EW24" s="194">
        <v>32996.74</v>
      </c>
      <c r="EX24" s="194">
        <v>0</v>
      </c>
      <c r="EY24" s="194">
        <v>0</v>
      </c>
      <c r="EZ24" s="194">
        <v>0</v>
      </c>
      <c r="FA24" s="194">
        <v>0</v>
      </c>
      <c r="FB24" s="194">
        <v>0</v>
      </c>
      <c r="FC24" s="194">
        <v>0</v>
      </c>
      <c r="FD24" s="194">
        <v>0</v>
      </c>
      <c r="FE24" s="194">
        <v>0</v>
      </c>
      <c r="FF24" s="194">
        <v>0</v>
      </c>
      <c r="FG24" s="194">
        <v>0</v>
      </c>
      <c r="FH24" s="194">
        <v>621806.29</v>
      </c>
      <c r="FI24" s="194">
        <v>0</v>
      </c>
      <c r="FJ24" s="194">
        <v>0</v>
      </c>
      <c r="FK24" s="194">
        <v>0</v>
      </c>
      <c r="FL24" s="194">
        <v>0</v>
      </c>
      <c r="FM24" s="194">
        <v>0</v>
      </c>
      <c r="FN24" s="194">
        <v>700</v>
      </c>
      <c r="FO24" s="194">
        <v>0</v>
      </c>
      <c r="FP24" s="194">
        <v>0</v>
      </c>
      <c r="FQ24" s="194">
        <v>0</v>
      </c>
      <c r="FR24" s="194">
        <v>0</v>
      </c>
      <c r="FS24" s="194">
        <v>0</v>
      </c>
      <c r="FT24" s="194">
        <v>0</v>
      </c>
      <c r="FU24" s="194">
        <v>0</v>
      </c>
      <c r="FV24" s="194">
        <v>0</v>
      </c>
      <c r="FW24" s="194">
        <v>0</v>
      </c>
      <c r="FX24" s="194">
        <v>0</v>
      </c>
      <c r="FY24" s="194">
        <v>0</v>
      </c>
      <c r="FZ24" s="194">
        <v>0</v>
      </c>
      <c r="GA24" s="194">
        <v>0</v>
      </c>
      <c r="GB24" s="194">
        <v>0</v>
      </c>
      <c r="GC24" s="194">
        <v>0</v>
      </c>
      <c r="GD24" s="194">
        <v>0</v>
      </c>
      <c r="GE24" s="194">
        <v>0</v>
      </c>
      <c r="GF24" s="194">
        <v>0</v>
      </c>
      <c r="GG24" s="194">
        <v>0</v>
      </c>
      <c r="GH24" s="194">
        <v>0</v>
      </c>
      <c r="GI24" s="194">
        <v>0</v>
      </c>
      <c r="GJ24" s="194">
        <v>0</v>
      </c>
      <c r="GK24" s="194">
        <v>0</v>
      </c>
      <c r="GL24" s="194">
        <v>0</v>
      </c>
      <c r="GM24" s="194">
        <v>0</v>
      </c>
      <c r="GN24" s="194">
        <v>0</v>
      </c>
      <c r="GO24" s="194">
        <v>0</v>
      </c>
      <c r="GP24" s="194">
        <v>0</v>
      </c>
      <c r="GQ24" s="194">
        <v>0</v>
      </c>
      <c r="GR24" s="194">
        <v>0</v>
      </c>
      <c r="GS24" s="194">
        <v>0</v>
      </c>
      <c r="GT24" s="194">
        <v>0</v>
      </c>
      <c r="GU24" s="194">
        <v>0</v>
      </c>
      <c r="GV24" s="194">
        <v>0</v>
      </c>
      <c r="GW24" s="194">
        <v>0</v>
      </c>
      <c r="GX24" s="194">
        <v>0</v>
      </c>
      <c r="GY24" s="194">
        <v>0</v>
      </c>
      <c r="GZ24" s="194">
        <v>0</v>
      </c>
      <c r="HA24" s="194">
        <v>0</v>
      </c>
      <c r="HB24" s="194">
        <v>0</v>
      </c>
      <c r="HC24" s="194">
        <v>0</v>
      </c>
      <c r="HD24" s="194">
        <v>0</v>
      </c>
      <c r="HE24" s="194">
        <v>0</v>
      </c>
      <c r="HF24" s="194">
        <v>0</v>
      </c>
      <c r="HG24" s="194">
        <v>0</v>
      </c>
      <c r="HH24" s="194">
        <v>0</v>
      </c>
      <c r="HI24" s="194">
        <v>0</v>
      </c>
      <c r="HJ24" s="194">
        <v>0</v>
      </c>
      <c r="HK24" s="194">
        <v>0</v>
      </c>
      <c r="HL24" s="194">
        <v>0</v>
      </c>
      <c r="HM24" s="194">
        <v>0</v>
      </c>
      <c r="HN24" s="194">
        <v>0</v>
      </c>
      <c r="HO24" s="194">
        <v>0</v>
      </c>
      <c r="HP24" s="194">
        <v>0</v>
      </c>
      <c r="HQ24" s="194">
        <v>0</v>
      </c>
      <c r="HR24" s="194">
        <v>0</v>
      </c>
      <c r="HS24" s="194">
        <v>0</v>
      </c>
      <c r="HT24" s="194">
        <v>0</v>
      </c>
      <c r="HU24" s="194">
        <v>0</v>
      </c>
      <c r="HV24" s="194">
        <v>0</v>
      </c>
      <c r="HW24" s="194">
        <v>0</v>
      </c>
      <c r="HX24" s="194">
        <v>0</v>
      </c>
      <c r="HY24" s="194">
        <v>0</v>
      </c>
      <c r="HZ24" s="194">
        <v>0</v>
      </c>
      <c r="IA24" s="194">
        <v>0</v>
      </c>
      <c r="IB24" s="194">
        <v>0</v>
      </c>
      <c r="IC24" s="194">
        <v>0</v>
      </c>
      <c r="ID24" s="194">
        <v>0</v>
      </c>
      <c r="IE24" s="194">
        <v>0</v>
      </c>
      <c r="IF24" s="194">
        <v>0</v>
      </c>
      <c r="IG24" s="194">
        <v>0</v>
      </c>
      <c r="IH24" s="194">
        <v>0</v>
      </c>
      <c r="II24" s="194">
        <v>0</v>
      </c>
      <c r="IJ24" s="194">
        <v>0</v>
      </c>
      <c r="IK24" s="194">
        <v>0</v>
      </c>
      <c r="IL24" s="194">
        <v>0</v>
      </c>
      <c r="IM24" s="194">
        <v>0</v>
      </c>
      <c r="IN24" s="194">
        <v>0</v>
      </c>
      <c r="IO24" s="194">
        <v>0</v>
      </c>
      <c r="IP24" s="194">
        <v>0</v>
      </c>
      <c r="IQ24" s="194">
        <v>0</v>
      </c>
      <c r="IR24" s="194">
        <v>0</v>
      </c>
      <c r="IS24" s="194">
        <v>0</v>
      </c>
      <c r="IT24" s="194">
        <v>0</v>
      </c>
      <c r="IU24" s="194">
        <v>0</v>
      </c>
      <c r="IV24" s="194">
        <v>0</v>
      </c>
      <c r="IW24" s="194">
        <v>0</v>
      </c>
      <c r="IX24" s="194">
        <f t="shared" si="0"/>
        <v>655503.03</v>
      </c>
    </row>
    <row r="25" spans="1:258" ht="13.5" customHeight="1" x14ac:dyDescent="0.25">
      <c r="A25" s="190">
        <v>502014</v>
      </c>
      <c r="B25" s="194">
        <v>0</v>
      </c>
      <c r="C25" s="194">
        <v>0</v>
      </c>
      <c r="D25" s="194">
        <v>0</v>
      </c>
      <c r="E25" s="194">
        <v>0</v>
      </c>
      <c r="F25" s="194">
        <v>0</v>
      </c>
      <c r="G25" s="194">
        <v>0</v>
      </c>
      <c r="H25" s="194">
        <v>0</v>
      </c>
      <c r="I25" s="194">
        <v>152657.49</v>
      </c>
      <c r="J25" s="194">
        <v>0</v>
      </c>
      <c r="K25" s="194">
        <v>0</v>
      </c>
      <c r="L25" s="194">
        <v>0</v>
      </c>
      <c r="M25" s="194">
        <v>0</v>
      </c>
      <c r="N25" s="194">
        <v>0</v>
      </c>
      <c r="O25" s="194">
        <v>0</v>
      </c>
      <c r="P25" s="194">
        <v>0</v>
      </c>
      <c r="Q25" s="194">
        <v>0</v>
      </c>
      <c r="R25" s="194">
        <v>0</v>
      </c>
      <c r="S25" s="194">
        <v>0</v>
      </c>
      <c r="T25" s="194">
        <v>0</v>
      </c>
      <c r="U25" s="194">
        <v>0</v>
      </c>
      <c r="V25" s="194">
        <v>0</v>
      </c>
      <c r="W25" s="194">
        <v>0</v>
      </c>
      <c r="X25" s="194">
        <v>0</v>
      </c>
      <c r="Y25" s="194">
        <v>0</v>
      </c>
      <c r="Z25" s="194">
        <v>0</v>
      </c>
      <c r="AA25" s="194">
        <v>0</v>
      </c>
      <c r="AB25" s="194">
        <v>0</v>
      </c>
      <c r="AC25" s="194">
        <v>0</v>
      </c>
      <c r="AD25" s="194">
        <v>200362.91</v>
      </c>
      <c r="AE25" s="194">
        <v>0</v>
      </c>
      <c r="AF25" s="194">
        <v>0</v>
      </c>
      <c r="AG25" s="194">
        <v>0</v>
      </c>
      <c r="AH25" s="194">
        <v>0</v>
      </c>
      <c r="AI25" s="194">
        <v>0</v>
      </c>
      <c r="AJ25" s="194">
        <v>0</v>
      </c>
      <c r="AK25" s="194">
        <v>0</v>
      </c>
      <c r="AL25" s="194">
        <v>0</v>
      </c>
      <c r="AM25" s="194">
        <v>0</v>
      </c>
      <c r="AN25" s="194">
        <v>0</v>
      </c>
      <c r="AO25" s="194">
        <v>0</v>
      </c>
      <c r="AP25" s="194">
        <v>0</v>
      </c>
      <c r="AQ25" s="194">
        <v>0</v>
      </c>
      <c r="AR25" s="194">
        <v>0</v>
      </c>
      <c r="AS25" s="194">
        <v>0</v>
      </c>
      <c r="AT25" s="194">
        <v>0</v>
      </c>
      <c r="AU25" s="194">
        <v>0</v>
      </c>
      <c r="AV25" s="194">
        <v>0</v>
      </c>
      <c r="AW25" s="194">
        <v>0</v>
      </c>
      <c r="AX25" s="194">
        <v>0</v>
      </c>
      <c r="AY25" s="194">
        <v>0</v>
      </c>
      <c r="AZ25" s="194">
        <v>0</v>
      </c>
      <c r="BA25" s="194">
        <v>0</v>
      </c>
      <c r="BB25" s="194">
        <v>0</v>
      </c>
      <c r="BC25" s="194">
        <v>0</v>
      </c>
      <c r="BD25" s="194">
        <v>0</v>
      </c>
      <c r="BE25" s="194">
        <v>0</v>
      </c>
      <c r="BF25" s="194">
        <v>0</v>
      </c>
      <c r="BG25" s="194">
        <v>0</v>
      </c>
      <c r="BH25" s="194">
        <v>0</v>
      </c>
      <c r="BI25" s="194">
        <v>0</v>
      </c>
      <c r="BJ25" s="194">
        <v>0</v>
      </c>
      <c r="BK25" s="194">
        <v>0</v>
      </c>
      <c r="BL25" s="194">
        <v>0</v>
      </c>
      <c r="BM25" s="194">
        <v>0</v>
      </c>
      <c r="BN25" s="194">
        <v>0</v>
      </c>
      <c r="BO25" s="194">
        <v>0</v>
      </c>
      <c r="BP25" s="194">
        <v>0</v>
      </c>
      <c r="BQ25" s="194">
        <v>0</v>
      </c>
      <c r="BR25" s="194">
        <v>0</v>
      </c>
      <c r="BS25" s="194">
        <v>0</v>
      </c>
      <c r="BT25" s="194">
        <v>0</v>
      </c>
      <c r="BU25" s="194">
        <v>0</v>
      </c>
      <c r="BV25" s="194">
        <v>0</v>
      </c>
      <c r="BW25" s="194">
        <v>0</v>
      </c>
      <c r="BX25" s="194">
        <v>0</v>
      </c>
      <c r="BY25" s="194">
        <v>0</v>
      </c>
      <c r="BZ25" s="194">
        <v>0</v>
      </c>
      <c r="CA25" s="194">
        <v>0</v>
      </c>
      <c r="CB25" s="194">
        <v>0</v>
      </c>
      <c r="CC25" s="194">
        <v>0</v>
      </c>
      <c r="CD25" s="194">
        <v>0</v>
      </c>
      <c r="CE25" s="194">
        <v>0</v>
      </c>
      <c r="CF25" s="194">
        <v>0</v>
      </c>
      <c r="CG25" s="194">
        <v>0</v>
      </c>
      <c r="CH25" s="194">
        <v>0</v>
      </c>
      <c r="CI25" s="194">
        <v>0</v>
      </c>
      <c r="CJ25" s="194">
        <v>0</v>
      </c>
      <c r="CK25" s="194">
        <v>0</v>
      </c>
      <c r="CL25" s="194">
        <v>0</v>
      </c>
      <c r="CM25" s="194">
        <v>0</v>
      </c>
      <c r="CN25" s="194">
        <v>0</v>
      </c>
      <c r="CO25" s="194">
        <v>0</v>
      </c>
      <c r="CP25" s="194">
        <v>0</v>
      </c>
      <c r="CQ25" s="194">
        <v>0</v>
      </c>
      <c r="CR25" s="194">
        <v>0</v>
      </c>
      <c r="CS25" s="194">
        <v>0</v>
      </c>
      <c r="CT25" s="194">
        <v>0</v>
      </c>
      <c r="CU25" s="194">
        <v>0</v>
      </c>
      <c r="CV25" s="194">
        <v>0</v>
      </c>
      <c r="CW25" s="194">
        <v>0</v>
      </c>
      <c r="CX25" s="194">
        <v>0</v>
      </c>
      <c r="CY25" s="194">
        <v>0</v>
      </c>
      <c r="CZ25" s="194">
        <v>0</v>
      </c>
      <c r="DA25" s="194">
        <v>0</v>
      </c>
      <c r="DB25" s="194">
        <v>0</v>
      </c>
      <c r="DC25" s="194">
        <v>950255.26</v>
      </c>
      <c r="DD25" s="194">
        <v>0</v>
      </c>
      <c r="DE25" s="194">
        <v>0</v>
      </c>
      <c r="DF25" s="194">
        <v>0</v>
      </c>
      <c r="DG25" s="194">
        <v>0</v>
      </c>
      <c r="DH25" s="194">
        <v>0</v>
      </c>
      <c r="DI25" s="194">
        <v>0</v>
      </c>
      <c r="DJ25" s="194">
        <v>0</v>
      </c>
      <c r="DK25" s="194">
        <v>0</v>
      </c>
      <c r="DL25" s="194">
        <v>0</v>
      </c>
      <c r="DM25" s="194">
        <v>0</v>
      </c>
      <c r="DN25" s="194">
        <v>0</v>
      </c>
      <c r="DO25" s="194">
        <v>0</v>
      </c>
      <c r="DP25" s="194">
        <v>0</v>
      </c>
      <c r="DQ25" s="194">
        <v>0</v>
      </c>
      <c r="DR25" s="194">
        <v>0</v>
      </c>
      <c r="DS25" s="194">
        <v>0</v>
      </c>
      <c r="DT25" s="194">
        <v>0</v>
      </c>
      <c r="DU25" s="194">
        <v>0</v>
      </c>
      <c r="DV25" s="194">
        <v>0</v>
      </c>
      <c r="DW25" s="194">
        <v>0</v>
      </c>
      <c r="DX25" s="194">
        <v>0</v>
      </c>
      <c r="DY25" s="194">
        <v>0</v>
      </c>
      <c r="DZ25" s="194">
        <v>0</v>
      </c>
      <c r="EA25" s="194">
        <v>421881.18</v>
      </c>
      <c r="EB25" s="194">
        <v>0</v>
      </c>
      <c r="EC25" s="194">
        <v>0</v>
      </c>
      <c r="ED25" s="194">
        <v>0</v>
      </c>
      <c r="EE25" s="194">
        <v>0</v>
      </c>
      <c r="EF25" s="194">
        <v>0</v>
      </c>
      <c r="EG25" s="194">
        <v>23844.53</v>
      </c>
      <c r="EH25" s="194">
        <v>70281.36</v>
      </c>
      <c r="EI25" s="194">
        <v>0</v>
      </c>
      <c r="EJ25" s="194">
        <v>0</v>
      </c>
      <c r="EK25" s="194">
        <v>0</v>
      </c>
      <c r="EL25" s="194">
        <v>0</v>
      </c>
      <c r="EM25" s="194">
        <v>0</v>
      </c>
      <c r="EN25" s="194">
        <v>0</v>
      </c>
      <c r="EO25" s="194">
        <v>0</v>
      </c>
      <c r="EP25" s="194">
        <v>0</v>
      </c>
      <c r="EQ25" s="194">
        <v>914859.7</v>
      </c>
      <c r="ER25" s="194">
        <v>1145409.45</v>
      </c>
      <c r="ES25" s="194">
        <v>1183063.25</v>
      </c>
      <c r="ET25" s="194">
        <v>2310890.29</v>
      </c>
      <c r="EU25" s="194">
        <v>276021.2</v>
      </c>
      <c r="EV25" s="194">
        <v>1357451.4</v>
      </c>
      <c r="EW25" s="194">
        <v>635328.1</v>
      </c>
      <c r="EX25" s="194">
        <v>0</v>
      </c>
      <c r="EY25" s="194">
        <v>0</v>
      </c>
      <c r="EZ25" s="194">
        <v>296190.21000000002</v>
      </c>
      <c r="FA25" s="194">
        <v>0</v>
      </c>
      <c r="FB25" s="194">
        <v>0</v>
      </c>
      <c r="FC25" s="194">
        <v>0</v>
      </c>
      <c r="FD25" s="194">
        <v>0</v>
      </c>
      <c r="FE25" s="194">
        <v>0</v>
      </c>
      <c r="FF25" s="194">
        <v>0</v>
      </c>
      <c r="FG25" s="194">
        <v>0</v>
      </c>
      <c r="FH25" s="194">
        <v>16295142.029999999</v>
      </c>
      <c r="FI25" s="194">
        <v>0</v>
      </c>
      <c r="FJ25" s="194">
        <v>0</v>
      </c>
      <c r="FK25" s="194">
        <v>0</v>
      </c>
      <c r="FL25" s="194">
        <v>0</v>
      </c>
      <c r="FM25" s="194">
        <v>0</v>
      </c>
      <c r="FN25" s="194">
        <v>0</v>
      </c>
      <c r="FO25" s="194">
        <v>0</v>
      </c>
      <c r="FP25" s="194">
        <v>0</v>
      </c>
      <c r="FQ25" s="194">
        <v>0</v>
      </c>
      <c r="FR25" s="194">
        <v>0</v>
      </c>
      <c r="FS25" s="194">
        <v>0</v>
      </c>
      <c r="FT25" s="194">
        <v>0</v>
      </c>
      <c r="FU25" s="194">
        <v>0</v>
      </c>
      <c r="FV25" s="194">
        <v>0</v>
      </c>
      <c r="FW25" s="194">
        <v>0</v>
      </c>
      <c r="FX25" s="194">
        <v>0</v>
      </c>
      <c r="FY25" s="194">
        <v>0</v>
      </c>
      <c r="FZ25" s="194">
        <v>0</v>
      </c>
      <c r="GA25" s="194">
        <v>0</v>
      </c>
      <c r="GB25" s="194">
        <v>0</v>
      </c>
      <c r="GC25" s="194">
        <v>0</v>
      </c>
      <c r="GD25" s="194">
        <v>0</v>
      </c>
      <c r="GE25" s="194">
        <v>0</v>
      </c>
      <c r="GF25" s="194">
        <v>0</v>
      </c>
      <c r="GG25" s="194">
        <v>0</v>
      </c>
      <c r="GH25" s="194">
        <v>0</v>
      </c>
      <c r="GI25" s="194">
        <v>0</v>
      </c>
      <c r="GJ25" s="194">
        <v>0</v>
      </c>
      <c r="GK25" s="194">
        <v>0</v>
      </c>
      <c r="GL25" s="194">
        <v>0</v>
      </c>
      <c r="GM25" s="194">
        <v>0</v>
      </c>
      <c r="GN25" s="194">
        <v>0</v>
      </c>
      <c r="GO25" s="194">
        <v>0</v>
      </c>
      <c r="GP25" s="194">
        <v>0</v>
      </c>
      <c r="GQ25" s="194">
        <v>0</v>
      </c>
      <c r="GR25" s="194">
        <v>0</v>
      </c>
      <c r="GS25" s="194">
        <v>0</v>
      </c>
      <c r="GT25" s="194">
        <v>0</v>
      </c>
      <c r="GU25" s="194">
        <v>0</v>
      </c>
      <c r="GV25" s="194">
        <v>0</v>
      </c>
      <c r="GW25" s="194">
        <v>0</v>
      </c>
      <c r="GX25" s="194">
        <v>0</v>
      </c>
      <c r="GY25" s="194">
        <v>0</v>
      </c>
      <c r="GZ25" s="194">
        <v>0</v>
      </c>
      <c r="HA25" s="194">
        <v>0</v>
      </c>
      <c r="HB25" s="194">
        <v>0</v>
      </c>
      <c r="HC25" s="194">
        <v>0</v>
      </c>
      <c r="HD25" s="194">
        <v>0</v>
      </c>
      <c r="HE25" s="194">
        <v>0</v>
      </c>
      <c r="HF25" s="194">
        <v>0</v>
      </c>
      <c r="HG25" s="194">
        <v>0</v>
      </c>
      <c r="HH25" s="194">
        <v>0</v>
      </c>
      <c r="HI25" s="194">
        <v>0</v>
      </c>
      <c r="HJ25" s="194">
        <v>0</v>
      </c>
      <c r="HK25" s="194">
        <v>0</v>
      </c>
      <c r="HL25" s="194">
        <v>0</v>
      </c>
      <c r="HM25" s="194">
        <v>0</v>
      </c>
      <c r="HN25" s="194">
        <v>0</v>
      </c>
      <c r="HO25" s="194">
        <v>0</v>
      </c>
      <c r="HP25" s="194">
        <v>0</v>
      </c>
      <c r="HQ25" s="194">
        <v>0</v>
      </c>
      <c r="HR25" s="194">
        <v>0</v>
      </c>
      <c r="HS25" s="194">
        <v>0</v>
      </c>
      <c r="HT25" s="194">
        <v>0</v>
      </c>
      <c r="HU25" s="194">
        <v>0</v>
      </c>
      <c r="HV25" s="194">
        <v>0</v>
      </c>
      <c r="HW25" s="194">
        <v>0</v>
      </c>
      <c r="HX25" s="194">
        <v>0</v>
      </c>
      <c r="HY25" s="194">
        <v>0</v>
      </c>
      <c r="HZ25" s="194">
        <v>0</v>
      </c>
      <c r="IA25" s="194">
        <v>0</v>
      </c>
      <c r="IB25" s="194">
        <v>0</v>
      </c>
      <c r="IC25" s="194">
        <v>0</v>
      </c>
      <c r="ID25" s="194">
        <v>0</v>
      </c>
      <c r="IE25" s="194">
        <v>0</v>
      </c>
      <c r="IF25" s="194">
        <v>0</v>
      </c>
      <c r="IG25" s="194">
        <v>0</v>
      </c>
      <c r="IH25" s="194">
        <v>0</v>
      </c>
      <c r="II25" s="194">
        <v>0</v>
      </c>
      <c r="IJ25" s="194">
        <v>0</v>
      </c>
      <c r="IK25" s="194">
        <v>0</v>
      </c>
      <c r="IL25" s="194">
        <v>0</v>
      </c>
      <c r="IM25" s="194">
        <v>0</v>
      </c>
      <c r="IN25" s="194">
        <v>0</v>
      </c>
      <c r="IO25" s="194">
        <v>0</v>
      </c>
      <c r="IP25" s="194">
        <v>0</v>
      </c>
      <c r="IQ25" s="194">
        <v>0</v>
      </c>
      <c r="IR25" s="194">
        <v>0</v>
      </c>
      <c r="IS25" s="194">
        <v>0</v>
      </c>
      <c r="IT25" s="194">
        <v>0</v>
      </c>
      <c r="IU25" s="194">
        <v>0</v>
      </c>
      <c r="IV25" s="194">
        <v>0</v>
      </c>
      <c r="IW25" s="194">
        <v>0</v>
      </c>
      <c r="IX25" s="194">
        <f t="shared" si="0"/>
        <v>26233638.359999999</v>
      </c>
    </row>
    <row r="26" spans="1:258" ht="13.5" customHeight="1" x14ac:dyDescent="0.25">
      <c r="A26" s="190">
        <v>502016</v>
      </c>
      <c r="B26" s="194">
        <v>0</v>
      </c>
      <c r="C26" s="194">
        <v>0</v>
      </c>
      <c r="D26" s="194">
        <v>0</v>
      </c>
      <c r="E26" s="194">
        <v>0</v>
      </c>
      <c r="F26" s="194">
        <v>0</v>
      </c>
      <c r="G26" s="194">
        <v>0</v>
      </c>
      <c r="H26" s="194">
        <v>0</v>
      </c>
      <c r="I26" s="194">
        <v>0</v>
      </c>
      <c r="J26" s="194">
        <v>0</v>
      </c>
      <c r="K26" s="194">
        <v>0</v>
      </c>
      <c r="L26" s="194">
        <v>0</v>
      </c>
      <c r="M26" s="194">
        <v>0</v>
      </c>
      <c r="N26" s="194">
        <v>0</v>
      </c>
      <c r="O26" s="194">
        <v>0</v>
      </c>
      <c r="P26" s="194">
        <v>0</v>
      </c>
      <c r="Q26" s="194">
        <v>0</v>
      </c>
      <c r="R26" s="194">
        <v>0</v>
      </c>
      <c r="S26" s="194">
        <v>0</v>
      </c>
      <c r="T26" s="194">
        <v>0</v>
      </c>
      <c r="U26" s="194">
        <v>0</v>
      </c>
      <c r="V26" s="194">
        <v>0</v>
      </c>
      <c r="W26" s="194">
        <v>0</v>
      </c>
      <c r="X26" s="194">
        <v>0</v>
      </c>
      <c r="Y26" s="194">
        <v>0</v>
      </c>
      <c r="Z26" s="194">
        <v>0</v>
      </c>
      <c r="AA26" s="194">
        <v>0</v>
      </c>
      <c r="AB26" s="194">
        <v>0</v>
      </c>
      <c r="AC26" s="194">
        <v>0</v>
      </c>
      <c r="AD26" s="194">
        <v>0</v>
      </c>
      <c r="AE26" s="194">
        <v>0</v>
      </c>
      <c r="AF26" s="194">
        <v>1234.2</v>
      </c>
      <c r="AG26" s="194">
        <v>0</v>
      </c>
      <c r="AH26" s="194">
        <v>0</v>
      </c>
      <c r="AI26" s="194">
        <v>0</v>
      </c>
      <c r="AJ26" s="194">
        <v>0</v>
      </c>
      <c r="AK26" s="194">
        <v>0</v>
      </c>
      <c r="AL26" s="194">
        <v>0</v>
      </c>
      <c r="AM26" s="194">
        <v>0</v>
      </c>
      <c r="AN26" s="194">
        <v>0</v>
      </c>
      <c r="AO26" s="194">
        <v>0</v>
      </c>
      <c r="AP26" s="194">
        <v>0</v>
      </c>
      <c r="AQ26" s="194">
        <v>0</v>
      </c>
      <c r="AR26" s="194">
        <v>0</v>
      </c>
      <c r="AS26" s="194">
        <v>0</v>
      </c>
      <c r="AT26" s="194">
        <v>0</v>
      </c>
      <c r="AU26" s="194">
        <v>0</v>
      </c>
      <c r="AV26" s="194">
        <v>0</v>
      </c>
      <c r="AW26" s="194">
        <v>0</v>
      </c>
      <c r="AX26" s="194">
        <v>0</v>
      </c>
      <c r="AY26" s="194">
        <v>0</v>
      </c>
      <c r="AZ26" s="194">
        <v>0</v>
      </c>
      <c r="BA26" s="194">
        <v>0</v>
      </c>
      <c r="BB26" s="194">
        <v>0</v>
      </c>
      <c r="BC26" s="194">
        <v>0</v>
      </c>
      <c r="BD26" s="194">
        <v>0</v>
      </c>
      <c r="BE26" s="194">
        <v>0</v>
      </c>
      <c r="BF26" s="194">
        <v>0</v>
      </c>
      <c r="BG26" s="194">
        <v>0</v>
      </c>
      <c r="BH26" s="194">
        <v>0</v>
      </c>
      <c r="BI26" s="194">
        <v>0</v>
      </c>
      <c r="BJ26" s="194">
        <v>0</v>
      </c>
      <c r="BK26" s="194">
        <v>0</v>
      </c>
      <c r="BL26" s="194">
        <v>0</v>
      </c>
      <c r="BM26" s="194">
        <v>0</v>
      </c>
      <c r="BN26" s="194">
        <v>0</v>
      </c>
      <c r="BO26" s="194">
        <v>0</v>
      </c>
      <c r="BP26" s="194">
        <v>0</v>
      </c>
      <c r="BQ26" s="194">
        <v>0</v>
      </c>
      <c r="BR26" s="194">
        <v>0</v>
      </c>
      <c r="BS26" s="194">
        <v>0</v>
      </c>
      <c r="BT26" s="194">
        <v>0</v>
      </c>
      <c r="BU26" s="194">
        <v>0</v>
      </c>
      <c r="BV26" s="194">
        <v>0</v>
      </c>
      <c r="BW26" s="194">
        <v>0</v>
      </c>
      <c r="BX26" s="194">
        <v>0</v>
      </c>
      <c r="BY26" s="194">
        <v>0</v>
      </c>
      <c r="BZ26" s="194">
        <v>0</v>
      </c>
      <c r="CA26" s="194">
        <v>0</v>
      </c>
      <c r="CB26" s="194">
        <v>0</v>
      </c>
      <c r="CC26" s="194">
        <v>0</v>
      </c>
      <c r="CD26" s="194">
        <v>0</v>
      </c>
      <c r="CE26" s="194">
        <v>0</v>
      </c>
      <c r="CF26" s="194">
        <v>0</v>
      </c>
      <c r="CG26" s="194">
        <v>0</v>
      </c>
      <c r="CH26" s="194">
        <v>0</v>
      </c>
      <c r="CI26" s="194">
        <v>0</v>
      </c>
      <c r="CJ26" s="194">
        <v>0</v>
      </c>
      <c r="CK26" s="194">
        <v>0</v>
      </c>
      <c r="CL26" s="194">
        <v>0</v>
      </c>
      <c r="CM26" s="194">
        <v>0</v>
      </c>
      <c r="CN26" s="194">
        <v>0</v>
      </c>
      <c r="CO26" s="194">
        <v>0</v>
      </c>
      <c r="CP26" s="194">
        <v>0</v>
      </c>
      <c r="CQ26" s="194">
        <v>0</v>
      </c>
      <c r="CR26" s="194">
        <v>0</v>
      </c>
      <c r="CS26" s="194">
        <v>0</v>
      </c>
      <c r="CT26" s="194">
        <v>0</v>
      </c>
      <c r="CU26" s="194">
        <v>0</v>
      </c>
      <c r="CV26" s="194">
        <v>0</v>
      </c>
      <c r="CW26" s="194">
        <v>0</v>
      </c>
      <c r="CX26" s="194">
        <v>0</v>
      </c>
      <c r="CY26" s="194">
        <v>0</v>
      </c>
      <c r="CZ26" s="194">
        <v>0</v>
      </c>
      <c r="DA26" s="194">
        <v>0</v>
      </c>
      <c r="DB26" s="194">
        <v>0</v>
      </c>
      <c r="DC26" s="194">
        <v>0</v>
      </c>
      <c r="DD26" s="194">
        <v>0</v>
      </c>
      <c r="DE26" s="194">
        <v>0</v>
      </c>
      <c r="DF26" s="194">
        <v>0</v>
      </c>
      <c r="DG26" s="194">
        <v>0</v>
      </c>
      <c r="DH26" s="194">
        <v>0</v>
      </c>
      <c r="DI26" s="194">
        <v>0</v>
      </c>
      <c r="DJ26" s="194">
        <v>0</v>
      </c>
      <c r="DK26" s="194">
        <v>0</v>
      </c>
      <c r="DL26" s="194">
        <v>0</v>
      </c>
      <c r="DM26" s="194">
        <v>0</v>
      </c>
      <c r="DN26" s="194">
        <v>0</v>
      </c>
      <c r="DO26" s="194">
        <v>0</v>
      </c>
      <c r="DP26" s="194">
        <v>0</v>
      </c>
      <c r="DQ26" s="194">
        <v>0</v>
      </c>
      <c r="DR26" s="194">
        <v>0</v>
      </c>
      <c r="DS26" s="194">
        <v>0</v>
      </c>
      <c r="DT26" s="194">
        <v>0</v>
      </c>
      <c r="DU26" s="194">
        <v>0</v>
      </c>
      <c r="DV26" s="194">
        <v>0</v>
      </c>
      <c r="DW26" s="194">
        <v>0</v>
      </c>
      <c r="DX26" s="194">
        <v>0</v>
      </c>
      <c r="DY26" s="194">
        <v>0</v>
      </c>
      <c r="DZ26" s="194">
        <v>0</v>
      </c>
      <c r="EA26" s="194">
        <v>0</v>
      </c>
      <c r="EB26" s="194">
        <v>0</v>
      </c>
      <c r="EC26" s="194">
        <v>0</v>
      </c>
      <c r="ED26" s="194">
        <v>0</v>
      </c>
      <c r="EE26" s="194">
        <v>0</v>
      </c>
      <c r="EF26" s="194">
        <v>0</v>
      </c>
      <c r="EG26" s="194">
        <v>0</v>
      </c>
      <c r="EH26" s="194">
        <v>0</v>
      </c>
      <c r="EI26" s="194">
        <v>0</v>
      </c>
      <c r="EJ26" s="194">
        <v>0</v>
      </c>
      <c r="EK26" s="194">
        <v>0</v>
      </c>
      <c r="EL26" s="194">
        <v>0</v>
      </c>
      <c r="EM26" s="194">
        <v>0</v>
      </c>
      <c r="EN26" s="194">
        <v>0</v>
      </c>
      <c r="EO26" s="194">
        <v>0</v>
      </c>
      <c r="EP26" s="194">
        <v>0</v>
      </c>
      <c r="EQ26" s="194">
        <v>0</v>
      </c>
      <c r="ER26" s="194">
        <v>0</v>
      </c>
      <c r="ES26" s="194">
        <v>0</v>
      </c>
      <c r="ET26" s="194">
        <v>0</v>
      </c>
      <c r="EU26" s="194">
        <v>0</v>
      </c>
      <c r="EV26" s="194">
        <v>0</v>
      </c>
      <c r="EW26" s="194">
        <v>0</v>
      </c>
      <c r="EX26" s="194">
        <v>0</v>
      </c>
      <c r="EY26" s="194">
        <v>0</v>
      </c>
      <c r="EZ26" s="194">
        <v>0</v>
      </c>
      <c r="FA26" s="194">
        <v>0</v>
      </c>
      <c r="FB26" s="194">
        <v>0</v>
      </c>
      <c r="FC26" s="194">
        <v>0</v>
      </c>
      <c r="FD26" s="194">
        <v>0</v>
      </c>
      <c r="FE26" s="194">
        <v>0</v>
      </c>
      <c r="FF26" s="194">
        <v>0</v>
      </c>
      <c r="FG26" s="194">
        <v>0</v>
      </c>
      <c r="FH26" s="194">
        <v>0</v>
      </c>
      <c r="FI26" s="194">
        <v>0</v>
      </c>
      <c r="FJ26" s="194">
        <v>0</v>
      </c>
      <c r="FK26" s="194">
        <v>0</v>
      </c>
      <c r="FL26" s="194">
        <v>0</v>
      </c>
      <c r="FM26" s="194">
        <v>0</v>
      </c>
      <c r="FN26" s="194">
        <v>0</v>
      </c>
      <c r="FO26" s="194">
        <v>0</v>
      </c>
      <c r="FP26" s="194">
        <v>0</v>
      </c>
      <c r="FQ26" s="194">
        <v>0</v>
      </c>
      <c r="FR26" s="194">
        <v>0</v>
      </c>
      <c r="FS26" s="194">
        <v>0</v>
      </c>
      <c r="FT26" s="194">
        <v>0</v>
      </c>
      <c r="FU26" s="194">
        <v>0</v>
      </c>
      <c r="FV26" s="194">
        <v>0</v>
      </c>
      <c r="FW26" s="194">
        <v>0</v>
      </c>
      <c r="FX26" s="194">
        <v>0</v>
      </c>
      <c r="FY26" s="194">
        <v>0</v>
      </c>
      <c r="FZ26" s="194">
        <v>0</v>
      </c>
      <c r="GA26" s="194">
        <v>0</v>
      </c>
      <c r="GB26" s="194">
        <v>0</v>
      </c>
      <c r="GC26" s="194">
        <v>0</v>
      </c>
      <c r="GD26" s="194">
        <v>0</v>
      </c>
      <c r="GE26" s="194">
        <v>0</v>
      </c>
      <c r="GF26" s="194">
        <v>0</v>
      </c>
      <c r="GG26" s="194">
        <v>0</v>
      </c>
      <c r="GH26" s="194">
        <v>0</v>
      </c>
      <c r="GI26" s="194">
        <v>0</v>
      </c>
      <c r="GJ26" s="194">
        <v>0</v>
      </c>
      <c r="GK26" s="194">
        <v>0</v>
      </c>
      <c r="GL26" s="194">
        <v>0</v>
      </c>
      <c r="GM26" s="194">
        <v>0</v>
      </c>
      <c r="GN26" s="194">
        <v>0</v>
      </c>
      <c r="GO26" s="194">
        <v>0</v>
      </c>
      <c r="GP26" s="194">
        <v>0</v>
      </c>
      <c r="GQ26" s="194">
        <v>0</v>
      </c>
      <c r="GR26" s="194">
        <v>0</v>
      </c>
      <c r="GS26" s="194">
        <v>0</v>
      </c>
      <c r="GT26" s="194">
        <v>0</v>
      </c>
      <c r="GU26" s="194">
        <v>0</v>
      </c>
      <c r="GV26" s="194">
        <v>0</v>
      </c>
      <c r="GW26" s="194">
        <v>0</v>
      </c>
      <c r="GX26" s="194">
        <v>0</v>
      </c>
      <c r="GY26" s="194">
        <v>0</v>
      </c>
      <c r="GZ26" s="194">
        <v>0</v>
      </c>
      <c r="HA26" s="194">
        <v>0</v>
      </c>
      <c r="HB26" s="194">
        <v>0</v>
      </c>
      <c r="HC26" s="194">
        <v>0</v>
      </c>
      <c r="HD26" s="194">
        <v>0</v>
      </c>
      <c r="HE26" s="194">
        <v>0</v>
      </c>
      <c r="HF26" s="194">
        <v>0</v>
      </c>
      <c r="HG26" s="194">
        <v>0</v>
      </c>
      <c r="HH26" s="194">
        <v>0</v>
      </c>
      <c r="HI26" s="194">
        <v>0</v>
      </c>
      <c r="HJ26" s="194">
        <v>0</v>
      </c>
      <c r="HK26" s="194">
        <v>0</v>
      </c>
      <c r="HL26" s="194">
        <v>0</v>
      </c>
      <c r="HM26" s="194">
        <v>0</v>
      </c>
      <c r="HN26" s="194">
        <v>0</v>
      </c>
      <c r="HO26" s="194">
        <v>0</v>
      </c>
      <c r="HP26" s="194">
        <v>0</v>
      </c>
      <c r="HQ26" s="194">
        <v>0</v>
      </c>
      <c r="HR26" s="194">
        <v>0</v>
      </c>
      <c r="HS26" s="194">
        <v>0</v>
      </c>
      <c r="HT26" s="194">
        <v>0</v>
      </c>
      <c r="HU26" s="194">
        <v>0</v>
      </c>
      <c r="HV26" s="194">
        <v>0</v>
      </c>
      <c r="HW26" s="194">
        <v>0</v>
      </c>
      <c r="HX26" s="194">
        <v>0</v>
      </c>
      <c r="HY26" s="194">
        <v>0</v>
      </c>
      <c r="HZ26" s="194">
        <v>0</v>
      </c>
      <c r="IA26" s="194">
        <v>0</v>
      </c>
      <c r="IB26" s="194">
        <v>0</v>
      </c>
      <c r="IC26" s="194">
        <v>0</v>
      </c>
      <c r="ID26" s="194">
        <v>0</v>
      </c>
      <c r="IE26" s="194">
        <v>0</v>
      </c>
      <c r="IF26" s="194">
        <v>0</v>
      </c>
      <c r="IG26" s="194">
        <v>0</v>
      </c>
      <c r="IH26" s="194">
        <v>0</v>
      </c>
      <c r="II26" s="194">
        <v>0</v>
      </c>
      <c r="IJ26" s="194">
        <v>0</v>
      </c>
      <c r="IK26" s="194">
        <v>0</v>
      </c>
      <c r="IL26" s="194">
        <v>0</v>
      </c>
      <c r="IM26" s="194">
        <v>0</v>
      </c>
      <c r="IN26" s="194">
        <v>0</v>
      </c>
      <c r="IO26" s="194">
        <v>0</v>
      </c>
      <c r="IP26" s="194">
        <v>0</v>
      </c>
      <c r="IQ26" s="194">
        <v>0</v>
      </c>
      <c r="IR26" s="194">
        <v>0</v>
      </c>
      <c r="IS26" s="194">
        <v>0</v>
      </c>
      <c r="IT26" s="194">
        <v>0</v>
      </c>
      <c r="IU26" s="194">
        <v>0</v>
      </c>
      <c r="IV26" s="194">
        <v>0</v>
      </c>
      <c r="IW26" s="194">
        <v>0</v>
      </c>
      <c r="IX26" s="194">
        <f t="shared" si="0"/>
        <v>1234.2</v>
      </c>
    </row>
    <row r="27" spans="1:258" ht="13.5" customHeight="1" x14ac:dyDescent="0.25">
      <c r="A27" s="190">
        <v>502999</v>
      </c>
      <c r="B27" s="194">
        <v>0</v>
      </c>
      <c r="C27" s="194">
        <v>0</v>
      </c>
      <c r="D27" s="194">
        <v>0</v>
      </c>
      <c r="E27" s="194">
        <v>0</v>
      </c>
      <c r="F27" s="194">
        <v>0</v>
      </c>
      <c r="G27" s="194">
        <v>0</v>
      </c>
      <c r="H27" s="194">
        <v>0</v>
      </c>
      <c r="I27" s="194">
        <v>0</v>
      </c>
      <c r="J27" s="194">
        <v>0</v>
      </c>
      <c r="K27" s="194">
        <v>0</v>
      </c>
      <c r="L27" s="194">
        <v>0</v>
      </c>
      <c r="M27" s="194">
        <v>0</v>
      </c>
      <c r="N27" s="194">
        <v>0</v>
      </c>
      <c r="O27" s="194">
        <v>0</v>
      </c>
      <c r="P27" s="194">
        <v>0</v>
      </c>
      <c r="Q27" s="194">
        <v>0</v>
      </c>
      <c r="R27" s="194">
        <v>0</v>
      </c>
      <c r="S27" s="194">
        <v>0</v>
      </c>
      <c r="T27" s="194">
        <v>0</v>
      </c>
      <c r="U27" s="194">
        <v>0</v>
      </c>
      <c r="V27" s="194">
        <v>0</v>
      </c>
      <c r="W27" s="194">
        <v>0</v>
      </c>
      <c r="X27" s="194">
        <v>0</v>
      </c>
      <c r="Y27" s="194">
        <v>0</v>
      </c>
      <c r="Z27" s="194">
        <v>0</v>
      </c>
      <c r="AA27" s="194">
        <v>0</v>
      </c>
      <c r="AB27" s="194">
        <v>0</v>
      </c>
      <c r="AC27" s="194">
        <v>0</v>
      </c>
      <c r="AD27" s="194">
        <v>0</v>
      </c>
      <c r="AE27" s="194">
        <v>0</v>
      </c>
      <c r="AF27" s="194">
        <v>0</v>
      </c>
      <c r="AG27" s="194">
        <v>0</v>
      </c>
      <c r="AH27" s="194">
        <v>0</v>
      </c>
      <c r="AI27" s="194">
        <v>0</v>
      </c>
      <c r="AJ27" s="194">
        <v>0</v>
      </c>
      <c r="AK27" s="194">
        <v>0</v>
      </c>
      <c r="AL27" s="194">
        <v>0</v>
      </c>
      <c r="AM27" s="194">
        <v>0</v>
      </c>
      <c r="AN27" s="194">
        <v>0</v>
      </c>
      <c r="AO27" s="194">
        <v>0</v>
      </c>
      <c r="AP27" s="194">
        <v>0</v>
      </c>
      <c r="AQ27" s="194">
        <v>0</v>
      </c>
      <c r="AR27" s="194">
        <v>0</v>
      </c>
      <c r="AS27" s="194">
        <v>0</v>
      </c>
      <c r="AT27" s="194">
        <v>0</v>
      </c>
      <c r="AU27" s="194">
        <v>0</v>
      </c>
      <c r="AV27" s="194">
        <v>0</v>
      </c>
      <c r="AW27" s="194">
        <v>0</v>
      </c>
      <c r="AX27" s="194">
        <v>0</v>
      </c>
      <c r="AY27" s="194">
        <v>0</v>
      </c>
      <c r="AZ27" s="194">
        <v>0</v>
      </c>
      <c r="BA27" s="194">
        <v>0</v>
      </c>
      <c r="BB27" s="194">
        <v>0</v>
      </c>
      <c r="BC27" s="194">
        <v>0</v>
      </c>
      <c r="BD27" s="194">
        <v>0</v>
      </c>
      <c r="BE27" s="194">
        <v>0</v>
      </c>
      <c r="BF27" s="194">
        <v>0</v>
      </c>
      <c r="BG27" s="194">
        <v>0</v>
      </c>
      <c r="BH27" s="194">
        <v>0</v>
      </c>
      <c r="BI27" s="194">
        <v>0</v>
      </c>
      <c r="BJ27" s="194">
        <v>0</v>
      </c>
      <c r="BK27" s="194">
        <v>0</v>
      </c>
      <c r="BL27" s="194">
        <v>0</v>
      </c>
      <c r="BM27" s="194">
        <v>0</v>
      </c>
      <c r="BN27" s="194">
        <v>0</v>
      </c>
      <c r="BO27" s="194">
        <v>0</v>
      </c>
      <c r="BP27" s="194">
        <v>0</v>
      </c>
      <c r="BQ27" s="194">
        <v>0</v>
      </c>
      <c r="BR27" s="194">
        <v>0</v>
      </c>
      <c r="BS27" s="194">
        <v>0</v>
      </c>
      <c r="BT27" s="194">
        <v>0</v>
      </c>
      <c r="BU27" s="194">
        <v>0</v>
      </c>
      <c r="BV27" s="194">
        <v>0</v>
      </c>
      <c r="BW27" s="194">
        <v>0</v>
      </c>
      <c r="BX27" s="194">
        <v>0</v>
      </c>
      <c r="BY27" s="194">
        <v>0</v>
      </c>
      <c r="BZ27" s="194">
        <v>0</v>
      </c>
      <c r="CA27" s="194">
        <v>0</v>
      </c>
      <c r="CB27" s="194">
        <v>0</v>
      </c>
      <c r="CC27" s="194">
        <v>0</v>
      </c>
      <c r="CD27" s="194">
        <v>0</v>
      </c>
      <c r="CE27" s="194">
        <v>0</v>
      </c>
      <c r="CF27" s="194">
        <v>0</v>
      </c>
      <c r="CG27" s="194">
        <v>0</v>
      </c>
      <c r="CH27" s="194">
        <v>0</v>
      </c>
      <c r="CI27" s="194">
        <v>0</v>
      </c>
      <c r="CJ27" s="194">
        <v>0</v>
      </c>
      <c r="CK27" s="194">
        <v>0</v>
      </c>
      <c r="CL27" s="194">
        <v>0</v>
      </c>
      <c r="CM27" s="194">
        <v>0</v>
      </c>
      <c r="CN27" s="194">
        <v>0</v>
      </c>
      <c r="CO27" s="194">
        <v>0</v>
      </c>
      <c r="CP27" s="194">
        <v>0</v>
      </c>
      <c r="CQ27" s="194">
        <v>0</v>
      </c>
      <c r="CR27" s="194">
        <v>0</v>
      </c>
      <c r="CS27" s="194">
        <v>0</v>
      </c>
      <c r="CT27" s="194">
        <v>0</v>
      </c>
      <c r="CU27" s="194">
        <v>0</v>
      </c>
      <c r="CV27" s="194">
        <v>0</v>
      </c>
      <c r="CW27" s="194">
        <v>0</v>
      </c>
      <c r="CX27" s="194">
        <v>0</v>
      </c>
      <c r="CY27" s="194">
        <v>0</v>
      </c>
      <c r="CZ27" s="194">
        <v>0</v>
      </c>
      <c r="DA27" s="194">
        <v>0</v>
      </c>
      <c r="DB27" s="194">
        <v>0</v>
      </c>
      <c r="DC27" s="194">
        <v>0</v>
      </c>
      <c r="DD27" s="194">
        <v>0</v>
      </c>
      <c r="DE27" s="194">
        <v>0</v>
      </c>
      <c r="DF27" s="194">
        <v>0</v>
      </c>
      <c r="DG27" s="194">
        <v>0</v>
      </c>
      <c r="DH27" s="194">
        <v>0</v>
      </c>
      <c r="DI27" s="194">
        <v>0</v>
      </c>
      <c r="DJ27" s="194">
        <v>0</v>
      </c>
      <c r="DK27" s="194">
        <v>0</v>
      </c>
      <c r="DL27" s="194">
        <v>0</v>
      </c>
      <c r="DM27" s="194">
        <v>0</v>
      </c>
      <c r="DN27" s="194">
        <v>0</v>
      </c>
      <c r="DO27" s="194">
        <v>0</v>
      </c>
      <c r="DP27" s="194">
        <v>0</v>
      </c>
      <c r="DQ27" s="194">
        <v>0</v>
      </c>
      <c r="DR27" s="194">
        <v>0</v>
      </c>
      <c r="DS27" s="194">
        <v>0</v>
      </c>
      <c r="DT27" s="194">
        <v>0</v>
      </c>
      <c r="DU27" s="194">
        <v>0</v>
      </c>
      <c r="DV27" s="194">
        <v>0</v>
      </c>
      <c r="DW27" s="194">
        <v>0</v>
      </c>
      <c r="DX27" s="194">
        <v>0</v>
      </c>
      <c r="DY27" s="194">
        <v>0</v>
      </c>
      <c r="DZ27" s="194">
        <v>0</v>
      </c>
      <c r="EA27" s="194">
        <v>0</v>
      </c>
      <c r="EB27" s="194">
        <v>0</v>
      </c>
      <c r="EC27" s="194">
        <v>0</v>
      </c>
      <c r="ED27" s="194">
        <v>0</v>
      </c>
      <c r="EE27" s="194">
        <v>0</v>
      </c>
      <c r="EF27" s="194">
        <v>0</v>
      </c>
      <c r="EG27" s="194">
        <v>0</v>
      </c>
      <c r="EH27" s="194">
        <v>0</v>
      </c>
      <c r="EI27" s="194">
        <v>0</v>
      </c>
      <c r="EJ27" s="194">
        <v>0</v>
      </c>
      <c r="EK27" s="194">
        <v>0</v>
      </c>
      <c r="EL27" s="194">
        <v>0</v>
      </c>
      <c r="EM27" s="194">
        <v>0</v>
      </c>
      <c r="EN27" s="194">
        <v>0</v>
      </c>
      <c r="EO27" s="194">
        <v>0</v>
      </c>
      <c r="EP27" s="194">
        <v>0</v>
      </c>
      <c r="EQ27" s="194">
        <v>0</v>
      </c>
      <c r="ER27" s="194">
        <v>0</v>
      </c>
      <c r="ES27" s="194">
        <v>0</v>
      </c>
      <c r="ET27" s="194">
        <v>0</v>
      </c>
      <c r="EU27" s="194">
        <v>0</v>
      </c>
      <c r="EV27" s="194">
        <v>0</v>
      </c>
      <c r="EW27" s="194">
        <v>0</v>
      </c>
      <c r="EX27" s="194">
        <v>0</v>
      </c>
      <c r="EY27" s="194">
        <v>0</v>
      </c>
      <c r="EZ27" s="194">
        <v>0</v>
      </c>
      <c r="FA27" s="194">
        <v>0</v>
      </c>
      <c r="FB27" s="194">
        <v>0</v>
      </c>
      <c r="FC27" s="194">
        <v>0</v>
      </c>
      <c r="FD27" s="194">
        <v>0</v>
      </c>
      <c r="FE27" s="194">
        <v>0</v>
      </c>
      <c r="FF27" s="194">
        <v>0</v>
      </c>
      <c r="FG27" s="194">
        <v>0</v>
      </c>
      <c r="FH27" s="194">
        <v>0</v>
      </c>
      <c r="FI27" s="194">
        <v>0</v>
      </c>
      <c r="FJ27" s="194">
        <v>0</v>
      </c>
      <c r="FK27" s="194">
        <v>0</v>
      </c>
      <c r="FL27" s="194">
        <v>0</v>
      </c>
      <c r="FM27" s="194">
        <v>0</v>
      </c>
      <c r="FN27" s="194">
        <v>0</v>
      </c>
      <c r="FO27" s="194">
        <v>0</v>
      </c>
      <c r="FP27" s="194">
        <v>0</v>
      </c>
      <c r="FQ27" s="194">
        <v>0</v>
      </c>
      <c r="FR27" s="194">
        <v>0</v>
      </c>
      <c r="FS27" s="194">
        <v>0</v>
      </c>
      <c r="FT27" s="194">
        <v>0</v>
      </c>
      <c r="FU27" s="194">
        <v>0</v>
      </c>
      <c r="FV27" s="194">
        <v>0</v>
      </c>
      <c r="FW27" s="194">
        <v>0</v>
      </c>
      <c r="FX27" s="194">
        <v>0</v>
      </c>
      <c r="FY27" s="194">
        <v>0</v>
      </c>
      <c r="FZ27" s="194">
        <v>0</v>
      </c>
      <c r="GA27" s="194">
        <v>0</v>
      </c>
      <c r="GB27" s="194">
        <v>0</v>
      </c>
      <c r="GC27" s="194">
        <v>0</v>
      </c>
      <c r="GD27" s="194">
        <v>0</v>
      </c>
      <c r="GE27" s="194">
        <v>0</v>
      </c>
      <c r="GF27" s="194">
        <v>0</v>
      </c>
      <c r="GG27" s="194">
        <v>0</v>
      </c>
      <c r="GH27" s="194">
        <v>0</v>
      </c>
      <c r="GI27" s="194">
        <v>0</v>
      </c>
      <c r="GJ27" s="194">
        <v>0</v>
      </c>
      <c r="GK27" s="194">
        <v>0</v>
      </c>
      <c r="GL27" s="194">
        <v>0</v>
      </c>
      <c r="GM27" s="194">
        <v>0</v>
      </c>
      <c r="GN27" s="194">
        <v>0</v>
      </c>
      <c r="GO27" s="194">
        <v>0</v>
      </c>
      <c r="GP27" s="194">
        <v>0</v>
      </c>
      <c r="GQ27" s="194">
        <v>0</v>
      </c>
      <c r="GR27" s="194">
        <v>0</v>
      </c>
      <c r="GS27" s="194">
        <v>0</v>
      </c>
      <c r="GT27" s="194">
        <v>0</v>
      </c>
      <c r="GU27" s="194">
        <v>0</v>
      </c>
      <c r="GV27" s="194">
        <v>0</v>
      </c>
      <c r="GW27" s="194">
        <v>0</v>
      </c>
      <c r="GX27" s="194">
        <v>0</v>
      </c>
      <c r="GY27" s="194">
        <v>0</v>
      </c>
      <c r="GZ27" s="194">
        <v>0</v>
      </c>
      <c r="HA27" s="194">
        <v>0</v>
      </c>
      <c r="HB27" s="194">
        <v>0</v>
      </c>
      <c r="HC27" s="194">
        <v>0</v>
      </c>
      <c r="HD27" s="194">
        <v>0</v>
      </c>
      <c r="HE27" s="194">
        <v>0</v>
      </c>
      <c r="HF27" s="194">
        <v>0</v>
      </c>
      <c r="HG27" s="194">
        <v>0</v>
      </c>
      <c r="HH27" s="194">
        <v>0</v>
      </c>
      <c r="HI27" s="194">
        <v>0</v>
      </c>
      <c r="HJ27" s="194">
        <v>0</v>
      </c>
      <c r="HK27" s="194">
        <v>0</v>
      </c>
      <c r="HL27" s="194">
        <v>0</v>
      </c>
      <c r="HM27" s="194">
        <v>0</v>
      </c>
      <c r="HN27" s="194">
        <v>0</v>
      </c>
      <c r="HO27" s="194">
        <v>0</v>
      </c>
      <c r="HP27" s="194">
        <v>0</v>
      </c>
      <c r="HQ27" s="194">
        <v>0</v>
      </c>
      <c r="HR27" s="194">
        <v>0</v>
      </c>
      <c r="HS27" s="194">
        <v>0</v>
      </c>
      <c r="HT27" s="194">
        <v>0</v>
      </c>
      <c r="HU27" s="194">
        <v>0</v>
      </c>
      <c r="HV27" s="194">
        <v>0</v>
      </c>
      <c r="HW27" s="194">
        <v>0</v>
      </c>
      <c r="HX27" s="194">
        <v>0</v>
      </c>
      <c r="HY27" s="194">
        <v>0</v>
      </c>
      <c r="HZ27" s="194">
        <v>0</v>
      </c>
      <c r="IA27" s="194">
        <v>0</v>
      </c>
      <c r="IB27" s="194">
        <v>0</v>
      </c>
      <c r="IC27" s="194">
        <v>0</v>
      </c>
      <c r="ID27" s="194">
        <v>0</v>
      </c>
      <c r="IE27" s="194">
        <v>0</v>
      </c>
      <c r="IF27" s="194">
        <v>0</v>
      </c>
      <c r="IG27" s="194">
        <v>0</v>
      </c>
      <c r="IH27" s="194">
        <v>0</v>
      </c>
      <c r="II27" s="194">
        <v>0</v>
      </c>
      <c r="IJ27" s="194">
        <v>0</v>
      </c>
      <c r="IK27" s="194">
        <v>0</v>
      </c>
      <c r="IL27" s="194">
        <v>0</v>
      </c>
      <c r="IM27" s="194">
        <v>0</v>
      </c>
      <c r="IN27" s="194">
        <v>0</v>
      </c>
      <c r="IO27" s="194">
        <v>0</v>
      </c>
      <c r="IP27" s="194">
        <v>0</v>
      </c>
      <c r="IQ27" s="194">
        <v>0</v>
      </c>
      <c r="IR27" s="194">
        <v>0</v>
      </c>
      <c r="IS27" s="194">
        <v>0</v>
      </c>
      <c r="IT27" s="194">
        <v>0</v>
      </c>
      <c r="IU27" s="194">
        <v>0</v>
      </c>
      <c r="IV27" s="194">
        <v>0</v>
      </c>
      <c r="IW27" s="194">
        <v>0</v>
      </c>
      <c r="IX27" s="194">
        <f t="shared" si="0"/>
        <v>0</v>
      </c>
    </row>
    <row r="28" spans="1:258" ht="13.5" customHeight="1" x14ac:dyDescent="0.25">
      <c r="A28" s="190">
        <v>503011</v>
      </c>
      <c r="B28" s="194">
        <v>0</v>
      </c>
      <c r="C28" s="194">
        <v>0</v>
      </c>
      <c r="D28" s="194">
        <v>0</v>
      </c>
      <c r="E28" s="194">
        <v>0</v>
      </c>
      <c r="F28" s="194">
        <v>0</v>
      </c>
      <c r="G28" s="194">
        <v>0</v>
      </c>
      <c r="H28" s="194">
        <v>0</v>
      </c>
      <c r="I28" s="194">
        <v>0</v>
      </c>
      <c r="J28" s="194">
        <v>0</v>
      </c>
      <c r="K28" s="194">
        <v>0</v>
      </c>
      <c r="L28" s="194">
        <v>0</v>
      </c>
      <c r="M28" s="194">
        <v>0</v>
      </c>
      <c r="N28" s="194">
        <v>0</v>
      </c>
      <c r="O28" s="194">
        <v>0</v>
      </c>
      <c r="P28" s="194">
        <v>0</v>
      </c>
      <c r="Q28" s="194">
        <v>0</v>
      </c>
      <c r="R28" s="194">
        <v>0</v>
      </c>
      <c r="S28" s="194">
        <v>0</v>
      </c>
      <c r="T28" s="194">
        <v>0</v>
      </c>
      <c r="U28" s="194">
        <v>0</v>
      </c>
      <c r="V28" s="194">
        <v>0</v>
      </c>
      <c r="W28" s="194">
        <v>0</v>
      </c>
      <c r="X28" s="194">
        <v>0</v>
      </c>
      <c r="Y28" s="194">
        <v>0</v>
      </c>
      <c r="Z28" s="194">
        <v>0</v>
      </c>
      <c r="AA28" s="194">
        <v>0</v>
      </c>
      <c r="AB28" s="194">
        <v>0</v>
      </c>
      <c r="AC28" s="194">
        <v>0</v>
      </c>
      <c r="AD28" s="194">
        <v>0</v>
      </c>
      <c r="AE28" s="194">
        <v>0</v>
      </c>
      <c r="AF28" s="194">
        <v>0</v>
      </c>
      <c r="AG28" s="194">
        <v>0</v>
      </c>
      <c r="AH28" s="194">
        <v>0</v>
      </c>
      <c r="AI28" s="194">
        <v>0</v>
      </c>
      <c r="AJ28" s="194">
        <v>0</v>
      </c>
      <c r="AK28" s="194">
        <v>0</v>
      </c>
      <c r="AL28" s="194">
        <v>0</v>
      </c>
      <c r="AM28" s="194">
        <v>0</v>
      </c>
      <c r="AN28" s="194">
        <v>0</v>
      </c>
      <c r="AO28" s="194">
        <v>0</v>
      </c>
      <c r="AP28" s="194">
        <v>0</v>
      </c>
      <c r="AQ28" s="194">
        <v>0</v>
      </c>
      <c r="AR28" s="194">
        <v>0</v>
      </c>
      <c r="AS28" s="194">
        <v>0</v>
      </c>
      <c r="AT28" s="194">
        <v>0</v>
      </c>
      <c r="AU28" s="194">
        <v>0</v>
      </c>
      <c r="AV28" s="194">
        <v>0</v>
      </c>
      <c r="AW28" s="194">
        <v>0</v>
      </c>
      <c r="AX28" s="194">
        <v>0</v>
      </c>
      <c r="AY28" s="194">
        <v>0</v>
      </c>
      <c r="AZ28" s="194">
        <v>0</v>
      </c>
      <c r="BA28" s="194">
        <v>0</v>
      </c>
      <c r="BB28" s="194">
        <v>0</v>
      </c>
      <c r="BC28" s="194">
        <v>0</v>
      </c>
      <c r="BD28" s="194">
        <v>0</v>
      </c>
      <c r="BE28" s="194">
        <v>0</v>
      </c>
      <c r="BF28" s="194">
        <v>0</v>
      </c>
      <c r="BG28" s="194">
        <v>0</v>
      </c>
      <c r="BH28" s="194">
        <v>0</v>
      </c>
      <c r="BI28" s="194">
        <v>0</v>
      </c>
      <c r="BJ28" s="194">
        <v>0</v>
      </c>
      <c r="BK28" s="194">
        <v>0</v>
      </c>
      <c r="BL28" s="194">
        <v>0</v>
      </c>
      <c r="BM28" s="194">
        <v>0</v>
      </c>
      <c r="BN28" s="194">
        <v>0</v>
      </c>
      <c r="BO28" s="194">
        <v>0</v>
      </c>
      <c r="BP28" s="194">
        <v>0</v>
      </c>
      <c r="BQ28" s="194">
        <v>0</v>
      </c>
      <c r="BR28" s="194">
        <v>0</v>
      </c>
      <c r="BS28" s="194">
        <v>0</v>
      </c>
      <c r="BT28" s="194">
        <v>0</v>
      </c>
      <c r="BU28" s="194">
        <v>0</v>
      </c>
      <c r="BV28" s="194">
        <v>0</v>
      </c>
      <c r="BW28" s="194">
        <v>0</v>
      </c>
      <c r="BX28" s="194">
        <v>0</v>
      </c>
      <c r="BY28" s="194">
        <v>0</v>
      </c>
      <c r="BZ28" s="194">
        <v>0</v>
      </c>
      <c r="CA28" s="194">
        <v>0</v>
      </c>
      <c r="CB28" s="194">
        <v>0</v>
      </c>
      <c r="CC28" s="194">
        <v>0</v>
      </c>
      <c r="CD28" s="194">
        <v>0</v>
      </c>
      <c r="CE28" s="194">
        <v>0</v>
      </c>
      <c r="CF28" s="194">
        <v>0</v>
      </c>
      <c r="CG28" s="194">
        <v>0</v>
      </c>
      <c r="CH28" s="194">
        <v>0</v>
      </c>
      <c r="CI28" s="194">
        <v>0</v>
      </c>
      <c r="CJ28" s="194">
        <v>0</v>
      </c>
      <c r="CK28" s="194">
        <v>0</v>
      </c>
      <c r="CL28" s="194">
        <v>0</v>
      </c>
      <c r="CM28" s="194">
        <v>0</v>
      </c>
      <c r="CN28" s="194">
        <v>0</v>
      </c>
      <c r="CO28" s="194">
        <v>0</v>
      </c>
      <c r="CP28" s="194">
        <v>0</v>
      </c>
      <c r="CQ28" s="194">
        <v>0</v>
      </c>
      <c r="CR28" s="194">
        <v>0</v>
      </c>
      <c r="CS28" s="194">
        <v>0</v>
      </c>
      <c r="CT28" s="194">
        <v>0</v>
      </c>
      <c r="CU28" s="194">
        <v>0</v>
      </c>
      <c r="CV28" s="194">
        <v>0</v>
      </c>
      <c r="CW28" s="194">
        <v>0</v>
      </c>
      <c r="CX28" s="194">
        <v>0</v>
      </c>
      <c r="CY28" s="194">
        <v>0</v>
      </c>
      <c r="CZ28" s="194">
        <v>0</v>
      </c>
      <c r="DA28" s="194">
        <v>0</v>
      </c>
      <c r="DB28" s="194">
        <v>0</v>
      </c>
      <c r="DC28" s="194">
        <v>0</v>
      </c>
      <c r="DD28" s="194">
        <v>0</v>
      </c>
      <c r="DE28" s="194">
        <v>0</v>
      </c>
      <c r="DF28" s="194">
        <v>0</v>
      </c>
      <c r="DG28" s="194">
        <v>0</v>
      </c>
      <c r="DH28" s="194">
        <v>0</v>
      </c>
      <c r="DI28" s="194">
        <v>0</v>
      </c>
      <c r="DJ28" s="194">
        <v>0</v>
      </c>
      <c r="DK28" s="194">
        <v>0</v>
      </c>
      <c r="DL28" s="194">
        <v>0</v>
      </c>
      <c r="DM28" s="194">
        <v>0</v>
      </c>
      <c r="DN28" s="194">
        <v>0</v>
      </c>
      <c r="DO28" s="194">
        <v>0</v>
      </c>
      <c r="DP28" s="194">
        <v>0</v>
      </c>
      <c r="DQ28" s="194">
        <v>0</v>
      </c>
      <c r="DR28" s="194">
        <v>0</v>
      </c>
      <c r="DS28" s="194">
        <v>0</v>
      </c>
      <c r="DT28" s="194">
        <v>0</v>
      </c>
      <c r="DU28" s="194">
        <v>0</v>
      </c>
      <c r="DV28" s="194">
        <v>0</v>
      </c>
      <c r="DW28" s="194">
        <v>0</v>
      </c>
      <c r="DX28" s="194">
        <v>0</v>
      </c>
      <c r="DY28" s="194">
        <v>0</v>
      </c>
      <c r="DZ28" s="194">
        <v>0</v>
      </c>
      <c r="EA28" s="194">
        <v>0</v>
      </c>
      <c r="EB28" s="194">
        <v>0</v>
      </c>
      <c r="EC28" s="194">
        <v>0</v>
      </c>
      <c r="ED28" s="194">
        <v>0</v>
      </c>
      <c r="EE28" s="194">
        <v>0</v>
      </c>
      <c r="EF28" s="194">
        <v>0</v>
      </c>
      <c r="EG28" s="194">
        <v>0</v>
      </c>
      <c r="EH28" s="194">
        <v>0</v>
      </c>
      <c r="EI28" s="194">
        <v>0</v>
      </c>
      <c r="EJ28" s="194">
        <v>0</v>
      </c>
      <c r="EK28" s="194">
        <v>0</v>
      </c>
      <c r="EL28" s="194">
        <v>0</v>
      </c>
      <c r="EM28" s="194">
        <v>0</v>
      </c>
      <c r="EN28" s="194">
        <v>0</v>
      </c>
      <c r="EO28" s="194">
        <v>0</v>
      </c>
      <c r="EP28" s="194">
        <v>0</v>
      </c>
      <c r="EQ28" s="194">
        <v>93.05</v>
      </c>
      <c r="ER28" s="194">
        <v>61.05</v>
      </c>
      <c r="ES28" s="194">
        <v>40.700000000000003</v>
      </c>
      <c r="ET28" s="194">
        <v>624</v>
      </c>
      <c r="EU28" s="194">
        <v>20.34</v>
      </c>
      <c r="EV28" s="194">
        <v>336</v>
      </c>
      <c r="EW28" s="194">
        <v>0</v>
      </c>
      <c r="EX28" s="194">
        <v>0</v>
      </c>
      <c r="EY28" s="194">
        <v>0</v>
      </c>
      <c r="EZ28" s="194">
        <v>12586.93</v>
      </c>
      <c r="FA28" s="194">
        <v>0</v>
      </c>
      <c r="FB28" s="194">
        <v>0</v>
      </c>
      <c r="FC28" s="194">
        <v>0</v>
      </c>
      <c r="FD28" s="194">
        <v>0</v>
      </c>
      <c r="FE28" s="194">
        <v>0</v>
      </c>
      <c r="FF28" s="194">
        <v>0</v>
      </c>
      <c r="FG28" s="194">
        <v>0</v>
      </c>
      <c r="FH28" s="194">
        <v>0</v>
      </c>
      <c r="FI28" s="194">
        <v>0</v>
      </c>
      <c r="FJ28" s="194">
        <v>0</v>
      </c>
      <c r="FK28" s="194">
        <v>0</v>
      </c>
      <c r="FL28" s="194">
        <v>0</v>
      </c>
      <c r="FM28" s="194">
        <v>0</v>
      </c>
      <c r="FN28" s="194">
        <v>0</v>
      </c>
      <c r="FO28" s="194">
        <v>0</v>
      </c>
      <c r="FP28" s="194">
        <v>0</v>
      </c>
      <c r="FQ28" s="194">
        <v>0</v>
      </c>
      <c r="FR28" s="194">
        <v>0</v>
      </c>
      <c r="FS28" s="194">
        <v>0</v>
      </c>
      <c r="FT28" s="194">
        <v>0</v>
      </c>
      <c r="FU28" s="194">
        <v>0</v>
      </c>
      <c r="FV28" s="194">
        <v>0</v>
      </c>
      <c r="FW28" s="194">
        <v>0</v>
      </c>
      <c r="FX28" s="194">
        <v>0</v>
      </c>
      <c r="FY28" s="194">
        <v>0</v>
      </c>
      <c r="FZ28" s="194">
        <v>0</v>
      </c>
      <c r="GA28" s="194">
        <v>0</v>
      </c>
      <c r="GB28" s="194">
        <v>0</v>
      </c>
      <c r="GC28" s="194">
        <v>0</v>
      </c>
      <c r="GD28" s="194">
        <v>0</v>
      </c>
      <c r="GE28" s="194">
        <v>0</v>
      </c>
      <c r="GF28" s="194">
        <v>0</v>
      </c>
      <c r="GG28" s="194">
        <v>0</v>
      </c>
      <c r="GH28" s="194">
        <v>0</v>
      </c>
      <c r="GI28" s="194">
        <v>0</v>
      </c>
      <c r="GJ28" s="194">
        <v>0</v>
      </c>
      <c r="GK28" s="194">
        <v>0</v>
      </c>
      <c r="GL28" s="194">
        <v>0</v>
      </c>
      <c r="GM28" s="194">
        <v>0</v>
      </c>
      <c r="GN28" s="194">
        <v>0</v>
      </c>
      <c r="GO28" s="194">
        <v>0</v>
      </c>
      <c r="GP28" s="194">
        <v>0</v>
      </c>
      <c r="GQ28" s="194">
        <v>0</v>
      </c>
      <c r="GR28" s="194">
        <v>0</v>
      </c>
      <c r="GS28" s="194">
        <v>0</v>
      </c>
      <c r="GT28" s="194">
        <v>0</v>
      </c>
      <c r="GU28" s="194">
        <v>0</v>
      </c>
      <c r="GV28" s="194">
        <v>0</v>
      </c>
      <c r="GW28" s="194">
        <v>0</v>
      </c>
      <c r="GX28" s="194">
        <v>0</v>
      </c>
      <c r="GY28" s="194">
        <v>0</v>
      </c>
      <c r="GZ28" s="194">
        <v>0</v>
      </c>
      <c r="HA28" s="194">
        <v>0</v>
      </c>
      <c r="HB28" s="194">
        <v>0</v>
      </c>
      <c r="HC28" s="194">
        <v>0</v>
      </c>
      <c r="HD28" s="194">
        <v>0</v>
      </c>
      <c r="HE28" s="194">
        <v>0</v>
      </c>
      <c r="HF28" s="194">
        <v>0</v>
      </c>
      <c r="HG28" s="194">
        <v>0</v>
      </c>
      <c r="HH28" s="194">
        <v>0</v>
      </c>
      <c r="HI28" s="194">
        <v>0</v>
      </c>
      <c r="HJ28" s="194">
        <v>0</v>
      </c>
      <c r="HK28" s="194">
        <v>0</v>
      </c>
      <c r="HL28" s="194">
        <v>0</v>
      </c>
      <c r="HM28" s="194">
        <v>0</v>
      </c>
      <c r="HN28" s="194">
        <v>0</v>
      </c>
      <c r="HO28" s="194">
        <v>0</v>
      </c>
      <c r="HP28" s="194">
        <v>0</v>
      </c>
      <c r="HQ28" s="194">
        <v>0</v>
      </c>
      <c r="HR28" s="194">
        <v>0</v>
      </c>
      <c r="HS28" s="194">
        <v>0</v>
      </c>
      <c r="HT28" s="194">
        <v>0</v>
      </c>
      <c r="HU28" s="194">
        <v>0</v>
      </c>
      <c r="HV28" s="194">
        <v>0</v>
      </c>
      <c r="HW28" s="194">
        <v>0</v>
      </c>
      <c r="HX28" s="194">
        <v>0</v>
      </c>
      <c r="HY28" s="194">
        <v>0</v>
      </c>
      <c r="HZ28" s="194">
        <v>0</v>
      </c>
      <c r="IA28" s="194">
        <v>0</v>
      </c>
      <c r="IB28" s="194">
        <v>0</v>
      </c>
      <c r="IC28" s="194">
        <v>0</v>
      </c>
      <c r="ID28" s="194">
        <v>0</v>
      </c>
      <c r="IE28" s="194">
        <v>0</v>
      </c>
      <c r="IF28" s="194">
        <v>0</v>
      </c>
      <c r="IG28" s="194">
        <v>0</v>
      </c>
      <c r="IH28" s="194">
        <v>0</v>
      </c>
      <c r="II28" s="194">
        <v>0</v>
      </c>
      <c r="IJ28" s="194">
        <v>0</v>
      </c>
      <c r="IK28" s="194">
        <v>0</v>
      </c>
      <c r="IL28" s="194">
        <v>0</v>
      </c>
      <c r="IM28" s="194">
        <v>0</v>
      </c>
      <c r="IN28" s="194">
        <v>0</v>
      </c>
      <c r="IO28" s="194">
        <v>0</v>
      </c>
      <c r="IP28" s="194">
        <v>0</v>
      </c>
      <c r="IQ28" s="194">
        <v>0</v>
      </c>
      <c r="IR28" s="194">
        <v>0</v>
      </c>
      <c r="IS28" s="194">
        <v>0</v>
      </c>
      <c r="IT28" s="194">
        <v>0</v>
      </c>
      <c r="IU28" s="194">
        <v>0</v>
      </c>
      <c r="IV28" s="194">
        <v>0</v>
      </c>
      <c r="IW28" s="194">
        <v>0</v>
      </c>
      <c r="IX28" s="194">
        <f t="shared" si="0"/>
        <v>13762.07</v>
      </c>
    </row>
    <row r="29" spans="1:258" ht="13.5" customHeight="1" x14ac:dyDescent="0.25">
      <c r="A29" s="190">
        <v>504011</v>
      </c>
      <c r="B29" s="194">
        <v>0</v>
      </c>
      <c r="C29" s="194">
        <v>0</v>
      </c>
      <c r="D29" s="194">
        <v>0</v>
      </c>
      <c r="E29" s="194">
        <v>0</v>
      </c>
      <c r="F29" s="194">
        <v>0</v>
      </c>
      <c r="G29" s="194">
        <v>0</v>
      </c>
      <c r="H29" s="194">
        <v>0</v>
      </c>
      <c r="I29" s="194">
        <v>0</v>
      </c>
      <c r="J29" s="194">
        <v>0</v>
      </c>
      <c r="K29" s="194">
        <v>0</v>
      </c>
      <c r="L29" s="194">
        <v>0</v>
      </c>
      <c r="M29" s="194">
        <v>0</v>
      </c>
      <c r="N29" s="194">
        <v>0</v>
      </c>
      <c r="O29" s="194">
        <v>0</v>
      </c>
      <c r="P29" s="194">
        <v>0</v>
      </c>
      <c r="Q29" s="194">
        <v>0</v>
      </c>
      <c r="R29" s="194">
        <v>0</v>
      </c>
      <c r="S29" s="194">
        <v>0</v>
      </c>
      <c r="T29" s="194">
        <v>0</v>
      </c>
      <c r="U29" s="194">
        <v>0</v>
      </c>
      <c r="V29" s="194">
        <v>0</v>
      </c>
      <c r="W29" s="194">
        <v>0</v>
      </c>
      <c r="X29" s="194">
        <v>0</v>
      </c>
      <c r="Y29" s="194">
        <v>0</v>
      </c>
      <c r="Z29" s="194">
        <v>0</v>
      </c>
      <c r="AA29" s="194">
        <v>0</v>
      </c>
      <c r="AB29" s="194">
        <v>0</v>
      </c>
      <c r="AC29" s="194">
        <v>0</v>
      </c>
      <c r="AD29" s="194">
        <v>0</v>
      </c>
      <c r="AE29" s="194">
        <v>0</v>
      </c>
      <c r="AF29" s="194">
        <v>0</v>
      </c>
      <c r="AG29" s="194">
        <v>0</v>
      </c>
      <c r="AH29" s="194">
        <v>0</v>
      </c>
      <c r="AI29" s="194">
        <v>0</v>
      </c>
      <c r="AJ29" s="194">
        <v>0</v>
      </c>
      <c r="AK29" s="194">
        <v>0</v>
      </c>
      <c r="AL29" s="194">
        <v>0</v>
      </c>
      <c r="AM29" s="194">
        <v>0</v>
      </c>
      <c r="AN29" s="194">
        <v>0</v>
      </c>
      <c r="AO29" s="194">
        <v>0</v>
      </c>
      <c r="AP29" s="194">
        <v>0</v>
      </c>
      <c r="AQ29" s="194">
        <v>0</v>
      </c>
      <c r="AR29" s="194">
        <v>0</v>
      </c>
      <c r="AS29" s="194">
        <v>0</v>
      </c>
      <c r="AT29" s="194">
        <v>0</v>
      </c>
      <c r="AU29" s="194">
        <v>0</v>
      </c>
      <c r="AV29" s="194">
        <v>0</v>
      </c>
      <c r="AW29" s="194">
        <v>0</v>
      </c>
      <c r="AX29" s="194">
        <v>0</v>
      </c>
      <c r="AY29" s="194">
        <v>0</v>
      </c>
      <c r="AZ29" s="194">
        <v>0</v>
      </c>
      <c r="BA29" s="194">
        <v>0</v>
      </c>
      <c r="BB29" s="194">
        <v>0</v>
      </c>
      <c r="BC29" s="194">
        <v>0</v>
      </c>
      <c r="BD29" s="194">
        <v>0</v>
      </c>
      <c r="BE29" s="194">
        <v>0</v>
      </c>
      <c r="BF29" s="194">
        <v>0</v>
      </c>
      <c r="BG29" s="194">
        <v>0</v>
      </c>
      <c r="BH29" s="194">
        <v>0</v>
      </c>
      <c r="BI29" s="194">
        <v>0</v>
      </c>
      <c r="BJ29" s="194">
        <v>0</v>
      </c>
      <c r="BK29" s="194">
        <v>0</v>
      </c>
      <c r="BL29" s="194">
        <v>0</v>
      </c>
      <c r="BM29" s="194">
        <v>0</v>
      </c>
      <c r="BN29" s="194">
        <v>0</v>
      </c>
      <c r="BO29" s="194">
        <v>0</v>
      </c>
      <c r="BP29" s="194">
        <v>0</v>
      </c>
      <c r="BQ29" s="194">
        <v>0</v>
      </c>
      <c r="BR29" s="194">
        <v>0</v>
      </c>
      <c r="BS29" s="194">
        <v>0</v>
      </c>
      <c r="BT29" s="194">
        <v>0</v>
      </c>
      <c r="BU29" s="194">
        <v>0</v>
      </c>
      <c r="BV29" s="194">
        <v>0</v>
      </c>
      <c r="BW29" s="194">
        <v>0</v>
      </c>
      <c r="BX29" s="194">
        <v>0</v>
      </c>
      <c r="BY29" s="194">
        <v>0</v>
      </c>
      <c r="BZ29" s="194">
        <v>0</v>
      </c>
      <c r="CA29" s="194">
        <v>0</v>
      </c>
      <c r="CB29" s="194">
        <v>0</v>
      </c>
      <c r="CC29" s="194">
        <v>0</v>
      </c>
      <c r="CD29" s="194">
        <v>0</v>
      </c>
      <c r="CE29" s="194">
        <v>0</v>
      </c>
      <c r="CF29" s="194">
        <v>0</v>
      </c>
      <c r="CG29" s="194">
        <v>0</v>
      </c>
      <c r="CH29" s="194">
        <v>0</v>
      </c>
      <c r="CI29" s="194">
        <v>0</v>
      </c>
      <c r="CJ29" s="194">
        <v>0</v>
      </c>
      <c r="CK29" s="194">
        <v>0</v>
      </c>
      <c r="CL29" s="194">
        <v>0</v>
      </c>
      <c r="CM29" s="194">
        <v>0</v>
      </c>
      <c r="CN29" s="194">
        <v>0</v>
      </c>
      <c r="CO29" s="194">
        <v>0</v>
      </c>
      <c r="CP29" s="194">
        <v>0</v>
      </c>
      <c r="CQ29" s="194">
        <v>0</v>
      </c>
      <c r="CR29" s="194">
        <v>0</v>
      </c>
      <c r="CS29" s="194">
        <v>0</v>
      </c>
      <c r="CT29" s="194">
        <v>0</v>
      </c>
      <c r="CU29" s="194">
        <v>0</v>
      </c>
      <c r="CV29" s="194">
        <v>0</v>
      </c>
      <c r="CW29" s="194">
        <v>0</v>
      </c>
      <c r="CX29" s="194">
        <v>0</v>
      </c>
      <c r="CY29" s="194">
        <v>0</v>
      </c>
      <c r="CZ29" s="194">
        <v>0</v>
      </c>
      <c r="DA29" s="194">
        <v>0</v>
      </c>
      <c r="DB29" s="194">
        <v>0</v>
      </c>
      <c r="DC29" s="194">
        <v>0</v>
      </c>
      <c r="DD29" s="194">
        <v>0</v>
      </c>
      <c r="DE29" s="194">
        <v>0</v>
      </c>
      <c r="DF29" s="194">
        <v>0</v>
      </c>
      <c r="DG29" s="194">
        <v>0</v>
      </c>
      <c r="DH29" s="194">
        <v>0</v>
      </c>
      <c r="DI29" s="194">
        <v>0</v>
      </c>
      <c r="DJ29" s="194">
        <v>0</v>
      </c>
      <c r="DK29" s="194">
        <v>0</v>
      </c>
      <c r="DL29" s="194">
        <v>0</v>
      </c>
      <c r="DM29" s="194">
        <v>0</v>
      </c>
      <c r="DN29" s="194">
        <v>0</v>
      </c>
      <c r="DO29" s="194">
        <v>0</v>
      </c>
      <c r="DP29" s="194">
        <v>0</v>
      </c>
      <c r="DQ29" s="194">
        <v>0</v>
      </c>
      <c r="DR29" s="194">
        <v>0</v>
      </c>
      <c r="DS29" s="194">
        <v>0</v>
      </c>
      <c r="DT29" s="194">
        <v>0</v>
      </c>
      <c r="DU29" s="194">
        <v>0</v>
      </c>
      <c r="DV29" s="194">
        <v>0</v>
      </c>
      <c r="DW29" s="194">
        <v>0</v>
      </c>
      <c r="DX29" s="194">
        <v>0</v>
      </c>
      <c r="DY29" s="194">
        <v>0</v>
      </c>
      <c r="DZ29" s="194">
        <v>0</v>
      </c>
      <c r="EA29" s="194">
        <v>633.34</v>
      </c>
      <c r="EB29" s="194">
        <v>0</v>
      </c>
      <c r="EC29" s="194">
        <v>0</v>
      </c>
      <c r="ED29" s="194">
        <v>0</v>
      </c>
      <c r="EE29" s="194">
        <v>0</v>
      </c>
      <c r="EF29" s="194">
        <v>0</v>
      </c>
      <c r="EG29" s="194">
        <v>0</v>
      </c>
      <c r="EH29" s="194">
        <v>0</v>
      </c>
      <c r="EI29" s="194">
        <v>0</v>
      </c>
      <c r="EJ29" s="194">
        <v>0</v>
      </c>
      <c r="EK29" s="194">
        <v>0</v>
      </c>
      <c r="EL29" s="194">
        <v>0</v>
      </c>
      <c r="EM29" s="194">
        <v>0</v>
      </c>
      <c r="EN29" s="194">
        <v>0</v>
      </c>
      <c r="EO29" s="194">
        <v>0</v>
      </c>
      <c r="EP29" s="194">
        <v>0</v>
      </c>
      <c r="EQ29" s="194">
        <v>41695.5</v>
      </c>
      <c r="ER29" s="194">
        <v>62459.29</v>
      </c>
      <c r="ES29" s="194">
        <v>42115.1</v>
      </c>
      <c r="ET29" s="194">
        <v>104099.1</v>
      </c>
      <c r="EU29" s="194">
        <v>33645.699999999997</v>
      </c>
      <c r="EV29" s="194">
        <v>45628.03</v>
      </c>
      <c r="EW29" s="194">
        <v>284844.56</v>
      </c>
      <c r="EX29" s="194">
        <v>1410250.32</v>
      </c>
      <c r="EY29" s="194">
        <v>340119.69</v>
      </c>
      <c r="EZ29" s="194">
        <v>751331.11</v>
      </c>
      <c r="FA29" s="194">
        <v>0</v>
      </c>
      <c r="FB29" s="194">
        <v>361016.36</v>
      </c>
      <c r="FC29" s="194">
        <v>548917.36</v>
      </c>
      <c r="FD29" s="194">
        <v>0</v>
      </c>
      <c r="FE29" s="194">
        <v>0</v>
      </c>
      <c r="FF29" s="194">
        <v>395633.04</v>
      </c>
      <c r="FG29" s="194">
        <v>0</v>
      </c>
      <c r="FH29" s="194">
        <v>0</v>
      </c>
      <c r="FI29" s="194">
        <v>0</v>
      </c>
      <c r="FJ29" s="194">
        <v>0</v>
      </c>
      <c r="FK29" s="194">
        <v>0</v>
      </c>
      <c r="FL29" s="194">
        <v>0</v>
      </c>
      <c r="FM29" s="194">
        <v>0</v>
      </c>
      <c r="FN29" s="194">
        <v>0</v>
      </c>
      <c r="FO29" s="194">
        <v>0</v>
      </c>
      <c r="FP29" s="194">
        <v>0</v>
      </c>
      <c r="FQ29" s="194">
        <v>0</v>
      </c>
      <c r="FR29" s="194">
        <v>0</v>
      </c>
      <c r="FS29" s="194">
        <v>0</v>
      </c>
      <c r="FT29" s="194">
        <v>0</v>
      </c>
      <c r="FU29" s="194">
        <v>0</v>
      </c>
      <c r="FV29" s="194">
        <v>0</v>
      </c>
      <c r="FW29" s="194">
        <v>0</v>
      </c>
      <c r="FX29" s="194">
        <v>0</v>
      </c>
      <c r="FY29" s="194">
        <v>0</v>
      </c>
      <c r="FZ29" s="194">
        <v>0</v>
      </c>
      <c r="GA29" s="194">
        <v>0</v>
      </c>
      <c r="GB29" s="194">
        <v>0</v>
      </c>
      <c r="GC29" s="194">
        <v>0</v>
      </c>
      <c r="GD29" s="194">
        <v>0</v>
      </c>
      <c r="GE29" s="194">
        <v>0</v>
      </c>
      <c r="GF29" s="194">
        <v>0</v>
      </c>
      <c r="GG29" s="194">
        <v>0</v>
      </c>
      <c r="GH29" s="194">
        <v>0</v>
      </c>
      <c r="GI29" s="194">
        <v>0</v>
      </c>
      <c r="GJ29" s="194">
        <v>0</v>
      </c>
      <c r="GK29" s="194">
        <v>0</v>
      </c>
      <c r="GL29" s="194">
        <v>0</v>
      </c>
      <c r="GM29" s="194">
        <v>0</v>
      </c>
      <c r="GN29" s="194">
        <v>0</v>
      </c>
      <c r="GO29" s="194">
        <v>0</v>
      </c>
      <c r="GP29" s="194">
        <v>0</v>
      </c>
      <c r="GQ29" s="194">
        <v>0</v>
      </c>
      <c r="GR29" s="194">
        <v>0</v>
      </c>
      <c r="GS29" s="194">
        <v>0</v>
      </c>
      <c r="GT29" s="194">
        <v>0</v>
      </c>
      <c r="GU29" s="194">
        <v>0</v>
      </c>
      <c r="GV29" s="194">
        <v>0</v>
      </c>
      <c r="GW29" s="194">
        <v>0</v>
      </c>
      <c r="GX29" s="194">
        <v>0</v>
      </c>
      <c r="GY29" s="194">
        <v>0</v>
      </c>
      <c r="GZ29" s="194">
        <v>0</v>
      </c>
      <c r="HA29" s="194">
        <v>0</v>
      </c>
      <c r="HB29" s="194">
        <v>0</v>
      </c>
      <c r="HC29" s="194">
        <v>0</v>
      </c>
      <c r="HD29" s="194">
        <v>0</v>
      </c>
      <c r="HE29" s="194">
        <v>0</v>
      </c>
      <c r="HF29" s="194">
        <v>0</v>
      </c>
      <c r="HG29" s="194">
        <v>0</v>
      </c>
      <c r="HH29" s="194">
        <v>0</v>
      </c>
      <c r="HI29" s="194">
        <v>0</v>
      </c>
      <c r="HJ29" s="194">
        <v>0</v>
      </c>
      <c r="HK29" s="194">
        <v>0</v>
      </c>
      <c r="HL29" s="194">
        <v>0</v>
      </c>
      <c r="HM29" s="194">
        <v>0</v>
      </c>
      <c r="HN29" s="194">
        <v>0</v>
      </c>
      <c r="HO29" s="194">
        <v>0</v>
      </c>
      <c r="HP29" s="194">
        <v>0</v>
      </c>
      <c r="HQ29" s="194">
        <v>0</v>
      </c>
      <c r="HR29" s="194">
        <v>0</v>
      </c>
      <c r="HS29" s="194">
        <v>0</v>
      </c>
      <c r="HT29" s="194">
        <v>0</v>
      </c>
      <c r="HU29" s="194">
        <v>0</v>
      </c>
      <c r="HV29" s="194">
        <v>0</v>
      </c>
      <c r="HW29" s="194">
        <v>0</v>
      </c>
      <c r="HX29" s="194">
        <v>0</v>
      </c>
      <c r="HY29" s="194">
        <v>0</v>
      </c>
      <c r="HZ29" s="194">
        <v>264076.17</v>
      </c>
      <c r="IA29" s="194">
        <v>0</v>
      </c>
      <c r="IB29" s="194">
        <v>0</v>
      </c>
      <c r="IC29" s="194">
        <v>0</v>
      </c>
      <c r="ID29" s="194">
        <v>0</v>
      </c>
      <c r="IE29" s="194">
        <v>0</v>
      </c>
      <c r="IF29" s="194">
        <v>0</v>
      </c>
      <c r="IG29" s="194">
        <v>0</v>
      </c>
      <c r="IH29" s="194">
        <v>0</v>
      </c>
      <c r="II29" s="194">
        <v>0</v>
      </c>
      <c r="IJ29" s="194">
        <v>0</v>
      </c>
      <c r="IK29" s="194">
        <v>0</v>
      </c>
      <c r="IL29" s="194">
        <v>0</v>
      </c>
      <c r="IM29" s="194">
        <v>0</v>
      </c>
      <c r="IN29" s="194">
        <v>0</v>
      </c>
      <c r="IO29" s="194">
        <v>0</v>
      </c>
      <c r="IP29" s="194">
        <v>0</v>
      </c>
      <c r="IQ29" s="194">
        <v>0</v>
      </c>
      <c r="IR29" s="194">
        <v>0</v>
      </c>
      <c r="IS29" s="194">
        <v>0</v>
      </c>
      <c r="IT29" s="194">
        <v>0</v>
      </c>
      <c r="IU29" s="194">
        <v>0</v>
      </c>
      <c r="IV29" s="194">
        <v>0</v>
      </c>
      <c r="IW29" s="194">
        <v>0</v>
      </c>
      <c r="IX29" s="194">
        <f t="shared" si="0"/>
        <v>4686464.67</v>
      </c>
    </row>
    <row r="30" spans="1:258" ht="13.5" customHeight="1" x14ac:dyDescent="0.25">
      <c r="A30" s="190">
        <v>504012</v>
      </c>
      <c r="B30" s="194">
        <v>0</v>
      </c>
      <c r="C30" s="194">
        <v>0</v>
      </c>
      <c r="D30" s="194">
        <v>0</v>
      </c>
      <c r="E30" s="194">
        <v>0</v>
      </c>
      <c r="F30" s="194">
        <v>0</v>
      </c>
      <c r="G30" s="194">
        <v>0</v>
      </c>
      <c r="H30" s="194">
        <v>0</v>
      </c>
      <c r="I30" s="194">
        <v>0</v>
      </c>
      <c r="J30" s="194">
        <v>0</v>
      </c>
      <c r="K30" s="194">
        <v>0</v>
      </c>
      <c r="L30" s="194">
        <v>0</v>
      </c>
      <c r="M30" s="194">
        <v>0</v>
      </c>
      <c r="N30" s="194">
        <v>0</v>
      </c>
      <c r="O30" s="194">
        <v>0</v>
      </c>
      <c r="P30" s="194">
        <v>0</v>
      </c>
      <c r="Q30" s="194">
        <v>0</v>
      </c>
      <c r="R30" s="194">
        <v>0</v>
      </c>
      <c r="S30" s="194">
        <v>0</v>
      </c>
      <c r="T30" s="194">
        <v>0</v>
      </c>
      <c r="U30" s="194">
        <v>0</v>
      </c>
      <c r="V30" s="194">
        <v>0</v>
      </c>
      <c r="W30" s="194">
        <v>0</v>
      </c>
      <c r="X30" s="194">
        <v>0</v>
      </c>
      <c r="Y30" s="194">
        <v>0</v>
      </c>
      <c r="Z30" s="194">
        <v>0</v>
      </c>
      <c r="AA30" s="194">
        <v>0</v>
      </c>
      <c r="AB30" s="194">
        <v>0</v>
      </c>
      <c r="AC30" s="194">
        <v>0</v>
      </c>
      <c r="AD30" s="194">
        <v>0</v>
      </c>
      <c r="AE30" s="194">
        <v>0</v>
      </c>
      <c r="AF30" s="194">
        <v>0</v>
      </c>
      <c r="AG30" s="194">
        <v>0</v>
      </c>
      <c r="AH30" s="194">
        <v>0</v>
      </c>
      <c r="AI30" s="194">
        <v>0</v>
      </c>
      <c r="AJ30" s="194">
        <v>0</v>
      </c>
      <c r="AK30" s="194">
        <v>0</v>
      </c>
      <c r="AL30" s="194">
        <v>0</v>
      </c>
      <c r="AM30" s="194">
        <v>0</v>
      </c>
      <c r="AN30" s="194">
        <v>0</v>
      </c>
      <c r="AO30" s="194">
        <v>0</v>
      </c>
      <c r="AP30" s="194">
        <v>0</v>
      </c>
      <c r="AQ30" s="194">
        <v>0</v>
      </c>
      <c r="AR30" s="194">
        <v>0</v>
      </c>
      <c r="AS30" s="194">
        <v>0</v>
      </c>
      <c r="AT30" s="194">
        <v>0</v>
      </c>
      <c r="AU30" s="194">
        <v>0</v>
      </c>
      <c r="AV30" s="194">
        <v>0</v>
      </c>
      <c r="AW30" s="194">
        <v>0</v>
      </c>
      <c r="AX30" s="194">
        <v>0</v>
      </c>
      <c r="AY30" s="194">
        <v>0</v>
      </c>
      <c r="AZ30" s="194">
        <v>0</v>
      </c>
      <c r="BA30" s="194">
        <v>0</v>
      </c>
      <c r="BB30" s="194">
        <v>0</v>
      </c>
      <c r="BC30" s="194">
        <v>0</v>
      </c>
      <c r="BD30" s="194">
        <v>0</v>
      </c>
      <c r="BE30" s="194">
        <v>0</v>
      </c>
      <c r="BF30" s="194">
        <v>0</v>
      </c>
      <c r="BG30" s="194">
        <v>0</v>
      </c>
      <c r="BH30" s="194">
        <v>0</v>
      </c>
      <c r="BI30" s="194">
        <v>0</v>
      </c>
      <c r="BJ30" s="194">
        <v>0</v>
      </c>
      <c r="BK30" s="194">
        <v>0</v>
      </c>
      <c r="BL30" s="194">
        <v>0</v>
      </c>
      <c r="BM30" s="194">
        <v>0</v>
      </c>
      <c r="BN30" s="194">
        <v>0</v>
      </c>
      <c r="BO30" s="194">
        <v>0</v>
      </c>
      <c r="BP30" s="194">
        <v>0</v>
      </c>
      <c r="BQ30" s="194">
        <v>0</v>
      </c>
      <c r="BR30" s="194">
        <v>0</v>
      </c>
      <c r="BS30" s="194">
        <v>0</v>
      </c>
      <c r="BT30" s="194">
        <v>0</v>
      </c>
      <c r="BU30" s="194">
        <v>0</v>
      </c>
      <c r="BV30" s="194">
        <v>0</v>
      </c>
      <c r="BW30" s="194">
        <v>0</v>
      </c>
      <c r="BX30" s="194">
        <v>0</v>
      </c>
      <c r="BY30" s="194">
        <v>0</v>
      </c>
      <c r="BZ30" s="194">
        <v>0</v>
      </c>
      <c r="CA30" s="194">
        <v>0</v>
      </c>
      <c r="CB30" s="194">
        <v>0</v>
      </c>
      <c r="CC30" s="194">
        <v>0</v>
      </c>
      <c r="CD30" s="194">
        <v>0</v>
      </c>
      <c r="CE30" s="194">
        <v>0</v>
      </c>
      <c r="CF30" s="194">
        <v>0</v>
      </c>
      <c r="CG30" s="194">
        <v>0</v>
      </c>
      <c r="CH30" s="194">
        <v>0</v>
      </c>
      <c r="CI30" s="194">
        <v>0</v>
      </c>
      <c r="CJ30" s="194">
        <v>0</v>
      </c>
      <c r="CK30" s="194">
        <v>0</v>
      </c>
      <c r="CL30" s="194">
        <v>0</v>
      </c>
      <c r="CM30" s="194">
        <v>0</v>
      </c>
      <c r="CN30" s="194">
        <v>0</v>
      </c>
      <c r="CO30" s="194">
        <v>0</v>
      </c>
      <c r="CP30" s="194">
        <v>0</v>
      </c>
      <c r="CQ30" s="194">
        <v>0</v>
      </c>
      <c r="CR30" s="194">
        <v>0</v>
      </c>
      <c r="CS30" s="194">
        <v>0</v>
      </c>
      <c r="CT30" s="194">
        <v>0</v>
      </c>
      <c r="CU30" s="194">
        <v>0</v>
      </c>
      <c r="CV30" s="194">
        <v>0</v>
      </c>
      <c r="CW30" s="194">
        <v>0</v>
      </c>
      <c r="CX30" s="194">
        <v>0</v>
      </c>
      <c r="CY30" s="194">
        <v>0</v>
      </c>
      <c r="CZ30" s="194">
        <v>0</v>
      </c>
      <c r="DA30" s="194">
        <v>0</v>
      </c>
      <c r="DB30" s="194">
        <v>0</v>
      </c>
      <c r="DC30" s="194">
        <v>0</v>
      </c>
      <c r="DD30" s="194">
        <v>0</v>
      </c>
      <c r="DE30" s="194">
        <v>0</v>
      </c>
      <c r="DF30" s="194">
        <v>0</v>
      </c>
      <c r="DG30" s="194">
        <v>0</v>
      </c>
      <c r="DH30" s="194">
        <v>0</v>
      </c>
      <c r="DI30" s="194">
        <v>0</v>
      </c>
      <c r="DJ30" s="194">
        <v>0</v>
      </c>
      <c r="DK30" s="194">
        <v>0</v>
      </c>
      <c r="DL30" s="194">
        <v>0</v>
      </c>
      <c r="DM30" s="194">
        <v>0</v>
      </c>
      <c r="DN30" s="194">
        <v>0</v>
      </c>
      <c r="DO30" s="194">
        <v>0</v>
      </c>
      <c r="DP30" s="194">
        <v>0</v>
      </c>
      <c r="DQ30" s="194">
        <v>0</v>
      </c>
      <c r="DR30" s="194">
        <v>0</v>
      </c>
      <c r="DS30" s="194">
        <v>0</v>
      </c>
      <c r="DT30" s="194">
        <v>0</v>
      </c>
      <c r="DU30" s="194">
        <v>0</v>
      </c>
      <c r="DV30" s="194">
        <v>0</v>
      </c>
      <c r="DW30" s="194">
        <v>0</v>
      </c>
      <c r="DX30" s="194">
        <v>0</v>
      </c>
      <c r="DY30" s="194">
        <v>0</v>
      </c>
      <c r="DZ30" s="194">
        <v>0</v>
      </c>
      <c r="EA30" s="194">
        <v>0</v>
      </c>
      <c r="EB30" s="194">
        <v>0</v>
      </c>
      <c r="EC30" s="194">
        <v>0</v>
      </c>
      <c r="ED30" s="194">
        <v>0</v>
      </c>
      <c r="EE30" s="194">
        <v>0</v>
      </c>
      <c r="EF30" s="194">
        <v>0</v>
      </c>
      <c r="EG30" s="194">
        <v>0</v>
      </c>
      <c r="EH30" s="194">
        <v>0</v>
      </c>
      <c r="EI30" s="194">
        <v>0</v>
      </c>
      <c r="EJ30" s="194">
        <v>0</v>
      </c>
      <c r="EK30" s="194">
        <v>0</v>
      </c>
      <c r="EL30" s="194">
        <v>0</v>
      </c>
      <c r="EM30" s="194">
        <v>0</v>
      </c>
      <c r="EN30" s="194">
        <v>0</v>
      </c>
      <c r="EO30" s="194">
        <v>0</v>
      </c>
      <c r="EP30" s="194">
        <v>0</v>
      </c>
      <c r="EQ30" s="194">
        <v>0</v>
      </c>
      <c r="ER30" s="194">
        <v>0</v>
      </c>
      <c r="ES30" s="194">
        <v>0</v>
      </c>
      <c r="ET30" s="194">
        <v>0</v>
      </c>
      <c r="EU30" s="194">
        <v>0</v>
      </c>
      <c r="EV30" s="194">
        <v>0</v>
      </c>
      <c r="EW30" s="194">
        <v>0</v>
      </c>
      <c r="EX30" s="194">
        <v>2115.38</v>
      </c>
      <c r="EY30" s="194">
        <v>0</v>
      </c>
      <c r="EZ30" s="194">
        <v>300</v>
      </c>
      <c r="FA30" s="194">
        <v>0</v>
      </c>
      <c r="FB30" s="194">
        <v>223.24</v>
      </c>
      <c r="FC30" s="194">
        <v>0</v>
      </c>
      <c r="FD30" s="194">
        <v>0</v>
      </c>
      <c r="FE30" s="194">
        <v>0</v>
      </c>
      <c r="FF30" s="194">
        <v>464.65</v>
      </c>
      <c r="FG30" s="194">
        <v>0</v>
      </c>
      <c r="FH30" s="194">
        <v>0</v>
      </c>
      <c r="FI30" s="194">
        <v>0</v>
      </c>
      <c r="FJ30" s="194">
        <v>0</v>
      </c>
      <c r="FK30" s="194">
        <v>0</v>
      </c>
      <c r="FL30" s="194">
        <v>0</v>
      </c>
      <c r="FM30" s="194">
        <v>0</v>
      </c>
      <c r="FN30" s="194">
        <v>0</v>
      </c>
      <c r="FO30" s="194">
        <v>0</v>
      </c>
      <c r="FP30" s="194">
        <v>0</v>
      </c>
      <c r="FQ30" s="194">
        <v>0</v>
      </c>
      <c r="FR30" s="194">
        <v>0</v>
      </c>
      <c r="FS30" s="194">
        <v>0</v>
      </c>
      <c r="FT30" s="194">
        <v>0</v>
      </c>
      <c r="FU30" s="194">
        <v>0</v>
      </c>
      <c r="FV30" s="194">
        <v>0</v>
      </c>
      <c r="FW30" s="194">
        <v>0</v>
      </c>
      <c r="FX30" s="194">
        <v>0</v>
      </c>
      <c r="FY30" s="194">
        <v>0</v>
      </c>
      <c r="FZ30" s="194">
        <v>0</v>
      </c>
      <c r="GA30" s="194">
        <v>0</v>
      </c>
      <c r="GB30" s="194">
        <v>0</v>
      </c>
      <c r="GC30" s="194">
        <v>0</v>
      </c>
      <c r="GD30" s="194">
        <v>0</v>
      </c>
      <c r="GE30" s="194">
        <v>0</v>
      </c>
      <c r="GF30" s="194">
        <v>0</v>
      </c>
      <c r="GG30" s="194">
        <v>0</v>
      </c>
      <c r="GH30" s="194">
        <v>0</v>
      </c>
      <c r="GI30" s="194">
        <v>0</v>
      </c>
      <c r="GJ30" s="194">
        <v>0</v>
      </c>
      <c r="GK30" s="194">
        <v>0</v>
      </c>
      <c r="GL30" s="194">
        <v>0</v>
      </c>
      <c r="GM30" s="194">
        <v>0</v>
      </c>
      <c r="GN30" s="194">
        <v>0</v>
      </c>
      <c r="GO30" s="194">
        <v>0</v>
      </c>
      <c r="GP30" s="194">
        <v>0</v>
      </c>
      <c r="GQ30" s="194">
        <v>0</v>
      </c>
      <c r="GR30" s="194">
        <v>0</v>
      </c>
      <c r="GS30" s="194">
        <v>0</v>
      </c>
      <c r="GT30" s="194">
        <v>0</v>
      </c>
      <c r="GU30" s="194">
        <v>0</v>
      </c>
      <c r="GV30" s="194">
        <v>0</v>
      </c>
      <c r="GW30" s="194">
        <v>0</v>
      </c>
      <c r="GX30" s="194">
        <v>0</v>
      </c>
      <c r="GY30" s="194">
        <v>0</v>
      </c>
      <c r="GZ30" s="194">
        <v>0</v>
      </c>
      <c r="HA30" s="194">
        <v>0</v>
      </c>
      <c r="HB30" s="194">
        <v>0</v>
      </c>
      <c r="HC30" s="194">
        <v>0</v>
      </c>
      <c r="HD30" s="194">
        <v>0</v>
      </c>
      <c r="HE30" s="194">
        <v>0</v>
      </c>
      <c r="HF30" s="194">
        <v>0</v>
      </c>
      <c r="HG30" s="194">
        <v>0</v>
      </c>
      <c r="HH30" s="194">
        <v>0</v>
      </c>
      <c r="HI30" s="194">
        <v>0</v>
      </c>
      <c r="HJ30" s="194">
        <v>0</v>
      </c>
      <c r="HK30" s="194">
        <v>0</v>
      </c>
      <c r="HL30" s="194">
        <v>0</v>
      </c>
      <c r="HM30" s="194">
        <v>0</v>
      </c>
      <c r="HN30" s="194">
        <v>0</v>
      </c>
      <c r="HO30" s="194">
        <v>0</v>
      </c>
      <c r="HP30" s="194">
        <v>0</v>
      </c>
      <c r="HQ30" s="194">
        <v>0</v>
      </c>
      <c r="HR30" s="194">
        <v>0</v>
      </c>
      <c r="HS30" s="194">
        <v>0</v>
      </c>
      <c r="HT30" s="194">
        <v>0</v>
      </c>
      <c r="HU30" s="194">
        <v>0</v>
      </c>
      <c r="HV30" s="194">
        <v>0</v>
      </c>
      <c r="HW30" s="194">
        <v>0</v>
      </c>
      <c r="HX30" s="194">
        <v>0</v>
      </c>
      <c r="HY30" s="194">
        <v>0</v>
      </c>
      <c r="HZ30" s="194">
        <v>0</v>
      </c>
      <c r="IA30" s="194">
        <v>0</v>
      </c>
      <c r="IB30" s="194">
        <v>0</v>
      </c>
      <c r="IC30" s="194">
        <v>0</v>
      </c>
      <c r="ID30" s="194">
        <v>0</v>
      </c>
      <c r="IE30" s="194">
        <v>0</v>
      </c>
      <c r="IF30" s="194">
        <v>0</v>
      </c>
      <c r="IG30" s="194">
        <v>0</v>
      </c>
      <c r="IH30" s="194">
        <v>0</v>
      </c>
      <c r="II30" s="194">
        <v>0</v>
      </c>
      <c r="IJ30" s="194">
        <v>0</v>
      </c>
      <c r="IK30" s="194">
        <v>0</v>
      </c>
      <c r="IL30" s="194">
        <v>0</v>
      </c>
      <c r="IM30" s="194">
        <v>0</v>
      </c>
      <c r="IN30" s="194">
        <v>0</v>
      </c>
      <c r="IO30" s="194">
        <v>0</v>
      </c>
      <c r="IP30" s="194">
        <v>0</v>
      </c>
      <c r="IQ30" s="194">
        <v>0</v>
      </c>
      <c r="IR30" s="194">
        <v>0</v>
      </c>
      <c r="IS30" s="194">
        <v>0</v>
      </c>
      <c r="IT30" s="194">
        <v>0</v>
      </c>
      <c r="IU30" s="194">
        <v>0</v>
      </c>
      <c r="IV30" s="194">
        <v>0</v>
      </c>
      <c r="IW30" s="194">
        <v>0</v>
      </c>
      <c r="IX30" s="194">
        <f t="shared" si="0"/>
        <v>3103.27</v>
      </c>
    </row>
    <row r="31" spans="1:258" ht="13.5" customHeight="1" x14ac:dyDescent="0.25">
      <c r="A31" s="190">
        <v>511011</v>
      </c>
      <c r="B31" s="194">
        <v>0</v>
      </c>
      <c r="C31" s="194">
        <v>479803.72</v>
      </c>
      <c r="D31" s="194">
        <v>0</v>
      </c>
      <c r="E31" s="194">
        <v>700</v>
      </c>
      <c r="F31" s="194">
        <v>1331</v>
      </c>
      <c r="G31" s="194">
        <v>63281.79</v>
      </c>
      <c r="H31" s="194">
        <v>0</v>
      </c>
      <c r="I31" s="194">
        <v>860538.85</v>
      </c>
      <c r="J31" s="194">
        <v>0</v>
      </c>
      <c r="K31" s="194">
        <v>0</v>
      </c>
      <c r="L31" s="194">
        <v>121000</v>
      </c>
      <c r="M31" s="194">
        <v>0</v>
      </c>
      <c r="N31" s="194">
        <v>0</v>
      </c>
      <c r="O31" s="194">
        <v>0</v>
      </c>
      <c r="P31" s="194">
        <v>0</v>
      </c>
      <c r="Q31" s="194">
        <v>0</v>
      </c>
      <c r="R31" s="194">
        <v>0</v>
      </c>
      <c r="S31" s="194">
        <v>0</v>
      </c>
      <c r="T31" s="194">
        <v>0</v>
      </c>
      <c r="U31" s="194">
        <v>0</v>
      </c>
      <c r="V31" s="194">
        <v>0</v>
      </c>
      <c r="W31" s="194">
        <v>0</v>
      </c>
      <c r="X31" s="194">
        <v>2541</v>
      </c>
      <c r="Y31" s="194">
        <v>4331</v>
      </c>
      <c r="Z31" s="194">
        <v>0</v>
      </c>
      <c r="AA31" s="194">
        <v>0</v>
      </c>
      <c r="AB31" s="194">
        <v>16997</v>
      </c>
      <c r="AC31" s="194">
        <v>6743.33</v>
      </c>
      <c r="AD31" s="194">
        <v>119983.6</v>
      </c>
      <c r="AE31" s="194">
        <v>0</v>
      </c>
      <c r="AF31" s="194">
        <v>0</v>
      </c>
      <c r="AG31" s="194">
        <v>0</v>
      </c>
      <c r="AH31" s="194">
        <v>0</v>
      </c>
      <c r="AI31" s="194">
        <v>0</v>
      </c>
      <c r="AJ31" s="194">
        <v>0</v>
      </c>
      <c r="AK31" s="194">
        <v>1066</v>
      </c>
      <c r="AL31" s="194">
        <v>0</v>
      </c>
      <c r="AM31" s="194">
        <v>0</v>
      </c>
      <c r="AN31" s="194">
        <v>0</v>
      </c>
      <c r="AO31" s="194">
        <v>0</v>
      </c>
      <c r="AP31" s="194">
        <v>0</v>
      </c>
      <c r="AQ31" s="194">
        <v>0</v>
      </c>
      <c r="AR31" s="194">
        <v>0</v>
      </c>
      <c r="AS31" s="194">
        <v>0</v>
      </c>
      <c r="AT31" s="194">
        <v>0</v>
      </c>
      <c r="AU31" s="194">
        <v>0</v>
      </c>
      <c r="AV31" s="194">
        <v>0</v>
      </c>
      <c r="AW31" s="194">
        <v>0</v>
      </c>
      <c r="AX31" s="194">
        <v>0</v>
      </c>
      <c r="AY31" s="194">
        <v>0</v>
      </c>
      <c r="AZ31" s="194">
        <v>5324</v>
      </c>
      <c r="BA31" s="194">
        <v>0</v>
      </c>
      <c r="BB31" s="194">
        <v>0</v>
      </c>
      <c r="BC31" s="194">
        <v>0</v>
      </c>
      <c r="BD31" s="194">
        <v>0</v>
      </c>
      <c r="BE31" s="194">
        <v>0</v>
      </c>
      <c r="BF31" s="194">
        <v>0</v>
      </c>
      <c r="BG31" s="194">
        <v>0</v>
      </c>
      <c r="BH31" s="194">
        <v>0</v>
      </c>
      <c r="BI31" s="194">
        <v>0</v>
      </c>
      <c r="BJ31" s="194">
        <v>0</v>
      </c>
      <c r="BK31" s="194">
        <v>0</v>
      </c>
      <c r="BL31" s="194">
        <v>0</v>
      </c>
      <c r="BM31" s="194">
        <v>81401.88</v>
      </c>
      <c r="BN31" s="194">
        <v>0</v>
      </c>
      <c r="BO31" s="194">
        <v>0</v>
      </c>
      <c r="BP31" s="194">
        <v>0</v>
      </c>
      <c r="BQ31" s="194">
        <v>0</v>
      </c>
      <c r="BR31" s="194">
        <v>0</v>
      </c>
      <c r="BS31" s="194">
        <v>0</v>
      </c>
      <c r="BT31" s="194">
        <v>850</v>
      </c>
      <c r="BU31" s="194">
        <v>0</v>
      </c>
      <c r="BV31" s="194">
        <v>0</v>
      </c>
      <c r="BW31" s="194">
        <v>0</v>
      </c>
      <c r="BX31" s="194">
        <v>0</v>
      </c>
      <c r="BY31" s="194">
        <v>0</v>
      </c>
      <c r="BZ31" s="194">
        <v>0</v>
      </c>
      <c r="CA31" s="194">
        <v>0</v>
      </c>
      <c r="CB31" s="194">
        <v>0</v>
      </c>
      <c r="CC31" s="194">
        <v>0</v>
      </c>
      <c r="CD31" s="194">
        <v>0</v>
      </c>
      <c r="CE31" s="194">
        <v>17770.349999999999</v>
      </c>
      <c r="CF31" s="194">
        <v>0</v>
      </c>
      <c r="CG31" s="194">
        <v>0</v>
      </c>
      <c r="CH31" s="194">
        <v>0</v>
      </c>
      <c r="CI31" s="194">
        <v>0</v>
      </c>
      <c r="CJ31" s="194">
        <v>0</v>
      </c>
      <c r="CK31" s="194">
        <v>0</v>
      </c>
      <c r="CL31" s="194">
        <v>0</v>
      </c>
      <c r="CM31" s="194">
        <v>0</v>
      </c>
      <c r="CN31" s="194">
        <v>0</v>
      </c>
      <c r="CO31" s="194">
        <v>0</v>
      </c>
      <c r="CP31" s="194">
        <v>0</v>
      </c>
      <c r="CQ31" s="194">
        <v>0</v>
      </c>
      <c r="CR31" s="194">
        <v>801.38</v>
      </c>
      <c r="CS31" s="194">
        <v>0</v>
      </c>
      <c r="CT31" s="194">
        <v>0</v>
      </c>
      <c r="CU31" s="194">
        <v>0</v>
      </c>
      <c r="CV31" s="194">
        <v>0</v>
      </c>
      <c r="CW31" s="194">
        <v>0</v>
      </c>
      <c r="CX31" s="194">
        <v>0</v>
      </c>
      <c r="CY31" s="194">
        <v>0</v>
      </c>
      <c r="CZ31" s="194">
        <v>0</v>
      </c>
      <c r="DA31" s="194">
        <v>0</v>
      </c>
      <c r="DB31" s="194">
        <v>0</v>
      </c>
      <c r="DC31" s="194">
        <v>0</v>
      </c>
      <c r="DD31" s="194">
        <v>432511.09</v>
      </c>
      <c r="DE31" s="194">
        <v>7213</v>
      </c>
      <c r="DF31" s="194">
        <v>0</v>
      </c>
      <c r="DG31" s="194">
        <v>14597</v>
      </c>
      <c r="DH31" s="194">
        <v>3367</v>
      </c>
      <c r="DI31" s="194">
        <v>4369</v>
      </c>
      <c r="DJ31" s="194">
        <v>0</v>
      </c>
      <c r="DK31" s="194">
        <v>0</v>
      </c>
      <c r="DL31" s="194">
        <v>0</v>
      </c>
      <c r="DM31" s="194">
        <v>0</v>
      </c>
      <c r="DN31" s="194">
        <v>0</v>
      </c>
      <c r="DO31" s="194">
        <v>0</v>
      </c>
      <c r="DP31" s="194">
        <v>500</v>
      </c>
      <c r="DQ31" s="194">
        <v>0</v>
      </c>
      <c r="DR31" s="194">
        <v>0</v>
      </c>
      <c r="DS31" s="194">
        <v>0</v>
      </c>
      <c r="DT31" s="194">
        <v>0</v>
      </c>
      <c r="DU31" s="194">
        <v>0</v>
      </c>
      <c r="DV31" s="194">
        <v>0</v>
      </c>
      <c r="DW31" s="194">
        <v>0</v>
      </c>
      <c r="DX31" s="194">
        <v>0</v>
      </c>
      <c r="DY31" s="194">
        <v>0</v>
      </c>
      <c r="DZ31" s="194">
        <v>1500</v>
      </c>
      <c r="EA31" s="194">
        <v>458.59</v>
      </c>
      <c r="EB31" s="194">
        <v>0</v>
      </c>
      <c r="EC31" s="194">
        <v>9609</v>
      </c>
      <c r="ED31" s="194">
        <v>3503</v>
      </c>
      <c r="EE31" s="194">
        <v>7727</v>
      </c>
      <c r="EF31" s="194">
        <v>796497.82</v>
      </c>
      <c r="EG31" s="194">
        <v>28523</v>
      </c>
      <c r="EH31" s="194">
        <v>111638.59</v>
      </c>
      <c r="EI31" s="194">
        <v>0</v>
      </c>
      <c r="EJ31" s="194">
        <v>0</v>
      </c>
      <c r="EK31" s="194">
        <v>0</v>
      </c>
      <c r="EL31" s="194">
        <v>0</v>
      </c>
      <c r="EM31" s="194">
        <v>0</v>
      </c>
      <c r="EN31" s="194">
        <v>0</v>
      </c>
      <c r="EO31" s="194">
        <v>0</v>
      </c>
      <c r="EP31" s="194">
        <v>0</v>
      </c>
      <c r="EQ31" s="194">
        <v>33424</v>
      </c>
      <c r="ER31" s="194">
        <v>2404</v>
      </c>
      <c r="ES31" s="194">
        <v>3081</v>
      </c>
      <c r="ET31" s="194">
        <v>28462</v>
      </c>
      <c r="EU31" s="194">
        <v>18240</v>
      </c>
      <c r="EV31" s="194">
        <v>22664</v>
      </c>
      <c r="EW31" s="194">
        <v>55358</v>
      </c>
      <c r="EX31" s="194">
        <v>0</v>
      </c>
      <c r="EY31" s="194">
        <v>0</v>
      </c>
      <c r="EZ31" s="194">
        <v>11952</v>
      </c>
      <c r="FA31" s="194">
        <v>0</v>
      </c>
      <c r="FB31" s="194">
        <v>4780</v>
      </c>
      <c r="FC31" s="194">
        <v>1903</v>
      </c>
      <c r="FD31" s="194">
        <v>0</v>
      </c>
      <c r="FE31" s="194">
        <v>0</v>
      </c>
      <c r="FF31" s="194">
        <v>6800.01</v>
      </c>
      <c r="FG31" s="194">
        <v>267066.65999999997</v>
      </c>
      <c r="FH31" s="194">
        <v>0</v>
      </c>
      <c r="FI31" s="194">
        <v>0</v>
      </c>
      <c r="FJ31" s="194">
        <v>40156.29</v>
      </c>
      <c r="FK31" s="194">
        <v>0</v>
      </c>
      <c r="FL31" s="194">
        <v>0</v>
      </c>
      <c r="FM31" s="194">
        <v>0</v>
      </c>
      <c r="FN31" s="194">
        <v>1416</v>
      </c>
      <c r="FO31" s="194">
        <v>0</v>
      </c>
      <c r="FP31" s="194">
        <v>18725.53</v>
      </c>
      <c r="FQ31" s="194">
        <v>0</v>
      </c>
      <c r="FR31" s="194">
        <v>0</v>
      </c>
      <c r="FS31" s="194">
        <v>0</v>
      </c>
      <c r="FT31" s="194">
        <v>0</v>
      </c>
      <c r="FU31" s="194">
        <v>14228.29</v>
      </c>
      <c r="FV31" s="194">
        <v>0</v>
      </c>
      <c r="FW31" s="194">
        <v>0</v>
      </c>
      <c r="FX31" s="194">
        <v>0</v>
      </c>
      <c r="FY31" s="194">
        <v>0</v>
      </c>
      <c r="FZ31" s="194">
        <v>10837</v>
      </c>
      <c r="GA31" s="194">
        <v>0</v>
      </c>
      <c r="GB31" s="194">
        <v>0</v>
      </c>
      <c r="GC31" s="194">
        <v>0</v>
      </c>
      <c r="GD31" s="194">
        <v>0</v>
      </c>
      <c r="GE31" s="194">
        <v>0</v>
      </c>
      <c r="GF31" s="194">
        <v>0</v>
      </c>
      <c r="GG31" s="194">
        <v>0</v>
      </c>
      <c r="GH31" s="194">
        <v>0</v>
      </c>
      <c r="GI31" s="194">
        <v>0</v>
      </c>
      <c r="GJ31" s="194">
        <v>0</v>
      </c>
      <c r="GK31" s="194">
        <v>0</v>
      </c>
      <c r="GL31" s="194">
        <v>0</v>
      </c>
      <c r="GM31" s="194">
        <v>0</v>
      </c>
      <c r="GN31" s="194">
        <v>0</v>
      </c>
      <c r="GO31" s="194">
        <v>0</v>
      </c>
      <c r="GP31" s="194">
        <v>0</v>
      </c>
      <c r="GQ31" s="194">
        <v>0</v>
      </c>
      <c r="GR31" s="194">
        <v>0</v>
      </c>
      <c r="GS31" s="194">
        <v>0</v>
      </c>
      <c r="GT31" s="194">
        <v>0</v>
      </c>
      <c r="GU31" s="194">
        <v>11780</v>
      </c>
      <c r="GV31" s="194">
        <v>0</v>
      </c>
      <c r="GW31" s="194">
        <v>0</v>
      </c>
      <c r="GX31" s="194">
        <v>0</v>
      </c>
      <c r="GY31" s="194">
        <v>0</v>
      </c>
      <c r="GZ31" s="194">
        <v>0</v>
      </c>
      <c r="HA31" s="194">
        <v>1629</v>
      </c>
      <c r="HB31" s="194">
        <v>0</v>
      </c>
      <c r="HC31" s="194">
        <v>0</v>
      </c>
      <c r="HD31" s="194">
        <v>0</v>
      </c>
      <c r="HE31" s="194">
        <v>0</v>
      </c>
      <c r="HF31" s="194">
        <v>0</v>
      </c>
      <c r="HG31" s="194">
        <v>0</v>
      </c>
      <c r="HH31" s="194">
        <v>2172.87</v>
      </c>
      <c r="HI31" s="194">
        <v>0</v>
      </c>
      <c r="HJ31" s="194">
        <v>0</v>
      </c>
      <c r="HK31" s="194">
        <v>0</v>
      </c>
      <c r="HL31" s="194">
        <v>0</v>
      </c>
      <c r="HM31" s="194">
        <v>11554.56</v>
      </c>
      <c r="HN31" s="194">
        <v>0</v>
      </c>
      <c r="HO31" s="194">
        <v>0</v>
      </c>
      <c r="HP31" s="194">
        <v>0</v>
      </c>
      <c r="HQ31" s="194">
        <v>0</v>
      </c>
      <c r="HR31" s="194">
        <v>13116.4</v>
      </c>
      <c r="HS31" s="194">
        <v>0</v>
      </c>
      <c r="HT31" s="194">
        <v>0</v>
      </c>
      <c r="HU31" s="194">
        <v>0</v>
      </c>
      <c r="HV31" s="194">
        <v>0</v>
      </c>
      <c r="HW31" s="194">
        <v>2976.6</v>
      </c>
      <c r="HX31" s="194">
        <v>0</v>
      </c>
      <c r="HY31" s="194">
        <v>0</v>
      </c>
      <c r="HZ31" s="194">
        <v>0</v>
      </c>
      <c r="IA31" s="194">
        <v>0</v>
      </c>
      <c r="IB31" s="194">
        <v>0</v>
      </c>
      <c r="IC31" s="194">
        <v>1139.27</v>
      </c>
      <c r="ID31" s="194">
        <v>0</v>
      </c>
      <c r="IE31" s="194">
        <v>0</v>
      </c>
      <c r="IF31" s="194">
        <v>0</v>
      </c>
      <c r="IG31" s="194">
        <v>0</v>
      </c>
      <c r="IH31" s="194">
        <v>838050.43</v>
      </c>
      <c r="II31" s="194">
        <v>0</v>
      </c>
      <c r="IJ31" s="194">
        <v>0</v>
      </c>
      <c r="IK31" s="194">
        <v>577711.31999999995</v>
      </c>
      <c r="IL31" s="194">
        <v>0</v>
      </c>
      <c r="IM31" s="194">
        <v>0</v>
      </c>
      <c r="IN31" s="194">
        <v>0</v>
      </c>
      <c r="IO31" s="194">
        <v>0</v>
      </c>
      <c r="IP31" s="194">
        <v>0</v>
      </c>
      <c r="IQ31" s="194">
        <v>0</v>
      </c>
      <c r="IR31" s="194">
        <v>0</v>
      </c>
      <c r="IS31" s="194">
        <v>0</v>
      </c>
      <c r="IT31" s="194">
        <v>0</v>
      </c>
      <c r="IU31" s="194">
        <v>1665209.6</v>
      </c>
      <c r="IV31" s="194">
        <v>0</v>
      </c>
      <c r="IW31" s="194">
        <v>0</v>
      </c>
      <c r="IX31" s="194">
        <f t="shared" si="0"/>
        <v>6873316.8200000003</v>
      </c>
    </row>
    <row r="32" spans="1:258" ht="13.5" customHeight="1" x14ac:dyDescent="0.25">
      <c r="A32" s="190">
        <v>511012</v>
      </c>
      <c r="B32" s="194">
        <v>0</v>
      </c>
      <c r="C32" s="194">
        <v>0</v>
      </c>
      <c r="D32" s="194">
        <v>0</v>
      </c>
      <c r="E32" s="194">
        <v>0</v>
      </c>
      <c r="F32" s="194">
        <v>0</v>
      </c>
      <c r="G32" s="194">
        <v>0</v>
      </c>
      <c r="H32" s="194">
        <v>0</v>
      </c>
      <c r="I32" s="194">
        <v>26620</v>
      </c>
      <c r="J32" s="194">
        <v>0</v>
      </c>
      <c r="K32" s="194">
        <v>0</v>
      </c>
      <c r="L32" s="194">
        <v>0</v>
      </c>
      <c r="M32" s="194">
        <v>0</v>
      </c>
      <c r="N32" s="194">
        <v>0</v>
      </c>
      <c r="O32" s="194">
        <v>0</v>
      </c>
      <c r="P32" s="194">
        <v>0</v>
      </c>
      <c r="Q32" s="194">
        <v>0</v>
      </c>
      <c r="R32" s="194">
        <v>0</v>
      </c>
      <c r="S32" s="194">
        <v>0</v>
      </c>
      <c r="T32" s="194">
        <v>0</v>
      </c>
      <c r="U32" s="194">
        <v>0</v>
      </c>
      <c r="V32" s="194">
        <v>0</v>
      </c>
      <c r="W32" s="194">
        <v>0</v>
      </c>
      <c r="X32" s="194">
        <v>0</v>
      </c>
      <c r="Y32" s="194">
        <v>0</v>
      </c>
      <c r="Z32" s="194">
        <v>0</v>
      </c>
      <c r="AA32" s="194">
        <v>0</v>
      </c>
      <c r="AB32" s="194">
        <v>0</v>
      </c>
      <c r="AC32" s="194">
        <v>0</v>
      </c>
      <c r="AD32" s="194">
        <v>0</v>
      </c>
      <c r="AE32" s="194">
        <v>0</v>
      </c>
      <c r="AF32" s="194">
        <v>0</v>
      </c>
      <c r="AG32" s="194">
        <v>0</v>
      </c>
      <c r="AH32" s="194">
        <v>0</v>
      </c>
      <c r="AI32" s="194">
        <v>0</v>
      </c>
      <c r="AJ32" s="194">
        <v>0</v>
      </c>
      <c r="AK32" s="194">
        <v>0</v>
      </c>
      <c r="AL32" s="194">
        <v>0</v>
      </c>
      <c r="AM32" s="194">
        <v>0</v>
      </c>
      <c r="AN32" s="194">
        <v>0</v>
      </c>
      <c r="AO32" s="194">
        <v>0</v>
      </c>
      <c r="AP32" s="194">
        <v>0</v>
      </c>
      <c r="AQ32" s="194">
        <v>0</v>
      </c>
      <c r="AR32" s="194">
        <v>0</v>
      </c>
      <c r="AS32" s="194">
        <v>0</v>
      </c>
      <c r="AT32" s="194">
        <v>0</v>
      </c>
      <c r="AU32" s="194">
        <v>0</v>
      </c>
      <c r="AV32" s="194">
        <v>0</v>
      </c>
      <c r="AW32" s="194">
        <v>0</v>
      </c>
      <c r="AX32" s="194">
        <v>0</v>
      </c>
      <c r="AY32" s="194">
        <v>0</v>
      </c>
      <c r="AZ32" s="194">
        <v>0</v>
      </c>
      <c r="BA32" s="194">
        <v>0</v>
      </c>
      <c r="BB32" s="194">
        <v>15927</v>
      </c>
      <c r="BC32" s="194">
        <v>0</v>
      </c>
      <c r="BD32" s="194">
        <v>0</v>
      </c>
      <c r="BE32" s="194">
        <v>0</v>
      </c>
      <c r="BF32" s="194">
        <v>0</v>
      </c>
      <c r="BG32" s="194">
        <v>0</v>
      </c>
      <c r="BH32" s="194">
        <v>0</v>
      </c>
      <c r="BI32" s="194">
        <v>0</v>
      </c>
      <c r="BJ32" s="194">
        <v>0</v>
      </c>
      <c r="BK32" s="194">
        <v>0</v>
      </c>
      <c r="BL32" s="194">
        <v>0</v>
      </c>
      <c r="BM32" s="194">
        <v>0</v>
      </c>
      <c r="BN32" s="194">
        <v>0</v>
      </c>
      <c r="BO32" s="194">
        <v>0</v>
      </c>
      <c r="BP32" s="194">
        <v>0</v>
      </c>
      <c r="BQ32" s="194">
        <v>0</v>
      </c>
      <c r="BR32" s="194">
        <v>0</v>
      </c>
      <c r="BS32" s="194">
        <v>0</v>
      </c>
      <c r="BT32" s="194">
        <v>0</v>
      </c>
      <c r="BU32" s="194">
        <v>0</v>
      </c>
      <c r="BV32" s="194">
        <v>0</v>
      </c>
      <c r="BW32" s="194">
        <v>0</v>
      </c>
      <c r="BX32" s="194">
        <v>0</v>
      </c>
      <c r="BY32" s="194">
        <v>0</v>
      </c>
      <c r="BZ32" s="194">
        <v>0</v>
      </c>
      <c r="CA32" s="194">
        <v>0</v>
      </c>
      <c r="CB32" s="194">
        <v>0</v>
      </c>
      <c r="CC32" s="194">
        <v>0</v>
      </c>
      <c r="CD32" s="194">
        <v>0</v>
      </c>
      <c r="CE32" s="194">
        <v>0</v>
      </c>
      <c r="CF32" s="194">
        <v>0</v>
      </c>
      <c r="CG32" s="194">
        <v>0</v>
      </c>
      <c r="CH32" s="194">
        <v>0</v>
      </c>
      <c r="CI32" s="194">
        <v>0</v>
      </c>
      <c r="CJ32" s="194">
        <v>0</v>
      </c>
      <c r="CK32" s="194">
        <v>0</v>
      </c>
      <c r="CL32" s="194">
        <v>0</v>
      </c>
      <c r="CM32" s="194">
        <v>0</v>
      </c>
      <c r="CN32" s="194">
        <v>0</v>
      </c>
      <c r="CO32" s="194">
        <v>0</v>
      </c>
      <c r="CP32" s="194">
        <v>0</v>
      </c>
      <c r="CQ32" s="194">
        <v>0</v>
      </c>
      <c r="CR32" s="194">
        <v>0</v>
      </c>
      <c r="CS32" s="194">
        <v>0</v>
      </c>
      <c r="CT32" s="194">
        <v>0</v>
      </c>
      <c r="CU32" s="194">
        <v>0</v>
      </c>
      <c r="CV32" s="194">
        <v>0</v>
      </c>
      <c r="CW32" s="194">
        <v>0</v>
      </c>
      <c r="CX32" s="194">
        <v>0</v>
      </c>
      <c r="CY32" s="194">
        <v>0</v>
      </c>
      <c r="CZ32" s="194">
        <v>0</v>
      </c>
      <c r="DA32" s="194">
        <v>0</v>
      </c>
      <c r="DB32" s="194">
        <v>0</v>
      </c>
      <c r="DC32" s="194">
        <v>0</v>
      </c>
      <c r="DD32" s="194">
        <v>0</v>
      </c>
      <c r="DE32" s="194">
        <v>0</v>
      </c>
      <c r="DF32" s="194">
        <v>0</v>
      </c>
      <c r="DG32" s="194">
        <v>0</v>
      </c>
      <c r="DH32" s="194">
        <v>0</v>
      </c>
      <c r="DI32" s="194">
        <v>0</v>
      </c>
      <c r="DJ32" s="194">
        <v>19046</v>
      </c>
      <c r="DK32" s="194">
        <v>0</v>
      </c>
      <c r="DL32" s="194">
        <v>0</v>
      </c>
      <c r="DM32" s="194">
        <v>0</v>
      </c>
      <c r="DN32" s="194">
        <v>0</v>
      </c>
      <c r="DO32" s="194">
        <v>0</v>
      </c>
      <c r="DP32" s="194">
        <v>0</v>
      </c>
      <c r="DQ32" s="194">
        <v>0</v>
      </c>
      <c r="DR32" s="194">
        <v>0</v>
      </c>
      <c r="DS32" s="194">
        <v>0</v>
      </c>
      <c r="DT32" s="194">
        <v>0</v>
      </c>
      <c r="DU32" s="194">
        <v>0</v>
      </c>
      <c r="DV32" s="194">
        <v>0</v>
      </c>
      <c r="DW32" s="194">
        <v>0</v>
      </c>
      <c r="DX32" s="194">
        <v>0</v>
      </c>
      <c r="DY32" s="194">
        <v>0</v>
      </c>
      <c r="DZ32" s="194">
        <v>0</v>
      </c>
      <c r="EA32" s="194">
        <v>163866.67000000001</v>
      </c>
      <c r="EB32" s="194">
        <v>0</v>
      </c>
      <c r="EC32" s="194">
        <v>0</v>
      </c>
      <c r="ED32" s="194">
        <v>0</v>
      </c>
      <c r="EE32" s="194">
        <v>0</v>
      </c>
      <c r="EF32" s="194">
        <v>23970.1</v>
      </c>
      <c r="EG32" s="194">
        <v>0</v>
      </c>
      <c r="EH32" s="194">
        <v>0</v>
      </c>
      <c r="EI32" s="194">
        <v>0</v>
      </c>
      <c r="EJ32" s="194">
        <v>0</v>
      </c>
      <c r="EK32" s="194">
        <v>0</v>
      </c>
      <c r="EL32" s="194">
        <v>0</v>
      </c>
      <c r="EM32" s="194">
        <v>0</v>
      </c>
      <c r="EN32" s="194">
        <v>0</v>
      </c>
      <c r="EO32" s="194">
        <v>0</v>
      </c>
      <c r="EP32" s="194">
        <v>0</v>
      </c>
      <c r="EQ32" s="194">
        <v>2159127</v>
      </c>
      <c r="ER32" s="194">
        <v>364178.5</v>
      </c>
      <c r="ES32" s="194">
        <v>220818</v>
      </c>
      <c r="ET32" s="194">
        <v>799773</v>
      </c>
      <c r="EU32" s="194">
        <v>366187</v>
      </c>
      <c r="EV32" s="194">
        <v>921268</v>
      </c>
      <c r="EW32" s="194">
        <v>224409.53</v>
      </c>
      <c r="EX32" s="194">
        <v>0</v>
      </c>
      <c r="EY32" s="194">
        <v>27510</v>
      </c>
      <c r="EZ32" s="194">
        <v>150730</v>
      </c>
      <c r="FA32" s="194">
        <v>12000</v>
      </c>
      <c r="FB32" s="194">
        <v>0</v>
      </c>
      <c r="FC32" s="194">
        <v>0</v>
      </c>
      <c r="FD32" s="194">
        <v>145000</v>
      </c>
      <c r="FE32" s="194">
        <v>0</v>
      </c>
      <c r="FF32" s="194">
        <v>91743</v>
      </c>
      <c r="FG32" s="194">
        <v>0</v>
      </c>
      <c r="FH32" s="194">
        <v>0</v>
      </c>
      <c r="FI32" s="194">
        <v>0</v>
      </c>
      <c r="FJ32" s="194">
        <v>896004.25</v>
      </c>
      <c r="FK32" s="194">
        <v>2400</v>
      </c>
      <c r="FL32" s="194">
        <v>0</v>
      </c>
      <c r="FM32" s="194">
        <v>0</v>
      </c>
      <c r="FN32" s="194">
        <v>136673.4</v>
      </c>
      <c r="FO32" s="194">
        <v>0</v>
      </c>
      <c r="FP32" s="194">
        <v>0</v>
      </c>
      <c r="FQ32" s="194">
        <v>0</v>
      </c>
      <c r="FR32" s="194">
        <v>0</v>
      </c>
      <c r="FS32" s="194">
        <v>0</v>
      </c>
      <c r="FT32" s="194">
        <v>0</v>
      </c>
      <c r="FU32" s="194">
        <v>232398.95</v>
      </c>
      <c r="FV32" s="194">
        <v>0</v>
      </c>
      <c r="FW32" s="194">
        <v>0</v>
      </c>
      <c r="FX32" s="194">
        <v>0</v>
      </c>
      <c r="FY32" s="194">
        <v>0</v>
      </c>
      <c r="FZ32" s="194">
        <v>0</v>
      </c>
      <c r="GA32" s="194">
        <v>0</v>
      </c>
      <c r="GB32" s="194">
        <v>0</v>
      </c>
      <c r="GC32" s="194">
        <v>0</v>
      </c>
      <c r="GD32" s="194">
        <v>0</v>
      </c>
      <c r="GE32" s="194">
        <v>0</v>
      </c>
      <c r="GF32" s="194">
        <v>0</v>
      </c>
      <c r="GG32" s="194">
        <v>0</v>
      </c>
      <c r="GH32" s="194">
        <v>0</v>
      </c>
      <c r="GI32" s="194">
        <v>0</v>
      </c>
      <c r="GJ32" s="194">
        <v>0</v>
      </c>
      <c r="GK32" s="194">
        <v>0</v>
      </c>
      <c r="GL32" s="194">
        <v>0</v>
      </c>
      <c r="GM32" s="194">
        <v>0</v>
      </c>
      <c r="GN32" s="194">
        <v>0</v>
      </c>
      <c r="GO32" s="194">
        <v>0</v>
      </c>
      <c r="GP32" s="194">
        <v>0</v>
      </c>
      <c r="GQ32" s="194">
        <v>0</v>
      </c>
      <c r="GR32" s="194">
        <v>0</v>
      </c>
      <c r="GS32" s="194">
        <v>0</v>
      </c>
      <c r="GT32" s="194">
        <v>0</v>
      </c>
      <c r="GU32" s="194">
        <v>0</v>
      </c>
      <c r="GV32" s="194">
        <v>0</v>
      </c>
      <c r="GW32" s="194">
        <v>0</v>
      </c>
      <c r="GX32" s="194">
        <v>0</v>
      </c>
      <c r="GY32" s="194">
        <v>0</v>
      </c>
      <c r="GZ32" s="194">
        <v>0</v>
      </c>
      <c r="HA32" s="194">
        <v>0</v>
      </c>
      <c r="HB32" s="194">
        <v>0</v>
      </c>
      <c r="HC32" s="194">
        <v>0</v>
      </c>
      <c r="HD32" s="194">
        <v>0</v>
      </c>
      <c r="HE32" s="194">
        <v>0</v>
      </c>
      <c r="HF32" s="194">
        <v>0</v>
      </c>
      <c r="HG32" s="194">
        <v>0</v>
      </c>
      <c r="HH32" s="194">
        <v>0</v>
      </c>
      <c r="HI32" s="194">
        <v>0</v>
      </c>
      <c r="HJ32" s="194">
        <v>0</v>
      </c>
      <c r="HK32" s="194">
        <v>0</v>
      </c>
      <c r="HL32" s="194">
        <v>0</v>
      </c>
      <c r="HM32" s="194">
        <v>0</v>
      </c>
      <c r="HN32" s="194">
        <v>0</v>
      </c>
      <c r="HO32" s="194">
        <v>0</v>
      </c>
      <c r="HP32" s="194">
        <v>0</v>
      </c>
      <c r="HQ32" s="194">
        <v>0</v>
      </c>
      <c r="HR32" s="194">
        <v>0</v>
      </c>
      <c r="HS32" s="194">
        <v>0</v>
      </c>
      <c r="HT32" s="194">
        <v>0</v>
      </c>
      <c r="HU32" s="194">
        <v>0</v>
      </c>
      <c r="HV32" s="194">
        <v>0</v>
      </c>
      <c r="HW32" s="194">
        <v>0</v>
      </c>
      <c r="HX32" s="194">
        <v>0</v>
      </c>
      <c r="HY32" s="194">
        <v>0</v>
      </c>
      <c r="HZ32" s="194">
        <v>0</v>
      </c>
      <c r="IA32" s="194">
        <v>0</v>
      </c>
      <c r="IB32" s="194">
        <v>0</v>
      </c>
      <c r="IC32" s="194">
        <v>0</v>
      </c>
      <c r="ID32" s="194">
        <v>0</v>
      </c>
      <c r="IE32" s="194">
        <v>0</v>
      </c>
      <c r="IF32" s="194">
        <v>0</v>
      </c>
      <c r="IG32" s="194">
        <v>0</v>
      </c>
      <c r="IH32" s="194">
        <v>0</v>
      </c>
      <c r="II32" s="194">
        <v>0</v>
      </c>
      <c r="IJ32" s="194">
        <v>0</v>
      </c>
      <c r="IK32" s="194">
        <v>0</v>
      </c>
      <c r="IL32" s="194">
        <v>0</v>
      </c>
      <c r="IM32" s="194">
        <v>0</v>
      </c>
      <c r="IN32" s="194">
        <v>0</v>
      </c>
      <c r="IO32" s="194">
        <v>0</v>
      </c>
      <c r="IP32" s="194">
        <v>0</v>
      </c>
      <c r="IQ32" s="194">
        <v>0</v>
      </c>
      <c r="IR32" s="194">
        <v>0</v>
      </c>
      <c r="IS32" s="194">
        <v>0</v>
      </c>
      <c r="IT32" s="194">
        <v>0</v>
      </c>
      <c r="IU32" s="194">
        <v>4468042.8600000003</v>
      </c>
      <c r="IV32" s="194">
        <v>0</v>
      </c>
      <c r="IW32" s="194">
        <v>146550.35999999999</v>
      </c>
      <c r="IX32" s="194">
        <f t="shared" si="0"/>
        <v>11614243.620000001</v>
      </c>
    </row>
    <row r="33" spans="1:258" ht="13.5" customHeight="1" x14ac:dyDescent="0.25">
      <c r="A33" s="190">
        <v>511013</v>
      </c>
      <c r="B33" s="194">
        <v>0</v>
      </c>
      <c r="C33" s="194">
        <v>1699</v>
      </c>
      <c r="D33" s="194">
        <v>62052.43</v>
      </c>
      <c r="E33" s="194">
        <v>0</v>
      </c>
      <c r="F33" s="194">
        <v>0</v>
      </c>
      <c r="G33" s="194">
        <v>0</v>
      </c>
      <c r="H33" s="194">
        <v>24702</v>
      </c>
      <c r="I33" s="194">
        <v>15635.62</v>
      </c>
      <c r="J33" s="194">
        <v>0</v>
      </c>
      <c r="K33" s="194">
        <v>0</v>
      </c>
      <c r="L33" s="194">
        <v>0</v>
      </c>
      <c r="M33" s="194">
        <v>0</v>
      </c>
      <c r="N33" s="194">
        <v>0</v>
      </c>
      <c r="O33" s="194">
        <v>0</v>
      </c>
      <c r="P33" s="194">
        <v>0</v>
      </c>
      <c r="Q33" s="194">
        <v>0</v>
      </c>
      <c r="R33" s="194">
        <v>14240.49</v>
      </c>
      <c r="S33" s="194">
        <v>0</v>
      </c>
      <c r="T33" s="194">
        <v>0</v>
      </c>
      <c r="U33" s="194">
        <v>0</v>
      </c>
      <c r="V33" s="194">
        <v>0</v>
      </c>
      <c r="W33" s="194">
        <v>0</v>
      </c>
      <c r="X33" s="194">
        <v>3346</v>
      </c>
      <c r="Y33" s="194">
        <v>16798.43</v>
      </c>
      <c r="Z33" s="194">
        <v>4334</v>
      </c>
      <c r="AA33" s="194">
        <v>0</v>
      </c>
      <c r="AB33" s="194">
        <v>0</v>
      </c>
      <c r="AC33" s="194">
        <v>0</v>
      </c>
      <c r="AD33" s="194">
        <v>9538.94</v>
      </c>
      <c r="AE33" s="194">
        <v>0</v>
      </c>
      <c r="AF33" s="194">
        <v>920</v>
      </c>
      <c r="AG33" s="194">
        <v>0</v>
      </c>
      <c r="AH33" s="194">
        <v>0</v>
      </c>
      <c r="AI33" s="194">
        <v>0</v>
      </c>
      <c r="AJ33" s="194">
        <v>0</v>
      </c>
      <c r="AK33" s="194">
        <v>0</v>
      </c>
      <c r="AL33" s="194">
        <v>0</v>
      </c>
      <c r="AM33" s="194">
        <v>0</v>
      </c>
      <c r="AN33" s="194">
        <v>0</v>
      </c>
      <c r="AO33" s="194">
        <v>0</v>
      </c>
      <c r="AP33" s="194">
        <v>0</v>
      </c>
      <c r="AQ33" s="194">
        <v>0</v>
      </c>
      <c r="AR33" s="194">
        <v>0</v>
      </c>
      <c r="AS33" s="194">
        <v>0</v>
      </c>
      <c r="AT33" s="194">
        <v>0</v>
      </c>
      <c r="AU33" s="194">
        <v>8562</v>
      </c>
      <c r="AV33" s="194">
        <v>4391</v>
      </c>
      <c r="AW33" s="194">
        <v>0</v>
      </c>
      <c r="AX33" s="194">
        <v>0</v>
      </c>
      <c r="AY33" s="194">
        <v>0</v>
      </c>
      <c r="AZ33" s="194">
        <v>2057</v>
      </c>
      <c r="BA33" s="194">
        <v>0</v>
      </c>
      <c r="BB33" s="194">
        <v>0</v>
      </c>
      <c r="BC33" s="194">
        <v>8470</v>
      </c>
      <c r="BD33" s="194">
        <v>0</v>
      </c>
      <c r="BE33" s="194">
        <v>3929</v>
      </c>
      <c r="BF33" s="194">
        <v>1488.5</v>
      </c>
      <c r="BG33" s="194">
        <v>0</v>
      </c>
      <c r="BH33" s="194">
        <v>0</v>
      </c>
      <c r="BI33" s="194">
        <v>0</v>
      </c>
      <c r="BJ33" s="194">
        <v>6616.5</v>
      </c>
      <c r="BK33" s="194">
        <v>0</v>
      </c>
      <c r="BL33" s="194">
        <v>0</v>
      </c>
      <c r="BM33" s="194">
        <v>29741.49</v>
      </c>
      <c r="BN33" s="194">
        <v>0</v>
      </c>
      <c r="BO33" s="194">
        <v>0</v>
      </c>
      <c r="BP33" s="194">
        <v>2040</v>
      </c>
      <c r="BQ33" s="194">
        <v>0</v>
      </c>
      <c r="BR33" s="194">
        <v>0</v>
      </c>
      <c r="BS33" s="194">
        <v>2650.01</v>
      </c>
      <c r="BT33" s="194">
        <v>8107</v>
      </c>
      <c r="BU33" s="194">
        <v>2174.9699999999998</v>
      </c>
      <c r="BV33" s="194">
        <v>0</v>
      </c>
      <c r="BW33" s="194">
        <v>0</v>
      </c>
      <c r="BX33" s="194">
        <v>12721.98</v>
      </c>
      <c r="BY33" s="194">
        <v>0</v>
      </c>
      <c r="BZ33" s="194">
        <v>0</v>
      </c>
      <c r="CA33" s="194">
        <v>0</v>
      </c>
      <c r="CB33" s="194">
        <v>0</v>
      </c>
      <c r="CC33" s="194">
        <v>0</v>
      </c>
      <c r="CD33" s="194">
        <v>4440.7</v>
      </c>
      <c r="CE33" s="194">
        <v>38784.400000000001</v>
      </c>
      <c r="CF33" s="194">
        <v>0</v>
      </c>
      <c r="CG33" s="194">
        <v>15650.02</v>
      </c>
      <c r="CH33" s="194">
        <v>3000</v>
      </c>
      <c r="CI33" s="194">
        <v>0</v>
      </c>
      <c r="CJ33" s="194">
        <v>0</v>
      </c>
      <c r="CK33" s="194">
        <v>0</v>
      </c>
      <c r="CL33" s="194">
        <v>0</v>
      </c>
      <c r="CM33" s="194">
        <v>2340</v>
      </c>
      <c r="CN33" s="194">
        <v>0</v>
      </c>
      <c r="CO33" s="194">
        <v>0</v>
      </c>
      <c r="CP33" s="194">
        <v>0</v>
      </c>
      <c r="CQ33" s="194">
        <v>0</v>
      </c>
      <c r="CR33" s="194">
        <v>4722.25</v>
      </c>
      <c r="CS33" s="194">
        <v>0</v>
      </c>
      <c r="CT33" s="194">
        <v>0</v>
      </c>
      <c r="CU33" s="194">
        <v>0</v>
      </c>
      <c r="CV33" s="194">
        <v>0</v>
      </c>
      <c r="CW33" s="194">
        <v>0</v>
      </c>
      <c r="CX33" s="194">
        <v>0</v>
      </c>
      <c r="CY33" s="194">
        <v>0</v>
      </c>
      <c r="CZ33" s="194">
        <v>25290</v>
      </c>
      <c r="DA33" s="194">
        <v>4089.8</v>
      </c>
      <c r="DB33" s="194">
        <v>0</v>
      </c>
      <c r="DC33" s="194">
        <v>0</v>
      </c>
      <c r="DD33" s="194">
        <v>0</v>
      </c>
      <c r="DE33" s="194">
        <v>28586</v>
      </c>
      <c r="DF33" s="194">
        <v>0</v>
      </c>
      <c r="DG33" s="194">
        <v>4114</v>
      </c>
      <c r="DH33" s="194">
        <v>15558</v>
      </c>
      <c r="DI33" s="194">
        <v>2575</v>
      </c>
      <c r="DJ33" s="194">
        <v>3695.5</v>
      </c>
      <c r="DK33" s="194">
        <v>0</v>
      </c>
      <c r="DL33" s="194">
        <v>0</v>
      </c>
      <c r="DM33" s="194">
        <v>4574</v>
      </c>
      <c r="DN33" s="194">
        <v>2843.5</v>
      </c>
      <c r="DO33" s="194">
        <v>0</v>
      </c>
      <c r="DP33" s="194">
        <v>0</v>
      </c>
      <c r="DQ33" s="194">
        <v>6450</v>
      </c>
      <c r="DR33" s="194">
        <v>0</v>
      </c>
      <c r="DS33" s="194">
        <v>0</v>
      </c>
      <c r="DT33" s="194">
        <v>0</v>
      </c>
      <c r="DU33" s="194">
        <v>0</v>
      </c>
      <c r="DV33" s="194">
        <v>0</v>
      </c>
      <c r="DW33" s="194">
        <v>0</v>
      </c>
      <c r="DX33" s="194">
        <v>0</v>
      </c>
      <c r="DY33" s="194">
        <v>0</v>
      </c>
      <c r="DZ33" s="194">
        <v>0</v>
      </c>
      <c r="EA33" s="194">
        <v>0</v>
      </c>
      <c r="EB33" s="194">
        <v>0</v>
      </c>
      <c r="EC33" s="194">
        <v>0</v>
      </c>
      <c r="ED33" s="194">
        <v>3401</v>
      </c>
      <c r="EE33" s="194">
        <v>0</v>
      </c>
      <c r="EF33" s="194">
        <v>0</v>
      </c>
      <c r="EG33" s="194">
        <v>0</v>
      </c>
      <c r="EH33" s="194">
        <v>0</v>
      </c>
      <c r="EI33" s="194">
        <v>0</v>
      </c>
      <c r="EJ33" s="194">
        <v>8699.9</v>
      </c>
      <c r="EK33" s="194">
        <v>0</v>
      </c>
      <c r="EL33" s="194">
        <v>0</v>
      </c>
      <c r="EM33" s="194">
        <v>0</v>
      </c>
      <c r="EN33" s="194">
        <v>0</v>
      </c>
      <c r="EO33" s="194">
        <v>0</v>
      </c>
      <c r="EP33" s="194">
        <v>0</v>
      </c>
      <c r="EQ33" s="194">
        <v>0</v>
      </c>
      <c r="ER33" s="194">
        <v>0</v>
      </c>
      <c r="ES33" s="194">
        <v>0</v>
      </c>
      <c r="ET33" s="194">
        <v>0</v>
      </c>
      <c r="EU33" s="194">
        <v>0</v>
      </c>
      <c r="EV33" s="194">
        <v>0</v>
      </c>
      <c r="EW33" s="194">
        <v>0</v>
      </c>
      <c r="EX33" s="194">
        <v>0</v>
      </c>
      <c r="EY33" s="194">
        <v>0</v>
      </c>
      <c r="EZ33" s="194">
        <v>0</v>
      </c>
      <c r="FA33" s="194">
        <v>0</v>
      </c>
      <c r="FB33" s="194">
        <v>0</v>
      </c>
      <c r="FC33" s="194">
        <v>0</v>
      </c>
      <c r="FD33" s="194">
        <v>0</v>
      </c>
      <c r="FE33" s="194">
        <v>0</v>
      </c>
      <c r="FF33" s="194">
        <v>0</v>
      </c>
      <c r="FG33" s="194">
        <v>0</v>
      </c>
      <c r="FH33" s="194">
        <v>1113.3800000000001</v>
      </c>
      <c r="FI33" s="194">
        <v>0</v>
      </c>
      <c r="FJ33" s="194">
        <v>0</v>
      </c>
      <c r="FK33" s="194">
        <v>0</v>
      </c>
      <c r="FL33" s="194">
        <v>0</v>
      </c>
      <c r="FM33" s="194">
        <v>0</v>
      </c>
      <c r="FN33" s="194">
        <v>0</v>
      </c>
      <c r="FO33" s="194">
        <v>0</v>
      </c>
      <c r="FP33" s="194">
        <v>0</v>
      </c>
      <c r="FQ33" s="194">
        <v>0</v>
      </c>
      <c r="FR33" s="194">
        <v>0</v>
      </c>
      <c r="FS33" s="194">
        <v>0</v>
      </c>
      <c r="FT33" s="194">
        <v>0</v>
      </c>
      <c r="FU33" s="194">
        <v>0</v>
      </c>
      <c r="FV33" s="194">
        <v>0</v>
      </c>
      <c r="FW33" s="194">
        <v>0</v>
      </c>
      <c r="FX33" s="194">
        <v>0</v>
      </c>
      <c r="FY33" s="194">
        <v>0</v>
      </c>
      <c r="FZ33" s="194">
        <v>0</v>
      </c>
      <c r="GA33" s="194">
        <v>0</v>
      </c>
      <c r="GB33" s="194">
        <v>8150</v>
      </c>
      <c r="GC33" s="194">
        <v>0</v>
      </c>
      <c r="GD33" s="194">
        <v>0</v>
      </c>
      <c r="GE33" s="194">
        <v>0</v>
      </c>
      <c r="GF33" s="194">
        <v>0</v>
      </c>
      <c r="GG33" s="194">
        <v>0</v>
      </c>
      <c r="GH33" s="194">
        <v>2117</v>
      </c>
      <c r="GI33" s="194">
        <v>0</v>
      </c>
      <c r="GJ33" s="194">
        <v>0</v>
      </c>
      <c r="GK33" s="194">
        <v>0</v>
      </c>
      <c r="GL33" s="194">
        <v>0</v>
      </c>
      <c r="GM33" s="194">
        <v>0</v>
      </c>
      <c r="GN33" s="194">
        <v>2904</v>
      </c>
      <c r="GO33" s="194">
        <v>0</v>
      </c>
      <c r="GP33" s="194">
        <v>9002.4</v>
      </c>
      <c r="GQ33" s="194">
        <v>0</v>
      </c>
      <c r="GR33" s="194">
        <v>11737</v>
      </c>
      <c r="GS33" s="194">
        <v>0</v>
      </c>
      <c r="GT33" s="194">
        <v>5036</v>
      </c>
      <c r="GU33" s="194">
        <v>0</v>
      </c>
      <c r="GV33" s="194">
        <v>0</v>
      </c>
      <c r="GW33" s="194">
        <v>0</v>
      </c>
      <c r="GX33" s="194">
        <v>0</v>
      </c>
      <c r="GY33" s="194">
        <v>0</v>
      </c>
      <c r="GZ33" s="194">
        <v>0</v>
      </c>
      <c r="HA33" s="194">
        <v>0</v>
      </c>
      <c r="HB33" s="194">
        <v>0</v>
      </c>
      <c r="HC33" s="194">
        <v>0</v>
      </c>
      <c r="HD33" s="194">
        <v>0</v>
      </c>
      <c r="HE33" s="194">
        <v>0</v>
      </c>
      <c r="HF33" s="194">
        <v>0</v>
      </c>
      <c r="HG33" s="194">
        <v>775</v>
      </c>
      <c r="HH33" s="194">
        <v>3267</v>
      </c>
      <c r="HI33" s="194">
        <v>0</v>
      </c>
      <c r="HJ33" s="194">
        <v>0</v>
      </c>
      <c r="HK33" s="194">
        <v>0</v>
      </c>
      <c r="HL33" s="194">
        <v>0</v>
      </c>
      <c r="HM33" s="194">
        <v>18907.28</v>
      </c>
      <c r="HN33" s="194">
        <v>0</v>
      </c>
      <c r="HO33" s="194">
        <v>0</v>
      </c>
      <c r="HP33" s="194">
        <v>0</v>
      </c>
      <c r="HQ33" s="194">
        <v>0</v>
      </c>
      <c r="HR33" s="194">
        <v>21918.7</v>
      </c>
      <c r="HS33" s="194">
        <v>0</v>
      </c>
      <c r="HT33" s="194">
        <v>0</v>
      </c>
      <c r="HU33" s="194">
        <v>1480</v>
      </c>
      <c r="HV33" s="194">
        <v>0</v>
      </c>
      <c r="HW33" s="194">
        <v>18150</v>
      </c>
      <c r="HX33" s="194">
        <v>0</v>
      </c>
      <c r="HY33" s="194">
        <v>0</v>
      </c>
      <c r="HZ33" s="194">
        <v>0</v>
      </c>
      <c r="IA33" s="194">
        <v>0</v>
      </c>
      <c r="IB33" s="194">
        <v>0</v>
      </c>
      <c r="IC33" s="194">
        <v>0</v>
      </c>
      <c r="ID33" s="194">
        <v>0</v>
      </c>
      <c r="IE33" s="194">
        <v>0</v>
      </c>
      <c r="IF33" s="194">
        <v>0</v>
      </c>
      <c r="IG33" s="194">
        <v>10357</v>
      </c>
      <c r="IH33" s="194">
        <v>0</v>
      </c>
      <c r="II33" s="194">
        <v>1540</v>
      </c>
      <c r="IJ33" s="194">
        <v>0</v>
      </c>
      <c r="IK33" s="194">
        <v>0</v>
      </c>
      <c r="IL33" s="194">
        <v>0</v>
      </c>
      <c r="IM33" s="194">
        <v>0</v>
      </c>
      <c r="IN33" s="194">
        <v>0</v>
      </c>
      <c r="IO33" s="194">
        <v>0</v>
      </c>
      <c r="IP33" s="194">
        <v>0</v>
      </c>
      <c r="IQ33" s="194">
        <v>0</v>
      </c>
      <c r="IR33" s="194">
        <v>0</v>
      </c>
      <c r="IS33" s="194">
        <v>0</v>
      </c>
      <c r="IT33" s="194">
        <v>0</v>
      </c>
      <c r="IU33" s="194">
        <v>0</v>
      </c>
      <c r="IV33" s="194">
        <v>0</v>
      </c>
      <c r="IW33" s="194">
        <v>22952.5</v>
      </c>
      <c r="IX33" s="194">
        <f t="shared" si="0"/>
        <v>564437.69000000018</v>
      </c>
    </row>
    <row r="34" spans="1:258" ht="13.5" customHeight="1" x14ac:dyDescent="0.25">
      <c r="A34" s="190">
        <v>511014</v>
      </c>
      <c r="B34" s="194">
        <v>0</v>
      </c>
      <c r="C34" s="194">
        <v>0</v>
      </c>
      <c r="D34" s="194">
        <v>0</v>
      </c>
      <c r="E34" s="194">
        <v>0</v>
      </c>
      <c r="F34" s="194">
        <v>0</v>
      </c>
      <c r="G34" s="194">
        <v>0</v>
      </c>
      <c r="H34" s="194">
        <v>0</v>
      </c>
      <c r="I34" s="194">
        <v>1999.07</v>
      </c>
      <c r="J34" s="194">
        <v>0</v>
      </c>
      <c r="K34" s="194">
        <v>0</v>
      </c>
      <c r="L34" s="194">
        <v>0</v>
      </c>
      <c r="M34" s="194">
        <v>0</v>
      </c>
      <c r="N34" s="194">
        <v>0</v>
      </c>
      <c r="O34" s="194">
        <v>0</v>
      </c>
      <c r="P34" s="194">
        <v>0</v>
      </c>
      <c r="Q34" s="194">
        <v>0</v>
      </c>
      <c r="R34" s="194">
        <v>0</v>
      </c>
      <c r="S34" s="194">
        <v>0</v>
      </c>
      <c r="T34" s="194">
        <v>0</v>
      </c>
      <c r="U34" s="194">
        <v>0</v>
      </c>
      <c r="V34" s="194">
        <v>0</v>
      </c>
      <c r="W34" s="194">
        <v>0</v>
      </c>
      <c r="X34" s="194">
        <v>0</v>
      </c>
      <c r="Y34" s="194">
        <v>2242</v>
      </c>
      <c r="Z34" s="194">
        <v>16854</v>
      </c>
      <c r="AA34" s="194">
        <v>0</v>
      </c>
      <c r="AB34" s="194">
        <v>9350.8799999999992</v>
      </c>
      <c r="AC34" s="194">
        <v>0</v>
      </c>
      <c r="AD34" s="194">
        <v>3555.32</v>
      </c>
      <c r="AE34" s="194">
        <v>0</v>
      </c>
      <c r="AF34" s="194">
        <v>850</v>
      </c>
      <c r="AG34" s="194">
        <v>0</v>
      </c>
      <c r="AH34" s="194">
        <v>0</v>
      </c>
      <c r="AI34" s="194">
        <v>0</v>
      </c>
      <c r="AJ34" s="194">
        <v>0</v>
      </c>
      <c r="AK34" s="194">
        <v>0</v>
      </c>
      <c r="AL34" s="194">
        <v>0</v>
      </c>
      <c r="AM34" s="194">
        <v>0</v>
      </c>
      <c r="AN34" s="194">
        <v>0</v>
      </c>
      <c r="AO34" s="194">
        <v>0</v>
      </c>
      <c r="AP34" s="194">
        <v>0</v>
      </c>
      <c r="AQ34" s="194">
        <v>0</v>
      </c>
      <c r="AR34" s="194">
        <v>0</v>
      </c>
      <c r="AS34" s="194">
        <v>0</v>
      </c>
      <c r="AT34" s="194">
        <v>0</v>
      </c>
      <c r="AU34" s="194">
        <v>0</v>
      </c>
      <c r="AV34" s="194">
        <v>0</v>
      </c>
      <c r="AW34" s="194">
        <v>0</v>
      </c>
      <c r="AX34" s="194">
        <v>0</v>
      </c>
      <c r="AY34" s="194">
        <v>0</v>
      </c>
      <c r="AZ34" s="194">
        <v>0</v>
      </c>
      <c r="BA34" s="194">
        <v>0</v>
      </c>
      <c r="BB34" s="194">
        <v>49311</v>
      </c>
      <c r="BC34" s="194">
        <v>0</v>
      </c>
      <c r="BD34" s="194">
        <v>0</v>
      </c>
      <c r="BE34" s="194">
        <v>0</v>
      </c>
      <c r="BF34" s="194">
        <v>0</v>
      </c>
      <c r="BG34" s="194">
        <v>0</v>
      </c>
      <c r="BH34" s="194">
        <v>0</v>
      </c>
      <c r="BI34" s="194">
        <v>0</v>
      </c>
      <c r="BJ34" s="194">
        <v>10018.799999999999</v>
      </c>
      <c r="BK34" s="194">
        <v>0</v>
      </c>
      <c r="BL34" s="194">
        <v>0</v>
      </c>
      <c r="BM34" s="194">
        <v>0</v>
      </c>
      <c r="BN34" s="194">
        <v>0</v>
      </c>
      <c r="BO34" s="194">
        <v>0</v>
      </c>
      <c r="BP34" s="194">
        <v>0</v>
      </c>
      <c r="BQ34" s="194">
        <v>0</v>
      </c>
      <c r="BR34" s="194">
        <v>0</v>
      </c>
      <c r="BS34" s="194">
        <v>0</v>
      </c>
      <c r="BT34" s="194">
        <v>0</v>
      </c>
      <c r="BU34" s="194">
        <v>0</v>
      </c>
      <c r="BV34" s="194">
        <v>0</v>
      </c>
      <c r="BW34" s="194">
        <v>0</v>
      </c>
      <c r="BX34" s="194">
        <v>0</v>
      </c>
      <c r="BY34" s="194">
        <v>0</v>
      </c>
      <c r="BZ34" s="194">
        <v>0</v>
      </c>
      <c r="CA34" s="194">
        <v>0</v>
      </c>
      <c r="CB34" s="194">
        <v>0</v>
      </c>
      <c r="CC34" s="194">
        <v>0</v>
      </c>
      <c r="CD34" s="194">
        <v>0</v>
      </c>
      <c r="CE34" s="194">
        <v>0</v>
      </c>
      <c r="CF34" s="194">
        <v>0</v>
      </c>
      <c r="CG34" s="194">
        <v>0</v>
      </c>
      <c r="CH34" s="194">
        <v>0</v>
      </c>
      <c r="CI34" s="194">
        <v>0</v>
      </c>
      <c r="CJ34" s="194">
        <v>0</v>
      </c>
      <c r="CK34" s="194">
        <v>0</v>
      </c>
      <c r="CL34" s="194">
        <v>0</v>
      </c>
      <c r="CM34" s="194">
        <v>0</v>
      </c>
      <c r="CN34" s="194">
        <v>0</v>
      </c>
      <c r="CO34" s="194">
        <v>0</v>
      </c>
      <c r="CP34" s="194">
        <v>0</v>
      </c>
      <c r="CQ34" s="194">
        <v>0</v>
      </c>
      <c r="CR34" s="194">
        <v>0</v>
      </c>
      <c r="CS34" s="194">
        <v>0</v>
      </c>
      <c r="CT34" s="194">
        <v>0</v>
      </c>
      <c r="CU34" s="194">
        <v>0</v>
      </c>
      <c r="CV34" s="194">
        <v>0</v>
      </c>
      <c r="CW34" s="194">
        <v>0</v>
      </c>
      <c r="CX34" s="194">
        <v>0</v>
      </c>
      <c r="CY34" s="194">
        <v>0</v>
      </c>
      <c r="CZ34" s="194">
        <v>0</v>
      </c>
      <c r="DA34" s="194">
        <v>4089.8</v>
      </c>
      <c r="DB34" s="194">
        <v>0</v>
      </c>
      <c r="DC34" s="194">
        <v>0</v>
      </c>
      <c r="DD34" s="194">
        <v>0</v>
      </c>
      <c r="DE34" s="194">
        <v>0</v>
      </c>
      <c r="DF34" s="194">
        <v>0</v>
      </c>
      <c r="DG34" s="194">
        <v>2925</v>
      </c>
      <c r="DH34" s="194">
        <v>7177</v>
      </c>
      <c r="DI34" s="194">
        <v>0</v>
      </c>
      <c r="DJ34" s="194">
        <v>0</v>
      </c>
      <c r="DK34" s="194">
        <v>0</v>
      </c>
      <c r="DL34" s="194">
        <v>0</v>
      </c>
      <c r="DM34" s="194">
        <v>0</v>
      </c>
      <c r="DN34" s="194">
        <v>1733</v>
      </c>
      <c r="DO34" s="194">
        <v>0</v>
      </c>
      <c r="DP34" s="194">
        <v>0</v>
      </c>
      <c r="DQ34" s="194">
        <v>0</v>
      </c>
      <c r="DR34" s="194">
        <v>0</v>
      </c>
      <c r="DS34" s="194">
        <v>0</v>
      </c>
      <c r="DT34" s="194">
        <v>0</v>
      </c>
      <c r="DU34" s="194">
        <v>0</v>
      </c>
      <c r="DV34" s="194">
        <v>3025</v>
      </c>
      <c r="DW34" s="194">
        <v>0</v>
      </c>
      <c r="DX34" s="194">
        <v>0</v>
      </c>
      <c r="DY34" s="194">
        <v>0</v>
      </c>
      <c r="DZ34" s="194">
        <v>0</v>
      </c>
      <c r="EA34" s="194">
        <v>0</v>
      </c>
      <c r="EB34" s="194">
        <v>0</v>
      </c>
      <c r="EC34" s="194">
        <v>0</v>
      </c>
      <c r="ED34" s="194">
        <v>0</v>
      </c>
      <c r="EE34" s="194">
        <v>0</v>
      </c>
      <c r="EF34" s="194">
        <v>0</v>
      </c>
      <c r="EG34" s="194">
        <v>0</v>
      </c>
      <c r="EH34" s="194">
        <v>0</v>
      </c>
      <c r="EI34" s="194">
        <v>0</v>
      </c>
      <c r="EJ34" s="194">
        <v>0</v>
      </c>
      <c r="EK34" s="194">
        <v>0</v>
      </c>
      <c r="EL34" s="194">
        <v>0</v>
      </c>
      <c r="EM34" s="194">
        <v>0</v>
      </c>
      <c r="EN34" s="194">
        <v>0</v>
      </c>
      <c r="EO34" s="194">
        <v>0</v>
      </c>
      <c r="EP34" s="194">
        <v>0</v>
      </c>
      <c r="EQ34" s="194">
        <v>0</v>
      </c>
      <c r="ER34" s="194">
        <v>0</v>
      </c>
      <c r="ES34" s="194">
        <v>0</v>
      </c>
      <c r="ET34" s="194">
        <v>0</v>
      </c>
      <c r="EU34" s="194">
        <v>0</v>
      </c>
      <c r="EV34" s="194">
        <v>0</v>
      </c>
      <c r="EW34" s="194">
        <v>0</v>
      </c>
      <c r="EX34" s="194">
        <v>0</v>
      </c>
      <c r="EY34" s="194">
        <v>0</v>
      </c>
      <c r="EZ34" s="194">
        <v>0</v>
      </c>
      <c r="FA34" s="194">
        <v>0</v>
      </c>
      <c r="FB34" s="194">
        <v>0</v>
      </c>
      <c r="FC34" s="194">
        <v>0</v>
      </c>
      <c r="FD34" s="194">
        <v>0</v>
      </c>
      <c r="FE34" s="194">
        <v>0</v>
      </c>
      <c r="FF34" s="194">
        <v>0</v>
      </c>
      <c r="FG34" s="194">
        <v>0</v>
      </c>
      <c r="FH34" s="194">
        <v>0</v>
      </c>
      <c r="FI34" s="194">
        <v>0</v>
      </c>
      <c r="FJ34" s="194">
        <v>0</v>
      </c>
      <c r="FK34" s="194">
        <v>0</v>
      </c>
      <c r="FL34" s="194">
        <v>0</v>
      </c>
      <c r="FM34" s="194">
        <v>0</v>
      </c>
      <c r="FN34" s="194">
        <v>0</v>
      </c>
      <c r="FO34" s="194">
        <v>0</v>
      </c>
      <c r="FP34" s="194">
        <v>0</v>
      </c>
      <c r="FQ34" s="194">
        <v>0</v>
      </c>
      <c r="FR34" s="194">
        <v>0</v>
      </c>
      <c r="FS34" s="194">
        <v>0</v>
      </c>
      <c r="FT34" s="194">
        <v>3352.63</v>
      </c>
      <c r="FU34" s="194">
        <v>0</v>
      </c>
      <c r="FV34" s="194">
        <v>0</v>
      </c>
      <c r="FW34" s="194">
        <v>0</v>
      </c>
      <c r="FX34" s="194">
        <v>0</v>
      </c>
      <c r="FY34" s="194">
        <v>0</v>
      </c>
      <c r="FZ34" s="194">
        <v>0</v>
      </c>
      <c r="GA34" s="194">
        <v>0</v>
      </c>
      <c r="GB34" s="194">
        <v>0</v>
      </c>
      <c r="GC34" s="194">
        <v>0</v>
      </c>
      <c r="GD34" s="194">
        <v>9498.5</v>
      </c>
      <c r="GE34" s="194">
        <v>0</v>
      </c>
      <c r="GF34" s="194">
        <v>0</v>
      </c>
      <c r="GG34" s="194">
        <v>0</v>
      </c>
      <c r="GH34" s="194">
        <v>0</v>
      </c>
      <c r="GI34" s="194">
        <v>0</v>
      </c>
      <c r="GJ34" s="194">
        <v>0</v>
      </c>
      <c r="GK34" s="194">
        <v>0</v>
      </c>
      <c r="GL34" s="194">
        <v>0</v>
      </c>
      <c r="GM34" s="194">
        <v>0</v>
      </c>
      <c r="GN34" s="194">
        <v>0</v>
      </c>
      <c r="GO34" s="194">
        <v>0</v>
      </c>
      <c r="GP34" s="194">
        <v>0</v>
      </c>
      <c r="GQ34" s="194">
        <v>0</v>
      </c>
      <c r="GR34" s="194">
        <v>0</v>
      </c>
      <c r="GS34" s="194">
        <v>0</v>
      </c>
      <c r="GT34" s="194">
        <v>4840</v>
      </c>
      <c r="GU34" s="194">
        <v>0</v>
      </c>
      <c r="GV34" s="194">
        <v>0</v>
      </c>
      <c r="GW34" s="194">
        <v>0</v>
      </c>
      <c r="GX34" s="194">
        <v>0</v>
      </c>
      <c r="GY34" s="194">
        <v>0</v>
      </c>
      <c r="GZ34" s="194">
        <v>0</v>
      </c>
      <c r="HA34" s="194">
        <v>0</v>
      </c>
      <c r="HB34" s="194">
        <v>0</v>
      </c>
      <c r="HC34" s="194">
        <v>0</v>
      </c>
      <c r="HD34" s="194">
        <v>0</v>
      </c>
      <c r="HE34" s="194">
        <v>0</v>
      </c>
      <c r="HF34" s="194">
        <v>0</v>
      </c>
      <c r="HG34" s="194">
        <v>0</v>
      </c>
      <c r="HH34" s="194">
        <v>0</v>
      </c>
      <c r="HI34" s="194">
        <v>0</v>
      </c>
      <c r="HJ34" s="194">
        <v>0</v>
      </c>
      <c r="HK34" s="194">
        <v>0</v>
      </c>
      <c r="HL34" s="194">
        <v>0</v>
      </c>
      <c r="HM34" s="194">
        <v>8784.6</v>
      </c>
      <c r="HN34" s="194">
        <v>0</v>
      </c>
      <c r="HO34" s="194">
        <v>0</v>
      </c>
      <c r="HP34" s="194">
        <v>0</v>
      </c>
      <c r="HQ34" s="194">
        <v>0</v>
      </c>
      <c r="HR34" s="194">
        <v>2492.6</v>
      </c>
      <c r="HS34" s="194">
        <v>0</v>
      </c>
      <c r="HT34" s="194">
        <v>0</v>
      </c>
      <c r="HU34" s="194">
        <v>0</v>
      </c>
      <c r="HV34" s="194">
        <v>0</v>
      </c>
      <c r="HW34" s="194">
        <v>0</v>
      </c>
      <c r="HX34" s="194">
        <v>0</v>
      </c>
      <c r="HY34" s="194">
        <v>0</v>
      </c>
      <c r="HZ34" s="194">
        <v>0</v>
      </c>
      <c r="IA34" s="194">
        <v>0</v>
      </c>
      <c r="IB34" s="194">
        <v>0</v>
      </c>
      <c r="IC34" s="194">
        <v>0</v>
      </c>
      <c r="ID34" s="194">
        <v>0</v>
      </c>
      <c r="IE34" s="194">
        <v>0</v>
      </c>
      <c r="IF34" s="194">
        <v>2093.3000000000002</v>
      </c>
      <c r="IG34" s="194">
        <v>0</v>
      </c>
      <c r="IH34" s="194">
        <v>26009</v>
      </c>
      <c r="II34" s="194">
        <v>1905.69</v>
      </c>
      <c r="IJ34" s="194">
        <v>375531.49</v>
      </c>
      <c r="IK34" s="194">
        <v>0</v>
      </c>
      <c r="IL34" s="194">
        <v>0</v>
      </c>
      <c r="IM34" s="194">
        <v>0</v>
      </c>
      <c r="IN34" s="194">
        <v>0</v>
      </c>
      <c r="IO34" s="194">
        <v>0</v>
      </c>
      <c r="IP34" s="194">
        <v>0</v>
      </c>
      <c r="IQ34" s="194">
        <v>0</v>
      </c>
      <c r="IR34" s="194">
        <v>0</v>
      </c>
      <c r="IS34" s="194">
        <v>0</v>
      </c>
      <c r="IT34" s="194">
        <v>0</v>
      </c>
      <c r="IU34" s="194">
        <v>0</v>
      </c>
      <c r="IV34" s="194">
        <v>0</v>
      </c>
      <c r="IW34" s="194">
        <v>0</v>
      </c>
      <c r="IX34" s="194">
        <f t="shared" ref="IX34:IX65" si="1">SUM(B34:IW34)</f>
        <v>547638.67999999993</v>
      </c>
    </row>
    <row r="35" spans="1:258" ht="13.5" customHeight="1" x14ac:dyDescent="0.25">
      <c r="A35" s="190">
        <v>511015</v>
      </c>
      <c r="B35" s="194">
        <v>0</v>
      </c>
      <c r="C35" s="194">
        <v>0</v>
      </c>
      <c r="D35" s="194">
        <v>0</v>
      </c>
      <c r="E35" s="194">
        <v>0</v>
      </c>
      <c r="F35" s="194">
        <v>0</v>
      </c>
      <c r="G35" s="194">
        <v>0</v>
      </c>
      <c r="H35" s="194">
        <v>0</v>
      </c>
      <c r="I35" s="194">
        <v>0</v>
      </c>
      <c r="J35" s="194">
        <v>0</v>
      </c>
      <c r="K35" s="194">
        <v>0</v>
      </c>
      <c r="L35" s="194">
        <v>0</v>
      </c>
      <c r="M35" s="194">
        <v>0</v>
      </c>
      <c r="N35" s="194">
        <v>0</v>
      </c>
      <c r="O35" s="194">
        <v>0</v>
      </c>
      <c r="P35" s="194">
        <v>0</v>
      </c>
      <c r="Q35" s="194">
        <v>0</v>
      </c>
      <c r="R35" s="194">
        <v>0</v>
      </c>
      <c r="S35" s="194">
        <v>0</v>
      </c>
      <c r="T35" s="194">
        <v>0</v>
      </c>
      <c r="U35" s="194">
        <v>0</v>
      </c>
      <c r="V35" s="194">
        <v>0</v>
      </c>
      <c r="W35" s="194">
        <v>0</v>
      </c>
      <c r="X35" s="194">
        <v>0</v>
      </c>
      <c r="Y35" s="194">
        <v>0</v>
      </c>
      <c r="Z35" s="194">
        <v>0</v>
      </c>
      <c r="AA35" s="194">
        <v>0</v>
      </c>
      <c r="AB35" s="194">
        <v>0</v>
      </c>
      <c r="AC35" s="194">
        <v>0</v>
      </c>
      <c r="AD35" s="194">
        <v>0</v>
      </c>
      <c r="AE35" s="194">
        <v>0</v>
      </c>
      <c r="AF35" s="194">
        <v>0</v>
      </c>
      <c r="AG35" s="194">
        <v>0</v>
      </c>
      <c r="AH35" s="194">
        <v>0</v>
      </c>
      <c r="AI35" s="194">
        <v>0</v>
      </c>
      <c r="AJ35" s="194">
        <v>0</v>
      </c>
      <c r="AK35" s="194">
        <v>0</v>
      </c>
      <c r="AL35" s="194">
        <v>0</v>
      </c>
      <c r="AM35" s="194">
        <v>0</v>
      </c>
      <c r="AN35" s="194">
        <v>0</v>
      </c>
      <c r="AO35" s="194">
        <v>0</v>
      </c>
      <c r="AP35" s="194">
        <v>0</v>
      </c>
      <c r="AQ35" s="194">
        <v>0</v>
      </c>
      <c r="AR35" s="194">
        <v>0</v>
      </c>
      <c r="AS35" s="194">
        <v>0</v>
      </c>
      <c r="AT35" s="194">
        <v>0</v>
      </c>
      <c r="AU35" s="194">
        <v>0</v>
      </c>
      <c r="AV35" s="194">
        <v>0</v>
      </c>
      <c r="AW35" s="194">
        <v>0</v>
      </c>
      <c r="AX35" s="194">
        <v>0</v>
      </c>
      <c r="AY35" s="194">
        <v>0</v>
      </c>
      <c r="AZ35" s="194">
        <v>0</v>
      </c>
      <c r="BA35" s="194">
        <v>0</v>
      </c>
      <c r="BB35" s="194">
        <v>0</v>
      </c>
      <c r="BC35" s="194">
        <v>0</v>
      </c>
      <c r="BD35" s="194">
        <v>0</v>
      </c>
      <c r="BE35" s="194">
        <v>0</v>
      </c>
      <c r="BF35" s="194">
        <v>0</v>
      </c>
      <c r="BG35" s="194">
        <v>0</v>
      </c>
      <c r="BH35" s="194">
        <v>0</v>
      </c>
      <c r="BI35" s="194">
        <v>0</v>
      </c>
      <c r="BJ35" s="194">
        <v>5094.1000000000004</v>
      </c>
      <c r="BK35" s="194">
        <v>0</v>
      </c>
      <c r="BL35" s="194">
        <v>0</v>
      </c>
      <c r="BM35" s="194">
        <v>0</v>
      </c>
      <c r="BN35" s="194">
        <v>0</v>
      </c>
      <c r="BO35" s="194">
        <v>0</v>
      </c>
      <c r="BP35" s="194">
        <v>0</v>
      </c>
      <c r="BQ35" s="194">
        <v>0</v>
      </c>
      <c r="BR35" s="194">
        <v>0</v>
      </c>
      <c r="BS35" s="194">
        <v>0</v>
      </c>
      <c r="BT35" s="194">
        <v>0</v>
      </c>
      <c r="BU35" s="194">
        <v>0</v>
      </c>
      <c r="BV35" s="194">
        <v>0</v>
      </c>
      <c r="BW35" s="194">
        <v>0</v>
      </c>
      <c r="BX35" s="194">
        <v>0</v>
      </c>
      <c r="BY35" s="194">
        <v>0</v>
      </c>
      <c r="BZ35" s="194">
        <v>0</v>
      </c>
      <c r="CA35" s="194">
        <v>0</v>
      </c>
      <c r="CB35" s="194">
        <v>0</v>
      </c>
      <c r="CC35" s="194">
        <v>0</v>
      </c>
      <c r="CD35" s="194">
        <v>0</v>
      </c>
      <c r="CE35" s="194">
        <v>0</v>
      </c>
      <c r="CF35" s="194">
        <v>0</v>
      </c>
      <c r="CG35" s="194">
        <v>0</v>
      </c>
      <c r="CH35" s="194">
        <v>0</v>
      </c>
      <c r="CI35" s="194">
        <v>0</v>
      </c>
      <c r="CJ35" s="194">
        <v>0</v>
      </c>
      <c r="CK35" s="194">
        <v>0</v>
      </c>
      <c r="CL35" s="194">
        <v>0</v>
      </c>
      <c r="CM35" s="194">
        <v>0</v>
      </c>
      <c r="CN35" s="194">
        <v>0</v>
      </c>
      <c r="CO35" s="194">
        <v>0</v>
      </c>
      <c r="CP35" s="194">
        <v>0</v>
      </c>
      <c r="CQ35" s="194">
        <v>0</v>
      </c>
      <c r="CR35" s="194">
        <v>0</v>
      </c>
      <c r="CS35" s="194">
        <v>0</v>
      </c>
      <c r="CT35" s="194">
        <v>0</v>
      </c>
      <c r="CU35" s="194">
        <v>0</v>
      </c>
      <c r="CV35" s="194">
        <v>0</v>
      </c>
      <c r="CW35" s="194">
        <v>0</v>
      </c>
      <c r="CX35" s="194">
        <v>0</v>
      </c>
      <c r="CY35" s="194">
        <v>0</v>
      </c>
      <c r="CZ35" s="194">
        <v>0</v>
      </c>
      <c r="DA35" s="194">
        <v>0</v>
      </c>
      <c r="DB35" s="194">
        <v>0</v>
      </c>
      <c r="DC35" s="194">
        <v>0</v>
      </c>
      <c r="DD35" s="194">
        <v>0</v>
      </c>
      <c r="DE35" s="194">
        <v>0</v>
      </c>
      <c r="DF35" s="194">
        <v>0</v>
      </c>
      <c r="DG35" s="194">
        <v>0</v>
      </c>
      <c r="DH35" s="194">
        <v>0</v>
      </c>
      <c r="DI35" s="194">
        <v>0</v>
      </c>
      <c r="DJ35" s="194">
        <v>0</v>
      </c>
      <c r="DK35" s="194">
        <v>0</v>
      </c>
      <c r="DL35" s="194">
        <v>0</v>
      </c>
      <c r="DM35" s="194">
        <v>0</v>
      </c>
      <c r="DN35" s="194">
        <v>0</v>
      </c>
      <c r="DO35" s="194">
        <v>0</v>
      </c>
      <c r="DP35" s="194">
        <v>0</v>
      </c>
      <c r="DQ35" s="194">
        <v>0</v>
      </c>
      <c r="DR35" s="194">
        <v>0</v>
      </c>
      <c r="DS35" s="194">
        <v>0</v>
      </c>
      <c r="DT35" s="194">
        <v>0</v>
      </c>
      <c r="DU35" s="194">
        <v>0</v>
      </c>
      <c r="DV35" s="194">
        <v>0</v>
      </c>
      <c r="DW35" s="194">
        <v>0</v>
      </c>
      <c r="DX35" s="194">
        <v>0</v>
      </c>
      <c r="DY35" s="194">
        <v>0</v>
      </c>
      <c r="DZ35" s="194">
        <v>0</v>
      </c>
      <c r="EA35" s="194">
        <v>0</v>
      </c>
      <c r="EB35" s="194">
        <v>0</v>
      </c>
      <c r="EC35" s="194">
        <v>0</v>
      </c>
      <c r="ED35" s="194">
        <v>0</v>
      </c>
      <c r="EE35" s="194">
        <v>0</v>
      </c>
      <c r="EF35" s="194">
        <v>0</v>
      </c>
      <c r="EG35" s="194">
        <v>0</v>
      </c>
      <c r="EH35" s="194">
        <v>0</v>
      </c>
      <c r="EI35" s="194">
        <v>0</v>
      </c>
      <c r="EJ35" s="194">
        <v>0</v>
      </c>
      <c r="EK35" s="194">
        <v>0</v>
      </c>
      <c r="EL35" s="194">
        <v>0</v>
      </c>
      <c r="EM35" s="194">
        <v>0</v>
      </c>
      <c r="EN35" s="194">
        <v>0</v>
      </c>
      <c r="EO35" s="194">
        <v>0</v>
      </c>
      <c r="EP35" s="194">
        <v>0</v>
      </c>
      <c r="EQ35" s="194">
        <v>0</v>
      </c>
      <c r="ER35" s="194">
        <v>0</v>
      </c>
      <c r="ES35" s="194">
        <v>0</v>
      </c>
      <c r="ET35" s="194">
        <v>0</v>
      </c>
      <c r="EU35" s="194">
        <v>0</v>
      </c>
      <c r="EV35" s="194">
        <v>0</v>
      </c>
      <c r="EW35" s="194">
        <v>0</v>
      </c>
      <c r="EX35" s="194">
        <v>0</v>
      </c>
      <c r="EY35" s="194">
        <v>0</v>
      </c>
      <c r="EZ35" s="194">
        <v>0</v>
      </c>
      <c r="FA35" s="194">
        <v>0</v>
      </c>
      <c r="FB35" s="194">
        <v>0</v>
      </c>
      <c r="FC35" s="194">
        <v>0</v>
      </c>
      <c r="FD35" s="194">
        <v>0</v>
      </c>
      <c r="FE35" s="194">
        <v>0</v>
      </c>
      <c r="FF35" s="194">
        <v>0</v>
      </c>
      <c r="FG35" s="194">
        <v>0</v>
      </c>
      <c r="FH35" s="194">
        <v>0</v>
      </c>
      <c r="FI35" s="194">
        <v>0</v>
      </c>
      <c r="FJ35" s="194">
        <v>0</v>
      </c>
      <c r="FK35" s="194">
        <v>0</v>
      </c>
      <c r="FL35" s="194">
        <v>0</v>
      </c>
      <c r="FM35" s="194">
        <v>0</v>
      </c>
      <c r="FN35" s="194">
        <v>0</v>
      </c>
      <c r="FO35" s="194">
        <v>0</v>
      </c>
      <c r="FP35" s="194">
        <v>0</v>
      </c>
      <c r="FQ35" s="194">
        <v>0</v>
      </c>
      <c r="FR35" s="194">
        <v>0</v>
      </c>
      <c r="FS35" s="194">
        <v>0</v>
      </c>
      <c r="FT35" s="194">
        <v>0</v>
      </c>
      <c r="FU35" s="194">
        <v>0</v>
      </c>
      <c r="FV35" s="194">
        <v>0</v>
      </c>
      <c r="FW35" s="194">
        <v>0</v>
      </c>
      <c r="FX35" s="194">
        <v>0</v>
      </c>
      <c r="FY35" s="194">
        <v>0</v>
      </c>
      <c r="FZ35" s="194">
        <v>0</v>
      </c>
      <c r="GA35" s="194">
        <v>0</v>
      </c>
      <c r="GB35" s="194">
        <v>0</v>
      </c>
      <c r="GC35" s="194">
        <v>0</v>
      </c>
      <c r="GD35" s="194">
        <v>0</v>
      </c>
      <c r="GE35" s="194">
        <v>0</v>
      </c>
      <c r="GF35" s="194">
        <v>0</v>
      </c>
      <c r="GG35" s="194">
        <v>0</v>
      </c>
      <c r="GH35" s="194">
        <v>0</v>
      </c>
      <c r="GI35" s="194">
        <v>0</v>
      </c>
      <c r="GJ35" s="194">
        <v>0</v>
      </c>
      <c r="GK35" s="194">
        <v>0</v>
      </c>
      <c r="GL35" s="194">
        <v>0</v>
      </c>
      <c r="GM35" s="194">
        <v>0</v>
      </c>
      <c r="GN35" s="194">
        <v>0</v>
      </c>
      <c r="GO35" s="194">
        <v>0</v>
      </c>
      <c r="GP35" s="194">
        <v>0</v>
      </c>
      <c r="GQ35" s="194">
        <v>0</v>
      </c>
      <c r="GR35" s="194">
        <v>0</v>
      </c>
      <c r="GS35" s="194">
        <v>0</v>
      </c>
      <c r="GT35" s="194">
        <v>0</v>
      </c>
      <c r="GU35" s="194">
        <v>0</v>
      </c>
      <c r="GV35" s="194">
        <v>0</v>
      </c>
      <c r="GW35" s="194">
        <v>0</v>
      </c>
      <c r="GX35" s="194">
        <v>0</v>
      </c>
      <c r="GY35" s="194">
        <v>0</v>
      </c>
      <c r="GZ35" s="194">
        <v>0</v>
      </c>
      <c r="HA35" s="194">
        <v>0</v>
      </c>
      <c r="HB35" s="194">
        <v>0</v>
      </c>
      <c r="HC35" s="194">
        <v>0</v>
      </c>
      <c r="HD35" s="194">
        <v>0</v>
      </c>
      <c r="HE35" s="194">
        <v>0</v>
      </c>
      <c r="HF35" s="194">
        <v>0</v>
      </c>
      <c r="HG35" s="194">
        <v>0</v>
      </c>
      <c r="HH35" s="194">
        <v>0</v>
      </c>
      <c r="HI35" s="194">
        <v>0</v>
      </c>
      <c r="HJ35" s="194">
        <v>0</v>
      </c>
      <c r="HK35" s="194">
        <v>0</v>
      </c>
      <c r="HL35" s="194">
        <v>0</v>
      </c>
      <c r="HM35" s="194">
        <v>0</v>
      </c>
      <c r="HN35" s="194">
        <v>0</v>
      </c>
      <c r="HO35" s="194">
        <v>0</v>
      </c>
      <c r="HP35" s="194">
        <v>0</v>
      </c>
      <c r="HQ35" s="194">
        <v>0</v>
      </c>
      <c r="HR35" s="194">
        <v>0</v>
      </c>
      <c r="HS35" s="194">
        <v>0</v>
      </c>
      <c r="HT35" s="194">
        <v>0</v>
      </c>
      <c r="HU35" s="194">
        <v>0</v>
      </c>
      <c r="HV35" s="194">
        <v>0</v>
      </c>
      <c r="HW35" s="194">
        <v>0</v>
      </c>
      <c r="HX35" s="194">
        <v>0</v>
      </c>
      <c r="HY35" s="194">
        <v>0</v>
      </c>
      <c r="HZ35" s="194">
        <v>0</v>
      </c>
      <c r="IA35" s="194">
        <v>0</v>
      </c>
      <c r="IB35" s="194">
        <v>0</v>
      </c>
      <c r="IC35" s="194">
        <v>0</v>
      </c>
      <c r="ID35" s="194">
        <v>0</v>
      </c>
      <c r="IE35" s="194">
        <v>0</v>
      </c>
      <c r="IF35" s="194">
        <v>0</v>
      </c>
      <c r="IG35" s="194">
        <v>0</v>
      </c>
      <c r="IH35" s="194">
        <v>0</v>
      </c>
      <c r="II35" s="194">
        <v>0</v>
      </c>
      <c r="IJ35" s="194">
        <v>0</v>
      </c>
      <c r="IK35" s="194">
        <v>0</v>
      </c>
      <c r="IL35" s="194">
        <v>0</v>
      </c>
      <c r="IM35" s="194">
        <v>0</v>
      </c>
      <c r="IN35" s="194">
        <v>0</v>
      </c>
      <c r="IO35" s="194">
        <v>0</v>
      </c>
      <c r="IP35" s="194">
        <v>0</v>
      </c>
      <c r="IQ35" s="194">
        <v>0</v>
      </c>
      <c r="IR35" s="194">
        <v>0</v>
      </c>
      <c r="IS35" s="194">
        <v>0</v>
      </c>
      <c r="IT35" s="194">
        <v>0</v>
      </c>
      <c r="IU35" s="194">
        <v>0</v>
      </c>
      <c r="IV35" s="194">
        <v>0</v>
      </c>
      <c r="IW35" s="194">
        <v>0</v>
      </c>
      <c r="IX35" s="194">
        <f t="shared" si="1"/>
        <v>5094.1000000000004</v>
      </c>
    </row>
    <row r="36" spans="1:258" ht="13.5" customHeight="1" x14ac:dyDescent="0.25">
      <c r="A36" s="190">
        <v>511016</v>
      </c>
      <c r="B36" s="194">
        <v>0</v>
      </c>
      <c r="C36" s="194">
        <v>7617.28</v>
      </c>
      <c r="D36" s="194">
        <v>0</v>
      </c>
      <c r="E36" s="194">
        <v>0</v>
      </c>
      <c r="F36" s="194">
        <v>0</v>
      </c>
      <c r="G36" s="194">
        <v>0</v>
      </c>
      <c r="H36" s="194">
        <v>0</v>
      </c>
      <c r="I36" s="194">
        <v>0</v>
      </c>
      <c r="J36" s="194">
        <v>0</v>
      </c>
      <c r="K36" s="194">
        <v>0</v>
      </c>
      <c r="L36" s="194">
        <v>0</v>
      </c>
      <c r="M36" s="194">
        <v>0</v>
      </c>
      <c r="N36" s="194">
        <v>0</v>
      </c>
      <c r="O36" s="194">
        <v>0</v>
      </c>
      <c r="P36" s="194">
        <v>0</v>
      </c>
      <c r="Q36" s="194">
        <v>0</v>
      </c>
      <c r="R36" s="194">
        <v>0</v>
      </c>
      <c r="S36" s="194">
        <v>0</v>
      </c>
      <c r="T36" s="194">
        <v>0</v>
      </c>
      <c r="U36" s="194">
        <v>0</v>
      </c>
      <c r="V36" s="194">
        <v>0</v>
      </c>
      <c r="W36" s="194">
        <v>0</v>
      </c>
      <c r="X36" s="194">
        <v>0</v>
      </c>
      <c r="Y36" s="194">
        <v>0</v>
      </c>
      <c r="Z36" s="194">
        <v>0</v>
      </c>
      <c r="AA36" s="194">
        <v>0</v>
      </c>
      <c r="AB36" s="194">
        <v>0</v>
      </c>
      <c r="AC36" s="194">
        <v>0</v>
      </c>
      <c r="AD36" s="194">
        <v>0</v>
      </c>
      <c r="AE36" s="194">
        <v>0</v>
      </c>
      <c r="AF36" s="194">
        <v>0</v>
      </c>
      <c r="AG36" s="194">
        <v>0</v>
      </c>
      <c r="AH36" s="194">
        <v>0</v>
      </c>
      <c r="AI36" s="194">
        <v>0</v>
      </c>
      <c r="AJ36" s="194">
        <v>0</v>
      </c>
      <c r="AK36" s="194">
        <v>0</v>
      </c>
      <c r="AL36" s="194">
        <v>0</v>
      </c>
      <c r="AM36" s="194">
        <v>0</v>
      </c>
      <c r="AN36" s="194">
        <v>0</v>
      </c>
      <c r="AO36" s="194">
        <v>0</v>
      </c>
      <c r="AP36" s="194">
        <v>0</v>
      </c>
      <c r="AQ36" s="194">
        <v>0</v>
      </c>
      <c r="AR36" s="194">
        <v>0</v>
      </c>
      <c r="AS36" s="194">
        <v>0</v>
      </c>
      <c r="AT36" s="194">
        <v>0</v>
      </c>
      <c r="AU36" s="194">
        <v>0</v>
      </c>
      <c r="AV36" s="194">
        <v>0</v>
      </c>
      <c r="AW36" s="194">
        <v>0</v>
      </c>
      <c r="AX36" s="194">
        <v>0</v>
      </c>
      <c r="AY36" s="194">
        <v>0</v>
      </c>
      <c r="AZ36" s="194">
        <v>20400</v>
      </c>
      <c r="BA36" s="194">
        <v>0</v>
      </c>
      <c r="BB36" s="194">
        <v>0</v>
      </c>
      <c r="BC36" s="194">
        <v>0</v>
      </c>
      <c r="BD36" s="194">
        <v>0</v>
      </c>
      <c r="BE36" s="194">
        <v>0</v>
      </c>
      <c r="BF36" s="194">
        <v>0</v>
      </c>
      <c r="BG36" s="194">
        <v>0</v>
      </c>
      <c r="BH36" s="194">
        <v>0</v>
      </c>
      <c r="BI36" s="194">
        <v>0</v>
      </c>
      <c r="BJ36" s="194">
        <v>3602</v>
      </c>
      <c r="BK36" s="194">
        <v>0</v>
      </c>
      <c r="BL36" s="194">
        <v>0</v>
      </c>
      <c r="BM36" s="194">
        <v>0</v>
      </c>
      <c r="BN36" s="194">
        <v>0</v>
      </c>
      <c r="BO36" s="194">
        <v>0</v>
      </c>
      <c r="BP36" s="194">
        <v>0</v>
      </c>
      <c r="BQ36" s="194">
        <v>0</v>
      </c>
      <c r="BR36" s="194">
        <v>0</v>
      </c>
      <c r="BS36" s="194">
        <v>0</v>
      </c>
      <c r="BT36" s="194">
        <v>0</v>
      </c>
      <c r="BU36" s="194">
        <v>0</v>
      </c>
      <c r="BV36" s="194">
        <v>0</v>
      </c>
      <c r="BW36" s="194">
        <v>0</v>
      </c>
      <c r="BX36" s="194">
        <v>0</v>
      </c>
      <c r="BY36" s="194">
        <v>0</v>
      </c>
      <c r="BZ36" s="194">
        <v>0</v>
      </c>
      <c r="CA36" s="194">
        <v>0</v>
      </c>
      <c r="CB36" s="194">
        <v>0</v>
      </c>
      <c r="CC36" s="194">
        <v>0</v>
      </c>
      <c r="CD36" s="194">
        <v>0</v>
      </c>
      <c r="CE36" s="194">
        <v>0</v>
      </c>
      <c r="CF36" s="194">
        <v>0</v>
      </c>
      <c r="CG36" s="194">
        <v>0</v>
      </c>
      <c r="CH36" s="194">
        <v>0</v>
      </c>
      <c r="CI36" s="194">
        <v>0</v>
      </c>
      <c r="CJ36" s="194">
        <v>0</v>
      </c>
      <c r="CK36" s="194">
        <v>0</v>
      </c>
      <c r="CL36" s="194">
        <v>0</v>
      </c>
      <c r="CM36" s="194">
        <v>0</v>
      </c>
      <c r="CN36" s="194">
        <v>0</v>
      </c>
      <c r="CO36" s="194">
        <v>0</v>
      </c>
      <c r="CP36" s="194">
        <v>0</v>
      </c>
      <c r="CQ36" s="194">
        <v>0</v>
      </c>
      <c r="CR36" s="194">
        <v>0</v>
      </c>
      <c r="CS36" s="194">
        <v>0</v>
      </c>
      <c r="CT36" s="194">
        <v>0</v>
      </c>
      <c r="CU36" s="194">
        <v>0</v>
      </c>
      <c r="CV36" s="194">
        <v>0</v>
      </c>
      <c r="CW36" s="194">
        <v>0</v>
      </c>
      <c r="CX36" s="194">
        <v>0</v>
      </c>
      <c r="CY36" s="194">
        <v>0</v>
      </c>
      <c r="CZ36" s="194">
        <v>0</v>
      </c>
      <c r="DA36" s="194">
        <v>0</v>
      </c>
      <c r="DB36" s="194">
        <v>0</v>
      </c>
      <c r="DC36" s="194">
        <v>0</v>
      </c>
      <c r="DD36" s="194">
        <v>0</v>
      </c>
      <c r="DE36" s="194">
        <v>0</v>
      </c>
      <c r="DF36" s="194">
        <v>0</v>
      </c>
      <c r="DG36" s="194">
        <v>0</v>
      </c>
      <c r="DH36" s="194">
        <v>0</v>
      </c>
      <c r="DI36" s="194">
        <v>0</v>
      </c>
      <c r="DJ36" s="194">
        <v>0</v>
      </c>
      <c r="DK36" s="194">
        <v>0</v>
      </c>
      <c r="DL36" s="194">
        <v>0</v>
      </c>
      <c r="DM36" s="194">
        <v>0</v>
      </c>
      <c r="DN36" s="194">
        <v>0</v>
      </c>
      <c r="DO36" s="194">
        <v>0</v>
      </c>
      <c r="DP36" s="194">
        <v>0</v>
      </c>
      <c r="DQ36" s="194">
        <v>0</v>
      </c>
      <c r="DR36" s="194">
        <v>0</v>
      </c>
      <c r="DS36" s="194">
        <v>0</v>
      </c>
      <c r="DT36" s="194">
        <v>0</v>
      </c>
      <c r="DU36" s="194">
        <v>0</v>
      </c>
      <c r="DV36" s="194">
        <v>0</v>
      </c>
      <c r="DW36" s="194">
        <v>0</v>
      </c>
      <c r="DX36" s="194">
        <v>0</v>
      </c>
      <c r="DY36" s="194">
        <v>0</v>
      </c>
      <c r="DZ36" s="194">
        <v>0</v>
      </c>
      <c r="EA36" s="194">
        <v>0</v>
      </c>
      <c r="EB36" s="194">
        <v>0</v>
      </c>
      <c r="EC36" s="194">
        <v>0</v>
      </c>
      <c r="ED36" s="194">
        <v>0</v>
      </c>
      <c r="EE36" s="194">
        <v>0</v>
      </c>
      <c r="EF36" s="194">
        <v>0</v>
      </c>
      <c r="EG36" s="194">
        <v>0</v>
      </c>
      <c r="EH36" s="194">
        <v>0</v>
      </c>
      <c r="EI36" s="194">
        <v>0</v>
      </c>
      <c r="EJ36" s="194">
        <v>0</v>
      </c>
      <c r="EK36" s="194">
        <v>0</v>
      </c>
      <c r="EL36" s="194">
        <v>0</v>
      </c>
      <c r="EM36" s="194">
        <v>0</v>
      </c>
      <c r="EN36" s="194">
        <v>0</v>
      </c>
      <c r="EO36" s="194">
        <v>0</v>
      </c>
      <c r="EP36" s="194">
        <v>0</v>
      </c>
      <c r="EQ36" s="194">
        <v>0</v>
      </c>
      <c r="ER36" s="194">
        <v>0</v>
      </c>
      <c r="ES36" s="194">
        <v>0</v>
      </c>
      <c r="ET36" s="194">
        <v>0</v>
      </c>
      <c r="EU36" s="194">
        <v>0</v>
      </c>
      <c r="EV36" s="194">
        <v>0</v>
      </c>
      <c r="EW36" s="194">
        <v>0</v>
      </c>
      <c r="EX36" s="194">
        <v>0</v>
      </c>
      <c r="EY36" s="194">
        <v>0</v>
      </c>
      <c r="EZ36" s="194">
        <v>0</v>
      </c>
      <c r="FA36" s="194">
        <v>0</v>
      </c>
      <c r="FB36" s="194">
        <v>0</v>
      </c>
      <c r="FC36" s="194">
        <v>0</v>
      </c>
      <c r="FD36" s="194">
        <v>0</v>
      </c>
      <c r="FE36" s="194">
        <v>280492.55</v>
      </c>
      <c r="FF36" s="194">
        <v>0</v>
      </c>
      <c r="FG36" s="194">
        <v>0</v>
      </c>
      <c r="FH36" s="194">
        <v>0</v>
      </c>
      <c r="FI36" s="194">
        <v>0</v>
      </c>
      <c r="FJ36" s="194">
        <v>0</v>
      </c>
      <c r="FK36" s="194">
        <v>0</v>
      </c>
      <c r="FL36" s="194">
        <v>0</v>
      </c>
      <c r="FM36" s="194">
        <v>22389.81</v>
      </c>
      <c r="FN36" s="194">
        <v>0</v>
      </c>
      <c r="FO36" s="194">
        <v>0</v>
      </c>
      <c r="FP36" s="194">
        <v>0</v>
      </c>
      <c r="FQ36" s="194">
        <v>0</v>
      </c>
      <c r="FR36" s="194">
        <v>0</v>
      </c>
      <c r="FS36" s="194">
        <v>0</v>
      </c>
      <c r="FT36" s="194">
        <v>0</v>
      </c>
      <c r="FU36" s="194">
        <v>0</v>
      </c>
      <c r="FV36" s="194">
        <v>0</v>
      </c>
      <c r="FW36" s="194">
        <v>0</v>
      </c>
      <c r="FX36" s="194">
        <v>0</v>
      </c>
      <c r="FY36" s="194">
        <v>0</v>
      </c>
      <c r="FZ36" s="194">
        <v>0</v>
      </c>
      <c r="GA36" s="194">
        <v>0</v>
      </c>
      <c r="GB36" s="194">
        <v>0</v>
      </c>
      <c r="GC36" s="194">
        <v>0</v>
      </c>
      <c r="GD36" s="194">
        <v>0</v>
      </c>
      <c r="GE36" s="194">
        <v>0</v>
      </c>
      <c r="GF36" s="194">
        <v>0</v>
      </c>
      <c r="GG36" s="194">
        <v>0</v>
      </c>
      <c r="GH36" s="194">
        <v>0</v>
      </c>
      <c r="GI36" s="194">
        <v>0</v>
      </c>
      <c r="GJ36" s="194">
        <v>0</v>
      </c>
      <c r="GK36" s="194">
        <v>0</v>
      </c>
      <c r="GL36" s="194">
        <v>0</v>
      </c>
      <c r="GM36" s="194">
        <v>0</v>
      </c>
      <c r="GN36" s="194">
        <v>0</v>
      </c>
      <c r="GO36" s="194">
        <v>0</v>
      </c>
      <c r="GP36" s="194">
        <v>0</v>
      </c>
      <c r="GQ36" s="194">
        <v>0</v>
      </c>
      <c r="GR36" s="194">
        <v>0</v>
      </c>
      <c r="GS36" s="194">
        <v>0</v>
      </c>
      <c r="GT36" s="194">
        <v>0</v>
      </c>
      <c r="GU36" s="194">
        <v>0</v>
      </c>
      <c r="GV36" s="194">
        <v>0</v>
      </c>
      <c r="GW36" s="194">
        <v>0</v>
      </c>
      <c r="GX36" s="194">
        <v>0</v>
      </c>
      <c r="GY36" s="194">
        <v>0</v>
      </c>
      <c r="GZ36" s="194">
        <v>0</v>
      </c>
      <c r="HA36" s="194">
        <v>0</v>
      </c>
      <c r="HB36" s="194">
        <v>0</v>
      </c>
      <c r="HC36" s="194">
        <v>0</v>
      </c>
      <c r="HD36" s="194">
        <v>0</v>
      </c>
      <c r="HE36" s="194">
        <v>0</v>
      </c>
      <c r="HF36" s="194">
        <v>0</v>
      </c>
      <c r="HG36" s="194">
        <v>0</v>
      </c>
      <c r="HH36" s="194">
        <v>0</v>
      </c>
      <c r="HI36" s="194">
        <v>0</v>
      </c>
      <c r="HJ36" s="194">
        <v>0</v>
      </c>
      <c r="HK36" s="194">
        <v>0</v>
      </c>
      <c r="HL36" s="194">
        <v>0</v>
      </c>
      <c r="HM36" s="194">
        <v>0</v>
      </c>
      <c r="HN36" s="194">
        <v>0</v>
      </c>
      <c r="HO36" s="194">
        <v>0</v>
      </c>
      <c r="HP36" s="194">
        <v>0</v>
      </c>
      <c r="HQ36" s="194">
        <v>0</v>
      </c>
      <c r="HR36" s="194">
        <v>0</v>
      </c>
      <c r="HS36" s="194">
        <v>0</v>
      </c>
      <c r="HT36" s="194">
        <v>0</v>
      </c>
      <c r="HU36" s="194">
        <v>0</v>
      </c>
      <c r="HV36" s="194">
        <v>0</v>
      </c>
      <c r="HW36" s="194">
        <v>0</v>
      </c>
      <c r="HX36" s="194">
        <v>0</v>
      </c>
      <c r="HY36" s="194">
        <v>0</v>
      </c>
      <c r="HZ36" s="194">
        <v>0</v>
      </c>
      <c r="IA36" s="194">
        <v>0</v>
      </c>
      <c r="IB36" s="194">
        <v>0</v>
      </c>
      <c r="IC36" s="194">
        <v>0</v>
      </c>
      <c r="ID36" s="194">
        <v>0</v>
      </c>
      <c r="IE36" s="194">
        <v>0</v>
      </c>
      <c r="IF36" s="194">
        <v>0</v>
      </c>
      <c r="IG36" s="194">
        <v>0</v>
      </c>
      <c r="IH36" s="194">
        <v>0</v>
      </c>
      <c r="II36" s="194">
        <v>0</v>
      </c>
      <c r="IJ36" s="194">
        <v>0</v>
      </c>
      <c r="IK36" s="194">
        <v>0</v>
      </c>
      <c r="IL36" s="194">
        <v>0</v>
      </c>
      <c r="IM36" s="194">
        <v>0</v>
      </c>
      <c r="IN36" s="194">
        <v>0</v>
      </c>
      <c r="IO36" s="194">
        <v>0</v>
      </c>
      <c r="IP36" s="194">
        <v>0</v>
      </c>
      <c r="IQ36" s="194">
        <v>0</v>
      </c>
      <c r="IR36" s="194">
        <v>0</v>
      </c>
      <c r="IS36" s="194">
        <v>0</v>
      </c>
      <c r="IT36" s="194">
        <v>0</v>
      </c>
      <c r="IU36" s="194">
        <v>0</v>
      </c>
      <c r="IV36" s="194">
        <v>0</v>
      </c>
      <c r="IW36" s="194">
        <v>0</v>
      </c>
      <c r="IX36" s="194">
        <f t="shared" si="1"/>
        <v>334501.63999999996</v>
      </c>
    </row>
    <row r="37" spans="1:258" ht="13.5" customHeight="1" x14ac:dyDescent="0.25">
      <c r="A37" s="190">
        <v>511017</v>
      </c>
      <c r="B37" s="194">
        <v>0</v>
      </c>
      <c r="C37" s="194">
        <v>0</v>
      </c>
      <c r="D37" s="194">
        <v>0</v>
      </c>
      <c r="E37" s="194">
        <v>0</v>
      </c>
      <c r="F37" s="194">
        <v>0</v>
      </c>
      <c r="G37" s="194">
        <v>0</v>
      </c>
      <c r="H37" s="194">
        <v>0</v>
      </c>
      <c r="I37" s="194">
        <v>0</v>
      </c>
      <c r="J37" s="194">
        <v>0</v>
      </c>
      <c r="K37" s="194">
        <v>0</v>
      </c>
      <c r="L37" s="194">
        <v>0</v>
      </c>
      <c r="M37" s="194">
        <v>0</v>
      </c>
      <c r="N37" s="194">
        <v>0</v>
      </c>
      <c r="O37" s="194">
        <v>0</v>
      </c>
      <c r="P37" s="194">
        <v>0</v>
      </c>
      <c r="Q37" s="194">
        <v>0</v>
      </c>
      <c r="R37" s="194">
        <v>0</v>
      </c>
      <c r="S37" s="194">
        <v>0</v>
      </c>
      <c r="T37" s="194">
        <v>0</v>
      </c>
      <c r="U37" s="194">
        <v>0</v>
      </c>
      <c r="V37" s="194">
        <v>0</v>
      </c>
      <c r="W37" s="194">
        <v>0</v>
      </c>
      <c r="X37" s="194">
        <v>0</v>
      </c>
      <c r="Y37" s="194">
        <v>0</v>
      </c>
      <c r="Z37" s="194">
        <v>0</v>
      </c>
      <c r="AA37" s="194">
        <v>0</v>
      </c>
      <c r="AB37" s="194">
        <v>0</v>
      </c>
      <c r="AC37" s="194">
        <v>0</v>
      </c>
      <c r="AD37" s="194">
        <v>0</v>
      </c>
      <c r="AE37" s="194">
        <v>0</v>
      </c>
      <c r="AF37" s="194">
        <v>0</v>
      </c>
      <c r="AG37" s="194">
        <v>0</v>
      </c>
      <c r="AH37" s="194">
        <v>0</v>
      </c>
      <c r="AI37" s="194">
        <v>0</v>
      </c>
      <c r="AJ37" s="194">
        <v>0</v>
      </c>
      <c r="AK37" s="194">
        <v>0</v>
      </c>
      <c r="AL37" s="194">
        <v>0</v>
      </c>
      <c r="AM37" s="194">
        <v>0</v>
      </c>
      <c r="AN37" s="194">
        <v>0</v>
      </c>
      <c r="AO37" s="194">
        <v>0</v>
      </c>
      <c r="AP37" s="194">
        <v>0</v>
      </c>
      <c r="AQ37" s="194">
        <v>0</v>
      </c>
      <c r="AR37" s="194">
        <v>0</v>
      </c>
      <c r="AS37" s="194">
        <v>0</v>
      </c>
      <c r="AT37" s="194">
        <v>0</v>
      </c>
      <c r="AU37" s="194">
        <v>0</v>
      </c>
      <c r="AV37" s="194">
        <v>0</v>
      </c>
      <c r="AW37" s="194">
        <v>0</v>
      </c>
      <c r="AX37" s="194">
        <v>0</v>
      </c>
      <c r="AY37" s="194">
        <v>0</v>
      </c>
      <c r="AZ37" s="194">
        <v>0</v>
      </c>
      <c r="BA37" s="194">
        <v>0</v>
      </c>
      <c r="BB37" s="194">
        <v>0</v>
      </c>
      <c r="BC37" s="194">
        <v>0</v>
      </c>
      <c r="BD37" s="194">
        <v>0</v>
      </c>
      <c r="BE37" s="194">
        <v>0</v>
      </c>
      <c r="BF37" s="194">
        <v>0</v>
      </c>
      <c r="BG37" s="194">
        <v>0</v>
      </c>
      <c r="BH37" s="194">
        <v>0</v>
      </c>
      <c r="BI37" s="194">
        <v>0</v>
      </c>
      <c r="BJ37" s="194">
        <v>0</v>
      </c>
      <c r="BK37" s="194">
        <v>0</v>
      </c>
      <c r="BL37" s="194">
        <v>0</v>
      </c>
      <c r="BM37" s="194">
        <v>0</v>
      </c>
      <c r="BN37" s="194">
        <v>0</v>
      </c>
      <c r="BO37" s="194">
        <v>0</v>
      </c>
      <c r="BP37" s="194">
        <v>0</v>
      </c>
      <c r="BQ37" s="194">
        <v>0</v>
      </c>
      <c r="BR37" s="194">
        <v>0</v>
      </c>
      <c r="BS37" s="194">
        <v>0</v>
      </c>
      <c r="BT37" s="194">
        <v>0</v>
      </c>
      <c r="BU37" s="194">
        <v>0</v>
      </c>
      <c r="BV37" s="194">
        <v>0</v>
      </c>
      <c r="BW37" s="194">
        <v>0</v>
      </c>
      <c r="BX37" s="194">
        <v>0</v>
      </c>
      <c r="BY37" s="194">
        <v>0</v>
      </c>
      <c r="BZ37" s="194">
        <v>0</v>
      </c>
      <c r="CA37" s="194">
        <v>0</v>
      </c>
      <c r="CB37" s="194">
        <v>0</v>
      </c>
      <c r="CC37" s="194">
        <v>0</v>
      </c>
      <c r="CD37" s="194">
        <v>0</v>
      </c>
      <c r="CE37" s="194">
        <v>0</v>
      </c>
      <c r="CF37" s="194">
        <v>0</v>
      </c>
      <c r="CG37" s="194">
        <v>0</v>
      </c>
      <c r="CH37" s="194">
        <v>0</v>
      </c>
      <c r="CI37" s="194">
        <v>0</v>
      </c>
      <c r="CJ37" s="194">
        <v>0</v>
      </c>
      <c r="CK37" s="194">
        <v>0</v>
      </c>
      <c r="CL37" s="194">
        <v>0</v>
      </c>
      <c r="CM37" s="194">
        <v>0</v>
      </c>
      <c r="CN37" s="194">
        <v>0</v>
      </c>
      <c r="CO37" s="194">
        <v>0</v>
      </c>
      <c r="CP37" s="194">
        <v>0</v>
      </c>
      <c r="CQ37" s="194">
        <v>0</v>
      </c>
      <c r="CR37" s="194">
        <v>0</v>
      </c>
      <c r="CS37" s="194">
        <v>0</v>
      </c>
      <c r="CT37" s="194">
        <v>0</v>
      </c>
      <c r="CU37" s="194">
        <v>0</v>
      </c>
      <c r="CV37" s="194">
        <v>0</v>
      </c>
      <c r="CW37" s="194">
        <v>0</v>
      </c>
      <c r="CX37" s="194">
        <v>0</v>
      </c>
      <c r="CY37" s="194">
        <v>0</v>
      </c>
      <c r="CZ37" s="194">
        <v>0</v>
      </c>
      <c r="DA37" s="194">
        <v>0</v>
      </c>
      <c r="DB37" s="194">
        <v>0</v>
      </c>
      <c r="DC37" s="194">
        <v>0</v>
      </c>
      <c r="DD37" s="194">
        <v>0</v>
      </c>
      <c r="DE37" s="194">
        <v>0</v>
      </c>
      <c r="DF37" s="194">
        <v>0</v>
      </c>
      <c r="DG37" s="194">
        <v>0</v>
      </c>
      <c r="DH37" s="194">
        <v>0</v>
      </c>
      <c r="DI37" s="194">
        <v>0</v>
      </c>
      <c r="DJ37" s="194">
        <v>0</v>
      </c>
      <c r="DK37" s="194">
        <v>0</v>
      </c>
      <c r="DL37" s="194">
        <v>0</v>
      </c>
      <c r="DM37" s="194">
        <v>0</v>
      </c>
      <c r="DN37" s="194">
        <v>0</v>
      </c>
      <c r="DO37" s="194">
        <v>0</v>
      </c>
      <c r="DP37" s="194">
        <v>0</v>
      </c>
      <c r="DQ37" s="194">
        <v>0</v>
      </c>
      <c r="DR37" s="194">
        <v>0</v>
      </c>
      <c r="DS37" s="194">
        <v>0</v>
      </c>
      <c r="DT37" s="194">
        <v>0</v>
      </c>
      <c r="DU37" s="194">
        <v>0</v>
      </c>
      <c r="DV37" s="194">
        <v>0</v>
      </c>
      <c r="DW37" s="194">
        <v>0</v>
      </c>
      <c r="DX37" s="194">
        <v>0</v>
      </c>
      <c r="DY37" s="194">
        <v>0</v>
      </c>
      <c r="DZ37" s="194">
        <v>0</v>
      </c>
      <c r="EA37" s="194">
        <v>0</v>
      </c>
      <c r="EB37" s="194">
        <v>0</v>
      </c>
      <c r="EC37" s="194">
        <v>0</v>
      </c>
      <c r="ED37" s="194">
        <v>0</v>
      </c>
      <c r="EE37" s="194">
        <v>0</v>
      </c>
      <c r="EF37" s="194">
        <v>0</v>
      </c>
      <c r="EG37" s="194">
        <v>0</v>
      </c>
      <c r="EH37" s="194">
        <v>0</v>
      </c>
      <c r="EI37" s="194">
        <v>0</v>
      </c>
      <c r="EJ37" s="194">
        <v>0</v>
      </c>
      <c r="EK37" s="194">
        <v>0</v>
      </c>
      <c r="EL37" s="194">
        <v>0</v>
      </c>
      <c r="EM37" s="194">
        <v>0</v>
      </c>
      <c r="EN37" s="194">
        <v>0</v>
      </c>
      <c r="EO37" s="194">
        <v>0</v>
      </c>
      <c r="EP37" s="194">
        <v>0</v>
      </c>
      <c r="EQ37" s="194">
        <v>0</v>
      </c>
      <c r="ER37" s="194">
        <v>6230</v>
      </c>
      <c r="ES37" s="194">
        <v>19768</v>
      </c>
      <c r="ET37" s="194">
        <v>44829.18</v>
      </c>
      <c r="EU37" s="194">
        <v>820</v>
      </c>
      <c r="EV37" s="194">
        <v>24568.93</v>
      </c>
      <c r="EW37" s="194">
        <v>4179.92</v>
      </c>
      <c r="EX37" s="194">
        <v>0</v>
      </c>
      <c r="EY37" s="194">
        <v>0</v>
      </c>
      <c r="EZ37" s="194">
        <v>7815</v>
      </c>
      <c r="FA37" s="194">
        <v>0</v>
      </c>
      <c r="FB37" s="194">
        <v>0</v>
      </c>
      <c r="FC37" s="194">
        <v>0</v>
      </c>
      <c r="FD37" s="194">
        <v>0</v>
      </c>
      <c r="FE37" s="194">
        <v>0</v>
      </c>
      <c r="FF37" s="194">
        <v>0</v>
      </c>
      <c r="FG37" s="194">
        <v>0</v>
      </c>
      <c r="FH37" s="194">
        <v>0</v>
      </c>
      <c r="FI37" s="194">
        <v>0</v>
      </c>
      <c r="FJ37" s="194">
        <v>0</v>
      </c>
      <c r="FK37" s="194">
        <v>0</v>
      </c>
      <c r="FL37" s="194">
        <v>0</v>
      </c>
      <c r="FM37" s="194">
        <v>0</v>
      </c>
      <c r="FN37" s="194">
        <v>0</v>
      </c>
      <c r="FO37" s="194">
        <v>0</v>
      </c>
      <c r="FP37" s="194">
        <v>0</v>
      </c>
      <c r="FQ37" s="194">
        <v>0</v>
      </c>
      <c r="FR37" s="194">
        <v>0</v>
      </c>
      <c r="FS37" s="194">
        <v>0</v>
      </c>
      <c r="FT37" s="194">
        <v>0</v>
      </c>
      <c r="FU37" s="194">
        <v>0</v>
      </c>
      <c r="FV37" s="194">
        <v>0</v>
      </c>
      <c r="FW37" s="194">
        <v>0</v>
      </c>
      <c r="FX37" s="194">
        <v>0</v>
      </c>
      <c r="FY37" s="194">
        <v>0</v>
      </c>
      <c r="FZ37" s="194">
        <v>0</v>
      </c>
      <c r="GA37" s="194">
        <v>0</v>
      </c>
      <c r="GB37" s="194">
        <v>0</v>
      </c>
      <c r="GC37" s="194">
        <v>0</v>
      </c>
      <c r="GD37" s="194">
        <v>0</v>
      </c>
      <c r="GE37" s="194">
        <v>0</v>
      </c>
      <c r="GF37" s="194">
        <v>0</v>
      </c>
      <c r="GG37" s="194">
        <v>0</v>
      </c>
      <c r="GH37" s="194">
        <v>0</v>
      </c>
      <c r="GI37" s="194">
        <v>0</v>
      </c>
      <c r="GJ37" s="194">
        <v>0</v>
      </c>
      <c r="GK37" s="194">
        <v>0</v>
      </c>
      <c r="GL37" s="194">
        <v>0</v>
      </c>
      <c r="GM37" s="194">
        <v>0</v>
      </c>
      <c r="GN37" s="194">
        <v>0</v>
      </c>
      <c r="GO37" s="194">
        <v>0</v>
      </c>
      <c r="GP37" s="194">
        <v>0</v>
      </c>
      <c r="GQ37" s="194">
        <v>0</v>
      </c>
      <c r="GR37" s="194">
        <v>0</v>
      </c>
      <c r="GS37" s="194">
        <v>0</v>
      </c>
      <c r="GT37" s="194">
        <v>0</v>
      </c>
      <c r="GU37" s="194">
        <v>0</v>
      </c>
      <c r="GV37" s="194">
        <v>0</v>
      </c>
      <c r="GW37" s="194">
        <v>0</v>
      </c>
      <c r="GX37" s="194">
        <v>0</v>
      </c>
      <c r="GY37" s="194">
        <v>0</v>
      </c>
      <c r="GZ37" s="194">
        <v>0</v>
      </c>
      <c r="HA37" s="194">
        <v>0</v>
      </c>
      <c r="HB37" s="194">
        <v>0</v>
      </c>
      <c r="HC37" s="194">
        <v>0</v>
      </c>
      <c r="HD37" s="194">
        <v>0</v>
      </c>
      <c r="HE37" s="194">
        <v>0</v>
      </c>
      <c r="HF37" s="194">
        <v>0</v>
      </c>
      <c r="HG37" s="194">
        <v>0</v>
      </c>
      <c r="HH37" s="194">
        <v>0</v>
      </c>
      <c r="HI37" s="194">
        <v>0</v>
      </c>
      <c r="HJ37" s="194">
        <v>0</v>
      </c>
      <c r="HK37" s="194">
        <v>0</v>
      </c>
      <c r="HL37" s="194">
        <v>0</v>
      </c>
      <c r="HM37" s="194">
        <v>0</v>
      </c>
      <c r="HN37" s="194">
        <v>0</v>
      </c>
      <c r="HO37" s="194">
        <v>0</v>
      </c>
      <c r="HP37" s="194">
        <v>0</v>
      </c>
      <c r="HQ37" s="194">
        <v>0</v>
      </c>
      <c r="HR37" s="194">
        <v>0</v>
      </c>
      <c r="HS37" s="194">
        <v>0</v>
      </c>
      <c r="HT37" s="194">
        <v>0</v>
      </c>
      <c r="HU37" s="194">
        <v>0</v>
      </c>
      <c r="HV37" s="194">
        <v>0</v>
      </c>
      <c r="HW37" s="194">
        <v>0</v>
      </c>
      <c r="HX37" s="194">
        <v>0</v>
      </c>
      <c r="HY37" s="194">
        <v>0</v>
      </c>
      <c r="HZ37" s="194">
        <v>0</v>
      </c>
      <c r="IA37" s="194">
        <v>0</v>
      </c>
      <c r="IB37" s="194">
        <v>0</v>
      </c>
      <c r="IC37" s="194">
        <v>0</v>
      </c>
      <c r="ID37" s="194">
        <v>0</v>
      </c>
      <c r="IE37" s="194">
        <v>0</v>
      </c>
      <c r="IF37" s="194">
        <v>0</v>
      </c>
      <c r="IG37" s="194">
        <v>0</v>
      </c>
      <c r="IH37" s="194">
        <v>0</v>
      </c>
      <c r="II37" s="194">
        <v>0</v>
      </c>
      <c r="IJ37" s="194">
        <v>0</v>
      </c>
      <c r="IK37" s="194">
        <v>0</v>
      </c>
      <c r="IL37" s="194">
        <v>0</v>
      </c>
      <c r="IM37" s="194">
        <v>0</v>
      </c>
      <c r="IN37" s="194">
        <v>0</v>
      </c>
      <c r="IO37" s="194">
        <v>0</v>
      </c>
      <c r="IP37" s="194">
        <v>0</v>
      </c>
      <c r="IQ37" s="194">
        <v>0</v>
      </c>
      <c r="IR37" s="194">
        <v>0</v>
      </c>
      <c r="IS37" s="194">
        <v>0</v>
      </c>
      <c r="IT37" s="194">
        <v>0</v>
      </c>
      <c r="IU37" s="194">
        <v>772055.76</v>
      </c>
      <c r="IV37" s="194">
        <v>0</v>
      </c>
      <c r="IW37" s="194">
        <v>0</v>
      </c>
      <c r="IX37" s="194">
        <f t="shared" si="1"/>
        <v>880266.79</v>
      </c>
    </row>
    <row r="38" spans="1:258" ht="13.5" customHeight="1" x14ac:dyDescent="0.25">
      <c r="A38" s="190">
        <v>511018</v>
      </c>
      <c r="B38" s="194">
        <v>0</v>
      </c>
      <c r="C38" s="194">
        <v>0</v>
      </c>
      <c r="D38" s="194">
        <v>0</v>
      </c>
      <c r="E38" s="194">
        <v>0</v>
      </c>
      <c r="F38" s="194">
        <v>0</v>
      </c>
      <c r="G38" s="194">
        <v>0</v>
      </c>
      <c r="H38" s="194">
        <v>0</v>
      </c>
      <c r="I38" s="194">
        <v>0</v>
      </c>
      <c r="J38" s="194">
        <v>0</v>
      </c>
      <c r="K38" s="194">
        <v>0</v>
      </c>
      <c r="L38" s="194">
        <v>0</v>
      </c>
      <c r="M38" s="194">
        <v>0</v>
      </c>
      <c r="N38" s="194">
        <v>0</v>
      </c>
      <c r="O38" s="194">
        <v>0</v>
      </c>
      <c r="P38" s="194">
        <v>0</v>
      </c>
      <c r="Q38" s="194">
        <v>0</v>
      </c>
      <c r="R38" s="194">
        <v>0</v>
      </c>
      <c r="S38" s="194">
        <v>0</v>
      </c>
      <c r="T38" s="194">
        <v>0</v>
      </c>
      <c r="U38" s="194">
        <v>0</v>
      </c>
      <c r="V38" s="194">
        <v>0</v>
      </c>
      <c r="W38" s="194">
        <v>0</v>
      </c>
      <c r="X38" s="194">
        <v>0</v>
      </c>
      <c r="Y38" s="194">
        <v>0</v>
      </c>
      <c r="Z38" s="194">
        <v>0</v>
      </c>
      <c r="AA38" s="194">
        <v>0</v>
      </c>
      <c r="AB38" s="194">
        <v>0</v>
      </c>
      <c r="AC38" s="194">
        <v>0</v>
      </c>
      <c r="AD38" s="194">
        <v>0</v>
      </c>
      <c r="AE38" s="194">
        <v>0</v>
      </c>
      <c r="AF38" s="194">
        <v>0</v>
      </c>
      <c r="AG38" s="194">
        <v>0</v>
      </c>
      <c r="AH38" s="194">
        <v>0</v>
      </c>
      <c r="AI38" s="194">
        <v>0</v>
      </c>
      <c r="AJ38" s="194">
        <v>0</v>
      </c>
      <c r="AK38" s="194">
        <v>0</v>
      </c>
      <c r="AL38" s="194">
        <v>0</v>
      </c>
      <c r="AM38" s="194">
        <v>0</v>
      </c>
      <c r="AN38" s="194">
        <v>0</v>
      </c>
      <c r="AO38" s="194">
        <v>0</v>
      </c>
      <c r="AP38" s="194">
        <v>0</v>
      </c>
      <c r="AQ38" s="194">
        <v>0</v>
      </c>
      <c r="AR38" s="194">
        <v>0</v>
      </c>
      <c r="AS38" s="194">
        <v>0</v>
      </c>
      <c r="AT38" s="194">
        <v>0</v>
      </c>
      <c r="AU38" s="194">
        <v>0</v>
      </c>
      <c r="AV38" s="194">
        <v>0</v>
      </c>
      <c r="AW38" s="194">
        <v>0</v>
      </c>
      <c r="AX38" s="194">
        <v>0</v>
      </c>
      <c r="AY38" s="194">
        <v>0</v>
      </c>
      <c r="AZ38" s="194">
        <v>0</v>
      </c>
      <c r="BA38" s="194">
        <v>0</v>
      </c>
      <c r="BB38" s="194">
        <v>0</v>
      </c>
      <c r="BC38" s="194">
        <v>0</v>
      </c>
      <c r="BD38" s="194">
        <v>0</v>
      </c>
      <c r="BE38" s="194">
        <v>0</v>
      </c>
      <c r="BF38" s="194">
        <v>0</v>
      </c>
      <c r="BG38" s="194">
        <v>0</v>
      </c>
      <c r="BH38" s="194">
        <v>0</v>
      </c>
      <c r="BI38" s="194">
        <v>0</v>
      </c>
      <c r="BJ38" s="194">
        <v>0</v>
      </c>
      <c r="BK38" s="194">
        <v>0</v>
      </c>
      <c r="BL38" s="194">
        <v>0</v>
      </c>
      <c r="BM38" s="194">
        <v>0</v>
      </c>
      <c r="BN38" s="194">
        <v>0</v>
      </c>
      <c r="BO38" s="194">
        <v>0</v>
      </c>
      <c r="BP38" s="194">
        <v>0</v>
      </c>
      <c r="BQ38" s="194">
        <v>0</v>
      </c>
      <c r="BR38" s="194">
        <v>0</v>
      </c>
      <c r="BS38" s="194">
        <v>0</v>
      </c>
      <c r="BT38" s="194">
        <v>0</v>
      </c>
      <c r="BU38" s="194">
        <v>0</v>
      </c>
      <c r="BV38" s="194">
        <v>0</v>
      </c>
      <c r="BW38" s="194">
        <v>0</v>
      </c>
      <c r="BX38" s="194">
        <v>0</v>
      </c>
      <c r="BY38" s="194">
        <v>0</v>
      </c>
      <c r="BZ38" s="194">
        <v>0</v>
      </c>
      <c r="CA38" s="194">
        <v>0</v>
      </c>
      <c r="CB38" s="194">
        <v>0</v>
      </c>
      <c r="CC38" s="194">
        <v>0</v>
      </c>
      <c r="CD38" s="194">
        <v>0</v>
      </c>
      <c r="CE38" s="194">
        <v>0</v>
      </c>
      <c r="CF38" s="194">
        <v>0</v>
      </c>
      <c r="CG38" s="194">
        <v>0</v>
      </c>
      <c r="CH38" s="194">
        <v>0</v>
      </c>
      <c r="CI38" s="194">
        <v>0</v>
      </c>
      <c r="CJ38" s="194">
        <v>0</v>
      </c>
      <c r="CK38" s="194">
        <v>0</v>
      </c>
      <c r="CL38" s="194">
        <v>0</v>
      </c>
      <c r="CM38" s="194">
        <v>0</v>
      </c>
      <c r="CN38" s="194">
        <v>0</v>
      </c>
      <c r="CO38" s="194">
        <v>0</v>
      </c>
      <c r="CP38" s="194">
        <v>0</v>
      </c>
      <c r="CQ38" s="194">
        <v>0</v>
      </c>
      <c r="CR38" s="194">
        <v>0</v>
      </c>
      <c r="CS38" s="194">
        <v>0</v>
      </c>
      <c r="CT38" s="194">
        <v>0</v>
      </c>
      <c r="CU38" s="194">
        <v>0</v>
      </c>
      <c r="CV38" s="194">
        <v>0</v>
      </c>
      <c r="CW38" s="194">
        <v>0</v>
      </c>
      <c r="CX38" s="194">
        <v>0</v>
      </c>
      <c r="CY38" s="194">
        <v>0</v>
      </c>
      <c r="CZ38" s="194">
        <v>0</v>
      </c>
      <c r="DA38" s="194">
        <v>0</v>
      </c>
      <c r="DB38" s="194">
        <v>0</v>
      </c>
      <c r="DC38" s="194">
        <v>0</v>
      </c>
      <c r="DD38" s="194">
        <v>0</v>
      </c>
      <c r="DE38" s="194">
        <v>0</v>
      </c>
      <c r="DF38" s="194">
        <v>0</v>
      </c>
      <c r="DG38" s="194">
        <v>0</v>
      </c>
      <c r="DH38" s="194">
        <v>0</v>
      </c>
      <c r="DI38" s="194">
        <v>0</v>
      </c>
      <c r="DJ38" s="194">
        <v>0</v>
      </c>
      <c r="DK38" s="194">
        <v>0</v>
      </c>
      <c r="DL38" s="194">
        <v>0</v>
      </c>
      <c r="DM38" s="194">
        <v>0</v>
      </c>
      <c r="DN38" s="194">
        <v>0</v>
      </c>
      <c r="DO38" s="194">
        <v>0</v>
      </c>
      <c r="DP38" s="194">
        <v>0</v>
      </c>
      <c r="DQ38" s="194">
        <v>0</v>
      </c>
      <c r="DR38" s="194">
        <v>0</v>
      </c>
      <c r="DS38" s="194">
        <v>0</v>
      </c>
      <c r="DT38" s="194">
        <v>0</v>
      </c>
      <c r="DU38" s="194">
        <v>0</v>
      </c>
      <c r="DV38" s="194">
        <v>0</v>
      </c>
      <c r="DW38" s="194">
        <v>0</v>
      </c>
      <c r="DX38" s="194">
        <v>0</v>
      </c>
      <c r="DY38" s="194">
        <v>0</v>
      </c>
      <c r="DZ38" s="194">
        <v>0</v>
      </c>
      <c r="EA38" s="194">
        <v>0</v>
      </c>
      <c r="EB38" s="194">
        <v>0</v>
      </c>
      <c r="EC38" s="194">
        <v>0</v>
      </c>
      <c r="ED38" s="194">
        <v>0</v>
      </c>
      <c r="EE38" s="194">
        <v>0</v>
      </c>
      <c r="EF38" s="194">
        <v>0</v>
      </c>
      <c r="EG38" s="194">
        <v>0</v>
      </c>
      <c r="EH38" s="194">
        <v>0</v>
      </c>
      <c r="EI38" s="194">
        <v>0</v>
      </c>
      <c r="EJ38" s="194">
        <v>1137.4000000000001</v>
      </c>
      <c r="EK38" s="194">
        <v>0</v>
      </c>
      <c r="EL38" s="194">
        <v>0</v>
      </c>
      <c r="EM38" s="194">
        <v>0</v>
      </c>
      <c r="EN38" s="194">
        <v>0</v>
      </c>
      <c r="EO38" s="194">
        <v>0</v>
      </c>
      <c r="EP38" s="194">
        <v>0</v>
      </c>
      <c r="EQ38" s="194">
        <v>7469.23</v>
      </c>
      <c r="ER38" s="194">
        <v>6589.5</v>
      </c>
      <c r="ES38" s="194">
        <v>7363.81</v>
      </c>
      <c r="ET38" s="194">
        <v>292504</v>
      </c>
      <c r="EU38" s="194">
        <v>1306.5999999999999</v>
      </c>
      <c r="EV38" s="194">
        <v>5935</v>
      </c>
      <c r="EW38" s="194">
        <v>114732.5</v>
      </c>
      <c r="EX38" s="194">
        <v>10420</v>
      </c>
      <c r="EY38" s="194">
        <v>3955</v>
      </c>
      <c r="EZ38" s="194">
        <v>133200</v>
      </c>
      <c r="FA38" s="194">
        <v>0</v>
      </c>
      <c r="FB38" s="194">
        <v>6375</v>
      </c>
      <c r="FC38" s="194">
        <v>12135</v>
      </c>
      <c r="FD38" s="194">
        <v>0</v>
      </c>
      <c r="FE38" s="194">
        <v>0</v>
      </c>
      <c r="FF38" s="194">
        <v>0</v>
      </c>
      <c r="FG38" s="194">
        <v>0</v>
      </c>
      <c r="FH38" s="194">
        <v>0</v>
      </c>
      <c r="FI38" s="194">
        <v>0</v>
      </c>
      <c r="FJ38" s="194">
        <v>0</v>
      </c>
      <c r="FK38" s="194">
        <v>0</v>
      </c>
      <c r="FL38" s="194">
        <v>1844.58</v>
      </c>
      <c r="FM38" s="194">
        <v>0</v>
      </c>
      <c r="FN38" s="194">
        <v>0</v>
      </c>
      <c r="FO38" s="194">
        <v>0</v>
      </c>
      <c r="FP38" s="194">
        <v>0</v>
      </c>
      <c r="FQ38" s="194">
        <v>0</v>
      </c>
      <c r="FR38" s="194">
        <v>0</v>
      </c>
      <c r="FS38" s="194">
        <v>0</v>
      </c>
      <c r="FT38" s="194">
        <v>0</v>
      </c>
      <c r="FU38" s="194">
        <v>31858.13</v>
      </c>
      <c r="FV38" s="194">
        <v>0</v>
      </c>
      <c r="FW38" s="194">
        <v>0</v>
      </c>
      <c r="FX38" s="194">
        <v>0</v>
      </c>
      <c r="FY38" s="194">
        <v>0</v>
      </c>
      <c r="FZ38" s="194">
        <v>0</v>
      </c>
      <c r="GA38" s="194">
        <v>0</v>
      </c>
      <c r="GB38" s="194">
        <v>0</v>
      </c>
      <c r="GC38" s="194">
        <v>0</v>
      </c>
      <c r="GD38" s="194">
        <v>0</v>
      </c>
      <c r="GE38" s="194">
        <v>0</v>
      </c>
      <c r="GF38" s="194">
        <v>0</v>
      </c>
      <c r="GG38" s="194">
        <v>0</v>
      </c>
      <c r="GH38" s="194">
        <v>0</v>
      </c>
      <c r="GI38" s="194">
        <v>0</v>
      </c>
      <c r="GJ38" s="194">
        <v>0</v>
      </c>
      <c r="GK38" s="194">
        <v>0</v>
      </c>
      <c r="GL38" s="194">
        <v>0</v>
      </c>
      <c r="GM38" s="194">
        <v>0</v>
      </c>
      <c r="GN38" s="194">
        <v>0</v>
      </c>
      <c r="GO38" s="194">
        <v>0</v>
      </c>
      <c r="GP38" s="194">
        <v>0</v>
      </c>
      <c r="GQ38" s="194">
        <v>0</v>
      </c>
      <c r="GR38" s="194">
        <v>0</v>
      </c>
      <c r="GS38" s="194">
        <v>0</v>
      </c>
      <c r="GT38" s="194">
        <v>0</v>
      </c>
      <c r="GU38" s="194">
        <v>0</v>
      </c>
      <c r="GV38" s="194">
        <v>0</v>
      </c>
      <c r="GW38" s="194">
        <v>0</v>
      </c>
      <c r="GX38" s="194">
        <v>0</v>
      </c>
      <c r="GY38" s="194">
        <v>0</v>
      </c>
      <c r="GZ38" s="194">
        <v>0</v>
      </c>
      <c r="HA38" s="194">
        <v>0</v>
      </c>
      <c r="HB38" s="194">
        <v>0</v>
      </c>
      <c r="HC38" s="194">
        <v>0</v>
      </c>
      <c r="HD38" s="194">
        <v>0</v>
      </c>
      <c r="HE38" s="194">
        <v>0</v>
      </c>
      <c r="HF38" s="194">
        <v>0</v>
      </c>
      <c r="HG38" s="194">
        <v>0</v>
      </c>
      <c r="HH38" s="194">
        <v>0</v>
      </c>
      <c r="HI38" s="194">
        <v>0</v>
      </c>
      <c r="HJ38" s="194">
        <v>0</v>
      </c>
      <c r="HK38" s="194">
        <v>0</v>
      </c>
      <c r="HL38" s="194">
        <v>0</v>
      </c>
      <c r="HM38" s="194">
        <v>0</v>
      </c>
      <c r="HN38" s="194">
        <v>0</v>
      </c>
      <c r="HO38" s="194">
        <v>0</v>
      </c>
      <c r="HP38" s="194">
        <v>0</v>
      </c>
      <c r="HQ38" s="194">
        <v>0</v>
      </c>
      <c r="HR38" s="194">
        <v>0</v>
      </c>
      <c r="HS38" s="194">
        <v>0</v>
      </c>
      <c r="HT38" s="194">
        <v>0</v>
      </c>
      <c r="HU38" s="194">
        <v>0</v>
      </c>
      <c r="HV38" s="194">
        <v>0</v>
      </c>
      <c r="HW38" s="194">
        <v>0</v>
      </c>
      <c r="HX38" s="194">
        <v>0</v>
      </c>
      <c r="HY38" s="194">
        <v>0</v>
      </c>
      <c r="HZ38" s="194">
        <v>0</v>
      </c>
      <c r="IA38" s="194">
        <v>0</v>
      </c>
      <c r="IB38" s="194">
        <v>0</v>
      </c>
      <c r="IC38" s="194">
        <v>0</v>
      </c>
      <c r="ID38" s="194">
        <v>0</v>
      </c>
      <c r="IE38" s="194">
        <v>0</v>
      </c>
      <c r="IF38" s="194">
        <v>0</v>
      </c>
      <c r="IG38" s="194">
        <v>0</v>
      </c>
      <c r="IH38" s="194">
        <v>0</v>
      </c>
      <c r="II38" s="194">
        <v>0</v>
      </c>
      <c r="IJ38" s="194">
        <v>0</v>
      </c>
      <c r="IK38" s="194">
        <v>0</v>
      </c>
      <c r="IL38" s="194">
        <v>0</v>
      </c>
      <c r="IM38" s="194">
        <v>0</v>
      </c>
      <c r="IN38" s="194">
        <v>0</v>
      </c>
      <c r="IO38" s="194">
        <v>0</v>
      </c>
      <c r="IP38" s="194">
        <v>0</v>
      </c>
      <c r="IQ38" s="194">
        <v>0</v>
      </c>
      <c r="IR38" s="194">
        <v>0</v>
      </c>
      <c r="IS38" s="194">
        <v>0</v>
      </c>
      <c r="IT38" s="194">
        <v>0</v>
      </c>
      <c r="IU38" s="194">
        <v>67986.45</v>
      </c>
      <c r="IV38" s="194">
        <v>0</v>
      </c>
      <c r="IW38" s="194">
        <v>0</v>
      </c>
      <c r="IX38" s="194">
        <f t="shared" si="1"/>
        <v>704812.2</v>
      </c>
    </row>
    <row r="39" spans="1:258" ht="13.5" customHeight="1" x14ac:dyDescent="0.25">
      <c r="A39" s="190">
        <v>511999</v>
      </c>
      <c r="B39" s="194">
        <v>0</v>
      </c>
      <c r="C39" s="194">
        <v>0</v>
      </c>
      <c r="D39" s="194">
        <v>0</v>
      </c>
      <c r="E39" s="194">
        <v>0</v>
      </c>
      <c r="F39" s="194">
        <v>0</v>
      </c>
      <c r="G39" s="194">
        <v>0</v>
      </c>
      <c r="H39" s="194">
        <v>0</v>
      </c>
      <c r="I39" s="194">
        <v>0</v>
      </c>
      <c r="J39" s="194">
        <v>0</v>
      </c>
      <c r="K39" s="194">
        <v>0</v>
      </c>
      <c r="L39" s="194">
        <v>0</v>
      </c>
      <c r="M39" s="194">
        <v>0</v>
      </c>
      <c r="N39" s="194">
        <v>0</v>
      </c>
      <c r="O39" s="194">
        <v>0</v>
      </c>
      <c r="P39" s="194">
        <v>0</v>
      </c>
      <c r="Q39" s="194">
        <v>0</v>
      </c>
      <c r="R39" s="194">
        <v>0</v>
      </c>
      <c r="S39" s="194">
        <v>0</v>
      </c>
      <c r="T39" s="194">
        <v>0</v>
      </c>
      <c r="U39" s="194">
        <v>0</v>
      </c>
      <c r="V39" s="194">
        <v>0</v>
      </c>
      <c r="W39" s="194">
        <v>0</v>
      </c>
      <c r="X39" s="194">
        <v>0</v>
      </c>
      <c r="Y39" s="194">
        <v>0</v>
      </c>
      <c r="Z39" s="194">
        <v>0</v>
      </c>
      <c r="AA39" s="194">
        <v>0</v>
      </c>
      <c r="AB39" s="194">
        <v>0</v>
      </c>
      <c r="AC39" s="194">
        <v>0</v>
      </c>
      <c r="AD39" s="194">
        <v>0</v>
      </c>
      <c r="AE39" s="194">
        <v>0</v>
      </c>
      <c r="AF39" s="194">
        <v>0</v>
      </c>
      <c r="AG39" s="194">
        <v>0</v>
      </c>
      <c r="AH39" s="194">
        <v>0</v>
      </c>
      <c r="AI39" s="194">
        <v>0</v>
      </c>
      <c r="AJ39" s="194">
        <v>0</v>
      </c>
      <c r="AK39" s="194">
        <v>0</v>
      </c>
      <c r="AL39" s="194">
        <v>0</v>
      </c>
      <c r="AM39" s="194">
        <v>0</v>
      </c>
      <c r="AN39" s="194">
        <v>0</v>
      </c>
      <c r="AO39" s="194">
        <v>0</v>
      </c>
      <c r="AP39" s="194">
        <v>0</v>
      </c>
      <c r="AQ39" s="194">
        <v>0</v>
      </c>
      <c r="AR39" s="194">
        <v>0</v>
      </c>
      <c r="AS39" s="194">
        <v>0</v>
      </c>
      <c r="AT39" s="194">
        <v>0</v>
      </c>
      <c r="AU39" s="194">
        <v>0</v>
      </c>
      <c r="AV39" s="194">
        <v>0</v>
      </c>
      <c r="AW39" s="194">
        <v>0</v>
      </c>
      <c r="AX39" s="194">
        <v>0</v>
      </c>
      <c r="AY39" s="194">
        <v>0</v>
      </c>
      <c r="AZ39" s="194">
        <v>0</v>
      </c>
      <c r="BA39" s="194">
        <v>0</v>
      </c>
      <c r="BB39" s="194">
        <v>0</v>
      </c>
      <c r="BC39" s="194">
        <v>0</v>
      </c>
      <c r="BD39" s="194">
        <v>0</v>
      </c>
      <c r="BE39" s="194">
        <v>0</v>
      </c>
      <c r="BF39" s="194">
        <v>0</v>
      </c>
      <c r="BG39" s="194">
        <v>0</v>
      </c>
      <c r="BH39" s="194">
        <v>0</v>
      </c>
      <c r="BI39" s="194">
        <v>0</v>
      </c>
      <c r="BJ39" s="194">
        <v>0</v>
      </c>
      <c r="BK39" s="194">
        <v>0</v>
      </c>
      <c r="BL39" s="194">
        <v>0</v>
      </c>
      <c r="BM39" s="194">
        <v>0</v>
      </c>
      <c r="BN39" s="194">
        <v>0</v>
      </c>
      <c r="BO39" s="194">
        <v>0</v>
      </c>
      <c r="BP39" s="194">
        <v>0</v>
      </c>
      <c r="BQ39" s="194">
        <v>0</v>
      </c>
      <c r="BR39" s="194">
        <v>0</v>
      </c>
      <c r="BS39" s="194">
        <v>0</v>
      </c>
      <c r="BT39" s="194">
        <v>0</v>
      </c>
      <c r="BU39" s="194">
        <v>0</v>
      </c>
      <c r="BV39" s="194">
        <v>0</v>
      </c>
      <c r="BW39" s="194">
        <v>0</v>
      </c>
      <c r="BX39" s="194">
        <v>0</v>
      </c>
      <c r="BY39" s="194">
        <v>0</v>
      </c>
      <c r="BZ39" s="194">
        <v>0</v>
      </c>
      <c r="CA39" s="194">
        <v>0</v>
      </c>
      <c r="CB39" s="194">
        <v>0</v>
      </c>
      <c r="CC39" s="194">
        <v>0</v>
      </c>
      <c r="CD39" s="194">
        <v>0</v>
      </c>
      <c r="CE39" s="194">
        <v>0</v>
      </c>
      <c r="CF39" s="194">
        <v>0</v>
      </c>
      <c r="CG39" s="194">
        <v>0</v>
      </c>
      <c r="CH39" s="194">
        <v>0</v>
      </c>
      <c r="CI39" s="194">
        <v>0</v>
      </c>
      <c r="CJ39" s="194">
        <v>0</v>
      </c>
      <c r="CK39" s="194">
        <v>0</v>
      </c>
      <c r="CL39" s="194">
        <v>0</v>
      </c>
      <c r="CM39" s="194">
        <v>0</v>
      </c>
      <c r="CN39" s="194">
        <v>0</v>
      </c>
      <c r="CO39" s="194">
        <v>0</v>
      </c>
      <c r="CP39" s="194">
        <v>0</v>
      </c>
      <c r="CQ39" s="194">
        <v>0</v>
      </c>
      <c r="CR39" s="194">
        <v>0</v>
      </c>
      <c r="CS39" s="194">
        <v>0</v>
      </c>
      <c r="CT39" s="194">
        <v>0</v>
      </c>
      <c r="CU39" s="194">
        <v>0</v>
      </c>
      <c r="CV39" s="194">
        <v>0</v>
      </c>
      <c r="CW39" s="194">
        <v>0</v>
      </c>
      <c r="CX39" s="194">
        <v>0</v>
      </c>
      <c r="CY39" s="194">
        <v>0</v>
      </c>
      <c r="CZ39" s="194">
        <v>0</v>
      </c>
      <c r="DA39" s="194">
        <v>0</v>
      </c>
      <c r="DB39" s="194">
        <v>0</v>
      </c>
      <c r="DC39" s="194">
        <v>0</v>
      </c>
      <c r="DD39" s="194">
        <v>0</v>
      </c>
      <c r="DE39" s="194">
        <v>0</v>
      </c>
      <c r="DF39" s="194">
        <v>0</v>
      </c>
      <c r="DG39" s="194">
        <v>0</v>
      </c>
      <c r="DH39" s="194">
        <v>0</v>
      </c>
      <c r="DI39" s="194">
        <v>0</v>
      </c>
      <c r="DJ39" s="194">
        <v>0</v>
      </c>
      <c r="DK39" s="194">
        <v>0</v>
      </c>
      <c r="DL39" s="194">
        <v>0</v>
      </c>
      <c r="DM39" s="194">
        <v>0</v>
      </c>
      <c r="DN39" s="194">
        <v>0</v>
      </c>
      <c r="DO39" s="194">
        <v>0</v>
      </c>
      <c r="DP39" s="194">
        <v>0</v>
      </c>
      <c r="DQ39" s="194">
        <v>0</v>
      </c>
      <c r="DR39" s="194">
        <v>0</v>
      </c>
      <c r="DS39" s="194">
        <v>0</v>
      </c>
      <c r="DT39" s="194">
        <v>0</v>
      </c>
      <c r="DU39" s="194">
        <v>0</v>
      </c>
      <c r="DV39" s="194">
        <v>0</v>
      </c>
      <c r="DW39" s="194">
        <v>0</v>
      </c>
      <c r="DX39" s="194">
        <v>0</v>
      </c>
      <c r="DY39" s="194">
        <v>0</v>
      </c>
      <c r="DZ39" s="194">
        <v>0</v>
      </c>
      <c r="EA39" s="194">
        <v>0</v>
      </c>
      <c r="EB39" s="194">
        <v>0</v>
      </c>
      <c r="EC39" s="194">
        <v>0</v>
      </c>
      <c r="ED39" s="194">
        <v>0</v>
      </c>
      <c r="EE39" s="194">
        <v>0</v>
      </c>
      <c r="EF39" s="194">
        <v>0</v>
      </c>
      <c r="EG39" s="194">
        <v>0</v>
      </c>
      <c r="EH39" s="194">
        <v>0</v>
      </c>
      <c r="EI39" s="194">
        <v>0</v>
      </c>
      <c r="EJ39" s="194">
        <v>0</v>
      </c>
      <c r="EK39" s="194">
        <v>0</v>
      </c>
      <c r="EL39" s="194">
        <v>0</v>
      </c>
      <c r="EM39" s="194">
        <v>0</v>
      </c>
      <c r="EN39" s="194">
        <v>0</v>
      </c>
      <c r="EO39" s="194">
        <v>0</v>
      </c>
      <c r="EP39" s="194">
        <v>0</v>
      </c>
      <c r="EQ39" s="194">
        <v>0</v>
      </c>
      <c r="ER39" s="194">
        <v>0</v>
      </c>
      <c r="ES39" s="194">
        <v>0</v>
      </c>
      <c r="ET39" s="194">
        <v>0</v>
      </c>
      <c r="EU39" s="194">
        <v>0</v>
      </c>
      <c r="EV39" s="194">
        <v>0</v>
      </c>
      <c r="EW39" s="194">
        <v>0</v>
      </c>
      <c r="EX39" s="194">
        <v>0</v>
      </c>
      <c r="EY39" s="194">
        <v>0</v>
      </c>
      <c r="EZ39" s="194">
        <v>0</v>
      </c>
      <c r="FA39" s="194">
        <v>0</v>
      </c>
      <c r="FB39" s="194">
        <v>0</v>
      </c>
      <c r="FC39" s="194">
        <v>0</v>
      </c>
      <c r="FD39" s="194">
        <v>0</v>
      </c>
      <c r="FE39" s="194">
        <v>0</v>
      </c>
      <c r="FF39" s="194">
        <v>0</v>
      </c>
      <c r="FG39" s="194">
        <v>0</v>
      </c>
      <c r="FH39" s="194">
        <v>0</v>
      </c>
      <c r="FI39" s="194">
        <v>0</v>
      </c>
      <c r="FJ39" s="194">
        <v>0</v>
      </c>
      <c r="FK39" s="194">
        <v>0</v>
      </c>
      <c r="FL39" s="194">
        <v>0</v>
      </c>
      <c r="FM39" s="194">
        <v>0</v>
      </c>
      <c r="FN39" s="194">
        <v>0</v>
      </c>
      <c r="FO39" s="194">
        <v>0</v>
      </c>
      <c r="FP39" s="194">
        <v>0</v>
      </c>
      <c r="FQ39" s="194">
        <v>0</v>
      </c>
      <c r="FR39" s="194">
        <v>0</v>
      </c>
      <c r="FS39" s="194">
        <v>0</v>
      </c>
      <c r="FT39" s="194">
        <v>0</v>
      </c>
      <c r="FU39" s="194">
        <v>0</v>
      </c>
      <c r="FV39" s="194">
        <v>0</v>
      </c>
      <c r="FW39" s="194">
        <v>0</v>
      </c>
      <c r="FX39" s="194">
        <v>0</v>
      </c>
      <c r="FY39" s="194">
        <v>0</v>
      </c>
      <c r="FZ39" s="194">
        <v>0</v>
      </c>
      <c r="GA39" s="194">
        <v>0</v>
      </c>
      <c r="GB39" s="194">
        <v>0</v>
      </c>
      <c r="GC39" s="194">
        <v>0</v>
      </c>
      <c r="GD39" s="194">
        <v>0</v>
      </c>
      <c r="GE39" s="194">
        <v>0</v>
      </c>
      <c r="GF39" s="194">
        <v>0</v>
      </c>
      <c r="GG39" s="194">
        <v>0</v>
      </c>
      <c r="GH39" s="194">
        <v>0</v>
      </c>
      <c r="GI39" s="194">
        <v>0</v>
      </c>
      <c r="GJ39" s="194">
        <v>0</v>
      </c>
      <c r="GK39" s="194">
        <v>0</v>
      </c>
      <c r="GL39" s="194">
        <v>0</v>
      </c>
      <c r="GM39" s="194">
        <v>0</v>
      </c>
      <c r="GN39" s="194">
        <v>0</v>
      </c>
      <c r="GO39" s="194">
        <v>0</v>
      </c>
      <c r="GP39" s="194">
        <v>0</v>
      </c>
      <c r="GQ39" s="194">
        <v>0</v>
      </c>
      <c r="GR39" s="194">
        <v>0</v>
      </c>
      <c r="GS39" s="194">
        <v>0</v>
      </c>
      <c r="GT39" s="194">
        <v>0</v>
      </c>
      <c r="GU39" s="194">
        <v>0</v>
      </c>
      <c r="GV39" s="194">
        <v>0</v>
      </c>
      <c r="GW39" s="194">
        <v>0</v>
      </c>
      <c r="GX39" s="194">
        <v>0</v>
      </c>
      <c r="GY39" s="194">
        <v>0</v>
      </c>
      <c r="GZ39" s="194">
        <v>0</v>
      </c>
      <c r="HA39" s="194">
        <v>0</v>
      </c>
      <c r="HB39" s="194">
        <v>0</v>
      </c>
      <c r="HC39" s="194">
        <v>0</v>
      </c>
      <c r="HD39" s="194">
        <v>0</v>
      </c>
      <c r="HE39" s="194">
        <v>0</v>
      </c>
      <c r="HF39" s="194">
        <v>0</v>
      </c>
      <c r="HG39" s="194">
        <v>0</v>
      </c>
      <c r="HH39" s="194">
        <v>0</v>
      </c>
      <c r="HI39" s="194">
        <v>0</v>
      </c>
      <c r="HJ39" s="194">
        <v>0</v>
      </c>
      <c r="HK39" s="194">
        <v>0</v>
      </c>
      <c r="HL39" s="194">
        <v>0</v>
      </c>
      <c r="HM39" s="194">
        <v>0</v>
      </c>
      <c r="HN39" s="194">
        <v>0</v>
      </c>
      <c r="HO39" s="194">
        <v>0</v>
      </c>
      <c r="HP39" s="194">
        <v>0</v>
      </c>
      <c r="HQ39" s="194">
        <v>0</v>
      </c>
      <c r="HR39" s="194">
        <v>0</v>
      </c>
      <c r="HS39" s="194">
        <v>0</v>
      </c>
      <c r="HT39" s="194">
        <v>0</v>
      </c>
      <c r="HU39" s="194">
        <v>0</v>
      </c>
      <c r="HV39" s="194">
        <v>0</v>
      </c>
      <c r="HW39" s="194">
        <v>0</v>
      </c>
      <c r="HX39" s="194">
        <v>0</v>
      </c>
      <c r="HY39" s="194">
        <v>0</v>
      </c>
      <c r="HZ39" s="194">
        <v>0</v>
      </c>
      <c r="IA39" s="194">
        <v>0</v>
      </c>
      <c r="IB39" s="194">
        <v>0</v>
      </c>
      <c r="IC39" s="194">
        <v>0</v>
      </c>
      <c r="ID39" s="194">
        <v>0</v>
      </c>
      <c r="IE39" s="194">
        <v>0</v>
      </c>
      <c r="IF39" s="194">
        <v>0</v>
      </c>
      <c r="IG39" s="194">
        <v>0</v>
      </c>
      <c r="IH39" s="194">
        <v>0</v>
      </c>
      <c r="II39" s="194">
        <v>0</v>
      </c>
      <c r="IJ39" s="194">
        <v>0</v>
      </c>
      <c r="IK39" s="194">
        <v>0</v>
      </c>
      <c r="IL39" s="194">
        <v>0</v>
      </c>
      <c r="IM39" s="194">
        <v>0</v>
      </c>
      <c r="IN39" s="194">
        <v>0</v>
      </c>
      <c r="IO39" s="194">
        <v>0</v>
      </c>
      <c r="IP39" s="194">
        <v>0</v>
      </c>
      <c r="IQ39" s="194">
        <v>0</v>
      </c>
      <c r="IR39" s="194">
        <v>0</v>
      </c>
      <c r="IS39" s="194">
        <v>0</v>
      </c>
      <c r="IT39" s="194">
        <v>0</v>
      </c>
      <c r="IU39" s="194">
        <v>0</v>
      </c>
      <c r="IV39" s="194">
        <v>0</v>
      </c>
      <c r="IW39" s="194">
        <v>0</v>
      </c>
      <c r="IX39" s="194">
        <f t="shared" si="1"/>
        <v>0</v>
      </c>
    </row>
    <row r="40" spans="1:258" ht="13.5" customHeight="1" x14ac:dyDescent="0.25">
      <c r="A40" s="190">
        <v>512011</v>
      </c>
      <c r="B40" s="194">
        <v>0</v>
      </c>
      <c r="C40" s="194">
        <v>44789</v>
      </c>
      <c r="D40" s="194">
        <v>157986</v>
      </c>
      <c r="E40" s="194">
        <v>93117</v>
      </c>
      <c r="F40" s="194">
        <v>80275</v>
      </c>
      <c r="G40" s="194">
        <v>165750</v>
      </c>
      <c r="H40" s="194">
        <v>149206</v>
      </c>
      <c r="I40" s="194">
        <v>357248.55</v>
      </c>
      <c r="J40" s="194">
        <v>60110.45</v>
      </c>
      <c r="K40" s="194">
        <v>71542</v>
      </c>
      <c r="L40" s="194">
        <v>52907</v>
      </c>
      <c r="M40" s="194">
        <v>75469</v>
      </c>
      <c r="N40" s="194">
        <v>42178</v>
      </c>
      <c r="O40" s="194">
        <v>13107</v>
      </c>
      <c r="P40" s="194">
        <v>20820</v>
      </c>
      <c r="Q40" s="194">
        <v>15646</v>
      </c>
      <c r="R40" s="194">
        <v>106606</v>
      </c>
      <c r="S40" s="194">
        <v>0</v>
      </c>
      <c r="T40" s="194">
        <v>0</v>
      </c>
      <c r="U40" s="194">
        <v>0</v>
      </c>
      <c r="V40" s="194">
        <v>46607</v>
      </c>
      <c r="W40" s="194">
        <v>7700</v>
      </c>
      <c r="X40" s="194">
        <v>52214</v>
      </c>
      <c r="Y40" s="194">
        <v>232070</v>
      </c>
      <c r="Z40" s="194">
        <v>79010</v>
      </c>
      <c r="AA40" s="194">
        <v>0</v>
      </c>
      <c r="AB40" s="194">
        <v>47003</v>
      </c>
      <c r="AC40" s="194">
        <v>61461</v>
      </c>
      <c r="AD40" s="194">
        <v>589440</v>
      </c>
      <c r="AE40" s="194">
        <v>11450</v>
      </c>
      <c r="AF40" s="194">
        <v>363879</v>
      </c>
      <c r="AG40" s="194">
        <v>0</v>
      </c>
      <c r="AH40" s="194">
        <v>0</v>
      </c>
      <c r="AI40" s="194">
        <v>0</v>
      </c>
      <c r="AJ40" s="194">
        <v>3498</v>
      </c>
      <c r="AK40" s="194">
        <v>732</v>
      </c>
      <c r="AL40" s="194">
        <v>4855</v>
      </c>
      <c r="AM40" s="194">
        <v>20979</v>
      </c>
      <c r="AN40" s="194">
        <v>12743</v>
      </c>
      <c r="AO40" s="194">
        <v>15575</v>
      </c>
      <c r="AP40" s="194">
        <v>3430</v>
      </c>
      <c r="AQ40" s="194">
        <v>7503</v>
      </c>
      <c r="AR40" s="194">
        <v>1430</v>
      </c>
      <c r="AS40" s="194">
        <v>4052</v>
      </c>
      <c r="AT40" s="194">
        <v>0</v>
      </c>
      <c r="AU40" s="194">
        <v>8027</v>
      </c>
      <c r="AV40" s="194">
        <v>0</v>
      </c>
      <c r="AW40" s="194">
        <v>0</v>
      </c>
      <c r="AX40" s="194">
        <v>0</v>
      </c>
      <c r="AY40" s="194">
        <v>0</v>
      </c>
      <c r="AZ40" s="194">
        <v>210167</v>
      </c>
      <c r="BA40" s="194">
        <v>0</v>
      </c>
      <c r="BB40" s="194">
        <v>171858</v>
      </c>
      <c r="BC40" s="194">
        <v>5077</v>
      </c>
      <c r="BD40" s="194">
        <v>53366</v>
      </c>
      <c r="BE40" s="194">
        <v>17151</v>
      </c>
      <c r="BF40" s="194">
        <v>286</v>
      </c>
      <c r="BG40" s="194">
        <v>17241</v>
      </c>
      <c r="BH40" s="194">
        <v>22503</v>
      </c>
      <c r="BI40" s="194">
        <v>29701</v>
      </c>
      <c r="BJ40" s="194">
        <v>14641</v>
      </c>
      <c r="BK40" s="194">
        <v>2280</v>
      </c>
      <c r="BL40" s="194">
        <v>0</v>
      </c>
      <c r="BM40" s="194">
        <v>61939</v>
      </c>
      <c r="BN40" s="194">
        <v>25627.9</v>
      </c>
      <c r="BO40" s="194">
        <v>2284</v>
      </c>
      <c r="BP40" s="194">
        <v>13509</v>
      </c>
      <c r="BQ40" s="194">
        <v>13361</v>
      </c>
      <c r="BR40" s="194">
        <v>0</v>
      </c>
      <c r="BS40" s="194">
        <v>150974</v>
      </c>
      <c r="BT40" s="194">
        <v>16850</v>
      </c>
      <c r="BU40" s="194">
        <v>4367</v>
      </c>
      <c r="BV40" s="194">
        <v>198</v>
      </c>
      <c r="BW40" s="194">
        <v>4763</v>
      </c>
      <c r="BX40" s="194">
        <v>6027</v>
      </c>
      <c r="BY40" s="194">
        <v>6640</v>
      </c>
      <c r="BZ40" s="194">
        <v>0</v>
      </c>
      <c r="CA40" s="194">
        <v>9669</v>
      </c>
      <c r="CB40" s="194">
        <v>672</v>
      </c>
      <c r="CC40" s="194">
        <v>0</v>
      </c>
      <c r="CD40" s="194">
        <v>1135</v>
      </c>
      <c r="CE40" s="194">
        <v>111489</v>
      </c>
      <c r="CF40" s="194">
        <v>0</v>
      </c>
      <c r="CG40" s="194">
        <v>66582</v>
      </c>
      <c r="CH40" s="194">
        <v>0</v>
      </c>
      <c r="CI40" s="194">
        <v>0</v>
      </c>
      <c r="CJ40" s="194">
        <v>0</v>
      </c>
      <c r="CK40" s="194">
        <v>2924</v>
      </c>
      <c r="CL40" s="194">
        <v>44481</v>
      </c>
      <c r="CM40" s="194">
        <v>33878</v>
      </c>
      <c r="CN40" s="194">
        <v>122718</v>
      </c>
      <c r="CO40" s="194">
        <v>47745</v>
      </c>
      <c r="CP40" s="194">
        <v>14689</v>
      </c>
      <c r="CQ40" s="194">
        <v>78117</v>
      </c>
      <c r="CR40" s="194">
        <v>125029.04</v>
      </c>
      <c r="CS40" s="194">
        <v>123255.96</v>
      </c>
      <c r="CT40" s="194">
        <v>5318</v>
      </c>
      <c r="CU40" s="194">
        <v>42616</v>
      </c>
      <c r="CV40" s="194">
        <v>0</v>
      </c>
      <c r="CW40" s="194">
        <v>10485</v>
      </c>
      <c r="CX40" s="194">
        <v>95191</v>
      </c>
      <c r="CY40" s="194">
        <v>28407</v>
      </c>
      <c r="CZ40" s="194">
        <v>78460</v>
      </c>
      <c r="DA40" s="194">
        <v>96145</v>
      </c>
      <c r="DB40" s="194">
        <v>41218</v>
      </c>
      <c r="DC40" s="194">
        <v>42345</v>
      </c>
      <c r="DD40" s="194">
        <v>24944</v>
      </c>
      <c r="DE40" s="194">
        <v>47145</v>
      </c>
      <c r="DF40" s="194">
        <v>147608</v>
      </c>
      <c r="DG40" s="194">
        <v>264296</v>
      </c>
      <c r="DH40" s="194">
        <v>43141</v>
      </c>
      <c r="DI40" s="194">
        <v>69537</v>
      </c>
      <c r="DJ40" s="194">
        <v>19733</v>
      </c>
      <c r="DK40" s="194">
        <v>0</v>
      </c>
      <c r="DL40" s="194">
        <v>0</v>
      </c>
      <c r="DM40" s="194">
        <v>38507</v>
      </c>
      <c r="DN40" s="194">
        <v>8231.66</v>
      </c>
      <c r="DO40" s="194">
        <v>21685</v>
      </c>
      <c r="DP40" s="194">
        <v>7758</v>
      </c>
      <c r="DQ40" s="194">
        <v>4020</v>
      </c>
      <c r="DR40" s="194">
        <v>0</v>
      </c>
      <c r="DS40" s="194">
        <v>0</v>
      </c>
      <c r="DT40" s="194">
        <v>19427.34</v>
      </c>
      <c r="DU40" s="194">
        <v>0</v>
      </c>
      <c r="DV40" s="194">
        <v>144</v>
      </c>
      <c r="DW40" s="194">
        <v>32435</v>
      </c>
      <c r="DX40" s="194">
        <v>1016</v>
      </c>
      <c r="DY40" s="194">
        <v>0</v>
      </c>
      <c r="DZ40" s="194">
        <v>8982</v>
      </c>
      <c r="EA40" s="194">
        <v>13716</v>
      </c>
      <c r="EB40" s="194">
        <v>31819</v>
      </c>
      <c r="EC40" s="194">
        <v>18111</v>
      </c>
      <c r="ED40" s="194">
        <v>15317</v>
      </c>
      <c r="EE40" s="194">
        <v>311282</v>
      </c>
      <c r="EF40" s="194">
        <v>69937</v>
      </c>
      <c r="EG40" s="194">
        <v>12755</v>
      </c>
      <c r="EH40" s="194">
        <v>26622</v>
      </c>
      <c r="EI40" s="194">
        <v>0</v>
      </c>
      <c r="EJ40" s="194">
        <v>35130.04</v>
      </c>
      <c r="EK40" s="194">
        <v>1187</v>
      </c>
      <c r="EL40" s="194">
        <v>0</v>
      </c>
      <c r="EM40" s="194">
        <v>0</v>
      </c>
      <c r="EN40" s="194">
        <v>0</v>
      </c>
      <c r="EO40" s="194">
        <v>0</v>
      </c>
      <c r="EP40" s="194">
        <v>0</v>
      </c>
      <c r="EQ40" s="194">
        <v>0</v>
      </c>
      <c r="ER40" s="194">
        <v>0</v>
      </c>
      <c r="ES40" s="194">
        <v>0</v>
      </c>
      <c r="ET40" s="194">
        <v>0</v>
      </c>
      <c r="EU40" s="194">
        <v>0</v>
      </c>
      <c r="EV40" s="194">
        <v>0</v>
      </c>
      <c r="EW40" s="194">
        <v>0</v>
      </c>
      <c r="EX40" s="194">
        <v>0</v>
      </c>
      <c r="EY40" s="194">
        <v>0</v>
      </c>
      <c r="EZ40" s="194">
        <v>0</v>
      </c>
      <c r="FA40" s="194">
        <v>0</v>
      </c>
      <c r="FB40" s="194">
        <v>0</v>
      </c>
      <c r="FC40" s="194">
        <v>0</v>
      </c>
      <c r="FD40" s="194">
        <v>1218</v>
      </c>
      <c r="FE40" s="194">
        <v>25787</v>
      </c>
      <c r="FF40" s="194">
        <v>0</v>
      </c>
      <c r="FG40" s="194">
        <v>560</v>
      </c>
      <c r="FH40" s="194">
        <v>0</v>
      </c>
      <c r="FI40" s="194">
        <v>4140</v>
      </c>
      <c r="FJ40" s="194">
        <v>0</v>
      </c>
      <c r="FK40" s="194">
        <v>0</v>
      </c>
      <c r="FL40" s="194">
        <v>0</v>
      </c>
      <c r="FM40" s="194">
        <v>0</v>
      </c>
      <c r="FN40" s="194">
        <v>0</v>
      </c>
      <c r="FO40" s="194">
        <v>0</v>
      </c>
      <c r="FP40" s="194">
        <v>0</v>
      </c>
      <c r="FQ40" s="194">
        <v>0</v>
      </c>
      <c r="FR40" s="194">
        <v>0</v>
      </c>
      <c r="FS40" s="194">
        <v>8694</v>
      </c>
      <c r="FT40" s="194">
        <v>868</v>
      </c>
      <c r="FU40" s="194">
        <v>0</v>
      </c>
      <c r="FV40" s="194">
        <v>0</v>
      </c>
      <c r="FW40" s="194">
        <v>0</v>
      </c>
      <c r="FX40" s="194">
        <v>0</v>
      </c>
      <c r="FY40" s="194">
        <v>0</v>
      </c>
      <c r="FZ40" s="194">
        <v>80826</v>
      </c>
      <c r="GA40" s="194">
        <v>5673</v>
      </c>
      <c r="GB40" s="194">
        <v>9597</v>
      </c>
      <c r="GC40" s="194">
        <v>6267</v>
      </c>
      <c r="GD40" s="194">
        <v>4261</v>
      </c>
      <c r="GE40" s="194">
        <v>23877</v>
      </c>
      <c r="GF40" s="194">
        <v>0</v>
      </c>
      <c r="GG40" s="194">
        <v>0</v>
      </c>
      <c r="GH40" s="194">
        <v>27839</v>
      </c>
      <c r="GI40" s="194">
        <v>0</v>
      </c>
      <c r="GJ40" s="194">
        <v>1762</v>
      </c>
      <c r="GK40" s="194">
        <v>0</v>
      </c>
      <c r="GL40" s="194">
        <v>23081</v>
      </c>
      <c r="GM40" s="194">
        <v>171546</v>
      </c>
      <c r="GN40" s="194">
        <v>36541</v>
      </c>
      <c r="GO40" s="194">
        <v>0</v>
      </c>
      <c r="GP40" s="194">
        <v>0</v>
      </c>
      <c r="GQ40" s="194">
        <v>234</v>
      </c>
      <c r="GR40" s="194">
        <v>23314</v>
      </c>
      <c r="GS40" s="194">
        <v>0</v>
      </c>
      <c r="GT40" s="194">
        <v>2232</v>
      </c>
      <c r="GU40" s="194">
        <v>95848</v>
      </c>
      <c r="GV40" s="194">
        <v>264</v>
      </c>
      <c r="GW40" s="194">
        <v>0</v>
      </c>
      <c r="GX40" s="194">
        <v>0</v>
      </c>
      <c r="GY40" s="194">
        <v>0</v>
      </c>
      <c r="GZ40" s="194">
        <v>0</v>
      </c>
      <c r="HA40" s="194">
        <v>460</v>
      </c>
      <c r="HB40" s="194">
        <v>0</v>
      </c>
      <c r="HC40" s="194">
        <v>80</v>
      </c>
      <c r="HD40" s="194">
        <v>1731</v>
      </c>
      <c r="HE40" s="194">
        <v>5575</v>
      </c>
      <c r="HF40" s="194">
        <v>156</v>
      </c>
      <c r="HG40" s="194">
        <v>0</v>
      </c>
      <c r="HH40" s="194">
        <v>2116</v>
      </c>
      <c r="HI40" s="194">
        <v>0</v>
      </c>
      <c r="HJ40" s="194">
        <v>0</v>
      </c>
      <c r="HK40" s="194">
        <v>77882</v>
      </c>
      <c r="HL40" s="194">
        <v>0</v>
      </c>
      <c r="HM40" s="194">
        <v>6693</v>
      </c>
      <c r="HN40" s="194">
        <v>6625</v>
      </c>
      <c r="HO40" s="194">
        <v>0</v>
      </c>
      <c r="HP40" s="194">
        <v>269659</v>
      </c>
      <c r="HQ40" s="194">
        <v>0</v>
      </c>
      <c r="HR40" s="194">
        <v>51392</v>
      </c>
      <c r="HS40" s="194">
        <v>24</v>
      </c>
      <c r="HT40" s="194">
        <v>11342</v>
      </c>
      <c r="HU40" s="194">
        <v>2450</v>
      </c>
      <c r="HV40" s="194">
        <v>3114</v>
      </c>
      <c r="HW40" s="194">
        <v>614</v>
      </c>
      <c r="HX40" s="194">
        <v>6931</v>
      </c>
      <c r="HY40" s="194">
        <v>430</v>
      </c>
      <c r="HZ40" s="194">
        <v>0</v>
      </c>
      <c r="IA40" s="194">
        <v>0</v>
      </c>
      <c r="IB40" s="194">
        <v>548</v>
      </c>
      <c r="IC40" s="194">
        <v>0</v>
      </c>
      <c r="ID40" s="194">
        <v>0</v>
      </c>
      <c r="IE40" s="194">
        <v>814</v>
      </c>
      <c r="IF40" s="194">
        <v>0</v>
      </c>
      <c r="IG40" s="194">
        <v>0</v>
      </c>
      <c r="IH40" s="194">
        <v>0</v>
      </c>
      <c r="II40" s="194">
        <v>9633</v>
      </c>
      <c r="IJ40" s="194">
        <v>68230</v>
      </c>
      <c r="IK40" s="194">
        <v>0</v>
      </c>
      <c r="IL40" s="194">
        <v>693</v>
      </c>
      <c r="IM40" s="194">
        <v>13888</v>
      </c>
      <c r="IN40" s="194">
        <v>0</v>
      </c>
      <c r="IO40" s="194">
        <v>0</v>
      </c>
      <c r="IP40" s="194">
        <v>1296</v>
      </c>
      <c r="IQ40" s="194">
        <v>18543</v>
      </c>
      <c r="IR40" s="194">
        <v>88834</v>
      </c>
      <c r="IS40" s="194">
        <v>4167</v>
      </c>
      <c r="IT40" s="194">
        <v>0</v>
      </c>
      <c r="IU40" s="194">
        <v>0</v>
      </c>
      <c r="IV40" s="194">
        <v>0</v>
      </c>
      <c r="IW40" s="194">
        <v>1774</v>
      </c>
      <c r="IX40" s="194">
        <f t="shared" si="1"/>
        <v>7658403.9400000004</v>
      </c>
    </row>
    <row r="41" spans="1:258" ht="13.5" customHeight="1" x14ac:dyDescent="0.25">
      <c r="A41" s="190">
        <v>512012</v>
      </c>
      <c r="B41" s="194">
        <v>0</v>
      </c>
      <c r="C41" s="194">
        <v>876438.81</v>
      </c>
      <c r="D41" s="194">
        <v>554234</v>
      </c>
      <c r="E41" s="194">
        <v>109399.59</v>
      </c>
      <c r="F41" s="194">
        <v>31140.5</v>
      </c>
      <c r="G41" s="194">
        <v>59872.92</v>
      </c>
      <c r="H41" s="194">
        <v>170648.52</v>
      </c>
      <c r="I41" s="194">
        <v>1093972.96</v>
      </c>
      <c r="J41" s="194">
        <v>88363.25</v>
      </c>
      <c r="K41" s="194">
        <v>34357.07</v>
      </c>
      <c r="L41" s="194">
        <v>206658.59</v>
      </c>
      <c r="M41" s="194">
        <v>119148.26</v>
      </c>
      <c r="N41" s="194">
        <v>7459</v>
      </c>
      <c r="O41" s="194">
        <v>10259</v>
      </c>
      <c r="P41" s="194">
        <v>0</v>
      </c>
      <c r="Q41" s="194">
        <v>4565</v>
      </c>
      <c r="R41" s="194">
        <v>436885.47</v>
      </c>
      <c r="S41" s="194">
        <v>0</v>
      </c>
      <c r="T41" s="194">
        <v>0</v>
      </c>
      <c r="U41" s="194">
        <v>0</v>
      </c>
      <c r="V41" s="194">
        <v>21802</v>
      </c>
      <c r="W41" s="194">
        <v>345558.23</v>
      </c>
      <c r="X41" s="194">
        <v>380042.32</v>
      </c>
      <c r="Y41" s="194">
        <v>534718.52</v>
      </c>
      <c r="Z41" s="194">
        <v>182152.95</v>
      </c>
      <c r="AA41" s="194">
        <v>0</v>
      </c>
      <c r="AB41" s="194">
        <v>329066.48</v>
      </c>
      <c r="AC41" s="194">
        <v>189825.76</v>
      </c>
      <c r="AD41" s="194">
        <v>1086510.1100000001</v>
      </c>
      <c r="AE41" s="194">
        <v>0</v>
      </c>
      <c r="AF41" s="194">
        <v>723147.2</v>
      </c>
      <c r="AG41" s="194">
        <v>0</v>
      </c>
      <c r="AH41" s="194">
        <v>0</v>
      </c>
      <c r="AI41" s="194">
        <v>0</v>
      </c>
      <c r="AJ41" s="194">
        <v>40151.199999999997</v>
      </c>
      <c r="AK41" s="194">
        <v>85976.92</v>
      </c>
      <c r="AL41" s="194">
        <v>12233.6</v>
      </c>
      <c r="AM41" s="194">
        <v>0</v>
      </c>
      <c r="AN41" s="194">
        <v>0</v>
      </c>
      <c r="AO41" s="194">
        <v>11793</v>
      </c>
      <c r="AP41" s="194">
        <v>101135.92</v>
      </c>
      <c r="AQ41" s="194">
        <v>7085</v>
      </c>
      <c r="AR41" s="194">
        <v>0</v>
      </c>
      <c r="AS41" s="194">
        <v>4923.57</v>
      </c>
      <c r="AT41" s="194">
        <v>0</v>
      </c>
      <c r="AU41" s="194">
        <v>248973.14</v>
      </c>
      <c r="AV41" s="194">
        <v>0</v>
      </c>
      <c r="AW41" s="194">
        <v>0</v>
      </c>
      <c r="AX41" s="194">
        <v>0</v>
      </c>
      <c r="AY41" s="194">
        <v>0</v>
      </c>
      <c r="AZ41" s="194">
        <v>1121927.6499999999</v>
      </c>
      <c r="BA41" s="194">
        <v>71821.75</v>
      </c>
      <c r="BB41" s="194">
        <v>327333.46999999997</v>
      </c>
      <c r="BC41" s="194">
        <v>8220</v>
      </c>
      <c r="BD41" s="194">
        <v>548484.6</v>
      </c>
      <c r="BE41" s="194">
        <v>544393.93999999994</v>
      </c>
      <c r="BF41" s="194">
        <v>347064.26</v>
      </c>
      <c r="BG41" s="194">
        <v>25204.799999999999</v>
      </c>
      <c r="BH41" s="194">
        <v>177816.28</v>
      </c>
      <c r="BI41" s="194">
        <v>747679.94</v>
      </c>
      <c r="BJ41" s="194">
        <v>1324991.52</v>
      </c>
      <c r="BK41" s="194">
        <v>0</v>
      </c>
      <c r="BL41" s="194">
        <v>0</v>
      </c>
      <c r="BM41" s="194">
        <v>1339476.28</v>
      </c>
      <c r="BN41" s="194">
        <v>88958.54</v>
      </c>
      <c r="BO41" s="194">
        <v>0</v>
      </c>
      <c r="BP41" s="194">
        <v>0</v>
      </c>
      <c r="BQ41" s="194">
        <v>0</v>
      </c>
      <c r="BR41" s="194">
        <v>0</v>
      </c>
      <c r="BS41" s="194">
        <v>553328.87</v>
      </c>
      <c r="BT41" s="194">
        <v>27585</v>
      </c>
      <c r="BU41" s="194">
        <v>0</v>
      </c>
      <c r="BV41" s="194">
        <v>0</v>
      </c>
      <c r="BW41" s="194">
        <v>31860</v>
      </c>
      <c r="BX41" s="194">
        <v>0</v>
      </c>
      <c r="BY41" s="194">
        <v>0</v>
      </c>
      <c r="BZ41" s="194">
        <v>0</v>
      </c>
      <c r="CA41" s="194">
        <v>45049.26</v>
      </c>
      <c r="CB41" s="194">
        <v>36682</v>
      </c>
      <c r="CC41" s="194">
        <v>0</v>
      </c>
      <c r="CD41" s="194">
        <v>0</v>
      </c>
      <c r="CE41" s="194">
        <v>356265.33</v>
      </c>
      <c r="CF41" s="194">
        <v>0</v>
      </c>
      <c r="CG41" s="194">
        <v>101994.69</v>
      </c>
      <c r="CH41" s="194">
        <v>0</v>
      </c>
      <c r="CI41" s="194">
        <v>0</v>
      </c>
      <c r="CJ41" s="194">
        <v>0</v>
      </c>
      <c r="CK41" s="194">
        <v>0</v>
      </c>
      <c r="CL41" s="194">
        <v>44052</v>
      </c>
      <c r="CM41" s="194">
        <v>10143</v>
      </c>
      <c r="CN41" s="194">
        <v>10394</v>
      </c>
      <c r="CO41" s="194">
        <v>26492.61</v>
      </c>
      <c r="CP41" s="194">
        <v>22375.759999999998</v>
      </c>
      <c r="CQ41" s="194">
        <v>145520.95000000001</v>
      </c>
      <c r="CR41" s="194">
        <v>354867.13</v>
      </c>
      <c r="CS41" s="194">
        <v>403617.27</v>
      </c>
      <c r="CT41" s="194">
        <v>0</v>
      </c>
      <c r="CU41" s="194">
        <v>0</v>
      </c>
      <c r="CV41" s="194">
        <v>0</v>
      </c>
      <c r="CW41" s="194">
        <v>2029</v>
      </c>
      <c r="CX41" s="194">
        <v>439912.1</v>
      </c>
      <c r="CY41" s="194">
        <v>0</v>
      </c>
      <c r="CZ41" s="194">
        <v>304906.46000000002</v>
      </c>
      <c r="DA41" s="194">
        <v>550057.35</v>
      </c>
      <c r="DB41" s="194">
        <v>23767</v>
      </c>
      <c r="DC41" s="194">
        <v>83375.539999999994</v>
      </c>
      <c r="DD41" s="194">
        <v>830632.45</v>
      </c>
      <c r="DE41" s="194">
        <v>830639.77</v>
      </c>
      <c r="DF41" s="194">
        <v>2506228.5699999998</v>
      </c>
      <c r="DG41" s="194">
        <v>2261205.58</v>
      </c>
      <c r="DH41" s="194">
        <v>725055.17</v>
      </c>
      <c r="DI41" s="194">
        <v>864210.76</v>
      </c>
      <c r="DJ41" s="194">
        <v>270881.78000000003</v>
      </c>
      <c r="DK41" s="194">
        <v>0</v>
      </c>
      <c r="DL41" s="194">
        <v>0</v>
      </c>
      <c r="DM41" s="194">
        <v>0</v>
      </c>
      <c r="DN41" s="194">
        <v>0</v>
      </c>
      <c r="DO41" s="194">
        <v>1998</v>
      </c>
      <c r="DP41" s="194">
        <v>280060.71000000002</v>
      </c>
      <c r="DQ41" s="194">
        <v>0</v>
      </c>
      <c r="DR41" s="194">
        <v>0</v>
      </c>
      <c r="DS41" s="194">
        <v>0</v>
      </c>
      <c r="DT41" s="194">
        <v>28704</v>
      </c>
      <c r="DU41" s="194">
        <v>0</v>
      </c>
      <c r="DV41" s="194">
        <v>0</v>
      </c>
      <c r="DW41" s="194">
        <v>30114.12</v>
      </c>
      <c r="DX41" s="194">
        <v>80417.58</v>
      </c>
      <c r="DY41" s="194">
        <v>0</v>
      </c>
      <c r="DZ41" s="194">
        <v>99267.92</v>
      </c>
      <c r="EA41" s="194">
        <v>350401.46</v>
      </c>
      <c r="EB41" s="194">
        <v>173023.11</v>
      </c>
      <c r="EC41" s="194">
        <v>305476.65000000002</v>
      </c>
      <c r="ED41" s="194">
        <v>49575</v>
      </c>
      <c r="EE41" s="194">
        <v>103506.65</v>
      </c>
      <c r="EF41" s="194">
        <v>406077.89</v>
      </c>
      <c r="EG41" s="194">
        <v>0</v>
      </c>
      <c r="EH41" s="194">
        <v>679303.08</v>
      </c>
      <c r="EI41" s="194">
        <v>0</v>
      </c>
      <c r="EJ41" s="194">
        <v>57254.95</v>
      </c>
      <c r="EK41" s="194">
        <v>291235</v>
      </c>
      <c r="EL41" s="194">
        <v>0</v>
      </c>
      <c r="EM41" s="194">
        <v>0</v>
      </c>
      <c r="EN41" s="194">
        <v>0</v>
      </c>
      <c r="EO41" s="194">
        <v>0</v>
      </c>
      <c r="EP41" s="194">
        <v>0</v>
      </c>
      <c r="EQ41" s="194">
        <v>0</v>
      </c>
      <c r="ER41" s="194">
        <v>0</v>
      </c>
      <c r="ES41" s="194">
        <v>0</v>
      </c>
      <c r="ET41" s="194">
        <v>0</v>
      </c>
      <c r="EU41" s="194">
        <v>0</v>
      </c>
      <c r="EV41" s="194">
        <v>0</v>
      </c>
      <c r="EW41" s="194">
        <v>0</v>
      </c>
      <c r="EX41" s="194">
        <v>0</v>
      </c>
      <c r="EY41" s="194">
        <v>0</v>
      </c>
      <c r="EZ41" s="194">
        <v>0</v>
      </c>
      <c r="FA41" s="194">
        <v>0</v>
      </c>
      <c r="FB41" s="194">
        <v>0</v>
      </c>
      <c r="FC41" s="194">
        <v>0</v>
      </c>
      <c r="FD41" s="194">
        <v>0</v>
      </c>
      <c r="FE41" s="194">
        <v>34221</v>
      </c>
      <c r="FF41" s="194">
        <v>0</v>
      </c>
      <c r="FG41" s="194">
        <v>0</v>
      </c>
      <c r="FH41" s="194">
        <v>0</v>
      </c>
      <c r="FI41" s="194">
        <v>0</v>
      </c>
      <c r="FJ41" s="194">
        <v>0</v>
      </c>
      <c r="FK41" s="194">
        <v>0</v>
      </c>
      <c r="FL41" s="194">
        <v>0</v>
      </c>
      <c r="FM41" s="194">
        <v>0</v>
      </c>
      <c r="FN41" s="194">
        <v>0</v>
      </c>
      <c r="FO41" s="194">
        <v>0</v>
      </c>
      <c r="FP41" s="194">
        <v>0</v>
      </c>
      <c r="FQ41" s="194">
        <v>0</v>
      </c>
      <c r="FR41" s="194">
        <v>0</v>
      </c>
      <c r="FS41" s="194">
        <v>0</v>
      </c>
      <c r="FT41" s="194">
        <v>0</v>
      </c>
      <c r="FU41" s="194">
        <v>0</v>
      </c>
      <c r="FV41" s="194">
        <v>0</v>
      </c>
      <c r="FW41" s="194">
        <v>0</v>
      </c>
      <c r="FX41" s="194">
        <v>0</v>
      </c>
      <c r="FY41" s="194">
        <v>0</v>
      </c>
      <c r="FZ41" s="194">
        <v>3946362.05</v>
      </c>
      <c r="GA41" s="194">
        <v>0</v>
      </c>
      <c r="GB41" s="194">
        <v>0</v>
      </c>
      <c r="GC41" s="194">
        <v>0</v>
      </c>
      <c r="GD41" s="194">
        <v>0</v>
      </c>
      <c r="GE41" s="194">
        <v>0</v>
      </c>
      <c r="GF41" s="194">
        <v>0</v>
      </c>
      <c r="GG41" s="194">
        <v>0</v>
      </c>
      <c r="GH41" s="194">
        <v>17934.28</v>
      </c>
      <c r="GI41" s="194">
        <v>0</v>
      </c>
      <c r="GJ41" s="194">
        <v>275673.3</v>
      </c>
      <c r="GK41" s="194">
        <v>0</v>
      </c>
      <c r="GL41" s="194">
        <v>7880.59</v>
      </c>
      <c r="GM41" s="194">
        <v>0</v>
      </c>
      <c r="GN41" s="194">
        <v>259860.77</v>
      </c>
      <c r="GO41" s="194">
        <v>0</v>
      </c>
      <c r="GP41" s="194">
        <v>3253.99</v>
      </c>
      <c r="GQ41" s="194">
        <v>35340</v>
      </c>
      <c r="GR41" s="194">
        <v>83956.68</v>
      </c>
      <c r="GS41" s="194">
        <v>0</v>
      </c>
      <c r="GT41" s="194">
        <v>0</v>
      </c>
      <c r="GU41" s="194">
        <v>72725.350000000006</v>
      </c>
      <c r="GV41" s="194">
        <v>0</v>
      </c>
      <c r="GW41" s="194">
        <v>0</v>
      </c>
      <c r="GX41" s="194">
        <v>0</v>
      </c>
      <c r="GY41" s="194">
        <v>0</v>
      </c>
      <c r="GZ41" s="194">
        <v>0</v>
      </c>
      <c r="HA41" s="194">
        <v>0</v>
      </c>
      <c r="HB41" s="194">
        <v>0</v>
      </c>
      <c r="HC41" s="194">
        <v>0</v>
      </c>
      <c r="HD41" s="194">
        <v>0</v>
      </c>
      <c r="HE41" s="194">
        <v>0</v>
      </c>
      <c r="HF41" s="194">
        <v>0</v>
      </c>
      <c r="HG41" s="194">
        <v>0</v>
      </c>
      <c r="HH41" s="194">
        <v>0</v>
      </c>
      <c r="HI41" s="194">
        <v>0</v>
      </c>
      <c r="HJ41" s="194">
        <v>0</v>
      </c>
      <c r="HK41" s="194">
        <v>804066.07</v>
      </c>
      <c r="HL41" s="194">
        <v>0</v>
      </c>
      <c r="HM41" s="194">
        <v>356138.63</v>
      </c>
      <c r="HN41" s="194">
        <v>48888.23</v>
      </c>
      <c r="HO41" s="194">
        <v>0</v>
      </c>
      <c r="HP41" s="194">
        <v>2126569.31</v>
      </c>
      <c r="HQ41" s="194">
        <v>0</v>
      </c>
      <c r="HR41" s="194">
        <v>6575</v>
      </c>
      <c r="HS41" s="194">
        <v>0</v>
      </c>
      <c r="HT41" s="194">
        <v>0</v>
      </c>
      <c r="HU41" s="194">
        <v>0</v>
      </c>
      <c r="HV41" s="194">
        <v>0</v>
      </c>
      <c r="HW41" s="194">
        <v>0</v>
      </c>
      <c r="HX41" s="194">
        <v>0</v>
      </c>
      <c r="HY41" s="194">
        <v>0</v>
      </c>
      <c r="HZ41" s="194">
        <v>0</v>
      </c>
      <c r="IA41" s="194">
        <v>0</v>
      </c>
      <c r="IB41" s="194">
        <v>0</v>
      </c>
      <c r="IC41" s="194">
        <v>0</v>
      </c>
      <c r="ID41" s="194">
        <v>0</v>
      </c>
      <c r="IE41" s="194">
        <v>0</v>
      </c>
      <c r="IF41" s="194">
        <v>0</v>
      </c>
      <c r="IG41" s="194">
        <v>0</v>
      </c>
      <c r="IH41" s="194">
        <v>0</v>
      </c>
      <c r="II41" s="194">
        <v>7595.64</v>
      </c>
      <c r="IJ41" s="194">
        <v>51382.65</v>
      </c>
      <c r="IK41" s="194">
        <v>0</v>
      </c>
      <c r="IL41" s="194">
        <v>0</v>
      </c>
      <c r="IM41" s="194">
        <v>12985</v>
      </c>
      <c r="IN41" s="194">
        <v>0</v>
      </c>
      <c r="IO41" s="194">
        <v>0</v>
      </c>
      <c r="IP41" s="194">
        <v>0</v>
      </c>
      <c r="IQ41" s="194">
        <v>0</v>
      </c>
      <c r="IR41" s="194">
        <v>0</v>
      </c>
      <c r="IS41" s="194">
        <v>0</v>
      </c>
      <c r="IT41" s="194">
        <v>0</v>
      </c>
      <c r="IU41" s="194">
        <v>0</v>
      </c>
      <c r="IV41" s="194">
        <v>0</v>
      </c>
      <c r="IW41" s="194">
        <v>25658.5</v>
      </c>
      <c r="IX41" s="194">
        <f t="shared" si="1"/>
        <v>37758484.45000001</v>
      </c>
    </row>
    <row r="42" spans="1:258" ht="13.5" customHeight="1" x14ac:dyDescent="0.25">
      <c r="A42" s="190">
        <v>512013</v>
      </c>
      <c r="B42" s="194">
        <v>0</v>
      </c>
      <c r="C42" s="194">
        <v>0</v>
      </c>
      <c r="D42" s="194">
        <v>0</v>
      </c>
      <c r="E42" s="194">
        <v>0</v>
      </c>
      <c r="F42" s="194">
        <v>0</v>
      </c>
      <c r="G42" s="194">
        <v>0</v>
      </c>
      <c r="H42" s="194">
        <v>0</v>
      </c>
      <c r="I42" s="194">
        <v>0</v>
      </c>
      <c r="J42" s="194">
        <v>0</v>
      </c>
      <c r="K42" s="194">
        <v>0</v>
      </c>
      <c r="L42" s="194">
        <v>0</v>
      </c>
      <c r="M42" s="194">
        <v>120</v>
      </c>
      <c r="N42" s="194">
        <v>0</v>
      </c>
      <c r="O42" s="194">
        <v>0</v>
      </c>
      <c r="P42" s="194">
        <v>0</v>
      </c>
      <c r="Q42" s="194">
        <v>0</v>
      </c>
      <c r="R42" s="194">
        <v>0</v>
      </c>
      <c r="S42" s="194">
        <v>0</v>
      </c>
      <c r="T42" s="194">
        <v>0</v>
      </c>
      <c r="U42" s="194">
        <v>0</v>
      </c>
      <c r="V42" s="194">
        <v>0</v>
      </c>
      <c r="W42" s="194">
        <v>0</v>
      </c>
      <c r="X42" s="194">
        <v>0</v>
      </c>
      <c r="Y42" s="194">
        <v>0</v>
      </c>
      <c r="Z42" s="194">
        <v>0</v>
      </c>
      <c r="AA42" s="194">
        <v>0</v>
      </c>
      <c r="AB42" s="194">
        <v>0</v>
      </c>
      <c r="AC42" s="194">
        <v>0</v>
      </c>
      <c r="AD42" s="194">
        <v>0</v>
      </c>
      <c r="AE42" s="194">
        <v>0</v>
      </c>
      <c r="AF42" s="194">
        <v>0</v>
      </c>
      <c r="AG42" s="194">
        <v>0</v>
      </c>
      <c r="AH42" s="194">
        <v>0</v>
      </c>
      <c r="AI42" s="194">
        <v>0</v>
      </c>
      <c r="AJ42" s="194">
        <v>0</v>
      </c>
      <c r="AK42" s="194">
        <v>0</v>
      </c>
      <c r="AL42" s="194">
        <v>0</v>
      </c>
      <c r="AM42" s="194">
        <v>0</v>
      </c>
      <c r="AN42" s="194">
        <v>0</v>
      </c>
      <c r="AO42" s="194">
        <v>0</v>
      </c>
      <c r="AP42" s="194">
        <v>0</v>
      </c>
      <c r="AQ42" s="194">
        <v>0</v>
      </c>
      <c r="AR42" s="194">
        <v>0</v>
      </c>
      <c r="AS42" s="194">
        <v>0</v>
      </c>
      <c r="AT42" s="194">
        <v>0</v>
      </c>
      <c r="AU42" s="194">
        <v>0</v>
      </c>
      <c r="AV42" s="194">
        <v>0</v>
      </c>
      <c r="AW42" s="194">
        <v>0</v>
      </c>
      <c r="AX42" s="194">
        <v>0</v>
      </c>
      <c r="AY42" s="194">
        <v>0</v>
      </c>
      <c r="AZ42" s="194">
        <v>0</v>
      </c>
      <c r="BA42" s="194">
        <v>0</v>
      </c>
      <c r="BB42" s="194">
        <v>0</v>
      </c>
      <c r="BC42" s="194">
        <v>0</v>
      </c>
      <c r="BD42" s="194">
        <v>0</v>
      </c>
      <c r="BE42" s="194">
        <v>0</v>
      </c>
      <c r="BF42" s="194">
        <v>0</v>
      </c>
      <c r="BG42" s="194">
        <v>0</v>
      </c>
      <c r="BH42" s="194">
        <v>83</v>
      </c>
      <c r="BI42" s="194">
        <v>0</v>
      </c>
      <c r="BJ42" s="194">
        <v>0</v>
      </c>
      <c r="BK42" s="194">
        <v>0</v>
      </c>
      <c r="BL42" s="194">
        <v>0</v>
      </c>
      <c r="BM42" s="194">
        <v>0</v>
      </c>
      <c r="BN42" s="194">
        <v>0</v>
      </c>
      <c r="BO42" s="194">
        <v>0</v>
      </c>
      <c r="BP42" s="194">
        <v>0</v>
      </c>
      <c r="BQ42" s="194">
        <v>0</v>
      </c>
      <c r="BR42" s="194">
        <v>0</v>
      </c>
      <c r="BS42" s="194">
        <v>0</v>
      </c>
      <c r="BT42" s="194">
        <v>0</v>
      </c>
      <c r="BU42" s="194">
        <v>0</v>
      </c>
      <c r="BV42" s="194">
        <v>0</v>
      </c>
      <c r="BW42" s="194">
        <v>0</v>
      </c>
      <c r="BX42" s="194">
        <v>0</v>
      </c>
      <c r="BY42" s="194">
        <v>0</v>
      </c>
      <c r="BZ42" s="194">
        <v>0</v>
      </c>
      <c r="CA42" s="194">
        <v>0</v>
      </c>
      <c r="CB42" s="194">
        <v>203</v>
      </c>
      <c r="CC42" s="194">
        <v>0</v>
      </c>
      <c r="CD42" s="194">
        <v>0</v>
      </c>
      <c r="CE42" s="194">
        <v>335</v>
      </c>
      <c r="CF42" s="194">
        <v>0</v>
      </c>
      <c r="CG42" s="194">
        <v>0</v>
      </c>
      <c r="CH42" s="194">
        <v>0</v>
      </c>
      <c r="CI42" s="194">
        <v>0</v>
      </c>
      <c r="CJ42" s="194">
        <v>0</v>
      </c>
      <c r="CK42" s="194">
        <v>0</v>
      </c>
      <c r="CL42" s="194">
        <v>0</v>
      </c>
      <c r="CM42" s="194">
        <v>0</v>
      </c>
      <c r="CN42" s="194">
        <v>0</v>
      </c>
      <c r="CO42" s="194">
        <v>0</v>
      </c>
      <c r="CP42" s="194">
        <v>0</v>
      </c>
      <c r="CQ42" s="194">
        <v>0</v>
      </c>
      <c r="CR42" s="194">
        <v>0</v>
      </c>
      <c r="CS42" s="194">
        <v>0</v>
      </c>
      <c r="CT42" s="194">
        <v>0</v>
      </c>
      <c r="CU42" s="194">
        <v>0</v>
      </c>
      <c r="CV42" s="194">
        <v>0</v>
      </c>
      <c r="CW42" s="194">
        <v>0</v>
      </c>
      <c r="CX42" s="194">
        <v>0</v>
      </c>
      <c r="CY42" s="194">
        <v>0</v>
      </c>
      <c r="CZ42" s="194">
        <v>0</v>
      </c>
      <c r="DA42" s="194">
        <v>0</v>
      </c>
      <c r="DB42" s="194">
        <v>0</v>
      </c>
      <c r="DC42" s="194">
        <v>0</v>
      </c>
      <c r="DD42" s="194">
        <v>0</v>
      </c>
      <c r="DE42" s="194">
        <v>0</v>
      </c>
      <c r="DF42" s="194">
        <v>0</v>
      </c>
      <c r="DG42" s="194">
        <v>0</v>
      </c>
      <c r="DH42" s="194">
        <v>0</v>
      </c>
      <c r="DI42" s="194">
        <v>0</v>
      </c>
      <c r="DJ42" s="194">
        <v>0</v>
      </c>
      <c r="DK42" s="194">
        <v>0</v>
      </c>
      <c r="DL42" s="194">
        <v>0</v>
      </c>
      <c r="DM42" s="194">
        <v>0</v>
      </c>
      <c r="DN42" s="194">
        <v>0</v>
      </c>
      <c r="DO42" s="194">
        <v>0</v>
      </c>
      <c r="DP42" s="194">
        <v>0</v>
      </c>
      <c r="DQ42" s="194">
        <v>0</v>
      </c>
      <c r="DR42" s="194">
        <v>0</v>
      </c>
      <c r="DS42" s="194">
        <v>0</v>
      </c>
      <c r="DT42" s="194">
        <v>0</v>
      </c>
      <c r="DU42" s="194">
        <v>0</v>
      </c>
      <c r="DV42" s="194">
        <v>0</v>
      </c>
      <c r="DW42" s="194">
        <v>0</v>
      </c>
      <c r="DX42" s="194">
        <v>0</v>
      </c>
      <c r="DY42" s="194">
        <v>0</v>
      </c>
      <c r="DZ42" s="194">
        <v>0</v>
      </c>
      <c r="EA42" s="194">
        <v>0</v>
      </c>
      <c r="EB42" s="194">
        <v>0</v>
      </c>
      <c r="EC42" s="194">
        <v>0</v>
      </c>
      <c r="ED42" s="194">
        <v>0</v>
      </c>
      <c r="EE42" s="194">
        <v>0</v>
      </c>
      <c r="EF42" s="194">
        <v>0</v>
      </c>
      <c r="EG42" s="194">
        <v>0</v>
      </c>
      <c r="EH42" s="194">
        <v>413.97</v>
      </c>
      <c r="EI42" s="194">
        <v>0</v>
      </c>
      <c r="EJ42" s="194">
        <v>0</v>
      </c>
      <c r="EK42" s="194">
        <v>0</v>
      </c>
      <c r="EL42" s="194">
        <v>0</v>
      </c>
      <c r="EM42" s="194">
        <v>0</v>
      </c>
      <c r="EN42" s="194">
        <v>0</v>
      </c>
      <c r="EO42" s="194">
        <v>0</v>
      </c>
      <c r="EP42" s="194">
        <v>0</v>
      </c>
      <c r="EQ42" s="194">
        <v>0</v>
      </c>
      <c r="ER42" s="194">
        <v>0</v>
      </c>
      <c r="ES42" s="194">
        <v>0</v>
      </c>
      <c r="ET42" s="194">
        <v>0</v>
      </c>
      <c r="EU42" s="194">
        <v>0</v>
      </c>
      <c r="EV42" s="194">
        <v>0</v>
      </c>
      <c r="EW42" s="194">
        <v>0</v>
      </c>
      <c r="EX42" s="194">
        <v>0</v>
      </c>
      <c r="EY42" s="194">
        <v>0</v>
      </c>
      <c r="EZ42" s="194">
        <v>0</v>
      </c>
      <c r="FA42" s="194">
        <v>0</v>
      </c>
      <c r="FB42" s="194">
        <v>0</v>
      </c>
      <c r="FC42" s="194">
        <v>0</v>
      </c>
      <c r="FD42" s="194">
        <v>0</v>
      </c>
      <c r="FE42" s="194">
        <v>0</v>
      </c>
      <c r="FF42" s="194">
        <v>0</v>
      </c>
      <c r="FG42" s="194">
        <v>0</v>
      </c>
      <c r="FH42" s="194">
        <v>0</v>
      </c>
      <c r="FI42" s="194">
        <v>0</v>
      </c>
      <c r="FJ42" s="194">
        <v>0</v>
      </c>
      <c r="FK42" s="194">
        <v>0</v>
      </c>
      <c r="FL42" s="194">
        <v>0</v>
      </c>
      <c r="FM42" s="194">
        <v>0</v>
      </c>
      <c r="FN42" s="194">
        <v>0</v>
      </c>
      <c r="FO42" s="194">
        <v>0</v>
      </c>
      <c r="FP42" s="194">
        <v>0</v>
      </c>
      <c r="FQ42" s="194">
        <v>0</v>
      </c>
      <c r="FR42" s="194">
        <v>0</v>
      </c>
      <c r="FS42" s="194">
        <v>0</v>
      </c>
      <c r="FT42" s="194">
        <v>0</v>
      </c>
      <c r="FU42" s="194">
        <v>0</v>
      </c>
      <c r="FV42" s="194">
        <v>0</v>
      </c>
      <c r="FW42" s="194">
        <v>0</v>
      </c>
      <c r="FX42" s="194">
        <v>0</v>
      </c>
      <c r="FY42" s="194">
        <v>0</v>
      </c>
      <c r="FZ42" s="194">
        <v>240</v>
      </c>
      <c r="GA42" s="194">
        <v>0</v>
      </c>
      <c r="GB42" s="194">
        <v>0</v>
      </c>
      <c r="GC42" s="194">
        <v>0</v>
      </c>
      <c r="GD42" s="194">
        <v>0</v>
      </c>
      <c r="GE42" s="194">
        <v>0</v>
      </c>
      <c r="GF42" s="194">
        <v>0</v>
      </c>
      <c r="GG42" s="194">
        <v>0</v>
      </c>
      <c r="GH42" s="194">
        <v>0</v>
      </c>
      <c r="GI42" s="194">
        <v>0</v>
      </c>
      <c r="GJ42" s="194">
        <v>0</v>
      </c>
      <c r="GK42" s="194">
        <v>0</v>
      </c>
      <c r="GL42" s="194">
        <v>0</v>
      </c>
      <c r="GM42" s="194">
        <v>0</v>
      </c>
      <c r="GN42" s="194">
        <v>0</v>
      </c>
      <c r="GO42" s="194">
        <v>0</v>
      </c>
      <c r="GP42" s="194">
        <v>0</v>
      </c>
      <c r="GQ42" s="194">
        <v>0</v>
      </c>
      <c r="GR42" s="194">
        <v>0</v>
      </c>
      <c r="GS42" s="194">
        <v>0</v>
      </c>
      <c r="GT42" s="194">
        <v>0</v>
      </c>
      <c r="GU42" s="194">
        <v>0</v>
      </c>
      <c r="GV42" s="194">
        <v>0</v>
      </c>
      <c r="GW42" s="194">
        <v>0</v>
      </c>
      <c r="GX42" s="194">
        <v>0</v>
      </c>
      <c r="GY42" s="194">
        <v>0</v>
      </c>
      <c r="GZ42" s="194">
        <v>0</v>
      </c>
      <c r="HA42" s="194">
        <v>31</v>
      </c>
      <c r="HB42" s="194">
        <v>0</v>
      </c>
      <c r="HC42" s="194">
        <v>0</v>
      </c>
      <c r="HD42" s="194">
        <v>0</v>
      </c>
      <c r="HE42" s="194">
        <v>0</v>
      </c>
      <c r="HF42" s="194">
        <v>0</v>
      </c>
      <c r="HG42" s="194">
        <v>0</v>
      </c>
      <c r="HH42" s="194">
        <v>0</v>
      </c>
      <c r="HI42" s="194">
        <v>0</v>
      </c>
      <c r="HJ42" s="194">
        <v>0</v>
      </c>
      <c r="HK42" s="194">
        <v>558</v>
      </c>
      <c r="HL42" s="194">
        <v>0</v>
      </c>
      <c r="HM42" s="194">
        <v>0</v>
      </c>
      <c r="HN42" s="194">
        <v>0</v>
      </c>
      <c r="HO42" s="194">
        <v>0</v>
      </c>
      <c r="HP42" s="194">
        <v>160</v>
      </c>
      <c r="HQ42" s="194">
        <v>0</v>
      </c>
      <c r="HR42" s="194">
        <v>0</v>
      </c>
      <c r="HS42" s="194">
        <v>0</v>
      </c>
      <c r="HT42" s="194">
        <v>0</v>
      </c>
      <c r="HU42" s="194">
        <v>0</v>
      </c>
      <c r="HV42" s="194">
        <v>0</v>
      </c>
      <c r="HW42" s="194">
        <v>0</v>
      </c>
      <c r="HX42" s="194">
        <v>0</v>
      </c>
      <c r="HY42" s="194">
        <v>0</v>
      </c>
      <c r="HZ42" s="194">
        <v>0</v>
      </c>
      <c r="IA42" s="194">
        <v>0</v>
      </c>
      <c r="IB42" s="194">
        <v>0</v>
      </c>
      <c r="IC42" s="194">
        <v>0</v>
      </c>
      <c r="ID42" s="194">
        <v>0</v>
      </c>
      <c r="IE42" s="194">
        <v>0</v>
      </c>
      <c r="IF42" s="194">
        <v>0</v>
      </c>
      <c r="IG42" s="194">
        <v>0</v>
      </c>
      <c r="IH42" s="194">
        <v>0</v>
      </c>
      <c r="II42" s="194">
        <v>0</v>
      </c>
      <c r="IJ42" s="194">
        <v>0</v>
      </c>
      <c r="IK42" s="194">
        <v>0</v>
      </c>
      <c r="IL42" s="194">
        <v>0</v>
      </c>
      <c r="IM42" s="194">
        <v>0</v>
      </c>
      <c r="IN42" s="194">
        <v>0</v>
      </c>
      <c r="IO42" s="194">
        <v>0</v>
      </c>
      <c r="IP42" s="194">
        <v>0</v>
      </c>
      <c r="IQ42" s="194">
        <v>0</v>
      </c>
      <c r="IR42" s="194">
        <v>0</v>
      </c>
      <c r="IS42" s="194">
        <v>0</v>
      </c>
      <c r="IT42" s="194">
        <v>0</v>
      </c>
      <c r="IU42" s="194">
        <v>0</v>
      </c>
      <c r="IV42" s="194">
        <v>0</v>
      </c>
      <c r="IW42" s="194">
        <v>270</v>
      </c>
      <c r="IX42" s="194">
        <f t="shared" si="1"/>
        <v>2413.9700000000003</v>
      </c>
    </row>
    <row r="43" spans="1:258" ht="13.5" customHeight="1" x14ac:dyDescent="0.25">
      <c r="A43" s="190">
        <v>512014</v>
      </c>
      <c r="B43" s="194">
        <v>0</v>
      </c>
      <c r="C43" s="194">
        <v>0</v>
      </c>
      <c r="D43" s="194">
        <v>0</v>
      </c>
      <c r="E43" s="194">
        <v>0</v>
      </c>
      <c r="F43" s="194">
        <v>0</v>
      </c>
      <c r="G43" s="194">
        <v>0</v>
      </c>
      <c r="H43" s="194">
        <v>0</v>
      </c>
      <c r="I43" s="194">
        <v>399800</v>
      </c>
      <c r="J43" s="194">
        <v>0</v>
      </c>
      <c r="K43" s="194">
        <v>0</v>
      </c>
      <c r="L43" s="194">
        <v>0</v>
      </c>
      <c r="M43" s="194">
        <v>0</v>
      </c>
      <c r="N43" s="194">
        <v>0</v>
      </c>
      <c r="O43" s="194">
        <v>0</v>
      </c>
      <c r="P43" s="194">
        <v>0</v>
      </c>
      <c r="Q43" s="194">
        <v>0</v>
      </c>
      <c r="R43" s="194">
        <v>69902.429999999993</v>
      </c>
      <c r="S43" s="194">
        <v>0</v>
      </c>
      <c r="T43" s="194">
        <v>0</v>
      </c>
      <c r="U43" s="194">
        <v>0</v>
      </c>
      <c r="V43" s="194">
        <v>0</v>
      </c>
      <c r="W43" s="194">
        <v>107081.1</v>
      </c>
      <c r="X43" s="194">
        <v>0</v>
      </c>
      <c r="Y43" s="194">
        <v>0</v>
      </c>
      <c r="Z43" s="194">
        <v>0</v>
      </c>
      <c r="AA43" s="194">
        <v>0</v>
      </c>
      <c r="AB43" s="194">
        <v>0</v>
      </c>
      <c r="AC43" s="194">
        <v>0</v>
      </c>
      <c r="AD43" s="194">
        <v>0</v>
      </c>
      <c r="AE43" s="194">
        <v>0</v>
      </c>
      <c r="AF43" s="194">
        <v>0</v>
      </c>
      <c r="AG43" s="194">
        <v>0</v>
      </c>
      <c r="AH43" s="194">
        <v>0</v>
      </c>
      <c r="AI43" s="194">
        <v>0</v>
      </c>
      <c r="AJ43" s="194">
        <v>0</v>
      </c>
      <c r="AK43" s="194">
        <v>0</v>
      </c>
      <c r="AL43" s="194">
        <v>0</v>
      </c>
      <c r="AM43" s="194">
        <v>0</v>
      </c>
      <c r="AN43" s="194">
        <v>0</v>
      </c>
      <c r="AO43" s="194">
        <v>0</v>
      </c>
      <c r="AP43" s="194">
        <v>0</v>
      </c>
      <c r="AQ43" s="194">
        <v>0</v>
      </c>
      <c r="AR43" s="194">
        <v>0</v>
      </c>
      <c r="AS43" s="194">
        <v>0</v>
      </c>
      <c r="AT43" s="194">
        <v>0</v>
      </c>
      <c r="AU43" s="194">
        <v>177255.25</v>
      </c>
      <c r="AV43" s="194">
        <v>0</v>
      </c>
      <c r="AW43" s="194">
        <v>0</v>
      </c>
      <c r="AX43" s="194">
        <v>0</v>
      </c>
      <c r="AY43" s="194">
        <v>0</v>
      </c>
      <c r="AZ43" s="194">
        <v>0</v>
      </c>
      <c r="BA43" s="194">
        <v>0</v>
      </c>
      <c r="BB43" s="194">
        <v>0</v>
      </c>
      <c r="BC43" s="194">
        <v>0</v>
      </c>
      <c r="BD43" s="194">
        <v>5158</v>
      </c>
      <c r="BE43" s="194">
        <v>5950.1</v>
      </c>
      <c r="BF43" s="194">
        <v>0</v>
      </c>
      <c r="BG43" s="194">
        <v>0</v>
      </c>
      <c r="BH43" s="194">
        <v>0</v>
      </c>
      <c r="BI43" s="194">
        <v>0</v>
      </c>
      <c r="BJ43" s="194">
        <v>286162.55</v>
      </c>
      <c r="BK43" s="194">
        <v>0</v>
      </c>
      <c r="BL43" s="194">
        <v>0</v>
      </c>
      <c r="BM43" s="194">
        <v>0</v>
      </c>
      <c r="BN43" s="194">
        <v>0</v>
      </c>
      <c r="BO43" s="194">
        <v>0</v>
      </c>
      <c r="BP43" s="194">
        <v>0</v>
      </c>
      <c r="BQ43" s="194">
        <v>0</v>
      </c>
      <c r="BR43" s="194">
        <v>0</v>
      </c>
      <c r="BS43" s="194">
        <v>0</v>
      </c>
      <c r="BT43" s="194">
        <v>0</v>
      </c>
      <c r="BU43" s="194">
        <v>0</v>
      </c>
      <c r="BV43" s="194">
        <v>0</v>
      </c>
      <c r="BW43" s="194">
        <v>0</v>
      </c>
      <c r="BX43" s="194">
        <v>0</v>
      </c>
      <c r="BY43" s="194">
        <v>0</v>
      </c>
      <c r="BZ43" s="194">
        <v>0</v>
      </c>
      <c r="CA43" s="194">
        <v>0</v>
      </c>
      <c r="CB43" s="194">
        <v>0</v>
      </c>
      <c r="CC43" s="194">
        <v>0</v>
      </c>
      <c r="CD43" s="194">
        <v>0</v>
      </c>
      <c r="CE43" s="194">
        <v>0</v>
      </c>
      <c r="CF43" s="194">
        <v>0</v>
      </c>
      <c r="CG43" s="194">
        <v>285139.05</v>
      </c>
      <c r="CH43" s="194">
        <v>0</v>
      </c>
      <c r="CI43" s="194">
        <v>0</v>
      </c>
      <c r="CJ43" s="194">
        <v>0</v>
      </c>
      <c r="CK43" s="194">
        <v>0</v>
      </c>
      <c r="CL43" s="194">
        <v>0</v>
      </c>
      <c r="CM43" s="194">
        <v>0</v>
      </c>
      <c r="CN43" s="194">
        <v>0</v>
      </c>
      <c r="CO43" s="194">
        <v>0</v>
      </c>
      <c r="CP43" s="194">
        <v>0</v>
      </c>
      <c r="CQ43" s="194">
        <v>0</v>
      </c>
      <c r="CR43" s="194">
        <v>0</v>
      </c>
      <c r="CS43" s="194">
        <v>0</v>
      </c>
      <c r="CT43" s="194">
        <v>0</v>
      </c>
      <c r="CU43" s="194">
        <v>0</v>
      </c>
      <c r="CV43" s="194">
        <v>0</v>
      </c>
      <c r="CW43" s="194">
        <v>0</v>
      </c>
      <c r="CX43" s="194">
        <v>3460</v>
      </c>
      <c r="CY43" s="194">
        <v>0</v>
      </c>
      <c r="CZ43" s="194">
        <v>0</v>
      </c>
      <c r="DA43" s="194">
        <v>0</v>
      </c>
      <c r="DB43" s="194">
        <v>0</v>
      </c>
      <c r="DC43" s="194">
        <v>485717.99</v>
      </c>
      <c r="DD43" s="194">
        <v>0</v>
      </c>
      <c r="DE43" s="194">
        <v>23133.1</v>
      </c>
      <c r="DF43" s="194">
        <v>0</v>
      </c>
      <c r="DG43" s="194">
        <v>0</v>
      </c>
      <c r="DH43" s="194">
        <v>0</v>
      </c>
      <c r="DI43" s="194">
        <v>0</v>
      </c>
      <c r="DJ43" s="194">
        <v>351247.95</v>
      </c>
      <c r="DK43" s="194">
        <v>0</v>
      </c>
      <c r="DL43" s="194">
        <v>0</v>
      </c>
      <c r="DM43" s="194">
        <v>0</v>
      </c>
      <c r="DN43" s="194">
        <v>0</v>
      </c>
      <c r="DO43" s="194">
        <v>0</v>
      </c>
      <c r="DP43" s="194">
        <v>0</v>
      </c>
      <c r="DQ43" s="194">
        <v>0</v>
      </c>
      <c r="DR43" s="194">
        <v>0</v>
      </c>
      <c r="DS43" s="194">
        <v>0</v>
      </c>
      <c r="DT43" s="194">
        <v>0</v>
      </c>
      <c r="DU43" s="194">
        <v>0</v>
      </c>
      <c r="DV43" s="194">
        <v>0</v>
      </c>
      <c r="DW43" s="194">
        <v>0</v>
      </c>
      <c r="DX43" s="194">
        <v>0</v>
      </c>
      <c r="DY43" s="194">
        <v>0</v>
      </c>
      <c r="DZ43" s="194">
        <v>0</v>
      </c>
      <c r="EA43" s="194">
        <v>0</v>
      </c>
      <c r="EB43" s="194">
        <v>0</v>
      </c>
      <c r="EC43" s="194">
        <v>0</v>
      </c>
      <c r="ED43" s="194">
        <v>0</v>
      </c>
      <c r="EE43" s="194">
        <v>0</v>
      </c>
      <c r="EF43" s="194">
        <v>0</v>
      </c>
      <c r="EG43" s="194">
        <v>0</v>
      </c>
      <c r="EH43" s="194">
        <v>47663.67</v>
      </c>
      <c r="EI43" s="194">
        <v>0</v>
      </c>
      <c r="EJ43" s="194">
        <v>0</v>
      </c>
      <c r="EK43" s="194">
        <v>0</v>
      </c>
      <c r="EL43" s="194">
        <v>0</v>
      </c>
      <c r="EM43" s="194">
        <v>0</v>
      </c>
      <c r="EN43" s="194">
        <v>0</v>
      </c>
      <c r="EO43" s="194">
        <v>0</v>
      </c>
      <c r="EP43" s="194">
        <v>0</v>
      </c>
      <c r="EQ43" s="194">
        <v>0</v>
      </c>
      <c r="ER43" s="194">
        <v>0</v>
      </c>
      <c r="ES43" s="194">
        <v>0</v>
      </c>
      <c r="ET43" s="194">
        <v>0</v>
      </c>
      <c r="EU43" s="194">
        <v>0</v>
      </c>
      <c r="EV43" s="194">
        <v>0</v>
      </c>
      <c r="EW43" s="194">
        <v>0</v>
      </c>
      <c r="EX43" s="194">
        <v>0</v>
      </c>
      <c r="EY43" s="194">
        <v>0</v>
      </c>
      <c r="EZ43" s="194">
        <v>0</v>
      </c>
      <c r="FA43" s="194">
        <v>0</v>
      </c>
      <c r="FB43" s="194">
        <v>0</v>
      </c>
      <c r="FC43" s="194">
        <v>0</v>
      </c>
      <c r="FD43" s="194">
        <v>0</v>
      </c>
      <c r="FE43" s="194">
        <v>0</v>
      </c>
      <c r="FF43" s="194">
        <v>0</v>
      </c>
      <c r="FG43" s="194">
        <v>0</v>
      </c>
      <c r="FH43" s="194">
        <v>0</v>
      </c>
      <c r="FI43" s="194">
        <v>0</v>
      </c>
      <c r="FJ43" s="194">
        <v>0</v>
      </c>
      <c r="FK43" s="194">
        <v>0</v>
      </c>
      <c r="FL43" s="194">
        <v>0</v>
      </c>
      <c r="FM43" s="194">
        <v>0</v>
      </c>
      <c r="FN43" s="194">
        <v>0</v>
      </c>
      <c r="FO43" s="194">
        <v>0</v>
      </c>
      <c r="FP43" s="194">
        <v>0</v>
      </c>
      <c r="FQ43" s="194">
        <v>0</v>
      </c>
      <c r="FR43" s="194">
        <v>0</v>
      </c>
      <c r="FS43" s="194">
        <v>0</v>
      </c>
      <c r="FT43" s="194">
        <v>0</v>
      </c>
      <c r="FU43" s="194">
        <v>0</v>
      </c>
      <c r="FV43" s="194">
        <v>0</v>
      </c>
      <c r="FW43" s="194">
        <v>0</v>
      </c>
      <c r="FX43" s="194">
        <v>0</v>
      </c>
      <c r="FY43" s="194">
        <v>0</v>
      </c>
      <c r="FZ43" s="194">
        <v>0</v>
      </c>
      <c r="GA43" s="194">
        <v>0</v>
      </c>
      <c r="GB43" s="194">
        <v>0</v>
      </c>
      <c r="GC43" s="194">
        <v>0</v>
      </c>
      <c r="GD43" s="194">
        <v>0</v>
      </c>
      <c r="GE43" s="194">
        <v>0</v>
      </c>
      <c r="GF43" s="194">
        <v>0</v>
      </c>
      <c r="GG43" s="194">
        <v>0</v>
      </c>
      <c r="GH43" s="194">
        <v>0</v>
      </c>
      <c r="GI43" s="194">
        <v>0</v>
      </c>
      <c r="GJ43" s="194">
        <v>0</v>
      </c>
      <c r="GK43" s="194">
        <v>0</v>
      </c>
      <c r="GL43" s="194">
        <v>0</v>
      </c>
      <c r="GM43" s="194">
        <v>0</v>
      </c>
      <c r="GN43" s="194">
        <v>0</v>
      </c>
      <c r="GO43" s="194">
        <v>0</v>
      </c>
      <c r="GP43" s="194">
        <v>0</v>
      </c>
      <c r="GQ43" s="194">
        <v>0</v>
      </c>
      <c r="GR43" s="194">
        <v>0</v>
      </c>
      <c r="GS43" s="194">
        <v>0</v>
      </c>
      <c r="GT43" s="194">
        <v>0</v>
      </c>
      <c r="GU43" s="194">
        <v>277162.17</v>
      </c>
      <c r="GV43" s="194">
        <v>0</v>
      </c>
      <c r="GW43" s="194">
        <v>0</v>
      </c>
      <c r="GX43" s="194">
        <v>0</v>
      </c>
      <c r="GY43" s="194">
        <v>0</v>
      </c>
      <c r="GZ43" s="194">
        <v>0</v>
      </c>
      <c r="HA43" s="194">
        <v>0</v>
      </c>
      <c r="HB43" s="194">
        <v>0</v>
      </c>
      <c r="HC43" s="194">
        <v>0</v>
      </c>
      <c r="HD43" s="194">
        <v>0</v>
      </c>
      <c r="HE43" s="194">
        <v>0</v>
      </c>
      <c r="HF43" s="194">
        <v>0</v>
      </c>
      <c r="HG43" s="194">
        <v>0</v>
      </c>
      <c r="HH43" s="194">
        <v>0</v>
      </c>
      <c r="HI43" s="194">
        <v>0</v>
      </c>
      <c r="HJ43" s="194">
        <v>0</v>
      </c>
      <c r="HK43" s="194">
        <v>0</v>
      </c>
      <c r="HL43" s="194">
        <v>0</v>
      </c>
      <c r="HM43" s="194">
        <v>0</v>
      </c>
      <c r="HN43" s="194">
        <v>0</v>
      </c>
      <c r="HO43" s="194">
        <v>0</v>
      </c>
      <c r="HP43" s="194">
        <v>739533.15</v>
      </c>
      <c r="HQ43" s="194">
        <v>0</v>
      </c>
      <c r="HR43" s="194">
        <v>0</v>
      </c>
      <c r="HS43" s="194">
        <v>0</v>
      </c>
      <c r="HT43" s="194">
        <v>0</v>
      </c>
      <c r="HU43" s="194">
        <v>0</v>
      </c>
      <c r="HV43" s="194">
        <v>0</v>
      </c>
      <c r="HW43" s="194">
        <v>0</v>
      </c>
      <c r="HX43" s="194">
        <v>0</v>
      </c>
      <c r="HY43" s="194">
        <v>0</v>
      </c>
      <c r="HZ43" s="194">
        <v>0</v>
      </c>
      <c r="IA43" s="194">
        <v>0</v>
      </c>
      <c r="IB43" s="194">
        <v>0</v>
      </c>
      <c r="IC43" s="194">
        <v>0</v>
      </c>
      <c r="ID43" s="194">
        <v>0</v>
      </c>
      <c r="IE43" s="194">
        <v>0</v>
      </c>
      <c r="IF43" s="194">
        <v>0</v>
      </c>
      <c r="IG43" s="194">
        <v>0</v>
      </c>
      <c r="IH43" s="194">
        <v>0</v>
      </c>
      <c r="II43" s="194">
        <v>0</v>
      </c>
      <c r="IJ43" s="194">
        <v>0</v>
      </c>
      <c r="IK43" s="194">
        <v>0</v>
      </c>
      <c r="IL43" s="194">
        <v>0</v>
      </c>
      <c r="IM43" s="194">
        <v>0</v>
      </c>
      <c r="IN43" s="194">
        <v>0</v>
      </c>
      <c r="IO43" s="194">
        <v>0</v>
      </c>
      <c r="IP43" s="194">
        <v>0</v>
      </c>
      <c r="IQ43" s="194">
        <v>0</v>
      </c>
      <c r="IR43" s="194">
        <v>0</v>
      </c>
      <c r="IS43" s="194">
        <v>0</v>
      </c>
      <c r="IT43" s="194">
        <v>0</v>
      </c>
      <c r="IU43" s="194">
        <v>0</v>
      </c>
      <c r="IV43" s="194">
        <v>0</v>
      </c>
      <c r="IW43" s="194">
        <v>0</v>
      </c>
      <c r="IX43" s="194">
        <f t="shared" si="1"/>
        <v>3264366.51</v>
      </c>
    </row>
    <row r="44" spans="1:258" ht="13.5" customHeight="1" x14ac:dyDescent="0.25">
      <c r="A44" s="190">
        <v>512015</v>
      </c>
      <c r="B44" s="194">
        <v>0</v>
      </c>
      <c r="C44" s="194">
        <v>0</v>
      </c>
      <c r="D44" s="194">
        <v>0</v>
      </c>
      <c r="E44" s="194">
        <v>0</v>
      </c>
      <c r="F44" s="194">
        <v>0</v>
      </c>
      <c r="G44" s="194">
        <v>0</v>
      </c>
      <c r="H44" s="194">
        <v>0</v>
      </c>
      <c r="I44" s="194">
        <v>0</v>
      </c>
      <c r="J44" s="194">
        <v>0</v>
      </c>
      <c r="K44" s="194">
        <v>0</v>
      </c>
      <c r="L44" s="194">
        <v>0</v>
      </c>
      <c r="M44" s="194">
        <v>0</v>
      </c>
      <c r="N44" s="194">
        <v>0</v>
      </c>
      <c r="O44" s="194">
        <v>0</v>
      </c>
      <c r="P44" s="194">
        <v>0</v>
      </c>
      <c r="Q44" s="194">
        <v>0</v>
      </c>
      <c r="R44" s="194">
        <v>0</v>
      </c>
      <c r="S44" s="194">
        <v>0</v>
      </c>
      <c r="T44" s="194">
        <v>0</v>
      </c>
      <c r="U44" s="194">
        <v>0</v>
      </c>
      <c r="V44" s="194">
        <v>0</v>
      </c>
      <c r="W44" s="194">
        <v>0</v>
      </c>
      <c r="X44" s="194">
        <v>0</v>
      </c>
      <c r="Y44" s="194">
        <v>0</v>
      </c>
      <c r="Z44" s="194">
        <v>0</v>
      </c>
      <c r="AA44" s="194">
        <v>0</v>
      </c>
      <c r="AB44" s="194">
        <v>0</v>
      </c>
      <c r="AC44" s="194">
        <v>0</v>
      </c>
      <c r="AD44" s="194">
        <v>0</v>
      </c>
      <c r="AE44" s="194">
        <v>0</v>
      </c>
      <c r="AF44" s="194">
        <v>0</v>
      </c>
      <c r="AG44" s="194">
        <v>0</v>
      </c>
      <c r="AH44" s="194">
        <v>0</v>
      </c>
      <c r="AI44" s="194">
        <v>0</v>
      </c>
      <c r="AJ44" s="194">
        <v>0</v>
      </c>
      <c r="AK44" s="194">
        <v>0</v>
      </c>
      <c r="AL44" s="194">
        <v>0</v>
      </c>
      <c r="AM44" s="194">
        <v>0</v>
      </c>
      <c r="AN44" s="194">
        <v>0</v>
      </c>
      <c r="AO44" s="194">
        <v>0</v>
      </c>
      <c r="AP44" s="194">
        <v>0</v>
      </c>
      <c r="AQ44" s="194">
        <v>0</v>
      </c>
      <c r="AR44" s="194">
        <v>0</v>
      </c>
      <c r="AS44" s="194">
        <v>0</v>
      </c>
      <c r="AT44" s="194">
        <v>0</v>
      </c>
      <c r="AU44" s="194">
        <v>0</v>
      </c>
      <c r="AV44" s="194">
        <v>0</v>
      </c>
      <c r="AW44" s="194">
        <v>0</v>
      </c>
      <c r="AX44" s="194">
        <v>0</v>
      </c>
      <c r="AY44" s="194">
        <v>0</v>
      </c>
      <c r="AZ44" s="194">
        <v>0</v>
      </c>
      <c r="BA44" s="194">
        <v>0</v>
      </c>
      <c r="BB44" s="194">
        <v>0</v>
      </c>
      <c r="BC44" s="194">
        <v>0</v>
      </c>
      <c r="BD44" s="194">
        <v>0</v>
      </c>
      <c r="BE44" s="194">
        <v>0</v>
      </c>
      <c r="BF44" s="194">
        <v>0</v>
      </c>
      <c r="BG44" s="194">
        <v>0</v>
      </c>
      <c r="BH44" s="194">
        <v>0</v>
      </c>
      <c r="BI44" s="194">
        <v>0</v>
      </c>
      <c r="BJ44" s="194">
        <v>0</v>
      </c>
      <c r="BK44" s="194">
        <v>0</v>
      </c>
      <c r="BL44" s="194">
        <v>0</v>
      </c>
      <c r="BM44" s="194">
        <v>0</v>
      </c>
      <c r="BN44" s="194">
        <v>0</v>
      </c>
      <c r="BO44" s="194">
        <v>0</v>
      </c>
      <c r="BP44" s="194">
        <v>0</v>
      </c>
      <c r="BQ44" s="194">
        <v>0</v>
      </c>
      <c r="BR44" s="194">
        <v>0</v>
      </c>
      <c r="BS44" s="194">
        <v>0</v>
      </c>
      <c r="BT44" s="194">
        <v>0</v>
      </c>
      <c r="BU44" s="194">
        <v>0</v>
      </c>
      <c r="BV44" s="194">
        <v>0</v>
      </c>
      <c r="BW44" s="194">
        <v>0</v>
      </c>
      <c r="BX44" s="194">
        <v>0</v>
      </c>
      <c r="BY44" s="194">
        <v>0</v>
      </c>
      <c r="BZ44" s="194">
        <v>0</v>
      </c>
      <c r="CA44" s="194">
        <v>0</v>
      </c>
      <c r="CB44" s="194">
        <v>0</v>
      </c>
      <c r="CC44" s="194">
        <v>0</v>
      </c>
      <c r="CD44" s="194">
        <v>0</v>
      </c>
      <c r="CE44" s="194">
        <v>0</v>
      </c>
      <c r="CF44" s="194">
        <v>0</v>
      </c>
      <c r="CG44" s="194">
        <v>0</v>
      </c>
      <c r="CH44" s="194">
        <v>0</v>
      </c>
      <c r="CI44" s="194">
        <v>0</v>
      </c>
      <c r="CJ44" s="194">
        <v>0</v>
      </c>
      <c r="CK44" s="194">
        <v>0</v>
      </c>
      <c r="CL44" s="194">
        <v>0</v>
      </c>
      <c r="CM44" s="194">
        <v>0</v>
      </c>
      <c r="CN44" s="194">
        <v>0</v>
      </c>
      <c r="CO44" s="194">
        <v>0</v>
      </c>
      <c r="CP44" s="194">
        <v>0</v>
      </c>
      <c r="CQ44" s="194">
        <v>0</v>
      </c>
      <c r="CR44" s="194">
        <v>0</v>
      </c>
      <c r="CS44" s="194">
        <v>0</v>
      </c>
      <c r="CT44" s="194">
        <v>0</v>
      </c>
      <c r="CU44" s="194">
        <v>0</v>
      </c>
      <c r="CV44" s="194">
        <v>0</v>
      </c>
      <c r="CW44" s="194">
        <v>0</v>
      </c>
      <c r="CX44" s="194">
        <v>0</v>
      </c>
      <c r="CY44" s="194">
        <v>0</v>
      </c>
      <c r="CZ44" s="194">
        <v>0</v>
      </c>
      <c r="DA44" s="194">
        <v>0</v>
      </c>
      <c r="DB44" s="194">
        <v>0</v>
      </c>
      <c r="DC44" s="194">
        <v>0</v>
      </c>
      <c r="DD44" s="194">
        <v>0</v>
      </c>
      <c r="DE44" s="194">
        <v>0</v>
      </c>
      <c r="DF44" s="194">
        <v>0</v>
      </c>
      <c r="DG44" s="194">
        <v>0</v>
      </c>
      <c r="DH44" s="194">
        <v>0</v>
      </c>
      <c r="DI44" s="194">
        <v>0</v>
      </c>
      <c r="DJ44" s="194">
        <v>0</v>
      </c>
      <c r="DK44" s="194">
        <v>0</v>
      </c>
      <c r="DL44" s="194">
        <v>0</v>
      </c>
      <c r="DM44" s="194">
        <v>0</v>
      </c>
      <c r="DN44" s="194">
        <v>0</v>
      </c>
      <c r="DO44" s="194">
        <v>0</v>
      </c>
      <c r="DP44" s="194">
        <v>0</v>
      </c>
      <c r="DQ44" s="194">
        <v>0</v>
      </c>
      <c r="DR44" s="194">
        <v>0</v>
      </c>
      <c r="DS44" s="194">
        <v>0</v>
      </c>
      <c r="DT44" s="194">
        <v>0</v>
      </c>
      <c r="DU44" s="194">
        <v>0</v>
      </c>
      <c r="DV44" s="194">
        <v>0</v>
      </c>
      <c r="DW44" s="194">
        <v>0</v>
      </c>
      <c r="DX44" s="194">
        <v>0</v>
      </c>
      <c r="DY44" s="194">
        <v>0</v>
      </c>
      <c r="DZ44" s="194">
        <v>0</v>
      </c>
      <c r="EA44" s="194">
        <v>0</v>
      </c>
      <c r="EB44" s="194">
        <v>0</v>
      </c>
      <c r="EC44" s="194">
        <v>0</v>
      </c>
      <c r="ED44" s="194">
        <v>0</v>
      </c>
      <c r="EE44" s="194">
        <v>0</v>
      </c>
      <c r="EF44" s="194">
        <v>0</v>
      </c>
      <c r="EG44" s="194">
        <v>0</v>
      </c>
      <c r="EH44" s="194">
        <v>0</v>
      </c>
      <c r="EI44" s="194">
        <v>0</v>
      </c>
      <c r="EJ44" s="194">
        <v>0</v>
      </c>
      <c r="EK44" s="194">
        <v>0</v>
      </c>
      <c r="EL44" s="194">
        <v>0</v>
      </c>
      <c r="EM44" s="194">
        <v>0</v>
      </c>
      <c r="EN44" s="194">
        <v>0</v>
      </c>
      <c r="EO44" s="194">
        <v>0</v>
      </c>
      <c r="EP44" s="194">
        <v>0</v>
      </c>
      <c r="EQ44" s="194">
        <v>0</v>
      </c>
      <c r="ER44" s="194">
        <v>0</v>
      </c>
      <c r="ES44" s="194">
        <v>0</v>
      </c>
      <c r="ET44" s="194">
        <v>0</v>
      </c>
      <c r="EU44" s="194">
        <v>0</v>
      </c>
      <c r="EV44" s="194">
        <v>0</v>
      </c>
      <c r="EW44" s="194">
        <v>0</v>
      </c>
      <c r="EX44" s="194">
        <v>0</v>
      </c>
      <c r="EY44" s="194">
        <v>0</v>
      </c>
      <c r="EZ44" s="194">
        <v>0</v>
      </c>
      <c r="FA44" s="194">
        <v>0</v>
      </c>
      <c r="FB44" s="194">
        <v>0</v>
      </c>
      <c r="FC44" s="194">
        <v>0</v>
      </c>
      <c r="FD44" s="194">
        <v>0</v>
      </c>
      <c r="FE44" s="194">
        <v>0</v>
      </c>
      <c r="FF44" s="194">
        <v>0</v>
      </c>
      <c r="FG44" s="194">
        <v>0</v>
      </c>
      <c r="FH44" s="194">
        <v>0</v>
      </c>
      <c r="FI44" s="194">
        <v>0</v>
      </c>
      <c r="FJ44" s="194">
        <v>0</v>
      </c>
      <c r="FK44" s="194">
        <v>0</v>
      </c>
      <c r="FL44" s="194">
        <v>0</v>
      </c>
      <c r="FM44" s="194">
        <v>0</v>
      </c>
      <c r="FN44" s="194">
        <v>0</v>
      </c>
      <c r="FO44" s="194">
        <v>0</v>
      </c>
      <c r="FP44" s="194">
        <v>0</v>
      </c>
      <c r="FQ44" s="194">
        <v>0</v>
      </c>
      <c r="FR44" s="194">
        <v>0</v>
      </c>
      <c r="FS44" s="194">
        <v>0</v>
      </c>
      <c r="FT44" s="194">
        <v>0</v>
      </c>
      <c r="FU44" s="194">
        <v>0</v>
      </c>
      <c r="FV44" s="194">
        <v>0</v>
      </c>
      <c r="FW44" s="194">
        <v>0</v>
      </c>
      <c r="FX44" s="194">
        <v>0</v>
      </c>
      <c r="FY44" s="194">
        <v>0</v>
      </c>
      <c r="FZ44" s="194">
        <v>160339.60999999999</v>
      </c>
      <c r="GA44" s="194">
        <v>0</v>
      </c>
      <c r="GB44" s="194">
        <v>0</v>
      </c>
      <c r="GC44" s="194">
        <v>0</v>
      </c>
      <c r="GD44" s="194">
        <v>0</v>
      </c>
      <c r="GE44" s="194">
        <v>0</v>
      </c>
      <c r="GF44" s="194">
        <v>0</v>
      </c>
      <c r="GG44" s="194">
        <v>0</v>
      </c>
      <c r="GH44" s="194">
        <v>0</v>
      </c>
      <c r="GI44" s="194">
        <v>0</v>
      </c>
      <c r="GJ44" s="194">
        <v>0</v>
      </c>
      <c r="GK44" s="194">
        <v>0</v>
      </c>
      <c r="GL44" s="194">
        <v>0</v>
      </c>
      <c r="GM44" s="194">
        <v>0</v>
      </c>
      <c r="GN44" s="194">
        <v>0</v>
      </c>
      <c r="GO44" s="194">
        <v>0</v>
      </c>
      <c r="GP44" s="194">
        <v>0</v>
      </c>
      <c r="GQ44" s="194">
        <v>0</v>
      </c>
      <c r="GR44" s="194">
        <v>0</v>
      </c>
      <c r="GS44" s="194">
        <v>0</v>
      </c>
      <c r="GT44" s="194">
        <v>0</v>
      </c>
      <c r="GU44" s="194">
        <v>0</v>
      </c>
      <c r="GV44" s="194">
        <v>0</v>
      </c>
      <c r="GW44" s="194">
        <v>0</v>
      </c>
      <c r="GX44" s="194">
        <v>0</v>
      </c>
      <c r="GY44" s="194">
        <v>0</v>
      </c>
      <c r="GZ44" s="194">
        <v>0</v>
      </c>
      <c r="HA44" s="194">
        <v>0</v>
      </c>
      <c r="HB44" s="194">
        <v>0</v>
      </c>
      <c r="HC44" s="194">
        <v>0</v>
      </c>
      <c r="HD44" s="194">
        <v>0</v>
      </c>
      <c r="HE44" s="194">
        <v>0</v>
      </c>
      <c r="HF44" s="194">
        <v>0</v>
      </c>
      <c r="HG44" s="194">
        <v>0</v>
      </c>
      <c r="HH44" s="194">
        <v>0</v>
      </c>
      <c r="HI44" s="194">
        <v>0</v>
      </c>
      <c r="HJ44" s="194">
        <v>0</v>
      </c>
      <c r="HK44" s="194">
        <v>0</v>
      </c>
      <c r="HL44" s="194">
        <v>0</v>
      </c>
      <c r="HM44" s="194">
        <v>0</v>
      </c>
      <c r="HN44" s="194">
        <v>0</v>
      </c>
      <c r="HO44" s="194">
        <v>0</v>
      </c>
      <c r="HP44" s="194">
        <v>0</v>
      </c>
      <c r="HQ44" s="194">
        <v>0</v>
      </c>
      <c r="HR44" s="194">
        <v>0</v>
      </c>
      <c r="HS44" s="194">
        <v>0</v>
      </c>
      <c r="HT44" s="194">
        <v>0</v>
      </c>
      <c r="HU44" s="194">
        <v>0</v>
      </c>
      <c r="HV44" s="194">
        <v>0</v>
      </c>
      <c r="HW44" s="194">
        <v>0</v>
      </c>
      <c r="HX44" s="194">
        <v>0</v>
      </c>
      <c r="HY44" s="194">
        <v>0</v>
      </c>
      <c r="HZ44" s="194">
        <v>0</v>
      </c>
      <c r="IA44" s="194">
        <v>0</v>
      </c>
      <c r="IB44" s="194">
        <v>0</v>
      </c>
      <c r="IC44" s="194">
        <v>0</v>
      </c>
      <c r="ID44" s="194">
        <v>0</v>
      </c>
      <c r="IE44" s="194">
        <v>0</v>
      </c>
      <c r="IF44" s="194">
        <v>0</v>
      </c>
      <c r="IG44" s="194">
        <v>0</v>
      </c>
      <c r="IH44" s="194">
        <v>0</v>
      </c>
      <c r="II44" s="194">
        <v>0</v>
      </c>
      <c r="IJ44" s="194">
        <v>0</v>
      </c>
      <c r="IK44" s="194">
        <v>0</v>
      </c>
      <c r="IL44" s="194">
        <v>0</v>
      </c>
      <c r="IM44" s="194">
        <v>0</v>
      </c>
      <c r="IN44" s="194">
        <v>0</v>
      </c>
      <c r="IO44" s="194">
        <v>0</v>
      </c>
      <c r="IP44" s="194">
        <v>0</v>
      </c>
      <c r="IQ44" s="194">
        <v>0</v>
      </c>
      <c r="IR44" s="194">
        <v>0</v>
      </c>
      <c r="IS44" s="194">
        <v>0</v>
      </c>
      <c r="IT44" s="194">
        <v>0</v>
      </c>
      <c r="IU44" s="194">
        <v>0</v>
      </c>
      <c r="IV44" s="194">
        <v>0</v>
      </c>
      <c r="IW44" s="194">
        <v>0</v>
      </c>
      <c r="IX44" s="194">
        <f t="shared" si="1"/>
        <v>160339.60999999999</v>
      </c>
    </row>
    <row r="45" spans="1:258" ht="13.5" customHeight="1" x14ac:dyDescent="0.25">
      <c r="A45" s="190">
        <v>512999</v>
      </c>
      <c r="B45" s="194">
        <v>0</v>
      </c>
      <c r="C45" s="194">
        <v>0</v>
      </c>
      <c r="D45" s="194">
        <v>0</v>
      </c>
      <c r="E45" s="194">
        <v>0</v>
      </c>
      <c r="F45" s="194">
        <v>0</v>
      </c>
      <c r="G45" s="194">
        <v>0</v>
      </c>
      <c r="H45" s="194">
        <v>0</v>
      </c>
      <c r="I45" s="194">
        <v>0</v>
      </c>
      <c r="J45" s="194">
        <v>0</v>
      </c>
      <c r="K45" s="194">
        <v>0</v>
      </c>
      <c r="L45" s="194">
        <v>0</v>
      </c>
      <c r="M45" s="194">
        <v>0</v>
      </c>
      <c r="N45" s="194">
        <v>0</v>
      </c>
      <c r="O45" s="194">
        <v>0</v>
      </c>
      <c r="P45" s="194">
        <v>0</v>
      </c>
      <c r="Q45" s="194">
        <v>0</v>
      </c>
      <c r="R45" s="194">
        <v>0</v>
      </c>
      <c r="S45" s="194">
        <v>0</v>
      </c>
      <c r="T45" s="194">
        <v>0</v>
      </c>
      <c r="U45" s="194">
        <v>0</v>
      </c>
      <c r="V45" s="194">
        <v>0</v>
      </c>
      <c r="W45" s="194">
        <v>0</v>
      </c>
      <c r="X45" s="194">
        <v>0</v>
      </c>
      <c r="Y45" s="194">
        <v>0</v>
      </c>
      <c r="Z45" s="194">
        <v>0</v>
      </c>
      <c r="AA45" s="194">
        <v>0</v>
      </c>
      <c r="AB45" s="194">
        <v>0</v>
      </c>
      <c r="AC45" s="194">
        <v>0</v>
      </c>
      <c r="AD45" s="194">
        <v>0</v>
      </c>
      <c r="AE45" s="194">
        <v>0</v>
      </c>
      <c r="AF45" s="194">
        <v>0</v>
      </c>
      <c r="AG45" s="194">
        <v>0</v>
      </c>
      <c r="AH45" s="194">
        <v>0</v>
      </c>
      <c r="AI45" s="194">
        <v>0</v>
      </c>
      <c r="AJ45" s="194">
        <v>0</v>
      </c>
      <c r="AK45" s="194">
        <v>0</v>
      </c>
      <c r="AL45" s="194">
        <v>0</v>
      </c>
      <c r="AM45" s="194">
        <v>0</v>
      </c>
      <c r="AN45" s="194">
        <v>0</v>
      </c>
      <c r="AO45" s="194">
        <v>0</v>
      </c>
      <c r="AP45" s="194">
        <v>0</v>
      </c>
      <c r="AQ45" s="194">
        <v>0</v>
      </c>
      <c r="AR45" s="194">
        <v>0</v>
      </c>
      <c r="AS45" s="194">
        <v>0</v>
      </c>
      <c r="AT45" s="194">
        <v>0</v>
      </c>
      <c r="AU45" s="194">
        <v>0</v>
      </c>
      <c r="AV45" s="194">
        <v>0</v>
      </c>
      <c r="AW45" s="194">
        <v>0</v>
      </c>
      <c r="AX45" s="194">
        <v>0</v>
      </c>
      <c r="AY45" s="194">
        <v>0</v>
      </c>
      <c r="AZ45" s="194">
        <v>0</v>
      </c>
      <c r="BA45" s="194">
        <v>0</v>
      </c>
      <c r="BB45" s="194">
        <v>0</v>
      </c>
      <c r="BC45" s="194">
        <v>0</v>
      </c>
      <c r="BD45" s="194">
        <v>0</v>
      </c>
      <c r="BE45" s="194">
        <v>0</v>
      </c>
      <c r="BF45" s="194">
        <v>0</v>
      </c>
      <c r="BG45" s="194">
        <v>0</v>
      </c>
      <c r="BH45" s="194">
        <v>0</v>
      </c>
      <c r="BI45" s="194">
        <v>0</v>
      </c>
      <c r="BJ45" s="194">
        <v>0</v>
      </c>
      <c r="BK45" s="194">
        <v>0</v>
      </c>
      <c r="BL45" s="194">
        <v>0</v>
      </c>
      <c r="BM45" s="194">
        <v>0</v>
      </c>
      <c r="BN45" s="194">
        <v>0</v>
      </c>
      <c r="BO45" s="194">
        <v>0</v>
      </c>
      <c r="BP45" s="194">
        <v>0</v>
      </c>
      <c r="BQ45" s="194">
        <v>0</v>
      </c>
      <c r="BR45" s="194">
        <v>0</v>
      </c>
      <c r="BS45" s="194">
        <v>0</v>
      </c>
      <c r="BT45" s="194">
        <v>0</v>
      </c>
      <c r="BU45" s="194">
        <v>0</v>
      </c>
      <c r="BV45" s="194">
        <v>0</v>
      </c>
      <c r="BW45" s="194">
        <v>0</v>
      </c>
      <c r="BX45" s="194">
        <v>0</v>
      </c>
      <c r="BY45" s="194">
        <v>0</v>
      </c>
      <c r="BZ45" s="194">
        <v>0</v>
      </c>
      <c r="CA45" s="194">
        <v>0</v>
      </c>
      <c r="CB45" s="194">
        <v>0</v>
      </c>
      <c r="CC45" s="194">
        <v>0</v>
      </c>
      <c r="CD45" s="194">
        <v>0</v>
      </c>
      <c r="CE45" s="194">
        <v>0</v>
      </c>
      <c r="CF45" s="194">
        <v>0</v>
      </c>
      <c r="CG45" s="194">
        <v>0</v>
      </c>
      <c r="CH45" s="194">
        <v>0</v>
      </c>
      <c r="CI45" s="194">
        <v>0</v>
      </c>
      <c r="CJ45" s="194">
        <v>0</v>
      </c>
      <c r="CK45" s="194">
        <v>0</v>
      </c>
      <c r="CL45" s="194">
        <v>0</v>
      </c>
      <c r="CM45" s="194">
        <v>0</v>
      </c>
      <c r="CN45" s="194">
        <v>0</v>
      </c>
      <c r="CO45" s="194">
        <v>0</v>
      </c>
      <c r="CP45" s="194">
        <v>0</v>
      </c>
      <c r="CQ45" s="194">
        <v>0</v>
      </c>
      <c r="CR45" s="194">
        <v>0</v>
      </c>
      <c r="CS45" s="194">
        <v>0</v>
      </c>
      <c r="CT45" s="194">
        <v>0</v>
      </c>
      <c r="CU45" s="194">
        <v>0</v>
      </c>
      <c r="CV45" s="194">
        <v>0</v>
      </c>
      <c r="CW45" s="194">
        <v>0</v>
      </c>
      <c r="CX45" s="194">
        <v>0</v>
      </c>
      <c r="CY45" s="194">
        <v>0</v>
      </c>
      <c r="CZ45" s="194">
        <v>0</v>
      </c>
      <c r="DA45" s="194">
        <v>0</v>
      </c>
      <c r="DB45" s="194">
        <v>0</v>
      </c>
      <c r="DC45" s="194">
        <v>0</v>
      </c>
      <c r="DD45" s="194">
        <v>0</v>
      </c>
      <c r="DE45" s="194">
        <v>0</v>
      </c>
      <c r="DF45" s="194">
        <v>0</v>
      </c>
      <c r="DG45" s="194">
        <v>0</v>
      </c>
      <c r="DH45" s="194">
        <v>0</v>
      </c>
      <c r="DI45" s="194">
        <v>0</v>
      </c>
      <c r="DJ45" s="194">
        <v>0</v>
      </c>
      <c r="DK45" s="194">
        <v>0</v>
      </c>
      <c r="DL45" s="194">
        <v>0</v>
      </c>
      <c r="DM45" s="194">
        <v>0</v>
      </c>
      <c r="DN45" s="194">
        <v>0</v>
      </c>
      <c r="DO45" s="194">
        <v>0</v>
      </c>
      <c r="DP45" s="194">
        <v>0</v>
      </c>
      <c r="DQ45" s="194">
        <v>0</v>
      </c>
      <c r="DR45" s="194">
        <v>0</v>
      </c>
      <c r="DS45" s="194">
        <v>0</v>
      </c>
      <c r="DT45" s="194">
        <v>0</v>
      </c>
      <c r="DU45" s="194">
        <v>0</v>
      </c>
      <c r="DV45" s="194">
        <v>0</v>
      </c>
      <c r="DW45" s="194">
        <v>0</v>
      </c>
      <c r="DX45" s="194">
        <v>0</v>
      </c>
      <c r="DY45" s="194">
        <v>0</v>
      </c>
      <c r="DZ45" s="194">
        <v>0</v>
      </c>
      <c r="EA45" s="194">
        <v>0</v>
      </c>
      <c r="EB45" s="194">
        <v>0</v>
      </c>
      <c r="EC45" s="194">
        <v>0</v>
      </c>
      <c r="ED45" s="194">
        <v>0</v>
      </c>
      <c r="EE45" s="194">
        <v>0</v>
      </c>
      <c r="EF45" s="194">
        <v>0</v>
      </c>
      <c r="EG45" s="194">
        <v>0</v>
      </c>
      <c r="EH45" s="194">
        <v>0</v>
      </c>
      <c r="EI45" s="194">
        <v>0</v>
      </c>
      <c r="EJ45" s="194">
        <v>0</v>
      </c>
      <c r="EK45" s="194">
        <v>0</v>
      </c>
      <c r="EL45" s="194">
        <v>0</v>
      </c>
      <c r="EM45" s="194">
        <v>0</v>
      </c>
      <c r="EN45" s="194">
        <v>0</v>
      </c>
      <c r="EO45" s="194">
        <v>0</v>
      </c>
      <c r="EP45" s="194">
        <v>0</v>
      </c>
      <c r="EQ45" s="194">
        <v>0</v>
      </c>
      <c r="ER45" s="194">
        <v>0</v>
      </c>
      <c r="ES45" s="194">
        <v>0</v>
      </c>
      <c r="ET45" s="194">
        <v>0</v>
      </c>
      <c r="EU45" s="194">
        <v>0</v>
      </c>
      <c r="EV45" s="194">
        <v>0</v>
      </c>
      <c r="EW45" s="194">
        <v>0</v>
      </c>
      <c r="EX45" s="194">
        <v>0</v>
      </c>
      <c r="EY45" s="194">
        <v>0</v>
      </c>
      <c r="EZ45" s="194">
        <v>0</v>
      </c>
      <c r="FA45" s="194">
        <v>0</v>
      </c>
      <c r="FB45" s="194">
        <v>0</v>
      </c>
      <c r="FC45" s="194">
        <v>0</v>
      </c>
      <c r="FD45" s="194">
        <v>0</v>
      </c>
      <c r="FE45" s="194">
        <v>0</v>
      </c>
      <c r="FF45" s="194">
        <v>0</v>
      </c>
      <c r="FG45" s="194">
        <v>0</v>
      </c>
      <c r="FH45" s="194">
        <v>0</v>
      </c>
      <c r="FI45" s="194">
        <v>0</v>
      </c>
      <c r="FJ45" s="194">
        <v>0</v>
      </c>
      <c r="FK45" s="194">
        <v>0</v>
      </c>
      <c r="FL45" s="194">
        <v>0</v>
      </c>
      <c r="FM45" s="194">
        <v>0</v>
      </c>
      <c r="FN45" s="194">
        <v>0</v>
      </c>
      <c r="FO45" s="194">
        <v>0</v>
      </c>
      <c r="FP45" s="194">
        <v>0</v>
      </c>
      <c r="FQ45" s="194">
        <v>0</v>
      </c>
      <c r="FR45" s="194">
        <v>0</v>
      </c>
      <c r="FS45" s="194">
        <v>0</v>
      </c>
      <c r="FT45" s="194">
        <v>0</v>
      </c>
      <c r="FU45" s="194">
        <v>0</v>
      </c>
      <c r="FV45" s="194">
        <v>0</v>
      </c>
      <c r="FW45" s="194">
        <v>0</v>
      </c>
      <c r="FX45" s="194">
        <v>0</v>
      </c>
      <c r="FY45" s="194">
        <v>0</v>
      </c>
      <c r="FZ45" s="194">
        <v>0</v>
      </c>
      <c r="GA45" s="194">
        <v>0</v>
      </c>
      <c r="GB45" s="194">
        <v>0</v>
      </c>
      <c r="GC45" s="194">
        <v>0</v>
      </c>
      <c r="GD45" s="194">
        <v>0</v>
      </c>
      <c r="GE45" s="194">
        <v>0</v>
      </c>
      <c r="GF45" s="194">
        <v>0</v>
      </c>
      <c r="GG45" s="194">
        <v>0</v>
      </c>
      <c r="GH45" s="194">
        <v>0</v>
      </c>
      <c r="GI45" s="194">
        <v>0</v>
      </c>
      <c r="GJ45" s="194">
        <v>0</v>
      </c>
      <c r="GK45" s="194">
        <v>0</v>
      </c>
      <c r="GL45" s="194">
        <v>0</v>
      </c>
      <c r="GM45" s="194">
        <v>0</v>
      </c>
      <c r="GN45" s="194">
        <v>0</v>
      </c>
      <c r="GO45" s="194">
        <v>0</v>
      </c>
      <c r="GP45" s="194">
        <v>0</v>
      </c>
      <c r="GQ45" s="194">
        <v>0</v>
      </c>
      <c r="GR45" s="194">
        <v>0</v>
      </c>
      <c r="GS45" s="194">
        <v>0</v>
      </c>
      <c r="GT45" s="194">
        <v>0</v>
      </c>
      <c r="GU45" s="194">
        <v>0</v>
      </c>
      <c r="GV45" s="194">
        <v>0</v>
      </c>
      <c r="GW45" s="194">
        <v>0</v>
      </c>
      <c r="GX45" s="194">
        <v>0</v>
      </c>
      <c r="GY45" s="194">
        <v>0</v>
      </c>
      <c r="GZ45" s="194">
        <v>0</v>
      </c>
      <c r="HA45" s="194">
        <v>0</v>
      </c>
      <c r="HB45" s="194">
        <v>0</v>
      </c>
      <c r="HC45" s="194">
        <v>0</v>
      </c>
      <c r="HD45" s="194">
        <v>0</v>
      </c>
      <c r="HE45" s="194">
        <v>0</v>
      </c>
      <c r="HF45" s="194">
        <v>0</v>
      </c>
      <c r="HG45" s="194">
        <v>0</v>
      </c>
      <c r="HH45" s="194">
        <v>0</v>
      </c>
      <c r="HI45" s="194">
        <v>0</v>
      </c>
      <c r="HJ45" s="194">
        <v>0</v>
      </c>
      <c r="HK45" s="194">
        <v>0</v>
      </c>
      <c r="HL45" s="194">
        <v>0</v>
      </c>
      <c r="HM45" s="194">
        <v>11651</v>
      </c>
      <c r="HN45" s="194">
        <v>0</v>
      </c>
      <c r="HO45" s="194">
        <v>0</v>
      </c>
      <c r="HP45" s="194">
        <v>0</v>
      </c>
      <c r="HQ45" s="194">
        <v>0</v>
      </c>
      <c r="HR45" s="194">
        <v>0</v>
      </c>
      <c r="HS45" s="194">
        <v>0</v>
      </c>
      <c r="HT45" s="194">
        <v>0</v>
      </c>
      <c r="HU45" s="194">
        <v>0</v>
      </c>
      <c r="HV45" s="194">
        <v>0</v>
      </c>
      <c r="HW45" s="194">
        <v>0</v>
      </c>
      <c r="HX45" s="194">
        <v>0</v>
      </c>
      <c r="HY45" s="194">
        <v>0</v>
      </c>
      <c r="HZ45" s="194">
        <v>0</v>
      </c>
      <c r="IA45" s="194">
        <v>0</v>
      </c>
      <c r="IB45" s="194">
        <v>0</v>
      </c>
      <c r="IC45" s="194">
        <v>0</v>
      </c>
      <c r="ID45" s="194">
        <v>0</v>
      </c>
      <c r="IE45" s="194">
        <v>0</v>
      </c>
      <c r="IF45" s="194">
        <v>0</v>
      </c>
      <c r="IG45" s="194">
        <v>0</v>
      </c>
      <c r="IH45" s="194">
        <v>0</v>
      </c>
      <c r="II45" s="194">
        <v>0</v>
      </c>
      <c r="IJ45" s="194">
        <v>0</v>
      </c>
      <c r="IK45" s="194">
        <v>0</v>
      </c>
      <c r="IL45" s="194">
        <v>0</v>
      </c>
      <c r="IM45" s="194">
        <v>0</v>
      </c>
      <c r="IN45" s="194">
        <v>0</v>
      </c>
      <c r="IO45" s="194">
        <v>0</v>
      </c>
      <c r="IP45" s="194">
        <v>0</v>
      </c>
      <c r="IQ45" s="194">
        <v>0</v>
      </c>
      <c r="IR45" s="194">
        <v>0</v>
      </c>
      <c r="IS45" s="194">
        <v>0</v>
      </c>
      <c r="IT45" s="194">
        <v>0</v>
      </c>
      <c r="IU45" s="194">
        <v>0</v>
      </c>
      <c r="IV45" s="194">
        <v>0</v>
      </c>
      <c r="IW45" s="194">
        <v>0</v>
      </c>
      <c r="IX45" s="194">
        <f t="shared" si="1"/>
        <v>11651</v>
      </c>
    </row>
    <row r="46" spans="1:258" ht="13.5" customHeight="1" x14ac:dyDescent="0.25">
      <c r="A46" s="190">
        <v>513011</v>
      </c>
      <c r="B46" s="194">
        <v>0</v>
      </c>
      <c r="C46" s="194">
        <v>21492.21</v>
      </c>
      <c r="D46" s="194">
        <v>4563</v>
      </c>
      <c r="E46" s="194">
        <v>30640.400000000001</v>
      </c>
      <c r="F46" s="194">
        <v>58462.53</v>
      </c>
      <c r="G46" s="194">
        <v>23534.98</v>
      </c>
      <c r="H46" s="194">
        <v>91433.25</v>
      </c>
      <c r="I46" s="194">
        <v>231607.67</v>
      </c>
      <c r="J46" s="194">
        <v>0</v>
      </c>
      <c r="K46" s="194">
        <v>0</v>
      </c>
      <c r="L46" s="194">
        <v>0</v>
      </c>
      <c r="M46" s="194">
        <v>0</v>
      </c>
      <c r="N46" s="194">
        <v>0</v>
      </c>
      <c r="O46" s="194">
        <v>0</v>
      </c>
      <c r="P46" s="194">
        <v>0</v>
      </c>
      <c r="Q46" s="194">
        <v>0</v>
      </c>
      <c r="R46" s="194">
        <v>146087</v>
      </c>
      <c r="S46" s="194">
        <v>0</v>
      </c>
      <c r="T46" s="194">
        <v>0</v>
      </c>
      <c r="U46" s="194">
        <v>0</v>
      </c>
      <c r="V46" s="194">
        <v>5636.8</v>
      </c>
      <c r="W46" s="194">
        <v>1217</v>
      </c>
      <c r="X46" s="194">
        <v>4021</v>
      </c>
      <c r="Y46" s="194">
        <v>64925.16</v>
      </c>
      <c r="Z46" s="194">
        <v>20128.7</v>
      </c>
      <c r="AA46" s="194">
        <v>0</v>
      </c>
      <c r="AB46" s="194">
        <v>18808.5</v>
      </c>
      <c r="AC46" s="194">
        <v>6453</v>
      </c>
      <c r="AD46" s="194">
        <v>222428.92</v>
      </c>
      <c r="AE46" s="194">
        <v>0</v>
      </c>
      <c r="AF46" s="194">
        <v>103695.86</v>
      </c>
      <c r="AG46" s="194">
        <v>0</v>
      </c>
      <c r="AH46" s="194">
        <v>0</v>
      </c>
      <c r="AI46" s="194">
        <v>0</v>
      </c>
      <c r="AJ46" s="194">
        <v>1373</v>
      </c>
      <c r="AK46" s="194">
        <v>6459.2</v>
      </c>
      <c r="AL46" s="194">
        <v>1810</v>
      </c>
      <c r="AM46" s="194">
        <v>3440</v>
      </c>
      <c r="AN46" s="194">
        <v>9179</v>
      </c>
      <c r="AO46" s="194">
        <v>100</v>
      </c>
      <c r="AP46" s="194">
        <v>12349.9</v>
      </c>
      <c r="AQ46" s="194">
        <v>1888.48</v>
      </c>
      <c r="AR46" s="194">
        <v>613</v>
      </c>
      <c r="AS46" s="194">
        <v>5938</v>
      </c>
      <c r="AT46" s="194">
        <v>794.9</v>
      </c>
      <c r="AU46" s="194">
        <v>120666.34</v>
      </c>
      <c r="AV46" s="194">
        <v>0</v>
      </c>
      <c r="AW46" s="194">
        <v>0</v>
      </c>
      <c r="AX46" s="194">
        <v>1370</v>
      </c>
      <c r="AY46" s="194">
        <v>0</v>
      </c>
      <c r="AZ46" s="194">
        <v>26801</v>
      </c>
      <c r="BA46" s="194">
        <v>0</v>
      </c>
      <c r="BB46" s="194">
        <v>10852</v>
      </c>
      <c r="BC46" s="194">
        <v>3012</v>
      </c>
      <c r="BD46" s="194">
        <v>40887.980000000003</v>
      </c>
      <c r="BE46" s="194">
        <v>40148.6</v>
      </c>
      <c r="BF46" s="194">
        <v>22728.52</v>
      </c>
      <c r="BG46" s="194">
        <v>0</v>
      </c>
      <c r="BH46" s="194">
        <v>4891</v>
      </c>
      <c r="BI46" s="194">
        <v>7615</v>
      </c>
      <c r="BJ46" s="194">
        <v>62105.5</v>
      </c>
      <c r="BK46" s="194">
        <v>0</v>
      </c>
      <c r="BL46" s="194">
        <v>0</v>
      </c>
      <c r="BM46" s="194">
        <v>441037.32</v>
      </c>
      <c r="BN46" s="194">
        <v>4386</v>
      </c>
      <c r="BO46" s="194">
        <v>4332</v>
      </c>
      <c r="BP46" s="194">
        <v>1656</v>
      </c>
      <c r="BQ46" s="194">
        <v>4361</v>
      </c>
      <c r="BR46" s="194">
        <v>121</v>
      </c>
      <c r="BS46" s="194">
        <v>13502.5</v>
      </c>
      <c r="BT46" s="194">
        <v>19237</v>
      </c>
      <c r="BU46" s="194">
        <v>0</v>
      </c>
      <c r="BV46" s="194">
        <v>0</v>
      </c>
      <c r="BW46" s="194">
        <v>60725.4</v>
      </c>
      <c r="BX46" s="194">
        <v>0</v>
      </c>
      <c r="BY46" s="194">
        <v>23279.8</v>
      </c>
      <c r="BZ46" s="194">
        <v>0</v>
      </c>
      <c r="CA46" s="194">
        <v>21410</v>
      </c>
      <c r="CB46" s="194">
        <v>0</v>
      </c>
      <c r="CC46" s="194">
        <v>0</v>
      </c>
      <c r="CD46" s="194">
        <v>2280</v>
      </c>
      <c r="CE46" s="194">
        <v>107697.24</v>
      </c>
      <c r="CF46" s="194">
        <v>0</v>
      </c>
      <c r="CG46" s="194">
        <v>179116.98</v>
      </c>
      <c r="CH46" s="194">
        <v>0</v>
      </c>
      <c r="CI46" s="194">
        <v>0</v>
      </c>
      <c r="CJ46" s="194">
        <v>0</v>
      </c>
      <c r="CK46" s="194">
        <v>2045</v>
      </c>
      <c r="CL46" s="194">
        <v>8454</v>
      </c>
      <c r="CM46" s="194">
        <v>21796.17</v>
      </c>
      <c r="CN46" s="194">
        <v>14119.03</v>
      </c>
      <c r="CO46" s="194">
        <v>19237.43</v>
      </c>
      <c r="CP46" s="194">
        <v>0</v>
      </c>
      <c r="CQ46" s="194">
        <v>8189.1</v>
      </c>
      <c r="CR46" s="194">
        <v>131712.57</v>
      </c>
      <c r="CS46" s="194">
        <v>0</v>
      </c>
      <c r="CT46" s="194">
        <v>7466</v>
      </c>
      <c r="CU46" s="194">
        <v>0</v>
      </c>
      <c r="CV46" s="194">
        <v>0</v>
      </c>
      <c r="CW46" s="194">
        <v>5296</v>
      </c>
      <c r="CX46" s="194">
        <v>54836</v>
      </c>
      <c r="CY46" s="194">
        <v>59589</v>
      </c>
      <c r="CZ46" s="194">
        <v>9555</v>
      </c>
      <c r="DA46" s="194">
        <v>53657</v>
      </c>
      <c r="DB46" s="194">
        <v>3615</v>
      </c>
      <c r="DC46" s="194">
        <v>15960</v>
      </c>
      <c r="DD46" s="194">
        <v>0</v>
      </c>
      <c r="DE46" s="194">
        <v>0</v>
      </c>
      <c r="DF46" s="194">
        <v>916</v>
      </c>
      <c r="DG46" s="194">
        <v>31130.5</v>
      </c>
      <c r="DH46" s="194">
        <v>10190</v>
      </c>
      <c r="DI46" s="194">
        <v>18659</v>
      </c>
      <c r="DJ46" s="194">
        <v>21253.8</v>
      </c>
      <c r="DK46" s="194">
        <v>0</v>
      </c>
      <c r="DL46" s="194">
        <v>0</v>
      </c>
      <c r="DM46" s="194">
        <v>4790</v>
      </c>
      <c r="DN46" s="194">
        <v>3740.99</v>
      </c>
      <c r="DO46" s="194">
        <v>68209.179999999993</v>
      </c>
      <c r="DP46" s="194">
        <v>1241.58</v>
      </c>
      <c r="DQ46" s="194">
        <v>144016.73000000001</v>
      </c>
      <c r="DR46" s="194">
        <v>0</v>
      </c>
      <c r="DS46" s="194">
        <v>386020.09</v>
      </c>
      <c r="DT46" s="194">
        <v>20252</v>
      </c>
      <c r="DU46" s="194">
        <v>510.58</v>
      </c>
      <c r="DV46" s="194">
        <v>0</v>
      </c>
      <c r="DW46" s="194">
        <v>905</v>
      </c>
      <c r="DX46" s="194">
        <v>0</v>
      </c>
      <c r="DY46" s="194">
        <v>0</v>
      </c>
      <c r="DZ46" s="194">
        <v>19507.990000000002</v>
      </c>
      <c r="EA46" s="194">
        <v>93043.5</v>
      </c>
      <c r="EB46" s="194">
        <v>0</v>
      </c>
      <c r="EC46" s="194">
        <v>3367.5</v>
      </c>
      <c r="ED46" s="194">
        <v>370</v>
      </c>
      <c r="EE46" s="194">
        <v>29601.9</v>
      </c>
      <c r="EF46" s="194">
        <v>4933.1000000000004</v>
      </c>
      <c r="EG46" s="194">
        <v>0</v>
      </c>
      <c r="EH46" s="194">
        <v>2861</v>
      </c>
      <c r="EI46" s="194">
        <v>0</v>
      </c>
      <c r="EJ46" s="194">
        <v>209048.83</v>
      </c>
      <c r="EK46" s="194">
        <v>8384</v>
      </c>
      <c r="EL46" s="194">
        <v>0</v>
      </c>
      <c r="EM46" s="194">
        <v>0</v>
      </c>
      <c r="EN46" s="194">
        <v>0</v>
      </c>
      <c r="EO46" s="194">
        <v>2265.4</v>
      </c>
      <c r="EP46" s="194">
        <v>0</v>
      </c>
      <c r="EQ46" s="194">
        <v>0</v>
      </c>
      <c r="ER46" s="194">
        <v>0</v>
      </c>
      <c r="ES46" s="194">
        <v>0</v>
      </c>
      <c r="ET46" s="194">
        <v>0</v>
      </c>
      <c r="EU46" s="194">
        <v>0</v>
      </c>
      <c r="EV46" s="194">
        <v>0</v>
      </c>
      <c r="EW46" s="194">
        <v>0</v>
      </c>
      <c r="EX46" s="194">
        <v>0</v>
      </c>
      <c r="EY46" s="194">
        <v>0</v>
      </c>
      <c r="EZ46" s="194">
        <v>0</v>
      </c>
      <c r="FA46" s="194">
        <v>0</v>
      </c>
      <c r="FB46" s="194">
        <v>0</v>
      </c>
      <c r="FC46" s="194">
        <v>0</v>
      </c>
      <c r="FD46" s="194">
        <v>9550</v>
      </c>
      <c r="FE46" s="194">
        <v>29</v>
      </c>
      <c r="FF46" s="194">
        <v>331</v>
      </c>
      <c r="FG46" s="194">
        <v>0</v>
      </c>
      <c r="FH46" s="194">
        <v>0</v>
      </c>
      <c r="FI46" s="194">
        <v>0</v>
      </c>
      <c r="FJ46" s="194">
        <v>0</v>
      </c>
      <c r="FK46" s="194">
        <v>0</v>
      </c>
      <c r="FL46" s="194">
        <v>0</v>
      </c>
      <c r="FM46" s="194">
        <v>0</v>
      </c>
      <c r="FN46" s="194">
        <v>0</v>
      </c>
      <c r="FO46" s="194">
        <v>0</v>
      </c>
      <c r="FP46" s="194">
        <v>0</v>
      </c>
      <c r="FQ46" s="194">
        <v>0</v>
      </c>
      <c r="FR46" s="194">
        <v>0</v>
      </c>
      <c r="FS46" s="194">
        <v>179</v>
      </c>
      <c r="FT46" s="194">
        <v>2233</v>
      </c>
      <c r="FU46" s="194">
        <v>3393</v>
      </c>
      <c r="FV46" s="194">
        <v>0</v>
      </c>
      <c r="FW46" s="194">
        <v>0</v>
      </c>
      <c r="FX46" s="194">
        <v>0</v>
      </c>
      <c r="FY46" s="194">
        <v>0</v>
      </c>
      <c r="FZ46" s="194">
        <v>183059.4</v>
      </c>
      <c r="GA46" s="194">
        <v>40869</v>
      </c>
      <c r="GB46" s="194">
        <v>0</v>
      </c>
      <c r="GC46" s="194">
        <v>0</v>
      </c>
      <c r="GD46" s="194">
        <v>211</v>
      </c>
      <c r="GE46" s="194">
        <v>4872</v>
      </c>
      <c r="GF46" s="194">
        <v>0</v>
      </c>
      <c r="GG46" s="194">
        <v>0</v>
      </c>
      <c r="GH46" s="194">
        <v>57479</v>
      </c>
      <c r="GI46" s="194">
        <v>0</v>
      </c>
      <c r="GJ46" s="194">
        <v>12351</v>
      </c>
      <c r="GK46" s="194">
        <v>0</v>
      </c>
      <c r="GL46" s="194">
        <v>13846</v>
      </c>
      <c r="GM46" s="194">
        <v>12005</v>
      </c>
      <c r="GN46" s="194">
        <v>93579.79</v>
      </c>
      <c r="GO46" s="194">
        <v>0</v>
      </c>
      <c r="GP46" s="194">
        <v>0</v>
      </c>
      <c r="GQ46" s="194">
        <v>0</v>
      </c>
      <c r="GR46" s="194">
        <v>19121</v>
      </c>
      <c r="GS46" s="194">
        <v>1286</v>
      </c>
      <c r="GT46" s="194">
        <v>6504</v>
      </c>
      <c r="GU46" s="194">
        <v>202146.5</v>
      </c>
      <c r="GV46" s="194">
        <v>285263.82</v>
      </c>
      <c r="GW46" s="194">
        <v>0</v>
      </c>
      <c r="GX46" s="194">
        <v>0</v>
      </c>
      <c r="GY46" s="194">
        <v>0</v>
      </c>
      <c r="GZ46" s="194">
        <v>0</v>
      </c>
      <c r="HA46" s="194">
        <v>14612</v>
      </c>
      <c r="HB46" s="194">
        <v>0</v>
      </c>
      <c r="HC46" s="194">
        <v>0</v>
      </c>
      <c r="HD46" s="194">
        <v>0</v>
      </c>
      <c r="HE46" s="194">
        <v>0</v>
      </c>
      <c r="HF46" s="194">
        <v>0</v>
      </c>
      <c r="HG46" s="194">
        <v>0</v>
      </c>
      <c r="HH46" s="194">
        <v>6156</v>
      </c>
      <c r="HI46" s="194">
        <v>0</v>
      </c>
      <c r="HJ46" s="194">
        <v>0</v>
      </c>
      <c r="HK46" s="194">
        <v>83274.95</v>
      </c>
      <c r="HL46" s="194">
        <v>0</v>
      </c>
      <c r="HM46" s="194">
        <v>98683.83</v>
      </c>
      <c r="HN46" s="194">
        <v>0</v>
      </c>
      <c r="HO46" s="194">
        <v>0</v>
      </c>
      <c r="HP46" s="194">
        <v>253795.59</v>
      </c>
      <c r="HQ46" s="194">
        <v>0</v>
      </c>
      <c r="HR46" s="194">
        <v>61747.6</v>
      </c>
      <c r="HS46" s="194">
        <v>0</v>
      </c>
      <c r="HT46" s="194">
        <v>0</v>
      </c>
      <c r="HU46" s="194">
        <v>1303.8</v>
      </c>
      <c r="HV46" s="194">
        <v>4361.3</v>
      </c>
      <c r="HW46" s="194">
        <v>903.6</v>
      </c>
      <c r="HX46" s="194">
        <v>310</v>
      </c>
      <c r="HY46" s="194">
        <v>0</v>
      </c>
      <c r="HZ46" s="194">
        <v>0</v>
      </c>
      <c r="IA46" s="194">
        <v>0</v>
      </c>
      <c r="IB46" s="194">
        <v>0</v>
      </c>
      <c r="IC46" s="194">
        <v>0</v>
      </c>
      <c r="ID46" s="194">
        <v>0</v>
      </c>
      <c r="IE46" s="194">
        <v>0</v>
      </c>
      <c r="IF46" s="194">
        <v>0</v>
      </c>
      <c r="IG46" s="194">
        <v>0</v>
      </c>
      <c r="IH46" s="194">
        <v>0</v>
      </c>
      <c r="II46" s="194">
        <v>51401.4</v>
      </c>
      <c r="IJ46" s="194">
        <v>0</v>
      </c>
      <c r="IK46" s="194">
        <v>0</v>
      </c>
      <c r="IL46" s="194">
        <v>0</v>
      </c>
      <c r="IM46" s="194">
        <v>0</v>
      </c>
      <c r="IN46" s="194">
        <v>0</v>
      </c>
      <c r="IO46" s="194">
        <v>0</v>
      </c>
      <c r="IP46" s="194">
        <v>0</v>
      </c>
      <c r="IQ46" s="194">
        <v>563</v>
      </c>
      <c r="IR46" s="194">
        <v>0</v>
      </c>
      <c r="IS46" s="194">
        <v>0</v>
      </c>
      <c r="IT46" s="194">
        <v>0</v>
      </c>
      <c r="IU46" s="194">
        <v>0</v>
      </c>
      <c r="IV46" s="194">
        <v>0</v>
      </c>
      <c r="IW46" s="194">
        <v>901554</v>
      </c>
      <c r="IX46" s="194">
        <f t="shared" si="1"/>
        <v>6251023.1899999995</v>
      </c>
    </row>
    <row r="47" spans="1:258" ht="13.5" customHeight="1" x14ac:dyDescent="0.25">
      <c r="A47" s="190">
        <v>513012</v>
      </c>
      <c r="B47" s="194">
        <v>0</v>
      </c>
      <c r="C47" s="194">
        <v>1481</v>
      </c>
      <c r="D47" s="194">
        <v>0</v>
      </c>
      <c r="E47" s="194">
        <v>0</v>
      </c>
      <c r="F47" s="194">
        <v>0</v>
      </c>
      <c r="G47" s="194">
        <v>0</v>
      </c>
      <c r="H47" s="194">
        <v>0</v>
      </c>
      <c r="I47" s="194">
        <v>7758.28</v>
      </c>
      <c r="J47" s="194">
        <v>0</v>
      </c>
      <c r="K47" s="194">
        <v>0</v>
      </c>
      <c r="L47" s="194">
        <v>0</v>
      </c>
      <c r="M47" s="194">
        <v>0</v>
      </c>
      <c r="N47" s="194">
        <v>0</v>
      </c>
      <c r="O47" s="194">
        <v>0</v>
      </c>
      <c r="P47" s="194">
        <v>0</v>
      </c>
      <c r="Q47" s="194">
        <v>0</v>
      </c>
      <c r="R47" s="194">
        <v>9663</v>
      </c>
      <c r="S47" s="194">
        <v>0</v>
      </c>
      <c r="T47" s="194">
        <v>0</v>
      </c>
      <c r="U47" s="194">
        <v>0</v>
      </c>
      <c r="V47" s="194">
        <v>0</v>
      </c>
      <c r="W47" s="194">
        <v>0</v>
      </c>
      <c r="X47" s="194">
        <v>0</v>
      </c>
      <c r="Y47" s="194">
        <v>0</v>
      </c>
      <c r="Z47" s="194">
        <v>0</v>
      </c>
      <c r="AA47" s="194">
        <v>0</v>
      </c>
      <c r="AB47" s="194">
        <v>0</v>
      </c>
      <c r="AC47" s="194">
        <v>0</v>
      </c>
      <c r="AD47" s="194">
        <v>0</v>
      </c>
      <c r="AE47" s="194">
        <v>0</v>
      </c>
      <c r="AF47" s="194">
        <v>0</v>
      </c>
      <c r="AG47" s="194">
        <v>0</v>
      </c>
      <c r="AH47" s="194">
        <v>0</v>
      </c>
      <c r="AI47" s="194">
        <v>0</v>
      </c>
      <c r="AJ47" s="194">
        <v>0</v>
      </c>
      <c r="AK47" s="194">
        <v>0</v>
      </c>
      <c r="AL47" s="194">
        <v>0</v>
      </c>
      <c r="AM47" s="194">
        <v>0</v>
      </c>
      <c r="AN47" s="194">
        <v>0</v>
      </c>
      <c r="AO47" s="194">
        <v>0</v>
      </c>
      <c r="AP47" s="194">
        <v>0</v>
      </c>
      <c r="AQ47" s="194">
        <v>0</v>
      </c>
      <c r="AR47" s="194">
        <v>0</v>
      </c>
      <c r="AS47" s="194">
        <v>0</v>
      </c>
      <c r="AT47" s="194">
        <v>0</v>
      </c>
      <c r="AU47" s="194">
        <v>13882.81</v>
      </c>
      <c r="AV47" s="194">
        <v>0</v>
      </c>
      <c r="AW47" s="194">
        <v>0</v>
      </c>
      <c r="AX47" s="194">
        <v>0</v>
      </c>
      <c r="AY47" s="194">
        <v>0</v>
      </c>
      <c r="AZ47" s="194">
        <v>0</v>
      </c>
      <c r="BA47" s="194">
        <v>0</v>
      </c>
      <c r="BB47" s="194">
        <v>0</v>
      </c>
      <c r="BC47" s="194">
        <v>0</v>
      </c>
      <c r="BD47" s="194">
        <v>0</v>
      </c>
      <c r="BE47" s="194">
        <v>0</v>
      </c>
      <c r="BF47" s="194">
        <v>0</v>
      </c>
      <c r="BG47" s="194">
        <v>0</v>
      </c>
      <c r="BH47" s="194">
        <v>0</v>
      </c>
      <c r="BI47" s="194">
        <v>0</v>
      </c>
      <c r="BJ47" s="194">
        <v>0</v>
      </c>
      <c r="BK47" s="194">
        <v>0</v>
      </c>
      <c r="BL47" s="194">
        <v>0</v>
      </c>
      <c r="BM47" s="194">
        <v>133326.48000000001</v>
      </c>
      <c r="BN47" s="194">
        <v>0</v>
      </c>
      <c r="BO47" s="194">
        <v>0</v>
      </c>
      <c r="BP47" s="194">
        <v>0</v>
      </c>
      <c r="BQ47" s="194">
        <v>0</v>
      </c>
      <c r="BR47" s="194">
        <v>0</v>
      </c>
      <c r="BS47" s="194">
        <v>0</v>
      </c>
      <c r="BT47" s="194">
        <v>0</v>
      </c>
      <c r="BU47" s="194">
        <v>0</v>
      </c>
      <c r="BV47" s="194">
        <v>0</v>
      </c>
      <c r="BW47" s="194">
        <v>0</v>
      </c>
      <c r="BX47" s="194">
        <v>0</v>
      </c>
      <c r="BY47" s="194">
        <v>0</v>
      </c>
      <c r="BZ47" s="194">
        <v>0</v>
      </c>
      <c r="CA47" s="194">
        <v>0</v>
      </c>
      <c r="CB47" s="194">
        <v>0</v>
      </c>
      <c r="CC47" s="194">
        <v>0</v>
      </c>
      <c r="CD47" s="194">
        <v>0</v>
      </c>
      <c r="CE47" s="194">
        <v>0</v>
      </c>
      <c r="CF47" s="194">
        <v>0</v>
      </c>
      <c r="CG47" s="194">
        <v>0</v>
      </c>
      <c r="CH47" s="194">
        <v>0</v>
      </c>
      <c r="CI47" s="194">
        <v>0</v>
      </c>
      <c r="CJ47" s="194">
        <v>0</v>
      </c>
      <c r="CK47" s="194">
        <v>0</v>
      </c>
      <c r="CL47" s="194">
        <v>0</v>
      </c>
      <c r="CM47" s="194">
        <v>0</v>
      </c>
      <c r="CN47" s="194">
        <v>0</v>
      </c>
      <c r="CO47" s="194">
        <v>0</v>
      </c>
      <c r="CP47" s="194">
        <v>0</v>
      </c>
      <c r="CQ47" s="194">
        <v>0</v>
      </c>
      <c r="CR47" s="194">
        <v>6493.9</v>
      </c>
      <c r="CS47" s="194">
        <v>0</v>
      </c>
      <c r="CT47" s="194">
        <v>0</v>
      </c>
      <c r="CU47" s="194">
        <v>0</v>
      </c>
      <c r="CV47" s="194">
        <v>0</v>
      </c>
      <c r="CW47" s="194">
        <v>0</v>
      </c>
      <c r="CX47" s="194">
        <v>0</v>
      </c>
      <c r="CY47" s="194">
        <v>0</v>
      </c>
      <c r="CZ47" s="194">
        <v>0</v>
      </c>
      <c r="DA47" s="194">
        <v>0</v>
      </c>
      <c r="DB47" s="194">
        <v>0</v>
      </c>
      <c r="DC47" s="194">
        <v>0</v>
      </c>
      <c r="DD47" s="194">
        <v>0</v>
      </c>
      <c r="DE47" s="194">
        <v>0</v>
      </c>
      <c r="DF47" s="194">
        <v>0</v>
      </c>
      <c r="DG47" s="194">
        <v>0</v>
      </c>
      <c r="DH47" s="194">
        <v>0</v>
      </c>
      <c r="DI47" s="194">
        <v>0</v>
      </c>
      <c r="DJ47" s="194">
        <v>0</v>
      </c>
      <c r="DK47" s="194">
        <v>0</v>
      </c>
      <c r="DL47" s="194">
        <v>0</v>
      </c>
      <c r="DM47" s="194">
        <v>0</v>
      </c>
      <c r="DN47" s="194">
        <v>0</v>
      </c>
      <c r="DO47" s="194">
        <v>0</v>
      </c>
      <c r="DP47" s="194">
        <v>0</v>
      </c>
      <c r="DQ47" s="194">
        <v>0</v>
      </c>
      <c r="DR47" s="194">
        <v>0</v>
      </c>
      <c r="DS47" s="194">
        <v>0</v>
      </c>
      <c r="DT47" s="194">
        <v>0</v>
      </c>
      <c r="DU47" s="194">
        <v>0</v>
      </c>
      <c r="DV47" s="194">
        <v>0</v>
      </c>
      <c r="DW47" s="194">
        <v>0</v>
      </c>
      <c r="DX47" s="194">
        <v>0</v>
      </c>
      <c r="DY47" s="194">
        <v>0</v>
      </c>
      <c r="DZ47" s="194">
        <v>0</v>
      </c>
      <c r="EA47" s="194">
        <v>750</v>
      </c>
      <c r="EB47" s="194">
        <v>0</v>
      </c>
      <c r="EC47" s="194">
        <v>0</v>
      </c>
      <c r="ED47" s="194">
        <v>0</v>
      </c>
      <c r="EE47" s="194">
        <v>555</v>
      </c>
      <c r="EF47" s="194">
        <v>0</v>
      </c>
      <c r="EG47" s="194">
        <v>0</v>
      </c>
      <c r="EH47" s="194">
        <v>0</v>
      </c>
      <c r="EI47" s="194">
        <v>0</v>
      </c>
      <c r="EJ47" s="194">
        <v>0</v>
      </c>
      <c r="EK47" s="194">
        <v>0</v>
      </c>
      <c r="EL47" s="194">
        <v>0</v>
      </c>
      <c r="EM47" s="194">
        <v>0</v>
      </c>
      <c r="EN47" s="194">
        <v>0</v>
      </c>
      <c r="EO47" s="194">
        <v>0</v>
      </c>
      <c r="EP47" s="194">
        <v>0</v>
      </c>
      <c r="EQ47" s="194">
        <v>0</v>
      </c>
      <c r="ER47" s="194">
        <v>0</v>
      </c>
      <c r="ES47" s="194">
        <v>0</v>
      </c>
      <c r="ET47" s="194">
        <v>0</v>
      </c>
      <c r="EU47" s="194">
        <v>0</v>
      </c>
      <c r="EV47" s="194">
        <v>0</v>
      </c>
      <c r="EW47" s="194">
        <v>0</v>
      </c>
      <c r="EX47" s="194">
        <v>0</v>
      </c>
      <c r="EY47" s="194">
        <v>0</v>
      </c>
      <c r="EZ47" s="194">
        <v>0</v>
      </c>
      <c r="FA47" s="194">
        <v>0</v>
      </c>
      <c r="FB47" s="194">
        <v>0</v>
      </c>
      <c r="FC47" s="194">
        <v>0</v>
      </c>
      <c r="FD47" s="194">
        <v>0</v>
      </c>
      <c r="FE47" s="194">
        <v>0</v>
      </c>
      <c r="FF47" s="194">
        <v>0</v>
      </c>
      <c r="FG47" s="194">
        <v>0</v>
      </c>
      <c r="FH47" s="194">
        <v>0</v>
      </c>
      <c r="FI47" s="194">
        <v>0</v>
      </c>
      <c r="FJ47" s="194">
        <v>0</v>
      </c>
      <c r="FK47" s="194">
        <v>0</v>
      </c>
      <c r="FL47" s="194">
        <v>0</v>
      </c>
      <c r="FM47" s="194">
        <v>0</v>
      </c>
      <c r="FN47" s="194">
        <v>0</v>
      </c>
      <c r="FO47" s="194">
        <v>0</v>
      </c>
      <c r="FP47" s="194">
        <v>0</v>
      </c>
      <c r="FQ47" s="194">
        <v>0</v>
      </c>
      <c r="FR47" s="194">
        <v>0</v>
      </c>
      <c r="FS47" s="194">
        <v>0</v>
      </c>
      <c r="FT47" s="194">
        <v>0</v>
      </c>
      <c r="FU47" s="194">
        <v>0</v>
      </c>
      <c r="FV47" s="194">
        <v>0</v>
      </c>
      <c r="FW47" s="194">
        <v>0</v>
      </c>
      <c r="FX47" s="194">
        <v>0</v>
      </c>
      <c r="FY47" s="194">
        <v>0</v>
      </c>
      <c r="FZ47" s="194">
        <v>1522</v>
      </c>
      <c r="GA47" s="194">
        <v>0</v>
      </c>
      <c r="GB47" s="194">
        <v>0</v>
      </c>
      <c r="GC47" s="194">
        <v>0</v>
      </c>
      <c r="GD47" s="194">
        <v>0</v>
      </c>
      <c r="GE47" s="194">
        <v>0</v>
      </c>
      <c r="GF47" s="194">
        <v>0</v>
      </c>
      <c r="GG47" s="194">
        <v>0</v>
      </c>
      <c r="GH47" s="194">
        <v>0</v>
      </c>
      <c r="GI47" s="194">
        <v>0</v>
      </c>
      <c r="GJ47" s="194">
        <v>0</v>
      </c>
      <c r="GK47" s="194">
        <v>0</v>
      </c>
      <c r="GL47" s="194">
        <v>0</v>
      </c>
      <c r="GM47" s="194">
        <v>0</v>
      </c>
      <c r="GN47" s="194">
        <v>0</v>
      </c>
      <c r="GO47" s="194">
        <v>0</v>
      </c>
      <c r="GP47" s="194">
        <v>0</v>
      </c>
      <c r="GQ47" s="194">
        <v>0</v>
      </c>
      <c r="GR47" s="194">
        <v>0</v>
      </c>
      <c r="GS47" s="194">
        <v>0</v>
      </c>
      <c r="GT47" s="194">
        <v>0</v>
      </c>
      <c r="GU47" s="194">
        <v>0</v>
      </c>
      <c r="GV47" s="194">
        <v>0</v>
      </c>
      <c r="GW47" s="194">
        <v>0</v>
      </c>
      <c r="GX47" s="194">
        <v>0</v>
      </c>
      <c r="GY47" s="194">
        <v>0</v>
      </c>
      <c r="GZ47" s="194">
        <v>0</v>
      </c>
      <c r="HA47" s="194">
        <v>0</v>
      </c>
      <c r="HB47" s="194">
        <v>0</v>
      </c>
      <c r="HC47" s="194">
        <v>0</v>
      </c>
      <c r="HD47" s="194">
        <v>0</v>
      </c>
      <c r="HE47" s="194">
        <v>0</v>
      </c>
      <c r="HF47" s="194">
        <v>0</v>
      </c>
      <c r="HG47" s="194">
        <v>0</v>
      </c>
      <c r="HH47" s="194">
        <v>0</v>
      </c>
      <c r="HI47" s="194">
        <v>0</v>
      </c>
      <c r="HJ47" s="194">
        <v>0</v>
      </c>
      <c r="HK47" s="194">
        <v>0</v>
      </c>
      <c r="HL47" s="194">
        <v>0</v>
      </c>
      <c r="HM47" s="194">
        <v>216</v>
      </c>
      <c r="HN47" s="194">
        <v>0</v>
      </c>
      <c r="HO47" s="194">
        <v>0</v>
      </c>
      <c r="HP47" s="194">
        <v>0</v>
      </c>
      <c r="HQ47" s="194">
        <v>0</v>
      </c>
      <c r="HR47" s="194">
        <v>0</v>
      </c>
      <c r="HS47" s="194">
        <v>0</v>
      </c>
      <c r="HT47" s="194">
        <v>0</v>
      </c>
      <c r="HU47" s="194">
        <v>0</v>
      </c>
      <c r="HV47" s="194">
        <v>0</v>
      </c>
      <c r="HW47" s="194">
        <v>0</v>
      </c>
      <c r="HX47" s="194">
        <v>0</v>
      </c>
      <c r="HY47" s="194">
        <v>0</v>
      </c>
      <c r="HZ47" s="194">
        <v>0</v>
      </c>
      <c r="IA47" s="194">
        <v>0</v>
      </c>
      <c r="IB47" s="194">
        <v>0</v>
      </c>
      <c r="IC47" s="194">
        <v>0</v>
      </c>
      <c r="ID47" s="194">
        <v>0</v>
      </c>
      <c r="IE47" s="194">
        <v>0</v>
      </c>
      <c r="IF47" s="194">
        <v>0</v>
      </c>
      <c r="IG47" s="194">
        <v>0</v>
      </c>
      <c r="IH47" s="194">
        <v>0</v>
      </c>
      <c r="II47" s="194">
        <v>0</v>
      </c>
      <c r="IJ47" s="194">
        <v>0</v>
      </c>
      <c r="IK47" s="194">
        <v>0</v>
      </c>
      <c r="IL47" s="194">
        <v>0</v>
      </c>
      <c r="IM47" s="194">
        <v>0</v>
      </c>
      <c r="IN47" s="194">
        <v>0</v>
      </c>
      <c r="IO47" s="194">
        <v>0</v>
      </c>
      <c r="IP47" s="194">
        <v>0</v>
      </c>
      <c r="IQ47" s="194">
        <v>0</v>
      </c>
      <c r="IR47" s="194">
        <v>0</v>
      </c>
      <c r="IS47" s="194">
        <v>0</v>
      </c>
      <c r="IT47" s="194">
        <v>0</v>
      </c>
      <c r="IU47" s="194">
        <v>0</v>
      </c>
      <c r="IV47" s="194">
        <v>0</v>
      </c>
      <c r="IW47" s="194">
        <v>0</v>
      </c>
      <c r="IX47" s="194">
        <f t="shared" si="1"/>
        <v>175648.47</v>
      </c>
    </row>
    <row r="48" spans="1:258" ht="13.5" customHeight="1" x14ac:dyDescent="0.25">
      <c r="A48" s="190">
        <v>513013</v>
      </c>
      <c r="B48" s="194">
        <v>0</v>
      </c>
      <c r="C48" s="194">
        <v>2517</v>
      </c>
      <c r="D48" s="194">
        <v>104</v>
      </c>
      <c r="E48" s="194">
        <v>8746</v>
      </c>
      <c r="F48" s="194">
        <v>24822.61</v>
      </c>
      <c r="G48" s="194">
        <v>3879.8</v>
      </c>
      <c r="H48" s="194">
        <v>1489.2</v>
      </c>
      <c r="I48" s="194">
        <v>27669.48</v>
      </c>
      <c r="J48" s="194">
        <v>0</v>
      </c>
      <c r="K48" s="194">
        <v>0</v>
      </c>
      <c r="L48" s="194">
        <v>0</v>
      </c>
      <c r="M48" s="194">
        <v>0</v>
      </c>
      <c r="N48" s="194">
        <v>0</v>
      </c>
      <c r="O48" s="194">
        <v>0</v>
      </c>
      <c r="P48" s="194">
        <v>0</v>
      </c>
      <c r="Q48" s="194">
        <v>0</v>
      </c>
      <c r="R48" s="194">
        <v>23403.8</v>
      </c>
      <c r="S48" s="194">
        <v>0</v>
      </c>
      <c r="T48" s="194">
        <v>0</v>
      </c>
      <c r="U48" s="194">
        <v>0</v>
      </c>
      <c r="V48" s="194">
        <v>447</v>
      </c>
      <c r="W48" s="194">
        <v>0</v>
      </c>
      <c r="X48" s="194">
        <v>19</v>
      </c>
      <c r="Y48" s="194">
        <v>1656</v>
      </c>
      <c r="Z48" s="194">
        <v>15363</v>
      </c>
      <c r="AA48" s="194">
        <v>0</v>
      </c>
      <c r="AB48" s="194">
        <v>1131</v>
      </c>
      <c r="AC48" s="194">
        <v>0</v>
      </c>
      <c r="AD48" s="194">
        <v>4788</v>
      </c>
      <c r="AE48" s="194">
        <v>0</v>
      </c>
      <c r="AF48" s="194">
        <v>11975.5</v>
      </c>
      <c r="AG48" s="194">
        <v>0</v>
      </c>
      <c r="AH48" s="194">
        <v>0</v>
      </c>
      <c r="AI48" s="194">
        <v>0</v>
      </c>
      <c r="AJ48" s="194">
        <v>0</v>
      </c>
      <c r="AK48" s="194">
        <v>892</v>
      </c>
      <c r="AL48" s="194">
        <v>0</v>
      </c>
      <c r="AM48" s="194">
        <v>0</v>
      </c>
      <c r="AN48" s="194">
        <v>0</v>
      </c>
      <c r="AO48" s="194">
        <v>0</v>
      </c>
      <c r="AP48" s="194">
        <v>0</v>
      </c>
      <c r="AQ48" s="194">
        <v>0</v>
      </c>
      <c r="AR48" s="194">
        <v>0</v>
      </c>
      <c r="AS48" s="194">
        <v>0</v>
      </c>
      <c r="AT48" s="194">
        <v>0</v>
      </c>
      <c r="AU48" s="194">
        <v>27930.799999999999</v>
      </c>
      <c r="AV48" s="194">
        <v>0</v>
      </c>
      <c r="AW48" s="194">
        <v>0</v>
      </c>
      <c r="AX48" s="194">
        <v>0</v>
      </c>
      <c r="AY48" s="194">
        <v>0</v>
      </c>
      <c r="AZ48" s="194">
        <v>3270</v>
      </c>
      <c r="BA48" s="194">
        <v>0</v>
      </c>
      <c r="BB48" s="194">
        <v>266</v>
      </c>
      <c r="BC48" s="194">
        <v>0</v>
      </c>
      <c r="BD48" s="194">
        <v>0</v>
      </c>
      <c r="BE48" s="194">
        <v>0</v>
      </c>
      <c r="BF48" s="194">
        <v>2802</v>
      </c>
      <c r="BG48" s="194">
        <v>0</v>
      </c>
      <c r="BH48" s="194">
        <v>0</v>
      </c>
      <c r="BI48" s="194">
        <v>0</v>
      </c>
      <c r="BJ48" s="194">
        <v>4127</v>
      </c>
      <c r="BK48" s="194">
        <v>0</v>
      </c>
      <c r="BL48" s="194">
        <v>0</v>
      </c>
      <c r="BM48" s="194">
        <v>36813.58</v>
      </c>
      <c r="BN48" s="194">
        <v>923</v>
      </c>
      <c r="BO48" s="194">
        <v>0</v>
      </c>
      <c r="BP48" s="194">
        <v>0</v>
      </c>
      <c r="BQ48" s="194">
        <v>0</v>
      </c>
      <c r="BR48" s="194">
        <v>0</v>
      </c>
      <c r="BS48" s="194">
        <v>310</v>
      </c>
      <c r="BT48" s="194">
        <v>0</v>
      </c>
      <c r="BU48" s="194">
        <v>0</v>
      </c>
      <c r="BV48" s="194">
        <v>0</v>
      </c>
      <c r="BW48" s="194">
        <v>0</v>
      </c>
      <c r="BX48" s="194">
        <v>0</v>
      </c>
      <c r="BY48" s="194">
        <v>0</v>
      </c>
      <c r="BZ48" s="194">
        <v>0</v>
      </c>
      <c r="CA48" s="194">
        <v>0</v>
      </c>
      <c r="CB48" s="194">
        <v>0</v>
      </c>
      <c r="CC48" s="194">
        <v>0</v>
      </c>
      <c r="CD48" s="194">
        <v>0</v>
      </c>
      <c r="CE48" s="194">
        <v>15178</v>
      </c>
      <c r="CF48" s="194">
        <v>0</v>
      </c>
      <c r="CG48" s="194">
        <v>37236.019999999997</v>
      </c>
      <c r="CH48" s="194">
        <v>0</v>
      </c>
      <c r="CI48" s="194">
        <v>0</v>
      </c>
      <c r="CJ48" s="194">
        <v>0</v>
      </c>
      <c r="CK48" s="194">
        <v>0</v>
      </c>
      <c r="CL48" s="194">
        <v>358</v>
      </c>
      <c r="CM48" s="194">
        <v>163</v>
      </c>
      <c r="CN48" s="194">
        <v>26</v>
      </c>
      <c r="CO48" s="194">
        <v>208</v>
      </c>
      <c r="CP48" s="194">
        <v>0</v>
      </c>
      <c r="CQ48" s="194">
        <v>144</v>
      </c>
      <c r="CR48" s="194">
        <v>16195.74</v>
      </c>
      <c r="CS48" s="194">
        <v>25150</v>
      </c>
      <c r="CT48" s="194">
        <v>0</v>
      </c>
      <c r="CU48" s="194">
        <v>0</v>
      </c>
      <c r="CV48" s="194">
        <v>0</v>
      </c>
      <c r="CW48" s="194">
        <v>0</v>
      </c>
      <c r="CX48" s="194">
        <v>0</v>
      </c>
      <c r="CY48" s="194">
        <v>0</v>
      </c>
      <c r="CZ48" s="194">
        <v>0</v>
      </c>
      <c r="DA48" s="194">
        <v>0</v>
      </c>
      <c r="DB48" s="194">
        <v>0</v>
      </c>
      <c r="DC48" s="194">
        <v>0</v>
      </c>
      <c r="DD48" s="194">
        <v>0</v>
      </c>
      <c r="DE48" s="194">
        <v>0</v>
      </c>
      <c r="DF48" s="194">
        <v>0</v>
      </c>
      <c r="DG48" s="194">
        <v>0</v>
      </c>
      <c r="DH48" s="194">
        <v>0</v>
      </c>
      <c r="DI48" s="194">
        <v>0</v>
      </c>
      <c r="DJ48" s="194">
        <v>0</v>
      </c>
      <c r="DK48" s="194">
        <v>0</v>
      </c>
      <c r="DL48" s="194">
        <v>0</v>
      </c>
      <c r="DM48" s="194">
        <v>1840</v>
      </c>
      <c r="DN48" s="194">
        <v>0</v>
      </c>
      <c r="DO48" s="194">
        <v>106</v>
      </c>
      <c r="DP48" s="194">
        <v>29425</v>
      </c>
      <c r="DQ48" s="194">
        <v>2023.75</v>
      </c>
      <c r="DR48" s="194">
        <v>0</v>
      </c>
      <c r="DS48" s="194">
        <v>676</v>
      </c>
      <c r="DT48" s="194">
        <v>415</v>
      </c>
      <c r="DU48" s="194">
        <v>0</v>
      </c>
      <c r="DV48" s="194">
        <v>0</v>
      </c>
      <c r="DW48" s="194">
        <v>0</v>
      </c>
      <c r="DX48" s="194">
        <v>0</v>
      </c>
      <c r="DY48" s="194">
        <v>0</v>
      </c>
      <c r="DZ48" s="194">
        <v>0</v>
      </c>
      <c r="EA48" s="194">
        <v>419.99</v>
      </c>
      <c r="EB48" s="194">
        <v>0</v>
      </c>
      <c r="EC48" s="194">
        <v>0</v>
      </c>
      <c r="ED48" s="194">
        <v>0</v>
      </c>
      <c r="EE48" s="194">
        <v>0</v>
      </c>
      <c r="EF48" s="194">
        <v>0</v>
      </c>
      <c r="EG48" s="194">
        <v>0</v>
      </c>
      <c r="EH48" s="194">
        <v>0</v>
      </c>
      <c r="EI48" s="194">
        <v>0</v>
      </c>
      <c r="EJ48" s="194">
        <v>67504.009999999995</v>
      </c>
      <c r="EK48" s="194">
        <v>0</v>
      </c>
      <c r="EL48" s="194">
        <v>0</v>
      </c>
      <c r="EM48" s="194">
        <v>0</v>
      </c>
      <c r="EN48" s="194">
        <v>0</v>
      </c>
      <c r="EO48" s="194">
        <v>0</v>
      </c>
      <c r="EP48" s="194">
        <v>0</v>
      </c>
      <c r="EQ48" s="194">
        <v>0</v>
      </c>
      <c r="ER48" s="194">
        <v>0</v>
      </c>
      <c r="ES48" s="194">
        <v>0</v>
      </c>
      <c r="ET48" s="194">
        <v>0</v>
      </c>
      <c r="EU48" s="194">
        <v>0</v>
      </c>
      <c r="EV48" s="194">
        <v>0</v>
      </c>
      <c r="EW48" s="194">
        <v>0</v>
      </c>
      <c r="EX48" s="194">
        <v>0</v>
      </c>
      <c r="EY48" s="194">
        <v>0</v>
      </c>
      <c r="EZ48" s="194">
        <v>0</v>
      </c>
      <c r="FA48" s="194">
        <v>0</v>
      </c>
      <c r="FB48" s="194">
        <v>0</v>
      </c>
      <c r="FC48" s="194">
        <v>0</v>
      </c>
      <c r="FD48" s="194">
        <v>0</v>
      </c>
      <c r="FE48" s="194">
        <v>0</v>
      </c>
      <c r="FF48" s="194">
        <v>22</v>
      </c>
      <c r="FG48" s="194">
        <v>0</v>
      </c>
      <c r="FH48" s="194">
        <v>0</v>
      </c>
      <c r="FI48" s="194">
        <v>0</v>
      </c>
      <c r="FJ48" s="194">
        <v>0</v>
      </c>
      <c r="FK48" s="194">
        <v>0</v>
      </c>
      <c r="FL48" s="194">
        <v>0</v>
      </c>
      <c r="FM48" s="194">
        <v>0</v>
      </c>
      <c r="FN48" s="194">
        <v>0</v>
      </c>
      <c r="FO48" s="194">
        <v>0</v>
      </c>
      <c r="FP48" s="194">
        <v>0</v>
      </c>
      <c r="FQ48" s="194">
        <v>0</v>
      </c>
      <c r="FR48" s="194">
        <v>0</v>
      </c>
      <c r="FS48" s="194">
        <v>0</v>
      </c>
      <c r="FT48" s="194">
        <v>0</v>
      </c>
      <c r="FU48" s="194">
        <v>0</v>
      </c>
      <c r="FV48" s="194">
        <v>0</v>
      </c>
      <c r="FW48" s="194">
        <v>0</v>
      </c>
      <c r="FX48" s="194">
        <v>0</v>
      </c>
      <c r="FY48" s="194">
        <v>0</v>
      </c>
      <c r="FZ48" s="194">
        <v>15258</v>
      </c>
      <c r="GA48" s="194">
        <v>1248</v>
      </c>
      <c r="GB48" s="194">
        <v>0</v>
      </c>
      <c r="GC48" s="194">
        <v>0</v>
      </c>
      <c r="GD48" s="194">
        <v>0</v>
      </c>
      <c r="GE48" s="194">
        <v>64</v>
      </c>
      <c r="GF48" s="194">
        <v>0</v>
      </c>
      <c r="GG48" s="194">
        <v>0</v>
      </c>
      <c r="GH48" s="194">
        <v>0</v>
      </c>
      <c r="GI48" s="194">
        <v>0</v>
      </c>
      <c r="GJ48" s="194">
        <v>0</v>
      </c>
      <c r="GK48" s="194">
        <v>0</v>
      </c>
      <c r="GL48" s="194">
        <v>2618</v>
      </c>
      <c r="GM48" s="194">
        <v>1180</v>
      </c>
      <c r="GN48" s="194">
        <v>2315.48</v>
      </c>
      <c r="GO48" s="194">
        <v>0</v>
      </c>
      <c r="GP48" s="194">
        <v>0</v>
      </c>
      <c r="GQ48" s="194">
        <v>0</v>
      </c>
      <c r="GR48" s="194">
        <v>0</v>
      </c>
      <c r="GS48" s="194">
        <v>0</v>
      </c>
      <c r="GT48" s="194">
        <v>0</v>
      </c>
      <c r="GU48" s="194">
        <v>80</v>
      </c>
      <c r="GV48" s="194">
        <v>48400</v>
      </c>
      <c r="GW48" s="194">
        <v>0</v>
      </c>
      <c r="GX48" s="194">
        <v>0</v>
      </c>
      <c r="GY48" s="194">
        <v>0</v>
      </c>
      <c r="GZ48" s="194">
        <v>0</v>
      </c>
      <c r="HA48" s="194">
        <v>0</v>
      </c>
      <c r="HB48" s="194">
        <v>0</v>
      </c>
      <c r="HC48" s="194">
        <v>0</v>
      </c>
      <c r="HD48" s="194">
        <v>0</v>
      </c>
      <c r="HE48" s="194">
        <v>0</v>
      </c>
      <c r="HF48" s="194">
        <v>0</v>
      </c>
      <c r="HG48" s="194">
        <v>0</v>
      </c>
      <c r="HH48" s="194">
        <v>0</v>
      </c>
      <c r="HI48" s="194">
        <v>0</v>
      </c>
      <c r="HJ48" s="194">
        <v>0</v>
      </c>
      <c r="HK48" s="194">
        <v>133</v>
      </c>
      <c r="HL48" s="194">
        <v>0</v>
      </c>
      <c r="HM48" s="194">
        <v>8302</v>
      </c>
      <c r="HN48" s="194">
        <v>0</v>
      </c>
      <c r="HO48" s="194">
        <v>0</v>
      </c>
      <c r="HP48" s="194">
        <v>0</v>
      </c>
      <c r="HQ48" s="194">
        <v>0</v>
      </c>
      <c r="HR48" s="194">
        <v>13235.2</v>
      </c>
      <c r="HS48" s="194">
        <v>0</v>
      </c>
      <c r="HT48" s="194">
        <v>0</v>
      </c>
      <c r="HU48" s="194">
        <v>0</v>
      </c>
      <c r="HV48" s="194">
        <v>0</v>
      </c>
      <c r="HW48" s="194">
        <v>0</v>
      </c>
      <c r="HX48" s="194">
        <v>0</v>
      </c>
      <c r="HY48" s="194">
        <v>0</v>
      </c>
      <c r="HZ48" s="194">
        <v>0</v>
      </c>
      <c r="IA48" s="194">
        <v>0</v>
      </c>
      <c r="IB48" s="194">
        <v>0</v>
      </c>
      <c r="IC48" s="194">
        <v>0</v>
      </c>
      <c r="ID48" s="194">
        <v>0</v>
      </c>
      <c r="IE48" s="194">
        <v>0</v>
      </c>
      <c r="IF48" s="194">
        <v>0</v>
      </c>
      <c r="IG48" s="194">
        <v>0</v>
      </c>
      <c r="IH48" s="194">
        <v>0</v>
      </c>
      <c r="II48" s="194">
        <v>3752</v>
      </c>
      <c r="IJ48" s="194">
        <v>0</v>
      </c>
      <c r="IK48" s="194">
        <v>0</v>
      </c>
      <c r="IL48" s="194">
        <v>0</v>
      </c>
      <c r="IM48" s="194">
        <v>0</v>
      </c>
      <c r="IN48" s="194">
        <v>0</v>
      </c>
      <c r="IO48" s="194">
        <v>0</v>
      </c>
      <c r="IP48" s="194">
        <v>0</v>
      </c>
      <c r="IQ48" s="194">
        <v>0</v>
      </c>
      <c r="IR48" s="194">
        <v>0</v>
      </c>
      <c r="IS48" s="194">
        <v>0</v>
      </c>
      <c r="IT48" s="194">
        <v>0</v>
      </c>
      <c r="IU48" s="194">
        <v>0</v>
      </c>
      <c r="IV48" s="194">
        <v>0</v>
      </c>
      <c r="IW48" s="194">
        <v>18332</v>
      </c>
      <c r="IX48" s="194">
        <f t="shared" si="1"/>
        <v>517353.96</v>
      </c>
    </row>
    <row r="49" spans="1:258" ht="13.5" customHeight="1" x14ac:dyDescent="0.25">
      <c r="A49" s="190">
        <v>518111</v>
      </c>
      <c r="B49" s="194">
        <v>0</v>
      </c>
      <c r="C49" s="194">
        <v>39084.959999999999</v>
      </c>
      <c r="D49" s="194">
        <v>1196014.83</v>
      </c>
      <c r="E49" s="194">
        <v>207280.55</v>
      </c>
      <c r="F49" s="194">
        <v>69384.800000000003</v>
      </c>
      <c r="G49" s="194">
        <v>516223.22</v>
      </c>
      <c r="H49" s="194">
        <v>84835.68</v>
      </c>
      <c r="I49" s="194">
        <v>1845017.56</v>
      </c>
      <c r="J49" s="194">
        <v>242000</v>
      </c>
      <c r="K49" s="194">
        <v>131043</v>
      </c>
      <c r="L49" s="194">
        <v>639684.44999999995</v>
      </c>
      <c r="M49" s="194">
        <v>54102.16</v>
      </c>
      <c r="N49" s="194">
        <v>164486.12</v>
      </c>
      <c r="O49" s="194">
        <v>0</v>
      </c>
      <c r="P49" s="194">
        <v>1331</v>
      </c>
      <c r="Q49" s="194">
        <v>0</v>
      </c>
      <c r="R49" s="194">
        <v>124728.96000000001</v>
      </c>
      <c r="S49" s="194">
        <v>0</v>
      </c>
      <c r="T49" s="194">
        <v>0</v>
      </c>
      <c r="U49" s="194">
        <v>0</v>
      </c>
      <c r="V49" s="194">
        <v>200131.41</v>
      </c>
      <c r="W49" s="194">
        <v>7804.5</v>
      </c>
      <c r="X49" s="194">
        <v>125719.67999999999</v>
      </c>
      <c r="Y49" s="194">
        <v>391603.04</v>
      </c>
      <c r="Z49" s="194">
        <v>33237.699999999997</v>
      </c>
      <c r="AA49" s="194">
        <v>0</v>
      </c>
      <c r="AB49" s="194">
        <v>72242</v>
      </c>
      <c r="AC49" s="194">
        <v>53597.4</v>
      </c>
      <c r="AD49" s="194">
        <v>1736750.25</v>
      </c>
      <c r="AE49" s="194">
        <v>120246</v>
      </c>
      <c r="AF49" s="194">
        <v>369219.12</v>
      </c>
      <c r="AG49" s="194">
        <v>0</v>
      </c>
      <c r="AH49" s="194">
        <v>0</v>
      </c>
      <c r="AI49" s="194">
        <v>0</v>
      </c>
      <c r="AJ49" s="194">
        <v>0</v>
      </c>
      <c r="AK49" s="194">
        <v>10958.68</v>
      </c>
      <c r="AL49" s="194">
        <v>25000</v>
      </c>
      <c r="AM49" s="194">
        <v>0</v>
      </c>
      <c r="AN49" s="194">
        <v>5000</v>
      </c>
      <c r="AO49" s="194">
        <v>0</v>
      </c>
      <c r="AP49" s="194">
        <v>17000</v>
      </c>
      <c r="AQ49" s="194">
        <v>302.60000000000002</v>
      </c>
      <c r="AR49" s="194">
        <v>0</v>
      </c>
      <c r="AS49" s="194">
        <v>0</v>
      </c>
      <c r="AT49" s="194">
        <v>0</v>
      </c>
      <c r="AU49" s="194">
        <v>4220</v>
      </c>
      <c r="AV49" s="194">
        <v>0</v>
      </c>
      <c r="AW49" s="194">
        <v>0</v>
      </c>
      <c r="AX49" s="194">
        <v>0</v>
      </c>
      <c r="AY49" s="194">
        <v>0</v>
      </c>
      <c r="AZ49" s="194">
        <v>428560.11</v>
      </c>
      <c r="BA49" s="194">
        <v>77529</v>
      </c>
      <c r="BB49" s="194">
        <v>132000.91</v>
      </c>
      <c r="BC49" s="194">
        <v>68910.929999999993</v>
      </c>
      <c r="BD49" s="194">
        <v>243318.04</v>
      </c>
      <c r="BE49" s="194">
        <v>79102</v>
      </c>
      <c r="BF49" s="194">
        <v>46081.07</v>
      </c>
      <c r="BG49" s="194">
        <v>14093</v>
      </c>
      <c r="BH49" s="194">
        <v>264781.2</v>
      </c>
      <c r="BI49" s="194">
        <v>7006.93</v>
      </c>
      <c r="BJ49" s="194">
        <v>198269.2</v>
      </c>
      <c r="BK49" s="194">
        <v>38000</v>
      </c>
      <c r="BL49" s="194">
        <v>101500</v>
      </c>
      <c r="BM49" s="194">
        <v>2565439.9900000002</v>
      </c>
      <c r="BN49" s="194">
        <v>767628.34</v>
      </c>
      <c r="BO49" s="194">
        <v>5000</v>
      </c>
      <c r="BP49" s="194">
        <v>0</v>
      </c>
      <c r="BQ49" s="194">
        <v>217278.5</v>
      </c>
      <c r="BR49" s="194">
        <v>2045</v>
      </c>
      <c r="BS49" s="194">
        <v>154695.04999999999</v>
      </c>
      <c r="BT49" s="194">
        <v>42000</v>
      </c>
      <c r="BU49" s="194">
        <v>0</v>
      </c>
      <c r="BV49" s="194">
        <v>9740</v>
      </c>
      <c r="BW49" s="194">
        <v>4000</v>
      </c>
      <c r="BX49" s="194">
        <v>0</v>
      </c>
      <c r="BY49" s="194">
        <v>0</v>
      </c>
      <c r="BZ49" s="194">
        <v>0</v>
      </c>
      <c r="CA49" s="194">
        <v>9900</v>
      </c>
      <c r="CB49" s="194">
        <v>58429.8</v>
      </c>
      <c r="CC49" s="194">
        <v>0</v>
      </c>
      <c r="CD49" s="194">
        <v>3471.45</v>
      </c>
      <c r="CE49" s="194">
        <v>254669.35</v>
      </c>
      <c r="CF49" s="194">
        <v>0</v>
      </c>
      <c r="CG49" s="194">
        <v>19736</v>
      </c>
      <c r="CH49" s="194">
        <v>180000</v>
      </c>
      <c r="CI49" s="194">
        <v>0</v>
      </c>
      <c r="CJ49" s="194">
        <v>0</v>
      </c>
      <c r="CK49" s="194">
        <v>0</v>
      </c>
      <c r="CL49" s="194">
        <v>2250</v>
      </c>
      <c r="CM49" s="194">
        <v>7670.09</v>
      </c>
      <c r="CN49" s="194">
        <v>47773.98</v>
      </c>
      <c r="CO49" s="194">
        <v>50</v>
      </c>
      <c r="CP49" s="194">
        <v>0</v>
      </c>
      <c r="CQ49" s="194">
        <v>0</v>
      </c>
      <c r="CR49" s="194">
        <v>96906.3</v>
      </c>
      <c r="CS49" s="194">
        <v>136996.38</v>
      </c>
      <c r="CT49" s="194">
        <v>5210</v>
      </c>
      <c r="CU49" s="194">
        <v>0</v>
      </c>
      <c r="CV49" s="194">
        <v>0</v>
      </c>
      <c r="CW49" s="194">
        <v>22974</v>
      </c>
      <c r="CX49" s="194">
        <v>15559.07</v>
      </c>
      <c r="CY49" s="194">
        <v>3141</v>
      </c>
      <c r="CZ49" s="194">
        <v>16510.740000000002</v>
      </c>
      <c r="DA49" s="194">
        <v>71259.42</v>
      </c>
      <c r="DB49" s="194">
        <v>0</v>
      </c>
      <c r="DC49" s="194">
        <v>0</v>
      </c>
      <c r="DD49" s="194">
        <v>20846.78</v>
      </c>
      <c r="DE49" s="194">
        <v>288549.09999999998</v>
      </c>
      <c r="DF49" s="194">
        <v>16.93</v>
      </c>
      <c r="DG49" s="194">
        <v>1239243.92</v>
      </c>
      <c r="DH49" s="194">
        <v>38170</v>
      </c>
      <c r="DI49" s="194">
        <v>8586.93</v>
      </c>
      <c r="DJ49" s="194">
        <v>98659.63</v>
      </c>
      <c r="DK49" s="194">
        <v>0</v>
      </c>
      <c r="DL49" s="194">
        <v>105496.3</v>
      </c>
      <c r="DM49" s="194">
        <v>77203.5</v>
      </c>
      <c r="DN49" s="194">
        <v>63913.24</v>
      </c>
      <c r="DO49" s="194">
        <v>115011.5</v>
      </c>
      <c r="DP49" s="194">
        <v>131436.43</v>
      </c>
      <c r="DQ49" s="194">
        <v>1462</v>
      </c>
      <c r="DR49" s="194">
        <v>0</v>
      </c>
      <c r="DS49" s="194">
        <v>84000</v>
      </c>
      <c r="DT49" s="194">
        <v>396120.81</v>
      </c>
      <c r="DU49" s="194">
        <v>0</v>
      </c>
      <c r="DV49" s="194">
        <v>0</v>
      </c>
      <c r="DW49" s="194">
        <v>67650</v>
      </c>
      <c r="DX49" s="194">
        <v>1770</v>
      </c>
      <c r="DY49" s="194">
        <v>0</v>
      </c>
      <c r="DZ49" s="194">
        <v>16966.84</v>
      </c>
      <c r="EA49" s="194">
        <v>397147.13</v>
      </c>
      <c r="EB49" s="194">
        <v>0</v>
      </c>
      <c r="EC49" s="194">
        <v>55300</v>
      </c>
      <c r="ED49" s="194">
        <v>723509.69</v>
      </c>
      <c r="EE49" s="194">
        <v>421194.97</v>
      </c>
      <c r="EF49" s="194">
        <v>113279.55</v>
      </c>
      <c r="EG49" s="194">
        <v>183920</v>
      </c>
      <c r="EH49" s="194">
        <v>78866.37</v>
      </c>
      <c r="EI49" s="194">
        <v>0</v>
      </c>
      <c r="EJ49" s="194">
        <v>511188.22</v>
      </c>
      <c r="EK49" s="194">
        <v>343087.49</v>
      </c>
      <c r="EL49" s="194">
        <v>0</v>
      </c>
      <c r="EM49" s="194">
        <v>0</v>
      </c>
      <c r="EN49" s="194">
        <v>0</v>
      </c>
      <c r="EO49" s="194">
        <v>0</v>
      </c>
      <c r="EP49" s="194">
        <v>0</v>
      </c>
      <c r="EQ49" s="194">
        <v>0</v>
      </c>
      <c r="ER49" s="194">
        <v>18187.400000000001</v>
      </c>
      <c r="ES49" s="194">
        <v>0</v>
      </c>
      <c r="ET49" s="194">
        <v>21854.9</v>
      </c>
      <c r="EU49" s="194">
        <v>0</v>
      </c>
      <c r="EV49" s="194">
        <v>0</v>
      </c>
      <c r="EW49" s="194">
        <v>9093.7000000000007</v>
      </c>
      <c r="EX49" s="194">
        <v>0</v>
      </c>
      <c r="EY49" s="194">
        <v>0</v>
      </c>
      <c r="EZ49" s="194">
        <v>42552.66</v>
      </c>
      <c r="FA49" s="194">
        <v>0</v>
      </c>
      <c r="FB49" s="194">
        <v>4157.3</v>
      </c>
      <c r="FC49" s="194">
        <v>0</v>
      </c>
      <c r="FD49" s="194">
        <v>1309</v>
      </c>
      <c r="FE49" s="194">
        <v>73310.22</v>
      </c>
      <c r="FF49" s="194">
        <v>163141.44</v>
      </c>
      <c r="FG49" s="194">
        <v>8121.51</v>
      </c>
      <c r="FH49" s="194">
        <v>83952.05</v>
      </c>
      <c r="FI49" s="194">
        <v>0</v>
      </c>
      <c r="FJ49" s="194">
        <v>205469.79</v>
      </c>
      <c r="FK49" s="194">
        <v>0</v>
      </c>
      <c r="FL49" s="194">
        <v>0</v>
      </c>
      <c r="FM49" s="194">
        <v>0</v>
      </c>
      <c r="FN49" s="194">
        <v>910</v>
      </c>
      <c r="FO49" s="194">
        <v>0</v>
      </c>
      <c r="FP49" s="194">
        <v>0</v>
      </c>
      <c r="FQ49" s="194">
        <v>0</v>
      </c>
      <c r="FR49" s="194">
        <v>0</v>
      </c>
      <c r="FS49" s="194">
        <v>4162.47</v>
      </c>
      <c r="FT49" s="194">
        <v>628.4</v>
      </c>
      <c r="FU49" s="194">
        <v>0</v>
      </c>
      <c r="FV49" s="194">
        <v>3778.54</v>
      </c>
      <c r="FW49" s="194">
        <v>0</v>
      </c>
      <c r="FX49" s="194">
        <v>0</v>
      </c>
      <c r="FY49" s="194">
        <v>0</v>
      </c>
      <c r="FZ49" s="194">
        <v>459325</v>
      </c>
      <c r="GA49" s="194">
        <v>0</v>
      </c>
      <c r="GB49" s="194">
        <v>0</v>
      </c>
      <c r="GC49" s="194">
        <v>0</v>
      </c>
      <c r="GD49" s="194">
        <v>84919</v>
      </c>
      <c r="GE49" s="194">
        <v>0</v>
      </c>
      <c r="GF49" s="194">
        <v>0</v>
      </c>
      <c r="GG49" s="194">
        <v>0</v>
      </c>
      <c r="GH49" s="194">
        <v>53633</v>
      </c>
      <c r="GI49" s="194">
        <v>0</v>
      </c>
      <c r="GJ49" s="194">
        <v>7180</v>
      </c>
      <c r="GK49" s="194">
        <v>0</v>
      </c>
      <c r="GL49" s="194">
        <v>143927.70000000001</v>
      </c>
      <c r="GM49" s="194">
        <v>149452</v>
      </c>
      <c r="GN49" s="194">
        <v>1010029.72</v>
      </c>
      <c r="GO49" s="194">
        <v>0</v>
      </c>
      <c r="GP49" s="194">
        <v>0</v>
      </c>
      <c r="GQ49" s="194">
        <v>0</v>
      </c>
      <c r="GR49" s="194">
        <v>216</v>
      </c>
      <c r="GS49" s="194">
        <v>0</v>
      </c>
      <c r="GT49" s="194">
        <v>396</v>
      </c>
      <c r="GU49" s="194">
        <v>821990.5</v>
      </c>
      <c r="GV49" s="194">
        <v>1913677.83</v>
      </c>
      <c r="GW49" s="194">
        <v>0</v>
      </c>
      <c r="GX49" s="194">
        <v>0</v>
      </c>
      <c r="GY49" s="194">
        <v>0</v>
      </c>
      <c r="GZ49" s="194">
        <v>0</v>
      </c>
      <c r="HA49" s="194">
        <v>396</v>
      </c>
      <c r="HB49" s="194">
        <v>0</v>
      </c>
      <c r="HC49" s="194">
        <v>10764</v>
      </c>
      <c r="HD49" s="194">
        <v>792</v>
      </c>
      <c r="HE49" s="194">
        <v>0</v>
      </c>
      <c r="HF49" s="194">
        <v>1097.9100000000001</v>
      </c>
      <c r="HG49" s="194">
        <v>0</v>
      </c>
      <c r="HH49" s="194">
        <v>5103</v>
      </c>
      <c r="HI49" s="194">
        <v>0</v>
      </c>
      <c r="HJ49" s="194">
        <v>0</v>
      </c>
      <c r="HK49" s="194">
        <v>299148.92</v>
      </c>
      <c r="HL49" s="194">
        <v>0</v>
      </c>
      <c r="HM49" s="194">
        <v>186472.64</v>
      </c>
      <c r="HN49" s="194">
        <v>0</v>
      </c>
      <c r="HO49" s="194">
        <v>0</v>
      </c>
      <c r="HP49" s="194">
        <v>1010932.15</v>
      </c>
      <c r="HQ49" s="194">
        <v>0</v>
      </c>
      <c r="HR49" s="194">
        <v>8940552.5899999999</v>
      </c>
      <c r="HS49" s="194">
        <v>6412084.3899999997</v>
      </c>
      <c r="HT49" s="194">
        <v>0</v>
      </c>
      <c r="HU49" s="194">
        <v>3010</v>
      </c>
      <c r="HV49" s="194">
        <v>3754</v>
      </c>
      <c r="HW49" s="194">
        <v>500</v>
      </c>
      <c r="HX49" s="194">
        <v>0</v>
      </c>
      <c r="HY49" s="194">
        <v>0</v>
      </c>
      <c r="HZ49" s="194">
        <v>0</v>
      </c>
      <c r="IA49" s="194">
        <v>15530.02</v>
      </c>
      <c r="IB49" s="194">
        <v>35026.339999999997</v>
      </c>
      <c r="IC49" s="194">
        <v>0</v>
      </c>
      <c r="ID49" s="194">
        <v>0</v>
      </c>
      <c r="IE49" s="194">
        <v>0</v>
      </c>
      <c r="IF49" s="194">
        <v>0</v>
      </c>
      <c r="IG49" s="194">
        <v>0</v>
      </c>
      <c r="IH49" s="194">
        <v>0</v>
      </c>
      <c r="II49" s="194">
        <v>18668.59</v>
      </c>
      <c r="IJ49" s="194">
        <v>73017.72</v>
      </c>
      <c r="IK49" s="194">
        <v>2124378.2000000002</v>
      </c>
      <c r="IL49" s="194">
        <v>27540.09</v>
      </c>
      <c r="IM49" s="194">
        <v>0</v>
      </c>
      <c r="IN49" s="194">
        <v>0</v>
      </c>
      <c r="IO49" s="194">
        <v>12304.12</v>
      </c>
      <c r="IP49" s="194">
        <v>-5738.98</v>
      </c>
      <c r="IQ49" s="194">
        <v>120999.08</v>
      </c>
      <c r="IR49" s="194">
        <v>70417.72</v>
      </c>
      <c r="IS49" s="194">
        <v>0</v>
      </c>
      <c r="IT49" s="194">
        <v>0</v>
      </c>
      <c r="IU49" s="194">
        <v>860451.58</v>
      </c>
      <c r="IV49" s="194">
        <v>0</v>
      </c>
      <c r="IW49" s="194">
        <v>179524.28</v>
      </c>
      <c r="IX49" s="194">
        <f t="shared" si="1"/>
        <v>46182436.340000004</v>
      </c>
    </row>
    <row r="50" spans="1:258" ht="13.5" customHeight="1" x14ac:dyDescent="0.25">
      <c r="A50" s="190">
        <v>518112</v>
      </c>
      <c r="B50" s="194">
        <v>0</v>
      </c>
      <c r="C50" s="194">
        <v>0</v>
      </c>
      <c r="D50" s="194">
        <v>0</v>
      </c>
      <c r="E50" s="194">
        <v>0</v>
      </c>
      <c r="F50" s="194">
        <v>0</v>
      </c>
      <c r="G50" s="194">
        <v>0</v>
      </c>
      <c r="H50" s="194">
        <v>0</v>
      </c>
      <c r="I50" s="194">
        <v>65340</v>
      </c>
      <c r="J50" s="194">
        <v>0</v>
      </c>
      <c r="K50" s="194">
        <v>0</v>
      </c>
      <c r="L50" s="194">
        <v>0</v>
      </c>
      <c r="M50" s="194">
        <v>0</v>
      </c>
      <c r="N50" s="194">
        <v>0</v>
      </c>
      <c r="O50" s="194">
        <v>0</v>
      </c>
      <c r="P50" s="194">
        <v>0</v>
      </c>
      <c r="Q50" s="194">
        <v>0</v>
      </c>
      <c r="R50" s="194">
        <v>55745.36</v>
      </c>
      <c r="S50" s="194">
        <v>0</v>
      </c>
      <c r="T50" s="194">
        <v>0</v>
      </c>
      <c r="U50" s="194">
        <v>0</v>
      </c>
      <c r="V50" s="194">
        <v>0</v>
      </c>
      <c r="W50" s="194">
        <v>0</v>
      </c>
      <c r="X50" s="194">
        <v>0</v>
      </c>
      <c r="Y50" s="194">
        <v>26620</v>
      </c>
      <c r="Z50" s="194">
        <v>0</v>
      </c>
      <c r="AA50" s="194">
        <v>0</v>
      </c>
      <c r="AB50" s="194">
        <v>0</v>
      </c>
      <c r="AC50" s="194">
        <v>0</v>
      </c>
      <c r="AD50" s="194">
        <v>0</v>
      </c>
      <c r="AE50" s="194">
        <v>0</v>
      </c>
      <c r="AF50" s="194">
        <v>458067.99</v>
      </c>
      <c r="AG50" s="194">
        <v>0</v>
      </c>
      <c r="AH50" s="194">
        <v>0</v>
      </c>
      <c r="AI50" s="194">
        <v>0</v>
      </c>
      <c r="AJ50" s="194">
        <v>0</v>
      </c>
      <c r="AK50" s="194">
        <v>0</v>
      </c>
      <c r="AL50" s="194">
        <v>0</v>
      </c>
      <c r="AM50" s="194">
        <v>0</v>
      </c>
      <c r="AN50" s="194">
        <v>0</v>
      </c>
      <c r="AO50" s="194">
        <v>0</v>
      </c>
      <c r="AP50" s="194">
        <v>0</v>
      </c>
      <c r="AQ50" s="194">
        <v>0</v>
      </c>
      <c r="AR50" s="194">
        <v>0</v>
      </c>
      <c r="AS50" s="194">
        <v>0</v>
      </c>
      <c r="AT50" s="194">
        <v>0</v>
      </c>
      <c r="AU50" s="194">
        <v>0</v>
      </c>
      <c r="AV50" s="194">
        <v>0</v>
      </c>
      <c r="AW50" s="194">
        <v>0</v>
      </c>
      <c r="AX50" s="194">
        <v>0</v>
      </c>
      <c r="AY50" s="194">
        <v>0</v>
      </c>
      <c r="AZ50" s="194">
        <v>0</v>
      </c>
      <c r="BA50" s="194">
        <v>0</v>
      </c>
      <c r="BB50" s="194">
        <v>0</v>
      </c>
      <c r="BC50" s="194">
        <v>0</v>
      </c>
      <c r="BD50" s="194">
        <v>0</v>
      </c>
      <c r="BE50" s="194">
        <v>0</v>
      </c>
      <c r="BF50" s="194">
        <v>0</v>
      </c>
      <c r="BG50" s="194">
        <v>0</v>
      </c>
      <c r="BH50" s="194">
        <v>0</v>
      </c>
      <c r="BI50" s="194">
        <v>0</v>
      </c>
      <c r="BJ50" s="194">
        <v>78650</v>
      </c>
      <c r="BK50" s="194">
        <v>0</v>
      </c>
      <c r="BL50" s="194">
        <v>0</v>
      </c>
      <c r="BM50" s="194">
        <v>68345.320000000007</v>
      </c>
      <c r="BN50" s="194">
        <v>0</v>
      </c>
      <c r="BO50" s="194">
        <v>0</v>
      </c>
      <c r="BP50" s="194">
        <v>0</v>
      </c>
      <c r="BQ50" s="194">
        <v>0</v>
      </c>
      <c r="BR50" s="194">
        <v>0</v>
      </c>
      <c r="BS50" s="194">
        <v>0</v>
      </c>
      <c r="BT50" s="194">
        <v>164500</v>
      </c>
      <c r="BU50" s="194">
        <v>0</v>
      </c>
      <c r="BV50" s="194">
        <v>0</v>
      </c>
      <c r="BW50" s="194">
        <v>0</v>
      </c>
      <c r="BX50" s="194">
        <v>0</v>
      </c>
      <c r="BY50" s="194">
        <v>0</v>
      </c>
      <c r="BZ50" s="194">
        <v>0</v>
      </c>
      <c r="CA50" s="194">
        <v>0</v>
      </c>
      <c r="CB50" s="194">
        <v>0</v>
      </c>
      <c r="CC50" s="194">
        <v>0</v>
      </c>
      <c r="CD50" s="194">
        <v>0</v>
      </c>
      <c r="CE50" s="194">
        <v>0</v>
      </c>
      <c r="CF50" s="194">
        <v>0</v>
      </c>
      <c r="CG50" s="194">
        <v>0</v>
      </c>
      <c r="CH50" s="194">
        <v>0</v>
      </c>
      <c r="CI50" s="194">
        <v>0</v>
      </c>
      <c r="CJ50" s="194">
        <v>0</v>
      </c>
      <c r="CK50" s="194">
        <v>0</v>
      </c>
      <c r="CL50" s="194">
        <v>0</v>
      </c>
      <c r="CM50" s="194">
        <v>20973.33</v>
      </c>
      <c r="CN50" s="194">
        <v>20973.33</v>
      </c>
      <c r="CO50" s="194">
        <v>0</v>
      </c>
      <c r="CP50" s="194">
        <v>0</v>
      </c>
      <c r="CQ50" s="194">
        <v>0</v>
      </c>
      <c r="CR50" s="194">
        <v>108703.18</v>
      </c>
      <c r="CS50" s="194">
        <v>0</v>
      </c>
      <c r="CT50" s="194">
        <v>0</v>
      </c>
      <c r="CU50" s="194">
        <v>32294.9</v>
      </c>
      <c r="CV50" s="194">
        <v>0</v>
      </c>
      <c r="CW50" s="194">
        <v>0</v>
      </c>
      <c r="CX50" s="194">
        <v>0</v>
      </c>
      <c r="CY50" s="194">
        <v>0</v>
      </c>
      <c r="CZ50" s="194">
        <v>0</v>
      </c>
      <c r="DA50" s="194">
        <v>0</v>
      </c>
      <c r="DB50" s="194">
        <v>0</v>
      </c>
      <c r="DC50" s="194">
        <v>0</v>
      </c>
      <c r="DD50" s="194">
        <v>0</v>
      </c>
      <c r="DE50" s="194">
        <v>0</v>
      </c>
      <c r="DF50" s="194">
        <v>0</v>
      </c>
      <c r="DG50" s="194">
        <v>0</v>
      </c>
      <c r="DH50" s="194">
        <v>7445.84</v>
      </c>
      <c r="DI50" s="194">
        <v>0</v>
      </c>
      <c r="DJ50" s="194">
        <v>0</v>
      </c>
      <c r="DK50" s="194">
        <v>0</v>
      </c>
      <c r="DL50" s="194">
        <v>0</v>
      </c>
      <c r="DM50" s="194">
        <v>0</v>
      </c>
      <c r="DN50" s="194">
        <v>0</v>
      </c>
      <c r="DO50" s="194">
        <v>0</v>
      </c>
      <c r="DP50" s="194">
        <v>0</v>
      </c>
      <c r="DQ50" s="194">
        <v>0</v>
      </c>
      <c r="DR50" s="194">
        <v>0</v>
      </c>
      <c r="DS50" s="194">
        <v>0</v>
      </c>
      <c r="DT50" s="194">
        <v>0</v>
      </c>
      <c r="DU50" s="194">
        <v>0</v>
      </c>
      <c r="DV50" s="194">
        <v>0</v>
      </c>
      <c r="DW50" s="194">
        <v>0</v>
      </c>
      <c r="DX50" s="194">
        <v>0</v>
      </c>
      <c r="DY50" s="194">
        <v>0</v>
      </c>
      <c r="DZ50" s="194">
        <v>0</v>
      </c>
      <c r="EA50" s="194">
        <v>0</v>
      </c>
      <c r="EB50" s="194">
        <v>0</v>
      </c>
      <c r="EC50" s="194">
        <v>0</v>
      </c>
      <c r="ED50" s="194">
        <v>0</v>
      </c>
      <c r="EE50" s="194">
        <v>0</v>
      </c>
      <c r="EF50" s="194">
        <v>0</v>
      </c>
      <c r="EG50" s="194">
        <v>0</v>
      </c>
      <c r="EH50" s="194">
        <v>0</v>
      </c>
      <c r="EI50" s="194">
        <v>0</v>
      </c>
      <c r="EJ50" s="194">
        <v>158074.01999999999</v>
      </c>
      <c r="EK50" s="194">
        <v>3630</v>
      </c>
      <c r="EL50" s="194">
        <v>0</v>
      </c>
      <c r="EM50" s="194">
        <v>0</v>
      </c>
      <c r="EN50" s="194">
        <v>0</v>
      </c>
      <c r="EO50" s="194">
        <v>0</v>
      </c>
      <c r="EP50" s="194">
        <v>0</v>
      </c>
      <c r="EQ50" s="194">
        <v>0</v>
      </c>
      <c r="ER50" s="194">
        <v>0</v>
      </c>
      <c r="ES50" s="194">
        <v>0</v>
      </c>
      <c r="ET50" s="194">
        <v>0</v>
      </c>
      <c r="EU50" s="194">
        <v>0</v>
      </c>
      <c r="EV50" s="194">
        <v>0</v>
      </c>
      <c r="EW50" s="194">
        <v>0</v>
      </c>
      <c r="EX50" s="194">
        <v>0</v>
      </c>
      <c r="EY50" s="194">
        <v>0</v>
      </c>
      <c r="EZ50" s="194">
        <v>0</v>
      </c>
      <c r="FA50" s="194">
        <v>0</v>
      </c>
      <c r="FB50" s="194">
        <v>0</v>
      </c>
      <c r="FC50" s="194">
        <v>0</v>
      </c>
      <c r="FD50" s="194">
        <v>0</v>
      </c>
      <c r="FE50" s="194">
        <v>0</v>
      </c>
      <c r="FF50" s="194">
        <v>0</v>
      </c>
      <c r="FG50" s="194">
        <v>0</v>
      </c>
      <c r="FH50" s="194">
        <v>0</v>
      </c>
      <c r="FI50" s="194">
        <v>0</v>
      </c>
      <c r="FJ50" s="194">
        <v>0</v>
      </c>
      <c r="FK50" s="194">
        <v>0</v>
      </c>
      <c r="FL50" s="194">
        <v>0</v>
      </c>
      <c r="FM50" s="194">
        <v>0</v>
      </c>
      <c r="FN50" s="194">
        <v>0</v>
      </c>
      <c r="FO50" s="194">
        <v>0</v>
      </c>
      <c r="FP50" s="194">
        <v>0</v>
      </c>
      <c r="FQ50" s="194">
        <v>0</v>
      </c>
      <c r="FR50" s="194">
        <v>0</v>
      </c>
      <c r="FS50" s="194">
        <v>0</v>
      </c>
      <c r="FT50" s="194">
        <v>0</v>
      </c>
      <c r="FU50" s="194">
        <v>0</v>
      </c>
      <c r="FV50" s="194">
        <v>0</v>
      </c>
      <c r="FW50" s="194">
        <v>0</v>
      </c>
      <c r="FX50" s="194">
        <v>0</v>
      </c>
      <c r="FY50" s="194">
        <v>0</v>
      </c>
      <c r="FZ50" s="194">
        <v>0</v>
      </c>
      <c r="GA50" s="194">
        <v>0</v>
      </c>
      <c r="GB50" s="194">
        <v>0</v>
      </c>
      <c r="GC50" s="194">
        <v>0</v>
      </c>
      <c r="GD50" s="194">
        <v>9559</v>
      </c>
      <c r="GE50" s="194">
        <v>0</v>
      </c>
      <c r="GF50" s="194">
        <v>0</v>
      </c>
      <c r="GG50" s="194">
        <v>0</v>
      </c>
      <c r="GH50" s="194">
        <v>0</v>
      </c>
      <c r="GI50" s="194">
        <v>0</v>
      </c>
      <c r="GJ50" s="194">
        <v>0</v>
      </c>
      <c r="GK50" s="194">
        <v>0</v>
      </c>
      <c r="GL50" s="194">
        <v>0</v>
      </c>
      <c r="GM50" s="194">
        <v>15851</v>
      </c>
      <c r="GN50" s="194">
        <v>3451.44</v>
      </c>
      <c r="GO50" s="194">
        <v>0</v>
      </c>
      <c r="GP50" s="194">
        <v>0</v>
      </c>
      <c r="GQ50" s="194">
        <v>0</v>
      </c>
      <c r="GR50" s="194">
        <v>0</v>
      </c>
      <c r="GS50" s="194">
        <v>0</v>
      </c>
      <c r="GT50" s="194">
        <v>0</v>
      </c>
      <c r="GU50" s="194">
        <v>115027.32</v>
      </c>
      <c r="GV50" s="194">
        <v>155279.99</v>
      </c>
      <c r="GW50" s="194">
        <v>0</v>
      </c>
      <c r="GX50" s="194">
        <v>0</v>
      </c>
      <c r="GY50" s="194">
        <v>0</v>
      </c>
      <c r="GZ50" s="194">
        <v>0</v>
      </c>
      <c r="HA50" s="194">
        <v>0</v>
      </c>
      <c r="HB50" s="194">
        <v>0</v>
      </c>
      <c r="HC50" s="194">
        <v>0</v>
      </c>
      <c r="HD50" s="194">
        <v>0</v>
      </c>
      <c r="HE50" s="194">
        <v>0</v>
      </c>
      <c r="HF50" s="194">
        <v>0</v>
      </c>
      <c r="HG50" s="194">
        <v>0</v>
      </c>
      <c r="HH50" s="194">
        <v>12221.26</v>
      </c>
      <c r="HI50" s="194">
        <v>0</v>
      </c>
      <c r="HJ50" s="194">
        <v>0</v>
      </c>
      <c r="HK50" s="194">
        <v>9559</v>
      </c>
      <c r="HL50" s="194">
        <v>0</v>
      </c>
      <c r="HM50" s="194">
        <v>0</v>
      </c>
      <c r="HN50" s="194">
        <v>0</v>
      </c>
      <c r="HO50" s="194">
        <v>0</v>
      </c>
      <c r="HP50" s="194">
        <v>74803.42</v>
      </c>
      <c r="HQ50" s="194">
        <v>0</v>
      </c>
      <c r="HR50" s="194">
        <v>0</v>
      </c>
      <c r="HS50" s="194">
        <v>0</v>
      </c>
      <c r="HT50" s="194">
        <v>0</v>
      </c>
      <c r="HU50" s="194">
        <v>0</v>
      </c>
      <c r="HV50" s="194">
        <v>0</v>
      </c>
      <c r="HW50" s="194">
        <v>0</v>
      </c>
      <c r="HX50" s="194">
        <v>0</v>
      </c>
      <c r="HY50" s="194">
        <v>0</v>
      </c>
      <c r="HZ50" s="194">
        <v>0</v>
      </c>
      <c r="IA50" s="194">
        <v>0</v>
      </c>
      <c r="IB50" s="194">
        <v>0</v>
      </c>
      <c r="IC50" s="194">
        <v>0</v>
      </c>
      <c r="ID50" s="194">
        <v>0</v>
      </c>
      <c r="IE50" s="194">
        <v>0</v>
      </c>
      <c r="IF50" s="194">
        <v>0</v>
      </c>
      <c r="IG50" s="194">
        <v>0</v>
      </c>
      <c r="IH50" s="194">
        <v>0</v>
      </c>
      <c r="II50" s="194">
        <v>0</v>
      </c>
      <c r="IJ50" s="194">
        <v>0</v>
      </c>
      <c r="IK50" s="194">
        <v>0</v>
      </c>
      <c r="IL50" s="194">
        <v>0</v>
      </c>
      <c r="IM50" s="194">
        <v>0</v>
      </c>
      <c r="IN50" s="194">
        <v>0</v>
      </c>
      <c r="IO50" s="194">
        <v>0</v>
      </c>
      <c r="IP50" s="194">
        <v>0</v>
      </c>
      <c r="IQ50" s="194">
        <v>0</v>
      </c>
      <c r="IR50" s="194">
        <v>0</v>
      </c>
      <c r="IS50" s="194">
        <v>0</v>
      </c>
      <c r="IT50" s="194">
        <v>0</v>
      </c>
      <c r="IU50" s="194">
        <v>0</v>
      </c>
      <c r="IV50" s="194">
        <v>0</v>
      </c>
      <c r="IW50" s="194">
        <v>0</v>
      </c>
      <c r="IX50" s="194">
        <f t="shared" si="1"/>
        <v>1665115.6999999997</v>
      </c>
    </row>
    <row r="51" spans="1:258" ht="13.5" customHeight="1" x14ac:dyDescent="0.25">
      <c r="A51" s="190">
        <v>518113</v>
      </c>
      <c r="B51" s="194">
        <v>0</v>
      </c>
      <c r="C51" s="194">
        <v>0</v>
      </c>
      <c r="D51" s="194">
        <v>20531.52</v>
      </c>
      <c r="E51" s="194">
        <v>0</v>
      </c>
      <c r="F51" s="194">
        <v>140</v>
      </c>
      <c r="G51" s="194">
        <v>0</v>
      </c>
      <c r="H51" s="194">
        <v>0</v>
      </c>
      <c r="I51" s="194">
        <v>0</v>
      </c>
      <c r="J51" s="194">
        <v>0</v>
      </c>
      <c r="K51" s="194">
        <v>0</v>
      </c>
      <c r="L51" s="194">
        <v>0</v>
      </c>
      <c r="M51" s="194">
        <v>0</v>
      </c>
      <c r="N51" s="194">
        <v>0</v>
      </c>
      <c r="O51" s="194">
        <v>0</v>
      </c>
      <c r="P51" s="194">
        <v>0</v>
      </c>
      <c r="Q51" s="194">
        <v>0</v>
      </c>
      <c r="R51" s="194">
        <v>0</v>
      </c>
      <c r="S51" s="194">
        <v>0</v>
      </c>
      <c r="T51" s="194">
        <v>0</v>
      </c>
      <c r="U51" s="194">
        <v>0</v>
      </c>
      <c r="V51" s="194">
        <v>0</v>
      </c>
      <c r="W51" s="194">
        <v>0</v>
      </c>
      <c r="X51" s="194">
        <v>0</v>
      </c>
      <c r="Y51" s="194">
        <v>320</v>
      </c>
      <c r="Z51" s="194">
        <v>0</v>
      </c>
      <c r="AA51" s="194">
        <v>0</v>
      </c>
      <c r="AB51" s="194">
        <v>0</v>
      </c>
      <c r="AC51" s="194">
        <v>732</v>
      </c>
      <c r="AD51" s="194">
        <v>0</v>
      </c>
      <c r="AE51" s="194">
        <v>0</v>
      </c>
      <c r="AF51" s="194">
        <v>18922.2</v>
      </c>
      <c r="AG51" s="194">
        <v>0</v>
      </c>
      <c r="AH51" s="194">
        <v>0</v>
      </c>
      <c r="AI51" s="194">
        <v>0</v>
      </c>
      <c r="AJ51" s="194">
        <v>687.05</v>
      </c>
      <c r="AK51" s="194">
        <v>13204.96</v>
      </c>
      <c r="AL51" s="194">
        <v>2604.12</v>
      </c>
      <c r="AM51" s="194">
        <v>1453.16</v>
      </c>
      <c r="AN51" s="194">
        <v>2962.85</v>
      </c>
      <c r="AO51" s="194">
        <v>0</v>
      </c>
      <c r="AP51" s="194">
        <v>4948.0200000000004</v>
      </c>
      <c r="AQ51" s="194">
        <v>2740.99</v>
      </c>
      <c r="AR51" s="194">
        <v>2758.34</v>
      </c>
      <c r="AS51" s="194">
        <v>6796.01</v>
      </c>
      <c r="AT51" s="194">
        <v>1193.8900000000001</v>
      </c>
      <c r="AU51" s="194">
        <v>20648.75</v>
      </c>
      <c r="AV51" s="194">
        <v>0</v>
      </c>
      <c r="AW51" s="194">
        <v>0</v>
      </c>
      <c r="AX51" s="194">
        <v>8168.48</v>
      </c>
      <c r="AY51" s="194">
        <v>0</v>
      </c>
      <c r="AZ51" s="194">
        <v>0</v>
      </c>
      <c r="BA51" s="194">
        <v>180</v>
      </c>
      <c r="BB51" s="194">
        <v>860</v>
      </c>
      <c r="BC51" s="194">
        <v>2581</v>
      </c>
      <c r="BD51" s="194">
        <v>30265.119999999999</v>
      </c>
      <c r="BE51" s="194">
        <v>0</v>
      </c>
      <c r="BF51" s="194">
        <v>0</v>
      </c>
      <c r="BG51" s="194">
        <v>0</v>
      </c>
      <c r="BH51" s="194">
        <v>0</v>
      </c>
      <c r="BI51" s="194">
        <v>99970</v>
      </c>
      <c r="BJ51" s="194">
        <v>11232.16</v>
      </c>
      <c r="BK51" s="194">
        <v>0</v>
      </c>
      <c r="BL51" s="194">
        <v>0</v>
      </c>
      <c r="BM51" s="194">
        <v>124360.23</v>
      </c>
      <c r="BN51" s="194">
        <v>0</v>
      </c>
      <c r="BO51" s="194">
        <v>0</v>
      </c>
      <c r="BP51" s="194">
        <v>0</v>
      </c>
      <c r="BQ51" s="194">
        <v>0</v>
      </c>
      <c r="BR51" s="194">
        <v>0</v>
      </c>
      <c r="BS51" s="194">
        <v>0</v>
      </c>
      <c r="BT51" s="194">
        <v>0</v>
      </c>
      <c r="BU51" s="194">
        <v>0</v>
      </c>
      <c r="BV51" s="194">
        <v>0</v>
      </c>
      <c r="BW51" s="194">
        <v>0</v>
      </c>
      <c r="BX51" s="194">
        <v>0</v>
      </c>
      <c r="BY51" s="194">
        <v>0</v>
      </c>
      <c r="BZ51" s="194">
        <v>0</v>
      </c>
      <c r="CA51" s="194">
        <v>0</v>
      </c>
      <c r="CB51" s="194">
        <v>0</v>
      </c>
      <c r="CC51" s="194">
        <v>0</v>
      </c>
      <c r="CD51" s="194">
        <v>0</v>
      </c>
      <c r="CE51" s="194">
        <v>0</v>
      </c>
      <c r="CF51" s="194">
        <v>0</v>
      </c>
      <c r="CG51" s="194">
        <v>0</v>
      </c>
      <c r="CH51" s="194">
        <v>0</v>
      </c>
      <c r="CI51" s="194">
        <v>0</v>
      </c>
      <c r="CJ51" s="194">
        <v>0</v>
      </c>
      <c r="CK51" s="194">
        <v>0</v>
      </c>
      <c r="CL51" s="194">
        <v>27699.4</v>
      </c>
      <c r="CM51" s="194">
        <v>32229.57</v>
      </c>
      <c r="CN51" s="194">
        <v>33782.239999999998</v>
      </c>
      <c r="CO51" s="194">
        <v>32312.19</v>
      </c>
      <c r="CP51" s="194">
        <v>6414.23</v>
      </c>
      <c r="CQ51" s="194">
        <v>0</v>
      </c>
      <c r="CR51" s="194">
        <v>105056.15</v>
      </c>
      <c r="CS51" s="194">
        <v>42072.93</v>
      </c>
      <c r="CT51" s="194">
        <v>3085.46</v>
      </c>
      <c r="CU51" s="194">
        <v>82710.83</v>
      </c>
      <c r="CV51" s="194">
        <v>0</v>
      </c>
      <c r="CW51" s="194">
        <v>23374.55</v>
      </c>
      <c r="CX51" s="194">
        <v>159</v>
      </c>
      <c r="CY51" s="194">
        <v>0</v>
      </c>
      <c r="CZ51" s="194">
        <v>0</v>
      </c>
      <c r="DA51" s="194">
        <v>0</v>
      </c>
      <c r="DB51" s="194">
        <v>0</v>
      </c>
      <c r="DC51" s="194">
        <v>0</v>
      </c>
      <c r="DD51" s="194">
        <v>0</v>
      </c>
      <c r="DE51" s="194">
        <v>0</v>
      </c>
      <c r="DF51" s="194">
        <v>61757.43</v>
      </c>
      <c r="DG51" s="194">
        <v>0</v>
      </c>
      <c r="DH51" s="194">
        <v>0</v>
      </c>
      <c r="DI51" s="194">
        <v>0</v>
      </c>
      <c r="DJ51" s="194">
        <v>0</v>
      </c>
      <c r="DK51" s="194">
        <v>0</v>
      </c>
      <c r="DL51" s="194">
        <v>0</v>
      </c>
      <c r="DM51" s="194">
        <v>400</v>
      </c>
      <c r="DN51" s="194">
        <v>0</v>
      </c>
      <c r="DO51" s="194">
        <v>0.5</v>
      </c>
      <c r="DP51" s="194">
        <v>70396.679999999993</v>
      </c>
      <c r="DQ51" s="194">
        <v>23839.759999999998</v>
      </c>
      <c r="DR51" s="194">
        <v>0</v>
      </c>
      <c r="DS51" s="194">
        <v>0</v>
      </c>
      <c r="DT51" s="194">
        <v>11037.13</v>
      </c>
      <c r="DU51" s="194">
        <v>0</v>
      </c>
      <c r="DV51" s="194">
        <v>0</v>
      </c>
      <c r="DW51" s="194">
        <v>0</v>
      </c>
      <c r="DX51" s="194">
        <v>0</v>
      </c>
      <c r="DY51" s="194">
        <v>0</v>
      </c>
      <c r="DZ51" s="194">
        <v>0</v>
      </c>
      <c r="EA51" s="194">
        <v>0</v>
      </c>
      <c r="EB51" s="194">
        <v>167309.47</v>
      </c>
      <c r="EC51" s="194">
        <v>0</v>
      </c>
      <c r="ED51" s="194">
        <v>0</v>
      </c>
      <c r="EE51" s="194">
        <v>0</v>
      </c>
      <c r="EF51" s="194">
        <v>0</v>
      </c>
      <c r="EG51" s="194">
        <v>0</v>
      </c>
      <c r="EH51" s="194">
        <v>0</v>
      </c>
      <c r="EI51" s="194">
        <v>0</v>
      </c>
      <c r="EJ51" s="194">
        <v>0</v>
      </c>
      <c r="EK51" s="194">
        <v>0</v>
      </c>
      <c r="EL51" s="194">
        <v>0</v>
      </c>
      <c r="EM51" s="194">
        <v>0</v>
      </c>
      <c r="EN51" s="194">
        <v>0</v>
      </c>
      <c r="EO51" s="194">
        <v>0</v>
      </c>
      <c r="EP51" s="194">
        <v>0</v>
      </c>
      <c r="EQ51" s="194">
        <v>0</v>
      </c>
      <c r="ER51" s="194">
        <v>0</v>
      </c>
      <c r="ES51" s="194">
        <v>0</v>
      </c>
      <c r="ET51" s="194">
        <v>0</v>
      </c>
      <c r="EU51" s="194">
        <v>0</v>
      </c>
      <c r="EV51" s="194">
        <v>0</v>
      </c>
      <c r="EW51" s="194">
        <v>0</v>
      </c>
      <c r="EX51" s="194">
        <v>0</v>
      </c>
      <c r="EY51" s="194">
        <v>0</v>
      </c>
      <c r="EZ51" s="194">
        <v>0</v>
      </c>
      <c r="FA51" s="194">
        <v>0</v>
      </c>
      <c r="FB51" s="194">
        <v>0</v>
      </c>
      <c r="FC51" s="194">
        <v>0</v>
      </c>
      <c r="FD51" s="194">
        <v>0</v>
      </c>
      <c r="FE51" s="194">
        <v>0</v>
      </c>
      <c r="FF51" s="194">
        <v>0</v>
      </c>
      <c r="FG51" s="194">
        <v>0</v>
      </c>
      <c r="FH51" s="194">
        <v>0</v>
      </c>
      <c r="FI51" s="194">
        <v>0</v>
      </c>
      <c r="FJ51" s="194">
        <v>0</v>
      </c>
      <c r="FK51" s="194">
        <v>0</v>
      </c>
      <c r="FL51" s="194">
        <v>0</v>
      </c>
      <c r="FM51" s="194">
        <v>0</v>
      </c>
      <c r="FN51" s="194">
        <v>0</v>
      </c>
      <c r="FO51" s="194">
        <v>0</v>
      </c>
      <c r="FP51" s="194">
        <v>0</v>
      </c>
      <c r="FQ51" s="194">
        <v>0</v>
      </c>
      <c r="FR51" s="194">
        <v>0</v>
      </c>
      <c r="FS51" s="194">
        <v>0</v>
      </c>
      <c r="FT51" s="194">
        <v>310</v>
      </c>
      <c r="FU51" s="194">
        <v>0</v>
      </c>
      <c r="FV51" s="194">
        <v>0</v>
      </c>
      <c r="FW51" s="194">
        <v>0</v>
      </c>
      <c r="FX51" s="194">
        <v>0</v>
      </c>
      <c r="FY51" s="194">
        <v>0</v>
      </c>
      <c r="FZ51" s="194">
        <v>0</v>
      </c>
      <c r="GA51" s="194">
        <v>0</v>
      </c>
      <c r="GB51" s="194">
        <v>0</v>
      </c>
      <c r="GC51" s="194">
        <v>0</v>
      </c>
      <c r="GD51" s="194">
        <v>0</v>
      </c>
      <c r="GE51" s="194">
        <v>0</v>
      </c>
      <c r="GF51" s="194">
        <v>0</v>
      </c>
      <c r="GG51" s="194">
        <v>0</v>
      </c>
      <c r="GH51" s="194">
        <v>0</v>
      </c>
      <c r="GI51" s="194">
        <v>0</v>
      </c>
      <c r="GJ51" s="194">
        <v>0</v>
      </c>
      <c r="GK51" s="194">
        <v>0</v>
      </c>
      <c r="GL51" s="194">
        <v>39071.49</v>
      </c>
      <c r="GM51" s="194">
        <v>0</v>
      </c>
      <c r="GN51" s="194">
        <v>0</v>
      </c>
      <c r="GO51" s="194">
        <v>0</v>
      </c>
      <c r="GP51" s="194">
        <v>0</v>
      </c>
      <c r="GQ51" s="194">
        <v>0</v>
      </c>
      <c r="GR51" s="194">
        <v>0</v>
      </c>
      <c r="GS51" s="194">
        <v>0</v>
      </c>
      <c r="GT51" s="194">
        <v>0</v>
      </c>
      <c r="GU51" s="194">
        <v>0</v>
      </c>
      <c r="GV51" s="194">
        <v>250</v>
      </c>
      <c r="GW51" s="194">
        <v>0</v>
      </c>
      <c r="GX51" s="194">
        <v>0</v>
      </c>
      <c r="GY51" s="194">
        <v>0</v>
      </c>
      <c r="GZ51" s="194">
        <v>0</v>
      </c>
      <c r="HA51" s="194">
        <v>112</v>
      </c>
      <c r="HB51" s="194">
        <v>0</v>
      </c>
      <c r="HC51" s="194">
        <v>0</v>
      </c>
      <c r="HD51" s="194">
        <v>0</v>
      </c>
      <c r="HE51" s="194">
        <v>0</v>
      </c>
      <c r="HF51" s="194">
        <v>0</v>
      </c>
      <c r="HG51" s="194">
        <v>0</v>
      </c>
      <c r="HH51" s="194">
        <v>0</v>
      </c>
      <c r="HI51" s="194">
        <v>0</v>
      </c>
      <c r="HJ51" s="194">
        <v>0</v>
      </c>
      <c r="HK51" s="194">
        <v>0</v>
      </c>
      <c r="HL51" s="194">
        <v>0</v>
      </c>
      <c r="HM51" s="194">
        <v>28</v>
      </c>
      <c r="HN51" s="194">
        <v>0</v>
      </c>
      <c r="HO51" s="194">
        <v>0</v>
      </c>
      <c r="HP51" s="194">
        <v>0</v>
      </c>
      <c r="HQ51" s="194">
        <v>0</v>
      </c>
      <c r="HR51" s="194">
        <v>0</v>
      </c>
      <c r="HS51" s="194">
        <v>0</v>
      </c>
      <c r="HT51" s="194">
        <v>0</v>
      </c>
      <c r="HU51" s="194">
        <v>496</v>
      </c>
      <c r="HV51" s="194">
        <v>15</v>
      </c>
      <c r="HW51" s="194">
        <v>0</v>
      </c>
      <c r="HX51" s="194">
        <v>0</v>
      </c>
      <c r="HY51" s="194">
        <v>0</v>
      </c>
      <c r="HZ51" s="194">
        <v>0</v>
      </c>
      <c r="IA51" s="194">
        <v>0</v>
      </c>
      <c r="IB51" s="194">
        <v>0</v>
      </c>
      <c r="IC51" s="194">
        <v>0</v>
      </c>
      <c r="ID51" s="194">
        <v>0</v>
      </c>
      <c r="IE51" s="194">
        <v>0</v>
      </c>
      <c r="IF51" s="194">
        <v>0</v>
      </c>
      <c r="IG51" s="194">
        <v>0</v>
      </c>
      <c r="IH51" s="194">
        <v>0</v>
      </c>
      <c r="II51" s="194">
        <v>0</v>
      </c>
      <c r="IJ51" s="194">
        <v>0</v>
      </c>
      <c r="IK51" s="194">
        <v>0</v>
      </c>
      <c r="IL51" s="194">
        <v>0</v>
      </c>
      <c r="IM51" s="194">
        <v>0</v>
      </c>
      <c r="IN51" s="194">
        <v>0</v>
      </c>
      <c r="IO51" s="194">
        <v>0</v>
      </c>
      <c r="IP51" s="194">
        <v>0</v>
      </c>
      <c r="IQ51" s="194">
        <v>0</v>
      </c>
      <c r="IR51" s="194">
        <v>0</v>
      </c>
      <c r="IS51" s="194">
        <v>0</v>
      </c>
      <c r="IT51" s="194">
        <v>0</v>
      </c>
      <c r="IU51" s="194">
        <v>0</v>
      </c>
      <c r="IV51" s="194">
        <v>0</v>
      </c>
      <c r="IW51" s="194">
        <v>0</v>
      </c>
      <c r="IX51" s="194">
        <f t="shared" si="1"/>
        <v>1142180.8600000001</v>
      </c>
    </row>
    <row r="52" spans="1:258" ht="13.5" customHeight="1" x14ac:dyDescent="0.25">
      <c r="A52" s="190">
        <v>518114</v>
      </c>
      <c r="B52" s="194">
        <v>0</v>
      </c>
      <c r="C52" s="194">
        <v>0</v>
      </c>
      <c r="D52" s="194">
        <v>0</v>
      </c>
      <c r="E52" s="194">
        <v>0</v>
      </c>
      <c r="F52" s="194">
        <v>0</v>
      </c>
      <c r="G52" s="194">
        <v>45738</v>
      </c>
      <c r="H52" s="194">
        <v>0</v>
      </c>
      <c r="I52" s="194">
        <v>67760</v>
      </c>
      <c r="J52" s="194">
        <v>0</v>
      </c>
      <c r="K52" s="194">
        <v>0</v>
      </c>
      <c r="L52" s="194">
        <v>0</v>
      </c>
      <c r="M52" s="194">
        <v>0</v>
      </c>
      <c r="N52" s="194">
        <v>0</v>
      </c>
      <c r="O52" s="194">
        <v>0</v>
      </c>
      <c r="P52" s="194">
        <v>0</v>
      </c>
      <c r="Q52" s="194">
        <v>0</v>
      </c>
      <c r="R52" s="194">
        <v>0</v>
      </c>
      <c r="S52" s="194">
        <v>0</v>
      </c>
      <c r="T52" s="194">
        <v>0</v>
      </c>
      <c r="U52" s="194">
        <v>0</v>
      </c>
      <c r="V52" s="194">
        <v>0</v>
      </c>
      <c r="W52" s="194">
        <v>0</v>
      </c>
      <c r="X52" s="194">
        <v>0</v>
      </c>
      <c r="Y52" s="194">
        <v>0</v>
      </c>
      <c r="Z52" s="194">
        <v>2800</v>
      </c>
      <c r="AA52" s="194">
        <v>0</v>
      </c>
      <c r="AB52" s="194">
        <v>0</v>
      </c>
      <c r="AC52" s="194">
        <v>0</v>
      </c>
      <c r="AD52" s="194">
        <v>0</v>
      </c>
      <c r="AE52" s="194">
        <v>0</v>
      </c>
      <c r="AF52" s="194">
        <v>0</v>
      </c>
      <c r="AG52" s="194">
        <v>0</v>
      </c>
      <c r="AH52" s="194">
        <v>0</v>
      </c>
      <c r="AI52" s="194">
        <v>0</v>
      </c>
      <c r="AJ52" s="194">
        <v>0</v>
      </c>
      <c r="AK52" s="194">
        <v>0</v>
      </c>
      <c r="AL52" s="194">
        <v>0</v>
      </c>
      <c r="AM52" s="194">
        <v>0</v>
      </c>
      <c r="AN52" s="194">
        <v>0</v>
      </c>
      <c r="AO52" s="194">
        <v>0</v>
      </c>
      <c r="AP52" s="194">
        <v>0</v>
      </c>
      <c r="AQ52" s="194">
        <v>0</v>
      </c>
      <c r="AR52" s="194">
        <v>0</v>
      </c>
      <c r="AS52" s="194">
        <v>0</v>
      </c>
      <c r="AT52" s="194">
        <v>0</v>
      </c>
      <c r="AU52" s="194">
        <v>0</v>
      </c>
      <c r="AV52" s="194">
        <v>0</v>
      </c>
      <c r="AW52" s="194">
        <v>0</v>
      </c>
      <c r="AX52" s="194">
        <v>0</v>
      </c>
      <c r="AY52" s="194">
        <v>0</v>
      </c>
      <c r="AZ52" s="194">
        <v>5468</v>
      </c>
      <c r="BA52" s="194">
        <v>0</v>
      </c>
      <c r="BB52" s="194">
        <v>11348</v>
      </c>
      <c r="BC52" s="194">
        <v>0</v>
      </c>
      <c r="BD52" s="194">
        <v>0</v>
      </c>
      <c r="BE52" s="194">
        <v>0</v>
      </c>
      <c r="BF52" s="194">
        <v>0</v>
      </c>
      <c r="BG52" s="194">
        <v>0</v>
      </c>
      <c r="BH52" s="194">
        <v>41142</v>
      </c>
      <c r="BI52" s="194">
        <v>59061</v>
      </c>
      <c r="BJ52" s="194">
        <v>0</v>
      </c>
      <c r="BK52" s="194">
        <v>0</v>
      </c>
      <c r="BL52" s="194">
        <v>0</v>
      </c>
      <c r="BM52" s="194">
        <v>26407</v>
      </c>
      <c r="BN52" s="194">
        <v>4485</v>
      </c>
      <c r="BO52" s="194">
        <v>0</v>
      </c>
      <c r="BP52" s="194">
        <v>0</v>
      </c>
      <c r="BQ52" s="194">
        <v>0</v>
      </c>
      <c r="BR52" s="194">
        <v>0</v>
      </c>
      <c r="BS52" s="194">
        <v>55599.199999999997</v>
      </c>
      <c r="BT52" s="194">
        <v>0</v>
      </c>
      <c r="BU52" s="194">
        <v>0</v>
      </c>
      <c r="BV52" s="194">
        <v>0</v>
      </c>
      <c r="BW52" s="194">
        <v>0</v>
      </c>
      <c r="BX52" s="194">
        <v>0</v>
      </c>
      <c r="BY52" s="194">
        <v>20000</v>
      </c>
      <c r="BZ52" s="194">
        <v>0</v>
      </c>
      <c r="CA52" s="194">
        <v>0</v>
      </c>
      <c r="CB52" s="194">
        <v>0</v>
      </c>
      <c r="CC52" s="194">
        <v>0</v>
      </c>
      <c r="CD52" s="194">
        <v>0</v>
      </c>
      <c r="CE52" s="194">
        <v>0</v>
      </c>
      <c r="CF52" s="194">
        <v>0</v>
      </c>
      <c r="CG52" s="194">
        <v>36000</v>
      </c>
      <c r="CH52" s="194">
        <v>0</v>
      </c>
      <c r="CI52" s="194">
        <v>0</v>
      </c>
      <c r="CJ52" s="194">
        <v>0</v>
      </c>
      <c r="CK52" s="194">
        <v>0</v>
      </c>
      <c r="CL52" s="194">
        <v>3050</v>
      </c>
      <c r="CM52" s="194">
        <v>9113.7900000000009</v>
      </c>
      <c r="CN52" s="194">
        <v>16924.47</v>
      </c>
      <c r="CO52" s="194">
        <v>1474</v>
      </c>
      <c r="CP52" s="194">
        <v>0</v>
      </c>
      <c r="CQ52" s="194">
        <v>0</v>
      </c>
      <c r="CR52" s="194">
        <v>0</v>
      </c>
      <c r="CS52" s="194">
        <v>92875.199999999997</v>
      </c>
      <c r="CT52" s="194">
        <v>0</v>
      </c>
      <c r="CU52" s="194">
        <v>0</v>
      </c>
      <c r="CV52" s="194">
        <v>0</v>
      </c>
      <c r="CW52" s="194">
        <v>700</v>
      </c>
      <c r="CX52" s="194">
        <v>0</v>
      </c>
      <c r="CY52" s="194">
        <v>0</v>
      </c>
      <c r="CZ52" s="194">
        <v>13929.76</v>
      </c>
      <c r="DA52" s="194">
        <v>0</v>
      </c>
      <c r="DB52" s="194">
        <v>0</v>
      </c>
      <c r="DC52" s="194">
        <v>17860</v>
      </c>
      <c r="DD52" s="194">
        <v>0</v>
      </c>
      <c r="DE52" s="194">
        <v>0</v>
      </c>
      <c r="DF52" s="194">
        <v>0</v>
      </c>
      <c r="DG52" s="194">
        <v>2500</v>
      </c>
      <c r="DH52" s="194">
        <v>7931.28</v>
      </c>
      <c r="DI52" s="194">
        <v>37500</v>
      </c>
      <c r="DJ52" s="194">
        <v>0</v>
      </c>
      <c r="DK52" s="194">
        <v>0</v>
      </c>
      <c r="DL52" s="194">
        <v>0</v>
      </c>
      <c r="DM52" s="194">
        <v>0</v>
      </c>
      <c r="DN52" s="194">
        <v>0</v>
      </c>
      <c r="DO52" s="194">
        <v>0</v>
      </c>
      <c r="DP52" s="194">
        <v>10330</v>
      </c>
      <c r="DQ52" s="194">
        <v>0</v>
      </c>
      <c r="DR52" s="194">
        <v>0</v>
      </c>
      <c r="DS52" s="194">
        <v>0</v>
      </c>
      <c r="DT52" s="194">
        <v>0</v>
      </c>
      <c r="DU52" s="194">
        <v>0</v>
      </c>
      <c r="DV52" s="194">
        <v>0</v>
      </c>
      <c r="DW52" s="194">
        <v>0</v>
      </c>
      <c r="DX52" s="194">
        <v>0</v>
      </c>
      <c r="DY52" s="194">
        <v>0</v>
      </c>
      <c r="DZ52" s="194">
        <v>0</v>
      </c>
      <c r="EA52" s="194">
        <v>14880</v>
      </c>
      <c r="EB52" s="194">
        <v>0</v>
      </c>
      <c r="EC52" s="194">
        <v>0</v>
      </c>
      <c r="ED52" s="194">
        <v>0</v>
      </c>
      <c r="EE52" s="194">
        <v>0</v>
      </c>
      <c r="EF52" s="194">
        <v>0</v>
      </c>
      <c r="EG52" s="194">
        <v>0</v>
      </c>
      <c r="EH52" s="194">
        <v>39300</v>
      </c>
      <c r="EI52" s="194">
        <v>0</v>
      </c>
      <c r="EJ52" s="194">
        <v>5850</v>
      </c>
      <c r="EK52" s="194">
        <v>3194.4</v>
      </c>
      <c r="EL52" s="194">
        <v>0</v>
      </c>
      <c r="EM52" s="194">
        <v>0</v>
      </c>
      <c r="EN52" s="194">
        <v>0</v>
      </c>
      <c r="EO52" s="194">
        <v>0</v>
      </c>
      <c r="EP52" s="194">
        <v>0</v>
      </c>
      <c r="EQ52" s="194">
        <v>0</v>
      </c>
      <c r="ER52" s="194">
        <v>0</v>
      </c>
      <c r="ES52" s="194">
        <v>0</v>
      </c>
      <c r="ET52" s="194">
        <v>0</v>
      </c>
      <c r="EU52" s="194">
        <v>0</v>
      </c>
      <c r="EV52" s="194">
        <v>0</v>
      </c>
      <c r="EW52" s="194">
        <v>0</v>
      </c>
      <c r="EX52" s="194">
        <v>0</v>
      </c>
      <c r="EY52" s="194">
        <v>0</v>
      </c>
      <c r="EZ52" s="194">
        <v>0</v>
      </c>
      <c r="FA52" s="194">
        <v>0</v>
      </c>
      <c r="FB52" s="194">
        <v>0</v>
      </c>
      <c r="FC52" s="194">
        <v>0</v>
      </c>
      <c r="FD52" s="194">
        <v>0</v>
      </c>
      <c r="FE52" s="194">
        <v>0</v>
      </c>
      <c r="FF52" s="194">
        <v>0</v>
      </c>
      <c r="FG52" s="194">
        <v>0</v>
      </c>
      <c r="FH52" s="194">
        <v>0</v>
      </c>
      <c r="FI52" s="194">
        <v>0</v>
      </c>
      <c r="FJ52" s="194">
        <v>0</v>
      </c>
      <c r="FK52" s="194">
        <v>0</v>
      </c>
      <c r="FL52" s="194">
        <v>0</v>
      </c>
      <c r="FM52" s="194">
        <v>0</v>
      </c>
      <c r="FN52" s="194">
        <v>0</v>
      </c>
      <c r="FO52" s="194">
        <v>0</v>
      </c>
      <c r="FP52" s="194">
        <v>0</v>
      </c>
      <c r="FQ52" s="194">
        <v>0</v>
      </c>
      <c r="FR52" s="194">
        <v>0</v>
      </c>
      <c r="FS52" s="194">
        <v>0</v>
      </c>
      <c r="FT52" s="194">
        <v>0</v>
      </c>
      <c r="FU52" s="194">
        <v>0</v>
      </c>
      <c r="FV52" s="194">
        <v>0</v>
      </c>
      <c r="FW52" s="194">
        <v>0</v>
      </c>
      <c r="FX52" s="194">
        <v>0</v>
      </c>
      <c r="FY52" s="194">
        <v>0</v>
      </c>
      <c r="FZ52" s="194">
        <v>0</v>
      </c>
      <c r="GA52" s="194">
        <v>0</v>
      </c>
      <c r="GB52" s="194">
        <v>0</v>
      </c>
      <c r="GC52" s="194">
        <v>0</v>
      </c>
      <c r="GD52" s="194">
        <v>0</v>
      </c>
      <c r="GE52" s="194">
        <v>0</v>
      </c>
      <c r="GF52" s="194">
        <v>0</v>
      </c>
      <c r="GG52" s="194">
        <v>0</v>
      </c>
      <c r="GH52" s="194">
        <v>0</v>
      </c>
      <c r="GI52" s="194">
        <v>0</v>
      </c>
      <c r="GJ52" s="194">
        <v>0</v>
      </c>
      <c r="GK52" s="194">
        <v>0</v>
      </c>
      <c r="GL52" s="194">
        <v>6000</v>
      </c>
      <c r="GM52" s="194">
        <v>0</v>
      </c>
      <c r="GN52" s="194">
        <v>61645.75</v>
      </c>
      <c r="GO52" s="194">
        <v>0</v>
      </c>
      <c r="GP52" s="194">
        <v>0</v>
      </c>
      <c r="GQ52" s="194">
        <v>0</v>
      </c>
      <c r="GR52" s="194">
        <v>0</v>
      </c>
      <c r="GS52" s="194">
        <v>0</v>
      </c>
      <c r="GT52" s="194">
        <v>0</v>
      </c>
      <c r="GU52" s="194">
        <v>62458</v>
      </c>
      <c r="GV52" s="194">
        <v>0</v>
      </c>
      <c r="GW52" s="194">
        <v>0</v>
      </c>
      <c r="GX52" s="194">
        <v>0</v>
      </c>
      <c r="GY52" s="194">
        <v>0</v>
      </c>
      <c r="GZ52" s="194">
        <v>0</v>
      </c>
      <c r="HA52" s="194">
        <v>0</v>
      </c>
      <c r="HB52" s="194">
        <v>0</v>
      </c>
      <c r="HC52" s="194">
        <v>0</v>
      </c>
      <c r="HD52" s="194">
        <v>0</v>
      </c>
      <c r="HE52" s="194">
        <v>0</v>
      </c>
      <c r="HF52" s="194">
        <v>0</v>
      </c>
      <c r="HG52" s="194">
        <v>0</v>
      </c>
      <c r="HH52" s="194">
        <v>0</v>
      </c>
      <c r="HI52" s="194">
        <v>0</v>
      </c>
      <c r="HJ52" s="194">
        <v>0</v>
      </c>
      <c r="HK52" s="194">
        <v>0</v>
      </c>
      <c r="HL52" s="194">
        <v>0</v>
      </c>
      <c r="HM52" s="194">
        <v>0</v>
      </c>
      <c r="HN52" s="194">
        <v>0</v>
      </c>
      <c r="HO52" s="194">
        <v>0</v>
      </c>
      <c r="HP52" s="194">
        <v>99278</v>
      </c>
      <c r="HQ52" s="194">
        <v>0</v>
      </c>
      <c r="HR52" s="194">
        <v>36519.599999999999</v>
      </c>
      <c r="HS52" s="194">
        <v>0</v>
      </c>
      <c r="HT52" s="194">
        <v>0</v>
      </c>
      <c r="HU52" s="194">
        <v>0</v>
      </c>
      <c r="HV52" s="194">
        <v>0</v>
      </c>
      <c r="HW52" s="194">
        <v>0</v>
      </c>
      <c r="HX52" s="194">
        <v>0</v>
      </c>
      <c r="HY52" s="194">
        <v>0</v>
      </c>
      <c r="HZ52" s="194">
        <v>0</v>
      </c>
      <c r="IA52" s="194">
        <v>0</v>
      </c>
      <c r="IB52" s="194">
        <v>0</v>
      </c>
      <c r="IC52" s="194">
        <v>0</v>
      </c>
      <c r="ID52" s="194">
        <v>0</v>
      </c>
      <c r="IE52" s="194">
        <v>0</v>
      </c>
      <c r="IF52" s="194">
        <v>0</v>
      </c>
      <c r="IG52" s="194">
        <v>0</v>
      </c>
      <c r="IH52" s="194">
        <v>0</v>
      </c>
      <c r="II52" s="194">
        <v>0</v>
      </c>
      <c r="IJ52" s="194">
        <v>0</v>
      </c>
      <c r="IK52" s="194">
        <v>0</v>
      </c>
      <c r="IL52" s="194">
        <v>0</v>
      </c>
      <c r="IM52" s="194">
        <v>0</v>
      </c>
      <c r="IN52" s="194">
        <v>0</v>
      </c>
      <c r="IO52" s="194">
        <v>0</v>
      </c>
      <c r="IP52" s="194">
        <v>0</v>
      </c>
      <c r="IQ52" s="194">
        <v>0</v>
      </c>
      <c r="IR52" s="194">
        <v>0</v>
      </c>
      <c r="IS52" s="194">
        <v>0</v>
      </c>
      <c r="IT52" s="194">
        <v>0</v>
      </c>
      <c r="IU52" s="194">
        <v>0</v>
      </c>
      <c r="IV52" s="194">
        <v>0</v>
      </c>
      <c r="IW52" s="194">
        <v>0</v>
      </c>
      <c r="IX52" s="194">
        <f t="shared" si="1"/>
        <v>919122.45</v>
      </c>
    </row>
    <row r="53" spans="1:258" ht="13.5" customHeight="1" x14ac:dyDescent="0.25">
      <c r="A53" s="190">
        <v>518115</v>
      </c>
      <c r="B53" s="194">
        <v>0</v>
      </c>
      <c r="C53" s="194">
        <v>0</v>
      </c>
      <c r="D53" s="194">
        <v>0</v>
      </c>
      <c r="E53" s="194">
        <v>0</v>
      </c>
      <c r="F53" s="194">
        <v>0</v>
      </c>
      <c r="G53" s="194">
        <v>0</v>
      </c>
      <c r="H53" s="194">
        <v>0</v>
      </c>
      <c r="I53" s="194">
        <v>0</v>
      </c>
      <c r="J53" s="194">
        <v>0</v>
      </c>
      <c r="K53" s="194">
        <v>0</v>
      </c>
      <c r="L53" s="194">
        <v>0</v>
      </c>
      <c r="M53" s="194">
        <v>0</v>
      </c>
      <c r="N53" s="194">
        <v>0</v>
      </c>
      <c r="O53" s="194">
        <v>0</v>
      </c>
      <c r="P53" s="194">
        <v>0</v>
      </c>
      <c r="Q53" s="194">
        <v>0</v>
      </c>
      <c r="R53" s="194">
        <v>0</v>
      </c>
      <c r="S53" s="194">
        <v>0</v>
      </c>
      <c r="T53" s="194">
        <v>0</v>
      </c>
      <c r="U53" s="194">
        <v>0</v>
      </c>
      <c r="V53" s="194">
        <v>0</v>
      </c>
      <c r="W53" s="194">
        <v>0</v>
      </c>
      <c r="X53" s="194">
        <v>0</v>
      </c>
      <c r="Y53" s="194">
        <v>2570</v>
      </c>
      <c r="Z53" s="194">
        <v>0</v>
      </c>
      <c r="AA53" s="194">
        <v>0</v>
      </c>
      <c r="AB53" s="194">
        <v>0</v>
      </c>
      <c r="AC53" s="194">
        <v>0</v>
      </c>
      <c r="AD53" s="194">
        <v>0</v>
      </c>
      <c r="AE53" s="194">
        <v>0</v>
      </c>
      <c r="AF53" s="194">
        <v>47711</v>
      </c>
      <c r="AG53" s="194">
        <v>0</v>
      </c>
      <c r="AH53" s="194">
        <v>0</v>
      </c>
      <c r="AI53" s="194">
        <v>0</v>
      </c>
      <c r="AJ53" s="194">
        <v>0</v>
      </c>
      <c r="AK53" s="194">
        <v>0</v>
      </c>
      <c r="AL53" s="194">
        <v>0</v>
      </c>
      <c r="AM53" s="194">
        <v>0</v>
      </c>
      <c r="AN53" s="194">
        <v>0</v>
      </c>
      <c r="AO53" s="194">
        <v>0</v>
      </c>
      <c r="AP53" s="194">
        <v>0</v>
      </c>
      <c r="AQ53" s="194">
        <v>0</v>
      </c>
      <c r="AR53" s="194">
        <v>0</v>
      </c>
      <c r="AS53" s="194">
        <v>0</v>
      </c>
      <c r="AT53" s="194">
        <v>0</v>
      </c>
      <c r="AU53" s="194">
        <v>0</v>
      </c>
      <c r="AV53" s="194">
        <v>0</v>
      </c>
      <c r="AW53" s="194">
        <v>0</v>
      </c>
      <c r="AX53" s="194">
        <v>0</v>
      </c>
      <c r="AY53" s="194">
        <v>0</v>
      </c>
      <c r="AZ53" s="194">
        <v>0</v>
      </c>
      <c r="BA53" s="194">
        <v>0</v>
      </c>
      <c r="BB53" s="194">
        <v>0</v>
      </c>
      <c r="BC53" s="194">
        <v>0</v>
      </c>
      <c r="BD53" s="194">
        <v>0</v>
      </c>
      <c r="BE53" s="194">
        <v>0</v>
      </c>
      <c r="BF53" s="194">
        <v>0</v>
      </c>
      <c r="BG53" s="194">
        <v>0</v>
      </c>
      <c r="BH53" s="194">
        <v>0</v>
      </c>
      <c r="BI53" s="194">
        <v>0</v>
      </c>
      <c r="BJ53" s="194">
        <v>0</v>
      </c>
      <c r="BK53" s="194">
        <v>0</v>
      </c>
      <c r="BL53" s="194">
        <v>0</v>
      </c>
      <c r="BM53" s="194">
        <v>0</v>
      </c>
      <c r="BN53" s="194">
        <v>0</v>
      </c>
      <c r="BO53" s="194">
        <v>0</v>
      </c>
      <c r="BP53" s="194">
        <v>0</v>
      </c>
      <c r="BQ53" s="194">
        <v>0</v>
      </c>
      <c r="BR53" s="194">
        <v>0</v>
      </c>
      <c r="BS53" s="194">
        <v>0</v>
      </c>
      <c r="BT53" s="194">
        <v>0</v>
      </c>
      <c r="BU53" s="194">
        <v>0</v>
      </c>
      <c r="BV53" s="194">
        <v>0</v>
      </c>
      <c r="BW53" s="194">
        <v>0</v>
      </c>
      <c r="BX53" s="194">
        <v>0</v>
      </c>
      <c r="BY53" s="194">
        <v>0</v>
      </c>
      <c r="BZ53" s="194">
        <v>0</v>
      </c>
      <c r="CA53" s="194">
        <v>0</v>
      </c>
      <c r="CB53" s="194">
        <v>0</v>
      </c>
      <c r="CC53" s="194">
        <v>0</v>
      </c>
      <c r="CD53" s="194">
        <v>0</v>
      </c>
      <c r="CE53" s="194">
        <v>0</v>
      </c>
      <c r="CF53" s="194">
        <v>0</v>
      </c>
      <c r="CG53" s="194">
        <v>0</v>
      </c>
      <c r="CH53" s="194">
        <v>0</v>
      </c>
      <c r="CI53" s="194">
        <v>0</v>
      </c>
      <c r="CJ53" s="194">
        <v>0</v>
      </c>
      <c r="CK53" s="194">
        <v>0</v>
      </c>
      <c r="CL53" s="194">
        <v>0</v>
      </c>
      <c r="CM53" s="194">
        <v>0</v>
      </c>
      <c r="CN53" s="194">
        <v>0</v>
      </c>
      <c r="CO53" s="194">
        <v>0</v>
      </c>
      <c r="CP53" s="194">
        <v>0</v>
      </c>
      <c r="CQ53" s="194">
        <v>0</v>
      </c>
      <c r="CR53" s="194">
        <v>0</v>
      </c>
      <c r="CS53" s="194">
        <v>0</v>
      </c>
      <c r="CT53" s="194">
        <v>0</v>
      </c>
      <c r="CU53" s="194">
        <v>0</v>
      </c>
      <c r="CV53" s="194">
        <v>0</v>
      </c>
      <c r="CW53" s="194">
        <v>0</v>
      </c>
      <c r="CX53" s="194">
        <v>0</v>
      </c>
      <c r="CY53" s="194">
        <v>0</v>
      </c>
      <c r="CZ53" s="194">
        <v>0</v>
      </c>
      <c r="DA53" s="194">
        <v>0</v>
      </c>
      <c r="DB53" s="194">
        <v>0</v>
      </c>
      <c r="DC53" s="194">
        <v>0</v>
      </c>
      <c r="DD53" s="194">
        <v>0</v>
      </c>
      <c r="DE53" s="194">
        <v>0</v>
      </c>
      <c r="DF53" s="194">
        <v>0</v>
      </c>
      <c r="DG53" s="194">
        <v>0</v>
      </c>
      <c r="DH53" s="194">
        <v>0</v>
      </c>
      <c r="DI53" s="194">
        <v>0</v>
      </c>
      <c r="DJ53" s="194">
        <v>0</v>
      </c>
      <c r="DK53" s="194">
        <v>0</v>
      </c>
      <c r="DL53" s="194">
        <v>0</v>
      </c>
      <c r="DM53" s="194">
        <v>0</v>
      </c>
      <c r="DN53" s="194">
        <v>0</v>
      </c>
      <c r="DO53" s="194">
        <v>0</v>
      </c>
      <c r="DP53" s="194">
        <v>3630</v>
      </c>
      <c r="DQ53" s="194">
        <v>0</v>
      </c>
      <c r="DR53" s="194">
        <v>0</v>
      </c>
      <c r="DS53" s="194">
        <v>0</v>
      </c>
      <c r="DT53" s="194">
        <v>1815</v>
      </c>
      <c r="DU53" s="194">
        <v>0</v>
      </c>
      <c r="DV53" s="194">
        <v>0</v>
      </c>
      <c r="DW53" s="194">
        <v>0</v>
      </c>
      <c r="DX53" s="194">
        <v>0</v>
      </c>
      <c r="DY53" s="194">
        <v>0</v>
      </c>
      <c r="DZ53" s="194">
        <v>0</v>
      </c>
      <c r="EA53" s="194">
        <v>0</v>
      </c>
      <c r="EB53" s="194">
        <v>0</v>
      </c>
      <c r="EC53" s="194">
        <v>0</v>
      </c>
      <c r="ED53" s="194">
        <v>0</v>
      </c>
      <c r="EE53" s="194">
        <v>0</v>
      </c>
      <c r="EF53" s="194">
        <v>0</v>
      </c>
      <c r="EG53" s="194">
        <v>0</v>
      </c>
      <c r="EH53" s="194">
        <v>0</v>
      </c>
      <c r="EI53" s="194">
        <v>0</v>
      </c>
      <c r="EJ53" s="194">
        <v>0</v>
      </c>
      <c r="EK53" s="194">
        <v>0</v>
      </c>
      <c r="EL53" s="194">
        <v>0</v>
      </c>
      <c r="EM53" s="194">
        <v>0</v>
      </c>
      <c r="EN53" s="194">
        <v>0</v>
      </c>
      <c r="EO53" s="194">
        <v>0</v>
      </c>
      <c r="EP53" s="194">
        <v>0</v>
      </c>
      <c r="EQ53" s="194">
        <v>0</v>
      </c>
      <c r="ER53" s="194">
        <v>0</v>
      </c>
      <c r="ES53" s="194">
        <v>0</v>
      </c>
      <c r="ET53" s="194">
        <v>0</v>
      </c>
      <c r="EU53" s="194">
        <v>0</v>
      </c>
      <c r="EV53" s="194">
        <v>0</v>
      </c>
      <c r="EW53" s="194">
        <v>0</v>
      </c>
      <c r="EX53" s="194">
        <v>0</v>
      </c>
      <c r="EY53" s="194">
        <v>0</v>
      </c>
      <c r="EZ53" s="194">
        <v>0</v>
      </c>
      <c r="FA53" s="194">
        <v>0</v>
      </c>
      <c r="FB53" s="194">
        <v>0</v>
      </c>
      <c r="FC53" s="194">
        <v>0</v>
      </c>
      <c r="FD53" s="194">
        <v>0</v>
      </c>
      <c r="FE53" s="194">
        <v>0</v>
      </c>
      <c r="FF53" s="194">
        <v>0</v>
      </c>
      <c r="FG53" s="194">
        <v>0</v>
      </c>
      <c r="FH53" s="194">
        <v>0</v>
      </c>
      <c r="FI53" s="194">
        <v>0</v>
      </c>
      <c r="FJ53" s="194">
        <v>0</v>
      </c>
      <c r="FK53" s="194">
        <v>0</v>
      </c>
      <c r="FL53" s="194">
        <v>0</v>
      </c>
      <c r="FM53" s="194">
        <v>0</v>
      </c>
      <c r="FN53" s="194">
        <v>0</v>
      </c>
      <c r="FO53" s="194">
        <v>0</v>
      </c>
      <c r="FP53" s="194">
        <v>0</v>
      </c>
      <c r="FQ53" s="194">
        <v>0</v>
      </c>
      <c r="FR53" s="194">
        <v>0</v>
      </c>
      <c r="FS53" s="194">
        <v>0</v>
      </c>
      <c r="FT53" s="194">
        <v>0</v>
      </c>
      <c r="FU53" s="194">
        <v>0</v>
      </c>
      <c r="FV53" s="194">
        <v>0</v>
      </c>
      <c r="FW53" s="194">
        <v>0</v>
      </c>
      <c r="FX53" s="194">
        <v>0</v>
      </c>
      <c r="FY53" s="194">
        <v>0</v>
      </c>
      <c r="FZ53" s="194">
        <v>0</v>
      </c>
      <c r="GA53" s="194">
        <v>0</v>
      </c>
      <c r="GB53" s="194">
        <v>0</v>
      </c>
      <c r="GC53" s="194">
        <v>0</v>
      </c>
      <c r="GD53" s="194">
        <v>0</v>
      </c>
      <c r="GE53" s="194">
        <v>0</v>
      </c>
      <c r="GF53" s="194">
        <v>0</v>
      </c>
      <c r="GG53" s="194">
        <v>0</v>
      </c>
      <c r="GH53" s="194">
        <v>0</v>
      </c>
      <c r="GI53" s="194">
        <v>0</v>
      </c>
      <c r="GJ53" s="194">
        <v>0</v>
      </c>
      <c r="GK53" s="194">
        <v>0</v>
      </c>
      <c r="GL53" s="194">
        <v>0</v>
      </c>
      <c r="GM53" s="194">
        <v>3500</v>
      </c>
      <c r="GN53" s="194">
        <v>1500</v>
      </c>
      <c r="GO53" s="194">
        <v>0</v>
      </c>
      <c r="GP53" s="194">
        <v>0</v>
      </c>
      <c r="GQ53" s="194">
        <v>0</v>
      </c>
      <c r="GR53" s="194">
        <v>0</v>
      </c>
      <c r="GS53" s="194">
        <v>0</v>
      </c>
      <c r="GT53" s="194">
        <v>0</v>
      </c>
      <c r="GU53" s="194">
        <v>17289</v>
      </c>
      <c r="GV53" s="194">
        <v>0</v>
      </c>
      <c r="GW53" s="194">
        <v>0</v>
      </c>
      <c r="GX53" s="194">
        <v>0</v>
      </c>
      <c r="GY53" s="194">
        <v>0</v>
      </c>
      <c r="GZ53" s="194">
        <v>0</v>
      </c>
      <c r="HA53" s="194">
        <v>0</v>
      </c>
      <c r="HB53" s="194">
        <v>0</v>
      </c>
      <c r="HC53" s="194">
        <v>0</v>
      </c>
      <c r="HD53" s="194">
        <v>0</v>
      </c>
      <c r="HE53" s="194">
        <v>0</v>
      </c>
      <c r="HF53" s="194">
        <v>0</v>
      </c>
      <c r="HG53" s="194">
        <v>0</v>
      </c>
      <c r="HH53" s="194">
        <v>0</v>
      </c>
      <c r="HI53" s="194">
        <v>0</v>
      </c>
      <c r="HJ53" s="194">
        <v>0</v>
      </c>
      <c r="HK53" s="194">
        <v>0</v>
      </c>
      <c r="HL53" s="194">
        <v>0</v>
      </c>
      <c r="HM53" s="194">
        <v>0</v>
      </c>
      <c r="HN53" s="194">
        <v>0</v>
      </c>
      <c r="HO53" s="194">
        <v>0</v>
      </c>
      <c r="HP53" s="194">
        <v>0</v>
      </c>
      <c r="HQ53" s="194">
        <v>0</v>
      </c>
      <c r="HR53" s="194">
        <v>0</v>
      </c>
      <c r="HS53" s="194">
        <v>0</v>
      </c>
      <c r="HT53" s="194">
        <v>0</v>
      </c>
      <c r="HU53" s="194">
        <v>0</v>
      </c>
      <c r="HV53" s="194">
        <v>0</v>
      </c>
      <c r="HW53" s="194">
        <v>0</v>
      </c>
      <c r="HX53" s="194">
        <v>0</v>
      </c>
      <c r="HY53" s="194">
        <v>0</v>
      </c>
      <c r="HZ53" s="194">
        <v>0</v>
      </c>
      <c r="IA53" s="194">
        <v>0</v>
      </c>
      <c r="IB53" s="194">
        <v>0</v>
      </c>
      <c r="IC53" s="194">
        <v>0</v>
      </c>
      <c r="ID53" s="194">
        <v>0</v>
      </c>
      <c r="IE53" s="194">
        <v>0</v>
      </c>
      <c r="IF53" s="194">
        <v>0</v>
      </c>
      <c r="IG53" s="194">
        <v>0</v>
      </c>
      <c r="IH53" s="194">
        <v>0</v>
      </c>
      <c r="II53" s="194">
        <v>0</v>
      </c>
      <c r="IJ53" s="194">
        <v>0</v>
      </c>
      <c r="IK53" s="194">
        <v>0</v>
      </c>
      <c r="IL53" s="194">
        <v>0</v>
      </c>
      <c r="IM53" s="194">
        <v>0</v>
      </c>
      <c r="IN53" s="194">
        <v>0</v>
      </c>
      <c r="IO53" s="194">
        <v>0</v>
      </c>
      <c r="IP53" s="194">
        <v>0</v>
      </c>
      <c r="IQ53" s="194">
        <v>0</v>
      </c>
      <c r="IR53" s="194">
        <v>0</v>
      </c>
      <c r="IS53" s="194">
        <v>0</v>
      </c>
      <c r="IT53" s="194">
        <v>0</v>
      </c>
      <c r="IU53" s="194">
        <v>0</v>
      </c>
      <c r="IV53" s="194">
        <v>0</v>
      </c>
      <c r="IW53" s="194">
        <v>10910</v>
      </c>
      <c r="IX53" s="194">
        <f t="shared" si="1"/>
        <v>88925</v>
      </c>
    </row>
    <row r="54" spans="1:258" ht="13.5" customHeight="1" x14ac:dyDescent="0.25">
      <c r="A54" s="190">
        <v>518116</v>
      </c>
      <c r="B54" s="194">
        <v>0</v>
      </c>
      <c r="C54" s="194">
        <v>2600</v>
      </c>
      <c r="D54" s="194">
        <v>76719.8</v>
      </c>
      <c r="E54" s="194">
        <v>0</v>
      </c>
      <c r="F54" s="194">
        <v>0</v>
      </c>
      <c r="G54" s="194">
        <v>27830</v>
      </c>
      <c r="H54" s="194">
        <v>0</v>
      </c>
      <c r="I54" s="194">
        <v>365635</v>
      </c>
      <c r="J54" s="194">
        <v>0</v>
      </c>
      <c r="K54" s="194">
        <v>0</v>
      </c>
      <c r="L54" s="194">
        <v>0</v>
      </c>
      <c r="M54" s="194">
        <v>0</v>
      </c>
      <c r="N54" s="194">
        <v>0</v>
      </c>
      <c r="O54" s="194">
        <v>0</v>
      </c>
      <c r="P54" s="194">
        <v>0</v>
      </c>
      <c r="Q54" s="194">
        <v>0</v>
      </c>
      <c r="R54" s="194">
        <v>0</v>
      </c>
      <c r="S54" s="194">
        <v>0</v>
      </c>
      <c r="T54" s="194">
        <v>0</v>
      </c>
      <c r="U54" s="194">
        <v>0</v>
      </c>
      <c r="V54" s="194">
        <v>0</v>
      </c>
      <c r="W54" s="194">
        <v>0</v>
      </c>
      <c r="X54" s="194">
        <v>49014.74</v>
      </c>
      <c r="Y54" s="194">
        <v>21090.52</v>
      </c>
      <c r="Z54" s="194">
        <v>0</v>
      </c>
      <c r="AA54" s="194">
        <v>0</v>
      </c>
      <c r="AB54" s="194">
        <v>0</v>
      </c>
      <c r="AC54" s="194">
        <v>0</v>
      </c>
      <c r="AD54" s="194">
        <v>725288.2</v>
      </c>
      <c r="AE54" s="194">
        <v>0</v>
      </c>
      <c r="AF54" s="194">
        <v>383.11</v>
      </c>
      <c r="AG54" s="194">
        <v>0</v>
      </c>
      <c r="AH54" s="194">
        <v>0</v>
      </c>
      <c r="AI54" s="194">
        <v>0</v>
      </c>
      <c r="AJ54" s="194">
        <v>0</v>
      </c>
      <c r="AK54" s="194">
        <v>0</v>
      </c>
      <c r="AL54" s="194">
        <v>0</v>
      </c>
      <c r="AM54" s="194">
        <v>0</v>
      </c>
      <c r="AN54" s="194">
        <v>0</v>
      </c>
      <c r="AO54" s="194">
        <v>0</v>
      </c>
      <c r="AP54" s="194">
        <v>0</v>
      </c>
      <c r="AQ54" s="194">
        <v>0</v>
      </c>
      <c r="AR54" s="194">
        <v>0</v>
      </c>
      <c r="AS54" s="194">
        <v>0</v>
      </c>
      <c r="AT54" s="194">
        <v>0</v>
      </c>
      <c r="AU54" s="194">
        <v>0</v>
      </c>
      <c r="AV54" s="194">
        <v>0</v>
      </c>
      <c r="AW54" s="194">
        <v>0</v>
      </c>
      <c r="AX54" s="194">
        <v>0</v>
      </c>
      <c r="AY54" s="194">
        <v>0</v>
      </c>
      <c r="AZ54" s="194">
        <v>2533</v>
      </c>
      <c r="BA54" s="194">
        <v>0</v>
      </c>
      <c r="BB54" s="194">
        <v>0</v>
      </c>
      <c r="BC54" s="194">
        <v>0</v>
      </c>
      <c r="BD54" s="194">
        <v>0</v>
      </c>
      <c r="BE54" s="194">
        <v>0</v>
      </c>
      <c r="BF54" s="194">
        <v>0</v>
      </c>
      <c r="BG54" s="194">
        <v>0</v>
      </c>
      <c r="BH54" s="194">
        <v>0</v>
      </c>
      <c r="BI54" s="194">
        <v>0</v>
      </c>
      <c r="BJ54" s="194">
        <v>0</v>
      </c>
      <c r="BK54" s="194">
        <v>0</v>
      </c>
      <c r="BL54" s="194">
        <v>0</v>
      </c>
      <c r="BM54" s="194">
        <v>0</v>
      </c>
      <c r="BN54" s="194">
        <v>0</v>
      </c>
      <c r="BO54" s="194">
        <v>0</v>
      </c>
      <c r="BP54" s="194">
        <v>0</v>
      </c>
      <c r="BQ54" s="194">
        <v>0</v>
      </c>
      <c r="BR54" s="194">
        <v>0</v>
      </c>
      <c r="BS54" s="194">
        <v>0</v>
      </c>
      <c r="BT54" s="194">
        <v>0</v>
      </c>
      <c r="BU54" s="194">
        <v>0</v>
      </c>
      <c r="BV54" s="194">
        <v>0</v>
      </c>
      <c r="BW54" s="194">
        <v>0</v>
      </c>
      <c r="BX54" s="194">
        <v>0</v>
      </c>
      <c r="BY54" s="194">
        <v>0</v>
      </c>
      <c r="BZ54" s="194">
        <v>0</v>
      </c>
      <c r="CA54" s="194">
        <v>0</v>
      </c>
      <c r="CB54" s="194">
        <v>0</v>
      </c>
      <c r="CC54" s="194">
        <v>0</v>
      </c>
      <c r="CD54" s="194">
        <v>0</v>
      </c>
      <c r="CE54" s="194">
        <v>0</v>
      </c>
      <c r="CF54" s="194">
        <v>0</v>
      </c>
      <c r="CG54" s="194">
        <v>0</v>
      </c>
      <c r="CH54" s="194">
        <v>0</v>
      </c>
      <c r="CI54" s="194">
        <v>0</v>
      </c>
      <c r="CJ54" s="194">
        <v>0</v>
      </c>
      <c r="CK54" s="194">
        <v>0</v>
      </c>
      <c r="CL54" s="194">
        <v>0</v>
      </c>
      <c r="CM54" s="194">
        <v>0</v>
      </c>
      <c r="CN54" s="194">
        <v>0</v>
      </c>
      <c r="CO54" s="194">
        <v>0</v>
      </c>
      <c r="CP54" s="194">
        <v>0</v>
      </c>
      <c r="CQ54" s="194">
        <v>0</v>
      </c>
      <c r="CR54" s="194">
        <v>0</v>
      </c>
      <c r="CS54" s="194">
        <v>0</v>
      </c>
      <c r="CT54" s="194">
        <v>0</v>
      </c>
      <c r="CU54" s="194">
        <v>0</v>
      </c>
      <c r="CV54" s="194">
        <v>0</v>
      </c>
      <c r="CW54" s="194">
        <v>0</v>
      </c>
      <c r="CX54" s="194">
        <v>0</v>
      </c>
      <c r="CY54" s="194">
        <v>0</v>
      </c>
      <c r="CZ54" s="194">
        <v>23424</v>
      </c>
      <c r="DA54" s="194">
        <v>0</v>
      </c>
      <c r="DB54" s="194">
        <v>0</v>
      </c>
      <c r="DC54" s="194">
        <v>0</v>
      </c>
      <c r="DD54" s="194">
        <v>0</v>
      </c>
      <c r="DE54" s="194">
        <v>0</v>
      </c>
      <c r="DF54" s="194">
        <v>0</v>
      </c>
      <c r="DG54" s="194">
        <v>52416.5</v>
      </c>
      <c r="DH54" s="194">
        <v>0</v>
      </c>
      <c r="DI54" s="194">
        <v>0</v>
      </c>
      <c r="DJ54" s="194">
        <v>0</v>
      </c>
      <c r="DK54" s="194">
        <v>0</v>
      </c>
      <c r="DL54" s="194">
        <v>0</v>
      </c>
      <c r="DM54" s="194">
        <v>0</v>
      </c>
      <c r="DN54" s="194">
        <v>0</v>
      </c>
      <c r="DO54" s="194">
        <v>0</v>
      </c>
      <c r="DP54" s="194">
        <v>0</v>
      </c>
      <c r="DQ54" s="194">
        <v>0</v>
      </c>
      <c r="DR54" s="194">
        <v>0</v>
      </c>
      <c r="DS54" s="194">
        <v>0</v>
      </c>
      <c r="DT54" s="194">
        <v>0</v>
      </c>
      <c r="DU54" s="194">
        <v>0</v>
      </c>
      <c r="DV54" s="194">
        <v>0</v>
      </c>
      <c r="DW54" s="194">
        <v>0</v>
      </c>
      <c r="DX54" s="194">
        <v>0</v>
      </c>
      <c r="DY54" s="194">
        <v>0</v>
      </c>
      <c r="DZ54" s="194">
        <v>0</v>
      </c>
      <c r="EA54" s="194">
        <v>0</v>
      </c>
      <c r="EB54" s="194">
        <v>0</v>
      </c>
      <c r="EC54" s="194">
        <v>0</v>
      </c>
      <c r="ED54" s="194">
        <v>5100</v>
      </c>
      <c r="EE54" s="194">
        <v>19902.05</v>
      </c>
      <c r="EF54" s="194">
        <v>0</v>
      </c>
      <c r="EG54" s="194">
        <v>140412.68</v>
      </c>
      <c r="EH54" s="194">
        <v>30000</v>
      </c>
      <c r="EI54" s="194">
        <v>0</v>
      </c>
      <c r="EJ54" s="194">
        <v>0</v>
      </c>
      <c r="EK54" s="194">
        <v>0</v>
      </c>
      <c r="EL54" s="194">
        <v>0</v>
      </c>
      <c r="EM54" s="194">
        <v>0</v>
      </c>
      <c r="EN54" s="194">
        <v>0</v>
      </c>
      <c r="EO54" s="194">
        <v>0</v>
      </c>
      <c r="EP54" s="194">
        <v>0</v>
      </c>
      <c r="EQ54" s="194">
        <v>0</v>
      </c>
      <c r="ER54" s="194">
        <v>0</v>
      </c>
      <c r="ES54" s="194">
        <v>0</v>
      </c>
      <c r="ET54" s="194">
        <v>0</v>
      </c>
      <c r="EU54" s="194">
        <v>0</v>
      </c>
      <c r="EV54" s="194">
        <v>0</v>
      </c>
      <c r="EW54" s="194">
        <v>0</v>
      </c>
      <c r="EX54" s="194">
        <v>0</v>
      </c>
      <c r="EY54" s="194">
        <v>0</v>
      </c>
      <c r="EZ54" s="194">
        <v>0</v>
      </c>
      <c r="FA54" s="194">
        <v>0</v>
      </c>
      <c r="FB54" s="194">
        <v>0</v>
      </c>
      <c r="FC54" s="194">
        <v>0</v>
      </c>
      <c r="FD54" s="194">
        <v>0</v>
      </c>
      <c r="FE54" s="194">
        <v>0</v>
      </c>
      <c r="FF54" s="194">
        <v>0</v>
      </c>
      <c r="FG54" s="194">
        <v>0</v>
      </c>
      <c r="FH54" s="194">
        <v>0</v>
      </c>
      <c r="FI54" s="194">
        <v>0</v>
      </c>
      <c r="FJ54" s="194">
        <v>0</v>
      </c>
      <c r="FK54" s="194">
        <v>0</v>
      </c>
      <c r="FL54" s="194">
        <v>0</v>
      </c>
      <c r="FM54" s="194">
        <v>0</v>
      </c>
      <c r="FN54" s="194">
        <v>0</v>
      </c>
      <c r="FO54" s="194">
        <v>0</v>
      </c>
      <c r="FP54" s="194">
        <v>0</v>
      </c>
      <c r="FQ54" s="194">
        <v>0</v>
      </c>
      <c r="FR54" s="194">
        <v>0</v>
      </c>
      <c r="FS54" s="194">
        <v>0</v>
      </c>
      <c r="FT54" s="194">
        <v>0</v>
      </c>
      <c r="FU54" s="194">
        <v>0</v>
      </c>
      <c r="FV54" s="194">
        <v>0</v>
      </c>
      <c r="FW54" s="194">
        <v>0</v>
      </c>
      <c r="FX54" s="194">
        <v>0</v>
      </c>
      <c r="FY54" s="194">
        <v>0</v>
      </c>
      <c r="FZ54" s="194">
        <v>0</v>
      </c>
      <c r="GA54" s="194">
        <v>0</v>
      </c>
      <c r="GB54" s="194">
        <v>0</v>
      </c>
      <c r="GC54" s="194">
        <v>0</v>
      </c>
      <c r="GD54" s="194">
        <v>0</v>
      </c>
      <c r="GE54" s="194">
        <v>0</v>
      </c>
      <c r="GF54" s="194">
        <v>0</v>
      </c>
      <c r="GG54" s="194">
        <v>0</v>
      </c>
      <c r="GH54" s="194">
        <v>0</v>
      </c>
      <c r="GI54" s="194">
        <v>0</v>
      </c>
      <c r="GJ54" s="194">
        <v>0</v>
      </c>
      <c r="GK54" s="194">
        <v>0</v>
      </c>
      <c r="GL54" s="194">
        <v>0</v>
      </c>
      <c r="GM54" s="194">
        <v>0</v>
      </c>
      <c r="GN54" s="194">
        <v>0</v>
      </c>
      <c r="GO54" s="194">
        <v>0</v>
      </c>
      <c r="GP54" s="194">
        <v>0</v>
      </c>
      <c r="GQ54" s="194">
        <v>0</v>
      </c>
      <c r="GR54" s="194">
        <v>0</v>
      </c>
      <c r="GS54" s="194">
        <v>0</v>
      </c>
      <c r="GT54" s="194">
        <v>0</v>
      </c>
      <c r="GU54" s="194">
        <v>0</v>
      </c>
      <c r="GV54" s="194">
        <v>0</v>
      </c>
      <c r="GW54" s="194">
        <v>0</v>
      </c>
      <c r="GX54" s="194">
        <v>0</v>
      </c>
      <c r="GY54" s="194">
        <v>0</v>
      </c>
      <c r="GZ54" s="194">
        <v>0</v>
      </c>
      <c r="HA54" s="194">
        <v>0</v>
      </c>
      <c r="HB54" s="194">
        <v>0</v>
      </c>
      <c r="HC54" s="194">
        <v>0</v>
      </c>
      <c r="HD54" s="194">
        <v>0</v>
      </c>
      <c r="HE54" s="194">
        <v>0</v>
      </c>
      <c r="HF54" s="194">
        <v>0</v>
      </c>
      <c r="HG54" s="194">
        <v>0</v>
      </c>
      <c r="HH54" s="194">
        <v>0</v>
      </c>
      <c r="HI54" s="194">
        <v>0</v>
      </c>
      <c r="HJ54" s="194">
        <v>0</v>
      </c>
      <c r="HK54" s="194">
        <v>526672.69999999995</v>
      </c>
      <c r="HL54" s="194">
        <v>0</v>
      </c>
      <c r="HM54" s="194">
        <v>0</v>
      </c>
      <c r="HN54" s="194">
        <v>0</v>
      </c>
      <c r="HO54" s="194">
        <v>0</v>
      </c>
      <c r="HP54" s="194">
        <v>0</v>
      </c>
      <c r="HQ54" s="194">
        <v>0</v>
      </c>
      <c r="HR54" s="194">
        <v>0</v>
      </c>
      <c r="HS54" s="194">
        <v>0</v>
      </c>
      <c r="HT54" s="194">
        <v>0</v>
      </c>
      <c r="HU54" s="194">
        <v>0</v>
      </c>
      <c r="HV54" s="194">
        <v>0</v>
      </c>
      <c r="HW54" s="194">
        <v>0</v>
      </c>
      <c r="HX54" s="194">
        <v>0</v>
      </c>
      <c r="HY54" s="194">
        <v>0</v>
      </c>
      <c r="HZ54" s="194">
        <v>0</v>
      </c>
      <c r="IA54" s="194">
        <v>0</v>
      </c>
      <c r="IB54" s="194">
        <v>0</v>
      </c>
      <c r="IC54" s="194">
        <v>0</v>
      </c>
      <c r="ID54" s="194">
        <v>0</v>
      </c>
      <c r="IE54" s="194">
        <v>0</v>
      </c>
      <c r="IF54" s="194">
        <v>0</v>
      </c>
      <c r="IG54" s="194">
        <v>0</v>
      </c>
      <c r="IH54" s="194">
        <v>0</v>
      </c>
      <c r="II54" s="194">
        <v>0</v>
      </c>
      <c r="IJ54" s="194">
        <v>0</v>
      </c>
      <c r="IK54" s="194">
        <v>0</v>
      </c>
      <c r="IL54" s="194">
        <v>0</v>
      </c>
      <c r="IM54" s="194">
        <v>0</v>
      </c>
      <c r="IN54" s="194">
        <v>0</v>
      </c>
      <c r="IO54" s="194">
        <v>0</v>
      </c>
      <c r="IP54" s="194">
        <v>0</v>
      </c>
      <c r="IQ54" s="194">
        <v>0</v>
      </c>
      <c r="IR54" s="194">
        <v>0</v>
      </c>
      <c r="IS54" s="194">
        <v>0</v>
      </c>
      <c r="IT54" s="194">
        <v>0</v>
      </c>
      <c r="IU54" s="194">
        <v>0</v>
      </c>
      <c r="IV54" s="194">
        <v>0</v>
      </c>
      <c r="IW54" s="194">
        <v>0</v>
      </c>
      <c r="IX54" s="194">
        <f t="shared" si="1"/>
        <v>2069022.2999999998</v>
      </c>
    </row>
    <row r="55" spans="1:258" ht="13.5" customHeight="1" x14ac:dyDescent="0.25">
      <c r="A55" s="190">
        <v>518121</v>
      </c>
      <c r="B55" s="194">
        <v>0</v>
      </c>
      <c r="C55" s="194">
        <v>2366</v>
      </c>
      <c r="D55" s="194">
        <v>4992.6000000000004</v>
      </c>
      <c r="E55" s="194">
        <v>397.86</v>
      </c>
      <c r="F55" s="194">
        <v>224.9</v>
      </c>
      <c r="G55" s="194">
        <v>3136.44</v>
      </c>
      <c r="H55" s="194">
        <v>0</v>
      </c>
      <c r="I55" s="194">
        <v>6844.94</v>
      </c>
      <c r="J55" s="194">
        <v>0</v>
      </c>
      <c r="K55" s="194">
        <v>0</v>
      </c>
      <c r="L55" s="194">
        <v>1083</v>
      </c>
      <c r="M55" s="194">
        <v>60.53</v>
      </c>
      <c r="N55" s="194">
        <v>0</v>
      </c>
      <c r="O55" s="194">
        <v>0</v>
      </c>
      <c r="P55" s="194">
        <v>0</v>
      </c>
      <c r="Q55" s="194">
        <v>0</v>
      </c>
      <c r="R55" s="194">
        <v>0</v>
      </c>
      <c r="S55" s="194">
        <v>0</v>
      </c>
      <c r="T55" s="194">
        <v>0</v>
      </c>
      <c r="U55" s="194">
        <v>0</v>
      </c>
      <c r="V55" s="194">
        <v>0</v>
      </c>
      <c r="W55" s="194">
        <v>0</v>
      </c>
      <c r="X55" s="194">
        <v>1941.92</v>
      </c>
      <c r="Y55" s="194">
        <v>3931.91</v>
      </c>
      <c r="Z55" s="194">
        <v>141</v>
      </c>
      <c r="AA55" s="194">
        <v>0</v>
      </c>
      <c r="AB55" s="194">
        <v>1435</v>
      </c>
      <c r="AC55" s="194">
        <v>213</v>
      </c>
      <c r="AD55" s="194">
        <v>665</v>
      </c>
      <c r="AE55" s="194">
        <v>0</v>
      </c>
      <c r="AF55" s="194">
        <v>630</v>
      </c>
      <c r="AG55" s="194">
        <v>0</v>
      </c>
      <c r="AH55" s="194">
        <v>0</v>
      </c>
      <c r="AI55" s="194">
        <v>0</v>
      </c>
      <c r="AJ55" s="194">
        <v>0</v>
      </c>
      <c r="AK55" s="194">
        <v>1304.4100000000001</v>
      </c>
      <c r="AL55" s="194">
        <v>0</v>
      </c>
      <c r="AM55" s="194">
        <v>90</v>
      </c>
      <c r="AN55" s="194">
        <v>0</v>
      </c>
      <c r="AO55" s="194">
        <v>0</v>
      </c>
      <c r="AP55" s="194">
        <v>0</v>
      </c>
      <c r="AQ55" s="194">
        <v>0</v>
      </c>
      <c r="AR55" s="194">
        <v>217</v>
      </c>
      <c r="AS55" s="194">
        <v>0</v>
      </c>
      <c r="AT55" s="194">
        <v>55</v>
      </c>
      <c r="AU55" s="194">
        <v>1718.2</v>
      </c>
      <c r="AV55" s="194">
        <v>0</v>
      </c>
      <c r="AW55" s="194">
        <v>0</v>
      </c>
      <c r="AX55" s="194">
        <v>0</v>
      </c>
      <c r="AY55" s="194">
        <v>0</v>
      </c>
      <c r="AZ55" s="194">
        <v>290</v>
      </c>
      <c r="BA55" s="194">
        <v>4994</v>
      </c>
      <c r="BB55" s="194">
        <v>1405</v>
      </c>
      <c r="BC55" s="194">
        <v>0</v>
      </c>
      <c r="BD55" s="194">
        <v>868.4</v>
      </c>
      <c r="BE55" s="194">
        <v>2009</v>
      </c>
      <c r="BF55" s="194">
        <v>0</v>
      </c>
      <c r="BG55" s="194">
        <v>0</v>
      </c>
      <c r="BH55" s="194">
        <v>363.3</v>
      </c>
      <c r="BI55" s="194">
        <v>0</v>
      </c>
      <c r="BJ55" s="194">
        <v>2637</v>
      </c>
      <c r="BK55" s="194">
        <v>0</v>
      </c>
      <c r="BL55" s="194">
        <v>0</v>
      </c>
      <c r="BM55" s="194">
        <v>46431.76</v>
      </c>
      <c r="BN55" s="194">
        <v>0</v>
      </c>
      <c r="BO55" s="194">
        <v>0</v>
      </c>
      <c r="BP55" s="194">
        <v>589</v>
      </c>
      <c r="BQ55" s="194">
        <v>0</v>
      </c>
      <c r="BR55" s="194">
        <v>54</v>
      </c>
      <c r="BS55" s="194">
        <v>385</v>
      </c>
      <c r="BT55" s="194">
        <v>0</v>
      </c>
      <c r="BU55" s="194">
        <v>0</v>
      </c>
      <c r="BV55" s="194">
        <v>0</v>
      </c>
      <c r="BW55" s="194">
        <v>0</v>
      </c>
      <c r="BX55" s="194">
        <v>946</v>
      </c>
      <c r="BY55" s="194">
        <v>0</v>
      </c>
      <c r="BZ55" s="194">
        <v>0</v>
      </c>
      <c r="CA55" s="194">
        <v>0</v>
      </c>
      <c r="CB55" s="194">
        <v>0</v>
      </c>
      <c r="CC55" s="194">
        <v>0</v>
      </c>
      <c r="CD55" s="194">
        <v>34</v>
      </c>
      <c r="CE55" s="194">
        <v>768.25</v>
      </c>
      <c r="CF55" s="194">
        <v>0</v>
      </c>
      <c r="CG55" s="194">
        <v>1291</v>
      </c>
      <c r="CH55" s="194">
        <v>-52</v>
      </c>
      <c r="CI55" s="194">
        <v>0</v>
      </c>
      <c r="CJ55" s="194">
        <v>0</v>
      </c>
      <c r="CK55" s="194">
        <v>491</v>
      </c>
      <c r="CL55" s="194">
        <v>0</v>
      </c>
      <c r="CM55" s="194">
        <v>118.8</v>
      </c>
      <c r="CN55" s="194">
        <v>0</v>
      </c>
      <c r="CO55" s="194">
        <v>0</v>
      </c>
      <c r="CP55" s="194">
        <v>0</v>
      </c>
      <c r="CQ55" s="194">
        <v>194</v>
      </c>
      <c r="CR55" s="194">
        <v>144</v>
      </c>
      <c r="CS55" s="194">
        <v>0</v>
      </c>
      <c r="CT55" s="194">
        <v>499.8</v>
      </c>
      <c r="CU55" s="194">
        <v>0</v>
      </c>
      <c r="CV55" s="194">
        <v>0</v>
      </c>
      <c r="CW55" s="194">
        <v>12124.83</v>
      </c>
      <c r="CX55" s="194">
        <v>181</v>
      </c>
      <c r="CY55" s="194">
        <v>0</v>
      </c>
      <c r="CZ55" s="194">
        <v>0</v>
      </c>
      <c r="DA55" s="194">
        <v>0</v>
      </c>
      <c r="DB55" s="194">
        <v>112</v>
      </c>
      <c r="DC55" s="194">
        <v>1122</v>
      </c>
      <c r="DD55" s="194">
        <v>36183.480000000003</v>
      </c>
      <c r="DE55" s="194">
        <v>2527.86</v>
      </c>
      <c r="DF55" s="194">
        <v>1657.36</v>
      </c>
      <c r="DG55" s="194">
        <v>4344.43</v>
      </c>
      <c r="DH55" s="194">
        <v>4211.54</v>
      </c>
      <c r="DI55" s="194">
        <v>2083.62</v>
      </c>
      <c r="DJ55" s="194">
        <v>-0.05</v>
      </c>
      <c r="DK55" s="194">
        <v>0</v>
      </c>
      <c r="DL55" s="194">
        <v>0</v>
      </c>
      <c r="DM55" s="194">
        <v>160</v>
      </c>
      <c r="DN55" s="194">
        <v>503</v>
      </c>
      <c r="DO55" s="194">
        <v>771</v>
      </c>
      <c r="DP55" s="194">
        <v>0</v>
      </c>
      <c r="DQ55" s="194">
        <v>759</v>
      </c>
      <c r="DR55" s="194">
        <v>4959</v>
      </c>
      <c r="DS55" s="194">
        <v>24</v>
      </c>
      <c r="DT55" s="194">
        <v>128</v>
      </c>
      <c r="DU55" s="194">
        <v>0</v>
      </c>
      <c r="DV55" s="194">
        <v>0</v>
      </c>
      <c r="DW55" s="194">
        <v>0</v>
      </c>
      <c r="DX55" s="194">
        <v>0</v>
      </c>
      <c r="DY55" s="194">
        <v>0</v>
      </c>
      <c r="DZ55" s="194">
        <v>734.53</v>
      </c>
      <c r="EA55" s="194">
        <v>16.89</v>
      </c>
      <c r="EB55" s="194">
        <v>112</v>
      </c>
      <c r="EC55" s="194">
        <v>1198.29</v>
      </c>
      <c r="ED55" s="194">
        <v>1605.33</v>
      </c>
      <c r="EE55" s="194">
        <v>8115.88</v>
      </c>
      <c r="EF55" s="194">
        <v>726</v>
      </c>
      <c r="EG55" s="194">
        <v>1266.4000000000001</v>
      </c>
      <c r="EH55" s="194">
        <v>2121.08</v>
      </c>
      <c r="EI55" s="194">
        <v>0</v>
      </c>
      <c r="EJ55" s="194">
        <v>31512.57</v>
      </c>
      <c r="EK55" s="194">
        <v>0</v>
      </c>
      <c r="EL55" s="194">
        <v>0</v>
      </c>
      <c r="EM55" s="194">
        <v>0</v>
      </c>
      <c r="EN55" s="194">
        <v>0</v>
      </c>
      <c r="EO55" s="194">
        <v>899.95</v>
      </c>
      <c r="EP55" s="194">
        <v>0</v>
      </c>
      <c r="EQ55" s="194">
        <v>0</v>
      </c>
      <c r="ER55" s="194">
        <v>0</v>
      </c>
      <c r="ES55" s="194">
        <v>0</v>
      </c>
      <c r="ET55" s="194">
        <v>0</v>
      </c>
      <c r="EU55" s="194">
        <v>0</v>
      </c>
      <c r="EV55" s="194">
        <v>0</v>
      </c>
      <c r="EW55" s="194">
        <v>48</v>
      </c>
      <c r="EX55" s="194">
        <v>0</v>
      </c>
      <c r="EY55" s="194">
        <v>0</v>
      </c>
      <c r="EZ55" s="194">
        <v>72</v>
      </c>
      <c r="FA55" s="194">
        <v>0</v>
      </c>
      <c r="FB55" s="194">
        <v>0</v>
      </c>
      <c r="FC55" s="194">
        <v>0</v>
      </c>
      <c r="FD55" s="194">
        <v>0</v>
      </c>
      <c r="FE55" s="194">
        <v>0</v>
      </c>
      <c r="FF55" s="194">
        <v>1384</v>
      </c>
      <c r="FG55" s="194">
        <v>0</v>
      </c>
      <c r="FH55" s="194">
        <v>0</v>
      </c>
      <c r="FI55" s="194">
        <v>0</v>
      </c>
      <c r="FJ55" s="194">
        <v>34</v>
      </c>
      <c r="FK55" s="194">
        <v>0</v>
      </c>
      <c r="FL55" s="194">
        <v>432</v>
      </c>
      <c r="FM55" s="194">
        <v>0</v>
      </c>
      <c r="FN55" s="194">
        <v>0</v>
      </c>
      <c r="FO55" s="194">
        <v>0</v>
      </c>
      <c r="FP55" s="194">
        <v>126</v>
      </c>
      <c r="FQ55" s="194">
        <v>0</v>
      </c>
      <c r="FR55" s="194">
        <v>0</v>
      </c>
      <c r="FS55" s="194">
        <v>0</v>
      </c>
      <c r="FT55" s="194">
        <v>156</v>
      </c>
      <c r="FU55" s="194">
        <v>0</v>
      </c>
      <c r="FV55" s="194">
        <v>1045421.1</v>
      </c>
      <c r="FW55" s="194">
        <v>0</v>
      </c>
      <c r="FX55" s="194">
        <v>0</v>
      </c>
      <c r="FY55" s="194">
        <v>0</v>
      </c>
      <c r="FZ55" s="194">
        <v>72424.23</v>
      </c>
      <c r="GA55" s="194">
        <v>0</v>
      </c>
      <c r="GB55" s="194">
        <v>0</v>
      </c>
      <c r="GC55" s="194">
        <v>0</v>
      </c>
      <c r="GD55" s="194">
        <v>0</v>
      </c>
      <c r="GE55" s="194">
        <v>0</v>
      </c>
      <c r="GF55" s="194">
        <v>0</v>
      </c>
      <c r="GG55" s="194">
        <v>0</v>
      </c>
      <c r="GH55" s="194">
        <v>955</v>
      </c>
      <c r="GI55" s="194">
        <v>0</v>
      </c>
      <c r="GJ55" s="194">
        <v>0</v>
      </c>
      <c r="GK55" s="194">
        <v>0</v>
      </c>
      <c r="GL55" s="194">
        <v>141</v>
      </c>
      <c r="GM55" s="194">
        <v>163</v>
      </c>
      <c r="GN55" s="194">
        <v>25741.47</v>
      </c>
      <c r="GO55" s="194">
        <v>0</v>
      </c>
      <c r="GP55" s="194">
        <v>0</v>
      </c>
      <c r="GQ55" s="194">
        <v>0</v>
      </c>
      <c r="GR55" s="194">
        <v>49335.040000000001</v>
      </c>
      <c r="GS55" s="194">
        <v>874</v>
      </c>
      <c r="GT55" s="194">
        <v>0</v>
      </c>
      <c r="GU55" s="194">
        <v>147</v>
      </c>
      <c r="GV55" s="194">
        <v>0</v>
      </c>
      <c r="GW55" s="194">
        <v>0</v>
      </c>
      <c r="GX55" s="194">
        <v>0</v>
      </c>
      <c r="GY55" s="194">
        <v>0</v>
      </c>
      <c r="GZ55" s="194">
        <v>0</v>
      </c>
      <c r="HA55" s="194">
        <v>0</v>
      </c>
      <c r="HB55" s="194">
        <v>0</v>
      </c>
      <c r="HC55" s="194">
        <v>0</v>
      </c>
      <c r="HD55" s="194">
        <v>0</v>
      </c>
      <c r="HE55" s="194">
        <v>0</v>
      </c>
      <c r="HF55" s="194">
        <v>0</v>
      </c>
      <c r="HG55" s="194">
        <v>0</v>
      </c>
      <c r="HH55" s="194">
        <v>0</v>
      </c>
      <c r="HI55" s="194">
        <v>0</v>
      </c>
      <c r="HJ55" s="194">
        <v>0</v>
      </c>
      <c r="HK55" s="194">
        <v>6295.67</v>
      </c>
      <c r="HL55" s="194">
        <v>0</v>
      </c>
      <c r="HM55" s="194">
        <v>571</v>
      </c>
      <c r="HN55" s="194">
        <v>0</v>
      </c>
      <c r="HO55" s="194">
        <v>0</v>
      </c>
      <c r="HP55" s="194">
        <v>2586.3200000000002</v>
      </c>
      <c r="HQ55" s="194">
        <v>0</v>
      </c>
      <c r="HR55" s="194">
        <v>175</v>
      </c>
      <c r="HS55" s="194">
        <v>0</v>
      </c>
      <c r="HT55" s="194">
        <v>0</v>
      </c>
      <c r="HU55" s="194">
        <v>845</v>
      </c>
      <c r="HV55" s="194">
        <v>287.33999999999997</v>
      </c>
      <c r="HW55" s="194">
        <v>246</v>
      </c>
      <c r="HX55" s="194">
        <v>102</v>
      </c>
      <c r="HY55" s="194">
        <v>0</v>
      </c>
      <c r="HZ55" s="194">
        <v>-33</v>
      </c>
      <c r="IA55" s="194">
        <v>-33</v>
      </c>
      <c r="IB55" s="194">
        <v>0</v>
      </c>
      <c r="IC55" s="194">
        <v>0</v>
      </c>
      <c r="ID55" s="194">
        <v>0</v>
      </c>
      <c r="IE55" s="194">
        <v>0</v>
      </c>
      <c r="IF55" s="194">
        <v>0</v>
      </c>
      <c r="IG55" s="194">
        <v>0</v>
      </c>
      <c r="IH55" s="194">
        <v>24</v>
      </c>
      <c r="II55" s="194">
        <v>144</v>
      </c>
      <c r="IJ55" s="194">
        <v>2839</v>
      </c>
      <c r="IK55" s="194">
        <v>0</v>
      </c>
      <c r="IL55" s="194">
        <v>0</v>
      </c>
      <c r="IM55" s="194">
        <v>1212</v>
      </c>
      <c r="IN55" s="194">
        <v>0</v>
      </c>
      <c r="IO55" s="194">
        <v>0</v>
      </c>
      <c r="IP55" s="194">
        <v>0</v>
      </c>
      <c r="IQ55" s="194">
        <v>0</v>
      </c>
      <c r="IR55" s="194">
        <v>0</v>
      </c>
      <c r="IS55" s="194">
        <v>0</v>
      </c>
      <c r="IT55" s="194">
        <v>0</v>
      </c>
      <c r="IU55" s="194">
        <v>0</v>
      </c>
      <c r="IV55" s="194">
        <v>0</v>
      </c>
      <c r="IW55" s="194">
        <v>564</v>
      </c>
      <c r="IX55" s="194">
        <f t="shared" si="1"/>
        <v>1429350.18</v>
      </c>
    </row>
    <row r="56" spans="1:258" ht="13.5" customHeight="1" x14ac:dyDescent="0.25">
      <c r="A56" s="190">
        <v>518122</v>
      </c>
      <c r="B56" s="194">
        <v>0</v>
      </c>
      <c r="C56" s="194">
        <v>5770.42</v>
      </c>
      <c r="D56" s="194">
        <v>23719.91</v>
      </c>
      <c r="E56" s="194">
        <v>2044.33</v>
      </c>
      <c r="F56" s="194">
        <v>16958.75</v>
      </c>
      <c r="G56" s="194">
        <v>1998.39</v>
      </c>
      <c r="H56" s="194">
        <v>27632.74</v>
      </c>
      <c r="I56" s="194">
        <v>82578.81</v>
      </c>
      <c r="J56" s="194">
        <v>0</v>
      </c>
      <c r="K56" s="194">
        <v>0</v>
      </c>
      <c r="L56" s="194">
        <v>0</v>
      </c>
      <c r="M56" s="194">
        <v>0</v>
      </c>
      <c r="N56" s="194">
        <v>0</v>
      </c>
      <c r="O56" s="194">
        <v>0</v>
      </c>
      <c r="P56" s="194">
        <v>0</v>
      </c>
      <c r="Q56" s="194">
        <v>0</v>
      </c>
      <c r="R56" s="194">
        <v>58649.63</v>
      </c>
      <c r="S56" s="194">
        <v>0</v>
      </c>
      <c r="T56" s="194">
        <v>0</v>
      </c>
      <c r="U56" s="194">
        <v>0</v>
      </c>
      <c r="V56" s="194">
        <v>0</v>
      </c>
      <c r="W56" s="194">
        <v>476.83</v>
      </c>
      <c r="X56" s="194">
        <v>10671.68</v>
      </c>
      <c r="Y56" s="194">
        <v>26819.1</v>
      </c>
      <c r="Z56" s="194">
        <v>5110.72</v>
      </c>
      <c r="AA56" s="194">
        <v>0</v>
      </c>
      <c r="AB56" s="194">
        <v>3342.46</v>
      </c>
      <c r="AC56" s="194">
        <v>15449.32</v>
      </c>
      <c r="AD56" s="194">
        <v>67389.210000000006</v>
      </c>
      <c r="AE56" s="194">
        <v>0</v>
      </c>
      <c r="AF56" s="194">
        <v>35137.050000000003</v>
      </c>
      <c r="AG56" s="194">
        <v>0</v>
      </c>
      <c r="AH56" s="194">
        <v>0</v>
      </c>
      <c r="AI56" s="194">
        <v>0</v>
      </c>
      <c r="AJ56" s="194">
        <v>623.36</v>
      </c>
      <c r="AK56" s="194">
        <v>638.36</v>
      </c>
      <c r="AL56" s="194">
        <v>1301.56</v>
      </c>
      <c r="AM56" s="194">
        <v>505.38</v>
      </c>
      <c r="AN56" s="194">
        <v>978.69</v>
      </c>
      <c r="AO56" s="194">
        <v>195.9</v>
      </c>
      <c r="AP56" s="194">
        <v>546.70000000000005</v>
      </c>
      <c r="AQ56" s="194">
        <v>554.63</v>
      </c>
      <c r="AR56" s="194">
        <v>624.73</v>
      </c>
      <c r="AS56" s="194">
        <v>545.88</v>
      </c>
      <c r="AT56" s="194">
        <v>651.70000000000005</v>
      </c>
      <c r="AU56" s="194">
        <v>0</v>
      </c>
      <c r="AV56" s="194">
        <v>8114.58</v>
      </c>
      <c r="AW56" s="194">
        <v>0</v>
      </c>
      <c r="AX56" s="194">
        <v>3838.18</v>
      </c>
      <c r="AY56" s="194">
        <v>0</v>
      </c>
      <c r="AZ56" s="194">
        <v>16344.56</v>
      </c>
      <c r="BA56" s="194">
        <v>656.75</v>
      </c>
      <c r="BB56" s="194">
        <v>14954.66</v>
      </c>
      <c r="BC56" s="194">
        <v>12867.48</v>
      </c>
      <c r="BD56" s="194">
        <v>11828.78</v>
      </c>
      <c r="BE56" s="194">
        <v>4141.91</v>
      </c>
      <c r="BF56" s="194">
        <v>12653.63</v>
      </c>
      <c r="BG56" s="194">
        <v>1385.69</v>
      </c>
      <c r="BH56" s="194">
        <v>4043.43</v>
      </c>
      <c r="BI56" s="194">
        <v>3191.47</v>
      </c>
      <c r="BJ56" s="194">
        <v>17829.29</v>
      </c>
      <c r="BK56" s="194">
        <v>0</v>
      </c>
      <c r="BL56" s="194">
        <v>0</v>
      </c>
      <c r="BM56" s="194">
        <v>61504.17</v>
      </c>
      <c r="BN56" s="194">
        <v>0</v>
      </c>
      <c r="BO56" s="194">
        <v>3853.07</v>
      </c>
      <c r="BP56" s="194">
        <v>5543.67</v>
      </c>
      <c r="BQ56" s="194">
        <v>4047.82</v>
      </c>
      <c r="BR56" s="194">
        <v>4750.9799999999996</v>
      </c>
      <c r="BS56" s="194">
        <v>1044.0999999999999</v>
      </c>
      <c r="BT56" s="194">
        <v>16510.22</v>
      </c>
      <c r="BU56" s="194">
        <v>1046.68</v>
      </c>
      <c r="BV56" s="194">
        <v>125.83</v>
      </c>
      <c r="BW56" s="194">
        <v>104.83</v>
      </c>
      <c r="BX56" s="194">
        <v>1449.56</v>
      </c>
      <c r="BY56" s="194">
        <v>544.58000000000004</v>
      </c>
      <c r="BZ56" s="194">
        <v>0</v>
      </c>
      <c r="CA56" s="194">
        <v>2402.1799999999998</v>
      </c>
      <c r="CB56" s="194">
        <v>288.2</v>
      </c>
      <c r="CC56" s="194">
        <v>616.33000000000004</v>
      </c>
      <c r="CD56" s="194">
        <v>1353.33</v>
      </c>
      <c r="CE56" s="194">
        <v>4882.9799999999996</v>
      </c>
      <c r="CF56" s="194">
        <v>0</v>
      </c>
      <c r="CG56" s="194">
        <v>14755.14</v>
      </c>
      <c r="CH56" s="194">
        <v>-4.46</v>
      </c>
      <c r="CI56" s="194">
        <v>3030.55</v>
      </c>
      <c r="CJ56" s="194">
        <v>628.88</v>
      </c>
      <c r="CK56" s="194">
        <v>0</v>
      </c>
      <c r="CL56" s="194">
        <v>12923.22</v>
      </c>
      <c r="CM56" s="194">
        <v>5676.08</v>
      </c>
      <c r="CN56" s="194">
        <v>5413.35</v>
      </c>
      <c r="CO56" s="194">
        <v>11245.15</v>
      </c>
      <c r="CP56" s="194">
        <v>877.78</v>
      </c>
      <c r="CQ56" s="194">
        <v>2555.14</v>
      </c>
      <c r="CR56" s="194">
        <v>18783.28</v>
      </c>
      <c r="CS56" s="194">
        <v>2735.3</v>
      </c>
      <c r="CT56" s="194">
        <v>350.9</v>
      </c>
      <c r="CU56" s="194">
        <v>709.04</v>
      </c>
      <c r="CV56" s="194">
        <v>0</v>
      </c>
      <c r="CW56" s="194">
        <v>1745.83</v>
      </c>
      <c r="CX56" s="194">
        <v>2974.48</v>
      </c>
      <c r="CY56" s="194">
        <v>674.13</v>
      </c>
      <c r="CZ56" s="194">
        <v>5224.33</v>
      </c>
      <c r="DA56" s="194">
        <v>5939.68</v>
      </c>
      <c r="DB56" s="194">
        <v>0</v>
      </c>
      <c r="DC56" s="194">
        <v>22559.439999999999</v>
      </c>
      <c r="DD56" s="194">
        <v>0</v>
      </c>
      <c r="DE56" s="194">
        <v>17232.37</v>
      </c>
      <c r="DF56" s="194">
        <v>5688.53</v>
      </c>
      <c r="DG56" s="194">
        <v>7591.42</v>
      </c>
      <c r="DH56" s="194">
        <v>29.13</v>
      </c>
      <c r="DI56" s="194">
        <v>21943.47</v>
      </c>
      <c r="DJ56" s="194">
        <v>12994.52</v>
      </c>
      <c r="DK56" s="194">
        <v>0</v>
      </c>
      <c r="DL56" s="194">
        <v>0</v>
      </c>
      <c r="DM56" s="194">
        <v>1615.61</v>
      </c>
      <c r="DN56" s="194">
        <v>3144.66</v>
      </c>
      <c r="DO56" s="194">
        <v>4938.78</v>
      </c>
      <c r="DP56" s="194">
        <v>20067.14</v>
      </c>
      <c r="DQ56" s="194">
        <v>0</v>
      </c>
      <c r="DR56" s="194">
        <v>0</v>
      </c>
      <c r="DS56" s="194">
        <v>0</v>
      </c>
      <c r="DT56" s="194">
        <v>0</v>
      </c>
      <c r="DU56" s="194">
        <v>0</v>
      </c>
      <c r="DV56" s="194">
        <v>996.29</v>
      </c>
      <c r="DW56" s="194">
        <v>4578.68</v>
      </c>
      <c r="DX56" s="194">
        <v>0</v>
      </c>
      <c r="DY56" s="194">
        <v>0</v>
      </c>
      <c r="DZ56" s="194">
        <v>1934.73</v>
      </c>
      <c r="EA56" s="194">
        <v>43501.32</v>
      </c>
      <c r="EB56" s="194">
        <v>0</v>
      </c>
      <c r="EC56" s="194">
        <v>0</v>
      </c>
      <c r="ED56" s="194">
        <v>3922.18</v>
      </c>
      <c r="EE56" s="194">
        <v>7692.39</v>
      </c>
      <c r="EF56" s="194">
        <v>6953.08</v>
      </c>
      <c r="EG56" s="194">
        <v>7384.05</v>
      </c>
      <c r="EH56" s="194">
        <v>20354.849999999999</v>
      </c>
      <c r="EI56" s="194">
        <v>0</v>
      </c>
      <c r="EJ56" s="194">
        <v>20820.8</v>
      </c>
      <c r="EK56" s="194">
        <v>0</v>
      </c>
      <c r="EL56" s="194">
        <v>0</v>
      </c>
      <c r="EM56" s="194">
        <v>0</v>
      </c>
      <c r="EN56" s="194">
        <v>0</v>
      </c>
      <c r="EO56" s="194">
        <v>0</v>
      </c>
      <c r="EP56" s="194">
        <v>0</v>
      </c>
      <c r="EQ56" s="194">
        <v>227.53</v>
      </c>
      <c r="ER56" s="194">
        <v>204.41</v>
      </c>
      <c r="ES56" s="194">
        <v>38.51</v>
      </c>
      <c r="ET56" s="194">
        <v>3071.3</v>
      </c>
      <c r="EU56" s="194">
        <v>787.2</v>
      </c>
      <c r="EV56" s="194">
        <v>521.02</v>
      </c>
      <c r="EW56" s="194">
        <v>1019.04</v>
      </c>
      <c r="EX56" s="194">
        <v>760.61</v>
      </c>
      <c r="EY56" s="194">
        <v>549.92999999999995</v>
      </c>
      <c r="EZ56" s="194">
        <v>1394.66</v>
      </c>
      <c r="FA56" s="194">
        <v>0</v>
      </c>
      <c r="FB56" s="194">
        <v>184.2</v>
      </c>
      <c r="FC56" s="194">
        <v>773.89</v>
      </c>
      <c r="FD56" s="194">
        <v>7180.32</v>
      </c>
      <c r="FE56" s="194">
        <v>6211.53</v>
      </c>
      <c r="FF56" s="194">
        <v>4117.58</v>
      </c>
      <c r="FG56" s="194">
        <v>2789.67</v>
      </c>
      <c r="FH56" s="194">
        <v>129419.4</v>
      </c>
      <c r="FI56" s="194">
        <v>0</v>
      </c>
      <c r="FJ56" s="194">
        <v>47684.02</v>
      </c>
      <c r="FK56" s="194">
        <v>0</v>
      </c>
      <c r="FL56" s="194">
        <v>0</v>
      </c>
      <c r="FM56" s="194">
        <v>0</v>
      </c>
      <c r="FN56" s="194">
        <v>0</v>
      </c>
      <c r="FO56" s="194">
        <v>0</v>
      </c>
      <c r="FP56" s="194">
        <v>7384.38</v>
      </c>
      <c r="FQ56" s="194">
        <v>0</v>
      </c>
      <c r="FR56" s="194">
        <v>0</v>
      </c>
      <c r="FS56" s="194">
        <v>4269.93</v>
      </c>
      <c r="FT56" s="194">
        <v>8390.99</v>
      </c>
      <c r="FU56" s="194">
        <v>9335.49</v>
      </c>
      <c r="FV56" s="194">
        <v>1459.7</v>
      </c>
      <c r="FW56" s="194">
        <v>0</v>
      </c>
      <c r="FX56" s="194">
        <v>0</v>
      </c>
      <c r="FY56" s="194">
        <v>0</v>
      </c>
      <c r="FZ56" s="194">
        <v>67275.09</v>
      </c>
      <c r="GA56" s="194">
        <v>0</v>
      </c>
      <c r="GB56" s="194">
        <v>198.75</v>
      </c>
      <c r="GC56" s="194">
        <v>1541.66</v>
      </c>
      <c r="GD56" s="194">
        <v>11243.66</v>
      </c>
      <c r="GE56" s="194">
        <v>28384.59</v>
      </c>
      <c r="GF56" s="194">
        <v>0</v>
      </c>
      <c r="GG56" s="194">
        <v>0</v>
      </c>
      <c r="GH56" s="194">
        <v>13388.16</v>
      </c>
      <c r="GI56" s="194">
        <v>0</v>
      </c>
      <c r="GJ56" s="194">
        <v>1251.28</v>
      </c>
      <c r="GK56" s="194">
        <v>0</v>
      </c>
      <c r="GL56" s="194">
        <v>35720.5</v>
      </c>
      <c r="GM56" s="194">
        <v>7906.51</v>
      </c>
      <c r="GN56" s="194">
        <v>18796.509999999998</v>
      </c>
      <c r="GO56" s="194">
        <v>0</v>
      </c>
      <c r="GP56" s="194">
        <v>574.21</v>
      </c>
      <c r="GQ56" s="194">
        <v>3591.49</v>
      </c>
      <c r="GR56" s="194">
        <v>6083.69</v>
      </c>
      <c r="GS56" s="194">
        <v>0</v>
      </c>
      <c r="GT56" s="194">
        <v>5234.95</v>
      </c>
      <c r="GU56" s="194">
        <v>10000</v>
      </c>
      <c r="GV56" s="194">
        <v>13230.73</v>
      </c>
      <c r="GW56" s="194">
        <v>0</v>
      </c>
      <c r="GX56" s="194">
        <v>0</v>
      </c>
      <c r="GY56" s="194">
        <v>0</v>
      </c>
      <c r="GZ56" s="194">
        <v>0</v>
      </c>
      <c r="HA56" s="194">
        <v>15206.03</v>
      </c>
      <c r="HB56" s="194">
        <v>9812.2099999999991</v>
      </c>
      <c r="HC56" s="194">
        <v>0</v>
      </c>
      <c r="HD56" s="194">
        <v>0</v>
      </c>
      <c r="HE56" s="194">
        <v>0</v>
      </c>
      <c r="HF56" s="194">
        <v>304.48</v>
      </c>
      <c r="HG56" s="194">
        <v>697.13</v>
      </c>
      <c r="HH56" s="194">
        <v>2817.56</v>
      </c>
      <c r="HI56" s="194">
        <v>0</v>
      </c>
      <c r="HJ56" s="194">
        <v>0</v>
      </c>
      <c r="HK56" s="194">
        <v>5439.7</v>
      </c>
      <c r="HL56" s="194">
        <v>0</v>
      </c>
      <c r="HM56" s="194">
        <v>36813.120000000003</v>
      </c>
      <c r="HN56" s="194">
        <v>0</v>
      </c>
      <c r="HO56" s="194">
        <v>0</v>
      </c>
      <c r="HP56" s="194">
        <v>4015.48</v>
      </c>
      <c r="HQ56" s="194">
        <v>0</v>
      </c>
      <c r="HR56" s="194">
        <v>4229.2</v>
      </c>
      <c r="HS56" s="194">
        <v>0</v>
      </c>
      <c r="HT56" s="194">
        <v>0</v>
      </c>
      <c r="HU56" s="194">
        <v>815.66</v>
      </c>
      <c r="HV56" s="194">
        <v>1041.1400000000001</v>
      </c>
      <c r="HW56" s="194">
        <v>624.08000000000004</v>
      </c>
      <c r="HX56" s="194">
        <v>543.33000000000004</v>
      </c>
      <c r="HY56" s="194">
        <v>516.82000000000005</v>
      </c>
      <c r="HZ56" s="194">
        <v>416.55</v>
      </c>
      <c r="IA56" s="194">
        <v>0</v>
      </c>
      <c r="IB56" s="194">
        <v>463.66</v>
      </c>
      <c r="IC56" s="194">
        <v>600.86</v>
      </c>
      <c r="ID56" s="194">
        <v>0</v>
      </c>
      <c r="IE56" s="194">
        <v>25719.05</v>
      </c>
      <c r="IF56" s="194">
        <v>0</v>
      </c>
      <c r="IG56" s="194">
        <v>0</v>
      </c>
      <c r="IH56" s="194">
        <v>0</v>
      </c>
      <c r="II56" s="194">
        <v>17455</v>
      </c>
      <c r="IJ56" s="194">
        <v>68934.899999999994</v>
      </c>
      <c r="IK56" s="194">
        <v>0</v>
      </c>
      <c r="IL56" s="194">
        <v>33802.49</v>
      </c>
      <c r="IM56" s="194">
        <v>0</v>
      </c>
      <c r="IN56" s="194">
        <v>0</v>
      </c>
      <c r="IO56" s="194">
        <v>2858</v>
      </c>
      <c r="IP56" s="194">
        <v>0</v>
      </c>
      <c r="IQ56" s="194">
        <v>13087.91</v>
      </c>
      <c r="IR56" s="194">
        <v>24878.57</v>
      </c>
      <c r="IS56" s="194">
        <v>0</v>
      </c>
      <c r="IT56" s="194">
        <v>0</v>
      </c>
      <c r="IU56" s="194">
        <v>0</v>
      </c>
      <c r="IV56" s="194">
        <v>0</v>
      </c>
      <c r="IW56" s="194">
        <v>0</v>
      </c>
      <c r="IX56" s="194">
        <f t="shared" si="1"/>
        <v>1678306.4399999997</v>
      </c>
    </row>
    <row r="57" spans="1:258" ht="13.5" customHeight="1" x14ac:dyDescent="0.25">
      <c r="A57" s="190">
        <v>518123</v>
      </c>
      <c r="B57" s="194">
        <v>0</v>
      </c>
      <c r="C57" s="194">
        <v>0</v>
      </c>
      <c r="D57" s="194">
        <v>0</v>
      </c>
      <c r="E57" s="194">
        <v>0</v>
      </c>
      <c r="F57" s="194">
        <v>0</v>
      </c>
      <c r="G57" s="194">
        <v>0</v>
      </c>
      <c r="H57" s="194">
        <v>0</v>
      </c>
      <c r="I57" s="194">
        <v>0</v>
      </c>
      <c r="J57" s="194">
        <v>0</v>
      </c>
      <c r="K57" s="194">
        <v>0</v>
      </c>
      <c r="L57" s="194">
        <v>0</v>
      </c>
      <c r="M57" s="194">
        <v>0</v>
      </c>
      <c r="N57" s="194">
        <v>0</v>
      </c>
      <c r="O57" s="194">
        <v>0</v>
      </c>
      <c r="P57" s="194">
        <v>0</v>
      </c>
      <c r="Q57" s="194">
        <v>0</v>
      </c>
      <c r="R57" s="194">
        <v>0</v>
      </c>
      <c r="S57" s="194">
        <v>0</v>
      </c>
      <c r="T57" s="194">
        <v>0</v>
      </c>
      <c r="U57" s="194">
        <v>0</v>
      </c>
      <c r="V57" s="194">
        <v>0</v>
      </c>
      <c r="W57" s="194">
        <v>0</v>
      </c>
      <c r="X57" s="194">
        <v>0</v>
      </c>
      <c r="Y57" s="194">
        <v>0</v>
      </c>
      <c r="Z57" s="194">
        <v>0</v>
      </c>
      <c r="AA57" s="194">
        <v>0</v>
      </c>
      <c r="AB57" s="194">
        <v>0</v>
      </c>
      <c r="AC57" s="194">
        <v>0</v>
      </c>
      <c r="AD57" s="194">
        <v>0</v>
      </c>
      <c r="AE57" s="194">
        <v>0</v>
      </c>
      <c r="AF57" s="194">
        <v>0</v>
      </c>
      <c r="AG57" s="194">
        <v>0</v>
      </c>
      <c r="AH57" s="194">
        <v>0</v>
      </c>
      <c r="AI57" s="194">
        <v>0</v>
      </c>
      <c r="AJ57" s="194">
        <v>0</v>
      </c>
      <c r="AK57" s="194">
        <v>0</v>
      </c>
      <c r="AL57" s="194">
        <v>0</v>
      </c>
      <c r="AM57" s="194">
        <v>0</v>
      </c>
      <c r="AN57" s="194">
        <v>0</v>
      </c>
      <c r="AO57" s="194">
        <v>0</v>
      </c>
      <c r="AP57" s="194">
        <v>0</v>
      </c>
      <c r="AQ57" s="194">
        <v>0</v>
      </c>
      <c r="AR57" s="194">
        <v>0</v>
      </c>
      <c r="AS57" s="194">
        <v>0</v>
      </c>
      <c r="AT57" s="194">
        <v>0</v>
      </c>
      <c r="AU57" s="194">
        <v>0</v>
      </c>
      <c r="AV57" s="194">
        <v>0</v>
      </c>
      <c r="AW57" s="194">
        <v>0</v>
      </c>
      <c r="AX57" s="194">
        <v>0</v>
      </c>
      <c r="AY57" s="194">
        <v>0</v>
      </c>
      <c r="AZ57" s="194">
        <v>0</v>
      </c>
      <c r="BA57" s="194">
        <v>0</v>
      </c>
      <c r="BB57" s="194">
        <v>0</v>
      </c>
      <c r="BC57" s="194">
        <v>0</v>
      </c>
      <c r="BD57" s="194">
        <v>0</v>
      </c>
      <c r="BE57" s="194">
        <v>0</v>
      </c>
      <c r="BF57" s="194">
        <v>0</v>
      </c>
      <c r="BG57" s="194">
        <v>0</v>
      </c>
      <c r="BH57" s="194">
        <v>0</v>
      </c>
      <c r="BI57" s="194">
        <v>0</v>
      </c>
      <c r="BJ57" s="194">
        <v>0</v>
      </c>
      <c r="BK57" s="194">
        <v>0</v>
      </c>
      <c r="BL57" s="194">
        <v>0</v>
      </c>
      <c r="BM57" s="194">
        <v>0</v>
      </c>
      <c r="BN57" s="194">
        <v>0</v>
      </c>
      <c r="BO57" s="194">
        <v>0</v>
      </c>
      <c r="BP57" s="194">
        <v>0</v>
      </c>
      <c r="BQ57" s="194">
        <v>0</v>
      </c>
      <c r="BR57" s="194">
        <v>0</v>
      </c>
      <c r="BS57" s="194">
        <v>0</v>
      </c>
      <c r="BT57" s="194">
        <v>0</v>
      </c>
      <c r="BU57" s="194">
        <v>0</v>
      </c>
      <c r="BV57" s="194">
        <v>0</v>
      </c>
      <c r="BW57" s="194">
        <v>0</v>
      </c>
      <c r="BX57" s="194">
        <v>0</v>
      </c>
      <c r="BY57" s="194">
        <v>0</v>
      </c>
      <c r="BZ57" s="194">
        <v>0</v>
      </c>
      <c r="CA57" s="194">
        <v>0</v>
      </c>
      <c r="CB57" s="194">
        <v>0</v>
      </c>
      <c r="CC57" s="194">
        <v>0</v>
      </c>
      <c r="CD57" s="194">
        <v>0</v>
      </c>
      <c r="CE57" s="194">
        <v>0</v>
      </c>
      <c r="CF57" s="194">
        <v>0</v>
      </c>
      <c r="CG57" s="194">
        <v>0</v>
      </c>
      <c r="CH57" s="194">
        <v>0</v>
      </c>
      <c r="CI57" s="194">
        <v>0</v>
      </c>
      <c r="CJ57" s="194">
        <v>0</v>
      </c>
      <c r="CK57" s="194">
        <v>0</v>
      </c>
      <c r="CL57" s="194">
        <v>0</v>
      </c>
      <c r="CM57" s="194">
        <v>0</v>
      </c>
      <c r="CN57" s="194">
        <v>0</v>
      </c>
      <c r="CO57" s="194">
        <v>0</v>
      </c>
      <c r="CP57" s="194">
        <v>0</v>
      </c>
      <c r="CQ57" s="194">
        <v>0</v>
      </c>
      <c r="CR57" s="194">
        <v>0</v>
      </c>
      <c r="CS57" s="194">
        <v>0</v>
      </c>
      <c r="CT57" s="194">
        <v>0</v>
      </c>
      <c r="CU57" s="194">
        <v>0</v>
      </c>
      <c r="CV57" s="194">
        <v>0</v>
      </c>
      <c r="CW57" s="194">
        <v>0</v>
      </c>
      <c r="CX57" s="194">
        <v>0</v>
      </c>
      <c r="CY57" s="194">
        <v>0</v>
      </c>
      <c r="CZ57" s="194">
        <v>0</v>
      </c>
      <c r="DA57" s="194">
        <v>0</v>
      </c>
      <c r="DB57" s="194">
        <v>0</v>
      </c>
      <c r="DC57" s="194">
        <v>0</v>
      </c>
      <c r="DD57" s="194">
        <v>0</v>
      </c>
      <c r="DE57" s="194">
        <v>0</v>
      </c>
      <c r="DF57" s="194">
        <v>0</v>
      </c>
      <c r="DG57" s="194">
        <v>0</v>
      </c>
      <c r="DH57" s="194">
        <v>0</v>
      </c>
      <c r="DI57" s="194">
        <v>0</v>
      </c>
      <c r="DJ57" s="194">
        <v>0</v>
      </c>
      <c r="DK57" s="194">
        <v>0</v>
      </c>
      <c r="DL57" s="194">
        <v>0</v>
      </c>
      <c r="DM57" s="194">
        <v>0</v>
      </c>
      <c r="DN57" s="194">
        <v>0</v>
      </c>
      <c r="DO57" s="194">
        <v>0</v>
      </c>
      <c r="DP57" s="194">
        <v>0</v>
      </c>
      <c r="DQ57" s="194">
        <v>0</v>
      </c>
      <c r="DR57" s="194">
        <v>0</v>
      </c>
      <c r="DS57" s="194">
        <v>0</v>
      </c>
      <c r="DT57" s="194">
        <v>0</v>
      </c>
      <c r="DU57" s="194">
        <v>0</v>
      </c>
      <c r="DV57" s="194">
        <v>0</v>
      </c>
      <c r="DW57" s="194">
        <v>0</v>
      </c>
      <c r="DX57" s="194">
        <v>0</v>
      </c>
      <c r="DY57" s="194">
        <v>0</v>
      </c>
      <c r="DZ57" s="194">
        <v>0</v>
      </c>
      <c r="EA57" s="194">
        <v>0</v>
      </c>
      <c r="EB57" s="194">
        <v>0</v>
      </c>
      <c r="EC57" s="194">
        <v>18696</v>
      </c>
      <c r="ED57" s="194">
        <v>0</v>
      </c>
      <c r="EE57" s="194">
        <v>0</v>
      </c>
      <c r="EF57" s="194">
        <v>0</v>
      </c>
      <c r="EG57" s="194">
        <v>0</v>
      </c>
      <c r="EH57" s="194">
        <v>0</v>
      </c>
      <c r="EI57" s="194">
        <v>0</v>
      </c>
      <c r="EJ57" s="194">
        <v>0</v>
      </c>
      <c r="EK57" s="194">
        <v>0</v>
      </c>
      <c r="EL57" s="194">
        <v>0</v>
      </c>
      <c r="EM57" s="194">
        <v>0</v>
      </c>
      <c r="EN57" s="194">
        <v>0</v>
      </c>
      <c r="EO57" s="194">
        <v>0</v>
      </c>
      <c r="EP57" s="194">
        <v>0</v>
      </c>
      <c r="EQ57" s="194">
        <v>0</v>
      </c>
      <c r="ER57" s="194">
        <v>0</v>
      </c>
      <c r="ES57" s="194">
        <v>0</v>
      </c>
      <c r="ET57" s="194">
        <v>0</v>
      </c>
      <c r="EU57" s="194">
        <v>0</v>
      </c>
      <c r="EV57" s="194">
        <v>0</v>
      </c>
      <c r="EW57" s="194">
        <v>0</v>
      </c>
      <c r="EX57" s="194">
        <v>0</v>
      </c>
      <c r="EY57" s="194">
        <v>0</v>
      </c>
      <c r="EZ57" s="194">
        <v>0</v>
      </c>
      <c r="FA57" s="194">
        <v>0</v>
      </c>
      <c r="FB57" s="194">
        <v>0</v>
      </c>
      <c r="FC57" s="194">
        <v>0</v>
      </c>
      <c r="FD57" s="194">
        <v>0</v>
      </c>
      <c r="FE57" s="194">
        <v>0</v>
      </c>
      <c r="FF57" s="194">
        <v>0</v>
      </c>
      <c r="FG57" s="194">
        <v>0</v>
      </c>
      <c r="FH57" s="194">
        <v>0</v>
      </c>
      <c r="FI57" s="194">
        <v>0</v>
      </c>
      <c r="FJ57" s="194">
        <v>0</v>
      </c>
      <c r="FK57" s="194">
        <v>0</v>
      </c>
      <c r="FL57" s="194">
        <v>0</v>
      </c>
      <c r="FM57" s="194">
        <v>0</v>
      </c>
      <c r="FN57" s="194">
        <v>0</v>
      </c>
      <c r="FO57" s="194">
        <v>0</v>
      </c>
      <c r="FP57" s="194">
        <v>0</v>
      </c>
      <c r="FQ57" s="194">
        <v>0</v>
      </c>
      <c r="FR57" s="194">
        <v>0</v>
      </c>
      <c r="FS57" s="194">
        <v>0</v>
      </c>
      <c r="FT57" s="194">
        <v>0</v>
      </c>
      <c r="FU57" s="194">
        <v>0</v>
      </c>
      <c r="FV57" s="194">
        <v>0</v>
      </c>
      <c r="FW57" s="194">
        <v>0</v>
      </c>
      <c r="FX57" s="194">
        <v>0</v>
      </c>
      <c r="FY57" s="194">
        <v>0</v>
      </c>
      <c r="FZ57" s="194">
        <v>0</v>
      </c>
      <c r="GA57" s="194">
        <v>0</v>
      </c>
      <c r="GB57" s="194">
        <v>0</v>
      </c>
      <c r="GC57" s="194">
        <v>0</v>
      </c>
      <c r="GD57" s="194">
        <v>0</v>
      </c>
      <c r="GE57" s="194">
        <v>0</v>
      </c>
      <c r="GF57" s="194">
        <v>0</v>
      </c>
      <c r="GG57" s="194">
        <v>0</v>
      </c>
      <c r="GH57" s="194">
        <v>0</v>
      </c>
      <c r="GI57" s="194">
        <v>0</v>
      </c>
      <c r="GJ57" s="194">
        <v>0</v>
      </c>
      <c r="GK57" s="194">
        <v>0</v>
      </c>
      <c r="GL57" s="194">
        <v>0</v>
      </c>
      <c r="GM57" s="194">
        <v>0</v>
      </c>
      <c r="GN57" s="194">
        <v>0</v>
      </c>
      <c r="GO57" s="194">
        <v>0</v>
      </c>
      <c r="GP57" s="194">
        <v>0</v>
      </c>
      <c r="GQ57" s="194">
        <v>0</v>
      </c>
      <c r="GR57" s="194">
        <v>0</v>
      </c>
      <c r="GS57" s="194">
        <v>0</v>
      </c>
      <c r="GT57" s="194">
        <v>0</v>
      </c>
      <c r="GU57" s="194">
        <v>0</v>
      </c>
      <c r="GV57" s="194">
        <v>0</v>
      </c>
      <c r="GW57" s="194">
        <v>0</v>
      </c>
      <c r="GX57" s="194">
        <v>0</v>
      </c>
      <c r="GY57" s="194">
        <v>0</v>
      </c>
      <c r="GZ57" s="194">
        <v>0</v>
      </c>
      <c r="HA57" s="194">
        <v>0</v>
      </c>
      <c r="HB57" s="194">
        <v>0</v>
      </c>
      <c r="HC57" s="194">
        <v>0</v>
      </c>
      <c r="HD57" s="194">
        <v>0</v>
      </c>
      <c r="HE57" s="194">
        <v>0</v>
      </c>
      <c r="HF57" s="194">
        <v>0</v>
      </c>
      <c r="HG57" s="194">
        <v>0</v>
      </c>
      <c r="HH57" s="194">
        <v>0</v>
      </c>
      <c r="HI57" s="194">
        <v>0</v>
      </c>
      <c r="HJ57" s="194">
        <v>0</v>
      </c>
      <c r="HK57" s="194">
        <v>0</v>
      </c>
      <c r="HL57" s="194">
        <v>0</v>
      </c>
      <c r="HM57" s="194">
        <v>0</v>
      </c>
      <c r="HN57" s="194">
        <v>0</v>
      </c>
      <c r="HO57" s="194">
        <v>0</v>
      </c>
      <c r="HP57" s="194">
        <v>0</v>
      </c>
      <c r="HQ57" s="194">
        <v>0</v>
      </c>
      <c r="HR57" s="194">
        <v>0</v>
      </c>
      <c r="HS57" s="194">
        <v>0</v>
      </c>
      <c r="HT57" s="194">
        <v>0</v>
      </c>
      <c r="HU57" s="194">
        <v>0</v>
      </c>
      <c r="HV57" s="194">
        <v>0</v>
      </c>
      <c r="HW57" s="194">
        <v>0</v>
      </c>
      <c r="HX57" s="194">
        <v>0</v>
      </c>
      <c r="HY57" s="194">
        <v>0</v>
      </c>
      <c r="HZ57" s="194">
        <v>0</v>
      </c>
      <c r="IA57" s="194">
        <v>0</v>
      </c>
      <c r="IB57" s="194">
        <v>0</v>
      </c>
      <c r="IC57" s="194">
        <v>0</v>
      </c>
      <c r="ID57" s="194">
        <v>0</v>
      </c>
      <c r="IE57" s="194">
        <v>0</v>
      </c>
      <c r="IF57" s="194">
        <v>0</v>
      </c>
      <c r="IG57" s="194">
        <v>0</v>
      </c>
      <c r="IH57" s="194">
        <v>0</v>
      </c>
      <c r="II57" s="194">
        <v>0</v>
      </c>
      <c r="IJ57" s="194">
        <v>0</v>
      </c>
      <c r="IK57" s="194">
        <v>0</v>
      </c>
      <c r="IL57" s="194">
        <v>0</v>
      </c>
      <c r="IM57" s="194">
        <v>0</v>
      </c>
      <c r="IN57" s="194">
        <v>0</v>
      </c>
      <c r="IO57" s="194">
        <v>7871.32</v>
      </c>
      <c r="IP57" s="194">
        <v>0</v>
      </c>
      <c r="IQ57" s="194">
        <v>0</v>
      </c>
      <c r="IR57" s="194">
        <v>0</v>
      </c>
      <c r="IS57" s="194">
        <v>0</v>
      </c>
      <c r="IT57" s="194">
        <v>0</v>
      </c>
      <c r="IU57" s="194">
        <v>46963.519999999997</v>
      </c>
      <c r="IV57" s="194">
        <v>0</v>
      </c>
      <c r="IW57" s="194">
        <v>0</v>
      </c>
      <c r="IX57" s="194">
        <f t="shared" si="1"/>
        <v>73530.84</v>
      </c>
    </row>
    <row r="58" spans="1:258" ht="13.5" customHeight="1" x14ac:dyDescent="0.25">
      <c r="A58" s="190">
        <v>518124</v>
      </c>
      <c r="B58" s="194">
        <v>0</v>
      </c>
      <c r="C58" s="194">
        <v>1620</v>
      </c>
      <c r="D58" s="194">
        <v>810</v>
      </c>
      <c r="E58" s="194">
        <v>4860</v>
      </c>
      <c r="F58" s="194">
        <v>4050</v>
      </c>
      <c r="G58" s="194">
        <v>3240</v>
      </c>
      <c r="H58" s="194">
        <v>1620</v>
      </c>
      <c r="I58" s="194">
        <v>3240</v>
      </c>
      <c r="J58" s="194">
        <v>0</v>
      </c>
      <c r="K58" s="194">
        <v>0</v>
      </c>
      <c r="L58" s="194">
        <v>0</v>
      </c>
      <c r="M58" s="194">
        <v>0</v>
      </c>
      <c r="N58" s="194">
        <v>0</v>
      </c>
      <c r="O58" s="194">
        <v>0</v>
      </c>
      <c r="P58" s="194">
        <v>0</v>
      </c>
      <c r="Q58" s="194">
        <v>0</v>
      </c>
      <c r="R58" s="194">
        <v>540</v>
      </c>
      <c r="S58" s="194">
        <v>0</v>
      </c>
      <c r="T58" s="194">
        <v>0</v>
      </c>
      <c r="U58" s="194">
        <v>0</v>
      </c>
      <c r="V58" s="194">
        <v>0</v>
      </c>
      <c r="W58" s="194">
        <v>0</v>
      </c>
      <c r="X58" s="194">
        <v>0</v>
      </c>
      <c r="Y58" s="194">
        <v>0</v>
      </c>
      <c r="Z58" s="194">
        <v>0</v>
      </c>
      <c r="AA58" s="194">
        <v>0</v>
      </c>
      <c r="AB58" s="194">
        <v>0</v>
      </c>
      <c r="AC58" s="194">
        <v>0</v>
      </c>
      <c r="AD58" s="194">
        <v>0</v>
      </c>
      <c r="AE58" s="194">
        <v>0</v>
      </c>
      <c r="AF58" s="194">
        <v>23220</v>
      </c>
      <c r="AG58" s="194">
        <v>0</v>
      </c>
      <c r="AH58" s="194">
        <v>0</v>
      </c>
      <c r="AI58" s="194">
        <v>0</v>
      </c>
      <c r="AJ58" s="194">
        <v>0</v>
      </c>
      <c r="AK58" s="194">
        <v>0</v>
      </c>
      <c r="AL58" s="194">
        <v>0</v>
      </c>
      <c r="AM58" s="194">
        <v>0</v>
      </c>
      <c r="AN58" s="194">
        <v>0</v>
      </c>
      <c r="AO58" s="194">
        <v>0</v>
      </c>
      <c r="AP58" s="194">
        <v>0</v>
      </c>
      <c r="AQ58" s="194">
        <v>0</v>
      </c>
      <c r="AR58" s="194">
        <v>0</v>
      </c>
      <c r="AS58" s="194">
        <v>0</v>
      </c>
      <c r="AT58" s="194">
        <v>0</v>
      </c>
      <c r="AU58" s="194">
        <v>2160</v>
      </c>
      <c r="AV58" s="194">
        <v>0</v>
      </c>
      <c r="AW58" s="194">
        <v>0</v>
      </c>
      <c r="AX58" s="194">
        <v>0</v>
      </c>
      <c r="AY58" s="194">
        <v>0</v>
      </c>
      <c r="AZ58" s="194">
        <v>0</v>
      </c>
      <c r="BA58" s="194">
        <v>0</v>
      </c>
      <c r="BB58" s="194">
        <v>2430</v>
      </c>
      <c r="BC58" s="194">
        <v>0</v>
      </c>
      <c r="BD58" s="194">
        <v>540</v>
      </c>
      <c r="BE58" s="194">
        <v>0</v>
      </c>
      <c r="BF58" s="194">
        <v>0</v>
      </c>
      <c r="BG58" s="194">
        <v>0</v>
      </c>
      <c r="BH58" s="194">
        <v>0</v>
      </c>
      <c r="BI58" s="194">
        <v>0</v>
      </c>
      <c r="BJ58" s="194">
        <v>0</v>
      </c>
      <c r="BK58" s="194">
        <v>0</v>
      </c>
      <c r="BL58" s="194">
        <v>0</v>
      </c>
      <c r="BM58" s="194">
        <v>1620</v>
      </c>
      <c r="BN58" s="194">
        <v>0</v>
      </c>
      <c r="BO58" s="194">
        <v>0</v>
      </c>
      <c r="BP58" s="194">
        <v>0</v>
      </c>
      <c r="BQ58" s="194">
        <v>0</v>
      </c>
      <c r="BR58" s="194">
        <v>0</v>
      </c>
      <c r="BS58" s="194">
        <v>0</v>
      </c>
      <c r="BT58" s="194">
        <v>0</v>
      </c>
      <c r="BU58" s="194">
        <v>0</v>
      </c>
      <c r="BV58" s="194">
        <v>0</v>
      </c>
      <c r="BW58" s="194">
        <v>0</v>
      </c>
      <c r="BX58" s="194">
        <v>0</v>
      </c>
      <c r="BY58" s="194">
        <v>0</v>
      </c>
      <c r="BZ58" s="194">
        <v>0</v>
      </c>
      <c r="CA58" s="194">
        <v>0</v>
      </c>
      <c r="CB58" s="194">
        <v>0</v>
      </c>
      <c r="CC58" s="194">
        <v>0</v>
      </c>
      <c r="CD58" s="194">
        <v>0</v>
      </c>
      <c r="CE58" s="194">
        <v>0</v>
      </c>
      <c r="CF58" s="194">
        <v>0</v>
      </c>
      <c r="CG58" s="194">
        <v>0</v>
      </c>
      <c r="CH58" s="194">
        <v>10125</v>
      </c>
      <c r="CI58" s="194">
        <v>0</v>
      </c>
      <c r="CJ58" s="194">
        <v>0</v>
      </c>
      <c r="CK58" s="194">
        <v>0</v>
      </c>
      <c r="CL58" s="194">
        <v>0</v>
      </c>
      <c r="CM58" s="194">
        <v>0</v>
      </c>
      <c r="CN58" s="194">
        <v>0</v>
      </c>
      <c r="CO58" s="194">
        <v>0</v>
      </c>
      <c r="CP58" s="194">
        <v>0</v>
      </c>
      <c r="CQ58" s="194">
        <v>0</v>
      </c>
      <c r="CR58" s="194">
        <v>0</v>
      </c>
      <c r="CS58" s="194">
        <v>0</v>
      </c>
      <c r="CT58" s="194">
        <v>540</v>
      </c>
      <c r="CU58" s="194">
        <v>0</v>
      </c>
      <c r="CV58" s="194">
        <v>0</v>
      </c>
      <c r="CW58" s="194">
        <v>0</v>
      </c>
      <c r="CX58" s="194">
        <v>0</v>
      </c>
      <c r="CY58" s="194">
        <v>0</v>
      </c>
      <c r="CZ58" s="194">
        <v>0</v>
      </c>
      <c r="DA58" s="194">
        <v>0</v>
      </c>
      <c r="DB58" s="194">
        <v>0</v>
      </c>
      <c r="DC58" s="194">
        <v>0</v>
      </c>
      <c r="DD58" s="194">
        <v>0</v>
      </c>
      <c r="DE58" s="194">
        <v>0</v>
      </c>
      <c r="DF58" s="194">
        <v>0</v>
      </c>
      <c r="DG58" s="194">
        <v>0</v>
      </c>
      <c r="DH58" s="194">
        <v>0</v>
      </c>
      <c r="DI58" s="194">
        <v>0</v>
      </c>
      <c r="DJ58" s="194">
        <v>12015</v>
      </c>
      <c r="DK58" s="194">
        <v>0</v>
      </c>
      <c r="DL58" s="194">
        <v>0</v>
      </c>
      <c r="DM58" s="194">
        <v>0</v>
      </c>
      <c r="DN58" s="194">
        <v>0</v>
      </c>
      <c r="DO58" s="194">
        <v>0</v>
      </c>
      <c r="DP58" s="194">
        <v>29700</v>
      </c>
      <c r="DQ58" s="194">
        <v>0</v>
      </c>
      <c r="DR58" s="194">
        <v>0</v>
      </c>
      <c r="DS58" s="194">
        <v>0</v>
      </c>
      <c r="DT58" s="194">
        <v>0</v>
      </c>
      <c r="DU58" s="194">
        <v>0</v>
      </c>
      <c r="DV58" s="194">
        <v>0</v>
      </c>
      <c r="DW58" s="194">
        <v>0</v>
      </c>
      <c r="DX58" s="194">
        <v>0</v>
      </c>
      <c r="DY58" s="194">
        <v>0</v>
      </c>
      <c r="DZ58" s="194">
        <v>0</v>
      </c>
      <c r="EA58" s="194">
        <v>0</v>
      </c>
      <c r="EB58" s="194">
        <v>0</v>
      </c>
      <c r="EC58" s="194">
        <v>0</v>
      </c>
      <c r="ED58" s="194">
        <v>0</v>
      </c>
      <c r="EE58" s="194">
        <v>6480</v>
      </c>
      <c r="EF58" s="194">
        <v>0</v>
      </c>
      <c r="EG58" s="194">
        <v>0</v>
      </c>
      <c r="EH58" s="194">
        <v>0</v>
      </c>
      <c r="EI58" s="194">
        <v>0</v>
      </c>
      <c r="EJ58" s="194">
        <v>14580</v>
      </c>
      <c r="EK58" s="194">
        <v>0</v>
      </c>
      <c r="EL58" s="194">
        <v>0</v>
      </c>
      <c r="EM58" s="194">
        <v>0</v>
      </c>
      <c r="EN58" s="194">
        <v>0</v>
      </c>
      <c r="EO58" s="194">
        <v>0</v>
      </c>
      <c r="EP58" s="194">
        <v>0</v>
      </c>
      <c r="EQ58" s="194">
        <v>0</v>
      </c>
      <c r="ER58" s="194">
        <v>6480</v>
      </c>
      <c r="ES58" s="194">
        <v>0</v>
      </c>
      <c r="ET58" s="194">
        <v>25110</v>
      </c>
      <c r="EU58" s="194">
        <v>3240</v>
      </c>
      <c r="EV58" s="194">
        <v>0</v>
      </c>
      <c r="EW58" s="194">
        <v>1620</v>
      </c>
      <c r="EX58" s="194">
        <v>0</v>
      </c>
      <c r="EY58" s="194">
        <v>0</v>
      </c>
      <c r="EZ58" s="194">
        <v>0</v>
      </c>
      <c r="FA58" s="194">
        <v>0</v>
      </c>
      <c r="FB58" s="194">
        <v>540</v>
      </c>
      <c r="FC58" s="194">
        <v>0</v>
      </c>
      <c r="FD58" s="194">
        <v>1620</v>
      </c>
      <c r="FE58" s="194">
        <v>540</v>
      </c>
      <c r="FF58" s="194">
        <v>3240</v>
      </c>
      <c r="FG58" s="194">
        <v>0</v>
      </c>
      <c r="FH58" s="194">
        <v>0</v>
      </c>
      <c r="FI58" s="194">
        <v>0</v>
      </c>
      <c r="FJ58" s="194">
        <v>2160</v>
      </c>
      <c r="FK58" s="194">
        <v>0</v>
      </c>
      <c r="FL58" s="194">
        <v>0</v>
      </c>
      <c r="FM58" s="194">
        <v>0</v>
      </c>
      <c r="FN58" s="194">
        <v>0</v>
      </c>
      <c r="FO58" s="194">
        <v>0</v>
      </c>
      <c r="FP58" s="194">
        <v>0</v>
      </c>
      <c r="FQ58" s="194">
        <v>0</v>
      </c>
      <c r="FR58" s="194">
        <v>0</v>
      </c>
      <c r="FS58" s="194">
        <v>1620</v>
      </c>
      <c r="FT58" s="194">
        <v>540</v>
      </c>
      <c r="FU58" s="194">
        <v>0</v>
      </c>
      <c r="FV58" s="194">
        <v>0</v>
      </c>
      <c r="FW58" s="194">
        <v>0</v>
      </c>
      <c r="FX58" s="194">
        <v>0</v>
      </c>
      <c r="FY58" s="194">
        <v>0</v>
      </c>
      <c r="FZ58" s="194">
        <v>7965</v>
      </c>
      <c r="GA58" s="194">
        <v>0</v>
      </c>
      <c r="GB58" s="194">
        <v>0</v>
      </c>
      <c r="GC58" s="194">
        <v>0</v>
      </c>
      <c r="GD58" s="194">
        <v>0</v>
      </c>
      <c r="GE58" s="194">
        <v>0</v>
      </c>
      <c r="GF58" s="194">
        <v>0</v>
      </c>
      <c r="GG58" s="194">
        <v>0</v>
      </c>
      <c r="GH58" s="194">
        <v>0</v>
      </c>
      <c r="GI58" s="194">
        <v>0</v>
      </c>
      <c r="GJ58" s="194">
        <v>0</v>
      </c>
      <c r="GK58" s="194">
        <v>0</v>
      </c>
      <c r="GL58" s="194">
        <v>0</v>
      </c>
      <c r="GM58" s="194">
        <v>0</v>
      </c>
      <c r="GN58" s="194">
        <v>0</v>
      </c>
      <c r="GO58" s="194">
        <v>0</v>
      </c>
      <c r="GP58" s="194">
        <v>0</v>
      </c>
      <c r="GQ58" s="194">
        <v>0</v>
      </c>
      <c r="GR58" s="194">
        <v>0</v>
      </c>
      <c r="GS58" s="194">
        <v>0</v>
      </c>
      <c r="GT58" s="194">
        <v>0</v>
      </c>
      <c r="GU58" s="194">
        <v>0</v>
      </c>
      <c r="GV58" s="194">
        <v>0</v>
      </c>
      <c r="GW58" s="194">
        <v>0</v>
      </c>
      <c r="GX58" s="194">
        <v>0</v>
      </c>
      <c r="GY58" s="194">
        <v>0</v>
      </c>
      <c r="GZ58" s="194">
        <v>0</v>
      </c>
      <c r="HA58" s="194">
        <v>0</v>
      </c>
      <c r="HB58" s="194">
        <v>2970</v>
      </c>
      <c r="HC58" s="194">
        <v>0</v>
      </c>
      <c r="HD58" s="194">
        <v>0</v>
      </c>
      <c r="HE58" s="194">
        <v>0</v>
      </c>
      <c r="HF58" s="194">
        <v>0</v>
      </c>
      <c r="HG58" s="194">
        <v>0</v>
      </c>
      <c r="HH58" s="194">
        <v>0</v>
      </c>
      <c r="HI58" s="194">
        <v>0</v>
      </c>
      <c r="HJ58" s="194">
        <v>0</v>
      </c>
      <c r="HK58" s="194">
        <v>0</v>
      </c>
      <c r="HL58" s="194">
        <v>0</v>
      </c>
      <c r="HM58" s="194">
        <v>0</v>
      </c>
      <c r="HN58" s="194">
        <v>0</v>
      </c>
      <c r="HO58" s="194">
        <v>0</v>
      </c>
      <c r="HP58" s="194">
        <v>0</v>
      </c>
      <c r="HQ58" s="194">
        <v>0</v>
      </c>
      <c r="HR58" s="194">
        <v>0</v>
      </c>
      <c r="HS58" s="194">
        <v>0</v>
      </c>
      <c r="HT58" s="194">
        <v>0</v>
      </c>
      <c r="HU58" s="194">
        <v>1620</v>
      </c>
      <c r="HV58" s="194">
        <v>0</v>
      </c>
      <c r="HW58" s="194">
        <v>3240</v>
      </c>
      <c r="HX58" s="194">
        <v>0</v>
      </c>
      <c r="HY58" s="194">
        <v>0</v>
      </c>
      <c r="HZ58" s="194">
        <v>0</v>
      </c>
      <c r="IA58" s="194">
        <v>0</v>
      </c>
      <c r="IB58" s="194">
        <v>0</v>
      </c>
      <c r="IC58" s="194">
        <v>0</v>
      </c>
      <c r="ID58" s="194">
        <v>0</v>
      </c>
      <c r="IE58" s="194">
        <v>0</v>
      </c>
      <c r="IF58" s="194">
        <v>0</v>
      </c>
      <c r="IG58" s="194">
        <v>0</v>
      </c>
      <c r="IH58" s="194">
        <v>0</v>
      </c>
      <c r="II58" s="194">
        <v>10800</v>
      </c>
      <c r="IJ58" s="194">
        <v>0</v>
      </c>
      <c r="IK58" s="194">
        <v>0</v>
      </c>
      <c r="IL58" s="194">
        <v>0</v>
      </c>
      <c r="IM58" s="194">
        <v>0</v>
      </c>
      <c r="IN58" s="194">
        <v>0</v>
      </c>
      <c r="IO58" s="194">
        <v>0</v>
      </c>
      <c r="IP58" s="194">
        <v>0</v>
      </c>
      <c r="IQ58" s="194">
        <v>0</v>
      </c>
      <c r="IR58" s="194">
        <v>0</v>
      </c>
      <c r="IS58" s="194">
        <v>0</v>
      </c>
      <c r="IT58" s="194">
        <v>0</v>
      </c>
      <c r="IU58" s="194">
        <v>0</v>
      </c>
      <c r="IV58" s="194">
        <v>0</v>
      </c>
      <c r="IW58" s="194">
        <v>0</v>
      </c>
      <c r="IX58" s="194">
        <f t="shared" si="1"/>
        <v>196695</v>
      </c>
    </row>
    <row r="59" spans="1:258" ht="13.5" customHeight="1" x14ac:dyDescent="0.25">
      <c r="A59" s="190">
        <v>518125</v>
      </c>
      <c r="B59" s="194">
        <v>0</v>
      </c>
      <c r="C59" s="194">
        <v>0</v>
      </c>
      <c r="D59" s="194">
        <v>0</v>
      </c>
      <c r="E59" s="194">
        <v>0</v>
      </c>
      <c r="F59" s="194">
        <v>0</v>
      </c>
      <c r="G59" s="194">
        <v>0</v>
      </c>
      <c r="H59" s="194">
        <v>0</v>
      </c>
      <c r="I59" s="194">
        <v>0</v>
      </c>
      <c r="J59" s="194">
        <v>0</v>
      </c>
      <c r="K59" s="194">
        <v>0</v>
      </c>
      <c r="L59" s="194">
        <v>0</v>
      </c>
      <c r="M59" s="194">
        <v>0</v>
      </c>
      <c r="N59" s="194">
        <v>0</v>
      </c>
      <c r="O59" s="194">
        <v>0</v>
      </c>
      <c r="P59" s="194">
        <v>0</v>
      </c>
      <c r="Q59" s="194">
        <v>0</v>
      </c>
      <c r="R59" s="194">
        <v>0</v>
      </c>
      <c r="S59" s="194">
        <v>0</v>
      </c>
      <c r="T59" s="194">
        <v>0</v>
      </c>
      <c r="U59" s="194">
        <v>0</v>
      </c>
      <c r="V59" s="194">
        <v>0</v>
      </c>
      <c r="W59" s="194">
        <v>0</v>
      </c>
      <c r="X59" s="194">
        <v>0</v>
      </c>
      <c r="Y59" s="194">
        <v>0</v>
      </c>
      <c r="Z59" s="194">
        <v>0</v>
      </c>
      <c r="AA59" s="194">
        <v>0</v>
      </c>
      <c r="AB59" s="194">
        <v>0</v>
      </c>
      <c r="AC59" s="194">
        <v>0</v>
      </c>
      <c r="AD59" s="194">
        <v>0</v>
      </c>
      <c r="AE59" s="194">
        <v>0</v>
      </c>
      <c r="AF59" s="194">
        <v>604</v>
      </c>
      <c r="AG59" s="194">
        <v>0</v>
      </c>
      <c r="AH59" s="194">
        <v>0</v>
      </c>
      <c r="AI59" s="194">
        <v>0</v>
      </c>
      <c r="AJ59" s="194">
        <v>0</v>
      </c>
      <c r="AK59" s="194">
        <v>0</v>
      </c>
      <c r="AL59" s="194">
        <v>0</v>
      </c>
      <c r="AM59" s="194">
        <v>0</v>
      </c>
      <c r="AN59" s="194">
        <v>0</v>
      </c>
      <c r="AO59" s="194">
        <v>0</v>
      </c>
      <c r="AP59" s="194">
        <v>0</v>
      </c>
      <c r="AQ59" s="194">
        <v>0</v>
      </c>
      <c r="AR59" s="194">
        <v>0</v>
      </c>
      <c r="AS59" s="194">
        <v>0</v>
      </c>
      <c r="AT59" s="194">
        <v>0</v>
      </c>
      <c r="AU59" s="194">
        <v>19558.439999999999</v>
      </c>
      <c r="AV59" s="194">
        <v>0</v>
      </c>
      <c r="AW59" s="194">
        <v>0</v>
      </c>
      <c r="AX59" s="194">
        <v>0</v>
      </c>
      <c r="AY59" s="194">
        <v>0</v>
      </c>
      <c r="AZ59" s="194">
        <v>0</v>
      </c>
      <c r="BA59" s="194">
        <v>0</v>
      </c>
      <c r="BB59" s="194">
        <v>0</v>
      </c>
      <c r="BC59" s="194">
        <v>0</v>
      </c>
      <c r="BD59" s="194">
        <v>0</v>
      </c>
      <c r="BE59" s="194">
        <v>0</v>
      </c>
      <c r="BF59" s="194">
        <v>0</v>
      </c>
      <c r="BG59" s="194">
        <v>0</v>
      </c>
      <c r="BH59" s="194">
        <v>0</v>
      </c>
      <c r="BI59" s="194">
        <v>0</v>
      </c>
      <c r="BJ59" s="194">
        <v>0</v>
      </c>
      <c r="BK59" s="194">
        <v>0</v>
      </c>
      <c r="BL59" s="194">
        <v>0</v>
      </c>
      <c r="BM59" s="194">
        <v>0</v>
      </c>
      <c r="BN59" s="194">
        <v>0</v>
      </c>
      <c r="BO59" s="194">
        <v>0</v>
      </c>
      <c r="BP59" s="194">
        <v>0</v>
      </c>
      <c r="BQ59" s="194">
        <v>0</v>
      </c>
      <c r="BR59" s="194">
        <v>0</v>
      </c>
      <c r="BS59" s="194">
        <v>0</v>
      </c>
      <c r="BT59" s="194">
        <v>0</v>
      </c>
      <c r="BU59" s="194">
        <v>0</v>
      </c>
      <c r="BV59" s="194">
        <v>0</v>
      </c>
      <c r="BW59" s="194">
        <v>0</v>
      </c>
      <c r="BX59" s="194">
        <v>0</v>
      </c>
      <c r="BY59" s="194">
        <v>0</v>
      </c>
      <c r="BZ59" s="194">
        <v>0</v>
      </c>
      <c r="CA59" s="194">
        <v>0</v>
      </c>
      <c r="CB59" s="194">
        <v>0</v>
      </c>
      <c r="CC59" s="194">
        <v>0</v>
      </c>
      <c r="CD59" s="194">
        <v>0</v>
      </c>
      <c r="CE59" s="194">
        <v>0</v>
      </c>
      <c r="CF59" s="194">
        <v>0</v>
      </c>
      <c r="CG59" s="194">
        <v>0</v>
      </c>
      <c r="CH59" s="194">
        <v>0</v>
      </c>
      <c r="CI59" s="194">
        <v>0</v>
      </c>
      <c r="CJ59" s="194">
        <v>0</v>
      </c>
      <c r="CK59" s="194">
        <v>0</v>
      </c>
      <c r="CL59" s="194">
        <v>0</v>
      </c>
      <c r="CM59" s="194">
        <v>0</v>
      </c>
      <c r="CN59" s="194">
        <v>0</v>
      </c>
      <c r="CO59" s="194">
        <v>0</v>
      </c>
      <c r="CP59" s="194">
        <v>0</v>
      </c>
      <c r="CQ59" s="194">
        <v>0</v>
      </c>
      <c r="CR59" s="194">
        <v>0</v>
      </c>
      <c r="CS59" s="194">
        <v>0</v>
      </c>
      <c r="CT59" s="194">
        <v>0</v>
      </c>
      <c r="CU59" s="194">
        <v>0</v>
      </c>
      <c r="CV59" s="194">
        <v>0</v>
      </c>
      <c r="CW59" s="194">
        <v>0</v>
      </c>
      <c r="CX59" s="194">
        <v>0</v>
      </c>
      <c r="CY59" s="194">
        <v>0</v>
      </c>
      <c r="CZ59" s="194">
        <v>0</v>
      </c>
      <c r="DA59" s="194">
        <v>0</v>
      </c>
      <c r="DB59" s="194">
        <v>0</v>
      </c>
      <c r="DC59" s="194">
        <v>0</v>
      </c>
      <c r="DD59" s="194">
        <v>0</v>
      </c>
      <c r="DE59" s="194">
        <v>0</v>
      </c>
      <c r="DF59" s="194">
        <v>0</v>
      </c>
      <c r="DG59" s="194">
        <v>0</v>
      </c>
      <c r="DH59" s="194">
        <v>0</v>
      </c>
      <c r="DI59" s="194">
        <v>0</v>
      </c>
      <c r="DJ59" s="194">
        <v>0</v>
      </c>
      <c r="DK59" s="194">
        <v>0</v>
      </c>
      <c r="DL59" s="194">
        <v>0</v>
      </c>
      <c r="DM59" s="194">
        <v>0</v>
      </c>
      <c r="DN59" s="194">
        <v>0</v>
      </c>
      <c r="DO59" s="194">
        <v>0</v>
      </c>
      <c r="DP59" s="194">
        <v>0</v>
      </c>
      <c r="DQ59" s="194">
        <v>0</v>
      </c>
      <c r="DR59" s="194">
        <v>0</v>
      </c>
      <c r="DS59" s="194">
        <v>0</v>
      </c>
      <c r="DT59" s="194">
        <v>0</v>
      </c>
      <c r="DU59" s="194">
        <v>0</v>
      </c>
      <c r="DV59" s="194">
        <v>0</v>
      </c>
      <c r="DW59" s="194">
        <v>0</v>
      </c>
      <c r="DX59" s="194">
        <v>0</v>
      </c>
      <c r="DY59" s="194">
        <v>0</v>
      </c>
      <c r="DZ59" s="194">
        <v>0</v>
      </c>
      <c r="EA59" s="194">
        <v>0</v>
      </c>
      <c r="EB59" s="194">
        <v>0</v>
      </c>
      <c r="EC59" s="194">
        <v>0</v>
      </c>
      <c r="ED59" s="194">
        <v>0</v>
      </c>
      <c r="EE59" s="194">
        <v>0</v>
      </c>
      <c r="EF59" s="194">
        <v>0</v>
      </c>
      <c r="EG59" s="194">
        <v>0</v>
      </c>
      <c r="EH59" s="194">
        <v>0</v>
      </c>
      <c r="EI59" s="194">
        <v>0</v>
      </c>
      <c r="EJ59" s="194">
        <v>0</v>
      </c>
      <c r="EK59" s="194">
        <v>0</v>
      </c>
      <c r="EL59" s="194">
        <v>0</v>
      </c>
      <c r="EM59" s="194">
        <v>0</v>
      </c>
      <c r="EN59" s="194">
        <v>0</v>
      </c>
      <c r="EO59" s="194">
        <v>0</v>
      </c>
      <c r="EP59" s="194">
        <v>0</v>
      </c>
      <c r="EQ59" s="194">
        <v>22524</v>
      </c>
      <c r="ER59" s="194">
        <v>17152</v>
      </c>
      <c r="ES59" s="194">
        <v>2436</v>
      </c>
      <c r="ET59" s="194">
        <v>5662</v>
      </c>
      <c r="EU59" s="194">
        <v>10604</v>
      </c>
      <c r="EV59" s="194">
        <v>6976</v>
      </c>
      <c r="EW59" s="194">
        <v>11600</v>
      </c>
      <c r="EX59" s="194">
        <v>0</v>
      </c>
      <c r="EY59" s="194">
        <v>3530</v>
      </c>
      <c r="EZ59" s="194">
        <v>47794</v>
      </c>
      <c r="FA59" s="194">
        <v>0</v>
      </c>
      <c r="FB59" s="194">
        <v>0</v>
      </c>
      <c r="FC59" s="194">
        <v>0</v>
      </c>
      <c r="FD59" s="194">
        <v>0</v>
      </c>
      <c r="FE59" s="194">
        <v>0</v>
      </c>
      <c r="FF59" s="194">
        <v>19267.63</v>
      </c>
      <c r="FG59" s="194">
        <v>0</v>
      </c>
      <c r="FH59" s="194">
        <v>0</v>
      </c>
      <c r="FI59" s="194">
        <v>0</v>
      </c>
      <c r="FJ59" s="194">
        <v>0</v>
      </c>
      <c r="FK59" s="194">
        <v>0</v>
      </c>
      <c r="FL59" s="194">
        <v>0</v>
      </c>
      <c r="FM59" s="194">
        <v>0</v>
      </c>
      <c r="FN59" s="194">
        <v>2178</v>
      </c>
      <c r="FO59" s="194">
        <v>0</v>
      </c>
      <c r="FP59" s="194">
        <v>0</v>
      </c>
      <c r="FQ59" s="194">
        <v>0</v>
      </c>
      <c r="FR59" s="194">
        <v>0</v>
      </c>
      <c r="FS59" s="194">
        <v>3720.24</v>
      </c>
      <c r="FT59" s="194">
        <v>0</v>
      </c>
      <c r="FU59" s="194">
        <v>0</v>
      </c>
      <c r="FV59" s="194">
        <v>0</v>
      </c>
      <c r="FW59" s="194">
        <v>0</v>
      </c>
      <c r="FX59" s="194">
        <v>0</v>
      </c>
      <c r="FY59" s="194">
        <v>0</v>
      </c>
      <c r="FZ59" s="194">
        <v>0</v>
      </c>
      <c r="GA59" s="194">
        <v>0</v>
      </c>
      <c r="GB59" s="194">
        <v>0</v>
      </c>
      <c r="GC59" s="194">
        <v>0</v>
      </c>
      <c r="GD59" s="194">
        <v>0</v>
      </c>
      <c r="GE59" s="194">
        <v>0</v>
      </c>
      <c r="GF59" s="194">
        <v>0</v>
      </c>
      <c r="GG59" s="194">
        <v>0</v>
      </c>
      <c r="GH59" s="194">
        <v>0</v>
      </c>
      <c r="GI59" s="194">
        <v>0</v>
      </c>
      <c r="GJ59" s="194">
        <v>0</v>
      </c>
      <c r="GK59" s="194">
        <v>0</v>
      </c>
      <c r="GL59" s="194">
        <v>0</v>
      </c>
      <c r="GM59" s="194">
        <v>0</v>
      </c>
      <c r="GN59" s="194">
        <v>0</v>
      </c>
      <c r="GO59" s="194">
        <v>0</v>
      </c>
      <c r="GP59" s="194">
        <v>0</v>
      </c>
      <c r="GQ59" s="194">
        <v>0</v>
      </c>
      <c r="GR59" s="194">
        <v>0</v>
      </c>
      <c r="GS59" s="194">
        <v>0</v>
      </c>
      <c r="GT59" s="194">
        <v>0</v>
      </c>
      <c r="GU59" s="194">
        <v>0</v>
      </c>
      <c r="GV59" s="194">
        <v>0</v>
      </c>
      <c r="GW59" s="194">
        <v>0</v>
      </c>
      <c r="GX59" s="194">
        <v>0</v>
      </c>
      <c r="GY59" s="194">
        <v>0</v>
      </c>
      <c r="GZ59" s="194">
        <v>0</v>
      </c>
      <c r="HA59" s="194">
        <v>0</v>
      </c>
      <c r="HB59" s="194">
        <v>0</v>
      </c>
      <c r="HC59" s="194">
        <v>0</v>
      </c>
      <c r="HD59" s="194">
        <v>0</v>
      </c>
      <c r="HE59" s="194">
        <v>0</v>
      </c>
      <c r="HF59" s="194">
        <v>0</v>
      </c>
      <c r="HG59" s="194">
        <v>0</v>
      </c>
      <c r="HH59" s="194">
        <v>0</v>
      </c>
      <c r="HI59" s="194">
        <v>0</v>
      </c>
      <c r="HJ59" s="194">
        <v>0</v>
      </c>
      <c r="HK59" s="194">
        <v>0</v>
      </c>
      <c r="HL59" s="194">
        <v>0</v>
      </c>
      <c r="HM59" s="194">
        <v>543.29</v>
      </c>
      <c r="HN59" s="194">
        <v>0</v>
      </c>
      <c r="HO59" s="194">
        <v>0</v>
      </c>
      <c r="HP59" s="194">
        <v>0</v>
      </c>
      <c r="HQ59" s="194">
        <v>0</v>
      </c>
      <c r="HR59" s="194">
        <v>0</v>
      </c>
      <c r="HS59" s="194">
        <v>0</v>
      </c>
      <c r="HT59" s="194">
        <v>0</v>
      </c>
      <c r="HU59" s="194">
        <v>0</v>
      </c>
      <c r="HV59" s="194">
        <v>0</v>
      </c>
      <c r="HW59" s="194">
        <v>0</v>
      </c>
      <c r="HX59" s="194">
        <v>0</v>
      </c>
      <c r="HY59" s="194">
        <v>0</v>
      </c>
      <c r="HZ59" s="194">
        <v>0</v>
      </c>
      <c r="IA59" s="194">
        <v>0</v>
      </c>
      <c r="IB59" s="194">
        <v>0</v>
      </c>
      <c r="IC59" s="194">
        <v>0</v>
      </c>
      <c r="ID59" s="194">
        <v>0</v>
      </c>
      <c r="IE59" s="194">
        <v>0</v>
      </c>
      <c r="IF59" s="194">
        <v>0</v>
      </c>
      <c r="IG59" s="194">
        <v>0</v>
      </c>
      <c r="IH59" s="194">
        <v>0</v>
      </c>
      <c r="II59" s="194">
        <v>2716.45</v>
      </c>
      <c r="IJ59" s="194">
        <v>0</v>
      </c>
      <c r="IK59" s="194">
        <v>0</v>
      </c>
      <c r="IL59" s="194">
        <v>0</v>
      </c>
      <c r="IM59" s="194">
        <v>0</v>
      </c>
      <c r="IN59" s="194">
        <v>0</v>
      </c>
      <c r="IO59" s="194">
        <v>0</v>
      </c>
      <c r="IP59" s="194">
        <v>0</v>
      </c>
      <c r="IQ59" s="194">
        <v>0</v>
      </c>
      <c r="IR59" s="194">
        <v>0</v>
      </c>
      <c r="IS59" s="194">
        <v>0</v>
      </c>
      <c r="IT59" s="194">
        <v>0</v>
      </c>
      <c r="IU59" s="194">
        <v>124164.36</v>
      </c>
      <c r="IV59" s="194">
        <v>0</v>
      </c>
      <c r="IW59" s="194">
        <v>0</v>
      </c>
      <c r="IX59" s="194">
        <f t="shared" si="1"/>
        <v>301030.41000000003</v>
      </c>
    </row>
    <row r="60" spans="1:258" ht="13.5" customHeight="1" x14ac:dyDescent="0.25">
      <c r="A60" s="190">
        <v>518126</v>
      </c>
      <c r="B60" s="194">
        <v>0</v>
      </c>
      <c r="C60" s="194">
        <v>2440</v>
      </c>
      <c r="D60" s="194">
        <v>510</v>
      </c>
      <c r="E60" s="194">
        <v>2800</v>
      </c>
      <c r="F60" s="194">
        <v>950</v>
      </c>
      <c r="G60" s="194">
        <v>2310</v>
      </c>
      <c r="H60" s="194">
        <v>3600</v>
      </c>
      <c r="I60" s="194">
        <v>8898</v>
      </c>
      <c r="J60" s="194">
        <v>0</v>
      </c>
      <c r="K60" s="194">
        <v>0</v>
      </c>
      <c r="L60" s="194">
        <v>0</v>
      </c>
      <c r="M60" s="194">
        <v>0</v>
      </c>
      <c r="N60" s="194">
        <v>0</v>
      </c>
      <c r="O60" s="194">
        <v>0</v>
      </c>
      <c r="P60" s="194">
        <v>0</v>
      </c>
      <c r="Q60" s="194">
        <v>0</v>
      </c>
      <c r="R60" s="194">
        <v>0</v>
      </c>
      <c r="S60" s="194">
        <v>0</v>
      </c>
      <c r="T60" s="194">
        <v>0</v>
      </c>
      <c r="U60" s="194">
        <v>0</v>
      </c>
      <c r="V60" s="194">
        <v>0</v>
      </c>
      <c r="W60" s="194">
        <v>500</v>
      </c>
      <c r="X60" s="194">
        <v>6540</v>
      </c>
      <c r="Y60" s="194">
        <v>3610</v>
      </c>
      <c r="Z60" s="194">
        <v>2610</v>
      </c>
      <c r="AA60" s="194">
        <v>0</v>
      </c>
      <c r="AB60" s="194">
        <v>1660</v>
      </c>
      <c r="AC60" s="194">
        <v>3800</v>
      </c>
      <c r="AD60" s="194">
        <v>3475</v>
      </c>
      <c r="AE60" s="194">
        <v>0</v>
      </c>
      <c r="AF60" s="194">
        <v>1010</v>
      </c>
      <c r="AG60" s="194">
        <v>0</v>
      </c>
      <c r="AH60" s="194">
        <v>0</v>
      </c>
      <c r="AI60" s="194">
        <v>0</v>
      </c>
      <c r="AJ60" s="194">
        <v>500</v>
      </c>
      <c r="AK60" s="194">
        <v>2320</v>
      </c>
      <c r="AL60" s="194">
        <v>600</v>
      </c>
      <c r="AM60" s="194">
        <v>500</v>
      </c>
      <c r="AN60" s="194">
        <v>0</v>
      </c>
      <c r="AO60" s="194">
        <v>0</v>
      </c>
      <c r="AP60" s="194">
        <v>1410</v>
      </c>
      <c r="AQ60" s="194">
        <v>900</v>
      </c>
      <c r="AR60" s="194">
        <v>600</v>
      </c>
      <c r="AS60" s="194">
        <v>600</v>
      </c>
      <c r="AT60" s="194">
        <v>500</v>
      </c>
      <c r="AU60" s="194">
        <v>900</v>
      </c>
      <c r="AV60" s="194">
        <v>0</v>
      </c>
      <c r="AW60" s="194">
        <v>0</v>
      </c>
      <c r="AX60" s="194">
        <v>0</v>
      </c>
      <c r="AY60" s="194">
        <v>0</v>
      </c>
      <c r="AZ60" s="194">
        <v>3170</v>
      </c>
      <c r="BA60" s="194">
        <v>2175</v>
      </c>
      <c r="BB60" s="194">
        <v>1950</v>
      </c>
      <c r="BC60" s="194">
        <v>1000</v>
      </c>
      <c r="BD60" s="194">
        <v>4520</v>
      </c>
      <c r="BE60" s="194">
        <v>2595</v>
      </c>
      <c r="BF60" s="194">
        <v>3880</v>
      </c>
      <c r="BG60" s="194">
        <v>0</v>
      </c>
      <c r="BH60" s="194">
        <v>3120</v>
      </c>
      <c r="BI60" s="194">
        <v>0</v>
      </c>
      <c r="BJ60" s="194">
        <v>1460</v>
      </c>
      <c r="BK60" s="194">
        <v>0</v>
      </c>
      <c r="BL60" s="194">
        <v>0</v>
      </c>
      <c r="BM60" s="194">
        <v>6850</v>
      </c>
      <c r="BN60" s="194">
        <v>0</v>
      </c>
      <c r="BO60" s="194">
        <v>3550</v>
      </c>
      <c r="BP60" s="194">
        <v>1450</v>
      </c>
      <c r="BQ60" s="194">
        <v>510</v>
      </c>
      <c r="BR60" s="194">
        <v>500</v>
      </c>
      <c r="BS60" s="194">
        <v>200</v>
      </c>
      <c r="BT60" s="194">
        <v>2765</v>
      </c>
      <c r="BU60" s="194">
        <v>450</v>
      </c>
      <c r="BV60" s="194">
        <v>600</v>
      </c>
      <c r="BW60" s="194">
        <v>1000</v>
      </c>
      <c r="BX60" s="194">
        <v>510</v>
      </c>
      <c r="BY60" s="194">
        <v>400</v>
      </c>
      <c r="BZ60" s="194">
        <v>0</v>
      </c>
      <c r="CA60" s="194">
        <v>0</v>
      </c>
      <c r="CB60" s="194">
        <v>0</v>
      </c>
      <c r="CC60" s="194">
        <v>510</v>
      </c>
      <c r="CD60" s="194">
        <v>0</v>
      </c>
      <c r="CE60" s="194">
        <v>450</v>
      </c>
      <c r="CF60" s="194">
        <v>0</v>
      </c>
      <c r="CG60" s="194">
        <v>1360</v>
      </c>
      <c r="CH60" s="194">
        <v>0</v>
      </c>
      <c r="CI60" s="194">
        <v>0</v>
      </c>
      <c r="CJ60" s="194">
        <v>0</v>
      </c>
      <c r="CK60" s="194">
        <v>0</v>
      </c>
      <c r="CL60" s="194">
        <v>1800</v>
      </c>
      <c r="CM60" s="194">
        <v>1110</v>
      </c>
      <c r="CN60" s="194">
        <v>0</v>
      </c>
      <c r="CO60" s="194">
        <v>450</v>
      </c>
      <c r="CP60" s="194">
        <v>900</v>
      </c>
      <c r="CQ60" s="194">
        <v>450</v>
      </c>
      <c r="CR60" s="194">
        <v>2150</v>
      </c>
      <c r="CS60" s="194">
        <v>500</v>
      </c>
      <c r="CT60" s="194">
        <v>0</v>
      </c>
      <c r="CU60" s="194">
        <v>550</v>
      </c>
      <c r="CV60" s="194">
        <v>0</v>
      </c>
      <c r="CW60" s="194">
        <v>2660</v>
      </c>
      <c r="CX60" s="194">
        <v>1950</v>
      </c>
      <c r="CY60" s="194">
        <v>0</v>
      </c>
      <c r="CZ60" s="194">
        <v>0</v>
      </c>
      <c r="DA60" s="194">
        <v>5110</v>
      </c>
      <c r="DB60" s="194">
        <v>1350</v>
      </c>
      <c r="DC60" s="194">
        <v>1210</v>
      </c>
      <c r="DD60" s="194">
        <v>0</v>
      </c>
      <c r="DE60" s="194">
        <v>8528</v>
      </c>
      <c r="DF60" s="194">
        <v>3610</v>
      </c>
      <c r="DG60" s="194">
        <v>11600</v>
      </c>
      <c r="DH60" s="194">
        <v>2750</v>
      </c>
      <c r="DI60" s="194">
        <v>2400</v>
      </c>
      <c r="DJ60" s="194">
        <v>2020</v>
      </c>
      <c r="DK60" s="194">
        <v>0</v>
      </c>
      <c r="DL60" s="194">
        <v>0</v>
      </c>
      <c r="DM60" s="194">
        <v>500</v>
      </c>
      <c r="DN60" s="194">
        <v>1900</v>
      </c>
      <c r="DO60" s="194">
        <v>1500</v>
      </c>
      <c r="DP60" s="194">
        <v>900</v>
      </c>
      <c r="DQ60" s="194">
        <v>0</v>
      </c>
      <c r="DR60" s="194">
        <v>0</v>
      </c>
      <c r="DS60" s="194">
        <v>0</v>
      </c>
      <c r="DT60" s="194">
        <v>0</v>
      </c>
      <c r="DU60" s="194">
        <v>0</v>
      </c>
      <c r="DV60" s="194">
        <v>450</v>
      </c>
      <c r="DW60" s="194">
        <v>1650</v>
      </c>
      <c r="DX60" s="194">
        <v>500</v>
      </c>
      <c r="DY60" s="194">
        <v>0</v>
      </c>
      <c r="DZ60" s="194">
        <v>2160</v>
      </c>
      <c r="EA60" s="194">
        <v>590</v>
      </c>
      <c r="EB60" s="194">
        <v>0</v>
      </c>
      <c r="EC60" s="194">
        <v>960</v>
      </c>
      <c r="ED60" s="194">
        <v>1775</v>
      </c>
      <c r="EE60" s="194">
        <v>1660</v>
      </c>
      <c r="EF60" s="194">
        <v>1250</v>
      </c>
      <c r="EG60" s="194">
        <v>0</v>
      </c>
      <c r="EH60" s="194">
        <v>0</v>
      </c>
      <c r="EI60" s="194">
        <v>0</v>
      </c>
      <c r="EJ60" s="194">
        <v>5360</v>
      </c>
      <c r="EK60" s="194">
        <v>0</v>
      </c>
      <c r="EL60" s="194">
        <v>0</v>
      </c>
      <c r="EM60" s="194">
        <v>0</v>
      </c>
      <c r="EN60" s="194">
        <v>0</v>
      </c>
      <c r="EO60" s="194">
        <v>0</v>
      </c>
      <c r="EP60" s="194">
        <v>0</v>
      </c>
      <c r="EQ60" s="194">
        <v>2292</v>
      </c>
      <c r="ER60" s="194">
        <v>1100</v>
      </c>
      <c r="ES60" s="194">
        <v>1476</v>
      </c>
      <c r="ET60" s="194">
        <v>2473</v>
      </c>
      <c r="EU60" s="194">
        <v>1365</v>
      </c>
      <c r="EV60" s="194">
        <v>850</v>
      </c>
      <c r="EW60" s="194">
        <v>3090</v>
      </c>
      <c r="EX60" s="194">
        <v>0</v>
      </c>
      <c r="EY60" s="194">
        <v>0</v>
      </c>
      <c r="EZ60" s="194">
        <v>4800</v>
      </c>
      <c r="FA60" s="194">
        <v>0</v>
      </c>
      <c r="FB60" s="194">
        <v>0</v>
      </c>
      <c r="FC60" s="194">
        <v>0</v>
      </c>
      <c r="FD60" s="194">
        <v>0</v>
      </c>
      <c r="FE60" s="194">
        <v>790</v>
      </c>
      <c r="FF60" s="194">
        <v>1400</v>
      </c>
      <c r="FG60" s="194">
        <v>2620</v>
      </c>
      <c r="FH60" s="194">
        <v>400</v>
      </c>
      <c r="FI60" s="194">
        <v>500</v>
      </c>
      <c r="FJ60" s="194">
        <v>1727.97</v>
      </c>
      <c r="FK60" s="194">
        <v>2250</v>
      </c>
      <c r="FL60" s="194">
        <v>14690</v>
      </c>
      <c r="FM60" s="194">
        <v>0</v>
      </c>
      <c r="FN60" s="194">
        <v>0</v>
      </c>
      <c r="FO60" s="194">
        <v>0</v>
      </c>
      <c r="FP60" s="194">
        <v>950</v>
      </c>
      <c r="FQ60" s="194">
        <v>0</v>
      </c>
      <c r="FR60" s="194">
        <v>1100</v>
      </c>
      <c r="FS60" s="194">
        <v>1550</v>
      </c>
      <c r="FT60" s="194">
        <v>0</v>
      </c>
      <c r="FU60" s="194">
        <v>0</v>
      </c>
      <c r="FV60" s="194">
        <v>400</v>
      </c>
      <c r="FW60" s="194">
        <v>0</v>
      </c>
      <c r="FX60" s="194">
        <v>0</v>
      </c>
      <c r="FY60" s="194">
        <v>0</v>
      </c>
      <c r="FZ60" s="194">
        <v>2260</v>
      </c>
      <c r="GA60" s="194">
        <v>0</v>
      </c>
      <c r="GB60" s="194">
        <v>0</v>
      </c>
      <c r="GC60" s="194">
        <v>300</v>
      </c>
      <c r="GD60" s="194">
        <v>0</v>
      </c>
      <c r="GE60" s="194">
        <v>3095</v>
      </c>
      <c r="GF60" s="194">
        <v>0</v>
      </c>
      <c r="GG60" s="194">
        <v>0</v>
      </c>
      <c r="GH60" s="194">
        <v>1060</v>
      </c>
      <c r="GI60" s="194">
        <v>0</v>
      </c>
      <c r="GJ60" s="194">
        <v>1700</v>
      </c>
      <c r="GK60" s="194">
        <v>0</v>
      </c>
      <c r="GL60" s="194">
        <v>3928</v>
      </c>
      <c r="GM60" s="194">
        <v>800</v>
      </c>
      <c r="GN60" s="194">
        <v>1300</v>
      </c>
      <c r="GO60" s="194">
        <v>0</v>
      </c>
      <c r="GP60" s="194">
        <v>1350</v>
      </c>
      <c r="GQ60" s="194">
        <v>0</v>
      </c>
      <c r="GR60" s="194">
        <v>1000</v>
      </c>
      <c r="GS60" s="194">
        <v>0</v>
      </c>
      <c r="GT60" s="194">
        <v>0</v>
      </c>
      <c r="GU60" s="194">
        <v>0</v>
      </c>
      <c r="GV60" s="194">
        <v>575</v>
      </c>
      <c r="GW60" s="194">
        <v>0</v>
      </c>
      <c r="GX60" s="194">
        <v>0</v>
      </c>
      <c r="GY60" s="194">
        <v>0</v>
      </c>
      <c r="GZ60" s="194">
        <v>0</v>
      </c>
      <c r="HA60" s="194">
        <v>0</v>
      </c>
      <c r="HB60" s="194">
        <v>0</v>
      </c>
      <c r="HC60" s="194">
        <v>1910</v>
      </c>
      <c r="HD60" s="194">
        <v>0</v>
      </c>
      <c r="HE60" s="194">
        <v>0</v>
      </c>
      <c r="HF60" s="194">
        <v>0</v>
      </c>
      <c r="HG60" s="194">
        <v>600</v>
      </c>
      <c r="HH60" s="194">
        <v>4500</v>
      </c>
      <c r="HI60" s="194">
        <v>0</v>
      </c>
      <c r="HJ60" s="194">
        <v>0</v>
      </c>
      <c r="HK60" s="194">
        <v>800</v>
      </c>
      <c r="HL60" s="194">
        <v>0</v>
      </c>
      <c r="HM60" s="194">
        <v>2610</v>
      </c>
      <c r="HN60" s="194">
        <v>0</v>
      </c>
      <c r="HO60" s="194">
        <v>0</v>
      </c>
      <c r="HP60" s="194">
        <v>1050</v>
      </c>
      <c r="HQ60" s="194">
        <v>0</v>
      </c>
      <c r="HR60" s="194">
        <v>3380</v>
      </c>
      <c r="HS60" s="194">
        <v>0</v>
      </c>
      <c r="HT60" s="194">
        <v>0</v>
      </c>
      <c r="HU60" s="194">
        <v>1350</v>
      </c>
      <c r="HV60" s="194">
        <v>300</v>
      </c>
      <c r="HW60" s="194">
        <v>0</v>
      </c>
      <c r="HX60" s="194">
        <v>0</v>
      </c>
      <c r="HY60" s="194">
        <v>0</v>
      </c>
      <c r="HZ60" s="194">
        <v>0</v>
      </c>
      <c r="IA60" s="194">
        <v>0</v>
      </c>
      <c r="IB60" s="194">
        <v>0</v>
      </c>
      <c r="IC60" s="194">
        <v>0</v>
      </c>
      <c r="ID60" s="194">
        <v>0</v>
      </c>
      <c r="IE60" s="194">
        <v>550</v>
      </c>
      <c r="IF60" s="194">
        <v>0</v>
      </c>
      <c r="IG60" s="194">
        <v>0</v>
      </c>
      <c r="IH60" s="194">
        <v>0</v>
      </c>
      <c r="II60" s="194">
        <v>4920</v>
      </c>
      <c r="IJ60" s="194">
        <v>500</v>
      </c>
      <c r="IK60" s="194">
        <v>0</v>
      </c>
      <c r="IL60" s="194">
        <v>0</v>
      </c>
      <c r="IM60" s="194">
        <v>0</v>
      </c>
      <c r="IN60" s="194">
        <v>0</v>
      </c>
      <c r="IO60" s="194">
        <v>0</v>
      </c>
      <c r="IP60" s="194">
        <v>0</v>
      </c>
      <c r="IQ60" s="194">
        <v>450</v>
      </c>
      <c r="IR60" s="194">
        <v>500</v>
      </c>
      <c r="IS60" s="194">
        <v>0</v>
      </c>
      <c r="IT60" s="194">
        <v>0</v>
      </c>
      <c r="IU60" s="194">
        <v>219840</v>
      </c>
      <c r="IV60" s="194">
        <v>0</v>
      </c>
      <c r="IW60" s="194">
        <v>800</v>
      </c>
      <c r="IX60" s="194">
        <f t="shared" si="1"/>
        <v>478022.97</v>
      </c>
    </row>
    <row r="61" spans="1:258" ht="13.5" customHeight="1" x14ac:dyDescent="0.25">
      <c r="A61" s="190">
        <v>518127</v>
      </c>
      <c r="B61" s="194">
        <v>0</v>
      </c>
      <c r="C61" s="194">
        <v>0</v>
      </c>
      <c r="D61" s="194">
        <v>584016.77</v>
      </c>
      <c r="E61" s="194">
        <v>472638.98</v>
      </c>
      <c r="F61" s="194">
        <v>0</v>
      </c>
      <c r="G61" s="194">
        <v>0</v>
      </c>
      <c r="H61" s="194">
        <v>73127.600000000006</v>
      </c>
      <c r="I61" s="194">
        <v>3351585.37</v>
      </c>
      <c r="J61" s="194">
        <v>376379.34</v>
      </c>
      <c r="K61" s="194">
        <v>391067.64</v>
      </c>
      <c r="L61" s="194">
        <v>0</v>
      </c>
      <c r="M61" s="194">
        <v>9474.52</v>
      </c>
      <c r="N61" s="194">
        <v>1005339.4</v>
      </c>
      <c r="O61" s="194">
        <v>0</v>
      </c>
      <c r="P61" s="194">
        <v>0</v>
      </c>
      <c r="Q61" s="194">
        <v>0</v>
      </c>
      <c r="R61" s="194">
        <v>13068</v>
      </c>
      <c r="S61" s="194">
        <v>0</v>
      </c>
      <c r="T61" s="194">
        <v>0</v>
      </c>
      <c r="U61" s="194">
        <v>0</v>
      </c>
      <c r="V61" s="194">
        <v>0</v>
      </c>
      <c r="W61" s="194">
        <v>0</v>
      </c>
      <c r="X61" s="194">
        <v>0</v>
      </c>
      <c r="Y61" s="194">
        <v>27831.16</v>
      </c>
      <c r="Z61" s="194">
        <v>0</v>
      </c>
      <c r="AA61" s="194">
        <v>0</v>
      </c>
      <c r="AB61" s="194">
        <v>0</v>
      </c>
      <c r="AC61" s="194">
        <v>0</v>
      </c>
      <c r="AD61" s="194">
        <v>118720.36</v>
      </c>
      <c r="AE61" s="194">
        <v>0</v>
      </c>
      <c r="AF61" s="194">
        <v>107399.6</v>
      </c>
      <c r="AG61" s="194">
        <v>0</v>
      </c>
      <c r="AH61" s="194">
        <v>0</v>
      </c>
      <c r="AI61" s="194">
        <v>0</v>
      </c>
      <c r="AJ61" s="194">
        <v>0</v>
      </c>
      <c r="AK61" s="194">
        <v>0</v>
      </c>
      <c r="AL61" s="194">
        <v>0</v>
      </c>
      <c r="AM61" s="194">
        <v>0</v>
      </c>
      <c r="AN61" s="194">
        <v>0</v>
      </c>
      <c r="AO61" s="194">
        <v>0</v>
      </c>
      <c r="AP61" s="194">
        <v>0</v>
      </c>
      <c r="AQ61" s="194">
        <v>0</v>
      </c>
      <c r="AR61" s="194">
        <v>0</v>
      </c>
      <c r="AS61" s="194">
        <v>0</v>
      </c>
      <c r="AT61" s="194">
        <v>0</v>
      </c>
      <c r="AU61" s="194">
        <v>0</v>
      </c>
      <c r="AV61" s="194">
        <v>0</v>
      </c>
      <c r="AW61" s="194">
        <v>0</v>
      </c>
      <c r="AX61" s="194">
        <v>0</v>
      </c>
      <c r="AY61" s="194">
        <v>0</v>
      </c>
      <c r="AZ61" s="194">
        <v>13453.87</v>
      </c>
      <c r="BA61" s="194">
        <v>0</v>
      </c>
      <c r="BB61" s="194">
        <v>0</v>
      </c>
      <c r="BC61" s="194">
        <v>0</v>
      </c>
      <c r="BD61" s="194">
        <v>41140</v>
      </c>
      <c r="BE61" s="194">
        <v>0</v>
      </c>
      <c r="BF61" s="194">
        <v>31300</v>
      </c>
      <c r="BG61" s="194">
        <v>0</v>
      </c>
      <c r="BH61" s="194">
        <v>0</v>
      </c>
      <c r="BI61" s="194">
        <v>0</v>
      </c>
      <c r="BJ61" s="194">
        <v>0</v>
      </c>
      <c r="BK61" s="194">
        <v>0</v>
      </c>
      <c r="BL61" s="194">
        <v>0</v>
      </c>
      <c r="BM61" s="194">
        <v>0</v>
      </c>
      <c r="BN61" s="194">
        <v>0</v>
      </c>
      <c r="BO61" s="194">
        <v>0</v>
      </c>
      <c r="BP61" s="194">
        <v>0</v>
      </c>
      <c r="BQ61" s="194">
        <v>0</v>
      </c>
      <c r="BR61" s="194">
        <v>0</v>
      </c>
      <c r="BS61" s="194">
        <v>0</v>
      </c>
      <c r="BT61" s="194">
        <v>0</v>
      </c>
      <c r="BU61" s="194">
        <v>0</v>
      </c>
      <c r="BV61" s="194">
        <v>0</v>
      </c>
      <c r="BW61" s="194">
        <v>0</v>
      </c>
      <c r="BX61" s="194">
        <v>0</v>
      </c>
      <c r="BY61" s="194">
        <v>0</v>
      </c>
      <c r="BZ61" s="194">
        <v>0</v>
      </c>
      <c r="CA61" s="194">
        <v>0</v>
      </c>
      <c r="CB61" s="194">
        <v>0</v>
      </c>
      <c r="CC61" s="194">
        <v>0</v>
      </c>
      <c r="CD61" s="194">
        <v>0</v>
      </c>
      <c r="CE61" s="194">
        <v>0</v>
      </c>
      <c r="CF61" s="194">
        <v>0</v>
      </c>
      <c r="CG61" s="194">
        <v>0</v>
      </c>
      <c r="CH61" s="194">
        <v>0</v>
      </c>
      <c r="CI61" s="194">
        <v>0</v>
      </c>
      <c r="CJ61" s="194">
        <v>0</v>
      </c>
      <c r="CK61" s="194">
        <v>0</v>
      </c>
      <c r="CL61" s="194">
        <v>0</v>
      </c>
      <c r="CM61" s="194">
        <v>0</v>
      </c>
      <c r="CN61" s="194">
        <v>3880.88</v>
      </c>
      <c r="CO61" s="194">
        <v>0</v>
      </c>
      <c r="CP61" s="194">
        <v>0</v>
      </c>
      <c r="CQ61" s="194">
        <v>0</v>
      </c>
      <c r="CR61" s="194">
        <v>0</v>
      </c>
      <c r="CS61" s="194">
        <v>0</v>
      </c>
      <c r="CT61" s="194">
        <v>0</v>
      </c>
      <c r="CU61" s="194">
        <v>0</v>
      </c>
      <c r="CV61" s="194">
        <v>0</v>
      </c>
      <c r="CW61" s="194">
        <v>0</v>
      </c>
      <c r="CX61" s="194">
        <v>0</v>
      </c>
      <c r="CY61" s="194">
        <v>0</v>
      </c>
      <c r="CZ61" s="194">
        <v>0</v>
      </c>
      <c r="DA61" s="194">
        <v>0</v>
      </c>
      <c r="DB61" s="194">
        <v>0</v>
      </c>
      <c r="DC61" s="194">
        <v>0</v>
      </c>
      <c r="DD61" s="194">
        <v>0</v>
      </c>
      <c r="DE61" s="194">
        <v>0</v>
      </c>
      <c r="DF61" s="194">
        <v>0</v>
      </c>
      <c r="DG61" s="194">
        <v>0</v>
      </c>
      <c r="DH61" s="194">
        <v>0</v>
      </c>
      <c r="DI61" s="194">
        <v>0</v>
      </c>
      <c r="DJ61" s="194">
        <v>0</v>
      </c>
      <c r="DK61" s="194">
        <v>0</v>
      </c>
      <c r="DL61" s="194">
        <v>0</v>
      </c>
      <c r="DM61" s="194">
        <v>0</v>
      </c>
      <c r="DN61" s="194">
        <v>605</v>
      </c>
      <c r="DO61" s="194">
        <v>0</v>
      </c>
      <c r="DP61" s="194">
        <v>0</v>
      </c>
      <c r="DQ61" s="194">
        <v>0</v>
      </c>
      <c r="DR61" s="194">
        <v>0</v>
      </c>
      <c r="DS61" s="194">
        <v>0</v>
      </c>
      <c r="DT61" s="194">
        <v>0</v>
      </c>
      <c r="DU61" s="194">
        <v>0</v>
      </c>
      <c r="DV61" s="194">
        <v>35800.269999999997</v>
      </c>
      <c r="DW61" s="194">
        <v>449312.93</v>
      </c>
      <c r="DX61" s="194">
        <v>0</v>
      </c>
      <c r="DY61" s="194">
        <v>0</v>
      </c>
      <c r="DZ61" s="194">
        <v>0</v>
      </c>
      <c r="EA61" s="194">
        <v>0</v>
      </c>
      <c r="EB61" s="194">
        <v>0</v>
      </c>
      <c r="EC61" s="194">
        <v>0</v>
      </c>
      <c r="ED61" s="194">
        <v>0</v>
      </c>
      <c r="EE61" s="194">
        <v>0</v>
      </c>
      <c r="EF61" s="194">
        <v>140239</v>
      </c>
      <c r="EG61" s="194">
        <v>0</v>
      </c>
      <c r="EH61" s="194">
        <v>492398.92</v>
      </c>
      <c r="EI61" s="194">
        <v>0</v>
      </c>
      <c r="EJ61" s="194">
        <v>0</v>
      </c>
      <c r="EK61" s="194">
        <v>0</v>
      </c>
      <c r="EL61" s="194">
        <v>0</v>
      </c>
      <c r="EM61" s="194">
        <v>0</v>
      </c>
      <c r="EN61" s="194">
        <v>0</v>
      </c>
      <c r="EO61" s="194">
        <v>0</v>
      </c>
      <c r="EP61" s="194">
        <v>0</v>
      </c>
      <c r="EQ61" s="194">
        <v>23037.96</v>
      </c>
      <c r="ER61" s="194">
        <v>15371.88</v>
      </c>
      <c r="ES61" s="194">
        <v>15371.88</v>
      </c>
      <c r="ET61" s="194">
        <v>25371.88</v>
      </c>
      <c r="EU61" s="194">
        <v>7686</v>
      </c>
      <c r="EV61" s="194">
        <v>15371.88</v>
      </c>
      <c r="EW61" s="194">
        <v>30732.959999999999</v>
      </c>
      <c r="EX61" s="194">
        <v>15371.88</v>
      </c>
      <c r="EY61" s="194">
        <v>15371.88</v>
      </c>
      <c r="EZ61" s="194">
        <v>71303.88</v>
      </c>
      <c r="FA61" s="194">
        <v>0</v>
      </c>
      <c r="FB61" s="194">
        <v>7686</v>
      </c>
      <c r="FC61" s="194">
        <v>7686</v>
      </c>
      <c r="FD61" s="194">
        <v>23937.96</v>
      </c>
      <c r="FE61" s="194">
        <v>0</v>
      </c>
      <c r="FF61" s="194">
        <v>23852.37</v>
      </c>
      <c r="FG61" s="194">
        <v>0</v>
      </c>
      <c r="FH61" s="194">
        <v>0</v>
      </c>
      <c r="FI61" s="194">
        <v>0</v>
      </c>
      <c r="FJ61" s="194">
        <v>186.43</v>
      </c>
      <c r="FK61" s="194">
        <v>0</v>
      </c>
      <c r="FL61" s="194">
        <v>0</v>
      </c>
      <c r="FM61" s="194">
        <v>0</v>
      </c>
      <c r="FN61" s="194">
        <v>11374</v>
      </c>
      <c r="FO61" s="194">
        <v>0</v>
      </c>
      <c r="FP61" s="194">
        <v>0</v>
      </c>
      <c r="FQ61" s="194">
        <v>0</v>
      </c>
      <c r="FR61" s="194">
        <v>0</v>
      </c>
      <c r="FS61" s="194">
        <v>0</v>
      </c>
      <c r="FT61" s="194">
        <v>32938.370000000003</v>
      </c>
      <c r="FU61" s="194">
        <v>0</v>
      </c>
      <c r="FV61" s="194">
        <v>0</v>
      </c>
      <c r="FW61" s="194">
        <v>0</v>
      </c>
      <c r="FX61" s="194">
        <v>0</v>
      </c>
      <c r="FY61" s="194">
        <v>0</v>
      </c>
      <c r="FZ61" s="194">
        <v>0</v>
      </c>
      <c r="GA61" s="194">
        <v>0</v>
      </c>
      <c r="GB61" s="194">
        <v>0</v>
      </c>
      <c r="GC61" s="194">
        <v>0</v>
      </c>
      <c r="GD61" s="194">
        <v>0</v>
      </c>
      <c r="GE61" s="194">
        <v>0</v>
      </c>
      <c r="GF61" s="194">
        <v>0</v>
      </c>
      <c r="GG61" s="194">
        <v>0</v>
      </c>
      <c r="GH61" s="194">
        <v>0</v>
      </c>
      <c r="GI61" s="194">
        <v>0</v>
      </c>
      <c r="GJ61" s="194">
        <v>0</v>
      </c>
      <c r="GK61" s="194">
        <v>0</v>
      </c>
      <c r="GL61" s="194">
        <v>0</v>
      </c>
      <c r="GM61" s="194">
        <v>0</v>
      </c>
      <c r="GN61" s="194">
        <v>180070</v>
      </c>
      <c r="GO61" s="194">
        <v>0</v>
      </c>
      <c r="GP61" s="194">
        <v>0</v>
      </c>
      <c r="GQ61" s="194">
        <v>0</v>
      </c>
      <c r="GR61" s="194">
        <v>0</v>
      </c>
      <c r="GS61" s="194">
        <v>0</v>
      </c>
      <c r="GT61" s="194">
        <v>0</v>
      </c>
      <c r="GU61" s="194">
        <v>0</v>
      </c>
      <c r="GV61" s="194">
        <v>0</v>
      </c>
      <c r="GW61" s="194">
        <v>0</v>
      </c>
      <c r="GX61" s="194">
        <v>0</v>
      </c>
      <c r="GY61" s="194">
        <v>0</v>
      </c>
      <c r="GZ61" s="194">
        <v>0</v>
      </c>
      <c r="HA61" s="194">
        <v>0</v>
      </c>
      <c r="HB61" s="194">
        <v>0</v>
      </c>
      <c r="HC61" s="194">
        <v>0</v>
      </c>
      <c r="HD61" s="194">
        <v>0</v>
      </c>
      <c r="HE61" s="194">
        <v>0</v>
      </c>
      <c r="HF61" s="194">
        <v>0</v>
      </c>
      <c r="HG61" s="194">
        <v>0</v>
      </c>
      <c r="HH61" s="194">
        <v>0</v>
      </c>
      <c r="HI61" s="194">
        <v>0</v>
      </c>
      <c r="HJ61" s="194">
        <v>0</v>
      </c>
      <c r="HK61" s="194">
        <v>0</v>
      </c>
      <c r="HL61" s="194">
        <v>0</v>
      </c>
      <c r="HM61" s="194">
        <v>0</v>
      </c>
      <c r="HN61" s="194">
        <v>0</v>
      </c>
      <c r="HO61" s="194">
        <v>0</v>
      </c>
      <c r="HP61" s="194">
        <v>28979.599999999999</v>
      </c>
      <c r="HQ61" s="194">
        <v>0</v>
      </c>
      <c r="HR61" s="194">
        <v>491.25</v>
      </c>
      <c r="HS61" s="194">
        <v>636461.78</v>
      </c>
      <c r="HT61" s="194">
        <v>0</v>
      </c>
      <c r="HU61" s="194">
        <v>0</v>
      </c>
      <c r="HV61" s="194">
        <v>0</v>
      </c>
      <c r="HW61" s="194">
        <v>0</v>
      </c>
      <c r="HX61" s="194">
        <v>0</v>
      </c>
      <c r="HY61" s="194">
        <v>0</v>
      </c>
      <c r="HZ61" s="194">
        <v>0</v>
      </c>
      <c r="IA61" s="194">
        <v>0</v>
      </c>
      <c r="IB61" s="194">
        <v>0</v>
      </c>
      <c r="IC61" s="194">
        <v>0</v>
      </c>
      <c r="ID61" s="194">
        <v>0</v>
      </c>
      <c r="IE61" s="194">
        <v>0</v>
      </c>
      <c r="IF61" s="194">
        <v>0</v>
      </c>
      <c r="IG61" s="194">
        <v>0</v>
      </c>
      <c r="IH61" s="194">
        <v>0</v>
      </c>
      <c r="II61" s="194">
        <v>67236.39</v>
      </c>
      <c r="IJ61" s="194">
        <v>79606.36</v>
      </c>
      <c r="IK61" s="194">
        <v>3016.8</v>
      </c>
      <c r="IL61" s="194">
        <v>0</v>
      </c>
      <c r="IM61" s="194">
        <v>0</v>
      </c>
      <c r="IN61" s="194">
        <v>0</v>
      </c>
      <c r="IO61" s="194">
        <v>0</v>
      </c>
      <c r="IP61" s="194">
        <v>0</v>
      </c>
      <c r="IQ61" s="194">
        <v>4227400.5199999996</v>
      </c>
      <c r="IR61" s="194">
        <v>585442.89</v>
      </c>
      <c r="IS61" s="194">
        <v>0</v>
      </c>
      <c r="IT61" s="194">
        <v>0</v>
      </c>
      <c r="IU61" s="194">
        <v>0</v>
      </c>
      <c r="IV61" s="194">
        <v>0</v>
      </c>
      <c r="IW61" s="194">
        <v>0</v>
      </c>
      <c r="IX61" s="194">
        <f t="shared" si="1"/>
        <v>13890138.409999998</v>
      </c>
    </row>
    <row r="62" spans="1:258" ht="13.5" customHeight="1" x14ac:dyDescent="0.25">
      <c r="A62" s="190">
        <v>518128</v>
      </c>
      <c r="B62" s="194">
        <v>0</v>
      </c>
      <c r="C62" s="194">
        <v>0</v>
      </c>
      <c r="D62" s="194">
        <v>0</v>
      </c>
      <c r="E62" s="194">
        <v>0</v>
      </c>
      <c r="F62" s="194">
        <v>0</v>
      </c>
      <c r="G62" s="194">
        <v>0</v>
      </c>
      <c r="H62" s="194">
        <v>0</v>
      </c>
      <c r="I62" s="194">
        <v>0</v>
      </c>
      <c r="J62" s="194">
        <v>0</v>
      </c>
      <c r="K62" s="194">
        <v>0</v>
      </c>
      <c r="L62" s="194">
        <v>0</v>
      </c>
      <c r="M62" s="194">
        <v>0</v>
      </c>
      <c r="N62" s="194">
        <v>0</v>
      </c>
      <c r="O62" s="194">
        <v>0</v>
      </c>
      <c r="P62" s="194">
        <v>0</v>
      </c>
      <c r="Q62" s="194">
        <v>0</v>
      </c>
      <c r="R62" s="194">
        <v>0</v>
      </c>
      <c r="S62" s="194">
        <v>0</v>
      </c>
      <c r="T62" s="194">
        <v>0</v>
      </c>
      <c r="U62" s="194">
        <v>0</v>
      </c>
      <c r="V62" s="194">
        <v>0</v>
      </c>
      <c r="W62" s="194">
        <v>0</v>
      </c>
      <c r="X62" s="194">
        <v>0</v>
      </c>
      <c r="Y62" s="194">
        <v>0</v>
      </c>
      <c r="Z62" s="194">
        <v>0</v>
      </c>
      <c r="AA62" s="194">
        <v>0</v>
      </c>
      <c r="AB62" s="194">
        <v>0</v>
      </c>
      <c r="AC62" s="194">
        <v>0</v>
      </c>
      <c r="AD62" s="194">
        <v>0</v>
      </c>
      <c r="AE62" s="194">
        <v>0</v>
      </c>
      <c r="AF62" s="194">
        <v>0</v>
      </c>
      <c r="AG62" s="194">
        <v>0</v>
      </c>
      <c r="AH62" s="194">
        <v>0</v>
      </c>
      <c r="AI62" s="194">
        <v>0</v>
      </c>
      <c r="AJ62" s="194">
        <v>0</v>
      </c>
      <c r="AK62" s="194">
        <v>0</v>
      </c>
      <c r="AL62" s="194">
        <v>0</v>
      </c>
      <c r="AM62" s="194">
        <v>0</v>
      </c>
      <c r="AN62" s="194">
        <v>0</v>
      </c>
      <c r="AO62" s="194">
        <v>0</v>
      </c>
      <c r="AP62" s="194">
        <v>0</v>
      </c>
      <c r="AQ62" s="194">
        <v>0</v>
      </c>
      <c r="AR62" s="194">
        <v>0</v>
      </c>
      <c r="AS62" s="194">
        <v>0</v>
      </c>
      <c r="AT62" s="194">
        <v>0</v>
      </c>
      <c r="AU62" s="194">
        <v>0</v>
      </c>
      <c r="AV62" s="194">
        <v>0</v>
      </c>
      <c r="AW62" s="194">
        <v>0</v>
      </c>
      <c r="AX62" s="194">
        <v>0</v>
      </c>
      <c r="AY62" s="194">
        <v>0</v>
      </c>
      <c r="AZ62" s="194">
        <v>0</v>
      </c>
      <c r="BA62" s="194">
        <v>0</v>
      </c>
      <c r="BB62" s="194">
        <v>0</v>
      </c>
      <c r="BC62" s="194">
        <v>0</v>
      </c>
      <c r="BD62" s="194">
        <v>0</v>
      </c>
      <c r="BE62" s="194">
        <v>0</v>
      </c>
      <c r="BF62" s="194">
        <v>0</v>
      </c>
      <c r="BG62" s="194">
        <v>0</v>
      </c>
      <c r="BH62" s="194">
        <v>0</v>
      </c>
      <c r="BI62" s="194">
        <v>0</v>
      </c>
      <c r="BJ62" s="194">
        <v>0</v>
      </c>
      <c r="BK62" s="194">
        <v>0</v>
      </c>
      <c r="BL62" s="194">
        <v>0</v>
      </c>
      <c r="BM62" s="194">
        <v>0</v>
      </c>
      <c r="BN62" s="194">
        <v>0</v>
      </c>
      <c r="BO62" s="194">
        <v>0</v>
      </c>
      <c r="BP62" s="194">
        <v>0</v>
      </c>
      <c r="BQ62" s="194">
        <v>0</v>
      </c>
      <c r="BR62" s="194">
        <v>0</v>
      </c>
      <c r="BS62" s="194">
        <v>0</v>
      </c>
      <c r="BT62" s="194">
        <v>0</v>
      </c>
      <c r="BU62" s="194">
        <v>0</v>
      </c>
      <c r="BV62" s="194">
        <v>0</v>
      </c>
      <c r="BW62" s="194">
        <v>0</v>
      </c>
      <c r="BX62" s="194">
        <v>0</v>
      </c>
      <c r="BY62" s="194">
        <v>0</v>
      </c>
      <c r="BZ62" s="194">
        <v>0</v>
      </c>
      <c r="CA62" s="194">
        <v>0</v>
      </c>
      <c r="CB62" s="194">
        <v>0</v>
      </c>
      <c r="CC62" s="194">
        <v>0</v>
      </c>
      <c r="CD62" s="194">
        <v>0</v>
      </c>
      <c r="CE62" s="194">
        <v>0</v>
      </c>
      <c r="CF62" s="194">
        <v>0</v>
      </c>
      <c r="CG62" s="194">
        <v>0</v>
      </c>
      <c r="CH62" s="194">
        <v>0</v>
      </c>
      <c r="CI62" s="194">
        <v>0</v>
      </c>
      <c r="CJ62" s="194">
        <v>0</v>
      </c>
      <c r="CK62" s="194">
        <v>0</v>
      </c>
      <c r="CL62" s="194">
        <v>0</v>
      </c>
      <c r="CM62" s="194">
        <v>0</v>
      </c>
      <c r="CN62" s="194">
        <v>0</v>
      </c>
      <c r="CO62" s="194">
        <v>0</v>
      </c>
      <c r="CP62" s="194">
        <v>0</v>
      </c>
      <c r="CQ62" s="194">
        <v>0</v>
      </c>
      <c r="CR62" s="194">
        <v>0</v>
      </c>
      <c r="CS62" s="194">
        <v>0</v>
      </c>
      <c r="CT62" s="194">
        <v>0</v>
      </c>
      <c r="CU62" s="194">
        <v>0</v>
      </c>
      <c r="CV62" s="194">
        <v>0</v>
      </c>
      <c r="CW62" s="194">
        <v>0</v>
      </c>
      <c r="CX62" s="194">
        <v>0</v>
      </c>
      <c r="CY62" s="194">
        <v>0</v>
      </c>
      <c r="CZ62" s="194">
        <v>0</v>
      </c>
      <c r="DA62" s="194">
        <v>0</v>
      </c>
      <c r="DB62" s="194">
        <v>0</v>
      </c>
      <c r="DC62" s="194">
        <v>0</v>
      </c>
      <c r="DD62" s="194">
        <v>0</v>
      </c>
      <c r="DE62" s="194">
        <v>0</v>
      </c>
      <c r="DF62" s="194">
        <v>0</v>
      </c>
      <c r="DG62" s="194">
        <v>0</v>
      </c>
      <c r="DH62" s="194">
        <v>0</v>
      </c>
      <c r="DI62" s="194">
        <v>0</v>
      </c>
      <c r="DJ62" s="194">
        <v>0</v>
      </c>
      <c r="DK62" s="194">
        <v>0</v>
      </c>
      <c r="DL62" s="194">
        <v>0</v>
      </c>
      <c r="DM62" s="194">
        <v>0</v>
      </c>
      <c r="DN62" s="194">
        <v>0</v>
      </c>
      <c r="DO62" s="194">
        <v>0</v>
      </c>
      <c r="DP62" s="194">
        <v>0</v>
      </c>
      <c r="DQ62" s="194">
        <v>0</v>
      </c>
      <c r="DR62" s="194">
        <v>0</v>
      </c>
      <c r="DS62" s="194">
        <v>0</v>
      </c>
      <c r="DT62" s="194">
        <v>0</v>
      </c>
      <c r="DU62" s="194">
        <v>0</v>
      </c>
      <c r="DV62" s="194">
        <v>0</v>
      </c>
      <c r="DW62" s="194">
        <v>0</v>
      </c>
      <c r="DX62" s="194">
        <v>0</v>
      </c>
      <c r="DY62" s="194">
        <v>0</v>
      </c>
      <c r="DZ62" s="194">
        <v>0</v>
      </c>
      <c r="EA62" s="194">
        <v>0</v>
      </c>
      <c r="EB62" s="194">
        <v>0</v>
      </c>
      <c r="EC62" s="194">
        <v>0</v>
      </c>
      <c r="ED62" s="194">
        <v>0</v>
      </c>
      <c r="EE62" s="194">
        <v>0</v>
      </c>
      <c r="EF62" s="194">
        <v>0</v>
      </c>
      <c r="EG62" s="194">
        <v>0</v>
      </c>
      <c r="EH62" s="194">
        <v>0</v>
      </c>
      <c r="EI62" s="194">
        <v>0</v>
      </c>
      <c r="EJ62" s="194">
        <v>0</v>
      </c>
      <c r="EK62" s="194">
        <v>27.83</v>
      </c>
      <c r="EL62" s="194">
        <v>0</v>
      </c>
      <c r="EM62" s="194">
        <v>0</v>
      </c>
      <c r="EN62" s="194">
        <v>0</v>
      </c>
      <c r="EO62" s="194">
        <v>0</v>
      </c>
      <c r="EP62" s="194">
        <v>0</v>
      </c>
      <c r="EQ62" s="194">
        <v>0</v>
      </c>
      <c r="ER62" s="194">
        <v>0</v>
      </c>
      <c r="ES62" s="194">
        <v>0</v>
      </c>
      <c r="ET62" s="194">
        <v>0</v>
      </c>
      <c r="EU62" s="194">
        <v>0</v>
      </c>
      <c r="EV62" s="194">
        <v>0</v>
      </c>
      <c r="EW62" s="194">
        <v>0</v>
      </c>
      <c r="EX62" s="194">
        <v>0</v>
      </c>
      <c r="EY62" s="194">
        <v>0</v>
      </c>
      <c r="EZ62" s="194">
        <v>0</v>
      </c>
      <c r="FA62" s="194">
        <v>0</v>
      </c>
      <c r="FB62" s="194">
        <v>0</v>
      </c>
      <c r="FC62" s="194">
        <v>0</v>
      </c>
      <c r="FD62" s="194">
        <v>0</v>
      </c>
      <c r="FE62" s="194">
        <v>0</v>
      </c>
      <c r="FF62" s="194">
        <v>0</v>
      </c>
      <c r="FG62" s="194">
        <v>0</v>
      </c>
      <c r="FH62" s="194">
        <v>0</v>
      </c>
      <c r="FI62" s="194">
        <v>0</v>
      </c>
      <c r="FJ62" s="194">
        <v>0</v>
      </c>
      <c r="FK62" s="194">
        <v>0</v>
      </c>
      <c r="FL62" s="194">
        <v>0</v>
      </c>
      <c r="FM62" s="194">
        <v>0</v>
      </c>
      <c r="FN62" s="194">
        <v>0</v>
      </c>
      <c r="FO62" s="194">
        <v>0</v>
      </c>
      <c r="FP62" s="194">
        <v>0</v>
      </c>
      <c r="FQ62" s="194">
        <v>0</v>
      </c>
      <c r="FR62" s="194">
        <v>0</v>
      </c>
      <c r="FS62" s="194">
        <v>0</v>
      </c>
      <c r="FT62" s="194">
        <v>0</v>
      </c>
      <c r="FU62" s="194">
        <v>0</v>
      </c>
      <c r="FV62" s="194">
        <v>0</v>
      </c>
      <c r="FW62" s="194">
        <v>0</v>
      </c>
      <c r="FX62" s="194">
        <v>0</v>
      </c>
      <c r="FY62" s="194">
        <v>0</v>
      </c>
      <c r="FZ62" s="194">
        <v>0</v>
      </c>
      <c r="GA62" s="194">
        <v>0</v>
      </c>
      <c r="GB62" s="194">
        <v>0</v>
      </c>
      <c r="GC62" s="194">
        <v>0</v>
      </c>
      <c r="GD62" s="194">
        <v>0</v>
      </c>
      <c r="GE62" s="194">
        <v>0</v>
      </c>
      <c r="GF62" s="194">
        <v>0</v>
      </c>
      <c r="GG62" s="194">
        <v>0</v>
      </c>
      <c r="GH62" s="194">
        <v>0</v>
      </c>
      <c r="GI62" s="194">
        <v>0</v>
      </c>
      <c r="GJ62" s="194">
        <v>0</v>
      </c>
      <c r="GK62" s="194">
        <v>0</v>
      </c>
      <c r="GL62" s="194">
        <v>0</v>
      </c>
      <c r="GM62" s="194">
        <v>0</v>
      </c>
      <c r="GN62" s="194">
        <v>0</v>
      </c>
      <c r="GO62" s="194">
        <v>0</v>
      </c>
      <c r="GP62" s="194">
        <v>0</v>
      </c>
      <c r="GQ62" s="194">
        <v>0</v>
      </c>
      <c r="GR62" s="194">
        <v>0</v>
      </c>
      <c r="GS62" s="194">
        <v>0</v>
      </c>
      <c r="GT62" s="194">
        <v>0</v>
      </c>
      <c r="GU62" s="194">
        <v>0</v>
      </c>
      <c r="GV62" s="194">
        <v>0</v>
      </c>
      <c r="GW62" s="194">
        <v>0</v>
      </c>
      <c r="GX62" s="194">
        <v>0</v>
      </c>
      <c r="GY62" s="194">
        <v>0</v>
      </c>
      <c r="GZ62" s="194">
        <v>0</v>
      </c>
      <c r="HA62" s="194">
        <v>0</v>
      </c>
      <c r="HB62" s="194">
        <v>0</v>
      </c>
      <c r="HC62" s="194">
        <v>0</v>
      </c>
      <c r="HD62" s="194">
        <v>0</v>
      </c>
      <c r="HE62" s="194">
        <v>0</v>
      </c>
      <c r="HF62" s="194">
        <v>0</v>
      </c>
      <c r="HG62" s="194">
        <v>0</v>
      </c>
      <c r="HH62" s="194">
        <v>75141</v>
      </c>
      <c r="HI62" s="194">
        <v>0</v>
      </c>
      <c r="HJ62" s="194">
        <v>0</v>
      </c>
      <c r="HK62" s="194">
        <v>0</v>
      </c>
      <c r="HL62" s="194">
        <v>0</v>
      </c>
      <c r="HM62" s="194">
        <v>0</v>
      </c>
      <c r="HN62" s="194">
        <v>0</v>
      </c>
      <c r="HO62" s="194">
        <v>0</v>
      </c>
      <c r="HP62" s="194">
        <v>0</v>
      </c>
      <c r="HQ62" s="194">
        <v>0</v>
      </c>
      <c r="HR62" s="194">
        <v>0</v>
      </c>
      <c r="HS62" s="194">
        <v>0</v>
      </c>
      <c r="HT62" s="194">
        <v>0</v>
      </c>
      <c r="HU62" s="194">
        <v>0</v>
      </c>
      <c r="HV62" s="194">
        <v>0</v>
      </c>
      <c r="HW62" s="194">
        <v>0</v>
      </c>
      <c r="HX62" s="194">
        <v>0</v>
      </c>
      <c r="HY62" s="194">
        <v>0</v>
      </c>
      <c r="HZ62" s="194">
        <v>0</v>
      </c>
      <c r="IA62" s="194">
        <v>0</v>
      </c>
      <c r="IB62" s="194">
        <v>0</v>
      </c>
      <c r="IC62" s="194">
        <v>0</v>
      </c>
      <c r="ID62" s="194">
        <v>0</v>
      </c>
      <c r="IE62" s="194">
        <v>0</v>
      </c>
      <c r="IF62" s="194">
        <v>0</v>
      </c>
      <c r="IG62" s="194">
        <v>0</v>
      </c>
      <c r="IH62" s="194">
        <v>0</v>
      </c>
      <c r="II62" s="194">
        <v>0</v>
      </c>
      <c r="IJ62" s="194">
        <v>0</v>
      </c>
      <c r="IK62" s="194">
        <v>0</v>
      </c>
      <c r="IL62" s="194">
        <v>0</v>
      </c>
      <c r="IM62" s="194">
        <v>0</v>
      </c>
      <c r="IN62" s="194">
        <v>0</v>
      </c>
      <c r="IO62" s="194">
        <v>0</v>
      </c>
      <c r="IP62" s="194">
        <v>0</v>
      </c>
      <c r="IQ62" s="194">
        <v>0</v>
      </c>
      <c r="IR62" s="194">
        <v>0</v>
      </c>
      <c r="IS62" s="194">
        <v>0</v>
      </c>
      <c r="IT62" s="194">
        <v>0</v>
      </c>
      <c r="IU62" s="194">
        <v>0</v>
      </c>
      <c r="IV62" s="194">
        <v>0</v>
      </c>
      <c r="IW62" s="194">
        <v>0</v>
      </c>
      <c r="IX62" s="194">
        <f t="shared" si="1"/>
        <v>75168.83</v>
      </c>
    </row>
    <row r="63" spans="1:258" ht="13.5" customHeight="1" x14ac:dyDescent="0.25">
      <c r="A63" s="190">
        <v>518130</v>
      </c>
      <c r="B63" s="194">
        <v>0</v>
      </c>
      <c r="C63" s="194">
        <v>28231.24</v>
      </c>
      <c r="D63" s="194">
        <v>38021</v>
      </c>
      <c r="E63" s="194">
        <v>0</v>
      </c>
      <c r="F63" s="194">
        <v>0</v>
      </c>
      <c r="G63" s="194">
        <v>0</v>
      </c>
      <c r="H63" s="194">
        <v>0</v>
      </c>
      <c r="I63" s="194">
        <v>0</v>
      </c>
      <c r="J63" s="194">
        <v>0</v>
      </c>
      <c r="K63" s="194">
        <v>0</v>
      </c>
      <c r="L63" s="194">
        <v>0</v>
      </c>
      <c r="M63" s="194">
        <v>0</v>
      </c>
      <c r="N63" s="194">
        <v>0</v>
      </c>
      <c r="O63" s="194">
        <v>0</v>
      </c>
      <c r="P63" s="194">
        <v>0</v>
      </c>
      <c r="Q63" s="194">
        <v>0</v>
      </c>
      <c r="R63" s="194">
        <v>0</v>
      </c>
      <c r="S63" s="194">
        <v>0</v>
      </c>
      <c r="T63" s="194">
        <v>0</v>
      </c>
      <c r="U63" s="194">
        <v>0</v>
      </c>
      <c r="V63" s="194">
        <v>0</v>
      </c>
      <c r="W63" s="194">
        <v>0</v>
      </c>
      <c r="X63" s="194">
        <v>0</v>
      </c>
      <c r="Y63" s="194">
        <v>0</v>
      </c>
      <c r="Z63" s="194">
        <v>0</v>
      </c>
      <c r="AA63" s="194">
        <v>0</v>
      </c>
      <c r="AB63" s="194">
        <v>0</v>
      </c>
      <c r="AC63" s="194">
        <v>0</v>
      </c>
      <c r="AD63" s="194">
        <v>0</v>
      </c>
      <c r="AE63" s="194">
        <v>0</v>
      </c>
      <c r="AF63" s="194">
        <v>0</v>
      </c>
      <c r="AG63" s="194">
        <v>0</v>
      </c>
      <c r="AH63" s="194">
        <v>0</v>
      </c>
      <c r="AI63" s="194">
        <v>0</v>
      </c>
      <c r="AJ63" s="194">
        <v>0</v>
      </c>
      <c r="AK63" s="194">
        <v>0</v>
      </c>
      <c r="AL63" s="194">
        <v>0</v>
      </c>
      <c r="AM63" s="194">
        <v>0</v>
      </c>
      <c r="AN63" s="194">
        <v>0</v>
      </c>
      <c r="AO63" s="194">
        <v>0</v>
      </c>
      <c r="AP63" s="194">
        <v>0</v>
      </c>
      <c r="AQ63" s="194">
        <v>0</v>
      </c>
      <c r="AR63" s="194">
        <v>0</v>
      </c>
      <c r="AS63" s="194">
        <v>0</v>
      </c>
      <c r="AT63" s="194">
        <v>0</v>
      </c>
      <c r="AU63" s="194">
        <v>0</v>
      </c>
      <c r="AV63" s="194">
        <v>0</v>
      </c>
      <c r="AW63" s="194">
        <v>0</v>
      </c>
      <c r="AX63" s="194">
        <v>0</v>
      </c>
      <c r="AY63" s="194">
        <v>0</v>
      </c>
      <c r="AZ63" s="194">
        <v>0</v>
      </c>
      <c r="BA63" s="194">
        <v>0</v>
      </c>
      <c r="BB63" s="194">
        <v>0</v>
      </c>
      <c r="BC63" s="194">
        <v>0</v>
      </c>
      <c r="BD63" s="194">
        <v>0</v>
      </c>
      <c r="BE63" s="194">
        <v>0</v>
      </c>
      <c r="BF63" s="194">
        <v>0</v>
      </c>
      <c r="BG63" s="194">
        <v>0</v>
      </c>
      <c r="BH63" s="194">
        <v>0</v>
      </c>
      <c r="BI63" s="194">
        <v>0</v>
      </c>
      <c r="BJ63" s="194">
        <v>0</v>
      </c>
      <c r="BK63" s="194">
        <v>0</v>
      </c>
      <c r="BL63" s="194">
        <v>0</v>
      </c>
      <c r="BM63" s="194">
        <v>34390.92</v>
      </c>
      <c r="BN63" s="194">
        <v>0</v>
      </c>
      <c r="BO63" s="194">
        <v>0</v>
      </c>
      <c r="BP63" s="194">
        <v>0</v>
      </c>
      <c r="BQ63" s="194">
        <v>0</v>
      </c>
      <c r="BR63" s="194">
        <v>0</v>
      </c>
      <c r="BS63" s="194">
        <v>0</v>
      </c>
      <c r="BT63" s="194">
        <v>0</v>
      </c>
      <c r="BU63" s="194">
        <v>0</v>
      </c>
      <c r="BV63" s="194">
        <v>0</v>
      </c>
      <c r="BW63" s="194">
        <v>0</v>
      </c>
      <c r="BX63" s="194">
        <v>0</v>
      </c>
      <c r="BY63" s="194">
        <v>0</v>
      </c>
      <c r="BZ63" s="194">
        <v>0</v>
      </c>
      <c r="CA63" s="194">
        <v>0</v>
      </c>
      <c r="CB63" s="194">
        <v>0</v>
      </c>
      <c r="CC63" s="194">
        <v>0</v>
      </c>
      <c r="CD63" s="194">
        <v>0</v>
      </c>
      <c r="CE63" s="194">
        <v>0</v>
      </c>
      <c r="CF63" s="194">
        <v>0</v>
      </c>
      <c r="CG63" s="194">
        <v>0</v>
      </c>
      <c r="CH63" s="194">
        <v>0</v>
      </c>
      <c r="CI63" s="194">
        <v>0</v>
      </c>
      <c r="CJ63" s="194">
        <v>0</v>
      </c>
      <c r="CK63" s="194">
        <v>0</v>
      </c>
      <c r="CL63" s="194">
        <v>0</v>
      </c>
      <c r="CM63" s="194">
        <v>0</v>
      </c>
      <c r="CN63" s="194">
        <v>0</v>
      </c>
      <c r="CO63" s="194">
        <v>0</v>
      </c>
      <c r="CP63" s="194">
        <v>0</v>
      </c>
      <c r="CQ63" s="194">
        <v>0</v>
      </c>
      <c r="CR63" s="194">
        <v>22000</v>
      </c>
      <c r="CS63" s="194">
        <v>0</v>
      </c>
      <c r="CT63" s="194">
        <v>0</v>
      </c>
      <c r="CU63" s="194">
        <v>0</v>
      </c>
      <c r="CV63" s="194">
        <v>0</v>
      </c>
      <c r="CW63" s="194">
        <v>0</v>
      </c>
      <c r="CX63" s="194">
        <v>0</v>
      </c>
      <c r="CY63" s="194">
        <v>0</v>
      </c>
      <c r="CZ63" s="194">
        <v>0</v>
      </c>
      <c r="DA63" s="194">
        <v>0</v>
      </c>
      <c r="DB63" s="194">
        <v>0</v>
      </c>
      <c r="DC63" s="194">
        <v>0</v>
      </c>
      <c r="DD63" s="194">
        <v>0</v>
      </c>
      <c r="DE63" s="194">
        <v>0</v>
      </c>
      <c r="DF63" s="194">
        <v>0</v>
      </c>
      <c r="DG63" s="194">
        <v>22202.53</v>
      </c>
      <c r="DH63" s="194">
        <v>0</v>
      </c>
      <c r="DI63" s="194">
        <v>2904</v>
      </c>
      <c r="DJ63" s="194">
        <v>0</v>
      </c>
      <c r="DK63" s="194">
        <v>0</v>
      </c>
      <c r="DL63" s="194">
        <v>0</v>
      </c>
      <c r="DM63" s="194">
        <v>0</v>
      </c>
      <c r="DN63" s="194">
        <v>0</v>
      </c>
      <c r="DO63" s="194">
        <v>0</v>
      </c>
      <c r="DP63" s="194">
        <v>0</v>
      </c>
      <c r="DQ63" s="194">
        <v>0</v>
      </c>
      <c r="DR63" s="194">
        <v>0</v>
      </c>
      <c r="DS63" s="194">
        <v>0</v>
      </c>
      <c r="DT63" s="194">
        <v>0</v>
      </c>
      <c r="DU63" s="194">
        <v>0</v>
      </c>
      <c r="DV63" s="194">
        <v>0</v>
      </c>
      <c r="DW63" s="194">
        <v>0</v>
      </c>
      <c r="DX63" s="194">
        <v>0</v>
      </c>
      <c r="DY63" s="194">
        <v>0</v>
      </c>
      <c r="DZ63" s="194">
        <v>0</v>
      </c>
      <c r="EA63" s="194">
        <v>0</v>
      </c>
      <c r="EB63" s="194">
        <v>0</v>
      </c>
      <c r="EC63" s="194">
        <v>0</v>
      </c>
      <c r="ED63" s="194">
        <v>0</v>
      </c>
      <c r="EE63" s="194">
        <v>0</v>
      </c>
      <c r="EF63" s="194">
        <v>0</v>
      </c>
      <c r="EG63" s="194">
        <v>0</v>
      </c>
      <c r="EH63" s="194">
        <v>0</v>
      </c>
      <c r="EI63" s="194">
        <v>0</v>
      </c>
      <c r="EJ63" s="194">
        <v>0</v>
      </c>
      <c r="EK63" s="194">
        <v>0</v>
      </c>
      <c r="EL63" s="194">
        <v>0</v>
      </c>
      <c r="EM63" s="194">
        <v>0</v>
      </c>
      <c r="EN63" s="194">
        <v>0</v>
      </c>
      <c r="EO63" s="194">
        <v>0</v>
      </c>
      <c r="EP63" s="194">
        <v>0</v>
      </c>
      <c r="EQ63" s="194">
        <v>0</v>
      </c>
      <c r="ER63" s="194">
        <v>0</v>
      </c>
      <c r="ES63" s="194">
        <v>0</v>
      </c>
      <c r="ET63" s="194">
        <v>0</v>
      </c>
      <c r="EU63" s="194">
        <v>0</v>
      </c>
      <c r="EV63" s="194">
        <v>0</v>
      </c>
      <c r="EW63" s="194">
        <v>0</v>
      </c>
      <c r="EX63" s="194">
        <v>0</v>
      </c>
      <c r="EY63" s="194">
        <v>0</v>
      </c>
      <c r="EZ63" s="194">
        <v>0</v>
      </c>
      <c r="FA63" s="194">
        <v>0</v>
      </c>
      <c r="FB63" s="194">
        <v>0</v>
      </c>
      <c r="FC63" s="194">
        <v>0</v>
      </c>
      <c r="FD63" s="194">
        <v>0</v>
      </c>
      <c r="FE63" s="194">
        <v>0</v>
      </c>
      <c r="FF63" s="194">
        <v>5850</v>
      </c>
      <c r="FG63" s="194">
        <v>0</v>
      </c>
      <c r="FH63" s="194">
        <v>0</v>
      </c>
      <c r="FI63" s="194">
        <v>0</v>
      </c>
      <c r="FJ63" s="194">
        <v>0</v>
      </c>
      <c r="FK63" s="194">
        <v>0</v>
      </c>
      <c r="FL63" s="194">
        <v>0</v>
      </c>
      <c r="FM63" s="194">
        <v>0</v>
      </c>
      <c r="FN63" s="194">
        <v>0</v>
      </c>
      <c r="FO63" s="194">
        <v>0</v>
      </c>
      <c r="FP63" s="194">
        <v>0</v>
      </c>
      <c r="FQ63" s="194">
        <v>0</v>
      </c>
      <c r="FR63" s="194">
        <v>0</v>
      </c>
      <c r="FS63" s="194">
        <v>0</v>
      </c>
      <c r="FT63" s="194">
        <v>0</v>
      </c>
      <c r="FU63" s="194">
        <v>0</v>
      </c>
      <c r="FV63" s="194">
        <v>0</v>
      </c>
      <c r="FW63" s="194">
        <v>0</v>
      </c>
      <c r="FX63" s="194">
        <v>0</v>
      </c>
      <c r="FY63" s="194">
        <v>0</v>
      </c>
      <c r="FZ63" s="194">
        <v>0</v>
      </c>
      <c r="GA63" s="194">
        <v>0</v>
      </c>
      <c r="GB63" s="194">
        <v>0</v>
      </c>
      <c r="GC63" s="194">
        <v>0</v>
      </c>
      <c r="GD63" s="194">
        <v>0</v>
      </c>
      <c r="GE63" s="194">
        <v>0</v>
      </c>
      <c r="GF63" s="194">
        <v>0</v>
      </c>
      <c r="GG63" s="194">
        <v>0</v>
      </c>
      <c r="GH63" s="194">
        <v>0</v>
      </c>
      <c r="GI63" s="194">
        <v>0</v>
      </c>
      <c r="GJ63" s="194">
        <v>0</v>
      </c>
      <c r="GK63" s="194">
        <v>0</v>
      </c>
      <c r="GL63" s="194">
        <v>0</v>
      </c>
      <c r="GM63" s="194">
        <v>0</v>
      </c>
      <c r="GN63" s="194">
        <v>4800</v>
      </c>
      <c r="GO63" s="194">
        <v>0</v>
      </c>
      <c r="GP63" s="194">
        <v>0</v>
      </c>
      <c r="GQ63" s="194">
        <v>0</v>
      </c>
      <c r="GR63" s="194">
        <v>0</v>
      </c>
      <c r="GS63" s="194">
        <v>0</v>
      </c>
      <c r="GT63" s="194">
        <v>0</v>
      </c>
      <c r="GU63" s="194">
        <v>0</v>
      </c>
      <c r="GV63" s="194">
        <v>0</v>
      </c>
      <c r="GW63" s="194">
        <v>0</v>
      </c>
      <c r="GX63" s="194">
        <v>0</v>
      </c>
      <c r="GY63" s="194">
        <v>0</v>
      </c>
      <c r="GZ63" s="194">
        <v>0</v>
      </c>
      <c r="HA63" s="194">
        <v>0</v>
      </c>
      <c r="HB63" s="194">
        <v>0</v>
      </c>
      <c r="HC63" s="194">
        <v>0</v>
      </c>
      <c r="HD63" s="194">
        <v>0</v>
      </c>
      <c r="HE63" s="194">
        <v>0</v>
      </c>
      <c r="HF63" s="194">
        <v>0</v>
      </c>
      <c r="HG63" s="194">
        <v>0</v>
      </c>
      <c r="HH63" s="194">
        <v>0</v>
      </c>
      <c r="HI63" s="194">
        <v>0</v>
      </c>
      <c r="HJ63" s="194">
        <v>0</v>
      </c>
      <c r="HK63" s="194">
        <v>0</v>
      </c>
      <c r="HL63" s="194">
        <v>0</v>
      </c>
      <c r="HM63" s="194">
        <v>0</v>
      </c>
      <c r="HN63" s="194">
        <v>0</v>
      </c>
      <c r="HO63" s="194">
        <v>0</v>
      </c>
      <c r="HP63" s="194">
        <v>5600.73</v>
      </c>
      <c r="HQ63" s="194">
        <v>0</v>
      </c>
      <c r="HR63" s="194">
        <v>0</v>
      </c>
      <c r="HS63" s="194">
        <v>0</v>
      </c>
      <c r="HT63" s="194">
        <v>0</v>
      </c>
      <c r="HU63" s="194">
        <v>0</v>
      </c>
      <c r="HV63" s="194">
        <v>0</v>
      </c>
      <c r="HW63" s="194">
        <v>0</v>
      </c>
      <c r="HX63" s="194">
        <v>0</v>
      </c>
      <c r="HY63" s="194">
        <v>0</v>
      </c>
      <c r="HZ63" s="194">
        <v>0</v>
      </c>
      <c r="IA63" s="194">
        <v>0</v>
      </c>
      <c r="IB63" s="194">
        <v>0</v>
      </c>
      <c r="IC63" s="194">
        <v>0</v>
      </c>
      <c r="ID63" s="194">
        <v>0</v>
      </c>
      <c r="IE63" s="194">
        <v>0</v>
      </c>
      <c r="IF63" s="194">
        <v>0</v>
      </c>
      <c r="IG63" s="194">
        <v>0</v>
      </c>
      <c r="IH63" s="194">
        <v>0</v>
      </c>
      <c r="II63" s="194">
        <v>0</v>
      </c>
      <c r="IJ63" s="194">
        <v>0</v>
      </c>
      <c r="IK63" s="194">
        <v>0</v>
      </c>
      <c r="IL63" s="194">
        <v>0</v>
      </c>
      <c r="IM63" s="194">
        <v>0</v>
      </c>
      <c r="IN63" s="194">
        <v>0</v>
      </c>
      <c r="IO63" s="194">
        <v>0</v>
      </c>
      <c r="IP63" s="194">
        <v>0</v>
      </c>
      <c r="IQ63" s="194">
        <v>39356.6</v>
      </c>
      <c r="IR63" s="194">
        <v>0</v>
      </c>
      <c r="IS63" s="194">
        <v>0</v>
      </c>
      <c r="IT63" s="194">
        <v>0</v>
      </c>
      <c r="IU63" s="194">
        <v>0</v>
      </c>
      <c r="IV63" s="194">
        <v>0</v>
      </c>
      <c r="IW63" s="194">
        <v>0</v>
      </c>
      <c r="IX63" s="194">
        <f t="shared" si="1"/>
        <v>203357.02000000002</v>
      </c>
    </row>
    <row r="64" spans="1:258" ht="13.5" customHeight="1" x14ac:dyDescent="0.25">
      <c r="A64" s="190">
        <v>518131</v>
      </c>
      <c r="B64" s="194">
        <v>0</v>
      </c>
      <c r="C64" s="194">
        <v>0</v>
      </c>
      <c r="D64" s="194">
        <v>63128</v>
      </c>
      <c r="E64" s="194">
        <v>10293.299999999999</v>
      </c>
      <c r="F64" s="194">
        <v>0</v>
      </c>
      <c r="G64" s="194">
        <v>28876.65</v>
      </c>
      <c r="H64" s="194">
        <v>0</v>
      </c>
      <c r="I64" s="194">
        <v>0</v>
      </c>
      <c r="J64" s="194">
        <v>0</v>
      </c>
      <c r="K64" s="194">
        <v>0</v>
      </c>
      <c r="L64" s="194">
        <v>0</v>
      </c>
      <c r="M64" s="194">
        <v>0</v>
      </c>
      <c r="N64" s="194">
        <v>0</v>
      </c>
      <c r="O64" s="194">
        <v>0</v>
      </c>
      <c r="P64" s="194">
        <v>0</v>
      </c>
      <c r="Q64" s="194">
        <v>0</v>
      </c>
      <c r="R64" s="194">
        <v>0</v>
      </c>
      <c r="S64" s="194">
        <v>0</v>
      </c>
      <c r="T64" s="194">
        <v>0</v>
      </c>
      <c r="U64" s="194">
        <v>0</v>
      </c>
      <c r="V64" s="194">
        <v>39930</v>
      </c>
      <c r="W64" s="194">
        <v>0</v>
      </c>
      <c r="X64" s="194">
        <v>0</v>
      </c>
      <c r="Y64" s="194">
        <v>100947.37</v>
      </c>
      <c r="Z64" s="194">
        <v>10696.4</v>
      </c>
      <c r="AA64" s="194">
        <v>0</v>
      </c>
      <c r="AB64" s="194">
        <v>0</v>
      </c>
      <c r="AC64" s="194">
        <v>0</v>
      </c>
      <c r="AD64" s="194">
        <v>40486.6</v>
      </c>
      <c r="AE64" s="194">
        <v>0</v>
      </c>
      <c r="AF64" s="194">
        <v>0</v>
      </c>
      <c r="AG64" s="194">
        <v>0</v>
      </c>
      <c r="AH64" s="194">
        <v>0</v>
      </c>
      <c r="AI64" s="194">
        <v>0</v>
      </c>
      <c r="AJ64" s="194">
        <v>8261.8799999999992</v>
      </c>
      <c r="AK64" s="194">
        <v>0</v>
      </c>
      <c r="AL64" s="194">
        <v>16668.96</v>
      </c>
      <c r="AM64" s="194">
        <v>3281.52</v>
      </c>
      <c r="AN64" s="194">
        <v>4155.1400000000003</v>
      </c>
      <c r="AO64" s="194">
        <v>6232.71</v>
      </c>
      <c r="AP64" s="194">
        <v>4699.6400000000003</v>
      </c>
      <c r="AQ64" s="194">
        <v>0</v>
      </c>
      <c r="AR64" s="194">
        <v>0</v>
      </c>
      <c r="AS64" s="194">
        <v>0</v>
      </c>
      <c r="AT64" s="194">
        <v>0</v>
      </c>
      <c r="AU64" s="194">
        <v>68588.45</v>
      </c>
      <c r="AV64" s="194">
        <v>0</v>
      </c>
      <c r="AW64" s="194">
        <v>0</v>
      </c>
      <c r="AX64" s="194">
        <v>0</v>
      </c>
      <c r="AY64" s="194">
        <v>0</v>
      </c>
      <c r="AZ64" s="194">
        <v>53803.85</v>
      </c>
      <c r="BA64" s="194">
        <v>0</v>
      </c>
      <c r="BB64" s="194">
        <v>11361.9</v>
      </c>
      <c r="BC64" s="194">
        <v>0</v>
      </c>
      <c r="BD64" s="194">
        <v>12966.06</v>
      </c>
      <c r="BE64" s="194">
        <v>0</v>
      </c>
      <c r="BF64" s="194">
        <v>0</v>
      </c>
      <c r="BG64" s="194">
        <v>0</v>
      </c>
      <c r="BH64" s="194">
        <v>19465.28</v>
      </c>
      <c r="BI64" s="194">
        <v>3685.66</v>
      </c>
      <c r="BJ64" s="194">
        <v>121589.16</v>
      </c>
      <c r="BK64" s="194">
        <v>0</v>
      </c>
      <c r="BL64" s="194">
        <v>0</v>
      </c>
      <c r="BM64" s="194">
        <v>63944.18</v>
      </c>
      <c r="BN64" s="194">
        <v>0</v>
      </c>
      <c r="BO64" s="194">
        <v>2355.87</v>
      </c>
      <c r="BP64" s="194">
        <v>4704.4799999999996</v>
      </c>
      <c r="BQ64" s="194">
        <v>10406</v>
      </c>
      <c r="BR64" s="194">
        <v>4332.8</v>
      </c>
      <c r="BS64" s="194">
        <v>40347.040000000001</v>
      </c>
      <c r="BT64" s="194">
        <v>29629.69</v>
      </c>
      <c r="BU64" s="194">
        <v>0</v>
      </c>
      <c r="BV64" s="194">
        <v>171.82</v>
      </c>
      <c r="BW64" s="194">
        <v>0</v>
      </c>
      <c r="BX64" s="194">
        <v>6371.86</v>
      </c>
      <c r="BY64" s="194">
        <v>0</v>
      </c>
      <c r="BZ64" s="194">
        <v>0</v>
      </c>
      <c r="CA64" s="194">
        <v>4840</v>
      </c>
      <c r="CB64" s="194">
        <v>25152.63</v>
      </c>
      <c r="CC64" s="194">
        <v>0</v>
      </c>
      <c r="CD64" s="194">
        <v>0</v>
      </c>
      <c r="CE64" s="194">
        <v>11008.7</v>
      </c>
      <c r="CF64" s="194">
        <v>0</v>
      </c>
      <c r="CG64" s="194">
        <v>2352.2399999999998</v>
      </c>
      <c r="CH64" s="194">
        <v>0</v>
      </c>
      <c r="CI64" s="194">
        <v>0</v>
      </c>
      <c r="CJ64" s="194">
        <v>0</v>
      </c>
      <c r="CK64" s="194">
        <v>119205.14</v>
      </c>
      <c r="CL64" s="194">
        <v>4677.8599999999997</v>
      </c>
      <c r="CM64" s="194">
        <v>23389.3</v>
      </c>
      <c r="CN64" s="194">
        <v>7013.16</v>
      </c>
      <c r="CO64" s="194">
        <v>56014.37</v>
      </c>
      <c r="CP64" s="194">
        <v>9404.1200000000008</v>
      </c>
      <c r="CQ64" s="194">
        <v>2344.98</v>
      </c>
      <c r="CR64" s="194">
        <v>4699.6400000000003</v>
      </c>
      <c r="CS64" s="194">
        <v>3195.66</v>
      </c>
      <c r="CT64" s="194">
        <v>0</v>
      </c>
      <c r="CU64" s="194">
        <v>0</v>
      </c>
      <c r="CV64" s="194">
        <v>0</v>
      </c>
      <c r="CW64" s="194">
        <v>0</v>
      </c>
      <c r="CX64" s="194">
        <v>0</v>
      </c>
      <c r="CY64" s="194">
        <v>0</v>
      </c>
      <c r="CZ64" s="194">
        <v>0</v>
      </c>
      <c r="DA64" s="194">
        <v>0</v>
      </c>
      <c r="DB64" s="194">
        <v>0</v>
      </c>
      <c r="DC64" s="194">
        <v>0</v>
      </c>
      <c r="DD64" s="194">
        <v>59024.89</v>
      </c>
      <c r="DE64" s="194">
        <v>0</v>
      </c>
      <c r="DF64" s="194">
        <v>0</v>
      </c>
      <c r="DG64" s="194">
        <v>226127.17</v>
      </c>
      <c r="DH64" s="194">
        <v>46731.11</v>
      </c>
      <c r="DI64" s="194">
        <v>55805</v>
      </c>
      <c r="DJ64" s="194">
        <v>5269.55</v>
      </c>
      <c r="DK64" s="194">
        <v>0</v>
      </c>
      <c r="DL64" s="194">
        <v>0</v>
      </c>
      <c r="DM64" s="194">
        <v>2065.4699999999998</v>
      </c>
      <c r="DN64" s="194">
        <v>2093.3000000000002</v>
      </c>
      <c r="DO64" s="194">
        <v>0</v>
      </c>
      <c r="DP64" s="194">
        <v>63815.4</v>
      </c>
      <c r="DQ64" s="194">
        <v>0</v>
      </c>
      <c r="DR64" s="194">
        <v>0</v>
      </c>
      <c r="DS64" s="194">
        <v>0</v>
      </c>
      <c r="DT64" s="194">
        <v>5181.12</v>
      </c>
      <c r="DU64" s="194">
        <v>0</v>
      </c>
      <c r="DV64" s="194">
        <v>0</v>
      </c>
      <c r="DW64" s="194">
        <v>0</v>
      </c>
      <c r="DX64" s="194">
        <v>0</v>
      </c>
      <c r="DY64" s="194">
        <v>0</v>
      </c>
      <c r="DZ64" s="194">
        <v>0</v>
      </c>
      <c r="EA64" s="194">
        <v>54450</v>
      </c>
      <c r="EB64" s="194">
        <v>0</v>
      </c>
      <c r="EC64" s="194">
        <v>0</v>
      </c>
      <c r="ED64" s="194">
        <v>0</v>
      </c>
      <c r="EE64" s="194">
        <v>0</v>
      </c>
      <c r="EF64" s="194">
        <v>29511.63</v>
      </c>
      <c r="EG64" s="194">
        <v>0</v>
      </c>
      <c r="EH64" s="194">
        <v>56232.39</v>
      </c>
      <c r="EI64" s="194">
        <v>0</v>
      </c>
      <c r="EJ64" s="194">
        <v>14968.91</v>
      </c>
      <c r="EK64" s="194">
        <v>0</v>
      </c>
      <c r="EL64" s="194">
        <v>0</v>
      </c>
      <c r="EM64" s="194">
        <v>0</v>
      </c>
      <c r="EN64" s="194">
        <v>0</v>
      </c>
      <c r="EO64" s="194">
        <v>0</v>
      </c>
      <c r="EP64" s="194">
        <v>0</v>
      </c>
      <c r="EQ64" s="194">
        <v>0</v>
      </c>
      <c r="ER64" s="194">
        <v>0</v>
      </c>
      <c r="ES64" s="194">
        <v>0</v>
      </c>
      <c r="ET64" s="194">
        <v>1754</v>
      </c>
      <c r="EU64" s="194">
        <v>0</v>
      </c>
      <c r="EV64" s="194">
        <v>0</v>
      </c>
      <c r="EW64" s="194">
        <v>0</v>
      </c>
      <c r="EX64" s="194">
        <v>0</v>
      </c>
      <c r="EY64" s="194">
        <v>0</v>
      </c>
      <c r="EZ64" s="194">
        <v>1754</v>
      </c>
      <c r="FA64" s="194">
        <v>0</v>
      </c>
      <c r="FB64" s="194">
        <v>0</v>
      </c>
      <c r="FC64" s="194">
        <v>0</v>
      </c>
      <c r="FD64" s="194">
        <v>1717</v>
      </c>
      <c r="FE64" s="194">
        <v>0</v>
      </c>
      <c r="FF64" s="194">
        <v>0</v>
      </c>
      <c r="FG64" s="194">
        <v>0</v>
      </c>
      <c r="FH64" s="194">
        <v>0</v>
      </c>
      <c r="FI64" s="194">
        <v>0</v>
      </c>
      <c r="FJ64" s="194">
        <v>1833.49</v>
      </c>
      <c r="FK64" s="194">
        <v>0</v>
      </c>
      <c r="FL64" s="194">
        <v>0</v>
      </c>
      <c r="FM64" s="194">
        <v>0</v>
      </c>
      <c r="FN64" s="194">
        <v>4235</v>
      </c>
      <c r="FO64" s="194">
        <v>0</v>
      </c>
      <c r="FP64" s="194">
        <v>0</v>
      </c>
      <c r="FQ64" s="194">
        <v>0</v>
      </c>
      <c r="FR64" s="194">
        <v>0</v>
      </c>
      <c r="FS64" s="194">
        <v>0</v>
      </c>
      <c r="FT64" s="194">
        <v>0</v>
      </c>
      <c r="FU64" s="194">
        <v>0</v>
      </c>
      <c r="FV64" s="194">
        <v>0</v>
      </c>
      <c r="FW64" s="194">
        <v>0</v>
      </c>
      <c r="FX64" s="194">
        <v>0</v>
      </c>
      <c r="FY64" s="194">
        <v>0</v>
      </c>
      <c r="FZ64" s="194">
        <v>8339.32</v>
      </c>
      <c r="GA64" s="194">
        <v>0</v>
      </c>
      <c r="GB64" s="194">
        <v>0</v>
      </c>
      <c r="GC64" s="194">
        <v>0</v>
      </c>
      <c r="GD64" s="194">
        <v>7024.05</v>
      </c>
      <c r="GE64" s="194">
        <v>12610.62</v>
      </c>
      <c r="GF64" s="194">
        <v>0</v>
      </c>
      <c r="GG64" s="194">
        <v>0</v>
      </c>
      <c r="GH64" s="194">
        <v>5291.33</v>
      </c>
      <c r="GI64" s="194">
        <v>0</v>
      </c>
      <c r="GJ64" s="194">
        <v>7049.46</v>
      </c>
      <c r="GK64" s="194">
        <v>0</v>
      </c>
      <c r="GL64" s="194">
        <v>0</v>
      </c>
      <c r="GM64" s="194">
        <v>0</v>
      </c>
      <c r="GN64" s="194">
        <v>0</v>
      </c>
      <c r="GO64" s="194">
        <v>0</v>
      </c>
      <c r="GP64" s="194">
        <v>0</v>
      </c>
      <c r="GQ64" s="194">
        <v>0</v>
      </c>
      <c r="GR64" s="194">
        <v>4704.4799999999996</v>
      </c>
      <c r="GS64" s="194">
        <v>0</v>
      </c>
      <c r="GT64" s="194">
        <v>3211.34</v>
      </c>
      <c r="GU64" s="194">
        <v>17830.16</v>
      </c>
      <c r="GV64" s="194">
        <v>6242.39</v>
      </c>
      <c r="GW64" s="194">
        <v>0</v>
      </c>
      <c r="GX64" s="194">
        <v>0</v>
      </c>
      <c r="GY64" s="194">
        <v>0</v>
      </c>
      <c r="GZ64" s="194">
        <v>0</v>
      </c>
      <c r="HA64" s="194">
        <v>0</v>
      </c>
      <c r="HB64" s="194">
        <v>0</v>
      </c>
      <c r="HC64" s="194">
        <v>0</v>
      </c>
      <c r="HD64" s="194">
        <v>0</v>
      </c>
      <c r="HE64" s="194">
        <v>0</v>
      </c>
      <c r="HF64" s="194">
        <v>0</v>
      </c>
      <c r="HG64" s="194">
        <v>0</v>
      </c>
      <c r="HH64" s="194">
        <v>0</v>
      </c>
      <c r="HI64" s="194">
        <v>0</v>
      </c>
      <c r="HJ64" s="194">
        <v>0</v>
      </c>
      <c r="HK64" s="194">
        <v>9401.7000000000007</v>
      </c>
      <c r="HL64" s="194">
        <v>0</v>
      </c>
      <c r="HM64" s="194">
        <v>2110.2399999999998</v>
      </c>
      <c r="HN64" s="194">
        <v>0</v>
      </c>
      <c r="HO64" s="194">
        <v>0</v>
      </c>
      <c r="HP64" s="194">
        <v>2346940.5699999998</v>
      </c>
      <c r="HQ64" s="194">
        <v>0</v>
      </c>
      <c r="HR64" s="194">
        <v>0</v>
      </c>
      <c r="HS64" s="194">
        <v>0</v>
      </c>
      <c r="HT64" s="194">
        <v>0</v>
      </c>
      <c r="HU64" s="194">
        <v>0</v>
      </c>
      <c r="HV64" s="194">
        <v>0</v>
      </c>
      <c r="HW64" s="194">
        <v>0</v>
      </c>
      <c r="HX64" s="194">
        <v>0</v>
      </c>
      <c r="HY64" s="194">
        <v>0</v>
      </c>
      <c r="HZ64" s="194">
        <v>0</v>
      </c>
      <c r="IA64" s="194">
        <v>0</v>
      </c>
      <c r="IB64" s="194">
        <v>0</v>
      </c>
      <c r="IC64" s="194">
        <v>0</v>
      </c>
      <c r="ID64" s="194">
        <v>0</v>
      </c>
      <c r="IE64" s="194">
        <v>0</v>
      </c>
      <c r="IF64" s="194">
        <v>0</v>
      </c>
      <c r="IG64" s="194">
        <v>0</v>
      </c>
      <c r="IH64" s="194">
        <v>0</v>
      </c>
      <c r="II64" s="194">
        <v>0</v>
      </c>
      <c r="IJ64" s="194">
        <v>0</v>
      </c>
      <c r="IK64" s="194">
        <v>0</v>
      </c>
      <c r="IL64" s="194">
        <v>0</v>
      </c>
      <c r="IM64" s="194">
        <v>0</v>
      </c>
      <c r="IN64" s="194">
        <v>0</v>
      </c>
      <c r="IO64" s="194">
        <v>0</v>
      </c>
      <c r="IP64" s="194">
        <v>0</v>
      </c>
      <c r="IQ64" s="194">
        <v>0</v>
      </c>
      <c r="IR64" s="194">
        <v>51401.27</v>
      </c>
      <c r="IS64" s="194">
        <v>0</v>
      </c>
      <c r="IT64" s="194">
        <v>0</v>
      </c>
      <c r="IU64" s="194">
        <v>0</v>
      </c>
      <c r="IV64" s="194">
        <v>0</v>
      </c>
      <c r="IW64" s="194">
        <v>9056.85</v>
      </c>
      <c r="IX64" s="194">
        <f t="shared" si="1"/>
        <v>4188463.2799999993</v>
      </c>
    </row>
    <row r="65" spans="1:258" ht="13.5" customHeight="1" x14ac:dyDescent="0.25">
      <c r="A65" s="190">
        <v>518132</v>
      </c>
      <c r="B65" s="194">
        <v>0</v>
      </c>
      <c r="C65" s="194">
        <v>0</v>
      </c>
      <c r="D65" s="194">
        <v>0</v>
      </c>
      <c r="E65" s="194">
        <v>0</v>
      </c>
      <c r="F65" s="194">
        <v>0</v>
      </c>
      <c r="G65" s="194">
        <v>0</v>
      </c>
      <c r="H65" s="194">
        <v>0</v>
      </c>
      <c r="I65" s="194">
        <v>0</v>
      </c>
      <c r="J65" s="194">
        <v>0</v>
      </c>
      <c r="K65" s="194">
        <v>0</v>
      </c>
      <c r="L65" s="194">
        <v>0</v>
      </c>
      <c r="M65" s="194">
        <v>0</v>
      </c>
      <c r="N65" s="194">
        <v>0</v>
      </c>
      <c r="O65" s="194">
        <v>0</v>
      </c>
      <c r="P65" s="194">
        <v>0</v>
      </c>
      <c r="Q65" s="194">
        <v>0</v>
      </c>
      <c r="R65" s="194">
        <v>0</v>
      </c>
      <c r="S65" s="194">
        <v>0</v>
      </c>
      <c r="T65" s="194">
        <v>0</v>
      </c>
      <c r="U65" s="194">
        <v>0</v>
      </c>
      <c r="V65" s="194">
        <v>0</v>
      </c>
      <c r="W65" s="194">
        <v>0</v>
      </c>
      <c r="X65" s="194">
        <v>0</v>
      </c>
      <c r="Y65" s="194">
        <v>0</v>
      </c>
      <c r="Z65" s="194">
        <v>0</v>
      </c>
      <c r="AA65" s="194">
        <v>0</v>
      </c>
      <c r="AB65" s="194">
        <v>0</v>
      </c>
      <c r="AC65" s="194">
        <v>0</v>
      </c>
      <c r="AD65" s="194">
        <v>239071</v>
      </c>
      <c r="AE65" s="194">
        <v>0</v>
      </c>
      <c r="AF65" s="194">
        <v>0</v>
      </c>
      <c r="AG65" s="194">
        <v>0</v>
      </c>
      <c r="AH65" s="194">
        <v>0</v>
      </c>
      <c r="AI65" s="194">
        <v>0</v>
      </c>
      <c r="AJ65" s="194">
        <v>0</v>
      </c>
      <c r="AK65" s="194">
        <v>0</v>
      </c>
      <c r="AL65" s="194">
        <v>0</v>
      </c>
      <c r="AM65" s="194">
        <v>0</v>
      </c>
      <c r="AN65" s="194">
        <v>0</v>
      </c>
      <c r="AO65" s="194">
        <v>0</v>
      </c>
      <c r="AP65" s="194">
        <v>0</v>
      </c>
      <c r="AQ65" s="194">
        <v>0</v>
      </c>
      <c r="AR65" s="194">
        <v>0</v>
      </c>
      <c r="AS65" s="194">
        <v>0</v>
      </c>
      <c r="AT65" s="194">
        <v>0</v>
      </c>
      <c r="AU65" s="194">
        <v>0</v>
      </c>
      <c r="AV65" s="194">
        <v>0</v>
      </c>
      <c r="AW65" s="194">
        <v>0</v>
      </c>
      <c r="AX65" s="194">
        <v>0</v>
      </c>
      <c r="AY65" s="194">
        <v>0</v>
      </c>
      <c r="AZ65" s="194">
        <v>0</v>
      </c>
      <c r="BA65" s="194">
        <v>0</v>
      </c>
      <c r="BB65" s="194">
        <v>0</v>
      </c>
      <c r="BC65" s="194">
        <v>0</v>
      </c>
      <c r="BD65" s="194">
        <v>0</v>
      </c>
      <c r="BE65" s="194">
        <v>0</v>
      </c>
      <c r="BF65" s="194">
        <v>0</v>
      </c>
      <c r="BG65" s="194">
        <v>0</v>
      </c>
      <c r="BH65" s="194">
        <v>0</v>
      </c>
      <c r="BI65" s="194">
        <v>0</v>
      </c>
      <c r="BJ65" s="194">
        <v>0</v>
      </c>
      <c r="BK65" s="194">
        <v>0</v>
      </c>
      <c r="BL65" s="194">
        <v>0</v>
      </c>
      <c r="BM65" s="194">
        <v>0</v>
      </c>
      <c r="BN65" s="194">
        <v>0</v>
      </c>
      <c r="BO65" s="194">
        <v>0</v>
      </c>
      <c r="BP65" s="194">
        <v>0</v>
      </c>
      <c r="BQ65" s="194">
        <v>0</v>
      </c>
      <c r="BR65" s="194">
        <v>0</v>
      </c>
      <c r="BS65" s="194">
        <v>0</v>
      </c>
      <c r="BT65" s="194">
        <v>0</v>
      </c>
      <c r="BU65" s="194">
        <v>0</v>
      </c>
      <c r="BV65" s="194">
        <v>0</v>
      </c>
      <c r="BW65" s="194">
        <v>0</v>
      </c>
      <c r="BX65" s="194">
        <v>0</v>
      </c>
      <c r="BY65" s="194">
        <v>0</v>
      </c>
      <c r="BZ65" s="194">
        <v>0</v>
      </c>
      <c r="CA65" s="194">
        <v>0</v>
      </c>
      <c r="CB65" s="194">
        <v>0</v>
      </c>
      <c r="CC65" s="194">
        <v>0</v>
      </c>
      <c r="CD65" s="194">
        <v>0</v>
      </c>
      <c r="CE65" s="194">
        <v>0</v>
      </c>
      <c r="CF65" s="194">
        <v>0</v>
      </c>
      <c r="CG65" s="194">
        <v>0</v>
      </c>
      <c r="CH65" s="194">
        <v>0</v>
      </c>
      <c r="CI65" s="194">
        <v>0</v>
      </c>
      <c r="CJ65" s="194">
        <v>0</v>
      </c>
      <c r="CK65" s="194">
        <v>0</v>
      </c>
      <c r="CL65" s="194">
        <v>0</v>
      </c>
      <c r="CM65" s="194">
        <v>0</v>
      </c>
      <c r="CN65" s="194">
        <v>0</v>
      </c>
      <c r="CO65" s="194">
        <v>0</v>
      </c>
      <c r="CP65" s="194">
        <v>0</v>
      </c>
      <c r="CQ65" s="194">
        <v>0</v>
      </c>
      <c r="CR65" s="194">
        <v>0</v>
      </c>
      <c r="CS65" s="194">
        <v>0</v>
      </c>
      <c r="CT65" s="194">
        <v>0</v>
      </c>
      <c r="CU65" s="194">
        <v>0</v>
      </c>
      <c r="CV65" s="194">
        <v>0</v>
      </c>
      <c r="CW65" s="194">
        <v>0</v>
      </c>
      <c r="CX65" s="194">
        <v>0</v>
      </c>
      <c r="CY65" s="194">
        <v>0</v>
      </c>
      <c r="CZ65" s="194">
        <v>0</v>
      </c>
      <c r="DA65" s="194">
        <v>0</v>
      </c>
      <c r="DB65" s="194">
        <v>0</v>
      </c>
      <c r="DC65" s="194">
        <v>0</v>
      </c>
      <c r="DD65" s="194">
        <v>0</v>
      </c>
      <c r="DE65" s="194">
        <v>0</v>
      </c>
      <c r="DF65" s="194">
        <v>0</v>
      </c>
      <c r="DG65" s="194">
        <v>0</v>
      </c>
      <c r="DH65" s="194">
        <v>0</v>
      </c>
      <c r="DI65" s="194">
        <v>0</v>
      </c>
      <c r="DJ65" s="194">
        <v>0</v>
      </c>
      <c r="DK65" s="194">
        <v>0</v>
      </c>
      <c r="DL65" s="194">
        <v>0</v>
      </c>
      <c r="DM65" s="194">
        <v>0</v>
      </c>
      <c r="DN65" s="194">
        <v>0</v>
      </c>
      <c r="DO65" s="194">
        <v>0</v>
      </c>
      <c r="DP65" s="194">
        <v>0</v>
      </c>
      <c r="DQ65" s="194">
        <v>0</v>
      </c>
      <c r="DR65" s="194">
        <v>0</v>
      </c>
      <c r="DS65" s="194">
        <v>0</v>
      </c>
      <c r="DT65" s="194">
        <v>0</v>
      </c>
      <c r="DU65" s="194">
        <v>0</v>
      </c>
      <c r="DV65" s="194">
        <v>0</v>
      </c>
      <c r="DW65" s="194">
        <v>0</v>
      </c>
      <c r="DX65" s="194">
        <v>0</v>
      </c>
      <c r="DY65" s="194">
        <v>0</v>
      </c>
      <c r="DZ65" s="194">
        <v>0</v>
      </c>
      <c r="EA65" s="194">
        <v>0</v>
      </c>
      <c r="EB65" s="194">
        <v>0</v>
      </c>
      <c r="EC65" s="194">
        <v>0</v>
      </c>
      <c r="ED65" s="194">
        <v>0</v>
      </c>
      <c r="EE65" s="194">
        <v>9981.7999999999993</v>
      </c>
      <c r="EF65" s="194">
        <v>0</v>
      </c>
      <c r="EG65" s="194">
        <v>0</v>
      </c>
      <c r="EH65" s="194">
        <v>0</v>
      </c>
      <c r="EI65" s="194">
        <v>0</v>
      </c>
      <c r="EJ65" s="194">
        <v>0</v>
      </c>
      <c r="EK65" s="194">
        <v>0</v>
      </c>
      <c r="EL65" s="194">
        <v>0</v>
      </c>
      <c r="EM65" s="194">
        <v>0</v>
      </c>
      <c r="EN65" s="194">
        <v>0</v>
      </c>
      <c r="EO65" s="194">
        <v>0</v>
      </c>
      <c r="EP65" s="194">
        <v>0</v>
      </c>
      <c r="EQ65" s="194">
        <v>0</v>
      </c>
      <c r="ER65" s="194">
        <v>0</v>
      </c>
      <c r="ES65" s="194">
        <v>0</v>
      </c>
      <c r="ET65" s="194">
        <v>0</v>
      </c>
      <c r="EU65" s="194">
        <v>0</v>
      </c>
      <c r="EV65" s="194">
        <v>0</v>
      </c>
      <c r="EW65" s="194">
        <v>0</v>
      </c>
      <c r="EX65" s="194">
        <v>0</v>
      </c>
      <c r="EY65" s="194">
        <v>0</v>
      </c>
      <c r="EZ65" s="194">
        <v>0</v>
      </c>
      <c r="FA65" s="194">
        <v>0</v>
      </c>
      <c r="FB65" s="194">
        <v>0</v>
      </c>
      <c r="FC65" s="194">
        <v>0</v>
      </c>
      <c r="FD65" s="194">
        <v>0</v>
      </c>
      <c r="FE65" s="194">
        <v>0</v>
      </c>
      <c r="FF65" s="194">
        <v>0</v>
      </c>
      <c r="FG65" s="194">
        <v>0</v>
      </c>
      <c r="FH65" s="194">
        <v>0</v>
      </c>
      <c r="FI65" s="194">
        <v>0</v>
      </c>
      <c r="FJ65" s="194">
        <v>0</v>
      </c>
      <c r="FK65" s="194">
        <v>0</v>
      </c>
      <c r="FL65" s="194">
        <v>0</v>
      </c>
      <c r="FM65" s="194">
        <v>0</v>
      </c>
      <c r="FN65" s="194">
        <v>0</v>
      </c>
      <c r="FO65" s="194">
        <v>0</v>
      </c>
      <c r="FP65" s="194">
        <v>0</v>
      </c>
      <c r="FQ65" s="194">
        <v>0</v>
      </c>
      <c r="FR65" s="194">
        <v>0</v>
      </c>
      <c r="FS65" s="194">
        <v>0</v>
      </c>
      <c r="FT65" s="194">
        <v>0</v>
      </c>
      <c r="FU65" s="194">
        <v>8813.7999999999993</v>
      </c>
      <c r="FV65" s="194">
        <v>0</v>
      </c>
      <c r="FW65" s="194">
        <v>0</v>
      </c>
      <c r="FX65" s="194">
        <v>0</v>
      </c>
      <c r="FY65" s="194">
        <v>0</v>
      </c>
      <c r="FZ65" s="194">
        <v>0</v>
      </c>
      <c r="GA65" s="194">
        <v>0</v>
      </c>
      <c r="GB65" s="194">
        <v>0</v>
      </c>
      <c r="GC65" s="194">
        <v>0</v>
      </c>
      <c r="GD65" s="194">
        <v>0</v>
      </c>
      <c r="GE65" s="194">
        <v>0</v>
      </c>
      <c r="GF65" s="194">
        <v>0</v>
      </c>
      <c r="GG65" s="194">
        <v>0</v>
      </c>
      <c r="GH65" s="194">
        <v>0</v>
      </c>
      <c r="GI65" s="194">
        <v>0</v>
      </c>
      <c r="GJ65" s="194">
        <v>0</v>
      </c>
      <c r="GK65" s="194">
        <v>0</v>
      </c>
      <c r="GL65" s="194">
        <v>0</v>
      </c>
      <c r="GM65" s="194">
        <v>0</v>
      </c>
      <c r="GN65" s="194">
        <v>0</v>
      </c>
      <c r="GO65" s="194">
        <v>0</v>
      </c>
      <c r="GP65" s="194">
        <v>0</v>
      </c>
      <c r="GQ65" s="194">
        <v>0</v>
      </c>
      <c r="GR65" s="194">
        <v>0</v>
      </c>
      <c r="GS65" s="194">
        <v>0</v>
      </c>
      <c r="GT65" s="194">
        <v>0</v>
      </c>
      <c r="GU65" s="194">
        <v>0</v>
      </c>
      <c r="GV65" s="194">
        <v>0</v>
      </c>
      <c r="GW65" s="194">
        <v>0</v>
      </c>
      <c r="GX65" s="194">
        <v>0</v>
      </c>
      <c r="GY65" s="194">
        <v>0</v>
      </c>
      <c r="GZ65" s="194">
        <v>0</v>
      </c>
      <c r="HA65" s="194">
        <v>0</v>
      </c>
      <c r="HB65" s="194">
        <v>0</v>
      </c>
      <c r="HC65" s="194">
        <v>0</v>
      </c>
      <c r="HD65" s="194">
        <v>0</v>
      </c>
      <c r="HE65" s="194">
        <v>0</v>
      </c>
      <c r="HF65" s="194">
        <v>0</v>
      </c>
      <c r="HG65" s="194">
        <v>0</v>
      </c>
      <c r="HH65" s="194">
        <v>273303.84000000003</v>
      </c>
      <c r="HI65" s="194">
        <v>0</v>
      </c>
      <c r="HJ65" s="194">
        <v>0</v>
      </c>
      <c r="HK65" s="194">
        <v>0</v>
      </c>
      <c r="HL65" s="194">
        <v>0</v>
      </c>
      <c r="HM65" s="194">
        <v>0</v>
      </c>
      <c r="HN65" s="194">
        <v>0</v>
      </c>
      <c r="HO65" s="194">
        <v>0</v>
      </c>
      <c r="HP65" s="194">
        <v>17242.5</v>
      </c>
      <c r="HQ65" s="194">
        <v>0</v>
      </c>
      <c r="HR65" s="194">
        <v>0</v>
      </c>
      <c r="HS65" s="194">
        <v>0</v>
      </c>
      <c r="HT65" s="194">
        <v>0</v>
      </c>
      <c r="HU65" s="194">
        <v>0</v>
      </c>
      <c r="HV65" s="194">
        <v>0</v>
      </c>
      <c r="HW65" s="194">
        <v>0</v>
      </c>
      <c r="HX65" s="194">
        <v>0</v>
      </c>
      <c r="HY65" s="194">
        <v>0</v>
      </c>
      <c r="HZ65" s="194">
        <v>0</v>
      </c>
      <c r="IA65" s="194">
        <v>0</v>
      </c>
      <c r="IB65" s="194">
        <v>0</v>
      </c>
      <c r="IC65" s="194">
        <v>0</v>
      </c>
      <c r="ID65" s="194">
        <v>0</v>
      </c>
      <c r="IE65" s="194">
        <v>0</v>
      </c>
      <c r="IF65" s="194">
        <v>0</v>
      </c>
      <c r="IG65" s="194">
        <v>0</v>
      </c>
      <c r="IH65" s="194">
        <v>0</v>
      </c>
      <c r="II65" s="194">
        <v>0</v>
      </c>
      <c r="IJ65" s="194">
        <v>0</v>
      </c>
      <c r="IK65" s="194">
        <v>0</v>
      </c>
      <c r="IL65" s="194">
        <v>0</v>
      </c>
      <c r="IM65" s="194">
        <v>0</v>
      </c>
      <c r="IN65" s="194">
        <v>0</v>
      </c>
      <c r="IO65" s="194">
        <v>0</v>
      </c>
      <c r="IP65" s="194">
        <v>0</v>
      </c>
      <c r="IQ65" s="194">
        <v>0</v>
      </c>
      <c r="IR65" s="194">
        <v>0</v>
      </c>
      <c r="IS65" s="194">
        <v>0</v>
      </c>
      <c r="IT65" s="194">
        <v>0</v>
      </c>
      <c r="IU65" s="194">
        <v>0</v>
      </c>
      <c r="IV65" s="194">
        <v>0</v>
      </c>
      <c r="IW65" s="194">
        <v>61833.5</v>
      </c>
      <c r="IX65" s="194">
        <f t="shared" si="1"/>
        <v>610246.43999999994</v>
      </c>
    </row>
    <row r="66" spans="1:258" ht="13.5" customHeight="1" x14ac:dyDescent="0.25">
      <c r="A66" s="190">
        <v>518133</v>
      </c>
      <c r="B66" s="194">
        <v>0</v>
      </c>
      <c r="C66" s="194">
        <v>0</v>
      </c>
      <c r="D66" s="194">
        <v>24096</v>
      </c>
      <c r="E66" s="194">
        <v>16106.77</v>
      </c>
      <c r="F66" s="194">
        <v>0</v>
      </c>
      <c r="G66" s="194">
        <v>0</v>
      </c>
      <c r="H66" s="194">
        <v>12100</v>
      </c>
      <c r="I66" s="194">
        <v>73575.19</v>
      </c>
      <c r="J66" s="194">
        <v>0</v>
      </c>
      <c r="K66" s="194">
        <v>0</v>
      </c>
      <c r="L66" s="194">
        <v>0</v>
      </c>
      <c r="M66" s="194">
        <v>0</v>
      </c>
      <c r="N66" s="194">
        <v>0</v>
      </c>
      <c r="O66" s="194">
        <v>0</v>
      </c>
      <c r="P66" s="194">
        <v>0</v>
      </c>
      <c r="Q66" s="194">
        <v>0</v>
      </c>
      <c r="R66" s="194">
        <v>261006.59</v>
      </c>
      <c r="S66" s="194">
        <v>0</v>
      </c>
      <c r="T66" s="194">
        <v>0</v>
      </c>
      <c r="U66" s="194">
        <v>0</v>
      </c>
      <c r="V66" s="194">
        <v>0</v>
      </c>
      <c r="W66" s="194">
        <v>0</v>
      </c>
      <c r="X66" s="194">
        <v>0</v>
      </c>
      <c r="Y66" s="194">
        <v>7560.34</v>
      </c>
      <c r="Z66" s="194">
        <v>0</v>
      </c>
      <c r="AA66" s="194">
        <v>0</v>
      </c>
      <c r="AB66" s="194">
        <v>0</v>
      </c>
      <c r="AC66" s="194">
        <v>0</v>
      </c>
      <c r="AD66" s="194">
        <v>1513640.74</v>
      </c>
      <c r="AE66" s="194">
        <v>0</v>
      </c>
      <c r="AF66" s="194">
        <v>298175.35999999999</v>
      </c>
      <c r="AG66" s="194">
        <v>0</v>
      </c>
      <c r="AH66" s="194">
        <v>0</v>
      </c>
      <c r="AI66" s="194">
        <v>0</v>
      </c>
      <c r="AJ66" s="194">
        <v>0</v>
      </c>
      <c r="AK66" s="194">
        <v>0</v>
      </c>
      <c r="AL66" s="194">
        <v>0</v>
      </c>
      <c r="AM66" s="194">
        <v>0</v>
      </c>
      <c r="AN66" s="194">
        <v>0</v>
      </c>
      <c r="AO66" s="194">
        <v>0</v>
      </c>
      <c r="AP66" s="194">
        <v>0</v>
      </c>
      <c r="AQ66" s="194">
        <v>0</v>
      </c>
      <c r="AR66" s="194">
        <v>0</v>
      </c>
      <c r="AS66" s="194">
        <v>0</v>
      </c>
      <c r="AT66" s="194">
        <v>0</v>
      </c>
      <c r="AU66" s="194">
        <v>190649.9</v>
      </c>
      <c r="AV66" s="194">
        <v>0</v>
      </c>
      <c r="AW66" s="194">
        <v>0</v>
      </c>
      <c r="AX66" s="194">
        <v>0</v>
      </c>
      <c r="AY66" s="194">
        <v>0</v>
      </c>
      <c r="AZ66" s="194">
        <v>3993</v>
      </c>
      <c r="BA66" s="194">
        <v>0</v>
      </c>
      <c r="BB66" s="194">
        <v>0</v>
      </c>
      <c r="BC66" s="194">
        <v>0</v>
      </c>
      <c r="BD66" s="194">
        <v>0</v>
      </c>
      <c r="BE66" s="194">
        <v>0</v>
      </c>
      <c r="BF66" s="194">
        <v>0</v>
      </c>
      <c r="BG66" s="194">
        <v>0</v>
      </c>
      <c r="BH66" s="194">
        <v>0</v>
      </c>
      <c r="BI66" s="194">
        <v>0</v>
      </c>
      <c r="BJ66" s="194">
        <v>0</v>
      </c>
      <c r="BK66" s="194">
        <v>0</v>
      </c>
      <c r="BL66" s="194">
        <v>0</v>
      </c>
      <c r="BM66" s="194">
        <v>135188.6</v>
      </c>
      <c r="BN66" s="194">
        <v>0</v>
      </c>
      <c r="BO66" s="194">
        <v>0</v>
      </c>
      <c r="BP66" s="194">
        <v>0</v>
      </c>
      <c r="BQ66" s="194">
        <v>0</v>
      </c>
      <c r="BR66" s="194">
        <v>0</v>
      </c>
      <c r="BS66" s="194">
        <v>0</v>
      </c>
      <c r="BT66" s="194">
        <v>0</v>
      </c>
      <c r="BU66" s="194">
        <v>0</v>
      </c>
      <c r="BV66" s="194">
        <v>0</v>
      </c>
      <c r="BW66" s="194">
        <v>0</v>
      </c>
      <c r="BX66" s="194">
        <v>0</v>
      </c>
      <c r="BY66" s="194">
        <v>0</v>
      </c>
      <c r="BZ66" s="194">
        <v>0</v>
      </c>
      <c r="CA66" s="194">
        <v>0</v>
      </c>
      <c r="CB66" s="194">
        <v>0</v>
      </c>
      <c r="CC66" s="194">
        <v>0</v>
      </c>
      <c r="CD66" s="194">
        <v>0</v>
      </c>
      <c r="CE66" s="194">
        <v>40186.58</v>
      </c>
      <c r="CF66" s="194">
        <v>0</v>
      </c>
      <c r="CG66" s="194">
        <v>0</v>
      </c>
      <c r="CH66" s="194">
        <v>0</v>
      </c>
      <c r="CI66" s="194">
        <v>0</v>
      </c>
      <c r="CJ66" s="194">
        <v>0</v>
      </c>
      <c r="CK66" s="194">
        <v>0</v>
      </c>
      <c r="CL66" s="194">
        <v>4460.8999999999996</v>
      </c>
      <c r="CM66" s="194">
        <v>0</v>
      </c>
      <c r="CN66" s="194">
        <v>0</v>
      </c>
      <c r="CO66" s="194">
        <v>0</v>
      </c>
      <c r="CP66" s="194">
        <v>0</v>
      </c>
      <c r="CQ66" s="194">
        <v>0</v>
      </c>
      <c r="CR66" s="194">
        <v>9438</v>
      </c>
      <c r="CS66" s="194">
        <v>33535</v>
      </c>
      <c r="CT66" s="194">
        <v>0</v>
      </c>
      <c r="CU66" s="194">
        <v>0</v>
      </c>
      <c r="CV66" s="194">
        <v>0</v>
      </c>
      <c r="CW66" s="194">
        <v>0</v>
      </c>
      <c r="CX66" s="194">
        <v>314279.26</v>
      </c>
      <c r="CY66" s="194">
        <v>23456.720000000001</v>
      </c>
      <c r="CZ66" s="194">
        <v>63828.14</v>
      </c>
      <c r="DA66" s="194">
        <v>0</v>
      </c>
      <c r="DB66" s="194">
        <v>0</v>
      </c>
      <c r="DC66" s="194">
        <v>1596638.37</v>
      </c>
      <c r="DD66" s="194">
        <v>40455.599999999999</v>
      </c>
      <c r="DE66" s="194">
        <v>206338.7</v>
      </c>
      <c r="DF66" s="194">
        <v>110490.08</v>
      </c>
      <c r="DG66" s="194">
        <v>266434.23</v>
      </c>
      <c r="DH66" s="194">
        <v>18264.98</v>
      </c>
      <c r="DI66" s="194">
        <v>290.33999999999997</v>
      </c>
      <c r="DJ66" s="194">
        <v>9379.14</v>
      </c>
      <c r="DK66" s="194">
        <v>129198.26</v>
      </c>
      <c r="DL66" s="194">
        <v>0</v>
      </c>
      <c r="DM66" s="194">
        <v>0</v>
      </c>
      <c r="DN66" s="194">
        <v>0</v>
      </c>
      <c r="DO66" s="194">
        <v>0</v>
      </c>
      <c r="DP66" s="194">
        <v>0</v>
      </c>
      <c r="DQ66" s="194">
        <v>0</v>
      </c>
      <c r="DR66" s="194">
        <v>0</v>
      </c>
      <c r="DS66" s="194">
        <v>0</v>
      </c>
      <c r="DT66" s="194">
        <v>0</v>
      </c>
      <c r="DU66" s="194">
        <v>0</v>
      </c>
      <c r="DV66" s="194">
        <v>0</v>
      </c>
      <c r="DW66" s="194">
        <v>0</v>
      </c>
      <c r="DX66" s="194">
        <v>191037.76</v>
      </c>
      <c r="DY66" s="194">
        <v>0</v>
      </c>
      <c r="DZ66" s="194">
        <v>89273.27</v>
      </c>
      <c r="EA66" s="194">
        <v>0</v>
      </c>
      <c r="EB66" s="194">
        <v>0</v>
      </c>
      <c r="EC66" s="194">
        <v>0</v>
      </c>
      <c r="ED66" s="194">
        <v>0</v>
      </c>
      <c r="EE66" s="194">
        <v>0</v>
      </c>
      <c r="EF66" s="194">
        <v>1151017.18</v>
      </c>
      <c r="EG66" s="194">
        <v>1318.9</v>
      </c>
      <c r="EH66" s="194">
        <v>0</v>
      </c>
      <c r="EI66" s="194">
        <v>0</v>
      </c>
      <c r="EJ66" s="194">
        <v>0</v>
      </c>
      <c r="EK66" s="194">
        <v>0</v>
      </c>
      <c r="EL66" s="194">
        <v>0</v>
      </c>
      <c r="EM66" s="194">
        <v>0</v>
      </c>
      <c r="EN66" s="194">
        <v>0</v>
      </c>
      <c r="EO66" s="194">
        <v>0</v>
      </c>
      <c r="EP66" s="194">
        <v>0</v>
      </c>
      <c r="EQ66" s="194">
        <v>0</v>
      </c>
      <c r="ER66" s="194">
        <v>0</v>
      </c>
      <c r="ES66" s="194">
        <v>0</v>
      </c>
      <c r="ET66" s="194">
        <v>0</v>
      </c>
      <c r="EU66" s="194">
        <v>0</v>
      </c>
      <c r="EV66" s="194">
        <v>0</v>
      </c>
      <c r="EW66" s="194">
        <v>0</v>
      </c>
      <c r="EX66" s="194">
        <v>0</v>
      </c>
      <c r="EY66" s="194">
        <v>0</v>
      </c>
      <c r="EZ66" s="194">
        <v>0</v>
      </c>
      <c r="FA66" s="194">
        <v>0</v>
      </c>
      <c r="FB66" s="194">
        <v>0</v>
      </c>
      <c r="FC66" s="194">
        <v>0</v>
      </c>
      <c r="FD66" s="194">
        <v>0</v>
      </c>
      <c r="FE66" s="194">
        <v>0</v>
      </c>
      <c r="FF66" s="194">
        <v>0</v>
      </c>
      <c r="FG66" s="194">
        <v>0</v>
      </c>
      <c r="FH66" s="194">
        <v>0</v>
      </c>
      <c r="FI66" s="194">
        <v>0</v>
      </c>
      <c r="FJ66" s="194">
        <v>0</v>
      </c>
      <c r="FK66" s="194">
        <v>0</v>
      </c>
      <c r="FL66" s="194">
        <v>0</v>
      </c>
      <c r="FM66" s="194">
        <v>0</v>
      </c>
      <c r="FN66" s="194">
        <v>0</v>
      </c>
      <c r="FO66" s="194">
        <v>0</v>
      </c>
      <c r="FP66" s="194">
        <v>0</v>
      </c>
      <c r="FQ66" s="194">
        <v>0</v>
      </c>
      <c r="FR66" s="194">
        <v>0</v>
      </c>
      <c r="FS66" s="194">
        <v>0</v>
      </c>
      <c r="FT66" s="194">
        <v>0</v>
      </c>
      <c r="FU66" s="194">
        <v>0</v>
      </c>
      <c r="FV66" s="194">
        <v>0</v>
      </c>
      <c r="FW66" s="194">
        <v>0</v>
      </c>
      <c r="FX66" s="194">
        <v>0</v>
      </c>
      <c r="FY66" s="194">
        <v>0</v>
      </c>
      <c r="FZ66" s="194">
        <v>0</v>
      </c>
      <c r="GA66" s="194">
        <v>0</v>
      </c>
      <c r="GB66" s="194">
        <v>0</v>
      </c>
      <c r="GC66" s="194">
        <v>0</v>
      </c>
      <c r="GD66" s="194">
        <v>0</v>
      </c>
      <c r="GE66" s="194">
        <v>0</v>
      </c>
      <c r="GF66" s="194">
        <v>0</v>
      </c>
      <c r="GG66" s="194">
        <v>0</v>
      </c>
      <c r="GH66" s="194">
        <v>0</v>
      </c>
      <c r="GI66" s="194">
        <v>0</v>
      </c>
      <c r="GJ66" s="194">
        <v>0</v>
      </c>
      <c r="GK66" s="194">
        <v>0</v>
      </c>
      <c r="GL66" s="194">
        <v>0</v>
      </c>
      <c r="GM66" s="194">
        <v>0</v>
      </c>
      <c r="GN66" s="194">
        <v>0</v>
      </c>
      <c r="GO66" s="194">
        <v>0</v>
      </c>
      <c r="GP66" s="194">
        <v>0</v>
      </c>
      <c r="GQ66" s="194">
        <v>0</v>
      </c>
      <c r="GR66" s="194">
        <v>0</v>
      </c>
      <c r="GS66" s="194">
        <v>0</v>
      </c>
      <c r="GT66" s="194">
        <v>0</v>
      </c>
      <c r="GU66" s="194">
        <v>25377</v>
      </c>
      <c r="GV66" s="194">
        <v>0</v>
      </c>
      <c r="GW66" s="194">
        <v>0</v>
      </c>
      <c r="GX66" s="194">
        <v>0</v>
      </c>
      <c r="GY66" s="194">
        <v>0</v>
      </c>
      <c r="GZ66" s="194">
        <v>0</v>
      </c>
      <c r="HA66" s="194">
        <v>0</v>
      </c>
      <c r="HB66" s="194">
        <v>0</v>
      </c>
      <c r="HC66" s="194">
        <v>0</v>
      </c>
      <c r="HD66" s="194">
        <v>0</v>
      </c>
      <c r="HE66" s="194">
        <v>0</v>
      </c>
      <c r="HF66" s="194">
        <v>0</v>
      </c>
      <c r="HG66" s="194">
        <v>0</v>
      </c>
      <c r="HH66" s="194">
        <v>0</v>
      </c>
      <c r="HI66" s="194">
        <v>0</v>
      </c>
      <c r="HJ66" s="194">
        <v>0</v>
      </c>
      <c r="HK66" s="194">
        <v>4040</v>
      </c>
      <c r="HL66" s="194">
        <v>0</v>
      </c>
      <c r="HM66" s="194">
        <v>0</v>
      </c>
      <c r="HN66" s="194">
        <v>0</v>
      </c>
      <c r="HO66" s="194">
        <v>0</v>
      </c>
      <c r="HP66" s="194">
        <v>331549.49</v>
      </c>
      <c r="HQ66" s="194">
        <v>0</v>
      </c>
      <c r="HR66" s="194">
        <v>0</v>
      </c>
      <c r="HS66" s="194">
        <v>14271.45</v>
      </c>
      <c r="HT66" s="194">
        <v>0</v>
      </c>
      <c r="HU66" s="194">
        <v>0</v>
      </c>
      <c r="HV66" s="194">
        <v>0</v>
      </c>
      <c r="HW66" s="194">
        <v>0</v>
      </c>
      <c r="HX66" s="194">
        <v>0</v>
      </c>
      <c r="HY66" s="194">
        <v>0</v>
      </c>
      <c r="HZ66" s="194">
        <v>0</v>
      </c>
      <c r="IA66" s="194">
        <v>0</v>
      </c>
      <c r="IB66" s="194">
        <v>0</v>
      </c>
      <c r="IC66" s="194">
        <v>0</v>
      </c>
      <c r="ID66" s="194">
        <v>0</v>
      </c>
      <c r="IE66" s="194">
        <v>0</v>
      </c>
      <c r="IF66" s="194">
        <v>0</v>
      </c>
      <c r="IG66" s="194">
        <v>0</v>
      </c>
      <c r="IH66" s="194">
        <v>0</v>
      </c>
      <c r="II66" s="194">
        <v>0</v>
      </c>
      <c r="IJ66" s="194">
        <v>3104.67</v>
      </c>
      <c r="IK66" s="194">
        <v>1359979.29</v>
      </c>
      <c r="IL66" s="194">
        <v>0</v>
      </c>
      <c r="IM66" s="194">
        <v>0</v>
      </c>
      <c r="IN66" s="194">
        <v>0</v>
      </c>
      <c r="IO66" s="194">
        <v>0</v>
      </c>
      <c r="IP66" s="194">
        <v>0</v>
      </c>
      <c r="IQ66" s="194">
        <v>82640.22</v>
      </c>
      <c r="IR66" s="194">
        <v>127007.3</v>
      </c>
      <c r="IS66" s="194">
        <v>0</v>
      </c>
      <c r="IT66" s="194">
        <v>0</v>
      </c>
      <c r="IU66" s="194">
        <v>153516.63</v>
      </c>
      <c r="IV66" s="194">
        <v>0</v>
      </c>
      <c r="IW66" s="194">
        <v>0</v>
      </c>
      <c r="IX66" s="194">
        <f t="shared" ref="IX66:IX97" si="2">SUM(B66:IW66)</f>
        <v>8936899.950000003</v>
      </c>
    </row>
    <row r="67" spans="1:258" ht="13.5" customHeight="1" x14ac:dyDescent="0.25">
      <c r="A67" s="190">
        <v>518135</v>
      </c>
      <c r="B67" s="194">
        <v>0</v>
      </c>
      <c r="C67" s="194">
        <v>0</v>
      </c>
      <c r="D67" s="194">
        <v>16900</v>
      </c>
      <c r="E67" s="194">
        <v>0</v>
      </c>
      <c r="F67" s="194">
        <v>0</v>
      </c>
      <c r="G67" s="194">
        <v>0</v>
      </c>
      <c r="H67" s="194">
        <v>0</v>
      </c>
      <c r="I67" s="194">
        <v>143300.9</v>
      </c>
      <c r="J67" s="194">
        <v>0</v>
      </c>
      <c r="K67" s="194">
        <v>0</v>
      </c>
      <c r="L67" s="194">
        <v>171420.6</v>
      </c>
      <c r="M67" s="194">
        <v>0</v>
      </c>
      <c r="N67" s="194">
        <v>0</v>
      </c>
      <c r="O67" s="194">
        <v>0</v>
      </c>
      <c r="P67" s="194">
        <v>0</v>
      </c>
      <c r="Q67" s="194">
        <v>0</v>
      </c>
      <c r="R67" s="194">
        <v>0</v>
      </c>
      <c r="S67" s="194">
        <v>0</v>
      </c>
      <c r="T67" s="194">
        <v>0</v>
      </c>
      <c r="U67" s="194">
        <v>0</v>
      </c>
      <c r="V67" s="194">
        <v>0</v>
      </c>
      <c r="W67" s="194">
        <v>0</v>
      </c>
      <c r="X67" s="194">
        <v>0</v>
      </c>
      <c r="Y67" s="194">
        <v>0</v>
      </c>
      <c r="Z67" s="194">
        <v>0</v>
      </c>
      <c r="AA67" s="194">
        <v>0</v>
      </c>
      <c r="AB67" s="194">
        <v>0</v>
      </c>
      <c r="AC67" s="194">
        <v>1694</v>
      </c>
      <c r="AD67" s="194">
        <v>111442</v>
      </c>
      <c r="AE67" s="194">
        <v>0</v>
      </c>
      <c r="AF67" s="194">
        <v>0</v>
      </c>
      <c r="AG67" s="194">
        <v>0</v>
      </c>
      <c r="AH67" s="194">
        <v>0</v>
      </c>
      <c r="AI67" s="194">
        <v>0</v>
      </c>
      <c r="AJ67" s="194">
        <v>0</v>
      </c>
      <c r="AK67" s="194">
        <v>0</v>
      </c>
      <c r="AL67" s="194">
        <v>0</v>
      </c>
      <c r="AM67" s="194">
        <v>0</v>
      </c>
      <c r="AN67" s="194">
        <v>0</v>
      </c>
      <c r="AO67" s="194">
        <v>0</v>
      </c>
      <c r="AP67" s="194">
        <v>0</v>
      </c>
      <c r="AQ67" s="194">
        <v>0</v>
      </c>
      <c r="AR67" s="194">
        <v>0</v>
      </c>
      <c r="AS67" s="194">
        <v>0</v>
      </c>
      <c r="AT67" s="194">
        <v>0</v>
      </c>
      <c r="AU67" s="194">
        <v>0</v>
      </c>
      <c r="AV67" s="194">
        <v>0</v>
      </c>
      <c r="AW67" s="194">
        <v>0</v>
      </c>
      <c r="AX67" s="194">
        <v>0</v>
      </c>
      <c r="AY67" s="194">
        <v>0</v>
      </c>
      <c r="AZ67" s="194">
        <v>0</v>
      </c>
      <c r="BA67" s="194">
        <v>0</v>
      </c>
      <c r="BB67" s="194">
        <v>25000</v>
      </c>
      <c r="BC67" s="194">
        <v>0</v>
      </c>
      <c r="BD67" s="194">
        <v>0</v>
      </c>
      <c r="BE67" s="194">
        <v>0</v>
      </c>
      <c r="BF67" s="194">
        <v>0</v>
      </c>
      <c r="BG67" s="194">
        <v>0</v>
      </c>
      <c r="BH67" s="194">
        <v>0</v>
      </c>
      <c r="BI67" s="194">
        <v>0</v>
      </c>
      <c r="BJ67" s="194">
        <v>0</v>
      </c>
      <c r="BK67" s="194">
        <v>0</v>
      </c>
      <c r="BL67" s="194">
        <v>0</v>
      </c>
      <c r="BM67" s="194">
        <v>0</v>
      </c>
      <c r="BN67" s="194">
        <v>0</v>
      </c>
      <c r="BO67" s="194">
        <v>0</v>
      </c>
      <c r="BP67" s="194">
        <v>0</v>
      </c>
      <c r="BQ67" s="194">
        <v>0</v>
      </c>
      <c r="BR67" s="194">
        <v>0</v>
      </c>
      <c r="BS67" s="194">
        <v>0</v>
      </c>
      <c r="BT67" s="194">
        <v>0</v>
      </c>
      <c r="BU67" s="194">
        <v>0</v>
      </c>
      <c r="BV67" s="194">
        <v>0</v>
      </c>
      <c r="BW67" s="194">
        <v>0</v>
      </c>
      <c r="BX67" s="194">
        <v>0</v>
      </c>
      <c r="BY67" s="194">
        <v>0</v>
      </c>
      <c r="BZ67" s="194">
        <v>0</v>
      </c>
      <c r="CA67" s="194">
        <v>0</v>
      </c>
      <c r="CB67" s="194">
        <v>0</v>
      </c>
      <c r="CC67" s="194">
        <v>0</v>
      </c>
      <c r="CD67" s="194">
        <v>0</v>
      </c>
      <c r="CE67" s="194">
        <v>0</v>
      </c>
      <c r="CF67" s="194">
        <v>0</v>
      </c>
      <c r="CG67" s="194">
        <v>0</v>
      </c>
      <c r="CH67" s="194">
        <v>0</v>
      </c>
      <c r="CI67" s="194">
        <v>0</v>
      </c>
      <c r="CJ67" s="194">
        <v>0</v>
      </c>
      <c r="CK67" s="194">
        <v>0</v>
      </c>
      <c r="CL67" s="194">
        <v>0</v>
      </c>
      <c r="CM67" s="194">
        <v>0</v>
      </c>
      <c r="CN67" s="194">
        <v>0</v>
      </c>
      <c r="CO67" s="194">
        <v>0</v>
      </c>
      <c r="CP67" s="194">
        <v>0</v>
      </c>
      <c r="CQ67" s="194">
        <v>0</v>
      </c>
      <c r="CR67" s="194">
        <v>0</v>
      </c>
      <c r="CS67" s="194">
        <v>0</v>
      </c>
      <c r="CT67" s="194">
        <v>0</v>
      </c>
      <c r="CU67" s="194">
        <v>0</v>
      </c>
      <c r="CV67" s="194">
        <v>0</v>
      </c>
      <c r="CW67" s="194">
        <v>0</v>
      </c>
      <c r="CX67" s="194">
        <v>0</v>
      </c>
      <c r="CY67" s="194">
        <v>0</v>
      </c>
      <c r="CZ67" s="194">
        <v>0</v>
      </c>
      <c r="DA67" s="194">
        <v>0</v>
      </c>
      <c r="DB67" s="194">
        <v>0</v>
      </c>
      <c r="DC67" s="194">
        <v>0</v>
      </c>
      <c r="DD67" s="194">
        <v>0</v>
      </c>
      <c r="DE67" s="194">
        <v>16940</v>
      </c>
      <c r="DF67" s="194">
        <v>0</v>
      </c>
      <c r="DG67" s="194">
        <v>79739</v>
      </c>
      <c r="DH67" s="194">
        <v>0</v>
      </c>
      <c r="DI67" s="194">
        <v>0</v>
      </c>
      <c r="DJ67" s="194">
        <v>0</v>
      </c>
      <c r="DK67" s="194">
        <v>0</v>
      </c>
      <c r="DL67" s="194">
        <v>0</v>
      </c>
      <c r="DM67" s="194">
        <v>0</v>
      </c>
      <c r="DN67" s="194">
        <v>0</v>
      </c>
      <c r="DO67" s="194">
        <v>0</v>
      </c>
      <c r="DP67" s="194">
        <v>0</v>
      </c>
      <c r="DQ67" s="194">
        <v>0</v>
      </c>
      <c r="DR67" s="194">
        <v>0</v>
      </c>
      <c r="DS67" s="194">
        <v>0</v>
      </c>
      <c r="DT67" s="194">
        <v>0</v>
      </c>
      <c r="DU67" s="194">
        <v>0</v>
      </c>
      <c r="DV67" s="194">
        <v>0</v>
      </c>
      <c r="DW67" s="194">
        <v>0</v>
      </c>
      <c r="DX67" s="194">
        <v>0</v>
      </c>
      <c r="DY67" s="194">
        <v>0</v>
      </c>
      <c r="DZ67" s="194">
        <v>0</v>
      </c>
      <c r="EA67" s="194">
        <v>0</v>
      </c>
      <c r="EB67" s="194">
        <v>0</v>
      </c>
      <c r="EC67" s="194">
        <v>0</v>
      </c>
      <c r="ED67" s="194">
        <v>0</v>
      </c>
      <c r="EE67" s="194">
        <v>0</v>
      </c>
      <c r="EF67" s="194">
        <v>0</v>
      </c>
      <c r="EG67" s="194">
        <v>0</v>
      </c>
      <c r="EH67" s="194">
        <v>0</v>
      </c>
      <c r="EI67" s="194">
        <v>0</v>
      </c>
      <c r="EJ67" s="194">
        <v>0</v>
      </c>
      <c r="EK67" s="194">
        <v>0</v>
      </c>
      <c r="EL67" s="194">
        <v>0</v>
      </c>
      <c r="EM67" s="194">
        <v>0</v>
      </c>
      <c r="EN67" s="194">
        <v>0</v>
      </c>
      <c r="EO67" s="194">
        <v>0</v>
      </c>
      <c r="EP67" s="194">
        <v>0</v>
      </c>
      <c r="EQ67" s="194">
        <v>0</v>
      </c>
      <c r="ER67" s="194">
        <v>0</v>
      </c>
      <c r="ES67" s="194">
        <v>0</v>
      </c>
      <c r="ET67" s="194">
        <v>0</v>
      </c>
      <c r="EU67" s="194">
        <v>0</v>
      </c>
      <c r="EV67" s="194">
        <v>0</v>
      </c>
      <c r="EW67" s="194">
        <v>0</v>
      </c>
      <c r="EX67" s="194">
        <v>0</v>
      </c>
      <c r="EY67" s="194">
        <v>0</v>
      </c>
      <c r="EZ67" s="194">
        <v>0</v>
      </c>
      <c r="FA67" s="194">
        <v>0</v>
      </c>
      <c r="FB67" s="194">
        <v>0</v>
      </c>
      <c r="FC67" s="194">
        <v>0</v>
      </c>
      <c r="FD67" s="194">
        <v>0</v>
      </c>
      <c r="FE67" s="194">
        <v>0</v>
      </c>
      <c r="FF67" s="194">
        <v>0</v>
      </c>
      <c r="FG67" s="194">
        <v>0</v>
      </c>
      <c r="FH67" s="194">
        <v>0</v>
      </c>
      <c r="FI67" s="194">
        <v>0</v>
      </c>
      <c r="FJ67" s="194">
        <v>0</v>
      </c>
      <c r="FK67" s="194">
        <v>0</v>
      </c>
      <c r="FL67" s="194">
        <v>0</v>
      </c>
      <c r="FM67" s="194">
        <v>0</v>
      </c>
      <c r="FN67" s="194">
        <v>0</v>
      </c>
      <c r="FO67" s="194">
        <v>0</v>
      </c>
      <c r="FP67" s="194">
        <v>0</v>
      </c>
      <c r="FQ67" s="194">
        <v>0</v>
      </c>
      <c r="FR67" s="194">
        <v>0</v>
      </c>
      <c r="FS67" s="194">
        <v>0</v>
      </c>
      <c r="FT67" s="194">
        <v>0</v>
      </c>
      <c r="FU67" s="194">
        <v>0</v>
      </c>
      <c r="FV67" s="194">
        <v>0</v>
      </c>
      <c r="FW67" s="194">
        <v>0</v>
      </c>
      <c r="FX67" s="194">
        <v>0</v>
      </c>
      <c r="FY67" s="194">
        <v>0</v>
      </c>
      <c r="FZ67" s="194">
        <v>0</v>
      </c>
      <c r="GA67" s="194">
        <v>0</v>
      </c>
      <c r="GB67" s="194">
        <v>0</v>
      </c>
      <c r="GC67" s="194">
        <v>0</v>
      </c>
      <c r="GD67" s="194">
        <v>0</v>
      </c>
      <c r="GE67" s="194">
        <v>0</v>
      </c>
      <c r="GF67" s="194">
        <v>0</v>
      </c>
      <c r="GG67" s="194">
        <v>0</v>
      </c>
      <c r="GH67" s="194">
        <v>0</v>
      </c>
      <c r="GI67" s="194">
        <v>0</v>
      </c>
      <c r="GJ67" s="194">
        <v>0</v>
      </c>
      <c r="GK67" s="194">
        <v>0</v>
      </c>
      <c r="GL67" s="194">
        <v>0</v>
      </c>
      <c r="GM67" s="194">
        <v>0</v>
      </c>
      <c r="GN67" s="194">
        <v>0</v>
      </c>
      <c r="GO67" s="194">
        <v>0</v>
      </c>
      <c r="GP67" s="194">
        <v>0</v>
      </c>
      <c r="GQ67" s="194">
        <v>0</v>
      </c>
      <c r="GR67" s="194">
        <v>0</v>
      </c>
      <c r="GS67" s="194">
        <v>0</v>
      </c>
      <c r="GT67" s="194">
        <v>0</v>
      </c>
      <c r="GU67" s="194">
        <v>58685</v>
      </c>
      <c r="GV67" s="194">
        <v>0</v>
      </c>
      <c r="GW67" s="194">
        <v>0</v>
      </c>
      <c r="GX67" s="194">
        <v>0</v>
      </c>
      <c r="GY67" s="194">
        <v>0</v>
      </c>
      <c r="GZ67" s="194">
        <v>0</v>
      </c>
      <c r="HA67" s="194">
        <v>0</v>
      </c>
      <c r="HB67" s="194">
        <v>0</v>
      </c>
      <c r="HC67" s="194">
        <v>0</v>
      </c>
      <c r="HD67" s="194">
        <v>0</v>
      </c>
      <c r="HE67" s="194">
        <v>0</v>
      </c>
      <c r="HF67" s="194">
        <v>0</v>
      </c>
      <c r="HG67" s="194">
        <v>0</v>
      </c>
      <c r="HH67" s="194">
        <v>0</v>
      </c>
      <c r="HI67" s="194">
        <v>0</v>
      </c>
      <c r="HJ67" s="194">
        <v>0</v>
      </c>
      <c r="HK67" s="194">
        <v>0</v>
      </c>
      <c r="HL67" s="194">
        <v>0</v>
      </c>
      <c r="HM67" s="194">
        <v>0</v>
      </c>
      <c r="HN67" s="194">
        <v>0</v>
      </c>
      <c r="HO67" s="194">
        <v>0</v>
      </c>
      <c r="HP67" s="194">
        <v>75000</v>
      </c>
      <c r="HQ67" s="194">
        <v>0</v>
      </c>
      <c r="HR67" s="194">
        <v>0</v>
      </c>
      <c r="HS67" s="194">
        <v>0</v>
      </c>
      <c r="HT67" s="194">
        <v>0</v>
      </c>
      <c r="HU67" s="194">
        <v>0</v>
      </c>
      <c r="HV67" s="194">
        <v>0</v>
      </c>
      <c r="HW67" s="194">
        <v>0</v>
      </c>
      <c r="HX67" s="194">
        <v>0</v>
      </c>
      <c r="HY67" s="194">
        <v>0</v>
      </c>
      <c r="HZ67" s="194">
        <v>0</v>
      </c>
      <c r="IA67" s="194">
        <v>0</v>
      </c>
      <c r="IB67" s="194">
        <v>0</v>
      </c>
      <c r="IC67" s="194">
        <v>0</v>
      </c>
      <c r="ID67" s="194">
        <v>0</v>
      </c>
      <c r="IE67" s="194">
        <v>0</v>
      </c>
      <c r="IF67" s="194">
        <v>0</v>
      </c>
      <c r="IG67" s="194">
        <v>0</v>
      </c>
      <c r="IH67" s="194">
        <v>0</v>
      </c>
      <c r="II67" s="194">
        <v>0</v>
      </c>
      <c r="IJ67" s="194">
        <v>0</v>
      </c>
      <c r="IK67" s="194">
        <v>0</v>
      </c>
      <c r="IL67" s="194">
        <v>0</v>
      </c>
      <c r="IM67" s="194">
        <v>0</v>
      </c>
      <c r="IN67" s="194">
        <v>0</v>
      </c>
      <c r="IO67" s="194">
        <v>0</v>
      </c>
      <c r="IP67" s="194">
        <v>0</v>
      </c>
      <c r="IQ67" s="194">
        <v>0</v>
      </c>
      <c r="IR67" s="194">
        <v>0</v>
      </c>
      <c r="IS67" s="194">
        <v>0</v>
      </c>
      <c r="IT67" s="194">
        <v>0</v>
      </c>
      <c r="IU67" s="194">
        <v>258940</v>
      </c>
      <c r="IV67" s="194">
        <v>0</v>
      </c>
      <c r="IW67" s="194">
        <v>0</v>
      </c>
      <c r="IX67" s="194">
        <f t="shared" si="2"/>
        <v>959061.5</v>
      </c>
    </row>
    <row r="68" spans="1:258" ht="13.5" customHeight="1" x14ac:dyDescent="0.25">
      <c r="A68" s="190">
        <v>518141</v>
      </c>
      <c r="B68" s="194">
        <v>0</v>
      </c>
      <c r="C68" s="194">
        <v>0</v>
      </c>
      <c r="D68" s="194">
        <v>86999</v>
      </c>
      <c r="E68" s="194">
        <v>21957.279999999999</v>
      </c>
      <c r="F68" s="194">
        <v>14000</v>
      </c>
      <c r="G68" s="194">
        <v>38675.01</v>
      </c>
      <c r="H68" s="194">
        <v>6969.6</v>
      </c>
      <c r="I68" s="194">
        <v>225396.2</v>
      </c>
      <c r="J68" s="194">
        <v>0</v>
      </c>
      <c r="K68" s="194">
        <v>0</v>
      </c>
      <c r="L68" s="194">
        <v>0</v>
      </c>
      <c r="M68" s="194">
        <v>467524.41</v>
      </c>
      <c r="N68" s="194">
        <v>0</v>
      </c>
      <c r="O68" s="194">
        <v>0</v>
      </c>
      <c r="P68" s="194">
        <v>0</v>
      </c>
      <c r="Q68" s="194">
        <v>0</v>
      </c>
      <c r="R68" s="194">
        <v>6800</v>
      </c>
      <c r="S68" s="194">
        <v>0</v>
      </c>
      <c r="T68" s="194">
        <v>0</v>
      </c>
      <c r="U68" s="194">
        <v>0</v>
      </c>
      <c r="V68" s="194">
        <v>0</v>
      </c>
      <c r="W68" s="194">
        <v>16000</v>
      </c>
      <c r="X68" s="194">
        <v>21321</v>
      </c>
      <c r="Y68" s="194">
        <v>101983.11</v>
      </c>
      <c r="Z68" s="194">
        <v>3000</v>
      </c>
      <c r="AA68" s="194">
        <v>0</v>
      </c>
      <c r="AB68" s="194">
        <v>4301.5</v>
      </c>
      <c r="AC68" s="194">
        <v>0</v>
      </c>
      <c r="AD68" s="194">
        <v>204453.5</v>
      </c>
      <c r="AE68" s="194">
        <v>0</v>
      </c>
      <c r="AF68" s="194">
        <v>149817.15</v>
      </c>
      <c r="AG68" s="194">
        <v>0</v>
      </c>
      <c r="AH68" s="194">
        <v>0</v>
      </c>
      <c r="AI68" s="194">
        <v>0</v>
      </c>
      <c r="AJ68" s="194">
        <v>24684</v>
      </c>
      <c r="AK68" s="194">
        <v>31290</v>
      </c>
      <c r="AL68" s="194">
        <v>24684</v>
      </c>
      <c r="AM68" s="194">
        <v>22627</v>
      </c>
      <c r="AN68" s="194">
        <v>42627</v>
      </c>
      <c r="AO68" s="194">
        <v>0</v>
      </c>
      <c r="AP68" s="194">
        <v>24684</v>
      </c>
      <c r="AQ68" s="194">
        <v>24684</v>
      </c>
      <c r="AR68" s="194">
        <v>24684</v>
      </c>
      <c r="AS68" s="194">
        <v>24684</v>
      </c>
      <c r="AT68" s="194">
        <v>29040</v>
      </c>
      <c r="AU68" s="194">
        <v>152674.54</v>
      </c>
      <c r="AV68" s="194">
        <v>24684</v>
      </c>
      <c r="AW68" s="194">
        <v>0</v>
      </c>
      <c r="AX68" s="194">
        <v>0</v>
      </c>
      <c r="AY68" s="194">
        <v>0</v>
      </c>
      <c r="AZ68" s="194">
        <v>6480</v>
      </c>
      <c r="BA68" s="194">
        <v>0</v>
      </c>
      <c r="BB68" s="194">
        <v>44915</v>
      </c>
      <c r="BC68" s="194">
        <v>0</v>
      </c>
      <c r="BD68" s="194">
        <v>0</v>
      </c>
      <c r="BE68" s="194">
        <v>0</v>
      </c>
      <c r="BF68" s="194">
        <v>18688</v>
      </c>
      <c r="BG68" s="194">
        <v>0</v>
      </c>
      <c r="BH68" s="194">
        <v>0</v>
      </c>
      <c r="BI68" s="194">
        <v>0</v>
      </c>
      <c r="BJ68" s="194">
        <v>1000</v>
      </c>
      <c r="BK68" s="194">
        <v>0</v>
      </c>
      <c r="BL68" s="194">
        <v>0</v>
      </c>
      <c r="BM68" s="194">
        <v>287936</v>
      </c>
      <c r="BN68" s="194">
        <v>3824</v>
      </c>
      <c r="BO68" s="194">
        <v>8000.07</v>
      </c>
      <c r="BP68" s="194">
        <v>0</v>
      </c>
      <c r="BQ68" s="194">
        <v>31000</v>
      </c>
      <c r="BR68" s="194">
        <v>0</v>
      </c>
      <c r="BS68" s="194">
        <v>27600</v>
      </c>
      <c r="BT68" s="194">
        <v>0</v>
      </c>
      <c r="BU68" s="194">
        <v>0</v>
      </c>
      <c r="BV68" s="194">
        <v>0</v>
      </c>
      <c r="BW68" s="194">
        <v>0</v>
      </c>
      <c r="BX68" s="194">
        <v>0</v>
      </c>
      <c r="BY68" s="194">
        <v>8000</v>
      </c>
      <c r="BZ68" s="194">
        <v>0</v>
      </c>
      <c r="CA68" s="194">
        <v>21100</v>
      </c>
      <c r="CB68" s="194">
        <v>15727.46</v>
      </c>
      <c r="CC68" s="194">
        <v>0</v>
      </c>
      <c r="CD68" s="194">
        <v>59063.13</v>
      </c>
      <c r="CE68" s="194">
        <v>67356.94</v>
      </c>
      <c r="CF68" s="194">
        <v>0</v>
      </c>
      <c r="CG68" s="194">
        <v>26500</v>
      </c>
      <c r="CH68" s="194">
        <v>0</v>
      </c>
      <c r="CI68" s="194">
        <v>0</v>
      </c>
      <c r="CJ68" s="194">
        <v>0</v>
      </c>
      <c r="CK68" s="194">
        <v>500</v>
      </c>
      <c r="CL68" s="194">
        <v>0</v>
      </c>
      <c r="CM68" s="194">
        <v>0</v>
      </c>
      <c r="CN68" s="194">
        <v>0</v>
      </c>
      <c r="CO68" s="194">
        <v>0</v>
      </c>
      <c r="CP68" s="194">
        <v>0</v>
      </c>
      <c r="CQ68" s="194">
        <v>9500</v>
      </c>
      <c r="CR68" s="194">
        <v>48259.9</v>
      </c>
      <c r="CS68" s="194">
        <v>26000.01</v>
      </c>
      <c r="CT68" s="194">
        <v>0</v>
      </c>
      <c r="CU68" s="194">
        <v>0</v>
      </c>
      <c r="CV68" s="194">
        <v>0</v>
      </c>
      <c r="CW68" s="194">
        <v>28312.240000000002</v>
      </c>
      <c r="CX68" s="194">
        <v>42429</v>
      </c>
      <c r="CY68" s="194">
        <v>0</v>
      </c>
      <c r="CZ68" s="194">
        <v>8220.48</v>
      </c>
      <c r="DA68" s="194">
        <v>3674.67</v>
      </c>
      <c r="DB68" s="194">
        <v>0</v>
      </c>
      <c r="DC68" s="194">
        <v>7223</v>
      </c>
      <c r="DD68" s="194">
        <v>257493.09</v>
      </c>
      <c r="DE68" s="194">
        <v>0</v>
      </c>
      <c r="DF68" s="194">
        <v>656039.05000000005</v>
      </c>
      <c r="DG68" s="194">
        <v>80754.73</v>
      </c>
      <c r="DH68" s="194">
        <v>0</v>
      </c>
      <c r="DI68" s="194">
        <v>96444.61</v>
      </c>
      <c r="DJ68" s="194">
        <v>78021.460000000006</v>
      </c>
      <c r="DK68" s="194">
        <v>0</v>
      </c>
      <c r="DL68" s="194">
        <v>0</v>
      </c>
      <c r="DM68" s="194">
        <v>111065.07</v>
      </c>
      <c r="DN68" s="194">
        <v>64599.58</v>
      </c>
      <c r="DO68" s="194">
        <v>54694.78</v>
      </c>
      <c r="DP68" s="194">
        <v>26965.1</v>
      </c>
      <c r="DQ68" s="194">
        <v>164443</v>
      </c>
      <c r="DR68" s="194">
        <v>0</v>
      </c>
      <c r="DS68" s="194">
        <v>0</v>
      </c>
      <c r="DT68" s="194">
        <v>219878</v>
      </c>
      <c r="DU68" s="194">
        <v>0</v>
      </c>
      <c r="DV68" s="194">
        <v>0</v>
      </c>
      <c r="DW68" s="194">
        <v>0</v>
      </c>
      <c r="DX68" s="194">
        <v>0</v>
      </c>
      <c r="DY68" s="194">
        <v>0</v>
      </c>
      <c r="DZ68" s="194">
        <v>10000</v>
      </c>
      <c r="EA68" s="194">
        <v>4338546.0199999996</v>
      </c>
      <c r="EB68" s="194">
        <v>0</v>
      </c>
      <c r="EC68" s="194">
        <v>316491.38</v>
      </c>
      <c r="ED68" s="194">
        <v>100453.84</v>
      </c>
      <c r="EE68" s="194">
        <v>28958.99</v>
      </c>
      <c r="EF68" s="194">
        <v>241044.7</v>
      </c>
      <c r="EG68" s="194">
        <v>343872.18</v>
      </c>
      <c r="EH68" s="194">
        <v>12108.01</v>
      </c>
      <c r="EI68" s="194">
        <v>0</v>
      </c>
      <c r="EJ68" s="194">
        <v>43068.02</v>
      </c>
      <c r="EK68" s="194">
        <v>0</v>
      </c>
      <c r="EL68" s="194">
        <v>0</v>
      </c>
      <c r="EM68" s="194">
        <v>0</v>
      </c>
      <c r="EN68" s="194">
        <v>0</v>
      </c>
      <c r="EO68" s="194">
        <v>0</v>
      </c>
      <c r="EP68" s="194">
        <v>0</v>
      </c>
      <c r="EQ68" s="194">
        <v>0</v>
      </c>
      <c r="ER68" s="194">
        <v>0</v>
      </c>
      <c r="ES68" s="194">
        <v>638</v>
      </c>
      <c r="ET68" s="194">
        <v>0</v>
      </c>
      <c r="EU68" s="194">
        <v>0</v>
      </c>
      <c r="EV68" s="194">
        <v>0</v>
      </c>
      <c r="EW68" s="194">
        <v>8539.7999999999993</v>
      </c>
      <c r="EX68" s="194">
        <v>6254</v>
      </c>
      <c r="EY68" s="194">
        <v>4379.1000000000004</v>
      </c>
      <c r="EZ68" s="194">
        <v>17338</v>
      </c>
      <c r="FA68" s="194">
        <v>0</v>
      </c>
      <c r="FB68" s="194">
        <v>0</v>
      </c>
      <c r="FC68" s="194">
        <v>0</v>
      </c>
      <c r="FD68" s="194">
        <v>0</v>
      </c>
      <c r="FE68" s="194">
        <v>326618.34999999998</v>
      </c>
      <c r="FF68" s="194">
        <v>1263.67</v>
      </c>
      <c r="FG68" s="194">
        <v>5294.51</v>
      </c>
      <c r="FH68" s="194">
        <v>0</v>
      </c>
      <c r="FI68" s="194">
        <v>0</v>
      </c>
      <c r="FJ68" s="194">
        <v>0</v>
      </c>
      <c r="FK68" s="194">
        <v>0</v>
      </c>
      <c r="FL68" s="194">
        <v>34</v>
      </c>
      <c r="FM68" s="194">
        <v>0</v>
      </c>
      <c r="FN68" s="194">
        <v>249048.2</v>
      </c>
      <c r="FO68" s="194">
        <v>0</v>
      </c>
      <c r="FP68" s="194">
        <v>0</v>
      </c>
      <c r="FQ68" s="194">
        <v>0</v>
      </c>
      <c r="FR68" s="194">
        <v>0</v>
      </c>
      <c r="FS68" s="194">
        <v>12.43</v>
      </c>
      <c r="FT68" s="194">
        <v>0</v>
      </c>
      <c r="FU68" s="194">
        <v>0</v>
      </c>
      <c r="FV68" s="194">
        <v>8712</v>
      </c>
      <c r="FW68" s="194">
        <v>0</v>
      </c>
      <c r="FX68" s="194">
        <v>0</v>
      </c>
      <c r="FY68" s="194">
        <v>0</v>
      </c>
      <c r="FZ68" s="194">
        <v>71000</v>
      </c>
      <c r="GA68" s="194">
        <v>0</v>
      </c>
      <c r="GB68" s="194">
        <v>0</v>
      </c>
      <c r="GC68" s="194">
        <v>0</v>
      </c>
      <c r="GD68" s="194">
        <v>0</v>
      </c>
      <c r="GE68" s="194">
        <v>0</v>
      </c>
      <c r="GF68" s="194">
        <v>0</v>
      </c>
      <c r="GG68" s="194">
        <v>0</v>
      </c>
      <c r="GH68" s="194">
        <v>1936</v>
      </c>
      <c r="GI68" s="194">
        <v>0</v>
      </c>
      <c r="GJ68" s="194">
        <v>36542</v>
      </c>
      <c r="GK68" s="194">
        <v>0</v>
      </c>
      <c r="GL68" s="194">
        <v>0</v>
      </c>
      <c r="GM68" s="194">
        <v>243085.6</v>
      </c>
      <c r="GN68" s="194">
        <v>112296.25</v>
      </c>
      <c r="GO68" s="194">
        <v>0</v>
      </c>
      <c r="GP68" s="194">
        <v>0</v>
      </c>
      <c r="GQ68" s="194">
        <v>0</v>
      </c>
      <c r="GR68" s="194">
        <v>0</v>
      </c>
      <c r="GS68" s="194">
        <v>0</v>
      </c>
      <c r="GT68" s="194">
        <v>0</v>
      </c>
      <c r="GU68" s="194">
        <v>37745.599999999999</v>
      </c>
      <c r="GV68" s="194">
        <v>65043</v>
      </c>
      <c r="GW68" s="194">
        <v>0</v>
      </c>
      <c r="GX68" s="194">
        <v>0</v>
      </c>
      <c r="GY68" s="194">
        <v>0</v>
      </c>
      <c r="GZ68" s="194">
        <v>0</v>
      </c>
      <c r="HA68" s="194">
        <v>1538</v>
      </c>
      <c r="HB68" s="194">
        <v>0</v>
      </c>
      <c r="HC68" s="194">
        <v>0</v>
      </c>
      <c r="HD68" s="194">
        <v>0</v>
      </c>
      <c r="HE68" s="194">
        <v>0</v>
      </c>
      <c r="HF68" s="194">
        <v>0</v>
      </c>
      <c r="HG68" s="194">
        <v>0</v>
      </c>
      <c r="HH68" s="194">
        <v>0</v>
      </c>
      <c r="HI68" s="194">
        <v>0</v>
      </c>
      <c r="HJ68" s="194">
        <v>0</v>
      </c>
      <c r="HK68" s="194">
        <v>53100</v>
      </c>
      <c r="HL68" s="194">
        <v>0</v>
      </c>
      <c r="HM68" s="194">
        <v>155870.97</v>
      </c>
      <c r="HN68" s="194">
        <v>0</v>
      </c>
      <c r="HO68" s="194">
        <v>0</v>
      </c>
      <c r="HP68" s="194">
        <v>261651.5</v>
      </c>
      <c r="HQ68" s="194">
        <v>0</v>
      </c>
      <c r="HR68" s="194">
        <v>0</v>
      </c>
      <c r="HS68" s="194">
        <v>0</v>
      </c>
      <c r="HT68" s="194">
        <v>0</v>
      </c>
      <c r="HU68" s="194">
        <v>0</v>
      </c>
      <c r="HV68" s="194">
        <v>0</v>
      </c>
      <c r="HW68" s="194">
        <v>0</v>
      </c>
      <c r="HX68" s="194">
        <v>0</v>
      </c>
      <c r="HY68" s="194">
        <v>0</v>
      </c>
      <c r="HZ68" s="194">
        <v>0</v>
      </c>
      <c r="IA68" s="194">
        <v>0</v>
      </c>
      <c r="IB68" s="194">
        <v>0</v>
      </c>
      <c r="IC68" s="194">
        <v>0</v>
      </c>
      <c r="ID68" s="194">
        <v>0</v>
      </c>
      <c r="IE68" s="194">
        <v>0</v>
      </c>
      <c r="IF68" s="194">
        <v>0</v>
      </c>
      <c r="IG68" s="194">
        <v>0</v>
      </c>
      <c r="IH68" s="194">
        <v>0</v>
      </c>
      <c r="II68" s="194">
        <v>6947.15</v>
      </c>
      <c r="IJ68" s="194">
        <v>0</v>
      </c>
      <c r="IK68" s="194">
        <v>153186</v>
      </c>
      <c r="IL68" s="194">
        <v>0</v>
      </c>
      <c r="IM68" s="194">
        <v>0</v>
      </c>
      <c r="IN68" s="194">
        <v>0</v>
      </c>
      <c r="IO68" s="194">
        <v>0</v>
      </c>
      <c r="IP68" s="194">
        <v>0</v>
      </c>
      <c r="IQ68" s="194">
        <v>37285.199999999997</v>
      </c>
      <c r="IR68" s="194">
        <v>0</v>
      </c>
      <c r="IS68" s="194">
        <v>0</v>
      </c>
      <c r="IT68" s="194">
        <v>0</v>
      </c>
      <c r="IU68" s="194">
        <v>13236.67</v>
      </c>
      <c r="IV68" s="194">
        <v>0</v>
      </c>
      <c r="IW68" s="194">
        <v>0</v>
      </c>
      <c r="IX68" s="194">
        <f t="shared" si="2"/>
        <v>11745091.809999995</v>
      </c>
    </row>
    <row r="69" spans="1:258" ht="13.5" customHeight="1" x14ac:dyDescent="0.25">
      <c r="A69" s="190">
        <v>518142</v>
      </c>
      <c r="B69" s="194">
        <v>0</v>
      </c>
      <c r="C69" s="194">
        <v>0</v>
      </c>
      <c r="D69" s="194">
        <v>0</v>
      </c>
      <c r="E69" s="194">
        <v>0</v>
      </c>
      <c r="F69" s="194">
        <v>133470</v>
      </c>
      <c r="G69" s="194">
        <v>0</v>
      </c>
      <c r="H69" s="194">
        <v>0</v>
      </c>
      <c r="I69" s="194">
        <v>0</v>
      </c>
      <c r="J69" s="194">
        <v>0</v>
      </c>
      <c r="K69" s="194">
        <v>0</v>
      </c>
      <c r="L69" s="194">
        <v>0</v>
      </c>
      <c r="M69" s="194">
        <v>0</v>
      </c>
      <c r="N69" s="194">
        <v>0</v>
      </c>
      <c r="O69" s="194">
        <v>0</v>
      </c>
      <c r="P69" s="194">
        <v>0</v>
      </c>
      <c r="Q69" s="194">
        <v>0</v>
      </c>
      <c r="R69" s="194">
        <v>0</v>
      </c>
      <c r="S69" s="194">
        <v>0</v>
      </c>
      <c r="T69" s="194">
        <v>0</v>
      </c>
      <c r="U69" s="194">
        <v>0</v>
      </c>
      <c r="V69" s="194">
        <v>0</v>
      </c>
      <c r="W69" s="194">
        <v>0</v>
      </c>
      <c r="X69" s="194">
        <v>0</v>
      </c>
      <c r="Y69" s="194">
        <v>0</v>
      </c>
      <c r="Z69" s="194">
        <v>0</v>
      </c>
      <c r="AA69" s="194">
        <v>0</v>
      </c>
      <c r="AB69" s="194">
        <v>0</v>
      </c>
      <c r="AC69" s="194">
        <v>0</v>
      </c>
      <c r="AD69" s="194">
        <v>0</v>
      </c>
      <c r="AE69" s="194">
        <v>0</v>
      </c>
      <c r="AF69" s="194">
        <v>0</v>
      </c>
      <c r="AG69" s="194">
        <v>0</v>
      </c>
      <c r="AH69" s="194">
        <v>0</v>
      </c>
      <c r="AI69" s="194">
        <v>0</v>
      </c>
      <c r="AJ69" s="194">
        <v>0</v>
      </c>
      <c r="AK69" s="194">
        <v>0</v>
      </c>
      <c r="AL69" s="194">
        <v>0</v>
      </c>
      <c r="AM69" s="194">
        <v>0</v>
      </c>
      <c r="AN69" s="194">
        <v>0</v>
      </c>
      <c r="AO69" s="194">
        <v>0</v>
      </c>
      <c r="AP69" s="194">
        <v>0</v>
      </c>
      <c r="AQ69" s="194">
        <v>0</v>
      </c>
      <c r="AR69" s="194">
        <v>0</v>
      </c>
      <c r="AS69" s="194">
        <v>0</v>
      </c>
      <c r="AT69" s="194">
        <v>0</v>
      </c>
      <c r="AU69" s="194">
        <v>0</v>
      </c>
      <c r="AV69" s="194">
        <v>0</v>
      </c>
      <c r="AW69" s="194">
        <v>0</v>
      </c>
      <c r="AX69" s="194">
        <v>0</v>
      </c>
      <c r="AY69" s="194">
        <v>0</v>
      </c>
      <c r="AZ69" s="194">
        <v>0</v>
      </c>
      <c r="BA69" s="194">
        <v>0</v>
      </c>
      <c r="BB69" s="194">
        <v>0</v>
      </c>
      <c r="BC69" s="194">
        <v>0</v>
      </c>
      <c r="BD69" s="194">
        <v>0</v>
      </c>
      <c r="BE69" s="194">
        <v>0</v>
      </c>
      <c r="BF69" s="194">
        <v>0</v>
      </c>
      <c r="BG69" s="194">
        <v>0</v>
      </c>
      <c r="BH69" s="194">
        <v>0</v>
      </c>
      <c r="BI69" s="194">
        <v>0</v>
      </c>
      <c r="BJ69" s="194">
        <v>0</v>
      </c>
      <c r="BK69" s="194">
        <v>0</v>
      </c>
      <c r="BL69" s="194">
        <v>0</v>
      </c>
      <c r="BM69" s="194">
        <v>0</v>
      </c>
      <c r="BN69" s="194">
        <v>0</v>
      </c>
      <c r="BO69" s="194">
        <v>0</v>
      </c>
      <c r="BP69" s="194">
        <v>0</v>
      </c>
      <c r="BQ69" s="194">
        <v>0</v>
      </c>
      <c r="BR69" s="194">
        <v>0</v>
      </c>
      <c r="BS69" s="194">
        <v>213100</v>
      </c>
      <c r="BT69" s="194">
        <v>0</v>
      </c>
      <c r="BU69" s="194">
        <v>0</v>
      </c>
      <c r="BV69" s="194">
        <v>0</v>
      </c>
      <c r="BW69" s="194">
        <v>0</v>
      </c>
      <c r="BX69" s="194">
        <v>0</v>
      </c>
      <c r="BY69" s="194">
        <v>0</v>
      </c>
      <c r="BZ69" s="194">
        <v>0</v>
      </c>
      <c r="CA69" s="194">
        <v>0</v>
      </c>
      <c r="CB69" s="194">
        <v>0</v>
      </c>
      <c r="CC69" s="194">
        <v>0</v>
      </c>
      <c r="CD69" s="194">
        <v>0</v>
      </c>
      <c r="CE69" s="194">
        <v>0</v>
      </c>
      <c r="CF69" s="194">
        <v>0</v>
      </c>
      <c r="CG69" s="194">
        <v>0</v>
      </c>
      <c r="CH69" s="194">
        <v>0</v>
      </c>
      <c r="CI69" s="194">
        <v>0</v>
      </c>
      <c r="CJ69" s="194">
        <v>0</v>
      </c>
      <c r="CK69" s="194">
        <v>0</v>
      </c>
      <c r="CL69" s="194">
        <v>0</v>
      </c>
      <c r="CM69" s="194">
        <v>0</v>
      </c>
      <c r="CN69" s="194">
        <v>0</v>
      </c>
      <c r="CO69" s="194">
        <v>0</v>
      </c>
      <c r="CP69" s="194">
        <v>0</v>
      </c>
      <c r="CQ69" s="194">
        <v>0</v>
      </c>
      <c r="CR69" s="194">
        <v>0</v>
      </c>
      <c r="CS69" s="194">
        <v>0</v>
      </c>
      <c r="CT69" s="194">
        <v>0</v>
      </c>
      <c r="CU69" s="194">
        <v>0</v>
      </c>
      <c r="CV69" s="194">
        <v>0</v>
      </c>
      <c r="CW69" s="194">
        <v>0</v>
      </c>
      <c r="CX69" s="194">
        <v>0</v>
      </c>
      <c r="CY69" s="194">
        <v>0</v>
      </c>
      <c r="CZ69" s="194">
        <v>0</v>
      </c>
      <c r="DA69" s="194">
        <v>0</v>
      </c>
      <c r="DB69" s="194">
        <v>0</v>
      </c>
      <c r="DC69" s="194">
        <v>0</v>
      </c>
      <c r="DD69" s="194">
        <v>0</v>
      </c>
      <c r="DE69" s="194">
        <v>0</v>
      </c>
      <c r="DF69" s="194">
        <v>0</v>
      </c>
      <c r="DG69" s="194">
        <v>0</v>
      </c>
      <c r="DH69" s="194">
        <v>0</v>
      </c>
      <c r="DI69" s="194">
        <v>0</v>
      </c>
      <c r="DJ69" s="194">
        <v>0</v>
      </c>
      <c r="DK69" s="194">
        <v>0</v>
      </c>
      <c r="DL69" s="194">
        <v>0</v>
      </c>
      <c r="DM69" s="194">
        <v>0</v>
      </c>
      <c r="DN69" s="194">
        <v>0</v>
      </c>
      <c r="DO69" s="194">
        <v>0</v>
      </c>
      <c r="DP69" s="194">
        <v>0</v>
      </c>
      <c r="DQ69" s="194">
        <v>0</v>
      </c>
      <c r="DR69" s="194">
        <v>0</v>
      </c>
      <c r="DS69" s="194">
        <v>0</v>
      </c>
      <c r="DT69" s="194">
        <v>0</v>
      </c>
      <c r="DU69" s="194">
        <v>0</v>
      </c>
      <c r="DV69" s="194">
        <v>0</v>
      </c>
      <c r="DW69" s="194">
        <v>0</v>
      </c>
      <c r="DX69" s="194">
        <v>0</v>
      </c>
      <c r="DY69" s="194">
        <v>0</v>
      </c>
      <c r="DZ69" s="194">
        <v>0</v>
      </c>
      <c r="EA69" s="194">
        <v>0</v>
      </c>
      <c r="EB69" s="194">
        <v>0</v>
      </c>
      <c r="EC69" s="194">
        <v>0</v>
      </c>
      <c r="ED69" s="194">
        <v>0</v>
      </c>
      <c r="EE69" s="194">
        <v>0</v>
      </c>
      <c r="EF69" s="194">
        <v>0</v>
      </c>
      <c r="EG69" s="194">
        <v>0</v>
      </c>
      <c r="EH69" s="194">
        <v>0</v>
      </c>
      <c r="EI69" s="194">
        <v>0</v>
      </c>
      <c r="EJ69" s="194">
        <v>0</v>
      </c>
      <c r="EK69" s="194">
        <v>0</v>
      </c>
      <c r="EL69" s="194">
        <v>0</v>
      </c>
      <c r="EM69" s="194">
        <v>0</v>
      </c>
      <c r="EN69" s="194">
        <v>0</v>
      </c>
      <c r="EO69" s="194">
        <v>0</v>
      </c>
      <c r="EP69" s="194">
        <v>0</v>
      </c>
      <c r="EQ69" s="194">
        <v>0</v>
      </c>
      <c r="ER69" s="194">
        <v>0</v>
      </c>
      <c r="ES69" s="194">
        <v>0</v>
      </c>
      <c r="ET69" s="194">
        <v>0</v>
      </c>
      <c r="EU69" s="194">
        <v>0</v>
      </c>
      <c r="EV69" s="194">
        <v>0</v>
      </c>
      <c r="EW69" s="194">
        <v>0</v>
      </c>
      <c r="EX69" s="194">
        <v>0</v>
      </c>
      <c r="EY69" s="194">
        <v>0</v>
      </c>
      <c r="EZ69" s="194">
        <v>0</v>
      </c>
      <c r="FA69" s="194">
        <v>0</v>
      </c>
      <c r="FB69" s="194">
        <v>0</v>
      </c>
      <c r="FC69" s="194">
        <v>0</v>
      </c>
      <c r="FD69" s="194">
        <v>0</v>
      </c>
      <c r="FE69" s="194">
        <v>0</v>
      </c>
      <c r="FF69" s="194">
        <v>0</v>
      </c>
      <c r="FG69" s="194">
        <v>0</v>
      </c>
      <c r="FH69" s="194">
        <v>0</v>
      </c>
      <c r="FI69" s="194">
        <v>0</v>
      </c>
      <c r="FJ69" s="194">
        <v>0</v>
      </c>
      <c r="FK69" s="194">
        <v>0</v>
      </c>
      <c r="FL69" s="194">
        <v>0</v>
      </c>
      <c r="FM69" s="194">
        <v>0</v>
      </c>
      <c r="FN69" s="194">
        <v>0</v>
      </c>
      <c r="FO69" s="194">
        <v>0</v>
      </c>
      <c r="FP69" s="194">
        <v>0</v>
      </c>
      <c r="FQ69" s="194">
        <v>0</v>
      </c>
      <c r="FR69" s="194">
        <v>0</v>
      </c>
      <c r="FS69" s="194">
        <v>0</v>
      </c>
      <c r="FT69" s="194">
        <v>0</v>
      </c>
      <c r="FU69" s="194">
        <v>0</v>
      </c>
      <c r="FV69" s="194">
        <v>0</v>
      </c>
      <c r="FW69" s="194">
        <v>0</v>
      </c>
      <c r="FX69" s="194">
        <v>0</v>
      </c>
      <c r="FY69" s="194">
        <v>0</v>
      </c>
      <c r="FZ69" s="194">
        <v>0</v>
      </c>
      <c r="GA69" s="194">
        <v>0</v>
      </c>
      <c r="GB69" s="194">
        <v>0</v>
      </c>
      <c r="GC69" s="194">
        <v>0</v>
      </c>
      <c r="GD69" s="194">
        <v>0</v>
      </c>
      <c r="GE69" s="194">
        <v>0</v>
      </c>
      <c r="GF69" s="194">
        <v>0</v>
      </c>
      <c r="GG69" s="194">
        <v>0</v>
      </c>
      <c r="GH69" s="194">
        <v>0</v>
      </c>
      <c r="GI69" s="194">
        <v>0</v>
      </c>
      <c r="GJ69" s="194">
        <v>0</v>
      </c>
      <c r="GK69" s="194">
        <v>0</v>
      </c>
      <c r="GL69" s="194">
        <v>0</v>
      </c>
      <c r="GM69" s="194">
        <v>0</v>
      </c>
      <c r="GN69" s="194">
        <v>0</v>
      </c>
      <c r="GO69" s="194">
        <v>0</v>
      </c>
      <c r="GP69" s="194">
        <v>0</v>
      </c>
      <c r="GQ69" s="194">
        <v>0</v>
      </c>
      <c r="GR69" s="194">
        <v>0</v>
      </c>
      <c r="GS69" s="194">
        <v>0</v>
      </c>
      <c r="GT69" s="194">
        <v>0</v>
      </c>
      <c r="GU69" s="194">
        <v>0</v>
      </c>
      <c r="GV69" s="194">
        <v>0</v>
      </c>
      <c r="GW69" s="194">
        <v>0</v>
      </c>
      <c r="GX69" s="194">
        <v>0</v>
      </c>
      <c r="GY69" s="194">
        <v>0</v>
      </c>
      <c r="GZ69" s="194">
        <v>0</v>
      </c>
      <c r="HA69" s="194">
        <v>0</v>
      </c>
      <c r="HB69" s="194">
        <v>0</v>
      </c>
      <c r="HC69" s="194">
        <v>0</v>
      </c>
      <c r="HD69" s="194">
        <v>0</v>
      </c>
      <c r="HE69" s="194">
        <v>0</v>
      </c>
      <c r="HF69" s="194">
        <v>0</v>
      </c>
      <c r="HG69" s="194">
        <v>0</v>
      </c>
      <c r="HH69" s="194">
        <v>0</v>
      </c>
      <c r="HI69" s="194">
        <v>0</v>
      </c>
      <c r="HJ69" s="194">
        <v>0</v>
      </c>
      <c r="HK69" s="194">
        <v>0</v>
      </c>
      <c r="HL69" s="194">
        <v>0</v>
      </c>
      <c r="HM69" s="194">
        <v>0</v>
      </c>
      <c r="HN69" s="194">
        <v>0</v>
      </c>
      <c r="HO69" s="194">
        <v>0</v>
      </c>
      <c r="HP69" s="194">
        <v>0</v>
      </c>
      <c r="HQ69" s="194">
        <v>0</v>
      </c>
      <c r="HR69" s="194">
        <v>0</v>
      </c>
      <c r="HS69" s="194">
        <v>0</v>
      </c>
      <c r="HT69" s="194">
        <v>0</v>
      </c>
      <c r="HU69" s="194">
        <v>0</v>
      </c>
      <c r="HV69" s="194">
        <v>0</v>
      </c>
      <c r="HW69" s="194">
        <v>0</v>
      </c>
      <c r="HX69" s="194">
        <v>0</v>
      </c>
      <c r="HY69" s="194">
        <v>0</v>
      </c>
      <c r="HZ69" s="194">
        <v>0</v>
      </c>
      <c r="IA69" s="194">
        <v>0</v>
      </c>
      <c r="IB69" s="194">
        <v>0</v>
      </c>
      <c r="IC69" s="194">
        <v>0</v>
      </c>
      <c r="ID69" s="194">
        <v>0</v>
      </c>
      <c r="IE69" s="194">
        <v>0</v>
      </c>
      <c r="IF69" s="194">
        <v>0</v>
      </c>
      <c r="IG69" s="194">
        <v>0</v>
      </c>
      <c r="IH69" s="194">
        <v>0</v>
      </c>
      <c r="II69" s="194">
        <v>0</v>
      </c>
      <c r="IJ69" s="194">
        <v>0</v>
      </c>
      <c r="IK69" s="194">
        <v>0</v>
      </c>
      <c r="IL69" s="194">
        <v>0</v>
      </c>
      <c r="IM69" s="194">
        <v>0</v>
      </c>
      <c r="IN69" s="194">
        <v>0</v>
      </c>
      <c r="IO69" s="194">
        <v>0</v>
      </c>
      <c r="IP69" s="194">
        <v>0</v>
      </c>
      <c r="IQ69" s="194">
        <v>0</v>
      </c>
      <c r="IR69" s="194">
        <v>0</v>
      </c>
      <c r="IS69" s="194">
        <v>0</v>
      </c>
      <c r="IT69" s="194">
        <v>0</v>
      </c>
      <c r="IU69" s="194">
        <v>0</v>
      </c>
      <c r="IV69" s="194">
        <v>0</v>
      </c>
      <c r="IW69" s="194">
        <v>0</v>
      </c>
      <c r="IX69" s="194">
        <f t="shared" si="2"/>
        <v>346570</v>
      </c>
    </row>
    <row r="70" spans="1:258" ht="13.5" customHeight="1" x14ac:dyDescent="0.25">
      <c r="A70" s="190">
        <v>518151</v>
      </c>
      <c r="B70" s="194">
        <v>0</v>
      </c>
      <c r="C70" s="194">
        <v>0</v>
      </c>
      <c r="D70" s="194">
        <v>0</v>
      </c>
      <c r="E70" s="194">
        <v>254</v>
      </c>
      <c r="F70" s="194">
        <v>0</v>
      </c>
      <c r="G70" s="194">
        <v>0</v>
      </c>
      <c r="H70" s="194">
        <v>0</v>
      </c>
      <c r="I70" s="194">
        <v>2582</v>
      </c>
      <c r="J70" s="194">
        <v>0</v>
      </c>
      <c r="K70" s="194">
        <v>0</v>
      </c>
      <c r="L70" s="194">
        <v>0</v>
      </c>
      <c r="M70" s="194">
        <v>0</v>
      </c>
      <c r="N70" s="194">
        <v>0</v>
      </c>
      <c r="O70" s="194">
        <v>0</v>
      </c>
      <c r="P70" s="194">
        <v>0</v>
      </c>
      <c r="Q70" s="194">
        <v>0</v>
      </c>
      <c r="R70" s="194">
        <v>0</v>
      </c>
      <c r="S70" s="194">
        <v>0</v>
      </c>
      <c r="T70" s="194">
        <v>0</v>
      </c>
      <c r="U70" s="194">
        <v>0</v>
      </c>
      <c r="V70" s="194">
        <v>0</v>
      </c>
      <c r="W70" s="194">
        <v>0</v>
      </c>
      <c r="X70" s="194">
        <v>105</v>
      </c>
      <c r="Y70" s="194">
        <v>0</v>
      </c>
      <c r="Z70" s="194">
        <v>0</v>
      </c>
      <c r="AA70" s="194">
        <v>0</v>
      </c>
      <c r="AB70" s="194">
        <v>0</v>
      </c>
      <c r="AC70" s="194">
        <v>0</v>
      </c>
      <c r="AD70" s="194">
        <v>0</v>
      </c>
      <c r="AE70" s="194">
        <v>0</v>
      </c>
      <c r="AF70" s="194">
        <v>0</v>
      </c>
      <c r="AG70" s="194">
        <v>0</v>
      </c>
      <c r="AH70" s="194">
        <v>0</v>
      </c>
      <c r="AI70" s="194">
        <v>0</v>
      </c>
      <c r="AJ70" s="194">
        <v>0</v>
      </c>
      <c r="AK70" s="194">
        <v>0</v>
      </c>
      <c r="AL70" s="194">
        <v>0</v>
      </c>
      <c r="AM70" s="194">
        <v>0</v>
      </c>
      <c r="AN70" s="194">
        <v>0</v>
      </c>
      <c r="AO70" s="194">
        <v>0</v>
      </c>
      <c r="AP70" s="194">
        <v>0</v>
      </c>
      <c r="AQ70" s="194">
        <v>0</v>
      </c>
      <c r="AR70" s="194">
        <v>0</v>
      </c>
      <c r="AS70" s="194">
        <v>0</v>
      </c>
      <c r="AT70" s="194">
        <v>0</v>
      </c>
      <c r="AU70" s="194">
        <v>0</v>
      </c>
      <c r="AV70" s="194">
        <v>0</v>
      </c>
      <c r="AW70" s="194">
        <v>0</v>
      </c>
      <c r="AX70" s="194">
        <v>0</v>
      </c>
      <c r="AY70" s="194">
        <v>0</v>
      </c>
      <c r="AZ70" s="194">
        <v>0</v>
      </c>
      <c r="BA70" s="194">
        <v>0</v>
      </c>
      <c r="BB70" s="194">
        <v>0</v>
      </c>
      <c r="BC70" s="194">
        <v>0</v>
      </c>
      <c r="BD70" s="194">
        <v>0</v>
      </c>
      <c r="BE70" s="194">
        <v>0</v>
      </c>
      <c r="BF70" s="194">
        <v>0</v>
      </c>
      <c r="BG70" s="194">
        <v>0</v>
      </c>
      <c r="BH70" s="194">
        <v>0</v>
      </c>
      <c r="BI70" s="194">
        <v>0</v>
      </c>
      <c r="BJ70" s="194">
        <v>0</v>
      </c>
      <c r="BK70" s="194">
        <v>0</v>
      </c>
      <c r="BL70" s="194">
        <v>0</v>
      </c>
      <c r="BM70" s="194">
        <v>0</v>
      </c>
      <c r="BN70" s="194">
        <v>0</v>
      </c>
      <c r="BO70" s="194">
        <v>0</v>
      </c>
      <c r="BP70" s="194">
        <v>0</v>
      </c>
      <c r="BQ70" s="194">
        <v>0</v>
      </c>
      <c r="BR70" s="194">
        <v>0</v>
      </c>
      <c r="BS70" s="194">
        <v>0</v>
      </c>
      <c r="BT70" s="194">
        <v>0</v>
      </c>
      <c r="BU70" s="194">
        <v>0</v>
      </c>
      <c r="BV70" s="194">
        <v>0</v>
      </c>
      <c r="BW70" s="194">
        <v>0</v>
      </c>
      <c r="BX70" s="194">
        <v>0</v>
      </c>
      <c r="BY70" s="194">
        <v>0</v>
      </c>
      <c r="BZ70" s="194">
        <v>0</v>
      </c>
      <c r="CA70" s="194">
        <v>0</v>
      </c>
      <c r="CB70" s="194">
        <v>0</v>
      </c>
      <c r="CC70" s="194">
        <v>0</v>
      </c>
      <c r="CD70" s="194">
        <v>0</v>
      </c>
      <c r="CE70" s="194">
        <v>0</v>
      </c>
      <c r="CF70" s="194">
        <v>0</v>
      </c>
      <c r="CG70" s="194">
        <v>0</v>
      </c>
      <c r="CH70" s="194">
        <v>0</v>
      </c>
      <c r="CI70" s="194">
        <v>0</v>
      </c>
      <c r="CJ70" s="194">
        <v>0</v>
      </c>
      <c r="CK70" s="194">
        <v>0</v>
      </c>
      <c r="CL70" s="194">
        <v>0</v>
      </c>
      <c r="CM70" s="194">
        <v>0</v>
      </c>
      <c r="CN70" s="194">
        <v>0</v>
      </c>
      <c r="CO70" s="194">
        <v>0</v>
      </c>
      <c r="CP70" s="194">
        <v>0</v>
      </c>
      <c r="CQ70" s="194">
        <v>0</v>
      </c>
      <c r="CR70" s="194">
        <v>0</v>
      </c>
      <c r="CS70" s="194">
        <v>0</v>
      </c>
      <c r="CT70" s="194">
        <v>0</v>
      </c>
      <c r="CU70" s="194">
        <v>0</v>
      </c>
      <c r="CV70" s="194">
        <v>0</v>
      </c>
      <c r="CW70" s="194">
        <v>0</v>
      </c>
      <c r="CX70" s="194">
        <v>0</v>
      </c>
      <c r="CY70" s="194">
        <v>0</v>
      </c>
      <c r="CZ70" s="194">
        <v>0</v>
      </c>
      <c r="DA70" s="194">
        <v>0</v>
      </c>
      <c r="DB70" s="194">
        <v>0</v>
      </c>
      <c r="DC70" s="194">
        <v>0</v>
      </c>
      <c r="DD70" s="194">
        <v>0</v>
      </c>
      <c r="DE70" s="194">
        <v>0</v>
      </c>
      <c r="DF70" s="194">
        <v>0</v>
      </c>
      <c r="DG70" s="194">
        <v>0</v>
      </c>
      <c r="DH70" s="194">
        <v>0</v>
      </c>
      <c r="DI70" s="194">
        <v>0</v>
      </c>
      <c r="DJ70" s="194">
        <v>0</v>
      </c>
      <c r="DK70" s="194">
        <v>0</v>
      </c>
      <c r="DL70" s="194">
        <v>0</v>
      </c>
      <c r="DM70" s="194">
        <v>0</v>
      </c>
      <c r="DN70" s="194">
        <v>848.21</v>
      </c>
      <c r="DO70" s="194">
        <v>0</v>
      </c>
      <c r="DP70" s="194">
        <v>29980.91</v>
      </c>
      <c r="DQ70" s="194">
        <v>0</v>
      </c>
      <c r="DR70" s="194">
        <v>0</v>
      </c>
      <c r="DS70" s="194">
        <v>0</v>
      </c>
      <c r="DT70" s="194">
        <v>0</v>
      </c>
      <c r="DU70" s="194">
        <v>0</v>
      </c>
      <c r="DV70" s="194">
        <v>0</v>
      </c>
      <c r="DW70" s="194">
        <v>0</v>
      </c>
      <c r="DX70" s="194">
        <v>0</v>
      </c>
      <c r="DY70" s="194">
        <v>0</v>
      </c>
      <c r="DZ70" s="194">
        <v>0</v>
      </c>
      <c r="EA70" s="194">
        <v>0</v>
      </c>
      <c r="EB70" s="194">
        <v>0</v>
      </c>
      <c r="EC70" s="194">
        <v>0</v>
      </c>
      <c r="ED70" s="194">
        <v>0</v>
      </c>
      <c r="EE70" s="194">
        <v>0</v>
      </c>
      <c r="EF70" s="194">
        <v>0</v>
      </c>
      <c r="EG70" s="194">
        <v>0</v>
      </c>
      <c r="EH70" s="194">
        <v>0</v>
      </c>
      <c r="EI70" s="194">
        <v>0</v>
      </c>
      <c r="EJ70" s="194">
        <v>0</v>
      </c>
      <c r="EK70" s="194">
        <v>0</v>
      </c>
      <c r="EL70" s="194">
        <v>0</v>
      </c>
      <c r="EM70" s="194">
        <v>0</v>
      </c>
      <c r="EN70" s="194">
        <v>0</v>
      </c>
      <c r="EO70" s="194">
        <v>0</v>
      </c>
      <c r="EP70" s="194">
        <v>0</v>
      </c>
      <c r="EQ70" s="194">
        <v>77718</v>
      </c>
      <c r="ER70" s="194">
        <v>124945</v>
      </c>
      <c r="ES70" s="194">
        <v>108573</v>
      </c>
      <c r="ET70" s="194">
        <v>463952</v>
      </c>
      <c r="EU70" s="194">
        <v>59103</v>
      </c>
      <c r="EV70" s="194">
        <v>144312</v>
      </c>
      <c r="EW70" s="194">
        <v>21053</v>
      </c>
      <c r="EX70" s="194">
        <v>0</v>
      </c>
      <c r="EY70" s="194">
        <v>0</v>
      </c>
      <c r="EZ70" s="194">
        <v>64786</v>
      </c>
      <c r="FA70" s="194">
        <v>0</v>
      </c>
      <c r="FB70" s="194">
        <v>0</v>
      </c>
      <c r="FC70" s="194">
        <v>0</v>
      </c>
      <c r="FD70" s="194">
        <v>0</v>
      </c>
      <c r="FE70" s="194">
        <v>0</v>
      </c>
      <c r="FF70" s="194">
        <v>181048.62</v>
      </c>
      <c r="FG70" s="194">
        <v>0</v>
      </c>
      <c r="FH70" s="194">
        <v>0</v>
      </c>
      <c r="FI70" s="194">
        <v>0</v>
      </c>
      <c r="FJ70" s="194">
        <v>0</v>
      </c>
      <c r="FK70" s="194">
        <v>16164.68</v>
      </c>
      <c r="FL70" s="194">
        <v>0</v>
      </c>
      <c r="FM70" s="194">
        <v>0</v>
      </c>
      <c r="FN70" s="194">
        <v>0</v>
      </c>
      <c r="FO70" s="194">
        <v>0</v>
      </c>
      <c r="FP70" s="194">
        <v>0</v>
      </c>
      <c r="FQ70" s="194">
        <v>0</v>
      </c>
      <c r="FR70" s="194">
        <v>0</v>
      </c>
      <c r="FS70" s="194">
        <v>0</v>
      </c>
      <c r="FT70" s="194">
        <v>0</v>
      </c>
      <c r="FU70" s="194">
        <v>0</v>
      </c>
      <c r="FV70" s="194">
        <v>0</v>
      </c>
      <c r="FW70" s="194">
        <v>0</v>
      </c>
      <c r="FX70" s="194">
        <v>0</v>
      </c>
      <c r="FY70" s="194">
        <v>0</v>
      </c>
      <c r="FZ70" s="194">
        <v>0</v>
      </c>
      <c r="GA70" s="194">
        <v>0</v>
      </c>
      <c r="GB70" s="194">
        <v>0</v>
      </c>
      <c r="GC70" s="194">
        <v>0</v>
      </c>
      <c r="GD70" s="194">
        <v>0</v>
      </c>
      <c r="GE70" s="194">
        <v>0</v>
      </c>
      <c r="GF70" s="194">
        <v>0</v>
      </c>
      <c r="GG70" s="194">
        <v>0</v>
      </c>
      <c r="GH70" s="194">
        <v>0</v>
      </c>
      <c r="GI70" s="194">
        <v>0</v>
      </c>
      <c r="GJ70" s="194">
        <v>0</v>
      </c>
      <c r="GK70" s="194">
        <v>0</v>
      </c>
      <c r="GL70" s="194">
        <v>0</v>
      </c>
      <c r="GM70" s="194">
        <v>0</v>
      </c>
      <c r="GN70" s="194">
        <v>0</v>
      </c>
      <c r="GO70" s="194">
        <v>0</v>
      </c>
      <c r="GP70" s="194">
        <v>0</v>
      </c>
      <c r="GQ70" s="194">
        <v>0</v>
      </c>
      <c r="GR70" s="194">
        <v>0</v>
      </c>
      <c r="GS70" s="194">
        <v>0</v>
      </c>
      <c r="GT70" s="194">
        <v>0</v>
      </c>
      <c r="GU70" s="194">
        <v>0</v>
      </c>
      <c r="GV70" s="194">
        <v>0</v>
      </c>
      <c r="GW70" s="194">
        <v>0</v>
      </c>
      <c r="GX70" s="194">
        <v>0</v>
      </c>
      <c r="GY70" s="194">
        <v>0</v>
      </c>
      <c r="GZ70" s="194">
        <v>0</v>
      </c>
      <c r="HA70" s="194">
        <v>0</v>
      </c>
      <c r="HB70" s="194">
        <v>0</v>
      </c>
      <c r="HC70" s="194">
        <v>0</v>
      </c>
      <c r="HD70" s="194">
        <v>0</v>
      </c>
      <c r="HE70" s="194">
        <v>0</v>
      </c>
      <c r="HF70" s="194">
        <v>0</v>
      </c>
      <c r="HG70" s="194">
        <v>0</v>
      </c>
      <c r="HH70" s="194">
        <v>0</v>
      </c>
      <c r="HI70" s="194">
        <v>0</v>
      </c>
      <c r="HJ70" s="194">
        <v>0</v>
      </c>
      <c r="HK70" s="194">
        <v>0</v>
      </c>
      <c r="HL70" s="194">
        <v>0</v>
      </c>
      <c r="HM70" s="194">
        <v>0</v>
      </c>
      <c r="HN70" s="194">
        <v>0</v>
      </c>
      <c r="HO70" s="194">
        <v>0</v>
      </c>
      <c r="HP70" s="194">
        <v>0</v>
      </c>
      <c r="HQ70" s="194">
        <v>0</v>
      </c>
      <c r="HR70" s="194">
        <v>0</v>
      </c>
      <c r="HS70" s="194">
        <v>0</v>
      </c>
      <c r="HT70" s="194">
        <v>0</v>
      </c>
      <c r="HU70" s="194">
        <v>0</v>
      </c>
      <c r="HV70" s="194">
        <v>0</v>
      </c>
      <c r="HW70" s="194">
        <v>0</v>
      </c>
      <c r="HX70" s="194">
        <v>0</v>
      </c>
      <c r="HY70" s="194">
        <v>0</v>
      </c>
      <c r="HZ70" s="194">
        <v>0</v>
      </c>
      <c r="IA70" s="194">
        <v>0</v>
      </c>
      <c r="IB70" s="194">
        <v>0</v>
      </c>
      <c r="IC70" s="194">
        <v>0</v>
      </c>
      <c r="ID70" s="194">
        <v>0</v>
      </c>
      <c r="IE70" s="194">
        <v>0</v>
      </c>
      <c r="IF70" s="194">
        <v>0</v>
      </c>
      <c r="IG70" s="194">
        <v>0</v>
      </c>
      <c r="IH70" s="194">
        <v>0</v>
      </c>
      <c r="II70" s="194">
        <v>0</v>
      </c>
      <c r="IJ70" s="194">
        <v>0</v>
      </c>
      <c r="IK70" s="194">
        <v>0</v>
      </c>
      <c r="IL70" s="194">
        <v>0</v>
      </c>
      <c r="IM70" s="194">
        <v>0</v>
      </c>
      <c r="IN70" s="194">
        <v>0</v>
      </c>
      <c r="IO70" s="194">
        <v>0</v>
      </c>
      <c r="IP70" s="194">
        <v>0</v>
      </c>
      <c r="IQ70" s="194">
        <v>0</v>
      </c>
      <c r="IR70" s="194">
        <v>0</v>
      </c>
      <c r="IS70" s="194">
        <v>0</v>
      </c>
      <c r="IT70" s="194">
        <v>0</v>
      </c>
      <c r="IU70" s="194">
        <v>0</v>
      </c>
      <c r="IV70" s="194">
        <v>0</v>
      </c>
      <c r="IW70" s="194">
        <v>1500</v>
      </c>
      <c r="IX70" s="194">
        <f t="shared" si="2"/>
        <v>1296925.4200000002</v>
      </c>
    </row>
    <row r="71" spans="1:258" ht="13.5" customHeight="1" x14ac:dyDescent="0.25">
      <c r="A71" s="190">
        <v>518152</v>
      </c>
      <c r="B71" s="194">
        <v>0</v>
      </c>
      <c r="C71" s="194">
        <v>0</v>
      </c>
      <c r="D71" s="194">
        <v>0</v>
      </c>
      <c r="E71" s="194">
        <v>0</v>
      </c>
      <c r="F71" s="194">
        <v>0</v>
      </c>
      <c r="G71" s="194">
        <v>0</v>
      </c>
      <c r="H71" s="194">
        <v>0</v>
      </c>
      <c r="I71" s="194">
        <v>6867.14</v>
      </c>
      <c r="J71" s="194">
        <v>0</v>
      </c>
      <c r="K71" s="194">
        <v>0</v>
      </c>
      <c r="L71" s="194">
        <v>0</v>
      </c>
      <c r="M71" s="194">
        <v>0</v>
      </c>
      <c r="N71" s="194">
        <v>0</v>
      </c>
      <c r="O71" s="194">
        <v>0</v>
      </c>
      <c r="P71" s="194">
        <v>0</v>
      </c>
      <c r="Q71" s="194">
        <v>0</v>
      </c>
      <c r="R71" s="194">
        <v>0</v>
      </c>
      <c r="S71" s="194">
        <v>0</v>
      </c>
      <c r="T71" s="194">
        <v>0</v>
      </c>
      <c r="U71" s="194">
        <v>0</v>
      </c>
      <c r="V71" s="194">
        <v>0</v>
      </c>
      <c r="W71" s="194">
        <v>0</v>
      </c>
      <c r="X71" s="194">
        <v>0</v>
      </c>
      <c r="Y71" s="194">
        <v>0</v>
      </c>
      <c r="Z71" s="194">
        <v>0</v>
      </c>
      <c r="AA71" s="194">
        <v>0</v>
      </c>
      <c r="AB71" s="194">
        <v>0</v>
      </c>
      <c r="AC71" s="194">
        <v>0</v>
      </c>
      <c r="AD71" s="194">
        <v>0</v>
      </c>
      <c r="AE71" s="194">
        <v>0</v>
      </c>
      <c r="AF71" s="194">
        <v>0</v>
      </c>
      <c r="AG71" s="194">
        <v>0</v>
      </c>
      <c r="AH71" s="194">
        <v>0</v>
      </c>
      <c r="AI71" s="194">
        <v>0</v>
      </c>
      <c r="AJ71" s="194">
        <v>0</v>
      </c>
      <c r="AK71" s="194">
        <v>0</v>
      </c>
      <c r="AL71" s="194">
        <v>0</v>
      </c>
      <c r="AM71" s="194">
        <v>0</v>
      </c>
      <c r="AN71" s="194">
        <v>0</v>
      </c>
      <c r="AO71" s="194">
        <v>0</v>
      </c>
      <c r="AP71" s="194">
        <v>0</v>
      </c>
      <c r="AQ71" s="194">
        <v>0</v>
      </c>
      <c r="AR71" s="194">
        <v>0</v>
      </c>
      <c r="AS71" s="194">
        <v>0</v>
      </c>
      <c r="AT71" s="194">
        <v>0</v>
      </c>
      <c r="AU71" s="194">
        <v>0</v>
      </c>
      <c r="AV71" s="194">
        <v>0</v>
      </c>
      <c r="AW71" s="194">
        <v>0</v>
      </c>
      <c r="AX71" s="194">
        <v>0</v>
      </c>
      <c r="AY71" s="194">
        <v>0</v>
      </c>
      <c r="AZ71" s="194">
        <v>0</v>
      </c>
      <c r="BA71" s="194">
        <v>0</v>
      </c>
      <c r="BB71" s="194">
        <v>0</v>
      </c>
      <c r="BC71" s="194">
        <v>0</v>
      </c>
      <c r="BD71" s="194">
        <v>0</v>
      </c>
      <c r="BE71" s="194">
        <v>0</v>
      </c>
      <c r="BF71" s="194">
        <v>0</v>
      </c>
      <c r="BG71" s="194">
        <v>0</v>
      </c>
      <c r="BH71" s="194">
        <v>0</v>
      </c>
      <c r="BI71" s="194">
        <v>0</v>
      </c>
      <c r="BJ71" s="194">
        <v>0</v>
      </c>
      <c r="BK71" s="194">
        <v>0</v>
      </c>
      <c r="BL71" s="194">
        <v>0</v>
      </c>
      <c r="BM71" s="194">
        <v>0</v>
      </c>
      <c r="BN71" s="194">
        <v>0</v>
      </c>
      <c r="BO71" s="194">
        <v>0</v>
      </c>
      <c r="BP71" s="194">
        <v>0</v>
      </c>
      <c r="BQ71" s="194">
        <v>0</v>
      </c>
      <c r="BR71" s="194">
        <v>0</v>
      </c>
      <c r="BS71" s="194">
        <v>0</v>
      </c>
      <c r="BT71" s="194">
        <v>0</v>
      </c>
      <c r="BU71" s="194">
        <v>0</v>
      </c>
      <c r="BV71" s="194">
        <v>0</v>
      </c>
      <c r="BW71" s="194">
        <v>0</v>
      </c>
      <c r="BX71" s="194">
        <v>0</v>
      </c>
      <c r="BY71" s="194">
        <v>0</v>
      </c>
      <c r="BZ71" s="194">
        <v>0</v>
      </c>
      <c r="CA71" s="194">
        <v>0</v>
      </c>
      <c r="CB71" s="194">
        <v>0</v>
      </c>
      <c r="CC71" s="194">
        <v>0</v>
      </c>
      <c r="CD71" s="194">
        <v>0</v>
      </c>
      <c r="CE71" s="194">
        <v>0</v>
      </c>
      <c r="CF71" s="194">
        <v>0</v>
      </c>
      <c r="CG71" s="194">
        <v>0</v>
      </c>
      <c r="CH71" s="194">
        <v>0</v>
      </c>
      <c r="CI71" s="194">
        <v>0</v>
      </c>
      <c r="CJ71" s="194">
        <v>0</v>
      </c>
      <c r="CK71" s="194">
        <v>0</v>
      </c>
      <c r="CL71" s="194">
        <v>0</v>
      </c>
      <c r="CM71" s="194">
        <v>0</v>
      </c>
      <c r="CN71" s="194">
        <v>0</v>
      </c>
      <c r="CO71" s="194">
        <v>0</v>
      </c>
      <c r="CP71" s="194">
        <v>0</v>
      </c>
      <c r="CQ71" s="194">
        <v>0</v>
      </c>
      <c r="CR71" s="194">
        <v>0</v>
      </c>
      <c r="CS71" s="194">
        <v>0</v>
      </c>
      <c r="CT71" s="194">
        <v>0</v>
      </c>
      <c r="CU71" s="194">
        <v>0</v>
      </c>
      <c r="CV71" s="194">
        <v>0</v>
      </c>
      <c r="CW71" s="194">
        <v>0</v>
      </c>
      <c r="CX71" s="194">
        <v>0</v>
      </c>
      <c r="CY71" s="194">
        <v>0</v>
      </c>
      <c r="CZ71" s="194">
        <v>0</v>
      </c>
      <c r="DA71" s="194">
        <v>0</v>
      </c>
      <c r="DB71" s="194">
        <v>0</v>
      </c>
      <c r="DC71" s="194">
        <v>0</v>
      </c>
      <c r="DD71" s="194">
        <v>0</v>
      </c>
      <c r="DE71" s="194">
        <v>0</v>
      </c>
      <c r="DF71" s="194">
        <v>0</v>
      </c>
      <c r="DG71" s="194">
        <v>0</v>
      </c>
      <c r="DH71" s="194">
        <v>0</v>
      </c>
      <c r="DI71" s="194">
        <v>0</v>
      </c>
      <c r="DJ71" s="194">
        <v>0</v>
      </c>
      <c r="DK71" s="194">
        <v>0</v>
      </c>
      <c r="DL71" s="194">
        <v>0</v>
      </c>
      <c r="DM71" s="194">
        <v>0</v>
      </c>
      <c r="DN71" s="194">
        <v>0</v>
      </c>
      <c r="DO71" s="194">
        <v>0</v>
      </c>
      <c r="DP71" s="194">
        <v>0</v>
      </c>
      <c r="DQ71" s="194">
        <v>0</v>
      </c>
      <c r="DR71" s="194">
        <v>0</v>
      </c>
      <c r="DS71" s="194">
        <v>0</v>
      </c>
      <c r="DT71" s="194">
        <v>0</v>
      </c>
      <c r="DU71" s="194">
        <v>0</v>
      </c>
      <c r="DV71" s="194">
        <v>0</v>
      </c>
      <c r="DW71" s="194">
        <v>0</v>
      </c>
      <c r="DX71" s="194">
        <v>0</v>
      </c>
      <c r="DY71" s="194">
        <v>0</v>
      </c>
      <c r="DZ71" s="194">
        <v>0</v>
      </c>
      <c r="EA71" s="194">
        <v>44030.96</v>
      </c>
      <c r="EB71" s="194">
        <v>0</v>
      </c>
      <c r="EC71" s="194">
        <v>0</v>
      </c>
      <c r="ED71" s="194">
        <v>0</v>
      </c>
      <c r="EE71" s="194">
        <v>0</v>
      </c>
      <c r="EF71" s="194">
        <v>0</v>
      </c>
      <c r="EG71" s="194">
        <v>0</v>
      </c>
      <c r="EH71" s="194">
        <v>0</v>
      </c>
      <c r="EI71" s="194">
        <v>0</v>
      </c>
      <c r="EJ71" s="194">
        <v>0</v>
      </c>
      <c r="EK71" s="194">
        <v>0</v>
      </c>
      <c r="EL71" s="194">
        <v>0</v>
      </c>
      <c r="EM71" s="194">
        <v>0</v>
      </c>
      <c r="EN71" s="194">
        <v>0</v>
      </c>
      <c r="EO71" s="194">
        <v>0</v>
      </c>
      <c r="EP71" s="194">
        <v>0</v>
      </c>
      <c r="EQ71" s="194">
        <v>116560</v>
      </c>
      <c r="ER71" s="194">
        <v>116560</v>
      </c>
      <c r="ES71" s="194">
        <v>116560</v>
      </c>
      <c r="ET71" s="194">
        <v>124100</v>
      </c>
      <c r="EU71" s="194">
        <v>50000</v>
      </c>
      <c r="EV71" s="194">
        <v>136320</v>
      </c>
      <c r="EW71" s="194">
        <v>180941.82</v>
      </c>
      <c r="EX71" s="194">
        <v>0</v>
      </c>
      <c r="EY71" s="194">
        <v>0</v>
      </c>
      <c r="EZ71" s="194">
        <v>232220.4</v>
      </c>
      <c r="FA71" s="194">
        <v>0</v>
      </c>
      <c r="FB71" s="194">
        <v>0</v>
      </c>
      <c r="FC71" s="194">
        <v>0</v>
      </c>
      <c r="FD71" s="194">
        <v>0</v>
      </c>
      <c r="FE71" s="194">
        <v>323.14</v>
      </c>
      <c r="FF71" s="194">
        <v>21101.14</v>
      </c>
      <c r="FG71" s="194">
        <v>22829.53</v>
      </c>
      <c r="FH71" s="194">
        <v>0</v>
      </c>
      <c r="FI71" s="194">
        <v>0</v>
      </c>
      <c r="FJ71" s="194">
        <v>836175.11</v>
      </c>
      <c r="FK71" s="194">
        <v>30163.72</v>
      </c>
      <c r="FL71" s="194">
        <v>0</v>
      </c>
      <c r="FM71" s="194">
        <v>94255.02</v>
      </c>
      <c r="FN71" s="194">
        <v>0</v>
      </c>
      <c r="FO71" s="194">
        <v>0</v>
      </c>
      <c r="FP71" s="194">
        <v>0</v>
      </c>
      <c r="FQ71" s="194">
        <v>0</v>
      </c>
      <c r="FR71" s="194">
        <v>0</v>
      </c>
      <c r="FS71" s="194">
        <v>0</v>
      </c>
      <c r="FT71" s="194">
        <v>0</v>
      </c>
      <c r="FU71" s="194">
        <v>19565.28</v>
      </c>
      <c r="FV71" s="194">
        <v>0</v>
      </c>
      <c r="FW71" s="194">
        <v>0</v>
      </c>
      <c r="FX71" s="194">
        <v>0</v>
      </c>
      <c r="FY71" s="194">
        <v>0</v>
      </c>
      <c r="FZ71" s="194">
        <v>0</v>
      </c>
      <c r="GA71" s="194">
        <v>0</v>
      </c>
      <c r="GB71" s="194">
        <v>0</v>
      </c>
      <c r="GC71" s="194">
        <v>0</v>
      </c>
      <c r="GD71" s="194">
        <v>0</v>
      </c>
      <c r="GE71" s="194">
        <v>0</v>
      </c>
      <c r="GF71" s="194">
        <v>0</v>
      </c>
      <c r="GG71" s="194">
        <v>0</v>
      </c>
      <c r="GH71" s="194">
        <v>0</v>
      </c>
      <c r="GI71" s="194">
        <v>0</v>
      </c>
      <c r="GJ71" s="194">
        <v>0</v>
      </c>
      <c r="GK71" s="194">
        <v>0</v>
      </c>
      <c r="GL71" s="194">
        <v>0</v>
      </c>
      <c r="GM71" s="194">
        <v>0</v>
      </c>
      <c r="GN71" s="194">
        <v>0</v>
      </c>
      <c r="GO71" s="194">
        <v>0</v>
      </c>
      <c r="GP71" s="194">
        <v>0</v>
      </c>
      <c r="GQ71" s="194">
        <v>0</v>
      </c>
      <c r="GR71" s="194">
        <v>0</v>
      </c>
      <c r="GS71" s="194">
        <v>0</v>
      </c>
      <c r="GT71" s="194">
        <v>0</v>
      </c>
      <c r="GU71" s="194">
        <v>0</v>
      </c>
      <c r="GV71" s="194">
        <v>0</v>
      </c>
      <c r="GW71" s="194">
        <v>0</v>
      </c>
      <c r="GX71" s="194">
        <v>0</v>
      </c>
      <c r="GY71" s="194">
        <v>0</v>
      </c>
      <c r="GZ71" s="194">
        <v>0</v>
      </c>
      <c r="HA71" s="194">
        <v>0</v>
      </c>
      <c r="HB71" s="194">
        <v>0</v>
      </c>
      <c r="HC71" s="194">
        <v>0</v>
      </c>
      <c r="HD71" s="194">
        <v>0</v>
      </c>
      <c r="HE71" s="194">
        <v>0</v>
      </c>
      <c r="HF71" s="194">
        <v>0</v>
      </c>
      <c r="HG71" s="194">
        <v>0</v>
      </c>
      <c r="HH71" s="194">
        <v>0</v>
      </c>
      <c r="HI71" s="194">
        <v>0</v>
      </c>
      <c r="HJ71" s="194">
        <v>0</v>
      </c>
      <c r="HK71" s="194">
        <v>0</v>
      </c>
      <c r="HL71" s="194">
        <v>0</v>
      </c>
      <c r="HM71" s="194">
        <v>0</v>
      </c>
      <c r="HN71" s="194">
        <v>0</v>
      </c>
      <c r="HO71" s="194">
        <v>0</v>
      </c>
      <c r="HP71" s="194">
        <v>0</v>
      </c>
      <c r="HQ71" s="194">
        <v>0</v>
      </c>
      <c r="HR71" s="194">
        <v>0</v>
      </c>
      <c r="HS71" s="194">
        <v>0</v>
      </c>
      <c r="HT71" s="194">
        <v>0</v>
      </c>
      <c r="HU71" s="194">
        <v>0</v>
      </c>
      <c r="HV71" s="194">
        <v>0</v>
      </c>
      <c r="HW71" s="194">
        <v>0</v>
      </c>
      <c r="HX71" s="194">
        <v>0</v>
      </c>
      <c r="HY71" s="194">
        <v>0</v>
      </c>
      <c r="HZ71" s="194">
        <v>0</v>
      </c>
      <c r="IA71" s="194">
        <v>0</v>
      </c>
      <c r="IB71" s="194">
        <v>0</v>
      </c>
      <c r="IC71" s="194">
        <v>0</v>
      </c>
      <c r="ID71" s="194">
        <v>0</v>
      </c>
      <c r="IE71" s="194">
        <v>0</v>
      </c>
      <c r="IF71" s="194">
        <v>0</v>
      </c>
      <c r="IG71" s="194">
        <v>0</v>
      </c>
      <c r="IH71" s="194">
        <v>0</v>
      </c>
      <c r="II71" s="194">
        <v>0</v>
      </c>
      <c r="IJ71" s="194">
        <v>0</v>
      </c>
      <c r="IK71" s="194">
        <v>0</v>
      </c>
      <c r="IL71" s="194">
        <v>0</v>
      </c>
      <c r="IM71" s="194">
        <v>0</v>
      </c>
      <c r="IN71" s="194">
        <v>0</v>
      </c>
      <c r="IO71" s="194">
        <v>0</v>
      </c>
      <c r="IP71" s="194">
        <v>0</v>
      </c>
      <c r="IQ71" s="194">
        <v>0</v>
      </c>
      <c r="IR71" s="194">
        <v>0</v>
      </c>
      <c r="IS71" s="194">
        <v>0</v>
      </c>
      <c r="IT71" s="194">
        <v>0</v>
      </c>
      <c r="IU71" s="194">
        <v>11277.22</v>
      </c>
      <c r="IV71" s="194">
        <v>0</v>
      </c>
      <c r="IW71" s="194">
        <v>0</v>
      </c>
      <c r="IX71" s="194">
        <f t="shared" si="2"/>
        <v>2159850.4799999995</v>
      </c>
    </row>
    <row r="72" spans="1:258" ht="13.5" customHeight="1" x14ac:dyDescent="0.25">
      <c r="A72" s="190">
        <v>518153</v>
      </c>
      <c r="B72" s="194">
        <v>0</v>
      </c>
      <c r="C72" s="194">
        <v>0</v>
      </c>
      <c r="D72" s="194">
        <v>0</v>
      </c>
      <c r="E72" s="194">
        <v>0</v>
      </c>
      <c r="F72" s="194">
        <v>0</v>
      </c>
      <c r="G72" s="194">
        <v>0</v>
      </c>
      <c r="H72" s="194">
        <v>0</v>
      </c>
      <c r="I72" s="194">
        <v>0</v>
      </c>
      <c r="J72" s="194">
        <v>0</v>
      </c>
      <c r="K72" s="194">
        <v>0</v>
      </c>
      <c r="L72" s="194">
        <v>0</v>
      </c>
      <c r="M72" s="194">
        <v>0</v>
      </c>
      <c r="N72" s="194">
        <v>0</v>
      </c>
      <c r="O72" s="194">
        <v>0</v>
      </c>
      <c r="P72" s="194">
        <v>0</v>
      </c>
      <c r="Q72" s="194">
        <v>0</v>
      </c>
      <c r="R72" s="194">
        <v>0</v>
      </c>
      <c r="S72" s="194">
        <v>0</v>
      </c>
      <c r="T72" s="194">
        <v>0</v>
      </c>
      <c r="U72" s="194">
        <v>0</v>
      </c>
      <c r="V72" s="194">
        <v>0</v>
      </c>
      <c r="W72" s="194">
        <v>0</v>
      </c>
      <c r="X72" s="194">
        <v>0</v>
      </c>
      <c r="Y72" s="194">
        <v>0</v>
      </c>
      <c r="Z72" s="194">
        <v>0</v>
      </c>
      <c r="AA72" s="194">
        <v>0</v>
      </c>
      <c r="AB72" s="194">
        <v>0</v>
      </c>
      <c r="AC72" s="194">
        <v>0</v>
      </c>
      <c r="AD72" s="194">
        <v>0</v>
      </c>
      <c r="AE72" s="194">
        <v>0</v>
      </c>
      <c r="AF72" s="194">
        <v>0</v>
      </c>
      <c r="AG72" s="194">
        <v>0</v>
      </c>
      <c r="AH72" s="194">
        <v>0</v>
      </c>
      <c r="AI72" s="194">
        <v>0</v>
      </c>
      <c r="AJ72" s="194">
        <v>0</v>
      </c>
      <c r="AK72" s="194">
        <v>0</v>
      </c>
      <c r="AL72" s="194">
        <v>0</v>
      </c>
      <c r="AM72" s="194">
        <v>0</v>
      </c>
      <c r="AN72" s="194">
        <v>0</v>
      </c>
      <c r="AO72" s="194">
        <v>0</v>
      </c>
      <c r="AP72" s="194">
        <v>0</v>
      </c>
      <c r="AQ72" s="194">
        <v>0</v>
      </c>
      <c r="AR72" s="194">
        <v>0</v>
      </c>
      <c r="AS72" s="194">
        <v>0</v>
      </c>
      <c r="AT72" s="194">
        <v>0</v>
      </c>
      <c r="AU72" s="194">
        <v>0</v>
      </c>
      <c r="AV72" s="194">
        <v>0</v>
      </c>
      <c r="AW72" s="194">
        <v>0</v>
      </c>
      <c r="AX72" s="194">
        <v>0</v>
      </c>
      <c r="AY72" s="194">
        <v>0</v>
      </c>
      <c r="AZ72" s="194">
        <v>0</v>
      </c>
      <c r="BA72" s="194">
        <v>0</v>
      </c>
      <c r="BB72" s="194">
        <v>0</v>
      </c>
      <c r="BC72" s="194">
        <v>0</v>
      </c>
      <c r="BD72" s="194">
        <v>0</v>
      </c>
      <c r="BE72" s="194">
        <v>0</v>
      </c>
      <c r="BF72" s="194">
        <v>0</v>
      </c>
      <c r="BG72" s="194">
        <v>0</v>
      </c>
      <c r="BH72" s="194">
        <v>0</v>
      </c>
      <c r="BI72" s="194">
        <v>0</v>
      </c>
      <c r="BJ72" s="194">
        <v>0</v>
      </c>
      <c r="BK72" s="194">
        <v>0</v>
      </c>
      <c r="BL72" s="194">
        <v>0</v>
      </c>
      <c r="BM72" s="194">
        <v>0</v>
      </c>
      <c r="BN72" s="194">
        <v>0</v>
      </c>
      <c r="BO72" s="194">
        <v>0</v>
      </c>
      <c r="BP72" s="194">
        <v>0</v>
      </c>
      <c r="BQ72" s="194">
        <v>0</v>
      </c>
      <c r="BR72" s="194">
        <v>0</v>
      </c>
      <c r="BS72" s="194">
        <v>0</v>
      </c>
      <c r="BT72" s="194">
        <v>0</v>
      </c>
      <c r="BU72" s="194">
        <v>0</v>
      </c>
      <c r="BV72" s="194">
        <v>0</v>
      </c>
      <c r="BW72" s="194">
        <v>0</v>
      </c>
      <c r="BX72" s="194">
        <v>0</v>
      </c>
      <c r="BY72" s="194">
        <v>0</v>
      </c>
      <c r="BZ72" s="194">
        <v>0</v>
      </c>
      <c r="CA72" s="194">
        <v>0</v>
      </c>
      <c r="CB72" s="194">
        <v>0</v>
      </c>
      <c r="CC72" s="194">
        <v>0</v>
      </c>
      <c r="CD72" s="194">
        <v>0</v>
      </c>
      <c r="CE72" s="194">
        <v>0</v>
      </c>
      <c r="CF72" s="194">
        <v>0</v>
      </c>
      <c r="CG72" s="194">
        <v>0</v>
      </c>
      <c r="CH72" s="194">
        <v>0</v>
      </c>
      <c r="CI72" s="194">
        <v>0</v>
      </c>
      <c r="CJ72" s="194">
        <v>0</v>
      </c>
      <c r="CK72" s="194">
        <v>0</v>
      </c>
      <c r="CL72" s="194">
        <v>0</v>
      </c>
      <c r="CM72" s="194">
        <v>0</v>
      </c>
      <c r="CN72" s="194">
        <v>0</v>
      </c>
      <c r="CO72" s="194">
        <v>0</v>
      </c>
      <c r="CP72" s="194">
        <v>0</v>
      </c>
      <c r="CQ72" s="194">
        <v>0</v>
      </c>
      <c r="CR72" s="194">
        <v>0</v>
      </c>
      <c r="CS72" s="194">
        <v>0</v>
      </c>
      <c r="CT72" s="194">
        <v>0</v>
      </c>
      <c r="CU72" s="194">
        <v>0</v>
      </c>
      <c r="CV72" s="194">
        <v>0</v>
      </c>
      <c r="CW72" s="194">
        <v>0</v>
      </c>
      <c r="CX72" s="194">
        <v>0</v>
      </c>
      <c r="CY72" s="194">
        <v>0</v>
      </c>
      <c r="CZ72" s="194">
        <v>0</v>
      </c>
      <c r="DA72" s="194">
        <v>0</v>
      </c>
      <c r="DB72" s="194">
        <v>0</v>
      </c>
      <c r="DC72" s="194">
        <v>0</v>
      </c>
      <c r="DD72" s="194">
        <v>0</v>
      </c>
      <c r="DE72" s="194">
        <v>0</v>
      </c>
      <c r="DF72" s="194">
        <v>0</v>
      </c>
      <c r="DG72" s="194">
        <v>0</v>
      </c>
      <c r="DH72" s="194">
        <v>0</v>
      </c>
      <c r="DI72" s="194">
        <v>0</v>
      </c>
      <c r="DJ72" s="194">
        <v>0</v>
      </c>
      <c r="DK72" s="194">
        <v>0</v>
      </c>
      <c r="DL72" s="194">
        <v>0</v>
      </c>
      <c r="DM72" s="194">
        <v>0</v>
      </c>
      <c r="DN72" s="194">
        <v>0</v>
      </c>
      <c r="DO72" s="194">
        <v>0</v>
      </c>
      <c r="DP72" s="194">
        <v>0</v>
      </c>
      <c r="DQ72" s="194">
        <v>0</v>
      </c>
      <c r="DR72" s="194">
        <v>0</v>
      </c>
      <c r="DS72" s="194">
        <v>0</v>
      </c>
      <c r="DT72" s="194">
        <v>0</v>
      </c>
      <c r="DU72" s="194">
        <v>0</v>
      </c>
      <c r="DV72" s="194">
        <v>0</v>
      </c>
      <c r="DW72" s="194">
        <v>0</v>
      </c>
      <c r="DX72" s="194">
        <v>0</v>
      </c>
      <c r="DY72" s="194">
        <v>0</v>
      </c>
      <c r="DZ72" s="194">
        <v>0</v>
      </c>
      <c r="EA72" s="194">
        <v>0</v>
      </c>
      <c r="EB72" s="194">
        <v>0</v>
      </c>
      <c r="EC72" s="194">
        <v>0</v>
      </c>
      <c r="ED72" s="194">
        <v>0</v>
      </c>
      <c r="EE72" s="194">
        <v>0</v>
      </c>
      <c r="EF72" s="194">
        <v>0</v>
      </c>
      <c r="EG72" s="194">
        <v>0</v>
      </c>
      <c r="EH72" s="194">
        <v>0</v>
      </c>
      <c r="EI72" s="194">
        <v>0</v>
      </c>
      <c r="EJ72" s="194">
        <v>0</v>
      </c>
      <c r="EK72" s="194">
        <v>0</v>
      </c>
      <c r="EL72" s="194">
        <v>0</v>
      </c>
      <c r="EM72" s="194">
        <v>0</v>
      </c>
      <c r="EN72" s="194">
        <v>0</v>
      </c>
      <c r="EO72" s="194">
        <v>0</v>
      </c>
      <c r="EP72" s="194">
        <v>0</v>
      </c>
      <c r="EQ72" s="194">
        <v>28224</v>
      </c>
      <c r="ER72" s="194">
        <v>38052</v>
      </c>
      <c r="ES72" s="194">
        <v>42030</v>
      </c>
      <c r="ET72" s="194">
        <v>118080</v>
      </c>
      <c r="EU72" s="194">
        <v>14724</v>
      </c>
      <c r="EV72" s="194">
        <v>46872</v>
      </c>
      <c r="EW72" s="194">
        <v>8640</v>
      </c>
      <c r="EX72" s="194">
        <v>0</v>
      </c>
      <c r="EY72" s="194">
        <v>0</v>
      </c>
      <c r="EZ72" s="194">
        <v>5454</v>
      </c>
      <c r="FA72" s="194">
        <v>0</v>
      </c>
      <c r="FB72" s="194">
        <v>0</v>
      </c>
      <c r="FC72" s="194">
        <v>0</v>
      </c>
      <c r="FD72" s="194">
        <v>0</v>
      </c>
      <c r="FE72" s="194">
        <v>0</v>
      </c>
      <c r="FF72" s="194">
        <v>0</v>
      </c>
      <c r="FG72" s="194">
        <v>0</v>
      </c>
      <c r="FH72" s="194">
        <v>0</v>
      </c>
      <c r="FI72" s="194">
        <v>0</v>
      </c>
      <c r="FJ72" s="194">
        <v>109273.60000000001</v>
      </c>
      <c r="FK72" s="194">
        <v>0</v>
      </c>
      <c r="FL72" s="194">
        <v>0</v>
      </c>
      <c r="FM72" s="194">
        <v>0</v>
      </c>
      <c r="FN72" s="194">
        <v>0</v>
      </c>
      <c r="FO72" s="194">
        <v>0</v>
      </c>
      <c r="FP72" s="194">
        <v>0</v>
      </c>
      <c r="FQ72" s="194">
        <v>0</v>
      </c>
      <c r="FR72" s="194">
        <v>0</v>
      </c>
      <c r="FS72" s="194">
        <v>0</v>
      </c>
      <c r="FT72" s="194">
        <v>0</v>
      </c>
      <c r="FU72" s="194">
        <v>0</v>
      </c>
      <c r="FV72" s="194">
        <v>0</v>
      </c>
      <c r="FW72" s="194">
        <v>0</v>
      </c>
      <c r="FX72" s="194">
        <v>0</v>
      </c>
      <c r="FY72" s="194">
        <v>0</v>
      </c>
      <c r="FZ72" s="194">
        <v>0</v>
      </c>
      <c r="GA72" s="194">
        <v>0</v>
      </c>
      <c r="GB72" s="194">
        <v>0</v>
      </c>
      <c r="GC72" s="194">
        <v>0</v>
      </c>
      <c r="GD72" s="194">
        <v>0</v>
      </c>
      <c r="GE72" s="194">
        <v>0</v>
      </c>
      <c r="GF72" s="194">
        <v>0</v>
      </c>
      <c r="GG72" s="194">
        <v>0</v>
      </c>
      <c r="GH72" s="194">
        <v>0</v>
      </c>
      <c r="GI72" s="194">
        <v>0</v>
      </c>
      <c r="GJ72" s="194">
        <v>0</v>
      </c>
      <c r="GK72" s="194">
        <v>0</v>
      </c>
      <c r="GL72" s="194">
        <v>0</v>
      </c>
      <c r="GM72" s="194">
        <v>0</v>
      </c>
      <c r="GN72" s="194">
        <v>0</v>
      </c>
      <c r="GO72" s="194">
        <v>0</v>
      </c>
      <c r="GP72" s="194">
        <v>0</v>
      </c>
      <c r="GQ72" s="194">
        <v>0</v>
      </c>
      <c r="GR72" s="194">
        <v>0</v>
      </c>
      <c r="GS72" s="194">
        <v>0</v>
      </c>
      <c r="GT72" s="194">
        <v>0</v>
      </c>
      <c r="GU72" s="194">
        <v>0</v>
      </c>
      <c r="GV72" s="194">
        <v>0</v>
      </c>
      <c r="GW72" s="194">
        <v>0</v>
      </c>
      <c r="GX72" s="194">
        <v>0</v>
      </c>
      <c r="GY72" s="194">
        <v>0</v>
      </c>
      <c r="GZ72" s="194">
        <v>0</v>
      </c>
      <c r="HA72" s="194">
        <v>0</v>
      </c>
      <c r="HB72" s="194">
        <v>0</v>
      </c>
      <c r="HC72" s="194">
        <v>0</v>
      </c>
      <c r="HD72" s="194">
        <v>0</v>
      </c>
      <c r="HE72" s="194">
        <v>0</v>
      </c>
      <c r="HF72" s="194">
        <v>0</v>
      </c>
      <c r="HG72" s="194">
        <v>0</v>
      </c>
      <c r="HH72" s="194">
        <v>0</v>
      </c>
      <c r="HI72" s="194">
        <v>0</v>
      </c>
      <c r="HJ72" s="194">
        <v>0</v>
      </c>
      <c r="HK72" s="194">
        <v>0</v>
      </c>
      <c r="HL72" s="194">
        <v>0</v>
      </c>
      <c r="HM72" s="194">
        <v>0</v>
      </c>
      <c r="HN72" s="194">
        <v>0</v>
      </c>
      <c r="HO72" s="194">
        <v>0</v>
      </c>
      <c r="HP72" s="194">
        <v>0</v>
      </c>
      <c r="HQ72" s="194">
        <v>0</v>
      </c>
      <c r="HR72" s="194">
        <v>0</v>
      </c>
      <c r="HS72" s="194">
        <v>0</v>
      </c>
      <c r="HT72" s="194">
        <v>0</v>
      </c>
      <c r="HU72" s="194">
        <v>0</v>
      </c>
      <c r="HV72" s="194">
        <v>0</v>
      </c>
      <c r="HW72" s="194">
        <v>0</v>
      </c>
      <c r="HX72" s="194">
        <v>0</v>
      </c>
      <c r="HY72" s="194">
        <v>0</v>
      </c>
      <c r="HZ72" s="194">
        <v>0</v>
      </c>
      <c r="IA72" s="194">
        <v>0</v>
      </c>
      <c r="IB72" s="194">
        <v>0</v>
      </c>
      <c r="IC72" s="194">
        <v>0</v>
      </c>
      <c r="ID72" s="194">
        <v>0</v>
      </c>
      <c r="IE72" s="194">
        <v>0</v>
      </c>
      <c r="IF72" s="194">
        <v>0</v>
      </c>
      <c r="IG72" s="194">
        <v>0</v>
      </c>
      <c r="IH72" s="194">
        <v>0</v>
      </c>
      <c r="II72" s="194">
        <v>0</v>
      </c>
      <c r="IJ72" s="194">
        <v>0</v>
      </c>
      <c r="IK72" s="194">
        <v>0</v>
      </c>
      <c r="IL72" s="194">
        <v>0</v>
      </c>
      <c r="IM72" s="194">
        <v>0</v>
      </c>
      <c r="IN72" s="194">
        <v>0</v>
      </c>
      <c r="IO72" s="194">
        <v>0</v>
      </c>
      <c r="IP72" s="194">
        <v>0</v>
      </c>
      <c r="IQ72" s="194">
        <v>0</v>
      </c>
      <c r="IR72" s="194">
        <v>0</v>
      </c>
      <c r="IS72" s="194">
        <v>0</v>
      </c>
      <c r="IT72" s="194">
        <v>0</v>
      </c>
      <c r="IU72" s="194">
        <v>361688.19</v>
      </c>
      <c r="IV72" s="194">
        <v>0</v>
      </c>
      <c r="IW72" s="194">
        <v>0</v>
      </c>
      <c r="IX72" s="194">
        <f t="shared" si="2"/>
        <v>773037.79</v>
      </c>
    </row>
    <row r="73" spans="1:258" ht="13.5" customHeight="1" x14ac:dyDescent="0.25">
      <c r="A73" s="190">
        <v>518154</v>
      </c>
      <c r="B73" s="194">
        <v>0</v>
      </c>
      <c r="C73" s="194">
        <v>0</v>
      </c>
      <c r="D73" s="194">
        <v>0</v>
      </c>
      <c r="E73" s="194">
        <v>0</v>
      </c>
      <c r="F73" s="194">
        <v>0</v>
      </c>
      <c r="G73" s="194">
        <v>0</v>
      </c>
      <c r="H73" s="194">
        <v>0</v>
      </c>
      <c r="I73" s="194">
        <v>0</v>
      </c>
      <c r="J73" s="194">
        <v>0</v>
      </c>
      <c r="K73" s="194">
        <v>0</v>
      </c>
      <c r="L73" s="194">
        <v>0</v>
      </c>
      <c r="M73" s="194">
        <v>0</v>
      </c>
      <c r="N73" s="194">
        <v>0</v>
      </c>
      <c r="O73" s="194">
        <v>0</v>
      </c>
      <c r="P73" s="194">
        <v>0</v>
      </c>
      <c r="Q73" s="194">
        <v>0</v>
      </c>
      <c r="R73" s="194">
        <v>0</v>
      </c>
      <c r="S73" s="194">
        <v>0</v>
      </c>
      <c r="T73" s="194">
        <v>0</v>
      </c>
      <c r="U73" s="194">
        <v>0</v>
      </c>
      <c r="V73" s="194">
        <v>0</v>
      </c>
      <c r="W73" s="194">
        <v>0</v>
      </c>
      <c r="X73" s="194">
        <v>0</v>
      </c>
      <c r="Y73" s="194">
        <v>0</v>
      </c>
      <c r="Z73" s="194">
        <v>0</v>
      </c>
      <c r="AA73" s="194">
        <v>0</v>
      </c>
      <c r="AB73" s="194">
        <v>0</v>
      </c>
      <c r="AC73" s="194">
        <v>0</v>
      </c>
      <c r="AD73" s="194">
        <v>0</v>
      </c>
      <c r="AE73" s="194">
        <v>0</v>
      </c>
      <c r="AF73" s="194">
        <v>0</v>
      </c>
      <c r="AG73" s="194">
        <v>0</v>
      </c>
      <c r="AH73" s="194">
        <v>0</v>
      </c>
      <c r="AI73" s="194">
        <v>0</v>
      </c>
      <c r="AJ73" s="194">
        <v>0</v>
      </c>
      <c r="AK73" s="194">
        <v>0</v>
      </c>
      <c r="AL73" s="194">
        <v>0</v>
      </c>
      <c r="AM73" s="194">
        <v>0</v>
      </c>
      <c r="AN73" s="194">
        <v>0</v>
      </c>
      <c r="AO73" s="194">
        <v>0</v>
      </c>
      <c r="AP73" s="194">
        <v>0</v>
      </c>
      <c r="AQ73" s="194">
        <v>0</v>
      </c>
      <c r="AR73" s="194">
        <v>0</v>
      </c>
      <c r="AS73" s="194">
        <v>0</v>
      </c>
      <c r="AT73" s="194">
        <v>0</v>
      </c>
      <c r="AU73" s="194">
        <v>0</v>
      </c>
      <c r="AV73" s="194">
        <v>0</v>
      </c>
      <c r="AW73" s="194">
        <v>0</v>
      </c>
      <c r="AX73" s="194">
        <v>0</v>
      </c>
      <c r="AY73" s="194">
        <v>0</v>
      </c>
      <c r="AZ73" s="194">
        <v>0</v>
      </c>
      <c r="BA73" s="194">
        <v>0</v>
      </c>
      <c r="BB73" s="194">
        <v>0</v>
      </c>
      <c r="BC73" s="194">
        <v>0</v>
      </c>
      <c r="BD73" s="194">
        <v>0</v>
      </c>
      <c r="BE73" s="194">
        <v>0</v>
      </c>
      <c r="BF73" s="194">
        <v>0</v>
      </c>
      <c r="BG73" s="194">
        <v>0</v>
      </c>
      <c r="BH73" s="194">
        <v>0</v>
      </c>
      <c r="BI73" s="194">
        <v>0</v>
      </c>
      <c r="BJ73" s="194">
        <v>0</v>
      </c>
      <c r="BK73" s="194">
        <v>0</v>
      </c>
      <c r="BL73" s="194">
        <v>0</v>
      </c>
      <c r="BM73" s="194">
        <v>0</v>
      </c>
      <c r="BN73" s="194">
        <v>0</v>
      </c>
      <c r="BO73" s="194">
        <v>0</v>
      </c>
      <c r="BP73" s="194">
        <v>0</v>
      </c>
      <c r="BQ73" s="194">
        <v>0</v>
      </c>
      <c r="BR73" s="194">
        <v>0</v>
      </c>
      <c r="BS73" s="194">
        <v>0</v>
      </c>
      <c r="BT73" s="194">
        <v>0</v>
      </c>
      <c r="BU73" s="194">
        <v>0</v>
      </c>
      <c r="BV73" s="194">
        <v>0</v>
      </c>
      <c r="BW73" s="194">
        <v>0</v>
      </c>
      <c r="BX73" s="194">
        <v>0</v>
      </c>
      <c r="BY73" s="194">
        <v>0</v>
      </c>
      <c r="BZ73" s="194">
        <v>0</v>
      </c>
      <c r="CA73" s="194">
        <v>0</v>
      </c>
      <c r="CB73" s="194">
        <v>0</v>
      </c>
      <c r="CC73" s="194">
        <v>0</v>
      </c>
      <c r="CD73" s="194">
        <v>0</v>
      </c>
      <c r="CE73" s="194">
        <v>0</v>
      </c>
      <c r="CF73" s="194">
        <v>0</v>
      </c>
      <c r="CG73" s="194">
        <v>0</v>
      </c>
      <c r="CH73" s="194">
        <v>0</v>
      </c>
      <c r="CI73" s="194">
        <v>0</v>
      </c>
      <c r="CJ73" s="194">
        <v>0</v>
      </c>
      <c r="CK73" s="194">
        <v>0</v>
      </c>
      <c r="CL73" s="194">
        <v>0</v>
      </c>
      <c r="CM73" s="194">
        <v>0</v>
      </c>
      <c r="CN73" s="194">
        <v>0</v>
      </c>
      <c r="CO73" s="194">
        <v>0</v>
      </c>
      <c r="CP73" s="194">
        <v>0</v>
      </c>
      <c r="CQ73" s="194">
        <v>0</v>
      </c>
      <c r="CR73" s="194">
        <v>0</v>
      </c>
      <c r="CS73" s="194">
        <v>0</v>
      </c>
      <c r="CT73" s="194">
        <v>0</v>
      </c>
      <c r="CU73" s="194">
        <v>0</v>
      </c>
      <c r="CV73" s="194">
        <v>0</v>
      </c>
      <c r="CW73" s="194">
        <v>0</v>
      </c>
      <c r="CX73" s="194">
        <v>0</v>
      </c>
      <c r="CY73" s="194">
        <v>0</v>
      </c>
      <c r="CZ73" s="194">
        <v>0</v>
      </c>
      <c r="DA73" s="194">
        <v>0</v>
      </c>
      <c r="DB73" s="194">
        <v>0</v>
      </c>
      <c r="DC73" s="194">
        <v>0</v>
      </c>
      <c r="DD73" s="194">
        <v>0</v>
      </c>
      <c r="DE73" s="194">
        <v>0</v>
      </c>
      <c r="DF73" s="194">
        <v>0</v>
      </c>
      <c r="DG73" s="194">
        <v>0</v>
      </c>
      <c r="DH73" s="194">
        <v>0</v>
      </c>
      <c r="DI73" s="194">
        <v>0</v>
      </c>
      <c r="DJ73" s="194">
        <v>0</v>
      </c>
      <c r="DK73" s="194">
        <v>0</v>
      </c>
      <c r="DL73" s="194">
        <v>0</v>
      </c>
      <c r="DM73" s="194">
        <v>0</v>
      </c>
      <c r="DN73" s="194">
        <v>0</v>
      </c>
      <c r="DO73" s="194">
        <v>0</v>
      </c>
      <c r="DP73" s="194">
        <v>0</v>
      </c>
      <c r="DQ73" s="194">
        <v>0</v>
      </c>
      <c r="DR73" s="194">
        <v>0</v>
      </c>
      <c r="DS73" s="194">
        <v>0</v>
      </c>
      <c r="DT73" s="194">
        <v>0</v>
      </c>
      <c r="DU73" s="194">
        <v>0</v>
      </c>
      <c r="DV73" s="194">
        <v>0</v>
      </c>
      <c r="DW73" s="194">
        <v>0</v>
      </c>
      <c r="DX73" s="194">
        <v>0</v>
      </c>
      <c r="DY73" s="194">
        <v>0</v>
      </c>
      <c r="DZ73" s="194">
        <v>0</v>
      </c>
      <c r="EA73" s="194">
        <v>160030.37</v>
      </c>
      <c r="EB73" s="194">
        <v>0</v>
      </c>
      <c r="EC73" s="194">
        <v>0</v>
      </c>
      <c r="ED73" s="194">
        <v>0</v>
      </c>
      <c r="EE73" s="194">
        <v>0</v>
      </c>
      <c r="EF73" s="194">
        <v>0</v>
      </c>
      <c r="EG73" s="194">
        <v>0</v>
      </c>
      <c r="EH73" s="194">
        <v>0</v>
      </c>
      <c r="EI73" s="194">
        <v>0</v>
      </c>
      <c r="EJ73" s="194">
        <v>0</v>
      </c>
      <c r="EK73" s="194">
        <v>0</v>
      </c>
      <c r="EL73" s="194">
        <v>0</v>
      </c>
      <c r="EM73" s="194">
        <v>0</v>
      </c>
      <c r="EN73" s="194">
        <v>0</v>
      </c>
      <c r="EO73" s="194">
        <v>0</v>
      </c>
      <c r="EP73" s="194">
        <v>0</v>
      </c>
      <c r="EQ73" s="194">
        <v>0</v>
      </c>
      <c r="ER73" s="194">
        <v>0</v>
      </c>
      <c r="ES73" s="194">
        <v>0</v>
      </c>
      <c r="ET73" s="194">
        <v>0</v>
      </c>
      <c r="EU73" s="194">
        <v>0</v>
      </c>
      <c r="EV73" s="194">
        <v>0</v>
      </c>
      <c r="EW73" s="194">
        <v>0</v>
      </c>
      <c r="EX73" s="194">
        <v>0</v>
      </c>
      <c r="EY73" s="194">
        <v>0</v>
      </c>
      <c r="EZ73" s="194">
        <v>0</v>
      </c>
      <c r="FA73" s="194">
        <v>0</v>
      </c>
      <c r="FB73" s="194">
        <v>0</v>
      </c>
      <c r="FC73" s="194">
        <v>0</v>
      </c>
      <c r="FD73" s="194">
        <v>0</v>
      </c>
      <c r="FE73" s="194">
        <v>0</v>
      </c>
      <c r="FF73" s="194">
        <v>0</v>
      </c>
      <c r="FG73" s="194">
        <v>0</v>
      </c>
      <c r="FH73" s="194">
        <v>0</v>
      </c>
      <c r="FI73" s="194">
        <v>0</v>
      </c>
      <c r="FJ73" s="194">
        <v>0</v>
      </c>
      <c r="FK73" s="194">
        <v>0</v>
      </c>
      <c r="FL73" s="194">
        <v>0</v>
      </c>
      <c r="FM73" s="194">
        <v>0</v>
      </c>
      <c r="FN73" s="194">
        <v>0</v>
      </c>
      <c r="FO73" s="194">
        <v>0</v>
      </c>
      <c r="FP73" s="194">
        <v>7689327.4800000004</v>
      </c>
      <c r="FQ73" s="194">
        <v>0</v>
      </c>
      <c r="FR73" s="194">
        <v>0</v>
      </c>
      <c r="FS73" s="194">
        <v>0</v>
      </c>
      <c r="FT73" s="194">
        <v>0</v>
      </c>
      <c r="FU73" s="194">
        <v>0</v>
      </c>
      <c r="FV73" s="194">
        <v>0</v>
      </c>
      <c r="FW73" s="194">
        <v>0</v>
      </c>
      <c r="FX73" s="194">
        <v>0</v>
      </c>
      <c r="FY73" s="194">
        <v>0</v>
      </c>
      <c r="FZ73" s="194">
        <v>0</v>
      </c>
      <c r="GA73" s="194">
        <v>0</v>
      </c>
      <c r="GB73" s="194">
        <v>0</v>
      </c>
      <c r="GC73" s="194">
        <v>0</v>
      </c>
      <c r="GD73" s="194">
        <v>0</v>
      </c>
      <c r="GE73" s="194">
        <v>0</v>
      </c>
      <c r="GF73" s="194">
        <v>0</v>
      </c>
      <c r="GG73" s="194">
        <v>0</v>
      </c>
      <c r="GH73" s="194">
        <v>0</v>
      </c>
      <c r="GI73" s="194">
        <v>0</v>
      </c>
      <c r="GJ73" s="194">
        <v>0</v>
      </c>
      <c r="GK73" s="194">
        <v>0</v>
      </c>
      <c r="GL73" s="194">
        <v>0</v>
      </c>
      <c r="GM73" s="194">
        <v>0</v>
      </c>
      <c r="GN73" s="194">
        <v>0</v>
      </c>
      <c r="GO73" s="194">
        <v>0</v>
      </c>
      <c r="GP73" s="194">
        <v>0</v>
      </c>
      <c r="GQ73" s="194">
        <v>0</v>
      </c>
      <c r="GR73" s="194">
        <v>0</v>
      </c>
      <c r="GS73" s="194">
        <v>0</v>
      </c>
      <c r="GT73" s="194">
        <v>0</v>
      </c>
      <c r="GU73" s="194">
        <v>0</v>
      </c>
      <c r="GV73" s="194">
        <v>0</v>
      </c>
      <c r="GW73" s="194">
        <v>0</v>
      </c>
      <c r="GX73" s="194">
        <v>0</v>
      </c>
      <c r="GY73" s="194">
        <v>0</v>
      </c>
      <c r="GZ73" s="194">
        <v>0</v>
      </c>
      <c r="HA73" s="194">
        <v>0</v>
      </c>
      <c r="HB73" s="194">
        <v>0</v>
      </c>
      <c r="HC73" s="194">
        <v>0</v>
      </c>
      <c r="HD73" s="194">
        <v>0</v>
      </c>
      <c r="HE73" s="194">
        <v>0</v>
      </c>
      <c r="HF73" s="194">
        <v>0</v>
      </c>
      <c r="HG73" s="194">
        <v>0</v>
      </c>
      <c r="HH73" s="194">
        <v>0</v>
      </c>
      <c r="HI73" s="194">
        <v>0</v>
      </c>
      <c r="HJ73" s="194">
        <v>0</v>
      </c>
      <c r="HK73" s="194">
        <v>0</v>
      </c>
      <c r="HL73" s="194">
        <v>0</v>
      </c>
      <c r="HM73" s="194">
        <v>0</v>
      </c>
      <c r="HN73" s="194">
        <v>0</v>
      </c>
      <c r="HO73" s="194">
        <v>0</v>
      </c>
      <c r="HP73" s="194">
        <v>0</v>
      </c>
      <c r="HQ73" s="194">
        <v>0</v>
      </c>
      <c r="HR73" s="194">
        <v>0</v>
      </c>
      <c r="HS73" s="194">
        <v>0</v>
      </c>
      <c r="HT73" s="194">
        <v>0</v>
      </c>
      <c r="HU73" s="194">
        <v>0</v>
      </c>
      <c r="HV73" s="194">
        <v>0</v>
      </c>
      <c r="HW73" s="194">
        <v>0</v>
      </c>
      <c r="HX73" s="194">
        <v>0</v>
      </c>
      <c r="HY73" s="194">
        <v>0</v>
      </c>
      <c r="HZ73" s="194">
        <v>0</v>
      </c>
      <c r="IA73" s="194">
        <v>0</v>
      </c>
      <c r="IB73" s="194">
        <v>0</v>
      </c>
      <c r="IC73" s="194">
        <v>0</v>
      </c>
      <c r="ID73" s="194">
        <v>0</v>
      </c>
      <c r="IE73" s="194">
        <v>0</v>
      </c>
      <c r="IF73" s="194">
        <v>0</v>
      </c>
      <c r="IG73" s="194">
        <v>0</v>
      </c>
      <c r="IH73" s="194">
        <v>0</v>
      </c>
      <c r="II73" s="194">
        <v>0</v>
      </c>
      <c r="IJ73" s="194">
        <v>0</v>
      </c>
      <c r="IK73" s="194">
        <v>0</v>
      </c>
      <c r="IL73" s="194">
        <v>0</v>
      </c>
      <c r="IM73" s="194">
        <v>0</v>
      </c>
      <c r="IN73" s="194">
        <v>0</v>
      </c>
      <c r="IO73" s="194">
        <v>0</v>
      </c>
      <c r="IP73" s="194">
        <v>0</v>
      </c>
      <c r="IQ73" s="194">
        <v>0</v>
      </c>
      <c r="IR73" s="194">
        <v>0</v>
      </c>
      <c r="IS73" s="194">
        <v>0</v>
      </c>
      <c r="IT73" s="194">
        <v>0</v>
      </c>
      <c r="IU73" s="194">
        <v>0</v>
      </c>
      <c r="IV73" s="194">
        <v>0</v>
      </c>
      <c r="IW73" s="194">
        <v>0</v>
      </c>
      <c r="IX73" s="194">
        <f t="shared" si="2"/>
        <v>7849357.8500000006</v>
      </c>
    </row>
    <row r="74" spans="1:258" ht="13.5" customHeight="1" x14ac:dyDescent="0.25">
      <c r="A74" s="190">
        <v>518156</v>
      </c>
      <c r="B74" s="194">
        <v>0</v>
      </c>
      <c r="C74" s="194">
        <v>0</v>
      </c>
      <c r="D74" s="194">
        <v>1694</v>
      </c>
      <c r="E74" s="194">
        <v>0</v>
      </c>
      <c r="F74" s="194">
        <v>0</v>
      </c>
      <c r="G74" s="194">
        <v>21916</v>
      </c>
      <c r="H74" s="194">
        <v>0</v>
      </c>
      <c r="I74" s="194">
        <v>52438.5</v>
      </c>
      <c r="J74" s="194">
        <v>0</v>
      </c>
      <c r="K74" s="194">
        <v>0</v>
      </c>
      <c r="L74" s="194">
        <v>0</v>
      </c>
      <c r="M74" s="194">
        <v>0</v>
      </c>
      <c r="N74" s="194">
        <v>0</v>
      </c>
      <c r="O74" s="194">
        <v>0</v>
      </c>
      <c r="P74" s="194">
        <v>0</v>
      </c>
      <c r="Q74" s="194">
        <v>0</v>
      </c>
      <c r="R74" s="194">
        <v>0</v>
      </c>
      <c r="S74" s="194">
        <v>0</v>
      </c>
      <c r="T74" s="194">
        <v>0</v>
      </c>
      <c r="U74" s="194">
        <v>0</v>
      </c>
      <c r="V74" s="194">
        <v>0</v>
      </c>
      <c r="W74" s="194">
        <v>0</v>
      </c>
      <c r="X74" s="194">
        <v>0</v>
      </c>
      <c r="Y74" s="194">
        <v>19602</v>
      </c>
      <c r="Z74" s="194">
        <v>3496.9</v>
      </c>
      <c r="AA74" s="194">
        <v>0</v>
      </c>
      <c r="AB74" s="194">
        <v>6413</v>
      </c>
      <c r="AC74" s="194">
        <v>13775.85</v>
      </c>
      <c r="AD74" s="194">
        <v>0</v>
      </c>
      <c r="AE74" s="194">
        <v>0</v>
      </c>
      <c r="AF74" s="194">
        <v>0</v>
      </c>
      <c r="AG74" s="194">
        <v>0</v>
      </c>
      <c r="AH74" s="194">
        <v>0</v>
      </c>
      <c r="AI74" s="194">
        <v>0</v>
      </c>
      <c r="AJ74" s="194">
        <v>0</v>
      </c>
      <c r="AK74" s="194">
        <v>0</v>
      </c>
      <c r="AL74" s="194">
        <v>0</v>
      </c>
      <c r="AM74" s="194">
        <v>0</v>
      </c>
      <c r="AN74" s="194">
        <v>0</v>
      </c>
      <c r="AO74" s="194">
        <v>0</v>
      </c>
      <c r="AP74" s="194">
        <v>0</v>
      </c>
      <c r="AQ74" s="194">
        <v>0</v>
      </c>
      <c r="AR74" s="194">
        <v>0</v>
      </c>
      <c r="AS74" s="194">
        <v>0</v>
      </c>
      <c r="AT74" s="194">
        <v>0</v>
      </c>
      <c r="AU74" s="194">
        <v>11277.2</v>
      </c>
      <c r="AV74" s="194">
        <v>0</v>
      </c>
      <c r="AW74" s="194">
        <v>0</v>
      </c>
      <c r="AX74" s="194">
        <v>0</v>
      </c>
      <c r="AY74" s="194">
        <v>0</v>
      </c>
      <c r="AZ74" s="194">
        <v>0</v>
      </c>
      <c r="BA74" s="194">
        <v>0</v>
      </c>
      <c r="BB74" s="194">
        <v>0</v>
      </c>
      <c r="BC74" s="194">
        <v>0</v>
      </c>
      <c r="BD74" s="194">
        <v>7550</v>
      </c>
      <c r="BE74" s="194">
        <v>0</v>
      </c>
      <c r="BF74" s="194">
        <v>0</v>
      </c>
      <c r="BG74" s="194">
        <v>0</v>
      </c>
      <c r="BH74" s="194">
        <v>0</v>
      </c>
      <c r="BI74" s="194">
        <v>0</v>
      </c>
      <c r="BJ74" s="194">
        <v>0</v>
      </c>
      <c r="BK74" s="194">
        <v>0</v>
      </c>
      <c r="BL74" s="194">
        <v>0</v>
      </c>
      <c r="BM74" s="194">
        <v>0</v>
      </c>
      <c r="BN74" s="194">
        <v>0</v>
      </c>
      <c r="BO74" s="194">
        <v>0</v>
      </c>
      <c r="BP74" s="194">
        <v>0</v>
      </c>
      <c r="BQ74" s="194">
        <v>0</v>
      </c>
      <c r="BR74" s="194">
        <v>0</v>
      </c>
      <c r="BS74" s="194">
        <v>0</v>
      </c>
      <c r="BT74" s="194">
        <v>0</v>
      </c>
      <c r="BU74" s="194">
        <v>0</v>
      </c>
      <c r="BV74" s="194">
        <v>0</v>
      </c>
      <c r="BW74" s="194">
        <v>0</v>
      </c>
      <c r="BX74" s="194">
        <v>0</v>
      </c>
      <c r="BY74" s="194">
        <v>0</v>
      </c>
      <c r="BZ74" s="194">
        <v>0</v>
      </c>
      <c r="CA74" s="194">
        <v>0</v>
      </c>
      <c r="CB74" s="194">
        <v>0</v>
      </c>
      <c r="CC74" s="194">
        <v>0</v>
      </c>
      <c r="CD74" s="194">
        <v>0</v>
      </c>
      <c r="CE74" s="194">
        <v>0</v>
      </c>
      <c r="CF74" s="194">
        <v>0</v>
      </c>
      <c r="CG74" s="194">
        <v>0</v>
      </c>
      <c r="CH74" s="194">
        <v>0</v>
      </c>
      <c r="CI74" s="194">
        <v>0</v>
      </c>
      <c r="CJ74" s="194">
        <v>0</v>
      </c>
      <c r="CK74" s="194">
        <v>0</v>
      </c>
      <c r="CL74" s="194">
        <v>0</v>
      </c>
      <c r="CM74" s="194">
        <v>0</v>
      </c>
      <c r="CN74" s="194">
        <v>0</v>
      </c>
      <c r="CO74" s="194">
        <v>0</v>
      </c>
      <c r="CP74" s="194">
        <v>0</v>
      </c>
      <c r="CQ74" s="194">
        <v>0</v>
      </c>
      <c r="CR74" s="194">
        <v>0</v>
      </c>
      <c r="CS74" s="194">
        <v>0</v>
      </c>
      <c r="CT74" s="194">
        <v>0</v>
      </c>
      <c r="CU74" s="194">
        <v>0</v>
      </c>
      <c r="CV74" s="194">
        <v>0</v>
      </c>
      <c r="CW74" s="194">
        <v>0</v>
      </c>
      <c r="CX74" s="194">
        <v>0</v>
      </c>
      <c r="CY74" s="194">
        <v>0</v>
      </c>
      <c r="CZ74" s="194">
        <v>0</v>
      </c>
      <c r="DA74" s="194">
        <v>0</v>
      </c>
      <c r="DB74" s="194">
        <v>0</v>
      </c>
      <c r="DC74" s="194">
        <v>0</v>
      </c>
      <c r="DD74" s="194">
        <v>0</v>
      </c>
      <c r="DE74" s="194">
        <v>0</v>
      </c>
      <c r="DF74" s="194">
        <v>0</v>
      </c>
      <c r="DG74" s="194">
        <v>0</v>
      </c>
      <c r="DH74" s="194">
        <v>0</v>
      </c>
      <c r="DI74" s="194">
        <v>0</v>
      </c>
      <c r="DJ74" s="194">
        <v>0</v>
      </c>
      <c r="DK74" s="194">
        <v>0</v>
      </c>
      <c r="DL74" s="194">
        <v>0</v>
      </c>
      <c r="DM74" s="194">
        <v>0</v>
      </c>
      <c r="DN74" s="194">
        <v>0</v>
      </c>
      <c r="DO74" s="194">
        <v>0</v>
      </c>
      <c r="DP74" s="194">
        <v>0</v>
      </c>
      <c r="DQ74" s="194">
        <v>0</v>
      </c>
      <c r="DR74" s="194">
        <v>0</v>
      </c>
      <c r="DS74" s="194">
        <v>0</v>
      </c>
      <c r="DT74" s="194">
        <v>0</v>
      </c>
      <c r="DU74" s="194">
        <v>0</v>
      </c>
      <c r="DV74" s="194">
        <v>0</v>
      </c>
      <c r="DW74" s="194">
        <v>10708.5</v>
      </c>
      <c r="DX74" s="194">
        <v>0</v>
      </c>
      <c r="DY74" s="194">
        <v>0</v>
      </c>
      <c r="DZ74" s="194">
        <v>0</v>
      </c>
      <c r="EA74" s="194">
        <v>0</v>
      </c>
      <c r="EB74" s="194">
        <v>0</v>
      </c>
      <c r="EC74" s="194">
        <v>2293</v>
      </c>
      <c r="ED74" s="194">
        <v>0</v>
      </c>
      <c r="EE74" s="194">
        <v>0</v>
      </c>
      <c r="EF74" s="194">
        <v>1960</v>
      </c>
      <c r="EG74" s="194">
        <v>0</v>
      </c>
      <c r="EH74" s="194">
        <v>0</v>
      </c>
      <c r="EI74" s="194">
        <v>0</v>
      </c>
      <c r="EJ74" s="194">
        <v>0</v>
      </c>
      <c r="EK74" s="194">
        <v>0</v>
      </c>
      <c r="EL74" s="194">
        <v>0</v>
      </c>
      <c r="EM74" s="194">
        <v>0</v>
      </c>
      <c r="EN74" s="194">
        <v>0</v>
      </c>
      <c r="EO74" s="194">
        <v>0</v>
      </c>
      <c r="EP74" s="194">
        <v>0</v>
      </c>
      <c r="EQ74" s="194">
        <v>14174.34</v>
      </c>
      <c r="ER74" s="194">
        <v>11878.83</v>
      </c>
      <c r="ES74" s="194">
        <v>7369.83</v>
      </c>
      <c r="ET74" s="194">
        <v>35600</v>
      </c>
      <c r="EU74" s="194">
        <v>30410</v>
      </c>
      <c r="EV74" s="194">
        <v>26751</v>
      </c>
      <c r="EW74" s="194">
        <v>22839</v>
      </c>
      <c r="EX74" s="194">
        <v>2057</v>
      </c>
      <c r="EY74" s="194">
        <v>2057</v>
      </c>
      <c r="EZ74" s="194">
        <v>37199</v>
      </c>
      <c r="FA74" s="194">
        <v>0</v>
      </c>
      <c r="FB74" s="194">
        <v>0</v>
      </c>
      <c r="FC74" s="194">
        <v>0</v>
      </c>
      <c r="FD74" s="194">
        <v>0</v>
      </c>
      <c r="FE74" s="194">
        <v>12845.66</v>
      </c>
      <c r="FF74" s="194">
        <v>30823.93</v>
      </c>
      <c r="FG74" s="194">
        <v>0</v>
      </c>
      <c r="FH74" s="194">
        <v>0</v>
      </c>
      <c r="FI74" s="194">
        <v>0</v>
      </c>
      <c r="FJ74" s="194">
        <v>134.34</v>
      </c>
      <c r="FK74" s="194">
        <v>3000</v>
      </c>
      <c r="FL74" s="194">
        <v>0</v>
      </c>
      <c r="FM74" s="194">
        <v>0</v>
      </c>
      <c r="FN74" s="194">
        <v>16391.5</v>
      </c>
      <c r="FO74" s="194">
        <v>0</v>
      </c>
      <c r="FP74" s="194">
        <v>0</v>
      </c>
      <c r="FQ74" s="194">
        <v>0</v>
      </c>
      <c r="FR74" s="194">
        <v>0</v>
      </c>
      <c r="FS74" s="194">
        <v>0</v>
      </c>
      <c r="FT74" s="194">
        <v>0</v>
      </c>
      <c r="FU74" s="194">
        <v>0</v>
      </c>
      <c r="FV74" s="194">
        <v>0</v>
      </c>
      <c r="FW74" s="194">
        <v>0</v>
      </c>
      <c r="FX74" s="194">
        <v>0</v>
      </c>
      <c r="FY74" s="194">
        <v>0</v>
      </c>
      <c r="FZ74" s="194">
        <v>0</v>
      </c>
      <c r="GA74" s="194">
        <v>0</v>
      </c>
      <c r="GB74" s="194">
        <v>0</v>
      </c>
      <c r="GC74" s="194">
        <v>0</v>
      </c>
      <c r="GD74" s="194">
        <v>0</v>
      </c>
      <c r="GE74" s="194">
        <v>0</v>
      </c>
      <c r="GF74" s="194">
        <v>0</v>
      </c>
      <c r="GG74" s="194">
        <v>0</v>
      </c>
      <c r="GH74" s="194">
        <v>0</v>
      </c>
      <c r="GI74" s="194">
        <v>0</v>
      </c>
      <c r="GJ74" s="194">
        <v>0</v>
      </c>
      <c r="GK74" s="194">
        <v>0</v>
      </c>
      <c r="GL74" s="194">
        <v>0</v>
      </c>
      <c r="GM74" s="194">
        <v>0</v>
      </c>
      <c r="GN74" s="194">
        <v>0</v>
      </c>
      <c r="GO74" s="194">
        <v>0</v>
      </c>
      <c r="GP74" s="194">
        <v>0</v>
      </c>
      <c r="GQ74" s="194">
        <v>0</v>
      </c>
      <c r="GR74" s="194">
        <v>0</v>
      </c>
      <c r="GS74" s="194">
        <v>0</v>
      </c>
      <c r="GT74" s="194">
        <v>0</v>
      </c>
      <c r="GU74" s="194">
        <v>0</v>
      </c>
      <c r="GV74" s="194">
        <v>0</v>
      </c>
      <c r="GW74" s="194">
        <v>0</v>
      </c>
      <c r="GX74" s="194">
        <v>0</v>
      </c>
      <c r="GY74" s="194">
        <v>0</v>
      </c>
      <c r="GZ74" s="194">
        <v>0</v>
      </c>
      <c r="HA74" s="194">
        <v>0</v>
      </c>
      <c r="HB74" s="194">
        <v>0</v>
      </c>
      <c r="HC74" s="194">
        <v>0</v>
      </c>
      <c r="HD74" s="194">
        <v>0</v>
      </c>
      <c r="HE74" s="194">
        <v>0</v>
      </c>
      <c r="HF74" s="194">
        <v>0</v>
      </c>
      <c r="HG74" s="194">
        <v>0</v>
      </c>
      <c r="HH74" s="194">
        <v>0</v>
      </c>
      <c r="HI74" s="194">
        <v>0</v>
      </c>
      <c r="HJ74" s="194">
        <v>0</v>
      </c>
      <c r="HK74" s="194">
        <v>0</v>
      </c>
      <c r="HL74" s="194">
        <v>0</v>
      </c>
      <c r="HM74" s="194">
        <v>0</v>
      </c>
      <c r="HN74" s="194">
        <v>0</v>
      </c>
      <c r="HO74" s="194">
        <v>0</v>
      </c>
      <c r="HP74" s="194">
        <v>0</v>
      </c>
      <c r="HQ74" s="194">
        <v>0</v>
      </c>
      <c r="HR74" s="194">
        <v>0</v>
      </c>
      <c r="HS74" s="194">
        <v>0</v>
      </c>
      <c r="HT74" s="194">
        <v>0</v>
      </c>
      <c r="HU74" s="194">
        <v>0</v>
      </c>
      <c r="HV74" s="194">
        <v>0</v>
      </c>
      <c r="HW74" s="194">
        <v>0</v>
      </c>
      <c r="HX74" s="194">
        <v>0</v>
      </c>
      <c r="HY74" s="194">
        <v>0</v>
      </c>
      <c r="HZ74" s="194">
        <v>0</v>
      </c>
      <c r="IA74" s="194">
        <v>0</v>
      </c>
      <c r="IB74" s="194">
        <v>0</v>
      </c>
      <c r="IC74" s="194">
        <v>0</v>
      </c>
      <c r="ID74" s="194">
        <v>0</v>
      </c>
      <c r="IE74" s="194">
        <v>0</v>
      </c>
      <c r="IF74" s="194">
        <v>0</v>
      </c>
      <c r="IG74" s="194">
        <v>0</v>
      </c>
      <c r="IH74" s="194">
        <v>0</v>
      </c>
      <c r="II74" s="194">
        <v>0</v>
      </c>
      <c r="IJ74" s="194">
        <v>0</v>
      </c>
      <c r="IK74" s="194">
        <v>0</v>
      </c>
      <c r="IL74" s="194">
        <v>0</v>
      </c>
      <c r="IM74" s="194">
        <v>0</v>
      </c>
      <c r="IN74" s="194">
        <v>0</v>
      </c>
      <c r="IO74" s="194">
        <v>0</v>
      </c>
      <c r="IP74" s="194">
        <v>0</v>
      </c>
      <c r="IQ74" s="194">
        <v>0</v>
      </c>
      <c r="IR74" s="194">
        <v>0</v>
      </c>
      <c r="IS74" s="194">
        <v>0</v>
      </c>
      <c r="IT74" s="194">
        <v>0</v>
      </c>
      <c r="IU74" s="194">
        <v>964605.79</v>
      </c>
      <c r="IV74" s="194">
        <v>0</v>
      </c>
      <c r="IW74" s="194">
        <v>0</v>
      </c>
      <c r="IX74" s="194">
        <f t="shared" si="2"/>
        <v>1371262.17</v>
      </c>
    </row>
    <row r="75" spans="1:258" ht="13.5" customHeight="1" x14ac:dyDescent="0.25">
      <c r="A75" s="190">
        <v>518157</v>
      </c>
      <c r="B75" s="194">
        <v>0</v>
      </c>
      <c r="C75" s="194">
        <v>4854.5</v>
      </c>
      <c r="D75" s="194">
        <v>18903.400000000001</v>
      </c>
      <c r="E75" s="194">
        <v>6834.5</v>
      </c>
      <c r="F75" s="194">
        <v>95096.69</v>
      </c>
      <c r="G75" s="194">
        <v>22117.85</v>
      </c>
      <c r="H75" s="194">
        <v>5294</v>
      </c>
      <c r="I75" s="194">
        <v>74578.490000000005</v>
      </c>
      <c r="J75" s="194">
        <v>3448.5</v>
      </c>
      <c r="K75" s="194">
        <v>0</v>
      </c>
      <c r="L75" s="194">
        <v>3452.13</v>
      </c>
      <c r="M75" s="194">
        <v>16476.38</v>
      </c>
      <c r="N75" s="194">
        <v>0</v>
      </c>
      <c r="O75" s="194">
        <v>0</v>
      </c>
      <c r="P75" s="194">
        <v>0</v>
      </c>
      <c r="Q75" s="194">
        <v>0</v>
      </c>
      <c r="R75" s="194">
        <v>1512.5</v>
      </c>
      <c r="S75" s="194">
        <v>0</v>
      </c>
      <c r="T75" s="194">
        <v>0</v>
      </c>
      <c r="U75" s="194">
        <v>0</v>
      </c>
      <c r="V75" s="194">
        <v>19412.36</v>
      </c>
      <c r="W75" s="194">
        <v>0</v>
      </c>
      <c r="X75" s="194">
        <v>15536.42</v>
      </c>
      <c r="Y75" s="194">
        <v>3119</v>
      </c>
      <c r="Z75" s="194">
        <v>0</v>
      </c>
      <c r="AA75" s="194">
        <v>0</v>
      </c>
      <c r="AB75" s="194">
        <v>0</v>
      </c>
      <c r="AC75" s="194">
        <v>0</v>
      </c>
      <c r="AD75" s="194">
        <v>44228.37</v>
      </c>
      <c r="AE75" s="194">
        <v>0</v>
      </c>
      <c r="AF75" s="194">
        <v>0</v>
      </c>
      <c r="AG75" s="194">
        <v>0</v>
      </c>
      <c r="AH75" s="194">
        <v>0</v>
      </c>
      <c r="AI75" s="194">
        <v>0</v>
      </c>
      <c r="AJ75" s="194">
        <v>0</v>
      </c>
      <c r="AK75" s="194">
        <v>0</v>
      </c>
      <c r="AL75" s="194">
        <v>0</v>
      </c>
      <c r="AM75" s="194">
        <v>0</v>
      </c>
      <c r="AN75" s="194">
        <v>0</v>
      </c>
      <c r="AO75" s="194">
        <v>0</v>
      </c>
      <c r="AP75" s="194">
        <v>0</v>
      </c>
      <c r="AQ75" s="194">
        <v>0</v>
      </c>
      <c r="AR75" s="194">
        <v>0</v>
      </c>
      <c r="AS75" s="194">
        <v>0</v>
      </c>
      <c r="AT75" s="194">
        <v>0</v>
      </c>
      <c r="AU75" s="194">
        <v>0</v>
      </c>
      <c r="AV75" s="194">
        <v>0</v>
      </c>
      <c r="AW75" s="194">
        <v>0</v>
      </c>
      <c r="AX75" s="194">
        <v>0</v>
      </c>
      <c r="AY75" s="194">
        <v>0</v>
      </c>
      <c r="AZ75" s="194">
        <v>0</v>
      </c>
      <c r="BA75" s="194">
        <v>0</v>
      </c>
      <c r="BB75" s="194">
        <v>0</v>
      </c>
      <c r="BC75" s="194">
        <v>0</v>
      </c>
      <c r="BD75" s="194">
        <v>0</v>
      </c>
      <c r="BE75" s="194">
        <v>0</v>
      </c>
      <c r="BF75" s="194">
        <v>0</v>
      </c>
      <c r="BG75" s="194">
        <v>0</v>
      </c>
      <c r="BH75" s="194">
        <v>0</v>
      </c>
      <c r="BI75" s="194">
        <v>0</v>
      </c>
      <c r="BJ75" s="194">
        <v>0</v>
      </c>
      <c r="BK75" s="194">
        <v>0</v>
      </c>
      <c r="BL75" s="194">
        <v>0</v>
      </c>
      <c r="BM75" s="194">
        <v>120719.09</v>
      </c>
      <c r="BN75" s="194">
        <v>13393.55</v>
      </c>
      <c r="BO75" s="194">
        <v>0</v>
      </c>
      <c r="BP75" s="194">
        <v>0</v>
      </c>
      <c r="BQ75" s="194">
        <v>0</v>
      </c>
      <c r="BR75" s="194">
        <v>0</v>
      </c>
      <c r="BS75" s="194">
        <v>99</v>
      </c>
      <c r="BT75" s="194">
        <v>0</v>
      </c>
      <c r="BU75" s="194">
        <v>0</v>
      </c>
      <c r="BV75" s="194">
        <v>0</v>
      </c>
      <c r="BW75" s="194">
        <v>0</v>
      </c>
      <c r="BX75" s="194">
        <v>0</v>
      </c>
      <c r="BY75" s="194">
        <v>0</v>
      </c>
      <c r="BZ75" s="194">
        <v>0</v>
      </c>
      <c r="CA75" s="194">
        <v>0</v>
      </c>
      <c r="CB75" s="194">
        <v>0</v>
      </c>
      <c r="CC75" s="194">
        <v>0</v>
      </c>
      <c r="CD75" s="194">
        <v>0</v>
      </c>
      <c r="CE75" s="194">
        <v>1249.79</v>
      </c>
      <c r="CF75" s="194">
        <v>0</v>
      </c>
      <c r="CG75" s="194">
        <v>0</v>
      </c>
      <c r="CH75" s="194">
        <v>0</v>
      </c>
      <c r="CI75" s="194">
        <v>0</v>
      </c>
      <c r="CJ75" s="194">
        <v>0</v>
      </c>
      <c r="CK75" s="194">
        <v>0</v>
      </c>
      <c r="CL75" s="194">
        <v>0</v>
      </c>
      <c r="CM75" s="194">
        <v>0</v>
      </c>
      <c r="CN75" s="194">
        <v>0</v>
      </c>
      <c r="CO75" s="194">
        <v>0</v>
      </c>
      <c r="CP75" s="194">
        <v>0</v>
      </c>
      <c r="CQ75" s="194">
        <v>0</v>
      </c>
      <c r="CR75" s="194">
        <v>0</v>
      </c>
      <c r="CS75" s="194">
        <v>0</v>
      </c>
      <c r="CT75" s="194">
        <v>0</v>
      </c>
      <c r="CU75" s="194">
        <v>0</v>
      </c>
      <c r="CV75" s="194">
        <v>0</v>
      </c>
      <c r="CW75" s="194">
        <v>8687.2099999999991</v>
      </c>
      <c r="CX75" s="194">
        <v>0</v>
      </c>
      <c r="CY75" s="194">
        <v>0</v>
      </c>
      <c r="CZ75" s="194">
        <v>0</v>
      </c>
      <c r="DA75" s="194">
        <v>0</v>
      </c>
      <c r="DB75" s="194">
        <v>0</v>
      </c>
      <c r="DC75" s="194">
        <v>0</v>
      </c>
      <c r="DD75" s="194">
        <v>29527</v>
      </c>
      <c r="DE75" s="194">
        <v>4773.62</v>
      </c>
      <c r="DF75" s="194">
        <v>0</v>
      </c>
      <c r="DG75" s="194">
        <v>6345.56</v>
      </c>
      <c r="DH75" s="194">
        <v>0</v>
      </c>
      <c r="DI75" s="194">
        <v>0</v>
      </c>
      <c r="DJ75" s="194">
        <v>0</v>
      </c>
      <c r="DK75" s="194">
        <v>0</v>
      </c>
      <c r="DL75" s="194">
        <v>0</v>
      </c>
      <c r="DM75" s="194">
        <v>0</v>
      </c>
      <c r="DN75" s="194">
        <v>0</v>
      </c>
      <c r="DO75" s="194">
        <v>0</v>
      </c>
      <c r="DP75" s="194">
        <v>0</v>
      </c>
      <c r="DQ75" s="194">
        <v>0</v>
      </c>
      <c r="DR75" s="194">
        <v>0</v>
      </c>
      <c r="DS75" s="194">
        <v>0</v>
      </c>
      <c r="DT75" s="194">
        <v>0</v>
      </c>
      <c r="DU75" s="194">
        <v>0</v>
      </c>
      <c r="DV75" s="194">
        <v>0</v>
      </c>
      <c r="DW75" s="194">
        <v>0</v>
      </c>
      <c r="DX75" s="194">
        <v>3120.68</v>
      </c>
      <c r="DY75" s="194">
        <v>0</v>
      </c>
      <c r="DZ75" s="194">
        <v>1359.9</v>
      </c>
      <c r="EA75" s="194">
        <v>4790.46</v>
      </c>
      <c r="EB75" s="194">
        <v>0</v>
      </c>
      <c r="EC75" s="194">
        <v>4708.1099999999997</v>
      </c>
      <c r="ED75" s="194">
        <v>11497.42</v>
      </c>
      <c r="EE75" s="194">
        <v>71787.22</v>
      </c>
      <c r="EF75" s="194">
        <v>37157.730000000003</v>
      </c>
      <c r="EG75" s="194">
        <v>2820.97</v>
      </c>
      <c r="EH75" s="194">
        <v>13608.6</v>
      </c>
      <c r="EI75" s="194">
        <v>0</v>
      </c>
      <c r="EJ75" s="194">
        <v>7062.66</v>
      </c>
      <c r="EK75" s="194">
        <v>0</v>
      </c>
      <c r="EL75" s="194">
        <v>0</v>
      </c>
      <c r="EM75" s="194">
        <v>0</v>
      </c>
      <c r="EN75" s="194">
        <v>0</v>
      </c>
      <c r="EO75" s="194">
        <v>0</v>
      </c>
      <c r="EP75" s="194">
        <v>0</v>
      </c>
      <c r="EQ75" s="194">
        <v>0</v>
      </c>
      <c r="ER75" s="194">
        <v>0</v>
      </c>
      <c r="ES75" s="194">
        <v>0</v>
      </c>
      <c r="ET75" s="194">
        <v>0</v>
      </c>
      <c r="EU75" s="194">
        <v>0</v>
      </c>
      <c r="EV75" s="194">
        <v>0</v>
      </c>
      <c r="EW75" s="194">
        <v>300</v>
      </c>
      <c r="EX75" s="194">
        <v>50</v>
      </c>
      <c r="EY75" s="194">
        <v>0</v>
      </c>
      <c r="EZ75" s="194">
        <v>900</v>
      </c>
      <c r="FA75" s="194">
        <v>0</v>
      </c>
      <c r="FB75" s="194">
        <v>0</v>
      </c>
      <c r="FC75" s="194">
        <v>0</v>
      </c>
      <c r="FD75" s="194">
        <v>0</v>
      </c>
      <c r="FE75" s="194">
        <v>2893.11</v>
      </c>
      <c r="FF75" s="194">
        <v>0</v>
      </c>
      <c r="FG75" s="194">
        <v>0</v>
      </c>
      <c r="FH75" s="194">
        <v>0</v>
      </c>
      <c r="FI75" s="194">
        <v>0</v>
      </c>
      <c r="FJ75" s="194">
        <v>0</v>
      </c>
      <c r="FK75" s="194">
        <v>0</v>
      </c>
      <c r="FL75" s="194">
        <v>0</v>
      </c>
      <c r="FM75" s="194">
        <v>0</v>
      </c>
      <c r="FN75" s="194">
        <v>0</v>
      </c>
      <c r="FO75" s="194">
        <v>0</v>
      </c>
      <c r="FP75" s="194">
        <v>0</v>
      </c>
      <c r="FQ75" s="194">
        <v>0</v>
      </c>
      <c r="FR75" s="194">
        <v>0</v>
      </c>
      <c r="FS75" s="194">
        <v>0</v>
      </c>
      <c r="FT75" s="194">
        <v>0</v>
      </c>
      <c r="FU75" s="194">
        <v>0</v>
      </c>
      <c r="FV75" s="194">
        <v>0</v>
      </c>
      <c r="FW75" s="194">
        <v>0</v>
      </c>
      <c r="FX75" s="194">
        <v>0</v>
      </c>
      <c r="FY75" s="194">
        <v>0</v>
      </c>
      <c r="FZ75" s="194">
        <v>0</v>
      </c>
      <c r="GA75" s="194">
        <v>0</v>
      </c>
      <c r="GB75" s="194">
        <v>0</v>
      </c>
      <c r="GC75" s="194">
        <v>0</v>
      </c>
      <c r="GD75" s="194">
        <v>0</v>
      </c>
      <c r="GE75" s="194">
        <v>0</v>
      </c>
      <c r="GF75" s="194">
        <v>0</v>
      </c>
      <c r="GG75" s="194">
        <v>0</v>
      </c>
      <c r="GH75" s="194">
        <v>0</v>
      </c>
      <c r="GI75" s="194">
        <v>0</v>
      </c>
      <c r="GJ75" s="194">
        <v>0</v>
      </c>
      <c r="GK75" s="194">
        <v>0</v>
      </c>
      <c r="GL75" s="194">
        <v>0</v>
      </c>
      <c r="GM75" s="194">
        <v>0</v>
      </c>
      <c r="GN75" s="194">
        <v>0</v>
      </c>
      <c r="GO75" s="194">
        <v>0</v>
      </c>
      <c r="GP75" s="194">
        <v>0</v>
      </c>
      <c r="GQ75" s="194">
        <v>0</v>
      </c>
      <c r="GR75" s="194">
        <v>0</v>
      </c>
      <c r="GS75" s="194">
        <v>0</v>
      </c>
      <c r="GT75" s="194">
        <v>0</v>
      </c>
      <c r="GU75" s="194">
        <v>302.5</v>
      </c>
      <c r="GV75" s="194">
        <v>605</v>
      </c>
      <c r="GW75" s="194">
        <v>0</v>
      </c>
      <c r="GX75" s="194">
        <v>0</v>
      </c>
      <c r="GY75" s="194">
        <v>0</v>
      </c>
      <c r="GZ75" s="194">
        <v>0</v>
      </c>
      <c r="HA75" s="194">
        <v>0</v>
      </c>
      <c r="HB75" s="194">
        <v>0</v>
      </c>
      <c r="HC75" s="194">
        <v>0</v>
      </c>
      <c r="HD75" s="194">
        <v>0</v>
      </c>
      <c r="HE75" s="194">
        <v>0</v>
      </c>
      <c r="HF75" s="194">
        <v>0</v>
      </c>
      <c r="HG75" s="194">
        <v>0</v>
      </c>
      <c r="HH75" s="194">
        <v>0</v>
      </c>
      <c r="HI75" s="194">
        <v>0</v>
      </c>
      <c r="HJ75" s="194">
        <v>0</v>
      </c>
      <c r="HK75" s="194">
        <v>0</v>
      </c>
      <c r="HL75" s="194">
        <v>0</v>
      </c>
      <c r="HM75" s="194">
        <v>0</v>
      </c>
      <c r="HN75" s="194">
        <v>0</v>
      </c>
      <c r="HO75" s="194">
        <v>0</v>
      </c>
      <c r="HP75" s="194">
        <v>1061.5</v>
      </c>
      <c r="HQ75" s="194">
        <v>0</v>
      </c>
      <c r="HR75" s="194">
        <v>9337.7000000000007</v>
      </c>
      <c r="HS75" s="194">
        <v>0</v>
      </c>
      <c r="HT75" s="194">
        <v>0</v>
      </c>
      <c r="HU75" s="194">
        <v>0</v>
      </c>
      <c r="HV75" s="194">
        <v>0</v>
      </c>
      <c r="HW75" s="194">
        <v>0</v>
      </c>
      <c r="HX75" s="194">
        <v>0</v>
      </c>
      <c r="HY75" s="194">
        <v>0</v>
      </c>
      <c r="HZ75" s="194">
        <v>0</v>
      </c>
      <c r="IA75" s="194">
        <v>0</v>
      </c>
      <c r="IB75" s="194">
        <v>0</v>
      </c>
      <c r="IC75" s="194">
        <v>0</v>
      </c>
      <c r="ID75" s="194">
        <v>0</v>
      </c>
      <c r="IE75" s="194">
        <v>0</v>
      </c>
      <c r="IF75" s="194">
        <v>9680</v>
      </c>
      <c r="IG75" s="194">
        <v>0</v>
      </c>
      <c r="IH75" s="194">
        <v>0</v>
      </c>
      <c r="II75" s="194">
        <v>0</v>
      </c>
      <c r="IJ75" s="194">
        <v>484</v>
      </c>
      <c r="IK75" s="194">
        <v>0</v>
      </c>
      <c r="IL75" s="194">
        <v>0</v>
      </c>
      <c r="IM75" s="194">
        <v>0</v>
      </c>
      <c r="IN75" s="194">
        <v>0</v>
      </c>
      <c r="IO75" s="194">
        <v>0</v>
      </c>
      <c r="IP75" s="194">
        <v>0</v>
      </c>
      <c r="IQ75" s="194">
        <v>0</v>
      </c>
      <c r="IR75" s="194">
        <v>0</v>
      </c>
      <c r="IS75" s="194">
        <v>0</v>
      </c>
      <c r="IT75" s="194">
        <v>0</v>
      </c>
      <c r="IU75" s="194">
        <v>0</v>
      </c>
      <c r="IV75" s="194">
        <v>0</v>
      </c>
      <c r="IW75" s="194">
        <v>0</v>
      </c>
      <c r="IX75" s="194">
        <f t="shared" si="2"/>
        <v>703187.46999999986</v>
      </c>
    </row>
    <row r="76" spans="1:258" ht="13.5" customHeight="1" x14ac:dyDescent="0.25">
      <c r="A76" s="190">
        <v>518158</v>
      </c>
      <c r="B76" s="194">
        <v>0</v>
      </c>
      <c r="C76" s="194">
        <v>0</v>
      </c>
      <c r="D76" s="194">
        <v>0</v>
      </c>
      <c r="E76" s="194">
        <v>0</v>
      </c>
      <c r="F76" s="194">
        <v>0</v>
      </c>
      <c r="G76" s="194">
        <v>0</v>
      </c>
      <c r="H76" s="194">
        <v>0</v>
      </c>
      <c r="I76" s="194">
        <v>0</v>
      </c>
      <c r="J76" s="194">
        <v>0</v>
      </c>
      <c r="K76" s="194">
        <v>0</v>
      </c>
      <c r="L76" s="194">
        <v>0</v>
      </c>
      <c r="M76" s="194">
        <v>0</v>
      </c>
      <c r="N76" s="194">
        <v>0</v>
      </c>
      <c r="O76" s="194">
        <v>0</v>
      </c>
      <c r="P76" s="194">
        <v>0</v>
      </c>
      <c r="Q76" s="194">
        <v>0</v>
      </c>
      <c r="R76" s="194">
        <v>0</v>
      </c>
      <c r="S76" s="194">
        <v>0</v>
      </c>
      <c r="T76" s="194">
        <v>0</v>
      </c>
      <c r="U76" s="194">
        <v>0</v>
      </c>
      <c r="V76" s="194">
        <v>0</v>
      </c>
      <c r="W76" s="194">
        <v>0</v>
      </c>
      <c r="X76" s="194">
        <v>0</v>
      </c>
      <c r="Y76" s="194">
        <v>0</v>
      </c>
      <c r="Z76" s="194">
        <v>0</v>
      </c>
      <c r="AA76" s="194">
        <v>0</v>
      </c>
      <c r="AB76" s="194">
        <v>0</v>
      </c>
      <c r="AC76" s="194">
        <v>0</v>
      </c>
      <c r="AD76" s="194">
        <v>0</v>
      </c>
      <c r="AE76" s="194">
        <v>0</v>
      </c>
      <c r="AF76" s="194">
        <v>0</v>
      </c>
      <c r="AG76" s="194">
        <v>0</v>
      </c>
      <c r="AH76" s="194">
        <v>0</v>
      </c>
      <c r="AI76" s="194">
        <v>0</v>
      </c>
      <c r="AJ76" s="194">
        <v>0</v>
      </c>
      <c r="AK76" s="194">
        <v>0</v>
      </c>
      <c r="AL76" s="194">
        <v>0</v>
      </c>
      <c r="AM76" s="194">
        <v>0</v>
      </c>
      <c r="AN76" s="194">
        <v>0</v>
      </c>
      <c r="AO76" s="194">
        <v>0</v>
      </c>
      <c r="AP76" s="194">
        <v>0</v>
      </c>
      <c r="AQ76" s="194">
        <v>0</v>
      </c>
      <c r="AR76" s="194">
        <v>0</v>
      </c>
      <c r="AS76" s="194">
        <v>0</v>
      </c>
      <c r="AT76" s="194">
        <v>0</v>
      </c>
      <c r="AU76" s="194">
        <v>0</v>
      </c>
      <c r="AV76" s="194">
        <v>0</v>
      </c>
      <c r="AW76" s="194">
        <v>0</v>
      </c>
      <c r="AX76" s="194">
        <v>0</v>
      </c>
      <c r="AY76" s="194">
        <v>0</v>
      </c>
      <c r="AZ76" s="194">
        <v>0</v>
      </c>
      <c r="BA76" s="194">
        <v>0</v>
      </c>
      <c r="BB76" s="194">
        <v>0</v>
      </c>
      <c r="BC76" s="194">
        <v>0</v>
      </c>
      <c r="BD76" s="194">
        <v>0</v>
      </c>
      <c r="BE76" s="194">
        <v>0</v>
      </c>
      <c r="BF76" s="194">
        <v>0</v>
      </c>
      <c r="BG76" s="194">
        <v>0</v>
      </c>
      <c r="BH76" s="194">
        <v>0</v>
      </c>
      <c r="BI76" s="194">
        <v>0</v>
      </c>
      <c r="BJ76" s="194">
        <v>0</v>
      </c>
      <c r="BK76" s="194">
        <v>0</v>
      </c>
      <c r="BL76" s="194">
        <v>0</v>
      </c>
      <c r="BM76" s="194">
        <v>0</v>
      </c>
      <c r="BN76" s="194">
        <v>0</v>
      </c>
      <c r="BO76" s="194">
        <v>0</v>
      </c>
      <c r="BP76" s="194">
        <v>0</v>
      </c>
      <c r="BQ76" s="194">
        <v>0</v>
      </c>
      <c r="BR76" s="194">
        <v>0</v>
      </c>
      <c r="BS76" s="194">
        <v>0</v>
      </c>
      <c r="BT76" s="194">
        <v>0</v>
      </c>
      <c r="BU76" s="194">
        <v>0</v>
      </c>
      <c r="BV76" s="194">
        <v>0</v>
      </c>
      <c r="BW76" s="194">
        <v>0</v>
      </c>
      <c r="BX76" s="194">
        <v>0</v>
      </c>
      <c r="BY76" s="194">
        <v>0</v>
      </c>
      <c r="BZ76" s="194">
        <v>0</v>
      </c>
      <c r="CA76" s="194">
        <v>0</v>
      </c>
      <c r="CB76" s="194">
        <v>0</v>
      </c>
      <c r="CC76" s="194">
        <v>0</v>
      </c>
      <c r="CD76" s="194">
        <v>0</v>
      </c>
      <c r="CE76" s="194">
        <v>0</v>
      </c>
      <c r="CF76" s="194">
        <v>0</v>
      </c>
      <c r="CG76" s="194">
        <v>0</v>
      </c>
      <c r="CH76" s="194">
        <v>0</v>
      </c>
      <c r="CI76" s="194">
        <v>0</v>
      </c>
      <c r="CJ76" s="194">
        <v>0</v>
      </c>
      <c r="CK76" s="194">
        <v>0</v>
      </c>
      <c r="CL76" s="194">
        <v>0</v>
      </c>
      <c r="CM76" s="194">
        <v>0</v>
      </c>
      <c r="CN76" s="194">
        <v>0</v>
      </c>
      <c r="CO76" s="194">
        <v>0</v>
      </c>
      <c r="CP76" s="194">
        <v>0</v>
      </c>
      <c r="CQ76" s="194">
        <v>0</v>
      </c>
      <c r="CR76" s="194">
        <v>0</v>
      </c>
      <c r="CS76" s="194">
        <v>0</v>
      </c>
      <c r="CT76" s="194">
        <v>0</v>
      </c>
      <c r="CU76" s="194">
        <v>0</v>
      </c>
      <c r="CV76" s="194">
        <v>0</v>
      </c>
      <c r="CW76" s="194">
        <v>0</v>
      </c>
      <c r="CX76" s="194">
        <v>0</v>
      </c>
      <c r="CY76" s="194">
        <v>0</v>
      </c>
      <c r="CZ76" s="194">
        <v>0</v>
      </c>
      <c r="DA76" s="194">
        <v>0</v>
      </c>
      <c r="DB76" s="194">
        <v>0</v>
      </c>
      <c r="DC76" s="194">
        <v>0</v>
      </c>
      <c r="DD76" s="194">
        <v>0</v>
      </c>
      <c r="DE76" s="194">
        <v>0</v>
      </c>
      <c r="DF76" s="194">
        <v>0</v>
      </c>
      <c r="DG76" s="194">
        <v>0</v>
      </c>
      <c r="DH76" s="194">
        <v>0</v>
      </c>
      <c r="DI76" s="194">
        <v>0</v>
      </c>
      <c r="DJ76" s="194">
        <v>0</v>
      </c>
      <c r="DK76" s="194">
        <v>0</v>
      </c>
      <c r="DL76" s="194">
        <v>0</v>
      </c>
      <c r="DM76" s="194">
        <v>0</v>
      </c>
      <c r="DN76" s="194">
        <v>0</v>
      </c>
      <c r="DO76" s="194">
        <v>0</v>
      </c>
      <c r="DP76" s="194">
        <v>0</v>
      </c>
      <c r="DQ76" s="194">
        <v>0</v>
      </c>
      <c r="DR76" s="194">
        <v>0</v>
      </c>
      <c r="DS76" s="194">
        <v>0</v>
      </c>
      <c r="DT76" s="194">
        <v>0</v>
      </c>
      <c r="DU76" s="194">
        <v>0</v>
      </c>
      <c r="DV76" s="194">
        <v>0</v>
      </c>
      <c r="DW76" s="194">
        <v>0</v>
      </c>
      <c r="DX76" s="194">
        <v>0</v>
      </c>
      <c r="DY76" s="194">
        <v>0</v>
      </c>
      <c r="DZ76" s="194">
        <v>0</v>
      </c>
      <c r="EA76" s="194">
        <v>45977.279999999999</v>
      </c>
      <c r="EB76" s="194">
        <v>0</v>
      </c>
      <c r="EC76" s="194">
        <v>0</v>
      </c>
      <c r="ED76" s="194">
        <v>0</v>
      </c>
      <c r="EE76" s="194">
        <v>0</v>
      </c>
      <c r="EF76" s="194">
        <v>0</v>
      </c>
      <c r="EG76" s="194">
        <v>0</v>
      </c>
      <c r="EH76" s="194">
        <v>0</v>
      </c>
      <c r="EI76" s="194">
        <v>0</v>
      </c>
      <c r="EJ76" s="194">
        <v>0</v>
      </c>
      <c r="EK76" s="194">
        <v>0</v>
      </c>
      <c r="EL76" s="194">
        <v>0</v>
      </c>
      <c r="EM76" s="194">
        <v>0</v>
      </c>
      <c r="EN76" s="194">
        <v>0</v>
      </c>
      <c r="EO76" s="194">
        <v>0</v>
      </c>
      <c r="EP76" s="194">
        <v>0</v>
      </c>
      <c r="EQ76" s="194">
        <v>4119</v>
      </c>
      <c r="ER76" s="194">
        <v>0</v>
      </c>
      <c r="ES76" s="194">
        <v>0</v>
      </c>
      <c r="ET76" s="194">
        <v>41188</v>
      </c>
      <c r="EU76" s="194">
        <v>4120</v>
      </c>
      <c r="EV76" s="194">
        <v>32950</v>
      </c>
      <c r="EW76" s="194">
        <v>0</v>
      </c>
      <c r="EX76" s="194">
        <v>0</v>
      </c>
      <c r="EY76" s="194">
        <v>0</v>
      </c>
      <c r="EZ76" s="194">
        <v>0</v>
      </c>
      <c r="FA76" s="194">
        <v>0</v>
      </c>
      <c r="FB76" s="194">
        <v>0</v>
      </c>
      <c r="FC76" s="194">
        <v>0</v>
      </c>
      <c r="FD76" s="194">
        <v>0</v>
      </c>
      <c r="FE76" s="194">
        <v>0</v>
      </c>
      <c r="FF76" s="194">
        <v>0</v>
      </c>
      <c r="FG76" s="194">
        <v>0</v>
      </c>
      <c r="FH76" s="194">
        <v>0</v>
      </c>
      <c r="FI76" s="194">
        <v>0</v>
      </c>
      <c r="FJ76" s="194">
        <v>0</v>
      </c>
      <c r="FK76" s="194">
        <v>0</v>
      </c>
      <c r="FL76" s="194">
        <v>0</v>
      </c>
      <c r="FM76" s="194">
        <v>0</v>
      </c>
      <c r="FN76" s="194">
        <v>0</v>
      </c>
      <c r="FO76" s="194">
        <v>0</v>
      </c>
      <c r="FP76" s="194">
        <v>0</v>
      </c>
      <c r="FQ76" s="194">
        <v>0</v>
      </c>
      <c r="FR76" s="194">
        <v>0</v>
      </c>
      <c r="FS76" s="194">
        <v>0</v>
      </c>
      <c r="FT76" s="194">
        <v>0</v>
      </c>
      <c r="FU76" s="194">
        <v>28000</v>
      </c>
      <c r="FV76" s="194">
        <v>0</v>
      </c>
      <c r="FW76" s="194">
        <v>0</v>
      </c>
      <c r="FX76" s="194">
        <v>0</v>
      </c>
      <c r="FY76" s="194">
        <v>0</v>
      </c>
      <c r="FZ76" s="194">
        <v>0</v>
      </c>
      <c r="GA76" s="194">
        <v>0</v>
      </c>
      <c r="GB76" s="194">
        <v>0</v>
      </c>
      <c r="GC76" s="194">
        <v>0</v>
      </c>
      <c r="GD76" s="194">
        <v>0</v>
      </c>
      <c r="GE76" s="194">
        <v>0</v>
      </c>
      <c r="GF76" s="194">
        <v>0</v>
      </c>
      <c r="GG76" s="194">
        <v>0</v>
      </c>
      <c r="GH76" s="194">
        <v>0</v>
      </c>
      <c r="GI76" s="194">
        <v>0</v>
      </c>
      <c r="GJ76" s="194">
        <v>0</v>
      </c>
      <c r="GK76" s="194">
        <v>0</v>
      </c>
      <c r="GL76" s="194">
        <v>0</v>
      </c>
      <c r="GM76" s="194">
        <v>0</v>
      </c>
      <c r="GN76" s="194">
        <v>0</v>
      </c>
      <c r="GO76" s="194">
        <v>0</v>
      </c>
      <c r="GP76" s="194">
        <v>0</v>
      </c>
      <c r="GQ76" s="194">
        <v>0</v>
      </c>
      <c r="GR76" s="194">
        <v>0</v>
      </c>
      <c r="GS76" s="194">
        <v>0</v>
      </c>
      <c r="GT76" s="194">
        <v>0</v>
      </c>
      <c r="GU76" s="194">
        <v>0</v>
      </c>
      <c r="GV76" s="194">
        <v>0</v>
      </c>
      <c r="GW76" s="194">
        <v>0</v>
      </c>
      <c r="GX76" s="194">
        <v>0</v>
      </c>
      <c r="GY76" s="194">
        <v>0</v>
      </c>
      <c r="GZ76" s="194">
        <v>0</v>
      </c>
      <c r="HA76" s="194">
        <v>0</v>
      </c>
      <c r="HB76" s="194">
        <v>0</v>
      </c>
      <c r="HC76" s="194">
        <v>0</v>
      </c>
      <c r="HD76" s="194">
        <v>0</v>
      </c>
      <c r="HE76" s="194">
        <v>0</v>
      </c>
      <c r="HF76" s="194">
        <v>0</v>
      </c>
      <c r="HG76" s="194">
        <v>0</v>
      </c>
      <c r="HH76" s="194">
        <v>0</v>
      </c>
      <c r="HI76" s="194">
        <v>0</v>
      </c>
      <c r="HJ76" s="194">
        <v>0</v>
      </c>
      <c r="HK76" s="194">
        <v>0</v>
      </c>
      <c r="HL76" s="194">
        <v>0</v>
      </c>
      <c r="HM76" s="194">
        <v>0</v>
      </c>
      <c r="HN76" s="194">
        <v>0</v>
      </c>
      <c r="HO76" s="194">
        <v>0</v>
      </c>
      <c r="HP76" s="194">
        <v>0</v>
      </c>
      <c r="HQ76" s="194">
        <v>0</v>
      </c>
      <c r="HR76" s="194">
        <v>0</v>
      </c>
      <c r="HS76" s="194">
        <v>0</v>
      </c>
      <c r="HT76" s="194">
        <v>0</v>
      </c>
      <c r="HU76" s="194">
        <v>0</v>
      </c>
      <c r="HV76" s="194">
        <v>0</v>
      </c>
      <c r="HW76" s="194">
        <v>0</v>
      </c>
      <c r="HX76" s="194">
        <v>0</v>
      </c>
      <c r="HY76" s="194">
        <v>0</v>
      </c>
      <c r="HZ76" s="194">
        <v>0</v>
      </c>
      <c r="IA76" s="194">
        <v>0</v>
      </c>
      <c r="IB76" s="194">
        <v>0</v>
      </c>
      <c r="IC76" s="194">
        <v>0</v>
      </c>
      <c r="ID76" s="194">
        <v>0</v>
      </c>
      <c r="IE76" s="194">
        <v>0</v>
      </c>
      <c r="IF76" s="194">
        <v>0</v>
      </c>
      <c r="IG76" s="194">
        <v>0</v>
      </c>
      <c r="IH76" s="194">
        <v>0</v>
      </c>
      <c r="II76" s="194">
        <v>0</v>
      </c>
      <c r="IJ76" s="194">
        <v>0</v>
      </c>
      <c r="IK76" s="194">
        <v>0</v>
      </c>
      <c r="IL76" s="194">
        <v>0</v>
      </c>
      <c r="IM76" s="194">
        <v>0</v>
      </c>
      <c r="IN76" s="194">
        <v>0</v>
      </c>
      <c r="IO76" s="194">
        <v>0</v>
      </c>
      <c r="IP76" s="194">
        <v>0</v>
      </c>
      <c r="IQ76" s="194">
        <v>0</v>
      </c>
      <c r="IR76" s="194">
        <v>0</v>
      </c>
      <c r="IS76" s="194">
        <v>0</v>
      </c>
      <c r="IT76" s="194">
        <v>0</v>
      </c>
      <c r="IU76" s="194">
        <v>0</v>
      </c>
      <c r="IV76" s="194">
        <v>0</v>
      </c>
      <c r="IW76" s="194">
        <v>0</v>
      </c>
      <c r="IX76" s="194">
        <f t="shared" si="2"/>
        <v>156354.28</v>
      </c>
    </row>
    <row r="77" spans="1:258" ht="13.5" customHeight="1" x14ac:dyDescent="0.25">
      <c r="A77" s="190">
        <v>518159</v>
      </c>
      <c r="B77" s="194">
        <v>0</v>
      </c>
      <c r="C77" s="194">
        <v>0</v>
      </c>
      <c r="D77" s="194">
        <v>0</v>
      </c>
      <c r="E77" s="194">
        <v>0</v>
      </c>
      <c r="F77" s="194">
        <v>0</v>
      </c>
      <c r="G77" s="194">
        <v>31460</v>
      </c>
      <c r="H77" s="194">
        <v>0</v>
      </c>
      <c r="I77" s="194">
        <v>0</v>
      </c>
      <c r="J77" s="194">
        <v>0</v>
      </c>
      <c r="K77" s="194">
        <v>0</v>
      </c>
      <c r="L77" s="194">
        <v>0</v>
      </c>
      <c r="M77" s="194">
        <v>0</v>
      </c>
      <c r="N77" s="194">
        <v>0</v>
      </c>
      <c r="O77" s="194">
        <v>0</v>
      </c>
      <c r="P77" s="194">
        <v>0</v>
      </c>
      <c r="Q77" s="194">
        <v>0</v>
      </c>
      <c r="R77" s="194">
        <v>0</v>
      </c>
      <c r="S77" s="194">
        <v>0</v>
      </c>
      <c r="T77" s="194">
        <v>0</v>
      </c>
      <c r="U77" s="194">
        <v>0</v>
      </c>
      <c r="V77" s="194">
        <v>0</v>
      </c>
      <c r="W77" s="194">
        <v>0</v>
      </c>
      <c r="X77" s="194">
        <v>0</v>
      </c>
      <c r="Y77" s="194">
        <v>0</v>
      </c>
      <c r="Z77" s="194">
        <v>0</v>
      </c>
      <c r="AA77" s="194">
        <v>0</v>
      </c>
      <c r="AB77" s="194">
        <v>0</v>
      </c>
      <c r="AC77" s="194">
        <v>0</v>
      </c>
      <c r="AD77" s="194">
        <v>0</v>
      </c>
      <c r="AE77" s="194">
        <v>0</v>
      </c>
      <c r="AF77" s="194">
        <v>0</v>
      </c>
      <c r="AG77" s="194">
        <v>0</v>
      </c>
      <c r="AH77" s="194">
        <v>0</v>
      </c>
      <c r="AI77" s="194">
        <v>0</v>
      </c>
      <c r="AJ77" s="194">
        <v>0</v>
      </c>
      <c r="AK77" s="194">
        <v>0</v>
      </c>
      <c r="AL77" s="194">
        <v>0</v>
      </c>
      <c r="AM77" s="194">
        <v>0</v>
      </c>
      <c r="AN77" s="194">
        <v>0</v>
      </c>
      <c r="AO77" s="194">
        <v>0</v>
      </c>
      <c r="AP77" s="194">
        <v>0</v>
      </c>
      <c r="AQ77" s="194">
        <v>0</v>
      </c>
      <c r="AR77" s="194">
        <v>0</v>
      </c>
      <c r="AS77" s="194">
        <v>0</v>
      </c>
      <c r="AT77" s="194">
        <v>0</v>
      </c>
      <c r="AU77" s="194">
        <v>0</v>
      </c>
      <c r="AV77" s="194">
        <v>0</v>
      </c>
      <c r="AW77" s="194">
        <v>0</v>
      </c>
      <c r="AX77" s="194">
        <v>0</v>
      </c>
      <c r="AY77" s="194">
        <v>0</v>
      </c>
      <c r="AZ77" s="194">
        <v>0</v>
      </c>
      <c r="BA77" s="194">
        <v>0</v>
      </c>
      <c r="BB77" s="194">
        <v>0</v>
      </c>
      <c r="BC77" s="194">
        <v>0</v>
      </c>
      <c r="BD77" s="194">
        <v>0</v>
      </c>
      <c r="BE77" s="194">
        <v>0</v>
      </c>
      <c r="BF77" s="194">
        <v>0</v>
      </c>
      <c r="BG77" s="194">
        <v>0</v>
      </c>
      <c r="BH77" s="194">
        <v>0</v>
      </c>
      <c r="BI77" s="194">
        <v>0</v>
      </c>
      <c r="BJ77" s="194">
        <v>5760</v>
      </c>
      <c r="BK77" s="194">
        <v>0</v>
      </c>
      <c r="BL77" s="194">
        <v>0</v>
      </c>
      <c r="BM77" s="194">
        <v>9930</v>
      </c>
      <c r="BN77" s="194">
        <v>0</v>
      </c>
      <c r="BO77" s="194">
        <v>0</v>
      </c>
      <c r="BP77" s="194">
        <v>0</v>
      </c>
      <c r="BQ77" s="194">
        <v>0</v>
      </c>
      <c r="BR77" s="194">
        <v>0</v>
      </c>
      <c r="BS77" s="194">
        <v>0</v>
      </c>
      <c r="BT77" s="194">
        <v>0</v>
      </c>
      <c r="BU77" s="194">
        <v>0</v>
      </c>
      <c r="BV77" s="194">
        <v>0</v>
      </c>
      <c r="BW77" s="194">
        <v>0</v>
      </c>
      <c r="BX77" s="194">
        <v>0</v>
      </c>
      <c r="BY77" s="194">
        <v>0</v>
      </c>
      <c r="BZ77" s="194">
        <v>0</v>
      </c>
      <c r="CA77" s="194">
        <v>0</v>
      </c>
      <c r="CB77" s="194">
        <v>0</v>
      </c>
      <c r="CC77" s="194">
        <v>0</v>
      </c>
      <c r="CD77" s="194">
        <v>0</v>
      </c>
      <c r="CE77" s="194">
        <v>18700</v>
      </c>
      <c r="CF77" s="194">
        <v>0</v>
      </c>
      <c r="CG77" s="194">
        <v>0</v>
      </c>
      <c r="CH77" s="194">
        <v>0</v>
      </c>
      <c r="CI77" s="194">
        <v>0</v>
      </c>
      <c r="CJ77" s="194">
        <v>0</v>
      </c>
      <c r="CK77" s="194">
        <v>0</v>
      </c>
      <c r="CL77" s="194">
        <v>0</v>
      </c>
      <c r="CM77" s="194">
        <v>0</v>
      </c>
      <c r="CN77" s="194">
        <v>0</v>
      </c>
      <c r="CO77" s="194">
        <v>0</v>
      </c>
      <c r="CP77" s="194">
        <v>0</v>
      </c>
      <c r="CQ77" s="194">
        <v>0</v>
      </c>
      <c r="CR77" s="194">
        <v>0</v>
      </c>
      <c r="CS77" s="194">
        <v>0</v>
      </c>
      <c r="CT77" s="194">
        <v>0</v>
      </c>
      <c r="CU77" s="194">
        <v>0</v>
      </c>
      <c r="CV77" s="194">
        <v>0</v>
      </c>
      <c r="CW77" s="194">
        <v>0</v>
      </c>
      <c r="CX77" s="194">
        <v>0</v>
      </c>
      <c r="CY77" s="194">
        <v>0</v>
      </c>
      <c r="CZ77" s="194">
        <v>0</v>
      </c>
      <c r="DA77" s="194">
        <v>0</v>
      </c>
      <c r="DB77" s="194">
        <v>0</v>
      </c>
      <c r="DC77" s="194">
        <v>0</v>
      </c>
      <c r="DD77" s="194">
        <v>0</v>
      </c>
      <c r="DE77" s="194">
        <v>0</v>
      </c>
      <c r="DF77" s="194">
        <v>0</v>
      </c>
      <c r="DG77" s="194">
        <v>0</v>
      </c>
      <c r="DH77" s="194">
        <v>0</v>
      </c>
      <c r="DI77" s="194">
        <v>0</v>
      </c>
      <c r="DJ77" s="194">
        <v>0</v>
      </c>
      <c r="DK77" s="194">
        <v>0</v>
      </c>
      <c r="DL77" s="194">
        <v>0</v>
      </c>
      <c r="DM77" s="194">
        <v>0</v>
      </c>
      <c r="DN77" s="194">
        <v>0</v>
      </c>
      <c r="DO77" s="194">
        <v>0</v>
      </c>
      <c r="DP77" s="194">
        <v>0</v>
      </c>
      <c r="DQ77" s="194">
        <v>0</v>
      </c>
      <c r="DR77" s="194">
        <v>0</v>
      </c>
      <c r="DS77" s="194">
        <v>0</v>
      </c>
      <c r="DT77" s="194">
        <v>0</v>
      </c>
      <c r="DU77" s="194">
        <v>0</v>
      </c>
      <c r="DV77" s="194">
        <v>0</v>
      </c>
      <c r="DW77" s="194">
        <v>0</v>
      </c>
      <c r="DX77" s="194">
        <v>0</v>
      </c>
      <c r="DY77" s="194">
        <v>0</v>
      </c>
      <c r="DZ77" s="194">
        <v>0</v>
      </c>
      <c r="EA77" s="194">
        <v>13922</v>
      </c>
      <c r="EB77" s="194">
        <v>0</v>
      </c>
      <c r="EC77" s="194">
        <v>0</v>
      </c>
      <c r="ED77" s="194">
        <v>5620</v>
      </c>
      <c r="EE77" s="194">
        <v>0</v>
      </c>
      <c r="EF77" s="194">
        <v>0</v>
      </c>
      <c r="EG77" s="194">
        <v>0</v>
      </c>
      <c r="EH77" s="194">
        <v>0</v>
      </c>
      <c r="EI77" s="194">
        <v>0</v>
      </c>
      <c r="EJ77" s="194">
        <v>0</v>
      </c>
      <c r="EK77" s="194">
        <v>0</v>
      </c>
      <c r="EL77" s="194">
        <v>0</v>
      </c>
      <c r="EM77" s="194">
        <v>0</v>
      </c>
      <c r="EN77" s="194">
        <v>0</v>
      </c>
      <c r="EO77" s="194">
        <v>0</v>
      </c>
      <c r="EP77" s="194">
        <v>0</v>
      </c>
      <c r="EQ77" s="194">
        <v>0</v>
      </c>
      <c r="ER77" s="194">
        <v>0</v>
      </c>
      <c r="ES77" s="194">
        <v>0</v>
      </c>
      <c r="ET77" s="194">
        <v>0</v>
      </c>
      <c r="EU77" s="194">
        <v>0</v>
      </c>
      <c r="EV77" s="194">
        <v>0</v>
      </c>
      <c r="EW77" s="194">
        <v>0</v>
      </c>
      <c r="EX77" s="194">
        <v>0</v>
      </c>
      <c r="EY77" s="194">
        <v>0</v>
      </c>
      <c r="EZ77" s="194">
        <v>0</v>
      </c>
      <c r="FA77" s="194">
        <v>0</v>
      </c>
      <c r="FB77" s="194">
        <v>0</v>
      </c>
      <c r="FC77" s="194">
        <v>0</v>
      </c>
      <c r="FD77" s="194">
        <v>0</v>
      </c>
      <c r="FE77" s="194">
        <v>0</v>
      </c>
      <c r="FF77" s="194">
        <v>0</v>
      </c>
      <c r="FG77" s="194">
        <v>0</v>
      </c>
      <c r="FH77" s="194">
        <v>0</v>
      </c>
      <c r="FI77" s="194">
        <v>0</v>
      </c>
      <c r="FJ77" s="194">
        <v>0</v>
      </c>
      <c r="FK77" s="194">
        <v>0</v>
      </c>
      <c r="FL77" s="194">
        <v>0</v>
      </c>
      <c r="FM77" s="194">
        <v>0</v>
      </c>
      <c r="FN77" s="194">
        <v>0</v>
      </c>
      <c r="FO77" s="194">
        <v>0</v>
      </c>
      <c r="FP77" s="194">
        <v>0</v>
      </c>
      <c r="FQ77" s="194">
        <v>0</v>
      </c>
      <c r="FR77" s="194">
        <v>0</v>
      </c>
      <c r="FS77" s="194">
        <v>0</v>
      </c>
      <c r="FT77" s="194">
        <v>0</v>
      </c>
      <c r="FU77" s="194">
        <v>0</v>
      </c>
      <c r="FV77" s="194">
        <v>0</v>
      </c>
      <c r="FW77" s="194">
        <v>0</v>
      </c>
      <c r="FX77" s="194">
        <v>0</v>
      </c>
      <c r="FY77" s="194">
        <v>0</v>
      </c>
      <c r="FZ77" s="194">
        <v>0</v>
      </c>
      <c r="GA77" s="194">
        <v>0</v>
      </c>
      <c r="GB77" s="194">
        <v>0</v>
      </c>
      <c r="GC77" s="194">
        <v>0</v>
      </c>
      <c r="GD77" s="194">
        <v>0</v>
      </c>
      <c r="GE77" s="194">
        <v>0</v>
      </c>
      <c r="GF77" s="194">
        <v>0</v>
      </c>
      <c r="GG77" s="194">
        <v>0</v>
      </c>
      <c r="GH77" s="194">
        <v>0</v>
      </c>
      <c r="GI77" s="194">
        <v>0</v>
      </c>
      <c r="GJ77" s="194">
        <v>0</v>
      </c>
      <c r="GK77" s="194">
        <v>0</v>
      </c>
      <c r="GL77" s="194">
        <v>0</v>
      </c>
      <c r="GM77" s="194">
        <v>0</v>
      </c>
      <c r="GN77" s="194">
        <v>0</v>
      </c>
      <c r="GO77" s="194">
        <v>0</v>
      </c>
      <c r="GP77" s="194">
        <v>0</v>
      </c>
      <c r="GQ77" s="194">
        <v>0</v>
      </c>
      <c r="GR77" s="194">
        <v>0</v>
      </c>
      <c r="GS77" s="194">
        <v>0</v>
      </c>
      <c r="GT77" s="194">
        <v>0</v>
      </c>
      <c r="GU77" s="194">
        <v>0</v>
      </c>
      <c r="GV77" s="194">
        <v>39345</v>
      </c>
      <c r="GW77" s="194">
        <v>0</v>
      </c>
      <c r="GX77" s="194">
        <v>0</v>
      </c>
      <c r="GY77" s="194">
        <v>0</v>
      </c>
      <c r="GZ77" s="194">
        <v>0</v>
      </c>
      <c r="HA77" s="194">
        <v>0</v>
      </c>
      <c r="HB77" s="194">
        <v>0</v>
      </c>
      <c r="HC77" s="194">
        <v>0</v>
      </c>
      <c r="HD77" s="194">
        <v>0</v>
      </c>
      <c r="HE77" s="194">
        <v>0</v>
      </c>
      <c r="HF77" s="194">
        <v>0</v>
      </c>
      <c r="HG77" s="194">
        <v>0</v>
      </c>
      <c r="HH77" s="194">
        <v>0</v>
      </c>
      <c r="HI77" s="194">
        <v>0</v>
      </c>
      <c r="HJ77" s="194">
        <v>0</v>
      </c>
      <c r="HK77" s="194">
        <v>0</v>
      </c>
      <c r="HL77" s="194">
        <v>0</v>
      </c>
      <c r="HM77" s="194">
        <v>0</v>
      </c>
      <c r="HN77" s="194">
        <v>0</v>
      </c>
      <c r="HO77" s="194">
        <v>0</v>
      </c>
      <c r="HP77" s="194">
        <v>0</v>
      </c>
      <c r="HQ77" s="194">
        <v>0</v>
      </c>
      <c r="HR77" s="194">
        <v>0</v>
      </c>
      <c r="HS77" s="194">
        <v>0</v>
      </c>
      <c r="HT77" s="194">
        <v>0</v>
      </c>
      <c r="HU77" s="194">
        <v>2855</v>
      </c>
      <c r="HV77" s="194">
        <v>0</v>
      </c>
      <c r="HW77" s="194">
        <v>0</v>
      </c>
      <c r="HX77" s="194">
        <v>0</v>
      </c>
      <c r="HY77" s="194">
        <v>0</v>
      </c>
      <c r="HZ77" s="194">
        <v>0</v>
      </c>
      <c r="IA77" s="194">
        <v>0</v>
      </c>
      <c r="IB77" s="194">
        <v>0</v>
      </c>
      <c r="IC77" s="194">
        <v>0</v>
      </c>
      <c r="ID77" s="194">
        <v>0</v>
      </c>
      <c r="IE77" s="194">
        <v>0</v>
      </c>
      <c r="IF77" s="194">
        <v>0</v>
      </c>
      <c r="IG77" s="194">
        <v>0</v>
      </c>
      <c r="IH77" s="194">
        <v>0</v>
      </c>
      <c r="II77" s="194">
        <v>0</v>
      </c>
      <c r="IJ77" s="194">
        <v>0</v>
      </c>
      <c r="IK77" s="194">
        <v>0</v>
      </c>
      <c r="IL77" s="194">
        <v>0</v>
      </c>
      <c r="IM77" s="194">
        <v>0</v>
      </c>
      <c r="IN77" s="194">
        <v>0</v>
      </c>
      <c r="IO77" s="194">
        <v>0</v>
      </c>
      <c r="IP77" s="194">
        <v>0</v>
      </c>
      <c r="IQ77" s="194">
        <v>0</v>
      </c>
      <c r="IR77" s="194">
        <v>0</v>
      </c>
      <c r="IS77" s="194">
        <v>0</v>
      </c>
      <c r="IT77" s="194">
        <v>0</v>
      </c>
      <c r="IU77" s="194">
        <v>112114</v>
      </c>
      <c r="IV77" s="194">
        <v>0</v>
      </c>
      <c r="IW77" s="194">
        <v>21000</v>
      </c>
      <c r="IX77" s="194">
        <f t="shared" si="2"/>
        <v>260706</v>
      </c>
    </row>
    <row r="78" spans="1:258" ht="13.5" customHeight="1" x14ac:dyDescent="0.25">
      <c r="A78" s="190">
        <v>518160</v>
      </c>
      <c r="B78" s="194">
        <v>0</v>
      </c>
      <c r="C78" s="194">
        <v>0</v>
      </c>
      <c r="D78" s="194">
        <v>0</v>
      </c>
      <c r="E78" s="194">
        <v>0</v>
      </c>
      <c r="F78" s="194">
        <v>0</v>
      </c>
      <c r="G78" s="194">
        <v>0</v>
      </c>
      <c r="H78" s="194">
        <v>0</v>
      </c>
      <c r="I78" s="194">
        <v>0</v>
      </c>
      <c r="J78" s="194">
        <v>0</v>
      </c>
      <c r="K78" s="194">
        <v>0</v>
      </c>
      <c r="L78" s="194">
        <v>0</v>
      </c>
      <c r="M78" s="194">
        <v>684.54</v>
      </c>
      <c r="N78" s="194">
        <v>0</v>
      </c>
      <c r="O78" s="194">
        <v>0</v>
      </c>
      <c r="P78" s="194">
        <v>0</v>
      </c>
      <c r="Q78" s="194">
        <v>0</v>
      </c>
      <c r="R78" s="194">
        <v>0</v>
      </c>
      <c r="S78" s="194">
        <v>0</v>
      </c>
      <c r="T78" s="194">
        <v>0</v>
      </c>
      <c r="U78" s="194">
        <v>0</v>
      </c>
      <c r="V78" s="194">
        <v>0</v>
      </c>
      <c r="W78" s="194">
        <v>0</v>
      </c>
      <c r="X78" s="194">
        <v>0</v>
      </c>
      <c r="Y78" s="194">
        <v>0</v>
      </c>
      <c r="Z78" s="194">
        <v>0</v>
      </c>
      <c r="AA78" s="194">
        <v>0</v>
      </c>
      <c r="AB78" s="194">
        <v>0</v>
      </c>
      <c r="AC78" s="194">
        <v>0</v>
      </c>
      <c r="AD78" s="194">
        <v>0</v>
      </c>
      <c r="AE78" s="194">
        <v>0</v>
      </c>
      <c r="AF78" s="194">
        <v>0</v>
      </c>
      <c r="AG78" s="194">
        <v>0</v>
      </c>
      <c r="AH78" s="194">
        <v>0</v>
      </c>
      <c r="AI78" s="194">
        <v>0</v>
      </c>
      <c r="AJ78" s="194">
        <v>0</v>
      </c>
      <c r="AK78" s="194">
        <v>0</v>
      </c>
      <c r="AL78" s="194">
        <v>0</v>
      </c>
      <c r="AM78" s="194">
        <v>0</v>
      </c>
      <c r="AN78" s="194">
        <v>0</v>
      </c>
      <c r="AO78" s="194">
        <v>0</v>
      </c>
      <c r="AP78" s="194">
        <v>0</v>
      </c>
      <c r="AQ78" s="194">
        <v>0</v>
      </c>
      <c r="AR78" s="194">
        <v>0</v>
      </c>
      <c r="AS78" s="194">
        <v>0</v>
      </c>
      <c r="AT78" s="194">
        <v>0</v>
      </c>
      <c r="AU78" s="194">
        <v>0</v>
      </c>
      <c r="AV78" s="194">
        <v>0</v>
      </c>
      <c r="AW78" s="194">
        <v>0</v>
      </c>
      <c r="AX78" s="194">
        <v>0</v>
      </c>
      <c r="AY78" s="194">
        <v>0</v>
      </c>
      <c r="AZ78" s="194">
        <v>0</v>
      </c>
      <c r="BA78" s="194">
        <v>0</v>
      </c>
      <c r="BB78" s="194">
        <v>0</v>
      </c>
      <c r="BC78" s="194">
        <v>0</v>
      </c>
      <c r="BD78" s="194">
        <v>0</v>
      </c>
      <c r="BE78" s="194">
        <v>0</v>
      </c>
      <c r="BF78" s="194">
        <v>0</v>
      </c>
      <c r="BG78" s="194">
        <v>0</v>
      </c>
      <c r="BH78" s="194">
        <v>0</v>
      </c>
      <c r="BI78" s="194">
        <v>0</v>
      </c>
      <c r="BJ78" s="194">
        <v>0</v>
      </c>
      <c r="BK78" s="194">
        <v>0</v>
      </c>
      <c r="BL78" s="194">
        <v>0</v>
      </c>
      <c r="BM78" s="194">
        <v>0</v>
      </c>
      <c r="BN78" s="194">
        <v>0</v>
      </c>
      <c r="BO78" s="194">
        <v>0</v>
      </c>
      <c r="BP78" s="194">
        <v>0</v>
      </c>
      <c r="BQ78" s="194">
        <v>0</v>
      </c>
      <c r="BR78" s="194">
        <v>0</v>
      </c>
      <c r="BS78" s="194">
        <v>0</v>
      </c>
      <c r="BT78" s="194">
        <v>0</v>
      </c>
      <c r="BU78" s="194">
        <v>0</v>
      </c>
      <c r="BV78" s="194">
        <v>0</v>
      </c>
      <c r="BW78" s="194">
        <v>0</v>
      </c>
      <c r="BX78" s="194">
        <v>0</v>
      </c>
      <c r="BY78" s="194">
        <v>0</v>
      </c>
      <c r="BZ78" s="194">
        <v>0</v>
      </c>
      <c r="CA78" s="194">
        <v>0</v>
      </c>
      <c r="CB78" s="194">
        <v>0</v>
      </c>
      <c r="CC78" s="194">
        <v>0</v>
      </c>
      <c r="CD78" s="194">
        <v>0</v>
      </c>
      <c r="CE78" s="194">
        <v>0</v>
      </c>
      <c r="CF78" s="194">
        <v>0</v>
      </c>
      <c r="CG78" s="194">
        <v>0</v>
      </c>
      <c r="CH78" s="194">
        <v>0</v>
      </c>
      <c r="CI78" s="194">
        <v>0</v>
      </c>
      <c r="CJ78" s="194">
        <v>0</v>
      </c>
      <c r="CK78" s="194">
        <v>0</v>
      </c>
      <c r="CL78" s="194">
        <v>0</v>
      </c>
      <c r="CM78" s="194">
        <v>0</v>
      </c>
      <c r="CN78" s="194">
        <v>0</v>
      </c>
      <c r="CO78" s="194">
        <v>0</v>
      </c>
      <c r="CP78" s="194">
        <v>0</v>
      </c>
      <c r="CQ78" s="194">
        <v>0</v>
      </c>
      <c r="CR78" s="194">
        <v>0</v>
      </c>
      <c r="CS78" s="194">
        <v>0</v>
      </c>
      <c r="CT78" s="194">
        <v>0</v>
      </c>
      <c r="CU78" s="194">
        <v>0</v>
      </c>
      <c r="CV78" s="194">
        <v>0</v>
      </c>
      <c r="CW78" s="194">
        <v>0</v>
      </c>
      <c r="CX78" s="194">
        <v>0</v>
      </c>
      <c r="CY78" s="194">
        <v>0</v>
      </c>
      <c r="CZ78" s="194">
        <v>0</v>
      </c>
      <c r="DA78" s="194">
        <v>0</v>
      </c>
      <c r="DB78" s="194">
        <v>0</v>
      </c>
      <c r="DC78" s="194">
        <v>0</v>
      </c>
      <c r="DD78" s="194">
        <v>0</v>
      </c>
      <c r="DE78" s="194">
        <v>0</v>
      </c>
      <c r="DF78" s="194">
        <v>0</v>
      </c>
      <c r="DG78" s="194">
        <v>0</v>
      </c>
      <c r="DH78" s="194">
        <v>0</v>
      </c>
      <c r="DI78" s="194">
        <v>0</v>
      </c>
      <c r="DJ78" s="194">
        <v>0</v>
      </c>
      <c r="DK78" s="194">
        <v>0</v>
      </c>
      <c r="DL78" s="194">
        <v>0</v>
      </c>
      <c r="DM78" s="194">
        <v>0</v>
      </c>
      <c r="DN78" s="194">
        <v>0</v>
      </c>
      <c r="DO78" s="194">
        <v>0</v>
      </c>
      <c r="DP78" s="194">
        <v>0</v>
      </c>
      <c r="DQ78" s="194">
        <v>0</v>
      </c>
      <c r="DR78" s="194">
        <v>0</v>
      </c>
      <c r="DS78" s="194">
        <v>0</v>
      </c>
      <c r="DT78" s="194">
        <v>0</v>
      </c>
      <c r="DU78" s="194">
        <v>0</v>
      </c>
      <c r="DV78" s="194">
        <v>0</v>
      </c>
      <c r="DW78" s="194">
        <v>0</v>
      </c>
      <c r="DX78" s="194">
        <v>0</v>
      </c>
      <c r="DY78" s="194">
        <v>0</v>
      </c>
      <c r="DZ78" s="194">
        <v>0</v>
      </c>
      <c r="EA78" s="194">
        <v>0</v>
      </c>
      <c r="EB78" s="194">
        <v>0</v>
      </c>
      <c r="EC78" s="194">
        <v>0</v>
      </c>
      <c r="ED78" s="194">
        <v>0</v>
      </c>
      <c r="EE78" s="194">
        <v>0</v>
      </c>
      <c r="EF78" s="194">
        <v>0</v>
      </c>
      <c r="EG78" s="194">
        <v>0</v>
      </c>
      <c r="EH78" s="194">
        <v>0</v>
      </c>
      <c r="EI78" s="194">
        <v>0</v>
      </c>
      <c r="EJ78" s="194">
        <v>0</v>
      </c>
      <c r="EK78" s="194">
        <v>0</v>
      </c>
      <c r="EL78" s="194">
        <v>0</v>
      </c>
      <c r="EM78" s="194">
        <v>0</v>
      </c>
      <c r="EN78" s="194">
        <v>0</v>
      </c>
      <c r="EO78" s="194">
        <v>0</v>
      </c>
      <c r="EP78" s="194">
        <v>0</v>
      </c>
      <c r="EQ78" s="194">
        <v>0</v>
      </c>
      <c r="ER78" s="194">
        <v>12009.28</v>
      </c>
      <c r="ES78" s="194">
        <v>11167</v>
      </c>
      <c r="ET78" s="194">
        <v>29169</v>
      </c>
      <c r="EU78" s="194">
        <v>3898</v>
      </c>
      <c r="EV78" s="194">
        <v>15720</v>
      </c>
      <c r="EW78" s="194">
        <v>9400</v>
      </c>
      <c r="EX78" s="194">
        <v>0</v>
      </c>
      <c r="EY78" s="194">
        <v>0</v>
      </c>
      <c r="EZ78" s="194">
        <v>5879</v>
      </c>
      <c r="FA78" s="194">
        <v>0</v>
      </c>
      <c r="FB78" s="194">
        <v>0</v>
      </c>
      <c r="FC78" s="194">
        <v>0</v>
      </c>
      <c r="FD78" s="194">
        <v>0</v>
      </c>
      <c r="FE78" s="194">
        <v>0</v>
      </c>
      <c r="FF78" s="194">
        <v>0</v>
      </c>
      <c r="FG78" s="194">
        <v>0</v>
      </c>
      <c r="FH78" s="194">
        <v>0</v>
      </c>
      <c r="FI78" s="194">
        <v>0</v>
      </c>
      <c r="FJ78" s="194">
        <v>0</v>
      </c>
      <c r="FK78" s="194">
        <v>0</v>
      </c>
      <c r="FL78" s="194">
        <v>0</v>
      </c>
      <c r="FM78" s="194">
        <v>0</v>
      </c>
      <c r="FN78" s="194">
        <v>860</v>
      </c>
      <c r="FO78" s="194">
        <v>0</v>
      </c>
      <c r="FP78" s="194">
        <v>0</v>
      </c>
      <c r="FQ78" s="194">
        <v>0</v>
      </c>
      <c r="FR78" s="194">
        <v>0</v>
      </c>
      <c r="FS78" s="194">
        <v>0</v>
      </c>
      <c r="FT78" s="194">
        <v>0</v>
      </c>
      <c r="FU78" s="194">
        <v>0</v>
      </c>
      <c r="FV78" s="194">
        <v>0</v>
      </c>
      <c r="FW78" s="194">
        <v>0</v>
      </c>
      <c r="FX78" s="194">
        <v>0</v>
      </c>
      <c r="FY78" s="194">
        <v>0</v>
      </c>
      <c r="FZ78" s="194">
        <v>0</v>
      </c>
      <c r="GA78" s="194">
        <v>0</v>
      </c>
      <c r="GB78" s="194">
        <v>0</v>
      </c>
      <c r="GC78" s="194">
        <v>0</v>
      </c>
      <c r="GD78" s="194">
        <v>0</v>
      </c>
      <c r="GE78" s="194">
        <v>0</v>
      </c>
      <c r="GF78" s="194">
        <v>0</v>
      </c>
      <c r="GG78" s="194">
        <v>0</v>
      </c>
      <c r="GH78" s="194">
        <v>0</v>
      </c>
      <c r="GI78" s="194">
        <v>0</v>
      </c>
      <c r="GJ78" s="194">
        <v>0</v>
      </c>
      <c r="GK78" s="194">
        <v>0</v>
      </c>
      <c r="GL78" s="194">
        <v>0</v>
      </c>
      <c r="GM78" s="194">
        <v>0</v>
      </c>
      <c r="GN78" s="194">
        <v>0</v>
      </c>
      <c r="GO78" s="194">
        <v>0</v>
      </c>
      <c r="GP78" s="194">
        <v>0</v>
      </c>
      <c r="GQ78" s="194">
        <v>0</v>
      </c>
      <c r="GR78" s="194">
        <v>0</v>
      </c>
      <c r="GS78" s="194">
        <v>0</v>
      </c>
      <c r="GT78" s="194">
        <v>0</v>
      </c>
      <c r="GU78" s="194">
        <v>0</v>
      </c>
      <c r="GV78" s="194">
        <v>0</v>
      </c>
      <c r="GW78" s="194">
        <v>0</v>
      </c>
      <c r="GX78" s="194">
        <v>0</v>
      </c>
      <c r="GY78" s="194">
        <v>0</v>
      </c>
      <c r="GZ78" s="194">
        <v>0</v>
      </c>
      <c r="HA78" s="194">
        <v>0</v>
      </c>
      <c r="HB78" s="194">
        <v>0</v>
      </c>
      <c r="HC78" s="194">
        <v>0</v>
      </c>
      <c r="HD78" s="194">
        <v>0</v>
      </c>
      <c r="HE78" s="194">
        <v>0</v>
      </c>
      <c r="HF78" s="194">
        <v>0</v>
      </c>
      <c r="HG78" s="194">
        <v>0</v>
      </c>
      <c r="HH78" s="194">
        <v>0</v>
      </c>
      <c r="HI78" s="194">
        <v>0</v>
      </c>
      <c r="HJ78" s="194">
        <v>0</v>
      </c>
      <c r="HK78" s="194">
        <v>0</v>
      </c>
      <c r="HL78" s="194">
        <v>0</v>
      </c>
      <c r="HM78" s="194">
        <v>0</v>
      </c>
      <c r="HN78" s="194">
        <v>0</v>
      </c>
      <c r="HO78" s="194">
        <v>0</v>
      </c>
      <c r="HP78" s="194">
        <v>0</v>
      </c>
      <c r="HQ78" s="194">
        <v>0</v>
      </c>
      <c r="HR78" s="194">
        <v>0</v>
      </c>
      <c r="HS78" s="194">
        <v>0</v>
      </c>
      <c r="HT78" s="194">
        <v>0</v>
      </c>
      <c r="HU78" s="194">
        <v>0</v>
      </c>
      <c r="HV78" s="194">
        <v>0</v>
      </c>
      <c r="HW78" s="194">
        <v>0</v>
      </c>
      <c r="HX78" s="194">
        <v>0</v>
      </c>
      <c r="HY78" s="194">
        <v>0</v>
      </c>
      <c r="HZ78" s="194">
        <v>0</v>
      </c>
      <c r="IA78" s="194">
        <v>0</v>
      </c>
      <c r="IB78" s="194">
        <v>0</v>
      </c>
      <c r="IC78" s="194">
        <v>0</v>
      </c>
      <c r="ID78" s="194">
        <v>0</v>
      </c>
      <c r="IE78" s="194">
        <v>0</v>
      </c>
      <c r="IF78" s="194">
        <v>0</v>
      </c>
      <c r="IG78" s="194">
        <v>0</v>
      </c>
      <c r="IH78" s="194">
        <v>0</v>
      </c>
      <c r="II78" s="194">
        <v>0</v>
      </c>
      <c r="IJ78" s="194">
        <v>0</v>
      </c>
      <c r="IK78" s="194">
        <v>0</v>
      </c>
      <c r="IL78" s="194">
        <v>0</v>
      </c>
      <c r="IM78" s="194">
        <v>0</v>
      </c>
      <c r="IN78" s="194">
        <v>0</v>
      </c>
      <c r="IO78" s="194">
        <v>0</v>
      </c>
      <c r="IP78" s="194">
        <v>0</v>
      </c>
      <c r="IQ78" s="194">
        <v>0</v>
      </c>
      <c r="IR78" s="194">
        <v>0</v>
      </c>
      <c r="IS78" s="194">
        <v>0</v>
      </c>
      <c r="IT78" s="194">
        <v>0</v>
      </c>
      <c r="IU78" s="194">
        <v>202541.34</v>
      </c>
      <c r="IV78" s="194">
        <v>0</v>
      </c>
      <c r="IW78" s="194">
        <v>0</v>
      </c>
      <c r="IX78" s="194">
        <f t="shared" si="2"/>
        <v>291328.16000000003</v>
      </c>
    </row>
    <row r="79" spans="1:258" ht="13.5" customHeight="1" x14ac:dyDescent="0.25">
      <c r="A79" s="190">
        <v>518161</v>
      </c>
      <c r="B79" s="194">
        <v>0</v>
      </c>
      <c r="C79" s="194">
        <v>6250</v>
      </c>
      <c r="D79" s="194">
        <v>0</v>
      </c>
      <c r="E79" s="194">
        <v>64836.81</v>
      </c>
      <c r="F79" s="194">
        <v>388955</v>
      </c>
      <c r="G79" s="194">
        <v>10040</v>
      </c>
      <c r="H79" s="194">
        <v>28194.78</v>
      </c>
      <c r="I79" s="194">
        <v>118084.52</v>
      </c>
      <c r="J79" s="194">
        <v>0</v>
      </c>
      <c r="K79" s="194">
        <v>0</v>
      </c>
      <c r="L79" s="194">
        <v>0</v>
      </c>
      <c r="M79" s="194">
        <v>0</v>
      </c>
      <c r="N79" s="194">
        <v>0</v>
      </c>
      <c r="O79" s="194">
        <v>0</v>
      </c>
      <c r="P79" s="194">
        <v>0</v>
      </c>
      <c r="Q79" s="194">
        <v>0</v>
      </c>
      <c r="R79" s="194">
        <v>3694</v>
      </c>
      <c r="S79" s="194">
        <v>0</v>
      </c>
      <c r="T79" s="194">
        <v>0</v>
      </c>
      <c r="U79" s="194">
        <v>0</v>
      </c>
      <c r="V79" s="194">
        <v>0</v>
      </c>
      <c r="W79" s="194">
        <v>0</v>
      </c>
      <c r="X79" s="194">
        <v>1590</v>
      </c>
      <c r="Y79" s="194">
        <v>48571.79</v>
      </c>
      <c r="Z79" s="194">
        <v>63756</v>
      </c>
      <c r="AA79" s="194">
        <v>0</v>
      </c>
      <c r="AB79" s="194">
        <v>54863.07</v>
      </c>
      <c r="AC79" s="194">
        <v>10964</v>
      </c>
      <c r="AD79" s="194">
        <v>148238.01</v>
      </c>
      <c r="AE79" s="194">
        <v>0</v>
      </c>
      <c r="AF79" s="194">
        <v>38055.29</v>
      </c>
      <c r="AG79" s="194">
        <v>0</v>
      </c>
      <c r="AH79" s="194">
        <v>0</v>
      </c>
      <c r="AI79" s="194">
        <v>0</v>
      </c>
      <c r="AJ79" s="194">
        <v>0</v>
      </c>
      <c r="AK79" s="194">
        <v>0</v>
      </c>
      <c r="AL79" s="194">
        <v>0</v>
      </c>
      <c r="AM79" s="194">
        <v>0</v>
      </c>
      <c r="AN79" s="194">
        <v>0</v>
      </c>
      <c r="AO79" s="194">
        <v>0</v>
      </c>
      <c r="AP79" s="194">
        <v>0</v>
      </c>
      <c r="AQ79" s="194">
        <v>0</v>
      </c>
      <c r="AR79" s="194">
        <v>0</v>
      </c>
      <c r="AS79" s="194">
        <v>0</v>
      </c>
      <c r="AT79" s="194">
        <v>0</v>
      </c>
      <c r="AU79" s="194">
        <v>1050</v>
      </c>
      <c r="AV79" s="194">
        <v>0</v>
      </c>
      <c r="AW79" s="194">
        <v>0</v>
      </c>
      <c r="AX79" s="194">
        <v>0</v>
      </c>
      <c r="AY79" s="194">
        <v>0</v>
      </c>
      <c r="AZ79" s="194">
        <v>301682.15000000002</v>
      </c>
      <c r="BA79" s="194">
        <v>0</v>
      </c>
      <c r="BB79" s="194">
        <v>23580</v>
      </c>
      <c r="BC79" s="194">
        <v>4298.76</v>
      </c>
      <c r="BD79" s="194">
        <v>0</v>
      </c>
      <c r="BE79" s="194">
        <v>0</v>
      </c>
      <c r="BF79" s="194">
        <v>1690</v>
      </c>
      <c r="BG79" s="194">
        <v>0</v>
      </c>
      <c r="BH79" s="194">
        <v>0</v>
      </c>
      <c r="BI79" s="194">
        <v>0</v>
      </c>
      <c r="BJ79" s="194">
        <v>4050</v>
      </c>
      <c r="BK79" s="194">
        <v>0</v>
      </c>
      <c r="BL79" s="194">
        <v>0</v>
      </c>
      <c r="BM79" s="194">
        <v>443079.5</v>
      </c>
      <c r="BN79" s="194">
        <v>373498.05</v>
      </c>
      <c r="BO79" s="194">
        <v>48300</v>
      </c>
      <c r="BP79" s="194">
        <v>1200</v>
      </c>
      <c r="BQ79" s="194">
        <v>28125</v>
      </c>
      <c r="BR79" s="194">
        <v>0</v>
      </c>
      <c r="BS79" s="194">
        <v>187354.14</v>
      </c>
      <c r="BT79" s="194">
        <v>0</v>
      </c>
      <c r="BU79" s="194">
        <v>0</v>
      </c>
      <c r="BV79" s="194">
        <v>0</v>
      </c>
      <c r="BW79" s="194">
        <v>60480</v>
      </c>
      <c r="BX79" s="194">
        <v>0</v>
      </c>
      <c r="BY79" s="194">
        <v>0</v>
      </c>
      <c r="BZ79" s="194">
        <v>0</v>
      </c>
      <c r="CA79" s="194">
        <v>23870</v>
      </c>
      <c r="CB79" s="194">
        <v>13560</v>
      </c>
      <c r="CC79" s="194">
        <v>0</v>
      </c>
      <c r="CD79" s="194">
        <v>27600</v>
      </c>
      <c r="CE79" s="194">
        <v>87542</v>
      </c>
      <c r="CF79" s="194">
        <v>0</v>
      </c>
      <c r="CG79" s="194">
        <v>3700</v>
      </c>
      <c r="CH79" s="194">
        <v>0</v>
      </c>
      <c r="CI79" s="194">
        <v>0</v>
      </c>
      <c r="CJ79" s="194">
        <v>0</v>
      </c>
      <c r="CK79" s="194">
        <v>4800</v>
      </c>
      <c r="CL79" s="194">
        <v>2130</v>
      </c>
      <c r="CM79" s="194">
        <v>5400</v>
      </c>
      <c r="CN79" s="194">
        <v>0</v>
      </c>
      <c r="CO79" s="194">
        <v>2290</v>
      </c>
      <c r="CP79" s="194">
        <v>0</v>
      </c>
      <c r="CQ79" s="194">
        <v>2080</v>
      </c>
      <c r="CR79" s="194">
        <v>2090</v>
      </c>
      <c r="CS79" s="194">
        <v>105916.3</v>
      </c>
      <c r="CT79" s="194">
        <v>0</v>
      </c>
      <c r="CU79" s="194">
        <v>0</v>
      </c>
      <c r="CV79" s="194">
        <v>0</v>
      </c>
      <c r="CW79" s="194">
        <v>0</v>
      </c>
      <c r="CX79" s="194">
        <v>192673.36</v>
      </c>
      <c r="CY79" s="194">
        <v>400</v>
      </c>
      <c r="CZ79" s="194">
        <v>710</v>
      </c>
      <c r="DA79" s="194">
        <v>15809.4</v>
      </c>
      <c r="DB79" s="194">
        <v>0</v>
      </c>
      <c r="DC79" s="194">
        <v>31267.86</v>
      </c>
      <c r="DD79" s="194">
        <v>8236.89</v>
      </c>
      <c r="DE79" s="194">
        <v>48653.38</v>
      </c>
      <c r="DF79" s="194">
        <v>318001.46999999997</v>
      </c>
      <c r="DG79" s="194">
        <v>1854</v>
      </c>
      <c r="DH79" s="194">
        <v>10290</v>
      </c>
      <c r="DI79" s="194">
        <v>26400</v>
      </c>
      <c r="DJ79" s="194">
        <v>0</v>
      </c>
      <c r="DK79" s="194">
        <v>0</v>
      </c>
      <c r="DL79" s="194">
        <v>0</v>
      </c>
      <c r="DM79" s="194">
        <v>48845</v>
      </c>
      <c r="DN79" s="194">
        <v>15000</v>
      </c>
      <c r="DO79" s="194">
        <v>3276.4</v>
      </c>
      <c r="DP79" s="194">
        <v>25076.28</v>
      </c>
      <c r="DQ79" s="194">
        <v>750</v>
      </c>
      <c r="DR79" s="194">
        <v>0</v>
      </c>
      <c r="DS79" s="194">
        <v>0</v>
      </c>
      <c r="DT79" s="194">
        <v>76134</v>
      </c>
      <c r="DU79" s="194">
        <v>0</v>
      </c>
      <c r="DV79" s="194">
        <v>0</v>
      </c>
      <c r="DW79" s="194">
        <v>0</v>
      </c>
      <c r="DX79" s="194">
        <v>0</v>
      </c>
      <c r="DY79" s="194">
        <v>0</v>
      </c>
      <c r="DZ79" s="194">
        <v>0</v>
      </c>
      <c r="EA79" s="194">
        <v>8840</v>
      </c>
      <c r="EB79" s="194">
        <v>0</v>
      </c>
      <c r="EC79" s="194">
        <v>1890</v>
      </c>
      <c r="ED79" s="194">
        <v>0</v>
      </c>
      <c r="EE79" s="194">
        <v>0</v>
      </c>
      <c r="EF79" s="194">
        <v>0</v>
      </c>
      <c r="EG79" s="194">
        <v>0</v>
      </c>
      <c r="EH79" s="194">
        <v>4076</v>
      </c>
      <c r="EI79" s="194">
        <v>0</v>
      </c>
      <c r="EJ79" s="194">
        <v>406957.93</v>
      </c>
      <c r="EK79" s="194">
        <v>0</v>
      </c>
      <c r="EL79" s="194">
        <v>0</v>
      </c>
      <c r="EM79" s="194">
        <v>0</v>
      </c>
      <c r="EN79" s="194">
        <v>0</v>
      </c>
      <c r="EO79" s="194">
        <v>0</v>
      </c>
      <c r="EP79" s="194">
        <v>0</v>
      </c>
      <c r="EQ79" s="194">
        <v>0</v>
      </c>
      <c r="ER79" s="194">
        <v>0</v>
      </c>
      <c r="ES79" s="194">
        <v>0</v>
      </c>
      <c r="ET79" s="194">
        <v>0</v>
      </c>
      <c r="EU79" s="194">
        <v>0</v>
      </c>
      <c r="EV79" s="194">
        <v>0</v>
      </c>
      <c r="EW79" s="194">
        <v>0</v>
      </c>
      <c r="EX79" s="194">
        <v>0</v>
      </c>
      <c r="EY79" s="194">
        <v>0</v>
      </c>
      <c r="EZ79" s="194">
        <v>0</v>
      </c>
      <c r="FA79" s="194">
        <v>0</v>
      </c>
      <c r="FB79" s="194">
        <v>0</v>
      </c>
      <c r="FC79" s="194">
        <v>0</v>
      </c>
      <c r="FD79" s="194">
        <v>0</v>
      </c>
      <c r="FE79" s="194">
        <v>0</v>
      </c>
      <c r="FF79" s="194">
        <v>0</v>
      </c>
      <c r="FG79" s="194">
        <v>0</v>
      </c>
      <c r="FH79" s="194">
        <v>0</v>
      </c>
      <c r="FI79" s="194">
        <v>0</v>
      </c>
      <c r="FJ79" s="194">
        <v>0</v>
      </c>
      <c r="FK79" s="194">
        <v>0</v>
      </c>
      <c r="FL79" s="194">
        <v>0</v>
      </c>
      <c r="FM79" s="194">
        <v>0</v>
      </c>
      <c r="FN79" s="194">
        <v>0</v>
      </c>
      <c r="FO79" s="194">
        <v>0</v>
      </c>
      <c r="FP79" s="194">
        <v>0</v>
      </c>
      <c r="FQ79" s="194">
        <v>0</v>
      </c>
      <c r="FR79" s="194">
        <v>0</v>
      </c>
      <c r="FS79" s="194">
        <v>0</v>
      </c>
      <c r="FT79" s="194">
        <v>0</v>
      </c>
      <c r="FU79" s="194">
        <v>0</v>
      </c>
      <c r="FV79" s="194">
        <v>0</v>
      </c>
      <c r="FW79" s="194">
        <v>0</v>
      </c>
      <c r="FX79" s="194">
        <v>0</v>
      </c>
      <c r="FY79" s="194">
        <v>0</v>
      </c>
      <c r="FZ79" s="194">
        <v>51577.599999999999</v>
      </c>
      <c r="GA79" s="194">
        <v>0</v>
      </c>
      <c r="GB79" s="194">
        <v>1572</v>
      </c>
      <c r="GC79" s="194">
        <v>0</v>
      </c>
      <c r="GD79" s="194">
        <v>0</v>
      </c>
      <c r="GE79" s="194">
        <v>1750</v>
      </c>
      <c r="GF79" s="194">
        <v>0</v>
      </c>
      <c r="GG79" s="194">
        <v>0</v>
      </c>
      <c r="GH79" s="194">
        <v>1170</v>
      </c>
      <c r="GI79" s="194">
        <v>0</v>
      </c>
      <c r="GJ79" s="194">
        <v>80775.600000000006</v>
      </c>
      <c r="GK79" s="194">
        <v>0</v>
      </c>
      <c r="GL79" s="194">
        <v>0</v>
      </c>
      <c r="GM79" s="194">
        <v>0</v>
      </c>
      <c r="GN79" s="194">
        <v>530489.99</v>
      </c>
      <c r="GO79" s="194">
        <v>0</v>
      </c>
      <c r="GP79" s="194">
        <v>0</v>
      </c>
      <c r="GQ79" s="194">
        <v>0</v>
      </c>
      <c r="GR79" s="194">
        <v>0</v>
      </c>
      <c r="GS79" s="194">
        <v>0</v>
      </c>
      <c r="GT79" s="194">
        <v>0</v>
      </c>
      <c r="GU79" s="194">
        <v>20846</v>
      </c>
      <c r="GV79" s="194">
        <v>0</v>
      </c>
      <c r="GW79" s="194">
        <v>0</v>
      </c>
      <c r="GX79" s="194">
        <v>0</v>
      </c>
      <c r="GY79" s="194">
        <v>0</v>
      </c>
      <c r="GZ79" s="194">
        <v>0</v>
      </c>
      <c r="HA79" s="194">
        <v>0</v>
      </c>
      <c r="HB79" s="194">
        <v>0</v>
      </c>
      <c r="HC79" s="194">
        <v>5107.33</v>
      </c>
      <c r="HD79" s="194">
        <v>0</v>
      </c>
      <c r="HE79" s="194">
        <v>0</v>
      </c>
      <c r="HF79" s="194">
        <v>3358.67</v>
      </c>
      <c r="HG79" s="194">
        <v>0</v>
      </c>
      <c r="HH79" s="194">
        <v>3358.67</v>
      </c>
      <c r="HI79" s="194">
        <v>0</v>
      </c>
      <c r="HJ79" s="194">
        <v>0</v>
      </c>
      <c r="HK79" s="194">
        <v>22191.53</v>
      </c>
      <c r="HL79" s="194">
        <v>0</v>
      </c>
      <c r="HM79" s="194">
        <v>2860</v>
      </c>
      <c r="HN79" s="194">
        <v>638</v>
      </c>
      <c r="HO79" s="194">
        <v>0</v>
      </c>
      <c r="HP79" s="194">
        <v>171948.27</v>
      </c>
      <c r="HQ79" s="194">
        <v>0</v>
      </c>
      <c r="HR79" s="194">
        <v>16860</v>
      </c>
      <c r="HS79" s="194">
        <v>0</v>
      </c>
      <c r="HT79" s="194">
        <v>0</v>
      </c>
      <c r="HU79" s="194">
        <v>0</v>
      </c>
      <c r="HV79" s="194">
        <v>0</v>
      </c>
      <c r="HW79" s="194">
        <v>0</v>
      </c>
      <c r="HX79" s="194">
        <v>0</v>
      </c>
      <c r="HY79" s="194">
        <v>0</v>
      </c>
      <c r="HZ79" s="194">
        <v>0</v>
      </c>
      <c r="IA79" s="194">
        <v>0</v>
      </c>
      <c r="IB79" s="194">
        <v>0</v>
      </c>
      <c r="IC79" s="194">
        <v>0</v>
      </c>
      <c r="ID79" s="194">
        <v>0</v>
      </c>
      <c r="IE79" s="194">
        <v>0</v>
      </c>
      <c r="IF79" s="194">
        <v>0</v>
      </c>
      <c r="IG79" s="194">
        <v>0</v>
      </c>
      <c r="IH79" s="194">
        <v>0</v>
      </c>
      <c r="II79" s="194">
        <v>13393</v>
      </c>
      <c r="IJ79" s="194">
        <v>0</v>
      </c>
      <c r="IK79" s="194">
        <v>0</v>
      </c>
      <c r="IL79" s="194">
        <v>0</v>
      </c>
      <c r="IM79" s="194">
        <v>0</v>
      </c>
      <c r="IN79" s="194">
        <v>0</v>
      </c>
      <c r="IO79" s="194">
        <v>0</v>
      </c>
      <c r="IP79" s="194">
        <v>0</v>
      </c>
      <c r="IQ79" s="194">
        <v>9307.33</v>
      </c>
      <c r="IR79" s="194">
        <v>99940.44</v>
      </c>
      <c r="IS79" s="194">
        <v>0</v>
      </c>
      <c r="IT79" s="194">
        <v>0</v>
      </c>
      <c r="IU79" s="194">
        <v>0</v>
      </c>
      <c r="IV79" s="194">
        <v>0</v>
      </c>
      <c r="IW79" s="194">
        <v>0</v>
      </c>
      <c r="IX79" s="194">
        <f t="shared" si="2"/>
        <v>5027745.5699999994</v>
      </c>
    </row>
    <row r="80" spans="1:258" ht="13.5" customHeight="1" x14ac:dyDescent="0.25">
      <c r="A80" s="190">
        <v>518162</v>
      </c>
      <c r="B80" s="194">
        <v>0</v>
      </c>
      <c r="C80" s="194">
        <v>15151.26</v>
      </c>
      <c r="D80" s="194">
        <v>25401.37</v>
      </c>
      <c r="E80" s="194">
        <v>0</v>
      </c>
      <c r="F80" s="194">
        <v>684</v>
      </c>
      <c r="G80" s="194">
        <v>47987.98</v>
      </c>
      <c r="H80" s="194">
        <v>0</v>
      </c>
      <c r="I80" s="194">
        <v>172628.26</v>
      </c>
      <c r="J80" s="194">
        <v>0</v>
      </c>
      <c r="K80" s="194">
        <v>0</v>
      </c>
      <c r="L80" s="194">
        <v>0</v>
      </c>
      <c r="M80" s="194">
        <v>0</v>
      </c>
      <c r="N80" s="194">
        <v>0</v>
      </c>
      <c r="O80" s="194">
        <v>0</v>
      </c>
      <c r="P80" s="194">
        <v>0</v>
      </c>
      <c r="Q80" s="194">
        <v>0</v>
      </c>
      <c r="R80" s="194">
        <v>0</v>
      </c>
      <c r="S80" s="194">
        <v>0</v>
      </c>
      <c r="T80" s="194">
        <v>0</v>
      </c>
      <c r="U80" s="194">
        <v>0</v>
      </c>
      <c r="V80" s="194">
        <v>0</v>
      </c>
      <c r="W80" s="194">
        <v>0</v>
      </c>
      <c r="X80" s="194">
        <v>0</v>
      </c>
      <c r="Y80" s="194">
        <v>0</v>
      </c>
      <c r="Z80" s="194">
        <v>0</v>
      </c>
      <c r="AA80" s="194">
        <v>0</v>
      </c>
      <c r="AB80" s="194">
        <v>0</v>
      </c>
      <c r="AC80" s="194">
        <v>0</v>
      </c>
      <c r="AD80" s="194">
        <v>0</v>
      </c>
      <c r="AE80" s="194">
        <v>0</v>
      </c>
      <c r="AF80" s="194">
        <v>0</v>
      </c>
      <c r="AG80" s="194">
        <v>0</v>
      </c>
      <c r="AH80" s="194">
        <v>0</v>
      </c>
      <c r="AI80" s="194">
        <v>0</v>
      </c>
      <c r="AJ80" s="194">
        <v>0</v>
      </c>
      <c r="AK80" s="194">
        <v>0</v>
      </c>
      <c r="AL80" s="194">
        <v>0</v>
      </c>
      <c r="AM80" s="194">
        <v>0</v>
      </c>
      <c r="AN80" s="194">
        <v>0</v>
      </c>
      <c r="AO80" s="194">
        <v>0</v>
      </c>
      <c r="AP80" s="194">
        <v>0</v>
      </c>
      <c r="AQ80" s="194">
        <v>0</v>
      </c>
      <c r="AR80" s="194">
        <v>0</v>
      </c>
      <c r="AS80" s="194">
        <v>0</v>
      </c>
      <c r="AT80" s="194">
        <v>0</v>
      </c>
      <c r="AU80" s="194">
        <v>0</v>
      </c>
      <c r="AV80" s="194">
        <v>0</v>
      </c>
      <c r="AW80" s="194">
        <v>0</v>
      </c>
      <c r="AX80" s="194">
        <v>0</v>
      </c>
      <c r="AY80" s="194">
        <v>0</v>
      </c>
      <c r="AZ80" s="194">
        <v>0</v>
      </c>
      <c r="BA80" s="194">
        <v>0</v>
      </c>
      <c r="BB80" s="194">
        <v>0</v>
      </c>
      <c r="BC80" s="194">
        <v>0</v>
      </c>
      <c r="BD80" s="194">
        <v>0</v>
      </c>
      <c r="BE80" s="194">
        <v>0</v>
      </c>
      <c r="BF80" s="194">
        <v>0</v>
      </c>
      <c r="BG80" s="194">
        <v>0</v>
      </c>
      <c r="BH80" s="194">
        <v>0</v>
      </c>
      <c r="BI80" s="194">
        <v>0</v>
      </c>
      <c r="BJ80" s="194">
        <v>0</v>
      </c>
      <c r="BK80" s="194">
        <v>0</v>
      </c>
      <c r="BL80" s="194">
        <v>0</v>
      </c>
      <c r="BM80" s="194">
        <v>0</v>
      </c>
      <c r="BN80" s="194">
        <v>0</v>
      </c>
      <c r="BO80" s="194">
        <v>0</v>
      </c>
      <c r="BP80" s="194">
        <v>0</v>
      </c>
      <c r="BQ80" s="194">
        <v>0</v>
      </c>
      <c r="BR80" s="194">
        <v>0</v>
      </c>
      <c r="BS80" s="194">
        <v>0</v>
      </c>
      <c r="BT80" s="194">
        <v>0</v>
      </c>
      <c r="BU80" s="194">
        <v>0</v>
      </c>
      <c r="BV80" s="194">
        <v>0</v>
      </c>
      <c r="BW80" s="194">
        <v>0</v>
      </c>
      <c r="BX80" s="194">
        <v>0</v>
      </c>
      <c r="BY80" s="194">
        <v>0</v>
      </c>
      <c r="BZ80" s="194">
        <v>0</v>
      </c>
      <c r="CA80" s="194">
        <v>0</v>
      </c>
      <c r="CB80" s="194">
        <v>0</v>
      </c>
      <c r="CC80" s="194">
        <v>0</v>
      </c>
      <c r="CD80" s="194">
        <v>0</v>
      </c>
      <c r="CE80" s="194">
        <v>0</v>
      </c>
      <c r="CF80" s="194">
        <v>0</v>
      </c>
      <c r="CG80" s="194">
        <v>0</v>
      </c>
      <c r="CH80" s="194">
        <v>0</v>
      </c>
      <c r="CI80" s="194">
        <v>0</v>
      </c>
      <c r="CJ80" s="194">
        <v>0</v>
      </c>
      <c r="CK80" s="194">
        <v>0</v>
      </c>
      <c r="CL80" s="194">
        <v>0</v>
      </c>
      <c r="CM80" s="194">
        <v>0</v>
      </c>
      <c r="CN80" s="194">
        <v>0</v>
      </c>
      <c r="CO80" s="194">
        <v>0</v>
      </c>
      <c r="CP80" s="194">
        <v>0</v>
      </c>
      <c r="CQ80" s="194">
        <v>0</v>
      </c>
      <c r="CR80" s="194">
        <v>0</v>
      </c>
      <c r="CS80" s="194">
        <v>0</v>
      </c>
      <c r="CT80" s="194">
        <v>0</v>
      </c>
      <c r="CU80" s="194">
        <v>0</v>
      </c>
      <c r="CV80" s="194">
        <v>0</v>
      </c>
      <c r="CW80" s="194">
        <v>0</v>
      </c>
      <c r="CX80" s="194">
        <v>0</v>
      </c>
      <c r="CY80" s="194">
        <v>0</v>
      </c>
      <c r="CZ80" s="194">
        <v>0</v>
      </c>
      <c r="DA80" s="194">
        <v>0</v>
      </c>
      <c r="DB80" s="194">
        <v>0</v>
      </c>
      <c r="DC80" s="194">
        <v>0</v>
      </c>
      <c r="DD80" s="194">
        <v>0</v>
      </c>
      <c r="DE80" s="194">
        <v>0</v>
      </c>
      <c r="DF80" s="194">
        <v>0</v>
      </c>
      <c r="DG80" s="194">
        <v>0</v>
      </c>
      <c r="DH80" s="194">
        <v>0</v>
      </c>
      <c r="DI80" s="194">
        <v>0</v>
      </c>
      <c r="DJ80" s="194">
        <v>0</v>
      </c>
      <c r="DK80" s="194">
        <v>0</v>
      </c>
      <c r="DL80" s="194">
        <v>0</v>
      </c>
      <c r="DM80" s="194">
        <v>0</v>
      </c>
      <c r="DN80" s="194">
        <v>0</v>
      </c>
      <c r="DO80" s="194">
        <v>0</v>
      </c>
      <c r="DP80" s="194">
        <v>0</v>
      </c>
      <c r="DQ80" s="194">
        <v>0</v>
      </c>
      <c r="DR80" s="194">
        <v>0</v>
      </c>
      <c r="DS80" s="194">
        <v>0</v>
      </c>
      <c r="DT80" s="194">
        <v>0</v>
      </c>
      <c r="DU80" s="194">
        <v>0</v>
      </c>
      <c r="DV80" s="194">
        <v>0</v>
      </c>
      <c r="DW80" s="194">
        <v>0</v>
      </c>
      <c r="DX80" s="194">
        <v>0</v>
      </c>
      <c r="DY80" s="194">
        <v>0</v>
      </c>
      <c r="DZ80" s="194">
        <v>0</v>
      </c>
      <c r="EA80" s="194">
        <v>0</v>
      </c>
      <c r="EB80" s="194">
        <v>0</v>
      </c>
      <c r="EC80" s="194">
        <v>0</v>
      </c>
      <c r="ED80" s="194">
        <v>0</v>
      </c>
      <c r="EE80" s="194">
        <v>0</v>
      </c>
      <c r="EF80" s="194">
        <v>0</v>
      </c>
      <c r="EG80" s="194">
        <v>0</v>
      </c>
      <c r="EH80" s="194">
        <v>0</v>
      </c>
      <c r="EI80" s="194">
        <v>0</v>
      </c>
      <c r="EJ80" s="194">
        <v>0</v>
      </c>
      <c r="EK80" s="194">
        <v>0</v>
      </c>
      <c r="EL80" s="194">
        <v>0</v>
      </c>
      <c r="EM80" s="194">
        <v>0</v>
      </c>
      <c r="EN80" s="194">
        <v>0</v>
      </c>
      <c r="EO80" s="194">
        <v>0</v>
      </c>
      <c r="EP80" s="194">
        <v>0</v>
      </c>
      <c r="EQ80" s="194">
        <v>0</v>
      </c>
      <c r="ER80" s="194">
        <v>1600</v>
      </c>
      <c r="ES80" s="194">
        <v>0</v>
      </c>
      <c r="ET80" s="194">
        <v>0</v>
      </c>
      <c r="EU80" s="194">
        <v>2700</v>
      </c>
      <c r="EV80" s="194">
        <v>0</v>
      </c>
      <c r="EW80" s="194">
        <v>2400</v>
      </c>
      <c r="EX80" s="194">
        <v>0</v>
      </c>
      <c r="EY80" s="194">
        <v>0</v>
      </c>
      <c r="EZ80" s="194">
        <v>0</v>
      </c>
      <c r="FA80" s="194">
        <v>0</v>
      </c>
      <c r="FB80" s="194">
        <v>0</v>
      </c>
      <c r="FC80" s="194">
        <v>0</v>
      </c>
      <c r="FD80" s="194">
        <v>0</v>
      </c>
      <c r="FE80" s="194">
        <v>0</v>
      </c>
      <c r="FF80" s="194">
        <v>8101.25</v>
      </c>
      <c r="FG80" s="194">
        <v>0</v>
      </c>
      <c r="FH80" s="194">
        <v>0</v>
      </c>
      <c r="FI80" s="194">
        <v>0</v>
      </c>
      <c r="FJ80" s="194">
        <v>168520</v>
      </c>
      <c r="FK80" s="194">
        <v>0</v>
      </c>
      <c r="FL80" s="194">
        <v>0</v>
      </c>
      <c r="FM80" s="194">
        <v>3728.52</v>
      </c>
      <c r="FN80" s="194">
        <v>1028.5</v>
      </c>
      <c r="FO80" s="194">
        <v>0</v>
      </c>
      <c r="FP80" s="194">
        <v>0</v>
      </c>
      <c r="FQ80" s="194">
        <v>0</v>
      </c>
      <c r="FR80" s="194">
        <v>0</v>
      </c>
      <c r="FS80" s="194">
        <v>0</v>
      </c>
      <c r="FT80" s="194">
        <v>4334.3999999999996</v>
      </c>
      <c r="FU80" s="194">
        <v>42463.7</v>
      </c>
      <c r="FV80" s="194">
        <v>611.05999999999995</v>
      </c>
      <c r="FW80" s="194">
        <v>0</v>
      </c>
      <c r="FX80" s="194">
        <v>0</v>
      </c>
      <c r="FY80" s="194">
        <v>0</v>
      </c>
      <c r="FZ80" s="194">
        <v>0</v>
      </c>
      <c r="GA80" s="194">
        <v>0</v>
      </c>
      <c r="GB80" s="194">
        <v>0</v>
      </c>
      <c r="GC80" s="194">
        <v>0</v>
      </c>
      <c r="GD80" s="194">
        <v>0</v>
      </c>
      <c r="GE80" s="194">
        <v>0</v>
      </c>
      <c r="GF80" s="194">
        <v>0</v>
      </c>
      <c r="GG80" s="194">
        <v>0</v>
      </c>
      <c r="GH80" s="194">
        <v>0</v>
      </c>
      <c r="GI80" s="194">
        <v>0</v>
      </c>
      <c r="GJ80" s="194">
        <v>0</v>
      </c>
      <c r="GK80" s="194">
        <v>0</v>
      </c>
      <c r="GL80" s="194">
        <v>0</v>
      </c>
      <c r="GM80" s="194">
        <v>0</v>
      </c>
      <c r="GN80" s="194">
        <v>0</v>
      </c>
      <c r="GO80" s="194">
        <v>0</v>
      </c>
      <c r="GP80" s="194">
        <v>0</v>
      </c>
      <c r="GQ80" s="194">
        <v>0</v>
      </c>
      <c r="GR80" s="194">
        <v>0</v>
      </c>
      <c r="GS80" s="194">
        <v>0</v>
      </c>
      <c r="GT80" s="194">
        <v>0</v>
      </c>
      <c r="GU80" s="194">
        <v>0</v>
      </c>
      <c r="GV80" s="194">
        <v>0</v>
      </c>
      <c r="GW80" s="194">
        <v>0</v>
      </c>
      <c r="GX80" s="194">
        <v>0</v>
      </c>
      <c r="GY80" s="194">
        <v>0</v>
      </c>
      <c r="GZ80" s="194">
        <v>0</v>
      </c>
      <c r="HA80" s="194">
        <v>0</v>
      </c>
      <c r="HB80" s="194">
        <v>0</v>
      </c>
      <c r="HC80" s="194">
        <v>0</v>
      </c>
      <c r="HD80" s="194">
        <v>0</v>
      </c>
      <c r="HE80" s="194">
        <v>0</v>
      </c>
      <c r="HF80" s="194">
        <v>0</v>
      </c>
      <c r="HG80" s="194">
        <v>0</v>
      </c>
      <c r="HH80" s="194">
        <v>0</v>
      </c>
      <c r="HI80" s="194">
        <v>0</v>
      </c>
      <c r="HJ80" s="194">
        <v>0</v>
      </c>
      <c r="HK80" s="194">
        <v>0</v>
      </c>
      <c r="HL80" s="194">
        <v>0</v>
      </c>
      <c r="HM80" s="194">
        <v>0</v>
      </c>
      <c r="HN80" s="194">
        <v>0</v>
      </c>
      <c r="HO80" s="194">
        <v>0</v>
      </c>
      <c r="HP80" s="194">
        <v>0</v>
      </c>
      <c r="HQ80" s="194">
        <v>0</v>
      </c>
      <c r="HR80" s="194">
        <v>0</v>
      </c>
      <c r="HS80" s="194">
        <v>0</v>
      </c>
      <c r="HT80" s="194">
        <v>0</v>
      </c>
      <c r="HU80" s="194">
        <v>0</v>
      </c>
      <c r="HV80" s="194">
        <v>0</v>
      </c>
      <c r="HW80" s="194">
        <v>0</v>
      </c>
      <c r="HX80" s="194">
        <v>0</v>
      </c>
      <c r="HY80" s="194">
        <v>0</v>
      </c>
      <c r="HZ80" s="194">
        <v>0</v>
      </c>
      <c r="IA80" s="194">
        <v>0</v>
      </c>
      <c r="IB80" s="194">
        <v>0</v>
      </c>
      <c r="IC80" s="194">
        <v>0</v>
      </c>
      <c r="ID80" s="194">
        <v>0</v>
      </c>
      <c r="IE80" s="194">
        <v>0</v>
      </c>
      <c r="IF80" s="194">
        <v>0</v>
      </c>
      <c r="IG80" s="194">
        <v>0</v>
      </c>
      <c r="IH80" s="194">
        <v>0</v>
      </c>
      <c r="II80" s="194">
        <v>0</v>
      </c>
      <c r="IJ80" s="194">
        <v>0</v>
      </c>
      <c r="IK80" s="194">
        <v>0</v>
      </c>
      <c r="IL80" s="194">
        <v>0</v>
      </c>
      <c r="IM80" s="194">
        <v>0</v>
      </c>
      <c r="IN80" s="194">
        <v>0</v>
      </c>
      <c r="IO80" s="194">
        <v>0</v>
      </c>
      <c r="IP80" s="194">
        <v>0</v>
      </c>
      <c r="IQ80" s="194">
        <v>0</v>
      </c>
      <c r="IR80" s="194">
        <v>0</v>
      </c>
      <c r="IS80" s="194">
        <v>0</v>
      </c>
      <c r="IT80" s="194">
        <v>0</v>
      </c>
      <c r="IU80" s="194">
        <v>1384273.43</v>
      </c>
      <c r="IV80" s="194">
        <v>0</v>
      </c>
      <c r="IW80" s="194">
        <v>0</v>
      </c>
      <c r="IX80" s="194">
        <f t="shared" si="2"/>
        <v>1881613.73</v>
      </c>
    </row>
    <row r="81" spans="1:258" ht="13.5" customHeight="1" x14ac:dyDescent="0.25">
      <c r="A81" s="190">
        <v>518165</v>
      </c>
      <c r="B81" s="194">
        <v>0</v>
      </c>
      <c r="C81" s="194">
        <v>0</v>
      </c>
      <c r="D81" s="194">
        <v>0</v>
      </c>
      <c r="E81" s="194">
        <v>10380</v>
      </c>
      <c r="F81" s="194">
        <v>85877</v>
      </c>
      <c r="G81" s="194">
        <v>0</v>
      </c>
      <c r="H81" s="194">
        <v>0</v>
      </c>
      <c r="I81" s="194">
        <v>0</v>
      </c>
      <c r="J81" s="194">
        <v>0</v>
      </c>
      <c r="K81" s="194">
        <v>0</v>
      </c>
      <c r="L81" s="194">
        <v>0</v>
      </c>
      <c r="M81" s="194">
        <v>0</v>
      </c>
      <c r="N81" s="194">
        <v>0</v>
      </c>
      <c r="O81" s="194">
        <v>0</v>
      </c>
      <c r="P81" s="194">
        <v>0</v>
      </c>
      <c r="Q81" s="194">
        <v>0</v>
      </c>
      <c r="R81" s="194">
        <v>19634</v>
      </c>
      <c r="S81" s="194">
        <v>0</v>
      </c>
      <c r="T81" s="194">
        <v>0</v>
      </c>
      <c r="U81" s="194">
        <v>0</v>
      </c>
      <c r="V81" s="194">
        <v>0</v>
      </c>
      <c r="W81" s="194">
        <v>0</v>
      </c>
      <c r="X81" s="194">
        <v>0</v>
      </c>
      <c r="Y81" s="194">
        <v>34725</v>
      </c>
      <c r="Z81" s="194">
        <v>123413</v>
      </c>
      <c r="AA81" s="194">
        <v>0</v>
      </c>
      <c r="AB81" s="194">
        <v>0</v>
      </c>
      <c r="AC81" s="194">
        <v>0</v>
      </c>
      <c r="AD81" s="194">
        <v>11217</v>
      </c>
      <c r="AE81" s="194">
        <v>0</v>
      </c>
      <c r="AF81" s="194">
        <v>60943</v>
      </c>
      <c r="AG81" s="194">
        <v>0</v>
      </c>
      <c r="AH81" s="194">
        <v>0</v>
      </c>
      <c r="AI81" s="194">
        <v>0</v>
      </c>
      <c r="AJ81" s="194">
        <v>0</v>
      </c>
      <c r="AK81" s="194">
        <v>0</v>
      </c>
      <c r="AL81" s="194">
        <v>0</v>
      </c>
      <c r="AM81" s="194">
        <v>0</v>
      </c>
      <c r="AN81" s="194">
        <v>0</v>
      </c>
      <c r="AO81" s="194">
        <v>0</v>
      </c>
      <c r="AP81" s="194">
        <v>0</v>
      </c>
      <c r="AQ81" s="194">
        <v>0</v>
      </c>
      <c r="AR81" s="194">
        <v>0</v>
      </c>
      <c r="AS81" s="194">
        <v>0</v>
      </c>
      <c r="AT81" s="194">
        <v>0</v>
      </c>
      <c r="AU81" s="194">
        <v>0</v>
      </c>
      <c r="AV81" s="194">
        <v>0</v>
      </c>
      <c r="AW81" s="194">
        <v>0</v>
      </c>
      <c r="AX81" s="194">
        <v>0</v>
      </c>
      <c r="AY81" s="194">
        <v>0</v>
      </c>
      <c r="AZ81" s="194">
        <v>44318</v>
      </c>
      <c r="BA81" s="194">
        <v>0</v>
      </c>
      <c r="BB81" s="194">
        <v>0</v>
      </c>
      <c r="BC81" s="194">
        <v>0</v>
      </c>
      <c r="BD81" s="194">
        <v>12068.68</v>
      </c>
      <c r="BE81" s="194">
        <v>0</v>
      </c>
      <c r="BF81" s="194">
        <v>198</v>
      </c>
      <c r="BG81" s="194">
        <v>0</v>
      </c>
      <c r="BH81" s="194">
        <v>0</v>
      </c>
      <c r="BI81" s="194">
        <v>0</v>
      </c>
      <c r="BJ81" s="194">
        <v>0</v>
      </c>
      <c r="BK81" s="194">
        <v>0</v>
      </c>
      <c r="BL81" s="194">
        <v>0</v>
      </c>
      <c r="BM81" s="194">
        <v>66145</v>
      </c>
      <c r="BN81" s="194">
        <v>3846</v>
      </c>
      <c r="BO81" s="194">
        <v>5169</v>
      </c>
      <c r="BP81" s="194">
        <v>0</v>
      </c>
      <c r="BQ81" s="194">
        <v>0</v>
      </c>
      <c r="BR81" s="194">
        <v>0</v>
      </c>
      <c r="BS81" s="194">
        <v>41540.01</v>
      </c>
      <c r="BT81" s="194">
        <v>0</v>
      </c>
      <c r="BU81" s="194">
        <v>0</v>
      </c>
      <c r="BV81" s="194">
        <v>0</v>
      </c>
      <c r="BW81" s="194">
        <v>0</v>
      </c>
      <c r="BX81" s="194">
        <v>0</v>
      </c>
      <c r="BY81" s="194">
        <v>0</v>
      </c>
      <c r="BZ81" s="194">
        <v>0</v>
      </c>
      <c r="CA81" s="194">
        <v>0</v>
      </c>
      <c r="CB81" s="194">
        <v>0</v>
      </c>
      <c r="CC81" s="194">
        <v>0</v>
      </c>
      <c r="CD81" s="194">
        <v>28858</v>
      </c>
      <c r="CE81" s="194">
        <v>0</v>
      </c>
      <c r="CF81" s="194">
        <v>0</v>
      </c>
      <c r="CG81" s="194">
        <v>0</v>
      </c>
      <c r="CH81" s="194">
        <v>0</v>
      </c>
      <c r="CI81" s="194">
        <v>0</v>
      </c>
      <c r="CJ81" s="194">
        <v>0</v>
      </c>
      <c r="CK81" s="194">
        <v>0</v>
      </c>
      <c r="CL81" s="194">
        <v>0</v>
      </c>
      <c r="CM81" s="194">
        <v>0</v>
      </c>
      <c r="CN81" s="194">
        <v>0</v>
      </c>
      <c r="CO81" s="194">
        <v>0</v>
      </c>
      <c r="CP81" s="194">
        <v>0</v>
      </c>
      <c r="CQ81" s="194">
        <v>0</v>
      </c>
      <c r="CR81" s="194">
        <v>36727.040000000001</v>
      </c>
      <c r="CS81" s="194">
        <v>44181.25</v>
      </c>
      <c r="CT81" s="194">
        <v>6858.15</v>
      </c>
      <c r="CU81" s="194">
        <v>0</v>
      </c>
      <c r="CV81" s="194">
        <v>0</v>
      </c>
      <c r="CW81" s="194">
        <v>0</v>
      </c>
      <c r="CX81" s="194">
        <v>11481</v>
      </c>
      <c r="CY81" s="194">
        <v>0</v>
      </c>
      <c r="CZ81" s="194">
        <v>0</v>
      </c>
      <c r="DA81" s="194">
        <v>0</v>
      </c>
      <c r="DB81" s="194">
        <v>0</v>
      </c>
      <c r="DC81" s="194">
        <v>0</v>
      </c>
      <c r="DD81" s="194">
        <v>0</v>
      </c>
      <c r="DE81" s="194">
        <v>0</v>
      </c>
      <c r="DF81" s="194">
        <v>0</v>
      </c>
      <c r="DG81" s="194">
        <v>0</v>
      </c>
      <c r="DH81" s="194">
        <v>6000</v>
      </c>
      <c r="DI81" s="194">
        <v>0</v>
      </c>
      <c r="DJ81" s="194">
        <v>15365</v>
      </c>
      <c r="DK81" s="194">
        <v>0</v>
      </c>
      <c r="DL81" s="194">
        <v>0</v>
      </c>
      <c r="DM81" s="194">
        <v>979</v>
      </c>
      <c r="DN81" s="194">
        <v>0</v>
      </c>
      <c r="DO81" s="194">
        <v>0</v>
      </c>
      <c r="DP81" s="194">
        <v>0</v>
      </c>
      <c r="DQ81" s="194">
        <v>0</v>
      </c>
      <c r="DR81" s="194">
        <v>0</v>
      </c>
      <c r="DS81" s="194">
        <v>0</v>
      </c>
      <c r="DT81" s="194">
        <v>71632</v>
      </c>
      <c r="DU81" s="194">
        <v>0</v>
      </c>
      <c r="DV81" s="194">
        <v>0</v>
      </c>
      <c r="DW81" s="194">
        <v>0</v>
      </c>
      <c r="DX81" s="194">
        <v>0</v>
      </c>
      <c r="DY81" s="194">
        <v>0</v>
      </c>
      <c r="DZ81" s="194">
        <v>0</v>
      </c>
      <c r="EA81" s="194">
        <v>4632</v>
      </c>
      <c r="EB81" s="194">
        <v>0</v>
      </c>
      <c r="EC81" s="194">
        <v>0</v>
      </c>
      <c r="ED81" s="194">
        <v>0</v>
      </c>
      <c r="EE81" s="194">
        <v>0</v>
      </c>
      <c r="EF81" s="194">
        <v>0</v>
      </c>
      <c r="EG81" s="194">
        <v>0</v>
      </c>
      <c r="EH81" s="194">
        <v>0</v>
      </c>
      <c r="EI81" s="194">
        <v>0</v>
      </c>
      <c r="EJ81" s="194">
        <v>22770.06</v>
      </c>
      <c r="EK81" s="194">
        <v>0</v>
      </c>
      <c r="EL81" s="194">
        <v>0</v>
      </c>
      <c r="EM81" s="194">
        <v>0</v>
      </c>
      <c r="EN81" s="194">
        <v>0</v>
      </c>
      <c r="EO81" s="194">
        <v>0</v>
      </c>
      <c r="EP81" s="194">
        <v>0</v>
      </c>
      <c r="EQ81" s="194">
        <v>0</v>
      </c>
      <c r="ER81" s="194">
        <v>0</v>
      </c>
      <c r="ES81" s="194">
        <v>0</v>
      </c>
      <c r="ET81" s="194">
        <v>0</v>
      </c>
      <c r="EU81" s="194">
        <v>0</v>
      </c>
      <c r="EV81" s="194">
        <v>0</v>
      </c>
      <c r="EW81" s="194">
        <v>0</v>
      </c>
      <c r="EX81" s="194">
        <v>0</v>
      </c>
      <c r="EY81" s="194">
        <v>0</v>
      </c>
      <c r="EZ81" s="194">
        <v>0</v>
      </c>
      <c r="FA81" s="194">
        <v>0</v>
      </c>
      <c r="FB81" s="194">
        <v>0</v>
      </c>
      <c r="FC81" s="194">
        <v>0</v>
      </c>
      <c r="FD81" s="194">
        <v>0</v>
      </c>
      <c r="FE81" s="194">
        <v>0</v>
      </c>
      <c r="FF81" s="194">
        <v>0</v>
      </c>
      <c r="FG81" s="194">
        <v>0</v>
      </c>
      <c r="FH81" s="194">
        <v>0</v>
      </c>
      <c r="FI81" s="194">
        <v>0</v>
      </c>
      <c r="FJ81" s="194">
        <v>0</v>
      </c>
      <c r="FK81" s="194">
        <v>0</v>
      </c>
      <c r="FL81" s="194">
        <v>0</v>
      </c>
      <c r="FM81" s="194">
        <v>0</v>
      </c>
      <c r="FN81" s="194">
        <v>0</v>
      </c>
      <c r="FO81" s="194">
        <v>0</v>
      </c>
      <c r="FP81" s="194">
        <v>0</v>
      </c>
      <c r="FQ81" s="194">
        <v>0</v>
      </c>
      <c r="FR81" s="194">
        <v>0</v>
      </c>
      <c r="FS81" s="194">
        <v>0</v>
      </c>
      <c r="FT81" s="194">
        <v>0</v>
      </c>
      <c r="FU81" s="194">
        <v>0</v>
      </c>
      <c r="FV81" s="194">
        <v>0</v>
      </c>
      <c r="FW81" s="194">
        <v>0</v>
      </c>
      <c r="FX81" s="194">
        <v>0</v>
      </c>
      <c r="FY81" s="194">
        <v>0</v>
      </c>
      <c r="FZ81" s="194">
        <v>31007.85</v>
      </c>
      <c r="GA81" s="194">
        <v>0</v>
      </c>
      <c r="GB81" s="194">
        <v>0</v>
      </c>
      <c r="GC81" s="194">
        <v>0</v>
      </c>
      <c r="GD81" s="194">
        <v>0</v>
      </c>
      <c r="GE81" s="194">
        <v>0</v>
      </c>
      <c r="GF81" s="194">
        <v>0</v>
      </c>
      <c r="GG81" s="194">
        <v>0</v>
      </c>
      <c r="GH81" s="194">
        <v>0</v>
      </c>
      <c r="GI81" s="194">
        <v>0</v>
      </c>
      <c r="GJ81" s="194">
        <v>32443.439999999999</v>
      </c>
      <c r="GK81" s="194">
        <v>0</v>
      </c>
      <c r="GL81" s="194">
        <v>8462</v>
      </c>
      <c r="GM81" s="194">
        <v>18918</v>
      </c>
      <c r="GN81" s="194">
        <v>530928.07999999996</v>
      </c>
      <c r="GO81" s="194">
        <v>0</v>
      </c>
      <c r="GP81" s="194">
        <v>0</v>
      </c>
      <c r="GQ81" s="194">
        <v>0</v>
      </c>
      <c r="GR81" s="194">
        <v>0</v>
      </c>
      <c r="GS81" s="194">
        <v>0</v>
      </c>
      <c r="GT81" s="194">
        <v>0</v>
      </c>
      <c r="GU81" s="194">
        <v>3255</v>
      </c>
      <c r="GV81" s="194">
        <v>0</v>
      </c>
      <c r="GW81" s="194">
        <v>0</v>
      </c>
      <c r="GX81" s="194">
        <v>0</v>
      </c>
      <c r="GY81" s="194">
        <v>0</v>
      </c>
      <c r="GZ81" s="194">
        <v>0</v>
      </c>
      <c r="HA81" s="194">
        <v>0</v>
      </c>
      <c r="HB81" s="194">
        <v>0</v>
      </c>
      <c r="HC81" s="194">
        <v>0</v>
      </c>
      <c r="HD81" s="194">
        <v>0</v>
      </c>
      <c r="HE81" s="194">
        <v>0</v>
      </c>
      <c r="HF81" s="194">
        <v>0</v>
      </c>
      <c r="HG81" s="194">
        <v>0</v>
      </c>
      <c r="HH81" s="194">
        <v>0</v>
      </c>
      <c r="HI81" s="194">
        <v>0</v>
      </c>
      <c r="HJ81" s="194">
        <v>0</v>
      </c>
      <c r="HK81" s="194">
        <v>0</v>
      </c>
      <c r="HL81" s="194">
        <v>0</v>
      </c>
      <c r="HM81" s="194">
        <v>0</v>
      </c>
      <c r="HN81" s="194">
        <v>0</v>
      </c>
      <c r="HO81" s="194">
        <v>0</v>
      </c>
      <c r="HP81" s="194">
        <v>36486.269999999997</v>
      </c>
      <c r="HQ81" s="194">
        <v>0</v>
      </c>
      <c r="HR81" s="194">
        <v>43314.77</v>
      </c>
      <c r="HS81" s="194">
        <v>0</v>
      </c>
      <c r="HT81" s="194">
        <v>0</v>
      </c>
      <c r="HU81" s="194">
        <v>0</v>
      </c>
      <c r="HV81" s="194">
        <v>0</v>
      </c>
      <c r="HW81" s="194">
        <v>0</v>
      </c>
      <c r="HX81" s="194">
        <v>0</v>
      </c>
      <c r="HY81" s="194">
        <v>0</v>
      </c>
      <c r="HZ81" s="194">
        <v>0</v>
      </c>
      <c r="IA81" s="194">
        <v>0</v>
      </c>
      <c r="IB81" s="194">
        <v>0</v>
      </c>
      <c r="IC81" s="194">
        <v>0</v>
      </c>
      <c r="ID81" s="194">
        <v>0</v>
      </c>
      <c r="IE81" s="194">
        <v>0</v>
      </c>
      <c r="IF81" s="194">
        <v>0</v>
      </c>
      <c r="IG81" s="194">
        <v>0</v>
      </c>
      <c r="IH81" s="194">
        <v>0</v>
      </c>
      <c r="II81" s="194">
        <v>0</v>
      </c>
      <c r="IJ81" s="194">
        <v>0</v>
      </c>
      <c r="IK81" s="194">
        <v>0</v>
      </c>
      <c r="IL81" s="194">
        <v>0</v>
      </c>
      <c r="IM81" s="194">
        <v>0</v>
      </c>
      <c r="IN81" s="194">
        <v>0</v>
      </c>
      <c r="IO81" s="194">
        <v>0</v>
      </c>
      <c r="IP81" s="194">
        <v>0</v>
      </c>
      <c r="IQ81" s="194">
        <v>0</v>
      </c>
      <c r="IR81" s="194">
        <v>0</v>
      </c>
      <c r="IS81" s="194">
        <v>0</v>
      </c>
      <c r="IT81" s="194">
        <v>0</v>
      </c>
      <c r="IU81" s="194">
        <v>0</v>
      </c>
      <c r="IV81" s="194">
        <v>0</v>
      </c>
      <c r="IW81" s="194">
        <v>1423</v>
      </c>
      <c r="IX81" s="194">
        <f t="shared" si="2"/>
        <v>1475195.6</v>
      </c>
    </row>
    <row r="82" spans="1:258" ht="13.5" customHeight="1" x14ac:dyDescent="0.25">
      <c r="A82" s="190">
        <v>518166</v>
      </c>
      <c r="B82" s="194">
        <v>0</v>
      </c>
      <c r="C82" s="194">
        <v>0</v>
      </c>
      <c r="D82" s="194">
        <v>0</v>
      </c>
      <c r="E82" s="194">
        <v>4830</v>
      </c>
      <c r="F82" s="194">
        <v>134530.03</v>
      </c>
      <c r="G82" s="194">
        <v>0</v>
      </c>
      <c r="H82" s="194">
        <v>9623.2000000000007</v>
      </c>
      <c r="I82" s="194">
        <v>9235.2999999999993</v>
      </c>
      <c r="J82" s="194">
        <v>0</v>
      </c>
      <c r="K82" s="194">
        <v>0</v>
      </c>
      <c r="L82" s="194">
        <v>0</v>
      </c>
      <c r="M82" s="194">
        <v>0</v>
      </c>
      <c r="N82" s="194">
        <v>0</v>
      </c>
      <c r="O82" s="194">
        <v>0</v>
      </c>
      <c r="P82" s="194">
        <v>0</v>
      </c>
      <c r="Q82" s="194">
        <v>0</v>
      </c>
      <c r="R82" s="194">
        <v>0</v>
      </c>
      <c r="S82" s="194">
        <v>0</v>
      </c>
      <c r="T82" s="194">
        <v>0</v>
      </c>
      <c r="U82" s="194">
        <v>0</v>
      </c>
      <c r="V82" s="194">
        <v>15598.87</v>
      </c>
      <c r="W82" s="194">
        <v>0</v>
      </c>
      <c r="X82" s="194">
        <v>0</v>
      </c>
      <c r="Y82" s="194">
        <v>0</v>
      </c>
      <c r="Z82" s="194">
        <v>51787</v>
      </c>
      <c r="AA82" s="194">
        <v>0</v>
      </c>
      <c r="AB82" s="194">
        <v>0</v>
      </c>
      <c r="AC82" s="194">
        <v>0</v>
      </c>
      <c r="AD82" s="194">
        <v>0</v>
      </c>
      <c r="AE82" s="194">
        <v>0</v>
      </c>
      <c r="AF82" s="194">
        <v>16291.92</v>
      </c>
      <c r="AG82" s="194">
        <v>0</v>
      </c>
      <c r="AH82" s="194">
        <v>0</v>
      </c>
      <c r="AI82" s="194">
        <v>0</v>
      </c>
      <c r="AJ82" s="194">
        <v>0</v>
      </c>
      <c r="AK82" s="194">
        <v>30285</v>
      </c>
      <c r="AL82" s="194">
        <v>0</v>
      </c>
      <c r="AM82" s="194">
        <v>0</v>
      </c>
      <c r="AN82" s="194">
        <v>0</v>
      </c>
      <c r="AO82" s="194">
        <v>0</v>
      </c>
      <c r="AP82" s="194">
        <v>0</v>
      </c>
      <c r="AQ82" s="194">
        <v>0</v>
      </c>
      <c r="AR82" s="194">
        <v>0</v>
      </c>
      <c r="AS82" s="194">
        <v>0</v>
      </c>
      <c r="AT82" s="194">
        <v>0</v>
      </c>
      <c r="AU82" s="194">
        <v>64173.94</v>
      </c>
      <c r="AV82" s="194">
        <v>0</v>
      </c>
      <c r="AW82" s="194">
        <v>0</v>
      </c>
      <c r="AX82" s="194">
        <v>0</v>
      </c>
      <c r="AY82" s="194">
        <v>0</v>
      </c>
      <c r="AZ82" s="194">
        <v>39438</v>
      </c>
      <c r="BA82" s="194">
        <v>0</v>
      </c>
      <c r="BB82" s="194">
        <v>31290</v>
      </c>
      <c r="BC82" s="194">
        <v>6739</v>
      </c>
      <c r="BD82" s="194">
        <v>4485</v>
      </c>
      <c r="BE82" s="194">
        <v>0</v>
      </c>
      <c r="BF82" s="194">
        <v>0</v>
      </c>
      <c r="BG82" s="194">
        <v>0</v>
      </c>
      <c r="BH82" s="194">
        <v>0</v>
      </c>
      <c r="BI82" s="194">
        <v>0</v>
      </c>
      <c r="BJ82" s="194">
        <v>0</v>
      </c>
      <c r="BK82" s="194">
        <v>0</v>
      </c>
      <c r="BL82" s="194">
        <v>0</v>
      </c>
      <c r="BM82" s="194">
        <v>0</v>
      </c>
      <c r="BN82" s="194">
        <v>0</v>
      </c>
      <c r="BO82" s="194">
        <v>35937</v>
      </c>
      <c r="BP82" s="194">
        <v>1380</v>
      </c>
      <c r="BQ82" s="194">
        <v>0</v>
      </c>
      <c r="BR82" s="194">
        <v>0</v>
      </c>
      <c r="BS82" s="194">
        <v>26627.65</v>
      </c>
      <c r="BT82" s="194">
        <v>2240</v>
      </c>
      <c r="BU82" s="194">
        <v>0</v>
      </c>
      <c r="BV82" s="194">
        <v>0</v>
      </c>
      <c r="BW82" s="194">
        <v>0</v>
      </c>
      <c r="BX82" s="194">
        <v>0</v>
      </c>
      <c r="BY82" s="194">
        <v>25588</v>
      </c>
      <c r="BZ82" s="194">
        <v>0</v>
      </c>
      <c r="CA82" s="194">
        <v>37180</v>
      </c>
      <c r="CB82" s="194">
        <v>0</v>
      </c>
      <c r="CC82" s="194">
        <v>0</v>
      </c>
      <c r="CD82" s="194">
        <v>48521.88</v>
      </c>
      <c r="CE82" s="194">
        <v>0</v>
      </c>
      <c r="CF82" s="194">
        <v>0</v>
      </c>
      <c r="CG82" s="194">
        <v>0</v>
      </c>
      <c r="CH82" s="194">
        <v>0</v>
      </c>
      <c r="CI82" s="194">
        <v>0</v>
      </c>
      <c r="CJ82" s="194">
        <v>0</v>
      </c>
      <c r="CK82" s="194">
        <v>11005</v>
      </c>
      <c r="CL82" s="194">
        <v>0</v>
      </c>
      <c r="CM82" s="194">
        <v>0</v>
      </c>
      <c r="CN82" s="194">
        <v>0</v>
      </c>
      <c r="CO82" s="194">
        <v>0</v>
      </c>
      <c r="CP82" s="194">
        <v>0</v>
      </c>
      <c r="CQ82" s="194">
        <v>0</v>
      </c>
      <c r="CR82" s="194">
        <v>0</v>
      </c>
      <c r="CS82" s="194">
        <v>173211.51</v>
      </c>
      <c r="CT82" s="194">
        <v>26594</v>
      </c>
      <c r="CU82" s="194">
        <v>0</v>
      </c>
      <c r="CV82" s="194">
        <v>0</v>
      </c>
      <c r="CW82" s="194">
        <v>0</v>
      </c>
      <c r="CX82" s="194">
        <v>266410.56</v>
      </c>
      <c r="CY82" s="194">
        <v>1</v>
      </c>
      <c r="CZ82" s="194">
        <v>0</v>
      </c>
      <c r="DA82" s="194">
        <v>39513.760000000002</v>
      </c>
      <c r="DB82" s="194">
        <v>0</v>
      </c>
      <c r="DC82" s="194">
        <v>0</v>
      </c>
      <c r="DD82" s="194">
        <v>0</v>
      </c>
      <c r="DE82" s="194">
        <v>0</v>
      </c>
      <c r="DF82" s="194">
        <v>162564</v>
      </c>
      <c r="DG82" s="194">
        <v>0</v>
      </c>
      <c r="DH82" s="194">
        <v>0</v>
      </c>
      <c r="DI82" s="194">
        <v>85347.5</v>
      </c>
      <c r="DJ82" s="194">
        <v>0</v>
      </c>
      <c r="DK82" s="194">
        <v>0</v>
      </c>
      <c r="DL82" s="194">
        <v>0</v>
      </c>
      <c r="DM82" s="194">
        <v>0</v>
      </c>
      <c r="DN82" s="194">
        <v>21946.03</v>
      </c>
      <c r="DO82" s="194">
        <v>0</v>
      </c>
      <c r="DP82" s="194">
        <v>0</v>
      </c>
      <c r="DQ82" s="194">
        <v>0</v>
      </c>
      <c r="DR82" s="194">
        <v>0</v>
      </c>
      <c r="DS82" s="194">
        <v>0</v>
      </c>
      <c r="DT82" s="194">
        <v>168136.97</v>
      </c>
      <c r="DU82" s="194">
        <v>0</v>
      </c>
      <c r="DV82" s="194">
        <v>0</v>
      </c>
      <c r="DW82" s="194">
        <v>0</v>
      </c>
      <c r="DX82" s="194">
        <v>0</v>
      </c>
      <c r="DY82" s="194">
        <v>0</v>
      </c>
      <c r="DZ82" s="194">
        <v>0</v>
      </c>
      <c r="EA82" s="194">
        <v>0</v>
      </c>
      <c r="EB82" s="194">
        <v>0</v>
      </c>
      <c r="EC82" s="194">
        <v>0</v>
      </c>
      <c r="ED82" s="194">
        <v>0</v>
      </c>
      <c r="EE82" s="194">
        <v>0</v>
      </c>
      <c r="EF82" s="194">
        <v>0</v>
      </c>
      <c r="EG82" s="194">
        <v>0</v>
      </c>
      <c r="EH82" s="194">
        <v>0</v>
      </c>
      <c r="EI82" s="194">
        <v>0</v>
      </c>
      <c r="EJ82" s="194">
        <v>151566.65</v>
      </c>
      <c r="EK82" s="194">
        <v>72425</v>
      </c>
      <c r="EL82" s="194">
        <v>0</v>
      </c>
      <c r="EM82" s="194">
        <v>0</v>
      </c>
      <c r="EN82" s="194">
        <v>0</v>
      </c>
      <c r="EO82" s="194">
        <v>0</v>
      </c>
      <c r="EP82" s="194">
        <v>0</v>
      </c>
      <c r="EQ82" s="194">
        <v>0</v>
      </c>
      <c r="ER82" s="194">
        <v>0</v>
      </c>
      <c r="ES82" s="194">
        <v>0</v>
      </c>
      <c r="ET82" s="194">
        <v>0</v>
      </c>
      <c r="EU82" s="194">
        <v>0</v>
      </c>
      <c r="EV82" s="194">
        <v>0</v>
      </c>
      <c r="EW82" s="194">
        <v>0</v>
      </c>
      <c r="EX82" s="194">
        <v>0</v>
      </c>
      <c r="EY82" s="194">
        <v>0</v>
      </c>
      <c r="EZ82" s="194">
        <v>0</v>
      </c>
      <c r="FA82" s="194">
        <v>0</v>
      </c>
      <c r="FB82" s="194">
        <v>0</v>
      </c>
      <c r="FC82" s="194">
        <v>0</v>
      </c>
      <c r="FD82" s="194">
        <v>0</v>
      </c>
      <c r="FE82" s="194">
        <v>0</v>
      </c>
      <c r="FF82" s="194">
        <v>0</v>
      </c>
      <c r="FG82" s="194">
        <v>0</v>
      </c>
      <c r="FH82" s="194">
        <v>0</v>
      </c>
      <c r="FI82" s="194">
        <v>0</v>
      </c>
      <c r="FJ82" s="194">
        <v>0</v>
      </c>
      <c r="FK82" s="194">
        <v>0</v>
      </c>
      <c r="FL82" s="194">
        <v>0</v>
      </c>
      <c r="FM82" s="194">
        <v>0</v>
      </c>
      <c r="FN82" s="194">
        <v>0</v>
      </c>
      <c r="FO82" s="194">
        <v>0</v>
      </c>
      <c r="FP82" s="194">
        <v>0</v>
      </c>
      <c r="FQ82" s="194">
        <v>0</v>
      </c>
      <c r="FR82" s="194">
        <v>0</v>
      </c>
      <c r="FS82" s="194">
        <v>0</v>
      </c>
      <c r="FT82" s="194">
        <v>0</v>
      </c>
      <c r="FU82" s="194">
        <v>0</v>
      </c>
      <c r="FV82" s="194">
        <v>0</v>
      </c>
      <c r="FW82" s="194">
        <v>0</v>
      </c>
      <c r="FX82" s="194">
        <v>0</v>
      </c>
      <c r="FY82" s="194">
        <v>0</v>
      </c>
      <c r="FZ82" s="194">
        <v>57968</v>
      </c>
      <c r="GA82" s="194">
        <v>0</v>
      </c>
      <c r="GB82" s="194">
        <v>0</v>
      </c>
      <c r="GC82" s="194">
        <v>0</v>
      </c>
      <c r="GD82" s="194">
        <v>0</v>
      </c>
      <c r="GE82" s="194">
        <v>0</v>
      </c>
      <c r="GF82" s="194">
        <v>0</v>
      </c>
      <c r="GG82" s="194">
        <v>0</v>
      </c>
      <c r="GH82" s="194">
        <v>0</v>
      </c>
      <c r="GI82" s="194">
        <v>0</v>
      </c>
      <c r="GJ82" s="194">
        <v>5200</v>
      </c>
      <c r="GK82" s="194">
        <v>0</v>
      </c>
      <c r="GL82" s="194">
        <v>3276</v>
      </c>
      <c r="GM82" s="194">
        <v>0</v>
      </c>
      <c r="GN82" s="194">
        <v>408449.55</v>
      </c>
      <c r="GO82" s="194">
        <v>0</v>
      </c>
      <c r="GP82" s="194">
        <v>0</v>
      </c>
      <c r="GQ82" s="194">
        <v>0</v>
      </c>
      <c r="GR82" s="194">
        <v>0</v>
      </c>
      <c r="GS82" s="194">
        <v>0</v>
      </c>
      <c r="GT82" s="194">
        <v>0</v>
      </c>
      <c r="GU82" s="194">
        <v>24344</v>
      </c>
      <c r="GV82" s="194">
        <v>0</v>
      </c>
      <c r="GW82" s="194">
        <v>0</v>
      </c>
      <c r="GX82" s="194">
        <v>0</v>
      </c>
      <c r="GY82" s="194">
        <v>0</v>
      </c>
      <c r="GZ82" s="194">
        <v>0</v>
      </c>
      <c r="HA82" s="194">
        <v>0</v>
      </c>
      <c r="HB82" s="194">
        <v>0</v>
      </c>
      <c r="HC82" s="194">
        <v>0</v>
      </c>
      <c r="HD82" s="194">
        <v>0</v>
      </c>
      <c r="HE82" s="194">
        <v>0</v>
      </c>
      <c r="HF82" s="194">
        <v>0</v>
      </c>
      <c r="HG82" s="194">
        <v>0</v>
      </c>
      <c r="HH82" s="194">
        <v>0</v>
      </c>
      <c r="HI82" s="194">
        <v>0</v>
      </c>
      <c r="HJ82" s="194">
        <v>0</v>
      </c>
      <c r="HK82" s="194">
        <v>25008.7</v>
      </c>
      <c r="HL82" s="194">
        <v>0</v>
      </c>
      <c r="HM82" s="194">
        <v>0</v>
      </c>
      <c r="HN82" s="194">
        <v>0</v>
      </c>
      <c r="HO82" s="194">
        <v>0</v>
      </c>
      <c r="HP82" s="194">
        <v>66932</v>
      </c>
      <c r="HQ82" s="194">
        <v>0</v>
      </c>
      <c r="HR82" s="194">
        <v>15521</v>
      </c>
      <c r="HS82" s="194">
        <v>0</v>
      </c>
      <c r="HT82" s="194">
        <v>0</v>
      </c>
      <c r="HU82" s="194">
        <v>0</v>
      </c>
      <c r="HV82" s="194">
        <v>0</v>
      </c>
      <c r="HW82" s="194">
        <v>0</v>
      </c>
      <c r="HX82" s="194">
        <v>0</v>
      </c>
      <c r="HY82" s="194">
        <v>0</v>
      </c>
      <c r="HZ82" s="194">
        <v>0</v>
      </c>
      <c r="IA82" s="194">
        <v>0</v>
      </c>
      <c r="IB82" s="194">
        <v>0</v>
      </c>
      <c r="IC82" s="194">
        <v>0</v>
      </c>
      <c r="ID82" s="194">
        <v>0</v>
      </c>
      <c r="IE82" s="194">
        <v>0</v>
      </c>
      <c r="IF82" s="194">
        <v>0</v>
      </c>
      <c r="IG82" s="194">
        <v>0</v>
      </c>
      <c r="IH82" s="194">
        <v>0</v>
      </c>
      <c r="II82" s="194">
        <v>0</v>
      </c>
      <c r="IJ82" s="194">
        <v>0</v>
      </c>
      <c r="IK82" s="194">
        <v>0</v>
      </c>
      <c r="IL82" s="194">
        <v>0</v>
      </c>
      <c r="IM82" s="194">
        <v>0</v>
      </c>
      <c r="IN82" s="194">
        <v>0</v>
      </c>
      <c r="IO82" s="194">
        <v>0</v>
      </c>
      <c r="IP82" s="194">
        <v>0</v>
      </c>
      <c r="IQ82" s="194">
        <v>0</v>
      </c>
      <c r="IR82" s="194">
        <v>13852.73</v>
      </c>
      <c r="IS82" s="194">
        <v>0</v>
      </c>
      <c r="IT82" s="194">
        <v>0</v>
      </c>
      <c r="IU82" s="194">
        <v>0</v>
      </c>
      <c r="IV82" s="194">
        <v>0</v>
      </c>
      <c r="IW82" s="194">
        <v>0</v>
      </c>
      <c r="IX82" s="194">
        <f t="shared" si="2"/>
        <v>2395055.75</v>
      </c>
    </row>
    <row r="83" spans="1:258" ht="13.5" customHeight="1" x14ac:dyDescent="0.25">
      <c r="A83" s="190">
        <v>518171</v>
      </c>
      <c r="B83" s="194">
        <v>0</v>
      </c>
      <c r="C83" s="194">
        <v>0</v>
      </c>
      <c r="D83" s="194">
        <v>0</v>
      </c>
      <c r="E83" s="194">
        <v>0</v>
      </c>
      <c r="F83" s="194">
        <v>0</v>
      </c>
      <c r="G83" s="194">
        <v>0</v>
      </c>
      <c r="H83" s="194">
        <v>0</v>
      </c>
      <c r="I83" s="194">
        <v>0</v>
      </c>
      <c r="J83" s="194">
        <v>0</v>
      </c>
      <c r="K83" s="194">
        <v>0</v>
      </c>
      <c r="L83" s="194">
        <v>0</v>
      </c>
      <c r="M83" s="194">
        <v>0</v>
      </c>
      <c r="N83" s="194">
        <v>0</v>
      </c>
      <c r="O83" s="194">
        <v>0</v>
      </c>
      <c r="P83" s="194">
        <v>0</v>
      </c>
      <c r="Q83" s="194">
        <v>0</v>
      </c>
      <c r="R83" s="194">
        <v>0</v>
      </c>
      <c r="S83" s="194">
        <v>0</v>
      </c>
      <c r="T83" s="194">
        <v>0</v>
      </c>
      <c r="U83" s="194">
        <v>0</v>
      </c>
      <c r="V83" s="194">
        <v>0</v>
      </c>
      <c r="W83" s="194">
        <v>0</v>
      </c>
      <c r="X83" s="194">
        <v>0</v>
      </c>
      <c r="Y83" s="194">
        <v>0</v>
      </c>
      <c r="Z83" s="194">
        <v>0</v>
      </c>
      <c r="AA83" s="194">
        <v>0</v>
      </c>
      <c r="AB83" s="194">
        <v>0</v>
      </c>
      <c r="AC83" s="194">
        <v>0</v>
      </c>
      <c r="AD83" s="194">
        <v>0</v>
      </c>
      <c r="AE83" s="194">
        <v>0</v>
      </c>
      <c r="AF83" s="194">
        <v>0</v>
      </c>
      <c r="AG83" s="194">
        <v>0</v>
      </c>
      <c r="AH83" s="194">
        <v>0</v>
      </c>
      <c r="AI83" s="194">
        <v>0</v>
      </c>
      <c r="AJ83" s="194">
        <v>0</v>
      </c>
      <c r="AK83" s="194">
        <v>0</v>
      </c>
      <c r="AL83" s="194">
        <v>0</v>
      </c>
      <c r="AM83" s="194">
        <v>0</v>
      </c>
      <c r="AN83" s="194">
        <v>0</v>
      </c>
      <c r="AO83" s="194">
        <v>0</v>
      </c>
      <c r="AP83" s="194">
        <v>0</v>
      </c>
      <c r="AQ83" s="194">
        <v>0</v>
      </c>
      <c r="AR83" s="194">
        <v>0</v>
      </c>
      <c r="AS83" s="194">
        <v>0</v>
      </c>
      <c r="AT83" s="194">
        <v>0</v>
      </c>
      <c r="AU83" s="194">
        <v>0</v>
      </c>
      <c r="AV83" s="194">
        <v>0</v>
      </c>
      <c r="AW83" s="194">
        <v>0</v>
      </c>
      <c r="AX83" s="194">
        <v>0</v>
      </c>
      <c r="AY83" s="194">
        <v>0</v>
      </c>
      <c r="AZ83" s="194">
        <v>0</v>
      </c>
      <c r="BA83" s="194">
        <v>0</v>
      </c>
      <c r="BB83" s="194">
        <v>0</v>
      </c>
      <c r="BC83" s="194">
        <v>0</v>
      </c>
      <c r="BD83" s="194">
        <v>0</v>
      </c>
      <c r="BE83" s="194">
        <v>0</v>
      </c>
      <c r="BF83" s="194">
        <v>0</v>
      </c>
      <c r="BG83" s="194">
        <v>0</v>
      </c>
      <c r="BH83" s="194">
        <v>0</v>
      </c>
      <c r="BI83" s="194">
        <v>0</v>
      </c>
      <c r="BJ83" s="194">
        <v>0</v>
      </c>
      <c r="BK83" s="194">
        <v>0</v>
      </c>
      <c r="BL83" s="194">
        <v>0</v>
      </c>
      <c r="BM83" s="194">
        <v>0</v>
      </c>
      <c r="BN83" s="194">
        <v>0</v>
      </c>
      <c r="BO83" s="194">
        <v>0</v>
      </c>
      <c r="BP83" s="194">
        <v>0</v>
      </c>
      <c r="BQ83" s="194">
        <v>0</v>
      </c>
      <c r="BR83" s="194">
        <v>0</v>
      </c>
      <c r="BS83" s="194">
        <v>0</v>
      </c>
      <c r="BT83" s="194">
        <v>0</v>
      </c>
      <c r="BU83" s="194">
        <v>0</v>
      </c>
      <c r="BV83" s="194">
        <v>0</v>
      </c>
      <c r="BW83" s="194">
        <v>0</v>
      </c>
      <c r="BX83" s="194">
        <v>0</v>
      </c>
      <c r="BY83" s="194">
        <v>0</v>
      </c>
      <c r="BZ83" s="194">
        <v>0</v>
      </c>
      <c r="CA83" s="194">
        <v>0</v>
      </c>
      <c r="CB83" s="194">
        <v>0</v>
      </c>
      <c r="CC83" s="194">
        <v>0</v>
      </c>
      <c r="CD83" s="194">
        <v>0</v>
      </c>
      <c r="CE83" s="194">
        <v>0</v>
      </c>
      <c r="CF83" s="194">
        <v>0</v>
      </c>
      <c r="CG83" s="194">
        <v>0</v>
      </c>
      <c r="CH83" s="194">
        <v>0</v>
      </c>
      <c r="CI83" s="194">
        <v>0</v>
      </c>
      <c r="CJ83" s="194">
        <v>0</v>
      </c>
      <c r="CK83" s="194">
        <v>0</v>
      </c>
      <c r="CL83" s="194">
        <v>0</v>
      </c>
      <c r="CM83" s="194">
        <v>0</v>
      </c>
      <c r="CN83" s="194">
        <v>0</v>
      </c>
      <c r="CO83" s="194">
        <v>0</v>
      </c>
      <c r="CP83" s="194">
        <v>0</v>
      </c>
      <c r="CQ83" s="194">
        <v>0</v>
      </c>
      <c r="CR83" s="194">
        <v>0</v>
      </c>
      <c r="CS83" s="194">
        <v>0</v>
      </c>
      <c r="CT83" s="194">
        <v>0</v>
      </c>
      <c r="CU83" s="194">
        <v>0</v>
      </c>
      <c r="CV83" s="194">
        <v>0</v>
      </c>
      <c r="CW83" s="194">
        <v>0</v>
      </c>
      <c r="CX83" s="194">
        <v>0</v>
      </c>
      <c r="CY83" s="194">
        <v>0</v>
      </c>
      <c r="CZ83" s="194">
        <v>0</v>
      </c>
      <c r="DA83" s="194">
        <v>0</v>
      </c>
      <c r="DB83" s="194">
        <v>0</v>
      </c>
      <c r="DC83" s="194">
        <v>0</v>
      </c>
      <c r="DD83" s="194">
        <v>0</v>
      </c>
      <c r="DE83" s="194">
        <v>0</v>
      </c>
      <c r="DF83" s="194">
        <v>0</v>
      </c>
      <c r="DG83" s="194">
        <v>0</v>
      </c>
      <c r="DH83" s="194">
        <v>0</v>
      </c>
      <c r="DI83" s="194">
        <v>0</v>
      </c>
      <c r="DJ83" s="194">
        <v>0</v>
      </c>
      <c r="DK83" s="194">
        <v>0</v>
      </c>
      <c r="DL83" s="194">
        <v>0</v>
      </c>
      <c r="DM83" s="194">
        <v>0</v>
      </c>
      <c r="DN83" s="194">
        <v>0</v>
      </c>
      <c r="DO83" s="194">
        <v>0</v>
      </c>
      <c r="DP83" s="194">
        <v>0</v>
      </c>
      <c r="DQ83" s="194">
        <v>0</v>
      </c>
      <c r="DR83" s="194">
        <v>0</v>
      </c>
      <c r="DS83" s="194">
        <v>0</v>
      </c>
      <c r="DT83" s="194">
        <v>0</v>
      </c>
      <c r="DU83" s="194">
        <v>0</v>
      </c>
      <c r="DV83" s="194">
        <v>0</v>
      </c>
      <c r="DW83" s="194">
        <v>0</v>
      </c>
      <c r="DX83" s="194">
        <v>0</v>
      </c>
      <c r="DY83" s="194">
        <v>0</v>
      </c>
      <c r="DZ83" s="194">
        <v>0</v>
      </c>
      <c r="EA83" s="194">
        <v>0</v>
      </c>
      <c r="EB83" s="194">
        <v>0</v>
      </c>
      <c r="EC83" s="194">
        <v>0</v>
      </c>
      <c r="ED83" s="194">
        <v>0</v>
      </c>
      <c r="EE83" s="194">
        <v>0</v>
      </c>
      <c r="EF83" s="194">
        <v>0</v>
      </c>
      <c r="EG83" s="194">
        <v>0</v>
      </c>
      <c r="EH83" s="194">
        <v>0</v>
      </c>
      <c r="EI83" s="194">
        <v>0</v>
      </c>
      <c r="EJ83" s="194">
        <v>0</v>
      </c>
      <c r="EK83" s="194">
        <v>0</v>
      </c>
      <c r="EL83" s="194">
        <v>0</v>
      </c>
      <c r="EM83" s="194">
        <v>0</v>
      </c>
      <c r="EN83" s="194">
        <v>0</v>
      </c>
      <c r="EO83" s="194">
        <v>0</v>
      </c>
      <c r="EP83" s="194">
        <v>0</v>
      </c>
      <c r="EQ83" s="194">
        <v>0</v>
      </c>
      <c r="ER83" s="194">
        <v>0</v>
      </c>
      <c r="ES83" s="194">
        <v>0</v>
      </c>
      <c r="ET83" s="194">
        <v>0</v>
      </c>
      <c r="EU83" s="194">
        <v>0</v>
      </c>
      <c r="EV83" s="194">
        <v>0</v>
      </c>
      <c r="EW83" s="194">
        <v>0</v>
      </c>
      <c r="EX83" s="194">
        <v>0</v>
      </c>
      <c r="EY83" s="194">
        <v>0</v>
      </c>
      <c r="EZ83" s="194">
        <v>14833.96</v>
      </c>
      <c r="FA83" s="194">
        <v>0</v>
      </c>
      <c r="FB83" s="194">
        <v>0</v>
      </c>
      <c r="FC83" s="194">
        <v>0</v>
      </c>
      <c r="FD83" s="194">
        <v>0</v>
      </c>
      <c r="FE83" s="194">
        <v>0</v>
      </c>
      <c r="FF83" s="194">
        <v>0</v>
      </c>
      <c r="FG83" s="194">
        <v>0</v>
      </c>
      <c r="FH83" s="194">
        <v>0</v>
      </c>
      <c r="FI83" s="194">
        <v>0</v>
      </c>
      <c r="FJ83" s="194">
        <v>0</v>
      </c>
      <c r="FK83" s="194">
        <v>0</v>
      </c>
      <c r="FL83" s="194">
        <v>0</v>
      </c>
      <c r="FM83" s="194">
        <v>0</v>
      </c>
      <c r="FN83" s="194">
        <v>0</v>
      </c>
      <c r="FO83" s="194">
        <v>0</v>
      </c>
      <c r="FP83" s="194">
        <v>0</v>
      </c>
      <c r="FQ83" s="194">
        <v>0</v>
      </c>
      <c r="FR83" s="194">
        <v>0</v>
      </c>
      <c r="FS83" s="194">
        <v>0</v>
      </c>
      <c r="FT83" s="194">
        <v>0</v>
      </c>
      <c r="FU83" s="194">
        <v>0</v>
      </c>
      <c r="FV83" s="194">
        <v>0</v>
      </c>
      <c r="FW83" s="194">
        <v>0</v>
      </c>
      <c r="FX83" s="194">
        <v>0</v>
      </c>
      <c r="FY83" s="194">
        <v>0</v>
      </c>
      <c r="FZ83" s="194">
        <v>0</v>
      </c>
      <c r="GA83" s="194">
        <v>0</v>
      </c>
      <c r="GB83" s="194">
        <v>0</v>
      </c>
      <c r="GC83" s="194">
        <v>0</v>
      </c>
      <c r="GD83" s="194">
        <v>0</v>
      </c>
      <c r="GE83" s="194">
        <v>0</v>
      </c>
      <c r="GF83" s="194">
        <v>0</v>
      </c>
      <c r="GG83" s="194">
        <v>0</v>
      </c>
      <c r="GH83" s="194">
        <v>0</v>
      </c>
      <c r="GI83" s="194">
        <v>0</v>
      </c>
      <c r="GJ83" s="194">
        <v>0</v>
      </c>
      <c r="GK83" s="194">
        <v>0</v>
      </c>
      <c r="GL83" s="194">
        <v>0</v>
      </c>
      <c r="GM83" s="194">
        <v>0</v>
      </c>
      <c r="GN83" s="194">
        <v>0</v>
      </c>
      <c r="GO83" s="194">
        <v>0</v>
      </c>
      <c r="GP83" s="194">
        <v>0</v>
      </c>
      <c r="GQ83" s="194">
        <v>0</v>
      </c>
      <c r="GR83" s="194">
        <v>0</v>
      </c>
      <c r="GS83" s="194">
        <v>0</v>
      </c>
      <c r="GT83" s="194">
        <v>0</v>
      </c>
      <c r="GU83" s="194">
        <v>0</v>
      </c>
      <c r="GV83" s="194">
        <v>0</v>
      </c>
      <c r="GW83" s="194">
        <v>0</v>
      </c>
      <c r="GX83" s="194">
        <v>0</v>
      </c>
      <c r="GY83" s="194">
        <v>0</v>
      </c>
      <c r="GZ83" s="194">
        <v>0</v>
      </c>
      <c r="HA83" s="194">
        <v>0</v>
      </c>
      <c r="HB83" s="194">
        <v>0</v>
      </c>
      <c r="HC83" s="194">
        <v>0</v>
      </c>
      <c r="HD83" s="194">
        <v>0</v>
      </c>
      <c r="HE83" s="194">
        <v>0</v>
      </c>
      <c r="HF83" s="194">
        <v>0</v>
      </c>
      <c r="HG83" s="194">
        <v>0</v>
      </c>
      <c r="HH83" s="194">
        <v>0</v>
      </c>
      <c r="HI83" s="194">
        <v>0</v>
      </c>
      <c r="HJ83" s="194">
        <v>0</v>
      </c>
      <c r="HK83" s="194">
        <v>0</v>
      </c>
      <c r="HL83" s="194">
        <v>0</v>
      </c>
      <c r="HM83" s="194">
        <v>0</v>
      </c>
      <c r="HN83" s="194">
        <v>0</v>
      </c>
      <c r="HO83" s="194">
        <v>0</v>
      </c>
      <c r="HP83" s="194">
        <v>0</v>
      </c>
      <c r="HQ83" s="194">
        <v>0</v>
      </c>
      <c r="HR83" s="194">
        <v>0</v>
      </c>
      <c r="HS83" s="194">
        <v>0</v>
      </c>
      <c r="HT83" s="194">
        <v>0</v>
      </c>
      <c r="HU83" s="194">
        <v>0</v>
      </c>
      <c r="HV83" s="194">
        <v>0</v>
      </c>
      <c r="HW83" s="194">
        <v>0</v>
      </c>
      <c r="HX83" s="194">
        <v>0</v>
      </c>
      <c r="HY83" s="194">
        <v>0</v>
      </c>
      <c r="HZ83" s="194">
        <v>0</v>
      </c>
      <c r="IA83" s="194">
        <v>0</v>
      </c>
      <c r="IB83" s="194">
        <v>0</v>
      </c>
      <c r="IC83" s="194">
        <v>0</v>
      </c>
      <c r="ID83" s="194">
        <v>0</v>
      </c>
      <c r="IE83" s="194">
        <v>0</v>
      </c>
      <c r="IF83" s="194">
        <v>0</v>
      </c>
      <c r="IG83" s="194">
        <v>0</v>
      </c>
      <c r="IH83" s="194">
        <v>0</v>
      </c>
      <c r="II83" s="194">
        <v>0</v>
      </c>
      <c r="IJ83" s="194">
        <v>0</v>
      </c>
      <c r="IK83" s="194">
        <v>0</v>
      </c>
      <c r="IL83" s="194">
        <v>0</v>
      </c>
      <c r="IM83" s="194">
        <v>0</v>
      </c>
      <c r="IN83" s="194">
        <v>0</v>
      </c>
      <c r="IO83" s="194">
        <v>0</v>
      </c>
      <c r="IP83" s="194">
        <v>0</v>
      </c>
      <c r="IQ83" s="194">
        <v>0</v>
      </c>
      <c r="IR83" s="194">
        <v>0</v>
      </c>
      <c r="IS83" s="194">
        <v>0</v>
      </c>
      <c r="IT83" s="194">
        <v>0</v>
      </c>
      <c r="IU83" s="194">
        <v>0</v>
      </c>
      <c r="IV83" s="194">
        <v>0</v>
      </c>
      <c r="IW83" s="194">
        <v>0</v>
      </c>
      <c r="IX83" s="194">
        <f t="shared" si="2"/>
        <v>14833.96</v>
      </c>
    </row>
    <row r="84" spans="1:258" ht="13.5" customHeight="1" x14ac:dyDescent="0.25">
      <c r="A84" s="190">
        <v>518173</v>
      </c>
      <c r="B84" s="194">
        <v>0</v>
      </c>
      <c r="C84" s="194">
        <v>0</v>
      </c>
      <c r="D84" s="194">
        <v>0</v>
      </c>
      <c r="E84" s="194">
        <v>0</v>
      </c>
      <c r="F84" s="194">
        <v>0</v>
      </c>
      <c r="G84" s="194">
        <v>0</v>
      </c>
      <c r="H84" s="194">
        <v>0</v>
      </c>
      <c r="I84" s="194">
        <v>0</v>
      </c>
      <c r="J84" s="194">
        <v>0</v>
      </c>
      <c r="K84" s="194">
        <v>0</v>
      </c>
      <c r="L84" s="194">
        <v>0</v>
      </c>
      <c r="M84" s="194">
        <v>0</v>
      </c>
      <c r="N84" s="194">
        <v>0</v>
      </c>
      <c r="O84" s="194">
        <v>0</v>
      </c>
      <c r="P84" s="194">
        <v>0</v>
      </c>
      <c r="Q84" s="194">
        <v>0</v>
      </c>
      <c r="R84" s="194">
        <v>0</v>
      </c>
      <c r="S84" s="194">
        <v>0</v>
      </c>
      <c r="T84" s="194">
        <v>0</v>
      </c>
      <c r="U84" s="194">
        <v>0</v>
      </c>
      <c r="V84" s="194">
        <v>0</v>
      </c>
      <c r="W84" s="194">
        <v>0</v>
      </c>
      <c r="X84" s="194">
        <v>0</v>
      </c>
      <c r="Y84" s="194">
        <v>0</v>
      </c>
      <c r="Z84" s="194">
        <v>0</v>
      </c>
      <c r="AA84" s="194">
        <v>0</v>
      </c>
      <c r="AB84" s="194">
        <v>0</v>
      </c>
      <c r="AC84" s="194">
        <v>0</v>
      </c>
      <c r="AD84" s="194">
        <v>0</v>
      </c>
      <c r="AE84" s="194">
        <v>0</v>
      </c>
      <c r="AF84" s="194">
        <v>0</v>
      </c>
      <c r="AG84" s="194">
        <v>0</v>
      </c>
      <c r="AH84" s="194">
        <v>0</v>
      </c>
      <c r="AI84" s="194">
        <v>0</v>
      </c>
      <c r="AJ84" s="194">
        <v>0</v>
      </c>
      <c r="AK84" s="194">
        <v>0</v>
      </c>
      <c r="AL84" s="194">
        <v>0</v>
      </c>
      <c r="AM84" s="194">
        <v>0</v>
      </c>
      <c r="AN84" s="194">
        <v>0</v>
      </c>
      <c r="AO84" s="194">
        <v>0</v>
      </c>
      <c r="AP84" s="194">
        <v>0</v>
      </c>
      <c r="AQ84" s="194">
        <v>0</v>
      </c>
      <c r="AR84" s="194">
        <v>0</v>
      </c>
      <c r="AS84" s="194">
        <v>0</v>
      </c>
      <c r="AT84" s="194">
        <v>0</v>
      </c>
      <c r="AU84" s="194">
        <v>0</v>
      </c>
      <c r="AV84" s="194">
        <v>0</v>
      </c>
      <c r="AW84" s="194">
        <v>0</v>
      </c>
      <c r="AX84" s="194">
        <v>0</v>
      </c>
      <c r="AY84" s="194">
        <v>0</v>
      </c>
      <c r="AZ84" s="194">
        <v>0</v>
      </c>
      <c r="BA84" s="194">
        <v>0</v>
      </c>
      <c r="BB84" s="194">
        <v>0</v>
      </c>
      <c r="BC84" s="194">
        <v>0</v>
      </c>
      <c r="BD84" s="194">
        <v>0</v>
      </c>
      <c r="BE84" s="194">
        <v>0</v>
      </c>
      <c r="BF84" s="194">
        <v>0</v>
      </c>
      <c r="BG84" s="194">
        <v>0</v>
      </c>
      <c r="BH84" s="194">
        <v>0</v>
      </c>
      <c r="BI84" s="194">
        <v>0</v>
      </c>
      <c r="BJ84" s="194">
        <v>0</v>
      </c>
      <c r="BK84" s="194">
        <v>0</v>
      </c>
      <c r="BL84" s="194">
        <v>0</v>
      </c>
      <c r="BM84" s="194">
        <v>0</v>
      </c>
      <c r="BN84" s="194">
        <v>0</v>
      </c>
      <c r="BO84" s="194">
        <v>0</v>
      </c>
      <c r="BP84" s="194">
        <v>0</v>
      </c>
      <c r="BQ84" s="194">
        <v>0</v>
      </c>
      <c r="BR84" s="194">
        <v>0</v>
      </c>
      <c r="BS84" s="194">
        <v>0</v>
      </c>
      <c r="BT84" s="194">
        <v>0</v>
      </c>
      <c r="BU84" s="194">
        <v>0</v>
      </c>
      <c r="BV84" s="194">
        <v>0</v>
      </c>
      <c r="BW84" s="194">
        <v>0</v>
      </c>
      <c r="BX84" s="194">
        <v>0</v>
      </c>
      <c r="BY84" s="194">
        <v>0</v>
      </c>
      <c r="BZ84" s="194">
        <v>0</v>
      </c>
      <c r="CA84" s="194">
        <v>0</v>
      </c>
      <c r="CB84" s="194">
        <v>0</v>
      </c>
      <c r="CC84" s="194">
        <v>0</v>
      </c>
      <c r="CD84" s="194">
        <v>0</v>
      </c>
      <c r="CE84" s="194">
        <v>0</v>
      </c>
      <c r="CF84" s="194">
        <v>0</v>
      </c>
      <c r="CG84" s="194">
        <v>0</v>
      </c>
      <c r="CH84" s="194">
        <v>0</v>
      </c>
      <c r="CI84" s="194">
        <v>0</v>
      </c>
      <c r="CJ84" s="194">
        <v>0</v>
      </c>
      <c r="CK84" s="194">
        <v>0</v>
      </c>
      <c r="CL84" s="194">
        <v>0</v>
      </c>
      <c r="CM84" s="194">
        <v>0</v>
      </c>
      <c r="CN84" s="194">
        <v>0</v>
      </c>
      <c r="CO84" s="194">
        <v>0</v>
      </c>
      <c r="CP84" s="194">
        <v>0</v>
      </c>
      <c r="CQ84" s="194">
        <v>0</v>
      </c>
      <c r="CR84" s="194">
        <v>0</v>
      </c>
      <c r="CS84" s="194">
        <v>0</v>
      </c>
      <c r="CT84" s="194">
        <v>0</v>
      </c>
      <c r="CU84" s="194">
        <v>0</v>
      </c>
      <c r="CV84" s="194">
        <v>0</v>
      </c>
      <c r="CW84" s="194">
        <v>0</v>
      </c>
      <c r="CX84" s="194">
        <v>0</v>
      </c>
      <c r="CY84" s="194">
        <v>0</v>
      </c>
      <c r="CZ84" s="194">
        <v>0</v>
      </c>
      <c r="DA84" s="194">
        <v>0</v>
      </c>
      <c r="DB84" s="194">
        <v>0</v>
      </c>
      <c r="DC84" s="194">
        <v>0</v>
      </c>
      <c r="DD84" s="194">
        <v>0</v>
      </c>
      <c r="DE84" s="194">
        <v>0</v>
      </c>
      <c r="DF84" s="194">
        <v>0</v>
      </c>
      <c r="DG84" s="194">
        <v>0</v>
      </c>
      <c r="DH84" s="194">
        <v>0</v>
      </c>
      <c r="DI84" s="194">
        <v>0</v>
      </c>
      <c r="DJ84" s="194">
        <v>0</v>
      </c>
      <c r="DK84" s="194">
        <v>0</v>
      </c>
      <c r="DL84" s="194">
        <v>0</v>
      </c>
      <c r="DM84" s="194">
        <v>0</v>
      </c>
      <c r="DN84" s="194">
        <v>0</v>
      </c>
      <c r="DO84" s="194">
        <v>0</v>
      </c>
      <c r="DP84" s="194">
        <v>0</v>
      </c>
      <c r="DQ84" s="194">
        <v>0</v>
      </c>
      <c r="DR84" s="194">
        <v>0</v>
      </c>
      <c r="DS84" s="194">
        <v>0</v>
      </c>
      <c r="DT84" s="194">
        <v>0</v>
      </c>
      <c r="DU84" s="194">
        <v>0</v>
      </c>
      <c r="DV84" s="194">
        <v>0</v>
      </c>
      <c r="DW84" s="194">
        <v>0</v>
      </c>
      <c r="DX84" s="194">
        <v>0</v>
      </c>
      <c r="DY84" s="194">
        <v>0</v>
      </c>
      <c r="DZ84" s="194">
        <v>0</v>
      </c>
      <c r="EA84" s="194">
        <v>0</v>
      </c>
      <c r="EB84" s="194">
        <v>0</v>
      </c>
      <c r="EC84" s="194">
        <v>0</v>
      </c>
      <c r="ED84" s="194">
        <v>0</v>
      </c>
      <c r="EE84" s="194">
        <v>0</v>
      </c>
      <c r="EF84" s="194">
        <v>0</v>
      </c>
      <c r="EG84" s="194">
        <v>0</v>
      </c>
      <c r="EH84" s="194">
        <v>0</v>
      </c>
      <c r="EI84" s="194">
        <v>0</v>
      </c>
      <c r="EJ84" s="194">
        <v>0</v>
      </c>
      <c r="EK84" s="194">
        <v>0</v>
      </c>
      <c r="EL84" s="194">
        <v>0</v>
      </c>
      <c r="EM84" s="194">
        <v>0</v>
      </c>
      <c r="EN84" s="194">
        <v>0</v>
      </c>
      <c r="EO84" s="194">
        <v>0</v>
      </c>
      <c r="EP84" s="194">
        <v>0</v>
      </c>
      <c r="EQ84" s="194">
        <v>0</v>
      </c>
      <c r="ER84" s="194">
        <v>0</v>
      </c>
      <c r="ES84" s="194">
        <v>0</v>
      </c>
      <c r="ET84" s="194">
        <v>0</v>
      </c>
      <c r="EU84" s="194">
        <v>0</v>
      </c>
      <c r="EV84" s="194">
        <v>0</v>
      </c>
      <c r="EW84" s="194">
        <v>0</v>
      </c>
      <c r="EX84" s="194">
        <v>0</v>
      </c>
      <c r="EY84" s="194">
        <v>0</v>
      </c>
      <c r="EZ84" s="194">
        <v>2800</v>
      </c>
      <c r="FA84" s="194">
        <v>0</v>
      </c>
      <c r="FB84" s="194">
        <v>0</v>
      </c>
      <c r="FC84" s="194">
        <v>0</v>
      </c>
      <c r="FD84" s="194">
        <v>0</v>
      </c>
      <c r="FE84" s="194">
        <v>0</v>
      </c>
      <c r="FF84" s="194">
        <v>0</v>
      </c>
      <c r="FG84" s="194">
        <v>0</v>
      </c>
      <c r="FH84" s="194">
        <v>0</v>
      </c>
      <c r="FI84" s="194">
        <v>0</v>
      </c>
      <c r="FJ84" s="194">
        <v>0</v>
      </c>
      <c r="FK84" s="194">
        <v>0</v>
      </c>
      <c r="FL84" s="194">
        <v>0</v>
      </c>
      <c r="FM84" s="194">
        <v>0</v>
      </c>
      <c r="FN84" s="194">
        <v>0</v>
      </c>
      <c r="FO84" s="194">
        <v>0</v>
      </c>
      <c r="FP84" s="194">
        <v>0</v>
      </c>
      <c r="FQ84" s="194">
        <v>0</v>
      </c>
      <c r="FR84" s="194">
        <v>0</v>
      </c>
      <c r="FS84" s="194">
        <v>0</v>
      </c>
      <c r="FT84" s="194">
        <v>0</v>
      </c>
      <c r="FU84" s="194">
        <v>0</v>
      </c>
      <c r="FV84" s="194">
        <v>0</v>
      </c>
      <c r="FW84" s="194">
        <v>0</v>
      </c>
      <c r="FX84" s="194">
        <v>0</v>
      </c>
      <c r="FY84" s="194">
        <v>0</v>
      </c>
      <c r="FZ84" s="194">
        <v>0</v>
      </c>
      <c r="GA84" s="194">
        <v>0</v>
      </c>
      <c r="GB84" s="194">
        <v>0</v>
      </c>
      <c r="GC84" s="194">
        <v>0</v>
      </c>
      <c r="GD84" s="194">
        <v>0</v>
      </c>
      <c r="GE84" s="194">
        <v>0</v>
      </c>
      <c r="GF84" s="194">
        <v>0</v>
      </c>
      <c r="GG84" s="194">
        <v>0</v>
      </c>
      <c r="GH84" s="194">
        <v>0</v>
      </c>
      <c r="GI84" s="194">
        <v>0</v>
      </c>
      <c r="GJ84" s="194">
        <v>0</v>
      </c>
      <c r="GK84" s="194">
        <v>0</v>
      </c>
      <c r="GL84" s="194">
        <v>0</v>
      </c>
      <c r="GM84" s="194">
        <v>0</v>
      </c>
      <c r="GN84" s="194">
        <v>0</v>
      </c>
      <c r="GO84" s="194">
        <v>0</v>
      </c>
      <c r="GP84" s="194">
        <v>0</v>
      </c>
      <c r="GQ84" s="194">
        <v>0</v>
      </c>
      <c r="GR84" s="194">
        <v>0</v>
      </c>
      <c r="GS84" s="194">
        <v>0</v>
      </c>
      <c r="GT84" s="194">
        <v>0</v>
      </c>
      <c r="GU84" s="194">
        <v>0</v>
      </c>
      <c r="GV84" s="194">
        <v>0</v>
      </c>
      <c r="GW84" s="194">
        <v>0</v>
      </c>
      <c r="GX84" s="194">
        <v>0</v>
      </c>
      <c r="GY84" s="194">
        <v>0</v>
      </c>
      <c r="GZ84" s="194">
        <v>0</v>
      </c>
      <c r="HA84" s="194">
        <v>0</v>
      </c>
      <c r="HB84" s="194">
        <v>0</v>
      </c>
      <c r="HC84" s="194">
        <v>0</v>
      </c>
      <c r="HD84" s="194">
        <v>0</v>
      </c>
      <c r="HE84" s="194">
        <v>0</v>
      </c>
      <c r="HF84" s="194">
        <v>0</v>
      </c>
      <c r="HG84" s="194">
        <v>0</v>
      </c>
      <c r="HH84" s="194">
        <v>0</v>
      </c>
      <c r="HI84" s="194">
        <v>0</v>
      </c>
      <c r="HJ84" s="194">
        <v>0</v>
      </c>
      <c r="HK84" s="194">
        <v>0</v>
      </c>
      <c r="HL84" s="194">
        <v>0</v>
      </c>
      <c r="HM84" s="194">
        <v>0</v>
      </c>
      <c r="HN84" s="194">
        <v>0</v>
      </c>
      <c r="HO84" s="194">
        <v>0</v>
      </c>
      <c r="HP84" s="194">
        <v>0</v>
      </c>
      <c r="HQ84" s="194">
        <v>0</v>
      </c>
      <c r="HR84" s="194">
        <v>0</v>
      </c>
      <c r="HS84" s="194">
        <v>0</v>
      </c>
      <c r="HT84" s="194">
        <v>0</v>
      </c>
      <c r="HU84" s="194">
        <v>0</v>
      </c>
      <c r="HV84" s="194">
        <v>0</v>
      </c>
      <c r="HW84" s="194">
        <v>0</v>
      </c>
      <c r="HX84" s="194">
        <v>0</v>
      </c>
      <c r="HY84" s="194">
        <v>0</v>
      </c>
      <c r="HZ84" s="194">
        <v>0</v>
      </c>
      <c r="IA84" s="194">
        <v>0</v>
      </c>
      <c r="IB84" s="194">
        <v>0</v>
      </c>
      <c r="IC84" s="194">
        <v>0</v>
      </c>
      <c r="ID84" s="194">
        <v>0</v>
      </c>
      <c r="IE84" s="194">
        <v>0</v>
      </c>
      <c r="IF84" s="194">
        <v>0</v>
      </c>
      <c r="IG84" s="194">
        <v>0</v>
      </c>
      <c r="IH84" s="194">
        <v>0</v>
      </c>
      <c r="II84" s="194">
        <v>0</v>
      </c>
      <c r="IJ84" s="194">
        <v>0</v>
      </c>
      <c r="IK84" s="194">
        <v>0</v>
      </c>
      <c r="IL84" s="194">
        <v>0</v>
      </c>
      <c r="IM84" s="194">
        <v>0</v>
      </c>
      <c r="IN84" s="194">
        <v>0</v>
      </c>
      <c r="IO84" s="194">
        <v>0</v>
      </c>
      <c r="IP84" s="194">
        <v>0</v>
      </c>
      <c r="IQ84" s="194">
        <v>0</v>
      </c>
      <c r="IR84" s="194">
        <v>0</v>
      </c>
      <c r="IS84" s="194">
        <v>0</v>
      </c>
      <c r="IT84" s="194">
        <v>0</v>
      </c>
      <c r="IU84" s="194">
        <v>0</v>
      </c>
      <c r="IV84" s="194">
        <v>0</v>
      </c>
      <c r="IW84" s="194">
        <v>0</v>
      </c>
      <c r="IX84" s="194">
        <f t="shared" si="2"/>
        <v>2800</v>
      </c>
    </row>
    <row r="85" spans="1:258" ht="13.5" customHeight="1" x14ac:dyDescent="0.25">
      <c r="A85" s="190">
        <v>518181</v>
      </c>
      <c r="B85" s="194">
        <v>0</v>
      </c>
      <c r="C85" s="194">
        <v>53721.760000000002</v>
      </c>
      <c r="D85" s="194">
        <v>0</v>
      </c>
      <c r="E85" s="194">
        <v>56310</v>
      </c>
      <c r="F85" s="194">
        <v>400</v>
      </c>
      <c r="G85" s="194">
        <v>106189.6</v>
      </c>
      <c r="H85" s="194">
        <v>8490</v>
      </c>
      <c r="I85" s="194">
        <v>378300.37</v>
      </c>
      <c r="J85" s="194">
        <v>0</v>
      </c>
      <c r="K85" s="194">
        <v>0</v>
      </c>
      <c r="L85" s="194">
        <v>36300</v>
      </c>
      <c r="M85" s="194">
        <v>0</v>
      </c>
      <c r="N85" s="194">
        <v>0</v>
      </c>
      <c r="O85" s="194">
        <v>0</v>
      </c>
      <c r="P85" s="194">
        <v>3400</v>
      </c>
      <c r="Q85" s="194">
        <v>0</v>
      </c>
      <c r="R85" s="194">
        <v>0</v>
      </c>
      <c r="S85" s="194">
        <v>0</v>
      </c>
      <c r="T85" s="194">
        <v>0</v>
      </c>
      <c r="U85" s="194">
        <v>0</v>
      </c>
      <c r="V85" s="194">
        <v>0</v>
      </c>
      <c r="W85" s="194">
        <v>0</v>
      </c>
      <c r="X85" s="194">
        <v>3500</v>
      </c>
      <c r="Y85" s="194">
        <v>9711.6</v>
      </c>
      <c r="Z85" s="194">
        <v>0</v>
      </c>
      <c r="AA85" s="194">
        <v>0</v>
      </c>
      <c r="AB85" s="194">
        <v>29040</v>
      </c>
      <c r="AC85" s="194">
        <v>2541</v>
      </c>
      <c r="AD85" s="194">
        <v>26379.25</v>
      </c>
      <c r="AE85" s="194">
        <v>6600</v>
      </c>
      <c r="AF85" s="194">
        <v>4300</v>
      </c>
      <c r="AG85" s="194">
        <v>0</v>
      </c>
      <c r="AH85" s="194">
        <v>0</v>
      </c>
      <c r="AI85" s="194">
        <v>0</v>
      </c>
      <c r="AJ85" s="194">
        <v>0</v>
      </c>
      <c r="AK85" s="194">
        <v>0</v>
      </c>
      <c r="AL85" s="194">
        <v>0</v>
      </c>
      <c r="AM85" s="194">
        <v>0</v>
      </c>
      <c r="AN85" s="194">
        <v>0</v>
      </c>
      <c r="AO85" s="194">
        <v>0</v>
      </c>
      <c r="AP85" s="194">
        <v>0</v>
      </c>
      <c r="AQ85" s="194">
        <v>0</v>
      </c>
      <c r="AR85" s="194">
        <v>0</v>
      </c>
      <c r="AS85" s="194">
        <v>0</v>
      </c>
      <c r="AT85" s="194">
        <v>0</v>
      </c>
      <c r="AU85" s="194">
        <v>0</v>
      </c>
      <c r="AV85" s="194">
        <v>0</v>
      </c>
      <c r="AW85" s="194">
        <v>0</v>
      </c>
      <c r="AX85" s="194">
        <v>0</v>
      </c>
      <c r="AY85" s="194">
        <v>0</v>
      </c>
      <c r="AZ85" s="194">
        <v>48000</v>
      </c>
      <c r="BA85" s="194">
        <v>0</v>
      </c>
      <c r="BB85" s="194">
        <v>1800</v>
      </c>
      <c r="BC85" s="194">
        <v>0</v>
      </c>
      <c r="BD85" s="194">
        <v>0</v>
      </c>
      <c r="BE85" s="194">
        <v>0</v>
      </c>
      <c r="BF85" s="194">
        <v>0</v>
      </c>
      <c r="BG85" s="194">
        <v>0</v>
      </c>
      <c r="BH85" s="194">
        <v>0</v>
      </c>
      <c r="BI85" s="194">
        <v>0</v>
      </c>
      <c r="BJ85" s="194">
        <v>1000</v>
      </c>
      <c r="BK85" s="194">
        <v>0</v>
      </c>
      <c r="BL85" s="194">
        <v>0</v>
      </c>
      <c r="BM85" s="194">
        <v>2400</v>
      </c>
      <c r="BN85" s="194">
        <v>0</v>
      </c>
      <c r="BO85" s="194">
        <v>0</v>
      </c>
      <c r="BP85" s="194">
        <v>0</v>
      </c>
      <c r="BQ85" s="194">
        <v>0</v>
      </c>
      <c r="BR85" s="194">
        <v>0</v>
      </c>
      <c r="BS85" s="194">
        <v>0</v>
      </c>
      <c r="BT85" s="194">
        <v>0</v>
      </c>
      <c r="BU85" s="194">
        <v>1950</v>
      </c>
      <c r="BV85" s="194">
        <v>0</v>
      </c>
      <c r="BW85" s="194">
        <v>0</v>
      </c>
      <c r="BX85" s="194">
        <v>0</v>
      </c>
      <c r="BY85" s="194">
        <v>0</v>
      </c>
      <c r="BZ85" s="194">
        <v>0</v>
      </c>
      <c r="CA85" s="194">
        <v>0</v>
      </c>
      <c r="CB85" s="194">
        <v>0</v>
      </c>
      <c r="CC85" s="194">
        <v>0</v>
      </c>
      <c r="CD85" s="194">
        <v>0</v>
      </c>
      <c r="CE85" s="194">
        <v>0</v>
      </c>
      <c r="CF85" s="194">
        <v>0</v>
      </c>
      <c r="CG85" s="194">
        <v>0</v>
      </c>
      <c r="CH85" s="194">
        <v>0</v>
      </c>
      <c r="CI85" s="194">
        <v>0</v>
      </c>
      <c r="CJ85" s="194">
        <v>0</v>
      </c>
      <c r="CK85" s="194">
        <v>0</v>
      </c>
      <c r="CL85" s="194">
        <v>0</v>
      </c>
      <c r="CM85" s="194">
        <v>71189.19</v>
      </c>
      <c r="CN85" s="194">
        <v>0</v>
      </c>
      <c r="CO85" s="194">
        <v>35819.9</v>
      </c>
      <c r="CP85" s="194">
        <v>0</v>
      </c>
      <c r="CQ85" s="194">
        <v>0</v>
      </c>
      <c r="CR85" s="194">
        <v>0</v>
      </c>
      <c r="CS85" s="194">
        <v>8256</v>
      </c>
      <c r="CT85" s="194">
        <v>0</v>
      </c>
      <c r="CU85" s="194">
        <v>0</v>
      </c>
      <c r="CV85" s="194">
        <v>0</v>
      </c>
      <c r="CW85" s="194">
        <v>0</v>
      </c>
      <c r="CX85" s="194">
        <v>0</v>
      </c>
      <c r="CY85" s="194">
        <v>0</v>
      </c>
      <c r="CZ85" s="194">
        <v>0</v>
      </c>
      <c r="DA85" s="194">
        <v>0</v>
      </c>
      <c r="DB85" s="194">
        <v>0</v>
      </c>
      <c r="DC85" s="194">
        <v>0</v>
      </c>
      <c r="DD85" s="194">
        <v>0</v>
      </c>
      <c r="DE85" s="194">
        <v>7744</v>
      </c>
      <c r="DF85" s="194">
        <v>0</v>
      </c>
      <c r="DG85" s="194">
        <v>0</v>
      </c>
      <c r="DH85" s="194">
        <v>0</v>
      </c>
      <c r="DI85" s="194">
        <v>0</v>
      </c>
      <c r="DJ85" s="194">
        <v>0</v>
      </c>
      <c r="DK85" s="194">
        <v>0</v>
      </c>
      <c r="DL85" s="194">
        <v>0</v>
      </c>
      <c r="DM85" s="194">
        <v>4000</v>
      </c>
      <c r="DN85" s="194">
        <v>13589.63</v>
      </c>
      <c r="DO85" s="194">
        <v>13083</v>
      </c>
      <c r="DP85" s="194">
        <v>24850</v>
      </c>
      <c r="DQ85" s="194">
        <v>0</v>
      </c>
      <c r="DR85" s="194">
        <v>0</v>
      </c>
      <c r="DS85" s="194">
        <v>0</v>
      </c>
      <c r="DT85" s="194">
        <v>24087.37</v>
      </c>
      <c r="DU85" s="194">
        <v>0</v>
      </c>
      <c r="DV85" s="194">
        <v>0</v>
      </c>
      <c r="DW85" s="194">
        <v>17500</v>
      </c>
      <c r="DX85" s="194">
        <v>0</v>
      </c>
      <c r="DY85" s="194">
        <v>0</v>
      </c>
      <c r="DZ85" s="194">
        <v>0</v>
      </c>
      <c r="EA85" s="194">
        <v>100704</v>
      </c>
      <c r="EB85" s="194">
        <v>0</v>
      </c>
      <c r="EC85" s="194">
        <v>0</v>
      </c>
      <c r="ED85" s="194">
        <v>1577</v>
      </c>
      <c r="EE85" s="194">
        <v>20558</v>
      </c>
      <c r="EF85" s="194">
        <v>0</v>
      </c>
      <c r="EG85" s="194">
        <v>0</v>
      </c>
      <c r="EH85" s="194">
        <v>0</v>
      </c>
      <c r="EI85" s="194">
        <v>0</v>
      </c>
      <c r="EJ85" s="194">
        <v>0</v>
      </c>
      <c r="EK85" s="194">
        <v>0</v>
      </c>
      <c r="EL85" s="194">
        <v>0</v>
      </c>
      <c r="EM85" s="194">
        <v>0</v>
      </c>
      <c r="EN85" s="194">
        <v>0</v>
      </c>
      <c r="EO85" s="194">
        <v>0</v>
      </c>
      <c r="EP85" s="194">
        <v>0</v>
      </c>
      <c r="EQ85" s="194">
        <v>0</v>
      </c>
      <c r="ER85" s="194">
        <v>0</v>
      </c>
      <c r="ES85" s="194">
        <v>0</v>
      </c>
      <c r="ET85" s="194">
        <v>0</v>
      </c>
      <c r="EU85" s="194">
        <v>0</v>
      </c>
      <c r="EV85" s="194">
        <v>0</v>
      </c>
      <c r="EW85" s="194">
        <v>0</v>
      </c>
      <c r="EX85" s="194">
        <v>0</v>
      </c>
      <c r="EY85" s="194">
        <v>0</v>
      </c>
      <c r="EZ85" s="194">
        <v>0</v>
      </c>
      <c r="FA85" s="194">
        <v>0</v>
      </c>
      <c r="FB85" s="194">
        <v>0</v>
      </c>
      <c r="FC85" s="194">
        <v>0</v>
      </c>
      <c r="FD85" s="194">
        <v>7466.94</v>
      </c>
      <c r="FE85" s="194">
        <v>1800</v>
      </c>
      <c r="FF85" s="194">
        <v>0</v>
      </c>
      <c r="FG85" s="194">
        <v>0</v>
      </c>
      <c r="FH85" s="194">
        <v>4000</v>
      </c>
      <c r="FI85" s="194">
        <v>0</v>
      </c>
      <c r="FJ85" s="194">
        <v>7042</v>
      </c>
      <c r="FK85" s="194">
        <v>1815</v>
      </c>
      <c r="FL85" s="194">
        <v>0</v>
      </c>
      <c r="FM85" s="194">
        <v>0</v>
      </c>
      <c r="FN85" s="194">
        <v>0</v>
      </c>
      <c r="FO85" s="194">
        <v>0</v>
      </c>
      <c r="FP85" s="194">
        <v>6200</v>
      </c>
      <c r="FQ85" s="194">
        <v>0</v>
      </c>
      <c r="FR85" s="194">
        <v>0</v>
      </c>
      <c r="FS85" s="194">
        <v>19292</v>
      </c>
      <c r="FT85" s="194">
        <v>24780</v>
      </c>
      <c r="FU85" s="194">
        <v>0</v>
      </c>
      <c r="FV85" s="194">
        <v>0</v>
      </c>
      <c r="FW85" s="194">
        <v>0</v>
      </c>
      <c r="FX85" s="194">
        <v>0</v>
      </c>
      <c r="FY85" s="194">
        <v>0</v>
      </c>
      <c r="FZ85" s="194">
        <v>22292</v>
      </c>
      <c r="GA85" s="194">
        <v>0</v>
      </c>
      <c r="GB85" s="194">
        <v>0</v>
      </c>
      <c r="GC85" s="194">
        <v>0</v>
      </c>
      <c r="GD85" s="194">
        <v>247161</v>
      </c>
      <c r="GE85" s="194">
        <v>1000</v>
      </c>
      <c r="GF85" s="194">
        <v>0</v>
      </c>
      <c r="GG85" s="194">
        <v>0</v>
      </c>
      <c r="GH85" s="194">
        <v>6100</v>
      </c>
      <c r="GI85" s="194">
        <v>0</v>
      </c>
      <c r="GJ85" s="194">
        <v>300</v>
      </c>
      <c r="GK85" s="194">
        <v>0</v>
      </c>
      <c r="GL85" s="194">
        <v>1000</v>
      </c>
      <c r="GM85" s="194">
        <v>800</v>
      </c>
      <c r="GN85" s="194">
        <v>1500</v>
      </c>
      <c r="GO85" s="194">
        <v>0</v>
      </c>
      <c r="GP85" s="194">
        <v>0</v>
      </c>
      <c r="GQ85" s="194">
        <v>0</v>
      </c>
      <c r="GR85" s="194">
        <v>490</v>
      </c>
      <c r="GS85" s="194">
        <v>0</v>
      </c>
      <c r="GT85" s="194">
        <v>0</v>
      </c>
      <c r="GU85" s="194">
        <v>31250.46</v>
      </c>
      <c r="GV85" s="194">
        <v>0</v>
      </c>
      <c r="GW85" s="194">
        <v>0</v>
      </c>
      <c r="GX85" s="194">
        <v>0</v>
      </c>
      <c r="GY85" s="194">
        <v>0</v>
      </c>
      <c r="GZ85" s="194">
        <v>0</v>
      </c>
      <c r="HA85" s="194">
        <v>0</v>
      </c>
      <c r="HB85" s="194">
        <v>3146</v>
      </c>
      <c r="HC85" s="194">
        <v>4580</v>
      </c>
      <c r="HD85" s="194">
        <v>15240</v>
      </c>
      <c r="HE85" s="194">
        <v>0</v>
      </c>
      <c r="HF85" s="194">
        <v>0</v>
      </c>
      <c r="HG85" s="194">
        <v>0</v>
      </c>
      <c r="HH85" s="194">
        <v>0</v>
      </c>
      <c r="HI85" s="194">
        <v>0</v>
      </c>
      <c r="HJ85" s="194">
        <v>0</v>
      </c>
      <c r="HK85" s="194">
        <v>66080</v>
      </c>
      <c r="HL85" s="194">
        <v>0</v>
      </c>
      <c r="HM85" s="194">
        <v>214906.77</v>
      </c>
      <c r="HN85" s="194">
        <v>0</v>
      </c>
      <c r="HO85" s="194">
        <v>0</v>
      </c>
      <c r="HP85" s="194">
        <v>550418.73</v>
      </c>
      <c r="HQ85" s="194">
        <v>0</v>
      </c>
      <c r="HR85" s="194">
        <v>0</v>
      </c>
      <c r="HS85" s="194">
        <v>0</v>
      </c>
      <c r="HT85" s="194">
        <v>200</v>
      </c>
      <c r="HU85" s="194">
        <v>0</v>
      </c>
      <c r="HV85" s="194">
        <v>0</v>
      </c>
      <c r="HW85" s="194">
        <v>0</v>
      </c>
      <c r="HX85" s="194">
        <v>0</v>
      </c>
      <c r="HY85" s="194">
        <v>0</v>
      </c>
      <c r="HZ85" s="194">
        <v>0</v>
      </c>
      <c r="IA85" s="194">
        <v>0</v>
      </c>
      <c r="IB85" s="194">
        <v>0</v>
      </c>
      <c r="IC85" s="194">
        <v>0</v>
      </c>
      <c r="ID85" s="194">
        <v>0</v>
      </c>
      <c r="IE85" s="194">
        <v>0</v>
      </c>
      <c r="IF85" s="194">
        <v>0</v>
      </c>
      <c r="IG85" s="194">
        <v>0</v>
      </c>
      <c r="IH85" s="194">
        <v>0</v>
      </c>
      <c r="II85" s="194">
        <v>0</v>
      </c>
      <c r="IJ85" s="194">
        <v>900</v>
      </c>
      <c r="IK85" s="194">
        <v>0</v>
      </c>
      <c r="IL85" s="194">
        <v>0</v>
      </c>
      <c r="IM85" s="194">
        <v>0</v>
      </c>
      <c r="IN85" s="194">
        <v>0</v>
      </c>
      <c r="IO85" s="194">
        <v>0</v>
      </c>
      <c r="IP85" s="194">
        <v>0</v>
      </c>
      <c r="IQ85" s="194">
        <v>20691</v>
      </c>
      <c r="IR85" s="194">
        <v>113795.15</v>
      </c>
      <c r="IS85" s="194">
        <v>0</v>
      </c>
      <c r="IT85" s="194">
        <v>0</v>
      </c>
      <c r="IU85" s="194">
        <v>483672.6</v>
      </c>
      <c r="IV85" s="194">
        <v>0</v>
      </c>
      <c r="IW85" s="194">
        <v>1000</v>
      </c>
      <c r="IX85" s="194">
        <f t="shared" si="2"/>
        <v>2982211.32</v>
      </c>
    </row>
    <row r="86" spans="1:258" ht="13.5" customHeight="1" x14ac:dyDescent="0.25">
      <c r="A86" s="190">
        <v>518182</v>
      </c>
      <c r="B86" s="194">
        <v>0</v>
      </c>
      <c r="C86" s="194">
        <v>74393.2</v>
      </c>
      <c r="D86" s="194">
        <v>53310</v>
      </c>
      <c r="E86" s="194">
        <v>120728.9</v>
      </c>
      <c r="F86" s="194">
        <v>0</v>
      </c>
      <c r="G86" s="194">
        <v>66104</v>
      </c>
      <c r="H86" s="194">
        <v>20482</v>
      </c>
      <c r="I86" s="194">
        <v>379282.78</v>
      </c>
      <c r="J86" s="194">
        <v>49944</v>
      </c>
      <c r="K86" s="194">
        <v>8400</v>
      </c>
      <c r="L86" s="194">
        <v>61426</v>
      </c>
      <c r="M86" s="194">
        <v>2900</v>
      </c>
      <c r="N86" s="194">
        <v>0</v>
      </c>
      <c r="O86" s="194">
        <v>0</v>
      </c>
      <c r="P86" s="194">
        <v>21300</v>
      </c>
      <c r="Q86" s="194">
        <v>0</v>
      </c>
      <c r="R86" s="194">
        <v>42249</v>
      </c>
      <c r="S86" s="194">
        <v>0</v>
      </c>
      <c r="T86" s="194">
        <v>0</v>
      </c>
      <c r="U86" s="194">
        <v>0</v>
      </c>
      <c r="V86" s="194">
        <v>0</v>
      </c>
      <c r="W86" s="194">
        <v>0</v>
      </c>
      <c r="X86" s="194">
        <v>25471</v>
      </c>
      <c r="Y86" s="194">
        <v>37362.47</v>
      </c>
      <c r="Z86" s="194">
        <v>83757</v>
      </c>
      <c r="AA86" s="194">
        <v>0</v>
      </c>
      <c r="AB86" s="194">
        <v>125128.86</v>
      </c>
      <c r="AC86" s="194">
        <v>8745</v>
      </c>
      <c r="AD86" s="194">
        <v>94107.14</v>
      </c>
      <c r="AE86" s="194">
        <v>0</v>
      </c>
      <c r="AF86" s="194">
        <v>49400</v>
      </c>
      <c r="AG86" s="194">
        <v>0</v>
      </c>
      <c r="AH86" s="194">
        <v>0</v>
      </c>
      <c r="AI86" s="194">
        <v>0</v>
      </c>
      <c r="AJ86" s="194">
        <v>0</v>
      </c>
      <c r="AK86" s="194">
        <v>14829.2</v>
      </c>
      <c r="AL86" s="194">
        <v>7580</v>
      </c>
      <c r="AM86" s="194">
        <v>1000</v>
      </c>
      <c r="AN86" s="194">
        <v>2561.5</v>
      </c>
      <c r="AO86" s="194">
        <v>14799</v>
      </c>
      <c r="AP86" s="194">
        <v>7290</v>
      </c>
      <c r="AQ86" s="194">
        <v>2460.96</v>
      </c>
      <c r="AR86" s="194">
        <v>0</v>
      </c>
      <c r="AS86" s="194">
        <v>17220.25</v>
      </c>
      <c r="AT86" s="194">
        <v>0</v>
      </c>
      <c r="AU86" s="194">
        <v>15500</v>
      </c>
      <c r="AV86" s="194">
        <v>0</v>
      </c>
      <c r="AW86" s="194">
        <v>0</v>
      </c>
      <c r="AX86" s="194">
        <v>0</v>
      </c>
      <c r="AY86" s="194">
        <v>0</v>
      </c>
      <c r="AZ86" s="194">
        <v>5180</v>
      </c>
      <c r="BA86" s="194">
        <v>1500</v>
      </c>
      <c r="BB86" s="194">
        <v>1000</v>
      </c>
      <c r="BC86" s="194">
        <v>1200</v>
      </c>
      <c r="BD86" s="194">
        <v>7500</v>
      </c>
      <c r="BE86" s="194">
        <v>16332.5</v>
      </c>
      <c r="BF86" s="194">
        <v>0</v>
      </c>
      <c r="BG86" s="194">
        <v>4600</v>
      </c>
      <c r="BH86" s="194">
        <v>9812.15</v>
      </c>
      <c r="BI86" s="194">
        <v>0</v>
      </c>
      <c r="BJ86" s="194">
        <v>0</v>
      </c>
      <c r="BK86" s="194">
        <v>0</v>
      </c>
      <c r="BL86" s="194">
        <v>0</v>
      </c>
      <c r="BM86" s="194">
        <v>1998</v>
      </c>
      <c r="BN86" s="194">
        <v>0</v>
      </c>
      <c r="BO86" s="194">
        <v>3980</v>
      </c>
      <c r="BP86" s="194">
        <v>0</v>
      </c>
      <c r="BQ86" s="194">
        <v>0</v>
      </c>
      <c r="BR86" s="194">
        <v>0</v>
      </c>
      <c r="BS86" s="194">
        <v>8500</v>
      </c>
      <c r="BT86" s="194">
        <v>500</v>
      </c>
      <c r="BU86" s="194">
        <v>4100</v>
      </c>
      <c r="BV86" s="194">
        <v>0</v>
      </c>
      <c r="BW86" s="194">
        <v>0</v>
      </c>
      <c r="BX86" s="194">
        <v>0</v>
      </c>
      <c r="BY86" s="194">
        <v>0</v>
      </c>
      <c r="BZ86" s="194">
        <v>0</v>
      </c>
      <c r="CA86" s="194">
        <v>7000</v>
      </c>
      <c r="CB86" s="194">
        <v>11455</v>
      </c>
      <c r="CC86" s="194">
        <v>0</v>
      </c>
      <c r="CD86" s="194">
        <v>0</v>
      </c>
      <c r="CE86" s="194">
        <v>56820</v>
      </c>
      <c r="CF86" s="194">
        <v>0</v>
      </c>
      <c r="CG86" s="194">
        <v>6855</v>
      </c>
      <c r="CH86" s="194">
        <v>0</v>
      </c>
      <c r="CI86" s="194">
        <v>0</v>
      </c>
      <c r="CJ86" s="194">
        <v>0</v>
      </c>
      <c r="CK86" s="194">
        <v>0</v>
      </c>
      <c r="CL86" s="194">
        <v>5400</v>
      </c>
      <c r="CM86" s="194">
        <v>750</v>
      </c>
      <c r="CN86" s="194">
        <v>13898</v>
      </c>
      <c r="CO86" s="194">
        <v>27836.54</v>
      </c>
      <c r="CP86" s="194">
        <v>0</v>
      </c>
      <c r="CQ86" s="194">
        <v>7000</v>
      </c>
      <c r="CR86" s="194">
        <v>3700</v>
      </c>
      <c r="CS86" s="194">
        <v>95138.26</v>
      </c>
      <c r="CT86" s="194">
        <v>0</v>
      </c>
      <c r="CU86" s="194">
        <v>0</v>
      </c>
      <c r="CV86" s="194">
        <v>0</v>
      </c>
      <c r="CW86" s="194">
        <v>9000</v>
      </c>
      <c r="CX86" s="194">
        <v>174270</v>
      </c>
      <c r="CY86" s="194">
        <v>22800</v>
      </c>
      <c r="CZ86" s="194">
        <v>49361.34</v>
      </c>
      <c r="DA86" s="194">
        <v>173438.81</v>
      </c>
      <c r="DB86" s="194">
        <v>4200</v>
      </c>
      <c r="DC86" s="194">
        <v>9075</v>
      </c>
      <c r="DD86" s="194">
        <v>30240</v>
      </c>
      <c r="DE86" s="194">
        <v>203106.8</v>
      </c>
      <c r="DF86" s="194">
        <v>243700</v>
      </c>
      <c r="DG86" s="194">
        <v>164198.66</v>
      </c>
      <c r="DH86" s="194">
        <v>24150</v>
      </c>
      <c r="DI86" s="194">
        <v>3730</v>
      </c>
      <c r="DJ86" s="194">
        <v>28649.98</v>
      </c>
      <c r="DK86" s="194">
        <v>0</v>
      </c>
      <c r="DL86" s="194">
        <v>0</v>
      </c>
      <c r="DM86" s="194">
        <v>0</v>
      </c>
      <c r="DN86" s="194">
        <v>3500</v>
      </c>
      <c r="DO86" s="194">
        <v>2714.76</v>
      </c>
      <c r="DP86" s="194">
        <v>12920</v>
      </c>
      <c r="DQ86" s="194">
        <v>0</v>
      </c>
      <c r="DR86" s="194">
        <v>0</v>
      </c>
      <c r="DS86" s="194">
        <v>0</v>
      </c>
      <c r="DT86" s="194">
        <v>0</v>
      </c>
      <c r="DU86" s="194">
        <v>0</v>
      </c>
      <c r="DV86" s="194">
        <v>6300</v>
      </c>
      <c r="DW86" s="194">
        <v>0</v>
      </c>
      <c r="DX86" s="194">
        <v>10800</v>
      </c>
      <c r="DY86" s="194">
        <v>0</v>
      </c>
      <c r="DZ86" s="194">
        <v>29700</v>
      </c>
      <c r="EA86" s="194">
        <v>0</v>
      </c>
      <c r="EB86" s="194">
        <v>0</v>
      </c>
      <c r="EC86" s="194">
        <v>0</v>
      </c>
      <c r="ED86" s="194">
        <v>0</v>
      </c>
      <c r="EE86" s="194">
        <v>44400</v>
      </c>
      <c r="EF86" s="194">
        <v>5400</v>
      </c>
      <c r="EG86" s="194">
        <v>8961.75</v>
      </c>
      <c r="EH86" s="194">
        <v>11300</v>
      </c>
      <c r="EI86" s="194">
        <v>0</v>
      </c>
      <c r="EJ86" s="194">
        <v>20930.72</v>
      </c>
      <c r="EK86" s="194">
        <v>89678.16</v>
      </c>
      <c r="EL86" s="194">
        <v>0</v>
      </c>
      <c r="EM86" s="194">
        <v>0</v>
      </c>
      <c r="EN86" s="194">
        <v>0</v>
      </c>
      <c r="EO86" s="194">
        <v>0</v>
      </c>
      <c r="EP86" s="194">
        <v>0</v>
      </c>
      <c r="EQ86" s="194">
        <v>0</v>
      </c>
      <c r="ER86" s="194">
        <v>0</v>
      </c>
      <c r="ES86" s="194">
        <v>0</v>
      </c>
      <c r="ET86" s="194">
        <v>0</v>
      </c>
      <c r="EU86" s="194">
        <v>0</v>
      </c>
      <c r="EV86" s="194">
        <v>0</v>
      </c>
      <c r="EW86" s="194">
        <v>0</v>
      </c>
      <c r="EX86" s="194">
        <v>0</v>
      </c>
      <c r="EY86" s="194">
        <v>0</v>
      </c>
      <c r="EZ86" s="194">
        <v>0</v>
      </c>
      <c r="FA86" s="194">
        <v>0</v>
      </c>
      <c r="FB86" s="194">
        <v>0</v>
      </c>
      <c r="FC86" s="194">
        <v>0</v>
      </c>
      <c r="FD86" s="194">
        <v>0</v>
      </c>
      <c r="FE86" s="194">
        <v>0</v>
      </c>
      <c r="FF86" s="194">
        <v>0</v>
      </c>
      <c r="FG86" s="194">
        <v>0</v>
      </c>
      <c r="FH86" s="194">
        <v>0</v>
      </c>
      <c r="FI86" s="194">
        <v>0</v>
      </c>
      <c r="FJ86" s="194">
        <v>0</v>
      </c>
      <c r="FK86" s="194">
        <v>0</v>
      </c>
      <c r="FL86" s="194">
        <v>0</v>
      </c>
      <c r="FM86" s="194">
        <v>0</v>
      </c>
      <c r="FN86" s="194">
        <v>0</v>
      </c>
      <c r="FO86" s="194">
        <v>0</v>
      </c>
      <c r="FP86" s="194">
        <v>0</v>
      </c>
      <c r="FQ86" s="194">
        <v>0</v>
      </c>
      <c r="FR86" s="194">
        <v>0</v>
      </c>
      <c r="FS86" s="194">
        <v>3158</v>
      </c>
      <c r="FT86" s="194">
        <v>0</v>
      </c>
      <c r="FU86" s="194">
        <v>0</v>
      </c>
      <c r="FV86" s="194">
        <v>0</v>
      </c>
      <c r="FW86" s="194">
        <v>0</v>
      </c>
      <c r="FX86" s="194">
        <v>0</v>
      </c>
      <c r="FY86" s="194">
        <v>0</v>
      </c>
      <c r="FZ86" s="194">
        <v>15887</v>
      </c>
      <c r="GA86" s="194">
        <v>0</v>
      </c>
      <c r="GB86" s="194">
        <v>3486</v>
      </c>
      <c r="GC86" s="194">
        <v>0</v>
      </c>
      <c r="GD86" s="194">
        <v>700</v>
      </c>
      <c r="GE86" s="194">
        <v>12036.18</v>
      </c>
      <c r="GF86" s="194">
        <v>0</v>
      </c>
      <c r="GG86" s="194">
        <v>0</v>
      </c>
      <c r="GH86" s="194">
        <v>928</v>
      </c>
      <c r="GI86" s="194">
        <v>0</v>
      </c>
      <c r="GJ86" s="194">
        <v>200</v>
      </c>
      <c r="GK86" s="194">
        <v>0</v>
      </c>
      <c r="GL86" s="194">
        <v>0</v>
      </c>
      <c r="GM86" s="194">
        <v>2000</v>
      </c>
      <c r="GN86" s="194">
        <v>0</v>
      </c>
      <c r="GO86" s="194">
        <v>0</v>
      </c>
      <c r="GP86" s="194">
        <v>0</v>
      </c>
      <c r="GQ86" s="194">
        <v>0</v>
      </c>
      <c r="GR86" s="194">
        <v>1694</v>
      </c>
      <c r="GS86" s="194">
        <v>0</v>
      </c>
      <c r="GT86" s="194">
        <v>0</v>
      </c>
      <c r="GU86" s="194">
        <v>4870.82</v>
      </c>
      <c r="GV86" s="194">
        <v>0</v>
      </c>
      <c r="GW86" s="194">
        <v>0</v>
      </c>
      <c r="GX86" s="194">
        <v>0</v>
      </c>
      <c r="GY86" s="194">
        <v>0</v>
      </c>
      <c r="GZ86" s="194">
        <v>0</v>
      </c>
      <c r="HA86" s="194">
        <v>0</v>
      </c>
      <c r="HB86" s="194">
        <v>0</v>
      </c>
      <c r="HC86" s="194">
        <v>0</v>
      </c>
      <c r="HD86" s="194">
        <v>0</v>
      </c>
      <c r="HE86" s="194">
        <v>0</v>
      </c>
      <c r="HF86" s="194">
        <v>683.65</v>
      </c>
      <c r="HG86" s="194">
        <v>0</v>
      </c>
      <c r="HH86" s="194">
        <v>1033.6500000000001</v>
      </c>
      <c r="HI86" s="194">
        <v>0</v>
      </c>
      <c r="HJ86" s="194">
        <v>0</v>
      </c>
      <c r="HK86" s="194">
        <v>97522</v>
      </c>
      <c r="HL86" s="194">
        <v>0</v>
      </c>
      <c r="HM86" s="194">
        <v>21780</v>
      </c>
      <c r="HN86" s="194">
        <v>0</v>
      </c>
      <c r="HO86" s="194">
        <v>0</v>
      </c>
      <c r="HP86" s="194">
        <v>112634.64</v>
      </c>
      <c r="HQ86" s="194">
        <v>0</v>
      </c>
      <c r="HR86" s="194">
        <v>16148</v>
      </c>
      <c r="HS86" s="194">
        <v>0</v>
      </c>
      <c r="HT86" s="194">
        <v>0</v>
      </c>
      <c r="HU86" s="194">
        <v>0</v>
      </c>
      <c r="HV86" s="194">
        <v>0</v>
      </c>
      <c r="HW86" s="194">
        <v>0</v>
      </c>
      <c r="HX86" s="194">
        <v>0</v>
      </c>
      <c r="HY86" s="194">
        <v>0</v>
      </c>
      <c r="HZ86" s="194">
        <v>0</v>
      </c>
      <c r="IA86" s="194">
        <v>0</v>
      </c>
      <c r="IB86" s="194">
        <v>0</v>
      </c>
      <c r="IC86" s="194">
        <v>0</v>
      </c>
      <c r="ID86" s="194">
        <v>0</v>
      </c>
      <c r="IE86" s="194">
        <v>0</v>
      </c>
      <c r="IF86" s="194">
        <v>0</v>
      </c>
      <c r="IG86" s="194">
        <v>0</v>
      </c>
      <c r="IH86" s="194">
        <v>0</v>
      </c>
      <c r="II86" s="194">
        <v>110425</v>
      </c>
      <c r="IJ86" s="194">
        <v>14216.1</v>
      </c>
      <c r="IK86" s="194">
        <v>0</v>
      </c>
      <c r="IL86" s="194">
        <v>0</v>
      </c>
      <c r="IM86" s="194">
        <v>0</v>
      </c>
      <c r="IN86" s="194">
        <v>0</v>
      </c>
      <c r="IO86" s="194">
        <v>0</v>
      </c>
      <c r="IP86" s="194">
        <v>0</v>
      </c>
      <c r="IQ86" s="194">
        <v>0</v>
      </c>
      <c r="IR86" s="194">
        <v>5246</v>
      </c>
      <c r="IS86" s="194">
        <v>0</v>
      </c>
      <c r="IT86" s="194">
        <v>0</v>
      </c>
      <c r="IU86" s="194">
        <v>0</v>
      </c>
      <c r="IV86" s="194">
        <v>0</v>
      </c>
      <c r="IW86" s="194">
        <v>25426</v>
      </c>
      <c r="IX86" s="194">
        <f t="shared" si="2"/>
        <v>3546388.73</v>
      </c>
    </row>
    <row r="87" spans="1:258" ht="13.5" customHeight="1" x14ac:dyDescent="0.25">
      <c r="A87" s="190">
        <v>518183</v>
      </c>
      <c r="B87" s="194">
        <v>0</v>
      </c>
      <c r="C87" s="194">
        <v>124228.13</v>
      </c>
      <c r="D87" s="194">
        <v>116493.27</v>
      </c>
      <c r="E87" s="194">
        <v>71667.81</v>
      </c>
      <c r="F87" s="194">
        <v>0</v>
      </c>
      <c r="G87" s="194">
        <v>17366.3</v>
      </c>
      <c r="H87" s="194">
        <v>52285.51</v>
      </c>
      <c r="I87" s="194">
        <v>752968.8</v>
      </c>
      <c r="J87" s="194">
        <v>10547.86</v>
      </c>
      <c r="K87" s="194">
        <v>15468</v>
      </c>
      <c r="L87" s="194">
        <v>48537.35</v>
      </c>
      <c r="M87" s="194">
        <v>23449.98</v>
      </c>
      <c r="N87" s="194">
        <v>0</v>
      </c>
      <c r="O87" s="194">
        <v>14401.21</v>
      </c>
      <c r="P87" s="194">
        <v>0</v>
      </c>
      <c r="Q87" s="194">
        <v>0</v>
      </c>
      <c r="R87" s="194">
        <v>26188.43</v>
      </c>
      <c r="S87" s="194">
        <v>0</v>
      </c>
      <c r="T87" s="194">
        <v>0</v>
      </c>
      <c r="U87" s="194">
        <v>0</v>
      </c>
      <c r="V87" s="194">
        <v>0</v>
      </c>
      <c r="W87" s="194">
        <v>0</v>
      </c>
      <c r="X87" s="194">
        <v>20709.11</v>
      </c>
      <c r="Y87" s="194">
        <v>260056.01</v>
      </c>
      <c r="Z87" s="194">
        <v>76077.86</v>
      </c>
      <c r="AA87" s="194">
        <v>0</v>
      </c>
      <c r="AB87" s="194">
        <v>168742.5</v>
      </c>
      <c r="AC87" s="194">
        <v>71359.83</v>
      </c>
      <c r="AD87" s="194">
        <v>251839.24</v>
      </c>
      <c r="AE87" s="194">
        <v>0</v>
      </c>
      <c r="AF87" s="194">
        <v>5719.8</v>
      </c>
      <c r="AG87" s="194">
        <v>0</v>
      </c>
      <c r="AH87" s="194">
        <v>0</v>
      </c>
      <c r="AI87" s="194">
        <v>0</v>
      </c>
      <c r="AJ87" s="194">
        <v>0</v>
      </c>
      <c r="AK87" s="194">
        <v>0</v>
      </c>
      <c r="AL87" s="194">
        <v>0</v>
      </c>
      <c r="AM87" s="194">
        <v>0</v>
      </c>
      <c r="AN87" s="194">
        <v>0</v>
      </c>
      <c r="AO87" s="194">
        <v>0</v>
      </c>
      <c r="AP87" s="194">
        <v>0</v>
      </c>
      <c r="AQ87" s="194">
        <v>0</v>
      </c>
      <c r="AR87" s="194">
        <v>0</v>
      </c>
      <c r="AS87" s="194">
        <v>0</v>
      </c>
      <c r="AT87" s="194">
        <v>0</v>
      </c>
      <c r="AU87" s="194">
        <v>0</v>
      </c>
      <c r="AV87" s="194">
        <v>0</v>
      </c>
      <c r="AW87" s="194">
        <v>0</v>
      </c>
      <c r="AX87" s="194">
        <v>0</v>
      </c>
      <c r="AY87" s="194">
        <v>0</v>
      </c>
      <c r="AZ87" s="194">
        <v>30662.55</v>
      </c>
      <c r="BA87" s="194">
        <v>0</v>
      </c>
      <c r="BB87" s="194">
        <v>0</v>
      </c>
      <c r="BC87" s="194">
        <v>0</v>
      </c>
      <c r="BD87" s="194">
        <v>8502.36</v>
      </c>
      <c r="BE87" s="194">
        <v>56111.14</v>
      </c>
      <c r="BF87" s="194">
        <v>3290.95</v>
      </c>
      <c r="BG87" s="194">
        <v>0</v>
      </c>
      <c r="BH87" s="194">
        <v>41210.14</v>
      </c>
      <c r="BI87" s="194">
        <v>0</v>
      </c>
      <c r="BJ87" s="194">
        <v>0</v>
      </c>
      <c r="BK87" s="194">
        <v>0</v>
      </c>
      <c r="BL87" s="194">
        <v>0</v>
      </c>
      <c r="BM87" s="194">
        <v>68891.3</v>
      </c>
      <c r="BN87" s="194">
        <v>0</v>
      </c>
      <c r="BO87" s="194">
        <v>1296.75</v>
      </c>
      <c r="BP87" s="194">
        <v>0</v>
      </c>
      <c r="BQ87" s="194">
        <v>0</v>
      </c>
      <c r="BR87" s="194">
        <v>0</v>
      </c>
      <c r="BS87" s="194">
        <v>35188.230000000003</v>
      </c>
      <c r="BT87" s="194">
        <v>14907.77</v>
      </c>
      <c r="BU87" s="194">
        <v>0</v>
      </c>
      <c r="BV87" s="194">
        <v>0</v>
      </c>
      <c r="BW87" s="194">
        <v>0</v>
      </c>
      <c r="BX87" s="194">
        <v>0</v>
      </c>
      <c r="BY87" s="194">
        <v>0</v>
      </c>
      <c r="BZ87" s="194">
        <v>0</v>
      </c>
      <c r="CA87" s="194">
        <v>22907.39</v>
      </c>
      <c r="CB87" s="194">
        <v>27239.35</v>
      </c>
      <c r="CC87" s="194">
        <v>0</v>
      </c>
      <c r="CD87" s="194">
        <v>0</v>
      </c>
      <c r="CE87" s="194">
        <v>179385.47</v>
      </c>
      <c r="CF87" s="194">
        <v>0</v>
      </c>
      <c r="CG87" s="194">
        <v>8669.08</v>
      </c>
      <c r="CH87" s="194">
        <v>0</v>
      </c>
      <c r="CI87" s="194">
        <v>0</v>
      </c>
      <c r="CJ87" s="194">
        <v>0</v>
      </c>
      <c r="CK87" s="194">
        <v>0</v>
      </c>
      <c r="CL87" s="194">
        <v>8311.75</v>
      </c>
      <c r="CM87" s="194">
        <v>14037.21</v>
      </c>
      <c r="CN87" s="194">
        <v>8048</v>
      </c>
      <c r="CO87" s="194">
        <v>10292</v>
      </c>
      <c r="CP87" s="194">
        <v>0</v>
      </c>
      <c r="CQ87" s="194">
        <v>5112</v>
      </c>
      <c r="CR87" s="194">
        <v>0</v>
      </c>
      <c r="CS87" s="194">
        <v>153336.75</v>
      </c>
      <c r="CT87" s="194">
        <v>0</v>
      </c>
      <c r="CU87" s="194">
        <v>0</v>
      </c>
      <c r="CV87" s="194">
        <v>0</v>
      </c>
      <c r="CW87" s="194">
        <v>0</v>
      </c>
      <c r="CX87" s="194">
        <v>57780.94</v>
      </c>
      <c r="CY87" s="194">
        <v>3048.6</v>
      </c>
      <c r="CZ87" s="194">
        <v>116187.03</v>
      </c>
      <c r="DA87" s="194">
        <v>225251.84</v>
      </c>
      <c r="DB87" s="194">
        <v>13533.36</v>
      </c>
      <c r="DC87" s="194">
        <v>58063.5</v>
      </c>
      <c r="DD87" s="194">
        <v>424008.78</v>
      </c>
      <c r="DE87" s="194">
        <v>342704.85</v>
      </c>
      <c r="DF87" s="194">
        <v>217502.93</v>
      </c>
      <c r="DG87" s="194">
        <v>724714.51</v>
      </c>
      <c r="DH87" s="194">
        <v>204671.77</v>
      </c>
      <c r="DI87" s="194">
        <v>86335.24</v>
      </c>
      <c r="DJ87" s="194">
        <v>0</v>
      </c>
      <c r="DK87" s="194">
        <v>0</v>
      </c>
      <c r="DL87" s="194">
        <v>0</v>
      </c>
      <c r="DM87" s="194">
        <v>0</v>
      </c>
      <c r="DN87" s="194">
        <v>0</v>
      </c>
      <c r="DO87" s="194">
        <v>0</v>
      </c>
      <c r="DP87" s="194">
        <v>18349.400000000001</v>
      </c>
      <c r="DQ87" s="194">
        <v>0</v>
      </c>
      <c r="DR87" s="194">
        <v>0</v>
      </c>
      <c r="DS87" s="194">
        <v>0</v>
      </c>
      <c r="DT87" s="194">
        <v>0</v>
      </c>
      <c r="DU87" s="194">
        <v>0</v>
      </c>
      <c r="DV87" s="194">
        <v>0</v>
      </c>
      <c r="DW87" s="194">
        <v>0</v>
      </c>
      <c r="DX87" s="194">
        <v>1777.18</v>
      </c>
      <c r="DY87" s="194">
        <v>0</v>
      </c>
      <c r="DZ87" s="194">
        <v>28590.49</v>
      </c>
      <c r="EA87" s="194">
        <v>20056.080000000002</v>
      </c>
      <c r="EB87" s="194">
        <v>17485.27</v>
      </c>
      <c r="EC87" s="194">
        <v>69157.31</v>
      </c>
      <c r="ED87" s="194">
        <v>0</v>
      </c>
      <c r="EE87" s="194">
        <v>138737.44</v>
      </c>
      <c r="EF87" s="194">
        <v>120996.35</v>
      </c>
      <c r="EG87" s="194">
        <v>23696.18</v>
      </c>
      <c r="EH87" s="194">
        <v>141476.49</v>
      </c>
      <c r="EI87" s="194">
        <v>0</v>
      </c>
      <c r="EJ87" s="194">
        <v>0</v>
      </c>
      <c r="EK87" s="194">
        <v>0</v>
      </c>
      <c r="EL87" s="194">
        <v>0</v>
      </c>
      <c r="EM87" s="194">
        <v>0</v>
      </c>
      <c r="EN87" s="194">
        <v>0</v>
      </c>
      <c r="EO87" s="194">
        <v>0</v>
      </c>
      <c r="EP87" s="194">
        <v>0</v>
      </c>
      <c r="EQ87" s="194">
        <v>0</v>
      </c>
      <c r="ER87" s="194">
        <v>0</v>
      </c>
      <c r="ES87" s="194">
        <v>0</v>
      </c>
      <c r="ET87" s="194">
        <v>0</v>
      </c>
      <c r="EU87" s="194">
        <v>0</v>
      </c>
      <c r="EV87" s="194">
        <v>0</v>
      </c>
      <c r="EW87" s="194">
        <v>0</v>
      </c>
      <c r="EX87" s="194">
        <v>0</v>
      </c>
      <c r="EY87" s="194">
        <v>0</v>
      </c>
      <c r="EZ87" s="194">
        <v>0</v>
      </c>
      <c r="FA87" s="194">
        <v>0</v>
      </c>
      <c r="FB87" s="194">
        <v>0</v>
      </c>
      <c r="FC87" s="194">
        <v>0</v>
      </c>
      <c r="FD87" s="194">
        <v>0</v>
      </c>
      <c r="FE87" s="194">
        <v>0</v>
      </c>
      <c r="FF87" s="194">
        <v>0</v>
      </c>
      <c r="FG87" s="194">
        <v>0</v>
      </c>
      <c r="FH87" s="194">
        <v>0</v>
      </c>
      <c r="FI87" s="194">
        <v>0</v>
      </c>
      <c r="FJ87" s="194">
        <v>0</v>
      </c>
      <c r="FK87" s="194">
        <v>0</v>
      </c>
      <c r="FL87" s="194">
        <v>0</v>
      </c>
      <c r="FM87" s="194">
        <v>0</v>
      </c>
      <c r="FN87" s="194">
        <v>0</v>
      </c>
      <c r="FO87" s="194">
        <v>0</v>
      </c>
      <c r="FP87" s="194">
        <v>0</v>
      </c>
      <c r="FQ87" s="194">
        <v>0</v>
      </c>
      <c r="FR87" s="194">
        <v>0</v>
      </c>
      <c r="FS87" s="194">
        <v>0</v>
      </c>
      <c r="FT87" s="194">
        <v>0</v>
      </c>
      <c r="FU87" s="194">
        <v>0</v>
      </c>
      <c r="FV87" s="194">
        <v>0</v>
      </c>
      <c r="FW87" s="194">
        <v>0</v>
      </c>
      <c r="FX87" s="194">
        <v>0</v>
      </c>
      <c r="FY87" s="194">
        <v>0</v>
      </c>
      <c r="FZ87" s="194">
        <v>189998.3</v>
      </c>
      <c r="GA87" s="194">
        <v>0</v>
      </c>
      <c r="GB87" s="194">
        <v>0</v>
      </c>
      <c r="GC87" s="194">
        <v>0</v>
      </c>
      <c r="GD87" s="194">
        <v>0</v>
      </c>
      <c r="GE87" s="194">
        <v>0</v>
      </c>
      <c r="GF87" s="194">
        <v>0</v>
      </c>
      <c r="GG87" s="194">
        <v>0</v>
      </c>
      <c r="GH87" s="194">
        <v>30012.1</v>
      </c>
      <c r="GI87" s="194">
        <v>0</v>
      </c>
      <c r="GJ87" s="194">
        <v>285026.40000000002</v>
      </c>
      <c r="GK87" s="194">
        <v>0</v>
      </c>
      <c r="GL87" s="194">
        <v>4849.92</v>
      </c>
      <c r="GM87" s="194">
        <v>0</v>
      </c>
      <c r="GN87" s="194">
        <v>0</v>
      </c>
      <c r="GO87" s="194">
        <v>0</v>
      </c>
      <c r="GP87" s="194">
        <v>0</v>
      </c>
      <c r="GQ87" s="194">
        <v>0</v>
      </c>
      <c r="GR87" s="194">
        <v>30993</v>
      </c>
      <c r="GS87" s="194">
        <v>0</v>
      </c>
      <c r="GT87" s="194">
        <v>0</v>
      </c>
      <c r="GU87" s="194">
        <v>186744.07</v>
      </c>
      <c r="GV87" s="194">
        <v>0</v>
      </c>
      <c r="GW87" s="194">
        <v>0</v>
      </c>
      <c r="GX87" s="194">
        <v>0</v>
      </c>
      <c r="GY87" s="194">
        <v>0</v>
      </c>
      <c r="GZ87" s="194">
        <v>0</v>
      </c>
      <c r="HA87" s="194">
        <v>0</v>
      </c>
      <c r="HB87" s="194">
        <v>0</v>
      </c>
      <c r="HC87" s="194">
        <v>0</v>
      </c>
      <c r="HD87" s="194">
        <v>0</v>
      </c>
      <c r="HE87" s="194">
        <v>0</v>
      </c>
      <c r="HF87" s="194">
        <v>0</v>
      </c>
      <c r="HG87" s="194">
        <v>0</v>
      </c>
      <c r="HH87" s="194">
        <v>0</v>
      </c>
      <c r="HI87" s="194">
        <v>0</v>
      </c>
      <c r="HJ87" s="194">
        <v>0</v>
      </c>
      <c r="HK87" s="194">
        <v>321555.01</v>
      </c>
      <c r="HL87" s="194">
        <v>0</v>
      </c>
      <c r="HM87" s="194">
        <v>181421.5</v>
      </c>
      <c r="HN87" s="194">
        <v>0</v>
      </c>
      <c r="HO87" s="194">
        <v>0</v>
      </c>
      <c r="HP87" s="194">
        <v>894741.28</v>
      </c>
      <c r="HQ87" s="194">
        <v>0</v>
      </c>
      <c r="HR87" s="194">
        <v>0</v>
      </c>
      <c r="HS87" s="194">
        <v>0</v>
      </c>
      <c r="HT87" s="194">
        <v>0</v>
      </c>
      <c r="HU87" s="194">
        <v>0</v>
      </c>
      <c r="HV87" s="194">
        <v>0</v>
      </c>
      <c r="HW87" s="194">
        <v>0</v>
      </c>
      <c r="HX87" s="194">
        <v>0</v>
      </c>
      <c r="HY87" s="194">
        <v>0</v>
      </c>
      <c r="HZ87" s="194">
        <v>0</v>
      </c>
      <c r="IA87" s="194">
        <v>0</v>
      </c>
      <c r="IB87" s="194">
        <v>0</v>
      </c>
      <c r="IC87" s="194">
        <v>0</v>
      </c>
      <c r="ID87" s="194">
        <v>0</v>
      </c>
      <c r="IE87" s="194">
        <v>0</v>
      </c>
      <c r="IF87" s="194">
        <v>0</v>
      </c>
      <c r="IG87" s="194">
        <v>0</v>
      </c>
      <c r="IH87" s="194">
        <v>0</v>
      </c>
      <c r="II87" s="194">
        <v>0</v>
      </c>
      <c r="IJ87" s="194">
        <v>0</v>
      </c>
      <c r="IK87" s="194">
        <v>0</v>
      </c>
      <c r="IL87" s="194">
        <v>0</v>
      </c>
      <c r="IM87" s="194">
        <v>0</v>
      </c>
      <c r="IN87" s="194">
        <v>0</v>
      </c>
      <c r="IO87" s="194">
        <v>0</v>
      </c>
      <c r="IP87" s="194">
        <v>0</v>
      </c>
      <c r="IQ87" s="194">
        <v>0</v>
      </c>
      <c r="IR87" s="194">
        <v>0</v>
      </c>
      <c r="IS87" s="194">
        <v>0</v>
      </c>
      <c r="IT87" s="194">
        <v>0</v>
      </c>
      <c r="IU87" s="194">
        <v>0</v>
      </c>
      <c r="IV87" s="194">
        <v>0</v>
      </c>
      <c r="IW87" s="194">
        <v>0</v>
      </c>
      <c r="IX87" s="194">
        <f t="shared" si="2"/>
        <v>8004974.3099999996</v>
      </c>
    </row>
    <row r="88" spans="1:258" ht="13.5" customHeight="1" x14ac:dyDescent="0.25">
      <c r="A88" s="190">
        <v>518191</v>
      </c>
      <c r="B88" s="194">
        <v>0</v>
      </c>
      <c r="C88" s="194">
        <v>0</v>
      </c>
      <c r="D88" s="194">
        <v>0</v>
      </c>
      <c r="E88" s="194">
        <v>0</v>
      </c>
      <c r="F88" s="194">
        <v>0</v>
      </c>
      <c r="G88" s="194">
        <v>0</v>
      </c>
      <c r="H88" s="194">
        <v>0</v>
      </c>
      <c r="I88" s="194">
        <v>0</v>
      </c>
      <c r="J88" s="194">
        <v>0</v>
      </c>
      <c r="K88" s="194">
        <v>0</v>
      </c>
      <c r="L88" s="194">
        <v>0</v>
      </c>
      <c r="M88" s="194">
        <v>0</v>
      </c>
      <c r="N88" s="194">
        <v>0</v>
      </c>
      <c r="O88" s="194">
        <v>0</v>
      </c>
      <c r="P88" s="194">
        <v>0</v>
      </c>
      <c r="Q88" s="194">
        <v>0</v>
      </c>
      <c r="R88" s="194">
        <v>0</v>
      </c>
      <c r="S88" s="194">
        <v>0</v>
      </c>
      <c r="T88" s="194">
        <v>0</v>
      </c>
      <c r="U88" s="194">
        <v>0</v>
      </c>
      <c r="V88" s="194">
        <v>0</v>
      </c>
      <c r="W88" s="194">
        <v>0</v>
      </c>
      <c r="X88" s="194">
        <v>2089</v>
      </c>
      <c r="Y88" s="194">
        <v>16400</v>
      </c>
      <c r="Z88" s="194">
        <v>0</v>
      </c>
      <c r="AA88" s="194">
        <v>0</v>
      </c>
      <c r="AB88" s="194">
        <v>1514</v>
      </c>
      <c r="AC88" s="194">
        <v>6093.05</v>
      </c>
      <c r="AD88" s="194">
        <v>12062.97</v>
      </c>
      <c r="AE88" s="194">
        <v>0</v>
      </c>
      <c r="AF88" s="194">
        <v>6719.1</v>
      </c>
      <c r="AG88" s="194">
        <v>0</v>
      </c>
      <c r="AH88" s="194">
        <v>0</v>
      </c>
      <c r="AI88" s="194">
        <v>0</v>
      </c>
      <c r="AJ88" s="194">
        <v>0</v>
      </c>
      <c r="AK88" s="194">
        <v>42000</v>
      </c>
      <c r="AL88" s="194">
        <v>18150</v>
      </c>
      <c r="AM88" s="194">
        <v>0</v>
      </c>
      <c r="AN88" s="194">
        <v>9926.1200000000008</v>
      </c>
      <c r="AO88" s="194">
        <v>0</v>
      </c>
      <c r="AP88" s="194">
        <v>0</v>
      </c>
      <c r="AQ88" s="194">
        <v>0</v>
      </c>
      <c r="AR88" s="194">
        <v>0</v>
      </c>
      <c r="AS88" s="194">
        <v>0</v>
      </c>
      <c r="AT88" s="194">
        <v>0</v>
      </c>
      <c r="AU88" s="194">
        <v>201795</v>
      </c>
      <c r="AV88" s="194">
        <v>0</v>
      </c>
      <c r="AW88" s="194">
        <v>0</v>
      </c>
      <c r="AX88" s="194">
        <v>0</v>
      </c>
      <c r="AY88" s="194">
        <v>0</v>
      </c>
      <c r="AZ88" s="194">
        <v>93738.7</v>
      </c>
      <c r="BA88" s="194">
        <v>0</v>
      </c>
      <c r="BB88" s="194">
        <v>190091</v>
      </c>
      <c r="BC88" s="194">
        <v>16195</v>
      </c>
      <c r="BD88" s="194">
        <v>22371.119999999999</v>
      </c>
      <c r="BE88" s="194">
        <v>257</v>
      </c>
      <c r="BF88" s="194">
        <v>28435</v>
      </c>
      <c r="BG88" s="194">
        <v>0</v>
      </c>
      <c r="BH88" s="194">
        <v>0</v>
      </c>
      <c r="BI88" s="194">
        <v>19844</v>
      </c>
      <c r="BJ88" s="194">
        <v>2106</v>
      </c>
      <c r="BK88" s="194">
        <v>0</v>
      </c>
      <c r="BL88" s="194">
        <v>0</v>
      </c>
      <c r="BM88" s="194">
        <v>379823.1</v>
      </c>
      <c r="BN88" s="194">
        <v>314615</v>
      </c>
      <c r="BO88" s="194">
        <v>0</v>
      </c>
      <c r="BP88" s="194">
        <v>0</v>
      </c>
      <c r="BQ88" s="194">
        <v>0</v>
      </c>
      <c r="BR88" s="194">
        <v>33524</v>
      </c>
      <c r="BS88" s="194">
        <v>0</v>
      </c>
      <c r="BT88" s="194">
        <v>0</v>
      </c>
      <c r="BU88" s="194">
        <v>0</v>
      </c>
      <c r="BV88" s="194">
        <v>0</v>
      </c>
      <c r="BW88" s="194">
        <v>631.80999999999995</v>
      </c>
      <c r="BX88" s="194">
        <v>0</v>
      </c>
      <c r="BY88" s="194">
        <v>77573.5</v>
      </c>
      <c r="BZ88" s="194">
        <v>0</v>
      </c>
      <c r="CA88" s="194">
        <v>0</v>
      </c>
      <c r="CB88" s="194">
        <v>0</v>
      </c>
      <c r="CC88" s="194">
        <v>0</v>
      </c>
      <c r="CD88" s="194">
        <v>0</v>
      </c>
      <c r="CE88" s="194">
        <v>17203</v>
      </c>
      <c r="CF88" s="194">
        <v>0</v>
      </c>
      <c r="CG88" s="194">
        <v>0</v>
      </c>
      <c r="CH88" s="194">
        <v>0</v>
      </c>
      <c r="CI88" s="194">
        <v>0</v>
      </c>
      <c r="CJ88" s="194">
        <v>0</v>
      </c>
      <c r="CK88" s="194">
        <v>0</v>
      </c>
      <c r="CL88" s="194">
        <v>0</v>
      </c>
      <c r="CM88" s="194">
        <v>0</v>
      </c>
      <c r="CN88" s="194">
        <v>0</v>
      </c>
      <c r="CO88" s="194">
        <v>0</v>
      </c>
      <c r="CP88" s="194">
        <v>0</v>
      </c>
      <c r="CQ88" s="194">
        <v>0</v>
      </c>
      <c r="CR88" s="194">
        <v>96206</v>
      </c>
      <c r="CS88" s="194">
        <v>19602</v>
      </c>
      <c r="CT88" s="194">
        <v>0</v>
      </c>
      <c r="CU88" s="194">
        <v>0</v>
      </c>
      <c r="CV88" s="194">
        <v>0</v>
      </c>
      <c r="CW88" s="194">
        <v>0</v>
      </c>
      <c r="CX88" s="194">
        <v>0</v>
      </c>
      <c r="CY88" s="194">
        <v>0</v>
      </c>
      <c r="CZ88" s="194">
        <v>0</v>
      </c>
      <c r="DA88" s="194">
        <v>0</v>
      </c>
      <c r="DB88" s="194">
        <v>0</v>
      </c>
      <c r="DC88" s="194">
        <v>0</v>
      </c>
      <c r="DD88" s="194">
        <v>0</v>
      </c>
      <c r="DE88" s="194">
        <v>0</v>
      </c>
      <c r="DF88" s="194">
        <v>0</v>
      </c>
      <c r="DG88" s="194">
        <v>0</v>
      </c>
      <c r="DH88" s="194">
        <v>0</v>
      </c>
      <c r="DI88" s="194">
        <v>0</v>
      </c>
      <c r="DJ88" s="194">
        <v>0</v>
      </c>
      <c r="DK88" s="194">
        <v>0</v>
      </c>
      <c r="DL88" s="194">
        <v>0</v>
      </c>
      <c r="DM88" s="194">
        <v>0</v>
      </c>
      <c r="DN88" s="194">
        <v>0</v>
      </c>
      <c r="DO88" s="194">
        <v>0</v>
      </c>
      <c r="DP88" s="194">
        <v>0</v>
      </c>
      <c r="DQ88" s="194">
        <v>0</v>
      </c>
      <c r="DR88" s="194">
        <v>0</v>
      </c>
      <c r="DS88" s="194">
        <v>0</v>
      </c>
      <c r="DT88" s="194">
        <v>0</v>
      </c>
      <c r="DU88" s="194">
        <v>0</v>
      </c>
      <c r="DV88" s="194">
        <v>0</v>
      </c>
      <c r="DW88" s="194">
        <v>300</v>
      </c>
      <c r="DX88" s="194">
        <v>0</v>
      </c>
      <c r="DY88" s="194">
        <v>0</v>
      </c>
      <c r="DZ88" s="194">
        <v>0</v>
      </c>
      <c r="EA88" s="194">
        <v>2677.13</v>
      </c>
      <c r="EB88" s="194">
        <v>0</v>
      </c>
      <c r="EC88" s="194">
        <v>0</v>
      </c>
      <c r="ED88" s="194">
        <v>0</v>
      </c>
      <c r="EE88" s="194">
        <v>0</v>
      </c>
      <c r="EF88" s="194">
        <v>0</v>
      </c>
      <c r="EG88" s="194">
        <v>0</v>
      </c>
      <c r="EH88" s="194">
        <v>0</v>
      </c>
      <c r="EI88" s="194">
        <v>0</v>
      </c>
      <c r="EJ88" s="194">
        <v>25203.05</v>
      </c>
      <c r="EK88" s="194">
        <v>74415</v>
      </c>
      <c r="EL88" s="194">
        <v>0</v>
      </c>
      <c r="EM88" s="194">
        <v>0</v>
      </c>
      <c r="EN88" s="194">
        <v>0</v>
      </c>
      <c r="EO88" s="194">
        <v>0</v>
      </c>
      <c r="EP88" s="194">
        <v>0</v>
      </c>
      <c r="EQ88" s="194">
        <v>0</v>
      </c>
      <c r="ER88" s="194">
        <v>0</v>
      </c>
      <c r="ES88" s="194">
        <v>0</v>
      </c>
      <c r="ET88" s="194">
        <v>0</v>
      </c>
      <c r="EU88" s="194">
        <v>0</v>
      </c>
      <c r="EV88" s="194">
        <v>0</v>
      </c>
      <c r="EW88" s="194">
        <v>0</v>
      </c>
      <c r="EX88" s="194">
        <v>0</v>
      </c>
      <c r="EY88" s="194">
        <v>0</v>
      </c>
      <c r="EZ88" s="194">
        <v>0</v>
      </c>
      <c r="FA88" s="194">
        <v>0</v>
      </c>
      <c r="FB88" s="194">
        <v>0</v>
      </c>
      <c r="FC88" s="194">
        <v>0</v>
      </c>
      <c r="FD88" s="194">
        <v>0</v>
      </c>
      <c r="FE88" s="194">
        <v>0</v>
      </c>
      <c r="FF88" s="194">
        <v>0</v>
      </c>
      <c r="FG88" s="194">
        <v>0</v>
      </c>
      <c r="FH88" s="194">
        <v>0</v>
      </c>
      <c r="FI88" s="194">
        <v>0</v>
      </c>
      <c r="FJ88" s="194">
        <v>0</v>
      </c>
      <c r="FK88" s="194">
        <v>0</v>
      </c>
      <c r="FL88" s="194">
        <v>0</v>
      </c>
      <c r="FM88" s="194">
        <v>0</v>
      </c>
      <c r="FN88" s="194">
        <v>0</v>
      </c>
      <c r="FO88" s="194">
        <v>0</v>
      </c>
      <c r="FP88" s="194">
        <v>0</v>
      </c>
      <c r="FQ88" s="194">
        <v>0</v>
      </c>
      <c r="FR88" s="194">
        <v>0</v>
      </c>
      <c r="FS88" s="194">
        <v>0</v>
      </c>
      <c r="FT88" s="194">
        <v>0</v>
      </c>
      <c r="FU88" s="194">
        <v>0</v>
      </c>
      <c r="FV88" s="194">
        <v>0</v>
      </c>
      <c r="FW88" s="194">
        <v>0</v>
      </c>
      <c r="FX88" s="194">
        <v>0</v>
      </c>
      <c r="FY88" s="194">
        <v>0</v>
      </c>
      <c r="FZ88" s="194">
        <v>0</v>
      </c>
      <c r="GA88" s="194">
        <v>0</v>
      </c>
      <c r="GB88" s="194">
        <v>0</v>
      </c>
      <c r="GC88" s="194">
        <v>0</v>
      </c>
      <c r="GD88" s="194">
        <v>0</v>
      </c>
      <c r="GE88" s="194">
        <v>0</v>
      </c>
      <c r="GF88" s="194">
        <v>0</v>
      </c>
      <c r="GG88" s="194">
        <v>0</v>
      </c>
      <c r="GH88" s="194">
        <v>0</v>
      </c>
      <c r="GI88" s="194">
        <v>0</v>
      </c>
      <c r="GJ88" s="194">
        <v>60</v>
      </c>
      <c r="GK88" s="194">
        <v>0</v>
      </c>
      <c r="GL88" s="194">
        <v>0</v>
      </c>
      <c r="GM88" s="194">
        <v>0</v>
      </c>
      <c r="GN88" s="194">
        <v>0</v>
      </c>
      <c r="GO88" s="194">
        <v>0</v>
      </c>
      <c r="GP88" s="194">
        <v>0</v>
      </c>
      <c r="GQ88" s="194">
        <v>0</v>
      </c>
      <c r="GR88" s="194">
        <v>0</v>
      </c>
      <c r="GS88" s="194">
        <v>0</v>
      </c>
      <c r="GT88" s="194">
        <v>0</v>
      </c>
      <c r="GU88" s="194">
        <v>5591</v>
      </c>
      <c r="GV88" s="194">
        <v>8531</v>
      </c>
      <c r="GW88" s="194">
        <v>0</v>
      </c>
      <c r="GX88" s="194">
        <v>0</v>
      </c>
      <c r="GY88" s="194">
        <v>0</v>
      </c>
      <c r="GZ88" s="194">
        <v>0</v>
      </c>
      <c r="HA88" s="194">
        <v>0</v>
      </c>
      <c r="HB88" s="194">
        <v>0</v>
      </c>
      <c r="HC88" s="194">
        <v>0</v>
      </c>
      <c r="HD88" s="194">
        <v>0</v>
      </c>
      <c r="HE88" s="194">
        <v>0</v>
      </c>
      <c r="HF88" s="194">
        <v>0</v>
      </c>
      <c r="HG88" s="194">
        <v>0</v>
      </c>
      <c r="HH88" s="194">
        <v>0</v>
      </c>
      <c r="HI88" s="194">
        <v>0</v>
      </c>
      <c r="HJ88" s="194">
        <v>0</v>
      </c>
      <c r="HK88" s="194">
        <v>0</v>
      </c>
      <c r="HL88" s="194">
        <v>0</v>
      </c>
      <c r="HM88" s="194">
        <v>0</v>
      </c>
      <c r="HN88" s="194">
        <v>0</v>
      </c>
      <c r="HO88" s="194">
        <v>0</v>
      </c>
      <c r="HP88" s="194">
        <v>83192.740000000005</v>
      </c>
      <c r="HQ88" s="194">
        <v>0</v>
      </c>
      <c r="HR88" s="194">
        <v>0</v>
      </c>
      <c r="HS88" s="194">
        <v>0</v>
      </c>
      <c r="HT88" s="194">
        <v>0</v>
      </c>
      <c r="HU88" s="194">
        <v>0</v>
      </c>
      <c r="HV88" s="194">
        <v>0</v>
      </c>
      <c r="HW88" s="194">
        <v>0</v>
      </c>
      <c r="HX88" s="194">
        <v>0</v>
      </c>
      <c r="HY88" s="194">
        <v>0</v>
      </c>
      <c r="HZ88" s="194">
        <v>0</v>
      </c>
      <c r="IA88" s="194">
        <v>300580.46999999997</v>
      </c>
      <c r="IB88" s="194">
        <v>0</v>
      </c>
      <c r="IC88" s="194">
        <v>0</v>
      </c>
      <c r="ID88" s="194">
        <v>0</v>
      </c>
      <c r="IE88" s="194">
        <v>0</v>
      </c>
      <c r="IF88" s="194">
        <v>0</v>
      </c>
      <c r="IG88" s="194">
        <v>0</v>
      </c>
      <c r="IH88" s="194">
        <v>0</v>
      </c>
      <c r="II88" s="194">
        <v>0</v>
      </c>
      <c r="IJ88" s="194">
        <v>0</v>
      </c>
      <c r="IK88" s="194">
        <v>0</v>
      </c>
      <c r="IL88" s="194">
        <v>0</v>
      </c>
      <c r="IM88" s="194">
        <v>0</v>
      </c>
      <c r="IN88" s="194">
        <v>0</v>
      </c>
      <c r="IO88" s="194">
        <v>0</v>
      </c>
      <c r="IP88" s="194">
        <v>0</v>
      </c>
      <c r="IQ88" s="194">
        <v>0</v>
      </c>
      <c r="IR88" s="194">
        <v>0</v>
      </c>
      <c r="IS88" s="194">
        <v>0</v>
      </c>
      <c r="IT88" s="194">
        <v>0</v>
      </c>
      <c r="IU88" s="194">
        <v>0</v>
      </c>
      <c r="IV88" s="194">
        <v>0</v>
      </c>
      <c r="IW88" s="194">
        <v>0</v>
      </c>
      <c r="IX88" s="194">
        <f t="shared" si="2"/>
        <v>2129515.86</v>
      </c>
    </row>
    <row r="89" spans="1:258" ht="13.5" customHeight="1" x14ac:dyDescent="0.25">
      <c r="A89" s="190">
        <v>518999</v>
      </c>
      <c r="B89" s="194">
        <v>0</v>
      </c>
      <c r="C89" s="194">
        <v>0</v>
      </c>
      <c r="D89" s="194">
        <v>2400</v>
      </c>
      <c r="E89" s="194">
        <v>0</v>
      </c>
      <c r="F89" s="194">
        <v>0</v>
      </c>
      <c r="G89" s="194">
        <v>0</v>
      </c>
      <c r="H89" s="194">
        <v>0</v>
      </c>
      <c r="I89" s="194">
        <v>0</v>
      </c>
      <c r="J89" s="194">
        <v>0</v>
      </c>
      <c r="K89" s="194">
        <v>0</v>
      </c>
      <c r="L89" s="194">
        <v>0</v>
      </c>
      <c r="M89" s="194">
        <v>0</v>
      </c>
      <c r="N89" s="194">
        <v>0</v>
      </c>
      <c r="O89" s="194">
        <v>0</v>
      </c>
      <c r="P89" s="194">
        <v>0</v>
      </c>
      <c r="Q89" s="194">
        <v>0</v>
      </c>
      <c r="R89" s="194">
        <v>0</v>
      </c>
      <c r="S89" s="194">
        <v>0</v>
      </c>
      <c r="T89" s="194">
        <v>0</v>
      </c>
      <c r="U89" s="194">
        <v>0</v>
      </c>
      <c r="V89" s="194">
        <v>0</v>
      </c>
      <c r="W89" s="194">
        <v>0</v>
      </c>
      <c r="X89" s="194">
        <v>0</v>
      </c>
      <c r="Y89" s="194">
        <v>0</v>
      </c>
      <c r="Z89" s="194">
        <v>0</v>
      </c>
      <c r="AA89" s="194">
        <v>0</v>
      </c>
      <c r="AB89" s="194">
        <v>0</v>
      </c>
      <c r="AC89" s="194">
        <v>0</v>
      </c>
      <c r="AD89" s="194">
        <v>0</v>
      </c>
      <c r="AE89" s="194">
        <v>0</v>
      </c>
      <c r="AF89" s="194">
        <v>0</v>
      </c>
      <c r="AG89" s="194">
        <v>0</v>
      </c>
      <c r="AH89" s="194">
        <v>0</v>
      </c>
      <c r="AI89" s="194">
        <v>0</v>
      </c>
      <c r="AJ89" s="194">
        <v>17450</v>
      </c>
      <c r="AK89" s="194">
        <v>44020</v>
      </c>
      <c r="AL89" s="194">
        <v>0</v>
      </c>
      <c r="AM89" s="194">
        <v>0</v>
      </c>
      <c r="AN89" s="194">
        <v>0</v>
      </c>
      <c r="AO89" s="194">
        <v>4260</v>
      </c>
      <c r="AP89" s="194">
        <v>5680</v>
      </c>
      <c r="AQ89" s="194">
        <v>0</v>
      </c>
      <c r="AR89" s="194">
        <v>0</v>
      </c>
      <c r="AS89" s="194">
        <v>0</v>
      </c>
      <c r="AT89" s="194">
        <v>0</v>
      </c>
      <c r="AU89" s="194">
        <v>1400</v>
      </c>
      <c r="AV89" s="194">
        <v>0</v>
      </c>
      <c r="AW89" s="194">
        <v>0</v>
      </c>
      <c r="AX89" s="194">
        <v>0</v>
      </c>
      <c r="AY89" s="194">
        <v>0</v>
      </c>
      <c r="AZ89" s="194">
        <v>0</v>
      </c>
      <c r="BA89" s="194">
        <v>0</v>
      </c>
      <c r="BB89" s="194">
        <v>0</v>
      </c>
      <c r="BC89" s="194">
        <v>0</v>
      </c>
      <c r="BD89" s="194">
        <v>0</v>
      </c>
      <c r="BE89" s="194">
        <v>0</v>
      </c>
      <c r="BF89" s="194">
        <v>0</v>
      </c>
      <c r="BG89" s="194">
        <v>0</v>
      </c>
      <c r="BH89" s="194">
        <v>0</v>
      </c>
      <c r="BI89" s="194">
        <v>0</v>
      </c>
      <c r="BJ89" s="194">
        <v>0</v>
      </c>
      <c r="BK89" s="194">
        <v>0</v>
      </c>
      <c r="BL89" s="194">
        <v>0</v>
      </c>
      <c r="BM89" s="194">
        <v>502403.93</v>
      </c>
      <c r="BN89" s="194">
        <v>0</v>
      </c>
      <c r="BO89" s="194">
        <v>0</v>
      </c>
      <c r="BP89" s="194">
        <v>0</v>
      </c>
      <c r="BQ89" s="194">
        <v>0</v>
      </c>
      <c r="BR89" s="194">
        <v>0</v>
      </c>
      <c r="BS89" s="194">
        <v>0</v>
      </c>
      <c r="BT89" s="194">
        <v>0</v>
      </c>
      <c r="BU89" s="194">
        <v>0</v>
      </c>
      <c r="BV89" s="194">
        <v>0</v>
      </c>
      <c r="BW89" s="194">
        <v>0</v>
      </c>
      <c r="BX89" s="194">
        <v>0</v>
      </c>
      <c r="BY89" s="194">
        <v>0</v>
      </c>
      <c r="BZ89" s="194">
        <v>0</v>
      </c>
      <c r="CA89" s="194">
        <v>0</v>
      </c>
      <c r="CB89" s="194">
        <v>0</v>
      </c>
      <c r="CC89" s="194">
        <v>0</v>
      </c>
      <c r="CD89" s="194">
        <v>0</v>
      </c>
      <c r="CE89" s="194">
        <v>0</v>
      </c>
      <c r="CF89" s="194">
        <v>0</v>
      </c>
      <c r="CG89" s="194">
        <v>1450</v>
      </c>
      <c r="CH89" s="194">
        <v>0</v>
      </c>
      <c r="CI89" s="194">
        <v>0</v>
      </c>
      <c r="CJ89" s="194">
        <v>0</v>
      </c>
      <c r="CK89" s="194">
        <v>0</v>
      </c>
      <c r="CL89" s="194">
        <v>0</v>
      </c>
      <c r="CM89" s="194">
        <v>0</v>
      </c>
      <c r="CN89" s="194">
        <v>11176</v>
      </c>
      <c r="CO89" s="194">
        <v>0</v>
      </c>
      <c r="CP89" s="194">
        <v>0</v>
      </c>
      <c r="CQ89" s="194">
        <v>0</v>
      </c>
      <c r="CR89" s="194">
        <v>0</v>
      </c>
      <c r="CS89" s="194">
        <v>0</v>
      </c>
      <c r="CT89" s="194">
        <v>0</v>
      </c>
      <c r="CU89" s="194">
        <v>0</v>
      </c>
      <c r="CV89" s="194">
        <v>0</v>
      </c>
      <c r="CW89" s="194">
        <v>0</v>
      </c>
      <c r="CX89" s="194">
        <v>0</v>
      </c>
      <c r="CY89" s="194">
        <v>0</v>
      </c>
      <c r="CZ89" s="194">
        <v>0</v>
      </c>
      <c r="DA89" s="194">
        <v>0</v>
      </c>
      <c r="DB89" s="194">
        <v>0</v>
      </c>
      <c r="DC89" s="194">
        <v>0</v>
      </c>
      <c r="DD89" s="194">
        <v>0</v>
      </c>
      <c r="DE89" s="194">
        <v>0</v>
      </c>
      <c r="DF89" s="194">
        <v>0</v>
      </c>
      <c r="DG89" s="194">
        <v>0</v>
      </c>
      <c r="DH89" s="194">
        <v>0</v>
      </c>
      <c r="DI89" s="194">
        <v>0</v>
      </c>
      <c r="DJ89" s="194">
        <v>0</v>
      </c>
      <c r="DK89" s="194">
        <v>0</v>
      </c>
      <c r="DL89" s="194">
        <v>0</v>
      </c>
      <c r="DM89" s="194">
        <v>0</v>
      </c>
      <c r="DN89" s="194">
        <v>0</v>
      </c>
      <c r="DO89" s="194">
        <v>0</v>
      </c>
      <c r="DP89" s="194">
        <v>0</v>
      </c>
      <c r="DQ89" s="194">
        <v>0</v>
      </c>
      <c r="DR89" s="194">
        <v>0</v>
      </c>
      <c r="DS89" s="194">
        <v>0</v>
      </c>
      <c r="DT89" s="194">
        <v>12525</v>
      </c>
      <c r="DU89" s="194">
        <v>0</v>
      </c>
      <c r="DV89" s="194">
        <v>0</v>
      </c>
      <c r="DW89" s="194">
        <v>0</v>
      </c>
      <c r="DX89" s="194">
        <v>0</v>
      </c>
      <c r="DY89" s="194">
        <v>0</v>
      </c>
      <c r="DZ89" s="194">
        <v>0</v>
      </c>
      <c r="EA89" s="194">
        <v>0</v>
      </c>
      <c r="EB89" s="194">
        <v>0</v>
      </c>
      <c r="EC89" s="194">
        <v>0</v>
      </c>
      <c r="ED89" s="194">
        <v>0</v>
      </c>
      <c r="EE89" s="194">
        <v>0</v>
      </c>
      <c r="EF89" s="194">
        <v>0</v>
      </c>
      <c r="EG89" s="194">
        <v>0</v>
      </c>
      <c r="EH89" s="194">
        <v>0</v>
      </c>
      <c r="EI89" s="194">
        <v>0</v>
      </c>
      <c r="EJ89" s="194">
        <v>0</v>
      </c>
      <c r="EK89" s="194">
        <v>0</v>
      </c>
      <c r="EL89" s="194">
        <v>0</v>
      </c>
      <c r="EM89" s="194">
        <v>0</v>
      </c>
      <c r="EN89" s="194">
        <v>0</v>
      </c>
      <c r="EO89" s="194">
        <v>0</v>
      </c>
      <c r="EP89" s="194">
        <v>0</v>
      </c>
      <c r="EQ89" s="194">
        <v>0</v>
      </c>
      <c r="ER89" s="194">
        <v>0</v>
      </c>
      <c r="ES89" s="194">
        <v>0</v>
      </c>
      <c r="ET89" s="194">
        <v>0</v>
      </c>
      <c r="EU89" s="194">
        <v>0</v>
      </c>
      <c r="EV89" s="194">
        <v>0</v>
      </c>
      <c r="EW89" s="194">
        <v>0</v>
      </c>
      <c r="EX89" s="194">
        <v>0</v>
      </c>
      <c r="EY89" s="194">
        <v>0</v>
      </c>
      <c r="EZ89" s="194">
        <v>0</v>
      </c>
      <c r="FA89" s="194">
        <v>0</v>
      </c>
      <c r="FB89" s="194">
        <v>0</v>
      </c>
      <c r="FC89" s="194">
        <v>0</v>
      </c>
      <c r="FD89" s="194">
        <v>0</v>
      </c>
      <c r="FE89" s="194">
        <v>0</v>
      </c>
      <c r="FF89" s="194">
        <v>0</v>
      </c>
      <c r="FG89" s="194">
        <v>0</v>
      </c>
      <c r="FH89" s="194">
        <v>0</v>
      </c>
      <c r="FI89" s="194">
        <v>0</v>
      </c>
      <c r="FJ89" s="194">
        <v>0</v>
      </c>
      <c r="FK89" s="194">
        <v>0</v>
      </c>
      <c r="FL89" s="194">
        <v>0</v>
      </c>
      <c r="FM89" s="194">
        <v>0</v>
      </c>
      <c r="FN89" s="194">
        <v>0</v>
      </c>
      <c r="FO89" s="194">
        <v>0</v>
      </c>
      <c r="FP89" s="194">
        <v>0</v>
      </c>
      <c r="FQ89" s="194">
        <v>0</v>
      </c>
      <c r="FR89" s="194">
        <v>0</v>
      </c>
      <c r="FS89" s="194">
        <v>0</v>
      </c>
      <c r="FT89" s="194">
        <v>0</v>
      </c>
      <c r="FU89" s="194">
        <v>0</v>
      </c>
      <c r="FV89" s="194">
        <v>0</v>
      </c>
      <c r="FW89" s="194">
        <v>0</v>
      </c>
      <c r="FX89" s="194">
        <v>0</v>
      </c>
      <c r="FY89" s="194">
        <v>0</v>
      </c>
      <c r="FZ89" s="194">
        <v>0</v>
      </c>
      <c r="GA89" s="194">
        <v>0</v>
      </c>
      <c r="GB89" s="194">
        <v>0</v>
      </c>
      <c r="GC89" s="194">
        <v>0</v>
      </c>
      <c r="GD89" s="194">
        <v>0</v>
      </c>
      <c r="GE89" s="194">
        <v>0</v>
      </c>
      <c r="GF89" s="194">
        <v>0</v>
      </c>
      <c r="GG89" s="194">
        <v>0</v>
      </c>
      <c r="GH89" s="194">
        <v>0</v>
      </c>
      <c r="GI89" s="194">
        <v>0</v>
      </c>
      <c r="GJ89" s="194">
        <v>0</v>
      </c>
      <c r="GK89" s="194">
        <v>0</v>
      </c>
      <c r="GL89" s="194">
        <v>0</v>
      </c>
      <c r="GM89" s="194">
        <v>0</v>
      </c>
      <c r="GN89" s="194">
        <v>0</v>
      </c>
      <c r="GO89" s="194">
        <v>0</v>
      </c>
      <c r="GP89" s="194">
        <v>0</v>
      </c>
      <c r="GQ89" s="194">
        <v>0</v>
      </c>
      <c r="GR89" s="194">
        <v>0</v>
      </c>
      <c r="GS89" s="194">
        <v>0</v>
      </c>
      <c r="GT89" s="194">
        <v>0</v>
      </c>
      <c r="GU89" s="194">
        <v>6750</v>
      </c>
      <c r="GV89" s="194">
        <v>0</v>
      </c>
      <c r="GW89" s="194">
        <v>0</v>
      </c>
      <c r="GX89" s="194">
        <v>0</v>
      </c>
      <c r="GY89" s="194">
        <v>0</v>
      </c>
      <c r="GZ89" s="194">
        <v>0</v>
      </c>
      <c r="HA89" s="194">
        <v>0</v>
      </c>
      <c r="HB89" s="194">
        <v>0</v>
      </c>
      <c r="HC89" s="194">
        <v>0</v>
      </c>
      <c r="HD89" s="194">
        <v>0</v>
      </c>
      <c r="HE89" s="194">
        <v>0</v>
      </c>
      <c r="HF89" s="194">
        <v>0</v>
      </c>
      <c r="HG89" s="194">
        <v>0</v>
      </c>
      <c r="HH89" s="194">
        <v>0</v>
      </c>
      <c r="HI89" s="194">
        <v>0</v>
      </c>
      <c r="HJ89" s="194">
        <v>0</v>
      </c>
      <c r="HK89" s="194">
        <v>0</v>
      </c>
      <c r="HL89" s="194">
        <v>0</v>
      </c>
      <c r="HM89" s="194">
        <v>246896.93</v>
      </c>
      <c r="HN89" s="194">
        <v>0</v>
      </c>
      <c r="HO89" s="194">
        <v>0</v>
      </c>
      <c r="HP89" s="194">
        <v>0</v>
      </c>
      <c r="HQ89" s="194">
        <v>0</v>
      </c>
      <c r="HR89" s="194">
        <v>0</v>
      </c>
      <c r="HS89" s="194">
        <v>0</v>
      </c>
      <c r="HT89" s="194">
        <v>0</v>
      </c>
      <c r="HU89" s="194">
        <v>0</v>
      </c>
      <c r="HV89" s="194">
        <v>0</v>
      </c>
      <c r="HW89" s="194">
        <v>0</v>
      </c>
      <c r="HX89" s="194">
        <v>0</v>
      </c>
      <c r="HY89" s="194">
        <v>0</v>
      </c>
      <c r="HZ89" s="194">
        <v>0</v>
      </c>
      <c r="IA89" s="194">
        <v>0</v>
      </c>
      <c r="IB89" s="194">
        <v>0</v>
      </c>
      <c r="IC89" s="194">
        <v>0</v>
      </c>
      <c r="ID89" s="194">
        <v>0</v>
      </c>
      <c r="IE89" s="194">
        <v>0</v>
      </c>
      <c r="IF89" s="194">
        <v>0</v>
      </c>
      <c r="IG89" s="194">
        <v>0</v>
      </c>
      <c r="IH89" s="194">
        <v>0</v>
      </c>
      <c r="II89" s="194">
        <v>0</v>
      </c>
      <c r="IJ89" s="194">
        <v>0</v>
      </c>
      <c r="IK89" s="194">
        <v>0</v>
      </c>
      <c r="IL89" s="194">
        <v>0</v>
      </c>
      <c r="IM89" s="194">
        <v>0</v>
      </c>
      <c r="IN89" s="194">
        <v>0</v>
      </c>
      <c r="IO89" s="194">
        <v>0</v>
      </c>
      <c r="IP89" s="194">
        <v>0</v>
      </c>
      <c r="IQ89" s="194">
        <v>0</v>
      </c>
      <c r="IR89" s="194">
        <v>0</v>
      </c>
      <c r="IS89" s="194">
        <v>0</v>
      </c>
      <c r="IT89" s="194">
        <v>0</v>
      </c>
      <c r="IU89" s="194">
        <v>0</v>
      </c>
      <c r="IV89" s="194">
        <v>0</v>
      </c>
      <c r="IW89" s="194">
        <v>0</v>
      </c>
      <c r="IX89" s="194">
        <f t="shared" si="2"/>
        <v>856411.85999999987</v>
      </c>
    </row>
    <row r="90" spans="1:258" ht="13.5" customHeight="1" x14ac:dyDescent="0.25">
      <c r="A90" s="190">
        <v>521110</v>
      </c>
      <c r="B90" s="194">
        <v>0</v>
      </c>
      <c r="C90" s="194">
        <v>7622275</v>
      </c>
      <c r="D90" s="194">
        <v>8931166</v>
      </c>
      <c r="E90" s="194">
        <v>6238210</v>
      </c>
      <c r="F90" s="194">
        <v>3121213</v>
      </c>
      <c r="G90" s="194">
        <v>6777587</v>
      </c>
      <c r="H90" s="194">
        <v>6599708</v>
      </c>
      <c r="I90" s="194">
        <v>21052107</v>
      </c>
      <c r="J90" s="194">
        <v>5426669</v>
      </c>
      <c r="K90" s="194">
        <v>4651788</v>
      </c>
      <c r="L90" s="194">
        <v>2098878</v>
      </c>
      <c r="M90" s="194">
        <v>6384543</v>
      </c>
      <c r="N90" s="194">
        <v>2332573</v>
      </c>
      <c r="O90" s="194">
        <v>471564</v>
      </c>
      <c r="P90" s="194">
        <v>622305</v>
      </c>
      <c r="Q90" s="194">
        <v>636496</v>
      </c>
      <c r="R90" s="194">
        <v>4091244</v>
      </c>
      <c r="S90" s="194">
        <v>1276617</v>
      </c>
      <c r="T90" s="194">
        <v>652425</v>
      </c>
      <c r="U90" s="194">
        <v>178990</v>
      </c>
      <c r="V90" s="194">
        <v>550862</v>
      </c>
      <c r="W90" s="194">
        <v>541349</v>
      </c>
      <c r="X90" s="194">
        <v>7596210</v>
      </c>
      <c r="Y90" s="194">
        <v>7482370</v>
      </c>
      <c r="Z90" s="194">
        <v>7115981</v>
      </c>
      <c r="AA90" s="194">
        <v>0</v>
      </c>
      <c r="AB90" s="194">
        <v>8122562</v>
      </c>
      <c r="AC90" s="194">
        <v>4474210</v>
      </c>
      <c r="AD90" s="194">
        <v>58250922</v>
      </c>
      <c r="AE90" s="194">
        <v>849950</v>
      </c>
      <c r="AF90" s="194">
        <v>4695511</v>
      </c>
      <c r="AG90" s="194">
        <v>878734</v>
      </c>
      <c r="AH90" s="194">
        <v>0</v>
      </c>
      <c r="AI90" s="194">
        <v>0</v>
      </c>
      <c r="AJ90" s="194">
        <v>1629888</v>
      </c>
      <c r="AK90" s="194">
        <v>2488922</v>
      </c>
      <c r="AL90" s="194">
        <v>2776660</v>
      </c>
      <c r="AM90" s="194">
        <v>2454049</v>
      </c>
      <c r="AN90" s="194">
        <v>1909290</v>
      </c>
      <c r="AO90" s="194">
        <v>719952</v>
      </c>
      <c r="AP90" s="194">
        <v>3210127</v>
      </c>
      <c r="AQ90" s="194">
        <v>1506376</v>
      </c>
      <c r="AR90" s="194">
        <v>1353781</v>
      </c>
      <c r="AS90" s="194">
        <v>1351597</v>
      </c>
      <c r="AT90" s="194">
        <v>1023705</v>
      </c>
      <c r="AU90" s="194">
        <v>2305243</v>
      </c>
      <c r="AV90" s="194">
        <v>4461277</v>
      </c>
      <c r="AW90" s="194">
        <v>754779</v>
      </c>
      <c r="AX90" s="194">
        <v>1290541</v>
      </c>
      <c r="AY90" s="194">
        <v>0</v>
      </c>
      <c r="AZ90" s="194">
        <v>8105538</v>
      </c>
      <c r="BA90" s="194">
        <v>3567706</v>
      </c>
      <c r="BB90" s="194">
        <v>9209078</v>
      </c>
      <c r="BC90" s="194">
        <v>2291651</v>
      </c>
      <c r="BD90" s="194">
        <v>10658337</v>
      </c>
      <c r="BE90" s="194">
        <v>8631391</v>
      </c>
      <c r="BF90" s="194">
        <v>4442212</v>
      </c>
      <c r="BG90" s="194">
        <v>1618478</v>
      </c>
      <c r="BH90" s="194">
        <v>3928965</v>
      </c>
      <c r="BI90" s="194">
        <v>4791945</v>
      </c>
      <c r="BJ90" s="194">
        <v>4282887</v>
      </c>
      <c r="BK90" s="194">
        <v>7803594</v>
      </c>
      <c r="BL90" s="194">
        <v>11032984</v>
      </c>
      <c r="BM90" s="194">
        <v>11287843</v>
      </c>
      <c r="BN90" s="194">
        <v>2023280</v>
      </c>
      <c r="BO90" s="194">
        <v>4767250</v>
      </c>
      <c r="BP90" s="194">
        <v>3054863</v>
      </c>
      <c r="BQ90" s="194">
        <v>2817009</v>
      </c>
      <c r="BR90" s="194">
        <v>1762589</v>
      </c>
      <c r="BS90" s="194">
        <v>4739691</v>
      </c>
      <c r="BT90" s="194">
        <v>4232750</v>
      </c>
      <c r="BU90" s="194">
        <v>3147329</v>
      </c>
      <c r="BV90" s="194">
        <v>2292972</v>
      </c>
      <c r="BW90" s="194">
        <v>1679199</v>
      </c>
      <c r="BX90" s="194">
        <v>1150674</v>
      </c>
      <c r="BY90" s="194">
        <v>2475035</v>
      </c>
      <c r="BZ90" s="194">
        <v>0</v>
      </c>
      <c r="CA90" s="194">
        <v>1095467</v>
      </c>
      <c r="CB90" s="194">
        <v>1361240</v>
      </c>
      <c r="CC90" s="194">
        <v>910857</v>
      </c>
      <c r="CD90" s="194">
        <v>847727</v>
      </c>
      <c r="CE90" s="194">
        <v>8558332</v>
      </c>
      <c r="CF90" s="194">
        <v>0</v>
      </c>
      <c r="CG90" s="194">
        <v>13887416</v>
      </c>
      <c r="CH90" s="194">
        <v>764702</v>
      </c>
      <c r="CI90" s="194">
        <v>367559</v>
      </c>
      <c r="CJ90" s="194">
        <v>605516</v>
      </c>
      <c r="CK90" s="194">
        <v>6219857</v>
      </c>
      <c r="CL90" s="194">
        <v>4759927</v>
      </c>
      <c r="CM90" s="194">
        <v>4145246</v>
      </c>
      <c r="CN90" s="194">
        <v>4384929</v>
      </c>
      <c r="CO90" s="194">
        <v>5572567</v>
      </c>
      <c r="CP90" s="194">
        <v>2751887</v>
      </c>
      <c r="CQ90" s="194">
        <v>1532367</v>
      </c>
      <c r="CR90" s="194">
        <v>7036055</v>
      </c>
      <c r="CS90" s="194">
        <v>1716060</v>
      </c>
      <c r="CT90" s="194">
        <v>323180</v>
      </c>
      <c r="CU90" s="194">
        <v>585839</v>
      </c>
      <c r="CV90" s="194">
        <v>0</v>
      </c>
      <c r="CW90" s="194">
        <v>4097111</v>
      </c>
      <c r="CX90" s="194">
        <v>6949341</v>
      </c>
      <c r="CY90" s="194">
        <v>10111942</v>
      </c>
      <c r="CZ90" s="194">
        <v>16106047</v>
      </c>
      <c r="DA90" s="194">
        <v>12969009</v>
      </c>
      <c r="DB90" s="194">
        <v>1470679</v>
      </c>
      <c r="DC90" s="194">
        <v>3110092</v>
      </c>
      <c r="DD90" s="194">
        <v>10972387</v>
      </c>
      <c r="DE90" s="194">
        <v>23391639</v>
      </c>
      <c r="DF90" s="194">
        <v>27027125</v>
      </c>
      <c r="DG90" s="194">
        <v>66931654</v>
      </c>
      <c r="DH90" s="194">
        <v>15606541</v>
      </c>
      <c r="DI90" s="194">
        <v>7855233</v>
      </c>
      <c r="DJ90" s="194">
        <v>6042261</v>
      </c>
      <c r="DK90" s="194">
        <v>0</v>
      </c>
      <c r="DL90" s="194">
        <v>0</v>
      </c>
      <c r="DM90" s="194">
        <v>5568761</v>
      </c>
      <c r="DN90" s="194">
        <v>5775635</v>
      </c>
      <c r="DO90" s="194">
        <v>6947968</v>
      </c>
      <c r="DP90" s="194">
        <v>5021192</v>
      </c>
      <c r="DQ90" s="194">
        <v>1171879</v>
      </c>
      <c r="DR90" s="194">
        <v>349012</v>
      </c>
      <c r="DS90" s="194">
        <v>80841</v>
      </c>
      <c r="DT90" s="194">
        <v>4653190</v>
      </c>
      <c r="DU90" s="194">
        <v>8000</v>
      </c>
      <c r="DV90" s="194">
        <v>182136</v>
      </c>
      <c r="DW90" s="194">
        <v>2169540</v>
      </c>
      <c r="DX90" s="194">
        <v>811718</v>
      </c>
      <c r="DY90" s="194">
        <v>0</v>
      </c>
      <c r="DZ90" s="194">
        <v>1946401</v>
      </c>
      <c r="EA90" s="194">
        <v>8714617</v>
      </c>
      <c r="EB90" s="194">
        <v>2532581</v>
      </c>
      <c r="EC90" s="194">
        <v>4491599</v>
      </c>
      <c r="ED90" s="194">
        <v>5716673</v>
      </c>
      <c r="EE90" s="194">
        <v>7147335</v>
      </c>
      <c r="EF90" s="194">
        <v>10785303</v>
      </c>
      <c r="EG90" s="194">
        <v>1350912</v>
      </c>
      <c r="EH90" s="194">
        <v>7369170</v>
      </c>
      <c r="EI90" s="194">
        <v>0</v>
      </c>
      <c r="EJ90" s="194">
        <v>12222965</v>
      </c>
      <c r="EK90" s="194">
        <v>770141</v>
      </c>
      <c r="EL90" s="194">
        <v>0</v>
      </c>
      <c r="EM90" s="194">
        <v>0</v>
      </c>
      <c r="EN90" s="194">
        <v>0</v>
      </c>
      <c r="EO90" s="194">
        <v>455055</v>
      </c>
      <c r="EP90" s="194">
        <v>0</v>
      </c>
      <c r="EQ90" s="194">
        <v>1959035</v>
      </c>
      <c r="ER90" s="194">
        <v>1660613</v>
      </c>
      <c r="ES90" s="194">
        <v>1250733</v>
      </c>
      <c r="ET90" s="194">
        <v>2588597</v>
      </c>
      <c r="EU90" s="194">
        <v>638209</v>
      </c>
      <c r="EV90" s="194">
        <v>1764902</v>
      </c>
      <c r="EW90" s="194">
        <v>2182386</v>
      </c>
      <c r="EX90" s="194">
        <v>393219</v>
      </c>
      <c r="EY90" s="194">
        <v>365400</v>
      </c>
      <c r="EZ90" s="194">
        <v>4505154</v>
      </c>
      <c r="FA90" s="194">
        <v>0</v>
      </c>
      <c r="FB90" s="194">
        <v>368464</v>
      </c>
      <c r="FC90" s="194">
        <v>224193</v>
      </c>
      <c r="FD90" s="194">
        <v>1914685</v>
      </c>
      <c r="FE90" s="194">
        <v>1808850</v>
      </c>
      <c r="FF90" s="194">
        <v>1514951</v>
      </c>
      <c r="FG90" s="194">
        <v>5786778</v>
      </c>
      <c r="FH90" s="194">
        <v>2290379</v>
      </c>
      <c r="FI90" s="194">
        <v>2090900</v>
      </c>
      <c r="FJ90" s="194">
        <v>2902774</v>
      </c>
      <c r="FK90" s="194">
        <v>1691242</v>
      </c>
      <c r="FL90" s="194">
        <v>13152648</v>
      </c>
      <c r="FM90" s="194">
        <v>1543009</v>
      </c>
      <c r="FN90" s="194">
        <v>0</v>
      </c>
      <c r="FO90" s="194">
        <v>0</v>
      </c>
      <c r="FP90" s="194">
        <v>1759796</v>
      </c>
      <c r="FQ90" s="194">
        <v>388234</v>
      </c>
      <c r="FR90" s="194">
        <v>1406185</v>
      </c>
      <c r="FS90" s="194">
        <v>6586722</v>
      </c>
      <c r="FT90" s="194">
        <v>2097210</v>
      </c>
      <c r="FU90" s="194">
        <v>3561051</v>
      </c>
      <c r="FV90" s="194">
        <v>1403925</v>
      </c>
      <c r="FW90" s="194">
        <v>0</v>
      </c>
      <c r="FX90" s="194">
        <v>0</v>
      </c>
      <c r="FY90" s="194">
        <v>0</v>
      </c>
      <c r="FZ90" s="194">
        <v>13460391</v>
      </c>
      <c r="GA90" s="194">
        <v>57000</v>
      </c>
      <c r="GB90" s="194">
        <v>1485064</v>
      </c>
      <c r="GC90" s="194">
        <v>344706</v>
      </c>
      <c r="GD90" s="194">
        <v>3840167</v>
      </c>
      <c r="GE90" s="194">
        <v>1564304</v>
      </c>
      <c r="GF90" s="194">
        <v>0</v>
      </c>
      <c r="GG90" s="194">
        <v>0</v>
      </c>
      <c r="GH90" s="194">
        <v>1991781</v>
      </c>
      <c r="GI90" s="194">
        <v>0</v>
      </c>
      <c r="GJ90" s="194">
        <v>5667762</v>
      </c>
      <c r="GK90" s="194">
        <v>0</v>
      </c>
      <c r="GL90" s="194">
        <v>744306</v>
      </c>
      <c r="GM90" s="194">
        <v>454776</v>
      </c>
      <c r="GN90" s="194">
        <v>4417288</v>
      </c>
      <c r="GO90" s="194">
        <v>0</v>
      </c>
      <c r="GP90" s="194">
        <v>75777</v>
      </c>
      <c r="GQ90" s="194">
        <v>0</v>
      </c>
      <c r="GR90" s="194">
        <v>5861427</v>
      </c>
      <c r="GS90" s="194">
        <v>4514802</v>
      </c>
      <c r="GT90" s="194">
        <v>1356170</v>
      </c>
      <c r="GU90" s="194">
        <v>10752653</v>
      </c>
      <c r="GV90" s="194">
        <v>2336779</v>
      </c>
      <c r="GW90" s="194">
        <v>0</v>
      </c>
      <c r="GX90" s="194">
        <v>0</v>
      </c>
      <c r="GY90" s="194">
        <v>0</v>
      </c>
      <c r="GZ90" s="194">
        <v>0</v>
      </c>
      <c r="HA90" s="194">
        <v>1890974</v>
      </c>
      <c r="HB90" s="194">
        <v>345000</v>
      </c>
      <c r="HC90" s="194">
        <v>2633700</v>
      </c>
      <c r="HD90" s="194">
        <v>2713380</v>
      </c>
      <c r="HE90" s="194">
        <v>370201</v>
      </c>
      <c r="HF90" s="194">
        <v>763877</v>
      </c>
      <c r="HG90" s="194">
        <v>1411781</v>
      </c>
      <c r="HH90" s="194">
        <v>9403007</v>
      </c>
      <c r="HI90" s="194">
        <v>122002</v>
      </c>
      <c r="HJ90" s="194">
        <v>0</v>
      </c>
      <c r="HK90" s="194">
        <v>4746800</v>
      </c>
      <c r="HL90" s="194">
        <v>0</v>
      </c>
      <c r="HM90" s="194">
        <v>4493713</v>
      </c>
      <c r="HN90" s="194">
        <v>444417</v>
      </c>
      <c r="HO90" s="194">
        <v>0</v>
      </c>
      <c r="HP90" s="194">
        <v>28458507</v>
      </c>
      <c r="HQ90" s="194">
        <v>0</v>
      </c>
      <c r="HR90" s="194">
        <v>3861213</v>
      </c>
      <c r="HS90" s="194">
        <v>1694835</v>
      </c>
      <c r="HT90" s="194">
        <v>3589822</v>
      </c>
      <c r="HU90" s="194">
        <v>2689568</v>
      </c>
      <c r="HV90" s="194">
        <v>1928858</v>
      </c>
      <c r="HW90" s="194">
        <v>1617169</v>
      </c>
      <c r="HX90" s="194">
        <v>591225</v>
      </c>
      <c r="HY90" s="194">
        <v>277342</v>
      </c>
      <c r="HZ90" s="194">
        <v>114665</v>
      </c>
      <c r="IA90" s="194">
        <v>0</v>
      </c>
      <c r="IB90" s="194">
        <v>364246</v>
      </c>
      <c r="IC90" s="194">
        <v>348733</v>
      </c>
      <c r="ID90" s="194">
        <v>0</v>
      </c>
      <c r="IE90" s="194">
        <v>3305346</v>
      </c>
      <c r="IF90" s="194">
        <v>0</v>
      </c>
      <c r="IG90" s="194">
        <v>0</v>
      </c>
      <c r="IH90" s="194">
        <v>0</v>
      </c>
      <c r="II90" s="194">
        <v>3344251</v>
      </c>
      <c r="IJ90" s="194">
        <v>8330290</v>
      </c>
      <c r="IK90" s="194">
        <v>147100</v>
      </c>
      <c r="IL90" s="194">
        <v>1775765</v>
      </c>
      <c r="IM90" s="194">
        <v>777042</v>
      </c>
      <c r="IN90" s="194">
        <v>0</v>
      </c>
      <c r="IO90" s="194">
        <v>0</v>
      </c>
      <c r="IP90" s="194">
        <v>0</v>
      </c>
      <c r="IQ90" s="194">
        <v>2900358</v>
      </c>
      <c r="IR90" s="194">
        <v>5089640</v>
      </c>
      <c r="IS90" s="194">
        <v>0</v>
      </c>
      <c r="IT90" s="194">
        <v>0</v>
      </c>
      <c r="IU90" s="194">
        <v>23758</v>
      </c>
      <c r="IV90" s="194">
        <v>0</v>
      </c>
      <c r="IW90" s="194">
        <v>3339401</v>
      </c>
      <c r="IX90" s="194">
        <f t="shared" si="2"/>
        <v>953700254</v>
      </c>
    </row>
    <row r="91" spans="1:258" ht="13.5" customHeight="1" x14ac:dyDescent="0.25">
      <c r="A91" s="190">
        <v>521111</v>
      </c>
      <c r="B91" s="194">
        <v>0</v>
      </c>
      <c r="C91" s="194">
        <v>0</v>
      </c>
      <c r="D91" s="194">
        <v>0</v>
      </c>
      <c r="E91" s="194">
        <v>0</v>
      </c>
      <c r="F91" s="194">
        <v>0</v>
      </c>
      <c r="G91" s="194">
        <v>-107364</v>
      </c>
      <c r="H91" s="194">
        <v>0</v>
      </c>
      <c r="I91" s="194">
        <v>0</v>
      </c>
      <c r="J91" s="194">
        <v>0</v>
      </c>
      <c r="K91" s="194">
        <v>0</v>
      </c>
      <c r="L91" s="194">
        <v>0</v>
      </c>
      <c r="M91" s="194">
        <v>0</v>
      </c>
      <c r="N91" s="194">
        <v>0</v>
      </c>
      <c r="O91" s="194">
        <v>0</v>
      </c>
      <c r="P91" s="194">
        <v>0</v>
      </c>
      <c r="Q91" s="194">
        <v>0</v>
      </c>
      <c r="R91" s="194">
        <v>0</v>
      </c>
      <c r="S91" s="194">
        <v>0</v>
      </c>
      <c r="T91" s="194">
        <v>0</v>
      </c>
      <c r="U91" s="194">
        <v>0</v>
      </c>
      <c r="V91" s="194">
        <v>0</v>
      </c>
      <c r="W91" s="194">
        <v>0</v>
      </c>
      <c r="X91" s="194">
        <v>0</v>
      </c>
      <c r="Y91" s="194">
        <v>0</v>
      </c>
      <c r="Z91" s="194">
        <v>0</v>
      </c>
      <c r="AA91" s="194">
        <v>0</v>
      </c>
      <c r="AB91" s="194">
        <v>0</v>
      </c>
      <c r="AC91" s="194">
        <v>0</v>
      </c>
      <c r="AD91" s="194">
        <v>0</v>
      </c>
      <c r="AE91" s="194">
        <v>0</v>
      </c>
      <c r="AF91" s="194">
        <v>0</v>
      </c>
      <c r="AG91" s="194">
        <v>0</v>
      </c>
      <c r="AH91" s="194">
        <v>0</v>
      </c>
      <c r="AI91" s="194">
        <v>0</v>
      </c>
      <c r="AJ91" s="194">
        <v>0</v>
      </c>
      <c r="AK91" s="194">
        <v>0</v>
      </c>
      <c r="AL91" s="194">
        <v>0</v>
      </c>
      <c r="AM91" s="194">
        <v>0</v>
      </c>
      <c r="AN91" s="194">
        <v>0</v>
      </c>
      <c r="AO91" s="194">
        <v>0</v>
      </c>
      <c r="AP91" s="194">
        <v>0</v>
      </c>
      <c r="AQ91" s="194">
        <v>0</v>
      </c>
      <c r="AR91" s="194">
        <v>0</v>
      </c>
      <c r="AS91" s="194">
        <v>0</v>
      </c>
      <c r="AT91" s="194">
        <v>0</v>
      </c>
      <c r="AU91" s="194">
        <v>0</v>
      </c>
      <c r="AV91" s="194">
        <v>0</v>
      </c>
      <c r="AW91" s="194">
        <v>0</v>
      </c>
      <c r="AX91" s="194">
        <v>0</v>
      </c>
      <c r="AY91" s="194">
        <v>0</v>
      </c>
      <c r="AZ91" s="194">
        <v>0</v>
      </c>
      <c r="BA91" s="194">
        <v>0</v>
      </c>
      <c r="BB91" s="194">
        <v>0</v>
      </c>
      <c r="BC91" s="194">
        <v>0</v>
      </c>
      <c r="BD91" s="194">
        <v>0</v>
      </c>
      <c r="BE91" s="194">
        <v>0</v>
      </c>
      <c r="BF91" s="194">
        <v>0</v>
      </c>
      <c r="BG91" s="194">
        <v>0</v>
      </c>
      <c r="BH91" s="194">
        <v>0</v>
      </c>
      <c r="BI91" s="194">
        <v>0</v>
      </c>
      <c r="BJ91" s="194">
        <v>0</v>
      </c>
      <c r="BK91" s="194">
        <v>0</v>
      </c>
      <c r="BL91" s="194">
        <v>0</v>
      </c>
      <c r="BM91" s="194">
        <v>0</v>
      </c>
      <c r="BN91" s="194">
        <v>0</v>
      </c>
      <c r="BO91" s="194">
        <v>0</v>
      </c>
      <c r="BP91" s="194">
        <v>0</v>
      </c>
      <c r="BQ91" s="194">
        <v>0</v>
      </c>
      <c r="BR91" s="194">
        <v>0</v>
      </c>
      <c r="BS91" s="194">
        <v>0</v>
      </c>
      <c r="BT91" s="194">
        <v>0</v>
      </c>
      <c r="BU91" s="194">
        <v>0</v>
      </c>
      <c r="BV91" s="194">
        <v>0</v>
      </c>
      <c r="BW91" s="194">
        <v>0</v>
      </c>
      <c r="BX91" s="194">
        <v>0</v>
      </c>
      <c r="BY91" s="194">
        <v>0</v>
      </c>
      <c r="BZ91" s="194">
        <v>0</v>
      </c>
      <c r="CA91" s="194">
        <v>0</v>
      </c>
      <c r="CB91" s="194">
        <v>0</v>
      </c>
      <c r="CC91" s="194">
        <v>0</v>
      </c>
      <c r="CD91" s="194">
        <v>0</v>
      </c>
      <c r="CE91" s="194">
        <v>0</v>
      </c>
      <c r="CF91" s="194">
        <v>0</v>
      </c>
      <c r="CG91" s="194">
        <v>0</v>
      </c>
      <c r="CH91" s="194">
        <v>0</v>
      </c>
      <c r="CI91" s="194">
        <v>0</v>
      </c>
      <c r="CJ91" s="194">
        <v>0</v>
      </c>
      <c r="CK91" s="194">
        <v>0</v>
      </c>
      <c r="CL91" s="194">
        <v>0</v>
      </c>
      <c r="CM91" s="194">
        <v>0</v>
      </c>
      <c r="CN91" s="194">
        <v>0</v>
      </c>
      <c r="CO91" s="194">
        <v>0</v>
      </c>
      <c r="CP91" s="194">
        <v>0</v>
      </c>
      <c r="CQ91" s="194">
        <v>0</v>
      </c>
      <c r="CR91" s="194">
        <v>0</v>
      </c>
      <c r="CS91" s="194">
        <v>0</v>
      </c>
      <c r="CT91" s="194">
        <v>0</v>
      </c>
      <c r="CU91" s="194">
        <v>0</v>
      </c>
      <c r="CV91" s="194">
        <v>0</v>
      </c>
      <c r="CW91" s="194">
        <v>0</v>
      </c>
      <c r="CX91" s="194">
        <v>0</v>
      </c>
      <c r="CY91" s="194">
        <v>0</v>
      </c>
      <c r="CZ91" s="194">
        <v>0</v>
      </c>
      <c r="DA91" s="194">
        <v>0</v>
      </c>
      <c r="DB91" s="194">
        <v>0</v>
      </c>
      <c r="DC91" s="194">
        <v>0</v>
      </c>
      <c r="DD91" s="194">
        <v>0</v>
      </c>
      <c r="DE91" s="194">
        <v>0</v>
      </c>
      <c r="DF91" s="194">
        <v>0</v>
      </c>
      <c r="DG91" s="194">
        <v>0</v>
      </c>
      <c r="DH91" s="194">
        <v>0</v>
      </c>
      <c r="DI91" s="194">
        <v>0</v>
      </c>
      <c r="DJ91" s="194">
        <v>0</v>
      </c>
      <c r="DK91" s="194">
        <v>0</v>
      </c>
      <c r="DL91" s="194">
        <v>0</v>
      </c>
      <c r="DM91" s="194">
        <v>0</v>
      </c>
      <c r="DN91" s="194">
        <v>0</v>
      </c>
      <c r="DO91" s="194">
        <v>0</v>
      </c>
      <c r="DP91" s="194">
        <v>0</v>
      </c>
      <c r="DQ91" s="194">
        <v>0</v>
      </c>
      <c r="DR91" s="194">
        <v>0</v>
      </c>
      <c r="DS91" s="194">
        <v>0</v>
      </c>
      <c r="DT91" s="194">
        <v>0</v>
      </c>
      <c r="DU91" s="194">
        <v>0</v>
      </c>
      <c r="DV91" s="194">
        <v>0</v>
      </c>
      <c r="DW91" s="194">
        <v>0</v>
      </c>
      <c r="DX91" s="194">
        <v>0</v>
      </c>
      <c r="DY91" s="194">
        <v>0</v>
      </c>
      <c r="DZ91" s="194">
        <v>0</v>
      </c>
      <c r="EA91" s="194">
        <v>0</v>
      </c>
      <c r="EB91" s="194">
        <v>0</v>
      </c>
      <c r="EC91" s="194">
        <v>0</v>
      </c>
      <c r="ED91" s="194">
        <v>0</v>
      </c>
      <c r="EE91" s="194">
        <v>0</v>
      </c>
      <c r="EF91" s="194">
        <v>0</v>
      </c>
      <c r="EG91" s="194">
        <v>0</v>
      </c>
      <c r="EH91" s="194">
        <v>0</v>
      </c>
      <c r="EI91" s="194">
        <v>0</v>
      </c>
      <c r="EJ91" s="194">
        <v>0</v>
      </c>
      <c r="EK91" s="194">
        <v>0</v>
      </c>
      <c r="EL91" s="194">
        <v>0</v>
      </c>
      <c r="EM91" s="194">
        <v>0</v>
      </c>
      <c r="EN91" s="194">
        <v>0</v>
      </c>
      <c r="EO91" s="194">
        <v>0</v>
      </c>
      <c r="EP91" s="194">
        <v>0</v>
      </c>
      <c r="EQ91" s="194">
        <v>0</v>
      </c>
      <c r="ER91" s="194">
        <v>0</v>
      </c>
      <c r="ES91" s="194">
        <v>0</v>
      </c>
      <c r="ET91" s="194">
        <v>0</v>
      </c>
      <c r="EU91" s="194">
        <v>0</v>
      </c>
      <c r="EV91" s="194">
        <v>0</v>
      </c>
      <c r="EW91" s="194">
        <v>0</v>
      </c>
      <c r="EX91" s="194">
        <v>0</v>
      </c>
      <c r="EY91" s="194">
        <v>0</v>
      </c>
      <c r="EZ91" s="194">
        <v>0</v>
      </c>
      <c r="FA91" s="194">
        <v>0</v>
      </c>
      <c r="FB91" s="194">
        <v>0</v>
      </c>
      <c r="FC91" s="194">
        <v>0</v>
      </c>
      <c r="FD91" s="194">
        <v>0</v>
      </c>
      <c r="FE91" s="194">
        <v>0</v>
      </c>
      <c r="FF91" s="194">
        <v>0</v>
      </c>
      <c r="FG91" s="194">
        <v>0</v>
      </c>
      <c r="FH91" s="194">
        <v>0</v>
      </c>
      <c r="FI91" s="194">
        <v>0</v>
      </c>
      <c r="FJ91" s="194">
        <v>0</v>
      </c>
      <c r="FK91" s="194">
        <v>0</v>
      </c>
      <c r="FL91" s="194">
        <v>0</v>
      </c>
      <c r="FM91" s="194">
        <v>0</v>
      </c>
      <c r="FN91" s="194">
        <v>0</v>
      </c>
      <c r="FO91" s="194">
        <v>0</v>
      </c>
      <c r="FP91" s="194">
        <v>0</v>
      </c>
      <c r="FQ91" s="194">
        <v>0</v>
      </c>
      <c r="FR91" s="194">
        <v>0</v>
      </c>
      <c r="FS91" s="194">
        <v>0</v>
      </c>
      <c r="FT91" s="194">
        <v>0</v>
      </c>
      <c r="FU91" s="194">
        <v>0</v>
      </c>
      <c r="FV91" s="194">
        <v>0</v>
      </c>
      <c r="FW91" s="194">
        <v>0</v>
      </c>
      <c r="FX91" s="194">
        <v>0</v>
      </c>
      <c r="FY91" s="194">
        <v>0</v>
      </c>
      <c r="FZ91" s="194">
        <v>0</v>
      </c>
      <c r="GA91" s="194">
        <v>0</v>
      </c>
      <c r="GB91" s="194">
        <v>0</v>
      </c>
      <c r="GC91" s="194">
        <v>0</v>
      </c>
      <c r="GD91" s="194">
        <v>0</v>
      </c>
      <c r="GE91" s="194">
        <v>0</v>
      </c>
      <c r="GF91" s="194">
        <v>0</v>
      </c>
      <c r="GG91" s="194">
        <v>0</v>
      </c>
      <c r="GH91" s="194">
        <v>0</v>
      </c>
      <c r="GI91" s="194">
        <v>0</v>
      </c>
      <c r="GJ91" s="194">
        <v>0</v>
      </c>
      <c r="GK91" s="194">
        <v>0</v>
      </c>
      <c r="GL91" s="194">
        <v>0</v>
      </c>
      <c r="GM91" s="194">
        <v>0</v>
      </c>
      <c r="GN91" s="194">
        <v>0</v>
      </c>
      <c r="GO91" s="194">
        <v>0</v>
      </c>
      <c r="GP91" s="194">
        <v>0</v>
      </c>
      <c r="GQ91" s="194">
        <v>0</v>
      </c>
      <c r="GR91" s="194">
        <v>0</v>
      </c>
      <c r="GS91" s="194">
        <v>0</v>
      </c>
      <c r="GT91" s="194">
        <v>0</v>
      </c>
      <c r="GU91" s="194">
        <v>0</v>
      </c>
      <c r="GV91" s="194">
        <v>0</v>
      </c>
      <c r="GW91" s="194">
        <v>0</v>
      </c>
      <c r="GX91" s="194">
        <v>0</v>
      </c>
      <c r="GY91" s="194">
        <v>0</v>
      </c>
      <c r="GZ91" s="194">
        <v>0</v>
      </c>
      <c r="HA91" s="194">
        <v>0</v>
      </c>
      <c r="HB91" s="194">
        <v>0</v>
      </c>
      <c r="HC91" s="194">
        <v>0</v>
      </c>
      <c r="HD91" s="194">
        <v>0</v>
      </c>
      <c r="HE91" s="194">
        <v>0</v>
      </c>
      <c r="HF91" s="194">
        <v>0</v>
      </c>
      <c r="HG91" s="194">
        <v>0</v>
      </c>
      <c r="HH91" s="194">
        <v>0</v>
      </c>
      <c r="HI91" s="194">
        <v>0</v>
      </c>
      <c r="HJ91" s="194">
        <v>0</v>
      </c>
      <c r="HK91" s="194">
        <v>0</v>
      </c>
      <c r="HL91" s="194">
        <v>0</v>
      </c>
      <c r="HM91" s="194">
        <v>0</v>
      </c>
      <c r="HN91" s="194">
        <v>0</v>
      </c>
      <c r="HO91" s="194">
        <v>0</v>
      </c>
      <c r="HP91" s="194">
        <v>0</v>
      </c>
      <c r="HQ91" s="194">
        <v>0</v>
      </c>
      <c r="HR91" s="194">
        <v>0</v>
      </c>
      <c r="HS91" s="194">
        <v>0</v>
      </c>
      <c r="HT91" s="194">
        <v>0</v>
      </c>
      <c r="HU91" s="194">
        <v>0</v>
      </c>
      <c r="HV91" s="194">
        <v>0</v>
      </c>
      <c r="HW91" s="194">
        <v>0</v>
      </c>
      <c r="HX91" s="194">
        <v>0</v>
      </c>
      <c r="HY91" s="194">
        <v>0</v>
      </c>
      <c r="HZ91" s="194">
        <v>0</v>
      </c>
      <c r="IA91" s="194">
        <v>0</v>
      </c>
      <c r="IB91" s="194">
        <v>0</v>
      </c>
      <c r="IC91" s="194">
        <v>0</v>
      </c>
      <c r="ID91" s="194">
        <v>0</v>
      </c>
      <c r="IE91" s="194">
        <v>0</v>
      </c>
      <c r="IF91" s="194">
        <v>0</v>
      </c>
      <c r="IG91" s="194">
        <v>0</v>
      </c>
      <c r="IH91" s="194">
        <v>0</v>
      </c>
      <c r="II91" s="194">
        <v>0</v>
      </c>
      <c r="IJ91" s="194">
        <v>0</v>
      </c>
      <c r="IK91" s="194">
        <v>0</v>
      </c>
      <c r="IL91" s="194">
        <v>0</v>
      </c>
      <c r="IM91" s="194">
        <v>0</v>
      </c>
      <c r="IN91" s="194">
        <v>0</v>
      </c>
      <c r="IO91" s="194">
        <v>0</v>
      </c>
      <c r="IP91" s="194">
        <v>0</v>
      </c>
      <c r="IQ91" s="194">
        <v>0</v>
      </c>
      <c r="IR91" s="194">
        <v>0</v>
      </c>
      <c r="IS91" s="194">
        <v>0</v>
      </c>
      <c r="IT91" s="194">
        <v>0</v>
      </c>
      <c r="IU91" s="194">
        <v>0</v>
      </c>
      <c r="IV91" s="194">
        <v>0</v>
      </c>
      <c r="IW91" s="194">
        <v>0</v>
      </c>
      <c r="IX91" s="194">
        <f t="shared" si="2"/>
        <v>-107364</v>
      </c>
    </row>
    <row r="92" spans="1:258" ht="13.5" customHeight="1" x14ac:dyDescent="0.25">
      <c r="A92" s="190">
        <v>521112</v>
      </c>
      <c r="B92" s="194">
        <v>0</v>
      </c>
      <c r="C92" s="194">
        <v>9819</v>
      </c>
      <c r="D92" s="194">
        <v>2442</v>
      </c>
      <c r="E92" s="194">
        <v>14363</v>
      </c>
      <c r="F92" s="194">
        <v>0</v>
      </c>
      <c r="G92" s="194">
        <v>13317</v>
      </c>
      <c r="H92" s="194">
        <v>26856</v>
      </c>
      <c r="I92" s="194">
        <v>61584</v>
      </c>
      <c r="J92" s="194">
        <v>18416</v>
      </c>
      <c r="K92" s="194">
        <v>0</v>
      </c>
      <c r="L92" s="194">
        <v>2757</v>
      </c>
      <c r="M92" s="194">
        <v>9431</v>
      </c>
      <c r="N92" s="194">
        <v>920</v>
      </c>
      <c r="O92" s="194">
        <v>1431</v>
      </c>
      <c r="P92" s="194">
        <v>2363</v>
      </c>
      <c r="Q92" s="194">
        <v>0</v>
      </c>
      <c r="R92" s="194">
        <v>6932</v>
      </c>
      <c r="S92" s="194">
        <v>2500</v>
      </c>
      <c r="T92" s="194">
        <v>0</v>
      </c>
      <c r="U92" s="194">
        <v>0</v>
      </c>
      <c r="V92" s="194">
        <v>0</v>
      </c>
      <c r="W92" s="194">
        <v>357</v>
      </c>
      <c r="X92" s="194">
        <v>0</v>
      </c>
      <c r="Y92" s="194">
        <v>9629</v>
      </c>
      <c r="Z92" s="194">
        <v>6160</v>
      </c>
      <c r="AA92" s="194">
        <v>0</v>
      </c>
      <c r="AB92" s="194">
        <v>7845</v>
      </c>
      <c r="AC92" s="194">
        <v>7580</v>
      </c>
      <c r="AD92" s="194">
        <v>55535</v>
      </c>
      <c r="AE92" s="194">
        <v>0</v>
      </c>
      <c r="AF92" s="194">
        <v>1310</v>
      </c>
      <c r="AG92" s="194">
        <v>0</v>
      </c>
      <c r="AH92" s="194">
        <v>0</v>
      </c>
      <c r="AI92" s="194">
        <v>0</v>
      </c>
      <c r="AJ92" s="194">
        <v>0</v>
      </c>
      <c r="AK92" s="194">
        <v>0</v>
      </c>
      <c r="AL92" s="194">
        <v>769</v>
      </c>
      <c r="AM92" s="194">
        <v>0</v>
      </c>
      <c r="AN92" s="194">
        <v>0</v>
      </c>
      <c r="AO92" s="194">
        <v>332</v>
      </c>
      <c r="AP92" s="194">
        <v>0</v>
      </c>
      <c r="AQ92" s="194">
        <v>0</v>
      </c>
      <c r="AR92" s="194">
        <v>0</v>
      </c>
      <c r="AS92" s="194">
        <v>2515</v>
      </c>
      <c r="AT92" s="194">
        <v>0</v>
      </c>
      <c r="AU92" s="194">
        <v>0</v>
      </c>
      <c r="AV92" s="194">
        <v>0</v>
      </c>
      <c r="AW92" s="194">
        <v>0</v>
      </c>
      <c r="AX92" s="194">
        <v>0</v>
      </c>
      <c r="AY92" s="194">
        <v>0</v>
      </c>
      <c r="AZ92" s="194">
        <v>2101</v>
      </c>
      <c r="BA92" s="194">
        <v>1596</v>
      </c>
      <c r="BB92" s="194">
        <v>16015</v>
      </c>
      <c r="BC92" s="194">
        <v>13835</v>
      </c>
      <c r="BD92" s="194">
        <v>7351</v>
      </c>
      <c r="BE92" s="194">
        <v>2733</v>
      </c>
      <c r="BF92" s="194">
        <v>6816</v>
      </c>
      <c r="BG92" s="194">
        <v>0</v>
      </c>
      <c r="BH92" s="194">
        <v>1107</v>
      </c>
      <c r="BI92" s="194">
        <v>1168</v>
      </c>
      <c r="BJ92" s="194">
        <v>9360</v>
      </c>
      <c r="BK92" s="194">
        <v>8720</v>
      </c>
      <c r="BL92" s="194">
        <v>20528</v>
      </c>
      <c r="BM92" s="194">
        <v>14102</v>
      </c>
      <c r="BN92" s="194">
        <v>0</v>
      </c>
      <c r="BO92" s="194">
        <v>13281</v>
      </c>
      <c r="BP92" s="194">
        <v>989</v>
      </c>
      <c r="BQ92" s="194">
        <v>0</v>
      </c>
      <c r="BR92" s="194">
        <v>1612</v>
      </c>
      <c r="BS92" s="194">
        <v>7937</v>
      </c>
      <c r="BT92" s="194">
        <v>5058</v>
      </c>
      <c r="BU92" s="194">
        <v>9513</v>
      </c>
      <c r="BV92" s="194">
        <v>4126</v>
      </c>
      <c r="BW92" s="194">
        <v>0</v>
      </c>
      <c r="BX92" s="194">
        <v>2380</v>
      </c>
      <c r="BY92" s="194">
        <v>0</v>
      </c>
      <c r="BZ92" s="194">
        <v>0</v>
      </c>
      <c r="CA92" s="194">
        <v>0</v>
      </c>
      <c r="CB92" s="194">
        <v>0</v>
      </c>
      <c r="CC92" s="194">
        <v>0</v>
      </c>
      <c r="CD92" s="194">
        <v>2514</v>
      </c>
      <c r="CE92" s="194">
        <v>2903</v>
      </c>
      <c r="CF92" s="194">
        <v>0</v>
      </c>
      <c r="CG92" s="194">
        <v>2018</v>
      </c>
      <c r="CH92" s="194">
        <v>3326</v>
      </c>
      <c r="CI92" s="194">
        <v>339</v>
      </c>
      <c r="CJ92" s="194">
        <v>0</v>
      </c>
      <c r="CK92" s="194">
        <v>3515</v>
      </c>
      <c r="CL92" s="194">
        <v>4849</v>
      </c>
      <c r="CM92" s="194">
        <v>5948</v>
      </c>
      <c r="CN92" s="194">
        <v>9834</v>
      </c>
      <c r="CO92" s="194">
        <v>0</v>
      </c>
      <c r="CP92" s="194">
        <v>14151</v>
      </c>
      <c r="CQ92" s="194">
        <v>1311</v>
      </c>
      <c r="CR92" s="194">
        <v>13124</v>
      </c>
      <c r="CS92" s="194">
        <v>0</v>
      </c>
      <c r="CT92" s="194">
        <v>0</v>
      </c>
      <c r="CU92" s="194">
        <v>0</v>
      </c>
      <c r="CV92" s="194">
        <v>0</v>
      </c>
      <c r="CW92" s="194">
        <v>12265</v>
      </c>
      <c r="CX92" s="194">
        <v>1393</v>
      </c>
      <c r="CY92" s="194">
        <v>13680</v>
      </c>
      <c r="CZ92" s="194">
        <v>0</v>
      </c>
      <c r="DA92" s="194">
        <v>14253</v>
      </c>
      <c r="DB92" s="194">
        <v>0</v>
      </c>
      <c r="DC92" s="194">
        <v>0</v>
      </c>
      <c r="DD92" s="194">
        <v>21004</v>
      </c>
      <c r="DE92" s="194">
        <v>7525</v>
      </c>
      <c r="DF92" s="194">
        <v>25668</v>
      </c>
      <c r="DG92" s="194">
        <v>29497</v>
      </c>
      <c r="DH92" s="194">
        <v>4685</v>
      </c>
      <c r="DI92" s="194">
        <v>0</v>
      </c>
      <c r="DJ92" s="194">
        <v>23965</v>
      </c>
      <c r="DK92" s="194">
        <v>0</v>
      </c>
      <c r="DL92" s="194">
        <v>0</v>
      </c>
      <c r="DM92" s="194">
        <v>1631</v>
      </c>
      <c r="DN92" s="194">
        <v>10458</v>
      </c>
      <c r="DO92" s="194">
        <v>10814</v>
      </c>
      <c r="DP92" s="194">
        <v>0</v>
      </c>
      <c r="DQ92" s="194">
        <v>0</v>
      </c>
      <c r="DR92" s="194">
        <v>2168</v>
      </c>
      <c r="DS92" s="194">
        <v>0</v>
      </c>
      <c r="DT92" s="194">
        <v>683</v>
      </c>
      <c r="DU92" s="194">
        <v>0</v>
      </c>
      <c r="DV92" s="194">
        <v>0</v>
      </c>
      <c r="DW92" s="194">
        <v>0</v>
      </c>
      <c r="DX92" s="194">
        <v>0</v>
      </c>
      <c r="DY92" s="194">
        <v>0</v>
      </c>
      <c r="DZ92" s="194">
        <v>0</v>
      </c>
      <c r="EA92" s="194">
        <v>5754</v>
      </c>
      <c r="EB92" s="194">
        <v>8999</v>
      </c>
      <c r="EC92" s="194">
        <v>0</v>
      </c>
      <c r="ED92" s="194">
        <v>7362</v>
      </c>
      <c r="EE92" s="194">
        <v>8867</v>
      </c>
      <c r="EF92" s="194">
        <v>3645</v>
      </c>
      <c r="EG92" s="194">
        <v>1293</v>
      </c>
      <c r="EH92" s="194">
        <v>5257</v>
      </c>
      <c r="EI92" s="194">
        <v>0</v>
      </c>
      <c r="EJ92" s="194">
        <v>55250</v>
      </c>
      <c r="EK92" s="194">
        <v>0</v>
      </c>
      <c r="EL92" s="194">
        <v>0</v>
      </c>
      <c r="EM92" s="194">
        <v>0</v>
      </c>
      <c r="EN92" s="194">
        <v>0</v>
      </c>
      <c r="EO92" s="194">
        <v>3871</v>
      </c>
      <c r="EP92" s="194">
        <v>0</v>
      </c>
      <c r="EQ92" s="194">
        <v>9840</v>
      </c>
      <c r="ER92" s="194">
        <v>2128</v>
      </c>
      <c r="ES92" s="194">
        <v>8528</v>
      </c>
      <c r="ET92" s="194">
        <v>13356</v>
      </c>
      <c r="EU92" s="194">
        <v>9746</v>
      </c>
      <c r="EV92" s="194">
        <v>4464</v>
      </c>
      <c r="EW92" s="194">
        <v>15457</v>
      </c>
      <c r="EX92" s="194">
        <v>1777</v>
      </c>
      <c r="EY92" s="194">
        <v>4451</v>
      </c>
      <c r="EZ92" s="194">
        <v>49862</v>
      </c>
      <c r="FA92" s="194">
        <v>0</v>
      </c>
      <c r="FB92" s="194">
        <v>3213</v>
      </c>
      <c r="FC92" s="194">
        <v>0</v>
      </c>
      <c r="FD92" s="194">
        <v>0</v>
      </c>
      <c r="FE92" s="194">
        <v>0</v>
      </c>
      <c r="FF92" s="194">
        <v>9561</v>
      </c>
      <c r="FG92" s="194">
        <v>34141</v>
      </c>
      <c r="FH92" s="194">
        <v>6590</v>
      </c>
      <c r="FI92" s="194">
        <v>20083</v>
      </c>
      <c r="FJ92" s="194">
        <v>2862</v>
      </c>
      <c r="FK92" s="194">
        <v>6760</v>
      </c>
      <c r="FL92" s="194">
        <v>52183</v>
      </c>
      <c r="FM92" s="194">
        <v>9344</v>
      </c>
      <c r="FN92" s="194">
        <v>0</v>
      </c>
      <c r="FO92" s="194">
        <v>0</v>
      </c>
      <c r="FP92" s="194">
        <v>0</v>
      </c>
      <c r="FQ92" s="194">
        <v>0</v>
      </c>
      <c r="FR92" s="194">
        <v>15178</v>
      </c>
      <c r="FS92" s="194">
        <v>32372</v>
      </c>
      <c r="FT92" s="194">
        <v>1929</v>
      </c>
      <c r="FU92" s="194">
        <v>8156</v>
      </c>
      <c r="FV92" s="194">
        <v>8022</v>
      </c>
      <c r="FW92" s="194">
        <v>0</v>
      </c>
      <c r="FX92" s="194">
        <v>0</v>
      </c>
      <c r="FY92" s="194">
        <v>0</v>
      </c>
      <c r="FZ92" s="194">
        <v>13404</v>
      </c>
      <c r="GA92" s="194">
        <v>0</v>
      </c>
      <c r="GB92" s="194">
        <v>15754</v>
      </c>
      <c r="GC92" s="194">
        <v>0</v>
      </c>
      <c r="GD92" s="194">
        <v>30147</v>
      </c>
      <c r="GE92" s="194">
        <v>0</v>
      </c>
      <c r="GF92" s="194">
        <v>0</v>
      </c>
      <c r="GG92" s="194">
        <v>0</v>
      </c>
      <c r="GH92" s="194">
        <v>1190</v>
      </c>
      <c r="GI92" s="194">
        <v>0</v>
      </c>
      <c r="GJ92" s="194">
        <v>12400</v>
      </c>
      <c r="GK92" s="194">
        <v>0</v>
      </c>
      <c r="GL92" s="194">
        <v>928</v>
      </c>
      <c r="GM92" s="194">
        <v>1878</v>
      </c>
      <c r="GN92" s="194">
        <v>16054</v>
      </c>
      <c r="GO92" s="194">
        <v>0</v>
      </c>
      <c r="GP92" s="194">
        <v>0</v>
      </c>
      <c r="GQ92" s="194">
        <v>0</v>
      </c>
      <c r="GR92" s="194">
        <v>7634</v>
      </c>
      <c r="GS92" s="194">
        <v>5728</v>
      </c>
      <c r="GT92" s="194">
        <v>0</v>
      </c>
      <c r="GU92" s="194">
        <v>3671</v>
      </c>
      <c r="GV92" s="194">
        <v>16057</v>
      </c>
      <c r="GW92" s="194">
        <v>0</v>
      </c>
      <c r="GX92" s="194">
        <v>0</v>
      </c>
      <c r="GY92" s="194">
        <v>0</v>
      </c>
      <c r="GZ92" s="194">
        <v>0</v>
      </c>
      <c r="HA92" s="194">
        <v>0</v>
      </c>
      <c r="HB92" s="194">
        <v>0</v>
      </c>
      <c r="HC92" s="194">
        <v>33296</v>
      </c>
      <c r="HD92" s="194">
        <v>19070</v>
      </c>
      <c r="HE92" s="194">
        <v>0</v>
      </c>
      <c r="HF92" s="194">
        <v>0</v>
      </c>
      <c r="HG92" s="194">
        <v>3562</v>
      </c>
      <c r="HH92" s="194">
        <v>12805</v>
      </c>
      <c r="HI92" s="194">
        <v>0</v>
      </c>
      <c r="HJ92" s="194">
        <v>0</v>
      </c>
      <c r="HK92" s="194">
        <v>10473</v>
      </c>
      <c r="HL92" s="194">
        <v>0</v>
      </c>
      <c r="HM92" s="194">
        <v>885</v>
      </c>
      <c r="HN92" s="194">
        <v>5737</v>
      </c>
      <c r="HO92" s="194">
        <v>0</v>
      </c>
      <c r="HP92" s="194">
        <v>48721</v>
      </c>
      <c r="HQ92" s="194">
        <v>0</v>
      </c>
      <c r="HR92" s="194">
        <v>0</v>
      </c>
      <c r="HS92" s="194">
        <v>5123</v>
      </c>
      <c r="HT92" s="194">
        <v>7061</v>
      </c>
      <c r="HU92" s="194">
        <v>10955</v>
      </c>
      <c r="HV92" s="194">
        <v>14287</v>
      </c>
      <c r="HW92" s="194">
        <v>28361</v>
      </c>
      <c r="HX92" s="194">
        <v>0</v>
      </c>
      <c r="HY92" s="194">
        <v>0</v>
      </c>
      <c r="HZ92" s="194">
        <v>0</v>
      </c>
      <c r="IA92" s="194">
        <v>0</v>
      </c>
      <c r="IB92" s="194">
        <v>4518</v>
      </c>
      <c r="IC92" s="194">
        <v>0</v>
      </c>
      <c r="ID92" s="194">
        <v>0</v>
      </c>
      <c r="IE92" s="194">
        <v>5465</v>
      </c>
      <c r="IF92" s="194">
        <v>0</v>
      </c>
      <c r="IG92" s="194">
        <v>0</v>
      </c>
      <c r="IH92" s="194">
        <v>0</v>
      </c>
      <c r="II92" s="194">
        <v>5395</v>
      </c>
      <c r="IJ92" s="194">
        <v>7191</v>
      </c>
      <c r="IK92" s="194">
        <v>0</v>
      </c>
      <c r="IL92" s="194">
        <v>12449</v>
      </c>
      <c r="IM92" s="194">
        <v>0</v>
      </c>
      <c r="IN92" s="194">
        <v>0</v>
      </c>
      <c r="IO92" s="194">
        <v>0</v>
      </c>
      <c r="IP92" s="194">
        <v>0</v>
      </c>
      <c r="IQ92" s="194">
        <v>6453</v>
      </c>
      <c r="IR92" s="194">
        <v>1116</v>
      </c>
      <c r="IS92" s="194">
        <v>0</v>
      </c>
      <c r="IT92" s="194">
        <v>0</v>
      </c>
      <c r="IU92" s="194">
        <v>0</v>
      </c>
      <c r="IV92" s="194">
        <v>0</v>
      </c>
      <c r="IW92" s="194">
        <v>0</v>
      </c>
      <c r="IX92" s="194">
        <f t="shared" si="2"/>
        <v>1457081</v>
      </c>
    </row>
    <row r="93" spans="1:258" ht="13.5" customHeight="1" x14ac:dyDescent="0.25">
      <c r="A93" s="190">
        <v>521120</v>
      </c>
      <c r="B93" s="194">
        <v>0</v>
      </c>
      <c r="C93" s="194">
        <v>80000</v>
      </c>
      <c r="D93" s="194">
        <v>1328670</v>
      </c>
      <c r="E93" s="194">
        <v>382766</v>
      </c>
      <c r="F93" s="194">
        <v>454280</v>
      </c>
      <c r="G93" s="194">
        <v>694750</v>
      </c>
      <c r="H93" s="194">
        <v>1163730</v>
      </c>
      <c r="I93" s="194">
        <v>828621</v>
      </c>
      <c r="J93" s="194">
        <v>512960</v>
      </c>
      <c r="K93" s="194">
        <v>176009</v>
      </c>
      <c r="L93" s="194">
        <v>259460</v>
      </c>
      <c r="M93" s="194">
        <v>148990</v>
      </c>
      <c r="N93" s="194">
        <v>269900</v>
      </c>
      <c r="O93" s="194">
        <v>0</v>
      </c>
      <c r="P93" s="194">
        <v>19800</v>
      </c>
      <c r="Q93" s="194">
        <v>0</v>
      </c>
      <c r="R93" s="194">
        <v>65000</v>
      </c>
      <c r="S93" s="194">
        <v>0</v>
      </c>
      <c r="T93" s="194">
        <v>0</v>
      </c>
      <c r="U93" s="194">
        <v>0</v>
      </c>
      <c r="V93" s="194">
        <v>164500</v>
      </c>
      <c r="W93" s="194">
        <v>134000</v>
      </c>
      <c r="X93" s="194">
        <v>781300</v>
      </c>
      <c r="Y93" s="194">
        <v>40900</v>
      </c>
      <c r="Z93" s="194">
        <v>189500</v>
      </c>
      <c r="AA93" s="194">
        <v>0</v>
      </c>
      <c r="AB93" s="194">
        <v>203200</v>
      </c>
      <c r="AC93" s="194">
        <v>108360</v>
      </c>
      <c r="AD93" s="194">
        <v>3630274</v>
      </c>
      <c r="AE93" s="194">
        <v>0</v>
      </c>
      <c r="AF93" s="194">
        <v>57100</v>
      </c>
      <c r="AG93" s="194">
        <v>0</v>
      </c>
      <c r="AH93" s="194">
        <v>0</v>
      </c>
      <c r="AI93" s="194">
        <v>0</v>
      </c>
      <c r="AJ93" s="194">
        <v>5772</v>
      </c>
      <c r="AK93" s="194">
        <v>25600</v>
      </c>
      <c r="AL93" s="194">
        <v>120552</v>
      </c>
      <c r="AM93" s="194">
        <v>0</v>
      </c>
      <c r="AN93" s="194">
        <v>81876</v>
      </c>
      <c r="AO93" s="194">
        <v>41400</v>
      </c>
      <c r="AP93" s="194">
        <v>330000</v>
      </c>
      <c r="AQ93" s="194">
        <v>1000</v>
      </c>
      <c r="AR93" s="194">
        <v>28448</v>
      </c>
      <c r="AS93" s="194">
        <v>20000</v>
      </c>
      <c r="AT93" s="194">
        <v>1600</v>
      </c>
      <c r="AU93" s="194">
        <v>46000</v>
      </c>
      <c r="AV93" s="194">
        <v>0</v>
      </c>
      <c r="AW93" s="194">
        <v>0</v>
      </c>
      <c r="AX93" s="194">
        <v>0</v>
      </c>
      <c r="AY93" s="194">
        <v>0</v>
      </c>
      <c r="AZ93" s="194">
        <v>945834</v>
      </c>
      <c r="BA93" s="194">
        <v>149100</v>
      </c>
      <c r="BB93" s="194">
        <v>1101375</v>
      </c>
      <c r="BC93" s="194">
        <v>414450</v>
      </c>
      <c r="BD93" s="194">
        <v>577629</v>
      </c>
      <c r="BE93" s="194">
        <v>50610</v>
      </c>
      <c r="BF93" s="194">
        <v>324850</v>
      </c>
      <c r="BG93" s="194">
        <v>97050</v>
      </c>
      <c r="BH93" s="194">
        <v>311870</v>
      </c>
      <c r="BI93" s="194">
        <v>118650</v>
      </c>
      <c r="BJ93" s="194">
        <v>61400</v>
      </c>
      <c r="BK93" s="194">
        <v>345950</v>
      </c>
      <c r="BL93" s="194">
        <v>481500</v>
      </c>
      <c r="BM93" s="194">
        <v>1101186</v>
      </c>
      <c r="BN93" s="194">
        <v>323721</v>
      </c>
      <c r="BO93" s="194">
        <v>179800</v>
      </c>
      <c r="BP93" s="194">
        <v>72600</v>
      </c>
      <c r="BQ93" s="194">
        <v>1261973</v>
      </c>
      <c r="BR93" s="194">
        <v>55100</v>
      </c>
      <c r="BS93" s="194">
        <v>87160</v>
      </c>
      <c r="BT93" s="194">
        <v>1078460</v>
      </c>
      <c r="BU93" s="194">
        <v>43000</v>
      </c>
      <c r="BV93" s="194">
        <v>18600</v>
      </c>
      <c r="BW93" s="194">
        <v>0</v>
      </c>
      <c r="BX93" s="194">
        <v>91900</v>
      </c>
      <c r="BY93" s="194">
        <v>132300</v>
      </c>
      <c r="BZ93" s="194">
        <v>0</v>
      </c>
      <c r="CA93" s="194">
        <v>127916</v>
      </c>
      <c r="CB93" s="194">
        <v>123150</v>
      </c>
      <c r="CC93" s="194">
        <v>0</v>
      </c>
      <c r="CD93" s="194">
        <v>280640</v>
      </c>
      <c r="CE93" s="194">
        <v>435870</v>
      </c>
      <c r="CF93" s="194">
        <v>0</v>
      </c>
      <c r="CG93" s="194">
        <v>240825</v>
      </c>
      <c r="CH93" s="194">
        <v>0</v>
      </c>
      <c r="CI93" s="194">
        <v>0</v>
      </c>
      <c r="CJ93" s="194">
        <v>752280</v>
      </c>
      <c r="CK93" s="194">
        <v>1088440</v>
      </c>
      <c r="CL93" s="194">
        <v>73250</v>
      </c>
      <c r="CM93" s="194">
        <v>77400</v>
      </c>
      <c r="CN93" s="194">
        <v>264575</v>
      </c>
      <c r="CO93" s="194">
        <v>68650</v>
      </c>
      <c r="CP93" s="194">
        <v>15500</v>
      </c>
      <c r="CQ93" s="194">
        <v>690760</v>
      </c>
      <c r="CR93" s="194">
        <v>194800</v>
      </c>
      <c r="CS93" s="194">
        <v>61700</v>
      </c>
      <c r="CT93" s="194">
        <v>0</v>
      </c>
      <c r="CU93" s="194">
        <v>55560</v>
      </c>
      <c r="CV93" s="194">
        <v>0</v>
      </c>
      <c r="CW93" s="194">
        <v>39300</v>
      </c>
      <c r="CX93" s="194">
        <v>693900</v>
      </c>
      <c r="CY93" s="194">
        <v>228275</v>
      </c>
      <c r="CZ93" s="194">
        <v>26900</v>
      </c>
      <c r="DA93" s="194">
        <v>549050</v>
      </c>
      <c r="DB93" s="194">
        <v>174080</v>
      </c>
      <c r="DC93" s="194">
        <v>67915</v>
      </c>
      <c r="DD93" s="194">
        <v>129900</v>
      </c>
      <c r="DE93" s="194">
        <v>172000</v>
      </c>
      <c r="DF93" s="194">
        <v>207330</v>
      </c>
      <c r="DG93" s="194">
        <v>4989429</v>
      </c>
      <c r="DH93" s="194">
        <v>823656</v>
      </c>
      <c r="DI93" s="194">
        <v>246176</v>
      </c>
      <c r="DJ93" s="194">
        <v>12200</v>
      </c>
      <c r="DK93" s="194">
        <v>0</v>
      </c>
      <c r="DL93" s="194">
        <v>0</v>
      </c>
      <c r="DM93" s="194">
        <v>1346760</v>
      </c>
      <c r="DN93" s="194">
        <v>564150</v>
      </c>
      <c r="DO93" s="194">
        <v>853000</v>
      </c>
      <c r="DP93" s="194">
        <v>50700</v>
      </c>
      <c r="DQ93" s="194">
        <v>0</v>
      </c>
      <c r="DR93" s="194">
        <v>0</v>
      </c>
      <c r="DS93" s="194">
        <v>0</v>
      </c>
      <c r="DT93" s="194">
        <v>1010140</v>
      </c>
      <c r="DU93" s="194">
        <v>0</v>
      </c>
      <c r="DV93" s="194">
        <v>0</v>
      </c>
      <c r="DW93" s="194">
        <v>39480</v>
      </c>
      <c r="DX93" s="194">
        <v>0</v>
      </c>
      <c r="DY93" s="194">
        <v>0</v>
      </c>
      <c r="DZ93" s="194">
        <v>353120</v>
      </c>
      <c r="EA93" s="194">
        <v>40000</v>
      </c>
      <c r="EB93" s="194">
        <v>0</v>
      </c>
      <c r="EC93" s="194">
        <v>108000</v>
      </c>
      <c r="ED93" s="194">
        <v>28050</v>
      </c>
      <c r="EE93" s="194">
        <v>32700</v>
      </c>
      <c r="EF93" s="194">
        <v>298265</v>
      </c>
      <c r="EG93" s="194">
        <v>0</v>
      </c>
      <c r="EH93" s="194">
        <v>0</v>
      </c>
      <c r="EI93" s="194">
        <v>0</v>
      </c>
      <c r="EJ93" s="194">
        <v>1191049</v>
      </c>
      <c r="EK93" s="194">
        <v>225241</v>
      </c>
      <c r="EL93" s="194">
        <v>0</v>
      </c>
      <c r="EM93" s="194">
        <v>0</v>
      </c>
      <c r="EN93" s="194">
        <v>0</v>
      </c>
      <c r="EO93" s="194">
        <v>0</v>
      </c>
      <c r="EP93" s="194">
        <v>0</v>
      </c>
      <c r="EQ93" s="194">
        <v>500175</v>
      </c>
      <c r="ER93" s="194">
        <v>209628</v>
      </c>
      <c r="ES93" s="194">
        <v>277506</v>
      </c>
      <c r="ET93" s="194">
        <v>107074</v>
      </c>
      <c r="EU93" s="194">
        <v>344574</v>
      </c>
      <c r="EV93" s="194">
        <v>525204</v>
      </c>
      <c r="EW93" s="194">
        <v>205829</v>
      </c>
      <c r="EX93" s="194">
        <v>0</v>
      </c>
      <c r="EY93" s="194">
        <v>0</v>
      </c>
      <c r="EZ93" s="194">
        <v>483912</v>
      </c>
      <c r="FA93" s="194">
        <v>0</v>
      </c>
      <c r="FB93" s="194">
        <v>0</v>
      </c>
      <c r="FC93" s="194">
        <v>43822</v>
      </c>
      <c r="FD93" s="194">
        <v>0</v>
      </c>
      <c r="FE93" s="194">
        <v>0</v>
      </c>
      <c r="FF93" s="194">
        <v>395401</v>
      </c>
      <c r="FG93" s="194">
        <v>30000</v>
      </c>
      <c r="FH93" s="194">
        <v>0</v>
      </c>
      <c r="FI93" s="194">
        <v>0</v>
      </c>
      <c r="FJ93" s="194">
        <v>309514</v>
      </c>
      <c r="FK93" s="194">
        <v>219040</v>
      </c>
      <c r="FL93" s="194">
        <v>362076</v>
      </c>
      <c r="FM93" s="194">
        <v>73600</v>
      </c>
      <c r="FN93" s="194">
        <v>0</v>
      </c>
      <c r="FO93" s="194">
        <v>0</v>
      </c>
      <c r="FP93" s="194">
        <v>0</v>
      </c>
      <c r="FQ93" s="194">
        <v>0</v>
      </c>
      <c r="FR93" s="194">
        <v>0</v>
      </c>
      <c r="FS93" s="194">
        <v>9405</v>
      </c>
      <c r="FT93" s="194">
        <v>180000</v>
      </c>
      <c r="FU93" s="194">
        <v>3720</v>
      </c>
      <c r="FV93" s="194">
        <v>0</v>
      </c>
      <c r="FW93" s="194">
        <v>0</v>
      </c>
      <c r="FX93" s="194">
        <v>0</v>
      </c>
      <c r="FY93" s="194">
        <v>0</v>
      </c>
      <c r="FZ93" s="194">
        <v>105000</v>
      </c>
      <c r="GA93" s="194">
        <v>0</v>
      </c>
      <c r="GB93" s="194">
        <v>0</v>
      </c>
      <c r="GC93" s="194">
        <v>6000</v>
      </c>
      <c r="GD93" s="194">
        <v>83390</v>
      </c>
      <c r="GE93" s="194">
        <v>0</v>
      </c>
      <c r="GF93" s="194">
        <v>0</v>
      </c>
      <c r="GG93" s="194">
        <v>0</v>
      </c>
      <c r="GH93" s="194">
        <v>30000</v>
      </c>
      <c r="GI93" s="194">
        <v>0</v>
      </c>
      <c r="GJ93" s="194">
        <v>1146220</v>
      </c>
      <c r="GK93" s="194">
        <v>0</v>
      </c>
      <c r="GL93" s="194">
        <v>262570</v>
      </c>
      <c r="GM93" s="194">
        <v>823970</v>
      </c>
      <c r="GN93" s="194">
        <v>503240</v>
      </c>
      <c r="GO93" s="194">
        <v>0</v>
      </c>
      <c r="GP93" s="194">
        <v>2400</v>
      </c>
      <c r="GQ93" s="194">
        <v>0</v>
      </c>
      <c r="GR93" s="194">
        <v>40320</v>
      </c>
      <c r="GS93" s="194">
        <v>74000</v>
      </c>
      <c r="GT93" s="194">
        <v>0</v>
      </c>
      <c r="GU93" s="194">
        <v>546660</v>
      </c>
      <c r="GV93" s="194">
        <v>441700</v>
      </c>
      <c r="GW93" s="194">
        <v>0</v>
      </c>
      <c r="GX93" s="194">
        <v>0</v>
      </c>
      <c r="GY93" s="194">
        <v>0</v>
      </c>
      <c r="GZ93" s="194">
        <v>0</v>
      </c>
      <c r="HA93" s="194">
        <v>0</v>
      </c>
      <c r="HB93" s="194">
        <v>0</v>
      </c>
      <c r="HC93" s="194">
        <v>6525</v>
      </c>
      <c r="HD93" s="194">
        <v>0</v>
      </c>
      <c r="HE93" s="194">
        <v>0</v>
      </c>
      <c r="HF93" s="194">
        <v>0</v>
      </c>
      <c r="HG93" s="194">
        <v>0</v>
      </c>
      <c r="HH93" s="194">
        <v>10000</v>
      </c>
      <c r="HI93" s="194">
        <v>0</v>
      </c>
      <c r="HJ93" s="194">
        <v>0</v>
      </c>
      <c r="HK93" s="194">
        <v>58000</v>
      </c>
      <c r="HL93" s="194">
        <v>0</v>
      </c>
      <c r="HM93" s="194">
        <v>115300</v>
      </c>
      <c r="HN93" s="194">
        <v>0</v>
      </c>
      <c r="HO93" s="194">
        <v>0</v>
      </c>
      <c r="HP93" s="194">
        <v>12044175</v>
      </c>
      <c r="HQ93" s="194">
        <v>0</v>
      </c>
      <c r="HR93" s="194">
        <v>384803</v>
      </c>
      <c r="HS93" s="194">
        <v>0</v>
      </c>
      <c r="HT93" s="194">
        <v>0</v>
      </c>
      <c r="HU93" s="194">
        <v>0</v>
      </c>
      <c r="HV93" s="194">
        <v>0</v>
      </c>
      <c r="HW93" s="194">
        <v>0</v>
      </c>
      <c r="HX93" s="194">
        <v>0</v>
      </c>
      <c r="HY93" s="194">
        <v>0</v>
      </c>
      <c r="HZ93" s="194">
        <v>0</v>
      </c>
      <c r="IA93" s="194">
        <v>0</v>
      </c>
      <c r="IB93" s="194">
        <v>90200</v>
      </c>
      <c r="IC93" s="194">
        <v>0</v>
      </c>
      <c r="ID93" s="194">
        <v>0</v>
      </c>
      <c r="IE93" s="194">
        <v>0</v>
      </c>
      <c r="IF93" s="194">
        <v>0</v>
      </c>
      <c r="IG93" s="194">
        <v>0</v>
      </c>
      <c r="IH93" s="194">
        <v>0</v>
      </c>
      <c r="II93" s="194">
        <v>0</v>
      </c>
      <c r="IJ93" s="194">
        <v>76000</v>
      </c>
      <c r="IK93" s="194">
        <v>0</v>
      </c>
      <c r="IL93" s="194">
        <v>0</v>
      </c>
      <c r="IM93" s="194">
        <v>4000</v>
      </c>
      <c r="IN93" s="194">
        <v>0</v>
      </c>
      <c r="IO93" s="194">
        <v>0</v>
      </c>
      <c r="IP93" s="194">
        <v>0</v>
      </c>
      <c r="IQ93" s="194">
        <v>0</v>
      </c>
      <c r="IR93" s="194">
        <v>97000</v>
      </c>
      <c r="IS93" s="194">
        <v>0</v>
      </c>
      <c r="IT93" s="194">
        <v>0</v>
      </c>
      <c r="IU93" s="194">
        <v>0</v>
      </c>
      <c r="IV93" s="194">
        <v>0</v>
      </c>
      <c r="IW93" s="194">
        <v>449500</v>
      </c>
      <c r="IX93" s="194">
        <f t="shared" si="2"/>
        <v>62555921</v>
      </c>
    </row>
    <row r="94" spans="1:258" ht="13.5" customHeight="1" x14ac:dyDescent="0.25">
      <c r="A94" s="190">
        <v>521121</v>
      </c>
      <c r="B94" s="194">
        <v>0</v>
      </c>
      <c r="C94" s="194">
        <v>0</v>
      </c>
      <c r="D94" s="194">
        <v>0</v>
      </c>
      <c r="E94" s="194">
        <v>0</v>
      </c>
      <c r="F94" s="194">
        <v>0</v>
      </c>
      <c r="G94" s="194">
        <v>0</v>
      </c>
      <c r="H94" s="194">
        <v>0</v>
      </c>
      <c r="I94" s="194">
        <v>0</v>
      </c>
      <c r="J94" s="194">
        <v>0</v>
      </c>
      <c r="K94" s="194">
        <v>0</v>
      </c>
      <c r="L94" s="194">
        <v>0</v>
      </c>
      <c r="M94" s="194">
        <v>0</v>
      </c>
      <c r="N94" s="194">
        <v>0</v>
      </c>
      <c r="O94" s="194">
        <v>0</v>
      </c>
      <c r="P94" s="194">
        <v>0</v>
      </c>
      <c r="Q94" s="194">
        <v>0</v>
      </c>
      <c r="R94" s="194">
        <v>0</v>
      </c>
      <c r="S94" s="194">
        <v>0</v>
      </c>
      <c r="T94" s="194">
        <v>0</v>
      </c>
      <c r="U94" s="194">
        <v>0</v>
      </c>
      <c r="V94" s="194">
        <v>0</v>
      </c>
      <c r="W94" s="194">
        <v>0</v>
      </c>
      <c r="X94" s="194">
        <v>0</v>
      </c>
      <c r="Y94" s="194">
        <v>0</v>
      </c>
      <c r="Z94" s="194">
        <v>0</v>
      </c>
      <c r="AA94" s="194">
        <v>0</v>
      </c>
      <c r="AB94" s="194">
        <v>0</v>
      </c>
      <c r="AC94" s="194">
        <v>0</v>
      </c>
      <c r="AD94" s="194">
        <v>0</v>
      </c>
      <c r="AE94" s="194">
        <v>0</v>
      </c>
      <c r="AF94" s="194">
        <v>0</v>
      </c>
      <c r="AG94" s="194">
        <v>0</v>
      </c>
      <c r="AH94" s="194">
        <v>0</v>
      </c>
      <c r="AI94" s="194">
        <v>0</v>
      </c>
      <c r="AJ94" s="194">
        <v>0</v>
      </c>
      <c r="AK94" s="194">
        <v>0</v>
      </c>
      <c r="AL94" s="194">
        <v>0</v>
      </c>
      <c r="AM94" s="194">
        <v>0</v>
      </c>
      <c r="AN94" s="194">
        <v>0</v>
      </c>
      <c r="AO94" s="194">
        <v>0</v>
      </c>
      <c r="AP94" s="194">
        <v>0</v>
      </c>
      <c r="AQ94" s="194">
        <v>0</v>
      </c>
      <c r="AR94" s="194">
        <v>0</v>
      </c>
      <c r="AS94" s="194">
        <v>0</v>
      </c>
      <c r="AT94" s="194">
        <v>0</v>
      </c>
      <c r="AU94" s="194">
        <v>0</v>
      </c>
      <c r="AV94" s="194">
        <v>0</v>
      </c>
      <c r="AW94" s="194">
        <v>0</v>
      </c>
      <c r="AX94" s="194">
        <v>0</v>
      </c>
      <c r="AY94" s="194">
        <v>0</v>
      </c>
      <c r="AZ94" s="194">
        <v>0</v>
      </c>
      <c r="BA94" s="194">
        <v>0</v>
      </c>
      <c r="BB94" s="194">
        <v>0</v>
      </c>
      <c r="BC94" s="194">
        <v>0</v>
      </c>
      <c r="BD94" s="194">
        <v>0</v>
      </c>
      <c r="BE94" s="194">
        <v>0</v>
      </c>
      <c r="BF94" s="194">
        <v>0</v>
      </c>
      <c r="BG94" s="194">
        <v>0</v>
      </c>
      <c r="BH94" s="194">
        <v>0</v>
      </c>
      <c r="BI94" s="194">
        <v>0</v>
      </c>
      <c r="BJ94" s="194">
        <v>0</v>
      </c>
      <c r="BK94" s="194">
        <v>0</v>
      </c>
      <c r="BL94" s="194">
        <v>0</v>
      </c>
      <c r="BM94" s="194">
        <v>0</v>
      </c>
      <c r="BN94" s="194">
        <v>0</v>
      </c>
      <c r="BO94" s="194">
        <v>0</v>
      </c>
      <c r="BP94" s="194">
        <v>0</v>
      </c>
      <c r="BQ94" s="194">
        <v>0</v>
      </c>
      <c r="BR94" s="194">
        <v>0</v>
      </c>
      <c r="BS94" s="194">
        <v>0</v>
      </c>
      <c r="BT94" s="194">
        <v>0</v>
      </c>
      <c r="BU94" s="194">
        <v>0</v>
      </c>
      <c r="BV94" s="194">
        <v>0</v>
      </c>
      <c r="BW94" s="194">
        <v>0</v>
      </c>
      <c r="BX94" s="194">
        <v>0</v>
      </c>
      <c r="BY94" s="194">
        <v>0</v>
      </c>
      <c r="BZ94" s="194">
        <v>0</v>
      </c>
      <c r="CA94" s="194">
        <v>0</v>
      </c>
      <c r="CB94" s="194">
        <v>0</v>
      </c>
      <c r="CC94" s="194">
        <v>0</v>
      </c>
      <c r="CD94" s="194">
        <v>0</v>
      </c>
      <c r="CE94" s="194">
        <v>0</v>
      </c>
      <c r="CF94" s="194">
        <v>0</v>
      </c>
      <c r="CG94" s="194">
        <v>0</v>
      </c>
      <c r="CH94" s="194">
        <v>0</v>
      </c>
      <c r="CI94" s="194">
        <v>0</v>
      </c>
      <c r="CJ94" s="194">
        <v>0</v>
      </c>
      <c r="CK94" s="194">
        <v>0</v>
      </c>
      <c r="CL94" s="194">
        <v>0</v>
      </c>
      <c r="CM94" s="194">
        <v>0</v>
      </c>
      <c r="CN94" s="194">
        <v>0</v>
      </c>
      <c r="CO94" s="194">
        <v>0</v>
      </c>
      <c r="CP94" s="194">
        <v>0</v>
      </c>
      <c r="CQ94" s="194">
        <v>0</v>
      </c>
      <c r="CR94" s="194">
        <v>0</v>
      </c>
      <c r="CS94" s="194">
        <v>0</v>
      </c>
      <c r="CT94" s="194">
        <v>0</v>
      </c>
      <c r="CU94" s="194">
        <v>0</v>
      </c>
      <c r="CV94" s="194">
        <v>0</v>
      </c>
      <c r="CW94" s="194">
        <v>0</v>
      </c>
      <c r="CX94" s="194">
        <v>0</v>
      </c>
      <c r="CY94" s="194">
        <v>0</v>
      </c>
      <c r="CZ94" s="194">
        <v>0</v>
      </c>
      <c r="DA94" s="194">
        <v>0</v>
      </c>
      <c r="DB94" s="194">
        <v>0</v>
      </c>
      <c r="DC94" s="194">
        <v>0</v>
      </c>
      <c r="DD94" s="194">
        <v>0</v>
      </c>
      <c r="DE94" s="194">
        <v>0</v>
      </c>
      <c r="DF94" s="194">
        <v>0</v>
      </c>
      <c r="DG94" s="194">
        <v>0</v>
      </c>
      <c r="DH94" s="194">
        <v>0</v>
      </c>
      <c r="DI94" s="194">
        <v>0</v>
      </c>
      <c r="DJ94" s="194">
        <v>0</v>
      </c>
      <c r="DK94" s="194">
        <v>0</v>
      </c>
      <c r="DL94" s="194">
        <v>0</v>
      </c>
      <c r="DM94" s="194">
        <v>0</v>
      </c>
      <c r="DN94" s="194">
        <v>0</v>
      </c>
      <c r="DO94" s="194">
        <v>0</v>
      </c>
      <c r="DP94" s="194">
        <v>0</v>
      </c>
      <c r="DQ94" s="194">
        <v>0</v>
      </c>
      <c r="DR94" s="194">
        <v>0</v>
      </c>
      <c r="DS94" s="194">
        <v>0</v>
      </c>
      <c r="DT94" s="194">
        <v>0</v>
      </c>
      <c r="DU94" s="194">
        <v>0</v>
      </c>
      <c r="DV94" s="194">
        <v>0</v>
      </c>
      <c r="DW94" s="194">
        <v>0</v>
      </c>
      <c r="DX94" s="194">
        <v>0</v>
      </c>
      <c r="DY94" s="194">
        <v>0</v>
      </c>
      <c r="DZ94" s="194">
        <v>0</v>
      </c>
      <c r="EA94" s="194">
        <v>0</v>
      </c>
      <c r="EB94" s="194">
        <v>0</v>
      </c>
      <c r="EC94" s="194">
        <v>0</v>
      </c>
      <c r="ED94" s="194">
        <v>0</v>
      </c>
      <c r="EE94" s="194">
        <v>0</v>
      </c>
      <c r="EF94" s="194">
        <v>0</v>
      </c>
      <c r="EG94" s="194">
        <v>0</v>
      </c>
      <c r="EH94" s="194">
        <v>0</v>
      </c>
      <c r="EI94" s="194">
        <v>0</v>
      </c>
      <c r="EJ94" s="194">
        <v>0</v>
      </c>
      <c r="EK94" s="194">
        <v>0</v>
      </c>
      <c r="EL94" s="194">
        <v>0</v>
      </c>
      <c r="EM94" s="194">
        <v>0</v>
      </c>
      <c r="EN94" s="194">
        <v>0</v>
      </c>
      <c r="EO94" s="194">
        <v>0</v>
      </c>
      <c r="EP94" s="194">
        <v>0</v>
      </c>
      <c r="EQ94" s="194">
        <v>0</v>
      </c>
      <c r="ER94" s="194">
        <v>0</v>
      </c>
      <c r="ES94" s="194">
        <v>0</v>
      </c>
      <c r="ET94" s="194">
        <v>0</v>
      </c>
      <c r="EU94" s="194">
        <v>0</v>
      </c>
      <c r="EV94" s="194">
        <v>0</v>
      </c>
      <c r="EW94" s="194">
        <v>0</v>
      </c>
      <c r="EX94" s="194">
        <v>0</v>
      </c>
      <c r="EY94" s="194">
        <v>0</v>
      </c>
      <c r="EZ94" s="194">
        <v>47841</v>
      </c>
      <c r="FA94" s="194">
        <v>0</v>
      </c>
      <c r="FB94" s="194">
        <v>0</v>
      </c>
      <c r="FC94" s="194">
        <v>0</v>
      </c>
      <c r="FD94" s="194">
        <v>0</v>
      </c>
      <c r="FE94" s="194">
        <v>0</v>
      </c>
      <c r="FF94" s="194">
        <v>0</v>
      </c>
      <c r="FG94" s="194">
        <v>0</v>
      </c>
      <c r="FH94" s="194">
        <v>0</v>
      </c>
      <c r="FI94" s="194">
        <v>0</v>
      </c>
      <c r="FJ94" s="194">
        <v>0</v>
      </c>
      <c r="FK94" s="194">
        <v>0</v>
      </c>
      <c r="FL94" s="194">
        <v>0</v>
      </c>
      <c r="FM94" s="194">
        <v>0</v>
      </c>
      <c r="FN94" s="194">
        <v>0</v>
      </c>
      <c r="FO94" s="194">
        <v>0</v>
      </c>
      <c r="FP94" s="194">
        <v>0</v>
      </c>
      <c r="FQ94" s="194">
        <v>0</v>
      </c>
      <c r="FR94" s="194">
        <v>0</v>
      </c>
      <c r="FS94" s="194">
        <v>0</v>
      </c>
      <c r="FT94" s="194">
        <v>0</v>
      </c>
      <c r="FU94" s="194">
        <v>0</v>
      </c>
      <c r="FV94" s="194">
        <v>0</v>
      </c>
      <c r="FW94" s="194">
        <v>0</v>
      </c>
      <c r="FX94" s="194">
        <v>0</v>
      </c>
      <c r="FY94" s="194">
        <v>0</v>
      </c>
      <c r="FZ94" s="194">
        <v>0</v>
      </c>
      <c r="GA94" s="194">
        <v>0</v>
      </c>
      <c r="GB94" s="194">
        <v>0</v>
      </c>
      <c r="GC94" s="194">
        <v>0</v>
      </c>
      <c r="GD94" s="194">
        <v>0</v>
      </c>
      <c r="GE94" s="194">
        <v>0</v>
      </c>
      <c r="GF94" s="194">
        <v>0</v>
      </c>
      <c r="GG94" s="194">
        <v>0</v>
      </c>
      <c r="GH94" s="194">
        <v>0</v>
      </c>
      <c r="GI94" s="194">
        <v>0</v>
      </c>
      <c r="GJ94" s="194">
        <v>0</v>
      </c>
      <c r="GK94" s="194">
        <v>0</v>
      </c>
      <c r="GL94" s="194">
        <v>0</v>
      </c>
      <c r="GM94" s="194">
        <v>0</v>
      </c>
      <c r="GN94" s="194">
        <v>0</v>
      </c>
      <c r="GO94" s="194">
        <v>0</v>
      </c>
      <c r="GP94" s="194">
        <v>0</v>
      </c>
      <c r="GQ94" s="194">
        <v>0</v>
      </c>
      <c r="GR94" s="194">
        <v>0</v>
      </c>
      <c r="GS94" s="194">
        <v>0</v>
      </c>
      <c r="GT94" s="194">
        <v>0</v>
      </c>
      <c r="GU94" s="194">
        <v>0</v>
      </c>
      <c r="GV94" s="194">
        <v>0</v>
      </c>
      <c r="GW94" s="194">
        <v>0</v>
      </c>
      <c r="GX94" s="194">
        <v>0</v>
      </c>
      <c r="GY94" s="194">
        <v>0</v>
      </c>
      <c r="GZ94" s="194">
        <v>0</v>
      </c>
      <c r="HA94" s="194">
        <v>0</v>
      </c>
      <c r="HB94" s="194">
        <v>0</v>
      </c>
      <c r="HC94" s="194">
        <v>0</v>
      </c>
      <c r="HD94" s="194">
        <v>0</v>
      </c>
      <c r="HE94" s="194">
        <v>0</v>
      </c>
      <c r="HF94" s="194">
        <v>0</v>
      </c>
      <c r="HG94" s="194">
        <v>0</v>
      </c>
      <c r="HH94" s="194">
        <v>0</v>
      </c>
      <c r="HI94" s="194">
        <v>0</v>
      </c>
      <c r="HJ94" s="194">
        <v>0</v>
      </c>
      <c r="HK94" s="194">
        <v>0</v>
      </c>
      <c r="HL94" s="194">
        <v>0</v>
      </c>
      <c r="HM94" s="194">
        <v>0</v>
      </c>
      <c r="HN94" s="194">
        <v>0</v>
      </c>
      <c r="HO94" s="194">
        <v>0</v>
      </c>
      <c r="HP94" s="194">
        <v>0</v>
      </c>
      <c r="HQ94" s="194">
        <v>0</v>
      </c>
      <c r="HR94" s="194">
        <v>0</v>
      </c>
      <c r="HS94" s="194">
        <v>0</v>
      </c>
      <c r="HT94" s="194">
        <v>0</v>
      </c>
      <c r="HU94" s="194">
        <v>0</v>
      </c>
      <c r="HV94" s="194">
        <v>0</v>
      </c>
      <c r="HW94" s="194">
        <v>0</v>
      </c>
      <c r="HX94" s="194">
        <v>0</v>
      </c>
      <c r="HY94" s="194">
        <v>0</v>
      </c>
      <c r="HZ94" s="194">
        <v>0</v>
      </c>
      <c r="IA94" s="194">
        <v>0</v>
      </c>
      <c r="IB94" s="194">
        <v>0</v>
      </c>
      <c r="IC94" s="194">
        <v>0</v>
      </c>
      <c r="ID94" s="194">
        <v>0</v>
      </c>
      <c r="IE94" s="194">
        <v>0</v>
      </c>
      <c r="IF94" s="194">
        <v>0</v>
      </c>
      <c r="IG94" s="194">
        <v>0</v>
      </c>
      <c r="IH94" s="194">
        <v>0</v>
      </c>
      <c r="II94" s="194">
        <v>0</v>
      </c>
      <c r="IJ94" s="194">
        <v>0</v>
      </c>
      <c r="IK94" s="194">
        <v>0</v>
      </c>
      <c r="IL94" s="194">
        <v>0</v>
      </c>
      <c r="IM94" s="194">
        <v>0</v>
      </c>
      <c r="IN94" s="194">
        <v>0</v>
      </c>
      <c r="IO94" s="194">
        <v>0</v>
      </c>
      <c r="IP94" s="194">
        <v>0</v>
      </c>
      <c r="IQ94" s="194">
        <v>0</v>
      </c>
      <c r="IR94" s="194">
        <v>0</v>
      </c>
      <c r="IS94" s="194">
        <v>0</v>
      </c>
      <c r="IT94" s="194">
        <v>0</v>
      </c>
      <c r="IU94" s="194">
        <v>0</v>
      </c>
      <c r="IV94" s="194">
        <v>0</v>
      </c>
      <c r="IW94" s="194">
        <v>0</v>
      </c>
      <c r="IX94" s="194">
        <f t="shared" si="2"/>
        <v>47841</v>
      </c>
    </row>
    <row r="95" spans="1:258" ht="13.5" customHeight="1" x14ac:dyDescent="0.25">
      <c r="A95" s="190">
        <v>521124</v>
      </c>
      <c r="B95" s="194">
        <v>0</v>
      </c>
      <c r="C95" s="194">
        <v>0</v>
      </c>
      <c r="D95" s="194">
        <v>0</v>
      </c>
      <c r="E95" s="194">
        <v>0</v>
      </c>
      <c r="F95" s="194">
        <v>0</v>
      </c>
      <c r="G95" s="194">
        <v>-26850</v>
      </c>
      <c r="H95" s="194">
        <v>0</v>
      </c>
      <c r="I95" s="194">
        <v>0</v>
      </c>
      <c r="J95" s="194">
        <v>0</v>
      </c>
      <c r="K95" s="194">
        <v>0</v>
      </c>
      <c r="L95" s="194">
        <v>0</v>
      </c>
      <c r="M95" s="194">
        <v>0</v>
      </c>
      <c r="N95" s="194">
        <v>0</v>
      </c>
      <c r="O95" s="194">
        <v>0</v>
      </c>
      <c r="P95" s="194">
        <v>0</v>
      </c>
      <c r="Q95" s="194">
        <v>0</v>
      </c>
      <c r="R95" s="194">
        <v>0</v>
      </c>
      <c r="S95" s="194">
        <v>0</v>
      </c>
      <c r="T95" s="194">
        <v>0</v>
      </c>
      <c r="U95" s="194">
        <v>0</v>
      </c>
      <c r="V95" s="194">
        <v>0</v>
      </c>
      <c r="W95" s="194">
        <v>0</v>
      </c>
      <c r="X95" s="194">
        <v>-4117</v>
      </c>
      <c r="Y95" s="194">
        <v>0</v>
      </c>
      <c r="Z95" s="194">
        <v>0</v>
      </c>
      <c r="AA95" s="194">
        <v>0</v>
      </c>
      <c r="AB95" s="194">
        <v>0</v>
      </c>
      <c r="AC95" s="194">
        <v>0</v>
      </c>
      <c r="AD95" s="194">
        <v>5000</v>
      </c>
      <c r="AE95" s="194">
        <v>-15200</v>
      </c>
      <c r="AF95" s="194">
        <v>0</v>
      </c>
      <c r="AG95" s="194">
        <v>0</v>
      </c>
      <c r="AH95" s="194">
        <v>0</v>
      </c>
      <c r="AI95" s="194">
        <v>0</v>
      </c>
      <c r="AJ95" s="194">
        <v>0</v>
      </c>
      <c r="AK95" s="194">
        <v>0</v>
      </c>
      <c r="AL95" s="194">
        <v>0</v>
      </c>
      <c r="AM95" s="194">
        <v>0</v>
      </c>
      <c r="AN95" s="194">
        <v>0</v>
      </c>
      <c r="AO95" s="194">
        <v>0</v>
      </c>
      <c r="AP95" s="194">
        <v>0</v>
      </c>
      <c r="AQ95" s="194">
        <v>0</v>
      </c>
      <c r="AR95" s="194">
        <v>0</v>
      </c>
      <c r="AS95" s="194">
        <v>0</v>
      </c>
      <c r="AT95" s="194">
        <v>0</v>
      </c>
      <c r="AU95" s="194">
        <v>0</v>
      </c>
      <c r="AV95" s="194">
        <v>0</v>
      </c>
      <c r="AW95" s="194">
        <v>0</v>
      </c>
      <c r="AX95" s="194">
        <v>0</v>
      </c>
      <c r="AY95" s="194">
        <v>0</v>
      </c>
      <c r="AZ95" s="194">
        <v>0</v>
      </c>
      <c r="BA95" s="194">
        <v>0</v>
      </c>
      <c r="BB95" s="194">
        <v>0</v>
      </c>
      <c r="BC95" s="194">
        <v>0</v>
      </c>
      <c r="BD95" s="194">
        <v>0</v>
      </c>
      <c r="BE95" s="194">
        <v>0</v>
      </c>
      <c r="BF95" s="194">
        <v>0</v>
      </c>
      <c r="BG95" s="194">
        <v>0</v>
      </c>
      <c r="BH95" s="194">
        <v>-38260</v>
      </c>
      <c r="BI95" s="194">
        <v>0</v>
      </c>
      <c r="BJ95" s="194">
        <v>0</v>
      </c>
      <c r="BK95" s="194">
        <v>0</v>
      </c>
      <c r="BL95" s="194">
        <v>0</v>
      </c>
      <c r="BM95" s="194">
        <v>0</v>
      </c>
      <c r="BN95" s="194">
        <v>0</v>
      </c>
      <c r="BO95" s="194">
        <v>0</v>
      </c>
      <c r="BP95" s="194">
        <v>0</v>
      </c>
      <c r="BQ95" s="194">
        <v>0</v>
      </c>
      <c r="BR95" s="194">
        <v>0</v>
      </c>
      <c r="BS95" s="194">
        <v>0</v>
      </c>
      <c r="BT95" s="194">
        <v>0</v>
      </c>
      <c r="BU95" s="194">
        <v>0</v>
      </c>
      <c r="BV95" s="194">
        <v>0</v>
      </c>
      <c r="BW95" s="194">
        <v>0</v>
      </c>
      <c r="BX95" s="194">
        <v>0</v>
      </c>
      <c r="BY95" s="194">
        <v>0</v>
      </c>
      <c r="BZ95" s="194">
        <v>0</v>
      </c>
      <c r="CA95" s="194">
        <v>0</v>
      </c>
      <c r="CB95" s="194">
        <v>0</v>
      </c>
      <c r="CC95" s="194">
        <v>0</v>
      </c>
      <c r="CD95" s="194">
        <v>0</v>
      </c>
      <c r="CE95" s="194">
        <v>0</v>
      </c>
      <c r="CF95" s="194">
        <v>0</v>
      </c>
      <c r="CG95" s="194">
        <v>0</v>
      </c>
      <c r="CH95" s="194">
        <v>0</v>
      </c>
      <c r="CI95" s="194">
        <v>0</v>
      </c>
      <c r="CJ95" s="194">
        <v>0</v>
      </c>
      <c r="CK95" s="194">
        <v>0</v>
      </c>
      <c r="CL95" s="194">
        <v>0</v>
      </c>
      <c r="CM95" s="194">
        <v>0</v>
      </c>
      <c r="CN95" s="194">
        <v>0</v>
      </c>
      <c r="CO95" s="194">
        <v>0</v>
      </c>
      <c r="CP95" s="194">
        <v>0</v>
      </c>
      <c r="CQ95" s="194">
        <v>0</v>
      </c>
      <c r="CR95" s="194">
        <v>0</v>
      </c>
      <c r="CS95" s="194">
        <v>0</v>
      </c>
      <c r="CT95" s="194">
        <v>0</v>
      </c>
      <c r="CU95" s="194">
        <v>0</v>
      </c>
      <c r="CV95" s="194">
        <v>0</v>
      </c>
      <c r="CW95" s="194">
        <v>0</v>
      </c>
      <c r="CX95" s="194">
        <v>0</v>
      </c>
      <c r="CY95" s="194">
        <v>0</v>
      </c>
      <c r="CZ95" s="194">
        <v>0</v>
      </c>
      <c r="DA95" s="194">
        <v>-103700</v>
      </c>
      <c r="DB95" s="194">
        <v>0</v>
      </c>
      <c r="DC95" s="194">
        <v>0</v>
      </c>
      <c r="DD95" s="194">
        <v>0</v>
      </c>
      <c r="DE95" s="194">
        <v>-79856</v>
      </c>
      <c r="DF95" s="194">
        <v>0</v>
      </c>
      <c r="DG95" s="194">
        <v>312230</v>
      </c>
      <c r="DH95" s="194">
        <v>-36700</v>
      </c>
      <c r="DI95" s="194">
        <v>0</v>
      </c>
      <c r="DJ95" s="194">
        <v>0</v>
      </c>
      <c r="DK95" s="194">
        <v>0</v>
      </c>
      <c r="DL95" s="194">
        <v>0</v>
      </c>
      <c r="DM95" s="194">
        <v>0</v>
      </c>
      <c r="DN95" s="194">
        <v>0</v>
      </c>
      <c r="DO95" s="194">
        <v>0</v>
      </c>
      <c r="DP95" s="194">
        <v>0</v>
      </c>
      <c r="DQ95" s="194">
        <v>0</v>
      </c>
      <c r="DR95" s="194">
        <v>0</v>
      </c>
      <c r="DS95" s="194">
        <v>0</v>
      </c>
      <c r="DT95" s="194">
        <v>0</v>
      </c>
      <c r="DU95" s="194">
        <v>0</v>
      </c>
      <c r="DV95" s="194">
        <v>0</v>
      </c>
      <c r="DW95" s="194">
        <v>0</v>
      </c>
      <c r="DX95" s="194">
        <v>0</v>
      </c>
      <c r="DY95" s="194">
        <v>0</v>
      </c>
      <c r="DZ95" s="194">
        <v>0</v>
      </c>
      <c r="EA95" s="194">
        <v>0</v>
      </c>
      <c r="EB95" s="194">
        <v>0</v>
      </c>
      <c r="EC95" s="194">
        <v>0</v>
      </c>
      <c r="ED95" s="194">
        <v>0</v>
      </c>
      <c r="EE95" s="194">
        <v>0</v>
      </c>
      <c r="EF95" s="194">
        <v>0</v>
      </c>
      <c r="EG95" s="194">
        <v>0</v>
      </c>
      <c r="EH95" s="194">
        <v>0</v>
      </c>
      <c r="EI95" s="194">
        <v>0</v>
      </c>
      <c r="EJ95" s="194">
        <v>0</v>
      </c>
      <c r="EK95" s="194">
        <v>0</v>
      </c>
      <c r="EL95" s="194">
        <v>0</v>
      </c>
      <c r="EM95" s="194">
        <v>0</v>
      </c>
      <c r="EN95" s="194">
        <v>0</v>
      </c>
      <c r="EO95" s="194">
        <v>0</v>
      </c>
      <c r="EP95" s="194">
        <v>0</v>
      </c>
      <c r="EQ95" s="194">
        <v>0</v>
      </c>
      <c r="ER95" s="194">
        <v>0</v>
      </c>
      <c r="ES95" s="194">
        <v>0</v>
      </c>
      <c r="ET95" s="194">
        <v>0</v>
      </c>
      <c r="EU95" s="194">
        <v>0</v>
      </c>
      <c r="EV95" s="194">
        <v>0</v>
      </c>
      <c r="EW95" s="194">
        <v>0</v>
      </c>
      <c r="EX95" s="194">
        <v>0</v>
      </c>
      <c r="EY95" s="194">
        <v>0</v>
      </c>
      <c r="EZ95" s="194">
        <v>0</v>
      </c>
      <c r="FA95" s="194">
        <v>0</v>
      </c>
      <c r="FB95" s="194">
        <v>0</v>
      </c>
      <c r="FC95" s="194">
        <v>0</v>
      </c>
      <c r="FD95" s="194">
        <v>0</v>
      </c>
      <c r="FE95" s="194">
        <v>0</v>
      </c>
      <c r="FF95" s="194">
        <v>0</v>
      </c>
      <c r="FG95" s="194">
        <v>0</v>
      </c>
      <c r="FH95" s="194">
        <v>0</v>
      </c>
      <c r="FI95" s="194">
        <v>0</v>
      </c>
      <c r="FJ95" s="194">
        <v>0</v>
      </c>
      <c r="FK95" s="194">
        <v>0</v>
      </c>
      <c r="FL95" s="194">
        <v>0</v>
      </c>
      <c r="FM95" s="194">
        <v>0</v>
      </c>
      <c r="FN95" s="194">
        <v>0</v>
      </c>
      <c r="FO95" s="194">
        <v>0</v>
      </c>
      <c r="FP95" s="194">
        <v>0</v>
      </c>
      <c r="FQ95" s="194">
        <v>0</v>
      </c>
      <c r="FR95" s="194">
        <v>0</v>
      </c>
      <c r="FS95" s="194">
        <v>0</v>
      </c>
      <c r="FT95" s="194">
        <v>0</v>
      </c>
      <c r="FU95" s="194">
        <v>0</v>
      </c>
      <c r="FV95" s="194">
        <v>0</v>
      </c>
      <c r="FW95" s="194">
        <v>0</v>
      </c>
      <c r="FX95" s="194">
        <v>0</v>
      </c>
      <c r="FY95" s="194">
        <v>0</v>
      </c>
      <c r="FZ95" s="194">
        <v>0</v>
      </c>
      <c r="GA95" s="194">
        <v>0</v>
      </c>
      <c r="GB95" s="194">
        <v>0</v>
      </c>
      <c r="GC95" s="194">
        <v>0</v>
      </c>
      <c r="GD95" s="194">
        <v>0</v>
      </c>
      <c r="GE95" s="194">
        <v>0</v>
      </c>
      <c r="GF95" s="194">
        <v>0</v>
      </c>
      <c r="GG95" s="194">
        <v>0</v>
      </c>
      <c r="GH95" s="194">
        <v>0</v>
      </c>
      <c r="GI95" s="194">
        <v>0</v>
      </c>
      <c r="GJ95" s="194">
        <v>0</v>
      </c>
      <c r="GK95" s="194">
        <v>0</v>
      </c>
      <c r="GL95" s="194">
        <v>0</v>
      </c>
      <c r="GM95" s="194">
        <v>0</v>
      </c>
      <c r="GN95" s="194">
        <v>0</v>
      </c>
      <c r="GO95" s="194">
        <v>0</v>
      </c>
      <c r="GP95" s="194">
        <v>0</v>
      </c>
      <c r="GQ95" s="194">
        <v>0</v>
      </c>
      <c r="GR95" s="194">
        <v>0</v>
      </c>
      <c r="GS95" s="194">
        <v>0</v>
      </c>
      <c r="GT95" s="194">
        <v>0</v>
      </c>
      <c r="GU95" s="194">
        <v>0</v>
      </c>
      <c r="GV95" s="194">
        <v>0</v>
      </c>
      <c r="GW95" s="194">
        <v>0</v>
      </c>
      <c r="GX95" s="194">
        <v>0</v>
      </c>
      <c r="GY95" s="194">
        <v>0</v>
      </c>
      <c r="GZ95" s="194">
        <v>0</v>
      </c>
      <c r="HA95" s="194">
        <v>0</v>
      </c>
      <c r="HB95" s="194">
        <v>0</v>
      </c>
      <c r="HC95" s="194">
        <v>0</v>
      </c>
      <c r="HD95" s="194">
        <v>0</v>
      </c>
      <c r="HE95" s="194">
        <v>0</v>
      </c>
      <c r="HF95" s="194">
        <v>0</v>
      </c>
      <c r="HG95" s="194">
        <v>0</v>
      </c>
      <c r="HH95" s="194">
        <v>0</v>
      </c>
      <c r="HI95" s="194">
        <v>0</v>
      </c>
      <c r="HJ95" s="194">
        <v>0</v>
      </c>
      <c r="HK95" s="194">
        <v>0</v>
      </c>
      <c r="HL95" s="194">
        <v>0</v>
      </c>
      <c r="HM95" s="194">
        <v>0</v>
      </c>
      <c r="HN95" s="194">
        <v>0</v>
      </c>
      <c r="HO95" s="194">
        <v>0</v>
      </c>
      <c r="HP95" s="194">
        <v>0</v>
      </c>
      <c r="HQ95" s="194">
        <v>0</v>
      </c>
      <c r="HR95" s="194">
        <v>0</v>
      </c>
      <c r="HS95" s="194">
        <v>0</v>
      </c>
      <c r="HT95" s="194">
        <v>0</v>
      </c>
      <c r="HU95" s="194">
        <v>0</v>
      </c>
      <c r="HV95" s="194">
        <v>0</v>
      </c>
      <c r="HW95" s="194">
        <v>0</v>
      </c>
      <c r="HX95" s="194">
        <v>0</v>
      </c>
      <c r="HY95" s="194">
        <v>0</v>
      </c>
      <c r="HZ95" s="194">
        <v>0</v>
      </c>
      <c r="IA95" s="194">
        <v>0</v>
      </c>
      <c r="IB95" s="194">
        <v>0</v>
      </c>
      <c r="IC95" s="194">
        <v>0</v>
      </c>
      <c r="ID95" s="194">
        <v>0</v>
      </c>
      <c r="IE95" s="194">
        <v>0</v>
      </c>
      <c r="IF95" s="194">
        <v>0</v>
      </c>
      <c r="IG95" s="194">
        <v>0</v>
      </c>
      <c r="IH95" s="194">
        <v>0</v>
      </c>
      <c r="II95" s="194">
        <v>0</v>
      </c>
      <c r="IJ95" s="194">
        <v>0</v>
      </c>
      <c r="IK95" s="194">
        <v>0</v>
      </c>
      <c r="IL95" s="194">
        <v>0</v>
      </c>
      <c r="IM95" s="194">
        <v>0</v>
      </c>
      <c r="IN95" s="194">
        <v>0</v>
      </c>
      <c r="IO95" s="194">
        <v>0</v>
      </c>
      <c r="IP95" s="194">
        <v>0</v>
      </c>
      <c r="IQ95" s="194">
        <v>0</v>
      </c>
      <c r="IR95" s="194">
        <v>0</v>
      </c>
      <c r="IS95" s="194">
        <v>0</v>
      </c>
      <c r="IT95" s="194">
        <v>0</v>
      </c>
      <c r="IU95" s="194">
        <v>0</v>
      </c>
      <c r="IV95" s="194">
        <v>0</v>
      </c>
      <c r="IW95" s="194">
        <v>0</v>
      </c>
      <c r="IX95" s="194">
        <f t="shared" si="2"/>
        <v>12547</v>
      </c>
    </row>
    <row r="96" spans="1:258" ht="13.5" customHeight="1" x14ac:dyDescent="0.25">
      <c r="A96" s="190">
        <v>524011</v>
      </c>
      <c r="B96" s="194">
        <v>0</v>
      </c>
      <c r="C96" s="194">
        <v>654702</v>
      </c>
      <c r="D96" s="194">
        <v>810257</v>
      </c>
      <c r="E96" s="194">
        <v>562106</v>
      </c>
      <c r="F96" s="194">
        <v>283356</v>
      </c>
      <c r="G96" s="194">
        <v>637909</v>
      </c>
      <c r="H96" s="194">
        <v>601490</v>
      </c>
      <c r="I96" s="194">
        <v>1885828</v>
      </c>
      <c r="J96" s="194">
        <v>526435</v>
      </c>
      <c r="K96" s="194">
        <v>425539</v>
      </c>
      <c r="L96" s="194">
        <v>200164</v>
      </c>
      <c r="M96" s="194">
        <v>581590</v>
      </c>
      <c r="N96" s="194">
        <v>208312</v>
      </c>
      <c r="O96" s="194">
        <v>39499</v>
      </c>
      <c r="P96" s="194">
        <v>60532</v>
      </c>
      <c r="Q96" s="194">
        <v>57288</v>
      </c>
      <c r="R96" s="194">
        <v>370655</v>
      </c>
      <c r="S96" s="194">
        <v>114887</v>
      </c>
      <c r="T96" s="194">
        <v>58714</v>
      </c>
      <c r="U96" s="194">
        <v>16105</v>
      </c>
      <c r="V96" s="194">
        <v>51290</v>
      </c>
      <c r="W96" s="194">
        <v>53409</v>
      </c>
      <c r="X96" s="194">
        <v>738678</v>
      </c>
      <c r="Y96" s="194">
        <v>673401</v>
      </c>
      <c r="Z96" s="194">
        <v>641806</v>
      </c>
      <c r="AA96" s="194">
        <v>0</v>
      </c>
      <c r="AB96" s="194">
        <v>731016</v>
      </c>
      <c r="AC96" s="194">
        <v>411332</v>
      </c>
      <c r="AD96" s="194">
        <v>5437303</v>
      </c>
      <c r="AE96" s="194">
        <v>76490</v>
      </c>
      <c r="AF96" s="194">
        <v>424390</v>
      </c>
      <c r="AG96" s="194">
        <v>79079</v>
      </c>
      <c r="AH96" s="194">
        <v>0</v>
      </c>
      <c r="AI96" s="194">
        <v>0</v>
      </c>
      <c r="AJ96" s="194">
        <v>146676</v>
      </c>
      <c r="AK96" s="194">
        <v>223987</v>
      </c>
      <c r="AL96" s="194">
        <v>249872</v>
      </c>
      <c r="AM96" s="194">
        <v>220844</v>
      </c>
      <c r="AN96" s="194">
        <v>171829</v>
      </c>
      <c r="AO96" s="194">
        <v>64800</v>
      </c>
      <c r="AP96" s="194">
        <v>288887</v>
      </c>
      <c r="AQ96" s="194">
        <v>135566</v>
      </c>
      <c r="AR96" s="194">
        <v>121830</v>
      </c>
      <c r="AS96" s="194">
        <v>121630</v>
      </c>
      <c r="AT96" s="194">
        <v>92124</v>
      </c>
      <c r="AU96" s="194">
        <v>210169</v>
      </c>
      <c r="AV96" s="194">
        <v>401501</v>
      </c>
      <c r="AW96" s="194">
        <v>67930</v>
      </c>
      <c r="AX96" s="194">
        <v>116146</v>
      </c>
      <c r="AY96" s="194">
        <v>0</v>
      </c>
      <c r="AZ96" s="194">
        <v>776361</v>
      </c>
      <c r="BA96" s="194">
        <v>321106</v>
      </c>
      <c r="BB96" s="194">
        <v>850457</v>
      </c>
      <c r="BC96" s="194">
        <v>242873</v>
      </c>
      <c r="BD96" s="194">
        <v>978264</v>
      </c>
      <c r="BE96" s="194">
        <v>777752</v>
      </c>
      <c r="BF96" s="194">
        <v>425218</v>
      </c>
      <c r="BG96" s="194">
        <v>154398</v>
      </c>
      <c r="BH96" s="194">
        <v>355529</v>
      </c>
      <c r="BI96" s="194">
        <v>431575</v>
      </c>
      <c r="BJ96" s="194">
        <v>387721</v>
      </c>
      <c r="BK96" s="194">
        <v>702326</v>
      </c>
      <c r="BL96" s="194">
        <v>992966</v>
      </c>
      <c r="BM96" s="194">
        <v>1013506</v>
      </c>
      <c r="BN96" s="194">
        <v>182289</v>
      </c>
      <c r="BO96" s="194">
        <v>431036</v>
      </c>
      <c r="BP96" s="194">
        <v>274924</v>
      </c>
      <c r="BQ96" s="194">
        <v>275570</v>
      </c>
      <c r="BR96" s="194">
        <v>159695</v>
      </c>
      <c r="BS96" s="194">
        <v>426533</v>
      </c>
      <c r="BT96" s="194">
        <v>443807</v>
      </c>
      <c r="BU96" s="194">
        <v>283254</v>
      </c>
      <c r="BV96" s="194">
        <v>206348</v>
      </c>
      <c r="BW96" s="194">
        <v>151108</v>
      </c>
      <c r="BX96" s="194">
        <v>105330</v>
      </c>
      <c r="BY96" s="194">
        <v>224598</v>
      </c>
      <c r="BZ96" s="194">
        <v>0</v>
      </c>
      <c r="CA96" s="194">
        <v>99584</v>
      </c>
      <c r="CB96" s="194">
        <v>122493</v>
      </c>
      <c r="CC96" s="194">
        <v>81969</v>
      </c>
      <c r="CD96" s="194">
        <v>87333</v>
      </c>
      <c r="CE96" s="194">
        <v>771095</v>
      </c>
      <c r="CF96" s="194">
        <v>0</v>
      </c>
      <c r="CG96" s="194">
        <v>1248433</v>
      </c>
      <c r="CH96" s="194">
        <v>65742</v>
      </c>
      <c r="CI96" s="194">
        <v>33076</v>
      </c>
      <c r="CJ96" s="194">
        <v>54493</v>
      </c>
      <c r="CK96" s="194">
        <v>572584</v>
      </c>
      <c r="CL96" s="194">
        <v>422641</v>
      </c>
      <c r="CM96" s="194">
        <v>373062</v>
      </c>
      <c r="CN96" s="194">
        <v>395511</v>
      </c>
      <c r="CO96" s="194">
        <v>501522</v>
      </c>
      <c r="CP96" s="194">
        <v>248783</v>
      </c>
      <c r="CQ96" s="194">
        <v>164007</v>
      </c>
      <c r="CR96" s="194">
        <v>617604</v>
      </c>
      <c r="CS96" s="194">
        <v>130475</v>
      </c>
      <c r="CT96" s="194">
        <v>29084</v>
      </c>
      <c r="CU96" s="194">
        <v>52712</v>
      </c>
      <c r="CV96" s="194">
        <v>0</v>
      </c>
      <c r="CW96" s="194">
        <v>368939</v>
      </c>
      <c r="CX96" s="194">
        <v>658670</v>
      </c>
      <c r="CY96" s="194">
        <v>901502</v>
      </c>
      <c r="CZ96" s="194">
        <v>1449523</v>
      </c>
      <c r="DA96" s="194">
        <v>1185730</v>
      </c>
      <c r="DB96" s="194">
        <v>142783</v>
      </c>
      <c r="DC96" s="194">
        <v>280930</v>
      </c>
      <c r="DD96" s="194">
        <v>987474</v>
      </c>
      <c r="DE96" s="194">
        <v>2088431</v>
      </c>
      <c r="DF96" s="194">
        <v>2337990</v>
      </c>
      <c r="DG96" s="194">
        <v>6341342</v>
      </c>
      <c r="DH96" s="194">
        <v>1420642</v>
      </c>
      <c r="DI96" s="194">
        <v>716833</v>
      </c>
      <c r="DJ96" s="194">
        <v>543794</v>
      </c>
      <c r="DK96" s="194">
        <v>0</v>
      </c>
      <c r="DL96" s="194">
        <v>0</v>
      </c>
      <c r="DM96" s="194">
        <v>544108</v>
      </c>
      <c r="DN96" s="194">
        <v>538284</v>
      </c>
      <c r="DO96" s="194">
        <v>651726</v>
      </c>
      <c r="DP96" s="194">
        <v>452573</v>
      </c>
      <c r="DQ96" s="194">
        <v>105469</v>
      </c>
      <c r="DR96" s="194">
        <v>31409</v>
      </c>
      <c r="DS96" s="194">
        <v>7272</v>
      </c>
      <c r="DT96" s="194">
        <v>421897</v>
      </c>
      <c r="DU96" s="194">
        <v>719</v>
      </c>
      <c r="DV96" s="194">
        <v>16385</v>
      </c>
      <c r="DW96" s="194">
        <v>195227</v>
      </c>
      <c r="DX96" s="194">
        <v>73041</v>
      </c>
      <c r="DY96" s="194">
        <v>0</v>
      </c>
      <c r="DZ96" s="194">
        <v>194617</v>
      </c>
      <c r="EA96" s="194">
        <v>784395</v>
      </c>
      <c r="EB96" s="194">
        <v>227970</v>
      </c>
      <c r="EC96" s="194">
        <v>413913</v>
      </c>
      <c r="ED96" s="194">
        <v>514442</v>
      </c>
      <c r="EE96" s="194">
        <v>643445</v>
      </c>
      <c r="EF96" s="194">
        <v>970595</v>
      </c>
      <c r="EG96" s="194">
        <v>121657</v>
      </c>
      <c r="EH96" s="194">
        <v>663222</v>
      </c>
      <c r="EI96" s="194">
        <v>0</v>
      </c>
      <c r="EJ96" s="194">
        <v>1150805</v>
      </c>
      <c r="EK96" s="194">
        <v>69302</v>
      </c>
      <c r="EL96" s="194">
        <v>0</v>
      </c>
      <c r="EM96" s="194">
        <v>0</v>
      </c>
      <c r="EN96" s="194">
        <v>0</v>
      </c>
      <c r="EO96" s="194">
        <v>40950</v>
      </c>
      <c r="EP96" s="194">
        <v>0</v>
      </c>
      <c r="EQ96" s="194">
        <v>219159</v>
      </c>
      <c r="ER96" s="194">
        <v>165115</v>
      </c>
      <c r="ES96" s="194">
        <v>136024</v>
      </c>
      <c r="ET96" s="194">
        <v>238570</v>
      </c>
      <c r="EU96" s="194">
        <v>88453</v>
      </c>
      <c r="EV96" s="194">
        <v>183176</v>
      </c>
      <c r="EW96" s="194">
        <v>201705</v>
      </c>
      <c r="EX96" s="194">
        <v>35392</v>
      </c>
      <c r="EY96" s="194">
        <v>32888</v>
      </c>
      <c r="EZ96" s="194">
        <v>441444</v>
      </c>
      <c r="FA96" s="194">
        <v>0</v>
      </c>
      <c r="FB96" s="194">
        <v>33156</v>
      </c>
      <c r="FC96" s="194">
        <v>20176</v>
      </c>
      <c r="FD96" s="194">
        <v>172323</v>
      </c>
      <c r="FE96" s="194">
        <v>162793</v>
      </c>
      <c r="FF96" s="194">
        <v>145969</v>
      </c>
      <c r="FG96" s="194">
        <v>516783</v>
      </c>
      <c r="FH96" s="194">
        <v>206132</v>
      </c>
      <c r="FI96" s="194">
        <v>188179</v>
      </c>
      <c r="FJ96" s="194">
        <v>280441</v>
      </c>
      <c r="FK96" s="194">
        <v>171765</v>
      </c>
      <c r="FL96" s="194">
        <v>1196128</v>
      </c>
      <c r="FM96" s="194">
        <v>137956</v>
      </c>
      <c r="FN96" s="194">
        <v>0</v>
      </c>
      <c r="FO96" s="194">
        <v>0</v>
      </c>
      <c r="FP96" s="194">
        <v>158377</v>
      </c>
      <c r="FQ96" s="194">
        <v>34939</v>
      </c>
      <c r="FR96" s="194">
        <v>126553</v>
      </c>
      <c r="FS96" s="194">
        <v>592803</v>
      </c>
      <c r="FT96" s="194">
        <v>204946</v>
      </c>
      <c r="FU96" s="194">
        <v>320484</v>
      </c>
      <c r="FV96" s="194">
        <v>126351</v>
      </c>
      <c r="FW96" s="194">
        <v>0</v>
      </c>
      <c r="FX96" s="194">
        <v>0</v>
      </c>
      <c r="FY96" s="194">
        <v>0</v>
      </c>
      <c r="FZ96" s="194">
        <v>1211359</v>
      </c>
      <c r="GA96" s="194">
        <v>5126</v>
      </c>
      <c r="GB96" s="194">
        <v>133655</v>
      </c>
      <c r="GC96" s="194">
        <v>31025</v>
      </c>
      <c r="GD96" s="194">
        <v>349305</v>
      </c>
      <c r="GE96" s="194">
        <v>140783</v>
      </c>
      <c r="GF96" s="194">
        <v>0</v>
      </c>
      <c r="GG96" s="194">
        <v>0</v>
      </c>
      <c r="GH96" s="194">
        <v>179527</v>
      </c>
      <c r="GI96" s="194">
        <v>0</v>
      </c>
      <c r="GJ96" s="194">
        <v>511178</v>
      </c>
      <c r="GK96" s="194">
        <v>0</v>
      </c>
      <c r="GL96" s="194">
        <v>71930</v>
      </c>
      <c r="GM96" s="194">
        <v>44297</v>
      </c>
      <c r="GN96" s="194">
        <v>397501</v>
      </c>
      <c r="GO96" s="194">
        <v>0</v>
      </c>
      <c r="GP96" s="194">
        <v>6815</v>
      </c>
      <c r="GQ96" s="194">
        <v>0</v>
      </c>
      <c r="GR96" s="194">
        <v>527158</v>
      </c>
      <c r="GS96" s="194">
        <v>400708</v>
      </c>
      <c r="GT96" s="194">
        <v>122054</v>
      </c>
      <c r="GU96" s="194">
        <v>994675</v>
      </c>
      <c r="GV96" s="194">
        <v>213813</v>
      </c>
      <c r="GW96" s="194">
        <v>0</v>
      </c>
      <c r="GX96" s="194">
        <v>0</v>
      </c>
      <c r="GY96" s="194">
        <v>0</v>
      </c>
      <c r="GZ96" s="194">
        <v>0</v>
      </c>
      <c r="HA96" s="194">
        <v>170187</v>
      </c>
      <c r="HB96" s="194">
        <v>31048</v>
      </c>
      <c r="HC96" s="194">
        <v>237019</v>
      </c>
      <c r="HD96" s="194">
        <v>244195</v>
      </c>
      <c r="HE96" s="194">
        <v>33319</v>
      </c>
      <c r="HF96" s="194">
        <v>68749</v>
      </c>
      <c r="HG96" s="194">
        <v>127058</v>
      </c>
      <c r="HH96" s="194">
        <v>845306</v>
      </c>
      <c r="HI96" s="194">
        <v>10980</v>
      </c>
      <c r="HJ96" s="194">
        <v>0</v>
      </c>
      <c r="HK96" s="194">
        <v>427234</v>
      </c>
      <c r="HL96" s="194">
        <v>0</v>
      </c>
      <c r="HM96" s="194">
        <v>407205</v>
      </c>
      <c r="HN96" s="194">
        <v>39991</v>
      </c>
      <c r="HO96" s="194">
        <v>0</v>
      </c>
      <c r="HP96" s="194">
        <v>2997775</v>
      </c>
      <c r="HQ96" s="194">
        <v>0</v>
      </c>
      <c r="HR96" s="194">
        <v>356784</v>
      </c>
      <c r="HS96" s="194">
        <v>152528</v>
      </c>
      <c r="HT96" s="194">
        <v>323076</v>
      </c>
      <c r="HU96" s="194">
        <v>240728</v>
      </c>
      <c r="HV96" s="194">
        <v>173598</v>
      </c>
      <c r="HW96" s="194">
        <v>145543</v>
      </c>
      <c r="HX96" s="194">
        <v>53203</v>
      </c>
      <c r="HY96" s="194">
        <v>24958</v>
      </c>
      <c r="HZ96" s="194">
        <v>10320</v>
      </c>
      <c r="IA96" s="194">
        <v>0</v>
      </c>
      <c r="IB96" s="194">
        <v>36249</v>
      </c>
      <c r="IC96" s="194">
        <v>31384</v>
      </c>
      <c r="ID96" s="194">
        <v>0</v>
      </c>
      <c r="IE96" s="194">
        <v>297477</v>
      </c>
      <c r="IF96" s="194">
        <v>0</v>
      </c>
      <c r="IG96" s="194">
        <v>0</v>
      </c>
      <c r="IH96" s="194">
        <v>0</v>
      </c>
      <c r="II96" s="194">
        <v>300983</v>
      </c>
      <c r="IJ96" s="194">
        <v>749707</v>
      </c>
      <c r="IK96" s="194">
        <v>13238</v>
      </c>
      <c r="IL96" s="194">
        <v>159811</v>
      </c>
      <c r="IM96" s="194">
        <v>69927</v>
      </c>
      <c r="IN96" s="194">
        <v>0</v>
      </c>
      <c r="IO96" s="194">
        <v>0</v>
      </c>
      <c r="IP96" s="194">
        <v>0</v>
      </c>
      <c r="IQ96" s="194">
        <v>261035</v>
      </c>
      <c r="IR96" s="194">
        <v>460481</v>
      </c>
      <c r="IS96" s="194">
        <v>0</v>
      </c>
      <c r="IT96" s="194">
        <v>0</v>
      </c>
      <c r="IU96" s="194">
        <v>2138</v>
      </c>
      <c r="IV96" s="194">
        <v>0</v>
      </c>
      <c r="IW96" s="194">
        <v>298086</v>
      </c>
      <c r="IX96" s="194">
        <f t="shared" si="2"/>
        <v>87632515</v>
      </c>
    </row>
    <row r="97" spans="1:258" ht="13.5" customHeight="1" x14ac:dyDescent="0.25">
      <c r="A97" s="190">
        <v>524012</v>
      </c>
      <c r="B97" s="194">
        <v>0</v>
      </c>
      <c r="C97" s="194">
        <v>1806741</v>
      </c>
      <c r="D97" s="194">
        <v>2244614</v>
      </c>
      <c r="E97" s="194">
        <v>1556819</v>
      </c>
      <c r="F97" s="194">
        <v>787099</v>
      </c>
      <c r="G97" s="194">
        <v>1770633</v>
      </c>
      <c r="H97" s="194">
        <v>1663118</v>
      </c>
      <c r="I97" s="194">
        <v>5238485</v>
      </c>
      <c r="J97" s="194">
        <v>1462387</v>
      </c>
      <c r="K97" s="194">
        <v>1182116</v>
      </c>
      <c r="L97" s="194">
        <v>556068</v>
      </c>
      <c r="M97" s="194">
        <v>1615616</v>
      </c>
      <c r="N97" s="194">
        <v>568293</v>
      </c>
      <c r="O97" s="194">
        <v>109718</v>
      </c>
      <c r="P97" s="194">
        <v>155419</v>
      </c>
      <c r="Q97" s="194">
        <v>182113</v>
      </c>
      <c r="R97" s="194">
        <v>1024523</v>
      </c>
      <c r="S97" s="194">
        <v>293708</v>
      </c>
      <c r="T97" s="194">
        <v>163102</v>
      </c>
      <c r="U97" s="194">
        <v>44743</v>
      </c>
      <c r="V97" s="194">
        <v>142436</v>
      </c>
      <c r="W97" s="194">
        <v>139852</v>
      </c>
      <c r="X97" s="194">
        <v>2028393</v>
      </c>
      <c r="Y97" s="194">
        <v>1842570</v>
      </c>
      <c r="Z97" s="194">
        <v>1782802</v>
      </c>
      <c r="AA97" s="194">
        <v>0</v>
      </c>
      <c r="AB97" s="194">
        <v>1936410</v>
      </c>
      <c r="AC97" s="194">
        <v>1135663</v>
      </c>
      <c r="AD97" s="194">
        <v>14314585</v>
      </c>
      <c r="AE97" s="194">
        <v>212487</v>
      </c>
      <c r="AF97" s="194">
        <v>1127218</v>
      </c>
      <c r="AG97" s="194">
        <v>159692</v>
      </c>
      <c r="AH97" s="194">
        <v>0</v>
      </c>
      <c r="AI97" s="194">
        <v>0</v>
      </c>
      <c r="AJ97" s="194">
        <v>407467</v>
      </c>
      <c r="AK97" s="194">
        <v>617696</v>
      </c>
      <c r="AL97" s="194">
        <v>694152</v>
      </c>
      <c r="AM97" s="194">
        <v>609496</v>
      </c>
      <c r="AN97" s="194">
        <v>477314</v>
      </c>
      <c r="AO97" s="194">
        <v>179985</v>
      </c>
      <c r="AP97" s="194">
        <v>802517</v>
      </c>
      <c r="AQ97" s="194">
        <v>368402</v>
      </c>
      <c r="AR97" s="194">
        <v>334293</v>
      </c>
      <c r="AS97" s="194">
        <v>337889</v>
      </c>
      <c r="AT97" s="194">
        <v>255921</v>
      </c>
      <c r="AU97" s="194">
        <v>583807</v>
      </c>
      <c r="AV97" s="194">
        <v>1115311</v>
      </c>
      <c r="AW97" s="194">
        <v>188694</v>
      </c>
      <c r="AX97" s="194">
        <v>322632</v>
      </c>
      <c r="AY97" s="194">
        <v>0</v>
      </c>
      <c r="AZ97" s="194">
        <v>2156633</v>
      </c>
      <c r="BA97" s="194">
        <v>886004</v>
      </c>
      <c r="BB97" s="194">
        <v>2357905</v>
      </c>
      <c r="BC97" s="194">
        <v>674668</v>
      </c>
      <c r="BD97" s="194">
        <v>2712425</v>
      </c>
      <c r="BE97" s="194">
        <v>2157688</v>
      </c>
      <c r="BF97" s="194">
        <v>1181188</v>
      </c>
      <c r="BG97" s="194">
        <v>428877</v>
      </c>
      <c r="BH97" s="194">
        <v>934556</v>
      </c>
      <c r="BI97" s="194">
        <v>1198850</v>
      </c>
      <c r="BJ97" s="194">
        <v>1073108</v>
      </c>
      <c r="BK97" s="194">
        <v>1926354</v>
      </c>
      <c r="BL97" s="194">
        <v>2758237</v>
      </c>
      <c r="BM97" s="194">
        <v>2684757</v>
      </c>
      <c r="BN97" s="194">
        <v>495698</v>
      </c>
      <c r="BO97" s="194">
        <v>1197342</v>
      </c>
      <c r="BP97" s="194">
        <v>763700</v>
      </c>
      <c r="BQ97" s="194">
        <v>764930</v>
      </c>
      <c r="BR97" s="194">
        <v>443639</v>
      </c>
      <c r="BS97" s="194">
        <v>1184893</v>
      </c>
      <c r="BT97" s="194">
        <v>1232988</v>
      </c>
      <c r="BU97" s="194">
        <v>786821</v>
      </c>
      <c r="BV97" s="194">
        <v>573230</v>
      </c>
      <c r="BW97" s="194">
        <v>419776</v>
      </c>
      <c r="BX97" s="194">
        <v>291792</v>
      </c>
      <c r="BY97" s="194">
        <v>614750</v>
      </c>
      <c r="BZ97" s="194">
        <v>0</v>
      </c>
      <c r="CA97" s="194">
        <v>276636</v>
      </c>
      <c r="CB97" s="194">
        <v>340297</v>
      </c>
      <c r="CC97" s="194">
        <v>227708</v>
      </c>
      <c r="CD97" s="194">
        <v>236542</v>
      </c>
      <c r="CE97" s="194">
        <v>2140760</v>
      </c>
      <c r="CF97" s="194">
        <v>0</v>
      </c>
      <c r="CG97" s="194">
        <v>3477983</v>
      </c>
      <c r="CH97" s="194">
        <v>182640</v>
      </c>
      <c r="CI97" s="194">
        <v>91887</v>
      </c>
      <c r="CJ97" s="194">
        <v>151377</v>
      </c>
      <c r="CK97" s="194">
        <v>1590525</v>
      </c>
      <c r="CL97" s="194">
        <v>1170035</v>
      </c>
      <c r="CM97" s="194">
        <v>1036300</v>
      </c>
      <c r="CN97" s="194">
        <v>1098670</v>
      </c>
      <c r="CO97" s="194">
        <v>1393133</v>
      </c>
      <c r="CP97" s="194">
        <v>691092</v>
      </c>
      <c r="CQ97" s="194">
        <v>455619</v>
      </c>
      <c r="CR97" s="194">
        <v>1715603</v>
      </c>
      <c r="CS97" s="194">
        <v>362445</v>
      </c>
      <c r="CT97" s="194">
        <v>80792</v>
      </c>
      <c r="CU97" s="194">
        <v>146448</v>
      </c>
      <c r="CV97" s="194">
        <v>0</v>
      </c>
      <c r="CW97" s="194">
        <v>1012748</v>
      </c>
      <c r="CX97" s="194">
        <v>1747557</v>
      </c>
      <c r="CY97" s="194">
        <v>2467432</v>
      </c>
      <c r="CZ97" s="194">
        <v>3345682</v>
      </c>
      <c r="DA97" s="194">
        <v>3293733</v>
      </c>
      <c r="DB97" s="194">
        <v>395045</v>
      </c>
      <c r="DC97" s="194">
        <v>733234</v>
      </c>
      <c r="DD97" s="194">
        <v>2720695</v>
      </c>
      <c r="DE97" s="194">
        <v>5830659</v>
      </c>
      <c r="DF97" s="194">
        <v>6434775</v>
      </c>
      <c r="DG97" s="194">
        <v>16464836</v>
      </c>
      <c r="DH97" s="194">
        <v>3946438</v>
      </c>
      <c r="DI97" s="194">
        <v>1956490</v>
      </c>
      <c r="DJ97" s="194">
        <v>1398204.6</v>
      </c>
      <c r="DK97" s="194">
        <v>0</v>
      </c>
      <c r="DL97" s="194">
        <v>0</v>
      </c>
      <c r="DM97" s="194">
        <v>1504730</v>
      </c>
      <c r="DN97" s="194">
        <v>1495228</v>
      </c>
      <c r="DO97" s="194">
        <v>1798685</v>
      </c>
      <c r="DP97" s="194">
        <v>1257168</v>
      </c>
      <c r="DQ97" s="194">
        <v>292965</v>
      </c>
      <c r="DR97" s="194">
        <v>87249</v>
      </c>
      <c r="DS97" s="194">
        <v>20207</v>
      </c>
      <c r="DT97" s="194">
        <v>1172579</v>
      </c>
      <c r="DU97" s="194">
        <v>2000</v>
      </c>
      <c r="DV97" s="194">
        <v>45528</v>
      </c>
      <c r="DW97" s="194">
        <v>542354</v>
      </c>
      <c r="DX97" s="194">
        <v>200207</v>
      </c>
      <c r="DY97" s="194">
        <v>0</v>
      </c>
      <c r="DZ97" s="194">
        <v>535510</v>
      </c>
      <c r="EA97" s="194">
        <v>2133036</v>
      </c>
      <c r="EB97" s="194">
        <v>621364</v>
      </c>
      <c r="EC97" s="194">
        <v>1149855</v>
      </c>
      <c r="ED97" s="194">
        <v>1429123</v>
      </c>
      <c r="EE97" s="194">
        <v>1781716</v>
      </c>
      <c r="EF97" s="194">
        <v>2402670</v>
      </c>
      <c r="EG97" s="194">
        <v>337946</v>
      </c>
      <c r="EH97" s="194">
        <v>1697993</v>
      </c>
      <c r="EI97" s="194">
        <v>0</v>
      </c>
      <c r="EJ97" s="194">
        <v>3196694</v>
      </c>
      <c r="EK97" s="194">
        <v>191912</v>
      </c>
      <c r="EL97" s="194">
        <v>0</v>
      </c>
      <c r="EM97" s="194">
        <v>0</v>
      </c>
      <c r="EN97" s="194">
        <v>0</v>
      </c>
      <c r="EO97" s="194">
        <v>113757</v>
      </c>
      <c r="EP97" s="194">
        <v>0</v>
      </c>
      <c r="EQ97" s="194">
        <v>608318</v>
      </c>
      <c r="ER97" s="194">
        <v>458683</v>
      </c>
      <c r="ES97" s="194">
        <v>377843</v>
      </c>
      <c r="ET97" s="194">
        <v>662696</v>
      </c>
      <c r="EU97" s="194">
        <v>245689</v>
      </c>
      <c r="EV97" s="194">
        <v>503425</v>
      </c>
      <c r="EW97" s="194">
        <v>561040</v>
      </c>
      <c r="EX97" s="194">
        <v>98301</v>
      </c>
      <c r="EY97" s="194">
        <v>91346</v>
      </c>
      <c r="EZ97" s="194">
        <v>1226439</v>
      </c>
      <c r="FA97" s="194">
        <v>0</v>
      </c>
      <c r="FB97" s="194">
        <v>92109</v>
      </c>
      <c r="FC97" s="194">
        <v>56046</v>
      </c>
      <c r="FD97" s="194">
        <v>478668</v>
      </c>
      <c r="FE97" s="194">
        <v>452209</v>
      </c>
      <c r="FF97" s="194">
        <v>405480</v>
      </c>
      <c r="FG97" s="194">
        <v>1435513</v>
      </c>
      <c r="FH97" s="194">
        <v>572592</v>
      </c>
      <c r="FI97" s="194">
        <v>522721</v>
      </c>
      <c r="FJ97" s="194">
        <v>779034</v>
      </c>
      <c r="FK97" s="194">
        <v>477119</v>
      </c>
      <c r="FL97" s="194">
        <v>3317868</v>
      </c>
      <c r="FM97" s="194">
        <v>383203</v>
      </c>
      <c r="FN97" s="194">
        <v>0</v>
      </c>
      <c r="FO97" s="194">
        <v>0</v>
      </c>
      <c r="FP97" s="194">
        <v>439943</v>
      </c>
      <c r="FQ97" s="194">
        <v>97056</v>
      </c>
      <c r="FR97" s="194">
        <v>351540</v>
      </c>
      <c r="FS97" s="194">
        <v>1646677</v>
      </c>
      <c r="FT97" s="194">
        <v>569297</v>
      </c>
      <c r="FU97" s="194">
        <v>890251</v>
      </c>
      <c r="FV97" s="194">
        <v>350977</v>
      </c>
      <c r="FW97" s="194">
        <v>0</v>
      </c>
      <c r="FX97" s="194">
        <v>0</v>
      </c>
      <c r="FY97" s="194">
        <v>0</v>
      </c>
      <c r="FZ97" s="194">
        <v>3217940</v>
      </c>
      <c r="GA97" s="194">
        <v>14249</v>
      </c>
      <c r="GB97" s="194">
        <v>371260</v>
      </c>
      <c r="GC97" s="194">
        <v>86176</v>
      </c>
      <c r="GD97" s="194">
        <v>970278</v>
      </c>
      <c r="GE97" s="194">
        <v>391071</v>
      </c>
      <c r="GF97" s="194">
        <v>0</v>
      </c>
      <c r="GG97" s="194">
        <v>0</v>
      </c>
      <c r="GH97" s="194">
        <v>498690</v>
      </c>
      <c r="GI97" s="194">
        <v>0</v>
      </c>
      <c r="GJ97" s="194">
        <v>1417973</v>
      </c>
      <c r="GK97" s="194">
        <v>0</v>
      </c>
      <c r="GL97" s="194">
        <v>199806</v>
      </c>
      <c r="GM97" s="194">
        <v>120669</v>
      </c>
      <c r="GN97" s="194">
        <v>1104275</v>
      </c>
      <c r="GO97" s="194">
        <v>0</v>
      </c>
      <c r="GP97" s="194">
        <v>18944</v>
      </c>
      <c r="GQ97" s="194">
        <v>0</v>
      </c>
      <c r="GR97" s="194">
        <v>1444734</v>
      </c>
      <c r="GS97" s="194">
        <v>1064660</v>
      </c>
      <c r="GT97" s="194">
        <v>339038</v>
      </c>
      <c r="GU97" s="194">
        <v>2735522.4</v>
      </c>
      <c r="GV97" s="194">
        <v>593963</v>
      </c>
      <c r="GW97" s="194">
        <v>0</v>
      </c>
      <c r="GX97" s="194">
        <v>0</v>
      </c>
      <c r="GY97" s="194">
        <v>0</v>
      </c>
      <c r="GZ97" s="194">
        <v>0</v>
      </c>
      <c r="HA97" s="194">
        <v>418177</v>
      </c>
      <c r="HB97" s="194">
        <v>86249</v>
      </c>
      <c r="HC97" s="194">
        <v>658415</v>
      </c>
      <c r="HD97" s="194">
        <v>678337</v>
      </c>
      <c r="HE97" s="194">
        <v>92548</v>
      </c>
      <c r="HF97" s="194">
        <v>190968</v>
      </c>
      <c r="HG97" s="194">
        <v>352942</v>
      </c>
      <c r="HH97" s="194">
        <v>2348086</v>
      </c>
      <c r="HI97" s="194">
        <v>30500</v>
      </c>
      <c r="HJ97" s="194">
        <v>0</v>
      </c>
      <c r="HK97" s="194">
        <v>1186818</v>
      </c>
      <c r="HL97" s="194">
        <v>0</v>
      </c>
      <c r="HM97" s="194">
        <v>1129565</v>
      </c>
      <c r="HN97" s="194">
        <v>111096</v>
      </c>
      <c r="HO97" s="194">
        <v>0</v>
      </c>
      <c r="HP97" s="194">
        <v>8315414</v>
      </c>
      <c r="HQ97" s="194">
        <v>0</v>
      </c>
      <c r="HR97" s="194">
        <v>991070</v>
      </c>
      <c r="HS97" s="194">
        <v>423706</v>
      </c>
      <c r="HT97" s="194">
        <v>897451</v>
      </c>
      <c r="HU97" s="194">
        <v>668694</v>
      </c>
      <c r="HV97" s="194">
        <v>482208</v>
      </c>
      <c r="HW97" s="194">
        <v>404287</v>
      </c>
      <c r="HX97" s="194">
        <v>147802</v>
      </c>
      <c r="HY97" s="194">
        <v>69334</v>
      </c>
      <c r="HZ97" s="194">
        <v>28665</v>
      </c>
      <c r="IA97" s="194">
        <v>0</v>
      </c>
      <c r="IB97" s="194">
        <v>83714</v>
      </c>
      <c r="IC97" s="194">
        <v>87181</v>
      </c>
      <c r="ID97" s="194">
        <v>0</v>
      </c>
      <c r="IE97" s="194">
        <v>826331</v>
      </c>
      <c r="IF97" s="194">
        <v>0</v>
      </c>
      <c r="IG97" s="194">
        <v>0</v>
      </c>
      <c r="IH97" s="194">
        <v>0</v>
      </c>
      <c r="II97" s="194">
        <v>836055</v>
      </c>
      <c r="IJ97" s="194">
        <v>2082566</v>
      </c>
      <c r="IK97" s="194">
        <v>36775</v>
      </c>
      <c r="IL97" s="194">
        <v>443938</v>
      </c>
      <c r="IM97" s="194">
        <v>194256</v>
      </c>
      <c r="IN97" s="194">
        <v>0</v>
      </c>
      <c r="IO97" s="194">
        <v>0</v>
      </c>
      <c r="IP97" s="194">
        <v>0</v>
      </c>
      <c r="IQ97" s="194">
        <v>725083</v>
      </c>
      <c r="IR97" s="194">
        <v>1279146</v>
      </c>
      <c r="IS97" s="194">
        <v>0</v>
      </c>
      <c r="IT97" s="194">
        <v>0</v>
      </c>
      <c r="IU97" s="194">
        <v>5939</v>
      </c>
      <c r="IV97" s="194">
        <v>0</v>
      </c>
      <c r="IW97" s="194">
        <v>752993</v>
      </c>
      <c r="IX97" s="194">
        <f t="shared" si="2"/>
        <v>238875945</v>
      </c>
    </row>
    <row r="98" spans="1:258" ht="13.5" customHeight="1" x14ac:dyDescent="0.25">
      <c r="A98" s="190">
        <v>524013</v>
      </c>
      <c r="B98" s="194">
        <v>0</v>
      </c>
      <c r="C98" s="194">
        <v>0</v>
      </c>
      <c r="D98" s="194">
        <v>0</v>
      </c>
      <c r="E98" s="194">
        <v>0</v>
      </c>
      <c r="F98" s="194">
        <v>0</v>
      </c>
      <c r="G98" s="194">
        <v>-17360</v>
      </c>
      <c r="H98" s="194">
        <v>0</v>
      </c>
      <c r="I98" s="194">
        <v>0</v>
      </c>
      <c r="J98" s="194">
        <v>0</v>
      </c>
      <c r="K98" s="194">
        <v>0</v>
      </c>
      <c r="L98" s="194">
        <v>0</v>
      </c>
      <c r="M98" s="194">
        <v>0</v>
      </c>
      <c r="N98" s="194">
        <v>0</v>
      </c>
      <c r="O98" s="194">
        <v>0</v>
      </c>
      <c r="P98" s="194">
        <v>0</v>
      </c>
      <c r="Q98" s="194">
        <v>0</v>
      </c>
      <c r="R98" s="194">
        <v>0</v>
      </c>
      <c r="S98" s="194">
        <v>0</v>
      </c>
      <c r="T98" s="194">
        <v>0</v>
      </c>
      <c r="U98" s="194">
        <v>0</v>
      </c>
      <c r="V98" s="194">
        <v>0</v>
      </c>
      <c r="W98" s="194">
        <v>0</v>
      </c>
      <c r="X98" s="194">
        <v>0</v>
      </c>
      <c r="Y98" s="194">
        <v>0</v>
      </c>
      <c r="Z98" s="194">
        <v>0</v>
      </c>
      <c r="AA98" s="194">
        <v>0</v>
      </c>
      <c r="AB98" s="194">
        <v>0</v>
      </c>
      <c r="AC98" s="194">
        <v>0</v>
      </c>
      <c r="AD98" s="194">
        <v>0</v>
      </c>
      <c r="AE98" s="194">
        <v>0</v>
      </c>
      <c r="AF98" s="194">
        <v>0</v>
      </c>
      <c r="AG98" s="194">
        <v>0</v>
      </c>
      <c r="AH98" s="194">
        <v>0</v>
      </c>
      <c r="AI98" s="194">
        <v>0</v>
      </c>
      <c r="AJ98" s="194">
        <v>0</v>
      </c>
      <c r="AK98" s="194">
        <v>0</v>
      </c>
      <c r="AL98" s="194">
        <v>0</v>
      </c>
      <c r="AM98" s="194">
        <v>0</v>
      </c>
      <c r="AN98" s="194">
        <v>0</v>
      </c>
      <c r="AO98" s="194">
        <v>0</v>
      </c>
      <c r="AP98" s="194">
        <v>0</v>
      </c>
      <c r="AQ98" s="194">
        <v>0</v>
      </c>
      <c r="AR98" s="194">
        <v>0</v>
      </c>
      <c r="AS98" s="194">
        <v>0</v>
      </c>
      <c r="AT98" s="194">
        <v>0</v>
      </c>
      <c r="AU98" s="194">
        <v>0</v>
      </c>
      <c r="AV98" s="194">
        <v>0</v>
      </c>
      <c r="AW98" s="194">
        <v>0</v>
      </c>
      <c r="AX98" s="194">
        <v>0</v>
      </c>
      <c r="AY98" s="194">
        <v>0</v>
      </c>
      <c r="AZ98" s="194">
        <v>0</v>
      </c>
      <c r="BA98" s="194">
        <v>0</v>
      </c>
      <c r="BB98" s="194">
        <v>0</v>
      </c>
      <c r="BC98" s="194">
        <v>0</v>
      </c>
      <c r="BD98" s="194">
        <v>0</v>
      </c>
      <c r="BE98" s="194">
        <v>0</v>
      </c>
      <c r="BF98" s="194">
        <v>0</v>
      </c>
      <c r="BG98" s="194">
        <v>0</v>
      </c>
      <c r="BH98" s="194">
        <v>0</v>
      </c>
      <c r="BI98" s="194">
        <v>0</v>
      </c>
      <c r="BJ98" s="194">
        <v>0</v>
      </c>
      <c r="BK98" s="194">
        <v>0</v>
      </c>
      <c r="BL98" s="194">
        <v>0</v>
      </c>
      <c r="BM98" s="194">
        <v>0</v>
      </c>
      <c r="BN98" s="194">
        <v>0</v>
      </c>
      <c r="BO98" s="194">
        <v>0</v>
      </c>
      <c r="BP98" s="194">
        <v>0</v>
      </c>
      <c r="BQ98" s="194">
        <v>0</v>
      </c>
      <c r="BR98" s="194">
        <v>0</v>
      </c>
      <c r="BS98" s="194">
        <v>0</v>
      </c>
      <c r="BT98" s="194">
        <v>0</v>
      </c>
      <c r="BU98" s="194">
        <v>0</v>
      </c>
      <c r="BV98" s="194">
        <v>0</v>
      </c>
      <c r="BW98" s="194">
        <v>0</v>
      </c>
      <c r="BX98" s="194">
        <v>0</v>
      </c>
      <c r="BY98" s="194">
        <v>0</v>
      </c>
      <c r="BZ98" s="194">
        <v>0</v>
      </c>
      <c r="CA98" s="194">
        <v>0</v>
      </c>
      <c r="CB98" s="194">
        <v>0</v>
      </c>
      <c r="CC98" s="194">
        <v>0</v>
      </c>
      <c r="CD98" s="194">
        <v>0</v>
      </c>
      <c r="CE98" s="194">
        <v>0</v>
      </c>
      <c r="CF98" s="194">
        <v>0</v>
      </c>
      <c r="CG98" s="194">
        <v>0</v>
      </c>
      <c r="CH98" s="194">
        <v>0</v>
      </c>
      <c r="CI98" s="194">
        <v>0</v>
      </c>
      <c r="CJ98" s="194">
        <v>0</v>
      </c>
      <c r="CK98" s="194">
        <v>0</v>
      </c>
      <c r="CL98" s="194">
        <v>0</v>
      </c>
      <c r="CM98" s="194">
        <v>0</v>
      </c>
      <c r="CN98" s="194">
        <v>0</v>
      </c>
      <c r="CO98" s="194">
        <v>0</v>
      </c>
      <c r="CP98" s="194">
        <v>0</v>
      </c>
      <c r="CQ98" s="194">
        <v>0</v>
      </c>
      <c r="CR98" s="194">
        <v>0</v>
      </c>
      <c r="CS98" s="194">
        <v>0</v>
      </c>
      <c r="CT98" s="194">
        <v>0</v>
      </c>
      <c r="CU98" s="194">
        <v>0</v>
      </c>
      <c r="CV98" s="194">
        <v>0</v>
      </c>
      <c r="CW98" s="194">
        <v>0</v>
      </c>
      <c r="CX98" s="194">
        <v>0</v>
      </c>
      <c r="CY98" s="194">
        <v>0</v>
      </c>
      <c r="CZ98" s="194">
        <v>0</v>
      </c>
      <c r="DA98" s="194">
        <v>0</v>
      </c>
      <c r="DB98" s="194">
        <v>0</v>
      </c>
      <c r="DC98" s="194">
        <v>0</v>
      </c>
      <c r="DD98" s="194">
        <v>0</v>
      </c>
      <c r="DE98" s="194">
        <v>0</v>
      </c>
      <c r="DF98" s="194">
        <v>0</v>
      </c>
      <c r="DG98" s="194">
        <v>0</v>
      </c>
      <c r="DH98" s="194">
        <v>0</v>
      </c>
      <c r="DI98" s="194">
        <v>0</v>
      </c>
      <c r="DJ98" s="194">
        <v>0</v>
      </c>
      <c r="DK98" s="194">
        <v>0</v>
      </c>
      <c r="DL98" s="194">
        <v>0</v>
      </c>
      <c r="DM98" s="194">
        <v>0</v>
      </c>
      <c r="DN98" s="194">
        <v>0</v>
      </c>
      <c r="DO98" s="194">
        <v>0</v>
      </c>
      <c r="DP98" s="194">
        <v>0</v>
      </c>
      <c r="DQ98" s="194">
        <v>0</v>
      </c>
      <c r="DR98" s="194">
        <v>0</v>
      </c>
      <c r="DS98" s="194">
        <v>0</v>
      </c>
      <c r="DT98" s="194">
        <v>0</v>
      </c>
      <c r="DU98" s="194">
        <v>0</v>
      </c>
      <c r="DV98" s="194">
        <v>0</v>
      </c>
      <c r="DW98" s="194">
        <v>0</v>
      </c>
      <c r="DX98" s="194">
        <v>0</v>
      </c>
      <c r="DY98" s="194">
        <v>0</v>
      </c>
      <c r="DZ98" s="194">
        <v>0</v>
      </c>
      <c r="EA98" s="194">
        <v>0</v>
      </c>
      <c r="EB98" s="194">
        <v>0</v>
      </c>
      <c r="EC98" s="194">
        <v>0</v>
      </c>
      <c r="ED98" s="194">
        <v>0</v>
      </c>
      <c r="EE98" s="194">
        <v>0</v>
      </c>
      <c r="EF98" s="194">
        <v>0</v>
      </c>
      <c r="EG98" s="194">
        <v>0</v>
      </c>
      <c r="EH98" s="194">
        <v>0</v>
      </c>
      <c r="EI98" s="194">
        <v>0</v>
      </c>
      <c r="EJ98" s="194">
        <v>0</v>
      </c>
      <c r="EK98" s="194">
        <v>0</v>
      </c>
      <c r="EL98" s="194">
        <v>0</v>
      </c>
      <c r="EM98" s="194">
        <v>0</v>
      </c>
      <c r="EN98" s="194">
        <v>0</v>
      </c>
      <c r="EO98" s="194">
        <v>0</v>
      </c>
      <c r="EP98" s="194">
        <v>0</v>
      </c>
      <c r="EQ98" s="194">
        <v>0</v>
      </c>
      <c r="ER98" s="194">
        <v>0</v>
      </c>
      <c r="ES98" s="194">
        <v>0</v>
      </c>
      <c r="ET98" s="194">
        <v>0</v>
      </c>
      <c r="EU98" s="194">
        <v>0</v>
      </c>
      <c r="EV98" s="194">
        <v>0</v>
      </c>
      <c r="EW98" s="194">
        <v>0</v>
      </c>
      <c r="EX98" s="194">
        <v>0</v>
      </c>
      <c r="EY98" s="194">
        <v>0</v>
      </c>
      <c r="EZ98" s="194">
        <v>0</v>
      </c>
      <c r="FA98" s="194">
        <v>0</v>
      </c>
      <c r="FB98" s="194">
        <v>0</v>
      </c>
      <c r="FC98" s="194">
        <v>0</v>
      </c>
      <c r="FD98" s="194">
        <v>0</v>
      </c>
      <c r="FE98" s="194">
        <v>0</v>
      </c>
      <c r="FF98" s="194">
        <v>0</v>
      </c>
      <c r="FG98" s="194">
        <v>0</v>
      </c>
      <c r="FH98" s="194">
        <v>0</v>
      </c>
      <c r="FI98" s="194">
        <v>0</v>
      </c>
      <c r="FJ98" s="194">
        <v>0</v>
      </c>
      <c r="FK98" s="194">
        <v>0</v>
      </c>
      <c r="FL98" s="194">
        <v>0</v>
      </c>
      <c r="FM98" s="194">
        <v>0</v>
      </c>
      <c r="FN98" s="194">
        <v>0</v>
      </c>
      <c r="FO98" s="194">
        <v>0</v>
      </c>
      <c r="FP98" s="194">
        <v>0</v>
      </c>
      <c r="FQ98" s="194">
        <v>0</v>
      </c>
      <c r="FR98" s="194">
        <v>0</v>
      </c>
      <c r="FS98" s="194">
        <v>0</v>
      </c>
      <c r="FT98" s="194">
        <v>0</v>
      </c>
      <c r="FU98" s="194">
        <v>0</v>
      </c>
      <c r="FV98" s="194">
        <v>0</v>
      </c>
      <c r="FW98" s="194">
        <v>0</v>
      </c>
      <c r="FX98" s="194">
        <v>0</v>
      </c>
      <c r="FY98" s="194">
        <v>0</v>
      </c>
      <c r="FZ98" s="194">
        <v>0</v>
      </c>
      <c r="GA98" s="194">
        <v>0</v>
      </c>
      <c r="GB98" s="194">
        <v>0</v>
      </c>
      <c r="GC98" s="194">
        <v>0</v>
      </c>
      <c r="GD98" s="194">
        <v>0</v>
      </c>
      <c r="GE98" s="194">
        <v>0</v>
      </c>
      <c r="GF98" s="194">
        <v>0</v>
      </c>
      <c r="GG98" s="194">
        <v>0</v>
      </c>
      <c r="GH98" s="194">
        <v>0</v>
      </c>
      <c r="GI98" s="194">
        <v>0</v>
      </c>
      <c r="GJ98" s="194">
        <v>0</v>
      </c>
      <c r="GK98" s="194">
        <v>0</v>
      </c>
      <c r="GL98" s="194">
        <v>0</v>
      </c>
      <c r="GM98" s="194">
        <v>0</v>
      </c>
      <c r="GN98" s="194">
        <v>0</v>
      </c>
      <c r="GO98" s="194">
        <v>0</v>
      </c>
      <c r="GP98" s="194">
        <v>0</v>
      </c>
      <c r="GQ98" s="194">
        <v>0</v>
      </c>
      <c r="GR98" s="194">
        <v>0</v>
      </c>
      <c r="GS98" s="194">
        <v>0</v>
      </c>
      <c r="GT98" s="194">
        <v>0</v>
      </c>
      <c r="GU98" s="194">
        <v>0</v>
      </c>
      <c r="GV98" s="194">
        <v>0</v>
      </c>
      <c r="GW98" s="194">
        <v>0</v>
      </c>
      <c r="GX98" s="194">
        <v>0</v>
      </c>
      <c r="GY98" s="194">
        <v>0</v>
      </c>
      <c r="GZ98" s="194">
        <v>0</v>
      </c>
      <c r="HA98" s="194">
        <v>0</v>
      </c>
      <c r="HB98" s="194">
        <v>0</v>
      </c>
      <c r="HC98" s="194">
        <v>0</v>
      </c>
      <c r="HD98" s="194">
        <v>0</v>
      </c>
      <c r="HE98" s="194">
        <v>0</v>
      </c>
      <c r="HF98" s="194">
        <v>0</v>
      </c>
      <c r="HG98" s="194">
        <v>0</v>
      </c>
      <c r="HH98" s="194">
        <v>0</v>
      </c>
      <c r="HI98" s="194">
        <v>0</v>
      </c>
      <c r="HJ98" s="194">
        <v>0</v>
      </c>
      <c r="HK98" s="194">
        <v>0</v>
      </c>
      <c r="HL98" s="194">
        <v>0</v>
      </c>
      <c r="HM98" s="194">
        <v>0</v>
      </c>
      <c r="HN98" s="194">
        <v>0</v>
      </c>
      <c r="HO98" s="194">
        <v>0</v>
      </c>
      <c r="HP98" s="194">
        <v>0</v>
      </c>
      <c r="HQ98" s="194">
        <v>0</v>
      </c>
      <c r="HR98" s="194">
        <v>0</v>
      </c>
      <c r="HS98" s="194">
        <v>0</v>
      </c>
      <c r="HT98" s="194">
        <v>0</v>
      </c>
      <c r="HU98" s="194">
        <v>0</v>
      </c>
      <c r="HV98" s="194">
        <v>0</v>
      </c>
      <c r="HW98" s="194">
        <v>0</v>
      </c>
      <c r="HX98" s="194">
        <v>0</v>
      </c>
      <c r="HY98" s="194">
        <v>0</v>
      </c>
      <c r="HZ98" s="194">
        <v>0</v>
      </c>
      <c r="IA98" s="194">
        <v>0</v>
      </c>
      <c r="IB98" s="194">
        <v>0</v>
      </c>
      <c r="IC98" s="194">
        <v>0</v>
      </c>
      <c r="ID98" s="194">
        <v>0</v>
      </c>
      <c r="IE98" s="194">
        <v>0</v>
      </c>
      <c r="IF98" s="194">
        <v>0</v>
      </c>
      <c r="IG98" s="194">
        <v>0</v>
      </c>
      <c r="IH98" s="194">
        <v>0</v>
      </c>
      <c r="II98" s="194">
        <v>0</v>
      </c>
      <c r="IJ98" s="194">
        <v>0</v>
      </c>
      <c r="IK98" s="194">
        <v>0</v>
      </c>
      <c r="IL98" s="194">
        <v>0</v>
      </c>
      <c r="IM98" s="194">
        <v>0</v>
      </c>
      <c r="IN98" s="194">
        <v>0</v>
      </c>
      <c r="IO98" s="194">
        <v>0</v>
      </c>
      <c r="IP98" s="194">
        <v>0</v>
      </c>
      <c r="IQ98" s="194">
        <v>0</v>
      </c>
      <c r="IR98" s="194">
        <v>0</v>
      </c>
      <c r="IS98" s="194">
        <v>0</v>
      </c>
      <c r="IT98" s="194">
        <v>0</v>
      </c>
      <c r="IU98" s="194">
        <v>0</v>
      </c>
      <c r="IV98" s="194">
        <v>0</v>
      </c>
      <c r="IW98" s="194">
        <v>0</v>
      </c>
      <c r="IX98" s="194">
        <f t="shared" ref="IX98:IX129" si="3">SUM(B98:IW98)</f>
        <v>-17360</v>
      </c>
    </row>
    <row r="99" spans="1:258" ht="13.5" customHeight="1" x14ac:dyDescent="0.25">
      <c r="A99" s="190">
        <v>524014</v>
      </c>
      <c r="B99" s="194">
        <v>0</v>
      </c>
      <c r="C99" s="194">
        <v>0</v>
      </c>
      <c r="D99" s="194">
        <v>0</v>
      </c>
      <c r="E99" s="194">
        <v>0</v>
      </c>
      <c r="F99" s="194">
        <v>0</v>
      </c>
      <c r="G99" s="194">
        <v>-37276</v>
      </c>
      <c r="H99" s="194">
        <v>0</v>
      </c>
      <c r="I99" s="194">
        <v>0</v>
      </c>
      <c r="J99" s="194">
        <v>0</v>
      </c>
      <c r="K99" s="194">
        <v>0</v>
      </c>
      <c r="L99" s="194">
        <v>0</v>
      </c>
      <c r="M99" s="194">
        <v>0</v>
      </c>
      <c r="N99" s="194">
        <v>0</v>
      </c>
      <c r="O99" s="194">
        <v>0</v>
      </c>
      <c r="P99" s="194">
        <v>0</v>
      </c>
      <c r="Q99" s="194">
        <v>0</v>
      </c>
      <c r="R99" s="194">
        <v>0</v>
      </c>
      <c r="S99" s="194">
        <v>0</v>
      </c>
      <c r="T99" s="194">
        <v>0</v>
      </c>
      <c r="U99" s="194">
        <v>0</v>
      </c>
      <c r="V99" s="194">
        <v>0</v>
      </c>
      <c r="W99" s="194">
        <v>0</v>
      </c>
      <c r="X99" s="194">
        <v>0</v>
      </c>
      <c r="Y99" s="194">
        <v>0</v>
      </c>
      <c r="Z99" s="194">
        <v>0</v>
      </c>
      <c r="AA99" s="194">
        <v>0</v>
      </c>
      <c r="AB99" s="194">
        <v>0</v>
      </c>
      <c r="AC99" s="194">
        <v>0</v>
      </c>
      <c r="AD99" s="194">
        <v>0</v>
      </c>
      <c r="AE99" s="194">
        <v>0</v>
      </c>
      <c r="AF99" s="194">
        <v>0</v>
      </c>
      <c r="AG99" s="194">
        <v>0</v>
      </c>
      <c r="AH99" s="194">
        <v>0</v>
      </c>
      <c r="AI99" s="194">
        <v>0</v>
      </c>
      <c r="AJ99" s="194">
        <v>0</v>
      </c>
      <c r="AK99" s="194">
        <v>0</v>
      </c>
      <c r="AL99" s="194">
        <v>0</v>
      </c>
      <c r="AM99" s="194">
        <v>0</v>
      </c>
      <c r="AN99" s="194">
        <v>0</v>
      </c>
      <c r="AO99" s="194">
        <v>0</v>
      </c>
      <c r="AP99" s="194">
        <v>0</v>
      </c>
      <c r="AQ99" s="194">
        <v>0</v>
      </c>
      <c r="AR99" s="194">
        <v>0</v>
      </c>
      <c r="AS99" s="194">
        <v>0</v>
      </c>
      <c r="AT99" s="194">
        <v>0</v>
      </c>
      <c r="AU99" s="194">
        <v>0</v>
      </c>
      <c r="AV99" s="194">
        <v>0</v>
      </c>
      <c r="AW99" s="194">
        <v>0</v>
      </c>
      <c r="AX99" s="194">
        <v>0</v>
      </c>
      <c r="AY99" s="194">
        <v>0</v>
      </c>
      <c r="AZ99" s="194">
        <v>0</v>
      </c>
      <c r="BA99" s="194">
        <v>0</v>
      </c>
      <c r="BB99" s="194">
        <v>0</v>
      </c>
      <c r="BC99" s="194">
        <v>0</v>
      </c>
      <c r="BD99" s="194">
        <v>0</v>
      </c>
      <c r="BE99" s="194">
        <v>0</v>
      </c>
      <c r="BF99" s="194">
        <v>0</v>
      </c>
      <c r="BG99" s="194">
        <v>0</v>
      </c>
      <c r="BH99" s="194">
        <v>0</v>
      </c>
      <c r="BI99" s="194">
        <v>0</v>
      </c>
      <c r="BJ99" s="194">
        <v>0</v>
      </c>
      <c r="BK99" s="194">
        <v>0</v>
      </c>
      <c r="BL99" s="194">
        <v>0</v>
      </c>
      <c r="BM99" s="194">
        <v>0</v>
      </c>
      <c r="BN99" s="194">
        <v>0</v>
      </c>
      <c r="BO99" s="194">
        <v>0</v>
      </c>
      <c r="BP99" s="194">
        <v>0</v>
      </c>
      <c r="BQ99" s="194">
        <v>0</v>
      </c>
      <c r="BR99" s="194">
        <v>0</v>
      </c>
      <c r="BS99" s="194">
        <v>0</v>
      </c>
      <c r="BT99" s="194">
        <v>0</v>
      </c>
      <c r="BU99" s="194">
        <v>0</v>
      </c>
      <c r="BV99" s="194">
        <v>0</v>
      </c>
      <c r="BW99" s="194">
        <v>0</v>
      </c>
      <c r="BX99" s="194">
        <v>0</v>
      </c>
      <c r="BY99" s="194">
        <v>0</v>
      </c>
      <c r="BZ99" s="194">
        <v>0</v>
      </c>
      <c r="CA99" s="194">
        <v>0</v>
      </c>
      <c r="CB99" s="194">
        <v>0</v>
      </c>
      <c r="CC99" s="194">
        <v>0</v>
      </c>
      <c r="CD99" s="194">
        <v>0</v>
      </c>
      <c r="CE99" s="194">
        <v>0</v>
      </c>
      <c r="CF99" s="194">
        <v>0</v>
      </c>
      <c r="CG99" s="194">
        <v>0</v>
      </c>
      <c r="CH99" s="194">
        <v>0</v>
      </c>
      <c r="CI99" s="194">
        <v>0</v>
      </c>
      <c r="CJ99" s="194">
        <v>0</v>
      </c>
      <c r="CK99" s="194">
        <v>0</v>
      </c>
      <c r="CL99" s="194">
        <v>0</v>
      </c>
      <c r="CM99" s="194">
        <v>0</v>
      </c>
      <c r="CN99" s="194">
        <v>0</v>
      </c>
      <c r="CO99" s="194">
        <v>0</v>
      </c>
      <c r="CP99" s="194">
        <v>0</v>
      </c>
      <c r="CQ99" s="194">
        <v>0</v>
      </c>
      <c r="CR99" s="194">
        <v>0</v>
      </c>
      <c r="CS99" s="194">
        <v>0</v>
      </c>
      <c r="CT99" s="194">
        <v>0</v>
      </c>
      <c r="CU99" s="194">
        <v>0</v>
      </c>
      <c r="CV99" s="194">
        <v>0</v>
      </c>
      <c r="CW99" s="194">
        <v>0</v>
      </c>
      <c r="CX99" s="194">
        <v>0</v>
      </c>
      <c r="CY99" s="194">
        <v>0</v>
      </c>
      <c r="CZ99" s="194">
        <v>0</v>
      </c>
      <c r="DA99" s="194">
        <v>0</v>
      </c>
      <c r="DB99" s="194">
        <v>0</v>
      </c>
      <c r="DC99" s="194">
        <v>0</v>
      </c>
      <c r="DD99" s="194">
        <v>0</v>
      </c>
      <c r="DE99" s="194">
        <v>0</v>
      </c>
      <c r="DF99" s="194">
        <v>0</v>
      </c>
      <c r="DG99" s="194">
        <v>0</v>
      </c>
      <c r="DH99" s="194">
        <v>0</v>
      </c>
      <c r="DI99" s="194">
        <v>0</v>
      </c>
      <c r="DJ99" s="194">
        <v>0</v>
      </c>
      <c r="DK99" s="194">
        <v>0</v>
      </c>
      <c r="DL99" s="194">
        <v>0</v>
      </c>
      <c r="DM99" s="194">
        <v>0</v>
      </c>
      <c r="DN99" s="194">
        <v>0</v>
      </c>
      <c r="DO99" s="194">
        <v>0</v>
      </c>
      <c r="DP99" s="194">
        <v>0</v>
      </c>
      <c r="DQ99" s="194">
        <v>0</v>
      </c>
      <c r="DR99" s="194">
        <v>0</v>
      </c>
      <c r="DS99" s="194">
        <v>0</v>
      </c>
      <c r="DT99" s="194">
        <v>0</v>
      </c>
      <c r="DU99" s="194">
        <v>0</v>
      </c>
      <c r="DV99" s="194">
        <v>0</v>
      </c>
      <c r="DW99" s="194">
        <v>0</v>
      </c>
      <c r="DX99" s="194">
        <v>0</v>
      </c>
      <c r="DY99" s="194">
        <v>0</v>
      </c>
      <c r="DZ99" s="194">
        <v>0</v>
      </c>
      <c r="EA99" s="194">
        <v>0</v>
      </c>
      <c r="EB99" s="194">
        <v>0</v>
      </c>
      <c r="EC99" s="194">
        <v>0</v>
      </c>
      <c r="ED99" s="194">
        <v>0</v>
      </c>
      <c r="EE99" s="194">
        <v>0</v>
      </c>
      <c r="EF99" s="194">
        <v>0</v>
      </c>
      <c r="EG99" s="194">
        <v>0</v>
      </c>
      <c r="EH99" s="194">
        <v>0</v>
      </c>
      <c r="EI99" s="194">
        <v>0</v>
      </c>
      <c r="EJ99" s="194">
        <v>0</v>
      </c>
      <c r="EK99" s="194">
        <v>0</v>
      </c>
      <c r="EL99" s="194">
        <v>0</v>
      </c>
      <c r="EM99" s="194">
        <v>0</v>
      </c>
      <c r="EN99" s="194">
        <v>0</v>
      </c>
      <c r="EO99" s="194">
        <v>0</v>
      </c>
      <c r="EP99" s="194">
        <v>0</v>
      </c>
      <c r="EQ99" s="194">
        <v>0</v>
      </c>
      <c r="ER99" s="194">
        <v>0</v>
      </c>
      <c r="ES99" s="194">
        <v>0</v>
      </c>
      <c r="ET99" s="194">
        <v>0</v>
      </c>
      <c r="EU99" s="194">
        <v>0</v>
      </c>
      <c r="EV99" s="194">
        <v>0</v>
      </c>
      <c r="EW99" s="194">
        <v>0</v>
      </c>
      <c r="EX99" s="194">
        <v>0</v>
      </c>
      <c r="EY99" s="194">
        <v>0</v>
      </c>
      <c r="EZ99" s="194">
        <v>0</v>
      </c>
      <c r="FA99" s="194">
        <v>0</v>
      </c>
      <c r="FB99" s="194">
        <v>0</v>
      </c>
      <c r="FC99" s="194">
        <v>0</v>
      </c>
      <c r="FD99" s="194">
        <v>0</v>
      </c>
      <c r="FE99" s="194">
        <v>0</v>
      </c>
      <c r="FF99" s="194">
        <v>0</v>
      </c>
      <c r="FG99" s="194">
        <v>0</v>
      </c>
      <c r="FH99" s="194">
        <v>0</v>
      </c>
      <c r="FI99" s="194">
        <v>0</v>
      </c>
      <c r="FJ99" s="194">
        <v>0</v>
      </c>
      <c r="FK99" s="194">
        <v>0</v>
      </c>
      <c r="FL99" s="194">
        <v>0</v>
      </c>
      <c r="FM99" s="194">
        <v>0</v>
      </c>
      <c r="FN99" s="194">
        <v>0</v>
      </c>
      <c r="FO99" s="194">
        <v>0</v>
      </c>
      <c r="FP99" s="194">
        <v>0</v>
      </c>
      <c r="FQ99" s="194">
        <v>0</v>
      </c>
      <c r="FR99" s="194">
        <v>0</v>
      </c>
      <c r="FS99" s="194">
        <v>0</v>
      </c>
      <c r="FT99" s="194">
        <v>0</v>
      </c>
      <c r="FU99" s="194">
        <v>0</v>
      </c>
      <c r="FV99" s="194">
        <v>0</v>
      </c>
      <c r="FW99" s="194">
        <v>0</v>
      </c>
      <c r="FX99" s="194">
        <v>0</v>
      </c>
      <c r="FY99" s="194">
        <v>0</v>
      </c>
      <c r="FZ99" s="194">
        <v>0</v>
      </c>
      <c r="GA99" s="194">
        <v>0</v>
      </c>
      <c r="GB99" s="194">
        <v>0</v>
      </c>
      <c r="GC99" s="194">
        <v>0</v>
      </c>
      <c r="GD99" s="194">
        <v>0</v>
      </c>
      <c r="GE99" s="194">
        <v>0</v>
      </c>
      <c r="GF99" s="194">
        <v>0</v>
      </c>
      <c r="GG99" s="194">
        <v>0</v>
      </c>
      <c r="GH99" s="194">
        <v>0</v>
      </c>
      <c r="GI99" s="194">
        <v>0</v>
      </c>
      <c r="GJ99" s="194">
        <v>0</v>
      </c>
      <c r="GK99" s="194">
        <v>0</v>
      </c>
      <c r="GL99" s="194">
        <v>0</v>
      </c>
      <c r="GM99" s="194">
        <v>0</v>
      </c>
      <c r="GN99" s="194">
        <v>0</v>
      </c>
      <c r="GO99" s="194">
        <v>0</v>
      </c>
      <c r="GP99" s="194">
        <v>0</v>
      </c>
      <c r="GQ99" s="194">
        <v>0</v>
      </c>
      <c r="GR99" s="194">
        <v>0</v>
      </c>
      <c r="GS99" s="194">
        <v>0</v>
      </c>
      <c r="GT99" s="194">
        <v>0</v>
      </c>
      <c r="GU99" s="194">
        <v>0</v>
      </c>
      <c r="GV99" s="194">
        <v>0</v>
      </c>
      <c r="GW99" s="194">
        <v>0</v>
      </c>
      <c r="GX99" s="194">
        <v>0</v>
      </c>
      <c r="GY99" s="194">
        <v>0</v>
      </c>
      <c r="GZ99" s="194">
        <v>0</v>
      </c>
      <c r="HA99" s="194">
        <v>0</v>
      </c>
      <c r="HB99" s="194">
        <v>0</v>
      </c>
      <c r="HC99" s="194">
        <v>0</v>
      </c>
      <c r="HD99" s="194">
        <v>0</v>
      </c>
      <c r="HE99" s="194">
        <v>0</v>
      </c>
      <c r="HF99" s="194">
        <v>0</v>
      </c>
      <c r="HG99" s="194">
        <v>0</v>
      </c>
      <c r="HH99" s="194">
        <v>0</v>
      </c>
      <c r="HI99" s="194">
        <v>0</v>
      </c>
      <c r="HJ99" s="194">
        <v>0</v>
      </c>
      <c r="HK99" s="194">
        <v>0</v>
      </c>
      <c r="HL99" s="194">
        <v>0</v>
      </c>
      <c r="HM99" s="194">
        <v>0</v>
      </c>
      <c r="HN99" s="194">
        <v>0</v>
      </c>
      <c r="HO99" s="194">
        <v>0</v>
      </c>
      <c r="HP99" s="194">
        <v>0</v>
      </c>
      <c r="HQ99" s="194">
        <v>0</v>
      </c>
      <c r="HR99" s="194">
        <v>0</v>
      </c>
      <c r="HS99" s="194">
        <v>0</v>
      </c>
      <c r="HT99" s="194">
        <v>0</v>
      </c>
      <c r="HU99" s="194">
        <v>0</v>
      </c>
      <c r="HV99" s="194">
        <v>0</v>
      </c>
      <c r="HW99" s="194">
        <v>0</v>
      </c>
      <c r="HX99" s="194">
        <v>0</v>
      </c>
      <c r="HY99" s="194">
        <v>0</v>
      </c>
      <c r="HZ99" s="194">
        <v>0</v>
      </c>
      <c r="IA99" s="194">
        <v>0</v>
      </c>
      <c r="IB99" s="194">
        <v>0</v>
      </c>
      <c r="IC99" s="194">
        <v>0</v>
      </c>
      <c r="ID99" s="194">
        <v>0</v>
      </c>
      <c r="IE99" s="194">
        <v>0</v>
      </c>
      <c r="IF99" s="194">
        <v>0</v>
      </c>
      <c r="IG99" s="194">
        <v>0</v>
      </c>
      <c r="IH99" s="194">
        <v>0</v>
      </c>
      <c r="II99" s="194">
        <v>0</v>
      </c>
      <c r="IJ99" s="194">
        <v>0</v>
      </c>
      <c r="IK99" s="194">
        <v>0</v>
      </c>
      <c r="IL99" s="194">
        <v>0</v>
      </c>
      <c r="IM99" s="194">
        <v>0</v>
      </c>
      <c r="IN99" s="194">
        <v>0</v>
      </c>
      <c r="IO99" s="194">
        <v>0</v>
      </c>
      <c r="IP99" s="194">
        <v>0</v>
      </c>
      <c r="IQ99" s="194">
        <v>0</v>
      </c>
      <c r="IR99" s="194">
        <v>0</v>
      </c>
      <c r="IS99" s="194">
        <v>0</v>
      </c>
      <c r="IT99" s="194">
        <v>0</v>
      </c>
      <c r="IU99" s="194">
        <v>0</v>
      </c>
      <c r="IV99" s="194">
        <v>0</v>
      </c>
      <c r="IW99" s="194">
        <v>0</v>
      </c>
      <c r="IX99" s="194">
        <f t="shared" si="3"/>
        <v>-37276</v>
      </c>
    </row>
    <row r="100" spans="1:258" ht="13.5" customHeight="1" x14ac:dyDescent="0.25">
      <c r="A100" s="190">
        <v>524015</v>
      </c>
      <c r="B100" s="194">
        <v>0</v>
      </c>
      <c r="C100" s="194">
        <v>0</v>
      </c>
      <c r="D100" s="194">
        <v>0</v>
      </c>
      <c r="E100" s="194">
        <v>0</v>
      </c>
      <c r="F100" s="194">
        <v>0</v>
      </c>
      <c r="G100" s="194">
        <v>0</v>
      </c>
      <c r="H100" s="194">
        <v>0</v>
      </c>
      <c r="I100" s="194">
        <v>0</v>
      </c>
      <c r="J100" s="194">
        <v>0</v>
      </c>
      <c r="K100" s="194">
        <v>0</v>
      </c>
      <c r="L100" s="194">
        <v>0</v>
      </c>
      <c r="M100" s="194">
        <v>0</v>
      </c>
      <c r="N100" s="194">
        <v>0</v>
      </c>
      <c r="O100" s="194">
        <v>0</v>
      </c>
      <c r="P100" s="194">
        <v>0</v>
      </c>
      <c r="Q100" s="194">
        <v>0</v>
      </c>
      <c r="R100" s="194">
        <v>473.99</v>
      </c>
      <c r="S100" s="194">
        <v>0</v>
      </c>
      <c r="T100" s="194">
        <v>0</v>
      </c>
      <c r="U100" s="194">
        <v>0</v>
      </c>
      <c r="V100" s="194">
        <v>0</v>
      </c>
      <c r="W100" s="194">
        <v>0</v>
      </c>
      <c r="X100" s="194">
        <v>0</v>
      </c>
      <c r="Y100" s="194">
        <v>0</v>
      </c>
      <c r="Z100" s="194">
        <v>0</v>
      </c>
      <c r="AA100" s="194">
        <v>0</v>
      </c>
      <c r="AB100" s="194">
        <v>0</v>
      </c>
      <c r="AC100" s="194">
        <v>0</v>
      </c>
      <c r="AD100" s="194">
        <v>0</v>
      </c>
      <c r="AE100" s="194">
        <v>0</v>
      </c>
      <c r="AF100" s="194">
        <v>417.39</v>
      </c>
      <c r="AG100" s="194">
        <v>0</v>
      </c>
      <c r="AH100" s="194">
        <v>0</v>
      </c>
      <c r="AI100" s="194">
        <v>0</v>
      </c>
      <c r="AJ100" s="194">
        <v>0</v>
      </c>
      <c r="AK100" s="194">
        <v>0</v>
      </c>
      <c r="AL100" s="194">
        <v>0</v>
      </c>
      <c r="AM100" s="194">
        <v>0</v>
      </c>
      <c r="AN100" s="194">
        <v>0</v>
      </c>
      <c r="AO100" s="194">
        <v>0</v>
      </c>
      <c r="AP100" s="194">
        <v>0</v>
      </c>
      <c r="AQ100" s="194">
        <v>0</v>
      </c>
      <c r="AR100" s="194">
        <v>0</v>
      </c>
      <c r="AS100" s="194">
        <v>0</v>
      </c>
      <c r="AT100" s="194">
        <v>0</v>
      </c>
      <c r="AU100" s="194">
        <v>141.22999999999999</v>
      </c>
      <c r="AV100" s="194">
        <v>0</v>
      </c>
      <c r="AW100" s="194">
        <v>0</v>
      </c>
      <c r="AX100" s="194">
        <v>0</v>
      </c>
      <c r="AY100" s="194">
        <v>0</v>
      </c>
      <c r="AZ100" s="194">
        <v>0</v>
      </c>
      <c r="BA100" s="194">
        <v>0</v>
      </c>
      <c r="BB100" s="194">
        <v>0</v>
      </c>
      <c r="BC100" s="194">
        <v>0</v>
      </c>
      <c r="BD100" s="194">
        <v>0</v>
      </c>
      <c r="BE100" s="194">
        <v>0</v>
      </c>
      <c r="BF100" s="194">
        <v>0</v>
      </c>
      <c r="BG100" s="194">
        <v>0</v>
      </c>
      <c r="BH100" s="194">
        <v>0</v>
      </c>
      <c r="BI100" s="194">
        <v>0</v>
      </c>
      <c r="BJ100" s="194">
        <v>205.51</v>
      </c>
      <c r="BK100" s="194">
        <v>0</v>
      </c>
      <c r="BL100" s="194">
        <v>0</v>
      </c>
      <c r="BM100" s="194">
        <v>0</v>
      </c>
      <c r="BN100" s="194">
        <v>0</v>
      </c>
      <c r="BO100" s="194">
        <v>0</v>
      </c>
      <c r="BP100" s="194">
        <v>0</v>
      </c>
      <c r="BQ100" s="194">
        <v>0</v>
      </c>
      <c r="BR100" s="194">
        <v>0</v>
      </c>
      <c r="BS100" s="194">
        <v>0</v>
      </c>
      <c r="BT100" s="194">
        <v>0</v>
      </c>
      <c r="BU100" s="194">
        <v>0</v>
      </c>
      <c r="BV100" s="194">
        <v>0</v>
      </c>
      <c r="BW100" s="194">
        <v>0</v>
      </c>
      <c r="BX100" s="194">
        <v>0</v>
      </c>
      <c r="BY100" s="194">
        <v>0</v>
      </c>
      <c r="BZ100" s="194">
        <v>0</v>
      </c>
      <c r="CA100" s="194">
        <v>0</v>
      </c>
      <c r="CB100" s="194">
        <v>0</v>
      </c>
      <c r="CC100" s="194">
        <v>0</v>
      </c>
      <c r="CD100" s="194">
        <v>0</v>
      </c>
      <c r="CE100" s="194">
        <v>0</v>
      </c>
      <c r="CF100" s="194">
        <v>0</v>
      </c>
      <c r="CG100" s="194">
        <v>380.53</v>
      </c>
      <c r="CH100" s="194">
        <v>0</v>
      </c>
      <c r="CI100" s="194">
        <v>0</v>
      </c>
      <c r="CJ100" s="194">
        <v>0</v>
      </c>
      <c r="CK100" s="194">
        <v>0</v>
      </c>
      <c r="CL100" s="194">
        <v>0</v>
      </c>
      <c r="CM100" s="194">
        <v>0</v>
      </c>
      <c r="CN100" s="194">
        <v>0</v>
      </c>
      <c r="CO100" s="194">
        <v>0</v>
      </c>
      <c r="CP100" s="194">
        <v>0</v>
      </c>
      <c r="CQ100" s="194">
        <v>0</v>
      </c>
      <c r="CR100" s="194">
        <v>131.4</v>
      </c>
      <c r="CS100" s="194">
        <v>0</v>
      </c>
      <c r="CT100" s="194">
        <v>0</v>
      </c>
      <c r="CU100" s="194">
        <v>0</v>
      </c>
      <c r="CV100" s="194">
        <v>0</v>
      </c>
      <c r="CW100" s="194">
        <v>0</v>
      </c>
      <c r="CX100" s="194">
        <v>0</v>
      </c>
      <c r="CY100" s="194">
        <v>0</v>
      </c>
      <c r="CZ100" s="194">
        <v>0</v>
      </c>
      <c r="DA100" s="194">
        <v>0</v>
      </c>
      <c r="DB100" s="194">
        <v>0</v>
      </c>
      <c r="DC100" s="194">
        <v>0</v>
      </c>
      <c r="DD100" s="194">
        <v>0</v>
      </c>
      <c r="DE100" s="194">
        <v>0</v>
      </c>
      <c r="DF100" s="194">
        <v>0</v>
      </c>
      <c r="DG100" s="194">
        <v>0</v>
      </c>
      <c r="DH100" s="194">
        <v>0</v>
      </c>
      <c r="DI100" s="194">
        <v>0</v>
      </c>
      <c r="DJ100" s="194">
        <v>910.53</v>
      </c>
      <c r="DK100" s="194">
        <v>0</v>
      </c>
      <c r="DL100" s="194">
        <v>0</v>
      </c>
      <c r="DM100" s="194">
        <v>0</v>
      </c>
      <c r="DN100" s="194">
        <v>0</v>
      </c>
      <c r="DO100" s="194">
        <v>0</v>
      </c>
      <c r="DP100" s="194">
        <v>83.02</v>
      </c>
      <c r="DQ100" s="194">
        <v>0</v>
      </c>
      <c r="DR100" s="194">
        <v>0</v>
      </c>
      <c r="DS100" s="194">
        <v>0</v>
      </c>
      <c r="DT100" s="194">
        <v>0</v>
      </c>
      <c r="DU100" s="194">
        <v>0</v>
      </c>
      <c r="DV100" s="194">
        <v>0</v>
      </c>
      <c r="DW100" s="194">
        <v>0</v>
      </c>
      <c r="DX100" s="194">
        <v>0</v>
      </c>
      <c r="DY100" s="194">
        <v>0</v>
      </c>
      <c r="DZ100" s="194">
        <v>0</v>
      </c>
      <c r="EA100" s="194">
        <v>355</v>
      </c>
      <c r="EB100" s="194">
        <v>0</v>
      </c>
      <c r="EC100" s="194">
        <v>0</v>
      </c>
      <c r="ED100" s="194">
        <v>0</v>
      </c>
      <c r="EE100" s="194">
        <v>0</v>
      </c>
      <c r="EF100" s="194">
        <v>0</v>
      </c>
      <c r="EG100" s="194">
        <v>0</v>
      </c>
      <c r="EH100" s="194">
        <v>0</v>
      </c>
      <c r="EI100" s="194">
        <v>0</v>
      </c>
      <c r="EJ100" s="194">
        <v>36.590000000000003</v>
      </c>
      <c r="EK100" s="194">
        <v>0</v>
      </c>
      <c r="EL100" s="194">
        <v>0</v>
      </c>
      <c r="EM100" s="194">
        <v>0</v>
      </c>
      <c r="EN100" s="194">
        <v>0</v>
      </c>
      <c r="EO100" s="194">
        <v>0</v>
      </c>
      <c r="EP100" s="194">
        <v>0</v>
      </c>
      <c r="EQ100" s="194">
        <v>0</v>
      </c>
      <c r="ER100" s="194">
        <v>0</v>
      </c>
      <c r="ES100" s="194">
        <v>0</v>
      </c>
      <c r="ET100" s="194">
        <v>0</v>
      </c>
      <c r="EU100" s="194">
        <v>0</v>
      </c>
      <c r="EV100" s="194">
        <v>0</v>
      </c>
      <c r="EW100" s="194">
        <v>0</v>
      </c>
      <c r="EX100" s="194">
        <v>0</v>
      </c>
      <c r="EY100" s="194">
        <v>0</v>
      </c>
      <c r="EZ100" s="194">
        <v>0</v>
      </c>
      <c r="FA100" s="194">
        <v>0</v>
      </c>
      <c r="FB100" s="194">
        <v>0</v>
      </c>
      <c r="FC100" s="194">
        <v>0</v>
      </c>
      <c r="FD100" s="194">
        <v>15.19</v>
      </c>
      <c r="FE100" s="194">
        <v>0</v>
      </c>
      <c r="FF100" s="194">
        <v>0</v>
      </c>
      <c r="FG100" s="194">
        <v>0</v>
      </c>
      <c r="FH100" s="194">
        <v>0</v>
      </c>
      <c r="FI100" s="194">
        <v>0</v>
      </c>
      <c r="FJ100" s="194">
        <v>0</v>
      </c>
      <c r="FK100" s="194">
        <v>0</v>
      </c>
      <c r="FL100" s="194">
        <v>0</v>
      </c>
      <c r="FM100" s="194">
        <v>0</v>
      </c>
      <c r="FN100" s="194">
        <v>0</v>
      </c>
      <c r="FO100" s="194">
        <v>0</v>
      </c>
      <c r="FP100" s="194">
        <v>0</v>
      </c>
      <c r="FQ100" s="194">
        <v>0</v>
      </c>
      <c r="FR100" s="194">
        <v>0</v>
      </c>
      <c r="FS100" s="194">
        <v>0</v>
      </c>
      <c r="FT100" s="194">
        <v>0</v>
      </c>
      <c r="FU100" s="194">
        <v>190.74</v>
      </c>
      <c r="FV100" s="194">
        <v>0</v>
      </c>
      <c r="FW100" s="194">
        <v>0</v>
      </c>
      <c r="FX100" s="194">
        <v>0</v>
      </c>
      <c r="FY100" s="194">
        <v>0</v>
      </c>
      <c r="FZ100" s="194">
        <v>0</v>
      </c>
      <c r="GA100" s="194">
        <v>0</v>
      </c>
      <c r="GB100" s="194">
        <v>0</v>
      </c>
      <c r="GC100" s="194">
        <v>0</v>
      </c>
      <c r="GD100" s="194">
        <v>0</v>
      </c>
      <c r="GE100" s="194">
        <v>0</v>
      </c>
      <c r="GF100" s="194">
        <v>0</v>
      </c>
      <c r="GG100" s="194">
        <v>0</v>
      </c>
      <c r="GH100" s="194">
        <v>0</v>
      </c>
      <c r="GI100" s="194">
        <v>0</v>
      </c>
      <c r="GJ100" s="194">
        <v>0</v>
      </c>
      <c r="GK100" s="194">
        <v>0</v>
      </c>
      <c r="GL100" s="194">
        <v>0</v>
      </c>
      <c r="GM100" s="194">
        <v>0</v>
      </c>
      <c r="GN100" s="194">
        <v>0</v>
      </c>
      <c r="GO100" s="194">
        <v>0</v>
      </c>
      <c r="GP100" s="194">
        <v>0</v>
      </c>
      <c r="GQ100" s="194">
        <v>0</v>
      </c>
      <c r="GR100" s="194">
        <v>0</v>
      </c>
      <c r="GS100" s="194">
        <v>0</v>
      </c>
      <c r="GT100" s="194">
        <v>0</v>
      </c>
      <c r="GU100" s="194">
        <v>0</v>
      </c>
      <c r="GV100" s="194">
        <v>0</v>
      </c>
      <c r="GW100" s="194">
        <v>0</v>
      </c>
      <c r="GX100" s="194">
        <v>0</v>
      </c>
      <c r="GY100" s="194">
        <v>0</v>
      </c>
      <c r="GZ100" s="194">
        <v>0</v>
      </c>
      <c r="HA100" s="194">
        <v>0</v>
      </c>
      <c r="HB100" s="194">
        <v>0</v>
      </c>
      <c r="HC100" s="194">
        <v>0</v>
      </c>
      <c r="HD100" s="194">
        <v>0</v>
      </c>
      <c r="HE100" s="194">
        <v>0</v>
      </c>
      <c r="HF100" s="194">
        <v>285.83</v>
      </c>
      <c r="HG100" s="194">
        <v>0</v>
      </c>
      <c r="HH100" s="194">
        <v>0</v>
      </c>
      <c r="HI100" s="194">
        <v>0</v>
      </c>
      <c r="HJ100" s="194">
        <v>0</v>
      </c>
      <c r="HK100" s="194">
        <v>0</v>
      </c>
      <c r="HL100" s="194">
        <v>0</v>
      </c>
      <c r="HM100" s="194">
        <v>266.08999999999997</v>
      </c>
      <c r="HN100" s="194">
        <v>0</v>
      </c>
      <c r="HO100" s="194">
        <v>0</v>
      </c>
      <c r="HP100" s="194">
        <v>0</v>
      </c>
      <c r="HQ100" s="194">
        <v>0</v>
      </c>
      <c r="HR100" s="194">
        <v>40.28</v>
      </c>
      <c r="HS100" s="194">
        <v>0</v>
      </c>
      <c r="HT100" s="194">
        <v>0</v>
      </c>
      <c r="HU100" s="194">
        <v>0</v>
      </c>
      <c r="HV100" s="194">
        <v>0</v>
      </c>
      <c r="HW100" s="194">
        <v>0</v>
      </c>
      <c r="HX100" s="194">
        <v>0</v>
      </c>
      <c r="HY100" s="194">
        <v>0</v>
      </c>
      <c r="HZ100" s="194">
        <v>0</v>
      </c>
      <c r="IA100" s="194">
        <v>0</v>
      </c>
      <c r="IB100" s="194">
        <v>0</v>
      </c>
      <c r="IC100" s="194">
        <v>0</v>
      </c>
      <c r="ID100" s="194">
        <v>0</v>
      </c>
      <c r="IE100" s="194">
        <v>0</v>
      </c>
      <c r="IF100" s="194">
        <v>0</v>
      </c>
      <c r="IG100" s="194">
        <v>0</v>
      </c>
      <c r="IH100" s="194">
        <v>0</v>
      </c>
      <c r="II100" s="194">
        <v>56.39</v>
      </c>
      <c r="IJ100" s="194">
        <v>0</v>
      </c>
      <c r="IK100" s="194">
        <v>0</v>
      </c>
      <c r="IL100" s="194">
        <v>0</v>
      </c>
      <c r="IM100" s="194">
        <v>0</v>
      </c>
      <c r="IN100" s="194">
        <v>0</v>
      </c>
      <c r="IO100" s="194">
        <v>0</v>
      </c>
      <c r="IP100" s="194">
        <v>0</v>
      </c>
      <c r="IQ100" s="194">
        <v>0</v>
      </c>
      <c r="IR100" s="194">
        <v>0</v>
      </c>
      <c r="IS100" s="194">
        <v>0</v>
      </c>
      <c r="IT100" s="194">
        <v>0</v>
      </c>
      <c r="IU100" s="194">
        <v>0</v>
      </c>
      <c r="IV100" s="194">
        <v>0</v>
      </c>
      <c r="IW100" s="194">
        <v>5.15</v>
      </c>
      <c r="IX100" s="194">
        <f t="shared" si="3"/>
        <v>3994.86</v>
      </c>
    </row>
    <row r="101" spans="1:258" ht="13.5" customHeight="1" x14ac:dyDescent="0.25">
      <c r="A101" s="190">
        <v>524016</v>
      </c>
      <c r="B101" s="194">
        <v>0</v>
      </c>
      <c r="C101" s="194">
        <v>0</v>
      </c>
      <c r="D101" s="194">
        <v>0</v>
      </c>
      <c r="E101" s="194">
        <v>0</v>
      </c>
      <c r="F101" s="194">
        <v>0</v>
      </c>
      <c r="G101" s="194">
        <v>0</v>
      </c>
      <c r="H101" s="194">
        <v>0</v>
      </c>
      <c r="I101" s="194">
        <v>0</v>
      </c>
      <c r="J101" s="194">
        <v>0</v>
      </c>
      <c r="K101" s="194">
        <v>0</v>
      </c>
      <c r="L101" s="194">
        <v>0</v>
      </c>
      <c r="M101" s="194">
        <v>0</v>
      </c>
      <c r="N101" s="194">
        <v>0</v>
      </c>
      <c r="O101" s="194">
        <v>0</v>
      </c>
      <c r="P101" s="194">
        <v>0</v>
      </c>
      <c r="Q101" s="194">
        <v>0</v>
      </c>
      <c r="R101" s="194">
        <v>413.92</v>
      </c>
      <c r="S101" s="194">
        <v>0</v>
      </c>
      <c r="T101" s="194">
        <v>0</v>
      </c>
      <c r="U101" s="194">
        <v>0</v>
      </c>
      <c r="V101" s="194">
        <v>0</v>
      </c>
      <c r="W101" s="194">
        <v>0</v>
      </c>
      <c r="X101" s="194">
        <v>0</v>
      </c>
      <c r="Y101" s="194">
        <v>0</v>
      </c>
      <c r="Z101" s="194">
        <v>0</v>
      </c>
      <c r="AA101" s="194">
        <v>0</v>
      </c>
      <c r="AB101" s="194">
        <v>0</v>
      </c>
      <c r="AC101" s="194">
        <v>0</v>
      </c>
      <c r="AD101" s="194">
        <v>0</v>
      </c>
      <c r="AE101" s="194">
        <v>0</v>
      </c>
      <c r="AF101" s="194">
        <v>356.38</v>
      </c>
      <c r="AG101" s="194">
        <v>0</v>
      </c>
      <c r="AH101" s="194">
        <v>0</v>
      </c>
      <c r="AI101" s="194">
        <v>0</v>
      </c>
      <c r="AJ101" s="194">
        <v>0</v>
      </c>
      <c r="AK101" s="194">
        <v>0</v>
      </c>
      <c r="AL101" s="194">
        <v>0</v>
      </c>
      <c r="AM101" s="194">
        <v>0</v>
      </c>
      <c r="AN101" s="194">
        <v>0</v>
      </c>
      <c r="AO101" s="194">
        <v>0</v>
      </c>
      <c r="AP101" s="194">
        <v>0</v>
      </c>
      <c r="AQ101" s="194">
        <v>0</v>
      </c>
      <c r="AR101" s="194">
        <v>0</v>
      </c>
      <c r="AS101" s="194">
        <v>0</v>
      </c>
      <c r="AT101" s="194">
        <v>0</v>
      </c>
      <c r="AU101" s="194">
        <v>127.5</v>
      </c>
      <c r="AV101" s="194">
        <v>0</v>
      </c>
      <c r="AW101" s="194">
        <v>0</v>
      </c>
      <c r="AX101" s="194">
        <v>0</v>
      </c>
      <c r="AY101" s="194">
        <v>0</v>
      </c>
      <c r="AZ101" s="194">
        <v>0</v>
      </c>
      <c r="BA101" s="194">
        <v>0</v>
      </c>
      <c r="BB101" s="194">
        <v>0</v>
      </c>
      <c r="BC101" s="194">
        <v>0</v>
      </c>
      <c r="BD101" s="194">
        <v>0</v>
      </c>
      <c r="BE101" s="194">
        <v>0</v>
      </c>
      <c r="BF101" s="194">
        <v>0</v>
      </c>
      <c r="BG101" s="194">
        <v>0</v>
      </c>
      <c r="BH101" s="194">
        <v>0</v>
      </c>
      <c r="BI101" s="194">
        <v>0</v>
      </c>
      <c r="BJ101" s="194">
        <v>193.91</v>
      </c>
      <c r="BK101" s="194">
        <v>0</v>
      </c>
      <c r="BL101" s="194">
        <v>0</v>
      </c>
      <c r="BM101" s="194">
        <v>0</v>
      </c>
      <c r="BN101" s="194">
        <v>0</v>
      </c>
      <c r="BO101" s="194">
        <v>0</v>
      </c>
      <c r="BP101" s="194">
        <v>0</v>
      </c>
      <c r="BQ101" s="194">
        <v>0</v>
      </c>
      <c r="BR101" s="194">
        <v>0</v>
      </c>
      <c r="BS101" s="194">
        <v>0</v>
      </c>
      <c r="BT101" s="194">
        <v>0</v>
      </c>
      <c r="BU101" s="194">
        <v>0</v>
      </c>
      <c r="BV101" s="194">
        <v>0</v>
      </c>
      <c r="BW101" s="194">
        <v>0</v>
      </c>
      <c r="BX101" s="194">
        <v>0</v>
      </c>
      <c r="BY101" s="194">
        <v>0</v>
      </c>
      <c r="BZ101" s="194">
        <v>0</v>
      </c>
      <c r="CA101" s="194">
        <v>0</v>
      </c>
      <c r="CB101" s="194">
        <v>0</v>
      </c>
      <c r="CC101" s="194">
        <v>0</v>
      </c>
      <c r="CD101" s="194">
        <v>0</v>
      </c>
      <c r="CE101" s="194">
        <v>0</v>
      </c>
      <c r="CF101" s="194">
        <v>0</v>
      </c>
      <c r="CG101" s="194">
        <v>318.52999999999997</v>
      </c>
      <c r="CH101" s="194">
        <v>0</v>
      </c>
      <c r="CI101" s="194">
        <v>0</v>
      </c>
      <c r="CJ101" s="194">
        <v>0</v>
      </c>
      <c r="CK101" s="194">
        <v>0</v>
      </c>
      <c r="CL101" s="194">
        <v>0</v>
      </c>
      <c r="CM101" s="194">
        <v>0</v>
      </c>
      <c r="CN101" s="194">
        <v>0</v>
      </c>
      <c r="CO101" s="194">
        <v>0</v>
      </c>
      <c r="CP101" s="194">
        <v>0</v>
      </c>
      <c r="CQ101" s="194">
        <v>0</v>
      </c>
      <c r="CR101" s="194">
        <v>119.21</v>
      </c>
      <c r="CS101" s="194">
        <v>0</v>
      </c>
      <c r="CT101" s="194">
        <v>0</v>
      </c>
      <c r="CU101" s="194">
        <v>0</v>
      </c>
      <c r="CV101" s="194">
        <v>0</v>
      </c>
      <c r="CW101" s="194">
        <v>0</v>
      </c>
      <c r="CX101" s="194">
        <v>0</v>
      </c>
      <c r="CY101" s="194">
        <v>0</v>
      </c>
      <c r="CZ101" s="194">
        <v>0</v>
      </c>
      <c r="DA101" s="194">
        <v>0</v>
      </c>
      <c r="DB101" s="194">
        <v>0</v>
      </c>
      <c r="DC101" s="194">
        <v>0</v>
      </c>
      <c r="DD101" s="194">
        <v>0</v>
      </c>
      <c r="DE101" s="194">
        <v>0</v>
      </c>
      <c r="DF101" s="194">
        <v>0</v>
      </c>
      <c r="DG101" s="194">
        <v>0</v>
      </c>
      <c r="DH101" s="194">
        <v>0</v>
      </c>
      <c r="DI101" s="194">
        <v>0</v>
      </c>
      <c r="DJ101" s="194">
        <v>849.66</v>
      </c>
      <c r="DK101" s="194">
        <v>0</v>
      </c>
      <c r="DL101" s="194">
        <v>0</v>
      </c>
      <c r="DM101" s="194">
        <v>0</v>
      </c>
      <c r="DN101" s="194">
        <v>0</v>
      </c>
      <c r="DO101" s="194">
        <v>0</v>
      </c>
      <c r="DP101" s="194">
        <v>80.45</v>
      </c>
      <c r="DQ101" s="194">
        <v>0</v>
      </c>
      <c r="DR101" s="194">
        <v>0</v>
      </c>
      <c r="DS101" s="194">
        <v>0</v>
      </c>
      <c r="DT101" s="194">
        <v>0</v>
      </c>
      <c r="DU101" s="194">
        <v>0</v>
      </c>
      <c r="DV101" s="194">
        <v>0</v>
      </c>
      <c r="DW101" s="194">
        <v>0</v>
      </c>
      <c r="DX101" s="194">
        <v>0</v>
      </c>
      <c r="DY101" s="194">
        <v>0</v>
      </c>
      <c r="DZ101" s="194">
        <v>0</v>
      </c>
      <c r="EA101" s="194">
        <v>359.55</v>
      </c>
      <c r="EB101" s="194">
        <v>0</v>
      </c>
      <c r="EC101" s="194">
        <v>0</v>
      </c>
      <c r="ED101" s="194">
        <v>0</v>
      </c>
      <c r="EE101" s="194">
        <v>0</v>
      </c>
      <c r="EF101" s="194">
        <v>0</v>
      </c>
      <c r="EG101" s="194">
        <v>0</v>
      </c>
      <c r="EH101" s="194">
        <v>0</v>
      </c>
      <c r="EI101" s="194">
        <v>0</v>
      </c>
      <c r="EJ101" s="194">
        <v>26.33</v>
      </c>
      <c r="EK101" s="194">
        <v>0</v>
      </c>
      <c r="EL101" s="194">
        <v>0</v>
      </c>
      <c r="EM101" s="194">
        <v>0</v>
      </c>
      <c r="EN101" s="194">
        <v>0</v>
      </c>
      <c r="EO101" s="194">
        <v>0</v>
      </c>
      <c r="EP101" s="194">
        <v>0</v>
      </c>
      <c r="EQ101" s="194">
        <v>0</v>
      </c>
      <c r="ER101" s="194">
        <v>0</v>
      </c>
      <c r="ES101" s="194">
        <v>0</v>
      </c>
      <c r="ET101" s="194">
        <v>0</v>
      </c>
      <c r="EU101" s="194">
        <v>0</v>
      </c>
      <c r="EV101" s="194">
        <v>0</v>
      </c>
      <c r="EW101" s="194">
        <v>0</v>
      </c>
      <c r="EX101" s="194">
        <v>0</v>
      </c>
      <c r="EY101" s="194">
        <v>0</v>
      </c>
      <c r="EZ101" s="194">
        <v>0</v>
      </c>
      <c r="FA101" s="194">
        <v>0</v>
      </c>
      <c r="FB101" s="194">
        <v>0</v>
      </c>
      <c r="FC101" s="194">
        <v>0</v>
      </c>
      <c r="FD101" s="194">
        <v>59.75</v>
      </c>
      <c r="FE101" s="194">
        <v>0</v>
      </c>
      <c r="FF101" s="194">
        <v>0</v>
      </c>
      <c r="FG101" s="194">
        <v>0</v>
      </c>
      <c r="FH101" s="194">
        <v>0</v>
      </c>
      <c r="FI101" s="194">
        <v>0</v>
      </c>
      <c r="FJ101" s="194">
        <v>0</v>
      </c>
      <c r="FK101" s="194">
        <v>0</v>
      </c>
      <c r="FL101" s="194">
        <v>0</v>
      </c>
      <c r="FM101" s="194">
        <v>0</v>
      </c>
      <c r="FN101" s="194">
        <v>0</v>
      </c>
      <c r="FO101" s="194">
        <v>0</v>
      </c>
      <c r="FP101" s="194">
        <v>0</v>
      </c>
      <c r="FQ101" s="194">
        <v>0</v>
      </c>
      <c r="FR101" s="194">
        <v>0</v>
      </c>
      <c r="FS101" s="194">
        <v>0</v>
      </c>
      <c r="FT101" s="194">
        <v>0</v>
      </c>
      <c r="FU101" s="194">
        <v>214.89</v>
      </c>
      <c r="FV101" s="194">
        <v>0</v>
      </c>
      <c r="FW101" s="194">
        <v>0</v>
      </c>
      <c r="FX101" s="194">
        <v>0</v>
      </c>
      <c r="FY101" s="194">
        <v>0</v>
      </c>
      <c r="FZ101" s="194">
        <v>0</v>
      </c>
      <c r="GA101" s="194">
        <v>0</v>
      </c>
      <c r="GB101" s="194">
        <v>0</v>
      </c>
      <c r="GC101" s="194">
        <v>0</v>
      </c>
      <c r="GD101" s="194">
        <v>0</v>
      </c>
      <c r="GE101" s="194">
        <v>0</v>
      </c>
      <c r="GF101" s="194">
        <v>0</v>
      </c>
      <c r="GG101" s="194">
        <v>0</v>
      </c>
      <c r="GH101" s="194">
        <v>0</v>
      </c>
      <c r="GI101" s="194">
        <v>0</v>
      </c>
      <c r="GJ101" s="194">
        <v>0</v>
      </c>
      <c r="GK101" s="194">
        <v>0</v>
      </c>
      <c r="GL101" s="194">
        <v>0</v>
      </c>
      <c r="GM101" s="194">
        <v>0</v>
      </c>
      <c r="GN101" s="194">
        <v>0</v>
      </c>
      <c r="GO101" s="194">
        <v>0</v>
      </c>
      <c r="GP101" s="194">
        <v>0</v>
      </c>
      <c r="GQ101" s="194">
        <v>0</v>
      </c>
      <c r="GR101" s="194">
        <v>0</v>
      </c>
      <c r="GS101" s="194">
        <v>0</v>
      </c>
      <c r="GT101" s="194">
        <v>0</v>
      </c>
      <c r="GU101" s="194">
        <v>0</v>
      </c>
      <c r="GV101" s="194">
        <v>0</v>
      </c>
      <c r="GW101" s="194">
        <v>0</v>
      </c>
      <c r="GX101" s="194">
        <v>0</v>
      </c>
      <c r="GY101" s="194">
        <v>0</v>
      </c>
      <c r="GZ101" s="194">
        <v>0</v>
      </c>
      <c r="HA101" s="194">
        <v>0</v>
      </c>
      <c r="HB101" s="194">
        <v>0</v>
      </c>
      <c r="HC101" s="194">
        <v>0</v>
      </c>
      <c r="HD101" s="194">
        <v>0</v>
      </c>
      <c r="HE101" s="194">
        <v>0</v>
      </c>
      <c r="HF101" s="194">
        <v>245.43</v>
      </c>
      <c r="HG101" s="194">
        <v>0</v>
      </c>
      <c r="HH101" s="194">
        <v>0</v>
      </c>
      <c r="HI101" s="194">
        <v>0</v>
      </c>
      <c r="HJ101" s="194">
        <v>0</v>
      </c>
      <c r="HK101" s="194">
        <v>0</v>
      </c>
      <c r="HL101" s="194">
        <v>0</v>
      </c>
      <c r="HM101" s="194">
        <v>265.64</v>
      </c>
      <c r="HN101" s="194">
        <v>0</v>
      </c>
      <c r="HO101" s="194">
        <v>0</v>
      </c>
      <c r="HP101" s="194">
        <v>0</v>
      </c>
      <c r="HQ101" s="194">
        <v>0</v>
      </c>
      <c r="HR101" s="194">
        <v>52.07</v>
      </c>
      <c r="HS101" s="194">
        <v>0</v>
      </c>
      <c r="HT101" s="194">
        <v>0</v>
      </c>
      <c r="HU101" s="194">
        <v>0</v>
      </c>
      <c r="HV101" s="194">
        <v>0</v>
      </c>
      <c r="HW101" s="194">
        <v>0</v>
      </c>
      <c r="HX101" s="194">
        <v>0</v>
      </c>
      <c r="HY101" s="194">
        <v>0</v>
      </c>
      <c r="HZ101" s="194">
        <v>0</v>
      </c>
      <c r="IA101" s="194">
        <v>0</v>
      </c>
      <c r="IB101" s="194">
        <v>0</v>
      </c>
      <c r="IC101" s="194">
        <v>0</v>
      </c>
      <c r="ID101" s="194">
        <v>0</v>
      </c>
      <c r="IE101" s="194">
        <v>0</v>
      </c>
      <c r="IF101" s="194">
        <v>0</v>
      </c>
      <c r="IG101" s="194">
        <v>0</v>
      </c>
      <c r="IH101" s="194">
        <v>0</v>
      </c>
      <c r="II101" s="194">
        <v>49.81</v>
      </c>
      <c r="IJ101" s="194">
        <v>0</v>
      </c>
      <c r="IK101" s="194">
        <v>0</v>
      </c>
      <c r="IL101" s="194">
        <v>0</v>
      </c>
      <c r="IM101" s="194">
        <v>0</v>
      </c>
      <c r="IN101" s="194">
        <v>0</v>
      </c>
      <c r="IO101" s="194">
        <v>0</v>
      </c>
      <c r="IP101" s="194">
        <v>0</v>
      </c>
      <c r="IQ101" s="194">
        <v>0</v>
      </c>
      <c r="IR101" s="194">
        <v>0</v>
      </c>
      <c r="IS101" s="194">
        <v>0</v>
      </c>
      <c r="IT101" s="194">
        <v>0</v>
      </c>
      <c r="IU101" s="194">
        <v>0</v>
      </c>
      <c r="IV101" s="194">
        <v>0</v>
      </c>
      <c r="IW101" s="194">
        <v>4.1500000000000004</v>
      </c>
      <c r="IX101" s="194">
        <f t="shared" si="3"/>
        <v>3737.18</v>
      </c>
    </row>
    <row r="102" spans="1:258" ht="13.5" customHeight="1" x14ac:dyDescent="0.25">
      <c r="A102" s="190">
        <v>524018</v>
      </c>
      <c r="B102" s="194">
        <v>0</v>
      </c>
      <c r="C102" s="194">
        <v>0</v>
      </c>
      <c r="D102" s="194">
        <v>0</v>
      </c>
      <c r="E102" s="194">
        <v>0</v>
      </c>
      <c r="F102" s="194">
        <v>0</v>
      </c>
      <c r="G102" s="194">
        <v>-2417</v>
      </c>
      <c r="H102" s="194">
        <v>0</v>
      </c>
      <c r="I102" s="194">
        <v>0</v>
      </c>
      <c r="J102" s="194">
        <v>0</v>
      </c>
      <c r="K102" s="194">
        <v>0</v>
      </c>
      <c r="L102" s="194">
        <v>0</v>
      </c>
      <c r="M102" s="194">
        <v>0</v>
      </c>
      <c r="N102" s="194">
        <v>0</v>
      </c>
      <c r="O102" s="194">
        <v>0</v>
      </c>
      <c r="P102" s="194">
        <v>0</v>
      </c>
      <c r="Q102" s="194">
        <v>0</v>
      </c>
      <c r="R102" s="194">
        <v>0</v>
      </c>
      <c r="S102" s="194">
        <v>0</v>
      </c>
      <c r="T102" s="194">
        <v>0</v>
      </c>
      <c r="U102" s="194">
        <v>0</v>
      </c>
      <c r="V102" s="194">
        <v>0</v>
      </c>
      <c r="W102" s="194">
        <v>0</v>
      </c>
      <c r="X102" s="194">
        <v>-371</v>
      </c>
      <c r="Y102" s="194">
        <v>0</v>
      </c>
      <c r="Z102" s="194">
        <v>0</v>
      </c>
      <c r="AA102" s="194">
        <v>0</v>
      </c>
      <c r="AB102" s="194">
        <v>0</v>
      </c>
      <c r="AC102" s="194">
        <v>0</v>
      </c>
      <c r="AD102" s="194">
        <v>450</v>
      </c>
      <c r="AE102" s="194">
        <v>-1368</v>
      </c>
      <c r="AF102" s="194">
        <v>0</v>
      </c>
      <c r="AG102" s="194">
        <v>0</v>
      </c>
      <c r="AH102" s="194">
        <v>0</v>
      </c>
      <c r="AI102" s="194">
        <v>0</v>
      </c>
      <c r="AJ102" s="194">
        <v>0</v>
      </c>
      <c r="AK102" s="194">
        <v>0</v>
      </c>
      <c r="AL102" s="194">
        <v>0</v>
      </c>
      <c r="AM102" s="194">
        <v>0</v>
      </c>
      <c r="AN102" s="194">
        <v>0</v>
      </c>
      <c r="AO102" s="194">
        <v>0</v>
      </c>
      <c r="AP102" s="194">
        <v>0</v>
      </c>
      <c r="AQ102" s="194">
        <v>0</v>
      </c>
      <c r="AR102" s="194">
        <v>0</v>
      </c>
      <c r="AS102" s="194">
        <v>0</v>
      </c>
      <c r="AT102" s="194">
        <v>0</v>
      </c>
      <c r="AU102" s="194">
        <v>0</v>
      </c>
      <c r="AV102" s="194">
        <v>0</v>
      </c>
      <c r="AW102" s="194">
        <v>0</v>
      </c>
      <c r="AX102" s="194">
        <v>0</v>
      </c>
      <c r="AY102" s="194">
        <v>0</v>
      </c>
      <c r="AZ102" s="194">
        <v>0</v>
      </c>
      <c r="BA102" s="194">
        <v>0</v>
      </c>
      <c r="BB102" s="194">
        <v>0</v>
      </c>
      <c r="BC102" s="194">
        <v>0</v>
      </c>
      <c r="BD102" s="194">
        <v>0</v>
      </c>
      <c r="BE102" s="194">
        <v>0</v>
      </c>
      <c r="BF102" s="194">
        <v>0</v>
      </c>
      <c r="BG102" s="194">
        <v>0</v>
      </c>
      <c r="BH102" s="194">
        <v>-3443</v>
      </c>
      <c r="BI102" s="194">
        <v>0</v>
      </c>
      <c r="BJ102" s="194">
        <v>0</v>
      </c>
      <c r="BK102" s="194">
        <v>0</v>
      </c>
      <c r="BL102" s="194">
        <v>0</v>
      </c>
      <c r="BM102" s="194">
        <v>0</v>
      </c>
      <c r="BN102" s="194">
        <v>0</v>
      </c>
      <c r="BO102" s="194">
        <v>0</v>
      </c>
      <c r="BP102" s="194">
        <v>0</v>
      </c>
      <c r="BQ102" s="194">
        <v>0</v>
      </c>
      <c r="BR102" s="194">
        <v>0</v>
      </c>
      <c r="BS102" s="194">
        <v>0</v>
      </c>
      <c r="BT102" s="194">
        <v>0</v>
      </c>
      <c r="BU102" s="194">
        <v>0</v>
      </c>
      <c r="BV102" s="194">
        <v>0</v>
      </c>
      <c r="BW102" s="194">
        <v>0</v>
      </c>
      <c r="BX102" s="194">
        <v>0</v>
      </c>
      <c r="BY102" s="194">
        <v>0</v>
      </c>
      <c r="BZ102" s="194">
        <v>0</v>
      </c>
      <c r="CA102" s="194">
        <v>0</v>
      </c>
      <c r="CB102" s="194">
        <v>0</v>
      </c>
      <c r="CC102" s="194">
        <v>0</v>
      </c>
      <c r="CD102" s="194">
        <v>0</v>
      </c>
      <c r="CE102" s="194">
        <v>0</v>
      </c>
      <c r="CF102" s="194">
        <v>0</v>
      </c>
      <c r="CG102" s="194">
        <v>0</v>
      </c>
      <c r="CH102" s="194">
        <v>0</v>
      </c>
      <c r="CI102" s="194">
        <v>0</v>
      </c>
      <c r="CJ102" s="194">
        <v>0</v>
      </c>
      <c r="CK102" s="194">
        <v>0</v>
      </c>
      <c r="CL102" s="194">
        <v>0</v>
      </c>
      <c r="CM102" s="194">
        <v>0</v>
      </c>
      <c r="CN102" s="194">
        <v>0</v>
      </c>
      <c r="CO102" s="194">
        <v>0</v>
      </c>
      <c r="CP102" s="194">
        <v>0</v>
      </c>
      <c r="CQ102" s="194">
        <v>0</v>
      </c>
      <c r="CR102" s="194">
        <v>0</v>
      </c>
      <c r="CS102" s="194">
        <v>0</v>
      </c>
      <c r="CT102" s="194">
        <v>0</v>
      </c>
      <c r="CU102" s="194">
        <v>0</v>
      </c>
      <c r="CV102" s="194">
        <v>0</v>
      </c>
      <c r="CW102" s="194">
        <v>0</v>
      </c>
      <c r="CX102" s="194">
        <v>0</v>
      </c>
      <c r="CY102" s="194">
        <v>0</v>
      </c>
      <c r="CZ102" s="194">
        <v>0</v>
      </c>
      <c r="DA102" s="194">
        <v>-2133</v>
      </c>
      <c r="DB102" s="194">
        <v>0</v>
      </c>
      <c r="DC102" s="194">
        <v>0</v>
      </c>
      <c r="DD102" s="194">
        <v>0</v>
      </c>
      <c r="DE102" s="194">
        <v>-6557</v>
      </c>
      <c r="DF102" s="194">
        <v>0</v>
      </c>
      <c r="DG102" s="194">
        <v>28102</v>
      </c>
      <c r="DH102" s="194">
        <v>-3303</v>
      </c>
      <c r="DI102" s="194">
        <v>0</v>
      </c>
      <c r="DJ102" s="194">
        <v>0</v>
      </c>
      <c r="DK102" s="194">
        <v>0</v>
      </c>
      <c r="DL102" s="194">
        <v>0</v>
      </c>
      <c r="DM102" s="194">
        <v>0</v>
      </c>
      <c r="DN102" s="194">
        <v>0</v>
      </c>
      <c r="DO102" s="194">
        <v>0</v>
      </c>
      <c r="DP102" s="194">
        <v>0</v>
      </c>
      <c r="DQ102" s="194">
        <v>0</v>
      </c>
      <c r="DR102" s="194">
        <v>0</v>
      </c>
      <c r="DS102" s="194">
        <v>0</v>
      </c>
      <c r="DT102" s="194">
        <v>0</v>
      </c>
      <c r="DU102" s="194">
        <v>0</v>
      </c>
      <c r="DV102" s="194">
        <v>0</v>
      </c>
      <c r="DW102" s="194">
        <v>0</v>
      </c>
      <c r="DX102" s="194">
        <v>0</v>
      </c>
      <c r="DY102" s="194">
        <v>0</v>
      </c>
      <c r="DZ102" s="194">
        <v>0</v>
      </c>
      <c r="EA102" s="194">
        <v>0</v>
      </c>
      <c r="EB102" s="194">
        <v>0</v>
      </c>
      <c r="EC102" s="194">
        <v>0</v>
      </c>
      <c r="ED102" s="194">
        <v>0</v>
      </c>
      <c r="EE102" s="194">
        <v>0</v>
      </c>
      <c r="EF102" s="194">
        <v>0</v>
      </c>
      <c r="EG102" s="194">
        <v>0</v>
      </c>
      <c r="EH102" s="194">
        <v>0</v>
      </c>
      <c r="EI102" s="194">
        <v>0</v>
      </c>
      <c r="EJ102" s="194">
        <v>0</v>
      </c>
      <c r="EK102" s="194">
        <v>0</v>
      </c>
      <c r="EL102" s="194">
        <v>0</v>
      </c>
      <c r="EM102" s="194">
        <v>0</v>
      </c>
      <c r="EN102" s="194">
        <v>0</v>
      </c>
      <c r="EO102" s="194">
        <v>0</v>
      </c>
      <c r="EP102" s="194">
        <v>0</v>
      </c>
      <c r="EQ102" s="194">
        <v>0</v>
      </c>
      <c r="ER102" s="194">
        <v>0</v>
      </c>
      <c r="ES102" s="194">
        <v>0</v>
      </c>
      <c r="ET102" s="194">
        <v>0</v>
      </c>
      <c r="EU102" s="194">
        <v>0</v>
      </c>
      <c r="EV102" s="194">
        <v>0</v>
      </c>
      <c r="EW102" s="194">
        <v>0</v>
      </c>
      <c r="EX102" s="194">
        <v>0</v>
      </c>
      <c r="EY102" s="194">
        <v>0</v>
      </c>
      <c r="EZ102" s="194">
        <v>0</v>
      </c>
      <c r="FA102" s="194">
        <v>0</v>
      </c>
      <c r="FB102" s="194">
        <v>0</v>
      </c>
      <c r="FC102" s="194">
        <v>0</v>
      </c>
      <c r="FD102" s="194">
        <v>0</v>
      </c>
      <c r="FE102" s="194">
        <v>0</v>
      </c>
      <c r="FF102" s="194">
        <v>0</v>
      </c>
      <c r="FG102" s="194">
        <v>0</v>
      </c>
      <c r="FH102" s="194">
        <v>0</v>
      </c>
      <c r="FI102" s="194">
        <v>0</v>
      </c>
      <c r="FJ102" s="194">
        <v>0</v>
      </c>
      <c r="FK102" s="194">
        <v>0</v>
      </c>
      <c r="FL102" s="194">
        <v>0</v>
      </c>
      <c r="FM102" s="194">
        <v>0</v>
      </c>
      <c r="FN102" s="194">
        <v>0</v>
      </c>
      <c r="FO102" s="194">
        <v>0</v>
      </c>
      <c r="FP102" s="194">
        <v>0</v>
      </c>
      <c r="FQ102" s="194">
        <v>0</v>
      </c>
      <c r="FR102" s="194">
        <v>0</v>
      </c>
      <c r="FS102" s="194">
        <v>0</v>
      </c>
      <c r="FT102" s="194">
        <v>0</v>
      </c>
      <c r="FU102" s="194">
        <v>0</v>
      </c>
      <c r="FV102" s="194">
        <v>0</v>
      </c>
      <c r="FW102" s="194">
        <v>0</v>
      </c>
      <c r="FX102" s="194">
        <v>0</v>
      </c>
      <c r="FY102" s="194">
        <v>0</v>
      </c>
      <c r="FZ102" s="194">
        <v>0</v>
      </c>
      <c r="GA102" s="194">
        <v>0</v>
      </c>
      <c r="GB102" s="194">
        <v>0</v>
      </c>
      <c r="GC102" s="194">
        <v>0</v>
      </c>
      <c r="GD102" s="194">
        <v>0</v>
      </c>
      <c r="GE102" s="194">
        <v>0</v>
      </c>
      <c r="GF102" s="194">
        <v>0</v>
      </c>
      <c r="GG102" s="194">
        <v>0</v>
      </c>
      <c r="GH102" s="194">
        <v>0</v>
      </c>
      <c r="GI102" s="194">
        <v>0</v>
      </c>
      <c r="GJ102" s="194">
        <v>0</v>
      </c>
      <c r="GK102" s="194">
        <v>0</v>
      </c>
      <c r="GL102" s="194">
        <v>0</v>
      </c>
      <c r="GM102" s="194">
        <v>0</v>
      </c>
      <c r="GN102" s="194">
        <v>0</v>
      </c>
      <c r="GO102" s="194">
        <v>0</v>
      </c>
      <c r="GP102" s="194">
        <v>0</v>
      </c>
      <c r="GQ102" s="194">
        <v>0</v>
      </c>
      <c r="GR102" s="194">
        <v>0</v>
      </c>
      <c r="GS102" s="194">
        <v>0</v>
      </c>
      <c r="GT102" s="194">
        <v>0</v>
      </c>
      <c r="GU102" s="194">
        <v>0</v>
      </c>
      <c r="GV102" s="194">
        <v>0</v>
      </c>
      <c r="GW102" s="194">
        <v>0</v>
      </c>
      <c r="GX102" s="194">
        <v>0</v>
      </c>
      <c r="GY102" s="194">
        <v>0</v>
      </c>
      <c r="GZ102" s="194">
        <v>0</v>
      </c>
      <c r="HA102" s="194">
        <v>0</v>
      </c>
      <c r="HB102" s="194">
        <v>0</v>
      </c>
      <c r="HC102" s="194">
        <v>0</v>
      </c>
      <c r="HD102" s="194">
        <v>0</v>
      </c>
      <c r="HE102" s="194">
        <v>0</v>
      </c>
      <c r="HF102" s="194">
        <v>0</v>
      </c>
      <c r="HG102" s="194">
        <v>0</v>
      </c>
      <c r="HH102" s="194">
        <v>0</v>
      </c>
      <c r="HI102" s="194">
        <v>0</v>
      </c>
      <c r="HJ102" s="194">
        <v>0</v>
      </c>
      <c r="HK102" s="194">
        <v>0</v>
      </c>
      <c r="HL102" s="194">
        <v>0</v>
      </c>
      <c r="HM102" s="194">
        <v>0</v>
      </c>
      <c r="HN102" s="194">
        <v>0</v>
      </c>
      <c r="HO102" s="194">
        <v>0</v>
      </c>
      <c r="HP102" s="194">
        <v>0</v>
      </c>
      <c r="HQ102" s="194">
        <v>0</v>
      </c>
      <c r="HR102" s="194">
        <v>0</v>
      </c>
      <c r="HS102" s="194">
        <v>0</v>
      </c>
      <c r="HT102" s="194">
        <v>0</v>
      </c>
      <c r="HU102" s="194">
        <v>0</v>
      </c>
      <c r="HV102" s="194">
        <v>0</v>
      </c>
      <c r="HW102" s="194">
        <v>0</v>
      </c>
      <c r="HX102" s="194">
        <v>0</v>
      </c>
      <c r="HY102" s="194">
        <v>0</v>
      </c>
      <c r="HZ102" s="194">
        <v>0</v>
      </c>
      <c r="IA102" s="194">
        <v>0</v>
      </c>
      <c r="IB102" s="194">
        <v>0</v>
      </c>
      <c r="IC102" s="194">
        <v>0</v>
      </c>
      <c r="ID102" s="194">
        <v>0</v>
      </c>
      <c r="IE102" s="194">
        <v>0</v>
      </c>
      <c r="IF102" s="194">
        <v>0</v>
      </c>
      <c r="IG102" s="194">
        <v>0</v>
      </c>
      <c r="IH102" s="194">
        <v>0</v>
      </c>
      <c r="II102" s="194">
        <v>0</v>
      </c>
      <c r="IJ102" s="194">
        <v>0</v>
      </c>
      <c r="IK102" s="194">
        <v>0</v>
      </c>
      <c r="IL102" s="194">
        <v>0</v>
      </c>
      <c r="IM102" s="194">
        <v>0</v>
      </c>
      <c r="IN102" s="194">
        <v>0</v>
      </c>
      <c r="IO102" s="194">
        <v>0</v>
      </c>
      <c r="IP102" s="194">
        <v>0</v>
      </c>
      <c r="IQ102" s="194">
        <v>0</v>
      </c>
      <c r="IR102" s="194">
        <v>0</v>
      </c>
      <c r="IS102" s="194">
        <v>0</v>
      </c>
      <c r="IT102" s="194">
        <v>0</v>
      </c>
      <c r="IU102" s="194">
        <v>0</v>
      </c>
      <c r="IV102" s="194">
        <v>0</v>
      </c>
      <c r="IW102" s="194">
        <v>0</v>
      </c>
      <c r="IX102" s="194">
        <f t="shared" si="3"/>
        <v>8960</v>
      </c>
    </row>
    <row r="103" spans="1:258" ht="13.5" customHeight="1" x14ac:dyDescent="0.25">
      <c r="A103" s="190">
        <v>524019</v>
      </c>
      <c r="B103" s="194">
        <v>0</v>
      </c>
      <c r="C103" s="194">
        <v>0</v>
      </c>
      <c r="D103" s="194">
        <v>0</v>
      </c>
      <c r="E103" s="194">
        <v>0</v>
      </c>
      <c r="F103" s="194">
        <v>0</v>
      </c>
      <c r="G103" s="194">
        <v>-6713</v>
      </c>
      <c r="H103" s="194">
        <v>0</v>
      </c>
      <c r="I103" s="194">
        <v>0</v>
      </c>
      <c r="J103" s="194">
        <v>0</v>
      </c>
      <c r="K103" s="194">
        <v>0</v>
      </c>
      <c r="L103" s="194">
        <v>0</v>
      </c>
      <c r="M103" s="194">
        <v>0</v>
      </c>
      <c r="N103" s="194">
        <v>0</v>
      </c>
      <c r="O103" s="194">
        <v>0</v>
      </c>
      <c r="P103" s="194">
        <v>0</v>
      </c>
      <c r="Q103" s="194">
        <v>0</v>
      </c>
      <c r="R103" s="194">
        <v>0</v>
      </c>
      <c r="S103" s="194">
        <v>0</v>
      </c>
      <c r="T103" s="194">
        <v>0</v>
      </c>
      <c r="U103" s="194">
        <v>0</v>
      </c>
      <c r="V103" s="194">
        <v>0</v>
      </c>
      <c r="W103" s="194">
        <v>0</v>
      </c>
      <c r="X103" s="194">
        <v>-1029</v>
      </c>
      <c r="Y103" s="194">
        <v>0</v>
      </c>
      <c r="Z103" s="194">
        <v>0</v>
      </c>
      <c r="AA103" s="194">
        <v>0</v>
      </c>
      <c r="AB103" s="194">
        <v>0</v>
      </c>
      <c r="AC103" s="194">
        <v>0</v>
      </c>
      <c r="AD103" s="194">
        <v>1250</v>
      </c>
      <c r="AE103" s="194">
        <v>-3800</v>
      </c>
      <c r="AF103" s="194">
        <v>0</v>
      </c>
      <c r="AG103" s="194">
        <v>0</v>
      </c>
      <c r="AH103" s="194">
        <v>0</v>
      </c>
      <c r="AI103" s="194">
        <v>0</v>
      </c>
      <c r="AJ103" s="194">
        <v>0</v>
      </c>
      <c r="AK103" s="194">
        <v>0</v>
      </c>
      <c r="AL103" s="194">
        <v>0</v>
      </c>
      <c r="AM103" s="194">
        <v>0</v>
      </c>
      <c r="AN103" s="194">
        <v>0</v>
      </c>
      <c r="AO103" s="194">
        <v>0</v>
      </c>
      <c r="AP103" s="194">
        <v>0</v>
      </c>
      <c r="AQ103" s="194">
        <v>0</v>
      </c>
      <c r="AR103" s="194">
        <v>0</v>
      </c>
      <c r="AS103" s="194">
        <v>0</v>
      </c>
      <c r="AT103" s="194">
        <v>0</v>
      </c>
      <c r="AU103" s="194">
        <v>0</v>
      </c>
      <c r="AV103" s="194">
        <v>0</v>
      </c>
      <c r="AW103" s="194">
        <v>0</v>
      </c>
      <c r="AX103" s="194">
        <v>0</v>
      </c>
      <c r="AY103" s="194">
        <v>0</v>
      </c>
      <c r="AZ103" s="194">
        <v>0</v>
      </c>
      <c r="BA103" s="194">
        <v>0</v>
      </c>
      <c r="BB103" s="194">
        <v>0</v>
      </c>
      <c r="BC103" s="194">
        <v>0</v>
      </c>
      <c r="BD103" s="194">
        <v>0</v>
      </c>
      <c r="BE103" s="194">
        <v>0</v>
      </c>
      <c r="BF103" s="194">
        <v>0</v>
      </c>
      <c r="BG103" s="194">
        <v>0</v>
      </c>
      <c r="BH103" s="194">
        <v>-9565</v>
      </c>
      <c r="BI103" s="194">
        <v>0</v>
      </c>
      <c r="BJ103" s="194">
        <v>0</v>
      </c>
      <c r="BK103" s="194">
        <v>0</v>
      </c>
      <c r="BL103" s="194">
        <v>0</v>
      </c>
      <c r="BM103" s="194">
        <v>0</v>
      </c>
      <c r="BN103" s="194">
        <v>0</v>
      </c>
      <c r="BO103" s="194">
        <v>0</v>
      </c>
      <c r="BP103" s="194">
        <v>0</v>
      </c>
      <c r="BQ103" s="194">
        <v>0</v>
      </c>
      <c r="BR103" s="194">
        <v>0</v>
      </c>
      <c r="BS103" s="194">
        <v>0</v>
      </c>
      <c r="BT103" s="194">
        <v>0</v>
      </c>
      <c r="BU103" s="194">
        <v>0</v>
      </c>
      <c r="BV103" s="194">
        <v>0</v>
      </c>
      <c r="BW103" s="194">
        <v>0</v>
      </c>
      <c r="BX103" s="194">
        <v>0</v>
      </c>
      <c r="BY103" s="194">
        <v>0</v>
      </c>
      <c r="BZ103" s="194">
        <v>0</v>
      </c>
      <c r="CA103" s="194">
        <v>0</v>
      </c>
      <c r="CB103" s="194">
        <v>0</v>
      </c>
      <c r="CC103" s="194">
        <v>0</v>
      </c>
      <c r="CD103" s="194">
        <v>0</v>
      </c>
      <c r="CE103" s="194">
        <v>0</v>
      </c>
      <c r="CF103" s="194">
        <v>0</v>
      </c>
      <c r="CG103" s="194">
        <v>0</v>
      </c>
      <c r="CH103" s="194">
        <v>0</v>
      </c>
      <c r="CI103" s="194">
        <v>0</v>
      </c>
      <c r="CJ103" s="194">
        <v>0</v>
      </c>
      <c r="CK103" s="194">
        <v>0</v>
      </c>
      <c r="CL103" s="194">
        <v>0</v>
      </c>
      <c r="CM103" s="194">
        <v>0</v>
      </c>
      <c r="CN103" s="194">
        <v>0</v>
      </c>
      <c r="CO103" s="194">
        <v>0</v>
      </c>
      <c r="CP103" s="194">
        <v>0</v>
      </c>
      <c r="CQ103" s="194">
        <v>0</v>
      </c>
      <c r="CR103" s="194">
        <v>0</v>
      </c>
      <c r="CS103" s="194">
        <v>0</v>
      </c>
      <c r="CT103" s="194">
        <v>0</v>
      </c>
      <c r="CU103" s="194">
        <v>0</v>
      </c>
      <c r="CV103" s="194">
        <v>0</v>
      </c>
      <c r="CW103" s="194">
        <v>0</v>
      </c>
      <c r="CX103" s="194">
        <v>0</v>
      </c>
      <c r="CY103" s="194">
        <v>0</v>
      </c>
      <c r="CZ103" s="194">
        <v>0</v>
      </c>
      <c r="DA103" s="194">
        <v>-5925</v>
      </c>
      <c r="DB103" s="194">
        <v>0</v>
      </c>
      <c r="DC103" s="194">
        <v>0</v>
      </c>
      <c r="DD103" s="194">
        <v>0</v>
      </c>
      <c r="DE103" s="194">
        <v>-18214</v>
      </c>
      <c r="DF103" s="194">
        <v>0</v>
      </c>
      <c r="DG103" s="194">
        <v>78058</v>
      </c>
      <c r="DH103" s="194">
        <v>-9175</v>
      </c>
      <c r="DI103" s="194">
        <v>0</v>
      </c>
      <c r="DJ103" s="194">
        <v>0</v>
      </c>
      <c r="DK103" s="194">
        <v>0</v>
      </c>
      <c r="DL103" s="194">
        <v>0</v>
      </c>
      <c r="DM103" s="194">
        <v>0</v>
      </c>
      <c r="DN103" s="194">
        <v>0</v>
      </c>
      <c r="DO103" s="194">
        <v>0</v>
      </c>
      <c r="DP103" s="194">
        <v>0</v>
      </c>
      <c r="DQ103" s="194">
        <v>0</v>
      </c>
      <c r="DR103" s="194">
        <v>0</v>
      </c>
      <c r="DS103" s="194">
        <v>0</v>
      </c>
      <c r="DT103" s="194">
        <v>0</v>
      </c>
      <c r="DU103" s="194">
        <v>0</v>
      </c>
      <c r="DV103" s="194">
        <v>0</v>
      </c>
      <c r="DW103" s="194">
        <v>0</v>
      </c>
      <c r="DX103" s="194">
        <v>0</v>
      </c>
      <c r="DY103" s="194">
        <v>0</v>
      </c>
      <c r="DZ103" s="194">
        <v>0</v>
      </c>
      <c r="EA103" s="194">
        <v>0</v>
      </c>
      <c r="EB103" s="194">
        <v>0</v>
      </c>
      <c r="EC103" s="194">
        <v>0</v>
      </c>
      <c r="ED103" s="194">
        <v>0</v>
      </c>
      <c r="EE103" s="194">
        <v>0</v>
      </c>
      <c r="EF103" s="194">
        <v>0</v>
      </c>
      <c r="EG103" s="194">
        <v>0</v>
      </c>
      <c r="EH103" s="194">
        <v>0</v>
      </c>
      <c r="EI103" s="194">
        <v>0</v>
      </c>
      <c r="EJ103" s="194">
        <v>0</v>
      </c>
      <c r="EK103" s="194">
        <v>0</v>
      </c>
      <c r="EL103" s="194">
        <v>0</v>
      </c>
      <c r="EM103" s="194">
        <v>0</v>
      </c>
      <c r="EN103" s="194">
        <v>0</v>
      </c>
      <c r="EO103" s="194">
        <v>0</v>
      </c>
      <c r="EP103" s="194">
        <v>0</v>
      </c>
      <c r="EQ103" s="194">
        <v>0</v>
      </c>
      <c r="ER103" s="194">
        <v>0</v>
      </c>
      <c r="ES103" s="194">
        <v>0</v>
      </c>
      <c r="ET103" s="194">
        <v>0</v>
      </c>
      <c r="EU103" s="194">
        <v>0</v>
      </c>
      <c r="EV103" s="194">
        <v>0</v>
      </c>
      <c r="EW103" s="194">
        <v>0</v>
      </c>
      <c r="EX103" s="194">
        <v>0</v>
      </c>
      <c r="EY103" s="194">
        <v>0</v>
      </c>
      <c r="EZ103" s="194">
        <v>0</v>
      </c>
      <c r="FA103" s="194">
        <v>0</v>
      </c>
      <c r="FB103" s="194">
        <v>0</v>
      </c>
      <c r="FC103" s="194">
        <v>0</v>
      </c>
      <c r="FD103" s="194">
        <v>0</v>
      </c>
      <c r="FE103" s="194">
        <v>0</v>
      </c>
      <c r="FF103" s="194">
        <v>0</v>
      </c>
      <c r="FG103" s="194">
        <v>0</v>
      </c>
      <c r="FH103" s="194">
        <v>0</v>
      </c>
      <c r="FI103" s="194">
        <v>0</v>
      </c>
      <c r="FJ103" s="194">
        <v>0</v>
      </c>
      <c r="FK103" s="194">
        <v>0</v>
      </c>
      <c r="FL103" s="194">
        <v>0</v>
      </c>
      <c r="FM103" s="194">
        <v>0</v>
      </c>
      <c r="FN103" s="194">
        <v>0</v>
      </c>
      <c r="FO103" s="194">
        <v>0</v>
      </c>
      <c r="FP103" s="194">
        <v>0</v>
      </c>
      <c r="FQ103" s="194">
        <v>0</v>
      </c>
      <c r="FR103" s="194">
        <v>0</v>
      </c>
      <c r="FS103" s="194">
        <v>0</v>
      </c>
      <c r="FT103" s="194">
        <v>0</v>
      </c>
      <c r="FU103" s="194">
        <v>0</v>
      </c>
      <c r="FV103" s="194">
        <v>0</v>
      </c>
      <c r="FW103" s="194">
        <v>0</v>
      </c>
      <c r="FX103" s="194">
        <v>0</v>
      </c>
      <c r="FY103" s="194">
        <v>0</v>
      </c>
      <c r="FZ103" s="194">
        <v>0</v>
      </c>
      <c r="GA103" s="194">
        <v>0</v>
      </c>
      <c r="GB103" s="194">
        <v>0</v>
      </c>
      <c r="GC103" s="194">
        <v>0</v>
      </c>
      <c r="GD103" s="194">
        <v>0</v>
      </c>
      <c r="GE103" s="194">
        <v>0</v>
      </c>
      <c r="GF103" s="194">
        <v>0</v>
      </c>
      <c r="GG103" s="194">
        <v>0</v>
      </c>
      <c r="GH103" s="194">
        <v>0</v>
      </c>
      <c r="GI103" s="194">
        <v>0</v>
      </c>
      <c r="GJ103" s="194">
        <v>0</v>
      </c>
      <c r="GK103" s="194">
        <v>0</v>
      </c>
      <c r="GL103" s="194">
        <v>0</v>
      </c>
      <c r="GM103" s="194">
        <v>0</v>
      </c>
      <c r="GN103" s="194">
        <v>0</v>
      </c>
      <c r="GO103" s="194">
        <v>0</v>
      </c>
      <c r="GP103" s="194">
        <v>0</v>
      </c>
      <c r="GQ103" s="194">
        <v>0</v>
      </c>
      <c r="GR103" s="194">
        <v>0</v>
      </c>
      <c r="GS103" s="194">
        <v>0</v>
      </c>
      <c r="GT103" s="194">
        <v>0</v>
      </c>
      <c r="GU103" s="194">
        <v>0</v>
      </c>
      <c r="GV103" s="194">
        <v>0</v>
      </c>
      <c r="GW103" s="194">
        <v>0</v>
      </c>
      <c r="GX103" s="194">
        <v>0</v>
      </c>
      <c r="GY103" s="194">
        <v>0</v>
      </c>
      <c r="GZ103" s="194">
        <v>0</v>
      </c>
      <c r="HA103" s="194">
        <v>0</v>
      </c>
      <c r="HB103" s="194">
        <v>0</v>
      </c>
      <c r="HC103" s="194">
        <v>0</v>
      </c>
      <c r="HD103" s="194">
        <v>0</v>
      </c>
      <c r="HE103" s="194">
        <v>0</v>
      </c>
      <c r="HF103" s="194">
        <v>0</v>
      </c>
      <c r="HG103" s="194">
        <v>0</v>
      </c>
      <c r="HH103" s="194">
        <v>0</v>
      </c>
      <c r="HI103" s="194">
        <v>0</v>
      </c>
      <c r="HJ103" s="194">
        <v>0</v>
      </c>
      <c r="HK103" s="194">
        <v>0</v>
      </c>
      <c r="HL103" s="194">
        <v>0</v>
      </c>
      <c r="HM103" s="194">
        <v>0</v>
      </c>
      <c r="HN103" s="194">
        <v>0</v>
      </c>
      <c r="HO103" s="194">
        <v>0</v>
      </c>
      <c r="HP103" s="194">
        <v>0</v>
      </c>
      <c r="HQ103" s="194">
        <v>0</v>
      </c>
      <c r="HR103" s="194">
        <v>0</v>
      </c>
      <c r="HS103" s="194">
        <v>0</v>
      </c>
      <c r="HT103" s="194">
        <v>0</v>
      </c>
      <c r="HU103" s="194">
        <v>0</v>
      </c>
      <c r="HV103" s="194">
        <v>0</v>
      </c>
      <c r="HW103" s="194">
        <v>0</v>
      </c>
      <c r="HX103" s="194">
        <v>0</v>
      </c>
      <c r="HY103" s="194">
        <v>0</v>
      </c>
      <c r="HZ103" s="194">
        <v>0</v>
      </c>
      <c r="IA103" s="194">
        <v>0</v>
      </c>
      <c r="IB103" s="194">
        <v>0</v>
      </c>
      <c r="IC103" s="194">
        <v>0</v>
      </c>
      <c r="ID103" s="194">
        <v>0</v>
      </c>
      <c r="IE103" s="194">
        <v>0</v>
      </c>
      <c r="IF103" s="194">
        <v>0</v>
      </c>
      <c r="IG103" s="194">
        <v>0</v>
      </c>
      <c r="IH103" s="194">
        <v>0</v>
      </c>
      <c r="II103" s="194">
        <v>0</v>
      </c>
      <c r="IJ103" s="194">
        <v>0</v>
      </c>
      <c r="IK103" s="194">
        <v>0</v>
      </c>
      <c r="IL103" s="194">
        <v>0</v>
      </c>
      <c r="IM103" s="194">
        <v>0</v>
      </c>
      <c r="IN103" s="194">
        <v>0</v>
      </c>
      <c r="IO103" s="194">
        <v>0</v>
      </c>
      <c r="IP103" s="194">
        <v>0</v>
      </c>
      <c r="IQ103" s="194">
        <v>0</v>
      </c>
      <c r="IR103" s="194">
        <v>0</v>
      </c>
      <c r="IS103" s="194">
        <v>0</v>
      </c>
      <c r="IT103" s="194">
        <v>0</v>
      </c>
      <c r="IU103" s="194">
        <v>0</v>
      </c>
      <c r="IV103" s="194">
        <v>0</v>
      </c>
      <c r="IW103" s="194">
        <v>0</v>
      </c>
      <c r="IX103" s="194">
        <f t="shared" si="3"/>
        <v>24887</v>
      </c>
    </row>
    <row r="104" spans="1:258" ht="13.5" customHeight="1" x14ac:dyDescent="0.25">
      <c r="A104" s="190">
        <v>524031</v>
      </c>
      <c r="B104" s="194">
        <v>0</v>
      </c>
      <c r="C104" s="194">
        <v>26336.1</v>
      </c>
      <c r="D104" s="194">
        <v>0</v>
      </c>
      <c r="E104" s="194">
        <v>0</v>
      </c>
      <c r="F104" s="194">
        <v>0</v>
      </c>
      <c r="G104" s="194">
        <v>0</v>
      </c>
      <c r="H104" s="194">
        <v>0</v>
      </c>
      <c r="I104" s="194">
        <v>58788.6</v>
      </c>
      <c r="J104" s="194">
        <v>0</v>
      </c>
      <c r="K104" s="194">
        <v>0</v>
      </c>
      <c r="L104" s="194">
        <v>0</v>
      </c>
      <c r="M104" s="194">
        <v>0</v>
      </c>
      <c r="N104" s="194">
        <v>0</v>
      </c>
      <c r="O104" s="194">
        <v>0</v>
      </c>
      <c r="P104" s="194">
        <v>0</v>
      </c>
      <c r="Q104" s="194">
        <v>0</v>
      </c>
      <c r="R104" s="194">
        <v>120</v>
      </c>
      <c r="S104" s="194">
        <v>0</v>
      </c>
      <c r="T104" s="194">
        <v>0</v>
      </c>
      <c r="U104" s="194">
        <v>0</v>
      </c>
      <c r="V104" s="194">
        <v>0</v>
      </c>
      <c r="W104" s="194">
        <v>0</v>
      </c>
      <c r="X104" s="194">
        <v>0</v>
      </c>
      <c r="Y104" s="194">
        <v>0</v>
      </c>
      <c r="Z104" s="194">
        <v>0</v>
      </c>
      <c r="AA104" s="194">
        <v>0</v>
      </c>
      <c r="AB104" s="194">
        <v>0</v>
      </c>
      <c r="AC104" s="194">
        <v>0</v>
      </c>
      <c r="AD104" s="194">
        <v>0</v>
      </c>
      <c r="AE104" s="194">
        <v>0</v>
      </c>
      <c r="AF104" s="194">
        <v>0</v>
      </c>
      <c r="AG104" s="194">
        <v>0</v>
      </c>
      <c r="AH104" s="194">
        <v>0</v>
      </c>
      <c r="AI104" s="194">
        <v>0</v>
      </c>
      <c r="AJ104" s="194">
        <v>0</v>
      </c>
      <c r="AK104" s="194">
        <v>0</v>
      </c>
      <c r="AL104" s="194">
        <v>0</v>
      </c>
      <c r="AM104" s="194">
        <v>0</v>
      </c>
      <c r="AN104" s="194">
        <v>0</v>
      </c>
      <c r="AO104" s="194">
        <v>0</v>
      </c>
      <c r="AP104" s="194">
        <v>0</v>
      </c>
      <c r="AQ104" s="194">
        <v>0</v>
      </c>
      <c r="AR104" s="194">
        <v>0</v>
      </c>
      <c r="AS104" s="194">
        <v>0</v>
      </c>
      <c r="AT104" s="194">
        <v>0</v>
      </c>
      <c r="AU104" s="194">
        <v>0</v>
      </c>
      <c r="AV104" s="194">
        <v>0</v>
      </c>
      <c r="AW104" s="194">
        <v>0</v>
      </c>
      <c r="AX104" s="194">
        <v>0</v>
      </c>
      <c r="AY104" s="194">
        <v>0</v>
      </c>
      <c r="AZ104" s="194">
        <v>0</v>
      </c>
      <c r="BA104" s="194">
        <v>0</v>
      </c>
      <c r="BB104" s="194">
        <v>0</v>
      </c>
      <c r="BC104" s="194">
        <v>0</v>
      </c>
      <c r="BD104" s="194">
        <v>0</v>
      </c>
      <c r="BE104" s="194">
        <v>0</v>
      </c>
      <c r="BF104" s="194">
        <v>0</v>
      </c>
      <c r="BG104" s="194">
        <v>0</v>
      </c>
      <c r="BH104" s="194">
        <v>0</v>
      </c>
      <c r="BI104" s="194">
        <v>0</v>
      </c>
      <c r="BJ104" s="194">
        <v>0</v>
      </c>
      <c r="BK104" s="194">
        <v>0</v>
      </c>
      <c r="BL104" s="194">
        <v>0</v>
      </c>
      <c r="BM104" s="194">
        <v>0</v>
      </c>
      <c r="BN104" s="194">
        <v>0</v>
      </c>
      <c r="BO104" s="194">
        <v>0</v>
      </c>
      <c r="BP104" s="194">
        <v>0</v>
      </c>
      <c r="BQ104" s="194">
        <v>0</v>
      </c>
      <c r="BR104" s="194">
        <v>0</v>
      </c>
      <c r="BS104" s="194">
        <v>0</v>
      </c>
      <c r="BT104" s="194">
        <v>4552</v>
      </c>
      <c r="BU104" s="194">
        <v>0</v>
      </c>
      <c r="BV104" s="194">
        <v>0</v>
      </c>
      <c r="BW104" s="194">
        <v>0</v>
      </c>
      <c r="BX104" s="194">
        <v>0</v>
      </c>
      <c r="BY104" s="194">
        <v>0</v>
      </c>
      <c r="BZ104" s="194">
        <v>0</v>
      </c>
      <c r="CA104" s="194">
        <v>0</v>
      </c>
      <c r="CB104" s="194">
        <v>0</v>
      </c>
      <c r="CC104" s="194">
        <v>0</v>
      </c>
      <c r="CD104" s="194">
        <v>0</v>
      </c>
      <c r="CE104" s="194">
        <v>0</v>
      </c>
      <c r="CF104" s="194">
        <v>0</v>
      </c>
      <c r="CG104" s="194">
        <v>0</v>
      </c>
      <c r="CH104" s="194">
        <v>0</v>
      </c>
      <c r="CI104" s="194">
        <v>0</v>
      </c>
      <c r="CJ104" s="194">
        <v>0</v>
      </c>
      <c r="CK104" s="194">
        <v>0</v>
      </c>
      <c r="CL104" s="194">
        <v>3049.41</v>
      </c>
      <c r="CM104" s="194">
        <v>0</v>
      </c>
      <c r="CN104" s="194">
        <v>0</v>
      </c>
      <c r="CO104" s="194">
        <v>0</v>
      </c>
      <c r="CP104" s="194">
        <v>0</v>
      </c>
      <c r="CQ104" s="194">
        <v>0</v>
      </c>
      <c r="CR104" s="194">
        <v>14206</v>
      </c>
      <c r="CS104" s="194">
        <v>28336.39</v>
      </c>
      <c r="CT104" s="194">
        <v>0</v>
      </c>
      <c r="CU104" s="194">
        <v>0</v>
      </c>
      <c r="CV104" s="194">
        <v>0</v>
      </c>
      <c r="CW104" s="194">
        <v>0</v>
      </c>
      <c r="CX104" s="194">
        <v>0</v>
      </c>
      <c r="CY104" s="194">
        <v>8592.0300000000007</v>
      </c>
      <c r="CZ104" s="194">
        <v>0</v>
      </c>
      <c r="DA104" s="194">
        <v>0</v>
      </c>
      <c r="DB104" s="194">
        <v>0</v>
      </c>
      <c r="DC104" s="194">
        <v>0</v>
      </c>
      <c r="DD104" s="194">
        <v>0</v>
      </c>
      <c r="DE104" s="194">
        <v>0</v>
      </c>
      <c r="DF104" s="194">
        <v>92314.8</v>
      </c>
      <c r="DG104" s="194">
        <v>0</v>
      </c>
      <c r="DH104" s="194">
        <v>0</v>
      </c>
      <c r="DI104" s="194">
        <v>0</v>
      </c>
      <c r="DJ104" s="194">
        <v>0</v>
      </c>
      <c r="DK104" s="194">
        <v>0</v>
      </c>
      <c r="DL104" s="194">
        <v>0</v>
      </c>
      <c r="DM104" s="194">
        <v>0</v>
      </c>
      <c r="DN104" s="194">
        <v>0</v>
      </c>
      <c r="DO104" s="194">
        <v>0</v>
      </c>
      <c r="DP104" s="194">
        <v>0</v>
      </c>
      <c r="DQ104" s="194">
        <v>0</v>
      </c>
      <c r="DR104" s="194">
        <v>0</v>
      </c>
      <c r="DS104" s="194">
        <v>0</v>
      </c>
      <c r="DT104" s="194">
        <v>0</v>
      </c>
      <c r="DU104" s="194">
        <v>0</v>
      </c>
      <c r="DV104" s="194">
        <v>0</v>
      </c>
      <c r="DW104" s="194">
        <v>0</v>
      </c>
      <c r="DX104" s="194">
        <v>0</v>
      </c>
      <c r="DY104" s="194">
        <v>0</v>
      </c>
      <c r="DZ104" s="194">
        <v>0</v>
      </c>
      <c r="EA104" s="194">
        <v>0</v>
      </c>
      <c r="EB104" s="194">
        <v>0</v>
      </c>
      <c r="EC104" s="194">
        <v>0</v>
      </c>
      <c r="ED104" s="194">
        <v>0</v>
      </c>
      <c r="EE104" s="194">
        <v>0</v>
      </c>
      <c r="EF104" s="194">
        <v>0</v>
      </c>
      <c r="EG104" s="194">
        <v>0</v>
      </c>
      <c r="EH104" s="194">
        <v>0</v>
      </c>
      <c r="EI104" s="194">
        <v>0</v>
      </c>
      <c r="EJ104" s="194">
        <v>0</v>
      </c>
      <c r="EK104" s="194">
        <v>0</v>
      </c>
      <c r="EL104" s="194">
        <v>0</v>
      </c>
      <c r="EM104" s="194">
        <v>0</v>
      </c>
      <c r="EN104" s="194">
        <v>0</v>
      </c>
      <c r="EO104" s="194">
        <v>0</v>
      </c>
      <c r="EP104" s="194">
        <v>0</v>
      </c>
      <c r="EQ104" s="194">
        <v>0</v>
      </c>
      <c r="ER104" s="194">
        <v>0</v>
      </c>
      <c r="ES104" s="194">
        <v>0</v>
      </c>
      <c r="ET104" s="194">
        <v>0</v>
      </c>
      <c r="EU104" s="194">
        <v>0</v>
      </c>
      <c r="EV104" s="194">
        <v>0</v>
      </c>
      <c r="EW104" s="194">
        <v>0</v>
      </c>
      <c r="EX104" s="194">
        <v>0</v>
      </c>
      <c r="EY104" s="194">
        <v>0</v>
      </c>
      <c r="EZ104" s="194">
        <v>0</v>
      </c>
      <c r="FA104" s="194">
        <v>0</v>
      </c>
      <c r="FB104" s="194">
        <v>0</v>
      </c>
      <c r="FC104" s="194">
        <v>0</v>
      </c>
      <c r="FD104" s="194">
        <v>0</v>
      </c>
      <c r="FE104" s="194">
        <v>0</v>
      </c>
      <c r="FF104" s="194">
        <v>0</v>
      </c>
      <c r="FG104" s="194">
        <v>0</v>
      </c>
      <c r="FH104" s="194">
        <v>0</v>
      </c>
      <c r="FI104" s="194">
        <v>0</v>
      </c>
      <c r="FJ104" s="194">
        <v>0</v>
      </c>
      <c r="FK104" s="194">
        <v>0</v>
      </c>
      <c r="FL104" s="194">
        <v>0</v>
      </c>
      <c r="FM104" s="194">
        <v>0</v>
      </c>
      <c r="FN104" s="194">
        <v>0</v>
      </c>
      <c r="FO104" s="194">
        <v>0</v>
      </c>
      <c r="FP104" s="194">
        <v>0</v>
      </c>
      <c r="FQ104" s="194">
        <v>0</v>
      </c>
      <c r="FR104" s="194">
        <v>0</v>
      </c>
      <c r="FS104" s="194">
        <v>0</v>
      </c>
      <c r="FT104" s="194">
        <v>0</v>
      </c>
      <c r="FU104" s="194">
        <v>0</v>
      </c>
      <c r="FV104" s="194">
        <v>0</v>
      </c>
      <c r="FW104" s="194">
        <v>0</v>
      </c>
      <c r="FX104" s="194">
        <v>0</v>
      </c>
      <c r="FY104" s="194">
        <v>0</v>
      </c>
      <c r="FZ104" s="194">
        <v>668.5</v>
      </c>
      <c r="GA104" s="194">
        <v>0</v>
      </c>
      <c r="GB104" s="194">
        <v>0</v>
      </c>
      <c r="GC104" s="194">
        <v>0</v>
      </c>
      <c r="GD104" s="194">
        <v>0</v>
      </c>
      <c r="GE104" s="194">
        <v>0</v>
      </c>
      <c r="GF104" s="194">
        <v>0</v>
      </c>
      <c r="GG104" s="194">
        <v>0</v>
      </c>
      <c r="GH104" s="194">
        <v>0</v>
      </c>
      <c r="GI104" s="194">
        <v>0</v>
      </c>
      <c r="GJ104" s="194">
        <v>0</v>
      </c>
      <c r="GK104" s="194">
        <v>0</v>
      </c>
      <c r="GL104" s="194">
        <v>0</v>
      </c>
      <c r="GM104" s="194">
        <v>0</v>
      </c>
      <c r="GN104" s="194">
        <v>0</v>
      </c>
      <c r="GO104" s="194">
        <v>0</v>
      </c>
      <c r="GP104" s="194">
        <v>0</v>
      </c>
      <c r="GQ104" s="194">
        <v>0</v>
      </c>
      <c r="GR104" s="194">
        <v>600</v>
      </c>
      <c r="GS104" s="194">
        <v>6235</v>
      </c>
      <c r="GT104" s="194">
        <v>0</v>
      </c>
      <c r="GU104" s="194">
        <v>0</v>
      </c>
      <c r="GV104" s="194">
        <v>0</v>
      </c>
      <c r="GW104" s="194">
        <v>0</v>
      </c>
      <c r="GX104" s="194">
        <v>0</v>
      </c>
      <c r="GY104" s="194">
        <v>0</v>
      </c>
      <c r="GZ104" s="194">
        <v>0</v>
      </c>
      <c r="HA104" s="194">
        <v>0</v>
      </c>
      <c r="HB104" s="194">
        <v>0</v>
      </c>
      <c r="HC104" s="194">
        <v>0</v>
      </c>
      <c r="HD104" s="194">
        <v>0</v>
      </c>
      <c r="HE104" s="194">
        <v>0</v>
      </c>
      <c r="HF104" s="194">
        <v>0</v>
      </c>
      <c r="HG104" s="194">
        <v>0</v>
      </c>
      <c r="HH104" s="194">
        <v>0</v>
      </c>
      <c r="HI104" s="194">
        <v>0</v>
      </c>
      <c r="HJ104" s="194">
        <v>0</v>
      </c>
      <c r="HK104" s="194">
        <v>0</v>
      </c>
      <c r="HL104" s="194">
        <v>0</v>
      </c>
      <c r="HM104" s="194">
        <v>0</v>
      </c>
      <c r="HN104" s="194">
        <v>0</v>
      </c>
      <c r="HO104" s="194">
        <v>0</v>
      </c>
      <c r="HP104" s="194">
        <v>0</v>
      </c>
      <c r="HQ104" s="194">
        <v>0</v>
      </c>
      <c r="HR104" s="194">
        <v>0</v>
      </c>
      <c r="HS104" s="194">
        <v>0</v>
      </c>
      <c r="HT104" s="194">
        <v>0</v>
      </c>
      <c r="HU104" s="194">
        <v>0</v>
      </c>
      <c r="HV104" s="194">
        <v>0</v>
      </c>
      <c r="HW104" s="194">
        <v>0</v>
      </c>
      <c r="HX104" s="194">
        <v>0</v>
      </c>
      <c r="HY104" s="194">
        <v>0</v>
      </c>
      <c r="HZ104" s="194">
        <v>0</v>
      </c>
      <c r="IA104" s="194">
        <v>0</v>
      </c>
      <c r="IB104" s="194">
        <v>0</v>
      </c>
      <c r="IC104" s="194">
        <v>0</v>
      </c>
      <c r="ID104" s="194">
        <v>0</v>
      </c>
      <c r="IE104" s="194">
        <v>0</v>
      </c>
      <c r="IF104" s="194">
        <v>0</v>
      </c>
      <c r="IG104" s="194">
        <v>0</v>
      </c>
      <c r="IH104" s="194">
        <v>0</v>
      </c>
      <c r="II104" s="194">
        <v>0</v>
      </c>
      <c r="IJ104" s="194">
        <v>0</v>
      </c>
      <c r="IK104" s="194">
        <v>0</v>
      </c>
      <c r="IL104" s="194">
        <v>0</v>
      </c>
      <c r="IM104" s="194">
        <v>0</v>
      </c>
      <c r="IN104" s="194">
        <v>0</v>
      </c>
      <c r="IO104" s="194">
        <v>0</v>
      </c>
      <c r="IP104" s="194">
        <v>0</v>
      </c>
      <c r="IQ104" s="194">
        <v>0</v>
      </c>
      <c r="IR104" s="194">
        <v>0</v>
      </c>
      <c r="IS104" s="194">
        <v>0</v>
      </c>
      <c r="IT104" s="194">
        <v>0</v>
      </c>
      <c r="IU104" s="194">
        <v>0</v>
      </c>
      <c r="IV104" s="194">
        <v>0</v>
      </c>
      <c r="IW104" s="194">
        <v>0</v>
      </c>
      <c r="IX104" s="194">
        <f t="shared" si="3"/>
        <v>243798.83000000002</v>
      </c>
    </row>
    <row r="105" spans="1:258" ht="13.5" customHeight="1" x14ac:dyDescent="0.25">
      <c r="A105" s="190">
        <v>524041</v>
      </c>
      <c r="B105" s="194">
        <v>0</v>
      </c>
      <c r="C105" s="194">
        <v>87602.52</v>
      </c>
      <c r="D105" s="194">
        <v>0</v>
      </c>
      <c r="E105" s="194">
        <v>0</v>
      </c>
      <c r="F105" s="194">
        <v>0</v>
      </c>
      <c r="G105" s="194">
        <v>0</v>
      </c>
      <c r="H105" s="194">
        <v>0</v>
      </c>
      <c r="I105" s="194">
        <v>177570.63</v>
      </c>
      <c r="J105" s="194">
        <v>0</v>
      </c>
      <c r="K105" s="194">
        <v>0</v>
      </c>
      <c r="L105" s="194">
        <v>0</v>
      </c>
      <c r="M105" s="194">
        <v>0</v>
      </c>
      <c r="N105" s="194">
        <v>0</v>
      </c>
      <c r="O105" s="194">
        <v>0</v>
      </c>
      <c r="P105" s="194">
        <v>0</v>
      </c>
      <c r="Q105" s="194">
        <v>0</v>
      </c>
      <c r="R105" s="194">
        <v>289.8</v>
      </c>
      <c r="S105" s="194">
        <v>0</v>
      </c>
      <c r="T105" s="194">
        <v>0</v>
      </c>
      <c r="U105" s="194">
        <v>0</v>
      </c>
      <c r="V105" s="194">
        <v>0</v>
      </c>
      <c r="W105" s="194">
        <v>0</v>
      </c>
      <c r="X105" s="194">
        <v>0</v>
      </c>
      <c r="Y105" s="194">
        <v>0</v>
      </c>
      <c r="Z105" s="194">
        <v>0</v>
      </c>
      <c r="AA105" s="194">
        <v>0</v>
      </c>
      <c r="AB105" s="194">
        <v>0</v>
      </c>
      <c r="AC105" s="194">
        <v>0</v>
      </c>
      <c r="AD105" s="194">
        <v>0</v>
      </c>
      <c r="AE105" s="194">
        <v>0</v>
      </c>
      <c r="AF105" s="194">
        <v>0</v>
      </c>
      <c r="AG105" s="194">
        <v>0</v>
      </c>
      <c r="AH105" s="194">
        <v>0</v>
      </c>
      <c r="AI105" s="194">
        <v>0</v>
      </c>
      <c r="AJ105" s="194">
        <v>0</v>
      </c>
      <c r="AK105" s="194">
        <v>0</v>
      </c>
      <c r="AL105" s="194">
        <v>0</v>
      </c>
      <c r="AM105" s="194">
        <v>0</v>
      </c>
      <c r="AN105" s="194">
        <v>0</v>
      </c>
      <c r="AO105" s="194">
        <v>0</v>
      </c>
      <c r="AP105" s="194">
        <v>0</v>
      </c>
      <c r="AQ105" s="194">
        <v>0</v>
      </c>
      <c r="AR105" s="194">
        <v>0</v>
      </c>
      <c r="AS105" s="194">
        <v>0</v>
      </c>
      <c r="AT105" s="194">
        <v>0</v>
      </c>
      <c r="AU105" s="194">
        <v>0</v>
      </c>
      <c r="AV105" s="194">
        <v>0</v>
      </c>
      <c r="AW105" s="194">
        <v>0</v>
      </c>
      <c r="AX105" s="194">
        <v>0</v>
      </c>
      <c r="AY105" s="194">
        <v>0</v>
      </c>
      <c r="AZ105" s="194">
        <v>0</v>
      </c>
      <c r="BA105" s="194">
        <v>0</v>
      </c>
      <c r="BB105" s="194">
        <v>0</v>
      </c>
      <c r="BC105" s="194">
        <v>0</v>
      </c>
      <c r="BD105" s="194">
        <v>0</v>
      </c>
      <c r="BE105" s="194">
        <v>0</v>
      </c>
      <c r="BF105" s="194">
        <v>0</v>
      </c>
      <c r="BG105" s="194">
        <v>0</v>
      </c>
      <c r="BH105" s="194">
        <v>0</v>
      </c>
      <c r="BI105" s="194">
        <v>0</v>
      </c>
      <c r="BJ105" s="194">
        <v>0</v>
      </c>
      <c r="BK105" s="194">
        <v>0</v>
      </c>
      <c r="BL105" s="194">
        <v>0</v>
      </c>
      <c r="BM105" s="194">
        <v>0</v>
      </c>
      <c r="BN105" s="194">
        <v>0</v>
      </c>
      <c r="BO105" s="194">
        <v>0</v>
      </c>
      <c r="BP105" s="194">
        <v>0</v>
      </c>
      <c r="BQ105" s="194">
        <v>0</v>
      </c>
      <c r="BR105" s="194">
        <v>0</v>
      </c>
      <c r="BS105" s="194">
        <v>0</v>
      </c>
      <c r="BT105" s="194">
        <v>11471.03</v>
      </c>
      <c r="BU105" s="194">
        <v>0</v>
      </c>
      <c r="BV105" s="194">
        <v>0</v>
      </c>
      <c r="BW105" s="194">
        <v>0</v>
      </c>
      <c r="BX105" s="194">
        <v>0</v>
      </c>
      <c r="BY105" s="194">
        <v>0</v>
      </c>
      <c r="BZ105" s="194">
        <v>0</v>
      </c>
      <c r="CA105" s="194">
        <v>0</v>
      </c>
      <c r="CB105" s="194">
        <v>0</v>
      </c>
      <c r="CC105" s="194">
        <v>0</v>
      </c>
      <c r="CD105" s="194">
        <v>0</v>
      </c>
      <c r="CE105" s="194">
        <v>0</v>
      </c>
      <c r="CF105" s="194">
        <v>0</v>
      </c>
      <c r="CG105" s="194">
        <v>0</v>
      </c>
      <c r="CH105" s="194">
        <v>0</v>
      </c>
      <c r="CI105" s="194">
        <v>0</v>
      </c>
      <c r="CJ105" s="194">
        <v>0</v>
      </c>
      <c r="CK105" s="194">
        <v>0</v>
      </c>
      <c r="CL105" s="194">
        <v>10983.69</v>
      </c>
      <c r="CM105" s="194">
        <v>0</v>
      </c>
      <c r="CN105" s="194">
        <v>0</v>
      </c>
      <c r="CO105" s="194">
        <v>0</v>
      </c>
      <c r="CP105" s="194">
        <v>0</v>
      </c>
      <c r="CQ105" s="194">
        <v>0</v>
      </c>
      <c r="CR105" s="194">
        <v>34307.49</v>
      </c>
      <c r="CS105" s="194">
        <v>70114.539999999994</v>
      </c>
      <c r="CT105" s="194">
        <v>0</v>
      </c>
      <c r="CU105" s="194">
        <v>0</v>
      </c>
      <c r="CV105" s="194">
        <v>0</v>
      </c>
      <c r="CW105" s="194">
        <v>0</v>
      </c>
      <c r="CX105" s="194">
        <v>0</v>
      </c>
      <c r="CY105" s="194">
        <v>22008.880000000001</v>
      </c>
      <c r="CZ105" s="194">
        <v>0</v>
      </c>
      <c r="DA105" s="194">
        <v>0</v>
      </c>
      <c r="DB105" s="194">
        <v>0</v>
      </c>
      <c r="DC105" s="194">
        <v>0</v>
      </c>
      <c r="DD105" s="194">
        <v>0</v>
      </c>
      <c r="DE105" s="194">
        <v>0</v>
      </c>
      <c r="DF105" s="194">
        <v>250695.1</v>
      </c>
      <c r="DG105" s="194">
        <v>0</v>
      </c>
      <c r="DH105" s="194">
        <v>0</v>
      </c>
      <c r="DI105" s="194">
        <v>0</v>
      </c>
      <c r="DJ105" s="194">
        <v>0</v>
      </c>
      <c r="DK105" s="194">
        <v>0</v>
      </c>
      <c r="DL105" s="194">
        <v>0</v>
      </c>
      <c r="DM105" s="194">
        <v>0</v>
      </c>
      <c r="DN105" s="194">
        <v>0</v>
      </c>
      <c r="DO105" s="194">
        <v>0</v>
      </c>
      <c r="DP105" s="194">
        <v>0</v>
      </c>
      <c r="DQ105" s="194">
        <v>0</v>
      </c>
      <c r="DR105" s="194">
        <v>0</v>
      </c>
      <c r="DS105" s="194">
        <v>0</v>
      </c>
      <c r="DT105" s="194">
        <v>0</v>
      </c>
      <c r="DU105" s="194">
        <v>0</v>
      </c>
      <c r="DV105" s="194">
        <v>0</v>
      </c>
      <c r="DW105" s="194">
        <v>0</v>
      </c>
      <c r="DX105" s="194">
        <v>0</v>
      </c>
      <c r="DY105" s="194">
        <v>0</v>
      </c>
      <c r="DZ105" s="194">
        <v>0</v>
      </c>
      <c r="EA105" s="194">
        <v>0</v>
      </c>
      <c r="EB105" s="194">
        <v>0</v>
      </c>
      <c r="EC105" s="194">
        <v>0</v>
      </c>
      <c r="ED105" s="194">
        <v>0</v>
      </c>
      <c r="EE105" s="194">
        <v>0</v>
      </c>
      <c r="EF105" s="194">
        <v>0</v>
      </c>
      <c r="EG105" s="194">
        <v>0</v>
      </c>
      <c r="EH105" s="194">
        <v>0</v>
      </c>
      <c r="EI105" s="194">
        <v>0</v>
      </c>
      <c r="EJ105" s="194">
        <v>0</v>
      </c>
      <c r="EK105" s="194">
        <v>0</v>
      </c>
      <c r="EL105" s="194">
        <v>0</v>
      </c>
      <c r="EM105" s="194">
        <v>0</v>
      </c>
      <c r="EN105" s="194">
        <v>0</v>
      </c>
      <c r="EO105" s="194">
        <v>0</v>
      </c>
      <c r="EP105" s="194">
        <v>0</v>
      </c>
      <c r="EQ105" s="194">
        <v>0</v>
      </c>
      <c r="ER105" s="194">
        <v>0</v>
      </c>
      <c r="ES105" s="194">
        <v>0</v>
      </c>
      <c r="ET105" s="194">
        <v>0</v>
      </c>
      <c r="EU105" s="194">
        <v>0</v>
      </c>
      <c r="EV105" s="194">
        <v>0</v>
      </c>
      <c r="EW105" s="194">
        <v>0</v>
      </c>
      <c r="EX105" s="194">
        <v>0</v>
      </c>
      <c r="EY105" s="194">
        <v>0</v>
      </c>
      <c r="EZ105" s="194">
        <v>0</v>
      </c>
      <c r="FA105" s="194">
        <v>0</v>
      </c>
      <c r="FB105" s="194">
        <v>0</v>
      </c>
      <c r="FC105" s="194">
        <v>0</v>
      </c>
      <c r="FD105" s="194">
        <v>0</v>
      </c>
      <c r="FE105" s="194">
        <v>0</v>
      </c>
      <c r="FF105" s="194">
        <v>0</v>
      </c>
      <c r="FG105" s="194">
        <v>0</v>
      </c>
      <c r="FH105" s="194">
        <v>0</v>
      </c>
      <c r="FI105" s="194">
        <v>0</v>
      </c>
      <c r="FJ105" s="194">
        <v>0</v>
      </c>
      <c r="FK105" s="194">
        <v>0</v>
      </c>
      <c r="FL105" s="194">
        <v>0</v>
      </c>
      <c r="FM105" s="194">
        <v>0</v>
      </c>
      <c r="FN105" s="194">
        <v>0</v>
      </c>
      <c r="FO105" s="194">
        <v>0</v>
      </c>
      <c r="FP105" s="194">
        <v>0</v>
      </c>
      <c r="FQ105" s="194">
        <v>0</v>
      </c>
      <c r="FR105" s="194">
        <v>0</v>
      </c>
      <c r="FS105" s="194">
        <v>0</v>
      </c>
      <c r="FT105" s="194">
        <v>0</v>
      </c>
      <c r="FU105" s="194">
        <v>0</v>
      </c>
      <c r="FV105" s="194">
        <v>0</v>
      </c>
      <c r="FW105" s="194">
        <v>0</v>
      </c>
      <c r="FX105" s="194">
        <v>0</v>
      </c>
      <c r="FY105" s="194">
        <v>0</v>
      </c>
      <c r="FZ105" s="194">
        <v>1183.6099999999999</v>
      </c>
      <c r="GA105" s="194">
        <v>0</v>
      </c>
      <c r="GB105" s="194">
        <v>0</v>
      </c>
      <c r="GC105" s="194">
        <v>0</v>
      </c>
      <c r="GD105" s="194">
        <v>0</v>
      </c>
      <c r="GE105" s="194">
        <v>0</v>
      </c>
      <c r="GF105" s="194">
        <v>0</v>
      </c>
      <c r="GG105" s="194">
        <v>0</v>
      </c>
      <c r="GH105" s="194">
        <v>0</v>
      </c>
      <c r="GI105" s="194">
        <v>0</v>
      </c>
      <c r="GJ105" s="194">
        <v>0</v>
      </c>
      <c r="GK105" s="194">
        <v>0</v>
      </c>
      <c r="GL105" s="194">
        <v>0</v>
      </c>
      <c r="GM105" s="194">
        <v>0</v>
      </c>
      <c r="GN105" s="194">
        <v>0</v>
      </c>
      <c r="GO105" s="194">
        <v>0</v>
      </c>
      <c r="GP105" s="194">
        <v>0</v>
      </c>
      <c r="GQ105" s="194">
        <v>0</v>
      </c>
      <c r="GR105" s="194">
        <v>1258.45</v>
      </c>
      <c r="GS105" s="194">
        <v>15057.52</v>
      </c>
      <c r="GT105" s="194">
        <v>0</v>
      </c>
      <c r="GU105" s="194">
        <v>0</v>
      </c>
      <c r="GV105" s="194">
        <v>0</v>
      </c>
      <c r="GW105" s="194">
        <v>0</v>
      </c>
      <c r="GX105" s="194">
        <v>0</v>
      </c>
      <c r="GY105" s="194">
        <v>0</v>
      </c>
      <c r="GZ105" s="194">
        <v>0</v>
      </c>
      <c r="HA105" s="194">
        <v>0</v>
      </c>
      <c r="HB105" s="194">
        <v>0</v>
      </c>
      <c r="HC105" s="194">
        <v>0</v>
      </c>
      <c r="HD105" s="194">
        <v>0</v>
      </c>
      <c r="HE105" s="194">
        <v>0</v>
      </c>
      <c r="HF105" s="194">
        <v>0</v>
      </c>
      <c r="HG105" s="194">
        <v>0</v>
      </c>
      <c r="HH105" s="194">
        <v>0</v>
      </c>
      <c r="HI105" s="194">
        <v>0</v>
      </c>
      <c r="HJ105" s="194">
        <v>0</v>
      </c>
      <c r="HK105" s="194">
        <v>0</v>
      </c>
      <c r="HL105" s="194">
        <v>0</v>
      </c>
      <c r="HM105" s="194">
        <v>0</v>
      </c>
      <c r="HN105" s="194">
        <v>0</v>
      </c>
      <c r="HO105" s="194">
        <v>0</v>
      </c>
      <c r="HP105" s="194">
        <v>0</v>
      </c>
      <c r="HQ105" s="194">
        <v>0</v>
      </c>
      <c r="HR105" s="194">
        <v>0</v>
      </c>
      <c r="HS105" s="194">
        <v>0</v>
      </c>
      <c r="HT105" s="194">
        <v>0</v>
      </c>
      <c r="HU105" s="194">
        <v>0</v>
      </c>
      <c r="HV105" s="194">
        <v>0</v>
      </c>
      <c r="HW105" s="194">
        <v>0</v>
      </c>
      <c r="HX105" s="194">
        <v>0</v>
      </c>
      <c r="HY105" s="194">
        <v>0</v>
      </c>
      <c r="HZ105" s="194">
        <v>0</v>
      </c>
      <c r="IA105" s="194">
        <v>0</v>
      </c>
      <c r="IB105" s="194">
        <v>0</v>
      </c>
      <c r="IC105" s="194">
        <v>0</v>
      </c>
      <c r="ID105" s="194">
        <v>0</v>
      </c>
      <c r="IE105" s="194">
        <v>0</v>
      </c>
      <c r="IF105" s="194">
        <v>0</v>
      </c>
      <c r="IG105" s="194">
        <v>0</v>
      </c>
      <c r="IH105" s="194">
        <v>0</v>
      </c>
      <c r="II105" s="194">
        <v>0</v>
      </c>
      <c r="IJ105" s="194">
        <v>0</v>
      </c>
      <c r="IK105" s="194">
        <v>0</v>
      </c>
      <c r="IL105" s="194">
        <v>0</v>
      </c>
      <c r="IM105" s="194">
        <v>0</v>
      </c>
      <c r="IN105" s="194">
        <v>0</v>
      </c>
      <c r="IO105" s="194">
        <v>0</v>
      </c>
      <c r="IP105" s="194">
        <v>0</v>
      </c>
      <c r="IQ105" s="194">
        <v>0</v>
      </c>
      <c r="IR105" s="194">
        <v>0</v>
      </c>
      <c r="IS105" s="194">
        <v>0</v>
      </c>
      <c r="IT105" s="194">
        <v>0</v>
      </c>
      <c r="IU105" s="194">
        <v>0</v>
      </c>
      <c r="IV105" s="194">
        <v>0</v>
      </c>
      <c r="IW105" s="194">
        <v>0</v>
      </c>
      <c r="IX105" s="194">
        <f t="shared" si="3"/>
        <v>682543.26</v>
      </c>
    </row>
    <row r="106" spans="1:258" ht="13.5" customHeight="1" x14ac:dyDescent="0.25">
      <c r="A106" s="190">
        <v>527011</v>
      </c>
      <c r="B106" s="194">
        <v>0</v>
      </c>
      <c r="C106" s="194">
        <v>0</v>
      </c>
      <c r="D106" s="194">
        <v>0</v>
      </c>
      <c r="E106" s="194">
        <v>0</v>
      </c>
      <c r="F106" s="194">
        <v>0</v>
      </c>
      <c r="G106" s="194">
        <v>0</v>
      </c>
      <c r="H106" s="194">
        <v>0</v>
      </c>
      <c r="I106" s="194">
        <v>0</v>
      </c>
      <c r="J106" s="194">
        <v>0</v>
      </c>
      <c r="K106" s="194">
        <v>0</v>
      </c>
      <c r="L106" s="194">
        <v>0</v>
      </c>
      <c r="M106" s="194">
        <v>0</v>
      </c>
      <c r="N106" s="194">
        <v>0</v>
      </c>
      <c r="O106" s="194">
        <v>0</v>
      </c>
      <c r="P106" s="194">
        <v>0</v>
      </c>
      <c r="Q106" s="194">
        <v>0</v>
      </c>
      <c r="R106" s="194">
        <v>0</v>
      </c>
      <c r="S106" s="194">
        <v>0</v>
      </c>
      <c r="T106" s="194">
        <v>0</v>
      </c>
      <c r="U106" s="194">
        <v>0</v>
      </c>
      <c r="V106" s="194">
        <v>0</v>
      </c>
      <c r="W106" s="194">
        <v>0</v>
      </c>
      <c r="X106" s="194">
        <v>0</v>
      </c>
      <c r="Y106" s="194">
        <v>0</v>
      </c>
      <c r="Z106" s="194">
        <v>0</v>
      </c>
      <c r="AA106" s="194">
        <v>0</v>
      </c>
      <c r="AB106" s="194">
        <v>0</v>
      </c>
      <c r="AC106" s="194">
        <v>0</v>
      </c>
      <c r="AD106" s="194">
        <v>0</v>
      </c>
      <c r="AE106" s="194">
        <v>0</v>
      </c>
      <c r="AF106" s="194">
        <v>0</v>
      </c>
      <c r="AG106" s="194">
        <v>0</v>
      </c>
      <c r="AH106" s="194">
        <v>0</v>
      </c>
      <c r="AI106" s="194">
        <v>0</v>
      </c>
      <c r="AJ106" s="194">
        <v>0</v>
      </c>
      <c r="AK106" s="194">
        <v>0</v>
      </c>
      <c r="AL106" s="194">
        <v>0</v>
      </c>
      <c r="AM106" s="194">
        <v>0</v>
      </c>
      <c r="AN106" s="194">
        <v>0</v>
      </c>
      <c r="AO106" s="194">
        <v>0</v>
      </c>
      <c r="AP106" s="194">
        <v>0</v>
      </c>
      <c r="AQ106" s="194">
        <v>0</v>
      </c>
      <c r="AR106" s="194">
        <v>0</v>
      </c>
      <c r="AS106" s="194">
        <v>0</v>
      </c>
      <c r="AT106" s="194">
        <v>0</v>
      </c>
      <c r="AU106" s="194">
        <v>0</v>
      </c>
      <c r="AV106" s="194">
        <v>0</v>
      </c>
      <c r="AW106" s="194">
        <v>0</v>
      </c>
      <c r="AX106" s="194">
        <v>0</v>
      </c>
      <c r="AY106" s="194">
        <v>0</v>
      </c>
      <c r="AZ106" s="194">
        <v>0</v>
      </c>
      <c r="BA106" s="194">
        <v>0</v>
      </c>
      <c r="BB106" s="194">
        <v>0</v>
      </c>
      <c r="BC106" s="194">
        <v>0</v>
      </c>
      <c r="BD106" s="194">
        <v>0</v>
      </c>
      <c r="BE106" s="194">
        <v>0</v>
      </c>
      <c r="BF106" s="194">
        <v>0</v>
      </c>
      <c r="BG106" s="194">
        <v>0</v>
      </c>
      <c r="BH106" s="194">
        <v>0</v>
      </c>
      <c r="BI106" s="194">
        <v>0</v>
      </c>
      <c r="BJ106" s="194">
        <v>0</v>
      </c>
      <c r="BK106" s="194">
        <v>0</v>
      </c>
      <c r="BL106" s="194">
        <v>0</v>
      </c>
      <c r="BM106" s="194">
        <v>0</v>
      </c>
      <c r="BN106" s="194">
        <v>0</v>
      </c>
      <c r="BO106" s="194">
        <v>0</v>
      </c>
      <c r="BP106" s="194">
        <v>0</v>
      </c>
      <c r="BQ106" s="194">
        <v>0</v>
      </c>
      <c r="BR106" s="194">
        <v>0</v>
      </c>
      <c r="BS106" s="194">
        <v>0</v>
      </c>
      <c r="BT106" s="194">
        <v>0</v>
      </c>
      <c r="BU106" s="194">
        <v>0</v>
      </c>
      <c r="BV106" s="194">
        <v>0</v>
      </c>
      <c r="BW106" s="194">
        <v>0</v>
      </c>
      <c r="BX106" s="194">
        <v>0</v>
      </c>
      <c r="BY106" s="194">
        <v>0</v>
      </c>
      <c r="BZ106" s="194">
        <v>0</v>
      </c>
      <c r="CA106" s="194">
        <v>0</v>
      </c>
      <c r="CB106" s="194">
        <v>0</v>
      </c>
      <c r="CC106" s="194">
        <v>0</v>
      </c>
      <c r="CD106" s="194">
        <v>0</v>
      </c>
      <c r="CE106" s="194">
        <v>0</v>
      </c>
      <c r="CF106" s="194">
        <v>0</v>
      </c>
      <c r="CG106" s="194">
        <v>0</v>
      </c>
      <c r="CH106" s="194">
        <v>0</v>
      </c>
      <c r="CI106" s="194">
        <v>0</v>
      </c>
      <c r="CJ106" s="194">
        <v>0</v>
      </c>
      <c r="CK106" s="194">
        <v>0</v>
      </c>
      <c r="CL106" s="194">
        <v>0</v>
      </c>
      <c r="CM106" s="194">
        <v>0</v>
      </c>
      <c r="CN106" s="194">
        <v>0</v>
      </c>
      <c r="CO106" s="194">
        <v>0</v>
      </c>
      <c r="CP106" s="194">
        <v>0</v>
      </c>
      <c r="CQ106" s="194">
        <v>0</v>
      </c>
      <c r="CR106" s="194">
        <v>0</v>
      </c>
      <c r="CS106" s="194">
        <v>0</v>
      </c>
      <c r="CT106" s="194">
        <v>0</v>
      </c>
      <c r="CU106" s="194">
        <v>0</v>
      </c>
      <c r="CV106" s="194">
        <v>0</v>
      </c>
      <c r="CW106" s="194">
        <v>0</v>
      </c>
      <c r="CX106" s="194">
        <v>0</v>
      </c>
      <c r="CY106" s="194">
        <v>0</v>
      </c>
      <c r="CZ106" s="194">
        <v>0</v>
      </c>
      <c r="DA106" s="194">
        <v>0</v>
      </c>
      <c r="DB106" s="194">
        <v>0</v>
      </c>
      <c r="DC106" s="194">
        <v>0</v>
      </c>
      <c r="DD106" s="194">
        <v>0</v>
      </c>
      <c r="DE106" s="194">
        <v>0</v>
      </c>
      <c r="DF106" s="194">
        <v>0</v>
      </c>
      <c r="DG106" s="194">
        <v>0</v>
      </c>
      <c r="DH106" s="194">
        <v>0</v>
      </c>
      <c r="DI106" s="194">
        <v>0</v>
      </c>
      <c r="DJ106" s="194">
        <v>0</v>
      </c>
      <c r="DK106" s="194">
        <v>0</v>
      </c>
      <c r="DL106" s="194">
        <v>0</v>
      </c>
      <c r="DM106" s="194">
        <v>0</v>
      </c>
      <c r="DN106" s="194">
        <v>0</v>
      </c>
      <c r="DO106" s="194">
        <v>0</v>
      </c>
      <c r="DP106" s="194">
        <v>0</v>
      </c>
      <c r="DQ106" s="194">
        <v>0</v>
      </c>
      <c r="DR106" s="194">
        <v>0</v>
      </c>
      <c r="DS106" s="194">
        <v>0</v>
      </c>
      <c r="DT106" s="194">
        <v>0</v>
      </c>
      <c r="DU106" s="194">
        <v>0</v>
      </c>
      <c r="DV106" s="194">
        <v>0</v>
      </c>
      <c r="DW106" s="194">
        <v>0</v>
      </c>
      <c r="DX106" s="194">
        <v>0</v>
      </c>
      <c r="DY106" s="194">
        <v>0</v>
      </c>
      <c r="DZ106" s="194">
        <v>0</v>
      </c>
      <c r="EA106" s="194">
        <v>0</v>
      </c>
      <c r="EB106" s="194">
        <v>0</v>
      </c>
      <c r="EC106" s="194">
        <v>0</v>
      </c>
      <c r="ED106" s="194">
        <v>0</v>
      </c>
      <c r="EE106" s="194">
        <v>0</v>
      </c>
      <c r="EF106" s="194">
        <v>0</v>
      </c>
      <c r="EG106" s="194">
        <v>0</v>
      </c>
      <c r="EH106" s="194">
        <v>0</v>
      </c>
      <c r="EI106" s="194">
        <v>0</v>
      </c>
      <c r="EJ106" s="194">
        <v>0</v>
      </c>
      <c r="EK106" s="194">
        <v>0</v>
      </c>
      <c r="EL106" s="194">
        <v>0</v>
      </c>
      <c r="EM106" s="194">
        <v>0</v>
      </c>
      <c r="EN106" s="194">
        <v>0</v>
      </c>
      <c r="EO106" s="194">
        <v>0</v>
      </c>
      <c r="EP106" s="194">
        <v>0</v>
      </c>
      <c r="EQ106" s="194">
        <v>0</v>
      </c>
      <c r="ER106" s="194">
        <v>0</v>
      </c>
      <c r="ES106" s="194">
        <v>0</v>
      </c>
      <c r="ET106" s="194">
        <v>0</v>
      </c>
      <c r="EU106" s="194">
        <v>0</v>
      </c>
      <c r="EV106" s="194">
        <v>0</v>
      </c>
      <c r="EW106" s="194">
        <v>0</v>
      </c>
      <c r="EX106" s="194">
        <v>0</v>
      </c>
      <c r="EY106" s="194">
        <v>0</v>
      </c>
      <c r="EZ106" s="194">
        <v>0</v>
      </c>
      <c r="FA106" s="194">
        <v>0</v>
      </c>
      <c r="FB106" s="194">
        <v>0</v>
      </c>
      <c r="FC106" s="194">
        <v>0</v>
      </c>
      <c r="FD106" s="194">
        <v>0</v>
      </c>
      <c r="FE106" s="194">
        <v>0</v>
      </c>
      <c r="FF106" s="194">
        <v>0</v>
      </c>
      <c r="FG106" s="194">
        <v>0</v>
      </c>
      <c r="FH106" s="194">
        <v>0</v>
      </c>
      <c r="FI106" s="194">
        <v>0</v>
      </c>
      <c r="FJ106" s="194">
        <v>0</v>
      </c>
      <c r="FK106" s="194">
        <v>0</v>
      </c>
      <c r="FL106" s="194">
        <v>0</v>
      </c>
      <c r="FM106" s="194">
        <v>0</v>
      </c>
      <c r="FN106" s="194">
        <v>0</v>
      </c>
      <c r="FO106" s="194">
        <v>0</v>
      </c>
      <c r="FP106" s="194">
        <v>0</v>
      </c>
      <c r="FQ106" s="194">
        <v>0</v>
      </c>
      <c r="FR106" s="194">
        <v>0</v>
      </c>
      <c r="FS106" s="194">
        <v>0</v>
      </c>
      <c r="FT106" s="194">
        <v>0</v>
      </c>
      <c r="FU106" s="194">
        <v>0</v>
      </c>
      <c r="FV106" s="194">
        <v>0</v>
      </c>
      <c r="FW106" s="194">
        <v>0</v>
      </c>
      <c r="FX106" s="194">
        <v>0</v>
      </c>
      <c r="FY106" s="194">
        <v>0</v>
      </c>
      <c r="FZ106" s="194">
        <v>0</v>
      </c>
      <c r="GA106" s="194">
        <v>0</v>
      </c>
      <c r="GB106" s="194">
        <v>0</v>
      </c>
      <c r="GC106" s="194">
        <v>0</v>
      </c>
      <c r="GD106" s="194">
        <v>0</v>
      </c>
      <c r="GE106" s="194">
        <v>0</v>
      </c>
      <c r="GF106" s="194">
        <v>0</v>
      </c>
      <c r="GG106" s="194">
        <v>0</v>
      </c>
      <c r="GH106" s="194">
        <v>0</v>
      </c>
      <c r="GI106" s="194">
        <v>0</v>
      </c>
      <c r="GJ106" s="194">
        <v>0</v>
      </c>
      <c r="GK106" s="194">
        <v>0</v>
      </c>
      <c r="GL106" s="194">
        <v>0</v>
      </c>
      <c r="GM106" s="194">
        <v>0</v>
      </c>
      <c r="GN106" s="194">
        <v>0</v>
      </c>
      <c r="GO106" s="194">
        <v>0</v>
      </c>
      <c r="GP106" s="194">
        <v>0</v>
      </c>
      <c r="GQ106" s="194">
        <v>0</v>
      </c>
      <c r="GR106" s="194">
        <v>0</v>
      </c>
      <c r="GS106" s="194">
        <v>0</v>
      </c>
      <c r="GT106" s="194">
        <v>0</v>
      </c>
      <c r="GU106" s="194">
        <v>0</v>
      </c>
      <c r="GV106" s="194">
        <v>0</v>
      </c>
      <c r="GW106" s="194">
        <v>0</v>
      </c>
      <c r="GX106" s="194">
        <v>0</v>
      </c>
      <c r="GY106" s="194">
        <v>0</v>
      </c>
      <c r="GZ106" s="194">
        <v>0</v>
      </c>
      <c r="HA106" s="194">
        <v>0</v>
      </c>
      <c r="HB106" s="194">
        <v>0</v>
      </c>
      <c r="HC106" s="194">
        <v>0</v>
      </c>
      <c r="HD106" s="194">
        <v>0</v>
      </c>
      <c r="HE106" s="194">
        <v>0</v>
      </c>
      <c r="HF106" s="194">
        <v>0</v>
      </c>
      <c r="HG106" s="194">
        <v>0</v>
      </c>
      <c r="HH106" s="194">
        <v>0</v>
      </c>
      <c r="HI106" s="194">
        <v>0</v>
      </c>
      <c r="HJ106" s="194">
        <v>0</v>
      </c>
      <c r="HK106" s="194">
        <v>0</v>
      </c>
      <c r="HL106" s="194">
        <v>0</v>
      </c>
      <c r="HM106" s="194">
        <v>0</v>
      </c>
      <c r="HN106" s="194">
        <v>0</v>
      </c>
      <c r="HO106" s="194">
        <v>0</v>
      </c>
      <c r="HP106" s="194">
        <v>0</v>
      </c>
      <c r="HQ106" s="194">
        <v>0</v>
      </c>
      <c r="HR106" s="194">
        <v>0</v>
      </c>
      <c r="HS106" s="194">
        <v>0</v>
      </c>
      <c r="HT106" s="194">
        <v>0</v>
      </c>
      <c r="HU106" s="194">
        <v>0</v>
      </c>
      <c r="HV106" s="194">
        <v>0</v>
      </c>
      <c r="HW106" s="194">
        <v>0</v>
      </c>
      <c r="HX106" s="194">
        <v>0</v>
      </c>
      <c r="HY106" s="194">
        <v>0</v>
      </c>
      <c r="HZ106" s="194">
        <v>0</v>
      </c>
      <c r="IA106" s="194">
        <v>0</v>
      </c>
      <c r="IB106" s="194">
        <v>0</v>
      </c>
      <c r="IC106" s="194">
        <v>0</v>
      </c>
      <c r="ID106" s="194">
        <v>0</v>
      </c>
      <c r="IE106" s="194">
        <v>0</v>
      </c>
      <c r="IF106" s="194">
        <v>0</v>
      </c>
      <c r="IG106" s="194">
        <v>0</v>
      </c>
      <c r="IH106" s="194">
        <v>0</v>
      </c>
      <c r="II106" s="194">
        <v>0</v>
      </c>
      <c r="IJ106" s="194">
        <v>0</v>
      </c>
      <c r="IK106" s="194">
        <v>0</v>
      </c>
      <c r="IL106" s="194">
        <v>0</v>
      </c>
      <c r="IM106" s="194">
        <v>0</v>
      </c>
      <c r="IN106" s="194">
        <v>0</v>
      </c>
      <c r="IO106" s="194">
        <v>0</v>
      </c>
      <c r="IP106" s="194">
        <v>0</v>
      </c>
      <c r="IQ106" s="194">
        <v>0</v>
      </c>
      <c r="IR106" s="194">
        <v>0</v>
      </c>
      <c r="IS106" s="194">
        <v>0</v>
      </c>
      <c r="IT106" s="194">
        <v>0</v>
      </c>
      <c r="IU106" s="194">
        <v>0</v>
      </c>
      <c r="IV106" s="194">
        <v>0</v>
      </c>
      <c r="IW106" s="194">
        <v>0</v>
      </c>
      <c r="IX106" s="194">
        <f t="shared" si="3"/>
        <v>0</v>
      </c>
    </row>
    <row r="107" spans="1:258" ht="13.5" customHeight="1" x14ac:dyDescent="0.25">
      <c r="A107" s="190">
        <v>527012</v>
      </c>
      <c r="B107" s="194">
        <v>0</v>
      </c>
      <c r="C107" s="194">
        <v>18656</v>
      </c>
      <c r="D107" s="194">
        <v>19200</v>
      </c>
      <c r="E107" s="194">
        <v>23328</v>
      </c>
      <c r="F107" s="194">
        <v>12544</v>
      </c>
      <c r="G107" s="194">
        <v>32800</v>
      </c>
      <c r="H107" s="194">
        <v>24224</v>
      </c>
      <c r="I107" s="194">
        <v>240352</v>
      </c>
      <c r="J107" s="194">
        <v>0</v>
      </c>
      <c r="K107" s="194">
        <v>0</v>
      </c>
      <c r="L107" s="194">
        <v>1056</v>
      </c>
      <c r="M107" s="194">
        <v>0</v>
      </c>
      <c r="N107" s="194">
        <v>14016</v>
      </c>
      <c r="O107" s="194">
        <v>0</v>
      </c>
      <c r="P107" s="194">
        <v>0</v>
      </c>
      <c r="Q107" s="194">
        <v>0</v>
      </c>
      <c r="R107" s="194">
        <v>320</v>
      </c>
      <c r="S107" s="194">
        <v>2624</v>
      </c>
      <c r="T107" s="194">
        <v>14752</v>
      </c>
      <c r="U107" s="194">
        <v>0</v>
      </c>
      <c r="V107" s="194">
        <v>0</v>
      </c>
      <c r="W107" s="194">
        <v>1472</v>
      </c>
      <c r="X107" s="194">
        <v>55296</v>
      </c>
      <c r="Y107" s="194">
        <v>65088</v>
      </c>
      <c r="Z107" s="194">
        <v>53120</v>
      </c>
      <c r="AA107" s="194">
        <v>0</v>
      </c>
      <c r="AB107" s="194">
        <v>17536</v>
      </c>
      <c r="AC107" s="194">
        <v>30976</v>
      </c>
      <c r="AD107" s="194">
        <v>112544</v>
      </c>
      <c r="AE107" s="194">
        <v>0</v>
      </c>
      <c r="AF107" s="194">
        <v>34048</v>
      </c>
      <c r="AG107" s="194">
        <v>0</v>
      </c>
      <c r="AH107" s="194">
        <v>0</v>
      </c>
      <c r="AI107" s="194">
        <v>0</v>
      </c>
      <c r="AJ107" s="194">
        <v>23328</v>
      </c>
      <c r="AK107" s="194">
        <v>25024</v>
      </c>
      <c r="AL107" s="194">
        <v>23200</v>
      </c>
      <c r="AM107" s="194">
        <v>22464</v>
      </c>
      <c r="AN107" s="194">
        <v>23808</v>
      </c>
      <c r="AO107" s="194">
        <v>5664</v>
      </c>
      <c r="AP107" s="194">
        <v>18336</v>
      </c>
      <c r="AQ107" s="194">
        <v>21472</v>
      </c>
      <c r="AR107" s="194">
        <v>13664</v>
      </c>
      <c r="AS107" s="194">
        <v>18912</v>
      </c>
      <c r="AT107" s="194">
        <v>19328</v>
      </c>
      <c r="AU107" s="194">
        <v>6912</v>
      </c>
      <c r="AV107" s="194">
        <v>13088</v>
      </c>
      <c r="AW107" s="194">
        <v>0</v>
      </c>
      <c r="AX107" s="194">
        <v>27936</v>
      </c>
      <c r="AY107" s="194">
        <v>0</v>
      </c>
      <c r="AZ107" s="194">
        <v>53143.4</v>
      </c>
      <c r="BA107" s="194">
        <v>50882.9</v>
      </c>
      <c r="BB107" s="194">
        <v>66752</v>
      </c>
      <c r="BC107" s="194">
        <v>38400</v>
      </c>
      <c r="BD107" s="194">
        <v>118176</v>
      </c>
      <c r="BE107" s="194">
        <v>55776</v>
      </c>
      <c r="BF107" s="194">
        <v>31713</v>
      </c>
      <c r="BG107" s="194">
        <v>25888</v>
      </c>
      <c r="BH107" s="194">
        <v>43648</v>
      </c>
      <c r="BI107" s="194">
        <v>66304</v>
      </c>
      <c r="BJ107" s="194">
        <v>52900.7</v>
      </c>
      <c r="BK107" s="194">
        <v>33056</v>
      </c>
      <c r="BL107" s="194">
        <v>94144</v>
      </c>
      <c r="BM107" s="194">
        <v>38272</v>
      </c>
      <c r="BN107" s="194">
        <v>5152</v>
      </c>
      <c r="BO107" s="194">
        <v>96832</v>
      </c>
      <c r="BP107" s="194">
        <v>40672</v>
      </c>
      <c r="BQ107" s="194">
        <v>34272</v>
      </c>
      <c r="BR107" s="194">
        <v>73696</v>
      </c>
      <c r="BS107" s="194">
        <v>42528</v>
      </c>
      <c r="BT107" s="194">
        <v>33120</v>
      </c>
      <c r="BU107" s="194">
        <v>86560</v>
      </c>
      <c r="BV107" s="194">
        <v>42176</v>
      </c>
      <c r="BW107" s="194">
        <v>19520</v>
      </c>
      <c r="BX107" s="194">
        <v>34464</v>
      </c>
      <c r="BY107" s="194">
        <v>37696</v>
      </c>
      <c r="BZ107" s="194">
        <v>0</v>
      </c>
      <c r="CA107" s="194">
        <v>24960</v>
      </c>
      <c r="CB107" s="194">
        <v>30272</v>
      </c>
      <c r="CC107" s="194">
        <v>29952</v>
      </c>
      <c r="CD107" s="194">
        <v>50528</v>
      </c>
      <c r="CE107" s="194">
        <v>49664</v>
      </c>
      <c r="CF107" s="194">
        <v>0</v>
      </c>
      <c r="CG107" s="194">
        <v>42208</v>
      </c>
      <c r="CH107" s="194">
        <v>23200</v>
      </c>
      <c r="CI107" s="194">
        <v>6240</v>
      </c>
      <c r="CJ107" s="194">
        <v>13728</v>
      </c>
      <c r="CK107" s="194">
        <v>0</v>
      </c>
      <c r="CL107" s="194">
        <v>33423.26</v>
      </c>
      <c r="CM107" s="194">
        <v>39032.699999999997</v>
      </c>
      <c r="CN107" s="194">
        <v>20000</v>
      </c>
      <c r="CO107" s="194">
        <v>37184</v>
      </c>
      <c r="CP107" s="194">
        <v>29696</v>
      </c>
      <c r="CQ107" s="194">
        <v>-928</v>
      </c>
      <c r="CR107" s="194">
        <v>37171.449999999997</v>
      </c>
      <c r="CS107" s="194">
        <v>0</v>
      </c>
      <c r="CT107" s="194">
        <v>2112</v>
      </c>
      <c r="CU107" s="194">
        <v>10880</v>
      </c>
      <c r="CV107" s="194">
        <v>0</v>
      </c>
      <c r="CW107" s="194">
        <v>17792</v>
      </c>
      <c r="CX107" s="194">
        <v>45119.76</v>
      </c>
      <c r="CY107" s="194">
        <v>104096</v>
      </c>
      <c r="CZ107" s="194">
        <v>21696</v>
      </c>
      <c r="DA107" s="194">
        <v>49248</v>
      </c>
      <c r="DB107" s="194">
        <v>32</v>
      </c>
      <c r="DC107" s="194">
        <v>4896</v>
      </c>
      <c r="DD107" s="194">
        <v>11648</v>
      </c>
      <c r="DE107" s="194">
        <v>27040.240000000002</v>
      </c>
      <c r="DF107" s="194">
        <v>19808</v>
      </c>
      <c r="DG107" s="194">
        <v>132928</v>
      </c>
      <c r="DH107" s="194">
        <v>34368</v>
      </c>
      <c r="DI107" s="194">
        <v>32352</v>
      </c>
      <c r="DJ107" s="194">
        <v>24672</v>
      </c>
      <c r="DK107" s="194">
        <v>0</v>
      </c>
      <c r="DL107" s="194">
        <v>0</v>
      </c>
      <c r="DM107" s="194">
        <v>62400</v>
      </c>
      <c r="DN107" s="194">
        <v>52992</v>
      </c>
      <c r="DO107" s="194">
        <v>77472</v>
      </c>
      <c r="DP107" s="194">
        <v>38720</v>
      </c>
      <c r="DQ107" s="194">
        <v>21056</v>
      </c>
      <c r="DR107" s="194">
        <v>6912</v>
      </c>
      <c r="DS107" s="194">
        <v>0</v>
      </c>
      <c r="DT107" s="194">
        <v>18208</v>
      </c>
      <c r="DU107" s="194">
        <v>0</v>
      </c>
      <c r="DV107" s="194">
        <v>19072</v>
      </c>
      <c r="DW107" s="194">
        <v>22656</v>
      </c>
      <c r="DX107" s="194">
        <v>0</v>
      </c>
      <c r="DY107" s="194">
        <v>0</v>
      </c>
      <c r="DZ107" s="194">
        <v>23120.639999999999</v>
      </c>
      <c r="EA107" s="194">
        <v>36042.93</v>
      </c>
      <c r="EB107" s="194">
        <v>13731.89</v>
      </c>
      <c r="EC107" s="194">
        <v>42322.559999999998</v>
      </c>
      <c r="ED107" s="194">
        <v>51232</v>
      </c>
      <c r="EE107" s="194">
        <v>39646.1</v>
      </c>
      <c r="EF107" s="194">
        <v>19479.28</v>
      </c>
      <c r="EG107" s="194">
        <v>35309.94</v>
      </c>
      <c r="EH107" s="194">
        <v>74090.66</v>
      </c>
      <c r="EI107" s="194">
        <v>0</v>
      </c>
      <c r="EJ107" s="194">
        <v>65290.239999999998</v>
      </c>
      <c r="EK107" s="194">
        <v>0</v>
      </c>
      <c r="EL107" s="194">
        <v>22176</v>
      </c>
      <c r="EM107" s="194">
        <v>3584</v>
      </c>
      <c r="EN107" s="194">
        <v>7360</v>
      </c>
      <c r="EO107" s="194">
        <v>7456</v>
      </c>
      <c r="EP107" s="194">
        <v>160</v>
      </c>
      <c r="EQ107" s="194">
        <v>70912</v>
      </c>
      <c r="ER107" s="194">
        <v>53440</v>
      </c>
      <c r="ES107" s="194">
        <v>43456</v>
      </c>
      <c r="ET107" s="194">
        <v>90656</v>
      </c>
      <c r="EU107" s="194">
        <v>26080</v>
      </c>
      <c r="EV107" s="194">
        <v>60864</v>
      </c>
      <c r="EW107" s="194">
        <v>15712</v>
      </c>
      <c r="EX107" s="194">
        <v>12384</v>
      </c>
      <c r="EY107" s="194">
        <v>864</v>
      </c>
      <c r="EZ107" s="194">
        <v>10688</v>
      </c>
      <c r="FA107" s="194">
        <v>0</v>
      </c>
      <c r="FB107" s="194">
        <v>12288</v>
      </c>
      <c r="FC107" s="194">
        <v>6560</v>
      </c>
      <c r="FD107" s="194">
        <v>25440</v>
      </c>
      <c r="FE107" s="194">
        <v>25408</v>
      </c>
      <c r="FF107" s="194">
        <v>56608</v>
      </c>
      <c r="FG107" s="194">
        <v>87200</v>
      </c>
      <c r="FH107" s="194">
        <v>18624</v>
      </c>
      <c r="FI107" s="194">
        <v>19296</v>
      </c>
      <c r="FJ107" s="194">
        <v>58624</v>
      </c>
      <c r="FK107" s="194">
        <v>57824</v>
      </c>
      <c r="FL107" s="194">
        <v>637920</v>
      </c>
      <c r="FM107" s="194">
        <v>40640</v>
      </c>
      <c r="FN107" s="194">
        <v>0</v>
      </c>
      <c r="FO107" s="194">
        <v>0</v>
      </c>
      <c r="FP107" s="194">
        <v>7008</v>
      </c>
      <c r="FQ107" s="194">
        <v>1120</v>
      </c>
      <c r="FR107" s="194">
        <v>27232</v>
      </c>
      <c r="FS107" s="194">
        <v>94528</v>
      </c>
      <c r="FT107" s="194">
        <v>5184</v>
      </c>
      <c r="FU107" s="194">
        <v>5728</v>
      </c>
      <c r="FV107" s="194">
        <v>33952</v>
      </c>
      <c r="FW107" s="194">
        <v>0</v>
      </c>
      <c r="FX107" s="194">
        <v>0</v>
      </c>
      <c r="FY107" s="194">
        <v>0</v>
      </c>
      <c r="FZ107" s="194">
        <v>17920</v>
      </c>
      <c r="GA107" s="194">
        <v>0</v>
      </c>
      <c r="GB107" s="194">
        <v>10752</v>
      </c>
      <c r="GC107" s="194">
        <v>1696</v>
      </c>
      <c r="GD107" s="194">
        <v>29536</v>
      </c>
      <c r="GE107" s="194">
        <v>6400</v>
      </c>
      <c r="GF107" s="194">
        <v>0</v>
      </c>
      <c r="GG107" s="194">
        <v>0</v>
      </c>
      <c r="GH107" s="194">
        <v>6144</v>
      </c>
      <c r="GI107" s="194">
        <v>0</v>
      </c>
      <c r="GJ107" s="194">
        <v>35072</v>
      </c>
      <c r="GK107" s="194">
        <v>0</v>
      </c>
      <c r="GL107" s="194">
        <v>36960</v>
      </c>
      <c r="GM107" s="194">
        <v>6240</v>
      </c>
      <c r="GN107" s="194">
        <v>86432</v>
      </c>
      <c r="GO107" s="194">
        <v>0</v>
      </c>
      <c r="GP107" s="194">
        <v>15776</v>
      </c>
      <c r="GQ107" s="194">
        <v>640</v>
      </c>
      <c r="GR107" s="194">
        <v>7232</v>
      </c>
      <c r="GS107" s="194">
        <v>0</v>
      </c>
      <c r="GT107" s="194">
        <v>10272</v>
      </c>
      <c r="GU107" s="194">
        <v>0</v>
      </c>
      <c r="GV107" s="194">
        <v>11264</v>
      </c>
      <c r="GW107" s="194">
        <v>0</v>
      </c>
      <c r="GX107" s="194">
        <v>-512</v>
      </c>
      <c r="GY107" s="194">
        <v>0</v>
      </c>
      <c r="GZ107" s="194">
        <v>0</v>
      </c>
      <c r="HA107" s="194">
        <v>1344</v>
      </c>
      <c r="HB107" s="194">
        <v>0</v>
      </c>
      <c r="HC107" s="194">
        <v>24928</v>
      </c>
      <c r="HD107" s="194">
        <v>37120</v>
      </c>
      <c r="HE107" s="194">
        <v>6400</v>
      </c>
      <c r="HF107" s="194">
        <v>0</v>
      </c>
      <c r="HG107" s="194">
        <v>1600</v>
      </c>
      <c r="HH107" s="194">
        <v>85632</v>
      </c>
      <c r="HI107" s="194">
        <v>3328</v>
      </c>
      <c r="HJ107" s="194">
        <v>0</v>
      </c>
      <c r="HK107" s="194">
        <v>13984</v>
      </c>
      <c r="HL107" s="194">
        <v>0</v>
      </c>
      <c r="HM107" s="194">
        <v>10592</v>
      </c>
      <c r="HN107" s="194">
        <v>33216</v>
      </c>
      <c r="HO107" s="194">
        <v>0</v>
      </c>
      <c r="HP107" s="194">
        <v>32256</v>
      </c>
      <c r="HQ107" s="194">
        <v>0</v>
      </c>
      <c r="HR107" s="194">
        <v>12544</v>
      </c>
      <c r="HS107" s="194">
        <v>8768</v>
      </c>
      <c r="HT107" s="194">
        <v>62048</v>
      </c>
      <c r="HU107" s="194">
        <v>59584</v>
      </c>
      <c r="HV107" s="194">
        <v>49760</v>
      </c>
      <c r="HW107" s="194">
        <v>20288</v>
      </c>
      <c r="HX107" s="194">
        <v>9600</v>
      </c>
      <c r="HY107" s="194">
        <v>8320</v>
      </c>
      <c r="HZ107" s="194">
        <v>6080</v>
      </c>
      <c r="IA107" s="194">
        <v>0</v>
      </c>
      <c r="IB107" s="194">
        <v>6432</v>
      </c>
      <c r="IC107" s="194">
        <v>13952</v>
      </c>
      <c r="ID107" s="194">
        <v>0</v>
      </c>
      <c r="IE107" s="194">
        <v>55584</v>
      </c>
      <c r="IF107" s="194">
        <v>0</v>
      </c>
      <c r="IG107" s="194">
        <v>0</v>
      </c>
      <c r="IH107" s="194">
        <v>0</v>
      </c>
      <c r="II107" s="194">
        <v>16096</v>
      </c>
      <c r="IJ107" s="194">
        <v>67392</v>
      </c>
      <c r="IK107" s="194">
        <v>0</v>
      </c>
      <c r="IL107" s="194">
        <v>21120</v>
      </c>
      <c r="IM107" s="194">
        <v>0</v>
      </c>
      <c r="IN107" s="194">
        <v>0</v>
      </c>
      <c r="IO107" s="194">
        <v>0</v>
      </c>
      <c r="IP107" s="194">
        <v>0</v>
      </c>
      <c r="IQ107" s="194">
        <v>11360</v>
      </c>
      <c r="IR107" s="194">
        <v>34112</v>
      </c>
      <c r="IS107" s="194">
        <v>0</v>
      </c>
      <c r="IT107" s="194">
        <v>0</v>
      </c>
      <c r="IU107" s="194">
        <v>0</v>
      </c>
      <c r="IV107" s="194">
        <v>0</v>
      </c>
      <c r="IW107" s="194">
        <v>0</v>
      </c>
      <c r="IX107" s="194">
        <f t="shared" si="3"/>
        <v>6719845.6500000004</v>
      </c>
    </row>
    <row r="108" spans="1:258" ht="13.5" customHeight="1" x14ac:dyDescent="0.25">
      <c r="A108" s="190">
        <v>527013</v>
      </c>
      <c r="B108" s="194">
        <v>0</v>
      </c>
      <c r="C108" s="194">
        <v>0</v>
      </c>
      <c r="D108" s="194">
        <v>0</v>
      </c>
      <c r="E108" s="194">
        <v>0</v>
      </c>
      <c r="F108" s="194">
        <v>0</v>
      </c>
      <c r="G108" s="194">
        <v>0</v>
      </c>
      <c r="H108" s="194">
        <v>0</v>
      </c>
      <c r="I108" s="194">
        <v>0</v>
      </c>
      <c r="J108" s="194">
        <v>0</v>
      </c>
      <c r="K108" s="194">
        <v>0</v>
      </c>
      <c r="L108" s="194">
        <v>0</v>
      </c>
      <c r="M108" s="194">
        <v>0</v>
      </c>
      <c r="N108" s="194">
        <v>0</v>
      </c>
      <c r="O108" s="194">
        <v>0</v>
      </c>
      <c r="P108" s="194">
        <v>0</v>
      </c>
      <c r="Q108" s="194">
        <v>0</v>
      </c>
      <c r="R108" s="194">
        <v>0</v>
      </c>
      <c r="S108" s="194">
        <v>0</v>
      </c>
      <c r="T108" s="194">
        <v>0</v>
      </c>
      <c r="U108" s="194">
        <v>0</v>
      </c>
      <c r="V108" s="194">
        <v>0</v>
      </c>
      <c r="W108" s="194">
        <v>0</v>
      </c>
      <c r="X108" s="194">
        <v>0</v>
      </c>
      <c r="Y108" s="194">
        <v>0</v>
      </c>
      <c r="Z108" s="194">
        <v>0</v>
      </c>
      <c r="AA108" s="194">
        <v>0</v>
      </c>
      <c r="AB108" s="194">
        <v>0</v>
      </c>
      <c r="AC108" s="194">
        <v>0</v>
      </c>
      <c r="AD108" s="194">
        <v>0</v>
      </c>
      <c r="AE108" s="194">
        <v>0</v>
      </c>
      <c r="AF108" s="194">
        <v>0</v>
      </c>
      <c r="AG108" s="194">
        <v>0</v>
      </c>
      <c r="AH108" s="194">
        <v>0</v>
      </c>
      <c r="AI108" s="194">
        <v>0</v>
      </c>
      <c r="AJ108" s="194">
        <v>0</v>
      </c>
      <c r="AK108" s="194">
        <v>0</v>
      </c>
      <c r="AL108" s="194">
        <v>0</v>
      </c>
      <c r="AM108" s="194">
        <v>0</v>
      </c>
      <c r="AN108" s="194">
        <v>0</v>
      </c>
      <c r="AO108" s="194">
        <v>0</v>
      </c>
      <c r="AP108" s="194">
        <v>0</v>
      </c>
      <c r="AQ108" s="194">
        <v>0</v>
      </c>
      <c r="AR108" s="194">
        <v>0</v>
      </c>
      <c r="AS108" s="194">
        <v>0</v>
      </c>
      <c r="AT108" s="194">
        <v>0</v>
      </c>
      <c r="AU108" s="194">
        <v>0</v>
      </c>
      <c r="AV108" s="194">
        <v>0</v>
      </c>
      <c r="AW108" s="194">
        <v>0</v>
      </c>
      <c r="AX108" s="194">
        <v>0</v>
      </c>
      <c r="AY108" s="194">
        <v>0</v>
      </c>
      <c r="AZ108" s="194">
        <v>0</v>
      </c>
      <c r="BA108" s="194">
        <v>0</v>
      </c>
      <c r="BB108" s="194">
        <v>0</v>
      </c>
      <c r="BC108" s="194">
        <v>0</v>
      </c>
      <c r="BD108" s="194">
        <v>0</v>
      </c>
      <c r="BE108" s="194">
        <v>0</v>
      </c>
      <c r="BF108" s="194">
        <v>0</v>
      </c>
      <c r="BG108" s="194">
        <v>0</v>
      </c>
      <c r="BH108" s="194">
        <v>0</v>
      </c>
      <c r="BI108" s="194">
        <v>0</v>
      </c>
      <c r="BJ108" s="194">
        <v>0</v>
      </c>
      <c r="BK108" s="194">
        <v>0</v>
      </c>
      <c r="BL108" s="194">
        <v>0</v>
      </c>
      <c r="BM108" s="194">
        <v>0</v>
      </c>
      <c r="BN108" s="194">
        <v>0</v>
      </c>
      <c r="BO108" s="194">
        <v>0</v>
      </c>
      <c r="BP108" s="194">
        <v>0</v>
      </c>
      <c r="BQ108" s="194">
        <v>0</v>
      </c>
      <c r="BR108" s="194">
        <v>0</v>
      </c>
      <c r="BS108" s="194">
        <v>0</v>
      </c>
      <c r="BT108" s="194">
        <v>0</v>
      </c>
      <c r="BU108" s="194">
        <v>0</v>
      </c>
      <c r="BV108" s="194">
        <v>0</v>
      </c>
      <c r="BW108" s="194">
        <v>0</v>
      </c>
      <c r="BX108" s="194">
        <v>0</v>
      </c>
      <c r="BY108" s="194">
        <v>0</v>
      </c>
      <c r="BZ108" s="194">
        <v>0</v>
      </c>
      <c r="CA108" s="194">
        <v>0</v>
      </c>
      <c r="CB108" s="194">
        <v>0</v>
      </c>
      <c r="CC108" s="194">
        <v>0</v>
      </c>
      <c r="CD108" s="194">
        <v>0</v>
      </c>
      <c r="CE108" s="194">
        <v>0</v>
      </c>
      <c r="CF108" s="194">
        <v>0</v>
      </c>
      <c r="CG108" s="194">
        <v>0</v>
      </c>
      <c r="CH108" s="194">
        <v>0</v>
      </c>
      <c r="CI108" s="194">
        <v>0</v>
      </c>
      <c r="CJ108" s="194">
        <v>0</v>
      </c>
      <c r="CK108" s="194">
        <v>0</v>
      </c>
      <c r="CL108" s="194">
        <v>0</v>
      </c>
      <c r="CM108" s="194">
        <v>0</v>
      </c>
      <c r="CN108" s="194">
        <v>0</v>
      </c>
      <c r="CO108" s="194">
        <v>0</v>
      </c>
      <c r="CP108" s="194">
        <v>0</v>
      </c>
      <c r="CQ108" s="194">
        <v>0</v>
      </c>
      <c r="CR108" s="194">
        <v>0</v>
      </c>
      <c r="CS108" s="194">
        <v>0</v>
      </c>
      <c r="CT108" s="194">
        <v>0</v>
      </c>
      <c r="CU108" s="194">
        <v>0</v>
      </c>
      <c r="CV108" s="194">
        <v>0</v>
      </c>
      <c r="CW108" s="194">
        <v>0</v>
      </c>
      <c r="CX108" s="194">
        <v>0</v>
      </c>
      <c r="CY108" s="194">
        <v>0</v>
      </c>
      <c r="CZ108" s="194">
        <v>0</v>
      </c>
      <c r="DA108" s="194">
        <v>0</v>
      </c>
      <c r="DB108" s="194">
        <v>0</v>
      </c>
      <c r="DC108" s="194">
        <v>0</v>
      </c>
      <c r="DD108" s="194">
        <v>0</v>
      </c>
      <c r="DE108" s="194">
        <v>0</v>
      </c>
      <c r="DF108" s="194">
        <v>0</v>
      </c>
      <c r="DG108" s="194">
        <v>0</v>
      </c>
      <c r="DH108" s="194">
        <v>0</v>
      </c>
      <c r="DI108" s="194">
        <v>0</v>
      </c>
      <c r="DJ108" s="194">
        <v>0</v>
      </c>
      <c r="DK108" s="194">
        <v>0</v>
      </c>
      <c r="DL108" s="194">
        <v>0</v>
      </c>
      <c r="DM108" s="194">
        <v>0</v>
      </c>
      <c r="DN108" s="194">
        <v>0</v>
      </c>
      <c r="DO108" s="194">
        <v>0</v>
      </c>
      <c r="DP108" s="194">
        <v>0</v>
      </c>
      <c r="DQ108" s="194">
        <v>0</v>
      </c>
      <c r="DR108" s="194">
        <v>0</v>
      </c>
      <c r="DS108" s="194">
        <v>0</v>
      </c>
      <c r="DT108" s="194">
        <v>0</v>
      </c>
      <c r="DU108" s="194">
        <v>0</v>
      </c>
      <c r="DV108" s="194">
        <v>0</v>
      </c>
      <c r="DW108" s="194">
        <v>0</v>
      </c>
      <c r="DX108" s="194">
        <v>0</v>
      </c>
      <c r="DY108" s="194">
        <v>0</v>
      </c>
      <c r="DZ108" s="194">
        <v>0</v>
      </c>
      <c r="EA108" s="194">
        <v>0</v>
      </c>
      <c r="EB108" s="194">
        <v>0</v>
      </c>
      <c r="EC108" s="194">
        <v>0</v>
      </c>
      <c r="ED108" s="194">
        <v>0</v>
      </c>
      <c r="EE108" s="194">
        <v>0</v>
      </c>
      <c r="EF108" s="194">
        <v>0</v>
      </c>
      <c r="EG108" s="194">
        <v>0</v>
      </c>
      <c r="EH108" s="194">
        <v>0</v>
      </c>
      <c r="EI108" s="194">
        <v>0</v>
      </c>
      <c r="EJ108" s="194">
        <v>0</v>
      </c>
      <c r="EK108" s="194">
        <v>0</v>
      </c>
      <c r="EL108" s="194">
        <v>0</v>
      </c>
      <c r="EM108" s="194">
        <v>0</v>
      </c>
      <c r="EN108" s="194">
        <v>0</v>
      </c>
      <c r="EO108" s="194">
        <v>0</v>
      </c>
      <c r="EP108" s="194">
        <v>0</v>
      </c>
      <c r="EQ108" s="194">
        <v>0</v>
      </c>
      <c r="ER108" s="194">
        <v>0</v>
      </c>
      <c r="ES108" s="194">
        <v>0</v>
      </c>
      <c r="ET108" s="194">
        <v>0</v>
      </c>
      <c r="EU108" s="194">
        <v>0</v>
      </c>
      <c r="EV108" s="194">
        <v>0</v>
      </c>
      <c r="EW108" s="194">
        <v>0</v>
      </c>
      <c r="EX108" s="194">
        <v>0</v>
      </c>
      <c r="EY108" s="194">
        <v>0</v>
      </c>
      <c r="EZ108" s="194">
        <v>0</v>
      </c>
      <c r="FA108" s="194">
        <v>0</v>
      </c>
      <c r="FB108" s="194">
        <v>0</v>
      </c>
      <c r="FC108" s="194">
        <v>0</v>
      </c>
      <c r="FD108" s="194">
        <v>0</v>
      </c>
      <c r="FE108" s="194">
        <v>0</v>
      </c>
      <c r="FF108" s="194">
        <v>0</v>
      </c>
      <c r="FG108" s="194">
        <v>0</v>
      </c>
      <c r="FH108" s="194">
        <v>0</v>
      </c>
      <c r="FI108" s="194">
        <v>0</v>
      </c>
      <c r="FJ108" s="194">
        <v>0</v>
      </c>
      <c r="FK108" s="194">
        <v>0</v>
      </c>
      <c r="FL108" s="194">
        <v>0</v>
      </c>
      <c r="FM108" s="194">
        <v>0</v>
      </c>
      <c r="FN108" s="194">
        <v>0</v>
      </c>
      <c r="FO108" s="194">
        <v>0</v>
      </c>
      <c r="FP108" s="194">
        <v>0</v>
      </c>
      <c r="FQ108" s="194">
        <v>0</v>
      </c>
      <c r="FR108" s="194">
        <v>0</v>
      </c>
      <c r="FS108" s="194">
        <v>0</v>
      </c>
      <c r="FT108" s="194">
        <v>0</v>
      </c>
      <c r="FU108" s="194">
        <v>0</v>
      </c>
      <c r="FV108" s="194">
        <v>0</v>
      </c>
      <c r="FW108" s="194">
        <v>0</v>
      </c>
      <c r="FX108" s="194">
        <v>0</v>
      </c>
      <c r="FY108" s="194">
        <v>0</v>
      </c>
      <c r="FZ108" s="194">
        <v>0</v>
      </c>
      <c r="GA108" s="194">
        <v>0</v>
      </c>
      <c r="GB108" s="194">
        <v>0</v>
      </c>
      <c r="GC108" s="194">
        <v>0</v>
      </c>
      <c r="GD108" s="194">
        <v>0</v>
      </c>
      <c r="GE108" s="194">
        <v>0</v>
      </c>
      <c r="GF108" s="194">
        <v>0</v>
      </c>
      <c r="GG108" s="194">
        <v>0</v>
      </c>
      <c r="GH108" s="194">
        <v>0</v>
      </c>
      <c r="GI108" s="194">
        <v>0</v>
      </c>
      <c r="GJ108" s="194">
        <v>0</v>
      </c>
      <c r="GK108" s="194">
        <v>0</v>
      </c>
      <c r="GL108" s="194">
        <v>0</v>
      </c>
      <c r="GM108" s="194">
        <v>0</v>
      </c>
      <c r="GN108" s="194">
        <v>0</v>
      </c>
      <c r="GO108" s="194">
        <v>0</v>
      </c>
      <c r="GP108" s="194">
        <v>0</v>
      </c>
      <c r="GQ108" s="194">
        <v>0</v>
      </c>
      <c r="GR108" s="194">
        <v>0</v>
      </c>
      <c r="GS108" s="194">
        <v>0</v>
      </c>
      <c r="GT108" s="194">
        <v>0</v>
      </c>
      <c r="GU108" s="194">
        <v>0</v>
      </c>
      <c r="GV108" s="194">
        <v>0</v>
      </c>
      <c r="GW108" s="194">
        <v>0</v>
      </c>
      <c r="GX108" s="194">
        <v>0</v>
      </c>
      <c r="GY108" s="194">
        <v>0</v>
      </c>
      <c r="GZ108" s="194">
        <v>0</v>
      </c>
      <c r="HA108" s="194">
        <v>0</v>
      </c>
      <c r="HB108" s="194">
        <v>0</v>
      </c>
      <c r="HC108" s="194">
        <v>0</v>
      </c>
      <c r="HD108" s="194">
        <v>0</v>
      </c>
      <c r="HE108" s="194">
        <v>0</v>
      </c>
      <c r="HF108" s="194">
        <v>0</v>
      </c>
      <c r="HG108" s="194">
        <v>0</v>
      </c>
      <c r="HH108" s="194">
        <v>0</v>
      </c>
      <c r="HI108" s="194">
        <v>0</v>
      </c>
      <c r="HJ108" s="194">
        <v>0</v>
      </c>
      <c r="HK108" s="194">
        <v>0</v>
      </c>
      <c r="HL108" s="194">
        <v>0</v>
      </c>
      <c r="HM108" s="194">
        <v>0</v>
      </c>
      <c r="HN108" s="194">
        <v>0</v>
      </c>
      <c r="HO108" s="194">
        <v>0</v>
      </c>
      <c r="HP108" s="194">
        <v>0</v>
      </c>
      <c r="HQ108" s="194">
        <v>0</v>
      </c>
      <c r="HR108" s="194">
        <v>0</v>
      </c>
      <c r="HS108" s="194">
        <v>0</v>
      </c>
      <c r="HT108" s="194">
        <v>0</v>
      </c>
      <c r="HU108" s="194">
        <v>0</v>
      </c>
      <c r="HV108" s="194">
        <v>0</v>
      </c>
      <c r="HW108" s="194">
        <v>0</v>
      </c>
      <c r="HX108" s="194">
        <v>0</v>
      </c>
      <c r="HY108" s="194">
        <v>0</v>
      </c>
      <c r="HZ108" s="194">
        <v>0</v>
      </c>
      <c r="IA108" s="194">
        <v>0</v>
      </c>
      <c r="IB108" s="194">
        <v>0</v>
      </c>
      <c r="IC108" s="194">
        <v>0</v>
      </c>
      <c r="ID108" s="194">
        <v>0</v>
      </c>
      <c r="IE108" s="194">
        <v>0</v>
      </c>
      <c r="IF108" s="194">
        <v>0</v>
      </c>
      <c r="IG108" s="194">
        <v>0</v>
      </c>
      <c r="IH108" s="194">
        <v>0</v>
      </c>
      <c r="II108" s="194">
        <v>0</v>
      </c>
      <c r="IJ108" s="194">
        <v>0</v>
      </c>
      <c r="IK108" s="194">
        <v>0</v>
      </c>
      <c r="IL108" s="194">
        <v>0</v>
      </c>
      <c r="IM108" s="194">
        <v>0</v>
      </c>
      <c r="IN108" s="194">
        <v>0</v>
      </c>
      <c r="IO108" s="194">
        <v>0</v>
      </c>
      <c r="IP108" s="194">
        <v>0</v>
      </c>
      <c r="IQ108" s="194">
        <v>0</v>
      </c>
      <c r="IR108" s="194">
        <v>0</v>
      </c>
      <c r="IS108" s="194">
        <v>0</v>
      </c>
      <c r="IT108" s="194">
        <v>0</v>
      </c>
      <c r="IU108" s="194">
        <v>2368100</v>
      </c>
      <c r="IV108" s="194">
        <v>0</v>
      </c>
      <c r="IW108" s="194">
        <v>0</v>
      </c>
      <c r="IX108" s="194">
        <f t="shared" si="3"/>
        <v>2368100</v>
      </c>
    </row>
    <row r="109" spans="1:258" ht="13.5" customHeight="1" x14ac:dyDescent="0.25">
      <c r="A109" s="190">
        <v>527300</v>
      </c>
      <c r="B109" s="194">
        <v>0</v>
      </c>
      <c r="C109" s="194">
        <v>24890.2</v>
      </c>
      <c r="D109" s="194">
        <v>29982.5</v>
      </c>
      <c r="E109" s="194">
        <v>22107.62</v>
      </c>
      <c r="F109" s="194">
        <v>12727.34</v>
      </c>
      <c r="G109" s="194">
        <v>58991.46</v>
      </c>
      <c r="H109" s="194">
        <v>27463.5</v>
      </c>
      <c r="I109" s="194">
        <v>65236</v>
      </c>
      <c r="J109" s="194">
        <v>16337</v>
      </c>
      <c r="K109" s="194">
        <v>11670</v>
      </c>
      <c r="L109" s="194">
        <v>14305.2</v>
      </c>
      <c r="M109" s="194">
        <v>11140.4</v>
      </c>
      <c r="N109" s="194">
        <v>8655.43</v>
      </c>
      <c r="O109" s="194">
        <v>2296</v>
      </c>
      <c r="P109" s="194">
        <v>3269</v>
      </c>
      <c r="Q109" s="194">
        <v>3271</v>
      </c>
      <c r="R109" s="194">
        <v>12322</v>
      </c>
      <c r="S109" s="194">
        <v>3830</v>
      </c>
      <c r="T109" s="194">
        <v>1956</v>
      </c>
      <c r="U109" s="194">
        <v>535</v>
      </c>
      <c r="V109" s="194">
        <v>1479.4</v>
      </c>
      <c r="W109" s="194">
        <v>1584</v>
      </c>
      <c r="X109" s="194">
        <v>27737.38</v>
      </c>
      <c r="Y109" s="194">
        <v>23067.7</v>
      </c>
      <c r="Z109" s="194">
        <v>22908.48</v>
      </c>
      <c r="AA109" s="194">
        <v>0</v>
      </c>
      <c r="AB109" s="194">
        <v>24368</v>
      </c>
      <c r="AC109" s="194">
        <v>13421</v>
      </c>
      <c r="AD109" s="194">
        <v>227682.19</v>
      </c>
      <c r="AE109" s="194">
        <v>27783.42</v>
      </c>
      <c r="AF109" s="194">
        <v>14422</v>
      </c>
      <c r="AG109" s="194">
        <v>2636</v>
      </c>
      <c r="AH109" s="194">
        <v>0</v>
      </c>
      <c r="AI109" s="194">
        <v>0</v>
      </c>
      <c r="AJ109" s="194">
        <v>322</v>
      </c>
      <c r="AK109" s="194">
        <v>476</v>
      </c>
      <c r="AL109" s="194">
        <v>417</v>
      </c>
      <c r="AM109" s="194">
        <v>264</v>
      </c>
      <c r="AN109" s="194">
        <v>377</v>
      </c>
      <c r="AO109" s="194">
        <v>177</v>
      </c>
      <c r="AP109" s="194">
        <v>497</v>
      </c>
      <c r="AQ109" s="194">
        <v>316</v>
      </c>
      <c r="AR109" s="194">
        <v>324</v>
      </c>
      <c r="AS109" s="194">
        <v>251</v>
      </c>
      <c r="AT109" s="194">
        <v>241</v>
      </c>
      <c r="AU109" s="194">
        <v>89091</v>
      </c>
      <c r="AV109" s="194">
        <v>681</v>
      </c>
      <c r="AW109" s="194">
        <v>0</v>
      </c>
      <c r="AX109" s="194">
        <v>310</v>
      </c>
      <c r="AY109" s="194">
        <v>0</v>
      </c>
      <c r="AZ109" s="194">
        <v>24953.599999999999</v>
      </c>
      <c r="BA109" s="194">
        <v>10933.7</v>
      </c>
      <c r="BB109" s="194">
        <v>27560</v>
      </c>
      <c r="BC109" s="194">
        <v>6875</v>
      </c>
      <c r="BD109" s="194">
        <v>31978</v>
      </c>
      <c r="BE109" s="194">
        <v>27389</v>
      </c>
      <c r="BF109" s="194">
        <v>13327</v>
      </c>
      <c r="BG109" s="194">
        <v>4895</v>
      </c>
      <c r="BH109" s="194">
        <v>10952</v>
      </c>
      <c r="BI109" s="194">
        <v>14335</v>
      </c>
      <c r="BJ109" s="194">
        <v>12849</v>
      </c>
      <c r="BK109" s="194">
        <v>29262</v>
      </c>
      <c r="BL109" s="194">
        <v>34219</v>
      </c>
      <c r="BM109" s="194">
        <v>28143</v>
      </c>
      <c r="BN109" s="194">
        <v>6210</v>
      </c>
      <c r="BO109" s="194">
        <v>15399</v>
      </c>
      <c r="BP109" s="194">
        <v>9389</v>
      </c>
      <c r="BQ109" s="194">
        <v>9749</v>
      </c>
      <c r="BR109" s="194">
        <v>5734</v>
      </c>
      <c r="BS109" s="194">
        <v>14377</v>
      </c>
      <c r="BT109" s="194">
        <v>12962</v>
      </c>
      <c r="BU109" s="194">
        <v>12210</v>
      </c>
      <c r="BV109" s="194">
        <v>7302</v>
      </c>
      <c r="BW109" s="194">
        <v>8591</v>
      </c>
      <c r="BX109" s="194">
        <v>4557</v>
      </c>
      <c r="BY109" s="194">
        <v>7702</v>
      </c>
      <c r="BZ109" s="194">
        <v>0</v>
      </c>
      <c r="CA109" s="194">
        <v>3344</v>
      </c>
      <c r="CB109" s="194">
        <v>4374</v>
      </c>
      <c r="CC109" s="194">
        <v>4331</v>
      </c>
      <c r="CD109" s="194">
        <v>3759</v>
      </c>
      <c r="CE109" s="194">
        <v>25797</v>
      </c>
      <c r="CF109" s="194">
        <v>0</v>
      </c>
      <c r="CG109" s="194">
        <v>26717</v>
      </c>
      <c r="CH109" s="194">
        <v>2358</v>
      </c>
      <c r="CI109" s="194">
        <v>1103</v>
      </c>
      <c r="CJ109" s="194">
        <v>1816</v>
      </c>
      <c r="CK109" s="194">
        <v>18659</v>
      </c>
      <c r="CL109" s="194">
        <v>14281</v>
      </c>
      <c r="CM109" s="194">
        <v>12436</v>
      </c>
      <c r="CN109" s="194">
        <v>13221.9</v>
      </c>
      <c r="CO109" s="194">
        <v>16720</v>
      </c>
      <c r="CP109" s="194">
        <v>8254</v>
      </c>
      <c r="CQ109" s="194">
        <v>4596</v>
      </c>
      <c r="CR109" s="194">
        <v>21110</v>
      </c>
      <c r="CS109" s="194">
        <v>6002.3</v>
      </c>
      <c r="CT109" s="194">
        <v>969</v>
      </c>
      <c r="CU109" s="194">
        <v>3016.2</v>
      </c>
      <c r="CV109" s="194">
        <v>0</v>
      </c>
      <c r="CW109" s="194">
        <v>12962</v>
      </c>
      <c r="CX109" s="194">
        <v>23891.8</v>
      </c>
      <c r="CY109" s="194">
        <v>28377</v>
      </c>
      <c r="CZ109" s="194">
        <v>49144</v>
      </c>
      <c r="DA109" s="194">
        <v>44694</v>
      </c>
      <c r="DB109" s="194">
        <v>4411</v>
      </c>
      <c r="DC109" s="194">
        <v>9332</v>
      </c>
      <c r="DD109" s="194">
        <v>32247</v>
      </c>
      <c r="DE109" s="194">
        <v>67821.460000000006</v>
      </c>
      <c r="DF109" s="194">
        <v>82588</v>
      </c>
      <c r="DG109" s="194">
        <v>218814.85</v>
      </c>
      <c r="DH109" s="194">
        <v>47320.02</v>
      </c>
      <c r="DI109" s="194">
        <v>27888.66</v>
      </c>
      <c r="DJ109" s="194">
        <v>18126</v>
      </c>
      <c r="DK109" s="194">
        <v>0</v>
      </c>
      <c r="DL109" s="194">
        <v>0</v>
      </c>
      <c r="DM109" s="194">
        <v>16707</v>
      </c>
      <c r="DN109" s="194">
        <v>17328</v>
      </c>
      <c r="DO109" s="194">
        <v>20965.689999999999</v>
      </c>
      <c r="DP109" s="194">
        <v>14940</v>
      </c>
      <c r="DQ109" s="194">
        <v>3640</v>
      </c>
      <c r="DR109" s="194">
        <v>1046</v>
      </c>
      <c r="DS109" s="194">
        <v>203.31</v>
      </c>
      <c r="DT109" s="194">
        <v>13881</v>
      </c>
      <c r="DU109" s="194">
        <v>24</v>
      </c>
      <c r="DV109" s="194">
        <v>483</v>
      </c>
      <c r="DW109" s="194">
        <v>6510</v>
      </c>
      <c r="DX109" s="194">
        <v>2437</v>
      </c>
      <c r="DY109" s="194">
        <v>573.65</v>
      </c>
      <c r="DZ109" s="194">
        <v>5827</v>
      </c>
      <c r="EA109" s="194">
        <v>26165</v>
      </c>
      <c r="EB109" s="194">
        <v>7600</v>
      </c>
      <c r="EC109" s="194">
        <v>20347.78</v>
      </c>
      <c r="ED109" s="194">
        <v>17094</v>
      </c>
      <c r="EE109" s="194">
        <v>30912.85</v>
      </c>
      <c r="EF109" s="194">
        <v>33445.61</v>
      </c>
      <c r="EG109" s="194">
        <v>4056</v>
      </c>
      <c r="EH109" s="194">
        <v>22109</v>
      </c>
      <c r="EI109" s="194">
        <v>0</v>
      </c>
      <c r="EJ109" s="194">
        <v>37193</v>
      </c>
      <c r="EK109" s="194">
        <v>1788</v>
      </c>
      <c r="EL109" s="194">
        <v>0</v>
      </c>
      <c r="EM109" s="194">
        <v>0</v>
      </c>
      <c r="EN109" s="194">
        <v>0</v>
      </c>
      <c r="EO109" s="194">
        <v>1366</v>
      </c>
      <c r="EP109" s="194">
        <v>0</v>
      </c>
      <c r="EQ109" s="194">
        <v>18373.169999999998</v>
      </c>
      <c r="ER109" s="194">
        <v>24269.31</v>
      </c>
      <c r="ES109" s="194">
        <v>13239.63</v>
      </c>
      <c r="ET109" s="194">
        <v>51663.54</v>
      </c>
      <c r="EU109" s="194">
        <v>11963.52</v>
      </c>
      <c r="EV109" s="194">
        <v>21131.17</v>
      </c>
      <c r="EW109" s="194">
        <v>9949.2000000000007</v>
      </c>
      <c r="EX109" s="194">
        <v>18270.939999999999</v>
      </c>
      <c r="EY109" s="194">
        <v>3856.22</v>
      </c>
      <c r="EZ109" s="194">
        <v>60023.28</v>
      </c>
      <c r="FA109" s="194">
        <v>0</v>
      </c>
      <c r="FB109" s="194">
        <v>7501.1</v>
      </c>
      <c r="FC109" s="194">
        <v>6061.54</v>
      </c>
      <c r="FD109" s="194">
        <v>5743</v>
      </c>
      <c r="FE109" s="194">
        <v>5427</v>
      </c>
      <c r="FF109" s="194">
        <v>121186.03</v>
      </c>
      <c r="FG109" s="194">
        <v>17360</v>
      </c>
      <c r="FH109" s="194">
        <v>6872</v>
      </c>
      <c r="FI109" s="194">
        <v>6272</v>
      </c>
      <c r="FJ109" s="194">
        <v>8705</v>
      </c>
      <c r="FK109" s="194">
        <v>14400.72</v>
      </c>
      <c r="FL109" s="194">
        <v>39470</v>
      </c>
      <c r="FM109" s="194">
        <v>4630</v>
      </c>
      <c r="FN109" s="194">
        <v>0</v>
      </c>
      <c r="FO109" s="194">
        <v>0</v>
      </c>
      <c r="FP109" s="194">
        <v>5278</v>
      </c>
      <c r="FQ109" s="194">
        <v>1167</v>
      </c>
      <c r="FR109" s="194">
        <v>4219</v>
      </c>
      <c r="FS109" s="194">
        <v>19763</v>
      </c>
      <c r="FT109" s="194">
        <v>6292</v>
      </c>
      <c r="FU109" s="194">
        <v>9872</v>
      </c>
      <c r="FV109" s="194">
        <v>4212</v>
      </c>
      <c r="FW109" s="194">
        <v>3566.24</v>
      </c>
      <c r="FX109" s="194">
        <v>0</v>
      </c>
      <c r="FY109" s="194">
        <v>0</v>
      </c>
      <c r="FZ109" s="194">
        <v>41007</v>
      </c>
      <c r="GA109" s="194">
        <v>171</v>
      </c>
      <c r="GB109" s="194">
        <v>4457</v>
      </c>
      <c r="GC109" s="194">
        <v>1035</v>
      </c>
      <c r="GD109" s="194">
        <v>12439</v>
      </c>
      <c r="GE109" s="194">
        <v>4691</v>
      </c>
      <c r="GF109" s="194">
        <v>0</v>
      </c>
      <c r="GG109" s="194">
        <v>0</v>
      </c>
      <c r="GH109" s="194">
        <v>9279</v>
      </c>
      <c r="GI109" s="194">
        <v>0</v>
      </c>
      <c r="GJ109" s="194">
        <v>17006</v>
      </c>
      <c r="GK109" s="194">
        <v>0</v>
      </c>
      <c r="GL109" s="194">
        <v>2869</v>
      </c>
      <c r="GM109" s="194">
        <v>2259</v>
      </c>
      <c r="GN109" s="194">
        <v>13269</v>
      </c>
      <c r="GO109" s="194">
        <v>0</v>
      </c>
      <c r="GP109" s="194">
        <v>287</v>
      </c>
      <c r="GQ109" s="194">
        <v>1176</v>
      </c>
      <c r="GR109" s="194">
        <v>16793.5</v>
      </c>
      <c r="GS109" s="194">
        <v>13425.5</v>
      </c>
      <c r="GT109" s="194">
        <v>4068</v>
      </c>
      <c r="GU109" s="194">
        <v>17589</v>
      </c>
      <c r="GV109" s="194">
        <v>7011</v>
      </c>
      <c r="GW109" s="194">
        <v>0</v>
      </c>
      <c r="GX109" s="194">
        <v>0</v>
      </c>
      <c r="GY109" s="194">
        <v>0</v>
      </c>
      <c r="GZ109" s="194">
        <v>0</v>
      </c>
      <c r="HA109" s="194">
        <v>6048</v>
      </c>
      <c r="HB109" s="194">
        <v>1035</v>
      </c>
      <c r="HC109" s="194">
        <v>7901</v>
      </c>
      <c r="HD109" s="194">
        <v>8140</v>
      </c>
      <c r="HE109" s="194">
        <v>1112</v>
      </c>
      <c r="HF109" s="194">
        <v>2294</v>
      </c>
      <c r="HG109" s="194">
        <v>4454</v>
      </c>
      <c r="HH109" s="194">
        <v>26758</v>
      </c>
      <c r="HI109" s="194">
        <v>1224</v>
      </c>
      <c r="HJ109" s="194">
        <v>0</v>
      </c>
      <c r="HK109" s="194">
        <v>17228.5</v>
      </c>
      <c r="HL109" s="194">
        <v>0</v>
      </c>
      <c r="HM109" s="194">
        <v>13040.48</v>
      </c>
      <c r="HN109" s="194">
        <v>4149</v>
      </c>
      <c r="HO109" s="194">
        <v>0</v>
      </c>
      <c r="HP109" s="194">
        <v>85966.52</v>
      </c>
      <c r="HQ109" s="194">
        <v>0</v>
      </c>
      <c r="HR109" s="194">
        <v>12061</v>
      </c>
      <c r="HS109" s="194">
        <v>4354</v>
      </c>
      <c r="HT109" s="194">
        <v>10769</v>
      </c>
      <c r="HU109" s="194">
        <v>8367</v>
      </c>
      <c r="HV109" s="194">
        <v>5786</v>
      </c>
      <c r="HW109" s="194">
        <v>5014</v>
      </c>
      <c r="HX109" s="194">
        <v>1774</v>
      </c>
      <c r="HY109" s="194">
        <v>832</v>
      </c>
      <c r="HZ109" s="194">
        <v>0</v>
      </c>
      <c r="IA109" s="194">
        <v>0</v>
      </c>
      <c r="IB109" s="194">
        <v>882</v>
      </c>
      <c r="IC109" s="194">
        <v>9761.56</v>
      </c>
      <c r="ID109" s="194">
        <v>0</v>
      </c>
      <c r="IE109" s="194">
        <v>9917</v>
      </c>
      <c r="IF109" s="194">
        <v>0</v>
      </c>
      <c r="IG109" s="194">
        <v>0</v>
      </c>
      <c r="IH109" s="194">
        <v>0</v>
      </c>
      <c r="II109" s="194">
        <v>14429</v>
      </c>
      <c r="IJ109" s="194">
        <v>25242.799999999999</v>
      </c>
      <c r="IK109" s="194">
        <v>442</v>
      </c>
      <c r="IL109" s="194">
        <v>5327</v>
      </c>
      <c r="IM109" s="194">
        <v>4878.28</v>
      </c>
      <c r="IN109" s="194">
        <v>0</v>
      </c>
      <c r="IO109" s="194">
        <v>0</v>
      </c>
      <c r="IP109" s="194">
        <v>0</v>
      </c>
      <c r="IQ109" s="194">
        <v>8702</v>
      </c>
      <c r="IR109" s="194">
        <v>15270</v>
      </c>
      <c r="IS109" s="194">
        <v>0</v>
      </c>
      <c r="IT109" s="194">
        <v>0</v>
      </c>
      <c r="IU109" s="194">
        <v>71</v>
      </c>
      <c r="IV109" s="194">
        <v>0</v>
      </c>
      <c r="IW109" s="194">
        <v>8479</v>
      </c>
      <c r="IX109" s="194">
        <f t="shared" si="3"/>
        <v>3402076.3499999996</v>
      </c>
    </row>
    <row r="110" spans="1:258" ht="13.5" customHeight="1" x14ac:dyDescent="0.25">
      <c r="A110" s="190">
        <v>531011</v>
      </c>
      <c r="B110" s="194">
        <v>0</v>
      </c>
      <c r="C110" s="194">
        <v>858</v>
      </c>
      <c r="D110" s="194">
        <v>2025</v>
      </c>
      <c r="E110" s="194">
        <v>625</v>
      </c>
      <c r="F110" s="194">
        <v>825</v>
      </c>
      <c r="G110" s="194">
        <v>1125</v>
      </c>
      <c r="H110" s="194">
        <v>2100</v>
      </c>
      <c r="I110" s="194">
        <v>4633</v>
      </c>
      <c r="J110" s="194">
        <v>650</v>
      </c>
      <c r="K110" s="194">
        <v>750</v>
      </c>
      <c r="L110" s="194">
        <v>775</v>
      </c>
      <c r="M110" s="194">
        <v>1225</v>
      </c>
      <c r="N110" s="194">
        <v>700</v>
      </c>
      <c r="O110" s="194">
        <v>100</v>
      </c>
      <c r="P110" s="194">
        <v>0</v>
      </c>
      <c r="Q110" s="194">
        <v>175</v>
      </c>
      <c r="R110" s="194">
        <v>2125</v>
      </c>
      <c r="S110" s="194">
        <v>0</v>
      </c>
      <c r="T110" s="194">
        <v>0</v>
      </c>
      <c r="U110" s="194">
        <v>0</v>
      </c>
      <c r="V110" s="194">
        <v>998</v>
      </c>
      <c r="W110" s="194">
        <v>150</v>
      </c>
      <c r="X110" s="194">
        <v>450</v>
      </c>
      <c r="Y110" s="194">
        <v>3225</v>
      </c>
      <c r="Z110" s="194">
        <v>840</v>
      </c>
      <c r="AA110" s="194">
        <v>0</v>
      </c>
      <c r="AB110" s="194">
        <v>825</v>
      </c>
      <c r="AC110" s="194">
        <v>635</v>
      </c>
      <c r="AD110" s="194">
        <v>7750</v>
      </c>
      <c r="AE110" s="194">
        <v>150</v>
      </c>
      <c r="AF110" s="194">
        <v>2550</v>
      </c>
      <c r="AG110" s="194">
        <v>0</v>
      </c>
      <c r="AH110" s="194">
        <v>0</v>
      </c>
      <c r="AI110" s="194">
        <v>0</v>
      </c>
      <c r="AJ110" s="194">
        <v>0</v>
      </c>
      <c r="AK110" s="194">
        <v>0</v>
      </c>
      <c r="AL110" s="194">
        <v>50</v>
      </c>
      <c r="AM110" s="194">
        <v>275</v>
      </c>
      <c r="AN110" s="194">
        <v>50</v>
      </c>
      <c r="AO110" s="194">
        <v>150</v>
      </c>
      <c r="AP110" s="194">
        <v>465</v>
      </c>
      <c r="AQ110" s="194">
        <v>50</v>
      </c>
      <c r="AR110" s="194">
        <v>0</v>
      </c>
      <c r="AS110" s="194">
        <v>0</v>
      </c>
      <c r="AT110" s="194">
        <v>0</v>
      </c>
      <c r="AU110" s="194">
        <v>135</v>
      </c>
      <c r="AV110" s="194">
        <v>0</v>
      </c>
      <c r="AW110" s="194">
        <v>0</v>
      </c>
      <c r="AX110" s="194">
        <v>0</v>
      </c>
      <c r="AY110" s="194">
        <v>0</v>
      </c>
      <c r="AZ110" s="194">
        <v>4575</v>
      </c>
      <c r="BA110" s="194">
        <v>275</v>
      </c>
      <c r="BB110" s="194">
        <v>1925</v>
      </c>
      <c r="BC110" s="194">
        <v>0</v>
      </c>
      <c r="BD110" s="194">
        <v>275</v>
      </c>
      <c r="BE110" s="194">
        <v>150</v>
      </c>
      <c r="BF110" s="194">
        <v>250</v>
      </c>
      <c r="BG110" s="194">
        <v>50</v>
      </c>
      <c r="BH110" s="194">
        <v>125</v>
      </c>
      <c r="BI110" s="194">
        <v>375</v>
      </c>
      <c r="BJ110" s="194">
        <v>800</v>
      </c>
      <c r="BK110" s="194">
        <v>0</v>
      </c>
      <c r="BL110" s="194">
        <v>0</v>
      </c>
      <c r="BM110" s="194">
        <v>1225</v>
      </c>
      <c r="BN110" s="194">
        <v>25</v>
      </c>
      <c r="BO110" s="194">
        <v>0</v>
      </c>
      <c r="BP110" s="194">
        <v>100</v>
      </c>
      <c r="BQ110" s="194">
        <v>250</v>
      </c>
      <c r="BR110" s="194">
        <v>0</v>
      </c>
      <c r="BS110" s="194">
        <v>2350</v>
      </c>
      <c r="BT110" s="194">
        <v>50</v>
      </c>
      <c r="BU110" s="194">
        <v>50</v>
      </c>
      <c r="BV110" s="194">
        <v>0</v>
      </c>
      <c r="BW110" s="194">
        <v>0</v>
      </c>
      <c r="BX110" s="194">
        <v>0</v>
      </c>
      <c r="BY110" s="194">
        <v>50</v>
      </c>
      <c r="BZ110" s="194">
        <v>0</v>
      </c>
      <c r="CA110" s="194">
        <v>225</v>
      </c>
      <c r="CB110" s="194">
        <v>0</v>
      </c>
      <c r="CC110" s="194">
        <v>0</v>
      </c>
      <c r="CD110" s="194">
        <v>0</v>
      </c>
      <c r="CE110" s="194">
        <v>1025</v>
      </c>
      <c r="CF110" s="194">
        <v>0</v>
      </c>
      <c r="CG110" s="194">
        <v>250</v>
      </c>
      <c r="CH110" s="194">
        <v>0</v>
      </c>
      <c r="CI110" s="194">
        <v>0</v>
      </c>
      <c r="CJ110" s="194">
        <v>0</v>
      </c>
      <c r="CK110" s="194">
        <v>125</v>
      </c>
      <c r="CL110" s="194">
        <v>375</v>
      </c>
      <c r="CM110" s="194">
        <v>750</v>
      </c>
      <c r="CN110" s="194">
        <v>2825</v>
      </c>
      <c r="CO110" s="194">
        <v>625</v>
      </c>
      <c r="CP110" s="194">
        <v>175</v>
      </c>
      <c r="CQ110" s="194">
        <v>125</v>
      </c>
      <c r="CR110" s="194">
        <v>3550</v>
      </c>
      <c r="CS110" s="194">
        <v>2100</v>
      </c>
      <c r="CT110" s="194">
        <v>50</v>
      </c>
      <c r="CU110" s="194">
        <v>2125</v>
      </c>
      <c r="CV110" s="194">
        <v>0</v>
      </c>
      <c r="CW110" s="194">
        <v>25</v>
      </c>
      <c r="CX110" s="194">
        <v>1475</v>
      </c>
      <c r="CY110" s="194">
        <v>0</v>
      </c>
      <c r="CZ110" s="194">
        <v>925</v>
      </c>
      <c r="DA110" s="194">
        <v>1175</v>
      </c>
      <c r="DB110" s="194">
        <v>450</v>
      </c>
      <c r="DC110" s="194">
        <v>1020</v>
      </c>
      <c r="DD110" s="194">
        <v>150</v>
      </c>
      <c r="DE110" s="194">
        <v>700</v>
      </c>
      <c r="DF110" s="194">
        <v>1350</v>
      </c>
      <c r="DG110" s="194">
        <v>4025</v>
      </c>
      <c r="DH110" s="194">
        <v>825</v>
      </c>
      <c r="DI110" s="194">
        <v>1105</v>
      </c>
      <c r="DJ110" s="194">
        <v>300</v>
      </c>
      <c r="DK110" s="194">
        <v>0</v>
      </c>
      <c r="DL110" s="194">
        <v>0</v>
      </c>
      <c r="DM110" s="194">
        <v>300</v>
      </c>
      <c r="DN110" s="194">
        <v>200</v>
      </c>
      <c r="DO110" s="194">
        <v>200</v>
      </c>
      <c r="DP110" s="194">
        <v>562</v>
      </c>
      <c r="DQ110" s="194">
        <v>150</v>
      </c>
      <c r="DR110" s="194">
        <v>0</v>
      </c>
      <c r="DS110" s="194">
        <v>0</v>
      </c>
      <c r="DT110" s="194">
        <v>300</v>
      </c>
      <c r="DU110" s="194">
        <v>0</v>
      </c>
      <c r="DV110" s="194">
        <v>0</v>
      </c>
      <c r="DW110" s="194">
        <v>0</v>
      </c>
      <c r="DX110" s="194">
        <v>0</v>
      </c>
      <c r="DY110" s="194">
        <v>0</v>
      </c>
      <c r="DZ110" s="194">
        <v>0</v>
      </c>
      <c r="EA110" s="194">
        <v>6675</v>
      </c>
      <c r="EB110" s="194">
        <v>0</v>
      </c>
      <c r="EC110" s="194">
        <v>0</v>
      </c>
      <c r="ED110" s="194">
        <v>0</v>
      </c>
      <c r="EE110" s="194">
        <v>0</v>
      </c>
      <c r="EF110" s="194">
        <v>0</v>
      </c>
      <c r="EG110" s="194">
        <v>0</v>
      </c>
      <c r="EH110" s="194">
        <v>0</v>
      </c>
      <c r="EI110" s="194">
        <v>0</v>
      </c>
      <c r="EJ110" s="194">
        <v>0</v>
      </c>
      <c r="EK110" s="194">
        <v>25</v>
      </c>
      <c r="EL110" s="194">
        <v>0</v>
      </c>
      <c r="EM110" s="194">
        <v>0</v>
      </c>
      <c r="EN110" s="194">
        <v>0</v>
      </c>
      <c r="EO110" s="194">
        <v>0</v>
      </c>
      <c r="EP110" s="194">
        <v>0</v>
      </c>
      <c r="EQ110" s="194">
        <v>0</v>
      </c>
      <c r="ER110" s="194">
        <v>0</v>
      </c>
      <c r="ES110" s="194">
        <v>0</v>
      </c>
      <c r="ET110" s="194">
        <v>0</v>
      </c>
      <c r="EU110" s="194">
        <v>0</v>
      </c>
      <c r="EV110" s="194">
        <v>0</v>
      </c>
      <c r="EW110" s="194">
        <v>0</v>
      </c>
      <c r="EX110" s="194">
        <v>0</v>
      </c>
      <c r="EY110" s="194">
        <v>0</v>
      </c>
      <c r="EZ110" s="194">
        <v>0</v>
      </c>
      <c r="FA110" s="194">
        <v>0</v>
      </c>
      <c r="FB110" s="194">
        <v>0</v>
      </c>
      <c r="FC110" s="194">
        <v>0</v>
      </c>
      <c r="FD110" s="194">
        <v>25</v>
      </c>
      <c r="FE110" s="194">
        <v>67485</v>
      </c>
      <c r="FF110" s="194">
        <v>0</v>
      </c>
      <c r="FG110" s="194">
        <v>0</v>
      </c>
      <c r="FH110" s="194">
        <v>0</v>
      </c>
      <c r="FI110" s="194">
        <v>0</v>
      </c>
      <c r="FJ110" s="194">
        <v>0</v>
      </c>
      <c r="FK110" s="194">
        <v>0</v>
      </c>
      <c r="FL110" s="194">
        <v>0</v>
      </c>
      <c r="FM110" s="194">
        <v>0</v>
      </c>
      <c r="FN110" s="194">
        <v>0</v>
      </c>
      <c r="FO110" s="194">
        <v>0</v>
      </c>
      <c r="FP110" s="194">
        <v>0</v>
      </c>
      <c r="FQ110" s="194">
        <v>0</v>
      </c>
      <c r="FR110" s="194">
        <v>0</v>
      </c>
      <c r="FS110" s="194">
        <v>0</v>
      </c>
      <c r="FT110" s="194">
        <v>0</v>
      </c>
      <c r="FU110" s="194">
        <v>0</v>
      </c>
      <c r="FV110" s="194">
        <v>0</v>
      </c>
      <c r="FW110" s="194">
        <v>0</v>
      </c>
      <c r="FX110" s="194">
        <v>0</v>
      </c>
      <c r="FY110" s="194">
        <v>0</v>
      </c>
      <c r="FZ110" s="194">
        <v>2362</v>
      </c>
      <c r="GA110" s="194">
        <v>25</v>
      </c>
      <c r="GB110" s="194">
        <v>100</v>
      </c>
      <c r="GC110" s="194">
        <v>0</v>
      </c>
      <c r="GD110" s="194">
        <v>0</v>
      </c>
      <c r="GE110" s="194">
        <v>100</v>
      </c>
      <c r="GF110" s="194">
        <v>0</v>
      </c>
      <c r="GG110" s="194">
        <v>0</v>
      </c>
      <c r="GH110" s="194">
        <v>300</v>
      </c>
      <c r="GI110" s="194">
        <v>0</v>
      </c>
      <c r="GJ110" s="194">
        <v>75</v>
      </c>
      <c r="GK110" s="194">
        <v>0</v>
      </c>
      <c r="GL110" s="194">
        <v>550</v>
      </c>
      <c r="GM110" s="194">
        <v>4700</v>
      </c>
      <c r="GN110" s="194">
        <v>350</v>
      </c>
      <c r="GO110" s="194">
        <v>0</v>
      </c>
      <c r="GP110" s="194">
        <v>50</v>
      </c>
      <c r="GQ110" s="194">
        <v>0</v>
      </c>
      <c r="GR110" s="194">
        <v>125</v>
      </c>
      <c r="GS110" s="194">
        <v>0</v>
      </c>
      <c r="GT110" s="194">
        <v>425</v>
      </c>
      <c r="GU110" s="194">
        <v>706</v>
      </c>
      <c r="GV110" s="194">
        <v>0</v>
      </c>
      <c r="GW110" s="194">
        <v>0</v>
      </c>
      <c r="GX110" s="194">
        <v>0</v>
      </c>
      <c r="GY110" s="194">
        <v>0</v>
      </c>
      <c r="GZ110" s="194">
        <v>0</v>
      </c>
      <c r="HA110" s="194">
        <v>0</v>
      </c>
      <c r="HB110" s="194">
        <v>0</v>
      </c>
      <c r="HC110" s="194">
        <v>0</v>
      </c>
      <c r="HD110" s="194">
        <v>0</v>
      </c>
      <c r="HE110" s="194">
        <v>100</v>
      </c>
      <c r="HF110" s="194">
        <v>0</v>
      </c>
      <c r="HG110" s="194">
        <v>0</v>
      </c>
      <c r="HH110" s="194">
        <v>93</v>
      </c>
      <c r="HI110" s="194">
        <v>0</v>
      </c>
      <c r="HJ110" s="194">
        <v>0</v>
      </c>
      <c r="HK110" s="194">
        <v>1175</v>
      </c>
      <c r="HL110" s="194">
        <v>0</v>
      </c>
      <c r="HM110" s="194">
        <v>2982</v>
      </c>
      <c r="HN110" s="194">
        <v>175</v>
      </c>
      <c r="HO110" s="194">
        <v>0</v>
      </c>
      <c r="HP110" s="194">
        <v>100</v>
      </c>
      <c r="HQ110" s="194">
        <v>0</v>
      </c>
      <c r="HR110" s="194">
        <v>150</v>
      </c>
      <c r="HS110" s="194">
        <v>0</v>
      </c>
      <c r="HT110" s="194">
        <v>0</v>
      </c>
      <c r="HU110" s="194">
        <v>0</v>
      </c>
      <c r="HV110" s="194">
        <v>0</v>
      </c>
      <c r="HW110" s="194">
        <v>0</v>
      </c>
      <c r="HX110" s="194">
        <v>200</v>
      </c>
      <c r="HY110" s="194">
        <v>0</v>
      </c>
      <c r="HZ110" s="194">
        <v>0</v>
      </c>
      <c r="IA110" s="194">
        <v>0</v>
      </c>
      <c r="IB110" s="194">
        <v>0</v>
      </c>
      <c r="IC110" s="194">
        <v>0</v>
      </c>
      <c r="ID110" s="194">
        <v>0</v>
      </c>
      <c r="IE110" s="194">
        <v>0</v>
      </c>
      <c r="IF110" s="194">
        <v>0</v>
      </c>
      <c r="IG110" s="194">
        <v>0</v>
      </c>
      <c r="IH110" s="194">
        <v>0</v>
      </c>
      <c r="II110" s="194">
        <v>250</v>
      </c>
      <c r="IJ110" s="194">
        <v>425</v>
      </c>
      <c r="IK110" s="194">
        <v>0</v>
      </c>
      <c r="IL110" s="194">
        <v>50</v>
      </c>
      <c r="IM110" s="194">
        <v>525</v>
      </c>
      <c r="IN110" s="194">
        <v>0</v>
      </c>
      <c r="IO110" s="194">
        <v>0</v>
      </c>
      <c r="IP110" s="194">
        <v>50</v>
      </c>
      <c r="IQ110" s="194">
        <v>250</v>
      </c>
      <c r="IR110" s="194">
        <v>1300</v>
      </c>
      <c r="IS110" s="194">
        <v>0</v>
      </c>
      <c r="IT110" s="194">
        <v>0</v>
      </c>
      <c r="IU110" s="194">
        <v>0</v>
      </c>
      <c r="IV110" s="194">
        <v>0</v>
      </c>
      <c r="IW110" s="194">
        <v>25</v>
      </c>
      <c r="IX110" s="194">
        <f t="shared" si="3"/>
        <v>171829</v>
      </c>
    </row>
    <row r="111" spans="1:258" ht="13.5" customHeight="1" x14ac:dyDescent="0.25">
      <c r="A111" s="190">
        <v>532001</v>
      </c>
      <c r="B111" s="194">
        <v>0</v>
      </c>
      <c r="C111" s="194">
        <v>0</v>
      </c>
      <c r="D111" s="194">
        <v>0</v>
      </c>
      <c r="E111" s="194">
        <v>0</v>
      </c>
      <c r="F111" s="194">
        <v>0</v>
      </c>
      <c r="G111" s="194">
        <v>0</v>
      </c>
      <c r="H111" s="194">
        <v>0</v>
      </c>
      <c r="I111" s="194">
        <v>0</v>
      </c>
      <c r="J111" s="194">
        <v>0</v>
      </c>
      <c r="K111" s="194">
        <v>0</v>
      </c>
      <c r="L111" s="194">
        <v>0</v>
      </c>
      <c r="M111" s="194">
        <v>0</v>
      </c>
      <c r="N111" s="194">
        <v>0</v>
      </c>
      <c r="O111" s="194">
        <v>0</v>
      </c>
      <c r="P111" s="194">
        <v>0</v>
      </c>
      <c r="Q111" s="194">
        <v>0</v>
      </c>
      <c r="R111" s="194">
        <v>0</v>
      </c>
      <c r="S111" s="194">
        <v>0</v>
      </c>
      <c r="T111" s="194">
        <v>0</v>
      </c>
      <c r="U111" s="194">
        <v>0</v>
      </c>
      <c r="V111" s="194">
        <v>0</v>
      </c>
      <c r="W111" s="194">
        <v>0</v>
      </c>
      <c r="X111" s="194">
        <v>0</v>
      </c>
      <c r="Y111" s="194">
        <v>0</v>
      </c>
      <c r="Z111" s="194">
        <v>0</v>
      </c>
      <c r="AA111" s="194">
        <v>0</v>
      </c>
      <c r="AB111" s="194">
        <v>0</v>
      </c>
      <c r="AC111" s="194">
        <v>0</v>
      </c>
      <c r="AD111" s="194">
        <v>0</v>
      </c>
      <c r="AE111" s="194">
        <v>0</v>
      </c>
      <c r="AF111" s="194">
        <v>0</v>
      </c>
      <c r="AG111" s="194">
        <v>0</v>
      </c>
      <c r="AH111" s="194">
        <v>0</v>
      </c>
      <c r="AI111" s="194">
        <v>0</v>
      </c>
      <c r="AJ111" s="194">
        <v>0</v>
      </c>
      <c r="AK111" s="194">
        <v>0</v>
      </c>
      <c r="AL111" s="194">
        <v>0</v>
      </c>
      <c r="AM111" s="194">
        <v>0</v>
      </c>
      <c r="AN111" s="194">
        <v>0</v>
      </c>
      <c r="AO111" s="194">
        <v>0</v>
      </c>
      <c r="AP111" s="194">
        <v>0</v>
      </c>
      <c r="AQ111" s="194">
        <v>0</v>
      </c>
      <c r="AR111" s="194">
        <v>0</v>
      </c>
      <c r="AS111" s="194">
        <v>0</v>
      </c>
      <c r="AT111" s="194">
        <v>0</v>
      </c>
      <c r="AU111" s="194">
        <v>0</v>
      </c>
      <c r="AV111" s="194">
        <v>0</v>
      </c>
      <c r="AW111" s="194">
        <v>0</v>
      </c>
      <c r="AX111" s="194">
        <v>0</v>
      </c>
      <c r="AY111" s="194">
        <v>0</v>
      </c>
      <c r="AZ111" s="194">
        <v>0</v>
      </c>
      <c r="BA111" s="194">
        <v>0</v>
      </c>
      <c r="BB111" s="194">
        <v>0</v>
      </c>
      <c r="BC111" s="194">
        <v>0</v>
      </c>
      <c r="BD111" s="194">
        <v>0</v>
      </c>
      <c r="BE111" s="194">
        <v>0</v>
      </c>
      <c r="BF111" s="194">
        <v>0</v>
      </c>
      <c r="BG111" s="194">
        <v>0</v>
      </c>
      <c r="BH111" s="194">
        <v>0</v>
      </c>
      <c r="BI111" s="194">
        <v>0</v>
      </c>
      <c r="BJ111" s="194">
        <v>0</v>
      </c>
      <c r="BK111" s="194">
        <v>0</v>
      </c>
      <c r="BL111" s="194">
        <v>0</v>
      </c>
      <c r="BM111" s="194">
        <v>0</v>
      </c>
      <c r="BN111" s="194">
        <v>0</v>
      </c>
      <c r="BO111" s="194">
        <v>0</v>
      </c>
      <c r="BP111" s="194">
        <v>0</v>
      </c>
      <c r="BQ111" s="194">
        <v>0</v>
      </c>
      <c r="BR111" s="194">
        <v>0</v>
      </c>
      <c r="BS111" s="194">
        <v>0</v>
      </c>
      <c r="BT111" s="194">
        <v>0</v>
      </c>
      <c r="BU111" s="194">
        <v>0</v>
      </c>
      <c r="BV111" s="194">
        <v>0</v>
      </c>
      <c r="BW111" s="194">
        <v>0</v>
      </c>
      <c r="BX111" s="194">
        <v>0</v>
      </c>
      <c r="BY111" s="194">
        <v>0</v>
      </c>
      <c r="BZ111" s="194">
        <v>0</v>
      </c>
      <c r="CA111" s="194">
        <v>0</v>
      </c>
      <c r="CB111" s="194">
        <v>0</v>
      </c>
      <c r="CC111" s="194">
        <v>0</v>
      </c>
      <c r="CD111" s="194">
        <v>0</v>
      </c>
      <c r="CE111" s="194">
        <v>0</v>
      </c>
      <c r="CF111" s="194">
        <v>0</v>
      </c>
      <c r="CG111" s="194">
        <v>0</v>
      </c>
      <c r="CH111" s="194">
        <v>0</v>
      </c>
      <c r="CI111" s="194">
        <v>0</v>
      </c>
      <c r="CJ111" s="194">
        <v>0</v>
      </c>
      <c r="CK111" s="194">
        <v>0</v>
      </c>
      <c r="CL111" s="194">
        <v>0</v>
      </c>
      <c r="CM111" s="194">
        <v>0</v>
      </c>
      <c r="CN111" s="194">
        <v>0</v>
      </c>
      <c r="CO111" s="194">
        <v>0</v>
      </c>
      <c r="CP111" s="194">
        <v>0</v>
      </c>
      <c r="CQ111" s="194">
        <v>0</v>
      </c>
      <c r="CR111" s="194">
        <v>0</v>
      </c>
      <c r="CS111" s="194">
        <v>0</v>
      </c>
      <c r="CT111" s="194">
        <v>0</v>
      </c>
      <c r="CU111" s="194">
        <v>0</v>
      </c>
      <c r="CV111" s="194">
        <v>0</v>
      </c>
      <c r="CW111" s="194">
        <v>0</v>
      </c>
      <c r="CX111" s="194">
        <v>0</v>
      </c>
      <c r="CY111" s="194">
        <v>0</v>
      </c>
      <c r="CZ111" s="194">
        <v>0</v>
      </c>
      <c r="DA111" s="194">
        <v>0</v>
      </c>
      <c r="DB111" s="194">
        <v>0</v>
      </c>
      <c r="DC111" s="194">
        <v>0</v>
      </c>
      <c r="DD111" s="194">
        <v>0</v>
      </c>
      <c r="DE111" s="194">
        <v>0</v>
      </c>
      <c r="DF111" s="194">
        <v>0</v>
      </c>
      <c r="DG111" s="194">
        <v>0</v>
      </c>
      <c r="DH111" s="194">
        <v>0</v>
      </c>
      <c r="DI111" s="194">
        <v>0</v>
      </c>
      <c r="DJ111" s="194">
        <v>0</v>
      </c>
      <c r="DK111" s="194">
        <v>0</v>
      </c>
      <c r="DL111" s="194">
        <v>0</v>
      </c>
      <c r="DM111" s="194">
        <v>0</v>
      </c>
      <c r="DN111" s="194">
        <v>0</v>
      </c>
      <c r="DO111" s="194">
        <v>0</v>
      </c>
      <c r="DP111" s="194">
        <v>0</v>
      </c>
      <c r="DQ111" s="194">
        <v>0</v>
      </c>
      <c r="DR111" s="194">
        <v>0</v>
      </c>
      <c r="DS111" s="194">
        <v>0</v>
      </c>
      <c r="DT111" s="194">
        <v>0</v>
      </c>
      <c r="DU111" s="194">
        <v>0</v>
      </c>
      <c r="DV111" s="194">
        <v>0</v>
      </c>
      <c r="DW111" s="194">
        <v>0</v>
      </c>
      <c r="DX111" s="194">
        <v>0</v>
      </c>
      <c r="DY111" s="194">
        <v>0</v>
      </c>
      <c r="DZ111" s="194">
        <v>0</v>
      </c>
      <c r="EA111" s="194">
        <v>0</v>
      </c>
      <c r="EB111" s="194">
        <v>0</v>
      </c>
      <c r="EC111" s="194">
        <v>0</v>
      </c>
      <c r="ED111" s="194">
        <v>0</v>
      </c>
      <c r="EE111" s="194">
        <v>0</v>
      </c>
      <c r="EF111" s="194">
        <v>0</v>
      </c>
      <c r="EG111" s="194">
        <v>0</v>
      </c>
      <c r="EH111" s="194">
        <v>0</v>
      </c>
      <c r="EI111" s="194">
        <v>0</v>
      </c>
      <c r="EJ111" s="194">
        <v>0</v>
      </c>
      <c r="EK111" s="194">
        <v>0</v>
      </c>
      <c r="EL111" s="194">
        <v>0</v>
      </c>
      <c r="EM111" s="194">
        <v>0</v>
      </c>
      <c r="EN111" s="194">
        <v>0</v>
      </c>
      <c r="EO111" s="194">
        <v>0</v>
      </c>
      <c r="EP111" s="194">
        <v>0</v>
      </c>
      <c r="EQ111" s="194">
        <v>0</v>
      </c>
      <c r="ER111" s="194">
        <v>0</v>
      </c>
      <c r="ES111" s="194">
        <v>0</v>
      </c>
      <c r="ET111" s="194">
        <v>0</v>
      </c>
      <c r="EU111" s="194">
        <v>0</v>
      </c>
      <c r="EV111" s="194">
        <v>0</v>
      </c>
      <c r="EW111" s="194">
        <v>0</v>
      </c>
      <c r="EX111" s="194">
        <v>0</v>
      </c>
      <c r="EY111" s="194">
        <v>0</v>
      </c>
      <c r="EZ111" s="194">
        <v>0</v>
      </c>
      <c r="FA111" s="194">
        <v>0</v>
      </c>
      <c r="FB111" s="194">
        <v>0</v>
      </c>
      <c r="FC111" s="194">
        <v>0</v>
      </c>
      <c r="FD111" s="194">
        <v>0</v>
      </c>
      <c r="FE111" s="194">
        <v>0</v>
      </c>
      <c r="FF111" s="194">
        <v>0</v>
      </c>
      <c r="FG111" s="194">
        <v>0</v>
      </c>
      <c r="FH111" s="194">
        <v>0</v>
      </c>
      <c r="FI111" s="194">
        <v>0</v>
      </c>
      <c r="FJ111" s="194">
        <v>0</v>
      </c>
      <c r="FK111" s="194">
        <v>0</v>
      </c>
      <c r="FL111" s="194">
        <v>0</v>
      </c>
      <c r="FM111" s="194">
        <v>0</v>
      </c>
      <c r="FN111" s="194">
        <v>0</v>
      </c>
      <c r="FO111" s="194">
        <v>0</v>
      </c>
      <c r="FP111" s="194">
        <v>0</v>
      </c>
      <c r="FQ111" s="194">
        <v>0</v>
      </c>
      <c r="FR111" s="194">
        <v>0</v>
      </c>
      <c r="FS111" s="194">
        <v>0</v>
      </c>
      <c r="FT111" s="194">
        <v>0</v>
      </c>
      <c r="FU111" s="194">
        <v>0</v>
      </c>
      <c r="FV111" s="194">
        <v>0</v>
      </c>
      <c r="FW111" s="194">
        <v>0</v>
      </c>
      <c r="FX111" s="194">
        <v>0</v>
      </c>
      <c r="FY111" s="194">
        <v>0</v>
      </c>
      <c r="FZ111" s="194">
        <v>0</v>
      </c>
      <c r="GA111" s="194">
        <v>0</v>
      </c>
      <c r="GB111" s="194">
        <v>0</v>
      </c>
      <c r="GC111" s="194">
        <v>0</v>
      </c>
      <c r="GD111" s="194">
        <v>0</v>
      </c>
      <c r="GE111" s="194">
        <v>0</v>
      </c>
      <c r="GF111" s="194">
        <v>0</v>
      </c>
      <c r="GG111" s="194">
        <v>0</v>
      </c>
      <c r="GH111" s="194">
        <v>0</v>
      </c>
      <c r="GI111" s="194">
        <v>0</v>
      </c>
      <c r="GJ111" s="194">
        <v>0</v>
      </c>
      <c r="GK111" s="194">
        <v>0</v>
      </c>
      <c r="GL111" s="194">
        <v>0</v>
      </c>
      <c r="GM111" s="194">
        <v>0</v>
      </c>
      <c r="GN111" s="194">
        <v>0</v>
      </c>
      <c r="GO111" s="194">
        <v>0</v>
      </c>
      <c r="GP111" s="194">
        <v>0</v>
      </c>
      <c r="GQ111" s="194">
        <v>0</v>
      </c>
      <c r="GR111" s="194">
        <v>0</v>
      </c>
      <c r="GS111" s="194">
        <v>0</v>
      </c>
      <c r="GT111" s="194">
        <v>0</v>
      </c>
      <c r="GU111" s="194">
        <v>0</v>
      </c>
      <c r="GV111" s="194">
        <v>0</v>
      </c>
      <c r="GW111" s="194">
        <v>0</v>
      </c>
      <c r="GX111" s="194">
        <v>0</v>
      </c>
      <c r="GY111" s="194">
        <v>0</v>
      </c>
      <c r="GZ111" s="194">
        <v>0</v>
      </c>
      <c r="HA111" s="194">
        <v>0</v>
      </c>
      <c r="HB111" s="194">
        <v>0</v>
      </c>
      <c r="HC111" s="194">
        <v>0</v>
      </c>
      <c r="HD111" s="194">
        <v>0</v>
      </c>
      <c r="HE111" s="194">
        <v>0</v>
      </c>
      <c r="HF111" s="194">
        <v>0</v>
      </c>
      <c r="HG111" s="194">
        <v>0</v>
      </c>
      <c r="HH111" s="194">
        <v>0</v>
      </c>
      <c r="HI111" s="194">
        <v>0</v>
      </c>
      <c r="HJ111" s="194">
        <v>0</v>
      </c>
      <c r="HK111" s="194">
        <v>0</v>
      </c>
      <c r="HL111" s="194">
        <v>0</v>
      </c>
      <c r="HM111" s="194">
        <v>0</v>
      </c>
      <c r="HN111" s="194">
        <v>0</v>
      </c>
      <c r="HO111" s="194">
        <v>0</v>
      </c>
      <c r="HP111" s="194">
        <v>0</v>
      </c>
      <c r="HQ111" s="194">
        <v>0</v>
      </c>
      <c r="HR111" s="194">
        <v>0</v>
      </c>
      <c r="HS111" s="194">
        <v>0</v>
      </c>
      <c r="HT111" s="194">
        <v>0</v>
      </c>
      <c r="HU111" s="194">
        <v>0</v>
      </c>
      <c r="HV111" s="194">
        <v>0</v>
      </c>
      <c r="HW111" s="194">
        <v>0</v>
      </c>
      <c r="HX111" s="194">
        <v>0</v>
      </c>
      <c r="HY111" s="194">
        <v>0</v>
      </c>
      <c r="HZ111" s="194">
        <v>0</v>
      </c>
      <c r="IA111" s="194">
        <v>0</v>
      </c>
      <c r="IB111" s="194">
        <v>0</v>
      </c>
      <c r="IC111" s="194">
        <v>0</v>
      </c>
      <c r="ID111" s="194">
        <v>0</v>
      </c>
      <c r="IE111" s="194">
        <v>0</v>
      </c>
      <c r="IF111" s="194">
        <v>0</v>
      </c>
      <c r="IG111" s="194">
        <v>0</v>
      </c>
      <c r="IH111" s="194">
        <v>0</v>
      </c>
      <c r="II111" s="194">
        <v>0</v>
      </c>
      <c r="IJ111" s="194">
        <v>0</v>
      </c>
      <c r="IK111" s="194">
        <v>0</v>
      </c>
      <c r="IL111" s="194">
        <v>0</v>
      </c>
      <c r="IM111" s="194">
        <v>0</v>
      </c>
      <c r="IN111" s="194">
        <v>0</v>
      </c>
      <c r="IO111" s="194">
        <v>0</v>
      </c>
      <c r="IP111" s="194">
        <v>0</v>
      </c>
      <c r="IQ111" s="194">
        <v>0</v>
      </c>
      <c r="IR111" s="194">
        <v>0</v>
      </c>
      <c r="IS111" s="194">
        <v>0</v>
      </c>
      <c r="IT111" s="194">
        <v>0</v>
      </c>
      <c r="IU111" s="194">
        <v>63188</v>
      </c>
      <c r="IV111" s="194">
        <v>0</v>
      </c>
      <c r="IW111" s="194">
        <v>0</v>
      </c>
      <c r="IX111" s="194">
        <f t="shared" si="3"/>
        <v>63188</v>
      </c>
    </row>
    <row r="112" spans="1:258" ht="13.5" customHeight="1" x14ac:dyDescent="0.25">
      <c r="A112" s="190">
        <v>538011</v>
      </c>
      <c r="B112" s="194">
        <v>0</v>
      </c>
      <c r="C112" s="194">
        <v>0</v>
      </c>
      <c r="D112" s="194">
        <v>0</v>
      </c>
      <c r="E112" s="194">
        <v>11000</v>
      </c>
      <c r="F112" s="194">
        <v>0</v>
      </c>
      <c r="G112" s="194">
        <v>1000</v>
      </c>
      <c r="H112" s="194">
        <v>0</v>
      </c>
      <c r="I112" s="194">
        <v>102827</v>
      </c>
      <c r="J112" s="194">
        <v>0</v>
      </c>
      <c r="K112" s="194">
        <v>0</v>
      </c>
      <c r="L112" s="194">
        <v>0</v>
      </c>
      <c r="M112" s="194">
        <v>0</v>
      </c>
      <c r="N112" s="194">
        <v>0</v>
      </c>
      <c r="O112" s="194">
        <v>0</v>
      </c>
      <c r="P112" s="194">
        <v>0</v>
      </c>
      <c r="Q112" s="194">
        <v>0</v>
      </c>
      <c r="R112" s="194">
        <v>0</v>
      </c>
      <c r="S112" s="194">
        <v>0</v>
      </c>
      <c r="T112" s="194">
        <v>0</v>
      </c>
      <c r="U112" s="194">
        <v>0</v>
      </c>
      <c r="V112" s="194">
        <v>0</v>
      </c>
      <c r="W112" s="194">
        <v>0</v>
      </c>
      <c r="X112" s="194">
        <v>0</v>
      </c>
      <c r="Y112" s="194">
        <v>12462.93</v>
      </c>
      <c r="Z112" s="194">
        <v>0</v>
      </c>
      <c r="AA112" s="194">
        <v>0</v>
      </c>
      <c r="AB112" s="194">
        <v>0</v>
      </c>
      <c r="AC112" s="194">
        <v>0</v>
      </c>
      <c r="AD112" s="194">
        <v>20528.3</v>
      </c>
      <c r="AE112" s="194">
        <v>0</v>
      </c>
      <c r="AF112" s="194">
        <v>18112.79</v>
      </c>
      <c r="AG112" s="194">
        <v>0</v>
      </c>
      <c r="AH112" s="194">
        <v>0</v>
      </c>
      <c r="AI112" s="194">
        <v>0</v>
      </c>
      <c r="AJ112" s="194">
        <v>0</v>
      </c>
      <c r="AK112" s="194">
        <v>0</v>
      </c>
      <c r="AL112" s="194">
        <v>0</v>
      </c>
      <c r="AM112" s="194">
        <v>100</v>
      </c>
      <c r="AN112" s="194">
        <v>0</v>
      </c>
      <c r="AO112" s="194">
        <v>0</v>
      </c>
      <c r="AP112" s="194">
        <v>0</v>
      </c>
      <c r="AQ112" s="194">
        <v>0</v>
      </c>
      <c r="AR112" s="194">
        <v>0</v>
      </c>
      <c r="AS112" s="194">
        <v>0</v>
      </c>
      <c r="AT112" s="194">
        <v>0</v>
      </c>
      <c r="AU112" s="194">
        <v>0</v>
      </c>
      <c r="AV112" s="194">
        <v>0</v>
      </c>
      <c r="AW112" s="194">
        <v>0</v>
      </c>
      <c r="AX112" s="194">
        <v>0</v>
      </c>
      <c r="AY112" s="194">
        <v>0</v>
      </c>
      <c r="AZ112" s="194">
        <v>0</v>
      </c>
      <c r="BA112" s="194">
        <v>0</v>
      </c>
      <c r="BB112" s="194">
        <v>2200</v>
      </c>
      <c r="BC112" s="194">
        <v>0</v>
      </c>
      <c r="BD112" s="194">
        <v>0</v>
      </c>
      <c r="BE112" s="194">
        <v>0</v>
      </c>
      <c r="BF112" s="194">
        <v>0</v>
      </c>
      <c r="BG112" s="194">
        <v>0</v>
      </c>
      <c r="BH112" s="194">
        <v>0</v>
      </c>
      <c r="BI112" s="194">
        <v>0</v>
      </c>
      <c r="BJ112" s="194">
        <v>0</v>
      </c>
      <c r="BK112" s="194">
        <v>0</v>
      </c>
      <c r="BL112" s="194">
        <v>0</v>
      </c>
      <c r="BM112" s="194">
        <v>64264.41</v>
      </c>
      <c r="BN112" s="194">
        <v>0</v>
      </c>
      <c r="BO112" s="194">
        <v>0</v>
      </c>
      <c r="BP112" s="194">
        <v>0</v>
      </c>
      <c r="BQ112" s="194">
        <v>0</v>
      </c>
      <c r="BR112" s="194">
        <v>0</v>
      </c>
      <c r="BS112" s="194">
        <v>0</v>
      </c>
      <c r="BT112" s="194">
        <v>0</v>
      </c>
      <c r="BU112" s="194">
        <v>0</v>
      </c>
      <c r="BV112" s="194">
        <v>0</v>
      </c>
      <c r="BW112" s="194">
        <v>0</v>
      </c>
      <c r="BX112" s="194">
        <v>0</v>
      </c>
      <c r="BY112" s="194">
        <v>0</v>
      </c>
      <c r="BZ112" s="194">
        <v>0</v>
      </c>
      <c r="CA112" s="194">
        <v>0</v>
      </c>
      <c r="CB112" s="194">
        <v>0</v>
      </c>
      <c r="CC112" s="194">
        <v>0</v>
      </c>
      <c r="CD112" s="194">
        <v>0</v>
      </c>
      <c r="CE112" s="194">
        <v>0</v>
      </c>
      <c r="CF112" s="194">
        <v>0</v>
      </c>
      <c r="CG112" s="194">
        <v>0</v>
      </c>
      <c r="CH112" s="194">
        <v>0</v>
      </c>
      <c r="CI112" s="194">
        <v>0</v>
      </c>
      <c r="CJ112" s="194">
        <v>0</v>
      </c>
      <c r="CK112" s="194">
        <v>0</v>
      </c>
      <c r="CL112" s="194">
        <v>0</v>
      </c>
      <c r="CM112" s="194">
        <v>0</v>
      </c>
      <c r="CN112" s="194">
        <v>0</v>
      </c>
      <c r="CO112" s="194">
        <v>0</v>
      </c>
      <c r="CP112" s="194">
        <v>0</v>
      </c>
      <c r="CQ112" s="194">
        <v>0</v>
      </c>
      <c r="CR112" s="194">
        <v>0</v>
      </c>
      <c r="CS112" s="194">
        <v>0</v>
      </c>
      <c r="CT112" s="194">
        <v>0</v>
      </c>
      <c r="CU112" s="194">
        <v>0</v>
      </c>
      <c r="CV112" s="194">
        <v>0</v>
      </c>
      <c r="CW112" s="194">
        <v>0</v>
      </c>
      <c r="CX112" s="194">
        <v>0</v>
      </c>
      <c r="CY112" s="194">
        <v>0</v>
      </c>
      <c r="CZ112" s="194">
        <v>0</v>
      </c>
      <c r="DA112" s="194">
        <v>0</v>
      </c>
      <c r="DB112" s="194">
        <v>0</v>
      </c>
      <c r="DC112" s="194">
        <v>0</v>
      </c>
      <c r="DD112" s="194">
        <v>0</v>
      </c>
      <c r="DE112" s="194">
        <v>0</v>
      </c>
      <c r="DF112" s="194">
        <v>0</v>
      </c>
      <c r="DG112" s="194">
        <v>0</v>
      </c>
      <c r="DH112" s="194">
        <v>0</v>
      </c>
      <c r="DI112" s="194">
        <v>0</v>
      </c>
      <c r="DJ112" s="194">
        <v>0</v>
      </c>
      <c r="DK112" s="194">
        <v>0</v>
      </c>
      <c r="DL112" s="194">
        <v>0</v>
      </c>
      <c r="DM112" s="194">
        <v>0</v>
      </c>
      <c r="DN112" s="194">
        <v>0</v>
      </c>
      <c r="DO112" s="194">
        <v>0</v>
      </c>
      <c r="DP112" s="194">
        <v>1000</v>
      </c>
      <c r="DQ112" s="194">
        <v>0</v>
      </c>
      <c r="DR112" s="194">
        <v>0</v>
      </c>
      <c r="DS112" s="194">
        <v>0</v>
      </c>
      <c r="DT112" s="194">
        <v>0</v>
      </c>
      <c r="DU112" s="194">
        <v>0</v>
      </c>
      <c r="DV112" s="194">
        <v>0</v>
      </c>
      <c r="DW112" s="194">
        <v>0</v>
      </c>
      <c r="DX112" s="194">
        <v>0</v>
      </c>
      <c r="DY112" s="194">
        <v>0</v>
      </c>
      <c r="DZ112" s="194">
        <v>0</v>
      </c>
      <c r="EA112" s="194">
        <v>0</v>
      </c>
      <c r="EB112" s="194">
        <v>0</v>
      </c>
      <c r="EC112" s="194">
        <v>0</v>
      </c>
      <c r="ED112" s="194">
        <v>0</v>
      </c>
      <c r="EE112" s="194">
        <v>0</v>
      </c>
      <c r="EF112" s="194">
        <v>0</v>
      </c>
      <c r="EG112" s="194">
        <v>0</v>
      </c>
      <c r="EH112" s="194">
        <v>0</v>
      </c>
      <c r="EI112" s="194">
        <v>0</v>
      </c>
      <c r="EJ112" s="194">
        <v>0</v>
      </c>
      <c r="EK112" s="194">
        <v>0</v>
      </c>
      <c r="EL112" s="194">
        <v>0</v>
      </c>
      <c r="EM112" s="194">
        <v>0</v>
      </c>
      <c r="EN112" s="194">
        <v>0</v>
      </c>
      <c r="EO112" s="194">
        <v>0</v>
      </c>
      <c r="EP112" s="194">
        <v>0</v>
      </c>
      <c r="EQ112" s="194">
        <v>33192</v>
      </c>
      <c r="ER112" s="194">
        <v>37800</v>
      </c>
      <c r="ES112" s="194">
        <v>29160</v>
      </c>
      <c r="ET112" s="194">
        <v>61764</v>
      </c>
      <c r="EU112" s="194">
        <v>20388</v>
      </c>
      <c r="EV112" s="194">
        <v>38406</v>
      </c>
      <c r="EW112" s="194">
        <v>0</v>
      </c>
      <c r="EX112" s="194">
        <v>0</v>
      </c>
      <c r="EY112" s="194">
        <v>0</v>
      </c>
      <c r="EZ112" s="194">
        <v>0</v>
      </c>
      <c r="FA112" s="194">
        <v>0</v>
      </c>
      <c r="FB112" s="194">
        <v>0</v>
      </c>
      <c r="FC112" s="194">
        <v>0</v>
      </c>
      <c r="FD112" s="194">
        <v>0</v>
      </c>
      <c r="FE112" s="194">
        <v>256.83999999999997</v>
      </c>
      <c r="FF112" s="194">
        <v>0</v>
      </c>
      <c r="FG112" s="194">
        <v>0</v>
      </c>
      <c r="FH112" s="194">
        <v>0</v>
      </c>
      <c r="FI112" s="194">
        <v>0</v>
      </c>
      <c r="FJ112" s="194">
        <v>0</v>
      </c>
      <c r="FK112" s="194">
        <v>0</v>
      </c>
      <c r="FL112" s="194">
        <v>0</v>
      </c>
      <c r="FM112" s="194">
        <v>0</v>
      </c>
      <c r="FN112" s="194">
        <v>0</v>
      </c>
      <c r="FO112" s="194">
        <v>0</v>
      </c>
      <c r="FP112" s="194">
        <v>0</v>
      </c>
      <c r="FQ112" s="194">
        <v>0</v>
      </c>
      <c r="FR112" s="194">
        <v>0</v>
      </c>
      <c r="FS112" s="194">
        <v>0</v>
      </c>
      <c r="FT112" s="194">
        <v>0</v>
      </c>
      <c r="FU112" s="194">
        <v>0</v>
      </c>
      <c r="FV112" s="194">
        <v>0</v>
      </c>
      <c r="FW112" s="194">
        <v>0</v>
      </c>
      <c r="FX112" s="194">
        <v>0</v>
      </c>
      <c r="FY112" s="194">
        <v>0</v>
      </c>
      <c r="FZ112" s="194">
        <v>9432.5300000000007</v>
      </c>
      <c r="GA112" s="194">
        <v>0</v>
      </c>
      <c r="GB112" s="194">
        <v>0</v>
      </c>
      <c r="GC112" s="194">
        <v>0</v>
      </c>
      <c r="GD112" s="194">
        <v>0</v>
      </c>
      <c r="GE112" s="194">
        <v>0</v>
      </c>
      <c r="GF112" s="194">
        <v>0</v>
      </c>
      <c r="GG112" s="194">
        <v>0</v>
      </c>
      <c r="GH112" s="194">
        <v>0</v>
      </c>
      <c r="GI112" s="194">
        <v>0</v>
      </c>
      <c r="GJ112" s="194">
        <v>60</v>
      </c>
      <c r="GK112" s="194">
        <v>0</v>
      </c>
      <c r="GL112" s="194">
        <v>0</v>
      </c>
      <c r="GM112" s="194">
        <v>0</v>
      </c>
      <c r="GN112" s="194">
        <v>0</v>
      </c>
      <c r="GO112" s="194">
        <v>0</v>
      </c>
      <c r="GP112" s="194">
        <v>0</v>
      </c>
      <c r="GQ112" s="194">
        <v>0</v>
      </c>
      <c r="GR112" s="194">
        <v>0</v>
      </c>
      <c r="GS112" s="194">
        <v>0</v>
      </c>
      <c r="GT112" s="194">
        <v>0</v>
      </c>
      <c r="GU112" s="194">
        <v>0</v>
      </c>
      <c r="GV112" s="194">
        <v>0</v>
      </c>
      <c r="GW112" s="194">
        <v>0</v>
      </c>
      <c r="GX112" s="194">
        <v>0</v>
      </c>
      <c r="GY112" s="194">
        <v>0</v>
      </c>
      <c r="GZ112" s="194">
        <v>0</v>
      </c>
      <c r="HA112" s="194">
        <v>0</v>
      </c>
      <c r="HB112" s="194">
        <v>0</v>
      </c>
      <c r="HC112" s="194">
        <v>0</v>
      </c>
      <c r="HD112" s="194">
        <v>0</v>
      </c>
      <c r="HE112" s="194">
        <v>0</v>
      </c>
      <c r="HF112" s="194">
        <v>180</v>
      </c>
      <c r="HG112" s="194">
        <v>0</v>
      </c>
      <c r="HH112" s="194">
        <v>0</v>
      </c>
      <c r="HI112" s="194">
        <v>0</v>
      </c>
      <c r="HJ112" s="194">
        <v>0</v>
      </c>
      <c r="HK112" s="194">
        <v>68213.61</v>
      </c>
      <c r="HL112" s="194">
        <v>0</v>
      </c>
      <c r="HM112" s="194">
        <v>1180</v>
      </c>
      <c r="HN112" s="194">
        <v>0</v>
      </c>
      <c r="HO112" s="194">
        <v>0</v>
      </c>
      <c r="HP112" s="194">
        <v>0</v>
      </c>
      <c r="HQ112" s="194">
        <v>0</v>
      </c>
      <c r="HR112" s="194">
        <v>0</v>
      </c>
      <c r="HS112" s="194">
        <v>0</v>
      </c>
      <c r="HT112" s="194">
        <v>0</v>
      </c>
      <c r="HU112" s="194">
        <v>0</v>
      </c>
      <c r="HV112" s="194">
        <v>0</v>
      </c>
      <c r="HW112" s="194">
        <v>0</v>
      </c>
      <c r="HX112" s="194">
        <v>0</v>
      </c>
      <c r="HY112" s="194">
        <v>0</v>
      </c>
      <c r="HZ112" s="194">
        <v>0</v>
      </c>
      <c r="IA112" s="194">
        <v>0</v>
      </c>
      <c r="IB112" s="194">
        <v>0</v>
      </c>
      <c r="IC112" s="194">
        <v>0</v>
      </c>
      <c r="ID112" s="194">
        <v>0</v>
      </c>
      <c r="IE112" s="194">
        <v>0</v>
      </c>
      <c r="IF112" s="194">
        <v>0</v>
      </c>
      <c r="IG112" s="194">
        <v>0</v>
      </c>
      <c r="IH112" s="194">
        <v>0</v>
      </c>
      <c r="II112" s="194">
        <v>0</v>
      </c>
      <c r="IJ112" s="194">
        <v>0</v>
      </c>
      <c r="IK112" s="194">
        <v>0</v>
      </c>
      <c r="IL112" s="194">
        <v>0</v>
      </c>
      <c r="IM112" s="194">
        <v>0</v>
      </c>
      <c r="IN112" s="194">
        <v>0</v>
      </c>
      <c r="IO112" s="194">
        <v>0</v>
      </c>
      <c r="IP112" s="194">
        <v>0</v>
      </c>
      <c r="IQ112" s="194">
        <v>0</v>
      </c>
      <c r="IR112" s="194">
        <v>0</v>
      </c>
      <c r="IS112" s="194">
        <v>0</v>
      </c>
      <c r="IT112" s="194">
        <v>0</v>
      </c>
      <c r="IU112" s="194">
        <v>0</v>
      </c>
      <c r="IV112" s="194">
        <v>0</v>
      </c>
      <c r="IW112" s="194">
        <v>220</v>
      </c>
      <c r="IX112" s="194">
        <f t="shared" si="3"/>
        <v>533748.41</v>
      </c>
    </row>
    <row r="113" spans="1:258" ht="13.5" customHeight="1" x14ac:dyDescent="0.25">
      <c r="A113" s="190">
        <v>538013</v>
      </c>
      <c r="B113" s="194">
        <v>0</v>
      </c>
      <c r="C113" s="194">
        <v>0</v>
      </c>
      <c r="D113" s="194">
        <v>0</v>
      </c>
      <c r="E113" s="194">
        <v>0</v>
      </c>
      <c r="F113" s="194">
        <v>0</v>
      </c>
      <c r="G113" s="194">
        <v>0</v>
      </c>
      <c r="H113" s="194">
        <v>0</v>
      </c>
      <c r="I113" s="194">
        <v>0</v>
      </c>
      <c r="J113" s="194">
        <v>0</v>
      </c>
      <c r="K113" s="194">
        <v>0</v>
      </c>
      <c r="L113" s="194">
        <v>0</v>
      </c>
      <c r="M113" s="194">
        <v>0</v>
      </c>
      <c r="N113" s="194">
        <v>0</v>
      </c>
      <c r="O113" s="194">
        <v>0</v>
      </c>
      <c r="P113" s="194">
        <v>0</v>
      </c>
      <c r="Q113" s="194">
        <v>0</v>
      </c>
      <c r="R113" s="194">
        <v>0</v>
      </c>
      <c r="S113" s="194">
        <v>0</v>
      </c>
      <c r="T113" s="194">
        <v>0</v>
      </c>
      <c r="U113" s="194">
        <v>0</v>
      </c>
      <c r="V113" s="194">
        <v>0</v>
      </c>
      <c r="W113" s="194">
        <v>0</v>
      </c>
      <c r="X113" s="194">
        <v>0</v>
      </c>
      <c r="Y113" s="194">
        <v>0</v>
      </c>
      <c r="Z113" s="194">
        <v>0</v>
      </c>
      <c r="AA113" s="194">
        <v>0</v>
      </c>
      <c r="AB113" s="194">
        <v>0</v>
      </c>
      <c r="AC113" s="194">
        <v>0</v>
      </c>
      <c r="AD113" s="194">
        <v>0</v>
      </c>
      <c r="AE113" s="194">
        <v>0</v>
      </c>
      <c r="AF113" s="194">
        <v>0</v>
      </c>
      <c r="AG113" s="194">
        <v>0</v>
      </c>
      <c r="AH113" s="194">
        <v>0</v>
      </c>
      <c r="AI113" s="194">
        <v>0</v>
      </c>
      <c r="AJ113" s="194">
        <v>0</v>
      </c>
      <c r="AK113" s="194">
        <v>0</v>
      </c>
      <c r="AL113" s="194">
        <v>0</v>
      </c>
      <c r="AM113" s="194">
        <v>0</v>
      </c>
      <c r="AN113" s="194">
        <v>0</v>
      </c>
      <c r="AO113" s="194">
        <v>0</v>
      </c>
      <c r="AP113" s="194">
        <v>0</v>
      </c>
      <c r="AQ113" s="194">
        <v>0</v>
      </c>
      <c r="AR113" s="194">
        <v>0</v>
      </c>
      <c r="AS113" s="194">
        <v>0</v>
      </c>
      <c r="AT113" s="194">
        <v>0</v>
      </c>
      <c r="AU113" s="194">
        <v>0</v>
      </c>
      <c r="AV113" s="194">
        <v>0</v>
      </c>
      <c r="AW113" s="194">
        <v>0</v>
      </c>
      <c r="AX113" s="194">
        <v>0</v>
      </c>
      <c r="AY113" s="194">
        <v>0</v>
      </c>
      <c r="AZ113" s="194">
        <v>1603.42</v>
      </c>
      <c r="BA113" s="194">
        <v>0</v>
      </c>
      <c r="BB113" s="194">
        <v>0</v>
      </c>
      <c r="BC113" s="194">
        <v>0</v>
      </c>
      <c r="BD113" s="194">
        <v>0</v>
      </c>
      <c r="BE113" s="194">
        <v>0</v>
      </c>
      <c r="BF113" s="194">
        <v>0</v>
      </c>
      <c r="BG113" s="194">
        <v>0</v>
      </c>
      <c r="BH113" s="194">
        <v>0</v>
      </c>
      <c r="BI113" s="194">
        <v>0</v>
      </c>
      <c r="BJ113" s="194">
        <v>0</v>
      </c>
      <c r="BK113" s="194">
        <v>0</v>
      </c>
      <c r="BL113" s="194">
        <v>0</v>
      </c>
      <c r="BM113" s="194">
        <v>0</v>
      </c>
      <c r="BN113" s="194">
        <v>0</v>
      </c>
      <c r="BO113" s="194">
        <v>0</v>
      </c>
      <c r="BP113" s="194">
        <v>0</v>
      </c>
      <c r="BQ113" s="194">
        <v>0</v>
      </c>
      <c r="BR113" s="194">
        <v>0</v>
      </c>
      <c r="BS113" s="194">
        <v>0</v>
      </c>
      <c r="BT113" s="194">
        <v>0</v>
      </c>
      <c r="BU113" s="194">
        <v>0</v>
      </c>
      <c r="BV113" s="194">
        <v>0</v>
      </c>
      <c r="BW113" s="194">
        <v>0</v>
      </c>
      <c r="BX113" s="194">
        <v>0</v>
      </c>
      <c r="BY113" s="194">
        <v>0</v>
      </c>
      <c r="BZ113" s="194">
        <v>0</v>
      </c>
      <c r="CA113" s="194">
        <v>0</v>
      </c>
      <c r="CB113" s="194">
        <v>0</v>
      </c>
      <c r="CC113" s="194">
        <v>0</v>
      </c>
      <c r="CD113" s="194">
        <v>0</v>
      </c>
      <c r="CE113" s="194">
        <v>0</v>
      </c>
      <c r="CF113" s="194">
        <v>0</v>
      </c>
      <c r="CG113" s="194">
        <v>0</v>
      </c>
      <c r="CH113" s="194">
        <v>0</v>
      </c>
      <c r="CI113" s="194">
        <v>0</v>
      </c>
      <c r="CJ113" s="194">
        <v>0</v>
      </c>
      <c r="CK113" s="194">
        <v>0</v>
      </c>
      <c r="CL113" s="194">
        <v>0</v>
      </c>
      <c r="CM113" s="194">
        <v>0</v>
      </c>
      <c r="CN113" s="194">
        <v>0</v>
      </c>
      <c r="CO113" s="194">
        <v>0</v>
      </c>
      <c r="CP113" s="194">
        <v>0</v>
      </c>
      <c r="CQ113" s="194">
        <v>0</v>
      </c>
      <c r="CR113" s="194">
        <v>0</v>
      </c>
      <c r="CS113" s="194">
        <v>0</v>
      </c>
      <c r="CT113" s="194">
        <v>0</v>
      </c>
      <c r="CU113" s="194">
        <v>0</v>
      </c>
      <c r="CV113" s="194">
        <v>0</v>
      </c>
      <c r="CW113" s="194">
        <v>0</v>
      </c>
      <c r="CX113" s="194">
        <v>0</v>
      </c>
      <c r="CY113" s="194">
        <v>0</v>
      </c>
      <c r="CZ113" s="194">
        <v>0</v>
      </c>
      <c r="DA113" s="194">
        <v>0</v>
      </c>
      <c r="DB113" s="194">
        <v>0</v>
      </c>
      <c r="DC113" s="194">
        <v>0</v>
      </c>
      <c r="DD113" s="194">
        <v>0</v>
      </c>
      <c r="DE113" s="194">
        <v>0</v>
      </c>
      <c r="DF113" s="194">
        <v>0</v>
      </c>
      <c r="DG113" s="194">
        <v>0</v>
      </c>
      <c r="DH113" s="194">
        <v>0</v>
      </c>
      <c r="DI113" s="194">
        <v>0</v>
      </c>
      <c r="DJ113" s="194">
        <v>0</v>
      </c>
      <c r="DK113" s="194">
        <v>0</v>
      </c>
      <c r="DL113" s="194">
        <v>0</v>
      </c>
      <c r="DM113" s="194">
        <v>0</v>
      </c>
      <c r="DN113" s="194">
        <v>0</v>
      </c>
      <c r="DO113" s="194">
        <v>0</v>
      </c>
      <c r="DP113" s="194">
        <v>0</v>
      </c>
      <c r="DQ113" s="194">
        <v>0</v>
      </c>
      <c r="DR113" s="194">
        <v>0</v>
      </c>
      <c r="DS113" s="194">
        <v>0</v>
      </c>
      <c r="DT113" s="194">
        <v>0</v>
      </c>
      <c r="DU113" s="194">
        <v>0</v>
      </c>
      <c r="DV113" s="194">
        <v>0</v>
      </c>
      <c r="DW113" s="194">
        <v>0</v>
      </c>
      <c r="DX113" s="194">
        <v>0</v>
      </c>
      <c r="DY113" s="194">
        <v>0</v>
      </c>
      <c r="DZ113" s="194">
        <v>0</v>
      </c>
      <c r="EA113" s="194">
        <v>0</v>
      </c>
      <c r="EB113" s="194">
        <v>0</v>
      </c>
      <c r="EC113" s="194">
        <v>0</v>
      </c>
      <c r="ED113" s="194">
        <v>0</v>
      </c>
      <c r="EE113" s="194">
        <v>0</v>
      </c>
      <c r="EF113" s="194">
        <v>0</v>
      </c>
      <c r="EG113" s="194">
        <v>0</v>
      </c>
      <c r="EH113" s="194">
        <v>0</v>
      </c>
      <c r="EI113" s="194">
        <v>0</v>
      </c>
      <c r="EJ113" s="194">
        <v>0</v>
      </c>
      <c r="EK113" s="194">
        <v>0</v>
      </c>
      <c r="EL113" s="194">
        <v>0</v>
      </c>
      <c r="EM113" s="194">
        <v>0</v>
      </c>
      <c r="EN113" s="194">
        <v>0</v>
      </c>
      <c r="EO113" s="194">
        <v>0</v>
      </c>
      <c r="EP113" s="194">
        <v>0</v>
      </c>
      <c r="EQ113" s="194">
        <v>0</v>
      </c>
      <c r="ER113" s="194">
        <v>0</v>
      </c>
      <c r="ES113" s="194">
        <v>0</v>
      </c>
      <c r="ET113" s="194">
        <v>0</v>
      </c>
      <c r="EU113" s="194">
        <v>0</v>
      </c>
      <c r="EV113" s="194">
        <v>0</v>
      </c>
      <c r="EW113" s="194">
        <v>0</v>
      </c>
      <c r="EX113" s="194">
        <v>0</v>
      </c>
      <c r="EY113" s="194">
        <v>0</v>
      </c>
      <c r="EZ113" s="194">
        <v>0</v>
      </c>
      <c r="FA113" s="194">
        <v>0</v>
      </c>
      <c r="FB113" s="194">
        <v>0</v>
      </c>
      <c r="FC113" s="194">
        <v>0</v>
      </c>
      <c r="FD113" s="194">
        <v>0</v>
      </c>
      <c r="FE113" s="194">
        <v>1906.43</v>
      </c>
      <c r="FF113" s="194">
        <v>0</v>
      </c>
      <c r="FG113" s="194">
        <v>0</v>
      </c>
      <c r="FH113" s="194">
        <v>0</v>
      </c>
      <c r="FI113" s="194">
        <v>0</v>
      </c>
      <c r="FJ113" s="194">
        <v>0</v>
      </c>
      <c r="FK113" s="194">
        <v>0</v>
      </c>
      <c r="FL113" s="194">
        <v>0</v>
      </c>
      <c r="FM113" s="194">
        <v>0</v>
      </c>
      <c r="FN113" s="194">
        <v>0</v>
      </c>
      <c r="FO113" s="194">
        <v>0</v>
      </c>
      <c r="FP113" s="194">
        <v>0</v>
      </c>
      <c r="FQ113" s="194">
        <v>0</v>
      </c>
      <c r="FR113" s="194">
        <v>0</v>
      </c>
      <c r="FS113" s="194">
        <v>0</v>
      </c>
      <c r="FT113" s="194">
        <v>0</v>
      </c>
      <c r="FU113" s="194">
        <v>0</v>
      </c>
      <c r="FV113" s="194">
        <v>0</v>
      </c>
      <c r="FW113" s="194">
        <v>0</v>
      </c>
      <c r="FX113" s="194">
        <v>0</v>
      </c>
      <c r="FY113" s="194">
        <v>0</v>
      </c>
      <c r="FZ113" s="194">
        <v>0</v>
      </c>
      <c r="GA113" s="194">
        <v>0</v>
      </c>
      <c r="GB113" s="194">
        <v>0</v>
      </c>
      <c r="GC113" s="194">
        <v>0</v>
      </c>
      <c r="GD113" s="194">
        <v>0</v>
      </c>
      <c r="GE113" s="194">
        <v>0</v>
      </c>
      <c r="GF113" s="194">
        <v>0</v>
      </c>
      <c r="GG113" s="194">
        <v>0</v>
      </c>
      <c r="GH113" s="194">
        <v>0</v>
      </c>
      <c r="GI113" s="194">
        <v>0</v>
      </c>
      <c r="GJ113" s="194">
        <v>0</v>
      </c>
      <c r="GK113" s="194">
        <v>0</v>
      </c>
      <c r="GL113" s="194">
        <v>0</v>
      </c>
      <c r="GM113" s="194">
        <v>0</v>
      </c>
      <c r="GN113" s="194">
        <v>0</v>
      </c>
      <c r="GO113" s="194">
        <v>0</v>
      </c>
      <c r="GP113" s="194">
        <v>0</v>
      </c>
      <c r="GQ113" s="194">
        <v>0</v>
      </c>
      <c r="GR113" s="194">
        <v>0</v>
      </c>
      <c r="GS113" s="194">
        <v>0</v>
      </c>
      <c r="GT113" s="194">
        <v>0</v>
      </c>
      <c r="GU113" s="194">
        <v>0</v>
      </c>
      <c r="GV113" s="194">
        <v>0</v>
      </c>
      <c r="GW113" s="194">
        <v>0</v>
      </c>
      <c r="GX113" s="194">
        <v>0</v>
      </c>
      <c r="GY113" s="194">
        <v>0</v>
      </c>
      <c r="GZ113" s="194">
        <v>0</v>
      </c>
      <c r="HA113" s="194">
        <v>0</v>
      </c>
      <c r="HB113" s="194">
        <v>0</v>
      </c>
      <c r="HC113" s="194">
        <v>0</v>
      </c>
      <c r="HD113" s="194">
        <v>0</v>
      </c>
      <c r="HE113" s="194">
        <v>0</v>
      </c>
      <c r="HF113" s="194">
        <v>0</v>
      </c>
      <c r="HG113" s="194">
        <v>0</v>
      </c>
      <c r="HH113" s="194">
        <v>0</v>
      </c>
      <c r="HI113" s="194">
        <v>0</v>
      </c>
      <c r="HJ113" s="194">
        <v>0</v>
      </c>
      <c r="HK113" s="194">
        <v>0</v>
      </c>
      <c r="HL113" s="194">
        <v>0</v>
      </c>
      <c r="HM113" s="194">
        <v>0</v>
      </c>
      <c r="HN113" s="194">
        <v>0</v>
      </c>
      <c r="HO113" s="194">
        <v>0</v>
      </c>
      <c r="HP113" s="194">
        <v>0</v>
      </c>
      <c r="HQ113" s="194">
        <v>0</v>
      </c>
      <c r="HR113" s="194">
        <v>0</v>
      </c>
      <c r="HS113" s="194">
        <v>0</v>
      </c>
      <c r="HT113" s="194">
        <v>0</v>
      </c>
      <c r="HU113" s="194">
        <v>0</v>
      </c>
      <c r="HV113" s="194">
        <v>0</v>
      </c>
      <c r="HW113" s="194">
        <v>0</v>
      </c>
      <c r="HX113" s="194">
        <v>0</v>
      </c>
      <c r="HY113" s="194">
        <v>0</v>
      </c>
      <c r="HZ113" s="194">
        <v>0</v>
      </c>
      <c r="IA113" s="194">
        <v>0</v>
      </c>
      <c r="IB113" s="194">
        <v>0</v>
      </c>
      <c r="IC113" s="194">
        <v>0</v>
      </c>
      <c r="ID113" s="194">
        <v>0</v>
      </c>
      <c r="IE113" s="194">
        <v>0</v>
      </c>
      <c r="IF113" s="194">
        <v>0</v>
      </c>
      <c r="IG113" s="194">
        <v>0</v>
      </c>
      <c r="IH113" s="194">
        <v>0</v>
      </c>
      <c r="II113" s="194">
        <v>0</v>
      </c>
      <c r="IJ113" s="194">
        <v>0</v>
      </c>
      <c r="IK113" s="194">
        <v>0</v>
      </c>
      <c r="IL113" s="194">
        <v>0</v>
      </c>
      <c r="IM113" s="194">
        <v>0</v>
      </c>
      <c r="IN113" s="194">
        <v>0</v>
      </c>
      <c r="IO113" s="194">
        <v>0</v>
      </c>
      <c r="IP113" s="194">
        <v>0</v>
      </c>
      <c r="IQ113" s="194">
        <v>0</v>
      </c>
      <c r="IR113" s="194">
        <v>0</v>
      </c>
      <c r="IS113" s="194">
        <v>0</v>
      </c>
      <c r="IT113" s="194">
        <v>0</v>
      </c>
      <c r="IU113" s="194">
        <v>0</v>
      </c>
      <c r="IV113" s="194">
        <v>0</v>
      </c>
      <c r="IW113" s="194">
        <v>0</v>
      </c>
      <c r="IX113" s="194">
        <f t="shared" si="3"/>
        <v>3509.8500000000004</v>
      </c>
    </row>
    <row r="114" spans="1:258" ht="13.5" customHeight="1" x14ac:dyDescent="0.25">
      <c r="A114" s="190">
        <v>538014</v>
      </c>
      <c r="B114" s="194">
        <v>0</v>
      </c>
      <c r="C114" s="194">
        <v>1500</v>
      </c>
      <c r="D114" s="194">
        <v>1500</v>
      </c>
      <c r="E114" s="194">
        <v>0</v>
      </c>
      <c r="F114" s="194">
        <v>0</v>
      </c>
      <c r="G114" s="194">
        <v>0</v>
      </c>
      <c r="H114" s="194">
        <v>0</v>
      </c>
      <c r="I114" s="194">
        <v>0</v>
      </c>
      <c r="J114" s="194">
        <v>0</v>
      </c>
      <c r="K114" s="194">
        <v>0</v>
      </c>
      <c r="L114" s="194">
        <v>0</v>
      </c>
      <c r="M114" s="194">
        <v>0</v>
      </c>
      <c r="N114" s="194">
        <v>0</v>
      </c>
      <c r="O114" s="194">
        <v>0</v>
      </c>
      <c r="P114" s="194">
        <v>0</v>
      </c>
      <c r="Q114" s="194">
        <v>0</v>
      </c>
      <c r="R114" s="194">
        <v>0</v>
      </c>
      <c r="S114" s="194">
        <v>0</v>
      </c>
      <c r="T114" s="194">
        <v>0</v>
      </c>
      <c r="U114" s="194">
        <v>0</v>
      </c>
      <c r="V114" s="194">
        <v>0</v>
      </c>
      <c r="W114" s="194">
        <v>0</v>
      </c>
      <c r="X114" s="194">
        <v>0</v>
      </c>
      <c r="Y114" s="194">
        <v>0</v>
      </c>
      <c r="Z114" s="194">
        <v>0</v>
      </c>
      <c r="AA114" s="194">
        <v>0</v>
      </c>
      <c r="AB114" s="194">
        <v>0</v>
      </c>
      <c r="AC114" s="194">
        <v>0</v>
      </c>
      <c r="AD114" s="194">
        <v>0</v>
      </c>
      <c r="AE114" s="194">
        <v>0</v>
      </c>
      <c r="AF114" s="194">
        <v>0</v>
      </c>
      <c r="AG114" s="194">
        <v>0</v>
      </c>
      <c r="AH114" s="194">
        <v>0</v>
      </c>
      <c r="AI114" s="194">
        <v>0</v>
      </c>
      <c r="AJ114" s="194">
        <v>0</v>
      </c>
      <c r="AK114" s="194">
        <v>0</v>
      </c>
      <c r="AL114" s="194">
        <v>0</v>
      </c>
      <c r="AM114" s="194">
        <v>0</v>
      </c>
      <c r="AN114" s="194">
        <v>0</v>
      </c>
      <c r="AO114" s="194">
        <v>0</v>
      </c>
      <c r="AP114" s="194">
        <v>0</v>
      </c>
      <c r="AQ114" s="194">
        <v>0</v>
      </c>
      <c r="AR114" s="194">
        <v>0</v>
      </c>
      <c r="AS114" s="194">
        <v>0</v>
      </c>
      <c r="AT114" s="194">
        <v>0</v>
      </c>
      <c r="AU114" s="194">
        <v>0</v>
      </c>
      <c r="AV114" s="194">
        <v>0</v>
      </c>
      <c r="AW114" s="194">
        <v>0</v>
      </c>
      <c r="AX114" s="194">
        <v>0</v>
      </c>
      <c r="AY114" s="194">
        <v>0</v>
      </c>
      <c r="AZ114" s="194">
        <v>3000</v>
      </c>
      <c r="BA114" s="194">
        <v>0</v>
      </c>
      <c r="BB114" s="194">
        <v>0</v>
      </c>
      <c r="BC114" s="194">
        <v>0</v>
      </c>
      <c r="BD114" s="194">
        <v>0</v>
      </c>
      <c r="BE114" s="194">
        <v>0</v>
      </c>
      <c r="BF114" s="194">
        <v>0</v>
      </c>
      <c r="BG114" s="194">
        <v>0</v>
      </c>
      <c r="BH114" s="194">
        <v>0</v>
      </c>
      <c r="BI114" s="194">
        <v>0</v>
      </c>
      <c r="BJ114" s="194">
        <v>1500</v>
      </c>
      <c r="BK114" s="194">
        <v>0</v>
      </c>
      <c r="BL114" s="194">
        <v>0</v>
      </c>
      <c r="BM114" s="194">
        <v>0</v>
      </c>
      <c r="BN114" s="194">
        <v>0</v>
      </c>
      <c r="BO114" s="194">
        <v>0</v>
      </c>
      <c r="BP114" s="194">
        <v>0</v>
      </c>
      <c r="BQ114" s="194">
        <v>0</v>
      </c>
      <c r="BR114" s="194">
        <v>0</v>
      </c>
      <c r="BS114" s="194">
        <v>0</v>
      </c>
      <c r="BT114" s="194">
        <v>0</v>
      </c>
      <c r="BU114" s="194">
        <v>0</v>
      </c>
      <c r="BV114" s="194">
        <v>0</v>
      </c>
      <c r="BW114" s="194">
        <v>0</v>
      </c>
      <c r="BX114" s="194">
        <v>0</v>
      </c>
      <c r="BY114" s="194">
        <v>0</v>
      </c>
      <c r="BZ114" s="194">
        <v>0</v>
      </c>
      <c r="CA114" s="194">
        <v>0</v>
      </c>
      <c r="CB114" s="194">
        <v>0</v>
      </c>
      <c r="CC114" s="194">
        <v>0</v>
      </c>
      <c r="CD114" s="194">
        <v>0</v>
      </c>
      <c r="CE114" s="194">
        <v>0</v>
      </c>
      <c r="CF114" s="194">
        <v>0</v>
      </c>
      <c r="CG114" s="194">
        <v>0</v>
      </c>
      <c r="CH114" s="194">
        <v>0</v>
      </c>
      <c r="CI114" s="194">
        <v>0</v>
      </c>
      <c r="CJ114" s="194">
        <v>0</v>
      </c>
      <c r="CK114" s="194">
        <v>0</v>
      </c>
      <c r="CL114" s="194">
        <v>0</v>
      </c>
      <c r="CM114" s="194">
        <v>0</v>
      </c>
      <c r="CN114" s="194">
        <v>0</v>
      </c>
      <c r="CO114" s="194">
        <v>0</v>
      </c>
      <c r="CP114" s="194">
        <v>0</v>
      </c>
      <c r="CQ114" s="194">
        <v>0</v>
      </c>
      <c r="CR114" s="194">
        <v>0</v>
      </c>
      <c r="CS114" s="194">
        <v>0</v>
      </c>
      <c r="CT114" s="194">
        <v>0</v>
      </c>
      <c r="CU114" s="194">
        <v>0</v>
      </c>
      <c r="CV114" s="194">
        <v>0</v>
      </c>
      <c r="CW114" s="194">
        <v>0</v>
      </c>
      <c r="CX114" s="194">
        <v>0</v>
      </c>
      <c r="CY114" s="194">
        <v>0</v>
      </c>
      <c r="CZ114" s="194">
        <v>0</v>
      </c>
      <c r="DA114" s="194">
        <v>0</v>
      </c>
      <c r="DB114" s="194">
        <v>0</v>
      </c>
      <c r="DC114" s="194">
        <v>0</v>
      </c>
      <c r="DD114" s="194">
        <v>0</v>
      </c>
      <c r="DE114" s="194">
        <v>0</v>
      </c>
      <c r="DF114" s="194">
        <v>0</v>
      </c>
      <c r="DG114" s="194">
        <v>0</v>
      </c>
      <c r="DH114" s="194">
        <v>0</v>
      </c>
      <c r="DI114" s="194">
        <v>0</v>
      </c>
      <c r="DJ114" s="194">
        <v>0</v>
      </c>
      <c r="DK114" s="194">
        <v>0</v>
      </c>
      <c r="DL114" s="194">
        <v>0</v>
      </c>
      <c r="DM114" s="194">
        <v>0</v>
      </c>
      <c r="DN114" s="194">
        <v>0</v>
      </c>
      <c r="DO114" s="194">
        <v>0</v>
      </c>
      <c r="DP114" s="194">
        <v>0</v>
      </c>
      <c r="DQ114" s="194">
        <v>0</v>
      </c>
      <c r="DR114" s="194">
        <v>0</v>
      </c>
      <c r="DS114" s="194">
        <v>0</v>
      </c>
      <c r="DT114" s="194">
        <v>0</v>
      </c>
      <c r="DU114" s="194">
        <v>0</v>
      </c>
      <c r="DV114" s="194">
        <v>0</v>
      </c>
      <c r="DW114" s="194">
        <v>0</v>
      </c>
      <c r="DX114" s="194">
        <v>0</v>
      </c>
      <c r="DY114" s="194">
        <v>0</v>
      </c>
      <c r="DZ114" s="194">
        <v>0</v>
      </c>
      <c r="EA114" s="194">
        <v>0</v>
      </c>
      <c r="EB114" s="194">
        <v>0</v>
      </c>
      <c r="EC114" s="194">
        <v>0</v>
      </c>
      <c r="ED114" s="194">
        <v>0</v>
      </c>
      <c r="EE114" s="194">
        <v>0</v>
      </c>
      <c r="EF114" s="194">
        <v>0</v>
      </c>
      <c r="EG114" s="194">
        <v>0</v>
      </c>
      <c r="EH114" s="194">
        <v>0</v>
      </c>
      <c r="EI114" s="194">
        <v>0</v>
      </c>
      <c r="EJ114" s="194">
        <v>0</v>
      </c>
      <c r="EK114" s="194">
        <v>0</v>
      </c>
      <c r="EL114" s="194">
        <v>0</v>
      </c>
      <c r="EM114" s="194">
        <v>0</v>
      </c>
      <c r="EN114" s="194">
        <v>0</v>
      </c>
      <c r="EO114" s="194">
        <v>0</v>
      </c>
      <c r="EP114" s="194">
        <v>0</v>
      </c>
      <c r="EQ114" s="194">
        <v>0</v>
      </c>
      <c r="ER114" s="194">
        <v>0</v>
      </c>
      <c r="ES114" s="194">
        <v>0</v>
      </c>
      <c r="ET114" s="194">
        <v>0</v>
      </c>
      <c r="EU114" s="194">
        <v>0</v>
      </c>
      <c r="EV114" s="194">
        <v>0</v>
      </c>
      <c r="EW114" s="194">
        <v>0</v>
      </c>
      <c r="EX114" s="194">
        <v>0</v>
      </c>
      <c r="EY114" s="194">
        <v>0</v>
      </c>
      <c r="EZ114" s="194">
        <v>0</v>
      </c>
      <c r="FA114" s="194">
        <v>0</v>
      </c>
      <c r="FB114" s="194">
        <v>0</v>
      </c>
      <c r="FC114" s="194">
        <v>0</v>
      </c>
      <c r="FD114" s="194">
        <v>0</v>
      </c>
      <c r="FE114" s="194">
        <v>15000</v>
      </c>
      <c r="FF114" s="194">
        <v>0</v>
      </c>
      <c r="FG114" s="194">
        <v>0</v>
      </c>
      <c r="FH114" s="194">
        <v>0</v>
      </c>
      <c r="FI114" s="194">
        <v>0</v>
      </c>
      <c r="FJ114" s="194">
        <v>0</v>
      </c>
      <c r="FK114" s="194">
        <v>0</v>
      </c>
      <c r="FL114" s="194">
        <v>0</v>
      </c>
      <c r="FM114" s="194">
        <v>0</v>
      </c>
      <c r="FN114" s="194">
        <v>0</v>
      </c>
      <c r="FO114" s="194">
        <v>0</v>
      </c>
      <c r="FP114" s="194">
        <v>0</v>
      </c>
      <c r="FQ114" s="194">
        <v>0</v>
      </c>
      <c r="FR114" s="194">
        <v>0</v>
      </c>
      <c r="FS114" s="194">
        <v>0</v>
      </c>
      <c r="FT114" s="194">
        <v>0</v>
      </c>
      <c r="FU114" s="194">
        <v>0</v>
      </c>
      <c r="FV114" s="194">
        <v>0</v>
      </c>
      <c r="FW114" s="194">
        <v>0</v>
      </c>
      <c r="FX114" s="194">
        <v>0</v>
      </c>
      <c r="FY114" s="194">
        <v>0</v>
      </c>
      <c r="FZ114" s="194">
        <v>0</v>
      </c>
      <c r="GA114" s="194">
        <v>0</v>
      </c>
      <c r="GB114" s="194">
        <v>0</v>
      </c>
      <c r="GC114" s="194">
        <v>0</v>
      </c>
      <c r="GD114" s="194">
        <v>0</v>
      </c>
      <c r="GE114" s="194">
        <v>0</v>
      </c>
      <c r="GF114" s="194">
        <v>0</v>
      </c>
      <c r="GG114" s="194">
        <v>0</v>
      </c>
      <c r="GH114" s="194">
        <v>0</v>
      </c>
      <c r="GI114" s="194">
        <v>0</v>
      </c>
      <c r="GJ114" s="194">
        <v>0</v>
      </c>
      <c r="GK114" s="194">
        <v>0</v>
      </c>
      <c r="GL114" s="194">
        <v>0</v>
      </c>
      <c r="GM114" s="194">
        <v>0</v>
      </c>
      <c r="GN114" s="194">
        <v>0</v>
      </c>
      <c r="GO114" s="194">
        <v>0</v>
      </c>
      <c r="GP114" s="194">
        <v>0</v>
      </c>
      <c r="GQ114" s="194">
        <v>0</v>
      </c>
      <c r="GR114" s="194">
        <v>0</v>
      </c>
      <c r="GS114" s="194">
        <v>0</v>
      </c>
      <c r="GT114" s="194">
        <v>0</v>
      </c>
      <c r="GU114" s="194">
        <v>0</v>
      </c>
      <c r="GV114" s="194">
        <v>0</v>
      </c>
      <c r="GW114" s="194">
        <v>0</v>
      </c>
      <c r="GX114" s="194">
        <v>0</v>
      </c>
      <c r="GY114" s="194">
        <v>0</v>
      </c>
      <c r="GZ114" s="194">
        <v>0</v>
      </c>
      <c r="HA114" s="194">
        <v>0</v>
      </c>
      <c r="HB114" s="194">
        <v>0</v>
      </c>
      <c r="HC114" s="194">
        <v>0</v>
      </c>
      <c r="HD114" s="194">
        <v>0</v>
      </c>
      <c r="HE114" s="194">
        <v>0</v>
      </c>
      <c r="HF114" s="194">
        <v>0</v>
      </c>
      <c r="HG114" s="194">
        <v>0</v>
      </c>
      <c r="HH114" s="194">
        <v>0</v>
      </c>
      <c r="HI114" s="194">
        <v>0</v>
      </c>
      <c r="HJ114" s="194">
        <v>0</v>
      </c>
      <c r="HK114" s="194">
        <v>0</v>
      </c>
      <c r="HL114" s="194">
        <v>0</v>
      </c>
      <c r="HM114" s="194">
        <v>0</v>
      </c>
      <c r="HN114" s="194">
        <v>0</v>
      </c>
      <c r="HO114" s="194">
        <v>0</v>
      </c>
      <c r="HP114" s="194">
        <v>0</v>
      </c>
      <c r="HQ114" s="194">
        <v>0</v>
      </c>
      <c r="HR114" s="194">
        <v>0</v>
      </c>
      <c r="HS114" s="194">
        <v>0</v>
      </c>
      <c r="HT114" s="194">
        <v>0</v>
      </c>
      <c r="HU114" s="194">
        <v>0</v>
      </c>
      <c r="HV114" s="194">
        <v>0</v>
      </c>
      <c r="HW114" s="194">
        <v>0</v>
      </c>
      <c r="HX114" s="194">
        <v>0</v>
      </c>
      <c r="HY114" s="194">
        <v>0</v>
      </c>
      <c r="HZ114" s="194">
        <v>0</v>
      </c>
      <c r="IA114" s="194">
        <v>0</v>
      </c>
      <c r="IB114" s="194">
        <v>0</v>
      </c>
      <c r="IC114" s="194">
        <v>0</v>
      </c>
      <c r="ID114" s="194">
        <v>0</v>
      </c>
      <c r="IE114" s="194">
        <v>0</v>
      </c>
      <c r="IF114" s="194">
        <v>0</v>
      </c>
      <c r="IG114" s="194">
        <v>0</v>
      </c>
      <c r="IH114" s="194">
        <v>0</v>
      </c>
      <c r="II114" s="194">
        <v>0</v>
      </c>
      <c r="IJ114" s="194">
        <v>0</v>
      </c>
      <c r="IK114" s="194">
        <v>0</v>
      </c>
      <c r="IL114" s="194">
        <v>0</v>
      </c>
      <c r="IM114" s="194">
        <v>0</v>
      </c>
      <c r="IN114" s="194">
        <v>0</v>
      </c>
      <c r="IO114" s="194">
        <v>0</v>
      </c>
      <c r="IP114" s="194">
        <v>0</v>
      </c>
      <c r="IQ114" s="194">
        <v>0</v>
      </c>
      <c r="IR114" s="194">
        <v>0</v>
      </c>
      <c r="IS114" s="194">
        <v>0</v>
      </c>
      <c r="IT114" s="194">
        <v>0</v>
      </c>
      <c r="IU114" s="194">
        <v>0</v>
      </c>
      <c r="IV114" s="194">
        <v>0</v>
      </c>
      <c r="IW114" s="194">
        <v>0</v>
      </c>
      <c r="IX114" s="194">
        <f t="shared" si="3"/>
        <v>22500</v>
      </c>
    </row>
    <row r="115" spans="1:258" ht="13.5" customHeight="1" x14ac:dyDescent="0.25">
      <c r="A115" s="190">
        <v>538016</v>
      </c>
      <c r="B115" s="194">
        <v>0</v>
      </c>
      <c r="C115" s="194">
        <v>0</v>
      </c>
      <c r="D115" s="194">
        <v>0</v>
      </c>
      <c r="E115" s="194">
        <v>0</v>
      </c>
      <c r="F115" s="194">
        <v>0</v>
      </c>
      <c r="G115" s="194">
        <v>0</v>
      </c>
      <c r="H115" s="194">
        <v>0</v>
      </c>
      <c r="I115" s="194">
        <v>30420</v>
      </c>
      <c r="J115" s="194">
        <v>4420</v>
      </c>
      <c r="K115" s="194">
        <v>0</v>
      </c>
      <c r="L115" s="194">
        <v>0</v>
      </c>
      <c r="M115" s="194">
        <v>0</v>
      </c>
      <c r="N115" s="194">
        <v>0</v>
      </c>
      <c r="O115" s="194">
        <v>0</v>
      </c>
      <c r="P115" s="194">
        <v>0</v>
      </c>
      <c r="Q115" s="194">
        <v>0</v>
      </c>
      <c r="R115" s="194">
        <v>0</v>
      </c>
      <c r="S115" s="194">
        <v>0</v>
      </c>
      <c r="T115" s="194">
        <v>0</v>
      </c>
      <c r="U115" s="194">
        <v>0</v>
      </c>
      <c r="V115" s="194">
        <v>0</v>
      </c>
      <c r="W115" s="194">
        <v>0</v>
      </c>
      <c r="X115" s="194">
        <v>0</v>
      </c>
      <c r="Y115" s="194">
        <v>2792.07</v>
      </c>
      <c r="Z115" s="194">
        <v>0</v>
      </c>
      <c r="AA115" s="194">
        <v>0</v>
      </c>
      <c r="AB115" s="194">
        <v>0</v>
      </c>
      <c r="AC115" s="194">
        <v>0</v>
      </c>
      <c r="AD115" s="194">
        <v>0</v>
      </c>
      <c r="AE115" s="194">
        <v>0</v>
      </c>
      <c r="AF115" s="194">
        <v>0</v>
      </c>
      <c r="AG115" s="194">
        <v>0</v>
      </c>
      <c r="AH115" s="194">
        <v>0</v>
      </c>
      <c r="AI115" s="194">
        <v>0</v>
      </c>
      <c r="AJ115" s="194">
        <v>0</v>
      </c>
      <c r="AK115" s="194">
        <v>0</v>
      </c>
      <c r="AL115" s="194">
        <v>0</v>
      </c>
      <c r="AM115" s="194">
        <v>0</v>
      </c>
      <c r="AN115" s="194">
        <v>0</v>
      </c>
      <c r="AO115" s="194">
        <v>0</v>
      </c>
      <c r="AP115" s="194">
        <v>0</v>
      </c>
      <c r="AQ115" s="194">
        <v>0</v>
      </c>
      <c r="AR115" s="194">
        <v>0</v>
      </c>
      <c r="AS115" s="194">
        <v>0</v>
      </c>
      <c r="AT115" s="194">
        <v>0</v>
      </c>
      <c r="AU115" s="194">
        <v>0</v>
      </c>
      <c r="AV115" s="194">
        <v>0</v>
      </c>
      <c r="AW115" s="194">
        <v>0</v>
      </c>
      <c r="AX115" s="194">
        <v>0</v>
      </c>
      <c r="AY115" s="194">
        <v>0</v>
      </c>
      <c r="AZ115" s="194">
        <v>2400</v>
      </c>
      <c r="BA115" s="194">
        <v>0</v>
      </c>
      <c r="BB115" s="194">
        <v>0</v>
      </c>
      <c r="BC115" s="194">
        <v>0</v>
      </c>
      <c r="BD115" s="194">
        <v>0</v>
      </c>
      <c r="BE115" s="194">
        <v>0</v>
      </c>
      <c r="BF115" s="194">
        <v>0</v>
      </c>
      <c r="BG115" s="194">
        <v>0</v>
      </c>
      <c r="BH115" s="194">
        <v>0</v>
      </c>
      <c r="BI115" s="194">
        <v>0</v>
      </c>
      <c r="BJ115" s="194">
        <v>0</v>
      </c>
      <c r="BK115" s="194">
        <v>0</v>
      </c>
      <c r="BL115" s="194">
        <v>0</v>
      </c>
      <c r="BM115" s="194">
        <v>0</v>
      </c>
      <c r="BN115" s="194">
        <v>0</v>
      </c>
      <c r="BO115" s="194">
        <v>0</v>
      </c>
      <c r="BP115" s="194">
        <v>0</v>
      </c>
      <c r="BQ115" s="194">
        <v>0</v>
      </c>
      <c r="BR115" s="194">
        <v>0</v>
      </c>
      <c r="BS115" s="194">
        <v>0</v>
      </c>
      <c r="BT115" s="194">
        <v>0</v>
      </c>
      <c r="BU115" s="194">
        <v>0</v>
      </c>
      <c r="BV115" s="194">
        <v>0</v>
      </c>
      <c r="BW115" s="194">
        <v>0</v>
      </c>
      <c r="BX115" s="194">
        <v>0</v>
      </c>
      <c r="BY115" s="194">
        <v>0</v>
      </c>
      <c r="BZ115" s="194">
        <v>0</v>
      </c>
      <c r="CA115" s="194">
        <v>0</v>
      </c>
      <c r="CB115" s="194">
        <v>0</v>
      </c>
      <c r="CC115" s="194">
        <v>0</v>
      </c>
      <c r="CD115" s="194">
        <v>0</v>
      </c>
      <c r="CE115" s="194">
        <v>0</v>
      </c>
      <c r="CF115" s="194">
        <v>0</v>
      </c>
      <c r="CG115" s="194">
        <v>0</v>
      </c>
      <c r="CH115" s="194">
        <v>0</v>
      </c>
      <c r="CI115" s="194">
        <v>0</v>
      </c>
      <c r="CJ115" s="194">
        <v>0</v>
      </c>
      <c r="CK115" s="194">
        <v>0</v>
      </c>
      <c r="CL115" s="194">
        <v>0</v>
      </c>
      <c r="CM115" s="194">
        <v>0</v>
      </c>
      <c r="CN115" s="194">
        <v>0</v>
      </c>
      <c r="CO115" s="194">
        <v>0</v>
      </c>
      <c r="CP115" s="194">
        <v>0</v>
      </c>
      <c r="CQ115" s="194">
        <v>0</v>
      </c>
      <c r="CR115" s="194">
        <v>0</v>
      </c>
      <c r="CS115" s="194">
        <v>0</v>
      </c>
      <c r="CT115" s="194">
        <v>0</v>
      </c>
      <c r="CU115" s="194">
        <v>0</v>
      </c>
      <c r="CV115" s="194">
        <v>0</v>
      </c>
      <c r="CW115" s="194">
        <v>0</v>
      </c>
      <c r="CX115" s="194">
        <v>0</v>
      </c>
      <c r="CY115" s="194">
        <v>0</v>
      </c>
      <c r="CZ115" s="194">
        <v>17206.669999999998</v>
      </c>
      <c r="DA115" s="194">
        <v>0</v>
      </c>
      <c r="DB115" s="194">
        <v>0</v>
      </c>
      <c r="DC115" s="194">
        <v>0</v>
      </c>
      <c r="DD115" s="194">
        <v>0</v>
      </c>
      <c r="DE115" s="194">
        <v>0</v>
      </c>
      <c r="DF115" s="194">
        <v>0</v>
      </c>
      <c r="DG115" s="194">
        <v>108822.29</v>
      </c>
      <c r="DH115" s="194">
        <v>0</v>
      </c>
      <c r="DI115" s="194">
        <v>0</v>
      </c>
      <c r="DJ115" s="194">
        <v>0</v>
      </c>
      <c r="DK115" s="194">
        <v>0</v>
      </c>
      <c r="DL115" s="194">
        <v>0</v>
      </c>
      <c r="DM115" s="194">
        <v>0</v>
      </c>
      <c r="DN115" s="194">
        <v>0</v>
      </c>
      <c r="DO115" s="194">
        <v>0</v>
      </c>
      <c r="DP115" s="194">
        <v>0</v>
      </c>
      <c r="DQ115" s="194">
        <v>0</v>
      </c>
      <c r="DR115" s="194">
        <v>0</v>
      </c>
      <c r="DS115" s="194">
        <v>0</v>
      </c>
      <c r="DT115" s="194">
        <v>0</v>
      </c>
      <c r="DU115" s="194">
        <v>0</v>
      </c>
      <c r="DV115" s="194">
        <v>0</v>
      </c>
      <c r="DW115" s="194">
        <v>0</v>
      </c>
      <c r="DX115" s="194">
        <v>0</v>
      </c>
      <c r="DY115" s="194">
        <v>0</v>
      </c>
      <c r="DZ115" s="194">
        <v>0</v>
      </c>
      <c r="EA115" s="194">
        <v>0</v>
      </c>
      <c r="EB115" s="194">
        <v>0</v>
      </c>
      <c r="EC115" s="194">
        <v>0</v>
      </c>
      <c r="ED115" s="194">
        <v>0</v>
      </c>
      <c r="EE115" s="194">
        <v>23888.34</v>
      </c>
      <c r="EF115" s="194">
        <v>0</v>
      </c>
      <c r="EG115" s="194">
        <v>0</v>
      </c>
      <c r="EH115" s="194">
        <v>0</v>
      </c>
      <c r="EI115" s="194">
        <v>0</v>
      </c>
      <c r="EJ115" s="194">
        <v>0</v>
      </c>
      <c r="EK115" s="194">
        <v>0</v>
      </c>
      <c r="EL115" s="194">
        <v>0</v>
      </c>
      <c r="EM115" s="194">
        <v>0</v>
      </c>
      <c r="EN115" s="194">
        <v>0</v>
      </c>
      <c r="EO115" s="194">
        <v>0</v>
      </c>
      <c r="EP115" s="194">
        <v>0</v>
      </c>
      <c r="EQ115" s="194">
        <v>0</v>
      </c>
      <c r="ER115" s="194">
        <v>0</v>
      </c>
      <c r="ES115" s="194">
        <v>0</v>
      </c>
      <c r="ET115" s="194">
        <v>0</v>
      </c>
      <c r="EU115" s="194">
        <v>0</v>
      </c>
      <c r="EV115" s="194">
        <v>0</v>
      </c>
      <c r="EW115" s="194">
        <v>0</v>
      </c>
      <c r="EX115" s="194">
        <v>0</v>
      </c>
      <c r="EY115" s="194">
        <v>0</v>
      </c>
      <c r="EZ115" s="194">
        <v>0</v>
      </c>
      <c r="FA115" s="194">
        <v>0</v>
      </c>
      <c r="FB115" s="194">
        <v>0</v>
      </c>
      <c r="FC115" s="194">
        <v>0</v>
      </c>
      <c r="FD115" s="194">
        <v>0</v>
      </c>
      <c r="FE115" s="194">
        <v>0</v>
      </c>
      <c r="FF115" s="194">
        <v>0</v>
      </c>
      <c r="FG115" s="194">
        <v>0</v>
      </c>
      <c r="FH115" s="194">
        <v>0</v>
      </c>
      <c r="FI115" s="194">
        <v>0</v>
      </c>
      <c r="FJ115" s="194">
        <v>0</v>
      </c>
      <c r="FK115" s="194">
        <v>0</v>
      </c>
      <c r="FL115" s="194">
        <v>0</v>
      </c>
      <c r="FM115" s="194">
        <v>0</v>
      </c>
      <c r="FN115" s="194">
        <v>0</v>
      </c>
      <c r="FO115" s="194">
        <v>0</v>
      </c>
      <c r="FP115" s="194">
        <v>0</v>
      </c>
      <c r="FQ115" s="194">
        <v>0</v>
      </c>
      <c r="FR115" s="194">
        <v>0</v>
      </c>
      <c r="FS115" s="194">
        <v>0</v>
      </c>
      <c r="FT115" s="194">
        <v>0</v>
      </c>
      <c r="FU115" s="194">
        <v>0</v>
      </c>
      <c r="FV115" s="194">
        <v>0</v>
      </c>
      <c r="FW115" s="194">
        <v>0</v>
      </c>
      <c r="FX115" s="194">
        <v>0</v>
      </c>
      <c r="FY115" s="194">
        <v>0</v>
      </c>
      <c r="FZ115" s="194">
        <v>0</v>
      </c>
      <c r="GA115" s="194">
        <v>0</v>
      </c>
      <c r="GB115" s="194">
        <v>0</v>
      </c>
      <c r="GC115" s="194">
        <v>0</v>
      </c>
      <c r="GD115" s="194">
        <v>0</v>
      </c>
      <c r="GE115" s="194">
        <v>0</v>
      </c>
      <c r="GF115" s="194">
        <v>0</v>
      </c>
      <c r="GG115" s="194">
        <v>0</v>
      </c>
      <c r="GH115" s="194">
        <v>0</v>
      </c>
      <c r="GI115" s="194">
        <v>0</v>
      </c>
      <c r="GJ115" s="194">
        <v>0</v>
      </c>
      <c r="GK115" s="194">
        <v>0</v>
      </c>
      <c r="GL115" s="194">
        <v>0</v>
      </c>
      <c r="GM115" s="194">
        <v>0</v>
      </c>
      <c r="GN115" s="194">
        <v>0</v>
      </c>
      <c r="GO115" s="194">
        <v>0</v>
      </c>
      <c r="GP115" s="194">
        <v>0</v>
      </c>
      <c r="GQ115" s="194">
        <v>0</v>
      </c>
      <c r="GR115" s="194">
        <v>0</v>
      </c>
      <c r="GS115" s="194">
        <v>0</v>
      </c>
      <c r="GT115" s="194">
        <v>0</v>
      </c>
      <c r="GU115" s="194">
        <v>0</v>
      </c>
      <c r="GV115" s="194">
        <v>0</v>
      </c>
      <c r="GW115" s="194">
        <v>0</v>
      </c>
      <c r="GX115" s="194">
        <v>0</v>
      </c>
      <c r="GY115" s="194">
        <v>0</v>
      </c>
      <c r="GZ115" s="194">
        <v>0</v>
      </c>
      <c r="HA115" s="194">
        <v>0</v>
      </c>
      <c r="HB115" s="194">
        <v>0</v>
      </c>
      <c r="HC115" s="194">
        <v>0</v>
      </c>
      <c r="HD115" s="194">
        <v>0</v>
      </c>
      <c r="HE115" s="194">
        <v>0</v>
      </c>
      <c r="HF115" s="194">
        <v>0</v>
      </c>
      <c r="HG115" s="194">
        <v>0</v>
      </c>
      <c r="HH115" s="194">
        <v>0</v>
      </c>
      <c r="HI115" s="194">
        <v>0</v>
      </c>
      <c r="HJ115" s="194">
        <v>0</v>
      </c>
      <c r="HK115" s="194">
        <v>0</v>
      </c>
      <c r="HL115" s="194">
        <v>0</v>
      </c>
      <c r="HM115" s="194">
        <v>0</v>
      </c>
      <c r="HN115" s="194">
        <v>0</v>
      </c>
      <c r="HO115" s="194">
        <v>0</v>
      </c>
      <c r="HP115" s="194">
        <v>0</v>
      </c>
      <c r="HQ115" s="194">
        <v>0</v>
      </c>
      <c r="HR115" s="194">
        <v>0</v>
      </c>
      <c r="HS115" s="194">
        <v>0</v>
      </c>
      <c r="HT115" s="194">
        <v>0</v>
      </c>
      <c r="HU115" s="194">
        <v>0</v>
      </c>
      <c r="HV115" s="194">
        <v>0</v>
      </c>
      <c r="HW115" s="194">
        <v>0</v>
      </c>
      <c r="HX115" s="194">
        <v>0</v>
      </c>
      <c r="HY115" s="194">
        <v>0</v>
      </c>
      <c r="HZ115" s="194">
        <v>0</v>
      </c>
      <c r="IA115" s="194">
        <v>0</v>
      </c>
      <c r="IB115" s="194">
        <v>0</v>
      </c>
      <c r="IC115" s="194">
        <v>0</v>
      </c>
      <c r="ID115" s="194">
        <v>0</v>
      </c>
      <c r="IE115" s="194">
        <v>0</v>
      </c>
      <c r="IF115" s="194">
        <v>0</v>
      </c>
      <c r="IG115" s="194">
        <v>0</v>
      </c>
      <c r="IH115" s="194">
        <v>0</v>
      </c>
      <c r="II115" s="194">
        <v>0</v>
      </c>
      <c r="IJ115" s="194">
        <v>0</v>
      </c>
      <c r="IK115" s="194">
        <v>0</v>
      </c>
      <c r="IL115" s="194">
        <v>0</v>
      </c>
      <c r="IM115" s="194">
        <v>0</v>
      </c>
      <c r="IN115" s="194">
        <v>0</v>
      </c>
      <c r="IO115" s="194">
        <v>0</v>
      </c>
      <c r="IP115" s="194">
        <v>0</v>
      </c>
      <c r="IQ115" s="194">
        <v>0</v>
      </c>
      <c r="IR115" s="194">
        <v>0</v>
      </c>
      <c r="IS115" s="194">
        <v>0</v>
      </c>
      <c r="IT115" s="194">
        <v>0</v>
      </c>
      <c r="IU115" s="194">
        <v>0</v>
      </c>
      <c r="IV115" s="194">
        <v>0</v>
      </c>
      <c r="IW115" s="194">
        <v>0</v>
      </c>
      <c r="IX115" s="194">
        <f t="shared" si="3"/>
        <v>189949.37</v>
      </c>
    </row>
    <row r="116" spans="1:258" ht="13.5" customHeight="1" x14ac:dyDescent="0.25">
      <c r="A116" s="190">
        <v>538020</v>
      </c>
      <c r="B116" s="194">
        <v>0</v>
      </c>
      <c r="C116" s="194">
        <v>0</v>
      </c>
      <c r="D116" s="194">
        <v>0</v>
      </c>
      <c r="E116" s="194">
        <v>0</v>
      </c>
      <c r="F116" s="194">
        <v>0</v>
      </c>
      <c r="G116" s="194">
        <v>0</v>
      </c>
      <c r="H116" s="194">
        <v>0</v>
      </c>
      <c r="I116" s="194">
        <v>0</v>
      </c>
      <c r="J116" s="194">
        <v>0</v>
      </c>
      <c r="K116" s="194">
        <v>0</v>
      </c>
      <c r="L116" s="194">
        <v>0</v>
      </c>
      <c r="M116" s="194">
        <v>0</v>
      </c>
      <c r="N116" s="194">
        <v>0</v>
      </c>
      <c r="O116" s="194">
        <v>0</v>
      </c>
      <c r="P116" s="194">
        <v>0</v>
      </c>
      <c r="Q116" s="194">
        <v>0</v>
      </c>
      <c r="R116" s="194">
        <v>0</v>
      </c>
      <c r="S116" s="194">
        <v>0</v>
      </c>
      <c r="T116" s="194">
        <v>0</v>
      </c>
      <c r="U116" s="194">
        <v>0</v>
      </c>
      <c r="V116" s="194">
        <v>0</v>
      </c>
      <c r="W116" s="194">
        <v>0</v>
      </c>
      <c r="X116" s="194">
        <v>0</v>
      </c>
      <c r="Y116" s="194">
        <v>0</v>
      </c>
      <c r="Z116" s="194">
        <v>0</v>
      </c>
      <c r="AA116" s="194">
        <v>0</v>
      </c>
      <c r="AB116" s="194">
        <v>0</v>
      </c>
      <c r="AC116" s="194">
        <v>0</v>
      </c>
      <c r="AD116" s="194">
        <v>75937</v>
      </c>
      <c r="AE116" s="194">
        <v>0</v>
      </c>
      <c r="AF116" s="194">
        <v>0</v>
      </c>
      <c r="AG116" s="194">
        <v>0</v>
      </c>
      <c r="AH116" s="194">
        <v>0</v>
      </c>
      <c r="AI116" s="194">
        <v>0</v>
      </c>
      <c r="AJ116" s="194">
        <v>0</v>
      </c>
      <c r="AK116" s="194">
        <v>0</v>
      </c>
      <c r="AL116" s="194">
        <v>0</v>
      </c>
      <c r="AM116" s="194">
        <v>0</v>
      </c>
      <c r="AN116" s="194">
        <v>0</v>
      </c>
      <c r="AO116" s="194">
        <v>0</v>
      </c>
      <c r="AP116" s="194">
        <v>0</v>
      </c>
      <c r="AQ116" s="194">
        <v>0</v>
      </c>
      <c r="AR116" s="194">
        <v>0</v>
      </c>
      <c r="AS116" s="194">
        <v>0</v>
      </c>
      <c r="AT116" s="194">
        <v>0</v>
      </c>
      <c r="AU116" s="194">
        <v>3880669</v>
      </c>
      <c r="AV116" s="194">
        <v>0</v>
      </c>
      <c r="AW116" s="194">
        <v>0</v>
      </c>
      <c r="AX116" s="194">
        <v>0</v>
      </c>
      <c r="AY116" s="194">
        <v>0</v>
      </c>
      <c r="AZ116" s="194">
        <v>0</v>
      </c>
      <c r="BA116" s="194">
        <v>0</v>
      </c>
      <c r="BB116" s="194">
        <v>0</v>
      </c>
      <c r="BC116" s="194">
        <v>0</v>
      </c>
      <c r="BD116" s="194">
        <v>0</v>
      </c>
      <c r="BE116" s="194">
        <v>0</v>
      </c>
      <c r="BF116" s="194">
        <v>0</v>
      </c>
      <c r="BG116" s="194">
        <v>0</v>
      </c>
      <c r="BH116" s="194">
        <v>0</v>
      </c>
      <c r="BI116" s="194">
        <v>0</v>
      </c>
      <c r="BJ116" s="194">
        <v>0</v>
      </c>
      <c r="BK116" s="194">
        <v>0</v>
      </c>
      <c r="BL116" s="194">
        <v>0</v>
      </c>
      <c r="BM116" s="194">
        <v>0</v>
      </c>
      <c r="BN116" s="194">
        <v>0</v>
      </c>
      <c r="BO116" s="194">
        <v>0</v>
      </c>
      <c r="BP116" s="194">
        <v>0</v>
      </c>
      <c r="BQ116" s="194">
        <v>0</v>
      </c>
      <c r="BR116" s="194">
        <v>0</v>
      </c>
      <c r="BS116" s="194">
        <v>19702</v>
      </c>
      <c r="BT116" s="194">
        <v>0</v>
      </c>
      <c r="BU116" s="194">
        <v>0</v>
      </c>
      <c r="BV116" s="194">
        <v>0</v>
      </c>
      <c r="BW116" s="194">
        <v>0</v>
      </c>
      <c r="BX116" s="194">
        <v>0</v>
      </c>
      <c r="BY116" s="194">
        <v>0</v>
      </c>
      <c r="BZ116" s="194">
        <v>0</v>
      </c>
      <c r="CA116" s="194">
        <v>0</v>
      </c>
      <c r="CB116" s="194">
        <v>0</v>
      </c>
      <c r="CC116" s="194">
        <v>0</v>
      </c>
      <c r="CD116" s="194">
        <v>0</v>
      </c>
      <c r="CE116" s="194">
        <v>0</v>
      </c>
      <c r="CF116" s="194">
        <v>0</v>
      </c>
      <c r="CG116" s="194">
        <v>0</v>
      </c>
      <c r="CH116" s="194">
        <v>0</v>
      </c>
      <c r="CI116" s="194">
        <v>0</v>
      </c>
      <c r="CJ116" s="194">
        <v>0</v>
      </c>
      <c r="CK116" s="194">
        <v>0</v>
      </c>
      <c r="CL116" s="194">
        <v>0</v>
      </c>
      <c r="CM116" s="194">
        <v>0</v>
      </c>
      <c r="CN116" s="194">
        <v>0</v>
      </c>
      <c r="CO116" s="194">
        <v>0</v>
      </c>
      <c r="CP116" s="194">
        <v>0</v>
      </c>
      <c r="CQ116" s="194">
        <v>0</v>
      </c>
      <c r="CR116" s="194">
        <v>0</v>
      </c>
      <c r="CS116" s="194">
        <v>0</v>
      </c>
      <c r="CT116" s="194">
        <v>0</v>
      </c>
      <c r="CU116" s="194">
        <v>0</v>
      </c>
      <c r="CV116" s="194">
        <v>0</v>
      </c>
      <c r="CW116" s="194">
        <v>0</v>
      </c>
      <c r="CX116" s="194">
        <v>0</v>
      </c>
      <c r="CY116" s="194">
        <v>0</v>
      </c>
      <c r="CZ116" s="194">
        <v>0</v>
      </c>
      <c r="DA116" s="194">
        <v>0</v>
      </c>
      <c r="DB116" s="194">
        <v>0</v>
      </c>
      <c r="DC116" s="194">
        <v>0</v>
      </c>
      <c r="DD116" s="194">
        <v>139363</v>
      </c>
      <c r="DE116" s="194">
        <v>48652</v>
      </c>
      <c r="DF116" s="194">
        <v>28377</v>
      </c>
      <c r="DG116" s="194">
        <v>0</v>
      </c>
      <c r="DH116" s="194">
        <v>0</v>
      </c>
      <c r="DI116" s="194">
        <v>139507</v>
      </c>
      <c r="DJ116" s="194">
        <v>0</v>
      </c>
      <c r="DK116" s="194">
        <v>0</v>
      </c>
      <c r="DL116" s="194">
        <v>0</v>
      </c>
      <c r="DM116" s="194">
        <v>0</v>
      </c>
      <c r="DN116" s="194">
        <v>0</v>
      </c>
      <c r="DO116" s="194">
        <v>0</v>
      </c>
      <c r="DP116" s="194">
        <v>0</v>
      </c>
      <c r="DQ116" s="194">
        <v>0</v>
      </c>
      <c r="DR116" s="194">
        <v>0</v>
      </c>
      <c r="DS116" s="194">
        <v>0</v>
      </c>
      <c r="DT116" s="194">
        <v>0</v>
      </c>
      <c r="DU116" s="194">
        <v>0</v>
      </c>
      <c r="DV116" s="194">
        <v>0</v>
      </c>
      <c r="DW116" s="194">
        <v>0</v>
      </c>
      <c r="DX116" s="194">
        <v>0</v>
      </c>
      <c r="DY116" s="194">
        <v>0</v>
      </c>
      <c r="DZ116" s="194">
        <v>0</v>
      </c>
      <c r="EA116" s="194">
        <v>0</v>
      </c>
      <c r="EB116" s="194">
        <v>0</v>
      </c>
      <c r="EC116" s="194">
        <v>0</v>
      </c>
      <c r="ED116" s="194">
        <v>0</v>
      </c>
      <c r="EE116" s="194">
        <v>0</v>
      </c>
      <c r="EF116" s="194">
        <v>0</v>
      </c>
      <c r="EG116" s="194">
        <v>0</v>
      </c>
      <c r="EH116" s="194">
        <v>0</v>
      </c>
      <c r="EI116" s="194">
        <v>0</v>
      </c>
      <c r="EJ116" s="194">
        <v>0</v>
      </c>
      <c r="EK116" s="194">
        <v>0</v>
      </c>
      <c r="EL116" s="194">
        <v>0</v>
      </c>
      <c r="EM116" s="194">
        <v>0</v>
      </c>
      <c r="EN116" s="194">
        <v>0</v>
      </c>
      <c r="EO116" s="194">
        <v>0</v>
      </c>
      <c r="EP116" s="194">
        <v>0</v>
      </c>
      <c r="EQ116" s="194">
        <v>0</v>
      </c>
      <c r="ER116" s="194">
        <v>0</v>
      </c>
      <c r="ES116" s="194">
        <v>0</v>
      </c>
      <c r="ET116" s="194">
        <v>0</v>
      </c>
      <c r="EU116" s="194">
        <v>0</v>
      </c>
      <c r="EV116" s="194">
        <v>0</v>
      </c>
      <c r="EW116" s="194">
        <v>0</v>
      </c>
      <c r="EX116" s="194">
        <v>0</v>
      </c>
      <c r="EY116" s="194">
        <v>0</v>
      </c>
      <c r="EZ116" s="194">
        <v>0</v>
      </c>
      <c r="FA116" s="194">
        <v>0</v>
      </c>
      <c r="FB116" s="194">
        <v>0</v>
      </c>
      <c r="FC116" s="194">
        <v>0</v>
      </c>
      <c r="FD116" s="194">
        <v>0</v>
      </c>
      <c r="FE116" s="194">
        <v>0</v>
      </c>
      <c r="FF116" s="194">
        <v>0</v>
      </c>
      <c r="FG116" s="194">
        <v>0</v>
      </c>
      <c r="FH116" s="194">
        <v>0</v>
      </c>
      <c r="FI116" s="194">
        <v>0</v>
      </c>
      <c r="FJ116" s="194">
        <v>0</v>
      </c>
      <c r="FK116" s="194">
        <v>0</v>
      </c>
      <c r="FL116" s="194">
        <v>0</v>
      </c>
      <c r="FM116" s="194">
        <v>0</v>
      </c>
      <c r="FN116" s="194">
        <v>0</v>
      </c>
      <c r="FO116" s="194">
        <v>0</v>
      </c>
      <c r="FP116" s="194">
        <v>0</v>
      </c>
      <c r="FQ116" s="194">
        <v>0</v>
      </c>
      <c r="FR116" s="194">
        <v>0</v>
      </c>
      <c r="FS116" s="194">
        <v>0</v>
      </c>
      <c r="FT116" s="194">
        <v>0</v>
      </c>
      <c r="FU116" s="194">
        <v>0</v>
      </c>
      <c r="FV116" s="194">
        <v>0</v>
      </c>
      <c r="FW116" s="194">
        <v>0</v>
      </c>
      <c r="FX116" s="194">
        <v>0</v>
      </c>
      <c r="FY116" s="194">
        <v>0</v>
      </c>
      <c r="FZ116" s="194">
        <v>0</v>
      </c>
      <c r="GA116" s="194">
        <v>0</v>
      </c>
      <c r="GB116" s="194">
        <v>0</v>
      </c>
      <c r="GC116" s="194">
        <v>0</v>
      </c>
      <c r="GD116" s="194">
        <v>0</v>
      </c>
      <c r="GE116" s="194">
        <v>0</v>
      </c>
      <c r="GF116" s="194">
        <v>0</v>
      </c>
      <c r="GG116" s="194">
        <v>0</v>
      </c>
      <c r="GH116" s="194">
        <v>0</v>
      </c>
      <c r="GI116" s="194">
        <v>0</v>
      </c>
      <c r="GJ116" s="194">
        <v>0</v>
      </c>
      <c r="GK116" s="194">
        <v>0</v>
      </c>
      <c r="GL116" s="194">
        <v>0</v>
      </c>
      <c r="GM116" s="194">
        <v>0</v>
      </c>
      <c r="GN116" s="194">
        <v>0</v>
      </c>
      <c r="GO116" s="194">
        <v>0</v>
      </c>
      <c r="GP116" s="194">
        <v>0</v>
      </c>
      <c r="GQ116" s="194">
        <v>0</v>
      </c>
      <c r="GR116" s="194">
        <v>0</v>
      </c>
      <c r="GS116" s="194">
        <v>0</v>
      </c>
      <c r="GT116" s="194">
        <v>0</v>
      </c>
      <c r="GU116" s="194">
        <v>0</v>
      </c>
      <c r="GV116" s="194">
        <v>0</v>
      </c>
      <c r="GW116" s="194">
        <v>0</v>
      </c>
      <c r="GX116" s="194">
        <v>0</v>
      </c>
      <c r="GY116" s="194">
        <v>0</v>
      </c>
      <c r="GZ116" s="194">
        <v>0</v>
      </c>
      <c r="HA116" s="194">
        <v>0</v>
      </c>
      <c r="HB116" s="194">
        <v>0</v>
      </c>
      <c r="HC116" s="194">
        <v>0</v>
      </c>
      <c r="HD116" s="194">
        <v>0</v>
      </c>
      <c r="HE116" s="194">
        <v>0</v>
      </c>
      <c r="HF116" s="194">
        <v>0</v>
      </c>
      <c r="HG116" s="194">
        <v>0</v>
      </c>
      <c r="HH116" s="194">
        <v>0</v>
      </c>
      <c r="HI116" s="194">
        <v>0</v>
      </c>
      <c r="HJ116" s="194">
        <v>0</v>
      </c>
      <c r="HK116" s="194">
        <v>1020</v>
      </c>
      <c r="HL116" s="194">
        <v>0</v>
      </c>
      <c r="HM116" s="194">
        <v>0</v>
      </c>
      <c r="HN116" s="194">
        <v>0</v>
      </c>
      <c r="HO116" s="194">
        <v>0</v>
      </c>
      <c r="HP116" s="194">
        <v>0</v>
      </c>
      <c r="HQ116" s="194">
        <v>0</v>
      </c>
      <c r="HR116" s="194">
        <v>0</v>
      </c>
      <c r="HS116" s="194">
        <v>0</v>
      </c>
      <c r="HT116" s="194">
        <v>0</v>
      </c>
      <c r="HU116" s="194">
        <v>0</v>
      </c>
      <c r="HV116" s="194">
        <v>0</v>
      </c>
      <c r="HW116" s="194">
        <v>0</v>
      </c>
      <c r="HX116" s="194">
        <v>0</v>
      </c>
      <c r="HY116" s="194">
        <v>0</v>
      </c>
      <c r="HZ116" s="194">
        <v>0</v>
      </c>
      <c r="IA116" s="194">
        <v>0</v>
      </c>
      <c r="IB116" s="194">
        <v>0</v>
      </c>
      <c r="IC116" s="194">
        <v>0</v>
      </c>
      <c r="ID116" s="194">
        <v>0</v>
      </c>
      <c r="IE116" s="194">
        <v>0</v>
      </c>
      <c r="IF116" s="194">
        <v>0</v>
      </c>
      <c r="IG116" s="194">
        <v>0</v>
      </c>
      <c r="IH116" s="194">
        <v>0</v>
      </c>
      <c r="II116" s="194">
        <v>0</v>
      </c>
      <c r="IJ116" s="194">
        <v>0</v>
      </c>
      <c r="IK116" s="194">
        <v>0</v>
      </c>
      <c r="IL116" s="194">
        <v>0</v>
      </c>
      <c r="IM116" s="194">
        <v>0</v>
      </c>
      <c r="IN116" s="194">
        <v>0</v>
      </c>
      <c r="IO116" s="194">
        <v>0</v>
      </c>
      <c r="IP116" s="194">
        <v>0</v>
      </c>
      <c r="IQ116" s="194">
        <v>0</v>
      </c>
      <c r="IR116" s="194">
        <v>0</v>
      </c>
      <c r="IS116" s="194">
        <v>0</v>
      </c>
      <c r="IT116" s="194">
        <v>0</v>
      </c>
      <c r="IU116" s="194">
        <v>0</v>
      </c>
      <c r="IV116" s="194">
        <v>0</v>
      </c>
      <c r="IW116" s="194">
        <v>0</v>
      </c>
      <c r="IX116" s="194">
        <f t="shared" si="3"/>
        <v>4333227</v>
      </c>
    </row>
    <row r="117" spans="1:258" ht="13.5" customHeight="1" x14ac:dyDescent="0.25">
      <c r="A117" s="190">
        <v>538999</v>
      </c>
      <c r="B117" s="194">
        <v>0</v>
      </c>
      <c r="C117" s="194">
        <v>0</v>
      </c>
      <c r="D117" s="194">
        <v>0</v>
      </c>
      <c r="E117" s="194">
        <v>0</v>
      </c>
      <c r="F117" s="194">
        <v>0</v>
      </c>
      <c r="G117" s="194">
        <v>0</v>
      </c>
      <c r="H117" s="194">
        <v>0</v>
      </c>
      <c r="I117" s="194">
        <v>0</v>
      </c>
      <c r="J117" s="194">
        <v>0</v>
      </c>
      <c r="K117" s="194">
        <v>0</v>
      </c>
      <c r="L117" s="194">
        <v>0</v>
      </c>
      <c r="M117" s="194">
        <v>0</v>
      </c>
      <c r="N117" s="194">
        <v>0</v>
      </c>
      <c r="O117" s="194">
        <v>0</v>
      </c>
      <c r="P117" s="194">
        <v>0</v>
      </c>
      <c r="Q117" s="194">
        <v>0</v>
      </c>
      <c r="R117" s="194">
        <v>0</v>
      </c>
      <c r="S117" s="194">
        <v>0</v>
      </c>
      <c r="T117" s="194">
        <v>0</v>
      </c>
      <c r="U117" s="194">
        <v>0</v>
      </c>
      <c r="V117" s="194">
        <v>0</v>
      </c>
      <c r="W117" s="194">
        <v>0</v>
      </c>
      <c r="X117" s="194">
        <v>0</v>
      </c>
      <c r="Y117" s="194">
        <v>0</v>
      </c>
      <c r="Z117" s="194">
        <v>0</v>
      </c>
      <c r="AA117" s="194">
        <v>0</v>
      </c>
      <c r="AB117" s="194">
        <v>0</v>
      </c>
      <c r="AC117" s="194">
        <v>0</v>
      </c>
      <c r="AD117" s="194">
        <v>0</v>
      </c>
      <c r="AE117" s="194">
        <v>0</v>
      </c>
      <c r="AF117" s="194">
        <v>883.08</v>
      </c>
      <c r="AG117" s="194">
        <v>0</v>
      </c>
      <c r="AH117" s="194">
        <v>0</v>
      </c>
      <c r="AI117" s="194">
        <v>0</v>
      </c>
      <c r="AJ117" s="194">
        <v>0</v>
      </c>
      <c r="AK117" s="194">
        <v>0</v>
      </c>
      <c r="AL117" s="194">
        <v>0</v>
      </c>
      <c r="AM117" s="194">
        <v>0</v>
      </c>
      <c r="AN117" s="194">
        <v>0</v>
      </c>
      <c r="AO117" s="194">
        <v>0</v>
      </c>
      <c r="AP117" s="194">
        <v>0</v>
      </c>
      <c r="AQ117" s="194">
        <v>0</v>
      </c>
      <c r="AR117" s="194">
        <v>0</v>
      </c>
      <c r="AS117" s="194">
        <v>0</v>
      </c>
      <c r="AT117" s="194">
        <v>0</v>
      </c>
      <c r="AU117" s="194">
        <v>1400</v>
      </c>
      <c r="AV117" s="194">
        <v>0</v>
      </c>
      <c r="AW117" s="194">
        <v>0</v>
      </c>
      <c r="AX117" s="194">
        <v>0</v>
      </c>
      <c r="AY117" s="194">
        <v>0</v>
      </c>
      <c r="AZ117" s="194">
        <v>0</v>
      </c>
      <c r="BA117" s="194">
        <v>0</v>
      </c>
      <c r="BB117" s="194">
        <v>0</v>
      </c>
      <c r="BC117" s="194">
        <v>0</v>
      </c>
      <c r="BD117" s="194">
        <v>0</v>
      </c>
      <c r="BE117" s="194">
        <v>0</v>
      </c>
      <c r="BF117" s="194">
        <v>0</v>
      </c>
      <c r="BG117" s="194">
        <v>0</v>
      </c>
      <c r="BH117" s="194">
        <v>0</v>
      </c>
      <c r="BI117" s="194">
        <v>0</v>
      </c>
      <c r="BJ117" s="194">
        <v>0</v>
      </c>
      <c r="BK117" s="194">
        <v>0</v>
      </c>
      <c r="BL117" s="194">
        <v>0</v>
      </c>
      <c r="BM117" s="194">
        <v>0</v>
      </c>
      <c r="BN117" s="194">
        <v>0</v>
      </c>
      <c r="BO117" s="194">
        <v>0</v>
      </c>
      <c r="BP117" s="194">
        <v>0</v>
      </c>
      <c r="BQ117" s="194">
        <v>0</v>
      </c>
      <c r="BR117" s="194">
        <v>0</v>
      </c>
      <c r="BS117" s="194">
        <v>0</v>
      </c>
      <c r="BT117" s="194">
        <v>0</v>
      </c>
      <c r="BU117" s="194">
        <v>0</v>
      </c>
      <c r="BV117" s="194">
        <v>0</v>
      </c>
      <c r="BW117" s="194">
        <v>0</v>
      </c>
      <c r="BX117" s="194">
        <v>0</v>
      </c>
      <c r="BY117" s="194">
        <v>0</v>
      </c>
      <c r="BZ117" s="194">
        <v>0</v>
      </c>
      <c r="CA117" s="194">
        <v>0</v>
      </c>
      <c r="CB117" s="194">
        <v>0</v>
      </c>
      <c r="CC117" s="194">
        <v>0</v>
      </c>
      <c r="CD117" s="194">
        <v>0</v>
      </c>
      <c r="CE117" s="194">
        <v>0</v>
      </c>
      <c r="CF117" s="194">
        <v>0</v>
      </c>
      <c r="CG117" s="194">
        <v>0</v>
      </c>
      <c r="CH117" s="194">
        <v>0</v>
      </c>
      <c r="CI117" s="194">
        <v>0</v>
      </c>
      <c r="CJ117" s="194">
        <v>0</v>
      </c>
      <c r="CK117" s="194">
        <v>0</v>
      </c>
      <c r="CL117" s="194">
        <v>0</v>
      </c>
      <c r="CM117" s="194">
        <v>0</v>
      </c>
      <c r="CN117" s="194">
        <v>0</v>
      </c>
      <c r="CO117" s="194">
        <v>0</v>
      </c>
      <c r="CP117" s="194">
        <v>0</v>
      </c>
      <c r="CQ117" s="194">
        <v>0</v>
      </c>
      <c r="CR117" s="194">
        <v>0</v>
      </c>
      <c r="CS117" s="194">
        <v>0</v>
      </c>
      <c r="CT117" s="194">
        <v>0</v>
      </c>
      <c r="CU117" s="194">
        <v>0</v>
      </c>
      <c r="CV117" s="194">
        <v>0</v>
      </c>
      <c r="CW117" s="194">
        <v>500</v>
      </c>
      <c r="CX117" s="194">
        <v>0</v>
      </c>
      <c r="CY117" s="194">
        <v>500</v>
      </c>
      <c r="CZ117" s="194">
        <v>0</v>
      </c>
      <c r="DA117" s="194">
        <v>0</v>
      </c>
      <c r="DB117" s="194">
        <v>0</v>
      </c>
      <c r="DC117" s="194">
        <v>0</v>
      </c>
      <c r="DD117" s="194">
        <v>0</v>
      </c>
      <c r="DE117" s="194">
        <v>0</v>
      </c>
      <c r="DF117" s="194">
        <v>0</v>
      </c>
      <c r="DG117" s="194">
        <v>0</v>
      </c>
      <c r="DH117" s="194">
        <v>0</v>
      </c>
      <c r="DI117" s="194">
        <v>0</v>
      </c>
      <c r="DJ117" s="194">
        <v>0</v>
      </c>
      <c r="DK117" s="194">
        <v>0</v>
      </c>
      <c r="DL117" s="194">
        <v>0</v>
      </c>
      <c r="DM117" s="194">
        <v>0</v>
      </c>
      <c r="DN117" s="194">
        <v>0</v>
      </c>
      <c r="DO117" s="194">
        <v>0</v>
      </c>
      <c r="DP117" s="194">
        <v>0</v>
      </c>
      <c r="DQ117" s="194">
        <v>0</v>
      </c>
      <c r="DR117" s="194">
        <v>0</v>
      </c>
      <c r="DS117" s="194">
        <v>0</v>
      </c>
      <c r="DT117" s="194">
        <v>0</v>
      </c>
      <c r="DU117" s="194">
        <v>0</v>
      </c>
      <c r="DV117" s="194">
        <v>0</v>
      </c>
      <c r="DW117" s="194">
        <v>0</v>
      </c>
      <c r="DX117" s="194">
        <v>0</v>
      </c>
      <c r="DY117" s="194">
        <v>0</v>
      </c>
      <c r="DZ117" s="194">
        <v>0</v>
      </c>
      <c r="EA117" s="194">
        <v>0</v>
      </c>
      <c r="EB117" s="194">
        <v>0</v>
      </c>
      <c r="EC117" s="194">
        <v>0</v>
      </c>
      <c r="ED117" s="194">
        <v>0</v>
      </c>
      <c r="EE117" s="194">
        <v>0</v>
      </c>
      <c r="EF117" s="194">
        <v>0</v>
      </c>
      <c r="EG117" s="194">
        <v>0</v>
      </c>
      <c r="EH117" s="194">
        <v>0</v>
      </c>
      <c r="EI117" s="194">
        <v>0</v>
      </c>
      <c r="EJ117" s="194">
        <v>0</v>
      </c>
      <c r="EK117" s="194">
        <v>0</v>
      </c>
      <c r="EL117" s="194">
        <v>0</v>
      </c>
      <c r="EM117" s="194">
        <v>0</v>
      </c>
      <c r="EN117" s="194">
        <v>0</v>
      </c>
      <c r="EO117" s="194">
        <v>0</v>
      </c>
      <c r="EP117" s="194">
        <v>0</v>
      </c>
      <c r="EQ117" s="194">
        <v>0</v>
      </c>
      <c r="ER117" s="194">
        <v>0</v>
      </c>
      <c r="ES117" s="194">
        <v>0</v>
      </c>
      <c r="ET117" s="194">
        <v>0</v>
      </c>
      <c r="EU117" s="194">
        <v>0</v>
      </c>
      <c r="EV117" s="194">
        <v>0</v>
      </c>
      <c r="EW117" s="194">
        <v>0</v>
      </c>
      <c r="EX117" s="194">
        <v>0</v>
      </c>
      <c r="EY117" s="194">
        <v>0</v>
      </c>
      <c r="EZ117" s="194">
        <v>0</v>
      </c>
      <c r="FA117" s="194">
        <v>0</v>
      </c>
      <c r="FB117" s="194">
        <v>0</v>
      </c>
      <c r="FC117" s="194">
        <v>0</v>
      </c>
      <c r="FD117" s="194">
        <v>0</v>
      </c>
      <c r="FE117" s="194">
        <v>86</v>
      </c>
      <c r="FF117" s="194">
        <v>0</v>
      </c>
      <c r="FG117" s="194">
        <v>0</v>
      </c>
      <c r="FH117" s="194">
        <v>0</v>
      </c>
      <c r="FI117" s="194">
        <v>0</v>
      </c>
      <c r="FJ117" s="194">
        <v>0</v>
      </c>
      <c r="FK117" s="194">
        <v>0</v>
      </c>
      <c r="FL117" s="194">
        <v>0</v>
      </c>
      <c r="FM117" s="194">
        <v>0</v>
      </c>
      <c r="FN117" s="194">
        <v>0</v>
      </c>
      <c r="FO117" s="194">
        <v>0</v>
      </c>
      <c r="FP117" s="194">
        <v>0</v>
      </c>
      <c r="FQ117" s="194">
        <v>0</v>
      </c>
      <c r="FR117" s="194">
        <v>0</v>
      </c>
      <c r="FS117" s="194">
        <v>0</v>
      </c>
      <c r="FT117" s="194">
        <v>0</v>
      </c>
      <c r="FU117" s="194">
        <v>0</v>
      </c>
      <c r="FV117" s="194">
        <v>0</v>
      </c>
      <c r="FW117" s="194">
        <v>0</v>
      </c>
      <c r="FX117" s="194">
        <v>0</v>
      </c>
      <c r="FY117" s="194">
        <v>0</v>
      </c>
      <c r="FZ117" s="194">
        <v>0</v>
      </c>
      <c r="GA117" s="194">
        <v>0</v>
      </c>
      <c r="GB117" s="194">
        <v>0</v>
      </c>
      <c r="GC117" s="194">
        <v>0</v>
      </c>
      <c r="GD117" s="194">
        <v>0</v>
      </c>
      <c r="GE117" s="194">
        <v>0</v>
      </c>
      <c r="GF117" s="194">
        <v>0</v>
      </c>
      <c r="GG117" s="194">
        <v>0</v>
      </c>
      <c r="GH117" s="194">
        <v>0</v>
      </c>
      <c r="GI117" s="194">
        <v>0</v>
      </c>
      <c r="GJ117" s="194">
        <v>0</v>
      </c>
      <c r="GK117" s="194">
        <v>0</v>
      </c>
      <c r="GL117" s="194">
        <v>0</v>
      </c>
      <c r="GM117" s="194">
        <v>0</v>
      </c>
      <c r="GN117" s="194">
        <v>0</v>
      </c>
      <c r="GO117" s="194">
        <v>0</v>
      </c>
      <c r="GP117" s="194">
        <v>0</v>
      </c>
      <c r="GQ117" s="194">
        <v>0</v>
      </c>
      <c r="GR117" s="194">
        <v>0</v>
      </c>
      <c r="GS117" s="194">
        <v>0</v>
      </c>
      <c r="GT117" s="194">
        <v>0</v>
      </c>
      <c r="GU117" s="194">
        <v>0</v>
      </c>
      <c r="GV117" s="194">
        <v>0</v>
      </c>
      <c r="GW117" s="194">
        <v>0</v>
      </c>
      <c r="GX117" s="194">
        <v>0</v>
      </c>
      <c r="GY117" s="194">
        <v>0</v>
      </c>
      <c r="GZ117" s="194">
        <v>0</v>
      </c>
      <c r="HA117" s="194">
        <v>0</v>
      </c>
      <c r="HB117" s="194">
        <v>0</v>
      </c>
      <c r="HC117" s="194">
        <v>0</v>
      </c>
      <c r="HD117" s="194">
        <v>0</v>
      </c>
      <c r="HE117" s="194">
        <v>0</v>
      </c>
      <c r="HF117" s="194">
        <v>0</v>
      </c>
      <c r="HG117" s="194">
        <v>0</v>
      </c>
      <c r="HH117" s="194">
        <v>0</v>
      </c>
      <c r="HI117" s="194">
        <v>0</v>
      </c>
      <c r="HJ117" s="194">
        <v>0</v>
      </c>
      <c r="HK117" s="194">
        <v>0</v>
      </c>
      <c r="HL117" s="194">
        <v>0</v>
      </c>
      <c r="HM117" s="194">
        <v>0</v>
      </c>
      <c r="HN117" s="194">
        <v>0</v>
      </c>
      <c r="HO117" s="194">
        <v>0</v>
      </c>
      <c r="HP117" s="194">
        <v>0</v>
      </c>
      <c r="HQ117" s="194">
        <v>0</v>
      </c>
      <c r="HR117" s="194">
        <v>0</v>
      </c>
      <c r="HS117" s="194">
        <v>0</v>
      </c>
      <c r="HT117" s="194">
        <v>0</v>
      </c>
      <c r="HU117" s="194">
        <v>0</v>
      </c>
      <c r="HV117" s="194">
        <v>0</v>
      </c>
      <c r="HW117" s="194">
        <v>0</v>
      </c>
      <c r="HX117" s="194">
        <v>0</v>
      </c>
      <c r="HY117" s="194">
        <v>0</v>
      </c>
      <c r="HZ117" s="194">
        <v>0</v>
      </c>
      <c r="IA117" s="194">
        <v>0</v>
      </c>
      <c r="IB117" s="194">
        <v>0</v>
      </c>
      <c r="IC117" s="194">
        <v>0</v>
      </c>
      <c r="ID117" s="194">
        <v>0</v>
      </c>
      <c r="IE117" s="194">
        <v>0</v>
      </c>
      <c r="IF117" s="194">
        <v>0</v>
      </c>
      <c r="IG117" s="194">
        <v>0</v>
      </c>
      <c r="IH117" s="194">
        <v>0</v>
      </c>
      <c r="II117" s="194">
        <v>0</v>
      </c>
      <c r="IJ117" s="194">
        <v>0</v>
      </c>
      <c r="IK117" s="194">
        <v>0</v>
      </c>
      <c r="IL117" s="194">
        <v>0</v>
      </c>
      <c r="IM117" s="194">
        <v>0</v>
      </c>
      <c r="IN117" s="194">
        <v>0</v>
      </c>
      <c r="IO117" s="194">
        <v>0</v>
      </c>
      <c r="IP117" s="194">
        <v>0</v>
      </c>
      <c r="IQ117" s="194">
        <v>0</v>
      </c>
      <c r="IR117" s="194">
        <v>0</v>
      </c>
      <c r="IS117" s="194">
        <v>0</v>
      </c>
      <c r="IT117" s="194">
        <v>0</v>
      </c>
      <c r="IU117" s="194">
        <v>2000</v>
      </c>
      <c r="IV117" s="194">
        <v>0</v>
      </c>
      <c r="IW117" s="194">
        <v>0</v>
      </c>
      <c r="IX117" s="194">
        <f t="shared" si="3"/>
        <v>5369.08</v>
      </c>
    </row>
    <row r="118" spans="1:258" ht="13.5" customHeight="1" x14ac:dyDescent="0.25">
      <c r="A118" s="190">
        <v>542001</v>
      </c>
      <c r="B118" s="194">
        <v>0</v>
      </c>
      <c r="C118" s="194">
        <v>0</v>
      </c>
      <c r="D118" s="194">
        <v>0</v>
      </c>
      <c r="E118" s="194">
        <v>0</v>
      </c>
      <c r="F118" s="194">
        <v>0</v>
      </c>
      <c r="G118" s="194">
        <v>0</v>
      </c>
      <c r="H118" s="194">
        <v>0</v>
      </c>
      <c r="I118" s="194">
        <v>0</v>
      </c>
      <c r="J118" s="194">
        <v>0</v>
      </c>
      <c r="K118" s="194">
        <v>0</v>
      </c>
      <c r="L118" s="194">
        <v>0</v>
      </c>
      <c r="M118" s="194">
        <v>0</v>
      </c>
      <c r="N118" s="194">
        <v>0</v>
      </c>
      <c r="O118" s="194">
        <v>0</v>
      </c>
      <c r="P118" s="194">
        <v>0</v>
      </c>
      <c r="Q118" s="194">
        <v>0</v>
      </c>
      <c r="R118" s="194">
        <v>0</v>
      </c>
      <c r="S118" s="194">
        <v>0</v>
      </c>
      <c r="T118" s="194">
        <v>0</v>
      </c>
      <c r="U118" s="194">
        <v>0</v>
      </c>
      <c r="V118" s="194">
        <v>0</v>
      </c>
      <c r="W118" s="194">
        <v>0</v>
      </c>
      <c r="X118" s="194">
        <v>0</v>
      </c>
      <c r="Y118" s="194">
        <v>0</v>
      </c>
      <c r="Z118" s="194">
        <v>0</v>
      </c>
      <c r="AA118" s="194">
        <v>0</v>
      </c>
      <c r="AB118" s="194">
        <v>0</v>
      </c>
      <c r="AC118" s="194">
        <v>0</v>
      </c>
      <c r="AD118" s="194">
        <v>0</v>
      </c>
      <c r="AE118" s="194">
        <v>0</v>
      </c>
      <c r="AF118" s="194">
        <v>0</v>
      </c>
      <c r="AG118" s="194">
        <v>0</v>
      </c>
      <c r="AH118" s="194">
        <v>0</v>
      </c>
      <c r="AI118" s="194">
        <v>0</v>
      </c>
      <c r="AJ118" s="194">
        <v>0</v>
      </c>
      <c r="AK118" s="194">
        <v>0</v>
      </c>
      <c r="AL118" s="194">
        <v>0</v>
      </c>
      <c r="AM118" s="194">
        <v>0</v>
      </c>
      <c r="AN118" s="194">
        <v>0</v>
      </c>
      <c r="AO118" s="194">
        <v>0</v>
      </c>
      <c r="AP118" s="194">
        <v>0</v>
      </c>
      <c r="AQ118" s="194">
        <v>0</v>
      </c>
      <c r="AR118" s="194">
        <v>0</v>
      </c>
      <c r="AS118" s="194">
        <v>0</v>
      </c>
      <c r="AT118" s="194">
        <v>0</v>
      </c>
      <c r="AU118" s="194">
        <v>0</v>
      </c>
      <c r="AV118" s="194">
        <v>0</v>
      </c>
      <c r="AW118" s="194">
        <v>0</v>
      </c>
      <c r="AX118" s="194">
        <v>0</v>
      </c>
      <c r="AY118" s="194">
        <v>0</v>
      </c>
      <c r="AZ118" s="194">
        <v>0</v>
      </c>
      <c r="BA118" s="194">
        <v>0</v>
      </c>
      <c r="BB118" s="194">
        <v>0</v>
      </c>
      <c r="BC118" s="194">
        <v>0</v>
      </c>
      <c r="BD118" s="194">
        <v>0</v>
      </c>
      <c r="BE118" s="194">
        <v>0</v>
      </c>
      <c r="BF118" s="194">
        <v>0</v>
      </c>
      <c r="BG118" s="194">
        <v>0</v>
      </c>
      <c r="BH118" s="194">
        <v>0</v>
      </c>
      <c r="BI118" s="194">
        <v>0</v>
      </c>
      <c r="BJ118" s="194">
        <v>0</v>
      </c>
      <c r="BK118" s="194">
        <v>0</v>
      </c>
      <c r="BL118" s="194">
        <v>0</v>
      </c>
      <c r="BM118" s="194">
        <v>0</v>
      </c>
      <c r="BN118" s="194">
        <v>0</v>
      </c>
      <c r="BO118" s="194">
        <v>0</v>
      </c>
      <c r="BP118" s="194">
        <v>0</v>
      </c>
      <c r="BQ118" s="194">
        <v>0</v>
      </c>
      <c r="BR118" s="194">
        <v>0</v>
      </c>
      <c r="BS118" s="194">
        <v>0</v>
      </c>
      <c r="BT118" s="194">
        <v>0</v>
      </c>
      <c r="BU118" s="194">
        <v>0</v>
      </c>
      <c r="BV118" s="194">
        <v>0</v>
      </c>
      <c r="BW118" s="194">
        <v>0</v>
      </c>
      <c r="BX118" s="194">
        <v>0</v>
      </c>
      <c r="BY118" s="194">
        <v>0</v>
      </c>
      <c r="BZ118" s="194">
        <v>0</v>
      </c>
      <c r="CA118" s="194">
        <v>0</v>
      </c>
      <c r="CB118" s="194">
        <v>0</v>
      </c>
      <c r="CC118" s="194">
        <v>0</v>
      </c>
      <c r="CD118" s="194">
        <v>0</v>
      </c>
      <c r="CE118" s="194">
        <v>0</v>
      </c>
      <c r="CF118" s="194">
        <v>0</v>
      </c>
      <c r="CG118" s="194">
        <v>0</v>
      </c>
      <c r="CH118" s="194">
        <v>0</v>
      </c>
      <c r="CI118" s="194">
        <v>0</v>
      </c>
      <c r="CJ118" s="194">
        <v>0</v>
      </c>
      <c r="CK118" s="194">
        <v>0</v>
      </c>
      <c r="CL118" s="194">
        <v>0</v>
      </c>
      <c r="CM118" s="194">
        <v>0</v>
      </c>
      <c r="CN118" s="194">
        <v>0</v>
      </c>
      <c r="CO118" s="194">
        <v>0</v>
      </c>
      <c r="CP118" s="194">
        <v>0</v>
      </c>
      <c r="CQ118" s="194">
        <v>0</v>
      </c>
      <c r="CR118" s="194">
        <v>0</v>
      </c>
      <c r="CS118" s="194">
        <v>0</v>
      </c>
      <c r="CT118" s="194">
        <v>0</v>
      </c>
      <c r="CU118" s="194">
        <v>0</v>
      </c>
      <c r="CV118" s="194">
        <v>0</v>
      </c>
      <c r="CW118" s="194">
        <v>0</v>
      </c>
      <c r="CX118" s="194">
        <v>0</v>
      </c>
      <c r="CY118" s="194">
        <v>0</v>
      </c>
      <c r="CZ118" s="194">
        <v>0</v>
      </c>
      <c r="DA118" s="194">
        <v>0</v>
      </c>
      <c r="DB118" s="194">
        <v>0</v>
      </c>
      <c r="DC118" s="194">
        <v>0</v>
      </c>
      <c r="DD118" s="194">
        <v>0</v>
      </c>
      <c r="DE118" s="194">
        <v>0</v>
      </c>
      <c r="DF118" s="194">
        <v>0</v>
      </c>
      <c r="DG118" s="194">
        <v>0</v>
      </c>
      <c r="DH118" s="194">
        <v>0</v>
      </c>
      <c r="DI118" s="194">
        <v>0</v>
      </c>
      <c r="DJ118" s="194">
        <v>0</v>
      </c>
      <c r="DK118" s="194">
        <v>0</v>
      </c>
      <c r="DL118" s="194">
        <v>0</v>
      </c>
      <c r="DM118" s="194">
        <v>0</v>
      </c>
      <c r="DN118" s="194">
        <v>0</v>
      </c>
      <c r="DO118" s="194">
        <v>0</v>
      </c>
      <c r="DP118" s="194">
        <v>0</v>
      </c>
      <c r="DQ118" s="194">
        <v>0</v>
      </c>
      <c r="DR118" s="194">
        <v>0</v>
      </c>
      <c r="DS118" s="194">
        <v>0</v>
      </c>
      <c r="DT118" s="194">
        <v>0</v>
      </c>
      <c r="DU118" s="194">
        <v>0</v>
      </c>
      <c r="DV118" s="194">
        <v>0</v>
      </c>
      <c r="DW118" s="194">
        <v>0</v>
      </c>
      <c r="DX118" s="194">
        <v>0</v>
      </c>
      <c r="DY118" s="194">
        <v>0</v>
      </c>
      <c r="DZ118" s="194">
        <v>0</v>
      </c>
      <c r="EA118" s="194">
        <v>0</v>
      </c>
      <c r="EB118" s="194">
        <v>0</v>
      </c>
      <c r="EC118" s="194">
        <v>0</v>
      </c>
      <c r="ED118" s="194">
        <v>0</v>
      </c>
      <c r="EE118" s="194">
        <v>0</v>
      </c>
      <c r="EF118" s="194">
        <v>0</v>
      </c>
      <c r="EG118" s="194">
        <v>0</v>
      </c>
      <c r="EH118" s="194">
        <v>0</v>
      </c>
      <c r="EI118" s="194">
        <v>0</v>
      </c>
      <c r="EJ118" s="194">
        <v>0</v>
      </c>
      <c r="EK118" s="194">
        <v>0</v>
      </c>
      <c r="EL118" s="194">
        <v>0</v>
      </c>
      <c r="EM118" s="194">
        <v>0</v>
      </c>
      <c r="EN118" s="194">
        <v>0</v>
      </c>
      <c r="EO118" s="194">
        <v>0</v>
      </c>
      <c r="EP118" s="194">
        <v>0</v>
      </c>
      <c r="EQ118" s="194">
        <v>0</v>
      </c>
      <c r="ER118" s="194">
        <v>0</v>
      </c>
      <c r="ES118" s="194">
        <v>0</v>
      </c>
      <c r="ET118" s="194">
        <v>0</v>
      </c>
      <c r="EU118" s="194">
        <v>0</v>
      </c>
      <c r="EV118" s="194">
        <v>0</v>
      </c>
      <c r="EW118" s="194">
        <v>0</v>
      </c>
      <c r="EX118" s="194">
        <v>0</v>
      </c>
      <c r="EY118" s="194">
        <v>0</v>
      </c>
      <c r="EZ118" s="194">
        <v>0</v>
      </c>
      <c r="FA118" s="194">
        <v>0</v>
      </c>
      <c r="FB118" s="194">
        <v>0</v>
      </c>
      <c r="FC118" s="194">
        <v>0</v>
      </c>
      <c r="FD118" s="194">
        <v>0</v>
      </c>
      <c r="FE118" s="194">
        <v>0</v>
      </c>
      <c r="FF118" s="194">
        <v>0</v>
      </c>
      <c r="FG118" s="194">
        <v>0</v>
      </c>
      <c r="FH118" s="194">
        <v>0</v>
      </c>
      <c r="FI118" s="194">
        <v>0</v>
      </c>
      <c r="FJ118" s="194">
        <v>5000</v>
      </c>
      <c r="FK118" s="194">
        <v>0</v>
      </c>
      <c r="FL118" s="194">
        <v>0</v>
      </c>
      <c r="FM118" s="194">
        <v>0</v>
      </c>
      <c r="FN118" s="194">
        <v>0</v>
      </c>
      <c r="FO118" s="194">
        <v>0</v>
      </c>
      <c r="FP118" s="194">
        <v>0</v>
      </c>
      <c r="FQ118" s="194">
        <v>0</v>
      </c>
      <c r="FR118" s="194">
        <v>0</v>
      </c>
      <c r="FS118" s="194">
        <v>0</v>
      </c>
      <c r="FT118" s="194">
        <v>0</v>
      </c>
      <c r="FU118" s="194">
        <v>0</v>
      </c>
      <c r="FV118" s="194">
        <v>0</v>
      </c>
      <c r="FW118" s="194">
        <v>0</v>
      </c>
      <c r="FX118" s="194">
        <v>0</v>
      </c>
      <c r="FY118" s="194">
        <v>0</v>
      </c>
      <c r="FZ118" s="194">
        <v>0</v>
      </c>
      <c r="GA118" s="194">
        <v>0</v>
      </c>
      <c r="GB118" s="194">
        <v>0</v>
      </c>
      <c r="GC118" s="194">
        <v>0</v>
      </c>
      <c r="GD118" s="194">
        <v>0</v>
      </c>
      <c r="GE118" s="194">
        <v>0</v>
      </c>
      <c r="GF118" s="194">
        <v>0</v>
      </c>
      <c r="GG118" s="194">
        <v>0</v>
      </c>
      <c r="GH118" s="194">
        <v>0</v>
      </c>
      <c r="GI118" s="194">
        <v>0</v>
      </c>
      <c r="GJ118" s="194">
        <v>0</v>
      </c>
      <c r="GK118" s="194">
        <v>0</v>
      </c>
      <c r="GL118" s="194">
        <v>0</v>
      </c>
      <c r="GM118" s="194">
        <v>0</v>
      </c>
      <c r="GN118" s="194">
        <v>0</v>
      </c>
      <c r="GO118" s="194">
        <v>0</v>
      </c>
      <c r="GP118" s="194">
        <v>0</v>
      </c>
      <c r="GQ118" s="194">
        <v>0</v>
      </c>
      <c r="GR118" s="194">
        <v>0</v>
      </c>
      <c r="GS118" s="194">
        <v>0</v>
      </c>
      <c r="GT118" s="194">
        <v>0</v>
      </c>
      <c r="GU118" s="194">
        <v>0</v>
      </c>
      <c r="GV118" s="194">
        <v>0</v>
      </c>
      <c r="GW118" s="194">
        <v>0</v>
      </c>
      <c r="GX118" s="194">
        <v>0</v>
      </c>
      <c r="GY118" s="194">
        <v>0</v>
      </c>
      <c r="GZ118" s="194">
        <v>0</v>
      </c>
      <c r="HA118" s="194">
        <v>0</v>
      </c>
      <c r="HB118" s="194">
        <v>0</v>
      </c>
      <c r="HC118" s="194">
        <v>0</v>
      </c>
      <c r="HD118" s="194">
        <v>0</v>
      </c>
      <c r="HE118" s="194">
        <v>0</v>
      </c>
      <c r="HF118" s="194">
        <v>0</v>
      </c>
      <c r="HG118" s="194">
        <v>0</v>
      </c>
      <c r="HH118" s="194">
        <v>0</v>
      </c>
      <c r="HI118" s="194">
        <v>0</v>
      </c>
      <c r="HJ118" s="194">
        <v>0</v>
      </c>
      <c r="HK118" s="194">
        <v>0</v>
      </c>
      <c r="HL118" s="194">
        <v>0</v>
      </c>
      <c r="HM118" s="194">
        <v>0</v>
      </c>
      <c r="HN118" s="194">
        <v>0</v>
      </c>
      <c r="HO118" s="194">
        <v>0</v>
      </c>
      <c r="HP118" s="194">
        <v>0</v>
      </c>
      <c r="HQ118" s="194">
        <v>0</v>
      </c>
      <c r="HR118" s="194">
        <v>0</v>
      </c>
      <c r="HS118" s="194">
        <v>0</v>
      </c>
      <c r="HT118" s="194">
        <v>0</v>
      </c>
      <c r="HU118" s="194">
        <v>0</v>
      </c>
      <c r="HV118" s="194">
        <v>0</v>
      </c>
      <c r="HW118" s="194">
        <v>0</v>
      </c>
      <c r="HX118" s="194">
        <v>0</v>
      </c>
      <c r="HY118" s="194">
        <v>0</v>
      </c>
      <c r="HZ118" s="194">
        <v>0</v>
      </c>
      <c r="IA118" s="194">
        <v>0</v>
      </c>
      <c r="IB118" s="194">
        <v>0</v>
      </c>
      <c r="IC118" s="194">
        <v>0</v>
      </c>
      <c r="ID118" s="194">
        <v>0</v>
      </c>
      <c r="IE118" s="194">
        <v>0</v>
      </c>
      <c r="IF118" s="194">
        <v>0</v>
      </c>
      <c r="IG118" s="194">
        <v>0</v>
      </c>
      <c r="IH118" s="194">
        <v>0</v>
      </c>
      <c r="II118" s="194">
        <v>0</v>
      </c>
      <c r="IJ118" s="194">
        <v>0</v>
      </c>
      <c r="IK118" s="194">
        <v>0</v>
      </c>
      <c r="IL118" s="194">
        <v>0</v>
      </c>
      <c r="IM118" s="194">
        <v>0</v>
      </c>
      <c r="IN118" s="194">
        <v>0</v>
      </c>
      <c r="IO118" s="194">
        <v>0</v>
      </c>
      <c r="IP118" s="194">
        <v>0</v>
      </c>
      <c r="IQ118" s="194">
        <v>0</v>
      </c>
      <c r="IR118" s="194">
        <v>0</v>
      </c>
      <c r="IS118" s="194">
        <v>0</v>
      </c>
      <c r="IT118" s="194">
        <v>0</v>
      </c>
      <c r="IU118" s="194">
        <v>0</v>
      </c>
      <c r="IV118" s="194">
        <v>0</v>
      </c>
      <c r="IW118" s="194">
        <v>0</v>
      </c>
      <c r="IX118" s="194">
        <f t="shared" si="3"/>
        <v>5000</v>
      </c>
    </row>
    <row r="119" spans="1:258" ht="13.5" customHeight="1" x14ac:dyDescent="0.25">
      <c r="A119" s="190">
        <v>542999</v>
      </c>
      <c r="B119" s="194">
        <v>0</v>
      </c>
      <c r="C119" s="194">
        <v>0</v>
      </c>
      <c r="D119" s="194">
        <v>0</v>
      </c>
      <c r="E119" s="194">
        <v>0</v>
      </c>
      <c r="F119" s="194">
        <v>0</v>
      </c>
      <c r="G119" s="194">
        <v>0</v>
      </c>
      <c r="H119" s="194">
        <v>2756</v>
      </c>
      <c r="I119" s="194">
        <v>289</v>
      </c>
      <c r="J119" s="194">
        <v>0</v>
      </c>
      <c r="K119" s="194">
        <v>0</v>
      </c>
      <c r="L119" s="194">
        <v>0</v>
      </c>
      <c r="M119" s="194">
        <v>0</v>
      </c>
      <c r="N119" s="194">
        <v>0</v>
      </c>
      <c r="O119" s="194">
        <v>0</v>
      </c>
      <c r="P119" s="194">
        <v>0</v>
      </c>
      <c r="Q119" s="194">
        <v>0</v>
      </c>
      <c r="R119" s="194">
        <v>0</v>
      </c>
      <c r="S119" s="194">
        <v>0</v>
      </c>
      <c r="T119" s="194">
        <v>0</v>
      </c>
      <c r="U119" s="194">
        <v>0</v>
      </c>
      <c r="V119" s="194">
        <v>0</v>
      </c>
      <c r="W119" s="194">
        <v>0</v>
      </c>
      <c r="X119" s="194">
        <v>0</v>
      </c>
      <c r="Y119" s="194">
        <v>0</v>
      </c>
      <c r="Z119" s="194">
        <v>0</v>
      </c>
      <c r="AA119" s="194">
        <v>0</v>
      </c>
      <c r="AB119" s="194">
        <v>0</v>
      </c>
      <c r="AC119" s="194">
        <v>0</v>
      </c>
      <c r="AD119" s="194">
        <v>3951</v>
      </c>
      <c r="AE119" s="194">
        <v>0</v>
      </c>
      <c r="AF119" s="194">
        <v>0</v>
      </c>
      <c r="AG119" s="194">
        <v>0</v>
      </c>
      <c r="AH119" s="194">
        <v>0</v>
      </c>
      <c r="AI119" s="194">
        <v>0</v>
      </c>
      <c r="AJ119" s="194">
        <v>0</v>
      </c>
      <c r="AK119" s="194">
        <v>0</v>
      </c>
      <c r="AL119" s="194">
        <v>0</v>
      </c>
      <c r="AM119" s="194">
        <v>0</v>
      </c>
      <c r="AN119" s="194">
        <v>0</v>
      </c>
      <c r="AO119" s="194">
        <v>0</v>
      </c>
      <c r="AP119" s="194">
        <v>0</v>
      </c>
      <c r="AQ119" s="194">
        <v>0</v>
      </c>
      <c r="AR119" s="194">
        <v>0</v>
      </c>
      <c r="AS119" s="194">
        <v>0</v>
      </c>
      <c r="AT119" s="194">
        <v>0</v>
      </c>
      <c r="AU119" s="194">
        <v>3880669</v>
      </c>
      <c r="AV119" s="194">
        <v>0</v>
      </c>
      <c r="AW119" s="194">
        <v>0</v>
      </c>
      <c r="AX119" s="194">
        <v>0</v>
      </c>
      <c r="AY119" s="194">
        <v>0</v>
      </c>
      <c r="AZ119" s="194">
        <v>0</v>
      </c>
      <c r="BA119" s="194">
        <v>0</v>
      </c>
      <c r="BB119" s="194">
        <v>0</v>
      </c>
      <c r="BC119" s="194">
        <v>0</v>
      </c>
      <c r="BD119" s="194">
        <v>0</v>
      </c>
      <c r="BE119" s="194">
        <v>0</v>
      </c>
      <c r="BF119" s="194">
        <v>0</v>
      </c>
      <c r="BG119" s="194">
        <v>0</v>
      </c>
      <c r="BH119" s="194">
        <v>0</v>
      </c>
      <c r="BI119" s="194">
        <v>0</v>
      </c>
      <c r="BJ119" s="194">
        <v>0</v>
      </c>
      <c r="BK119" s="194">
        <v>0</v>
      </c>
      <c r="BL119" s="194">
        <v>0</v>
      </c>
      <c r="BM119" s="194">
        <v>0</v>
      </c>
      <c r="BN119" s="194">
        <v>0</v>
      </c>
      <c r="BO119" s="194">
        <v>0</v>
      </c>
      <c r="BP119" s="194">
        <v>0</v>
      </c>
      <c r="BQ119" s="194">
        <v>0</v>
      </c>
      <c r="BR119" s="194">
        <v>0</v>
      </c>
      <c r="BS119" s="194">
        <v>19602</v>
      </c>
      <c r="BT119" s="194">
        <v>0</v>
      </c>
      <c r="BU119" s="194">
        <v>0</v>
      </c>
      <c r="BV119" s="194">
        <v>0</v>
      </c>
      <c r="BW119" s="194">
        <v>0</v>
      </c>
      <c r="BX119" s="194">
        <v>0</v>
      </c>
      <c r="BY119" s="194">
        <v>0</v>
      </c>
      <c r="BZ119" s="194">
        <v>0</v>
      </c>
      <c r="CA119" s="194">
        <v>0</v>
      </c>
      <c r="CB119" s="194">
        <v>0</v>
      </c>
      <c r="CC119" s="194">
        <v>0</v>
      </c>
      <c r="CD119" s="194">
        <v>0</v>
      </c>
      <c r="CE119" s="194">
        <v>0</v>
      </c>
      <c r="CF119" s="194">
        <v>0</v>
      </c>
      <c r="CG119" s="194">
        <v>0</v>
      </c>
      <c r="CH119" s="194">
        <v>0</v>
      </c>
      <c r="CI119" s="194">
        <v>0</v>
      </c>
      <c r="CJ119" s="194">
        <v>0</v>
      </c>
      <c r="CK119" s="194">
        <v>0</v>
      </c>
      <c r="CL119" s="194">
        <v>0</v>
      </c>
      <c r="CM119" s="194">
        <v>0</v>
      </c>
      <c r="CN119" s="194">
        <v>0</v>
      </c>
      <c r="CO119" s="194">
        <v>0</v>
      </c>
      <c r="CP119" s="194">
        <v>0</v>
      </c>
      <c r="CQ119" s="194">
        <v>0</v>
      </c>
      <c r="CR119" s="194">
        <v>0</v>
      </c>
      <c r="CS119" s="194">
        <v>0</v>
      </c>
      <c r="CT119" s="194">
        <v>0</v>
      </c>
      <c r="CU119" s="194">
        <v>0</v>
      </c>
      <c r="CV119" s="194">
        <v>0</v>
      </c>
      <c r="CW119" s="194">
        <v>0</v>
      </c>
      <c r="CX119" s="194">
        <v>0</v>
      </c>
      <c r="CY119" s="194">
        <v>0</v>
      </c>
      <c r="CZ119" s="194">
        <v>0</v>
      </c>
      <c r="DA119" s="194">
        <v>0</v>
      </c>
      <c r="DB119" s="194">
        <v>0</v>
      </c>
      <c r="DC119" s="194">
        <v>0</v>
      </c>
      <c r="DD119" s="194">
        <v>134404</v>
      </c>
      <c r="DE119" s="194">
        <v>42852</v>
      </c>
      <c r="DF119" s="194">
        <v>159885</v>
      </c>
      <c r="DG119" s="194">
        <v>0</v>
      </c>
      <c r="DH119" s="194">
        <v>0</v>
      </c>
      <c r="DI119" s="194">
        <v>0</v>
      </c>
      <c r="DJ119" s="194">
        <v>0</v>
      </c>
      <c r="DK119" s="194">
        <v>0</v>
      </c>
      <c r="DL119" s="194">
        <v>0</v>
      </c>
      <c r="DM119" s="194">
        <v>0</v>
      </c>
      <c r="DN119" s="194">
        <v>0</v>
      </c>
      <c r="DO119" s="194">
        <v>0</v>
      </c>
      <c r="DP119" s="194">
        <v>0</v>
      </c>
      <c r="DQ119" s="194">
        <v>0</v>
      </c>
      <c r="DR119" s="194">
        <v>0</v>
      </c>
      <c r="DS119" s="194">
        <v>0</v>
      </c>
      <c r="DT119" s="194">
        <v>0</v>
      </c>
      <c r="DU119" s="194">
        <v>0</v>
      </c>
      <c r="DV119" s="194">
        <v>0</v>
      </c>
      <c r="DW119" s="194">
        <v>0</v>
      </c>
      <c r="DX119" s="194">
        <v>0</v>
      </c>
      <c r="DY119" s="194">
        <v>0</v>
      </c>
      <c r="DZ119" s="194">
        <v>0</v>
      </c>
      <c r="EA119" s="194">
        <v>171</v>
      </c>
      <c r="EB119" s="194">
        <v>0</v>
      </c>
      <c r="EC119" s="194">
        <v>0</v>
      </c>
      <c r="ED119" s="194">
        <v>0</v>
      </c>
      <c r="EE119" s="194">
        <v>99</v>
      </c>
      <c r="EF119" s="194">
        <v>0</v>
      </c>
      <c r="EG119" s="194">
        <v>0</v>
      </c>
      <c r="EH119" s="194">
        <v>0</v>
      </c>
      <c r="EI119" s="194">
        <v>0</v>
      </c>
      <c r="EJ119" s="194">
        <v>0</v>
      </c>
      <c r="EK119" s="194">
        <v>0</v>
      </c>
      <c r="EL119" s="194">
        <v>0</v>
      </c>
      <c r="EM119" s="194">
        <v>0</v>
      </c>
      <c r="EN119" s="194">
        <v>0</v>
      </c>
      <c r="EO119" s="194">
        <v>0</v>
      </c>
      <c r="EP119" s="194">
        <v>0</v>
      </c>
      <c r="EQ119" s="194">
        <v>0</v>
      </c>
      <c r="ER119" s="194">
        <v>0</v>
      </c>
      <c r="ES119" s="194">
        <v>0</v>
      </c>
      <c r="ET119" s="194">
        <v>0</v>
      </c>
      <c r="EU119" s="194">
        <v>0</v>
      </c>
      <c r="EV119" s="194">
        <v>0</v>
      </c>
      <c r="EW119" s="194">
        <v>0</v>
      </c>
      <c r="EX119" s="194">
        <v>0</v>
      </c>
      <c r="EY119" s="194">
        <v>0</v>
      </c>
      <c r="EZ119" s="194">
        <v>0</v>
      </c>
      <c r="FA119" s="194">
        <v>0</v>
      </c>
      <c r="FB119" s="194">
        <v>0</v>
      </c>
      <c r="FC119" s="194">
        <v>0</v>
      </c>
      <c r="FD119" s="194">
        <v>0</v>
      </c>
      <c r="FE119" s="194">
        <v>0</v>
      </c>
      <c r="FF119" s="194">
        <v>0</v>
      </c>
      <c r="FG119" s="194">
        <v>0</v>
      </c>
      <c r="FH119" s="194">
        <v>0</v>
      </c>
      <c r="FI119" s="194">
        <v>0</v>
      </c>
      <c r="FJ119" s="194">
        <v>0</v>
      </c>
      <c r="FK119" s="194">
        <v>0</v>
      </c>
      <c r="FL119" s="194">
        <v>0</v>
      </c>
      <c r="FM119" s="194">
        <v>0</v>
      </c>
      <c r="FN119" s="194">
        <v>0</v>
      </c>
      <c r="FO119" s="194">
        <v>0</v>
      </c>
      <c r="FP119" s="194">
        <v>0</v>
      </c>
      <c r="FQ119" s="194">
        <v>0</v>
      </c>
      <c r="FR119" s="194">
        <v>0</v>
      </c>
      <c r="FS119" s="194">
        <v>0</v>
      </c>
      <c r="FT119" s="194">
        <v>0</v>
      </c>
      <c r="FU119" s="194">
        <v>0</v>
      </c>
      <c r="FV119" s="194">
        <v>0</v>
      </c>
      <c r="FW119" s="194">
        <v>0</v>
      </c>
      <c r="FX119" s="194">
        <v>0</v>
      </c>
      <c r="FY119" s="194">
        <v>0</v>
      </c>
      <c r="FZ119" s="194">
        <v>0</v>
      </c>
      <c r="GA119" s="194">
        <v>0</v>
      </c>
      <c r="GB119" s="194">
        <v>0</v>
      </c>
      <c r="GC119" s="194">
        <v>0</v>
      </c>
      <c r="GD119" s="194">
        <v>0</v>
      </c>
      <c r="GE119" s="194">
        <v>0</v>
      </c>
      <c r="GF119" s="194">
        <v>0</v>
      </c>
      <c r="GG119" s="194">
        <v>0</v>
      </c>
      <c r="GH119" s="194">
        <v>0</v>
      </c>
      <c r="GI119" s="194">
        <v>0</v>
      </c>
      <c r="GJ119" s="194">
        <v>0</v>
      </c>
      <c r="GK119" s="194">
        <v>0</v>
      </c>
      <c r="GL119" s="194">
        <v>0</v>
      </c>
      <c r="GM119" s="194">
        <v>0</v>
      </c>
      <c r="GN119" s="194">
        <v>0</v>
      </c>
      <c r="GO119" s="194">
        <v>0</v>
      </c>
      <c r="GP119" s="194">
        <v>0</v>
      </c>
      <c r="GQ119" s="194">
        <v>0</v>
      </c>
      <c r="GR119" s="194">
        <v>0</v>
      </c>
      <c r="GS119" s="194">
        <v>0</v>
      </c>
      <c r="GT119" s="194">
        <v>0</v>
      </c>
      <c r="GU119" s="194">
        <v>0</v>
      </c>
      <c r="GV119" s="194">
        <v>3685</v>
      </c>
      <c r="GW119" s="194">
        <v>0</v>
      </c>
      <c r="GX119" s="194">
        <v>0</v>
      </c>
      <c r="GY119" s="194">
        <v>0</v>
      </c>
      <c r="GZ119" s="194">
        <v>0</v>
      </c>
      <c r="HA119" s="194">
        <v>0</v>
      </c>
      <c r="HB119" s="194">
        <v>0</v>
      </c>
      <c r="HC119" s="194">
        <v>0</v>
      </c>
      <c r="HD119" s="194">
        <v>0</v>
      </c>
      <c r="HE119" s="194">
        <v>0</v>
      </c>
      <c r="HF119" s="194">
        <v>0</v>
      </c>
      <c r="HG119" s="194">
        <v>0</v>
      </c>
      <c r="HH119" s="194">
        <v>1241</v>
      </c>
      <c r="HI119" s="194">
        <v>0</v>
      </c>
      <c r="HJ119" s="194">
        <v>0</v>
      </c>
      <c r="HK119" s="194">
        <v>0</v>
      </c>
      <c r="HL119" s="194">
        <v>0</v>
      </c>
      <c r="HM119" s="194">
        <v>0</v>
      </c>
      <c r="HN119" s="194">
        <v>0</v>
      </c>
      <c r="HO119" s="194">
        <v>0</v>
      </c>
      <c r="HP119" s="194">
        <v>0</v>
      </c>
      <c r="HQ119" s="194">
        <v>0</v>
      </c>
      <c r="HR119" s="194">
        <v>0</v>
      </c>
      <c r="HS119" s="194">
        <v>0</v>
      </c>
      <c r="HT119" s="194">
        <v>0</v>
      </c>
      <c r="HU119" s="194">
        <v>0</v>
      </c>
      <c r="HV119" s="194">
        <v>0</v>
      </c>
      <c r="HW119" s="194">
        <v>0</v>
      </c>
      <c r="HX119" s="194">
        <v>0</v>
      </c>
      <c r="HY119" s="194">
        <v>0</v>
      </c>
      <c r="HZ119" s="194">
        <v>0</v>
      </c>
      <c r="IA119" s="194">
        <v>0</v>
      </c>
      <c r="IB119" s="194">
        <v>0</v>
      </c>
      <c r="IC119" s="194">
        <v>0</v>
      </c>
      <c r="ID119" s="194">
        <v>0</v>
      </c>
      <c r="IE119" s="194">
        <v>0</v>
      </c>
      <c r="IF119" s="194">
        <v>0</v>
      </c>
      <c r="IG119" s="194">
        <v>0</v>
      </c>
      <c r="IH119" s="194">
        <v>0</v>
      </c>
      <c r="II119" s="194">
        <v>0</v>
      </c>
      <c r="IJ119" s="194">
        <v>0</v>
      </c>
      <c r="IK119" s="194">
        <v>0</v>
      </c>
      <c r="IL119" s="194">
        <v>0</v>
      </c>
      <c r="IM119" s="194">
        <v>0</v>
      </c>
      <c r="IN119" s="194">
        <v>0</v>
      </c>
      <c r="IO119" s="194">
        <v>0</v>
      </c>
      <c r="IP119" s="194">
        <v>0</v>
      </c>
      <c r="IQ119" s="194">
        <v>0</v>
      </c>
      <c r="IR119" s="194">
        <v>0</v>
      </c>
      <c r="IS119" s="194">
        <v>0</v>
      </c>
      <c r="IT119" s="194">
        <v>0</v>
      </c>
      <c r="IU119" s="194">
        <v>1358</v>
      </c>
      <c r="IV119" s="194">
        <v>0</v>
      </c>
      <c r="IW119" s="194">
        <v>0</v>
      </c>
      <c r="IX119" s="194">
        <f t="shared" si="3"/>
        <v>4250962</v>
      </c>
    </row>
    <row r="120" spans="1:258" ht="13.5" customHeight="1" x14ac:dyDescent="0.25">
      <c r="A120" s="190">
        <v>545001</v>
      </c>
      <c r="B120" s="194">
        <v>0</v>
      </c>
      <c r="C120" s="194">
        <v>655.04999999999995</v>
      </c>
      <c r="D120" s="194">
        <v>9496.58</v>
      </c>
      <c r="E120" s="194">
        <v>1344.35</v>
      </c>
      <c r="F120" s="194">
        <v>12.9</v>
      </c>
      <c r="G120" s="194">
        <v>3108.02</v>
      </c>
      <c r="H120" s="194">
        <v>550.92999999999995</v>
      </c>
      <c r="I120" s="194">
        <v>5550.1</v>
      </c>
      <c r="J120" s="194">
        <v>389.53</v>
      </c>
      <c r="K120" s="194">
        <v>0</v>
      </c>
      <c r="L120" s="194">
        <v>1076.04</v>
      </c>
      <c r="M120" s="194">
        <v>5163.7299999999996</v>
      </c>
      <c r="N120" s="194">
        <v>266.98</v>
      </c>
      <c r="O120" s="194">
        <v>0</v>
      </c>
      <c r="P120" s="194">
        <v>0</v>
      </c>
      <c r="Q120" s="194">
        <v>0</v>
      </c>
      <c r="R120" s="194">
        <v>0.05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4">
        <v>4645.1400000000003</v>
      </c>
      <c r="Y120" s="194">
        <v>5098.55</v>
      </c>
      <c r="Z120" s="194">
        <v>0</v>
      </c>
      <c r="AA120" s="194">
        <v>0</v>
      </c>
      <c r="AB120" s="194">
        <v>3294.84</v>
      </c>
      <c r="AC120" s="194">
        <v>3660.79</v>
      </c>
      <c r="AD120" s="194">
        <v>44003.99</v>
      </c>
      <c r="AE120" s="194">
        <v>0</v>
      </c>
      <c r="AF120" s="194">
        <v>29562.42</v>
      </c>
      <c r="AG120" s="194">
        <v>0</v>
      </c>
      <c r="AH120" s="194">
        <v>0</v>
      </c>
      <c r="AI120" s="194">
        <v>0</v>
      </c>
      <c r="AJ120" s="194">
        <v>0</v>
      </c>
      <c r="AK120" s="194">
        <v>0</v>
      </c>
      <c r="AL120" s="194">
        <v>0</v>
      </c>
      <c r="AM120" s="194">
        <v>0</v>
      </c>
      <c r="AN120" s="194">
        <v>0.13</v>
      </c>
      <c r="AO120" s="194">
        <v>0</v>
      </c>
      <c r="AP120" s="194">
        <v>0</v>
      </c>
      <c r="AQ120" s="194">
        <v>0</v>
      </c>
      <c r="AR120" s="194">
        <v>0</v>
      </c>
      <c r="AS120" s="194">
        <v>0</v>
      </c>
      <c r="AT120" s="194">
        <v>0</v>
      </c>
      <c r="AU120" s="194">
        <v>15.28</v>
      </c>
      <c r="AV120" s="194">
        <v>0</v>
      </c>
      <c r="AW120" s="194">
        <v>0</v>
      </c>
      <c r="AX120" s="194">
        <v>0</v>
      </c>
      <c r="AY120" s="194">
        <v>0</v>
      </c>
      <c r="AZ120" s="194">
        <v>1141.97</v>
      </c>
      <c r="BA120" s="194">
        <v>0</v>
      </c>
      <c r="BB120" s="194">
        <v>3886.8</v>
      </c>
      <c r="BC120" s="194">
        <v>0</v>
      </c>
      <c r="BD120" s="194">
        <v>581.85</v>
      </c>
      <c r="BE120" s="194">
        <v>1642.34</v>
      </c>
      <c r="BF120" s="194">
        <v>0</v>
      </c>
      <c r="BG120" s="194">
        <v>0</v>
      </c>
      <c r="BH120" s="194">
        <v>1130.25</v>
      </c>
      <c r="BI120" s="194">
        <v>5.61</v>
      </c>
      <c r="BJ120" s="194">
        <v>18.66</v>
      </c>
      <c r="BK120" s="194">
        <v>0</v>
      </c>
      <c r="BL120" s="194">
        <v>0</v>
      </c>
      <c r="BM120" s="194">
        <v>1238.94</v>
      </c>
      <c r="BN120" s="194">
        <v>177.09</v>
      </c>
      <c r="BO120" s="194">
        <v>0</v>
      </c>
      <c r="BP120" s="194">
        <v>0</v>
      </c>
      <c r="BQ120" s="194">
        <v>2.2000000000000002</v>
      </c>
      <c r="BR120" s="194">
        <v>0</v>
      </c>
      <c r="BS120" s="194">
        <v>1642.87</v>
      </c>
      <c r="BT120" s="194">
        <v>7.0000000000000007E-2</v>
      </c>
      <c r="BU120" s="194">
        <v>0</v>
      </c>
      <c r="BV120" s="194">
        <v>0</v>
      </c>
      <c r="BW120" s="194">
        <v>0</v>
      </c>
      <c r="BX120" s="194">
        <v>0</v>
      </c>
      <c r="BY120" s="194">
        <v>0</v>
      </c>
      <c r="BZ120" s="194">
        <v>0</v>
      </c>
      <c r="CA120" s="194">
        <v>182</v>
      </c>
      <c r="CB120" s="194">
        <v>0.08</v>
      </c>
      <c r="CC120" s="194">
        <v>0</v>
      </c>
      <c r="CD120" s="194">
        <v>0</v>
      </c>
      <c r="CE120" s="194">
        <v>73.11</v>
      </c>
      <c r="CF120" s="194">
        <v>0</v>
      </c>
      <c r="CG120" s="194">
        <v>1009.93</v>
      </c>
      <c r="CH120" s="194">
        <v>0</v>
      </c>
      <c r="CI120" s="194">
        <v>0</v>
      </c>
      <c r="CJ120" s="194">
        <v>0</v>
      </c>
      <c r="CK120" s="194">
        <v>0</v>
      </c>
      <c r="CL120" s="194">
        <v>22.5</v>
      </c>
      <c r="CM120" s="194">
        <v>0</v>
      </c>
      <c r="CN120" s="194">
        <v>498.92</v>
      </c>
      <c r="CO120" s="194">
        <v>1293.4100000000001</v>
      </c>
      <c r="CP120" s="194">
        <v>0</v>
      </c>
      <c r="CQ120" s="194">
        <v>-1.9</v>
      </c>
      <c r="CR120" s="194">
        <v>117.02</v>
      </c>
      <c r="CS120" s="194">
        <v>901</v>
      </c>
      <c r="CT120" s="194">
        <v>0</v>
      </c>
      <c r="CU120" s="194">
        <v>0</v>
      </c>
      <c r="CV120" s="194">
        <v>0</v>
      </c>
      <c r="CW120" s="194">
        <v>0</v>
      </c>
      <c r="CX120" s="194">
        <v>713.33</v>
      </c>
      <c r="CY120" s="194">
        <v>0</v>
      </c>
      <c r="CZ120" s="194">
        <v>3224.17</v>
      </c>
      <c r="DA120" s="194">
        <v>2289.08</v>
      </c>
      <c r="DB120" s="194">
        <v>0</v>
      </c>
      <c r="DC120" s="194">
        <v>15</v>
      </c>
      <c r="DD120" s="194">
        <v>9783.66</v>
      </c>
      <c r="DE120" s="194">
        <v>5446.4</v>
      </c>
      <c r="DF120" s="194">
        <v>4208.33</v>
      </c>
      <c r="DG120" s="194">
        <v>57642.79</v>
      </c>
      <c r="DH120" s="194">
        <v>21853.42</v>
      </c>
      <c r="DI120" s="194">
        <v>1126.42</v>
      </c>
      <c r="DJ120" s="194">
        <v>0</v>
      </c>
      <c r="DK120" s="194">
        <v>0</v>
      </c>
      <c r="DL120" s="194">
        <v>0</v>
      </c>
      <c r="DM120" s="194">
        <v>0</v>
      </c>
      <c r="DN120" s="194">
        <v>0</v>
      </c>
      <c r="DO120" s="194">
        <v>28.75</v>
      </c>
      <c r="DP120" s="194">
        <v>258.7</v>
      </c>
      <c r="DQ120" s="194">
        <v>0</v>
      </c>
      <c r="DR120" s="194">
        <v>0</v>
      </c>
      <c r="DS120" s="194">
        <v>0</v>
      </c>
      <c r="DT120" s="194">
        <v>262.54000000000002</v>
      </c>
      <c r="DU120" s="194">
        <v>0</v>
      </c>
      <c r="DV120" s="194">
        <v>2.81</v>
      </c>
      <c r="DW120" s="194">
        <v>0</v>
      </c>
      <c r="DX120" s="194">
        <v>129.22</v>
      </c>
      <c r="DY120" s="194">
        <v>163.30000000000001</v>
      </c>
      <c r="DZ120" s="194">
        <v>50.15</v>
      </c>
      <c r="EA120" s="194">
        <v>361.65</v>
      </c>
      <c r="EB120" s="194">
        <v>524.34</v>
      </c>
      <c r="EC120" s="194">
        <v>3008.3</v>
      </c>
      <c r="ED120" s="194">
        <v>1400.33</v>
      </c>
      <c r="EE120" s="194">
        <v>9186.5</v>
      </c>
      <c r="EF120" s="194">
        <v>912.67</v>
      </c>
      <c r="EG120" s="194">
        <v>7515.58</v>
      </c>
      <c r="EH120" s="194">
        <v>2430.19</v>
      </c>
      <c r="EI120" s="194">
        <v>0</v>
      </c>
      <c r="EJ120" s="194">
        <v>6471.08</v>
      </c>
      <c r="EK120" s="194">
        <v>2025.79</v>
      </c>
      <c r="EL120" s="194">
        <v>0</v>
      </c>
      <c r="EM120" s="194">
        <v>0</v>
      </c>
      <c r="EN120" s="194">
        <v>0</v>
      </c>
      <c r="EO120" s="194">
        <v>0</v>
      </c>
      <c r="EP120" s="194">
        <v>0</v>
      </c>
      <c r="EQ120" s="194">
        <v>0</v>
      </c>
      <c r="ER120" s="194">
        <v>0</v>
      </c>
      <c r="ES120" s="194">
        <v>65.489999999999995</v>
      </c>
      <c r="ET120" s="194">
        <v>0</v>
      </c>
      <c r="EU120" s="194">
        <v>0</v>
      </c>
      <c r="EV120" s="194">
        <v>0</v>
      </c>
      <c r="EW120" s="194">
        <v>0</v>
      </c>
      <c r="EX120" s="194">
        <v>0</v>
      </c>
      <c r="EY120" s="194">
        <v>0</v>
      </c>
      <c r="EZ120" s="194">
        <v>0</v>
      </c>
      <c r="FA120" s="194">
        <v>0</v>
      </c>
      <c r="FB120" s="194">
        <v>0</v>
      </c>
      <c r="FC120" s="194">
        <v>0</v>
      </c>
      <c r="FD120" s="194">
        <v>0</v>
      </c>
      <c r="FE120" s="194">
        <v>2.73</v>
      </c>
      <c r="FF120" s="194">
        <v>0</v>
      </c>
      <c r="FG120" s="194">
        <v>0</v>
      </c>
      <c r="FH120" s="194">
        <v>0</v>
      </c>
      <c r="FI120" s="194">
        <v>0</v>
      </c>
      <c r="FJ120" s="194">
        <v>0</v>
      </c>
      <c r="FK120" s="194">
        <v>0</v>
      </c>
      <c r="FL120" s="194">
        <v>0</v>
      </c>
      <c r="FM120" s="194">
        <v>0</v>
      </c>
      <c r="FN120" s="194">
        <v>0</v>
      </c>
      <c r="FO120" s="194">
        <v>0</v>
      </c>
      <c r="FP120" s="194">
        <v>0</v>
      </c>
      <c r="FQ120" s="194">
        <v>0</v>
      </c>
      <c r="FR120" s="194">
        <v>0</v>
      </c>
      <c r="FS120" s="194">
        <v>0</v>
      </c>
      <c r="FT120" s="194">
        <v>0</v>
      </c>
      <c r="FU120" s="194">
        <v>0</v>
      </c>
      <c r="FV120" s="194">
        <v>0</v>
      </c>
      <c r="FW120" s="194">
        <v>0</v>
      </c>
      <c r="FX120" s="194">
        <v>0</v>
      </c>
      <c r="FY120" s="194">
        <v>0</v>
      </c>
      <c r="FZ120" s="194">
        <v>-30058.05</v>
      </c>
      <c r="GA120" s="194">
        <v>0</v>
      </c>
      <c r="GB120" s="194">
        <v>0</v>
      </c>
      <c r="GC120" s="194">
        <v>0</v>
      </c>
      <c r="GD120" s="194">
        <v>0</v>
      </c>
      <c r="GE120" s="194">
        <v>0</v>
      </c>
      <c r="GF120" s="194">
        <v>0</v>
      </c>
      <c r="GG120" s="194">
        <v>0</v>
      </c>
      <c r="GH120" s="194">
        <v>0</v>
      </c>
      <c r="GI120" s="194">
        <v>0</v>
      </c>
      <c r="GJ120" s="194">
        <v>0</v>
      </c>
      <c r="GK120" s="194">
        <v>0</v>
      </c>
      <c r="GL120" s="194">
        <v>0</v>
      </c>
      <c r="GM120" s="194">
        <v>0</v>
      </c>
      <c r="GN120" s="194">
        <v>1045.8800000000001</v>
      </c>
      <c r="GO120" s="194">
        <v>0</v>
      </c>
      <c r="GP120" s="194">
        <v>32.29</v>
      </c>
      <c r="GQ120" s="194">
        <v>0</v>
      </c>
      <c r="GR120" s="194">
        <v>0</v>
      </c>
      <c r="GS120" s="194">
        <v>0.08</v>
      </c>
      <c r="GT120" s="194">
        <v>0</v>
      </c>
      <c r="GU120" s="194">
        <v>62.1</v>
      </c>
      <c r="GV120" s="194">
        <v>105.81</v>
      </c>
      <c r="GW120" s="194">
        <v>0</v>
      </c>
      <c r="GX120" s="194">
        <v>0</v>
      </c>
      <c r="GY120" s="194">
        <v>0</v>
      </c>
      <c r="GZ120" s="194">
        <v>0</v>
      </c>
      <c r="HA120" s="194">
        <v>0</v>
      </c>
      <c r="HB120" s="194">
        <v>0</v>
      </c>
      <c r="HC120" s="194">
        <v>0</v>
      </c>
      <c r="HD120" s="194">
        <v>0</v>
      </c>
      <c r="HE120" s="194">
        <v>0</v>
      </c>
      <c r="HF120" s="194">
        <v>0</v>
      </c>
      <c r="HG120" s="194">
        <v>0</v>
      </c>
      <c r="HH120" s="194">
        <v>80888.259999999995</v>
      </c>
      <c r="HI120" s="194">
        <v>0</v>
      </c>
      <c r="HJ120" s="194">
        <v>0</v>
      </c>
      <c r="HK120" s="194">
        <v>1839.61</v>
      </c>
      <c r="HL120" s="194">
        <v>0</v>
      </c>
      <c r="HM120" s="194">
        <v>34105.39</v>
      </c>
      <c r="HN120" s="194">
        <v>1618.45</v>
      </c>
      <c r="HO120" s="194">
        <v>0</v>
      </c>
      <c r="HP120" s="194">
        <v>6393.07</v>
      </c>
      <c r="HQ120" s="194">
        <v>0</v>
      </c>
      <c r="HR120" s="194">
        <v>65.599999999999994</v>
      </c>
      <c r="HS120" s="194">
        <v>0</v>
      </c>
      <c r="HT120" s="194">
        <v>0</v>
      </c>
      <c r="HU120" s="194">
        <v>0</v>
      </c>
      <c r="HV120" s="194">
        <v>0</v>
      </c>
      <c r="HW120" s="194">
        <v>0</v>
      </c>
      <c r="HX120" s="194">
        <v>0</v>
      </c>
      <c r="HY120" s="194">
        <v>0</v>
      </c>
      <c r="HZ120" s="194">
        <v>0</v>
      </c>
      <c r="IA120" s="194">
        <v>9.26</v>
      </c>
      <c r="IB120" s="194">
        <v>416.67</v>
      </c>
      <c r="IC120" s="194">
        <v>0</v>
      </c>
      <c r="ID120" s="194">
        <v>0</v>
      </c>
      <c r="IE120" s="194">
        <v>0</v>
      </c>
      <c r="IF120" s="194">
        <v>0</v>
      </c>
      <c r="IG120" s="194">
        <v>0</v>
      </c>
      <c r="IH120" s="194">
        <v>0</v>
      </c>
      <c r="II120" s="194">
        <v>0</v>
      </c>
      <c r="IJ120" s="194">
        <v>454.34</v>
      </c>
      <c r="IK120" s="194">
        <v>0</v>
      </c>
      <c r="IL120" s="194">
        <v>0</v>
      </c>
      <c r="IM120" s="194">
        <v>0</v>
      </c>
      <c r="IN120" s="194">
        <v>0</v>
      </c>
      <c r="IO120" s="194">
        <v>0</v>
      </c>
      <c r="IP120" s="194">
        <v>0</v>
      </c>
      <c r="IQ120" s="194">
        <v>0</v>
      </c>
      <c r="IR120" s="194">
        <v>1703.2</v>
      </c>
      <c r="IS120" s="194">
        <v>0</v>
      </c>
      <c r="IT120" s="194">
        <v>0</v>
      </c>
      <c r="IU120" s="194">
        <v>42496.74</v>
      </c>
      <c r="IV120" s="194">
        <v>0</v>
      </c>
      <c r="IW120" s="194">
        <v>0</v>
      </c>
      <c r="IX120" s="194">
        <f t="shared" si="3"/>
        <v>415741.54</v>
      </c>
    </row>
    <row r="121" spans="1:258" ht="13.5" customHeight="1" x14ac:dyDescent="0.25">
      <c r="A121" s="190">
        <v>546011</v>
      </c>
      <c r="B121" s="194">
        <v>0</v>
      </c>
      <c r="C121" s="194">
        <v>0</v>
      </c>
      <c r="D121" s="194">
        <v>0</v>
      </c>
      <c r="E121" s="194">
        <v>0</v>
      </c>
      <c r="F121" s="194">
        <v>0</v>
      </c>
      <c r="G121" s="194">
        <v>0</v>
      </c>
      <c r="H121" s="194">
        <v>0</v>
      </c>
      <c r="I121" s="194">
        <v>30000</v>
      </c>
      <c r="J121" s="194">
        <v>0</v>
      </c>
      <c r="K121" s="194">
        <v>0</v>
      </c>
      <c r="L121" s="194">
        <v>0</v>
      </c>
      <c r="M121" s="194">
        <v>0</v>
      </c>
      <c r="N121" s="194">
        <v>0</v>
      </c>
      <c r="O121" s="194">
        <v>0</v>
      </c>
      <c r="P121" s="194">
        <v>0</v>
      </c>
      <c r="Q121" s="194">
        <v>0</v>
      </c>
      <c r="R121" s="194">
        <v>0</v>
      </c>
      <c r="S121" s="194">
        <v>0</v>
      </c>
      <c r="T121" s="194">
        <v>0</v>
      </c>
      <c r="U121" s="194">
        <v>0</v>
      </c>
      <c r="V121" s="194">
        <v>0</v>
      </c>
      <c r="W121" s="194">
        <v>0</v>
      </c>
      <c r="X121" s="194">
        <v>0</v>
      </c>
      <c r="Y121" s="194">
        <v>0</v>
      </c>
      <c r="Z121" s="194">
        <v>0</v>
      </c>
      <c r="AA121" s="194">
        <v>0</v>
      </c>
      <c r="AB121" s="194">
        <v>0</v>
      </c>
      <c r="AC121" s="194">
        <v>0</v>
      </c>
      <c r="AD121" s="194">
        <v>0</v>
      </c>
      <c r="AE121" s="194">
        <v>0</v>
      </c>
      <c r="AF121" s="194">
        <v>23500</v>
      </c>
      <c r="AG121" s="194">
        <v>0</v>
      </c>
      <c r="AH121" s="194">
        <v>0</v>
      </c>
      <c r="AI121" s="194">
        <v>0</v>
      </c>
      <c r="AJ121" s="194">
        <v>0</v>
      </c>
      <c r="AK121" s="194">
        <v>0</v>
      </c>
      <c r="AL121" s="194">
        <v>0</v>
      </c>
      <c r="AM121" s="194">
        <v>0</v>
      </c>
      <c r="AN121" s="194">
        <v>0</v>
      </c>
      <c r="AO121" s="194">
        <v>0</v>
      </c>
      <c r="AP121" s="194">
        <v>0</v>
      </c>
      <c r="AQ121" s="194">
        <v>0</v>
      </c>
      <c r="AR121" s="194">
        <v>0</v>
      </c>
      <c r="AS121" s="194">
        <v>0</v>
      </c>
      <c r="AT121" s="194">
        <v>0</v>
      </c>
      <c r="AU121" s="194">
        <v>0</v>
      </c>
      <c r="AV121" s="194">
        <v>0</v>
      </c>
      <c r="AW121" s="194">
        <v>0</v>
      </c>
      <c r="AX121" s="194">
        <v>0</v>
      </c>
      <c r="AY121" s="194">
        <v>0</v>
      </c>
      <c r="AZ121" s="194">
        <v>0</v>
      </c>
      <c r="BA121" s="194">
        <v>0</v>
      </c>
      <c r="BB121" s="194">
        <v>0</v>
      </c>
      <c r="BC121" s="194">
        <v>0</v>
      </c>
      <c r="BD121" s="194">
        <v>0</v>
      </c>
      <c r="BE121" s="194">
        <v>0</v>
      </c>
      <c r="BF121" s="194">
        <v>0</v>
      </c>
      <c r="BG121" s="194">
        <v>0</v>
      </c>
      <c r="BH121" s="194">
        <v>0</v>
      </c>
      <c r="BI121" s="194">
        <v>0</v>
      </c>
      <c r="BJ121" s="194">
        <v>0</v>
      </c>
      <c r="BK121" s="194">
        <v>0</v>
      </c>
      <c r="BL121" s="194">
        <v>0</v>
      </c>
      <c r="BM121" s="194">
        <v>0</v>
      </c>
      <c r="BN121" s="194">
        <v>6978.02</v>
      </c>
      <c r="BO121" s="194">
        <v>0</v>
      </c>
      <c r="BP121" s="194">
        <v>0</v>
      </c>
      <c r="BQ121" s="194">
        <v>0</v>
      </c>
      <c r="BR121" s="194">
        <v>0</v>
      </c>
      <c r="BS121" s="194">
        <v>0</v>
      </c>
      <c r="BT121" s="194">
        <v>0</v>
      </c>
      <c r="BU121" s="194">
        <v>0</v>
      </c>
      <c r="BV121" s="194">
        <v>0</v>
      </c>
      <c r="BW121" s="194">
        <v>0</v>
      </c>
      <c r="BX121" s="194">
        <v>0</v>
      </c>
      <c r="BY121" s="194">
        <v>0</v>
      </c>
      <c r="BZ121" s="194">
        <v>0</v>
      </c>
      <c r="CA121" s="194">
        <v>0</v>
      </c>
      <c r="CB121" s="194">
        <v>0</v>
      </c>
      <c r="CC121" s="194">
        <v>0</v>
      </c>
      <c r="CD121" s="194">
        <v>0</v>
      </c>
      <c r="CE121" s="194">
        <v>0</v>
      </c>
      <c r="CF121" s="194">
        <v>0</v>
      </c>
      <c r="CG121" s="194">
        <v>0</v>
      </c>
      <c r="CH121" s="194">
        <v>0</v>
      </c>
      <c r="CI121" s="194">
        <v>0</v>
      </c>
      <c r="CJ121" s="194">
        <v>0</v>
      </c>
      <c r="CK121" s="194">
        <v>0</v>
      </c>
      <c r="CL121" s="194">
        <v>0</v>
      </c>
      <c r="CM121" s="194">
        <v>0</v>
      </c>
      <c r="CN121" s="194">
        <v>0</v>
      </c>
      <c r="CO121" s="194">
        <v>0</v>
      </c>
      <c r="CP121" s="194">
        <v>0</v>
      </c>
      <c r="CQ121" s="194">
        <v>0</v>
      </c>
      <c r="CR121" s="194">
        <v>0</v>
      </c>
      <c r="CS121" s="194">
        <v>0</v>
      </c>
      <c r="CT121" s="194">
        <v>0</v>
      </c>
      <c r="CU121" s="194">
        <v>0</v>
      </c>
      <c r="CV121" s="194">
        <v>0</v>
      </c>
      <c r="CW121" s="194">
        <v>0</v>
      </c>
      <c r="CX121" s="194">
        <v>0</v>
      </c>
      <c r="CY121" s="194">
        <v>0</v>
      </c>
      <c r="CZ121" s="194">
        <v>0</v>
      </c>
      <c r="DA121" s="194">
        <v>0</v>
      </c>
      <c r="DB121" s="194">
        <v>0</v>
      </c>
      <c r="DC121" s="194">
        <v>0</v>
      </c>
      <c r="DD121" s="194">
        <v>0</v>
      </c>
      <c r="DE121" s="194">
        <v>0</v>
      </c>
      <c r="DF121" s="194">
        <v>0</v>
      </c>
      <c r="DG121" s="194">
        <v>0</v>
      </c>
      <c r="DH121" s="194">
        <v>0</v>
      </c>
      <c r="DI121" s="194">
        <v>0</v>
      </c>
      <c r="DJ121" s="194">
        <v>0</v>
      </c>
      <c r="DK121" s="194">
        <v>0</v>
      </c>
      <c r="DL121" s="194">
        <v>0</v>
      </c>
      <c r="DM121" s="194">
        <v>0</v>
      </c>
      <c r="DN121" s="194">
        <v>0</v>
      </c>
      <c r="DO121" s="194">
        <v>0</v>
      </c>
      <c r="DP121" s="194">
        <v>0</v>
      </c>
      <c r="DQ121" s="194">
        <v>0</v>
      </c>
      <c r="DR121" s="194">
        <v>0</v>
      </c>
      <c r="DS121" s="194">
        <v>0</v>
      </c>
      <c r="DT121" s="194">
        <v>0</v>
      </c>
      <c r="DU121" s="194">
        <v>0</v>
      </c>
      <c r="DV121" s="194">
        <v>0</v>
      </c>
      <c r="DW121" s="194">
        <v>0</v>
      </c>
      <c r="DX121" s="194">
        <v>0</v>
      </c>
      <c r="DY121" s="194">
        <v>0</v>
      </c>
      <c r="DZ121" s="194">
        <v>0</v>
      </c>
      <c r="EA121" s="194">
        <v>0</v>
      </c>
      <c r="EB121" s="194">
        <v>0</v>
      </c>
      <c r="EC121" s="194">
        <v>0</v>
      </c>
      <c r="ED121" s="194">
        <v>0</v>
      </c>
      <c r="EE121" s="194">
        <v>0</v>
      </c>
      <c r="EF121" s="194">
        <v>0</v>
      </c>
      <c r="EG121" s="194">
        <v>0</v>
      </c>
      <c r="EH121" s="194">
        <v>0</v>
      </c>
      <c r="EI121" s="194">
        <v>0</v>
      </c>
      <c r="EJ121" s="194">
        <v>0</v>
      </c>
      <c r="EK121" s="194">
        <v>0</v>
      </c>
      <c r="EL121" s="194">
        <v>0</v>
      </c>
      <c r="EM121" s="194">
        <v>0</v>
      </c>
      <c r="EN121" s="194">
        <v>0</v>
      </c>
      <c r="EO121" s="194">
        <v>0</v>
      </c>
      <c r="EP121" s="194">
        <v>0</v>
      </c>
      <c r="EQ121" s="194">
        <v>0</v>
      </c>
      <c r="ER121" s="194">
        <v>0</v>
      </c>
      <c r="ES121" s="194">
        <v>0</v>
      </c>
      <c r="ET121" s="194">
        <v>0</v>
      </c>
      <c r="EU121" s="194">
        <v>0</v>
      </c>
      <c r="EV121" s="194">
        <v>0</v>
      </c>
      <c r="EW121" s="194">
        <v>0</v>
      </c>
      <c r="EX121" s="194">
        <v>0</v>
      </c>
      <c r="EY121" s="194">
        <v>0</v>
      </c>
      <c r="EZ121" s="194">
        <v>0</v>
      </c>
      <c r="FA121" s="194">
        <v>0</v>
      </c>
      <c r="FB121" s="194">
        <v>0</v>
      </c>
      <c r="FC121" s="194">
        <v>0</v>
      </c>
      <c r="FD121" s="194">
        <v>0</v>
      </c>
      <c r="FE121" s="194">
        <v>0</v>
      </c>
      <c r="FF121" s="194">
        <v>0</v>
      </c>
      <c r="FG121" s="194">
        <v>0</v>
      </c>
      <c r="FH121" s="194">
        <v>0</v>
      </c>
      <c r="FI121" s="194">
        <v>0</v>
      </c>
      <c r="FJ121" s="194">
        <v>0</v>
      </c>
      <c r="FK121" s="194">
        <v>0</v>
      </c>
      <c r="FL121" s="194">
        <v>0</v>
      </c>
      <c r="FM121" s="194">
        <v>0</v>
      </c>
      <c r="FN121" s="194">
        <v>0</v>
      </c>
      <c r="FO121" s="194">
        <v>0</v>
      </c>
      <c r="FP121" s="194">
        <v>0</v>
      </c>
      <c r="FQ121" s="194">
        <v>0</v>
      </c>
      <c r="FR121" s="194">
        <v>0</v>
      </c>
      <c r="FS121" s="194">
        <v>0</v>
      </c>
      <c r="FT121" s="194">
        <v>0</v>
      </c>
      <c r="FU121" s="194">
        <v>0</v>
      </c>
      <c r="FV121" s="194">
        <v>0</v>
      </c>
      <c r="FW121" s="194">
        <v>0</v>
      </c>
      <c r="FX121" s="194">
        <v>0</v>
      </c>
      <c r="FY121" s="194">
        <v>0</v>
      </c>
      <c r="FZ121" s="194">
        <v>0</v>
      </c>
      <c r="GA121" s="194">
        <v>0</v>
      </c>
      <c r="GB121" s="194">
        <v>0</v>
      </c>
      <c r="GC121" s="194">
        <v>0</v>
      </c>
      <c r="GD121" s="194">
        <v>0</v>
      </c>
      <c r="GE121" s="194">
        <v>0</v>
      </c>
      <c r="GF121" s="194">
        <v>0</v>
      </c>
      <c r="GG121" s="194">
        <v>0</v>
      </c>
      <c r="GH121" s="194">
        <v>0</v>
      </c>
      <c r="GI121" s="194">
        <v>0</v>
      </c>
      <c r="GJ121" s="194">
        <v>0</v>
      </c>
      <c r="GK121" s="194">
        <v>0</v>
      </c>
      <c r="GL121" s="194">
        <v>0</v>
      </c>
      <c r="GM121" s="194">
        <v>0</v>
      </c>
      <c r="GN121" s="194">
        <v>0</v>
      </c>
      <c r="GO121" s="194">
        <v>0</v>
      </c>
      <c r="GP121" s="194">
        <v>0</v>
      </c>
      <c r="GQ121" s="194">
        <v>0</v>
      </c>
      <c r="GR121" s="194">
        <v>0</v>
      </c>
      <c r="GS121" s="194">
        <v>0</v>
      </c>
      <c r="GT121" s="194">
        <v>0</v>
      </c>
      <c r="GU121" s="194">
        <v>0</v>
      </c>
      <c r="GV121" s="194">
        <v>0</v>
      </c>
      <c r="GW121" s="194">
        <v>0</v>
      </c>
      <c r="GX121" s="194">
        <v>0</v>
      </c>
      <c r="GY121" s="194">
        <v>0</v>
      </c>
      <c r="GZ121" s="194">
        <v>0</v>
      </c>
      <c r="HA121" s="194">
        <v>0</v>
      </c>
      <c r="HB121" s="194">
        <v>0</v>
      </c>
      <c r="HC121" s="194">
        <v>0</v>
      </c>
      <c r="HD121" s="194">
        <v>0</v>
      </c>
      <c r="HE121" s="194">
        <v>0</v>
      </c>
      <c r="HF121" s="194">
        <v>0</v>
      </c>
      <c r="HG121" s="194">
        <v>0</v>
      </c>
      <c r="HH121" s="194">
        <v>0</v>
      </c>
      <c r="HI121" s="194">
        <v>0</v>
      </c>
      <c r="HJ121" s="194">
        <v>0</v>
      </c>
      <c r="HK121" s="194">
        <v>0</v>
      </c>
      <c r="HL121" s="194">
        <v>0</v>
      </c>
      <c r="HM121" s="194">
        <v>0</v>
      </c>
      <c r="HN121" s="194">
        <v>0</v>
      </c>
      <c r="HO121" s="194">
        <v>0</v>
      </c>
      <c r="HP121" s="194">
        <v>0</v>
      </c>
      <c r="HQ121" s="194">
        <v>0</v>
      </c>
      <c r="HR121" s="194">
        <v>0</v>
      </c>
      <c r="HS121" s="194">
        <v>0</v>
      </c>
      <c r="HT121" s="194">
        <v>0</v>
      </c>
      <c r="HU121" s="194">
        <v>0</v>
      </c>
      <c r="HV121" s="194">
        <v>0</v>
      </c>
      <c r="HW121" s="194">
        <v>0</v>
      </c>
      <c r="HX121" s="194">
        <v>0</v>
      </c>
      <c r="HY121" s="194">
        <v>0</v>
      </c>
      <c r="HZ121" s="194">
        <v>0</v>
      </c>
      <c r="IA121" s="194">
        <v>0</v>
      </c>
      <c r="IB121" s="194">
        <v>0</v>
      </c>
      <c r="IC121" s="194">
        <v>0</v>
      </c>
      <c r="ID121" s="194">
        <v>0</v>
      </c>
      <c r="IE121" s="194">
        <v>0</v>
      </c>
      <c r="IF121" s="194">
        <v>0</v>
      </c>
      <c r="IG121" s="194">
        <v>0</v>
      </c>
      <c r="IH121" s="194">
        <v>0</v>
      </c>
      <c r="II121" s="194">
        <v>0</v>
      </c>
      <c r="IJ121" s="194">
        <v>0</v>
      </c>
      <c r="IK121" s="194">
        <v>0</v>
      </c>
      <c r="IL121" s="194">
        <v>0</v>
      </c>
      <c r="IM121" s="194">
        <v>0</v>
      </c>
      <c r="IN121" s="194">
        <v>0</v>
      </c>
      <c r="IO121" s="194">
        <v>0</v>
      </c>
      <c r="IP121" s="194">
        <v>0</v>
      </c>
      <c r="IQ121" s="194">
        <v>0</v>
      </c>
      <c r="IR121" s="194">
        <v>0</v>
      </c>
      <c r="IS121" s="194">
        <v>0</v>
      </c>
      <c r="IT121" s="194">
        <v>0</v>
      </c>
      <c r="IU121" s="194">
        <v>0</v>
      </c>
      <c r="IV121" s="194">
        <v>0</v>
      </c>
      <c r="IW121" s="194">
        <v>72705</v>
      </c>
      <c r="IX121" s="194">
        <f t="shared" si="3"/>
        <v>133183.02000000002</v>
      </c>
    </row>
    <row r="122" spans="1:258" ht="13.5" customHeight="1" x14ac:dyDescent="0.25">
      <c r="A122" s="190">
        <v>548011</v>
      </c>
      <c r="B122" s="194">
        <v>0</v>
      </c>
      <c r="C122" s="194">
        <v>0</v>
      </c>
      <c r="D122" s="194">
        <v>0</v>
      </c>
      <c r="E122" s="194">
        <v>0</v>
      </c>
      <c r="F122" s="194">
        <v>0</v>
      </c>
      <c r="G122" s="194">
        <v>0</v>
      </c>
      <c r="H122" s="194">
        <v>0</v>
      </c>
      <c r="I122" s="194">
        <v>0</v>
      </c>
      <c r="J122" s="194">
        <v>0</v>
      </c>
      <c r="K122" s="194">
        <v>0</v>
      </c>
      <c r="L122" s="194">
        <v>0</v>
      </c>
      <c r="M122" s="194">
        <v>0</v>
      </c>
      <c r="N122" s="194">
        <v>0</v>
      </c>
      <c r="O122" s="194">
        <v>0</v>
      </c>
      <c r="P122" s="194">
        <v>0</v>
      </c>
      <c r="Q122" s="194">
        <v>0</v>
      </c>
      <c r="R122" s="194">
        <v>0</v>
      </c>
      <c r="S122" s="194">
        <v>0</v>
      </c>
      <c r="T122" s="194">
        <v>0</v>
      </c>
      <c r="U122" s="194">
        <v>0</v>
      </c>
      <c r="V122" s="194">
        <v>0</v>
      </c>
      <c r="W122" s="194">
        <v>0</v>
      </c>
      <c r="X122" s="194">
        <v>0</v>
      </c>
      <c r="Y122" s="194">
        <v>0</v>
      </c>
      <c r="Z122" s="194">
        <v>0</v>
      </c>
      <c r="AA122" s="194">
        <v>0</v>
      </c>
      <c r="AB122" s="194">
        <v>0</v>
      </c>
      <c r="AC122" s="194">
        <v>0</v>
      </c>
      <c r="AD122" s="194">
        <v>0</v>
      </c>
      <c r="AE122" s="194">
        <v>0</v>
      </c>
      <c r="AF122" s="194">
        <v>0</v>
      </c>
      <c r="AG122" s="194">
        <v>0</v>
      </c>
      <c r="AH122" s="194">
        <v>0</v>
      </c>
      <c r="AI122" s="194">
        <v>0</v>
      </c>
      <c r="AJ122" s="194">
        <v>0</v>
      </c>
      <c r="AK122" s="194">
        <v>0</v>
      </c>
      <c r="AL122" s="194">
        <v>0</v>
      </c>
      <c r="AM122" s="194">
        <v>0</v>
      </c>
      <c r="AN122" s="194">
        <v>0</v>
      </c>
      <c r="AO122" s="194">
        <v>0</v>
      </c>
      <c r="AP122" s="194">
        <v>0</v>
      </c>
      <c r="AQ122" s="194">
        <v>0</v>
      </c>
      <c r="AR122" s="194">
        <v>0</v>
      </c>
      <c r="AS122" s="194">
        <v>0</v>
      </c>
      <c r="AT122" s="194">
        <v>0</v>
      </c>
      <c r="AU122" s="194">
        <v>0</v>
      </c>
      <c r="AV122" s="194">
        <v>0</v>
      </c>
      <c r="AW122" s="194">
        <v>0</v>
      </c>
      <c r="AX122" s="194">
        <v>0</v>
      </c>
      <c r="AY122" s="194">
        <v>0</v>
      </c>
      <c r="AZ122" s="194">
        <v>0</v>
      </c>
      <c r="BA122" s="194">
        <v>0</v>
      </c>
      <c r="BB122" s="194">
        <v>0</v>
      </c>
      <c r="BC122" s="194">
        <v>0</v>
      </c>
      <c r="BD122" s="194">
        <v>0</v>
      </c>
      <c r="BE122" s="194">
        <v>0</v>
      </c>
      <c r="BF122" s="194">
        <v>0</v>
      </c>
      <c r="BG122" s="194">
        <v>0</v>
      </c>
      <c r="BH122" s="194">
        <v>0</v>
      </c>
      <c r="BI122" s="194">
        <v>0</v>
      </c>
      <c r="BJ122" s="194">
        <v>0</v>
      </c>
      <c r="BK122" s="194">
        <v>0</v>
      </c>
      <c r="BL122" s="194">
        <v>0</v>
      </c>
      <c r="BM122" s="194">
        <v>0</v>
      </c>
      <c r="BN122" s="194">
        <v>0</v>
      </c>
      <c r="BO122" s="194">
        <v>0</v>
      </c>
      <c r="BP122" s="194">
        <v>0</v>
      </c>
      <c r="BQ122" s="194">
        <v>0</v>
      </c>
      <c r="BR122" s="194">
        <v>0</v>
      </c>
      <c r="BS122" s="194">
        <v>0</v>
      </c>
      <c r="BT122" s="194">
        <v>0</v>
      </c>
      <c r="BU122" s="194">
        <v>0</v>
      </c>
      <c r="BV122" s="194">
        <v>0</v>
      </c>
      <c r="BW122" s="194">
        <v>0</v>
      </c>
      <c r="BX122" s="194">
        <v>0</v>
      </c>
      <c r="BY122" s="194">
        <v>0</v>
      </c>
      <c r="BZ122" s="194">
        <v>0</v>
      </c>
      <c r="CA122" s="194">
        <v>0</v>
      </c>
      <c r="CB122" s="194">
        <v>0</v>
      </c>
      <c r="CC122" s="194">
        <v>0</v>
      </c>
      <c r="CD122" s="194">
        <v>0</v>
      </c>
      <c r="CE122" s="194">
        <v>0</v>
      </c>
      <c r="CF122" s="194">
        <v>0</v>
      </c>
      <c r="CG122" s="194">
        <v>0</v>
      </c>
      <c r="CH122" s="194">
        <v>0</v>
      </c>
      <c r="CI122" s="194">
        <v>0</v>
      </c>
      <c r="CJ122" s="194">
        <v>0</v>
      </c>
      <c r="CK122" s="194">
        <v>0</v>
      </c>
      <c r="CL122" s="194">
        <v>0</v>
      </c>
      <c r="CM122" s="194">
        <v>0</v>
      </c>
      <c r="CN122" s="194">
        <v>0</v>
      </c>
      <c r="CO122" s="194">
        <v>0</v>
      </c>
      <c r="CP122" s="194">
        <v>0</v>
      </c>
      <c r="CQ122" s="194">
        <v>0</v>
      </c>
      <c r="CR122" s="194">
        <v>0</v>
      </c>
      <c r="CS122" s="194">
        <v>0</v>
      </c>
      <c r="CT122" s="194">
        <v>0</v>
      </c>
      <c r="CU122" s="194">
        <v>0</v>
      </c>
      <c r="CV122" s="194">
        <v>0</v>
      </c>
      <c r="CW122" s="194">
        <v>0</v>
      </c>
      <c r="CX122" s="194">
        <v>0</v>
      </c>
      <c r="CY122" s="194">
        <v>0</v>
      </c>
      <c r="CZ122" s="194">
        <v>0</v>
      </c>
      <c r="DA122" s="194">
        <v>0</v>
      </c>
      <c r="DB122" s="194">
        <v>0</v>
      </c>
      <c r="DC122" s="194">
        <v>0</v>
      </c>
      <c r="DD122" s="194">
        <v>0</v>
      </c>
      <c r="DE122" s="194">
        <v>0</v>
      </c>
      <c r="DF122" s="194">
        <v>0</v>
      </c>
      <c r="DG122" s="194">
        <v>0</v>
      </c>
      <c r="DH122" s="194">
        <v>0</v>
      </c>
      <c r="DI122" s="194">
        <v>0</v>
      </c>
      <c r="DJ122" s="194">
        <v>0</v>
      </c>
      <c r="DK122" s="194">
        <v>0</v>
      </c>
      <c r="DL122" s="194">
        <v>0</v>
      </c>
      <c r="DM122" s="194">
        <v>0</v>
      </c>
      <c r="DN122" s="194">
        <v>0</v>
      </c>
      <c r="DO122" s="194">
        <v>0</v>
      </c>
      <c r="DP122" s="194">
        <v>0</v>
      </c>
      <c r="DQ122" s="194">
        <v>0</v>
      </c>
      <c r="DR122" s="194">
        <v>0</v>
      </c>
      <c r="DS122" s="194">
        <v>0</v>
      </c>
      <c r="DT122" s="194">
        <v>0</v>
      </c>
      <c r="DU122" s="194">
        <v>0</v>
      </c>
      <c r="DV122" s="194">
        <v>0</v>
      </c>
      <c r="DW122" s="194">
        <v>0</v>
      </c>
      <c r="DX122" s="194">
        <v>0</v>
      </c>
      <c r="DY122" s="194">
        <v>0</v>
      </c>
      <c r="DZ122" s="194">
        <v>0</v>
      </c>
      <c r="EA122" s="194">
        <v>0</v>
      </c>
      <c r="EB122" s="194">
        <v>0</v>
      </c>
      <c r="EC122" s="194">
        <v>0</v>
      </c>
      <c r="ED122" s="194">
        <v>0</v>
      </c>
      <c r="EE122" s="194">
        <v>0</v>
      </c>
      <c r="EF122" s="194">
        <v>0</v>
      </c>
      <c r="EG122" s="194">
        <v>0</v>
      </c>
      <c r="EH122" s="194">
        <v>0</v>
      </c>
      <c r="EI122" s="194">
        <v>0</v>
      </c>
      <c r="EJ122" s="194">
        <v>0</v>
      </c>
      <c r="EK122" s="194">
        <v>0</v>
      </c>
      <c r="EL122" s="194">
        <v>0</v>
      </c>
      <c r="EM122" s="194">
        <v>0</v>
      </c>
      <c r="EN122" s="194">
        <v>0</v>
      </c>
      <c r="EO122" s="194">
        <v>0</v>
      </c>
      <c r="EP122" s="194">
        <v>0</v>
      </c>
      <c r="EQ122" s="194">
        <v>0</v>
      </c>
      <c r="ER122" s="194">
        <v>0</v>
      </c>
      <c r="ES122" s="194">
        <v>0</v>
      </c>
      <c r="ET122" s="194">
        <v>0</v>
      </c>
      <c r="EU122" s="194">
        <v>0</v>
      </c>
      <c r="EV122" s="194">
        <v>0</v>
      </c>
      <c r="EW122" s="194">
        <v>2500</v>
      </c>
      <c r="EX122" s="194">
        <v>0</v>
      </c>
      <c r="EY122" s="194">
        <v>0</v>
      </c>
      <c r="EZ122" s="194">
        <v>2500</v>
      </c>
      <c r="FA122" s="194">
        <v>0</v>
      </c>
      <c r="FB122" s="194">
        <v>0</v>
      </c>
      <c r="FC122" s="194">
        <v>0</v>
      </c>
      <c r="FD122" s="194">
        <v>0</v>
      </c>
      <c r="FE122" s="194">
        <v>0</v>
      </c>
      <c r="FF122" s="194">
        <v>0</v>
      </c>
      <c r="FG122" s="194">
        <v>0</v>
      </c>
      <c r="FH122" s="194">
        <v>0</v>
      </c>
      <c r="FI122" s="194">
        <v>0</v>
      </c>
      <c r="FJ122" s="194">
        <v>0</v>
      </c>
      <c r="FK122" s="194">
        <v>0</v>
      </c>
      <c r="FL122" s="194">
        <v>0</v>
      </c>
      <c r="FM122" s="194">
        <v>0</v>
      </c>
      <c r="FN122" s="194">
        <v>0</v>
      </c>
      <c r="FO122" s="194">
        <v>0</v>
      </c>
      <c r="FP122" s="194">
        <v>0</v>
      </c>
      <c r="FQ122" s="194">
        <v>0</v>
      </c>
      <c r="FR122" s="194">
        <v>0</v>
      </c>
      <c r="FS122" s="194">
        <v>0</v>
      </c>
      <c r="FT122" s="194">
        <v>0</v>
      </c>
      <c r="FU122" s="194">
        <v>0</v>
      </c>
      <c r="FV122" s="194">
        <v>0</v>
      </c>
      <c r="FW122" s="194">
        <v>0</v>
      </c>
      <c r="FX122" s="194">
        <v>0</v>
      </c>
      <c r="FY122" s="194">
        <v>0</v>
      </c>
      <c r="FZ122" s="194">
        <v>0</v>
      </c>
      <c r="GA122" s="194">
        <v>0</v>
      </c>
      <c r="GB122" s="194">
        <v>0</v>
      </c>
      <c r="GC122" s="194">
        <v>0</v>
      </c>
      <c r="GD122" s="194">
        <v>0</v>
      </c>
      <c r="GE122" s="194">
        <v>0</v>
      </c>
      <c r="GF122" s="194">
        <v>0</v>
      </c>
      <c r="GG122" s="194">
        <v>0</v>
      </c>
      <c r="GH122" s="194">
        <v>0</v>
      </c>
      <c r="GI122" s="194">
        <v>0</v>
      </c>
      <c r="GJ122" s="194">
        <v>0</v>
      </c>
      <c r="GK122" s="194">
        <v>0</v>
      </c>
      <c r="GL122" s="194">
        <v>0</v>
      </c>
      <c r="GM122" s="194">
        <v>0</v>
      </c>
      <c r="GN122" s="194">
        <v>0</v>
      </c>
      <c r="GO122" s="194">
        <v>0</v>
      </c>
      <c r="GP122" s="194">
        <v>0</v>
      </c>
      <c r="GQ122" s="194">
        <v>0</v>
      </c>
      <c r="GR122" s="194">
        <v>0</v>
      </c>
      <c r="GS122" s="194">
        <v>0</v>
      </c>
      <c r="GT122" s="194">
        <v>0</v>
      </c>
      <c r="GU122" s="194">
        <v>0</v>
      </c>
      <c r="GV122" s="194">
        <v>0</v>
      </c>
      <c r="GW122" s="194">
        <v>0</v>
      </c>
      <c r="GX122" s="194">
        <v>0</v>
      </c>
      <c r="GY122" s="194">
        <v>0</v>
      </c>
      <c r="GZ122" s="194">
        <v>0</v>
      </c>
      <c r="HA122" s="194">
        <v>0</v>
      </c>
      <c r="HB122" s="194">
        <v>0</v>
      </c>
      <c r="HC122" s="194">
        <v>0</v>
      </c>
      <c r="HD122" s="194">
        <v>0</v>
      </c>
      <c r="HE122" s="194">
        <v>0</v>
      </c>
      <c r="HF122" s="194">
        <v>0</v>
      </c>
      <c r="HG122" s="194">
        <v>0</v>
      </c>
      <c r="HH122" s="194">
        <v>0</v>
      </c>
      <c r="HI122" s="194">
        <v>0</v>
      </c>
      <c r="HJ122" s="194">
        <v>0</v>
      </c>
      <c r="HK122" s="194">
        <v>0</v>
      </c>
      <c r="HL122" s="194">
        <v>0</v>
      </c>
      <c r="HM122" s="194">
        <v>0</v>
      </c>
      <c r="HN122" s="194">
        <v>0</v>
      </c>
      <c r="HO122" s="194">
        <v>0</v>
      </c>
      <c r="HP122" s="194">
        <v>0</v>
      </c>
      <c r="HQ122" s="194">
        <v>0</v>
      </c>
      <c r="HR122" s="194">
        <v>0</v>
      </c>
      <c r="HS122" s="194">
        <v>0</v>
      </c>
      <c r="HT122" s="194">
        <v>0</v>
      </c>
      <c r="HU122" s="194">
        <v>0</v>
      </c>
      <c r="HV122" s="194">
        <v>0</v>
      </c>
      <c r="HW122" s="194">
        <v>0</v>
      </c>
      <c r="HX122" s="194">
        <v>0</v>
      </c>
      <c r="HY122" s="194">
        <v>0</v>
      </c>
      <c r="HZ122" s="194">
        <v>0</v>
      </c>
      <c r="IA122" s="194">
        <v>0</v>
      </c>
      <c r="IB122" s="194">
        <v>0</v>
      </c>
      <c r="IC122" s="194">
        <v>0</v>
      </c>
      <c r="ID122" s="194">
        <v>0</v>
      </c>
      <c r="IE122" s="194">
        <v>0</v>
      </c>
      <c r="IF122" s="194">
        <v>0</v>
      </c>
      <c r="IG122" s="194">
        <v>0</v>
      </c>
      <c r="IH122" s="194">
        <v>0</v>
      </c>
      <c r="II122" s="194">
        <v>0</v>
      </c>
      <c r="IJ122" s="194">
        <v>0</v>
      </c>
      <c r="IK122" s="194">
        <v>0</v>
      </c>
      <c r="IL122" s="194">
        <v>0</v>
      </c>
      <c r="IM122" s="194">
        <v>0</v>
      </c>
      <c r="IN122" s="194">
        <v>0</v>
      </c>
      <c r="IO122" s="194">
        <v>0</v>
      </c>
      <c r="IP122" s="194">
        <v>0</v>
      </c>
      <c r="IQ122" s="194">
        <v>0</v>
      </c>
      <c r="IR122" s="194">
        <v>0</v>
      </c>
      <c r="IS122" s="194">
        <v>0</v>
      </c>
      <c r="IT122" s="194">
        <v>0</v>
      </c>
      <c r="IU122" s="194">
        <v>0</v>
      </c>
      <c r="IV122" s="194">
        <v>0</v>
      </c>
      <c r="IW122" s="194">
        <v>0</v>
      </c>
      <c r="IX122" s="194">
        <f t="shared" si="3"/>
        <v>5000</v>
      </c>
    </row>
    <row r="123" spans="1:258" ht="13.5" customHeight="1" x14ac:dyDescent="0.25">
      <c r="A123" s="190">
        <v>548012</v>
      </c>
      <c r="B123" s="194">
        <v>0</v>
      </c>
      <c r="C123" s="194">
        <v>0</v>
      </c>
      <c r="D123" s="194">
        <v>0</v>
      </c>
      <c r="E123" s="194">
        <v>0</v>
      </c>
      <c r="F123" s="194">
        <v>0</v>
      </c>
      <c r="G123" s="194">
        <v>0</v>
      </c>
      <c r="H123" s="194">
        <v>0</v>
      </c>
      <c r="I123" s="194">
        <v>0</v>
      </c>
      <c r="J123" s="194">
        <v>0</v>
      </c>
      <c r="K123" s="194">
        <v>0</v>
      </c>
      <c r="L123" s="194">
        <v>0</v>
      </c>
      <c r="M123" s="194">
        <v>0</v>
      </c>
      <c r="N123" s="194">
        <v>0</v>
      </c>
      <c r="O123" s="194">
        <v>0</v>
      </c>
      <c r="P123" s="194">
        <v>0</v>
      </c>
      <c r="Q123" s="194">
        <v>0</v>
      </c>
      <c r="R123" s="194">
        <v>0</v>
      </c>
      <c r="S123" s="194">
        <v>0</v>
      </c>
      <c r="T123" s="194">
        <v>0</v>
      </c>
      <c r="U123" s="194">
        <v>0</v>
      </c>
      <c r="V123" s="194">
        <v>0</v>
      </c>
      <c r="W123" s="194">
        <v>0</v>
      </c>
      <c r="X123" s="194">
        <v>0</v>
      </c>
      <c r="Y123" s="194">
        <v>0</v>
      </c>
      <c r="Z123" s="194">
        <v>0</v>
      </c>
      <c r="AA123" s="194">
        <v>0</v>
      </c>
      <c r="AB123" s="194">
        <v>0</v>
      </c>
      <c r="AC123" s="194">
        <v>0</v>
      </c>
      <c r="AD123" s="194">
        <v>0</v>
      </c>
      <c r="AE123" s="194">
        <v>0</v>
      </c>
      <c r="AF123" s="194">
        <v>0</v>
      </c>
      <c r="AG123" s="194">
        <v>0</v>
      </c>
      <c r="AH123" s="194">
        <v>0</v>
      </c>
      <c r="AI123" s="194">
        <v>0</v>
      </c>
      <c r="AJ123" s="194">
        <v>0</v>
      </c>
      <c r="AK123" s="194">
        <v>0</v>
      </c>
      <c r="AL123" s="194">
        <v>0</v>
      </c>
      <c r="AM123" s="194">
        <v>0</v>
      </c>
      <c r="AN123" s="194">
        <v>0</v>
      </c>
      <c r="AO123" s="194">
        <v>0</v>
      </c>
      <c r="AP123" s="194">
        <v>0</v>
      </c>
      <c r="AQ123" s="194">
        <v>0</v>
      </c>
      <c r="AR123" s="194">
        <v>0</v>
      </c>
      <c r="AS123" s="194">
        <v>0</v>
      </c>
      <c r="AT123" s="194">
        <v>0</v>
      </c>
      <c r="AU123" s="194">
        <v>0</v>
      </c>
      <c r="AV123" s="194">
        <v>0</v>
      </c>
      <c r="AW123" s="194">
        <v>0</v>
      </c>
      <c r="AX123" s="194">
        <v>0</v>
      </c>
      <c r="AY123" s="194">
        <v>0</v>
      </c>
      <c r="AZ123" s="194">
        <v>0</v>
      </c>
      <c r="BA123" s="194">
        <v>0</v>
      </c>
      <c r="BB123" s="194">
        <v>0</v>
      </c>
      <c r="BC123" s="194">
        <v>0</v>
      </c>
      <c r="BD123" s="194">
        <v>0</v>
      </c>
      <c r="BE123" s="194">
        <v>0</v>
      </c>
      <c r="BF123" s="194">
        <v>0</v>
      </c>
      <c r="BG123" s="194">
        <v>0</v>
      </c>
      <c r="BH123" s="194">
        <v>0</v>
      </c>
      <c r="BI123" s="194">
        <v>0</v>
      </c>
      <c r="BJ123" s="194">
        <v>0</v>
      </c>
      <c r="BK123" s="194">
        <v>0</v>
      </c>
      <c r="BL123" s="194">
        <v>0</v>
      </c>
      <c r="BM123" s="194">
        <v>0</v>
      </c>
      <c r="BN123" s="194">
        <v>0</v>
      </c>
      <c r="BO123" s="194">
        <v>0</v>
      </c>
      <c r="BP123" s="194">
        <v>0</v>
      </c>
      <c r="BQ123" s="194">
        <v>0</v>
      </c>
      <c r="BR123" s="194">
        <v>0</v>
      </c>
      <c r="BS123" s="194">
        <v>0</v>
      </c>
      <c r="BT123" s="194">
        <v>0</v>
      </c>
      <c r="BU123" s="194">
        <v>0</v>
      </c>
      <c r="BV123" s="194">
        <v>0</v>
      </c>
      <c r="BW123" s="194">
        <v>0</v>
      </c>
      <c r="BX123" s="194">
        <v>0</v>
      </c>
      <c r="BY123" s="194">
        <v>0</v>
      </c>
      <c r="BZ123" s="194">
        <v>0</v>
      </c>
      <c r="CA123" s="194">
        <v>0</v>
      </c>
      <c r="CB123" s="194">
        <v>0</v>
      </c>
      <c r="CC123" s="194">
        <v>0</v>
      </c>
      <c r="CD123" s="194">
        <v>0</v>
      </c>
      <c r="CE123" s="194">
        <v>0</v>
      </c>
      <c r="CF123" s="194">
        <v>0</v>
      </c>
      <c r="CG123" s="194">
        <v>0</v>
      </c>
      <c r="CH123" s="194">
        <v>0</v>
      </c>
      <c r="CI123" s="194">
        <v>0</v>
      </c>
      <c r="CJ123" s="194">
        <v>0</v>
      </c>
      <c r="CK123" s="194">
        <v>0</v>
      </c>
      <c r="CL123" s="194">
        <v>0</v>
      </c>
      <c r="CM123" s="194">
        <v>0</v>
      </c>
      <c r="CN123" s="194">
        <v>0</v>
      </c>
      <c r="CO123" s="194">
        <v>0</v>
      </c>
      <c r="CP123" s="194">
        <v>0</v>
      </c>
      <c r="CQ123" s="194">
        <v>0</v>
      </c>
      <c r="CR123" s="194">
        <v>0</v>
      </c>
      <c r="CS123" s="194">
        <v>0</v>
      </c>
      <c r="CT123" s="194">
        <v>0</v>
      </c>
      <c r="CU123" s="194">
        <v>0</v>
      </c>
      <c r="CV123" s="194">
        <v>0</v>
      </c>
      <c r="CW123" s="194">
        <v>0</v>
      </c>
      <c r="CX123" s="194">
        <v>0</v>
      </c>
      <c r="CY123" s="194">
        <v>0</v>
      </c>
      <c r="CZ123" s="194">
        <v>0</v>
      </c>
      <c r="DA123" s="194">
        <v>0</v>
      </c>
      <c r="DB123" s="194">
        <v>0</v>
      </c>
      <c r="DC123" s="194">
        <v>0</v>
      </c>
      <c r="DD123" s="194">
        <v>0</v>
      </c>
      <c r="DE123" s="194">
        <v>0</v>
      </c>
      <c r="DF123" s="194">
        <v>0</v>
      </c>
      <c r="DG123" s="194">
        <v>0</v>
      </c>
      <c r="DH123" s="194">
        <v>0</v>
      </c>
      <c r="DI123" s="194">
        <v>0</v>
      </c>
      <c r="DJ123" s="194">
        <v>0</v>
      </c>
      <c r="DK123" s="194">
        <v>0</v>
      </c>
      <c r="DL123" s="194">
        <v>0</v>
      </c>
      <c r="DM123" s="194">
        <v>0</v>
      </c>
      <c r="DN123" s="194">
        <v>0</v>
      </c>
      <c r="DO123" s="194">
        <v>0</v>
      </c>
      <c r="DP123" s="194">
        <v>0</v>
      </c>
      <c r="DQ123" s="194">
        <v>0</v>
      </c>
      <c r="DR123" s="194">
        <v>0</v>
      </c>
      <c r="DS123" s="194">
        <v>0</v>
      </c>
      <c r="DT123" s="194">
        <v>0</v>
      </c>
      <c r="DU123" s="194">
        <v>0</v>
      </c>
      <c r="DV123" s="194">
        <v>0</v>
      </c>
      <c r="DW123" s="194">
        <v>0</v>
      </c>
      <c r="DX123" s="194">
        <v>0</v>
      </c>
      <c r="DY123" s="194">
        <v>0</v>
      </c>
      <c r="DZ123" s="194">
        <v>0</v>
      </c>
      <c r="EA123" s="194">
        <v>0</v>
      </c>
      <c r="EB123" s="194">
        <v>0</v>
      </c>
      <c r="EC123" s="194">
        <v>0</v>
      </c>
      <c r="ED123" s="194">
        <v>0</v>
      </c>
      <c r="EE123" s="194">
        <v>0</v>
      </c>
      <c r="EF123" s="194">
        <v>0</v>
      </c>
      <c r="EG123" s="194">
        <v>0</v>
      </c>
      <c r="EH123" s="194">
        <v>0</v>
      </c>
      <c r="EI123" s="194">
        <v>0</v>
      </c>
      <c r="EJ123" s="194">
        <v>0</v>
      </c>
      <c r="EK123" s="194">
        <v>0</v>
      </c>
      <c r="EL123" s="194">
        <v>0</v>
      </c>
      <c r="EM123" s="194">
        <v>0</v>
      </c>
      <c r="EN123" s="194">
        <v>0</v>
      </c>
      <c r="EO123" s="194">
        <v>0</v>
      </c>
      <c r="EP123" s="194">
        <v>0</v>
      </c>
      <c r="EQ123" s="194">
        <v>0</v>
      </c>
      <c r="ER123" s="194">
        <v>0</v>
      </c>
      <c r="ES123" s="194">
        <v>0</v>
      </c>
      <c r="ET123" s="194">
        <v>0</v>
      </c>
      <c r="EU123" s="194">
        <v>0</v>
      </c>
      <c r="EV123" s="194">
        <v>0</v>
      </c>
      <c r="EW123" s="194">
        <v>0</v>
      </c>
      <c r="EX123" s="194">
        <v>3075.55</v>
      </c>
      <c r="EY123" s="194">
        <v>0</v>
      </c>
      <c r="EZ123" s="194">
        <v>0</v>
      </c>
      <c r="FA123" s="194">
        <v>0</v>
      </c>
      <c r="FB123" s="194">
        <v>2.69</v>
      </c>
      <c r="FC123" s="194">
        <v>0</v>
      </c>
      <c r="FD123" s="194">
        <v>0</v>
      </c>
      <c r="FE123" s="194">
        <v>0</v>
      </c>
      <c r="FF123" s="194">
        <v>0</v>
      </c>
      <c r="FG123" s="194">
        <v>0</v>
      </c>
      <c r="FH123" s="194">
        <v>0</v>
      </c>
      <c r="FI123" s="194">
        <v>0</v>
      </c>
      <c r="FJ123" s="194">
        <v>0</v>
      </c>
      <c r="FK123" s="194">
        <v>0</v>
      </c>
      <c r="FL123" s="194">
        <v>0</v>
      </c>
      <c r="FM123" s="194">
        <v>0</v>
      </c>
      <c r="FN123" s="194">
        <v>0</v>
      </c>
      <c r="FO123" s="194">
        <v>0</v>
      </c>
      <c r="FP123" s="194">
        <v>0</v>
      </c>
      <c r="FQ123" s="194">
        <v>0</v>
      </c>
      <c r="FR123" s="194">
        <v>0</v>
      </c>
      <c r="FS123" s="194">
        <v>0</v>
      </c>
      <c r="FT123" s="194">
        <v>0</v>
      </c>
      <c r="FU123" s="194">
        <v>0</v>
      </c>
      <c r="FV123" s="194">
        <v>0</v>
      </c>
      <c r="FW123" s="194">
        <v>0</v>
      </c>
      <c r="FX123" s="194">
        <v>0</v>
      </c>
      <c r="FY123" s="194">
        <v>0</v>
      </c>
      <c r="FZ123" s="194">
        <v>0</v>
      </c>
      <c r="GA123" s="194">
        <v>0</v>
      </c>
      <c r="GB123" s="194">
        <v>0</v>
      </c>
      <c r="GC123" s="194">
        <v>0</v>
      </c>
      <c r="GD123" s="194">
        <v>0</v>
      </c>
      <c r="GE123" s="194">
        <v>0</v>
      </c>
      <c r="GF123" s="194">
        <v>0</v>
      </c>
      <c r="GG123" s="194">
        <v>0</v>
      </c>
      <c r="GH123" s="194">
        <v>0</v>
      </c>
      <c r="GI123" s="194">
        <v>0</v>
      </c>
      <c r="GJ123" s="194">
        <v>0</v>
      </c>
      <c r="GK123" s="194">
        <v>0</v>
      </c>
      <c r="GL123" s="194">
        <v>0</v>
      </c>
      <c r="GM123" s="194">
        <v>0</v>
      </c>
      <c r="GN123" s="194">
        <v>0</v>
      </c>
      <c r="GO123" s="194">
        <v>0</v>
      </c>
      <c r="GP123" s="194">
        <v>0</v>
      </c>
      <c r="GQ123" s="194">
        <v>0</v>
      </c>
      <c r="GR123" s="194">
        <v>0</v>
      </c>
      <c r="GS123" s="194">
        <v>0</v>
      </c>
      <c r="GT123" s="194">
        <v>0</v>
      </c>
      <c r="GU123" s="194">
        <v>0</v>
      </c>
      <c r="GV123" s="194">
        <v>0</v>
      </c>
      <c r="GW123" s="194">
        <v>0</v>
      </c>
      <c r="GX123" s="194">
        <v>0</v>
      </c>
      <c r="GY123" s="194">
        <v>0</v>
      </c>
      <c r="GZ123" s="194">
        <v>0</v>
      </c>
      <c r="HA123" s="194">
        <v>0</v>
      </c>
      <c r="HB123" s="194">
        <v>0</v>
      </c>
      <c r="HC123" s="194">
        <v>0</v>
      </c>
      <c r="HD123" s="194">
        <v>0</v>
      </c>
      <c r="HE123" s="194">
        <v>0</v>
      </c>
      <c r="HF123" s="194">
        <v>0</v>
      </c>
      <c r="HG123" s="194">
        <v>0</v>
      </c>
      <c r="HH123" s="194">
        <v>0</v>
      </c>
      <c r="HI123" s="194">
        <v>0</v>
      </c>
      <c r="HJ123" s="194">
        <v>0</v>
      </c>
      <c r="HK123" s="194">
        <v>0</v>
      </c>
      <c r="HL123" s="194">
        <v>0</v>
      </c>
      <c r="HM123" s="194">
        <v>0</v>
      </c>
      <c r="HN123" s="194">
        <v>0</v>
      </c>
      <c r="HO123" s="194">
        <v>0</v>
      </c>
      <c r="HP123" s="194">
        <v>0</v>
      </c>
      <c r="HQ123" s="194">
        <v>0</v>
      </c>
      <c r="HR123" s="194">
        <v>0</v>
      </c>
      <c r="HS123" s="194">
        <v>0</v>
      </c>
      <c r="HT123" s="194">
        <v>0</v>
      </c>
      <c r="HU123" s="194">
        <v>0</v>
      </c>
      <c r="HV123" s="194">
        <v>0</v>
      </c>
      <c r="HW123" s="194">
        <v>0</v>
      </c>
      <c r="HX123" s="194">
        <v>0</v>
      </c>
      <c r="HY123" s="194">
        <v>0</v>
      </c>
      <c r="HZ123" s="194">
        <v>0</v>
      </c>
      <c r="IA123" s="194">
        <v>0</v>
      </c>
      <c r="IB123" s="194">
        <v>0</v>
      </c>
      <c r="IC123" s="194">
        <v>0</v>
      </c>
      <c r="ID123" s="194">
        <v>0</v>
      </c>
      <c r="IE123" s="194">
        <v>0</v>
      </c>
      <c r="IF123" s="194">
        <v>0</v>
      </c>
      <c r="IG123" s="194">
        <v>0</v>
      </c>
      <c r="IH123" s="194">
        <v>0</v>
      </c>
      <c r="II123" s="194">
        <v>0</v>
      </c>
      <c r="IJ123" s="194">
        <v>0</v>
      </c>
      <c r="IK123" s="194">
        <v>0</v>
      </c>
      <c r="IL123" s="194">
        <v>0</v>
      </c>
      <c r="IM123" s="194">
        <v>0</v>
      </c>
      <c r="IN123" s="194">
        <v>0</v>
      </c>
      <c r="IO123" s="194">
        <v>0</v>
      </c>
      <c r="IP123" s="194">
        <v>0</v>
      </c>
      <c r="IQ123" s="194">
        <v>0</v>
      </c>
      <c r="IR123" s="194">
        <v>0</v>
      </c>
      <c r="IS123" s="194">
        <v>0</v>
      </c>
      <c r="IT123" s="194">
        <v>0</v>
      </c>
      <c r="IU123" s="194">
        <v>0</v>
      </c>
      <c r="IV123" s="194">
        <v>0</v>
      </c>
      <c r="IW123" s="194">
        <v>0</v>
      </c>
      <c r="IX123" s="194">
        <f t="shared" si="3"/>
        <v>3078.2400000000002</v>
      </c>
    </row>
    <row r="124" spans="1:258" ht="13.5" customHeight="1" x14ac:dyDescent="0.25">
      <c r="A124" s="190">
        <v>548015</v>
      </c>
      <c r="B124" s="194">
        <v>0</v>
      </c>
      <c r="C124" s="194">
        <v>0</v>
      </c>
      <c r="D124" s="194">
        <v>0</v>
      </c>
      <c r="E124" s="194">
        <v>0</v>
      </c>
      <c r="F124" s="194">
        <v>0</v>
      </c>
      <c r="G124" s="194">
        <v>0</v>
      </c>
      <c r="H124" s="194">
        <v>0</v>
      </c>
      <c r="I124" s="194">
        <v>0</v>
      </c>
      <c r="J124" s="194">
        <v>0</v>
      </c>
      <c r="K124" s="194">
        <v>0</v>
      </c>
      <c r="L124" s="194">
        <v>0</v>
      </c>
      <c r="M124" s="194">
        <v>0</v>
      </c>
      <c r="N124" s="194">
        <v>0</v>
      </c>
      <c r="O124" s="194">
        <v>0</v>
      </c>
      <c r="P124" s="194">
        <v>0</v>
      </c>
      <c r="Q124" s="194">
        <v>0</v>
      </c>
      <c r="R124" s="194">
        <v>0</v>
      </c>
      <c r="S124" s="194">
        <v>0</v>
      </c>
      <c r="T124" s="194">
        <v>0</v>
      </c>
      <c r="U124" s="194">
        <v>0</v>
      </c>
      <c r="V124" s="194">
        <v>0</v>
      </c>
      <c r="W124" s="194">
        <v>0</v>
      </c>
      <c r="X124" s="194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94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194">
        <v>0</v>
      </c>
      <c r="AR124" s="194">
        <v>0</v>
      </c>
      <c r="AS124" s="194">
        <v>0</v>
      </c>
      <c r="AT124" s="194">
        <v>0</v>
      </c>
      <c r="AU124" s="194">
        <v>0</v>
      </c>
      <c r="AV124" s="194">
        <v>0</v>
      </c>
      <c r="AW124" s="194">
        <v>0</v>
      </c>
      <c r="AX124" s="194">
        <v>0</v>
      </c>
      <c r="AY124" s="194">
        <v>0</v>
      </c>
      <c r="AZ124" s="194">
        <v>0</v>
      </c>
      <c r="BA124" s="194">
        <v>0</v>
      </c>
      <c r="BB124" s="194">
        <v>0</v>
      </c>
      <c r="BC124" s="194">
        <v>0</v>
      </c>
      <c r="BD124" s="194">
        <v>0</v>
      </c>
      <c r="BE124" s="194">
        <v>0</v>
      </c>
      <c r="BF124" s="194">
        <v>0</v>
      </c>
      <c r="BG124" s="194">
        <v>0</v>
      </c>
      <c r="BH124" s="194">
        <v>0</v>
      </c>
      <c r="BI124" s="194">
        <v>0</v>
      </c>
      <c r="BJ124" s="194">
        <v>0</v>
      </c>
      <c r="BK124" s="194">
        <v>0</v>
      </c>
      <c r="BL124" s="194">
        <v>0</v>
      </c>
      <c r="BM124" s="194">
        <v>0</v>
      </c>
      <c r="BN124" s="194">
        <v>0</v>
      </c>
      <c r="BO124" s="194">
        <v>0</v>
      </c>
      <c r="BP124" s="194">
        <v>0</v>
      </c>
      <c r="BQ124" s="194">
        <v>0</v>
      </c>
      <c r="BR124" s="194">
        <v>0</v>
      </c>
      <c r="BS124" s="194">
        <v>0</v>
      </c>
      <c r="BT124" s="194">
        <v>0</v>
      </c>
      <c r="BU124" s="194">
        <v>0</v>
      </c>
      <c r="BV124" s="194">
        <v>0</v>
      </c>
      <c r="BW124" s="194">
        <v>0</v>
      </c>
      <c r="BX124" s="194">
        <v>0</v>
      </c>
      <c r="BY124" s="194">
        <v>0</v>
      </c>
      <c r="BZ124" s="194">
        <v>0</v>
      </c>
      <c r="CA124" s="194">
        <v>0</v>
      </c>
      <c r="CB124" s="194">
        <v>0</v>
      </c>
      <c r="CC124" s="194">
        <v>0</v>
      </c>
      <c r="CD124" s="194">
        <v>0</v>
      </c>
      <c r="CE124" s="194">
        <v>0</v>
      </c>
      <c r="CF124" s="194">
        <v>0</v>
      </c>
      <c r="CG124" s="194">
        <v>0</v>
      </c>
      <c r="CH124" s="194">
        <v>0</v>
      </c>
      <c r="CI124" s="194">
        <v>0</v>
      </c>
      <c r="CJ124" s="194">
        <v>0</v>
      </c>
      <c r="CK124" s="194">
        <v>0</v>
      </c>
      <c r="CL124" s="194">
        <v>0</v>
      </c>
      <c r="CM124" s="194">
        <v>0</v>
      </c>
      <c r="CN124" s="194">
        <v>0</v>
      </c>
      <c r="CO124" s="194">
        <v>0</v>
      </c>
      <c r="CP124" s="194">
        <v>0</v>
      </c>
      <c r="CQ124" s="194">
        <v>0</v>
      </c>
      <c r="CR124" s="194">
        <v>0</v>
      </c>
      <c r="CS124" s="194">
        <v>0</v>
      </c>
      <c r="CT124" s="194">
        <v>0</v>
      </c>
      <c r="CU124" s="194">
        <v>0</v>
      </c>
      <c r="CV124" s="194">
        <v>0</v>
      </c>
      <c r="CW124" s="194">
        <v>0</v>
      </c>
      <c r="CX124" s="194">
        <v>0</v>
      </c>
      <c r="CY124" s="194">
        <v>0</v>
      </c>
      <c r="CZ124" s="194">
        <v>0</v>
      </c>
      <c r="DA124" s="194">
        <v>0</v>
      </c>
      <c r="DB124" s="194">
        <v>0</v>
      </c>
      <c r="DC124" s="194">
        <v>0</v>
      </c>
      <c r="DD124" s="194">
        <v>0</v>
      </c>
      <c r="DE124" s="194">
        <v>0</v>
      </c>
      <c r="DF124" s="194">
        <v>0</v>
      </c>
      <c r="DG124" s="194">
        <v>0</v>
      </c>
      <c r="DH124" s="194">
        <v>0</v>
      </c>
      <c r="DI124" s="194">
        <v>0</v>
      </c>
      <c r="DJ124" s="194">
        <v>0</v>
      </c>
      <c r="DK124" s="194">
        <v>0</v>
      </c>
      <c r="DL124" s="194">
        <v>0</v>
      </c>
      <c r="DM124" s="194">
        <v>0</v>
      </c>
      <c r="DN124" s="194">
        <v>0</v>
      </c>
      <c r="DO124" s="194">
        <v>0</v>
      </c>
      <c r="DP124" s="194">
        <v>0</v>
      </c>
      <c r="DQ124" s="194">
        <v>0</v>
      </c>
      <c r="DR124" s="194">
        <v>0</v>
      </c>
      <c r="DS124" s="194">
        <v>0</v>
      </c>
      <c r="DT124" s="194">
        <v>0</v>
      </c>
      <c r="DU124" s="194">
        <v>0</v>
      </c>
      <c r="DV124" s="194">
        <v>0</v>
      </c>
      <c r="DW124" s="194">
        <v>0</v>
      </c>
      <c r="DX124" s="194">
        <v>0</v>
      </c>
      <c r="DY124" s="194">
        <v>0</v>
      </c>
      <c r="DZ124" s="194">
        <v>0</v>
      </c>
      <c r="EA124" s="194">
        <v>0</v>
      </c>
      <c r="EB124" s="194">
        <v>0</v>
      </c>
      <c r="EC124" s="194">
        <v>0</v>
      </c>
      <c r="ED124" s="194">
        <v>0</v>
      </c>
      <c r="EE124" s="194">
        <v>0</v>
      </c>
      <c r="EF124" s="194">
        <v>0</v>
      </c>
      <c r="EG124" s="194">
        <v>0</v>
      </c>
      <c r="EH124" s="194">
        <v>0</v>
      </c>
      <c r="EI124" s="194">
        <v>0</v>
      </c>
      <c r="EJ124" s="194">
        <v>0</v>
      </c>
      <c r="EK124" s="194">
        <v>0</v>
      </c>
      <c r="EL124" s="194">
        <v>0</v>
      </c>
      <c r="EM124" s="194">
        <v>0</v>
      </c>
      <c r="EN124" s="194">
        <v>0</v>
      </c>
      <c r="EO124" s="194">
        <v>0</v>
      </c>
      <c r="EP124" s="194">
        <v>0</v>
      </c>
      <c r="EQ124" s="194">
        <v>0</v>
      </c>
      <c r="ER124" s="194">
        <v>0</v>
      </c>
      <c r="ES124" s="194">
        <v>0</v>
      </c>
      <c r="ET124" s="194">
        <v>0</v>
      </c>
      <c r="EU124" s="194">
        <v>0</v>
      </c>
      <c r="EV124" s="194">
        <v>0</v>
      </c>
      <c r="EW124" s="194">
        <v>0</v>
      </c>
      <c r="EX124" s="194">
        <v>0</v>
      </c>
      <c r="EY124" s="194">
        <v>0</v>
      </c>
      <c r="EZ124" s="194">
        <v>0</v>
      </c>
      <c r="FA124" s="194">
        <v>0</v>
      </c>
      <c r="FB124" s="194">
        <v>0</v>
      </c>
      <c r="FC124" s="194">
        <v>0</v>
      </c>
      <c r="FD124" s="194">
        <v>0</v>
      </c>
      <c r="FE124" s="194">
        <v>0</v>
      </c>
      <c r="FF124" s="194">
        <v>0</v>
      </c>
      <c r="FG124" s="194">
        <v>0</v>
      </c>
      <c r="FH124" s="194">
        <v>0</v>
      </c>
      <c r="FI124" s="194">
        <v>0</v>
      </c>
      <c r="FJ124" s="194">
        <v>0</v>
      </c>
      <c r="FK124" s="194">
        <v>0</v>
      </c>
      <c r="FL124" s="194">
        <v>0</v>
      </c>
      <c r="FM124" s="194">
        <v>0</v>
      </c>
      <c r="FN124" s="194">
        <v>0</v>
      </c>
      <c r="FO124" s="194">
        <v>0</v>
      </c>
      <c r="FP124" s="194">
        <v>0</v>
      </c>
      <c r="FQ124" s="194">
        <v>0</v>
      </c>
      <c r="FR124" s="194">
        <v>0</v>
      </c>
      <c r="FS124" s="194">
        <v>0</v>
      </c>
      <c r="FT124" s="194">
        <v>0</v>
      </c>
      <c r="FU124" s="194">
        <v>0</v>
      </c>
      <c r="FV124" s="194">
        <v>0</v>
      </c>
      <c r="FW124" s="194">
        <v>0</v>
      </c>
      <c r="FX124" s="194">
        <v>0</v>
      </c>
      <c r="FY124" s="194">
        <v>0</v>
      </c>
      <c r="FZ124" s="194">
        <v>0</v>
      </c>
      <c r="GA124" s="194">
        <v>0</v>
      </c>
      <c r="GB124" s="194">
        <v>0</v>
      </c>
      <c r="GC124" s="194">
        <v>0</v>
      </c>
      <c r="GD124" s="194">
        <v>0</v>
      </c>
      <c r="GE124" s="194">
        <v>0</v>
      </c>
      <c r="GF124" s="194">
        <v>0</v>
      </c>
      <c r="GG124" s="194">
        <v>0</v>
      </c>
      <c r="GH124" s="194">
        <v>0</v>
      </c>
      <c r="GI124" s="194">
        <v>0</v>
      </c>
      <c r="GJ124" s="194">
        <v>0</v>
      </c>
      <c r="GK124" s="194">
        <v>0</v>
      </c>
      <c r="GL124" s="194">
        <v>0</v>
      </c>
      <c r="GM124" s="194">
        <v>0</v>
      </c>
      <c r="GN124" s="194">
        <v>0</v>
      </c>
      <c r="GO124" s="194">
        <v>0</v>
      </c>
      <c r="GP124" s="194">
        <v>0</v>
      </c>
      <c r="GQ124" s="194">
        <v>0</v>
      </c>
      <c r="GR124" s="194">
        <v>0</v>
      </c>
      <c r="GS124" s="194">
        <v>0</v>
      </c>
      <c r="GT124" s="194">
        <v>0</v>
      </c>
      <c r="GU124" s="194">
        <v>0</v>
      </c>
      <c r="GV124" s="194">
        <v>0</v>
      </c>
      <c r="GW124" s="194">
        <v>0</v>
      </c>
      <c r="GX124" s="194">
        <v>0</v>
      </c>
      <c r="GY124" s="194">
        <v>0</v>
      </c>
      <c r="GZ124" s="194">
        <v>0</v>
      </c>
      <c r="HA124" s="194">
        <v>0</v>
      </c>
      <c r="HB124" s="194">
        <v>0</v>
      </c>
      <c r="HC124" s="194">
        <v>0</v>
      </c>
      <c r="HD124" s="194">
        <v>0</v>
      </c>
      <c r="HE124" s="194">
        <v>0</v>
      </c>
      <c r="HF124" s="194">
        <v>0</v>
      </c>
      <c r="HG124" s="194">
        <v>0</v>
      </c>
      <c r="HH124" s="194">
        <v>0</v>
      </c>
      <c r="HI124" s="194">
        <v>0</v>
      </c>
      <c r="HJ124" s="194">
        <v>0</v>
      </c>
      <c r="HK124" s="194">
        <v>0</v>
      </c>
      <c r="HL124" s="194">
        <v>0</v>
      </c>
      <c r="HM124" s="194">
        <v>0</v>
      </c>
      <c r="HN124" s="194">
        <v>0</v>
      </c>
      <c r="HO124" s="194">
        <v>0</v>
      </c>
      <c r="HP124" s="194">
        <v>0</v>
      </c>
      <c r="HQ124" s="194">
        <v>0</v>
      </c>
      <c r="HR124" s="194">
        <v>0</v>
      </c>
      <c r="HS124" s="194">
        <v>0</v>
      </c>
      <c r="HT124" s="194">
        <v>0</v>
      </c>
      <c r="HU124" s="194">
        <v>0</v>
      </c>
      <c r="HV124" s="194">
        <v>0</v>
      </c>
      <c r="HW124" s="194">
        <v>0</v>
      </c>
      <c r="HX124" s="194">
        <v>0</v>
      </c>
      <c r="HY124" s="194">
        <v>0</v>
      </c>
      <c r="HZ124" s="194">
        <v>0</v>
      </c>
      <c r="IA124" s="194">
        <v>0</v>
      </c>
      <c r="IB124" s="194">
        <v>0</v>
      </c>
      <c r="IC124" s="194">
        <v>0</v>
      </c>
      <c r="ID124" s="194">
        <v>0</v>
      </c>
      <c r="IE124" s="194">
        <v>0</v>
      </c>
      <c r="IF124" s="194">
        <v>0</v>
      </c>
      <c r="IG124" s="194">
        <v>0</v>
      </c>
      <c r="IH124" s="194">
        <v>0</v>
      </c>
      <c r="II124" s="194">
        <v>0</v>
      </c>
      <c r="IJ124" s="194">
        <v>0</v>
      </c>
      <c r="IK124" s="194">
        <v>0</v>
      </c>
      <c r="IL124" s="194">
        <v>0</v>
      </c>
      <c r="IM124" s="194">
        <v>0</v>
      </c>
      <c r="IN124" s="194">
        <v>0</v>
      </c>
      <c r="IO124" s="194">
        <v>0</v>
      </c>
      <c r="IP124" s="194">
        <v>0</v>
      </c>
      <c r="IQ124" s="194">
        <v>0</v>
      </c>
      <c r="IR124" s="194">
        <v>0</v>
      </c>
      <c r="IS124" s="194">
        <v>0</v>
      </c>
      <c r="IT124" s="194">
        <v>0</v>
      </c>
      <c r="IU124" s="194">
        <v>0</v>
      </c>
      <c r="IV124" s="194">
        <v>0</v>
      </c>
      <c r="IW124" s="194">
        <v>0</v>
      </c>
      <c r="IX124" s="194">
        <f t="shared" si="3"/>
        <v>0</v>
      </c>
    </row>
    <row r="125" spans="1:258" ht="13.5" customHeight="1" x14ac:dyDescent="0.25">
      <c r="A125" s="190">
        <v>548016</v>
      </c>
      <c r="B125" s="194">
        <v>0</v>
      </c>
      <c r="C125" s="194">
        <v>0</v>
      </c>
      <c r="D125" s="194">
        <v>0</v>
      </c>
      <c r="E125" s="194">
        <v>0</v>
      </c>
      <c r="F125" s="194">
        <v>0</v>
      </c>
      <c r="G125" s="194">
        <v>0</v>
      </c>
      <c r="H125" s="194">
        <v>0</v>
      </c>
      <c r="I125" s="194">
        <v>0</v>
      </c>
      <c r="J125" s="194">
        <v>0</v>
      </c>
      <c r="K125" s="194">
        <v>0</v>
      </c>
      <c r="L125" s="194">
        <v>0</v>
      </c>
      <c r="M125" s="194">
        <v>0</v>
      </c>
      <c r="N125" s="194">
        <v>0</v>
      </c>
      <c r="O125" s="194">
        <v>0</v>
      </c>
      <c r="P125" s="194">
        <v>0</v>
      </c>
      <c r="Q125" s="194">
        <v>0</v>
      </c>
      <c r="R125" s="194">
        <v>0</v>
      </c>
      <c r="S125" s="194">
        <v>0</v>
      </c>
      <c r="T125" s="194">
        <v>0</v>
      </c>
      <c r="U125" s="194">
        <v>0</v>
      </c>
      <c r="V125" s="194">
        <v>0</v>
      </c>
      <c r="W125" s="194">
        <v>0</v>
      </c>
      <c r="X125" s="194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94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194">
        <v>0</v>
      </c>
      <c r="AR125" s="194">
        <v>0</v>
      </c>
      <c r="AS125" s="194">
        <v>0</v>
      </c>
      <c r="AT125" s="194">
        <v>0</v>
      </c>
      <c r="AU125" s="194">
        <v>0</v>
      </c>
      <c r="AV125" s="194">
        <v>0</v>
      </c>
      <c r="AW125" s="194">
        <v>0</v>
      </c>
      <c r="AX125" s="194">
        <v>0</v>
      </c>
      <c r="AY125" s="194">
        <v>0</v>
      </c>
      <c r="AZ125" s="194">
        <v>0</v>
      </c>
      <c r="BA125" s="194">
        <v>0</v>
      </c>
      <c r="BB125" s="194">
        <v>0</v>
      </c>
      <c r="BC125" s="194">
        <v>0</v>
      </c>
      <c r="BD125" s="194">
        <v>0</v>
      </c>
      <c r="BE125" s="194">
        <v>0</v>
      </c>
      <c r="BF125" s="194">
        <v>0</v>
      </c>
      <c r="BG125" s="194">
        <v>0</v>
      </c>
      <c r="BH125" s="194">
        <v>0</v>
      </c>
      <c r="BI125" s="194">
        <v>0</v>
      </c>
      <c r="BJ125" s="194">
        <v>0</v>
      </c>
      <c r="BK125" s="194">
        <v>0</v>
      </c>
      <c r="BL125" s="194">
        <v>0</v>
      </c>
      <c r="BM125" s="194">
        <v>0</v>
      </c>
      <c r="BN125" s="194">
        <v>0</v>
      </c>
      <c r="BO125" s="194">
        <v>0</v>
      </c>
      <c r="BP125" s="194">
        <v>0</v>
      </c>
      <c r="BQ125" s="194">
        <v>0</v>
      </c>
      <c r="BR125" s="194">
        <v>0</v>
      </c>
      <c r="BS125" s="194">
        <v>0</v>
      </c>
      <c r="BT125" s="194">
        <v>0</v>
      </c>
      <c r="BU125" s="194">
        <v>0</v>
      </c>
      <c r="BV125" s="194">
        <v>0</v>
      </c>
      <c r="BW125" s="194">
        <v>0</v>
      </c>
      <c r="BX125" s="194">
        <v>0</v>
      </c>
      <c r="BY125" s="194">
        <v>0</v>
      </c>
      <c r="BZ125" s="194">
        <v>0</v>
      </c>
      <c r="CA125" s="194">
        <v>0</v>
      </c>
      <c r="CB125" s="194">
        <v>0</v>
      </c>
      <c r="CC125" s="194">
        <v>0</v>
      </c>
      <c r="CD125" s="194">
        <v>0</v>
      </c>
      <c r="CE125" s="194">
        <v>0</v>
      </c>
      <c r="CF125" s="194">
        <v>0</v>
      </c>
      <c r="CG125" s="194">
        <v>0</v>
      </c>
      <c r="CH125" s="194">
        <v>0</v>
      </c>
      <c r="CI125" s="194">
        <v>0</v>
      </c>
      <c r="CJ125" s="194">
        <v>0</v>
      </c>
      <c r="CK125" s="194">
        <v>0</v>
      </c>
      <c r="CL125" s="194">
        <v>0</v>
      </c>
      <c r="CM125" s="194">
        <v>0</v>
      </c>
      <c r="CN125" s="194">
        <v>0</v>
      </c>
      <c r="CO125" s="194">
        <v>0</v>
      </c>
      <c r="CP125" s="194">
        <v>0</v>
      </c>
      <c r="CQ125" s="194">
        <v>0</v>
      </c>
      <c r="CR125" s="194">
        <v>0</v>
      </c>
      <c r="CS125" s="194">
        <v>0</v>
      </c>
      <c r="CT125" s="194">
        <v>0</v>
      </c>
      <c r="CU125" s="194">
        <v>0</v>
      </c>
      <c r="CV125" s="194">
        <v>0</v>
      </c>
      <c r="CW125" s="194">
        <v>0</v>
      </c>
      <c r="CX125" s="194">
        <v>0</v>
      </c>
      <c r="CY125" s="194">
        <v>0</v>
      </c>
      <c r="CZ125" s="194">
        <v>0</v>
      </c>
      <c r="DA125" s="194">
        <v>0</v>
      </c>
      <c r="DB125" s="194">
        <v>0</v>
      </c>
      <c r="DC125" s="194">
        <v>0</v>
      </c>
      <c r="DD125" s="194">
        <v>0</v>
      </c>
      <c r="DE125" s="194">
        <v>0</v>
      </c>
      <c r="DF125" s="194">
        <v>0</v>
      </c>
      <c r="DG125" s="194">
        <v>0</v>
      </c>
      <c r="DH125" s="194">
        <v>0</v>
      </c>
      <c r="DI125" s="194">
        <v>0</v>
      </c>
      <c r="DJ125" s="194">
        <v>0</v>
      </c>
      <c r="DK125" s="194">
        <v>0</v>
      </c>
      <c r="DL125" s="194">
        <v>0</v>
      </c>
      <c r="DM125" s="194">
        <v>0</v>
      </c>
      <c r="DN125" s="194">
        <v>0</v>
      </c>
      <c r="DO125" s="194">
        <v>0</v>
      </c>
      <c r="DP125" s="194">
        <v>0</v>
      </c>
      <c r="DQ125" s="194">
        <v>0</v>
      </c>
      <c r="DR125" s="194">
        <v>0</v>
      </c>
      <c r="DS125" s="194">
        <v>0</v>
      </c>
      <c r="DT125" s="194">
        <v>0</v>
      </c>
      <c r="DU125" s="194">
        <v>0</v>
      </c>
      <c r="DV125" s="194">
        <v>0</v>
      </c>
      <c r="DW125" s="194">
        <v>0</v>
      </c>
      <c r="DX125" s="194">
        <v>0</v>
      </c>
      <c r="DY125" s="194">
        <v>0</v>
      </c>
      <c r="DZ125" s="194">
        <v>0</v>
      </c>
      <c r="EA125" s="194">
        <v>0</v>
      </c>
      <c r="EB125" s="194">
        <v>0</v>
      </c>
      <c r="EC125" s="194">
        <v>0</v>
      </c>
      <c r="ED125" s="194">
        <v>0</v>
      </c>
      <c r="EE125" s="194">
        <v>0</v>
      </c>
      <c r="EF125" s="194">
        <v>0</v>
      </c>
      <c r="EG125" s="194">
        <v>0</v>
      </c>
      <c r="EH125" s="194">
        <v>0</v>
      </c>
      <c r="EI125" s="194">
        <v>0</v>
      </c>
      <c r="EJ125" s="194">
        <v>0</v>
      </c>
      <c r="EK125" s="194">
        <v>0</v>
      </c>
      <c r="EL125" s="194">
        <v>0</v>
      </c>
      <c r="EM125" s="194">
        <v>0</v>
      </c>
      <c r="EN125" s="194">
        <v>0</v>
      </c>
      <c r="EO125" s="194">
        <v>0</v>
      </c>
      <c r="EP125" s="194">
        <v>0</v>
      </c>
      <c r="EQ125" s="194">
        <v>0</v>
      </c>
      <c r="ER125" s="194">
        <v>0</v>
      </c>
      <c r="ES125" s="194">
        <v>0</v>
      </c>
      <c r="ET125" s="194">
        <v>0</v>
      </c>
      <c r="EU125" s="194">
        <v>0</v>
      </c>
      <c r="EV125" s="194">
        <v>0</v>
      </c>
      <c r="EW125" s="194">
        <v>0</v>
      </c>
      <c r="EX125" s="194">
        <v>0</v>
      </c>
      <c r="EY125" s="194">
        <v>0</v>
      </c>
      <c r="EZ125" s="194">
        <v>0</v>
      </c>
      <c r="FA125" s="194">
        <v>0</v>
      </c>
      <c r="FB125" s="194">
        <v>0</v>
      </c>
      <c r="FC125" s="194">
        <v>0</v>
      </c>
      <c r="FD125" s="194">
        <v>0</v>
      </c>
      <c r="FE125" s="194">
        <v>0</v>
      </c>
      <c r="FF125" s="194">
        <v>0</v>
      </c>
      <c r="FG125" s="194">
        <v>0</v>
      </c>
      <c r="FH125" s="194">
        <v>0</v>
      </c>
      <c r="FI125" s="194">
        <v>0</v>
      </c>
      <c r="FJ125" s="194">
        <v>0</v>
      </c>
      <c r="FK125" s="194">
        <v>0</v>
      </c>
      <c r="FL125" s="194">
        <v>0</v>
      </c>
      <c r="FM125" s="194">
        <v>0</v>
      </c>
      <c r="FN125" s="194">
        <v>0</v>
      </c>
      <c r="FO125" s="194">
        <v>0</v>
      </c>
      <c r="FP125" s="194">
        <v>0</v>
      </c>
      <c r="FQ125" s="194">
        <v>0</v>
      </c>
      <c r="FR125" s="194">
        <v>0</v>
      </c>
      <c r="FS125" s="194">
        <v>0</v>
      </c>
      <c r="FT125" s="194">
        <v>0</v>
      </c>
      <c r="FU125" s="194">
        <v>0</v>
      </c>
      <c r="FV125" s="194">
        <v>0</v>
      </c>
      <c r="FW125" s="194">
        <v>0</v>
      </c>
      <c r="FX125" s="194">
        <v>0</v>
      </c>
      <c r="FY125" s="194">
        <v>0</v>
      </c>
      <c r="FZ125" s="194">
        <v>0</v>
      </c>
      <c r="GA125" s="194">
        <v>0</v>
      </c>
      <c r="GB125" s="194">
        <v>0</v>
      </c>
      <c r="GC125" s="194">
        <v>0</v>
      </c>
      <c r="GD125" s="194">
        <v>0</v>
      </c>
      <c r="GE125" s="194">
        <v>0</v>
      </c>
      <c r="GF125" s="194">
        <v>0</v>
      </c>
      <c r="GG125" s="194">
        <v>0</v>
      </c>
      <c r="GH125" s="194">
        <v>0</v>
      </c>
      <c r="GI125" s="194">
        <v>0</v>
      </c>
      <c r="GJ125" s="194">
        <v>0</v>
      </c>
      <c r="GK125" s="194">
        <v>0</v>
      </c>
      <c r="GL125" s="194">
        <v>0</v>
      </c>
      <c r="GM125" s="194">
        <v>0</v>
      </c>
      <c r="GN125" s="194">
        <v>1500</v>
      </c>
      <c r="GO125" s="194">
        <v>0</v>
      </c>
      <c r="GP125" s="194">
        <v>0</v>
      </c>
      <c r="GQ125" s="194">
        <v>0</v>
      </c>
      <c r="GR125" s="194">
        <v>0</v>
      </c>
      <c r="GS125" s="194">
        <v>0</v>
      </c>
      <c r="GT125" s="194">
        <v>0</v>
      </c>
      <c r="GU125" s="194">
        <v>0</v>
      </c>
      <c r="GV125" s="194">
        <v>0</v>
      </c>
      <c r="GW125" s="194">
        <v>0</v>
      </c>
      <c r="GX125" s="194">
        <v>0</v>
      </c>
      <c r="GY125" s="194">
        <v>0</v>
      </c>
      <c r="GZ125" s="194">
        <v>0</v>
      </c>
      <c r="HA125" s="194">
        <v>0</v>
      </c>
      <c r="HB125" s="194">
        <v>0</v>
      </c>
      <c r="HC125" s="194">
        <v>0</v>
      </c>
      <c r="HD125" s="194">
        <v>0</v>
      </c>
      <c r="HE125" s="194">
        <v>0</v>
      </c>
      <c r="HF125" s="194">
        <v>0</v>
      </c>
      <c r="HG125" s="194">
        <v>0</v>
      </c>
      <c r="HH125" s="194">
        <v>0</v>
      </c>
      <c r="HI125" s="194">
        <v>0</v>
      </c>
      <c r="HJ125" s="194">
        <v>0</v>
      </c>
      <c r="HK125" s="194">
        <v>0</v>
      </c>
      <c r="HL125" s="194">
        <v>0</v>
      </c>
      <c r="HM125" s="194">
        <v>0</v>
      </c>
      <c r="HN125" s="194">
        <v>0</v>
      </c>
      <c r="HO125" s="194">
        <v>0</v>
      </c>
      <c r="HP125" s="194">
        <v>0</v>
      </c>
      <c r="HQ125" s="194">
        <v>0</v>
      </c>
      <c r="HR125" s="194">
        <v>0</v>
      </c>
      <c r="HS125" s="194">
        <v>0</v>
      </c>
      <c r="HT125" s="194">
        <v>0</v>
      </c>
      <c r="HU125" s="194">
        <v>0</v>
      </c>
      <c r="HV125" s="194">
        <v>0</v>
      </c>
      <c r="HW125" s="194">
        <v>0</v>
      </c>
      <c r="HX125" s="194">
        <v>0</v>
      </c>
      <c r="HY125" s="194">
        <v>0</v>
      </c>
      <c r="HZ125" s="194">
        <v>0</v>
      </c>
      <c r="IA125" s="194">
        <v>0</v>
      </c>
      <c r="IB125" s="194">
        <v>0</v>
      </c>
      <c r="IC125" s="194">
        <v>0</v>
      </c>
      <c r="ID125" s="194">
        <v>0</v>
      </c>
      <c r="IE125" s="194">
        <v>0</v>
      </c>
      <c r="IF125" s="194">
        <v>0</v>
      </c>
      <c r="IG125" s="194">
        <v>0</v>
      </c>
      <c r="IH125" s="194">
        <v>0</v>
      </c>
      <c r="II125" s="194">
        <v>0</v>
      </c>
      <c r="IJ125" s="194">
        <v>0</v>
      </c>
      <c r="IK125" s="194">
        <v>0</v>
      </c>
      <c r="IL125" s="194">
        <v>0</v>
      </c>
      <c r="IM125" s="194">
        <v>0</v>
      </c>
      <c r="IN125" s="194">
        <v>0</v>
      </c>
      <c r="IO125" s="194">
        <v>0</v>
      </c>
      <c r="IP125" s="194">
        <v>0</v>
      </c>
      <c r="IQ125" s="194">
        <v>0</v>
      </c>
      <c r="IR125" s="194">
        <v>0</v>
      </c>
      <c r="IS125" s="194">
        <v>0</v>
      </c>
      <c r="IT125" s="194">
        <v>0</v>
      </c>
      <c r="IU125" s="194">
        <v>0</v>
      </c>
      <c r="IV125" s="194">
        <v>0</v>
      </c>
      <c r="IW125" s="194">
        <v>0</v>
      </c>
      <c r="IX125" s="194">
        <f t="shared" si="3"/>
        <v>1500</v>
      </c>
    </row>
    <row r="126" spans="1:258" ht="13.5" customHeight="1" x14ac:dyDescent="0.25">
      <c r="A126" s="190">
        <v>549005</v>
      </c>
      <c r="B126" s="194">
        <v>0</v>
      </c>
      <c r="C126" s="194">
        <v>0</v>
      </c>
      <c r="D126" s="194">
        <v>0</v>
      </c>
      <c r="E126" s="194">
        <v>0</v>
      </c>
      <c r="F126" s="194">
        <v>0</v>
      </c>
      <c r="G126" s="194">
        <v>0</v>
      </c>
      <c r="H126" s="194">
        <v>0</v>
      </c>
      <c r="I126" s="194">
        <v>0</v>
      </c>
      <c r="J126" s="194">
        <v>0</v>
      </c>
      <c r="K126" s="194">
        <v>0</v>
      </c>
      <c r="L126" s="194">
        <v>0</v>
      </c>
      <c r="M126" s="194">
        <v>0</v>
      </c>
      <c r="N126" s="194">
        <v>0</v>
      </c>
      <c r="O126" s="194">
        <v>0</v>
      </c>
      <c r="P126" s="194">
        <v>0</v>
      </c>
      <c r="Q126" s="194">
        <v>0</v>
      </c>
      <c r="R126" s="194">
        <v>0</v>
      </c>
      <c r="S126" s="194">
        <v>0</v>
      </c>
      <c r="T126" s="194">
        <v>0</v>
      </c>
      <c r="U126" s="194">
        <v>0</v>
      </c>
      <c r="V126" s="194">
        <v>0</v>
      </c>
      <c r="W126" s="194">
        <v>0</v>
      </c>
      <c r="X126" s="194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94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194">
        <v>0</v>
      </c>
      <c r="AR126" s="194">
        <v>0</v>
      </c>
      <c r="AS126" s="194">
        <v>0</v>
      </c>
      <c r="AT126" s="194">
        <v>0</v>
      </c>
      <c r="AU126" s="194">
        <v>0</v>
      </c>
      <c r="AV126" s="194">
        <v>0</v>
      </c>
      <c r="AW126" s="194">
        <v>0</v>
      </c>
      <c r="AX126" s="194">
        <v>0</v>
      </c>
      <c r="AY126" s="194">
        <v>0</v>
      </c>
      <c r="AZ126" s="194">
        <v>0</v>
      </c>
      <c r="BA126" s="194">
        <v>0</v>
      </c>
      <c r="BB126" s="194">
        <v>0</v>
      </c>
      <c r="BC126" s="194">
        <v>0</v>
      </c>
      <c r="BD126" s="194">
        <v>0</v>
      </c>
      <c r="BE126" s="194">
        <v>0</v>
      </c>
      <c r="BF126" s="194">
        <v>0</v>
      </c>
      <c r="BG126" s="194">
        <v>0</v>
      </c>
      <c r="BH126" s="194">
        <v>0</v>
      </c>
      <c r="BI126" s="194">
        <v>0</v>
      </c>
      <c r="BJ126" s="194">
        <v>0</v>
      </c>
      <c r="BK126" s="194">
        <v>0</v>
      </c>
      <c r="BL126" s="194">
        <v>0</v>
      </c>
      <c r="BM126" s="194">
        <v>0</v>
      </c>
      <c r="BN126" s="194">
        <v>0</v>
      </c>
      <c r="BO126" s="194">
        <v>0</v>
      </c>
      <c r="BP126" s="194">
        <v>0</v>
      </c>
      <c r="BQ126" s="194">
        <v>0</v>
      </c>
      <c r="BR126" s="194">
        <v>0</v>
      </c>
      <c r="BS126" s="194">
        <v>0</v>
      </c>
      <c r="BT126" s="194">
        <v>0</v>
      </c>
      <c r="BU126" s="194">
        <v>0</v>
      </c>
      <c r="BV126" s="194">
        <v>0</v>
      </c>
      <c r="BW126" s="194">
        <v>0</v>
      </c>
      <c r="BX126" s="194">
        <v>0</v>
      </c>
      <c r="BY126" s="194">
        <v>0</v>
      </c>
      <c r="BZ126" s="194">
        <v>0</v>
      </c>
      <c r="CA126" s="194">
        <v>0</v>
      </c>
      <c r="CB126" s="194">
        <v>0</v>
      </c>
      <c r="CC126" s="194">
        <v>0</v>
      </c>
      <c r="CD126" s="194">
        <v>0</v>
      </c>
      <c r="CE126" s="194">
        <v>0</v>
      </c>
      <c r="CF126" s="194">
        <v>0</v>
      </c>
      <c r="CG126" s="194">
        <v>0</v>
      </c>
      <c r="CH126" s="194">
        <v>0</v>
      </c>
      <c r="CI126" s="194">
        <v>0</v>
      </c>
      <c r="CJ126" s="194">
        <v>0</v>
      </c>
      <c r="CK126" s="194">
        <v>0</v>
      </c>
      <c r="CL126" s="194">
        <v>0</v>
      </c>
      <c r="CM126" s="194">
        <v>0</v>
      </c>
      <c r="CN126" s="194">
        <v>0</v>
      </c>
      <c r="CO126" s="194">
        <v>0</v>
      </c>
      <c r="CP126" s="194">
        <v>0</v>
      </c>
      <c r="CQ126" s="194">
        <v>0</v>
      </c>
      <c r="CR126" s="194">
        <v>0</v>
      </c>
      <c r="CS126" s="194">
        <v>0</v>
      </c>
      <c r="CT126" s="194">
        <v>0</v>
      </c>
      <c r="CU126" s="194">
        <v>0</v>
      </c>
      <c r="CV126" s="194">
        <v>0</v>
      </c>
      <c r="CW126" s="194">
        <v>0</v>
      </c>
      <c r="CX126" s="194">
        <v>0</v>
      </c>
      <c r="CY126" s="194">
        <v>0</v>
      </c>
      <c r="CZ126" s="194">
        <v>0</v>
      </c>
      <c r="DA126" s="194">
        <v>0</v>
      </c>
      <c r="DB126" s="194">
        <v>0</v>
      </c>
      <c r="DC126" s="194">
        <v>0</v>
      </c>
      <c r="DD126" s="194">
        <v>0</v>
      </c>
      <c r="DE126" s="194">
        <v>0</v>
      </c>
      <c r="DF126" s="194">
        <v>0</v>
      </c>
      <c r="DG126" s="194">
        <v>0</v>
      </c>
      <c r="DH126" s="194">
        <v>0</v>
      </c>
      <c r="DI126" s="194">
        <v>0</v>
      </c>
      <c r="DJ126" s="194">
        <v>0</v>
      </c>
      <c r="DK126" s="194">
        <v>0</v>
      </c>
      <c r="DL126" s="194">
        <v>0</v>
      </c>
      <c r="DM126" s="194">
        <v>0</v>
      </c>
      <c r="DN126" s="194">
        <v>0</v>
      </c>
      <c r="DO126" s="194">
        <v>0</v>
      </c>
      <c r="DP126" s="194">
        <v>0</v>
      </c>
      <c r="DQ126" s="194">
        <v>0</v>
      </c>
      <c r="DR126" s="194">
        <v>0</v>
      </c>
      <c r="DS126" s="194">
        <v>0</v>
      </c>
      <c r="DT126" s="194">
        <v>0</v>
      </c>
      <c r="DU126" s="194">
        <v>0</v>
      </c>
      <c r="DV126" s="194">
        <v>0</v>
      </c>
      <c r="DW126" s="194">
        <v>0</v>
      </c>
      <c r="DX126" s="194">
        <v>0</v>
      </c>
      <c r="DY126" s="194">
        <v>0</v>
      </c>
      <c r="DZ126" s="194">
        <v>0</v>
      </c>
      <c r="EA126" s="194">
        <v>0</v>
      </c>
      <c r="EB126" s="194">
        <v>0</v>
      </c>
      <c r="EC126" s="194">
        <v>0</v>
      </c>
      <c r="ED126" s="194">
        <v>0</v>
      </c>
      <c r="EE126" s="194">
        <v>0</v>
      </c>
      <c r="EF126" s="194">
        <v>0</v>
      </c>
      <c r="EG126" s="194">
        <v>0</v>
      </c>
      <c r="EH126" s="194">
        <v>0</v>
      </c>
      <c r="EI126" s="194">
        <v>0</v>
      </c>
      <c r="EJ126" s="194">
        <v>0</v>
      </c>
      <c r="EK126" s="194">
        <v>0</v>
      </c>
      <c r="EL126" s="194">
        <v>0</v>
      </c>
      <c r="EM126" s="194">
        <v>0</v>
      </c>
      <c r="EN126" s="194">
        <v>0</v>
      </c>
      <c r="EO126" s="194">
        <v>0</v>
      </c>
      <c r="EP126" s="194">
        <v>0</v>
      </c>
      <c r="EQ126" s="194">
        <v>0</v>
      </c>
      <c r="ER126" s="194">
        <v>0</v>
      </c>
      <c r="ES126" s="194">
        <v>0</v>
      </c>
      <c r="ET126" s="194">
        <v>0</v>
      </c>
      <c r="EU126" s="194">
        <v>0</v>
      </c>
      <c r="EV126" s="194">
        <v>0</v>
      </c>
      <c r="EW126" s="194">
        <v>0</v>
      </c>
      <c r="EX126" s="194">
        <v>0</v>
      </c>
      <c r="EY126" s="194">
        <v>0</v>
      </c>
      <c r="EZ126" s="194">
        <v>0</v>
      </c>
      <c r="FA126" s="194">
        <v>0</v>
      </c>
      <c r="FB126" s="194">
        <v>0</v>
      </c>
      <c r="FC126" s="194">
        <v>0</v>
      </c>
      <c r="FD126" s="194">
        <v>0</v>
      </c>
      <c r="FE126" s="194">
        <v>0</v>
      </c>
      <c r="FF126" s="194">
        <v>0</v>
      </c>
      <c r="FG126" s="194">
        <v>0</v>
      </c>
      <c r="FH126" s="194">
        <v>0</v>
      </c>
      <c r="FI126" s="194">
        <v>0</v>
      </c>
      <c r="FJ126" s="194">
        <v>0</v>
      </c>
      <c r="FK126" s="194">
        <v>0</v>
      </c>
      <c r="FL126" s="194">
        <v>0</v>
      </c>
      <c r="FM126" s="194">
        <v>0</v>
      </c>
      <c r="FN126" s="194">
        <v>0</v>
      </c>
      <c r="FO126" s="194">
        <v>0</v>
      </c>
      <c r="FP126" s="194">
        <v>0</v>
      </c>
      <c r="FQ126" s="194">
        <v>0</v>
      </c>
      <c r="FR126" s="194">
        <v>0</v>
      </c>
      <c r="FS126" s="194">
        <v>0</v>
      </c>
      <c r="FT126" s="194">
        <v>0</v>
      </c>
      <c r="FU126" s="194">
        <v>0</v>
      </c>
      <c r="FV126" s="194">
        <v>0</v>
      </c>
      <c r="FW126" s="194">
        <v>0</v>
      </c>
      <c r="FX126" s="194">
        <v>0</v>
      </c>
      <c r="FY126" s="194">
        <v>0</v>
      </c>
      <c r="FZ126" s="194">
        <v>0</v>
      </c>
      <c r="GA126" s="194">
        <v>0</v>
      </c>
      <c r="GB126" s="194">
        <v>0</v>
      </c>
      <c r="GC126" s="194">
        <v>0</v>
      </c>
      <c r="GD126" s="194">
        <v>0</v>
      </c>
      <c r="GE126" s="194">
        <v>0</v>
      </c>
      <c r="GF126" s="194">
        <v>0</v>
      </c>
      <c r="GG126" s="194">
        <v>0</v>
      </c>
      <c r="GH126" s="194">
        <v>0</v>
      </c>
      <c r="GI126" s="194">
        <v>0</v>
      </c>
      <c r="GJ126" s="194">
        <v>0</v>
      </c>
      <c r="GK126" s="194">
        <v>0</v>
      </c>
      <c r="GL126" s="194">
        <v>0</v>
      </c>
      <c r="GM126" s="194">
        <v>0</v>
      </c>
      <c r="GN126" s="194">
        <v>0</v>
      </c>
      <c r="GO126" s="194">
        <v>0</v>
      </c>
      <c r="GP126" s="194">
        <v>0</v>
      </c>
      <c r="GQ126" s="194">
        <v>0</v>
      </c>
      <c r="GR126" s="194">
        <v>0</v>
      </c>
      <c r="GS126" s="194">
        <v>0</v>
      </c>
      <c r="GT126" s="194">
        <v>0</v>
      </c>
      <c r="GU126" s="194">
        <v>0</v>
      </c>
      <c r="GV126" s="194">
        <v>0</v>
      </c>
      <c r="GW126" s="194">
        <v>0</v>
      </c>
      <c r="GX126" s="194">
        <v>0</v>
      </c>
      <c r="GY126" s="194">
        <v>0</v>
      </c>
      <c r="GZ126" s="194">
        <v>0</v>
      </c>
      <c r="HA126" s="194">
        <v>0</v>
      </c>
      <c r="HB126" s="194">
        <v>0</v>
      </c>
      <c r="HC126" s="194">
        <v>0</v>
      </c>
      <c r="HD126" s="194">
        <v>0</v>
      </c>
      <c r="HE126" s="194">
        <v>0</v>
      </c>
      <c r="HF126" s="194">
        <v>0</v>
      </c>
      <c r="HG126" s="194">
        <v>0</v>
      </c>
      <c r="HH126" s="194">
        <v>0</v>
      </c>
      <c r="HI126" s="194">
        <v>0</v>
      </c>
      <c r="HJ126" s="194">
        <v>0</v>
      </c>
      <c r="HK126" s="194">
        <v>0</v>
      </c>
      <c r="HL126" s="194">
        <v>0</v>
      </c>
      <c r="HM126" s="194">
        <v>0</v>
      </c>
      <c r="HN126" s="194">
        <v>0</v>
      </c>
      <c r="HO126" s="194">
        <v>0</v>
      </c>
      <c r="HP126" s="194">
        <v>0</v>
      </c>
      <c r="HQ126" s="194">
        <v>0</v>
      </c>
      <c r="HR126" s="194">
        <v>0</v>
      </c>
      <c r="HS126" s="194">
        <v>0</v>
      </c>
      <c r="HT126" s="194">
        <v>0</v>
      </c>
      <c r="HU126" s="194">
        <v>0</v>
      </c>
      <c r="HV126" s="194">
        <v>0</v>
      </c>
      <c r="HW126" s="194">
        <v>0</v>
      </c>
      <c r="HX126" s="194">
        <v>0</v>
      </c>
      <c r="HY126" s="194">
        <v>0</v>
      </c>
      <c r="HZ126" s="194">
        <v>0</v>
      </c>
      <c r="IA126" s="194">
        <v>0</v>
      </c>
      <c r="IB126" s="194">
        <v>0</v>
      </c>
      <c r="IC126" s="194">
        <v>0</v>
      </c>
      <c r="ID126" s="194">
        <v>0</v>
      </c>
      <c r="IE126" s="194">
        <v>0</v>
      </c>
      <c r="IF126" s="194">
        <v>0</v>
      </c>
      <c r="IG126" s="194">
        <v>0</v>
      </c>
      <c r="IH126" s="194">
        <v>0</v>
      </c>
      <c r="II126" s="194">
        <v>0</v>
      </c>
      <c r="IJ126" s="194">
        <v>0</v>
      </c>
      <c r="IK126" s="194">
        <v>0</v>
      </c>
      <c r="IL126" s="194">
        <v>0</v>
      </c>
      <c r="IM126" s="194">
        <v>0</v>
      </c>
      <c r="IN126" s="194">
        <v>0</v>
      </c>
      <c r="IO126" s="194">
        <v>0</v>
      </c>
      <c r="IP126" s="194">
        <v>0</v>
      </c>
      <c r="IQ126" s="194">
        <v>0</v>
      </c>
      <c r="IR126" s="194">
        <v>0</v>
      </c>
      <c r="IS126" s="194">
        <v>0</v>
      </c>
      <c r="IT126" s="194">
        <v>0</v>
      </c>
      <c r="IU126" s="194">
        <v>0</v>
      </c>
      <c r="IV126" s="194">
        <v>0</v>
      </c>
      <c r="IW126" s="194">
        <v>0</v>
      </c>
      <c r="IX126" s="194">
        <f t="shared" si="3"/>
        <v>0</v>
      </c>
    </row>
    <row r="127" spans="1:258" ht="13.5" customHeight="1" x14ac:dyDescent="0.25">
      <c r="A127" s="190">
        <v>549111</v>
      </c>
      <c r="B127" s="194">
        <v>0</v>
      </c>
      <c r="C127" s="194">
        <v>0</v>
      </c>
      <c r="D127" s="194">
        <v>0</v>
      </c>
      <c r="E127" s="194">
        <v>0</v>
      </c>
      <c r="F127" s="194">
        <v>0</v>
      </c>
      <c r="G127" s="194">
        <v>0</v>
      </c>
      <c r="H127" s="194">
        <v>0</v>
      </c>
      <c r="I127" s="194">
        <v>0</v>
      </c>
      <c r="J127" s="194">
        <v>0</v>
      </c>
      <c r="K127" s="194">
        <v>0</v>
      </c>
      <c r="L127" s="194">
        <v>0</v>
      </c>
      <c r="M127" s="194">
        <v>0</v>
      </c>
      <c r="N127" s="194">
        <v>0</v>
      </c>
      <c r="O127" s="194">
        <v>0</v>
      </c>
      <c r="P127" s="194">
        <v>0</v>
      </c>
      <c r="Q127" s="194">
        <v>0</v>
      </c>
      <c r="R127" s="194">
        <v>0</v>
      </c>
      <c r="S127" s="194">
        <v>0</v>
      </c>
      <c r="T127" s="194">
        <v>0</v>
      </c>
      <c r="U127" s="194">
        <v>0</v>
      </c>
      <c r="V127" s="194">
        <v>0</v>
      </c>
      <c r="W127" s="194">
        <v>0</v>
      </c>
      <c r="X127" s="194">
        <v>0</v>
      </c>
      <c r="Y127" s="194">
        <v>50094</v>
      </c>
      <c r="Z127" s="194">
        <v>0</v>
      </c>
      <c r="AA127" s="194">
        <v>0</v>
      </c>
      <c r="AB127" s="194">
        <v>0</v>
      </c>
      <c r="AC127" s="194">
        <v>0</v>
      </c>
      <c r="AD127" s="194">
        <v>7459.88</v>
      </c>
      <c r="AE127" s="194">
        <v>0</v>
      </c>
      <c r="AF127" s="194">
        <v>341.6</v>
      </c>
      <c r="AG127" s="194">
        <v>0</v>
      </c>
      <c r="AH127" s="194">
        <v>0</v>
      </c>
      <c r="AI127" s="194">
        <v>0</v>
      </c>
      <c r="AJ127" s="194">
        <v>0</v>
      </c>
      <c r="AK127" s="194">
        <v>0</v>
      </c>
      <c r="AL127" s="194">
        <v>0</v>
      </c>
      <c r="AM127" s="194">
        <v>0</v>
      </c>
      <c r="AN127" s="194">
        <v>0</v>
      </c>
      <c r="AO127" s="194">
        <v>0</v>
      </c>
      <c r="AP127" s="194">
        <v>0</v>
      </c>
      <c r="AQ127" s="194">
        <v>0</v>
      </c>
      <c r="AR127" s="194">
        <v>0</v>
      </c>
      <c r="AS127" s="194">
        <v>0</v>
      </c>
      <c r="AT127" s="194">
        <v>0</v>
      </c>
      <c r="AU127" s="194">
        <v>0</v>
      </c>
      <c r="AV127" s="194">
        <v>0</v>
      </c>
      <c r="AW127" s="194">
        <v>0</v>
      </c>
      <c r="AX127" s="194">
        <v>0</v>
      </c>
      <c r="AY127" s="194">
        <v>0</v>
      </c>
      <c r="AZ127" s="194">
        <v>578.51</v>
      </c>
      <c r="BA127" s="194">
        <v>0</v>
      </c>
      <c r="BB127" s="194">
        <v>0</v>
      </c>
      <c r="BC127" s="194">
        <v>0</v>
      </c>
      <c r="BD127" s="194">
        <v>0</v>
      </c>
      <c r="BE127" s="194">
        <v>0</v>
      </c>
      <c r="BF127" s="194">
        <v>0</v>
      </c>
      <c r="BG127" s="194">
        <v>0</v>
      </c>
      <c r="BH127" s="194">
        <v>0</v>
      </c>
      <c r="BI127" s="194">
        <v>0</v>
      </c>
      <c r="BJ127" s="194">
        <v>0</v>
      </c>
      <c r="BK127" s="194">
        <v>0</v>
      </c>
      <c r="BL127" s="194">
        <v>0</v>
      </c>
      <c r="BM127" s="194">
        <v>91828.2</v>
      </c>
      <c r="BN127" s="194">
        <v>0</v>
      </c>
      <c r="BO127" s="194">
        <v>0</v>
      </c>
      <c r="BP127" s="194">
        <v>0</v>
      </c>
      <c r="BQ127" s="194">
        <v>0</v>
      </c>
      <c r="BR127" s="194">
        <v>0</v>
      </c>
      <c r="BS127" s="194">
        <v>6900</v>
      </c>
      <c r="BT127" s="194">
        <v>0</v>
      </c>
      <c r="BU127" s="194">
        <v>0</v>
      </c>
      <c r="BV127" s="194">
        <v>0</v>
      </c>
      <c r="BW127" s="194">
        <v>26400</v>
      </c>
      <c r="BX127" s="194">
        <v>0</v>
      </c>
      <c r="BY127" s="194">
        <v>0</v>
      </c>
      <c r="BZ127" s="194">
        <v>0</v>
      </c>
      <c r="CA127" s="194">
        <v>53900</v>
      </c>
      <c r="CB127" s="194">
        <v>0</v>
      </c>
      <c r="CC127" s="194">
        <v>0</v>
      </c>
      <c r="CD127" s="194">
        <v>0</v>
      </c>
      <c r="CE127" s="194">
        <v>73811.240000000005</v>
      </c>
      <c r="CF127" s="194">
        <v>0</v>
      </c>
      <c r="CG127" s="194">
        <v>149.80000000000001</v>
      </c>
      <c r="CH127" s="194">
        <v>13992</v>
      </c>
      <c r="CI127" s="194">
        <v>0</v>
      </c>
      <c r="CJ127" s="194">
        <v>0</v>
      </c>
      <c r="CK127" s="194">
        <v>0</v>
      </c>
      <c r="CL127" s="194">
        <v>0</v>
      </c>
      <c r="CM127" s="194">
        <v>0</v>
      </c>
      <c r="CN127" s="194">
        <v>0</v>
      </c>
      <c r="CO127" s="194">
        <v>0</v>
      </c>
      <c r="CP127" s="194">
        <v>0</v>
      </c>
      <c r="CQ127" s="194">
        <v>0</v>
      </c>
      <c r="CR127" s="194">
        <v>50.2</v>
      </c>
      <c r="CS127" s="194">
        <v>0</v>
      </c>
      <c r="CT127" s="194">
        <v>0</v>
      </c>
      <c r="CU127" s="194">
        <v>0</v>
      </c>
      <c r="CV127" s="194">
        <v>0</v>
      </c>
      <c r="CW127" s="194">
        <v>0</v>
      </c>
      <c r="CX127" s="194">
        <v>0</v>
      </c>
      <c r="CY127" s="194">
        <v>0</v>
      </c>
      <c r="CZ127" s="194">
        <v>0</v>
      </c>
      <c r="DA127" s="194">
        <v>0</v>
      </c>
      <c r="DB127" s="194">
        <v>0</v>
      </c>
      <c r="DC127" s="194">
        <v>0</v>
      </c>
      <c r="DD127" s="194">
        <v>0</v>
      </c>
      <c r="DE127" s="194">
        <v>0</v>
      </c>
      <c r="DF127" s="194">
        <v>0</v>
      </c>
      <c r="DG127" s="194">
        <v>244537.92</v>
      </c>
      <c r="DH127" s="194">
        <v>0</v>
      </c>
      <c r="DI127" s="194">
        <v>207720.95999999999</v>
      </c>
      <c r="DJ127" s="194">
        <v>0</v>
      </c>
      <c r="DK127" s="194">
        <v>0</v>
      </c>
      <c r="DL127" s="194">
        <v>0</v>
      </c>
      <c r="DM127" s="194">
        <v>0</v>
      </c>
      <c r="DN127" s="194">
        <v>0</v>
      </c>
      <c r="DO127" s="194">
        <v>0</v>
      </c>
      <c r="DP127" s="194">
        <v>301.60000000000002</v>
      </c>
      <c r="DQ127" s="194">
        <v>0</v>
      </c>
      <c r="DR127" s="194">
        <v>0</v>
      </c>
      <c r="DS127" s="194">
        <v>0</v>
      </c>
      <c r="DT127" s="194">
        <v>0</v>
      </c>
      <c r="DU127" s="194">
        <v>0</v>
      </c>
      <c r="DV127" s="194">
        <v>0</v>
      </c>
      <c r="DW127" s="194">
        <v>0</v>
      </c>
      <c r="DX127" s="194">
        <v>0</v>
      </c>
      <c r="DY127" s="194">
        <v>0</v>
      </c>
      <c r="DZ127" s="194">
        <v>0</v>
      </c>
      <c r="EA127" s="194">
        <v>348000</v>
      </c>
      <c r="EB127" s="194">
        <v>0</v>
      </c>
      <c r="EC127" s="194">
        <v>0</v>
      </c>
      <c r="ED127" s="194">
        <v>0</v>
      </c>
      <c r="EE127" s="194">
        <v>0</v>
      </c>
      <c r="EF127" s="194">
        <v>0</v>
      </c>
      <c r="EG127" s="194">
        <v>0</v>
      </c>
      <c r="EH127" s="194">
        <v>0</v>
      </c>
      <c r="EI127" s="194">
        <v>0</v>
      </c>
      <c r="EJ127" s="194">
        <v>0</v>
      </c>
      <c r="EK127" s="194">
        <v>300</v>
      </c>
      <c r="EL127" s="194">
        <v>0</v>
      </c>
      <c r="EM127" s="194">
        <v>0</v>
      </c>
      <c r="EN127" s="194">
        <v>0</v>
      </c>
      <c r="EO127" s="194">
        <v>0</v>
      </c>
      <c r="EP127" s="194">
        <v>0</v>
      </c>
      <c r="EQ127" s="194">
        <v>0</v>
      </c>
      <c r="ER127" s="194">
        <v>0</v>
      </c>
      <c r="ES127" s="194">
        <v>0</v>
      </c>
      <c r="ET127" s="194">
        <v>0</v>
      </c>
      <c r="EU127" s="194">
        <v>0</v>
      </c>
      <c r="EV127" s="194">
        <v>0</v>
      </c>
      <c r="EW127" s="194">
        <v>0</v>
      </c>
      <c r="EX127" s="194">
        <v>0</v>
      </c>
      <c r="EY127" s="194">
        <v>0</v>
      </c>
      <c r="EZ127" s="194">
        <v>0</v>
      </c>
      <c r="FA127" s="194">
        <v>0</v>
      </c>
      <c r="FB127" s="194">
        <v>0</v>
      </c>
      <c r="FC127" s="194">
        <v>0</v>
      </c>
      <c r="FD127" s="194">
        <v>0</v>
      </c>
      <c r="FE127" s="194">
        <v>0</v>
      </c>
      <c r="FF127" s="194">
        <v>0</v>
      </c>
      <c r="FG127" s="194">
        <v>0</v>
      </c>
      <c r="FH127" s="194">
        <v>0</v>
      </c>
      <c r="FI127" s="194">
        <v>0</v>
      </c>
      <c r="FJ127" s="194">
        <v>0</v>
      </c>
      <c r="FK127" s="194">
        <v>0</v>
      </c>
      <c r="FL127" s="194">
        <v>0</v>
      </c>
      <c r="FM127" s="194">
        <v>0</v>
      </c>
      <c r="FN127" s="194">
        <v>0</v>
      </c>
      <c r="FO127" s="194">
        <v>0</v>
      </c>
      <c r="FP127" s="194">
        <v>0</v>
      </c>
      <c r="FQ127" s="194">
        <v>0</v>
      </c>
      <c r="FR127" s="194">
        <v>0</v>
      </c>
      <c r="FS127" s="194">
        <v>0</v>
      </c>
      <c r="FT127" s="194">
        <v>0</v>
      </c>
      <c r="FU127" s="194">
        <v>0</v>
      </c>
      <c r="FV127" s="194">
        <v>0</v>
      </c>
      <c r="FW127" s="194">
        <v>0</v>
      </c>
      <c r="FX127" s="194">
        <v>0</v>
      </c>
      <c r="FY127" s="194">
        <v>0</v>
      </c>
      <c r="FZ127" s="194">
        <v>1700</v>
      </c>
      <c r="GA127" s="194">
        <v>0</v>
      </c>
      <c r="GB127" s="194">
        <v>0</v>
      </c>
      <c r="GC127" s="194">
        <v>0</v>
      </c>
      <c r="GD127" s="194">
        <v>0</v>
      </c>
      <c r="GE127" s="194">
        <v>0</v>
      </c>
      <c r="GF127" s="194">
        <v>0</v>
      </c>
      <c r="GG127" s="194">
        <v>0</v>
      </c>
      <c r="GH127" s="194">
        <v>0</v>
      </c>
      <c r="GI127" s="194">
        <v>0</v>
      </c>
      <c r="GJ127" s="194">
        <v>0</v>
      </c>
      <c r="GK127" s="194">
        <v>0</v>
      </c>
      <c r="GL127" s="194">
        <v>0</v>
      </c>
      <c r="GM127" s="194">
        <v>0</v>
      </c>
      <c r="GN127" s="194">
        <v>101875.81</v>
      </c>
      <c r="GO127" s="194">
        <v>0</v>
      </c>
      <c r="GP127" s="194">
        <v>0</v>
      </c>
      <c r="GQ127" s="194">
        <v>0</v>
      </c>
      <c r="GR127" s="194">
        <v>0</v>
      </c>
      <c r="GS127" s="194">
        <v>0</v>
      </c>
      <c r="GT127" s="194">
        <v>0</v>
      </c>
      <c r="GU127" s="194">
        <v>0</v>
      </c>
      <c r="GV127" s="194">
        <v>0</v>
      </c>
      <c r="GW127" s="194">
        <v>0</v>
      </c>
      <c r="GX127" s="194">
        <v>0</v>
      </c>
      <c r="GY127" s="194">
        <v>0</v>
      </c>
      <c r="GZ127" s="194">
        <v>0</v>
      </c>
      <c r="HA127" s="194">
        <v>0</v>
      </c>
      <c r="HB127" s="194">
        <v>0</v>
      </c>
      <c r="HC127" s="194">
        <v>0</v>
      </c>
      <c r="HD127" s="194">
        <v>0</v>
      </c>
      <c r="HE127" s="194">
        <v>0</v>
      </c>
      <c r="HF127" s="194">
        <v>0</v>
      </c>
      <c r="HG127" s="194">
        <v>0</v>
      </c>
      <c r="HH127" s="194">
        <v>0</v>
      </c>
      <c r="HI127" s="194">
        <v>0</v>
      </c>
      <c r="HJ127" s="194">
        <v>0</v>
      </c>
      <c r="HK127" s="194">
        <v>0</v>
      </c>
      <c r="HL127" s="194">
        <v>0</v>
      </c>
      <c r="HM127" s="194">
        <v>0</v>
      </c>
      <c r="HN127" s="194">
        <v>0</v>
      </c>
      <c r="HO127" s="194">
        <v>0</v>
      </c>
      <c r="HP127" s="194">
        <v>0</v>
      </c>
      <c r="HQ127" s="194">
        <v>0</v>
      </c>
      <c r="HR127" s="194">
        <v>761.99</v>
      </c>
      <c r="HS127" s="194">
        <v>0</v>
      </c>
      <c r="HT127" s="194">
        <v>0</v>
      </c>
      <c r="HU127" s="194">
        <v>13255.8</v>
      </c>
      <c r="HV127" s="194">
        <v>6987.4</v>
      </c>
      <c r="HW127" s="194">
        <v>6630.8</v>
      </c>
      <c r="HX127" s="194">
        <v>296.2</v>
      </c>
      <c r="HY127" s="194">
        <v>921.2</v>
      </c>
      <c r="HZ127" s="194">
        <v>0</v>
      </c>
      <c r="IA127" s="194">
        <v>-33</v>
      </c>
      <c r="IB127" s="194">
        <v>1958.71</v>
      </c>
      <c r="IC127" s="194">
        <v>12802.4</v>
      </c>
      <c r="ID127" s="194">
        <v>0</v>
      </c>
      <c r="IE127" s="194">
        <v>0</v>
      </c>
      <c r="IF127" s="194">
        <v>0</v>
      </c>
      <c r="IG127" s="194">
        <v>26748.799999999999</v>
      </c>
      <c r="IH127" s="194">
        <v>0</v>
      </c>
      <c r="II127" s="194">
        <v>0</v>
      </c>
      <c r="IJ127" s="194">
        <v>0</v>
      </c>
      <c r="IK127" s="194">
        <v>0</v>
      </c>
      <c r="IL127" s="194">
        <v>0</v>
      </c>
      <c r="IM127" s="194">
        <v>0</v>
      </c>
      <c r="IN127" s="194">
        <v>0</v>
      </c>
      <c r="IO127" s="194">
        <v>0</v>
      </c>
      <c r="IP127" s="194">
        <v>0</v>
      </c>
      <c r="IQ127" s="194">
        <v>0</v>
      </c>
      <c r="IR127" s="194">
        <v>0</v>
      </c>
      <c r="IS127" s="194">
        <v>0</v>
      </c>
      <c r="IT127" s="194">
        <v>0</v>
      </c>
      <c r="IU127" s="194">
        <v>25000</v>
      </c>
      <c r="IV127" s="194">
        <v>0</v>
      </c>
      <c r="IW127" s="194">
        <v>0</v>
      </c>
      <c r="IX127" s="194">
        <f t="shared" si="3"/>
        <v>1325272.0199999998</v>
      </c>
    </row>
    <row r="128" spans="1:258" ht="13.5" customHeight="1" x14ac:dyDescent="0.25">
      <c r="A128" s="190">
        <v>549121</v>
      </c>
      <c r="B128" s="194">
        <v>0</v>
      </c>
      <c r="C128" s="194">
        <v>0</v>
      </c>
      <c r="D128" s="194">
        <v>0</v>
      </c>
      <c r="E128" s="194">
        <v>0</v>
      </c>
      <c r="F128" s="194">
        <v>0</v>
      </c>
      <c r="G128" s="194">
        <v>0</v>
      </c>
      <c r="H128" s="194">
        <v>0</v>
      </c>
      <c r="I128" s="194">
        <v>0</v>
      </c>
      <c r="J128" s="194">
        <v>0</v>
      </c>
      <c r="K128" s="194">
        <v>0</v>
      </c>
      <c r="L128" s="194">
        <v>0</v>
      </c>
      <c r="M128" s="194">
        <v>0</v>
      </c>
      <c r="N128" s="194">
        <v>0</v>
      </c>
      <c r="O128" s="194">
        <v>0</v>
      </c>
      <c r="P128" s="194">
        <v>0</v>
      </c>
      <c r="Q128" s="194">
        <v>0</v>
      </c>
      <c r="R128" s="194">
        <v>1029000</v>
      </c>
      <c r="S128" s="194">
        <v>0</v>
      </c>
      <c r="T128" s="194">
        <v>0</v>
      </c>
      <c r="U128" s="194">
        <v>0</v>
      </c>
      <c r="V128" s="194">
        <v>0</v>
      </c>
      <c r="W128" s="194">
        <v>0</v>
      </c>
      <c r="X128" s="194">
        <v>0</v>
      </c>
      <c r="Y128" s="194">
        <v>0</v>
      </c>
      <c r="Z128" s="194">
        <v>0</v>
      </c>
      <c r="AA128" s="194">
        <v>0</v>
      </c>
      <c r="AB128" s="194">
        <v>0</v>
      </c>
      <c r="AC128" s="194">
        <v>0</v>
      </c>
      <c r="AD128" s="194">
        <v>0</v>
      </c>
      <c r="AE128" s="194">
        <v>0</v>
      </c>
      <c r="AF128" s="194">
        <v>258800</v>
      </c>
      <c r="AG128" s="194">
        <v>0</v>
      </c>
      <c r="AH128" s="194">
        <v>0</v>
      </c>
      <c r="AI128" s="194">
        <v>0</v>
      </c>
      <c r="AJ128" s="194">
        <v>0</v>
      </c>
      <c r="AK128" s="194">
        <v>0</v>
      </c>
      <c r="AL128" s="194">
        <v>0</v>
      </c>
      <c r="AM128" s="194">
        <v>0</v>
      </c>
      <c r="AN128" s="194">
        <v>0</v>
      </c>
      <c r="AO128" s="194">
        <v>0</v>
      </c>
      <c r="AP128" s="194">
        <v>0</v>
      </c>
      <c r="AQ128" s="194">
        <v>0</v>
      </c>
      <c r="AR128" s="194">
        <v>0</v>
      </c>
      <c r="AS128" s="194">
        <v>0</v>
      </c>
      <c r="AT128" s="194">
        <v>0</v>
      </c>
      <c r="AU128" s="194">
        <v>1217000</v>
      </c>
      <c r="AV128" s="194">
        <v>0</v>
      </c>
      <c r="AW128" s="194">
        <v>0</v>
      </c>
      <c r="AX128" s="194">
        <v>0</v>
      </c>
      <c r="AY128" s="194">
        <v>0</v>
      </c>
      <c r="AZ128" s="194">
        <v>0</v>
      </c>
      <c r="BA128" s="194">
        <v>0</v>
      </c>
      <c r="BB128" s="194">
        <v>0</v>
      </c>
      <c r="BC128" s="194">
        <v>0</v>
      </c>
      <c r="BD128" s="194">
        <v>0</v>
      </c>
      <c r="BE128" s="194">
        <v>0</v>
      </c>
      <c r="BF128" s="194">
        <v>0</v>
      </c>
      <c r="BG128" s="194">
        <v>0</v>
      </c>
      <c r="BH128" s="194">
        <v>0</v>
      </c>
      <c r="BI128" s="194">
        <v>0</v>
      </c>
      <c r="BJ128" s="194">
        <v>0</v>
      </c>
      <c r="BK128" s="194">
        <v>0</v>
      </c>
      <c r="BL128" s="194">
        <v>0</v>
      </c>
      <c r="BM128" s="194">
        <v>0</v>
      </c>
      <c r="BN128" s="194">
        <v>0</v>
      </c>
      <c r="BO128" s="194">
        <v>0</v>
      </c>
      <c r="BP128" s="194">
        <v>0</v>
      </c>
      <c r="BQ128" s="194">
        <v>0</v>
      </c>
      <c r="BR128" s="194">
        <v>0</v>
      </c>
      <c r="BS128" s="194">
        <v>0</v>
      </c>
      <c r="BT128" s="194">
        <v>0</v>
      </c>
      <c r="BU128" s="194">
        <v>0</v>
      </c>
      <c r="BV128" s="194">
        <v>0</v>
      </c>
      <c r="BW128" s="194">
        <v>0</v>
      </c>
      <c r="BX128" s="194">
        <v>0</v>
      </c>
      <c r="BY128" s="194">
        <v>0</v>
      </c>
      <c r="BZ128" s="194">
        <v>0</v>
      </c>
      <c r="CA128" s="194">
        <v>0</v>
      </c>
      <c r="CB128" s="194">
        <v>0</v>
      </c>
      <c r="CC128" s="194">
        <v>0</v>
      </c>
      <c r="CD128" s="194">
        <v>0</v>
      </c>
      <c r="CE128" s="194">
        <v>0</v>
      </c>
      <c r="CF128" s="194">
        <v>0</v>
      </c>
      <c r="CG128" s="194">
        <v>770600</v>
      </c>
      <c r="CH128" s="194">
        <v>0</v>
      </c>
      <c r="CI128" s="194">
        <v>0</v>
      </c>
      <c r="CJ128" s="194">
        <v>0</v>
      </c>
      <c r="CK128" s="194">
        <v>0</v>
      </c>
      <c r="CL128" s="194">
        <v>0</v>
      </c>
      <c r="CM128" s="194">
        <v>0</v>
      </c>
      <c r="CN128" s="194">
        <v>0</v>
      </c>
      <c r="CO128" s="194">
        <v>0</v>
      </c>
      <c r="CP128" s="194">
        <v>0</v>
      </c>
      <c r="CQ128" s="194">
        <v>0</v>
      </c>
      <c r="CR128" s="194">
        <v>984000</v>
      </c>
      <c r="CS128" s="194">
        <v>0</v>
      </c>
      <c r="CT128" s="194">
        <v>0</v>
      </c>
      <c r="CU128" s="194">
        <v>0</v>
      </c>
      <c r="CV128" s="194">
        <v>0</v>
      </c>
      <c r="CW128" s="194">
        <v>0</v>
      </c>
      <c r="CX128" s="194">
        <v>0</v>
      </c>
      <c r="CY128" s="194">
        <v>0</v>
      </c>
      <c r="CZ128" s="194">
        <v>0</v>
      </c>
      <c r="DA128" s="194">
        <v>0</v>
      </c>
      <c r="DB128" s="194">
        <v>0</v>
      </c>
      <c r="DC128" s="194">
        <v>0</v>
      </c>
      <c r="DD128" s="194">
        <v>0</v>
      </c>
      <c r="DE128" s="194">
        <v>0</v>
      </c>
      <c r="DF128" s="194">
        <v>0</v>
      </c>
      <c r="DG128" s="194">
        <v>0</v>
      </c>
      <c r="DH128" s="194">
        <v>0</v>
      </c>
      <c r="DI128" s="194">
        <v>0</v>
      </c>
      <c r="DJ128" s="194">
        <v>805500</v>
      </c>
      <c r="DK128" s="194">
        <v>0</v>
      </c>
      <c r="DL128" s="194">
        <v>0</v>
      </c>
      <c r="DM128" s="194">
        <v>0</v>
      </c>
      <c r="DN128" s="194">
        <v>0</v>
      </c>
      <c r="DO128" s="194">
        <v>0</v>
      </c>
      <c r="DP128" s="194">
        <v>335000</v>
      </c>
      <c r="DQ128" s="194">
        <v>0</v>
      </c>
      <c r="DR128" s="194">
        <v>0</v>
      </c>
      <c r="DS128" s="194">
        <v>0</v>
      </c>
      <c r="DT128" s="194">
        <v>0</v>
      </c>
      <c r="DU128" s="194">
        <v>0</v>
      </c>
      <c r="DV128" s="194">
        <v>0</v>
      </c>
      <c r="DW128" s="194">
        <v>0</v>
      </c>
      <c r="DX128" s="194">
        <v>0</v>
      </c>
      <c r="DY128" s="194">
        <v>0</v>
      </c>
      <c r="DZ128" s="194">
        <v>0</v>
      </c>
      <c r="EA128" s="194">
        <v>0</v>
      </c>
      <c r="EB128" s="194">
        <v>0</v>
      </c>
      <c r="EC128" s="194">
        <v>0</v>
      </c>
      <c r="ED128" s="194">
        <v>0</v>
      </c>
      <c r="EE128" s="194">
        <v>0</v>
      </c>
      <c r="EF128" s="194">
        <v>0</v>
      </c>
      <c r="EG128" s="194">
        <v>0</v>
      </c>
      <c r="EH128" s="194">
        <v>0</v>
      </c>
      <c r="EI128" s="194">
        <v>0</v>
      </c>
      <c r="EJ128" s="194">
        <v>0</v>
      </c>
      <c r="EK128" s="194">
        <v>0</v>
      </c>
      <c r="EL128" s="194">
        <v>0</v>
      </c>
      <c r="EM128" s="194">
        <v>0</v>
      </c>
      <c r="EN128" s="194">
        <v>0</v>
      </c>
      <c r="EO128" s="194">
        <v>0</v>
      </c>
      <c r="EP128" s="194">
        <v>0</v>
      </c>
      <c r="EQ128" s="194">
        <v>0</v>
      </c>
      <c r="ER128" s="194">
        <v>0</v>
      </c>
      <c r="ES128" s="194">
        <v>0</v>
      </c>
      <c r="ET128" s="194">
        <v>0</v>
      </c>
      <c r="EU128" s="194">
        <v>0</v>
      </c>
      <c r="EV128" s="194">
        <v>0</v>
      </c>
      <c r="EW128" s="194">
        <v>0</v>
      </c>
      <c r="EX128" s="194">
        <v>0</v>
      </c>
      <c r="EY128" s="194">
        <v>0</v>
      </c>
      <c r="EZ128" s="194">
        <v>0</v>
      </c>
      <c r="FA128" s="194">
        <v>0</v>
      </c>
      <c r="FB128" s="194">
        <v>0</v>
      </c>
      <c r="FC128" s="194">
        <v>0</v>
      </c>
      <c r="FD128" s="194">
        <v>0</v>
      </c>
      <c r="FE128" s="194">
        <v>0</v>
      </c>
      <c r="FF128" s="194">
        <v>0</v>
      </c>
      <c r="FG128" s="194">
        <v>0</v>
      </c>
      <c r="FH128" s="194">
        <v>0</v>
      </c>
      <c r="FI128" s="194">
        <v>0</v>
      </c>
      <c r="FJ128" s="194">
        <v>0</v>
      </c>
      <c r="FK128" s="194">
        <v>0</v>
      </c>
      <c r="FL128" s="194">
        <v>0</v>
      </c>
      <c r="FM128" s="194">
        <v>0</v>
      </c>
      <c r="FN128" s="194">
        <v>0</v>
      </c>
      <c r="FO128" s="194">
        <v>0</v>
      </c>
      <c r="FP128" s="194">
        <v>0</v>
      </c>
      <c r="FQ128" s="194">
        <v>0</v>
      </c>
      <c r="FR128" s="194">
        <v>0</v>
      </c>
      <c r="FS128" s="194">
        <v>0</v>
      </c>
      <c r="FT128" s="194">
        <v>0</v>
      </c>
      <c r="FU128" s="194">
        <v>0</v>
      </c>
      <c r="FV128" s="194">
        <v>0</v>
      </c>
      <c r="FW128" s="194">
        <v>0</v>
      </c>
      <c r="FX128" s="194">
        <v>0</v>
      </c>
      <c r="FY128" s="194">
        <v>0</v>
      </c>
      <c r="FZ128" s="194">
        <v>0</v>
      </c>
      <c r="GA128" s="194">
        <v>0</v>
      </c>
      <c r="GB128" s="194">
        <v>0</v>
      </c>
      <c r="GC128" s="194">
        <v>0</v>
      </c>
      <c r="GD128" s="194">
        <v>0</v>
      </c>
      <c r="GE128" s="194">
        <v>0</v>
      </c>
      <c r="GF128" s="194">
        <v>0</v>
      </c>
      <c r="GG128" s="194">
        <v>0</v>
      </c>
      <c r="GH128" s="194">
        <v>0</v>
      </c>
      <c r="GI128" s="194">
        <v>0</v>
      </c>
      <c r="GJ128" s="194">
        <v>0</v>
      </c>
      <c r="GK128" s="194">
        <v>0</v>
      </c>
      <c r="GL128" s="194">
        <v>0</v>
      </c>
      <c r="GM128" s="194">
        <v>0</v>
      </c>
      <c r="GN128" s="194">
        <v>0</v>
      </c>
      <c r="GO128" s="194">
        <v>0</v>
      </c>
      <c r="GP128" s="194">
        <v>0</v>
      </c>
      <c r="GQ128" s="194">
        <v>0</v>
      </c>
      <c r="GR128" s="194">
        <v>0</v>
      </c>
      <c r="GS128" s="194">
        <v>0</v>
      </c>
      <c r="GT128" s="194">
        <v>0</v>
      </c>
      <c r="GU128" s="194">
        <v>0</v>
      </c>
      <c r="GV128" s="194">
        <v>0</v>
      </c>
      <c r="GW128" s="194">
        <v>0</v>
      </c>
      <c r="GX128" s="194">
        <v>0</v>
      </c>
      <c r="GY128" s="194">
        <v>0</v>
      </c>
      <c r="GZ128" s="194">
        <v>0</v>
      </c>
      <c r="HA128" s="194">
        <v>0</v>
      </c>
      <c r="HB128" s="194">
        <v>0</v>
      </c>
      <c r="HC128" s="194">
        <v>0</v>
      </c>
      <c r="HD128" s="194">
        <v>0</v>
      </c>
      <c r="HE128" s="194">
        <v>0</v>
      </c>
      <c r="HF128" s="194">
        <v>0</v>
      </c>
      <c r="HG128" s="194">
        <v>0</v>
      </c>
      <c r="HH128" s="194">
        <v>0</v>
      </c>
      <c r="HI128" s="194">
        <v>0</v>
      </c>
      <c r="HJ128" s="194">
        <v>0</v>
      </c>
      <c r="HK128" s="194">
        <v>0</v>
      </c>
      <c r="HL128" s="194">
        <v>0</v>
      </c>
      <c r="HM128" s="194">
        <v>0</v>
      </c>
      <c r="HN128" s="194">
        <v>0</v>
      </c>
      <c r="HO128" s="194">
        <v>0</v>
      </c>
      <c r="HP128" s="194">
        <v>0</v>
      </c>
      <c r="HQ128" s="194">
        <v>0</v>
      </c>
      <c r="HR128" s="194">
        <v>0</v>
      </c>
      <c r="HS128" s="194">
        <v>0</v>
      </c>
      <c r="HT128" s="194">
        <v>0</v>
      </c>
      <c r="HU128" s="194">
        <v>0</v>
      </c>
      <c r="HV128" s="194">
        <v>0</v>
      </c>
      <c r="HW128" s="194">
        <v>0</v>
      </c>
      <c r="HX128" s="194">
        <v>0</v>
      </c>
      <c r="HY128" s="194">
        <v>0</v>
      </c>
      <c r="HZ128" s="194">
        <v>0</v>
      </c>
      <c r="IA128" s="194">
        <v>0</v>
      </c>
      <c r="IB128" s="194">
        <v>0</v>
      </c>
      <c r="IC128" s="194">
        <v>0</v>
      </c>
      <c r="ID128" s="194">
        <v>0</v>
      </c>
      <c r="IE128" s="194">
        <v>0</v>
      </c>
      <c r="IF128" s="194">
        <v>0</v>
      </c>
      <c r="IG128" s="194">
        <v>0</v>
      </c>
      <c r="IH128" s="194">
        <v>0</v>
      </c>
      <c r="II128" s="194">
        <v>0</v>
      </c>
      <c r="IJ128" s="194">
        <v>0</v>
      </c>
      <c r="IK128" s="194">
        <v>0</v>
      </c>
      <c r="IL128" s="194">
        <v>0</v>
      </c>
      <c r="IM128" s="194">
        <v>0</v>
      </c>
      <c r="IN128" s="194">
        <v>0</v>
      </c>
      <c r="IO128" s="194">
        <v>0</v>
      </c>
      <c r="IP128" s="194">
        <v>0</v>
      </c>
      <c r="IQ128" s="194">
        <v>0</v>
      </c>
      <c r="IR128" s="194">
        <v>0</v>
      </c>
      <c r="IS128" s="194">
        <v>0</v>
      </c>
      <c r="IT128" s="194">
        <v>0</v>
      </c>
      <c r="IU128" s="194">
        <v>0</v>
      </c>
      <c r="IV128" s="194">
        <v>0</v>
      </c>
      <c r="IW128" s="194">
        <v>0</v>
      </c>
      <c r="IX128" s="194">
        <f t="shared" si="3"/>
        <v>5399900</v>
      </c>
    </row>
    <row r="129" spans="1:258" ht="13.5" customHeight="1" x14ac:dyDescent="0.25">
      <c r="A129" s="190">
        <v>549122</v>
      </c>
      <c r="B129" s="194">
        <v>0</v>
      </c>
      <c r="C129" s="194">
        <v>0</v>
      </c>
      <c r="D129" s="194">
        <v>0</v>
      </c>
      <c r="E129" s="194">
        <v>0</v>
      </c>
      <c r="F129" s="194">
        <v>0</v>
      </c>
      <c r="G129" s="194">
        <v>0</v>
      </c>
      <c r="H129" s="194">
        <v>0</v>
      </c>
      <c r="I129" s="194">
        <v>0</v>
      </c>
      <c r="J129" s="194">
        <v>0</v>
      </c>
      <c r="K129" s="194">
        <v>0</v>
      </c>
      <c r="L129" s="194">
        <v>0</v>
      </c>
      <c r="M129" s="194">
        <v>0</v>
      </c>
      <c r="N129" s="194">
        <v>0</v>
      </c>
      <c r="O129" s="194">
        <v>0</v>
      </c>
      <c r="P129" s="194">
        <v>0</v>
      </c>
      <c r="Q129" s="194">
        <v>0</v>
      </c>
      <c r="R129" s="194">
        <v>3884750</v>
      </c>
      <c r="S129" s="194">
        <v>0</v>
      </c>
      <c r="T129" s="194">
        <v>0</v>
      </c>
      <c r="U129" s="194">
        <v>0</v>
      </c>
      <c r="V129" s="194">
        <v>0</v>
      </c>
      <c r="W129" s="194">
        <v>0</v>
      </c>
      <c r="X129" s="194">
        <v>36000</v>
      </c>
      <c r="Y129" s="194">
        <v>526800</v>
      </c>
      <c r="Z129" s="194">
        <v>69100</v>
      </c>
      <c r="AA129" s="194">
        <v>0</v>
      </c>
      <c r="AB129" s="194">
        <v>43600</v>
      </c>
      <c r="AC129" s="194">
        <v>144195</v>
      </c>
      <c r="AD129" s="194">
        <v>1553090</v>
      </c>
      <c r="AE129" s="194">
        <v>0</v>
      </c>
      <c r="AF129" s="194">
        <v>2824122</v>
      </c>
      <c r="AG129" s="194">
        <v>0</v>
      </c>
      <c r="AH129" s="194">
        <v>0</v>
      </c>
      <c r="AI129" s="194">
        <v>0</v>
      </c>
      <c r="AJ129" s="194">
        <v>0</v>
      </c>
      <c r="AK129" s="194">
        <v>0</v>
      </c>
      <c r="AL129" s="194">
        <v>0</v>
      </c>
      <c r="AM129" s="194">
        <v>0</v>
      </c>
      <c r="AN129" s="194">
        <v>0</v>
      </c>
      <c r="AO129" s="194">
        <v>0</v>
      </c>
      <c r="AP129" s="194">
        <v>0</v>
      </c>
      <c r="AQ129" s="194">
        <v>0</v>
      </c>
      <c r="AR129" s="194">
        <v>0</v>
      </c>
      <c r="AS129" s="194">
        <v>0</v>
      </c>
      <c r="AT129" s="194">
        <v>0</v>
      </c>
      <c r="AU129" s="194">
        <v>788680</v>
      </c>
      <c r="AV129" s="194">
        <v>0</v>
      </c>
      <c r="AW129" s="194">
        <v>0</v>
      </c>
      <c r="AX129" s="194">
        <v>0</v>
      </c>
      <c r="AY129" s="194">
        <v>0</v>
      </c>
      <c r="AZ129" s="194">
        <v>712418</v>
      </c>
      <c r="BA129" s="194">
        <v>114000</v>
      </c>
      <c r="BB129" s="194">
        <v>466447</v>
      </c>
      <c r="BC129" s="194">
        <v>106700</v>
      </c>
      <c r="BD129" s="194">
        <v>944568</v>
      </c>
      <c r="BE129" s="194">
        <v>95140</v>
      </c>
      <c r="BF129" s="194">
        <v>230000</v>
      </c>
      <c r="BG129" s="194">
        <v>47000</v>
      </c>
      <c r="BH129" s="194">
        <v>211232</v>
      </c>
      <c r="BI129" s="194">
        <v>201737</v>
      </c>
      <c r="BJ129" s="194">
        <v>1665928</v>
      </c>
      <c r="BK129" s="194">
        <v>128000</v>
      </c>
      <c r="BL129" s="194">
        <v>99000</v>
      </c>
      <c r="BM129" s="194">
        <v>1777774</v>
      </c>
      <c r="BN129" s="194">
        <v>236810</v>
      </c>
      <c r="BO129" s="194">
        <v>0</v>
      </c>
      <c r="BP129" s="194">
        <v>49000</v>
      </c>
      <c r="BQ129" s="194">
        <v>33000</v>
      </c>
      <c r="BR129" s="194">
        <v>0</v>
      </c>
      <c r="BS129" s="194">
        <v>120000</v>
      </c>
      <c r="BT129" s="194">
        <v>546000</v>
      </c>
      <c r="BU129" s="194">
        <v>0</v>
      </c>
      <c r="BV129" s="194">
        <v>0</v>
      </c>
      <c r="BW129" s="194">
        <v>19500</v>
      </c>
      <c r="BX129" s="194">
        <v>36000</v>
      </c>
      <c r="BY129" s="194">
        <v>148000</v>
      </c>
      <c r="BZ129" s="194">
        <v>0</v>
      </c>
      <c r="CA129" s="194">
        <v>171940</v>
      </c>
      <c r="CB129" s="194">
        <v>0</v>
      </c>
      <c r="CC129" s="194">
        <v>8200</v>
      </c>
      <c r="CD129" s="194">
        <v>0</v>
      </c>
      <c r="CE129" s="194">
        <v>255050</v>
      </c>
      <c r="CF129" s="194">
        <v>0</v>
      </c>
      <c r="CG129" s="194">
        <v>3275441</v>
      </c>
      <c r="CH129" s="194">
        <v>0</v>
      </c>
      <c r="CI129" s="194">
        <v>0</v>
      </c>
      <c r="CJ129" s="194">
        <v>0</v>
      </c>
      <c r="CK129" s="194">
        <v>0</v>
      </c>
      <c r="CL129" s="194">
        <v>0</v>
      </c>
      <c r="CM129" s="194">
        <v>10000</v>
      </c>
      <c r="CN129" s="194">
        <v>64100</v>
      </c>
      <c r="CO129" s="194">
        <v>51000</v>
      </c>
      <c r="CP129" s="194">
        <v>0</v>
      </c>
      <c r="CQ129" s="194">
        <v>0</v>
      </c>
      <c r="CR129" s="194">
        <v>981750</v>
      </c>
      <c r="CS129" s="194">
        <v>627400</v>
      </c>
      <c r="CT129" s="194">
        <v>0</v>
      </c>
      <c r="CU129" s="194">
        <v>0</v>
      </c>
      <c r="CV129" s="194">
        <v>0</v>
      </c>
      <c r="CW129" s="194">
        <v>0</v>
      </c>
      <c r="CX129" s="194">
        <v>59465</v>
      </c>
      <c r="CY129" s="194">
        <v>66000</v>
      </c>
      <c r="CZ129" s="194">
        <v>20000</v>
      </c>
      <c r="DA129" s="194">
        <v>104850</v>
      </c>
      <c r="DB129" s="194">
        <v>55000</v>
      </c>
      <c r="DC129" s="194">
        <v>0</v>
      </c>
      <c r="DD129" s="194">
        <v>0</v>
      </c>
      <c r="DE129" s="194">
        <v>5500</v>
      </c>
      <c r="DF129" s="194">
        <v>0</v>
      </c>
      <c r="DG129" s="194">
        <v>0</v>
      </c>
      <c r="DH129" s="194">
        <v>152450</v>
      </c>
      <c r="DI129" s="194">
        <v>30000</v>
      </c>
      <c r="DJ129" s="194">
        <v>1334200</v>
      </c>
      <c r="DK129" s="194">
        <v>0</v>
      </c>
      <c r="DL129" s="194">
        <v>0</v>
      </c>
      <c r="DM129" s="194">
        <v>0</v>
      </c>
      <c r="DN129" s="194">
        <v>0</v>
      </c>
      <c r="DO129" s="194">
        <v>65000</v>
      </c>
      <c r="DP129" s="194">
        <v>189000</v>
      </c>
      <c r="DQ129" s="194">
        <v>0</v>
      </c>
      <c r="DR129" s="194">
        <v>0</v>
      </c>
      <c r="DS129" s="194">
        <v>0</v>
      </c>
      <c r="DT129" s="194">
        <v>0</v>
      </c>
      <c r="DU129" s="194">
        <v>0</v>
      </c>
      <c r="DV129" s="194">
        <v>0</v>
      </c>
      <c r="DW129" s="194">
        <v>0</v>
      </c>
      <c r="DX129" s="194">
        <v>0</v>
      </c>
      <c r="DY129" s="194">
        <v>0</v>
      </c>
      <c r="DZ129" s="194">
        <v>0</v>
      </c>
      <c r="EA129" s="194">
        <v>0</v>
      </c>
      <c r="EB129" s="194">
        <v>0</v>
      </c>
      <c r="EC129" s="194">
        <v>0</v>
      </c>
      <c r="ED129" s="194">
        <v>0</v>
      </c>
      <c r="EE129" s="194">
        <v>0</v>
      </c>
      <c r="EF129" s="194">
        <v>0</v>
      </c>
      <c r="EG129" s="194">
        <v>0</v>
      </c>
      <c r="EH129" s="194">
        <v>0</v>
      </c>
      <c r="EI129" s="194">
        <v>0</v>
      </c>
      <c r="EJ129" s="194">
        <v>40500</v>
      </c>
      <c r="EK129" s="194">
        <v>0</v>
      </c>
      <c r="EL129" s="194">
        <v>0</v>
      </c>
      <c r="EM129" s="194">
        <v>0</v>
      </c>
      <c r="EN129" s="194">
        <v>0</v>
      </c>
      <c r="EO129" s="194">
        <v>0</v>
      </c>
      <c r="EP129" s="194">
        <v>0</v>
      </c>
      <c r="EQ129" s="194">
        <v>0</v>
      </c>
      <c r="ER129" s="194">
        <v>0</v>
      </c>
      <c r="ES129" s="194">
        <v>0</v>
      </c>
      <c r="ET129" s="194">
        <v>0</v>
      </c>
      <c r="EU129" s="194">
        <v>0</v>
      </c>
      <c r="EV129" s="194">
        <v>0</v>
      </c>
      <c r="EW129" s="194">
        <v>0</v>
      </c>
      <c r="EX129" s="194">
        <v>0</v>
      </c>
      <c r="EY129" s="194">
        <v>0</v>
      </c>
      <c r="EZ129" s="194">
        <v>0</v>
      </c>
      <c r="FA129" s="194">
        <v>0</v>
      </c>
      <c r="FB129" s="194">
        <v>0</v>
      </c>
      <c r="FC129" s="194">
        <v>0</v>
      </c>
      <c r="FD129" s="194">
        <v>0</v>
      </c>
      <c r="FE129" s="194">
        <v>0</v>
      </c>
      <c r="FF129" s="194">
        <v>0</v>
      </c>
      <c r="FG129" s="194">
        <v>0</v>
      </c>
      <c r="FH129" s="194">
        <v>0</v>
      </c>
      <c r="FI129" s="194">
        <v>0</v>
      </c>
      <c r="FJ129" s="194">
        <v>0</v>
      </c>
      <c r="FK129" s="194">
        <v>0</v>
      </c>
      <c r="FL129" s="194">
        <v>0</v>
      </c>
      <c r="FM129" s="194">
        <v>0</v>
      </c>
      <c r="FN129" s="194">
        <v>0</v>
      </c>
      <c r="FO129" s="194">
        <v>0</v>
      </c>
      <c r="FP129" s="194">
        <v>0</v>
      </c>
      <c r="FQ129" s="194">
        <v>0</v>
      </c>
      <c r="FR129" s="194">
        <v>0</v>
      </c>
      <c r="FS129" s="194">
        <v>0</v>
      </c>
      <c r="FT129" s="194">
        <v>0</v>
      </c>
      <c r="FU129" s="194">
        <v>0</v>
      </c>
      <c r="FV129" s="194">
        <v>0</v>
      </c>
      <c r="FW129" s="194">
        <v>0</v>
      </c>
      <c r="FX129" s="194">
        <v>0</v>
      </c>
      <c r="FY129" s="194">
        <v>0</v>
      </c>
      <c r="FZ129" s="194">
        <v>197081</v>
      </c>
      <c r="GA129" s="194">
        <v>0</v>
      </c>
      <c r="GB129" s="194">
        <v>0</v>
      </c>
      <c r="GC129" s="194">
        <v>0</v>
      </c>
      <c r="GD129" s="194">
        <v>0</v>
      </c>
      <c r="GE129" s="194">
        <v>0</v>
      </c>
      <c r="GF129" s="194">
        <v>0</v>
      </c>
      <c r="GG129" s="194">
        <v>0</v>
      </c>
      <c r="GH129" s="194">
        <v>200000</v>
      </c>
      <c r="GI129" s="194">
        <v>0</v>
      </c>
      <c r="GJ129" s="194">
        <v>1339913</v>
      </c>
      <c r="GK129" s="194">
        <v>0</v>
      </c>
      <c r="GL129" s="194">
        <v>0</v>
      </c>
      <c r="GM129" s="194">
        <v>0</v>
      </c>
      <c r="GN129" s="194">
        <v>0</v>
      </c>
      <c r="GO129" s="194">
        <v>0</v>
      </c>
      <c r="GP129" s="194">
        <v>0</v>
      </c>
      <c r="GQ129" s="194">
        <v>0</v>
      </c>
      <c r="GR129" s="194">
        <v>0</v>
      </c>
      <c r="GS129" s="194">
        <v>0</v>
      </c>
      <c r="GT129" s="194">
        <v>0</v>
      </c>
      <c r="GU129" s="194">
        <v>805800</v>
      </c>
      <c r="GV129" s="194">
        <v>0</v>
      </c>
      <c r="GW129" s="194">
        <v>0</v>
      </c>
      <c r="GX129" s="194">
        <v>0</v>
      </c>
      <c r="GY129" s="194">
        <v>0</v>
      </c>
      <c r="GZ129" s="194">
        <v>0</v>
      </c>
      <c r="HA129" s="194">
        <v>0</v>
      </c>
      <c r="HB129" s="194">
        <v>0</v>
      </c>
      <c r="HC129" s="194">
        <v>0</v>
      </c>
      <c r="HD129" s="194">
        <v>0</v>
      </c>
      <c r="HE129" s="194">
        <v>0</v>
      </c>
      <c r="HF129" s="194">
        <v>0</v>
      </c>
      <c r="HG129" s="194">
        <v>0</v>
      </c>
      <c r="HH129" s="194">
        <v>0</v>
      </c>
      <c r="HI129" s="194">
        <v>0</v>
      </c>
      <c r="HJ129" s="194">
        <v>0</v>
      </c>
      <c r="HK129" s="194">
        <v>0</v>
      </c>
      <c r="HL129" s="194">
        <v>0</v>
      </c>
      <c r="HM129" s="194">
        <v>12000</v>
      </c>
      <c r="HN129" s="194">
        <v>0</v>
      </c>
      <c r="HO129" s="194">
        <v>0</v>
      </c>
      <c r="HP129" s="194">
        <v>0</v>
      </c>
      <c r="HQ129" s="194">
        <v>0</v>
      </c>
      <c r="HR129" s="194">
        <v>0</v>
      </c>
      <c r="HS129" s="194">
        <v>0</v>
      </c>
      <c r="HT129" s="194">
        <v>0</v>
      </c>
      <c r="HU129" s="194">
        <v>0</v>
      </c>
      <c r="HV129" s="194">
        <v>0</v>
      </c>
      <c r="HW129" s="194">
        <v>0</v>
      </c>
      <c r="HX129" s="194">
        <v>0</v>
      </c>
      <c r="HY129" s="194">
        <v>0</v>
      </c>
      <c r="HZ129" s="194">
        <v>0</v>
      </c>
      <c r="IA129" s="194">
        <v>0</v>
      </c>
      <c r="IB129" s="194">
        <v>0</v>
      </c>
      <c r="IC129" s="194">
        <v>0</v>
      </c>
      <c r="ID129" s="194">
        <v>0</v>
      </c>
      <c r="IE129" s="194">
        <v>0</v>
      </c>
      <c r="IF129" s="194">
        <v>295320</v>
      </c>
      <c r="IG129" s="194">
        <v>0</v>
      </c>
      <c r="IH129" s="194">
        <v>0</v>
      </c>
      <c r="II129" s="194">
        <v>0</v>
      </c>
      <c r="IJ129" s="194">
        <v>207760</v>
      </c>
      <c r="IK129" s="194">
        <v>0</v>
      </c>
      <c r="IL129" s="194">
        <v>0</v>
      </c>
      <c r="IM129" s="194">
        <v>0</v>
      </c>
      <c r="IN129" s="194">
        <v>0</v>
      </c>
      <c r="IO129" s="194">
        <v>0</v>
      </c>
      <c r="IP129" s="194">
        <v>0</v>
      </c>
      <c r="IQ129" s="194">
        <v>0</v>
      </c>
      <c r="IR129" s="194">
        <v>0</v>
      </c>
      <c r="IS129" s="194">
        <v>0</v>
      </c>
      <c r="IT129" s="194">
        <v>0</v>
      </c>
      <c r="IU129" s="194">
        <v>0</v>
      </c>
      <c r="IV129" s="194">
        <v>0</v>
      </c>
      <c r="IW129" s="194">
        <v>44000</v>
      </c>
      <c r="IX129" s="194">
        <f t="shared" si="3"/>
        <v>28527311</v>
      </c>
    </row>
    <row r="130" spans="1:258" ht="13.5" customHeight="1" x14ac:dyDescent="0.25">
      <c r="A130" s="190">
        <v>549123</v>
      </c>
      <c r="B130" s="194">
        <v>0</v>
      </c>
      <c r="C130" s="194">
        <v>0</v>
      </c>
      <c r="D130" s="194">
        <v>0</v>
      </c>
      <c r="E130" s="194">
        <v>0</v>
      </c>
      <c r="F130" s="194">
        <v>0</v>
      </c>
      <c r="G130" s="194">
        <v>0</v>
      </c>
      <c r="H130" s="194">
        <v>0</v>
      </c>
      <c r="I130" s="194">
        <v>0</v>
      </c>
      <c r="J130" s="194">
        <v>0</v>
      </c>
      <c r="K130" s="194">
        <v>0</v>
      </c>
      <c r="L130" s="194">
        <v>0</v>
      </c>
      <c r="M130" s="194">
        <v>0</v>
      </c>
      <c r="N130" s="194">
        <v>0</v>
      </c>
      <c r="O130" s="194">
        <v>0</v>
      </c>
      <c r="P130" s="194">
        <v>0</v>
      </c>
      <c r="Q130" s="194">
        <v>0</v>
      </c>
      <c r="R130" s="194">
        <v>0</v>
      </c>
      <c r="S130" s="194">
        <v>0</v>
      </c>
      <c r="T130" s="194">
        <v>0</v>
      </c>
      <c r="U130" s="194">
        <v>0</v>
      </c>
      <c r="V130" s="194">
        <v>0</v>
      </c>
      <c r="W130" s="194">
        <v>0</v>
      </c>
      <c r="X130" s="194">
        <v>0</v>
      </c>
      <c r="Y130" s="194">
        <v>0</v>
      </c>
      <c r="Z130" s="194">
        <v>0</v>
      </c>
      <c r="AA130" s="194">
        <v>0</v>
      </c>
      <c r="AB130" s="194">
        <v>0</v>
      </c>
      <c r="AC130" s="194">
        <v>0</v>
      </c>
      <c r="AD130" s="194">
        <v>0</v>
      </c>
      <c r="AE130" s="194">
        <v>0</v>
      </c>
      <c r="AF130" s="194">
        <v>0</v>
      </c>
      <c r="AG130" s="194">
        <v>0</v>
      </c>
      <c r="AH130" s="194">
        <v>0</v>
      </c>
      <c r="AI130" s="194">
        <v>0</v>
      </c>
      <c r="AJ130" s="194">
        <v>0</v>
      </c>
      <c r="AK130" s="194">
        <v>0</v>
      </c>
      <c r="AL130" s="194">
        <v>0</v>
      </c>
      <c r="AM130" s="194">
        <v>0</v>
      </c>
      <c r="AN130" s="194">
        <v>0</v>
      </c>
      <c r="AO130" s="194">
        <v>0</v>
      </c>
      <c r="AP130" s="194">
        <v>0</v>
      </c>
      <c r="AQ130" s="194">
        <v>0</v>
      </c>
      <c r="AR130" s="194">
        <v>0</v>
      </c>
      <c r="AS130" s="194">
        <v>0</v>
      </c>
      <c r="AT130" s="194">
        <v>0</v>
      </c>
      <c r="AU130" s="194">
        <v>0</v>
      </c>
      <c r="AV130" s="194">
        <v>0</v>
      </c>
      <c r="AW130" s="194">
        <v>0</v>
      </c>
      <c r="AX130" s="194">
        <v>0</v>
      </c>
      <c r="AY130" s="194">
        <v>0</v>
      </c>
      <c r="AZ130" s="194">
        <v>0</v>
      </c>
      <c r="BA130" s="194">
        <v>0</v>
      </c>
      <c r="BB130" s="194">
        <v>0</v>
      </c>
      <c r="BC130" s="194">
        <v>0</v>
      </c>
      <c r="BD130" s="194">
        <v>0</v>
      </c>
      <c r="BE130" s="194">
        <v>0</v>
      </c>
      <c r="BF130" s="194">
        <v>0</v>
      </c>
      <c r="BG130" s="194">
        <v>0</v>
      </c>
      <c r="BH130" s="194">
        <v>0</v>
      </c>
      <c r="BI130" s="194">
        <v>0</v>
      </c>
      <c r="BJ130" s="194">
        <v>154000</v>
      </c>
      <c r="BK130" s="194">
        <v>0</v>
      </c>
      <c r="BL130" s="194">
        <v>0</v>
      </c>
      <c r="BM130" s="194">
        <v>0</v>
      </c>
      <c r="BN130" s="194">
        <v>0</v>
      </c>
      <c r="BO130" s="194">
        <v>0</v>
      </c>
      <c r="BP130" s="194">
        <v>0</v>
      </c>
      <c r="BQ130" s="194">
        <v>0</v>
      </c>
      <c r="BR130" s="194">
        <v>0</v>
      </c>
      <c r="BS130" s="194">
        <v>0</v>
      </c>
      <c r="BT130" s="194">
        <v>0</v>
      </c>
      <c r="BU130" s="194">
        <v>0</v>
      </c>
      <c r="BV130" s="194">
        <v>0</v>
      </c>
      <c r="BW130" s="194">
        <v>0</v>
      </c>
      <c r="BX130" s="194">
        <v>0</v>
      </c>
      <c r="BY130" s="194">
        <v>0</v>
      </c>
      <c r="BZ130" s="194">
        <v>0</v>
      </c>
      <c r="CA130" s="194">
        <v>0</v>
      </c>
      <c r="CB130" s="194">
        <v>0</v>
      </c>
      <c r="CC130" s="194">
        <v>0</v>
      </c>
      <c r="CD130" s="194">
        <v>0</v>
      </c>
      <c r="CE130" s="194">
        <v>0</v>
      </c>
      <c r="CF130" s="194">
        <v>0</v>
      </c>
      <c r="CG130" s="194">
        <v>0</v>
      </c>
      <c r="CH130" s="194">
        <v>0</v>
      </c>
      <c r="CI130" s="194">
        <v>0</v>
      </c>
      <c r="CJ130" s="194">
        <v>0</v>
      </c>
      <c r="CK130" s="194">
        <v>0</v>
      </c>
      <c r="CL130" s="194">
        <v>0</v>
      </c>
      <c r="CM130" s="194">
        <v>0</v>
      </c>
      <c r="CN130" s="194">
        <v>0</v>
      </c>
      <c r="CO130" s="194">
        <v>0</v>
      </c>
      <c r="CP130" s="194">
        <v>0</v>
      </c>
      <c r="CQ130" s="194">
        <v>0</v>
      </c>
      <c r="CR130" s="194">
        <v>0</v>
      </c>
      <c r="CS130" s="194">
        <v>0</v>
      </c>
      <c r="CT130" s="194">
        <v>0</v>
      </c>
      <c r="CU130" s="194">
        <v>0</v>
      </c>
      <c r="CV130" s="194">
        <v>0</v>
      </c>
      <c r="CW130" s="194">
        <v>0</v>
      </c>
      <c r="CX130" s="194">
        <v>0</v>
      </c>
      <c r="CY130" s="194">
        <v>0</v>
      </c>
      <c r="CZ130" s="194">
        <v>0</v>
      </c>
      <c r="DA130" s="194">
        <v>0</v>
      </c>
      <c r="DB130" s="194">
        <v>0</v>
      </c>
      <c r="DC130" s="194">
        <v>0</v>
      </c>
      <c r="DD130" s="194">
        <v>0</v>
      </c>
      <c r="DE130" s="194">
        <v>0</v>
      </c>
      <c r="DF130" s="194">
        <v>0</v>
      </c>
      <c r="DG130" s="194">
        <v>0</v>
      </c>
      <c r="DH130" s="194">
        <v>0</v>
      </c>
      <c r="DI130" s="194">
        <v>0</v>
      </c>
      <c r="DJ130" s="194">
        <v>140000</v>
      </c>
      <c r="DK130" s="194">
        <v>0</v>
      </c>
      <c r="DL130" s="194">
        <v>0</v>
      </c>
      <c r="DM130" s="194">
        <v>0</v>
      </c>
      <c r="DN130" s="194">
        <v>0</v>
      </c>
      <c r="DO130" s="194">
        <v>0</v>
      </c>
      <c r="DP130" s="194">
        <v>168000</v>
      </c>
      <c r="DQ130" s="194">
        <v>0</v>
      </c>
      <c r="DR130" s="194">
        <v>0</v>
      </c>
      <c r="DS130" s="194">
        <v>0</v>
      </c>
      <c r="DT130" s="194">
        <v>0</v>
      </c>
      <c r="DU130" s="194">
        <v>0</v>
      </c>
      <c r="DV130" s="194">
        <v>0</v>
      </c>
      <c r="DW130" s="194">
        <v>0</v>
      </c>
      <c r="DX130" s="194">
        <v>0</v>
      </c>
      <c r="DY130" s="194">
        <v>0</v>
      </c>
      <c r="DZ130" s="194">
        <v>0</v>
      </c>
      <c r="EA130" s="194">
        <v>0</v>
      </c>
      <c r="EB130" s="194">
        <v>0</v>
      </c>
      <c r="EC130" s="194">
        <v>0</v>
      </c>
      <c r="ED130" s="194">
        <v>0</v>
      </c>
      <c r="EE130" s="194">
        <v>0</v>
      </c>
      <c r="EF130" s="194">
        <v>0</v>
      </c>
      <c r="EG130" s="194">
        <v>0</v>
      </c>
      <c r="EH130" s="194">
        <v>0</v>
      </c>
      <c r="EI130" s="194">
        <v>0</v>
      </c>
      <c r="EJ130" s="194">
        <v>0</v>
      </c>
      <c r="EK130" s="194">
        <v>0</v>
      </c>
      <c r="EL130" s="194">
        <v>0</v>
      </c>
      <c r="EM130" s="194">
        <v>0</v>
      </c>
      <c r="EN130" s="194">
        <v>0</v>
      </c>
      <c r="EO130" s="194">
        <v>0</v>
      </c>
      <c r="EP130" s="194">
        <v>0</v>
      </c>
      <c r="EQ130" s="194">
        <v>0</v>
      </c>
      <c r="ER130" s="194">
        <v>0</v>
      </c>
      <c r="ES130" s="194">
        <v>0</v>
      </c>
      <c r="ET130" s="194">
        <v>0</v>
      </c>
      <c r="EU130" s="194">
        <v>0</v>
      </c>
      <c r="EV130" s="194">
        <v>0</v>
      </c>
      <c r="EW130" s="194">
        <v>0</v>
      </c>
      <c r="EX130" s="194">
        <v>0</v>
      </c>
      <c r="EY130" s="194">
        <v>0</v>
      </c>
      <c r="EZ130" s="194">
        <v>0</v>
      </c>
      <c r="FA130" s="194">
        <v>0</v>
      </c>
      <c r="FB130" s="194">
        <v>0</v>
      </c>
      <c r="FC130" s="194">
        <v>0</v>
      </c>
      <c r="FD130" s="194">
        <v>0</v>
      </c>
      <c r="FE130" s="194">
        <v>0</v>
      </c>
      <c r="FF130" s="194">
        <v>0</v>
      </c>
      <c r="FG130" s="194">
        <v>0</v>
      </c>
      <c r="FH130" s="194">
        <v>0</v>
      </c>
      <c r="FI130" s="194">
        <v>0</v>
      </c>
      <c r="FJ130" s="194">
        <v>0</v>
      </c>
      <c r="FK130" s="194">
        <v>0</v>
      </c>
      <c r="FL130" s="194">
        <v>0</v>
      </c>
      <c r="FM130" s="194">
        <v>0</v>
      </c>
      <c r="FN130" s="194">
        <v>0</v>
      </c>
      <c r="FO130" s="194">
        <v>0</v>
      </c>
      <c r="FP130" s="194">
        <v>0</v>
      </c>
      <c r="FQ130" s="194">
        <v>0</v>
      </c>
      <c r="FR130" s="194">
        <v>0</v>
      </c>
      <c r="FS130" s="194">
        <v>0</v>
      </c>
      <c r="FT130" s="194">
        <v>0</v>
      </c>
      <c r="FU130" s="194">
        <v>0</v>
      </c>
      <c r="FV130" s="194">
        <v>0</v>
      </c>
      <c r="FW130" s="194">
        <v>0</v>
      </c>
      <c r="FX130" s="194">
        <v>0</v>
      </c>
      <c r="FY130" s="194">
        <v>0</v>
      </c>
      <c r="FZ130" s="194">
        <v>0</v>
      </c>
      <c r="GA130" s="194">
        <v>0</v>
      </c>
      <c r="GB130" s="194">
        <v>0</v>
      </c>
      <c r="GC130" s="194">
        <v>0</v>
      </c>
      <c r="GD130" s="194">
        <v>0</v>
      </c>
      <c r="GE130" s="194">
        <v>0</v>
      </c>
      <c r="GF130" s="194">
        <v>0</v>
      </c>
      <c r="GG130" s="194">
        <v>0</v>
      </c>
      <c r="GH130" s="194">
        <v>0</v>
      </c>
      <c r="GI130" s="194">
        <v>0</v>
      </c>
      <c r="GJ130" s="194">
        <v>0</v>
      </c>
      <c r="GK130" s="194">
        <v>0</v>
      </c>
      <c r="GL130" s="194">
        <v>0</v>
      </c>
      <c r="GM130" s="194">
        <v>0</v>
      </c>
      <c r="GN130" s="194">
        <v>0</v>
      </c>
      <c r="GO130" s="194">
        <v>0</v>
      </c>
      <c r="GP130" s="194">
        <v>0</v>
      </c>
      <c r="GQ130" s="194">
        <v>0</v>
      </c>
      <c r="GR130" s="194">
        <v>0</v>
      </c>
      <c r="GS130" s="194">
        <v>0</v>
      </c>
      <c r="GT130" s="194">
        <v>0</v>
      </c>
      <c r="GU130" s="194">
        <v>0</v>
      </c>
      <c r="GV130" s="194">
        <v>0</v>
      </c>
      <c r="GW130" s="194">
        <v>0</v>
      </c>
      <c r="GX130" s="194">
        <v>0</v>
      </c>
      <c r="GY130" s="194">
        <v>0</v>
      </c>
      <c r="GZ130" s="194">
        <v>0</v>
      </c>
      <c r="HA130" s="194">
        <v>0</v>
      </c>
      <c r="HB130" s="194">
        <v>0</v>
      </c>
      <c r="HC130" s="194">
        <v>0</v>
      </c>
      <c r="HD130" s="194">
        <v>0</v>
      </c>
      <c r="HE130" s="194">
        <v>0</v>
      </c>
      <c r="HF130" s="194">
        <v>0</v>
      </c>
      <c r="HG130" s="194">
        <v>0</v>
      </c>
      <c r="HH130" s="194">
        <v>0</v>
      </c>
      <c r="HI130" s="194">
        <v>0</v>
      </c>
      <c r="HJ130" s="194">
        <v>0</v>
      </c>
      <c r="HK130" s="194">
        <v>0</v>
      </c>
      <c r="HL130" s="194">
        <v>0</v>
      </c>
      <c r="HM130" s="194">
        <v>0</v>
      </c>
      <c r="HN130" s="194">
        <v>0</v>
      </c>
      <c r="HO130" s="194">
        <v>0</v>
      </c>
      <c r="HP130" s="194">
        <v>0</v>
      </c>
      <c r="HQ130" s="194">
        <v>0</v>
      </c>
      <c r="HR130" s="194">
        <v>0</v>
      </c>
      <c r="HS130" s="194">
        <v>0</v>
      </c>
      <c r="HT130" s="194">
        <v>0</v>
      </c>
      <c r="HU130" s="194">
        <v>0</v>
      </c>
      <c r="HV130" s="194">
        <v>0</v>
      </c>
      <c r="HW130" s="194">
        <v>0</v>
      </c>
      <c r="HX130" s="194">
        <v>0</v>
      </c>
      <c r="HY130" s="194">
        <v>0</v>
      </c>
      <c r="HZ130" s="194">
        <v>0</v>
      </c>
      <c r="IA130" s="194">
        <v>0</v>
      </c>
      <c r="IB130" s="194">
        <v>0</v>
      </c>
      <c r="IC130" s="194">
        <v>0</v>
      </c>
      <c r="ID130" s="194">
        <v>0</v>
      </c>
      <c r="IE130" s="194">
        <v>0</v>
      </c>
      <c r="IF130" s="194">
        <v>0</v>
      </c>
      <c r="IG130" s="194">
        <v>0</v>
      </c>
      <c r="IH130" s="194">
        <v>0</v>
      </c>
      <c r="II130" s="194">
        <v>0</v>
      </c>
      <c r="IJ130" s="194">
        <v>0</v>
      </c>
      <c r="IK130" s="194">
        <v>0</v>
      </c>
      <c r="IL130" s="194">
        <v>0</v>
      </c>
      <c r="IM130" s="194">
        <v>0</v>
      </c>
      <c r="IN130" s="194">
        <v>0</v>
      </c>
      <c r="IO130" s="194">
        <v>0</v>
      </c>
      <c r="IP130" s="194">
        <v>0</v>
      </c>
      <c r="IQ130" s="194">
        <v>0</v>
      </c>
      <c r="IR130" s="194">
        <v>0</v>
      </c>
      <c r="IS130" s="194">
        <v>0</v>
      </c>
      <c r="IT130" s="194">
        <v>0</v>
      </c>
      <c r="IU130" s="194">
        <v>0</v>
      </c>
      <c r="IV130" s="194">
        <v>0</v>
      </c>
      <c r="IW130" s="194">
        <v>0</v>
      </c>
      <c r="IX130" s="194">
        <f t="shared" ref="IX130:IX161" si="4">SUM(B130:IW130)</f>
        <v>462000</v>
      </c>
    </row>
    <row r="131" spans="1:258" ht="13.5" customHeight="1" x14ac:dyDescent="0.25">
      <c r="A131" s="190">
        <v>549124</v>
      </c>
      <c r="B131" s="194">
        <v>0</v>
      </c>
      <c r="C131" s="194">
        <v>0</v>
      </c>
      <c r="D131" s="194">
        <v>0</v>
      </c>
      <c r="E131" s="194">
        <v>0</v>
      </c>
      <c r="F131" s="194">
        <v>0</v>
      </c>
      <c r="G131" s="194">
        <v>0</v>
      </c>
      <c r="H131" s="194">
        <v>0</v>
      </c>
      <c r="I131" s="194">
        <v>0</v>
      </c>
      <c r="J131" s="194">
        <v>0</v>
      </c>
      <c r="K131" s="194">
        <v>0</v>
      </c>
      <c r="L131" s="194">
        <v>0</v>
      </c>
      <c r="M131" s="194">
        <v>0</v>
      </c>
      <c r="N131" s="194">
        <v>0</v>
      </c>
      <c r="O131" s="194">
        <v>0</v>
      </c>
      <c r="P131" s="194">
        <v>0</v>
      </c>
      <c r="Q131" s="194">
        <v>0</v>
      </c>
      <c r="R131" s="194">
        <v>5401000</v>
      </c>
      <c r="S131" s="194">
        <v>0</v>
      </c>
      <c r="T131" s="194">
        <v>0</v>
      </c>
      <c r="U131" s="194">
        <v>0</v>
      </c>
      <c r="V131" s="194">
        <v>0</v>
      </c>
      <c r="W131" s="194">
        <v>0</v>
      </c>
      <c r="X131" s="194">
        <v>0</v>
      </c>
      <c r="Y131" s="194">
        <v>0</v>
      </c>
      <c r="Z131" s="194">
        <v>0</v>
      </c>
      <c r="AA131" s="194">
        <v>0</v>
      </c>
      <c r="AB131" s="194">
        <v>0</v>
      </c>
      <c r="AC131" s="194">
        <v>0</v>
      </c>
      <c r="AD131" s="194">
        <v>0</v>
      </c>
      <c r="AE131" s="194">
        <v>0</v>
      </c>
      <c r="AF131" s="194">
        <v>4557500</v>
      </c>
      <c r="AG131" s="194">
        <v>0</v>
      </c>
      <c r="AH131" s="194">
        <v>0</v>
      </c>
      <c r="AI131" s="194">
        <v>0</v>
      </c>
      <c r="AJ131" s="194">
        <v>0</v>
      </c>
      <c r="AK131" s="194">
        <v>0</v>
      </c>
      <c r="AL131" s="194">
        <v>0</v>
      </c>
      <c r="AM131" s="194">
        <v>0</v>
      </c>
      <c r="AN131" s="194">
        <v>0</v>
      </c>
      <c r="AO131" s="194">
        <v>0</v>
      </c>
      <c r="AP131" s="194">
        <v>0</v>
      </c>
      <c r="AQ131" s="194">
        <v>0</v>
      </c>
      <c r="AR131" s="194">
        <v>0</v>
      </c>
      <c r="AS131" s="194">
        <v>0</v>
      </c>
      <c r="AT131" s="194">
        <v>0</v>
      </c>
      <c r="AU131" s="194">
        <v>2362520</v>
      </c>
      <c r="AV131" s="194">
        <v>0</v>
      </c>
      <c r="AW131" s="194">
        <v>0</v>
      </c>
      <c r="AX131" s="194">
        <v>0</v>
      </c>
      <c r="AY131" s="194">
        <v>0</v>
      </c>
      <c r="AZ131" s="194">
        <v>0</v>
      </c>
      <c r="BA131" s="194">
        <v>0</v>
      </c>
      <c r="BB131" s="194">
        <v>0</v>
      </c>
      <c r="BC131" s="194">
        <v>0</v>
      </c>
      <c r="BD131" s="194">
        <v>0</v>
      </c>
      <c r="BE131" s="194">
        <v>0</v>
      </c>
      <c r="BF131" s="194">
        <v>0</v>
      </c>
      <c r="BG131" s="194">
        <v>0</v>
      </c>
      <c r="BH131" s="194">
        <v>0</v>
      </c>
      <c r="BI131" s="194">
        <v>0</v>
      </c>
      <c r="BJ131" s="194">
        <v>8092685</v>
      </c>
      <c r="BK131" s="194">
        <v>0</v>
      </c>
      <c r="BL131" s="194">
        <v>0</v>
      </c>
      <c r="BM131" s="194">
        <v>0</v>
      </c>
      <c r="BN131" s="194">
        <v>0</v>
      </c>
      <c r="BO131" s="194">
        <v>0</v>
      </c>
      <c r="BP131" s="194">
        <v>0</v>
      </c>
      <c r="BQ131" s="194">
        <v>0</v>
      </c>
      <c r="BR131" s="194">
        <v>0</v>
      </c>
      <c r="BS131" s="194">
        <v>0</v>
      </c>
      <c r="BT131" s="194">
        <v>0</v>
      </c>
      <c r="BU131" s="194">
        <v>0</v>
      </c>
      <c r="BV131" s="194">
        <v>0</v>
      </c>
      <c r="BW131" s="194">
        <v>0</v>
      </c>
      <c r="BX131" s="194">
        <v>0</v>
      </c>
      <c r="BY131" s="194">
        <v>0</v>
      </c>
      <c r="BZ131" s="194">
        <v>0</v>
      </c>
      <c r="CA131" s="194">
        <v>0</v>
      </c>
      <c r="CB131" s="194">
        <v>0</v>
      </c>
      <c r="CC131" s="194">
        <v>0</v>
      </c>
      <c r="CD131" s="194">
        <v>0</v>
      </c>
      <c r="CE131" s="194">
        <v>0</v>
      </c>
      <c r="CF131" s="194">
        <v>0</v>
      </c>
      <c r="CG131" s="194">
        <v>1181250</v>
      </c>
      <c r="CH131" s="194">
        <v>0</v>
      </c>
      <c r="CI131" s="194">
        <v>0</v>
      </c>
      <c r="CJ131" s="194">
        <v>0</v>
      </c>
      <c r="CK131" s="194">
        <v>0</v>
      </c>
      <c r="CL131" s="194">
        <v>0</v>
      </c>
      <c r="CM131" s="194">
        <v>0</v>
      </c>
      <c r="CN131" s="194">
        <v>0</v>
      </c>
      <c r="CO131" s="194">
        <v>0</v>
      </c>
      <c r="CP131" s="194">
        <v>0</v>
      </c>
      <c r="CQ131" s="194">
        <v>0</v>
      </c>
      <c r="CR131" s="194">
        <v>1464000</v>
      </c>
      <c r="CS131" s="194">
        <v>0</v>
      </c>
      <c r="CT131" s="194">
        <v>0</v>
      </c>
      <c r="CU131" s="194">
        <v>0</v>
      </c>
      <c r="CV131" s="194">
        <v>0</v>
      </c>
      <c r="CW131" s="194">
        <v>0</v>
      </c>
      <c r="CX131" s="194">
        <v>0</v>
      </c>
      <c r="CY131" s="194">
        <v>0</v>
      </c>
      <c r="CZ131" s="194">
        <v>0</v>
      </c>
      <c r="DA131" s="194">
        <v>0</v>
      </c>
      <c r="DB131" s="194">
        <v>0</v>
      </c>
      <c r="DC131" s="194">
        <v>0</v>
      </c>
      <c r="DD131" s="194">
        <v>0</v>
      </c>
      <c r="DE131" s="194">
        <v>0</v>
      </c>
      <c r="DF131" s="194">
        <v>0</v>
      </c>
      <c r="DG131" s="194">
        <v>0</v>
      </c>
      <c r="DH131" s="194">
        <v>0</v>
      </c>
      <c r="DI131" s="194">
        <v>0</v>
      </c>
      <c r="DJ131" s="194">
        <v>7501500</v>
      </c>
      <c r="DK131" s="194">
        <v>0</v>
      </c>
      <c r="DL131" s="194">
        <v>0</v>
      </c>
      <c r="DM131" s="194">
        <v>0</v>
      </c>
      <c r="DN131" s="194">
        <v>0</v>
      </c>
      <c r="DO131" s="194">
        <v>0</v>
      </c>
      <c r="DP131" s="194">
        <v>0</v>
      </c>
      <c r="DQ131" s="194">
        <v>0</v>
      </c>
      <c r="DR131" s="194">
        <v>0</v>
      </c>
      <c r="DS131" s="194">
        <v>0</v>
      </c>
      <c r="DT131" s="194">
        <v>0</v>
      </c>
      <c r="DU131" s="194">
        <v>0</v>
      </c>
      <c r="DV131" s="194">
        <v>0</v>
      </c>
      <c r="DW131" s="194">
        <v>0</v>
      </c>
      <c r="DX131" s="194">
        <v>0</v>
      </c>
      <c r="DY131" s="194">
        <v>0</v>
      </c>
      <c r="DZ131" s="194">
        <v>0</v>
      </c>
      <c r="EA131" s="194">
        <v>0</v>
      </c>
      <c r="EB131" s="194">
        <v>0</v>
      </c>
      <c r="EC131" s="194">
        <v>0</v>
      </c>
      <c r="ED131" s="194">
        <v>0</v>
      </c>
      <c r="EE131" s="194">
        <v>0</v>
      </c>
      <c r="EF131" s="194">
        <v>0</v>
      </c>
      <c r="EG131" s="194">
        <v>0</v>
      </c>
      <c r="EH131" s="194">
        <v>0</v>
      </c>
      <c r="EI131" s="194">
        <v>0</v>
      </c>
      <c r="EJ131" s="194">
        <v>0</v>
      </c>
      <c r="EK131" s="194">
        <v>0</v>
      </c>
      <c r="EL131" s="194">
        <v>0</v>
      </c>
      <c r="EM131" s="194">
        <v>0</v>
      </c>
      <c r="EN131" s="194">
        <v>0</v>
      </c>
      <c r="EO131" s="194">
        <v>0</v>
      </c>
      <c r="EP131" s="194">
        <v>0</v>
      </c>
      <c r="EQ131" s="194">
        <v>0</v>
      </c>
      <c r="ER131" s="194">
        <v>0</v>
      </c>
      <c r="ES131" s="194">
        <v>0</v>
      </c>
      <c r="ET131" s="194">
        <v>0</v>
      </c>
      <c r="EU131" s="194">
        <v>0</v>
      </c>
      <c r="EV131" s="194">
        <v>0</v>
      </c>
      <c r="EW131" s="194">
        <v>0</v>
      </c>
      <c r="EX131" s="194">
        <v>0</v>
      </c>
      <c r="EY131" s="194">
        <v>0</v>
      </c>
      <c r="EZ131" s="194">
        <v>0</v>
      </c>
      <c r="FA131" s="194">
        <v>0</v>
      </c>
      <c r="FB131" s="194">
        <v>0</v>
      </c>
      <c r="FC131" s="194">
        <v>0</v>
      </c>
      <c r="FD131" s="194">
        <v>0</v>
      </c>
      <c r="FE131" s="194">
        <v>0</v>
      </c>
      <c r="FF131" s="194">
        <v>0</v>
      </c>
      <c r="FG131" s="194">
        <v>0</v>
      </c>
      <c r="FH131" s="194">
        <v>0</v>
      </c>
      <c r="FI131" s="194">
        <v>0</v>
      </c>
      <c r="FJ131" s="194">
        <v>0</v>
      </c>
      <c r="FK131" s="194">
        <v>0</v>
      </c>
      <c r="FL131" s="194">
        <v>0</v>
      </c>
      <c r="FM131" s="194">
        <v>0</v>
      </c>
      <c r="FN131" s="194">
        <v>0</v>
      </c>
      <c r="FO131" s="194">
        <v>0</v>
      </c>
      <c r="FP131" s="194">
        <v>0</v>
      </c>
      <c r="FQ131" s="194">
        <v>0</v>
      </c>
      <c r="FR131" s="194">
        <v>0</v>
      </c>
      <c r="FS131" s="194">
        <v>0</v>
      </c>
      <c r="FT131" s="194">
        <v>0</v>
      </c>
      <c r="FU131" s="194">
        <v>0</v>
      </c>
      <c r="FV131" s="194">
        <v>0</v>
      </c>
      <c r="FW131" s="194">
        <v>0</v>
      </c>
      <c r="FX131" s="194">
        <v>0</v>
      </c>
      <c r="FY131" s="194">
        <v>0</v>
      </c>
      <c r="FZ131" s="194">
        <v>0</v>
      </c>
      <c r="GA131" s="194">
        <v>0</v>
      </c>
      <c r="GB131" s="194">
        <v>0</v>
      </c>
      <c r="GC131" s="194">
        <v>0</v>
      </c>
      <c r="GD131" s="194">
        <v>0</v>
      </c>
      <c r="GE131" s="194">
        <v>0</v>
      </c>
      <c r="GF131" s="194">
        <v>0</v>
      </c>
      <c r="GG131" s="194">
        <v>0</v>
      </c>
      <c r="GH131" s="194">
        <v>0</v>
      </c>
      <c r="GI131" s="194">
        <v>0</v>
      </c>
      <c r="GJ131" s="194">
        <v>0</v>
      </c>
      <c r="GK131" s="194">
        <v>0</v>
      </c>
      <c r="GL131" s="194">
        <v>0</v>
      </c>
      <c r="GM131" s="194">
        <v>0</v>
      </c>
      <c r="GN131" s="194">
        <v>0</v>
      </c>
      <c r="GO131" s="194">
        <v>0</v>
      </c>
      <c r="GP131" s="194">
        <v>0</v>
      </c>
      <c r="GQ131" s="194">
        <v>0</v>
      </c>
      <c r="GR131" s="194">
        <v>0</v>
      </c>
      <c r="GS131" s="194">
        <v>0</v>
      </c>
      <c r="GT131" s="194">
        <v>0</v>
      </c>
      <c r="GU131" s="194">
        <v>0</v>
      </c>
      <c r="GV131" s="194">
        <v>0</v>
      </c>
      <c r="GW131" s="194">
        <v>0</v>
      </c>
      <c r="GX131" s="194">
        <v>0</v>
      </c>
      <c r="GY131" s="194">
        <v>0</v>
      </c>
      <c r="GZ131" s="194">
        <v>0</v>
      </c>
      <c r="HA131" s="194">
        <v>0</v>
      </c>
      <c r="HB131" s="194">
        <v>0</v>
      </c>
      <c r="HC131" s="194">
        <v>0</v>
      </c>
      <c r="HD131" s="194">
        <v>0</v>
      </c>
      <c r="HE131" s="194">
        <v>0</v>
      </c>
      <c r="HF131" s="194">
        <v>0</v>
      </c>
      <c r="HG131" s="194">
        <v>0</v>
      </c>
      <c r="HH131" s="194">
        <v>0</v>
      </c>
      <c r="HI131" s="194">
        <v>0</v>
      </c>
      <c r="HJ131" s="194">
        <v>0</v>
      </c>
      <c r="HK131" s="194">
        <v>0</v>
      </c>
      <c r="HL131" s="194">
        <v>0</v>
      </c>
      <c r="HM131" s="194">
        <v>0</v>
      </c>
      <c r="HN131" s="194">
        <v>0</v>
      </c>
      <c r="HO131" s="194">
        <v>0</v>
      </c>
      <c r="HP131" s="194">
        <v>0</v>
      </c>
      <c r="HQ131" s="194">
        <v>0</v>
      </c>
      <c r="HR131" s="194">
        <v>0</v>
      </c>
      <c r="HS131" s="194">
        <v>0</v>
      </c>
      <c r="HT131" s="194">
        <v>0</v>
      </c>
      <c r="HU131" s="194">
        <v>0</v>
      </c>
      <c r="HV131" s="194">
        <v>0</v>
      </c>
      <c r="HW131" s="194">
        <v>0</v>
      </c>
      <c r="HX131" s="194">
        <v>0</v>
      </c>
      <c r="HY131" s="194">
        <v>0</v>
      </c>
      <c r="HZ131" s="194">
        <v>0</v>
      </c>
      <c r="IA131" s="194">
        <v>0</v>
      </c>
      <c r="IB131" s="194">
        <v>0</v>
      </c>
      <c r="IC131" s="194">
        <v>0</v>
      </c>
      <c r="ID131" s="194">
        <v>0</v>
      </c>
      <c r="IE131" s="194">
        <v>0</v>
      </c>
      <c r="IF131" s="194">
        <v>0</v>
      </c>
      <c r="IG131" s="194">
        <v>0</v>
      </c>
      <c r="IH131" s="194">
        <v>0</v>
      </c>
      <c r="II131" s="194">
        <v>0</v>
      </c>
      <c r="IJ131" s="194">
        <v>0</v>
      </c>
      <c r="IK131" s="194">
        <v>0</v>
      </c>
      <c r="IL131" s="194">
        <v>0</v>
      </c>
      <c r="IM131" s="194">
        <v>0</v>
      </c>
      <c r="IN131" s="194">
        <v>0</v>
      </c>
      <c r="IO131" s="194">
        <v>0</v>
      </c>
      <c r="IP131" s="194">
        <v>0</v>
      </c>
      <c r="IQ131" s="194">
        <v>0</v>
      </c>
      <c r="IR131" s="194">
        <v>0</v>
      </c>
      <c r="IS131" s="194">
        <v>0</v>
      </c>
      <c r="IT131" s="194">
        <v>0</v>
      </c>
      <c r="IU131" s="194">
        <v>0</v>
      </c>
      <c r="IV131" s="194">
        <v>0</v>
      </c>
      <c r="IW131" s="194">
        <v>0</v>
      </c>
      <c r="IX131" s="194">
        <f t="shared" si="4"/>
        <v>30560455</v>
      </c>
    </row>
    <row r="132" spans="1:258" ht="13.5" customHeight="1" x14ac:dyDescent="0.25">
      <c r="A132" s="190">
        <v>549125</v>
      </c>
      <c r="B132" s="194">
        <v>0</v>
      </c>
      <c r="C132" s="194">
        <v>0</v>
      </c>
      <c r="D132" s="194">
        <v>0</v>
      </c>
      <c r="E132" s="194">
        <v>0</v>
      </c>
      <c r="F132" s="194">
        <v>0</v>
      </c>
      <c r="G132" s="194">
        <v>0</v>
      </c>
      <c r="H132" s="194">
        <v>0</v>
      </c>
      <c r="I132" s="194">
        <v>0</v>
      </c>
      <c r="J132" s="194">
        <v>0</v>
      </c>
      <c r="K132" s="194">
        <v>0</v>
      </c>
      <c r="L132" s="194">
        <v>0</v>
      </c>
      <c r="M132" s="194">
        <v>0</v>
      </c>
      <c r="N132" s="194">
        <v>0</v>
      </c>
      <c r="O132" s="194">
        <v>0</v>
      </c>
      <c r="P132" s="194">
        <v>0</v>
      </c>
      <c r="Q132" s="194">
        <v>0</v>
      </c>
      <c r="R132" s="194">
        <v>0</v>
      </c>
      <c r="S132" s="194">
        <v>0</v>
      </c>
      <c r="T132" s="194">
        <v>0</v>
      </c>
      <c r="U132" s="194">
        <v>0</v>
      </c>
      <c r="V132" s="194">
        <v>0</v>
      </c>
      <c r="W132" s="194">
        <v>0</v>
      </c>
      <c r="X132" s="194">
        <v>0</v>
      </c>
      <c r="Y132" s="194">
        <v>0</v>
      </c>
      <c r="Z132" s="194">
        <v>0</v>
      </c>
      <c r="AA132" s="194">
        <v>0</v>
      </c>
      <c r="AB132" s="194">
        <v>0</v>
      </c>
      <c r="AC132" s="194">
        <v>0</v>
      </c>
      <c r="AD132" s="194">
        <v>0</v>
      </c>
      <c r="AE132" s="194">
        <v>0</v>
      </c>
      <c r="AF132" s="194">
        <v>0</v>
      </c>
      <c r="AG132" s="194">
        <v>0</v>
      </c>
      <c r="AH132" s="194">
        <v>0</v>
      </c>
      <c r="AI132" s="194">
        <v>0</v>
      </c>
      <c r="AJ132" s="194">
        <v>0</v>
      </c>
      <c r="AK132" s="194">
        <v>0</v>
      </c>
      <c r="AL132" s="194">
        <v>0</v>
      </c>
      <c r="AM132" s="194">
        <v>0</v>
      </c>
      <c r="AN132" s="194">
        <v>0</v>
      </c>
      <c r="AO132" s="194">
        <v>0</v>
      </c>
      <c r="AP132" s="194">
        <v>0</v>
      </c>
      <c r="AQ132" s="194">
        <v>0</v>
      </c>
      <c r="AR132" s="194">
        <v>0</v>
      </c>
      <c r="AS132" s="194">
        <v>0</v>
      </c>
      <c r="AT132" s="194">
        <v>0</v>
      </c>
      <c r="AU132" s="194">
        <v>0</v>
      </c>
      <c r="AV132" s="194">
        <v>0</v>
      </c>
      <c r="AW132" s="194">
        <v>0</v>
      </c>
      <c r="AX132" s="194">
        <v>0</v>
      </c>
      <c r="AY132" s="194">
        <v>0</v>
      </c>
      <c r="AZ132" s="194">
        <v>0</v>
      </c>
      <c r="BA132" s="194">
        <v>0</v>
      </c>
      <c r="BB132" s="194">
        <v>0</v>
      </c>
      <c r="BC132" s="194">
        <v>0</v>
      </c>
      <c r="BD132" s="194">
        <v>0</v>
      </c>
      <c r="BE132" s="194">
        <v>0</v>
      </c>
      <c r="BF132" s="194">
        <v>0</v>
      </c>
      <c r="BG132" s="194">
        <v>0</v>
      </c>
      <c r="BH132" s="194">
        <v>0</v>
      </c>
      <c r="BI132" s="194">
        <v>0</v>
      </c>
      <c r="BJ132" s="194">
        <v>0</v>
      </c>
      <c r="BK132" s="194">
        <v>0</v>
      </c>
      <c r="BL132" s="194">
        <v>0</v>
      </c>
      <c r="BM132" s="194">
        <v>0</v>
      </c>
      <c r="BN132" s="194">
        <v>0</v>
      </c>
      <c r="BO132" s="194">
        <v>0</v>
      </c>
      <c r="BP132" s="194">
        <v>0</v>
      </c>
      <c r="BQ132" s="194">
        <v>0</v>
      </c>
      <c r="BR132" s="194">
        <v>0</v>
      </c>
      <c r="BS132" s="194">
        <v>0</v>
      </c>
      <c r="BT132" s="194">
        <v>0</v>
      </c>
      <c r="BU132" s="194">
        <v>0</v>
      </c>
      <c r="BV132" s="194">
        <v>0</v>
      </c>
      <c r="BW132" s="194">
        <v>0</v>
      </c>
      <c r="BX132" s="194">
        <v>0</v>
      </c>
      <c r="BY132" s="194">
        <v>0</v>
      </c>
      <c r="BZ132" s="194">
        <v>0</v>
      </c>
      <c r="CA132" s="194">
        <v>0</v>
      </c>
      <c r="CB132" s="194">
        <v>0</v>
      </c>
      <c r="CC132" s="194">
        <v>0</v>
      </c>
      <c r="CD132" s="194">
        <v>0</v>
      </c>
      <c r="CE132" s="194">
        <v>0</v>
      </c>
      <c r="CF132" s="194">
        <v>0</v>
      </c>
      <c r="CG132" s="194">
        <v>0</v>
      </c>
      <c r="CH132" s="194">
        <v>0</v>
      </c>
      <c r="CI132" s="194">
        <v>0</v>
      </c>
      <c r="CJ132" s="194">
        <v>0</v>
      </c>
      <c r="CK132" s="194">
        <v>0</v>
      </c>
      <c r="CL132" s="194">
        <v>0</v>
      </c>
      <c r="CM132" s="194">
        <v>0</v>
      </c>
      <c r="CN132" s="194">
        <v>0</v>
      </c>
      <c r="CO132" s="194">
        <v>0</v>
      </c>
      <c r="CP132" s="194">
        <v>0</v>
      </c>
      <c r="CQ132" s="194">
        <v>0</v>
      </c>
      <c r="CR132" s="194">
        <v>0</v>
      </c>
      <c r="CS132" s="194">
        <v>0</v>
      </c>
      <c r="CT132" s="194">
        <v>0</v>
      </c>
      <c r="CU132" s="194">
        <v>0</v>
      </c>
      <c r="CV132" s="194">
        <v>0</v>
      </c>
      <c r="CW132" s="194">
        <v>0</v>
      </c>
      <c r="CX132" s="194">
        <v>0</v>
      </c>
      <c r="CY132" s="194">
        <v>0</v>
      </c>
      <c r="CZ132" s="194">
        <v>0</v>
      </c>
      <c r="DA132" s="194">
        <v>0</v>
      </c>
      <c r="DB132" s="194">
        <v>0</v>
      </c>
      <c r="DC132" s="194">
        <v>0</v>
      </c>
      <c r="DD132" s="194">
        <v>0</v>
      </c>
      <c r="DE132" s="194">
        <v>0</v>
      </c>
      <c r="DF132" s="194">
        <v>0</v>
      </c>
      <c r="DG132" s="194">
        <v>0</v>
      </c>
      <c r="DH132" s="194">
        <v>0</v>
      </c>
      <c r="DI132" s="194">
        <v>0</v>
      </c>
      <c r="DJ132" s="194">
        <v>0</v>
      </c>
      <c r="DK132" s="194">
        <v>0</v>
      </c>
      <c r="DL132" s="194">
        <v>0</v>
      </c>
      <c r="DM132" s="194">
        <v>0</v>
      </c>
      <c r="DN132" s="194">
        <v>0</v>
      </c>
      <c r="DO132" s="194">
        <v>0</v>
      </c>
      <c r="DP132" s="194">
        <v>0</v>
      </c>
      <c r="DQ132" s="194">
        <v>0</v>
      </c>
      <c r="DR132" s="194">
        <v>0</v>
      </c>
      <c r="DS132" s="194">
        <v>0</v>
      </c>
      <c r="DT132" s="194">
        <v>0</v>
      </c>
      <c r="DU132" s="194">
        <v>0</v>
      </c>
      <c r="DV132" s="194">
        <v>0</v>
      </c>
      <c r="DW132" s="194">
        <v>0</v>
      </c>
      <c r="DX132" s="194">
        <v>0</v>
      </c>
      <c r="DY132" s="194">
        <v>0</v>
      </c>
      <c r="DZ132" s="194">
        <v>0</v>
      </c>
      <c r="EA132" s="194">
        <v>0</v>
      </c>
      <c r="EB132" s="194">
        <v>0</v>
      </c>
      <c r="EC132" s="194">
        <v>0</v>
      </c>
      <c r="ED132" s="194">
        <v>0</v>
      </c>
      <c r="EE132" s="194">
        <v>0</v>
      </c>
      <c r="EF132" s="194">
        <v>0</v>
      </c>
      <c r="EG132" s="194">
        <v>0</v>
      </c>
      <c r="EH132" s="194">
        <v>0</v>
      </c>
      <c r="EI132" s="194">
        <v>0</v>
      </c>
      <c r="EJ132" s="194">
        <v>0</v>
      </c>
      <c r="EK132" s="194">
        <v>0</v>
      </c>
      <c r="EL132" s="194">
        <v>0</v>
      </c>
      <c r="EM132" s="194">
        <v>0</v>
      </c>
      <c r="EN132" s="194">
        <v>0</v>
      </c>
      <c r="EO132" s="194">
        <v>0</v>
      </c>
      <c r="EP132" s="194">
        <v>0</v>
      </c>
      <c r="EQ132" s="194">
        <v>0</v>
      </c>
      <c r="ER132" s="194">
        <v>0</v>
      </c>
      <c r="ES132" s="194">
        <v>0</v>
      </c>
      <c r="ET132" s="194">
        <v>0</v>
      </c>
      <c r="EU132" s="194">
        <v>0</v>
      </c>
      <c r="EV132" s="194">
        <v>0</v>
      </c>
      <c r="EW132" s="194">
        <v>0</v>
      </c>
      <c r="EX132" s="194">
        <v>0</v>
      </c>
      <c r="EY132" s="194">
        <v>0</v>
      </c>
      <c r="EZ132" s="194">
        <v>0</v>
      </c>
      <c r="FA132" s="194">
        <v>0</v>
      </c>
      <c r="FB132" s="194">
        <v>0</v>
      </c>
      <c r="FC132" s="194">
        <v>0</v>
      </c>
      <c r="FD132" s="194">
        <v>0</v>
      </c>
      <c r="FE132" s="194">
        <v>0</v>
      </c>
      <c r="FF132" s="194">
        <v>0</v>
      </c>
      <c r="FG132" s="194">
        <v>0</v>
      </c>
      <c r="FH132" s="194">
        <v>0</v>
      </c>
      <c r="FI132" s="194">
        <v>0</v>
      </c>
      <c r="FJ132" s="194">
        <v>0</v>
      </c>
      <c r="FK132" s="194">
        <v>0</v>
      </c>
      <c r="FL132" s="194">
        <v>0</v>
      </c>
      <c r="FM132" s="194">
        <v>0</v>
      </c>
      <c r="FN132" s="194">
        <v>0</v>
      </c>
      <c r="FO132" s="194">
        <v>0</v>
      </c>
      <c r="FP132" s="194">
        <v>0</v>
      </c>
      <c r="FQ132" s="194">
        <v>0</v>
      </c>
      <c r="FR132" s="194">
        <v>0</v>
      </c>
      <c r="FS132" s="194">
        <v>0</v>
      </c>
      <c r="FT132" s="194">
        <v>0</v>
      </c>
      <c r="FU132" s="194">
        <v>0</v>
      </c>
      <c r="FV132" s="194">
        <v>0</v>
      </c>
      <c r="FW132" s="194">
        <v>0</v>
      </c>
      <c r="FX132" s="194">
        <v>29019463</v>
      </c>
      <c r="FY132" s="194">
        <v>0</v>
      </c>
      <c r="FZ132" s="194">
        <v>0</v>
      </c>
      <c r="GA132" s="194">
        <v>0</v>
      </c>
      <c r="GB132" s="194">
        <v>0</v>
      </c>
      <c r="GC132" s="194">
        <v>0</v>
      </c>
      <c r="GD132" s="194">
        <v>0</v>
      </c>
      <c r="GE132" s="194">
        <v>0</v>
      </c>
      <c r="GF132" s="194">
        <v>0</v>
      </c>
      <c r="GG132" s="194">
        <v>0</v>
      </c>
      <c r="GH132" s="194">
        <v>0</v>
      </c>
      <c r="GI132" s="194">
        <v>0</v>
      </c>
      <c r="GJ132" s="194">
        <v>0</v>
      </c>
      <c r="GK132" s="194">
        <v>0</v>
      </c>
      <c r="GL132" s="194">
        <v>0</v>
      </c>
      <c r="GM132" s="194">
        <v>0</v>
      </c>
      <c r="GN132" s="194">
        <v>0</v>
      </c>
      <c r="GO132" s="194">
        <v>0</v>
      </c>
      <c r="GP132" s="194">
        <v>0</v>
      </c>
      <c r="GQ132" s="194">
        <v>0</v>
      </c>
      <c r="GR132" s="194">
        <v>0</v>
      </c>
      <c r="GS132" s="194">
        <v>0</v>
      </c>
      <c r="GT132" s="194">
        <v>0</v>
      </c>
      <c r="GU132" s="194">
        <v>0</v>
      </c>
      <c r="GV132" s="194">
        <v>0</v>
      </c>
      <c r="GW132" s="194">
        <v>0</v>
      </c>
      <c r="GX132" s="194">
        <v>0</v>
      </c>
      <c r="GY132" s="194">
        <v>0</v>
      </c>
      <c r="GZ132" s="194">
        <v>0</v>
      </c>
      <c r="HA132" s="194">
        <v>0</v>
      </c>
      <c r="HB132" s="194">
        <v>0</v>
      </c>
      <c r="HC132" s="194">
        <v>0</v>
      </c>
      <c r="HD132" s="194">
        <v>0</v>
      </c>
      <c r="HE132" s="194">
        <v>0</v>
      </c>
      <c r="HF132" s="194">
        <v>0</v>
      </c>
      <c r="HG132" s="194">
        <v>0</v>
      </c>
      <c r="HH132" s="194">
        <v>0</v>
      </c>
      <c r="HI132" s="194">
        <v>0</v>
      </c>
      <c r="HJ132" s="194">
        <v>0</v>
      </c>
      <c r="HK132" s="194">
        <v>0</v>
      </c>
      <c r="HL132" s="194">
        <v>0</v>
      </c>
      <c r="HM132" s="194">
        <v>0</v>
      </c>
      <c r="HN132" s="194">
        <v>0</v>
      </c>
      <c r="HO132" s="194">
        <v>0</v>
      </c>
      <c r="HP132" s="194">
        <v>0</v>
      </c>
      <c r="HQ132" s="194">
        <v>0</v>
      </c>
      <c r="HR132" s="194">
        <v>0</v>
      </c>
      <c r="HS132" s="194">
        <v>0</v>
      </c>
      <c r="HT132" s="194">
        <v>0</v>
      </c>
      <c r="HU132" s="194">
        <v>0</v>
      </c>
      <c r="HV132" s="194">
        <v>0</v>
      </c>
      <c r="HW132" s="194">
        <v>0</v>
      </c>
      <c r="HX132" s="194">
        <v>0</v>
      </c>
      <c r="HY132" s="194">
        <v>0</v>
      </c>
      <c r="HZ132" s="194">
        <v>0</v>
      </c>
      <c r="IA132" s="194">
        <v>0</v>
      </c>
      <c r="IB132" s="194">
        <v>0</v>
      </c>
      <c r="IC132" s="194">
        <v>0</v>
      </c>
      <c r="ID132" s="194">
        <v>0</v>
      </c>
      <c r="IE132" s="194">
        <v>0</v>
      </c>
      <c r="IF132" s="194">
        <v>0</v>
      </c>
      <c r="IG132" s="194">
        <v>0</v>
      </c>
      <c r="IH132" s="194">
        <v>0</v>
      </c>
      <c r="II132" s="194">
        <v>0</v>
      </c>
      <c r="IJ132" s="194">
        <v>0</v>
      </c>
      <c r="IK132" s="194">
        <v>0</v>
      </c>
      <c r="IL132" s="194">
        <v>0</v>
      </c>
      <c r="IM132" s="194">
        <v>0</v>
      </c>
      <c r="IN132" s="194">
        <v>0</v>
      </c>
      <c r="IO132" s="194">
        <v>0</v>
      </c>
      <c r="IP132" s="194">
        <v>0</v>
      </c>
      <c r="IQ132" s="194">
        <v>0</v>
      </c>
      <c r="IR132" s="194">
        <v>0</v>
      </c>
      <c r="IS132" s="194">
        <v>0</v>
      </c>
      <c r="IT132" s="194">
        <v>0</v>
      </c>
      <c r="IU132" s="194">
        <v>0</v>
      </c>
      <c r="IV132" s="194">
        <v>0</v>
      </c>
      <c r="IW132" s="194">
        <v>0</v>
      </c>
      <c r="IX132" s="194">
        <f t="shared" si="4"/>
        <v>29019463</v>
      </c>
    </row>
    <row r="133" spans="1:258" ht="13.5" customHeight="1" x14ac:dyDescent="0.25">
      <c r="A133" s="190">
        <v>549126</v>
      </c>
      <c r="B133" s="194">
        <v>0</v>
      </c>
      <c r="C133" s="194">
        <v>1146720</v>
      </c>
      <c r="D133" s="194">
        <v>3501350</v>
      </c>
      <c r="E133" s="194">
        <v>446630</v>
      </c>
      <c r="F133" s="194">
        <v>0</v>
      </c>
      <c r="G133" s="194">
        <v>930860</v>
      </c>
      <c r="H133" s="194">
        <v>833100</v>
      </c>
      <c r="I133" s="194">
        <v>324000</v>
      </c>
      <c r="J133" s="194">
        <v>0</v>
      </c>
      <c r="K133" s="194">
        <v>0</v>
      </c>
      <c r="L133" s="194">
        <v>430000</v>
      </c>
      <c r="M133" s="194">
        <v>0</v>
      </c>
      <c r="N133" s="194">
        <v>0</v>
      </c>
      <c r="O133" s="194">
        <v>0</v>
      </c>
      <c r="P133" s="194">
        <v>0</v>
      </c>
      <c r="Q133" s="194">
        <v>0</v>
      </c>
      <c r="R133" s="194">
        <v>34000</v>
      </c>
      <c r="S133" s="194">
        <v>0</v>
      </c>
      <c r="T133" s="194">
        <v>0</v>
      </c>
      <c r="U133" s="194">
        <v>0</v>
      </c>
      <c r="V133" s="194">
        <v>0</v>
      </c>
      <c r="W133" s="194">
        <v>0</v>
      </c>
      <c r="X133" s="194">
        <v>330000</v>
      </c>
      <c r="Y133" s="194">
        <v>540910</v>
      </c>
      <c r="Z133" s="194">
        <v>259000</v>
      </c>
      <c r="AA133" s="194">
        <v>0</v>
      </c>
      <c r="AB133" s="194">
        <v>922100</v>
      </c>
      <c r="AC133" s="194">
        <v>379866</v>
      </c>
      <c r="AD133" s="194">
        <v>0</v>
      </c>
      <c r="AE133" s="194">
        <v>0</v>
      </c>
      <c r="AF133" s="194">
        <v>72400</v>
      </c>
      <c r="AG133" s="194">
        <v>0</v>
      </c>
      <c r="AH133" s="194">
        <v>0</v>
      </c>
      <c r="AI133" s="194">
        <v>0</v>
      </c>
      <c r="AJ133" s="194">
        <v>0</v>
      </c>
      <c r="AK133" s="194">
        <v>276000</v>
      </c>
      <c r="AL133" s="194">
        <v>245150</v>
      </c>
      <c r="AM133" s="194">
        <v>0</v>
      </c>
      <c r="AN133" s="194">
        <v>66900</v>
      </c>
      <c r="AO133" s="194">
        <v>0</v>
      </c>
      <c r="AP133" s="194">
        <v>235500</v>
      </c>
      <c r="AQ133" s="194">
        <v>0</v>
      </c>
      <c r="AR133" s="194">
        <v>0</v>
      </c>
      <c r="AS133" s="194">
        <v>90000</v>
      </c>
      <c r="AT133" s="194">
        <v>27000</v>
      </c>
      <c r="AU133" s="194">
        <v>65300</v>
      </c>
      <c r="AV133" s="194">
        <v>0</v>
      </c>
      <c r="AW133" s="194">
        <v>0</v>
      </c>
      <c r="AX133" s="194">
        <v>0</v>
      </c>
      <c r="AY133" s="194">
        <v>0</v>
      </c>
      <c r="AZ133" s="194">
        <v>0</v>
      </c>
      <c r="BA133" s="194">
        <v>0</v>
      </c>
      <c r="BB133" s="194">
        <v>0</v>
      </c>
      <c r="BC133" s="194">
        <v>0</v>
      </c>
      <c r="BD133" s="194">
        <v>0</v>
      </c>
      <c r="BE133" s="194">
        <v>0</v>
      </c>
      <c r="BF133" s="194">
        <v>0</v>
      </c>
      <c r="BG133" s="194">
        <v>0</v>
      </c>
      <c r="BH133" s="194">
        <v>0</v>
      </c>
      <c r="BI133" s="194">
        <v>0</v>
      </c>
      <c r="BJ133" s="194">
        <v>0</v>
      </c>
      <c r="BK133" s="194">
        <v>0</v>
      </c>
      <c r="BL133" s="194">
        <v>0</v>
      </c>
      <c r="BM133" s="194">
        <v>0</v>
      </c>
      <c r="BN133" s="194">
        <v>0</v>
      </c>
      <c r="BO133" s="194">
        <v>0</v>
      </c>
      <c r="BP133" s="194">
        <v>0</v>
      </c>
      <c r="BQ133" s="194">
        <v>0</v>
      </c>
      <c r="BR133" s="194">
        <v>0</v>
      </c>
      <c r="BS133" s="194">
        <v>0</v>
      </c>
      <c r="BT133" s="194">
        <v>0</v>
      </c>
      <c r="BU133" s="194">
        <v>0</v>
      </c>
      <c r="BV133" s="194">
        <v>0</v>
      </c>
      <c r="BW133" s="194">
        <v>0</v>
      </c>
      <c r="BX133" s="194">
        <v>0</v>
      </c>
      <c r="BY133" s="194">
        <v>0</v>
      </c>
      <c r="BZ133" s="194">
        <v>0</v>
      </c>
      <c r="CA133" s="194">
        <v>0</v>
      </c>
      <c r="CB133" s="194">
        <v>0</v>
      </c>
      <c r="CC133" s="194">
        <v>0</v>
      </c>
      <c r="CD133" s="194">
        <v>0</v>
      </c>
      <c r="CE133" s="194">
        <v>0</v>
      </c>
      <c r="CF133" s="194">
        <v>0</v>
      </c>
      <c r="CG133" s="194">
        <v>0</v>
      </c>
      <c r="CH133" s="194">
        <v>0</v>
      </c>
      <c r="CI133" s="194">
        <v>0</v>
      </c>
      <c r="CJ133" s="194">
        <v>0</v>
      </c>
      <c r="CK133" s="194">
        <v>0</v>
      </c>
      <c r="CL133" s="194">
        <v>0</v>
      </c>
      <c r="CM133" s="194">
        <v>0</v>
      </c>
      <c r="CN133" s="194">
        <v>0</v>
      </c>
      <c r="CO133" s="194">
        <v>0</v>
      </c>
      <c r="CP133" s="194">
        <v>0</v>
      </c>
      <c r="CQ133" s="194">
        <v>0</v>
      </c>
      <c r="CR133" s="194">
        <v>0</v>
      </c>
      <c r="CS133" s="194">
        <v>0</v>
      </c>
      <c r="CT133" s="194">
        <v>0</v>
      </c>
      <c r="CU133" s="194">
        <v>0</v>
      </c>
      <c r="CV133" s="194">
        <v>0</v>
      </c>
      <c r="CW133" s="194">
        <v>1615041</v>
      </c>
      <c r="CX133" s="194">
        <v>1241000</v>
      </c>
      <c r="CY133" s="194">
        <v>1432024.88</v>
      </c>
      <c r="CZ133" s="194">
        <v>2313500</v>
      </c>
      <c r="DA133" s="194">
        <v>1787090</v>
      </c>
      <c r="DB133" s="194">
        <v>204000</v>
      </c>
      <c r="DC133" s="194">
        <v>0</v>
      </c>
      <c r="DD133" s="194">
        <v>0</v>
      </c>
      <c r="DE133" s="194">
        <v>5000</v>
      </c>
      <c r="DF133" s="194">
        <v>975.12</v>
      </c>
      <c r="DG133" s="194">
        <v>982000</v>
      </c>
      <c r="DH133" s="194">
        <v>30000</v>
      </c>
      <c r="DI133" s="194">
        <v>0</v>
      </c>
      <c r="DJ133" s="194">
        <v>130900</v>
      </c>
      <c r="DK133" s="194">
        <v>0</v>
      </c>
      <c r="DL133" s="194">
        <v>0</v>
      </c>
      <c r="DM133" s="194">
        <v>0</v>
      </c>
      <c r="DN133" s="194">
        <v>0</v>
      </c>
      <c r="DO133" s="194">
        <v>0</v>
      </c>
      <c r="DP133" s="194">
        <v>0</v>
      </c>
      <c r="DQ133" s="194">
        <v>0</v>
      </c>
      <c r="DR133" s="194">
        <v>0</v>
      </c>
      <c r="DS133" s="194">
        <v>0</v>
      </c>
      <c r="DT133" s="194">
        <v>0</v>
      </c>
      <c r="DU133" s="194">
        <v>0</v>
      </c>
      <c r="DV133" s="194">
        <v>0</v>
      </c>
      <c r="DW133" s="194">
        <v>0</v>
      </c>
      <c r="DX133" s="194">
        <v>0</v>
      </c>
      <c r="DY133" s="194">
        <v>0</v>
      </c>
      <c r="DZ133" s="194">
        <v>0</v>
      </c>
      <c r="EA133" s="194">
        <v>0</v>
      </c>
      <c r="EB133" s="194">
        <v>0</v>
      </c>
      <c r="EC133" s="194">
        <v>0</v>
      </c>
      <c r="ED133" s="194">
        <v>0</v>
      </c>
      <c r="EE133" s="194">
        <v>0</v>
      </c>
      <c r="EF133" s="194">
        <v>0</v>
      </c>
      <c r="EG133" s="194">
        <v>0</v>
      </c>
      <c r="EH133" s="194">
        <v>0</v>
      </c>
      <c r="EI133" s="194">
        <v>0</v>
      </c>
      <c r="EJ133" s="194">
        <v>0</v>
      </c>
      <c r="EK133" s="194">
        <v>0</v>
      </c>
      <c r="EL133" s="194">
        <v>0</v>
      </c>
      <c r="EM133" s="194">
        <v>0</v>
      </c>
      <c r="EN133" s="194">
        <v>0</v>
      </c>
      <c r="EO133" s="194">
        <v>0</v>
      </c>
      <c r="EP133" s="194">
        <v>0</v>
      </c>
      <c r="EQ133" s="194">
        <v>0</v>
      </c>
      <c r="ER133" s="194">
        <v>0</v>
      </c>
      <c r="ES133" s="194">
        <v>0</v>
      </c>
      <c r="ET133" s="194">
        <v>0</v>
      </c>
      <c r="EU133" s="194">
        <v>0</v>
      </c>
      <c r="EV133" s="194">
        <v>0</v>
      </c>
      <c r="EW133" s="194">
        <v>0</v>
      </c>
      <c r="EX133" s="194">
        <v>0</v>
      </c>
      <c r="EY133" s="194">
        <v>0</v>
      </c>
      <c r="EZ133" s="194">
        <v>0</v>
      </c>
      <c r="FA133" s="194">
        <v>0</v>
      </c>
      <c r="FB133" s="194">
        <v>0</v>
      </c>
      <c r="FC133" s="194">
        <v>0</v>
      </c>
      <c r="FD133" s="194">
        <v>0</v>
      </c>
      <c r="FE133" s="194">
        <v>0</v>
      </c>
      <c r="FF133" s="194">
        <v>0</v>
      </c>
      <c r="FG133" s="194">
        <v>0</v>
      </c>
      <c r="FH133" s="194">
        <v>0</v>
      </c>
      <c r="FI133" s="194">
        <v>0</v>
      </c>
      <c r="FJ133" s="194">
        <v>0</v>
      </c>
      <c r="FK133" s="194">
        <v>0</v>
      </c>
      <c r="FL133" s="194">
        <v>0</v>
      </c>
      <c r="FM133" s="194">
        <v>0</v>
      </c>
      <c r="FN133" s="194">
        <v>0</v>
      </c>
      <c r="FO133" s="194">
        <v>0</v>
      </c>
      <c r="FP133" s="194">
        <v>0</v>
      </c>
      <c r="FQ133" s="194">
        <v>0</v>
      </c>
      <c r="FR133" s="194">
        <v>0</v>
      </c>
      <c r="FS133" s="194">
        <v>0</v>
      </c>
      <c r="FT133" s="194">
        <v>0</v>
      </c>
      <c r="FU133" s="194">
        <v>0</v>
      </c>
      <c r="FV133" s="194">
        <v>0</v>
      </c>
      <c r="FW133" s="194">
        <v>0</v>
      </c>
      <c r="FX133" s="194">
        <v>0</v>
      </c>
      <c r="FY133" s="194">
        <v>0</v>
      </c>
      <c r="FZ133" s="194">
        <v>0</v>
      </c>
      <c r="GA133" s="194">
        <v>0</v>
      </c>
      <c r="GB133" s="194">
        <v>0</v>
      </c>
      <c r="GC133" s="194">
        <v>0</v>
      </c>
      <c r="GD133" s="194">
        <v>0</v>
      </c>
      <c r="GE133" s="194">
        <v>0</v>
      </c>
      <c r="GF133" s="194">
        <v>0</v>
      </c>
      <c r="GG133" s="194">
        <v>0</v>
      </c>
      <c r="GH133" s="194">
        <v>0</v>
      </c>
      <c r="GI133" s="194">
        <v>0</v>
      </c>
      <c r="GJ133" s="194">
        <v>0</v>
      </c>
      <c r="GK133" s="194">
        <v>0</v>
      </c>
      <c r="GL133" s="194">
        <v>0</v>
      </c>
      <c r="GM133" s="194">
        <v>0</v>
      </c>
      <c r="GN133" s="194">
        <v>0</v>
      </c>
      <c r="GO133" s="194">
        <v>0</v>
      </c>
      <c r="GP133" s="194">
        <v>0</v>
      </c>
      <c r="GQ133" s="194">
        <v>0</v>
      </c>
      <c r="GR133" s="194">
        <v>0</v>
      </c>
      <c r="GS133" s="194">
        <v>1120662</v>
      </c>
      <c r="GT133" s="194">
        <v>0</v>
      </c>
      <c r="GU133" s="194">
        <v>1137700</v>
      </c>
      <c r="GV133" s="194">
        <v>0</v>
      </c>
      <c r="GW133" s="194">
        <v>0</v>
      </c>
      <c r="GX133" s="194">
        <v>0</v>
      </c>
      <c r="GY133" s="194">
        <v>0</v>
      </c>
      <c r="GZ133" s="194">
        <v>0</v>
      </c>
      <c r="HA133" s="194">
        <v>0</v>
      </c>
      <c r="HB133" s="194">
        <v>0</v>
      </c>
      <c r="HC133" s="194">
        <v>0</v>
      </c>
      <c r="HD133" s="194">
        <v>0</v>
      </c>
      <c r="HE133" s="194">
        <v>0</v>
      </c>
      <c r="HF133" s="194">
        <v>0</v>
      </c>
      <c r="HG133" s="194">
        <v>0</v>
      </c>
      <c r="HH133" s="194">
        <v>0</v>
      </c>
      <c r="HI133" s="194">
        <v>0</v>
      </c>
      <c r="HJ133" s="194">
        <v>0</v>
      </c>
      <c r="HK133" s="194">
        <v>0</v>
      </c>
      <c r="HL133" s="194">
        <v>0</v>
      </c>
      <c r="HM133" s="194">
        <v>0</v>
      </c>
      <c r="HN133" s="194">
        <v>0</v>
      </c>
      <c r="HO133" s="194">
        <v>0</v>
      </c>
      <c r="HP133" s="194">
        <v>0</v>
      </c>
      <c r="HQ133" s="194">
        <v>0</v>
      </c>
      <c r="HR133" s="194">
        <v>0</v>
      </c>
      <c r="HS133" s="194">
        <v>0</v>
      </c>
      <c r="HT133" s="194">
        <v>0</v>
      </c>
      <c r="HU133" s="194">
        <v>0</v>
      </c>
      <c r="HV133" s="194">
        <v>0</v>
      </c>
      <c r="HW133" s="194">
        <v>0</v>
      </c>
      <c r="HX133" s="194">
        <v>0</v>
      </c>
      <c r="HY133" s="194">
        <v>0</v>
      </c>
      <c r="HZ133" s="194">
        <v>0</v>
      </c>
      <c r="IA133" s="194">
        <v>0</v>
      </c>
      <c r="IB133" s="194">
        <v>0</v>
      </c>
      <c r="IC133" s="194">
        <v>0</v>
      </c>
      <c r="ID133" s="194">
        <v>0</v>
      </c>
      <c r="IE133" s="194">
        <v>0</v>
      </c>
      <c r="IF133" s="194">
        <v>0</v>
      </c>
      <c r="IG133" s="194">
        <v>0</v>
      </c>
      <c r="IH133" s="194">
        <v>0</v>
      </c>
      <c r="II133" s="194">
        <v>0</v>
      </c>
      <c r="IJ133" s="194">
        <v>0</v>
      </c>
      <c r="IK133" s="194">
        <v>0</v>
      </c>
      <c r="IL133" s="194">
        <v>0</v>
      </c>
      <c r="IM133" s="194">
        <v>0</v>
      </c>
      <c r="IN133" s="194">
        <v>0</v>
      </c>
      <c r="IO133" s="194">
        <v>0</v>
      </c>
      <c r="IP133" s="194">
        <v>0</v>
      </c>
      <c r="IQ133" s="194">
        <v>0</v>
      </c>
      <c r="IR133" s="194">
        <v>0</v>
      </c>
      <c r="IS133" s="194">
        <v>0</v>
      </c>
      <c r="IT133" s="194">
        <v>0</v>
      </c>
      <c r="IU133" s="194">
        <v>0</v>
      </c>
      <c r="IV133" s="194">
        <v>0</v>
      </c>
      <c r="IW133" s="194">
        <v>0</v>
      </c>
      <c r="IX133" s="194">
        <f t="shared" si="4"/>
        <v>23156679</v>
      </c>
    </row>
    <row r="134" spans="1:258" ht="13.5" customHeight="1" x14ac:dyDescent="0.25">
      <c r="A134" s="190">
        <v>549127</v>
      </c>
      <c r="B134" s="194">
        <v>0</v>
      </c>
      <c r="C134" s="194">
        <v>0</v>
      </c>
      <c r="D134" s="194">
        <v>0</v>
      </c>
      <c r="E134" s="194">
        <v>0</v>
      </c>
      <c r="F134" s="194">
        <v>0</v>
      </c>
      <c r="G134" s="194">
        <v>0</v>
      </c>
      <c r="H134" s="194">
        <v>0</v>
      </c>
      <c r="I134" s="194">
        <v>0</v>
      </c>
      <c r="J134" s="194">
        <v>0</v>
      </c>
      <c r="K134" s="194">
        <v>0</v>
      </c>
      <c r="L134" s="194">
        <v>0</v>
      </c>
      <c r="M134" s="194">
        <v>0</v>
      </c>
      <c r="N134" s="194">
        <v>0</v>
      </c>
      <c r="O134" s="194">
        <v>0</v>
      </c>
      <c r="P134" s="194">
        <v>0</v>
      </c>
      <c r="Q134" s="194">
        <v>0</v>
      </c>
      <c r="R134" s="194">
        <v>0</v>
      </c>
      <c r="S134" s="194">
        <v>0</v>
      </c>
      <c r="T134" s="194">
        <v>0</v>
      </c>
      <c r="U134" s="194">
        <v>0</v>
      </c>
      <c r="V134" s="194">
        <v>0</v>
      </c>
      <c r="W134" s="194">
        <v>0</v>
      </c>
      <c r="X134" s="194">
        <v>0</v>
      </c>
      <c r="Y134" s="194">
        <v>0</v>
      </c>
      <c r="Z134" s="194">
        <v>0</v>
      </c>
      <c r="AA134" s="194">
        <v>0</v>
      </c>
      <c r="AB134" s="194">
        <v>0</v>
      </c>
      <c r="AC134" s="194">
        <v>0</v>
      </c>
      <c r="AD134" s="194">
        <v>0</v>
      </c>
      <c r="AE134" s="194">
        <v>0</v>
      </c>
      <c r="AF134" s="194">
        <v>0</v>
      </c>
      <c r="AG134" s="194">
        <v>0</v>
      </c>
      <c r="AH134" s="194">
        <v>0</v>
      </c>
      <c r="AI134" s="194">
        <v>0</v>
      </c>
      <c r="AJ134" s="194">
        <v>0</v>
      </c>
      <c r="AK134" s="194">
        <v>0</v>
      </c>
      <c r="AL134" s="194">
        <v>0</v>
      </c>
      <c r="AM134" s="194">
        <v>0</v>
      </c>
      <c r="AN134" s="194">
        <v>0</v>
      </c>
      <c r="AO134" s="194">
        <v>0</v>
      </c>
      <c r="AP134" s="194">
        <v>0</v>
      </c>
      <c r="AQ134" s="194">
        <v>0</v>
      </c>
      <c r="AR134" s="194">
        <v>0</v>
      </c>
      <c r="AS134" s="194">
        <v>0</v>
      </c>
      <c r="AT134" s="194">
        <v>0</v>
      </c>
      <c r="AU134" s="194">
        <v>0</v>
      </c>
      <c r="AV134" s="194">
        <v>0</v>
      </c>
      <c r="AW134" s="194">
        <v>0</v>
      </c>
      <c r="AX134" s="194">
        <v>0</v>
      </c>
      <c r="AY134" s="194">
        <v>0</v>
      </c>
      <c r="AZ134" s="194">
        <v>0</v>
      </c>
      <c r="BA134" s="194">
        <v>0</v>
      </c>
      <c r="BB134" s="194">
        <v>0</v>
      </c>
      <c r="BC134" s="194">
        <v>0</v>
      </c>
      <c r="BD134" s="194">
        <v>0</v>
      </c>
      <c r="BE134" s="194">
        <v>0</v>
      </c>
      <c r="BF134" s="194">
        <v>0</v>
      </c>
      <c r="BG134" s="194">
        <v>0</v>
      </c>
      <c r="BH134" s="194">
        <v>0</v>
      </c>
      <c r="BI134" s="194">
        <v>0</v>
      </c>
      <c r="BJ134" s="194">
        <v>0</v>
      </c>
      <c r="BK134" s="194">
        <v>0</v>
      </c>
      <c r="BL134" s="194">
        <v>0</v>
      </c>
      <c r="BM134" s="194">
        <v>0</v>
      </c>
      <c r="BN134" s="194">
        <v>0</v>
      </c>
      <c r="BO134" s="194">
        <v>0</v>
      </c>
      <c r="BP134" s="194">
        <v>0</v>
      </c>
      <c r="BQ134" s="194">
        <v>0</v>
      </c>
      <c r="BR134" s="194">
        <v>0</v>
      </c>
      <c r="BS134" s="194">
        <v>0</v>
      </c>
      <c r="BT134" s="194">
        <v>0</v>
      </c>
      <c r="BU134" s="194">
        <v>0</v>
      </c>
      <c r="BV134" s="194">
        <v>0</v>
      </c>
      <c r="BW134" s="194">
        <v>0</v>
      </c>
      <c r="BX134" s="194">
        <v>0</v>
      </c>
      <c r="BY134" s="194">
        <v>0</v>
      </c>
      <c r="BZ134" s="194">
        <v>0</v>
      </c>
      <c r="CA134" s="194">
        <v>0</v>
      </c>
      <c r="CB134" s="194">
        <v>0</v>
      </c>
      <c r="CC134" s="194">
        <v>0</v>
      </c>
      <c r="CD134" s="194">
        <v>0</v>
      </c>
      <c r="CE134" s="194">
        <v>0</v>
      </c>
      <c r="CF134" s="194">
        <v>0</v>
      </c>
      <c r="CG134" s="194">
        <v>0</v>
      </c>
      <c r="CH134" s="194">
        <v>0</v>
      </c>
      <c r="CI134" s="194">
        <v>0</v>
      </c>
      <c r="CJ134" s="194">
        <v>0</v>
      </c>
      <c r="CK134" s="194">
        <v>0</v>
      </c>
      <c r="CL134" s="194">
        <v>0</v>
      </c>
      <c r="CM134" s="194">
        <v>0</v>
      </c>
      <c r="CN134" s="194">
        <v>0</v>
      </c>
      <c r="CO134" s="194">
        <v>0</v>
      </c>
      <c r="CP134" s="194">
        <v>0</v>
      </c>
      <c r="CQ134" s="194">
        <v>0</v>
      </c>
      <c r="CR134" s="194">
        <v>0</v>
      </c>
      <c r="CS134" s="194">
        <v>0</v>
      </c>
      <c r="CT134" s="194">
        <v>0</v>
      </c>
      <c r="CU134" s="194">
        <v>0</v>
      </c>
      <c r="CV134" s="194">
        <v>0</v>
      </c>
      <c r="CW134" s="194">
        <v>0</v>
      </c>
      <c r="CX134" s="194">
        <v>0</v>
      </c>
      <c r="CY134" s="194">
        <v>0</v>
      </c>
      <c r="CZ134" s="194">
        <v>0</v>
      </c>
      <c r="DA134" s="194">
        <v>0</v>
      </c>
      <c r="DB134" s="194">
        <v>0</v>
      </c>
      <c r="DC134" s="194">
        <v>0</v>
      </c>
      <c r="DD134" s="194">
        <v>0</v>
      </c>
      <c r="DE134" s="194">
        <v>0</v>
      </c>
      <c r="DF134" s="194">
        <v>0</v>
      </c>
      <c r="DG134" s="194">
        <v>0</v>
      </c>
      <c r="DH134" s="194">
        <v>0</v>
      </c>
      <c r="DI134" s="194">
        <v>0</v>
      </c>
      <c r="DJ134" s="194">
        <v>0</v>
      </c>
      <c r="DK134" s="194">
        <v>0</v>
      </c>
      <c r="DL134" s="194">
        <v>0</v>
      </c>
      <c r="DM134" s="194">
        <v>0</v>
      </c>
      <c r="DN134" s="194">
        <v>0</v>
      </c>
      <c r="DO134" s="194">
        <v>0</v>
      </c>
      <c r="DP134" s="194">
        <v>0</v>
      </c>
      <c r="DQ134" s="194">
        <v>0</v>
      </c>
      <c r="DR134" s="194">
        <v>0</v>
      </c>
      <c r="DS134" s="194">
        <v>0</v>
      </c>
      <c r="DT134" s="194">
        <v>0</v>
      </c>
      <c r="DU134" s="194">
        <v>0</v>
      </c>
      <c r="DV134" s="194">
        <v>0</v>
      </c>
      <c r="DW134" s="194">
        <v>0</v>
      </c>
      <c r="DX134" s="194">
        <v>0</v>
      </c>
      <c r="DY134" s="194">
        <v>0</v>
      </c>
      <c r="DZ134" s="194">
        <v>0</v>
      </c>
      <c r="EA134" s="194">
        <v>0</v>
      </c>
      <c r="EB134" s="194">
        <v>0</v>
      </c>
      <c r="EC134" s="194">
        <v>0</v>
      </c>
      <c r="ED134" s="194">
        <v>0</v>
      </c>
      <c r="EE134" s="194">
        <v>0</v>
      </c>
      <c r="EF134" s="194">
        <v>0</v>
      </c>
      <c r="EG134" s="194">
        <v>0</v>
      </c>
      <c r="EH134" s="194">
        <v>0</v>
      </c>
      <c r="EI134" s="194">
        <v>0</v>
      </c>
      <c r="EJ134" s="194">
        <v>0</v>
      </c>
      <c r="EK134" s="194">
        <v>0</v>
      </c>
      <c r="EL134" s="194">
        <v>0</v>
      </c>
      <c r="EM134" s="194">
        <v>0</v>
      </c>
      <c r="EN134" s="194">
        <v>0</v>
      </c>
      <c r="EO134" s="194">
        <v>0</v>
      </c>
      <c r="EP134" s="194">
        <v>0</v>
      </c>
      <c r="EQ134" s="194">
        <v>0</v>
      </c>
      <c r="ER134" s="194">
        <v>0</v>
      </c>
      <c r="ES134" s="194">
        <v>0</v>
      </c>
      <c r="ET134" s="194">
        <v>0</v>
      </c>
      <c r="EU134" s="194">
        <v>0</v>
      </c>
      <c r="EV134" s="194">
        <v>0</v>
      </c>
      <c r="EW134" s="194">
        <v>0</v>
      </c>
      <c r="EX134" s="194">
        <v>0</v>
      </c>
      <c r="EY134" s="194">
        <v>0</v>
      </c>
      <c r="EZ134" s="194">
        <v>0</v>
      </c>
      <c r="FA134" s="194">
        <v>0</v>
      </c>
      <c r="FB134" s="194">
        <v>0</v>
      </c>
      <c r="FC134" s="194">
        <v>0</v>
      </c>
      <c r="FD134" s="194">
        <v>0</v>
      </c>
      <c r="FE134" s="194">
        <v>0</v>
      </c>
      <c r="FF134" s="194">
        <v>0</v>
      </c>
      <c r="FG134" s="194">
        <v>0</v>
      </c>
      <c r="FH134" s="194">
        <v>0</v>
      </c>
      <c r="FI134" s="194">
        <v>0</v>
      </c>
      <c r="FJ134" s="194">
        <v>0</v>
      </c>
      <c r="FK134" s="194">
        <v>0</v>
      </c>
      <c r="FL134" s="194">
        <v>0</v>
      </c>
      <c r="FM134" s="194">
        <v>0</v>
      </c>
      <c r="FN134" s="194">
        <v>0</v>
      </c>
      <c r="FO134" s="194">
        <v>0</v>
      </c>
      <c r="FP134" s="194">
        <v>0</v>
      </c>
      <c r="FQ134" s="194">
        <v>0</v>
      </c>
      <c r="FR134" s="194">
        <v>0</v>
      </c>
      <c r="FS134" s="194">
        <v>0</v>
      </c>
      <c r="FT134" s="194">
        <v>0</v>
      </c>
      <c r="FU134" s="194">
        <v>0</v>
      </c>
      <c r="FV134" s="194">
        <v>0</v>
      </c>
      <c r="FW134" s="194">
        <v>0</v>
      </c>
      <c r="FX134" s="194">
        <v>825232</v>
      </c>
      <c r="FY134" s="194">
        <v>0</v>
      </c>
      <c r="FZ134" s="194">
        <v>0</v>
      </c>
      <c r="GA134" s="194">
        <v>0</v>
      </c>
      <c r="GB134" s="194">
        <v>0</v>
      </c>
      <c r="GC134" s="194">
        <v>0</v>
      </c>
      <c r="GD134" s="194">
        <v>0</v>
      </c>
      <c r="GE134" s="194">
        <v>0</v>
      </c>
      <c r="GF134" s="194">
        <v>0</v>
      </c>
      <c r="GG134" s="194">
        <v>0</v>
      </c>
      <c r="GH134" s="194">
        <v>0</v>
      </c>
      <c r="GI134" s="194">
        <v>0</v>
      </c>
      <c r="GJ134" s="194">
        <v>0</v>
      </c>
      <c r="GK134" s="194">
        <v>0</v>
      </c>
      <c r="GL134" s="194">
        <v>0</v>
      </c>
      <c r="GM134" s="194">
        <v>0</v>
      </c>
      <c r="GN134" s="194">
        <v>0</v>
      </c>
      <c r="GO134" s="194">
        <v>0</v>
      </c>
      <c r="GP134" s="194">
        <v>0</v>
      </c>
      <c r="GQ134" s="194">
        <v>0</v>
      </c>
      <c r="GR134" s="194">
        <v>0</v>
      </c>
      <c r="GS134" s="194">
        <v>0</v>
      </c>
      <c r="GT134" s="194">
        <v>0</v>
      </c>
      <c r="GU134" s="194">
        <v>0</v>
      </c>
      <c r="GV134" s="194">
        <v>0</v>
      </c>
      <c r="GW134" s="194">
        <v>0</v>
      </c>
      <c r="GX134" s="194">
        <v>0</v>
      </c>
      <c r="GY134" s="194">
        <v>0</v>
      </c>
      <c r="GZ134" s="194">
        <v>0</v>
      </c>
      <c r="HA134" s="194">
        <v>0</v>
      </c>
      <c r="HB134" s="194">
        <v>0</v>
      </c>
      <c r="HC134" s="194">
        <v>0</v>
      </c>
      <c r="HD134" s="194">
        <v>0</v>
      </c>
      <c r="HE134" s="194">
        <v>0</v>
      </c>
      <c r="HF134" s="194">
        <v>0</v>
      </c>
      <c r="HG134" s="194">
        <v>0</v>
      </c>
      <c r="HH134" s="194">
        <v>0</v>
      </c>
      <c r="HI134" s="194">
        <v>0</v>
      </c>
      <c r="HJ134" s="194">
        <v>0</v>
      </c>
      <c r="HK134" s="194">
        <v>0</v>
      </c>
      <c r="HL134" s="194">
        <v>0</v>
      </c>
      <c r="HM134" s="194">
        <v>0</v>
      </c>
      <c r="HN134" s="194">
        <v>0</v>
      </c>
      <c r="HO134" s="194">
        <v>0</v>
      </c>
      <c r="HP134" s="194">
        <v>0</v>
      </c>
      <c r="HQ134" s="194">
        <v>0</v>
      </c>
      <c r="HR134" s="194">
        <v>0</v>
      </c>
      <c r="HS134" s="194">
        <v>0</v>
      </c>
      <c r="HT134" s="194">
        <v>0</v>
      </c>
      <c r="HU134" s="194">
        <v>0</v>
      </c>
      <c r="HV134" s="194">
        <v>0</v>
      </c>
      <c r="HW134" s="194">
        <v>0</v>
      </c>
      <c r="HX134" s="194">
        <v>0</v>
      </c>
      <c r="HY134" s="194">
        <v>0</v>
      </c>
      <c r="HZ134" s="194">
        <v>0</v>
      </c>
      <c r="IA134" s="194">
        <v>0</v>
      </c>
      <c r="IB134" s="194">
        <v>0</v>
      </c>
      <c r="IC134" s="194">
        <v>0</v>
      </c>
      <c r="ID134" s="194">
        <v>0</v>
      </c>
      <c r="IE134" s="194">
        <v>0</v>
      </c>
      <c r="IF134" s="194">
        <v>0</v>
      </c>
      <c r="IG134" s="194">
        <v>0</v>
      </c>
      <c r="IH134" s="194">
        <v>0</v>
      </c>
      <c r="II134" s="194">
        <v>0</v>
      </c>
      <c r="IJ134" s="194">
        <v>0</v>
      </c>
      <c r="IK134" s="194">
        <v>0</v>
      </c>
      <c r="IL134" s="194">
        <v>0</v>
      </c>
      <c r="IM134" s="194">
        <v>0</v>
      </c>
      <c r="IN134" s="194">
        <v>0</v>
      </c>
      <c r="IO134" s="194">
        <v>0</v>
      </c>
      <c r="IP134" s="194">
        <v>0</v>
      </c>
      <c r="IQ134" s="194">
        <v>0</v>
      </c>
      <c r="IR134" s="194">
        <v>0</v>
      </c>
      <c r="IS134" s="194">
        <v>0</v>
      </c>
      <c r="IT134" s="194">
        <v>0</v>
      </c>
      <c r="IU134" s="194">
        <v>0</v>
      </c>
      <c r="IV134" s="194">
        <v>0</v>
      </c>
      <c r="IW134" s="194">
        <v>1318</v>
      </c>
      <c r="IX134" s="194">
        <f t="shared" si="4"/>
        <v>826550</v>
      </c>
    </row>
    <row r="135" spans="1:258" ht="13.5" customHeight="1" x14ac:dyDescent="0.25">
      <c r="A135" s="190">
        <v>549128</v>
      </c>
      <c r="B135" s="194">
        <v>0</v>
      </c>
      <c r="C135" s="194">
        <v>0</v>
      </c>
      <c r="D135" s="194">
        <v>685600</v>
      </c>
      <c r="E135" s="194">
        <v>0</v>
      </c>
      <c r="F135" s="194">
        <v>0</v>
      </c>
      <c r="G135" s="194">
        <v>0</v>
      </c>
      <c r="H135" s="194">
        <v>1315769</v>
      </c>
      <c r="I135" s="194">
        <v>0</v>
      </c>
      <c r="J135" s="194">
        <v>25983963</v>
      </c>
      <c r="K135" s="194">
        <v>0</v>
      </c>
      <c r="L135" s="194">
        <v>0</v>
      </c>
      <c r="M135" s="194">
        <v>1650000</v>
      </c>
      <c r="N135" s="194">
        <v>0</v>
      </c>
      <c r="O135" s="194">
        <v>0</v>
      </c>
      <c r="P135" s="194">
        <v>0</v>
      </c>
      <c r="Q135" s="194">
        <v>0</v>
      </c>
      <c r="R135" s="194">
        <v>0</v>
      </c>
      <c r="S135" s="194">
        <v>0</v>
      </c>
      <c r="T135" s="194">
        <v>0</v>
      </c>
      <c r="U135" s="194">
        <v>0</v>
      </c>
      <c r="V135" s="194">
        <v>0</v>
      </c>
      <c r="W135" s="194">
        <v>711582</v>
      </c>
      <c r="X135" s="194">
        <v>0</v>
      </c>
      <c r="Y135" s="194">
        <v>0</v>
      </c>
      <c r="Z135" s="194">
        <v>0</v>
      </c>
      <c r="AA135" s="194">
        <v>0</v>
      </c>
      <c r="AB135" s="194">
        <v>0</v>
      </c>
      <c r="AC135" s="194">
        <v>0</v>
      </c>
      <c r="AD135" s="194">
        <v>55384769.049999997</v>
      </c>
      <c r="AE135" s="194">
        <v>0</v>
      </c>
      <c r="AF135" s="194">
        <v>0</v>
      </c>
      <c r="AG135" s="194">
        <v>0</v>
      </c>
      <c r="AH135" s="194">
        <v>0</v>
      </c>
      <c r="AI135" s="194">
        <v>0</v>
      </c>
      <c r="AJ135" s="194">
        <v>0</v>
      </c>
      <c r="AK135" s="194">
        <v>0</v>
      </c>
      <c r="AL135" s="194">
        <v>0</v>
      </c>
      <c r="AM135" s="194">
        <v>0</v>
      </c>
      <c r="AN135" s="194">
        <v>0</v>
      </c>
      <c r="AO135" s="194">
        <v>0</v>
      </c>
      <c r="AP135" s="194">
        <v>1071450.95</v>
      </c>
      <c r="AQ135" s="194">
        <v>0</v>
      </c>
      <c r="AR135" s="194">
        <v>0</v>
      </c>
      <c r="AS135" s="194">
        <v>0</v>
      </c>
      <c r="AT135" s="194">
        <v>0</v>
      </c>
      <c r="AU135" s="194">
        <v>0</v>
      </c>
      <c r="AV135" s="194">
        <v>0</v>
      </c>
      <c r="AW135" s="194">
        <v>0</v>
      </c>
      <c r="AX135" s="194">
        <v>0</v>
      </c>
      <c r="AY135" s="194">
        <v>0</v>
      </c>
      <c r="AZ135" s="194">
        <v>1038808.07</v>
      </c>
      <c r="BA135" s="194">
        <v>0</v>
      </c>
      <c r="BB135" s="194">
        <v>89159.98</v>
      </c>
      <c r="BC135" s="194">
        <v>0</v>
      </c>
      <c r="BD135" s="194">
        <v>0</v>
      </c>
      <c r="BE135" s="194">
        <v>0</v>
      </c>
      <c r="BF135" s="194">
        <v>0</v>
      </c>
      <c r="BG135" s="194">
        <v>0</v>
      </c>
      <c r="BH135" s="194">
        <v>0</v>
      </c>
      <c r="BI135" s="194">
        <v>0</v>
      </c>
      <c r="BJ135" s="194">
        <v>0</v>
      </c>
      <c r="BK135" s="194">
        <v>0</v>
      </c>
      <c r="BL135" s="194">
        <v>0</v>
      </c>
      <c r="BM135" s="194">
        <v>0</v>
      </c>
      <c r="BN135" s="194">
        <v>0</v>
      </c>
      <c r="BO135" s="194">
        <v>7955200</v>
      </c>
      <c r="BP135" s="194">
        <v>0</v>
      </c>
      <c r="BQ135" s="194">
        <v>0</v>
      </c>
      <c r="BR135" s="194">
        <v>0</v>
      </c>
      <c r="BS135" s="194">
        <v>0</v>
      </c>
      <c r="BT135" s="194">
        <v>0</v>
      </c>
      <c r="BU135" s="194">
        <v>0</v>
      </c>
      <c r="BV135" s="194">
        <v>0</v>
      </c>
      <c r="BW135" s="194">
        <v>0</v>
      </c>
      <c r="BX135" s="194">
        <v>0</v>
      </c>
      <c r="BY135" s="194">
        <v>0</v>
      </c>
      <c r="BZ135" s="194">
        <v>0</v>
      </c>
      <c r="CA135" s="194">
        <v>0</v>
      </c>
      <c r="CB135" s="194">
        <v>0</v>
      </c>
      <c r="CC135" s="194">
        <v>0</v>
      </c>
      <c r="CD135" s="194">
        <v>0</v>
      </c>
      <c r="CE135" s="194">
        <v>4947934.2</v>
      </c>
      <c r="CF135" s="194">
        <v>0</v>
      </c>
      <c r="CG135" s="194">
        <v>0</v>
      </c>
      <c r="CH135" s="194">
        <v>0</v>
      </c>
      <c r="CI135" s="194">
        <v>0</v>
      </c>
      <c r="CJ135" s="194">
        <v>0</v>
      </c>
      <c r="CK135" s="194">
        <v>0</v>
      </c>
      <c r="CL135" s="194">
        <v>0</v>
      </c>
      <c r="CM135" s="194">
        <v>0</v>
      </c>
      <c r="CN135" s="194">
        <v>0</v>
      </c>
      <c r="CO135" s="194">
        <v>0</v>
      </c>
      <c r="CP135" s="194">
        <v>0</v>
      </c>
      <c r="CQ135" s="194">
        <v>1846800</v>
      </c>
      <c r="CR135" s="194">
        <v>0</v>
      </c>
      <c r="CS135" s="194">
        <v>0</v>
      </c>
      <c r="CT135" s="194">
        <v>0</v>
      </c>
      <c r="CU135" s="194">
        <v>0</v>
      </c>
      <c r="CV135" s="194">
        <v>0</v>
      </c>
      <c r="CW135" s="194">
        <v>0</v>
      </c>
      <c r="CX135" s="194">
        <v>0</v>
      </c>
      <c r="CY135" s="194">
        <v>0</v>
      </c>
      <c r="CZ135" s="194">
        <v>0</v>
      </c>
      <c r="DA135" s="194">
        <v>0</v>
      </c>
      <c r="DB135" s="194">
        <v>0</v>
      </c>
      <c r="DC135" s="194">
        <v>1876000</v>
      </c>
      <c r="DD135" s="194">
        <v>0</v>
      </c>
      <c r="DE135" s="194">
        <v>5548784</v>
      </c>
      <c r="DF135" s="194">
        <v>0</v>
      </c>
      <c r="DG135" s="194">
        <v>8874036.4299999997</v>
      </c>
      <c r="DH135" s="194">
        <v>1195000</v>
      </c>
      <c r="DI135" s="194">
        <v>4507070.55</v>
      </c>
      <c r="DJ135" s="194">
        <v>0</v>
      </c>
      <c r="DK135" s="194">
        <v>0</v>
      </c>
      <c r="DL135" s="194">
        <v>0</v>
      </c>
      <c r="DM135" s="194">
        <v>0</v>
      </c>
      <c r="DN135" s="194">
        <v>0</v>
      </c>
      <c r="DO135" s="194">
        <v>0</v>
      </c>
      <c r="DP135" s="194">
        <v>0</v>
      </c>
      <c r="DQ135" s="194">
        <v>0</v>
      </c>
      <c r="DR135" s="194">
        <v>0</v>
      </c>
      <c r="DS135" s="194">
        <v>0</v>
      </c>
      <c r="DT135" s="194">
        <v>0</v>
      </c>
      <c r="DU135" s="194">
        <v>0</v>
      </c>
      <c r="DV135" s="194">
        <v>0</v>
      </c>
      <c r="DW135" s="194">
        <v>0</v>
      </c>
      <c r="DX135" s="194">
        <v>0</v>
      </c>
      <c r="DY135" s="194">
        <v>0</v>
      </c>
      <c r="DZ135" s="194">
        <v>0</v>
      </c>
      <c r="EA135" s="194">
        <v>0</v>
      </c>
      <c r="EB135" s="194">
        <v>0</v>
      </c>
      <c r="EC135" s="194">
        <v>0</v>
      </c>
      <c r="ED135" s="194">
        <v>0</v>
      </c>
      <c r="EE135" s="194">
        <v>0</v>
      </c>
      <c r="EF135" s="194">
        <v>0</v>
      </c>
      <c r="EG135" s="194">
        <v>0</v>
      </c>
      <c r="EH135" s="194">
        <v>0</v>
      </c>
      <c r="EI135" s="194">
        <v>0</v>
      </c>
      <c r="EJ135" s="194">
        <v>0</v>
      </c>
      <c r="EK135" s="194">
        <v>0</v>
      </c>
      <c r="EL135" s="194">
        <v>0</v>
      </c>
      <c r="EM135" s="194">
        <v>0</v>
      </c>
      <c r="EN135" s="194">
        <v>0</v>
      </c>
      <c r="EO135" s="194">
        <v>0</v>
      </c>
      <c r="EP135" s="194">
        <v>0</v>
      </c>
      <c r="EQ135" s="194">
        <v>0</v>
      </c>
      <c r="ER135" s="194">
        <v>0</v>
      </c>
      <c r="ES135" s="194">
        <v>0</v>
      </c>
      <c r="ET135" s="194">
        <v>0</v>
      </c>
      <c r="EU135" s="194">
        <v>0</v>
      </c>
      <c r="EV135" s="194">
        <v>0</v>
      </c>
      <c r="EW135" s="194">
        <v>0</v>
      </c>
      <c r="EX135" s="194">
        <v>0</v>
      </c>
      <c r="EY135" s="194">
        <v>0</v>
      </c>
      <c r="EZ135" s="194">
        <v>0</v>
      </c>
      <c r="FA135" s="194">
        <v>0</v>
      </c>
      <c r="FB135" s="194">
        <v>0</v>
      </c>
      <c r="FC135" s="194">
        <v>0</v>
      </c>
      <c r="FD135" s="194">
        <v>0</v>
      </c>
      <c r="FE135" s="194">
        <v>0</v>
      </c>
      <c r="FF135" s="194">
        <v>0</v>
      </c>
      <c r="FG135" s="194">
        <v>0</v>
      </c>
      <c r="FH135" s="194">
        <v>0</v>
      </c>
      <c r="FI135" s="194">
        <v>0</v>
      </c>
      <c r="FJ135" s="194">
        <v>0</v>
      </c>
      <c r="FK135" s="194">
        <v>0</v>
      </c>
      <c r="FL135" s="194">
        <v>0</v>
      </c>
      <c r="FM135" s="194">
        <v>0</v>
      </c>
      <c r="FN135" s="194">
        <v>0</v>
      </c>
      <c r="FO135" s="194">
        <v>0</v>
      </c>
      <c r="FP135" s="194">
        <v>0</v>
      </c>
      <c r="FQ135" s="194">
        <v>0</v>
      </c>
      <c r="FR135" s="194">
        <v>0</v>
      </c>
      <c r="FS135" s="194">
        <v>0</v>
      </c>
      <c r="FT135" s="194">
        <v>0</v>
      </c>
      <c r="FU135" s="194">
        <v>0</v>
      </c>
      <c r="FV135" s="194">
        <v>0</v>
      </c>
      <c r="FW135" s="194">
        <v>0</v>
      </c>
      <c r="FX135" s="194">
        <v>0</v>
      </c>
      <c r="FY135" s="194">
        <v>0</v>
      </c>
      <c r="FZ135" s="194">
        <v>0</v>
      </c>
      <c r="GA135" s="194">
        <v>0</v>
      </c>
      <c r="GB135" s="194">
        <v>0</v>
      </c>
      <c r="GC135" s="194">
        <v>0</v>
      </c>
      <c r="GD135" s="194">
        <v>0</v>
      </c>
      <c r="GE135" s="194">
        <v>0</v>
      </c>
      <c r="GF135" s="194">
        <v>0</v>
      </c>
      <c r="GG135" s="194">
        <v>0</v>
      </c>
      <c r="GH135" s="194">
        <v>0</v>
      </c>
      <c r="GI135" s="194">
        <v>0</v>
      </c>
      <c r="GJ135" s="194">
        <v>400000</v>
      </c>
      <c r="GK135" s="194">
        <v>0</v>
      </c>
      <c r="GL135" s="194">
        <v>0</v>
      </c>
      <c r="GM135" s="194">
        <v>0</v>
      </c>
      <c r="GN135" s="194">
        <v>4405019.2</v>
      </c>
      <c r="GO135" s="194">
        <v>0</v>
      </c>
      <c r="GP135" s="194">
        <v>0</v>
      </c>
      <c r="GQ135" s="194">
        <v>0</v>
      </c>
      <c r="GR135" s="194">
        <v>0</v>
      </c>
      <c r="GS135" s="194">
        <v>0</v>
      </c>
      <c r="GT135" s="194">
        <v>0</v>
      </c>
      <c r="GU135" s="194">
        <v>0</v>
      </c>
      <c r="GV135" s="194">
        <v>0</v>
      </c>
      <c r="GW135" s="194">
        <v>0</v>
      </c>
      <c r="GX135" s="194">
        <v>0</v>
      </c>
      <c r="GY135" s="194">
        <v>0</v>
      </c>
      <c r="GZ135" s="194">
        <v>0</v>
      </c>
      <c r="HA135" s="194">
        <v>0</v>
      </c>
      <c r="HB135" s="194">
        <v>0</v>
      </c>
      <c r="HC135" s="194">
        <v>0</v>
      </c>
      <c r="HD135" s="194">
        <v>0</v>
      </c>
      <c r="HE135" s="194">
        <v>0</v>
      </c>
      <c r="HF135" s="194">
        <v>0</v>
      </c>
      <c r="HG135" s="194">
        <v>0</v>
      </c>
      <c r="HH135" s="194">
        <v>0</v>
      </c>
      <c r="HI135" s="194">
        <v>0</v>
      </c>
      <c r="HJ135" s="194">
        <v>0</v>
      </c>
      <c r="HK135" s="194">
        <v>0</v>
      </c>
      <c r="HL135" s="194">
        <v>0</v>
      </c>
      <c r="HM135" s="194">
        <v>0</v>
      </c>
      <c r="HN135" s="194">
        <v>0</v>
      </c>
      <c r="HO135" s="194">
        <v>0</v>
      </c>
      <c r="HP135" s="194">
        <v>546086.1</v>
      </c>
      <c r="HQ135" s="194">
        <v>0</v>
      </c>
      <c r="HR135" s="194">
        <v>0</v>
      </c>
      <c r="HS135" s="194">
        <v>0</v>
      </c>
      <c r="HT135" s="194">
        <v>0</v>
      </c>
      <c r="HU135" s="194">
        <v>0</v>
      </c>
      <c r="HV135" s="194">
        <v>0</v>
      </c>
      <c r="HW135" s="194">
        <v>0</v>
      </c>
      <c r="HX135" s="194">
        <v>0</v>
      </c>
      <c r="HY135" s="194">
        <v>0</v>
      </c>
      <c r="HZ135" s="194">
        <v>0</v>
      </c>
      <c r="IA135" s="194">
        <v>0</v>
      </c>
      <c r="IB135" s="194">
        <v>0</v>
      </c>
      <c r="IC135" s="194">
        <v>0</v>
      </c>
      <c r="ID135" s="194">
        <v>0</v>
      </c>
      <c r="IE135" s="194">
        <v>0</v>
      </c>
      <c r="IF135" s="194">
        <v>0</v>
      </c>
      <c r="IG135" s="194">
        <v>0</v>
      </c>
      <c r="IH135" s="194">
        <v>0</v>
      </c>
      <c r="II135" s="194">
        <v>0</v>
      </c>
      <c r="IJ135" s="194">
        <v>0</v>
      </c>
      <c r="IK135" s="194">
        <v>0</v>
      </c>
      <c r="IL135" s="194">
        <v>0</v>
      </c>
      <c r="IM135" s="194">
        <v>0</v>
      </c>
      <c r="IN135" s="194">
        <v>0</v>
      </c>
      <c r="IO135" s="194">
        <v>0</v>
      </c>
      <c r="IP135" s="194">
        <v>0</v>
      </c>
      <c r="IQ135" s="194">
        <v>0</v>
      </c>
      <c r="IR135" s="194">
        <v>0</v>
      </c>
      <c r="IS135" s="194">
        <v>0</v>
      </c>
      <c r="IT135" s="194">
        <v>0</v>
      </c>
      <c r="IU135" s="194">
        <v>0</v>
      </c>
      <c r="IV135" s="194">
        <v>0</v>
      </c>
      <c r="IW135" s="194">
        <v>0</v>
      </c>
      <c r="IX135" s="194">
        <f t="shared" si="4"/>
        <v>130033032.53</v>
      </c>
    </row>
    <row r="136" spans="1:258" ht="13.5" customHeight="1" x14ac:dyDescent="0.25">
      <c r="A136" s="190">
        <v>549129</v>
      </c>
      <c r="B136" s="194">
        <v>0</v>
      </c>
      <c r="C136" s="194">
        <v>0</v>
      </c>
      <c r="D136" s="194">
        <v>0</v>
      </c>
      <c r="E136" s="194">
        <v>0</v>
      </c>
      <c r="F136" s="194">
        <v>0</v>
      </c>
      <c r="G136" s="194">
        <v>0</v>
      </c>
      <c r="H136" s="194">
        <v>0</v>
      </c>
      <c r="I136" s="194">
        <v>0</v>
      </c>
      <c r="J136" s="194">
        <v>0</v>
      </c>
      <c r="K136" s="194">
        <v>0</v>
      </c>
      <c r="L136" s="194">
        <v>0</v>
      </c>
      <c r="M136" s="194">
        <v>0</v>
      </c>
      <c r="N136" s="194">
        <v>0</v>
      </c>
      <c r="O136" s="194">
        <v>0</v>
      </c>
      <c r="P136" s="194">
        <v>0</v>
      </c>
      <c r="Q136" s="194">
        <v>0</v>
      </c>
      <c r="R136" s="194">
        <v>0</v>
      </c>
      <c r="S136" s="194">
        <v>0</v>
      </c>
      <c r="T136" s="194">
        <v>0</v>
      </c>
      <c r="U136" s="194">
        <v>0</v>
      </c>
      <c r="V136" s="194">
        <v>0</v>
      </c>
      <c r="W136" s="194">
        <v>0</v>
      </c>
      <c r="X136" s="194">
        <v>0</v>
      </c>
      <c r="Y136" s="194">
        <v>0</v>
      </c>
      <c r="Z136" s="194">
        <v>0</v>
      </c>
      <c r="AA136" s="194">
        <v>0</v>
      </c>
      <c r="AB136" s="194">
        <v>0</v>
      </c>
      <c r="AC136" s="194">
        <v>0</v>
      </c>
      <c r="AD136" s="194">
        <v>0</v>
      </c>
      <c r="AE136" s="194">
        <v>0</v>
      </c>
      <c r="AF136" s="194">
        <v>0</v>
      </c>
      <c r="AG136" s="194">
        <v>0</v>
      </c>
      <c r="AH136" s="194">
        <v>0</v>
      </c>
      <c r="AI136" s="194">
        <v>0</v>
      </c>
      <c r="AJ136" s="194">
        <v>0</v>
      </c>
      <c r="AK136" s="194">
        <v>0</v>
      </c>
      <c r="AL136" s="194">
        <v>0</v>
      </c>
      <c r="AM136" s="194">
        <v>0</v>
      </c>
      <c r="AN136" s="194">
        <v>0</v>
      </c>
      <c r="AO136" s="194">
        <v>0</v>
      </c>
      <c r="AP136" s="194">
        <v>0</v>
      </c>
      <c r="AQ136" s="194">
        <v>0</v>
      </c>
      <c r="AR136" s="194">
        <v>0</v>
      </c>
      <c r="AS136" s="194">
        <v>0</v>
      </c>
      <c r="AT136" s="194">
        <v>0</v>
      </c>
      <c r="AU136" s="194">
        <v>0</v>
      </c>
      <c r="AV136" s="194">
        <v>0</v>
      </c>
      <c r="AW136" s="194">
        <v>0</v>
      </c>
      <c r="AX136" s="194">
        <v>0</v>
      </c>
      <c r="AY136" s="194">
        <v>0</v>
      </c>
      <c r="AZ136" s="194">
        <v>0</v>
      </c>
      <c r="BA136" s="194">
        <v>0</v>
      </c>
      <c r="BB136" s="194">
        <v>0</v>
      </c>
      <c r="BC136" s="194">
        <v>0</v>
      </c>
      <c r="BD136" s="194">
        <v>0</v>
      </c>
      <c r="BE136" s="194">
        <v>0</v>
      </c>
      <c r="BF136" s="194">
        <v>0</v>
      </c>
      <c r="BG136" s="194">
        <v>0</v>
      </c>
      <c r="BH136" s="194">
        <v>0</v>
      </c>
      <c r="BI136" s="194">
        <v>0</v>
      </c>
      <c r="BJ136" s="194">
        <v>0</v>
      </c>
      <c r="BK136" s="194">
        <v>0</v>
      </c>
      <c r="BL136" s="194">
        <v>0</v>
      </c>
      <c r="BM136" s="194">
        <v>0</v>
      </c>
      <c r="BN136" s="194">
        <v>0</v>
      </c>
      <c r="BO136" s="194">
        <v>0</v>
      </c>
      <c r="BP136" s="194">
        <v>0</v>
      </c>
      <c r="BQ136" s="194">
        <v>0</v>
      </c>
      <c r="BR136" s="194">
        <v>0</v>
      </c>
      <c r="BS136" s="194">
        <v>0</v>
      </c>
      <c r="BT136" s="194">
        <v>0</v>
      </c>
      <c r="BU136" s="194">
        <v>0</v>
      </c>
      <c r="BV136" s="194">
        <v>0</v>
      </c>
      <c r="BW136" s="194">
        <v>0</v>
      </c>
      <c r="BX136" s="194">
        <v>0</v>
      </c>
      <c r="BY136" s="194">
        <v>0</v>
      </c>
      <c r="BZ136" s="194">
        <v>0</v>
      </c>
      <c r="CA136" s="194">
        <v>0</v>
      </c>
      <c r="CB136" s="194">
        <v>0</v>
      </c>
      <c r="CC136" s="194">
        <v>0</v>
      </c>
      <c r="CD136" s="194">
        <v>0</v>
      </c>
      <c r="CE136" s="194">
        <v>0</v>
      </c>
      <c r="CF136" s="194">
        <v>0</v>
      </c>
      <c r="CG136" s="194">
        <v>0</v>
      </c>
      <c r="CH136" s="194">
        <v>0</v>
      </c>
      <c r="CI136" s="194">
        <v>0</v>
      </c>
      <c r="CJ136" s="194">
        <v>0</v>
      </c>
      <c r="CK136" s="194">
        <v>0</v>
      </c>
      <c r="CL136" s="194">
        <v>0</v>
      </c>
      <c r="CM136" s="194">
        <v>0</v>
      </c>
      <c r="CN136" s="194">
        <v>0</v>
      </c>
      <c r="CO136" s="194">
        <v>0</v>
      </c>
      <c r="CP136" s="194">
        <v>0</v>
      </c>
      <c r="CQ136" s="194">
        <v>0</v>
      </c>
      <c r="CR136" s="194">
        <v>0</v>
      </c>
      <c r="CS136" s="194">
        <v>0</v>
      </c>
      <c r="CT136" s="194">
        <v>0</v>
      </c>
      <c r="CU136" s="194">
        <v>0</v>
      </c>
      <c r="CV136" s="194">
        <v>0</v>
      </c>
      <c r="CW136" s="194">
        <v>0</v>
      </c>
      <c r="CX136" s="194">
        <v>0</v>
      </c>
      <c r="CY136" s="194">
        <v>0</v>
      </c>
      <c r="CZ136" s="194">
        <v>0</v>
      </c>
      <c r="DA136" s="194">
        <v>0</v>
      </c>
      <c r="DB136" s="194">
        <v>0</v>
      </c>
      <c r="DC136" s="194">
        <v>0</v>
      </c>
      <c r="DD136" s="194">
        <v>0</v>
      </c>
      <c r="DE136" s="194">
        <v>0</v>
      </c>
      <c r="DF136" s="194">
        <v>0</v>
      </c>
      <c r="DG136" s="194">
        <v>0</v>
      </c>
      <c r="DH136" s="194">
        <v>0</v>
      </c>
      <c r="DI136" s="194">
        <v>0</v>
      </c>
      <c r="DJ136" s="194">
        <v>0</v>
      </c>
      <c r="DK136" s="194">
        <v>0</v>
      </c>
      <c r="DL136" s="194">
        <v>0</v>
      </c>
      <c r="DM136" s="194">
        <v>0</v>
      </c>
      <c r="DN136" s="194">
        <v>0</v>
      </c>
      <c r="DO136" s="194">
        <v>0</v>
      </c>
      <c r="DP136" s="194">
        <v>0</v>
      </c>
      <c r="DQ136" s="194">
        <v>0</v>
      </c>
      <c r="DR136" s="194">
        <v>0</v>
      </c>
      <c r="DS136" s="194">
        <v>0</v>
      </c>
      <c r="DT136" s="194">
        <v>0</v>
      </c>
      <c r="DU136" s="194">
        <v>0</v>
      </c>
      <c r="DV136" s="194">
        <v>0</v>
      </c>
      <c r="DW136" s="194">
        <v>0</v>
      </c>
      <c r="DX136" s="194">
        <v>0</v>
      </c>
      <c r="DY136" s="194">
        <v>0</v>
      </c>
      <c r="DZ136" s="194">
        <v>0</v>
      </c>
      <c r="EA136" s="194">
        <v>0</v>
      </c>
      <c r="EB136" s="194">
        <v>0</v>
      </c>
      <c r="EC136" s="194">
        <v>0</v>
      </c>
      <c r="ED136" s="194">
        <v>0</v>
      </c>
      <c r="EE136" s="194">
        <v>0</v>
      </c>
      <c r="EF136" s="194">
        <v>0</v>
      </c>
      <c r="EG136" s="194">
        <v>0</v>
      </c>
      <c r="EH136" s="194">
        <v>0</v>
      </c>
      <c r="EI136" s="194">
        <v>0</v>
      </c>
      <c r="EJ136" s="194">
        <v>0</v>
      </c>
      <c r="EK136" s="194">
        <v>0</v>
      </c>
      <c r="EL136" s="194">
        <v>0</v>
      </c>
      <c r="EM136" s="194">
        <v>0</v>
      </c>
      <c r="EN136" s="194">
        <v>0</v>
      </c>
      <c r="EO136" s="194">
        <v>0</v>
      </c>
      <c r="EP136" s="194">
        <v>0</v>
      </c>
      <c r="EQ136" s="194">
        <v>0</v>
      </c>
      <c r="ER136" s="194">
        <v>0</v>
      </c>
      <c r="ES136" s="194">
        <v>0</v>
      </c>
      <c r="ET136" s="194">
        <v>0</v>
      </c>
      <c r="EU136" s="194">
        <v>0</v>
      </c>
      <c r="EV136" s="194">
        <v>0</v>
      </c>
      <c r="EW136" s="194">
        <v>0</v>
      </c>
      <c r="EX136" s="194">
        <v>0</v>
      </c>
      <c r="EY136" s="194">
        <v>0</v>
      </c>
      <c r="EZ136" s="194">
        <v>0</v>
      </c>
      <c r="FA136" s="194">
        <v>0</v>
      </c>
      <c r="FB136" s="194">
        <v>0</v>
      </c>
      <c r="FC136" s="194">
        <v>0</v>
      </c>
      <c r="FD136" s="194">
        <v>0</v>
      </c>
      <c r="FE136" s="194">
        <v>0</v>
      </c>
      <c r="FF136" s="194">
        <v>0</v>
      </c>
      <c r="FG136" s="194">
        <v>0</v>
      </c>
      <c r="FH136" s="194">
        <v>0</v>
      </c>
      <c r="FI136" s="194">
        <v>0</v>
      </c>
      <c r="FJ136" s="194">
        <v>0</v>
      </c>
      <c r="FK136" s="194">
        <v>0</v>
      </c>
      <c r="FL136" s="194">
        <v>0</v>
      </c>
      <c r="FM136" s="194">
        <v>0</v>
      </c>
      <c r="FN136" s="194">
        <v>0</v>
      </c>
      <c r="FO136" s="194">
        <v>0</v>
      </c>
      <c r="FP136" s="194">
        <v>0</v>
      </c>
      <c r="FQ136" s="194">
        <v>0</v>
      </c>
      <c r="FR136" s="194">
        <v>0</v>
      </c>
      <c r="FS136" s="194">
        <v>0</v>
      </c>
      <c r="FT136" s="194">
        <v>0</v>
      </c>
      <c r="FU136" s="194">
        <v>0</v>
      </c>
      <c r="FV136" s="194">
        <v>0</v>
      </c>
      <c r="FW136" s="194">
        <v>0</v>
      </c>
      <c r="FX136" s="194">
        <v>0</v>
      </c>
      <c r="FY136" s="194">
        <v>0</v>
      </c>
      <c r="FZ136" s="194">
        <v>0</v>
      </c>
      <c r="GA136" s="194">
        <v>0</v>
      </c>
      <c r="GB136" s="194">
        <v>0</v>
      </c>
      <c r="GC136" s="194">
        <v>0</v>
      </c>
      <c r="GD136" s="194">
        <v>0</v>
      </c>
      <c r="GE136" s="194">
        <v>0</v>
      </c>
      <c r="GF136" s="194">
        <v>0</v>
      </c>
      <c r="GG136" s="194">
        <v>0</v>
      </c>
      <c r="GH136" s="194">
        <v>0</v>
      </c>
      <c r="GI136" s="194">
        <v>0</v>
      </c>
      <c r="GJ136" s="194">
        <v>0</v>
      </c>
      <c r="GK136" s="194">
        <v>0</v>
      </c>
      <c r="GL136" s="194">
        <v>0</v>
      </c>
      <c r="GM136" s="194">
        <v>0</v>
      </c>
      <c r="GN136" s="194">
        <v>0</v>
      </c>
      <c r="GO136" s="194">
        <v>0</v>
      </c>
      <c r="GP136" s="194">
        <v>0</v>
      </c>
      <c r="GQ136" s="194">
        <v>0</v>
      </c>
      <c r="GR136" s="194">
        <v>0</v>
      </c>
      <c r="GS136" s="194">
        <v>0</v>
      </c>
      <c r="GT136" s="194">
        <v>0</v>
      </c>
      <c r="GU136" s="194">
        <v>0</v>
      </c>
      <c r="GV136" s="194">
        <v>0</v>
      </c>
      <c r="GW136" s="194">
        <v>0</v>
      </c>
      <c r="GX136" s="194">
        <v>0</v>
      </c>
      <c r="GY136" s="194">
        <v>0</v>
      </c>
      <c r="GZ136" s="194">
        <v>0</v>
      </c>
      <c r="HA136" s="194">
        <v>0</v>
      </c>
      <c r="HB136" s="194">
        <v>0</v>
      </c>
      <c r="HC136" s="194">
        <v>0</v>
      </c>
      <c r="HD136" s="194">
        <v>0</v>
      </c>
      <c r="HE136" s="194">
        <v>0</v>
      </c>
      <c r="HF136" s="194">
        <v>0</v>
      </c>
      <c r="HG136" s="194">
        <v>0</v>
      </c>
      <c r="HH136" s="194">
        <v>0</v>
      </c>
      <c r="HI136" s="194">
        <v>0</v>
      </c>
      <c r="HJ136" s="194">
        <v>0</v>
      </c>
      <c r="HK136" s="194">
        <v>0</v>
      </c>
      <c r="HL136" s="194">
        <v>0</v>
      </c>
      <c r="HM136" s="194">
        <v>0</v>
      </c>
      <c r="HN136" s="194">
        <v>0</v>
      </c>
      <c r="HO136" s="194">
        <v>0</v>
      </c>
      <c r="HP136" s="194">
        <v>0</v>
      </c>
      <c r="HQ136" s="194">
        <v>0</v>
      </c>
      <c r="HR136" s="194">
        <v>0</v>
      </c>
      <c r="HS136" s="194">
        <v>0</v>
      </c>
      <c r="HT136" s="194">
        <v>0</v>
      </c>
      <c r="HU136" s="194">
        <v>0</v>
      </c>
      <c r="HV136" s="194">
        <v>0</v>
      </c>
      <c r="HW136" s="194">
        <v>0</v>
      </c>
      <c r="HX136" s="194">
        <v>0</v>
      </c>
      <c r="HY136" s="194">
        <v>0</v>
      </c>
      <c r="HZ136" s="194">
        <v>0</v>
      </c>
      <c r="IA136" s="194">
        <v>0</v>
      </c>
      <c r="IB136" s="194">
        <v>0</v>
      </c>
      <c r="IC136" s="194">
        <v>0</v>
      </c>
      <c r="ID136" s="194">
        <v>0</v>
      </c>
      <c r="IE136" s="194">
        <v>0</v>
      </c>
      <c r="IF136" s="194">
        <v>0</v>
      </c>
      <c r="IG136" s="194">
        <v>0</v>
      </c>
      <c r="IH136" s="194">
        <v>0</v>
      </c>
      <c r="II136" s="194">
        <v>0</v>
      </c>
      <c r="IJ136" s="194">
        <v>0</v>
      </c>
      <c r="IK136" s="194">
        <v>0</v>
      </c>
      <c r="IL136" s="194">
        <v>0</v>
      </c>
      <c r="IM136" s="194">
        <v>0</v>
      </c>
      <c r="IN136" s="194">
        <v>0</v>
      </c>
      <c r="IO136" s="194">
        <v>0</v>
      </c>
      <c r="IP136" s="194">
        <v>0</v>
      </c>
      <c r="IQ136" s="194">
        <v>0</v>
      </c>
      <c r="IR136" s="194">
        <v>0</v>
      </c>
      <c r="IS136" s="194">
        <v>0</v>
      </c>
      <c r="IT136" s="194">
        <v>0</v>
      </c>
      <c r="IU136" s="194">
        <v>0</v>
      </c>
      <c r="IV136" s="194">
        <v>0</v>
      </c>
      <c r="IW136" s="194">
        <v>0</v>
      </c>
      <c r="IX136" s="194">
        <f t="shared" si="4"/>
        <v>0</v>
      </c>
    </row>
    <row r="137" spans="1:258" ht="13.5" customHeight="1" x14ac:dyDescent="0.25">
      <c r="A137" s="190">
        <v>549133</v>
      </c>
      <c r="B137" s="194">
        <v>0</v>
      </c>
      <c r="C137" s="194">
        <v>0</v>
      </c>
      <c r="D137" s="194">
        <v>0</v>
      </c>
      <c r="E137" s="194">
        <v>0</v>
      </c>
      <c r="F137" s="194">
        <v>0</v>
      </c>
      <c r="G137" s="194">
        <v>0</v>
      </c>
      <c r="H137" s="194">
        <v>0</v>
      </c>
      <c r="I137" s="194">
        <v>0</v>
      </c>
      <c r="J137" s="194">
        <v>0</v>
      </c>
      <c r="K137" s="194">
        <v>0</v>
      </c>
      <c r="L137" s="194">
        <v>0</v>
      </c>
      <c r="M137" s="194">
        <v>0</v>
      </c>
      <c r="N137" s="194">
        <v>0</v>
      </c>
      <c r="O137" s="194">
        <v>0</v>
      </c>
      <c r="P137" s="194">
        <v>0</v>
      </c>
      <c r="Q137" s="194">
        <v>0</v>
      </c>
      <c r="R137" s="194">
        <v>0</v>
      </c>
      <c r="S137" s="194">
        <v>0</v>
      </c>
      <c r="T137" s="194">
        <v>0</v>
      </c>
      <c r="U137" s="194">
        <v>0</v>
      </c>
      <c r="V137" s="194">
        <v>0</v>
      </c>
      <c r="W137" s="194">
        <v>0</v>
      </c>
      <c r="X137" s="194">
        <v>0</v>
      </c>
      <c r="Y137" s="194">
        <v>0</v>
      </c>
      <c r="Z137" s="194">
        <v>0</v>
      </c>
      <c r="AA137" s="194">
        <v>0</v>
      </c>
      <c r="AB137" s="194">
        <v>0</v>
      </c>
      <c r="AC137" s="194">
        <v>0</v>
      </c>
      <c r="AD137" s="194">
        <v>0</v>
      </c>
      <c r="AE137" s="194">
        <v>0</v>
      </c>
      <c r="AF137" s="194">
        <v>0</v>
      </c>
      <c r="AG137" s="194">
        <v>0</v>
      </c>
      <c r="AH137" s="194">
        <v>0</v>
      </c>
      <c r="AI137" s="194">
        <v>0</v>
      </c>
      <c r="AJ137" s="194">
        <v>0</v>
      </c>
      <c r="AK137" s="194">
        <v>0</v>
      </c>
      <c r="AL137" s="194">
        <v>0</v>
      </c>
      <c r="AM137" s="194">
        <v>0</v>
      </c>
      <c r="AN137" s="194">
        <v>0</v>
      </c>
      <c r="AO137" s="194">
        <v>0</v>
      </c>
      <c r="AP137" s="194">
        <v>0</v>
      </c>
      <c r="AQ137" s="194">
        <v>0</v>
      </c>
      <c r="AR137" s="194">
        <v>0</v>
      </c>
      <c r="AS137" s="194">
        <v>0</v>
      </c>
      <c r="AT137" s="194">
        <v>0</v>
      </c>
      <c r="AU137" s="194">
        <v>0</v>
      </c>
      <c r="AV137" s="194">
        <v>0</v>
      </c>
      <c r="AW137" s="194">
        <v>0</v>
      </c>
      <c r="AX137" s="194">
        <v>0</v>
      </c>
      <c r="AY137" s="194">
        <v>0</v>
      </c>
      <c r="AZ137" s="194">
        <v>0</v>
      </c>
      <c r="BA137" s="194">
        <v>0</v>
      </c>
      <c r="BB137" s="194">
        <v>0</v>
      </c>
      <c r="BC137" s="194">
        <v>0</v>
      </c>
      <c r="BD137" s="194">
        <v>0</v>
      </c>
      <c r="BE137" s="194">
        <v>0</v>
      </c>
      <c r="BF137" s="194">
        <v>0</v>
      </c>
      <c r="BG137" s="194">
        <v>0</v>
      </c>
      <c r="BH137" s="194">
        <v>0</v>
      </c>
      <c r="BI137" s="194">
        <v>0</v>
      </c>
      <c r="BJ137" s="194">
        <v>0</v>
      </c>
      <c r="BK137" s="194">
        <v>0</v>
      </c>
      <c r="BL137" s="194">
        <v>0</v>
      </c>
      <c r="BM137" s="194">
        <v>0</v>
      </c>
      <c r="BN137" s="194">
        <v>0</v>
      </c>
      <c r="BO137" s="194">
        <v>0</v>
      </c>
      <c r="BP137" s="194">
        <v>0</v>
      </c>
      <c r="BQ137" s="194">
        <v>0</v>
      </c>
      <c r="BR137" s="194">
        <v>0</v>
      </c>
      <c r="BS137" s="194">
        <v>0</v>
      </c>
      <c r="BT137" s="194">
        <v>0</v>
      </c>
      <c r="BU137" s="194">
        <v>0</v>
      </c>
      <c r="BV137" s="194">
        <v>0</v>
      </c>
      <c r="BW137" s="194">
        <v>0</v>
      </c>
      <c r="BX137" s="194">
        <v>0</v>
      </c>
      <c r="BY137" s="194">
        <v>0</v>
      </c>
      <c r="BZ137" s="194">
        <v>0</v>
      </c>
      <c r="CA137" s="194">
        <v>0</v>
      </c>
      <c r="CB137" s="194">
        <v>0</v>
      </c>
      <c r="CC137" s="194">
        <v>0</v>
      </c>
      <c r="CD137" s="194">
        <v>0</v>
      </c>
      <c r="CE137" s="194">
        <v>0</v>
      </c>
      <c r="CF137" s="194">
        <v>0</v>
      </c>
      <c r="CG137" s="194">
        <v>0</v>
      </c>
      <c r="CH137" s="194">
        <v>0</v>
      </c>
      <c r="CI137" s="194">
        <v>0</v>
      </c>
      <c r="CJ137" s="194">
        <v>0</v>
      </c>
      <c r="CK137" s="194">
        <v>0</v>
      </c>
      <c r="CL137" s="194">
        <v>0</v>
      </c>
      <c r="CM137" s="194">
        <v>0</v>
      </c>
      <c r="CN137" s="194">
        <v>0</v>
      </c>
      <c r="CO137" s="194">
        <v>0</v>
      </c>
      <c r="CP137" s="194">
        <v>0</v>
      </c>
      <c r="CQ137" s="194">
        <v>0</v>
      </c>
      <c r="CR137" s="194">
        <v>0</v>
      </c>
      <c r="CS137" s="194">
        <v>0</v>
      </c>
      <c r="CT137" s="194">
        <v>0</v>
      </c>
      <c r="CU137" s="194">
        <v>0</v>
      </c>
      <c r="CV137" s="194">
        <v>0</v>
      </c>
      <c r="CW137" s="194">
        <v>0</v>
      </c>
      <c r="CX137" s="194">
        <v>0</v>
      </c>
      <c r="CY137" s="194">
        <v>0</v>
      </c>
      <c r="CZ137" s="194">
        <v>0</v>
      </c>
      <c r="DA137" s="194">
        <v>0</v>
      </c>
      <c r="DB137" s="194">
        <v>0</v>
      </c>
      <c r="DC137" s="194">
        <v>0</v>
      </c>
      <c r="DD137" s="194">
        <v>0</v>
      </c>
      <c r="DE137" s="194">
        <v>0</v>
      </c>
      <c r="DF137" s="194">
        <v>0</v>
      </c>
      <c r="DG137" s="194">
        <v>0</v>
      </c>
      <c r="DH137" s="194">
        <v>0</v>
      </c>
      <c r="DI137" s="194">
        <v>0</v>
      </c>
      <c r="DJ137" s="194">
        <v>0</v>
      </c>
      <c r="DK137" s="194">
        <v>0</v>
      </c>
      <c r="DL137" s="194">
        <v>0</v>
      </c>
      <c r="DM137" s="194">
        <v>0</v>
      </c>
      <c r="DN137" s="194">
        <v>0</v>
      </c>
      <c r="DO137" s="194">
        <v>0</v>
      </c>
      <c r="DP137" s="194">
        <v>0</v>
      </c>
      <c r="DQ137" s="194">
        <v>0</v>
      </c>
      <c r="DR137" s="194">
        <v>0</v>
      </c>
      <c r="DS137" s="194">
        <v>0</v>
      </c>
      <c r="DT137" s="194">
        <v>0</v>
      </c>
      <c r="DU137" s="194">
        <v>0</v>
      </c>
      <c r="DV137" s="194">
        <v>0</v>
      </c>
      <c r="DW137" s="194">
        <v>0</v>
      </c>
      <c r="DX137" s="194">
        <v>0</v>
      </c>
      <c r="DY137" s="194">
        <v>0</v>
      </c>
      <c r="DZ137" s="194">
        <v>0</v>
      </c>
      <c r="EA137" s="194">
        <v>0</v>
      </c>
      <c r="EB137" s="194">
        <v>0</v>
      </c>
      <c r="EC137" s="194">
        <v>0</v>
      </c>
      <c r="ED137" s="194">
        <v>0</v>
      </c>
      <c r="EE137" s="194">
        <v>0</v>
      </c>
      <c r="EF137" s="194">
        <v>0</v>
      </c>
      <c r="EG137" s="194">
        <v>0</v>
      </c>
      <c r="EH137" s="194">
        <v>0</v>
      </c>
      <c r="EI137" s="194">
        <v>0</v>
      </c>
      <c r="EJ137" s="194">
        <v>0</v>
      </c>
      <c r="EK137" s="194">
        <v>0</v>
      </c>
      <c r="EL137" s="194">
        <v>0</v>
      </c>
      <c r="EM137" s="194">
        <v>0</v>
      </c>
      <c r="EN137" s="194">
        <v>0</v>
      </c>
      <c r="EO137" s="194">
        <v>0</v>
      </c>
      <c r="EP137" s="194">
        <v>0</v>
      </c>
      <c r="EQ137" s="194">
        <v>0</v>
      </c>
      <c r="ER137" s="194">
        <v>0</v>
      </c>
      <c r="ES137" s="194">
        <v>0</v>
      </c>
      <c r="ET137" s="194">
        <v>0</v>
      </c>
      <c r="EU137" s="194">
        <v>0</v>
      </c>
      <c r="EV137" s="194">
        <v>0</v>
      </c>
      <c r="EW137" s="194">
        <v>0</v>
      </c>
      <c r="EX137" s="194">
        <v>0</v>
      </c>
      <c r="EY137" s="194">
        <v>0</v>
      </c>
      <c r="EZ137" s="194">
        <v>0</v>
      </c>
      <c r="FA137" s="194">
        <v>0</v>
      </c>
      <c r="FB137" s="194">
        <v>0</v>
      </c>
      <c r="FC137" s="194">
        <v>0</v>
      </c>
      <c r="FD137" s="194">
        <v>0</v>
      </c>
      <c r="FE137" s="194">
        <v>0</v>
      </c>
      <c r="FF137" s="194">
        <v>0</v>
      </c>
      <c r="FG137" s="194">
        <v>0</v>
      </c>
      <c r="FH137" s="194">
        <v>0</v>
      </c>
      <c r="FI137" s="194">
        <v>0</v>
      </c>
      <c r="FJ137" s="194">
        <v>0</v>
      </c>
      <c r="FK137" s="194">
        <v>0</v>
      </c>
      <c r="FL137" s="194">
        <v>0</v>
      </c>
      <c r="FM137" s="194">
        <v>0</v>
      </c>
      <c r="FN137" s="194">
        <v>0</v>
      </c>
      <c r="FO137" s="194">
        <v>0</v>
      </c>
      <c r="FP137" s="194">
        <v>0</v>
      </c>
      <c r="FQ137" s="194">
        <v>0</v>
      </c>
      <c r="FR137" s="194">
        <v>0</v>
      </c>
      <c r="FS137" s="194">
        <v>0</v>
      </c>
      <c r="FT137" s="194">
        <v>0</v>
      </c>
      <c r="FU137" s="194">
        <v>0</v>
      </c>
      <c r="FV137" s="194">
        <v>0</v>
      </c>
      <c r="FW137" s="194">
        <v>0</v>
      </c>
      <c r="FX137" s="194">
        <v>0</v>
      </c>
      <c r="FY137" s="194">
        <v>0</v>
      </c>
      <c r="FZ137" s="194">
        <v>15685951.369999999</v>
      </c>
      <c r="GA137" s="194">
        <v>0</v>
      </c>
      <c r="GB137" s="194">
        <v>0</v>
      </c>
      <c r="GC137" s="194">
        <v>0</v>
      </c>
      <c r="GD137" s="194">
        <v>0</v>
      </c>
      <c r="GE137" s="194">
        <v>0</v>
      </c>
      <c r="GF137" s="194">
        <v>0</v>
      </c>
      <c r="GG137" s="194">
        <v>0</v>
      </c>
      <c r="GH137" s="194">
        <v>0</v>
      </c>
      <c r="GI137" s="194">
        <v>0</v>
      </c>
      <c r="GJ137" s="194">
        <v>0</v>
      </c>
      <c r="GK137" s="194">
        <v>0</v>
      </c>
      <c r="GL137" s="194">
        <v>0</v>
      </c>
      <c r="GM137" s="194">
        <v>0</v>
      </c>
      <c r="GN137" s="194">
        <v>0</v>
      </c>
      <c r="GO137" s="194">
        <v>0</v>
      </c>
      <c r="GP137" s="194">
        <v>0</v>
      </c>
      <c r="GQ137" s="194">
        <v>0</v>
      </c>
      <c r="GR137" s="194">
        <v>0</v>
      </c>
      <c r="GS137" s="194">
        <v>0</v>
      </c>
      <c r="GT137" s="194">
        <v>0</v>
      </c>
      <c r="GU137" s="194">
        <v>3459000</v>
      </c>
      <c r="GV137" s="194">
        <v>0</v>
      </c>
      <c r="GW137" s="194">
        <v>0</v>
      </c>
      <c r="GX137" s="194">
        <v>0</v>
      </c>
      <c r="GY137" s="194">
        <v>0</v>
      </c>
      <c r="GZ137" s="194">
        <v>0</v>
      </c>
      <c r="HA137" s="194">
        <v>0</v>
      </c>
      <c r="HB137" s="194">
        <v>0</v>
      </c>
      <c r="HC137" s="194">
        <v>0</v>
      </c>
      <c r="HD137" s="194">
        <v>0</v>
      </c>
      <c r="HE137" s="194">
        <v>0</v>
      </c>
      <c r="HF137" s="194">
        <v>0</v>
      </c>
      <c r="HG137" s="194">
        <v>0</v>
      </c>
      <c r="HH137" s="194">
        <v>0</v>
      </c>
      <c r="HI137" s="194">
        <v>0</v>
      </c>
      <c r="HJ137" s="194">
        <v>0</v>
      </c>
      <c r="HK137" s="194">
        <v>0</v>
      </c>
      <c r="HL137" s="194">
        <v>0</v>
      </c>
      <c r="HM137" s="194">
        <v>0</v>
      </c>
      <c r="HN137" s="194">
        <v>0</v>
      </c>
      <c r="HO137" s="194">
        <v>0</v>
      </c>
      <c r="HP137" s="194">
        <v>0</v>
      </c>
      <c r="HQ137" s="194">
        <v>0</v>
      </c>
      <c r="HR137" s="194">
        <v>0</v>
      </c>
      <c r="HS137" s="194">
        <v>0</v>
      </c>
      <c r="HT137" s="194">
        <v>0</v>
      </c>
      <c r="HU137" s="194">
        <v>0</v>
      </c>
      <c r="HV137" s="194">
        <v>0</v>
      </c>
      <c r="HW137" s="194">
        <v>0</v>
      </c>
      <c r="HX137" s="194">
        <v>0</v>
      </c>
      <c r="HY137" s="194">
        <v>0</v>
      </c>
      <c r="HZ137" s="194">
        <v>0</v>
      </c>
      <c r="IA137" s="194">
        <v>0</v>
      </c>
      <c r="IB137" s="194">
        <v>0</v>
      </c>
      <c r="IC137" s="194">
        <v>0</v>
      </c>
      <c r="ID137" s="194">
        <v>0</v>
      </c>
      <c r="IE137" s="194">
        <v>0</v>
      </c>
      <c r="IF137" s="194">
        <v>0</v>
      </c>
      <c r="IG137" s="194">
        <v>0</v>
      </c>
      <c r="IH137" s="194">
        <v>0</v>
      </c>
      <c r="II137" s="194">
        <v>0</v>
      </c>
      <c r="IJ137" s="194">
        <v>0</v>
      </c>
      <c r="IK137" s="194">
        <v>0</v>
      </c>
      <c r="IL137" s="194">
        <v>0</v>
      </c>
      <c r="IM137" s="194">
        <v>0</v>
      </c>
      <c r="IN137" s="194">
        <v>0</v>
      </c>
      <c r="IO137" s="194">
        <v>0</v>
      </c>
      <c r="IP137" s="194">
        <v>0</v>
      </c>
      <c r="IQ137" s="194">
        <v>0</v>
      </c>
      <c r="IR137" s="194">
        <v>0</v>
      </c>
      <c r="IS137" s="194">
        <v>0</v>
      </c>
      <c r="IT137" s="194">
        <v>0</v>
      </c>
      <c r="IU137" s="194">
        <v>0</v>
      </c>
      <c r="IV137" s="194">
        <v>0</v>
      </c>
      <c r="IW137" s="194">
        <v>0</v>
      </c>
      <c r="IX137" s="194">
        <f t="shared" si="4"/>
        <v>19144951.369999997</v>
      </c>
    </row>
    <row r="138" spans="1:258" ht="13.5" customHeight="1" x14ac:dyDescent="0.25">
      <c r="A138" s="190">
        <v>549135</v>
      </c>
      <c r="B138" s="194">
        <v>0</v>
      </c>
      <c r="C138" s="194">
        <v>0</v>
      </c>
      <c r="D138" s="194">
        <v>0</v>
      </c>
      <c r="E138" s="194">
        <v>0</v>
      </c>
      <c r="F138" s="194">
        <v>0</v>
      </c>
      <c r="G138" s="194">
        <v>0</v>
      </c>
      <c r="H138" s="194">
        <v>0</v>
      </c>
      <c r="I138" s="194">
        <v>0</v>
      </c>
      <c r="J138" s="194">
        <v>0</v>
      </c>
      <c r="K138" s="194">
        <v>0</v>
      </c>
      <c r="L138" s="194">
        <v>0</v>
      </c>
      <c r="M138" s="194">
        <v>0</v>
      </c>
      <c r="N138" s="194">
        <v>0</v>
      </c>
      <c r="O138" s="194">
        <v>0</v>
      </c>
      <c r="P138" s="194">
        <v>0</v>
      </c>
      <c r="Q138" s="194">
        <v>0</v>
      </c>
      <c r="R138" s="194">
        <v>0</v>
      </c>
      <c r="S138" s="194">
        <v>0</v>
      </c>
      <c r="T138" s="194">
        <v>0</v>
      </c>
      <c r="U138" s="194">
        <v>0</v>
      </c>
      <c r="V138" s="194">
        <v>0</v>
      </c>
      <c r="W138" s="194">
        <v>0</v>
      </c>
      <c r="X138" s="194">
        <v>0</v>
      </c>
      <c r="Y138" s="194">
        <v>0</v>
      </c>
      <c r="Z138" s="194">
        <v>0</v>
      </c>
      <c r="AA138" s="194">
        <v>0</v>
      </c>
      <c r="AB138" s="194">
        <v>0</v>
      </c>
      <c r="AC138" s="194">
        <v>0</v>
      </c>
      <c r="AD138" s="194">
        <v>0</v>
      </c>
      <c r="AE138" s="194">
        <v>0</v>
      </c>
      <c r="AF138" s="194">
        <v>0</v>
      </c>
      <c r="AG138" s="194">
        <v>0</v>
      </c>
      <c r="AH138" s="194">
        <v>0</v>
      </c>
      <c r="AI138" s="194">
        <v>0</v>
      </c>
      <c r="AJ138" s="194">
        <v>0</v>
      </c>
      <c r="AK138" s="194">
        <v>0</v>
      </c>
      <c r="AL138" s="194">
        <v>0</v>
      </c>
      <c r="AM138" s="194">
        <v>0</v>
      </c>
      <c r="AN138" s="194">
        <v>0</v>
      </c>
      <c r="AO138" s="194">
        <v>0</v>
      </c>
      <c r="AP138" s="194">
        <v>0</v>
      </c>
      <c r="AQ138" s="194">
        <v>0</v>
      </c>
      <c r="AR138" s="194">
        <v>0</v>
      </c>
      <c r="AS138" s="194">
        <v>0</v>
      </c>
      <c r="AT138" s="194">
        <v>0</v>
      </c>
      <c r="AU138" s="194">
        <v>0</v>
      </c>
      <c r="AV138" s="194">
        <v>0</v>
      </c>
      <c r="AW138" s="194">
        <v>0</v>
      </c>
      <c r="AX138" s="194">
        <v>0</v>
      </c>
      <c r="AY138" s="194">
        <v>0</v>
      </c>
      <c r="AZ138" s="194">
        <v>0</v>
      </c>
      <c r="BA138" s="194">
        <v>0</v>
      </c>
      <c r="BB138" s="194">
        <v>0</v>
      </c>
      <c r="BC138" s="194">
        <v>0</v>
      </c>
      <c r="BD138" s="194">
        <v>0</v>
      </c>
      <c r="BE138" s="194">
        <v>0</v>
      </c>
      <c r="BF138" s="194">
        <v>0</v>
      </c>
      <c r="BG138" s="194">
        <v>0</v>
      </c>
      <c r="BH138" s="194">
        <v>0</v>
      </c>
      <c r="BI138" s="194">
        <v>0</v>
      </c>
      <c r="BJ138" s="194">
        <v>0</v>
      </c>
      <c r="BK138" s="194">
        <v>0</v>
      </c>
      <c r="BL138" s="194">
        <v>0</v>
      </c>
      <c r="BM138" s="194">
        <v>0</v>
      </c>
      <c r="BN138" s="194">
        <v>0</v>
      </c>
      <c r="BO138" s="194">
        <v>0</v>
      </c>
      <c r="BP138" s="194">
        <v>0</v>
      </c>
      <c r="BQ138" s="194">
        <v>0</v>
      </c>
      <c r="BR138" s="194">
        <v>0</v>
      </c>
      <c r="BS138" s="194">
        <v>0</v>
      </c>
      <c r="BT138" s="194">
        <v>0</v>
      </c>
      <c r="BU138" s="194">
        <v>0</v>
      </c>
      <c r="BV138" s="194">
        <v>0</v>
      </c>
      <c r="BW138" s="194">
        <v>0</v>
      </c>
      <c r="BX138" s="194">
        <v>0</v>
      </c>
      <c r="BY138" s="194">
        <v>0</v>
      </c>
      <c r="BZ138" s="194">
        <v>0</v>
      </c>
      <c r="CA138" s="194">
        <v>0</v>
      </c>
      <c r="CB138" s="194">
        <v>0</v>
      </c>
      <c r="CC138" s="194">
        <v>0</v>
      </c>
      <c r="CD138" s="194">
        <v>0</v>
      </c>
      <c r="CE138" s="194">
        <v>0</v>
      </c>
      <c r="CF138" s="194">
        <v>0</v>
      </c>
      <c r="CG138" s="194">
        <v>0</v>
      </c>
      <c r="CH138" s="194">
        <v>0</v>
      </c>
      <c r="CI138" s="194">
        <v>0</v>
      </c>
      <c r="CJ138" s="194">
        <v>0</v>
      </c>
      <c r="CK138" s="194">
        <v>0</v>
      </c>
      <c r="CL138" s="194">
        <v>0</v>
      </c>
      <c r="CM138" s="194">
        <v>0</v>
      </c>
      <c r="CN138" s="194">
        <v>0</v>
      </c>
      <c r="CO138" s="194">
        <v>0</v>
      </c>
      <c r="CP138" s="194">
        <v>0</v>
      </c>
      <c r="CQ138" s="194">
        <v>0</v>
      </c>
      <c r="CR138" s="194">
        <v>0</v>
      </c>
      <c r="CS138" s="194">
        <v>0</v>
      </c>
      <c r="CT138" s="194">
        <v>0</v>
      </c>
      <c r="CU138" s="194">
        <v>0</v>
      </c>
      <c r="CV138" s="194">
        <v>0</v>
      </c>
      <c r="CW138" s="194">
        <v>0</v>
      </c>
      <c r="CX138" s="194">
        <v>0</v>
      </c>
      <c r="CY138" s="194">
        <v>0</v>
      </c>
      <c r="CZ138" s="194">
        <v>0</v>
      </c>
      <c r="DA138" s="194">
        <v>0</v>
      </c>
      <c r="DB138" s="194">
        <v>0</v>
      </c>
      <c r="DC138" s="194">
        <v>0</v>
      </c>
      <c r="DD138" s="194">
        <v>0</v>
      </c>
      <c r="DE138" s="194">
        <v>0</v>
      </c>
      <c r="DF138" s="194">
        <v>0</v>
      </c>
      <c r="DG138" s="194">
        <v>0</v>
      </c>
      <c r="DH138" s="194">
        <v>0</v>
      </c>
      <c r="DI138" s="194">
        <v>0</v>
      </c>
      <c r="DJ138" s="194">
        <v>0</v>
      </c>
      <c r="DK138" s="194">
        <v>0</v>
      </c>
      <c r="DL138" s="194">
        <v>0</v>
      </c>
      <c r="DM138" s="194">
        <v>0</v>
      </c>
      <c r="DN138" s="194">
        <v>0</v>
      </c>
      <c r="DO138" s="194">
        <v>0</v>
      </c>
      <c r="DP138" s="194">
        <v>0</v>
      </c>
      <c r="DQ138" s="194">
        <v>0</v>
      </c>
      <c r="DR138" s="194">
        <v>0</v>
      </c>
      <c r="DS138" s="194">
        <v>0</v>
      </c>
      <c r="DT138" s="194">
        <v>0</v>
      </c>
      <c r="DU138" s="194">
        <v>0</v>
      </c>
      <c r="DV138" s="194">
        <v>0</v>
      </c>
      <c r="DW138" s="194">
        <v>0</v>
      </c>
      <c r="DX138" s="194">
        <v>0</v>
      </c>
      <c r="DY138" s="194">
        <v>0</v>
      </c>
      <c r="DZ138" s="194">
        <v>0</v>
      </c>
      <c r="EA138" s="194">
        <v>0</v>
      </c>
      <c r="EB138" s="194">
        <v>0</v>
      </c>
      <c r="EC138" s="194">
        <v>0</v>
      </c>
      <c r="ED138" s="194">
        <v>0</v>
      </c>
      <c r="EE138" s="194">
        <v>0</v>
      </c>
      <c r="EF138" s="194">
        <v>0</v>
      </c>
      <c r="EG138" s="194">
        <v>0</v>
      </c>
      <c r="EH138" s="194">
        <v>0</v>
      </c>
      <c r="EI138" s="194">
        <v>0</v>
      </c>
      <c r="EJ138" s="194">
        <v>0</v>
      </c>
      <c r="EK138" s="194">
        <v>0</v>
      </c>
      <c r="EL138" s="194">
        <v>0</v>
      </c>
      <c r="EM138" s="194">
        <v>0</v>
      </c>
      <c r="EN138" s="194">
        <v>0</v>
      </c>
      <c r="EO138" s="194">
        <v>0</v>
      </c>
      <c r="EP138" s="194">
        <v>0</v>
      </c>
      <c r="EQ138" s="194">
        <v>0</v>
      </c>
      <c r="ER138" s="194">
        <v>0</v>
      </c>
      <c r="ES138" s="194">
        <v>0</v>
      </c>
      <c r="ET138" s="194">
        <v>0</v>
      </c>
      <c r="EU138" s="194">
        <v>0</v>
      </c>
      <c r="EV138" s="194">
        <v>0</v>
      </c>
      <c r="EW138" s="194">
        <v>0</v>
      </c>
      <c r="EX138" s="194">
        <v>0</v>
      </c>
      <c r="EY138" s="194">
        <v>0</v>
      </c>
      <c r="EZ138" s="194">
        <v>0</v>
      </c>
      <c r="FA138" s="194">
        <v>0</v>
      </c>
      <c r="FB138" s="194">
        <v>0</v>
      </c>
      <c r="FC138" s="194">
        <v>0</v>
      </c>
      <c r="FD138" s="194">
        <v>0</v>
      </c>
      <c r="FE138" s="194">
        <v>0</v>
      </c>
      <c r="FF138" s="194">
        <v>0</v>
      </c>
      <c r="FG138" s="194">
        <v>0</v>
      </c>
      <c r="FH138" s="194">
        <v>0</v>
      </c>
      <c r="FI138" s="194">
        <v>0</v>
      </c>
      <c r="FJ138" s="194">
        <v>0</v>
      </c>
      <c r="FK138" s="194">
        <v>0</v>
      </c>
      <c r="FL138" s="194">
        <v>0</v>
      </c>
      <c r="FM138" s="194">
        <v>0</v>
      </c>
      <c r="FN138" s="194">
        <v>0</v>
      </c>
      <c r="FO138" s="194">
        <v>0</v>
      </c>
      <c r="FP138" s="194">
        <v>0</v>
      </c>
      <c r="FQ138" s="194">
        <v>0</v>
      </c>
      <c r="FR138" s="194">
        <v>0</v>
      </c>
      <c r="FS138" s="194">
        <v>0</v>
      </c>
      <c r="FT138" s="194">
        <v>0</v>
      </c>
      <c r="FU138" s="194">
        <v>0</v>
      </c>
      <c r="FV138" s="194">
        <v>0</v>
      </c>
      <c r="FW138" s="194">
        <v>0</v>
      </c>
      <c r="FX138" s="194">
        <v>0</v>
      </c>
      <c r="FY138" s="194">
        <v>0</v>
      </c>
      <c r="FZ138" s="194">
        <v>685294.38</v>
      </c>
      <c r="GA138" s="194">
        <v>0</v>
      </c>
      <c r="GB138" s="194">
        <v>0</v>
      </c>
      <c r="GC138" s="194">
        <v>0</v>
      </c>
      <c r="GD138" s="194">
        <v>0</v>
      </c>
      <c r="GE138" s="194">
        <v>0</v>
      </c>
      <c r="GF138" s="194">
        <v>0</v>
      </c>
      <c r="GG138" s="194">
        <v>0</v>
      </c>
      <c r="GH138" s="194">
        <v>0</v>
      </c>
      <c r="GI138" s="194">
        <v>0</v>
      </c>
      <c r="GJ138" s="194">
        <v>0</v>
      </c>
      <c r="GK138" s="194">
        <v>0</v>
      </c>
      <c r="GL138" s="194">
        <v>0</v>
      </c>
      <c r="GM138" s="194">
        <v>0</v>
      </c>
      <c r="GN138" s="194">
        <v>0</v>
      </c>
      <c r="GO138" s="194">
        <v>0</v>
      </c>
      <c r="GP138" s="194">
        <v>0</v>
      </c>
      <c r="GQ138" s="194">
        <v>0</v>
      </c>
      <c r="GR138" s="194">
        <v>0</v>
      </c>
      <c r="GS138" s="194">
        <v>0</v>
      </c>
      <c r="GT138" s="194">
        <v>0</v>
      </c>
      <c r="GU138" s="194">
        <v>0</v>
      </c>
      <c r="GV138" s="194">
        <v>0</v>
      </c>
      <c r="GW138" s="194">
        <v>0</v>
      </c>
      <c r="GX138" s="194">
        <v>0</v>
      </c>
      <c r="GY138" s="194">
        <v>0</v>
      </c>
      <c r="GZ138" s="194">
        <v>0</v>
      </c>
      <c r="HA138" s="194">
        <v>0</v>
      </c>
      <c r="HB138" s="194">
        <v>0</v>
      </c>
      <c r="HC138" s="194">
        <v>0</v>
      </c>
      <c r="HD138" s="194">
        <v>0</v>
      </c>
      <c r="HE138" s="194">
        <v>0</v>
      </c>
      <c r="HF138" s="194">
        <v>0</v>
      </c>
      <c r="HG138" s="194">
        <v>0</v>
      </c>
      <c r="HH138" s="194">
        <v>0</v>
      </c>
      <c r="HI138" s="194">
        <v>0</v>
      </c>
      <c r="HJ138" s="194">
        <v>0</v>
      </c>
      <c r="HK138" s="194">
        <v>0</v>
      </c>
      <c r="HL138" s="194">
        <v>0</v>
      </c>
      <c r="HM138" s="194">
        <v>0</v>
      </c>
      <c r="HN138" s="194">
        <v>0</v>
      </c>
      <c r="HO138" s="194">
        <v>0</v>
      </c>
      <c r="HP138" s="194">
        <v>0</v>
      </c>
      <c r="HQ138" s="194">
        <v>0</v>
      </c>
      <c r="HR138" s="194">
        <v>0</v>
      </c>
      <c r="HS138" s="194">
        <v>0</v>
      </c>
      <c r="HT138" s="194">
        <v>0</v>
      </c>
      <c r="HU138" s="194">
        <v>0</v>
      </c>
      <c r="HV138" s="194">
        <v>0</v>
      </c>
      <c r="HW138" s="194">
        <v>0</v>
      </c>
      <c r="HX138" s="194">
        <v>0</v>
      </c>
      <c r="HY138" s="194">
        <v>0</v>
      </c>
      <c r="HZ138" s="194">
        <v>0</v>
      </c>
      <c r="IA138" s="194">
        <v>0</v>
      </c>
      <c r="IB138" s="194">
        <v>0</v>
      </c>
      <c r="IC138" s="194">
        <v>0</v>
      </c>
      <c r="ID138" s="194">
        <v>0</v>
      </c>
      <c r="IE138" s="194">
        <v>0</v>
      </c>
      <c r="IF138" s="194">
        <v>0</v>
      </c>
      <c r="IG138" s="194">
        <v>0</v>
      </c>
      <c r="IH138" s="194">
        <v>0</v>
      </c>
      <c r="II138" s="194">
        <v>0</v>
      </c>
      <c r="IJ138" s="194">
        <v>0</v>
      </c>
      <c r="IK138" s="194">
        <v>0</v>
      </c>
      <c r="IL138" s="194">
        <v>0</v>
      </c>
      <c r="IM138" s="194">
        <v>0</v>
      </c>
      <c r="IN138" s="194">
        <v>0</v>
      </c>
      <c r="IO138" s="194">
        <v>0</v>
      </c>
      <c r="IP138" s="194">
        <v>0</v>
      </c>
      <c r="IQ138" s="194">
        <v>0</v>
      </c>
      <c r="IR138" s="194">
        <v>0</v>
      </c>
      <c r="IS138" s="194">
        <v>0</v>
      </c>
      <c r="IT138" s="194">
        <v>0</v>
      </c>
      <c r="IU138" s="194">
        <v>0</v>
      </c>
      <c r="IV138" s="194">
        <v>0</v>
      </c>
      <c r="IW138" s="194">
        <v>0</v>
      </c>
      <c r="IX138" s="194">
        <f t="shared" si="4"/>
        <v>685294.38</v>
      </c>
    </row>
    <row r="139" spans="1:258" ht="13.5" customHeight="1" x14ac:dyDescent="0.25">
      <c r="A139" s="190">
        <v>549142</v>
      </c>
      <c r="B139" s="194">
        <v>0</v>
      </c>
      <c r="C139" s="194">
        <v>0</v>
      </c>
      <c r="D139" s="194">
        <v>0</v>
      </c>
      <c r="E139" s="194">
        <v>0</v>
      </c>
      <c r="F139" s="194">
        <v>0</v>
      </c>
      <c r="G139" s="194">
        <v>0</v>
      </c>
      <c r="H139" s="194">
        <v>0</v>
      </c>
      <c r="I139" s="194">
        <v>0</v>
      </c>
      <c r="J139" s="194">
        <v>0</v>
      </c>
      <c r="K139" s="194">
        <v>0</v>
      </c>
      <c r="L139" s="194">
        <v>0</v>
      </c>
      <c r="M139" s="194">
        <v>0</v>
      </c>
      <c r="N139" s="194">
        <v>0</v>
      </c>
      <c r="O139" s="194">
        <v>0</v>
      </c>
      <c r="P139" s="194">
        <v>0</v>
      </c>
      <c r="Q139" s="194">
        <v>0</v>
      </c>
      <c r="R139" s="194">
        <v>0</v>
      </c>
      <c r="S139" s="194">
        <v>0</v>
      </c>
      <c r="T139" s="194">
        <v>0</v>
      </c>
      <c r="U139" s="194">
        <v>0</v>
      </c>
      <c r="V139" s="194">
        <v>0</v>
      </c>
      <c r="W139" s="194">
        <v>0</v>
      </c>
      <c r="X139" s="194">
        <v>0</v>
      </c>
      <c r="Y139" s="194">
        <v>0</v>
      </c>
      <c r="Z139" s="194">
        <v>0</v>
      </c>
      <c r="AA139" s="194">
        <v>0</v>
      </c>
      <c r="AB139" s="194">
        <v>0</v>
      </c>
      <c r="AC139" s="194">
        <v>0</v>
      </c>
      <c r="AD139" s="194">
        <v>0</v>
      </c>
      <c r="AE139" s="194">
        <v>0</v>
      </c>
      <c r="AF139" s="194">
        <v>0</v>
      </c>
      <c r="AG139" s="194">
        <v>0</v>
      </c>
      <c r="AH139" s="194">
        <v>0</v>
      </c>
      <c r="AI139" s="194">
        <v>0</v>
      </c>
      <c r="AJ139" s="194">
        <v>0</v>
      </c>
      <c r="AK139" s="194">
        <v>0</v>
      </c>
      <c r="AL139" s="194">
        <v>0</v>
      </c>
      <c r="AM139" s="194">
        <v>0</v>
      </c>
      <c r="AN139" s="194">
        <v>0</v>
      </c>
      <c r="AO139" s="194">
        <v>0</v>
      </c>
      <c r="AP139" s="194">
        <v>0</v>
      </c>
      <c r="AQ139" s="194">
        <v>0</v>
      </c>
      <c r="AR139" s="194">
        <v>0</v>
      </c>
      <c r="AS139" s="194">
        <v>0</v>
      </c>
      <c r="AT139" s="194">
        <v>0</v>
      </c>
      <c r="AU139" s="194">
        <v>0</v>
      </c>
      <c r="AV139" s="194">
        <v>0</v>
      </c>
      <c r="AW139" s="194">
        <v>0</v>
      </c>
      <c r="AX139" s="194">
        <v>0</v>
      </c>
      <c r="AY139" s="194">
        <v>0</v>
      </c>
      <c r="AZ139" s="194">
        <v>0</v>
      </c>
      <c r="BA139" s="194">
        <v>0</v>
      </c>
      <c r="BB139" s="194">
        <v>0</v>
      </c>
      <c r="BC139" s="194">
        <v>0</v>
      </c>
      <c r="BD139" s="194">
        <v>0</v>
      </c>
      <c r="BE139" s="194">
        <v>0</v>
      </c>
      <c r="BF139" s="194">
        <v>0</v>
      </c>
      <c r="BG139" s="194">
        <v>0</v>
      </c>
      <c r="BH139" s="194">
        <v>0</v>
      </c>
      <c r="BI139" s="194">
        <v>0</v>
      </c>
      <c r="BJ139" s="194">
        <v>0</v>
      </c>
      <c r="BK139" s="194">
        <v>0</v>
      </c>
      <c r="BL139" s="194">
        <v>0</v>
      </c>
      <c r="BM139" s="194">
        <v>0</v>
      </c>
      <c r="BN139" s="194">
        <v>0</v>
      </c>
      <c r="BO139" s="194">
        <v>0</v>
      </c>
      <c r="BP139" s="194">
        <v>0</v>
      </c>
      <c r="BQ139" s="194">
        <v>0</v>
      </c>
      <c r="BR139" s="194">
        <v>0</v>
      </c>
      <c r="BS139" s="194">
        <v>0</v>
      </c>
      <c r="BT139" s="194">
        <v>0</v>
      </c>
      <c r="BU139" s="194">
        <v>0</v>
      </c>
      <c r="BV139" s="194">
        <v>0</v>
      </c>
      <c r="BW139" s="194">
        <v>0</v>
      </c>
      <c r="BX139" s="194">
        <v>0</v>
      </c>
      <c r="BY139" s="194">
        <v>0</v>
      </c>
      <c r="BZ139" s="194">
        <v>0</v>
      </c>
      <c r="CA139" s="194">
        <v>0</v>
      </c>
      <c r="CB139" s="194">
        <v>0</v>
      </c>
      <c r="CC139" s="194">
        <v>0</v>
      </c>
      <c r="CD139" s="194">
        <v>0</v>
      </c>
      <c r="CE139" s="194">
        <v>0</v>
      </c>
      <c r="CF139" s="194">
        <v>0</v>
      </c>
      <c r="CG139" s="194">
        <v>0</v>
      </c>
      <c r="CH139" s="194">
        <v>0</v>
      </c>
      <c r="CI139" s="194">
        <v>0</v>
      </c>
      <c r="CJ139" s="194">
        <v>0</v>
      </c>
      <c r="CK139" s="194">
        <v>0</v>
      </c>
      <c r="CL139" s="194">
        <v>0</v>
      </c>
      <c r="CM139" s="194">
        <v>0</v>
      </c>
      <c r="CN139" s="194">
        <v>0</v>
      </c>
      <c r="CO139" s="194">
        <v>0</v>
      </c>
      <c r="CP139" s="194">
        <v>0</v>
      </c>
      <c r="CQ139" s="194">
        <v>0</v>
      </c>
      <c r="CR139" s="194">
        <v>200</v>
      </c>
      <c r="CS139" s="194">
        <v>0</v>
      </c>
      <c r="CT139" s="194">
        <v>0</v>
      </c>
      <c r="CU139" s="194">
        <v>0</v>
      </c>
      <c r="CV139" s="194">
        <v>0</v>
      </c>
      <c r="CW139" s="194">
        <v>0</v>
      </c>
      <c r="CX139" s="194">
        <v>0</v>
      </c>
      <c r="CY139" s="194">
        <v>0</v>
      </c>
      <c r="CZ139" s="194">
        <v>0</v>
      </c>
      <c r="DA139" s="194">
        <v>0</v>
      </c>
      <c r="DB139" s="194">
        <v>0</v>
      </c>
      <c r="DC139" s="194">
        <v>0</v>
      </c>
      <c r="DD139" s="194">
        <v>0</v>
      </c>
      <c r="DE139" s="194">
        <v>0</v>
      </c>
      <c r="DF139" s="194">
        <v>0</v>
      </c>
      <c r="DG139" s="194">
        <v>0</v>
      </c>
      <c r="DH139" s="194">
        <v>0</v>
      </c>
      <c r="DI139" s="194">
        <v>0</v>
      </c>
      <c r="DJ139" s="194">
        <v>0</v>
      </c>
      <c r="DK139" s="194">
        <v>0</v>
      </c>
      <c r="DL139" s="194">
        <v>0</v>
      </c>
      <c r="DM139" s="194">
        <v>0</v>
      </c>
      <c r="DN139" s="194">
        <v>0</v>
      </c>
      <c r="DO139" s="194">
        <v>0</v>
      </c>
      <c r="DP139" s="194">
        <v>0</v>
      </c>
      <c r="DQ139" s="194">
        <v>0</v>
      </c>
      <c r="DR139" s="194">
        <v>0</v>
      </c>
      <c r="DS139" s="194">
        <v>0</v>
      </c>
      <c r="DT139" s="194">
        <v>0</v>
      </c>
      <c r="DU139" s="194">
        <v>0</v>
      </c>
      <c r="DV139" s="194">
        <v>0</v>
      </c>
      <c r="DW139" s="194">
        <v>0</v>
      </c>
      <c r="DX139" s="194">
        <v>0</v>
      </c>
      <c r="DY139" s="194">
        <v>0</v>
      </c>
      <c r="DZ139" s="194">
        <v>0</v>
      </c>
      <c r="EA139" s="194">
        <v>0</v>
      </c>
      <c r="EB139" s="194">
        <v>0</v>
      </c>
      <c r="EC139" s="194">
        <v>0</v>
      </c>
      <c r="ED139" s="194">
        <v>0</v>
      </c>
      <c r="EE139" s="194">
        <v>0</v>
      </c>
      <c r="EF139" s="194">
        <v>0</v>
      </c>
      <c r="EG139" s="194">
        <v>0</v>
      </c>
      <c r="EH139" s="194">
        <v>0</v>
      </c>
      <c r="EI139" s="194">
        <v>0</v>
      </c>
      <c r="EJ139" s="194">
        <v>0</v>
      </c>
      <c r="EK139" s="194">
        <v>0</v>
      </c>
      <c r="EL139" s="194">
        <v>0</v>
      </c>
      <c r="EM139" s="194">
        <v>0</v>
      </c>
      <c r="EN139" s="194">
        <v>0</v>
      </c>
      <c r="EO139" s="194">
        <v>0</v>
      </c>
      <c r="EP139" s="194">
        <v>0</v>
      </c>
      <c r="EQ139" s="194">
        <v>0</v>
      </c>
      <c r="ER139" s="194">
        <v>0</v>
      </c>
      <c r="ES139" s="194">
        <v>0</v>
      </c>
      <c r="ET139" s="194">
        <v>0</v>
      </c>
      <c r="EU139" s="194">
        <v>0</v>
      </c>
      <c r="EV139" s="194">
        <v>0</v>
      </c>
      <c r="EW139" s="194">
        <v>0</v>
      </c>
      <c r="EX139" s="194">
        <v>0</v>
      </c>
      <c r="EY139" s="194">
        <v>0</v>
      </c>
      <c r="EZ139" s="194">
        <v>0</v>
      </c>
      <c r="FA139" s="194">
        <v>0</v>
      </c>
      <c r="FB139" s="194">
        <v>0</v>
      </c>
      <c r="FC139" s="194">
        <v>0</v>
      </c>
      <c r="FD139" s="194">
        <v>0</v>
      </c>
      <c r="FE139" s="194">
        <v>0</v>
      </c>
      <c r="FF139" s="194">
        <v>0</v>
      </c>
      <c r="FG139" s="194">
        <v>0</v>
      </c>
      <c r="FH139" s="194">
        <v>0</v>
      </c>
      <c r="FI139" s="194">
        <v>0</v>
      </c>
      <c r="FJ139" s="194">
        <v>0</v>
      </c>
      <c r="FK139" s="194">
        <v>0</v>
      </c>
      <c r="FL139" s="194">
        <v>0</v>
      </c>
      <c r="FM139" s="194">
        <v>0</v>
      </c>
      <c r="FN139" s="194">
        <v>0</v>
      </c>
      <c r="FO139" s="194">
        <v>0</v>
      </c>
      <c r="FP139" s="194">
        <v>0</v>
      </c>
      <c r="FQ139" s="194">
        <v>0</v>
      </c>
      <c r="FR139" s="194">
        <v>0</v>
      </c>
      <c r="FS139" s="194">
        <v>0</v>
      </c>
      <c r="FT139" s="194">
        <v>0</v>
      </c>
      <c r="FU139" s="194">
        <v>0</v>
      </c>
      <c r="FV139" s="194">
        <v>0</v>
      </c>
      <c r="FW139" s="194">
        <v>0</v>
      </c>
      <c r="FX139" s="194">
        <v>0</v>
      </c>
      <c r="FY139" s="194">
        <v>0</v>
      </c>
      <c r="FZ139" s="194">
        <v>0</v>
      </c>
      <c r="GA139" s="194">
        <v>0</v>
      </c>
      <c r="GB139" s="194">
        <v>0</v>
      </c>
      <c r="GC139" s="194">
        <v>0</v>
      </c>
      <c r="GD139" s="194">
        <v>0</v>
      </c>
      <c r="GE139" s="194">
        <v>0</v>
      </c>
      <c r="GF139" s="194">
        <v>0</v>
      </c>
      <c r="GG139" s="194">
        <v>0</v>
      </c>
      <c r="GH139" s="194">
        <v>0</v>
      </c>
      <c r="GI139" s="194">
        <v>0</v>
      </c>
      <c r="GJ139" s="194">
        <v>0</v>
      </c>
      <c r="GK139" s="194">
        <v>0</v>
      </c>
      <c r="GL139" s="194">
        <v>0</v>
      </c>
      <c r="GM139" s="194">
        <v>0</v>
      </c>
      <c r="GN139" s="194">
        <v>0</v>
      </c>
      <c r="GO139" s="194">
        <v>0</v>
      </c>
      <c r="GP139" s="194">
        <v>0</v>
      </c>
      <c r="GQ139" s="194">
        <v>0</v>
      </c>
      <c r="GR139" s="194">
        <v>0</v>
      </c>
      <c r="GS139" s="194">
        <v>0</v>
      </c>
      <c r="GT139" s="194">
        <v>0</v>
      </c>
      <c r="GU139" s="194">
        <v>0</v>
      </c>
      <c r="GV139" s="194">
        <v>0</v>
      </c>
      <c r="GW139" s="194">
        <v>0</v>
      </c>
      <c r="GX139" s="194">
        <v>0</v>
      </c>
      <c r="GY139" s="194">
        <v>0</v>
      </c>
      <c r="GZ139" s="194">
        <v>0</v>
      </c>
      <c r="HA139" s="194">
        <v>0</v>
      </c>
      <c r="HB139" s="194">
        <v>0</v>
      </c>
      <c r="HC139" s="194">
        <v>0</v>
      </c>
      <c r="HD139" s="194">
        <v>0</v>
      </c>
      <c r="HE139" s="194">
        <v>0</v>
      </c>
      <c r="HF139" s="194">
        <v>0</v>
      </c>
      <c r="HG139" s="194">
        <v>0</v>
      </c>
      <c r="HH139" s="194">
        <v>0</v>
      </c>
      <c r="HI139" s="194">
        <v>0</v>
      </c>
      <c r="HJ139" s="194">
        <v>0</v>
      </c>
      <c r="HK139" s="194">
        <v>0</v>
      </c>
      <c r="HL139" s="194">
        <v>0</v>
      </c>
      <c r="HM139" s="194">
        <v>0</v>
      </c>
      <c r="HN139" s="194">
        <v>0</v>
      </c>
      <c r="HO139" s="194">
        <v>0</v>
      </c>
      <c r="HP139" s="194">
        <v>0</v>
      </c>
      <c r="HQ139" s="194">
        <v>0</v>
      </c>
      <c r="HR139" s="194">
        <v>0</v>
      </c>
      <c r="HS139" s="194">
        <v>0</v>
      </c>
      <c r="HT139" s="194">
        <v>0</v>
      </c>
      <c r="HU139" s="194">
        <v>0</v>
      </c>
      <c r="HV139" s="194">
        <v>0</v>
      </c>
      <c r="HW139" s="194">
        <v>0</v>
      </c>
      <c r="HX139" s="194">
        <v>0</v>
      </c>
      <c r="HY139" s="194">
        <v>0</v>
      </c>
      <c r="HZ139" s="194">
        <v>0</v>
      </c>
      <c r="IA139" s="194">
        <v>0</v>
      </c>
      <c r="IB139" s="194">
        <v>0</v>
      </c>
      <c r="IC139" s="194">
        <v>0</v>
      </c>
      <c r="ID139" s="194">
        <v>0</v>
      </c>
      <c r="IE139" s="194">
        <v>0</v>
      </c>
      <c r="IF139" s="194">
        <v>0</v>
      </c>
      <c r="IG139" s="194">
        <v>0</v>
      </c>
      <c r="IH139" s="194">
        <v>0</v>
      </c>
      <c r="II139" s="194">
        <v>0</v>
      </c>
      <c r="IJ139" s="194">
        <v>0</v>
      </c>
      <c r="IK139" s="194">
        <v>0</v>
      </c>
      <c r="IL139" s="194">
        <v>0</v>
      </c>
      <c r="IM139" s="194">
        <v>0</v>
      </c>
      <c r="IN139" s="194">
        <v>0</v>
      </c>
      <c r="IO139" s="194">
        <v>0</v>
      </c>
      <c r="IP139" s="194">
        <v>0</v>
      </c>
      <c r="IQ139" s="194">
        <v>0</v>
      </c>
      <c r="IR139" s="194">
        <v>0</v>
      </c>
      <c r="IS139" s="194">
        <v>0</v>
      </c>
      <c r="IT139" s="194">
        <v>0</v>
      </c>
      <c r="IU139" s="194">
        <v>0</v>
      </c>
      <c r="IV139" s="194">
        <v>0</v>
      </c>
      <c r="IW139" s="194">
        <v>0</v>
      </c>
      <c r="IX139" s="194">
        <f t="shared" si="4"/>
        <v>200</v>
      </c>
    </row>
    <row r="140" spans="1:258" ht="13.5" customHeight="1" x14ac:dyDescent="0.25">
      <c r="A140" s="190">
        <v>549143</v>
      </c>
      <c r="B140" s="194">
        <v>0</v>
      </c>
      <c r="C140" s="194">
        <v>0</v>
      </c>
      <c r="D140" s="194">
        <v>0</v>
      </c>
      <c r="E140" s="194">
        <v>0</v>
      </c>
      <c r="F140" s="194">
        <v>0</v>
      </c>
      <c r="G140" s="194">
        <v>0</v>
      </c>
      <c r="H140" s="194">
        <v>0</v>
      </c>
      <c r="I140" s="194">
        <v>0</v>
      </c>
      <c r="J140" s="194">
        <v>0</v>
      </c>
      <c r="K140" s="194">
        <v>0</v>
      </c>
      <c r="L140" s="194">
        <v>0</v>
      </c>
      <c r="M140" s="194">
        <v>0</v>
      </c>
      <c r="N140" s="194">
        <v>0</v>
      </c>
      <c r="O140" s="194">
        <v>0</v>
      </c>
      <c r="P140" s="194">
        <v>0</v>
      </c>
      <c r="Q140" s="194">
        <v>0</v>
      </c>
      <c r="R140" s="194">
        <v>0</v>
      </c>
      <c r="S140" s="194">
        <v>0</v>
      </c>
      <c r="T140" s="194">
        <v>0</v>
      </c>
      <c r="U140" s="194">
        <v>0</v>
      </c>
      <c r="V140" s="194">
        <v>0</v>
      </c>
      <c r="W140" s="194">
        <v>0</v>
      </c>
      <c r="X140" s="194">
        <v>0</v>
      </c>
      <c r="Y140" s="194">
        <v>0</v>
      </c>
      <c r="Z140" s="194">
        <v>0</v>
      </c>
      <c r="AA140" s="194">
        <v>0</v>
      </c>
      <c r="AB140" s="194">
        <v>0</v>
      </c>
      <c r="AC140" s="194">
        <v>0</v>
      </c>
      <c r="AD140" s="194">
        <v>0</v>
      </c>
      <c r="AE140" s="194">
        <v>0</v>
      </c>
      <c r="AF140" s="194">
        <v>1000</v>
      </c>
      <c r="AG140" s="194">
        <v>0</v>
      </c>
      <c r="AH140" s="194">
        <v>0</v>
      </c>
      <c r="AI140" s="194">
        <v>0</v>
      </c>
      <c r="AJ140" s="194">
        <v>0</v>
      </c>
      <c r="AK140" s="194">
        <v>0</v>
      </c>
      <c r="AL140" s="194">
        <v>0</v>
      </c>
      <c r="AM140" s="194">
        <v>0</v>
      </c>
      <c r="AN140" s="194">
        <v>0</v>
      </c>
      <c r="AO140" s="194">
        <v>0</v>
      </c>
      <c r="AP140" s="194">
        <v>0</v>
      </c>
      <c r="AQ140" s="194">
        <v>0</v>
      </c>
      <c r="AR140" s="194">
        <v>0</v>
      </c>
      <c r="AS140" s="194">
        <v>0</v>
      </c>
      <c r="AT140" s="194">
        <v>0</v>
      </c>
      <c r="AU140" s="194">
        <v>0</v>
      </c>
      <c r="AV140" s="194">
        <v>0</v>
      </c>
      <c r="AW140" s="194">
        <v>0</v>
      </c>
      <c r="AX140" s="194">
        <v>0</v>
      </c>
      <c r="AY140" s="194">
        <v>0</v>
      </c>
      <c r="AZ140" s="194">
        <v>0</v>
      </c>
      <c r="BA140" s="194">
        <v>0</v>
      </c>
      <c r="BB140" s="194">
        <v>0</v>
      </c>
      <c r="BC140" s="194">
        <v>0</v>
      </c>
      <c r="BD140" s="194">
        <v>10000</v>
      </c>
      <c r="BE140" s="194">
        <v>0</v>
      </c>
      <c r="BF140" s="194">
        <v>0</v>
      </c>
      <c r="BG140" s="194">
        <v>0</v>
      </c>
      <c r="BH140" s="194">
        <v>0</v>
      </c>
      <c r="BI140" s="194">
        <v>0</v>
      </c>
      <c r="BJ140" s="194">
        <v>0</v>
      </c>
      <c r="BK140" s="194">
        <v>0</v>
      </c>
      <c r="BL140" s="194">
        <v>0</v>
      </c>
      <c r="BM140" s="194">
        <v>1000</v>
      </c>
      <c r="BN140" s="194">
        <v>0</v>
      </c>
      <c r="BO140" s="194">
        <v>0</v>
      </c>
      <c r="BP140" s="194">
        <v>0</v>
      </c>
      <c r="BQ140" s="194">
        <v>0</v>
      </c>
      <c r="BR140" s="194">
        <v>0</v>
      </c>
      <c r="BS140" s="194">
        <v>0</v>
      </c>
      <c r="BT140" s="194">
        <v>0</v>
      </c>
      <c r="BU140" s="194">
        <v>0</v>
      </c>
      <c r="BV140" s="194">
        <v>0</v>
      </c>
      <c r="BW140" s="194">
        <v>0</v>
      </c>
      <c r="BX140" s="194">
        <v>0</v>
      </c>
      <c r="BY140" s="194">
        <v>0</v>
      </c>
      <c r="BZ140" s="194">
        <v>0</v>
      </c>
      <c r="CA140" s="194">
        <v>0</v>
      </c>
      <c r="CB140" s="194">
        <v>0</v>
      </c>
      <c r="CC140" s="194">
        <v>0</v>
      </c>
      <c r="CD140" s="194">
        <v>0</v>
      </c>
      <c r="CE140" s="194">
        <v>0</v>
      </c>
      <c r="CF140" s="194">
        <v>0</v>
      </c>
      <c r="CG140" s="194">
        <v>4000</v>
      </c>
      <c r="CH140" s="194">
        <v>0</v>
      </c>
      <c r="CI140" s="194">
        <v>0</v>
      </c>
      <c r="CJ140" s="194">
        <v>0</v>
      </c>
      <c r="CK140" s="194">
        <v>0</v>
      </c>
      <c r="CL140" s="194">
        <v>0</v>
      </c>
      <c r="CM140" s="194">
        <v>0</v>
      </c>
      <c r="CN140" s="194">
        <v>0</v>
      </c>
      <c r="CO140" s="194">
        <v>0</v>
      </c>
      <c r="CP140" s="194">
        <v>0</v>
      </c>
      <c r="CQ140" s="194">
        <v>0</v>
      </c>
      <c r="CR140" s="194">
        <v>2000</v>
      </c>
      <c r="CS140" s="194">
        <v>0</v>
      </c>
      <c r="CT140" s="194">
        <v>0</v>
      </c>
      <c r="CU140" s="194">
        <v>0</v>
      </c>
      <c r="CV140" s="194">
        <v>0</v>
      </c>
      <c r="CW140" s="194">
        <v>0</v>
      </c>
      <c r="CX140" s="194">
        <v>0</v>
      </c>
      <c r="CY140" s="194">
        <v>0</v>
      </c>
      <c r="CZ140" s="194">
        <v>0</v>
      </c>
      <c r="DA140" s="194">
        <v>0</v>
      </c>
      <c r="DB140" s="194">
        <v>0</v>
      </c>
      <c r="DC140" s="194">
        <v>0</v>
      </c>
      <c r="DD140" s="194">
        <v>0</v>
      </c>
      <c r="DE140" s="194">
        <v>0</v>
      </c>
      <c r="DF140" s="194">
        <v>0</v>
      </c>
      <c r="DG140" s="194">
        <v>0</v>
      </c>
      <c r="DH140" s="194">
        <v>0</v>
      </c>
      <c r="DI140" s="194">
        <v>0</v>
      </c>
      <c r="DJ140" s="194">
        <v>1000</v>
      </c>
      <c r="DK140" s="194">
        <v>0</v>
      </c>
      <c r="DL140" s="194">
        <v>0</v>
      </c>
      <c r="DM140" s="194">
        <v>0</v>
      </c>
      <c r="DN140" s="194">
        <v>0</v>
      </c>
      <c r="DO140" s="194">
        <v>0</v>
      </c>
      <c r="DP140" s="194">
        <v>2000</v>
      </c>
      <c r="DQ140" s="194">
        <v>0</v>
      </c>
      <c r="DR140" s="194">
        <v>0</v>
      </c>
      <c r="DS140" s="194">
        <v>0</v>
      </c>
      <c r="DT140" s="194">
        <v>0</v>
      </c>
      <c r="DU140" s="194">
        <v>0</v>
      </c>
      <c r="DV140" s="194">
        <v>0</v>
      </c>
      <c r="DW140" s="194">
        <v>0</v>
      </c>
      <c r="DX140" s="194">
        <v>0</v>
      </c>
      <c r="DY140" s="194">
        <v>0</v>
      </c>
      <c r="DZ140" s="194">
        <v>0</v>
      </c>
      <c r="EA140" s="194">
        <v>0</v>
      </c>
      <c r="EB140" s="194">
        <v>0</v>
      </c>
      <c r="EC140" s="194">
        <v>0</v>
      </c>
      <c r="ED140" s="194">
        <v>0</v>
      </c>
      <c r="EE140" s="194">
        <v>0</v>
      </c>
      <c r="EF140" s="194">
        <v>0</v>
      </c>
      <c r="EG140" s="194">
        <v>0</v>
      </c>
      <c r="EH140" s="194">
        <v>0</v>
      </c>
      <c r="EI140" s="194">
        <v>0</v>
      </c>
      <c r="EJ140" s="194">
        <v>0</v>
      </c>
      <c r="EK140" s="194">
        <v>0</v>
      </c>
      <c r="EL140" s="194">
        <v>0</v>
      </c>
      <c r="EM140" s="194">
        <v>0</v>
      </c>
      <c r="EN140" s="194">
        <v>0</v>
      </c>
      <c r="EO140" s="194">
        <v>0</v>
      </c>
      <c r="EP140" s="194">
        <v>0</v>
      </c>
      <c r="EQ140" s="194">
        <v>0</v>
      </c>
      <c r="ER140" s="194">
        <v>0</v>
      </c>
      <c r="ES140" s="194">
        <v>0</v>
      </c>
      <c r="ET140" s="194">
        <v>0</v>
      </c>
      <c r="EU140" s="194">
        <v>0</v>
      </c>
      <c r="EV140" s="194">
        <v>0</v>
      </c>
      <c r="EW140" s="194">
        <v>0</v>
      </c>
      <c r="EX140" s="194">
        <v>0</v>
      </c>
      <c r="EY140" s="194">
        <v>0</v>
      </c>
      <c r="EZ140" s="194">
        <v>0</v>
      </c>
      <c r="FA140" s="194">
        <v>0</v>
      </c>
      <c r="FB140" s="194">
        <v>0</v>
      </c>
      <c r="FC140" s="194">
        <v>0</v>
      </c>
      <c r="FD140" s="194">
        <v>0</v>
      </c>
      <c r="FE140" s="194">
        <v>0</v>
      </c>
      <c r="FF140" s="194">
        <v>0</v>
      </c>
      <c r="FG140" s="194">
        <v>0</v>
      </c>
      <c r="FH140" s="194">
        <v>0</v>
      </c>
      <c r="FI140" s="194">
        <v>0</v>
      </c>
      <c r="FJ140" s="194">
        <v>0</v>
      </c>
      <c r="FK140" s="194">
        <v>0</v>
      </c>
      <c r="FL140" s="194">
        <v>0</v>
      </c>
      <c r="FM140" s="194">
        <v>0</v>
      </c>
      <c r="FN140" s="194">
        <v>0</v>
      </c>
      <c r="FO140" s="194">
        <v>0</v>
      </c>
      <c r="FP140" s="194">
        <v>0</v>
      </c>
      <c r="FQ140" s="194">
        <v>0</v>
      </c>
      <c r="FR140" s="194">
        <v>0</v>
      </c>
      <c r="FS140" s="194">
        <v>0</v>
      </c>
      <c r="FT140" s="194">
        <v>0</v>
      </c>
      <c r="FU140" s="194">
        <v>0</v>
      </c>
      <c r="FV140" s="194">
        <v>0</v>
      </c>
      <c r="FW140" s="194">
        <v>0</v>
      </c>
      <c r="FX140" s="194">
        <v>0</v>
      </c>
      <c r="FY140" s="194">
        <v>0</v>
      </c>
      <c r="FZ140" s="194">
        <v>0</v>
      </c>
      <c r="GA140" s="194">
        <v>0</v>
      </c>
      <c r="GB140" s="194">
        <v>0</v>
      </c>
      <c r="GC140" s="194">
        <v>0</v>
      </c>
      <c r="GD140" s="194">
        <v>0</v>
      </c>
      <c r="GE140" s="194">
        <v>0</v>
      </c>
      <c r="GF140" s="194">
        <v>0</v>
      </c>
      <c r="GG140" s="194">
        <v>0</v>
      </c>
      <c r="GH140" s="194">
        <v>0</v>
      </c>
      <c r="GI140" s="194">
        <v>0</v>
      </c>
      <c r="GJ140" s="194">
        <v>0</v>
      </c>
      <c r="GK140" s="194">
        <v>0</v>
      </c>
      <c r="GL140" s="194">
        <v>0</v>
      </c>
      <c r="GM140" s="194">
        <v>0</v>
      </c>
      <c r="GN140" s="194">
        <v>0</v>
      </c>
      <c r="GO140" s="194">
        <v>0</v>
      </c>
      <c r="GP140" s="194">
        <v>0</v>
      </c>
      <c r="GQ140" s="194">
        <v>0</v>
      </c>
      <c r="GR140" s="194">
        <v>0</v>
      </c>
      <c r="GS140" s="194">
        <v>0</v>
      </c>
      <c r="GT140" s="194">
        <v>0</v>
      </c>
      <c r="GU140" s="194">
        <v>0</v>
      </c>
      <c r="GV140" s="194">
        <v>0</v>
      </c>
      <c r="GW140" s="194">
        <v>0</v>
      </c>
      <c r="GX140" s="194">
        <v>0</v>
      </c>
      <c r="GY140" s="194">
        <v>0</v>
      </c>
      <c r="GZ140" s="194">
        <v>0</v>
      </c>
      <c r="HA140" s="194">
        <v>0</v>
      </c>
      <c r="HB140" s="194">
        <v>0</v>
      </c>
      <c r="HC140" s="194">
        <v>0</v>
      </c>
      <c r="HD140" s="194">
        <v>0</v>
      </c>
      <c r="HE140" s="194">
        <v>0</v>
      </c>
      <c r="HF140" s="194">
        <v>0</v>
      </c>
      <c r="HG140" s="194">
        <v>0</v>
      </c>
      <c r="HH140" s="194">
        <v>0</v>
      </c>
      <c r="HI140" s="194">
        <v>0</v>
      </c>
      <c r="HJ140" s="194">
        <v>0</v>
      </c>
      <c r="HK140" s="194">
        <v>0</v>
      </c>
      <c r="HL140" s="194">
        <v>0</v>
      </c>
      <c r="HM140" s="194">
        <v>0</v>
      </c>
      <c r="HN140" s="194">
        <v>0</v>
      </c>
      <c r="HO140" s="194">
        <v>0</v>
      </c>
      <c r="HP140" s="194">
        <v>0</v>
      </c>
      <c r="HQ140" s="194">
        <v>0</v>
      </c>
      <c r="HR140" s="194">
        <v>0</v>
      </c>
      <c r="HS140" s="194">
        <v>0</v>
      </c>
      <c r="HT140" s="194">
        <v>0</v>
      </c>
      <c r="HU140" s="194">
        <v>0</v>
      </c>
      <c r="HV140" s="194">
        <v>0</v>
      </c>
      <c r="HW140" s="194">
        <v>0</v>
      </c>
      <c r="HX140" s="194">
        <v>0</v>
      </c>
      <c r="HY140" s="194">
        <v>0</v>
      </c>
      <c r="HZ140" s="194">
        <v>0</v>
      </c>
      <c r="IA140" s="194">
        <v>0</v>
      </c>
      <c r="IB140" s="194">
        <v>0</v>
      </c>
      <c r="IC140" s="194">
        <v>0</v>
      </c>
      <c r="ID140" s="194">
        <v>0</v>
      </c>
      <c r="IE140" s="194">
        <v>0</v>
      </c>
      <c r="IF140" s="194">
        <v>0</v>
      </c>
      <c r="IG140" s="194">
        <v>0</v>
      </c>
      <c r="IH140" s="194">
        <v>0</v>
      </c>
      <c r="II140" s="194">
        <v>0</v>
      </c>
      <c r="IJ140" s="194">
        <v>0</v>
      </c>
      <c r="IK140" s="194">
        <v>0</v>
      </c>
      <c r="IL140" s="194">
        <v>0</v>
      </c>
      <c r="IM140" s="194">
        <v>0</v>
      </c>
      <c r="IN140" s="194">
        <v>0</v>
      </c>
      <c r="IO140" s="194">
        <v>0</v>
      </c>
      <c r="IP140" s="194">
        <v>0</v>
      </c>
      <c r="IQ140" s="194">
        <v>0</v>
      </c>
      <c r="IR140" s="194">
        <v>0</v>
      </c>
      <c r="IS140" s="194">
        <v>0</v>
      </c>
      <c r="IT140" s="194">
        <v>0</v>
      </c>
      <c r="IU140" s="194">
        <v>4000</v>
      </c>
      <c r="IV140" s="194">
        <v>0</v>
      </c>
      <c r="IW140" s="194">
        <v>0</v>
      </c>
      <c r="IX140" s="194">
        <f t="shared" si="4"/>
        <v>25000</v>
      </c>
    </row>
    <row r="141" spans="1:258" ht="13.5" customHeight="1" x14ac:dyDescent="0.25">
      <c r="A141" s="190">
        <v>549151</v>
      </c>
      <c r="B141" s="194">
        <v>0</v>
      </c>
      <c r="C141" s="194">
        <v>30362.23</v>
      </c>
      <c r="D141" s="194">
        <v>37141.769999999997</v>
      </c>
      <c r="E141" s="194">
        <v>22703.08</v>
      </c>
      <c r="F141" s="194">
        <v>12197.11</v>
      </c>
      <c r="G141" s="194">
        <v>28398.25</v>
      </c>
      <c r="H141" s="194">
        <v>25968.84</v>
      </c>
      <c r="I141" s="194">
        <v>90090.84</v>
      </c>
      <c r="J141" s="194">
        <v>22349.98</v>
      </c>
      <c r="K141" s="194">
        <v>19274.36</v>
      </c>
      <c r="L141" s="194">
        <v>8283.65</v>
      </c>
      <c r="M141" s="194">
        <v>23783.96</v>
      </c>
      <c r="N141" s="194">
        <v>18765.259999999998</v>
      </c>
      <c r="O141" s="194">
        <v>173.37</v>
      </c>
      <c r="P141" s="194">
        <v>0</v>
      </c>
      <c r="Q141" s="194">
        <v>0</v>
      </c>
      <c r="R141" s="194">
        <v>16425.32</v>
      </c>
      <c r="S141" s="194">
        <v>5449.55</v>
      </c>
      <c r="T141" s="194">
        <v>2631.13</v>
      </c>
      <c r="U141" s="194">
        <v>741.64</v>
      </c>
      <c r="V141" s="194">
        <v>2291.4</v>
      </c>
      <c r="W141" s="194">
        <v>1464.7</v>
      </c>
      <c r="X141" s="194">
        <v>32408.49</v>
      </c>
      <c r="Y141" s="194">
        <v>34375.040000000001</v>
      </c>
      <c r="Z141" s="194">
        <v>28793.95</v>
      </c>
      <c r="AA141" s="194">
        <v>0</v>
      </c>
      <c r="AB141" s="194">
        <v>34755.94</v>
      </c>
      <c r="AC141" s="194">
        <v>19229</v>
      </c>
      <c r="AD141" s="194">
        <v>243728.74</v>
      </c>
      <c r="AE141" s="194">
        <v>2942.52</v>
      </c>
      <c r="AF141" s="194">
        <v>19418.52</v>
      </c>
      <c r="AG141" s="194">
        <v>3346.07</v>
      </c>
      <c r="AH141" s="194">
        <v>0</v>
      </c>
      <c r="AI141" s="194">
        <v>0</v>
      </c>
      <c r="AJ141" s="194">
        <v>6243.69</v>
      </c>
      <c r="AK141" s="194">
        <v>9401.93</v>
      </c>
      <c r="AL141" s="194">
        <v>9054.83</v>
      </c>
      <c r="AM141" s="194">
        <v>9805.3700000000008</v>
      </c>
      <c r="AN141" s="194">
        <v>6831.57</v>
      </c>
      <c r="AO141" s="194">
        <v>2491.16</v>
      </c>
      <c r="AP141" s="194">
        <v>13693.71</v>
      </c>
      <c r="AQ141" s="194">
        <v>5765.13</v>
      </c>
      <c r="AR141" s="194">
        <v>5508.06</v>
      </c>
      <c r="AS141" s="194">
        <v>4655.16</v>
      </c>
      <c r="AT141" s="194">
        <v>4136.51</v>
      </c>
      <c r="AU141" s="194">
        <v>12304.41</v>
      </c>
      <c r="AV141" s="194">
        <v>13076.62</v>
      </c>
      <c r="AW141" s="194">
        <v>3163.94</v>
      </c>
      <c r="AX141" s="194">
        <v>5299.65</v>
      </c>
      <c r="AY141" s="194">
        <v>0</v>
      </c>
      <c r="AZ141" s="194">
        <v>36022.54</v>
      </c>
      <c r="BA141" s="194">
        <v>14428.82</v>
      </c>
      <c r="BB141" s="194">
        <v>39757.47</v>
      </c>
      <c r="BC141" s="194">
        <v>10562.67</v>
      </c>
      <c r="BD141" s="194">
        <v>44157.25</v>
      </c>
      <c r="BE141" s="194">
        <v>35496.120000000003</v>
      </c>
      <c r="BF141" s="194">
        <v>20618.91</v>
      </c>
      <c r="BG141" s="194">
        <v>7269.45</v>
      </c>
      <c r="BH141" s="194">
        <v>15377.58</v>
      </c>
      <c r="BI141" s="194">
        <v>17499.98</v>
      </c>
      <c r="BJ141" s="194">
        <v>17352.55</v>
      </c>
      <c r="BK141" s="194">
        <v>38149.980000000003</v>
      </c>
      <c r="BL141" s="194">
        <v>47319.01</v>
      </c>
      <c r="BM141" s="194">
        <v>37054.370000000003</v>
      </c>
      <c r="BN141" s="194">
        <v>7671.67</v>
      </c>
      <c r="BO141" s="194">
        <v>21246.49</v>
      </c>
      <c r="BP141" s="194">
        <v>12667.36</v>
      </c>
      <c r="BQ141" s="194">
        <v>14128.92</v>
      </c>
      <c r="BR141" s="194">
        <v>10509.39</v>
      </c>
      <c r="BS141" s="194">
        <v>18376.57</v>
      </c>
      <c r="BT141" s="194">
        <v>17393.86</v>
      </c>
      <c r="BU141" s="194">
        <v>16685.37</v>
      </c>
      <c r="BV141" s="194">
        <v>9760.64</v>
      </c>
      <c r="BW141" s="194">
        <v>6777.01</v>
      </c>
      <c r="BX141" s="194">
        <v>6115.88</v>
      </c>
      <c r="BY141" s="194">
        <v>9068.6200000000008</v>
      </c>
      <c r="BZ141" s="194">
        <v>0</v>
      </c>
      <c r="CA141" s="194">
        <v>5053.96</v>
      </c>
      <c r="CB141" s="194">
        <v>6220.42</v>
      </c>
      <c r="CC141" s="194">
        <v>5923.68</v>
      </c>
      <c r="CD141" s="194">
        <v>6912.79</v>
      </c>
      <c r="CE141" s="194">
        <v>35046.92</v>
      </c>
      <c r="CF141" s="194">
        <v>0</v>
      </c>
      <c r="CG141" s="194">
        <v>39913.550000000003</v>
      </c>
      <c r="CH141" s="194">
        <v>3107.52</v>
      </c>
      <c r="CI141" s="194">
        <v>1800.84</v>
      </c>
      <c r="CJ141" s="194">
        <v>2502</v>
      </c>
      <c r="CK141" s="194">
        <v>25858.1</v>
      </c>
      <c r="CL141" s="194">
        <v>19638.25</v>
      </c>
      <c r="CM141" s="194">
        <v>16214.32</v>
      </c>
      <c r="CN141" s="194">
        <v>17886.12</v>
      </c>
      <c r="CO141" s="194">
        <v>19938.43</v>
      </c>
      <c r="CP141" s="194">
        <v>10272.629999999999</v>
      </c>
      <c r="CQ141" s="194">
        <v>5458.24</v>
      </c>
      <c r="CR141" s="194">
        <v>30532.86</v>
      </c>
      <c r="CS141" s="194">
        <v>4787.71</v>
      </c>
      <c r="CT141" s="194">
        <v>1004.23</v>
      </c>
      <c r="CU141" s="194">
        <v>2542.16</v>
      </c>
      <c r="CV141" s="194">
        <v>0</v>
      </c>
      <c r="CW141" s="194">
        <v>15641.36</v>
      </c>
      <c r="CX141" s="194">
        <v>29483.39</v>
      </c>
      <c r="CY141" s="194">
        <v>34681.730000000003</v>
      </c>
      <c r="CZ141" s="194">
        <v>72102.53</v>
      </c>
      <c r="DA141" s="194">
        <v>62695.82</v>
      </c>
      <c r="DB141" s="194">
        <v>4004.32</v>
      </c>
      <c r="DC141" s="194">
        <v>12366.18</v>
      </c>
      <c r="DD141" s="194">
        <v>44591.87</v>
      </c>
      <c r="DE141" s="194">
        <v>87680.36</v>
      </c>
      <c r="DF141" s="194">
        <v>115095</v>
      </c>
      <c r="DG141" s="194">
        <v>281319.64</v>
      </c>
      <c r="DH141" s="194">
        <v>58174.22</v>
      </c>
      <c r="DI141" s="194">
        <v>35970.559999999998</v>
      </c>
      <c r="DJ141" s="194">
        <v>26317.66</v>
      </c>
      <c r="DK141" s="194">
        <v>0</v>
      </c>
      <c r="DL141" s="194">
        <v>0</v>
      </c>
      <c r="DM141" s="194">
        <v>20447.09</v>
      </c>
      <c r="DN141" s="194">
        <v>21528.95</v>
      </c>
      <c r="DO141" s="194">
        <v>29550.560000000001</v>
      </c>
      <c r="DP141" s="194">
        <v>20890.27</v>
      </c>
      <c r="DQ141" s="194">
        <v>4221.12</v>
      </c>
      <c r="DR141" s="194">
        <v>1184.74</v>
      </c>
      <c r="DS141" s="194">
        <v>423.06</v>
      </c>
      <c r="DT141" s="194">
        <v>18670.009999999998</v>
      </c>
      <c r="DU141" s="194">
        <v>0</v>
      </c>
      <c r="DV141" s="194">
        <v>711.73</v>
      </c>
      <c r="DW141" s="194">
        <v>8206.51</v>
      </c>
      <c r="DX141" s="194">
        <v>1352.67</v>
      </c>
      <c r="DY141" s="194">
        <v>0</v>
      </c>
      <c r="DZ141" s="194">
        <v>8326.7099999999991</v>
      </c>
      <c r="EA141" s="194">
        <v>20872.61</v>
      </c>
      <c r="EB141" s="194">
        <v>9207.5</v>
      </c>
      <c r="EC141" s="194">
        <v>18228.580000000002</v>
      </c>
      <c r="ED141" s="194">
        <v>21966.560000000001</v>
      </c>
      <c r="EE141" s="194">
        <v>31413.87</v>
      </c>
      <c r="EF141" s="194">
        <v>47440.38</v>
      </c>
      <c r="EG141" s="194">
        <v>2860.62</v>
      </c>
      <c r="EH141" s="194">
        <v>30601.96</v>
      </c>
      <c r="EI141" s="194">
        <v>0</v>
      </c>
      <c r="EJ141" s="194">
        <v>55360.65</v>
      </c>
      <c r="EK141" s="194">
        <v>1142.77</v>
      </c>
      <c r="EL141" s="194">
        <v>0</v>
      </c>
      <c r="EM141" s="194">
        <v>0</v>
      </c>
      <c r="EN141" s="194">
        <v>0</v>
      </c>
      <c r="EO141" s="194">
        <v>1711</v>
      </c>
      <c r="EP141" s="194">
        <v>0</v>
      </c>
      <c r="EQ141" s="194">
        <v>9789.36</v>
      </c>
      <c r="ER141" s="194">
        <v>7553.29</v>
      </c>
      <c r="ES141" s="194">
        <v>6457.85</v>
      </c>
      <c r="ET141" s="194">
        <v>10600.91</v>
      </c>
      <c r="EU141" s="194">
        <v>3134.41</v>
      </c>
      <c r="EV141" s="194">
        <v>8678.18</v>
      </c>
      <c r="EW141" s="194">
        <v>9734.7800000000007</v>
      </c>
      <c r="EX141" s="194">
        <v>1570.13</v>
      </c>
      <c r="EY141" s="194">
        <v>1400.85</v>
      </c>
      <c r="EZ141" s="194">
        <v>18868.07</v>
      </c>
      <c r="FA141" s="194">
        <v>0</v>
      </c>
      <c r="FB141" s="194">
        <v>1446.69</v>
      </c>
      <c r="FC141" s="194">
        <v>893.75</v>
      </c>
      <c r="FD141" s="194">
        <v>8775.64</v>
      </c>
      <c r="FE141" s="194">
        <v>7377.15</v>
      </c>
      <c r="FF141" s="194">
        <v>6024.67</v>
      </c>
      <c r="FG141" s="194">
        <v>23253.23</v>
      </c>
      <c r="FH141" s="194">
        <v>9245.76</v>
      </c>
      <c r="FI141" s="194">
        <v>8063.11</v>
      </c>
      <c r="FJ141" s="194">
        <v>19028.009999999998</v>
      </c>
      <c r="FK141" s="194">
        <v>7801.8</v>
      </c>
      <c r="FL141" s="194">
        <v>54372.79</v>
      </c>
      <c r="FM141" s="194">
        <v>6316.83</v>
      </c>
      <c r="FN141" s="194">
        <v>0</v>
      </c>
      <c r="FO141" s="194">
        <v>0</v>
      </c>
      <c r="FP141" s="194">
        <v>7171.87</v>
      </c>
      <c r="FQ141" s="194">
        <v>1618.89</v>
      </c>
      <c r="FR141" s="194">
        <v>5928.42</v>
      </c>
      <c r="FS141" s="194">
        <v>26972.33</v>
      </c>
      <c r="FT141" s="194">
        <v>8789.9500000000007</v>
      </c>
      <c r="FU141" s="194">
        <v>13385.02</v>
      </c>
      <c r="FV141" s="194">
        <v>5702.05</v>
      </c>
      <c r="FW141" s="194">
        <v>0</v>
      </c>
      <c r="FX141" s="194">
        <v>0</v>
      </c>
      <c r="FY141" s="194">
        <v>0</v>
      </c>
      <c r="FZ141" s="194">
        <v>38705.360000000001</v>
      </c>
      <c r="GA141" s="194">
        <v>518.28</v>
      </c>
      <c r="GB141" s="194">
        <v>6676.01</v>
      </c>
      <c r="GC141" s="194">
        <v>3552.22</v>
      </c>
      <c r="GD141" s="194">
        <v>16339.41</v>
      </c>
      <c r="GE141" s="194">
        <v>6334.91</v>
      </c>
      <c r="GF141" s="194">
        <v>0</v>
      </c>
      <c r="GG141" s="194">
        <v>0</v>
      </c>
      <c r="GH141" s="194">
        <v>7557.03</v>
      </c>
      <c r="GI141" s="194">
        <v>0</v>
      </c>
      <c r="GJ141" s="194">
        <v>22693.32</v>
      </c>
      <c r="GK141" s="194">
        <v>0</v>
      </c>
      <c r="GL141" s="194">
        <v>3184.55</v>
      </c>
      <c r="GM141" s="194">
        <v>3259.01</v>
      </c>
      <c r="GN141" s="194">
        <v>18496.59</v>
      </c>
      <c r="GO141" s="194">
        <v>0</v>
      </c>
      <c r="GP141" s="194">
        <v>303.19</v>
      </c>
      <c r="GQ141" s="194">
        <v>2150.4699999999998</v>
      </c>
      <c r="GR141" s="194">
        <v>6471.1</v>
      </c>
      <c r="GS141" s="194">
        <v>13108.75</v>
      </c>
      <c r="GT141" s="194">
        <v>5597.18</v>
      </c>
      <c r="GU141" s="194">
        <v>36062.230000000003</v>
      </c>
      <c r="GV141" s="194">
        <v>9700.65</v>
      </c>
      <c r="GW141" s="194">
        <v>0</v>
      </c>
      <c r="GX141" s="194">
        <v>0</v>
      </c>
      <c r="GY141" s="194">
        <v>0</v>
      </c>
      <c r="GZ141" s="194">
        <v>0</v>
      </c>
      <c r="HA141" s="194">
        <v>7035.22</v>
      </c>
      <c r="HB141" s="194">
        <v>1701</v>
      </c>
      <c r="HC141" s="194">
        <v>10403.1</v>
      </c>
      <c r="HD141" s="194">
        <v>10936</v>
      </c>
      <c r="HE141" s="194">
        <v>1528.62</v>
      </c>
      <c r="HF141" s="194">
        <v>3160.77</v>
      </c>
      <c r="HG141" s="194">
        <v>5987.12</v>
      </c>
      <c r="HH141" s="194">
        <v>36831.839999999997</v>
      </c>
      <c r="HI141" s="194">
        <v>903.23</v>
      </c>
      <c r="HJ141" s="194">
        <v>0</v>
      </c>
      <c r="HK141" s="194">
        <v>18819.12</v>
      </c>
      <c r="HL141" s="194">
        <v>0</v>
      </c>
      <c r="HM141" s="194">
        <v>18749.98</v>
      </c>
      <c r="HN141" s="194">
        <v>6561.05</v>
      </c>
      <c r="HO141" s="194">
        <v>0</v>
      </c>
      <c r="HP141" s="194">
        <v>119255.64</v>
      </c>
      <c r="HQ141" s="194">
        <v>0</v>
      </c>
      <c r="HR141" s="194">
        <v>17947.59</v>
      </c>
      <c r="HS141" s="194">
        <v>6164.44</v>
      </c>
      <c r="HT141" s="194">
        <v>14554.81</v>
      </c>
      <c r="HU141" s="194">
        <v>11258.53</v>
      </c>
      <c r="HV141" s="194">
        <v>7646.9</v>
      </c>
      <c r="HW141" s="194">
        <v>6986.15</v>
      </c>
      <c r="HX141" s="194">
        <v>2436.16</v>
      </c>
      <c r="HY141" s="194">
        <v>1305.29</v>
      </c>
      <c r="HZ141" s="194">
        <v>0</v>
      </c>
      <c r="IA141" s="194">
        <v>0</v>
      </c>
      <c r="IB141" s="194">
        <v>921.91</v>
      </c>
      <c r="IC141" s="194">
        <v>1921.07</v>
      </c>
      <c r="ID141" s="194">
        <v>0</v>
      </c>
      <c r="IE141" s="194">
        <v>13556.47</v>
      </c>
      <c r="IF141" s="194">
        <v>0</v>
      </c>
      <c r="IG141" s="194">
        <v>0</v>
      </c>
      <c r="IH141" s="194">
        <v>0</v>
      </c>
      <c r="II141" s="194">
        <v>15746.5</v>
      </c>
      <c r="IJ141" s="194">
        <v>36024.519999999997</v>
      </c>
      <c r="IK141" s="194">
        <v>405.3</v>
      </c>
      <c r="IL141" s="194">
        <v>7349.21</v>
      </c>
      <c r="IM141" s="194">
        <v>3171.49</v>
      </c>
      <c r="IN141" s="194">
        <v>0</v>
      </c>
      <c r="IO141" s="194">
        <v>0</v>
      </c>
      <c r="IP141" s="194">
        <v>0</v>
      </c>
      <c r="IQ141" s="194">
        <v>11260.02</v>
      </c>
      <c r="IR141" s="194">
        <v>20270.72</v>
      </c>
      <c r="IS141" s="194">
        <v>0</v>
      </c>
      <c r="IT141" s="194">
        <v>0</v>
      </c>
      <c r="IU141" s="194">
        <v>250.37</v>
      </c>
      <c r="IV141" s="194">
        <v>0</v>
      </c>
      <c r="IW141" s="194">
        <v>17186.59</v>
      </c>
      <c r="IX141" s="194">
        <f t="shared" si="4"/>
        <v>3886357.0000000005</v>
      </c>
    </row>
    <row r="142" spans="1:258" ht="13.5" customHeight="1" x14ac:dyDescent="0.25">
      <c r="A142" s="190">
        <v>549152</v>
      </c>
      <c r="B142" s="194">
        <v>0</v>
      </c>
      <c r="C142" s="194">
        <v>0</v>
      </c>
      <c r="D142" s="194">
        <v>0</v>
      </c>
      <c r="E142" s="194">
        <v>0</v>
      </c>
      <c r="F142" s="194">
        <v>0</v>
      </c>
      <c r="G142" s="194">
        <v>0</v>
      </c>
      <c r="H142" s="194">
        <v>0</v>
      </c>
      <c r="I142" s="194">
        <v>0</v>
      </c>
      <c r="J142" s="194">
        <v>0</v>
      </c>
      <c r="K142" s="194">
        <v>0</v>
      </c>
      <c r="L142" s="194">
        <v>0</v>
      </c>
      <c r="M142" s="194">
        <v>0</v>
      </c>
      <c r="N142" s="194">
        <v>0</v>
      </c>
      <c r="O142" s="194">
        <v>0</v>
      </c>
      <c r="P142" s="194">
        <v>0</v>
      </c>
      <c r="Q142" s="194">
        <v>0</v>
      </c>
      <c r="R142" s="194">
        <v>0</v>
      </c>
      <c r="S142" s="194">
        <v>0</v>
      </c>
      <c r="T142" s="194">
        <v>0</v>
      </c>
      <c r="U142" s="194">
        <v>0</v>
      </c>
      <c r="V142" s="194">
        <v>0</v>
      </c>
      <c r="W142" s="194">
        <v>0</v>
      </c>
      <c r="X142" s="194">
        <v>0</v>
      </c>
      <c r="Y142" s="194">
        <v>0</v>
      </c>
      <c r="Z142" s="194">
        <v>0</v>
      </c>
      <c r="AA142" s="194">
        <v>0</v>
      </c>
      <c r="AB142" s="194">
        <v>0</v>
      </c>
      <c r="AC142" s="194">
        <v>0</v>
      </c>
      <c r="AD142" s="194">
        <v>0</v>
      </c>
      <c r="AE142" s="194">
        <v>0</v>
      </c>
      <c r="AF142" s="194">
        <v>0</v>
      </c>
      <c r="AG142" s="194">
        <v>0</v>
      </c>
      <c r="AH142" s="194">
        <v>0</v>
      </c>
      <c r="AI142" s="194">
        <v>0</v>
      </c>
      <c r="AJ142" s="194">
        <v>0</v>
      </c>
      <c r="AK142" s="194">
        <v>0</v>
      </c>
      <c r="AL142" s="194">
        <v>0</v>
      </c>
      <c r="AM142" s="194">
        <v>0</v>
      </c>
      <c r="AN142" s="194">
        <v>0</v>
      </c>
      <c r="AO142" s="194">
        <v>0</v>
      </c>
      <c r="AP142" s="194">
        <v>0</v>
      </c>
      <c r="AQ142" s="194">
        <v>0</v>
      </c>
      <c r="AR142" s="194">
        <v>0</v>
      </c>
      <c r="AS142" s="194">
        <v>0</v>
      </c>
      <c r="AT142" s="194">
        <v>0</v>
      </c>
      <c r="AU142" s="194">
        <v>0</v>
      </c>
      <c r="AV142" s="194">
        <v>0</v>
      </c>
      <c r="AW142" s="194">
        <v>0</v>
      </c>
      <c r="AX142" s="194">
        <v>0</v>
      </c>
      <c r="AY142" s="194">
        <v>0</v>
      </c>
      <c r="AZ142" s="194">
        <v>0</v>
      </c>
      <c r="BA142" s="194">
        <v>0</v>
      </c>
      <c r="BB142" s="194">
        <v>0</v>
      </c>
      <c r="BC142" s="194">
        <v>0</v>
      </c>
      <c r="BD142" s="194">
        <v>0</v>
      </c>
      <c r="BE142" s="194">
        <v>0</v>
      </c>
      <c r="BF142" s="194">
        <v>0</v>
      </c>
      <c r="BG142" s="194">
        <v>0</v>
      </c>
      <c r="BH142" s="194">
        <v>0</v>
      </c>
      <c r="BI142" s="194">
        <v>0</v>
      </c>
      <c r="BJ142" s="194">
        <v>0</v>
      </c>
      <c r="BK142" s="194">
        <v>0</v>
      </c>
      <c r="BL142" s="194">
        <v>0</v>
      </c>
      <c r="BM142" s="194">
        <v>17717</v>
      </c>
      <c r="BN142" s="194">
        <v>0</v>
      </c>
      <c r="BO142" s="194">
        <v>0</v>
      </c>
      <c r="BP142" s="194">
        <v>0</v>
      </c>
      <c r="BQ142" s="194">
        <v>0</v>
      </c>
      <c r="BR142" s="194">
        <v>0</v>
      </c>
      <c r="BS142" s="194">
        <v>0</v>
      </c>
      <c r="BT142" s="194">
        <v>0</v>
      </c>
      <c r="BU142" s="194">
        <v>0</v>
      </c>
      <c r="BV142" s="194">
        <v>0</v>
      </c>
      <c r="BW142" s="194">
        <v>0</v>
      </c>
      <c r="BX142" s="194">
        <v>0</v>
      </c>
      <c r="BY142" s="194">
        <v>0</v>
      </c>
      <c r="BZ142" s="194">
        <v>0</v>
      </c>
      <c r="CA142" s="194">
        <v>0</v>
      </c>
      <c r="CB142" s="194">
        <v>0</v>
      </c>
      <c r="CC142" s="194">
        <v>0</v>
      </c>
      <c r="CD142" s="194">
        <v>0</v>
      </c>
      <c r="CE142" s="194">
        <v>0</v>
      </c>
      <c r="CF142" s="194">
        <v>0</v>
      </c>
      <c r="CG142" s="194">
        <v>0</v>
      </c>
      <c r="CH142" s="194">
        <v>0</v>
      </c>
      <c r="CI142" s="194">
        <v>0</v>
      </c>
      <c r="CJ142" s="194">
        <v>0</v>
      </c>
      <c r="CK142" s="194">
        <v>0</v>
      </c>
      <c r="CL142" s="194">
        <v>0</v>
      </c>
      <c r="CM142" s="194">
        <v>0</v>
      </c>
      <c r="CN142" s="194">
        <v>0</v>
      </c>
      <c r="CO142" s="194">
        <v>0</v>
      </c>
      <c r="CP142" s="194">
        <v>0</v>
      </c>
      <c r="CQ142" s="194">
        <v>0</v>
      </c>
      <c r="CR142" s="194">
        <v>0</v>
      </c>
      <c r="CS142" s="194">
        <v>0</v>
      </c>
      <c r="CT142" s="194">
        <v>0</v>
      </c>
      <c r="CU142" s="194">
        <v>0</v>
      </c>
      <c r="CV142" s="194">
        <v>0</v>
      </c>
      <c r="CW142" s="194">
        <v>0</v>
      </c>
      <c r="CX142" s="194">
        <v>0</v>
      </c>
      <c r="CY142" s="194">
        <v>0</v>
      </c>
      <c r="CZ142" s="194">
        <v>0</v>
      </c>
      <c r="DA142" s="194">
        <v>0</v>
      </c>
      <c r="DB142" s="194">
        <v>0</v>
      </c>
      <c r="DC142" s="194">
        <v>0</v>
      </c>
      <c r="DD142" s="194">
        <v>0</v>
      </c>
      <c r="DE142" s="194">
        <v>0</v>
      </c>
      <c r="DF142" s="194">
        <v>0</v>
      </c>
      <c r="DG142" s="194">
        <v>0</v>
      </c>
      <c r="DH142" s="194">
        <v>0</v>
      </c>
      <c r="DI142" s="194">
        <v>0</v>
      </c>
      <c r="DJ142" s="194">
        <v>0</v>
      </c>
      <c r="DK142" s="194">
        <v>0</v>
      </c>
      <c r="DL142" s="194">
        <v>0</v>
      </c>
      <c r="DM142" s="194">
        <v>0</v>
      </c>
      <c r="DN142" s="194">
        <v>0</v>
      </c>
      <c r="DO142" s="194">
        <v>0</v>
      </c>
      <c r="DP142" s="194">
        <v>0</v>
      </c>
      <c r="DQ142" s="194">
        <v>0</v>
      </c>
      <c r="DR142" s="194">
        <v>0</v>
      </c>
      <c r="DS142" s="194">
        <v>0</v>
      </c>
      <c r="DT142" s="194">
        <v>0</v>
      </c>
      <c r="DU142" s="194">
        <v>0</v>
      </c>
      <c r="DV142" s="194">
        <v>0</v>
      </c>
      <c r="DW142" s="194">
        <v>0</v>
      </c>
      <c r="DX142" s="194">
        <v>0</v>
      </c>
      <c r="DY142" s="194">
        <v>0</v>
      </c>
      <c r="DZ142" s="194">
        <v>0</v>
      </c>
      <c r="EA142" s="194">
        <v>0</v>
      </c>
      <c r="EB142" s="194">
        <v>0</v>
      </c>
      <c r="EC142" s="194">
        <v>0</v>
      </c>
      <c r="ED142" s="194">
        <v>0</v>
      </c>
      <c r="EE142" s="194">
        <v>0</v>
      </c>
      <c r="EF142" s="194">
        <v>0</v>
      </c>
      <c r="EG142" s="194">
        <v>0</v>
      </c>
      <c r="EH142" s="194">
        <v>0</v>
      </c>
      <c r="EI142" s="194">
        <v>0</v>
      </c>
      <c r="EJ142" s="194">
        <v>0</v>
      </c>
      <c r="EK142" s="194">
        <v>0</v>
      </c>
      <c r="EL142" s="194">
        <v>0</v>
      </c>
      <c r="EM142" s="194">
        <v>0</v>
      </c>
      <c r="EN142" s="194">
        <v>0</v>
      </c>
      <c r="EO142" s="194">
        <v>0</v>
      </c>
      <c r="EP142" s="194">
        <v>0</v>
      </c>
      <c r="EQ142" s="194">
        <v>0</v>
      </c>
      <c r="ER142" s="194">
        <v>0</v>
      </c>
      <c r="ES142" s="194">
        <v>0</v>
      </c>
      <c r="ET142" s="194">
        <v>0</v>
      </c>
      <c r="EU142" s="194">
        <v>0</v>
      </c>
      <c r="EV142" s="194">
        <v>0</v>
      </c>
      <c r="EW142" s="194">
        <v>0</v>
      </c>
      <c r="EX142" s="194">
        <v>0</v>
      </c>
      <c r="EY142" s="194">
        <v>0</v>
      </c>
      <c r="EZ142" s="194">
        <v>0</v>
      </c>
      <c r="FA142" s="194">
        <v>0</v>
      </c>
      <c r="FB142" s="194">
        <v>0</v>
      </c>
      <c r="FC142" s="194">
        <v>0</v>
      </c>
      <c r="FD142" s="194">
        <v>0</v>
      </c>
      <c r="FE142" s="194">
        <v>0</v>
      </c>
      <c r="FF142" s="194">
        <v>0</v>
      </c>
      <c r="FG142" s="194">
        <v>0</v>
      </c>
      <c r="FH142" s="194">
        <v>0</v>
      </c>
      <c r="FI142" s="194">
        <v>0</v>
      </c>
      <c r="FJ142" s="194">
        <v>0</v>
      </c>
      <c r="FK142" s="194">
        <v>0</v>
      </c>
      <c r="FL142" s="194">
        <v>0</v>
      </c>
      <c r="FM142" s="194">
        <v>0</v>
      </c>
      <c r="FN142" s="194">
        <v>0</v>
      </c>
      <c r="FO142" s="194">
        <v>0</v>
      </c>
      <c r="FP142" s="194">
        <v>0</v>
      </c>
      <c r="FQ142" s="194">
        <v>0</v>
      </c>
      <c r="FR142" s="194">
        <v>0</v>
      </c>
      <c r="FS142" s="194">
        <v>0</v>
      </c>
      <c r="FT142" s="194">
        <v>0</v>
      </c>
      <c r="FU142" s="194">
        <v>0</v>
      </c>
      <c r="FV142" s="194">
        <v>0</v>
      </c>
      <c r="FW142" s="194">
        <v>0</v>
      </c>
      <c r="FX142" s="194">
        <v>0</v>
      </c>
      <c r="FY142" s="194">
        <v>0</v>
      </c>
      <c r="FZ142" s="194">
        <v>0</v>
      </c>
      <c r="GA142" s="194">
        <v>0</v>
      </c>
      <c r="GB142" s="194">
        <v>0</v>
      </c>
      <c r="GC142" s="194">
        <v>0</v>
      </c>
      <c r="GD142" s="194">
        <v>0</v>
      </c>
      <c r="GE142" s="194">
        <v>0</v>
      </c>
      <c r="GF142" s="194">
        <v>0</v>
      </c>
      <c r="GG142" s="194">
        <v>0</v>
      </c>
      <c r="GH142" s="194">
        <v>0</v>
      </c>
      <c r="GI142" s="194">
        <v>0</v>
      </c>
      <c r="GJ142" s="194">
        <v>0</v>
      </c>
      <c r="GK142" s="194">
        <v>0</v>
      </c>
      <c r="GL142" s="194">
        <v>0</v>
      </c>
      <c r="GM142" s="194">
        <v>0</v>
      </c>
      <c r="GN142" s="194">
        <v>0</v>
      </c>
      <c r="GO142" s="194">
        <v>0</v>
      </c>
      <c r="GP142" s="194">
        <v>0</v>
      </c>
      <c r="GQ142" s="194">
        <v>0</v>
      </c>
      <c r="GR142" s="194">
        <v>0</v>
      </c>
      <c r="GS142" s="194">
        <v>0</v>
      </c>
      <c r="GT142" s="194">
        <v>0</v>
      </c>
      <c r="GU142" s="194">
        <v>0</v>
      </c>
      <c r="GV142" s="194">
        <v>0</v>
      </c>
      <c r="GW142" s="194">
        <v>0</v>
      </c>
      <c r="GX142" s="194">
        <v>0</v>
      </c>
      <c r="GY142" s="194">
        <v>0</v>
      </c>
      <c r="GZ142" s="194">
        <v>0</v>
      </c>
      <c r="HA142" s="194">
        <v>0</v>
      </c>
      <c r="HB142" s="194">
        <v>0</v>
      </c>
      <c r="HC142" s="194">
        <v>0</v>
      </c>
      <c r="HD142" s="194">
        <v>0</v>
      </c>
      <c r="HE142" s="194">
        <v>0</v>
      </c>
      <c r="HF142" s="194">
        <v>0</v>
      </c>
      <c r="HG142" s="194">
        <v>0</v>
      </c>
      <c r="HH142" s="194">
        <v>0</v>
      </c>
      <c r="HI142" s="194">
        <v>0</v>
      </c>
      <c r="HJ142" s="194">
        <v>0</v>
      </c>
      <c r="HK142" s="194">
        <v>0</v>
      </c>
      <c r="HL142" s="194">
        <v>0</v>
      </c>
      <c r="HM142" s="194">
        <v>0</v>
      </c>
      <c r="HN142" s="194">
        <v>0</v>
      </c>
      <c r="HO142" s="194">
        <v>0</v>
      </c>
      <c r="HP142" s="194">
        <v>0</v>
      </c>
      <c r="HQ142" s="194">
        <v>0</v>
      </c>
      <c r="HR142" s="194">
        <v>0</v>
      </c>
      <c r="HS142" s="194">
        <v>0</v>
      </c>
      <c r="HT142" s="194">
        <v>0</v>
      </c>
      <c r="HU142" s="194">
        <v>0</v>
      </c>
      <c r="HV142" s="194">
        <v>0</v>
      </c>
      <c r="HW142" s="194">
        <v>0</v>
      </c>
      <c r="HX142" s="194">
        <v>0</v>
      </c>
      <c r="HY142" s="194">
        <v>0</v>
      </c>
      <c r="HZ142" s="194">
        <v>0</v>
      </c>
      <c r="IA142" s="194">
        <v>0</v>
      </c>
      <c r="IB142" s="194">
        <v>0</v>
      </c>
      <c r="IC142" s="194">
        <v>0</v>
      </c>
      <c r="ID142" s="194">
        <v>0</v>
      </c>
      <c r="IE142" s="194">
        <v>0</v>
      </c>
      <c r="IF142" s="194">
        <v>0</v>
      </c>
      <c r="IG142" s="194">
        <v>0</v>
      </c>
      <c r="IH142" s="194">
        <v>0</v>
      </c>
      <c r="II142" s="194">
        <v>0</v>
      </c>
      <c r="IJ142" s="194">
        <v>0</v>
      </c>
      <c r="IK142" s="194">
        <v>0</v>
      </c>
      <c r="IL142" s="194">
        <v>0</v>
      </c>
      <c r="IM142" s="194">
        <v>0</v>
      </c>
      <c r="IN142" s="194">
        <v>0</v>
      </c>
      <c r="IO142" s="194">
        <v>0</v>
      </c>
      <c r="IP142" s="194">
        <v>0</v>
      </c>
      <c r="IQ142" s="194">
        <v>0</v>
      </c>
      <c r="IR142" s="194">
        <v>0</v>
      </c>
      <c r="IS142" s="194">
        <v>0</v>
      </c>
      <c r="IT142" s="194">
        <v>0</v>
      </c>
      <c r="IU142" s="194">
        <v>171052</v>
      </c>
      <c r="IV142" s="194">
        <v>0</v>
      </c>
      <c r="IW142" s="194">
        <v>0</v>
      </c>
      <c r="IX142" s="194">
        <f t="shared" si="4"/>
        <v>188769</v>
      </c>
    </row>
    <row r="143" spans="1:258" ht="13.5" customHeight="1" x14ac:dyDescent="0.25">
      <c r="A143" s="190">
        <v>549153</v>
      </c>
      <c r="B143" s="194">
        <v>0</v>
      </c>
      <c r="C143" s="194">
        <v>16764</v>
      </c>
      <c r="D143" s="194">
        <v>396</v>
      </c>
      <c r="E143" s="194">
        <v>2232</v>
      </c>
      <c r="F143" s="194">
        <v>3600</v>
      </c>
      <c r="G143" s="194">
        <v>0</v>
      </c>
      <c r="H143" s="194">
        <v>1188</v>
      </c>
      <c r="I143" s="194">
        <v>18664</v>
      </c>
      <c r="J143" s="194">
        <v>0</v>
      </c>
      <c r="K143" s="194">
        <v>108</v>
      </c>
      <c r="L143" s="194">
        <v>0</v>
      </c>
      <c r="M143" s="194">
        <v>288</v>
      </c>
      <c r="N143" s="194">
        <v>108</v>
      </c>
      <c r="O143" s="194">
        <v>180</v>
      </c>
      <c r="P143" s="194">
        <v>0</v>
      </c>
      <c r="Q143" s="194">
        <v>36</v>
      </c>
      <c r="R143" s="194">
        <v>4672</v>
      </c>
      <c r="S143" s="194">
        <v>0</v>
      </c>
      <c r="T143" s="194">
        <v>0</v>
      </c>
      <c r="U143" s="194">
        <v>0</v>
      </c>
      <c r="V143" s="194">
        <v>7152.14</v>
      </c>
      <c r="W143" s="194">
        <v>3420</v>
      </c>
      <c r="X143" s="194">
        <v>6004</v>
      </c>
      <c r="Y143" s="194">
        <v>16844</v>
      </c>
      <c r="Z143" s="194">
        <v>7236</v>
      </c>
      <c r="AA143" s="194">
        <v>108</v>
      </c>
      <c r="AB143" s="194">
        <v>4548</v>
      </c>
      <c r="AC143" s="194">
        <v>2520</v>
      </c>
      <c r="AD143" s="194">
        <v>21365</v>
      </c>
      <c r="AE143" s="194">
        <v>0</v>
      </c>
      <c r="AF143" s="194">
        <v>5772</v>
      </c>
      <c r="AG143" s="194">
        <v>0</v>
      </c>
      <c r="AH143" s="194">
        <v>0</v>
      </c>
      <c r="AI143" s="194">
        <v>0</v>
      </c>
      <c r="AJ143" s="194">
        <v>432</v>
      </c>
      <c r="AK143" s="194">
        <v>936</v>
      </c>
      <c r="AL143" s="194">
        <v>144</v>
      </c>
      <c r="AM143" s="194">
        <v>0</v>
      </c>
      <c r="AN143" s="194">
        <v>0</v>
      </c>
      <c r="AO143" s="194">
        <v>216</v>
      </c>
      <c r="AP143" s="194">
        <v>1404</v>
      </c>
      <c r="AQ143" s="194">
        <v>108</v>
      </c>
      <c r="AR143" s="194">
        <v>0</v>
      </c>
      <c r="AS143" s="194">
        <v>360</v>
      </c>
      <c r="AT143" s="194">
        <v>0</v>
      </c>
      <c r="AU143" s="194">
        <v>2576</v>
      </c>
      <c r="AV143" s="194">
        <v>0</v>
      </c>
      <c r="AW143" s="194">
        <v>0</v>
      </c>
      <c r="AX143" s="194">
        <v>0</v>
      </c>
      <c r="AY143" s="194">
        <v>0</v>
      </c>
      <c r="AZ143" s="194">
        <v>18120</v>
      </c>
      <c r="BA143" s="194">
        <v>1152</v>
      </c>
      <c r="BB143" s="194">
        <v>5064</v>
      </c>
      <c r="BC143" s="194">
        <v>0</v>
      </c>
      <c r="BD143" s="194">
        <v>13012</v>
      </c>
      <c r="BE143" s="194">
        <v>17392</v>
      </c>
      <c r="BF143" s="194">
        <v>16508</v>
      </c>
      <c r="BG143" s="194">
        <v>144</v>
      </c>
      <c r="BH143" s="194">
        <v>5788</v>
      </c>
      <c r="BI143" s="194">
        <v>11040</v>
      </c>
      <c r="BJ143" s="194">
        <v>4752</v>
      </c>
      <c r="BK143" s="194">
        <v>0</v>
      </c>
      <c r="BL143" s="194">
        <v>0</v>
      </c>
      <c r="BM143" s="194">
        <v>27846</v>
      </c>
      <c r="BN143" s="194">
        <v>720</v>
      </c>
      <c r="BO143" s="194">
        <v>0</v>
      </c>
      <c r="BP143" s="194">
        <v>0</v>
      </c>
      <c r="BQ143" s="194">
        <v>0</v>
      </c>
      <c r="BR143" s="194">
        <v>0</v>
      </c>
      <c r="BS143" s="194">
        <v>9108</v>
      </c>
      <c r="BT143" s="194">
        <v>0</v>
      </c>
      <c r="BU143" s="194">
        <v>0</v>
      </c>
      <c r="BV143" s="194">
        <v>0</v>
      </c>
      <c r="BW143" s="194">
        <v>0</v>
      </c>
      <c r="BX143" s="194">
        <v>0</v>
      </c>
      <c r="BY143" s="194">
        <v>0</v>
      </c>
      <c r="BZ143" s="194">
        <v>0</v>
      </c>
      <c r="CA143" s="194">
        <v>1608</v>
      </c>
      <c r="CB143" s="194">
        <v>288</v>
      </c>
      <c r="CC143" s="194">
        <v>252</v>
      </c>
      <c r="CD143" s="194">
        <v>828</v>
      </c>
      <c r="CE143" s="194">
        <v>7812</v>
      </c>
      <c r="CF143" s="194">
        <v>0</v>
      </c>
      <c r="CG143" s="194">
        <v>1116</v>
      </c>
      <c r="CH143" s="194">
        <v>0</v>
      </c>
      <c r="CI143" s="194">
        <v>0</v>
      </c>
      <c r="CJ143" s="194">
        <v>0</v>
      </c>
      <c r="CK143" s="194">
        <v>0</v>
      </c>
      <c r="CL143" s="194">
        <v>1296</v>
      </c>
      <c r="CM143" s="194">
        <v>252</v>
      </c>
      <c r="CN143" s="194">
        <v>252</v>
      </c>
      <c r="CO143" s="194">
        <v>612</v>
      </c>
      <c r="CP143" s="194">
        <v>612</v>
      </c>
      <c r="CQ143" s="194">
        <v>1792</v>
      </c>
      <c r="CR143" s="194">
        <v>5084</v>
      </c>
      <c r="CS143" s="194">
        <v>23338</v>
      </c>
      <c r="CT143" s="194">
        <v>0</v>
      </c>
      <c r="CU143" s="194">
        <v>0</v>
      </c>
      <c r="CV143" s="194">
        <v>0</v>
      </c>
      <c r="CW143" s="194">
        <v>5320</v>
      </c>
      <c r="CX143" s="194">
        <v>16484</v>
      </c>
      <c r="CY143" s="194">
        <v>0</v>
      </c>
      <c r="CZ143" s="194">
        <v>3608</v>
      </c>
      <c r="DA143" s="194">
        <v>8016</v>
      </c>
      <c r="DB143" s="194">
        <v>252</v>
      </c>
      <c r="DC143" s="194">
        <v>504</v>
      </c>
      <c r="DD143" s="194">
        <v>10848</v>
      </c>
      <c r="DE143" s="194">
        <v>14224</v>
      </c>
      <c r="DF143" s="194">
        <v>43848</v>
      </c>
      <c r="DG143" s="194">
        <v>32484</v>
      </c>
      <c r="DH143" s="194">
        <v>13248</v>
      </c>
      <c r="DI143" s="194">
        <v>10320</v>
      </c>
      <c r="DJ143" s="194">
        <v>2784</v>
      </c>
      <c r="DK143" s="194">
        <v>0</v>
      </c>
      <c r="DL143" s="194">
        <v>0</v>
      </c>
      <c r="DM143" s="194">
        <v>3543</v>
      </c>
      <c r="DN143" s="194">
        <v>180</v>
      </c>
      <c r="DO143" s="194">
        <v>12924</v>
      </c>
      <c r="DP143" s="194">
        <v>1620</v>
      </c>
      <c r="DQ143" s="194">
        <v>0</v>
      </c>
      <c r="DR143" s="194">
        <v>0</v>
      </c>
      <c r="DS143" s="194">
        <v>0</v>
      </c>
      <c r="DT143" s="194">
        <v>324</v>
      </c>
      <c r="DU143" s="194">
        <v>0</v>
      </c>
      <c r="DV143" s="194">
        <v>0</v>
      </c>
      <c r="DW143" s="194">
        <v>0</v>
      </c>
      <c r="DX143" s="194">
        <v>0</v>
      </c>
      <c r="DY143" s="194">
        <v>0</v>
      </c>
      <c r="DZ143" s="194">
        <v>0</v>
      </c>
      <c r="EA143" s="194">
        <v>0</v>
      </c>
      <c r="EB143" s="194">
        <v>0</v>
      </c>
      <c r="EC143" s="194">
        <v>0</v>
      </c>
      <c r="ED143" s="194">
        <v>0</v>
      </c>
      <c r="EE143" s="194">
        <v>0</v>
      </c>
      <c r="EF143" s="194">
        <v>0</v>
      </c>
      <c r="EG143" s="194">
        <v>0</v>
      </c>
      <c r="EH143" s="194">
        <v>750</v>
      </c>
      <c r="EI143" s="194">
        <v>0</v>
      </c>
      <c r="EJ143" s="194">
        <v>14856</v>
      </c>
      <c r="EK143" s="194">
        <v>3648</v>
      </c>
      <c r="EL143" s="194">
        <v>0</v>
      </c>
      <c r="EM143" s="194">
        <v>0</v>
      </c>
      <c r="EN143" s="194">
        <v>0</v>
      </c>
      <c r="EO143" s="194">
        <v>0</v>
      </c>
      <c r="EP143" s="194">
        <v>0</v>
      </c>
      <c r="EQ143" s="194">
        <v>0</v>
      </c>
      <c r="ER143" s="194">
        <v>0</v>
      </c>
      <c r="ES143" s="194">
        <v>0</v>
      </c>
      <c r="ET143" s="194">
        <v>0</v>
      </c>
      <c r="EU143" s="194">
        <v>0</v>
      </c>
      <c r="EV143" s="194">
        <v>0</v>
      </c>
      <c r="EW143" s="194">
        <v>0</v>
      </c>
      <c r="EX143" s="194">
        <v>0</v>
      </c>
      <c r="EY143" s="194">
        <v>0</v>
      </c>
      <c r="EZ143" s="194">
        <v>0</v>
      </c>
      <c r="FA143" s="194">
        <v>0</v>
      </c>
      <c r="FB143" s="194">
        <v>0</v>
      </c>
      <c r="FC143" s="194">
        <v>0</v>
      </c>
      <c r="FD143" s="194">
        <v>0</v>
      </c>
      <c r="FE143" s="194">
        <v>720</v>
      </c>
      <c r="FF143" s="194">
        <v>0</v>
      </c>
      <c r="FG143" s="194">
        <v>0</v>
      </c>
      <c r="FH143" s="194">
        <v>0</v>
      </c>
      <c r="FI143" s="194">
        <v>0</v>
      </c>
      <c r="FJ143" s="194">
        <v>0</v>
      </c>
      <c r="FK143" s="194">
        <v>0</v>
      </c>
      <c r="FL143" s="194">
        <v>0</v>
      </c>
      <c r="FM143" s="194">
        <v>0</v>
      </c>
      <c r="FN143" s="194">
        <v>0</v>
      </c>
      <c r="FO143" s="194">
        <v>0</v>
      </c>
      <c r="FP143" s="194">
        <v>0</v>
      </c>
      <c r="FQ143" s="194">
        <v>0</v>
      </c>
      <c r="FR143" s="194">
        <v>0</v>
      </c>
      <c r="FS143" s="194">
        <v>0</v>
      </c>
      <c r="FT143" s="194">
        <v>0</v>
      </c>
      <c r="FU143" s="194">
        <v>0</v>
      </c>
      <c r="FV143" s="194">
        <v>0</v>
      </c>
      <c r="FW143" s="194">
        <v>0</v>
      </c>
      <c r="FX143" s="194">
        <v>0</v>
      </c>
      <c r="FY143" s="194">
        <v>0</v>
      </c>
      <c r="FZ143" s="194">
        <v>37724</v>
      </c>
      <c r="GA143" s="194">
        <v>0</v>
      </c>
      <c r="GB143" s="194">
        <v>0</v>
      </c>
      <c r="GC143" s="194">
        <v>0</v>
      </c>
      <c r="GD143" s="194">
        <v>0</v>
      </c>
      <c r="GE143" s="194">
        <v>0</v>
      </c>
      <c r="GF143" s="194">
        <v>0</v>
      </c>
      <c r="GG143" s="194">
        <v>0</v>
      </c>
      <c r="GH143" s="194">
        <v>216</v>
      </c>
      <c r="GI143" s="194">
        <v>0</v>
      </c>
      <c r="GJ143" s="194">
        <v>1008</v>
      </c>
      <c r="GK143" s="194">
        <v>0</v>
      </c>
      <c r="GL143" s="194">
        <v>144</v>
      </c>
      <c r="GM143" s="194">
        <v>72</v>
      </c>
      <c r="GN143" s="194">
        <v>6557.31</v>
      </c>
      <c r="GO143" s="194">
        <v>0</v>
      </c>
      <c r="GP143" s="194">
        <v>0</v>
      </c>
      <c r="GQ143" s="194">
        <v>456</v>
      </c>
      <c r="GR143" s="194">
        <v>62444</v>
      </c>
      <c r="GS143" s="194">
        <v>0</v>
      </c>
      <c r="GT143" s="194">
        <v>0</v>
      </c>
      <c r="GU143" s="194">
        <v>3532</v>
      </c>
      <c r="GV143" s="194">
        <v>43459</v>
      </c>
      <c r="GW143" s="194">
        <v>0</v>
      </c>
      <c r="GX143" s="194">
        <v>0</v>
      </c>
      <c r="GY143" s="194">
        <v>0</v>
      </c>
      <c r="GZ143" s="194">
        <v>0</v>
      </c>
      <c r="HA143" s="194">
        <v>0</v>
      </c>
      <c r="HB143" s="194">
        <v>0</v>
      </c>
      <c r="HC143" s="194">
        <v>0</v>
      </c>
      <c r="HD143" s="194">
        <v>0</v>
      </c>
      <c r="HE143" s="194">
        <v>0</v>
      </c>
      <c r="HF143" s="194">
        <v>0</v>
      </c>
      <c r="HG143" s="194">
        <v>0</v>
      </c>
      <c r="HH143" s="194">
        <v>0</v>
      </c>
      <c r="HI143" s="194">
        <v>0</v>
      </c>
      <c r="HJ143" s="194">
        <v>0</v>
      </c>
      <c r="HK143" s="194">
        <v>17256</v>
      </c>
      <c r="HL143" s="194">
        <v>0</v>
      </c>
      <c r="HM143" s="194">
        <v>3172</v>
      </c>
      <c r="HN143" s="194">
        <v>396</v>
      </c>
      <c r="HO143" s="194">
        <v>0</v>
      </c>
      <c r="HP143" s="194">
        <v>18332</v>
      </c>
      <c r="HQ143" s="194">
        <v>0</v>
      </c>
      <c r="HR143" s="194">
        <v>1044</v>
      </c>
      <c r="HS143" s="194">
        <v>0</v>
      </c>
      <c r="HT143" s="194">
        <v>0</v>
      </c>
      <c r="HU143" s="194">
        <v>0</v>
      </c>
      <c r="HV143" s="194">
        <v>0</v>
      </c>
      <c r="HW143" s="194">
        <v>0</v>
      </c>
      <c r="HX143" s="194">
        <v>0</v>
      </c>
      <c r="HY143" s="194">
        <v>0</v>
      </c>
      <c r="HZ143" s="194">
        <v>0</v>
      </c>
      <c r="IA143" s="194">
        <v>0</v>
      </c>
      <c r="IB143" s="194">
        <v>0</v>
      </c>
      <c r="IC143" s="194">
        <v>0</v>
      </c>
      <c r="ID143" s="194">
        <v>0</v>
      </c>
      <c r="IE143" s="194">
        <v>0</v>
      </c>
      <c r="IF143" s="194">
        <v>0</v>
      </c>
      <c r="IG143" s="194">
        <v>0</v>
      </c>
      <c r="IH143" s="194">
        <v>0</v>
      </c>
      <c r="II143" s="194">
        <v>216</v>
      </c>
      <c r="IJ143" s="194">
        <v>1044</v>
      </c>
      <c r="IK143" s="194">
        <v>0</v>
      </c>
      <c r="IL143" s="194">
        <v>0</v>
      </c>
      <c r="IM143" s="194">
        <v>216</v>
      </c>
      <c r="IN143" s="194">
        <v>0</v>
      </c>
      <c r="IO143" s="194">
        <v>0</v>
      </c>
      <c r="IP143" s="194">
        <v>0</v>
      </c>
      <c r="IQ143" s="194">
        <v>0</v>
      </c>
      <c r="IR143" s="194">
        <v>432</v>
      </c>
      <c r="IS143" s="194">
        <v>0</v>
      </c>
      <c r="IT143" s="194">
        <v>0</v>
      </c>
      <c r="IU143" s="194">
        <v>1729814</v>
      </c>
      <c r="IV143" s="194">
        <v>0</v>
      </c>
      <c r="IW143" s="194">
        <v>72</v>
      </c>
      <c r="IX143" s="194">
        <f t="shared" si="4"/>
        <v>2433280.4500000002</v>
      </c>
    </row>
    <row r="144" spans="1:258" ht="13.5" customHeight="1" x14ac:dyDescent="0.25">
      <c r="A144" s="190">
        <v>549159</v>
      </c>
      <c r="B144" s="194">
        <v>0</v>
      </c>
      <c r="C144" s="194">
        <v>11.19</v>
      </c>
      <c r="D144" s="194">
        <v>0</v>
      </c>
      <c r="E144" s="194">
        <v>61.99</v>
      </c>
      <c r="F144" s="194">
        <v>0</v>
      </c>
      <c r="G144" s="194">
        <v>23.57</v>
      </c>
      <c r="H144" s="194">
        <v>16.66</v>
      </c>
      <c r="I144" s="194">
        <v>391.68</v>
      </c>
      <c r="J144" s="194">
        <v>0</v>
      </c>
      <c r="K144" s="194">
        <v>0</v>
      </c>
      <c r="L144" s="194">
        <v>0</v>
      </c>
      <c r="M144" s="194">
        <v>0</v>
      </c>
      <c r="N144" s="194">
        <v>21.9</v>
      </c>
      <c r="O144" s="194">
        <v>0</v>
      </c>
      <c r="P144" s="194">
        <v>0</v>
      </c>
      <c r="Q144" s="194">
        <v>0</v>
      </c>
      <c r="R144" s="194">
        <v>3.83</v>
      </c>
      <c r="S144" s="194">
        <v>10</v>
      </c>
      <c r="T144" s="194">
        <v>28.56</v>
      </c>
      <c r="U144" s="194">
        <v>0</v>
      </c>
      <c r="V144" s="194">
        <v>0</v>
      </c>
      <c r="W144" s="194">
        <v>0</v>
      </c>
      <c r="X144" s="194">
        <v>46.83</v>
      </c>
      <c r="Y144" s="194">
        <v>94.96</v>
      </c>
      <c r="Z144" s="194">
        <v>87.13</v>
      </c>
      <c r="AA144" s="194">
        <v>0</v>
      </c>
      <c r="AB144" s="194">
        <v>7.14</v>
      </c>
      <c r="AC144" s="194">
        <v>38.08</v>
      </c>
      <c r="AD144" s="194">
        <v>120.2</v>
      </c>
      <c r="AE144" s="194">
        <v>0</v>
      </c>
      <c r="AF144" s="194">
        <v>40.46</v>
      </c>
      <c r="AG144" s="194">
        <v>0</v>
      </c>
      <c r="AH144" s="194">
        <v>0</v>
      </c>
      <c r="AI144" s="194">
        <v>0</v>
      </c>
      <c r="AJ144" s="194">
        <v>0</v>
      </c>
      <c r="AK144" s="194">
        <v>0</v>
      </c>
      <c r="AL144" s="194">
        <v>19.760000000000002</v>
      </c>
      <c r="AM144" s="194">
        <v>0</v>
      </c>
      <c r="AN144" s="194">
        <v>0</v>
      </c>
      <c r="AO144" s="194">
        <v>0</v>
      </c>
      <c r="AP144" s="194">
        <v>0</v>
      </c>
      <c r="AQ144" s="194">
        <v>0</v>
      </c>
      <c r="AR144" s="194">
        <v>0</v>
      </c>
      <c r="AS144" s="194">
        <v>0</v>
      </c>
      <c r="AT144" s="194">
        <v>0</v>
      </c>
      <c r="AU144" s="194">
        <v>0</v>
      </c>
      <c r="AV144" s="194">
        <v>0</v>
      </c>
      <c r="AW144" s="194">
        <v>0</v>
      </c>
      <c r="AX144" s="194">
        <v>0</v>
      </c>
      <c r="AY144" s="194">
        <v>0</v>
      </c>
      <c r="AZ144" s="194">
        <v>0</v>
      </c>
      <c r="BA144" s="194">
        <v>0</v>
      </c>
      <c r="BB144" s="194">
        <v>0</v>
      </c>
      <c r="BC144" s="194">
        <v>19.28</v>
      </c>
      <c r="BD144" s="194">
        <v>0</v>
      </c>
      <c r="BE144" s="194">
        <v>1.9</v>
      </c>
      <c r="BF144" s="194">
        <v>0</v>
      </c>
      <c r="BG144" s="194">
        <v>8.57</v>
      </c>
      <c r="BH144" s="194">
        <v>4.76</v>
      </c>
      <c r="BI144" s="194">
        <v>5</v>
      </c>
      <c r="BJ144" s="194">
        <v>0</v>
      </c>
      <c r="BK144" s="194">
        <v>39.28</v>
      </c>
      <c r="BL144" s="194">
        <v>129.97999999999999</v>
      </c>
      <c r="BM144" s="194">
        <v>35.21</v>
      </c>
      <c r="BN144" s="194">
        <v>5</v>
      </c>
      <c r="BO144" s="194">
        <v>0</v>
      </c>
      <c r="BP144" s="194">
        <v>0</v>
      </c>
      <c r="BQ144" s="194">
        <v>20</v>
      </c>
      <c r="BR144" s="194">
        <v>0</v>
      </c>
      <c r="BS144" s="194">
        <v>28.43</v>
      </c>
      <c r="BT144" s="194">
        <v>9.52</v>
      </c>
      <c r="BU144" s="194">
        <v>0</v>
      </c>
      <c r="BV144" s="194">
        <v>9.52</v>
      </c>
      <c r="BW144" s="194">
        <v>4.93</v>
      </c>
      <c r="BX144" s="194">
        <v>0</v>
      </c>
      <c r="BY144" s="194">
        <v>0</v>
      </c>
      <c r="BZ144" s="194">
        <v>0</v>
      </c>
      <c r="CA144" s="194">
        <v>0</v>
      </c>
      <c r="CB144" s="194">
        <v>0</v>
      </c>
      <c r="CC144" s="194">
        <v>9.52</v>
      </c>
      <c r="CD144" s="194">
        <v>0</v>
      </c>
      <c r="CE144" s="194">
        <v>48.08</v>
      </c>
      <c r="CF144" s="194">
        <v>0</v>
      </c>
      <c r="CG144" s="194">
        <v>0</v>
      </c>
      <c r="CH144" s="194">
        <v>0</v>
      </c>
      <c r="CI144" s="194">
        <v>0</v>
      </c>
      <c r="CJ144" s="194">
        <v>0</v>
      </c>
      <c r="CK144" s="194">
        <v>0</v>
      </c>
      <c r="CL144" s="194">
        <v>9.76</v>
      </c>
      <c r="CM144" s="194">
        <v>44.49</v>
      </c>
      <c r="CN144" s="194">
        <v>40.94</v>
      </c>
      <c r="CO144" s="194">
        <v>29.69</v>
      </c>
      <c r="CP144" s="194">
        <v>7.14</v>
      </c>
      <c r="CQ144" s="194">
        <v>7.89</v>
      </c>
      <c r="CR144" s="194">
        <v>33.43</v>
      </c>
      <c r="CS144" s="194">
        <v>0</v>
      </c>
      <c r="CT144" s="194">
        <v>0</v>
      </c>
      <c r="CU144" s="194">
        <v>0</v>
      </c>
      <c r="CV144" s="194">
        <v>0</v>
      </c>
      <c r="CW144" s="194">
        <v>16.18</v>
      </c>
      <c r="CX144" s="194">
        <v>92.12</v>
      </c>
      <c r="CY144" s="194">
        <v>155.21</v>
      </c>
      <c r="CZ144" s="194">
        <v>29.04</v>
      </c>
      <c r="DA144" s="194">
        <v>93.11</v>
      </c>
      <c r="DB144" s="194">
        <v>0</v>
      </c>
      <c r="DC144" s="194">
        <v>1.67</v>
      </c>
      <c r="DD144" s="194">
        <v>5.71</v>
      </c>
      <c r="DE144" s="194">
        <v>51.98</v>
      </c>
      <c r="DF144" s="194">
        <v>52.84</v>
      </c>
      <c r="DG144" s="194">
        <v>229.96</v>
      </c>
      <c r="DH144" s="194">
        <v>66.42</v>
      </c>
      <c r="DI144" s="194">
        <v>57.87</v>
      </c>
      <c r="DJ144" s="194">
        <v>98.68</v>
      </c>
      <c r="DK144" s="194">
        <v>0</v>
      </c>
      <c r="DL144" s="194">
        <v>0</v>
      </c>
      <c r="DM144" s="194">
        <v>0</v>
      </c>
      <c r="DN144" s="194">
        <v>8.33</v>
      </c>
      <c r="DO144" s="194">
        <v>23.56</v>
      </c>
      <c r="DP144" s="194">
        <v>23.8</v>
      </c>
      <c r="DQ144" s="194">
        <v>14.52</v>
      </c>
      <c r="DR144" s="194">
        <v>0</v>
      </c>
      <c r="DS144" s="194">
        <v>0</v>
      </c>
      <c r="DT144" s="194">
        <v>10</v>
      </c>
      <c r="DU144" s="194">
        <v>0</v>
      </c>
      <c r="DV144" s="194">
        <v>26.11</v>
      </c>
      <c r="DW144" s="194">
        <v>20.67</v>
      </c>
      <c r="DX144" s="194">
        <v>0</v>
      </c>
      <c r="DY144" s="194">
        <v>0</v>
      </c>
      <c r="DZ144" s="194">
        <v>85.66</v>
      </c>
      <c r="EA144" s="194">
        <v>92.59</v>
      </c>
      <c r="EB144" s="194">
        <v>9.52</v>
      </c>
      <c r="EC144" s="194">
        <v>52.84</v>
      </c>
      <c r="ED144" s="194">
        <v>42.85</v>
      </c>
      <c r="EE144" s="194">
        <v>151.59</v>
      </c>
      <c r="EF144" s="194">
        <v>64.97</v>
      </c>
      <c r="EG144" s="194">
        <v>0</v>
      </c>
      <c r="EH144" s="194">
        <v>129.84</v>
      </c>
      <c r="EI144" s="194">
        <v>0</v>
      </c>
      <c r="EJ144" s="194">
        <v>15.72</v>
      </c>
      <c r="EK144" s="194">
        <v>0</v>
      </c>
      <c r="EL144" s="194">
        <v>0</v>
      </c>
      <c r="EM144" s="194">
        <v>0</v>
      </c>
      <c r="EN144" s="194">
        <v>4.76</v>
      </c>
      <c r="EO144" s="194">
        <v>0</v>
      </c>
      <c r="EP144" s="194">
        <v>0</v>
      </c>
      <c r="EQ144" s="194">
        <v>14393.05</v>
      </c>
      <c r="ER144" s="194">
        <v>21411.56</v>
      </c>
      <c r="ES144" s="194">
        <v>15784.88</v>
      </c>
      <c r="ET144" s="194">
        <v>31304.86</v>
      </c>
      <c r="EU144" s="194">
        <v>0</v>
      </c>
      <c r="EV144" s="194">
        <v>13161.98</v>
      </c>
      <c r="EW144" s="194">
        <v>19332.36</v>
      </c>
      <c r="EX144" s="194">
        <v>10464.89</v>
      </c>
      <c r="EY144" s="194">
        <v>3238.63</v>
      </c>
      <c r="EZ144" s="194">
        <v>37561.5</v>
      </c>
      <c r="FA144" s="194">
        <v>0</v>
      </c>
      <c r="FB144" s="194">
        <v>3659.29</v>
      </c>
      <c r="FC144" s="194">
        <v>6936.58</v>
      </c>
      <c r="FD144" s="194">
        <v>0</v>
      </c>
      <c r="FE144" s="194">
        <v>4.76</v>
      </c>
      <c r="FF144" s="194">
        <v>1836.35</v>
      </c>
      <c r="FG144" s="194">
        <v>19.04</v>
      </c>
      <c r="FH144" s="194">
        <v>0</v>
      </c>
      <c r="FI144" s="194">
        <v>5</v>
      </c>
      <c r="FJ144" s="194">
        <v>71.62</v>
      </c>
      <c r="FK144" s="194">
        <v>0</v>
      </c>
      <c r="FL144" s="194">
        <v>316.33999999999997</v>
      </c>
      <c r="FM144" s="194">
        <v>14.52</v>
      </c>
      <c r="FN144" s="194">
        <v>0</v>
      </c>
      <c r="FO144" s="194">
        <v>0</v>
      </c>
      <c r="FP144" s="194">
        <v>0</v>
      </c>
      <c r="FQ144" s="194">
        <v>0</v>
      </c>
      <c r="FR144" s="194">
        <v>69.989999999999995</v>
      </c>
      <c r="FS144" s="194">
        <v>122.35</v>
      </c>
      <c r="FT144" s="194">
        <v>0</v>
      </c>
      <c r="FU144" s="194">
        <v>0</v>
      </c>
      <c r="FV144" s="194">
        <v>56.41</v>
      </c>
      <c r="FW144" s="194">
        <v>144.69999999999999</v>
      </c>
      <c r="FX144" s="194">
        <v>0</v>
      </c>
      <c r="FY144" s="194">
        <v>0</v>
      </c>
      <c r="FZ144" s="194">
        <v>4.5199999999999996</v>
      </c>
      <c r="GA144" s="194">
        <v>0</v>
      </c>
      <c r="GB144" s="194">
        <v>25.95</v>
      </c>
      <c r="GC144" s="194">
        <v>0</v>
      </c>
      <c r="GD144" s="194">
        <v>14.76</v>
      </c>
      <c r="GE144" s="194">
        <v>9.52</v>
      </c>
      <c r="GF144" s="194">
        <v>0</v>
      </c>
      <c r="GG144" s="194">
        <v>0</v>
      </c>
      <c r="GH144" s="194">
        <v>9.52</v>
      </c>
      <c r="GI144" s="194">
        <v>0</v>
      </c>
      <c r="GJ144" s="194">
        <v>61.05</v>
      </c>
      <c r="GK144" s="194">
        <v>0</v>
      </c>
      <c r="GL144" s="194">
        <v>46.99</v>
      </c>
      <c r="GM144" s="194">
        <v>0</v>
      </c>
      <c r="GN144" s="194">
        <v>0</v>
      </c>
      <c r="GO144" s="194">
        <v>0</v>
      </c>
      <c r="GP144" s="194">
        <v>18.57</v>
      </c>
      <c r="GQ144" s="194">
        <v>0</v>
      </c>
      <c r="GR144" s="194">
        <v>9.52</v>
      </c>
      <c r="GS144" s="194">
        <v>0</v>
      </c>
      <c r="GT144" s="194">
        <v>10</v>
      </c>
      <c r="GU144" s="194">
        <v>8.5</v>
      </c>
      <c r="GV144" s="194">
        <v>0</v>
      </c>
      <c r="GW144" s="194">
        <v>0</v>
      </c>
      <c r="GX144" s="194">
        <v>0</v>
      </c>
      <c r="GY144" s="194">
        <v>0</v>
      </c>
      <c r="GZ144" s="194">
        <v>0</v>
      </c>
      <c r="HA144" s="194">
        <v>0</v>
      </c>
      <c r="HB144" s="194">
        <v>0</v>
      </c>
      <c r="HC144" s="194">
        <v>45.7</v>
      </c>
      <c r="HD144" s="194">
        <v>53.42</v>
      </c>
      <c r="HE144" s="194">
        <v>0</v>
      </c>
      <c r="HF144" s="194">
        <v>0</v>
      </c>
      <c r="HG144" s="194">
        <v>0</v>
      </c>
      <c r="HH144" s="194">
        <v>235.46</v>
      </c>
      <c r="HI144" s="194">
        <v>0</v>
      </c>
      <c r="HJ144" s="194">
        <v>0</v>
      </c>
      <c r="HK144" s="194">
        <v>0</v>
      </c>
      <c r="HL144" s="194">
        <v>0</v>
      </c>
      <c r="HM144" s="194">
        <v>10</v>
      </c>
      <c r="HN144" s="194">
        <v>30.7</v>
      </c>
      <c r="HO144" s="194">
        <v>0</v>
      </c>
      <c r="HP144" s="194">
        <v>40.700000000000003</v>
      </c>
      <c r="HQ144" s="194">
        <v>0</v>
      </c>
      <c r="HR144" s="194">
        <v>0</v>
      </c>
      <c r="HS144" s="194">
        <v>19.04</v>
      </c>
      <c r="HT144" s="194">
        <v>74.510000000000005</v>
      </c>
      <c r="HU144" s="194">
        <v>0</v>
      </c>
      <c r="HV144" s="194">
        <v>3.57</v>
      </c>
      <c r="HW144" s="194">
        <v>37.840000000000003</v>
      </c>
      <c r="HX144" s="194">
        <v>0</v>
      </c>
      <c r="HY144" s="194">
        <v>0</v>
      </c>
      <c r="HZ144" s="194">
        <v>1753.92</v>
      </c>
      <c r="IA144" s="194">
        <v>0</v>
      </c>
      <c r="IB144" s="194">
        <v>13.32</v>
      </c>
      <c r="IC144" s="194">
        <v>1316.59</v>
      </c>
      <c r="ID144" s="194">
        <v>0</v>
      </c>
      <c r="IE144" s="194">
        <v>97.12</v>
      </c>
      <c r="IF144" s="194">
        <v>0</v>
      </c>
      <c r="IG144" s="194">
        <v>173.03</v>
      </c>
      <c r="IH144" s="194">
        <v>4.5999999999999996</v>
      </c>
      <c r="II144" s="194">
        <v>10.61</v>
      </c>
      <c r="IJ144" s="194">
        <v>97.89</v>
      </c>
      <c r="IK144" s="194">
        <v>0</v>
      </c>
      <c r="IL144" s="194">
        <v>21.74</v>
      </c>
      <c r="IM144" s="194">
        <v>0</v>
      </c>
      <c r="IN144" s="194">
        <v>0</v>
      </c>
      <c r="IO144" s="194">
        <v>0</v>
      </c>
      <c r="IP144" s="194">
        <v>0</v>
      </c>
      <c r="IQ144" s="194">
        <v>0</v>
      </c>
      <c r="IR144" s="194">
        <v>45.23</v>
      </c>
      <c r="IS144" s="194">
        <v>0</v>
      </c>
      <c r="IT144" s="194">
        <v>0</v>
      </c>
      <c r="IU144" s="194">
        <v>13721.97</v>
      </c>
      <c r="IV144" s="194">
        <v>0</v>
      </c>
      <c r="IW144" s="194">
        <v>0</v>
      </c>
      <c r="IX144" s="194">
        <f t="shared" si="4"/>
        <v>201240.90000000005</v>
      </c>
    </row>
    <row r="145" spans="1:258" ht="13.5" customHeight="1" x14ac:dyDescent="0.25">
      <c r="A145" s="190">
        <v>549160</v>
      </c>
      <c r="B145" s="194">
        <v>0</v>
      </c>
      <c r="C145" s="194">
        <v>0</v>
      </c>
      <c r="D145" s="194">
        <v>0</v>
      </c>
      <c r="E145" s="194">
        <v>0</v>
      </c>
      <c r="F145" s="194">
        <v>0</v>
      </c>
      <c r="G145" s="194">
        <v>0</v>
      </c>
      <c r="H145" s="194">
        <v>0</v>
      </c>
      <c r="I145" s="194">
        <v>0</v>
      </c>
      <c r="J145" s="194">
        <v>0</v>
      </c>
      <c r="K145" s="194">
        <v>0</v>
      </c>
      <c r="L145" s="194">
        <v>0</v>
      </c>
      <c r="M145" s="194">
        <v>0</v>
      </c>
      <c r="N145" s="194">
        <v>0</v>
      </c>
      <c r="O145" s="194">
        <v>0</v>
      </c>
      <c r="P145" s="194">
        <v>0</v>
      </c>
      <c r="Q145" s="194">
        <v>0</v>
      </c>
      <c r="R145" s="194">
        <v>0</v>
      </c>
      <c r="S145" s="194">
        <v>0</v>
      </c>
      <c r="T145" s="194">
        <v>0</v>
      </c>
      <c r="U145" s="194">
        <v>0</v>
      </c>
      <c r="V145" s="194">
        <v>0</v>
      </c>
      <c r="W145" s="194">
        <v>0</v>
      </c>
      <c r="X145" s="194">
        <v>0</v>
      </c>
      <c r="Y145" s="194">
        <v>0</v>
      </c>
      <c r="Z145" s="194">
        <v>0</v>
      </c>
      <c r="AA145" s="194">
        <v>0</v>
      </c>
      <c r="AB145" s="194">
        <v>0</v>
      </c>
      <c r="AC145" s="194">
        <v>0</v>
      </c>
      <c r="AD145" s="194">
        <v>0</v>
      </c>
      <c r="AE145" s="194">
        <v>0</v>
      </c>
      <c r="AF145" s="194">
        <v>0</v>
      </c>
      <c r="AG145" s="194">
        <v>0</v>
      </c>
      <c r="AH145" s="194">
        <v>0</v>
      </c>
      <c r="AI145" s="194">
        <v>0</v>
      </c>
      <c r="AJ145" s="194">
        <v>0</v>
      </c>
      <c r="AK145" s="194">
        <v>0</v>
      </c>
      <c r="AL145" s="194">
        <v>0</v>
      </c>
      <c r="AM145" s="194">
        <v>0</v>
      </c>
      <c r="AN145" s="194">
        <v>0</v>
      </c>
      <c r="AO145" s="194">
        <v>0</v>
      </c>
      <c r="AP145" s="194">
        <v>0</v>
      </c>
      <c r="AQ145" s="194">
        <v>0</v>
      </c>
      <c r="AR145" s="194">
        <v>0</v>
      </c>
      <c r="AS145" s="194">
        <v>0</v>
      </c>
      <c r="AT145" s="194">
        <v>0</v>
      </c>
      <c r="AU145" s="194">
        <v>0</v>
      </c>
      <c r="AV145" s="194">
        <v>0</v>
      </c>
      <c r="AW145" s="194">
        <v>0</v>
      </c>
      <c r="AX145" s="194">
        <v>0</v>
      </c>
      <c r="AY145" s="194">
        <v>0</v>
      </c>
      <c r="AZ145" s="194">
        <v>0</v>
      </c>
      <c r="BA145" s="194">
        <v>0</v>
      </c>
      <c r="BB145" s="194">
        <v>0</v>
      </c>
      <c r="BC145" s="194">
        <v>0</v>
      </c>
      <c r="BD145" s="194">
        <v>0</v>
      </c>
      <c r="BE145" s="194">
        <v>0</v>
      </c>
      <c r="BF145" s="194">
        <v>0</v>
      </c>
      <c r="BG145" s="194">
        <v>0</v>
      </c>
      <c r="BH145" s="194">
        <v>0</v>
      </c>
      <c r="BI145" s="194">
        <v>0</v>
      </c>
      <c r="BJ145" s="194">
        <v>0</v>
      </c>
      <c r="BK145" s="194">
        <v>0</v>
      </c>
      <c r="BL145" s="194">
        <v>0</v>
      </c>
      <c r="BM145" s="194">
        <v>0</v>
      </c>
      <c r="BN145" s="194">
        <v>0</v>
      </c>
      <c r="BO145" s="194">
        <v>0</v>
      </c>
      <c r="BP145" s="194">
        <v>0</v>
      </c>
      <c r="BQ145" s="194">
        <v>0</v>
      </c>
      <c r="BR145" s="194">
        <v>0</v>
      </c>
      <c r="BS145" s="194">
        <v>0</v>
      </c>
      <c r="BT145" s="194">
        <v>0</v>
      </c>
      <c r="BU145" s="194">
        <v>0</v>
      </c>
      <c r="BV145" s="194">
        <v>0</v>
      </c>
      <c r="BW145" s="194">
        <v>0</v>
      </c>
      <c r="BX145" s="194">
        <v>0</v>
      </c>
      <c r="BY145" s="194">
        <v>0</v>
      </c>
      <c r="BZ145" s="194">
        <v>0</v>
      </c>
      <c r="CA145" s="194">
        <v>0</v>
      </c>
      <c r="CB145" s="194">
        <v>0</v>
      </c>
      <c r="CC145" s="194">
        <v>0</v>
      </c>
      <c r="CD145" s="194">
        <v>0</v>
      </c>
      <c r="CE145" s="194">
        <v>0</v>
      </c>
      <c r="CF145" s="194">
        <v>0</v>
      </c>
      <c r="CG145" s="194">
        <v>0</v>
      </c>
      <c r="CH145" s="194">
        <v>0</v>
      </c>
      <c r="CI145" s="194">
        <v>0</v>
      </c>
      <c r="CJ145" s="194">
        <v>0</v>
      </c>
      <c r="CK145" s="194">
        <v>0</v>
      </c>
      <c r="CL145" s="194">
        <v>0</v>
      </c>
      <c r="CM145" s="194">
        <v>0</v>
      </c>
      <c r="CN145" s="194">
        <v>0</v>
      </c>
      <c r="CO145" s="194">
        <v>0</v>
      </c>
      <c r="CP145" s="194">
        <v>0</v>
      </c>
      <c r="CQ145" s="194">
        <v>0</v>
      </c>
      <c r="CR145" s="194">
        <v>0</v>
      </c>
      <c r="CS145" s="194">
        <v>0</v>
      </c>
      <c r="CT145" s="194">
        <v>0</v>
      </c>
      <c r="CU145" s="194">
        <v>0</v>
      </c>
      <c r="CV145" s="194">
        <v>0</v>
      </c>
      <c r="CW145" s="194">
        <v>0</v>
      </c>
      <c r="CX145" s="194">
        <v>0</v>
      </c>
      <c r="CY145" s="194">
        <v>0</v>
      </c>
      <c r="CZ145" s="194">
        <v>0</v>
      </c>
      <c r="DA145" s="194">
        <v>0</v>
      </c>
      <c r="DB145" s="194">
        <v>0</v>
      </c>
      <c r="DC145" s="194">
        <v>0</v>
      </c>
      <c r="DD145" s="194">
        <v>0</v>
      </c>
      <c r="DE145" s="194">
        <v>0</v>
      </c>
      <c r="DF145" s="194">
        <v>0</v>
      </c>
      <c r="DG145" s="194">
        <v>0</v>
      </c>
      <c r="DH145" s="194">
        <v>0</v>
      </c>
      <c r="DI145" s="194">
        <v>0</v>
      </c>
      <c r="DJ145" s="194">
        <v>0</v>
      </c>
      <c r="DK145" s="194">
        <v>0</v>
      </c>
      <c r="DL145" s="194">
        <v>0</v>
      </c>
      <c r="DM145" s="194">
        <v>0</v>
      </c>
      <c r="DN145" s="194">
        <v>0</v>
      </c>
      <c r="DO145" s="194">
        <v>0</v>
      </c>
      <c r="DP145" s="194">
        <v>0</v>
      </c>
      <c r="DQ145" s="194">
        <v>0</v>
      </c>
      <c r="DR145" s="194">
        <v>0</v>
      </c>
      <c r="DS145" s="194">
        <v>0</v>
      </c>
      <c r="DT145" s="194">
        <v>0</v>
      </c>
      <c r="DU145" s="194">
        <v>0</v>
      </c>
      <c r="DV145" s="194">
        <v>0</v>
      </c>
      <c r="DW145" s="194">
        <v>0</v>
      </c>
      <c r="DX145" s="194">
        <v>0</v>
      </c>
      <c r="DY145" s="194">
        <v>0</v>
      </c>
      <c r="DZ145" s="194">
        <v>0</v>
      </c>
      <c r="EA145" s="194">
        <v>0</v>
      </c>
      <c r="EB145" s="194">
        <v>0</v>
      </c>
      <c r="EC145" s="194">
        <v>0</v>
      </c>
      <c r="ED145" s="194">
        <v>0</v>
      </c>
      <c r="EE145" s="194">
        <v>0</v>
      </c>
      <c r="EF145" s="194">
        <v>0</v>
      </c>
      <c r="EG145" s="194">
        <v>0</v>
      </c>
      <c r="EH145" s="194">
        <v>0</v>
      </c>
      <c r="EI145" s="194">
        <v>0</v>
      </c>
      <c r="EJ145" s="194">
        <v>0</v>
      </c>
      <c r="EK145" s="194">
        <v>0</v>
      </c>
      <c r="EL145" s="194">
        <v>0</v>
      </c>
      <c r="EM145" s="194">
        <v>0</v>
      </c>
      <c r="EN145" s="194">
        <v>0</v>
      </c>
      <c r="EO145" s="194">
        <v>0</v>
      </c>
      <c r="EP145" s="194">
        <v>0</v>
      </c>
      <c r="EQ145" s="194">
        <v>0</v>
      </c>
      <c r="ER145" s="194">
        <v>0</v>
      </c>
      <c r="ES145" s="194">
        <v>0</v>
      </c>
      <c r="ET145" s="194">
        <v>0</v>
      </c>
      <c r="EU145" s="194">
        <v>0</v>
      </c>
      <c r="EV145" s="194">
        <v>0</v>
      </c>
      <c r="EW145" s="194">
        <v>0</v>
      </c>
      <c r="EX145" s="194">
        <v>0</v>
      </c>
      <c r="EY145" s="194">
        <v>0</v>
      </c>
      <c r="EZ145" s="194">
        <v>13501.64</v>
      </c>
      <c r="FA145" s="194">
        <v>0</v>
      </c>
      <c r="FB145" s="194">
        <v>0</v>
      </c>
      <c r="FC145" s="194">
        <v>0</v>
      </c>
      <c r="FD145" s="194">
        <v>0</v>
      </c>
      <c r="FE145" s="194">
        <v>0</v>
      </c>
      <c r="FF145" s="194">
        <v>0</v>
      </c>
      <c r="FG145" s="194">
        <v>0</v>
      </c>
      <c r="FH145" s="194">
        <v>0</v>
      </c>
      <c r="FI145" s="194">
        <v>0</v>
      </c>
      <c r="FJ145" s="194">
        <v>0</v>
      </c>
      <c r="FK145" s="194">
        <v>0</v>
      </c>
      <c r="FL145" s="194">
        <v>0</v>
      </c>
      <c r="FM145" s="194">
        <v>0</v>
      </c>
      <c r="FN145" s="194">
        <v>0</v>
      </c>
      <c r="FO145" s="194">
        <v>0</v>
      </c>
      <c r="FP145" s="194">
        <v>0</v>
      </c>
      <c r="FQ145" s="194">
        <v>0</v>
      </c>
      <c r="FR145" s="194">
        <v>0</v>
      </c>
      <c r="FS145" s="194">
        <v>0</v>
      </c>
      <c r="FT145" s="194">
        <v>0</v>
      </c>
      <c r="FU145" s="194">
        <v>0</v>
      </c>
      <c r="FV145" s="194">
        <v>0</v>
      </c>
      <c r="FW145" s="194">
        <v>0</v>
      </c>
      <c r="FX145" s="194">
        <v>0</v>
      </c>
      <c r="FY145" s="194">
        <v>0</v>
      </c>
      <c r="FZ145" s="194">
        <v>0</v>
      </c>
      <c r="GA145" s="194">
        <v>0</v>
      </c>
      <c r="GB145" s="194">
        <v>0</v>
      </c>
      <c r="GC145" s="194">
        <v>0</v>
      </c>
      <c r="GD145" s="194">
        <v>0</v>
      </c>
      <c r="GE145" s="194">
        <v>0</v>
      </c>
      <c r="GF145" s="194">
        <v>0</v>
      </c>
      <c r="GG145" s="194">
        <v>0</v>
      </c>
      <c r="GH145" s="194">
        <v>0</v>
      </c>
      <c r="GI145" s="194">
        <v>0</v>
      </c>
      <c r="GJ145" s="194">
        <v>0</v>
      </c>
      <c r="GK145" s="194">
        <v>0</v>
      </c>
      <c r="GL145" s="194">
        <v>0</v>
      </c>
      <c r="GM145" s="194">
        <v>0</v>
      </c>
      <c r="GN145" s="194">
        <v>0</v>
      </c>
      <c r="GO145" s="194">
        <v>0</v>
      </c>
      <c r="GP145" s="194">
        <v>0</v>
      </c>
      <c r="GQ145" s="194">
        <v>0</v>
      </c>
      <c r="GR145" s="194">
        <v>0</v>
      </c>
      <c r="GS145" s="194">
        <v>0</v>
      </c>
      <c r="GT145" s="194">
        <v>0</v>
      </c>
      <c r="GU145" s="194">
        <v>0</v>
      </c>
      <c r="GV145" s="194">
        <v>0</v>
      </c>
      <c r="GW145" s="194">
        <v>0</v>
      </c>
      <c r="GX145" s="194">
        <v>0</v>
      </c>
      <c r="GY145" s="194">
        <v>0</v>
      </c>
      <c r="GZ145" s="194">
        <v>0</v>
      </c>
      <c r="HA145" s="194">
        <v>0</v>
      </c>
      <c r="HB145" s="194">
        <v>0</v>
      </c>
      <c r="HC145" s="194">
        <v>0</v>
      </c>
      <c r="HD145" s="194">
        <v>0</v>
      </c>
      <c r="HE145" s="194">
        <v>0</v>
      </c>
      <c r="HF145" s="194">
        <v>0</v>
      </c>
      <c r="HG145" s="194">
        <v>0</v>
      </c>
      <c r="HH145" s="194">
        <v>0</v>
      </c>
      <c r="HI145" s="194">
        <v>0</v>
      </c>
      <c r="HJ145" s="194">
        <v>0</v>
      </c>
      <c r="HK145" s="194">
        <v>0</v>
      </c>
      <c r="HL145" s="194">
        <v>0</v>
      </c>
      <c r="HM145" s="194">
        <v>0</v>
      </c>
      <c r="HN145" s="194">
        <v>0</v>
      </c>
      <c r="HO145" s="194">
        <v>0</v>
      </c>
      <c r="HP145" s="194">
        <v>0</v>
      </c>
      <c r="HQ145" s="194">
        <v>0</v>
      </c>
      <c r="HR145" s="194">
        <v>0</v>
      </c>
      <c r="HS145" s="194">
        <v>0</v>
      </c>
      <c r="HT145" s="194">
        <v>0</v>
      </c>
      <c r="HU145" s="194">
        <v>0</v>
      </c>
      <c r="HV145" s="194">
        <v>0</v>
      </c>
      <c r="HW145" s="194">
        <v>0</v>
      </c>
      <c r="HX145" s="194">
        <v>0</v>
      </c>
      <c r="HY145" s="194">
        <v>0</v>
      </c>
      <c r="HZ145" s="194">
        <v>0</v>
      </c>
      <c r="IA145" s="194">
        <v>0</v>
      </c>
      <c r="IB145" s="194">
        <v>0</v>
      </c>
      <c r="IC145" s="194">
        <v>0</v>
      </c>
      <c r="ID145" s="194">
        <v>0</v>
      </c>
      <c r="IE145" s="194">
        <v>0</v>
      </c>
      <c r="IF145" s="194">
        <v>0</v>
      </c>
      <c r="IG145" s="194">
        <v>0</v>
      </c>
      <c r="IH145" s="194">
        <v>0</v>
      </c>
      <c r="II145" s="194">
        <v>0</v>
      </c>
      <c r="IJ145" s="194">
        <v>0</v>
      </c>
      <c r="IK145" s="194">
        <v>0</v>
      </c>
      <c r="IL145" s="194">
        <v>0</v>
      </c>
      <c r="IM145" s="194">
        <v>0</v>
      </c>
      <c r="IN145" s="194">
        <v>0</v>
      </c>
      <c r="IO145" s="194">
        <v>0</v>
      </c>
      <c r="IP145" s="194">
        <v>0</v>
      </c>
      <c r="IQ145" s="194">
        <v>0</v>
      </c>
      <c r="IR145" s="194">
        <v>0</v>
      </c>
      <c r="IS145" s="194">
        <v>0</v>
      </c>
      <c r="IT145" s="194">
        <v>0</v>
      </c>
      <c r="IU145" s="194">
        <v>0</v>
      </c>
      <c r="IV145" s="194">
        <v>0</v>
      </c>
      <c r="IW145" s="194">
        <v>0</v>
      </c>
      <c r="IX145" s="194">
        <f t="shared" si="4"/>
        <v>13501.64</v>
      </c>
    </row>
    <row r="146" spans="1:258" ht="13.5" customHeight="1" x14ac:dyDescent="0.25">
      <c r="A146" s="190">
        <v>549161</v>
      </c>
      <c r="B146" s="194">
        <v>0</v>
      </c>
      <c r="C146" s="194">
        <v>1664.78</v>
      </c>
      <c r="D146" s="194">
        <v>3593.74</v>
      </c>
      <c r="E146" s="194">
        <v>4694.25</v>
      </c>
      <c r="F146" s="194">
        <v>120</v>
      </c>
      <c r="G146" s="194">
        <v>980.14</v>
      </c>
      <c r="H146" s="194">
        <v>620.16</v>
      </c>
      <c r="I146" s="194">
        <v>12470.17</v>
      </c>
      <c r="J146" s="194">
        <v>40.03</v>
      </c>
      <c r="K146" s="194">
        <v>179.32</v>
      </c>
      <c r="L146" s="194">
        <v>279.97000000000003</v>
      </c>
      <c r="M146" s="194">
        <v>240.56</v>
      </c>
      <c r="N146" s="194">
        <v>5075.82</v>
      </c>
      <c r="O146" s="194">
        <v>0</v>
      </c>
      <c r="P146" s="194">
        <v>0</v>
      </c>
      <c r="Q146" s="194">
        <v>0</v>
      </c>
      <c r="R146" s="194">
        <v>160</v>
      </c>
      <c r="S146" s="194">
        <v>0</v>
      </c>
      <c r="T146" s="194">
        <v>0</v>
      </c>
      <c r="U146" s="194">
        <v>0</v>
      </c>
      <c r="V146" s="194">
        <v>0</v>
      </c>
      <c r="W146" s="194">
        <v>39.93</v>
      </c>
      <c r="X146" s="194">
        <v>1839.68</v>
      </c>
      <c r="Y146" s="194">
        <v>4010.45</v>
      </c>
      <c r="Z146" s="194">
        <v>395.01</v>
      </c>
      <c r="AA146" s="194">
        <v>0</v>
      </c>
      <c r="AB146" s="194">
        <v>699.84</v>
      </c>
      <c r="AC146" s="194">
        <v>1978.6</v>
      </c>
      <c r="AD146" s="194">
        <v>18017.91</v>
      </c>
      <c r="AE146" s="194">
        <v>200.04</v>
      </c>
      <c r="AF146" s="194">
        <v>1260.4000000000001</v>
      </c>
      <c r="AG146" s="194">
        <v>0</v>
      </c>
      <c r="AH146" s="194">
        <v>0</v>
      </c>
      <c r="AI146" s="194">
        <v>0</v>
      </c>
      <c r="AJ146" s="194">
        <v>0</v>
      </c>
      <c r="AK146" s="194">
        <v>239.83</v>
      </c>
      <c r="AL146" s="194">
        <v>0</v>
      </c>
      <c r="AM146" s="194">
        <v>0</v>
      </c>
      <c r="AN146" s="194">
        <v>199.84</v>
      </c>
      <c r="AO146" s="194">
        <v>0</v>
      </c>
      <c r="AP146" s="194">
        <v>40.08</v>
      </c>
      <c r="AQ146" s="194">
        <v>0</v>
      </c>
      <c r="AR146" s="194">
        <v>0</v>
      </c>
      <c r="AS146" s="194">
        <v>40.03</v>
      </c>
      <c r="AT146" s="194">
        <v>0</v>
      </c>
      <c r="AU146" s="194">
        <v>280.5</v>
      </c>
      <c r="AV146" s="194">
        <v>0</v>
      </c>
      <c r="AW146" s="194">
        <v>0</v>
      </c>
      <c r="AX146" s="194">
        <v>0</v>
      </c>
      <c r="AY146" s="194">
        <v>0</v>
      </c>
      <c r="AZ146" s="194">
        <v>479.46</v>
      </c>
      <c r="BA146" s="194">
        <v>359.96</v>
      </c>
      <c r="BB146" s="194">
        <v>279.93</v>
      </c>
      <c r="BC146" s="194">
        <v>80</v>
      </c>
      <c r="BD146" s="194">
        <v>700.68</v>
      </c>
      <c r="BE146" s="194">
        <v>319.77999999999997</v>
      </c>
      <c r="BF146" s="194">
        <v>40</v>
      </c>
      <c r="BG146" s="194">
        <v>0</v>
      </c>
      <c r="BH146" s="194">
        <v>3516.73</v>
      </c>
      <c r="BI146" s="194">
        <v>119.9</v>
      </c>
      <c r="BJ146" s="194">
        <v>160</v>
      </c>
      <c r="BK146" s="194">
        <v>0</v>
      </c>
      <c r="BL146" s="194">
        <v>0</v>
      </c>
      <c r="BM146" s="194">
        <v>1585.57</v>
      </c>
      <c r="BN146" s="194">
        <v>1751.8</v>
      </c>
      <c r="BO146" s="194">
        <v>1910.94</v>
      </c>
      <c r="BP146" s="194">
        <v>0</v>
      </c>
      <c r="BQ146" s="194">
        <v>360.02</v>
      </c>
      <c r="BR146" s="194">
        <v>0</v>
      </c>
      <c r="BS146" s="194">
        <v>2538.31</v>
      </c>
      <c r="BT146" s="194">
        <v>355.95</v>
      </c>
      <c r="BU146" s="194">
        <v>0</v>
      </c>
      <c r="BV146" s="194">
        <v>0</v>
      </c>
      <c r="BW146" s="194">
        <v>59.95</v>
      </c>
      <c r="BX146" s="194">
        <v>0</v>
      </c>
      <c r="BY146" s="194">
        <v>0</v>
      </c>
      <c r="BZ146" s="194">
        <v>0</v>
      </c>
      <c r="CA146" s="194">
        <v>199.88</v>
      </c>
      <c r="CB146" s="194">
        <v>540.47</v>
      </c>
      <c r="CC146" s="194">
        <v>0</v>
      </c>
      <c r="CD146" s="194">
        <v>-337</v>
      </c>
      <c r="CE146" s="194">
        <v>2352.4899999999998</v>
      </c>
      <c r="CF146" s="194">
        <v>0</v>
      </c>
      <c r="CG146" s="194">
        <v>439.88</v>
      </c>
      <c r="CH146" s="194">
        <v>0</v>
      </c>
      <c r="CI146" s="194">
        <v>0</v>
      </c>
      <c r="CJ146" s="194">
        <v>0</v>
      </c>
      <c r="CK146" s="194">
        <v>0</v>
      </c>
      <c r="CL146" s="194">
        <v>560.85</v>
      </c>
      <c r="CM146" s="194">
        <v>39.96</v>
      </c>
      <c r="CN146" s="194">
        <v>159.88999999999999</v>
      </c>
      <c r="CO146" s="194">
        <v>0</v>
      </c>
      <c r="CP146" s="194">
        <v>0</v>
      </c>
      <c r="CQ146" s="194">
        <v>39.869999999999997</v>
      </c>
      <c r="CR146" s="194">
        <v>1295</v>
      </c>
      <c r="CS146" s="194">
        <v>2200.58</v>
      </c>
      <c r="CT146" s="194">
        <v>0</v>
      </c>
      <c r="CU146" s="194">
        <v>0</v>
      </c>
      <c r="CV146" s="194">
        <v>0</v>
      </c>
      <c r="CW146" s="194">
        <v>0</v>
      </c>
      <c r="CX146" s="194">
        <v>1260</v>
      </c>
      <c r="CY146" s="194">
        <v>1034.1600000000001</v>
      </c>
      <c r="CZ146" s="194">
        <v>159.71</v>
      </c>
      <c r="DA146" s="194">
        <v>1239.6300000000001</v>
      </c>
      <c r="DB146" s="194">
        <v>40.06</v>
      </c>
      <c r="DC146" s="194">
        <v>199.83</v>
      </c>
      <c r="DD146" s="194">
        <v>4032.96</v>
      </c>
      <c r="DE146" s="194">
        <v>3171.58</v>
      </c>
      <c r="DF146" s="194">
        <v>1721.33</v>
      </c>
      <c r="DG146" s="194">
        <v>11924.63</v>
      </c>
      <c r="DH146" s="194">
        <v>2062.0700000000002</v>
      </c>
      <c r="DI146" s="194">
        <v>1332.73</v>
      </c>
      <c r="DJ146" s="194">
        <v>0</v>
      </c>
      <c r="DK146" s="194">
        <v>0</v>
      </c>
      <c r="DL146" s="194">
        <v>0</v>
      </c>
      <c r="DM146" s="194">
        <v>39.96</v>
      </c>
      <c r="DN146" s="194">
        <v>0</v>
      </c>
      <c r="DO146" s="194">
        <v>0</v>
      </c>
      <c r="DP146" s="194">
        <v>359.94</v>
      </c>
      <c r="DQ146" s="194">
        <v>240</v>
      </c>
      <c r="DR146" s="194">
        <v>0</v>
      </c>
      <c r="DS146" s="194">
        <v>0</v>
      </c>
      <c r="DT146" s="194">
        <v>160</v>
      </c>
      <c r="DU146" s="194">
        <v>0</v>
      </c>
      <c r="DV146" s="194">
        <v>140.1</v>
      </c>
      <c r="DW146" s="194">
        <v>19.98</v>
      </c>
      <c r="DX146" s="194">
        <v>219.6</v>
      </c>
      <c r="DY146" s="194">
        <v>40.01</v>
      </c>
      <c r="DZ146" s="194">
        <v>220.02</v>
      </c>
      <c r="EA146" s="194">
        <v>160.22999999999999</v>
      </c>
      <c r="EB146" s="194">
        <v>40</v>
      </c>
      <c r="EC146" s="194">
        <v>239.94</v>
      </c>
      <c r="ED146" s="194">
        <v>957.52</v>
      </c>
      <c r="EE146" s="194">
        <v>3810.52</v>
      </c>
      <c r="EF146" s="194">
        <v>1119.82</v>
      </c>
      <c r="EG146" s="194">
        <v>358.17</v>
      </c>
      <c r="EH146" s="194">
        <v>2851.57</v>
      </c>
      <c r="EI146" s="194">
        <v>0</v>
      </c>
      <c r="EJ146" s="194">
        <v>1740.66</v>
      </c>
      <c r="EK146" s="194">
        <v>419.46</v>
      </c>
      <c r="EL146" s="194">
        <v>0</v>
      </c>
      <c r="EM146" s="194">
        <v>0</v>
      </c>
      <c r="EN146" s="194">
        <v>0</v>
      </c>
      <c r="EO146" s="194">
        <v>0</v>
      </c>
      <c r="EP146" s="194">
        <v>0</v>
      </c>
      <c r="EQ146" s="194">
        <v>1950</v>
      </c>
      <c r="ER146" s="194">
        <v>275</v>
      </c>
      <c r="ES146" s="194">
        <v>500</v>
      </c>
      <c r="ET146" s="194">
        <v>0</v>
      </c>
      <c r="EU146" s="194">
        <v>0</v>
      </c>
      <c r="EV146" s="194">
        <v>0</v>
      </c>
      <c r="EW146" s="194">
        <v>825</v>
      </c>
      <c r="EX146" s="194">
        <v>0</v>
      </c>
      <c r="EY146" s="194">
        <v>750</v>
      </c>
      <c r="EZ146" s="194">
        <v>450</v>
      </c>
      <c r="FA146" s="194">
        <v>0</v>
      </c>
      <c r="FB146" s="194">
        <v>0</v>
      </c>
      <c r="FC146" s="194">
        <v>0</v>
      </c>
      <c r="FD146" s="194">
        <v>2350</v>
      </c>
      <c r="FE146" s="194">
        <v>0</v>
      </c>
      <c r="FF146" s="194">
        <v>1075</v>
      </c>
      <c r="FG146" s="194">
        <v>0</v>
      </c>
      <c r="FH146" s="194">
        <v>0</v>
      </c>
      <c r="FI146" s="194">
        <v>0</v>
      </c>
      <c r="FJ146" s="194">
        <v>75</v>
      </c>
      <c r="FK146" s="194">
        <v>800</v>
      </c>
      <c r="FL146" s="194">
        <v>1400</v>
      </c>
      <c r="FM146" s="194">
        <v>0</v>
      </c>
      <c r="FN146" s="194">
        <v>0</v>
      </c>
      <c r="FO146" s="194">
        <v>0</v>
      </c>
      <c r="FP146" s="194">
        <v>0</v>
      </c>
      <c r="FQ146" s="194">
        <v>0</v>
      </c>
      <c r="FR146" s="194">
        <v>0</v>
      </c>
      <c r="FS146" s="194">
        <v>0</v>
      </c>
      <c r="FT146" s="194">
        <v>0</v>
      </c>
      <c r="FU146" s="194">
        <v>0</v>
      </c>
      <c r="FV146" s="194">
        <v>0</v>
      </c>
      <c r="FW146" s="194">
        <v>0</v>
      </c>
      <c r="FX146" s="194">
        <v>0</v>
      </c>
      <c r="FY146" s="194">
        <v>0</v>
      </c>
      <c r="FZ146" s="194">
        <v>2552.39</v>
      </c>
      <c r="GA146" s="194">
        <v>0</v>
      </c>
      <c r="GB146" s="194">
        <v>0</v>
      </c>
      <c r="GC146" s="194">
        <v>0</v>
      </c>
      <c r="GD146" s="194">
        <v>0</v>
      </c>
      <c r="GE146" s="194">
        <v>0</v>
      </c>
      <c r="GF146" s="194">
        <v>0</v>
      </c>
      <c r="GG146" s="194">
        <v>0</v>
      </c>
      <c r="GH146" s="194">
        <v>160.07</v>
      </c>
      <c r="GI146" s="194">
        <v>0</v>
      </c>
      <c r="GJ146" s="194">
        <v>220.58</v>
      </c>
      <c r="GK146" s="194">
        <v>0</v>
      </c>
      <c r="GL146" s="194">
        <v>40.47</v>
      </c>
      <c r="GM146" s="194">
        <v>350</v>
      </c>
      <c r="GN146" s="194">
        <v>1719.02</v>
      </c>
      <c r="GO146" s="194">
        <v>0</v>
      </c>
      <c r="GP146" s="194">
        <v>0</v>
      </c>
      <c r="GQ146" s="194">
        <v>0</v>
      </c>
      <c r="GR146" s="194">
        <v>80.06</v>
      </c>
      <c r="GS146" s="194">
        <v>79.819999999999993</v>
      </c>
      <c r="GT146" s="194">
        <v>0</v>
      </c>
      <c r="GU146" s="194">
        <v>319.62</v>
      </c>
      <c r="GV146" s="194">
        <v>39.94</v>
      </c>
      <c r="GW146" s="194">
        <v>0</v>
      </c>
      <c r="GX146" s="194">
        <v>0</v>
      </c>
      <c r="GY146" s="194">
        <v>0</v>
      </c>
      <c r="GZ146" s="194">
        <v>0</v>
      </c>
      <c r="HA146" s="194">
        <v>0</v>
      </c>
      <c r="HB146" s="194">
        <v>0</v>
      </c>
      <c r="HC146" s="194">
        <v>0</v>
      </c>
      <c r="HD146" s="194">
        <v>0</v>
      </c>
      <c r="HE146" s="194">
        <v>0</v>
      </c>
      <c r="HF146" s="194">
        <v>315</v>
      </c>
      <c r="HG146" s="194">
        <v>0</v>
      </c>
      <c r="HH146" s="194">
        <v>458441.8</v>
      </c>
      <c r="HI146" s="194">
        <v>0</v>
      </c>
      <c r="HJ146" s="194">
        <v>0</v>
      </c>
      <c r="HK146" s="194">
        <v>851.04</v>
      </c>
      <c r="HL146" s="194">
        <v>0</v>
      </c>
      <c r="HM146" s="194">
        <v>840.36</v>
      </c>
      <c r="HN146" s="194">
        <v>119.82</v>
      </c>
      <c r="HO146" s="194">
        <v>0</v>
      </c>
      <c r="HP146" s="194">
        <v>1541.04</v>
      </c>
      <c r="HQ146" s="194">
        <v>0</v>
      </c>
      <c r="HR146" s="194">
        <v>200.11</v>
      </c>
      <c r="HS146" s="194">
        <v>820.17</v>
      </c>
      <c r="HT146" s="194">
        <v>0</v>
      </c>
      <c r="HU146" s="194">
        <v>2200</v>
      </c>
      <c r="HV146" s="194">
        <v>0</v>
      </c>
      <c r="HW146" s="194">
        <v>1240.01</v>
      </c>
      <c r="HX146" s="194">
        <v>500</v>
      </c>
      <c r="HY146" s="194">
        <v>0</v>
      </c>
      <c r="HZ146" s="194">
        <v>9.93</v>
      </c>
      <c r="IA146" s="194">
        <v>710.45</v>
      </c>
      <c r="IB146" s="194">
        <v>925.14</v>
      </c>
      <c r="IC146" s="194">
        <v>0</v>
      </c>
      <c r="ID146" s="194">
        <v>2.5</v>
      </c>
      <c r="IE146" s="194">
        <v>0</v>
      </c>
      <c r="IF146" s="194">
        <v>0</v>
      </c>
      <c r="IG146" s="194">
        <v>0</v>
      </c>
      <c r="IH146" s="194">
        <v>15584.9</v>
      </c>
      <c r="II146" s="194">
        <v>0</v>
      </c>
      <c r="IJ146" s="194">
        <v>0</v>
      </c>
      <c r="IK146" s="194">
        <v>0</v>
      </c>
      <c r="IL146" s="194">
        <v>0</v>
      </c>
      <c r="IM146" s="194">
        <v>40</v>
      </c>
      <c r="IN146" s="194">
        <v>0</v>
      </c>
      <c r="IO146" s="194">
        <v>0</v>
      </c>
      <c r="IP146" s="194">
        <v>0</v>
      </c>
      <c r="IQ146" s="194">
        <v>0</v>
      </c>
      <c r="IR146" s="194">
        <v>0</v>
      </c>
      <c r="IS146" s="194">
        <v>0</v>
      </c>
      <c r="IT146" s="194">
        <v>0</v>
      </c>
      <c r="IU146" s="194">
        <v>80</v>
      </c>
      <c r="IV146" s="194">
        <v>0</v>
      </c>
      <c r="IW146" s="194">
        <v>39.96</v>
      </c>
      <c r="IX146" s="194">
        <f t="shared" si="4"/>
        <v>623262.32000000018</v>
      </c>
    </row>
    <row r="147" spans="1:258" ht="13.5" customHeight="1" x14ac:dyDescent="0.25">
      <c r="A147" s="190">
        <v>549162</v>
      </c>
      <c r="B147" s="194">
        <v>0</v>
      </c>
      <c r="C147" s="194">
        <v>0</v>
      </c>
      <c r="D147" s="194">
        <v>0</v>
      </c>
      <c r="E147" s="194">
        <v>4382.63</v>
      </c>
      <c r="F147" s="194">
        <v>0</v>
      </c>
      <c r="G147" s="194">
        <v>61513.67</v>
      </c>
      <c r="H147" s="194">
        <v>0</v>
      </c>
      <c r="I147" s="194">
        <v>1236151</v>
      </c>
      <c r="J147" s="194">
        <v>0</v>
      </c>
      <c r="K147" s="194">
        <v>0</v>
      </c>
      <c r="L147" s="194">
        <v>0</v>
      </c>
      <c r="M147" s="194">
        <v>0</v>
      </c>
      <c r="N147" s="194">
        <v>0</v>
      </c>
      <c r="O147" s="194">
        <v>0</v>
      </c>
      <c r="P147" s="194">
        <v>0</v>
      </c>
      <c r="Q147" s="194">
        <v>0</v>
      </c>
      <c r="R147" s="194">
        <v>0</v>
      </c>
      <c r="S147" s="194">
        <v>0</v>
      </c>
      <c r="T147" s="194">
        <v>0</v>
      </c>
      <c r="U147" s="194">
        <v>0</v>
      </c>
      <c r="V147" s="194">
        <v>0</v>
      </c>
      <c r="W147" s="194">
        <v>0</v>
      </c>
      <c r="X147" s="194">
        <v>0</v>
      </c>
      <c r="Y147" s="194">
        <v>0</v>
      </c>
      <c r="Z147" s="194">
        <v>0</v>
      </c>
      <c r="AA147" s="194">
        <v>0</v>
      </c>
      <c r="AB147" s="194">
        <v>320128.59999999998</v>
      </c>
      <c r="AC147" s="194">
        <v>0</v>
      </c>
      <c r="AD147" s="194">
        <v>758000.75</v>
      </c>
      <c r="AE147" s="194">
        <v>0</v>
      </c>
      <c r="AF147" s="194">
        <v>0</v>
      </c>
      <c r="AG147" s="194">
        <v>0</v>
      </c>
      <c r="AH147" s="194">
        <v>0</v>
      </c>
      <c r="AI147" s="194">
        <v>0</v>
      </c>
      <c r="AJ147" s="194">
        <v>0</v>
      </c>
      <c r="AK147" s="194">
        <v>0</v>
      </c>
      <c r="AL147" s="194">
        <v>0</v>
      </c>
      <c r="AM147" s="194">
        <v>229</v>
      </c>
      <c r="AN147" s="194">
        <v>0</v>
      </c>
      <c r="AO147" s="194">
        <v>0</v>
      </c>
      <c r="AP147" s="194">
        <v>0</v>
      </c>
      <c r="AQ147" s="194">
        <v>0</v>
      </c>
      <c r="AR147" s="194">
        <v>0</v>
      </c>
      <c r="AS147" s="194">
        <v>0</v>
      </c>
      <c r="AT147" s="194">
        <v>0</v>
      </c>
      <c r="AU147" s="194">
        <v>0</v>
      </c>
      <c r="AV147" s="194">
        <v>0</v>
      </c>
      <c r="AW147" s="194">
        <v>0</v>
      </c>
      <c r="AX147" s="194">
        <v>0</v>
      </c>
      <c r="AY147" s="194">
        <v>0</v>
      </c>
      <c r="AZ147" s="194">
        <v>257437.31</v>
      </c>
      <c r="BA147" s="194">
        <v>27232</v>
      </c>
      <c r="BB147" s="194">
        <v>227057</v>
      </c>
      <c r="BC147" s="194">
        <v>0</v>
      </c>
      <c r="BD147" s="194">
        <v>375690</v>
      </c>
      <c r="BE147" s="194">
        <v>198042</v>
      </c>
      <c r="BF147" s="194">
        <v>105051</v>
      </c>
      <c r="BG147" s="194">
        <v>0</v>
      </c>
      <c r="BH147" s="194">
        <v>167040.57</v>
      </c>
      <c r="BI147" s="194">
        <v>150957</v>
      </c>
      <c r="BJ147" s="194">
        <v>0</v>
      </c>
      <c r="BK147" s="194">
        <v>0</v>
      </c>
      <c r="BL147" s="194">
        <v>0</v>
      </c>
      <c r="BM147" s="194">
        <v>0</v>
      </c>
      <c r="BN147" s="194">
        <v>0</v>
      </c>
      <c r="BO147" s="194">
        <v>0</v>
      </c>
      <c r="BP147" s="194">
        <v>0</v>
      </c>
      <c r="BQ147" s="194">
        <v>0</v>
      </c>
      <c r="BR147" s="194">
        <v>0</v>
      </c>
      <c r="BS147" s="194">
        <v>0</v>
      </c>
      <c r="BT147" s="194">
        <v>0</v>
      </c>
      <c r="BU147" s="194">
        <v>0</v>
      </c>
      <c r="BV147" s="194">
        <v>0</v>
      </c>
      <c r="BW147" s="194">
        <v>0</v>
      </c>
      <c r="BX147" s="194">
        <v>0</v>
      </c>
      <c r="BY147" s="194">
        <v>6000</v>
      </c>
      <c r="BZ147" s="194">
        <v>0</v>
      </c>
      <c r="CA147" s="194">
        <v>0</v>
      </c>
      <c r="CB147" s="194">
        <v>0</v>
      </c>
      <c r="CC147" s="194">
        <v>0</v>
      </c>
      <c r="CD147" s="194">
        <v>0</v>
      </c>
      <c r="CE147" s="194">
        <v>0</v>
      </c>
      <c r="CF147" s="194">
        <v>0</v>
      </c>
      <c r="CG147" s="194">
        <v>100000</v>
      </c>
      <c r="CH147" s="194">
        <v>0</v>
      </c>
      <c r="CI147" s="194">
        <v>0</v>
      </c>
      <c r="CJ147" s="194">
        <v>0</v>
      </c>
      <c r="CK147" s="194">
        <v>0</v>
      </c>
      <c r="CL147" s="194">
        <v>0</v>
      </c>
      <c r="CM147" s="194">
        <v>0</v>
      </c>
      <c r="CN147" s="194">
        <v>0</v>
      </c>
      <c r="CO147" s="194">
        <v>0</v>
      </c>
      <c r="CP147" s="194">
        <v>0</v>
      </c>
      <c r="CQ147" s="194">
        <v>123633</v>
      </c>
      <c r="CR147" s="194">
        <v>0</v>
      </c>
      <c r="CS147" s="194">
        <v>0</v>
      </c>
      <c r="CT147" s="194">
        <v>0</v>
      </c>
      <c r="CU147" s="194">
        <v>0</v>
      </c>
      <c r="CV147" s="194">
        <v>0</v>
      </c>
      <c r="CW147" s="194">
        <v>0</v>
      </c>
      <c r="CX147" s="194">
        <v>165000</v>
      </c>
      <c r="CY147" s="194">
        <v>0</v>
      </c>
      <c r="CZ147" s="194">
        <v>1764299.43</v>
      </c>
      <c r="DA147" s="194">
        <v>368400</v>
      </c>
      <c r="DB147" s="194">
        <v>0</v>
      </c>
      <c r="DC147" s="194">
        <v>7238963.1200000001</v>
      </c>
      <c r="DD147" s="194">
        <v>0</v>
      </c>
      <c r="DE147" s="194">
        <v>481379.35</v>
      </c>
      <c r="DF147" s="194">
        <v>84824.89</v>
      </c>
      <c r="DG147" s="194">
        <v>1067758.75</v>
      </c>
      <c r="DH147" s="194">
        <v>282700</v>
      </c>
      <c r="DI147" s="194">
        <v>406278.97</v>
      </c>
      <c r="DJ147" s="194">
        <v>19943.59</v>
      </c>
      <c r="DK147" s="194">
        <v>0</v>
      </c>
      <c r="DL147" s="194">
        <v>0</v>
      </c>
      <c r="DM147" s="194">
        <v>0</v>
      </c>
      <c r="DN147" s="194">
        <v>0</v>
      </c>
      <c r="DO147" s="194">
        <v>38534</v>
      </c>
      <c r="DP147" s="194">
        <v>0</v>
      </c>
      <c r="DQ147" s="194">
        <v>0</v>
      </c>
      <c r="DR147" s="194">
        <v>0</v>
      </c>
      <c r="DS147" s="194">
        <v>0</v>
      </c>
      <c r="DT147" s="194">
        <v>0</v>
      </c>
      <c r="DU147" s="194">
        <v>0</v>
      </c>
      <c r="DV147" s="194">
        <v>0</v>
      </c>
      <c r="DW147" s="194">
        <v>0</v>
      </c>
      <c r="DX147" s="194">
        <v>0</v>
      </c>
      <c r="DY147" s="194">
        <v>0</v>
      </c>
      <c r="DZ147" s="194">
        <v>0</v>
      </c>
      <c r="EA147" s="194">
        <v>1707736</v>
      </c>
      <c r="EB147" s="194">
        <v>0</v>
      </c>
      <c r="EC147" s="194">
        <v>0</v>
      </c>
      <c r="ED147" s="194">
        <v>0</v>
      </c>
      <c r="EE147" s="194">
        <v>0</v>
      </c>
      <c r="EF147" s="194">
        <v>0</v>
      </c>
      <c r="EG147" s="194">
        <v>0</v>
      </c>
      <c r="EH147" s="194">
        <v>0</v>
      </c>
      <c r="EI147" s="194">
        <v>0</v>
      </c>
      <c r="EJ147" s="194">
        <v>0</v>
      </c>
      <c r="EK147" s="194">
        <v>3409410.31</v>
      </c>
      <c r="EL147" s="194">
        <v>0</v>
      </c>
      <c r="EM147" s="194">
        <v>0</v>
      </c>
      <c r="EN147" s="194">
        <v>0</v>
      </c>
      <c r="EO147" s="194">
        <v>4493.57</v>
      </c>
      <c r="EP147" s="194">
        <v>0</v>
      </c>
      <c r="EQ147" s="194">
        <v>0</v>
      </c>
      <c r="ER147" s="194">
        <v>0</v>
      </c>
      <c r="ES147" s="194">
        <v>0</v>
      </c>
      <c r="ET147" s="194">
        <v>0</v>
      </c>
      <c r="EU147" s="194">
        <v>0</v>
      </c>
      <c r="EV147" s="194">
        <v>0</v>
      </c>
      <c r="EW147" s="194">
        <v>0</v>
      </c>
      <c r="EX147" s="194">
        <v>0</v>
      </c>
      <c r="EY147" s="194">
        <v>0</v>
      </c>
      <c r="EZ147" s="194">
        <v>0</v>
      </c>
      <c r="FA147" s="194">
        <v>0</v>
      </c>
      <c r="FB147" s="194">
        <v>0</v>
      </c>
      <c r="FC147" s="194">
        <v>0</v>
      </c>
      <c r="FD147" s="194">
        <v>0</v>
      </c>
      <c r="FE147" s="194">
        <v>0</v>
      </c>
      <c r="FF147" s="194">
        <v>0</v>
      </c>
      <c r="FG147" s="194">
        <v>0</v>
      </c>
      <c r="FH147" s="194">
        <v>0</v>
      </c>
      <c r="FI147" s="194">
        <v>0</v>
      </c>
      <c r="FJ147" s="194">
        <v>0</v>
      </c>
      <c r="FK147" s="194">
        <v>0</v>
      </c>
      <c r="FL147" s="194">
        <v>0</v>
      </c>
      <c r="FM147" s="194">
        <v>0</v>
      </c>
      <c r="FN147" s="194">
        <v>0</v>
      </c>
      <c r="FO147" s="194">
        <v>0</v>
      </c>
      <c r="FP147" s="194">
        <v>0</v>
      </c>
      <c r="FQ147" s="194">
        <v>0</v>
      </c>
      <c r="FR147" s="194">
        <v>0</v>
      </c>
      <c r="FS147" s="194">
        <v>0</v>
      </c>
      <c r="FT147" s="194">
        <v>0</v>
      </c>
      <c r="FU147" s="194">
        <v>0</v>
      </c>
      <c r="FV147" s="194">
        <v>0</v>
      </c>
      <c r="FW147" s="194">
        <v>0</v>
      </c>
      <c r="FX147" s="194">
        <v>0</v>
      </c>
      <c r="FY147" s="194">
        <v>0</v>
      </c>
      <c r="FZ147" s="194">
        <v>0</v>
      </c>
      <c r="GA147" s="194">
        <v>0</v>
      </c>
      <c r="GB147" s="194">
        <v>0</v>
      </c>
      <c r="GC147" s="194">
        <v>0</v>
      </c>
      <c r="GD147" s="194">
        <v>0</v>
      </c>
      <c r="GE147" s="194">
        <v>0</v>
      </c>
      <c r="GF147" s="194">
        <v>0</v>
      </c>
      <c r="GG147" s="194">
        <v>0</v>
      </c>
      <c r="GH147" s="194">
        <v>0</v>
      </c>
      <c r="GI147" s="194">
        <v>0</v>
      </c>
      <c r="GJ147" s="194">
        <v>0</v>
      </c>
      <c r="GK147" s="194">
        <v>0</v>
      </c>
      <c r="GL147" s="194">
        <v>0</v>
      </c>
      <c r="GM147" s="194">
        <v>0</v>
      </c>
      <c r="GN147" s="194">
        <v>0</v>
      </c>
      <c r="GO147" s="194">
        <v>0</v>
      </c>
      <c r="GP147" s="194">
        <v>0</v>
      </c>
      <c r="GQ147" s="194">
        <v>0</v>
      </c>
      <c r="GR147" s="194">
        <v>0</v>
      </c>
      <c r="GS147" s="194">
        <v>4145258.86</v>
      </c>
      <c r="GT147" s="194">
        <v>0</v>
      </c>
      <c r="GU147" s="194">
        <v>0</v>
      </c>
      <c r="GV147" s="194">
        <v>0</v>
      </c>
      <c r="GW147" s="194">
        <v>0</v>
      </c>
      <c r="GX147" s="194">
        <v>0</v>
      </c>
      <c r="GY147" s="194">
        <v>0</v>
      </c>
      <c r="GZ147" s="194">
        <v>0</v>
      </c>
      <c r="HA147" s="194">
        <v>0</v>
      </c>
      <c r="HB147" s="194">
        <v>0</v>
      </c>
      <c r="HC147" s="194">
        <v>0</v>
      </c>
      <c r="HD147" s="194">
        <v>0</v>
      </c>
      <c r="HE147" s="194">
        <v>0</v>
      </c>
      <c r="HF147" s="194">
        <v>0</v>
      </c>
      <c r="HG147" s="194">
        <v>0</v>
      </c>
      <c r="HH147" s="194">
        <v>0</v>
      </c>
      <c r="HI147" s="194">
        <v>0</v>
      </c>
      <c r="HJ147" s="194">
        <v>0</v>
      </c>
      <c r="HK147" s="194">
        <v>0</v>
      </c>
      <c r="HL147" s="194">
        <v>0</v>
      </c>
      <c r="HM147" s="194">
        <v>81711.839999999997</v>
      </c>
      <c r="HN147" s="194">
        <v>0</v>
      </c>
      <c r="HO147" s="194">
        <v>0</v>
      </c>
      <c r="HP147" s="194">
        <v>0</v>
      </c>
      <c r="HQ147" s="194">
        <v>0</v>
      </c>
      <c r="HR147" s="194">
        <v>0</v>
      </c>
      <c r="HS147" s="194">
        <v>0</v>
      </c>
      <c r="HT147" s="194">
        <v>0</v>
      </c>
      <c r="HU147" s="194">
        <v>0</v>
      </c>
      <c r="HV147" s="194">
        <v>0</v>
      </c>
      <c r="HW147" s="194">
        <v>0</v>
      </c>
      <c r="HX147" s="194">
        <v>0</v>
      </c>
      <c r="HY147" s="194">
        <v>0</v>
      </c>
      <c r="HZ147" s="194">
        <v>0</v>
      </c>
      <c r="IA147" s="194">
        <v>0</v>
      </c>
      <c r="IB147" s="194">
        <v>0</v>
      </c>
      <c r="IC147" s="194">
        <v>0</v>
      </c>
      <c r="ID147" s="194">
        <v>0</v>
      </c>
      <c r="IE147" s="194">
        <v>0</v>
      </c>
      <c r="IF147" s="194">
        <v>0</v>
      </c>
      <c r="IG147" s="194">
        <v>0</v>
      </c>
      <c r="IH147" s="194">
        <v>0</v>
      </c>
      <c r="II147" s="194">
        <v>0</v>
      </c>
      <c r="IJ147" s="194">
        <v>0</v>
      </c>
      <c r="IK147" s="194">
        <v>0</v>
      </c>
      <c r="IL147" s="194">
        <v>0</v>
      </c>
      <c r="IM147" s="194">
        <v>0</v>
      </c>
      <c r="IN147" s="194">
        <v>0</v>
      </c>
      <c r="IO147" s="194">
        <v>0</v>
      </c>
      <c r="IP147" s="194">
        <v>0</v>
      </c>
      <c r="IQ147" s="194">
        <v>0</v>
      </c>
      <c r="IR147" s="194">
        <v>0</v>
      </c>
      <c r="IS147" s="194">
        <v>0</v>
      </c>
      <c r="IT147" s="194">
        <v>0</v>
      </c>
      <c r="IU147" s="194">
        <v>0</v>
      </c>
      <c r="IV147" s="194">
        <v>0</v>
      </c>
      <c r="IW147" s="194">
        <v>0</v>
      </c>
      <c r="IX147" s="194">
        <f t="shared" si="4"/>
        <v>25385238.209999997</v>
      </c>
    </row>
    <row r="148" spans="1:258" ht="13.5" customHeight="1" x14ac:dyDescent="0.25">
      <c r="A148" s="190">
        <v>549165</v>
      </c>
      <c r="B148" s="194">
        <v>0</v>
      </c>
      <c r="C148" s="194">
        <v>901200</v>
      </c>
      <c r="D148" s="194">
        <v>3214550</v>
      </c>
      <c r="E148" s="194">
        <v>0</v>
      </c>
      <c r="F148" s="194">
        <v>334900</v>
      </c>
      <c r="G148" s="194">
        <v>956610</v>
      </c>
      <c r="H148" s="194">
        <v>308700</v>
      </c>
      <c r="I148" s="194">
        <v>0</v>
      </c>
      <c r="J148" s="194">
        <v>0</v>
      </c>
      <c r="K148" s="194">
        <v>0</v>
      </c>
      <c r="L148" s="194">
        <v>0</v>
      </c>
      <c r="M148" s="194">
        <v>0</v>
      </c>
      <c r="N148" s="194">
        <v>0</v>
      </c>
      <c r="O148" s="194">
        <v>0</v>
      </c>
      <c r="P148" s="194">
        <v>0</v>
      </c>
      <c r="Q148" s="194">
        <v>0</v>
      </c>
      <c r="R148" s="194">
        <v>7350</v>
      </c>
      <c r="S148" s="194">
        <v>0</v>
      </c>
      <c r="T148" s="194">
        <v>0</v>
      </c>
      <c r="U148" s="194">
        <v>0</v>
      </c>
      <c r="V148" s="194">
        <v>0</v>
      </c>
      <c r="W148" s="194">
        <v>0</v>
      </c>
      <c r="X148" s="194">
        <v>41000</v>
      </c>
      <c r="Y148" s="194">
        <v>2296800</v>
      </c>
      <c r="Z148" s="194">
        <v>376000</v>
      </c>
      <c r="AA148" s="194">
        <v>0</v>
      </c>
      <c r="AB148" s="194">
        <v>28000</v>
      </c>
      <c r="AC148" s="194">
        <v>1782000</v>
      </c>
      <c r="AD148" s="194">
        <v>0</v>
      </c>
      <c r="AE148" s="194">
        <v>0</v>
      </c>
      <c r="AF148" s="194">
        <v>19000</v>
      </c>
      <c r="AG148" s="194">
        <v>0</v>
      </c>
      <c r="AH148" s="194">
        <v>0</v>
      </c>
      <c r="AI148" s="194">
        <v>0</v>
      </c>
      <c r="AJ148" s="194">
        <v>0</v>
      </c>
      <c r="AK148" s="194">
        <v>0</v>
      </c>
      <c r="AL148" s="194">
        <v>0</v>
      </c>
      <c r="AM148" s="194">
        <v>0</v>
      </c>
      <c r="AN148" s="194">
        <v>0</v>
      </c>
      <c r="AO148" s="194">
        <v>0</v>
      </c>
      <c r="AP148" s="194">
        <v>0</v>
      </c>
      <c r="AQ148" s="194">
        <v>0</v>
      </c>
      <c r="AR148" s="194">
        <v>0</v>
      </c>
      <c r="AS148" s="194">
        <v>0</v>
      </c>
      <c r="AT148" s="194">
        <v>0</v>
      </c>
      <c r="AU148" s="194">
        <v>1420000</v>
      </c>
      <c r="AV148" s="194">
        <v>0</v>
      </c>
      <c r="AW148" s="194">
        <v>0</v>
      </c>
      <c r="AX148" s="194">
        <v>0</v>
      </c>
      <c r="AY148" s="194">
        <v>0</v>
      </c>
      <c r="AZ148" s="194">
        <v>279000</v>
      </c>
      <c r="BA148" s="194">
        <v>707000</v>
      </c>
      <c r="BB148" s="194">
        <v>575000</v>
      </c>
      <c r="BC148" s="194">
        <v>1160000</v>
      </c>
      <c r="BD148" s="194">
        <v>322000</v>
      </c>
      <c r="BE148" s="194">
        <v>598000</v>
      </c>
      <c r="BF148" s="194">
        <v>8000</v>
      </c>
      <c r="BG148" s="194">
        <v>0</v>
      </c>
      <c r="BH148" s="194">
        <v>699000</v>
      </c>
      <c r="BI148" s="194">
        <v>81000</v>
      </c>
      <c r="BJ148" s="194">
        <v>243000</v>
      </c>
      <c r="BK148" s="194">
        <v>0</v>
      </c>
      <c r="BL148" s="194">
        <v>0</v>
      </c>
      <c r="BM148" s="194">
        <v>0</v>
      </c>
      <c r="BN148" s="194">
        <v>0</v>
      </c>
      <c r="BO148" s="194">
        <v>0</v>
      </c>
      <c r="BP148" s="194">
        <v>0</v>
      </c>
      <c r="BQ148" s="194">
        <v>0</v>
      </c>
      <c r="BR148" s="194">
        <v>0</v>
      </c>
      <c r="BS148" s="194">
        <v>0</v>
      </c>
      <c r="BT148" s="194">
        <v>0</v>
      </c>
      <c r="BU148" s="194">
        <v>0</v>
      </c>
      <c r="BV148" s="194">
        <v>0</v>
      </c>
      <c r="BW148" s="194">
        <v>0</v>
      </c>
      <c r="BX148" s="194">
        <v>0</v>
      </c>
      <c r="BY148" s="194">
        <v>0</v>
      </c>
      <c r="BZ148" s="194">
        <v>0</v>
      </c>
      <c r="CA148" s="194">
        <v>0</v>
      </c>
      <c r="CB148" s="194">
        <v>0</v>
      </c>
      <c r="CC148" s="194">
        <v>0</v>
      </c>
      <c r="CD148" s="194">
        <v>0</v>
      </c>
      <c r="CE148" s="194">
        <v>0</v>
      </c>
      <c r="CF148" s="194">
        <v>9682000</v>
      </c>
      <c r="CG148" s="194">
        <v>0</v>
      </c>
      <c r="CH148" s="194">
        <v>0</v>
      </c>
      <c r="CI148" s="194">
        <v>0</v>
      </c>
      <c r="CJ148" s="194">
        <v>0</v>
      </c>
      <c r="CK148" s="194">
        <v>0</v>
      </c>
      <c r="CL148" s="194">
        <v>0</v>
      </c>
      <c r="CM148" s="194">
        <v>0</v>
      </c>
      <c r="CN148" s="194">
        <v>0</v>
      </c>
      <c r="CO148" s="194">
        <v>0</v>
      </c>
      <c r="CP148" s="194">
        <v>0</v>
      </c>
      <c r="CQ148" s="194">
        <v>0</v>
      </c>
      <c r="CR148" s="194">
        <v>800000</v>
      </c>
      <c r="CS148" s="194">
        <v>0</v>
      </c>
      <c r="CT148" s="194">
        <v>0</v>
      </c>
      <c r="CU148" s="194">
        <v>0</v>
      </c>
      <c r="CV148" s="194">
        <v>0</v>
      </c>
      <c r="CW148" s="194">
        <v>1228000</v>
      </c>
      <c r="CX148" s="194">
        <v>244000</v>
      </c>
      <c r="CY148" s="194">
        <v>46000</v>
      </c>
      <c r="CZ148" s="194">
        <v>425000</v>
      </c>
      <c r="DA148" s="194">
        <v>3640000</v>
      </c>
      <c r="DB148" s="194">
        <v>32000</v>
      </c>
      <c r="DC148" s="194">
        <v>0</v>
      </c>
      <c r="DD148" s="194">
        <v>0</v>
      </c>
      <c r="DE148" s="194">
        <v>0</v>
      </c>
      <c r="DF148" s="194">
        <v>400000</v>
      </c>
      <c r="DG148" s="194">
        <v>0</v>
      </c>
      <c r="DH148" s="194">
        <v>0</v>
      </c>
      <c r="DI148" s="194">
        <v>0</v>
      </c>
      <c r="DJ148" s="194">
        <v>189000</v>
      </c>
      <c r="DK148" s="194">
        <v>11000</v>
      </c>
      <c r="DL148" s="194">
        <v>0</v>
      </c>
      <c r="DM148" s="194">
        <v>0</v>
      </c>
      <c r="DN148" s="194">
        <v>0</v>
      </c>
      <c r="DO148" s="194">
        <v>0</v>
      </c>
      <c r="DP148" s="194">
        <v>6815000</v>
      </c>
      <c r="DQ148" s="194">
        <v>0</v>
      </c>
      <c r="DR148" s="194">
        <v>0</v>
      </c>
      <c r="DS148" s="194">
        <v>0</v>
      </c>
      <c r="DT148" s="194">
        <v>0</v>
      </c>
      <c r="DU148" s="194">
        <v>0</v>
      </c>
      <c r="DV148" s="194">
        <v>0</v>
      </c>
      <c r="DW148" s="194">
        <v>0</v>
      </c>
      <c r="DX148" s="194">
        <v>0</v>
      </c>
      <c r="DY148" s="194">
        <v>0</v>
      </c>
      <c r="DZ148" s="194">
        <v>0</v>
      </c>
      <c r="EA148" s="194">
        <v>6210900</v>
      </c>
      <c r="EB148" s="194">
        <v>0</v>
      </c>
      <c r="EC148" s="194">
        <v>0</v>
      </c>
      <c r="ED148" s="194">
        <v>0</v>
      </c>
      <c r="EE148" s="194">
        <v>0</v>
      </c>
      <c r="EF148" s="194">
        <v>0</v>
      </c>
      <c r="EG148" s="194">
        <v>0</v>
      </c>
      <c r="EH148" s="194">
        <v>0</v>
      </c>
      <c r="EI148" s="194">
        <v>0</v>
      </c>
      <c r="EJ148" s="194">
        <v>417000</v>
      </c>
      <c r="EK148" s="194">
        <v>0</v>
      </c>
      <c r="EL148" s="194">
        <v>0</v>
      </c>
      <c r="EM148" s="194">
        <v>0</v>
      </c>
      <c r="EN148" s="194">
        <v>0</v>
      </c>
      <c r="EO148" s="194">
        <v>0</v>
      </c>
      <c r="EP148" s="194">
        <v>0</v>
      </c>
      <c r="EQ148" s="194">
        <v>0</v>
      </c>
      <c r="ER148" s="194">
        <v>0</v>
      </c>
      <c r="ES148" s="194">
        <v>0</v>
      </c>
      <c r="ET148" s="194">
        <v>0</v>
      </c>
      <c r="EU148" s="194">
        <v>0</v>
      </c>
      <c r="EV148" s="194">
        <v>0</v>
      </c>
      <c r="EW148" s="194">
        <v>0</v>
      </c>
      <c r="EX148" s="194">
        <v>0</v>
      </c>
      <c r="EY148" s="194">
        <v>0</v>
      </c>
      <c r="EZ148" s="194">
        <v>0</v>
      </c>
      <c r="FA148" s="194">
        <v>0</v>
      </c>
      <c r="FB148" s="194">
        <v>0</v>
      </c>
      <c r="FC148" s="194">
        <v>0</v>
      </c>
      <c r="FD148" s="194">
        <v>0</v>
      </c>
      <c r="FE148" s="194">
        <v>0</v>
      </c>
      <c r="FF148" s="194">
        <v>0</v>
      </c>
      <c r="FG148" s="194">
        <v>0</v>
      </c>
      <c r="FH148" s="194">
        <v>0</v>
      </c>
      <c r="FI148" s="194">
        <v>0</v>
      </c>
      <c r="FJ148" s="194">
        <v>0</v>
      </c>
      <c r="FK148" s="194">
        <v>0</v>
      </c>
      <c r="FL148" s="194">
        <v>0</v>
      </c>
      <c r="FM148" s="194">
        <v>0</v>
      </c>
      <c r="FN148" s="194">
        <v>0</v>
      </c>
      <c r="FO148" s="194">
        <v>0</v>
      </c>
      <c r="FP148" s="194">
        <v>0</v>
      </c>
      <c r="FQ148" s="194">
        <v>0</v>
      </c>
      <c r="FR148" s="194">
        <v>0</v>
      </c>
      <c r="FS148" s="194">
        <v>0</v>
      </c>
      <c r="FT148" s="194">
        <v>0</v>
      </c>
      <c r="FU148" s="194">
        <v>1862000</v>
      </c>
      <c r="FV148" s="194">
        <v>0</v>
      </c>
      <c r="FW148" s="194">
        <v>0</v>
      </c>
      <c r="FX148" s="194">
        <v>5537</v>
      </c>
      <c r="FY148" s="194">
        <v>0</v>
      </c>
      <c r="FZ148" s="194">
        <v>758168.88</v>
      </c>
      <c r="GA148" s="194">
        <v>53000</v>
      </c>
      <c r="GB148" s="194">
        <v>110000</v>
      </c>
      <c r="GC148" s="194">
        <v>0</v>
      </c>
      <c r="GD148" s="194">
        <v>0</v>
      </c>
      <c r="GE148" s="194">
        <v>20000</v>
      </c>
      <c r="GF148" s="194">
        <v>0</v>
      </c>
      <c r="GG148" s="194">
        <v>0</v>
      </c>
      <c r="GH148" s="194">
        <v>58000</v>
      </c>
      <c r="GI148" s="194">
        <v>0</v>
      </c>
      <c r="GJ148" s="194">
        <v>0</v>
      </c>
      <c r="GK148" s="194">
        <v>0</v>
      </c>
      <c r="GL148" s="194">
        <v>30000</v>
      </c>
      <c r="GM148" s="194">
        <v>106000</v>
      </c>
      <c r="GN148" s="194">
        <v>0</v>
      </c>
      <c r="GO148" s="194">
        <v>0</v>
      </c>
      <c r="GP148" s="194">
        <v>93000</v>
      </c>
      <c r="GQ148" s="194">
        <v>0</v>
      </c>
      <c r="GR148" s="194">
        <v>525000</v>
      </c>
      <c r="GS148" s="194">
        <v>0</v>
      </c>
      <c r="GT148" s="194">
        <v>0</v>
      </c>
      <c r="GU148" s="194">
        <v>0</v>
      </c>
      <c r="GV148" s="194">
        <v>0</v>
      </c>
      <c r="GW148" s="194">
        <v>0</v>
      </c>
      <c r="GX148" s="194">
        <v>0</v>
      </c>
      <c r="GY148" s="194">
        <v>0</v>
      </c>
      <c r="GZ148" s="194">
        <v>0</v>
      </c>
      <c r="HA148" s="194">
        <v>0</v>
      </c>
      <c r="HB148" s="194">
        <v>0</v>
      </c>
      <c r="HC148" s="194">
        <v>0</v>
      </c>
      <c r="HD148" s="194">
        <v>0</v>
      </c>
      <c r="HE148" s="194">
        <v>0</v>
      </c>
      <c r="HF148" s="194">
        <v>0</v>
      </c>
      <c r="HG148" s="194">
        <v>0</v>
      </c>
      <c r="HH148" s="194">
        <v>0</v>
      </c>
      <c r="HI148" s="194">
        <v>0</v>
      </c>
      <c r="HJ148" s="194">
        <v>0</v>
      </c>
      <c r="HK148" s="194">
        <v>517000</v>
      </c>
      <c r="HL148" s="194">
        <v>0</v>
      </c>
      <c r="HM148" s="194">
        <v>0</v>
      </c>
      <c r="HN148" s="194">
        <v>720000</v>
      </c>
      <c r="HO148" s="194">
        <v>0</v>
      </c>
      <c r="HP148" s="194">
        <v>0</v>
      </c>
      <c r="HQ148" s="194">
        <v>0</v>
      </c>
      <c r="HR148" s="194">
        <v>0</v>
      </c>
      <c r="HS148" s="194">
        <v>0</v>
      </c>
      <c r="HT148" s="194">
        <v>0</v>
      </c>
      <c r="HU148" s="194">
        <v>0</v>
      </c>
      <c r="HV148" s="194">
        <v>0</v>
      </c>
      <c r="HW148" s="194">
        <v>0</v>
      </c>
      <c r="HX148" s="194">
        <v>0</v>
      </c>
      <c r="HY148" s="194">
        <v>0</v>
      </c>
      <c r="HZ148" s="194">
        <v>0</v>
      </c>
      <c r="IA148" s="194">
        <v>0</v>
      </c>
      <c r="IB148" s="194">
        <v>0</v>
      </c>
      <c r="IC148" s="194">
        <v>0</v>
      </c>
      <c r="ID148" s="194">
        <v>0</v>
      </c>
      <c r="IE148" s="194">
        <v>0</v>
      </c>
      <c r="IF148" s="194">
        <v>0</v>
      </c>
      <c r="IG148" s="194">
        <v>0</v>
      </c>
      <c r="IH148" s="194">
        <v>0</v>
      </c>
      <c r="II148" s="194">
        <v>0</v>
      </c>
      <c r="IJ148" s="194">
        <v>0</v>
      </c>
      <c r="IK148" s="194">
        <v>0</v>
      </c>
      <c r="IL148" s="194">
        <v>0</v>
      </c>
      <c r="IM148" s="194">
        <v>0</v>
      </c>
      <c r="IN148" s="194">
        <v>0</v>
      </c>
      <c r="IO148" s="194">
        <v>0</v>
      </c>
      <c r="IP148" s="194">
        <v>0</v>
      </c>
      <c r="IQ148" s="194">
        <v>0</v>
      </c>
      <c r="IR148" s="194">
        <v>0</v>
      </c>
      <c r="IS148" s="194">
        <v>0</v>
      </c>
      <c r="IT148" s="194">
        <v>0</v>
      </c>
      <c r="IU148" s="194">
        <v>8478000</v>
      </c>
      <c r="IV148" s="194">
        <v>2611281.46</v>
      </c>
      <c r="IW148" s="194">
        <v>1117000</v>
      </c>
      <c r="IX148" s="194">
        <f t="shared" si="4"/>
        <v>63561997.340000004</v>
      </c>
    </row>
    <row r="149" spans="1:258" ht="13.5" customHeight="1" x14ac:dyDescent="0.25">
      <c r="A149" s="190">
        <v>549174</v>
      </c>
      <c r="B149" s="194">
        <v>0</v>
      </c>
      <c r="C149" s="194">
        <v>0</v>
      </c>
      <c r="D149" s="194">
        <v>0</v>
      </c>
      <c r="E149" s="194">
        <v>0</v>
      </c>
      <c r="F149" s="194">
        <v>25100</v>
      </c>
      <c r="G149" s="194">
        <v>0</v>
      </c>
      <c r="H149" s="194">
        <v>0</v>
      </c>
      <c r="I149" s="194">
        <v>0</v>
      </c>
      <c r="J149" s="194">
        <v>0</v>
      </c>
      <c r="K149" s="194">
        <v>0</v>
      </c>
      <c r="L149" s="194">
        <v>0</v>
      </c>
      <c r="M149" s="194">
        <v>0</v>
      </c>
      <c r="N149" s="194">
        <v>0</v>
      </c>
      <c r="O149" s="194">
        <v>0</v>
      </c>
      <c r="P149" s="194">
        <v>0</v>
      </c>
      <c r="Q149" s="194">
        <v>0</v>
      </c>
      <c r="R149" s="194">
        <v>0</v>
      </c>
      <c r="S149" s="194">
        <v>0</v>
      </c>
      <c r="T149" s="194">
        <v>0</v>
      </c>
      <c r="U149" s="194">
        <v>0</v>
      </c>
      <c r="V149" s="194">
        <v>0</v>
      </c>
      <c r="W149" s="194">
        <v>0</v>
      </c>
      <c r="X149" s="194">
        <v>0</v>
      </c>
      <c r="Y149" s="194">
        <v>0</v>
      </c>
      <c r="Z149" s="194">
        <v>0</v>
      </c>
      <c r="AA149" s="194">
        <v>0</v>
      </c>
      <c r="AB149" s="194">
        <v>0</v>
      </c>
      <c r="AC149" s="194">
        <v>0</v>
      </c>
      <c r="AD149" s="194">
        <v>0</v>
      </c>
      <c r="AE149" s="194">
        <v>0</v>
      </c>
      <c r="AF149" s="194">
        <v>0</v>
      </c>
      <c r="AG149" s="194">
        <v>0</v>
      </c>
      <c r="AH149" s="194">
        <v>0</v>
      </c>
      <c r="AI149" s="194">
        <v>0</v>
      </c>
      <c r="AJ149" s="194">
        <v>0</v>
      </c>
      <c r="AK149" s="194">
        <v>0</v>
      </c>
      <c r="AL149" s="194">
        <v>0</v>
      </c>
      <c r="AM149" s="194">
        <v>0</v>
      </c>
      <c r="AN149" s="194">
        <v>0</v>
      </c>
      <c r="AO149" s="194">
        <v>0</v>
      </c>
      <c r="AP149" s="194">
        <v>0</v>
      </c>
      <c r="AQ149" s="194">
        <v>0</v>
      </c>
      <c r="AR149" s="194">
        <v>0</v>
      </c>
      <c r="AS149" s="194">
        <v>0</v>
      </c>
      <c r="AT149" s="194">
        <v>0</v>
      </c>
      <c r="AU149" s="194">
        <v>0</v>
      </c>
      <c r="AV149" s="194">
        <v>0</v>
      </c>
      <c r="AW149" s="194">
        <v>0</v>
      </c>
      <c r="AX149" s="194">
        <v>0</v>
      </c>
      <c r="AY149" s="194">
        <v>0</v>
      </c>
      <c r="AZ149" s="194">
        <v>0</v>
      </c>
      <c r="BA149" s="194">
        <v>0</v>
      </c>
      <c r="BB149" s="194">
        <v>0</v>
      </c>
      <c r="BC149" s="194">
        <v>0</v>
      </c>
      <c r="BD149" s="194">
        <v>0</v>
      </c>
      <c r="BE149" s="194">
        <v>0</v>
      </c>
      <c r="BF149" s="194">
        <v>0</v>
      </c>
      <c r="BG149" s="194">
        <v>0</v>
      </c>
      <c r="BH149" s="194">
        <v>0</v>
      </c>
      <c r="BI149" s="194">
        <v>0</v>
      </c>
      <c r="BJ149" s="194">
        <v>0</v>
      </c>
      <c r="BK149" s="194">
        <v>0</v>
      </c>
      <c r="BL149" s="194">
        <v>0</v>
      </c>
      <c r="BM149" s="194">
        <v>0</v>
      </c>
      <c r="BN149" s="194">
        <v>0</v>
      </c>
      <c r="BO149" s="194">
        <v>0</v>
      </c>
      <c r="BP149" s="194">
        <v>0</v>
      </c>
      <c r="BQ149" s="194">
        <v>0</v>
      </c>
      <c r="BR149" s="194">
        <v>0</v>
      </c>
      <c r="BS149" s="194">
        <v>0</v>
      </c>
      <c r="BT149" s="194">
        <v>0</v>
      </c>
      <c r="BU149" s="194">
        <v>0</v>
      </c>
      <c r="BV149" s="194">
        <v>0</v>
      </c>
      <c r="BW149" s="194">
        <v>0</v>
      </c>
      <c r="BX149" s="194">
        <v>0</v>
      </c>
      <c r="BY149" s="194">
        <v>0</v>
      </c>
      <c r="BZ149" s="194">
        <v>0</v>
      </c>
      <c r="CA149" s="194">
        <v>0</v>
      </c>
      <c r="CB149" s="194">
        <v>0</v>
      </c>
      <c r="CC149" s="194">
        <v>0</v>
      </c>
      <c r="CD149" s="194">
        <v>0</v>
      </c>
      <c r="CE149" s="194">
        <v>0</v>
      </c>
      <c r="CF149" s="194">
        <v>0</v>
      </c>
      <c r="CG149" s="194">
        <v>0</v>
      </c>
      <c r="CH149" s="194">
        <v>0</v>
      </c>
      <c r="CI149" s="194">
        <v>0</v>
      </c>
      <c r="CJ149" s="194">
        <v>0</v>
      </c>
      <c r="CK149" s="194">
        <v>0</v>
      </c>
      <c r="CL149" s="194">
        <v>0</v>
      </c>
      <c r="CM149" s="194">
        <v>0</v>
      </c>
      <c r="CN149" s="194">
        <v>0</v>
      </c>
      <c r="CO149" s="194">
        <v>0</v>
      </c>
      <c r="CP149" s="194">
        <v>0</v>
      </c>
      <c r="CQ149" s="194">
        <v>0</v>
      </c>
      <c r="CR149" s="194">
        <v>0</v>
      </c>
      <c r="CS149" s="194">
        <v>0</v>
      </c>
      <c r="CT149" s="194">
        <v>0</v>
      </c>
      <c r="CU149" s="194">
        <v>0</v>
      </c>
      <c r="CV149" s="194">
        <v>0</v>
      </c>
      <c r="CW149" s="194">
        <v>0</v>
      </c>
      <c r="CX149" s="194">
        <v>0</v>
      </c>
      <c r="CY149" s="194">
        <v>0</v>
      </c>
      <c r="CZ149" s="194">
        <v>0</v>
      </c>
      <c r="DA149" s="194">
        <v>0</v>
      </c>
      <c r="DB149" s="194">
        <v>0</v>
      </c>
      <c r="DC149" s="194">
        <v>0</v>
      </c>
      <c r="DD149" s="194">
        <v>0</v>
      </c>
      <c r="DE149" s="194">
        <v>0</v>
      </c>
      <c r="DF149" s="194">
        <v>0</v>
      </c>
      <c r="DG149" s="194">
        <v>0</v>
      </c>
      <c r="DH149" s="194">
        <v>0</v>
      </c>
      <c r="DI149" s="194">
        <v>0</v>
      </c>
      <c r="DJ149" s="194">
        <v>0</v>
      </c>
      <c r="DK149" s="194">
        <v>0</v>
      </c>
      <c r="DL149" s="194">
        <v>0</v>
      </c>
      <c r="DM149" s="194">
        <v>0</v>
      </c>
      <c r="DN149" s="194">
        <v>0</v>
      </c>
      <c r="DO149" s="194">
        <v>0</v>
      </c>
      <c r="DP149" s="194">
        <v>0</v>
      </c>
      <c r="DQ149" s="194">
        <v>0</v>
      </c>
      <c r="DR149" s="194">
        <v>0</v>
      </c>
      <c r="DS149" s="194">
        <v>0</v>
      </c>
      <c r="DT149" s="194">
        <v>0</v>
      </c>
      <c r="DU149" s="194">
        <v>0</v>
      </c>
      <c r="DV149" s="194">
        <v>0</v>
      </c>
      <c r="DW149" s="194">
        <v>0</v>
      </c>
      <c r="DX149" s="194">
        <v>0</v>
      </c>
      <c r="DY149" s="194">
        <v>0</v>
      </c>
      <c r="DZ149" s="194">
        <v>0</v>
      </c>
      <c r="EA149" s="194">
        <v>0</v>
      </c>
      <c r="EB149" s="194">
        <v>0</v>
      </c>
      <c r="EC149" s="194">
        <v>0</v>
      </c>
      <c r="ED149" s="194">
        <v>0</v>
      </c>
      <c r="EE149" s="194">
        <v>0</v>
      </c>
      <c r="EF149" s="194">
        <v>0</v>
      </c>
      <c r="EG149" s="194">
        <v>0</v>
      </c>
      <c r="EH149" s="194">
        <v>0</v>
      </c>
      <c r="EI149" s="194">
        <v>0</v>
      </c>
      <c r="EJ149" s="194">
        <v>0</v>
      </c>
      <c r="EK149" s="194">
        <v>0</v>
      </c>
      <c r="EL149" s="194">
        <v>0</v>
      </c>
      <c r="EM149" s="194">
        <v>0</v>
      </c>
      <c r="EN149" s="194">
        <v>0</v>
      </c>
      <c r="EO149" s="194">
        <v>0</v>
      </c>
      <c r="EP149" s="194">
        <v>0</v>
      </c>
      <c r="EQ149" s="194">
        <v>0</v>
      </c>
      <c r="ER149" s="194">
        <v>0</v>
      </c>
      <c r="ES149" s="194">
        <v>0</v>
      </c>
      <c r="ET149" s="194">
        <v>0</v>
      </c>
      <c r="EU149" s="194">
        <v>0</v>
      </c>
      <c r="EV149" s="194">
        <v>0</v>
      </c>
      <c r="EW149" s="194">
        <v>0</v>
      </c>
      <c r="EX149" s="194">
        <v>0</v>
      </c>
      <c r="EY149" s="194">
        <v>0</v>
      </c>
      <c r="EZ149" s="194">
        <v>0</v>
      </c>
      <c r="FA149" s="194">
        <v>0</v>
      </c>
      <c r="FB149" s="194">
        <v>0</v>
      </c>
      <c r="FC149" s="194">
        <v>0</v>
      </c>
      <c r="FD149" s="194">
        <v>0</v>
      </c>
      <c r="FE149" s="194">
        <v>0</v>
      </c>
      <c r="FF149" s="194">
        <v>0</v>
      </c>
      <c r="FG149" s="194">
        <v>0</v>
      </c>
      <c r="FH149" s="194">
        <v>0</v>
      </c>
      <c r="FI149" s="194">
        <v>0</v>
      </c>
      <c r="FJ149" s="194">
        <v>0</v>
      </c>
      <c r="FK149" s="194">
        <v>0</v>
      </c>
      <c r="FL149" s="194">
        <v>0</v>
      </c>
      <c r="FM149" s="194">
        <v>0</v>
      </c>
      <c r="FN149" s="194">
        <v>0</v>
      </c>
      <c r="FO149" s="194">
        <v>0</v>
      </c>
      <c r="FP149" s="194">
        <v>0</v>
      </c>
      <c r="FQ149" s="194">
        <v>0</v>
      </c>
      <c r="FR149" s="194">
        <v>0</v>
      </c>
      <c r="FS149" s="194">
        <v>0</v>
      </c>
      <c r="FT149" s="194">
        <v>0</v>
      </c>
      <c r="FU149" s="194">
        <v>0</v>
      </c>
      <c r="FV149" s="194">
        <v>0</v>
      </c>
      <c r="FW149" s="194">
        <v>0</v>
      </c>
      <c r="FX149" s="194">
        <v>0</v>
      </c>
      <c r="FY149" s="194">
        <v>0</v>
      </c>
      <c r="FZ149" s="194">
        <v>0</v>
      </c>
      <c r="GA149" s="194">
        <v>0</v>
      </c>
      <c r="GB149" s="194">
        <v>0</v>
      </c>
      <c r="GC149" s="194">
        <v>0</v>
      </c>
      <c r="GD149" s="194">
        <v>0</v>
      </c>
      <c r="GE149" s="194">
        <v>0</v>
      </c>
      <c r="GF149" s="194">
        <v>0</v>
      </c>
      <c r="GG149" s="194">
        <v>0</v>
      </c>
      <c r="GH149" s="194">
        <v>0</v>
      </c>
      <c r="GI149" s="194">
        <v>0</v>
      </c>
      <c r="GJ149" s="194">
        <v>0</v>
      </c>
      <c r="GK149" s="194">
        <v>0</v>
      </c>
      <c r="GL149" s="194">
        <v>0</v>
      </c>
      <c r="GM149" s="194">
        <v>0</v>
      </c>
      <c r="GN149" s="194">
        <v>0</v>
      </c>
      <c r="GO149" s="194">
        <v>0</v>
      </c>
      <c r="GP149" s="194">
        <v>0</v>
      </c>
      <c r="GQ149" s="194">
        <v>0</v>
      </c>
      <c r="GR149" s="194">
        <v>0</v>
      </c>
      <c r="GS149" s="194">
        <v>0</v>
      </c>
      <c r="GT149" s="194">
        <v>0</v>
      </c>
      <c r="GU149" s="194">
        <v>0</v>
      </c>
      <c r="GV149" s="194">
        <v>0</v>
      </c>
      <c r="GW149" s="194">
        <v>0</v>
      </c>
      <c r="GX149" s="194">
        <v>0</v>
      </c>
      <c r="GY149" s="194">
        <v>0</v>
      </c>
      <c r="GZ149" s="194">
        <v>0</v>
      </c>
      <c r="HA149" s="194">
        <v>0</v>
      </c>
      <c r="HB149" s="194">
        <v>0</v>
      </c>
      <c r="HC149" s="194">
        <v>0</v>
      </c>
      <c r="HD149" s="194">
        <v>0</v>
      </c>
      <c r="HE149" s="194">
        <v>0</v>
      </c>
      <c r="HF149" s="194">
        <v>0</v>
      </c>
      <c r="HG149" s="194">
        <v>0</v>
      </c>
      <c r="HH149" s="194">
        <v>0</v>
      </c>
      <c r="HI149" s="194">
        <v>0</v>
      </c>
      <c r="HJ149" s="194">
        <v>0</v>
      </c>
      <c r="HK149" s="194">
        <v>0</v>
      </c>
      <c r="HL149" s="194">
        <v>0</v>
      </c>
      <c r="HM149" s="194">
        <v>0</v>
      </c>
      <c r="HN149" s="194">
        <v>0</v>
      </c>
      <c r="HO149" s="194">
        <v>0</v>
      </c>
      <c r="HP149" s="194">
        <v>0</v>
      </c>
      <c r="HQ149" s="194">
        <v>0</v>
      </c>
      <c r="HR149" s="194">
        <v>0</v>
      </c>
      <c r="HS149" s="194">
        <v>0</v>
      </c>
      <c r="HT149" s="194">
        <v>0</v>
      </c>
      <c r="HU149" s="194">
        <v>0</v>
      </c>
      <c r="HV149" s="194">
        <v>0</v>
      </c>
      <c r="HW149" s="194">
        <v>0</v>
      </c>
      <c r="HX149" s="194">
        <v>0</v>
      </c>
      <c r="HY149" s="194">
        <v>0</v>
      </c>
      <c r="HZ149" s="194">
        <v>0</v>
      </c>
      <c r="IA149" s="194">
        <v>0</v>
      </c>
      <c r="IB149" s="194">
        <v>0</v>
      </c>
      <c r="IC149" s="194">
        <v>0</v>
      </c>
      <c r="ID149" s="194">
        <v>0</v>
      </c>
      <c r="IE149" s="194">
        <v>0</v>
      </c>
      <c r="IF149" s="194">
        <v>0</v>
      </c>
      <c r="IG149" s="194">
        <v>0</v>
      </c>
      <c r="IH149" s="194">
        <v>0</v>
      </c>
      <c r="II149" s="194">
        <v>0</v>
      </c>
      <c r="IJ149" s="194">
        <v>0</v>
      </c>
      <c r="IK149" s="194">
        <v>0</v>
      </c>
      <c r="IL149" s="194">
        <v>0</v>
      </c>
      <c r="IM149" s="194">
        <v>0</v>
      </c>
      <c r="IN149" s="194">
        <v>0</v>
      </c>
      <c r="IO149" s="194">
        <v>0</v>
      </c>
      <c r="IP149" s="194">
        <v>0</v>
      </c>
      <c r="IQ149" s="194">
        <v>0</v>
      </c>
      <c r="IR149" s="194">
        <v>0</v>
      </c>
      <c r="IS149" s="194">
        <v>0</v>
      </c>
      <c r="IT149" s="194">
        <v>0</v>
      </c>
      <c r="IU149" s="194">
        <v>0</v>
      </c>
      <c r="IV149" s="194">
        <v>0</v>
      </c>
      <c r="IW149" s="194">
        <v>0</v>
      </c>
      <c r="IX149" s="194">
        <f t="shared" si="4"/>
        <v>25100</v>
      </c>
    </row>
    <row r="150" spans="1:258" ht="13.5" customHeight="1" x14ac:dyDescent="0.25">
      <c r="A150" s="190">
        <v>549191</v>
      </c>
      <c r="B150" s="194">
        <v>0</v>
      </c>
      <c r="C150" s="194">
        <v>0</v>
      </c>
      <c r="D150" s="194">
        <v>0</v>
      </c>
      <c r="E150" s="194">
        <v>0</v>
      </c>
      <c r="F150" s="194">
        <v>0</v>
      </c>
      <c r="G150" s="194">
        <v>0</v>
      </c>
      <c r="H150" s="194">
        <v>0</v>
      </c>
      <c r="I150" s="194">
        <v>0</v>
      </c>
      <c r="J150" s="194">
        <v>0</v>
      </c>
      <c r="K150" s="194">
        <v>0</v>
      </c>
      <c r="L150" s="194">
        <v>0</v>
      </c>
      <c r="M150" s="194">
        <v>0</v>
      </c>
      <c r="N150" s="194">
        <v>0</v>
      </c>
      <c r="O150" s="194">
        <v>0</v>
      </c>
      <c r="P150" s="194">
        <v>0</v>
      </c>
      <c r="Q150" s="194">
        <v>0</v>
      </c>
      <c r="R150" s="194">
        <v>0</v>
      </c>
      <c r="S150" s="194">
        <v>0</v>
      </c>
      <c r="T150" s="194">
        <v>0</v>
      </c>
      <c r="U150" s="194">
        <v>0</v>
      </c>
      <c r="V150" s="194">
        <v>0</v>
      </c>
      <c r="W150" s="194">
        <v>0</v>
      </c>
      <c r="X150" s="194">
        <v>0</v>
      </c>
      <c r="Y150" s="194">
        <v>0</v>
      </c>
      <c r="Z150" s="194">
        <v>0</v>
      </c>
      <c r="AA150" s="194">
        <v>0</v>
      </c>
      <c r="AB150" s="194">
        <v>0</v>
      </c>
      <c r="AC150" s="194">
        <v>0</v>
      </c>
      <c r="AD150" s="194">
        <v>0</v>
      </c>
      <c r="AE150" s="194">
        <v>0</v>
      </c>
      <c r="AF150" s="194">
        <v>0</v>
      </c>
      <c r="AG150" s="194">
        <v>0</v>
      </c>
      <c r="AH150" s="194">
        <v>0</v>
      </c>
      <c r="AI150" s="194">
        <v>0</v>
      </c>
      <c r="AJ150" s="194">
        <v>0</v>
      </c>
      <c r="AK150" s="194">
        <v>0</v>
      </c>
      <c r="AL150" s="194">
        <v>0</v>
      </c>
      <c r="AM150" s="194">
        <v>0</v>
      </c>
      <c r="AN150" s="194">
        <v>0</v>
      </c>
      <c r="AO150" s="194">
        <v>0</v>
      </c>
      <c r="AP150" s="194">
        <v>0</v>
      </c>
      <c r="AQ150" s="194">
        <v>0</v>
      </c>
      <c r="AR150" s="194">
        <v>0</v>
      </c>
      <c r="AS150" s="194">
        <v>0</v>
      </c>
      <c r="AT150" s="194">
        <v>0</v>
      </c>
      <c r="AU150" s="194">
        <v>0</v>
      </c>
      <c r="AV150" s="194">
        <v>0</v>
      </c>
      <c r="AW150" s="194">
        <v>0</v>
      </c>
      <c r="AX150" s="194">
        <v>0</v>
      </c>
      <c r="AY150" s="194">
        <v>0</v>
      </c>
      <c r="AZ150" s="194">
        <v>0</v>
      </c>
      <c r="BA150" s="194">
        <v>0</v>
      </c>
      <c r="BB150" s="194">
        <v>0</v>
      </c>
      <c r="BC150" s="194">
        <v>0</v>
      </c>
      <c r="BD150" s="194">
        <v>0</v>
      </c>
      <c r="BE150" s="194">
        <v>0</v>
      </c>
      <c r="BF150" s="194">
        <v>0</v>
      </c>
      <c r="BG150" s="194">
        <v>0</v>
      </c>
      <c r="BH150" s="194">
        <v>0</v>
      </c>
      <c r="BI150" s="194">
        <v>0</v>
      </c>
      <c r="BJ150" s="194">
        <v>0</v>
      </c>
      <c r="BK150" s="194">
        <v>0</v>
      </c>
      <c r="BL150" s="194">
        <v>0</v>
      </c>
      <c r="BM150" s="194">
        <v>0</v>
      </c>
      <c r="BN150" s="194">
        <v>0</v>
      </c>
      <c r="BO150" s="194">
        <v>0</v>
      </c>
      <c r="BP150" s="194">
        <v>0</v>
      </c>
      <c r="BQ150" s="194">
        <v>0</v>
      </c>
      <c r="BR150" s="194">
        <v>0</v>
      </c>
      <c r="BS150" s="194">
        <v>0</v>
      </c>
      <c r="BT150" s="194">
        <v>0</v>
      </c>
      <c r="BU150" s="194">
        <v>0</v>
      </c>
      <c r="BV150" s="194">
        <v>0</v>
      </c>
      <c r="BW150" s="194">
        <v>0</v>
      </c>
      <c r="BX150" s="194">
        <v>0</v>
      </c>
      <c r="BY150" s="194">
        <v>0</v>
      </c>
      <c r="BZ150" s="194">
        <v>0</v>
      </c>
      <c r="CA150" s="194">
        <v>0</v>
      </c>
      <c r="CB150" s="194">
        <v>0</v>
      </c>
      <c r="CC150" s="194">
        <v>0</v>
      </c>
      <c r="CD150" s="194">
        <v>0</v>
      </c>
      <c r="CE150" s="194">
        <v>0</v>
      </c>
      <c r="CF150" s="194">
        <v>0</v>
      </c>
      <c r="CG150" s="194">
        <v>0</v>
      </c>
      <c r="CH150" s="194">
        <v>0</v>
      </c>
      <c r="CI150" s="194">
        <v>0</v>
      </c>
      <c r="CJ150" s="194">
        <v>0</v>
      </c>
      <c r="CK150" s="194">
        <v>0</v>
      </c>
      <c r="CL150" s="194">
        <v>0</v>
      </c>
      <c r="CM150" s="194">
        <v>0</v>
      </c>
      <c r="CN150" s="194">
        <v>0</v>
      </c>
      <c r="CO150" s="194">
        <v>0</v>
      </c>
      <c r="CP150" s="194">
        <v>0</v>
      </c>
      <c r="CQ150" s="194">
        <v>0</v>
      </c>
      <c r="CR150" s="194">
        <v>0</v>
      </c>
      <c r="CS150" s="194">
        <v>0</v>
      </c>
      <c r="CT150" s="194">
        <v>0</v>
      </c>
      <c r="CU150" s="194">
        <v>0</v>
      </c>
      <c r="CV150" s="194">
        <v>0</v>
      </c>
      <c r="CW150" s="194">
        <v>0</v>
      </c>
      <c r="CX150" s="194">
        <v>0</v>
      </c>
      <c r="CY150" s="194">
        <v>0</v>
      </c>
      <c r="CZ150" s="194">
        <v>0</v>
      </c>
      <c r="DA150" s="194">
        <v>0</v>
      </c>
      <c r="DB150" s="194">
        <v>0</v>
      </c>
      <c r="DC150" s="194">
        <v>0</v>
      </c>
      <c r="DD150" s="194">
        <v>0</v>
      </c>
      <c r="DE150" s="194">
        <v>0</v>
      </c>
      <c r="DF150" s="194">
        <v>0</v>
      </c>
      <c r="DG150" s="194">
        <v>0</v>
      </c>
      <c r="DH150" s="194">
        <v>0</v>
      </c>
      <c r="DI150" s="194">
        <v>0</v>
      </c>
      <c r="DJ150" s="194">
        <v>0</v>
      </c>
      <c r="DK150" s="194">
        <v>0</v>
      </c>
      <c r="DL150" s="194">
        <v>0</v>
      </c>
      <c r="DM150" s="194">
        <v>0</v>
      </c>
      <c r="DN150" s="194">
        <v>0</v>
      </c>
      <c r="DO150" s="194">
        <v>0</v>
      </c>
      <c r="DP150" s="194">
        <v>0</v>
      </c>
      <c r="DQ150" s="194">
        <v>0</v>
      </c>
      <c r="DR150" s="194">
        <v>0</v>
      </c>
      <c r="DS150" s="194">
        <v>0</v>
      </c>
      <c r="DT150" s="194">
        <v>0</v>
      </c>
      <c r="DU150" s="194">
        <v>0</v>
      </c>
      <c r="DV150" s="194">
        <v>0</v>
      </c>
      <c r="DW150" s="194">
        <v>0</v>
      </c>
      <c r="DX150" s="194">
        <v>0</v>
      </c>
      <c r="DY150" s="194">
        <v>0</v>
      </c>
      <c r="DZ150" s="194">
        <v>0</v>
      </c>
      <c r="EA150" s="194">
        <v>0</v>
      </c>
      <c r="EB150" s="194">
        <v>0</v>
      </c>
      <c r="EC150" s="194">
        <v>0</v>
      </c>
      <c r="ED150" s="194">
        <v>0</v>
      </c>
      <c r="EE150" s="194">
        <v>0</v>
      </c>
      <c r="EF150" s="194">
        <v>0</v>
      </c>
      <c r="EG150" s="194">
        <v>0</v>
      </c>
      <c r="EH150" s="194">
        <v>0</v>
      </c>
      <c r="EI150" s="194">
        <v>0</v>
      </c>
      <c r="EJ150" s="194">
        <v>0</v>
      </c>
      <c r="EK150" s="194">
        <v>0</v>
      </c>
      <c r="EL150" s="194">
        <v>0</v>
      </c>
      <c r="EM150" s="194">
        <v>0</v>
      </c>
      <c r="EN150" s="194">
        <v>0</v>
      </c>
      <c r="EO150" s="194">
        <v>0</v>
      </c>
      <c r="EP150" s="194">
        <v>0</v>
      </c>
      <c r="EQ150" s="194">
        <v>0</v>
      </c>
      <c r="ER150" s="194">
        <v>0</v>
      </c>
      <c r="ES150" s="194">
        <v>0</v>
      </c>
      <c r="ET150" s="194">
        <v>0</v>
      </c>
      <c r="EU150" s="194">
        <v>-318.08</v>
      </c>
      <c r="EV150" s="194">
        <v>0</v>
      </c>
      <c r="EW150" s="194">
        <v>0</v>
      </c>
      <c r="EX150" s="194">
        <v>0</v>
      </c>
      <c r="EY150" s="194">
        <v>0</v>
      </c>
      <c r="EZ150" s="194">
        <v>0</v>
      </c>
      <c r="FA150" s="194">
        <v>0</v>
      </c>
      <c r="FB150" s="194">
        <v>0</v>
      </c>
      <c r="FC150" s="194">
        <v>0</v>
      </c>
      <c r="FD150" s="194">
        <v>0</v>
      </c>
      <c r="FE150" s="194">
        <v>0</v>
      </c>
      <c r="FF150" s="194">
        <v>0</v>
      </c>
      <c r="FG150" s="194">
        <v>0</v>
      </c>
      <c r="FH150" s="194">
        <v>-646.55999999999995</v>
      </c>
      <c r="FI150" s="194">
        <v>0</v>
      </c>
      <c r="FJ150" s="194">
        <v>0</v>
      </c>
      <c r="FK150" s="194">
        <v>0</v>
      </c>
      <c r="FL150" s="194">
        <v>0</v>
      </c>
      <c r="FM150" s="194">
        <v>0</v>
      </c>
      <c r="FN150" s="194">
        <v>0</v>
      </c>
      <c r="FO150" s="194">
        <v>0</v>
      </c>
      <c r="FP150" s="194">
        <v>0</v>
      </c>
      <c r="FQ150" s="194">
        <v>0</v>
      </c>
      <c r="FR150" s="194">
        <v>0</v>
      </c>
      <c r="FS150" s="194">
        <v>0</v>
      </c>
      <c r="FT150" s="194">
        <v>0</v>
      </c>
      <c r="FU150" s="194">
        <v>0</v>
      </c>
      <c r="FV150" s="194">
        <v>0</v>
      </c>
      <c r="FW150" s="194">
        <v>0</v>
      </c>
      <c r="FX150" s="194">
        <v>0</v>
      </c>
      <c r="FY150" s="194">
        <v>0</v>
      </c>
      <c r="FZ150" s="194">
        <v>0</v>
      </c>
      <c r="GA150" s="194">
        <v>0</v>
      </c>
      <c r="GB150" s="194">
        <v>0</v>
      </c>
      <c r="GC150" s="194">
        <v>0</v>
      </c>
      <c r="GD150" s="194">
        <v>0</v>
      </c>
      <c r="GE150" s="194">
        <v>0</v>
      </c>
      <c r="GF150" s="194">
        <v>0</v>
      </c>
      <c r="GG150" s="194">
        <v>0</v>
      </c>
      <c r="GH150" s="194">
        <v>0</v>
      </c>
      <c r="GI150" s="194">
        <v>0</v>
      </c>
      <c r="GJ150" s="194">
        <v>0</v>
      </c>
      <c r="GK150" s="194">
        <v>0</v>
      </c>
      <c r="GL150" s="194">
        <v>0</v>
      </c>
      <c r="GM150" s="194">
        <v>0</v>
      </c>
      <c r="GN150" s="194">
        <v>0</v>
      </c>
      <c r="GO150" s="194">
        <v>0</v>
      </c>
      <c r="GP150" s="194">
        <v>0</v>
      </c>
      <c r="GQ150" s="194">
        <v>0</v>
      </c>
      <c r="GR150" s="194">
        <v>0</v>
      </c>
      <c r="GS150" s="194">
        <v>0</v>
      </c>
      <c r="GT150" s="194">
        <v>0</v>
      </c>
      <c r="GU150" s="194">
        <v>0</v>
      </c>
      <c r="GV150" s="194">
        <v>0</v>
      </c>
      <c r="GW150" s="194">
        <v>0</v>
      </c>
      <c r="GX150" s="194">
        <v>0</v>
      </c>
      <c r="GY150" s="194">
        <v>0</v>
      </c>
      <c r="GZ150" s="194">
        <v>0</v>
      </c>
      <c r="HA150" s="194">
        <v>0</v>
      </c>
      <c r="HB150" s="194">
        <v>0</v>
      </c>
      <c r="HC150" s="194">
        <v>0</v>
      </c>
      <c r="HD150" s="194">
        <v>0</v>
      </c>
      <c r="HE150" s="194">
        <v>0</v>
      </c>
      <c r="HF150" s="194">
        <v>0</v>
      </c>
      <c r="HG150" s="194">
        <v>0</v>
      </c>
      <c r="HH150" s="194">
        <v>0</v>
      </c>
      <c r="HI150" s="194">
        <v>0</v>
      </c>
      <c r="HJ150" s="194">
        <v>0</v>
      </c>
      <c r="HK150" s="194">
        <v>0</v>
      </c>
      <c r="HL150" s="194">
        <v>0</v>
      </c>
      <c r="HM150" s="194">
        <v>0</v>
      </c>
      <c r="HN150" s="194">
        <v>0</v>
      </c>
      <c r="HO150" s="194">
        <v>0</v>
      </c>
      <c r="HP150" s="194">
        <v>0</v>
      </c>
      <c r="HQ150" s="194">
        <v>0</v>
      </c>
      <c r="HR150" s="194">
        <v>0</v>
      </c>
      <c r="HS150" s="194">
        <v>0</v>
      </c>
      <c r="HT150" s="194">
        <v>0</v>
      </c>
      <c r="HU150" s="194">
        <v>0</v>
      </c>
      <c r="HV150" s="194">
        <v>0</v>
      </c>
      <c r="HW150" s="194">
        <v>0</v>
      </c>
      <c r="HX150" s="194">
        <v>0</v>
      </c>
      <c r="HY150" s="194">
        <v>0</v>
      </c>
      <c r="HZ150" s="194">
        <v>-0.01</v>
      </c>
      <c r="IA150" s="194">
        <v>0</v>
      </c>
      <c r="IB150" s="194">
        <v>0</v>
      </c>
      <c r="IC150" s="194">
        <v>0</v>
      </c>
      <c r="ID150" s="194">
        <v>0</v>
      </c>
      <c r="IE150" s="194">
        <v>0</v>
      </c>
      <c r="IF150" s="194">
        <v>0</v>
      </c>
      <c r="IG150" s="194">
        <v>0</v>
      </c>
      <c r="IH150" s="194">
        <v>0</v>
      </c>
      <c r="II150" s="194">
        <v>0</v>
      </c>
      <c r="IJ150" s="194">
        <v>0</v>
      </c>
      <c r="IK150" s="194">
        <v>0</v>
      </c>
      <c r="IL150" s="194">
        <v>0</v>
      </c>
      <c r="IM150" s="194">
        <v>0</v>
      </c>
      <c r="IN150" s="194">
        <v>0</v>
      </c>
      <c r="IO150" s="194">
        <v>0</v>
      </c>
      <c r="IP150" s="194">
        <v>0</v>
      </c>
      <c r="IQ150" s="194">
        <v>0</v>
      </c>
      <c r="IR150" s="194">
        <v>0</v>
      </c>
      <c r="IS150" s="194">
        <v>0</v>
      </c>
      <c r="IT150" s="194">
        <v>0</v>
      </c>
      <c r="IU150" s="194">
        <v>0</v>
      </c>
      <c r="IV150" s="194">
        <v>0</v>
      </c>
      <c r="IW150" s="194">
        <v>0</v>
      </c>
      <c r="IX150" s="194">
        <f t="shared" si="4"/>
        <v>-964.64999999999986</v>
      </c>
    </row>
    <row r="151" spans="1:258" ht="13.5" customHeight="1" x14ac:dyDescent="0.25">
      <c r="A151" s="190">
        <v>549192</v>
      </c>
      <c r="B151" s="194">
        <v>0</v>
      </c>
      <c r="C151" s="194">
        <v>1.51</v>
      </c>
      <c r="D151" s="194">
        <v>8.08</v>
      </c>
      <c r="E151" s="194">
        <v>4.79</v>
      </c>
      <c r="F151" s="194">
        <v>2.2000000000000002</v>
      </c>
      <c r="G151" s="194">
        <v>1284.5</v>
      </c>
      <c r="H151" s="194">
        <v>-1.77</v>
      </c>
      <c r="I151" s="194">
        <v>8.35</v>
      </c>
      <c r="J151" s="194">
        <v>1.29</v>
      </c>
      <c r="K151" s="194">
        <v>0</v>
      </c>
      <c r="L151" s="194">
        <v>-1.57</v>
      </c>
      <c r="M151" s="194">
        <v>-1.0900000000000001</v>
      </c>
      <c r="N151" s="194">
        <v>1.44</v>
      </c>
      <c r="O151" s="194">
        <v>0</v>
      </c>
      <c r="P151" s="194">
        <v>0</v>
      </c>
      <c r="Q151" s="194">
        <v>0.71</v>
      </c>
      <c r="R151" s="194">
        <v>18.27</v>
      </c>
      <c r="S151" s="194">
        <v>0</v>
      </c>
      <c r="T151" s="194">
        <v>0</v>
      </c>
      <c r="U151" s="194">
        <v>0</v>
      </c>
      <c r="V151" s="194">
        <v>3.12</v>
      </c>
      <c r="W151" s="194">
        <v>14.43</v>
      </c>
      <c r="X151" s="194">
        <v>0.62</v>
      </c>
      <c r="Y151" s="194">
        <v>0.31</v>
      </c>
      <c r="Z151" s="194">
        <v>0.72</v>
      </c>
      <c r="AA151" s="194">
        <v>0</v>
      </c>
      <c r="AB151" s="194">
        <v>0.99</v>
      </c>
      <c r="AC151" s="194">
        <v>-0.89</v>
      </c>
      <c r="AD151" s="194">
        <v>-7.68</v>
      </c>
      <c r="AE151" s="194">
        <v>-0.22</v>
      </c>
      <c r="AF151" s="194">
        <v>1.49</v>
      </c>
      <c r="AG151" s="194">
        <v>0</v>
      </c>
      <c r="AH151" s="194">
        <v>0</v>
      </c>
      <c r="AI151" s="194">
        <v>0</v>
      </c>
      <c r="AJ151" s="194">
        <v>0</v>
      </c>
      <c r="AK151" s="194">
        <v>0</v>
      </c>
      <c r="AL151" s="194">
        <v>0</v>
      </c>
      <c r="AM151" s="194">
        <v>0.64</v>
      </c>
      <c r="AN151" s="194">
        <v>0</v>
      </c>
      <c r="AO151" s="194">
        <v>0.5</v>
      </c>
      <c r="AP151" s="194">
        <v>0.4</v>
      </c>
      <c r="AQ151" s="194">
        <v>1.1399999999999999</v>
      </c>
      <c r="AR151" s="194">
        <v>-0.47</v>
      </c>
      <c r="AS151" s="194">
        <v>-0.32</v>
      </c>
      <c r="AT151" s="194">
        <v>0.1</v>
      </c>
      <c r="AU151" s="194">
        <v>0.73</v>
      </c>
      <c r="AV151" s="194">
        <v>0</v>
      </c>
      <c r="AW151" s="194">
        <v>0</v>
      </c>
      <c r="AX151" s="194">
        <v>0</v>
      </c>
      <c r="AY151" s="194">
        <v>0</v>
      </c>
      <c r="AZ151" s="194">
        <v>3.52</v>
      </c>
      <c r="BA151" s="194">
        <v>0</v>
      </c>
      <c r="BB151" s="194">
        <v>0.65</v>
      </c>
      <c r="BC151" s="194">
        <v>0</v>
      </c>
      <c r="BD151" s="194">
        <v>0.02</v>
      </c>
      <c r="BE151" s="194">
        <v>0</v>
      </c>
      <c r="BF151" s="194">
        <v>0</v>
      </c>
      <c r="BG151" s="194">
        <v>0</v>
      </c>
      <c r="BH151" s="194">
        <v>0</v>
      </c>
      <c r="BI151" s="194">
        <v>0</v>
      </c>
      <c r="BJ151" s="194">
        <v>0.56999999999999995</v>
      </c>
      <c r="BK151" s="194">
        <v>0</v>
      </c>
      <c r="BL151" s="194">
        <v>0</v>
      </c>
      <c r="BM151" s="194">
        <v>11.75</v>
      </c>
      <c r="BN151" s="194">
        <v>1.02</v>
      </c>
      <c r="BO151" s="194">
        <v>0.02</v>
      </c>
      <c r="BP151" s="194">
        <v>0</v>
      </c>
      <c r="BQ151" s="194">
        <v>0.09</v>
      </c>
      <c r="BR151" s="194">
        <v>-0.08</v>
      </c>
      <c r="BS151" s="194">
        <v>-0.21</v>
      </c>
      <c r="BT151" s="194">
        <v>-0.69</v>
      </c>
      <c r="BU151" s="194">
        <v>0</v>
      </c>
      <c r="BV151" s="194">
        <v>0</v>
      </c>
      <c r="BW151" s="194">
        <v>-0.21</v>
      </c>
      <c r="BX151" s="194">
        <v>-0.02</v>
      </c>
      <c r="BY151" s="194">
        <v>-0.51</v>
      </c>
      <c r="BZ151" s="194">
        <v>0</v>
      </c>
      <c r="CA151" s="194">
        <v>1.08</v>
      </c>
      <c r="CB151" s="194">
        <v>0.7</v>
      </c>
      <c r="CC151" s="194">
        <v>0</v>
      </c>
      <c r="CD151" s="194">
        <v>14.6</v>
      </c>
      <c r="CE151" s="194">
        <v>-0.19</v>
      </c>
      <c r="CF151" s="194">
        <v>0</v>
      </c>
      <c r="CG151" s="194">
        <v>-2.52</v>
      </c>
      <c r="CH151" s="194">
        <v>-0.49</v>
      </c>
      <c r="CI151" s="194">
        <v>0</v>
      </c>
      <c r="CJ151" s="194">
        <v>0</v>
      </c>
      <c r="CK151" s="194">
        <v>0.06</v>
      </c>
      <c r="CL151" s="194">
        <v>0</v>
      </c>
      <c r="CM151" s="194">
        <v>0.72</v>
      </c>
      <c r="CN151" s="194">
        <v>0.06</v>
      </c>
      <c r="CO151" s="194">
        <v>1.34</v>
      </c>
      <c r="CP151" s="194">
        <v>0.83</v>
      </c>
      <c r="CQ151" s="194">
        <v>0.86</v>
      </c>
      <c r="CR151" s="194">
        <v>1.87</v>
      </c>
      <c r="CS151" s="194">
        <v>3.28</v>
      </c>
      <c r="CT151" s="194">
        <v>0</v>
      </c>
      <c r="CU151" s="194">
        <v>-7.0000000000000007E-2</v>
      </c>
      <c r="CV151" s="194">
        <v>0</v>
      </c>
      <c r="CW151" s="194">
        <v>-0.08</v>
      </c>
      <c r="CX151" s="194">
        <v>0.72</v>
      </c>
      <c r="CY151" s="194">
        <v>0</v>
      </c>
      <c r="CZ151" s="194">
        <v>-0.09</v>
      </c>
      <c r="DA151" s="194">
        <v>0.28000000000000003</v>
      </c>
      <c r="DB151" s="194">
        <v>0</v>
      </c>
      <c r="DC151" s="194">
        <v>5.73</v>
      </c>
      <c r="DD151" s="194">
        <v>-0.46</v>
      </c>
      <c r="DE151" s="194">
        <v>-0.97</v>
      </c>
      <c r="DF151" s="194">
        <v>-1.03</v>
      </c>
      <c r="DG151" s="194">
        <v>3.66</v>
      </c>
      <c r="DH151" s="194">
        <v>-0.46</v>
      </c>
      <c r="DI151" s="194">
        <v>-0.2</v>
      </c>
      <c r="DJ151" s="194">
        <v>1.76</v>
      </c>
      <c r="DK151" s="194">
        <v>0</v>
      </c>
      <c r="DL151" s="194">
        <v>0</v>
      </c>
      <c r="DM151" s="194">
        <v>-0.17</v>
      </c>
      <c r="DN151" s="194">
        <v>0</v>
      </c>
      <c r="DO151" s="194">
        <v>-0.33</v>
      </c>
      <c r="DP151" s="194">
        <v>-0.02</v>
      </c>
      <c r="DQ151" s="194">
        <v>0</v>
      </c>
      <c r="DR151" s="194">
        <v>0</v>
      </c>
      <c r="DS151" s="194">
        <v>0</v>
      </c>
      <c r="DT151" s="194">
        <v>0.42</v>
      </c>
      <c r="DU151" s="194">
        <v>0</v>
      </c>
      <c r="DV151" s="194">
        <v>0</v>
      </c>
      <c r="DW151" s="194">
        <v>0.21</v>
      </c>
      <c r="DX151" s="194">
        <v>-0.02</v>
      </c>
      <c r="DY151" s="194">
        <v>0</v>
      </c>
      <c r="DZ151" s="194">
        <v>1.1100000000000001</v>
      </c>
      <c r="EA151" s="194">
        <v>-1.1499999999999999</v>
      </c>
      <c r="EB151" s="194">
        <v>-7.0000000000000007E-2</v>
      </c>
      <c r="EC151" s="194">
        <v>2.41</v>
      </c>
      <c r="ED151" s="194">
        <v>4.59</v>
      </c>
      <c r="EE151" s="194">
        <v>8.2200000000000006</v>
      </c>
      <c r="EF151" s="194">
        <v>1.08</v>
      </c>
      <c r="EG151" s="194">
        <v>0.04</v>
      </c>
      <c r="EH151" s="194">
        <v>-11.62</v>
      </c>
      <c r="EI151" s="194">
        <v>0</v>
      </c>
      <c r="EJ151" s="194">
        <v>0.28000000000000003</v>
      </c>
      <c r="EK151" s="194">
        <v>0.16</v>
      </c>
      <c r="EL151" s="194">
        <v>0</v>
      </c>
      <c r="EM151" s="194">
        <v>0</v>
      </c>
      <c r="EN151" s="194">
        <v>0</v>
      </c>
      <c r="EO151" s="194">
        <v>0.6</v>
      </c>
      <c r="EP151" s="194">
        <v>0</v>
      </c>
      <c r="EQ151" s="194">
        <v>-19.440000000000001</v>
      </c>
      <c r="ER151" s="194">
        <v>-4.75</v>
      </c>
      <c r="ES151" s="194">
        <v>-1.87</v>
      </c>
      <c r="ET151" s="194">
        <v>-8.31</v>
      </c>
      <c r="EU151" s="194">
        <v>-1.4</v>
      </c>
      <c r="EV151" s="194">
        <v>-5.04</v>
      </c>
      <c r="EW151" s="194">
        <v>7.82</v>
      </c>
      <c r="EX151" s="194">
        <v>5.18</v>
      </c>
      <c r="EY151" s="194">
        <v>1.06</v>
      </c>
      <c r="EZ151" s="194">
        <v>28.77</v>
      </c>
      <c r="FA151" s="194">
        <v>0</v>
      </c>
      <c r="FB151" s="194">
        <v>3.69</v>
      </c>
      <c r="FC151" s="194">
        <v>1.1599999999999999</v>
      </c>
      <c r="FD151" s="194">
        <v>0.17</v>
      </c>
      <c r="FE151" s="194">
        <v>0.28999999999999998</v>
      </c>
      <c r="FF151" s="194">
        <v>7.16</v>
      </c>
      <c r="FG151" s="194">
        <v>3.35</v>
      </c>
      <c r="FH151" s="194">
        <v>-189</v>
      </c>
      <c r="FI151" s="194">
        <v>0</v>
      </c>
      <c r="FJ151" s="194">
        <v>2.0499999999999998</v>
      </c>
      <c r="FK151" s="194">
        <v>0.05</v>
      </c>
      <c r="FL151" s="194">
        <v>-0.18</v>
      </c>
      <c r="FM151" s="194">
        <v>11.54</v>
      </c>
      <c r="FN151" s="194">
        <v>-0.15</v>
      </c>
      <c r="FO151" s="194">
        <v>0</v>
      </c>
      <c r="FP151" s="194">
        <v>-0.23</v>
      </c>
      <c r="FQ151" s="194">
        <v>1.1000000000000001</v>
      </c>
      <c r="FR151" s="194">
        <v>0</v>
      </c>
      <c r="FS151" s="194">
        <v>-5.04</v>
      </c>
      <c r="FT151" s="194">
        <v>0.92</v>
      </c>
      <c r="FU151" s="194">
        <v>0</v>
      </c>
      <c r="FV151" s="194">
        <v>-0.03</v>
      </c>
      <c r="FW151" s="194">
        <v>0</v>
      </c>
      <c r="FX151" s="194">
        <v>0</v>
      </c>
      <c r="FY151" s="194">
        <v>0</v>
      </c>
      <c r="FZ151" s="194">
        <v>-0.71</v>
      </c>
      <c r="GA151" s="194">
        <v>0</v>
      </c>
      <c r="GB151" s="194">
        <v>0</v>
      </c>
      <c r="GC151" s="194">
        <v>0</v>
      </c>
      <c r="GD151" s="194">
        <v>0.06</v>
      </c>
      <c r="GE151" s="194">
        <v>0</v>
      </c>
      <c r="GF151" s="194">
        <v>0</v>
      </c>
      <c r="GG151" s="194">
        <v>0</v>
      </c>
      <c r="GH151" s="194">
        <v>-0.33</v>
      </c>
      <c r="GI151" s="194">
        <v>0</v>
      </c>
      <c r="GJ151" s="194">
        <v>0.5</v>
      </c>
      <c r="GK151" s="194">
        <v>0</v>
      </c>
      <c r="GL151" s="194">
        <v>0</v>
      </c>
      <c r="GM151" s="194">
        <v>0.3</v>
      </c>
      <c r="GN151" s="194">
        <v>0.93</v>
      </c>
      <c r="GO151" s="194">
        <v>0</v>
      </c>
      <c r="GP151" s="194">
        <v>0</v>
      </c>
      <c r="GQ151" s="194">
        <v>0</v>
      </c>
      <c r="GR151" s="194">
        <v>0</v>
      </c>
      <c r="GS151" s="194">
        <v>0</v>
      </c>
      <c r="GT151" s="194">
        <v>0</v>
      </c>
      <c r="GU151" s="194">
        <v>0.62</v>
      </c>
      <c r="GV151" s="194">
        <v>1.56</v>
      </c>
      <c r="GW151" s="194">
        <v>0</v>
      </c>
      <c r="GX151" s="194">
        <v>0</v>
      </c>
      <c r="GY151" s="194">
        <v>0</v>
      </c>
      <c r="GZ151" s="194">
        <v>0</v>
      </c>
      <c r="HA151" s="194">
        <v>0</v>
      </c>
      <c r="HB151" s="194">
        <v>0</v>
      </c>
      <c r="HC151" s="194">
        <v>-0.8</v>
      </c>
      <c r="HD151" s="194">
        <v>0</v>
      </c>
      <c r="HE151" s="194">
        <v>0</v>
      </c>
      <c r="HF151" s="194">
        <v>1</v>
      </c>
      <c r="HG151" s="194">
        <v>0</v>
      </c>
      <c r="HH151" s="194">
        <v>26.51</v>
      </c>
      <c r="HI151" s="194">
        <v>0</v>
      </c>
      <c r="HJ151" s="194">
        <v>0</v>
      </c>
      <c r="HK151" s="194">
        <v>10.57</v>
      </c>
      <c r="HL151" s="194">
        <v>0</v>
      </c>
      <c r="HM151" s="194">
        <v>0.81</v>
      </c>
      <c r="HN151" s="194">
        <v>-0.34</v>
      </c>
      <c r="HO151" s="194">
        <v>0</v>
      </c>
      <c r="HP151" s="194">
        <v>251.43</v>
      </c>
      <c r="HQ151" s="194">
        <v>0</v>
      </c>
      <c r="HR151" s="194">
        <v>2.09</v>
      </c>
      <c r="HS151" s="194">
        <v>0.5</v>
      </c>
      <c r="HT151" s="194">
        <v>0</v>
      </c>
      <c r="HU151" s="194">
        <v>-0.7</v>
      </c>
      <c r="HV151" s="194">
        <v>3.75</v>
      </c>
      <c r="HW151" s="194">
        <v>-2.65</v>
      </c>
      <c r="HX151" s="194">
        <v>-1.46</v>
      </c>
      <c r="HY151" s="194">
        <v>2.29</v>
      </c>
      <c r="HZ151" s="194">
        <v>0.02</v>
      </c>
      <c r="IA151" s="194">
        <v>1.91</v>
      </c>
      <c r="IB151" s="194">
        <v>-7.0000000000000007E-2</v>
      </c>
      <c r="IC151" s="194">
        <v>1.19</v>
      </c>
      <c r="ID151" s="194">
        <v>0.4</v>
      </c>
      <c r="IE151" s="194">
        <v>0</v>
      </c>
      <c r="IF151" s="194">
        <v>0</v>
      </c>
      <c r="IG151" s="194">
        <v>-0.46</v>
      </c>
      <c r="IH151" s="194">
        <v>0.21</v>
      </c>
      <c r="II151" s="194">
        <v>1.47</v>
      </c>
      <c r="IJ151" s="194">
        <v>0</v>
      </c>
      <c r="IK151" s="194">
        <v>0</v>
      </c>
      <c r="IL151" s="194">
        <v>0</v>
      </c>
      <c r="IM151" s="194">
        <v>0</v>
      </c>
      <c r="IN151" s="194">
        <v>0</v>
      </c>
      <c r="IO151" s="194">
        <v>0.2</v>
      </c>
      <c r="IP151" s="194">
        <v>0</v>
      </c>
      <c r="IQ151" s="194">
        <v>3.93</v>
      </c>
      <c r="IR151" s="194">
        <v>-0.16</v>
      </c>
      <c r="IS151" s="194">
        <v>0</v>
      </c>
      <c r="IT151" s="194">
        <v>0</v>
      </c>
      <c r="IU151" s="194">
        <v>15.46</v>
      </c>
      <c r="IV151" s="194">
        <v>0</v>
      </c>
      <c r="IW151" s="194">
        <v>-0.7</v>
      </c>
      <c r="IX151" s="194">
        <f t="shared" si="4"/>
        <v>1553.1699999999992</v>
      </c>
    </row>
    <row r="152" spans="1:258" ht="13.5" customHeight="1" x14ac:dyDescent="0.25">
      <c r="A152" s="190">
        <v>549193</v>
      </c>
      <c r="B152" s="194">
        <v>0</v>
      </c>
      <c r="C152" s="194">
        <v>0</v>
      </c>
      <c r="D152" s="194">
        <v>0</v>
      </c>
      <c r="E152" s="194">
        <v>0</v>
      </c>
      <c r="F152" s="194">
        <v>0</v>
      </c>
      <c r="G152" s="194">
        <v>0</v>
      </c>
      <c r="H152" s="194">
        <v>0</v>
      </c>
      <c r="I152" s="194">
        <v>0</v>
      </c>
      <c r="J152" s="194">
        <v>0</v>
      </c>
      <c r="K152" s="194">
        <v>0</v>
      </c>
      <c r="L152" s="194">
        <v>0</v>
      </c>
      <c r="M152" s="194">
        <v>0</v>
      </c>
      <c r="N152" s="194">
        <v>0</v>
      </c>
      <c r="O152" s="194">
        <v>0</v>
      </c>
      <c r="P152" s="194">
        <v>0</v>
      </c>
      <c r="Q152" s="194">
        <v>0</v>
      </c>
      <c r="R152" s="194">
        <v>0</v>
      </c>
      <c r="S152" s="194">
        <v>0</v>
      </c>
      <c r="T152" s="194">
        <v>0</v>
      </c>
      <c r="U152" s="194">
        <v>0</v>
      </c>
      <c r="V152" s="194">
        <v>0</v>
      </c>
      <c r="W152" s="194">
        <v>0</v>
      </c>
      <c r="X152" s="194">
        <v>0</v>
      </c>
      <c r="Y152" s="194">
        <v>0</v>
      </c>
      <c r="Z152" s="194">
        <v>0</v>
      </c>
      <c r="AA152" s="194">
        <v>0</v>
      </c>
      <c r="AB152" s="194">
        <v>0</v>
      </c>
      <c r="AC152" s="194">
        <v>0</v>
      </c>
      <c r="AD152" s="194">
        <v>0</v>
      </c>
      <c r="AE152" s="194">
        <v>0</v>
      </c>
      <c r="AF152" s="194">
        <v>0</v>
      </c>
      <c r="AG152" s="194">
        <v>0</v>
      </c>
      <c r="AH152" s="194">
        <v>0</v>
      </c>
      <c r="AI152" s="194">
        <v>0</v>
      </c>
      <c r="AJ152" s="194">
        <v>0</v>
      </c>
      <c r="AK152" s="194">
        <v>0</v>
      </c>
      <c r="AL152" s="194">
        <v>0</v>
      </c>
      <c r="AM152" s="194">
        <v>0</v>
      </c>
      <c r="AN152" s="194">
        <v>0</v>
      </c>
      <c r="AO152" s="194">
        <v>0</v>
      </c>
      <c r="AP152" s="194">
        <v>0</v>
      </c>
      <c r="AQ152" s="194">
        <v>0</v>
      </c>
      <c r="AR152" s="194">
        <v>0</v>
      </c>
      <c r="AS152" s="194">
        <v>0</v>
      </c>
      <c r="AT152" s="194">
        <v>0</v>
      </c>
      <c r="AU152" s="194">
        <v>0</v>
      </c>
      <c r="AV152" s="194">
        <v>0</v>
      </c>
      <c r="AW152" s="194">
        <v>0</v>
      </c>
      <c r="AX152" s="194">
        <v>0</v>
      </c>
      <c r="AY152" s="194">
        <v>0</v>
      </c>
      <c r="AZ152" s="194">
        <v>0</v>
      </c>
      <c r="BA152" s="194">
        <v>0</v>
      </c>
      <c r="BB152" s="194">
        <v>0</v>
      </c>
      <c r="BC152" s="194">
        <v>0</v>
      </c>
      <c r="BD152" s="194">
        <v>0</v>
      </c>
      <c r="BE152" s="194">
        <v>0</v>
      </c>
      <c r="BF152" s="194">
        <v>0</v>
      </c>
      <c r="BG152" s="194">
        <v>0</v>
      </c>
      <c r="BH152" s="194">
        <v>-85</v>
      </c>
      <c r="BI152" s="194">
        <v>0</v>
      </c>
      <c r="BJ152" s="194">
        <v>0</v>
      </c>
      <c r="BK152" s="194">
        <v>0</v>
      </c>
      <c r="BL152" s="194">
        <v>0</v>
      </c>
      <c r="BM152" s="194">
        <v>0</v>
      </c>
      <c r="BN152" s="194">
        <v>0</v>
      </c>
      <c r="BO152" s="194">
        <v>0</v>
      </c>
      <c r="BP152" s="194">
        <v>0</v>
      </c>
      <c r="BQ152" s="194">
        <v>0</v>
      </c>
      <c r="BR152" s="194">
        <v>0</v>
      </c>
      <c r="BS152" s="194">
        <v>0</v>
      </c>
      <c r="BT152" s="194">
        <v>0</v>
      </c>
      <c r="BU152" s="194">
        <v>0</v>
      </c>
      <c r="BV152" s="194">
        <v>0</v>
      </c>
      <c r="BW152" s="194">
        <v>0</v>
      </c>
      <c r="BX152" s="194">
        <v>0</v>
      </c>
      <c r="BY152" s="194">
        <v>0</v>
      </c>
      <c r="BZ152" s="194">
        <v>0</v>
      </c>
      <c r="CA152" s="194">
        <v>0</v>
      </c>
      <c r="CB152" s="194">
        <v>0</v>
      </c>
      <c r="CC152" s="194">
        <v>0</v>
      </c>
      <c r="CD152" s="194">
        <v>0</v>
      </c>
      <c r="CE152" s="194">
        <v>0</v>
      </c>
      <c r="CF152" s="194">
        <v>0</v>
      </c>
      <c r="CG152" s="194">
        <v>0</v>
      </c>
      <c r="CH152" s="194">
        <v>0</v>
      </c>
      <c r="CI152" s="194">
        <v>0</v>
      </c>
      <c r="CJ152" s="194">
        <v>0</v>
      </c>
      <c r="CK152" s="194">
        <v>0</v>
      </c>
      <c r="CL152" s="194">
        <v>0</v>
      </c>
      <c r="CM152" s="194">
        <v>0</v>
      </c>
      <c r="CN152" s="194">
        <v>0</v>
      </c>
      <c r="CO152" s="194">
        <v>0</v>
      </c>
      <c r="CP152" s="194">
        <v>0</v>
      </c>
      <c r="CQ152" s="194">
        <v>0</v>
      </c>
      <c r="CR152" s="194">
        <v>0</v>
      </c>
      <c r="CS152" s="194">
        <v>0</v>
      </c>
      <c r="CT152" s="194">
        <v>0</v>
      </c>
      <c r="CU152" s="194">
        <v>0</v>
      </c>
      <c r="CV152" s="194">
        <v>0</v>
      </c>
      <c r="CW152" s="194">
        <v>0</v>
      </c>
      <c r="CX152" s="194">
        <v>0</v>
      </c>
      <c r="CY152" s="194">
        <v>0</v>
      </c>
      <c r="CZ152" s="194">
        <v>0</v>
      </c>
      <c r="DA152" s="194">
        <v>0</v>
      </c>
      <c r="DB152" s="194">
        <v>0</v>
      </c>
      <c r="DC152" s="194">
        <v>0</v>
      </c>
      <c r="DD152" s="194">
        <v>0</v>
      </c>
      <c r="DE152" s="194">
        <v>0</v>
      </c>
      <c r="DF152" s="194">
        <v>0</v>
      </c>
      <c r="DG152" s="194">
        <v>0</v>
      </c>
      <c r="DH152" s="194">
        <v>0</v>
      </c>
      <c r="DI152" s="194">
        <v>0</v>
      </c>
      <c r="DJ152" s="194">
        <v>0</v>
      </c>
      <c r="DK152" s="194">
        <v>0</v>
      </c>
      <c r="DL152" s="194">
        <v>0</v>
      </c>
      <c r="DM152" s="194">
        <v>0</v>
      </c>
      <c r="DN152" s="194">
        <v>0</v>
      </c>
      <c r="DO152" s="194">
        <v>0</v>
      </c>
      <c r="DP152" s="194">
        <v>0</v>
      </c>
      <c r="DQ152" s="194">
        <v>0</v>
      </c>
      <c r="DR152" s="194">
        <v>0</v>
      </c>
      <c r="DS152" s="194">
        <v>0</v>
      </c>
      <c r="DT152" s="194">
        <v>0</v>
      </c>
      <c r="DU152" s="194">
        <v>0</v>
      </c>
      <c r="DV152" s="194">
        <v>0</v>
      </c>
      <c r="DW152" s="194">
        <v>0</v>
      </c>
      <c r="DX152" s="194">
        <v>0</v>
      </c>
      <c r="DY152" s="194">
        <v>0</v>
      </c>
      <c r="DZ152" s="194">
        <v>0</v>
      </c>
      <c r="EA152" s="194">
        <v>0</v>
      </c>
      <c r="EB152" s="194">
        <v>0</v>
      </c>
      <c r="EC152" s="194">
        <v>0</v>
      </c>
      <c r="ED152" s="194">
        <v>0</v>
      </c>
      <c r="EE152" s="194">
        <v>0</v>
      </c>
      <c r="EF152" s="194">
        <v>0</v>
      </c>
      <c r="EG152" s="194">
        <v>0</v>
      </c>
      <c r="EH152" s="194">
        <v>0</v>
      </c>
      <c r="EI152" s="194">
        <v>0</v>
      </c>
      <c r="EJ152" s="194">
        <v>0</v>
      </c>
      <c r="EK152" s="194">
        <v>0</v>
      </c>
      <c r="EL152" s="194">
        <v>0</v>
      </c>
      <c r="EM152" s="194">
        <v>0</v>
      </c>
      <c r="EN152" s="194">
        <v>0</v>
      </c>
      <c r="EO152" s="194">
        <v>0</v>
      </c>
      <c r="EP152" s="194">
        <v>0</v>
      </c>
      <c r="EQ152" s="194">
        <v>0</v>
      </c>
      <c r="ER152" s="194">
        <v>0</v>
      </c>
      <c r="ES152" s="194">
        <v>0</v>
      </c>
      <c r="ET152" s="194">
        <v>0</v>
      </c>
      <c r="EU152" s="194">
        <v>0</v>
      </c>
      <c r="EV152" s="194">
        <v>0</v>
      </c>
      <c r="EW152" s="194">
        <v>0</v>
      </c>
      <c r="EX152" s="194">
        <v>0</v>
      </c>
      <c r="EY152" s="194">
        <v>0</v>
      </c>
      <c r="EZ152" s="194">
        <v>0</v>
      </c>
      <c r="FA152" s="194">
        <v>0</v>
      </c>
      <c r="FB152" s="194">
        <v>0</v>
      </c>
      <c r="FC152" s="194">
        <v>0</v>
      </c>
      <c r="FD152" s="194">
        <v>0</v>
      </c>
      <c r="FE152" s="194">
        <v>0</v>
      </c>
      <c r="FF152" s="194">
        <v>0</v>
      </c>
      <c r="FG152" s="194">
        <v>0</v>
      </c>
      <c r="FH152" s="194">
        <v>0</v>
      </c>
      <c r="FI152" s="194">
        <v>0</v>
      </c>
      <c r="FJ152" s="194">
        <v>0</v>
      </c>
      <c r="FK152" s="194">
        <v>0</v>
      </c>
      <c r="FL152" s="194">
        <v>0</v>
      </c>
      <c r="FM152" s="194">
        <v>0</v>
      </c>
      <c r="FN152" s="194">
        <v>0</v>
      </c>
      <c r="FO152" s="194">
        <v>0</v>
      </c>
      <c r="FP152" s="194">
        <v>0</v>
      </c>
      <c r="FQ152" s="194">
        <v>0</v>
      </c>
      <c r="FR152" s="194">
        <v>0</v>
      </c>
      <c r="FS152" s="194">
        <v>0</v>
      </c>
      <c r="FT152" s="194">
        <v>0</v>
      </c>
      <c r="FU152" s="194">
        <v>0</v>
      </c>
      <c r="FV152" s="194">
        <v>0</v>
      </c>
      <c r="FW152" s="194">
        <v>0</v>
      </c>
      <c r="FX152" s="194">
        <v>0</v>
      </c>
      <c r="FY152" s="194">
        <v>0</v>
      </c>
      <c r="FZ152" s="194">
        <v>0</v>
      </c>
      <c r="GA152" s="194">
        <v>0</v>
      </c>
      <c r="GB152" s="194">
        <v>0</v>
      </c>
      <c r="GC152" s="194">
        <v>0</v>
      </c>
      <c r="GD152" s="194">
        <v>0</v>
      </c>
      <c r="GE152" s="194">
        <v>0</v>
      </c>
      <c r="GF152" s="194">
        <v>0</v>
      </c>
      <c r="GG152" s="194">
        <v>0</v>
      </c>
      <c r="GH152" s="194">
        <v>0</v>
      </c>
      <c r="GI152" s="194">
        <v>0</v>
      </c>
      <c r="GJ152" s="194">
        <v>0</v>
      </c>
      <c r="GK152" s="194">
        <v>0</v>
      </c>
      <c r="GL152" s="194">
        <v>0</v>
      </c>
      <c r="GM152" s="194">
        <v>0</v>
      </c>
      <c r="GN152" s="194">
        <v>0</v>
      </c>
      <c r="GO152" s="194">
        <v>0</v>
      </c>
      <c r="GP152" s="194">
        <v>0</v>
      </c>
      <c r="GQ152" s="194">
        <v>0</v>
      </c>
      <c r="GR152" s="194">
        <v>0</v>
      </c>
      <c r="GS152" s="194">
        <v>0</v>
      </c>
      <c r="GT152" s="194">
        <v>0</v>
      </c>
      <c r="GU152" s="194">
        <v>0</v>
      </c>
      <c r="GV152" s="194">
        <v>0</v>
      </c>
      <c r="GW152" s="194">
        <v>0</v>
      </c>
      <c r="GX152" s="194">
        <v>0</v>
      </c>
      <c r="GY152" s="194">
        <v>0</v>
      </c>
      <c r="GZ152" s="194">
        <v>0</v>
      </c>
      <c r="HA152" s="194">
        <v>0</v>
      </c>
      <c r="HB152" s="194">
        <v>0</v>
      </c>
      <c r="HC152" s="194">
        <v>0</v>
      </c>
      <c r="HD152" s="194">
        <v>0</v>
      </c>
      <c r="HE152" s="194">
        <v>0</v>
      </c>
      <c r="HF152" s="194">
        <v>0</v>
      </c>
      <c r="HG152" s="194">
        <v>0</v>
      </c>
      <c r="HH152" s="194">
        <v>0</v>
      </c>
      <c r="HI152" s="194">
        <v>0</v>
      </c>
      <c r="HJ152" s="194">
        <v>0</v>
      </c>
      <c r="HK152" s="194">
        <v>0</v>
      </c>
      <c r="HL152" s="194">
        <v>0</v>
      </c>
      <c r="HM152" s="194">
        <v>0</v>
      </c>
      <c r="HN152" s="194">
        <v>0</v>
      </c>
      <c r="HO152" s="194">
        <v>0</v>
      </c>
      <c r="HP152" s="194">
        <v>0</v>
      </c>
      <c r="HQ152" s="194">
        <v>0</v>
      </c>
      <c r="HR152" s="194">
        <v>0</v>
      </c>
      <c r="HS152" s="194">
        <v>0</v>
      </c>
      <c r="HT152" s="194">
        <v>0</v>
      </c>
      <c r="HU152" s="194">
        <v>0</v>
      </c>
      <c r="HV152" s="194">
        <v>0</v>
      </c>
      <c r="HW152" s="194">
        <v>0</v>
      </c>
      <c r="HX152" s="194">
        <v>0</v>
      </c>
      <c r="HY152" s="194">
        <v>0</v>
      </c>
      <c r="HZ152" s="194">
        <v>0</v>
      </c>
      <c r="IA152" s="194">
        <v>0</v>
      </c>
      <c r="IB152" s="194">
        <v>0</v>
      </c>
      <c r="IC152" s="194">
        <v>0</v>
      </c>
      <c r="ID152" s="194">
        <v>0</v>
      </c>
      <c r="IE152" s="194">
        <v>0</v>
      </c>
      <c r="IF152" s="194">
        <v>0</v>
      </c>
      <c r="IG152" s="194">
        <v>0</v>
      </c>
      <c r="IH152" s="194">
        <v>0</v>
      </c>
      <c r="II152" s="194">
        <v>0</v>
      </c>
      <c r="IJ152" s="194">
        <v>0</v>
      </c>
      <c r="IK152" s="194">
        <v>0</v>
      </c>
      <c r="IL152" s="194">
        <v>0</v>
      </c>
      <c r="IM152" s="194">
        <v>0</v>
      </c>
      <c r="IN152" s="194">
        <v>0</v>
      </c>
      <c r="IO152" s="194">
        <v>0</v>
      </c>
      <c r="IP152" s="194">
        <v>0</v>
      </c>
      <c r="IQ152" s="194">
        <v>0</v>
      </c>
      <c r="IR152" s="194">
        <v>0</v>
      </c>
      <c r="IS152" s="194">
        <v>0</v>
      </c>
      <c r="IT152" s="194">
        <v>0</v>
      </c>
      <c r="IU152" s="194">
        <v>0</v>
      </c>
      <c r="IV152" s="194">
        <v>0</v>
      </c>
      <c r="IW152" s="194">
        <v>0</v>
      </c>
      <c r="IX152" s="194">
        <f t="shared" si="4"/>
        <v>-85</v>
      </c>
    </row>
    <row r="153" spans="1:258" ht="13.5" customHeight="1" x14ac:dyDescent="0.25">
      <c r="A153" s="190">
        <v>549400</v>
      </c>
      <c r="B153" s="194">
        <v>0</v>
      </c>
      <c r="C153" s="194">
        <v>0</v>
      </c>
      <c r="D153" s="194">
        <v>0</v>
      </c>
      <c r="E153" s="194">
        <v>0</v>
      </c>
      <c r="F153" s="194">
        <v>0</v>
      </c>
      <c r="G153" s="194">
        <v>0</v>
      </c>
      <c r="H153" s="194">
        <v>0</v>
      </c>
      <c r="I153" s="194">
        <v>0</v>
      </c>
      <c r="J153" s="194">
        <v>0</v>
      </c>
      <c r="K153" s="194">
        <v>0</v>
      </c>
      <c r="L153" s="194">
        <v>0</v>
      </c>
      <c r="M153" s="194">
        <v>0</v>
      </c>
      <c r="N153" s="194">
        <v>0</v>
      </c>
      <c r="O153" s="194">
        <v>0</v>
      </c>
      <c r="P153" s="194">
        <v>0</v>
      </c>
      <c r="Q153" s="194">
        <v>0</v>
      </c>
      <c r="R153" s="194">
        <v>0</v>
      </c>
      <c r="S153" s="194">
        <v>0</v>
      </c>
      <c r="T153" s="194">
        <v>0</v>
      </c>
      <c r="U153" s="194">
        <v>0</v>
      </c>
      <c r="V153" s="194">
        <v>0</v>
      </c>
      <c r="W153" s="194">
        <v>0</v>
      </c>
      <c r="X153" s="194">
        <v>0</v>
      </c>
      <c r="Y153" s="194">
        <v>0</v>
      </c>
      <c r="Z153" s="194">
        <v>0</v>
      </c>
      <c r="AA153" s="194">
        <v>0</v>
      </c>
      <c r="AB153" s="194">
        <v>0</v>
      </c>
      <c r="AC153" s="194">
        <v>0</v>
      </c>
      <c r="AD153" s="194">
        <v>0</v>
      </c>
      <c r="AE153" s="194">
        <v>0</v>
      </c>
      <c r="AF153" s="194">
        <v>0</v>
      </c>
      <c r="AG153" s="194">
        <v>0</v>
      </c>
      <c r="AH153" s="194">
        <v>0</v>
      </c>
      <c r="AI153" s="194">
        <v>0</v>
      </c>
      <c r="AJ153" s="194">
        <v>0</v>
      </c>
      <c r="AK153" s="194">
        <v>0</v>
      </c>
      <c r="AL153" s="194">
        <v>0</v>
      </c>
      <c r="AM153" s="194">
        <v>0</v>
      </c>
      <c r="AN153" s="194">
        <v>0</v>
      </c>
      <c r="AO153" s="194">
        <v>0</v>
      </c>
      <c r="AP153" s="194">
        <v>0</v>
      </c>
      <c r="AQ153" s="194">
        <v>0</v>
      </c>
      <c r="AR153" s="194">
        <v>0</v>
      </c>
      <c r="AS153" s="194">
        <v>0</v>
      </c>
      <c r="AT153" s="194">
        <v>0</v>
      </c>
      <c r="AU153" s="194">
        <v>0</v>
      </c>
      <c r="AV153" s="194">
        <v>0</v>
      </c>
      <c r="AW153" s="194">
        <v>0</v>
      </c>
      <c r="AX153" s="194">
        <v>0</v>
      </c>
      <c r="AY153" s="194">
        <v>0</v>
      </c>
      <c r="AZ153" s="194">
        <v>0</v>
      </c>
      <c r="BA153" s="194">
        <v>0</v>
      </c>
      <c r="BB153" s="194">
        <v>0</v>
      </c>
      <c r="BC153" s="194">
        <v>0</v>
      </c>
      <c r="BD153" s="194">
        <v>0</v>
      </c>
      <c r="BE153" s="194">
        <v>0</v>
      </c>
      <c r="BF153" s="194">
        <v>0</v>
      </c>
      <c r="BG153" s="194">
        <v>0</v>
      </c>
      <c r="BH153" s="194">
        <v>0</v>
      </c>
      <c r="BI153" s="194">
        <v>0</v>
      </c>
      <c r="BJ153" s="194">
        <v>0</v>
      </c>
      <c r="BK153" s="194">
        <v>0</v>
      </c>
      <c r="BL153" s="194">
        <v>0</v>
      </c>
      <c r="BM153" s="194">
        <v>0</v>
      </c>
      <c r="BN153" s="194">
        <v>0</v>
      </c>
      <c r="BO153" s="194">
        <v>0</v>
      </c>
      <c r="BP153" s="194">
        <v>0</v>
      </c>
      <c r="BQ153" s="194">
        <v>0</v>
      </c>
      <c r="BR153" s="194">
        <v>0</v>
      </c>
      <c r="BS153" s="194">
        <v>0</v>
      </c>
      <c r="BT153" s="194">
        <v>0</v>
      </c>
      <c r="BU153" s="194">
        <v>0</v>
      </c>
      <c r="BV153" s="194">
        <v>0</v>
      </c>
      <c r="BW153" s="194">
        <v>0</v>
      </c>
      <c r="BX153" s="194">
        <v>0</v>
      </c>
      <c r="BY153" s="194">
        <v>0</v>
      </c>
      <c r="BZ153" s="194">
        <v>0</v>
      </c>
      <c r="CA153" s="194">
        <v>0</v>
      </c>
      <c r="CB153" s="194">
        <v>0</v>
      </c>
      <c r="CC153" s="194">
        <v>0</v>
      </c>
      <c r="CD153" s="194">
        <v>0</v>
      </c>
      <c r="CE153" s="194">
        <v>0</v>
      </c>
      <c r="CF153" s="194">
        <v>0</v>
      </c>
      <c r="CG153" s="194">
        <v>0</v>
      </c>
      <c r="CH153" s="194">
        <v>0</v>
      </c>
      <c r="CI153" s="194">
        <v>0</v>
      </c>
      <c r="CJ153" s="194">
        <v>0</v>
      </c>
      <c r="CK153" s="194">
        <v>0</v>
      </c>
      <c r="CL153" s="194">
        <v>0</v>
      </c>
      <c r="CM153" s="194">
        <v>0</v>
      </c>
      <c r="CN153" s="194">
        <v>0</v>
      </c>
      <c r="CO153" s="194">
        <v>0</v>
      </c>
      <c r="CP153" s="194">
        <v>0</v>
      </c>
      <c r="CQ153" s="194">
        <v>0</v>
      </c>
      <c r="CR153" s="194">
        <v>0</v>
      </c>
      <c r="CS153" s="194">
        <v>0</v>
      </c>
      <c r="CT153" s="194">
        <v>0</v>
      </c>
      <c r="CU153" s="194">
        <v>0</v>
      </c>
      <c r="CV153" s="194">
        <v>0</v>
      </c>
      <c r="CW153" s="194">
        <v>0</v>
      </c>
      <c r="CX153" s="194">
        <v>0</v>
      </c>
      <c r="CY153" s="194">
        <v>0</v>
      </c>
      <c r="CZ153" s="194">
        <v>0</v>
      </c>
      <c r="DA153" s="194">
        <v>0</v>
      </c>
      <c r="DB153" s="194">
        <v>0</v>
      </c>
      <c r="DC153" s="194">
        <v>0</v>
      </c>
      <c r="DD153" s="194">
        <v>0</v>
      </c>
      <c r="DE153" s="194">
        <v>0</v>
      </c>
      <c r="DF153" s="194">
        <v>0</v>
      </c>
      <c r="DG153" s="194">
        <v>0</v>
      </c>
      <c r="DH153" s="194">
        <v>0</v>
      </c>
      <c r="DI153" s="194">
        <v>0</v>
      </c>
      <c r="DJ153" s="194">
        <v>0</v>
      </c>
      <c r="DK153" s="194">
        <v>0</v>
      </c>
      <c r="DL153" s="194">
        <v>0</v>
      </c>
      <c r="DM153" s="194">
        <v>0</v>
      </c>
      <c r="DN153" s="194">
        <v>0</v>
      </c>
      <c r="DO153" s="194">
        <v>0</v>
      </c>
      <c r="DP153" s="194">
        <v>0</v>
      </c>
      <c r="DQ153" s="194">
        <v>0</v>
      </c>
      <c r="DR153" s="194">
        <v>0</v>
      </c>
      <c r="DS153" s="194">
        <v>0</v>
      </c>
      <c r="DT153" s="194">
        <v>0</v>
      </c>
      <c r="DU153" s="194">
        <v>0</v>
      </c>
      <c r="DV153" s="194">
        <v>0</v>
      </c>
      <c r="DW153" s="194">
        <v>0</v>
      </c>
      <c r="DX153" s="194">
        <v>0</v>
      </c>
      <c r="DY153" s="194">
        <v>0</v>
      </c>
      <c r="DZ153" s="194">
        <v>0</v>
      </c>
      <c r="EA153" s="194">
        <v>0</v>
      </c>
      <c r="EB153" s="194">
        <v>0</v>
      </c>
      <c r="EC153" s="194">
        <v>0</v>
      </c>
      <c r="ED153" s="194">
        <v>0</v>
      </c>
      <c r="EE153" s="194">
        <v>0</v>
      </c>
      <c r="EF153" s="194">
        <v>0</v>
      </c>
      <c r="EG153" s="194">
        <v>0</v>
      </c>
      <c r="EH153" s="194">
        <v>0</v>
      </c>
      <c r="EI153" s="194">
        <v>0</v>
      </c>
      <c r="EJ153" s="194">
        <v>0</v>
      </c>
      <c r="EK153" s="194">
        <v>0</v>
      </c>
      <c r="EL153" s="194">
        <v>0</v>
      </c>
      <c r="EM153" s="194">
        <v>0</v>
      </c>
      <c r="EN153" s="194">
        <v>0</v>
      </c>
      <c r="EO153" s="194">
        <v>0</v>
      </c>
      <c r="EP153" s="194">
        <v>0</v>
      </c>
      <c r="EQ153" s="194">
        <v>0</v>
      </c>
      <c r="ER153" s="194">
        <v>0</v>
      </c>
      <c r="ES153" s="194">
        <v>0</v>
      </c>
      <c r="ET153" s="194">
        <v>0</v>
      </c>
      <c r="EU153" s="194">
        <v>0</v>
      </c>
      <c r="EV153" s="194">
        <v>0</v>
      </c>
      <c r="EW153" s="194">
        <v>0</v>
      </c>
      <c r="EX153" s="194">
        <v>0</v>
      </c>
      <c r="EY153" s="194">
        <v>0</v>
      </c>
      <c r="EZ153" s="194">
        <v>0</v>
      </c>
      <c r="FA153" s="194">
        <v>0</v>
      </c>
      <c r="FB153" s="194">
        <v>0</v>
      </c>
      <c r="FC153" s="194">
        <v>0</v>
      </c>
      <c r="FD153" s="194">
        <v>0</v>
      </c>
      <c r="FE153" s="194">
        <v>0</v>
      </c>
      <c r="FF153" s="194">
        <v>0</v>
      </c>
      <c r="FG153" s="194">
        <v>0</v>
      </c>
      <c r="FH153" s="194">
        <v>0</v>
      </c>
      <c r="FI153" s="194">
        <v>0</v>
      </c>
      <c r="FJ153" s="194">
        <v>0</v>
      </c>
      <c r="FK153" s="194">
        <v>0</v>
      </c>
      <c r="FL153" s="194">
        <v>0</v>
      </c>
      <c r="FM153" s="194">
        <v>0</v>
      </c>
      <c r="FN153" s="194">
        <v>0</v>
      </c>
      <c r="FO153" s="194">
        <v>0</v>
      </c>
      <c r="FP153" s="194">
        <v>0</v>
      </c>
      <c r="FQ153" s="194">
        <v>0</v>
      </c>
      <c r="FR153" s="194">
        <v>0</v>
      </c>
      <c r="FS153" s="194">
        <v>0</v>
      </c>
      <c r="FT153" s="194">
        <v>0</v>
      </c>
      <c r="FU153" s="194">
        <v>0</v>
      </c>
      <c r="FV153" s="194">
        <v>0</v>
      </c>
      <c r="FW153" s="194">
        <v>0</v>
      </c>
      <c r="FX153" s="194">
        <v>0</v>
      </c>
      <c r="FY153" s="194">
        <v>0</v>
      </c>
      <c r="FZ153" s="194">
        <v>0</v>
      </c>
      <c r="GA153" s="194">
        <v>0</v>
      </c>
      <c r="GB153" s="194">
        <v>0</v>
      </c>
      <c r="GC153" s="194">
        <v>0</v>
      </c>
      <c r="GD153" s="194">
        <v>0</v>
      </c>
      <c r="GE153" s="194">
        <v>0</v>
      </c>
      <c r="GF153" s="194">
        <v>0</v>
      </c>
      <c r="GG153" s="194">
        <v>0</v>
      </c>
      <c r="GH153" s="194">
        <v>0</v>
      </c>
      <c r="GI153" s="194">
        <v>0</v>
      </c>
      <c r="GJ153" s="194">
        <v>0</v>
      </c>
      <c r="GK153" s="194">
        <v>0</v>
      </c>
      <c r="GL153" s="194">
        <v>0</v>
      </c>
      <c r="GM153" s="194">
        <v>0</v>
      </c>
      <c r="GN153" s="194">
        <v>0</v>
      </c>
      <c r="GO153" s="194">
        <v>0</v>
      </c>
      <c r="GP153" s="194">
        <v>0</v>
      </c>
      <c r="GQ153" s="194">
        <v>0</v>
      </c>
      <c r="GR153" s="194">
        <v>0</v>
      </c>
      <c r="GS153" s="194">
        <v>0</v>
      </c>
      <c r="GT153" s="194">
        <v>0</v>
      </c>
      <c r="GU153" s="194">
        <v>0</v>
      </c>
      <c r="GV153" s="194">
        <v>0</v>
      </c>
      <c r="GW153" s="194">
        <v>0</v>
      </c>
      <c r="GX153" s="194">
        <v>0</v>
      </c>
      <c r="GY153" s="194">
        <v>0</v>
      </c>
      <c r="GZ153" s="194">
        <v>0</v>
      </c>
      <c r="HA153" s="194">
        <v>0</v>
      </c>
      <c r="HB153" s="194">
        <v>0</v>
      </c>
      <c r="HC153" s="194">
        <v>0</v>
      </c>
      <c r="HD153" s="194">
        <v>0</v>
      </c>
      <c r="HE153" s="194">
        <v>0</v>
      </c>
      <c r="HF153" s="194">
        <v>0</v>
      </c>
      <c r="HG153" s="194">
        <v>0</v>
      </c>
      <c r="HH153" s="194">
        <v>0</v>
      </c>
      <c r="HI153" s="194">
        <v>0</v>
      </c>
      <c r="HJ153" s="194">
        <v>0</v>
      </c>
      <c r="HK153" s="194">
        <v>0</v>
      </c>
      <c r="HL153" s="194">
        <v>0</v>
      </c>
      <c r="HM153" s="194">
        <v>0</v>
      </c>
      <c r="HN153" s="194">
        <v>0</v>
      </c>
      <c r="HO153" s="194">
        <v>0</v>
      </c>
      <c r="HP153" s="194">
        <v>0</v>
      </c>
      <c r="HQ153" s="194">
        <v>0</v>
      </c>
      <c r="HR153" s="194">
        <v>0</v>
      </c>
      <c r="HS153" s="194">
        <v>0</v>
      </c>
      <c r="HT153" s="194">
        <v>0</v>
      </c>
      <c r="HU153" s="194">
        <v>0</v>
      </c>
      <c r="HV153" s="194">
        <v>0</v>
      </c>
      <c r="HW153" s="194">
        <v>0</v>
      </c>
      <c r="HX153" s="194">
        <v>0</v>
      </c>
      <c r="HY153" s="194">
        <v>0</v>
      </c>
      <c r="HZ153" s="194">
        <v>0</v>
      </c>
      <c r="IA153" s="194">
        <v>0</v>
      </c>
      <c r="IB153" s="194">
        <v>0</v>
      </c>
      <c r="IC153" s="194">
        <v>0</v>
      </c>
      <c r="ID153" s="194">
        <v>0</v>
      </c>
      <c r="IE153" s="194">
        <v>0</v>
      </c>
      <c r="IF153" s="194">
        <v>0</v>
      </c>
      <c r="IG153" s="194">
        <v>0</v>
      </c>
      <c r="IH153" s="194">
        <v>0</v>
      </c>
      <c r="II153" s="194">
        <v>0</v>
      </c>
      <c r="IJ153" s="194">
        <v>0</v>
      </c>
      <c r="IK153" s="194">
        <v>0</v>
      </c>
      <c r="IL153" s="194">
        <v>0</v>
      </c>
      <c r="IM153" s="194">
        <v>0</v>
      </c>
      <c r="IN153" s="194">
        <v>0</v>
      </c>
      <c r="IO153" s="194">
        <v>0</v>
      </c>
      <c r="IP153" s="194">
        <v>0</v>
      </c>
      <c r="IQ153" s="194">
        <v>0</v>
      </c>
      <c r="IR153" s="194">
        <v>0</v>
      </c>
      <c r="IS153" s="194">
        <v>0</v>
      </c>
      <c r="IT153" s="194">
        <v>0</v>
      </c>
      <c r="IU153" s="194">
        <v>0</v>
      </c>
      <c r="IV153" s="194">
        <v>0</v>
      </c>
      <c r="IW153" s="194">
        <v>0</v>
      </c>
      <c r="IX153" s="194">
        <f t="shared" si="4"/>
        <v>0</v>
      </c>
    </row>
    <row r="154" spans="1:258" ht="13.5" customHeight="1" x14ac:dyDescent="0.25">
      <c r="A154" s="190">
        <v>549997</v>
      </c>
      <c r="B154" s="194">
        <v>0</v>
      </c>
      <c r="C154" s="194">
        <v>0</v>
      </c>
      <c r="D154" s="194">
        <v>0</v>
      </c>
      <c r="E154" s="194">
        <v>0</v>
      </c>
      <c r="F154" s="194">
        <v>0</v>
      </c>
      <c r="G154" s="194">
        <v>0</v>
      </c>
      <c r="H154" s="194">
        <v>0</v>
      </c>
      <c r="I154" s="194">
        <v>0</v>
      </c>
      <c r="J154" s="194">
        <v>0</v>
      </c>
      <c r="K154" s="194">
        <v>0</v>
      </c>
      <c r="L154" s="194">
        <v>0</v>
      </c>
      <c r="M154" s="194">
        <v>0</v>
      </c>
      <c r="N154" s="194">
        <v>0</v>
      </c>
      <c r="O154" s="194">
        <v>0</v>
      </c>
      <c r="P154" s="194">
        <v>0</v>
      </c>
      <c r="Q154" s="194">
        <v>0</v>
      </c>
      <c r="R154" s="194">
        <v>0</v>
      </c>
      <c r="S154" s="194">
        <v>0</v>
      </c>
      <c r="T154" s="194">
        <v>0</v>
      </c>
      <c r="U154" s="194">
        <v>0</v>
      </c>
      <c r="V154" s="194">
        <v>0</v>
      </c>
      <c r="W154" s="194">
        <v>0</v>
      </c>
      <c r="X154" s="194">
        <v>0</v>
      </c>
      <c r="Y154" s="194">
        <v>0</v>
      </c>
      <c r="Z154" s="194">
        <v>0</v>
      </c>
      <c r="AA154" s="194">
        <v>0</v>
      </c>
      <c r="AB154" s="194">
        <v>0</v>
      </c>
      <c r="AC154" s="194">
        <v>0</v>
      </c>
      <c r="AD154" s="194">
        <v>52716.79</v>
      </c>
      <c r="AE154" s="194">
        <v>0</v>
      </c>
      <c r="AF154" s="194">
        <v>0</v>
      </c>
      <c r="AG154" s="194">
        <v>0</v>
      </c>
      <c r="AH154" s="194">
        <v>0</v>
      </c>
      <c r="AI154" s="194">
        <v>0</v>
      </c>
      <c r="AJ154" s="194">
        <v>0</v>
      </c>
      <c r="AK154" s="194">
        <v>0</v>
      </c>
      <c r="AL154" s="194">
        <v>0</v>
      </c>
      <c r="AM154" s="194">
        <v>0</v>
      </c>
      <c r="AN154" s="194">
        <v>0</v>
      </c>
      <c r="AO154" s="194">
        <v>0</v>
      </c>
      <c r="AP154" s="194">
        <v>0</v>
      </c>
      <c r="AQ154" s="194">
        <v>0</v>
      </c>
      <c r="AR154" s="194">
        <v>0</v>
      </c>
      <c r="AS154" s="194">
        <v>0</v>
      </c>
      <c r="AT154" s="194">
        <v>0</v>
      </c>
      <c r="AU154" s="194">
        <v>0</v>
      </c>
      <c r="AV154" s="194">
        <v>0</v>
      </c>
      <c r="AW154" s="194">
        <v>0</v>
      </c>
      <c r="AX154" s="194">
        <v>0</v>
      </c>
      <c r="AY154" s="194">
        <v>0</v>
      </c>
      <c r="AZ154" s="194">
        <v>0</v>
      </c>
      <c r="BA154" s="194">
        <v>0</v>
      </c>
      <c r="BB154" s="194">
        <v>0</v>
      </c>
      <c r="BC154" s="194">
        <v>0</v>
      </c>
      <c r="BD154" s="194">
        <v>0</v>
      </c>
      <c r="BE154" s="194">
        <v>0</v>
      </c>
      <c r="BF154" s="194">
        <v>0</v>
      </c>
      <c r="BG154" s="194">
        <v>0</v>
      </c>
      <c r="BH154" s="194">
        <v>0</v>
      </c>
      <c r="BI154" s="194">
        <v>0</v>
      </c>
      <c r="BJ154" s="194">
        <v>0</v>
      </c>
      <c r="BK154" s="194">
        <v>0</v>
      </c>
      <c r="BL154" s="194">
        <v>0</v>
      </c>
      <c r="BM154" s="194">
        <v>0</v>
      </c>
      <c r="BN154" s="194">
        <v>0</v>
      </c>
      <c r="BO154" s="194">
        <v>0</v>
      </c>
      <c r="BP154" s="194">
        <v>0</v>
      </c>
      <c r="BQ154" s="194">
        <v>0</v>
      </c>
      <c r="BR154" s="194">
        <v>0</v>
      </c>
      <c r="BS154" s="194">
        <v>0</v>
      </c>
      <c r="BT154" s="194">
        <v>0</v>
      </c>
      <c r="BU154" s="194">
        <v>0</v>
      </c>
      <c r="BV154" s="194">
        <v>0</v>
      </c>
      <c r="BW154" s="194">
        <v>0</v>
      </c>
      <c r="BX154" s="194">
        <v>0</v>
      </c>
      <c r="BY154" s="194">
        <v>0</v>
      </c>
      <c r="BZ154" s="194">
        <v>0</v>
      </c>
      <c r="CA154" s="194">
        <v>0</v>
      </c>
      <c r="CB154" s="194">
        <v>0</v>
      </c>
      <c r="CC154" s="194">
        <v>0</v>
      </c>
      <c r="CD154" s="194">
        <v>0</v>
      </c>
      <c r="CE154" s="194">
        <v>0</v>
      </c>
      <c r="CF154" s="194">
        <v>0</v>
      </c>
      <c r="CG154" s="194">
        <v>0</v>
      </c>
      <c r="CH154" s="194">
        <v>0</v>
      </c>
      <c r="CI154" s="194">
        <v>0</v>
      </c>
      <c r="CJ154" s="194">
        <v>0</v>
      </c>
      <c r="CK154" s="194">
        <v>0</v>
      </c>
      <c r="CL154" s="194">
        <v>0</v>
      </c>
      <c r="CM154" s="194">
        <v>0</v>
      </c>
      <c r="CN154" s="194">
        <v>0</v>
      </c>
      <c r="CO154" s="194">
        <v>0</v>
      </c>
      <c r="CP154" s="194">
        <v>0</v>
      </c>
      <c r="CQ154" s="194">
        <v>0</v>
      </c>
      <c r="CR154" s="194">
        <v>0</v>
      </c>
      <c r="CS154" s="194">
        <v>0</v>
      </c>
      <c r="CT154" s="194">
        <v>0</v>
      </c>
      <c r="CU154" s="194">
        <v>0</v>
      </c>
      <c r="CV154" s="194">
        <v>0</v>
      </c>
      <c r="CW154" s="194">
        <v>0</v>
      </c>
      <c r="CX154" s="194">
        <v>0</v>
      </c>
      <c r="CY154" s="194">
        <v>0</v>
      </c>
      <c r="CZ154" s="194">
        <v>0</v>
      </c>
      <c r="DA154" s="194">
        <v>0</v>
      </c>
      <c r="DB154" s="194">
        <v>0</v>
      </c>
      <c r="DC154" s="194">
        <v>0</v>
      </c>
      <c r="DD154" s="194">
        <v>0</v>
      </c>
      <c r="DE154" s="194">
        <v>0</v>
      </c>
      <c r="DF154" s="194">
        <v>0</v>
      </c>
      <c r="DG154" s="194">
        <v>0</v>
      </c>
      <c r="DH154" s="194">
        <v>0</v>
      </c>
      <c r="DI154" s="194">
        <v>0</v>
      </c>
      <c r="DJ154" s="194">
        <v>0</v>
      </c>
      <c r="DK154" s="194">
        <v>0</v>
      </c>
      <c r="DL154" s="194">
        <v>0</v>
      </c>
      <c r="DM154" s="194">
        <v>0</v>
      </c>
      <c r="DN154" s="194">
        <v>0</v>
      </c>
      <c r="DO154" s="194">
        <v>0</v>
      </c>
      <c r="DP154" s="194">
        <v>0</v>
      </c>
      <c r="DQ154" s="194">
        <v>0</v>
      </c>
      <c r="DR154" s="194">
        <v>0</v>
      </c>
      <c r="DS154" s="194">
        <v>0</v>
      </c>
      <c r="DT154" s="194">
        <v>0</v>
      </c>
      <c r="DU154" s="194">
        <v>0</v>
      </c>
      <c r="DV154" s="194">
        <v>0</v>
      </c>
      <c r="DW154" s="194">
        <v>0</v>
      </c>
      <c r="DX154" s="194">
        <v>0</v>
      </c>
      <c r="DY154" s="194">
        <v>0</v>
      </c>
      <c r="DZ154" s="194">
        <v>0</v>
      </c>
      <c r="EA154" s="194">
        <v>0</v>
      </c>
      <c r="EB154" s="194">
        <v>0</v>
      </c>
      <c r="EC154" s="194">
        <v>0</v>
      </c>
      <c r="ED154" s="194">
        <v>0</v>
      </c>
      <c r="EE154" s="194">
        <v>0</v>
      </c>
      <c r="EF154" s="194">
        <v>0</v>
      </c>
      <c r="EG154" s="194">
        <v>0</v>
      </c>
      <c r="EH154" s="194">
        <v>0</v>
      </c>
      <c r="EI154" s="194">
        <v>0</v>
      </c>
      <c r="EJ154" s="194">
        <v>0</v>
      </c>
      <c r="EK154" s="194">
        <v>0</v>
      </c>
      <c r="EL154" s="194">
        <v>0</v>
      </c>
      <c r="EM154" s="194">
        <v>0</v>
      </c>
      <c r="EN154" s="194">
        <v>0</v>
      </c>
      <c r="EO154" s="194">
        <v>0</v>
      </c>
      <c r="EP154" s="194">
        <v>0</v>
      </c>
      <c r="EQ154" s="194">
        <v>0</v>
      </c>
      <c r="ER154" s="194">
        <v>0</v>
      </c>
      <c r="ES154" s="194">
        <v>0</v>
      </c>
      <c r="ET154" s="194">
        <v>0</v>
      </c>
      <c r="EU154" s="194">
        <v>0</v>
      </c>
      <c r="EV154" s="194">
        <v>0</v>
      </c>
      <c r="EW154" s="194">
        <v>0</v>
      </c>
      <c r="EX154" s="194">
        <v>0</v>
      </c>
      <c r="EY154" s="194">
        <v>0</v>
      </c>
      <c r="EZ154" s="194">
        <v>0</v>
      </c>
      <c r="FA154" s="194">
        <v>0</v>
      </c>
      <c r="FB154" s="194">
        <v>0</v>
      </c>
      <c r="FC154" s="194">
        <v>0</v>
      </c>
      <c r="FD154" s="194">
        <v>0</v>
      </c>
      <c r="FE154" s="194">
        <v>0</v>
      </c>
      <c r="FF154" s="194">
        <v>0</v>
      </c>
      <c r="FG154" s="194">
        <v>0</v>
      </c>
      <c r="FH154" s="194">
        <v>0</v>
      </c>
      <c r="FI154" s="194">
        <v>0</v>
      </c>
      <c r="FJ154" s="194">
        <v>0</v>
      </c>
      <c r="FK154" s="194">
        <v>0</v>
      </c>
      <c r="FL154" s="194">
        <v>0</v>
      </c>
      <c r="FM154" s="194">
        <v>0</v>
      </c>
      <c r="FN154" s="194">
        <v>0</v>
      </c>
      <c r="FO154" s="194">
        <v>0</v>
      </c>
      <c r="FP154" s="194">
        <v>0</v>
      </c>
      <c r="FQ154" s="194">
        <v>0</v>
      </c>
      <c r="FR154" s="194">
        <v>0</v>
      </c>
      <c r="FS154" s="194">
        <v>0</v>
      </c>
      <c r="FT154" s="194">
        <v>0</v>
      </c>
      <c r="FU154" s="194">
        <v>0</v>
      </c>
      <c r="FV154" s="194">
        <v>0</v>
      </c>
      <c r="FW154" s="194">
        <v>0</v>
      </c>
      <c r="FX154" s="194">
        <v>0</v>
      </c>
      <c r="FY154" s="194">
        <v>0</v>
      </c>
      <c r="FZ154" s="194">
        <v>0</v>
      </c>
      <c r="GA154" s="194">
        <v>0</v>
      </c>
      <c r="GB154" s="194">
        <v>0</v>
      </c>
      <c r="GC154" s="194">
        <v>0</v>
      </c>
      <c r="GD154" s="194">
        <v>0</v>
      </c>
      <c r="GE154" s="194">
        <v>0</v>
      </c>
      <c r="GF154" s="194">
        <v>0</v>
      </c>
      <c r="GG154" s="194">
        <v>0</v>
      </c>
      <c r="GH154" s="194">
        <v>0</v>
      </c>
      <c r="GI154" s="194">
        <v>0</v>
      </c>
      <c r="GJ154" s="194">
        <v>0</v>
      </c>
      <c r="GK154" s="194">
        <v>0</v>
      </c>
      <c r="GL154" s="194">
        <v>0</v>
      </c>
      <c r="GM154" s="194">
        <v>0</v>
      </c>
      <c r="GN154" s="194">
        <v>0</v>
      </c>
      <c r="GO154" s="194">
        <v>0</v>
      </c>
      <c r="GP154" s="194">
        <v>0</v>
      </c>
      <c r="GQ154" s="194">
        <v>0</v>
      </c>
      <c r="GR154" s="194">
        <v>0</v>
      </c>
      <c r="GS154" s="194">
        <v>0</v>
      </c>
      <c r="GT154" s="194">
        <v>0</v>
      </c>
      <c r="GU154" s="194">
        <v>0</v>
      </c>
      <c r="GV154" s="194">
        <v>0</v>
      </c>
      <c r="GW154" s="194">
        <v>0</v>
      </c>
      <c r="GX154" s="194">
        <v>0</v>
      </c>
      <c r="GY154" s="194">
        <v>0</v>
      </c>
      <c r="GZ154" s="194">
        <v>0</v>
      </c>
      <c r="HA154" s="194">
        <v>0</v>
      </c>
      <c r="HB154" s="194">
        <v>0</v>
      </c>
      <c r="HC154" s="194">
        <v>0</v>
      </c>
      <c r="HD154" s="194">
        <v>0</v>
      </c>
      <c r="HE154" s="194">
        <v>0</v>
      </c>
      <c r="HF154" s="194">
        <v>0</v>
      </c>
      <c r="HG154" s="194">
        <v>0</v>
      </c>
      <c r="HH154" s="194">
        <v>0</v>
      </c>
      <c r="HI154" s="194">
        <v>0</v>
      </c>
      <c r="HJ154" s="194">
        <v>0</v>
      </c>
      <c r="HK154" s="194">
        <v>0</v>
      </c>
      <c r="HL154" s="194">
        <v>0</v>
      </c>
      <c r="HM154" s="194">
        <v>0</v>
      </c>
      <c r="HN154" s="194">
        <v>0</v>
      </c>
      <c r="HO154" s="194">
        <v>0</v>
      </c>
      <c r="HP154" s="194">
        <v>0</v>
      </c>
      <c r="HQ154" s="194">
        <v>0</v>
      </c>
      <c r="HR154" s="194">
        <v>0</v>
      </c>
      <c r="HS154" s="194">
        <v>0</v>
      </c>
      <c r="HT154" s="194">
        <v>0</v>
      </c>
      <c r="HU154" s="194">
        <v>0</v>
      </c>
      <c r="HV154" s="194">
        <v>0</v>
      </c>
      <c r="HW154" s="194">
        <v>0</v>
      </c>
      <c r="HX154" s="194">
        <v>0</v>
      </c>
      <c r="HY154" s="194">
        <v>0</v>
      </c>
      <c r="HZ154" s="194">
        <v>0</v>
      </c>
      <c r="IA154" s="194">
        <v>0</v>
      </c>
      <c r="IB154" s="194">
        <v>0</v>
      </c>
      <c r="IC154" s="194">
        <v>0</v>
      </c>
      <c r="ID154" s="194">
        <v>0</v>
      </c>
      <c r="IE154" s="194">
        <v>0</v>
      </c>
      <c r="IF154" s="194">
        <v>0</v>
      </c>
      <c r="IG154" s="194">
        <v>0</v>
      </c>
      <c r="IH154" s="194">
        <v>0</v>
      </c>
      <c r="II154" s="194">
        <v>0</v>
      </c>
      <c r="IJ154" s="194">
        <v>0</v>
      </c>
      <c r="IK154" s="194">
        <v>0</v>
      </c>
      <c r="IL154" s="194">
        <v>0</v>
      </c>
      <c r="IM154" s="194">
        <v>0</v>
      </c>
      <c r="IN154" s="194">
        <v>0</v>
      </c>
      <c r="IO154" s="194">
        <v>0</v>
      </c>
      <c r="IP154" s="194">
        <v>0</v>
      </c>
      <c r="IQ154" s="194">
        <v>0</v>
      </c>
      <c r="IR154" s="194">
        <v>0</v>
      </c>
      <c r="IS154" s="194">
        <v>0</v>
      </c>
      <c r="IT154" s="194">
        <v>0</v>
      </c>
      <c r="IU154" s="194">
        <v>0</v>
      </c>
      <c r="IV154" s="194">
        <v>0</v>
      </c>
      <c r="IW154" s="194">
        <v>0</v>
      </c>
      <c r="IX154" s="194">
        <f t="shared" si="4"/>
        <v>52716.79</v>
      </c>
    </row>
    <row r="155" spans="1:258" ht="13.5" customHeight="1" x14ac:dyDescent="0.25">
      <c r="A155" s="190">
        <v>549998</v>
      </c>
      <c r="B155" s="194">
        <v>0</v>
      </c>
      <c r="C155" s="194">
        <v>0</v>
      </c>
      <c r="D155" s="194">
        <v>0</v>
      </c>
      <c r="E155" s="194">
        <v>0</v>
      </c>
      <c r="F155" s="194">
        <v>0</v>
      </c>
      <c r="G155" s="194">
        <v>0</v>
      </c>
      <c r="H155" s="194">
        <v>0</v>
      </c>
      <c r="I155" s="194">
        <v>0</v>
      </c>
      <c r="J155" s="194">
        <v>0</v>
      </c>
      <c r="K155" s="194">
        <v>0</v>
      </c>
      <c r="L155" s="194">
        <v>0</v>
      </c>
      <c r="M155" s="194">
        <v>0</v>
      </c>
      <c r="N155" s="194">
        <v>0</v>
      </c>
      <c r="O155" s="194">
        <v>0</v>
      </c>
      <c r="P155" s="194">
        <v>0</v>
      </c>
      <c r="Q155" s="194">
        <v>0</v>
      </c>
      <c r="R155" s="194">
        <v>0</v>
      </c>
      <c r="S155" s="194">
        <v>0</v>
      </c>
      <c r="T155" s="194">
        <v>0</v>
      </c>
      <c r="U155" s="194">
        <v>0</v>
      </c>
      <c r="V155" s="194">
        <v>0</v>
      </c>
      <c r="W155" s="194">
        <v>0</v>
      </c>
      <c r="X155" s="194">
        <v>23122.66</v>
      </c>
      <c r="Y155" s="194">
        <v>0</v>
      </c>
      <c r="Z155" s="194">
        <v>0</v>
      </c>
      <c r="AA155" s="194">
        <v>0</v>
      </c>
      <c r="AB155" s="194">
        <v>0</v>
      </c>
      <c r="AC155" s="194">
        <v>0</v>
      </c>
      <c r="AD155" s="194">
        <v>1015.93</v>
      </c>
      <c r="AE155" s="194">
        <v>0</v>
      </c>
      <c r="AF155" s="194">
        <v>0</v>
      </c>
      <c r="AG155" s="194">
        <v>0</v>
      </c>
      <c r="AH155" s="194">
        <v>0</v>
      </c>
      <c r="AI155" s="194">
        <v>0</v>
      </c>
      <c r="AJ155" s="194">
        <v>0</v>
      </c>
      <c r="AK155" s="194">
        <v>0</v>
      </c>
      <c r="AL155" s="194">
        <v>0</v>
      </c>
      <c r="AM155" s="194">
        <v>0</v>
      </c>
      <c r="AN155" s="194">
        <v>0</v>
      </c>
      <c r="AO155" s="194">
        <v>0</v>
      </c>
      <c r="AP155" s="194">
        <v>0</v>
      </c>
      <c r="AQ155" s="194">
        <v>0</v>
      </c>
      <c r="AR155" s="194">
        <v>0</v>
      </c>
      <c r="AS155" s="194">
        <v>0</v>
      </c>
      <c r="AT155" s="194">
        <v>0</v>
      </c>
      <c r="AU155" s="194">
        <v>0</v>
      </c>
      <c r="AV155" s="194">
        <v>0</v>
      </c>
      <c r="AW155" s="194">
        <v>0</v>
      </c>
      <c r="AX155" s="194">
        <v>0</v>
      </c>
      <c r="AY155" s="194">
        <v>0</v>
      </c>
      <c r="AZ155" s="194">
        <v>0</v>
      </c>
      <c r="BA155" s="194">
        <v>0</v>
      </c>
      <c r="BB155" s="194">
        <v>0</v>
      </c>
      <c r="BC155" s="194">
        <v>0</v>
      </c>
      <c r="BD155" s="194">
        <v>0</v>
      </c>
      <c r="BE155" s="194">
        <v>0</v>
      </c>
      <c r="BF155" s="194">
        <v>300</v>
      </c>
      <c r="BG155" s="194">
        <v>0</v>
      </c>
      <c r="BH155" s="194">
        <v>0</v>
      </c>
      <c r="BI155" s="194">
        <v>0</v>
      </c>
      <c r="BJ155" s="194">
        <v>0</v>
      </c>
      <c r="BK155" s="194">
        <v>0</v>
      </c>
      <c r="BL155" s="194">
        <v>0</v>
      </c>
      <c r="BM155" s="194">
        <v>0</v>
      </c>
      <c r="BN155" s="194">
        <v>0</v>
      </c>
      <c r="BO155" s="194">
        <v>0</v>
      </c>
      <c r="BP155" s="194">
        <v>0</v>
      </c>
      <c r="BQ155" s="194">
        <v>0</v>
      </c>
      <c r="BR155" s="194">
        <v>0</v>
      </c>
      <c r="BS155" s="194">
        <v>1080</v>
      </c>
      <c r="BT155" s="194">
        <v>0</v>
      </c>
      <c r="BU155" s="194">
        <v>0</v>
      </c>
      <c r="BV155" s="194">
        <v>0</v>
      </c>
      <c r="BW155" s="194">
        <v>0</v>
      </c>
      <c r="BX155" s="194">
        <v>0</v>
      </c>
      <c r="BY155" s="194">
        <v>0</v>
      </c>
      <c r="BZ155" s="194">
        <v>0</v>
      </c>
      <c r="CA155" s="194">
        <v>0</v>
      </c>
      <c r="CB155" s="194">
        <v>0</v>
      </c>
      <c r="CC155" s="194">
        <v>0</v>
      </c>
      <c r="CD155" s="194">
        <v>0</v>
      </c>
      <c r="CE155" s="194">
        <v>250</v>
      </c>
      <c r="CF155" s="194">
        <v>0</v>
      </c>
      <c r="CG155" s="194">
        <v>0</v>
      </c>
      <c r="CH155" s="194">
        <v>0</v>
      </c>
      <c r="CI155" s="194">
        <v>0</v>
      </c>
      <c r="CJ155" s="194">
        <v>0</v>
      </c>
      <c r="CK155" s="194">
        <v>0</v>
      </c>
      <c r="CL155" s="194">
        <v>0</v>
      </c>
      <c r="CM155" s="194">
        <v>0</v>
      </c>
      <c r="CN155" s="194">
        <v>0</v>
      </c>
      <c r="CO155" s="194">
        <v>0</v>
      </c>
      <c r="CP155" s="194">
        <v>0</v>
      </c>
      <c r="CQ155" s="194">
        <v>0</v>
      </c>
      <c r="CR155" s="194">
        <v>4349.95</v>
      </c>
      <c r="CS155" s="194">
        <v>0</v>
      </c>
      <c r="CT155" s="194">
        <v>0</v>
      </c>
      <c r="CU155" s="194">
        <v>0</v>
      </c>
      <c r="CV155" s="194">
        <v>0</v>
      </c>
      <c r="CW155" s="194">
        <v>0</v>
      </c>
      <c r="CX155" s="194">
        <v>0</v>
      </c>
      <c r="CY155" s="194">
        <v>0</v>
      </c>
      <c r="CZ155" s="194">
        <v>0</v>
      </c>
      <c r="DA155" s="194">
        <v>0</v>
      </c>
      <c r="DB155" s="194">
        <v>0</v>
      </c>
      <c r="DC155" s="194">
        <v>0</v>
      </c>
      <c r="DD155" s="194">
        <v>0</v>
      </c>
      <c r="DE155" s="194">
        <v>0</v>
      </c>
      <c r="DF155" s="194">
        <v>0</v>
      </c>
      <c r="DG155" s="194">
        <v>43830.1</v>
      </c>
      <c r="DH155" s="194">
        <v>0</v>
      </c>
      <c r="DI155" s="194">
        <v>0</v>
      </c>
      <c r="DJ155" s="194">
        <v>0</v>
      </c>
      <c r="DK155" s="194">
        <v>0</v>
      </c>
      <c r="DL155" s="194">
        <v>0</v>
      </c>
      <c r="DM155" s="194">
        <v>0</v>
      </c>
      <c r="DN155" s="194">
        <v>0</v>
      </c>
      <c r="DO155" s="194">
        <v>0</v>
      </c>
      <c r="DP155" s="194">
        <v>0</v>
      </c>
      <c r="DQ155" s="194">
        <v>0</v>
      </c>
      <c r="DR155" s="194">
        <v>0</v>
      </c>
      <c r="DS155" s="194">
        <v>0</v>
      </c>
      <c r="DT155" s="194">
        <v>0</v>
      </c>
      <c r="DU155" s="194">
        <v>0</v>
      </c>
      <c r="DV155" s="194">
        <v>0</v>
      </c>
      <c r="DW155" s="194">
        <v>0</v>
      </c>
      <c r="DX155" s="194">
        <v>0</v>
      </c>
      <c r="DY155" s="194">
        <v>0</v>
      </c>
      <c r="DZ155" s="194">
        <v>0</v>
      </c>
      <c r="EA155" s="194">
        <v>0</v>
      </c>
      <c r="EB155" s="194">
        <v>0</v>
      </c>
      <c r="EC155" s="194">
        <v>0</v>
      </c>
      <c r="ED155" s="194">
        <v>0</v>
      </c>
      <c r="EE155" s="194">
        <v>0</v>
      </c>
      <c r="EF155" s="194">
        <v>0</v>
      </c>
      <c r="EG155" s="194">
        <v>0</v>
      </c>
      <c r="EH155" s="194">
        <v>0</v>
      </c>
      <c r="EI155" s="194">
        <v>0</v>
      </c>
      <c r="EJ155" s="194">
        <v>0</v>
      </c>
      <c r="EK155" s="194">
        <v>0</v>
      </c>
      <c r="EL155" s="194">
        <v>0</v>
      </c>
      <c r="EM155" s="194">
        <v>0</v>
      </c>
      <c r="EN155" s="194">
        <v>0</v>
      </c>
      <c r="EO155" s="194">
        <v>0</v>
      </c>
      <c r="EP155" s="194">
        <v>0</v>
      </c>
      <c r="EQ155" s="194">
        <v>0</v>
      </c>
      <c r="ER155" s="194">
        <v>0</v>
      </c>
      <c r="ES155" s="194">
        <v>0</v>
      </c>
      <c r="ET155" s="194">
        <v>0</v>
      </c>
      <c r="EU155" s="194">
        <v>0</v>
      </c>
      <c r="EV155" s="194">
        <v>0</v>
      </c>
      <c r="EW155" s="194">
        <v>7671</v>
      </c>
      <c r="EX155" s="194">
        <v>0</v>
      </c>
      <c r="EY155" s="194">
        <v>0</v>
      </c>
      <c r="EZ155" s="194">
        <v>0</v>
      </c>
      <c r="FA155" s="194">
        <v>0</v>
      </c>
      <c r="FB155" s="194">
        <v>0</v>
      </c>
      <c r="FC155" s="194">
        <v>0</v>
      </c>
      <c r="FD155" s="194">
        <v>0</v>
      </c>
      <c r="FE155" s="194">
        <v>0</v>
      </c>
      <c r="FF155" s="194">
        <v>0</v>
      </c>
      <c r="FG155" s="194">
        <v>0</v>
      </c>
      <c r="FH155" s="194">
        <v>18409.93</v>
      </c>
      <c r="FI155" s="194">
        <v>0</v>
      </c>
      <c r="FJ155" s="194">
        <v>66177.09</v>
      </c>
      <c r="FK155" s="194">
        <v>0</v>
      </c>
      <c r="FL155" s="194">
        <v>0</v>
      </c>
      <c r="FM155" s="194">
        <v>0</v>
      </c>
      <c r="FN155" s="194">
        <v>0</v>
      </c>
      <c r="FO155" s="194">
        <v>0</v>
      </c>
      <c r="FP155" s="194">
        <v>0</v>
      </c>
      <c r="FQ155" s="194">
        <v>0</v>
      </c>
      <c r="FR155" s="194">
        <v>0</v>
      </c>
      <c r="FS155" s="194">
        <v>0</v>
      </c>
      <c r="FT155" s="194">
        <v>0</v>
      </c>
      <c r="FU155" s="194">
        <v>0</v>
      </c>
      <c r="FV155" s="194">
        <v>0</v>
      </c>
      <c r="FW155" s="194">
        <v>0</v>
      </c>
      <c r="FX155" s="194">
        <v>0</v>
      </c>
      <c r="FY155" s="194">
        <v>0</v>
      </c>
      <c r="FZ155" s="194">
        <v>0</v>
      </c>
      <c r="GA155" s="194">
        <v>0</v>
      </c>
      <c r="GB155" s="194">
        <v>0</v>
      </c>
      <c r="GC155" s="194">
        <v>0</v>
      </c>
      <c r="GD155" s="194">
        <v>0</v>
      </c>
      <c r="GE155" s="194">
        <v>0</v>
      </c>
      <c r="GF155" s="194">
        <v>0</v>
      </c>
      <c r="GG155" s="194">
        <v>0</v>
      </c>
      <c r="GH155" s="194">
        <v>0</v>
      </c>
      <c r="GI155" s="194">
        <v>0</v>
      </c>
      <c r="GJ155" s="194">
        <v>0</v>
      </c>
      <c r="GK155" s="194">
        <v>0</v>
      </c>
      <c r="GL155" s="194">
        <v>0</v>
      </c>
      <c r="GM155" s="194">
        <v>1800</v>
      </c>
      <c r="GN155" s="194">
        <v>0</v>
      </c>
      <c r="GO155" s="194">
        <v>0</v>
      </c>
      <c r="GP155" s="194">
        <v>0</v>
      </c>
      <c r="GQ155" s="194">
        <v>0</v>
      </c>
      <c r="GR155" s="194">
        <v>0</v>
      </c>
      <c r="GS155" s="194">
        <v>0</v>
      </c>
      <c r="GT155" s="194">
        <v>0</v>
      </c>
      <c r="GU155" s="194">
        <v>0</v>
      </c>
      <c r="GV155" s="194">
        <v>0</v>
      </c>
      <c r="GW155" s="194">
        <v>0</v>
      </c>
      <c r="GX155" s="194">
        <v>0</v>
      </c>
      <c r="GY155" s="194">
        <v>0</v>
      </c>
      <c r="GZ155" s="194">
        <v>0</v>
      </c>
      <c r="HA155" s="194">
        <v>0</v>
      </c>
      <c r="HB155" s="194">
        <v>0</v>
      </c>
      <c r="HC155" s="194">
        <v>0</v>
      </c>
      <c r="HD155" s="194">
        <v>0</v>
      </c>
      <c r="HE155" s="194">
        <v>0</v>
      </c>
      <c r="HF155" s="194">
        <v>0</v>
      </c>
      <c r="HG155" s="194">
        <v>0</v>
      </c>
      <c r="HH155" s="194">
        <v>0</v>
      </c>
      <c r="HI155" s="194">
        <v>0</v>
      </c>
      <c r="HJ155" s="194">
        <v>0</v>
      </c>
      <c r="HK155" s="194">
        <v>0</v>
      </c>
      <c r="HL155" s="194">
        <v>0</v>
      </c>
      <c r="HM155" s="194">
        <v>0</v>
      </c>
      <c r="HN155" s="194">
        <v>0</v>
      </c>
      <c r="HO155" s="194">
        <v>0</v>
      </c>
      <c r="HP155" s="194">
        <v>0</v>
      </c>
      <c r="HQ155" s="194">
        <v>0</v>
      </c>
      <c r="HR155" s="194">
        <v>0</v>
      </c>
      <c r="HS155" s="194">
        <v>0</v>
      </c>
      <c r="HT155" s="194">
        <v>0</v>
      </c>
      <c r="HU155" s="194">
        <v>0</v>
      </c>
      <c r="HV155" s="194">
        <v>158</v>
      </c>
      <c r="HW155" s="194">
        <v>0</v>
      </c>
      <c r="HX155" s="194">
        <v>0</v>
      </c>
      <c r="HY155" s="194">
        <v>0</v>
      </c>
      <c r="HZ155" s="194">
        <v>0</v>
      </c>
      <c r="IA155" s="194">
        <v>0</v>
      </c>
      <c r="IB155" s="194">
        <v>0</v>
      </c>
      <c r="IC155" s="194">
        <v>0</v>
      </c>
      <c r="ID155" s="194">
        <v>0</v>
      </c>
      <c r="IE155" s="194">
        <v>0</v>
      </c>
      <c r="IF155" s="194">
        <v>0</v>
      </c>
      <c r="IG155" s="194">
        <v>0</v>
      </c>
      <c r="IH155" s="194">
        <v>0</v>
      </c>
      <c r="II155" s="194">
        <v>0</v>
      </c>
      <c r="IJ155" s="194">
        <v>0</v>
      </c>
      <c r="IK155" s="194">
        <v>0</v>
      </c>
      <c r="IL155" s="194">
        <v>0</v>
      </c>
      <c r="IM155" s="194">
        <v>0</v>
      </c>
      <c r="IN155" s="194">
        <v>0</v>
      </c>
      <c r="IO155" s="194">
        <v>0</v>
      </c>
      <c r="IP155" s="194">
        <v>0</v>
      </c>
      <c r="IQ155" s="194">
        <v>0</v>
      </c>
      <c r="IR155" s="194">
        <v>4088.96</v>
      </c>
      <c r="IS155" s="194">
        <v>0</v>
      </c>
      <c r="IT155" s="194">
        <v>0</v>
      </c>
      <c r="IU155" s="194">
        <v>0</v>
      </c>
      <c r="IV155" s="194">
        <v>0</v>
      </c>
      <c r="IW155" s="194">
        <v>0</v>
      </c>
      <c r="IX155" s="194">
        <f t="shared" si="4"/>
        <v>172253.62</v>
      </c>
    </row>
    <row r="156" spans="1:258" ht="13.5" customHeight="1" x14ac:dyDescent="0.25">
      <c r="A156" s="190">
        <v>549999</v>
      </c>
      <c r="B156" s="194">
        <v>0</v>
      </c>
      <c r="C156" s="194">
        <v>0</v>
      </c>
      <c r="D156" s="194">
        <v>0</v>
      </c>
      <c r="E156" s="194">
        <v>0</v>
      </c>
      <c r="F156" s="194">
        <v>0</v>
      </c>
      <c r="G156" s="194">
        <v>18964.5</v>
      </c>
      <c r="H156" s="194">
        <v>0</v>
      </c>
      <c r="I156" s="194">
        <v>0</v>
      </c>
      <c r="J156" s="194">
        <v>0</v>
      </c>
      <c r="K156" s="194">
        <v>0</v>
      </c>
      <c r="L156" s="194">
        <v>0</v>
      </c>
      <c r="M156" s="194">
        <v>0</v>
      </c>
      <c r="N156" s="194">
        <v>0</v>
      </c>
      <c r="O156" s="194">
        <v>0</v>
      </c>
      <c r="P156" s="194">
        <v>0</v>
      </c>
      <c r="Q156" s="194">
        <v>0</v>
      </c>
      <c r="R156" s="194">
        <v>0</v>
      </c>
      <c r="S156" s="194">
        <v>0</v>
      </c>
      <c r="T156" s="194">
        <v>0</v>
      </c>
      <c r="U156" s="194">
        <v>0</v>
      </c>
      <c r="V156" s="194">
        <v>0</v>
      </c>
      <c r="W156" s="194">
        <v>0</v>
      </c>
      <c r="X156" s="194">
        <v>0</v>
      </c>
      <c r="Y156" s="194">
        <v>352.94</v>
      </c>
      <c r="Z156" s="194">
        <v>0</v>
      </c>
      <c r="AA156" s="194">
        <v>0</v>
      </c>
      <c r="AB156" s="194">
        <v>0</v>
      </c>
      <c r="AC156" s="194">
        <v>0</v>
      </c>
      <c r="AD156" s="194">
        <v>0</v>
      </c>
      <c r="AE156" s="194">
        <v>0</v>
      </c>
      <c r="AF156" s="194">
        <v>0</v>
      </c>
      <c r="AG156" s="194">
        <v>0</v>
      </c>
      <c r="AH156" s="194">
        <v>0</v>
      </c>
      <c r="AI156" s="194">
        <v>0</v>
      </c>
      <c r="AJ156" s="194">
        <v>0</v>
      </c>
      <c r="AK156" s="194">
        <v>0</v>
      </c>
      <c r="AL156" s="194">
        <v>0</v>
      </c>
      <c r="AM156" s="194">
        <v>0</v>
      </c>
      <c r="AN156" s="194">
        <v>0</v>
      </c>
      <c r="AO156" s="194">
        <v>0</v>
      </c>
      <c r="AP156" s="194">
        <v>0</v>
      </c>
      <c r="AQ156" s="194">
        <v>0</v>
      </c>
      <c r="AR156" s="194">
        <v>0</v>
      </c>
      <c r="AS156" s="194">
        <v>0</v>
      </c>
      <c r="AT156" s="194">
        <v>0</v>
      </c>
      <c r="AU156" s="194">
        <v>0</v>
      </c>
      <c r="AV156" s="194">
        <v>0</v>
      </c>
      <c r="AW156" s="194">
        <v>0</v>
      </c>
      <c r="AX156" s="194">
        <v>0</v>
      </c>
      <c r="AY156" s="194">
        <v>0</v>
      </c>
      <c r="AZ156" s="194">
        <v>0</v>
      </c>
      <c r="BA156" s="194">
        <v>1000</v>
      </c>
      <c r="BB156" s="194">
        <v>0</v>
      </c>
      <c r="BC156" s="194">
        <v>0</v>
      </c>
      <c r="BD156" s="194">
        <v>0</v>
      </c>
      <c r="BE156" s="194">
        <v>0</v>
      </c>
      <c r="BF156" s="194">
        <v>0</v>
      </c>
      <c r="BG156" s="194">
        <v>0</v>
      </c>
      <c r="BH156" s="194">
        <v>0</v>
      </c>
      <c r="BI156" s="194">
        <v>0</v>
      </c>
      <c r="BJ156" s="194">
        <v>0</v>
      </c>
      <c r="BK156" s="194">
        <v>0</v>
      </c>
      <c r="BL156" s="194">
        <v>0</v>
      </c>
      <c r="BM156" s="194">
        <v>5034</v>
      </c>
      <c r="BN156" s="194">
        <v>0</v>
      </c>
      <c r="BO156" s="194">
        <v>0</v>
      </c>
      <c r="BP156" s="194">
        <v>0</v>
      </c>
      <c r="BQ156" s="194">
        <v>0</v>
      </c>
      <c r="BR156" s="194">
        <v>0</v>
      </c>
      <c r="BS156" s="194">
        <v>0</v>
      </c>
      <c r="BT156" s="194">
        <v>0</v>
      </c>
      <c r="BU156" s="194">
        <v>0</v>
      </c>
      <c r="BV156" s="194">
        <v>0</v>
      </c>
      <c r="BW156" s="194">
        <v>0</v>
      </c>
      <c r="BX156" s="194">
        <v>0</v>
      </c>
      <c r="BY156" s="194">
        <v>0</v>
      </c>
      <c r="BZ156" s="194">
        <v>0</v>
      </c>
      <c r="CA156" s="194">
        <v>0</v>
      </c>
      <c r="CB156" s="194">
        <v>0</v>
      </c>
      <c r="CC156" s="194">
        <v>0</v>
      </c>
      <c r="CD156" s="194">
        <v>0</v>
      </c>
      <c r="CE156" s="194">
        <v>0</v>
      </c>
      <c r="CF156" s="194">
        <v>0</v>
      </c>
      <c r="CG156" s="194">
        <v>0</v>
      </c>
      <c r="CH156" s="194">
        <v>0</v>
      </c>
      <c r="CI156" s="194">
        <v>0</v>
      </c>
      <c r="CJ156" s="194">
        <v>0</v>
      </c>
      <c r="CK156" s="194">
        <v>0</v>
      </c>
      <c r="CL156" s="194">
        <v>0</v>
      </c>
      <c r="CM156" s="194">
        <v>0</v>
      </c>
      <c r="CN156" s="194">
        <v>0</v>
      </c>
      <c r="CO156" s="194">
        <v>0</v>
      </c>
      <c r="CP156" s="194">
        <v>0</v>
      </c>
      <c r="CQ156" s="194">
        <v>0</v>
      </c>
      <c r="CR156" s="194">
        <v>400</v>
      </c>
      <c r="CS156" s="194">
        <v>0</v>
      </c>
      <c r="CT156" s="194">
        <v>0</v>
      </c>
      <c r="CU156" s="194">
        <v>0</v>
      </c>
      <c r="CV156" s="194">
        <v>0</v>
      </c>
      <c r="CW156" s="194">
        <v>0</v>
      </c>
      <c r="CX156" s="194">
        <v>0</v>
      </c>
      <c r="CY156" s="194">
        <v>0</v>
      </c>
      <c r="CZ156" s="194">
        <v>0</v>
      </c>
      <c r="DA156" s="194">
        <v>0</v>
      </c>
      <c r="DB156" s="194">
        <v>0</v>
      </c>
      <c r="DC156" s="194">
        <v>0</v>
      </c>
      <c r="DD156" s="194">
        <v>0</v>
      </c>
      <c r="DE156" s="194">
        <v>0</v>
      </c>
      <c r="DF156" s="194">
        <v>0</v>
      </c>
      <c r="DG156" s="194">
        <v>9340.8700000000008</v>
      </c>
      <c r="DH156" s="194">
        <v>0</v>
      </c>
      <c r="DI156" s="194">
        <v>0</v>
      </c>
      <c r="DJ156" s="194">
        <v>0</v>
      </c>
      <c r="DK156" s="194">
        <v>0</v>
      </c>
      <c r="DL156" s="194">
        <v>0</v>
      </c>
      <c r="DM156" s="194">
        <v>0</v>
      </c>
      <c r="DN156" s="194">
        <v>0</v>
      </c>
      <c r="DO156" s="194">
        <v>0</v>
      </c>
      <c r="DP156" s="194">
        <v>0</v>
      </c>
      <c r="DQ156" s="194">
        <v>0</v>
      </c>
      <c r="DR156" s="194">
        <v>0</v>
      </c>
      <c r="DS156" s="194">
        <v>0</v>
      </c>
      <c r="DT156" s="194">
        <v>0</v>
      </c>
      <c r="DU156" s="194">
        <v>0</v>
      </c>
      <c r="DV156" s="194">
        <v>0</v>
      </c>
      <c r="DW156" s="194">
        <v>0</v>
      </c>
      <c r="DX156" s="194">
        <v>0</v>
      </c>
      <c r="DY156" s="194">
        <v>0</v>
      </c>
      <c r="DZ156" s="194">
        <v>0</v>
      </c>
      <c r="EA156" s="194">
        <v>0</v>
      </c>
      <c r="EB156" s="194">
        <v>0</v>
      </c>
      <c r="EC156" s="194">
        <v>0</v>
      </c>
      <c r="ED156" s="194">
        <v>0</v>
      </c>
      <c r="EE156" s="194">
        <v>5757.75</v>
      </c>
      <c r="EF156" s="194">
        <v>0</v>
      </c>
      <c r="EG156" s="194">
        <v>0</v>
      </c>
      <c r="EH156" s="194">
        <v>0</v>
      </c>
      <c r="EI156" s="194">
        <v>0</v>
      </c>
      <c r="EJ156" s="194">
        <v>0</v>
      </c>
      <c r="EK156" s="194">
        <v>0</v>
      </c>
      <c r="EL156" s="194">
        <v>0</v>
      </c>
      <c r="EM156" s="194">
        <v>0</v>
      </c>
      <c r="EN156" s="194">
        <v>0</v>
      </c>
      <c r="EO156" s="194">
        <v>0</v>
      </c>
      <c r="EP156" s="194">
        <v>0</v>
      </c>
      <c r="EQ156" s="194">
        <v>0</v>
      </c>
      <c r="ER156" s="194">
        <v>0</v>
      </c>
      <c r="ES156" s="194">
        <v>0</v>
      </c>
      <c r="ET156" s="194">
        <v>0</v>
      </c>
      <c r="EU156" s="194">
        <v>0</v>
      </c>
      <c r="EV156" s="194">
        <v>0</v>
      </c>
      <c r="EW156" s="194">
        <v>0</v>
      </c>
      <c r="EX156" s="194">
        <v>0</v>
      </c>
      <c r="EY156" s="194">
        <v>0</v>
      </c>
      <c r="EZ156" s="194">
        <v>0</v>
      </c>
      <c r="FA156" s="194">
        <v>0</v>
      </c>
      <c r="FB156" s="194">
        <v>0</v>
      </c>
      <c r="FC156" s="194">
        <v>0</v>
      </c>
      <c r="FD156" s="194">
        <v>0</v>
      </c>
      <c r="FE156" s="194">
        <v>0</v>
      </c>
      <c r="FF156" s="194">
        <v>0</v>
      </c>
      <c r="FG156" s="194">
        <v>0</v>
      </c>
      <c r="FH156" s="194">
        <v>0</v>
      </c>
      <c r="FI156" s="194">
        <v>0</v>
      </c>
      <c r="FJ156" s="194">
        <v>0</v>
      </c>
      <c r="FK156" s="194">
        <v>0</v>
      </c>
      <c r="FL156" s="194">
        <v>0</v>
      </c>
      <c r="FM156" s="194">
        <v>0</v>
      </c>
      <c r="FN156" s="194">
        <v>11090</v>
      </c>
      <c r="FO156" s="194">
        <v>0</v>
      </c>
      <c r="FP156" s="194">
        <v>0</v>
      </c>
      <c r="FQ156" s="194">
        <v>0</v>
      </c>
      <c r="FR156" s="194">
        <v>0</v>
      </c>
      <c r="FS156" s="194">
        <v>0</v>
      </c>
      <c r="FT156" s="194">
        <v>0</v>
      </c>
      <c r="FU156" s="194">
        <v>0</v>
      </c>
      <c r="FV156" s="194">
        <v>0</v>
      </c>
      <c r="FW156" s="194">
        <v>0</v>
      </c>
      <c r="FX156" s="194">
        <v>0</v>
      </c>
      <c r="FY156" s="194">
        <v>0</v>
      </c>
      <c r="FZ156" s="194">
        <v>0</v>
      </c>
      <c r="GA156" s="194">
        <v>0</v>
      </c>
      <c r="GB156" s="194">
        <v>0</v>
      </c>
      <c r="GC156" s="194">
        <v>0</v>
      </c>
      <c r="GD156" s="194">
        <v>0</v>
      </c>
      <c r="GE156" s="194">
        <v>0</v>
      </c>
      <c r="GF156" s="194">
        <v>0</v>
      </c>
      <c r="GG156" s="194">
        <v>0</v>
      </c>
      <c r="GH156" s="194">
        <v>0</v>
      </c>
      <c r="GI156" s="194">
        <v>0</v>
      </c>
      <c r="GJ156" s="194">
        <v>0</v>
      </c>
      <c r="GK156" s="194">
        <v>0</v>
      </c>
      <c r="GL156" s="194">
        <v>0</v>
      </c>
      <c r="GM156" s="194">
        <v>0</v>
      </c>
      <c r="GN156" s="194">
        <v>0</v>
      </c>
      <c r="GO156" s="194">
        <v>0</v>
      </c>
      <c r="GP156" s="194">
        <v>0</v>
      </c>
      <c r="GQ156" s="194">
        <v>0</v>
      </c>
      <c r="GR156" s="194">
        <v>0</v>
      </c>
      <c r="GS156" s="194">
        <v>0</v>
      </c>
      <c r="GT156" s="194">
        <v>0</v>
      </c>
      <c r="GU156" s="194">
        <v>0</v>
      </c>
      <c r="GV156" s="194">
        <v>0</v>
      </c>
      <c r="GW156" s="194">
        <v>0</v>
      </c>
      <c r="GX156" s="194">
        <v>0</v>
      </c>
      <c r="GY156" s="194">
        <v>0</v>
      </c>
      <c r="GZ156" s="194">
        <v>0</v>
      </c>
      <c r="HA156" s="194">
        <v>0</v>
      </c>
      <c r="HB156" s="194">
        <v>0</v>
      </c>
      <c r="HC156" s="194">
        <v>0</v>
      </c>
      <c r="HD156" s="194">
        <v>0</v>
      </c>
      <c r="HE156" s="194">
        <v>0</v>
      </c>
      <c r="HF156" s="194">
        <v>0</v>
      </c>
      <c r="HG156" s="194">
        <v>0</v>
      </c>
      <c r="HH156" s="194">
        <v>0</v>
      </c>
      <c r="HI156" s="194">
        <v>0</v>
      </c>
      <c r="HJ156" s="194">
        <v>0</v>
      </c>
      <c r="HK156" s="194">
        <v>0</v>
      </c>
      <c r="HL156" s="194">
        <v>0</v>
      </c>
      <c r="HM156" s="194">
        <v>0</v>
      </c>
      <c r="HN156" s="194">
        <v>0</v>
      </c>
      <c r="HO156" s="194">
        <v>0</v>
      </c>
      <c r="HP156" s="194">
        <v>0</v>
      </c>
      <c r="HQ156" s="194">
        <v>0</v>
      </c>
      <c r="HR156" s="194">
        <v>0</v>
      </c>
      <c r="HS156" s="194">
        <v>0</v>
      </c>
      <c r="HT156" s="194">
        <v>0</v>
      </c>
      <c r="HU156" s="194">
        <v>0</v>
      </c>
      <c r="HV156" s="194">
        <v>0</v>
      </c>
      <c r="HW156" s="194">
        <v>0</v>
      </c>
      <c r="HX156" s="194">
        <v>0</v>
      </c>
      <c r="HY156" s="194">
        <v>0</v>
      </c>
      <c r="HZ156" s="194">
        <v>0</v>
      </c>
      <c r="IA156" s="194">
        <v>0</v>
      </c>
      <c r="IB156" s="194">
        <v>0</v>
      </c>
      <c r="IC156" s="194">
        <v>0</v>
      </c>
      <c r="ID156" s="194">
        <v>0</v>
      </c>
      <c r="IE156" s="194">
        <v>0</v>
      </c>
      <c r="IF156" s="194">
        <v>0</v>
      </c>
      <c r="IG156" s="194">
        <v>0</v>
      </c>
      <c r="IH156" s="194">
        <v>0</v>
      </c>
      <c r="II156" s="194">
        <v>0</v>
      </c>
      <c r="IJ156" s="194">
        <v>0</v>
      </c>
      <c r="IK156" s="194">
        <v>0</v>
      </c>
      <c r="IL156" s="194">
        <v>0</v>
      </c>
      <c r="IM156" s="194">
        <v>0</v>
      </c>
      <c r="IN156" s="194">
        <v>0</v>
      </c>
      <c r="IO156" s="194">
        <v>0</v>
      </c>
      <c r="IP156" s="194">
        <v>0</v>
      </c>
      <c r="IQ156" s="194">
        <v>0</v>
      </c>
      <c r="IR156" s="194">
        <v>0</v>
      </c>
      <c r="IS156" s="194">
        <v>0</v>
      </c>
      <c r="IT156" s="194">
        <v>0</v>
      </c>
      <c r="IU156" s="194">
        <v>0</v>
      </c>
      <c r="IV156" s="194">
        <v>0</v>
      </c>
      <c r="IW156" s="194">
        <v>0</v>
      </c>
      <c r="IX156" s="194">
        <f t="shared" si="4"/>
        <v>51940.06</v>
      </c>
    </row>
    <row r="157" spans="1:258" ht="13.5" customHeight="1" x14ac:dyDescent="0.25">
      <c r="A157" s="190">
        <v>551011</v>
      </c>
      <c r="B157" s="194">
        <v>0</v>
      </c>
      <c r="C157" s="194">
        <v>0</v>
      </c>
      <c r="D157" s="194">
        <v>0</v>
      </c>
      <c r="E157" s="194">
        <v>0</v>
      </c>
      <c r="F157" s="194">
        <v>0</v>
      </c>
      <c r="G157" s="194">
        <v>0</v>
      </c>
      <c r="H157" s="194">
        <v>0</v>
      </c>
      <c r="I157" s="194">
        <v>0</v>
      </c>
      <c r="J157" s="194">
        <v>0</v>
      </c>
      <c r="K157" s="194">
        <v>0</v>
      </c>
      <c r="L157" s="194">
        <v>0</v>
      </c>
      <c r="M157" s="194">
        <v>0</v>
      </c>
      <c r="N157" s="194">
        <v>0</v>
      </c>
      <c r="O157" s="194">
        <v>0</v>
      </c>
      <c r="P157" s="194">
        <v>0</v>
      </c>
      <c r="Q157" s="194">
        <v>0</v>
      </c>
      <c r="R157" s="194">
        <v>0</v>
      </c>
      <c r="S157" s="194">
        <v>0</v>
      </c>
      <c r="T157" s="194">
        <v>0</v>
      </c>
      <c r="U157" s="194">
        <v>0</v>
      </c>
      <c r="V157" s="194">
        <v>0</v>
      </c>
      <c r="W157" s="194">
        <v>0</v>
      </c>
      <c r="X157" s="194">
        <v>0</v>
      </c>
      <c r="Y157" s="194">
        <v>0</v>
      </c>
      <c r="Z157" s="194">
        <v>0</v>
      </c>
      <c r="AA157" s="194">
        <v>0</v>
      </c>
      <c r="AB157" s="194">
        <v>0</v>
      </c>
      <c r="AC157" s="194">
        <v>0</v>
      </c>
      <c r="AD157" s="194">
        <v>0</v>
      </c>
      <c r="AE157" s="194">
        <v>0</v>
      </c>
      <c r="AF157" s="194">
        <v>0</v>
      </c>
      <c r="AG157" s="194">
        <v>0</v>
      </c>
      <c r="AH157" s="194">
        <v>0</v>
      </c>
      <c r="AI157" s="194">
        <v>0</v>
      </c>
      <c r="AJ157" s="194">
        <v>0</v>
      </c>
      <c r="AK157" s="194">
        <v>0</v>
      </c>
      <c r="AL157" s="194">
        <v>0</v>
      </c>
      <c r="AM157" s="194">
        <v>0</v>
      </c>
      <c r="AN157" s="194">
        <v>0</v>
      </c>
      <c r="AO157" s="194">
        <v>0</v>
      </c>
      <c r="AP157" s="194">
        <v>0</v>
      </c>
      <c r="AQ157" s="194">
        <v>0</v>
      </c>
      <c r="AR157" s="194">
        <v>0</v>
      </c>
      <c r="AS157" s="194">
        <v>0</v>
      </c>
      <c r="AT157" s="194">
        <v>0</v>
      </c>
      <c r="AU157" s="194">
        <v>0</v>
      </c>
      <c r="AV157" s="194">
        <v>0</v>
      </c>
      <c r="AW157" s="194">
        <v>0</v>
      </c>
      <c r="AX157" s="194">
        <v>0</v>
      </c>
      <c r="AY157" s="194">
        <v>0</v>
      </c>
      <c r="AZ157" s="194">
        <v>0</v>
      </c>
      <c r="BA157" s="194">
        <v>0</v>
      </c>
      <c r="BB157" s="194">
        <v>0</v>
      </c>
      <c r="BC157" s="194">
        <v>0</v>
      </c>
      <c r="BD157" s="194">
        <v>0</v>
      </c>
      <c r="BE157" s="194">
        <v>0</v>
      </c>
      <c r="BF157" s="194">
        <v>0</v>
      </c>
      <c r="BG157" s="194">
        <v>0</v>
      </c>
      <c r="BH157" s="194">
        <v>0</v>
      </c>
      <c r="BI157" s="194">
        <v>0</v>
      </c>
      <c r="BJ157" s="194">
        <v>0</v>
      </c>
      <c r="BK157" s="194">
        <v>0</v>
      </c>
      <c r="BL157" s="194">
        <v>0</v>
      </c>
      <c r="BM157" s="194">
        <v>0</v>
      </c>
      <c r="BN157" s="194">
        <v>0</v>
      </c>
      <c r="BO157" s="194">
        <v>0</v>
      </c>
      <c r="BP157" s="194">
        <v>0</v>
      </c>
      <c r="BQ157" s="194">
        <v>0</v>
      </c>
      <c r="BR157" s="194">
        <v>0</v>
      </c>
      <c r="BS157" s="194">
        <v>0</v>
      </c>
      <c r="BT157" s="194">
        <v>0</v>
      </c>
      <c r="BU157" s="194">
        <v>0</v>
      </c>
      <c r="BV157" s="194">
        <v>0</v>
      </c>
      <c r="BW157" s="194">
        <v>0</v>
      </c>
      <c r="BX157" s="194">
        <v>0</v>
      </c>
      <c r="BY157" s="194">
        <v>0</v>
      </c>
      <c r="BZ157" s="194">
        <v>0</v>
      </c>
      <c r="CA157" s="194">
        <v>0</v>
      </c>
      <c r="CB157" s="194">
        <v>0</v>
      </c>
      <c r="CC157" s="194">
        <v>0</v>
      </c>
      <c r="CD157" s="194">
        <v>0</v>
      </c>
      <c r="CE157" s="194">
        <v>0</v>
      </c>
      <c r="CF157" s="194">
        <v>0</v>
      </c>
      <c r="CG157" s="194">
        <v>0</v>
      </c>
      <c r="CH157" s="194">
        <v>0</v>
      </c>
      <c r="CI157" s="194">
        <v>0</v>
      </c>
      <c r="CJ157" s="194">
        <v>0</v>
      </c>
      <c r="CK157" s="194">
        <v>0</v>
      </c>
      <c r="CL157" s="194">
        <v>0</v>
      </c>
      <c r="CM157" s="194">
        <v>0</v>
      </c>
      <c r="CN157" s="194">
        <v>0</v>
      </c>
      <c r="CO157" s="194">
        <v>0</v>
      </c>
      <c r="CP157" s="194">
        <v>0</v>
      </c>
      <c r="CQ157" s="194">
        <v>0</v>
      </c>
      <c r="CR157" s="194">
        <v>0</v>
      </c>
      <c r="CS157" s="194">
        <v>0</v>
      </c>
      <c r="CT157" s="194">
        <v>0</v>
      </c>
      <c r="CU157" s="194">
        <v>0</v>
      </c>
      <c r="CV157" s="194">
        <v>0</v>
      </c>
      <c r="CW157" s="194">
        <v>0</v>
      </c>
      <c r="CX157" s="194">
        <v>0</v>
      </c>
      <c r="CY157" s="194">
        <v>0</v>
      </c>
      <c r="CZ157" s="194">
        <v>0</v>
      </c>
      <c r="DA157" s="194">
        <v>0</v>
      </c>
      <c r="DB157" s="194">
        <v>0</v>
      </c>
      <c r="DC157" s="194">
        <v>0</v>
      </c>
      <c r="DD157" s="194">
        <v>0</v>
      </c>
      <c r="DE157" s="194">
        <v>0</v>
      </c>
      <c r="DF157" s="194">
        <v>0</v>
      </c>
      <c r="DG157" s="194">
        <v>0</v>
      </c>
      <c r="DH157" s="194">
        <v>0</v>
      </c>
      <c r="DI157" s="194">
        <v>0</v>
      </c>
      <c r="DJ157" s="194">
        <v>0</v>
      </c>
      <c r="DK157" s="194">
        <v>0</v>
      </c>
      <c r="DL157" s="194">
        <v>0</v>
      </c>
      <c r="DM157" s="194">
        <v>0</v>
      </c>
      <c r="DN157" s="194">
        <v>0</v>
      </c>
      <c r="DO157" s="194">
        <v>0</v>
      </c>
      <c r="DP157" s="194">
        <v>0</v>
      </c>
      <c r="DQ157" s="194">
        <v>0</v>
      </c>
      <c r="DR157" s="194">
        <v>0</v>
      </c>
      <c r="DS157" s="194">
        <v>0</v>
      </c>
      <c r="DT157" s="194">
        <v>0</v>
      </c>
      <c r="DU157" s="194">
        <v>0</v>
      </c>
      <c r="DV157" s="194">
        <v>0</v>
      </c>
      <c r="DW157" s="194">
        <v>0</v>
      </c>
      <c r="DX157" s="194">
        <v>0</v>
      </c>
      <c r="DY157" s="194">
        <v>0</v>
      </c>
      <c r="DZ157" s="194">
        <v>0</v>
      </c>
      <c r="EA157" s="194">
        <v>0</v>
      </c>
      <c r="EB157" s="194">
        <v>0</v>
      </c>
      <c r="EC157" s="194">
        <v>0</v>
      </c>
      <c r="ED157" s="194">
        <v>0</v>
      </c>
      <c r="EE157" s="194">
        <v>0</v>
      </c>
      <c r="EF157" s="194">
        <v>0</v>
      </c>
      <c r="EG157" s="194">
        <v>0</v>
      </c>
      <c r="EH157" s="194">
        <v>0</v>
      </c>
      <c r="EI157" s="194">
        <v>0</v>
      </c>
      <c r="EJ157" s="194">
        <v>0</v>
      </c>
      <c r="EK157" s="194">
        <v>0</v>
      </c>
      <c r="EL157" s="194">
        <v>0</v>
      </c>
      <c r="EM157" s="194">
        <v>0</v>
      </c>
      <c r="EN157" s="194">
        <v>0</v>
      </c>
      <c r="EO157" s="194">
        <v>0</v>
      </c>
      <c r="EP157" s="194">
        <v>0</v>
      </c>
      <c r="EQ157" s="194">
        <v>0</v>
      </c>
      <c r="ER157" s="194">
        <v>0</v>
      </c>
      <c r="ES157" s="194">
        <v>0</v>
      </c>
      <c r="ET157" s="194">
        <v>0</v>
      </c>
      <c r="EU157" s="194">
        <v>0</v>
      </c>
      <c r="EV157" s="194">
        <v>0</v>
      </c>
      <c r="EW157" s="194">
        <v>0</v>
      </c>
      <c r="EX157" s="194">
        <v>0</v>
      </c>
      <c r="EY157" s="194">
        <v>0</v>
      </c>
      <c r="EZ157" s="194">
        <v>0</v>
      </c>
      <c r="FA157" s="194">
        <v>0</v>
      </c>
      <c r="FB157" s="194">
        <v>0</v>
      </c>
      <c r="FC157" s="194">
        <v>0</v>
      </c>
      <c r="FD157" s="194">
        <v>0</v>
      </c>
      <c r="FE157" s="194">
        <v>0</v>
      </c>
      <c r="FF157" s="194">
        <v>0</v>
      </c>
      <c r="FG157" s="194">
        <v>0</v>
      </c>
      <c r="FH157" s="194">
        <v>0</v>
      </c>
      <c r="FI157" s="194">
        <v>0</v>
      </c>
      <c r="FJ157" s="194">
        <v>0</v>
      </c>
      <c r="FK157" s="194">
        <v>0</v>
      </c>
      <c r="FL157" s="194">
        <v>0</v>
      </c>
      <c r="FM157" s="194">
        <v>0</v>
      </c>
      <c r="FN157" s="194">
        <v>0</v>
      </c>
      <c r="FO157" s="194">
        <v>0</v>
      </c>
      <c r="FP157" s="194">
        <v>0</v>
      </c>
      <c r="FQ157" s="194">
        <v>0</v>
      </c>
      <c r="FR157" s="194">
        <v>0</v>
      </c>
      <c r="FS157" s="194">
        <v>0</v>
      </c>
      <c r="FT157" s="194">
        <v>0</v>
      </c>
      <c r="FU157" s="194">
        <v>0</v>
      </c>
      <c r="FV157" s="194">
        <v>0</v>
      </c>
      <c r="FW157" s="194">
        <v>0</v>
      </c>
      <c r="FX157" s="194">
        <v>0</v>
      </c>
      <c r="FY157" s="194">
        <v>0</v>
      </c>
      <c r="FZ157" s="194">
        <v>0</v>
      </c>
      <c r="GA157" s="194">
        <v>0</v>
      </c>
      <c r="GB157" s="194">
        <v>0</v>
      </c>
      <c r="GC157" s="194">
        <v>0</v>
      </c>
      <c r="GD157" s="194">
        <v>0</v>
      </c>
      <c r="GE157" s="194">
        <v>0</v>
      </c>
      <c r="GF157" s="194">
        <v>0</v>
      </c>
      <c r="GG157" s="194">
        <v>0</v>
      </c>
      <c r="GH157" s="194">
        <v>0</v>
      </c>
      <c r="GI157" s="194">
        <v>0</v>
      </c>
      <c r="GJ157" s="194">
        <v>0</v>
      </c>
      <c r="GK157" s="194">
        <v>0</v>
      </c>
      <c r="GL157" s="194">
        <v>0</v>
      </c>
      <c r="GM157" s="194">
        <v>0</v>
      </c>
      <c r="GN157" s="194">
        <v>0</v>
      </c>
      <c r="GO157" s="194">
        <v>0</v>
      </c>
      <c r="GP157" s="194">
        <v>0</v>
      </c>
      <c r="GQ157" s="194">
        <v>0</v>
      </c>
      <c r="GR157" s="194">
        <v>0</v>
      </c>
      <c r="GS157" s="194">
        <v>0</v>
      </c>
      <c r="GT157" s="194">
        <v>0</v>
      </c>
      <c r="GU157" s="194">
        <v>0</v>
      </c>
      <c r="GV157" s="194">
        <v>0</v>
      </c>
      <c r="GW157" s="194">
        <v>0</v>
      </c>
      <c r="GX157" s="194">
        <v>0</v>
      </c>
      <c r="GY157" s="194">
        <v>0</v>
      </c>
      <c r="GZ157" s="194">
        <v>0</v>
      </c>
      <c r="HA157" s="194">
        <v>0</v>
      </c>
      <c r="HB157" s="194">
        <v>0</v>
      </c>
      <c r="HC157" s="194">
        <v>0</v>
      </c>
      <c r="HD157" s="194">
        <v>0</v>
      </c>
      <c r="HE157" s="194">
        <v>0</v>
      </c>
      <c r="HF157" s="194">
        <v>0</v>
      </c>
      <c r="HG157" s="194">
        <v>0</v>
      </c>
      <c r="HH157" s="194">
        <v>0</v>
      </c>
      <c r="HI157" s="194">
        <v>0</v>
      </c>
      <c r="HJ157" s="194">
        <v>0</v>
      </c>
      <c r="HK157" s="194">
        <v>0</v>
      </c>
      <c r="HL157" s="194">
        <v>0</v>
      </c>
      <c r="HM157" s="194">
        <v>0</v>
      </c>
      <c r="HN157" s="194">
        <v>0</v>
      </c>
      <c r="HO157" s="194">
        <v>0</v>
      </c>
      <c r="HP157" s="194">
        <v>0</v>
      </c>
      <c r="HQ157" s="194">
        <v>0</v>
      </c>
      <c r="HR157" s="194">
        <v>0</v>
      </c>
      <c r="HS157" s="194">
        <v>0</v>
      </c>
      <c r="HT157" s="194">
        <v>0</v>
      </c>
      <c r="HU157" s="194">
        <v>0</v>
      </c>
      <c r="HV157" s="194">
        <v>0</v>
      </c>
      <c r="HW157" s="194">
        <v>0</v>
      </c>
      <c r="HX157" s="194">
        <v>0</v>
      </c>
      <c r="HY157" s="194">
        <v>0</v>
      </c>
      <c r="HZ157" s="194">
        <v>0</v>
      </c>
      <c r="IA157" s="194">
        <v>0</v>
      </c>
      <c r="IB157" s="194">
        <v>0</v>
      </c>
      <c r="IC157" s="194">
        <v>0</v>
      </c>
      <c r="ID157" s="194">
        <v>0</v>
      </c>
      <c r="IE157" s="194">
        <v>0</v>
      </c>
      <c r="IF157" s="194">
        <v>0</v>
      </c>
      <c r="IG157" s="194">
        <v>0</v>
      </c>
      <c r="IH157" s="194">
        <v>0</v>
      </c>
      <c r="II157" s="194">
        <v>0</v>
      </c>
      <c r="IJ157" s="194">
        <v>0</v>
      </c>
      <c r="IK157" s="194">
        <v>0</v>
      </c>
      <c r="IL157" s="194">
        <v>0</v>
      </c>
      <c r="IM157" s="194">
        <v>0</v>
      </c>
      <c r="IN157" s="194">
        <v>0</v>
      </c>
      <c r="IO157" s="194">
        <v>0</v>
      </c>
      <c r="IP157" s="194">
        <v>0</v>
      </c>
      <c r="IQ157" s="194">
        <v>0</v>
      </c>
      <c r="IR157" s="194">
        <v>0</v>
      </c>
      <c r="IS157" s="194">
        <v>0</v>
      </c>
      <c r="IT157" s="194">
        <v>268344164.31999999</v>
      </c>
      <c r="IU157" s="194">
        <v>0</v>
      </c>
      <c r="IV157" s="194">
        <v>0</v>
      </c>
      <c r="IW157" s="194">
        <v>0</v>
      </c>
      <c r="IX157" s="194">
        <f t="shared" si="4"/>
        <v>268344164.31999999</v>
      </c>
    </row>
    <row r="158" spans="1:258" ht="13.5" customHeight="1" x14ac:dyDescent="0.25">
      <c r="A158" s="190">
        <v>551012</v>
      </c>
      <c r="B158" s="194">
        <v>0</v>
      </c>
      <c r="C158" s="194">
        <v>1000000</v>
      </c>
      <c r="D158" s="194">
        <v>0</v>
      </c>
      <c r="E158" s="194">
        <v>0</v>
      </c>
      <c r="F158" s="194">
        <v>0</v>
      </c>
      <c r="G158" s="194">
        <v>385400</v>
      </c>
      <c r="H158" s="194">
        <v>0</v>
      </c>
      <c r="I158" s="194">
        <v>0</v>
      </c>
      <c r="J158" s="194">
        <v>0</v>
      </c>
      <c r="K158" s="194">
        <v>0</v>
      </c>
      <c r="L158" s="194">
        <v>0</v>
      </c>
      <c r="M158" s="194">
        <v>0</v>
      </c>
      <c r="N158" s="194">
        <v>0</v>
      </c>
      <c r="O158" s="194">
        <v>0</v>
      </c>
      <c r="P158" s="194">
        <v>0</v>
      </c>
      <c r="Q158" s="194">
        <v>0</v>
      </c>
      <c r="R158" s="194">
        <v>0</v>
      </c>
      <c r="S158" s="194">
        <v>0</v>
      </c>
      <c r="T158" s="194">
        <v>0</v>
      </c>
      <c r="U158" s="194">
        <v>0</v>
      </c>
      <c r="V158" s="194">
        <v>0</v>
      </c>
      <c r="W158" s="194">
        <v>0</v>
      </c>
      <c r="X158" s="194">
        <v>0</v>
      </c>
      <c r="Y158" s="194">
        <v>0</v>
      </c>
      <c r="Z158" s="194">
        <v>0</v>
      </c>
      <c r="AA158" s="194">
        <v>0</v>
      </c>
      <c r="AB158" s="194">
        <v>0</v>
      </c>
      <c r="AC158" s="194">
        <v>0</v>
      </c>
      <c r="AD158" s="194">
        <v>0</v>
      </c>
      <c r="AE158" s="194">
        <v>0</v>
      </c>
      <c r="AF158" s="194">
        <v>0</v>
      </c>
      <c r="AG158" s="194">
        <v>0</v>
      </c>
      <c r="AH158" s="194">
        <v>0</v>
      </c>
      <c r="AI158" s="194">
        <v>0</v>
      </c>
      <c r="AJ158" s="194">
        <v>0</v>
      </c>
      <c r="AK158" s="194">
        <v>0</v>
      </c>
      <c r="AL158" s="194">
        <v>0</v>
      </c>
      <c r="AM158" s="194">
        <v>0</v>
      </c>
      <c r="AN158" s="194">
        <v>0</v>
      </c>
      <c r="AO158" s="194">
        <v>0</v>
      </c>
      <c r="AP158" s="194">
        <v>0</v>
      </c>
      <c r="AQ158" s="194">
        <v>0</v>
      </c>
      <c r="AR158" s="194">
        <v>0</v>
      </c>
      <c r="AS158" s="194">
        <v>0</v>
      </c>
      <c r="AT158" s="194">
        <v>0</v>
      </c>
      <c r="AU158" s="194">
        <v>0</v>
      </c>
      <c r="AV158" s="194">
        <v>0</v>
      </c>
      <c r="AW158" s="194">
        <v>0</v>
      </c>
      <c r="AX158" s="194">
        <v>0</v>
      </c>
      <c r="AY158" s="194">
        <v>0</v>
      </c>
      <c r="AZ158" s="194">
        <v>0</v>
      </c>
      <c r="BA158" s="194">
        <v>0</v>
      </c>
      <c r="BB158" s="194">
        <v>0</v>
      </c>
      <c r="BC158" s="194">
        <v>0</v>
      </c>
      <c r="BD158" s="194">
        <v>0</v>
      </c>
      <c r="BE158" s="194">
        <v>0</v>
      </c>
      <c r="BF158" s="194">
        <v>0</v>
      </c>
      <c r="BG158" s="194">
        <v>0</v>
      </c>
      <c r="BH158" s="194">
        <v>0</v>
      </c>
      <c r="BI158" s="194">
        <v>0</v>
      </c>
      <c r="BJ158" s="194">
        <v>0</v>
      </c>
      <c r="BK158" s="194">
        <v>0</v>
      </c>
      <c r="BL158" s="194">
        <v>0</v>
      </c>
      <c r="BM158" s="194">
        <v>8000000</v>
      </c>
      <c r="BN158" s="194">
        <v>0</v>
      </c>
      <c r="BO158" s="194">
        <v>0</v>
      </c>
      <c r="BP158" s="194">
        <v>0</v>
      </c>
      <c r="BQ158" s="194">
        <v>0</v>
      </c>
      <c r="BR158" s="194">
        <v>0</v>
      </c>
      <c r="BS158" s="194">
        <v>0</v>
      </c>
      <c r="BT158" s="194">
        <v>0</v>
      </c>
      <c r="BU158" s="194">
        <v>0</v>
      </c>
      <c r="BV158" s="194">
        <v>0</v>
      </c>
      <c r="BW158" s="194">
        <v>0</v>
      </c>
      <c r="BX158" s="194">
        <v>0</v>
      </c>
      <c r="BY158" s="194">
        <v>0</v>
      </c>
      <c r="BZ158" s="194">
        <v>0</v>
      </c>
      <c r="CA158" s="194">
        <v>0</v>
      </c>
      <c r="CB158" s="194">
        <v>0</v>
      </c>
      <c r="CC158" s="194">
        <v>0</v>
      </c>
      <c r="CD158" s="194">
        <v>0</v>
      </c>
      <c r="CE158" s="194">
        <v>0</v>
      </c>
      <c r="CF158" s="194">
        <v>0</v>
      </c>
      <c r="CG158" s="194">
        <v>0</v>
      </c>
      <c r="CH158" s="194">
        <v>0</v>
      </c>
      <c r="CI158" s="194">
        <v>0</v>
      </c>
      <c r="CJ158" s="194">
        <v>0</v>
      </c>
      <c r="CK158" s="194">
        <v>0</v>
      </c>
      <c r="CL158" s="194">
        <v>0</v>
      </c>
      <c r="CM158" s="194">
        <v>0</v>
      </c>
      <c r="CN158" s="194">
        <v>0</v>
      </c>
      <c r="CO158" s="194">
        <v>0</v>
      </c>
      <c r="CP158" s="194">
        <v>0</v>
      </c>
      <c r="CQ158" s="194">
        <v>0</v>
      </c>
      <c r="CR158" s="194">
        <v>0</v>
      </c>
      <c r="CS158" s="194">
        <v>0</v>
      </c>
      <c r="CT158" s="194">
        <v>0</v>
      </c>
      <c r="CU158" s="194">
        <v>0</v>
      </c>
      <c r="CV158" s="194">
        <v>0</v>
      </c>
      <c r="CW158" s="194">
        <v>0</v>
      </c>
      <c r="CX158" s="194">
        <v>0</v>
      </c>
      <c r="CY158" s="194">
        <v>0</v>
      </c>
      <c r="CZ158" s="194">
        <v>300000</v>
      </c>
      <c r="DA158" s="194">
        <v>0</v>
      </c>
      <c r="DB158" s="194">
        <v>0</v>
      </c>
      <c r="DC158" s="194">
        <v>0</v>
      </c>
      <c r="DD158" s="194">
        <v>0</v>
      </c>
      <c r="DE158" s="194">
        <v>0</v>
      </c>
      <c r="DF158" s="194">
        <v>0</v>
      </c>
      <c r="DG158" s="194">
        <v>0</v>
      </c>
      <c r="DH158" s="194">
        <v>0</v>
      </c>
      <c r="DI158" s="194">
        <v>0</v>
      </c>
      <c r="DJ158" s="194">
        <v>0</v>
      </c>
      <c r="DK158" s="194">
        <v>0</v>
      </c>
      <c r="DL158" s="194">
        <v>0</v>
      </c>
      <c r="DM158" s="194">
        <v>0</v>
      </c>
      <c r="DN158" s="194">
        <v>0</v>
      </c>
      <c r="DO158" s="194">
        <v>0</v>
      </c>
      <c r="DP158" s="194">
        <v>480000</v>
      </c>
      <c r="DQ158" s="194">
        <v>0</v>
      </c>
      <c r="DR158" s="194">
        <v>0</v>
      </c>
      <c r="DS158" s="194">
        <v>0</v>
      </c>
      <c r="DT158" s="194">
        <v>0</v>
      </c>
      <c r="DU158" s="194">
        <v>0</v>
      </c>
      <c r="DV158" s="194">
        <v>0</v>
      </c>
      <c r="DW158" s="194">
        <v>0</v>
      </c>
      <c r="DX158" s="194">
        <v>0</v>
      </c>
      <c r="DY158" s="194">
        <v>0</v>
      </c>
      <c r="DZ158" s="194">
        <v>0</v>
      </c>
      <c r="EA158" s="194">
        <v>0</v>
      </c>
      <c r="EB158" s="194">
        <v>0</v>
      </c>
      <c r="EC158" s="194">
        <v>0</v>
      </c>
      <c r="ED158" s="194">
        <v>0</v>
      </c>
      <c r="EE158" s="194">
        <v>0</v>
      </c>
      <c r="EF158" s="194">
        <v>0</v>
      </c>
      <c r="EG158" s="194">
        <v>0</v>
      </c>
      <c r="EH158" s="194">
        <v>0</v>
      </c>
      <c r="EI158" s="194">
        <v>0</v>
      </c>
      <c r="EJ158" s="194">
        <v>220000</v>
      </c>
      <c r="EK158" s="194">
        <v>0</v>
      </c>
      <c r="EL158" s="194">
        <v>0</v>
      </c>
      <c r="EM158" s="194">
        <v>0</v>
      </c>
      <c r="EN158" s="194">
        <v>0</v>
      </c>
      <c r="EO158" s="194">
        <v>0</v>
      </c>
      <c r="EP158" s="194">
        <v>0</v>
      </c>
      <c r="EQ158" s="194">
        <v>0</v>
      </c>
      <c r="ER158" s="194">
        <v>0</v>
      </c>
      <c r="ES158" s="194">
        <v>0</v>
      </c>
      <c r="ET158" s="194">
        <v>0</v>
      </c>
      <c r="EU158" s="194">
        <v>0</v>
      </c>
      <c r="EV158" s="194">
        <v>0</v>
      </c>
      <c r="EW158" s="194">
        <v>0</v>
      </c>
      <c r="EX158" s="194">
        <v>0</v>
      </c>
      <c r="EY158" s="194">
        <v>0</v>
      </c>
      <c r="EZ158" s="194">
        <v>0</v>
      </c>
      <c r="FA158" s="194">
        <v>0</v>
      </c>
      <c r="FB158" s="194">
        <v>0</v>
      </c>
      <c r="FC158" s="194">
        <v>0</v>
      </c>
      <c r="FD158" s="194">
        <v>0</v>
      </c>
      <c r="FE158" s="194">
        <v>0</v>
      </c>
      <c r="FF158" s="194">
        <v>0</v>
      </c>
      <c r="FG158" s="194">
        <v>0</v>
      </c>
      <c r="FH158" s="194">
        <v>0</v>
      </c>
      <c r="FI158" s="194">
        <v>0</v>
      </c>
      <c r="FJ158" s="194">
        <v>0</v>
      </c>
      <c r="FK158" s="194">
        <v>0</v>
      </c>
      <c r="FL158" s="194">
        <v>0</v>
      </c>
      <c r="FM158" s="194">
        <v>0</v>
      </c>
      <c r="FN158" s="194">
        <v>0</v>
      </c>
      <c r="FO158" s="194">
        <v>0</v>
      </c>
      <c r="FP158" s="194">
        <v>0</v>
      </c>
      <c r="FQ158" s="194">
        <v>0</v>
      </c>
      <c r="FR158" s="194">
        <v>0</v>
      </c>
      <c r="FS158" s="194">
        <v>0</v>
      </c>
      <c r="FT158" s="194">
        <v>0</v>
      </c>
      <c r="FU158" s="194">
        <v>0</v>
      </c>
      <c r="FV158" s="194">
        <v>0</v>
      </c>
      <c r="FW158" s="194">
        <v>0</v>
      </c>
      <c r="FX158" s="194">
        <v>0</v>
      </c>
      <c r="FY158" s="194">
        <v>0</v>
      </c>
      <c r="FZ158" s="194">
        <v>0</v>
      </c>
      <c r="GA158" s="194">
        <v>0</v>
      </c>
      <c r="GB158" s="194">
        <v>0</v>
      </c>
      <c r="GC158" s="194">
        <v>0</v>
      </c>
      <c r="GD158" s="194">
        <v>0</v>
      </c>
      <c r="GE158" s="194">
        <v>0</v>
      </c>
      <c r="GF158" s="194">
        <v>0</v>
      </c>
      <c r="GG158" s="194">
        <v>0</v>
      </c>
      <c r="GH158" s="194">
        <v>0</v>
      </c>
      <c r="GI158" s="194">
        <v>0</v>
      </c>
      <c r="GJ158" s="194">
        <v>0</v>
      </c>
      <c r="GK158" s="194">
        <v>0</v>
      </c>
      <c r="GL158" s="194">
        <v>0</v>
      </c>
      <c r="GM158" s="194">
        <v>0</v>
      </c>
      <c r="GN158" s="194">
        <v>0</v>
      </c>
      <c r="GO158" s="194">
        <v>0</v>
      </c>
      <c r="GP158" s="194">
        <v>0</v>
      </c>
      <c r="GQ158" s="194">
        <v>0</v>
      </c>
      <c r="GR158" s="194">
        <v>0</v>
      </c>
      <c r="GS158" s="194">
        <v>0</v>
      </c>
      <c r="GT158" s="194">
        <v>0</v>
      </c>
      <c r="GU158" s="194">
        <v>0</v>
      </c>
      <c r="GV158" s="194">
        <v>0</v>
      </c>
      <c r="GW158" s="194">
        <v>0</v>
      </c>
      <c r="GX158" s="194">
        <v>0</v>
      </c>
      <c r="GY158" s="194">
        <v>0</v>
      </c>
      <c r="GZ158" s="194">
        <v>0</v>
      </c>
      <c r="HA158" s="194">
        <v>0</v>
      </c>
      <c r="HB158" s="194">
        <v>0</v>
      </c>
      <c r="HC158" s="194">
        <v>0</v>
      </c>
      <c r="HD158" s="194">
        <v>0</v>
      </c>
      <c r="HE158" s="194">
        <v>0</v>
      </c>
      <c r="HF158" s="194">
        <v>0</v>
      </c>
      <c r="HG158" s="194">
        <v>0</v>
      </c>
      <c r="HH158" s="194">
        <v>0</v>
      </c>
      <c r="HI158" s="194">
        <v>0</v>
      </c>
      <c r="HJ158" s="194">
        <v>0</v>
      </c>
      <c r="HK158" s="194">
        <v>0</v>
      </c>
      <c r="HL158" s="194">
        <v>0</v>
      </c>
      <c r="HM158" s="194">
        <v>0</v>
      </c>
      <c r="HN158" s="194">
        <v>0</v>
      </c>
      <c r="HO158" s="194">
        <v>0</v>
      </c>
      <c r="HP158" s="194">
        <v>0</v>
      </c>
      <c r="HQ158" s="194">
        <v>0</v>
      </c>
      <c r="HR158" s="194">
        <v>0</v>
      </c>
      <c r="HS158" s="194">
        <v>0</v>
      </c>
      <c r="HT158" s="194">
        <v>0</v>
      </c>
      <c r="HU158" s="194">
        <v>0</v>
      </c>
      <c r="HV158" s="194">
        <v>0</v>
      </c>
      <c r="HW158" s="194">
        <v>0</v>
      </c>
      <c r="HX158" s="194">
        <v>0</v>
      </c>
      <c r="HY158" s="194">
        <v>0</v>
      </c>
      <c r="HZ158" s="194">
        <v>0</v>
      </c>
      <c r="IA158" s="194">
        <v>0</v>
      </c>
      <c r="IB158" s="194">
        <v>0</v>
      </c>
      <c r="IC158" s="194">
        <v>0</v>
      </c>
      <c r="ID158" s="194">
        <v>0</v>
      </c>
      <c r="IE158" s="194">
        <v>0</v>
      </c>
      <c r="IF158" s="194">
        <v>0</v>
      </c>
      <c r="IG158" s="194">
        <v>0</v>
      </c>
      <c r="IH158" s="194">
        <v>0</v>
      </c>
      <c r="II158" s="194">
        <v>0</v>
      </c>
      <c r="IJ158" s="194">
        <v>0</v>
      </c>
      <c r="IK158" s="194">
        <v>0</v>
      </c>
      <c r="IL158" s="194">
        <v>0</v>
      </c>
      <c r="IM158" s="194">
        <v>0</v>
      </c>
      <c r="IN158" s="194">
        <v>0</v>
      </c>
      <c r="IO158" s="194">
        <v>0</v>
      </c>
      <c r="IP158" s="194">
        <v>0</v>
      </c>
      <c r="IQ158" s="194">
        <v>0</v>
      </c>
      <c r="IR158" s="194">
        <v>0</v>
      </c>
      <c r="IS158" s="194">
        <v>0</v>
      </c>
      <c r="IT158" s="194">
        <v>58711821.240000002</v>
      </c>
      <c r="IU158" s="194">
        <v>0</v>
      </c>
      <c r="IV158" s="194">
        <v>0</v>
      </c>
      <c r="IW158" s="194">
        <v>0</v>
      </c>
      <c r="IX158" s="194">
        <f t="shared" si="4"/>
        <v>69097221.24000001</v>
      </c>
    </row>
    <row r="159" spans="1:258" ht="13.5" customHeight="1" x14ac:dyDescent="0.25">
      <c r="A159" s="190">
        <v>552123</v>
      </c>
      <c r="B159" s="194">
        <v>0</v>
      </c>
      <c r="C159" s="194">
        <v>0</v>
      </c>
      <c r="D159" s="194">
        <v>0</v>
      </c>
      <c r="E159" s="194">
        <v>0</v>
      </c>
      <c r="F159" s="194">
        <v>0</v>
      </c>
      <c r="G159" s="194">
        <v>0</v>
      </c>
      <c r="H159" s="194">
        <v>0</v>
      </c>
      <c r="I159" s="194">
        <v>0</v>
      </c>
      <c r="J159" s="194">
        <v>0</v>
      </c>
      <c r="K159" s="194">
        <v>0</v>
      </c>
      <c r="L159" s="194">
        <v>0</v>
      </c>
      <c r="M159" s="194">
        <v>0</v>
      </c>
      <c r="N159" s="194">
        <v>0</v>
      </c>
      <c r="O159" s="194">
        <v>0</v>
      </c>
      <c r="P159" s="194">
        <v>0</v>
      </c>
      <c r="Q159" s="194">
        <v>0</v>
      </c>
      <c r="R159" s="194">
        <v>0</v>
      </c>
      <c r="S159" s="194">
        <v>0</v>
      </c>
      <c r="T159" s="194">
        <v>0</v>
      </c>
      <c r="U159" s="194">
        <v>0</v>
      </c>
      <c r="V159" s="194">
        <v>0</v>
      </c>
      <c r="W159" s="194">
        <v>0</v>
      </c>
      <c r="X159" s="194">
        <v>0</v>
      </c>
      <c r="Y159" s="194">
        <v>0</v>
      </c>
      <c r="Z159" s="194">
        <v>0</v>
      </c>
      <c r="AA159" s="194">
        <v>0</v>
      </c>
      <c r="AB159" s="194">
        <v>0</v>
      </c>
      <c r="AC159" s="194">
        <v>0</v>
      </c>
      <c r="AD159" s="194">
        <v>0</v>
      </c>
      <c r="AE159" s="194">
        <v>0</v>
      </c>
      <c r="AF159" s="194">
        <v>0</v>
      </c>
      <c r="AG159" s="194">
        <v>0</v>
      </c>
      <c r="AH159" s="194">
        <v>0</v>
      </c>
      <c r="AI159" s="194">
        <v>0</v>
      </c>
      <c r="AJ159" s="194">
        <v>0</v>
      </c>
      <c r="AK159" s="194">
        <v>0</v>
      </c>
      <c r="AL159" s="194">
        <v>0</v>
      </c>
      <c r="AM159" s="194">
        <v>0</v>
      </c>
      <c r="AN159" s="194">
        <v>0</v>
      </c>
      <c r="AO159" s="194">
        <v>0</v>
      </c>
      <c r="AP159" s="194">
        <v>0</v>
      </c>
      <c r="AQ159" s="194">
        <v>0</v>
      </c>
      <c r="AR159" s="194">
        <v>0</v>
      </c>
      <c r="AS159" s="194">
        <v>0</v>
      </c>
      <c r="AT159" s="194">
        <v>0</v>
      </c>
      <c r="AU159" s="194">
        <v>0</v>
      </c>
      <c r="AV159" s="194">
        <v>0</v>
      </c>
      <c r="AW159" s="194">
        <v>0</v>
      </c>
      <c r="AX159" s="194">
        <v>0</v>
      </c>
      <c r="AY159" s="194">
        <v>0</v>
      </c>
      <c r="AZ159" s="194">
        <v>0</v>
      </c>
      <c r="BA159" s="194">
        <v>0</v>
      </c>
      <c r="BB159" s="194">
        <v>0</v>
      </c>
      <c r="BC159" s="194">
        <v>0</v>
      </c>
      <c r="BD159" s="194">
        <v>0</v>
      </c>
      <c r="BE159" s="194">
        <v>0</v>
      </c>
      <c r="BF159" s="194">
        <v>0</v>
      </c>
      <c r="BG159" s="194">
        <v>0</v>
      </c>
      <c r="BH159" s="194">
        <v>0</v>
      </c>
      <c r="BI159" s="194">
        <v>0</v>
      </c>
      <c r="BJ159" s="194">
        <v>0</v>
      </c>
      <c r="BK159" s="194">
        <v>0</v>
      </c>
      <c r="BL159" s="194">
        <v>0</v>
      </c>
      <c r="BM159" s="194">
        <v>0</v>
      </c>
      <c r="BN159" s="194">
        <v>0</v>
      </c>
      <c r="BO159" s="194">
        <v>0</v>
      </c>
      <c r="BP159" s="194">
        <v>0</v>
      </c>
      <c r="BQ159" s="194">
        <v>0</v>
      </c>
      <c r="BR159" s="194">
        <v>0</v>
      </c>
      <c r="BS159" s="194">
        <v>0</v>
      </c>
      <c r="BT159" s="194">
        <v>0</v>
      </c>
      <c r="BU159" s="194">
        <v>0</v>
      </c>
      <c r="BV159" s="194">
        <v>0</v>
      </c>
      <c r="BW159" s="194">
        <v>0</v>
      </c>
      <c r="BX159" s="194">
        <v>0</v>
      </c>
      <c r="BY159" s="194">
        <v>0</v>
      </c>
      <c r="BZ159" s="194">
        <v>0</v>
      </c>
      <c r="CA159" s="194">
        <v>0</v>
      </c>
      <c r="CB159" s="194">
        <v>0</v>
      </c>
      <c r="CC159" s="194">
        <v>0</v>
      </c>
      <c r="CD159" s="194">
        <v>0</v>
      </c>
      <c r="CE159" s="194">
        <v>0</v>
      </c>
      <c r="CF159" s="194">
        <v>0</v>
      </c>
      <c r="CG159" s="194">
        <v>0</v>
      </c>
      <c r="CH159" s="194">
        <v>0</v>
      </c>
      <c r="CI159" s="194">
        <v>0</v>
      </c>
      <c r="CJ159" s="194">
        <v>0</v>
      </c>
      <c r="CK159" s="194">
        <v>0</v>
      </c>
      <c r="CL159" s="194">
        <v>0</v>
      </c>
      <c r="CM159" s="194">
        <v>0</v>
      </c>
      <c r="CN159" s="194">
        <v>0</v>
      </c>
      <c r="CO159" s="194">
        <v>0</v>
      </c>
      <c r="CP159" s="194">
        <v>0</v>
      </c>
      <c r="CQ159" s="194">
        <v>0</v>
      </c>
      <c r="CR159" s="194">
        <v>0</v>
      </c>
      <c r="CS159" s="194">
        <v>0</v>
      </c>
      <c r="CT159" s="194">
        <v>0</v>
      </c>
      <c r="CU159" s="194">
        <v>0</v>
      </c>
      <c r="CV159" s="194">
        <v>0</v>
      </c>
      <c r="CW159" s="194">
        <v>0</v>
      </c>
      <c r="CX159" s="194">
        <v>0</v>
      </c>
      <c r="CY159" s="194">
        <v>0</v>
      </c>
      <c r="CZ159" s="194">
        <v>0</v>
      </c>
      <c r="DA159" s="194">
        <v>0</v>
      </c>
      <c r="DB159" s="194">
        <v>0</v>
      </c>
      <c r="DC159" s="194">
        <v>0</v>
      </c>
      <c r="DD159" s="194">
        <v>0</v>
      </c>
      <c r="DE159" s="194">
        <v>0</v>
      </c>
      <c r="DF159" s="194">
        <v>0</v>
      </c>
      <c r="DG159" s="194">
        <v>0</v>
      </c>
      <c r="DH159" s="194">
        <v>0</v>
      </c>
      <c r="DI159" s="194">
        <v>0</v>
      </c>
      <c r="DJ159" s="194">
        <v>0</v>
      </c>
      <c r="DK159" s="194">
        <v>0</v>
      </c>
      <c r="DL159" s="194">
        <v>0</v>
      </c>
      <c r="DM159" s="194">
        <v>0</v>
      </c>
      <c r="DN159" s="194">
        <v>0</v>
      </c>
      <c r="DO159" s="194">
        <v>0</v>
      </c>
      <c r="DP159" s="194">
        <v>0</v>
      </c>
      <c r="DQ159" s="194">
        <v>0</v>
      </c>
      <c r="DR159" s="194">
        <v>0</v>
      </c>
      <c r="DS159" s="194">
        <v>0</v>
      </c>
      <c r="DT159" s="194">
        <v>0</v>
      </c>
      <c r="DU159" s="194">
        <v>0</v>
      </c>
      <c r="DV159" s="194">
        <v>0</v>
      </c>
      <c r="DW159" s="194">
        <v>0</v>
      </c>
      <c r="DX159" s="194">
        <v>0</v>
      </c>
      <c r="DY159" s="194">
        <v>0</v>
      </c>
      <c r="DZ159" s="194">
        <v>0</v>
      </c>
      <c r="EA159" s="194">
        <v>0</v>
      </c>
      <c r="EB159" s="194">
        <v>0</v>
      </c>
      <c r="EC159" s="194">
        <v>0</v>
      </c>
      <c r="ED159" s="194">
        <v>0</v>
      </c>
      <c r="EE159" s="194">
        <v>0</v>
      </c>
      <c r="EF159" s="194">
        <v>0</v>
      </c>
      <c r="EG159" s="194">
        <v>0</v>
      </c>
      <c r="EH159" s="194">
        <v>0</v>
      </c>
      <c r="EI159" s="194">
        <v>0</v>
      </c>
      <c r="EJ159" s="194">
        <v>0</v>
      </c>
      <c r="EK159" s="194">
        <v>0</v>
      </c>
      <c r="EL159" s="194">
        <v>0</v>
      </c>
      <c r="EM159" s="194">
        <v>0</v>
      </c>
      <c r="EN159" s="194">
        <v>0</v>
      </c>
      <c r="EO159" s="194">
        <v>0</v>
      </c>
      <c r="EP159" s="194">
        <v>0</v>
      </c>
      <c r="EQ159" s="194">
        <v>0</v>
      </c>
      <c r="ER159" s="194">
        <v>0</v>
      </c>
      <c r="ES159" s="194">
        <v>0</v>
      </c>
      <c r="ET159" s="194">
        <v>0</v>
      </c>
      <c r="EU159" s="194">
        <v>0</v>
      </c>
      <c r="EV159" s="194">
        <v>0</v>
      </c>
      <c r="EW159" s="194">
        <v>0</v>
      </c>
      <c r="EX159" s="194">
        <v>0</v>
      </c>
      <c r="EY159" s="194">
        <v>0</v>
      </c>
      <c r="EZ159" s="194">
        <v>0</v>
      </c>
      <c r="FA159" s="194">
        <v>0</v>
      </c>
      <c r="FB159" s="194">
        <v>0</v>
      </c>
      <c r="FC159" s="194">
        <v>0</v>
      </c>
      <c r="FD159" s="194">
        <v>0</v>
      </c>
      <c r="FE159" s="194">
        <v>0</v>
      </c>
      <c r="FF159" s="194">
        <v>0</v>
      </c>
      <c r="FG159" s="194">
        <v>0</v>
      </c>
      <c r="FH159" s="194">
        <v>0</v>
      </c>
      <c r="FI159" s="194">
        <v>0</v>
      </c>
      <c r="FJ159" s="194">
        <v>0</v>
      </c>
      <c r="FK159" s="194">
        <v>0</v>
      </c>
      <c r="FL159" s="194">
        <v>0</v>
      </c>
      <c r="FM159" s="194">
        <v>0</v>
      </c>
      <c r="FN159" s="194">
        <v>0</v>
      </c>
      <c r="FO159" s="194">
        <v>0</v>
      </c>
      <c r="FP159" s="194">
        <v>0</v>
      </c>
      <c r="FQ159" s="194">
        <v>0</v>
      </c>
      <c r="FR159" s="194">
        <v>0</v>
      </c>
      <c r="FS159" s="194">
        <v>0</v>
      </c>
      <c r="FT159" s="194">
        <v>0</v>
      </c>
      <c r="FU159" s="194">
        <v>0</v>
      </c>
      <c r="FV159" s="194">
        <v>0</v>
      </c>
      <c r="FW159" s="194">
        <v>0</v>
      </c>
      <c r="FX159" s="194">
        <v>0</v>
      </c>
      <c r="FY159" s="194">
        <v>0</v>
      </c>
      <c r="FZ159" s="194">
        <v>0</v>
      </c>
      <c r="GA159" s="194">
        <v>0</v>
      </c>
      <c r="GB159" s="194">
        <v>0</v>
      </c>
      <c r="GC159" s="194">
        <v>0</v>
      </c>
      <c r="GD159" s="194">
        <v>0</v>
      </c>
      <c r="GE159" s="194">
        <v>0</v>
      </c>
      <c r="GF159" s="194">
        <v>0</v>
      </c>
      <c r="GG159" s="194">
        <v>0</v>
      </c>
      <c r="GH159" s="194">
        <v>0</v>
      </c>
      <c r="GI159" s="194">
        <v>0</v>
      </c>
      <c r="GJ159" s="194">
        <v>0</v>
      </c>
      <c r="GK159" s="194">
        <v>0</v>
      </c>
      <c r="GL159" s="194">
        <v>0</v>
      </c>
      <c r="GM159" s="194">
        <v>0</v>
      </c>
      <c r="GN159" s="194">
        <v>0</v>
      </c>
      <c r="GO159" s="194">
        <v>0</v>
      </c>
      <c r="GP159" s="194">
        <v>0</v>
      </c>
      <c r="GQ159" s="194">
        <v>0</v>
      </c>
      <c r="GR159" s="194">
        <v>0</v>
      </c>
      <c r="GS159" s="194">
        <v>0</v>
      </c>
      <c r="GT159" s="194">
        <v>0</v>
      </c>
      <c r="GU159" s="194">
        <v>0</v>
      </c>
      <c r="GV159" s="194">
        <v>0</v>
      </c>
      <c r="GW159" s="194">
        <v>0</v>
      </c>
      <c r="GX159" s="194">
        <v>0</v>
      </c>
      <c r="GY159" s="194">
        <v>0</v>
      </c>
      <c r="GZ159" s="194">
        <v>0</v>
      </c>
      <c r="HA159" s="194">
        <v>0</v>
      </c>
      <c r="HB159" s="194">
        <v>0</v>
      </c>
      <c r="HC159" s="194">
        <v>0</v>
      </c>
      <c r="HD159" s="194">
        <v>0</v>
      </c>
      <c r="HE159" s="194">
        <v>0</v>
      </c>
      <c r="HF159" s="194">
        <v>0</v>
      </c>
      <c r="HG159" s="194">
        <v>0</v>
      </c>
      <c r="HH159" s="194">
        <v>0</v>
      </c>
      <c r="HI159" s="194">
        <v>0</v>
      </c>
      <c r="HJ159" s="194">
        <v>0</v>
      </c>
      <c r="HK159" s="194">
        <v>0</v>
      </c>
      <c r="HL159" s="194">
        <v>0</v>
      </c>
      <c r="HM159" s="194">
        <v>0</v>
      </c>
      <c r="HN159" s="194">
        <v>0</v>
      </c>
      <c r="HO159" s="194">
        <v>0</v>
      </c>
      <c r="HP159" s="194">
        <v>0</v>
      </c>
      <c r="HQ159" s="194">
        <v>0</v>
      </c>
      <c r="HR159" s="194">
        <v>0</v>
      </c>
      <c r="HS159" s="194">
        <v>0</v>
      </c>
      <c r="HT159" s="194">
        <v>0</v>
      </c>
      <c r="HU159" s="194">
        <v>0</v>
      </c>
      <c r="HV159" s="194">
        <v>0</v>
      </c>
      <c r="HW159" s="194">
        <v>0</v>
      </c>
      <c r="HX159" s="194">
        <v>0</v>
      </c>
      <c r="HY159" s="194">
        <v>0</v>
      </c>
      <c r="HZ159" s="194">
        <v>0</v>
      </c>
      <c r="IA159" s="194">
        <v>0</v>
      </c>
      <c r="IB159" s="194">
        <v>0</v>
      </c>
      <c r="IC159" s="194">
        <v>0</v>
      </c>
      <c r="ID159" s="194">
        <v>0</v>
      </c>
      <c r="IE159" s="194">
        <v>0</v>
      </c>
      <c r="IF159" s="194">
        <v>0</v>
      </c>
      <c r="IG159" s="194">
        <v>0</v>
      </c>
      <c r="IH159" s="194">
        <v>0</v>
      </c>
      <c r="II159" s="194">
        <v>0</v>
      </c>
      <c r="IJ159" s="194">
        <v>0</v>
      </c>
      <c r="IK159" s="194">
        <v>0</v>
      </c>
      <c r="IL159" s="194">
        <v>0</v>
      </c>
      <c r="IM159" s="194">
        <v>0</v>
      </c>
      <c r="IN159" s="194">
        <v>0</v>
      </c>
      <c r="IO159" s="194">
        <v>0</v>
      </c>
      <c r="IP159" s="194">
        <v>0</v>
      </c>
      <c r="IQ159" s="194">
        <v>0</v>
      </c>
      <c r="IR159" s="194">
        <v>0</v>
      </c>
      <c r="IS159" s="194">
        <v>0</v>
      </c>
      <c r="IT159" s="194">
        <v>0</v>
      </c>
      <c r="IU159" s="194">
        <v>0</v>
      </c>
      <c r="IV159" s="194">
        <v>0</v>
      </c>
      <c r="IW159" s="194">
        <v>0</v>
      </c>
      <c r="IX159" s="194">
        <f t="shared" si="4"/>
        <v>0</v>
      </c>
    </row>
    <row r="160" spans="1:258" ht="13.5" customHeight="1" x14ac:dyDescent="0.25">
      <c r="A160" s="190">
        <v>552124</v>
      </c>
      <c r="B160" s="194">
        <v>0</v>
      </c>
      <c r="C160" s="194">
        <v>0</v>
      </c>
      <c r="D160" s="194">
        <v>0</v>
      </c>
      <c r="E160" s="194">
        <v>0</v>
      </c>
      <c r="F160" s="194">
        <v>0</v>
      </c>
      <c r="G160" s="194">
        <v>0</v>
      </c>
      <c r="H160" s="194">
        <v>0</v>
      </c>
      <c r="I160" s="194">
        <v>0</v>
      </c>
      <c r="J160" s="194">
        <v>0</v>
      </c>
      <c r="K160" s="194">
        <v>0</v>
      </c>
      <c r="L160" s="194">
        <v>0</v>
      </c>
      <c r="M160" s="194">
        <v>0</v>
      </c>
      <c r="N160" s="194">
        <v>0</v>
      </c>
      <c r="O160" s="194">
        <v>0</v>
      </c>
      <c r="P160" s="194">
        <v>0</v>
      </c>
      <c r="Q160" s="194">
        <v>0</v>
      </c>
      <c r="R160" s="194">
        <v>0</v>
      </c>
      <c r="S160" s="194">
        <v>0</v>
      </c>
      <c r="T160" s="194">
        <v>0</v>
      </c>
      <c r="U160" s="194">
        <v>0</v>
      </c>
      <c r="V160" s="194">
        <v>0</v>
      </c>
      <c r="W160" s="194">
        <v>0</v>
      </c>
      <c r="X160" s="194">
        <v>0</v>
      </c>
      <c r="Y160" s="194">
        <v>0</v>
      </c>
      <c r="Z160" s="194">
        <v>0</v>
      </c>
      <c r="AA160" s="194">
        <v>0</v>
      </c>
      <c r="AB160" s="194">
        <v>0</v>
      </c>
      <c r="AC160" s="194">
        <v>0</v>
      </c>
      <c r="AD160" s="194">
        <v>0</v>
      </c>
      <c r="AE160" s="194">
        <v>0</v>
      </c>
      <c r="AF160" s="194">
        <v>0</v>
      </c>
      <c r="AG160" s="194">
        <v>0</v>
      </c>
      <c r="AH160" s="194">
        <v>0</v>
      </c>
      <c r="AI160" s="194">
        <v>0</v>
      </c>
      <c r="AJ160" s="194">
        <v>0</v>
      </c>
      <c r="AK160" s="194">
        <v>0</v>
      </c>
      <c r="AL160" s="194">
        <v>0</v>
      </c>
      <c r="AM160" s="194">
        <v>0</v>
      </c>
      <c r="AN160" s="194">
        <v>0</v>
      </c>
      <c r="AO160" s="194">
        <v>0</v>
      </c>
      <c r="AP160" s="194">
        <v>0</v>
      </c>
      <c r="AQ160" s="194">
        <v>0</v>
      </c>
      <c r="AR160" s="194">
        <v>0</v>
      </c>
      <c r="AS160" s="194">
        <v>0</v>
      </c>
      <c r="AT160" s="194">
        <v>0</v>
      </c>
      <c r="AU160" s="194">
        <v>0</v>
      </c>
      <c r="AV160" s="194">
        <v>0</v>
      </c>
      <c r="AW160" s="194">
        <v>0</v>
      </c>
      <c r="AX160" s="194">
        <v>0</v>
      </c>
      <c r="AY160" s="194">
        <v>0</v>
      </c>
      <c r="AZ160" s="194">
        <v>0</v>
      </c>
      <c r="BA160" s="194">
        <v>0</v>
      </c>
      <c r="BB160" s="194">
        <v>0</v>
      </c>
      <c r="BC160" s="194">
        <v>0</v>
      </c>
      <c r="BD160" s="194">
        <v>0</v>
      </c>
      <c r="BE160" s="194">
        <v>0</v>
      </c>
      <c r="BF160" s="194">
        <v>0</v>
      </c>
      <c r="BG160" s="194">
        <v>0</v>
      </c>
      <c r="BH160" s="194">
        <v>0</v>
      </c>
      <c r="BI160" s="194">
        <v>0</v>
      </c>
      <c r="BJ160" s="194">
        <v>0</v>
      </c>
      <c r="BK160" s="194">
        <v>0</v>
      </c>
      <c r="BL160" s="194">
        <v>0</v>
      </c>
      <c r="BM160" s="194">
        <v>0</v>
      </c>
      <c r="BN160" s="194">
        <v>0</v>
      </c>
      <c r="BO160" s="194">
        <v>0</v>
      </c>
      <c r="BP160" s="194">
        <v>0</v>
      </c>
      <c r="BQ160" s="194">
        <v>0</v>
      </c>
      <c r="BR160" s="194">
        <v>0</v>
      </c>
      <c r="BS160" s="194">
        <v>0</v>
      </c>
      <c r="BT160" s="194">
        <v>0</v>
      </c>
      <c r="BU160" s="194">
        <v>0</v>
      </c>
      <c r="BV160" s="194">
        <v>0</v>
      </c>
      <c r="BW160" s="194">
        <v>0</v>
      </c>
      <c r="BX160" s="194">
        <v>0</v>
      </c>
      <c r="BY160" s="194">
        <v>0</v>
      </c>
      <c r="BZ160" s="194">
        <v>0</v>
      </c>
      <c r="CA160" s="194">
        <v>0</v>
      </c>
      <c r="CB160" s="194">
        <v>0</v>
      </c>
      <c r="CC160" s="194">
        <v>0</v>
      </c>
      <c r="CD160" s="194">
        <v>0</v>
      </c>
      <c r="CE160" s="194">
        <v>0</v>
      </c>
      <c r="CF160" s="194">
        <v>0</v>
      </c>
      <c r="CG160" s="194">
        <v>0</v>
      </c>
      <c r="CH160" s="194">
        <v>0</v>
      </c>
      <c r="CI160" s="194">
        <v>0</v>
      </c>
      <c r="CJ160" s="194">
        <v>0</v>
      </c>
      <c r="CK160" s="194">
        <v>0</v>
      </c>
      <c r="CL160" s="194">
        <v>0</v>
      </c>
      <c r="CM160" s="194">
        <v>0</v>
      </c>
      <c r="CN160" s="194">
        <v>0</v>
      </c>
      <c r="CO160" s="194">
        <v>0</v>
      </c>
      <c r="CP160" s="194">
        <v>0</v>
      </c>
      <c r="CQ160" s="194">
        <v>0</v>
      </c>
      <c r="CR160" s="194">
        <v>0</v>
      </c>
      <c r="CS160" s="194">
        <v>0</v>
      </c>
      <c r="CT160" s="194">
        <v>0</v>
      </c>
      <c r="CU160" s="194">
        <v>0</v>
      </c>
      <c r="CV160" s="194">
        <v>0</v>
      </c>
      <c r="CW160" s="194">
        <v>0</v>
      </c>
      <c r="CX160" s="194">
        <v>0</v>
      </c>
      <c r="CY160" s="194">
        <v>0</v>
      </c>
      <c r="CZ160" s="194">
        <v>0</v>
      </c>
      <c r="DA160" s="194">
        <v>0</v>
      </c>
      <c r="DB160" s="194">
        <v>0</v>
      </c>
      <c r="DC160" s="194">
        <v>0</v>
      </c>
      <c r="DD160" s="194">
        <v>0</v>
      </c>
      <c r="DE160" s="194">
        <v>0</v>
      </c>
      <c r="DF160" s="194">
        <v>0</v>
      </c>
      <c r="DG160" s="194">
        <v>0</v>
      </c>
      <c r="DH160" s="194">
        <v>0</v>
      </c>
      <c r="DI160" s="194">
        <v>0</v>
      </c>
      <c r="DJ160" s="194">
        <v>0</v>
      </c>
      <c r="DK160" s="194">
        <v>0</v>
      </c>
      <c r="DL160" s="194">
        <v>0</v>
      </c>
      <c r="DM160" s="194">
        <v>0</v>
      </c>
      <c r="DN160" s="194">
        <v>0</v>
      </c>
      <c r="DO160" s="194">
        <v>0</v>
      </c>
      <c r="DP160" s="194">
        <v>0</v>
      </c>
      <c r="DQ160" s="194">
        <v>0</v>
      </c>
      <c r="DR160" s="194">
        <v>0</v>
      </c>
      <c r="DS160" s="194">
        <v>0</v>
      </c>
      <c r="DT160" s="194">
        <v>0</v>
      </c>
      <c r="DU160" s="194">
        <v>0</v>
      </c>
      <c r="DV160" s="194">
        <v>0</v>
      </c>
      <c r="DW160" s="194">
        <v>0</v>
      </c>
      <c r="DX160" s="194">
        <v>0</v>
      </c>
      <c r="DY160" s="194">
        <v>0</v>
      </c>
      <c r="DZ160" s="194">
        <v>0</v>
      </c>
      <c r="EA160" s="194">
        <v>0</v>
      </c>
      <c r="EB160" s="194">
        <v>0</v>
      </c>
      <c r="EC160" s="194">
        <v>0</v>
      </c>
      <c r="ED160" s="194">
        <v>0</v>
      </c>
      <c r="EE160" s="194">
        <v>0</v>
      </c>
      <c r="EF160" s="194">
        <v>0</v>
      </c>
      <c r="EG160" s="194">
        <v>0</v>
      </c>
      <c r="EH160" s="194">
        <v>0</v>
      </c>
      <c r="EI160" s="194">
        <v>0</v>
      </c>
      <c r="EJ160" s="194">
        <v>0</v>
      </c>
      <c r="EK160" s="194">
        <v>0</v>
      </c>
      <c r="EL160" s="194">
        <v>0</v>
      </c>
      <c r="EM160" s="194">
        <v>0</v>
      </c>
      <c r="EN160" s="194">
        <v>0</v>
      </c>
      <c r="EO160" s="194">
        <v>0</v>
      </c>
      <c r="EP160" s="194">
        <v>0</v>
      </c>
      <c r="EQ160" s="194">
        <v>0</v>
      </c>
      <c r="ER160" s="194">
        <v>0</v>
      </c>
      <c r="ES160" s="194">
        <v>0</v>
      </c>
      <c r="ET160" s="194">
        <v>0</v>
      </c>
      <c r="EU160" s="194">
        <v>0</v>
      </c>
      <c r="EV160" s="194">
        <v>0</v>
      </c>
      <c r="EW160" s="194">
        <v>0</v>
      </c>
      <c r="EX160" s="194">
        <v>0</v>
      </c>
      <c r="EY160" s="194">
        <v>0</v>
      </c>
      <c r="EZ160" s="194">
        <v>0</v>
      </c>
      <c r="FA160" s="194">
        <v>0</v>
      </c>
      <c r="FB160" s="194">
        <v>0</v>
      </c>
      <c r="FC160" s="194">
        <v>0</v>
      </c>
      <c r="FD160" s="194">
        <v>0</v>
      </c>
      <c r="FE160" s="194">
        <v>0</v>
      </c>
      <c r="FF160" s="194">
        <v>0</v>
      </c>
      <c r="FG160" s="194">
        <v>0</v>
      </c>
      <c r="FH160" s="194">
        <v>0</v>
      </c>
      <c r="FI160" s="194">
        <v>0</v>
      </c>
      <c r="FJ160" s="194">
        <v>0</v>
      </c>
      <c r="FK160" s="194">
        <v>0</v>
      </c>
      <c r="FL160" s="194">
        <v>0</v>
      </c>
      <c r="FM160" s="194">
        <v>0</v>
      </c>
      <c r="FN160" s="194">
        <v>0</v>
      </c>
      <c r="FO160" s="194">
        <v>0</v>
      </c>
      <c r="FP160" s="194">
        <v>0</v>
      </c>
      <c r="FQ160" s="194">
        <v>0</v>
      </c>
      <c r="FR160" s="194">
        <v>0</v>
      </c>
      <c r="FS160" s="194">
        <v>0</v>
      </c>
      <c r="FT160" s="194">
        <v>0</v>
      </c>
      <c r="FU160" s="194">
        <v>0</v>
      </c>
      <c r="FV160" s="194">
        <v>0</v>
      </c>
      <c r="FW160" s="194">
        <v>0</v>
      </c>
      <c r="FX160" s="194">
        <v>0</v>
      </c>
      <c r="FY160" s="194">
        <v>0</v>
      </c>
      <c r="FZ160" s="194">
        <v>0</v>
      </c>
      <c r="GA160" s="194">
        <v>0</v>
      </c>
      <c r="GB160" s="194">
        <v>0</v>
      </c>
      <c r="GC160" s="194">
        <v>0</v>
      </c>
      <c r="GD160" s="194">
        <v>0</v>
      </c>
      <c r="GE160" s="194">
        <v>0</v>
      </c>
      <c r="GF160" s="194">
        <v>0</v>
      </c>
      <c r="GG160" s="194">
        <v>0</v>
      </c>
      <c r="GH160" s="194">
        <v>0</v>
      </c>
      <c r="GI160" s="194">
        <v>0</v>
      </c>
      <c r="GJ160" s="194">
        <v>0</v>
      </c>
      <c r="GK160" s="194">
        <v>0</v>
      </c>
      <c r="GL160" s="194">
        <v>0</v>
      </c>
      <c r="GM160" s="194">
        <v>0</v>
      </c>
      <c r="GN160" s="194">
        <v>0</v>
      </c>
      <c r="GO160" s="194">
        <v>0</v>
      </c>
      <c r="GP160" s="194">
        <v>0</v>
      </c>
      <c r="GQ160" s="194">
        <v>0</v>
      </c>
      <c r="GR160" s="194">
        <v>0</v>
      </c>
      <c r="GS160" s="194">
        <v>0</v>
      </c>
      <c r="GT160" s="194">
        <v>0</v>
      </c>
      <c r="GU160" s="194">
        <v>0</v>
      </c>
      <c r="GV160" s="194">
        <v>0</v>
      </c>
      <c r="GW160" s="194">
        <v>0</v>
      </c>
      <c r="GX160" s="194">
        <v>0</v>
      </c>
      <c r="GY160" s="194">
        <v>0</v>
      </c>
      <c r="GZ160" s="194">
        <v>0</v>
      </c>
      <c r="HA160" s="194">
        <v>0</v>
      </c>
      <c r="HB160" s="194">
        <v>0</v>
      </c>
      <c r="HC160" s="194">
        <v>0</v>
      </c>
      <c r="HD160" s="194">
        <v>0</v>
      </c>
      <c r="HE160" s="194">
        <v>0</v>
      </c>
      <c r="HF160" s="194">
        <v>0</v>
      </c>
      <c r="HG160" s="194">
        <v>0</v>
      </c>
      <c r="HH160" s="194">
        <v>0</v>
      </c>
      <c r="HI160" s="194">
        <v>0</v>
      </c>
      <c r="HJ160" s="194">
        <v>0</v>
      </c>
      <c r="HK160" s="194">
        <v>0</v>
      </c>
      <c r="HL160" s="194">
        <v>0</v>
      </c>
      <c r="HM160" s="194">
        <v>0</v>
      </c>
      <c r="HN160" s="194">
        <v>0</v>
      </c>
      <c r="HO160" s="194">
        <v>0</v>
      </c>
      <c r="HP160" s="194">
        <v>0</v>
      </c>
      <c r="HQ160" s="194">
        <v>0</v>
      </c>
      <c r="HR160" s="194">
        <v>0</v>
      </c>
      <c r="HS160" s="194">
        <v>0</v>
      </c>
      <c r="HT160" s="194">
        <v>0</v>
      </c>
      <c r="HU160" s="194">
        <v>0</v>
      </c>
      <c r="HV160" s="194">
        <v>0</v>
      </c>
      <c r="HW160" s="194">
        <v>0</v>
      </c>
      <c r="HX160" s="194">
        <v>0</v>
      </c>
      <c r="HY160" s="194">
        <v>0</v>
      </c>
      <c r="HZ160" s="194">
        <v>0</v>
      </c>
      <c r="IA160" s="194">
        <v>0</v>
      </c>
      <c r="IB160" s="194">
        <v>0</v>
      </c>
      <c r="IC160" s="194">
        <v>0</v>
      </c>
      <c r="ID160" s="194">
        <v>0</v>
      </c>
      <c r="IE160" s="194">
        <v>0</v>
      </c>
      <c r="IF160" s="194">
        <v>0</v>
      </c>
      <c r="IG160" s="194">
        <v>0</v>
      </c>
      <c r="IH160" s="194">
        <v>0</v>
      </c>
      <c r="II160" s="194">
        <v>0</v>
      </c>
      <c r="IJ160" s="194">
        <v>0</v>
      </c>
      <c r="IK160" s="194">
        <v>0</v>
      </c>
      <c r="IL160" s="194">
        <v>0</v>
      </c>
      <c r="IM160" s="194">
        <v>0</v>
      </c>
      <c r="IN160" s="194">
        <v>0</v>
      </c>
      <c r="IO160" s="194">
        <v>0</v>
      </c>
      <c r="IP160" s="194">
        <v>0</v>
      </c>
      <c r="IQ160" s="194">
        <v>0</v>
      </c>
      <c r="IR160" s="194">
        <v>0</v>
      </c>
      <c r="IS160" s="194">
        <v>0</v>
      </c>
      <c r="IT160" s="194">
        <v>1359695.66</v>
      </c>
      <c r="IU160" s="194">
        <v>0</v>
      </c>
      <c r="IV160" s="194">
        <v>0</v>
      </c>
      <c r="IW160" s="194">
        <v>0</v>
      </c>
      <c r="IX160" s="194">
        <f t="shared" si="4"/>
        <v>1359695.66</v>
      </c>
    </row>
    <row r="161" spans="1:258" ht="13.5" customHeight="1" x14ac:dyDescent="0.25">
      <c r="A161" s="190">
        <v>554001</v>
      </c>
      <c r="B161" s="194">
        <v>0</v>
      </c>
      <c r="C161" s="194">
        <v>0</v>
      </c>
      <c r="D161" s="194">
        <v>0</v>
      </c>
      <c r="E161" s="194">
        <v>0</v>
      </c>
      <c r="F161" s="194">
        <v>0</v>
      </c>
      <c r="G161" s="194">
        <v>0</v>
      </c>
      <c r="H161" s="194">
        <v>0</v>
      </c>
      <c r="I161" s="194">
        <v>0</v>
      </c>
      <c r="J161" s="194">
        <v>0</v>
      </c>
      <c r="K161" s="194">
        <v>0</v>
      </c>
      <c r="L161" s="194">
        <v>0</v>
      </c>
      <c r="M161" s="194">
        <v>0</v>
      </c>
      <c r="N161" s="194">
        <v>0</v>
      </c>
      <c r="O161" s="194">
        <v>0</v>
      </c>
      <c r="P161" s="194">
        <v>0</v>
      </c>
      <c r="Q161" s="194">
        <v>0</v>
      </c>
      <c r="R161" s="194">
        <v>0</v>
      </c>
      <c r="S161" s="194">
        <v>0</v>
      </c>
      <c r="T161" s="194">
        <v>0</v>
      </c>
      <c r="U161" s="194">
        <v>0</v>
      </c>
      <c r="V161" s="194">
        <v>0</v>
      </c>
      <c r="W161" s="194">
        <v>0</v>
      </c>
      <c r="X161" s="194">
        <v>0</v>
      </c>
      <c r="Y161" s="194">
        <v>0</v>
      </c>
      <c r="Z161" s="194">
        <v>0</v>
      </c>
      <c r="AA161" s="194">
        <v>0</v>
      </c>
      <c r="AB161" s="194">
        <v>0</v>
      </c>
      <c r="AC161" s="194">
        <v>0</v>
      </c>
      <c r="AD161" s="194">
        <v>0</v>
      </c>
      <c r="AE161" s="194">
        <v>0</v>
      </c>
      <c r="AF161" s="194">
        <v>0</v>
      </c>
      <c r="AG161" s="194">
        <v>0</v>
      </c>
      <c r="AH161" s="194">
        <v>0</v>
      </c>
      <c r="AI161" s="194">
        <v>0</v>
      </c>
      <c r="AJ161" s="194">
        <v>0</v>
      </c>
      <c r="AK161" s="194">
        <v>0</v>
      </c>
      <c r="AL161" s="194">
        <v>0</v>
      </c>
      <c r="AM161" s="194">
        <v>0</v>
      </c>
      <c r="AN161" s="194">
        <v>0</v>
      </c>
      <c r="AO161" s="194">
        <v>0</v>
      </c>
      <c r="AP161" s="194">
        <v>0</v>
      </c>
      <c r="AQ161" s="194">
        <v>0</v>
      </c>
      <c r="AR161" s="194">
        <v>0</v>
      </c>
      <c r="AS161" s="194">
        <v>0</v>
      </c>
      <c r="AT161" s="194">
        <v>0</v>
      </c>
      <c r="AU161" s="194">
        <v>0</v>
      </c>
      <c r="AV161" s="194">
        <v>0</v>
      </c>
      <c r="AW161" s="194">
        <v>0</v>
      </c>
      <c r="AX161" s="194">
        <v>0</v>
      </c>
      <c r="AY161" s="194">
        <v>0</v>
      </c>
      <c r="AZ161" s="194">
        <v>0</v>
      </c>
      <c r="BA161" s="194">
        <v>0</v>
      </c>
      <c r="BB161" s="194">
        <v>0</v>
      </c>
      <c r="BC161" s="194">
        <v>0</v>
      </c>
      <c r="BD161" s="194">
        <v>0</v>
      </c>
      <c r="BE161" s="194">
        <v>0</v>
      </c>
      <c r="BF161" s="194">
        <v>0</v>
      </c>
      <c r="BG161" s="194">
        <v>0</v>
      </c>
      <c r="BH161" s="194">
        <v>0</v>
      </c>
      <c r="BI161" s="194">
        <v>0</v>
      </c>
      <c r="BJ161" s="194">
        <v>0</v>
      </c>
      <c r="BK161" s="194">
        <v>0</v>
      </c>
      <c r="BL161" s="194">
        <v>0</v>
      </c>
      <c r="BM161" s="194">
        <v>0</v>
      </c>
      <c r="BN161" s="194">
        <v>0</v>
      </c>
      <c r="BO161" s="194">
        <v>0</v>
      </c>
      <c r="BP161" s="194">
        <v>0</v>
      </c>
      <c r="BQ161" s="194">
        <v>0</v>
      </c>
      <c r="BR161" s="194">
        <v>0</v>
      </c>
      <c r="BS161" s="194">
        <v>0</v>
      </c>
      <c r="BT161" s="194">
        <v>0</v>
      </c>
      <c r="BU161" s="194">
        <v>0</v>
      </c>
      <c r="BV161" s="194">
        <v>0</v>
      </c>
      <c r="BW161" s="194">
        <v>0</v>
      </c>
      <c r="BX161" s="194">
        <v>0</v>
      </c>
      <c r="BY161" s="194">
        <v>0</v>
      </c>
      <c r="BZ161" s="194">
        <v>0</v>
      </c>
      <c r="CA161" s="194">
        <v>0</v>
      </c>
      <c r="CB161" s="194">
        <v>0</v>
      </c>
      <c r="CC161" s="194">
        <v>0</v>
      </c>
      <c r="CD161" s="194">
        <v>0</v>
      </c>
      <c r="CE161" s="194">
        <v>0</v>
      </c>
      <c r="CF161" s="194">
        <v>0</v>
      </c>
      <c r="CG161" s="194">
        <v>0</v>
      </c>
      <c r="CH161" s="194">
        <v>0</v>
      </c>
      <c r="CI161" s="194">
        <v>0</v>
      </c>
      <c r="CJ161" s="194">
        <v>0</v>
      </c>
      <c r="CK161" s="194">
        <v>0</v>
      </c>
      <c r="CL161" s="194">
        <v>0</v>
      </c>
      <c r="CM161" s="194">
        <v>0</v>
      </c>
      <c r="CN161" s="194">
        <v>0</v>
      </c>
      <c r="CO161" s="194">
        <v>0</v>
      </c>
      <c r="CP161" s="194">
        <v>0</v>
      </c>
      <c r="CQ161" s="194">
        <v>0</v>
      </c>
      <c r="CR161" s="194">
        <v>0</v>
      </c>
      <c r="CS161" s="194">
        <v>0</v>
      </c>
      <c r="CT161" s="194">
        <v>0</v>
      </c>
      <c r="CU161" s="194">
        <v>0</v>
      </c>
      <c r="CV161" s="194">
        <v>0</v>
      </c>
      <c r="CW161" s="194">
        <v>0</v>
      </c>
      <c r="CX161" s="194">
        <v>0</v>
      </c>
      <c r="CY161" s="194">
        <v>0</v>
      </c>
      <c r="CZ161" s="194">
        <v>0</v>
      </c>
      <c r="DA161" s="194">
        <v>0</v>
      </c>
      <c r="DB161" s="194">
        <v>0</v>
      </c>
      <c r="DC161" s="194">
        <v>0</v>
      </c>
      <c r="DD161" s="194">
        <v>0</v>
      </c>
      <c r="DE161" s="194">
        <v>0</v>
      </c>
      <c r="DF161" s="194">
        <v>0</v>
      </c>
      <c r="DG161" s="194">
        <v>0</v>
      </c>
      <c r="DH161" s="194">
        <v>0</v>
      </c>
      <c r="DI161" s="194">
        <v>0</v>
      </c>
      <c r="DJ161" s="194">
        <v>0</v>
      </c>
      <c r="DK161" s="194">
        <v>0</v>
      </c>
      <c r="DL161" s="194">
        <v>0</v>
      </c>
      <c r="DM161" s="194">
        <v>0</v>
      </c>
      <c r="DN161" s="194">
        <v>0</v>
      </c>
      <c r="DO161" s="194">
        <v>0</v>
      </c>
      <c r="DP161" s="194">
        <v>0</v>
      </c>
      <c r="DQ161" s="194">
        <v>0</v>
      </c>
      <c r="DR161" s="194">
        <v>0</v>
      </c>
      <c r="DS161" s="194">
        <v>0</v>
      </c>
      <c r="DT161" s="194">
        <v>0</v>
      </c>
      <c r="DU161" s="194">
        <v>0</v>
      </c>
      <c r="DV161" s="194">
        <v>0</v>
      </c>
      <c r="DW161" s="194">
        <v>0</v>
      </c>
      <c r="DX161" s="194">
        <v>0</v>
      </c>
      <c r="DY161" s="194">
        <v>0</v>
      </c>
      <c r="DZ161" s="194">
        <v>0</v>
      </c>
      <c r="EA161" s="194">
        <v>0</v>
      </c>
      <c r="EB161" s="194">
        <v>0</v>
      </c>
      <c r="EC161" s="194">
        <v>0</v>
      </c>
      <c r="ED161" s="194">
        <v>0</v>
      </c>
      <c r="EE161" s="194">
        <v>0</v>
      </c>
      <c r="EF161" s="194">
        <v>0</v>
      </c>
      <c r="EG161" s="194">
        <v>0</v>
      </c>
      <c r="EH161" s="194">
        <v>0</v>
      </c>
      <c r="EI161" s="194">
        <v>0</v>
      </c>
      <c r="EJ161" s="194">
        <v>0</v>
      </c>
      <c r="EK161" s="194">
        <v>0</v>
      </c>
      <c r="EL161" s="194">
        <v>0</v>
      </c>
      <c r="EM161" s="194">
        <v>0</v>
      </c>
      <c r="EN161" s="194">
        <v>0</v>
      </c>
      <c r="EO161" s="194">
        <v>0</v>
      </c>
      <c r="EP161" s="194">
        <v>0</v>
      </c>
      <c r="EQ161" s="194">
        <v>0</v>
      </c>
      <c r="ER161" s="194">
        <v>0</v>
      </c>
      <c r="ES161" s="194">
        <v>0</v>
      </c>
      <c r="ET161" s="194">
        <v>0</v>
      </c>
      <c r="EU161" s="194">
        <v>0</v>
      </c>
      <c r="EV161" s="194">
        <v>0</v>
      </c>
      <c r="EW161" s="194">
        <v>0</v>
      </c>
      <c r="EX161" s="194">
        <v>0</v>
      </c>
      <c r="EY161" s="194">
        <v>0</v>
      </c>
      <c r="EZ161" s="194">
        <v>0</v>
      </c>
      <c r="FA161" s="194">
        <v>0</v>
      </c>
      <c r="FB161" s="194">
        <v>0</v>
      </c>
      <c r="FC161" s="194">
        <v>0</v>
      </c>
      <c r="FD161" s="194">
        <v>0</v>
      </c>
      <c r="FE161" s="194">
        <v>0</v>
      </c>
      <c r="FF161" s="194">
        <v>0</v>
      </c>
      <c r="FG161" s="194">
        <v>0</v>
      </c>
      <c r="FH161" s="194">
        <v>0</v>
      </c>
      <c r="FI161" s="194">
        <v>0</v>
      </c>
      <c r="FJ161" s="194">
        <v>0</v>
      </c>
      <c r="FK161" s="194">
        <v>0</v>
      </c>
      <c r="FL161" s="194">
        <v>0</v>
      </c>
      <c r="FM161" s="194">
        <v>0</v>
      </c>
      <c r="FN161" s="194">
        <v>0</v>
      </c>
      <c r="FO161" s="194">
        <v>0</v>
      </c>
      <c r="FP161" s="194">
        <v>0</v>
      </c>
      <c r="FQ161" s="194">
        <v>0</v>
      </c>
      <c r="FR161" s="194">
        <v>0</v>
      </c>
      <c r="FS161" s="194">
        <v>0</v>
      </c>
      <c r="FT161" s="194">
        <v>0</v>
      </c>
      <c r="FU161" s="194">
        <v>0</v>
      </c>
      <c r="FV161" s="194">
        <v>0</v>
      </c>
      <c r="FW161" s="194">
        <v>0</v>
      </c>
      <c r="FX161" s="194">
        <v>0</v>
      </c>
      <c r="FY161" s="194">
        <v>0</v>
      </c>
      <c r="FZ161" s="194">
        <v>0</v>
      </c>
      <c r="GA161" s="194">
        <v>0</v>
      </c>
      <c r="GB161" s="194">
        <v>0</v>
      </c>
      <c r="GC161" s="194">
        <v>0</v>
      </c>
      <c r="GD161" s="194">
        <v>0</v>
      </c>
      <c r="GE161" s="194">
        <v>0</v>
      </c>
      <c r="GF161" s="194">
        <v>0</v>
      </c>
      <c r="GG161" s="194">
        <v>0</v>
      </c>
      <c r="GH161" s="194">
        <v>0</v>
      </c>
      <c r="GI161" s="194">
        <v>0</v>
      </c>
      <c r="GJ161" s="194">
        <v>0</v>
      </c>
      <c r="GK161" s="194">
        <v>0</v>
      </c>
      <c r="GL161" s="194">
        <v>0</v>
      </c>
      <c r="GM161" s="194">
        <v>0</v>
      </c>
      <c r="GN161" s="194">
        <v>0</v>
      </c>
      <c r="GO161" s="194">
        <v>0</v>
      </c>
      <c r="GP161" s="194">
        <v>0</v>
      </c>
      <c r="GQ161" s="194">
        <v>0</v>
      </c>
      <c r="GR161" s="194">
        <v>0</v>
      </c>
      <c r="GS161" s="194">
        <v>0</v>
      </c>
      <c r="GT161" s="194">
        <v>0</v>
      </c>
      <c r="GU161" s="194">
        <v>0</v>
      </c>
      <c r="GV161" s="194">
        <v>0</v>
      </c>
      <c r="GW161" s="194">
        <v>0</v>
      </c>
      <c r="GX161" s="194">
        <v>0</v>
      </c>
      <c r="GY161" s="194">
        <v>0</v>
      </c>
      <c r="GZ161" s="194">
        <v>0</v>
      </c>
      <c r="HA161" s="194">
        <v>0</v>
      </c>
      <c r="HB161" s="194">
        <v>0</v>
      </c>
      <c r="HC161" s="194">
        <v>0</v>
      </c>
      <c r="HD161" s="194">
        <v>0</v>
      </c>
      <c r="HE161" s="194">
        <v>0</v>
      </c>
      <c r="HF161" s="194">
        <v>0</v>
      </c>
      <c r="HG161" s="194">
        <v>0</v>
      </c>
      <c r="HH161" s="194">
        <v>0</v>
      </c>
      <c r="HI161" s="194">
        <v>0</v>
      </c>
      <c r="HJ161" s="194">
        <v>0</v>
      </c>
      <c r="HK161" s="194">
        <v>0</v>
      </c>
      <c r="HL161" s="194">
        <v>0</v>
      </c>
      <c r="HM161" s="194">
        <v>0</v>
      </c>
      <c r="HN161" s="194">
        <v>0</v>
      </c>
      <c r="HO161" s="194">
        <v>0</v>
      </c>
      <c r="HP161" s="194">
        <v>0</v>
      </c>
      <c r="HQ161" s="194">
        <v>0</v>
      </c>
      <c r="HR161" s="194">
        <v>0</v>
      </c>
      <c r="HS161" s="194">
        <v>0</v>
      </c>
      <c r="HT161" s="194">
        <v>0</v>
      </c>
      <c r="HU161" s="194">
        <v>2225.6999999999998</v>
      </c>
      <c r="HV161" s="194">
        <v>1608</v>
      </c>
      <c r="HW161" s="194">
        <v>3364.8</v>
      </c>
      <c r="HX161" s="194">
        <v>50.4</v>
      </c>
      <c r="HY161" s="194">
        <v>5</v>
      </c>
      <c r="HZ161" s="194">
        <v>0</v>
      </c>
      <c r="IA161" s="194">
        <v>0</v>
      </c>
      <c r="IB161" s="194">
        <v>0</v>
      </c>
      <c r="IC161" s="194">
        <v>0</v>
      </c>
      <c r="ID161" s="194">
        <v>0</v>
      </c>
      <c r="IE161" s="194">
        <v>0</v>
      </c>
      <c r="IF161" s="194">
        <v>0</v>
      </c>
      <c r="IG161" s="194">
        <v>0</v>
      </c>
      <c r="IH161" s="194">
        <v>0</v>
      </c>
      <c r="II161" s="194">
        <v>0</v>
      </c>
      <c r="IJ161" s="194">
        <v>0</v>
      </c>
      <c r="IK161" s="194">
        <v>0</v>
      </c>
      <c r="IL161" s="194">
        <v>0</v>
      </c>
      <c r="IM161" s="194">
        <v>0</v>
      </c>
      <c r="IN161" s="194">
        <v>0</v>
      </c>
      <c r="IO161" s="194">
        <v>0</v>
      </c>
      <c r="IP161" s="194">
        <v>0</v>
      </c>
      <c r="IQ161" s="194">
        <v>0</v>
      </c>
      <c r="IR161" s="194">
        <v>0</v>
      </c>
      <c r="IS161" s="194">
        <v>0</v>
      </c>
      <c r="IT161" s="194">
        <v>0</v>
      </c>
      <c r="IU161" s="194">
        <v>0</v>
      </c>
      <c r="IV161" s="194">
        <v>0</v>
      </c>
      <c r="IW161" s="194">
        <v>0</v>
      </c>
      <c r="IX161" s="194">
        <f t="shared" si="4"/>
        <v>7253.9</v>
      </c>
    </row>
    <row r="162" spans="1:258" ht="13.5" customHeight="1" x14ac:dyDescent="0.25">
      <c r="A162" s="190">
        <v>563012</v>
      </c>
      <c r="B162" s="194">
        <v>0</v>
      </c>
      <c r="C162" s="194">
        <v>0</v>
      </c>
      <c r="D162" s="194">
        <v>0</v>
      </c>
      <c r="E162" s="194">
        <v>0</v>
      </c>
      <c r="F162" s="194">
        <v>0</v>
      </c>
      <c r="G162" s="194">
        <v>0</v>
      </c>
      <c r="H162" s="194">
        <v>0</v>
      </c>
      <c r="I162" s="194">
        <v>0</v>
      </c>
      <c r="J162" s="194">
        <v>0</v>
      </c>
      <c r="K162" s="194">
        <v>0</v>
      </c>
      <c r="L162" s="194">
        <v>0</v>
      </c>
      <c r="M162" s="194">
        <v>0</v>
      </c>
      <c r="N162" s="194">
        <v>0</v>
      </c>
      <c r="O162" s="194">
        <v>0</v>
      </c>
      <c r="P162" s="194">
        <v>0</v>
      </c>
      <c r="Q162" s="194">
        <v>0</v>
      </c>
      <c r="R162" s="194">
        <v>66305.84</v>
      </c>
      <c r="S162" s="194">
        <v>0</v>
      </c>
      <c r="T162" s="194">
        <v>0</v>
      </c>
      <c r="U162" s="194">
        <v>0</v>
      </c>
      <c r="V162" s="194">
        <v>0</v>
      </c>
      <c r="W162" s="194">
        <v>0</v>
      </c>
      <c r="X162" s="194">
        <v>0</v>
      </c>
      <c r="Y162" s="194">
        <v>0</v>
      </c>
      <c r="Z162" s="194">
        <v>0</v>
      </c>
      <c r="AA162" s="194">
        <v>0</v>
      </c>
      <c r="AB162" s="194">
        <v>0</v>
      </c>
      <c r="AC162" s="194">
        <v>0</v>
      </c>
      <c r="AD162" s="194">
        <v>0</v>
      </c>
      <c r="AE162" s="194">
        <v>0</v>
      </c>
      <c r="AF162" s="194">
        <v>2807.51</v>
      </c>
      <c r="AG162" s="194">
        <v>0</v>
      </c>
      <c r="AH162" s="194">
        <v>0</v>
      </c>
      <c r="AI162" s="194">
        <v>0</v>
      </c>
      <c r="AJ162" s="194">
        <v>0</v>
      </c>
      <c r="AK162" s="194">
        <v>0</v>
      </c>
      <c r="AL162" s="194">
        <v>0</v>
      </c>
      <c r="AM162" s="194">
        <v>0</v>
      </c>
      <c r="AN162" s="194">
        <v>0</v>
      </c>
      <c r="AO162" s="194">
        <v>0</v>
      </c>
      <c r="AP162" s="194">
        <v>0</v>
      </c>
      <c r="AQ162" s="194">
        <v>0</v>
      </c>
      <c r="AR162" s="194">
        <v>0</v>
      </c>
      <c r="AS162" s="194">
        <v>0</v>
      </c>
      <c r="AT162" s="194">
        <v>0</v>
      </c>
      <c r="AU162" s="194">
        <v>144975</v>
      </c>
      <c r="AV162" s="194">
        <v>0</v>
      </c>
      <c r="AW162" s="194">
        <v>0</v>
      </c>
      <c r="AX162" s="194">
        <v>0</v>
      </c>
      <c r="AY162" s="194">
        <v>0</v>
      </c>
      <c r="AZ162" s="194">
        <v>0</v>
      </c>
      <c r="BA162" s="194">
        <v>0</v>
      </c>
      <c r="BB162" s="194">
        <v>0</v>
      </c>
      <c r="BC162" s="194">
        <v>0</v>
      </c>
      <c r="BD162" s="194">
        <v>999.14</v>
      </c>
      <c r="BE162" s="194">
        <v>0</v>
      </c>
      <c r="BF162" s="194">
        <v>0</v>
      </c>
      <c r="BG162" s="194">
        <v>0</v>
      </c>
      <c r="BH162" s="194">
        <v>698.1</v>
      </c>
      <c r="BI162" s="194">
        <v>0</v>
      </c>
      <c r="BJ162" s="194">
        <v>23914.02</v>
      </c>
      <c r="BK162" s="194">
        <v>0</v>
      </c>
      <c r="BL162" s="194">
        <v>0</v>
      </c>
      <c r="BM162" s="194">
        <v>0</v>
      </c>
      <c r="BN162" s="194">
        <v>0</v>
      </c>
      <c r="BO162" s="194">
        <v>0</v>
      </c>
      <c r="BP162" s="194">
        <v>0</v>
      </c>
      <c r="BQ162" s="194">
        <v>671</v>
      </c>
      <c r="BR162" s="194">
        <v>0</v>
      </c>
      <c r="BS162" s="194">
        <v>0</v>
      </c>
      <c r="BT162" s="194">
        <v>165</v>
      </c>
      <c r="BU162" s="194">
        <v>240.26</v>
      </c>
      <c r="BV162" s="194">
        <v>0</v>
      </c>
      <c r="BW162" s="194">
        <v>0</v>
      </c>
      <c r="BX162" s="194">
        <v>585</v>
      </c>
      <c r="BY162" s="194">
        <v>0</v>
      </c>
      <c r="BZ162" s="194">
        <v>0</v>
      </c>
      <c r="CA162" s="194">
        <v>372</v>
      </c>
      <c r="CB162" s="194">
        <v>0</v>
      </c>
      <c r="CC162" s="194">
        <v>186</v>
      </c>
      <c r="CD162" s="194">
        <v>0</v>
      </c>
      <c r="CE162" s="194">
        <v>0</v>
      </c>
      <c r="CF162" s="194">
        <v>0</v>
      </c>
      <c r="CG162" s="194">
        <v>1597.89</v>
      </c>
      <c r="CH162" s="194">
        <v>0</v>
      </c>
      <c r="CI162" s="194">
        <v>0</v>
      </c>
      <c r="CJ162" s="194">
        <v>40</v>
      </c>
      <c r="CK162" s="194">
        <v>0</v>
      </c>
      <c r="CL162" s="194">
        <v>0</v>
      </c>
      <c r="CM162" s="194">
        <v>0</v>
      </c>
      <c r="CN162" s="194">
        <v>0</v>
      </c>
      <c r="CO162" s="194">
        <v>0</v>
      </c>
      <c r="CP162" s="194">
        <v>0</v>
      </c>
      <c r="CQ162" s="194">
        <v>0</v>
      </c>
      <c r="CR162" s="194">
        <v>16021.09</v>
      </c>
      <c r="CS162" s="194">
        <v>0</v>
      </c>
      <c r="CT162" s="194">
        <v>0</v>
      </c>
      <c r="CU162" s="194">
        <v>0</v>
      </c>
      <c r="CV162" s="194">
        <v>0</v>
      </c>
      <c r="CW162" s="194">
        <v>0</v>
      </c>
      <c r="CX162" s="194">
        <v>827.3</v>
      </c>
      <c r="CY162" s="194">
        <v>0</v>
      </c>
      <c r="CZ162" s="194">
        <v>0</v>
      </c>
      <c r="DA162" s="194">
        <v>0</v>
      </c>
      <c r="DB162" s="194">
        <v>0</v>
      </c>
      <c r="DC162" s="194">
        <v>0</v>
      </c>
      <c r="DD162" s="194">
        <v>0</v>
      </c>
      <c r="DE162" s="194">
        <v>0</v>
      </c>
      <c r="DF162" s="194">
        <v>0</v>
      </c>
      <c r="DG162" s="194">
        <v>0</v>
      </c>
      <c r="DH162" s="194">
        <v>0</v>
      </c>
      <c r="DI162" s="194">
        <v>0</v>
      </c>
      <c r="DJ162" s="194">
        <v>669</v>
      </c>
      <c r="DK162" s="194">
        <v>0</v>
      </c>
      <c r="DL162" s="194">
        <v>0</v>
      </c>
      <c r="DM162" s="194">
        <v>0</v>
      </c>
      <c r="DN162" s="194">
        <v>0</v>
      </c>
      <c r="DO162" s="194">
        <v>0</v>
      </c>
      <c r="DP162" s="194">
        <v>0</v>
      </c>
      <c r="DQ162" s="194">
        <v>0</v>
      </c>
      <c r="DR162" s="194">
        <v>0</v>
      </c>
      <c r="DS162" s="194">
        <v>0</v>
      </c>
      <c r="DT162" s="194">
        <v>0</v>
      </c>
      <c r="DU162" s="194">
        <v>0</v>
      </c>
      <c r="DV162" s="194">
        <v>0</v>
      </c>
      <c r="DW162" s="194">
        <v>0</v>
      </c>
      <c r="DX162" s="194">
        <v>0</v>
      </c>
      <c r="DY162" s="194">
        <v>0</v>
      </c>
      <c r="DZ162" s="194">
        <v>0</v>
      </c>
      <c r="EA162" s="194">
        <v>0</v>
      </c>
      <c r="EB162" s="194">
        <v>0</v>
      </c>
      <c r="EC162" s="194">
        <v>0</v>
      </c>
      <c r="ED162" s="194">
        <v>0</v>
      </c>
      <c r="EE162" s="194">
        <v>0</v>
      </c>
      <c r="EF162" s="194">
        <v>0</v>
      </c>
      <c r="EG162" s="194">
        <v>0</v>
      </c>
      <c r="EH162" s="194">
        <v>0</v>
      </c>
      <c r="EI162" s="194">
        <v>0</v>
      </c>
      <c r="EJ162" s="194">
        <v>0</v>
      </c>
      <c r="EK162" s="194">
        <v>0</v>
      </c>
      <c r="EL162" s="194">
        <v>0</v>
      </c>
      <c r="EM162" s="194">
        <v>0</v>
      </c>
      <c r="EN162" s="194">
        <v>0</v>
      </c>
      <c r="EO162" s="194">
        <v>0</v>
      </c>
      <c r="EP162" s="194">
        <v>0</v>
      </c>
      <c r="EQ162" s="194">
        <v>0</v>
      </c>
      <c r="ER162" s="194">
        <v>0</v>
      </c>
      <c r="ES162" s="194">
        <v>0</v>
      </c>
      <c r="ET162" s="194">
        <v>0</v>
      </c>
      <c r="EU162" s="194">
        <v>0</v>
      </c>
      <c r="EV162" s="194">
        <v>0</v>
      </c>
      <c r="EW162" s="194">
        <v>0</v>
      </c>
      <c r="EX162" s="194">
        <v>0</v>
      </c>
      <c r="EY162" s="194">
        <v>0</v>
      </c>
      <c r="EZ162" s="194">
        <v>0</v>
      </c>
      <c r="FA162" s="194">
        <v>0</v>
      </c>
      <c r="FB162" s="194">
        <v>0</v>
      </c>
      <c r="FC162" s="194">
        <v>0</v>
      </c>
      <c r="FD162" s="194">
        <v>0</v>
      </c>
      <c r="FE162" s="194">
        <v>0</v>
      </c>
      <c r="FF162" s="194">
        <v>0</v>
      </c>
      <c r="FG162" s="194">
        <v>0</v>
      </c>
      <c r="FH162" s="194">
        <v>0</v>
      </c>
      <c r="FI162" s="194">
        <v>0</v>
      </c>
      <c r="FJ162" s="194">
        <v>0</v>
      </c>
      <c r="FK162" s="194">
        <v>0</v>
      </c>
      <c r="FL162" s="194">
        <v>0</v>
      </c>
      <c r="FM162" s="194">
        <v>0</v>
      </c>
      <c r="FN162" s="194">
        <v>0</v>
      </c>
      <c r="FO162" s="194">
        <v>0</v>
      </c>
      <c r="FP162" s="194">
        <v>0</v>
      </c>
      <c r="FQ162" s="194">
        <v>0</v>
      </c>
      <c r="FR162" s="194">
        <v>0</v>
      </c>
      <c r="FS162" s="194">
        <v>0</v>
      </c>
      <c r="FT162" s="194">
        <v>0</v>
      </c>
      <c r="FU162" s="194">
        <v>0</v>
      </c>
      <c r="FV162" s="194">
        <v>0</v>
      </c>
      <c r="FW162" s="194">
        <v>0</v>
      </c>
      <c r="FX162" s="194">
        <v>0</v>
      </c>
      <c r="FY162" s="194">
        <v>0</v>
      </c>
      <c r="FZ162" s="194">
        <v>0</v>
      </c>
      <c r="GA162" s="194">
        <v>0</v>
      </c>
      <c r="GB162" s="194">
        <v>0</v>
      </c>
      <c r="GC162" s="194">
        <v>0</v>
      </c>
      <c r="GD162" s="194">
        <v>0</v>
      </c>
      <c r="GE162" s="194">
        <v>0</v>
      </c>
      <c r="GF162" s="194">
        <v>0</v>
      </c>
      <c r="GG162" s="194">
        <v>0</v>
      </c>
      <c r="GH162" s="194">
        <v>0</v>
      </c>
      <c r="GI162" s="194">
        <v>0</v>
      </c>
      <c r="GJ162" s="194">
        <v>0</v>
      </c>
      <c r="GK162" s="194">
        <v>0</v>
      </c>
      <c r="GL162" s="194">
        <v>0</v>
      </c>
      <c r="GM162" s="194">
        <v>2570.12</v>
      </c>
      <c r="GN162" s="194">
        <v>0</v>
      </c>
      <c r="GO162" s="194">
        <v>0</v>
      </c>
      <c r="GP162" s="194">
        <v>0</v>
      </c>
      <c r="GQ162" s="194">
        <v>0</v>
      </c>
      <c r="GR162" s="194">
        <v>0</v>
      </c>
      <c r="GS162" s="194">
        <v>0</v>
      </c>
      <c r="GT162" s="194">
        <v>0</v>
      </c>
      <c r="GU162" s="194">
        <v>0</v>
      </c>
      <c r="GV162" s="194">
        <v>0</v>
      </c>
      <c r="GW162" s="194">
        <v>0</v>
      </c>
      <c r="GX162" s="194">
        <v>0</v>
      </c>
      <c r="GY162" s="194">
        <v>0</v>
      </c>
      <c r="GZ162" s="194">
        <v>0</v>
      </c>
      <c r="HA162" s="194">
        <v>0</v>
      </c>
      <c r="HB162" s="194">
        <v>0</v>
      </c>
      <c r="HC162" s="194">
        <v>0</v>
      </c>
      <c r="HD162" s="194">
        <v>0</v>
      </c>
      <c r="HE162" s="194">
        <v>0</v>
      </c>
      <c r="HF162" s="194">
        <v>0</v>
      </c>
      <c r="HG162" s="194">
        <v>0</v>
      </c>
      <c r="HH162" s="194">
        <v>0</v>
      </c>
      <c r="HI162" s="194">
        <v>0</v>
      </c>
      <c r="HJ162" s="194">
        <v>0</v>
      </c>
      <c r="HK162" s="194">
        <v>0</v>
      </c>
      <c r="HL162" s="194">
        <v>0</v>
      </c>
      <c r="HM162" s="194">
        <v>0</v>
      </c>
      <c r="HN162" s="194">
        <v>0</v>
      </c>
      <c r="HO162" s="194">
        <v>0</v>
      </c>
      <c r="HP162" s="194">
        <v>0</v>
      </c>
      <c r="HQ162" s="194">
        <v>0</v>
      </c>
      <c r="HR162" s="194">
        <v>0</v>
      </c>
      <c r="HS162" s="194">
        <v>0</v>
      </c>
      <c r="HT162" s="194">
        <v>0</v>
      </c>
      <c r="HU162" s="194">
        <v>0</v>
      </c>
      <c r="HV162" s="194">
        <v>0</v>
      </c>
      <c r="HW162" s="194">
        <v>0</v>
      </c>
      <c r="HX162" s="194">
        <v>0</v>
      </c>
      <c r="HY162" s="194">
        <v>0</v>
      </c>
      <c r="HZ162" s="194">
        <v>103.57</v>
      </c>
      <c r="IA162" s="194">
        <v>77767.210000000006</v>
      </c>
      <c r="IB162" s="194">
        <v>0</v>
      </c>
      <c r="IC162" s="194">
        <v>0</v>
      </c>
      <c r="ID162" s="194">
        <v>0</v>
      </c>
      <c r="IE162" s="194">
        <v>0</v>
      </c>
      <c r="IF162" s="194">
        <v>0</v>
      </c>
      <c r="IG162" s="194">
        <v>0</v>
      </c>
      <c r="IH162" s="194">
        <v>0</v>
      </c>
      <c r="II162" s="194">
        <v>0</v>
      </c>
      <c r="IJ162" s="194">
        <v>0</v>
      </c>
      <c r="IK162" s="194">
        <v>0</v>
      </c>
      <c r="IL162" s="194">
        <v>0</v>
      </c>
      <c r="IM162" s="194">
        <v>0</v>
      </c>
      <c r="IN162" s="194">
        <v>0</v>
      </c>
      <c r="IO162" s="194">
        <v>0</v>
      </c>
      <c r="IP162" s="194">
        <v>0</v>
      </c>
      <c r="IQ162" s="194">
        <v>0</v>
      </c>
      <c r="IR162" s="194">
        <v>0</v>
      </c>
      <c r="IS162" s="194">
        <v>0</v>
      </c>
      <c r="IT162" s="194">
        <v>0</v>
      </c>
      <c r="IU162" s="194">
        <v>0</v>
      </c>
      <c r="IV162" s="194">
        <v>0</v>
      </c>
      <c r="IW162" s="194">
        <v>0</v>
      </c>
      <c r="IX162" s="194">
        <f t="shared" ref="IX162:IX189" si="5">SUM(B162:IW162)</f>
        <v>341515.05000000005</v>
      </c>
    </row>
    <row r="163" spans="1:258" ht="13.5" customHeight="1" x14ac:dyDescent="0.25">
      <c r="A163" s="190">
        <v>571011</v>
      </c>
      <c r="B163" s="194">
        <v>0</v>
      </c>
      <c r="C163" s="194">
        <v>0</v>
      </c>
      <c r="D163" s="194">
        <v>0</v>
      </c>
      <c r="E163" s="194">
        <v>0</v>
      </c>
      <c r="F163" s="194">
        <v>0</v>
      </c>
      <c r="G163" s="194">
        <v>0</v>
      </c>
      <c r="H163" s="194">
        <v>0</v>
      </c>
      <c r="I163" s="194">
        <v>0</v>
      </c>
      <c r="J163" s="194">
        <v>0</v>
      </c>
      <c r="K163" s="194">
        <v>0</v>
      </c>
      <c r="L163" s="194">
        <v>0</v>
      </c>
      <c r="M163" s="194">
        <v>0</v>
      </c>
      <c r="N163" s="194">
        <v>0</v>
      </c>
      <c r="O163" s="194">
        <v>0</v>
      </c>
      <c r="P163" s="194">
        <v>0</v>
      </c>
      <c r="Q163" s="194">
        <v>0</v>
      </c>
      <c r="R163" s="194">
        <v>0</v>
      </c>
      <c r="S163" s="194">
        <v>0</v>
      </c>
      <c r="T163" s="194">
        <v>0</v>
      </c>
      <c r="U163" s="194">
        <v>0</v>
      </c>
      <c r="V163" s="194">
        <v>0</v>
      </c>
      <c r="W163" s="194">
        <v>0</v>
      </c>
      <c r="X163" s="194">
        <v>0</v>
      </c>
      <c r="Y163" s="194">
        <v>0</v>
      </c>
      <c r="Z163" s="194">
        <v>0</v>
      </c>
      <c r="AA163" s="194">
        <v>0</v>
      </c>
      <c r="AB163" s="194">
        <v>0</v>
      </c>
      <c r="AC163" s="194">
        <v>0</v>
      </c>
      <c r="AD163" s="194">
        <v>0</v>
      </c>
      <c r="AE163" s="194">
        <v>0</v>
      </c>
      <c r="AF163" s="194">
        <v>0</v>
      </c>
      <c r="AG163" s="194">
        <v>0</v>
      </c>
      <c r="AH163" s="194">
        <v>0</v>
      </c>
      <c r="AI163" s="194">
        <v>0</v>
      </c>
      <c r="AJ163" s="194">
        <v>0</v>
      </c>
      <c r="AK163" s="194">
        <v>0</v>
      </c>
      <c r="AL163" s="194">
        <v>0</v>
      </c>
      <c r="AM163" s="194">
        <v>0</v>
      </c>
      <c r="AN163" s="194">
        <v>0</v>
      </c>
      <c r="AO163" s="194">
        <v>0</v>
      </c>
      <c r="AP163" s="194">
        <v>0</v>
      </c>
      <c r="AQ163" s="194">
        <v>0</v>
      </c>
      <c r="AR163" s="194">
        <v>0</v>
      </c>
      <c r="AS163" s="194">
        <v>0</v>
      </c>
      <c r="AT163" s="194">
        <v>0</v>
      </c>
      <c r="AU163" s="194">
        <v>0</v>
      </c>
      <c r="AV163" s="194">
        <v>0</v>
      </c>
      <c r="AW163" s="194">
        <v>0</v>
      </c>
      <c r="AX163" s="194">
        <v>0</v>
      </c>
      <c r="AY163" s="194">
        <v>0</v>
      </c>
      <c r="AZ163" s="194">
        <v>0</v>
      </c>
      <c r="BA163" s="194">
        <v>0</v>
      </c>
      <c r="BB163" s="194">
        <v>0</v>
      </c>
      <c r="BC163" s="194">
        <v>0</v>
      </c>
      <c r="BD163" s="194">
        <v>0</v>
      </c>
      <c r="BE163" s="194">
        <v>0</v>
      </c>
      <c r="BF163" s="194">
        <v>0</v>
      </c>
      <c r="BG163" s="194">
        <v>0</v>
      </c>
      <c r="BH163" s="194">
        <v>0</v>
      </c>
      <c r="BI163" s="194">
        <v>0</v>
      </c>
      <c r="BJ163" s="194">
        <v>0</v>
      </c>
      <c r="BK163" s="194">
        <v>0</v>
      </c>
      <c r="BL163" s="194">
        <v>0</v>
      </c>
      <c r="BM163" s="194">
        <v>0</v>
      </c>
      <c r="BN163" s="194">
        <v>0</v>
      </c>
      <c r="BO163" s="194">
        <v>0</v>
      </c>
      <c r="BP163" s="194">
        <v>0</v>
      </c>
      <c r="BQ163" s="194">
        <v>0</v>
      </c>
      <c r="BR163" s="194">
        <v>0</v>
      </c>
      <c r="BS163" s="194">
        <v>0</v>
      </c>
      <c r="BT163" s="194">
        <v>0</v>
      </c>
      <c r="BU163" s="194">
        <v>0</v>
      </c>
      <c r="BV163" s="194">
        <v>0</v>
      </c>
      <c r="BW163" s="194">
        <v>0</v>
      </c>
      <c r="BX163" s="194">
        <v>0</v>
      </c>
      <c r="BY163" s="194">
        <v>0</v>
      </c>
      <c r="BZ163" s="194">
        <v>0</v>
      </c>
      <c r="CA163" s="194">
        <v>0</v>
      </c>
      <c r="CB163" s="194">
        <v>0</v>
      </c>
      <c r="CC163" s="194">
        <v>0</v>
      </c>
      <c r="CD163" s="194">
        <v>0</v>
      </c>
      <c r="CE163" s="194">
        <v>0</v>
      </c>
      <c r="CF163" s="194">
        <v>0</v>
      </c>
      <c r="CG163" s="194">
        <v>0</v>
      </c>
      <c r="CH163" s="194">
        <v>0</v>
      </c>
      <c r="CI163" s="194">
        <v>0</v>
      </c>
      <c r="CJ163" s="194">
        <v>0</v>
      </c>
      <c r="CK163" s="194">
        <v>0</v>
      </c>
      <c r="CL163" s="194">
        <v>0</v>
      </c>
      <c r="CM163" s="194">
        <v>0</v>
      </c>
      <c r="CN163" s="194">
        <v>0</v>
      </c>
      <c r="CO163" s="194">
        <v>0</v>
      </c>
      <c r="CP163" s="194">
        <v>0</v>
      </c>
      <c r="CQ163" s="194">
        <v>0</v>
      </c>
      <c r="CR163" s="194">
        <v>0</v>
      </c>
      <c r="CS163" s="194">
        <v>0</v>
      </c>
      <c r="CT163" s="194">
        <v>0</v>
      </c>
      <c r="CU163" s="194">
        <v>0</v>
      </c>
      <c r="CV163" s="194">
        <v>0</v>
      </c>
      <c r="CW163" s="194">
        <v>0</v>
      </c>
      <c r="CX163" s="194">
        <v>0</v>
      </c>
      <c r="CY163" s="194">
        <v>0</v>
      </c>
      <c r="CZ163" s="194">
        <v>0</v>
      </c>
      <c r="DA163" s="194">
        <v>0</v>
      </c>
      <c r="DB163" s="194">
        <v>0</v>
      </c>
      <c r="DC163" s="194">
        <v>0</v>
      </c>
      <c r="DD163" s="194">
        <v>0</v>
      </c>
      <c r="DE163" s="194">
        <v>0</v>
      </c>
      <c r="DF163" s="194">
        <v>0</v>
      </c>
      <c r="DG163" s="194">
        <v>0</v>
      </c>
      <c r="DH163" s="194">
        <v>0</v>
      </c>
      <c r="DI163" s="194">
        <v>0</v>
      </c>
      <c r="DJ163" s="194">
        <v>0</v>
      </c>
      <c r="DK163" s="194">
        <v>0</v>
      </c>
      <c r="DL163" s="194">
        <v>0</v>
      </c>
      <c r="DM163" s="194">
        <v>0</v>
      </c>
      <c r="DN163" s="194">
        <v>0</v>
      </c>
      <c r="DO163" s="194">
        <v>0</v>
      </c>
      <c r="DP163" s="194">
        <v>0</v>
      </c>
      <c r="DQ163" s="194">
        <v>0</v>
      </c>
      <c r="DR163" s="194">
        <v>0</v>
      </c>
      <c r="DS163" s="194">
        <v>0</v>
      </c>
      <c r="DT163" s="194">
        <v>0</v>
      </c>
      <c r="DU163" s="194">
        <v>0</v>
      </c>
      <c r="DV163" s="194">
        <v>0</v>
      </c>
      <c r="DW163" s="194">
        <v>0</v>
      </c>
      <c r="DX163" s="194">
        <v>0</v>
      </c>
      <c r="DY163" s="194">
        <v>0</v>
      </c>
      <c r="DZ163" s="194">
        <v>0</v>
      </c>
      <c r="EA163" s="194">
        <v>0</v>
      </c>
      <c r="EB163" s="194">
        <v>0</v>
      </c>
      <c r="EC163" s="194">
        <v>0</v>
      </c>
      <c r="ED163" s="194">
        <v>0</v>
      </c>
      <c r="EE163" s="194">
        <v>0</v>
      </c>
      <c r="EF163" s="194">
        <v>0</v>
      </c>
      <c r="EG163" s="194">
        <v>0</v>
      </c>
      <c r="EH163" s="194">
        <v>0</v>
      </c>
      <c r="EI163" s="194">
        <v>0</v>
      </c>
      <c r="EJ163" s="194">
        <v>0</v>
      </c>
      <c r="EK163" s="194">
        <v>0</v>
      </c>
      <c r="EL163" s="194">
        <v>0</v>
      </c>
      <c r="EM163" s="194">
        <v>0</v>
      </c>
      <c r="EN163" s="194">
        <v>0</v>
      </c>
      <c r="EO163" s="194">
        <v>0</v>
      </c>
      <c r="EP163" s="194">
        <v>0</v>
      </c>
      <c r="EQ163" s="194">
        <v>0</v>
      </c>
      <c r="ER163" s="194">
        <v>0</v>
      </c>
      <c r="ES163" s="194">
        <v>0</v>
      </c>
      <c r="ET163" s="194">
        <v>0</v>
      </c>
      <c r="EU163" s="194">
        <v>0</v>
      </c>
      <c r="EV163" s="194">
        <v>0</v>
      </c>
      <c r="EW163" s="194">
        <v>0</v>
      </c>
      <c r="EX163" s="194">
        <v>0</v>
      </c>
      <c r="EY163" s="194">
        <v>0</v>
      </c>
      <c r="EZ163" s="194">
        <v>0</v>
      </c>
      <c r="FA163" s="194">
        <v>0</v>
      </c>
      <c r="FB163" s="194">
        <v>0</v>
      </c>
      <c r="FC163" s="194">
        <v>0</v>
      </c>
      <c r="FD163" s="194">
        <v>0</v>
      </c>
      <c r="FE163" s="194">
        <v>0</v>
      </c>
      <c r="FF163" s="194">
        <v>0</v>
      </c>
      <c r="FG163" s="194">
        <v>-24262</v>
      </c>
      <c r="FH163" s="194">
        <v>0</v>
      </c>
      <c r="FI163" s="194">
        <v>0</v>
      </c>
      <c r="FJ163" s="194">
        <v>0</v>
      </c>
      <c r="FK163" s="194">
        <v>0</v>
      </c>
      <c r="FL163" s="194">
        <v>0</v>
      </c>
      <c r="FM163" s="194">
        <v>0</v>
      </c>
      <c r="FN163" s="194">
        <v>0</v>
      </c>
      <c r="FO163" s="194">
        <v>0</v>
      </c>
      <c r="FP163" s="194">
        <v>0</v>
      </c>
      <c r="FQ163" s="194">
        <v>0</v>
      </c>
      <c r="FR163" s="194">
        <v>0</v>
      </c>
      <c r="FS163" s="194">
        <v>0</v>
      </c>
      <c r="FT163" s="194">
        <v>0</v>
      </c>
      <c r="FU163" s="194">
        <v>0</v>
      </c>
      <c r="FV163" s="194">
        <v>0</v>
      </c>
      <c r="FW163" s="194">
        <v>0</v>
      </c>
      <c r="FX163" s="194">
        <v>0</v>
      </c>
      <c r="FY163" s="194">
        <v>0</v>
      </c>
      <c r="FZ163" s="194">
        <v>0</v>
      </c>
      <c r="GA163" s="194">
        <v>0</v>
      </c>
      <c r="GB163" s="194">
        <v>0</v>
      </c>
      <c r="GC163" s="194">
        <v>0</v>
      </c>
      <c r="GD163" s="194">
        <v>0</v>
      </c>
      <c r="GE163" s="194">
        <v>0</v>
      </c>
      <c r="GF163" s="194">
        <v>0</v>
      </c>
      <c r="GG163" s="194">
        <v>0</v>
      </c>
      <c r="GH163" s="194">
        <v>0</v>
      </c>
      <c r="GI163" s="194">
        <v>0</v>
      </c>
      <c r="GJ163" s="194">
        <v>0</v>
      </c>
      <c r="GK163" s="194">
        <v>0</v>
      </c>
      <c r="GL163" s="194">
        <v>0</v>
      </c>
      <c r="GM163" s="194">
        <v>0</v>
      </c>
      <c r="GN163" s="194">
        <v>0</v>
      </c>
      <c r="GO163" s="194">
        <v>0</v>
      </c>
      <c r="GP163" s="194">
        <v>0</v>
      </c>
      <c r="GQ163" s="194">
        <v>0</v>
      </c>
      <c r="GR163" s="194">
        <v>0</v>
      </c>
      <c r="GS163" s="194">
        <v>0</v>
      </c>
      <c r="GT163" s="194">
        <v>0</v>
      </c>
      <c r="GU163" s="194">
        <v>0</v>
      </c>
      <c r="GV163" s="194">
        <v>0</v>
      </c>
      <c r="GW163" s="194">
        <v>0</v>
      </c>
      <c r="GX163" s="194">
        <v>0</v>
      </c>
      <c r="GY163" s="194">
        <v>0</v>
      </c>
      <c r="GZ163" s="194">
        <v>0</v>
      </c>
      <c r="HA163" s="194">
        <v>0</v>
      </c>
      <c r="HB163" s="194">
        <v>0</v>
      </c>
      <c r="HC163" s="194">
        <v>0</v>
      </c>
      <c r="HD163" s="194">
        <v>0</v>
      </c>
      <c r="HE163" s="194">
        <v>0</v>
      </c>
      <c r="HF163" s="194">
        <v>0</v>
      </c>
      <c r="HG163" s="194">
        <v>0</v>
      </c>
      <c r="HH163" s="194">
        <v>0</v>
      </c>
      <c r="HI163" s="194">
        <v>0</v>
      </c>
      <c r="HJ163" s="194">
        <v>0</v>
      </c>
      <c r="HK163" s="194">
        <v>0</v>
      </c>
      <c r="HL163" s="194">
        <v>0</v>
      </c>
      <c r="HM163" s="194">
        <v>0</v>
      </c>
      <c r="HN163" s="194">
        <v>0</v>
      </c>
      <c r="HO163" s="194">
        <v>0</v>
      </c>
      <c r="HP163" s="194">
        <v>0</v>
      </c>
      <c r="HQ163" s="194">
        <v>0</v>
      </c>
      <c r="HR163" s="194">
        <v>0</v>
      </c>
      <c r="HS163" s="194">
        <v>0</v>
      </c>
      <c r="HT163" s="194">
        <v>0</v>
      </c>
      <c r="HU163" s="194">
        <v>0</v>
      </c>
      <c r="HV163" s="194">
        <v>0</v>
      </c>
      <c r="HW163" s="194">
        <v>0</v>
      </c>
      <c r="HX163" s="194">
        <v>0</v>
      </c>
      <c r="HY163" s="194">
        <v>0</v>
      </c>
      <c r="HZ163" s="194">
        <v>0</v>
      </c>
      <c r="IA163" s="194">
        <v>0</v>
      </c>
      <c r="IB163" s="194">
        <v>0</v>
      </c>
      <c r="IC163" s="194">
        <v>0</v>
      </c>
      <c r="ID163" s="194">
        <v>0</v>
      </c>
      <c r="IE163" s="194">
        <v>0</v>
      </c>
      <c r="IF163" s="194">
        <v>0</v>
      </c>
      <c r="IG163" s="194">
        <v>0</v>
      </c>
      <c r="IH163" s="194">
        <v>0</v>
      </c>
      <c r="II163" s="194">
        <v>0</v>
      </c>
      <c r="IJ163" s="194">
        <v>0</v>
      </c>
      <c r="IK163" s="194">
        <v>0</v>
      </c>
      <c r="IL163" s="194">
        <v>0</v>
      </c>
      <c r="IM163" s="194">
        <v>0</v>
      </c>
      <c r="IN163" s="194">
        <v>0</v>
      </c>
      <c r="IO163" s="194">
        <v>0</v>
      </c>
      <c r="IP163" s="194">
        <v>0</v>
      </c>
      <c r="IQ163" s="194">
        <v>0</v>
      </c>
      <c r="IR163" s="194">
        <v>0</v>
      </c>
      <c r="IS163" s="194">
        <v>0</v>
      </c>
      <c r="IT163" s="194">
        <v>0</v>
      </c>
      <c r="IU163" s="194">
        <v>0</v>
      </c>
      <c r="IV163" s="194">
        <v>0</v>
      </c>
      <c r="IW163" s="194">
        <v>0</v>
      </c>
      <c r="IX163" s="194">
        <f t="shared" si="5"/>
        <v>-24262</v>
      </c>
    </row>
    <row r="164" spans="1:258" ht="13.5" customHeight="1" x14ac:dyDescent="0.25">
      <c r="A164" s="190">
        <v>571013</v>
      </c>
      <c r="B164" s="194">
        <v>0</v>
      </c>
      <c r="C164" s="194">
        <v>0</v>
      </c>
      <c r="D164" s="194">
        <v>0</v>
      </c>
      <c r="E164" s="194">
        <v>0</v>
      </c>
      <c r="F164" s="194">
        <v>0</v>
      </c>
      <c r="G164" s="194">
        <v>0</v>
      </c>
      <c r="H164" s="194">
        <v>0</v>
      </c>
      <c r="I164" s="194">
        <v>0</v>
      </c>
      <c r="J164" s="194">
        <v>0</v>
      </c>
      <c r="K164" s="194">
        <v>0</v>
      </c>
      <c r="L164" s="194">
        <v>0</v>
      </c>
      <c r="M164" s="194">
        <v>0</v>
      </c>
      <c r="N164" s="194">
        <v>0</v>
      </c>
      <c r="O164" s="194">
        <v>0</v>
      </c>
      <c r="P164" s="194">
        <v>0</v>
      </c>
      <c r="Q164" s="194">
        <v>0</v>
      </c>
      <c r="R164" s="194">
        <v>0</v>
      </c>
      <c r="S164" s="194">
        <v>0</v>
      </c>
      <c r="T164" s="194">
        <v>0</v>
      </c>
      <c r="U164" s="194">
        <v>0</v>
      </c>
      <c r="V164" s="194">
        <v>0</v>
      </c>
      <c r="W164" s="194">
        <v>0</v>
      </c>
      <c r="X164" s="194">
        <v>0</v>
      </c>
      <c r="Y164" s="194">
        <v>0</v>
      </c>
      <c r="Z164" s="194">
        <v>0</v>
      </c>
      <c r="AA164" s="194">
        <v>0</v>
      </c>
      <c r="AB164" s="194">
        <v>0</v>
      </c>
      <c r="AC164" s="194">
        <v>0</v>
      </c>
      <c r="AD164" s="194">
        <v>0</v>
      </c>
      <c r="AE164" s="194">
        <v>0</v>
      </c>
      <c r="AF164" s="194">
        <v>0</v>
      </c>
      <c r="AG164" s="194">
        <v>0</v>
      </c>
      <c r="AH164" s="194">
        <v>0</v>
      </c>
      <c r="AI164" s="194">
        <v>0</v>
      </c>
      <c r="AJ164" s="194">
        <v>0</v>
      </c>
      <c r="AK164" s="194">
        <v>0</v>
      </c>
      <c r="AL164" s="194">
        <v>0</v>
      </c>
      <c r="AM164" s="194">
        <v>0</v>
      </c>
      <c r="AN164" s="194">
        <v>0</v>
      </c>
      <c r="AO164" s="194">
        <v>0</v>
      </c>
      <c r="AP164" s="194">
        <v>0</v>
      </c>
      <c r="AQ164" s="194">
        <v>0</v>
      </c>
      <c r="AR164" s="194">
        <v>0</v>
      </c>
      <c r="AS164" s="194">
        <v>0</v>
      </c>
      <c r="AT164" s="194">
        <v>0</v>
      </c>
      <c r="AU164" s="194">
        <v>0</v>
      </c>
      <c r="AV164" s="194">
        <v>0</v>
      </c>
      <c r="AW164" s="194">
        <v>0</v>
      </c>
      <c r="AX164" s="194">
        <v>0</v>
      </c>
      <c r="AY164" s="194">
        <v>0</v>
      </c>
      <c r="AZ164" s="194">
        <v>0</v>
      </c>
      <c r="BA164" s="194">
        <v>0</v>
      </c>
      <c r="BB164" s="194">
        <v>0</v>
      </c>
      <c r="BC164" s="194">
        <v>0</v>
      </c>
      <c r="BD164" s="194">
        <v>0</v>
      </c>
      <c r="BE164" s="194">
        <v>0</v>
      </c>
      <c r="BF164" s="194">
        <v>0</v>
      </c>
      <c r="BG164" s="194">
        <v>0</v>
      </c>
      <c r="BH164" s="194">
        <v>0</v>
      </c>
      <c r="BI164" s="194">
        <v>0</v>
      </c>
      <c r="BJ164" s="194">
        <v>0</v>
      </c>
      <c r="BK164" s="194">
        <v>0</v>
      </c>
      <c r="BL164" s="194">
        <v>0</v>
      </c>
      <c r="BM164" s="194">
        <v>0</v>
      </c>
      <c r="BN164" s="194">
        <v>0</v>
      </c>
      <c r="BO164" s="194">
        <v>0</v>
      </c>
      <c r="BP164" s="194">
        <v>0</v>
      </c>
      <c r="BQ164" s="194">
        <v>0</v>
      </c>
      <c r="BR164" s="194">
        <v>0</v>
      </c>
      <c r="BS164" s="194">
        <v>0</v>
      </c>
      <c r="BT164" s="194">
        <v>0</v>
      </c>
      <c r="BU164" s="194">
        <v>0</v>
      </c>
      <c r="BV164" s="194">
        <v>0</v>
      </c>
      <c r="BW164" s="194">
        <v>0</v>
      </c>
      <c r="BX164" s="194">
        <v>0</v>
      </c>
      <c r="BY164" s="194">
        <v>0</v>
      </c>
      <c r="BZ164" s="194">
        <v>0</v>
      </c>
      <c r="CA164" s="194">
        <v>0</v>
      </c>
      <c r="CB164" s="194">
        <v>0</v>
      </c>
      <c r="CC164" s="194">
        <v>0</v>
      </c>
      <c r="CD164" s="194">
        <v>0</v>
      </c>
      <c r="CE164" s="194">
        <v>0</v>
      </c>
      <c r="CF164" s="194">
        <v>0</v>
      </c>
      <c r="CG164" s="194">
        <v>0</v>
      </c>
      <c r="CH164" s="194">
        <v>0</v>
      </c>
      <c r="CI164" s="194">
        <v>0</v>
      </c>
      <c r="CJ164" s="194">
        <v>0</v>
      </c>
      <c r="CK164" s="194">
        <v>0</v>
      </c>
      <c r="CL164" s="194">
        <v>0</v>
      </c>
      <c r="CM164" s="194">
        <v>0</v>
      </c>
      <c r="CN164" s="194">
        <v>0</v>
      </c>
      <c r="CO164" s="194">
        <v>0</v>
      </c>
      <c r="CP164" s="194">
        <v>0</v>
      </c>
      <c r="CQ164" s="194">
        <v>0</v>
      </c>
      <c r="CR164" s="194">
        <v>0</v>
      </c>
      <c r="CS164" s="194">
        <v>0</v>
      </c>
      <c r="CT164" s="194">
        <v>0</v>
      </c>
      <c r="CU164" s="194">
        <v>0</v>
      </c>
      <c r="CV164" s="194">
        <v>0</v>
      </c>
      <c r="CW164" s="194">
        <v>0</v>
      </c>
      <c r="CX164" s="194">
        <v>0</v>
      </c>
      <c r="CY164" s="194">
        <v>0</v>
      </c>
      <c r="CZ164" s="194">
        <v>0</v>
      </c>
      <c r="DA164" s="194">
        <v>0</v>
      </c>
      <c r="DB164" s="194">
        <v>0</v>
      </c>
      <c r="DC164" s="194">
        <v>0</v>
      </c>
      <c r="DD164" s="194">
        <v>0</v>
      </c>
      <c r="DE164" s="194">
        <v>0</v>
      </c>
      <c r="DF164" s="194">
        <v>0</v>
      </c>
      <c r="DG164" s="194">
        <v>0</v>
      </c>
      <c r="DH164" s="194">
        <v>0</v>
      </c>
      <c r="DI164" s="194">
        <v>0</v>
      </c>
      <c r="DJ164" s="194">
        <v>0</v>
      </c>
      <c r="DK164" s="194">
        <v>0</v>
      </c>
      <c r="DL164" s="194">
        <v>0</v>
      </c>
      <c r="DM164" s="194">
        <v>0</v>
      </c>
      <c r="DN164" s="194">
        <v>0</v>
      </c>
      <c r="DO164" s="194">
        <v>0</v>
      </c>
      <c r="DP164" s="194">
        <v>0</v>
      </c>
      <c r="DQ164" s="194">
        <v>0</v>
      </c>
      <c r="DR164" s="194">
        <v>0</v>
      </c>
      <c r="DS164" s="194">
        <v>0</v>
      </c>
      <c r="DT164" s="194">
        <v>0</v>
      </c>
      <c r="DU164" s="194">
        <v>0</v>
      </c>
      <c r="DV164" s="194">
        <v>0</v>
      </c>
      <c r="DW164" s="194">
        <v>0</v>
      </c>
      <c r="DX164" s="194">
        <v>0</v>
      </c>
      <c r="DY164" s="194">
        <v>0</v>
      </c>
      <c r="DZ164" s="194">
        <v>0</v>
      </c>
      <c r="EA164" s="194">
        <v>0</v>
      </c>
      <c r="EB164" s="194">
        <v>0</v>
      </c>
      <c r="EC164" s="194">
        <v>0</v>
      </c>
      <c r="ED164" s="194">
        <v>0</v>
      </c>
      <c r="EE164" s="194">
        <v>0</v>
      </c>
      <c r="EF164" s="194">
        <v>0</v>
      </c>
      <c r="EG164" s="194">
        <v>0</v>
      </c>
      <c r="EH164" s="194">
        <v>0</v>
      </c>
      <c r="EI164" s="194">
        <v>0</v>
      </c>
      <c r="EJ164" s="194">
        <v>0</v>
      </c>
      <c r="EK164" s="194">
        <v>0</v>
      </c>
      <c r="EL164" s="194">
        <v>0</v>
      </c>
      <c r="EM164" s="194">
        <v>0</v>
      </c>
      <c r="EN164" s="194">
        <v>0</v>
      </c>
      <c r="EO164" s="194">
        <v>0</v>
      </c>
      <c r="EP164" s="194">
        <v>0</v>
      </c>
      <c r="EQ164" s="194">
        <v>0</v>
      </c>
      <c r="ER164" s="194">
        <v>0</v>
      </c>
      <c r="ES164" s="194">
        <v>0</v>
      </c>
      <c r="ET164" s="194">
        <v>0</v>
      </c>
      <c r="EU164" s="194">
        <v>0</v>
      </c>
      <c r="EV164" s="194">
        <v>0</v>
      </c>
      <c r="EW164" s="194">
        <v>0</v>
      </c>
      <c r="EX164" s="194">
        <v>0</v>
      </c>
      <c r="EY164" s="194">
        <v>0</v>
      </c>
      <c r="EZ164" s="194">
        <v>0</v>
      </c>
      <c r="FA164" s="194">
        <v>0</v>
      </c>
      <c r="FB164" s="194">
        <v>0</v>
      </c>
      <c r="FC164" s="194">
        <v>0</v>
      </c>
      <c r="FD164" s="194">
        <v>0</v>
      </c>
      <c r="FE164" s="194">
        <v>0</v>
      </c>
      <c r="FF164" s="194">
        <v>0</v>
      </c>
      <c r="FG164" s="194">
        <v>-76262</v>
      </c>
      <c r="FH164" s="194">
        <v>0</v>
      </c>
      <c r="FI164" s="194">
        <v>0</v>
      </c>
      <c r="FJ164" s="194">
        <v>0</v>
      </c>
      <c r="FK164" s="194">
        <v>0</v>
      </c>
      <c r="FL164" s="194">
        <v>0</v>
      </c>
      <c r="FM164" s="194">
        <v>0</v>
      </c>
      <c r="FN164" s="194">
        <v>0</v>
      </c>
      <c r="FO164" s="194">
        <v>0</v>
      </c>
      <c r="FP164" s="194">
        <v>0</v>
      </c>
      <c r="FQ164" s="194">
        <v>0</v>
      </c>
      <c r="FR164" s="194">
        <v>0</v>
      </c>
      <c r="FS164" s="194">
        <v>0</v>
      </c>
      <c r="FT164" s="194">
        <v>0</v>
      </c>
      <c r="FU164" s="194">
        <v>0</v>
      </c>
      <c r="FV164" s="194">
        <v>0</v>
      </c>
      <c r="FW164" s="194">
        <v>0</v>
      </c>
      <c r="FX164" s="194">
        <v>0</v>
      </c>
      <c r="FY164" s="194">
        <v>0</v>
      </c>
      <c r="FZ164" s="194">
        <v>0</v>
      </c>
      <c r="GA164" s="194">
        <v>0</v>
      </c>
      <c r="GB164" s="194">
        <v>0</v>
      </c>
      <c r="GC164" s="194">
        <v>0</v>
      </c>
      <c r="GD164" s="194">
        <v>0</v>
      </c>
      <c r="GE164" s="194">
        <v>0</v>
      </c>
      <c r="GF164" s="194">
        <v>0</v>
      </c>
      <c r="GG164" s="194">
        <v>0</v>
      </c>
      <c r="GH164" s="194">
        <v>0</v>
      </c>
      <c r="GI164" s="194">
        <v>0</v>
      </c>
      <c r="GJ164" s="194">
        <v>0</v>
      </c>
      <c r="GK164" s="194">
        <v>0</v>
      </c>
      <c r="GL164" s="194">
        <v>0</v>
      </c>
      <c r="GM164" s="194">
        <v>0</v>
      </c>
      <c r="GN164" s="194">
        <v>0</v>
      </c>
      <c r="GO164" s="194">
        <v>0</v>
      </c>
      <c r="GP164" s="194">
        <v>0</v>
      </c>
      <c r="GQ164" s="194">
        <v>0</v>
      </c>
      <c r="GR164" s="194">
        <v>0</v>
      </c>
      <c r="GS164" s="194">
        <v>0</v>
      </c>
      <c r="GT164" s="194">
        <v>0</v>
      </c>
      <c r="GU164" s="194">
        <v>0</v>
      </c>
      <c r="GV164" s="194">
        <v>0</v>
      </c>
      <c r="GW164" s="194">
        <v>0</v>
      </c>
      <c r="GX164" s="194">
        <v>0</v>
      </c>
      <c r="GY164" s="194">
        <v>0</v>
      </c>
      <c r="GZ164" s="194">
        <v>0</v>
      </c>
      <c r="HA164" s="194">
        <v>0</v>
      </c>
      <c r="HB164" s="194">
        <v>0</v>
      </c>
      <c r="HC164" s="194">
        <v>0</v>
      </c>
      <c r="HD164" s="194">
        <v>0</v>
      </c>
      <c r="HE164" s="194">
        <v>0</v>
      </c>
      <c r="HF164" s="194">
        <v>0</v>
      </c>
      <c r="HG164" s="194">
        <v>0</v>
      </c>
      <c r="HH164" s="194">
        <v>0</v>
      </c>
      <c r="HI164" s="194">
        <v>0</v>
      </c>
      <c r="HJ164" s="194">
        <v>0</v>
      </c>
      <c r="HK164" s="194">
        <v>0</v>
      </c>
      <c r="HL164" s="194">
        <v>0</v>
      </c>
      <c r="HM164" s="194">
        <v>0</v>
      </c>
      <c r="HN164" s="194">
        <v>0</v>
      </c>
      <c r="HO164" s="194">
        <v>0</v>
      </c>
      <c r="HP164" s="194">
        <v>0</v>
      </c>
      <c r="HQ164" s="194">
        <v>0</v>
      </c>
      <c r="HR164" s="194">
        <v>0</v>
      </c>
      <c r="HS164" s="194">
        <v>0</v>
      </c>
      <c r="HT164" s="194">
        <v>0</v>
      </c>
      <c r="HU164" s="194">
        <v>0</v>
      </c>
      <c r="HV164" s="194">
        <v>0</v>
      </c>
      <c r="HW164" s="194">
        <v>0</v>
      </c>
      <c r="HX164" s="194">
        <v>0</v>
      </c>
      <c r="HY164" s="194">
        <v>0</v>
      </c>
      <c r="HZ164" s="194">
        <v>0</v>
      </c>
      <c r="IA164" s="194">
        <v>0</v>
      </c>
      <c r="IB164" s="194">
        <v>0</v>
      </c>
      <c r="IC164" s="194">
        <v>0</v>
      </c>
      <c r="ID164" s="194">
        <v>0</v>
      </c>
      <c r="IE164" s="194">
        <v>0</v>
      </c>
      <c r="IF164" s="194">
        <v>0</v>
      </c>
      <c r="IG164" s="194">
        <v>0</v>
      </c>
      <c r="IH164" s="194">
        <v>0</v>
      </c>
      <c r="II164" s="194">
        <v>0</v>
      </c>
      <c r="IJ164" s="194">
        <v>0</v>
      </c>
      <c r="IK164" s="194">
        <v>0</v>
      </c>
      <c r="IL164" s="194">
        <v>0</v>
      </c>
      <c r="IM164" s="194">
        <v>0</v>
      </c>
      <c r="IN164" s="194">
        <v>0</v>
      </c>
      <c r="IO164" s="194">
        <v>0</v>
      </c>
      <c r="IP164" s="194">
        <v>0</v>
      </c>
      <c r="IQ164" s="194">
        <v>0</v>
      </c>
      <c r="IR164" s="194">
        <v>0</v>
      </c>
      <c r="IS164" s="194">
        <v>0</v>
      </c>
      <c r="IT164" s="194">
        <v>0</v>
      </c>
      <c r="IU164" s="194">
        <v>0</v>
      </c>
      <c r="IV164" s="194">
        <v>0</v>
      </c>
      <c r="IW164" s="194">
        <v>0</v>
      </c>
      <c r="IX164" s="194">
        <f t="shared" si="5"/>
        <v>-76262</v>
      </c>
    </row>
    <row r="165" spans="1:258" ht="13.5" customHeight="1" x14ac:dyDescent="0.25">
      <c r="A165" s="190">
        <v>582001</v>
      </c>
      <c r="B165" s="194">
        <v>0</v>
      </c>
      <c r="C165" s="194">
        <v>0</v>
      </c>
      <c r="D165" s="194">
        <v>3000</v>
      </c>
      <c r="E165" s="194">
        <v>3100</v>
      </c>
      <c r="F165" s="194">
        <v>0</v>
      </c>
      <c r="G165" s="194">
        <v>0</v>
      </c>
      <c r="H165" s="194">
        <v>2737.49</v>
      </c>
      <c r="I165" s="194">
        <v>1950</v>
      </c>
      <c r="J165" s="194">
        <v>0</v>
      </c>
      <c r="K165" s="194">
        <v>0</v>
      </c>
      <c r="L165" s="194">
        <v>0</v>
      </c>
      <c r="M165" s="194">
        <v>0</v>
      </c>
      <c r="N165" s="194">
        <v>0</v>
      </c>
      <c r="O165" s="194">
        <v>0</v>
      </c>
      <c r="P165" s="194">
        <v>0</v>
      </c>
      <c r="Q165" s="194">
        <v>0</v>
      </c>
      <c r="R165" s="194">
        <v>24210</v>
      </c>
      <c r="S165" s="194">
        <v>0</v>
      </c>
      <c r="T165" s="194">
        <v>0</v>
      </c>
      <c r="U165" s="194">
        <v>0</v>
      </c>
      <c r="V165" s="194">
        <v>0</v>
      </c>
      <c r="W165" s="194">
        <v>0</v>
      </c>
      <c r="X165" s="194">
        <v>12450</v>
      </c>
      <c r="Y165" s="194">
        <v>3150</v>
      </c>
      <c r="Z165" s="194">
        <v>23700</v>
      </c>
      <c r="AA165" s="194">
        <v>0</v>
      </c>
      <c r="AB165" s="194">
        <v>0</v>
      </c>
      <c r="AC165" s="194">
        <v>1533.61</v>
      </c>
      <c r="AD165" s="194">
        <v>7000</v>
      </c>
      <c r="AE165" s="194">
        <v>0</v>
      </c>
      <c r="AF165" s="194">
        <v>24600</v>
      </c>
      <c r="AG165" s="194">
        <v>0</v>
      </c>
      <c r="AH165" s="194">
        <v>0</v>
      </c>
      <c r="AI165" s="194">
        <v>0</v>
      </c>
      <c r="AJ165" s="194">
        <v>0</v>
      </c>
      <c r="AK165" s="194">
        <v>0</v>
      </c>
      <c r="AL165" s="194">
        <v>0</v>
      </c>
      <c r="AM165" s="194">
        <v>400</v>
      </c>
      <c r="AN165" s="194">
        <v>0</v>
      </c>
      <c r="AO165" s="194">
        <v>0</v>
      </c>
      <c r="AP165" s="194">
        <v>0</v>
      </c>
      <c r="AQ165" s="194">
        <v>0</v>
      </c>
      <c r="AR165" s="194">
        <v>0</v>
      </c>
      <c r="AS165" s="194">
        <v>0</v>
      </c>
      <c r="AT165" s="194">
        <v>0</v>
      </c>
      <c r="AU165" s="194">
        <v>0</v>
      </c>
      <c r="AV165" s="194">
        <v>0</v>
      </c>
      <c r="AW165" s="194">
        <v>0</v>
      </c>
      <c r="AX165" s="194">
        <v>0</v>
      </c>
      <c r="AY165" s="194">
        <v>0</v>
      </c>
      <c r="AZ165" s="194">
        <v>0</v>
      </c>
      <c r="BA165" s="194">
        <v>1200</v>
      </c>
      <c r="BB165" s="194">
        <v>1500</v>
      </c>
      <c r="BC165" s="194">
        <v>0</v>
      </c>
      <c r="BD165" s="194">
        <v>0</v>
      </c>
      <c r="BE165" s="194">
        <v>2100</v>
      </c>
      <c r="BF165" s="194">
        <v>0</v>
      </c>
      <c r="BG165" s="194">
        <v>0</v>
      </c>
      <c r="BH165" s="194">
        <v>6300</v>
      </c>
      <c r="BI165" s="194">
        <v>0</v>
      </c>
      <c r="BJ165" s="194">
        <v>0</v>
      </c>
      <c r="BK165" s="194">
        <v>0</v>
      </c>
      <c r="BL165" s="194">
        <v>0</v>
      </c>
      <c r="BM165" s="194">
        <v>1750</v>
      </c>
      <c r="BN165" s="194">
        <v>0</v>
      </c>
      <c r="BO165" s="194">
        <v>0</v>
      </c>
      <c r="BP165" s="194">
        <v>0</v>
      </c>
      <c r="BQ165" s="194">
        <v>0</v>
      </c>
      <c r="BR165" s="194">
        <v>0</v>
      </c>
      <c r="BS165" s="194">
        <v>0</v>
      </c>
      <c r="BT165" s="194">
        <v>0</v>
      </c>
      <c r="BU165" s="194">
        <v>0</v>
      </c>
      <c r="BV165" s="194">
        <v>0</v>
      </c>
      <c r="BW165" s="194">
        <v>1800</v>
      </c>
      <c r="BX165" s="194">
        <v>0</v>
      </c>
      <c r="BY165" s="194">
        <v>0</v>
      </c>
      <c r="BZ165" s="194">
        <v>0</v>
      </c>
      <c r="CA165" s="194">
        <v>0</v>
      </c>
      <c r="CB165" s="194">
        <v>0</v>
      </c>
      <c r="CC165" s="194">
        <v>0</v>
      </c>
      <c r="CD165" s="194">
        <v>0</v>
      </c>
      <c r="CE165" s="194">
        <v>0</v>
      </c>
      <c r="CF165" s="194">
        <v>0</v>
      </c>
      <c r="CG165" s="194">
        <v>0</v>
      </c>
      <c r="CH165" s="194">
        <v>0</v>
      </c>
      <c r="CI165" s="194">
        <v>0</v>
      </c>
      <c r="CJ165" s="194">
        <v>0</v>
      </c>
      <c r="CK165" s="194">
        <v>0</v>
      </c>
      <c r="CL165" s="194">
        <v>0</v>
      </c>
      <c r="CM165" s="194">
        <v>14190.5</v>
      </c>
      <c r="CN165" s="194">
        <v>1000</v>
      </c>
      <c r="CO165" s="194">
        <v>4083.3</v>
      </c>
      <c r="CP165" s="194">
        <v>10000</v>
      </c>
      <c r="CQ165" s="194">
        <v>700</v>
      </c>
      <c r="CR165" s="194">
        <v>0</v>
      </c>
      <c r="CS165" s="194">
        <v>0</v>
      </c>
      <c r="CT165" s="194">
        <v>0</v>
      </c>
      <c r="CU165" s="194">
        <v>0</v>
      </c>
      <c r="CV165" s="194">
        <v>0</v>
      </c>
      <c r="CW165" s="194">
        <v>0</v>
      </c>
      <c r="CX165" s="194">
        <v>0</v>
      </c>
      <c r="CY165" s="194">
        <v>10000</v>
      </c>
      <c r="CZ165" s="194">
        <v>0</v>
      </c>
      <c r="DA165" s="194">
        <v>450</v>
      </c>
      <c r="DB165" s="194">
        <v>0</v>
      </c>
      <c r="DC165" s="194">
        <v>0</v>
      </c>
      <c r="DD165" s="194">
        <v>0</v>
      </c>
      <c r="DE165" s="194">
        <v>5500</v>
      </c>
      <c r="DF165" s="194">
        <v>0</v>
      </c>
      <c r="DG165" s="194">
        <v>30000</v>
      </c>
      <c r="DH165" s="194">
        <v>0</v>
      </c>
      <c r="DI165" s="194">
        <v>0</v>
      </c>
      <c r="DJ165" s="194">
        <v>0</v>
      </c>
      <c r="DK165" s="194">
        <v>0</v>
      </c>
      <c r="DL165" s="194">
        <v>0</v>
      </c>
      <c r="DM165" s="194">
        <v>0</v>
      </c>
      <c r="DN165" s="194">
        <v>0</v>
      </c>
      <c r="DO165" s="194">
        <v>0</v>
      </c>
      <c r="DP165" s="194">
        <v>0</v>
      </c>
      <c r="DQ165" s="194">
        <v>0</v>
      </c>
      <c r="DR165" s="194">
        <v>0</v>
      </c>
      <c r="DS165" s="194">
        <v>0</v>
      </c>
      <c r="DT165" s="194">
        <v>0</v>
      </c>
      <c r="DU165" s="194">
        <v>0</v>
      </c>
      <c r="DV165" s="194">
        <v>0</v>
      </c>
      <c r="DW165" s="194">
        <v>0</v>
      </c>
      <c r="DX165" s="194">
        <v>0</v>
      </c>
      <c r="DY165" s="194">
        <v>0</v>
      </c>
      <c r="DZ165" s="194">
        <v>0</v>
      </c>
      <c r="EA165" s="194">
        <v>3500</v>
      </c>
      <c r="EB165" s="194">
        <v>0</v>
      </c>
      <c r="EC165" s="194">
        <v>0</v>
      </c>
      <c r="ED165" s="194">
        <v>10199.67</v>
      </c>
      <c r="EE165" s="194">
        <v>2000</v>
      </c>
      <c r="EF165" s="194">
        <v>0</v>
      </c>
      <c r="EG165" s="194">
        <v>0</v>
      </c>
      <c r="EH165" s="194">
        <v>0</v>
      </c>
      <c r="EI165" s="194">
        <v>0</v>
      </c>
      <c r="EJ165" s="194">
        <v>4100</v>
      </c>
      <c r="EK165" s="194">
        <v>0</v>
      </c>
      <c r="EL165" s="194">
        <v>0</v>
      </c>
      <c r="EM165" s="194">
        <v>0</v>
      </c>
      <c r="EN165" s="194">
        <v>0</v>
      </c>
      <c r="EO165" s="194">
        <v>0</v>
      </c>
      <c r="EP165" s="194">
        <v>0</v>
      </c>
      <c r="EQ165" s="194">
        <v>0</v>
      </c>
      <c r="ER165" s="194">
        <v>0</v>
      </c>
      <c r="ES165" s="194">
        <v>0</v>
      </c>
      <c r="ET165" s="194">
        <v>0</v>
      </c>
      <c r="EU165" s="194">
        <v>0</v>
      </c>
      <c r="EV165" s="194">
        <v>0</v>
      </c>
      <c r="EW165" s="194">
        <v>0</v>
      </c>
      <c r="EX165" s="194">
        <v>0</v>
      </c>
      <c r="EY165" s="194">
        <v>0</v>
      </c>
      <c r="EZ165" s="194">
        <v>0</v>
      </c>
      <c r="FA165" s="194">
        <v>0</v>
      </c>
      <c r="FB165" s="194">
        <v>0</v>
      </c>
      <c r="FC165" s="194">
        <v>0</v>
      </c>
      <c r="FD165" s="194">
        <v>0</v>
      </c>
      <c r="FE165" s="194">
        <v>0</v>
      </c>
      <c r="FF165" s="194">
        <v>0</v>
      </c>
      <c r="FG165" s="194">
        <v>0</v>
      </c>
      <c r="FH165" s="194">
        <v>0</v>
      </c>
      <c r="FI165" s="194">
        <v>0</v>
      </c>
      <c r="FJ165" s="194">
        <v>0</v>
      </c>
      <c r="FK165" s="194">
        <v>0</v>
      </c>
      <c r="FL165" s="194">
        <v>0</v>
      </c>
      <c r="FM165" s="194">
        <v>0</v>
      </c>
      <c r="FN165" s="194">
        <v>0</v>
      </c>
      <c r="FO165" s="194">
        <v>0</v>
      </c>
      <c r="FP165" s="194">
        <v>0</v>
      </c>
      <c r="FQ165" s="194">
        <v>0</v>
      </c>
      <c r="FR165" s="194">
        <v>0</v>
      </c>
      <c r="FS165" s="194">
        <v>0</v>
      </c>
      <c r="FT165" s="194">
        <v>0</v>
      </c>
      <c r="FU165" s="194">
        <v>0</v>
      </c>
      <c r="FV165" s="194">
        <v>0</v>
      </c>
      <c r="FW165" s="194">
        <v>0</v>
      </c>
      <c r="FX165" s="194">
        <v>0</v>
      </c>
      <c r="FY165" s="194">
        <v>0</v>
      </c>
      <c r="FZ165" s="194">
        <v>700</v>
      </c>
      <c r="GA165" s="194">
        <v>0</v>
      </c>
      <c r="GB165" s="194">
        <v>0</v>
      </c>
      <c r="GC165" s="194">
        <v>0</v>
      </c>
      <c r="GD165" s="194">
        <v>0</v>
      </c>
      <c r="GE165" s="194">
        <v>450</v>
      </c>
      <c r="GF165" s="194">
        <v>0</v>
      </c>
      <c r="GG165" s="194">
        <v>0</v>
      </c>
      <c r="GH165" s="194">
        <v>0</v>
      </c>
      <c r="GI165" s="194">
        <v>0</v>
      </c>
      <c r="GJ165" s="194">
        <v>0</v>
      </c>
      <c r="GK165" s="194">
        <v>0</v>
      </c>
      <c r="GL165" s="194">
        <v>6000</v>
      </c>
      <c r="GM165" s="194">
        <v>6000</v>
      </c>
      <c r="GN165" s="194">
        <v>0</v>
      </c>
      <c r="GO165" s="194">
        <v>0</v>
      </c>
      <c r="GP165" s="194">
        <v>0</v>
      </c>
      <c r="GQ165" s="194">
        <v>0</v>
      </c>
      <c r="GR165" s="194">
        <v>0</v>
      </c>
      <c r="GS165" s="194">
        <v>0</v>
      </c>
      <c r="GT165" s="194">
        <v>0</v>
      </c>
      <c r="GU165" s="194">
        <v>0</v>
      </c>
      <c r="GV165" s="194">
        <v>0</v>
      </c>
      <c r="GW165" s="194">
        <v>0</v>
      </c>
      <c r="GX165" s="194">
        <v>0</v>
      </c>
      <c r="GY165" s="194">
        <v>0</v>
      </c>
      <c r="GZ165" s="194">
        <v>0</v>
      </c>
      <c r="HA165" s="194">
        <v>0</v>
      </c>
      <c r="HB165" s="194">
        <v>0</v>
      </c>
      <c r="HC165" s="194">
        <v>0</v>
      </c>
      <c r="HD165" s="194">
        <v>0</v>
      </c>
      <c r="HE165" s="194">
        <v>0</v>
      </c>
      <c r="HF165" s="194">
        <v>0</v>
      </c>
      <c r="HG165" s="194">
        <v>0</v>
      </c>
      <c r="HH165" s="194">
        <v>0</v>
      </c>
      <c r="HI165" s="194">
        <v>0</v>
      </c>
      <c r="HJ165" s="194">
        <v>0</v>
      </c>
      <c r="HK165" s="194">
        <v>13500</v>
      </c>
      <c r="HL165" s="194">
        <v>0</v>
      </c>
      <c r="HM165" s="194">
        <v>2000</v>
      </c>
      <c r="HN165" s="194">
        <v>0</v>
      </c>
      <c r="HO165" s="194">
        <v>0</v>
      </c>
      <c r="HP165" s="194">
        <v>40000</v>
      </c>
      <c r="HQ165" s="194">
        <v>0</v>
      </c>
      <c r="HR165" s="194">
        <v>20990.26</v>
      </c>
      <c r="HS165" s="194">
        <v>0</v>
      </c>
      <c r="HT165" s="194">
        <v>0</v>
      </c>
      <c r="HU165" s="194">
        <v>0</v>
      </c>
      <c r="HV165" s="194">
        <v>0</v>
      </c>
      <c r="HW165" s="194">
        <v>0</v>
      </c>
      <c r="HX165" s="194">
        <v>0</v>
      </c>
      <c r="HY165" s="194">
        <v>0</v>
      </c>
      <c r="HZ165" s="194">
        <v>0</v>
      </c>
      <c r="IA165" s="194">
        <v>0</v>
      </c>
      <c r="IB165" s="194">
        <v>900</v>
      </c>
      <c r="IC165" s="194">
        <v>0</v>
      </c>
      <c r="ID165" s="194">
        <v>0</v>
      </c>
      <c r="IE165" s="194">
        <v>0</v>
      </c>
      <c r="IF165" s="194">
        <v>0</v>
      </c>
      <c r="IG165" s="194">
        <v>0</v>
      </c>
      <c r="IH165" s="194">
        <v>0</v>
      </c>
      <c r="II165" s="194">
        <v>52000</v>
      </c>
      <c r="IJ165" s="194">
        <v>0</v>
      </c>
      <c r="IK165" s="194">
        <v>0</v>
      </c>
      <c r="IL165" s="194">
        <v>0</v>
      </c>
      <c r="IM165" s="194">
        <v>0</v>
      </c>
      <c r="IN165" s="194">
        <v>0</v>
      </c>
      <c r="IO165" s="194">
        <v>0</v>
      </c>
      <c r="IP165" s="194">
        <v>0</v>
      </c>
      <c r="IQ165" s="194">
        <v>0</v>
      </c>
      <c r="IR165" s="194">
        <v>0</v>
      </c>
      <c r="IS165" s="194">
        <v>0</v>
      </c>
      <c r="IT165" s="194">
        <v>0</v>
      </c>
      <c r="IU165" s="194">
        <v>0</v>
      </c>
      <c r="IV165" s="194">
        <v>0</v>
      </c>
      <c r="IW165" s="194">
        <v>128500</v>
      </c>
      <c r="IX165" s="194">
        <f t="shared" si="5"/>
        <v>489244.82999999996</v>
      </c>
    </row>
    <row r="166" spans="1:258" ht="13.5" customHeight="1" x14ac:dyDescent="0.25">
      <c r="A166" s="190">
        <v>582002</v>
      </c>
      <c r="B166" s="194">
        <v>0</v>
      </c>
      <c r="C166" s="194">
        <v>0</v>
      </c>
      <c r="D166" s="194">
        <v>0</v>
      </c>
      <c r="E166" s="194">
        <v>0</v>
      </c>
      <c r="F166" s="194">
        <v>0</v>
      </c>
      <c r="G166" s="194">
        <v>0</v>
      </c>
      <c r="H166" s="194">
        <v>0</v>
      </c>
      <c r="I166" s="194">
        <v>42362.54</v>
      </c>
      <c r="J166" s="194">
        <v>0</v>
      </c>
      <c r="K166" s="194">
        <v>0</v>
      </c>
      <c r="L166" s="194">
        <v>0</v>
      </c>
      <c r="M166" s="194">
        <v>0</v>
      </c>
      <c r="N166" s="194">
        <v>0</v>
      </c>
      <c r="O166" s="194">
        <v>0</v>
      </c>
      <c r="P166" s="194">
        <v>0</v>
      </c>
      <c r="Q166" s="194">
        <v>0</v>
      </c>
      <c r="R166" s="194">
        <v>0</v>
      </c>
      <c r="S166" s="194">
        <v>0</v>
      </c>
      <c r="T166" s="194">
        <v>0</v>
      </c>
      <c r="U166" s="194">
        <v>0</v>
      </c>
      <c r="V166" s="194">
        <v>0</v>
      </c>
      <c r="W166" s="194">
        <v>0</v>
      </c>
      <c r="X166" s="194">
        <v>357003.73</v>
      </c>
      <c r="Y166" s="194">
        <v>38509.11</v>
      </c>
      <c r="Z166" s="194">
        <v>8047.47</v>
      </c>
      <c r="AA166" s="194">
        <v>0</v>
      </c>
      <c r="AB166" s="194">
        <v>20363.11</v>
      </c>
      <c r="AC166" s="194">
        <v>419975.21</v>
      </c>
      <c r="AD166" s="194">
        <v>36402.39</v>
      </c>
      <c r="AE166" s="194">
        <v>0</v>
      </c>
      <c r="AF166" s="194">
        <v>29206.09</v>
      </c>
      <c r="AG166" s="194">
        <v>0</v>
      </c>
      <c r="AH166" s="194">
        <v>0</v>
      </c>
      <c r="AI166" s="194">
        <v>0</v>
      </c>
      <c r="AJ166" s="194">
        <v>0</v>
      </c>
      <c r="AK166" s="194">
        <v>0</v>
      </c>
      <c r="AL166" s="194">
        <v>0</v>
      </c>
      <c r="AM166" s="194">
        <v>0</v>
      </c>
      <c r="AN166" s="194">
        <v>0</v>
      </c>
      <c r="AO166" s="194">
        <v>0</v>
      </c>
      <c r="AP166" s="194">
        <v>0</v>
      </c>
      <c r="AQ166" s="194">
        <v>0</v>
      </c>
      <c r="AR166" s="194">
        <v>0</v>
      </c>
      <c r="AS166" s="194">
        <v>0</v>
      </c>
      <c r="AT166" s="194">
        <v>0</v>
      </c>
      <c r="AU166" s="194">
        <v>0</v>
      </c>
      <c r="AV166" s="194">
        <v>0</v>
      </c>
      <c r="AW166" s="194">
        <v>0</v>
      </c>
      <c r="AX166" s="194">
        <v>0</v>
      </c>
      <c r="AY166" s="194">
        <v>0</v>
      </c>
      <c r="AZ166" s="194">
        <v>0</v>
      </c>
      <c r="BA166" s="194">
        <v>0</v>
      </c>
      <c r="BB166" s="194">
        <v>0</v>
      </c>
      <c r="BC166" s="194">
        <v>0</v>
      </c>
      <c r="BD166" s="194">
        <v>0</v>
      </c>
      <c r="BE166" s="194">
        <v>1954.44</v>
      </c>
      <c r="BF166" s="194">
        <v>0</v>
      </c>
      <c r="BG166" s="194">
        <v>0</v>
      </c>
      <c r="BH166" s="194">
        <v>12061.75</v>
      </c>
      <c r="BI166" s="194">
        <v>0</v>
      </c>
      <c r="BJ166" s="194">
        <v>0</v>
      </c>
      <c r="BK166" s="194">
        <v>0</v>
      </c>
      <c r="BL166" s="194">
        <v>0</v>
      </c>
      <c r="BM166" s="194">
        <v>50353.2</v>
      </c>
      <c r="BN166" s="194">
        <v>0</v>
      </c>
      <c r="BO166" s="194">
        <v>0</v>
      </c>
      <c r="BP166" s="194">
        <v>0</v>
      </c>
      <c r="BQ166" s="194">
        <v>0</v>
      </c>
      <c r="BR166" s="194">
        <v>0</v>
      </c>
      <c r="BS166" s="194">
        <v>0</v>
      </c>
      <c r="BT166" s="194">
        <v>0</v>
      </c>
      <c r="BU166" s="194">
        <v>0</v>
      </c>
      <c r="BV166" s="194">
        <v>0</v>
      </c>
      <c r="BW166" s="194">
        <v>0</v>
      </c>
      <c r="BX166" s="194">
        <v>0</v>
      </c>
      <c r="BY166" s="194">
        <v>0</v>
      </c>
      <c r="BZ166" s="194">
        <v>0</v>
      </c>
      <c r="CA166" s="194">
        <v>0</v>
      </c>
      <c r="CB166" s="194">
        <v>0</v>
      </c>
      <c r="CC166" s="194">
        <v>0</v>
      </c>
      <c r="CD166" s="194">
        <v>0</v>
      </c>
      <c r="CE166" s="194">
        <v>8172.5</v>
      </c>
      <c r="CF166" s="194">
        <v>0</v>
      </c>
      <c r="CG166" s="194">
        <v>0</v>
      </c>
      <c r="CH166" s="194">
        <v>0</v>
      </c>
      <c r="CI166" s="194">
        <v>0</v>
      </c>
      <c r="CJ166" s="194">
        <v>0</v>
      </c>
      <c r="CK166" s="194">
        <v>0</v>
      </c>
      <c r="CL166" s="194">
        <v>0</v>
      </c>
      <c r="CM166" s="194">
        <v>0</v>
      </c>
      <c r="CN166" s="194">
        <v>0</v>
      </c>
      <c r="CO166" s="194">
        <v>0</v>
      </c>
      <c r="CP166" s="194">
        <v>0</v>
      </c>
      <c r="CQ166" s="194">
        <v>0</v>
      </c>
      <c r="CR166" s="194">
        <v>0</v>
      </c>
      <c r="CS166" s="194">
        <v>0</v>
      </c>
      <c r="CT166" s="194">
        <v>0</v>
      </c>
      <c r="CU166" s="194">
        <v>0</v>
      </c>
      <c r="CV166" s="194">
        <v>0</v>
      </c>
      <c r="CW166" s="194">
        <v>0</v>
      </c>
      <c r="CX166" s="194">
        <v>0</v>
      </c>
      <c r="CY166" s="194">
        <v>0</v>
      </c>
      <c r="CZ166" s="194">
        <v>25692.51</v>
      </c>
      <c r="DA166" s="194">
        <v>50393.11</v>
      </c>
      <c r="DB166" s="194">
        <v>0</v>
      </c>
      <c r="DC166" s="194">
        <v>12600</v>
      </c>
      <c r="DD166" s="194">
        <v>0</v>
      </c>
      <c r="DE166" s="194">
        <v>0</v>
      </c>
      <c r="DF166" s="194">
        <v>11303.46</v>
      </c>
      <c r="DG166" s="194">
        <v>78580.679999999993</v>
      </c>
      <c r="DH166" s="194">
        <v>0</v>
      </c>
      <c r="DI166" s="194">
        <v>0</v>
      </c>
      <c r="DJ166" s="194">
        <v>0</v>
      </c>
      <c r="DK166" s="194">
        <v>0</v>
      </c>
      <c r="DL166" s="194">
        <v>0</v>
      </c>
      <c r="DM166" s="194">
        <v>0</v>
      </c>
      <c r="DN166" s="194">
        <v>0</v>
      </c>
      <c r="DO166" s="194">
        <v>0</v>
      </c>
      <c r="DP166" s="194">
        <v>8104.59</v>
      </c>
      <c r="DQ166" s="194">
        <v>0</v>
      </c>
      <c r="DR166" s="194">
        <v>0</v>
      </c>
      <c r="DS166" s="194">
        <v>0</v>
      </c>
      <c r="DT166" s="194">
        <v>0</v>
      </c>
      <c r="DU166" s="194">
        <v>0</v>
      </c>
      <c r="DV166" s="194">
        <v>0</v>
      </c>
      <c r="DW166" s="194">
        <v>0</v>
      </c>
      <c r="DX166" s="194">
        <v>0</v>
      </c>
      <c r="DY166" s="194">
        <v>0</v>
      </c>
      <c r="DZ166" s="194">
        <v>0</v>
      </c>
      <c r="EA166" s="194">
        <v>24566</v>
      </c>
      <c r="EB166" s="194">
        <v>0</v>
      </c>
      <c r="EC166" s="194">
        <v>0</v>
      </c>
      <c r="ED166" s="194">
        <v>0</v>
      </c>
      <c r="EE166" s="194">
        <v>0</v>
      </c>
      <c r="EF166" s="194">
        <v>4461.33</v>
      </c>
      <c r="EG166" s="194">
        <v>869.98</v>
      </c>
      <c r="EH166" s="194">
        <v>2574.9899999999998</v>
      </c>
      <c r="EI166" s="194">
        <v>0</v>
      </c>
      <c r="EJ166" s="194">
        <v>6307.5</v>
      </c>
      <c r="EK166" s="194">
        <v>0</v>
      </c>
      <c r="EL166" s="194">
        <v>0</v>
      </c>
      <c r="EM166" s="194">
        <v>0</v>
      </c>
      <c r="EN166" s="194">
        <v>0</v>
      </c>
      <c r="EO166" s="194">
        <v>0</v>
      </c>
      <c r="EP166" s="194">
        <v>0</v>
      </c>
      <c r="EQ166" s="194">
        <v>0</v>
      </c>
      <c r="ER166" s="194">
        <v>0</v>
      </c>
      <c r="ES166" s="194">
        <v>0</v>
      </c>
      <c r="ET166" s="194">
        <v>0</v>
      </c>
      <c r="EU166" s="194">
        <v>0</v>
      </c>
      <c r="EV166" s="194">
        <v>0</v>
      </c>
      <c r="EW166" s="194">
        <v>0</v>
      </c>
      <c r="EX166" s="194">
        <v>0</v>
      </c>
      <c r="EY166" s="194">
        <v>0</v>
      </c>
      <c r="EZ166" s="194">
        <v>0</v>
      </c>
      <c r="FA166" s="194">
        <v>0</v>
      </c>
      <c r="FB166" s="194">
        <v>0</v>
      </c>
      <c r="FC166" s="194">
        <v>0</v>
      </c>
      <c r="FD166" s="194">
        <v>0</v>
      </c>
      <c r="FE166" s="194">
        <v>0</v>
      </c>
      <c r="FF166" s="194">
        <v>0</v>
      </c>
      <c r="FG166" s="194">
        <v>0</v>
      </c>
      <c r="FH166" s="194">
        <v>0</v>
      </c>
      <c r="FI166" s="194">
        <v>0</v>
      </c>
      <c r="FJ166" s="194">
        <v>0</v>
      </c>
      <c r="FK166" s="194">
        <v>0</v>
      </c>
      <c r="FL166" s="194">
        <v>0</v>
      </c>
      <c r="FM166" s="194">
        <v>0</v>
      </c>
      <c r="FN166" s="194">
        <v>0</v>
      </c>
      <c r="FO166" s="194">
        <v>0</v>
      </c>
      <c r="FP166" s="194">
        <v>0</v>
      </c>
      <c r="FQ166" s="194">
        <v>0</v>
      </c>
      <c r="FR166" s="194">
        <v>0</v>
      </c>
      <c r="FS166" s="194">
        <v>0</v>
      </c>
      <c r="FT166" s="194">
        <v>0</v>
      </c>
      <c r="FU166" s="194">
        <v>0</v>
      </c>
      <c r="FV166" s="194">
        <v>0</v>
      </c>
      <c r="FW166" s="194">
        <v>0</v>
      </c>
      <c r="FX166" s="194">
        <v>0</v>
      </c>
      <c r="FY166" s="194">
        <v>0</v>
      </c>
      <c r="FZ166" s="194">
        <v>10642.8</v>
      </c>
      <c r="GA166" s="194">
        <v>0</v>
      </c>
      <c r="GB166" s="194">
        <v>0</v>
      </c>
      <c r="GC166" s="194">
        <v>0</v>
      </c>
      <c r="GD166" s="194">
        <v>0</v>
      </c>
      <c r="GE166" s="194">
        <v>0</v>
      </c>
      <c r="GF166" s="194">
        <v>0</v>
      </c>
      <c r="GG166" s="194">
        <v>0</v>
      </c>
      <c r="GH166" s="194">
        <v>0</v>
      </c>
      <c r="GI166" s="194">
        <v>0</v>
      </c>
      <c r="GJ166" s="194">
        <v>0</v>
      </c>
      <c r="GK166" s="194">
        <v>0</v>
      </c>
      <c r="GL166" s="194">
        <v>0</v>
      </c>
      <c r="GM166" s="194">
        <v>0</v>
      </c>
      <c r="GN166" s="194">
        <v>0</v>
      </c>
      <c r="GO166" s="194">
        <v>0</v>
      </c>
      <c r="GP166" s="194">
        <v>0</v>
      </c>
      <c r="GQ166" s="194">
        <v>0</v>
      </c>
      <c r="GR166" s="194">
        <v>0</v>
      </c>
      <c r="GS166" s="194">
        <v>0</v>
      </c>
      <c r="GT166" s="194">
        <v>0</v>
      </c>
      <c r="GU166" s="194">
        <v>46867.6</v>
      </c>
      <c r="GV166" s="194">
        <v>0</v>
      </c>
      <c r="GW166" s="194">
        <v>0</v>
      </c>
      <c r="GX166" s="194">
        <v>0</v>
      </c>
      <c r="GY166" s="194">
        <v>0</v>
      </c>
      <c r="GZ166" s="194">
        <v>0</v>
      </c>
      <c r="HA166" s="194">
        <v>0</v>
      </c>
      <c r="HB166" s="194">
        <v>0</v>
      </c>
      <c r="HC166" s="194">
        <v>0</v>
      </c>
      <c r="HD166" s="194">
        <v>0</v>
      </c>
      <c r="HE166" s="194">
        <v>0</v>
      </c>
      <c r="HF166" s="194">
        <v>0</v>
      </c>
      <c r="HG166" s="194">
        <v>0</v>
      </c>
      <c r="HH166" s="194">
        <v>0</v>
      </c>
      <c r="HI166" s="194">
        <v>0</v>
      </c>
      <c r="HJ166" s="194">
        <v>0</v>
      </c>
      <c r="HK166" s="194">
        <v>29267</v>
      </c>
      <c r="HL166" s="194">
        <v>0</v>
      </c>
      <c r="HM166" s="194">
        <v>102973.7</v>
      </c>
      <c r="HN166" s="194">
        <v>10512.86</v>
      </c>
      <c r="HO166" s="194">
        <v>0</v>
      </c>
      <c r="HP166" s="194">
        <v>0</v>
      </c>
      <c r="HQ166" s="194">
        <v>0</v>
      </c>
      <c r="HR166" s="194">
        <v>18827.599999999999</v>
      </c>
      <c r="HS166" s="194">
        <v>0</v>
      </c>
      <c r="HT166" s="194">
        <v>0</v>
      </c>
      <c r="HU166" s="194">
        <v>0</v>
      </c>
      <c r="HV166" s="194">
        <v>0</v>
      </c>
      <c r="HW166" s="194">
        <v>0</v>
      </c>
      <c r="HX166" s="194">
        <v>0</v>
      </c>
      <c r="HY166" s="194">
        <v>0</v>
      </c>
      <c r="HZ166" s="194">
        <v>0</v>
      </c>
      <c r="IA166" s="194">
        <v>0</v>
      </c>
      <c r="IB166" s="194">
        <v>5855.02</v>
      </c>
      <c r="IC166" s="194">
        <v>0</v>
      </c>
      <c r="ID166" s="194">
        <v>0</v>
      </c>
      <c r="IE166" s="194">
        <v>0</v>
      </c>
      <c r="IF166" s="194">
        <v>0</v>
      </c>
      <c r="IG166" s="194">
        <v>0</v>
      </c>
      <c r="IH166" s="194">
        <v>0</v>
      </c>
      <c r="II166" s="194">
        <v>0</v>
      </c>
      <c r="IJ166" s="194">
        <v>0</v>
      </c>
      <c r="IK166" s="194">
        <v>0</v>
      </c>
      <c r="IL166" s="194">
        <v>0</v>
      </c>
      <c r="IM166" s="194">
        <v>0</v>
      </c>
      <c r="IN166" s="194">
        <v>0</v>
      </c>
      <c r="IO166" s="194">
        <v>0</v>
      </c>
      <c r="IP166" s="194">
        <v>0</v>
      </c>
      <c r="IQ166" s="194">
        <v>0</v>
      </c>
      <c r="IR166" s="194">
        <v>0</v>
      </c>
      <c r="IS166" s="194">
        <v>0</v>
      </c>
      <c r="IT166" s="194">
        <v>0</v>
      </c>
      <c r="IU166" s="194">
        <v>0</v>
      </c>
      <c r="IV166" s="194">
        <v>0</v>
      </c>
      <c r="IW166" s="194">
        <v>85894</v>
      </c>
      <c r="IX166" s="194">
        <f t="shared" si="5"/>
        <v>1560706.2700000003</v>
      </c>
    </row>
    <row r="167" spans="1:258" ht="13.5" customHeight="1" x14ac:dyDescent="0.25">
      <c r="A167" s="190">
        <v>582100</v>
      </c>
      <c r="B167" s="194">
        <v>0</v>
      </c>
      <c r="C167" s="194">
        <v>0</v>
      </c>
      <c r="D167" s="194">
        <v>0</v>
      </c>
      <c r="E167" s="194">
        <v>0</v>
      </c>
      <c r="F167" s="194">
        <v>0</v>
      </c>
      <c r="G167" s="194">
        <v>0</v>
      </c>
      <c r="H167" s="194">
        <v>0</v>
      </c>
      <c r="I167" s="194">
        <v>0</v>
      </c>
      <c r="J167" s="194">
        <v>0</v>
      </c>
      <c r="K167" s="194">
        <v>0</v>
      </c>
      <c r="L167" s="194">
        <v>0</v>
      </c>
      <c r="M167" s="194">
        <v>0</v>
      </c>
      <c r="N167" s="194">
        <v>0</v>
      </c>
      <c r="O167" s="194">
        <v>0</v>
      </c>
      <c r="P167" s="194">
        <v>0</v>
      </c>
      <c r="Q167" s="194">
        <v>0</v>
      </c>
      <c r="R167" s="194">
        <v>0</v>
      </c>
      <c r="S167" s="194">
        <v>0</v>
      </c>
      <c r="T167" s="194">
        <v>0</v>
      </c>
      <c r="U167" s="194">
        <v>0</v>
      </c>
      <c r="V167" s="194">
        <v>0</v>
      </c>
      <c r="W167" s="194">
        <v>0</v>
      </c>
      <c r="X167" s="194">
        <v>0</v>
      </c>
      <c r="Y167" s="194">
        <v>0</v>
      </c>
      <c r="Z167" s="194">
        <v>0</v>
      </c>
      <c r="AA167" s="194">
        <v>0</v>
      </c>
      <c r="AB167" s="194">
        <v>0</v>
      </c>
      <c r="AC167" s="194">
        <v>0</v>
      </c>
      <c r="AD167" s="194">
        <v>0</v>
      </c>
      <c r="AE167" s="194">
        <v>0</v>
      </c>
      <c r="AF167" s="194">
        <v>0</v>
      </c>
      <c r="AG167" s="194">
        <v>0</v>
      </c>
      <c r="AH167" s="194">
        <v>0</v>
      </c>
      <c r="AI167" s="194">
        <v>0</v>
      </c>
      <c r="AJ167" s="194">
        <v>0</v>
      </c>
      <c r="AK167" s="194">
        <v>0</v>
      </c>
      <c r="AL167" s="194">
        <v>0</v>
      </c>
      <c r="AM167" s="194">
        <v>0</v>
      </c>
      <c r="AN167" s="194">
        <v>0</v>
      </c>
      <c r="AO167" s="194">
        <v>0</v>
      </c>
      <c r="AP167" s="194">
        <v>0</v>
      </c>
      <c r="AQ167" s="194">
        <v>0</v>
      </c>
      <c r="AR167" s="194">
        <v>0</v>
      </c>
      <c r="AS167" s="194">
        <v>0</v>
      </c>
      <c r="AT167" s="194">
        <v>0</v>
      </c>
      <c r="AU167" s="194">
        <v>0</v>
      </c>
      <c r="AV167" s="194">
        <v>0</v>
      </c>
      <c r="AW167" s="194">
        <v>0</v>
      </c>
      <c r="AX167" s="194">
        <v>0</v>
      </c>
      <c r="AY167" s="194">
        <v>0</v>
      </c>
      <c r="AZ167" s="194">
        <v>0</v>
      </c>
      <c r="BA167" s="194">
        <v>0</v>
      </c>
      <c r="BB167" s="194">
        <v>0</v>
      </c>
      <c r="BC167" s="194">
        <v>0</v>
      </c>
      <c r="BD167" s="194">
        <v>0</v>
      </c>
      <c r="BE167" s="194">
        <v>0</v>
      </c>
      <c r="BF167" s="194">
        <v>0</v>
      </c>
      <c r="BG167" s="194">
        <v>0</v>
      </c>
      <c r="BH167" s="194">
        <v>0</v>
      </c>
      <c r="BI167" s="194">
        <v>0</v>
      </c>
      <c r="BJ167" s="194">
        <v>0</v>
      </c>
      <c r="BK167" s="194">
        <v>0</v>
      </c>
      <c r="BL167" s="194">
        <v>0</v>
      </c>
      <c r="BM167" s="194">
        <v>0</v>
      </c>
      <c r="BN167" s="194">
        <v>0</v>
      </c>
      <c r="BO167" s="194">
        <v>0</v>
      </c>
      <c r="BP167" s="194">
        <v>0</v>
      </c>
      <c r="BQ167" s="194">
        <v>0</v>
      </c>
      <c r="BR167" s="194">
        <v>0</v>
      </c>
      <c r="BS167" s="194">
        <v>0</v>
      </c>
      <c r="BT167" s="194">
        <v>0</v>
      </c>
      <c r="BU167" s="194">
        <v>0</v>
      </c>
      <c r="BV167" s="194">
        <v>0</v>
      </c>
      <c r="BW167" s="194">
        <v>0</v>
      </c>
      <c r="BX167" s="194">
        <v>0</v>
      </c>
      <c r="BY167" s="194">
        <v>0</v>
      </c>
      <c r="BZ167" s="194">
        <v>0</v>
      </c>
      <c r="CA167" s="194">
        <v>0</v>
      </c>
      <c r="CB167" s="194">
        <v>0</v>
      </c>
      <c r="CC167" s="194">
        <v>0</v>
      </c>
      <c r="CD167" s="194">
        <v>0</v>
      </c>
      <c r="CE167" s="194">
        <v>0</v>
      </c>
      <c r="CF167" s="194">
        <v>0</v>
      </c>
      <c r="CG167" s="194">
        <v>0</v>
      </c>
      <c r="CH167" s="194">
        <v>0</v>
      </c>
      <c r="CI167" s="194">
        <v>0</v>
      </c>
      <c r="CJ167" s="194">
        <v>0</v>
      </c>
      <c r="CK167" s="194">
        <v>0</v>
      </c>
      <c r="CL167" s="194">
        <v>0</v>
      </c>
      <c r="CM167" s="194">
        <v>0</v>
      </c>
      <c r="CN167" s="194">
        <v>0</v>
      </c>
      <c r="CO167" s="194">
        <v>0</v>
      </c>
      <c r="CP167" s="194">
        <v>0</v>
      </c>
      <c r="CQ167" s="194">
        <v>0</v>
      </c>
      <c r="CR167" s="194">
        <v>0</v>
      </c>
      <c r="CS167" s="194">
        <v>0</v>
      </c>
      <c r="CT167" s="194">
        <v>0</v>
      </c>
      <c r="CU167" s="194">
        <v>0</v>
      </c>
      <c r="CV167" s="194">
        <v>0</v>
      </c>
      <c r="CW167" s="194">
        <v>0</v>
      </c>
      <c r="CX167" s="194">
        <v>0</v>
      </c>
      <c r="CY167" s="194">
        <v>0</v>
      </c>
      <c r="CZ167" s="194">
        <v>0</v>
      </c>
      <c r="DA167" s="194">
        <v>0</v>
      </c>
      <c r="DB167" s="194">
        <v>0</v>
      </c>
      <c r="DC167" s="194">
        <v>0</v>
      </c>
      <c r="DD167" s="194">
        <v>0</v>
      </c>
      <c r="DE167" s="194">
        <v>0</v>
      </c>
      <c r="DF167" s="194">
        <v>0</v>
      </c>
      <c r="DG167" s="194">
        <v>0</v>
      </c>
      <c r="DH167" s="194">
        <v>0</v>
      </c>
      <c r="DI167" s="194">
        <v>0</v>
      </c>
      <c r="DJ167" s="194">
        <v>0</v>
      </c>
      <c r="DK167" s="194">
        <v>0</v>
      </c>
      <c r="DL167" s="194">
        <v>0</v>
      </c>
      <c r="DM167" s="194">
        <v>0</v>
      </c>
      <c r="DN167" s="194">
        <v>0</v>
      </c>
      <c r="DO167" s="194">
        <v>0</v>
      </c>
      <c r="DP167" s="194">
        <v>0</v>
      </c>
      <c r="DQ167" s="194">
        <v>0</v>
      </c>
      <c r="DR167" s="194">
        <v>0</v>
      </c>
      <c r="DS167" s="194">
        <v>0</v>
      </c>
      <c r="DT167" s="194">
        <v>0</v>
      </c>
      <c r="DU167" s="194">
        <v>0</v>
      </c>
      <c r="DV167" s="194">
        <v>0</v>
      </c>
      <c r="DW167" s="194">
        <v>0</v>
      </c>
      <c r="DX167" s="194">
        <v>0</v>
      </c>
      <c r="DY167" s="194">
        <v>0</v>
      </c>
      <c r="DZ167" s="194">
        <v>0</v>
      </c>
      <c r="EA167" s="194">
        <v>0</v>
      </c>
      <c r="EB167" s="194">
        <v>0</v>
      </c>
      <c r="EC167" s="194">
        <v>0</v>
      </c>
      <c r="ED167" s="194">
        <v>0</v>
      </c>
      <c r="EE167" s="194">
        <v>0</v>
      </c>
      <c r="EF167" s="194">
        <v>0</v>
      </c>
      <c r="EG167" s="194">
        <v>0</v>
      </c>
      <c r="EH167" s="194">
        <v>0</v>
      </c>
      <c r="EI167" s="194">
        <v>0</v>
      </c>
      <c r="EJ167" s="194">
        <v>0</v>
      </c>
      <c r="EK167" s="194">
        <v>0</v>
      </c>
      <c r="EL167" s="194">
        <v>0</v>
      </c>
      <c r="EM167" s="194">
        <v>0</v>
      </c>
      <c r="EN167" s="194">
        <v>0</v>
      </c>
      <c r="EO167" s="194">
        <v>0</v>
      </c>
      <c r="EP167" s="194">
        <v>0</v>
      </c>
      <c r="EQ167" s="194">
        <v>0</v>
      </c>
      <c r="ER167" s="194">
        <v>0</v>
      </c>
      <c r="ES167" s="194">
        <v>0</v>
      </c>
      <c r="ET167" s="194">
        <v>0</v>
      </c>
      <c r="EU167" s="194">
        <v>0</v>
      </c>
      <c r="EV167" s="194">
        <v>0</v>
      </c>
      <c r="EW167" s="194">
        <v>0</v>
      </c>
      <c r="EX167" s="194">
        <v>0</v>
      </c>
      <c r="EY167" s="194">
        <v>0</v>
      </c>
      <c r="EZ167" s="194">
        <v>0</v>
      </c>
      <c r="FA167" s="194">
        <v>0</v>
      </c>
      <c r="FB167" s="194">
        <v>0</v>
      </c>
      <c r="FC167" s="194">
        <v>0</v>
      </c>
      <c r="FD167" s="194">
        <v>0</v>
      </c>
      <c r="FE167" s="194">
        <v>0</v>
      </c>
      <c r="FF167" s="194">
        <v>0</v>
      </c>
      <c r="FG167" s="194">
        <v>0</v>
      </c>
      <c r="FH167" s="194">
        <v>0</v>
      </c>
      <c r="FI167" s="194">
        <v>0</v>
      </c>
      <c r="FJ167" s="194">
        <v>0</v>
      </c>
      <c r="FK167" s="194">
        <v>0</v>
      </c>
      <c r="FL167" s="194">
        <v>0</v>
      </c>
      <c r="FM167" s="194">
        <v>0</v>
      </c>
      <c r="FN167" s="194">
        <v>0</v>
      </c>
      <c r="FO167" s="194">
        <v>0</v>
      </c>
      <c r="FP167" s="194">
        <v>0</v>
      </c>
      <c r="FQ167" s="194">
        <v>0</v>
      </c>
      <c r="FR167" s="194">
        <v>0</v>
      </c>
      <c r="FS167" s="194">
        <v>0</v>
      </c>
      <c r="FT167" s="194">
        <v>0</v>
      </c>
      <c r="FU167" s="194">
        <v>0</v>
      </c>
      <c r="FV167" s="194">
        <v>0</v>
      </c>
      <c r="FW167" s="194">
        <v>0</v>
      </c>
      <c r="FX167" s="194">
        <v>0</v>
      </c>
      <c r="FY167" s="194">
        <v>0</v>
      </c>
      <c r="FZ167" s="194">
        <v>0</v>
      </c>
      <c r="GA167" s="194">
        <v>0</v>
      </c>
      <c r="GB167" s="194">
        <v>0</v>
      </c>
      <c r="GC167" s="194">
        <v>0</v>
      </c>
      <c r="GD167" s="194">
        <v>0</v>
      </c>
      <c r="GE167" s="194">
        <v>0</v>
      </c>
      <c r="GF167" s="194">
        <v>0</v>
      </c>
      <c r="GG167" s="194">
        <v>0</v>
      </c>
      <c r="GH167" s="194">
        <v>0</v>
      </c>
      <c r="GI167" s="194">
        <v>0</v>
      </c>
      <c r="GJ167" s="194">
        <v>0</v>
      </c>
      <c r="GK167" s="194">
        <v>0</v>
      </c>
      <c r="GL167" s="194">
        <v>0</v>
      </c>
      <c r="GM167" s="194">
        <v>0</v>
      </c>
      <c r="GN167" s="194">
        <v>0</v>
      </c>
      <c r="GO167" s="194">
        <v>0</v>
      </c>
      <c r="GP167" s="194">
        <v>0</v>
      </c>
      <c r="GQ167" s="194">
        <v>0</v>
      </c>
      <c r="GR167" s="194">
        <v>0</v>
      </c>
      <c r="GS167" s="194">
        <v>0</v>
      </c>
      <c r="GT167" s="194">
        <v>0</v>
      </c>
      <c r="GU167" s="194">
        <v>0</v>
      </c>
      <c r="GV167" s="194">
        <v>0</v>
      </c>
      <c r="GW167" s="194">
        <v>0</v>
      </c>
      <c r="GX167" s="194">
        <v>0</v>
      </c>
      <c r="GY167" s="194">
        <v>0</v>
      </c>
      <c r="GZ167" s="194">
        <v>0</v>
      </c>
      <c r="HA167" s="194">
        <v>0</v>
      </c>
      <c r="HB167" s="194">
        <v>0</v>
      </c>
      <c r="HC167" s="194">
        <v>0</v>
      </c>
      <c r="HD167" s="194">
        <v>0</v>
      </c>
      <c r="HE167" s="194">
        <v>0</v>
      </c>
      <c r="HF167" s="194">
        <v>0</v>
      </c>
      <c r="HG167" s="194">
        <v>0</v>
      </c>
      <c r="HH167" s="194">
        <v>0</v>
      </c>
      <c r="HI167" s="194">
        <v>0</v>
      </c>
      <c r="HJ167" s="194">
        <v>0</v>
      </c>
      <c r="HK167" s="194">
        <v>0</v>
      </c>
      <c r="HL167" s="194">
        <v>0</v>
      </c>
      <c r="HM167" s="194">
        <v>0</v>
      </c>
      <c r="HN167" s="194">
        <v>0</v>
      </c>
      <c r="HO167" s="194">
        <v>0</v>
      </c>
      <c r="HP167" s="194">
        <v>0</v>
      </c>
      <c r="HQ167" s="194">
        <v>0</v>
      </c>
      <c r="HR167" s="194">
        <v>0</v>
      </c>
      <c r="HS167" s="194">
        <v>0</v>
      </c>
      <c r="HT167" s="194">
        <v>0</v>
      </c>
      <c r="HU167" s="194">
        <v>0</v>
      </c>
      <c r="HV167" s="194">
        <v>0</v>
      </c>
      <c r="HW167" s="194">
        <v>0</v>
      </c>
      <c r="HX167" s="194">
        <v>0</v>
      </c>
      <c r="HY167" s="194">
        <v>0</v>
      </c>
      <c r="HZ167" s="194">
        <v>0</v>
      </c>
      <c r="IA167" s="194">
        <v>0</v>
      </c>
      <c r="IB167" s="194">
        <v>0</v>
      </c>
      <c r="IC167" s="194">
        <v>0</v>
      </c>
      <c r="ID167" s="194">
        <v>0</v>
      </c>
      <c r="IE167" s="194">
        <v>0</v>
      </c>
      <c r="IF167" s="194">
        <v>0</v>
      </c>
      <c r="IG167" s="194">
        <v>0</v>
      </c>
      <c r="IH167" s="194">
        <v>0</v>
      </c>
      <c r="II167" s="194">
        <v>0</v>
      </c>
      <c r="IJ167" s="194">
        <v>0</v>
      </c>
      <c r="IK167" s="194">
        <v>0</v>
      </c>
      <c r="IL167" s="194">
        <v>0</v>
      </c>
      <c r="IM167" s="194">
        <v>0</v>
      </c>
      <c r="IN167" s="194">
        <v>0</v>
      </c>
      <c r="IO167" s="194">
        <v>0</v>
      </c>
      <c r="IP167" s="194">
        <v>0</v>
      </c>
      <c r="IQ167" s="194">
        <v>0</v>
      </c>
      <c r="IR167" s="194">
        <v>0</v>
      </c>
      <c r="IS167" s="194">
        <v>0</v>
      </c>
      <c r="IT167" s="194">
        <v>0</v>
      </c>
      <c r="IU167" s="194">
        <v>0</v>
      </c>
      <c r="IV167" s="194">
        <v>0</v>
      </c>
      <c r="IW167" s="194">
        <v>0</v>
      </c>
      <c r="IX167" s="194">
        <f t="shared" si="5"/>
        <v>0</v>
      </c>
    </row>
    <row r="168" spans="1:258" ht="13.5" customHeight="1" x14ac:dyDescent="0.25">
      <c r="A168" s="190">
        <v>591001</v>
      </c>
      <c r="B168" s="194">
        <v>0</v>
      </c>
      <c r="C168" s="194">
        <v>0</v>
      </c>
      <c r="D168" s="194">
        <v>0</v>
      </c>
      <c r="E168" s="194">
        <v>0</v>
      </c>
      <c r="F168" s="194">
        <v>0</v>
      </c>
      <c r="G168" s="194">
        <v>0</v>
      </c>
      <c r="H168" s="194">
        <v>0</v>
      </c>
      <c r="I168" s="194">
        <v>0</v>
      </c>
      <c r="J168" s="194">
        <v>0</v>
      </c>
      <c r="K168" s="194">
        <v>0</v>
      </c>
      <c r="L168" s="194">
        <v>0</v>
      </c>
      <c r="M168" s="194">
        <v>0</v>
      </c>
      <c r="N168" s="194">
        <v>0</v>
      </c>
      <c r="O168" s="194">
        <v>0</v>
      </c>
      <c r="P168" s="194">
        <v>0</v>
      </c>
      <c r="Q168" s="194">
        <v>0</v>
      </c>
      <c r="R168" s="194">
        <v>0</v>
      </c>
      <c r="S168" s="194">
        <v>0</v>
      </c>
      <c r="T168" s="194">
        <v>0</v>
      </c>
      <c r="U168" s="194">
        <v>0</v>
      </c>
      <c r="V168" s="194">
        <v>0</v>
      </c>
      <c r="W168" s="194">
        <v>0</v>
      </c>
      <c r="X168" s="194">
        <v>0</v>
      </c>
      <c r="Y168" s="194">
        <v>0</v>
      </c>
      <c r="Z168" s="194">
        <v>0</v>
      </c>
      <c r="AA168" s="194">
        <v>0</v>
      </c>
      <c r="AB168" s="194">
        <v>0</v>
      </c>
      <c r="AC168" s="194">
        <v>0</v>
      </c>
      <c r="AD168" s="194">
        <v>0</v>
      </c>
      <c r="AE168" s="194">
        <v>0</v>
      </c>
      <c r="AF168" s="194">
        <v>0</v>
      </c>
      <c r="AG168" s="194">
        <v>0</v>
      </c>
      <c r="AH168" s="194">
        <v>0</v>
      </c>
      <c r="AI168" s="194">
        <v>0</v>
      </c>
      <c r="AJ168" s="194">
        <v>0</v>
      </c>
      <c r="AK168" s="194">
        <v>0</v>
      </c>
      <c r="AL168" s="194">
        <v>0</v>
      </c>
      <c r="AM168" s="194">
        <v>0</v>
      </c>
      <c r="AN168" s="194">
        <v>0</v>
      </c>
      <c r="AO168" s="194">
        <v>0</v>
      </c>
      <c r="AP168" s="194">
        <v>0</v>
      </c>
      <c r="AQ168" s="194">
        <v>0</v>
      </c>
      <c r="AR168" s="194">
        <v>0</v>
      </c>
      <c r="AS168" s="194">
        <v>0</v>
      </c>
      <c r="AT168" s="194">
        <v>0</v>
      </c>
      <c r="AU168" s="194">
        <v>0</v>
      </c>
      <c r="AV168" s="194">
        <v>0</v>
      </c>
      <c r="AW168" s="194">
        <v>0</v>
      </c>
      <c r="AX168" s="194">
        <v>0</v>
      </c>
      <c r="AY168" s="194">
        <v>0</v>
      </c>
      <c r="AZ168" s="194">
        <v>0</v>
      </c>
      <c r="BA168" s="194">
        <v>0</v>
      </c>
      <c r="BB168" s="194">
        <v>0</v>
      </c>
      <c r="BC168" s="194">
        <v>0</v>
      </c>
      <c r="BD168" s="194">
        <v>0</v>
      </c>
      <c r="BE168" s="194">
        <v>0</v>
      </c>
      <c r="BF168" s="194">
        <v>0</v>
      </c>
      <c r="BG168" s="194">
        <v>0</v>
      </c>
      <c r="BH168" s="194">
        <v>0</v>
      </c>
      <c r="BI168" s="194">
        <v>0</v>
      </c>
      <c r="BJ168" s="194">
        <v>0</v>
      </c>
      <c r="BK168" s="194">
        <v>0</v>
      </c>
      <c r="BL168" s="194">
        <v>0</v>
      </c>
      <c r="BM168" s="194">
        <v>0</v>
      </c>
      <c r="BN168" s="194">
        <v>0</v>
      </c>
      <c r="BO168" s="194">
        <v>0</v>
      </c>
      <c r="BP168" s="194">
        <v>0</v>
      </c>
      <c r="BQ168" s="194">
        <v>0</v>
      </c>
      <c r="BR168" s="194">
        <v>0</v>
      </c>
      <c r="BS168" s="194">
        <v>0</v>
      </c>
      <c r="BT168" s="194">
        <v>0</v>
      </c>
      <c r="BU168" s="194">
        <v>0</v>
      </c>
      <c r="BV168" s="194">
        <v>0</v>
      </c>
      <c r="BW168" s="194">
        <v>0</v>
      </c>
      <c r="BX168" s="194">
        <v>0</v>
      </c>
      <c r="BY168" s="194">
        <v>0</v>
      </c>
      <c r="BZ168" s="194">
        <v>0</v>
      </c>
      <c r="CA168" s="194">
        <v>0</v>
      </c>
      <c r="CB168" s="194">
        <v>0</v>
      </c>
      <c r="CC168" s="194">
        <v>0</v>
      </c>
      <c r="CD168" s="194">
        <v>0</v>
      </c>
      <c r="CE168" s="194">
        <v>0</v>
      </c>
      <c r="CF168" s="194">
        <v>0</v>
      </c>
      <c r="CG168" s="194">
        <v>0</v>
      </c>
      <c r="CH168" s="194">
        <v>0</v>
      </c>
      <c r="CI168" s="194">
        <v>0</v>
      </c>
      <c r="CJ168" s="194">
        <v>0</v>
      </c>
      <c r="CK168" s="194">
        <v>0</v>
      </c>
      <c r="CL168" s="194">
        <v>0</v>
      </c>
      <c r="CM168" s="194">
        <v>0</v>
      </c>
      <c r="CN168" s="194">
        <v>0</v>
      </c>
      <c r="CO168" s="194">
        <v>0</v>
      </c>
      <c r="CP168" s="194">
        <v>0</v>
      </c>
      <c r="CQ168" s="194">
        <v>0</v>
      </c>
      <c r="CR168" s="194">
        <v>0</v>
      </c>
      <c r="CS168" s="194">
        <v>0</v>
      </c>
      <c r="CT168" s="194">
        <v>0</v>
      </c>
      <c r="CU168" s="194">
        <v>0</v>
      </c>
      <c r="CV168" s="194">
        <v>0</v>
      </c>
      <c r="CW168" s="194">
        <v>0</v>
      </c>
      <c r="CX168" s="194">
        <v>0</v>
      </c>
      <c r="CY168" s="194">
        <v>0</v>
      </c>
      <c r="CZ168" s="194">
        <v>0</v>
      </c>
      <c r="DA168" s="194">
        <v>0</v>
      </c>
      <c r="DB168" s="194">
        <v>0</v>
      </c>
      <c r="DC168" s="194">
        <v>0</v>
      </c>
      <c r="DD168" s="194">
        <v>0</v>
      </c>
      <c r="DE168" s="194">
        <v>0</v>
      </c>
      <c r="DF168" s="194">
        <v>0</v>
      </c>
      <c r="DG168" s="194">
        <v>0</v>
      </c>
      <c r="DH168" s="194">
        <v>0</v>
      </c>
      <c r="DI168" s="194">
        <v>0</v>
      </c>
      <c r="DJ168" s="194">
        <v>0</v>
      </c>
      <c r="DK168" s="194">
        <v>0</v>
      </c>
      <c r="DL168" s="194">
        <v>0</v>
      </c>
      <c r="DM168" s="194">
        <v>0</v>
      </c>
      <c r="DN168" s="194">
        <v>0</v>
      </c>
      <c r="DO168" s="194">
        <v>0</v>
      </c>
      <c r="DP168" s="194">
        <v>0</v>
      </c>
      <c r="DQ168" s="194">
        <v>0</v>
      </c>
      <c r="DR168" s="194">
        <v>0</v>
      </c>
      <c r="DS168" s="194">
        <v>0</v>
      </c>
      <c r="DT168" s="194">
        <v>0</v>
      </c>
      <c r="DU168" s="194">
        <v>0</v>
      </c>
      <c r="DV168" s="194">
        <v>0</v>
      </c>
      <c r="DW168" s="194">
        <v>0</v>
      </c>
      <c r="DX168" s="194">
        <v>0</v>
      </c>
      <c r="DY168" s="194">
        <v>0</v>
      </c>
      <c r="DZ168" s="194">
        <v>0</v>
      </c>
      <c r="EA168" s="194">
        <v>0</v>
      </c>
      <c r="EB168" s="194">
        <v>0</v>
      </c>
      <c r="EC168" s="194">
        <v>0</v>
      </c>
      <c r="ED168" s="194">
        <v>0</v>
      </c>
      <c r="EE168" s="194">
        <v>0</v>
      </c>
      <c r="EF168" s="194">
        <v>0</v>
      </c>
      <c r="EG168" s="194">
        <v>0</v>
      </c>
      <c r="EH168" s="194">
        <v>0</v>
      </c>
      <c r="EI168" s="194">
        <v>0</v>
      </c>
      <c r="EJ168" s="194">
        <v>0</v>
      </c>
      <c r="EK168" s="194">
        <v>0</v>
      </c>
      <c r="EL168" s="194">
        <v>0</v>
      </c>
      <c r="EM168" s="194">
        <v>0</v>
      </c>
      <c r="EN168" s="194">
        <v>0</v>
      </c>
      <c r="EO168" s="194">
        <v>0</v>
      </c>
      <c r="EP168" s="194">
        <v>0</v>
      </c>
      <c r="EQ168" s="194">
        <v>0</v>
      </c>
      <c r="ER168" s="194">
        <v>0</v>
      </c>
      <c r="ES168" s="194">
        <v>0</v>
      </c>
      <c r="ET168" s="194">
        <v>0</v>
      </c>
      <c r="EU168" s="194">
        <v>0</v>
      </c>
      <c r="EV168" s="194">
        <v>0</v>
      </c>
      <c r="EW168" s="194">
        <v>0</v>
      </c>
      <c r="EX168" s="194">
        <v>0</v>
      </c>
      <c r="EY168" s="194">
        <v>0</v>
      </c>
      <c r="EZ168" s="194">
        <v>0</v>
      </c>
      <c r="FA168" s="194">
        <v>0</v>
      </c>
      <c r="FB168" s="194">
        <v>0</v>
      </c>
      <c r="FC168" s="194">
        <v>0</v>
      </c>
      <c r="FD168" s="194">
        <v>0</v>
      </c>
      <c r="FE168" s="194">
        <v>0</v>
      </c>
      <c r="FF168" s="194">
        <v>0</v>
      </c>
      <c r="FG168" s="194">
        <v>0</v>
      </c>
      <c r="FH168" s="194">
        <v>0</v>
      </c>
      <c r="FI168" s="194">
        <v>0</v>
      </c>
      <c r="FJ168" s="194">
        <v>0</v>
      </c>
      <c r="FK168" s="194">
        <v>0</v>
      </c>
      <c r="FL168" s="194">
        <v>0</v>
      </c>
      <c r="FM168" s="194">
        <v>0</v>
      </c>
      <c r="FN168" s="194">
        <v>0</v>
      </c>
      <c r="FO168" s="194">
        <v>0</v>
      </c>
      <c r="FP168" s="194">
        <v>0</v>
      </c>
      <c r="FQ168" s="194">
        <v>0</v>
      </c>
      <c r="FR168" s="194">
        <v>0</v>
      </c>
      <c r="FS168" s="194">
        <v>0</v>
      </c>
      <c r="FT168" s="194">
        <v>0</v>
      </c>
      <c r="FU168" s="194">
        <v>0</v>
      </c>
      <c r="FV168" s="194">
        <v>0</v>
      </c>
      <c r="FW168" s="194">
        <v>0</v>
      </c>
      <c r="FX168" s="194">
        <v>0</v>
      </c>
      <c r="FY168" s="194">
        <v>0</v>
      </c>
      <c r="FZ168" s="194">
        <v>0</v>
      </c>
      <c r="GA168" s="194">
        <v>0</v>
      </c>
      <c r="GB168" s="194">
        <v>0</v>
      </c>
      <c r="GC168" s="194">
        <v>0</v>
      </c>
      <c r="GD168" s="194">
        <v>0</v>
      </c>
      <c r="GE168" s="194">
        <v>0</v>
      </c>
      <c r="GF168" s="194">
        <v>0</v>
      </c>
      <c r="GG168" s="194">
        <v>0</v>
      </c>
      <c r="GH168" s="194">
        <v>0</v>
      </c>
      <c r="GI168" s="194">
        <v>0</v>
      </c>
      <c r="GJ168" s="194">
        <v>0</v>
      </c>
      <c r="GK168" s="194">
        <v>0</v>
      </c>
      <c r="GL168" s="194">
        <v>0</v>
      </c>
      <c r="GM168" s="194">
        <v>0</v>
      </c>
      <c r="GN168" s="194">
        <v>0</v>
      </c>
      <c r="GO168" s="194">
        <v>0</v>
      </c>
      <c r="GP168" s="194">
        <v>0</v>
      </c>
      <c r="GQ168" s="194">
        <v>0</v>
      </c>
      <c r="GR168" s="194">
        <v>0</v>
      </c>
      <c r="GS168" s="194">
        <v>0</v>
      </c>
      <c r="GT168" s="194">
        <v>0</v>
      </c>
      <c r="GU168" s="194">
        <v>0</v>
      </c>
      <c r="GV168" s="194">
        <v>0</v>
      </c>
      <c r="GW168" s="194">
        <v>0</v>
      </c>
      <c r="GX168" s="194">
        <v>0</v>
      </c>
      <c r="GY168" s="194">
        <v>0</v>
      </c>
      <c r="GZ168" s="194">
        <v>0</v>
      </c>
      <c r="HA168" s="194">
        <v>0</v>
      </c>
      <c r="HB168" s="194">
        <v>0</v>
      </c>
      <c r="HC168" s="194">
        <v>0</v>
      </c>
      <c r="HD168" s="194">
        <v>0</v>
      </c>
      <c r="HE168" s="194">
        <v>0</v>
      </c>
      <c r="HF168" s="194">
        <v>0</v>
      </c>
      <c r="HG168" s="194">
        <v>0</v>
      </c>
      <c r="HH168" s="194">
        <v>0</v>
      </c>
      <c r="HI168" s="194">
        <v>0</v>
      </c>
      <c r="HJ168" s="194">
        <v>0</v>
      </c>
      <c r="HK168" s="194">
        <v>0</v>
      </c>
      <c r="HL168" s="194">
        <v>0</v>
      </c>
      <c r="HM168" s="194">
        <v>0</v>
      </c>
      <c r="HN168" s="194">
        <v>0</v>
      </c>
      <c r="HO168" s="194">
        <v>0</v>
      </c>
      <c r="HP168" s="194">
        <v>0</v>
      </c>
      <c r="HQ168" s="194">
        <v>0</v>
      </c>
      <c r="HR168" s="194">
        <v>0</v>
      </c>
      <c r="HS168" s="194">
        <v>0</v>
      </c>
      <c r="HT168" s="194">
        <v>0</v>
      </c>
      <c r="HU168" s="194">
        <v>0</v>
      </c>
      <c r="HV168" s="194">
        <v>0</v>
      </c>
      <c r="HW168" s="194">
        <v>0</v>
      </c>
      <c r="HX168" s="194">
        <v>0</v>
      </c>
      <c r="HY168" s="194">
        <v>0</v>
      </c>
      <c r="HZ168" s="194">
        <v>0</v>
      </c>
      <c r="IA168" s="194">
        <v>0</v>
      </c>
      <c r="IB168" s="194">
        <v>0</v>
      </c>
      <c r="IC168" s="194">
        <v>0</v>
      </c>
      <c r="ID168" s="194">
        <v>0</v>
      </c>
      <c r="IE168" s="194">
        <v>0</v>
      </c>
      <c r="IF168" s="194">
        <v>0</v>
      </c>
      <c r="IG168" s="194">
        <v>0</v>
      </c>
      <c r="IH168" s="194">
        <v>0</v>
      </c>
      <c r="II168" s="194">
        <v>0</v>
      </c>
      <c r="IJ168" s="194">
        <v>0</v>
      </c>
      <c r="IK168" s="194">
        <v>0</v>
      </c>
      <c r="IL168" s="194">
        <v>0</v>
      </c>
      <c r="IM168" s="194">
        <v>0</v>
      </c>
      <c r="IN168" s="194">
        <v>0</v>
      </c>
      <c r="IO168" s="194">
        <v>0</v>
      </c>
      <c r="IP168" s="194">
        <v>0</v>
      </c>
      <c r="IQ168" s="194">
        <v>0</v>
      </c>
      <c r="IR168" s="194">
        <v>0</v>
      </c>
      <c r="IS168" s="194">
        <v>0</v>
      </c>
      <c r="IT168" s="194">
        <v>0</v>
      </c>
      <c r="IU168" s="194">
        <v>715840</v>
      </c>
      <c r="IV168" s="194">
        <v>0</v>
      </c>
      <c r="IW168" s="194">
        <v>0</v>
      </c>
      <c r="IX168" s="194">
        <f t="shared" si="5"/>
        <v>715840</v>
      </c>
    </row>
    <row r="169" spans="1:258" ht="13.5" customHeight="1" x14ac:dyDescent="0.25">
      <c r="A169" s="190">
        <v>599111</v>
      </c>
      <c r="B169" s="194">
        <v>0</v>
      </c>
      <c r="C169" s="194">
        <v>0</v>
      </c>
      <c r="D169" s="194">
        <v>0</v>
      </c>
      <c r="E169" s="194">
        <v>0</v>
      </c>
      <c r="F169" s="194">
        <v>0</v>
      </c>
      <c r="G169" s="194">
        <v>0</v>
      </c>
      <c r="H169" s="194">
        <v>0</v>
      </c>
      <c r="I169" s="194">
        <v>0</v>
      </c>
      <c r="J169" s="194">
        <v>0</v>
      </c>
      <c r="K169" s="194">
        <v>0</v>
      </c>
      <c r="L169" s="194">
        <v>0</v>
      </c>
      <c r="M169" s="194">
        <v>0</v>
      </c>
      <c r="N169" s="194">
        <v>0</v>
      </c>
      <c r="O169" s="194">
        <v>0</v>
      </c>
      <c r="P169" s="194">
        <v>0</v>
      </c>
      <c r="Q169" s="194">
        <v>0</v>
      </c>
      <c r="R169" s="194">
        <v>0</v>
      </c>
      <c r="S169" s="194">
        <v>0</v>
      </c>
      <c r="T169" s="194">
        <v>0</v>
      </c>
      <c r="U169" s="194">
        <v>0</v>
      </c>
      <c r="V169" s="194">
        <v>0</v>
      </c>
      <c r="W169" s="194">
        <v>0</v>
      </c>
      <c r="X169" s="194">
        <v>0</v>
      </c>
      <c r="Y169" s="194">
        <v>798</v>
      </c>
      <c r="Z169" s="194">
        <v>0</v>
      </c>
      <c r="AA169" s="194">
        <v>0</v>
      </c>
      <c r="AB169" s="194">
        <v>0</v>
      </c>
      <c r="AC169" s="194">
        <v>0</v>
      </c>
      <c r="AD169" s="194">
        <v>0</v>
      </c>
      <c r="AE169" s="194">
        <v>0</v>
      </c>
      <c r="AF169" s="194">
        <v>0</v>
      </c>
      <c r="AG169" s="194">
        <v>0</v>
      </c>
      <c r="AH169" s="194">
        <v>0</v>
      </c>
      <c r="AI169" s="194">
        <v>0</v>
      </c>
      <c r="AJ169" s="194">
        <v>0</v>
      </c>
      <c r="AK169" s="194">
        <v>0</v>
      </c>
      <c r="AL169" s="194">
        <v>0</v>
      </c>
      <c r="AM169" s="194">
        <v>0</v>
      </c>
      <c r="AN169" s="194">
        <v>0</v>
      </c>
      <c r="AO169" s="194">
        <v>0</v>
      </c>
      <c r="AP169" s="194">
        <v>0</v>
      </c>
      <c r="AQ169" s="194">
        <v>0</v>
      </c>
      <c r="AR169" s="194">
        <v>0</v>
      </c>
      <c r="AS169" s="194">
        <v>0</v>
      </c>
      <c r="AT169" s="194">
        <v>0</v>
      </c>
      <c r="AU169" s="194">
        <v>0</v>
      </c>
      <c r="AV169" s="194">
        <v>0</v>
      </c>
      <c r="AW169" s="194">
        <v>0</v>
      </c>
      <c r="AX169" s="194">
        <v>0</v>
      </c>
      <c r="AY169" s="194">
        <v>0</v>
      </c>
      <c r="AZ169" s="194">
        <v>0</v>
      </c>
      <c r="BA169" s="194">
        <v>0</v>
      </c>
      <c r="BB169" s="194">
        <v>0</v>
      </c>
      <c r="BC169" s="194">
        <v>0</v>
      </c>
      <c r="BD169" s="194">
        <v>0</v>
      </c>
      <c r="BE169" s="194">
        <v>0</v>
      </c>
      <c r="BF169" s="194">
        <v>0</v>
      </c>
      <c r="BG169" s="194">
        <v>0</v>
      </c>
      <c r="BH169" s="194">
        <v>0</v>
      </c>
      <c r="BI169" s="194">
        <v>0</v>
      </c>
      <c r="BJ169" s="194">
        <v>0</v>
      </c>
      <c r="BK169" s="194">
        <v>0</v>
      </c>
      <c r="BL169" s="194">
        <v>0</v>
      </c>
      <c r="BM169" s="194">
        <v>0</v>
      </c>
      <c r="BN169" s="194">
        <v>0</v>
      </c>
      <c r="BO169" s="194">
        <v>0</v>
      </c>
      <c r="BP169" s="194">
        <v>0</v>
      </c>
      <c r="BQ169" s="194">
        <v>0</v>
      </c>
      <c r="BR169" s="194">
        <v>0</v>
      </c>
      <c r="BS169" s="194">
        <v>0</v>
      </c>
      <c r="BT169" s="194">
        <v>0</v>
      </c>
      <c r="BU169" s="194">
        <v>0</v>
      </c>
      <c r="BV169" s="194">
        <v>0</v>
      </c>
      <c r="BW169" s="194">
        <v>0</v>
      </c>
      <c r="BX169" s="194">
        <v>0</v>
      </c>
      <c r="BY169" s="194">
        <v>0</v>
      </c>
      <c r="BZ169" s="194">
        <v>0</v>
      </c>
      <c r="CA169" s="194">
        <v>0</v>
      </c>
      <c r="CB169" s="194">
        <v>0</v>
      </c>
      <c r="CC169" s="194">
        <v>0</v>
      </c>
      <c r="CD169" s="194">
        <v>0</v>
      </c>
      <c r="CE169" s="194">
        <v>0</v>
      </c>
      <c r="CF169" s="194">
        <v>0</v>
      </c>
      <c r="CG169" s="194">
        <v>0</v>
      </c>
      <c r="CH169" s="194">
        <v>0</v>
      </c>
      <c r="CI169" s="194">
        <v>0</v>
      </c>
      <c r="CJ169" s="194">
        <v>0</v>
      </c>
      <c r="CK169" s="194">
        <v>0</v>
      </c>
      <c r="CL169" s="194">
        <v>0</v>
      </c>
      <c r="CM169" s="194">
        <v>0</v>
      </c>
      <c r="CN169" s="194">
        <v>0</v>
      </c>
      <c r="CO169" s="194">
        <v>0</v>
      </c>
      <c r="CP169" s="194">
        <v>0</v>
      </c>
      <c r="CQ169" s="194">
        <v>0</v>
      </c>
      <c r="CR169" s="194">
        <v>0</v>
      </c>
      <c r="CS169" s="194">
        <v>0</v>
      </c>
      <c r="CT169" s="194">
        <v>0</v>
      </c>
      <c r="CU169" s="194">
        <v>0</v>
      </c>
      <c r="CV169" s="194">
        <v>0</v>
      </c>
      <c r="CW169" s="194">
        <v>0</v>
      </c>
      <c r="CX169" s="194">
        <v>0</v>
      </c>
      <c r="CY169" s="194">
        <v>0</v>
      </c>
      <c r="CZ169" s="194">
        <v>0</v>
      </c>
      <c r="DA169" s="194">
        <v>0</v>
      </c>
      <c r="DB169" s="194">
        <v>0</v>
      </c>
      <c r="DC169" s="194">
        <v>0</v>
      </c>
      <c r="DD169" s="194">
        <v>0</v>
      </c>
      <c r="DE169" s="194">
        <v>0</v>
      </c>
      <c r="DF169" s="194">
        <v>0</v>
      </c>
      <c r="DG169" s="194">
        <v>0</v>
      </c>
      <c r="DH169" s="194">
        <v>0</v>
      </c>
      <c r="DI169" s="194">
        <v>0</v>
      </c>
      <c r="DJ169" s="194">
        <v>0</v>
      </c>
      <c r="DK169" s="194">
        <v>0</v>
      </c>
      <c r="DL169" s="194">
        <v>0</v>
      </c>
      <c r="DM169" s="194">
        <v>0</v>
      </c>
      <c r="DN169" s="194">
        <v>0</v>
      </c>
      <c r="DO169" s="194">
        <v>0</v>
      </c>
      <c r="DP169" s="194">
        <v>0</v>
      </c>
      <c r="DQ169" s="194">
        <v>0</v>
      </c>
      <c r="DR169" s="194">
        <v>0</v>
      </c>
      <c r="DS169" s="194">
        <v>0</v>
      </c>
      <c r="DT169" s="194">
        <v>0</v>
      </c>
      <c r="DU169" s="194">
        <v>0</v>
      </c>
      <c r="DV169" s="194">
        <v>0</v>
      </c>
      <c r="DW169" s="194">
        <v>0</v>
      </c>
      <c r="DX169" s="194">
        <v>0</v>
      </c>
      <c r="DY169" s="194">
        <v>0</v>
      </c>
      <c r="DZ169" s="194">
        <v>0</v>
      </c>
      <c r="EA169" s="194">
        <v>0</v>
      </c>
      <c r="EB169" s="194">
        <v>0</v>
      </c>
      <c r="EC169" s="194">
        <v>0</v>
      </c>
      <c r="ED169" s="194">
        <v>0</v>
      </c>
      <c r="EE169" s="194">
        <v>0</v>
      </c>
      <c r="EF169" s="194">
        <v>0</v>
      </c>
      <c r="EG169" s="194">
        <v>0</v>
      </c>
      <c r="EH169" s="194">
        <v>0</v>
      </c>
      <c r="EI169" s="194">
        <v>0</v>
      </c>
      <c r="EJ169" s="194">
        <v>0</v>
      </c>
      <c r="EK169" s="194">
        <v>0</v>
      </c>
      <c r="EL169" s="194">
        <v>0</v>
      </c>
      <c r="EM169" s="194">
        <v>0</v>
      </c>
      <c r="EN169" s="194">
        <v>0</v>
      </c>
      <c r="EO169" s="194">
        <v>0</v>
      </c>
      <c r="EP169" s="194">
        <v>0</v>
      </c>
      <c r="EQ169" s="194">
        <v>0</v>
      </c>
      <c r="ER169" s="194">
        <v>0</v>
      </c>
      <c r="ES169" s="194">
        <v>0</v>
      </c>
      <c r="ET169" s="194">
        <v>0</v>
      </c>
      <c r="EU169" s="194">
        <v>0</v>
      </c>
      <c r="EV169" s="194">
        <v>0</v>
      </c>
      <c r="EW169" s="194">
        <v>0</v>
      </c>
      <c r="EX169" s="194">
        <v>0</v>
      </c>
      <c r="EY169" s="194">
        <v>0</v>
      </c>
      <c r="EZ169" s="194">
        <v>0</v>
      </c>
      <c r="FA169" s="194">
        <v>0</v>
      </c>
      <c r="FB169" s="194">
        <v>0</v>
      </c>
      <c r="FC169" s="194">
        <v>0</v>
      </c>
      <c r="FD169" s="194">
        <v>0</v>
      </c>
      <c r="FE169" s="194">
        <v>0</v>
      </c>
      <c r="FF169" s="194">
        <v>0</v>
      </c>
      <c r="FG169" s="194">
        <v>0</v>
      </c>
      <c r="FH169" s="194">
        <v>0</v>
      </c>
      <c r="FI169" s="194">
        <v>0</v>
      </c>
      <c r="FJ169" s="194">
        <v>0</v>
      </c>
      <c r="FK169" s="194">
        <v>0</v>
      </c>
      <c r="FL169" s="194">
        <v>0</v>
      </c>
      <c r="FM169" s="194">
        <v>0</v>
      </c>
      <c r="FN169" s="194">
        <v>0</v>
      </c>
      <c r="FO169" s="194">
        <v>0</v>
      </c>
      <c r="FP169" s="194">
        <v>0</v>
      </c>
      <c r="FQ169" s="194">
        <v>0</v>
      </c>
      <c r="FR169" s="194">
        <v>0</v>
      </c>
      <c r="FS169" s="194">
        <v>0</v>
      </c>
      <c r="FT169" s="194">
        <v>0</v>
      </c>
      <c r="FU169" s="194">
        <v>0</v>
      </c>
      <c r="FV169" s="194">
        <v>0</v>
      </c>
      <c r="FW169" s="194">
        <v>0</v>
      </c>
      <c r="FX169" s="194">
        <v>0</v>
      </c>
      <c r="FY169" s="194">
        <v>0</v>
      </c>
      <c r="FZ169" s="194">
        <v>0</v>
      </c>
      <c r="GA169" s="194">
        <v>0</v>
      </c>
      <c r="GB169" s="194">
        <v>0</v>
      </c>
      <c r="GC169" s="194">
        <v>0</v>
      </c>
      <c r="GD169" s="194">
        <v>0</v>
      </c>
      <c r="GE169" s="194">
        <v>0</v>
      </c>
      <c r="GF169" s="194">
        <v>0</v>
      </c>
      <c r="GG169" s="194">
        <v>0</v>
      </c>
      <c r="GH169" s="194">
        <v>0</v>
      </c>
      <c r="GI169" s="194">
        <v>0</v>
      </c>
      <c r="GJ169" s="194">
        <v>0</v>
      </c>
      <c r="GK169" s="194">
        <v>0</v>
      </c>
      <c r="GL169" s="194">
        <v>0</v>
      </c>
      <c r="GM169" s="194">
        <v>0</v>
      </c>
      <c r="GN169" s="194">
        <v>0</v>
      </c>
      <c r="GO169" s="194">
        <v>0</v>
      </c>
      <c r="GP169" s="194">
        <v>0</v>
      </c>
      <c r="GQ169" s="194">
        <v>0</v>
      </c>
      <c r="GR169" s="194">
        <v>0</v>
      </c>
      <c r="GS169" s="194">
        <v>0</v>
      </c>
      <c r="GT169" s="194">
        <v>0</v>
      </c>
      <c r="GU169" s="194">
        <v>0</v>
      </c>
      <c r="GV169" s="194">
        <v>0</v>
      </c>
      <c r="GW169" s="194">
        <v>0</v>
      </c>
      <c r="GX169" s="194">
        <v>0</v>
      </c>
      <c r="GY169" s="194">
        <v>0</v>
      </c>
      <c r="GZ169" s="194">
        <v>0</v>
      </c>
      <c r="HA169" s="194">
        <v>0</v>
      </c>
      <c r="HB169" s="194">
        <v>0</v>
      </c>
      <c r="HC169" s="194">
        <v>0</v>
      </c>
      <c r="HD169" s="194">
        <v>0</v>
      </c>
      <c r="HE169" s="194">
        <v>0</v>
      </c>
      <c r="HF169" s="194">
        <v>0</v>
      </c>
      <c r="HG169" s="194">
        <v>0</v>
      </c>
      <c r="HH169" s="194">
        <v>0</v>
      </c>
      <c r="HI169" s="194">
        <v>0</v>
      </c>
      <c r="HJ169" s="194">
        <v>0</v>
      </c>
      <c r="HK169" s="194">
        <v>0</v>
      </c>
      <c r="HL169" s="194">
        <v>0</v>
      </c>
      <c r="HM169" s="194">
        <v>0</v>
      </c>
      <c r="HN169" s="194">
        <v>0</v>
      </c>
      <c r="HO169" s="194">
        <v>0</v>
      </c>
      <c r="HP169" s="194">
        <v>0</v>
      </c>
      <c r="HQ169" s="194">
        <v>0</v>
      </c>
      <c r="HR169" s="194">
        <v>0</v>
      </c>
      <c r="HS169" s="194">
        <v>0</v>
      </c>
      <c r="HT169" s="194">
        <v>0</v>
      </c>
      <c r="HU169" s="194">
        <v>0</v>
      </c>
      <c r="HV169" s="194">
        <v>0</v>
      </c>
      <c r="HW169" s="194">
        <v>0</v>
      </c>
      <c r="HX169" s="194">
        <v>0</v>
      </c>
      <c r="HY169" s="194">
        <v>0</v>
      </c>
      <c r="HZ169" s="194">
        <v>0</v>
      </c>
      <c r="IA169" s="194">
        <v>0</v>
      </c>
      <c r="IB169" s="194">
        <v>0</v>
      </c>
      <c r="IC169" s="194">
        <v>0</v>
      </c>
      <c r="ID169" s="194">
        <v>0</v>
      </c>
      <c r="IE169" s="194">
        <v>0</v>
      </c>
      <c r="IF169" s="194">
        <v>0</v>
      </c>
      <c r="IG169" s="194">
        <v>0</v>
      </c>
      <c r="IH169" s="194">
        <v>0</v>
      </c>
      <c r="II169" s="194">
        <v>0</v>
      </c>
      <c r="IJ169" s="194">
        <v>0</v>
      </c>
      <c r="IK169" s="194">
        <v>0</v>
      </c>
      <c r="IL169" s="194">
        <v>0</v>
      </c>
      <c r="IM169" s="194">
        <v>0</v>
      </c>
      <c r="IN169" s="194">
        <v>0</v>
      </c>
      <c r="IO169" s="194">
        <v>0</v>
      </c>
      <c r="IP169" s="194">
        <v>0</v>
      </c>
      <c r="IQ169" s="194">
        <v>0</v>
      </c>
      <c r="IR169" s="194">
        <v>0</v>
      </c>
      <c r="IS169" s="194">
        <v>0</v>
      </c>
      <c r="IT169" s="194">
        <v>0</v>
      </c>
      <c r="IU169" s="194">
        <v>0</v>
      </c>
      <c r="IV169" s="194">
        <v>0</v>
      </c>
      <c r="IW169" s="194">
        <v>0</v>
      </c>
      <c r="IX169" s="194">
        <f t="shared" si="5"/>
        <v>798</v>
      </c>
    </row>
    <row r="170" spans="1:258" ht="13.5" customHeight="1" x14ac:dyDescent="0.25">
      <c r="A170" s="190">
        <v>599113</v>
      </c>
      <c r="B170" s="194">
        <v>0</v>
      </c>
      <c r="C170" s="194">
        <v>0</v>
      </c>
      <c r="D170" s="194">
        <v>0</v>
      </c>
      <c r="E170" s="194">
        <v>0</v>
      </c>
      <c r="F170" s="194">
        <v>0</v>
      </c>
      <c r="G170" s="194">
        <v>0</v>
      </c>
      <c r="H170" s="194">
        <v>0</v>
      </c>
      <c r="I170" s="194">
        <v>0</v>
      </c>
      <c r="J170" s="194">
        <v>0</v>
      </c>
      <c r="K170" s="194">
        <v>0</v>
      </c>
      <c r="L170" s="194">
        <v>0</v>
      </c>
      <c r="M170" s="194">
        <v>0</v>
      </c>
      <c r="N170" s="194">
        <v>0</v>
      </c>
      <c r="O170" s="194">
        <v>0</v>
      </c>
      <c r="P170" s="194">
        <v>0</v>
      </c>
      <c r="Q170" s="194">
        <v>0</v>
      </c>
      <c r="R170" s="194">
        <v>59889.32</v>
      </c>
      <c r="S170" s="194">
        <v>0</v>
      </c>
      <c r="T170" s="194">
        <v>0</v>
      </c>
      <c r="U170" s="194">
        <v>0</v>
      </c>
      <c r="V170" s="194">
        <v>0</v>
      </c>
      <c r="W170" s="194">
        <v>0</v>
      </c>
      <c r="X170" s="194">
        <v>0</v>
      </c>
      <c r="Y170" s="194">
        <v>0</v>
      </c>
      <c r="Z170" s="194">
        <v>0</v>
      </c>
      <c r="AA170" s="194">
        <v>0</v>
      </c>
      <c r="AB170" s="194">
        <v>0</v>
      </c>
      <c r="AC170" s="194">
        <v>0</v>
      </c>
      <c r="AD170" s="194">
        <v>0</v>
      </c>
      <c r="AE170" s="194">
        <v>0</v>
      </c>
      <c r="AF170" s="194">
        <v>0</v>
      </c>
      <c r="AG170" s="194">
        <v>0</v>
      </c>
      <c r="AH170" s="194">
        <v>0</v>
      </c>
      <c r="AI170" s="194">
        <v>0</v>
      </c>
      <c r="AJ170" s="194">
        <v>0</v>
      </c>
      <c r="AK170" s="194">
        <v>0</v>
      </c>
      <c r="AL170" s="194">
        <v>0</v>
      </c>
      <c r="AM170" s="194">
        <v>0</v>
      </c>
      <c r="AN170" s="194">
        <v>0</v>
      </c>
      <c r="AO170" s="194">
        <v>0</v>
      </c>
      <c r="AP170" s="194">
        <v>0</v>
      </c>
      <c r="AQ170" s="194">
        <v>0</v>
      </c>
      <c r="AR170" s="194">
        <v>0</v>
      </c>
      <c r="AS170" s="194">
        <v>0</v>
      </c>
      <c r="AT170" s="194">
        <v>0</v>
      </c>
      <c r="AU170" s="194">
        <v>0</v>
      </c>
      <c r="AV170" s="194">
        <v>0</v>
      </c>
      <c r="AW170" s="194">
        <v>0</v>
      </c>
      <c r="AX170" s="194">
        <v>0</v>
      </c>
      <c r="AY170" s="194">
        <v>0</v>
      </c>
      <c r="AZ170" s="194">
        <v>0</v>
      </c>
      <c r="BA170" s="194">
        <v>0</v>
      </c>
      <c r="BB170" s="194">
        <v>13003.5</v>
      </c>
      <c r="BC170" s="194">
        <v>0</v>
      </c>
      <c r="BD170" s="194">
        <v>315.92</v>
      </c>
      <c r="BE170" s="194">
        <v>0</v>
      </c>
      <c r="BF170" s="194">
        <v>0</v>
      </c>
      <c r="BG170" s="194">
        <v>0</v>
      </c>
      <c r="BH170" s="194">
        <v>0</v>
      </c>
      <c r="BI170" s="194">
        <v>0</v>
      </c>
      <c r="BJ170" s="194">
        <v>0</v>
      </c>
      <c r="BK170" s="194">
        <v>0</v>
      </c>
      <c r="BL170" s="194">
        <v>0</v>
      </c>
      <c r="BM170" s="194">
        <v>0</v>
      </c>
      <c r="BN170" s="194">
        <v>0</v>
      </c>
      <c r="BO170" s="194">
        <v>0</v>
      </c>
      <c r="BP170" s="194">
        <v>0</v>
      </c>
      <c r="BQ170" s="194">
        <v>0</v>
      </c>
      <c r="BR170" s="194">
        <v>0</v>
      </c>
      <c r="BS170" s="194">
        <v>0</v>
      </c>
      <c r="BT170" s="194">
        <v>0</v>
      </c>
      <c r="BU170" s="194">
        <v>0</v>
      </c>
      <c r="BV170" s="194">
        <v>0</v>
      </c>
      <c r="BW170" s="194">
        <v>0</v>
      </c>
      <c r="BX170" s="194">
        <v>0</v>
      </c>
      <c r="BY170" s="194">
        <v>0</v>
      </c>
      <c r="BZ170" s="194">
        <v>0</v>
      </c>
      <c r="CA170" s="194">
        <v>0</v>
      </c>
      <c r="CB170" s="194">
        <v>0</v>
      </c>
      <c r="CC170" s="194">
        <v>0</v>
      </c>
      <c r="CD170" s="194">
        <v>0</v>
      </c>
      <c r="CE170" s="194">
        <v>0</v>
      </c>
      <c r="CF170" s="194">
        <v>0</v>
      </c>
      <c r="CG170" s="194">
        <v>0</v>
      </c>
      <c r="CH170" s="194">
        <v>0</v>
      </c>
      <c r="CI170" s="194">
        <v>0</v>
      </c>
      <c r="CJ170" s="194">
        <v>0</v>
      </c>
      <c r="CK170" s="194">
        <v>0</v>
      </c>
      <c r="CL170" s="194">
        <v>0</v>
      </c>
      <c r="CM170" s="194">
        <v>353.61</v>
      </c>
      <c r="CN170" s="194">
        <v>7290.66</v>
      </c>
      <c r="CO170" s="194">
        <v>574.44000000000005</v>
      </c>
      <c r="CP170" s="194">
        <v>12333</v>
      </c>
      <c r="CQ170" s="194">
        <v>0</v>
      </c>
      <c r="CR170" s="194">
        <v>293.36</v>
      </c>
      <c r="CS170" s="194">
        <v>10400</v>
      </c>
      <c r="CT170" s="194">
        <v>0</v>
      </c>
      <c r="CU170" s="194">
        <v>63704.75</v>
      </c>
      <c r="CV170" s="194">
        <v>0</v>
      </c>
      <c r="CW170" s="194">
        <v>0</v>
      </c>
      <c r="CX170" s="194">
        <v>0</v>
      </c>
      <c r="CY170" s="194">
        <v>0</v>
      </c>
      <c r="CZ170" s="194">
        <v>0</v>
      </c>
      <c r="DA170" s="194">
        <v>0</v>
      </c>
      <c r="DB170" s="194">
        <v>0</v>
      </c>
      <c r="DC170" s="194">
        <v>0</v>
      </c>
      <c r="DD170" s="194">
        <v>0</v>
      </c>
      <c r="DE170" s="194">
        <v>0</v>
      </c>
      <c r="DF170" s="194">
        <v>0</v>
      </c>
      <c r="DG170" s="194">
        <v>0</v>
      </c>
      <c r="DH170" s="194">
        <v>0</v>
      </c>
      <c r="DI170" s="194">
        <v>0</v>
      </c>
      <c r="DJ170" s="194">
        <v>0</v>
      </c>
      <c r="DK170" s="194">
        <v>0</v>
      </c>
      <c r="DL170" s="194">
        <v>0</v>
      </c>
      <c r="DM170" s="194">
        <v>0</v>
      </c>
      <c r="DN170" s="194">
        <v>167.35</v>
      </c>
      <c r="DO170" s="194">
        <v>0</v>
      </c>
      <c r="DP170" s="194">
        <v>0</v>
      </c>
      <c r="DQ170" s="194">
        <v>0</v>
      </c>
      <c r="DR170" s="194">
        <v>0</v>
      </c>
      <c r="DS170" s="194">
        <v>0</v>
      </c>
      <c r="DT170" s="194">
        <v>0</v>
      </c>
      <c r="DU170" s="194">
        <v>0</v>
      </c>
      <c r="DV170" s="194">
        <v>0</v>
      </c>
      <c r="DW170" s="194">
        <v>0</v>
      </c>
      <c r="DX170" s="194">
        <v>0</v>
      </c>
      <c r="DY170" s="194">
        <v>0</v>
      </c>
      <c r="DZ170" s="194">
        <v>0</v>
      </c>
      <c r="EA170" s="194">
        <v>0</v>
      </c>
      <c r="EB170" s="194">
        <v>0</v>
      </c>
      <c r="EC170" s="194">
        <v>0</v>
      </c>
      <c r="ED170" s="194">
        <v>0</v>
      </c>
      <c r="EE170" s="194">
        <v>0</v>
      </c>
      <c r="EF170" s="194">
        <v>0</v>
      </c>
      <c r="EG170" s="194">
        <v>0</v>
      </c>
      <c r="EH170" s="194">
        <v>0</v>
      </c>
      <c r="EI170" s="194">
        <v>0</v>
      </c>
      <c r="EJ170" s="194">
        <v>0</v>
      </c>
      <c r="EK170" s="194">
        <v>0</v>
      </c>
      <c r="EL170" s="194">
        <v>0</v>
      </c>
      <c r="EM170" s="194">
        <v>0</v>
      </c>
      <c r="EN170" s="194">
        <v>0</v>
      </c>
      <c r="EO170" s="194">
        <v>0</v>
      </c>
      <c r="EP170" s="194">
        <v>0</v>
      </c>
      <c r="EQ170" s="194">
        <v>0</v>
      </c>
      <c r="ER170" s="194">
        <v>0</v>
      </c>
      <c r="ES170" s="194">
        <v>0</v>
      </c>
      <c r="ET170" s="194">
        <v>0</v>
      </c>
      <c r="EU170" s="194">
        <v>0</v>
      </c>
      <c r="EV170" s="194">
        <v>0</v>
      </c>
      <c r="EW170" s="194">
        <v>0</v>
      </c>
      <c r="EX170" s="194">
        <v>0</v>
      </c>
      <c r="EY170" s="194">
        <v>0</v>
      </c>
      <c r="EZ170" s="194">
        <v>0</v>
      </c>
      <c r="FA170" s="194">
        <v>0</v>
      </c>
      <c r="FB170" s="194">
        <v>0</v>
      </c>
      <c r="FC170" s="194">
        <v>0</v>
      </c>
      <c r="FD170" s="194">
        <v>0</v>
      </c>
      <c r="FE170" s="194">
        <v>0</v>
      </c>
      <c r="FF170" s="194">
        <v>0</v>
      </c>
      <c r="FG170" s="194">
        <v>0</v>
      </c>
      <c r="FH170" s="194">
        <v>0</v>
      </c>
      <c r="FI170" s="194">
        <v>0</v>
      </c>
      <c r="FJ170" s="194">
        <v>0</v>
      </c>
      <c r="FK170" s="194">
        <v>0</v>
      </c>
      <c r="FL170" s="194">
        <v>0</v>
      </c>
      <c r="FM170" s="194">
        <v>0</v>
      </c>
      <c r="FN170" s="194">
        <v>0</v>
      </c>
      <c r="FO170" s="194">
        <v>0</v>
      </c>
      <c r="FP170" s="194">
        <v>0</v>
      </c>
      <c r="FQ170" s="194">
        <v>0</v>
      </c>
      <c r="FR170" s="194">
        <v>0</v>
      </c>
      <c r="FS170" s="194">
        <v>0</v>
      </c>
      <c r="FT170" s="194">
        <v>0</v>
      </c>
      <c r="FU170" s="194">
        <v>0</v>
      </c>
      <c r="FV170" s="194">
        <v>0</v>
      </c>
      <c r="FW170" s="194">
        <v>0</v>
      </c>
      <c r="FX170" s="194">
        <v>0</v>
      </c>
      <c r="FY170" s="194">
        <v>0</v>
      </c>
      <c r="FZ170" s="194">
        <v>0</v>
      </c>
      <c r="GA170" s="194">
        <v>0</v>
      </c>
      <c r="GB170" s="194">
        <v>0</v>
      </c>
      <c r="GC170" s="194">
        <v>0</v>
      </c>
      <c r="GD170" s="194">
        <v>0</v>
      </c>
      <c r="GE170" s="194">
        <v>0</v>
      </c>
      <c r="GF170" s="194">
        <v>0</v>
      </c>
      <c r="GG170" s="194">
        <v>0</v>
      </c>
      <c r="GH170" s="194">
        <v>0</v>
      </c>
      <c r="GI170" s="194">
        <v>0</v>
      </c>
      <c r="GJ170" s="194">
        <v>0</v>
      </c>
      <c r="GK170" s="194">
        <v>0</v>
      </c>
      <c r="GL170" s="194">
        <v>0</v>
      </c>
      <c r="GM170" s="194">
        <v>0</v>
      </c>
      <c r="GN170" s="194">
        <v>0</v>
      </c>
      <c r="GO170" s="194">
        <v>0</v>
      </c>
      <c r="GP170" s="194">
        <v>0</v>
      </c>
      <c r="GQ170" s="194">
        <v>0</v>
      </c>
      <c r="GR170" s="194">
        <v>0</v>
      </c>
      <c r="GS170" s="194">
        <v>0</v>
      </c>
      <c r="GT170" s="194">
        <v>0</v>
      </c>
      <c r="GU170" s="194">
        <v>0</v>
      </c>
      <c r="GV170" s="194">
        <v>0</v>
      </c>
      <c r="GW170" s="194">
        <v>0</v>
      </c>
      <c r="GX170" s="194">
        <v>0</v>
      </c>
      <c r="GY170" s="194">
        <v>0</v>
      </c>
      <c r="GZ170" s="194">
        <v>0</v>
      </c>
      <c r="HA170" s="194">
        <v>0</v>
      </c>
      <c r="HB170" s="194">
        <v>0</v>
      </c>
      <c r="HC170" s="194">
        <v>0</v>
      </c>
      <c r="HD170" s="194">
        <v>0</v>
      </c>
      <c r="HE170" s="194">
        <v>0</v>
      </c>
      <c r="HF170" s="194">
        <v>0</v>
      </c>
      <c r="HG170" s="194">
        <v>0</v>
      </c>
      <c r="HH170" s="194">
        <v>0</v>
      </c>
      <c r="HI170" s="194">
        <v>0</v>
      </c>
      <c r="HJ170" s="194">
        <v>0</v>
      </c>
      <c r="HK170" s="194">
        <v>0</v>
      </c>
      <c r="HL170" s="194">
        <v>0</v>
      </c>
      <c r="HM170" s="194">
        <v>0</v>
      </c>
      <c r="HN170" s="194">
        <v>0</v>
      </c>
      <c r="HO170" s="194">
        <v>0</v>
      </c>
      <c r="HP170" s="194">
        <v>0</v>
      </c>
      <c r="HQ170" s="194">
        <v>2892.12</v>
      </c>
      <c r="HR170" s="194">
        <v>974.05</v>
      </c>
      <c r="HS170" s="194">
        <v>0</v>
      </c>
      <c r="HT170" s="194">
        <v>0</v>
      </c>
      <c r="HU170" s="194">
        <v>2773.81</v>
      </c>
      <c r="HV170" s="194">
        <v>0</v>
      </c>
      <c r="HW170" s="194">
        <v>1810.88</v>
      </c>
      <c r="HX170" s="194">
        <v>0</v>
      </c>
      <c r="HY170" s="194">
        <v>0</v>
      </c>
      <c r="HZ170" s="194">
        <v>0</v>
      </c>
      <c r="IA170" s="194">
        <v>0</v>
      </c>
      <c r="IB170" s="194">
        <v>0</v>
      </c>
      <c r="IC170" s="194">
        <v>0</v>
      </c>
      <c r="ID170" s="194">
        <v>0</v>
      </c>
      <c r="IE170" s="194">
        <v>0</v>
      </c>
      <c r="IF170" s="194">
        <v>0</v>
      </c>
      <c r="IG170" s="194">
        <v>0</v>
      </c>
      <c r="IH170" s="194">
        <v>0</v>
      </c>
      <c r="II170" s="194">
        <v>0</v>
      </c>
      <c r="IJ170" s="194">
        <v>0</v>
      </c>
      <c r="IK170" s="194">
        <v>0</v>
      </c>
      <c r="IL170" s="194">
        <v>0</v>
      </c>
      <c r="IM170" s="194">
        <v>0</v>
      </c>
      <c r="IN170" s="194">
        <v>0</v>
      </c>
      <c r="IO170" s="194">
        <v>0</v>
      </c>
      <c r="IP170" s="194">
        <v>0</v>
      </c>
      <c r="IQ170" s="194">
        <v>0</v>
      </c>
      <c r="IR170" s="194">
        <v>0</v>
      </c>
      <c r="IS170" s="194">
        <v>0</v>
      </c>
      <c r="IT170" s="194">
        <v>0</v>
      </c>
      <c r="IU170" s="194">
        <v>0</v>
      </c>
      <c r="IV170" s="194">
        <v>0</v>
      </c>
      <c r="IW170" s="194">
        <v>0</v>
      </c>
      <c r="IX170" s="194">
        <f t="shared" si="5"/>
        <v>176776.77</v>
      </c>
    </row>
    <row r="171" spans="1:258" ht="13.5" customHeight="1" x14ac:dyDescent="0.25">
      <c r="A171" s="190">
        <v>599121</v>
      </c>
      <c r="B171" s="194">
        <v>0</v>
      </c>
      <c r="C171" s="194">
        <v>0</v>
      </c>
      <c r="D171" s="194">
        <v>0</v>
      </c>
      <c r="E171" s="194">
        <v>0</v>
      </c>
      <c r="F171" s="194">
        <v>0</v>
      </c>
      <c r="G171" s="194">
        <v>0</v>
      </c>
      <c r="H171" s="194">
        <v>0</v>
      </c>
      <c r="I171" s="194">
        <v>843102</v>
      </c>
      <c r="J171" s="194">
        <v>0</v>
      </c>
      <c r="K171" s="194">
        <v>0</v>
      </c>
      <c r="L171" s="194">
        <v>0</v>
      </c>
      <c r="M171" s="194">
        <v>0</v>
      </c>
      <c r="N171" s="194">
        <v>0</v>
      </c>
      <c r="O171" s="194">
        <v>0</v>
      </c>
      <c r="P171" s="194">
        <v>0</v>
      </c>
      <c r="Q171" s="194">
        <v>0</v>
      </c>
      <c r="R171" s="194">
        <v>0</v>
      </c>
      <c r="S171" s="194">
        <v>0</v>
      </c>
      <c r="T171" s="194">
        <v>0</v>
      </c>
      <c r="U171" s="194">
        <v>0</v>
      </c>
      <c r="V171" s="194">
        <v>0</v>
      </c>
      <c r="W171" s="194">
        <v>0</v>
      </c>
      <c r="X171" s="194">
        <v>0</v>
      </c>
      <c r="Y171" s="194">
        <v>0</v>
      </c>
      <c r="Z171" s="194">
        <v>0</v>
      </c>
      <c r="AA171" s="194">
        <v>0</v>
      </c>
      <c r="AB171" s="194">
        <v>0</v>
      </c>
      <c r="AC171" s="194">
        <v>0</v>
      </c>
      <c r="AD171" s="194">
        <v>881544</v>
      </c>
      <c r="AE171" s="194">
        <v>0</v>
      </c>
      <c r="AF171" s="194">
        <v>0</v>
      </c>
      <c r="AG171" s="194">
        <v>0</v>
      </c>
      <c r="AH171" s="194">
        <v>0</v>
      </c>
      <c r="AI171" s="194">
        <v>0</v>
      </c>
      <c r="AJ171" s="194">
        <v>0</v>
      </c>
      <c r="AK171" s="194">
        <v>0</v>
      </c>
      <c r="AL171" s="194">
        <v>0</v>
      </c>
      <c r="AM171" s="194">
        <v>0</v>
      </c>
      <c r="AN171" s="194">
        <v>0</v>
      </c>
      <c r="AO171" s="194">
        <v>0</v>
      </c>
      <c r="AP171" s="194">
        <v>0</v>
      </c>
      <c r="AQ171" s="194">
        <v>0</v>
      </c>
      <c r="AR171" s="194">
        <v>0</v>
      </c>
      <c r="AS171" s="194">
        <v>0</v>
      </c>
      <c r="AT171" s="194">
        <v>0</v>
      </c>
      <c r="AU171" s="194">
        <v>0</v>
      </c>
      <c r="AV171" s="194">
        <v>0</v>
      </c>
      <c r="AW171" s="194">
        <v>0</v>
      </c>
      <c r="AX171" s="194">
        <v>0</v>
      </c>
      <c r="AY171" s="194">
        <v>0</v>
      </c>
      <c r="AZ171" s="194">
        <v>0</v>
      </c>
      <c r="BA171" s="194">
        <v>0</v>
      </c>
      <c r="BB171" s="194">
        <v>0</v>
      </c>
      <c r="BC171" s="194">
        <v>0</v>
      </c>
      <c r="BD171" s="194">
        <v>0</v>
      </c>
      <c r="BE171" s="194">
        <v>0</v>
      </c>
      <c r="BF171" s="194">
        <v>0</v>
      </c>
      <c r="BG171" s="194">
        <v>0</v>
      </c>
      <c r="BH171" s="194">
        <v>0</v>
      </c>
      <c r="BI171" s="194">
        <v>0</v>
      </c>
      <c r="BJ171" s="194">
        <v>0</v>
      </c>
      <c r="BK171" s="194">
        <v>0</v>
      </c>
      <c r="BL171" s="194">
        <v>0</v>
      </c>
      <c r="BM171" s="194">
        <v>0</v>
      </c>
      <c r="BN171" s="194">
        <v>0</v>
      </c>
      <c r="BO171" s="194">
        <v>0</v>
      </c>
      <c r="BP171" s="194">
        <v>0</v>
      </c>
      <c r="BQ171" s="194">
        <v>0</v>
      </c>
      <c r="BR171" s="194">
        <v>0</v>
      </c>
      <c r="BS171" s="194">
        <v>0</v>
      </c>
      <c r="BT171" s="194">
        <v>0</v>
      </c>
      <c r="BU171" s="194">
        <v>0</v>
      </c>
      <c r="BV171" s="194">
        <v>0</v>
      </c>
      <c r="BW171" s="194">
        <v>0</v>
      </c>
      <c r="BX171" s="194">
        <v>0</v>
      </c>
      <c r="BY171" s="194">
        <v>0</v>
      </c>
      <c r="BZ171" s="194">
        <v>0</v>
      </c>
      <c r="CA171" s="194">
        <v>0</v>
      </c>
      <c r="CB171" s="194">
        <v>0</v>
      </c>
      <c r="CC171" s="194">
        <v>0</v>
      </c>
      <c r="CD171" s="194">
        <v>0</v>
      </c>
      <c r="CE171" s="194">
        <v>0</v>
      </c>
      <c r="CF171" s="194">
        <v>0</v>
      </c>
      <c r="CG171" s="194">
        <v>0</v>
      </c>
      <c r="CH171" s="194">
        <v>0</v>
      </c>
      <c r="CI171" s="194">
        <v>0</v>
      </c>
      <c r="CJ171" s="194">
        <v>0</v>
      </c>
      <c r="CK171" s="194">
        <v>0</v>
      </c>
      <c r="CL171" s="194">
        <v>0</v>
      </c>
      <c r="CM171" s="194">
        <v>0</v>
      </c>
      <c r="CN171" s="194">
        <v>0</v>
      </c>
      <c r="CO171" s="194">
        <v>0</v>
      </c>
      <c r="CP171" s="194">
        <v>0</v>
      </c>
      <c r="CQ171" s="194">
        <v>0</v>
      </c>
      <c r="CR171" s="194">
        <v>0</v>
      </c>
      <c r="CS171" s="194">
        <v>0</v>
      </c>
      <c r="CT171" s="194">
        <v>0</v>
      </c>
      <c r="CU171" s="194">
        <v>0</v>
      </c>
      <c r="CV171" s="194">
        <v>0</v>
      </c>
      <c r="CW171" s="194">
        <v>0</v>
      </c>
      <c r="CX171" s="194">
        <v>0</v>
      </c>
      <c r="CY171" s="194">
        <v>0</v>
      </c>
      <c r="CZ171" s="194">
        <v>0</v>
      </c>
      <c r="DA171" s="194">
        <v>0</v>
      </c>
      <c r="DB171" s="194">
        <v>0</v>
      </c>
      <c r="DC171" s="194">
        <v>0</v>
      </c>
      <c r="DD171" s="194">
        <v>0</v>
      </c>
      <c r="DE171" s="194">
        <v>0</v>
      </c>
      <c r="DF171" s="194">
        <v>0</v>
      </c>
      <c r="DG171" s="194">
        <v>0</v>
      </c>
      <c r="DH171" s="194">
        <v>0</v>
      </c>
      <c r="DI171" s="194">
        <v>0</v>
      </c>
      <c r="DJ171" s="194">
        <v>0</v>
      </c>
      <c r="DK171" s="194">
        <v>0</v>
      </c>
      <c r="DL171" s="194">
        <v>0</v>
      </c>
      <c r="DM171" s="194">
        <v>0</v>
      </c>
      <c r="DN171" s="194">
        <v>0</v>
      </c>
      <c r="DO171" s="194">
        <v>0</v>
      </c>
      <c r="DP171" s="194">
        <v>0</v>
      </c>
      <c r="DQ171" s="194">
        <v>0</v>
      </c>
      <c r="DR171" s="194">
        <v>0</v>
      </c>
      <c r="DS171" s="194">
        <v>0</v>
      </c>
      <c r="DT171" s="194">
        <v>0</v>
      </c>
      <c r="DU171" s="194">
        <v>0</v>
      </c>
      <c r="DV171" s="194">
        <v>0</v>
      </c>
      <c r="DW171" s="194">
        <v>0</v>
      </c>
      <c r="DX171" s="194">
        <v>0</v>
      </c>
      <c r="DY171" s="194">
        <v>0</v>
      </c>
      <c r="DZ171" s="194">
        <v>0</v>
      </c>
      <c r="EA171" s="194">
        <v>0</v>
      </c>
      <c r="EB171" s="194">
        <v>0</v>
      </c>
      <c r="EC171" s="194">
        <v>0</v>
      </c>
      <c r="ED171" s="194">
        <v>0</v>
      </c>
      <c r="EE171" s="194">
        <v>0</v>
      </c>
      <c r="EF171" s="194">
        <v>0</v>
      </c>
      <c r="EG171" s="194">
        <v>0</v>
      </c>
      <c r="EH171" s="194">
        <v>0</v>
      </c>
      <c r="EI171" s="194">
        <v>0</v>
      </c>
      <c r="EJ171" s="194">
        <v>0</v>
      </c>
      <c r="EK171" s="194">
        <v>0</v>
      </c>
      <c r="EL171" s="194">
        <v>0</v>
      </c>
      <c r="EM171" s="194">
        <v>0</v>
      </c>
      <c r="EN171" s="194">
        <v>0</v>
      </c>
      <c r="EO171" s="194">
        <v>0</v>
      </c>
      <c r="EP171" s="194">
        <v>0</v>
      </c>
      <c r="EQ171" s="194">
        <v>0</v>
      </c>
      <c r="ER171" s="194">
        <v>0</v>
      </c>
      <c r="ES171" s="194">
        <v>0</v>
      </c>
      <c r="ET171" s="194">
        <v>0</v>
      </c>
      <c r="EU171" s="194">
        <v>0</v>
      </c>
      <c r="EV171" s="194">
        <v>0</v>
      </c>
      <c r="EW171" s="194">
        <v>0</v>
      </c>
      <c r="EX171" s="194">
        <v>36800.800000000003</v>
      </c>
      <c r="EY171" s="194">
        <v>35643.660000000003</v>
      </c>
      <c r="EZ171" s="194">
        <v>0</v>
      </c>
      <c r="FA171" s="194">
        <v>0</v>
      </c>
      <c r="FB171" s="194">
        <v>0</v>
      </c>
      <c r="FC171" s="194">
        <v>0</v>
      </c>
      <c r="FD171" s="194">
        <v>0</v>
      </c>
      <c r="FE171" s="194">
        <v>0</v>
      </c>
      <c r="FF171" s="194">
        <v>0</v>
      </c>
      <c r="FG171" s="194">
        <v>0</v>
      </c>
      <c r="FH171" s="194">
        <v>0</v>
      </c>
      <c r="FI171" s="194">
        <v>0</v>
      </c>
      <c r="FJ171" s="194">
        <v>0</v>
      </c>
      <c r="FK171" s="194">
        <v>0</v>
      </c>
      <c r="FL171" s="194">
        <v>0</v>
      </c>
      <c r="FM171" s="194">
        <v>0</v>
      </c>
      <c r="FN171" s="194">
        <v>0</v>
      </c>
      <c r="FO171" s="194">
        <v>0</v>
      </c>
      <c r="FP171" s="194">
        <v>0</v>
      </c>
      <c r="FQ171" s="194">
        <v>0</v>
      </c>
      <c r="FR171" s="194">
        <v>0</v>
      </c>
      <c r="FS171" s="194">
        <v>0</v>
      </c>
      <c r="FT171" s="194">
        <v>0</v>
      </c>
      <c r="FU171" s="194">
        <v>0</v>
      </c>
      <c r="FV171" s="194">
        <v>0</v>
      </c>
      <c r="FW171" s="194">
        <v>0</v>
      </c>
      <c r="FX171" s="194">
        <v>0</v>
      </c>
      <c r="FY171" s="194">
        <v>0</v>
      </c>
      <c r="FZ171" s="194">
        <v>0</v>
      </c>
      <c r="GA171" s="194">
        <v>0</v>
      </c>
      <c r="GB171" s="194">
        <v>0</v>
      </c>
      <c r="GC171" s="194">
        <v>0</v>
      </c>
      <c r="GD171" s="194">
        <v>0</v>
      </c>
      <c r="GE171" s="194">
        <v>0</v>
      </c>
      <c r="GF171" s="194">
        <v>0</v>
      </c>
      <c r="GG171" s="194">
        <v>0</v>
      </c>
      <c r="GH171" s="194">
        <v>0</v>
      </c>
      <c r="GI171" s="194">
        <v>0</v>
      </c>
      <c r="GJ171" s="194">
        <v>0</v>
      </c>
      <c r="GK171" s="194">
        <v>0</v>
      </c>
      <c r="GL171" s="194">
        <v>0</v>
      </c>
      <c r="GM171" s="194">
        <v>0</v>
      </c>
      <c r="GN171" s="194">
        <v>0</v>
      </c>
      <c r="GO171" s="194">
        <v>0</v>
      </c>
      <c r="GP171" s="194">
        <v>0</v>
      </c>
      <c r="GQ171" s="194">
        <v>0</v>
      </c>
      <c r="GR171" s="194">
        <v>0</v>
      </c>
      <c r="GS171" s="194">
        <v>0</v>
      </c>
      <c r="GT171" s="194">
        <v>0</v>
      </c>
      <c r="GU171" s="194">
        <v>0</v>
      </c>
      <c r="GV171" s="194">
        <v>0</v>
      </c>
      <c r="GW171" s="194">
        <v>0</v>
      </c>
      <c r="GX171" s="194">
        <v>0</v>
      </c>
      <c r="GY171" s="194">
        <v>0</v>
      </c>
      <c r="GZ171" s="194">
        <v>0</v>
      </c>
      <c r="HA171" s="194">
        <v>0</v>
      </c>
      <c r="HB171" s="194">
        <v>0</v>
      </c>
      <c r="HC171" s="194">
        <v>0</v>
      </c>
      <c r="HD171" s="194">
        <v>0</v>
      </c>
      <c r="HE171" s="194">
        <v>0</v>
      </c>
      <c r="HF171" s="194">
        <v>0</v>
      </c>
      <c r="HG171" s="194">
        <v>0</v>
      </c>
      <c r="HH171" s="194">
        <v>0</v>
      </c>
      <c r="HI171" s="194">
        <v>0</v>
      </c>
      <c r="HJ171" s="194">
        <v>0</v>
      </c>
      <c r="HK171" s="194">
        <v>0</v>
      </c>
      <c r="HL171" s="194">
        <v>0</v>
      </c>
      <c r="HM171" s="194">
        <v>0</v>
      </c>
      <c r="HN171" s="194">
        <v>0</v>
      </c>
      <c r="HO171" s="194">
        <v>0</v>
      </c>
      <c r="HP171" s="194">
        <v>0</v>
      </c>
      <c r="HQ171" s="194">
        <v>0</v>
      </c>
      <c r="HR171" s="194">
        <v>0</v>
      </c>
      <c r="HS171" s="194">
        <v>0</v>
      </c>
      <c r="HT171" s="194">
        <v>0</v>
      </c>
      <c r="HU171" s="194">
        <v>0</v>
      </c>
      <c r="HV171" s="194">
        <v>0</v>
      </c>
      <c r="HW171" s="194">
        <v>0</v>
      </c>
      <c r="HX171" s="194">
        <v>0</v>
      </c>
      <c r="HY171" s="194">
        <v>0</v>
      </c>
      <c r="HZ171" s="194">
        <v>0</v>
      </c>
      <c r="IA171" s="194">
        <v>0</v>
      </c>
      <c r="IB171" s="194">
        <v>0</v>
      </c>
      <c r="IC171" s="194">
        <v>0</v>
      </c>
      <c r="ID171" s="194">
        <v>0</v>
      </c>
      <c r="IE171" s="194">
        <v>0</v>
      </c>
      <c r="IF171" s="194">
        <v>0</v>
      </c>
      <c r="IG171" s="194">
        <v>0</v>
      </c>
      <c r="IH171" s="194">
        <v>0</v>
      </c>
      <c r="II171" s="194">
        <v>0</v>
      </c>
      <c r="IJ171" s="194">
        <v>0</v>
      </c>
      <c r="IK171" s="194">
        <v>0</v>
      </c>
      <c r="IL171" s="194">
        <v>0</v>
      </c>
      <c r="IM171" s="194">
        <v>0</v>
      </c>
      <c r="IN171" s="194">
        <v>0</v>
      </c>
      <c r="IO171" s="194">
        <v>0</v>
      </c>
      <c r="IP171" s="194">
        <v>0</v>
      </c>
      <c r="IQ171" s="194">
        <v>0</v>
      </c>
      <c r="IR171" s="194">
        <v>0</v>
      </c>
      <c r="IS171" s="194">
        <v>0</v>
      </c>
      <c r="IT171" s="194">
        <v>0</v>
      </c>
      <c r="IU171" s="194">
        <v>0</v>
      </c>
      <c r="IV171" s="194">
        <v>0</v>
      </c>
      <c r="IW171" s="194">
        <v>0</v>
      </c>
      <c r="IX171" s="194">
        <f t="shared" si="5"/>
        <v>1797090.46</v>
      </c>
    </row>
    <row r="172" spans="1:258" ht="13.5" customHeight="1" x14ac:dyDescent="0.25">
      <c r="A172" s="190">
        <v>599122</v>
      </c>
      <c r="B172" s="194">
        <v>0</v>
      </c>
      <c r="C172" s="194">
        <v>0</v>
      </c>
      <c r="D172" s="194">
        <v>0</v>
      </c>
      <c r="E172" s="194">
        <v>0</v>
      </c>
      <c r="F172" s="194">
        <v>0</v>
      </c>
      <c r="G172" s="194">
        <v>0</v>
      </c>
      <c r="H172" s="194">
        <v>0</v>
      </c>
      <c r="I172" s="194">
        <v>0</v>
      </c>
      <c r="J172" s="194">
        <v>0</v>
      </c>
      <c r="K172" s="194">
        <v>0</v>
      </c>
      <c r="L172" s="194">
        <v>0</v>
      </c>
      <c r="M172" s="194">
        <v>0</v>
      </c>
      <c r="N172" s="194">
        <v>0</v>
      </c>
      <c r="O172" s="194">
        <v>0</v>
      </c>
      <c r="P172" s="194">
        <v>0</v>
      </c>
      <c r="Q172" s="194">
        <v>0</v>
      </c>
      <c r="R172" s="194">
        <v>0</v>
      </c>
      <c r="S172" s="194">
        <v>0</v>
      </c>
      <c r="T172" s="194">
        <v>0</v>
      </c>
      <c r="U172" s="194">
        <v>0</v>
      </c>
      <c r="V172" s="194">
        <v>0</v>
      </c>
      <c r="W172" s="194">
        <v>0</v>
      </c>
      <c r="X172" s="194">
        <v>0</v>
      </c>
      <c r="Y172" s="194">
        <v>0</v>
      </c>
      <c r="Z172" s="194">
        <v>0</v>
      </c>
      <c r="AA172" s="194">
        <v>0</v>
      </c>
      <c r="AB172" s="194">
        <v>0</v>
      </c>
      <c r="AC172" s="194">
        <v>0</v>
      </c>
      <c r="AD172" s="194">
        <v>0</v>
      </c>
      <c r="AE172" s="194">
        <v>0</v>
      </c>
      <c r="AF172" s="194">
        <v>0</v>
      </c>
      <c r="AG172" s="194">
        <v>0</v>
      </c>
      <c r="AH172" s="194">
        <v>0</v>
      </c>
      <c r="AI172" s="194">
        <v>0</v>
      </c>
      <c r="AJ172" s="194">
        <v>0</v>
      </c>
      <c r="AK172" s="194">
        <v>0</v>
      </c>
      <c r="AL172" s="194">
        <v>0</v>
      </c>
      <c r="AM172" s="194">
        <v>0</v>
      </c>
      <c r="AN172" s="194">
        <v>0</v>
      </c>
      <c r="AO172" s="194">
        <v>0</v>
      </c>
      <c r="AP172" s="194">
        <v>0</v>
      </c>
      <c r="AQ172" s="194">
        <v>0</v>
      </c>
      <c r="AR172" s="194">
        <v>0</v>
      </c>
      <c r="AS172" s="194">
        <v>0</v>
      </c>
      <c r="AT172" s="194">
        <v>0</v>
      </c>
      <c r="AU172" s="194">
        <v>0</v>
      </c>
      <c r="AV172" s="194">
        <v>0</v>
      </c>
      <c r="AW172" s="194">
        <v>0</v>
      </c>
      <c r="AX172" s="194">
        <v>0</v>
      </c>
      <c r="AY172" s="194">
        <v>0</v>
      </c>
      <c r="AZ172" s="194">
        <v>0</v>
      </c>
      <c r="BA172" s="194">
        <v>0</v>
      </c>
      <c r="BB172" s="194">
        <v>0</v>
      </c>
      <c r="BC172" s="194">
        <v>0</v>
      </c>
      <c r="BD172" s="194">
        <v>0</v>
      </c>
      <c r="BE172" s="194">
        <v>0</v>
      </c>
      <c r="BF172" s="194">
        <v>0</v>
      </c>
      <c r="BG172" s="194">
        <v>0</v>
      </c>
      <c r="BH172" s="194">
        <v>0</v>
      </c>
      <c r="BI172" s="194">
        <v>0</v>
      </c>
      <c r="BJ172" s="194">
        <v>0</v>
      </c>
      <c r="BK172" s="194">
        <v>0</v>
      </c>
      <c r="BL172" s="194">
        <v>0</v>
      </c>
      <c r="BM172" s="194">
        <v>0</v>
      </c>
      <c r="BN172" s="194">
        <v>0</v>
      </c>
      <c r="BO172" s="194">
        <v>0</v>
      </c>
      <c r="BP172" s="194">
        <v>0</v>
      </c>
      <c r="BQ172" s="194">
        <v>0</v>
      </c>
      <c r="BR172" s="194">
        <v>0</v>
      </c>
      <c r="BS172" s="194">
        <v>0</v>
      </c>
      <c r="BT172" s="194">
        <v>0</v>
      </c>
      <c r="BU172" s="194">
        <v>0</v>
      </c>
      <c r="BV172" s="194">
        <v>0</v>
      </c>
      <c r="BW172" s="194">
        <v>0</v>
      </c>
      <c r="BX172" s="194">
        <v>0</v>
      </c>
      <c r="BY172" s="194">
        <v>0</v>
      </c>
      <c r="BZ172" s="194">
        <v>0</v>
      </c>
      <c r="CA172" s="194">
        <v>0</v>
      </c>
      <c r="CB172" s="194">
        <v>0</v>
      </c>
      <c r="CC172" s="194">
        <v>0</v>
      </c>
      <c r="CD172" s="194">
        <v>0</v>
      </c>
      <c r="CE172" s="194">
        <v>0</v>
      </c>
      <c r="CF172" s="194">
        <v>0</v>
      </c>
      <c r="CG172" s="194">
        <v>0</v>
      </c>
      <c r="CH172" s="194">
        <v>0</v>
      </c>
      <c r="CI172" s="194">
        <v>0</v>
      </c>
      <c r="CJ172" s="194">
        <v>0</v>
      </c>
      <c r="CK172" s="194">
        <v>0</v>
      </c>
      <c r="CL172" s="194">
        <v>0</v>
      </c>
      <c r="CM172" s="194">
        <v>0</v>
      </c>
      <c r="CN172" s="194">
        <v>0</v>
      </c>
      <c r="CO172" s="194">
        <v>0</v>
      </c>
      <c r="CP172" s="194">
        <v>0</v>
      </c>
      <c r="CQ172" s="194">
        <v>0</v>
      </c>
      <c r="CR172" s="194">
        <v>0</v>
      </c>
      <c r="CS172" s="194">
        <v>0</v>
      </c>
      <c r="CT172" s="194">
        <v>0</v>
      </c>
      <c r="CU172" s="194">
        <v>0</v>
      </c>
      <c r="CV172" s="194">
        <v>0</v>
      </c>
      <c r="CW172" s="194">
        <v>0</v>
      </c>
      <c r="CX172" s="194">
        <v>0</v>
      </c>
      <c r="CY172" s="194">
        <v>0</v>
      </c>
      <c r="CZ172" s="194">
        <v>0</v>
      </c>
      <c r="DA172" s="194">
        <v>0</v>
      </c>
      <c r="DB172" s="194">
        <v>0</v>
      </c>
      <c r="DC172" s="194">
        <v>0</v>
      </c>
      <c r="DD172" s="194">
        <v>0</v>
      </c>
      <c r="DE172" s="194">
        <v>0</v>
      </c>
      <c r="DF172" s="194">
        <v>0</v>
      </c>
      <c r="DG172" s="194">
        <v>0</v>
      </c>
      <c r="DH172" s="194">
        <v>0</v>
      </c>
      <c r="DI172" s="194">
        <v>0</v>
      </c>
      <c r="DJ172" s="194">
        <v>0</v>
      </c>
      <c r="DK172" s="194">
        <v>0</v>
      </c>
      <c r="DL172" s="194">
        <v>0</v>
      </c>
      <c r="DM172" s="194">
        <v>0</v>
      </c>
      <c r="DN172" s="194">
        <v>0</v>
      </c>
      <c r="DO172" s="194">
        <v>0</v>
      </c>
      <c r="DP172" s="194">
        <v>0</v>
      </c>
      <c r="DQ172" s="194">
        <v>0</v>
      </c>
      <c r="DR172" s="194">
        <v>0</v>
      </c>
      <c r="DS172" s="194">
        <v>0</v>
      </c>
      <c r="DT172" s="194">
        <v>0</v>
      </c>
      <c r="DU172" s="194">
        <v>0</v>
      </c>
      <c r="DV172" s="194">
        <v>0</v>
      </c>
      <c r="DW172" s="194">
        <v>0</v>
      </c>
      <c r="DX172" s="194">
        <v>0</v>
      </c>
      <c r="DY172" s="194">
        <v>0</v>
      </c>
      <c r="DZ172" s="194">
        <v>0</v>
      </c>
      <c r="EA172" s="194">
        <v>0</v>
      </c>
      <c r="EB172" s="194">
        <v>0</v>
      </c>
      <c r="EC172" s="194">
        <v>0</v>
      </c>
      <c r="ED172" s="194">
        <v>0</v>
      </c>
      <c r="EE172" s="194">
        <v>0</v>
      </c>
      <c r="EF172" s="194">
        <v>0</v>
      </c>
      <c r="EG172" s="194">
        <v>0</v>
      </c>
      <c r="EH172" s="194">
        <v>0</v>
      </c>
      <c r="EI172" s="194">
        <v>0</v>
      </c>
      <c r="EJ172" s="194">
        <v>0</v>
      </c>
      <c r="EK172" s="194">
        <v>0</v>
      </c>
      <c r="EL172" s="194">
        <v>0</v>
      </c>
      <c r="EM172" s="194">
        <v>0</v>
      </c>
      <c r="EN172" s="194">
        <v>0</v>
      </c>
      <c r="EO172" s="194">
        <v>0</v>
      </c>
      <c r="EP172" s="194">
        <v>0</v>
      </c>
      <c r="EQ172" s="194">
        <v>0</v>
      </c>
      <c r="ER172" s="194">
        <v>0</v>
      </c>
      <c r="ES172" s="194">
        <v>0</v>
      </c>
      <c r="ET172" s="194">
        <v>0</v>
      </c>
      <c r="EU172" s="194">
        <v>0</v>
      </c>
      <c r="EV172" s="194">
        <v>0</v>
      </c>
      <c r="EW172" s="194">
        <v>0</v>
      </c>
      <c r="EX172" s="194">
        <v>0</v>
      </c>
      <c r="EY172" s="194">
        <v>0</v>
      </c>
      <c r="EZ172" s="194">
        <v>0</v>
      </c>
      <c r="FA172" s="194">
        <v>0</v>
      </c>
      <c r="FB172" s="194">
        <v>0</v>
      </c>
      <c r="FC172" s="194">
        <v>0</v>
      </c>
      <c r="FD172" s="194">
        <v>0</v>
      </c>
      <c r="FE172" s="194">
        <v>0</v>
      </c>
      <c r="FF172" s="194">
        <v>0</v>
      </c>
      <c r="FG172" s="194">
        <v>0</v>
      </c>
      <c r="FH172" s="194">
        <v>0</v>
      </c>
      <c r="FI172" s="194">
        <v>0</v>
      </c>
      <c r="FJ172" s="194">
        <v>0</v>
      </c>
      <c r="FK172" s="194">
        <v>0</v>
      </c>
      <c r="FL172" s="194">
        <v>0</v>
      </c>
      <c r="FM172" s="194">
        <v>0</v>
      </c>
      <c r="FN172" s="194">
        <v>0</v>
      </c>
      <c r="FO172" s="194">
        <v>0</v>
      </c>
      <c r="FP172" s="194">
        <v>0</v>
      </c>
      <c r="FQ172" s="194">
        <v>0</v>
      </c>
      <c r="FR172" s="194">
        <v>0</v>
      </c>
      <c r="FS172" s="194">
        <v>0</v>
      </c>
      <c r="FT172" s="194">
        <v>0</v>
      </c>
      <c r="FU172" s="194">
        <v>0</v>
      </c>
      <c r="FV172" s="194">
        <v>0</v>
      </c>
      <c r="FW172" s="194">
        <v>0</v>
      </c>
      <c r="FX172" s="194">
        <v>0</v>
      </c>
      <c r="FY172" s="194">
        <v>0</v>
      </c>
      <c r="FZ172" s="194">
        <v>0</v>
      </c>
      <c r="GA172" s="194">
        <v>0</v>
      </c>
      <c r="GB172" s="194">
        <v>0</v>
      </c>
      <c r="GC172" s="194">
        <v>0</v>
      </c>
      <c r="GD172" s="194">
        <v>0</v>
      </c>
      <c r="GE172" s="194">
        <v>0</v>
      </c>
      <c r="GF172" s="194">
        <v>0</v>
      </c>
      <c r="GG172" s="194">
        <v>0</v>
      </c>
      <c r="GH172" s="194">
        <v>0</v>
      </c>
      <c r="GI172" s="194">
        <v>0</v>
      </c>
      <c r="GJ172" s="194">
        <v>0</v>
      </c>
      <c r="GK172" s="194">
        <v>0</v>
      </c>
      <c r="GL172" s="194">
        <v>0</v>
      </c>
      <c r="GM172" s="194">
        <v>0</v>
      </c>
      <c r="GN172" s="194">
        <v>0</v>
      </c>
      <c r="GO172" s="194">
        <v>0</v>
      </c>
      <c r="GP172" s="194">
        <v>0</v>
      </c>
      <c r="GQ172" s="194">
        <v>0</v>
      </c>
      <c r="GR172" s="194">
        <v>0</v>
      </c>
      <c r="GS172" s="194">
        <v>0</v>
      </c>
      <c r="GT172" s="194">
        <v>0</v>
      </c>
      <c r="GU172" s="194">
        <v>0</v>
      </c>
      <c r="GV172" s="194">
        <v>0</v>
      </c>
      <c r="GW172" s="194">
        <v>0</v>
      </c>
      <c r="GX172" s="194">
        <v>0</v>
      </c>
      <c r="GY172" s="194">
        <v>0</v>
      </c>
      <c r="GZ172" s="194">
        <v>0</v>
      </c>
      <c r="HA172" s="194">
        <v>0</v>
      </c>
      <c r="HB172" s="194">
        <v>0</v>
      </c>
      <c r="HC172" s="194">
        <v>0</v>
      </c>
      <c r="HD172" s="194">
        <v>0</v>
      </c>
      <c r="HE172" s="194">
        <v>0</v>
      </c>
      <c r="HF172" s="194">
        <v>0</v>
      </c>
      <c r="HG172" s="194">
        <v>0</v>
      </c>
      <c r="HH172" s="194">
        <v>0</v>
      </c>
      <c r="HI172" s="194">
        <v>0</v>
      </c>
      <c r="HJ172" s="194">
        <v>0</v>
      </c>
      <c r="HK172" s="194">
        <v>0</v>
      </c>
      <c r="HL172" s="194">
        <v>0</v>
      </c>
      <c r="HM172" s="194">
        <v>0</v>
      </c>
      <c r="HN172" s="194">
        <v>0</v>
      </c>
      <c r="HO172" s="194">
        <v>0</v>
      </c>
      <c r="HP172" s="194">
        <v>0</v>
      </c>
      <c r="HQ172" s="194">
        <v>0</v>
      </c>
      <c r="HR172" s="194">
        <v>0</v>
      </c>
      <c r="HS172" s="194">
        <v>0</v>
      </c>
      <c r="HT172" s="194">
        <v>0</v>
      </c>
      <c r="HU172" s="194">
        <v>0</v>
      </c>
      <c r="HV172" s="194">
        <v>0</v>
      </c>
      <c r="HW172" s="194">
        <v>0</v>
      </c>
      <c r="HX172" s="194">
        <v>0</v>
      </c>
      <c r="HY172" s="194">
        <v>0</v>
      </c>
      <c r="HZ172" s="194">
        <v>0</v>
      </c>
      <c r="IA172" s="194">
        <v>0</v>
      </c>
      <c r="IB172" s="194">
        <v>0</v>
      </c>
      <c r="IC172" s="194">
        <v>0</v>
      </c>
      <c r="ID172" s="194">
        <v>0</v>
      </c>
      <c r="IE172" s="194">
        <v>0</v>
      </c>
      <c r="IF172" s="194">
        <v>0</v>
      </c>
      <c r="IG172" s="194">
        <v>0</v>
      </c>
      <c r="IH172" s="194">
        <v>0</v>
      </c>
      <c r="II172" s="194">
        <v>0</v>
      </c>
      <c r="IJ172" s="194">
        <v>0</v>
      </c>
      <c r="IK172" s="194">
        <v>0</v>
      </c>
      <c r="IL172" s="194">
        <v>0</v>
      </c>
      <c r="IM172" s="194">
        <v>0</v>
      </c>
      <c r="IN172" s="194">
        <v>0</v>
      </c>
      <c r="IO172" s="194">
        <v>0</v>
      </c>
      <c r="IP172" s="194">
        <v>0</v>
      </c>
      <c r="IQ172" s="194">
        <v>0</v>
      </c>
      <c r="IR172" s="194">
        <v>0</v>
      </c>
      <c r="IS172" s="194">
        <v>0</v>
      </c>
      <c r="IT172" s="194">
        <v>0</v>
      </c>
      <c r="IU172" s="194">
        <v>0</v>
      </c>
      <c r="IV172" s="194">
        <v>0</v>
      </c>
      <c r="IW172" s="194">
        <v>0</v>
      </c>
      <c r="IX172" s="194">
        <f t="shared" si="5"/>
        <v>0</v>
      </c>
    </row>
    <row r="173" spans="1:258" ht="13.5" customHeight="1" x14ac:dyDescent="0.25">
      <c r="A173" s="190">
        <v>599124</v>
      </c>
      <c r="B173" s="194">
        <v>0</v>
      </c>
      <c r="C173" s="194">
        <v>0</v>
      </c>
      <c r="D173" s="194">
        <v>0</v>
      </c>
      <c r="E173" s="194">
        <v>0</v>
      </c>
      <c r="F173" s="194">
        <v>0</v>
      </c>
      <c r="G173" s="194">
        <v>0</v>
      </c>
      <c r="H173" s="194">
        <v>0</v>
      </c>
      <c r="I173" s="194">
        <v>0</v>
      </c>
      <c r="J173" s="194">
        <v>0</v>
      </c>
      <c r="K173" s="194">
        <v>0</v>
      </c>
      <c r="L173" s="194">
        <v>0</v>
      </c>
      <c r="M173" s="194">
        <v>0</v>
      </c>
      <c r="N173" s="194">
        <v>0</v>
      </c>
      <c r="O173" s="194">
        <v>0</v>
      </c>
      <c r="P173" s="194">
        <v>0</v>
      </c>
      <c r="Q173" s="194">
        <v>0</v>
      </c>
      <c r="R173" s="194">
        <v>0</v>
      </c>
      <c r="S173" s="194">
        <v>0</v>
      </c>
      <c r="T173" s="194">
        <v>0</v>
      </c>
      <c r="U173" s="194">
        <v>0</v>
      </c>
      <c r="V173" s="194">
        <v>0</v>
      </c>
      <c r="W173" s="194">
        <v>0</v>
      </c>
      <c r="X173" s="194">
        <v>0</v>
      </c>
      <c r="Y173" s="194">
        <v>0</v>
      </c>
      <c r="Z173" s="194">
        <v>0</v>
      </c>
      <c r="AA173" s="194">
        <v>0</v>
      </c>
      <c r="AB173" s="194">
        <v>0</v>
      </c>
      <c r="AC173" s="194">
        <v>0</v>
      </c>
      <c r="AD173" s="194">
        <v>0</v>
      </c>
      <c r="AE173" s="194">
        <v>0</v>
      </c>
      <c r="AF173" s="194">
        <v>0</v>
      </c>
      <c r="AG173" s="194">
        <v>0</v>
      </c>
      <c r="AH173" s="194">
        <v>0</v>
      </c>
      <c r="AI173" s="194">
        <v>0</v>
      </c>
      <c r="AJ173" s="194">
        <v>0</v>
      </c>
      <c r="AK173" s="194">
        <v>0</v>
      </c>
      <c r="AL173" s="194">
        <v>0</v>
      </c>
      <c r="AM173" s="194">
        <v>0</v>
      </c>
      <c r="AN173" s="194">
        <v>0</v>
      </c>
      <c r="AO173" s="194">
        <v>0</v>
      </c>
      <c r="AP173" s="194">
        <v>0</v>
      </c>
      <c r="AQ173" s="194">
        <v>0</v>
      </c>
      <c r="AR173" s="194">
        <v>0</v>
      </c>
      <c r="AS173" s="194">
        <v>0</v>
      </c>
      <c r="AT173" s="194">
        <v>0</v>
      </c>
      <c r="AU173" s="194">
        <v>0</v>
      </c>
      <c r="AV173" s="194">
        <v>0</v>
      </c>
      <c r="AW173" s="194">
        <v>0</v>
      </c>
      <c r="AX173" s="194">
        <v>0</v>
      </c>
      <c r="AY173" s="194">
        <v>0</v>
      </c>
      <c r="AZ173" s="194">
        <v>0</v>
      </c>
      <c r="BA173" s="194">
        <v>0</v>
      </c>
      <c r="BB173" s="194">
        <v>0</v>
      </c>
      <c r="BC173" s="194">
        <v>0</v>
      </c>
      <c r="BD173" s="194">
        <v>0</v>
      </c>
      <c r="BE173" s="194">
        <v>0</v>
      </c>
      <c r="BF173" s="194">
        <v>0</v>
      </c>
      <c r="BG173" s="194">
        <v>0</v>
      </c>
      <c r="BH173" s="194">
        <v>0</v>
      </c>
      <c r="BI173" s="194">
        <v>0</v>
      </c>
      <c r="BJ173" s="194">
        <v>0</v>
      </c>
      <c r="BK173" s="194">
        <v>0</v>
      </c>
      <c r="BL173" s="194">
        <v>0</v>
      </c>
      <c r="BM173" s="194">
        <v>0</v>
      </c>
      <c r="BN173" s="194">
        <v>0</v>
      </c>
      <c r="BO173" s="194">
        <v>0</v>
      </c>
      <c r="BP173" s="194">
        <v>0</v>
      </c>
      <c r="BQ173" s="194">
        <v>0</v>
      </c>
      <c r="BR173" s="194">
        <v>0</v>
      </c>
      <c r="BS173" s="194">
        <v>0</v>
      </c>
      <c r="BT173" s="194">
        <v>0</v>
      </c>
      <c r="BU173" s="194">
        <v>0</v>
      </c>
      <c r="BV173" s="194">
        <v>0</v>
      </c>
      <c r="BW173" s="194">
        <v>0</v>
      </c>
      <c r="BX173" s="194">
        <v>0</v>
      </c>
      <c r="BY173" s="194">
        <v>0</v>
      </c>
      <c r="BZ173" s="194">
        <v>0</v>
      </c>
      <c r="CA173" s="194">
        <v>0</v>
      </c>
      <c r="CB173" s="194">
        <v>0</v>
      </c>
      <c r="CC173" s="194">
        <v>0</v>
      </c>
      <c r="CD173" s="194">
        <v>0</v>
      </c>
      <c r="CE173" s="194">
        <v>0</v>
      </c>
      <c r="CF173" s="194">
        <v>0</v>
      </c>
      <c r="CG173" s="194">
        <v>0</v>
      </c>
      <c r="CH173" s="194">
        <v>0</v>
      </c>
      <c r="CI173" s="194">
        <v>0</v>
      </c>
      <c r="CJ173" s="194">
        <v>0</v>
      </c>
      <c r="CK173" s="194">
        <v>0</v>
      </c>
      <c r="CL173" s="194">
        <v>0</v>
      </c>
      <c r="CM173" s="194">
        <v>0</v>
      </c>
      <c r="CN173" s="194">
        <v>0</v>
      </c>
      <c r="CO173" s="194">
        <v>0</v>
      </c>
      <c r="CP173" s="194">
        <v>0</v>
      </c>
      <c r="CQ173" s="194">
        <v>0</v>
      </c>
      <c r="CR173" s="194">
        <v>0</v>
      </c>
      <c r="CS173" s="194">
        <v>0</v>
      </c>
      <c r="CT173" s="194">
        <v>0</v>
      </c>
      <c r="CU173" s="194">
        <v>0</v>
      </c>
      <c r="CV173" s="194">
        <v>0</v>
      </c>
      <c r="CW173" s="194">
        <v>0</v>
      </c>
      <c r="CX173" s="194">
        <v>0</v>
      </c>
      <c r="CY173" s="194">
        <v>0</v>
      </c>
      <c r="CZ173" s="194">
        <v>0</v>
      </c>
      <c r="DA173" s="194">
        <v>0</v>
      </c>
      <c r="DB173" s="194">
        <v>0</v>
      </c>
      <c r="DC173" s="194">
        <v>0</v>
      </c>
      <c r="DD173" s="194">
        <v>0</v>
      </c>
      <c r="DE173" s="194">
        <v>0</v>
      </c>
      <c r="DF173" s="194">
        <v>0</v>
      </c>
      <c r="DG173" s="194">
        <v>0</v>
      </c>
      <c r="DH173" s="194">
        <v>0</v>
      </c>
      <c r="DI173" s="194">
        <v>0</v>
      </c>
      <c r="DJ173" s="194">
        <v>0</v>
      </c>
      <c r="DK173" s="194">
        <v>0</v>
      </c>
      <c r="DL173" s="194">
        <v>0</v>
      </c>
      <c r="DM173" s="194">
        <v>0</v>
      </c>
      <c r="DN173" s="194">
        <v>0</v>
      </c>
      <c r="DO173" s="194">
        <v>0</v>
      </c>
      <c r="DP173" s="194">
        <v>0</v>
      </c>
      <c r="DQ173" s="194">
        <v>0</v>
      </c>
      <c r="DR173" s="194">
        <v>0</v>
      </c>
      <c r="DS173" s="194">
        <v>0</v>
      </c>
      <c r="DT173" s="194">
        <v>0</v>
      </c>
      <c r="DU173" s="194">
        <v>0</v>
      </c>
      <c r="DV173" s="194">
        <v>0</v>
      </c>
      <c r="DW173" s="194">
        <v>0</v>
      </c>
      <c r="DX173" s="194">
        <v>0</v>
      </c>
      <c r="DY173" s="194">
        <v>0</v>
      </c>
      <c r="DZ173" s="194">
        <v>0</v>
      </c>
      <c r="EA173" s="194">
        <v>0</v>
      </c>
      <c r="EB173" s="194">
        <v>0</v>
      </c>
      <c r="EC173" s="194">
        <v>0</v>
      </c>
      <c r="ED173" s="194">
        <v>0</v>
      </c>
      <c r="EE173" s="194">
        <v>0</v>
      </c>
      <c r="EF173" s="194">
        <v>0</v>
      </c>
      <c r="EG173" s="194">
        <v>0</v>
      </c>
      <c r="EH173" s="194">
        <v>0</v>
      </c>
      <c r="EI173" s="194">
        <v>0</v>
      </c>
      <c r="EJ173" s="194">
        <v>0</v>
      </c>
      <c r="EK173" s="194">
        <v>0</v>
      </c>
      <c r="EL173" s="194">
        <v>0</v>
      </c>
      <c r="EM173" s="194">
        <v>0</v>
      </c>
      <c r="EN173" s="194">
        <v>0</v>
      </c>
      <c r="EO173" s="194">
        <v>0</v>
      </c>
      <c r="EP173" s="194">
        <v>0</v>
      </c>
      <c r="EQ173" s="194">
        <v>0</v>
      </c>
      <c r="ER173" s="194">
        <v>0</v>
      </c>
      <c r="ES173" s="194">
        <v>0</v>
      </c>
      <c r="ET173" s="194">
        <v>0</v>
      </c>
      <c r="EU173" s="194">
        <v>0</v>
      </c>
      <c r="EV173" s="194">
        <v>0</v>
      </c>
      <c r="EW173" s="194">
        <v>0</v>
      </c>
      <c r="EX173" s="194">
        <v>0</v>
      </c>
      <c r="EY173" s="194">
        <v>0</v>
      </c>
      <c r="EZ173" s="194">
        <v>0</v>
      </c>
      <c r="FA173" s="194">
        <v>0</v>
      </c>
      <c r="FB173" s="194">
        <v>0</v>
      </c>
      <c r="FC173" s="194">
        <v>0</v>
      </c>
      <c r="FD173" s="194">
        <v>0</v>
      </c>
      <c r="FE173" s="194">
        <v>0</v>
      </c>
      <c r="FF173" s="194">
        <v>0</v>
      </c>
      <c r="FG173" s="194">
        <v>0</v>
      </c>
      <c r="FH173" s="194">
        <v>0</v>
      </c>
      <c r="FI173" s="194">
        <v>0</v>
      </c>
      <c r="FJ173" s="194">
        <v>0</v>
      </c>
      <c r="FK173" s="194">
        <v>0</v>
      </c>
      <c r="FL173" s="194">
        <v>0</v>
      </c>
      <c r="FM173" s="194">
        <v>0</v>
      </c>
      <c r="FN173" s="194">
        <v>0</v>
      </c>
      <c r="FO173" s="194">
        <v>0</v>
      </c>
      <c r="FP173" s="194">
        <v>0</v>
      </c>
      <c r="FQ173" s="194">
        <v>0</v>
      </c>
      <c r="FR173" s="194">
        <v>0</v>
      </c>
      <c r="FS173" s="194">
        <v>0</v>
      </c>
      <c r="FT173" s="194">
        <v>0</v>
      </c>
      <c r="FU173" s="194">
        <v>0</v>
      </c>
      <c r="FV173" s="194">
        <v>0</v>
      </c>
      <c r="FW173" s="194">
        <v>0</v>
      </c>
      <c r="FX173" s="194">
        <v>0</v>
      </c>
      <c r="FY173" s="194">
        <v>0</v>
      </c>
      <c r="FZ173" s="194">
        <v>0</v>
      </c>
      <c r="GA173" s="194">
        <v>0</v>
      </c>
      <c r="GB173" s="194">
        <v>0</v>
      </c>
      <c r="GC173" s="194">
        <v>0</v>
      </c>
      <c r="GD173" s="194">
        <v>0</v>
      </c>
      <c r="GE173" s="194">
        <v>0</v>
      </c>
      <c r="GF173" s="194">
        <v>0</v>
      </c>
      <c r="GG173" s="194">
        <v>0</v>
      </c>
      <c r="GH173" s="194">
        <v>0</v>
      </c>
      <c r="GI173" s="194">
        <v>0</v>
      </c>
      <c r="GJ173" s="194">
        <v>0</v>
      </c>
      <c r="GK173" s="194">
        <v>0</v>
      </c>
      <c r="GL173" s="194">
        <v>0</v>
      </c>
      <c r="GM173" s="194">
        <v>0</v>
      </c>
      <c r="GN173" s="194">
        <v>0</v>
      </c>
      <c r="GO173" s="194">
        <v>0</v>
      </c>
      <c r="GP173" s="194">
        <v>0</v>
      </c>
      <c r="GQ173" s="194">
        <v>0</v>
      </c>
      <c r="GR173" s="194">
        <v>0</v>
      </c>
      <c r="GS173" s="194">
        <v>0</v>
      </c>
      <c r="GT173" s="194">
        <v>0</v>
      </c>
      <c r="GU173" s="194">
        <v>0</v>
      </c>
      <c r="GV173" s="194">
        <v>0</v>
      </c>
      <c r="GW173" s="194">
        <v>0</v>
      </c>
      <c r="GX173" s="194">
        <v>0</v>
      </c>
      <c r="GY173" s="194">
        <v>0</v>
      </c>
      <c r="GZ173" s="194">
        <v>0</v>
      </c>
      <c r="HA173" s="194">
        <v>0</v>
      </c>
      <c r="HB173" s="194">
        <v>0</v>
      </c>
      <c r="HC173" s="194">
        <v>0</v>
      </c>
      <c r="HD173" s="194">
        <v>0</v>
      </c>
      <c r="HE173" s="194">
        <v>0</v>
      </c>
      <c r="HF173" s="194">
        <v>0</v>
      </c>
      <c r="HG173" s="194">
        <v>0</v>
      </c>
      <c r="HH173" s="194">
        <v>0</v>
      </c>
      <c r="HI173" s="194">
        <v>0</v>
      </c>
      <c r="HJ173" s="194">
        <v>0</v>
      </c>
      <c r="HK173" s="194">
        <v>0</v>
      </c>
      <c r="HL173" s="194">
        <v>0</v>
      </c>
      <c r="HM173" s="194">
        <v>0</v>
      </c>
      <c r="HN173" s="194">
        <v>0</v>
      </c>
      <c r="HO173" s="194">
        <v>0</v>
      </c>
      <c r="HP173" s="194">
        <v>0</v>
      </c>
      <c r="HQ173" s="194">
        <v>0</v>
      </c>
      <c r="HR173" s="194">
        <v>0</v>
      </c>
      <c r="HS173" s="194">
        <v>0</v>
      </c>
      <c r="HT173" s="194">
        <v>0</v>
      </c>
      <c r="HU173" s="194">
        <v>0</v>
      </c>
      <c r="HV173" s="194">
        <v>0</v>
      </c>
      <c r="HW173" s="194">
        <v>0</v>
      </c>
      <c r="HX173" s="194">
        <v>0</v>
      </c>
      <c r="HY173" s="194">
        <v>0</v>
      </c>
      <c r="HZ173" s="194">
        <v>0</v>
      </c>
      <c r="IA173" s="194">
        <v>0</v>
      </c>
      <c r="IB173" s="194">
        <v>0</v>
      </c>
      <c r="IC173" s="194">
        <v>0</v>
      </c>
      <c r="ID173" s="194">
        <v>0</v>
      </c>
      <c r="IE173" s="194">
        <v>0</v>
      </c>
      <c r="IF173" s="194">
        <v>0</v>
      </c>
      <c r="IG173" s="194">
        <v>0</v>
      </c>
      <c r="IH173" s="194">
        <v>0</v>
      </c>
      <c r="II173" s="194">
        <v>0</v>
      </c>
      <c r="IJ173" s="194">
        <v>0</v>
      </c>
      <c r="IK173" s="194">
        <v>0</v>
      </c>
      <c r="IL173" s="194">
        <v>0</v>
      </c>
      <c r="IM173" s="194">
        <v>0</v>
      </c>
      <c r="IN173" s="194">
        <v>0</v>
      </c>
      <c r="IO173" s="194">
        <v>0</v>
      </c>
      <c r="IP173" s="194">
        <v>0</v>
      </c>
      <c r="IQ173" s="194">
        <v>0</v>
      </c>
      <c r="IR173" s="194">
        <v>0</v>
      </c>
      <c r="IS173" s="194">
        <v>0</v>
      </c>
      <c r="IT173" s="194">
        <v>0</v>
      </c>
      <c r="IU173" s="194">
        <v>0</v>
      </c>
      <c r="IV173" s="194">
        <v>0</v>
      </c>
      <c r="IW173" s="194">
        <v>0</v>
      </c>
      <c r="IX173" s="194">
        <f t="shared" si="5"/>
        <v>0</v>
      </c>
    </row>
    <row r="174" spans="1:258" ht="13.5" customHeight="1" x14ac:dyDescent="0.25">
      <c r="A174" s="190">
        <v>599131</v>
      </c>
      <c r="B174" s="194">
        <v>0</v>
      </c>
      <c r="C174" s="194">
        <v>787</v>
      </c>
      <c r="D174" s="194">
        <v>10800</v>
      </c>
      <c r="E174" s="194">
        <v>150</v>
      </c>
      <c r="F174" s="194">
        <v>0</v>
      </c>
      <c r="G174" s="194">
        <v>902</v>
      </c>
      <c r="H174" s="194">
        <v>1471</v>
      </c>
      <c r="I174" s="194">
        <v>14708</v>
      </c>
      <c r="J174" s="194">
        <v>0</v>
      </c>
      <c r="K174" s="194">
        <v>0</v>
      </c>
      <c r="L174" s="194">
        <v>0</v>
      </c>
      <c r="M174" s="194">
        <v>0</v>
      </c>
      <c r="N174" s="194">
        <v>0</v>
      </c>
      <c r="O174" s="194">
        <v>0</v>
      </c>
      <c r="P174" s="194">
        <v>0</v>
      </c>
      <c r="Q174" s="194">
        <v>0</v>
      </c>
      <c r="R174" s="194">
        <v>4154</v>
      </c>
      <c r="S174" s="194">
        <v>0</v>
      </c>
      <c r="T174" s="194">
        <v>0</v>
      </c>
      <c r="U174" s="194">
        <v>0</v>
      </c>
      <c r="V174" s="194">
        <v>0</v>
      </c>
      <c r="W174" s="194">
        <v>0</v>
      </c>
      <c r="X174" s="194">
        <v>0</v>
      </c>
      <c r="Y174" s="194">
        <v>12881</v>
      </c>
      <c r="Z174" s="194">
        <v>0</v>
      </c>
      <c r="AA174" s="194">
        <v>0</v>
      </c>
      <c r="AB174" s="194">
        <v>0</v>
      </c>
      <c r="AC174" s="194">
        <v>470</v>
      </c>
      <c r="AD174" s="194">
        <v>1461</v>
      </c>
      <c r="AE174" s="194">
        <v>0</v>
      </c>
      <c r="AF174" s="194">
        <v>4104</v>
      </c>
      <c r="AG174" s="194">
        <v>0</v>
      </c>
      <c r="AH174" s="194">
        <v>0</v>
      </c>
      <c r="AI174" s="194">
        <v>0</v>
      </c>
      <c r="AJ174" s="194">
        <v>0</v>
      </c>
      <c r="AK174" s="194">
        <v>0</v>
      </c>
      <c r="AL174" s="194">
        <v>0</v>
      </c>
      <c r="AM174" s="194">
        <v>0</v>
      </c>
      <c r="AN174" s="194">
        <v>0</v>
      </c>
      <c r="AO174" s="194">
        <v>0</v>
      </c>
      <c r="AP174" s="194">
        <v>0</v>
      </c>
      <c r="AQ174" s="194">
        <v>0</v>
      </c>
      <c r="AR174" s="194">
        <v>0</v>
      </c>
      <c r="AS174" s="194">
        <v>0</v>
      </c>
      <c r="AT174" s="194">
        <v>0</v>
      </c>
      <c r="AU174" s="194">
        <v>0</v>
      </c>
      <c r="AV174" s="194">
        <v>0</v>
      </c>
      <c r="AW174" s="194">
        <v>0</v>
      </c>
      <c r="AX174" s="194">
        <v>0</v>
      </c>
      <c r="AY174" s="194">
        <v>0</v>
      </c>
      <c r="AZ174" s="194">
        <v>7304</v>
      </c>
      <c r="BA174" s="194">
        <v>0</v>
      </c>
      <c r="BB174" s="194">
        <v>0</v>
      </c>
      <c r="BC174" s="194">
        <v>0</v>
      </c>
      <c r="BD174" s="194">
        <v>15267</v>
      </c>
      <c r="BE174" s="194">
        <v>2400</v>
      </c>
      <c r="BF174" s="194">
        <v>0</v>
      </c>
      <c r="BG174" s="194">
        <v>0</v>
      </c>
      <c r="BH174" s="194">
        <v>0</v>
      </c>
      <c r="BI174" s="194">
        <v>0</v>
      </c>
      <c r="BJ174" s="194">
        <v>0</v>
      </c>
      <c r="BK174" s="194">
        <v>0</v>
      </c>
      <c r="BL174" s="194">
        <v>0</v>
      </c>
      <c r="BM174" s="194">
        <v>29100</v>
      </c>
      <c r="BN174" s="194">
        <v>0</v>
      </c>
      <c r="BO174" s="194">
        <v>750</v>
      </c>
      <c r="BP174" s="194">
        <v>0</v>
      </c>
      <c r="BQ174" s="194">
        <v>0</v>
      </c>
      <c r="BR174" s="194">
        <v>1200</v>
      </c>
      <c r="BS174" s="194">
        <v>0</v>
      </c>
      <c r="BT174" s="194">
        <v>450</v>
      </c>
      <c r="BU174" s="194">
        <v>600</v>
      </c>
      <c r="BV174" s="194">
        <v>0</v>
      </c>
      <c r="BW174" s="194">
        <v>1500</v>
      </c>
      <c r="BX174" s="194">
        <v>0</v>
      </c>
      <c r="BY174" s="194">
        <v>0</v>
      </c>
      <c r="BZ174" s="194">
        <v>0</v>
      </c>
      <c r="CA174" s="194">
        <v>0</v>
      </c>
      <c r="CB174" s="194">
        <v>0</v>
      </c>
      <c r="CC174" s="194">
        <v>0</v>
      </c>
      <c r="CD174" s="194">
        <v>225</v>
      </c>
      <c r="CE174" s="194">
        <v>15258.75</v>
      </c>
      <c r="CF174" s="194">
        <v>0</v>
      </c>
      <c r="CG174" s="194">
        <v>6000</v>
      </c>
      <c r="CH174" s="194">
        <v>0</v>
      </c>
      <c r="CI174" s="194">
        <v>0</v>
      </c>
      <c r="CJ174" s="194">
        <v>0</v>
      </c>
      <c r="CK174" s="194">
        <v>0</v>
      </c>
      <c r="CL174" s="194">
        <v>0</v>
      </c>
      <c r="CM174" s="194">
        <v>0</v>
      </c>
      <c r="CN174" s="194">
        <v>0</v>
      </c>
      <c r="CO174" s="194">
        <v>0</v>
      </c>
      <c r="CP174" s="194">
        <v>0</v>
      </c>
      <c r="CQ174" s="194">
        <v>0</v>
      </c>
      <c r="CR174" s="194">
        <v>9900</v>
      </c>
      <c r="CS174" s="194">
        <v>0</v>
      </c>
      <c r="CT174" s="194">
        <v>0</v>
      </c>
      <c r="CU174" s="194">
        <v>0</v>
      </c>
      <c r="CV174" s="194">
        <v>0</v>
      </c>
      <c r="CW174" s="194">
        <v>0</v>
      </c>
      <c r="CX174" s="194">
        <v>2700</v>
      </c>
      <c r="CY174" s="194">
        <v>0</v>
      </c>
      <c r="CZ174" s="194">
        <v>4084</v>
      </c>
      <c r="DA174" s="194">
        <v>10350</v>
      </c>
      <c r="DB174" s="194">
        <v>600</v>
      </c>
      <c r="DC174" s="194">
        <v>0</v>
      </c>
      <c r="DD174" s="194">
        <v>1670</v>
      </c>
      <c r="DE174" s="194">
        <v>2700</v>
      </c>
      <c r="DF174" s="194">
        <v>796</v>
      </c>
      <c r="DG174" s="194">
        <v>10200</v>
      </c>
      <c r="DH174" s="194">
        <v>0</v>
      </c>
      <c r="DI174" s="194">
        <v>0</v>
      </c>
      <c r="DJ174" s="194">
        <v>0</v>
      </c>
      <c r="DK174" s="194">
        <v>0</v>
      </c>
      <c r="DL174" s="194">
        <v>0</v>
      </c>
      <c r="DM174" s="194">
        <v>0</v>
      </c>
      <c r="DN174" s="194">
        <v>0</v>
      </c>
      <c r="DO174" s="194">
        <v>0</v>
      </c>
      <c r="DP174" s="194">
        <v>1400</v>
      </c>
      <c r="DQ174" s="194">
        <v>0</v>
      </c>
      <c r="DR174" s="194">
        <v>0</v>
      </c>
      <c r="DS174" s="194">
        <v>0</v>
      </c>
      <c r="DT174" s="194">
        <v>0</v>
      </c>
      <c r="DU174" s="194">
        <v>0</v>
      </c>
      <c r="DV174" s="194">
        <v>0</v>
      </c>
      <c r="DW174" s="194">
        <v>0</v>
      </c>
      <c r="DX174" s="194">
        <v>0</v>
      </c>
      <c r="DY174" s="194">
        <v>0</v>
      </c>
      <c r="DZ174" s="194">
        <v>0</v>
      </c>
      <c r="EA174" s="194">
        <v>59077</v>
      </c>
      <c r="EB174" s="194">
        <v>0</v>
      </c>
      <c r="EC174" s="194">
        <v>0</v>
      </c>
      <c r="ED174" s="194">
        <v>98164.25</v>
      </c>
      <c r="EE174" s="194">
        <v>0</v>
      </c>
      <c r="EF174" s="194">
        <v>0</v>
      </c>
      <c r="EG174" s="194">
        <v>0</v>
      </c>
      <c r="EH174" s="194">
        <v>0</v>
      </c>
      <c r="EI174" s="194">
        <v>0</v>
      </c>
      <c r="EJ174" s="194">
        <v>650</v>
      </c>
      <c r="EK174" s="194">
        <v>0</v>
      </c>
      <c r="EL174" s="194">
        <v>0</v>
      </c>
      <c r="EM174" s="194">
        <v>0</v>
      </c>
      <c r="EN174" s="194">
        <v>0</v>
      </c>
      <c r="EO174" s="194">
        <v>0</v>
      </c>
      <c r="EP174" s="194">
        <v>0</v>
      </c>
      <c r="EQ174" s="194">
        <v>14376</v>
      </c>
      <c r="ER174" s="194">
        <v>2656</v>
      </c>
      <c r="ES174" s="194">
        <v>2319</v>
      </c>
      <c r="ET174" s="194">
        <v>31431</v>
      </c>
      <c r="EU174" s="194">
        <v>5944</v>
      </c>
      <c r="EV174" s="194">
        <v>50380</v>
      </c>
      <c r="EW174" s="194">
        <v>15525</v>
      </c>
      <c r="EX174" s="194">
        <v>0</v>
      </c>
      <c r="EY174" s="194">
        <v>300</v>
      </c>
      <c r="EZ174" s="194">
        <v>27173</v>
      </c>
      <c r="FA174" s="194">
        <v>0</v>
      </c>
      <c r="FB174" s="194">
        <v>0</v>
      </c>
      <c r="FC174" s="194">
        <v>0</v>
      </c>
      <c r="FD174" s="194">
        <v>0</v>
      </c>
      <c r="FE174" s="194">
        <v>0</v>
      </c>
      <c r="FF174" s="194">
        <v>0</v>
      </c>
      <c r="FG174" s="194">
        <v>0</v>
      </c>
      <c r="FH174" s="194">
        <v>0</v>
      </c>
      <c r="FI174" s="194">
        <v>0</v>
      </c>
      <c r="FJ174" s="194">
        <v>0</v>
      </c>
      <c r="FK174" s="194">
        <v>0</v>
      </c>
      <c r="FL174" s="194">
        <v>0</v>
      </c>
      <c r="FM174" s="194">
        <v>0</v>
      </c>
      <c r="FN174" s="194">
        <v>74490</v>
      </c>
      <c r="FO174" s="194">
        <v>0</v>
      </c>
      <c r="FP174" s="194">
        <v>0</v>
      </c>
      <c r="FQ174" s="194">
        <v>0</v>
      </c>
      <c r="FR174" s="194">
        <v>0</v>
      </c>
      <c r="FS174" s="194">
        <v>0</v>
      </c>
      <c r="FT174" s="194">
        <v>0</v>
      </c>
      <c r="FU174" s="194">
        <v>0</v>
      </c>
      <c r="FV174" s="194">
        <v>0</v>
      </c>
      <c r="FW174" s="194">
        <v>0</v>
      </c>
      <c r="FX174" s="194">
        <v>0</v>
      </c>
      <c r="FY174" s="194">
        <v>0</v>
      </c>
      <c r="FZ174" s="194">
        <v>47949</v>
      </c>
      <c r="GA174" s="194">
        <v>0</v>
      </c>
      <c r="GB174" s="194">
        <v>225</v>
      </c>
      <c r="GC174" s="194">
        <v>0</v>
      </c>
      <c r="GD174" s="194">
        <v>900</v>
      </c>
      <c r="GE174" s="194">
        <v>0</v>
      </c>
      <c r="GF174" s="194">
        <v>0</v>
      </c>
      <c r="GG174" s="194">
        <v>0</v>
      </c>
      <c r="GH174" s="194">
        <v>300</v>
      </c>
      <c r="GI174" s="194">
        <v>0</v>
      </c>
      <c r="GJ174" s="194">
        <v>900</v>
      </c>
      <c r="GK174" s="194">
        <v>0</v>
      </c>
      <c r="GL174" s="194">
        <v>0</v>
      </c>
      <c r="GM174" s="194">
        <v>3959</v>
      </c>
      <c r="GN174" s="194">
        <v>3384</v>
      </c>
      <c r="GO174" s="194">
        <v>0</v>
      </c>
      <c r="GP174" s="194">
        <v>0</v>
      </c>
      <c r="GQ174" s="194">
        <v>0</v>
      </c>
      <c r="GR174" s="194">
        <v>1596</v>
      </c>
      <c r="GS174" s="194">
        <v>0</v>
      </c>
      <c r="GT174" s="194">
        <v>300</v>
      </c>
      <c r="GU174" s="194">
        <v>0</v>
      </c>
      <c r="GV174" s="194">
        <v>0</v>
      </c>
      <c r="GW174" s="194">
        <v>0</v>
      </c>
      <c r="GX174" s="194">
        <v>0</v>
      </c>
      <c r="GY174" s="194">
        <v>0</v>
      </c>
      <c r="GZ174" s="194">
        <v>0</v>
      </c>
      <c r="HA174" s="194">
        <v>0</v>
      </c>
      <c r="HB174" s="194">
        <v>1800</v>
      </c>
      <c r="HC174" s="194">
        <v>4378</v>
      </c>
      <c r="HD174" s="194">
        <v>0</v>
      </c>
      <c r="HE174" s="194">
        <v>0</v>
      </c>
      <c r="HF174" s="194">
        <v>2700</v>
      </c>
      <c r="HG174" s="194">
        <v>0</v>
      </c>
      <c r="HH174" s="194">
        <v>0</v>
      </c>
      <c r="HI174" s="194">
        <v>0</v>
      </c>
      <c r="HJ174" s="194">
        <v>0</v>
      </c>
      <c r="HK174" s="194">
        <v>0</v>
      </c>
      <c r="HL174" s="194">
        <v>0</v>
      </c>
      <c r="HM174" s="194">
        <v>9662</v>
      </c>
      <c r="HN174" s="194">
        <v>0</v>
      </c>
      <c r="HO174" s="194">
        <v>0</v>
      </c>
      <c r="HP174" s="194">
        <v>0</v>
      </c>
      <c r="HQ174" s="194">
        <v>0</v>
      </c>
      <c r="HR174" s="194">
        <v>10800</v>
      </c>
      <c r="HS174" s="194">
        <v>0</v>
      </c>
      <c r="HT174" s="194">
        <v>0</v>
      </c>
      <c r="HU174" s="194">
        <v>0</v>
      </c>
      <c r="HV174" s="194">
        <v>0</v>
      </c>
      <c r="HW174" s="194">
        <v>0</v>
      </c>
      <c r="HX174" s="194">
        <v>0</v>
      </c>
      <c r="HY174" s="194">
        <v>0</v>
      </c>
      <c r="HZ174" s="194">
        <v>0</v>
      </c>
      <c r="IA174" s="194">
        <v>0</v>
      </c>
      <c r="IB174" s="194">
        <v>0</v>
      </c>
      <c r="IC174" s="194">
        <v>8484</v>
      </c>
      <c r="ID174" s="194">
        <v>0</v>
      </c>
      <c r="IE174" s="194">
        <v>0</v>
      </c>
      <c r="IF174" s="194">
        <v>0</v>
      </c>
      <c r="IG174" s="194">
        <v>0</v>
      </c>
      <c r="IH174" s="194">
        <v>0</v>
      </c>
      <c r="II174" s="194">
        <v>3900</v>
      </c>
      <c r="IJ174" s="194">
        <v>2816</v>
      </c>
      <c r="IK174" s="194">
        <v>0</v>
      </c>
      <c r="IL174" s="194">
        <v>0</v>
      </c>
      <c r="IM174" s="194">
        <v>600</v>
      </c>
      <c r="IN174" s="194">
        <v>0</v>
      </c>
      <c r="IO174" s="194">
        <v>0</v>
      </c>
      <c r="IP174" s="194">
        <v>0</v>
      </c>
      <c r="IQ174" s="194">
        <v>0</v>
      </c>
      <c r="IR174" s="194">
        <v>0</v>
      </c>
      <c r="IS174" s="194">
        <v>0</v>
      </c>
      <c r="IT174" s="194">
        <v>0</v>
      </c>
      <c r="IU174" s="194">
        <v>0</v>
      </c>
      <c r="IV174" s="194">
        <v>0</v>
      </c>
      <c r="IW174" s="194">
        <v>24299</v>
      </c>
      <c r="IX174" s="194">
        <f t="shared" si="5"/>
        <v>687780</v>
      </c>
    </row>
    <row r="175" spans="1:258" ht="13.5" customHeight="1" x14ac:dyDescent="0.25">
      <c r="A175" s="190">
        <v>599141</v>
      </c>
      <c r="B175" s="194">
        <v>0</v>
      </c>
      <c r="C175" s="194">
        <v>0</v>
      </c>
      <c r="D175" s="194">
        <v>0</v>
      </c>
      <c r="E175" s="194">
        <v>0</v>
      </c>
      <c r="F175" s="194">
        <v>0</v>
      </c>
      <c r="G175" s="194">
        <v>0</v>
      </c>
      <c r="H175" s="194">
        <v>0</v>
      </c>
      <c r="I175" s="194">
        <v>0</v>
      </c>
      <c r="J175" s="194">
        <v>0</v>
      </c>
      <c r="K175" s="194">
        <v>0</v>
      </c>
      <c r="L175" s="194">
        <v>0</v>
      </c>
      <c r="M175" s="194">
        <v>0</v>
      </c>
      <c r="N175" s="194">
        <v>0</v>
      </c>
      <c r="O175" s="194">
        <v>0</v>
      </c>
      <c r="P175" s="194">
        <v>0</v>
      </c>
      <c r="Q175" s="194">
        <v>0</v>
      </c>
      <c r="R175" s="194">
        <v>0</v>
      </c>
      <c r="S175" s="194">
        <v>0</v>
      </c>
      <c r="T175" s="194">
        <v>0</v>
      </c>
      <c r="U175" s="194">
        <v>0</v>
      </c>
      <c r="V175" s="194">
        <v>0</v>
      </c>
      <c r="W175" s="194">
        <v>0</v>
      </c>
      <c r="X175" s="194">
        <v>0</v>
      </c>
      <c r="Y175" s="194">
        <v>0</v>
      </c>
      <c r="Z175" s="194">
        <v>0</v>
      </c>
      <c r="AA175" s="194">
        <v>0</v>
      </c>
      <c r="AB175" s="194">
        <v>0</v>
      </c>
      <c r="AC175" s="194">
        <v>0</v>
      </c>
      <c r="AD175" s="194">
        <v>0</v>
      </c>
      <c r="AE175" s="194">
        <v>0</v>
      </c>
      <c r="AF175" s="194">
        <v>0</v>
      </c>
      <c r="AG175" s="194">
        <v>0</v>
      </c>
      <c r="AH175" s="194">
        <v>0</v>
      </c>
      <c r="AI175" s="194">
        <v>0</v>
      </c>
      <c r="AJ175" s="194">
        <v>0</v>
      </c>
      <c r="AK175" s="194">
        <v>0</v>
      </c>
      <c r="AL175" s="194">
        <v>0</v>
      </c>
      <c r="AM175" s="194">
        <v>0</v>
      </c>
      <c r="AN175" s="194">
        <v>0</v>
      </c>
      <c r="AO175" s="194">
        <v>0</v>
      </c>
      <c r="AP175" s="194">
        <v>0</v>
      </c>
      <c r="AQ175" s="194">
        <v>0</v>
      </c>
      <c r="AR175" s="194">
        <v>0</v>
      </c>
      <c r="AS175" s="194">
        <v>0</v>
      </c>
      <c r="AT175" s="194">
        <v>0</v>
      </c>
      <c r="AU175" s="194">
        <v>0</v>
      </c>
      <c r="AV175" s="194">
        <v>0</v>
      </c>
      <c r="AW175" s="194">
        <v>0</v>
      </c>
      <c r="AX175" s="194">
        <v>0</v>
      </c>
      <c r="AY175" s="194">
        <v>0</v>
      </c>
      <c r="AZ175" s="194">
        <v>0</v>
      </c>
      <c r="BA175" s="194">
        <v>0</v>
      </c>
      <c r="BB175" s="194">
        <v>0</v>
      </c>
      <c r="BC175" s="194">
        <v>0</v>
      </c>
      <c r="BD175" s="194">
        <v>0</v>
      </c>
      <c r="BE175" s="194">
        <v>0</v>
      </c>
      <c r="BF175" s="194">
        <v>0</v>
      </c>
      <c r="BG175" s="194">
        <v>0</v>
      </c>
      <c r="BH175" s="194">
        <v>0</v>
      </c>
      <c r="BI175" s="194">
        <v>0</v>
      </c>
      <c r="BJ175" s="194">
        <v>0</v>
      </c>
      <c r="BK175" s="194">
        <v>0</v>
      </c>
      <c r="BL175" s="194">
        <v>0</v>
      </c>
      <c r="BM175" s="194">
        <v>0</v>
      </c>
      <c r="BN175" s="194">
        <v>0</v>
      </c>
      <c r="BO175" s="194">
        <v>0</v>
      </c>
      <c r="BP175" s="194">
        <v>0</v>
      </c>
      <c r="BQ175" s="194">
        <v>0</v>
      </c>
      <c r="BR175" s="194">
        <v>0</v>
      </c>
      <c r="BS175" s="194">
        <v>0</v>
      </c>
      <c r="BT175" s="194">
        <v>0</v>
      </c>
      <c r="BU175" s="194">
        <v>0</v>
      </c>
      <c r="BV175" s="194">
        <v>0</v>
      </c>
      <c r="BW175" s="194">
        <v>0</v>
      </c>
      <c r="BX175" s="194">
        <v>0</v>
      </c>
      <c r="BY175" s="194">
        <v>0</v>
      </c>
      <c r="BZ175" s="194">
        <v>0</v>
      </c>
      <c r="CA175" s="194">
        <v>0</v>
      </c>
      <c r="CB175" s="194">
        <v>0</v>
      </c>
      <c r="CC175" s="194">
        <v>0</v>
      </c>
      <c r="CD175" s="194">
        <v>0</v>
      </c>
      <c r="CE175" s="194">
        <v>0</v>
      </c>
      <c r="CF175" s="194">
        <v>0</v>
      </c>
      <c r="CG175" s="194">
        <v>0</v>
      </c>
      <c r="CH175" s="194">
        <v>0</v>
      </c>
      <c r="CI175" s="194">
        <v>0</v>
      </c>
      <c r="CJ175" s="194">
        <v>0</v>
      </c>
      <c r="CK175" s="194">
        <v>0</v>
      </c>
      <c r="CL175" s="194">
        <v>0</v>
      </c>
      <c r="CM175" s="194">
        <v>0</v>
      </c>
      <c r="CN175" s="194">
        <v>0</v>
      </c>
      <c r="CO175" s="194">
        <v>0</v>
      </c>
      <c r="CP175" s="194">
        <v>0</v>
      </c>
      <c r="CQ175" s="194">
        <v>0</v>
      </c>
      <c r="CR175" s="194">
        <v>0</v>
      </c>
      <c r="CS175" s="194">
        <v>0</v>
      </c>
      <c r="CT175" s="194">
        <v>0</v>
      </c>
      <c r="CU175" s="194">
        <v>0</v>
      </c>
      <c r="CV175" s="194">
        <v>0</v>
      </c>
      <c r="CW175" s="194">
        <v>0</v>
      </c>
      <c r="CX175" s="194">
        <v>0</v>
      </c>
      <c r="CY175" s="194">
        <v>0</v>
      </c>
      <c r="CZ175" s="194">
        <v>0</v>
      </c>
      <c r="DA175" s="194">
        <v>0</v>
      </c>
      <c r="DB175" s="194">
        <v>0</v>
      </c>
      <c r="DC175" s="194">
        <v>0</v>
      </c>
      <c r="DD175" s="194">
        <v>0</v>
      </c>
      <c r="DE175" s="194">
        <v>0</v>
      </c>
      <c r="DF175" s="194">
        <v>0</v>
      </c>
      <c r="DG175" s="194">
        <v>0</v>
      </c>
      <c r="DH175" s="194">
        <v>0</v>
      </c>
      <c r="DI175" s="194">
        <v>0</v>
      </c>
      <c r="DJ175" s="194">
        <v>0</v>
      </c>
      <c r="DK175" s="194">
        <v>0</v>
      </c>
      <c r="DL175" s="194">
        <v>0</v>
      </c>
      <c r="DM175" s="194">
        <v>0</v>
      </c>
      <c r="DN175" s="194">
        <v>0</v>
      </c>
      <c r="DO175" s="194">
        <v>0</v>
      </c>
      <c r="DP175" s="194">
        <v>0</v>
      </c>
      <c r="DQ175" s="194">
        <v>0</v>
      </c>
      <c r="DR175" s="194">
        <v>0</v>
      </c>
      <c r="DS175" s="194">
        <v>0</v>
      </c>
      <c r="DT175" s="194">
        <v>0</v>
      </c>
      <c r="DU175" s="194">
        <v>0</v>
      </c>
      <c r="DV175" s="194">
        <v>0</v>
      </c>
      <c r="DW175" s="194">
        <v>0</v>
      </c>
      <c r="DX175" s="194">
        <v>0</v>
      </c>
      <c r="DY175" s="194">
        <v>0</v>
      </c>
      <c r="DZ175" s="194">
        <v>0</v>
      </c>
      <c r="EA175" s="194">
        <v>0</v>
      </c>
      <c r="EB175" s="194">
        <v>0</v>
      </c>
      <c r="EC175" s="194">
        <v>0</v>
      </c>
      <c r="ED175" s="194">
        <v>0</v>
      </c>
      <c r="EE175" s="194">
        <v>0</v>
      </c>
      <c r="EF175" s="194">
        <v>0</v>
      </c>
      <c r="EG175" s="194">
        <v>0</v>
      </c>
      <c r="EH175" s="194">
        <v>0</v>
      </c>
      <c r="EI175" s="194">
        <v>0</v>
      </c>
      <c r="EJ175" s="194">
        <v>0</v>
      </c>
      <c r="EK175" s="194">
        <v>0</v>
      </c>
      <c r="EL175" s="194">
        <v>0</v>
      </c>
      <c r="EM175" s="194">
        <v>0</v>
      </c>
      <c r="EN175" s="194">
        <v>0</v>
      </c>
      <c r="EO175" s="194">
        <v>0</v>
      </c>
      <c r="EP175" s="194">
        <v>0</v>
      </c>
      <c r="EQ175" s="194">
        <v>0</v>
      </c>
      <c r="ER175" s="194">
        <v>0</v>
      </c>
      <c r="ES175" s="194">
        <v>0</v>
      </c>
      <c r="ET175" s="194">
        <v>0</v>
      </c>
      <c r="EU175" s="194">
        <v>0</v>
      </c>
      <c r="EV175" s="194">
        <v>0</v>
      </c>
      <c r="EW175" s="194">
        <v>0</v>
      </c>
      <c r="EX175" s="194">
        <v>0</v>
      </c>
      <c r="EY175" s="194">
        <v>0</v>
      </c>
      <c r="EZ175" s="194">
        <v>0</v>
      </c>
      <c r="FA175" s="194">
        <v>0</v>
      </c>
      <c r="FB175" s="194">
        <v>0</v>
      </c>
      <c r="FC175" s="194">
        <v>0</v>
      </c>
      <c r="FD175" s="194">
        <v>2000000</v>
      </c>
      <c r="FE175" s="194">
        <v>0</v>
      </c>
      <c r="FF175" s="194">
        <v>0</v>
      </c>
      <c r="FG175" s="194">
        <v>0</v>
      </c>
      <c r="FH175" s="194">
        <v>0</v>
      </c>
      <c r="FI175" s="194">
        <v>0</v>
      </c>
      <c r="FJ175" s="194">
        <v>0</v>
      </c>
      <c r="FK175" s="194">
        <v>0</v>
      </c>
      <c r="FL175" s="194">
        <v>0</v>
      </c>
      <c r="FM175" s="194">
        <v>0</v>
      </c>
      <c r="FN175" s="194">
        <v>0</v>
      </c>
      <c r="FO175" s="194">
        <v>0</v>
      </c>
      <c r="FP175" s="194">
        <v>0</v>
      </c>
      <c r="FQ175" s="194">
        <v>0</v>
      </c>
      <c r="FR175" s="194">
        <v>0</v>
      </c>
      <c r="FS175" s="194">
        <v>0</v>
      </c>
      <c r="FT175" s="194">
        <v>0</v>
      </c>
      <c r="FU175" s="194">
        <v>0</v>
      </c>
      <c r="FV175" s="194">
        <v>0</v>
      </c>
      <c r="FW175" s="194">
        <v>0</v>
      </c>
      <c r="FX175" s="194">
        <v>0</v>
      </c>
      <c r="FY175" s="194">
        <v>0</v>
      </c>
      <c r="FZ175" s="194">
        <v>0</v>
      </c>
      <c r="GA175" s="194">
        <v>0</v>
      </c>
      <c r="GB175" s="194">
        <v>0</v>
      </c>
      <c r="GC175" s="194">
        <v>0</v>
      </c>
      <c r="GD175" s="194">
        <v>0</v>
      </c>
      <c r="GE175" s="194">
        <v>0</v>
      </c>
      <c r="GF175" s="194">
        <v>0</v>
      </c>
      <c r="GG175" s="194">
        <v>0</v>
      </c>
      <c r="GH175" s="194">
        <v>0</v>
      </c>
      <c r="GI175" s="194">
        <v>0</v>
      </c>
      <c r="GJ175" s="194">
        <v>0</v>
      </c>
      <c r="GK175" s="194">
        <v>0</v>
      </c>
      <c r="GL175" s="194">
        <v>0</v>
      </c>
      <c r="GM175" s="194">
        <v>0</v>
      </c>
      <c r="GN175" s="194">
        <v>0</v>
      </c>
      <c r="GO175" s="194">
        <v>0</v>
      </c>
      <c r="GP175" s="194">
        <v>0</v>
      </c>
      <c r="GQ175" s="194">
        <v>0</v>
      </c>
      <c r="GR175" s="194">
        <v>0</v>
      </c>
      <c r="GS175" s="194">
        <v>0</v>
      </c>
      <c r="GT175" s="194">
        <v>0</v>
      </c>
      <c r="GU175" s="194">
        <v>0</v>
      </c>
      <c r="GV175" s="194">
        <v>0</v>
      </c>
      <c r="GW175" s="194">
        <v>0</v>
      </c>
      <c r="GX175" s="194">
        <v>0</v>
      </c>
      <c r="GY175" s="194">
        <v>0</v>
      </c>
      <c r="GZ175" s="194">
        <v>0</v>
      </c>
      <c r="HA175" s="194">
        <v>0</v>
      </c>
      <c r="HB175" s="194">
        <v>0</v>
      </c>
      <c r="HC175" s="194">
        <v>0</v>
      </c>
      <c r="HD175" s="194">
        <v>0</v>
      </c>
      <c r="HE175" s="194">
        <v>0</v>
      </c>
      <c r="HF175" s="194">
        <v>0</v>
      </c>
      <c r="HG175" s="194">
        <v>0</v>
      </c>
      <c r="HH175" s="194">
        <v>0</v>
      </c>
      <c r="HI175" s="194">
        <v>0</v>
      </c>
      <c r="HJ175" s="194">
        <v>0</v>
      </c>
      <c r="HK175" s="194">
        <v>0</v>
      </c>
      <c r="HL175" s="194">
        <v>0</v>
      </c>
      <c r="HM175" s="194">
        <v>0</v>
      </c>
      <c r="HN175" s="194">
        <v>0</v>
      </c>
      <c r="HO175" s="194">
        <v>0</v>
      </c>
      <c r="HP175" s="194">
        <v>0</v>
      </c>
      <c r="HQ175" s="194">
        <v>0</v>
      </c>
      <c r="HR175" s="194">
        <v>0</v>
      </c>
      <c r="HS175" s="194">
        <v>0</v>
      </c>
      <c r="HT175" s="194">
        <v>0</v>
      </c>
      <c r="HU175" s="194">
        <v>0</v>
      </c>
      <c r="HV175" s="194">
        <v>0</v>
      </c>
      <c r="HW175" s="194">
        <v>0</v>
      </c>
      <c r="HX175" s="194">
        <v>0</v>
      </c>
      <c r="HY175" s="194">
        <v>0</v>
      </c>
      <c r="HZ175" s="194">
        <v>0</v>
      </c>
      <c r="IA175" s="194">
        <v>0</v>
      </c>
      <c r="IB175" s="194">
        <v>0</v>
      </c>
      <c r="IC175" s="194">
        <v>0</v>
      </c>
      <c r="ID175" s="194">
        <v>0</v>
      </c>
      <c r="IE175" s="194">
        <v>0</v>
      </c>
      <c r="IF175" s="194">
        <v>0</v>
      </c>
      <c r="IG175" s="194">
        <v>0</v>
      </c>
      <c r="IH175" s="194">
        <v>0</v>
      </c>
      <c r="II175" s="194">
        <v>0</v>
      </c>
      <c r="IJ175" s="194">
        <v>0</v>
      </c>
      <c r="IK175" s="194">
        <v>0</v>
      </c>
      <c r="IL175" s="194">
        <v>0</v>
      </c>
      <c r="IM175" s="194">
        <v>0</v>
      </c>
      <c r="IN175" s="194">
        <v>0</v>
      </c>
      <c r="IO175" s="194">
        <v>0</v>
      </c>
      <c r="IP175" s="194">
        <v>0</v>
      </c>
      <c r="IQ175" s="194">
        <v>0</v>
      </c>
      <c r="IR175" s="194">
        <v>0</v>
      </c>
      <c r="IS175" s="194">
        <v>0</v>
      </c>
      <c r="IT175" s="194">
        <v>0</v>
      </c>
      <c r="IU175" s="194">
        <v>0</v>
      </c>
      <c r="IV175" s="194">
        <v>0</v>
      </c>
      <c r="IW175" s="194">
        <v>0</v>
      </c>
      <c r="IX175" s="194">
        <f t="shared" si="5"/>
        <v>2000000</v>
      </c>
    </row>
    <row r="176" spans="1:258" ht="13.5" customHeight="1" x14ac:dyDescent="0.25">
      <c r="A176" s="190">
        <v>599171</v>
      </c>
      <c r="B176" s="194">
        <v>0</v>
      </c>
      <c r="C176" s="194">
        <v>0</v>
      </c>
      <c r="D176" s="194">
        <v>0</v>
      </c>
      <c r="E176" s="194">
        <v>0</v>
      </c>
      <c r="F176" s="194">
        <v>0</v>
      </c>
      <c r="G176" s="194">
        <v>0</v>
      </c>
      <c r="H176" s="194">
        <v>0</v>
      </c>
      <c r="I176" s="194">
        <v>0</v>
      </c>
      <c r="J176" s="194">
        <v>0</v>
      </c>
      <c r="K176" s="194">
        <v>0</v>
      </c>
      <c r="L176" s="194">
        <v>0</v>
      </c>
      <c r="M176" s="194">
        <v>0</v>
      </c>
      <c r="N176" s="194">
        <v>0</v>
      </c>
      <c r="O176" s="194">
        <v>0</v>
      </c>
      <c r="P176" s="194">
        <v>0</v>
      </c>
      <c r="Q176" s="194">
        <v>0</v>
      </c>
      <c r="R176" s="194">
        <v>0</v>
      </c>
      <c r="S176" s="194">
        <v>0</v>
      </c>
      <c r="T176" s="194">
        <v>0</v>
      </c>
      <c r="U176" s="194">
        <v>0</v>
      </c>
      <c r="V176" s="194">
        <v>0</v>
      </c>
      <c r="W176" s="194">
        <v>0</v>
      </c>
      <c r="X176" s="194">
        <v>0</v>
      </c>
      <c r="Y176" s="194">
        <v>0</v>
      </c>
      <c r="Z176" s="194">
        <v>0</v>
      </c>
      <c r="AA176" s="194">
        <v>0</v>
      </c>
      <c r="AB176" s="194">
        <v>0</v>
      </c>
      <c r="AC176" s="194">
        <v>0</v>
      </c>
      <c r="AD176" s="194">
        <v>0</v>
      </c>
      <c r="AE176" s="194">
        <v>0</v>
      </c>
      <c r="AF176" s="194">
        <v>0</v>
      </c>
      <c r="AG176" s="194">
        <v>0</v>
      </c>
      <c r="AH176" s="194">
        <v>0</v>
      </c>
      <c r="AI176" s="194">
        <v>0</v>
      </c>
      <c r="AJ176" s="194">
        <v>0</v>
      </c>
      <c r="AK176" s="194">
        <v>0</v>
      </c>
      <c r="AL176" s="194">
        <v>0</v>
      </c>
      <c r="AM176" s="194">
        <v>0</v>
      </c>
      <c r="AN176" s="194">
        <v>0</v>
      </c>
      <c r="AO176" s="194">
        <v>0</v>
      </c>
      <c r="AP176" s="194">
        <v>0</v>
      </c>
      <c r="AQ176" s="194">
        <v>0</v>
      </c>
      <c r="AR176" s="194">
        <v>0</v>
      </c>
      <c r="AS176" s="194">
        <v>0</v>
      </c>
      <c r="AT176" s="194">
        <v>0</v>
      </c>
      <c r="AU176" s="194">
        <v>0</v>
      </c>
      <c r="AV176" s="194">
        <v>0</v>
      </c>
      <c r="AW176" s="194">
        <v>0</v>
      </c>
      <c r="AX176" s="194">
        <v>0</v>
      </c>
      <c r="AY176" s="194">
        <v>0</v>
      </c>
      <c r="AZ176" s="194">
        <v>0</v>
      </c>
      <c r="BA176" s="194">
        <v>0</v>
      </c>
      <c r="BB176" s="194">
        <v>0</v>
      </c>
      <c r="BC176" s="194">
        <v>0</v>
      </c>
      <c r="BD176" s="194">
        <v>0</v>
      </c>
      <c r="BE176" s="194">
        <v>0</v>
      </c>
      <c r="BF176" s="194">
        <v>0</v>
      </c>
      <c r="BG176" s="194">
        <v>0</v>
      </c>
      <c r="BH176" s="194">
        <v>0</v>
      </c>
      <c r="BI176" s="194">
        <v>0</v>
      </c>
      <c r="BJ176" s="194">
        <v>0</v>
      </c>
      <c r="BK176" s="194">
        <v>0</v>
      </c>
      <c r="BL176" s="194">
        <v>0</v>
      </c>
      <c r="BM176" s="194">
        <v>0</v>
      </c>
      <c r="BN176" s="194">
        <v>0</v>
      </c>
      <c r="BO176" s="194">
        <v>0</v>
      </c>
      <c r="BP176" s="194">
        <v>0</v>
      </c>
      <c r="BQ176" s="194">
        <v>0</v>
      </c>
      <c r="BR176" s="194">
        <v>0</v>
      </c>
      <c r="BS176" s="194">
        <v>0</v>
      </c>
      <c r="BT176" s="194">
        <v>0</v>
      </c>
      <c r="BU176" s="194">
        <v>0</v>
      </c>
      <c r="BV176" s="194">
        <v>0</v>
      </c>
      <c r="BW176" s="194">
        <v>0</v>
      </c>
      <c r="BX176" s="194">
        <v>0</v>
      </c>
      <c r="BY176" s="194">
        <v>0</v>
      </c>
      <c r="BZ176" s="194">
        <v>0</v>
      </c>
      <c r="CA176" s="194">
        <v>0</v>
      </c>
      <c r="CB176" s="194">
        <v>0</v>
      </c>
      <c r="CC176" s="194">
        <v>0</v>
      </c>
      <c r="CD176" s="194">
        <v>0</v>
      </c>
      <c r="CE176" s="194">
        <v>0</v>
      </c>
      <c r="CF176" s="194">
        <v>0</v>
      </c>
      <c r="CG176" s="194">
        <v>0</v>
      </c>
      <c r="CH176" s="194">
        <v>0</v>
      </c>
      <c r="CI176" s="194">
        <v>0</v>
      </c>
      <c r="CJ176" s="194">
        <v>0</v>
      </c>
      <c r="CK176" s="194">
        <v>0</v>
      </c>
      <c r="CL176" s="194">
        <v>0</v>
      </c>
      <c r="CM176" s="194">
        <v>0</v>
      </c>
      <c r="CN176" s="194">
        <v>0</v>
      </c>
      <c r="CO176" s="194">
        <v>0</v>
      </c>
      <c r="CP176" s="194">
        <v>0</v>
      </c>
      <c r="CQ176" s="194">
        <v>0</v>
      </c>
      <c r="CR176" s="194">
        <v>0</v>
      </c>
      <c r="CS176" s="194">
        <v>0</v>
      </c>
      <c r="CT176" s="194">
        <v>0</v>
      </c>
      <c r="CU176" s="194">
        <v>0</v>
      </c>
      <c r="CV176" s="194">
        <v>0</v>
      </c>
      <c r="CW176" s="194">
        <v>0</v>
      </c>
      <c r="CX176" s="194">
        <v>0</v>
      </c>
      <c r="CY176" s="194">
        <v>0</v>
      </c>
      <c r="CZ176" s="194">
        <v>0</v>
      </c>
      <c r="DA176" s="194">
        <v>0</v>
      </c>
      <c r="DB176" s="194">
        <v>0</v>
      </c>
      <c r="DC176" s="194">
        <v>0</v>
      </c>
      <c r="DD176" s="194">
        <v>0</v>
      </c>
      <c r="DE176" s="194">
        <v>0</v>
      </c>
      <c r="DF176" s="194">
        <v>0</v>
      </c>
      <c r="DG176" s="194">
        <v>0</v>
      </c>
      <c r="DH176" s="194">
        <v>0</v>
      </c>
      <c r="DI176" s="194">
        <v>0</v>
      </c>
      <c r="DJ176" s="194">
        <v>0</v>
      </c>
      <c r="DK176" s="194">
        <v>0</v>
      </c>
      <c r="DL176" s="194">
        <v>0</v>
      </c>
      <c r="DM176" s="194">
        <v>0</v>
      </c>
      <c r="DN176" s="194">
        <v>0</v>
      </c>
      <c r="DO176" s="194">
        <v>0</v>
      </c>
      <c r="DP176" s="194">
        <v>0</v>
      </c>
      <c r="DQ176" s="194">
        <v>0</v>
      </c>
      <c r="DR176" s="194">
        <v>0</v>
      </c>
      <c r="DS176" s="194">
        <v>0</v>
      </c>
      <c r="DT176" s="194">
        <v>0</v>
      </c>
      <c r="DU176" s="194">
        <v>0</v>
      </c>
      <c r="DV176" s="194">
        <v>0</v>
      </c>
      <c r="DW176" s="194">
        <v>0</v>
      </c>
      <c r="DX176" s="194">
        <v>0</v>
      </c>
      <c r="DY176" s="194">
        <v>0</v>
      </c>
      <c r="DZ176" s="194">
        <v>0</v>
      </c>
      <c r="EA176" s="194">
        <v>0</v>
      </c>
      <c r="EB176" s="194">
        <v>0</v>
      </c>
      <c r="EC176" s="194">
        <v>0</v>
      </c>
      <c r="ED176" s="194">
        <v>0</v>
      </c>
      <c r="EE176" s="194">
        <v>0</v>
      </c>
      <c r="EF176" s="194">
        <v>0</v>
      </c>
      <c r="EG176" s="194">
        <v>0</v>
      </c>
      <c r="EH176" s="194">
        <v>0</v>
      </c>
      <c r="EI176" s="194">
        <v>0</v>
      </c>
      <c r="EJ176" s="194">
        <v>0</v>
      </c>
      <c r="EK176" s="194">
        <v>0</v>
      </c>
      <c r="EL176" s="194">
        <v>0</v>
      </c>
      <c r="EM176" s="194">
        <v>0</v>
      </c>
      <c r="EN176" s="194">
        <v>0</v>
      </c>
      <c r="EO176" s="194">
        <v>0</v>
      </c>
      <c r="EP176" s="194">
        <v>0</v>
      </c>
      <c r="EQ176" s="194">
        <v>0</v>
      </c>
      <c r="ER176" s="194">
        <v>0</v>
      </c>
      <c r="ES176" s="194">
        <v>0</v>
      </c>
      <c r="ET176" s="194">
        <v>0</v>
      </c>
      <c r="EU176" s="194">
        <v>0</v>
      </c>
      <c r="EV176" s="194">
        <v>0</v>
      </c>
      <c r="EW176" s="194">
        <v>0</v>
      </c>
      <c r="EX176" s="194">
        <v>0</v>
      </c>
      <c r="EY176" s="194">
        <v>0</v>
      </c>
      <c r="EZ176" s="194">
        <v>0</v>
      </c>
      <c r="FA176" s="194">
        <v>0</v>
      </c>
      <c r="FB176" s="194">
        <v>0</v>
      </c>
      <c r="FC176" s="194">
        <v>0</v>
      </c>
      <c r="FD176" s="194">
        <v>0</v>
      </c>
      <c r="FE176" s="194">
        <v>0</v>
      </c>
      <c r="FF176" s="194">
        <v>0</v>
      </c>
      <c r="FG176" s="194">
        <v>0</v>
      </c>
      <c r="FH176" s="194">
        <v>0</v>
      </c>
      <c r="FI176" s="194">
        <v>0</v>
      </c>
      <c r="FJ176" s="194">
        <v>0</v>
      </c>
      <c r="FK176" s="194">
        <v>0</v>
      </c>
      <c r="FL176" s="194">
        <v>0</v>
      </c>
      <c r="FM176" s="194">
        <v>0</v>
      </c>
      <c r="FN176" s="194">
        <v>0</v>
      </c>
      <c r="FO176" s="194">
        <v>0</v>
      </c>
      <c r="FP176" s="194">
        <v>0</v>
      </c>
      <c r="FQ176" s="194">
        <v>0</v>
      </c>
      <c r="FR176" s="194">
        <v>0</v>
      </c>
      <c r="FS176" s="194">
        <v>0</v>
      </c>
      <c r="FT176" s="194">
        <v>0</v>
      </c>
      <c r="FU176" s="194">
        <v>0</v>
      </c>
      <c r="FV176" s="194">
        <v>0</v>
      </c>
      <c r="FW176" s="194">
        <v>0</v>
      </c>
      <c r="FX176" s="194">
        <v>0</v>
      </c>
      <c r="FY176" s="194">
        <v>0</v>
      </c>
      <c r="FZ176" s="194">
        <v>0</v>
      </c>
      <c r="GA176" s="194">
        <v>0</v>
      </c>
      <c r="GB176" s="194">
        <v>0</v>
      </c>
      <c r="GC176" s="194">
        <v>0</v>
      </c>
      <c r="GD176" s="194">
        <v>0</v>
      </c>
      <c r="GE176" s="194">
        <v>0</v>
      </c>
      <c r="GF176" s="194">
        <v>0</v>
      </c>
      <c r="GG176" s="194">
        <v>0</v>
      </c>
      <c r="GH176" s="194">
        <v>0</v>
      </c>
      <c r="GI176" s="194">
        <v>0</v>
      </c>
      <c r="GJ176" s="194">
        <v>0</v>
      </c>
      <c r="GK176" s="194">
        <v>0</v>
      </c>
      <c r="GL176" s="194">
        <v>0</v>
      </c>
      <c r="GM176" s="194">
        <v>0</v>
      </c>
      <c r="GN176" s="194">
        <v>0</v>
      </c>
      <c r="GO176" s="194">
        <v>0</v>
      </c>
      <c r="GP176" s="194">
        <v>0</v>
      </c>
      <c r="GQ176" s="194">
        <v>0</v>
      </c>
      <c r="GR176" s="194">
        <v>0</v>
      </c>
      <c r="GS176" s="194">
        <v>0</v>
      </c>
      <c r="GT176" s="194">
        <v>0</v>
      </c>
      <c r="GU176" s="194">
        <v>0</v>
      </c>
      <c r="GV176" s="194">
        <v>0</v>
      </c>
      <c r="GW176" s="194">
        <v>0</v>
      </c>
      <c r="GX176" s="194">
        <v>0</v>
      </c>
      <c r="GY176" s="194">
        <v>0</v>
      </c>
      <c r="GZ176" s="194">
        <v>0</v>
      </c>
      <c r="HA176" s="194">
        <v>0</v>
      </c>
      <c r="HB176" s="194">
        <v>0</v>
      </c>
      <c r="HC176" s="194">
        <v>0</v>
      </c>
      <c r="HD176" s="194">
        <v>0</v>
      </c>
      <c r="HE176" s="194">
        <v>0</v>
      </c>
      <c r="HF176" s="194">
        <v>0</v>
      </c>
      <c r="HG176" s="194">
        <v>0</v>
      </c>
      <c r="HH176" s="194">
        <v>0</v>
      </c>
      <c r="HI176" s="194">
        <v>0</v>
      </c>
      <c r="HJ176" s="194">
        <v>0</v>
      </c>
      <c r="HK176" s="194">
        <v>0</v>
      </c>
      <c r="HL176" s="194">
        <v>0</v>
      </c>
      <c r="HM176" s="194">
        <v>0</v>
      </c>
      <c r="HN176" s="194">
        <v>0</v>
      </c>
      <c r="HO176" s="194">
        <v>0</v>
      </c>
      <c r="HP176" s="194">
        <v>0</v>
      </c>
      <c r="HQ176" s="194">
        <v>0</v>
      </c>
      <c r="HR176" s="194">
        <v>0</v>
      </c>
      <c r="HS176" s="194">
        <v>0</v>
      </c>
      <c r="HT176" s="194">
        <v>0</v>
      </c>
      <c r="HU176" s="194">
        <v>0</v>
      </c>
      <c r="HV176" s="194">
        <v>0</v>
      </c>
      <c r="HW176" s="194">
        <v>0</v>
      </c>
      <c r="HX176" s="194">
        <v>0</v>
      </c>
      <c r="HY176" s="194">
        <v>0</v>
      </c>
      <c r="HZ176" s="194">
        <v>0</v>
      </c>
      <c r="IA176" s="194">
        <v>0</v>
      </c>
      <c r="IB176" s="194">
        <v>0</v>
      </c>
      <c r="IC176" s="194">
        <v>0</v>
      </c>
      <c r="ID176" s="194">
        <v>0</v>
      </c>
      <c r="IE176" s="194">
        <v>0</v>
      </c>
      <c r="IF176" s="194">
        <v>0</v>
      </c>
      <c r="IG176" s="194">
        <v>0</v>
      </c>
      <c r="IH176" s="194">
        <v>0</v>
      </c>
      <c r="II176" s="194">
        <v>0</v>
      </c>
      <c r="IJ176" s="194">
        <v>0</v>
      </c>
      <c r="IK176" s="194">
        <v>0</v>
      </c>
      <c r="IL176" s="194">
        <v>0</v>
      </c>
      <c r="IM176" s="194">
        <v>0</v>
      </c>
      <c r="IN176" s="194">
        <v>0</v>
      </c>
      <c r="IO176" s="194">
        <v>0</v>
      </c>
      <c r="IP176" s="194">
        <v>0</v>
      </c>
      <c r="IQ176" s="194">
        <v>0</v>
      </c>
      <c r="IR176" s="194">
        <v>0</v>
      </c>
      <c r="IS176" s="194">
        <v>0</v>
      </c>
      <c r="IT176" s="194">
        <v>0</v>
      </c>
      <c r="IU176" s="194">
        <v>0</v>
      </c>
      <c r="IV176" s="194">
        <v>0</v>
      </c>
      <c r="IW176" s="194">
        <v>0</v>
      </c>
      <c r="IX176" s="194">
        <f t="shared" si="5"/>
        <v>0</v>
      </c>
    </row>
    <row r="177" spans="1:258" ht="13.5" customHeight="1" x14ac:dyDescent="0.25">
      <c r="A177" s="190">
        <v>599172</v>
      </c>
      <c r="B177" s="194">
        <v>0</v>
      </c>
      <c r="C177" s="194">
        <v>0</v>
      </c>
      <c r="D177" s="194">
        <v>0</v>
      </c>
      <c r="E177" s="194">
        <v>0</v>
      </c>
      <c r="F177" s="194">
        <v>0</v>
      </c>
      <c r="G177" s="194">
        <v>0</v>
      </c>
      <c r="H177" s="194">
        <v>0</v>
      </c>
      <c r="I177" s="194">
        <v>0</v>
      </c>
      <c r="J177" s="194">
        <v>0</v>
      </c>
      <c r="K177" s="194">
        <v>0</v>
      </c>
      <c r="L177" s="194">
        <v>0</v>
      </c>
      <c r="M177" s="194">
        <v>0</v>
      </c>
      <c r="N177" s="194">
        <v>0</v>
      </c>
      <c r="O177" s="194">
        <v>0</v>
      </c>
      <c r="P177" s="194">
        <v>0</v>
      </c>
      <c r="Q177" s="194">
        <v>0</v>
      </c>
      <c r="R177" s="194">
        <v>0</v>
      </c>
      <c r="S177" s="194">
        <v>0</v>
      </c>
      <c r="T177" s="194">
        <v>0</v>
      </c>
      <c r="U177" s="194">
        <v>0</v>
      </c>
      <c r="V177" s="194">
        <v>0</v>
      </c>
      <c r="W177" s="194">
        <v>0</v>
      </c>
      <c r="X177" s="194">
        <v>0</v>
      </c>
      <c r="Y177" s="194">
        <v>0</v>
      </c>
      <c r="Z177" s="194">
        <v>0</v>
      </c>
      <c r="AA177" s="194">
        <v>0</v>
      </c>
      <c r="AB177" s="194">
        <v>0</v>
      </c>
      <c r="AC177" s="194">
        <v>0</v>
      </c>
      <c r="AD177" s="194">
        <v>0</v>
      </c>
      <c r="AE177" s="194">
        <v>0</v>
      </c>
      <c r="AF177" s="194">
        <v>0</v>
      </c>
      <c r="AG177" s="194">
        <v>0</v>
      </c>
      <c r="AH177" s="194">
        <v>0</v>
      </c>
      <c r="AI177" s="194">
        <v>0</v>
      </c>
      <c r="AJ177" s="194">
        <v>0</v>
      </c>
      <c r="AK177" s="194">
        <v>0</v>
      </c>
      <c r="AL177" s="194">
        <v>0</v>
      </c>
      <c r="AM177" s="194">
        <v>0</v>
      </c>
      <c r="AN177" s="194">
        <v>0</v>
      </c>
      <c r="AO177" s="194">
        <v>0</v>
      </c>
      <c r="AP177" s="194">
        <v>0</v>
      </c>
      <c r="AQ177" s="194">
        <v>0</v>
      </c>
      <c r="AR177" s="194">
        <v>0</v>
      </c>
      <c r="AS177" s="194">
        <v>0</v>
      </c>
      <c r="AT177" s="194">
        <v>0</v>
      </c>
      <c r="AU177" s="194">
        <v>0</v>
      </c>
      <c r="AV177" s="194">
        <v>0</v>
      </c>
      <c r="AW177" s="194">
        <v>0</v>
      </c>
      <c r="AX177" s="194">
        <v>0</v>
      </c>
      <c r="AY177" s="194">
        <v>0</v>
      </c>
      <c r="AZ177" s="194">
        <v>0</v>
      </c>
      <c r="BA177" s="194">
        <v>0</v>
      </c>
      <c r="BB177" s="194">
        <v>0</v>
      </c>
      <c r="BC177" s="194">
        <v>0</v>
      </c>
      <c r="BD177" s="194">
        <v>0</v>
      </c>
      <c r="BE177" s="194">
        <v>0</v>
      </c>
      <c r="BF177" s="194">
        <v>0</v>
      </c>
      <c r="BG177" s="194">
        <v>0</v>
      </c>
      <c r="BH177" s="194">
        <v>0</v>
      </c>
      <c r="BI177" s="194">
        <v>0</v>
      </c>
      <c r="BJ177" s="194">
        <v>0</v>
      </c>
      <c r="BK177" s="194">
        <v>0</v>
      </c>
      <c r="BL177" s="194">
        <v>0</v>
      </c>
      <c r="BM177" s="194">
        <v>51120</v>
      </c>
      <c r="BN177" s="194">
        <v>0</v>
      </c>
      <c r="BO177" s="194">
        <v>0</v>
      </c>
      <c r="BP177" s="194">
        <v>0</v>
      </c>
      <c r="BQ177" s="194">
        <v>0</v>
      </c>
      <c r="BR177" s="194">
        <v>0</v>
      </c>
      <c r="BS177" s="194">
        <v>0</v>
      </c>
      <c r="BT177" s="194">
        <v>0</v>
      </c>
      <c r="BU177" s="194">
        <v>0</v>
      </c>
      <c r="BV177" s="194">
        <v>0</v>
      </c>
      <c r="BW177" s="194">
        <v>0</v>
      </c>
      <c r="BX177" s="194">
        <v>0</v>
      </c>
      <c r="BY177" s="194">
        <v>0</v>
      </c>
      <c r="BZ177" s="194">
        <v>0</v>
      </c>
      <c r="CA177" s="194">
        <v>0</v>
      </c>
      <c r="CB177" s="194">
        <v>0</v>
      </c>
      <c r="CC177" s="194">
        <v>0</v>
      </c>
      <c r="CD177" s="194">
        <v>0</v>
      </c>
      <c r="CE177" s="194">
        <v>0</v>
      </c>
      <c r="CF177" s="194">
        <v>0</v>
      </c>
      <c r="CG177" s="194">
        <v>0</v>
      </c>
      <c r="CH177" s="194">
        <v>0</v>
      </c>
      <c r="CI177" s="194">
        <v>0</v>
      </c>
      <c r="CJ177" s="194">
        <v>0</v>
      </c>
      <c r="CK177" s="194">
        <v>0</v>
      </c>
      <c r="CL177" s="194">
        <v>0</v>
      </c>
      <c r="CM177" s="194">
        <v>0</v>
      </c>
      <c r="CN177" s="194">
        <v>0</v>
      </c>
      <c r="CO177" s="194">
        <v>0</v>
      </c>
      <c r="CP177" s="194">
        <v>0</v>
      </c>
      <c r="CQ177" s="194">
        <v>0</v>
      </c>
      <c r="CR177" s="194">
        <v>0</v>
      </c>
      <c r="CS177" s="194">
        <v>0</v>
      </c>
      <c r="CT177" s="194">
        <v>0</v>
      </c>
      <c r="CU177" s="194">
        <v>0</v>
      </c>
      <c r="CV177" s="194">
        <v>0</v>
      </c>
      <c r="CW177" s="194">
        <v>0</v>
      </c>
      <c r="CX177" s="194">
        <v>0</v>
      </c>
      <c r="CY177" s="194">
        <v>0</v>
      </c>
      <c r="CZ177" s="194">
        <v>0</v>
      </c>
      <c r="DA177" s="194">
        <v>0</v>
      </c>
      <c r="DB177" s="194">
        <v>0</v>
      </c>
      <c r="DC177" s="194">
        <v>0</v>
      </c>
      <c r="DD177" s="194">
        <v>0</v>
      </c>
      <c r="DE177" s="194">
        <v>0</v>
      </c>
      <c r="DF177" s="194">
        <v>0</v>
      </c>
      <c r="DG177" s="194">
        <v>0</v>
      </c>
      <c r="DH177" s="194">
        <v>0</v>
      </c>
      <c r="DI177" s="194">
        <v>0</v>
      </c>
      <c r="DJ177" s="194">
        <v>0</v>
      </c>
      <c r="DK177" s="194">
        <v>0</v>
      </c>
      <c r="DL177" s="194">
        <v>0</v>
      </c>
      <c r="DM177" s="194">
        <v>0</v>
      </c>
      <c r="DN177" s="194">
        <v>0</v>
      </c>
      <c r="DO177" s="194">
        <v>0</v>
      </c>
      <c r="DP177" s="194">
        <v>0</v>
      </c>
      <c r="DQ177" s="194">
        <v>0</v>
      </c>
      <c r="DR177" s="194">
        <v>0</v>
      </c>
      <c r="DS177" s="194">
        <v>0</v>
      </c>
      <c r="DT177" s="194">
        <v>0</v>
      </c>
      <c r="DU177" s="194">
        <v>0</v>
      </c>
      <c r="DV177" s="194">
        <v>0</v>
      </c>
      <c r="DW177" s="194">
        <v>0</v>
      </c>
      <c r="DX177" s="194">
        <v>0</v>
      </c>
      <c r="DY177" s="194">
        <v>0</v>
      </c>
      <c r="DZ177" s="194">
        <v>0</v>
      </c>
      <c r="EA177" s="194">
        <v>0</v>
      </c>
      <c r="EB177" s="194">
        <v>0</v>
      </c>
      <c r="EC177" s="194">
        <v>0</v>
      </c>
      <c r="ED177" s="194">
        <v>0</v>
      </c>
      <c r="EE177" s="194">
        <v>0</v>
      </c>
      <c r="EF177" s="194">
        <v>0</v>
      </c>
      <c r="EG177" s="194">
        <v>0</v>
      </c>
      <c r="EH177" s="194">
        <v>0</v>
      </c>
      <c r="EI177" s="194">
        <v>0</v>
      </c>
      <c r="EJ177" s="194">
        <v>0</v>
      </c>
      <c r="EK177" s="194">
        <v>0</v>
      </c>
      <c r="EL177" s="194">
        <v>0</v>
      </c>
      <c r="EM177" s="194">
        <v>0</v>
      </c>
      <c r="EN177" s="194">
        <v>0</v>
      </c>
      <c r="EO177" s="194">
        <v>0</v>
      </c>
      <c r="EP177" s="194">
        <v>0</v>
      </c>
      <c r="EQ177" s="194">
        <v>0</v>
      </c>
      <c r="ER177" s="194">
        <v>0</v>
      </c>
      <c r="ES177" s="194">
        <v>0</v>
      </c>
      <c r="ET177" s="194">
        <v>0</v>
      </c>
      <c r="EU177" s="194">
        <v>0</v>
      </c>
      <c r="EV177" s="194">
        <v>0</v>
      </c>
      <c r="EW177" s="194">
        <v>0</v>
      </c>
      <c r="EX177" s="194">
        <v>0</v>
      </c>
      <c r="EY177" s="194">
        <v>0</v>
      </c>
      <c r="EZ177" s="194">
        <v>0</v>
      </c>
      <c r="FA177" s="194">
        <v>0</v>
      </c>
      <c r="FB177" s="194">
        <v>0</v>
      </c>
      <c r="FC177" s="194">
        <v>0</v>
      </c>
      <c r="FD177" s="194">
        <v>0</v>
      </c>
      <c r="FE177" s="194">
        <v>0</v>
      </c>
      <c r="FF177" s="194">
        <v>0</v>
      </c>
      <c r="FG177" s="194">
        <v>0</v>
      </c>
      <c r="FH177" s="194">
        <v>0</v>
      </c>
      <c r="FI177" s="194">
        <v>0</v>
      </c>
      <c r="FJ177" s="194">
        <v>0</v>
      </c>
      <c r="FK177" s="194">
        <v>0</v>
      </c>
      <c r="FL177" s="194">
        <v>0</v>
      </c>
      <c r="FM177" s="194">
        <v>0</v>
      </c>
      <c r="FN177" s="194">
        <v>0</v>
      </c>
      <c r="FO177" s="194">
        <v>0</v>
      </c>
      <c r="FP177" s="194">
        <v>0</v>
      </c>
      <c r="FQ177" s="194">
        <v>0</v>
      </c>
      <c r="FR177" s="194">
        <v>0</v>
      </c>
      <c r="FS177" s="194">
        <v>0</v>
      </c>
      <c r="FT177" s="194">
        <v>0</v>
      </c>
      <c r="FU177" s="194">
        <v>0</v>
      </c>
      <c r="FV177" s="194">
        <v>0</v>
      </c>
      <c r="FW177" s="194">
        <v>0</v>
      </c>
      <c r="FX177" s="194">
        <v>0</v>
      </c>
      <c r="FY177" s="194">
        <v>0</v>
      </c>
      <c r="FZ177" s="194">
        <v>0</v>
      </c>
      <c r="GA177" s="194">
        <v>0</v>
      </c>
      <c r="GB177" s="194">
        <v>0</v>
      </c>
      <c r="GC177" s="194">
        <v>0</v>
      </c>
      <c r="GD177" s="194">
        <v>0</v>
      </c>
      <c r="GE177" s="194">
        <v>0</v>
      </c>
      <c r="GF177" s="194">
        <v>0</v>
      </c>
      <c r="GG177" s="194">
        <v>0</v>
      </c>
      <c r="GH177" s="194">
        <v>0</v>
      </c>
      <c r="GI177" s="194">
        <v>0</v>
      </c>
      <c r="GJ177" s="194">
        <v>0</v>
      </c>
      <c r="GK177" s="194">
        <v>0</v>
      </c>
      <c r="GL177" s="194">
        <v>0</v>
      </c>
      <c r="GM177" s="194">
        <v>0</v>
      </c>
      <c r="GN177" s="194">
        <v>0</v>
      </c>
      <c r="GO177" s="194">
        <v>0</v>
      </c>
      <c r="GP177" s="194">
        <v>0</v>
      </c>
      <c r="GQ177" s="194">
        <v>0</v>
      </c>
      <c r="GR177" s="194">
        <v>0</v>
      </c>
      <c r="GS177" s="194">
        <v>0</v>
      </c>
      <c r="GT177" s="194">
        <v>0</v>
      </c>
      <c r="GU177" s="194">
        <v>0</v>
      </c>
      <c r="GV177" s="194">
        <v>0</v>
      </c>
      <c r="GW177" s="194">
        <v>0</v>
      </c>
      <c r="GX177" s="194">
        <v>0</v>
      </c>
      <c r="GY177" s="194">
        <v>0</v>
      </c>
      <c r="GZ177" s="194">
        <v>0</v>
      </c>
      <c r="HA177" s="194">
        <v>0</v>
      </c>
      <c r="HB177" s="194">
        <v>0</v>
      </c>
      <c r="HC177" s="194">
        <v>0</v>
      </c>
      <c r="HD177" s="194">
        <v>0</v>
      </c>
      <c r="HE177" s="194">
        <v>0</v>
      </c>
      <c r="HF177" s="194">
        <v>0</v>
      </c>
      <c r="HG177" s="194">
        <v>0</v>
      </c>
      <c r="HH177" s="194">
        <v>0</v>
      </c>
      <c r="HI177" s="194">
        <v>0</v>
      </c>
      <c r="HJ177" s="194">
        <v>0</v>
      </c>
      <c r="HK177" s="194">
        <v>0</v>
      </c>
      <c r="HL177" s="194">
        <v>0</v>
      </c>
      <c r="HM177" s="194">
        <v>0</v>
      </c>
      <c r="HN177" s="194">
        <v>0</v>
      </c>
      <c r="HO177" s="194">
        <v>0</v>
      </c>
      <c r="HP177" s="194">
        <v>0</v>
      </c>
      <c r="HQ177" s="194">
        <v>0</v>
      </c>
      <c r="HR177" s="194">
        <v>0</v>
      </c>
      <c r="HS177" s="194">
        <v>0</v>
      </c>
      <c r="HT177" s="194">
        <v>0</v>
      </c>
      <c r="HU177" s="194">
        <v>0</v>
      </c>
      <c r="HV177" s="194">
        <v>0</v>
      </c>
      <c r="HW177" s="194">
        <v>0</v>
      </c>
      <c r="HX177" s="194">
        <v>0</v>
      </c>
      <c r="HY177" s="194">
        <v>0</v>
      </c>
      <c r="HZ177" s="194">
        <v>0</v>
      </c>
      <c r="IA177" s="194">
        <v>0</v>
      </c>
      <c r="IB177" s="194">
        <v>0</v>
      </c>
      <c r="IC177" s="194">
        <v>0</v>
      </c>
      <c r="ID177" s="194">
        <v>0</v>
      </c>
      <c r="IE177" s="194">
        <v>0</v>
      </c>
      <c r="IF177" s="194">
        <v>0</v>
      </c>
      <c r="IG177" s="194">
        <v>0</v>
      </c>
      <c r="IH177" s="194">
        <v>0</v>
      </c>
      <c r="II177" s="194">
        <v>0</v>
      </c>
      <c r="IJ177" s="194">
        <v>0</v>
      </c>
      <c r="IK177" s="194">
        <v>0</v>
      </c>
      <c r="IL177" s="194">
        <v>0</v>
      </c>
      <c r="IM177" s="194">
        <v>0</v>
      </c>
      <c r="IN177" s="194">
        <v>0</v>
      </c>
      <c r="IO177" s="194">
        <v>0</v>
      </c>
      <c r="IP177" s="194">
        <v>0</v>
      </c>
      <c r="IQ177" s="194">
        <v>0</v>
      </c>
      <c r="IR177" s="194">
        <v>0</v>
      </c>
      <c r="IS177" s="194">
        <v>0</v>
      </c>
      <c r="IT177" s="194">
        <v>0</v>
      </c>
      <c r="IU177" s="194">
        <v>0</v>
      </c>
      <c r="IV177" s="194">
        <v>0</v>
      </c>
      <c r="IW177" s="194">
        <v>0</v>
      </c>
      <c r="IX177" s="194">
        <f t="shared" si="5"/>
        <v>51120</v>
      </c>
    </row>
    <row r="178" spans="1:258" ht="13.5" customHeight="1" x14ac:dyDescent="0.25">
      <c r="A178" s="190">
        <v>599174</v>
      </c>
      <c r="B178" s="194">
        <v>0</v>
      </c>
      <c r="C178" s="194">
        <v>51264</v>
      </c>
      <c r="D178" s="194">
        <v>76416</v>
      </c>
      <c r="E178" s="194">
        <v>37216</v>
      </c>
      <c r="F178" s="194">
        <v>27040</v>
      </c>
      <c r="G178" s="194">
        <v>32032</v>
      </c>
      <c r="H178" s="194">
        <v>41664</v>
      </c>
      <c r="I178" s="194">
        <v>164768</v>
      </c>
      <c r="J178" s="194">
        <v>0</v>
      </c>
      <c r="K178" s="194">
        <v>0</v>
      </c>
      <c r="L178" s="194">
        <v>0</v>
      </c>
      <c r="M178" s="194">
        <v>0</v>
      </c>
      <c r="N178" s="194">
        <v>640</v>
      </c>
      <c r="O178" s="194">
        <v>0</v>
      </c>
      <c r="P178" s="194">
        <v>32</v>
      </c>
      <c r="Q178" s="194">
        <v>576</v>
      </c>
      <c r="R178" s="194">
        <v>6080</v>
      </c>
      <c r="S178" s="194">
        <v>2016</v>
      </c>
      <c r="T178" s="194">
        <v>4736</v>
      </c>
      <c r="U178" s="194">
        <v>0</v>
      </c>
      <c r="V178" s="194">
        <v>3552</v>
      </c>
      <c r="W178" s="194">
        <v>2816</v>
      </c>
      <c r="X178" s="194">
        <v>83648</v>
      </c>
      <c r="Y178" s="194">
        <v>113280</v>
      </c>
      <c r="Z178" s="194">
        <v>50464</v>
      </c>
      <c r="AA178" s="194">
        <v>0</v>
      </c>
      <c r="AB178" s="194">
        <v>69088</v>
      </c>
      <c r="AC178" s="194">
        <v>46816</v>
      </c>
      <c r="AD178" s="194">
        <v>140768</v>
      </c>
      <c r="AE178" s="194">
        <v>0</v>
      </c>
      <c r="AF178" s="194">
        <v>8768</v>
      </c>
      <c r="AG178" s="194">
        <v>0</v>
      </c>
      <c r="AH178" s="194">
        <v>0</v>
      </c>
      <c r="AI178" s="194">
        <v>0</v>
      </c>
      <c r="AJ178" s="194">
        <v>0</v>
      </c>
      <c r="AK178" s="194">
        <v>96</v>
      </c>
      <c r="AL178" s="194">
        <v>0</v>
      </c>
      <c r="AM178" s="194">
        <v>0</v>
      </c>
      <c r="AN178" s="194">
        <v>608</v>
      </c>
      <c r="AO178" s="194">
        <v>0</v>
      </c>
      <c r="AP178" s="194">
        <v>0</v>
      </c>
      <c r="AQ178" s="194">
        <v>0</v>
      </c>
      <c r="AR178" s="194">
        <v>160</v>
      </c>
      <c r="AS178" s="194">
        <v>32</v>
      </c>
      <c r="AT178" s="194">
        <v>0</v>
      </c>
      <c r="AU178" s="194">
        <v>0</v>
      </c>
      <c r="AV178" s="194">
        <v>0</v>
      </c>
      <c r="AW178" s="194">
        <v>0</v>
      </c>
      <c r="AX178" s="194">
        <v>0</v>
      </c>
      <c r="AY178" s="194">
        <v>0</v>
      </c>
      <c r="AZ178" s="194">
        <v>2688</v>
      </c>
      <c r="BA178" s="194">
        <v>352</v>
      </c>
      <c r="BB178" s="194">
        <v>3680</v>
      </c>
      <c r="BC178" s="194">
        <v>1024</v>
      </c>
      <c r="BD178" s="194">
        <v>192</v>
      </c>
      <c r="BE178" s="194">
        <v>2112</v>
      </c>
      <c r="BF178" s="194">
        <v>32</v>
      </c>
      <c r="BG178" s="194">
        <v>0</v>
      </c>
      <c r="BH178" s="194">
        <v>64</v>
      </c>
      <c r="BI178" s="194">
        <v>544</v>
      </c>
      <c r="BJ178" s="194">
        <v>1344</v>
      </c>
      <c r="BK178" s="194">
        <v>27648</v>
      </c>
      <c r="BL178" s="194">
        <v>16768</v>
      </c>
      <c r="BM178" s="194">
        <v>44672</v>
      </c>
      <c r="BN178" s="194">
        <v>224</v>
      </c>
      <c r="BO178" s="194">
        <v>704</v>
      </c>
      <c r="BP178" s="194">
        <v>5312</v>
      </c>
      <c r="BQ178" s="194">
        <v>3168</v>
      </c>
      <c r="BR178" s="194">
        <v>2592</v>
      </c>
      <c r="BS178" s="194">
        <v>18912</v>
      </c>
      <c r="BT178" s="194">
        <v>9280</v>
      </c>
      <c r="BU178" s="194">
        <v>2080</v>
      </c>
      <c r="BV178" s="194">
        <v>416</v>
      </c>
      <c r="BW178" s="194">
        <v>11040</v>
      </c>
      <c r="BX178" s="194">
        <v>320</v>
      </c>
      <c r="BY178" s="194">
        <v>0</v>
      </c>
      <c r="BZ178" s="194">
        <v>0</v>
      </c>
      <c r="CA178" s="194">
        <v>4096</v>
      </c>
      <c r="CB178" s="194">
        <v>928</v>
      </c>
      <c r="CC178" s="194">
        <v>9408</v>
      </c>
      <c r="CD178" s="194">
        <v>0</v>
      </c>
      <c r="CE178" s="194">
        <v>5120</v>
      </c>
      <c r="CF178" s="194">
        <v>0</v>
      </c>
      <c r="CG178" s="194">
        <v>5088</v>
      </c>
      <c r="CH178" s="194">
        <v>0</v>
      </c>
      <c r="CI178" s="194">
        <v>6048</v>
      </c>
      <c r="CJ178" s="194">
        <v>0</v>
      </c>
      <c r="CK178" s="194">
        <v>0</v>
      </c>
      <c r="CL178" s="194">
        <v>9312</v>
      </c>
      <c r="CM178" s="194">
        <v>10688</v>
      </c>
      <c r="CN178" s="194">
        <v>20832</v>
      </c>
      <c r="CO178" s="194">
        <v>18048</v>
      </c>
      <c r="CP178" s="194">
        <v>17792</v>
      </c>
      <c r="CQ178" s="194">
        <v>0</v>
      </c>
      <c r="CR178" s="194">
        <v>11104</v>
      </c>
      <c r="CS178" s="194">
        <v>0</v>
      </c>
      <c r="CT178" s="194">
        <v>3680</v>
      </c>
      <c r="CU178" s="194">
        <v>128</v>
      </c>
      <c r="CV178" s="194">
        <v>0</v>
      </c>
      <c r="CW178" s="194">
        <v>59168</v>
      </c>
      <c r="CX178" s="194">
        <v>76672</v>
      </c>
      <c r="CY178" s="194">
        <v>74464</v>
      </c>
      <c r="CZ178" s="194">
        <v>75651.429999999993</v>
      </c>
      <c r="DA178" s="194">
        <v>113472</v>
      </c>
      <c r="DB178" s="194">
        <v>0</v>
      </c>
      <c r="DC178" s="194">
        <v>22272</v>
      </c>
      <c r="DD178" s="194">
        <v>11648</v>
      </c>
      <c r="DE178" s="194">
        <v>36864</v>
      </c>
      <c r="DF178" s="194">
        <v>23968</v>
      </c>
      <c r="DG178" s="194">
        <v>221628.57</v>
      </c>
      <c r="DH178" s="194">
        <v>37440</v>
      </c>
      <c r="DI178" s="194">
        <v>16928</v>
      </c>
      <c r="DJ178" s="194">
        <v>14848</v>
      </c>
      <c r="DK178" s="194">
        <v>0</v>
      </c>
      <c r="DL178" s="194">
        <v>0</v>
      </c>
      <c r="DM178" s="194">
        <v>32</v>
      </c>
      <c r="DN178" s="194">
        <v>64</v>
      </c>
      <c r="DO178" s="194">
        <v>0</v>
      </c>
      <c r="DP178" s="194">
        <v>0</v>
      </c>
      <c r="DQ178" s="194">
        <v>0</v>
      </c>
      <c r="DR178" s="194">
        <v>0</v>
      </c>
      <c r="DS178" s="194">
        <v>0</v>
      </c>
      <c r="DT178" s="194">
        <v>64</v>
      </c>
      <c r="DU178" s="194">
        <v>0</v>
      </c>
      <c r="DV178" s="194">
        <v>8352</v>
      </c>
      <c r="DW178" s="194">
        <v>21201.79</v>
      </c>
      <c r="DX178" s="194">
        <v>928</v>
      </c>
      <c r="DY178" s="194">
        <v>0</v>
      </c>
      <c r="DZ178" s="194">
        <v>3744</v>
      </c>
      <c r="EA178" s="194">
        <v>3072</v>
      </c>
      <c r="EB178" s="194">
        <v>0</v>
      </c>
      <c r="EC178" s="194">
        <v>96</v>
      </c>
      <c r="ED178" s="194">
        <v>2400</v>
      </c>
      <c r="EE178" s="194">
        <v>15357.89</v>
      </c>
      <c r="EF178" s="194">
        <v>3356.16</v>
      </c>
      <c r="EG178" s="194">
        <v>5736.86</v>
      </c>
      <c r="EH178" s="194">
        <v>13483.3</v>
      </c>
      <c r="EI178" s="194">
        <v>0</v>
      </c>
      <c r="EJ178" s="194">
        <v>48256</v>
      </c>
      <c r="EK178" s="194">
        <v>0</v>
      </c>
      <c r="EL178" s="194">
        <v>6464</v>
      </c>
      <c r="EM178" s="194">
        <v>2112</v>
      </c>
      <c r="EN178" s="194">
        <v>224</v>
      </c>
      <c r="EO178" s="194">
        <v>3616</v>
      </c>
      <c r="EP178" s="194">
        <v>4256</v>
      </c>
      <c r="EQ178" s="194">
        <v>0</v>
      </c>
      <c r="ER178" s="194">
        <v>1376</v>
      </c>
      <c r="ES178" s="194">
        <v>160</v>
      </c>
      <c r="ET178" s="194">
        <v>480</v>
      </c>
      <c r="EU178" s="194">
        <v>0</v>
      </c>
      <c r="EV178" s="194">
        <v>32</v>
      </c>
      <c r="EW178" s="194">
        <v>39840</v>
      </c>
      <c r="EX178" s="194">
        <v>1440</v>
      </c>
      <c r="EY178" s="194">
        <v>11392</v>
      </c>
      <c r="EZ178" s="194">
        <v>129664</v>
      </c>
      <c r="FA178" s="194">
        <v>0</v>
      </c>
      <c r="FB178" s="194">
        <v>672</v>
      </c>
      <c r="FC178" s="194">
        <v>448</v>
      </c>
      <c r="FD178" s="194">
        <v>3872</v>
      </c>
      <c r="FE178" s="194">
        <v>4128</v>
      </c>
      <c r="FF178" s="194">
        <v>32</v>
      </c>
      <c r="FG178" s="194">
        <v>28768</v>
      </c>
      <c r="FH178" s="194">
        <v>28608</v>
      </c>
      <c r="FI178" s="194">
        <v>18752</v>
      </c>
      <c r="FJ178" s="194">
        <v>1856</v>
      </c>
      <c r="FK178" s="194">
        <v>0</v>
      </c>
      <c r="FL178" s="194">
        <v>1440</v>
      </c>
      <c r="FM178" s="194">
        <v>0</v>
      </c>
      <c r="FN178" s="194">
        <v>0</v>
      </c>
      <c r="FO178" s="194">
        <v>0</v>
      </c>
      <c r="FP178" s="194">
        <v>4064</v>
      </c>
      <c r="FQ178" s="194">
        <v>5792</v>
      </c>
      <c r="FR178" s="194">
        <v>3616</v>
      </c>
      <c r="FS178" s="194">
        <v>22624</v>
      </c>
      <c r="FT178" s="194">
        <v>21216</v>
      </c>
      <c r="FU178" s="194">
        <v>17696</v>
      </c>
      <c r="FV178" s="194">
        <v>448</v>
      </c>
      <c r="FW178" s="194">
        <v>0</v>
      </c>
      <c r="FX178" s="194">
        <v>0</v>
      </c>
      <c r="FY178" s="194">
        <v>0</v>
      </c>
      <c r="FZ178" s="194">
        <v>62400</v>
      </c>
      <c r="GA178" s="194">
        <v>0</v>
      </c>
      <c r="GB178" s="194">
        <v>8864</v>
      </c>
      <c r="GC178" s="194">
        <v>2592</v>
      </c>
      <c r="GD178" s="194">
        <v>17696</v>
      </c>
      <c r="GE178" s="194">
        <v>11968</v>
      </c>
      <c r="GF178" s="194">
        <v>0</v>
      </c>
      <c r="GG178" s="194">
        <v>0</v>
      </c>
      <c r="GH178" s="194">
        <v>17152</v>
      </c>
      <c r="GI178" s="194">
        <v>0</v>
      </c>
      <c r="GJ178" s="194">
        <v>22432</v>
      </c>
      <c r="GK178" s="194">
        <v>0</v>
      </c>
      <c r="GL178" s="194">
        <v>19520</v>
      </c>
      <c r="GM178" s="194">
        <v>736</v>
      </c>
      <c r="GN178" s="194">
        <v>3520</v>
      </c>
      <c r="GO178" s="194">
        <v>0</v>
      </c>
      <c r="GP178" s="194">
        <v>5120</v>
      </c>
      <c r="GQ178" s="194">
        <v>1664</v>
      </c>
      <c r="GR178" s="194">
        <v>11520</v>
      </c>
      <c r="GS178" s="194">
        <v>0</v>
      </c>
      <c r="GT178" s="194">
        <v>8832</v>
      </c>
      <c r="GU178" s="194">
        <v>0</v>
      </c>
      <c r="GV178" s="194">
        <v>23616</v>
      </c>
      <c r="GW178" s="194">
        <v>0</v>
      </c>
      <c r="GX178" s="194">
        <v>512</v>
      </c>
      <c r="GY178" s="194">
        <v>0</v>
      </c>
      <c r="GZ178" s="194">
        <v>0</v>
      </c>
      <c r="HA178" s="194">
        <v>11648</v>
      </c>
      <c r="HB178" s="194">
        <v>0</v>
      </c>
      <c r="HC178" s="194">
        <v>12448</v>
      </c>
      <c r="HD178" s="194">
        <v>10016</v>
      </c>
      <c r="HE178" s="194">
        <v>512</v>
      </c>
      <c r="HF178" s="194">
        <v>2592</v>
      </c>
      <c r="HG178" s="194">
        <v>17728</v>
      </c>
      <c r="HH178" s="194">
        <v>55968</v>
      </c>
      <c r="HI178" s="194">
        <v>4064</v>
      </c>
      <c r="HJ178" s="194">
        <v>0</v>
      </c>
      <c r="HK178" s="194">
        <v>13472</v>
      </c>
      <c r="HL178" s="194">
        <v>0</v>
      </c>
      <c r="HM178" s="194">
        <v>8256</v>
      </c>
      <c r="HN178" s="194">
        <v>26304</v>
      </c>
      <c r="HO178" s="194">
        <v>0</v>
      </c>
      <c r="HP178" s="194">
        <v>12512</v>
      </c>
      <c r="HQ178" s="194">
        <v>0</v>
      </c>
      <c r="HR178" s="194">
        <v>864</v>
      </c>
      <c r="HS178" s="194">
        <v>10016</v>
      </c>
      <c r="HT178" s="194">
        <v>27136</v>
      </c>
      <c r="HU178" s="194">
        <v>6144</v>
      </c>
      <c r="HV178" s="194">
        <v>192</v>
      </c>
      <c r="HW178" s="194">
        <v>16736</v>
      </c>
      <c r="HX178" s="194">
        <v>0</v>
      </c>
      <c r="HY178" s="194">
        <v>0</v>
      </c>
      <c r="HZ178" s="194">
        <v>192</v>
      </c>
      <c r="IA178" s="194">
        <v>0</v>
      </c>
      <c r="IB178" s="194">
        <v>0</v>
      </c>
      <c r="IC178" s="194">
        <v>0</v>
      </c>
      <c r="ID178" s="194">
        <v>0</v>
      </c>
      <c r="IE178" s="194">
        <v>11296</v>
      </c>
      <c r="IF178" s="194">
        <v>0</v>
      </c>
      <c r="IG178" s="194">
        <v>0</v>
      </c>
      <c r="IH178" s="194">
        <v>0</v>
      </c>
      <c r="II178" s="194">
        <v>13376</v>
      </c>
      <c r="IJ178" s="194">
        <v>52640</v>
      </c>
      <c r="IK178" s="194">
        <v>0</v>
      </c>
      <c r="IL178" s="194">
        <v>19872</v>
      </c>
      <c r="IM178" s="194">
        <v>0</v>
      </c>
      <c r="IN178" s="194">
        <v>0</v>
      </c>
      <c r="IO178" s="194">
        <v>0</v>
      </c>
      <c r="IP178" s="194">
        <v>0</v>
      </c>
      <c r="IQ178" s="194">
        <v>31616</v>
      </c>
      <c r="IR178" s="194">
        <v>38816</v>
      </c>
      <c r="IS178" s="194">
        <v>0</v>
      </c>
      <c r="IT178" s="194">
        <v>0</v>
      </c>
      <c r="IU178" s="194">
        <v>0</v>
      </c>
      <c r="IV178" s="194">
        <v>0</v>
      </c>
      <c r="IW178" s="194">
        <v>0</v>
      </c>
      <c r="IX178" s="194">
        <f t="shared" si="5"/>
        <v>3140832</v>
      </c>
    </row>
    <row r="179" spans="1:258" ht="13.5" customHeight="1" x14ac:dyDescent="0.25">
      <c r="A179" s="190">
        <v>599175</v>
      </c>
      <c r="B179" s="194">
        <v>0</v>
      </c>
      <c r="C179" s="194">
        <v>8160</v>
      </c>
      <c r="D179" s="194">
        <v>0</v>
      </c>
      <c r="E179" s="194">
        <v>16347</v>
      </c>
      <c r="F179" s="194">
        <v>1140</v>
      </c>
      <c r="G179" s="194">
        <v>12891</v>
      </c>
      <c r="H179" s="194">
        <v>0</v>
      </c>
      <c r="I179" s="194">
        <v>11580</v>
      </c>
      <c r="J179" s="194">
        <v>0</v>
      </c>
      <c r="K179" s="194">
        <v>7956</v>
      </c>
      <c r="L179" s="194">
        <v>0</v>
      </c>
      <c r="M179" s="194">
        <v>13080</v>
      </c>
      <c r="N179" s="194">
        <v>0</v>
      </c>
      <c r="O179" s="194">
        <v>10074</v>
      </c>
      <c r="P179" s="194">
        <v>0</v>
      </c>
      <c r="Q179" s="194">
        <v>0</v>
      </c>
      <c r="R179" s="194">
        <v>44352</v>
      </c>
      <c r="S179" s="194">
        <v>0</v>
      </c>
      <c r="T179" s="194">
        <v>0</v>
      </c>
      <c r="U179" s="194">
        <v>0</v>
      </c>
      <c r="V179" s="194">
        <v>798</v>
      </c>
      <c r="W179" s="194">
        <v>19828</v>
      </c>
      <c r="X179" s="194">
        <v>120123</v>
      </c>
      <c r="Y179" s="194">
        <v>3594</v>
      </c>
      <c r="Z179" s="194">
        <v>4470</v>
      </c>
      <c r="AA179" s="194">
        <v>0</v>
      </c>
      <c r="AB179" s="194">
        <v>0</v>
      </c>
      <c r="AC179" s="194">
        <v>3696</v>
      </c>
      <c r="AD179" s="194">
        <v>23544</v>
      </c>
      <c r="AE179" s="194">
        <v>0</v>
      </c>
      <c r="AF179" s="194">
        <v>14219</v>
      </c>
      <c r="AG179" s="194">
        <v>0</v>
      </c>
      <c r="AH179" s="194">
        <v>0</v>
      </c>
      <c r="AI179" s="194">
        <v>0</v>
      </c>
      <c r="AJ179" s="194">
        <v>0</v>
      </c>
      <c r="AK179" s="194">
        <v>0</v>
      </c>
      <c r="AL179" s="194">
        <v>0</v>
      </c>
      <c r="AM179" s="194">
        <v>0</v>
      </c>
      <c r="AN179" s="194">
        <v>8184</v>
      </c>
      <c r="AO179" s="194">
        <v>0</v>
      </c>
      <c r="AP179" s="194">
        <v>0</v>
      </c>
      <c r="AQ179" s="194">
        <v>0</v>
      </c>
      <c r="AR179" s="194">
        <v>0</v>
      </c>
      <c r="AS179" s="194">
        <v>0</v>
      </c>
      <c r="AT179" s="194">
        <v>0</v>
      </c>
      <c r="AU179" s="194">
        <v>21519</v>
      </c>
      <c r="AV179" s="194">
        <v>0</v>
      </c>
      <c r="AW179" s="194">
        <v>0</v>
      </c>
      <c r="AX179" s="194">
        <v>0</v>
      </c>
      <c r="AY179" s="194">
        <v>0</v>
      </c>
      <c r="AZ179" s="194">
        <v>173956</v>
      </c>
      <c r="BA179" s="194">
        <v>0</v>
      </c>
      <c r="BB179" s="194">
        <v>4259</v>
      </c>
      <c r="BC179" s="194">
        <v>3551</v>
      </c>
      <c r="BD179" s="194">
        <v>27827</v>
      </c>
      <c r="BE179" s="194">
        <v>5284</v>
      </c>
      <c r="BF179" s="194">
        <v>0</v>
      </c>
      <c r="BG179" s="194">
        <v>0</v>
      </c>
      <c r="BH179" s="194">
        <v>0</v>
      </c>
      <c r="BI179" s="194">
        <v>0</v>
      </c>
      <c r="BJ179" s="194">
        <v>7993</v>
      </c>
      <c r="BK179" s="194">
        <v>0</v>
      </c>
      <c r="BL179" s="194">
        <v>0</v>
      </c>
      <c r="BM179" s="194">
        <v>316684</v>
      </c>
      <c r="BN179" s="194">
        <v>7878</v>
      </c>
      <c r="BO179" s="194">
        <v>0</v>
      </c>
      <c r="BP179" s="194">
        <v>300</v>
      </c>
      <c r="BQ179" s="194">
        <v>0</v>
      </c>
      <c r="BR179" s="194">
        <v>0</v>
      </c>
      <c r="BS179" s="194">
        <v>1200</v>
      </c>
      <c r="BT179" s="194">
        <v>21330</v>
      </c>
      <c r="BU179" s="194">
        <v>0</v>
      </c>
      <c r="BV179" s="194">
        <v>0</v>
      </c>
      <c r="BW179" s="194">
        <v>0</v>
      </c>
      <c r="BX179" s="194">
        <v>0</v>
      </c>
      <c r="BY179" s="194">
        <v>0</v>
      </c>
      <c r="BZ179" s="194">
        <v>0</v>
      </c>
      <c r="CA179" s="194">
        <v>8622</v>
      </c>
      <c r="CB179" s="194">
        <v>0</v>
      </c>
      <c r="CC179" s="194">
        <v>0</v>
      </c>
      <c r="CD179" s="194">
        <v>0</v>
      </c>
      <c r="CE179" s="194">
        <v>0</v>
      </c>
      <c r="CF179" s="194">
        <v>0</v>
      </c>
      <c r="CG179" s="194">
        <v>116214</v>
      </c>
      <c r="CH179" s="194">
        <v>3978</v>
      </c>
      <c r="CI179" s="194">
        <v>0</v>
      </c>
      <c r="CJ179" s="194">
        <v>0</v>
      </c>
      <c r="CK179" s="194">
        <v>0</v>
      </c>
      <c r="CL179" s="194">
        <v>0</v>
      </c>
      <c r="CM179" s="194">
        <v>0</v>
      </c>
      <c r="CN179" s="194">
        <v>0</v>
      </c>
      <c r="CO179" s="194">
        <v>0</v>
      </c>
      <c r="CP179" s="194">
        <v>0</v>
      </c>
      <c r="CQ179" s="194">
        <v>0</v>
      </c>
      <c r="CR179" s="194">
        <v>0</v>
      </c>
      <c r="CS179" s="194">
        <v>0</v>
      </c>
      <c r="CT179" s="194">
        <v>0</v>
      </c>
      <c r="CU179" s="194">
        <v>0</v>
      </c>
      <c r="CV179" s="194">
        <v>0</v>
      </c>
      <c r="CW179" s="194">
        <v>0</v>
      </c>
      <c r="CX179" s="194">
        <v>2802</v>
      </c>
      <c r="CY179" s="194">
        <v>0</v>
      </c>
      <c r="CZ179" s="194">
        <v>0</v>
      </c>
      <c r="DA179" s="194">
        <v>5105</v>
      </c>
      <c r="DB179" s="194">
        <v>2876</v>
      </c>
      <c r="DC179" s="194">
        <v>5118</v>
      </c>
      <c r="DD179" s="194">
        <v>1980</v>
      </c>
      <c r="DE179" s="194">
        <v>16736</v>
      </c>
      <c r="DF179" s="194">
        <v>33432</v>
      </c>
      <c r="DG179" s="194">
        <v>0</v>
      </c>
      <c r="DH179" s="194">
        <v>0</v>
      </c>
      <c r="DI179" s="194">
        <v>0</v>
      </c>
      <c r="DJ179" s="194">
        <v>7007</v>
      </c>
      <c r="DK179" s="194">
        <v>0</v>
      </c>
      <c r="DL179" s="194">
        <v>0</v>
      </c>
      <c r="DM179" s="194">
        <v>0</v>
      </c>
      <c r="DN179" s="194">
        <v>0</v>
      </c>
      <c r="DO179" s="194">
        <v>0</v>
      </c>
      <c r="DP179" s="194">
        <v>28011</v>
      </c>
      <c r="DQ179" s="194">
        <v>1212</v>
      </c>
      <c r="DR179" s="194">
        <v>0</v>
      </c>
      <c r="DS179" s="194">
        <v>0</v>
      </c>
      <c r="DT179" s="194">
        <v>924</v>
      </c>
      <c r="DU179" s="194">
        <v>0</v>
      </c>
      <c r="DV179" s="194">
        <v>0</v>
      </c>
      <c r="DW179" s="194">
        <v>0</v>
      </c>
      <c r="DX179" s="194">
        <v>0</v>
      </c>
      <c r="DY179" s="194">
        <v>0</v>
      </c>
      <c r="DZ179" s="194">
        <v>0</v>
      </c>
      <c r="EA179" s="194">
        <v>49694</v>
      </c>
      <c r="EB179" s="194">
        <v>0</v>
      </c>
      <c r="EC179" s="194">
        <v>0</v>
      </c>
      <c r="ED179" s="194">
        <v>0</v>
      </c>
      <c r="EE179" s="194">
        <v>9708</v>
      </c>
      <c r="EF179" s="194">
        <v>0</v>
      </c>
      <c r="EG179" s="194">
        <v>0</v>
      </c>
      <c r="EH179" s="194">
        <v>0</v>
      </c>
      <c r="EI179" s="194">
        <v>0</v>
      </c>
      <c r="EJ179" s="194">
        <v>34092</v>
      </c>
      <c r="EK179" s="194">
        <v>2526</v>
      </c>
      <c r="EL179" s="194">
        <v>0</v>
      </c>
      <c r="EM179" s="194">
        <v>0</v>
      </c>
      <c r="EN179" s="194">
        <v>0</v>
      </c>
      <c r="EO179" s="194">
        <v>0</v>
      </c>
      <c r="EP179" s="194">
        <v>0</v>
      </c>
      <c r="EQ179" s="194">
        <v>0</v>
      </c>
      <c r="ER179" s="194">
        <v>0</v>
      </c>
      <c r="ES179" s="194">
        <v>0</v>
      </c>
      <c r="ET179" s="194">
        <v>84</v>
      </c>
      <c r="EU179" s="194">
        <v>0</v>
      </c>
      <c r="EV179" s="194">
        <v>0</v>
      </c>
      <c r="EW179" s="194">
        <v>643</v>
      </c>
      <c r="EX179" s="194">
        <v>320</v>
      </c>
      <c r="EY179" s="194">
        <v>4669</v>
      </c>
      <c r="EZ179" s="194">
        <v>75636</v>
      </c>
      <c r="FA179" s="194">
        <v>0</v>
      </c>
      <c r="FB179" s="194">
        <v>0</v>
      </c>
      <c r="FC179" s="194">
        <v>0</v>
      </c>
      <c r="FD179" s="194">
        <v>0</v>
      </c>
      <c r="FE179" s="194">
        <v>0</v>
      </c>
      <c r="FF179" s="194">
        <v>70848</v>
      </c>
      <c r="FG179" s="194">
        <v>9210</v>
      </c>
      <c r="FH179" s="194">
        <v>6132</v>
      </c>
      <c r="FI179" s="194">
        <v>0</v>
      </c>
      <c r="FJ179" s="194">
        <v>27392</v>
      </c>
      <c r="FK179" s="194">
        <v>33162</v>
      </c>
      <c r="FL179" s="194">
        <v>300</v>
      </c>
      <c r="FM179" s="194">
        <v>0</v>
      </c>
      <c r="FN179" s="194">
        <v>0</v>
      </c>
      <c r="FO179" s="194">
        <v>0</v>
      </c>
      <c r="FP179" s="194">
        <v>9600</v>
      </c>
      <c r="FQ179" s="194">
        <v>0</v>
      </c>
      <c r="FR179" s="194">
        <v>13800</v>
      </c>
      <c r="FS179" s="194">
        <v>25755</v>
      </c>
      <c r="FT179" s="194">
        <v>5694</v>
      </c>
      <c r="FU179" s="194">
        <v>20097</v>
      </c>
      <c r="FV179" s="194">
        <v>47880</v>
      </c>
      <c r="FW179" s="194">
        <v>0</v>
      </c>
      <c r="FX179" s="194">
        <v>0</v>
      </c>
      <c r="FY179" s="194">
        <v>0</v>
      </c>
      <c r="FZ179" s="194">
        <v>471962</v>
      </c>
      <c r="GA179" s="194">
        <v>0</v>
      </c>
      <c r="GB179" s="194">
        <v>0</v>
      </c>
      <c r="GC179" s="194">
        <v>6966</v>
      </c>
      <c r="GD179" s="194">
        <v>732</v>
      </c>
      <c r="GE179" s="194">
        <v>5919</v>
      </c>
      <c r="GF179" s="194">
        <v>0</v>
      </c>
      <c r="GG179" s="194">
        <v>0</v>
      </c>
      <c r="GH179" s="194">
        <v>16788</v>
      </c>
      <c r="GI179" s="194">
        <v>0</v>
      </c>
      <c r="GJ179" s="194">
        <v>7332</v>
      </c>
      <c r="GK179" s="194">
        <v>0</v>
      </c>
      <c r="GL179" s="194">
        <v>7674</v>
      </c>
      <c r="GM179" s="194">
        <v>24595</v>
      </c>
      <c r="GN179" s="194">
        <v>42888</v>
      </c>
      <c r="GO179" s="194">
        <v>0</v>
      </c>
      <c r="GP179" s="194">
        <v>0</v>
      </c>
      <c r="GQ179" s="194">
        <v>0</v>
      </c>
      <c r="GR179" s="194">
        <v>40591</v>
      </c>
      <c r="GS179" s="194">
        <v>0</v>
      </c>
      <c r="GT179" s="194">
        <v>5039</v>
      </c>
      <c r="GU179" s="194">
        <v>34740</v>
      </c>
      <c r="GV179" s="194">
        <v>4782</v>
      </c>
      <c r="GW179" s="194">
        <v>0</v>
      </c>
      <c r="GX179" s="194">
        <v>0</v>
      </c>
      <c r="GY179" s="194">
        <v>0</v>
      </c>
      <c r="GZ179" s="194">
        <v>0</v>
      </c>
      <c r="HA179" s="194">
        <v>6312</v>
      </c>
      <c r="HB179" s="194">
        <v>0</v>
      </c>
      <c r="HC179" s="194">
        <v>0</v>
      </c>
      <c r="HD179" s="194">
        <v>0</v>
      </c>
      <c r="HE179" s="194">
        <v>0</v>
      </c>
      <c r="HF179" s="194">
        <v>14412</v>
      </c>
      <c r="HG179" s="194">
        <v>0</v>
      </c>
      <c r="HH179" s="194">
        <v>25452</v>
      </c>
      <c r="HI179" s="194">
        <v>0</v>
      </c>
      <c r="HJ179" s="194">
        <v>0</v>
      </c>
      <c r="HK179" s="194">
        <v>0</v>
      </c>
      <c r="HL179" s="194">
        <v>0</v>
      </c>
      <c r="HM179" s="194">
        <v>1032</v>
      </c>
      <c r="HN179" s="194">
        <v>0</v>
      </c>
      <c r="HO179" s="194">
        <v>0</v>
      </c>
      <c r="HP179" s="194">
        <v>0</v>
      </c>
      <c r="HQ179" s="194">
        <v>0</v>
      </c>
      <c r="HR179" s="194">
        <v>133339</v>
      </c>
      <c r="HS179" s="194">
        <v>0</v>
      </c>
      <c r="HT179" s="194">
        <v>0</v>
      </c>
      <c r="HU179" s="194">
        <v>0</v>
      </c>
      <c r="HV179" s="194">
        <v>0</v>
      </c>
      <c r="HW179" s="194">
        <v>0</v>
      </c>
      <c r="HX179" s="194">
        <v>0</v>
      </c>
      <c r="HY179" s="194">
        <v>0</v>
      </c>
      <c r="HZ179" s="194">
        <v>0</v>
      </c>
      <c r="IA179" s="194">
        <v>0</v>
      </c>
      <c r="IB179" s="194">
        <v>0</v>
      </c>
      <c r="IC179" s="194">
        <v>0</v>
      </c>
      <c r="ID179" s="194">
        <v>0</v>
      </c>
      <c r="IE179" s="194">
        <v>768</v>
      </c>
      <c r="IF179" s="194">
        <v>0</v>
      </c>
      <c r="IG179" s="194">
        <v>0</v>
      </c>
      <c r="IH179" s="194">
        <v>0</v>
      </c>
      <c r="II179" s="194">
        <v>17136</v>
      </c>
      <c r="IJ179" s="194">
        <v>5496</v>
      </c>
      <c r="IK179" s="194">
        <v>0</v>
      </c>
      <c r="IL179" s="194">
        <v>0</v>
      </c>
      <c r="IM179" s="194">
        <v>0</v>
      </c>
      <c r="IN179" s="194">
        <v>0</v>
      </c>
      <c r="IO179" s="194">
        <v>0</v>
      </c>
      <c r="IP179" s="194">
        <v>0</v>
      </c>
      <c r="IQ179" s="194">
        <v>6324</v>
      </c>
      <c r="IR179" s="194">
        <v>0</v>
      </c>
      <c r="IS179" s="194">
        <v>0</v>
      </c>
      <c r="IT179" s="194">
        <v>0</v>
      </c>
      <c r="IU179" s="194">
        <v>165010</v>
      </c>
      <c r="IV179" s="194">
        <v>0</v>
      </c>
      <c r="IW179" s="194">
        <v>18892</v>
      </c>
      <c r="IX179" s="194">
        <f t="shared" si="5"/>
        <v>2661257</v>
      </c>
    </row>
    <row r="180" spans="1:258" ht="13.5" customHeight="1" x14ac:dyDescent="0.25">
      <c r="A180" s="190">
        <v>599181</v>
      </c>
      <c r="B180" s="194">
        <v>0</v>
      </c>
      <c r="C180" s="194">
        <v>31000</v>
      </c>
      <c r="D180" s="194">
        <v>0</v>
      </c>
      <c r="E180" s="194">
        <v>298543</v>
      </c>
      <c r="F180" s="194">
        <v>0</v>
      </c>
      <c r="G180" s="194">
        <v>62800</v>
      </c>
      <c r="H180" s="194">
        <v>3250</v>
      </c>
      <c r="I180" s="194">
        <v>12088340</v>
      </c>
      <c r="J180" s="194">
        <v>0</v>
      </c>
      <c r="K180" s="194">
        <v>0</v>
      </c>
      <c r="L180" s="194">
        <v>30000</v>
      </c>
      <c r="M180" s="194">
        <v>0</v>
      </c>
      <c r="N180" s="194">
        <v>2130065</v>
      </c>
      <c r="O180" s="194">
        <v>7500</v>
      </c>
      <c r="P180" s="194">
        <v>0</v>
      </c>
      <c r="Q180" s="194">
        <v>19000</v>
      </c>
      <c r="R180" s="194">
        <v>108210</v>
      </c>
      <c r="S180" s="194">
        <v>0</v>
      </c>
      <c r="T180" s="194">
        <v>0</v>
      </c>
      <c r="U180" s="194">
        <v>0</v>
      </c>
      <c r="V180" s="194">
        <v>181354</v>
      </c>
      <c r="W180" s="194">
        <v>0</v>
      </c>
      <c r="X180" s="194">
        <v>30500</v>
      </c>
      <c r="Y180" s="194">
        <v>502500</v>
      </c>
      <c r="Z180" s="194">
        <v>205295.05</v>
      </c>
      <c r="AA180" s="194">
        <v>0</v>
      </c>
      <c r="AB180" s="194">
        <v>0</v>
      </c>
      <c r="AC180" s="194">
        <v>201200</v>
      </c>
      <c r="AD180" s="194">
        <v>8827859.1500000004</v>
      </c>
      <c r="AE180" s="194">
        <v>0</v>
      </c>
      <c r="AF180" s="194">
        <v>455837.75</v>
      </c>
      <c r="AG180" s="194">
        <v>0</v>
      </c>
      <c r="AH180" s="194">
        <v>0</v>
      </c>
      <c r="AI180" s="194">
        <v>0</v>
      </c>
      <c r="AJ180" s="194">
        <v>0</v>
      </c>
      <c r="AK180" s="194">
        <v>-2764.06</v>
      </c>
      <c r="AL180" s="194">
        <v>-7729.04</v>
      </c>
      <c r="AM180" s="194">
        <v>0</v>
      </c>
      <c r="AN180" s="194">
        <v>1000</v>
      </c>
      <c r="AO180" s="194">
        <v>0</v>
      </c>
      <c r="AP180" s="194">
        <v>0</v>
      </c>
      <c r="AQ180" s="194">
        <v>0</v>
      </c>
      <c r="AR180" s="194">
        <v>0</v>
      </c>
      <c r="AS180" s="194">
        <v>-770</v>
      </c>
      <c r="AT180" s="194">
        <v>0</v>
      </c>
      <c r="AU180" s="194">
        <v>-9796.2199999999993</v>
      </c>
      <c r="AV180" s="194">
        <v>0</v>
      </c>
      <c r="AW180" s="194">
        <v>0</v>
      </c>
      <c r="AX180" s="194">
        <v>0</v>
      </c>
      <c r="AY180" s="194">
        <v>0</v>
      </c>
      <c r="AZ180" s="194">
        <v>-31695.71</v>
      </c>
      <c r="BA180" s="194">
        <v>4000</v>
      </c>
      <c r="BB180" s="194">
        <v>2065.5</v>
      </c>
      <c r="BC180" s="194">
        <v>1000</v>
      </c>
      <c r="BD180" s="194">
        <v>2172.2800000000002</v>
      </c>
      <c r="BE180" s="194">
        <v>1500</v>
      </c>
      <c r="BF180" s="194">
        <v>-15765.02</v>
      </c>
      <c r="BG180" s="194">
        <v>0</v>
      </c>
      <c r="BH180" s="194">
        <v>42.9</v>
      </c>
      <c r="BI180" s="194">
        <v>-5607.41</v>
      </c>
      <c r="BJ180" s="194">
        <v>0</v>
      </c>
      <c r="BK180" s="194">
        <v>0</v>
      </c>
      <c r="BL180" s="194">
        <v>0</v>
      </c>
      <c r="BM180" s="194">
        <v>20250</v>
      </c>
      <c r="BN180" s="194">
        <v>5000</v>
      </c>
      <c r="BO180" s="194">
        <v>275200</v>
      </c>
      <c r="BP180" s="194">
        <v>-5658</v>
      </c>
      <c r="BQ180" s="194">
        <v>100</v>
      </c>
      <c r="BR180" s="194">
        <v>2000</v>
      </c>
      <c r="BS180" s="194">
        <v>32606</v>
      </c>
      <c r="BT180" s="194">
        <v>9500</v>
      </c>
      <c r="BU180" s="194">
        <v>71283.399999999994</v>
      </c>
      <c r="BV180" s="194">
        <v>5800</v>
      </c>
      <c r="BW180" s="194">
        <v>-12855.93</v>
      </c>
      <c r="BX180" s="194">
        <v>0</v>
      </c>
      <c r="BY180" s="194">
        <v>70700</v>
      </c>
      <c r="BZ180" s="194">
        <v>0</v>
      </c>
      <c r="CA180" s="194">
        <v>141275.6</v>
      </c>
      <c r="CB180" s="194">
        <v>0</v>
      </c>
      <c r="CC180" s="194">
        <v>-720</v>
      </c>
      <c r="CD180" s="194">
        <v>0</v>
      </c>
      <c r="CE180" s="194">
        <v>1613.5</v>
      </c>
      <c r="CF180" s="194">
        <v>0</v>
      </c>
      <c r="CG180" s="194">
        <v>822473.39</v>
      </c>
      <c r="CH180" s="194">
        <v>0</v>
      </c>
      <c r="CI180" s="194">
        <v>0</v>
      </c>
      <c r="CJ180" s="194">
        <v>0</v>
      </c>
      <c r="CK180" s="194">
        <v>0</v>
      </c>
      <c r="CL180" s="194">
        <v>-817.92</v>
      </c>
      <c r="CM180" s="194">
        <v>0</v>
      </c>
      <c r="CN180" s="194">
        <v>0</v>
      </c>
      <c r="CO180" s="194">
        <v>1000</v>
      </c>
      <c r="CP180" s="194">
        <v>0</v>
      </c>
      <c r="CQ180" s="194">
        <v>0</v>
      </c>
      <c r="CR180" s="194">
        <v>4815.6000000000004</v>
      </c>
      <c r="CS180" s="194">
        <v>3613.5</v>
      </c>
      <c r="CT180" s="194">
        <v>0</v>
      </c>
      <c r="CU180" s="194">
        <v>637378.25</v>
      </c>
      <c r="CV180" s="194">
        <v>0</v>
      </c>
      <c r="CW180" s="194">
        <v>0</v>
      </c>
      <c r="CX180" s="194">
        <v>79013.100000000006</v>
      </c>
      <c r="CY180" s="194">
        <v>0</v>
      </c>
      <c r="CZ180" s="194">
        <v>0</v>
      </c>
      <c r="DA180" s="194">
        <v>1000</v>
      </c>
      <c r="DB180" s="194">
        <v>1613.5</v>
      </c>
      <c r="DC180" s="194">
        <v>756050</v>
      </c>
      <c r="DD180" s="194">
        <v>0</v>
      </c>
      <c r="DE180" s="194">
        <v>11040</v>
      </c>
      <c r="DF180" s="194">
        <v>13000</v>
      </c>
      <c r="DG180" s="194">
        <v>0</v>
      </c>
      <c r="DH180" s="194">
        <v>48000</v>
      </c>
      <c r="DI180" s="194">
        <v>0</v>
      </c>
      <c r="DJ180" s="194">
        <v>11484254.800000001</v>
      </c>
      <c r="DK180" s="194">
        <v>0</v>
      </c>
      <c r="DL180" s="194">
        <v>24000</v>
      </c>
      <c r="DM180" s="194">
        <v>0</v>
      </c>
      <c r="DN180" s="194">
        <v>1000</v>
      </c>
      <c r="DO180" s="194">
        <v>18406</v>
      </c>
      <c r="DP180" s="194">
        <v>100503.03</v>
      </c>
      <c r="DQ180" s="194">
        <v>576031.53</v>
      </c>
      <c r="DR180" s="194">
        <v>0</v>
      </c>
      <c r="DS180" s="194">
        <v>344564.43</v>
      </c>
      <c r="DT180" s="194">
        <v>13472</v>
      </c>
      <c r="DU180" s="194">
        <v>0</v>
      </c>
      <c r="DV180" s="194">
        <v>1386175</v>
      </c>
      <c r="DW180" s="194">
        <v>2844666</v>
      </c>
      <c r="DX180" s="194">
        <v>0</v>
      </c>
      <c r="DY180" s="194">
        <v>0</v>
      </c>
      <c r="DZ180" s="194">
        <v>1555854</v>
      </c>
      <c r="EA180" s="194">
        <v>8437200</v>
      </c>
      <c r="EB180" s="194">
        <v>0</v>
      </c>
      <c r="EC180" s="194">
        <v>2186524</v>
      </c>
      <c r="ED180" s="194">
        <v>4313481.34</v>
      </c>
      <c r="EE180" s="194">
        <v>5942168</v>
      </c>
      <c r="EF180" s="194">
        <v>3783935</v>
      </c>
      <c r="EG180" s="194">
        <v>-93</v>
      </c>
      <c r="EH180" s="194">
        <v>1240785</v>
      </c>
      <c r="EI180" s="194">
        <v>0</v>
      </c>
      <c r="EJ180" s="194">
        <v>252603</v>
      </c>
      <c r="EK180" s="194">
        <v>14800</v>
      </c>
      <c r="EL180" s="194">
        <v>0</v>
      </c>
      <c r="EM180" s="194">
        <v>0</v>
      </c>
      <c r="EN180" s="194">
        <v>0</v>
      </c>
      <c r="EO180" s="194">
        <v>0</v>
      </c>
      <c r="EP180" s="194">
        <v>0</v>
      </c>
      <c r="EQ180" s="194">
        <v>338400</v>
      </c>
      <c r="ER180" s="194">
        <v>461800</v>
      </c>
      <c r="ES180" s="194">
        <v>396000</v>
      </c>
      <c r="ET180" s="194">
        <v>576800</v>
      </c>
      <c r="EU180" s="194">
        <v>249100</v>
      </c>
      <c r="EV180" s="194">
        <v>410700</v>
      </c>
      <c r="EW180" s="194">
        <v>1587172</v>
      </c>
      <c r="EX180" s="194">
        <v>121700</v>
      </c>
      <c r="EY180" s="194">
        <v>124600</v>
      </c>
      <c r="EZ180" s="194">
        <v>3105050</v>
      </c>
      <c r="FA180" s="194">
        <v>0</v>
      </c>
      <c r="FB180" s="194">
        <v>116400</v>
      </c>
      <c r="FC180" s="194">
        <v>115700</v>
      </c>
      <c r="FD180" s="194">
        <v>500</v>
      </c>
      <c r="FE180" s="194">
        <v>0</v>
      </c>
      <c r="FF180" s="194">
        <v>0</v>
      </c>
      <c r="FG180" s="194">
        <v>0</v>
      </c>
      <c r="FH180" s="194">
        <v>6048</v>
      </c>
      <c r="FI180" s="194">
        <v>0</v>
      </c>
      <c r="FJ180" s="194">
        <v>16399</v>
      </c>
      <c r="FK180" s="194">
        <v>0</v>
      </c>
      <c r="FL180" s="194">
        <v>0</v>
      </c>
      <c r="FM180" s="194">
        <v>0</v>
      </c>
      <c r="FN180" s="194">
        <v>2016</v>
      </c>
      <c r="FO180" s="194">
        <v>0</v>
      </c>
      <c r="FP180" s="194">
        <v>0</v>
      </c>
      <c r="FQ180" s="194">
        <v>16668</v>
      </c>
      <c r="FR180" s="194">
        <v>0</v>
      </c>
      <c r="FS180" s="194">
        <v>0</v>
      </c>
      <c r="FT180" s="194">
        <v>0</v>
      </c>
      <c r="FU180" s="194">
        <v>3226</v>
      </c>
      <c r="FV180" s="194">
        <v>0</v>
      </c>
      <c r="FW180" s="194">
        <v>0</v>
      </c>
      <c r="FX180" s="194">
        <v>0</v>
      </c>
      <c r="FY180" s="194">
        <v>0</v>
      </c>
      <c r="FZ180" s="194">
        <v>1620</v>
      </c>
      <c r="GA180" s="194">
        <v>0</v>
      </c>
      <c r="GB180" s="194">
        <v>0</v>
      </c>
      <c r="GC180" s="194">
        <v>0</v>
      </c>
      <c r="GD180" s="194">
        <v>0</v>
      </c>
      <c r="GE180" s="194">
        <v>0</v>
      </c>
      <c r="GF180" s="194">
        <v>0</v>
      </c>
      <c r="GG180" s="194">
        <v>0</v>
      </c>
      <c r="GH180" s="194">
        <v>2350</v>
      </c>
      <c r="GI180" s="194">
        <v>0</v>
      </c>
      <c r="GJ180" s="194">
        <v>0</v>
      </c>
      <c r="GK180" s="194">
        <v>0</v>
      </c>
      <c r="GL180" s="194">
        <v>900</v>
      </c>
      <c r="GM180" s="194">
        <v>681813.61</v>
      </c>
      <c r="GN180" s="194">
        <v>1548050</v>
      </c>
      <c r="GO180" s="194">
        <v>0</v>
      </c>
      <c r="GP180" s="194">
        <v>0</v>
      </c>
      <c r="GQ180" s="194">
        <v>0</v>
      </c>
      <c r="GR180" s="194">
        <v>0</v>
      </c>
      <c r="GS180" s="194">
        <v>0</v>
      </c>
      <c r="GT180" s="194">
        <v>0</v>
      </c>
      <c r="GU180" s="194">
        <v>52511</v>
      </c>
      <c r="GV180" s="194">
        <v>168262</v>
      </c>
      <c r="GW180" s="194">
        <v>0</v>
      </c>
      <c r="GX180" s="194">
        <v>0</v>
      </c>
      <c r="GY180" s="194">
        <v>0</v>
      </c>
      <c r="GZ180" s="194">
        <v>0</v>
      </c>
      <c r="HA180" s="194">
        <v>0</v>
      </c>
      <c r="HB180" s="194">
        <v>0</v>
      </c>
      <c r="HC180" s="194">
        <v>0</v>
      </c>
      <c r="HD180" s="194">
        <v>0</v>
      </c>
      <c r="HE180" s="194">
        <v>0</v>
      </c>
      <c r="HF180" s="194">
        <v>0</v>
      </c>
      <c r="HG180" s="194">
        <v>1000</v>
      </c>
      <c r="HH180" s="194">
        <v>4033</v>
      </c>
      <c r="HI180" s="194">
        <v>0</v>
      </c>
      <c r="HJ180" s="194">
        <v>0</v>
      </c>
      <c r="HK180" s="194">
        <v>805</v>
      </c>
      <c r="HL180" s="194">
        <v>0</v>
      </c>
      <c r="HM180" s="194">
        <v>173888</v>
      </c>
      <c r="HN180" s="194">
        <v>0</v>
      </c>
      <c r="HO180" s="194">
        <v>0</v>
      </c>
      <c r="HP180" s="194">
        <v>0</v>
      </c>
      <c r="HQ180" s="194">
        <v>0</v>
      </c>
      <c r="HR180" s="194">
        <v>1800</v>
      </c>
      <c r="HS180" s="194">
        <v>0</v>
      </c>
      <c r="HT180" s="194">
        <v>0</v>
      </c>
      <c r="HU180" s="194">
        <v>0.46</v>
      </c>
      <c r="HV180" s="194">
        <v>0</v>
      </c>
      <c r="HW180" s="194">
        <v>-0.15</v>
      </c>
      <c r="HX180" s="194">
        <v>0</v>
      </c>
      <c r="HY180" s="194">
        <v>0</v>
      </c>
      <c r="HZ180" s="194">
        <v>0</v>
      </c>
      <c r="IA180" s="194">
        <v>0</v>
      </c>
      <c r="IB180" s="194">
        <v>0</v>
      </c>
      <c r="IC180" s="194">
        <v>0</v>
      </c>
      <c r="ID180" s="194">
        <v>0</v>
      </c>
      <c r="IE180" s="194">
        <v>0</v>
      </c>
      <c r="IF180" s="194">
        <v>0</v>
      </c>
      <c r="IG180" s="194">
        <v>0</v>
      </c>
      <c r="IH180" s="194">
        <v>0</v>
      </c>
      <c r="II180" s="194">
        <v>0</v>
      </c>
      <c r="IJ180" s="194">
        <v>0</v>
      </c>
      <c r="IK180" s="194">
        <v>0</v>
      </c>
      <c r="IL180" s="194">
        <v>0</v>
      </c>
      <c r="IM180" s="194">
        <v>13300</v>
      </c>
      <c r="IN180" s="194">
        <v>0</v>
      </c>
      <c r="IO180" s="194">
        <v>0</v>
      </c>
      <c r="IP180" s="194">
        <v>0</v>
      </c>
      <c r="IQ180" s="194">
        <v>0</v>
      </c>
      <c r="IR180" s="194">
        <v>0</v>
      </c>
      <c r="IS180" s="194">
        <v>0</v>
      </c>
      <c r="IT180" s="194">
        <v>0</v>
      </c>
      <c r="IU180" s="194">
        <v>0</v>
      </c>
      <c r="IV180" s="194">
        <v>0</v>
      </c>
      <c r="IW180" s="194">
        <v>16130</v>
      </c>
      <c r="IX180" s="194">
        <f t="shared" si="5"/>
        <v>82950253.209999993</v>
      </c>
    </row>
    <row r="181" spans="1:258" ht="13.5" customHeight="1" x14ac:dyDescent="0.25">
      <c r="A181" s="190">
        <v>599182</v>
      </c>
      <c r="B181" s="194">
        <v>0</v>
      </c>
      <c r="C181" s="194">
        <v>0</v>
      </c>
      <c r="D181" s="194">
        <v>0</v>
      </c>
      <c r="E181" s="194">
        <v>0</v>
      </c>
      <c r="F181" s="194">
        <v>0</v>
      </c>
      <c r="G181" s="194">
        <v>0</v>
      </c>
      <c r="H181" s="194">
        <v>0</v>
      </c>
      <c r="I181" s="194">
        <v>5250</v>
      </c>
      <c r="J181" s="194">
        <v>0</v>
      </c>
      <c r="K181" s="194">
        <v>0</v>
      </c>
      <c r="L181" s="194">
        <v>0</v>
      </c>
      <c r="M181" s="194">
        <v>0</v>
      </c>
      <c r="N181" s="194">
        <v>0</v>
      </c>
      <c r="O181" s="194">
        <v>0</v>
      </c>
      <c r="P181" s="194">
        <v>0</v>
      </c>
      <c r="Q181" s="194">
        <v>0</v>
      </c>
      <c r="R181" s="194">
        <v>0</v>
      </c>
      <c r="S181" s="194">
        <v>0</v>
      </c>
      <c r="T181" s="194">
        <v>0</v>
      </c>
      <c r="U181" s="194">
        <v>0</v>
      </c>
      <c r="V181" s="194">
        <v>0</v>
      </c>
      <c r="W181" s="194">
        <v>0</v>
      </c>
      <c r="X181" s="194">
        <v>0</v>
      </c>
      <c r="Y181" s="194">
        <v>0</v>
      </c>
      <c r="Z181" s="194">
        <v>0</v>
      </c>
      <c r="AA181" s="194">
        <v>0</v>
      </c>
      <c r="AB181" s="194">
        <v>0</v>
      </c>
      <c r="AC181" s="194">
        <v>0</v>
      </c>
      <c r="AD181" s="194">
        <v>0</v>
      </c>
      <c r="AE181" s="194">
        <v>0</v>
      </c>
      <c r="AF181" s="194">
        <v>0</v>
      </c>
      <c r="AG181" s="194">
        <v>0</v>
      </c>
      <c r="AH181" s="194">
        <v>0</v>
      </c>
      <c r="AI181" s="194">
        <v>0</v>
      </c>
      <c r="AJ181" s="194">
        <v>0</v>
      </c>
      <c r="AK181" s="194">
        <v>0</v>
      </c>
      <c r="AL181" s="194">
        <v>0</v>
      </c>
      <c r="AM181" s="194">
        <v>0</v>
      </c>
      <c r="AN181" s="194">
        <v>0</v>
      </c>
      <c r="AO181" s="194">
        <v>0</v>
      </c>
      <c r="AP181" s="194">
        <v>0</v>
      </c>
      <c r="AQ181" s="194">
        <v>0</v>
      </c>
      <c r="AR181" s="194">
        <v>0</v>
      </c>
      <c r="AS181" s="194">
        <v>0</v>
      </c>
      <c r="AT181" s="194">
        <v>0</v>
      </c>
      <c r="AU181" s="194">
        <v>0</v>
      </c>
      <c r="AV181" s="194">
        <v>0</v>
      </c>
      <c r="AW181" s="194">
        <v>0</v>
      </c>
      <c r="AX181" s="194">
        <v>0</v>
      </c>
      <c r="AY181" s="194">
        <v>0</v>
      </c>
      <c r="AZ181" s="194">
        <v>20000</v>
      </c>
      <c r="BA181" s="194">
        <v>0</v>
      </c>
      <c r="BB181" s="194">
        <v>9945</v>
      </c>
      <c r="BC181" s="194">
        <v>0</v>
      </c>
      <c r="BD181" s="194">
        <v>0</v>
      </c>
      <c r="BE181" s="194">
        <v>0</v>
      </c>
      <c r="BF181" s="194">
        <v>0</v>
      </c>
      <c r="BG181" s="194">
        <v>0</v>
      </c>
      <c r="BH181" s="194">
        <v>0</v>
      </c>
      <c r="BI181" s="194">
        <v>0</v>
      </c>
      <c r="BJ181" s="194">
        <v>0</v>
      </c>
      <c r="BK181" s="194">
        <v>0</v>
      </c>
      <c r="BL181" s="194">
        <v>0</v>
      </c>
      <c r="BM181" s="194">
        <v>60795</v>
      </c>
      <c r="BN181" s="194">
        <v>0</v>
      </c>
      <c r="BO181" s="194">
        <v>0</v>
      </c>
      <c r="BP181" s="194">
        <v>0</v>
      </c>
      <c r="BQ181" s="194">
        <v>0</v>
      </c>
      <c r="BR181" s="194">
        <v>0</v>
      </c>
      <c r="BS181" s="194">
        <v>0</v>
      </c>
      <c r="BT181" s="194">
        <v>0</v>
      </c>
      <c r="BU181" s="194">
        <v>0</v>
      </c>
      <c r="BV181" s="194">
        <v>0</v>
      </c>
      <c r="BW181" s="194">
        <v>0</v>
      </c>
      <c r="BX181" s="194">
        <v>0</v>
      </c>
      <c r="BY181" s="194">
        <v>0</v>
      </c>
      <c r="BZ181" s="194">
        <v>0</v>
      </c>
      <c r="CA181" s="194">
        <v>0</v>
      </c>
      <c r="CB181" s="194">
        <v>0</v>
      </c>
      <c r="CC181" s="194">
        <v>0</v>
      </c>
      <c r="CD181" s="194">
        <v>0</v>
      </c>
      <c r="CE181" s="194">
        <v>0</v>
      </c>
      <c r="CF181" s="194">
        <v>0</v>
      </c>
      <c r="CG181" s="194">
        <v>0</v>
      </c>
      <c r="CH181" s="194">
        <v>0</v>
      </c>
      <c r="CI181" s="194">
        <v>0</v>
      </c>
      <c r="CJ181" s="194">
        <v>0</v>
      </c>
      <c r="CK181" s="194">
        <v>0</v>
      </c>
      <c r="CL181" s="194">
        <v>0</v>
      </c>
      <c r="CM181" s="194">
        <v>0</v>
      </c>
      <c r="CN181" s="194">
        <v>0</v>
      </c>
      <c r="CO181" s="194">
        <v>0</v>
      </c>
      <c r="CP181" s="194">
        <v>0</v>
      </c>
      <c r="CQ181" s="194">
        <v>5715</v>
      </c>
      <c r="CR181" s="194">
        <v>0</v>
      </c>
      <c r="CS181" s="194">
        <v>0</v>
      </c>
      <c r="CT181" s="194">
        <v>0</v>
      </c>
      <c r="CU181" s="194">
        <v>0</v>
      </c>
      <c r="CV181" s="194">
        <v>0</v>
      </c>
      <c r="CW181" s="194">
        <v>0</v>
      </c>
      <c r="CX181" s="194">
        <v>0</v>
      </c>
      <c r="CY181" s="194">
        <v>0</v>
      </c>
      <c r="CZ181" s="194">
        <v>0</v>
      </c>
      <c r="DA181" s="194">
        <v>0</v>
      </c>
      <c r="DB181" s="194">
        <v>0</v>
      </c>
      <c r="DC181" s="194">
        <v>0</v>
      </c>
      <c r="DD181" s="194">
        <v>0</v>
      </c>
      <c r="DE181" s="194">
        <v>0</v>
      </c>
      <c r="DF181" s="194">
        <v>0</v>
      </c>
      <c r="DG181" s="194">
        <v>0</v>
      </c>
      <c r="DH181" s="194">
        <v>0</v>
      </c>
      <c r="DI181" s="194">
        <v>0</v>
      </c>
      <c r="DJ181" s="194">
        <v>0</v>
      </c>
      <c r="DK181" s="194">
        <v>0</v>
      </c>
      <c r="DL181" s="194">
        <v>0</v>
      </c>
      <c r="DM181" s="194">
        <v>0</v>
      </c>
      <c r="DN181" s="194">
        <v>0</v>
      </c>
      <c r="DO181" s="194">
        <v>0</v>
      </c>
      <c r="DP181" s="194">
        <v>0</v>
      </c>
      <c r="DQ181" s="194">
        <v>0</v>
      </c>
      <c r="DR181" s="194">
        <v>0</v>
      </c>
      <c r="DS181" s="194">
        <v>0</v>
      </c>
      <c r="DT181" s="194">
        <v>0</v>
      </c>
      <c r="DU181" s="194">
        <v>0</v>
      </c>
      <c r="DV181" s="194">
        <v>0</v>
      </c>
      <c r="DW181" s="194">
        <v>0</v>
      </c>
      <c r="DX181" s="194">
        <v>0</v>
      </c>
      <c r="DY181" s="194">
        <v>0</v>
      </c>
      <c r="DZ181" s="194">
        <v>1995</v>
      </c>
      <c r="EA181" s="194">
        <v>1365</v>
      </c>
      <c r="EB181" s="194">
        <v>875</v>
      </c>
      <c r="EC181" s="194">
        <v>0</v>
      </c>
      <c r="ED181" s="194">
        <v>0</v>
      </c>
      <c r="EE181" s="194">
        <v>55920</v>
      </c>
      <c r="EF181" s="194">
        <v>30155</v>
      </c>
      <c r="EG181" s="194">
        <v>0</v>
      </c>
      <c r="EH181" s="194">
        <v>0</v>
      </c>
      <c r="EI181" s="194">
        <v>0</v>
      </c>
      <c r="EJ181" s="194">
        <v>0</v>
      </c>
      <c r="EK181" s="194">
        <v>0</v>
      </c>
      <c r="EL181" s="194">
        <v>0</v>
      </c>
      <c r="EM181" s="194">
        <v>0</v>
      </c>
      <c r="EN181" s="194">
        <v>0</v>
      </c>
      <c r="EO181" s="194">
        <v>0</v>
      </c>
      <c r="EP181" s="194">
        <v>0</v>
      </c>
      <c r="EQ181" s="194">
        <v>0</v>
      </c>
      <c r="ER181" s="194">
        <v>0</v>
      </c>
      <c r="ES181" s="194">
        <v>0</v>
      </c>
      <c r="ET181" s="194">
        <v>0</v>
      </c>
      <c r="EU181" s="194">
        <v>0</v>
      </c>
      <c r="EV181" s="194">
        <v>0</v>
      </c>
      <c r="EW181" s="194">
        <v>0</v>
      </c>
      <c r="EX181" s="194">
        <v>0</v>
      </c>
      <c r="EY181" s="194">
        <v>0</v>
      </c>
      <c r="EZ181" s="194">
        <v>0</v>
      </c>
      <c r="FA181" s="194">
        <v>0</v>
      </c>
      <c r="FB181" s="194">
        <v>0</v>
      </c>
      <c r="FC181" s="194">
        <v>0</v>
      </c>
      <c r="FD181" s="194">
        <v>0</v>
      </c>
      <c r="FE181" s="194">
        <v>0</v>
      </c>
      <c r="FF181" s="194">
        <v>0</v>
      </c>
      <c r="FG181" s="194">
        <v>0</v>
      </c>
      <c r="FH181" s="194">
        <v>0</v>
      </c>
      <c r="FI181" s="194">
        <v>0</v>
      </c>
      <c r="FJ181" s="194">
        <v>0</v>
      </c>
      <c r="FK181" s="194">
        <v>0</v>
      </c>
      <c r="FL181" s="194">
        <v>0</v>
      </c>
      <c r="FM181" s="194">
        <v>0</v>
      </c>
      <c r="FN181" s="194">
        <v>0</v>
      </c>
      <c r="FO181" s="194">
        <v>0</v>
      </c>
      <c r="FP181" s="194">
        <v>0</v>
      </c>
      <c r="FQ181" s="194">
        <v>0</v>
      </c>
      <c r="FR181" s="194">
        <v>0</v>
      </c>
      <c r="FS181" s="194">
        <v>0</v>
      </c>
      <c r="FT181" s="194">
        <v>0</v>
      </c>
      <c r="FU181" s="194">
        <v>0</v>
      </c>
      <c r="FV181" s="194">
        <v>0</v>
      </c>
      <c r="FW181" s="194">
        <v>0</v>
      </c>
      <c r="FX181" s="194">
        <v>0</v>
      </c>
      <c r="FY181" s="194">
        <v>0</v>
      </c>
      <c r="FZ181" s="194">
        <v>0</v>
      </c>
      <c r="GA181" s="194">
        <v>0</v>
      </c>
      <c r="GB181" s="194">
        <v>0</v>
      </c>
      <c r="GC181" s="194">
        <v>0</v>
      </c>
      <c r="GD181" s="194">
        <v>0</v>
      </c>
      <c r="GE181" s="194">
        <v>0</v>
      </c>
      <c r="GF181" s="194">
        <v>0</v>
      </c>
      <c r="GG181" s="194">
        <v>0</v>
      </c>
      <c r="GH181" s="194">
        <v>0</v>
      </c>
      <c r="GI181" s="194">
        <v>0</v>
      </c>
      <c r="GJ181" s="194">
        <v>0</v>
      </c>
      <c r="GK181" s="194">
        <v>0</v>
      </c>
      <c r="GL181" s="194">
        <v>0</v>
      </c>
      <c r="GM181" s="194">
        <v>0</v>
      </c>
      <c r="GN181" s="194">
        <v>0</v>
      </c>
      <c r="GO181" s="194">
        <v>0</v>
      </c>
      <c r="GP181" s="194">
        <v>0</v>
      </c>
      <c r="GQ181" s="194">
        <v>0</v>
      </c>
      <c r="GR181" s="194">
        <v>0</v>
      </c>
      <c r="GS181" s="194">
        <v>0</v>
      </c>
      <c r="GT181" s="194">
        <v>0</v>
      </c>
      <c r="GU181" s="194">
        <v>0</v>
      </c>
      <c r="GV181" s="194">
        <v>0</v>
      </c>
      <c r="GW181" s="194">
        <v>0</v>
      </c>
      <c r="GX181" s="194">
        <v>0</v>
      </c>
      <c r="GY181" s="194">
        <v>0</v>
      </c>
      <c r="GZ181" s="194">
        <v>0</v>
      </c>
      <c r="HA181" s="194">
        <v>0</v>
      </c>
      <c r="HB181" s="194">
        <v>0</v>
      </c>
      <c r="HC181" s="194">
        <v>0</v>
      </c>
      <c r="HD181" s="194">
        <v>0</v>
      </c>
      <c r="HE181" s="194">
        <v>0</v>
      </c>
      <c r="HF181" s="194">
        <v>0</v>
      </c>
      <c r="HG181" s="194">
        <v>0</v>
      </c>
      <c r="HH181" s="194">
        <v>0</v>
      </c>
      <c r="HI181" s="194">
        <v>0</v>
      </c>
      <c r="HJ181" s="194">
        <v>0</v>
      </c>
      <c r="HK181" s="194">
        <v>0</v>
      </c>
      <c r="HL181" s="194">
        <v>0</v>
      </c>
      <c r="HM181" s="194">
        <v>0</v>
      </c>
      <c r="HN181" s="194">
        <v>0</v>
      </c>
      <c r="HO181" s="194">
        <v>0</v>
      </c>
      <c r="HP181" s="194">
        <v>0</v>
      </c>
      <c r="HQ181" s="194">
        <v>0</v>
      </c>
      <c r="HR181" s="194">
        <v>25050</v>
      </c>
      <c r="HS181" s="194">
        <v>0</v>
      </c>
      <c r="HT181" s="194">
        <v>0</v>
      </c>
      <c r="HU181" s="194">
        <v>0</v>
      </c>
      <c r="HV181" s="194">
        <v>0</v>
      </c>
      <c r="HW181" s="194">
        <v>0</v>
      </c>
      <c r="HX181" s="194">
        <v>0</v>
      </c>
      <c r="HY181" s="194">
        <v>0</v>
      </c>
      <c r="HZ181" s="194">
        <v>0</v>
      </c>
      <c r="IA181" s="194">
        <v>0</v>
      </c>
      <c r="IB181" s="194">
        <v>0</v>
      </c>
      <c r="IC181" s="194">
        <v>0</v>
      </c>
      <c r="ID181" s="194">
        <v>0</v>
      </c>
      <c r="IE181" s="194">
        <v>0</v>
      </c>
      <c r="IF181" s="194">
        <v>0</v>
      </c>
      <c r="IG181" s="194">
        <v>0</v>
      </c>
      <c r="IH181" s="194">
        <v>0</v>
      </c>
      <c r="II181" s="194">
        <v>0</v>
      </c>
      <c r="IJ181" s="194">
        <v>0</v>
      </c>
      <c r="IK181" s="194">
        <v>0</v>
      </c>
      <c r="IL181" s="194">
        <v>0</v>
      </c>
      <c r="IM181" s="194">
        <v>0</v>
      </c>
      <c r="IN181" s="194">
        <v>0</v>
      </c>
      <c r="IO181" s="194">
        <v>0</v>
      </c>
      <c r="IP181" s="194">
        <v>0</v>
      </c>
      <c r="IQ181" s="194">
        <v>0</v>
      </c>
      <c r="IR181" s="194">
        <v>0</v>
      </c>
      <c r="IS181" s="194">
        <v>0</v>
      </c>
      <c r="IT181" s="194">
        <v>0</v>
      </c>
      <c r="IU181" s="194">
        <v>0</v>
      </c>
      <c r="IV181" s="194">
        <v>0</v>
      </c>
      <c r="IW181" s="194">
        <v>0</v>
      </c>
      <c r="IX181" s="194">
        <f t="shared" si="5"/>
        <v>217065</v>
      </c>
    </row>
    <row r="182" spans="1:258" ht="13.5" customHeight="1" x14ac:dyDescent="0.25">
      <c r="A182" s="190">
        <v>599183</v>
      </c>
      <c r="B182" s="194">
        <v>0</v>
      </c>
      <c r="C182" s="194">
        <v>1583.2</v>
      </c>
      <c r="D182" s="194">
        <v>2920.7</v>
      </c>
      <c r="E182" s="194">
        <v>2591.9</v>
      </c>
      <c r="F182" s="194">
        <v>184.3</v>
      </c>
      <c r="G182" s="194">
        <v>3129</v>
      </c>
      <c r="H182" s="194">
        <v>595.1</v>
      </c>
      <c r="I182" s="194">
        <v>10740.1</v>
      </c>
      <c r="J182" s="194">
        <v>0</v>
      </c>
      <c r="K182" s="194">
        <v>0</v>
      </c>
      <c r="L182" s="194">
        <v>0</v>
      </c>
      <c r="M182" s="194">
        <v>0</v>
      </c>
      <c r="N182" s="194">
        <v>0</v>
      </c>
      <c r="O182" s="194">
        <v>0</v>
      </c>
      <c r="P182" s="194">
        <v>0</v>
      </c>
      <c r="Q182" s="194">
        <v>0</v>
      </c>
      <c r="R182" s="194">
        <v>0</v>
      </c>
      <c r="S182" s="194">
        <v>0</v>
      </c>
      <c r="T182" s="194">
        <v>66944</v>
      </c>
      <c r="U182" s="194">
        <v>0</v>
      </c>
      <c r="V182" s="194">
        <v>0</v>
      </c>
      <c r="W182" s="194">
        <v>0</v>
      </c>
      <c r="X182" s="194">
        <v>2709.4</v>
      </c>
      <c r="Y182" s="194">
        <v>7406</v>
      </c>
      <c r="Z182" s="194">
        <v>2131.8000000000002</v>
      </c>
      <c r="AA182" s="194">
        <v>0</v>
      </c>
      <c r="AB182" s="194">
        <v>776.4</v>
      </c>
      <c r="AC182" s="194">
        <v>803.4</v>
      </c>
      <c r="AD182" s="194">
        <v>8368.4</v>
      </c>
      <c r="AE182" s="194">
        <v>0</v>
      </c>
      <c r="AF182" s="194">
        <v>51.5</v>
      </c>
      <c r="AG182" s="194">
        <v>0</v>
      </c>
      <c r="AH182" s="194">
        <v>49359.4</v>
      </c>
      <c r="AI182" s="194">
        <v>0</v>
      </c>
      <c r="AJ182" s="194">
        <v>0</v>
      </c>
      <c r="AK182" s="194">
        <v>0</v>
      </c>
      <c r="AL182" s="194">
        <v>0</v>
      </c>
      <c r="AM182" s="194">
        <v>0</v>
      </c>
      <c r="AN182" s="194">
        <v>1082.3</v>
      </c>
      <c r="AO182" s="194">
        <v>0</v>
      </c>
      <c r="AP182" s="194">
        <v>0</v>
      </c>
      <c r="AQ182" s="194">
        <v>0</v>
      </c>
      <c r="AR182" s="194">
        <v>0</v>
      </c>
      <c r="AS182" s="194">
        <v>0</v>
      </c>
      <c r="AT182" s="194">
        <v>0</v>
      </c>
      <c r="AU182" s="194">
        <v>78172.36</v>
      </c>
      <c r="AV182" s="194">
        <v>17473.04</v>
      </c>
      <c r="AW182" s="194">
        <v>0</v>
      </c>
      <c r="AX182" s="194">
        <v>0</v>
      </c>
      <c r="AY182" s="194">
        <v>0</v>
      </c>
      <c r="AZ182" s="194">
        <v>8360.2000000000007</v>
      </c>
      <c r="BA182" s="194">
        <v>0</v>
      </c>
      <c r="BB182" s="194">
        <v>19</v>
      </c>
      <c r="BC182" s="194">
        <v>0</v>
      </c>
      <c r="BD182" s="194">
        <v>6483.9</v>
      </c>
      <c r="BE182" s="194">
        <v>777.3</v>
      </c>
      <c r="BF182" s="194">
        <v>894.8</v>
      </c>
      <c r="BG182" s="194">
        <v>9.5</v>
      </c>
      <c r="BH182" s="194">
        <v>464.9</v>
      </c>
      <c r="BI182" s="194">
        <v>3114.1</v>
      </c>
      <c r="BJ182" s="194">
        <v>88634.2</v>
      </c>
      <c r="BK182" s="194">
        <v>0</v>
      </c>
      <c r="BL182" s="194">
        <v>0</v>
      </c>
      <c r="BM182" s="194">
        <v>74740.2</v>
      </c>
      <c r="BN182" s="194">
        <v>0</v>
      </c>
      <c r="BO182" s="194">
        <v>979</v>
      </c>
      <c r="BP182" s="194">
        <v>0</v>
      </c>
      <c r="BQ182" s="194">
        <v>730</v>
      </c>
      <c r="BR182" s="194">
        <v>294.10000000000002</v>
      </c>
      <c r="BS182" s="194">
        <v>749.2</v>
      </c>
      <c r="BT182" s="194">
        <v>676.6</v>
      </c>
      <c r="BU182" s="194">
        <v>427.4</v>
      </c>
      <c r="BV182" s="194">
        <v>63.5</v>
      </c>
      <c r="BW182" s="194">
        <v>9.5</v>
      </c>
      <c r="BX182" s="194">
        <v>968.4</v>
      </c>
      <c r="BY182" s="194">
        <v>3437.3</v>
      </c>
      <c r="BZ182" s="194">
        <v>0</v>
      </c>
      <c r="CA182" s="194">
        <v>1236.4000000000001</v>
      </c>
      <c r="CB182" s="194">
        <v>343.7</v>
      </c>
      <c r="CC182" s="194">
        <v>107.9</v>
      </c>
      <c r="CD182" s="194">
        <v>150.1</v>
      </c>
      <c r="CE182" s="194">
        <v>1467.2</v>
      </c>
      <c r="CF182" s="194">
        <v>0</v>
      </c>
      <c r="CG182" s="194">
        <v>0</v>
      </c>
      <c r="CH182" s="194">
        <v>98917.3</v>
      </c>
      <c r="CI182" s="194">
        <v>0</v>
      </c>
      <c r="CJ182" s="194">
        <v>5575.6</v>
      </c>
      <c r="CK182" s="194">
        <v>0</v>
      </c>
      <c r="CL182" s="194">
        <v>0</v>
      </c>
      <c r="CM182" s="194">
        <v>1258.3</v>
      </c>
      <c r="CN182" s="194">
        <v>1974.1</v>
      </c>
      <c r="CO182" s="194">
        <v>0</v>
      </c>
      <c r="CP182" s="194">
        <v>863.1</v>
      </c>
      <c r="CQ182" s="194">
        <v>0</v>
      </c>
      <c r="CR182" s="194">
        <v>86263.1</v>
      </c>
      <c r="CS182" s="194">
        <v>0</v>
      </c>
      <c r="CT182" s="194">
        <v>0</v>
      </c>
      <c r="CU182" s="194">
        <v>23467.200000000001</v>
      </c>
      <c r="CV182" s="194">
        <v>0</v>
      </c>
      <c r="CW182" s="194">
        <v>1018.4</v>
      </c>
      <c r="CX182" s="194">
        <v>8522.7000000000007</v>
      </c>
      <c r="CY182" s="194">
        <v>2844.4</v>
      </c>
      <c r="CZ182" s="194">
        <v>2078.5</v>
      </c>
      <c r="DA182" s="194">
        <v>8876.2999999999993</v>
      </c>
      <c r="DB182" s="194">
        <v>1005.2</v>
      </c>
      <c r="DC182" s="194">
        <v>1371.1</v>
      </c>
      <c r="DD182" s="194">
        <v>0</v>
      </c>
      <c r="DE182" s="194">
        <v>0</v>
      </c>
      <c r="DF182" s="194">
        <v>0</v>
      </c>
      <c r="DG182" s="194">
        <v>0</v>
      </c>
      <c r="DH182" s="194">
        <v>0</v>
      </c>
      <c r="DI182" s="194">
        <v>0</v>
      </c>
      <c r="DJ182" s="194">
        <v>44157.4</v>
      </c>
      <c r="DK182" s="194">
        <v>0</v>
      </c>
      <c r="DL182" s="194">
        <v>0</v>
      </c>
      <c r="DM182" s="194">
        <v>0</v>
      </c>
      <c r="DN182" s="194">
        <v>0</v>
      </c>
      <c r="DO182" s="194">
        <v>0</v>
      </c>
      <c r="DP182" s="194">
        <v>110497.9</v>
      </c>
      <c r="DQ182" s="194">
        <v>0</v>
      </c>
      <c r="DR182" s="194">
        <v>0</v>
      </c>
      <c r="DS182" s="194">
        <v>0</v>
      </c>
      <c r="DT182" s="194">
        <v>0</v>
      </c>
      <c r="DU182" s="194">
        <v>0</v>
      </c>
      <c r="DV182" s="194">
        <v>0</v>
      </c>
      <c r="DW182" s="194">
        <v>0</v>
      </c>
      <c r="DX182" s="194">
        <v>0</v>
      </c>
      <c r="DY182" s="194">
        <v>0</v>
      </c>
      <c r="DZ182" s="194">
        <v>0</v>
      </c>
      <c r="EA182" s="194">
        <v>11449.7</v>
      </c>
      <c r="EB182" s="194">
        <v>0</v>
      </c>
      <c r="EC182" s="194">
        <v>0</v>
      </c>
      <c r="ED182" s="194">
        <v>0</v>
      </c>
      <c r="EE182" s="194">
        <v>0</v>
      </c>
      <c r="EF182" s="194">
        <v>0</v>
      </c>
      <c r="EG182" s="194">
        <v>0</v>
      </c>
      <c r="EH182" s="194">
        <v>0</v>
      </c>
      <c r="EI182" s="194">
        <v>0</v>
      </c>
      <c r="EJ182" s="194">
        <v>5016.8</v>
      </c>
      <c r="EK182" s="194">
        <v>0</v>
      </c>
      <c r="EL182" s="194">
        <v>0</v>
      </c>
      <c r="EM182" s="194">
        <v>0</v>
      </c>
      <c r="EN182" s="194">
        <v>0</v>
      </c>
      <c r="EO182" s="194">
        <v>0</v>
      </c>
      <c r="EP182" s="194">
        <v>0</v>
      </c>
      <c r="EQ182" s="194">
        <v>0</v>
      </c>
      <c r="ER182" s="194">
        <v>0</v>
      </c>
      <c r="ES182" s="194">
        <v>0</v>
      </c>
      <c r="ET182" s="194">
        <v>0</v>
      </c>
      <c r="EU182" s="194">
        <v>0</v>
      </c>
      <c r="EV182" s="194">
        <v>0</v>
      </c>
      <c r="EW182" s="194">
        <v>0</v>
      </c>
      <c r="EX182" s="194">
        <v>0</v>
      </c>
      <c r="EY182" s="194">
        <v>0</v>
      </c>
      <c r="EZ182" s="194">
        <v>0</v>
      </c>
      <c r="FA182" s="194">
        <v>0</v>
      </c>
      <c r="FB182" s="194">
        <v>0</v>
      </c>
      <c r="FC182" s="194">
        <v>0</v>
      </c>
      <c r="FD182" s="194">
        <v>3476</v>
      </c>
      <c r="FE182" s="194">
        <v>0</v>
      </c>
      <c r="FF182" s="194">
        <v>0</v>
      </c>
      <c r="FG182" s="194">
        <v>0</v>
      </c>
      <c r="FH182" s="194">
        <v>0</v>
      </c>
      <c r="FI182" s="194">
        <v>0</v>
      </c>
      <c r="FJ182" s="194">
        <v>0</v>
      </c>
      <c r="FK182" s="194">
        <v>0</v>
      </c>
      <c r="FL182" s="194">
        <v>0</v>
      </c>
      <c r="FM182" s="194">
        <v>0</v>
      </c>
      <c r="FN182" s="194">
        <v>0</v>
      </c>
      <c r="FO182" s="194">
        <v>0</v>
      </c>
      <c r="FP182" s="194">
        <v>0</v>
      </c>
      <c r="FQ182" s="194">
        <v>0</v>
      </c>
      <c r="FR182" s="194">
        <v>0</v>
      </c>
      <c r="FS182" s="194">
        <v>0</v>
      </c>
      <c r="FT182" s="194">
        <v>0</v>
      </c>
      <c r="FU182" s="194">
        <v>15568.7</v>
      </c>
      <c r="FV182" s="194">
        <v>0</v>
      </c>
      <c r="FW182" s="194">
        <v>0</v>
      </c>
      <c r="FX182" s="194">
        <v>0</v>
      </c>
      <c r="FY182" s="194">
        <v>0</v>
      </c>
      <c r="FZ182" s="194">
        <v>12803.4</v>
      </c>
      <c r="GA182" s="194">
        <v>0</v>
      </c>
      <c r="GB182" s="194">
        <v>0</v>
      </c>
      <c r="GC182" s="194">
        <v>152.6</v>
      </c>
      <c r="GD182" s="194">
        <v>845.8</v>
      </c>
      <c r="GE182" s="194">
        <v>0</v>
      </c>
      <c r="GF182" s="194">
        <v>0</v>
      </c>
      <c r="GG182" s="194">
        <v>0</v>
      </c>
      <c r="GH182" s="194">
        <v>6053.6</v>
      </c>
      <c r="GI182" s="194">
        <v>0</v>
      </c>
      <c r="GJ182" s="194">
        <v>1343</v>
      </c>
      <c r="GK182" s="194">
        <v>0</v>
      </c>
      <c r="GL182" s="194">
        <v>2191.6</v>
      </c>
      <c r="GM182" s="194">
        <v>5324.1</v>
      </c>
      <c r="GN182" s="194">
        <v>17747.2</v>
      </c>
      <c r="GO182" s="194">
        <v>0</v>
      </c>
      <c r="GP182" s="194">
        <v>0</v>
      </c>
      <c r="GQ182" s="194">
        <v>1564.6</v>
      </c>
      <c r="GR182" s="194">
        <v>0</v>
      </c>
      <c r="GS182" s="194">
        <v>0</v>
      </c>
      <c r="GT182" s="194">
        <v>9.5</v>
      </c>
      <c r="GU182" s="194">
        <v>114.7</v>
      </c>
      <c r="GV182" s="194">
        <v>1245.0999999999999</v>
      </c>
      <c r="GW182" s="194">
        <v>0</v>
      </c>
      <c r="GX182" s="194">
        <v>0</v>
      </c>
      <c r="GY182" s="194">
        <v>0</v>
      </c>
      <c r="GZ182" s="194">
        <v>0</v>
      </c>
      <c r="HA182" s="194">
        <v>410.1</v>
      </c>
      <c r="HB182" s="194">
        <v>7353.1</v>
      </c>
      <c r="HC182" s="194">
        <v>0</v>
      </c>
      <c r="HD182" s="194">
        <v>0</v>
      </c>
      <c r="HE182" s="194">
        <v>0</v>
      </c>
      <c r="HF182" s="194">
        <v>0</v>
      </c>
      <c r="HG182" s="194">
        <v>0</v>
      </c>
      <c r="HH182" s="194">
        <v>689.5</v>
      </c>
      <c r="HI182" s="194">
        <v>0</v>
      </c>
      <c r="HJ182" s="194">
        <v>0</v>
      </c>
      <c r="HK182" s="194">
        <v>0</v>
      </c>
      <c r="HL182" s="194">
        <v>0</v>
      </c>
      <c r="HM182" s="194">
        <v>7318.5</v>
      </c>
      <c r="HN182" s="194">
        <v>0</v>
      </c>
      <c r="HO182" s="194">
        <v>0</v>
      </c>
      <c r="HP182" s="194">
        <v>13.3</v>
      </c>
      <c r="HQ182" s="194">
        <v>0</v>
      </c>
      <c r="HR182" s="194">
        <v>52314.2</v>
      </c>
      <c r="HS182" s="194">
        <v>0</v>
      </c>
      <c r="HT182" s="194">
        <v>0</v>
      </c>
      <c r="HU182" s="194">
        <v>0</v>
      </c>
      <c r="HV182" s="194">
        <v>0</v>
      </c>
      <c r="HW182" s="194">
        <v>0</v>
      </c>
      <c r="HX182" s="194">
        <v>0</v>
      </c>
      <c r="HY182" s="194">
        <v>0</v>
      </c>
      <c r="HZ182" s="194">
        <v>0</v>
      </c>
      <c r="IA182" s="194">
        <v>24925.9</v>
      </c>
      <c r="IB182" s="194">
        <v>0</v>
      </c>
      <c r="IC182" s="194">
        <v>0</v>
      </c>
      <c r="ID182" s="194">
        <v>0</v>
      </c>
      <c r="IE182" s="194">
        <v>0</v>
      </c>
      <c r="IF182" s="194">
        <v>0</v>
      </c>
      <c r="IG182" s="194">
        <v>0</v>
      </c>
      <c r="IH182" s="194">
        <v>0</v>
      </c>
      <c r="II182" s="194">
        <v>3291.5</v>
      </c>
      <c r="IJ182" s="194">
        <v>0</v>
      </c>
      <c r="IK182" s="194">
        <v>0</v>
      </c>
      <c r="IL182" s="194">
        <v>0</v>
      </c>
      <c r="IM182" s="194">
        <v>0</v>
      </c>
      <c r="IN182" s="194">
        <v>0</v>
      </c>
      <c r="IO182" s="194">
        <v>0</v>
      </c>
      <c r="IP182" s="194">
        <v>0</v>
      </c>
      <c r="IQ182" s="194">
        <v>0</v>
      </c>
      <c r="IR182" s="194">
        <v>0</v>
      </c>
      <c r="IS182" s="194">
        <v>0</v>
      </c>
      <c r="IT182" s="194">
        <v>0</v>
      </c>
      <c r="IU182" s="194">
        <v>0</v>
      </c>
      <c r="IV182" s="194">
        <v>0</v>
      </c>
      <c r="IW182" s="194">
        <v>0</v>
      </c>
      <c r="IX182" s="194">
        <f t="shared" si="5"/>
        <v>1032073.7999999997</v>
      </c>
    </row>
    <row r="183" spans="1:258" ht="13.5" customHeight="1" x14ac:dyDescent="0.25">
      <c r="A183" s="190">
        <v>599185</v>
      </c>
      <c r="B183" s="194">
        <v>0</v>
      </c>
      <c r="C183" s="194">
        <v>810</v>
      </c>
      <c r="D183" s="194">
        <v>1980</v>
      </c>
      <c r="E183" s="194">
        <v>0</v>
      </c>
      <c r="F183" s="194">
        <v>1440</v>
      </c>
      <c r="G183" s="194">
        <v>0</v>
      </c>
      <c r="H183" s="194">
        <v>1620</v>
      </c>
      <c r="I183" s="194">
        <v>6750</v>
      </c>
      <c r="J183" s="194">
        <v>0</v>
      </c>
      <c r="K183" s="194">
        <v>0</v>
      </c>
      <c r="L183" s="194">
        <v>0</v>
      </c>
      <c r="M183" s="194">
        <v>0</v>
      </c>
      <c r="N183" s="194">
        <v>0</v>
      </c>
      <c r="O183" s="194">
        <v>0</v>
      </c>
      <c r="P183" s="194">
        <v>0</v>
      </c>
      <c r="Q183" s="194">
        <v>0</v>
      </c>
      <c r="R183" s="194">
        <v>2160</v>
      </c>
      <c r="S183" s="194">
        <v>0</v>
      </c>
      <c r="T183" s="194">
        <v>0</v>
      </c>
      <c r="U183" s="194">
        <v>0</v>
      </c>
      <c r="V183" s="194">
        <v>0</v>
      </c>
      <c r="W183" s="194">
        <v>0</v>
      </c>
      <c r="X183" s="194">
        <v>1290</v>
      </c>
      <c r="Y183" s="194">
        <v>3720</v>
      </c>
      <c r="Z183" s="194">
        <v>270</v>
      </c>
      <c r="AA183" s="194">
        <v>0</v>
      </c>
      <c r="AB183" s="194">
        <v>360</v>
      </c>
      <c r="AC183" s="194">
        <v>1650</v>
      </c>
      <c r="AD183" s="194">
        <v>6690</v>
      </c>
      <c r="AE183" s="194">
        <v>0</v>
      </c>
      <c r="AF183" s="194">
        <v>2460</v>
      </c>
      <c r="AG183" s="194">
        <v>0</v>
      </c>
      <c r="AH183" s="194">
        <v>0</v>
      </c>
      <c r="AI183" s="194">
        <v>0</v>
      </c>
      <c r="AJ183" s="194">
        <v>0</v>
      </c>
      <c r="AK183" s="194">
        <v>0</v>
      </c>
      <c r="AL183" s="194">
        <v>90</v>
      </c>
      <c r="AM183" s="194">
        <v>0</v>
      </c>
      <c r="AN183" s="194">
        <v>0</v>
      </c>
      <c r="AO183" s="194">
        <v>0</v>
      </c>
      <c r="AP183" s="194">
        <v>0</v>
      </c>
      <c r="AQ183" s="194">
        <v>0</v>
      </c>
      <c r="AR183" s="194">
        <v>0</v>
      </c>
      <c r="AS183" s="194">
        <v>0</v>
      </c>
      <c r="AT183" s="194">
        <v>60</v>
      </c>
      <c r="AU183" s="194">
        <v>0</v>
      </c>
      <c r="AV183" s="194">
        <v>780</v>
      </c>
      <c r="AW183" s="194">
        <v>0</v>
      </c>
      <c r="AX183" s="194">
        <v>270</v>
      </c>
      <c r="AY183" s="194">
        <v>0</v>
      </c>
      <c r="AZ183" s="194">
        <v>2700</v>
      </c>
      <c r="BA183" s="194">
        <v>270</v>
      </c>
      <c r="BB183" s="194">
        <v>2160</v>
      </c>
      <c r="BC183" s="194">
        <v>810</v>
      </c>
      <c r="BD183" s="194">
        <v>2160</v>
      </c>
      <c r="BE183" s="194">
        <v>450</v>
      </c>
      <c r="BF183" s="194">
        <v>1350</v>
      </c>
      <c r="BG183" s="194">
        <v>270</v>
      </c>
      <c r="BH183" s="194">
        <v>540</v>
      </c>
      <c r="BI183" s="194">
        <v>540</v>
      </c>
      <c r="BJ183" s="194">
        <v>1740</v>
      </c>
      <c r="BK183" s="194">
        <v>0</v>
      </c>
      <c r="BL183" s="194">
        <v>0</v>
      </c>
      <c r="BM183" s="194">
        <v>4260</v>
      </c>
      <c r="BN183" s="194">
        <v>0</v>
      </c>
      <c r="BO183" s="194">
        <v>780</v>
      </c>
      <c r="BP183" s="194">
        <v>810</v>
      </c>
      <c r="BQ183" s="194">
        <v>540</v>
      </c>
      <c r="BR183" s="194">
        <v>1080</v>
      </c>
      <c r="BS183" s="194">
        <v>780</v>
      </c>
      <c r="BT183" s="194">
        <v>2160</v>
      </c>
      <c r="BU183" s="194">
        <v>540</v>
      </c>
      <c r="BV183" s="194">
        <v>0</v>
      </c>
      <c r="BW183" s="194">
        <v>0</v>
      </c>
      <c r="BX183" s="194">
        <v>0</v>
      </c>
      <c r="BY183" s="194">
        <v>0</v>
      </c>
      <c r="BZ183" s="194">
        <v>0</v>
      </c>
      <c r="CA183" s="194">
        <v>300</v>
      </c>
      <c r="CB183" s="194">
        <v>0</v>
      </c>
      <c r="CC183" s="194">
        <v>0</v>
      </c>
      <c r="CD183" s="194">
        <v>0</v>
      </c>
      <c r="CE183" s="194">
        <v>540</v>
      </c>
      <c r="CF183" s="194">
        <v>0</v>
      </c>
      <c r="CG183" s="194">
        <v>1890</v>
      </c>
      <c r="CH183" s="194">
        <v>270</v>
      </c>
      <c r="CI183" s="194">
        <v>420</v>
      </c>
      <c r="CJ183" s="194">
        <v>270</v>
      </c>
      <c r="CK183" s="194">
        <v>0</v>
      </c>
      <c r="CL183" s="194">
        <v>810</v>
      </c>
      <c r="CM183" s="194">
        <v>390</v>
      </c>
      <c r="CN183" s="194">
        <v>570</v>
      </c>
      <c r="CO183" s="194">
        <v>810</v>
      </c>
      <c r="CP183" s="194">
        <v>0</v>
      </c>
      <c r="CQ183" s="194">
        <v>270</v>
      </c>
      <c r="CR183" s="194">
        <v>2100</v>
      </c>
      <c r="CS183" s="194">
        <v>270</v>
      </c>
      <c r="CT183" s="194">
        <v>0</v>
      </c>
      <c r="CU183" s="194">
        <v>540</v>
      </c>
      <c r="CV183" s="194">
        <v>0</v>
      </c>
      <c r="CW183" s="194">
        <v>90</v>
      </c>
      <c r="CX183" s="194">
        <v>540</v>
      </c>
      <c r="CY183" s="194">
        <v>0</v>
      </c>
      <c r="CZ183" s="194">
        <v>270</v>
      </c>
      <c r="DA183" s="194">
        <v>1260</v>
      </c>
      <c r="DB183" s="194">
        <v>0</v>
      </c>
      <c r="DC183" s="194">
        <v>2160</v>
      </c>
      <c r="DD183" s="194">
        <v>0</v>
      </c>
      <c r="DE183" s="194">
        <v>870</v>
      </c>
      <c r="DF183" s="194">
        <v>1140</v>
      </c>
      <c r="DG183" s="194">
        <v>990</v>
      </c>
      <c r="DH183" s="194">
        <v>0</v>
      </c>
      <c r="DI183" s="194">
        <v>4050</v>
      </c>
      <c r="DJ183" s="194">
        <v>2430</v>
      </c>
      <c r="DK183" s="194">
        <v>0</v>
      </c>
      <c r="DL183" s="194">
        <v>0</v>
      </c>
      <c r="DM183" s="194">
        <v>270</v>
      </c>
      <c r="DN183" s="194">
        <v>540</v>
      </c>
      <c r="DO183" s="194">
        <v>540</v>
      </c>
      <c r="DP183" s="194">
        <v>2340</v>
      </c>
      <c r="DQ183" s="194">
        <v>0</v>
      </c>
      <c r="DR183" s="194">
        <v>0</v>
      </c>
      <c r="DS183" s="194">
        <v>0</v>
      </c>
      <c r="DT183" s="194">
        <v>0</v>
      </c>
      <c r="DU183" s="194">
        <v>0</v>
      </c>
      <c r="DV183" s="194">
        <v>480</v>
      </c>
      <c r="DW183" s="194">
        <v>660</v>
      </c>
      <c r="DX183" s="194">
        <v>30</v>
      </c>
      <c r="DY183" s="194">
        <v>0</v>
      </c>
      <c r="DZ183" s="194">
        <v>720</v>
      </c>
      <c r="EA183" s="194">
        <v>3510</v>
      </c>
      <c r="EB183" s="194">
        <v>0</v>
      </c>
      <c r="EC183" s="194">
        <v>0</v>
      </c>
      <c r="ED183" s="194">
        <v>540</v>
      </c>
      <c r="EE183" s="194">
        <v>2160</v>
      </c>
      <c r="EF183" s="194">
        <v>990</v>
      </c>
      <c r="EG183" s="194">
        <v>0</v>
      </c>
      <c r="EH183" s="194">
        <v>270</v>
      </c>
      <c r="EI183" s="194">
        <v>0</v>
      </c>
      <c r="EJ183" s="194">
        <v>2070</v>
      </c>
      <c r="EK183" s="194">
        <v>0</v>
      </c>
      <c r="EL183" s="194">
        <v>0</v>
      </c>
      <c r="EM183" s="194">
        <v>0</v>
      </c>
      <c r="EN183" s="194">
        <v>0</v>
      </c>
      <c r="EO183" s="194">
        <v>0</v>
      </c>
      <c r="EP183" s="194">
        <v>0</v>
      </c>
      <c r="EQ183" s="194">
        <v>810</v>
      </c>
      <c r="ER183" s="194">
        <v>810</v>
      </c>
      <c r="ES183" s="194">
        <v>270</v>
      </c>
      <c r="ET183" s="194">
        <v>1350</v>
      </c>
      <c r="EU183" s="194">
        <v>540</v>
      </c>
      <c r="EV183" s="194">
        <v>810</v>
      </c>
      <c r="EW183" s="194">
        <v>270</v>
      </c>
      <c r="EX183" s="194">
        <v>0</v>
      </c>
      <c r="EY183" s="194">
        <v>0</v>
      </c>
      <c r="EZ183" s="194">
        <v>270</v>
      </c>
      <c r="FA183" s="194">
        <v>0</v>
      </c>
      <c r="FB183" s="194">
        <v>0</v>
      </c>
      <c r="FC183" s="194">
        <v>0</v>
      </c>
      <c r="FD183" s="194">
        <v>1080</v>
      </c>
      <c r="FE183" s="194">
        <v>1350</v>
      </c>
      <c r="FF183" s="194">
        <v>810</v>
      </c>
      <c r="FG183" s="194">
        <v>1110</v>
      </c>
      <c r="FH183" s="194">
        <v>1890</v>
      </c>
      <c r="FI183" s="194">
        <v>0</v>
      </c>
      <c r="FJ183" s="194">
        <v>5820</v>
      </c>
      <c r="FK183" s="194">
        <v>0</v>
      </c>
      <c r="FL183" s="194">
        <v>0</v>
      </c>
      <c r="FM183" s="194">
        <v>0</v>
      </c>
      <c r="FN183" s="194">
        <v>0</v>
      </c>
      <c r="FO183" s="194">
        <v>0</v>
      </c>
      <c r="FP183" s="194">
        <v>3030</v>
      </c>
      <c r="FQ183" s="194">
        <v>0</v>
      </c>
      <c r="FR183" s="194">
        <v>0</v>
      </c>
      <c r="FS183" s="194">
        <v>810</v>
      </c>
      <c r="FT183" s="194">
        <v>1350</v>
      </c>
      <c r="FU183" s="194">
        <v>930</v>
      </c>
      <c r="FV183" s="194">
        <v>0</v>
      </c>
      <c r="FW183" s="194">
        <v>0</v>
      </c>
      <c r="FX183" s="194">
        <v>0</v>
      </c>
      <c r="FY183" s="194">
        <v>0</v>
      </c>
      <c r="FZ183" s="194">
        <v>3480</v>
      </c>
      <c r="GA183" s="194">
        <v>0</v>
      </c>
      <c r="GB183" s="194">
        <v>0</v>
      </c>
      <c r="GC183" s="194">
        <v>0</v>
      </c>
      <c r="GD183" s="194">
        <v>780</v>
      </c>
      <c r="GE183" s="194">
        <v>1890</v>
      </c>
      <c r="GF183" s="194">
        <v>0</v>
      </c>
      <c r="GG183" s="194">
        <v>0</v>
      </c>
      <c r="GH183" s="194">
        <v>720</v>
      </c>
      <c r="GI183" s="194">
        <v>0</v>
      </c>
      <c r="GJ183" s="194">
        <v>0</v>
      </c>
      <c r="GK183" s="194">
        <v>0</v>
      </c>
      <c r="GL183" s="194">
        <v>780</v>
      </c>
      <c r="GM183" s="194">
        <v>810</v>
      </c>
      <c r="GN183" s="194">
        <v>2400</v>
      </c>
      <c r="GO183" s="194">
        <v>0</v>
      </c>
      <c r="GP183" s="194">
        <v>30</v>
      </c>
      <c r="GQ183" s="194">
        <v>270</v>
      </c>
      <c r="GR183" s="194">
        <v>540</v>
      </c>
      <c r="GS183" s="194">
        <v>0</v>
      </c>
      <c r="GT183" s="194">
        <v>810</v>
      </c>
      <c r="GU183" s="194">
        <v>0</v>
      </c>
      <c r="GV183" s="194">
        <v>1890</v>
      </c>
      <c r="GW183" s="194">
        <v>0</v>
      </c>
      <c r="GX183" s="194">
        <v>0</v>
      </c>
      <c r="GY183" s="194">
        <v>0</v>
      </c>
      <c r="GZ183" s="194">
        <v>0</v>
      </c>
      <c r="HA183" s="194">
        <v>810</v>
      </c>
      <c r="HB183" s="194">
        <v>750</v>
      </c>
      <c r="HC183" s="194">
        <v>0</v>
      </c>
      <c r="HD183" s="194">
        <v>0</v>
      </c>
      <c r="HE183" s="194">
        <v>0</v>
      </c>
      <c r="HF183" s="194">
        <v>0</v>
      </c>
      <c r="HG183" s="194">
        <v>0</v>
      </c>
      <c r="HH183" s="194">
        <v>1470</v>
      </c>
      <c r="HI183" s="194">
        <v>0</v>
      </c>
      <c r="HJ183" s="194">
        <v>0</v>
      </c>
      <c r="HK183" s="194">
        <v>270</v>
      </c>
      <c r="HL183" s="194">
        <v>0</v>
      </c>
      <c r="HM183" s="194">
        <v>3510</v>
      </c>
      <c r="HN183" s="194">
        <v>0</v>
      </c>
      <c r="HO183" s="194">
        <v>0</v>
      </c>
      <c r="HP183" s="194">
        <v>210</v>
      </c>
      <c r="HQ183" s="194">
        <v>0</v>
      </c>
      <c r="HR183" s="194">
        <v>270</v>
      </c>
      <c r="HS183" s="194">
        <v>0</v>
      </c>
      <c r="HT183" s="194">
        <v>0</v>
      </c>
      <c r="HU183" s="194">
        <v>0</v>
      </c>
      <c r="HV183" s="194">
        <v>0</v>
      </c>
      <c r="HW183" s="194">
        <v>0</v>
      </c>
      <c r="HX183" s="194">
        <v>0</v>
      </c>
      <c r="HY183" s="194">
        <v>0</v>
      </c>
      <c r="HZ183" s="194">
        <v>0</v>
      </c>
      <c r="IA183" s="194">
        <v>0</v>
      </c>
      <c r="IB183" s="194">
        <v>0</v>
      </c>
      <c r="IC183" s="194">
        <v>0</v>
      </c>
      <c r="ID183" s="194">
        <v>0</v>
      </c>
      <c r="IE183" s="194">
        <v>0</v>
      </c>
      <c r="IF183" s="194">
        <v>0</v>
      </c>
      <c r="IG183" s="194">
        <v>0</v>
      </c>
      <c r="IH183" s="194">
        <v>0</v>
      </c>
      <c r="II183" s="194">
        <v>0</v>
      </c>
      <c r="IJ183" s="194">
        <v>0</v>
      </c>
      <c r="IK183" s="194">
        <v>0</v>
      </c>
      <c r="IL183" s="194">
        <v>0</v>
      </c>
      <c r="IM183" s="194">
        <v>0</v>
      </c>
      <c r="IN183" s="194">
        <v>0</v>
      </c>
      <c r="IO183" s="194">
        <v>0</v>
      </c>
      <c r="IP183" s="194">
        <v>0</v>
      </c>
      <c r="IQ183" s="194">
        <v>0</v>
      </c>
      <c r="IR183" s="194">
        <v>0</v>
      </c>
      <c r="IS183" s="194">
        <v>0</v>
      </c>
      <c r="IT183" s="194">
        <v>0</v>
      </c>
      <c r="IU183" s="194">
        <v>0</v>
      </c>
      <c r="IV183" s="194">
        <v>0</v>
      </c>
      <c r="IW183" s="194">
        <v>0</v>
      </c>
      <c r="IX183" s="194">
        <f t="shared" si="5"/>
        <v>139710</v>
      </c>
    </row>
    <row r="184" spans="1:258" ht="13.5" customHeight="1" x14ac:dyDescent="0.25">
      <c r="A184" s="190">
        <v>599186</v>
      </c>
      <c r="B184" s="194">
        <v>0</v>
      </c>
      <c r="C184" s="194">
        <v>3348</v>
      </c>
      <c r="D184" s="194">
        <v>18666</v>
      </c>
      <c r="E184" s="194">
        <v>0</v>
      </c>
      <c r="F184" s="194">
        <v>10884</v>
      </c>
      <c r="G184" s="194">
        <v>32398</v>
      </c>
      <c r="H184" s="194">
        <v>2208</v>
      </c>
      <c r="I184" s="194">
        <v>0</v>
      </c>
      <c r="J184" s="194">
        <v>0</v>
      </c>
      <c r="K184" s="194">
        <v>0</v>
      </c>
      <c r="L184" s="194">
        <v>0</v>
      </c>
      <c r="M184" s="194">
        <v>0</v>
      </c>
      <c r="N184" s="194">
        <v>0</v>
      </c>
      <c r="O184" s="194">
        <v>0</v>
      </c>
      <c r="P184" s="194">
        <v>0</v>
      </c>
      <c r="Q184" s="194">
        <v>0</v>
      </c>
      <c r="R184" s="194">
        <v>160655</v>
      </c>
      <c r="S184" s="194">
        <v>0</v>
      </c>
      <c r="T184" s="194">
        <v>8534</v>
      </c>
      <c r="U184" s="194">
        <v>0</v>
      </c>
      <c r="V184" s="194">
        <v>4055</v>
      </c>
      <c r="W184" s="194">
        <v>0</v>
      </c>
      <c r="X184" s="194">
        <v>25333</v>
      </c>
      <c r="Y184" s="194">
        <v>6322</v>
      </c>
      <c r="Z184" s="194">
        <v>41141</v>
      </c>
      <c r="AA184" s="194">
        <v>0</v>
      </c>
      <c r="AB184" s="194">
        <v>37834</v>
      </c>
      <c r="AC184" s="194">
        <v>70093</v>
      </c>
      <c r="AD184" s="194">
        <v>0</v>
      </c>
      <c r="AE184" s="194">
        <v>0</v>
      </c>
      <c r="AF184" s="194">
        <v>204666</v>
      </c>
      <c r="AG184" s="194">
        <v>0</v>
      </c>
      <c r="AH184" s="194">
        <v>0</v>
      </c>
      <c r="AI184" s="194">
        <v>0</v>
      </c>
      <c r="AJ184" s="194">
        <v>0</v>
      </c>
      <c r="AK184" s="194">
        <v>8757</v>
      </c>
      <c r="AL184" s="194">
        <v>3740</v>
      </c>
      <c r="AM184" s="194">
        <v>1213</v>
      </c>
      <c r="AN184" s="194">
        <v>7592</v>
      </c>
      <c r="AO184" s="194">
        <v>437</v>
      </c>
      <c r="AP184" s="194">
        <v>0</v>
      </c>
      <c r="AQ184" s="194">
        <v>7376</v>
      </c>
      <c r="AR184" s="194">
        <v>3283</v>
      </c>
      <c r="AS184" s="194">
        <v>4026</v>
      </c>
      <c r="AT184" s="194">
        <v>1864</v>
      </c>
      <c r="AU184" s="194">
        <v>0</v>
      </c>
      <c r="AV184" s="194">
        <v>0</v>
      </c>
      <c r="AW184" s="194">
        <v>0</v>
      </c>
      <c r="AX184" s="194">
        <v>25891</v>
      </c>
      <c r="AY184" s="194">
        <v>0</v>
      </c>
      <c r="AZ184" s="194">
        <v>0</v>
      </c>
      <c r="BA184" s="194">
        <v>76344</v>
      </c>
      <c r="BB184" s="194">
        <v>0</v>
      </c>
      <c r="BC184" s="194">
        <v>461</v>
      </c>
      <c r="BD184" s="194">
        <v>288</v>
      </c>
      <c r="BE184" s="194">
        <v>11765</v>
      </c>
      <c r="BF184" s="194">
        <v>0</v>
      </c>
      <c r="BG184" s="194">
        <v>640</v>
      </c>
      <c r="BH184" s="194">
        <v>0</v>
      </c>
      <c r="BI184" s="194">
        <v>5379</v>
      </c>
      <c r="BJ184" s="194">
        <v>32178</v>
      </c>
      <c r="BK184" s="194">
        <v>1534</v>
      </c>
      <c r="BL184" s="194">
        <v>2262</v>
      </c>
      <c r="BM184" s="194">
        <v>12797</v>
      </c>
      <c r="BN184" s="194">
        <v>0</v>
      </c>
      <c r="BO184" s="194">
        <v>2750</v>
      </c>
      <c r="BP184" s="194">
        <v>5975</v>
      </c>
      <c r="BQ184" s="194">
        <v>312</v>
      </c>
      <c r="BR184" s="194">
        <v>692</v>
      </c>
      <c r="BS184" s="194">
        <v>963</v>
      </c>
      <c r="BT184" s="194">
        <v>0</v>
      </c>
      <c r="BU184" s="194">
        <v>7983</v>
      </c>
      <c r="BV184" s="194">
        <v>6461.68</v>
      </c>
      <c r="BW184" s="194">
        <v>2675</v>
      </c>
      <c r="BX184" s="194">
        <v>0</v>
      </c>
      <c r="BY184" s="194">
        <v>25393</v>
      </c>
      <c r="BZ184" s="194">
        <v>0</v>
      </c>
      <c r="CA184" s="194">
        <v>0</v>
      </c>
      <c r="CB184" s="194">
        <v>0</v>
      </c>
      <c r="CC184" s="194">
        <v>625</v>
      </c>
      <c r="CD184" s="194">
        <v>0</v>
      </c>
      <c r="CE184" s="194">
        <v>6692</v>
      </c>
      <c r="CF184" s="194">
        <v>7776</v>
      </c>
      <c r="CG184" s="194">
        <v>3177</v>
      </c>
      <c r="CH184" s="194">
        <v>34924</v>
      </c>
      <c r="CI184" s="194">
        <v>0</v>
      </c>
      <c r="CJ184" s="194">
        <v>0</v>
      </c>
      <c r="CK184" s="194">
        <v>0</v>
      </c>
      <c r="CL184" s="194">
        <v>34357</v>
      </c>
      <c r="CM184" s="194">
        <v>21937</v>
      </c>
      <c r="CN184" s="194">
        <v>41240</v>
      </c>
      <c r="CO184" s="194">
        <v>36906</v>
      </c>
      <c r="CP184" s="194">
        <v>9532</v>
      </c>
      <c r="CQ184" s="194">
        <v>0</v>
      </c>
      <c r="CR184" s="194">
        <v>104963</v>
      </c>
      <c r="CS184" s="194">
        <v>1116</v>
      </c>
      <c r="CT184" s="194">
        <v>0</v>
      </c>
      <c r="CU184" s="194">
        <v>127367</v>
      </c>
      <c r="CV184" s="194">
        <v>0</v>
      </c>
      <c r="CW184" s="194">
        <v>18058</v>
      </c>
      <c r="CX184" s="194">
        <v>15726</v>
      </c>
      <c r="CY184" s="194">
        <v>67463</v>
      </c>
      <c r="CZ184" s="194">
        <v>2136</v>
      </c>
      <c r="DA184" s="194">
        <v>132625</v>
      </c>
      <c r="DB184" s="194">
        <v>0</v>
      </c>
      <c r="DC184" s="194">
        <v>300.77999999999997</v>
      </c>
      <c r="DD184" s="194">
        <v>0</v>
      </c>
      <c r="DE184" s="194">
        <v>217936.27</v>
      </c>
      <c r="DF184" s="194">
        <v>0</v>
      </c>
      <c r="DG184" s="194">
        <v>0</v>
      </c>
      <c r="DH184" s="194">
        <v>0</v>
      </c>
      <c r="DI184" s="194">
        <v>0</v>
      </c>
      <c r="DJ184" s="194">
        <v>20616</v>
      </c>
      <c r="DK184" s="194">
        <v>0</v>
      </c>
      <c r="DL184" s="194">
        <v>239.22</v>
      </c>
      <c r="DM184" s="194">
        <v>0</v>
      </c>
      <c r="DN184" s="194">
        <v>0</v>
      </c>
      <c r="DO184" s="194">
        <v>0</v>
      </c>
      <c r="DP184" s="194">
        <v>0</v>
      </c>
      <c r="DQ184" s="194">
        <v>0</v>
      </c>
      <c r="DR184" s="194">
        <v>0</v>
      </c>
      <c r="DS184" s="194">
        <v>0</v>
      </c>
      <c r="DT184" s="194">
        <v>0</v>
      </c>
      <c r="DU184" s="194">
        <v>0</v>
      </c>
      <c r="DV184" s="194">
        <v>0</v>
      </c>
      <c r="DW184" s="194">
        <v>0</v>
      </c>
      <c r="DX184" s="194">
        <v>0</v>
      </c>
      <c r="DY184" s="194">
        <v>0</v>
      </c>
      <c r="DZ184" s="194">
        <v>0</v>
      </c>
      <c r="EA184" s="194">
        <v>0</v>
      </c>
      <c r="EB184" s="194">
        <v>0</v>
      </c>
      <c r="EC184" s="194">
        <v>0</v>
      </c>
      <c r="ED184" s="194">
        <v>0</v>
      </c>
      <c r="EE184" s="194">
        <v>0</v>
      </c>
      <c r="EF184" s="194">
        <v>0</v>
      </c>
      <c r="EG184" s="194">
        <v>0</v>
      </c>
      <c r="EH184" s="194">
        <v>0</v>
      </c>
      <c r="EI184" s="194">
        <v>0</v>
      </c>
      <c r="EJ184" s="194">
        <v>193862.05</v>
      </c>
      <c r="EK184" s="194">
        <v>20538</v>
      </c>
      <c r="EL184" s="194">
        <v>0</v>
      </c>
      <c r="EM184" s="194">
        <v>0</v>
      </c>
      <c r="EN184" s="194">
        <v>0</v>
      </c>
      <c r="EO184" s="194">
        <v>0</v>
      </c>
      <c r="EP184" s="194">
        <v>0</v>
      </c>
      <c r="EQ184" s="194">
        <v>0</v>
      </c>
      <c r="ER184" s="194">
        <v>0</v>
      </c>
      <c r="ES184" s="194">
        <v>0</v>
      </c>
      <c r="ET184" s="194">
        <v>0</v>
      </c>
      <c r="EU184" s="194">
        <v>0</v>
      </c>
      <c r="EV184" s="194">
        <v>0</v>
      </c>
      <c r="EW184" s="194">
        <v>0</v>
      </c>
      <c r="EX184" s="194">
        <v>0</v>
      </c>
      <c r="EY184" s="194">
        <v>0</v>
      </c>
      <c r="EZ184" s="194">
        <v>0</v>
      </c>
      <c r="FA184" s="194">
        <v>0</v>
      </c>
      <c r="FB184" s="194">
        <v>0</v>
      </c>
      <c r="FC184" s="194">
        <v>0</v>
      </c>
      <c r="FD184" s="194">
        <v>0</v>
      </c>
      <c r="FE184" s="194">
        <v>0</v>
      </c>
      <c r="FF184" s="194">
        <v>0</v>
      </c>
      <c r="FG184" s="194">
        <v>0</v>
      </c>
      <c r="FH184" s="194">
        <v>0</v>
      </c>
      <c r="FI184" s="194">
        <v>0</v>
      </c>
      <c r="FJ184" s="194">
        <v>0</v>
      </c>
      <c r="FK184" s="194">
        <v>0</v>
      </c>
      <c r="FL184" s="194">
        <v>0</v>
      </c>
      <c r="FM184" s="194">
        <v>0</v>
      </c>
      <c r="FN184" s="194">
        <v>0</v>
      </c>
      <c r="FO184" s="194">
        <v>0</v>
      </c>
      <c r="FP184" s="194">
        <v>0</v>
      </c>
      <c r="FQ184" s="194">
        <v>0</v>
      </c>
      <c r="FR184" s="194">
        <v>0</v>
      </c>
      <c r="FS184" s="194">
        <v>0</v>
      </c>
      <c r="FT184" s="194">
        <v>0</v>
      </c>
      <c r="FU184" s="194">
        <v>0</v>
      </c>
      <c r="FV184" s="194">
        <v>0</v>
      </c>
      <c r="FW184" s="194">
        <v>0</v>
      </c>
      <c r="FX184" s="194">
        <v>0</v>
      </c>
      <c r="FY184" s="194">
        <v>0</v>
      </c>
      <c r="FZ184" s="194">
        <v>0</v>
      </c>
      <c r="GA184" s="194">
        <v>1339</v>
      </c>
      <c r="GB184" s="194">
        <v>0</v>
      </c>
      <c r="GC184" s="194">
        <v>0</v>
      </c>
      <c r="GD184" s="194">
        <v>0</v>
      </c>
      <c r="GE184" s="194">
        <v>0</v>
      </c>
      <c r="GF184" s="194">
        <v>0</v>
      </c>
      <c r="GG184" s="194">
        <v>0</v>
      </c>
      <c r="GH184" s="194">
        <v>84475</v>
      </c>
      <c r="GI184" s="194">
        <v>0</v>
      </c>
      <c r="GJ184" s="194">
        <v>1800</v>
      </c>
      <c r="GK184" s="194">
        <v>0</v>
      </c>
      <c r="GL184" s="194">
        <v>30400</v>
      </c>
      <c r="GM184" s="194">
        <v>218650</v>
      </c>
      <c r="GN184" s="194">
        <v>540</v>
      </c>
      <c r="GO184" s="194">
        <v>0</v>
      </c>
      <c r="GP184" s="194">
        <v>0</v>
      </c>
      <c r="GQ184" s="194">
        <v>0</v>
      </c>
      <c r="GR184" s="194">
        <v>990</v>
      </c>
      <c r="GS184" s="194">
        <v>0</v>
      </c>
      <c r="GT184" s="194">
        <v>0</v>
      </c>
      <c r="GU184" s="194">
        <v>7475</v>
      </c>
      <c r="GV184" s="194">
        <v>0</v>
      </c>
      <c r="GW184" s="194">
        <v>0</v>
      </c>
      <c r="GX184" s="194">
        <v>0</v>
      </c>
      <c r="GY184" s="194">
        <v>0</v>
      </c>
      <c r="GZ184" s="194">
        <v>0</v>
      </c>
      <c r="HA184" s="194">
        <v>0</v>
      </c>
      <c r="HB184" s="194">
        <v>0</v>
      </c>
      <c r="HC184" s="194">
        <v>0</v>
      </c>
      <c r="HD184" s="194">
        <v>0</v>
      </c>
      <c r="HE184" s="194">
        <v>0</v>
      </c>
      <c r="HF184" s="194">
        <v>0</v>
      </c>
      <c r="HG184" s="194">
        <v>0</v>
      </c>
      <c r="HH184" s="194">
        <v>0</v>
      </c>
      <c r="HI184" s="194">
        <v>0</v>
      </c>
      <c r="HJ184" s="194">
        <v>0</v>
      </c>
      <c r="HK184" s="194">
        <v>0</v>
      </c>
      <c r="HL184" s="194">
        <v>0</v>
      </c>
      <c r="HM184" s="194">
        <v>18718.400000000001</v>
      </c>
      <c r="HN184" s="194">
        <v>0</v>
      </c>
      <c r="HO184" s="194">
        <v>0</v>
      </c>
      <c r="HP184" s="194">
        <v>0</v>
      </c>
      <c r="HQ184" s="194">
        <v>0</v>
      </c>
      <c r="HR184" s="194">
        <v>0</v>
      </c>
      <c r="HS184" s="194">
        <v>0</v>
      </c>
      <c r="HT184" s="194">
        <v>0</v>
      </c>
      <c r="HU184" s="194">
        <v>0</v>
      </c>
      <c r="HV184" s="194">
        <v>0</v>
      </c>
      <c r="HW184" s="194">
        <v>0</v>
      </c>
      <c r="HX184" s="194">
        <v>0</v>
      </c>
      <c r="HY184" s="194">
        <v>0</v>
      </c>
      <c r="HZ184" s="194">
        <v>0</v>
      </c>
      <c r="IA184" s="194">
        <v>0</v>
      </c>
      <c r="IB184" s="194">
        <v>0</v>
      </c>
      <c r="IC184" s="194">
        <v>0</v>
      </c>
      <c r="ID184" s="194">
        <v>0</v>
      </c>
      <c r="IE184" s="194">
        <v>0</v>
      </c>
      <c r="IF184" s="194">
        <v>0</v>
      </c>
      <c r="IG184" s="194">
        <v>0</v>
      </c>
      <c r="IH184" s="194">
        <v>0</v>
      </c>
      <c r="II184" s="194">
        <v>0</v>
      </c>
      <c r="IJ184" s="194">
        <v>0</v>
      </c>
      <c r="IK184" s="194">
        <v>0</v>
      </c>
      <c r="IL184" s="194">
        <v>0</v>
      </c>
      <c r="IM184" s="194">
        <v>0</v>
      </c>
      <c r="IN184" s="194">
        <v>0</v>
      </c>
      <c r="IO184" s="194">
        <v>0</v>
      </c>
      <c r="IP184" s="194">
        <v>0</v>
      </c>
      <c r="IQ184" s="194">
        <v>6398</v>
      </c>
      <c r="IR184" s="194">
        <v>0</v>
      </c>
      <c r="IS184" s="194">
        <v>0</v>
      </c>
      <c r="IT184" s="194">
        <v>0</v>
      </c>
      <c r="IU184" s="194">
        <v>0</v>
      </c>
      <c r="IV184" s="194">
        <v>0</v>
      </c>
      <c r="IW184" s="194">
        <v>18085.5</v>
      </c>
      <c r="IX184" s="194">
        <f t="shared" si="5"/>
        <v>2396151.9</v>
      </c>
    </row>
    <row r="185" spans="1:258" ht="13.5" customHeight="1" x14ac:dyDescent="0.25">
      <c r="A185" s="190">
        <v>599187</v>
      </c>
      <c r="B185" s="194">
        <v>0</v>
      </c>
      <c r="C185" s="194">
        <v>846</v>
      </c>
      <c r="D185" s="194">
        <v>440</v>
      </c>
      <c r="E185" s="194">
        <v>7444</v>
      </c>
      <c r="F185" s="194">
        <v>3055.5</v>
      </c>
      <c r="G185" s="194">
        <v>3191</v>
      </c>
      <c r="H185" s="194">
        <v>116</v>
      </c>
      <c r="I185" s="194">
        <v>4188</v>
      </c>
      <c r="J185" s="194">
        <v>0</v>
      </c>
      <c r="K185" s="194">
        <v>0</v>
      </c>
      <c r="L185" s="194">
        <v>0</v>
      </c>
      <c r="M185" s="194">
        <v>0</v>
      </c>
      <c r="N185" s="194">
        <v>0</v>
      </c>
      <c r="O185" s="194">
        <v>0</v>
      </c>
      <c r="P185" s="194">
        <v>0</v>
      </c>
      <c r="Q185" s="194">
        <v>0</v>
      </c>
      <c r="R185" s="194">
        <v>22128</v>
      </c>
      <c r="S185" s="194">
        <v>0</v>
      </c>
      <c r="T185" s="194">
        <v>0</v>
      </c>
      <c r="U185" s="194">
        <v>0</v>
      </c>
      <c r="V185" s="194">
        <v>144</v>
      </c>
      <c r="W185" s="194">
        <v>0</v>
      </c>
      <c r="X185" s="194">
        <v>360</v>
      </c>
      <c r="Y185" s="194">
        <v>2997</v>
      </c>
      <c r="Z185" s="194">
        <v>0</v>
      </c>
      <c r="AA185" s="194">
        <v>0</v>
      </c>
      <c r="AB185" s="194">
        <v>5614</v>
      </c>
      <c r="AC185" s="194">
        <v>0</v>
      </c>
      <c r="AD185" s="194">
        <v>0</v>
      </c>
      <c r="AE185" s="194">
        <v>4579</v>
      </c>
      <c r="AF185" s="194">
        <v>21558</v>
      </c>
      <c r="AG185" s="194">
        <v>0</v>
      </c>
      <c r="AH185" s="194">
        <v>0</v>
      </c>
      <c r="AI185" s="194">
        <v>0</v>
      </c>
      <c r="AJ185" s="194">
        <v>0</v>
      </c>
      <c r="AK185" s="194">
        <v>0</v>
      </c>
      <c r="AL185" s="194">
        <v>53850</v>
      </c>
      <c r="AM185" s="194">
        <v>0</v>
      </c>
      <c r="AN185" s="194">
        <v>0</v>
      </c>
      <c r="AO185" s="194">
        <v>0</v>
      </c>
      <c r="AP185" s="194">
        <v>48000</v>
      </c>
      <c r="AQ185" s="194">
        <v>0</v>
      </c>
      <c r="AR185" s="194">
        <v>0</v>
      </c>
      <c r="AS185" s="194">
        <v>0</v>
      </c>
      <c r="AT185" s="194">
        <v>0</v>
      </c>
      <c r="AU185" s="194">
        <v>65071</v>
      </c>
      <c r="AV185" s="194">
        <v>0</v>
      </c>
      <c r="AW185" s="194">
        <v>0</v>
      </c>
      <c r="AX185" s="194">
        <v>0</v>
      </c>
      <c r="AY185" s="194">
        <v>0</v>
      </c>
      <c r="AZ185" s="194">
        <v>19573.5</v>
      </c>
      <c r="BA185" s="194">
        <v>0</v>
      </c>
      <c r="BB185" s="194">
        <v>6700</v>
      </c>
      <c r="BC185" s="194">
        <v>0</v>
      </c>
      <c r="BD185" s="194">
        <v>1983</v>
      </c>
      <c r="BE185" s="194">
        <v>804</v>
      </c>
      <c r="BF185" s="194">
        <v>23000</v>
      </c>
      <c r="BG185" s="194">
        <v>0</v>
      </c>
      <c r="BH185" s="194">
        <v>43288</v>
      </c>
      <c r="BI185" s="194">
        <v>60660</v>
      </c>
      <c r="BJ185" s="194">
        <v>1890</v>
      </c>
      <c r="BK185" s="194">
        <v>0</v>
      </c>
      <c r="BL185" s="194">
        <v>0</v>
      </c>
      <c r="BM185" s="194">
        <v>2038</v>
      </c>
      <c r="BN185" s="194">
        <v>0</v>
      </c>
      <c r="BO185" s="194">
        <v>288</v>
      </c>
      <c r="BP185" s="194">
        <v>1053</v>
      </c>
      <c r="BQ185" s="194">
        <v>0</v>
      </c>
      <c r="BR185" s="194">
        <v>0</v>
      </c>
      <c r="BS185" s="194">
        <v>0</v>
      </c>
      <c r="BT185" s="194">
        <v>252</v>
      </c>
      <c r="BU185" s="194">
        <v>20000</v>
      </c>
      <c r="BV185" s="194">
        <v>0</v>
      </c>
      <c r="BW185" s="194">
        <v>49500</v>
      </c>
      <c r="BX185" s="194">
        <v>418.5</v>
      </c>
      <c r="BY185" s="194">
        <v>17778.5</v>
      </c>
      <c r="BZ185" s="194">
        <v>0</v>
      </c>
      <c r="CA185" s="194">
        <v>169</v>
      </c>
      <c r="CB185" s="194">
        <v>149</v>
      </c>
      <c r="CC185" s="194">
        <v>0</v>
      </c>
      <c r="CD185" s="194">
        <v>0</v>
      </c>
      <c r="CE185" s="194">
        <v>324</v>
      </c>
      <c r="CF185" s="194">
        <v>0</v>
      </c>
      <c r="CG185" s="194">
        <v>1077</v>
      </c>
      <c r="CH185" s="194">
        <v>2870</v>
      </c>
      <c r="CI185" s="194">
        <v>0</v>
      </c>
      <c r="CJ185" s="194">
        <v>0</v>
      </c>
      <c r="CK185" s="194">
        <v>0</v>
      </c>
      <c r="CL185" s="194">
        <v>16821</v>
      </c>
      <c r="CM185" s="194">
        <v>3163</v>
      </c>
      <c r="CN185" s="194">
        <v>1420</v>
      </c>
      <c r="CO185" s="194">
        <v>0</v>
      </c>
      <c r="CP185" s="194">
        <v>490</v>
      </c>
      <c r="CQ185" s="194">
        <v>1080</v>
      </c>
      <c r="CR185" s="194">
        <v>7598</v>
      </c>
      <c r="CS185" s="194">
        <v>25200</v>
      </c>
      <c r="CT185" s="194">
        <v>1685</v>
      </c>
      <c r="CU185" s="194">
        <v>0</v>
      </c>
      <c r="CV185" s="194">
        <v>0</v>
      </c>
      <c r="CW185" s="194">
        <v>0</v>
      </c>
      <c r="CX185" s="194">
        <v>6424</v>
      </c>
      <c r="CY185" s="194">
        <v>0</v>
      </c>
      <c r="CZ185" s="194">
        <v>0</v>
      </c>
      <c r="DA185" s="194">
        <v>17706</v>
      </c>
      <c r="DB185" s="194">
        <v>0</v>
      </c>
      <c r="DC185" s="194">
        <v>270</v>
      </c>
      <c r="DD185" s="194">
        <v>0</v>
      </c>
      <c r="DE185" s="194">
        <v>0</v>
      </c>
      <c r="DF185" s="194">
        <v>0</v>
      </c>
      <c r="DG185" s="194">
        <v>1110</v>
      </c>
      <c r="DH185" s="194">
        <v>96</v>
      </c>
      <c r="DI185" s="194">
        <v>0</v>
      </c>
      <c r="DJ185" s="194">
        <v>8366</v>
      </c>
      <c r="DK185" s="194">
        <v>0</v>
      </c>
      <c r="DL185" s="194">
        <v>0</v>
      </c>
      <c r="DM185" s="194">
        <v>36</v>
      </c>
      <c r="DN185" s="194">
        <v>28000</v>
      </c>
      <c r="DO185" s="194">
        <v>0</v>
      </c>
      <c r="DP185" s="194">
        <v>270</v>
      </c>
      <c r="DQ185" s="194">
        <v>850</v>
      </c>
      <c r="DR185" s="194">
        <v>0</v>
      </c>
      <c r="DS185" s="194">
        <v>0</v>
      </c>
      <c r="DT185" s="194">
        <v>0</v>
      </c>
      <c r="DU185" s="194">
        <v>270</v>
      </c>
      <c r="DV185" s="194">
        <v>850</v>
      </c>
      <c r="DW185" s="194">
        <v>0</v>
      </c>
      <c r="DX185" s="194">
        <v>0</v>
      </c>
      <c r="DY185" s="194">
        <v>0</v>
      </c>
      <c r="DZ185" s="194">
        <v>0</v>
      </c>
      <c r="EA185" s="194">
        <v>27068.1</v>
      </c>
      <c r="EB185" s="194">
        <v>0</v>
      </c>
      <c r="EC185" s="194">
        <v>0</v>
      </c>
      <c r="ED185" s="194">
        <v>38529</v>
      </c>
      <c r="EE185" s="194">
        <v>1700</v>
      </c>
      <c r="EF185" s="194">
        <v>0</v>
      </c>
      <c r="EG185" s="194">
        <v>0</v>
      </c>
      <c r="EH185" s="194">
        <v>0</v>
      </c>
      <c r="EI185" s="194">
        <v>0</v>
      </c>
      <c r="EJ185" s="194">
        <v>13189</v>
      </c>
      <c r="EK185" s="194">
        <v>1176</v>
      </c>
      <c r="EL185" s="194">
        <v>0</v>
      </c>
      <c r="EM185" s="194">
        <v>0</v>
      </c>
      <c r="EN185" s="194">
        <v>0</v>
      </c>
      <c r="EO185" s="194">
        <v>648</v>
      </c>
      <c r="EP185" s="194">
        <v>0</v>
      </c>
      <c r="EQ185" s="194">
        <v>0</v>
      </c>
      <c r="ER185" s="194">
        <v>0</v>
      </c>
      <c r="ES185" s="194">
        <v>0</v>
      </c>
      <c r="ET185" s="194">
        <v>0</v>
      </c>
      <c r="EU185" s="194">
        <v>0</v>
      </c>
      <c r="EV185" s="194">
        <v>0</v>
      </c>
      <c r="EW185" s="194">
        <v>0</v>
      </c>
      <c r="EX185" s="194">
        <v>0</v>
      </c>
      <c r="EY185" s="194">
        <v>0</v>
      </c>
      <c r="EZ185" s="194">
        <v>0</v>
      </c>
      <c r="FA185" s="194">
        <v>0</v>
      </c>
      <c r="FB185" s="194">
        <v>0</v>
      </c>
      <c r="FC185" s="194">
        <v>0</v>
      </c>
      <c r="FD185" s="194">
        <v>0</v>
      </c>
      <c r="FE185" s="194">
        <v>0</v>
      </c>
      <c r="FF185" s="194">
        <v>480</v>
      </c>
      <c r="FG185" s="194">
        <v>0</v>
      </c>
      <c r="FH185" s="194">
        <v>0</v>
      </c>
      <c r="FI185" s="194">
        <v>0</v>
      </c>
      <c r="FJ185" s="194">
        <v>0</v>
      </c>
      <c r="FK185" s="194">
        <v>0</v>
      </c>
      <c r="FL185" s="194">
        <v>0</v>
      </c>
      <c r="FM185" s="194">
        <v>0</v>
      </c>
      <c r="FN185" s="194">
        <v>0</v>
      </c>
      <c r="FO185" s="194">
        <v>0</v>
      </c>
      <c r="FP185" s="194">
        <v>0</v>
      </c>
      <c r="FQ185" s="194">
        <v>0</v>
      </c>
      <c r="FR185" s="194">
        <v>0</v>
      </c>
      <c r="FS185" s="194">
        <v>0</v>
      </c>
      <c r="FT185" s="194">
        <v>0</v>
      </c>
      <c r="FU185" s="194">
        <v>888</v>
      </c>
      <c r="FV185" s="194">
        <v>0</v>
      </c>
      <c r="FW185" s="194">
        <v>0</v>
      </c>
      <c r="FX185" s="194">
        <v>0</v>
      </c>
      <c r="FY185" s="194">
        <v>0</v>
      </c>
      <c r="FZ185" s="194">
        <v>10475</v>
      </c>
      <c r="GA185" s="194">
        <v>0</v>
      </c>
      <c r="GB185" s="194">
        <v>0</v>
      </c>
      <c r="GC185" s="194">
        <v>0</v>
      </c>
      <c r="GD185" s="194">
        <v>270</v>
      </c>
      <c r="GE185" s="194">
        <v>0</v>
      </c>
      <c r="GF185" s="194">
        <v>0</v>
      </c>
      <c r="GG185" s="194">
        <v>0</v>
      </c>
      <c r="GH185" s="194">
        <v>252</v>
      </c>
      <c r="GI185" s="194">
        <v>0</v>
      </c>
      <c r="GJ185" s="194">
        <v>10637</v>
      </c>
      <c r="GK185" s="194">
        <v>0</v>
      </c>
      <c r="GL185" s="194">
        <v>996</v>
      </c>
      <c r="GM185" s="194">
        <v>15147</v>
      </c>
      <c r="GN185" s="194">
        <v>0</v>
      </c>
      <c r="GO185" s="194">
        <v>0</v>
      </c>
      <c r="GP185" s="194">
        <v>0</v>
      </c>
      <c r="GQ185" s="194">
        <v>700</v>
      </c>
      <c r="GR185" s="194">
        <v>2715</v>
      </c>
      <c r="GS185" s="194">
        <v>0</v>
      </c>
      <c r="GT185" s="194">
        <v>0</v>
      </c>
      <c r="GU185" s="194">
        <v>17564</v>
      </c>
      <c r="GV185" s="194">
        <v>25416</v>
      </c>
      <c r="GW185" s="194">
        <v>0</v>
      </c>
      <c r="GX185" s="194">
        <v>0</v>
      </c>
      <c r="GY185" s="194">
        <v>0</v>
      </c>
      <c r="GZ185" s="194">
        <v>0</v>
      </c>
      <c r="HA185" s="194">
        <v>0</v>
      </c>
      <c r="HB185" s="194">
        <v>90</v>
      </c>
      <c r="HC185" s="194">
        <v>0</v>
      </c>
      <c r="HD185" s="194">
        <v>0</v>
      </c>
      <c r="HE185" s="194">
        <v>1560</v>
      </c>
      <c r="HF185" s="194">
        <v>0</v>
      </c>
      <c r="HG185" s="194">
        <v>0</v>
      </c>
      <c r="HH185" s="194">
        <v>483</v>
      </c>
      <c r="HI185" s="194">
        <v>0</v>
      </c>
      <c r="HJ185" s="194">
        <v>0</v>
      </c>
      <c r="HK185" s="194">
        <v>1472</v>
      </c>
      <c r="HL185" s="194">
        <v>0</v>
      </c>
      <c r="HM185" s="194">
        <v>16472</v>
      </c>
      <c r="HN185" s="194">
        <v>510</v>
      </c>
      <c r="HO185" s="194">
        <v>0</v>
      </c>
      <c r="HP185" s="194">
        <v>360</v>
      </c>
      <c r="HQ185" s="194">
        <v>0</v>
      </c>
      <c r="HR185" s="194">
        <v>4002</v>
      </c>
      <c r="HS185" s="194">
        <v>0</v>
      </c>
      <c r="HT185" s="194">
        <v>0</v>
      </c>
      <c r="HU185" s="194">
        <v>0</v>
      </c>
      <c r="HV185" s="194">
        <v>0</v>
      </c>
      <c r="HW185" s="194">
        <v>0</v>
      </c>
      <c r="HX185" s="194">
        <v>0</v>
      </c>
      <c r="HY185" s="194">
        <v>0</v>
      </c>
      <c r="HZ185" s="194">
        <v>0</v>
      </c>
      <c r="IA185" s="194">
        <v>0</v>
      </c>
      <c r="IB185" s="194">
        <v>0</v>
      </c>
      <c r="IC185" s="194">
        <v>0</v>
      </c>
      <c r="ID185" s="194">
        <v>0</v>
      </c>
      <c r="IE185" s="194">
        <v>0</v>
      </c>
      <c r="IF185" s="194">
        <v>0</v>
      </c>
      <c r="IG185" s="194">
        <v>0</v>
      </c>
      <c r="IH185" s="194">
        <v>0</v>
      </c>
      <c r="II185" s="194">
        <v>0</v>
      </c>
      <c r="IJ185" s="194">
        <v>0</v>
      </c>
      <c r="IK185" s="194">
        <v>0</v>
      </c>
      <c r="IL185" s="194">
        <v>0</v>
      </c>
      <c r="IM185" s="194">
        <v>0</v>
      </c>
      <c r="IN185" s="194">
        <v>0</v>
      </c>
      <c r="IO185" s="194">
        <v>0</v>
      </c>
      <c r="IP185" s="194">
        <v>0</v>
      </c>
      <c r="IQ185" s="194">
        <v>122</v>
      </c>
      <c r="IR185" s="194">
        <v>0</v>
      </c>
      <c r="IS185" s="194">
        <v>0</v>
      </c>
      <c r="IT185" s="194">
        <v>0</v>
      </c>
      <c r="IU185" s="194">
        <v>0</v>
      </c>
      <c r="IV185" s="194">
        <v>0</v>
      </c>
      <c r="IW185" s="194">
        <v>2009</v>
      </c>
      <c r="IX185" s="194">
        <f t="shared" si="5"/>
        <v>814032.1</v>
      </c>
    </row>
    <row r="186" spans="1:258" ht="13.5" customHeight="1" x14ac:dyDescent="0.25">
      <c r="A186" s="190">
        <v>599189</v>
      </c>
      <c r="B186" s="194">
        <v>0</v>
      </c>
      <c r="C186" s="194">
        <v>28470</v>
      </c>
      <c r="D186" s="194">
        <v>0</v>
      </c>
      <c r="E186" s="194">
        <v>0</v>
      </c>
      <c r="F186" s="194">
        <v>0</v>
      </c>
      <c r="G186" s="194">
        <v>0</v>
      </c>
      <c r="H186" s="194">
        <v>0</v>
      </c>
      <c r="I186" s="194">
        <v>54540</v>
      </c>
      <c r="J186" s="194">
        <v>0</v>
      </c>
      <c r="K186" s="194">
        <v>0</v>
      </c>
      <c r="L186" s="194">
        <v>0</v>
      </c>
      <c r="M186" s="194">
        <v>0</v>
      </c>
      <c r="N186" s="194">
        <v>0</v>
      </c>
      <c r="O186" s="194">
        <v>0</v>
      </c>
      <c r="P186" s="194">
        <v>0</v>
      </c>
      <c r="Q186" s="194">
        <v>0</v>
      </c>
      <c r="R186" s="194">
        <v>0</v>
      </c>
      <c r="S186" s="194">
        <v>0</v>
      </c>
      <c r="T186" s="194">
        <v>0</v>
      </c>
      <c r="U186" s="194">
        <v>0</v>
      </c>
      <c r="V186" s="194">
        <v>7800</v>
      </c>
      <c r="W186" s="194">
        <v>0</v>
      </c>
      <c r="X186" s="194">
        <v>0</v>
      </c>
      <c r="Y186" s="194">
        <v>9490</v>
      </c>
      <c r="Z186" s="194">
        <v>0</v>
      </c>
      <c r="AA186" s="194">
        <v>0</v>
      </c>
      <c r="AB186" s="194">
        <v>0</v>
      </c>
      <c r="AC186" s="194">
        <v>0</v>
      </c>
      <c r="AD186" s="194">
        <v>3190</v>
      </c>
      <c r="AE186" s="194">
        <v>0</v>
      </c>
      <c r="AF186" s="194">
        <v>0</v>
      </c>
      <c r="AG186" s="194">
        <v>0</v>
      </c>
      <c r="AH186" s="194">
        <v>0</v>
      </c>
      <c r="AI186" s="194">
        <v>0</v>
      </c>
      <c r="AJ186" s="194">
        <v>0</v>
      </c>
      <c r="AK186" s="194">
        <v>0</v>
      </c>
      <c r="AL186" s="194">
        <v>0</v>
      </c>
      <c r="AM186" s="194">
        <v>0</v>
      </c>
      <c r="AN186" s="194">
        <v>0</v>
      </c>
      <c r="AO186" s="194">
        <v>0</v>
      </c>
      <c r="AP186" s="194">
        <v>0</v>
      </c>
      <c r="AQ186" s="194">
        <v>0</v>
      </c>
      <c r="AR186" s="194">
        <v>0</v>
      </c>
      <c r="AS186" s="194">
        <v>0</v>
      </c>
      <c r="AT186" s="194">
        <v>0</v>
      </c>
      <c r="AU186" s="194">
        <v>0</v>
      </c>
      <c r="AV186" s="194">
        <v>0</v>
      </c>
      <c r="AW186" s="194">
        <v>0</v>
      </c>
      <c r="AX186" s="194">
        <v>0</v>
      </c>
      <c r="AY186" s="194">
        <v>0</v>
      </c>
      <c r="AZ186" s="194">
        <v>0</v>
      </c>
      <c r="BA186" s="194">
        <v>0</v>
      </c>
      <c r="BB186" s="194">
        <v>0</v>
      </c>
      <c r="BC186" s="194">
        <v>0</v>
      </c>
      <c r="BD186" s="194">
        <v>0</v>
      </c>
      <c r="BE186" s="194">
        <v>0</v>
      </c>
      <c r="BF186" s="194">
        <v>0</v>
      </c>
      <c r="BG186" s="194">
        <v>0</v>
      </c>
      <c r="BH186" s="194">
        <v>0</v>
      </c>
      <c r="BI186" s="194">
        <v>0</v>
      </c>
      <c r="BJ186" s="194">
        <v>0</v>
      </c>
      <c r="BK186" s="194">
        <v>0</v>
      </c>
      <c r="BL186" s="194">
        <v>0</v>
      </c>
      <c r="BM186" s="194">
        <v>3400</v>
      </c>
      <c r="BN186" s="194">
        <v>0</v>
      </c>
      <c r="BO186" s="194">
        <v>0</v>
      </c>
      <c r="BP186" s="194">
        <v>0</v>
      </c>
      <c r="BQ186" s="194">
        <v>0</v>
      </c>
      <c r="BR186" s="194">
        <v>0</v>
      </c>
      <c r="BS186" s="194">
        <v>4390</v>
      </c>
      <c r="BT186" s="194">
        <v>0</v>
      </c>
      <c r="BU186" s="194">
        <v>0</v>
      </c>
      <c r="BV186" s="194">
        <v>0</v>
      </c>
      <c r="BW186" s="194">
        <v>0</v>
      </c>
      <c r="BX186" s="194">
        <v>0</v>
      </c>
      <c r="BY186" s="194">
        <v>0</v>
      </c>
      <c r="BZ186" s="194">
        <v>0</v>
      </c>
      <c r="CA186" s="194">
        <v>0</v>
      </c>
      <c r="CB186" s="194">
        <v>0</v>
      </c>
      <c r="CC186" s="194">
        <v>0</v>
      </c>
      <c r="CD186" s="194">
        <v>0</v>
      </c>
      <c r="CE186" s="194">
        <v>0</v>
      </c>
      <c r="CF186" s="194">
        <v>0</v>
      </c>
      <c r="CG186" s="194">
        <v>0</v>
      </c>
      <c r="CH186" s="194">
        <v>0</v>
      </c>
      <c r="CI186" s="194">
        <v>0</v>
      </c>
      <c r="CJ186" s="194">
        <v>0</v>
      </c>
      <c r="CK186" s="194">
        <v>0</v>
      </c>
      <c r="CL186" s="194">
        <v>0</v>
      </c>
      <c r="CM186" s="194">
        <v>0</v>
      </c>
      <c r="CN186" s="194">
        <v>0</v>
      </c>
      <c r="CO186" s="194">
        <v>0</v>
      </c>
      <c r="CP186" s="194">
        <v>0</v>
      </c>
      <c r="CQ186" s="194">
        <v>0</v>
      </c>
      <c r="CR186" s="194">
        <v>0</v>
      </c>
      <c r="CS186" s="194">
        <v>0</v>
      </c>
      <c r="CT186" s="194">
        <v>0</v>
      </c>
      <c r="CU186" s="194">
        <v>170300</v>
      </c>
      <c r="CV186" s="194">
        <v>0</v>
      </c>
      <c r="CW186" s="194">
        <v>0</v>
      </c>
      <c r="CX186" s="194">
        <v>11400</v>
      </c>
      <c r="CY186" s="194">
        <v>0</v>
      </c>
      <c r="CZ186" s="194">
        <v>0</v>
      </c>
      <c r="DA186" s="194">
        <v>0</v>
      </c>
      <c r="DB186" s="194">
        <v>0</v>
      </c>
      <c r="DC186" s="194">
        <v>0</v>
      </c>
      <c r="DD186" s="194">
        <v>0</v>
      </c>
      <c r="DE186" s="194">
        <v>0</v>
      </c>
      <c r="DF186" s="194">
        <v>0</v>
      </c>
      <c r="DG186" s="194">
        <v>0</v>
      </c>
      <c r="DH186" s="194">
        <v>0</v>
      </c>
      <c r="DI186" s="194">
        <v>0</v>
      </c>
      <c r="DJ186" s="194">
        <v>0</v>
      </c>
      <c r="DK186" s="194">
        <v>0</v>
      </c>
      <c r="DL186" s="194">
        <v>0</v>
      </c>
      <c r="DM186" s="194">
        <v>0</v>
      </c>
      <c r="DN186" s="194">
        <v>0</v>
      </c>
      <c r="DO186" s="194">
        <v>0</v>
      </c>
      <c r="DP186" s="194">
        <v>0</v>
      </c>
      <c r="DQ186" s="194">
        <v>0</v>
      </c>
      <c r="DR186" s="194">
        <v>0</v>
      </c>
      <c r="DS186" s="194">
        <v>0</v>
      </c>
      <c r="DT186" s="194">
        <v>0</v>
      </c>
      <c r="DU186" s="194">
        <v>0</v>
      </c>
      <c r="DV186" s="194">
        <v>0</v>
      </c>
      <c r="DW186" s="194">
        <v>0</v>
      </c>
      <c r="DX186" s="194">
        <v>0</v>
      </c>
      <c r="DY186" s="194">
        <v>0</v>
      </c>
      <c r="DZ186" s="194">
        <v>0</v>
      </c>
      <c r="EA186" s="194">
        <v>1109500</v>
      </c>
      <c r="EB186" s="194">
        <v>0</v>
      </c>
      <c r="EC186" s="194">
        <v>0</v>
      </c>
      <c r="ED186" s="194">
        <v>0</v>
      </c>
      <c r="EE186" s="194">
        <v>12180</v>
      </c>
      <c r="EF186" s="194">
        <v>3000</v>
      </c>
      <c r="EG186" s="194">
        <v>0</v>
      </c>
      <c r="EH186" s="194">
        <v>10000</v>
      </c>
      <c r="EI186" s="194">
        <v>0</v>
      </c>
      <c r="EJ186" s="194">
        <v>40500</v>
      </c>
      <c r="EK186" s="194">
        <v>0</v>
      </c>
      <c r="EL186" s="194">
        <v>0</v>
      </c>
      <c r="EM186" s="194">
        <v>0</v>
      </c>
      <c r="EN186" s="194">
        <v>0</v>
      </c>
      <c r="EO186" s="194">
        <v>0</v>
      </c>
      <c r="EP186" s="194">
        <v>0</v>
      </c>
      <c r="EQ186" s="194">
        <v>0</v>
      </c>
      <c r="ER186" s="194">
        <v>0</v>
      </c>
      <c r="ES186" s="194">
        <v>0</v>
      </c>
      <c r="ET186" s="194">
        <v>0</v>
      </c>
      <c r="EU186" s="194">
        <v>0</v>
      </c>
      <c r="EV186" s="194">
        <v>0</v>
      </c>
      <c r="EW186" s="194">
        <v>0</v>
      </c>
      <c r="EX186" s="194">
        <v>0</v>
      </c>
      <c r="EY186" s="194">
        <v>0</v>
      </c>
      <c r="EZ186" s="194">
        <v>0</v>
      </c>
      <c r="FA186" s="194">
        <v>0</v>
      </c>
      <c r="FB186" s="194">
        <v>0</v>
      </c>
      <c r="FC186" s="194">
        <v>0</v>
      </c>
      <c r="FD186" s="194">
        <v>0</v>
      </c>
      <c r="FE186" s="194">
        <v>0</v>
      </c>
      <c r="FF186" s="194">
        <v>0</v>
      </c>
      <c r="FG186" s="194">
        <v>0</v>
      </c>
      <c r="FH186" s="194">
        <v>0</v>
      </c>
      <c r="FI186" s="194">
        <v>0</v>
      </c>
      <c r="FJ186" s="194">
        <v>0</v>
      </c>
      <c r="FK186" s="194">
        <v>0</v>
      </c>
      <c r="FL186" s="194">
        <v>0</v>
      </c>
      <c r="FM186" s="194">
        <v>0</v>
      </c>
      <c r="FN186" s="194">
        <v>0</v>
      </c>
      <c r="FO186" s="194">
        <v>0</v>
      </c>
      <c r="FP186" s="194">
        <v>0</v>
      </c>
      <c r="FQ186" s="194">
        <v>0</v>
      </c>
      <c r="FR186" s="194">
        <v>0</v>
      </c>
      <c r="FS186" s="194">
        <v>0</v>
      </c>
      <c r="FT186" s="194">
        <v>0</v>
      </c>
      <c r="FU186" s="194">
        <v>0</v>
      </c>
      <c r="FV186" s="194">
        <v>0</v>
      </c>
      <c r="FW186" s="194">
        <v>0</v>
      </c>
      <c r="FX186" s="194">
        <v>0</v>
      </c>
      <c r="FY186" s="194">
        <v>0</v>
      </c>
      <c r="FZ186" s="194">
        <v>8800</v>
      </c>
      <c r="GA186" s="194">
        <v>0</v>
      </c>
      <c r="GB186" s="194">
        <v>0</v>
      </c>
      <c r="GC186" s="194">
        <v>0</v>
      </c>
      <c r="GD186" s="194">
        <v>0</v>
      </c>
      <c r="GE186" s="194">
        <v>0</v>
      </c>
      <c r="GF186" s="194">
        <v>0</v>
      </c>
      <c r="GG186" s="194">
        <v>0</v>
      </c>
      <c r="GH186" s="194">
        <v>0</v>
      </c>
      <c r="GI186" s="194">
        <v>0</v>
      </c>
      <c r="GJ186" s="194">
        <v>0</v>
      </c>
      <c r="GK186" s="194">
        <v>0</v>
      </c>
      <c r="GL186" s="194">
        <v>23740</v>
      </c>
      <c r="GM186" s="194">
        <v>62400</v>
      </c>
      <c r="GN186" s="194">
        <v>2800</v>
      </c>
      <c r="GO186" s="194">
        <v>0</v>
      </c>
      <c r="GP186" s="194">
        <v>0</v>
      </c>
      <c r="GQ186" s="194">
        <v>0</v>
      </c>
      <c r="GR186" s="194">
        <v>0</v>
      </c>
      <c r="GS186" s="194">
        <v>0</v>
      </c>
      <c r="GT186" s="194">
        <v>0</v>
      </c>
      <c r="GU186" s="194">
        <v>0</v>
      </c>
      <c r="GV186" s="194">
        <v>800</v>
      </c>
      <c r="GW186" s="194">
        <v>0</v>
      </c>
      <c r="GX186" s="194">
        <v>0</v>
      </c>
      <c r="GY186" s="194">
        <v>0</v>
      </c>
      <c r="GZ186" s="194">
        <v>0</v>
      </c>
      <c r="HA186" s="194">
        <v>0</v>
      </c>
      <c r="HB186" s="194">
        <v>0</v>
      </c>
      <c r="HC186" s="194">
        <v>0</v>
      </c>
      <c r="HD186" s="194">
        <v>0</v>
      </c>
      <c r="HE186" s="194">
        <v>0</v>
      </c>
      <c r="HF186" s="194">
        <v>0</v>
      </c>
      <c r="HG186" s="194">
        <v>0</v>
      </c>
      <c r="HH186" s="194">
        <v>11600</v>
      </c>
      <c r="HI186" s="194">
        <v>0</v>
      </c>
      <c r="HJ186" s="194">
        <v>0</v>
      </c>
      <c r="HK186" s="194">
        <v>7790</v>
      </c>
      <c r="HL186" s="194">
        <v>0</v>
      </c>
      <c r="HM186" s="194">
        <v>0</v>
      </c>
      <c r="HN186" s="194">
        <v>0</v>
      </c>
      <c r="HO186" s="194">
        <v>0</v>
      </c>
      <c r="HP186" s="194">
        <v>0</v>
      </c>
      <c r="HQ186" s="194">
        <v>0</v>
      </c>
      <c r="HR186" s="194">
        <v>0</v>
      </c>
      <c r="HS186" s="194">
        <v>0</v>
      </c>
      <c r="HT186" s="194">
        <v>0</v>
      </c>
      <c r="HU186" s="194">
        <v>0</v>
      </c>
      <c r="HV186" s="194">
        <v>0</v>
      </c>
      <c r="HW186" s="194">
        <v>0</v>
      </c>
      <c r="HX186" s="194">
        <v>0</v>
      </c>
      <c r="HY186" s="194">
        <v>0</v>
      </c>
      <c r="HZ186" s="194">
        <v>0</v>
      </c>
      <c r="IA186" s="194">
        <v>0</v>
      </c>
      <c r="IB186" s="194">
        <v>0</v>
      </c>
      <c r="IC186" s="194">
        <v>0</v>
      </c>
      <c r="ID186" s="194">
        <v>0</v>
      </c>
      <c r="IE186" s="194">
        <v>0</v>
      </c>
      <c r="IF186" s="194">
        <v>0</v>
      </c>
      <c r="IG186" s="194">
        <v>0</v>
      </c>
      <c r="IH186" s="194">
        <v>0</v>
      </c>
      <c r="II186" s="194">
        <v>0</v>
      </c>
      <c r="IJ186" s="194">
        <v>0</v>
      </c>
      <c r="IK186" s="194">
        <v>0</v>
      </c>
      <c r="IL186" s="194">
        <v>0</v>
      </c>
      <c r="IM186" s="194">
        <v>0</v>
      </c>
      <c r="IN186" s="194">
        <v>0</v>
      </c>
      <c r="IO186" s="194">
        <v>0</v>
      </c>
      <c r="IP186" s="194">
        <v>0</v>
      </c>
      <c r="IQ186" s="194">
        <v>0</v>
      </c>
      <c r="IR186" s="194">
        <v>0</v>
      </c>
      <c r="IS186" s="194">
        <v>0</v>
      </c>
      <c r="IT186" s="194">
        <v>0</v>
      </c>
      <c r="IU186" s="194">
        <v>0</v>
      </c>
      <c r="IV186" s="194">
        <v>0</v>
      </c>
      <c r="IW186" s="194">
        <v>0</v>
      </c>
      <c r="IX186" s="194">
        <f t="shared" si="5"/>
        <v>1586090</v>
      </c>
    </row>
    <row r="187" spans="1:258" ht="13.5" customHeight="1" x14ac:dyDescent="0.25">
      <c r="A187" s="190">
        <v>599190</v>
      </c>
      <c r="B187" s="194">
        <v>0</v>
      </c>
      <c r="C187" s="194">
        <v>88616.2</v>
      </c>
      <c r="D187" s="194">
        <v>1825122.9</v>
      </c>
      <c r="E187" s="194">
        <v>263918.96999999997</v>
      </c>
      <c r="F187" s="194">
        <v>42347.05</v>
      </c>
      <c r="G187" s="194">
        <v>477090.35</v>
      </c>
      <c r="H187" s="194">
        <v>1155737.1000000001</v>
      </c>
      <c r="I187" s="194">
        <v>0</v>
      </c>
      <c r="J187" s="194">
        <v>56939.5</v>
      </c>
      <c r="K187" s="194">
        <v>975052.1</v>
      </c>
      <c r="L187" s="194">
        <v>649847.30000000005</v>
      </c>
      <c r="M187" s="194">
        <v>3929125.9</v>
      </c>
      <c r="N187" s="194">
        <v>1355839.56</v>
      </c>
      <c r="O187" s="194">
        <v>0</v>
      </c>
      <c r="P187" s="194">
        <v>0</v>
      </c>
      <c r="Q187" s="194">
        <v>0</v>
      </c>
      <c r="R187" s="194">
        <v>0</v>
      </c>
      <c r="S187" s="194">
        <v>0</v>
      </c>
      <c r="T187" s="194">
        <v>0</v>
      </c>
      <c r="U187" s="194">
        <v>0</v>
      </c>
      <c r="V187" s="194">
        <v>579.70000000000005</v>
      </c>
      <c r="W187" s="194">
        <v>0</v>
      </c>
      <c r="X187" s="194">
        <v>243669.13</v>
      </c>
      <c r="Y187" s="194">
        <v>32017.1</v>
      </c>
      <c r="Z187" s="194">
        <v>80313.38</v>
      </c>
      <c r="AA187" s="194">
        <v>0</v>
      </c>
      <c r="AB187" s="194">
        <v>0</v>
      </c>
      <c r="AC187" s="194">
        <v>0</v>
      </c>
      <c r="AD187" s="194">
        <v>8276114.9500000002</v>
      </c>
      <c r="AE187" s="194">
        <v>370373.16</v>
      </c>
      <c r="AF187" s="194">
        <v>0</v>
      </c>
      <c r="AG187" s="194">
        <v>0</v>
      </c>
      <c r="AH187" s="194">
        <v>0</v>
      </c>
      <c r="AI187" s="194">
        <v>0</v>
      </c>
      <c r="AJ187" s="194">
        <v>0</v>
      </c>
      <c r="AK187" s="194">
        <v>0</v>
      </c>
      <c r="AL187" s="194">
        <v>38640</v>
      </c>
      <c r="AM187" s="194">
        <v>0</v>
      </c>
      <c r="AN187" s="194">
        <v>0</v>
      </c>
      <c r="AO187" s="194">
        <v>0</v>
      </c>
      <c r="AP187" s="194">
        <v>0</v>
      </c>
      <c r="AQ187" s="194">
        <v>0</v>
      </c>
      <c r="AR187" s="194">
        <v>0</v>
      </c>
      <c r="AS187" s="194">
        <v>0</v>
      </c>
      <c r="AT187" s="194">
        <v>0</v>
      </c>
      <c r="AU187" s="194">
        <v>1769132</v>
      </c>
      <c r="AV187" s="194">
        <v>0</v>
      </c>
      <c r="AW187" s="194">
        <v>0</v>
      </c>
      <c r="AX187" s="194">
        <v>0</v>
      </c>
      <c r="AY187" s="194">
        <v>0</v>
      </c>
      <c r="AZ187" s="194">
        <v>498027.5</v>
      </c>
      <c r="BA187" s="194">
        <v>11403.3</v>
      </c>
      <c r="BB187" s="194">
        <v>0</v>
      </c>
      <c r="BC187" s="194">
        <v>0</v>
      </c>
      <c r="BD187" s="194">
        <v>0</v>
      </c>
      <c r="BE187" s="194">
        <v>29125.599999999999</v>
      </c>
      <c r="BF187" s="194">
        <v>0</v>
      </c>
      <c r="BG187" s="194">
        <v>0</v>
      </c>
      <c r="BH187" s="194">
        <v>119472.14</v>
      </c>
      <c r="BI187" s="194">
        <v>0</v>
      </c>
      <c r="BJ187" s="194">
        <v>0</v>
      </c>
      <c r="BK187" s="194">
        <v>0</v>
      </c>
      <c r="BL187" s="194">
        <v>0</v>
      </c>
      <c r="BM187" s="194">
        <v>0</v>
      </c>
      <c r="BN187" s="194">
        <v>0</v>
      </c>
      <c r="BO187" s="194">
        <v>0</v>
      </c>
      <c r="BP187" s="194">
        <v>0</v>
      </c>
      <c r="BQ187" s="194">
        <v>0</v>
      </c>
      <c r="BR187" s="194">
        <v>0</v>
      </c>
      <c r="BS187" s="194">
        <v>0</v>
      </c>
      <c r="BT187" s="194">
        <v>0</v>
      </c>
      <c r="BU187" s="194">
        <v>0</v>
      </c>
      <c r="BV187" s="194">
        <v>0</v>
      </c>
      <c r="BW187" s="194">
        <v>0</v>
      </c>
      <c r="BX187" s="194">
        <v>0</v>
      </c>
      <c r="BY187" s="194">
        <v>0</v>
      </c>
      <c r="BZ187" s="194">
        <v>0</v>
      </c>
      <c r="CA187" s="194">
        <v>0</v>
      </c>
      <c r="CB187" s="194">
        <v>0</v>
      </c>
      <c r="CC187" s="194">
        <v>0</v>
      </c>
      <c r="CD187" s="194">
        <v>0</v>
      </c>
      <c r="CE187" s="194">
        <v>0</v>
      </c>
      <c r="CF187" s="194">
        <v>0</v>
      </c>
      <c r="CG187" s="194">
        <v>0</v>
      </c>
      <c r="CH187" s="194">
        <v>0</v>
      </c>
      <c r="CI187" s="194">
        <v>0</v>
      </c>
      <c r="CJ187" s="194">
        <v>0</v>
      </c>
      <c r="CK187" s="194">
        <v>0</v>
      </c>
      <c r="CL187" s="194">
        <v>0</v>
      </c>
      <c r="CM187" s="194">
        <v>0</v>
      </c>
      <c r="CN187" s="194">
        <v>15789.5</v>
      </c>
      <c r="CO187" s="194">
        <v>0</v>
      </c>
      <c r="CP187" s="194">
        <v>0</v>
      </c>
      <c r="CQ187" s="194">
        <v>0</v>
      </c>
      <c r="CR187" s="194">
        <v>0</v>
      </c>
      <c r="CS187" s="194">
        <v>100461.2</v>
      </c>
      <c r="CT187" s="194">
        <v>0</v>
      </c>
      <c r="CU187" s="194">
        <v>38219.300000000003</v>
      </c>
      <c r="CV187" s="194">
        <v>0</v>
      </c>
      <c r="CW187" s="194">
        <v>0</v>
      </c>
      <c r="CX187" s="194">
        <v>141586.25</v>
      </c>
      <c r="CY187" s="194">
        <v>0</v>
      </c>
      <c r="CZ187" s="194">
        <v>0</v>
      </c>
      <c r="DA187" s="194">
        <v>0</v>
      </c>
      <c r="DB187" s="194">
        <v>0</v>
      </c>
      <c r="DC187" s="194">
        <v>0</v>
      </c>
      <c r="DD187" s="194">
        <v>523697.5</v>
      </c>
      <c r="DE187" s="194">
        <v>761118.94</v>
      </c>
      <c r="DF187" s="194">
        <v>61833.2</v>
      </c>
      <c r="DG187" s="194">
        <v>1963912.69</v>
      </c>
      <c r="DH187" s="194">
        <v>844196.76</v>
      </c>
      <c r="DI187" s="194">
        <v>222672.64000000001</v>
      </c>
      <c r="DJ187" s="194">
        <v>0</v>
      </c>
      <c r="DK187" s="194">
        <v>0</v>
      </c>
      <c r="DL187" s="194">
        <v>0</v>
      </c>
      <c r="DM187" s="194">
        <v>0</v>
      </c>
      <c r="DN187" s="194">
        <v>0</v>
      </c>
      <c r="DO187" s="194">
        <v>0</v>
      </c>
      <c r="DP187" s="194">
        <v>0</v>
      </c>
      <c r="DQ187" s="194">
        <v>0</v>
      </c>
      <c r="DR187" s="194">
        <v>0</v>
      </c>
      <c r="DS187" s="194">
        <v>0</v>
      </c>
      <c r="DT187" s="194">
        <v>0</v>
      </c>
      <c r="DU187" s="194">
        <v>0</v>
      </c>
      <c r="DV187" s="194">
        <v>0</v>
      </c>
      <c r="DW187" s="194">
        <v>0</v>
      </c>
      <c r="DX187" s="194">
        <v>0</v>
      </c>
      <c r="DY187" s="194">
        <v>6596.94</v>
      </c>
      <c r="DZ187" s="194">
        <v>29406.53</v>
      </c>
      <c r="EA187" s="194">
        <v>0</v>
      </c>
      <c r="EB187" s="194">
        <v>0</v>
      </c>
      <c r="EC187" s="194">
        <v>324768.88</v>
      </c>
      <c r="ED187" s="194">
        <v>32376.880000000001</v>
      </c>
      <c r="EE187" s="194">
        <v>1024361.68</v>
      </c>
      <c r="EF187" s="194">
        <v>1230541.3999999999</v>
      </c>
      <c r="EG187" s="194">
        <v>0</v>
      </c>
      <c r="EH187" s="194">
        <v>0</v>
      </c>
      <c r="EI187" s="194">
        <v>0</v>
      </c>
      <c r="EJ187" s="194">
        <v>0</v>
      </c>
      <c r="EK187" s="194">
        <v>0</v>
      </c>
      <c r="EL187" s="194">
        <v>0</v>
      </c>
      <c r="EM187" s="194">
        <v>0</v>
      </c>
      <c r="EN187" s="194">
        <v>0</v>
      </c>
      <c r="EO187" s="194">
        <v>0</v>
      </c>
      <c r="EP187" s="194">
        <v>0</v>
      </c>
      <c r="EQ187" s="194">
        <v>564366.92000000004</v>
      </c>
      <c r="ER187" s="194">
        <v>891090.91</v>
      </c>
      <c r="ES187" s="194">
        <v>434851.78</v>
      </c>
      <c r="ET187" s="194">
        <v>1898039.95</v>
      </c>
      <c r="EU187" s="194">
        <v>487338.04</v>
      </c>
      <c r="EV187" s="194">
        <v>717851.06</v>
      </c>
      <c r="EW187" s="194">
        <v>93272.81</v>
      </c>
      <c r="EX187" s="194">
        <v>206443.63</v>
      </c>
      <c r="EY187" s="194">
        <v>32627.02</v>
      </c>
      <c r="EZ187" s="194">
        <v>1280421.08</v>
      </c>
      <c r="FA187" s="194">
        <v>0</v>
      </c>
      <c r="FB187" s="194">
        <v>111503.97</v>
      </c>
      <c r="FC187" s="194">
        <v>78465.7</v>
      </c>
      <c r="FD187" s="194">
        <v>0</v>
      </c>
      <c r="FE187" s="194">
        <v>0</v>
      </c>
      <c r="FF187" s="194">
        <v>4167799.63</v>
      </c>
      <c r="FG187" s="194">
        <v>0</v>
      </c>
      <c r="FH187" s="194">
        <v>0</v>
      </c>
      <c r="FI187" s="194">
        <v>0</v>
      </c>
      <c r="FJ187" s="194">
        <v>0</v>
      </c>
      <c r="FK187" s="194">
        <v>456960.02</v>
      </c>
      <c r="FL187" s="194">
        <v>0</v>
      </c>
      <c r="FM187" s="194">
        <v>0</v>
      </c>
      <c r="FN187" s="194">
        <v>0</v>
      </c>
      <c r="FO187" s="194">
        <v>0</v>
      </c>
      <c r="FP187" s="194">
        <v>0</v>
      </c>
      <c r="FQ187" s="194">
        <v>0</v>
      </c>
      <c r="FR187" s="194">
        <v>0</v>
      </c>
      <c r="FS187" s="194">
        <v>0</v>
      </c>
      <c r="FT187" s="194">
        <v>0</v>
      </c>
      <c r="FU187" s="194">
        <v>0</v>
      </c>
      <c r="FV187" s="194">
        <v>0</v>
      </c>
      <c r="FW187" s="194">
        <v>174710.34</v>
      </c>
      <c r="FX187" s="194">
        <v>0</v>
      </c>
      <c r="FY187" s="194">
        <v>0</v>
      </c>
      <c r="FZ187" s="194">
        <v>0</v>
      </c>
      <c r="GA187" s="194">
        <v>0</v>
      </c>
      <c r="GB187" s="194">
        <v>0</v>
      </c>
      <c r="GC187" s="194">
        <v>0</v>
      </c>
      <c r="GD187" s="194">
        <v>0</v>
      </c>
      <c r="GE187" s="194">
        <v>0</v>
      </c>
      <c r="GF187" s="194">
        <v>0</v>
      </c>
      <c r="GG187" s="194">
        <v>0</v>
      </c>
      <c r="GH187" s="194">
        <v>0</v>
      </c>
      <c r="GI187" s="194">
        <v>0</v>
      </c>
      <c r="GJ187" s="194">
        <v>0</v>
      </c>
      <c r="GK187" s="194">
        <v>0</v>
      </c>
      <c r="GL187" s="194">
        <v>0</v>
      </c>
      <c r="GM187" s="194">
        <v>0</v>
      </c>
      <c r="GN187" s="194">
        <v>0</v>
      </c>
      <c r="GO187" s="194">
        <v>0</v>
      </c>
      <c r="GP187" s="194">
        <v>0</v>
      </c>
      <c r="GQ187" s="194">
        <v>0</v>
      </c>
      <c r="GR187" s="194">
        <v>0</v>
      </c>
      <c r="GS187" s="194">
        <v>0</v>
      </c>
      <c r="GT187" s="194">
        <v>0</v>
      </c>
      <c r="GU187" s="194">
        <v>0</v>
      </c>
      <c r="GV187" s="194">
        <v>0</v>
      </c>
      <c r="GW187" s="194">
        <v>0</v>
      </c>
      <c r="GX187" s="194">
        <v>0</v>
      </c>
      <c r="GY187" s="194">
        <v>0</v>
      </c>
      <c r="GZ187" s="194">
        <v>0</v>
      </c>
      <c r="HA187" s="194">
        <v>0</v>
      </c>
      <c r="HB187" s="194">
        <v>0</v>
      </c>
      <c r="HC187" s="194">
        <v>0</v>
      </c>
      <c r="HD187" s="194">
        <v>0</v>
      </c>
      <c r="HE187" s="194">
        <v>0</v>
      </c>
      <c r="HF187" s="194">
        <v>0</v>
      </c>
      <c r="HG187" s="194">
        <v>0</v>
      </c>
      <c r="HH187" s="194">
        <v>0</v>
      </c>
      <c r="HI187" s="194">
        <v>0</v>
      </c>
      <c r="HJ187" s="194">
        <v>0</v>
      </c>
      <c r="HK187" s="194">
        <v>89680.2</v>
      </c>
      <c r="HL187" s="194">
        <v>0</v>
      </c>
      <c r="HM187" s="194">
        <v>0</v>
      </c>
      <c r="HN187" s="194">
        <v>0</v>
      </c>
      <c r="HO187" s="194">
        <v>0</v>
      </c>
      <c r="HP187" s="194">
        <v>0</v>
      </c>
      <c r="HQ187" s="194">
        <v>0</v>
      </c>
      <c r="HR187" s="194">
        <v>0</v>
      </c>
      <c r="HS187" s="194">
        <v>0</v>
      </c>
      <c r="HT187" s="194">
        <v>0</v>
      </c>
      <c r="HU187" s="194">
        <v>0</v>
      </c>
      <c r="HV187" s="194">
        <v>0</v>
      </c>
      <c r="HW187" s="194">
        <v>0</v>
      </c>
      <c r="HX187" s="194">
        <v>0</v>
      </c>
      <c r="HY187" s="194">
        <v>0</v>
      </c>
      <c r="HZ187" s="194">
        <v>0</v>
      </c>
      <c r="IA187" s="194">
        <v>0</v>
      </c>
      <c r="IB187" s="194">
        <v>0</v>
      </c>
      <c r="IC187" s="194">
        <v>431188.85</v>
      </c>
      <c r="ID187" s="194">
        <v>0</v>
      </c>
      <c r="IE187" s="194">
        <v>0</v>
      </c>
      <c r="IF187" s="194">
        <v>0</v>
      </c>
      <c r="IG187" s="194">
        <v>0</v>
      </c>
      <c r="IH187" s="194">
        <v>0</v>
      </c>
      <c r="II187" s="194">
        <v>0</v>
      </c>
      <c r="IJ187" s="194">
        <v>8909.1</v>
      </c>
      <c r="IK187" s="194">
        <v>0</v>
      </c>
      <c r="IL187" s="194">
        <v>0</v>
      </c>
      <c r="IM187" s="194">
        <v>124769.12</v>
      </c>
      <c r="IN187" s="194">
        <v>0</v>
      </c>
      <c r="IO187" s="194">
        <v>0</v>
      </c>
      <c r="IP187" s="194">
        <v>0</v>
      </c>
      <c r="IQ187" s="194">
        <v>0</v>
      </c>
      <c r="IR187" s="194">
        <v>0</v>
      </c>
      <c r="IS187" s="194">
        <v>0</v>
      </c>
      <c r="IT187" s="194">
        <v>0</v>
      </c>
      <c r="IU187" s="194">
        <v>0</v>
      </c>
      <c r="IV187" s="194">
        <v>0</v>
      </c>
      <c r="IW187" s="194">
        <v>0</v>
      </c>
      <c r="IX187" s="194">
        <f t="shared" si="5"/>
        <v>41860335.310000032</v>
      </c>
    </row>
    <row r="188" spans="1:258" ht="13.5" customHeight="1" x14ac:dyDescent="0.25">
      <c r="A188" s="190">
        <v>599191</v>
      </c>
      <c r="B188" s="194">
        <v>0</v>
      </c>
      <c r="C188" s="194">
        <v>0</v>
      </c>
      <c r="D188" s="194">
        <v>934754</v>
      </c>
      <c r="E188" s="194">
        <v>525463.44999999995</v>
      </c>
      <c r="F188" s="194">
        <v>15331.34</v>
      </c>
      <c r="G188" s="194">
        <v>956895</v>
      </c>
      <c r="H188" s="194">
        <v>163753</v>
      </c>
      <c r="I188" s="194">
        <v>9844958.9399999995</v>
      </c>
      <c r="J188" s="194">
        <v>2470707</v>
      </c>
      <c r="K188" s="194">
        <v>1380863.85</v>
      </c>
      <c r="L188" s="194">
        <v>1093242.79</v>
      </c>
      <c r="M188" s="194">
        <v>1451902.12</v>
      </c>
      <c r="N188" s="194">
        <v>791812.79</v>
      </c>
      <c r="O188" s="194">
        <v>0</v>
      </c>
      <c r="P188" s="194">
        <v>0</v>
      </c>
      <c r="Q188" s="194">
        <v>0</v>
      </c>
      <c r="R188" s="194">
        <v>0</v>
      </c>
      <c r="S188" s="194">
        <v>0</v>
      </c>
      <c r="T188" s="194">
        <v>0</v>
      </c>
      <c r="U188" s="194">
        <v>0</v>
      </c>
      <c r="V188" s="194">
        <v>74280</v>
      </c>
      <c r="W188" s="194">
        <v>159965.62</v>
      </c>
      <c r="X188" s="194">
        <v>171717</v>
      </c>
      <c r="Y188" s="194">
        <v>1200000</v>
      </c>
      <c r="Z188" s="194">
        <v>67045.63</v>
      </c>
      <c r="AA188" s="194">
        <v>0</v>
      </c>
      <c r="AB188" s="194">
        <v>182951.22</v>
      </c>
      <c r="AC188" s="194">
        <v>1920000</v>
      </c>
      <c r="AD188" s="194">
        <v>14396018.32</v>
      </c>
      <c r="AE188" s="194">
        <v>0</v>
      </c>
      <c r="AF188" s="194">
        <v>0</v>
      </c>
      <c r="AG188" s="194">
        <v>0</v>
      </c>
      <c r="AH188" s="194">
        <v>0</v>
      </c>
      <c r="AI188" s="194">
        <v>0</v>
      </c>
      <c r="AJ188" s="194">
        <v>0</v>
      </c>
      <c r="AK188" s="194">
        <v>0</v>
      </c>
      <c r="AL188" s="194">
        <v>0</v>
      </c>
      <c r="AM188" s="194">
        <v>178179.62</v>
      </c>
      <c r="AN188" s="194">
        <v>0</v>
      </c>
      <c r="AO188" s="194">
        <v>0</v>
      </c>
      <c r="AP188" s="194">
        <v>258379</v>
      </c>
      <c r="AQ188" s="194">
        <v>0</v>
      </c>
      <c r="AR188" s="194">
        <v>0</v>
      </c>
      <c r="AS188" s="194">
        <v>0</v>
      </c>
      <c r="AT188" s="194">
        <v>0</v>
      </c>
      <c r="AU188" s="194">
        <v>243185</v>
      </c>
      <c r="AV188" s="194">
        <v>90000</v>
      </c>
      <c r="AW188" s="194">
        <v>0</v>
      </c>
      <c r="AX188" s="194">
        <v>0</v>
      </c>
      <c r="AY188" s="194">
        <v>0</v>
      </c>
      <c r="AZ188" s="194">
        <v>732000</v>
      </c>
      <c r="BA188" s="194">
        <v>0</v>
      </c>
      <c r="BB188" s="194">
        <v>943039.29</v>
      </c>
      <c r="BC188" s="194">
        <v>0</v>
      </c>
      <c r="BD188" s="194">
        <v>292000</v>
      </c>
      <c r="BE188" s="194">
        <v>132000</v>
      </c>
      <c r="BF188" s="194">
        <v>210000</v>
      </c>
      <c r="BG188" s="194">
        <v>0</v>
      </c>
      <c r="BH188" s="194">
        <v>419433.9</v>
      </c>
      <c r="BI188" s="194">
        <v>111000</v>
      </c>
      <c r="BJ188" s="194">
        <v>0</v>
      </c>
      <c r="BK188" s="194">
        <v>0</v>
      </c>
      <c r="BL188" s="194">
        <v>0</v>
      </c>
      <c r="BM188" s="194">
        <v>0</v>
      </c>
      <c r="BN188" s="194">
        <v>308253.76</v>
      </c>
      <c r="BO188" s="194">
        <v>774766.92</v>
      </c>
      <c r="BP188" s="194">
        <v>0</v>
      </c>
      <c r="BQ188" s="194">
        <v>50000</v>
      </c>
      <c r="BR188" s="194">
        <v>0</v>
      </c>
      <c r="BS188" s="194">
        <v>0</v>
      </c>
      <c r="BT188" s="194">
        <v>0</v>
      </c>
      <c r="BU188" s="194">
        <v>0</v>
      </c>
      <c r="BV188" s="194">
        <v>0</v>
      </c>
      <c r="BW188" s="194">
        <v>0</v>
      </c>
      <c r="BX188" s="194">
        <v>0</v>
      </c>
      <c r="BY188" s="194">
        <v>68142.399999999994</v>
      </c>
      <c r="BZ188" s="194">
        <v>0</v>
      </c>
      <c r="CA188" s="194">
        <v>0</v>
      </c>
      <c r="CB188" s="194">
        <v>198000</v>
      </c>
      <c r="CC188" s="194">
        <v>0</v>
      </c>
      <c r="CD188" s="194">
        <v>0</v>
      </c>
      <c r="CE188" s="194">
        <v>3768437.98</v>
      </c>
      <c r="CF188" s="194">
        <v>0</v>
      </c>
      <c r="CG188" s="194">
        <v>0</v>
      </c>
      <c r="CH188" s="194">
        <v>0</v>
      </c>
      <c r="CI188" s="194">
        <v>0</v>
      </c>
      <c r="CJ188" s="194">
        <v>0</v>
      </c>
      <c r="CK188" s="194">
        <v>654702.30000000005</v>
      </c>
      <c r="CL188" s="194">
        <v>0</v>
      </c>
      <c r="CM188" s="194">
        <v>0</v>
      </c>
      <c r="CN188" s="194">
        <v>0</v>
      </c>
      <c r="CO188" s="194">
        <v>0</v>
      </c>
      <c r="CP188" s="194">
        <v>0</v>
      </c>
      <c r="CQ188" s="194">
        <v>533376</v>
      </c>
      <c r="CR188" s="194">
        <v>0</v>
      </c>
      <c r="CS188" s="194">
        <v>204945</v>
      </c>
      <c r="CT188" s="194">
        <v>0</v>
      </c>
      <c r="CU188" s="194">
        <v>0</v>
      </c>
      <c r="CV188" s="194">
        <v>0</v>
      </c>
      <c r="CW188" s="194">
        <v>0</v>
      </c>
      <c r="CX188" s="194">
        <v>0</v>
      </c>
      <c r="CY188" s="194">
        <v>0</v>
      </c>
      <c r="CZ188" s="194">
        <v>0</v>
      </c>
      <c r="DA188" s="194">
        <v>141067</v>
      </c>
      <c r="DB188" s="194">
        <v>127578.6</v>
      </c>
      <c r="DC188" s="194">
        <v>14001000</v>
      </c>
      <c r="DD188" s="194">
        <v>722000</v>
      </c>
      <c r="DE188" s="194">
        <v>2563742.0299999998</v>
      </c>
      <c r="DF188" s="194">
        <v>4685141.3</v>
      </c>
      <c r="DG188" s="194">
        <v>10079748.68</v>
      </c>
      <c r="DH188" s="194">
        <v>824187.62</v>
      </c>
      <c r="DI188" s="194">
        <v>1394807.68</v>
      </c>
      <c r="DJ188" s="194">
        <v>11350000</v>
      </c>
      <c r="DK188" s="194">
        <v>0</v>
      </c>
      <c r="DL188" s="194">
        <v>0</v>
      </c>
      <c r="DM188" s="194">
        <v>0</v>
      </c>
      <c r="DN188" s="194">
        <v>0</v>
      </c>
      <c r="DO188" s="194">
        <v>0</v>
      </c>
      <c r="DP188" s="194">
        <v>0</v>
      </c>
      <c r="DQ188" s="194">
        <v>0</v>
      </c>
      <c r="DR188" s="194">
        <v>0</v>
      </c>
      <c r="DS188" s="194">
        <v>0</v>
      </c>
      <c r="DT188" s="194">
        <v>61448</v>
      </c>
      <c r="DU188" s="194">
        <v>0</v>
      </c>
      <c r="DV188" s="194">
        <v>125000</v>
      </c>
      <c r="DW188" s="194">
        <v>366889</v>
      </c>
      <c r="DX188" s="194">
        <v>0</v>
      </c>
      <c r="DY188" s="194">
        <v>0</v>
      </c>
      <c r="DZ188" s="194">
        <v>185566</v>
      </c>
      <c r="EA188" s="194">
        <v>1763926</v>
      </c>
      <c r="EB188" s="194">
        <v>179735</v>
      </c>
      <c r="EC188" s="194">
        <v>1113323.53</v>
      </c>
      <c r="ED188" s="194">
        <v>1688273.79</v>
      </c>
      <c r="EE188" s="194">
        <v>1786189</v>
      </c>
      <c r="EF188" s="194">
        <v>5122685</v>
      </c>
      <c r="EG188" s="194">
        <v>0</v>
      </c>
      <c r="EH188" s="194">
        <v>0</v>
      </c>
      <c r="EI188" s="194">
        <v>0</v>
      </c>
      <c r="EJ188" s="194">
        <v>0</v>
      </c>
      <c r="EK188" s="194">
        <v>0</v>
      </c>
      <c r="EL188" s="194">
        <v>0</v>
      </c>
      <c r="EM188" s="194">
        <v>0</v>
      </c>
      <c r="EN188" s="194">
        <v>0</v>
      </c>
      <c r="EO188" s="194">
        <v>0</v>
      </c>
      <c r="EP188" s="194">
        <v>0</v>
      </c>
      <c r="EQ188" s="194">
        <v>0</v>
      </c>
      <c r="ER188" s="194">
        <v>0</v>
      </c>
      <c r="ES188" s="194">
        <v>0</v>
      </c>
      <c r="ET188" s="194">
        <v>0</v>
      </c>
      <c r="EU188" s="194">
        <v>0</v>
      </c>
      <c r="EV188" s="194">
        <v>0</v>
      </c>
      <c r="EW188" s="194">
        <v>0</v>
      </c>
      <c r="EX188" s="194">
        <v>0</v>
      </c>
      <c r="EY188" s="194">
        <v>0</v>
      </c>
      <c r="EZ188" s="194">
        <v>0</v>
      </c>
      <c r="FA188" s="194">
        <v>0</v>
      </c>
      <c r="FB188" s="194">
        <v>0</v>
      </c>
      <c r="FC188" s="194">
        <v>0</v>
      </c>
      <c r="FD188" s="194">
        <v>0</v>
      </c>
      <c r="FE188" s="194">
        <v>0</v>
      </c>
      <c r="FF188" s="194">
        <v>0</v>
      </c>
      <c r="FG188" s="194">
        <v>0</v>
      </c>
      <c r="FH188" s="194">
        <v>0</v>
      </c>
      <c r="FI188" s="194">
        <v>0</v>
      </c>
      <c r="FJ188" s="194">
        <v>0</v>
      </c>
      <c r="FK188" s="194">
        <v>0</v>
      </c>
      <c r="FL188" s="194">
        <v>0</v>
      </c>
      <c r="FM188" s="194">
        <v>0</v>
      </c>
      <c r="FN188" s="194">
        <v>0</v>
      </c>
      <c r="FO188" s="194">
        <v>0</v>
      </c>
      <c r="FP188" s="194">
        <v>0</v>
      </c>
      <c r="FQ188" s="194">
        <v>0</v>
      </c>
      <c r="FR188" s="194">
        <v>0</v>
      </c>
      <c r="FS188" s="194">
        <v>0</v>
      </c>
      <c r="FT188" s="194">
        <v>0</v>
      </c>
      <c r="FU188" s="194">
        <v>0</v>
      </c>
      <c r="FV188" s="194">
        <v>0</v>
      </c>
      <c r="FW188" s="194">
        <v>0</v>
      </c>
      <c r="FX188" s="194">
        <v>0</v>
      </c>
      <c r="FY188" s="194">
        <v>0</v>
      </c>
      <c r="FZ188" s="194">
        <v>0</v>
      </c>
      <c r="GA188" s="194">
        <v>0</v>
      </c>
      <c r="GB188" s="194">
        <v>0</v>
      </c>
      <c r="GC188" s="194">
        <v>0</v>
      </c>
      <c r="GD188" s="194">
        <v>0</v>
      </c>
      <c r="GE188" s="194">
        <v>0</v>
      </c>
      <c r="GF188" s="194">
        <v>0</v>
      </c>
      <c r="GG188" s="194">
        <v>0</v>
      </c>
      <c r="GH188" s="194">
        <v>0</v>
      </c>
      <c r="GI188" s="194">
        <v>0</v>
      </c>
      <c r="GJ188" s="194">
        <v>462575</v>
      </c>
      <c r="GK188" s="194">
        <v>0</v>
      </c>
      <c r="GL188" s="194">
        <v>0</v>
      </c>
      <c r="GM188" s="194">
        <v>0</v>
      </c>
      <c r="GN188" s="194">
        <v>0</v>
      </c>
      <c r="GO188" s="194">
        <v>0</v>
      </c>
      <c r="GP188" s="194">
        <v>0</v>
      </c>
      <c r="GQ188" s="194">
        <v>0</v>
      </c>
      <c r="GR188" s="194">
        <v>8136.75</v>
      </c>
      <c r="GS188" s="194">
        <v>35196.65</v>
      </c>
      <c r="GT188" s="194">
        <v>0</v>
      </c>
      <c r="GU188" s="194">
        <v>0</v>
      </c>
      <c r="GV188" s="194">
        <v>0</v>
      </c>
      <c r="GW188" s="194">
        <v>0</v>
      </c>
      <c r="GX188" s="194">
        <v>0</v>
      </c>
      <c r="GY188" s="194">
        <v>0</v>
      </c>
      <c r="GZ188" s="194">
        <v>0</v>
      </c>
      <c r="HA188" s="194">
        <v>0</v>
      </c>
      <c r="HB188" s="194">
        <v>0</v>
      </c>
      <c r="HC188" s="194">
        <v>0</v>
      </c>
      <c r="HD188" s="194">
        <v>0</v>
      </c>
      <c r="HE188" s="194">
        <v>0</v>
      </c>
      <c r="HF188" s="194">
        <v>0</v>
      </c>
      <c r="HG188" s="194">
        <v>0</v>
      </c>
      <c r="HH188" s="194">
        <v>0</v>
      </c>
      <c r="HI188" s="194">
        <v>0</v>
      </c>
      <c r="HJ188" s="194">
        <v>0</v>
      </c>
      <c r="HK188" s="194">
        <v>0</v>
      </c>
      <c r="HL188" s="194">
        <v>0</v>
      </c>
      <c r="HM188" s="194">
        <v>430000</v>
      </c>
      <c r="HN188" s="194">
        <v>0</v>
      </c>
      <c r="HO188" s="194">
        <v>0</v>
      </c>
      <c r="HP188" s="194">
        <v>7986545.4100000001</v>
      </c>
      <c r="HQ188" s="194">
        <v>0</v>
      </c>
      <c r="HR188" s="194">
        <v>0</v>
      </c>
      <c r="HS188" s="194">
        <v>0</v>
      </c>
      <c r="HT188" s="194">
        <v>0</v>
      </c>
      <c r="HU188" s="194">
        <v>0</v>
      </c>
      <c r="HV188" s="194">
        <v>0</v>
      </c>
      <c r="HW188" s="194">
        <v>0</v>
      </c>
      <c r="HX188" s="194">
        <v>0</v>
      </c>
      <c r="HY188" s="194">
        <v>0</v>
      </c>
      <c r="HZ188" s="194">
        <v>0</v>
      </c>
      <c r="IA188" s="194">
        <v>0</v>
      </c>
      <c r="IB188" s="194">
        <v>0</v>
      </c>
      <c r="IC188" s="194">
        <v>0</v>
      </c>
      <c r="ID188" s="194">
        <v>0</v>
      </c>
      <c r="IE188" s="194">
        <v>0</v>
      </c>
      <c r="IF188" s="194">
        <v>0</v>
      </c>
      <c r="IG188" s="194">
        <v>0</v>
      </c>
      <c r="IH188" s="194">
        <v>0</v>
      </c>
      <c r="II188" s="194">
        <v>0</v>
      </c>
      <c r="IJ188" s="194">
        <v>81000</v>
      </c>
      <c r="IK188" s="194">
        <v>0</v>
      </c>
      <c r="IL188" s="194">
        <v>0</v>
      </c>
      <c r="IM188" s="194">
        <v>0</v>
      </c>
      <c r="IN188" s="194">
        <v>0</v>
      </c>
      <c r="IO188" s="194">
        <v>0</v>
      </c>
      <c r="IP188" s="194">
        <v>0</v>
      </c>
      <c r="IQ188" s="194">
        <v>0</v>
      </c>
      <c r="IR188" s="194">
        <v>66500</v>
      </c>
      <c r="IS188" s="194">
        <v>0</v>
      </c>
      <c r="IT188" s="194">
        <v>0</v>
      </c>
      <c r="IU188" s="194">
        <v>0</v>
      </c>
      <c r="IV188" s="194">
        <v>0</v>
      </c>
      <c r="IW188" s="194">
        <v>0</v>
      </c>
      <c r="IX188" s="194">
        <f t="shared" si="5"/>
        <v>115323765.28000002</v>
      </c>
    </row>
    <row r="189" spans="1:258" ht="13.5" customHeight="1" x14ac:dyDescent="0.25">
      <c r="A189" s="190">
        <v>599200</v>
      </c>
      <c r="B189" s="194">
        <v>0</v>
      </c>
      <c r="C189" s="194">
        <v>0</v>
      </c>
      <c r="D189" s="194">
        <v>0</v>
      </c>
      <c r="E189" s="194">
        <v>0</v>
      </c>
      <c r="F189" s="194">
        <v>0</v>
      </c>
      <c r="G189" s="194">
        <v>0</v>
      </c>
      <c r="H189" s="194">
        <v>0</v>
      </c>
      <c r="I189" s="194">
        <v>0</v>
      </c>
      <c r="J189" s="194">
        <v>0</v>
      </c>
      <c r="K189" s="194">
        <v>0</v>
      </c>
      <c r="L189" s="194">
        <v>0</v>
      </c>
      <c r="M189" s="194">
        <v>0</v>
      </c>
      <c r="N189" s="194">
        <v>0</v>
      </c>
      <c r="O189" s="194">
        <v>0</v>
      </c>
      <c r="P189" s="194">
        <v>0</v>
      </c>
      <c r="Q189" s="194">
        <v>0</v>
      </c>
      <c r="R189" s="194">
        <v>0</v>
      </c>
      <c r="S189" s="194">
        <v>0</v>
      </c>
      <c r="T189" s="194">
        <v>0</v>
      </c>
      <c r="U189" s="194">
        <v>0</v>
      </c>
      <c r="V189" s="194">
        <v>0</v>
      </c>
      <c r="W189" s="194">
        <v>0</v>
      </c>
      <c r="X189" s="194">
        <v>0</v>
      </c>
      <c r="Y189" s="194">
        <v>0</v>
      </c>
      <c r="Z189" s="194">
        <v>0</v>
      </c>
      <c r="AA189" s="194">
        <v>0</v>
      </c>
      <c r="AB189" s="194">
        <v>0</v>
      </c>
      <c r="AC189" s="194">
        <v>0</v>
      </c>
      <c r="AD189" s="194">
        <v>0</v>
      </c>
      <c r="AE189" s="194">
        <v>0</v>
      </c>
      <c r="AF189" s="194">
        <v>0</v>
      </c>
      <c r="AG189" s="194">
        <v>0</v>
      </c>
      <c r="AH189" s="194">
        <v>0</v>
      </c>
      <c r="AI189" s="194">
        <v>0</v>
      </c>
      <c r="AJ189" s="194">
        <v>0</v>
      </c>
      <c r="AK189" s="194">
        <v>0</v>
      </c>
      <c r="AL189" s="194">
        <v>0</v>
      </c>
      <c r="AM189" s="194">
        <v>0</v>
      </c>
      <c r="AN189" s="194">
        <v>0</v>
      </c>
      <c r="AO189" s="194">
        <v>0</v>
      </c>
      <c r="AP189" s="194">
        <v>0</v>
      </c>
      <c r="AQ189" s="194">
        <v>0</v>
      </c>
      <c r="AR189" s="194">
        <v>0</v>
      </c>
      <c r="AS189" s="194">
        <v>0</v>
      </c>
      <c r="AT189" s="194">
        <v>0</v>
      </c>
      <c r="AU189" s="194">
        <v>0</v>
      </c>
      <c r="AV189" s="194">
        <v>0</v>
      </c>
      <c r="AW189" s="194">
        <v>0</v>
      </c>
      <c r="AX189" s="194">
        <v>0</v>
      </c>
      <c r="AY189" s="194">
        <v>0</v>
      </c>
      <c r="AZ189" s="194">
        <v>0</v>
      </c>
      <c r="BA189" s="194">
        <v>0</v>
      </c>
      <c r="BB189" s="194">
        <v>0</v>
      </c>
      <c r="BC189" s="194">
        <v>0</v>
      </c>
      <c r="BD189" s="194">
        <v>0</v>
      </c>
      <c r="BE189" s="194">
        <v>0</v>
      </c>
      <c r="BF189" s="194">
        <v>0</v>
      </c>
      <c r="BG189" s="194">
        <v>0</v>
      </c>
      <c r="BH189" s="194">
        <v>0</v>
      </c>
      <c r="BI189" s="194">
        <v>0</v>
      </c>
      <c r="BJ189" s="194">
        <v>0</v>
      </c>
      <c r="BK189" s="194">
        <v>0</v>
      </c>
      <c r="BL189" s="194">
        <v>0</v>
      </c>
      <c r="BM189" s="194">
        <v>0</v>
      </c>
      <c r="BN189" s="194">
        <v>0</v>
      </c>
      <c r="BO189" s="194">
        <v>0</v>
      </c>
      <c r="BP189" s="194">
        <v>0</v>
      </c>
      <c r="BQ189" s="194">
        <v>0</v>
      </c>
      <c r="BR189" s="194">
        <v>0</v>
      </c>
      <c r="BS189" s="194">
        <v>0</v>
      </c>
      <c r="BT189" s="194">
        <v>0</v>
      </c>
      <c r="BU189" s="194">
        <v>0</v>
      </c>
      <c r="BV189" s="194">
        <v>0</v>
      </c>
      <c r="BW189" s="194">
        <v>0</v>
      </c>
      <c r="BX189" s="194">
        <v>0</v>
      </c>
      <c r="BY189" s="194">
        <v>0</v>
      </c>
      <c r="BZ189" s="194">
        <v>0</v>
      </c>
      <c r="CA189" s="194">
        <v>0</v>
      </c>
      <c r="CB189" s="194">
        <v>0</v>
      </c>
      <c r="CC189" s="194">
        <v>0</v>
      </c>
      <c r="CD189" s="194">
        <v>0</v>
      </c>
      <c r="CE189" s="194">
        <v>0</v>
      </c>
      <c r="CF189" s="194">
        <v>0</v>
      </c>
      <c r="CG189" s="194">
        <v>0</v>
      </c>
      <c r="CH189" s="194">
        <v>0</v>
      </c>
      <c r="CI189" s="194">
        <v>0</v>
      </c>
      <c r="CJ189" s="194">
        <v>0</v>
      </c>
      <c r="CK189" s="194">
        <v>0</v>
      </c>
      <c r="CL189" s="194">
        <v>0</v>
      </c>
      <c r="CM189" s="194">
        <v>0</v>
      </c>
      <c r="CN189" s="194">
        <v>0</v>
      </c>
      <c r="CO189" s="194">
        <v>0</v>
      </c>
      <c r="CP189" s="194">
        <v>0</v>
      </c>
      <c r="CQ189" s="194">
        <v>0</v>
      </c>
      <c r="CR189" s="194">
        <v>0</v>
      </c>
      <c r="CS189" s="194">
        <v>77000</v>
      </c>
      <c r="CT189" s="194">
        <v>0</v>
      </c>
      <c r="CU189" s="194">
        <v>232000</v>
      </c>
      <c r="CV189" s="194">
        <v>0</v>
      </c>
      <c r="CW189" s="194">
        <v>0</v>
      </c>
      <c r="CX189" s="194">
        <v>0</v>
      </c>
      <c r="CY189" s="194">
        <v>0</v>
      </c>
      <c r="CZ189" s="194">
        <v>0</v>
      </c>
      <c r="DA189" s="194">
        <v>0</v>
      </c>
      <c r="DB189" s="194">
        <v>0</v>
      </c>
      <c r="DC189" s="194">
        <v>0</v>
      </c>
      <c r="DD189" s="194">
        <v>0</v>
      </c>
      <c r="DE189" s="194">
        <v>0</v>
      </c>
      <c r="DF189" s="194">
        <v>0</v>
      </c>
      <c r="DG189" s="194">
        <v>0</v>
      </c>
      <c r="DH189" s="194">
        <v>0</v>
      </c>
      <c r="DI189" s="194">
        <v>0</v>
      </c>
      <c r="DJ189" s="194">
        <v>0</v>
      </c>
      <c r="DK189" s="194">
        <v>0</v>
      </c>
      <c r="DL189" s="194">
        <v>0</v>
      </c>
      <c r="DM189" s="194">
        <v>0</v>
      </c>
      <c r="DN189" s="194">
        <v>0</v>
      </c>
      <c r="DO189" s="194">
        <v>0</v>
      </c>
      <c r="DP189" s="194">
        <v>0</v>
      </c>
      <c r="DQ189" s="194">
        <v>0</v>
      </c>
      <c r="DR189" s="194">
        <v>0</v>
      </c>
      <c r="DS189" s="194">
        <v>0</v>
      </c>
      <c r="DT189" s="194">
        <v>0</v>
      </c>
      <c r="DU189" s="194">
        <v>0</v>
      </c>
      <c r="DV189" s="194">
        <v>0</v>
      </c>
      <c r="DW189" s="194">
        <v>0</v>
      </c>
      <c r="DX189" s="194">
        <v>0</v>
      </c>
      <c r="DY189" s="194">
        <v>0</v>
      </c>
      <c r="DZ189" s="194">
        <v>0</v>
      </c>
      <c r="EA189" s="194">
        <v>0</v>
      </c>
      <c r="EB189" s="194">
        <v>0</v>
      </c>
      <c r="EC189" s="194">
        <v>0</v>
      </c>
      <c r="ED189" s="194">
        <v>0</v>
      </c>
      <c r="EE189" s="194">
        <v>0</v>
      </c>
      <c r="EF189" s="194">
        <v>0</v>
      </c>
      <c r="EG189" s="194">
        <v>0</v>
      </c>
      <c r="EH189" s="194">
        <v>0</v>
      </c>
      <c r="EI189" s="194">
        <v>0</v>
      </c>
      <c r="EJ189" s="194">
        <v>0</v>
      </c>
      <c r="EK189" s="194">
        <v>0</v>
      </c>
      <c r="EL189" s="194">
        <v>0</v>
      </c>
      <c r="EM189" s="194">
        <v>0</v>
      </c>
      <c r="EN189" s="194">
        <v>0</v>
      </c>
      <c r="EO189" s="194">
        <v>0</v>
      </c>
      <c r="EP189" s="194">
        <v>0</v>
      </c>
      <c r="EQ189" s="194">
        <v>0</v>
      </c>
      <c r="ER189" s="194">
        <v>0</v>
      </c>
      <c r="ES189" s="194">
        <v>0</v>
      </c>
      <c r="ET189" s="194">
        <v>0</v>
      </c>
      <c r="EU189" s="194">
        <v>0</v>
      </c>
      <c r="EV189" s="194">
        <v>0</v>
      </c>
      <c r="EW189" s="194">
        <v>0</v>
      </c>
      <c r="EX189" s="194">
        <v>0</v>
      </c>
      <c r="EY189" s="194">
        <v>0</v>
      </c>
      <c r="EZ189" s="194">
        <v>0</v>
      </c>
      <c r="FA189" s="194">
        <v>0</v>
      </c>
      <c r="FB189" s="194">
        <v>0</v>
      </c>
      <c r="FC189" s="194">
        <v>0</v>
      </c>
      <c r="FD189" s="194">
        <v>0</v>
      </c>
      <c r="FE189" s="194">
        <v>0</v>
      </c>
      <c r="FF189" s="194">
        <v>0</v>
      </c>
      <c r="FG189" s="194">
        <v>0</v>
      </c>
      <c r="FH189" s="194">
        <v>0</v>
      </c>
      <c r="FI189" s="194">
        <v>0</v>
      </c>
      <c r="FJ189" s="194">
        <v>0</v>
      </c>
      <c r="FK189" s="194">
        <v>0</v>
      </c>
      <c r="FL189" s="194">
        <v>0</v>
      </c>
      <c r="FM189" s="194">
        <v>0</v>
      </c>
      <c r="FN189" s="194">
        <v>0</v>
      </c>
      <c r="FO189" s="194">
        <v>0</v>
      </c>
      <c r="FP189" s="194">
        <v>0</v>
      </c>
      <c r="FQ189" s="194">
        <v>0</v>
      </c>
      <c r="FR189" s="194">
        <v>0</v>
      </c>
      <c r="FS189" s="194">
        <v>0</v>
      </c>
      <c r="FT189" s="194">
        <v>0</v>
      </c>
      <c r="FU189" s="194">
        <v>0</v>
      </c>
      <c r="FV189" s="194">
        <v>0</v>
      </c>
      <c r="FW189" s="194">
        <v>0</v>
      </c>
      <c r="FX189" s="194">
        <v>0</v>
      </c>
      <c r="FY189" s="194">
        <v>0</v>
      </c>
      <c r="FZ189" s="194">
        <v>0</v>
      </c>
      <c r="GA189" s="194">
        <v>0</v>
      </c>
      <c r="GB189" s="194">
        <v>0</v>
      </c>
      <c r="GC189" s="194">
        <v>0</v>
      </c>
      <c r="GD189" s="194">
        <v>0</v>
      </c>
      <c r="GE189" s="194">
        <v>0</v>
      </c>
      <c r="GF189" s="194">
        <v>0</v>
      </c>
      <c r="GG189" s="194">
        <v>0</v>
      </c>
      <c r="GH189" s="194">
        <v>0</v>
      </c>
      <c r="GI189" s="194">
        <v>0</v>
      </c>
      <c r="GJ189" s="194">
        <v>0</v>
      </c>
      <c r="GK189" s="194">
        <v>0</v>
      </c>
      <c r="GL189" s="194">
        <v>0</v>
      </c>
      <c r="GM189" s="194">
        <v>0</v>
      </c>
      <c r="GN189" s="194">
        <v>0</v>
      </c>
      <c r="GO189" s="194">
        <v>0</v>
      </c>
      <c r="GP189" s="194">
        <v>0</v>
      </c>
      <c r="GQ189" s="194">
        <v>0</v>
      </c>
      <c r="GR189" s="194">
        <v>0</v>
      </c>
      <c r="GS189" s="194">
        <v>0</v>
      </c>
      <c r="GT189" s="194">
        <v>0</v>
      </c>
      <c r="GU189" s="194">
        <v>0</v>
      </c>
      <c r="GV189" s="194">
        <v>0</v>
      </c>
      <c r="GW189" s="194">
        <v>0</v>
      </c>
      <c r="GX189" s="194">
        <v>0</v>
      </c>
      <c r="GY189" s="194">
        <v>0</v>
      </c>
      <c r="GZ189" s="194">
        <v>0</v>
      </c>
      <c r="HA189" s="194">
        <v>0</v>
      </c>
      <c r="HB189" s="194">
        <v>0</v>
      </c>
      <c r="HC189" s="194">
        <v>0</v>
      </c>
      <c r="HD189" s="194">
        <v>0</v>
      </c>
      <c r="HE189" s="194">
        <v>0</v>
      </c>
      <c r="HF189" s="194">
        <v>0</v>
      </c>
      <c r="HG189" s="194">
        <v>0</v>
      </c>
      <c r="HH189" s="194">
        <v>0</v>
      </c>
      <c r="HI189" s="194">
        <v>0</v>
      </c>
      <c r="HJ189" s="194">
        <v>0</v>
      </c>
      <c r="HK189" s="194">
        <v>0</v>
      </c>
      <c r="HL189" s="194">
        <v>0</v>
      </c>
      <c r="HM189" s="194">
        <v>0</v>
      </c>
      <c r="HN189" s="194">
        <v>0</v>
      </c>
      <c r="HO189" s="194">
        <v>0</v>
      </c>
      <c r="HP189" s="194">
        <v>0</v>
      </c>
      <c r="HQ189" s="194">
        <v>0</v>
      </c>
      <c r="HR189" s="194">
        <v>0</v>
      </c>
      <c r="HS189" s="194">
        <v>0</v>
      </c>
      <c r="HT189" s="194">
        <v>0</v>
      </c>
      <c r="HU189" s="194">
        <v>0</v>
      </c>
      <c r="HV189" s="194">
        <v>0</v>
      </c>
      <c r="HW189" s="194">
        <v>0</v>
      </c>
      <c r="HX189" s="194">
        <v>0</v>
      </c>
      <c r="HY189" s="194">
        <v>0</v>
      </c>
      <c r="HZ189" s="194">
        <v>0</v>
      </c>
      <c r="IA189" s="194">
        <v>0</v>
      </c>
      <c r="IB189" s="194">
        <v>0</v>
      </c>
      <c r="IC189" s="194">
        <v>0</v>
      </c>
      <c r="ID189" s="194">
        <v>0</v>
      </c>
      <c r="IE189" s="194">
        <v>0</v>
      </c>
      <c r="IF189" s="194">
        <v>0</v>
      </c>
      <c r="IG189" s="194">
        <v>0</v>
      </c>
      <c r="IH189" s="194">
        <v>0</v>
      </c>
      <c r="II189" s="194">
        <v>0</v>
      </c>
      <c r="IJ189" s="194">
        <v>0</v>
      </c>
      <c r="IK189" s="194">
        <v>0</v>
      </c>
      <c r="IL189" s="194">
        <v>0</v>
      </c>
      <c r="IM189" s="194">
        <v>0</v>
      </c>
      <c r="IN189" s="194">
        <v>0</v>
      </c>
      <c r="IO189" s="194">
        <v>0</v>
      </c>
      <c r="IP189" s="194">
        <v>0</v>
      </c>
      <c r="IQ189" s="194">
        <v>0</v>
      </c>
      <c r="IR189" s="194">
        <v>0</v>
      </c>
      <c r="IS189" s="194">
        <v>0</v>
      </c>
      <c r="IT189" s="194">
        <v>0</v>
      </c>
      <c r="IU189" s="194">
        <v>0</v>
      </c>
      <c r="IV189" s="194">
        <v>0</v>
      </c>
      <c r="IW189" s="194">
        <v>0</v>
      </c>
      <c r="IX189" s="194">
        <f t="shared" si="5"/>
        <v>309000</v>
      </c>
    </row>
    <row r="190" spans="1:258" x14ac:dyDescent="0.25">
      <c r="A190" s="190">
        <v>599400</v>
      </c>
      <c r="B190" s="194">
        <v>0</v>
      </c>
      <c r="C190" s="194">
        <v>0</v>
      </c>
      <c r="D190" s="194">
        <v>32208.400000000001</v>
      </c>
      <c r="E190" s="194">
        <v>0</v>
      </c>
      <c r="F190" s="194">
        <v>0</v>
      </c>
      <c r="G190" s="194">
        <v>0</v>
      </c>
      <c r="H190" s="194">
        <v>14776</v>
      </c>
      <c r="I190" s="194">
        <v>2678.2</v>
      </c>
      <c r="J190" s="194">
        <v>2350.4</v>
      </c>
      <c r="K190" s="194">
        <v>39872.6</v>
      </c>
      <c r="L190" s="194">
        <v>11022.4</v>
      </c>
      <c r="M190" s="194">
        <v>211253.1</v>
      </c>
      <c r="N190" s="194">
        <v>22755.88</v>
      </c>
      <c r="O190" s="194">
        <v>0</v>
      </c>
      <c r="P190" s="194">
        <v>0</v>
      </c>
      <c r="Q190" s="194">
        <v>0</v>
      </c>
      <c r="R190" s="194">
        <v>0</v>
      </c>
      <c r="S190" s="194">
        <v>0</v>
      </c>
      <c r="T190" s="194">
        <v>0</v>
      </c>
      <c r="U190" s="194">
        <v>0</v>
      </c>
      <c r="V190" s="194">
        <v>0</v>
      </c>
      <c r="W190" s="194">
        <v>0</v>
      </c>
      <c r="X190" s="194">
        <v>5979</v>
      </c>
      <c r="Y190" s="194">
        <v>0</v>
      </c>
      <c r="Z190" s="194">
        <v>0</v>
      </c>
      <c r="AA190" s="194">
        <v>0</v>
      </c>
      <c r="AB190" s="194">
        <v>0</v>
      </c>
      <c r="AC190" s="194">
        <v>0</v>
      </c>
      <c r="AD190" s="194">
        <v>172601.7</v>
      </c>
      <c r="AE190" s="194">
        <v>0</v>
      </c>
      <c r="AF190" s="194">
        <v>0</v>
      </c>
      <c r="AG190" s="194">
        <v>0</v>
      </c>
      <c r="AH190" s="194">
        <v>0</v>
      </c>
      <c r="AI190" s="194">
        <v>0</v>
      </c>
      <c r="AJ190" s="194">
        <v>0</v>
      </c>
      <c r="AK190" s="194">
        <v>0</v>
      </c>
      <c r="AL190" s="194">
        <v>760</v>
      </c>
      <c r="AM190" s="194">
        <v>0</v>
      </c>
      <c r="AN190" s="194">
        <v>0</v>
      </c>
      <c r="AO190" s="194">
        <v>0</v>
      </c>
      <c r="AP190" s="194">
        <v>0</v>
      </c>
      <c r="AQ190" s="194">
        <v>0</v>
      </c>
      <c r="AR190" s="194">
        <v>0</v>
      </c>
      <c r="AS190" s="194">
        <v>0</v>
      </c>
      <c r="AT190" s="194">
        <v>0</v>
      </c>
      <c r="AU190" s="194">
        <v>1230.4000000000001</v>
      </c>
      <c r="AV190" s="194">
        <v>0</v>
      </c>
      <c r="AW190" s="194">
        <v>0</v>
      </c>
      <c r="AX190" s="194">
        <v>0</v>
      </c>
      <c r="AY190" s="194">
        <v>0</v>
      </c>
      <c r="AZ190" s="194">
        <v>10875.2</v>
      </c>
      <c r="BA190" s="194">
        <v>0</v>
      </c>
      <c r="BB190" s="194">
        <v>0</v>
      </c>
      <c r="BC190" s="194">
        <v>0</v>
      </c>
      <c r="BD190" s="194">
        <v>0</v>
      </c>
      <c r="BE190" s="194">
        <v>0</v>
      </c>
      <c r="BF190" s="194">
        <v>0</v>
      </c>
      <c r="BG190" s="194">
        <v>0</v>
      </c>
      <c r="BH190" s="194">
        <v>10682.4</v>
      </c>
      <c r="BI190" s="194">
        <v>0</v>
      </c>
      <c r="BJ190" s="194">
        <v>0</v>
      </c>
      <c r="BK190" s="194">
        <v>0</v>
      </c>
      <c r="BL190" s="194">
        <v>0</v>
      </c>
      <c r="BM190" s="194">
        <v>0</v>
      </c>
      <c r="BN190" s="194">
        <v>0</v>
      </c>
      <c r="BO190" s="194">
        <v>0</v>
      </c>
      <c r="BP190" s="194">
        <v>0</v>
      </c>
      <c r="BQ190" s="194">
        <v>0</v>
      </c>
      <c r="BR190" s="194">
        <v>0</v>
      </c>
      <c r="BS190" s="194">
        <v>0</v>
      </c>
      <c r="BT190" s="194">
        <v>0</v>
      </c>
      <c r="BU190" s="194">
        <v>0</v>
      </c>
      <c r="BV190" s="194">
        <v>0</v>
      </c>
      <c r="BW190" s="194">
        <v>0</v>
      </c>
      <c r="BX190" s="194">
        <v>0</v>
      </c>
      <c r="BY190" s="194">
        <v>0</v>
      </c>
      <c r="BZ190" s="194">
        <v>0</v>
      </c>
      <c r="CA190" s="194">
        <v>0</v>
      </c>
      <c r="CB190" s="194">
        <v>0</v>
      </c>
      <c r="CC190" s="194">
        <v>0</v>
      </c>
      <c r="CD190" s="194">
        <v>0</v>
      </c>
      <c r="CE190" s="194">
        <v>0</v>
      </c>
      <c r="CF190" s="194">
        <v>0</v>
      </c>
      <c r="CG190" s="194">
        <v>0</v>
      </c>
      <c r="CH190" s="194">
        <v>0</v>
      </c>
      <c r="CI190" s="194">
        <v>0</v>
      </c>
      <c r="CJ190" s="194">
        <v>0</v>
      </c>
      <c r="CK190" s="194">
        <v>0</v>
      </c>
      <c r="CL190" s="194">
        <v>0</v>
      </c>
      <c r="CM190" s="194">
        <v>0</v>
      </c>
      <c r="CN190" s="194">
        <v>666.2</v>
      </c>
      <c r="CO190" s="194">
        <v>0</v>
      </c>
      <c r="CP190" s="194">
        <v>0</v>
      </c>
      <c r="CQ190" s="194">
        <v>0</v>
      </c>
      <c r="CR190" s="194">
        <v>0</v>
      </c>
      <c r="CS190" s="194">
        <v>7081</v>
      </c>
      <c r="CT190" s="194">
        <v>0</v>
      </c>
      <c r="CU190" s="194">
        <v>0</v>
      </c>
      <c r="CV190" s="194">
        <v>0</v>
      </c>
      <c r="CW190" s="194">
        <v>0</v>
      </c>
      <c r="CX190" s="194">
        <v>3862.2</v>
      </c>
      <c r="CY190" s="194">
        <v>0</v>
      </c>
      <c r="CZ190" s="194">
        <v>0</v>
      </c>
      <c r="DA190" s="194">
        <v>0</v>
      </c>
      <c r="DB190" s="194">
        <v>0</v>
      </c>
      <c r="DC190" s="194">
        <v>0</v>
      </c>
      <c r="DD190" s="194">
        <v>10169</v>
      </c>
      <c r="DE190" s="194">
        <v>36424</v>
      </c>
      <c r="DF190" s="194">
        <v>5376.8</v>
      </c>
      <c r="DG190" s="194">
        <v>121931.2</v>
      </c>
      <c r="DH190" s="194">
        <v>54880.38</v>
      </c>
      <c r="DI190" s="194">
        <v>0</v>
      </c>
      <c r="DJ190" s="194">
        <v>0</v>
      </c>
      <c r="DK190" s="194">
        <v>0</v>
      </c>
      <c r="DL190" s="194">
        <v>0</v>
      </c>
      <c r="DM190" s="194">
        <v>0</v>
      </c>
      <c r="DN190" s="194">
        <v>0</v>
      </c>
      <c r="DO190" s="194">
        <v>0</v>
      </c>
      <c r="DP190" s="194">
        <v>0</v>
      </c>
      <c r="DQ190" s="194">
        <v>0</v>
      </c>
      <c r="DR190" s="194">
        <v>0</v>
      </c>
      <c r="DS190" s="194">
        <v>0</v>
      </c>
      <c r="DT190" s="194">
        <v>0</v>
      </c>
      <c r="DU190" s="194">
        <v>0</v>
      </c>
      <c r="DV190" s="194">
        <v>0</v>
      </c>
      <c r="DW190" s="194">
        <v>0</v>
      </c>
      <c r="DX190" s="194">
        <v>0</v>
      </c>
      <c r="DY190" s="194">
        <v>0</v>
      </c>
      <c r="DZ190" s="194">
        <v>2557.08</v>
      </c>
      <c r="EA190" s="194">
        <v>0</v>
      </c>
      <c r="EB190" s="194">
        <v>0</v>
      </c>
      <c r="EC190" s="194">
        <v>21575.54</v>
      </c>
      <c r="ED190" s="194">
        <v>2815.38</v>
      </c>
      <c r="EE190" s="194">
        <v>76939.22</v>
      </c>
      <c r="EF190" s="194">
        <v>102337.92</v>
      </c>
      <c r="EG190" s="194">
        <v>0</v>
      </c>
      <c r="EH190" s="194">
        <v>0</v>
      </c>
      <c r="EI190" s="194">
        <v>0</v>
      </c>
      <c r="EJ190" s="194">
        <v>0</v>
      </c>
      <c r="EK190" s="194">
        <v>0</v>
      </c>
      <c r="EL190" s="194">
        <v>0</v>
      </c>
      <c r="EM190" s="194">
        <v>0</v>
      </c>
      <c r="EN190" s="194">
        <v>0</v>
      </c>
      <c r="EO190" s="194">
        <v>0</v>
      </c>
      <c r="EP190" s="194">
        <v>0</v>
      </c>
      <c r="EQ190" s="194">
        <v>0</v>
      </c>
      <c r="ER190" s="194">
        <v>0</v>
      </c>
      <c r="ES190" s="194">
        <v>0</v>
      </c>
      <c r="ET190" s="194">
        <v>0</v>
      </c>
      <c r="EU190" s="194">
        <v>0</v>
      </c>
      <c r="EV190" s="194">
        <v>0</v>
      </c>
      <c r="EW190" s="194">
        <v>0</v>
      </c>
      <c r="EX190" s="194">
        <v>0</v>
      </c>
      <c r="EY190" s="194">
        <v>0</v>
      </c>
      <c r="EZ190" s="194">
        <v>0</v>
      </c>
      <c r="FA190" s="194">
        <v>0</v>
      </c>
      <c r="FB190" s="194">
        <v>0</v>
      </c>
      <c r="FC190" s="194">
        <v>0</v>
      </c>
      <c r="FD190" s="194">
        <v>0</v>
      </c>
      <c r="FE190" s="194">
        <v>0</v>
      </c>
      <c r="FF190" s="194">
        <v>0</v>
      </c>
      <c r="FG190" s="194">
        <v>0</v>
      </c>
      <c r="FH190" s="194">
        <v>0</v>
      </c>
      <c r="FI190" s="194">
        <v>0</v>
      </c>
      <c r="FJ190" s="194">
        <v>0</v>
      </c>
      <c r="FK190" s="194">
        <v>0</v>
      </c>
      <c r="FL190" s="194">
        <v>0</v>
      </c>
      <c r="FM190" s="194">
        <v>0</v>
      </c>
      <c r="FN190" s="194">
        <v>0</v>
      </c>
      <c r="FO190" s="194">
        <v>0</v>
      </c>
      <c r="FP190" s="194">
        <v>0</v>
      </c>
      <c r="FQ190" s="194">
        <v>0</v>
      </c>
      <c r="FR190" s="194">
        <v>0</v>
      </c>
      <c r="FS190" s="194">
        <v>0</v>
      </c>
      <c r="FT190" s="194">
        <v>0</v>
      </c>
      <c r="FU190" s="194">
        <v>0</v>
      </c>
      <c r="FV190" s="194">
        <v>0</v>
      </c>
      <c r="FW190" s="194">
        <v>0</v>
      </c>
      <c r="FX190" s="194">
        <v>0</v>
      </c>
      <c r="FY190" s="194">
        <v>0</v>
      </c>
      <c r="FZ190" s="194">
        <v>0</v>
      </c>
      <c r="GA190" s="194">
        <v>0</v>
      </c>
      <c r="GB190" s="194">
        <v>0</v>
      </c>
      <c r="GC190" s="194">
        <v>0</v>
      </c>
      <c r="GD190" s="194">
        <v>0</v>
      </c>
      <c r="GE190" s="194">
        <v>0</v>
      </c>
      <c r="GF190" s="194">
        <v>0</v>
      </c>
      <c r="GG190" s="194">
        <v>0</v>
      </c>
      <c r="GH190" s="194">
        <v>0</v>
      </c>
      <c r="GI190" s="194">
        <v>0</v>
      </c>
      <c r="GJ190" s="194">
        <v>0</v>
      </c>
      <c r="GK190" s="194">
        <v>0</v>
      </c>
      <c r="GL190" s="194">
        <v>0</v>
      </c>
      <c r="GM190" s="194">
        <v>0</v>
      </c>
      <c r="GN190" s="194">
        <v>0</v>
      </c>
      <c r="GO190" s="194">
        <v>0</v>
      </c>
      <c r="GP190" s="194">
        <v>0</v>
      </c>
      <c r="GQ190" s="194">
        <v>0</v>
      </c>
      <c r="GR190" s="194">
        <v>0</v>
      </c>
      <c r="GS190" s="194">
        <v>0</v>
      </c>
      <c r="GT190" s="194">
        <v>0</v>
      </c>
      <c r="GU190" s="194">
        <v>0</v>
      </c>
      <c r="GV190" s="194">
        <v>0</v>
      </c>
      <c r="GW190" s="194">
        <v>0</v>
      </c>
      <c r="GX190" s="194">
        <v>0</v>
      </c>
      <c r="GY190" s="194">
        <v>0</v>
      </c>
      <c r="GZ190" s="194">
        <v>0</v>
      </c>
      <c r="HA190" s="194">
        <v>0</v>
      </c>
      <c r="HB190" s="194">
        <v>0</v>
      </c>
      <c r="HC190" s="194">
        <v>0</v>
      </c>
      <c r="HD190" s="194">
        <v>0</v>
      </c>
      <c r="HE190" s="194">
        <v>0</v>
      </c>
      <c r="HF190" s="194">
        <v>0</v>
      </c>
      <c r="HG190" s="194">
        <v>0</v>
      </c>
      <c r="HH190" s="194">
        <v>0</v>
      </c>
      <c r="HI190" s="194">
        <v>0</v>
      </c>
      <c r="HJ190" s="194">
        <v>0</v>
      </c>
      <c r="HK190" s="194">
        <v>0</v>
      </c>
      <c r="HL190" s="194">
        <v>0</v>
      </c>
      <c r="HM190" s="194">
        <v>0</v>
      </c>
      <c r="HN190" s="194">
        <v>0</v>
      </c>
      <c r="HO190" s="194">
        <v>0</v>
      </c>
      <c r="HP190" s="194">
        <v>0</v>
      </c>
      <c r="HQ190" s="194">
        <v>0</v>
      </c>
      <c r="HR190" s="194">
        <v>0</v>
      </c>
      <c r="HS190" s="194">
        <v>0</v>
      </c>
      <c r="HT190" s="194">
        <v>0</v>
      </c>
      <c r="HU190" s="194">
        <v>0</v>
      </c>
      <c r="HV190" s="194">
        <v>0</v>
      </c>
      <c r="HW190" s="194">
        <v>0</v>
      </c>
      <c r="HX190" s="194">
        <v>0</v>
      </c>
      <c r="HY190" s="194">
        <v>0</v>
      </c>
      <c r="HZ190" s="194">
        <v>0</v>
      </c>
      <c r="IA190" s="194">
        <v>0</v>
      </c>
      <c r="IB190" s="194">
        <v>0</v>
      </c>
      <c r="IC190" s="194">
        <v>0</v>
      </c>
      <c r="ID190" s="194">
        <v>0</v>
      </c>
      <c r="IE190" s="194">
        <v>0</v>
      </c>
      <c r="IF190" s="194">
        <v>0</v>
      </c>
      <c r="IG190" s="194">
        <v>0</v>
      </c>
      <c r="IH190" s="194">
        <v>0</v>
      </c>
      <c r="II190" s="194">
        <v>0</v>
      </c>
      <c r="IJ190" s="194">
        <v>0</v>
      </c>
      <c r="IK190" s="194">
        <v>0</v>
      </c>
      <c r="IL190" s="194">
        <v>0</v>
      </c>
      <c r="IM190" s="194">
        <v>0</v>
      </c>
      <c r="IN190" s="194">
        <v>0</v>
      </c>
      <c r="IO190" s="194">
        <v>0</v>
      </c>
      <c r="IP190" s="194">
        <v>0</v>
      </c>
      <c r="IQ190" s="194">
        <v>0</v>
      </c>
      <c r="IR190" s="194">
        <v>0</v>
      </c>
      <c r="IS190" s="194">
        <v>0</v>
      </c>
      <c r="IT190" s="194">
        <v>0</v>
      </c>
      <c r="IU190" s="194">
        <v>0</v>
      </c>
      <c r="IV190" s="194">
        <v>0</v>
      </c>
      <c r="IW190" s="194">
        <v>0</v>
      </c>
      <c r="IX190" s="194">
        <f t="shared" ref="IX190:IX193" si="6">SUM(B190:IW190)</f>
        <v>985661.6</v>
      </c>
    </row>
    <row r="191" spans="1:258" x14ac:dyDescent="0.25">
      <c r="A191" s="190">
        <v>599500</v>
      </c>
      <c r="B191" s="194">
        <v>0</v>
      </c>
      <c r="C191" s="194">
        <v>54590.400000000001</v>
      </c>
      <c r="D191" s="194">
        <v>473132.3</v>
      </c>
      <c r="E191" s="194">
        <v>41016.410000000003</v>
      </c>
      <c r="F191" s="194">
        <v>0</v>
      </c>
      <c r="G191" s="194">
        <v>241216.55</v>
      </c>
      <c r="H191" s="194">
        <v>295377</v>
      </c>
      <c r="I191" s="194">
        <v>461986.14</v>
      </c>
      <c r="J191" s="194">
        <v>82491.399999999994</v>
      </c>
      <c r="K191" s="194">
        <v>675483.76</v>
      </c>
      <c r="L191" s="194">
        <v>810567.08</v>
      </c>
      <c r="M191" s="194">
        <v>3224013.8</v>
      </c>
      <c r="N191" s="194">
        <v>413080.96</v>
      </c>
      <c r="O191" s="194">
        <v>0</v>
      </c>
      <c r="P191" s="194">
        <v>0</v>
      </c>
      <c r="Q191" s="194">
        <v>0</v>
      </c>
      <c r="R191" s="194">
        <v>0</v>
      </c>
      <c r="S191" s="194">
        <v>0</v>
      </c>
      <c r="T191" s="194">
        <v>0</v>
      </c>
      <c r="U191" s="194">
        <v>0</v>
      </c>
      <c r="V191" s="194">
        <v>2153.6</v>
      </c>
      <c r="W191" s="194">
        <v>0</v>
      </c>
      <c r="X191" s="194">
        <v>40428.800000000003</v>
      </c>
      <c r="Y191" s="194">
        <v>361.2</v>
      </c>
      <c r="Z191" s="194">
        <v>18127.14</v>
      </c>
      <c r="AA191" s="194">
        <v>0</v>
      </c>
      <c r="AB191" s="194">
        <v>0</v>
      </c>
      <c r="AC191" s="194">
        <v>0</v>
      </c>
      <c r="AD191" s="194">
        <v>4136042.15</v>
      </c>
      <c r="AE191" s="194">
        <v>3318.62</v>
      </c>
      <c r="AF191" s="194">
        <v>0</v>
      </c>
      <c r="AG191" s="194">
        <v>0</v>
      </c>
      <c r="AH191" s="194">
        <v>0</v>
      </c>
      <c r="AI191" s="194">
        <v>0</v>
      </c>
      <c r="AJ191" s="194">
        <v>0</v>
      </c>
      <c r="AK191" s="194">
        <v>0</v>
      </c>
      <c r="AL191" s="194">
        <v>100</v>
      </c>
      <c r="AM191" s="194">
        <v>0</v>
      </c>
      <c r="AN191" s="194">
        <v>0</v>
      </c>
      <c r="AO191" s="194">
        <v>0</v>
      </c>
      <c r="AP191" s="194">
        <v>0</v>
      </c>
      <c r="AQ191" s="194">
        <v>0</v>
      </c>
      <c r="AR191" s="194">
        <v>0</v>
      </c>
      <c r="AS191" s="194">
        <v>0</v>
      </c>
      <c r="AT191" s="194">
        <v>0</v>
      </c>
      <c r="AU191" s="194">
        <v>775</v>
      </c>
      <c r="AV191" s="194">
        <v>0</v>
      </c>
      <c r="AW191" s="194">
        <v>0</v>
      </c>
      <c r="AX191" s="194">
        <v>0</v>
      </c>
      <c r="AY191" s="194">
        <v>0</v>
      </c>
      <c r="AZ191" s="194">
        <v>22483.5</v>
      </c>
      <c r="BA191" s="194">
        <v>0</v>
      </c>
      <c r="BB191" s="194">
        <v>0</v>
      </c>
      <c r="BC191" s="194">
        <v>0</v>
      </c>
      <c r="BD191" s="194">
        <v>0</v>
      </c>
      <c r="BE191" s="194">
        <v>0</v>
      </c>
      <c r="BF191" s="194">
        <v>0</v>
      </c>
      <c r="BG191" s="194">
        <v>0</v>
      </c>
      <c r="BH191" s="194">
        <v>0</v>
      </c>
      <c r="BI191" s="194">
        <v>0</v>
      </c>
      <c r="BJ191" s="194">
        <v>0</v>
      </c>
      <c r="BK191" s="194">
        <v>0</v>
      </c>
      <c r="BL191" s="194">
        <v>0</v>
      </c>
      <c r="BM191" s="194">
        <v>0</v>
      </c>
      <c r="BN191" s="194">
        <v>0</v>
      </c>
      <c r="BO191" s="194">
        <v>0</v>
      </c>
      <c r="BP191" s="194">
        <v>0</v>
      </c>
      <c r="BQ191" s="194">
        <v>0</v>
      </c>
      <c r="BR191" s="194">
        <v>0</v>
      </c>
      <c r="BS191" s="194">
        <v>0</v>
      </c>
      <c r="BT191" s="194">
        <v>0</v>
      </c>
      <c r="BU191" s="194">
        <v>0</v>
      </c>
      <c r="BV191" s="194">
        <v>0</v>
      </c>
      <c r="BW191" s="194">
        <v>0</v>
      </c>
      <c r="BX191" s="194">
        <v>0</v>
      </c>
      <c r="BY191" s="194">
        <v>0</v>
      </c>
      <c r="BZ191" s="194">
        <v>0</v>
      </c>
      <c r="CA191" s="194">
        <v>0</v>
      </c>
      <c r="CB191" s="194">
        <v>0</v>
      </c>
      <c r="CC191" s="194">
        <v>0</v>
      </c>
      <c r="CD191" s="194">
        <v>0</v>
      </c>
      <c r="CE191" s="194">
        <v>0</v>
      </c>
      <c r="CF191" s="194">
        <v>0</v>
      </c>
      <c r="CG191" s="194">
        <v>0</v>
      </c>
      <c r="CH191" s="194">
        <v>0</v>
      </c>
      <c r="CI191" s="194">
        <v>0</v>
      </c>
      <c r="CJ191" s="194">
        <v>0</v>
      </c>
      <c r="CK191" s="194">
        <v>0</v>
      </c>
      <c r="CL191" s="194">
        <v>0</v>
      </c>
      <c r="CM191" s="194">
        <v>0</v>
      </c>
      <c r="CN191" s="194">
        <v>0</v>
      </c>
      <c r="CO191" s="194">
        <v>0</v>
      </c>
      <c r="CP191" s="194">
        <v>0</v>
      </c>
      <c r="CQ191" s="194">
        <v>0</v>
      </c>
      <c r="CR191" s="194">
        <v>0</v>
      </c>
      <c r="CS191" s="194">
        <v>1800.8</v>
      </c>
      <c r="CT191" s="194">
        <v>0</v>
      </c>
      <c r="CU191" s="194">
        <v>0</v>
      </c>
      <c r="CV191" s="194">
        <v>0</v>
      </c>
      <c r="CW191" s="194">
        <v>0</v>
      </c>
      <c r="CX191" s="194">
        <v>7675.75</v>
      </c>
      <c r="CY191" s="194">
        <v>0</v>
      </c>
      <c r="CZ191" s="194">
        <v>0</v>
      </c>
      <c r="DA191" s="194">
        <v>0</v>
      </c>
      <c r="DB191" s="194">
        <v>0</v>
      </c>
      <c r="DC191" s="194">
        <v>0</v>
      </c>
      <c r="DD191" s="194">
        <v>278.60000000000002</v>
      </c>
      <c r="DE191" s="194">
        <v>10405.370000000001</v>
      </c>
      <c r="DF191" s="194">
        <v>118390</v>
      </c>
      <c r="DG191" s="194">
        <v>1456109.44</v>
      </c>
      <c r="DH191" s="194">
        <v>298771.03999999998</v>
      </c>
      <c r="DI191" s="194">
        <v>0</v>
      </c>
      <c r="DJ191" s="194">
        <v>0</v>
      </c>
      <c r="DK191" s="194">
        <v>0</v>
      </c>
      <c r="DL191" s="194">
        <v>0</v>
      </c>
      <c r="DM191" s="194">
        <v>0</v>
      </c>
      <c r="DN191" s="194">
        <v>0</v>
      </c>
      <c r="DO191" s="194">
        <v>0</v>
      </c>
      <c r="DP191" s="194">
        <v>0</v>
      </c>
      <c r="DQ191" s="194">
        <v>0</v>
      </c>
      <c r="DR191" s="194">
        <v>0</v>
      </c>
      <c r="DS191" s="194">
        <v>0</v>
      </c>
      <c r="DT191" s="194">
        <v>0</v>
      </c>
      <c r="DU191" s="194">
        <v>0</v>
      </c>
      <c r="DV191" s="194">
        <v>0</v>
      </c>
      <c r="DW191" s="194">
        <v>0</v>
      </c>
      <c r="DX191" s="194">
        <v>0</v>
      </c>
      <c r="DY191" s="194">
        <v>6469.81</v>
      </c>
      <c r="DZ191" s="194">
        <v>31184.83</v>
      </c>
      <c r="EA191" s="194">
        <v>0</v>
      </c>
      <c r="EB191" s="194">
        <v>0</v>
      </c>
      <c r="EC191" s="194">
        <v>490800.84</v>
      </c>
      <c r="ED191" s="194">
        <v>131081.41</v>
      </c>
      <c r="EE191" s="194">
        <v>1858325.65</v>
      </c>
      <c r="EF191" s="194">
        <v>2523619.2000000002</v>
      </c>
      <c r="EG191" s="194">
        <v>0</v>
      </c>
      <c r="EH191" s="194">
        <v>0</v>
      </c>
      <c r="EI191" s="194">
        <v>0</v>
      </c>
      <c r="EJ191" s="194">
        <v>0</v>
      </c>
      <c r="EK191" s="194">
        <v>0</v>
      </c>
      <c r="EL191" s="194">
        <v>0</v>
      </c>
      <c r="EM191" s="194">
        <v>0</v>
      </c>
      <c r="EN191" s="194">
        <v>0</v>
      </c>
      <c r="EO191" s="194">
        <v>0</v>
      </c>
      <c r="EP191" s="194">
        <v>0</v>
      </c>
      <c r="EQ191" s="194">
        <v>0</v>
      </c>
      <c r="ER191" s="194">
        <v>0</v>
      </c>
      <c r="ES191" s="194">
        <v>0</v>
      </c>
      <c r="ET191" s="194">
        <v>0</v>
      </c>
      <c r="EU191" s="194">
        <v>0</v>
      </c>
      <c r="EV191" s="194">
        <v>0</v>
      </c>
      <c r="EW191" s="194">
        <v>0</v>
      </c>
      <c r="EX191" s="194">
        <v>0</v>
      </c>
      <c r="EY191" s="194">
        <v>0</v>
      </c>
      <c r="EZ191" s="194">
        <v>0</v>
      </c>
      <c r="FA191" s="194">
        <v>0</v>
      </c>
      <c r="FB191" s="194">
        <v>0</v>
      </c>
      <c r="FC191" s="194">
        <v>0</v>
      </c>
      <c r="FD191" s="194">
        <v>0</v>
      </c>
      <c r="FE191" s="194">
        <v>0</v>
      </c>
      <c r="FF191" s="194">
        <v>0</v>
      </c>
      <c r="FG191" s="194">
        <v>0</v>
      </c>
      <c r="FH191" s="194">
        <v>0</v>
      </c>
      <c r="FI191" s="194">
        <v>0</v>
      </c>
      <c r="FJ191" s="194">
        <v>0</v>
      </c>
      <c r="FK191" s="194">
        <v>0</v>
      </c>
      <c r="FL191" s="194">
        <v>0</v>
      </c>
      <c r="FM191" s="194">
        <v>0</v>
      </c>
      <c r="FN191" s="194">
        <v>0</v>
      </c>
      <c r="FO191" s="194">
        <v>0</v>
      </c>
      <c r="FP191" s="194">
        <v>0</v>
      </c>
      <c r="FQ191" s="194">
        <v>0</v>
      </c>
      <c r="FR191" s="194">
        <v>0</v>
      </c>
      <c r="FS191" s="194">
        <v>0</v>
      </c>
      <c r="FT191" s="194">
        <v>0</v>
      </c>
      <c r="FU191" s="194">
        <v>0</v>
      </c>
      <c r="FV191" s="194">
        <v>0</v>
      </c>
      <c r="FW191" s="194">
        <v>0</v>
      </c>
      <c r="FX191" s="194">
        <v>0</v>
      </c>
      <c r="FY191" s="194">
        <v>0</v>
      </c>
      <c r="FZ191" s="194">
        <v>0</v>
      </c>
      <c r="GA191" s="194">
        <v>0</v>
      </c>
      <c r="GB191" s="194">
        <v>0</v>
      </c>
      <c r="GC191" s="194">
        <v>0</v>
      </c>
      <c r="GD191" s="194">
        <v>0</v>
      </c>
      <c r="GE191" s="194">
        <v>0</v>
      </c>
      <c r="GF191" s="194">
        <v>0</v>
      </c>
      <c r="GG191" s="194">
        <v>0</v>
      </c>
      <c r="GH191" s="194">
        <v>0</v>
      </c>
      <c r="GI191" s="194">
        <v>0</v>
      </c>
      <c r="GJ191" s="194">
        <v>0</v>
      </c>
      <c r="GK191" s="194">
        <v>0</v>
      </c>
      <c r="GL191" s="194">
        <v>0</v>
      </c>
      <c r="GM191" s="194">
        <v>0</v>
      </c>
      <c r="GN191" s="194">
        <v>0</v>
      </c>
      <c r="GO191" s="194">
        <v>0</v>
      </c>
      <c r="GP191" s="194">
        <v>0</v>
      </c>
      <c r="GQ191" s="194">
        <v>0</v>
      </c>
      <c r="GR191" s="194">
        <v>0</v>
      </c>
      <c r="GS191" s="194">
        <v>0</v>
      </c>
      <c r="GT191" s="194">
        <v>0</v>
      </c>
      <c r="GU191" s="194">
        <v>0</v>
      </c>
      <c r="GV191" s="194">
        <v>0</v>
      </c>
      <c r="GW191" s="194">
        <v>0</v>
      </c>
      <c r="GX191" s="194">
        <v>0</v>
      </c>
      <c r="GY191" s="194">
        <v>0</v>
      </c>
      <c r="GZ191" s="194">
        <v>0</v>
      </c>
      <c r="HA191" s="194">
        <v>0</v>
      </c>
      <c r="HB191" s="194">
        <v>0</v>
      </c>
      <c r="HC191" s="194">
        <v>0</v>
      </c>
      <c r="HD191" s="194">
        <v>0</v>
      </c>
      <c r="HE191" s="194">
        <v>0</v>
      </c>
      <c r="HF191" s="194">
        <v>0</v>
      </c>
      <c r="HG191" s="194">
        <v>0</v>
      </c>
      <c r="HH191" s="194">
        <v>0</v>
      </c>
      <c r="HI191" s="194">
        <v>0</v>
      </c>
      <c r="HJ191" s="194">
        <v>0</v>
      </c>
      <c r="HK191" s="194">
        <v>0</v>
      </c>
      <c r="HL191" s="194">
        <v>0</v>
      </c>
      <c r="HM191" s="194">
        <v>0</v>
      </c>
      <c r="HN191" s="194">
        <v>0</v>
      </c>
      <c r="HO191" s="194">
        <v>0</v>
      </c>
      <c r="HP191" s="194">
        <v>0</v>
      </c>
      <c r="HQ191" s="194">
        <v>0</v>
      </c>
      <c r="HR191" s="194">
        <v>0</v>
      </c>
      <c r="HS191" s="194">
        <v>0</v>
      </c>
      <c r="HT191" s="194">
        <v>0</v>
      </c>
      <c r="HU191" s="194">
        <v>0</v>
      </c>
      <c r="HV191" s="194">
        <v>0</v>
      </c>
      <c r="HW191" s="194">
        <v>0</v>
      </c>
      <c r="HX191" s="194">
        <v>0</v>
      </c>
      <c r="HY191" s="194">
        <v>0</v>
      </c>
      <c r="HZ191" s="194">
        <v>0</v>
      </c>
      <c r="IA191" s="194">
        <v>0</v>
      </c>
      <c r="IB191" s="194">
        <v>0</v>
      </c>
      <c r="IC191" s="194">
        <v>0</v>
      </c>
      <c r="ID191" s="194">
        <v>0</v>
      </c>
      <c r="IE191" s="194">
        <v>0</v>
      </c>
      <c r="IF191" s="194">
        <v>0</v>
      </c>
      <c r="IG191" s="194">
        <v>0</v>
      </c>
      <c r="IH191" s="194">
        <v>0</v>
      </c>
      <c r="II191" s="194">
        <v>0</v>
      </c>
      <c r="IJ191" s="194">
        <v>0</v>
      </c>
      <c r="IK191" s="194">
        <v>0</v>
      </c>
      <c r="IL191" s="194">
        <v>0</v>
      </c>
      <c r="IM191" s="194">
        <v>0</v>
      </c>
      <c r="IN191" s="194">
        <v>0</v>
      </c>
      <c r="IO191" s="194">
        <v>0</v>
      </c>
      <c r="IP191" s="194">
        <v>0</v>
      </c>
      <c r="IQ191" s="194">
        <v>0</v>
      </c>
      <c r="IR191" s="194">
        <v>0</v>
      </c>
      <c r="IS191" s="194">
        <v>0</v>
      </c>
      <c r="IT191" s="194">
        <v>0</v>
      </c>
      <c r="IU191" s="194">
        <v>0</v>
      </c>
      <c r="IV191" s="194">
        <v>0</v>
      </c>
      <c r="IW191" s="194">
        <v>0</v>
      </c>
      <c r="IX191" s="194">
        <f t="shared" si="6"/>
        <v>17931658.549999997</v>
      </c>
    </row>
    <row r="192" spans="1:258" x14ac:dyDescent="0.25">
      <c r="A192" s="190">
        <v>599600</v>
      </c>
      <c r="B192" s="194">
        <v>0</v>
      </c>
      <c r="C192" s="194">
        <v>0</v>
      </c>
      <c r="D192" s="194">
        <v>0</v>
      </c>
      <c r="E192" s="194">
        <v>0</v>
      </c>
      <c r="F192" s="194">
        <v>0</v>
      </c>
      <c r="G192" s="194">
        <v>0</v>
      </c>
      <c r="H192" s="194">
        <v>0</v>
      </c>
      <c r="I192" s="194">
        <v>0</v>
      </c>
      <c r="J192" s="194">
        <v>0</v>
      </c>
      <c r="K192" s="194">
        <v>0</v>
      </c>
      <c r="L192" s="194">
        <v>0</v>
      </c>
      <c r="M192" s="194">
        <v>0</v>
      </c>
      <c r="N192" s="194">
        <v>0</v>
      </c>
      <c r="O192" s="194">
        <v>0</v>
      </c>
      <c r="P192" s="194">
        <v>0</v>
      </c>
      <c r="Q192" s="194">
        <v>0</v>
      </c>
      <c r="R192" s="194">
        <v>0</v>
      </c>
      <c r="S192" s="194">
        <v>0</v>
      </c>
      <c r="T192" s="194">
        <v>0</v>
      </c>
      <c r="U192" s="194">
        <v>0</v>
      </c>
      <c r="V192" s="194">
        <v>0</v>
      </c>
      <c r="W192" s="194">
        <v>0</v>
      </c>
      <c r="X192" s="194">
        <v>0</v>
      </c>
      <c r="Y192" s="194">
        <v>0</v>
      </c>
      <c r="Z192" s="194">
        <v>0</v>
      </c>
      <c r="AA192" s="194">
        <v>0</v>
      </c>
      <c r="AB192" s="194">
        <v>0</v>
      </c>
      <c r="AC192" s="194">
        <v>0</v>
      </c>
      <c r="AD192" s="194">
        <v>0</v>
      </c>
      <c r="AE192" s="194">
        <v>0</v>
      </c>
      <c r="AF192" s="194">
        <v>0</v>
      </c>
      <c r="AG192" s="194">
        <v>0</v>
      </c>
      <c r="AH192" s="194">
        <v>0</v>
      </c>
      <c r="AI192" s="194">
        <v>0</v>
      </c>
      <c r="AJ192" s="194">
        <v>0</v>
      </c>
      <c r="AK192" s="194">
        <v>0</v>
      </c>
      <c r="AL192" s="194">
        <v>0</v>
      </c>
      <c r="AM192" s="194">
        <v>0</v>
      </c>
      <c r="AN192" s="194">
        <v>0</v>
      </c>
      <c r="AO192" s="194">
        <v>0</v>
      </c>
      <c r="AP192" s="194">
        <v>0</v>
      </c>
      <c r="AQ192" s="194">
        <v>0</v>
      </c>
      <c r="AR192" s="194">
        <v>0</v>
      </c>
      <c r="AS192" s="194">
        <v>0</v>
      </c>
      <c r="AT192" s="194">
        <v>0</v>
      </c>
      <c r="AU192" s="194">
        <v>0</v>
      </c>
      <c r="AV192" s="194">
        <v>0</v>
      </c>
      <c r="AW192" s="194">
        <v>0</v>
      </c>
      <c r="AX192" s="194">
        <v>0</v>
      </c>
      <c r="AY192" s="194">
        <v>0</v>
      </c>
      <c r="AZ192" s="194">
        <v>0</v>
      </c>
      <c r="BA192" s="194">
        <v>0</v>
      </c>
      <c r="BB192" s="194">
        <v>0</v>
      </c>
      <c r="BC192" s="194">
        <v>0</v>
      </c>
      <c r="BD192" s="194">
        <v>0</v>
      </c>
      <c r="BE192" s="194">
        <v>0</v>
      </c>
      <c r="BF192" s="194">
        <v>0</v>
      </c>
      <c r="BG192" s="194">
        <v>0</v>
      </c>
      <c r="BH192" s="194">
        <v>0</v>
      </c>
      <c r="BI192" s="194">
        <v>0</v>
      </c>
      <c r="BJ192" s="194">
        <v>0</v>
      </c>
      <c r="BK192" s="194">
        <v>0</v>
      </c>
      <c r="BL192" s="194">
        <v>0</v>
      </c>
      <c r="BM192" s="194">
        <v>0</v>
      </c>
      <c r="BN192" s="194">
        <v>0</v>
      </c>
      <c r="BO192" s="194">
        <v>0</v>
      </c>
      <c r="BP192" s="194">
        <v>0</v>
      </c>
      <c r="BQ192" s="194">
        <v>0</v>
      </c>
      <c r="BR192" s="194">
        <v>0</v>
      </c>
      <c r="BS192" s="194">
        <v>0</v>
      </c>
      <c r="BT192" s="194">
        <v>0</v>
      </c>
      <c r="BU192" s="194">
        <v>0</v>
      </c>
      <c r="BV192" s="194">
        <v>0</v>
      </c>
      <c r="BW192" s="194">
        <v>0</v>
      </c>
      <c r="BX192" s="194">
        <v>0</v>
      </c>
      <c r="BY192" s="194">
        <v>0</v>
      </c>
      <c r="BZ192" s="194">
        <v>0</v>
      </c>
      <c r="CA192" s="194">
        <v>0</v>
      </c>
      <c r="CB192" s="194">
        <v>0</v>
      </c>
      <c r="CC192" s="194">
        <v>0</v>
      </c>
      <c r="CD192" s="194">
        <v>0</v>
      </c>
      <c r="CE192" s="194">
        <v>0</v>
      </c>
      <c r="CF192" s="194">
        <v>0</v>
      </c>
      <c r="CG192" s="194">
        <v>0</v>
      </c>
      <c r="CH192" s="194">
        <v>0</v>
      </c>
      <c r="CI192" s="194">
        <v>0</v>
      </c>
      <c r="CJ192" s="194">
        <v>0</v>
      </c>
      <c r="CK192" s="194">
        <v>0</v>
      </c>
      <c r="CL192" s="194">
        <v>0</v>
      </c>
      <c r="CM192" s="194">
        <v>0</v>
      </c>
      <c r="CN192" s="194">
        <v>0</v>
      </c>
      <c r="CO192" s="194">
        <v>0</v>
      </c>
      <c r="CP192" s="194">
        <v>0</v>
      </c>
      <c r="CQ192" s="194">
        <v>0</v>
      </c>
      <c r="CR192" s="194">
        <v>0</v>
      </c>
      <c r="CS192" s="194">
        <v>0</v>
      </c>
      <c r="CT192" s="194">
        <v>0</v>
      </c>
      <c r="CU192" s="194">
        <v>0</v>
      </c>
      <c r="CV192" s="194">
        <v>0</v>
      </c>
      <c r="CW192" s="194">
        <v>0</v>
      </c>
      <c r="CX192" s="194">
        <v>0</v>
      </c>
      <c r="CY192" s="194">
        <v>0</v>
      </c>
      <c r="CZ192" s="194">
        <v>0</v>
      </c>
      <c r="DA192" s="194">
        <v>0</v>
      </c>
      <c r="DB192" s="194">
        <v>0</v>
      </c>
      <c r="DC192" s="194">
        <v>0</v>
      </c>
      <c r="DD192" s="194">
        <v>0</v>
      </c>
      <c r="DE192" s="194">
        <v>0</v>
      </c>
      <c r="DF192" s="194">
        <v>0</v>
      </c>
      <c r="DG192" s="194">
        <v>0</v>
      </c>
      <c r="DH192" s="194">
        <v>0</v>
      </c>
      <c r="DI192" s="194">
        <v>0</v>
      </c>
      <c r="DJ192" s="194">
        <v>0</v>
      </c>
      <c r="DK192" s="194">
        <v>0</v>
      </c>
      <c r="DL192" s="194">
        <v>0</v>
      </c>
      <c r="DM192" s="194">
        <v>0</v>
      </c>
      <c r="DN192" s="194">
        <v>0</v>
      </c>
      <c r="DO192" s="194">
        <v>0</v>
      </c>
      <c r="DP192" s="194">
        <v>0</v>
      </c>
      <c r="DQ192" s="194">
        <v>0</v>
      </c>
      <c r="DR192" s="194">
        <v>0</v>
      </c>
      <c r="DS192" s="194">
        <v>0</v>
      </c>
      <c r="DT192" s="194">
        <v>0</v>
      </c>
      <c r="DU192" s="194">
        <v>0</v>
      </c>
      <c r="DV192" s="194">
        <v>0</v>
      </c>
      <c r="DW192" s="194">
        <v>0</v>
      </c>
      <c r="DX192" s="194">
        <v>0</v>
      </c>
      <c r="DY192" s="194">
        <v>0</v>
      </c>
      <c r="DZ192" s="194">
        <v>0</v>
      </c>
      <c r="EA192" s="194">
        <v>0</v>
      </c>
      <c r="EB192" s="194">
        <v>0</v>
      </c>
      <c r="EC192" s="194">
        <v>0</v>
      </c>
      <c r="ED192" s="194">
        <v>0</v>
      </c>
      <c r="EE192" s="194">
        <v>0</v>
      </c>
      <c r="EF192" s="194">
        <v>0</v>
      </c>
      <c r="EG192" s="194">
        <v>0</v>
      </c>
      <c r="EH192" s="194">
        <v>0</v>
      </c>
      <c r="EI192" s="194">
        <v>0</v>
      </c>
      <c r="EJ192" s="194">
        <v>0</v>
      </c>
      <c r="EK192" s="194">
        <v>0</v>
      </c>
      <c r="EL192" s="194">
        <v>0</v>
      </c>
      <c r="EM192" s="194">
        <v>0</v>
      </c>
      <c r="EN192" s="194">
        <v>0</v>
      </c>
      <c r="EO192" s="194">
        <v>0</v>
      </c>
      <c r="EP192" s="194">
        <v>0</v>
      </c>
      <c r="EQ192" s="194">
        <v>0</v>
      </c>
      <c r="ER192" s="194">
        <v>0</v>
      </c>
      <c r="ES192" s="194">
        <v>0</v>
      </c>
      <c r="ET192" s="194">
        <v>0</v>
      </c>
      <c r="EU192" s="194">
        <v>0</v>
      </c>
      <c r="EV192" s="194">
        <v>0</v>
      </c>
      <c r="EW192" s="194">
        <v>0</v>
      </c>
      <c r="EX192" s="194">
        <v>0</v>
      </c>
      <c r="EY192" s="194">
        <v>0</v>
      </c>
      <c r="EZ192" s="194">
        <v>0</v>
      </c>
      <c r="FA192" s="194">
        <v>0</v>
      </c>
      <c r="FB192" s="194">
        <v>0</v>
      </c>
      <c r="FC192" s="194">
        <v>0</v>
      </c>
      <c r="FD192" s="194">
        <v>0</v>
      </c>
      <c r="FE192" s="194">
        <v>0</v>
      </c>
      <c r="FF192" s="194">
        <v>0</v>
      </c>
      <c r="FG192" s="194">
        <v>0</v>
      </c>
      <c r="FH192" s="194">
        <v>0</v>
      </c>
      <c r="FI192" s="194">
        <v>0</v>
      </c>
      <c r="FJ192" s="194">
        <v>0</v>
      </c>
      <c r="FK192" s="194">
        <v>0</v>
      </c>
      <c r="FL192" s="194">
        <v>0</v>
      </c>
      <c r="FM192" s="194">
        <v>0</v>
      </c>
      <c r="FN192" s="194">
        <v>0</v>
      </c>
      <c r="FO192" s="194">
        <v>0</v>
      </c>
      <c r="FP192" s="194">
        <v>0</v>
      </c>
      <c r="FQ192" s="194">
        <v>0</v>
      </c>
      <c r="FR192" s="194">
        <v>0</v>
      </c>
      <c r="FS192" s="194">
        <v>0</v>
      </c>
      <c r="FT192" s="194">
        <v>0</v>
      </c>
      <c r="FU192" s="194">
        <v>0</v>
      </c>
      <c r="FV192" s="194">
        <v>0</v>
      </c>
      <c r="FW192" s="194">
        <v>0</v>
      </c>
      <c r="FX192" s="194">
        <v>0</v>
      </c>
      <c r="FY192" s="194">
        <v>0</v>
      </c>
      <c r="FZ192" s="194">
        <v>0</v>
      </c>
      <c r="GA192" s="194">
        <v>0</v>
      </c>
      <c r="GB192" s="194">
        <v>0</v>
      </c>
      <c r="GC192" s="194">
        <v>0</v>
      </c>
      <c r="GD192" s="194">
        <v>0</v>
      </c>
      <c r="GE192" s="194">
        <v>0</v>
      </c>
      <c r="GF192" s="194">
        <v>0</v>
      </c>
      <c r="GG192" s="194">
        <v>0</v>
      </c>
      <c r="GH192" s="194">
        <v>0</v>
      </c>
      <c r="GI192" s="194">
        <v>0</v>
      </c>
      <c r="GJ192" s="194">
        <v>0</v>
      </c>
      <c r="GK192" s="194">
        <v>0</v>
      </c>
      <c r="GL192" s="194">
        <v>0</v>
      </c>
      <c r="GM192" s="194">
        <v>0</v>
      </c>
      <c r="GN192" s="194">
        <v>0</v>
      </c>
      <c r="GO192" s="194">
        <v>0</v>
      </c>
      <c r="GP192" s="194">
        <v>0</v>
      </c>
      <c r="GQ192" s="194">
        <v>0</v>
      </c>
      <c r="GR192" s="194">
        <v>0</v>
      </c>
      <c r="GS192" s="194">
        <v>0</v>
      </c>
      <c r="GT192" s="194">
        <v>0</v>
      </c>
      <c r="GU192" s="194">
        <v>0</v>
      </c>
      <c r="GV192" s="194">
        <v>0</v>
      </c>
      <c r="GW192" s="194">
        <v>0</v>
      </c>
      <c r="GX192" s="194">
        <v>0</v>
      </c>
      <c r="GY192" s="194">
        <v>0</v>
      </c>
      <c r="GZ192" s="194">
        <v>0</v>
      </c>
      <c r="HA192" s="194">
        <v>0</v>
      </c>
      <c r="HB192" s="194">
        <v>0</v>
      </c>
      <c r="HC192" s="194">
        <v>0</v>
      </c>
      <c r="HD192" s="194">
        <v>0</v>
      </c>
      <c r="HE192" s="194">
        <v>0</v>
      </c>
      <c r="HF192" s="194">
        <v>0</v>
      </c>
      <c r="HG192" s="194">
        <v>0</v>
      </c>
      <c r="HH192" s="194">
        <v>0</v>
      </c>
      <c r="HI192" s="194">
        <v>0</v>
      </c>
      <c r="HJ192" s="194">
        <v>0</v>
      </c>
      <c r="HK192" s="194">
        <v>0</v>
      </c>
      <c r="HL192" s="194">
        <v>0</v>
      </c>
      <c r="HM192" s="194">
        <v>0</v>
      </c>
      <c r="HN192" s="194">
        <v>0</v>
      </c>
      <c r="HO192" s="194">
        <v>0</v>
      </c>
      <c r="HP192" s="194">
        <v>0</v>
      </c>
      <c r="HQ192" s="194">
        <v>0</v>
      </c>
      <c r="HR192" s="194">
        <v>0</v>
      </c>
      <c r="HS192" s="194">
        <v>0</v>
      </c>
      <c r="HT192" s="194">
        <v>0</v>
      </c>
      <c r="HU192" s="194">
        <v>0</v>
      </c>
      <c r="HV192" s="194">
        <v>0</v>
      </c>
      <c r="HW192" s="194">
        <v>0</v>
      </c>
      <c r="HX192" s="194">
        <v>0</v>
      </c>
      <c r="HY192" s="194">
        <v>0</v>
      </c>
      <c r="HZ192" s="194">
        <v>0</v>
      </c>
      <c r="IA192" s="194">
        <v>0</v>
      </c>
      <c r="IB192" s="194">
        <v>0</v>
      </c>
      <c r="IC192" s="194">
        <v>0</v>
      </c>
      <c r="ID192" s="194">
        <v>0</v>
      </c>
      <c r="IE192" s="194">
        <v>0</v>
      </c>
      <c r="IF192" s="194">
        <v>0</v>
      </c>
      <c r="IG192" s="194">
        <v>0</v>
      </c>
      <c r="IH192" s="194">
        <v>0</v>
      </c>
      <c r="II192" s="194">
        <v>0</v>
      </c>
      <c r="IJ192" s="194">
        <v>0</v>
      </c>
      <c r="IK192" s="194">
        <v>0</v>
      </c>
      <c r="IL192" s="194">
        <v>0</v>
      </c>
      <c r="IM192" s="194">
        <v>0</v>
      </c>
      <c r="IN192" s="194">
        <v>0</v>
      </c>
      <c r="IO192" s="194">
        <v>0</v>
      </c>
      <c r="IP192" s="194">
        <v>0</v>
      </c>
      <c r="IQ192" s="194">
        <v>0</v>
      </c>
      <c r="IR192" s="194">
        <v>0</v>
      </c>
      <c r="IS192" s="194">
        <v>0</v>
      </c>
      <c r="IT192" s="194">
        <v>0</v>
      </c>
      <c r="IU192" s="194">
        <v>0</v>
      </c>
      <c r="IV192" s="194">
        <v>0</v>
      </c>
      <c r="IW192" s="194">
        <v>0</v>
      </c>
      <c r="IX192" s="194">
        <f t="shared" si="6"/>
        <v>0</v>
      </c>
    </row>
    <row r="193" spans="1:258" x14ac:dyDescent="0.25">
      <c r="A193" s="190" t="s">
        <v>700</v>
      </c>
      <c r="B193" s="194">
        <v>0</v>
      </c>
      <c r="C193" s="194">
        <v>16437108.35</v>
      </c>
      <c r="D193" s="194">
        <v>28987548.039999999</v>
      </c>
      <c r="E193" s="194">
        <v>12070070.09</v>
      </c>
      <c r="F193" s="194">
        <v>6700948.5700000003</v>
      </c>
      <c r="G193" s="194">
        <v>16807244.010000002</v>
      </c>
      <c r="H193" s="194">
        <v>15402148.779999999</v>
      </c>
      <c r="I193" s="194">
        <v>70710196.680000007</v>
      </c>
      <c r="J193" s="194">
        <v>38089825.299999997</v>
      </c>
      <c r="K193" s="194">
        <v>10198539.699999999</v>
      </c>
      <c r="L193" s="194">
        <v>8435665.1300000008</v>
      </c>
      <c r="M193" s="194">
        <v>23654462.93</v>
      </c>
      <c r="N193" s="194">
        <v>9384080.0899999999</v>
      </c>
      <c r="O193" s="194">
        <v>707999.48</v>
      </c>
      <c r="P193" s="194">
        <v>939046.56</v>
      </c>
      <c r="Q193" s="194">
        <v>1115141.31</v>
      </c>
      <c r="R193" s="194">
        <v>18294945.059999999</v>
      </c>
      <c r="S193" s="194">
        <v>1701641.55</v>
      </c>
      <c r="T193" s="194">
        <v>973822.69</v>
      </c>
      <c r="U193" s="194">
        <v>241114.64</v>
      </c>
      <c r="V193" s="194">
        <v>1923111.32</v>
      </c>
      <c r="W193" s="194">
        <v>2284530.38</v>
      </c>
      <c r="X193" s="194">
        <v>14826656.66</v>
      </c>
      <c r="Y193" s="194">
        <v>18861034.609999999</v>
      </c>
      <c r="Z193" s="194">
        <v>12169967.15</v>
      </c>
      <c r="AA193" s="194">
        <v>108</v>
      </c>
      <c r="AB193" s="194">
        <v>14384269.960000001</v>
      </c>
      <c r="AC193" s="194">
        <v>12302951.5</v>
      </c>
      <c r="AD193" s="194">
        <v>191495751.86000001</v>
      </c>
      <c r="AE193" s="194">
        <v>1669225.56</v>
      </c>
      <c r="AF193" s="194">
        <v>18214644.670000002</v>
      </c>
      <c r="AG193" s="194">
        <v>1123487.07</v>
      </c>
      <c r="AH193" s="194">
        <v>49359.4</v>
      </c>
      <c r="AI193" s="194">
        <v>0</v>
      </c>
      <c r="AJ193" s="194">
        <v>2329456.98</v>
      </c>
      <c r="AK193" s="194">
        <v>4055817.42</v>
      </c>
      <c r="AL193" s="194">
        <v>4506450.99</v>
      </c>
      <c r="AM193" s="194">
        <v>3827421.65</v>
      </c>
      <c r="AN193" s="194">
        <v>2859585.58</v>
      </c>
      <c r="AO193" s="194">
        <v>1072555.45</v>
      </c>
      <c r="AP193" s="194">
        <v>6541146.9199999999</v>
      </c>
      <c r="AQ193" s="194">
        <v>2138391.66</v>
      </c>
      <c r="AR193" s="194">
        <v>1893671.13</v>
      </c>
      <c r="AS193" s="194">
        <v>2042870.3</v>
      </c>
      <c r="AT193" s="194">
        <v>1501645.1</v>
      </c>
      <c r="AU193" s="194">
        <v>20726365.140000001</v>
      </c>
      <c r="AV193" s="194">
        <v>6150377.2400000002</v>
      </c>
      <c r="AW193" s="194">
        <v>1014566.94</v>
      </c>
      <c r="AX193" s="194">
        <v>1802431.31</v>
      </c>
      <c r="AY193" s="194">
        <v>0</v>
      </c>
      <c r="AZ193" s="194">
        <v>18597238.27</v>
      </c>
      <c r="BA193" s="194">
        <v>6111264.1799999997</v>
      </c>
      <c r="BB193" s="194">
        <v>17257466.460000001</v>
      </c>
      <c r="BC193" s="194">
        <v>5203858.04</v>
      </c>
      <c r="BD193" s="194">
        <v>18357846.390000001</v>
      </c>
      <c r="BE193" s="194">
        <v>13953399.82</v>
      </c>
      <c r="BF193" s="194">
        <v>7596869.0999999996</v>
      </c>
      <c r="BG193" s="194">
        <v>2477991.6</v>
      </c>
      <c r="BH193" s="194">
        <v>7955032.1299999999</v>
      </c>
      <c r="BI193" s="194">
        <v>8298591.5199999996</v>
      </c>
      <c r="BJ193" s="194">
        <v>18562344.170000002</v>
      </c>
      <c r="BK193" s="194">
        <v>11084913.26</v>
      </c>
      <c r="BL193" s="194">
        <v>15681556.99</v>
      </c>
      <c r="BM193" s="194">
        <v>38544639.049999997</v>
      </c>
      <c r="BN193" s="194">
        <v>5701108.7199999997</v>
      </c>
      <c r="BO193" s="194">
        <v>16001073.890000001</v>
      </c>
      <c r="BP193" s="194">
        <v>4337463.63</v>
      </c>
      <c r="BQ193" s="194">
        <v>6171632.4800000004</v>
      </c>
      <c r="BR193" s="194">
        <v>2622556.59</v>
      </c>
      <c r="BS193" s="194">
        <v>8948571.2100000009</v>
      </c>
      <c r="BT193" s="194">
        <v>10054539.17</v>
      </c>
      <c r="BU193" s="194">
        <v>4527595.24</v>
      </c>
      <c r="BV193" s="194">
        <v>3210149.5</v>
      </c>
      <c r="BW193" s="194">
        <v>2557321.16</v>
      </c>
      <c r="BX193" s="194">
        <v>1839525.98</v>
      </c>
      <c r="BY193" s="194">
        <v>4057214.9</v>
      </c>
      <c r="BZ193" s="194">
        <v>0</v>
      </c>
      <c r="CA193" s="194">
        <v>2315716.8199999998</v>
      </c>
      <c r="CB193" s="194">
        <v>2567911.2599999998</v>
      </c>
      <c r="CC193" s="194">
        <v>1282363.3999999999</v>
      </c>
      <c r="CD193" s="194">
        <v>1814507.78</v>
      </c>
      <c r="CE193" s="194">
        <v>23134799.469999999</v>
      </c>
      <c r="CF193" s="194">
        <v>9689776</v>
      </c>
      <c r="CG193" s="194">
        <v>26288943.239999998</v>
      </c>
      <c r="CH193" s="194">
        <v>1396342.2</v>
      </c>
      <c r="CI193" s="194">
        <v>511503.39</v>
      </c>
      <c r="CJ193" s="194">
        <v>1589765.96</v>
      </c>
      <c r="CK193" s="194">
        <v>11003742.289999999</v>
      </c>
      <c r="CL193" s="194">
        <v>6835304.0899999999</v>
      </c>
      <c r="CM193" s="194">
        <v>6466077.5499999998</v>
      </c>
      <c r="CN193" s="194">
        <v>6789296.2999999998</v>
      </c>
      <c r="CO193" s="194">
        <v>8602670.0399999991</v>
      </c>
      <c r="CP193" s="194">
        <v>4062010.08</v>
      </c>
      <c r="CQ193" s="194">
        <v>5692392.4299999997</v>
      </c>
      <c r="CR193" s="194">
        <v>16014100.68</v>
      </c>
      <c r="CS193" s="194">
        <v>5187513.97</v>
      </c>
      <c r="CT193" s="194">
        <v>499013.54</v>
      </c>
      <c r="CU193" s="194">
        <v>2312842.7000000002</v>
      </c>
      <c r="CV193" s="194">
        <v>0</v>
      </c>
      <c r="CW193" s="194">
        <v>8683223.0199999996</v>
      </c>
      <c r="CX193" s="194">
        <v>14112445.41</v>
      </c>
      <c r="CY193" s="194">
        <v>15767324.789999999</v>
      </c>
      <c r="CZ193" s="194">
        <v>27188305.09</v>
      </c>
      <c r="DA193" s="194">
        <v>26180860.719999999</v>
      </c>
      <c r="DB193" s="194">
        <v>2717397.89</v>
      </c>
      <c r="DC193" s="194">
        <v>33705758.060000002</v>
      </c>
      <c r="DD193" s="194">
        <v>20302035.100000001</v>
      </c>
      <c r="DE193" s="194">
        <v>44884480.920000002</v>
      </c>
      <c r="DF193" s="194">
        <v>47034022.130000003</v>
      </c>
      <c r="DG193" s="194">
        <v>133726351.09999999</v>
      </c>
      <c r="DH193" s="194">
        <v>27389274.280000001</v>
      </c>
      <c r="DI193" s="194">
        <v>19662186.719999999</v>
      </c>
      <c r="DJ193" s="194">
        <v>42675694.539999999</v>
      </c>
      <c r="DK193" s="194">
        <v>140198.26</v>
      </c>
      <c r="DL193" s="194">
        <v>129735.52</v>
      </c>
      <c r="DM193" s="194">
        <v>9573787.75</v>
      </c>
      <c r="DN193" s="194">
        <v>8949026.5999999996</v>
      </c>
      <c r="DO193" s="194">
        <v>11178921.76</v>
      </c>
      <c r="DP193" s="194">
        <v>16318388.58</v>
      </c>
      <c r="DQ193" s="194">
        <v>2627264.34</v>
      </c>
      <c r="DR193" s="194">
        <v>483939.74</v>
      </c>
      <c r="DS193" s="194">
        <v>996974.16</v>
      </c>
      <c r="DT193" s="194">
        <v>8549008.6099999994</v>
      </c>
      <c r="DU193" s="194">
        <v>11528.61</v>
      </c>
      <c r="DV193" s="194">
        <v>1835182.7</v>
      </c>
      <c r="DW193" s="194">
        <v>6843674.46</v>
      </c>
      <c r="DX193" s="194">
        <v>1737466.58</v>
      </c>
      <c r="DY193" s="194">
        <v>13843.71</v>
      </c>
      <c r="DZ193" s="194">
        <v>5258289.25</v>
      </c>
      <c r="EA193" s="194">
        <v>40528227.920000002</v>
      </c>
      <c r="EB193" s="194">
        <v>4071421.03</v>
      </c>
      <c r="EC193" s="194">
        <v>11998391.359999999</v>
      </c>
      <c r="ED193" s="194">
        <v>15691083.91</v>
      </c>
      <c r="EE193" s="194">
        <v>23683106.82</v>
      </c>
      <c r="EF193" s="194">
        <v>30762435.809999999</v>
      </c>
      <c r="EG193" s="194">
        <v>2831028.07</v>
      </c>
      <c r="EH193" s="194">
        <v>14197703.609999999</v>
      </c>
      <c r="EI193" s="194">
        <v>0</v>
      </c>
      <c r="EJ193" s="194">
        <v>22205004.920000002</v>
      </c>
      <c r="EK193" s="194">
        <v>5691183.0099999998</v>
      </c>
      <c r="EL193" s="194">
        <v>28640</v>
      </c>
      <c r="EM193" s="194">
        <v>5696</v>
      </c>
      <c r="EN193" s="194">
        <v>7588.76</v>
      </c>
      <c r="EO193" s="194">
        <v>657780.56999999995</v>
      </c>
      <c r="EP193" s="194">
        <v>4416</v>
      </c>
      <c r="EQ193" s="194">
        <v>8866257.4700000007</v>
      </c>
      <c r="ER193" s="194">
        <v>7619684.6699999999</v>
      </c>
      <c r="ES193" s="194">
        <v>5737219.2000000002</v>
      </c>
      <c r="ET193" s="194">
        <v>14206107.35</v>
      </c>
      <c r="EU193" s="194">
        <v>3640957.2</v>
      </c>
      <c r="EV193" s="194">
        <v>9536528.8599999994</v>
      </c>
      <c r="EW193" s="194">
        <v>11243171.25</v>
      </c>
      <c r="EX193" s="194">
        <v>2656870.9</v>
      </c>
      <c r="EY193" s="194">
        <v>1676357.43</v>
      </c>
      <c r="EZ193" s="194">
        <v>26155756.550000001</v>
      </c>
      <c r="FA193" s="194">
        <v>12000</v>
      </c>
      <c r="FB193" s="194">
        <v>1422038.58</v>
      </c>
      <c r="FC193" s="194">
        <v>1375976.18</v>
      </c>
      <c r="FD193" s="194">
        <v>4842918.41</v>
      </c>
      <c r="FE193" s="194">
        <v>3962795.97</v>
      </c>
      <c r="FF193" s="194">
        <v>10151446.039999999</v>
      </c>
      <c r="FG193" s="194">
        <v>8267731.9299999997</v>
      </c>
      <c r="FH193" s="194">
        <v>41581752.450000003</v>
      </c>
      <c r="FI193" s="194">
        <v>2878911.11</v>
      </c>
      <c r="FJ193" s="194">
        <v>8013272.0499999998</v>
      </c>
      <c r="FK193" s="194">
        <v>3290981.58</v>
      </c>
      <c r="FL193" s="194">
        <v>20493663.23</v>
      </c>
      <c r="FM193" s="194">
        <v>2386918.79</v>
      </c>
      <c r="FN193" s="194">
        <v>601940.44999999995</v>
      </c>
      <c r="FO193" s="194">
        <v>7840.8</v>
      </c>
      <c r="FP193" s="194">
        <v>10220142.18</v>
      </c>
      <c r="FQ193" s="194">
        <v>571188.75</v>
      </c>
      <c r="FR193" s="194">
        <v>1971428.57</v>
      </c>
      <c r="FS193" s="194">
        <v>9144973.4199999999</v>
      </c>
      <c r="FT193" s="194">
        <v>3213928.61</v>
      </c>
      <c r="FU193" s="194">
        <v>7160430.3799999999</v>
      </c>
      <c r="FV193" s="194">
        <v>3074371.52</v>
      </c>
      <c r="FW193" s="194">
        <v>178421.28</v>
      </c>
      <c r="FX193" s="194">
        <v>29850232</v>
      </c>
      <c r="FY193" s="194">
        <v>0</v>
      </c>
      <c r="FZ193" s="194">
        <v>42342246.560000002</v>
      </c>
      <c r="GA193" s="194">
        <v>179218.28</v>
      </c>
      <c r="GB193" s="194">
        <v>2175291.08</v>
      </c>
      <c r="GC193" s="194">
        <v>503233.48</v>
      </c>
      <c r="GD193" s="194">
        <v>6061279.2800000003</v>
      </c>
      <c r="GE193" s="194">
        <v>2496792.9</v>
      </c>
      <c r="GF193" s="194">
        <v>0</v>
      </c>
      <c r="GG193" s="194">
        <v>0</v>
      </c>
      <c r="GH193" s="194">
        <v>3726280.52</v>
      </c>
      <c r="GI193" s="194">
        <v>1760</v>
      </c>
      <c r="GJ193" s="194">
        <v>12038959.369999999</v>
      </c>
      <c r="GK193" s="194">
        <v>0</v>
      </c>
      <c r="GL193" s="194">
        <v>2435953.2200000002</v>
      </c>
      <c r="GM193" s="194">
        <v>3522215.9</v>
      </c>
      <c r="GN193" s="194">
        <v>16117610.48</v>
      </c>
      <c r="GO193" s="194">
        <v>0</v>
      </c>
      <c r="GP193" s="194">
        <v>299061.7</v>
      </c>
      <c r="GQ193" s="194">
        <v>47786.559999999998</v>
      </c>
      <c r="GR193" s="194">
        <v>8890398.3599999994</v>
      </c>
      <c r="GS193" s="194">
        <v>11421537.82</v>
      </c>
      <c r="GT193" s="194">
        <v>1916895.46</v>
      </c>
      <c r="GU193" s="194">
        <v>23826101.010000002</v>
      </c>
      <c r="GV193" s="194">
        <v>6958884.6900000004</v>
      </c>
      <c r="GW193" s="194">
        <v>0</v>
      </c>
      <c r="GX193" s="194">
        <v>0</v>
      </c>
      <c r="GY193" s="194">
        <v>0</v>
      </c>
      <c r="GZ193" s="194">
        <v>0</v>
      </c>
      <c r="HA193" s="194">
        <v>2553319.35</v>
      </c>
      <c r="HB193" s="194">
        <v>493623.31</v>
      </c>
      <c r="HC193" s="194">
        <v>3800113.28</v>
      </c>
      <c r="HD193" s="194">
        <v>3746896.42</v>
      </c>
      <c r="HE193" s="194">
        <v>512855.62</v>
      </c>
      <c r="HF193" s="194">
        <v>1062049.69</v>
      </c>
      <c r="HG193" s="194">
        <v>1950000</v>
      </c>
      <c r="HH193" s="194">
        <v>13879396.439999999</v>
      </c>
      <c r="HI193" s="194">
        <v>173001.23</v>
      </c>
      <c r="HJ193" s="194">
        <v>0</v>
      </c>
      <c r="HK193" s="194">
        <v>10031720.85</v>
      </c>
      <c r="HL193" s="194">
        <v>0</v>
      </c>
      <c r="HM193" s="194">
        <v>10503691.25</v>
      </c>
      <c r="HN193" s="194">
        <v>1538482.27</v>
      </c>
      <c r="HO193" s="194">
        <v>0</v>
      </c>
      <c r="HP193" s="194">
        <v>108046363.11</v>
      </c>
      <c r="HQ193" s="194">
        <v>2892.12</v>
      </c>
      <c r="HR193" s="194">
        <v>15620437.619999999</v>
      </c>
      <c r="HS193" s="194">
        <v>10090384.779999999</v>
      </c>
      <c r="HT193" s="194">
        <v>4943534.32</v>
      </c>
      <c r="HU193" s="194">
        <v>3957972.06</v>
      </c>
      <c r="HV193" s="194">
        <v>2920019.12</v>
      </c>
      <c r="HW193" s="194">
        <v>2666171.65</v>
      </c>
      <c r="HX193" s="194">
        <v>885194.11</v>
      </c>
      <c r="HY193" s="194">
        <v>457993.77</v>
      </c>
      <c r="HZ193" s="194">
        <v>434461.88</v>
      </c>
      <c r="IA193" s="194">
        <v>425687.93</v>
      </c>
      <c r="IB193" s="194">
        <v>639520.48</v>
      </c>
      <c r="IC193" s="194">
        <v>1352219.47</v>
      </c>
      <c r="ID193" s="194">
        <v>2.9</v>
      </c>
      <c r="IE193" s="194">
        <v>4877731.1399999997</v>
      </c>
      <c r="IF193" s="194">
        <v>307093.3</v>
      </c>
      <c r="IG193" s="194">
        <v>71586.97</v>
      </c>
      <c r="IH193" s="194">
        <v>1644235.26</v>
      </c>
      <c r="II193" s="194">
        <v>5076367.54</v>
      </c>
      <c r="IJ193" s="194">
        <v>12800446.109999999</v>
      </c>
      <c r="IK193" s="194">
        <v>4421410.41</v>
      </c>
      <c r="IL193" s="194">
        <v>2510470.5299999998</v>
      </c>
      <c r="IM193" s="194">
        <v>1256591.8899999999</v>
      </c>
      <c r="IN193" s="194">
        <v>20488</v>
      </c>
      <c r="IO193" s="194">
        <v>23033.64</v>
      </c>
      <c r="IP193" s="194">
        <v>-4392.9799999999996</v>
      </c>
      <c r="IQ193" s="194">
        <v>8657061.4199999999</v>
      </c>
      <c r="IR193" s="194">
        <v>8462349.25</v>
      </c>
      <c r="IS193" s="194">
        <v>49700.49</v>
      </c>
      <c r="IT193" s="194">
        <v>328415681.22000003</v>
      </c>
      <c r="IU193" s="194">
        <v>28859460.809999999</v>
      </c>
      <c r="IV193" s="194">
        <v>2611281.46</v>
      </c>
      <c r="IW193" s="194">
        <v>9838997.7599999998</v>
      </c>
      <c r="IX193" s="194">
        <f t="shared" si="6"/>
        <v>2780991376.8199992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10</vt:i4>
      </vt:variant>
    </vt:vector>
  </HeadingPairs>
  <TitlesOfParts>
    <vt:vector size="10" baseType="lpstr">
      <vt:lpstr>Náklady_2018</vt:lpstr>
      <vt:lpstr>Náklady 4088_2018</vt:lpstr>
      <vt:lpstr>R1_Rektorát</vt:lpstr>
      <vt:lpstr>R2_R3_FF</vt:lpstr>
      <vt:lpstr>Režie-stávající projekty-FTE</vt:lpstr>
      <vt:lpstr>Režie-stávající projekty-Kč</vt:lpstr>
      <vt:lpstr>Režie-nové projekty</vt:lpstr>
      <vt:lpstr>Režie v%</vt:lpstr>
      <vt:lpstr>Nakladova matice_2018</vt:lpstr>
      <vt:lpstr>Smerne ukazatele_2018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2015-11-23T13:45:49Z</dcterms:created>
  <dcterms:modified xsi:type="dcterms:W3CDTF">2019-03-01T13:46:43Z</dcterms:modified>
</cp:coreProperties>
</file>